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S:\ПРОЕКТНЫЙ ОТДЕЛ\СМЕТЫ 2026 год\ШКОЛЫ\Старопименовский переулок, д. 5\Сметы\"/>
    </mc:Choice>
  </mc:AlternateContent>
  <xr:revisionPtr revIDLastSave="0" documentId="13_ncr:1_{C8E1F70D-8599-495A-B975-AEDBFE500247}" xr6:coauthVersionLast="47" xr6:coauthVersionMax="47" xr10:uidLastSave="{00000000-0000-0000-0000-000000000000}"/>
  <bookViews>
    <workbookView xWindow="57480" yWindow="-120" windowWidth="38640" windowHeight="21240" xr2:uid="{00000000-000D-0000-FFFF-FFFF00000000}"/>
  </bookViews>
  <sheets>
    <sheet name="Смета по ТСН-2001(с доп.67" sheetId="7" r:id="rId1"/>
    <sheet name="Source" sheetId="1" r:id="rId2"/>
    <sheet name="SourceObSm" sheetId="2" r:id="rId3"/>
    <sheet name="SmtRes" sheetId="3" r:id="rId4"/>
    <sheet name="EtalonRes" sheetId="4" r:id="rId5"/>
    <sheet name="SrcPoprs" sheetId="5" r:id="rId6"/>
    <sheet name="SrcKA" sheetId="6" r:id="rId7"/>
  </sheets>
  <definedNames>
    <definedName name="_xlnm.Print_Titles" localSheetId="0">'Смета по ТСН-2001(с доп.67'!$34:$34</definedName>
    <definedName name="_xlnm.Print_Area" localSheetId="0">'Смета по ТСН-2001(с доп.67'!$A$1:$K$2299</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297" i="7" l="1"/>
  <c r="H2294" i="7"/>
  <c r="C2297" i="7"/>
  <c r="C2294" i="7"/>
  <c r="J29" i="7"/>
  <c r="J26" i="7"/>
  <c r="J25" i="7"/>
  <c r="J24" i="7"/>
  <c r="J23" i="7"/>
  <c r="J22" i="7"/>
  <c r="J21" i="7" s="1"/>
  <c r="I29" i="7"/>
  <c r="I27" i="7"/>
  <c r="I26" i="7"/>
  <c r="I25" i="7"/>
  <c r="I24" i="7"/>
  <c r="I23" i="7"/>
  <c r="I21" i="7" s="1"/>
  <c r="I22" i="7"/>
  <c r="I2291" i="7"/>
  <c r="J2291" i="7"/>
  <c r="I2290" i="7"/>
  <c r="J2290" i="7"/>
  <c r="A2289" i="7"/>
  <c r="I2287" i="7"/>
  <c r="J2287" i="7"/>
  <c r="I2286" i="7"/>
  <c r="J2286" i="7"/>
  <c r="A2285" i="7"/>
  <c r="I2283" i="7"/>
  <c r="J2283" i="7"/>
  <c r="I2282" i="7"/>
  <c r="J2282" i="7"/>
  <c r="A2281" i="7"/>
  <c r="H2277" i="7"/>
  <c r="J2277" i="7"/>
  <c r="I2275" i="7"/>
  <c r="H2275" i="7"/>
  <c r="E2275" i="7"/>
  <c r="K2274" i="7"/>
  <c r="J2274" i="7"/>
  <c r="E2274" i="7"/>
  <c r="J2273" i="7"/>
  <c r="E2273" i="7"/>
  <c r="K2272" i="7"/>
  <c r="J2272" i="7"/>
  <c r="H2272" i="7"/>
  <c r="I2272" i="7"/>
  <c r="F2272" i="7"/>
  <c r="V2272" i="7"/>
  <c r="T2272" i="7"/>
  <c r="R2272" i="7"/>
  <c r="U2272" i="7"/>
  <c r="S2272" i="7"/>
  <c r="Q2272" i="7"/>
  <c r="E2272" i="7"/>
  <c r="D2272" i="7"/>
  <c r="B2272" i="7"/>
  <c r="K2271" i="7"/>
  <c r="J2271" i="7"/>
  <c r="H2271" i="7"/>
  <c r="I2271" i="7"/>
  <c r="F2271" i="7"/>
  <c r="V2271" i="7"/>
  <c r="T2271" i="7"/>
  <c r="R2271" i="7"/>
  <c r="U2271" i="7"/>
  <c r="S2271" i="7"/>
  <c r="Q2271" i="7"/>
  <c r="I2273" i="7" s="1"/>
  <c r="E2271" i="7"/>
  <c r="D2271" i="7"/>
  <c r="B2271" i="7"/>
  <c r="K2270" i="7"/>
  <c r="J2270" i="7"/>
  <c r="I2270" i="7"/>
  <c r="H2270" i="7"/>
  <c r="F2270" i="7"/>
  <c r="K2269" i="7"/>
  <c r="J2269" i="7"/>
  <c r="I2269" i="7"/>
  <c r="H2269" i="7"/>
  <c r="F2269" i="7"/>
  <c r="K2268" i="7"/>
  <c r="J2268" i="7"/>
  <c r="I2268" i="7"/>
  <c r="H2268" i="7"/>
  <c r="F2268" i="7"/>
  <c r="K2267" i="7"/>
  <c r="J2267" i="7"/>
  <c r="I2267" i="7"/>
  <c r="H2267" i="7"/>
  <c r="F2267" i="7"/>
  <c r="C2266" i="7"/>
  <c r="V2265" i="7"/>
  <c r="T2265" i="7"/>
  <c r="R2265" i="7"/>
  <c r="K2273" i="7" s="1"/>
  <c r="J2276" i="7" s="1"/>
  <c r="U2265" i="7"/>
  <c r="S2265" i="7"/>
  <c r="I2274" i="7" s="1"/>
  <c r="Q2265" i="7"/>
  <c r="E2265" i="7"/>
  <c r="D2265" i="7"/>
  <c r="B2265" i="7"/>
  <c r="H2262" i="7"/>
  <c r="J2262" i="7"/>
  <c r="I2260" i="7"/>
  <c r="H2260" i="7"/>
  <c r="E2260" i="7"/>
  <c r="K2259" i="7"/>
  <c r="J2259" i="7"/>
  <c r="E2259" i="7"/>
  <c r="J2258" i="7"/>
  <c r="E2258" i="7"/>
  <c r="K2257" i="7"/>
  <c r="J2257" i="7"/>
  <c r="H2257" i="7"/>
  <c r="I2257" i="7"/>
  <c r="F2257" i="7"/>
  <c r="V2257" i="7"/>
  <c r="T2257" i="7"/>
  <c r="R2257" i="7"/>
  <c r="K2258" i="7" s="1"/>
  <c r="U2257" i="7"/>
  <c r="S2257" i="7"/>
  <c r="Q2257" i="7"/>
  <c r="E2257" i="7"/>
  <c r="D2257" i="7"/>
  <c r="B2257" i="7"/>
  <c r="K2256" i="7"/>
  <c r="J2256" i="7"/>
  <c r="I2256" i="7"/>
  <c r="H2256" i="7"/>
  <c r="F2256" i="7"/>
  <c r="K2255" i="7"/>
  <c r="J2255" i="7"/>
  <c r="I2255" i="7"/>
  <c r="H2255" i="7"/>
  <c r="F2255" i="7"/>
  <c r="K2254" i="7"/>
  <c r="J2254" i="7"/>
  <c r="I2254" i="7"/>
  <c r="H2254" i="7"/>
  <c r="F2254" i="7"/>
  <c r="K2253" i="7"/>
  <c r="J2253" i="7"/>
  <c r="I2253" i="7"/>
  <c r="H2253" i="7"/>
  <c r="F2253" i="7"/>
  <c r="C2252" i="7"/>
  <c r="V2251" i="7"/>
  <c r="T2251" i="7"/>
  <c r="R2251" i="7"/>
  <c r="U2251" i="7"/>
  <c r="S2251" i="7"/>
  <c r="I2259" i="7" s="1"/>
  <c r="Q2251" i="7"/>
  <c r="I2258" i="7" s="1"/>
  <c r="E2251" i="7"/>
  <c r="D2251" i="7"/>
  <c r="B2251" i="7"/>
  <c r="A2250" i="7"/>
  <c r="I2248" i="7"/>
  <c r="J2248" i="7"/>
  <c r="I2247" i="7"/>
  <c r="J2247" i="7"/>
  <c r="A2246" i="7"/>
  <c r="H2242" i="7"/>
  <c r="J2242" i="7"/>
  <c r="I2240" i="7"/>
  <c r="H2240" i="7"/>
  <c r="E2240" i="7"/>
  <c r="J2239" i="7"/>
  <c r="E2239" i="7"/>
  <c r="K2238" i="7"/>
  <c r="J2238" i="7"/>
  <c r="E2238" i="7"/>
  <c r="K2237" i="7"/>
  <c r="J2237" i="7"/>
  <c r="H2237" i="7"/>
  <c r="I2237" i="7"/>
  <c r="F2237" i="7"/>
  <c r="V2237" i="7"/>
  <c r="T2237" i="7"/>
  <c r="R2237" i="7"/>
  <c r="U2237" i="7"/>
  <c r="S2237" i="7"/>
  <c r="Q2237" i="7"/>
  <c r="E2237" i="7"/>
  <c r="D2237" i="7"/>
  <c r="B2237" i="7"/>
  <c r="K2236" i="7"/>
  <c r="J2236" i="7"/>
  <c r="H2236" i="7"/>
  <c r="I2236" i="7"/>
  <c r="F2236" i="7"/>
  <c r="V2236" i="7"/>
  <c r="T2236" i="7"/>
  <c r="K2239" i="7" s="1"/>
  <c r="R2236" i="7"/>
  <c r="U2236" i="7"/>
  <c r="S2236" i="7"/>
  <c r="Q2236" i="7"/>
  <c r="E2236" i="7"/>
  <c r="D2236" i="7"/>
  <c r="B2236" i="7"/>
  <c r="K2235" i="7"/>
  <c r="J2235" i="7"/>
  <c r="I2235" i="7"/>
  <c r="H2235" i="7"/>
  <c r="F2235" i="7"/>
  <c r="K2234" i="7"/>
  <c r="J2234" i="7"/>
  <c r="I2234" i="7"/>
  <c r="H2234" i="7"/>
  <c r="F2234" i="7"/>
  <c r="K2233" i="7"/>
  <c r="J2233" i="7"/>
  <c r="I2233" i="7"/>
  <c r="H2233" i="7"/>
  <c r="F2233" i="7"/>
  <c r="K2232" i="7"/>
  <c r="J2232" i="7"/>
  <c r="I2232" i="7"/>
  <c r="H2232" i="7"/>
  <c r="F2232" i="7"/>
  <c r="C2231" i="7"/>
  <c r="V2230" i="7"/>
  <c r="T2230" i="7"/>
  <c r="R2230" i="7"/>
  <c r="U2230" i="7"/>
  <c r="S2230" i="7"/>
  <c r="I2239" i="7" s="1"/>
  <c r="Q2230" i="7"/>
  <c r="I2238" i="7" s="1"/>
  <c r="E2230" i="7"/>
  <c r="D2230" i="7"/>
  <c r="B2230" i="7"/>
  <c r="H2227" i="7"/>
  <c r="J2227" i="7"/>
  <c r="I2225" i="7"/>
  <c r="H2225" i="7"/>
  <c r="E2225" i="7"/>
  <c r="J2224" i="7"/>
  <c r="E2224" i="7"/>
  <c r="J2223" i="7"/>
  <c r="E2223" i="7"/>
  <c r="K2222" i="7"/>
  <c r="J2222" i="7"/>
  <c r="H2222" i="7"/>
  <c r="I2222" i="7"/>
  <c r="F2222" i="7"/>
  <c r="V2222" i="7"/>
  <c r="T2222" i="7"/>
  <c r="R2222" i="7"/>
  <c r="U2222" i="7"/>
  <c r="S2222" i="7"/>
  <c r="Q2222" i="7"/>
  <c r="E2222" i="7"/>
  <c r="D2222" i="7"/>
  <c r="B2222" i="7"/>
  <c r="K2221" i="7"/>
  <c r="J2221" i="7"/>
  <c r="H2221" i="7"/>
  <c r="I2221" i="7"/>
  <c r="F2221" i="7"/>
  <c r="V2221" i="7"/>
  <c r="T2221" i="7"/>
  <c r="R2221" i="7"/>
  <c r="U2221" i="7"/>
  <c r="S2221" i="7"/>
  <c r="I2224" i="7" s="1"/>
  <c r="Q2221" i="7"/>
  <c r="E2221" i="7"/>
  <c r="D2221" i="7"/>
  <c r="B2221" i="7"/>
  <c r="K2220" i="7"/>
  <c r="J2220" i="7"/>
  <c r="I2220" i="7"/>
  <c r="H2220" i="7"/>
  <c r="F2220" i="7"/>
  <c r="K2219" i="7"/>
  <c r="J2219" i="7"/>
  <c r="I2219" i="7"/>
  <c r="H2219" i="7"/>
  <c r="F2219" i="7"/>
  <c r="K2218" i="7"/>
  <c r="J2218" i="7"/>
  <c r="I2218" i="7"/>
  <c r="H2218" i="7"/>
  <c r="F2218" i="7"/>
  <c r="K2217" i="7"/>
  <c r="J2217" i="7"/>
  <c r="I2217" i="7"/>
  <c r="H2217" i="7"/>
  <c r="F2217" i="7"/>
  <c r="C2216" i="7"/>
  <c r="V2215" i="7"/>
  <c r="T2215" i="7"/>
  <c r="K2224" i="7" s="1"/>
  <c r="R2215" i="7"/>
  <c r="K2223" i="7" s="1"/>
  <c r="U2215" i="7"/>
  <c r="S2215" i="7"/>
  <c r="Q2215" i="7"/>
  <c r="I2223" i="7" s="1"/>
  <c r="E2215" i="7"/>
  <c r="D2215" i="7"/>
  <c r="B2215" i="7"/>
  <c r="H2212" i="7"/>
  <c r="J2212" i="7"/>
  <c r="I2210" i="7"/>
  <c r="H2210" i="7"/>
  <c r="E2210" i="7"/>
  <c r="J2209" i="7"/>
  <c r="I2209" i="7"/>
  <c r="E2209" i="7"/>
  <c r="J2208" i="7"/>
  <c r="E2208" i="7"/>
  <c r="K2207" i="7"/>
  <c r="J2207" i="7"/>
  <c r="H2207" i="7"/>
  <c r="I2207" i="7"/>
  <c r="F2207" i="7"/>
  <c r="V2207" i="7"/>
  <c r="T2207" i="7"/>
  <c r="R2207" i="7"/>
  <c r="U2207" i="7"/>
  <c r="S2207" i="7"/>
  <c r="Q2207" i="7"/>
  <c r="I2208" i="7" s="1"/>
  <c r="E2207" i="7"/>
  <c r="D2207" i="7"/>
  <c r="B2207" i="7"/>
  <c r="K2206" i="7"/>
  <c r="J2206" i="7"/>
  <c r="I2206" i="7"/>
  <c r="H2206" i="7"/>
  <c r="F2206" i="7"/>
  <c r="K2205" i="7"/>
  <c r="J2205" i="7"/>
  <c r="I2205" i="7"/>
  <c r="H2205" i="7"/>
  <c r="F2205" i="7"/>
  <c r="K2204" i="7"/>
  <c r="J2204" i="7"/>
  <c r="I2204" i="7"/>
  <c r="H2204" i="7"/>
  <c r="F2204" i="7"/>
  <c r="K2203" i="7"/>
  <c r="J2203" i="7"/>
  <c r="I2203" i="7"/>
  <c r="H2203" i="7"/>
  <c r="F2203" i="7"/>
  <c r="C2202" i="7"/>
  <c r="V2201" i="7"/>
  <c r="T2201" i="7"/>
  <c r="K2209" i="7" s="1"/>
  <c r="R2201" i="7"/>
  <c r="K2208" i="7" s="1"/>
  <c r="J2213" i="7" s="1"/>
  <c r="U2201" i="7"/>
  <c r="S2201" i="7"/>
  <c r="Q2201" i="7"/>
  <c r="E2201" i="7"/>
  <c r="D2201" i="7"/>
  <c r="B2201" i="7"/>
  <c r="A2200" i="7"/>
  <c r="I2198" i="7"/>
  <c r="J2198" i="7"/>
  <c r="I2197" i="7"/>
  <c r="J2197" i="7"/>
  <c r="A2196" i="7"/>
  <c r="P2193" i="7"/>
  <c r="J2193" i="7"/>
  <c r="K2192" i="7"/>
  <c r="J2192" i="7"/>
  <c r="I2192" i="7"/>
  <c r="H2192" i="7"/>
  <c r="F2192" i="7"/>
  <c r="V2192" i="7"/>
  <c r="T2192" i="7"/>
  <c r="R2192" i="7"/>
  <c r="U2192" i="7"/>
  <c r="S2192" i="7"/>
  <c r="Q2192" i="7"/>
  <c r="E2192" i="7"/>
  <c r="D2192" i="7"/>
  <c r="B2192" i="7"/>
  <c r="H2189" i="7"/>
  <c r="J2189" i="7"/>
  <c r="I2187" i="7"/>
  <c r="H2187" i="7"/>
  <c r="E2187" i="7"/>
  <c r="J2186" i="7"/>
  <c r="E2186" i="7"/>
  <c r="K2185" i="7"/>
  <c r="J2185" i="7"/>
  <c r="E2185" i="7"/>
  <c r="K2184" i="7"/>
  <c r="J2184" i="7"/>
  <c r="I2184" i="7"/>
  <c r="H2184" i="7"/>
  <c r="F2184" i="7"/>
  <c r="K2183" i="7"/>
  <c r="J2183" i="7"/>
  <c r="I2183" i="7"/>
  <c r="H2183" i="7"/>
  <c r="F2183" i="7"/>
  <c r="K2182" i="7"/>
  <c r="J2190" i="7" s="1"/>
  <c r="J2182" i="7"/>
  <c r="I2182" i="7"/>
  <c r="H2182" i="7"/>
  <c r="F2182" i="7"/>
  <c r="C2181" i="7"/>
  <c r="V2180" i="7"/>
  <c r="T2180" i="7"/>
  <c r="K2186" i="7" s="1"/>
  <c r="R2180" i="7"/>
  <c r="U2180" i="7"/>
  <c r="S2180" i="7"/>
  <c r="I2186" i="7" s="1"/>
  <c r="O2190" i="7" s="1"/>
  <c r="Q2180" i="7"/>
  <c r="I2185" i="7" s="1"/>
  <c r="E2180" i="7"/>
  <c r="D2180" i="7"/>
  <c r="B2180" i="7"/>
  <c r="P2178" i="7"/>
  <c r="J2178" i="7"/>
  <c r="C2177" i="7"/>
  <c r="K2176" i="7"/>
  <c r="J2176" i="7"/>
  <c r="I2176" i="7"/>
  <c r="O2178" i="7" s="1"/>
  <c r="H2176" i="7"/>
  <c r="F2176" i="7"/>
  <c r="V2176" i="7"/>
  <c r="T2176" i="7"/>
  <c r="R2176" i="7"/>
  <c r="U2176" i="7"/>
  <c r="S2176" i="7"/>
  <c r="Q2176" i="7"/>
  <c r="E2176" i="7"/>
  <c r="D2176" i="7"/>
  <c r="B2176" i="7"/>
  <c r="H2174" i="7"/>
  <c r="C2173" i="7"/>
  <c r="K2172" i="7"/>
  <c r="P2174" i="7" s="1"/>
  <c r="J2172" i="7"/>
  <c r="I2172" i="7"/>
  <c r="O2174" i="7" s="1"/>
  <c r="H2172" i="7"/>
  <c r="F2172" i="7"/>
  <c r="V2172" i="7"/>
  <c r="T2172" i="7"/>
  <c r="R2172" i="7"/>
  <c r="U2172" i="7"/>
  <c r="S2172" i="7"/>
  <c r="Q2172" i="7"/>
  <c r="E2172" i="7"/>
  <c r="D2172" i="7"/>
  <c r="B2172" i="7"/>
  <c r="H2169" i="7"/>
  <c r="J2169" i="7"/>
  <c r="I2167" i="7"/>
  <c r="H2167" i="7"/>
  <c r="E2167" i="7"/>
  <c r="K2166" i="7"/>
  <c r="J2166" i="7"/>
  <c r="E2166" i="7"/>
  <c r="J2165" i="7"/>
  <c r="E2165" i="7"/>
  <c r="K2164" i="7"/>
  <c r="J2164" i="7"/>
  <c r="H2164" i="7"/>
  <c r="I2164" i="7"/>
  <c r="F2164" i="7"/>
  <c r="V2164" i="7"/>
  <c r="T2164" i="7"/>
  <c r="R2164" i="7"/>
  <c r="K2165" i="7" s="1"/>
  <c r="U2164" i="7"/>
  <c r="S2164" i="7"/>
  <c r="Q2164" i="7"/>
  <c r="E2164" i="7"/>
  <c r="D2164" i="7"/>
  <c r="B2164" i="7"/>
  <c r="K2163" i="7"/>
  <c r="J2163" i="7"/>
  <c r="I2163" i="7"/>
  <c r="H2163" i="7"/>
  <c r="F2163" i="7"/>
  <c r="K2162" i="7"/>
  <c r="J2162" i="7"/>
  <c r="I2162" i="7"/>
  <c r="H2162" i="7"/>
  <c r="F2162" i="7"/>
  <c r="K2161" i="7"/>
  <c r="J2161" i="7"/>
  <c r="I2161" i="7"/>
  <c r="H2161" i="7"/>
  <c r="F2161" i="7"/>
  <c r="K2160" i="7"/>
  <c r="P2170" i="7" s="1"/>
  <c r="J2160" i="7"/>
  <c r="I2160" i="7"/>
  <c r="H2160" i="7"/>
  <c r="F2160" i="7"/>
  <c r="C2159" i="7"/>
  <c r="V2158" i="7"/>
  <c r="T2158" i="7"/>
  <c r="R2158" i="7"/>
  <c r="U2158" i="7"/>
  <c r="S2158" i="7"/>
  <c r="I2166" i="7" s="1"/>
  <c r="Q2158" i="7"/>
  <c r="I2165" i="7" s="1"/>
  <c r="E2158" i="7"/>
  <c r="D2158" i="7"/>
  <c r="B2158" i="7"/>
  <c r="H2155" i="7"/>
  <c r="J2155" i="7"/>
  <c r="I2153" i="7"/>
  <c r="H2153" i="7"/>
  <c r="E2153" i="7"/>
  <c r="K2152" i="7"/>
  <c r="J2152" i="7"/>
  <c r="I2152" i="7"/>
  <c r="E2152" i="7"/>
  <c r="K2151" i="7"/>
  <c r="J2151" i="7"/>
  <c r="E2151" i="7"/>
  <c r="K2150" i="7"/>
  <c r="J2150" i="7"/>
  <c r="H2150" i="7"/>
  <c r="I2150" i="7"/>
  <c r="F2150" i="7"/>
  <c r="V2150" i="7"/>
  <c r="T2150" i="7"/>
  <c r="R2150" i="7"/>
  <c r="U2150" i="7"/>
  <c r="S2150" i="7"/>
  <c r="Q2150" i="7"/>
  <c r="E2150" i="7"/>
  <c r="D2150" i="7"/>
  <c r="B2150" i="7"/>
  <c r="K2149" i="7"/>
  <c r="J2149" i="7"/>
  <c r="I2149" i="7"/>
  <c r="H2154" i="7" s="1"/>
  <c r="H2149" i="7"/>
  <c r="F2149" i="7"/>
  <c r="K2148" i="7"/>
  <c r="P2156" i="7" s="1"/>
  <c r="J2148" i="7"/>
  <c r="I2148" i="7"/>
  <c r="H2148" i="7"/>
  <c r="F2148" i="7"/>
  <c r="C2147" i="7"/>
  <c r="V2146" i="7"/>
  <c r="T2146" i="7"/>
  <c r="R2146" i="7"/>
  <c r="U2146" i="7"/>
  <c r="S2146" i="7"/>
  <c r="Q2146" i="7"/>
  <c r="I2151" i="7" s="1"/>
  <c r="E2146" i="7"/>
  <c r="D2146" i="7"/>
  <c r="B2146" i="7"/>
  <c r="H2143" i="7"/>
  <c r="J2143" i="7"/>
  <c r="I2141" i="7"/>
  <c r="H2141" i="7"/>
  <c r="E2141" i="7"/>
  <c r="K2140" i="7"/>
  <c r="J2140" i="7"/>
  <c r="E2140" i="7"/>
  <c r="K2139" i="7"/>
  <c r="P2144" i="7" s="1"/>
  <c r="J2139" i="7"/>
  <c r="E2139" i="7"/>
  <c r="K2138" i="7"/>
  <c r="J2138" i="7"/>
  <c r="I2138" i="7"/>
  <c r="H2138" i="7"/>
  <c r="F2138" i="7"/>
  <c r="K2137" i="7"/>
  <c r="J2137" i="7"/>
  <c r="I2137" i="7"/>
  <c r="H2142" i="7" s="1"/>
  <c r="H2137" i="7"/>
  <c r="F2137" i="7"/>
  <c r="K2136" i="7"/>
  <c r="J2142" i="7" s="1"/>
  <c r="J2136" i="7"/>
  <c r="I2136" i="7"/>
  <c r="H2136" i="7"/>
  <c r="F2136" i="7"/>
  <c r="C2135" i="7"/>
  <c r="V2134" i="7"/>
  <c r="T2134" i="7"/>
  <c r="R2134" i="7"/>
  <c r="U2134" i="7"/>
  <c r="S2134" i="7"/>
  <c r="I2140" i="7" s="1"/>
  <c r="Q2134" i="7"/>
  <c r="I2139" i="7" s="1"/>
  <c r="E2134" i="7"/>
  <c r="D2134" i="7"/>
  <c r="B2134" i="7"/>
  <c r="H2131" i="7"/>
  <c r="J2131" i="7"/>
  <c r="I2129" i="7"/>
  <c r="H2129" i="7"/>
  <c r="E2129" i="7"/>
  <c r="J2128" i="7"/>
  <c r="E2128" i="7"/>
  <c r="J2127" i="7"/>
  <c r="E2127" i="7"/>
  <c r="K2126" i="7"/>
  <c r="J2126" i="7"/>
  <c r="H2126" i="7"/>
  <c r="I2126" i="7"/>
  <c r="F2126" i="7"/>
  <c r="V2126" i="7"/>
  <c r="T2126" i="7"/>
  <c r="R2126" i="7"/>
  <c r="U2126" i="7"/>
  <c r="S2126" i="7"/>
  <c r="Q2126" i="7"/>
  <c r="E2126" i="7"/>
  <c r="D2126" i="7"/>
  <c r="B2126" i="7"/>
  <c r="K2125" i="7"/>
  <c r="J2125" i="7"/>
  <c r="H2125" i="7"/>
  <c r="I2125" i="7"/>
  <c r="F2125" i="7"/>
  <c r="V2125" i="7"/>
  <c r="T2125" i="7"/>
  <c r="R2125" i="7"/>
  <c r="U2125" i="7"/>
  <c r="S2125" i="7"/>
  <c r="I2128" i="7" s="1"/>
  <c r="Q2125" i="7"/>
  <c r="E2125" i="7"/>
  <c r="D2125" i="7"/>
  <c r="B2125" i="7"/>
  <c r="K2124" i="7"/>
  <c r="J2124" i="7"/>
  <c r="I2124" i="7"/>
  <c r="H2124" i="7"/>
  <c r="F2124" i="7"/>
  <c r="K2123" i="7"/>
  <c r="J2123" i="7"/>
  <c r="I2123" i="7"/>
  <c r="H2123" i="7"/>
  <c r="F2123" i="7"/>
  <c r="K2122" i="7"/>
  <c r="J2122" i="7"/>
  <c r="I2122" i="7"/>
  <c r="H2122" i="7"/>
  <c r="F2122" i="7"/>
  <c r="K2121" i="7"/>
  <c r="J2121" i="7"/>
  <c r="I2121" i="7"/>
  <c r="H2121" i="7"/>
  <c r="F2121" i="7"/>
  <c r="C2120" i="7"/>
  <c r="V2119" i="7"/>
  <c r="T2119" i="7"/>
  <c r="K2128" i="7" s="1"/>
  <c r="R2119" i="7"/>
  <c r="K2127" i="7" s="1"/>
  <c r="U2119" i="7"/>
  <c r="S2119" i="7"/>
  <c r="Q2119" i="7"/>
  <c r="I2127" i="7" s="1"/>
  <c r="E2119" i="7"/>
  <c r="D2119" i="7"/>
  <c r="B2119" i="7"/>
  <c r="H2117" i="7"/>
  <c r="C2116" i="7"/>
  <c r="K2115" i="7"/>
  <c r="J2115" i="7"/>
  <c r="I2115" i="7"/>
  <c r="O2117" i="7" s="1"/>
  <c r="H2115" i="7"/>
  <c r="F2115" i="7"/>
  <c r="V2115" i="7"/>
  <c r="T2115" i="7"/>
  <c r="R2115" i="7"/>
  <c r="U2115" i="7"/>
  <c r="S2115" i="7"/>
  <c r="Q2115" i="7"/>
  <c r="E2115" i="7"/>
  <c r="D2115" i="7"/>
  <c r="B2115" i="7"/>
  <c r="P2113" i="7"/>
  <c r="J2113" i="7"/>
  <c r="C2112" i="7"/>
  <c r="K2111" i="7"/>
  <c r="J2111" i="7"/>
  <c r="I2111" i="7"/>
  <c r="O2113" i="7" s="1"/>
  <c r="H2111" i="7"/>
  <c r="F2111" i="7"/>
  <c r="V2111" i="7"/>
  <c r="T2111" i="7"/>
  <c r="R2111" i="7"/>
  <c r="U2111" i="7"/>
  <c r="S2111" i="7"/>
  <c r="Q2111" i="7"/>
  <c r="E2111" i="7"/>
  <c r="D2111" i="7"/>
  <c r="B2111" i="7"/>
  <c r="H2108" i="7"/>
  <c r="H2107" i="7"/>
  <c r="J2108" i="7"/>
  <c r="I2106" i="7"/>
  <c r="H2106" i="7"/>
  <c r="E2106" i="7"/>
  <c r="J2105" i="7"/>
  <c r="E2105" i="7"/>
  <c r="K2104" i="7"/>
  <c r="J2104" i="7"/>
  <c r="E2104" i="7"/>
  <c r="K2103" i="7"/>
  <c r="J2103" i="7"/>
  <c r="H2103" i="7"/>
  <c r="I2103" i="7"/>
  <c r="F2103" i="7"/>
  <c r="V2103" i="7"/>
  <c r="T2103" i="7"/>
  <c r="R2103" i="7"/>
  <c r="U2103" i="7"/>
  <c r="S2103" i="7"/>
  <c r="Q2103" i="7"/>
  <c r="E2103" i="7"/>
  <c r="D2103" i="7"/>
  <c r="B2103" i="7"/>
  <c r="K2102" i="7"/>
  <c r="J2102" i="7"/>
  <c r="H2102" i="7"/>
  <c r="I2102" i="7"/>
  <c r="F2102" i="7"/>
  <c r="V2102" i="7"/>
  <c r="T2102" i="7"/>
  <c r="K2105" i="7" s="1"/>
  <c r="R2102" i="7"/>
  <c r="U2102" i="7"/>
  <c r="S2102" i="7"/>
  <c r="Q2102" i="7"/>
  <c r="E2102" i="7"/>
  <c r="D2102" i="7"/>
  <c r="B2102" i="7"/>
  <c r="K2101" i="7"/>
  <c r="J2101" i="7"/>
  <c r="I2101" i="7"/>
  <c r="H2101" i="7"/>
  <c r="F2101" i="7"/>
  <c r="K2100" i="7"/>
  <c r="J2100" i="7"/>
  <c r="I2100" i="7"/>
  <c r="H2100" i="7"/>
  <c r="F2100" i="7"/>
  <c r="K2099" i="7"/>
  <c r="J2099" i="7"/>
  <c r="I2099" i="7"/>
  <c r="H2099" i="7"/>
  <c r="F2099" i="7"/>
  <c r="K2098" i="7"/>
  <c r="J2098" i="7"/>
  <c r="I2098" i="7"/>
  <c r="H2098" i="7"/>
  <c r="F2098" i="7"/>
  <c r="C2097" i="7"/>
  <c r="V2096" i="7"/>
  <c r="T2096" i="7"/>
  <c r="R2096" i="7"/>
  <c r="U2096" i="7"/>
  <c r="S2096" i="7"/>
  <c r="I2105" i="7" s="1"/>
  <c r="Q2096" i="7"/>
  <c r="I2104" i="7" s="1"/>
  <c r="E2096" i="7"/>
  <c r="D2096" i="7"/>
  <c r="B2096" i="7"/>
  <c r="H2093" i="7"/>
  <c r="J2093" i="7"/>
  <c r="I2091" i="7"/>
  <c r="H2091" i="7"/>
  <c r="E2091" i="7"/>
  <c r="J2090" i="7"/>
  <c r="E2090" i="7"/>
  <c r="J2089" i="7"/>
  <c r="E2089" i="7"/>
  <c r="K2088" i="7"/>
  <c r="J2088" i="7"/>
  <c r="H2088" i="7"/>
  <c r="I2088" i="7"/>
  <c r="F2088" i="7"/>
  <c r="V2088" i="7"/>
  <c r="T2088" i="7"/>
  <c r="R2088" i="7"/>
  <c r="U2088" i="7"/>
  <c r="S2088" i="7"/>
  <c r="Q2088" i="7"/>
  <c r="E2088" i="7"/>
  <c r="D2088" i="7"/>
  <c r="B2088" i="7"/>
  <c r="K2087" i="7"/>
  <c r="J2087" i="7"/>
  <c r="H2087" i="7"/>
  <c r="I2087" i="7"/>
  <c r="F2087" i="7"/>
  <c r="V2087" i="7"/>
  <c r="T2087" i="7"/>
  <c r="R2087" i="7"/>
  <c r="U2087" i="7"/>
  <c r="S2087" i="7"/>
  <c r="Q2087" i="7"/>
  <c r="E2087" i="7"/>
  <c r="D2087" i="7"/>
  <c r="B2087" i="7"/>
  <c r="K2086" i="7"/>
  <c r="J2086" i="7"/>
  <c r="H2086" i="7"/>
  <c r="I2086" i="7"/>
  <c r="F2086" i="7"/>
  <c r="V2086" i="7"/>
  <c r="T2086" i="7"/>
  <c r="R2086" i="7"/>
  <c r="U2086" i="7"/>
  <c r="S2086" i="7"/>
  <c r="Q2086" i="7"/>
  <c r="E2086" i="7"/>
  <c r="D2086" i="7"/>
  <c r="B2086" i="7"/>
  <c r="K2085" i="7"/>
  <c r="J2085" i="7"/>
  <c r="I2085" i="7"/>
  <c r="H2085" i="7"/>
  <c r="F2085" i="7"/>
  <c r="K2084" i="7"/>
  <c r="J2084" i="7"/>
  <c r="I2084" i="7"/>
  <c r="H2084" i="7"/>
  <c r="F2084" i="7"/>
  <c r="K2083" i="7"/>
  <c r="J2083" i="7"/>
  <c r="I2083" i="7"/>
  <c r="H2083" i="7"/>
  <c r="F2083" i="7"/>
  <c r="K2082" i="7"/>
  <c r="J2082" i="7"/>
  <c r="I2082" i="7"/>
  <c r="H2082" i="7"/>
  <c r="F2082" i="7"/>
  <c r="C2081" i="7"/>
  <c r="V2080" i="7"/>
  <c r="T2080" i="7"/>
  <c r="K2090" i="7" s="1"/>
  <c r="R2080" i="7"/>
  <c r="K2089" i="7" s="1"/>
  <c r="U2080" i="7"/>
  <c r="S2080" i="7"/>
  <c r="I2090" i="7" s="1"/>
  <c r="Q2080" i="7"/>
  <c r="I2089" i="7" s="1"/>
  <c r="E2080" i="7"/>
  <c r="D2080" i="7"/>
  <c r="B2080" i="7"/>
  <c r="H2077" i="7"/>
  <c r="H2076" i="7"/>
  <c r="J2077" i="7"/>
  <c r="I2075" i="7"/>
  <c r="H2075" i="7"/>
  <c r="E2075" i="7"/>
  <c r="J2074" i="7"/>
  <c r="E2074" i="7"/>
  <c r="K2073" i="7"/>
  <c r="J2076" i="7" s="1"/>
  <c r="J2073" i="7"/>
  <c r="E2073" i="7"/>
  <c r="K2072" i="7"/>
  <c r="J2072" i="7"/>
  <c r="H2072" i="7"/>
  <c r="I2072" i="7"/>
  <c r="F2072" i="7"/>
  <c r="V2072" i="7"/>
  <c r="T2072" i="7"/>
  <c r="R2072" i="7"/>
  <c r="U2072" i="7"/>
  <c r="S2072" i="7"/>
  <c r="Q2072" i="7"/>
  <c r="E2072" i="7"/>
  <c r="D2072" i="7"/>
  <c r="B2072" i="7"/>
  <c r="K2071" i="7"/>
  <c r="J2071" i="7"/>
  <c r="H2071" i="7"/>
  <c r="I2071" i="7"/>
  <c r="F2071" i="7"/>
  <c r="V2071" i="7"/>
  <c r="T2071" i="7"/>
  <c r="K2074" i="7" s="1"/>
  <c r="R2071" i="7"/>
  <c r="U2071" i="7"/>
  <c r="S2071" i="7"/>
  <c r="Q2071" i="7"/>
  <c r="E2071" i="7"/>
  <c r="D2071" i="7"/>
  <c r="B2071" i="7"/>
  <c r="K2070" i="7"/>
  <c r="J2070" i="7"/>
  <c r="I2070" i="7"/>
  <c r="H2070" i="7"/>
  <c r="F2070" i="7"/>
  <c r="K2069" i="7"/>
  <c r="J2069" i="7"/>
  <c r="I2069" i="7"/>
  <c r="H2069" i="7"/>
  <c r="F2069" i="7"/>
  <c r="K2068" i="7"/>
  <c r="J2068" i="7"/>
  <c r="I2068" i="7"/>
  <c r="H2068" i="7"/>
  <c r="F2068" i="7"/>
  <c r="K2067" i="7"/>
  <c r="J2067" i="7"/>
  <c r="I2067" i="7"/>
  <c r="H2067" i="7"/>
  <c r="F2067" i="7"/>
  <c r="C2066" i="7"/>
  <c r="V2065" i="7"/>
  <c r="T2065" i="7"/>
  <c r="R2065" i="7"/>
  <c r="U2065" i="7"/>
  <c r="S2065" i="7"/>
  <c r="I2074" i="7" s="1"/>
  <c r="Q2065" i="7"/>
  <c r="I2073" i="7" s="1"/>
  <c r="E2065" i="7"/>
  <c r="D2065" i="7"/>
  <c r="B2065" i="7"/>
  <c r="P2063" i="7"/>
  <c r="J2063" i="7"/>
  <c r="C2062" i="7"/>
  <c r="K2061" i="7"/>
  <c r="J2061" i="7"/>
  <c r="I2061" i="7"/>
  <c r="O2063" i="7" s="1"/>
  <c r="H2061" i="7"/>
  <c r="F2061" i="7"/>
  <c r="V2061" i="7"/>
  <c r="T2061" i="7"/>
  <c r="R2061" i="7"/>
  <c r="U2061" i="7"/>
  <c r="S2061" i="7"/>
  <c r="Q2061" i="7"/>
  <c r="E2061" i="7"/>
  <c r="D2061" i="7"/>
  <c r="B2061" i="7"/>
  <c r="I2056" i="7"/>
  <c r="H2056" i="7"/>
  <c r="E2056" i="7"/>
  <c r="J2055" i="7"/>
  <c r="E2055" i="7"/>
  <c r="K2054" i="7"/>
  <c r="J2054" i="7"/>
  <c r="E2054" i="7"/>
  <c r="K2053" i="7"/>
  <c r="J2053" i="7"/>
  <c r="H2053" i="7"/>
  <c r="I2053" i="7"/>
  <c r="F2053" i="7"/>
  <c r="V2053" i="7"/>
  <c r="T2053" i="7"/>
  <c r="R2053" i="7"/>
  <c r="U2053" i="7"/>
  <c r="S2053" i="7"/>
  <c r="Q2053" i="7"/>
  <c r="E2053" i="7"/>
  <c r="D2053" i="7"/>
  <c r="B2053" i="7"/>
  <c r="K2052" i="7"/>
  <c r="J2052" i="7"/>
  <c r="H2052" i="7"/>
  <c r="I2052" i="7"/>
  <c r="F2052" i="7"/>
  <c r="V2052" i="7"/>
  <c r="T2052" i="7"/>
  <c r="R2052" i="7"/>
  <c r="U2052" i="7"/>
  <c r="S2052" i="7"/>
  <c r="Q2052" i="7"/>
  <c r="E2052" i="7"/>
  <c r="D2052" i="7"/>
  <c r="B2052" i="7"/>
  <c r="K2051" i="7"/>
  <c r="J2058" i="7" s="1"/>
  <c r="J2051" i="7"/>
  <c r="H2051" i="7"/>
  <c r="I2051" i="7"/>
  <c r="H2058" i="7" s="1"/>
  <c r="F2051" i="7"/>
  <c r="V2051" i="7"/>
  <c r="T2051" i="7"/>
  <c r="R2051" i="7"/>
  <c r="U2051" i="7"/>
  <c r="S2051" i="7"/>
  <c r="Q2051" i="7"/>
  <c r="E2051" i="7"/>
  <c r="D2051" i="7"/>
  <c r="B2051" i="7"/>
  <c r="K2050" i="7"/>
  <c r="J2050" i="7"/>
  <c r="H2050" i="7"/>
  <c r="I2050" i="7"/>
  <c r="F2050" i="7"/>
  <c r="V2050" i="7"/>
  <c r="T2050" i="7"/>
  <c r="R2050" i="7"/>
  <c r="U2050" i="7"/>
  <c r="S2050" i="7"/>
  <c r="Q2050" i="7"/>
  <c r="I2054" i="7" s="1"/>
  <c r="E2050" i="7"/>
  <c r="D2050" i="7"/>
  <c r="B2050" i="7"/>
  <c r="K2049" i="7"/>
  <c r="J2049" i="7"/>
  <c r="I2049" i="7"/>
  <c r="H2049" i="7"/>
  <c r="F2049" i="7"/>
  <c r="K2048" i="7"/>
  <c r="J2048" i="7"/>
  <c r="I2048" i="7"/>
  <c r="H2048" i="7"/>
  <c r="F2048" i="7"/>
  <c r="K2047" i="7"/>
  <c r="J2047" i="7"/>
  <c r="I2047" i="7"/>
  <c r="H2047" i="7"/>
  <c r="F2047" i="7"/>
  <c r="K2046" i="7"/>
  <c r="J2046" i="7"/>
  <c r="I2046" i="7"/>
  <c r="H2046" i="7"/>
  <c r="F2046" i="7"/>
  <c r="V2045" i="7"/>
  <c r="T2045" i="7"/>
  <c r="R2045" i="7"/>
  <c r="U2045" i="7"/>
  <c r="S2045" i="7"/>
  <c r="I2055" i="7" s="1"/>
  <c r="Q2045" i="7"/>
  <c r="E2045" i="7"/>
  <c r="D2045" i="7"/>
  <c r="B2045" i="7"/>
  <c r="I2040" i="7"/>
  <c r="H2040" i="7"/>
  <c r="E2040" i="7"/>
  <c r="K2039" i="7"/>
  <c r="J2039" i="7"/>
  <c r="E2039" i="7"/>
  <c r="J2038" i="7"/>
  <c r="E2038" i="7"/>
  <c r="K2037" i="7"/>
  <c r="J2042" i="7" s="1"/>
  <c r="J2037" i="7"/>
  <c r="H2037" i="7"/>
  <c r="I2037" i="7"/>
  <c r="H2042" i="7" s="1"/>
  <c r="F2037" i="7"/>
  <c r="V2037" i="7"/>
  <c r="T2037" i="7"/>
  <c r="R2037" i="7"/>
  <c r="U2037" i="7"/>
  <c r="S2037" i="7"/>
  <c r="Q2037" i="7"/>
  <c r="E2037" i="7"/>
  <c r="D2037" i="7"/>
  <c r="B2037" i="7"/>
  <c r="K2036" i="7"/>
  <c r="J2036" i="7"/>
  <c r="H2036" i="7"/>
  <c r="I2036" i="7"/>
  <c r="F2036" i="7"/>
  <c r="V2036" i="7"/>
  <c r="T2036" i="7"/>
  <c r="R2036" i="7"/>
  <c r="U2036" i="7"/>
  <c r="S2036" i="7"/>
  <c r="Q2036" i="7"/>
  <c r="I2038" i="7" s="1"/>
  <c r="E2036" i="7"/>
  <c r="D2036" i="7"/>
  <c r="B2036" i="7"/>
  <c r="K2035" i="7"/>
  <c r="J2035" i="7"/>
  <c r="H2035" i="7"/>
  <c r="I2035" i="7"/>
  <c r="F2035" i="7"/>
  <c r="V2035" i="7"/>
  <c r="T2035" i="7"/>
  <c r="R2035" i="7"/>
  <c r="U2035" i="7"/>
  <c r="S2035" i="7"/>
  <c r="Q2035" i="7"/>
  <c r="E2035" i="7"/>
  <c r="D2035" i="7"/>
  <c r="B2035" i="7"/>
  <c r="K2034" i="7"/>
  <c r="J2034" i="7"/>
  <c r="I2034" i="7"/>
  <c r="H2034" i="7"/>
  <c r="F2034" i="7"/>
  <c r="K2033" i="7"/>
  <c r="J2033" i="7"/>
  <c r="I2033" i="7"/>
  <c r="H2033" i="7"/>
  <c r="F2033" i="7"/>
  <c r="K2032" i="7"/>
  <c r="J2032" i="7"/>
  <c r="I2032" i="7"/>
  <c r="H2032" i="7"/>
  <c r="F2032" i="7"/>
  <c r="K2031" i="7"/>
  <c r="J2031" i="7"/>
  <c r="I2031" i="7"/>
  <c r="H2043" i="7" s="1"/>
  <c r="H2031" i="7"/>
  <c r="F2031" i="7"/>
  <c r="V2030" i="7"/>
  <c r="T2030" i="7"/>
  <c r="R2030" i="7"/>
  <c r="K2038" i="7" s="1"/>
  <c r="J2041" i="7" s="1"/>
  <c r="U2030" i="7"/>
  <c r="S2030" i="7"/>
  <c r="I2039" i="7" s="1"/>
  <c r="Q2030" i="7"/>
  <c r="E2030" i="7"/>
  <c r="D2030" i="7"/>
  <c r="B2030" i="7"/>
  <c r="A2029" i="7"/>
  <c r="I2027" i="7"/>
  <c r="J2027" i="7"/>
  <c r="I2026" i="7"/>
  <c r="J2026" i="7"/>
  <c r="A2025" i="7"/>
  <c r="H2022" i="7"/>
  <c r="P2022" i="7"/>
  <c r="J2022" i="7"/>
  <c r="K2021" i="7"/>
  <c r="J2021" i="7"/>
  <c r="I2021" i="7"/>
  <c r="O2022" i="7" s="1"/>
  <c r="H2021" i="7"/>
  <c r="F2021" i="7"/>
  <c r="V2021" i="7"/>
  <c r="T2021" i="7"/>
  <c r="R2021" i="7"/>
  <c r="U2021" i="7"/>
  <c r="S2021" i="7"/>
  <c r="Q2021" i="7"/>
  <c r="E2021" i="7"/>
  <c r="D2021" i="7"/>
  <c r="B2021" i="7"/>
  <c r="H2019" i="7"/>
  <c r="P2019" i="7"/>
  <c r="J2019" i="7"/>
  <c r="K2018" i="7"/>
  <c r="J2018" i="7"/>
  <c r="I2018" i="7"/>
  <c r="O2019" i="7" s="1"/>
  <c r="H2018" i="7"/>
  <c r="F2018" i="7"/>
  <c r="V2018" i="7"/>
  <c r="T2018" i="7"/>
  <c r="R2018" i="7"/>
  <c r="U2018" i="7"/>
  <c r="S2018" i="7"/>
  <c r="Q2018" i="7"/>
  <c r="E2018" i="7"/>
  <c r="D2018" i="7"/>
  <c r="B2018" i="7"/>
  <c r="H2015" i="7"/>
  <c r="J2015" i="7"/>
  <c r="I2013" i="7"/>
  <c r="H2013" i="7"/>
  <c r="E2013" i="7"/>
  <c r="J2012" i="7"/>
  <c r="I2012" i="7"/>
  <c r="E2012" i="7"/>
  <c r="J2011" i="7"/>
  <c r="I2011" i="7"/>
  <c r="E2011" i="7"/>
  <c r="K2010" i="7"/>
  <c r="J2010" i="7"/>
  <c r="I2010" i="7"/>
  <c r="H2010" i="7"/>
  <c r="F2010" i="7"/>
  <c r="K2009" i="7"/>
  <c r="J2009" i="7"/>
  <c r="I2009" i="7"/>
  <c r="O2016" i="7" s="1"/>
  <c r="H2009" i="7"/>
  <c r="F2009" i="7"/>
  <c r="C2008" i="7"/>
  <c r="V2007" i="7"/>
  <c r="T2007" i="7"/>
  <c r="K2012" i="7" s="1"/>
  <c r="R2007" i="7"/>
  <c r="K2011" i="7" s="1"/>
  <c r="J2016" i="7" s="1"/>
  <c r="U2007" i="7"/>
  <c r="S2007" i="7"/>
  <c r="Q2007" i="7"/>
  <c r="E2007" i="7"/>
  <c r="D2007" i="7"/>
  <c r="B2007" i="7"/>
  <c r="O2005" i="7"/>
  <c r="P2005" i="7"/>
  <c r="C2004" i="7"/>
  <c r="K2003" i="7"/>
  <c r="J2005" i="7" s="1"/>
  <c r="J2003" i="7"/>
  <c r="I2003" i="7"/>
  <c r="H2005" i="7" s="1"/>
  <c r="H2003" i="7"/>
  <c r="F2003" i="7"/>
  <c r="V2003" i="7"/>
  <c r="T2003" i="7"/>
  <c r="R2003" i="7"/>
  <c r="U2003" i="7"/>
  <c r="S2003" i="7"/>
  <c r="Q2003" i="7"/>
  <c r="E2003" i="7"/>
  <c r="D2003" i="7"/>
  <c r="B2003" i="7"/>
  <c r="J2001" i="7"/>
  <c r="C2000" i="7"/>
  <c r="K1999" i="7"/>
  <c r="P2001" i="7" s="1"/>
  <c r="J1999" i="7"/>
  <c r="I1999" i="7"/>
  <c r="H1999" i="7"/>
  <c r="F1999" i="7"/>
  <c r="V1999" i="7"/>
  <c r="T1999" i="7"/>
  <c r="R1999" i="7"/>
  <c r="U1999" i="7"/>
  <c r="S1999" i="7"/>
  <c r="Q1999" i="7"/>
  <c r="E1999" i="7"/>
  <c r="D1999" i="7"/>
  <c r="B1999" i="7"/>
  <c r="O1997" i="7"/>
  <c r="J1997" i="7"/>
  <c r="C1996" i="7"/>
  <c r="K1995" i="7"/>
  <c r="P1997" i="7" s="1"/>
  <c r="J1995" i="7"/>
  <c r="I1995" i="7"/>
  <c r="H1997" i="7" s="1"/>
  <c r="H1995" i="7"/>
  <c r="F1995" i="7"/>
  <c r="V1995" i="7"/>
  <c r="T1995" i="7"/>
  <c r="R1995" i="7"/>
  <c r="U1995" i="7"/>
  <c r="S1995" i="7"/>
  <c r="Q1995" i="7"/>
  <c r="E1995" i="7"/>
  <c r="D1995" i="7"/>
  <c r="B1995" i="7"/>
  <c r="H1992" i="7"/>
  <c r="J1992" i="7"/>
  <c r="I1990" i="7"/>
  <c r="H1990" i="7"/>
  <c r="E1990" i="7"/>
  <c r="J1989" i="7"/>
  <c r="I1989" i="7"/>
  <c r="E1989" i="7"/>
  <c r="J1988" i="7"/>
  <c r="E1988" i="7"/>
  <c r="K1987" i="7"/>
  <c r="J1987" i="7"/>
  <c r="H1987" i="7"/>
  <c r="I1987" i="7"/>
  <c r="F1987" i="7"/>
  <c r="V1987" i="7"/>
  <c r="T1987" i="7"/>
  <c r="R1987" i="7"/>
  <c r="U1987" i="7"/>
  <c r="S1987" i="7"/>
  <c r="Q1987" i="7"/>
  <c r="I1988" i="7" s="1"/>
  <c r="E1987" i="7"/>
  <c r="D1987" i="7"/>
  <c r="B1987" i="7"/>
  <c r="K1986" i="7"/>
  <c r="J1986" i="7"/>
  <c r="I1986" i="7"/>
  <c r="H1986" i="7"/>
  <c r="F1986" i="7"/>
  <c r="K1985" i="7"/>
  <c r="J1985" i="7"/>
  <c r="I1985" i="7"/>
  <c r="H1985" i="7"/>
  <c r="F1985" i="7"/>
  <c r="K1984" i="7"/>
  <c r="J1984" i="7"/>
  <c r="I1984" i="7"/>
  <c r="H1984" i="7"/>
  <c r="F1984" i="7"/>
  <c r="K1983" i="7"/>
  <c r="J1983" i="7"/>
  <c r="I1983" i="7"/>
  <c r="H1983" i="7"/>
  <c r="F1983" i="7"/>
  <c r="C1982" i="7"/>
  <c r="V1981" i="7"/>
  <c r="T1981" i="7"/>
  <c r="K1989" i="7" s="1"/>
  <c r="R1981" i="7"/>
  <c r="K1988" i="7" s="1"/>
  <c r="J1993" i="7" s="1"/>
  <c r="U1981" i="7"/>
  <c r="S1981" i="7"/>
  <c r="Q1981" i="7"/>
  <c r="E1981" i="7"/>
  <c r="D1981" i="7"/>
  <c r="B1981" i="7"/>
  <c r="P1979" i="7"/>
  <c r="K1978" i="7"/>
  <c r="J1979" i="7" s="1"/>
  <c r="J1978" i="7"/>
  <c r="I1978" i="7"/>
  <c r="O1979" i="7" s="1"/>
  <c r="H1978" i="7"/>
  <c r="F1978" i="7"/>
  <c r="V1978" i="7"/>
  <c r="T1978" i="7"/>
  <c r="R1978" i="7"/>
  <c r="U1978" i="7"/>
  <c r="S1978" i="7"/>
  <c r="Q1978" i="7"/>
  <c r="E1978" i="7"/>
  <c r="D1978" i="7"/>
  <c r="B1978" i="7"/>
  <c r="H1975" i="7"/>
  <c r="J1975" i="7"/>
  <c r="I1973" i="7"/>
  <c r="H1973" i="7"/>
  <c r="E1973" i="7"/>
  <c r="J1972" i="7"/>
  <c r="E1972" i="7"/>
  <c r="J1971" i="7"/>
  <c r="I1971" i="7"/>
  <c r="E1971" i="7"/>
  <c r="K1970" i="7"/>
  <c r="J1970" i="7"/>
  <c r="I1970" i="7"/>
  <c r="H1970" i="7"/>
  <c r="F1970" i="7"/>
  <c r="K1969" i="7"/>
  <c r="J1969" i="7"/>
  <c r="I1969" i="7"/>
  <c r="H1969" i="7"/>
  <c r="F1969" i="7"/>
  <c r="K1968" i="7"/>
  <c r="J1968" i="7"/>
  <c r="I1968" i="7"/>
  <c r="H1968" i="7"/>
  <c r="F1968" i="7"/>
  <c r="K1967" i="7"/>
  <c r="J1974" i="7" s="1"/>
  <c r="J1967" i="7"/>
  <c r="I1967" i="7"/>
  <c r="H1967" i="7"/>
  <c r="F1967" i="7"/>
  <c r="C1966" i="7"/>
  <c r="V1965" i="7"/>
  <c r="T1965" i="7"/>
  <c r="K1972" i="7" s="1"/>
  <c r="R1965" i="7"/>
  <c r="K1971" i="7" s="1"/>
  <c r="U1965" i="7"/>
  <c r="S1965" i="7"/>
  <c r="I1972" i="7" s="1"/>
  <c r="Q1965" i="7"/>
  <c r="E1965" i="7"/>
  <c r="D1965" i="7"/>
  <c r="B1965" i="7"/>
  <c r="A1964" i="7"/>
  <c r="I1962" i="7"/>
  <c r="J1962" i="7"/>
  <c r="I1961" i="7"/>
  <c r="J1961" i="7"/>
  <c r="A1960" i="7"/>
  <c r="H1957" i="7"/>
  <c r="P1957" i="7"/>
  <c r="J1957" i="7"/>
  <c r="K1956" i="7"/>
  <c r="J1956" i="7"/>
  <c r="I1956" i="7"/>
  <c r="O1957" i="7" s="1"/>
  <c r="H1956" i="7"/>
  <c r="F1956" i="7"/>
  <c r="V1956" i="7"/>
  <c r="T1956" i="7"/>
  <c r="R1956" i="7"/>
  <c r="U1956" i="7"/>
  <c r="S1956" i="7"/>
  <c r="Q1956" i="7"/>
  <c r="E1956" i="7"/>
  <c r="D1956" i="7"/>
  <c r="B1956" i="7"/>
  <c r="O1954" i="7"/>
  <c r="H1954" i="7"/>
  <c r="P1954" i="7"/>
  <c r="J1954" i="7"/>
  <c r="K1953" i="7"/>
  <c r="J1953" i="7"/>
  <c r="I1953" i="7"/>
  <c r="H1953" i="7"/>
  <c r="F1953" i="7"/>
  <c r="V1953" i="7"/>
  <c r="T1953" i="7"/>
  <c r="R1953" i="7"/>
  <c r="U1953" i="7"/>
  <c r="S1953" i="7"/>
  <c r="Q1953" i="7"/>
  <c r="E1953" i="7"/>
  <c r="D1953" i="7"/>
  <c r="B1953" i="7"/>
  <c r="H1951" i="7"/>
  <c r="P1951" i="7"/>
  <c r="J1951" i="7"/>
  <c r="K1950" i="7"/>
  <c r="J1950" i="7"/>
  <c r="I1950" i="7"/>
  <c r="O1951" i="7" s="1"/>
  <c r="H1950" i="7"/>
  <c r="F1950" i="7"/>
  <c r="V1950" i="7"/>
  <c r="T1950" i="7"/>
  <c r="R1950" i="7"/>
  <c r="U1950" i="7"/>
  <c r="S1950" i="7"/>
  <c r="Q1950" i="7"/>
  <c r="E1950" i="7"/>
  <c r="D1950" i="7"/>
  <c r="B1950" i="7"/>
  <c r="O1948" i="7"/>
  <c r="H1948" i="7"/>
  <c r="P1948" i="7"/>
  <c r="J1948" i="7"/>
  <c r="K1947" i="7"/>
  <c r="J1947" i="7"/>
  <c r="I1947" i="7"/>
  <c r="H1947" i="7"/>
  <c r="F1947" i="7"/>
  <c r="V1947" i="7"/>
  <c r="T1947" i="7"/>
  <c r="R1947" i="7"/>
  <c r="U1947" i="7"/>
  <c r="S1947" i="7"/>
  <c r="Q1947" i="7"/>
  <c r="E1947" i="7"/>
  <c r="D1947" i="7"/>
  <c r="B1947" i="7"/>
  <c r="P1945" i="7"/>
  <c r="J1945" i="7"/>
  <c r="C1944" i="7"/>
  <c r="K1943" i="7"/>
  <c r="J1943" i="7"/>
  <c r="I1943" i="7"/>
  <c r="O1945" i="7" s="1"/>
  <c r="H1943" i="7"/>
  <c r="F1943" i="7"/>
  <c r="V1943" i="7"/>
  <c r="T1943" i="7"/>
  <c r="R1943" i="7"/>
  <c r="U1943" i="7"/>
  <c r="S1943" i="7"/>
  <c r="Q1943" i="7"/>
  <c r="E1943" i="7"/>
  <c r="D1943" i="7"/>
  <c r="B1943" i="7"/>
  <c r="H1940" i="7"/>
  <c r="J1940" i="7"/>
  <c r="I1938" i="7"/>
  <c r="H1938" i="7"/>
  <c r="E1938" i="7"/>
  <c r="J1937" i="7"/>
  <c r="E1937" i="7"/>
  <c r="J1936" i="7"/>
  <c r="E1936" i="7"/>
  <c r="K1935" i="7"/>
  <c r="J1939" i="7" s="1"/>
  <c r="J1935" i="7"/>
  <c r="I1935" i="7"/>
  <c r="H1935" i="7"/>
  <c r="F1935" i="7"/>
  <c r="K1934" i="7"/>
  <c r="J1934" i="7"/>
  <c r="I1934" i="7"/>
  <c r="H1934" i="7"/>
  <c r="F1934" i="7"/>
  <c r="K1933" i="7"/>
  <c r="J1933" i="7"/>
  <c r="I1933" i="7"/>
  <c r="H1933" i="7"/>
  <c r="F1933" i="7"/>
  <c r="K1932" i="7"/>
  <c r="J1932" i="7"/>
  <c r="I1932" i="7"/>
  <c r="H1932" i="7"/>
  <c r="F1932" i="7"/>
  <c r="C1931" i="7"/>
  <c r="V1930" i="7"/>
  <c r="T1930" i="7"/>
  <c r="K1937" i="7" s="1"/>
  <c r="R1930" i="7"/>
  <c r="K1936" i="7" s="1"/>
  <c r="P1941" i="7" s="1"/>
  <c r="U1930" i="7"/>
  <c r="S1930" i="7"/>
  <c r="I1937" i="7" s="1"/>
  <c r="Q1930" i="7"/>
  <c r="I1936" i="7" s="1"/>
  <c r="E1930" i="7"/>
  <c r="D1930" i="7"/>
  <c r="B1930" i="7"/>
  <c r="P1928" i="7"/>
  <c r="J1928" i="7"/>
  <c r="K1927" i="7"/>
  <c r="J1927" i="7"/>
  <c r="I1927" i="7"/>
  <c r="O1928" i="7" s="1"/>
  <c r="H1927" i="7"/>
  <c r="F1927" i="7"/>
  <c r="V1927" i="7"/>
  <c r="T1927" i="7"/>
  <c r="R1927" i="7"/>
  <c r="U1927" i="7"/>
  <c r="S1927" i="7"/>
  <c r="Q1927" i="7"/>
  <c r="E1927" i="7"/>
  <c r="D1927" i="7"/>
  <c r="B1927" i="7"/>
  <c r="H1924" i="7"/>
  <c r="J1924" i="7"/>
  <c r="I1922" i="7"/>
  <c r="H1922" i="7"/>
  <c r="E1922" i="7"/>
  <c r="J1921" i="7"/>
  <c r="I1921" i="7"/>
  <c r="E1921" i="7"/>
  <c r="J1920" i="7"/>
  <c r="E1920" i="7"/>
  <c r="K1919" i="7"/>
  <c r="J1919" i="7"/>
  <c r="I1919" i="7"/>
  <c r="H1919" i="7"/>
  <c r="F1919" i="7"/>
  <c r="K1918" i="7"/>
  <c r="J1918" i="7"/>
  <c r="I1918" i="7"/>
  <c r="H1918" i="7"/>
  <c r="F1918" i="7"/>
  <c r="K1917" i="7"/>
  <c r="J1917" i="7"/>
  <c r="I1917" i="7"/>
  <c r="H1917" i="7"/>
  <c r="F1917" i="7"/>
  <c r="K1916" i="7"/>
  <c r="P1925" i="7" s="1"/>
  <c r="J1916" i="7"/>
  <c r="I1916" i="7"/>
  <c r="O1925" i="7" s="1"/>
  <c r="H1916" i="7"/>
  <c r="F1916" i="7"/>
  <c r="C1915" i="7"/>
  <c r="V1914" i="7"/>
  <c r="T1914" i="7"/>
  <c r="K1921" i="7" s="1"/>
  <c r="R1914" i="7"/>
  <c r="K1920" i="7" s="1"/>
  <c r="U1914" i="7"/>
  <c r="S1914" i="7"/>
  <c r="Q1914" i="7"/>
  <c r="I1920" i="7" s="1"/>
  <c r="E1914" i="7"/>
  <c r="D1914" i="7"/>
  <c r="B1914" i="7"/>
  <c r="O1912" i="7"/>
  <c r="K1911" i="7"/>
  <c r="P1912" i="7" s="1"/>
  <c r="J1911" i="7"/>
  <c r="I1911" i="7"/>
  <c r="H1912" i="7" s="1"/>
  <c r="H1911" i="7"/>
  <c r="F1911" i="7"/>
  <c r="V1911" i="7"/>
  <c r="T1911" i="7"/>
  <c r="R1911" i="7"/>
  <c r="U1911" i="7"/>
  <c r="S1911" i="7"/>
  <c r="Q1911" i="7"/>
  <c r="E1911" i="7"/>
  <c r="D1911" i="7"/>
  <c r="B1911" i="7"/>
  <c r="H1908" i="7"/>
  <c r="J1908" i="7"/>
  <c r="I1906" i="7"/>
  <c r="H1906" i="7"/>
  <c r="E1906" i="7"/>
  <c r="J1905" i="7"/>
  <c r="I1905" i="7"/>
  <c r="E1905" i="7"/>
  <c r="J1904" i="7"/>
  <c r="E1904" i="7"/>
  <c r="K1903" i="7"/>
  <c r="J1903" i="7"/>
  <c r="I1903" i="7"/>
  <c r="H1903" i="7"/>
  <c r="F1903" i="7"/>
  <c r="K1902" i="7"/>
  <c r="J1902" i="7"/>
  <c r="I1902" i="7"/>
  <c r="H1902" i="7"/>
  <c r="F1902" i="7"/>
  <c r="V1901" i="7"/>
  <c r="T1901" i="7"/>
  <c r="K1905" i="7" s="1"/>
  <c r="R1901" i="7"/>
  <c r="K1904" i="7" s="1"/>
  <c r="U1901" i="7"/>
  <c r="S1901" i="7"/>
  <c r="Q1901" i="7"/>
  <c r="I1904" i="7" s="1"/>
  <c r="E1901" i="7"/>
  <c r="D1901" i="7"/>
  <c r="B1901" i="7"/>
  <c r="A1900" i="7"/>
  <c r="I1898" i="7"/>
  <c r="J1898" i="7"/>
  <c r="I1897" i="7"/>
  <c r="J1897" i="7"/>
  <c r="A1896" i="7"/>
  <c r="O1893" i="7"/>
  <c r="H1893" i="7"/>
  <c r="K1892" i="7"/>
  <c r="J1892" i="7"/>
  <c r="I1892" i="7"/>
  <c r="H1892" i="7"/>
  <c r="F1892" i="7"/>
  <c r="V1892" i="7"/>
  <c r="T1892" i="7"/>
  <c r="R1892" i="7"/>
  <c r="U1892" i="7"/>
  <c r="S1892" i="7"/>
  <c r="Q1892" i="7"/>
  <c r="E1892" i="7"/>
  <c r="D1892" i="7"/>
  <c r="B1892" i="7"/>
  <c r="H1890" i="7"/>
  <c r="P1890" i="7"/>
  <c r="J1890" i="7"/>
  <c r="K1889" i="7"/>
  <c r="J1889" i="7"/>
  <c r="I1889" i="7"/>
  <c r="O1890" i="7" s="1"/>
  <c r="H1889" i="7"/>
  <c r="F1889" i="7"/>
  <c r="V1889" i="7"/>
  <c r="T1889" i="7"/>
  <c r="R1889" i="7"/>
  <c r="U1889" i="7"/>
  <c r="S1889" i="7"/>
  <c r="Q1889" i="7"/>
  <c r="E1889" i="7"/>
  <c r="D1889" i="7"/>
  <c r="B1889" i="7"/>
  <c r="P1887" i="7"/>
  <c r="J1887" i="7"/>
  <c r="C1886" i="7"/>
  <c r="K1885" i="7"/>
  <c r="J1885" i="7"/>
  <c r="I1885" i="7"/>
  <c r="O1887" i="7" s="1"/>
  <c r="H1885" i="7"/>
  <c r="F1885" i="7"/>
  <c r="V1885" i="7"/>
  <c r="T1885" i="7"/>
  <c r="R1885" i="7"/>
  <c r="U1885" i="7"/>
  <c r="S1885" i="7"/>
  <c r="Q1885" i="7"/>
  <c r="E1885" i="7"/>
  <c r="D1885" i="7"/>
  <c r="B1885" i="7"/>
  <c r="H1882" i="7"/>
  <c r="J1882" i="7"/>
  <c r="I1880" i="7"/>
  <c r="H1880" i="7"/>
  <c r="E1880" i="7"/>
  <c r="J1879" i="7"/>
  <c r="I1879" i="7"/>
  <c r="E1879" i="7"/>
  <c r="J1878" i="7"/>
  <c r="E1878" i="7"/>
  <c r="K1877" i="7"/>
  <c r="J1877" i="7"/>
  <c r="H1877" i="7"/>
  <c r="I1877" i="7"/>
  <c r="F1877" i="7"/>
  <c r="V1877" i="7"/>
  <c r="T1877" i="7"/>
  <c r="R1877" i="7"/>
  <c r="U1877" i="7"/>
  <c r="S1877" i="7"/>
  <c r="Q1877" i="7"/>
  <c r="I1878" i="7" s="1"/>
  <c r="E1877" i="7"/>
  <c r="D1877" i="7"/>
  <c r="B1877" i="7"/>
  <c r="K1876" i="7"/>
  <c r="J1876" i="7"/>
  <c r="I1876" i="7"/>
  <c r="H1876" i="7"/>
  <c r="F1876" i="7"/>
  <c r="K1875" i="7"/>
  <c r="J1875" i="7"/>
  <c r="I1875" i="7"/>
  <c r="H1875" i="7"/>
  <c r="F1875" i="7"/>
  <c r="K1874" i="7"/>
  <c r="J1874" i="7"/>
  <c r="I1874" i="7"/>
  <c r="H1874" i="7"/>
  <c r="F1874" i="7"/>
  <c r="K1873" i="7"/>
  <c r="J1873" i="7"/>
  <c r="I1873" i="7"/>
  <c r="H1881" i="7" s="1"/>
  <c r="H1873" i="7"/>
  <c r="F1873" i="7"/>
  <c r="C1872" i="7"/>
  <c r="V1871" i="7"/>
  <c r="T1871" i="7"/>
  <c r="K1879" i="7" s="1"/>
  <c r="R1871" i="7"/>
  <c r="K1878" i="7" s="1"/>
  <c r="U1871" i="7"/>
  <c r="S1871" i="7"/>
  <c r="Q1871" i="7"/>
  <c r="E1871" i="7"/>
  <c r="D1871" i="7"/>
  <c r="B1871" i="7"/>
  <c r="O1869" i="7"/>
  <c r="P1869" i="7"/>
  <c r="J1869" i="7"/>
  <c r="C1868" i="7"/>
  <c r="K1867" i="7"/>
  <c r="J1867" i="7"/>
  <c r="I1867" i="7"/>
  <c r="H1869" i="7" s="1"/>
  <c r="H1867" i="7"/>
  <c r="F1867" i="7"/>
  <c r="V1867" i="7"/>
  <c r="T1867" i="7"/>
  <c r="R1867" i="7"/>
  <c r="U1867" i="7"/>
  <c r="S1867" i="7"/>
  <c r="Q1867" i="7"/>
  <c r="E1867" i="7"/>
  <c r="D1867" i="7"/>
  <c r="B1867" i="7"/>
  <c r="P1865" i="7"/>
  <c r="J1865" i="7"/>
  <c r="C1864" i="7"/>
  <c r="K1863" i="7"/>
  <c r="J1863" i="7"/>
  <c r="I1863" i="7"/>
  <c r="O1865" i="7" s="1"/>
  <c r="H1863" i="7"/>
  <c r="F1863" i="7"/>
  <c r="V1863" i="7"/>
  <c r="T1863" i="7"/>
  <c r="R1863" i="7"/>
  <c r="U1863" i="7"/>
  <c r="S1863" i="7"/>
  <c r="Q1863" i="7"/>
  <c r="E1863" i="7"/>
  <c r="D1863" i="7"/>
  <c r="B1863" i="7"/>
  <c r="H1860" i="7"/>
  <c r="J1860" i="7"/>
  <c r="I1858" i="7"/>
  <c r="H1858" i="7"/>
  <c r="E1858" i="7"/>
  <c r="J1857" i="7"/>
  <c r="E1857" i="7"/>
  <c r="J1856" i="7"/>
  <c r="E1856" i="7"/>
  <c r="K1855" i="7"/>
  <c r="J1855" i="7"/>
  <c r="H1855" i="7"/>
  <c r="I1855" i="7"/>
  <c r="F1855" i="7"/>
  <c r="V1855" i="7"/>
  <c r="T1855" i="7"/>
  <c r="R1855" i="7"/>
  <c r="U1855" i="7"/>
  <c r="S1855" i="7"/>
  <c r="Q1855" i="7"/>
  <c r="E1855" i="7"/>
  <c r="D1855" i="7"/>
  <c r="B1855" i="7"/>
  <c r="K1854" i="7"/>
  <c r="J1854" i="7"/>
  <c r="H1854" i="7"/>
  <c r="I1854" i="7"/>
  <c r="F1854" i="7"/>
  <c r="V1854" i="7"/>
  <c r="T1854" i="7"/>
  <c r="R1854" i="7"/>
  <c r="K1856" i="7" s="1"/>
  <c r="U1854" i="7"/>
  <c r="S1854" i="7"/>
  <c r="Q1854" i="7"/>
  <c r="E1854" i="7"/>
  <c r="D1854" i="7"/>
  <c r="B1854" i="7"/>
  <c r="K1853" i="7"/>
  <c r="J1853" i="7"/>
  <c r="I1853" i="7"/>
  <c r="H1853" i="7"/>
  <c r="F1853" i="7"/>
  <c r="K1852" i="7"/>
  <c r="J1852" i="7"/>
  <c r="I1852" i="7"/>
  <c r="H1852" i="7"/>
  <c r="F1852" i="7"/>
  <c r="K1851" i="7"/>
  <c r="J1851" i="7"/>
  <c r="I1851" i="7"/>
  <c r="H1851" i="7"/>
  <c r="F1851" i="7"/>
  <c r="K1850" i="7"/>
  <c r="J1850" i="7"/>
  <c r="I1850" i="7"/>
  <c r="H1850" i="7"/>
  <c r="F1850" i="7"/>
  <c r="C1849" i="7"/>
  <c r="V1848" i="7"/>
  <c r="T1848" i="7"/>
  <c r="K1857" i="7" s="1"/>
  <c r="P1861" i="7" s="1"/>
  <c r="R1848" i="7"/>
  <c r="U1848" i="7"/>
  <c r="S1848" i="7"/>
  <c r="I1857" i="7" s="1"/>
  <c r="Q1848" i="7"/>
  <c r="I1856" i="7" s="1"/>
  <c r="E1848" i="7"/>
  <c r="D1848" i="7"/>
  <c r="B1848" i="7"/>
  <c r="H1846" i="7"/>
  <c r="P1846" i="7"/>
  <c r="J1846" i="7"/>
  <c r="K1845" i="7"/>
  <c r="J1845" i="7"/>
  <c r="I1845" i="7"/>
  <c r="O1846" i="7" s="1"/>
  <c r="H1845" i="7"/>
  <c r="F1845" i="7"/>
  <c r="V1845" i="7"/>
  <c r="T1845" i="7"/>
  <c r="R1845" i="7"/>
  <c r="U1845" i="7"/>
  <c r="S1845" i="7"/>
  <c r="Q1845" i="7"/>
  <c r="E1845" i="7"/>
  <c r="D1845" i="7"/>
  <c r="B1845" i="7"/>
  <c r="H1843" i="7"/>
  <c r="P1843" i="7"/>
  <c r="J1843" i="7"/>
  <c r="K1842" i="7"/>
  <c r="J1842" i="7"/>
  <c r="I1842" i="7"/>
  <c r="O1843" i="7" s="1"/>
  <c r="H1842" i="7"/>
  <c r="F1842" i="7"/>
  <c r="V1842" i="7"/>
  <c r="T1842" i="7"/>
  <c r="R1842" i="7"/>
  <c r="U1842" i="7"/>
  <c r="S1842" i="7"/>
  <c r="Q1842" i="7"/>
  <c r="E1842" i="7"/>
  <c r="D1842" i="7"/>
  <c r="B1842" i="7"/>
  <c r="P1840" i="7"/>
  <c r="J1840" i="7"/>
  <c r="C1839" i="7"/>
  <c r="K1838" i="7"/>
  <c r="J1838" i="7"/>
  <c r="I1838" i="7"/>
  <c r="O1840" i="7" s="1"/>
  <c r="H1838" i="7"/>
  <c r="F1838" i="7"/>
  <c r="V1838" i="7"/>
  <c r="T1838" i="7"/>
  <c r="R1838" i="7"/>
  <c r="U1838" i="7"/>
  <c r="S1838" i="7"/>
  <c r="Q1838" i="7"/>
  <c r="E1838" i="7"/>
  <c r="D1838" i="7"/>
  <c r="B1838" i="7"/>
  <c r="H1835" i="7"/>
  <c r="P1836" i="7"/>
  <c r="J1835" i="7"/>
  <c r="I1833" i="7"/>
  <c r="H1833" i="7"/>
  <c r="E1833" i="7"/>
  <c r="J1832" i="7"/>
  <c r="E1832" i="7"/>
  <c r="J1831" i="7"/>
  <c r="E1831" i="7"/>
  <c r="K1830" i="7"/>
  <c r="J1830" i="7"/>
  <c r="H1830" i="7"/>
  <c r="I1830" i="7"/>
  <c r="F1830" i="7"/>
  <c r="V1830" i="7"/>
  <c r="T1830" i="7"/>
  <c r="R1830" i="7"/>
  <c r="U1830" i="7"/>
  <c r="S1830" i="7"/>
  <c r="I1832" i="7" s="1"/>
  <c r="Q1830" i="7"/>
  <c r="E1830" i="7"/>
  <c r="D1830" i="7"/>
  <c r="B1830" i="7"/>
  <c r="K1829" i="7"/>
  <c r="J1829" i="7"/>
  <c r="I1829" i="7"/>
  <c r="H1829" i="7"/>
  <c r="F1829" i="7"/>
  <c r="K1828" i="7"/>
  <c r="J1828" i="7"/>
  <c r="I1828" i="7"/>
  <c r="H1828" i="7"/>
  <c r="F1828" i="7"/>
  <c r="K1827" i="7"/>
  <c r="J1827" i="7"/>
  <c r="I1827" i="7"/>
  <c r="H1827" i="7"/>
  <c r="F1827" i="7"/>
  <c r="K1826" i="7"/>
  <c r="J1826" i="7"/>
  <c r="I1826" i="7"/>
  <c r="H1826" i="7"/>
  <c r="F1826" i="7"/>
  <c r="C1825" i="7"/>
  <c r="V1824" i="7"/>
  <c r="T1824" i="7"/>
  <c r="K1832" i="7" s="1"/>
  <c r="R1824" i="7"/>
  <c r="K1831" i="7" s="1"/>
  <c r="U1824" i="7"/>
  <c r="S1824" i="7"/>
  <c r="Q1824" i="7"/>
  <c r="I1831" i="7" s="1"/>
  <c r="E1824" i="7"/>
  <c r="D1824" i="7"/>
  <c r="B1824" i="7"/>
  <c r="O1822" i="7"/>
  <c r="H1822" i="7"/>
  <c r="C1821" i="7"/>
  <c r="K1820" i="7"/>
  <c r="P1822" i="7" s="1"/>
  <c r="J1820" i="7"/>
  <c r="I1820" i="7"/>
  <c r="H1820" i="7"/>
  <c r="F1820" i="7"/>
  <c r="V1820" i="7"/>
  <c r="T1820" i="7"/>
  <c r="R1820" i="7"/>
  <c r="U1820" i="7"/>
  <c r="S1820" i="7"/>
  <c r="Q1820" i="7"/>
  <c r="E1820" i="7"/>
  <c r="D1820" i="7"/>
  <c r="B1820" i="7"/>
  <c r="O1818" i="7"/>
  <c r="P1818" i="7"/>
  <c r="J1818" i="7"/>
  <c r="C1817" i="7"/>
  <c r="K1816" i="7"/>
  <c r="J1816" i="7"/>
  <c r="I1816" i="7"/>
  <c r="H1818" i="7" s="1"/>
  <c r="H1816" i="7"/>
  <c r="F1816" i="7"/>
  <c r="V1816" i="7"/>
  <c r="T1816" i="7"/>
  <c r="R1816" i="7"/>
  <c r="U1816" i="7"/>
  <c r="S1816" i="7"/>
  <c r="Q1816" i="7"/>
  <c r="E1816" i="7"/>
  <c r="D1816" i="7"/>
  <c r="B1816" i="7"/>
  <c r="H1813" i="7"/>
  <c r="J1813" i="7"/>
  <c r="I1811" i="7"/>
  <c r="H1811" i="7"/>
  <c r="E1811" i="7"/>
  <c r="K1810" i="7"/>
  <c r="J1810" i="7"/>
  <c r="E1810" i="7"/>
  <c r="K1809" i="7"/>
  <c r="J1809" i="7"/>
  <c r="E1809" i="7"/>
  <c r="K1808" i="7"/>
  <c r="J1808" i="7"/>
  <c r="H1808" i="7"/>
  <c r="I1808" i="7"/>
  <c r="F1808" i="7"/>
  <c r="V1808" i="7"/>
  <c r="T1808" i="7"/>
  <c r="R1808" i="7"/>
  <c r="U1808" i="7"/>
  <c r="S1808" i="7"/>
  <c r="I1810" i="7" s="1"/>
  <c r="Q1808" i="7"/>
  <c r="E1808" i="7"/>
  <c r="D1808" i="7"/>
  <c r="B1808" i="7"/>
  <c r="K1807" i="7"/>
  <c r="J1807" i="7"/>
  <c r="H1807" i="7"/>
  <c r="I1807" i="7"/>
  <c r="F1807" i="7"/>
  <c r="V1807" i="7"/>
  <c r="T1807" i="7"/>
  <c r="R1807" i="7"/>
  <c r="U1807" i="7"/>
  <c r="S1807" i="7"/>
  <c r="Q1807" i="7"/>
  <c r="E1807" i="7"/>
  <c r="D1807" i="7"/>
  <c r="B1807" i="7"/>
  <c r="K1806" i="7"/>
  <c r="J1806" i="7"/>
  <c r="I1806" i="7"/>
  <c r="H1806" i="7"/>
  <c r="F1806" i="7"/>
  <c r="K1805" i="7"/>
  <c r="J1805" i="7"/>
  <c r="I1805" i="7"/>
  <c r="H1805" i="7"/>
  <c r="F1805" i="7"/>
  <c r="K1804" i="7"/>
  <c r="J1804" i="7"/>
  <c r="I1804" i="7"/>
  <c r="H1804" i="7"/>
  <c r="F1804" i="7"/>
  <c r="K1803" i="7"/>
  <c r="J1803" i="7"/>
  <c r="I1803" i="7"/>
  <c r="O1814" i="7" s="1"/>
  <c r="H1803" i="7"/>
  <c r="F1803" i="7"/>
  <c r="C1802" i="7"/>
  <c r="V1801" i="7"/>
  <c r="T1801" i="7"/>
  <c r="R1801" i="7"/>
  <c r="U1801" i="7"/>
  <c r="S1801" i="7"/>
  <c r="Q1801" i="7"/>
  <c r="I1809" i="7" s="1"/>
  <c r="E1801" i="7"/>
  <c r="D1801" i="7"/>
  <c r="B1801" i="7"/>
  <c r="H1798" i="7"/>
  <c r="J1798" i="7"/>
  <c r="I1796" i="7"/>
  <c r="H1796" i="7"/>
  <c r="E1796" i="7"/>
  <c r="J1795" i="7"/>
  <c r="E1795" i="7"/>
  <c r="J1794" i="7"/>
  <c r="E1794" i="7"/>
  <c r="K1793" i="7"/>
  <c r="J1793" i="7"/>
  <c r="H1793" i="7"/>
  <c r="I1793" i="7"/>
  <c r="F1793" i="7"/>
  <c r="V1793" i="7"/>
  <c r="T1793" i="7"/>
  <c r="R1793" i="7"/>
  <c r="U1793" i="7"/>
  <c r="S1793" i="7"/>
  <c r="Q1793" i="7"/>
  <c r="I1794" i="7" s="1"/>
  <c r="E1793" i="7"/>
  <c r="D1793" i="7"/>
  <c r="B1793" i="7"/>
  <c r="K1792" i="7"/>
  <c r="J1792" i="7"/>
  <c r="H1792" i="7"/>
  <c r="I1792" i="7"/>
  <c r="F1792" i="7"/>
  <c r="V1792" i="7"/>
  <c r="T1792" i="7"/>
  <c r="R1792" i="7"/>
  <c r="U1792" i="7"/>
  <c r="S1792" i="7"/>
  <c r="Q1792" i="7"/>
  <c r="E1792" i="7"/>
  <c r="D1792" i="7"/>
  <c r="B1792" i="7"/>
  <c r="K1791" i="7"/>
  <c r="J1791" i="7"/>
  <c r="I1791" i="7"/>
  <c r="H1791" i="7"/>
  <c r="F1791" i="7"/>
  <c r="K1790" i="7"/>
  <c r="J1790" i="7"/>
  <c r="I1790" i="7"/>
  <c r="H1790" i="7"/>
  <c r="F1790" i="7"/>
  <c r="K1789" i="7"/>
  <c r="J1789" i="7"/>
  <c r="I1789" i="7"/>
  <c r="H1789" i="7"/>
  <c r="F1789" i="7"/>
  <c r="K1788" i="7"/>
  <c r="J1788" i="7"/>
  <c r="I1788" i="7"/>
  <c r="H1788" i="7"/>
  <c r="F1788" i="7"/>
  <c r="C1787" i="7"/>
  <c r="V1786" i="7"/>
  <c r="T1786" i="7"/>
  <c r="K1795" i="7" s="1"/>
  <c r="R1786" i="7"/>
  <c r="K1794" i="7" s="1"/>
  <c r="U1786" i="7"/>
  <c r="S1786" i="7"/>
  <c r="I1795" i="7" s="1"/>
  <c r="Q1786" i="7"/>
  <c r="E1786" i="7"/>
  <c r="D1786" i="7"/>
  <c r="B1786" i="7"/>
  <c r="H1784" i="7"/>
  <c r="K1783" i="7"/>
  <c r="P1784" i="7" s="1"/>
  <c r="J1783" i="7"/>
  <c r="I1783" i="7"/>
  <c r="O1784" i="7" s="1"/>
  <c r="H1783" i="7"/>
  <c r="F1783" i="7"/>
  <c r="V1783" i="7"/>
  <c r="T1783" i="7"/>
  <c r="R1783" i="7"/>
  <c r="U1783" i="7"/>
  <c r="S1783" i="7"/>
  <c r="Q1783" i="7"/>
  <c r="E1783" i="7"/>
  <c r="D1783" i="7"/>
  <c r="B1783" i="7"/>
  <c r="O1781" i="7"/>
  <c r="K1780" i="7"/>
  <c r="P1781" i="7" s="1"/>
  <c r="J1780" i="7"/>
  <c r="I1780" i="7"/>
  <c r="H1781" i="7" s="1"/>
  <c r="H1780" i="7"/>
  <c r="F1780" i="7"/>
  <c r="V1780" i="7"/>
  <c r="T1780" i="7"/>
  <c r="R1780" i="7"/>
  <c r="U1780" i="7"/>
  <c r="S1780" i="7"/>
  <c r="Q1780" i="7"/>
  <c r="E1780" i="7"/>
  <c r="D1780" i="7"/>
  <c r="B1780" i="7"/>
  <c r="O1778" i="7"/>
  <c r="H1778" i="7"/>
  <c r="C1777" i="7"/>
  <c r="K1776" i="7"/>
  <c r="P1778" i="7" s="1"/>
  <c r="J1776" i="7"/>
  <c r="I1776" i="7"/>
  <c r="H1776" i="7"/>
  <c r="F1776" i="7"/>
  <c r="V1776" i="7"/>
  <c r="T1776" i="7"/>
  <c r="R1776" i="7"/>
  <c r="U1776" i="7"/>
  <c r="S1776" i="7"/>
  <c r="Q1776" i="7"/>
  <c r="E1776" i="7"/>
  <c r="D1776" i="7"/>
  <c r="B1776" i="7"/>
  <c r="K1773" i="7"/>
  <c r="P1774" i="7" s="1"/>
  <c r="J1773" i="7"/>
  <c r="I1773" i="7"/>
  <c r="H1773" i="7"/>
  <c r="F1773" i="7"/>
  <c r="V1773" i="7"/>
  <c r="T1773" i="7"/>
  <c r="R1773" i="7"/>
  <c r="U1773" i="7"/>
  <c r="S1773" i="7"/>
  <c r="Q1773" i="7"/>
  <c r="E1773" i="7"/>
  <c r="D1773" i="7"/>
  <c r="B1773" i="7"/>
  <c r="O1771" i="7"/>
  <c r="K1770" i="7"/>
  <c r="P1771" i="7" s="1"/>
  <c r="J1770" i="7"/>
  <c r="I1770" i="7"/>
  <c r="H1771" i="7" s="1"/>
  <c r="H1770" i="7"/>
  <c r="F1770" i="7"/>
  <c r="V1770" i="7"/>
  <c r="T1770" i="7"/>
  <c r="R1770" i="7"/>
  <c r="U1770" i="7"/>
  <c r="S1770" i="7"/>
  <c r="Q1770" i="7"/>
  <c r="E1770" i="7"/>
  <c r="D1770" i="7"/>
  <c r="B1770" i="7"/>
  <c r="O1768" i="7"/>
  <c r="P1768" i="7"/>
  <c r="J1768" i="7"/>
  <c r="C1767" i="7"/>
  <c r="K1766" i="7"/>
  <c r="J1766" i="7"/>
  <c r="I1766" i="7"/>
  <c r="H1768" i="7" s="1"/>
  <c r="H1766" i="7"/>
  <c r="F1766" i="7"/>
  <c r="V1766" i="7"/>
  <c r="T1766" i="7"/>
  <c r="R1766" i="7"/>
  <c r="U1766" i="7"/>
  <c r="S1766" i="7"/>
  <c r="Q1766" i="7"/>
  <c r="E1766" i="7"/>
  <c r="D1766" i="7"/>
  <c r="B1766" i="7"/>
  <c r="P1764" i="7"/>
  <c r="J1764" i="7"/>
  <c r="C1763" i="7"/>
  <c r="K1762" i="7"/>
  <c r="J1762" i="7"/>
  <c r="I1762" i="7"/>
  <c r="O1764" i="7" s="1"/>
  <c r="H1762" i="7"/>
  <c r="F1762" i="7"/>
  <c r="V1762" i="7"/>
  <c r="T1762" i="7"/>
  <c r="R1762" i="7"/>
  <c r="U1762" i="7"/>
  <c r="S1762" i="7"/>
  <c r="Q1762" i="7"/>
  <c r="E1762" i="7"/>
  <c r="D1762" i="7"/>
  <c r="B1762" i="7"/>
  <c r="H1759" i="7"/>
  <c r="P1760" i="7"/>
  <c r="J1759" i="7"/>
  <c r="I1757" i="7"/>
  <c r="H1757" i="7"/>
  <c r="E1757" i="7"/>
  <c r="J1756" i="7"/>
  <c r="E1756" i="7"/>
  <c r="J1755" i="7"/>
  <c r="E1755" i="7"/>
  <c r="K1754" i="7"/>
  <c r="J1754" i="7"/>
  <c r="H1754" i="7"/>
  <c r="I1754" i="7"/>
  <c r="F1754" i="7"/>
  <c r="V1754" i="7"/>
  <c r="T1754" i="7"/>
  <c r="R1754" i="7"/>
  <c r="U1754" i="7"/>
  <c r="S1754" i="7"/>
  <c r="I1756" i="7" s="1"/>
  <c r="Q1754" i="7"/>
  <c r="E1754" i="7"/>
  <c r="D1754" i="7"/>
  <c r="B1754" i="7"/>
  <c r="K1753" i="7"/>
  <c r="J1753" i="7"/>
  <c r="H1753" i="7"/>
  <c r="I1753" i="7"/>
  <c r="F1753" i="7"/>
  <c r="V1753" i="7"/>
  <c r="T1753" i="7"/>
  <c r="R1753" i="7"/>
  <c r="K1755" i="7" s="1"/>
  <c r="U1753" i="7"/>
  <c r="S1753" i="7"/>
  <c r="Q1753" i="7"/>
  <c r="E1753" i="7"/>
  <c r="D1753" i="7"/>
  <c r="B1753" i="7"/>
  <c r="K1752" i="7"/>
  <c r="J1752" i="7"/>
  <c r="I1752" i="7"/>
  <c r="H1752" i="7"/>
  <c r="F1752" i="7"/>
  <c r="K1751" i="7"/>
  <c r="J1751" i="7"/>
  <c r="I1751" i="7"/>
  <c r="H1751" i="7"/>
  <c r="F1751" i="7"/>
  <c r="K1750" i="7"/>
  <c r="J1750" i="7"/>
  <c r="I1750" i="7"/>
  <c r="H1750" i="7"/>
  <c r="F1750" i="7"/>
  <c r="K1749" i="7"/>
  <c r="J1749" i="7"/>
  <c r="I1749" i="7"/>
  <c r="H1749" i="7"/>
  <c r="F1749" i="7"/>
  <c r="C1748" i="7"/>
  <c r="V1747" i="7"/>
  <c r="T1747" i="7"/>
  <c r="K1756" i="7" s="1"/>
  <c r="R1747" i="7"/>
  <c r="U1747" i="7"/>
  <c r="S1747" i="7"/>
  <c r="Q1747" i="7"/>
  <c r="I1755" i="7" s="1"/>
  <c r="E1747" i="7"/>
  <c r="D1747" i="7"/>
  <c r="B1747" i="7"/>
  <c r="H1744" i="7"/>
  <c r="J1744" i="7"/>
  <c r="I1742" i="7"/>
  <c r="H1742" i="7"/>
  <c r="E1742" i="7"/>
  <c r="K1741" i="7"/>
  <c r="J1741" i="7"/>
  <c r="E1741" i="7"/>
  <c r="K1740" i="7"/>
  <c r="J1740" i="7"/>
  <c r="E1740" i="7"/>
  <c r="K1739" i="7"/>
  <c r="J1739" i="7"/>
  <c r="H1739" i="7"/>
  <c r="I1739" i="7"/>
  <c r="F1739" i="7"/>
  <c r="V1739" i="7"/>
  <c r="T1739" i="7"/>
  <c r="R1739" i="7"/>
  <c r="U1739" i="7"/>
  <c r="S1739" i="7"/>
  <c r="I1741" i="7" s="1"/>
  <c r="Q1739" i="7"/>
  <c r="E1739" i="7"/>
  <c r="D1739" i="7"/>
  <c r="B1739" i="7"/>
  <c r="K1738" i="7"/>
  <c r="J1738" i="7"/>
  <c r="H1738" i="7"/>
  <c r="I1738" i="7"/>
  <c r="F1738" i="7"/>
  <c r="V1738" i="7"/>
  <c r="T1738" i="7"/>
  <c r="R1738" i="7"/>
  <c r="U1738" i="7"/>
  <c r="S1738" i="7"/>
  <c r="Q1738" i="7"/>
  <c r="E1738" i="7"/>
  <c r="D1738" i="7"/>
  <c r="B1738" i="7"/>
  <c r="K1737" i="7"/>
  <c r="J1737" i="7"/>
  <c r="I1737" i="7"/>
  <c r="H1737" i="7"/>
  <c r="F1737" i="7"/>
  <c r="K1736" i="7"/>
  <c r="J1736" i="7"/>
  <c r="I1736" i="7"/>
  <c r="H1736" i="7"/>
  <c r="F1736" i="7"/>
  <c r="K1735" i="7"/>
  <c r="J1735" i="7"/>
  <c r="I1735" i="7"/>
  <c r="H1735" i="7"/>
  <c r="F1735" i="7"/>
  <c r="K1734" i="7"/>
  <c r="J1734" i="7"/>
  <c r="I1734" i="7"/>
  <c r="H1734" i="7"/>
  <c r="F1734" i="7"/>
  <c r="C1733" i="7"/>
  <c r="V1732" i="7"/>
  <c r="T1732" i="7"/>
  <c r="R1732" i="7"/>
  <c r="U1732" i="7"/>
  <c r="S1732" i="7"/>
  <c r="Q1732" i="7"/>
  <c r="I1740" i="7" s="1"/>
  <c r="E1732" i="7"/>
  <c r="D1732" i="7"/>
  <c r="B1732" i="7"/>
  <c r="K1729" i="7"/>
  <c r="P1730" i="7" s="1"/>
  <c r="J1729" i="7"/>
  <c r="I1729" i="7"/>
  <c r="H1729" i="7"/>
  <c r="F1729" i="7"/>
  <c r="V1729" i="7"/>
  <c r="T1729" i="7"/>
  <c r="R1729" i="7"/>
  <c r="U1729" i="7"/>
  <c r="S1729" i="7"/>
  <c r="Q1729" i="7"/>
  <c r="E1729" i="7"/>
  <c r="D1729" i="7"/>
  <c r="B1729" i="7"/>
  <c r="O1727" i="7"/>
  <c r="K1726" i="7"/>
  <c r="P1727" i="7" s="1"/>
  <c r="J1726" i="7"/>
  <c r="I1726" i="7"/>
  <c r="H1727" i="7" s="1"/>
  <c r="H1726" i="7"/>
  <c r="F1726" i="7"/>
  <c r="V1726" i="7"/>
  <c r="T1726" i="7"/>
  <c r="R1726" i="7"/>
  <c r="U1726" i="7"/>
  <c r="S1726" i="7"/>
  <c r="Q1726" i="7"/>
  <c r="E1726" i="7"/>
  <c r="D1726" i="7"/>
  <c r="B1726" i="7"/>
  <c r="K1723" i="7"/>
  <c r="P1724" i="7" s="1"/>
  <c r="J1723" i="7"/>
  <c r="I1723" i="7"/>
  <c r="H1723" i="7"/>
  <c r="F1723" i="7"/>
  <c r="V1723" i="7"/>
  <c r="T1723" i="7"/>
  <c r="R1723" i="7"/>
  <c r="U1723" i="7"/>
  <c r="S1723" i="7"/>
  <c r="Q1723" i="7"/>
  <c r="E1723" i="7"/>
  <c r="D1723" i="7"/>
  <c r="B1723" i="7"/>
  <c r="O1721" i="7"/>
  <c r="K1720" i="7"/>
  <c r="P1721" i="7" s="1"/>
  <c r="J1720" i="7"/>
  <c r="I1720" i="7"/>
  <c r="H1721" i="7" s="1"/>
  <c r="H1720" i="7"/>
  <c r="F1720" i="7"/>
  <c r="V1720" i="7"/>
  <c r="T1720" i="7"/>
  <c r="R1720" i="7"/>
  <c r="U1720" i="7"/>
  <c r="S1720" i="7"/>
  <c r="Q1720" i="7"/>
  <c r="E1720" i="7"/>
  <c r="D1720" i="7"/>
  <c r="B1720" i="7"/>
  <c r="O1718" i="7"/>
  <c r="P1718" i="7"/>
  <c r="J1718" i="7"/>
  <c r="C1717" i="7"/>
  <c r="K1716" i="7"/>
  <c r="J1716" i="7"/>
  <c r="I1716" i="7"/>
  <c r="H1718" i="7" s="1"/>
  <c r="H1716" i="7"/>
  <c r="F1716" i="7"/>
  <c r="V1716" i="7"/>
  <c r="T1716" i="7"/>
  <c r="R1716" i="7"/>
  <c r="U1716" i="7"/>
  <c r="S1716" i="7"/>
  <c r="Q1716" i="7"/>
  <c r="E1716" i="7"/>
  <c r="D1716" i="7"/>
  <c r="B1716" i="7"/>
  <c r="P1714" i="7"/>
  <c r="J1714" i="7"/>
  <c r="C1713" i="7"/>
  <c r="K1712" i="7"/>
  <c r="J1712" i="7"/>
  <c r="I1712" i="7"/>
  <c r="O1714" i="7" s="1"/>
  <c r="H1712" i="7"/>
  <c r="F1712" i="7"/>
  <c r="V1712" i="7"/>
  <c r="T1712" i="7"/>
  <c r="R1712" i="7"/>
  <c r="U1712" i="7"/>
  <c r="S1712" i="7"/>
  <c r="Q1712" i="7"/>
  <c r="E1712" i="7"/>
  <c r="D1712" i="7"/>
  <c r="B1712" i="7"/>
  <c r="P1710" i="7"/>
  <c r="J1710" i="7"/>
  <c r="C1709" i="7"/>
  <c r="K1708" i="7"/>
  <c r="J1708" i="7"/>
  <c r="I1708" i="7"/>
  <c r="O1710" i="7" s="1"/>
  <c r="H1708" i="7"/>
  <c r="F1708" i="7"/>
  <c r="V1708" i="7"/>
  <c r="T1708" i="7"/>
  <c r="R1708" i="7"/>
  <c r="U1708" i="7"/>
  <c r="S1708" i="7"/>
  <c r="Q1708" i="7"/>
  <c r="E1708" i="7"/>
  <c r="D1708" i="7"/>
  <c r="B1708" i="7"/>
  <c r="O1706" i="7"/>
  <c r="H1706" i="7"/>
  <c r="P1706" i="7"/>
  <c r="J1706" i="7"/>
  <c r="K1705" i="7"/>
  <c r="J1705" i="7"/>
  <c r="I1705" i="7"/>
  <c r="H1705" i="7"/>
  <c r="F1705" i="7"/>
  <c r="V1705" i="7"/>
  <c r="T1705" i="7"/>
  <c r="R1705" i="7"/>
  <c r="U1705" i="7"/>
  <c r="S1705" i="7"/>
  <c r="Q1705" i="7"/>
  <c r="E1705" i="7"/>
  <c r="D1705" i="7"/>
  <c r="B1705" i="7"/>
  <c r="H1703" i="7"/>
  <c r="P1703" i="7"/>
  <c r="J1703" i="7"/>
  <c r="K1702" i="7"/>
  <c r="J1702" i="7"/>
  <c r="I1702" i="7"/>
  <c r="O1703" i="7" s="1"/>
  <c r="H1702" i="7"/>
  <c r="F1702" i="7"/>
  <c r="V1702" i="7"/>
  <c r="T1702" i="7"/>
  <c r="R1702" i="7"/>
  <c r="U1702" i="7"/>
  <c r="S1702" i="7"/>
  <c r="Q1702" i="7"/>
  <c r="E1702" i="7"/>
  <c r="D1702" i="7"/>
  <c r="B1702" i="7"/>
  <c r="H1700" i="7"/>
  <c r="C1699" i="7"/>
  <c r="K1698" i="7"/>
  <c r="P1700" i="7" s="1"/>
  <c r="J1698" i="7"/>
  <c r="I1698" i="7"/>
  <c r="O1700" i="7" s="1"/>
  <c r="H1698" i="7"/>
  <c r="F1698" i="7"/>
  <c r="V1698" i="7"/>
  <c r="T1698" i="7"/>
  <c r="R1698" i="7"/>
  <c r="U1698" i="7"/>
  <c r="S1698" i="7"/>
  <c r="Q1698" i="7"/>
  <c r="E1698" i="7"/>
  <c r="D1698" i="7"/>
  <c r="B1698" i="7"/>
  <c r="H1695" i="7"/>
  <c r="J1695" i="7"/>
  <c r="I1693" i="7"/>
  <c r="H1693" i="7"/>
  <c r="E1693" i="7"/>
  <c r="K1692" i="7"/>
  <c r="J1692" i="7"/>
  <c r="E1692" i="7"/>
  <c r="J1691" i="7"/>
  <c r="E1691" i="7"/>
  <c r="K1690" i="7"/>
  <c r="J1690" i="7"/>
  <c r="H1690" i="7"/>
  <c r="I1690" i="7"/>
  <c r="F1690" i="7"/>
  <c r="V1690" i="7"/>
  <c r="T1690" i="7"/>
  <c r="R1690" i="7"/>
  <c r="U1690" i="7"/>
  <c r="S1690" i="7"/>
  <c r="Q1690" i="7"/>
  <c r="I1691" i="7" s="1"/>
  <c r="E1690" i="7"/>
  <c r="D1690" i="7"/>
  <c r="B1690" i="7"/>
  <c r="K1689" i="7"/>
  <c r="J1689" i="7"/>
  <c r="H1689" i="7"/>
  <c r="I1689" i="7"/>
  <c r="F1689" i="7"/>
  <c r="V1689" i="7"/>
  <c r="T1689" i="7"/>
  <c r="R1689" i="7"/>
  <c r="U1689" i="7"/>
  <c r="S1689" i="7"/>
  <c r="Q1689" i="7"/>
  <c r="E1689" i="7"/>
  <c r="D1689" i="7"/>
  <c r="B1689" i="7"/>
  <c r="K1688" i="7"/>
  <c r="J1688" i="7"/>
  <c r="I1688" i="7"/>
  <c r="H1688" i="7"/>
  <c r="F1688" i="7"/>
  <c r="K1687" i="7"/>
  <c r="J1687" i="7"/>
  <c r="I1687" i="7"/>
  <c r="H1687" i="7"/>
  <c r="F1687" i="7"/>
  <c r="K1686" i="7"/>
  <c r="J1686" i="7"/>
  <c r="I1686" i="7"/>
  <c r="H1686" i="7"/>
  <c r="F1686" i="7"/>
  <c r="K1685" i="7"/>
  <c r="J1685" i="7"/>
  <c r="I1685" i="7"/>
  <c r="H1685" i="7"/>
  <c r="F1685" i="7"/>
  <c r="C1684" i="7"/>
  <c r="V1683" i="7"/>
  <c r="T1683" i="7"/>
  <c r="R1683" i="7"/>
  <c r="U1683" i="7"/>
  <c r="S1683" i="7"/>
  <c r="I1692" i="7" s="1"/>
  <c r="Q1683" i="7"/>
  <c r="E1683" i="7"/>
  <c r="D1683" i="7"/>
  <c r="B1683" i="7"/>
  <c r="H1680" i="7"/>
  <c r="J1680" i="7"/>
  <c r="I1678" i="7"/>
  <c r="H1678" i="7"/>
  <c r="E1678" i="7"/>
  <c r="J1677" i="7"/>
  <c r="I1677" i="7"/>
  <c r="E1677" i="7"/>
  <c r="J1676" i="7"/>
  <c r="E1676" i="7"/>
  <c r="K1675" i="7"/>
  <c r="J1675" i="7"/>
  <c r="H1675" i="7"/>
  <c r="I1675" i="7"/>
  <c r="F1675" i="7"/>
  <c r="V1675" i="7"/>
  <c r="T1675" i="7"/>
  <c r="R1675" i="7"/>
  <c r="U1675" i="7"/>
  <c r="S1675" i="7"/>
  <c r="Q1675" i="7"/>
  <c r="E1675" i="7"/>
  <c r="D1675" i="7"/>
  <c r="B1675" i="7"/>
  <c r="K1674" i="7"/>
  <c r="J1674" i="7"/>
  <c r="H1674" i="7"/>
  <c r="I1674" i="7"/>
  <c r="F1674" i="7"/>
  <c r="V1674" i="7"/>
  <c r="T1674" i="7"/>
  <c r="R1674" i="7"/>
  <c r="U1674" i="7"/>
  <c r="S1674" i="7"/>
  <c r="Q1674" i="7"/>
  <c r="E1674" i="7"/>
  <c r="D1674" i="7"/>
  <c r="B1674" i="7"/>
  <c r="K1673" i="7"/>
  <c r="J1673" i="7"/>
  <c r="I1673" i="7"/>
  <c r="H1673" i="7"/>
  <c r="F1673" i="7"/>
  <c r="K1672" i="7"/>
  <c r="J1672" i="7"/>
  <c r="I1672" i="7"/>
  <c r="H1672" i="7"/>
  <c r="F1672" i="7"/>
  <c r="K1671" i="7"/>
  <c r="J1671" i="7"/>
  <c r="I1671" i="7"/>
  <c r="H1671" i="7"/>
  <c r="F1671" i="7"/>
  <c r="K1670" i="7"/>
  <c r="J1670" i="7"/>
  <c r="I1670" i="7"/>
  <c r="H1679" i="7" s="1"/>
  <c r="H1670" i="7"/>
  <c r="F1670" i="7"/>
  <c r="C1669" i="7"/>
  <c r="V1668" i="7"/>
  <c r="T1668" i="7"/>
  <c r="K1677" i="7" s="1"/>
  <c r="R1668" i="7"/>
  <c r="K1676" i="7" s="1"/>
  <c r="U1668" i="7"/>
  <c r="S1668" i="7"/>
  <c r="Q1668" i="7"/>
  <c r="I1676" i="7" s="1"/>
  <c r="E1668" i="7"/>
  <c r="D1668" i="7"/>
  <c r="B1668" i="7"/>
  <c r="O1666" i="7"/>
  <c r="H1666" i="7"/>
  <c r="K1665" i="7"/>
  <c r="J1665" i="7"/>
  <c r="I1665" i="7"/>
  <c r="H1665" i="7"/>
  <c r="F1665" i="7"/>
  <c r="V1665" i="7"/>
  <c r="T1665" i="7"/>
  <c r="R1665" i="7"/>
  <c r="U1665" i="7"/>
  <c r="S1665" i="7"/>
  <c r="Q1665" i="7"/>
  <c r="E1665" i="7"/>
  <c r="D1665" i="7"/>
  <c r="B1665" i="7"/>
  <c r="H1663" i="7"/>
  <c r="P1663" i="7"/>
  <c r="J1663" i="7"/>
  <c r="K1662" i="7"/>
  <c r="J1662" i="7"/>
  <c r="I1662" i="7"/>
  <c r="O1663" i="7" s="1"/>
  <c r="H1662" i="7"/>
  <c r="F1662" i="7"/>
  <c r="V1662" i="7"/>
  <c r="T1662" i="7"/>
  <c r="R1662" i="7"/>
  <c r="U1662" i="7"/>
  <c r="S1662" i="7"/>
  <c r="Q1662" i="7"/>
  <c r="E1662" i="7"/>
  <c r="D1662" i="7"/>
  <c r="B1662" i="7"/>
  <c r="O1660" i="7"/>
  <c r="H1660" i="7"/>
  <c r="K1659" i="7"/>
  <c r="J1659" i="7"/>
  <c r="I1659" i="7"/>
  <c r="H1659" i="7"/>
  <c r="F1659" i="7"/>
  <c r="V1659" i="7"/>
  <c r="T1659" i="7"/>
  <c r="R1659" i="7"/>
  <c r="U1659" i="7"/>
  <c r="S1659" i="7"/>
  <c r="Q1659" i="7"/>
  <c r="E1659" i="7"/>
  <c r="D1659" i="7"/>
  <c r="B1659" i="7"/>
  <c r="H1657" i="7"/>
  <c r="P1657" i="7"/>
  <c r="J1657" i="7"/>
  <c r="K1656" i="7"/>
  <c r="J1656" i="7"/>
  <c r="I1656" i="7"/>
  <c r="O1657" i="7" s="1"/>
  <c r="H1656" i="7"/>
  <c r="F1656" i="7"/>
  <c r="V1656" i="7"/>
  <c r="T1656" i="7"/>
  <c r="R1656" i="7"/>
  <c r="U1656" i="7"/>
  <c r="S1656" i="7"/>
  <c r="Q1656" i="7"/>
  <c r="E1656" i="7"/>
  <c r="D1656" i="7"/>
  <c r="B1656" i="7"/>
  <c r="P1654" i="7"/>
  <c r="J1654" i="7"/>
  <c r="C1653" i="7"/>
  <c r="K1652" i="7"/>
  <c r="J1652" i="7"/>
  <c r="I1652" i="7"/>
  <c r="O1654" i="7" s="1"/>
  <c r="H1652" i="7"/>
  <c r="F1652" i="7"/>
  <c r="V1652" i="7"/>
  <c r="T1652" i="7"/>
  <c r="R1652" i="7"/>
  <c r="U1652" i="7"/>
  <c r="S1652" i="7"/>
  <c r="Q1652" i="7"/>
  <c r="E1652" i="7"/>
  <c r="D1652" i="7"/>
  <c r="B1652" i="7"/>
  <c r="H1650" i="7"/>
  <c r="C1649" i="7"/>
  <c r="K1648" i="7"/>
  <c r="P1650" i="7" s="1"/>
  <c r="J1648" i="7"/>
  <c r="I1648" i="7"/>
  <c r="O1650" i="7" s="1"/>
  <c r="H1648" i="7"/>
  <c r="F1648" i="7"/>
  <c r="V1648" i="7"/>
  <c r="T1648" i="7"/>
  <c r="R1648" i="7"/>
  <c r="U1648" i="7"/>
  <c r="S1648" i="7"/>
  <c r="Q1648" i="7"/>
  <c r="E1648" i="7"/>
  <c r="D1648" i="7"/>
  <c r="B1648" i="7"/>
  <c r="O1646" i="7"/>
  <c r="P1646" i="7"/>
  <c r="C1645" i="7"/>
  <c r="K1644" i="7"/>
  <c r="J1646" i="7" s="1"/>
  <c r="J1644" i="7"/>
  <c r="I1644" i="7"/>
  <c r="H1646" i="7" s="1"/>
  <c r="H1644" i="7"/>
  <c r="F1644" i="7"/>
  <c r="V1644" i="7"/>
  <c r="T1644" i="7"/>
  <c r="R1644" i="7"/>
  <c r="U1644" i="7"/>
  <c r="S1644" i="7"/>
  <c r="Q1644" i="7"/>
  <c r="E1644" i="7"/>
  <c r="D1644" i="7"/>
  <c r="B1644" i="7"/>
  <c r="C1641" i="7"/>
  <c r="K1640" i="7"/>
  <c r="P1642" i="7" s="1"/>
  <c r="J1640" i="7"/>
  <c r="I1640" i="7"/>
  <c r="H1640" i="7"/>
  <c r="F1640" i="7"/>
  <c r="V1640" i="7"/>
  <c r="T1640" i="7"/>
  <c r="R1640" i="7"/>
  <c r="U1640" i="7"/>
  <c r="S1640" i="7"/>
  <c r="Q1640" i="7"/>
  <c r="E1640" i="7"/>
  <c r="D1640" i="7"/>
  <c r="B1640" i="7"/>
  <c r="O1638" i="7"/>
  <c r="J1638" i="7"/>
  <c r="C1637" i="7"/>
  <c r="K1636" i="7"/>
  <c r="P1638" i="7" s="1"/>
  <c r="J1636" i="7"/>
  <c r="I1636" i="7"/>
  <c r="H1638" i="7" s="1"/>
  <c r="H1636" i="7"/>
  <c r="F1636" i="7"/>
  <c r="V1636" i="7"/>
  <c r="T1636" i="7"/>
  <c r="R1636" i="7"/>
  <c r="U1636" i="7"/>
  <c r="S1636" i="7"/>
  <c r="Q1636" i="7"/>
  <c r="E1636" i="7"/>
  <c r="D1636" i="7"/>
  <c r="B1636" i="7"/>
  <c r="H1634" i="7"/>
  <c r="P1634" i="7"/>
  <c r="J1634" i="7"/>
  <c r="K1633" i="7"/>
  <c r="J1633" i="7"/>
  <c r="I1633" i="7"/>
  <c r="O1634" i="7" s="1"/>
  <c r="H1633" i="7"/>
  <c r="F1633" i="7"/>
  <c r="V1633" i="7"/>
  <c r="T1633" i="7"/>
  <c r="R1633" i="7"/>
  <c r="U1633" i="7"/>
  <c r="S1633" i="7"/>
  <c r="Q1633" i="7"/>
  <c r="E1633" i="7"/>
  <c r="D1633" i="7"/>
  <c r="B1633" i="7"/>
  <c r="H1631" i="7"/>
  <c r="P1631" i="7"/>
  <c r="J1631" i="7"/>
  <c r="K1630" i="7"/>
  <c r="J1630" i="7"/>
  <c r="I1630" i="7"/>
  <c r="O1631" i="7" s="1"/>
  <c r="H1630" i="7"/>
  <c r="F1630" i="7"/>
  <c r="V1630" i="7"/>
  <c r="T1630" i="7"/>
  <c r="R1630" i="7"/>
  <c r="U1630" i="7"/>
  <c r="S1630" i="7"/>
  <c r="Q1630" i="7"/>
  <c r="E1630" i="7"/>
  <c r="D1630" i="7"/>
  <c r="B1630" i="7"/>
  <c r="H1628" i="7"/>
  <c r="P1628" i="7"/>
  <c r="J1628" i="7"/>
  <c r="K1627" i="7"/>
  <c r="J1627" i="7"/>
  <c r="I1627" i="7"/>
  <c r="O1628" i="7" s="1"/>
  <c r="H1627" i="7"/>
  <c r="F1627" i="7"/>
  <c r="V1627" i="7"/>
  <c r="T1627" i="7"/>
  <c r="R1627" i="7"/>
  <c r="U1627" i="7"/>
  <c r="S1627" i="7"/>
  <c r="Q1627" i="7"/>
  <c r="E1627" i="7"/>
  <c r="D1627" i="7"/>
  <c r="B1627" i="7"/>
  <c r="P1625" i="7"/>
  <c r="J1625" i="7"/>
  <c r="C1624" i="7"/>
  <c r="K1623" i="7"/>
  <c r="J1623" i="7"/>
  <c r="I1623" i="7"/>
  <c r="O1625" i="7" s="1"/>
  <c r="H1623" i="7"/>
  <c r="F1623" i="7"/>
  <c r="V1623" i="7"/>
  <c r="T1623" i="7"/>
  <c r="R1623" i="7"/>
  <c r="U1623" i="7"/>
  <c r="S1623" i="7"/>
  <c r="Q1623" i="7"/>
  <c r="E1623" i="7"/>
  <c r="D1623" i="7"/>
  <c r="B1623" i="7"/>
  <c r="H1620" i="7"/>
  <c r="J1620" i="7"/>
  <c r="I1618" i="7"/>
  <c r="H1618" i="7"/>
  <c r="E1618" i="7"/>
  <c r="J1617" i="7"/>
  <c r="E1617" i="7"/>
  <c r="J1616" i="7"/>
  <c r="E1616" i="7"/>
  <c r="K1615" i="7"/>
  <c r="J1615" i="7"/>
  <c r="H1615" i="7"/>
  <c r="I1615" i="7"/>
  <c r="F1615" i="7"/>
  <c r="V1615" i="7"/>
  <c r="T1615" i="7"/>
  <c r="R1615" i="7"/>
  <c r="U1615" i="7"/>
  <c r="S1615" i="7"/>
  <c r="I1617" i="7" s="1"/>
  <c r="Q1615" i="7"/>
  <c r="E1615" i="7"/>
  <c r="D1615" i="7"/>
  <c r="B1615" i="7"/>
  <c r="K1614" i="7"/>
  <c r="J1614" i="7"/>
  <c r="H1614" i="7"/>
  <c r="I1614" i="7"/>
  <c r="F1614" i="7"/>
  <c r="V1614" i="7"/>
  <c r="T1614" i="7"/>
  <c r="R1614" i="7"/>
  <c r="U1614" i="7"/>
  <c r="S1614" i="7"/>
  <c r="Q1614" i="7"/>
  <c r="E1614" i="7"/>
  <c r="D1614" i="7"/>
  <c r="B1614" i="7"/>
  <c r="K1613" i="7"/>
  <c r="J1613" i="7"/>
  <c r="I1613" i="7"/>
  <c r="H1613" i="7"/>
  <c r="F1613" i="7"/>
  <c r="K1612" i="7"/>
  <c r="J1612" i="7"/>
  <c r="I1612" i="7"/>
  <c r="H1612" i="7"/>
  <c r="F1612" i="7"/>
  <c r="K1611" i="7"/>
  <c r="J1611" i="7"/>
  <c r="I1611" i="7"/>
  <c r="H1611" i="7"/>
  <c r="F1611" i="7"/>
  <c r="K1610" i="7"/>
  <c r="J1610" i="7"/>
  <c r="I1610" i="7"/>
  <c r="H1610" i="7"/>
  <c r="F1610" i="7"/>
  <c r="C1609" i="7"/>
  <c r="V1608" i="7"/>
  <c r="T1608" i="7"/>
  <c r="K1617" i="7" s="1"/>
  <c r="R1608" i="7"/>
  <c r="U1608" i="7"/>
  <c r="S1608" i="7"/>
  <c r="Q1608" i="7"/>
  <c r="I1616" i="7" s="1"/>
  <c r="E1608" i="7"/>
  <c r="D1608" i="7"/>
  <c r="B1608" i="7"/>
  <c r="H1605" i="7"/>
  <c r="J1605" i="7"/>
  <c r="I1603" i="7"/>
  <c r="H1603" i="7"/>
  <c r="E1603" i="7"/>
  <c r="K1602" i="7"/>
  <c r="J1602" i="7"/>
  <c r="E1602" i="7"/>
  <c r="K1601" i="7"/>
  <c r="J1601" i="7"/>
  <c r="E1601" i="7"/>
  <c r="K1600" i="7"/>
  <c r="J1600" i="7"/>
  <c r="H1600" i="7"/>
  <c r="I1600" i="7"/>
  <c r="F1600" i="7"/>
  <c r="V1600" i="7"/>
  <c r="T1600" i="7"/>
  <c r="R1600" i="7"/>
  <c r="U1600" i="7"/>
  <c r="S1600" i="7"/>
  <c r="I1602" i="7" s="1"/>
  <c r="Q1600" i="7"/>
  <c r="E1600" i="7"/>
  <c r="D1600" i="7"/>
  <c r="B1600" i="7"/>
  <c r="K1599" i="7"/>
  <c r="J1599" i="7"/>
  <c r="H1599" i="7"/>
  <c r="I1599" i="7"/>
  <c r="F1599" i="7"/>
  <c r="V1599" i="7"/>
  <c r="T1599" i="7"/>
  <c r="R1599" i="7"/>
  <c r="U1599" i="7"/>
  <c r="S1599" i="7"/>
  <c r="Q1599" i="7"/>
  <c r="E1599" i="7"/>
  <c r="D1599" i="7"/>
  <c r="B1599" i="7"/>
  <c r="K1598" i="7"/>
  <c r="J1598" i="7"/>
  <c r="I1598" i="7"/>
  <c r="H1598" i="7"/>
  <c r="F1598" i="7"/>
  <c r="K1597" i="7"/>
  <c r="J1597" i="7"/>
  <c r="I1597" i="7"/>
  <c r="H1597" i="7"/>
  <c r="F1597" i="7"/>
  <c r="K1596" i="7"/>
  <c r="J1596" i="7"/>
  <c r="I1596" i="7"/>
  <c r="H1604" i="7" s="1"/>
  <c r="H1596" i="7"/>
  <c r="F1596" i="7"/>
  <c r="K1595" i="7"/>
  <c r="J1595" i="7"/>
  <c r="I1595" i="7"/>
  <c r="H1595" i="7"/>
  <c r="F1595" i="7"/>
  <c r="C1594" i="7"/>
  <c r="V1593" i="7"/>
  <c r="T1593" i="7"/>
  <c r="R1593" i="7"/>
  <c r="U1593" i="7"/>
  <c r="S1593" i="7"/>
  <c r="Q1593" i="7"/>
  <c r="I1601" i="7" s="1"/>
  <c r="E1593" i="7"/>
  <c r="D1593" i="7"/>
  <c r="B1593" i="7"/>
  <c r="K1590" i="7"/>
  <c r="P1591" i="7" s="1"/>
  <c r="J1590" i="7"/>
  <c r="I1590" i="7"/>
  <c r="H1590" i="7"/>
  <c r="F1590" i="7"/>
  <c r="V1590" i="7"/>
  <c r="T1590" i="7"/>
  <c r="R1590" i="7"/>
  <c r="U1590" i="7"/>
  <c r="S1590" i="7"/>
  <c r="Q1590" i="7"/>
  <c r="E1590" i="7"/>
  <c r="D1590" i="7"/>
  <c r="B1590" i="7"/>
  <c r="O1588" i="7"/>
  <c r="K1587" i="7"/>
  <c r="P1588" i="7" s="1"/>
  <c r="J1587" i="7"/>
  <c r="I1587" i="7"/>
  <c r="H1588" i="7" s="1"/>
  <c r="H1587" i="7"/>
  <c r="F1587" i="7"/>
  <c r="V1587" i="7"/>
  <c r="T1587" i="7"/>
  <c r="R1587" i="7"/>
  <c r="U1587" i="7"/>
  <c r="S1587" i="7"/>
  <c r="Q1587" i="7"/>
  <c r="E1587" i="7"/>
  <c r="D1587" i="7"/>
  <c r="B1587" i="7"/>
  <c r="K1584" i="7"/>
  <c r="P1585" i="7" s="1"/>
  <c r="J1584" i="7"/>
  <c r="I1584" i="7"/>
  <c r="H1584" i="7"/>
  <c r="F1584" i="7"/>
  <c r="V1584" i="7"/>
  <c r="T1584" i="7"/>
  <c r="R1584" i="7"/>
  <c r="U1584" i="7"/>
  <c r="S1584" i="7"/>
  <c r="Q1584" i="7"/>
  <c r="E1584" i="7"/>
  <c r="D1584" i="7"/>
  <c r="B1584" i="7"/>
  <c r="O1582" i="7"/>
  <c r="K1581" i="7"/>
  <c r="P1582" i="7" s="1"/>
  <c r="J1581" i="7"/>
  <c r="I1581" i="7"/>
  <c r="H1582" i="7" s="1"/>
  <c r="H1581" i="7"/>
  <c r="F1581" i="7"/>
  <c r="V1581" i="7"/>
  <c r="T1581" i="7"/>
  <c r="R1581" i="7"/>
  <c r="U1581" i="7"/>
  <c r="S1581" i="7"/>
  <c r="Q1581" i="7"/>
  <c r="E1581" i="7"/>
  <c r="D1581" i="7"/>
  <c r="B1581" i="7"/>
  <c r="O1579" i="7"/>
  <c r="P1579" i="7"/>
  <c r="J1579" i="7"/>
  <c r="C1578" i="7"/>
  <c r="K1577" i="7"/>
  <c r="J1577" i="7"/>
  <c r="I1577" i="7"/>
  <c r="H1579" i="7" s="1"/>
  <c r="H1577" i="7"/>
  <c r="F1577" i="7"/>
  <c r="V1577" i="7"/>
  <c r="T1577" i="7"/>
  <c r="R1577" i="7"/>
  <c r="U1577" i="7"/>
  <c r="S1577" i="7"/>
  <c r="Q1577" i="7"/>
  <c r="E1577" i="7"/>
  <c r="D1577" i="7"/>
  <c r="B1577" i="7"/>
  <c r="P1575" i="7"/>
  <c r="J1575" i="7"/>
  <c r="C1574" i="7"/>
  <c r="K1573" i="7"/>
  <c r="J1573" i="7"/>
  <c r="I1573" i="7"/>
  <c r="O1575" i="7" s="1"/>
  <c r="H1573" i="7"/>
  <c r="F1573" i="7"/>
  <c r="V1573" i="7"/>
  <c r="T1573" i="7"/>
  <c r="R1573" i="7"/>
  <c r="U1573" i="7"/>
  <c r="S1573" i="7"/>
  <c r="Q1573" i="7"/>
  <c r="E1573" i="7"/>
  <c r="D1573" i="7"/>
  <c r="B1573" i="7"/>
  <c r="P1571" i="7"/>
  <c r="J1571" i="7"/>
  <c r="C1570" i="7"/>
  <c r="K1569" i="7"/>
  <c r="J1569" i="7"/>
  <c r="I1569" i="7"/>
  <c r="O1571" i="7" s="1"/>
  <c r="H1569" i="7"/>
  <c r="F1569" i="7"/>
  <c r="V1569" i="7"/>
  <c r="T1569" i="7"/>
  <c r="R1569" i="7"/>
  <c r="U1569" i="7"/>
  <c r="S1569" i="7"/>
  <c r="Q1569" i="7"/>
  <c r="E1569" i="7"/>
  <c r="D1569" i="7"/>
  <c r="B1569" i="7"/>
  <c r="H1567" i="7"/>
  <c r="C1566" i="7"/>
  <c r="K1565" i="7"/>
  <c r="P1567" i="7" s="1"/>
  <c r="J1565" i="7"/>
  <c r="I1565" i="7"/>
  <c r="O1567" i="7" s="1"/>
  <c r="H1565" i="7"/>
  <c r="F1565" i="7"/>
  <c r="V1565" i="7"/>
  <c r="T1565" i="7"/>
  <c r="R1565" i="7"/>
  <c r="U1565" i="7"/>
  <c r="S1565" i="7"/>
  <c r="Q1565" i="7"/>
  <c r="E1565" i="7"/>
  <c r="D1565" i="7"/>
  <c r="B1565" i="7"/>
  <c r="O1563" i="7"/>
  <c r="P1563" i="7"/>
  <c r="C1562" i="7"/>
  <c r="K1561" i="7"/>
  <c r="J1563" i="7" s="1"/>
  <c r="J1561" i="7"/>
  <c r="I1561" i="7"/>
  <c r="H1563" i="7" s="1"/>
  <c r="H1561" i="7"/>
  <c r="F1561" i="7"/>
  <c r="V1561" i="7"/>
  <c r="T1561" i="7"/>
  <c r="R1561" i="7"/>
  <c r="U1561" i="7"/>
  <c r="S1561" i="7"/>
  <c r="Q1561" i="7"/>
  <c r="E1561" i="7"/>
  <c r="D1561" i="7"/>
  <c r="B1561" i="7"/>
  <c r="O1559" i="7"/>
  <c r="K1558" i="7"/>
  <c r="P1559" i="7" s="1"/>
  <c r="J1558" i="7"/>
  <c r="I1558" i="7"/>
  <c r="H1559" i="7" s="1"/>
  <c r="H1558" i="7"/>
  <c r="F1558" i="7"/>
  <c r="V1558" i="7"/>
  <c r="T1558" i="7"/>
  <c r="R1558" i="7"/>
  <c r="U1558" i="7"/>
  <c r="S1558" i="7"/>
  <c r="Q1558" i="7"/>
  <c r="E1558" i="7"/>
  <c r="D1558" i="7"/>
  <c r="B1558" i="7"/>
  <c r="H1556" i="7"/>
  <c r="K1555" i="7"/>
  <c r="P1556" i="7" s="1"/>
  <c r="J1555" i="7"/>
  <c r="I1555" i="7"/>
  <c r="O1556" i="7" s="1"/>
  <c r="H1555" i="7"/>
  <c r="F1555" i="7"/>
  <c r="V1555" i="7"/>
  <c r="T1555" i="7"/>
  <c r="R1555" i="7"/>
  <c r="U1555" i="7"/>
  <c r="S1555" i="7"/>
  <c r="Q1555" i="7"/>
  <c r="E1555" i="7"/>
  <c r="D1555" i="7"/>
  <c r="B1555" i="7"/>
  <c r="O1553" i="7"/>
  <c r="K1552" i="7"/>
  <c r="P1553" i="7" s="1"/>
  <c r="J1552" i="7"/>
  <c r="I1552" i="7"/>
  <c r="H1553" i="7" s="1"/>
  <c r="H1552" i="7"/>
  <c r="F1552" i="7"/>
  <c r="V1552" i="7"/>
  <c r="T1552" i="7"/>
  <c r="R1552" i="7"/>
  <c r="U1552" i="7"/>
  <c r="S1552" i="7"/>
  <c r="Q1552" i="7"/>
  <c r="E1552" i="7"/>
  <c r="D1552" i="7"/>
  <c r="B1552" i="7"/>
  <c r="O1550" i="7"/>
  <c r="H1550" i="7"/>
  <c r="C1549" i="7"/>
  <c r="K1548" i="7"/>
  <c r="P1550" i="7" s="1"/>
  <c r="J1548" i="7"/>
  <c r="I1548" i="7"/>
  <c r="H1548" i="7"/>
  <c r="F1548" i="7"/>
  <c r="V1548" i="7"/>
  <c r="T1548" i="7"/>
  <c r="R1548" i="7"/>
  <c r="U1548" i="7"/>
  <c r="S1548" i="7"/>
  <c r="Q1548" i="7"/>
  <c r="E1548" i="7"/>
  <c r="D1548" i="7"/>
  <c r="B1548" i="7"/>
  <c r="H1545" i="7"/>
  <c r="J1545" i="7"/>
  <c r="I1543" i="7"/>
  <c r="H1543" i="7"/>
  <c r="E1543" i="7"/>
  <c r="J1542" i="7"/>
  <c r="E1542" i="7"/>
  <c r="J1541" i="7"/>
  <c r="E1541" i="7"/>
  <c r="K1540" i="7"/>
  <c r="J1540" i="7"/>
  <c r="H1540" i="7"/>
  <c r="I1540" i="7"/>
  <c r="F1540" i="7"/>
  <c r="V1540" i="7"/>
  <c r="T1540" i="7"/>
  <c r="R1540" i="7"/>
  <c r="U1540" i="7"/>
  <c r="S1540" i="7"/>
  <c r="Q1540" i="7"/>
  <c r="I1541" i="7" s="1"/>
  <c r="E1540" i="7"/>
  <c r="D1540" i="7"/>
  <c r="B1540" i="7"/>
  <c r="K1539" i="7"/>
  <c r="J1539" i="7"/>
  <c r="H1539" i="7"/>
  <c r="I1539" i="7"/>
  <c r="F1539" i="7"/>
  <c r="V1539" i="7"/>
  <c r="T1539" i="7"/>
  <c r="R1539" i="7"/>
  <c r="U1539" i="7"/>
  <c r="S1539" i="7"/>
  <c r="Q1539" i="7"/>
  <c r="E1539" i="7"/>
  <c r="D1539" i="7"/>
  <c r="B1539" i="7"/>
  <c r="K1538" i="7"/>
  <c r="J1538" i="7"/>
  <c r="I1538" i="7"/>
  <c r="H1538" i="7"/>
  <c r="F1538" i="7"/>
  <c r="K1537" i="7"/>
  <c r="J1537" i="7"/>
  <c r="I1537" i="7"/>
  <c r="H1537" i="7"/>
  <c r="F1537" i="7"/>
  <c r="K1536" i="7"/>
  <c r="J1536" i="7"/>
  <c r="I1536" i="7"/>
  <c r="H1536" i="7"/>
  <c r="F1536" i="7"/>
  <c r="K1535" i="7"/>
  <c r="J1535" i="7"/>
  <c r="I1535" i="7"/>
  <c r="H1535" i="7"/>
  <c r="F1535" i="7"/>
  <c r="C1534" i="7"/>
  <c r="V1533" i="7"/>
  <c r="T1533" i="7"/>
  <c r="K1542" i="7" s="1"/>
  <c r="R1533" i="7"/>
  <c r="K1541" i="7" s="1"/>
  <c r="U1533" i="7"/>
  <c r="S1533" i="7"/>
  <c r="Q1533" i="7"/>
  <c r="E1533" i="7"/>
  <c r="D1533" i="7"/>
  <c r="B1533" i="7"/>
  <c r="H1530" i="7"/>
  <c r="J1530" i="7"/>
  <c r="I1528" i="7"/>
  <c r="H1528" i="7"/>
  <c r="E1528" i="7"/>
  <c r="J1527" i="7"/>
  <c r="I1527" i="7"/>
  <c r="H1531" i="7" s="1"/>
  <c r="E1527" i="7"/>
  <c r="J1526" i="7"/>
  <c r="E1526" i="7"/>
  <c r="K1525" i="7"/>
  <c r="J1525" i="7"/>
  <c r="H1525" i="7"/>
  <c r="I1525" i="7"/>
  <c r="F1525" i="7"/>
  <c r="V1525" i="7"/>
  <c r="T1525" i="7"/>
  <c r="K1527" i="7" s="1"/>
  <c r="R1525" i="7"/>
  <c r="U1525" i="7"/>
  <c r="S1525" i="7"/>
  <c r="Q1525" i="7"/>
  <c r="E1525" i="7"/>
  <c r="D1525" i="7"/>
  <c r="B1525" i="7"/>
  <c r="K1524" i="7"/>
  <c r="J1524" i="7"/>
  <c r="H1524" i="7"/>
  <c r="I1524" i="7"/>
  <c r="F1524" i="7"/>
  <c r="V1524" i="7"/>
  <c r="T1524" i="7"/>
  <c r="R1524" i="7"/>
  <c r="U1524" i="7"/>
  <c r="S1524" i="7"/>
  <c r="Q1524" i="7"/>
  <c r="E1524" i="7"/>
  <c r="D1524" i="7"/>
  <c r="B1524" i="7"/>
  <c r="K1523" i="7"/>
  <c r="J1523" i="7"/>
  <c r="I1523" i="7"/>
  <c r="H1523" i="7"/>
  <c r="F1523" i="7"/>
  <c r="K1522" i="7"/>
  <c r="J1522" i="7"/>
  <c r="I1522" i="7"/>
  <c r="H1522" i="7"/>
  <c r="F1522" i="7"/>
  <c r="K1521" i="7"/>
  <c r="J1521" i="7"/>
  <c r="I1521" i="7"/>
  <c r="H1521" i="7"/>
  <c r="F1521" i="7"/>
  <c r="K1520" i="7"/>
  <c r="J1520" i="7"/>
  <c r="I1520" i="7"/>
  <c r="H1520" i="7"/>
  <c r="F1520" i="7"/>
  <c r="C1519" i="7"/>
  <c r="V1518" i="7"/>
  <c r="T1518" i="7"/>
  <c r="R1518" i="7"/>
  <c r="K1526" i="7" s="1"/>
  <c r="J1531" i="7" s="1"/>
  <c r="U1518" i="7"/>
  <c r="S1518" i="7"/>
  <c r="Q1518" i="7"/>
  <c r="I1526" i="7" s="1"/>
  <c r="E1518" i="7"/>
  <c r="D1518" i="7"/>
  <c r="B1518" i="7"/>
  <c r="O1516" i="7"/>
  <c r="K1515" i="7"/>
  <c r="P1516" i="7" s="1"/>
  <c r="J1515" i="7"/>
  <c r="I1515" i="7"/>
  <c r="H1516" i="7" s="1"/>
  <c r="H1515" i="7"/>
  <c r="F1515" i="7"/>
  <c r="V1515" i="7"/>
  <c r="T1515" i="7"/>
  <c r="R1515" i="7"/>
  <c r="U1515" i="7"/>
  <c r="S1515" i="7"/>
  <c r="Q1515" i="7"/>
  <c r="E1515" i="7"/>
  <c r="D1515" i="7"/>
  <c r="B1515" i="7"/>
  <c r="P1513" i="7"/>
  <c r="K1512" i="7"/>
  <c r="J1513" i="7" s="1"/>
  <c r="J1512" i="7"/>
  <c r="I1512" i="7"/>
  <c r="O1513" i="7" s="1"/>
  <c r="H1512" i="7"/>
  <c r="F1512" i="7"/>
  <c r="V1512" i="7"/>
  <c r="T1512" i="7"/>
  <c r="R1512" i="7"/>
  <c r="U1512" i="7"/>
  <c r="S1512" i="7"/>
  <c r="Q1512" i="7"/>
  <c r="E1512" i="7"/>
  <c r="D1512" i="7"/>
  <c r="B1512" i="7"/>
  <c r="O1510" i="7"/>
  <c r="K1509" i="7"/>
  <c r="P1510" i="7" s="1"/>
  <c r="J1509" i="7"/>
  <c r="I1509" i="7"/>
  <c r="H1510" i="7" s="1"/>
  <c r="H1509" i="7"/>
  <c r="F1509" i="7"/>
  <c r="V1509" i="7"/>
  <c r="T1509" i="7"/>
  <c r="R1509" i="7"/>
  <c r="U1509" i="7"/>
  <c r="S1509" i="7"/>
  <c r="Q1509" i="7"/>
  <c r="E1509" i="7"/>
  <c r="D1509" i="7"/>
  <c r="B1509" i="7"/>
  <c r="P1507" i="7"/>
  <c r="K1506" i="7"/>
  <c r="J1507" i="7" s="1"/>
  <c r="J1506" i="7"/>
  <c r="I1506" i="7"/>
  <c r="O1507" i="7" s="1"/>
  <c r="H1506" i="7"/>
  <c r="F1506" i="7"/>
  <c r="V1506" i="7"/>
  <c r="T1506" i="7"/>
  <c r="R1506" i="7"/>
  <c r="U1506" i="7"/>
  <c r="S1506" i="7"/>
  <c r="Q1506" i="7"/>
  <c r="E1506" i="7"/>
  <c r="D1506" i="7"/>
  <c r="B1506" i="7"/>
  <c r="O1504" i="7"/>
  <c r="K1503" i="7"/>
  <c r="P1504" i="7" s="1"/>
  <c r="J1503" i="7"/>
  <c r="I1503" i="7"/>
  <c r="H1504" i="7" s="1"/>
  <c r="H1503" i="7"/>
  <c r="F1503" i="7"/>
  <c r="V1503" i="7"/>
  <c r="T1503" i="7"/>
  <c r="R1503" i="7"/>
  <c r="U1503" i="7"/>
  <c r="S1503" i="7"/>
  <c r="Q1503" i="7"/>
  <c r="E1503" i="7"/>
  <c r="D1503" i="7"/>
  <c r="B1503" i="7"/>
  <c r="O1501" i="7"/>
  <c r="P1501" i="7"/>
  <c r="C1500" i="7"/>
  <c r="K1499" i="7"/>
  <c r="J1501" i="7" s="1"/>
  <c r="J1499" i="7"/>
  <c r="I1499" i="7"/>
  <c r="H1501" i="7" s="1"/>
  <c r="H1499" i="7"/>
  <c r="F1499" i="7"/>
  <c r="V1499" i="7"/>
  <c r="T1499" i="7"/>
  <c r="R1499" i="7"/>
  <c r="U1499" i="7"/>
  <c r="S1499" i="7"/>
  <c r="Q1499" i="7"/>
  <c r="E1499" i="7"/>
  <c r="D1499" i="7"/>
  <c r="B1499" i="7"/>
  <c r="C1496" i="7"/>
  <c r="K1495" i="7"/>
  <c r="P1497" i="7" s="1"/>
  <c r="J1495" i="7"/>
  <c r="I1495" i="7"/>
  <c r="H1495" i="7"/>
  <c r="F1495" i="7"/>
  <c r="V1495" i="7"/>
  <c r="T1495" i="7"/>
  <c r="R1495" i="7"/>
  <c r="U1495" i="7"/>
  <c r="S1495" i="7"/>
  <c r="Q1495" i="7"/>
  <c r="E1495" i="7"/>
  <c r="D1495" i="7"/>
  <c r="B1495" i="7"/>
  <c r="O1493" i="7"/>
  <c r="J1493" i="7"/>
  <c r="C1492" i="7"/>
  <c r="K1491" i="7"/>
  <c r="P1493" i="7" s="1"/>
  <c r="J1491" i="7"/>
  <c r="I1491" i="7"/>
  <c r="H1493" i="7" s="1"/>
  <c r="H1491" i="7"/>
  <c r="F1491" i="7"/>
  <c r="V1491" i="7"/>
  <c r="T1491" i="7"/>
  <c r="R1491" i="7"/>
  <c r="U1491" i="7"/>
  <c r="S1491" i="7"/>
  <c r="Q1491" i="7"/>
  <c r="E1491" i="7"/>
  <c r="D1491" i="7"/>
  <c r="B1491" i="7"/>
  <c r="H1489" i="7"/>
  <c r="C1488" i="7"/>
  <c r="K1487" i="7"/>
  <c r="J1487" i="7"/>
  <c r="I1487" i="7"/>
  <c r="O1489" i="7" s="1"/>
  <c r="H1487" i="7"/>
  <c r="F1487" i="7"/>
  <c r="V1487" i="7"/>
  <c r="T1487" i="7"/>
  <c r="R1487" i="7"/>
  <c r="U1487" i="7"/>
  <c r="S1487" i="7"/>
  <c r="Q1487" i="7"/>
  <c r="E1487" i="7"/>
  <c r="D1487" i="7"/>
  <c r="B1487" i="7"/>
  <c r="P1485" i="7"/>
  <c r="J1485" i="7"/>
  <c r="C1484" i="7"/>
  <c r="K1483" i="7"/>
  <c r="J1483" i="7"/>
  <c r="I1483" i="7"/>
  <c r="O1485" i="7" s="1"/>
  <c r="H1483" i="7"/>
  <c r="F1483" i="7"/>
  <c r="V1483" i="7"/>
  <c r="T1483" i="7"/>
  <c r="R1483" i="7"/>
  <c r="U1483" i="7"/>
  <c r="S1483" i="7"/>
  <c r="Q1483" i="7"/>
  <c r="E1483" i="7"/>
  <c r="D1483" i="7"/>
  <c r="B1483" i="7"/>
  <c r="H1481" i="7"/>
  <c r="P1481" i="7"/>
  <c r="J1481" i="7"/>
  <c r="K1480" i="7"/>
  <c r="J1480" i="7"/>
  <c r="I1480" i="7"/>
  <c r="O1481" i="7" s="1"/>
  <c r="H1480" i="7"/>
  <c r="F1480" i="7"/>
  <c r="V1480" i="7"/>
  <c r="T1480" i="7"/>
  <c r="R1480" i="7"/>
  <c r="U1480" i="7"/>
  <c r="S1480" i="7"/>
  <c r="Q1480" i="7"/>
  <c r="E1480" i="7"/>
  <c r="D1480" i="7"/>
  <c r="B1480" i="7"/>
  <c r="H1478" i="7"/>
  <c r="P1478" i="7"/>
  <c r="J1478" i="7"/>
  <c r="K1477" i="7"/>
  <c r="J1477" i="7"/>
  <c r="I1477" i="7"/>
  <c r="O1478" i="7" s="1"/>
  <c r="H1477" i="7"/>
  <c r="F1477" i="7"/>
  <c r="V1477" i="7"/>
  <c r="T1477" i="7"/>
  <c r="R1477" i="7"/>
  <c r="U1477" i="7"/>
  <c r="S1477" i="7"/>
  <c r="Q1477" i="7"/>
  <c r="E1477" i="7"/>
  <c r="D1477" i="7"/>
  <c r="B1477" i="7"/>
  <c r="O1475" i="7"/>
  <c r="H1475" i="7"/>
  <c r="P1475" i="7"/>
  <c r="J1475" i="7"/>
  <c r="K1474" i="7"/>
  <c r="J1474" i="7"/>
  <c r="I1474" i="7"/>
  <c r="H1474" i="7"/>
  <c r="F1474" i="7"/>
  <c r="V1474" i="7"/>
  <c r="T1474" i="7"/>
  <c r="R1474" i="7"/>
  <c r="U1474" i="7"/>
  <c r="S1474" i="7"/>
  <c r="Q1474" i="7"/>
  <c r="E1474" i="7"/>
  <c r="D1474" i="7"/>
  <c r="B1474" i="7"/>
  <c r="H1472" i="7"/>
  <c r="C1471" i="7"/>
  <c r="K1470" i="7"/>
  <c r="P1472" i="7" s="1"/>
  <c r="J1470" i="7"/>
  <c r="I1470" i="7"/>
  <c r="O1472" i="7" s="1"/>
  <c r="H1470" i="7"/>
  <c r="F1470" i="7"/>
  <c r="V1470" i="7"/>
  <c r="T1470" i="7"/>
  <c r="R1470" i="7"/>
  <c r="U1470" i="7"/>
  <c r="S1470" i="7"/>
  <c r="Q1470" i="7"/>
  <c r="E1470" i="7"/>
  <c r="D1470" i="7"/>
  <c r="B1470" i="7"/>
  <c r="H1467" i="7"/>
  <c r="J1467" i="7"/>
  <c r="I1465" i="7"/>
  <c r="H1465" i="7"/>
  <c r="E1465" i="7"/>
  <c r="J1464" i="7"/>
  <c r="E1464" i="7"/>
  <c r="J1463" i="7"/>
  <c r="E1463" i="7"/>
  <c r="K1462" i="7"/>
  <c r="J1462" i="7"/>
  <c r="H1462" i="7"/>
  <c r="I1462" i="7"/>
  <c r="F1462" i="7"/>
  <c r="V1462" i="7"/>
  <c r="T1462" i="7"/>
  <c r="R1462" i="7"/>
  <c r="U1462" i="7"/>
  <c r="S1462" i="7"/>
  <c r="Q1462" i="7"/>
  <c r="I1463" i="7" s="1"/>
  <c r="E1462" i="7"/>
  <c r="D1462" i="7"/>
  <c r="B1462" i="7"/>
  <c r="K1461" i="7"/>
  <c r="J1461" i="7"/>
  <c r="H1461" i="7"/>
  <c r="I1461" i="7"/>
  <c r="F1461" i="7"/>
  <c r="V1461" i="7"/>
  <c r="T1461" i="7"/>
  <c r="R1461" i="7"/>
  <c r="U1461" i="7"/>
  <c r="S1461" i="7"/>
  <c r="Q1461" i="7"/>
  <c r="E1461" i="7"/>
  <c r="D1461" i="7"/>
  <c r="B1461" i="7"/>
  <c r="K1460" i="7"/>
  <c r="J1460" i="7"/>
  <c r="I1460" i="7"/>
  <c r="H1460" i="7"/>
  <c r="F1460" i="7"/>
  <c r="K1459" i="7"/>
  <c r="J1459" i="7"/>
  <c r="I1459" i="7"/>
  <c r="H1459" i="7"/>
  <c r="F1459" i="7"/>
  <c r="K1458" i="7"/>
  <c r="J1458" i="7"/>
  <c r="I1458" i="7"/>
  <c r="H1458" i="7"/>
  <c r="F1458" i="7"/>
  <c r="K1457" i="7"/>
  <c r="J1457" i="7"/>
  <c r="I1457" i="7"/>
  <c r="H1457" i="7"/>
  <c r="F1457" i="7"/>
  <c r="C1456" i="7"/>
  <c r="V1455" i="7"/>
  <c r="T1455" i="7"/>
  <c r="K1464" i="7" s="1"/>
  <c r="R1455" i="7"/>
  <c r="U1455" i="7"/>
  <c r="S1455" i="7"/>
  <c r="I1464" i="7" s="1"/>
  <c r="Q1455" i="7"/>
  <c r="E1455" i="7"/>
  <c r="D1455" i="7"/>
  <c r="B1455" i="7"/>
  <c r="H1452" i="7"/>
  <c r="J1452" i="7"/>
  <c r="I1450" i="7"/>
  <c r="H1450" i="7"/>
  <c r="E1450" i="7"/>
  <c r="J1449" i="7"/>
  <c r="E1449" i="7"/>
  <c r="J1448" i="7"/>
  <c r="E1448" i="7"/>
  <c r="K1447" i="7"/>
  <c r="J1447" i="7"/>
  <c r="H1447" i="7"/>
  <c r="I1447" i="7"/>
  <c r="F1447" i="7"/>
  <c r="V1447" i="7"/>
  <c r="T1447" i="7"/>
  <c r="R1447" i="7"/>
  <c r="U1447" i="7"/>
  <c r="S1447" i="7"/>
  <c r="I1449" i="7" s="1"/>
  <c r="Q1447" i="7"/>
  <c r="E1447" i="7"/>
  <c r="D1447" i="7"/>
  <c r="B1447" i="7"/>
  <c r="K1446" i="7"/>
  <c r="J1446" i="7"/>
  <c r="H1446" i="7"/>
  <c r="I1446" i="7"/>
  <c r="F1446" i="7"/>
  <c r="V1446" i="7"/>
  <c r="T1446" i="7"/>
  <c r="R1446" i="7"/>
  <c r="U1446" i="7"/>
  <c r="S1446" i="7"/>
  <c r="Q1446" i="7"/>
  <c r="E1446" i="7"/>
  <c r="D1446" i="7"/>
  <c r="B1446" i="7"/>
  <c r="K1445" i="7"/>
  <c r="J1445" i="7"/>
  <c r="I1445" i="7"/>
  <c r="H1445" i="7"/>
  <c r="F1445" i="7"/>
  <c r="K1444" i="7"/>
  <c r="J1444" i="7"/>
  <c r="I1444" i="7"/>
  <c r="H1444" i="7"/>
  <c r="F1444" i="7"/>
  <c r="K1443" i="7"/>
  <c r="J1443" i="7"/>
  <c r="I1443" i="7"/>
  <c r="H1443" i="7"/>
  <c r="F1443" i="7"/>
  <c r="K1442" i="7"/>
  <c r="J1442" i="7"/>
  <c r="I1442" i="7"/>
  <c r="O1453" i="7" s="1"/>
  <c r="H1442" i="7"/>
  <c r="F1442" i="7"/>
  <c r="C1441" i="7"/>
  <c r="V1440" i="7"/>
  <c r="T1440" i="7"/>
  <c r="K1449" i="7" s="1"/>
  <c r="R1440" i="7"/>
  <c r="K1448" i="7" s="1"/>
  <c r="U1440" i="7"/>
  <c r="S1440" i="7"/>
  <c r="Q1440" i="7"/>
  <c r="I1448" i="7" s="1"/>
  <c r="E1440" i="7"/>
  <c r="D1440" i="7"/>
  <c r="B1440" i="7"/>
  <c r="O1438" i="7"/>
  <c r="H1438" i="7"/>
  <c r="K1437" i="7"/>
  <c r="J1437" i="7"/>
  <c r="I1437" i="7"/>
  <c r="H1437" i="7"/>
  <c r="F1437" i="7"/>
  <c r="V1437" i="7"/>
  <c r="T1437" i="7"/>
  <c r="R1437" i="7"/>
  <c r="U1437" i="7"/>
  <c r="S1437" i="7"/>
  <c r="Q1437" i="7"/>
  <c r="E1437" i="7"/>
  <c r="D1437" i="7"/>
  <c r="B1437" i="7"/>
  <c r="H1435" i="7"/>
  <c r="P1435" i="7"/>
  <c r="J1435" i="7"/>
  <c r="K1434" i="7"/>
  <c r="J1434" i="7"/>
  <c r="I1434" i="7"/>
  <c r="O1435" i="7" s="1"/>
  <c r="H1434" i="7"/>
  <c r="F1434" i="7"/>
  <c r="V1434" i="7"/>
  <c r="T1434" i="7"/>
  <c r="R1434" i="7"/>
  <c r="U1434" i="7"/>
  <c r="S1434" i="7"/>
  <c r="Q1434" i="7"/>
  <c r="E1434" i="7"/>
  <c r="D1434" i="7"/>
  <c r="B1434" i="7"/>
  <c r="O1432" i="7"/>
  <c r="H1432" i="7"/>
  <c r="K1431" i="7"/>
  <c r="J1431" i="7"/>
  <c r="I1431" i="7"/>
  <c r="H1431" i="7"/>
  <c r="F1431" i="7"/>
  <c r="V1431" i="7"/>
  <c r="T1431" i="7"/>
  <c r="R1431" i="7"/>
  <c r="U1431" i="7"/>
  <c r="S1431" i="7"/>
  <c r="Q1431" i="7"/>
  <c r="E1431" i="7"/>
  <c r="D1431" i="7"/>
  <c r="B1431" i="7"/>
  <c r="C1428" i="7"/>
  <c r="K1427" i="7"/>
  <c r="P1429" i="7" s="1"/>
  <c r="J1427" i="7"/>
  <c r="I1427" i="7"/>
  <c r="O1429" i="7" s="1"/>
  <c r="H1427" i="7"/>
  <c r="F1427" i="7"/>
  <c r="V1427" i="7"/>
  <c r="T1427" i="7"/>
  <c r="R1427" i="7"/>
  <c r="U1427" i="7"/>
  <c r="S1427" i="7"/>
  <c r="Q1427" i="7"/>
  <c r="E1427" i="7"/>
  <c r="D1427" i="7"/>
  <c r="B1427" i="7"/>
  <c r="J1425" i="7"/>
  <c r="C1424" i="7"/>
  <c r="K1423" i="7"/>
  <c r="P1425" i="7" s="1"/>
  <c r="J1423" i="7"/>
  <c r="I1423" i="7"/>
  <c r="O1425" i="7" s="1"/>
  <c r="H1423" i="7"/>
  <c r="F1423" i="7"/>
  <c r="V1423" i="7"/>
  <c r="T1423" i="7"/>
  <c r="R1423" i="7"/>
  <c r="U1423" i="7"/>
  <c r="S1423" i="7"/>
  <c r="Q1423" i="7"/>
  <c r="E1423" i="7"/>
  <c r="D1423" i="7"/>
  <c r="B1423" i="7"/>
  <c r="O1421" i="7"/>
  <c r="H1421" i="7"/>
  <c r="J1421" i="7"/>
  <c r="C1420" i="7"/>
  <c r="K1419" i="7"/>
  <c r="P1421" i="7" s="1"/>
  <c r="J1419" i="7"/>
  <c r="I1419" i="7"/>
  <c r="H1419" i="7"/>
  <c r="F1419" i="7"/>
  <c r="V1419" i="7"/>
  <c r="T1419" i="7"/>
  <c r="R1419" i="7"/>
  <c r="U1419" i="7"/>
  <c r="S1419" i="7"/>
  <c r="Q1419" i="7"/>
  <c r="E1419" i="7"/>
  <c r="D1419" i="7"/>
  <c r="B1419" i="7"/>
  <c r="H1417" i="7"/>
  <c r="C1416" i="7"/>
  <c r="K1415" i="7"/>
  <c r="P1417" i="7" s="1"/>
  <c r="J1415" i="7"/>
  <c r="I1415" i="7"/>
  <c r="O1417" i="7" s="1"/>
  <c r="H1415" i="7"/>
  <c r="F1415" i="7"/>
  <c r="V1415" i="7"/>
  <c r="T1415" i="7"/>
  <c r="R1415" i="7"/>
  <c r="U1415" i="7"/>
  <c r="S1415" i="7"/>
  <c r="Q1415" i="7"/>
  <c r="E1415" i="7"/>
  <c r="D1415" i="7"/>
  <c r="B1415" i="7"/>
  <c r="O1413" i="7"/>
  <c r="H1413" i="7"/>
  <c r="P1413" i="7"/>
  <c r="J1413" i="7"/>
  <c r="C1412" i="7"/>
  <c r="K1411" i="7"/>
  <c r="J1411" i="7"/>
  <c r="I1411" i="7"/>
  <c r="H1411" i="7"/>
  <c r="F1411" i="7"/>
  <c r="V1411" i="7"/>
  <c r="T1411" i="7"/>
  <c r="R1411" i="7"/>
  <c r="U1411" i="7"/>
  <c r="S1411" i="7"/>
  <c r="Q1411" i="7"/>
  <c r="E1411" i="7"/>
  <c r="D1411" i="7"/>
  <c r="B1411" i="7"/>
  <c r="P1409" i="7"/>
  <c r="J1409" i="7"/>
  <c r="K1408" i="7"/>
  <c r="J1408" i="7"/>
  <c r="I1408" i="7"/>
  <c r="O1409" i="7" s="1"/>
  <c r="H1408" i="7"/>
  <c r="F1408" i="7"/>
  <c r="V1408" i="7"/>
  <c r="T1408" i="7"/>
  <c r="R1408" i="7"/>
  <c r="U1408" i="7"/>
  <c r="S1408" i="7"/>
  <c r="Q1408" i="7"/>
  <c r="E1408" i="7"/>
  <c r="D1408" i="7"/>
  <c r="B1408" i="7"/>
  <c r="O1406" i="7"/>
  <c r="H1406" i="7"/>
  <c r="P1406" i="7"/>
  <c r="J1406" i="7"/>
  <c r="K1405" i="7"/>
  <c r="J1405" i="7"/>
  <c r="I1405" i="7"/>
  <c r="H1405" i="7"/>
  <c r="F1405" i="7"/>
  <c r="V1405" i="7"/>
  <c r="T1405" i="7"/>
  <c r="R1405" i="7"/>
  <c r="U1405" i="7"/>
  <c r="S1405" i="7"/>
  <c r="Q1405" i="7"/>
  <c r="E1405" i="7"/>
  <c r="D1405" i="7"/>
  <c r="B1405" i="7"/>
  <c r="P1403" i="7"/>
  <c r="J1403" i="7"/>
  <c r="K1402" i="7"/>
  <c r="J1402" i="7"/>
  <c r="I1402" i="7"/>
  <c r="O1403" i="7" s="1"/>
  <c r="H1402" i="7"/>
  <c r="F1402" i="7"/>
  <c r="V1402" i="7"/>
  <c r="T1402" i="7"/>
  <c r="R1402" i="7"/>
  <c r="U1402" i="7"/>
  <c r="S1402" i="7"/>
  <c r="Q1402" i="7"/>
  <c r="E1402" i="7"/>
  <c r="D1402" i="7"/>
  <c r="B1402" i="7"/>
  <c r="O1400" i="7"/>
  <c r="H1400" i="7"/>
  <c r="C1399" i="7"/>
  <c r="K1398" i="7"/>
  <c r="J1398" i="7"/>
  <c r="I1398" i="7"/>
  <c r="H1398" i="7"/>
  <c r="F1398" i="7"/>
  <c r="V1398" i="7"/>
  <c r="T1398" i="7"/>
  <c r="R1398" i="7"/>
  <c r="U1398" i="7"/>
  <c r="S1398" i="7"/>
  <c r="Q1398" i="7"/>
  <c r="E1398" i="7"/>
  <c r="D1398" i="7"/>
  <c r="B1398" i="7"/>
  <c r="H1395" i="7"/>
  <c r="J1395" i="7"/>
  <c r="I1393" i="7"/>
  <c r="H1393" i="7"/>
  <c r="E1393" i="7"/>
  <c r="J1392" i="7"/>
  <c r="I1392" i="7"/>
  <c r="E1392" i="7"/>
  <c r="J1391" i="7"/>
  <c r="E1391" i="7"/>
  <c r="K1390" i="7"/>
  <c r="J1390" i="7"/>
  <c r="H1390" i="7"/>
  <c r="I1390" i="7"/>
  <c r="F1390" i="7"/>
  <c r="V1390" i="7"/>
  <c r="T1390" i="7"/>
  <c r="R1390" i="7"/>
  <c r="U1390" i="7"/>
  <c r="S1390" i="7"/>
  <c r="Q1390" i="7"/>
  <c r="I1391" i="7" s="1"/>
  <c r="E1390" i="7"/>
  <c r="D1390" i="7"/>
  <c r="B1390" i="7"/>
  <c r="K1389" i="7"/>
  <c r="J1389" i="7"/>
  <c r="H1389" i="7"/>
  <c r="I1389" i="7"/>
  <c r="F1389" i="7"/>
  <c r="V1389" i="7"/>
  <c r="T1389" i="7"/>
  <c r="K1392" i="7" s="1"/>
  <c r="R1389" i="7"/>
  <c r="U1389" i="7"/>
  <c r="S1389" i="7"/>
  <c r="Q1389" i="7"/>
  <c r="E1389" i="7"/>
  <c r="D1389" i="7"/>
  <c r="B1389" i="7"/>
  <c r="K1388" i="7"/>
  <c r="J1388" i="7"/>
  <c r="I1388" i="7"/>
  <c r="H1388" i="7"/>
  <c r="F1388" i="7"/>
  <c r="K1387" i="7"/>
  <c r="J1387" i="7"/>
  <c r="I1387" i="7"/>
  <c r="H1387" i="7"/>
  <c r="F1387" i="7"/>
  <c r="K1386" i="7"/>
  <c r="J1386" i="7"/>
  <c r="I1386" i="7"/>
  <c r="H1386" i="7"/>
  <c r="F1386" i="7"/>
  <c r="K1385" i="7"/>
  <c r="J1385" i="7"/>
  <c r="I1385" i="7"/>
  <c r="O1396" i="7" s="1"/>
  <c r="H1385" i="7"/>
  <c r="F1385" i="7"/>
  <c r="C1384" i="7"/>
  <c r="V1383" i="7"/>
  <c r="T1383" i="7"/>
  <c r="R1383" i="7"/>
  <c r="K1391" i="7" s="1"/>
  <c r="U1383" i="7"/>
  <c r="S1383" i="7"/>
  <c r="Q1383" i="7"/>
  <c r="E1383" i="7"/>
  <c r="D1383" i="7"/>
  <c r="B1383" i="7"/>
  <c r="A1382" i="7"/>
  <c r="I1380" i="7"/>
  <c r="J1380" i="7"/>
  <c r="I1379" i="7"/>
  <c r="J1379" i="7"/>
  <c r="A1378" i="7"/>
  <c r="H1375" i="7"/>
  <c r="K1374" i="7"/>
  <c r="J1374" i="7"/>
  <c r="I1374" i="7"/>
  <c r="O1375" i="7" s="1"/>
  <c r="H1374" i="7"/>
  <c r="F1374" i="7"/>
  <c r="V1374" i="7"/>
  <c r="T1374" i="7"/>
  <c r="R1374" i="7"/>
  <c r="U1374" i="7"/>
  <c r="S1374" i="7"/>
  <c r="Q1374" i="7"/>
  <c r="E1374" i="7"/>
  <c r="D1374" i="7"/>
  <c r="B1374" i="7"/>
  <c r="O1372" i="7"/>
  <c r="H1372" i="7"/>
  <c r="J1372" i="7"/>
  <c r="K1371" i="7"/>
  <c r="P1372" i="7" s="1"/>
  <c r="J1371" i="7"/>
  <c r="I1371" i="7"/>
  <c r="H1371" i="7"/>
  <c r="F1371" i="7"/>
  <c r="V1371" i="7"/>
  <c r="T1371" i="7"/>
  <c r="R1371" i="7"/>
  <c r="U1371" i="7"/>
  <c r="S1371" i="7"/>
  <c r="Q1371" i="7"/>
  <c r="E1371" i="7"/>
  <c r="D1371" i="7"/>
  <c r="B1371" i="7"/>
  <c r="H1369" i="7"/>
  <c r="K1368" i="7"/>
  <c r="J1368" i="7"/>
  <c r="I1368" i="7"/>
  <c r="O1369" i="7" s="1"/>
  <c r="H1368" i="7"/>
  <c r="F1368" i="7"/>
  <c r="V1368" i="7"/>
  <c r="T1368" i="7"/>
  <c r="R1368" i="7"/>
  <c r="U1368" i="7"/>
  <c r="S1368" i="7"/>
  <c r="Q1368" i="7"/>
  <c r="E1368" i="7"/>
  <c r="D1368" i="7"/>
  <c r="B1368" i="7"/>
  <c r="O1366" i="7"/>
  <c r="H1366" i="7"/>
  <c r="J1366" i="7"/>
  <c r="K1365" i="7"/>
  <c r="P1366" i="7" s="1"/>
  <c r="J1365" i="7"/>
  <c r="I1365" i="7"/>
  <c r="H1365" i="7"/>
  <c r="F1365" i="7"/>
  <c r="V1365" i="7"/>
  <c r="T1365" i="7"/>
  <c r="R1365" i="7"/>
  <c r="U1365" i="7"/>
  <c r="S1365" i="7"/>
  <c r="Q1365" i="7"/>
  <c r="E1365" i="7"/>
  <c r="D1365" i="7"/>
  <c r="B1365" i="7"/>
  <c r="H1363" i="7"/>
  <c r="K1362" i="7"/>
  <c r="J1362" i="7"/>
  <c r="I1362" i="7"/>
  <c r="O1363" i="7" s="1"/>
  <c r="H1362" i="7"/>
  <c r="F1362" i="7"/>
  <c r="V1362" i="7"/>
  <c r="T1362" i="7"/>
  <c r="R1362" i="7"/>
  <c r="U1362" i="7"/>
  <c r="S1362" i="7"/>
  <c r="Q1362" i="7"/>
  <c r="E1362" i="7"/>
  <c r="D1362" i="7"/>
  <c r="B1362" i="7"/>
  <c r="O1360" i="7"/>
  <c r="H1360" i="7"/>
  <c r="J1360" i="7"/>
  <c r="K1359" i="7"/>
  <c r="P1360" i="7" s="1"/>
  <c r="J1359" i="7"/>
  <c r="I1359" i="7"/>
  <c r="H1359" i="7"/>
  <c r="F1359" i="7"/>
  <c r="V1359" i="7"/>
  <c r="T1359" i="7"/>
  <c r="R1359" i="7"/>
  <c r="U1359" i="7"/>
  <c r="S1359" i="7"/>
  <c r="Q1359" i="7"/>
  <c r="E1359" i="7"/>
  <c r="D1359" i="7"/>
  <c r="B1359" i="7"/>
  <c r="H1356" i="7"/>
  <c r="J1356" i="7"/>
  <c r="I1354" i="7"/>
  <c r="H1354" i="7"/>
  <c r="E1354" i="7"/>
  <c r="J1353" i="7"/>
  <c r="I1353" i="7"/>
  <c r="E1353" i="7"/>
  <c r="K1352" i="7"/>
  <c r="J1352" i="7"/>
  <c r="I1352" i="7"/>
  <c r="E1352" i="7"/>
  <c r="K1351" i="7"/>
  <c r="J1351" i="7"/>
  <c r="I1351" i="7"/>
  <c r="H1351" i="7"/>
  <c r="F1351" i="7"/>
  <c r="K1350" i="7"/>
  <c r="J1357" i="7" s="1"/>
  <c r="J1350" i="7"/>
  <c r="I1350" i="7"/>
  <c r="H1350" i="7"/>
  <c r="F1350" i="7"/>
  <c r="C1349" i="7"/>
  <c r="V1348" i="7"/>
  <c r="T1348" i="7"/>
  <c r="K1353" i="7" s="1"/>
  <c r="P1357" i="7" s="1"/>
  <c r="R1348" i="7"/>
  <c r="U1348" i="7"/>
  <c r="S1348" i="7"/>
  <c r="Q1348" i="7"/>
  <c r="E1348" i="7"/>
  <c r="D1348" i="7"/>
  <c r="B1348" i="7"/>
  <c r="K1345" i="7"/>
  <c r="P1346" i="7" s="1"/>
  <c r="J1345" i="7"/>
  <c r="I1345" i="7"/>
  <c r="O1346" i="7" s="1"/>
  <c r="H1345" i="7"/>
  <c r="F1345" i="7"/>
  <c r="V1345" i="7"/>
  <c r="T1345" i="7"/>
  <c r="R1345" i="7"/>
  <c r="U1345" i="7"/>
  <c r="S1345" i="7"/>
  <c r="Q1345" i="7"/>
  <c r="E1345" i="7"/>
  <c r="D1345" i="7"/>
  <c r="B1345" i="7"/>
  <c r="O1343" i="7"/>
  <c r="H1343" i="7"/>
  <c r="K1342" i="7"/>
  <c r="P1343" i="7" s="1"/>
  <c r="J1342" i="7"/>
  <c r="I1342" i="7"/>
  <c r="H1342" i="7"/>
  <c r="F1342" i="7"/>
  <c r="V1342" i="7"/>
  <c r="T1342" i="7"/>
  <c r="R1342" i="7"/>
  <c r="U1342" i="7"/>
  <c r="S1342" i="7"/>
  <c r="Q1342" i="7"/>
  <c r="E1342" i="7"/>
  <c r="D1342" i="7"/>
  <c r="B1342" i="7"/>
  <c r="H1340" i="7"/>
  <c r="K1339" i="7"/>
  <c r="P1340" i="7" s="1"/>
  <c r="J1339" i="7"/>
  <c r="I1339" i="7"/>
  <c r="O1340" i="7" s="1"/>
  <c r="H1339" i="7"/>
  <c r="F1339" i="7"/>
  <c r="V1339" i="7"/>
  <c r="T1339" i="7"/>
  <c r="R1339" i="7"/>
  <c r="U1339" i="7"/>
  <c r="S1339" i="7"/>
  <c r="Q1339" i="7"/>
  <c r="E1339" i="7"/>
  <c r="D1339" i="7"/>
  <c r="B1339" i="7"/>
  <c r="H1336" i="7"/>
  <c r="J1336" i="7"/>
  <c r="I1334" i="7"/>
  <c r="H1334" i="7"/>
  <c r="E1334" i="7"/>
  <c r="J1333" i="7"/>
  <c r="E1333" i="7"/>
  <c r="K1332" i="7"/>
  <c r="J1332" i="7"/>
  <c r="E1332" i="7"/>
  <c r="K1331" i="7"/>
  <c r="J1331" i="7"/>
  <c r="I1331" i="7"/>
  <c r="H1331" i="7"/>
  <c r="F1331" i="7"/>
  <c r="K1330" i="7"/>
  <c r="J1330" i="7"/>
  <c r="I1330" i="7"/>
  <c r="H1330" i="7"/>
  <c r="F1330" i="7"/>
  <c r="K1329" i="7"/>
  <c r="J1329" i="7"/>
  <c r="I1329" i="7"/>
  <c r="H1329" i="7"/>
  <c r="F1329" i="7"/>
  <c r="C1328" i="7"/>
  <c r="V1327" i="7"/>
  <c r="T1327" i="7"/>
  <c r="K1333" i="7" s="1"/>
  <c r="R1327" i="7"/>
  <c r="U1327" i="7"/>
  <c r="S1327" i="7"/>
  <c r="I1333" i="7" s="1"/>
  <c r="Q1327" i="7"/>
  <c r="I1332" i="7" s="1"/>
  <c r="E1327" i="7"/>
  <c r="D1327" i="7"/>
  <c r="B1327" i="7"/>
  <c r="H1325" i="7"/>
  <c r="P1325" i="7"/>
  <c r="C1324" i="7"/>
  <c r="K1323" i="7"/>
  <c r="J1325" i="7" s="1"/>
  <c r="J1323" i="7"/>
  <c r="I1323" i="7"/>
  <c r="O1325" i="7" s="1"/>
  <c r="H1323" i="7"/>
  <c r="F1323" i="7"/>
  <c r="V1323" i="7"/>
  <c r="T1323" i="7"/>
  <c r="R1323" i="7"/>
  <c r="U1323" i="7"/>
  <c r="S1323" i="7"/>
  <c r="Q1323" i="7"/>
  <c r="E1323" i="7"/>
  <c r="D1323" i="7"/>
  <c r="B1323" i="7"/>
  <c r="H1320" i="7"/>
  <c r="J1320" i="7"/>
  <c r="I1318" i="7"/>
  <c r="H1318" i="7"/>
  <c r="E1318" i="7"/>
  <c r="J1317" i="7"/>
  <c r="E1317" i="7"/>
  <c r="J1316" i="7"/>
  <c r="I1316" i="7"/>
  <c r="E1316" i="7"/>
  <c r="K1315" i="7"/>
  <c r="J1315" i="7"/>
  <c r="I1315" i="7"/>
  <c r="H1315" i="7"/>
  <c r="F1315" i="7"/>
  <c r="K1314" i="7"/>
  <c r="J1314" i="7"/>
  <c r="I1314" i="7"/>
  <c r="H1314" i="7"/>
  <c r="F1314" i="7"/>
  <c r="V1313" i="7"/>
  <c r="T1313" i="7"/>
  <c r="K1317" i="7" s="1"/>
  <c r="R1313" i="7"/>
  <c r="K1316" i="7" s="1"/>
  <c r="P1321" i="7" s="1"/>
  <c r="U1313" i="7"/>
  <c r="S1313" i="7"/>
  <c r="I1317" i="7" s="1"/>
  <c r="Q1313" i="7"/>
  <c r="E1313" i="7"/>
  <c r="D1313" i="7"/>
  <c r="B1313" i="7"/>
  <c r="P1311" i="7"/>
  <c r="C1310" i="7"/>
  <c r="K1309" i="7"/>
  <c r="J1311" i="7" s="1"/>
  <c r="J1309" i="7"/>
  <c r="I1309" i="7"/>
  <c r="H1309" i="7"/>
  <c r="F1309" i="7"/>
  <c r="V1309" i="7"/>
  <c r="T1309" i="7"/>
  <c r="R1309" i="7"/>
  <c r="U1309" i="7"/>
  <c r="S1309" i="7"/>
  <c r="Q1309" i="7"/>
  <c r="E1309" i="7"/>
  <c r="D1309" i="7"/>
  <c r="B1309" i="7"/>
  <c r="P1307" i="7"/>
  <c r="J1307" i="7"/>
  <c r="C1306" i="7"/>
  <c r="K1305" i="7"/>
  <c r="J1305" i="7"/>
  <c r="I1305" i="7"/>
  <c r="H1307" i="7" s="1"/>
  <c r="H1305" i="7"/>
  <c r="F1305" i="7"/>
  <c r="V1305" i="7"/>
  <c r="T1305" i="7"/>
  <c r="R1305" i="7"/>
  <c r="U1305" i="7"/>
  <c r="S1305" i="7"/>
  <c r="Q1305" i="7"/>
  <c r="E1305" i="7"/>
  <c r="D1305" i="7"/>
  <c r="B1305" i="7"/>
  <c r="O1303" i="7"/>
  <c r="H1303" i="7"/>
  <c r="C1302" i="7"/>
  <c r="K1301" i="7"/>
  <c r="J1301" i="7"/>
  <c r="I1301" i="7"/>
  <c r="H1301" i="7"/>
  <c r="F1301" i="7"/>
  <c r="V1301" i="7"/>
  <c r="T1301" i="7"/>
  <c r="R1301" i="7"/>
  <c r="U1301" i="7"/>
  <c r="S1301" i="7"/>
  <c r="Q1301" i="7"/>
  <c r="E1301" i="7"/>
  <c r="D1301" i="7"/>
  <c r="B1301" i="7"/>
  <c r="C1298" i="7"/>
  <c r="K1297" i="7"/>
  <c r="J1297" i="7"/>
  <c r="I1297" i="7"/>
  <c r="O1299" i="7" s="1"/>
  <c r="H1297" i="7"/>
  <c r="F1297" i="7"/>
  <c r="V1297" i="7"/>
  <c r="T1297" i="7"/>
  <c r="R1297" i="7"/>
  <c r="U1297" i="7"/>
  <c r="S1297" i="7"/>
  <c r="Q1297" i="7"/>
  <c r="E1297" i="7"/>
  <c r="D1297" i="7"/>
  <c r="B1297" i="7"/>
  <c r="H1294" i="7"/>
  <c r="J1294" i="7"/>
  <c r="I1292" i="7"/>
  <c r="H1292" i="7"/>
  <c r="E1292" i="7"/>
  <c r="J1291" i="7"/>
  <c r="E1291" i="7"/>
  <c r="K1290" i="7"/>
  <c r="J1290" i="7"/>
  <c r="E1290" i="7"/>
  <c r="K1289" i="7"/>
  <c r="J1289" i="7"/>
  <c r="H1289" i="7"/>
  <c r="I1289" i="7"/>
  <c r="F1289" i="7"/>
  <c r="V1289" i="7"/>
  <c r="T1289" i="7"/>
  <c r="R1289" i="7"/>
  <c r="U1289" i="7"/>
  <c r="S1289" i="7"/>
  <c r="Q1289" i="7"/>
  <c r="E1289" i="7"/>
  <c r="D1289" i="7"/>
  <c r="B1289" i="7"/>
  <c r="K1288" i="7"/>
  <c r="J1288" i="7"/>
  <c r="I1288" i="7"/>
  <c r="H1288" i="7"/>
  <c r="F1288" i="7"/>
  <c r="K1287" i="7"/>
  <c r="J1287" i="7"/>
  <c r="I1287" i="7"/>
  <c r="H1287" i="7"/>
  <c r="F1287" i="7"/>
  <c r="K1286" i="7"/>
  <c r="J1286" i="7"/>
  <c r="I1286" i="7"/>
  <c r="H1286" i="7"/>
  <c r="F1286" i="7"/>
  <c r="K1285" i="7"/>
  <c r="J1285" i="7"/>
  <c r="I1285" i="7"/>
  <c r="H1285" i="7"/>
  <c r="F1285" i="7"/>
  <c r="C1284" i="7"/>
  <c r="V1283" i="7"/>
  <c r="T1283" i="7"/>
  <c r="K1291" i="7" s="1"/>
  <c r="R1283" i="7"/>
  <c r="U1283" i="7"/>
  <c r="S1283" i="7"/>
  <c r="I1291" i="7" s="1"/>
  <c r="Q1283" i="7"/>
  <c r="I1290" i="7" s="1"/>
  <c r="E1283" i="7"/>
  <c r="D1283" i="7"/>
  <c r="B1283" i="7"/>
  <c r="H1280" i="7"/>
  <c r="J1280" i="7"/>
  <c r="J1279" i="7"/>
  <c r="I1278" i="7"/>
  <c r="H1278" i="7"/>
  <c r="E1278" i="7"/>
  <c r="J1277" i="7"/>
  <c r="E1277" i="7"/>
  <c r="K1276" i="7"/>
  <c r="J1276" i="7"/>
  <c r="E1276" i="7"/>
  <c r="K1275" i="7"/>
  <c r="J1275" i="7"/>
  <c r="H1275" i="7"/>
  <c r="I1275" i="7"/>
  <c r="F1275" i="7"/>
  <c r="V1275" i="7"/>
  <c r="T1275" i="7"/>
  <c r="R1275" i="7"/>
  <c r="U1275" i="7"/>
  <c r="S1275" i="7"/>
  <c r="Q1275" i="7"/>
  <c r="E1275" i="7"/>
  <c r="D1275" i="7"/>
  <c r="B1275" i="7"/>
  <c r="K1274" i="7"/>
  <c r="J1274" i="7"/>
  <c r="I1274" i="7"/>
  <c r="H1274" i="7"/>
  <c r="F1274" i="7"/>
  <c r="K1273" i="7"/>
  <c r="J1273" i="7"/>
  <c r="I1273" i="7"/>
  <c r="H1273" i="7"/>
  <c r="F1273" i="7"/>
  <c r="K1272" i="7"/>
  <c r="J1272" i="7"/>
  <c r="I1272" i="7"/>
  <c r="H1272" i="7"/>
  <c r="F1272" i="7"/>
  <c r="K1271" i="7"/>
  <c r="J1271" i="7"/>
  <c r="I1271" i="7"/>
  <c r="H1281" i="7" s="1"/>
  <c r="H1271" i="7"/>
  <c r="F1271" i="7"/>
  <c r="C1270" i="7"/>
  <c r="V1269" i="7"/>
  <c r="T1269" i="7"/>
  <c r="K1277" i="7" s="1"/>
  <c r="R1269" i="7"/>
  <c r="U1269" i="7"/>
  <c r="S1269" i="7"/>
  <c r="I1277" i="7" s="1"/>
  <c r="Q1269" i="7"/>
  <c r="I1276" i="7" s="1"/>
  <c r="O1281" i="7" s="1"/>
  <c r="E1269" i="7"/>
  <c r="D1269" i="7"/>
  <c r="B1269" i="7"/>
  <c r="H1266" i="7"/>
  <c r="J1266" i="7"/>
  <c r="I1264" i="7"/>
  <c r="H1264" i="7"/>
  <c r="E1264" i="7"/>
  <c r="J1263" i="7"/>
  <c r="E1263" i="7"/>
  <c r="K1262" i="7"/>
  <c r="J1262" i="7"/>
  <c r="E1262" i="7"/>
  <c r="K1261" i="7"/>
  <c r="J1261" i="7"/>
  <c r="H1261" i="7"/>
  <c r="I1261" i="7"/>
  <c r="F1261" i="7"/>
  <c r="V1261" i="7"/>
  <c r="T1261" i="7"/>
  <c r="R1261" i="7"/>
  <c r="U1261" i="7"/>
  <c r="S1261" i="7"/>
  <c r="I1263" i="7" s="1"/>
  <c r="Q1261" i="7"/>
  <c r="I1262" i="7" s="1"/>
  <c r="E1261" i="7"/>
  <c r="D1261" i="7"/>
  <c r="B1261" i="7"/>
  <c r="K1260" i="7"/>
  <c r="J1260" i="7"/>
  <c r="I1260" i="7"/>
  <c r="H1260" i="7"/>
  <c r="F1260" i="7"/>
  <c r="K1259" i="7"/>
  <c r="J1259" i="7"/>
  <c r="I1259" i="7"/>
  <c r="H1259" i="7"/>
  <c r="F1259" i="7"/>
  <c r="K1258" i="7"/>
  <c r="J1258" i="7"/>
  <c r="I1258" i="7"/>
  <c r="H1258" i="7"/>
  <c r="F1258" i="7"/>
  <c r="K1257" i="7"/>
  <c r="J1257" i="7"/>
  <c r="I1257" i="7"/>
  <c r="H1257" i="7"/>
  <c r="F1257" i="7"/>
  <c r="C1256" i="7"/>
  <c r="V1255" i="7"/>
  <c r="T1255" i="7"/>
  <c r="K1263" i="7" s="1"/>
  <c r="R1255" i="7"/>
  <c r="U1255" i="7"/>
  <c r="S1255" i="7"/>
  <c r="Q1255" i="7"/>
  <c r="E1255" i="7"/>
  <c r="D1255" i="7"/>
  <c r="B1255" i="7"/>
  <c r="H1252" i="7"/>
  <c r="J1252" i="7"/>
  <c r="I1250" i="7"/>
  <c r="H1250" i="7"/>
  <c r="E1250" i="7"/>
  <c r="J1249" i="7"/>
  <c r="I1249" i="7"/>
  <c r="E1249" i="7"/>
  <c r="K1248" i="7"/>
  <c r="J1248" i="7"/>
  <c r="E1248" i="7"/>
  <c r="K1247" i="7"/>
  <c r="J1247" i="7"/>
  <c r="H1247" i="7"/>
  <c r="I1247" i="7"/>
  <c r="F1247" i="7"/>
  <c r="V1247" i="7"/>
  <c r="T1247" i="7"/>
  <c r="R1247" i="7"/>
  <c r="U1247" i="7"/>
  <c r="S1247" i="7"/>
  <c r="Q1247" i="7"/>
  <c r="E1247" i="7"/>
  <c r="D1247" i="7"/>
  <c r="B1247" i="7"/>
  <c r="K1246" i="7"/>
  <c r="J1246" i="7"/>
  <c r="I1246" i="7"/>
  <c r="H1246" i="7"/>
  <c r="F1246" i="7"/>
  <c r="K1245" i="7"/>
  <c r="J1245" i="7"/>
  <c r="I1245" i="7"/>
  <c r="H1245" i="7"/>
  <c r="F1245" i="7"/>
  <c r="K1244" i="7"/>
  <c r="J1244" i="7"/>
  <c r="I1244" i="7"/>
  <c r="H1244" i="7"/>
  <c r="F1244" i="7"/>
  <c r="K1243" i="7"/>
  <c r="J1243" i="7"/>
  <c r="I1243" i="7"/>
  <c r="H1243" i="7"/>
  <c r="F1243" i="7"/>
  <c r="C1242" i="7"/>
  <c r="V1241" i="7"/>
  <c r="T1241" i="7"/>
  <c r="R1241" i="7"/>
  <c r="U1241" i="7"/>
  <c r="S1241" i="7"/>
  <c r="Q1241" i="7"/>
  <c r="I1248" i="7" s="1"/>
  <c r="H1253" i="7" s="1"/>
  <c r="E1241" i="7"/>
  <c r="D1241" i="7"/>
  <c r="B1241" i="7"/>
  <c r="J1239" i="7"/>
  <c r="C1238" i="7"/>
  <c r="K1237" i="7"/>
  <c r="P1239" i="7" s="1"/>
  <c r="J1237" i="7"/>
  <c r="I1237" i="7"/>
  <c r="O1239" i="7" s="1"/>
  <c r="H1237" i="7"/>
  <c r="F1237" i="7"/>
  <c r="V1237" i="7"/>
  <c r="T1237" i="7"/>
  <c r="R1237" i="7"/>
  <c r="U1237" i="7"/>
  <c r="S1237" i="7"/>
  <c r="Q1237" i="7"/>
  <c r="E1237" i="7"/>
  <c r="D1237" i="7"/>
  <c r="B1237" i="7"/>
  <c r="O1235" i="7"/>
  <c r="J1235" i="7"/>
  <c r="C1234" i="7"/>
  <c r="K1233" i="7"/>
  <c r="P1235" i="7" s="1"/>
  <c r="J1233" i="7"/>
  <c r="I1233" i="7"/>
  <c r="H1235" i="7" s="1"/>
  <c r="H1233" i="7"/>
  <c r="F1233" i="7"/>
  <c r="V1233" i="7"/>
  <c r="T1233" i="7"/>
  <c r="R1233" i="7"/>
  <c r="U1233" i="7"/>
  <c r="S1233" i="7"/>
  <c r="Q1233" i="7"/>
  <c r="E1233" i="7"/>
  <c r="D1233" i="7"/>
  <c r="B1233" i="7"/>
  <c r="H1230" i="7"/>
  <c r="J1230" i="7"/>
  <c r="I1228" i="7"/>
  <c r="H1228" i="7"/>
  <c r="E1228" i="7"/>
  <c r="K1227" i="7"/>
  <c r="J1227" i="7"/>
  <c r="E1227" i="7"/>
  <c r="J1226" i="7"/>
  <c r="E1226" i="7"/>
  <c r="K1225" i="7"/>
  <c r="J1225" i="7"/>
  <c r="H1225" i="7"/>
  <c r="I1225" i="7"/>
  <c r="F1225" i="7"/>
  <c r="V1225" i="7"/>
  <c r="T1225" i="7"/>
  <c r="R1225" i="7"/>
  <c r="U1225" i="7"/>
  <c r="S1225" i="7"/>
  <c r="I1227" i="7" s="1"/>
  <c r="Q1225" i="7"/>
  <c r="I1226" i="7" s="1"/>
  <c r="E1225" i="7"/>
  <c r="D1225" i="7"/>
  <c r="B1225" i="7"/>
  <c r="K1224" i="7"/>
  <c r="J1224" i="7"/>
  <c r="H1224" i="7"/>
  <c r="I1224" i="7"/>
  <c r="F1224" i="7"/>
  <c r="V1224" i="7"/>
  <c r="T1224" i="7"/>
  <c r="R1224" i="7"/>
  <c r="U1224" i="7"/>
  <c r="S1224" i="7"/>
  <c r="Q1224" i="7"/>
  <c r="E1224" i="7"/>
  <c r="D1224" i="7"/>
  <c r="B1224" i="7"/>
  <c r="K1223" i="7"/>
  <c r="J1223" i="7"/>
  <c r="I1223" i="7"/>
  <c r="H1223" i="7"/>
  <c r="F1223" i="7"/>
  <c r="K1222" i="7"/>
  <c r="J1222" i="7"/>
  <c r="I1222" i="7"/>
  <c r="H1222" i="7"/>
  <c r="F1222" i="7"/>
  <c r="K1221" i="7"/>
  <c r="J1221" i="7"/>
  <c r="I1221" i="7"/>
  <c r="H1221" i="7"/>
  <c r="F1221" i="7"/>
  <c r="K1220" i="7"/>
  <c r="J1220" i="7"/>
  <c r="I1220" i="7"/>
  <c r="H1220" i="7"/>
  <c r="F1220" i="7"/>
  <c r="C1219" i="7"/>
  <c r="V1218" i="7"/>
  <c r="T1218" i="7"/>
  <c r="R1218" i="7"/>
  <c r="U1218" i="7"/>
  <c r="S1218" i="7"/>
  <c r="Q1218" i="7"/>
  <c r="E1218" i="7"/>
  <c r="D1218" i="7"/>
  <c r="B1218" i="7"/>
  <c r="A1217" i="7"/>
  <c r="I1215" i="7"/>
  <c r="J1215" i="7"/>
  <c r="I1214" i="7"/>
  <c r="J1214" i="7"/>
  <c r="A1213" i="7"/>
  <c r="P1210" i="7"/>
  <c r="J1210" i="7"/>
  <c r="C1209" i="7"/>
  <c r="K1208" i="7"/>
  <c r="J1208" i="7"/>
  <c r="I1208" i="7"/>
  <c r="H1210" i="7" s="1"/>
  <c r="H1208" i="7"/>
  <c r="F1208" i="7"/>
  <c r="V1208" i="7"/>
  <c r="T1208" i="7"/>
  <c r="R1208" i="7"/>
  <c r="U1208" i="7"/>
  <c r="S1208" i="7"/>
  <c r="Q1208" i="7"/>
  <c r="E1208" i="7"/>
  <c r="D1208" i="7"/>
  <c r="B1208" i="7"/>
  <c r="O1206" i="7"/>
  <c r="H1206" i="7"/>
  <c r="C1205" i="7"/>
  <c r="K1204" i="7"/>
  <c r="P1206" i="7" s="1"/>
  <c r="J1204" i="7"/>
  <c r="I1204" i="7"/>
  <c r="H1204" i="7"/>
  <c r="F1204" i="7"/>
  <c r="V1204" i="7"/>
  <c r="T1204" i="7"/>
  <c r="R1204" i="7"/>
  <c r="U1204" i="7"/>
  <c r="S1204" i="7"/>
  <c r="Q1204" i="7"/>
  <c r="E1204" i="7"/>
  <c r="D1204" i="7"/>
  <c r="B1204" i="7"/>
  <c r="P1202" i="7"/>
  <c r="C1201" i="7"/>
  <c r="K1200" i="7"/>
  <c r="J1202" i="7" s="1"/>
  <c r="J1200" i="7"/>
  <c r="I1200" i="7"/>
  <c r="O1202" i="7" s="1"/>
  <c r="H1200" i="7"/>
  <c r="F1200" i="7"/>
  <c r="V1200" i="7"/>
  <c r="T1200" i="7"/>
  <c r="R1200" i="7"/>
  <c r="U1200" i="7"/>
  <c r="S1200" i="7"/>
  <c r="Q1200" i="7"/>
  <c r="E1200" i="7"/>
  <c r="D1200" i="7"/>
  <c r="B1200" i="7"/>
  <c r="O1198" i="7"/>
  <c r="H1198" i="7"/>
  <c r="P1198" i="7"/>
  <c r="J1198" i="7"/>
  <c r="C1197" i="7"/>
  <c r="K1196" i="7"/>
  <c r="J1196" i="7"/>
  <c r="I1196" i="7"/>
  <c r="H1196" i="7"/>
  <c r="F1196" i="7"/>
  <c r="V1196" i="7"/>
  <c r="T1196" i="7"/>
  <c r="R1196" i="7"/>
  <c r="U1196" i="7"/>
  <c r="S1196" i="7"/>
  <c r="Q1196" i="7"/>
  <c r="E1196" i="7"/>
  <c r="D1196" i="7"/>
  <c r="B1196" i="7"/>
  <c r="O1194" i="7"/>
  <c r="J1194" i="7"/>
  <c r="C1193" i="7"/>
  <c r="K1192" i="7"/>
  <c r="P1194" i="7" s="1"/>
  <c r="J1192" i="7"/>
  <c r="I1192" i="7"/>
  <c r="H1194" i="7" s="1"/>
  <c r="H1192" i="7"/>
  <c r="F1192" i="7"/>
  <c r="V1192" i="7"/>
  <c r="T1192" i="7"/>
  <c r="R1192" i="7"/>
  <c r="U1192" i="7"/>
  <c r="S1192" i="7"/>
  <c r="Q1192" i="7"/>
  <c r="E1192" i="7"/>
  <c r="D1192" i="7"/>
  <c r="B1192" i="7"/>
  <c r="H1190" i="7"/>
  <c r="C1189" i="7"/>
  <c r="K1188" i="7"/>
  <c r="J1188" i="7"/>
  <c r="I1188" i="7"/>
  <c r="O1190" i="7" s="1"/>
  <c r="H1188" i="7"/>
  <c r="F1188" i="7"/>
  <c r="V1188" i="7"/>
  <c r="T1188" i="7"/>
  <c r="R1188" i="7"/>
  <c r="U1188" i="7"/>
  <c r="S1188" i="7"/>
  <c r="Q1188" i="7"/>
  <c r="E1188" i="7"/>
  <c r="D1188" i="7"/>
  <c r="B1188" i="7"/>
  <c r="H1186" i="7"/>
  <c r="P1186" i="7"/>
  <c r="J1186" i="7"/>
  <c r="C1185" i="7"/>
  <c r="K1184" i="7"/>
  <c r="J1184" i="7"/>
  <c r="I1184" i="7"/>
  <c r="O1186" i="7" s="1"/>
  <c r="H1184" i="7"/>
  <c r="F1184" i="7"/>
  <c r="V1184" i="7"/>
  <c r="T1184" i="7"/>
  <c r="R1184" i="7"/>
  <c r="U1184" i="7"/>
  <c r="S1184" i="7"/>
  <c r="Q1184" i="7"/>
  <c r="E1184" i="7"/>
  <c r="D1184" i="7"/>
  <c r="B1184" i="7"/>
  <c r="O1182" i="7"/>
  <c r="P1182" i="7"/>
  <c r="J1182" i="7"/>
  <c r="C1181" i="7"/>
  <c r="K1180" i="7"/>
  <c r="J1180" i="7"/>
  <c r="I1180" i="7"/>
  <c r="H1182" i="7" s="1"/>
  <c r="H1180" i="7"/>
  <c r="F1180" i="7"/>
  <c r="V1180" i="7"/>
  <c r="T1180" i="7"/>
  <c r="R1180" i="7"/>
  <c r="U1180" i="7"/>
  <c r="S1180" i="7"/>
  <c r="Q1180" i="7"/>
  <c r="E1180" i="7"/>
  <c r="D1180" i="7"/>
  <c r="B1180" i="7"/>
  <c r="P1178" i="7"/>
  <c r="C1177" i="7"/>
  <c r="K1176" i="7"/>
  <c r="J1178" i="7" s="1"/>
  <c r="J1176" i="7"/>
  <c r="I1176" i="7"/>
  <c r="H1176" i="7"/>
  <c r="F1176" i="7"/>
  <c r="V1176" i="7"/>
  <c r="T1176" i="7"/>
  <c r="R1176" i="7"/>
  <c r="U1176" i="7"/>
  <c r="S1176" i="7"/>
  <c r="Q1176" i="7"/>
  <c r="E1176" i="7"/>
  <c r="D1176" i="7"/>
  <c r="B1176" i="7"/>
  <c r="O1174" i="7"/>
  <c r="C1173" i="7"/>
  <c r="K1172" i="7"/>
  <c r="P1174" i="7" s="1"/>
  <c r="J1172" i="7"/>
  <c r="I1172" i="7"/>
  <c r="H1174" i="7" s="1"/>
  <c r="H1172" i="7"/>
  <c r="F1172" i="7"/>
  <c r="V1172" i="7"/>
  <c r="T1172" i="7"/>
  <c r="R1172" i="7"/>
  <c r="U1172" i="7"/>
  <c r="S1172" i="7"/>
  <c r="Q1172" i="7"/>
  <c r="E1172" i="7"/>
  <c r="D1172" i="7"/>
  <c r="B1172" i="7"/>
  <c r="O1170" i="7"/>
  <c r="C1169" i="7"/>
  <c r="K1168" i="7"/>
  <c r="J1170" i="7" s="1"/>
  <c r="J1168" i="7"/>
  <c r="I1168" i="7"/>
  <c r="H1170" i="7" s="1"/>
  <c r="H1168" i="7"/>
  <c r="F1168" i="7"/>
  <c r="V1168" i="7"/>
  <c r="T1168" i="7"/>
  <c r="R1168" i="7"/>
  <c r="U1168" i="7"/>
  <c r="S1168" i="7"/>
  <c r="Q1168" i="7"/>
  <c r="E1168" i="7"/>
  <c r="D1168" i="7"/>
  <c r="B1168" i="7"/>
  <c r="C1165" i="7"/>
  <c r="K1164" i="7"/>
  <c r="J1164" i="7"/>
  <c r="I1164" i="7"/>
  <c r="H1164" i="7"/>
  <c r="F1164" i="7"/>
  <c r="V1164" i="7"/>
  <c r="T1164" i="7"/>
  <c r="R1164" i="7"/>
  <c r="U1164" i="7"/>
  <c r="S1164" i="7"/>
  <c r="Q1164" i="7"/>
  <c r="E1164" i="7"/>
  <c r="D1164" i="7"/>
  <c r="B1164" i="7"/>
  <c r="P1162" i="7"/>
  <c r="J1162" i="7"/>
  <c r="C1161" i="7"/>
  <c r="K1160" i="7"/>
  <c r="J1160" i="7"/>
  <c r="I1160" i="7"/>
  <c r="H1162" i="7" s="1"/>
  <c r="H1160" i="7"/>
  <c r="F1160" i="7"/>
  <c r="V1160" i="7"/>
  <c r="T1160" i="7"/>
  <c r="R1160" i="7"/>
  <c r="U1160" i="7"/>
  <c r="S1160" i="7"/>
  <c r="Q1160" i="7"/>
  <c r="E1160" i="7"/>
  <c r="D1160" i="7"/>
  <c r="B1160" i="7"/>
  <c r="O1158" i="7"/>
  <c r="H1158" i="7"/>
  <c r="J1158" i="7"/>
  <c r="C1157" i="7"/>
  <c r="K1156" i="7"/>
  <c r="P1158" i="7" s="1"/>
  <c r="J1156" i="7"/>
  <c r="I1156" i="7"/>
  <c r="H1156" i="7"/>
  <c r="F1156" i="7"/>
  <c r="V1156" i="7"/>
  <c r="T1156" i="7"/>
  <c r="R1156" i="7"/>
  <c r="U1156" i="7"/>
  <c r="S1156" i="7"/>
  <c r="Q1156" i="7"/>
  <c r="E1156" i="7"/>
  <c r="D1156" i="7"/>
  <c r="B1156" i="7"/>
  <c r="P1154" i="7"/>
  <c r="C1153" i="7"/>
  <c r="K1152" i="7"/>
  <c r="J1154" i="7" s="1"/>
  <c r="J1152" i="7"/>
  <c r="I1152" i="7"/>
  <c r="O1154" i="7" s="1"/>
  <c r="H1152" i="7"/>
  <c r="F1152" i="7"/>
  <c r="V1152" i="7"/>
  <c r="T1152" i="7"/>
  <c r="R1152" i="7"/>
  <c r="U1152" i="7"/>
  <c r="S1152" i="7"/>
  <c r="Q1152" i="7"/>
  <c r="E1152" i="7"/>
  <c r="D1152" i="7"/>
  <c r="B1152" i="7"/>
  <c r="J1150" i="7"/>
  <c r="C1149" i="7"/>
  <c r="K1148" i="7"/>
  <c r="P1150" i="7" s="1"/>
  <c r="J1148" i="7"/>
  <c r="I1148" i="7"/>
  <c r="O1150" i="7" s="1"/>
  <c r="H1148" i="7"/>
  <c r="F1148" i="7"/>
  <c r="V1148" i="7"/>
  <c r="T1148" i="7"/>
  <c r="R1148" i="7"/>
  <c r="U1148" i="7"/>
  <c r="S1148" i="7"/>
  <c r="Q1148" i="7"/>
  <c r="E1148" i="7"/>
  <c r="D1148" i="7"/>
  <c r="B1148" i="7"/>
  <c r="O1146" i="7"/>
  <c r="P1146" i="7"/>
  <c r="J1146" i="7"/>
  <c r="C1145" i="7"/>
  <c r="K1144" i="7"/>
  <c r="J1144" i="7"/>
  <c r="I1144" i="7"/>
  <c r="H1146" i="7" s="1"/>
  <c r="H1144" i="7"/>
  <c r="F1144" i="7"/>
  <c r="V1144" i="7"/>
  <c r="T1144" i="7"/>
  <c r="R1144" i="7"/>
  <c r="U1144" i="7"/>
  <c r="S1144" i="7"/>
  <c r="Q1144" i="7"/>
  <c r="E1144" i="7"/>
  <c r="D1144" i="7"/>
  <c r="B1144" i="7"/>
  <c r="H1142" i="7"/>
  <c r="C1141" i="7"/>
  <c r="K1140" i="7"/>
  <c r="J1140" i="7"/>
  <c r="I1140" i="7"/>
  <c r="O1142" i="7" s="1"/>
  <c r="H1140" i="7"/>
  <c r="F1140" i="7"/>
  <c r="V1140" i="7"/>
  <c r="T1140" i="7"/>
  <c r="R1140" i="7"/>
  <c r="U1140" i="7"/>
  <c r="S1140" i="7"/>
  <c r="Q1140" i="7"/>
  <c r="E1140" i="7"/>
  <c r="D1140" i="7"/>
  <c r="B1140" i="7"/>
  <c r="P1138" i="7"/>
  <c r="J1138" i="7"/>
  <c r="C1137" i="7"/>
  <c r="K1136" i="7"/>
  <c r="J1136" i="7"/>
  <c r="I1136" i="7"/>
  <c r="O1138" i="7" s="1"/>
  <c r="H1136" i="7"/>
  <c r="F1136" i="7"/>
  <c r="V1136" i="7"/>
  <c r="T1136" i="7"/>
  <c r="R1136" i="7"/>
  <c r="U1136" i="7"/>
  <c r="S1136" i="7"/>
  <c r="Q1136" i="7"/>
  <c r="E1136" i="7"/>
  <c r="D1136" i="7"/>
  <c r="B1136" i="7"/>
  <c r="C1133" i="7"/>
  <c r="K1132" i="7"/>
  <c r="J1132" i="7"/>
  <c r="I1132" i="7"/>
  <c r="H1134" i="7" s="1"/>
  <c r="H1132" i="7"/>
  <c r="F1132" i="7"/>
  <c r="V1132" i="7"/>
  <c r="T1132" i="7"/>
  <c r="R1132" i="7"/>
  <c r="U1132" i="7"/>
  <c r="S1132" i="7"/>
  <c r="Q1132" i="7"/>
  <c r="E1132" i="7"/>
  <c r="D1132" i="7"/>
  <c r="B1132" i="7"/>
  <c r="O1130" i="7"/>
  <c r="P1130" i="7"/>
  <c r="C1129" i="7"/>
  <c r="K1128" i="7"/>
  <c r="J1130" i="7" s="1"/>
  <c r="J1128" i="7"/>
  <c r="I1128" i="7"/>
  <c r="H1130" i="7" s="1"/>
  <c r="H1128" i="7"/>
  <c r="F1128" i="7"/>
  <c r="V1128" i="7"/>
  <c r="T1128" i="7"/>
  <c r="R1128" i="7"/>
  <c r="U1128" i="7"/>
  <c r="S1128" i="7"/>
  <c r="Q1128" i="7"/>
  <c r="E1128" i="7"/>
  <c r="D1128" i="7"/>
  <c r="B1128" i="7"/>
  <c r="C1125" i="7"/>
  <c r="K1124" i="7"/>
  <c r="J1124" i="7"/>
  <c r="I1124" i="7"/>
  <c r="O1126" i="7" s="1"/>
  <c r="H1124" i="7"/>
  <c r="F1124" i="7"/>
  <c r="V1124" i="7"/>
  <c r="T1124" i="7"/>
  <c r="R1124" i="7"/>
  <c r="U1124" i="7"/>
  <c r="S1124" i="7"/>
  <c r="Q1124" i="7"/>
  <c r="E1124" i="7"/>
  <c r="D1124" i="7"/>
  <c r="B1124" i="7"/>
  <c r="O1122" i="7"/>
  <c r="P1122" i="7"/>
  <c r="J1122" i="7"/>
  <c r="C1121" i="7"/>
  <c r="K1120" i="7"/>
  <c r="J1120" i="7"/>
  <c r="I1120" i="7"/>
  <c r="H1122" i="7" s="1"/>
  <c r="H1120" i="7"/>
  <c r="F1120" i="7"/>
  <c r="V1120" i="7"/>
  <c r="T1120" i="7"/>
  <c r="R1120" i="7"/>
  <c r="U1120" i="7"/>
  <c r="S1120" i="7"/>
  <c r="Q1120" i="7"/>
  <c r="E1120" i="7"/>
  <c r="D1120" i="7"/>
  <c r="B1120" i="7"/>
  <c r="O1118" i="7"/>
  <c r="J1118" i="7"/>
  <c r="C1117" i="7"/>
  <c r="K1116" i="7"/>
  <c r="P1118" i="7" s="1"/>
  <c r="J1116" i="7"/>
  <c r="I1116" i="7"/>
  <c r="H1118" i="7" s="1"/>
  <c r="H1116" i="7"/>
  <c r="F1116" i="7"/>
  <c r="V1116" i="7"/>
  <c r="T1116" i="7"/>
  <c r="R1116" i="7"/>
  <c r="U1116" i="7"/>
  <c r="S1116" i="7"/>
  <c r="Q1116" i="7"/>
  <c r="E1116" i="7"/>
  <c r="D1116" i="7"/>
  <c r="B1116" i="7"/>
  <c r="O1114" i="7"/>
  <c r="H1114" i="7"/>
  <c r="P1114" i="7"/>
  <c r="C1113" i="7"/>
  <c r="K1112" i="7"/>
  <c r="J1114" i="7" s="1"/>
  <c r="J1112" i="7"/>
  <c r="I1112" i="7"/>
  <c r="H1112" i="7"/>
  <c r="F1112" i="7"/>
  <c r="V1112" i="7"/>
  <c r="T1112" i="7"/>
  <c r="R1112" i="7"/>
  <c r="U1112" i="7"/>
  <c r="S1112" i="7"/>
  <c r="Q1112" i="7"/>
  <c r="E1112" i="7"/>
  <c r="D1112" i="7"/>
  <c r="B1112" i="7"/>
  <c r="H1110" i="7"/>
  <c r="P1110" i="7"/>
  <c r="C1109" i="7"/>
  <c r="K1108" i="7"/>
  <c r="J1110" i="7" s="1"/>
  <c r="J1108" i="7"/>
  <c r="I1108" i="7"/>
  <c r="O1110" i="7" s="1"/>
  <c r="H1108" i="7"/>
  <c r="F1108" i="7"/>
  <c r="V1108" i="7"/>
  <c r="T1108" i="7"/>
  <c r="R1108" i="7"/>
  <c r="U1108" i="7"/>
  <c r="S1108" i="7"/>
  <c r="Q1108" i="7"/>
  <c r="E1108" i="7"/>
  <c r="D1108" i="7"/>
  <c r="B1108" i="7"/>
  <c r="P1106" i="7"/>
  <c r="J1106" i="7"/>
  <c r="C1105" i="7"/>
  <c r="K1104" i="7"/>
  <c r="J1104" i="7"/>
  <c r="I1104" i="7"/>
  <c r="H1104" i="7"/>
  <c r="F1104" i="7"/>
  <c r="V1104" i="7"/>
  <c r="T1104" i="7"/>
  <c r="R1104" i="7"/>
  <c r="U1104" i="7"/>
  <c r="S1104" i="7"/>
  <c r="Q1104" i="7"/>
  <c r="E1104" i="7"/>
  <c r="D1104" i="7"/>
  <c r="B1104" i="7"/>
  <c r="O1102" i="7"/>
  <c r="C1101" i="7"/>
  <c r="K1100" i="7"/>
  <c r="P1102" i="7" s="1"/>
  <c r="J1100" i="7"/>
  <c r="I1100" i="7"/>
  <c r="H1102" i="7" s="1"/>
  <c r="H1100" i="7"/>
  <c r="F1100" i="7"/>
  <c r="V1100" i="7"/>
  <c r="T1100" i="7"/>
  <c r="R1100" i="7"/>
  <c r="U1100" i="7"/>
  <c r="S1100" i="7"/>
  <c r="Q1100" i="7"/>
  <c r="E1100" i="7"/>
  <c r="D1100" i="7"/>
  <c r="B1100" i="7"/>
  <c r="O1098" i="7"/>
  <c r="C1097" i="7"/>
  <c r="K1096" i="7"/>
  <c r="J1096" i="7"/>
  <c r="I1096" i="7"/>
  <c r="H1098" i="7" s="1"/>
  <c r="H1096" i="7"/>
  <c r="F1096" i="7"/>
  <c r="V1096" i="7"/>
  <c r="T1096" i="7"/>
  <c r="R1096" i="7"/>
  <c r="U1096" i="7"/>
  <c r="S1096" i="7"/>
  <c r="Q1096" i="7"/>
  <c r="E1096" i="7"/>
  <c r="D1096" i="7"/>
  <c r="B1096" i="7"/>
  <c r="O1094" i="7"/>
  <c r="H1094" i="7"/>
  <c r="C1093" i="7"/>
  <c r="K1092" i="7"/>
  <c r="P1094" i="7" s="1"/>
  <c r="J1092" i="7"/>
  <c r="I1092" i="7"/>
  <c r="H1092" i="7"/>
  <c r="F1092" i="7"/>
  <c r="V1092" i="7"/>
  <c r="T1092" i="7"/>
  <c r="R1092" i="7"/>
  <c r="U1092" i="7"/>
  <c r="S1092" i="7"/>
  <c r="Q1092" i="7"/>
  <c r="E1092" i="7"/>
  <c r="D1092" i="7"/>
  <c r="B1092" i="7"/>
  <c r="P1090" i="7"/>
  <c r="J1090" i="7"/>
  <c r="C1089" i="7"/>
  <c r="K1088" i="7"/>
  <c r="J1088" i="7"/>
  <c r="I1088" i="7"/>
  <c r="O1090" i="7" s="1"/>
  <c r="H1088" i="7"/>
  <c r="F1088" i="7"/>
  <c r="V1088" i="7"/>
  <c r="T1088" i="7"/>
  <c r="R1088" i="7"/>
  <c r="U1088" i="7"/>
  <c r="S1088" i="7"/>
  <c r="Q1088" i="7"/>
  <c r="E1088" i="7"/>
  <c r="D1088" i="7"/>
  <c r="B1088" i="7"/>
  <c r="P1086" i="7"/>
  <c r="J1086" i="7"/>
  <c r="C1085" i="7"/>
  <c r="K1084" i="7"/>
  <c r="J1084" i="7"/>
  <c r="I1084" i="7"/>
  <c r="H1084" i="7"/>
  <c r="F1084" i="7"/>
  <c r="V1084" i="7"/>
  <c r="T1084" i="7"/>
  <c r="R1084" i="7"/>
  <c r="U1084" i="7"/>
  <c r="S1084" i="7"/>
  <c r="Q1084" i="7"/>
  <c r="E1084" i="7"/>
  <c r="D1084" i="7"/>
  <c r="B1084" i="7"/>
  <c r="O1082" i="7"/>
  <c r="H1082" i="7"/>
  <c r="P1082" i="7"/>
  <c r="J1082" i="7"/>
  <c r="C1081" i="7"/>
  <c r="K1080" i="7"/>
  <c r="J1080" i="7"/>
  <c r="I1080" i="7"/>
  <c r="H1080" i="7"/>
  <c r="F1080" i="7"/>
  <c r="V1080" i="7"/>
  <c r="T1080" i="7"/>
  <c r="R1080" i="7"/>
  <c r="U1080" i="7"/>
  <c r="S1080" i="7"/>
  <c r="Q1080" i="7"/>
  <c r="E1080" i="7"/>
  <c r="D1080" i="7"/>
  <c r="B1080" i="7"/>
  <c r="H1078" i="7"/>
  <c r="C1077" i="7"/>
  <c r="K1076" i="7"/>
  <c r="J1076" i="7"/>
  <c r="I1076" i="7"/>
  <c r="O1078" i="7" s="1"/>
  <c r="H1076" i="7"/>
  <c r="F1076" i="7"/>
  <c r="V1076" i="7"/>
  <c r="T1076" i="7"/>
  <c r="R1076" i="7"/>
  <c r="U1076" i="7"/>
  <c r="S1076" i="7"/>
  <c r="Q1076" i="7"/>
  <c r="E1076" i="7"/>
  <c r="D1076" i="7"/>
  <c r="B1076" i="7"/>
  <c r="A1075" i="7"/>
  <c r="I1073" i="7"/>
  <c r="J1073" i="7"/>
  <c r="I1072" i="7"/>
  <c r="J1072" i="7"/>
  <c r="A1071" i="7"/>
  <c r="H1067" i="7"/>
  <c r="H1066" i="7"/>
  <c r="J1067" i="7"/>
  <c r="I1065" i="7"/>
  <c r="H1065" i="7"/>
  <c r="E1065" i="7"/>
  <c r="K1064" i="7"/>
  <c r="J1064" i="7"/>
  <c r="E1064" i="7"/>
  <c r="K1063" i="7"/>
  <c r="J1063" i="7"/>
  <c r="I1063" i="7"/>
  <c r="E1063" i="7"/>
  <c r="K1062" i="7"/>
  <c r="J1062" i="7"/>
  <c r="I1062" i="7"/>
  <c r="H1062" i="7"/>
  <c r="F1062" i="7"/>
  <c r="K1061" i="7"/>
  <c r="J1061" i="7"/>
  <c r="I1061" i="7"/>
  <c r="H1061" i="7"/>
  <c r="F1061" i="7"/>
  <c r="K1060" i="7"/>
  <c r="J1060" i="7"/>
  <c r="I1060" i="7"/>
  <c r="H1060" i="7"/>
  <c r="F1060" i="7"/>
  <c r="K1059" i="7"/>
  <c r="J1059" i="7"/>
  <c r="I1059" i="7"/>
  <c r="O1068" i="7" s="1"/>
  <c r="H1059" i="7"/>
  <c r="F1059" i="7"/>
  <c r="C1058" i="7"/>
  <c r="V1057" i="7"/>
  <c r="T1057" i="7"/>
  <c r="R1057" i="7"/>
  <c r="U1057" i="7"/>
  <c r="S1057" i="7"/>
  <c r="I1064" i="7" s="1"/>
  <c r="Q1057" i="7"/>
  <c r="E1057" i="7"/>
  <c r="D1057" i="7"/>
  <c r="B1057" i="7"/>
  <c r="H1055" i="7"/>
  <c r="H1054" i="7"/>
  <c r="J1054" i="7"/>
  <c r="I1052" i="7"/>
  <c r="H1052" i="7"/>
  <c r="E1052" i="7"/>
  <c r="J1051" i="7"/>
  <c r="I1051" i="7"/>
  <c r="E1051" i="7"/>
  <c r="K1050" i="7"/>
  <c r="J1050" i="7"/>
  <c r="E1050" i="7"/>
  <c r="K1049" i="7"/>
  <c r="J1049" i="7"/>
  <c r="I1049" i="7"/>
  <c r="H1049" i="7"/>
  <c r="F1049" i="7"/>
  <c r="K1048" i="7"/>
  <c r="J1048" i="7"/>
  <c r="I1048" i="7"/>
  <c r="H1048" i="7"/>
  <c r="F1048" i="7"/>
  <c r="K1047" i="7"/>
  <c r="J1047" i="7"/>
  <c r="I1047" i="7"/>
  <c r="H1053" i="7" s="1"/>
  <c r="H1047" i="7"/>
  <c r="F1047" i="7"/>
  <c r="K1046" i="7"/>
  <c r="P1055" i="7" s="1"/>
  <c r="J1046" i="7"/>
  <c r="I1046" i="7"/>
  <c r="H1046" i="7"/>
  <c r="F1046" i="7"/>
  <c r="C1045" i="7"/>
  <c r="V1044" i="7"/>
  <c r="T1044" i="7"/>
  <c r="K1051" i="7" s="1"/>
  <c r="R1044" i="7"/>
  <c r="U1044" i="7"/>
  <c r="S1044" i="7"/>
  <c r="Q1044" i="7"/>
  <c r="I1050" i="7" s="1"/>
  <c r="E1044" i="7"/>
  <c r="D1044" i="7"/>
  <c r="B1044" i="7"/>
  <c r="A1043" i="7"/>
  <c r="I1041" i="7"/>
  <c r="J1041" i="7"/>
  <c r="I1040" i="7"/>
  <c r="J1040" i="7"/>
  <c r="A1039" i="7"/>
  <c r="O1036" i="7"/>
  <c r="H1036" i="7"/>
  <c r="K1035" i="7"/>
  <c r="J1035" i="7"/>
  <c r="I1035" i="7"/>
  <c r="H1035" i="7"/>
  <c r="F1035" i="7"/>
  <c r="V1035" i="7"/>
  <c r="T1035" i="7"/>
  <c r="R1035" i="7"/>
  <c r="U1035" i="7"/>
  <c r="S1035" i="7"/>
  <c r="Q1035" i="7"/>
  <c r="E1035" i="7"/>
  <c r="D1035" i="7"/>
  <c r="B1035" i="7"/>
  <c r="K1032" i="7"/>
  <c r="P1033" i="7" s="1"/>
  <c r="J1032" i="7"/>
  <c r="I1032" i="7"/>
  <c r="O1033" i="7" s="1"/>
  <c r="H1032" i="7"/>
  <c r="F1032" i="7"/>
  <c r="V1032" i="7"/>
  <c r="T1032" i="7"/>
  <c r="R1032" i="7"/>
  <c r="U1032" i="7"/>
  <c r="S1032" i="7"/>
  <c r="Q1032" i="7"/>
  <c r="E1032" i="7"/>
  <c r="D1032" i="7"/>
  <c r="B1032" i="7"/>
  <c r="H1029" i="7"/>
  <c r="J1029" i="7"/>
  <c r="I1027" i="7"/>
  <c r="H1027" i="7"/>
  <c r="E1027" i="7"/>
  <c r="J1026" i="7"/>
  <c r="I1026" i="7"/>
  <c r="E1026" i="7"/>
  <c r="J1025" i="7"/>
  <c r="I1025" i="7"/>
  <c r="E1025" i="7"/>
  <c r="K1024" i="7"/>
  <c r="J1024" i="7"/>
  <c r="I1024" i="7"/>
  <c r="H1024" i="7"/>
  <c r="F1024" i="7"/>
  <c r="K1023" i="7"/>
  <c r="J1028" i="7" s="1"/>
  <c r="J1023" i="7"/>
  <c r="I1023" i="7"/>
  <c r="H1028" i="7" s="1"/>
  <c r="H1023" i="7"/>
  <c r="F1023" i="7"/>
  <c r="V1022" i="7"/>
  <c r="T1022" i="7"/>
  <c r="K1026" i="7" s="1"/>
  <c r="J1030" i="7" s="1"/>
  <c r="R1022" i="7"/>
  <c r="K1025" i="7" s="1"/>
  <c r="P1030" i="7" s="1"/>
  <c r="U1022" i="7"/>
  <c r="S1022" i="7"/>
  <c r="Q1022" i="7"/>
  <c r="E1022" i="7"/>
  <c r="D1022" i="7"/>
  <c r="B1022" i="7"/>
  <c r="P1020" i="7"/>
  <c r="J1020" i="7"/>
  <c r="K1019" i="7"/>
  <c r="J1019" i="7"/>
  <c r="I1019" i="7"/>
  <c r="O1020" i="7" s="1"/>
  <c r="H1019" i="7"/>
  <c r="F1019" i="7"/>
  <c r="V1019" i="7"/>
  <c r="T1019" i="7"/>
  <c r="R1019" i="7"/>
  <c r="U1019" i="7"/>
  <c r="S1019" i="7"/>
  <c r="Q1019" i="7"/>
  <c r="E1019" i="7"/>
  <c r="D1019" i="7"/>
  <c r="B1019" i="7"/>
  <c r="H1016" i="7"/>
  <c r="J1016" i="7"/>
  <c r="I1014" i="7"/>
  <c r="H1014" i="7"/>
  <c r="E1014" i="7"/>
  <c r="J1013" i="7"/>
  <c r="E1013" i="7"/>
  <c r="K1012" i="7"/>
  <c r="J1012" i="7"/>
  <c r="E1012" i="7"/>
  <c r="K1011" i="7"/>
  <c r="J1011" i="7"/>
  <c r="I1011" i="7"/>
  <c r="H1011" i="7"/>
  <c r="F1011" i="7"/>
  <c r="K1010" i="7"/>
  <c r="J1010" i="7"/>
  <c r="I1010" i="7"/>
  <c r="H1010" i="7"/>
  <c r="F1010" i="7"/>
  <c r="K1009" i="7"/>
  <c r="J1009" i="7"/>
  <c r="I1009" i="7"/>
  <c r="H1009" i="7"/>
  <c r="F1009" i="7"/>
  <c r="K1008" i="7"/>
  <c r="J1008" i="7"/>
  <c r="I1008" i="7"/>
  <c r="H1008" i="7"/>
  <c r="F1008" i="7"/>
  <c r="C1007" i="7"/>
  <c r="V1006" i="7"/>
  <c r="T1006" i="7"/>
  <c r="K1013" i="7" s="1"/>
  <c r="P1017" i="7" s="1"/>
  <c r="R1006" i="7"/>
  <c r="U1006" i="7"/>
  <c r="S1006" i="7"/>
  <c r="I1013" i="7" s="1"/>
  <c r="Q1006" i="7"/>
  <c r="I1012" i="7" s="1"/>
  <c r="E1006" i="7"/>
  <c r="D1006" i="7"/>
  <c r="B1006" i="7"/>
  <c r="O1004" i="7"/>
  <c r="H1004" i="7"/>
  <c r="J1004" i="7"/>
  <c r="K1003" i="7"/>
  <c r="P1004" i="7" s="1"/>
  <c r="J1003" i="7"/>
  <c r="I1003" i="7"/>
  <c r="H1003" i="7"/>
  <c r="F1003" i="7"/>
  <c r="V1003" i="7"/>
  <c r="T1003" i="7"/>
  <c r="R1003" i="7"/>
  <c r="U1003" i="7"/>
  <c r="S1003" i="7"/>
  <c r="Q1003" i="7"/>
  <c r="E1003" i="7"/>
  <c r="D1003" i="7"/>
  <c r="B1003" i="7"/>
  <c r="H1001" i="7"/>
  <c r="P1001" i="7"/>
  <c r="K1000" i="7"/>
  <c r="J1001" i="7" s="1"/>
  <c r="J1000" i="7"/>
  <c r="I1000" i="7"/>
  <c r="O1001" i="7" s="1"/>
  <c r="H1000" i="7"/>
  <c r="F1000" i="7"/>
  <c r="V1000" i="7"/>
  <c r="T1000" i="7"/>
  <c r="R1000" i="7"/>
  <c r="U1000" i="7"/>
  <c r="S1000" i="7"/>
  <c r="Q1000" i="7"/>
  <c r="E1000" i="7"/>
  <c r="D1000" i="7"/>
  <c r="B1000" i="7"/>
  <c r="O998" i="7"/>
  <c r="H998" i="7"/>
  <c r="J998" i="7"/>
  <c r="K997" i="7"/>
  <c r="P998" i="7" s="1"/>
  <c r="J997" i="7"/>
  <c r="I997" i="7"/>
  <c r="H997" i="7"/>
  <c r="F997" i="7"/>
  <c r="V997" i="7"/>
  <c r="T997" i="7"/>
  <c r="R997" i="7"/>
  <c r="U997" i="7"/>
  <c r="S997" i="7"/>
  <c r="Q997" i="7"/>
  <c r="E997" i="7"/>
  <c r="D997" i="7"/>
  <c r="B997" i="7"/>
  <c r="H995" i="7"/>
  <c r="H994" i="7"/>
  <c r="J994" i="7"/>
  <c r="I992" i="7"/>
  <c r="H992" i="7"/>
  <c r="E992" i="7"/>
  <c r="J991" i="7"/>
  <c r="I991" i="7"/>
  <c r="E991" i="7"/>
  <c r="J990" i="7"/>
  <c r="E990" i="7"/>
  <c r="K989" i="7"/>
  <c r="J989" i="7"/>
  <c r="H989" i="7"/>
  <c r="I989" i="7"/>
  <c r="F989" i="7"/>
  <c r="V989" i="7"/>
  <c r="T989" i="7"/>
  <c r="R989" i="7"/>
  <c r="K990" i="7" s="1"/>
  <c r="U989" i="7"/>
  <c r="S989" i="7"/>
  <c r="Q989" i="7"/>
  <c r="I990" i="7" s="1"/>
  <c r="E989" i="7"/>
  <c r="D989" i="7"/>
  <c r="B989" i="7"/>
  <c r="K988" i="7"/>
  <c r="J988" i="7"/>
  <c r="I988" i="7"/>
  <c r="H988" i="7"/>
  <c r="F988" i="7"/>
  <c r="K987" i="7"/>
  <c r="J987" i="7"/>
  <c r="I987" i="7"/>
  <c r="H987" i="7"/>
  <c r="F987" i="7"/>
  <c r="K986" i="7"/>
  <c r="J986" i="7"/>
  <c r="I986" i="7"/>
  <c r="H986" i="7"/>
  <c r="F986" i="7"/>
  <c r="K985" i="7"/>
  <c r="J985" i="7"/>
  <c r="I985" i="7"/>
  <c r="H985" i="7"/>
  <c r="F985" i="7"/>
  <c r="C984" i="7"/>
  <c r="V983" i="7"/>
  <c r="T983" i="7"/>
  <c r="K991" i="7" s="1"/>
  <c r="R983" i="7"/>
  <c r="U983" i="7"/>
  <c r="S983" i="7"/>
  <c r="Q983" i="7"/>
  <c r="E983" i="7"/>
  <c r="D983" i="7"/>
  <c r="B983" i="7"/>
  <c r="K980" i="7"/>
  <c r="P981" i="7" s="1"/>
  <c r="J980" i="7"/>
  <c r="I980" i="7"/>
  <c r="O981" i="7" s="1"/>
  <c r="H980" i="7"/>
  <c r="F980" i="7"/>
  <c r="V980" i="7"/>
  <c r="T980" i="7"/>
  <c r="R980" i="7"/>
  <c r="U980" i="7"/>
  <c r="S980" i="7"/>
  <c r="Q980" i="7"/>
  <c r="E980" i="7"/>
  <c r="D980" i="7"/>
  <c r="B980" i="7"/>
  <c r="O978" i="7"/>
  <c r="K977" i="7"/>
  <c r="J977" i="7"/>
  <c r="I977" i="7"/>
  <c r="H978" i="7" s="1"/>
  <c r="H977" i="7"/>
  <c r="F977" i="7"/>
  <c r="V977" i="7"/>
  <c r="T977" i="7"/>
  <c r="R977" i="7"/>
  <c r="U977" i="7"/>
  <c r="S977" i="7"/>
  <c r="Q977" i="7"/>
  <c r="E977" i="7"/>
  <c r="D977" i="7"/>
  <c r="B977" i="7"/>
  <c r="K974" i="7"/>
  <c r="P975" i="7" s="1"/>
  <c r="J974" i="7"/>
  <c r="I974" i="7"/>
  <c r="O975" i="7" s="1"/>
  <c r="H974" i="7"/>
  <c r="F974" i="7"/>
  <c r="V974" i="7"/>
  <c r="T974" i="7"/>
  <c r="R974" i="7"/>
  <c r="U974" i="7"/>
  <c r="S974" i="7"/>
  <c r="Q974" i="7"/>
  <c r="E974" i="7"/>
  <c r="D974" i="7"/>
  <c r="B974" i="7"/>
  <c r="H971" i="7"/>
  <c r="P972" i="7"/>
  <c r="J971" i="7"/>
  <c r="I969" i="7"/>
  <c r="H969" i="7"/>
  <c r="E969" i="7"/>
  <c r="K968" i="7"/>
  <c r="J968" i="7"/>
  <c r="E968" i="7"/>
  <c r="J967" i="7"/>
  <c r="I967" i="7"/>
  <c r="E967" i="7"/>
  <c r="K966" i="7"/>
  <c r="J970" i="7" s="1"/>
  <c r="J966" i="7"/>
  <c r="I966" i="7"/>
  <c r="H966" i="7"/>
  <c r="F966" i="7"/>
  <c r="C965" i="7"/>
  <c r="V964" i="7"/>
  <c r="T964" i="7"/>
  <c r="R964" i="7"/>
  <c r="K967" i="7" s="1"/>
  <c r="J972" i="7" s="1"/>
  <c r="U964" i="7"/>
  <c r="S964" i="7"/>
  <c r="I968" i="7" s="1"/>
  <c r="Q964" i="7"/>
  <c r="E964" i="7"/>
  <c r="D964" i="7"/>
  <c r="B964" i="7"/>
  <c r="H961" i="7"/>
  <c r="J961" i="7"/>
  <c r="I959" i="7"/>
  <c r="H959" i="7"/>
  <c r="E959" i="7"/>
  <c r="J958" i="7"/>
  <c r="E958" i="7"/>
  <c r="J957" i="7"/>
  <c r="E957" i="7"/>
  <c r="K956" i="7"/>
  <c r="J956" i="7"/>
  <c r="H956" i="7"/>
  <c r="I956" i="7"/>
  <c r="F956" i="7"/>
  <c r="V956" i="7"/>
  <c r="T956" i="7"/>
  <c r="R956" i="7"/>
  <c r="U956" i="7"/>
  <c r="S956" i="7"/>
  <c r="Q956" i="7"/>
  <c r="E956" i="7"/>
  <c r="D956" i="7"/>
  <c r="B956" i="7"/>
  <c r="K955" i="7"/>
  <c r="J955" i="7"/>
  <c r="I955" i="7"/>
  <c r="H955" i="7"/>
  <c r="F955" i="7"/>
  <c r="K954" i="7"/>
  <c r="J954" i="7"/>
  <c r="I954" i="7"/>
  <c r="H954" i="7"/>
  <c r="F954" i="7"/>
  <c r="K953" i="7"/>
  <c r="J953" i="7"/>
  <c r="I953" i="7"/>
  <c r="H953" i="7"/>
  <c r="F953" i="7"/>
  <c r="C952" i="7"/>
  <c r="V951" i="7"/>
  <c r="T951" i="7"/>
  <c r="K958" i="7" s="1"/>
  <c r="R951" i="7"/>
  <c r="K957" i="7" s="1"/>
  <c r="J960" i="7" s="1"/>
  <c r="U951" i="7"/>
  <c r="S951" i="7"/>
  <c r="I958" i="7" s="1"/>
  <c r="Q951" i="7"/>
  <c r="I957" i="7" s="1"/>
  <c r="E951" i="7"/>
  <c r="D951" i="7"/>
  <c r="B951" i="7"/>
  <c r="O949" i="7"/>
  <c r="K948" i="7"/>
  <c r="P949" i="7" s="1"/>
  <c r="J948" i="7"/>
  <c r="I948" i="7"/>
  <c r="H949" i="7" s="1"/>
  <c r="H948" i="7"/>
  <c r="F948" i="7"/>
  <c r="V948" i="7"/>
  <c r="T948" i="7"/>
  <c r="R948" i="7"/>
  <c r="U948" i="7"/>
  <c r="S948" i="7"/>
  <c r="Q948" i="7"/>
  <c r="E948" i="7"/>
  <c r="D948" i="7"/>
  <c r="B948" i="7"/>
  <c r="H945" i="7"/>
  <c r="J945" i="7"/>
  <c r="I943" i="7"/>
  <c r="H943" i="7"/>
  <c r="E943" i="7"/>
  <c r="K942" i="7"/>
  <c r="J942" i="7"/>
  <c r="E942" i="7"/>
  <c r="K941" i="7"/>
  <c r="J941" i="7"/>
  <c r="E941" i="7"/>
  <c r="K940" i="7"/>
  <c r="J940" i="7"/>
  <c r="H940" i="7"/>
  <c r="I940" i="7"/>
  <c r="F940" i="7"/>
  <c r="V940" i="7"/>
  <c r="T940" i="7"/>
  <c r="R940" i="7"/>
  <c r="U940" i="7"/>
  <c r="S940" i="7"/>
  <c r="Q940" i="7"/>
  <c r="E940" i="7"/>
  <c r="D940" i="7"/>
  <c r="B940" i="7"/>
  <c r="K939" i="7"/>
  <c r="J939" i="7"/>
  <c r="I939" i="7"/>
  <c r="H939" i="7"/>
  <c r="F939" i="7"/>
  <c r="K938" i="7"/>
  <c r="J938" i="7"/>
  <c r="I938" i="7"/>
  <c r="H938" i="7"/>
  <c r="F938" i="7"/>
  <c r="K937" i="7"/>
  <c r="J937" i="7"/>
  <c r="I937" i="7"/>
  <c r="H937" i="7"/>
  <c r="F937" i="7"/>
  <c r="K936" i="7"/>
  <c r="J944" i="7" s="1"/>
  <c r="J936" i="7"/>
  <c r="I936" i="7"/>
  <c r="H936" i="7"/>
  <c r="F936" i="7"/>
  <c r="C935" i="7"/>
  <c r="V934" i="7"/>
  <c r="T934" i="7"/>
  <c r="R934" i="7"/>
  <c r="U934" i="7"/>
  <c r="S934" i="7"/>
  <c r="I942" i="7" s="1"/>
  <c r="Q934" i="7"/>
  <c r="I941" i="7" s="1"/>
  <c r="H944" i="7" s="1"/>
  <c r="E934" i="7"/>
  <c r="D934" i="7"/>
  <c r="B934" i="7"/>
  <c r="O932" i="7"/>
  <c r="H932" i="7"/>
  <c r="P932" i="7"/>
  <c r="J932" i="7"/>
  <c r="K931" i="7"/>
  <c r="J931" i="7"/>
  <c r="I931" i="7"/>
  <c r="H931" i="7"/>
  <c r="F931" i="7"/>
  <c r="V931" i="7"/>
  <c r="T931" i="7"/>
  <c r="R931" i="7"/>
  <c r="U931" i="7"/>
  <c r="S931" i="7"/>
  <c r="Q931" i="7"/>
  <c r="E931" i="7"/>
  <c r="D931" i="7"/>
  <c r="B931" i="7"/>
  <c r="P929" i="7"/>
  <c r="K928" i="7"/>
  <c r="J929" i="7" s="1"/>
  <c r="J928" i="7"/>
  <c r="I928" i="7"/>
  <c r="H928" i="7"/>
  <c r="F928" i="7"/>
  <c r="V928" i="7"/>
  <c r="T928" i="7"/>
  <c r="R928" i="7"/>
  <c r="U928" i="7"/>
  <c r="S928" i="7"/>
  <c r="Q928" i="7"/>
  <c r="E928" i="7"/>
  <c r="D928" i="7"/>
  <c r="B928" i="7"/>
  <c r="O926" i="7"/>
  <c r="H926" i="7"/>
  <c r="P926" i="7"/>
  <c r="J926" i="7"/>
  <c r="K925" i="7"/>
  <c r="J925" i="7"/>
  <c r="I925" i="7"/>
  <c r="H925" i="7"/>
  <c r="F925" i="7"/>
  <c r="V925" i="7"/>
  <c r="T925" i="7"/>
  <c r="R925" i="7"/>
  <c r="U925" i="7"/>
  <c r="S925" i="7"/>
  <c r="Q925" i="7"/>
  <c r="E925" i="7"/>
  <c r="D925" i="7"/>
  <c r="B925" i="7"/>
  <c r="H922" i="7"/>
  <c r="J922" i="7"/>
  <c r="I920" i="7"/>
  <c r="H920" i="7"/>
  <c r="E920" i="7"/>
  <c r="J919" i="7"/>
  <c r="E919" i="7"/>
  <c r="J918" i="7"/>
  <c r="E918" i="7"/>
  <c r="K917" i="7"/>
  <c r="J917" i="7"/>
  <c r="H917" i="7"/>
  <c r="I917" i="7"/>
  <c r="F917" i="7"/>
  <c r="V917" i="7"/>
  <c r="T917" i="7"/>
  <c r="K919" i="7" s="1"/>
  <c r="R917" i="7"/>
  <c r="U917" i="7"/>
  <c r="S917" i="7"/>
  <c r="Q917" i="7"/>
  <c r="I918" i="7" s="1"/>
  <c r="H923" i="7" s="1"/>
  <c r="E917" i="7"/>
  <c r="D917" i="7"/>
  <c r="B917" i="7"/>
  <c r="K916" i="7"/>
  <c r="J916" i="7"/>
  <c r="I916" i="7"/>
  <c r="H916" i="7"/>
  <c r="F916" i="7"/>
  <c r="K915" i="7"/>
  <c r="J915" i="7"/>
  <c r="I915" i="7"/>
  <c r="H915" i="7"/>
  <c r="F915" i="7"/>
  <c r="K914" i="7"/>
  <c r="J914" i="7"/>
  <c r="I914" i="7"/>
  <c r="H914" i="7"/>
  <c r="F914" i="7"/>
  <c r="C913" i="7"/>
  <c r="V912" i="7"/>
  <c r="T912" i="7"/>
  <c r="R912" i="7"/>
  <c r="K918" i="7" s="1"/>
  <c r="J923" i="7" s="1"/>
  <c r="U912" i="7"/>
  <c r="S912" i="7"/>
  <c r="I919" i="7" s="1"/>
  <c r="Q912" i="7"/>
  <c r="E912" i="7"/>
  <c r="D912" i="7"/>
  <c r="B912" i="7"/>
  <c r="H909" i="7"/>
  <c r="J909" i="7"/>
  <c r="I907" i="7"/>
  <c r="H907" i="7"/>
  <c r="E907" i="7"/>
  <c r="J906" i="7"/>
  <c r="I906" i="7"/>
  <c r="E906" i="7"/>
  <c r="J905" i="7"/>
  <c r="E905" i="7"/>
  <c r="K904" i="7"/>
  <c r="J904" i="7"/>
  <c r="H904" i="7"/>
  <c r="I904" i="7"/>
  <c r="F904" i="7"/>
  <c r="V904" i="7"/>
  <c r="T904" i="7"/>
  <c r="R904" i="7"/>
  <c r="U904" i="7"/>
  <c r="S904" i="7"/>
  <c r="Q904" i="7"/>
  <c r="E904" i="7"/>
  <c r="D904" i="7"/>
  <c r="B904" i="7"/>
  <c r="K903" i="7"/>
  <c r="J903" i="7"/>
  <c r="I903" i="7"/>
  <c r="H903" i="7"/>
  <c r="F903" i="7"/>
  <c r="K902" i="7"/>
  <c r="J902" i="7"/>
  <c r="I902" i="7"/>
  <c r="H902" i="7"/>
  <c r="F902" i="7"/>
  <c r="K901" i="7"/>
  <c r="J901" i="7"/>
  <c r="I901" i="7"/>
  <c r="H901" i="7"/>
  <c r="F901" i="7"/>
  <c r="K900" i="7"/>
  <c r="P910" i="7" s="1"/>
  <c r="J900" i="7"/>
  <c r="I900" i="7"/>
  <c r="H900" i="7"/>
  <c r="F900" i="7"/>
  <c r="C899" i="7"/>
  <c r="V898" i="7"/>
  <c r="T898" i="7"/>
  <c r="K906" i="7" s="1"/>
  <c r="R898" i="7"/>
  <c r="K905" i="7" s="1"/>
  <c r="J908" i="7" s="1"/>
  <c r="U898" i="7"/>
  <c r="S898" i="7"/>
  <c r="Q898" i="7"/>
  <c r="I905" i="7" s="1"/>
  <c r="E898" i="7"/>
  <c r="D898" i="7"/>
  <c r="B898" i="7"/>
  <c r="H895" i="7"/>
  <c r="J895" i="7"/>
  <c r="I893" i="7"/>
  <c r="H893" i="7"/>
  <c r="E893" i="7"/>
  <c r="J892" i="7"/>
  <c r="E892" i="7"/>
  <c r="J891" i="7"/>
  <c r="E891" i="7"/>
  <c r="K890" i="7"/>
  <c r="J890" i="7"/>
  <c r="H890" i="7"/>
  <c r="I890" i="7"/>
  <c r="F890" i="7"/>
  <c r="V890" i="7"/>
  <c r="T890" i="7"/>
  <c r="R890" i="7"/>
  <c r="U890" i="7"/>
  <c r="S890" i="7"/>
  <c r="Q890" i="7"/>
  <c r="I891" i="7" s="1"/>
  <c r="E890" i="7"/>
  <c r="D890" i="7"/>
  <c r="B890" i="7"/>
  <c r="K889" i="7"/>
  <c r="J889" i="7"/>
  <c r="I889" i="7"/>
  <c r="H889" i="7"/>
  <c r="F889" i="7"/>
  <c r="K888" i="7"/>
  <c r="J888" i="7"/>
  <c r="I888" i="7"/>
  <c r="H888" i="7"/>
  <c r="F888" i="7"/>
  <c r="K887" i="7"/>
  <c r="J887" i="7"/>
  <c r="I887" i="7"/>
  <c r="H887" i="7"/>
  <c r="F887" i="7"/>
  <c r="K886" i="7"/>
  <c r="J886" i="7"/>
  <c r="I886" i="7"/>
  <c r="H886" i="7"/>
  <c r="F886" i="7"/>
  <c r="C885" i="7"/>
  <c r="V884" i="7"/>
  <c r="T884" i="7"/>
  <c r="K892" i="7" s="1"/>
  <c r="J896" i="7" s="1"/>
  <c r="R884" i="7"/>
  <c r="K891" i="7" s="1"/>
  <c r="P896" i="7" s="1"/>
  <c r="U884" i="7"/>
  <c r="S884" i="7"/>
  <c r="Q884" i="7"/>
  <c r="E884" i="7"/>
  <c r="D884" i="7"/>
  <c r="B884" i="7"/>
  <c r="H881" i="7"/>
  <c r="J881" i="7"/>
  <c r="I879" i="7"/>
  <c r="H879" i="7"/>
  <c r="E879" i="7"/>
  <c r="J878" i="7"/>
  <c r="I878" i="7"/>
  <c r="E878" i="7"/>
  <c r="J877" i="7"/>
  <c r="E877" i="7"/>
  <c r="K876" i="7"/>
  <c r="J876" i="7"/>
  <c r="H876" i="7"/>
  <c r="I876" i="7"/>
  <c r="F876" i="7"/>
  <c r="V876" i="7"/>
  <c r="T876" i="7"/>
  <c r="R876" i="7"/>
  <c r="U876" i="7"/>
  <c r="S876" i="7"/>
  <c r="Q876" i="7"/>
  <c r="E876" i="7"/>
  <c r="D876" i="7"/>
  <c r="B876" i="7"/>
  <c r="K875" i="7"/>
  <c r="J875" i="7"/>
  <c r="I875" i="7"/>
  <c r="H875" i="7"/>
  <c r="F875" i="7"/>
  <c r="K874" i="7"/>
  <c r="J874" i="7"/>
  <c r="I874" i="7"/>
  <c r="H874" i="7"/>
  <c r="F874" i="7"/>
  <c r="K873" i="7"/>
  <c r="J873" i="7"/>
  <c r="I873" i="7"/>
  <c r="H873" i="7"/>
  <c r="F873" i="7"/>
  <c r="C872" i="7"/>
  <c r="V871" i="7"/>
  <c r="T871" i="7"/>
  <c r="K878" i="7" s="1"/>
  <c r="R871" i="7"/>
  <c r="U871" i="7"/>
  <c r="S871" i="7"/>
  <c r="Q871" i="7"/>
  <c r="I877" i="7" s="1"/>
  <c r="H882" i="7" s="1"/>
  <c r="E871" i="7"/>
  <c r="D871" i="7"/>
  <c r="B871" i="7"/>
  <c r="H868" i="7"/>
  <c r="J868" i="7"/>
  <c r="I866" i="7"/>
  <c r="H866" i="7"/>
  <c r="E866" i="7"/>
  <c r="K865" i="7"/>
  <c r="J865" i="7"/>
  <c r="E865" i="7"/>
  <c r="K864" i="7"/>
  <c r="P869" i="7" s="1"/>
  <c r="J864" i="7"/>
  <c r="E864" i="7"/>
  <c r="K863" i="7"/>
  <c r="J863" i="7"/>
  <c r="H863" i="7"/>
  <c r="I863" i="7"/>
  <c r="F863" i="7"/>
  <c r="V863" i="7"/>
  <c r="T863" i="7"/>
  <c r="R863" i="7"/>
  <c r="U863" i="7"/>
  <c r="S863" i="7"/>
  <c r="Q863" i="7"/>
  <c r="E863" i="7"/>
  <c r="D863" i="7"/>
  <c r="B863" i="7"/>
  <c r="K862" i="7"/>
  <c r="J862" i="7"/>
  <c r="I862" i="7"/>
  <c r="H862" i="7"/>
  <c r="F862" i="7"/>
  <c r="K861" i="7"/>
  <c r="J861" i="7"/>
  <c r="I861" i="7"/>
  <c r="H861" i="7"/>
  <c r="F861" i="7"/>
  <c r="K860" i="7"/>
  <c r="J860" i="7"/>
  <c r="I860" i="7"/>
  <c r="H860" i="7"/>
  <c r="F860" i="7"/>
  <c r="C859" i="7"/>
  <c r="V858" i="7"/>
  <c r="T858" i="7"/>
  <c r="R858" i="7"/>
  <c r="U858" i="7"/>
  <c r="S858" i="7"/>
  <c r="Q858" i="7"/>
  <c r="I864" i="7" s="1"/>
  <c r="E858" i="7"/>
  <c r="D858" i="7"/>
  <c r="B858" i="7"/>
  <c r="H855" i="7"/>
  <c r="J855" i="7"/>
  <c r="I853" i="7"/>
  <c r="H853" i="7"/>
  <c r="E853" i="7"/>
  <c r="J852" i="7"/>
  <c r="E852" i="7"/>
  <c r="J851" i="7"/>
  <c r="E851" i="7"/>
  <c r="K850" i="7"/>
  <c r="J850" i="7"/>
  <c r="H850" i="7"/>
  <c r="I850" i="7"/>
  <c r="F850" i="7"/>
  <c r="V850" i="7"/>
  <c r="T850" i="7"/>
  <c r="R850" i="7"/>
  <c r="U850" i="7"/>
  <c r="S850" i="7"/>
  <c r="Q850" i="7"/>
  <c r="E850" i="7"/>
  <c r="D850" i="7"/>
  <c r="B850" i="7"/>
  <c r="K849" i="7"/>
  <c r="J849" i="7"/>
  <c r="I849" i="7"/>
  <c r="H849" i="7"/>
  <c r="F849" i="7"/>
  <c r="K848" i="7"/>
  <c r="J848" i="7"/>
  <c r="I848" i="7"/>
  <c r="H848" i="7"/>
  <c r="F848" i="7"/>
  <c r="K847" i="7"/>
  <c r="J847" i="7"/>
  <c r="I847" i="7"/>
  <c r="H847" i="7"/>
  <c r="F847" i="7"/>
  <c r="C846" i="7"/>
  <c r="V845" i="7"/>
  <c r="T845" i="7"/>
  <c r="K852" i="7" s="1"/>
  <c r="R845" i="7"/>
  <c r="K851" i="7" s="1"/>
  <c r="J856" i="7" s="1"/>
  <c r="U845" i="7"/>
  <c r="S845" i="7"/>
  <c r="I852" i="7" s="1"/>
  <c r="Q845" i="7"/>
  <c r="I851" i="7" s="1"/>
  <c r="H856" i="7" s="1"/>
  <c r="E845" i="7"/>
  <c r="D845" i="7"/>
  <c r="B845" i="7"/>
  <c r="H842" i="7"/>
  <c r="J842" i="7"/>
  <c r="J841" i="7"/>
  <c r="I840" i="7"/>
  <c r="H840" i="7"/>
  <c r="E840" i="7"/>
  <c r="J839" i="7"/>
  <c r="E839" i="7"/>
  <c r="J838" i="7"/>
  <c r="E838" i="7"/>
  <c r="K837" i="7"/>
  <c r="J837" i="7"/>
  <c r="H837" i="7"/>
  <c r="I837" i="7"/>
  <c r="F837" i="7"/>
  <c r="V837" i="7"/>
  <c r="T837" i="7"/>
  <c r="R837" i="7"/>
  <c r="U837" i="7"/>
  <c r="S837" i="7"/>
  <c r="Q837" i="7"/>
  <c r="E837" i="7"/>
  <c r="D837" i="7"/>
  <c r="B837" i="7"/>
  <c r="K836" i="7"/>
  <c r="J836" i="7"/>
  <c r="I836" i="7"/>
  <c r="H836" i="7"/>
  <c r="F836" i="7"/>
  <c r="K835" i="7"/>
  <c r="J835" i="7"/>
  <c r="I835" i="7"/>
  <c r="H835" i="7"/>
  <c r="F835" i="7"/>
  <c r="K834" i="7"/>
  <c r="J834" i="7"/>
  <c r="I834" i="7"/>
  <c r="H834" i="7"/>
  <c r="F834" i="7"/>
  <c r="C833" i="7"/>
  <c r="V832" i="7"/>
  <c r="T832" i="7"/>
  <c r="K839" i="7" s="1"/>
  <c r="R832" i="7"/>
  <c r="K838" i="7" s="1"/>
  <c r="U832" i="7"/>
  <c r="S832" i="7"/>
  <c r="I839" i="7" s="1"/>
  <c r="Q832" i="7"/>
  <c r="I838" i="7" s="1"/>
  <c r="E832" i="7"/>
  <c r="D832" i="7"/>
  <c r="B832" i="7"/>
  <c r="H829" i="7"/>
  <c r="J829" i="7"/>
  <c r="I827" i="7"/>
  <c r="H827" i="7"/>
  <c r="E827" i="7"/>
  <c r="J826" i="7"/>
  <c r="E826" i="7"/>
  <c r="J825" i="7"/>
  <c r="E825" i="7"/>
  <c r="K824" i="7"/>
  <c r="J824" i="7"/>
  <c r="H824" i="7"/>
  <c r="I824" i="7"/>
  <c r="F824" i="7"/>
  <c r="V824" i="7"/>
  <c r="T824" i="7"/>
  <c r="R824" i="7"/>
  <c r="U824" i="7"/>
  <c r="S824" i="7"/>
  <c r="Q824" i="7"/>
  <c r="I825" i="7" s="1"/>
  <c r="E824" i="7"/>
  <c r="D824" i="7"/>
  <c r="B824" i="7"/>
  <c r="K823" i="7"/>
  <c r="J823" i="7"/>
  <c r="I823" i="7"/>
  <c r="H823" i="7"/>
  <c r="F823" i="7"/>
  <c r="K822" i="7"/>
  <c r="J822" i="7"/>
  <c r="I822" i="7"/>
  <c r="H822" i="7"/>
  <c r="F822" i="7"/>
  <c r="K821" i="7"/>
  <c r="J821" i="7"/>
  <c r="I821" i="7"/>
  <c r="H821" i="7"/>
  <c r="F821" i="7"/>
  <c r="C820" i="7"/>
  <c r="V819" i="7"/>
  <c r="T819" i="7"/>
  <c r="K826" i="7" s="1"/>
  <c r="R819" i="7"/>
  <c r="K825" i="7" s="1"/>
  <c r="U819" i="7"/>
  <c r="S819" i="7"/>
  <c r="I826" i="7" s="1"/>
  <c r="Q819" i="7"/>
  <c r="E819" i="7"/>
  <c r="D819" i="7"/>
  <c r="B819" i="7"/>
  <c r="A818" i="7"/>
  <c r="I816" i="7"/>
  <c r="J816" i="7"/>
  <c r="I815" i="7"/>
  <c r="J815" i="7"/>
  <c r="A814" i="7"/>
  <c r="K810" i="7"/>
  <c r="P811" i="7" s="1"/>
  <c r="J810" i="7"/>
  <c r="I810" i="7"/>
  <c r="O811" i="7" s="1"/>
  <c r="H810" i="7"/>
  <c r="F810" i="7"/>
  <c r="V810" i="7"/>
  <c r="T810" i="7"/>
  <c r="R810" i="7"/>
  <c r="U810" i="7"/>
  <c r="S810" i="7"/>
  <c r="Q810" i="7"/>
  <c r="E810" i="7"/>
  <c r="D810" i="7"/>
  <c r="B810" i="7"/>
  <c r="O808" i="7"/>
  <c r="H808" i="7"/>
  <c r="P808" i="7"/>
  <c r="K807" i="7"/>
  <c r="J808" i="7" s="1"/>
  <c r="J807" i="7"/>
  <c r="I807" i="7"/>
  <c r="H807" i="7"/>
  <c r="F807" i="7"/>
  <c r="V807" i="7"/>
  <c r="T807" i="7"/>
  <c r="R807" i="7"/>
  <c r="U807" i="7"/>
  <c r="S807" i="7"/>
  <c r="Q807" i="7"/>
  <c r="E807" i="7"/>
  <c r="D807" i="7"/>
  <c r="B807" i="7"/>
  <c r="K804" i="7"/>
  <c r="P805" i="7" s="1"/>
  <c r="J804" i="7"/>
  <c r="I804" i="7"/>
  <c r="O805" i="7" s="1"/>
  <c r="H804" i="7"/>
  <c r="F804" i="7"/>
  <c r="V804" i="7"/>
  <c r="T804" i="7"/>
  <c r="R804" i="7"/>
  <c r="U804" i="7"/>
  <c r="S804" i="7"/>
  <c r="Q804" i="7"/>
  <c r="E804" i="7"/>
  <c r="D804" i="7"/>
  <c r="B804" i="7"/>
  <c r="O802" i="7"/>
  <c r="K801" i="7"/>
  <c r="P802" i="7" s="1"/>
  <c r="J801" i="7"/>
  <c r="I801" i="7"/>
  <c r="H802" i="7" s="1"/>
  <c r="H801" i="7"/>
  <c r="F801" i="7"/>
  <c r="V801" i="7"/>
  <c r="T801" i="7"/>
  <c r="R801" i="7"/>
  <c r="U801" i="7"/>
  <c r="S801" i="7"/>
  <c r="Q801" i="7"/>
  <c r="E801" i="7"/>
  <c r="D801" i="7"/>
  <c r="B801" i="7"/>
  <c r="K798" i="7"/>
  <c r="P799" i="7" s="1"/>
  <c r="J798" i="7"/>
  <c r="I798" i="7"/>
  <c r="O799" i="7" s="1"/>
  <c r="H798" i="7"/>
  <c r="F798" i="7"/>
  <c r="V798" i="7"/>
  <c r="T798" i="7"/>
  <c r="R798" i="7"/>
  <c r="U798" i="7"/>
  <c r="S798" i="7"/>
  <c r="Q798" i="7"/>
  <c r="E798" i="7"/>
  <c r="D798" i="7"/>
  <c r="B798" i="7"/>
  <c r="K795" i="7"/>
  <c r="P796" i="7" s="1"/>
  <c r="J795" i="7"/>
  <c r="I795" i="7"/>
  <c r="O796" i="7" s="1"/>
  <c r="H795" i="7"/>
  <c r="F795" i="7"/>
  <c r="V795" i="7"/>
  <c r="T795" i="7"/>
  <c r="R795" i="7"/>
  <c r="U795" i="7"/>
  <c r="S795" i="7"/>
  <c r="Q795" i="7"/>
  <c r="E795" i="7"/>
  <c r="D795" i="7"/>
  <c r="B795" i="7"/>
  <c r="J793" i="7"/>
  <c r="K792" i="7"/>
  <c r="P793" i="7" s="1"/>
  <c r="J792" i="7"/>
  <c r="I792" i="7"/>
  <c r="O793" i="7" s="1"/>
  <c r="H792" i="7"/>
  <c r="F792" i="7"/>
  <c r="V792" i="7"/>
  <c r="T792" i="7"/>
  <c r="R792" i="7"/>
  <c r="U792" i="7"/>
  <c r="S792" i="7"/>
  <c r="Q792" i="7"/>
  <c r="E792" i="7"/>
  <c r="D792" i="7"/>
  <c r="B792" i="7"/>
  <c r="K789" i="7"/>
  <c r="P790" i="7" s="1"/>
  <c r="J789" i="7"/>
  <c r="I789" i="7"/>
  <c r="O790" i="7" s="1"/>
  <c r="H789" i="7"/>
  <c r="F789" i="7"/>
  <c r="V789" i="7"/>
  <c r="T789" i="7"/>
  <c r="R789" i="7"/>
  <c r="U789" i="7"/>
  <c r="S789" i="7"/>
  <c r="Q789" i="7"/>
  <c r="E789" i="7"/>
  <c r="D789" i="7"/>
  <c r="B789" i="7"/>
  <c r="H786" i="7"/>
  <c r="H785" i="7"/>
  <c r="J786" i="7"/>
  <c r="I784" i="7"/>
  <c r="H784" i="7"/>
  <c r="E784" i="7"/>
  <c r="K783" i="7"/>
  <c r="J783" i="7"/>
  <c r="E783" i="7"/>
  <c r="K782" i="7"/>
  <c r="P787" i="7" s="1"/>
  <c r="J782" i="7"/>
  <c r="I782" i="7"/>
  <c r="E782" i="7"/>
  <c r="K781" i="7"/>
  <c r="J781" i="7"/>
  <c r="I781" i="7"/>
  <c r="H781" i="7"/>
  <c r="F781" i="7"/>
  <c r="K780" i="7"/>
  <c r="J780" i="7"/>
  <c r="I780" i="7"/>
  <c r="H780" i="7"/>
  <c r="F780" i="7"/>
  <c r="K779" i="7"/>
  <c r="J779" i="7"/>
  <c r="I779" i="7"/>
  <c r="H779" i="7"/>
  <c r="F779" i="7"/>
  <c r="K778" i="7"/>
  <c r="J778" i="7"/>
  <c r="I778" i="7"/>
  <c r="O787" i="7" s="1"/>
  <c r="H778" i="7"/>
  <c r="F778" i="7"/>
  <c r="C777" i="7"/>
  <c r="V776" i="7"/>
  <c r="T776" i="7"/>
  <c r="R776" i="7"/>
  <c r="U776" i="7"/>
  <c r="S776" i="7"/>
  <c r="I783" i="7" s="1"/>
  <c r="Q776" i="7"/>
  <c r="E776" i="7"/>
  <c r="D776" i="7"/>
  <c r="B776" i="7"/>
  <c r="P774" i="7"/>
  <c r="J774" i="7"/>
  <c r="K773" i="7"/>
  <c r="J773" i="7"/>
  <c r="I773" i="7"/>
  <c r="O774" i="7" s="1"/>
  <c r="H773" i="7"/>
  <c r="F773" i="7"/>
  <c r="V773" i="7"/>
  <c r="T773" i="7"/>
  <c r="R773" i="7"/>
  <c r="U773" i="7"/>
  <c r="S773" i="7"/>
  <c r="Q773" i="7"/>
  <c r="E773" i="7"/>
  <c r="D773" i="7"/>
  <c r="B773" i="7"/>
  <c r="H770" i="7"/>
  <c r="J770" i="7"/>
  <c r="I768" i="7"/>
  <c r="H768" i="7"/>
  <c r="E768" i="7"/>
  <c r="J767" i="7"/>
  <c r="E767" i="7"/>
  <c r="K766" i="7"/>
  <c r="J766" i="7"/>
  <c r="E766" i="7"/>
  <c r="K765" i="7"/>
  <c r="J765" i="7"/>
  <c r="I765" i="7"/>
  <c r="H765" i="7"/>
  <c r="F765" i="7"/>
  <c r="K764" i="7"/>
  <c r="J764" i="7"/>
  <c r="I764" i="7"/>
  <c r="H764" i="7"/>
  <c r="F764" i="7"/>
  <c r="K763" i="7"/>
  <c r="J763" i="7"/>
  <c r="I763" i="7"/>
  <c r="H763" i="7"/>
  <c r="F763" i="7"/>
  <c r="K762" i="7"/>
  <c r="J771" i="7" s="1"/>
  <c r="J762" i="7"/>
  <c r="I762" i="7"/>
  <c r="O771" i="7" s="1"/>
  <c r="H762" i="7"/>
  <c r="F762" i="7"/>
  <c r="C761" i="7"/>
  <c r="V760" i="7"/>
  <c r="T760" i="7"/>
  <c r="K767" i="7" s="1"/>
  <c r="P771" i="7" s="1"/>
  <c r="R760" i="7"/>
  <c r="U760" i="7"/>
  <c r="S760" i="7"/>
  <c r="I767" i="7" s="1"/>
  <c r="Q760" i="7"/>
  <c r="I766" i="7" s="1"/>
  <c r="E760" i="7"/>
  <c r="D760" i="7"/>
  <c r="B760" i="7"/>
  <c r="P758" i="7"/>
  <c r="J758" i="7"/>
  <c r="K757" i="7"/>
  <c r="J757" i="7"/>
  <c r="I757" i="7"/>
  <c r="O758" i="7" s="1"/>
  <c r="H757" i="7"/>
  <c r="F757" i="7"/>
  <c r="V757" i="7"/>
  <c r="T757" i="7"/>
  <c r="R757" i="7"/>
  <c r="U757" i="7"/>
  <c r="S757" i="7"/>
  <c r="Q757" i="7"/>
  <c r="E757" i="7"/>
  <c r="D757" i="7"/>
  <c r="B757" i="7"/>
  <c r="H755" i="7"/>
  <c r="P755" i="7"/>
  <c r="K754" i="7"/>
  <c r="J755" i="7" s="1"/>
  <c r="J754" i="7"/>
  <c r="I754" i="7"/>
  <c r="O755" i="7" s="1"/>
  <c r="H754" i="7"/>
  <c r="F754" i="7"/>
  <c r="V754" i="7"/>
  <c r="T754" i="7"/>
  <c r="R754" i="7"/>
  <c r="U754" i="7"/>
  <c r="S754" i="7"/>
  <c r="Q754" i="7"/>
  <c r="E754" i="7"/>
  <c r="D754" i="7"/>
  <c r="B754" i="7"/>
  <c r="H751" i="7"/>
  <c r="J751" i="7"/>
  <c r="I749" i="7"/>
  <c r="H749" i="7"/>
  <c r="E749" i="7"/>
  <c r="J748" i="7"/>
  <c r="E748" i="7"/>
  <c r="K747" i="7"/>
  <c r="J747" i="7"/>
  <c r="E747" i="7"/>
  <c r="K746" i="7"/>
  <c r="J750" i="7" s="1"/>
  <c r="J746" i="7"/>
  <c r="I746" i="7"/>
  <c r="H746" i="7"/>
  <c r="F746" i="7"/>
  <c r="K745" i="7"/>
  <c r="J745" i="7"/>
  <c r="I745" i="7"/>
  <c r="H745" i="7"/>
  <c r="F745" i="7"/>
  <c r="K744" i="7"/>
  <c r="J744" i="7"/>
  <c r="I744" i="7"/>
  <c r="H744" i="7"/>
  <c r="F744" i="7"/>
  <c r="K743" i="7"/>
  <c r="J743" i="7"/>
  <c r="I743" i="7"/>
  <c r="H743" i="7"/>
  <c r="F743" i="7"/>
  <c r="C742" i="7"/>
  <c r="V741" i="7"/>
  <c r="T741" i="7"/>
  <c r="K748" i="7" s="1"/>
  <c r="R741" i="7"/>
  <c r="U741" i="7"/>
  <c r="S741" i="7"/>
  <c r="I748" i="7" s="1"/>
  <c r="Q741" i="7"/>
  <c r="I747" i="7" s="1"/>
  <c r="E741" i="7"/>
  <c r="D741" i="7"/>
  <c r="B741" i="7"/>
  <c r="P739" i="7"/>
  <c r="K738" i="7"/>
  <c r="J739" i="7" s="1"/>
  <c r="J738" i="7"/>
  <c r="I738" i="7"/>
  <c r="H738" i="7"/>
  <c r="F738" i="7"/>
  <c r="V738" i="7"/>
  <c r="T738" i="7"/>
  <c r="R738" i="7"/>
  <c r="U738" i="7"/>
  <c r="S738" i="7"/>
  <c r="Q738" i="7"/>
  <c r="E738" i="7"/>
  <c r="D738" i="7"/>
  <c r="B738" i="7"/>
  <c r="O736" i="7"/>
  <c r="H736" i="7"/>
  <c r="K735" i="7"/>
  <c r="P736" i="7" s="1"/>
  <c r="J735" i="7"/>
  <c r="I735" i="7"/>
  <c r="H735" i="7"/>
  <c r="F735" i="7"/>
  <c r="V735" i="7"/>
  <c r="T735" i="7"/>
  <c r="R735" i="7"/>
  <c r="U735" i="7"/>
  <c r="S735" i="7"/>
  <c r="Q735" i="7"/>
  <c r="E735" i="7"/>
  <c r="D735" i="7"/>
  <c r="B735" i="7"/>
  <c r="P733" i="7"/>
  <c r="K732" i="7"/>
  <c r="J733" i="7" s="1"/>
  <c r="J732" i="7"/>
  <c r="I732" i="7"/>
  <c r="H732" i="7"/>
  <c r="F732" i="7"/>
  <c r="V732" i="7"/>
  <c r="T732" i="7"/>
  <c r="R732" i="7"/>
  <c r="U732" i="7"/>
  <c r="S732" i="7"/>
  <c r="Q732" i="7"/>
  <c r="E732" i="7"/>
  <c r="D732" i="7"/>
  <c r="B732" i="7"/>
  <c r="O730" i="7"/>
  <c r="H729" i="7"/>
  <c r="J729" i="7"/>
  <c r="I727" i="7"/>
  <c r="H727" i="7"/>
  <c r="E727" i="7"/>
  <c r="J726" i="7"/>
  <c r="I726" i="7"/>
  <c r="H730" i="7" s="1"/>
  <c r="E726" i="7"/>
  <c r="J725" i="7"/>
  <c r="E725" i="7"/>
  <c r="K724" i="7"/>
  <c r="J724" i="7"/>
  <c r="I724" i="7"/>
  <c r="H724" i="7"/>
  <c r="F724" i="7"/>
  <c r="K723" i="7"/>
  <c r="J723" i="7"/>
  <c r="I723" i="7"/>
  <c r="H723" i="7"/>
  <c r="F723" i="7"/>
  <c r="K722" i="7"/>
  <c r="J722" i="7"/>
  <c r="I722" i="7"/>
  <c r="H722" i="7"/>
  <c r="F722" i="7"/>
  <c r="K721" i="7"/>
  <c r="J721" i="7"/>
  <c r="I721" i="7"/>
  <c r="H721" i="7"/>
  <c r="F721" i="7"/>
  <c r="C720" i="7"/>
  <c r="V719" i="7"/>
  <c r="T719" i="7"/>
  <c r="K726" i="7" s="1"/>
  <c r="R719" i="7"/>
  <c r="K725" i="7" s="1"/>
  <c r="U719" i="7"/>
  <c r="S719" i="7"/>
  <c r="Q719" i="7"/>
  <c r="I725" i="7" s="1"/>
  <c r="E719" i="7"/>
  <c r="D719" i="7"/>
  <c r="B719" i="7"/>
  <c r="O717" i="7"/>
  <c r="P717" i="7"/>
  <c r="J717" i="7"/>
  <c r="K716" i="7"/>
  <c r="J716" i="7"/>
  <c r="I716" i="7"/>
  <c r="H717" i="7" s="1"/>
  <c r="H716" i="7"/>
  <c r="F716" i="7"/>
  <c r="V716" i="7"/>
  <c r="T716" i="7"/>
  <c r="R716" i="7"/>
  <c r="U716" i="7"/>
  <c r="S716" i="7"/>
  <c r="Q716" i="7"/>
  <c r="E716" i="7"/>
  <c r="D716" i="7"/>
  <c r="B716" i="7"/>
  <c r="K713" i="7"/>
  <c r="P714" i="7" s="1"/>
  <c r="J713" i="7"/>
  <c r="I713" i="7"/>
  <c r="H713" i="7"/>
  <c r="F713" i="7"/>
  <c r="V713" i="7"/>
  <c r="T713" i="7"/>
  <c r="R713" i="7"/>
  <c r="U713" i="7"/>
  <c r="S713" i="7"/>
  <c r="Q713" i="7"/>
  <c r="E713" i="7"/>
  <c r="D713" i="7"/>
  <c r="B713" i="7"/>
  <c r="O711" i="7"/>
  <c r="P711" i="7"/>
  <c r="K710" i="7"/>
  <c r="J711" i="7" s="1"/>
  <c r="J710" i="7"/>
  <c r="I710" i="7"/>
  <c r="H711" i="7" s="1"/>
  <c r="H710" i="7"/>
  <c r="F710" i="7"/>
  <c r="V710" i="7"/>
  <c r="T710" i="7"/>
  <c r="R710" i="7"/>
  <c r="U710" i="7"/>
  <c r="S710" i="7"/>
  <c r="Q710" i="7"/>
  <c r="E710" i="7"/>
  <c r="D710" i="7"/>
  <c r="B710" i="7"/>
  <c r="J708" i="7"/>
  <c r="K707" i="7"/>
  <c r="P708" i="7" s="1"/>
  <c r="J707" i="7"/>
  <c r="I707" i="7"/>
  <c r="H707" i="7"/>
  <c r="F707" i="7"/>
  <c r="V707" i="7"/>
  <c r="T707" i="7"/>
  <c r="R707" i="7"/>
  <c r="U707" i="7"/>
  <c r="S707" i="7"/>
  <c r="Q707" i="7"/>
  <c r="E707" i="7"/>
  <c r="D707" i="7"/>
  <c r="B707" i="7"/>
  <c r="O705" i="7"/>
  <c r="K704" i="7"/>
  <c r="P705" i="7" s="1"/>
  <c r="J704" i="7"/>
  <c r="I704" i="7"/>
  <c r="H705" i="7" s="1"/>
  <c r="H704" i="7"/>
  <c r="F704" i="7"/>
  <c r="V704" i="7"/>
  <c r="T704" i="7"/>
  <c r="R704" i="7"/>
  <c r="U704" i="7"/>
  <c r="S704" i="7"/>
  <c r="Q704" i="7"/>
  <c r="E704" i="7"/>
  <c r="D704" i="7"/>
  <c r="B704" i="7"/>
  <c r="H701" i="7"/>
  <c r="J701" i="7"/>
  <c r="I699" i="7"/>
  <c r="H699" i="7"/>
  <c r="E699" i="7"/>
  <c r="J698" i="7"/>
  <c r="I698" i="7"/>
  <c r="E698" i="7"/>
  <c r="J697" i="7"/>
  <c r="I697" i="7"/>
  <c r="H702" i="7" s="1"/>
  <c r="E697" i="7"/>
  <c r="K696" i="7"/>
  <c r="J696" i="7"/>
  <c r="I696" i="7"/>
  <c r="H696" i="7"/>
  <c r="F696" i="7"/>
  <c r="K695" i="7"/>
  <c r="J695" i="7"/>
  <c r="I695" i="7"/>
  <c r="H695" i="7"/>
  <c r="F695" i="7"/>
  <c r="K694" i="7"/>
  <c r="J694" i="7"/>
  <c r="I694" i="7"/>
  <c r="H694" i="7"/>
  <c r="F694" i="7"/>
  <c r="K693" i="7"/>
  <c r="J693" i="7"/>
  <c r="I693" i="7"/>
  <c r="O702" i="7" s="1"/>
  <c r="H693" i="7"/>
  <c r="F693" i="7"/>
  <c r="C692" i="7"/>
  <c r="V691" i="7"/>
  <c r="T691" i="7"/>
  <c r="K698" i="7" s="1"/>
  <c r="R691" i="7"/>
  <c r="K697" i="7" s="1"/>
  <c r="J702" i="7" s="1"/>
  <c r="U691" i="7"/>
  <c r="S691" i="7"/>
  <c r="Q691" i="7"/>
  <c r="E691" i="7"/>
  <c r="D691" i="7"/>
  <c r="B691" i="7"/>
  <c r="O689" i="7"/>
  <c r="K688" i="7"/>
  <c r="J688" i="7"/>
  <c r="I688" i="7"/>
  <c r="H689" i="7" s="1"/>
  <c r="H688" i="7"/>
  <c r="F688" i="7"/>
  <c r="V688" i="7"/>
  <c r="T688" i="7"/>
  <c r="R688" i="7"/>
  <c r="U688" i="7"/>
  <c r="S688" i="7"/>
  <c r="Q688" i="7"/>
  <c r="E688" i="7"/>
  <c r="D688" i="7"/>
  <c r="B688" i="7"/>
  <c r="J686" i="7"/>
  <c r="K685" i="7"/>
  <c r="P686" i="7" s="1"/>
  <c r="J685" i="7"/>
  <c r="I685" i="7"/>
  <c r="O686" i="7" s="1"/>
  <c r="H685" i="7"/>
  <c r="F685" i="7"/>
  <c r="V685" i="7"/>
  <c r="T685" i="7"/>
  <c r="R685" i="7"/>
  <c r="U685" i="7"/>
  <c r="S685" i="7"/>
  <c r="Q685" i="7"/>
  <c r="E685" i="7"/>
  <c r="D685" i="7"/>
  <c r="B685" i="7"/>
  <c r="O683" i="7"/>
  <c r="K682" i="7"/>
  <c r="J682" i="7"/>
  <c r="I682" i="7"/>
  <c r="H683" i="7" s="1"/>
  <c r="H682" i="7"/>
  <c r="F682" i="7"/>
  <c r="V682" i="7"/>
  <c r="T682" i="7"/>
  <c r="R682" i="7"/>
  <c r="U682" i="7"/>
  <c r="S682" i="7"/>
  <c r="Q682" i="7"/>
  <c r="E682" i="7"/>
  <c r="D682" i="7"/>
  <c r="B682" i="7"/>
  <c r="J680" i="7"/>
  <c r="K679" i="7"/>
  <c r="P680" i="7" s="1"/>
  <c r="J679" i="7"/>
  <c r="I679" i="7"/>
  <c r="O680" i="7" s="1"/>
  <c r="H679" i="7"/>
  <c r="F679" i="7"/>
  <c r="V679" i="7"/>
  <c r="T679" i="7"/>
  <c r="R679" i="7"/>
  <c r="U679" i="7"/>
  <c r="S679" i="7"/>
  <c r="Q679" i="7"/>
  <c r="E679" i="7"/>
  <c r="D679" i="7"/>
  <c r="B679" i="7"/>
  <c r="O677" i="7"/>
  <c r="K676" i="7"/>
  <c r="J676" i="7"/>
  <c r="I676" i="7"/>
  <c r="H677" i="7" s="1"/>
  <c r="H676" i="7"/>
  <c r="F676" i="7"/>
  <c r="V676" i="7"/>
  <c r="T676" i="7"/>
  <c r="R676" i="7"/>
  <c r="U676" i="7"/>
  <c r="S676" i="7"/>
  <c r="Q676" i="7"/>
  <c r="E676" i="7"/>
  <c r="D676" i="7"/>
  <c r="B676" i="7"/>
  <c r="J674" i="7"/>
  <c r="K673" i="7"/>
  <c r="P674" i="7" s="1"/>
  <c r="J673" i="7"/>
  <c r="I673" i="7"/>
  <c r="O674" i="7" s="1"/>
  <c r="H673" i="7"/>
  <c r="F673" i="7"/>
  <c r="V673" i="7"/>
  <c r="T673" i="7"/>
  <c r="R673" i="7"/>
  <c r="U673" i="7"/>
  <c r="S673" i="7"/>
  <c r="Q673" i="7"/>
  <c r="E673" i="7"/>
  <c r="D673" i="7"/>
  <c r="B673" i="7"/>
  <c r="H670" i="7"/>
  <c r="J670" i="7"/>
  <c r="I668" i="7"/>
  <c r="H668" i="7"/>
  <c r="E668" i="7"/>
  <c r="J667" i="7"/>
  <c r="E667" i="7"/>
  <c r="K666" i="7"/>
  <c r="J666" i="7"/>
  <c r="I666" i="7"/>
  <c r="E666" i="7"/>
  <c r="K665" i="7"/>
  <c r="J665" i="7"/>
  <c r="I665" i="7"/>
  <c r="H665" i="7"/>
  <c r="F665" i="7"/>
  <c r="K664" i="7"/>
  <c r="J664" i="7"/>
  <c r="I664" i="7"/>
  <c r="H664" i="7"/>
  <c r="F664" i="7"/>
  <c r="K663" i="7"/>
  <c r="P671" i="7" s="1"/>
  <c r="J663" i="7"/>
  <c r="I663" i="7"/>
  <c r="H663" i="7"/>
  <c r="F663" i="7"/>
  <c r="K662" i="7"/>
  <c r="J662" i="7"/>
  <c r="I662" i="7"/>
  <c r="H662" i="7"/>
  <c r="F662" i="7"/>
  <c r="C661" i="7"/>
  <c r="V660" i="7"/>
  <c r="T660" i="7"/>
  <c r="K667" i="7" s="1"/>
  <c r="R660" i="7"/>
  <c r="U660" i="7"/>
  <c r="S660" i="7"/>
  <c r="I667" i="7" s="1"/>
  <c r="Q660" i="7"/>
  <c r="E660" i="7"/>
  <c r="D660" i="7"/>
  <c r="B660" i="7"/>
  <c r="J658" i="7"/>
  <c r="K657" i="7"/>
  <c r="P658" i="7" s="1"/>
  <c r="J657" i="7"/>
  <c r="I657" i="7"/>
  <c r="O658" i="7" s="1"/>
  <c r="H657" i="7"/>
  <c r="F657" i="7"/>
  <c r="V657" i="7"/>
  <c r="T657" i="7"/>
  <c r="R657" i="7"/>
  <c r="U657" i="7"/>
  <c r="S657" i="7"/>
  <c r="Q657" i="7"/>
  <c r="E657" i="7"/>
  <c r="D657" i="7"/>
  <c r="B657" i="7"/>
  <c r="K654" i="7"/>
  <c r="P655" i="7" s="1"/>
  <c r="J654" i="7"/>
  <c r="I654" i="7"/>
  <c r="O655" i="7" s="1"/>
  <c r="H654" i="7"/>
  <c r="F654" i="7"/>
  <c r="V654" i="7"/>
  <c r="T654" i="7"/>
  <c r="R654" i="7"/>
  <c r="U654" i="7"/>
  <c r="S654" i="7"/>
  <c r="Q654" i="7"/>
  <c r="E654" i="7"/>
  <c r="D654" i="7"/>
  <c r="B654" i="7"/>
  <c r="K651" i="7"/>
  <c r="P652" i="7" s="1"/>
  <c r="J651" i="7"/>
  <c r="I651" i="7"/>
  <c r="O652" i="7" s="1"/>
  <c r="H651" i="7"/>
  <c r="F651" i="7"/>
  <c r="V651" i="7"/>
  <c r="T651" i="7"/>
  <c r="R651" i="7"/>
  <c r="U651" i="7"/>
  <c r="S651" i="7"/>
  <c r="Q651" i="7"/>
  <c r="E651" i="7"/>
  <c r="D651" i="7"/>
  <c r="B651" i="7"/>
  <c r="K648" i="7"/>
  <c r="P649" i="7" s="1"/>
  <c r="J648" i="7"/>
  <c r="I648" i="7"/>
  <c r="O649" i="7" s="1"/>
  <c r="H648" i="7"/>
  <c r="F648" i="7"/>
  <c r="V648" i="7"/>
  <c r="T648" i="7"/>
  <c r="R648" i="7"/>
  <c r="U648" i="7"/>
  <c r="S648" i="7"/>
  <c r="Q648" i="7"/>
  <c r="E648" i="7"/>
  <c r="D648" i="7"/>
  <c r="B648" i="7"/>
  <c r="J646" i="7"/>
  <c r="K645" i="7"/>
  <c r="P646" i="7" s="1"/>
  <c r="J645" i="7"/>
  <c r="I645" i="7"/>
  <c r="O646" i="7" s="1"/>
  <c r="H645" i="7"/>
  <c r="F645" i="7"/>
  <c r="V645" i="7"/>
  <c r="T645" i="7"/>
  <c r="R645" i="7"/>
  <c r="U645" i="7"/>
  <c r="S645" i="7"/>
  <c r="Q645" i="7"/>
  <c r="E645" i="7"/>
  <c r="D645" i="7"/>
  <c r="B645" i="7"/>
  <c r="K642" i="7"/>
  <c r="P643" i="7" s="1"/>
  <c r="J642" i="7"/>
  <c r="I642" i="7"/>
  <c r="O643" i="7" s="1"/>
  <c r="H642" i="7"/>
  <c r="F642" i="7"/>
  <c r="V642" i="7"/>
  <c r="T642" i="7"/>
  <c r="R642" i="7"/>
  <c r="U642" i="7"/>
  <c r="S642" i="7"/>
  <c r="Q642" i="7"/>
  <c r="E642" i="7"/>
  <c r="D642" i="7"/>
  <c r="B642" i="7"/>
  <c r="K639" i="7"/>
  <c r="P640" i="7" s="1"/>
  <c r="J639" i="7"/>
  <c r="I639" i="7"/>
  <c r="O640" i="7" s="1"/>
  <c r="H639" i="7"/>
  <c r="F639" i="7"/>
  <c r="V639" i="7"/>
  <c r="T639" i="7"/>
  <c r="R639" i="7"/>
  <c r="U639" i="7"/>
  <c r="S639" i="7"/>
  <c r="Q639" i="7"/>
  <c r="E639" i="7"/>
  <c r="D639" i="7"/>
  <c r="B639" i="7"/>
  <c r="K636" i="7"/>
  <c r="P637" i="7" s="1"/>
  <c r="J636" i="7"/>
  <c r="I636" i="7"/>
  <c r="O637" i="7" s="1"/>
  <c r="H636" i="7"/>
  <c r="F636" i="7"/>
  <c r="V636" i="7"/>
  <c r="T636" i="7"/>
  <c r="R636" i="7"/>
  <c r="U636" i="7"/>
  <c r="S636" i="7"/>
  <c r="Q636" i="7"/>
  <c r="E636" i="7"/>
  <c r="D636" i="7"/>
  <c r="B636" i="7"/>
  <c r="K633" i="7"/>
  <c r="P634" i="7" s="1"/>
  <c r="J633" i="7"/>
  <c r="I633" i="7"/>
  <c r="O634" i="7" s="1"/>
  <c r="H633" i="7"/>
  <c r="F633" i="7"/>
  <c r="V633" i="7"/>
  <c r="T633" i="7"/>
  <c r="R633" i="7"/>
  <c r="U633" i="7"/>
  <c r="S633" i="7"/>
  <c r="Q633" i="7"/>
  <c r="E633" i="7"/>
  <c r="D633" i="7"/>
  <c r="B633" i="7"/>
  <c r="H630" i="7"/>
  <c r="J630" i="7"/>
  <c r="I628" i="7"/>
  <c r="H628" i="7"/>
  <c r="E628" i="7"/>
  <c r="J627" i="7"/>
  <c r="E627" i="7"/>
  <c r="K626" i="7"/>
  <c r="J626" i="7"/>
  <c r="E626" i="7"/>
  <c r="K625" i="7"/>
  <c r="J625" i="7"/>
  <c r="I625" i="7"/>
  <c r="H625" i="7"/>
  <c r="F625" i="7"/>
  <c r="K624" i="7"/>
  <c r="J624" i="7"/>
  <c r="I624" i="7"/>
  <c r="H624" i="7"/>
  <c r="F624" i="7"/>
  <c r="K623" i="7"/>
  <c r="J623" i="7"/>
  <c r="I623" i="7"/>
  <c r="H623" i="7"/>
  <c r="F623" i="7"/>
  <c r="K622" i="7"/>
  <c r="J622" i="7"/>
  <c r="I622" i="7"/>
  <c r="H622" i="7"/>
  <c r="F622" i="7"/>
  <c r="C621" i="7"/>
  <c r="V620" i="7"/>
  <c r="T620" i="7"/>
  <c r="K627" i="7" s="1"/>
  <c r="R620" i="7"/>
  <c r="U620" i="7"/>
  <c r="S620" i="7"/>
  <c r="I627" i="7" s="1"/>
  <c r="Q620" i="7"/>
  <c r="I626" i="7" s="1"/>
  <c r="E620" i="7"/>
  <c r="D620" i="7"/>
  <c r="B620" i="7"/>
  <c r="P618" i="7"/>
  <c r="J618" i="7"/>
  <c r="K617" i="7"/>
  <c r="J617" i="7"/>
  <c r="I617" i="7"/>
  <c r="O618" i="7" s="1"/>
  <c r="H617" i="7"/>
  <c r="F617" i="7"/>
  <c r="V617" i="7"/>
  <c r="T617" i="7"/>
  <c r="R617" i="7"/>
  <c r="U617" i="7"/>
  <c r="S617" i="7"/>
  <c r="Q617" i="7"/>
  <c r="E617" i="7"/>
  <c r="D617" i="7"/>
  <c r="B617" i="7"/>
  <c r="P615" i="7"/>
  <c r="J615" i="7"/>
  <c r="K614" i="7"/>
  <c r="J614" i="7"/>
  <c r="I614" i="7"/>
  <c r="O615" i="7" s="1"/>
  <c r="H614" i="7"/>
  <c r="F614" i="7"/>
  <c r="V614" i="7"/>
  <c r="T614" i="7"/>
  <c r="R614" i="7"/>
  <c r="U614" i="7"/>
  <c r="S614" i="7"/>
  <c r="Q614" i="7"/>
  <c r="E614" i="7"/>
  <c r="D614" i="7"/>
  <c r="B614" i="7"/>
  <c r="P612" i="7"/>
  <c r="J612" i="7"/>
  <c r="K611" i="7"/>
  <c r="J611" i="7"/>
  <c r="I611" i="7"/>
  <c r="O612" i="7" s="1"/>
  <c r="H611" i="7"/>
  <c r="F611" i="7"/>
  <c r="V611" i="7"/>
  <c r="T611" i="7"/>
  <c r="R611" i="7"/>
  <c r="U611" i="7"/>
  <c r="S611" i="7"/>
  <c r="Q611" i="7"/>
  <c r="E611" i="7"/>
  <c r="D611" i="7"/>
  <c r="B611" i="7"/>
  <c r="P609" i="7"/>
  <c r="J609" i="7"/>
  <c r="K608" i="7"/>
  <c r="J608" i="7"/>
  <c r="I608" i="7"/>
  <c r="O609" i="7" s="1"/>
  <c r="H608" i="7"/>
  <c r="F608" i="7"/>
  <c r="V608" i="7"/>
  <c r="T608" i="7"/>
  <c r="R608" i="7"/>
  <c r="U608" i="7"/>
  <c r="S608" i="7"/>
  <c r="Q608" i="7"/>
  <c r="E608" i="7"/>
  <c r="D608" i="7"/>
  <c r="B608" i="7"/>
  <c r="J606" i="7"/>
  <c r="K605" i="7"/>
  <c r="P606" i="7" s="1"/>
  <c r="J605" i="7"/>
  <c r="I605" i="7"/>
  <c r="O606" i="7" s="1"/>
  <c r="H605" i="7"/>
  <c r="F605" i="7"/>
  <c r="V605" i="7"/>
  <c r="T605" i="7"/>
  <c r="R605" i="7"/>
  <c r="U605" i="7"/>
  <c r="S605" i="7"/>
  <c r="Q605" i="7"/>
  <c r="E605" i="7"/>
  <c r="D605" i="7"/>
  <c r="B605" i="7"/>
  <c r="H602" i="7"/>
  <c r="J602" i="7"/>
  <c r="I600" i="7"/>
  <c r="H600" i="7"/>
  <c r="E600" i="7"/>
  <c r="J599" i="7"/>
  <c r="E599" i="7"/>
  <c r="K598" i="7"/>
  <c r="J598" i="7"/>
  <c r="E598" i="7"/>
  <c r="K597" i="7"/>
  <c r="J597" i="7"/>
  <c r="I597" i="7"/>
  <c r="H597" i="7"/>
  <c r="F597" i="7"/>
  <c r="K596" i="7"/>
  <c r="J596" i="7"/>
  <c r="I596" i="7"/>
  <c r="H596" i="7"/>
  <c r="F596" i="7"/>
  <c r="K595" i="7"/>
  <c r="J595" i="7"/>
  <c r="I595" i="7"/>
  <c r="H595" i="7"/>
  <c r="F595" i="7"/>
  <c r="K594" i="7"/>
  <c r="P603" i="7" s="1"/>
  <c r="J594" i="7"/>
  <c r="I594" i="7"/>
  <c r="H594" i="7"/>
  <c r="F594" i="7"/>
  <c r="C593" i="7"/>
  <c r="V592" i="7"/>
  <c r="T592" i="7"/>
  <c r="K599" i="7" s="1"/>
  <c r="R592" i="7"/>
  <c r="U592" i="7"/>
  <c r="S592" i="7"/>
  <c r="I599" i="7" s="1"/>
  <c r="Q592" i="7"/>
  <c r="I598" i="7" s="1"/>
  <c r="H601" i="7" s="1"/>
  <c r="E592" i="7"/>
  <c r="D592" i="7"/>
  <c r="B592" i="7"/>
  <c r="A591" i="7"/>
  <c r="I589" i="7"/>
  <c r="J589" i="7"/>
  <c r="I588" i="7"/>
  <c r="J588" i="7"/>
  <c r="A587" i="7"/>
  <c r="K583" i="7"/>
  <c r="P584" i="7" s="1"/>
  <c r="J583" i="7"/>
  <c r="I583" i="7"/>
  <c r="H583" i="7"/>
  <c r="F583" i="7"/>
  <c r="V583" i="7"/>
  <c r="T583" i="7"/>
  <c r="R583" i="7"/>
  <c r="U583" i="7"/>
  <c r="S583" i="7"/>
  <c r="Q583" i="7"/>
  <c r="E583" i="7"/>
  <c r="D583" i="7"/>
  <c r="B583" i="7"/>
  <c r="O581" i="7"/>
  <c r="K580" i="7"/>
  <c r="P581" i="7" s="1"/>
  <c r="J580" i="7"/>
  <c r="I580" i="7"/>
  <c r="H581" i="7" s="1"/>
  <c r="H580" i="7"/>
  <c r="F580" i="7"/>
  <c r="V580" i="7"/>
  <c r="T580" i="7"/>
  <c r="R580" i="7"/>
  <c r="U580" i="7"/>
  <c r="S580" i="7"/>
  <c r="Q580" i="7"/>
  <c r="E580" i="7"/>
  <c r="D580" i="7"/>
  <c r="B580" i="7"/>
  <c r="K577" i="7"/>
  <c r="P578" i="7" s="1"/>
  <c r="J577" i="7"/>
  <c r="I577" i="7"/>
  <c r="H577" i="7"/>
  <c r="F577" i="7"/>
  <c r="V577" i="7"/>
  <c r="T577" i="7"/>
  <c r="R577" i="7"/>
  <c r="U577" i="7"/>
  <c r="S577" i="7"/>
  <c r="Q577" i="7"/>
  <c r="E577" i="7"/>
  <c r="D577" i="7"/>
  <c r="B577" i="7"/>
  <c r="O575" i="7"/>
  <c r="K574" i="7"/>
  <c r="P575" i="7" s="1"/>
  <c r="J574" i="7"/>
  <c r="I574" i="7"/>
  <c r="H575" i="7" s="1"/>
  <c r="H574" i="7"/>
  <c r="F574" i="7"/>
  <c r="V574" i="7"/>
  <c r="T574" i="7"/>
  <c r="R574" i="7"/>
  <c r="U574" i="7"/>
  <c r="S574" i="7"/>
  <c r="Q574" i="7"/>
  <c r="E574" i="7"/>
  <c r="D574" i="7"/>
  <c r="B574" i="7"/>
  <c r="K571" i="7"/>
  <c r="P572" i="7" s="1"/>
  <c r="J571" i="7"/>
  <c r="I571" i="7"/>
  <c r="H571" i="7"/>
  <c r="F571" i="7"/>
  <c r="V571" i="7"/>
  <c r="T571" i="7"/>
  <c r="R571" i="7"/>
  <c r="U571" i="7"/>
  <c r="S571" i="7"/>
  <c r="Q571" i="7"/>
  <c r="E571" i="7"/>
  <c r="D571" i="7"/>
  <c r="B571" i="7"/>
  <c r="O569" i="7"/>
  <c r="K568" i="7"/>
  <c r="P569" i="7" s="1"/>
  <c r="J568" i="7"/>
  <c r="I568" i="7"/>
  <c r="H569" i="7" s="1"/>
  <c r="H568" i="7"/>
  <c r="F568" i="7"/>
  <c r="V568" i="7"/>
  <c r="T568" i="7"/>
  <c r="R568" i="7"/>
  <c r="U568" i="7"/>
  <c r="S568" i="7"/>
  <c r="Q568" i="7"/>
  <c r="E568" i="7"/>
  <c r="D568" i="7"/>
  <c r="B568" i="7"/>
  <c r="J566" i="7"/>
  <c r="K565" i="7"/>
  <c r="P566" i="7" s="1"/>
  <c r="J565" i="7"/>
  <c r="I565" i="7"/>
  <c r="H565" i="7"/>
  <c r="F565" i="7"/>
  <c r="V565" i="7"/>
  <c r="T565" i="7"/>
  <c r="R565" i="7"/>
  <c r="U565" i="7"/>
  <c r="S565" i="7"/>
  <c r="Q565" i="7"/>
  <c r="E565" i="7"/>
  <c r="D565" i="7"/>
  <c r="B565" i="7"/>
  <c r="O563" i="7"/>
  <c r="K562" i="7"/>
  <c r="P563" i="7" s="1"/>
  <c r="J562" i="7"/>
  <c r="I562" i="7"/>
  <c r="H563" i="7" s="1"/>
  <c r="H562" i="7"/>
  <c r="F562" i="7"/>
  <c r="V562" i="7"/>
  <c r="T562" i="7"/>
  <c r="R562" i="7"/>
  <c r="U562" i="7"/>
  <c r="S562" i="7"/>
  <c r="Q562" i="7"/>
  <c r="E562" i="7"/>
  <c r="D562" i="7"/>
  <c r="B562" i="7"/>
  <c r="K559" i="7"/>
  <c r="P560" i="7" s="1"/>
  <c r="J559" i="7"/>
  <c r="I559" i="7"/>
  <c r="H559" i="7"/>
  <c r="F559" i="7"/>
  <c r="V559" i="7"/>
  <c r="T559" i="7"/>
  <c r="R559" i="7"/>
  <c r="U559" i="7"/>
  <c r="S559" i="7"/>
  <c r="Q559" i="7"/>
  <c r="E559" i="7"/>
  <c r="D559" i="7"/>
  <c r="B559" i="7"/>
  <c r="O557" i="7"/>
  <c r="K556" i="7"/>
  <c r="P557" i="7" s="1"/>
  <c r="J556" i="7"/>
  <c r="I556" i="7"/>
  <c r="H557" i="7" s="1"/>
  <c r="H556" i="7"/>
  <c r="F556" i="7"/>
  <c r="V556" i="7"/>
  <c r="T556" i="7"/>
  <c r="R556" i="7"/>
  <c r="U556" i="7"/>
  <c r="S556" i="7"/>
  <c r="Q556" i="7"/>
  <c r="E556" i="7"/>
  <c r="D556" i="7"/>
  <c r="B556" i="7"/>
  <c r="J554" i="7"/>
  <c r="K553" i="7"/>
  <c r="P554" i="7" s="1"/>
  <c r="J553" i="7"/>
  <c r="I553" i="7"/>
  <c r="H553" i="7"/>
  <c r="F553" i="7"/>
  <c r="V553" i="7"/>
  <c r="T553" i="7"/>
  <c r="R553" i="7"/>
  <c r="U553" i="7"/>
  <c r="S553" i="7"/>
  <c r="Q553" i="7"/>
  <c r="E553" i="7"/>
  <c r="D553" i="7"/>
  <c r="B553" i="7"/>
  <c r="O551" i="7"/>
  <c r="K550" i="7"/>
  <c r="P551" i="7" s="1"/>
  <c r="J550" i="7"/>
  <c r="I550" i="7"/>
  <c r="H551" i="7" s="1"/>
  <c r="H550" i="7"/>
  <c r="F550" i="7"/>
  <c r="V550" i="7"/>
  <c r="T550" i="7"/>
  <c r="R550" i="7"/>
  <c r="U550" i="7"/>
  <c r="S550" i="7"/>
  <c r="Q550" i="7"/>
  <c r="E550" i="7"/>
  <c r="D550" i="7"/>
  <c r="B550" i="7"/>
  <c r="J548" i="7"/>
  <c r="K547" i="7"/>
  <c r="P548" i="7" s="1"/>
  <c r="J547" i="7"/>
  <c r="I547" i="7"/>
  <c r="H547" i="7"/>
  <c r="F547" i="7"/>
  <c r="V547" i="7"/>
  <c r="T547" i="7"/>
  <c r="R547" i="7"/>
  <c r="U547" i="7"/>
  <c r="S547" i="7"/>
  <c r="Q547" i="7"/>
  <c r="E547" i="7"/>
  <c r="D547" i="7"/>
  <c r="B547" i="7"/>
  <c r="O545" i="7"/>
  <c r="K544" i="7"/>
  <c r="P545" i="7" s="1"/>
  <c r="J544" i="7"/>
  <c r="I544" i="7"/>
  <c r="H545" i="7" s="1"/>
  <c r="H544" i="7"/>
  <c r="F544" i="7"/>
  <c r="V544" i="7"/>
  <c r="T544" i="7"/>
  <c r="R544" i="7"/>
  <c r="U544" i="7"/>
  <c r="S544" i="7"/>
  <c r="Q544" i="7"/>
  <c r="E544" i="7"/>
  <c r="D544" i="7"/>
  <c r="B544" i="7"/>
  <c r="J542" i="7"/>
  <c r="K541" i="7"/>
  <c r="P542" i="7" s="1"/>
  <c r="J541" i="7"/>
  <c r="I541" i="7"/>
  <c r="H541" i="7"/>
  <c r="F541" i="7"/>
  <c r="V541" i="7"/>
  <c r="T541" i="7"/>
  <c r="R541" i="7"/>
  <c r="U541" i="7"/>
  <c r="S541" i="7"/>
  <c r="Q541" i="7"/>
  <c r="E541" i="7"/>
  <c r="D541" i="7"/>
  <c r="B541" i="7"/>
  <c r="O539" i="7"/>
  <c r="K538" i="7"/>
  <c r="P539" i="7" s="1"/>
  <c r="J538" i="7"/>
  <c r="I538" i="7"/>
  <c r="H539" i="7" s="1"/>
  <c r="H538" i="7"/>
  <c r="F538" i="7"/>
  <c r="V538" i="7"/>
  <c r="T538" i="7"/>
  <c r="R538" i="7"/>
  <c r="U538" i="7"/>
  <c r="S538" i="7"/>
  <c r="Q538" i="7"/>
  <c r="E538" i="7"/>
  <c r="D538" i="7"/>
  <c r="B538" i="7"/>
  <c r="J536" i="7"/>
  <c r="K535" i="7"/>
  <c r="P536" i="7" s="1"/>
  <c r="J535" i="7"/>
  <c r="I535" i="7"/>
  <c r="H535" i="7"/>
  <c r="F535" i="7"/>
  <c r="V535" i="7"/>
  <c r="T535" i="7"/>
  <c r="R535" i="7"/>
  <c r="U535" i="7"/>
  <c r="S535" i="7"/>
  <c r="Q535" i="7"/>
  <c r="E535" i="7"/>
  <c r="D535" i="7"/>
  <c r="B535" i="7"/>
  <c r="O533" i="7"/>
  <c r="K532" i="7"/>
  <c r="P533" i="7" s="1"/>
  <c r="J532" i="7"/>
  <c r="I532" i="7"/>
  <c r="H533" i="7" s="1"/>
  <c r="H532" i="7"/>
  <c r="F532" i="7"/>
  <c r="V532" i="7"/>
  <c r="T532" i="7"/>
  <c r="R532" i="7"/>
  <c r="U532" i="7"/>
  <c r="S532" i="7"/>
  <c r="Q532" i="7"/>
  <c r="E532" i="7"/>
  <c r="D532" i="7"/>
  <c r="B532" i="7"/>
  <c r="J530" i="7"/>
  <c r="K529" i="7"/>
  <c r="P530" i="7" s="1"/>
  <c r="J529" i="7"/>
  <c r="I529" i="7"/>
  <c r="H529" i="7"/>
  <c r="F529" i="7"/>
  <c r="V529" i="7"/>
  <c r="T529" i="7"/>
  <c r="R529" i="7"/>
  <c r="U529" i="7"/>
  <c r="S529" i="7"/>
  <c r="Q529" i="7"/>
  <c r="E529" i="7"/>
  <c r="D529" i="7"/>
  <c r="B529" i="7"/>
  <c r="O527" i="7"/>
  <c r="K526" i="7"/>
  <c r="P527" i="7" s="1"/>
  <c r="J526" i="7"/>
  <c r="I526" i="7"/>
  <c r="H527" i="7" s="1"/>
  <c r="H526" i="7"/>
  <c r="F526" i="7"/>
  <c r="V526" i="7"/>
  <c r="T526" i="7"/>
  <c r="R526" i="7"/>
  <c r="U526" i="7"/>
  <c r="S526" i="7"/>
  <c r="Q526" i="7"/>
  <c r="E526" i="7"/>
  <c r="D526" i="7"/>
  <c r="B526" i="7"/>
  <c r="J524" i="7"/>
  <c r="K523" i="7"/>
  <c r="P524" i="7" s="1"/>
  <c r="J523" i="7"/>
  <c r="I523" i="7"/>
  <c r="H523" i="7"/>
  <c r="F523" i="7"/>
  <c r="V523" i="7"/>
  <c r="T523" i="7"/>
  <c r="R523" i="7"/>
  <c r="U523" i="7"/>
  <c r="S523" i="7"/>
  <c r="Q523" i="7"/>
  <c r="E523" i="7"/>
  <c r="D523" i="7"/>
  <c r="B523" i="7"/>
  <c r="O521" i="7"/>
  <c r="K520" i="7"/>
  <c r="P521" i="7" s="1"/>
  <c r="J520" i="7"/>
  <c r="I520" i="7"/>
  <c r="H521" i="7" s="1"/>
  <c r="H520" i="7"/>
  <c r="F520" i="7"/>
  <c r="V520" i="7"/>
  <c r="T520" i="7"/>
  <c r="R520" i="7"/>
  <c r="U520" i="7"/>
  <c r="S520" i="7"/>
  <c r="Q520" i="7"/>
  <c r="E520" i="7"/>
  <c r="D520" i="7"/>
  <c r="B520" i="7"/>
  <c r="J518" i="7"/>
  <c r="K517" i="7"/>
  <c r="P518" i="7" s="1"/>
  <c r="J517" i="7"/>
  <c r="I517" i="7"/>
  <c r="H517" i="7"/>
  <c r="F517" i="7"/>
  <c r="V517" i="7"/>
  <c r="T517" i="7"/>
  <c r="R517" i="7"/>
  <c r="U517" i="7"/>
  <c r="S517" i="7"/>
  <c r="Q517" i="7"/>
  <c r="E517" i="7"/>
  <c r="D517" i="7"/>
  <c r="B517" i="7"/>
  <c r="O515" i="7"/>
  <c r="K514" i="7"/>
  <c r="P515" i="7" s="1"/>
  <c r="J514" i="7"/>
  <c r="I514" i="7"/>
  <c r="H515" i="7" s="1"/>
  <c r="H514" i="7"/>
  <c r="F514" i="7"/>
  <c r="V514" i="7"/>
  <c r="T514" i="7"/>
  <c r="R514" i="7"/>
  <c r="U514" i="7"/>
  <c r="S514" i="7"/>
  <c r="Q514" i="7"/>
  <c r="E514" i="7"/>
  <c r="D514" i="7"/>
  <c r="B514" i="7"/>
  <c r="J512" i="7"/>
  <c r="K511" i="7"/>
  <c r="P512" i="7" s="1"/>
  <c r="J511" i="7"/>
  <c r="I511" i="7"/>
  <c r="H511" i="7"/>
  <c r="F511" i="7"/>
  <c r="V511" i="7"/>
  <c r="T511" i="7"/>
  <c r="R511" i="7"/>
  <c r="U511" i="7"/>
  <c r="S511" i="7"/>
  <c r="Q511" i="7"/>
  <c r="E511" i="7"/>
  <c r="D511" i="7"/>
  <c r="B511" i="7"/>
  <c r="O509" i="7"/>
  <c r="K508" i="7"/>
  <c r="P509" i="7" s="1"/>
  <c r="J508" i="7"/>
  <c r="I508" i="7"/>
  <c r="H509" i="7" s="1"/>
  <c r="H508" i="7"/>
  <c r="F508" i="7"/>
  <c r="V508" i="7"/>
  <c r="T508" i="7"/>
  <c r="R508" i="7"/>
  <c r="U508" i="7"/>
  <c r="S508" i="7"/>
  <c r="Q508" i="7"/>
  <c r="E508" i="7"/>
  <c r="D508" i="7"/>
  <c r="B508" i="7"/>
  <c r="K505" i="7"/>
  <c r="P506" i="7" s="1"/>
  <c r="J505" i="7"/>
  <c r="I505" i="7"/>
  <c r="H505" i="7"/>
  <c r="F505" i="7"/>
  <c r="V505" i="7"/>
  <c r="T505" i="7"/>
  <c r="R505" i="7"/>
  <c r="U505" i="7"/>
  <c r="S505" i="7"/>
  <c r="Q505" i="7"/>
  <c r="E505" i="7"/>
  <c r="D505" i="7"/>
  <c r="B505" i="7"/>
  <c r="O503" i="7"/>
  <c r="K502" i="7"/>
  <c r="P503" i="7" s="1"/>
  <c r="J502" i="7"/>
  <c r="I502" i="7"/>
  <c r="H503" i="7" s="1"/>
  <c r="H502" i="7"/>
  <c r="F502" i="7"/>
  <c r="V502" i="7"/>
  <c r="T502" i="7"/>
  <c r="R502" i="7"/>
  <c r="U502" i="7"/>
  <c r="S502" i="7"/>
  <c r="Q502" i="7"/>
  <c r="E502" i="7"/>
  <c r="D502" i="7"/>
  <c r="B502" i="7"/>
  <c r="J500" i="7"/>
  <c r="K499" i="7"/>
  <c r="P500" i="7" s="1"/>
  <c r="J499" i="7"/>
  <c r="I499" i="7"/>
  <c r="H499" i="7"/>
  <c r="F499" i="7"/>
  <c r="V499" i="7"/>
  <c r="T499" i="7"/>
  <c r="R499" i="7"/>
  <c r="U499" i="7"/>
  <c r="S499" i="7"/>
  <c r="Q499" i="7"/>
  <c r="E499" i="7"/>
  <c r="D499" i="7"/>
  <c r="B499" i="7"/>
  <c r="O497" i="7"/>
  <c r="J497" i="7"/>
  <c r="K496" i="7"/>
  <c r="P497" i="7" s="1"/>
  <c r="J496" i="7"/>
  <c r="I496" i="7"/>
  <c r="H497" i="7" s="1"/>
  <c r="H496" i="7"/>
  <c r="F496" i="7"/>
  <c r="V496" i="7"/>
  <c r="T496" i="7"/>
  <c r="R496" i="7"/>
  <c r="U496" i="7"/>
  <c r="S496" i="7"/>
  <c r="Q496" i="7"/>
  <c r="E496" i="7"/>
  <c r="D496" i="7"/>
  <c r="B496" i="7"/>
  <c r="J494" i="7"/>
  <c r="K493" i="7"/>
  <c r="P494" i="7" s="1"/>
  <c r="J493" i="7"/>
  <c r="I493" i="7"/>
  <c r="H493" i="7"/>
  <c r="F493" i="7"/>
  <c r="V493" i="7"/>
  <c r="T493" i="7"/>
  <c r="R493" i="7"/>
  <c r="U493" i="7"/>
  <c r="S493" i="7"/>
  <c r="Q493" i="7"/>
  <c r="E493" i="7"/>
  <c r="D493" i="7"/>
  <c r="B493" i="7"/>
  <c r="O491" i="7"/>
  <c r="K490" i="7"/>
  <c r="P491" i="7" s="1"/>
  <c r="J490" i="7"/>
  <c r="I490" i="7"/>
  <c r="H491" i="7" s="1"/>
  <c r="H490" i="7"/>
  <c r="F490" i="7"/>
  <c r="V490" i="7"/>
  <c r="T490" i="7"/>
  <c r="R490" i="7"/>
  <c r="U490" i="7"/>
  <c r="S490" i="7"/>
  <c r="Q490" i="7"/>
  <c r="E490" i="7"/>
  <c r="D490" i="7"/>
  <c r="B490" i="7"/>
  <c r="H487" i="7"/>
  <c r="J487" i="7"/>
  <c r="I485" i="7"/>
  <c r="H485" i="7"/>
  <c r="E485" i="7"/>
  <c r="K484" i="7"/>
  <c r="J484" i="7"/>
  <c r="E484" i="7"/>
  <c r="J483" i="7"/>
  <c r="E483" i="7"/>
  <c r="K482" i="7"/>
  <c r="J482" i="7"/>
  <c r="H482" i="7"/>
  <c r="I482" i="7"/>
  <c r="F482" i="7"/>
  <c r="V482" i="7"/>
  <c r="T482" i="7"/>
  <c r="R482" i="7"/>
  <c r="U482" i="7"/>
  <c r="S482" i="7"/>
  <c r="Q482" i="7"/>
  <c r="I483" i="7" s="1"/>
  <c r="E482" i="7"/>
  <c r="D482" i="7"/>
  <c r="B482" i="7"/>
  <c r="K481" i="7"/>
  <c r="J481" i="7"/>
  <c r="I481" i="7"/>
  <c r="H481" i="7"/>
  <c r="F481" i="7"/>
  <c r="K480" i="7"/>
  <c r="J480" i="7"/>
  <c r="I480" i="7"/>
  <c r="H480" i="7"/>
  <c r="F480" i="7"/>
  <c r="K479" i="7"/>
  <c r="J479" i="7"/>
  <c r="I479" i="7"/>
  <c r="H479" i="7"/>
  <c r="F479" i="7"/>
  <c r="K478" i="7"/>
  <c r="J486" i="7" s="1"/>
  <c r="J478" i="7"/>
  <c r="I478" i="7"/>
  <c r="H478" i="7"/>
  <c r="F478" i="7"/>
  <c r="C477" i="7"/>
  <c r="V476" i="7"/>
  <c r="T476" i="7"/>
  <c r="R476" i="7"/>
  <c r="K483" i="7" s="1"/>
  <c r="J488" i="7" s="1"/>
  <c r="U476" i="7"/>
  <c r="S476" i="7"/>
  <c r="I484" i="7" s="1"/>
  <c r="Q476" i="7"/>
  <c r="E476" i="7"/>
  <c r="D476" i="7"/>
  <c r="B476" i="7"/>
  <c r="P474" i="7"/>
  <c r="J474" i="7"/>
  <c r="K473" i="7"/>
  <c r="J473" i="7"/>
  <c r="I473" i="7"/>
  <c r="O474" i="7" s="1"/>
  <c r="H473" i="7"/>
  <c r="F473" i="7"/>
  <c r="V473" i="7"/>
  <c r="T473" i="7"/>
  <c r="R473" i="7"/>
  <c r="U473" i="7"/>
  <c r="S473" i="7"/>
  <c r="Q473" i="7"/>
  <c r="E473" i="7"/>
  <c r="D473" i="7"/>
  <c r="B473" i="7"/>
  <c r="O471" i="7"/>
  <c r="H471" i="7"/>
  <c r="P471" i="7"/>
  <c r="J471" i="7"/>
  <c r="K470" i="7"/>
  <c r="J470" i="7"/>
  <c r="I470" i="7"/>
  <c r="H470" i="7"/>
  <c r="F470" i="7"/>
  <c r="V470" i="7"/>
  <c r="T470" i="7"/>
  <c r="R470" i="7"/>
  <c r="U470" i="7"/>
  <c r="S470" i="7"/>
  <c r="Q470" i="7"/>
  <c r="E470" i="7"/>
  <c r="D470" i="7"/>
  <c r="B470" i="7"/>
  <c r="P468" i="7"/>
  <c r="J468" i="7"/>
  <c r="K467" i="7"/>
  <c r="J467" i="7"/>
  <c r="I467" i="7"/>
  <c r="O468" i="7" s="1"/>
  <c r="H467" i="7"/>
  <c r="F467" i="7"/>
  <c r="V467" i="7"/>
  <c r="T467" i="7"/>
  <c r="R467" i="7"/>
  <c r="U467" i="7"/>
  <c r="S467" i="7"/>
  <c r="Q467" i="7"/>
  <c r="E467" i="7"/>
  <c r="D467" i="7"/>
  <c r="B467" i="7"/>
  <c r="O465" i="7"/>
  <c r="H465" i="7"/>
  <c r="P465" i="7"/>
  <c r="J465" i="7"/>
  <c r="K464" i="7"/>
  <c r="J464" i="7"/>
  <c r="I464" i="7"/>
  <c r="H464" i="7"/>
  <c r="F464" i="7"/>
  <c r="V464" i="7"/>
  <c r="T464" i="7"/>
  <c r="R464" i="7"/>
  <c r="U464" i="7"/>
  <c r="S464" i="7"/>
  <c r="Q464" i="7"/>
  <c r="E464" i="7"/>
  <c r="D464" i="7"/>
  <c r="B464" i="7"/>
  <c r="P462" i="7"/>
  <c r="J462" i="7"/>
  <c r="K461" i="7"/>
  <c r="J461" i="7"/>
  <c r="I461" i="7"/>
  <c r="O462" i="7" s="1"/>
  <c r="H461" i="7"/>
  <c r="F461" i="7"/>
  <c r="V461" i="7"/>
  <c r="T461" i="7"/>
  <c r="R461" i="7"/>
  <c r="U461" i="7"/>
  <c r="S461" i="7"/>
  <c r="Q461" i="7"/>
  <c r="E461" i="7"/>
  <c r="D461" i="7"/>
  <c r="B461" i="7"/>
  <c r="O459" i="7"/>
  <c r="H459" i="7"/>
  <c r="P459" i="7"/>
  <c r="J459" i="7"/>
  <c r="K458" i="7"/>
  <c r="J458" i="7"/>
  <c r="I458" i="7"/>
  <c r="H458" i="7"/>
  <c r="F458" i="7"/>
  <c r="V458" i="7"/>
  <c r="T458" i="7"/>
  <c r="R458" i="7"/>
  <c r="U458" i="7"/>
  <c r="S458" i="7"/>
  <c r="Q458" i="7"/>
  <c r="E458" i="7"/>
  <c r="D458" i="7"/>
  <c r="B458" i="7"/>
  <c r="P456" i="7"/>
  <c r="J456" i="7"/>
  <c r="K455" i="7"/>
  <c r="J455" i="7"/>
  <c r="I455" i="7"/>
  <c r="O456" i="7" s="1"/>
  <c r="H455" i="7"/>
  <c r="F455" i="7"/>
  <c r="V455" i="7"/>
  <c r="T455" i="7"/>
  <c r="R455" i="7"/>
  <c r="U455" i="7"/>
  <c r="S455" i="7"/>
  <c r="Q455" i="7"/>
  <c r="E455" i="7"/>
  <c r="D455" i="7"/>
  <c r="B455" i="7"/>
  <c r="O453" i="7"/>
  <c r="H453" i="7"/>
  <c r="P453" i="7"/>
  <c r="J453" i="7"/>
  <c r="K452" i="7"/>
  <c r="J452" i="7"/>
  <c r="I452" i="7"/>
  <c r="H452" i="7"/>
  <c r="F452" i="7"/>
  <c r="V452" i="7"/>
  <c r="T452" i="7"/>
  <c r="R452" i="7"/>
  <c r="U452" i="7"/>
  <c r="S452" i="7"/>
  <c r="Q452" i="7"/>
  <c r="E452" i="7"/>
  <c r="D452" i="7"/>
  <c r="B452" i="7"/>
  <c r="P450" i="7"/>
  <c r="J450" i="7"/>
  <c r="K449" i="7"/>
  <c r="J449" i="7"/>
  <c r="I449" i="7"/>
  <c r="O450" i="7" s="1"/>
  <c r="H449" i="7"/>
  <c r="F449" i="7"/>
  <c r="V449" i="7"/>
  <c r="T449" i="7"/>
  <c r="R449" i="7"/>
  <c r="U449" i="7"/>
  <c r="S449" i="7"/>
  <c r="Q449" i="7"/>
  <c r="E449" i="7"/>
  <c r="D449" i="7"/>
  <c r="B449" i="7"/>
  <c r="O447" i="7"/>
  <c r="H447" i="7"/>
  <c r="P447" i="7"/>
  <c r="J447" i="7"/>
  <c r="K446" i="7"/>
  <c r="J446" i="7"/>
  <c r="I446" i="7"/>
  <c r="H446" i="7"/>
  <c r="F446" i="7"/>
  <c r="V446" i="7"/>
  <c r="T446" i="7"/>
  <c r="R446" i="7"/>
  <c r="U446" i="7"/>
  <c r="S446" i="7"/>
  <c r="Q446" i="7"/>
  <c r="E446" i="7"/>
  <c r="D446" i="7"/>
  <c r="B446" i="7"/>
  <c r="J444" i="7"/>
  <c r="K443" i="7"/>
  <c r="P444" i="7" s="1"/>
  <c r="J443" i="7"/>
  <c r="I443" i="7"/>
  <c r="O444" i="7" s="1"/>
  <c r="H443" i="7"/>
  <c r="F443" i="7"/>
  <c r="V443" i="7"/>
  <c r="T443" i="7"/>
  <c r="R443" i="7"/>
  <c r="U443" i="7"/>
  <c r="S443" i="7"/>
  <c r="Q443" i="7"/>
  <c r="E443" i="7"/>
  <c r="D443" i="7"/>
  <c r="B443" i="7"/>
  <c r="H441" i="7"/>
  <c r="K440" i="7"/>
  <c r="J440" i="7"/>
  <c r="I440" i="7"/>
  <c r="O441" i="7" s="1"/>
  <c r="H440" i="7"/>
  <c r="F440" i="7"/>
  <c r="V440" i="7"/>
  <c r="T440" i="7"/>
  <c r="R440" i="7"/>
  <c r="U440" i="7"/>
  <c r="S440" i="7"/>
  <c r="Q440" i="7"/>
  <c r="E440" i="7"/>
  <c r="D440" i="7"/>
  <c r="B440" i="7"/>
  <c r="P438" i="7"/>
  <c r="K437" i="7"/>
  <c r="J438" i="7" s="1"/>
  <c r="J437" i="7"/>
  <c r="I437" i="7"/>
  <c r="H437" i="7"/>
  <c r="F437" i="7"/>
  <c r="V437" i="7"/>
  <c r="T437" i="7"/>
  <c r="R437" i="7"/>
  <c r="U437" i="7"/>
  <c r="S437" i="7"/>
  <c r="Q437" i="7"/>
  <c r="E437" i="7"/>
  <c r="D437" i="7"/>
  <c r="B437" i="7"/>
  <c r="O435" i="7"/>
  <c r="P435" i="7"/>
  <c r="K434" i="7"/>
  <c r="J435" i="7" s="1"/>
  <c r="J434" i="7"/>
  <c r="I434" i="7"/>
  <c r="H435" i="7" s="1"/>
  <c r="H434" i="7"/>
  <c r="F434" i="7"/>
  <c r="V434" i="7"/>
  <c r="T434" i="7"/>
  <c r="R434" i="7"/>
  <c r="U434" i="7"/>
  <c r="S434" i="7"/>
  <c r="Q434" i="7"/>
  <c r="E434" i="7"/>
  <c r="D434" i="7"/>
  <c r="B434" i="7"/>
  <c r="H431" i="7"/>
  <c r="J431" i="7"/>
  <c r="I429" i="7"/>
  <c r="H429" i="7"/>
  <c r="E429" i="7"/>
  <c r="J428" i="7"/>
  <c r="E428" i="7"/>
  <c r="J427" i="7"/>
  <c r="E427" i="7"/>
  <c r="K426" i="7"/>
  <c r="J426" i="7"/>
  <c r="H426" i="7"/>
  <c r="I426" i="7"/>
  <c r="F426" i="7"/>
  <c r="V426" i="7"/>
  <c r="T426" i="7"/>
  <c r="R426" i="7"/>
  <c r="U426" i="7"/>
  <c r="S426" i="7"/>
  <c r="Q426" i="7"/>
  <c r="I427" i="7" s="1"/>
  <c r="E426" i="7"/>
  <c r="D426" i="7"/>
  <c r="B426" i="7"/>
  <c r="K425" i="7"/>
  <c r="J425" i="7"/>
  <c r="H425" i="7"/>
  <c r="I425" i="7"/>
  <c r="F425" i="7"/>
  <c r="V425" i="7"/>
  <c r="T425" i="7"/>
  <c r="R425" i="7"/>
  <c r="U425" i="7"/>
  <c r="S425" i="7"/>
  <c r="Q425" i="7"/>
  <c r="E425" i="7"/>
  <c r="D425" i="7"/>
  <c r="B425" i="7"/>
  <c r="K424" i="7"/>
  <c r="J424" i="7"/>
  <c r="I424" i="7"/>
  <c r="H424" i="7"/>
  <c r="F424" i="7"/>
  <c r="K423" i="7"/>
  <c r="J423" i="7"/>
  <c r="I423" i="7"/>
  <c r="H423" i="7"/>
  <c r="F423" i="7"/>
  <c r="K422" i="7"/>
  <c r="J422" i="7"/>
  <c r="I422" i="7"/>
  <c r="H422" i="7"/>
  <c r="F422" i="7"/>
  <c r="K421" i="7"/>
  <c r="P432" i="7" s="1"/>
  <c r="J421" i="7"/>
  <c r="I421" i="7"/>
  <c r="H421" i="7"/>
  <c r="F421" i="7"/>
  <c r="V420" i="7"/>
  <c r="T420" i="7"/>
  <c r="K428" i="7" s="1"/>
  <c r="R420" i="7"/>
  <c r="K427" i="7" s="1"/>
  <c r="U420" i="7"/>
  <c r="S420" i="7"/>
  <c r="I428" i="7" s="1"/>
  <c r="Q420" i="7"/>
  <c r="E420" i="7"/>
  <c r="D420" i="7"/>
  <c r="B420" i="7"/>
  <c r="A419" i="7"/>
  <c r="I417" i="7"/>
  <c r="J417" i="7"/>
  <c r="I416" i="7"/>
  <c r="J416" i="7"/>
  <c r="A415" i="7"/>
  <c r="P412" i="7"/>
  <c r="K411" i="7"/>
  <c r="J412" i="7" s="1"/>
  <c r="J411" i="7"/>
  <c r="I411" i="7"/>
  <c r="O412" i="7" s="1"/>
  <c r="H411" i="7"/>
  <c r="F411" i="7"/>
  <c r="V411" i="7"/>
  <c r="T411" i="7"/>
  <c r="R411" i="7"/>
  <c r="U411" i="7"/>
  <c r="S411" i="7"/>
  <c r="Q411" i="7"/>
  <c r="E411" i="7"/>
  <c r="D411" i="7"/>
  <c r="B411" i="7"/>
  <c r="H408" i="7"/>
  <c r="J408" i="7"/>
  <c r="I406" i="7"/>
  <c r="H406" i="7"/>
  <c r="E406" i="7"/>
  <c r="K405" i="7"/>
  <c r="J405" i="7"/>
  <c r="E405" i="7"/>
  <c r="J404" i="7"/>
  <c r="E404" i="7"/>
  <c r="K403" i="7"/>
  <c r="J403" i="7"/>
  <c r="H403" i="7"/>
  <c r="I403" i="7"/>
  <c r="F403" i="7"/>
  <c r="V403" i="7"/>
  <c r="T403" i="7"/>
  <c r="R403" i="7"/>
  <c r="U403" i="7"/>
  <c r="S403" i="7"/>
  <c r="Q403" i="7"/>
  <c r="E403" i="7"/>
  <c r="D403" i="7"/>
  <c r="B403" i="7"/>
  <c r="K402" i="7"/>
  <c r="J402" i="7"/>
  <c r="I402" i="7"/>
  <c r="H402" i="7"/>
  <c r="F402" i="7"/>
  <c r="K401" i="7"/>
  <c r="J401" i="7"/>
  <c r="I401" i="7"/>
  <c r="H401" i="7"/>
  <c r="F401" i="7"/>
  <c r="K400" i="7"/>
  <c r="J400" i="7"/>
  <c r="I400" i="7"/>
  <c r="H400" i="7"/>
  <c r="F400" i="7"/>
  <c r="K399" i="7"/>
  <c r="J399" i="7"/>
  <c r="I399" i="7"/>
  <c r="H399" i="7"/>
  <c r="F399" i="7"/>
  <c r="V398" i="7"/>
  <c r="T398" i="7"/>
  <c r="R398" i="7"/>
  <c r="K404" i="7" s="1"/>
  <c r="U398" i="7"/>
  <c r="S398" i="7"/>
  <c r="I405" i="7" s="1"/>
  <c r="Q398" i="7"/>
  <c r="I404" i="7" s="1"/>
  <c r="E398" i="7"/>
  <c r="D398" i="7"/>
  <c r="B398" i="7"/>
  <c r="P396" i="7"/>
  <c r="J396" i="7"/>
  <c r="K395" i="7"/>
  <c r="J395" i="7"/>
  <c r="I395" i="7"/>
  <c r="O396" i="7" s="1"/>
  <c r="H395" i="7"/>
  <c r="F395" i="7"/>
  <c r="V395" i="7"/>
  <c r="T395" i="7"/>
  <c r="R395" i="7"/>
  <c r="U395" i="7"/>
  <c r="S395" i="7"/>
  <c r="Q395" i="7"/>
  <c r="E395" i="7"/>
  <c r="D395" i="7"/>
  <c r="B395" i="7"/>
  <c r="O393" i="7"/>
  <c r="P393" i="7"/>
  <c r="J393" i="7"/>
  <c r="K392" i="7"/>
  <c r="J392" i="7"/>
  <c r="I392" i="7"/>
  <c r="H393" i="7" s="1"/>
  <c r="H392" i="7"/>
  <c r="F392" i="7"/>
  <c r="V392" i="7"/>
  <c r="T392" i="7"/>
  <c r="R392" i="7"/>
  <c r="U392" i="7"/>
  <c r="S392" i="7"/>
  <c r="Q392" i="7"/>
  <c r="E392" i="7"/>
  <c r="D392" i="7"/>
  <c r="B392" i="7"/>
  <c r="P390" i="7"/>
  <c r="J390" i="7"/>
  <c r="K389" i="7"/>
  <c r="J389" i="7"/>
  <c r="I389" i="7"/>
  <c r="O390" i="7" s="1"/>
  <c r="H389" i="7"/>
  <c r="F389" i="7"/>
  <c r="V389" i="7"/>
  <c r="T389" i="7"/>
  <c r="R389" i="7"/>
  <c r="U389" i="7"/>
  <c r="S389" i="7"/>
  <c r="Q389" i="7"/>
  <c r="E389" i="7"/>
  <c r="D389" i="7"/>
  <c r="B389" i="7"/>
  <c r="H386" i="7"/>
  <c r="J386" i="7"/>
  <c r="I384" i="7"/>
  <c r="H384" i="7"/>
  <c r="E384" i="7"/>
  <c r="K383" i="7"/>
  <c r="J383" i="7"/>
  <c r="E383" i="7"/>
  <c r="J382" i="7"/>
  <c r="E382" i="7"/>
  <c r="K381" i="7"/>
  <c r="J381" i="7"/>
  <c r="H381" i="7"/>
  <c r="I381" i="7"/>
  <c r="F381" i="7"/>
  <c r="V381" i="7"/>
  <c r="T381" i="7"/>
  <c r="R381" i="7"/>
  <c r="K382" i="7" s="1"/>
  <c r="U381" i="7"/>
  <c r="S381" i="7"/>
  <c r="I383" i="7" s="1"/>
  <c r="Q381" i="7"/>
  <c r="E381" i="7"/>
  <c r="D381" i="7"/>
  <c r="B381" i="7"/>
  <c r="K380" i="7"/>
  <c r="J380" i="7"/>
  <c r="I380" i="7"/>
  <c r="H380" i="7"/>
  <c r="F380" i="7"/>
  <c r="K379" i="7"/>
  <c r="J379" i="7"/>
  <c r="I379" i="7"/>
  <c r="H379" i="7"/>
  <c r="F379" i="7"/>
  <c r="K378" i="7"/>
  <c r="J378" i="7"/>
  <c r="I378" i="7"/>
  <c r="H378" i="7"/>
  <c r="F378" i="7"/>
  <c r="K377" i="7"/>
  <c r="J377" i="7"/>
  <c r="I377" i="7"/>
  <c r="H377" i="7"/>
  <c r="F377" i="7"/>
  <c r="C376" i="7"/>
  <c r="V375" i="7"/>
  <c r="T375" i="7"/>
  <c r="R375" i="7"/>
  <c r="U375" i="7"/>
  <c r="S375" i="7"/>
  <c r="Q375" i="7"/>
  <c r="I382" i="7" s="1"/>
  <c r="E375" i="7"/>
  <c r="D375" i="7"/>
  <c r="B375" i="7"/>
  <c r="O373" i="7"/>
  <c r="J373" i="7"/>
  <c r="K372" i="7"/>
  <c r="P373" i="7" s="1"/>
  <c r="J372" i="7"/>
  <c r="I372" i="7"/>
  <c r="H373" i="7" s="1"/>
  <c r="H372" i="7"/>
  <c r="F372" i="7"/>
  <c r="V372" i="7"/>
  <c r="T372" i="7"/>
  <c r="R372" i="7"/>
  <c r="U372" i="7"/>
  <c r="S372" i="7"/>
  <c r="Q372" i="7"/>
  <c r="E372" i="7"/>
  <c r="D372" i="7"/>
  <c r="B372" i="7"/>
  <c r="P370" i="7"/>
  <c r="J370" i="7"/>
  <c r="K369" i="7"/>
  <c r="J369" i="7"/>
  <c r="I369" i="7"/>
  <c r="O370" i="7" s="1"/>
  <c r="H369" i="7"/>
  <c r="F369" i="7"/>
  <c r="V369" i="7"/>
  <c r="T369" i="7"/>
  <c r="R369" i="7"/>
  <c r="U369" i="7"/>
  <c r="S369" i="7"/>
  <c r="Q369" i="7"/>
  <c r="E369" i="7"/>
  <c r="D369" i="7"/>
  <c r="B369" i="7"/>
  <c r="H366" i="7"/>
  <c r="J366" i="7"/>
  <c r="I364" i="7"/>
  <c r="H364" i="7"/>
  <c r="E364" i="7"/>
  <c r="K363" i="7"/>
  <c r="J363" i="7"/>
  <c r="I363" i="7"/>
  <c r="E363" i="7"/>
  <c r="K362" i="7"/>
  <c r="J362" i="7"/>
  <c r="E362" i="7"/>
  <c r="K361" i="7"/>
  <c r="J361" i="7"/>
  <c r="H361" i="7"/>
  <c r="I361" i="7"/>
  <c r="F361" i="7"/>
  <c r="V361" i="7"/>
  <c r="T361" i="7"/>
  <c r="R361" i="7"/>
  <c r="U361" i="7"/>
  <c r="S361" i="7"/>
  <c r="Q361" i="7"/>
  <c r="E361" i="7"/>
  <c r="D361" i="7"/>
  <c r="B361" i="7"/>
  <c r="K360" i="7"/>
  <c r="J360" i="7"/>
  <c r="I360" i="7"/>
  <c r="H360" i="7"/>
  <c r="F360" i="7"/>
  <c r="K359" i="7"/>
  <c r="J359" i="7"/>
  <c r="I359" i="7"/>
  <c r="H359" i="7"/>
  <c r="F359" i="7"/>
  <c r="K358" i="7"/>
  <c r="J358" i="7"/>
  <c r="I358" i="7"/>
  <c r="O367" i="7" s="1"/>
  <c r="H358" i="7"/>
  <c r="F358" i="7"/>
  <c r="K357" i="7"/>
  <c r="P367" i="7" s="1"/>
  <c r="J357" i="7"/>
  <c r="I357" i="7"/>
  <c r="H357" i="7"/>
  <c r="F357" i="7"/>
  <c r="C356" i="7"/>
  <c r="V355" i="7"/>
  <c r="T355" i="7"/>
  <c r="R355" i="7"/>
  <c r="U355" i="7"/>
  <c r="S355" i="7"/>
  <c r="Q355" i="7"/>
  <c r="I362" i="7" s="1"/>
  <c r="E355" i="7"/>
  <c r="D355" i="7"/>
  <c r="B355" i="7"/>
  <c r="A354" i="7"/>
  <c r="I352" i="7"/>
  <c r="J352" i="7"/>
  <c r="I351" i="7"/>
  <c r="J351" i="7"/>
  <c r="A350" i="7"/>
  <c r="H346" i="7"/>
  <c r="J346" i="7"/>
  <c r="I344" i="7"/>
  <c r="H344" i="7"/>
  <c r="E344" i="7"/>
  <c r="J343" i="7"/>
  <c r="I343" i="7"/>
  <c r="E343" i="7"/>
  <c r="J342" i="7"/>
  <c r="E342" i="7"/>
  <c r="K341" i="7"/>
  <c r="J341" i="7"/>
  <c r="I341" i="7"/>
  <c r="H341" i="7"/>
  <c r="F341" i="7"/>
  <c r="C340" i="7"/>
  <c r="V339" i="7"/>
  <c r="T339" i="7"/>
  <c r="K343" i="7" s="1"/>
  <c r="R339" i="7"/>
  <c r="K342" i="7" s="1"/>
  <c r="P347" i="7" s="1"/>
  <c r="U339" i="7"/>
  <c r="S339" i="7"/>
  <c r="Q339" i="7"/>
  <c r="I342" i="7" s="1"/>
  <c r="E339" i="7"/>
  <c r="D339" i="7"/>
  <c r="B339" i="7"/>
  <c r="H336" i="7"/>
  <c r="J336" i="7"/>
  <c r="I334" i="7"/>
  <c r="H334" i="7"/>
  <c r="E334" i="7"/>
  <c r="K333" i="7"/>
  <c r="J333" i="7"/>
  <c r="E333" i="7"/>
  <c r="J332" i="7"/>
  <c r="E332" i="7"/>
  <c r="K331" i="7"/>
  <c r="J331" i="7"/>
  <c r="I331" i="7"/>
  <c r="H331" i="7"/>
  <c r="F331" i="7"/>
  <c r="V330" i="7"/>
  <c r="T330" i="7"/>
  <c r="R330" i="7"/>
  <c r="K332" i="7" s="1"/>
  <c r="P337" i="7" s="1"/>
  <c r="U330" i="7"/>
  <c r="S330" i="7"/>
  <c r="I333" i="7" s="1"/>
  <c r="Q330" i="7"/>
  <c r="I332" i="7" s="1"/>
  <c r="E330" i="7"/>
  <c r="D330" i="7"/>
  <c r="B330" i="7"/>
  <c r="H327" i="7"/>
  <c r="J327" i="7"/>
  <c r="I325" i="7"/>
  <c r="H325" i="7"/>
  <c r="E325" i="7"/>
  <c r="J324" i="7"/>
  <c r="E324" i="7"/>
  <c r="K323" i="7"/>
  <c r="J323" i="7"/>
  <c r="I323" i="7"/>
  <c r="O328" i="7" s="1"/>
  <c r="E323" i="7"/>
  <c r="K322" i="7"/>
  <c r="J322" i="7"/>
  <c r="I322" i="7"/>
  <c r="H322" i="7"/>
  <c r="F322" i="7"/>
  <c r="K321" i="7"/>
  <c r="J321" i="7"/>
  <c r="I321" i="7"/>
  <c r="H321" i="7"/>
  <c r="F321" i="7"/>
  <c r="K320" i="7"/>
  <c r="J320" i="7"/>
  <c r="I320" i="7"/>
  <c r="H328" i="7" s="1"/>
  <c r="H320" i="7"/>
  <c r="F320" i="7"/>
  <c r="C319" i="7"/>
  <c r="V318" i="7"/>
  <c r="T318" i="7"/>
  <c r="K324" i="7" s="1"/>
  <c r="R318" i="7"/>
  <c r="U318" i="7"/>
  <c r="S318" i="7"/>
  <c r="I324" i="7" s="1"/>
  <c r="H326" i="7" s="1"/>
  <c r="Q318" i="7"/>
  <c r="E318" i="7"/>
  <c r="D318" i="7"/>
  <c r="B318" i="7"/>
  <c r="H315" i="7"/>
  <c r="J315" i="7"/>
  <c r="I313" i="7"/>
  <c r="H313" i="7"/>
  <c r="E313" i="7"/>
  <c r="J312" i="7"/>
  <c r="I312" i="7"/>
  <c r="E312" i="7"/>
  <c r="K311" i="7"/>
  <c r="J311" i="7"/>
  <c r="E311" i="7"/>
  <c r="K310" i="7"/>
  <c r="J310" i="7"/>
  <c r="I310" i="7"/>
  <c r="H310" i="7"/>
  <c r="F310" i="7"/>
  <c r="K309" i="7"/>
  <c r="J309" i="7"/>
  <c r="I309" i="7"/>
  <c r="H309" i="7"/>
  <c r="F309" i="7"/>
  <c r="K308" i="7"/>
  <c r="J308" i="7"/>
  <c r="I308" i="7"/>
  <c r="O316" i="7" s="1"/>
  <c r="H308" i="7"/>
  <c r="F308" i="7"/>
  <c r="V307" i="7"/>
  <c r="T307" i="7"/>
  <c r="K312" i="7" s="1"/>
  <c r="R307" i="7"/>
  <c r="U307" i="7"/>
  <c r="S307" i="7"/>
  <c r="Q307" i="7"/>
  <c r="I311" i="7" s="1"/>
  <c r="E307" i="7"/>
  <c r="D307" i="7"/>
  <c r="B307" i="7"/>
  <c r="H304" i="7"/>
  <c r="J304" i="7"/>
  <c r="I302" i="7"/>
  <c r="H302" i="7"/>
  <c r="E302" i="7"/>
  <c r="J301" i="7"/>
  <c r="E301" i="7"/>
  <c r="J300" i="7"/>
  <c r="E300" i="7"/>
  <c r="K299" i="7"/>
  <c r="J299" i="7"/>
  <c r="I299" i="7"/>
  <c r="H299" i="7"/>
  <c r="F299" i="7"/>
  <c r="K298" i="7"/>
  <c r="J298" i="7"/>
  <c r="I298" i="7"/>
  <c r="H298" i="7"/>
  <c r="F298" i="7"/>
  <c r="K297" i="7"/>
  <c r="J305" i="7" s="1"/>
  <c r="J297" i="7"/>
  <c r="I297" i="7"/>
  <c r="H297" i="7"/>
  <c r="F297" i="7"/>
  <c r="V296" i="7"/>
  <c r="T296" i="7"/>
  <c r="K301" i="7" s="1"/>
  <c r="R296" i="7"/>
  <c r="K300" i="7" s="1"/>
  <c r="U296" i="7"/>
  <c r="S296" i="7"/>
  <c r="I301" i="7" s="1"/>
  <c r="Q296" i="7"/>
  <c r="I300" i="7" s="1"/>
  <c r="E296" i="7"/>
  <c r="D296" i="7"/>
  <c r="B296" i="7"/>
  <c r="H293" i="7"/>
  <c r="J293" i="7"/>
  <c r="I291" i="7"/>
  <c r="H291" i="7"/>
  <c r="E291" i="7"/>
  <c r="K290" i="7"/>
  <c r="J290" i="7"/>
  <c r="I290" i="7"/>
  <c r="E290" i="7"/>
  <c r="J289" i="7"/>
  <c r="I289" i="7"/>
  <c r="E289" i="7"/>
  <c r="K288" i="7"/>
  <c r="J288" i="7"/>
  <c r="I288" i="7"/>
  <c r="H288" i="7"/>
  <c r="F288" i="7"/>
  <c r="K287" i="7"/>
  <c r="J287" i="7"/>
  <c r="I287" i="7"/>
  <c r="H287" i="7"/>
  <c r="F287" i="7"/>
  <c r="K286" i="7"/>
  <c r="J286" i="7"/>
  <c r="I286" i="7"/>
  <c r="O294" i="7" s="1"/>
  <c r="H286" i="7"/>
  <c r="F286" i="7"/>
  <c r="C285" i="7"/>
  <c r="V284" i="7"/>
  <c r="T284" i="7"/>
  <c r="R284" i="7"/>
  <c r="K289" i="7" s="1"/>
  <c r="J294" i="7" s="1"/>
  <c r="U284" i="7"/>
  <c r="S284" i="7"/>
  <c r="Q284" i="7"/>
  <c r="E284" i="7"/>
  <c r="D284" i="7"/>
  <c r="B284" i="7"/>
  <c r="H281" i="7"/>
  <c r="J281" i="7"/>
  <c r="I279" i="7"/>
  <c r="H279" i="7"/>
  <c r="E279" i="7"/>
  <c r="K278" i="7"/>
  <c r="J278" i="7"/>
  <c r="E278" i="7"/>
  <c r="K277" i="7"/>
  <c r="J277" i="7"/>
  <c r="I277" i="7"/>
  <c r="E277" i="7"/>
  <c r="K276" i="7"/>
  <c r="J276" i="7"/>
  <c r="I276" i="7"/>
  <c r="H276" i="7"/>
  <c r="F276" i="7"/>
  <c r="K275" i="7"/>
  <c r="J275" i="7"/>
  <c r="I275" i="7"/>
  <c r="H275" i="7"/>
  <c r="F275" i="7"/>
  <c r="K274" i="7"/>
  <c r="P282" i="7" s="1"/>
  <c r="J274" i="7"/>
  <c r="I274" i="7"/>
  <c r="H274" i="7"/>
  <c r="F274" i="7"/>
  <c r="C273" i="7"/>
  <c r="V272" i="7"/>
  <c r="T272" i="7"/>
  <c r="R272" i="7"/>
  <c r="U272" i="7"/>
  <c r="S272" i="7"/>
  <c r="I278" i="7" s="1"/>
  <c r="Q272" i="7"/>
  <c r="E272" i="7"/>
  <c r="D272" i="7"/>
  <c r="B272" i="7"/>
  <c r="H269" i="7"/>
  <c r="J269" i="7"/>
  <c r="I267" i="7"/>
  <c r="H267" i="7"/>
  <c r="E267" i="7"/>
  <c r="J266" i="7"/>
  <c r="I266" i="7"/>
  <c r="E266" i="7"/>
  <c r="J265" i="7"/>
  <c r="E265" i="7"/>
  <c r="K264" i="7"/>
  <c r="J264" i="7"/>
  <c r="I264" i="7"/>
  <c r="H264" i="7"/>
  <c r="F264" i="7"/>
  <c r="K263" i="7"/>
  <c r="J263" i="7"/>
  <c r="I263" i="7"/>
  <c r="H263" i="7"/>
  <c r="F263" i="7"/>
  <c r="K262" i="7"/>
  <c r="J262" i="7"/>
  <c r="I262" i="7"/>
  <c r="O270" i="7" s="1"/>
  <c r="H262" i="7"/>
  <c r="F262" i="7"/>
  <c r="C261" i="7"/>
  <c r="V260" i="7"/>
  <c r="T260" i="7"/>
  <c r="K266" i="7" s="1"/>
  <c r="R260" i="7"/>
  <c r="K265" i="7" s="1"/>
  <c r="U260" i="7"/>
  <c r="S260" i="7"/>
  <c r="Q260" i="7"/>
  <c r="I265" i="7" s="1"/>
  <c r="E260" i="7"/>
  <c r="D260" i="7"/>
  <c r="B260" i="7"/>
  <c r="H257" i="7"/>
  <c r="J257" i="7"/>
  <c r="I255" i="7"/>
  <c r="H255" i="7"/>
  <c r="E255" i="7"/>
  <c r="K254" i="7"/>
  <c r="J254" i="7"/>
  <c r="I254" i="7"/>
  <c r="E254" i="7"/>
  <c r="J253" i="7"/>
  <c r="E253" i="7"/>
  <c r="K252" i="7"/>
  <c r="J252" i="7"/>
  <c r="I252" i="7"/>
  <c r="H252" i="7"/>
  <c r="F252" i="7"/>
  <c r="V251" i="7"/>
  <c r="T251" i="7"/>
  <c r="R251" i="7"/>
  <c r="K253" i="7" s="1"/>
  <c r="J258" i="7" s="1"/>
  <c r="U251" i="7"/>
  <c r="S251" i="7"/>
  <c r="Q251" i="7"/>
  <c r="I253" i="7" s="1"/>
  <c r="H258" i="7" s="1"/>
  <c r="E251" i="7"/>
  <c r="D251" i="7"/>
  <c r="B251" i="7"/>
  <c r="H248" i="7"/>
  <c r="J248" i="7"/>
  <c r="I246" i="7"/>
  <c r="H246" i="7"/>
  <c r="E246" i="7"/>
  <c r="K245" i="7"/>
  <c r="J245" i="7"/>
  <c r="E245" i="7"/>
  <c r="K244" i="7"/>
  <c r="J244" i="7"/>
  <c r="I244" i="7"/>
  <c r="E244" i="7"/>
  <c r="K243" i="7"/>
  <c r="J243" i="7"/>
  <c r="I243" i="7"/>
  <c r="H243" i="7"/>
  <c r="F243" i="7"/>
  <c r="K242" i="7"/>
  <c r="J242" i="7"/>
  <c r="I242" i="7"/>
  <c r="H242" i="7"/>
  <c r="F242" i="7"/>
  <c r="K241" i="7"/>
  <c r="P249" i="7" s="1"/>
  <c r="J241" i="7"/>
  <c r="I241" i="7"/>
  <c r="H241" i="7"/>
  <c r="F241" i="7"/>
  <c r="C240" i="7"/>
  <c r="V239" i="7"/>
  <c r="T239" i="7"/>
  <c r="R239" i="7"/>
  <c r="U239" i="7"/>
  <c r="S239" i="7"/>
  <c r="I245" i="7" s="1"/>
  <c r="Q239" i="7"/>
  <c r="E239" i="7"/>
  <c r="D239" i="7"/>
  <c r="B239" i="7"/>
  <c r="H236" i="7"/>
  <c r="J236" i="7"/>
  <c r="I234" i="7"/>
  <c r="H234" i="7"/>
  <c r="E234" i="7"/>
  <c r="J233" i="7"/>
  <c r="E233" i="7"/>
  <c r="K232" i="7"/>
  <c r="J232" i="7"/>
  <c r="E232" i="7"/>
  <c r="K231" i="7"/>
  <c r="J231" i="7"/>
  <c r="I231" i="7"/>
  <c r="H231" i="7"/>
  <c r="F231" i="7"/>
  <c r="K230" i="7"/>
  <c r="J230" i="7"/>
  <c r="I230" i="7"/>
  <c r="H230" i="7"/>
  <c r="F230" i="7"/>
  <c r="K229" i="7"/>
  <c r="J229" i="7"/>
  <c r="I229" i="7"/>
  <c r="H229" i="7"/>
  <c r="F229" i="7"/>
  <c r="C228" i="7"/>
  <c r="V227" i="7"/>
  <c r="T227" i="7"/>
  <c r="K233" i="7" s="1"/>
  <c r="R227" i="7"/>
  <c r="U227" i="7"/>
  <c r="S227" i="7"/>
  <c r="I233" i="7" s="1"/>
  <c r="Q227" i="7"/>
  <c r="I232" i="7" s="1"/>
  <c r="O237" i="7" s="1"/>
  <c r="E227" i="7"/>
  <c r="D227" i="7"/>
  <c r="B227" i="7"/>
  <c r="H224" i="7"/>
  <c r="J224" i="7"/>
  <c r="I222" i="7"/>
  <c r="H222" i="7"/>
  <c r="E222" i="7"/>
  <c r="J221" i="7"/>
  <c r="I221" i="7"/>
  <c r="E221" i="7"/>
  <c r="J220" i="7"/>
  <c r="E220" i="7"/>
  <c r="K219" i="7"/>
  <c r="J219" i="7"/>
  <c r="I219" i="7"/>
  <c r="H219" i="7"/>
  <c r="F219" i="7"/>
  <c r="K218" i="7"/>
  <c r="J218" i="7"/>
  <c r="I218" i="7"/>
  <c r="H218" i="7"/>
  <c r="F218" i="7"/>
  <c r="K217" i="7"/>
  <c r="J217" i="7"/>
  <c r="I217" i="7"/>
  <c r="O225" i="7" s="1"/>
  <c r="H217" i="7"/>
  <c r="F217" i="7"/>
  <c r="C216" i="7"/>
  <c r="V215" i="7"/>
  <c r="T215" i="7"/>
  <c r="K221" i="7" s="1"/>
  <c r="R215" i="7"/>
  <c r="K220" i="7" s="1"/>
  <c r="U215" i="7"/>
  <c r="S215" i="7"/>
  <c r="Q215" i="7"/>
  <c r="I220" i="7" s="1"/>
  <c r="E215" i="7"/>
  <c r="D215" i="7"/>
  <c r="B215" i="7"/>
  <c r="H212" i="7"/>
  <c r="J212" i="7"/>
  <c r="I210" i="7"/>
  <c r="H210" i="7"/>
  <c r="E210" i="7"/>
  <c r="K209" i="7"/>
  <c r="J209" i="7"/>
  <c r="E209" i="7"/>
  <c r="K208" i="7"/>
  <c r="J208" i="7"/>
  <c r="I208" i="7"/>
  <c r="E208" i="7"/>
  <c r="K207" i="7"/>
  <c r="J207" i="7"/>
  <c r="I207" i="7"/>
  <c r="H207" i="7"/>
  <c r="F207" i="7"/>
  <c r="K206" i="7"/>
  <c r="J206" i="7"/>
  <c r="I206" i="7"/>
  <c r="H206" i="7"/>
  <c r="F206" i="7"/>
  <c r="K205" i="7"/>
  <c r="P213" i="7" s="1"/>
  <c r="J205" i="7"/>
  <c r="I205" i="7"/>
  <c r="H205" i="7"/>
  <c r="F205" i="7"/>
  <c r="C204" i="7"/>
  <c r="V203" i="7"/>
  <c r="T203" i="7"/>
  <c r="R203" i="7"/>
  <c r="U203" i="7"/>
  <c r="S203" i="7"/>
  <c r="I209" i="7" s="1"/>
  <c r="Q203" i="7"/>
  <c r="E203" i="7"/>
  <c r="D203" i="7"/>
  <c r="B203" i="7"/>
  <c r="H200" i="7"/>
  <c r="J200" i="7"/>
  <c r="I198" i="7"/>
  <c r="H198" i="7"/>
  <c r="E198" i="7"/>
  <c r="J197" i="7"/>
  <c r="E197" i="7"/>
  <c r="K196" i="7"/>
  <c r="J196" i="7"/>
  <c r="E196" i="7"/>
  <c r="K195" i="7"/>
  <c r="J195" i="7"/>
  <c r="I195" i="7"/>
  <c r="H195" i="7"/>
  <c r="F195" i="7"/>
  <c r="K194" i="7"/>
  <c r="J194" i="7"/>
  <c r="I194" i="7"/>
  <c r="H199" i="7" s="1"/>
  <c r="H194" i="7"/>
  <c r="F194" i="7"/>
  <c r="K193" i="7"/>
  <c r="J201" i="7" s="1"/>
  <c r="J193" i="7"/>
  <c r="I193" i="7"/>
  <c r="H201" i="7" s="1"/>
  <c r="H193" i="7"/>
  <c r="F193" i="7"/>
  <c r="C192" i="7"/>
  <c r="V191" i="7"/>
  <c r="T191" i="7"/>
  <c r="K197" i="7" s="1"/>
  <c r="R191" i="7"/>
  <c r="U191" i="7"/>
  <c r="S191" i="7"/>
  <c r="I197" i="7" s="1"/>
  <c r="Q191" i="7"/>
  <c r="I196" i="7" s="1"/>
  <c r="O201" i="7" s="1"/>
  <c r="E191" i="7"/>
  <c r="D191" i="7"/>
  <c r="B191" i="7"/>
  <c r="H188" i="7"/>
  <c r="J188" i="7"/>
  <c r="I186" i="7"/>
  <c r="H186" i="7"/>
  <c r="E186" i="7"/>
  <c r="J185" i="7"/>
  <c r="E185" i="7"/>
  <c r="K184" i="7"/>
  <c r="J184" i="7"/>
  <c r="E184" i="7"/>
  <c r="K183" i="7"/>
  <c r="J183" i="7"/>
  <c r="I183" i="7"/>
  <c r="H183" i="7"/>
  <c r="F183" i="7"/>
  <c r="V182" i="7"/>
  <c r="T182" i="7"/>
  <c r="K185" i="7" s="1"/>
  <c r="P189" i="7" s="1"/>
  <c r="R182" i="7"/>
  <c r="U182" i="7"/>
  <c r="S182" i="7"/>
  <c r="I185" i="7" s="1"/>
  <c r="Q182" i="7"/>
  <c r="I184" i="7" s="1"/>
  <c r="E182" i="7"/>
  <c r="D182" i="7"/>
  <c r="B182" i="7"/>
  <c r="H179" i="7"/>
  <c r="J179" i="7"/>
  <c r="I177" i="7"/>
  <c r="H177" i="7"/>
  <c r="E177" i="7"/>
  <c r="K176" i="7"/>
  <c r="J176" i="7"/>
  <c r="I176" i="7"/>
  <c r="E176" i="7"/>
  <c r="J175" i="7"/>
  <c r="E175" i="7"/>
  <c r="K174" i="7"/>
  <c r="J174" i="7"/>
  <c r="I174" i="7"/>
  <c r="H174" i="7"/>
  <c r="F174" i="7"/>
  <c r="K173" i="7"/>
  <c r="J173" i="7"/>
  <c r="I173" i="7"/>
  <c r="H173" i="7"/>
  <c r="F173" i="7"/>
  <c r="K172" i="7"/>
  <c r="J172" i="7"/>
  <c r="I172" i="7"/>
  <c r="O180" i="7" s="1"/>
  <c r="H172" i="7"/>
  <c r="F172" i="7"/>
  <c r="C171" i="7"/>
  <c r="V170" i="7"/>
  <c r="T170" i="7"/>
  <c r="R170" i="7"/>
  <c r="K175" i="7" s="1"/>
  <c r="U170" i="7"/>
  <c r="S170" i="7"/>
  <c r="Q170" i="7"/>
  <c r="I175" i="7" s="1"/>
  <c r="E170" i="7"/>
  <c r="D170" i="7"/>
  <c r="B170" i="7"/>
  <c r="H167" i="7"/>
  <c r="J167" i="7"/>
  <c r="I165" i="7"/>
  <c r="H165" i="7"/>
  <c r="E165" i="7"/>
  <c r="K164" i="7"/>
  <c r="J164" i="7"/>
  <c r="I164" i="7"/>
  <c r="H168" i="7" s="1"/>
  <c r="E164" i="7"/>
  <c r="J163" i="7"/>
  <c r="I163" i="7"/>
  <c r="E163" i="7"/>
  <c r="K162" i="7"/>
  <c r="J162" i="7"/>
  <c r="I162" i="7"/>
  <c r="H162" i="7"/>
  <c r="F162" i="7"/>
  <c r="K161" i="7"/>
  <c r="J161" i="7"/>
  <c r="I161" i="7"/>
  <c r="H161" i="7"/>
  <c r="F161" i="7"/>
  <c r="K160" i="7"/>
  <c r="J160" i="7"/>
  <c r="I160" i="7"/>
  <c r="O168" i="7" s="1"/>
  <c r="H160" i="7"/>
  <c r="F160" i="7"/>
  <c r="C159" i="7"/>
  <c r="V158" i="7"/>
  <c r="T158" i="7"/>
  <c r="R158" i="7"/>
  <c r="K163" i="7" s="1"/>
  <c r="U158" i="7"/>
  <c r="S158" i="7"/>
  <c r="Q158" i="7"/>
  <c r="E158" i="7"/>
  <c r="D158" i="7"/>
  <c r="B158" i="7"/>
  <c r="H155" i="7"/>
  <c r="J155" i="7"/>
  <c r="I153" i="7"/>
  <c r="H153" i="7"/>
  <c r="E153" i="7"/>
  <c r="K152" i="7"/>
  <c r="J152" i="7"/>
  <c r="E152" i="7"/>
  <c r="K151" i="7"/>
  <c r="J156" i="7" s="1"/>
  <c r="J151" i="7"/>
  <c r="I151" i="7"/>
  <c r="E151" i="7"/>
  <c r="K150" i="7"/>
  <c r="J150" i="7"/>
  <c r="I150" i="7"/>
  <c r="O156" i="7" s="1"/>
  <c r="H150" i="7"/>
  <c r="F150" i="7"/>
  <c r="K149" i="7"/>
  <c r="P156" i="7" s="1"/>
  <c r="J149" i="7"/>
  <c r="I149" i="7"/>
  <c r="H156" i="7" s="1"/>
  <c r="H149" i="7"/>
  <c r="F149" i="7"/>
  <c r="C148" i="7"/>
  <c r="V147" i="7"/>
  <c r="T147" i="7"/>
  <c r="R147" i="7"/>
  <c r="U147" i="7"/>
  <c r="S147" i="7"/>
  <c r="I152" i="7" s="1"/>
  <c r="H154" i="7" s="1"/>
  <c r="Q147" i="7"/>
  <c r="E147" i="7"/>
  <c r="D147" i="7"/>
  <c r="B147" i="7"/>
  <c r="H144" i="7"/>
  <c r="J144" i="7"/>
  <c r="I142" i="7"/>
  <c r="H142" i="7"/>
  <c r="E142" i="7"/>
  <c r="J141" i="7"/>
  <c r="E141" i="7"/>
  <c r="K140" i="7"/>
  <c r="J140" i="7"/>
  <c r="E140" i="7"/>
  <c r="K139" i="7"/>
  <c r="J139" i="7"/>
  <c r="I139" i="7"/>
  <c r="H139" i="7"/>
  <c r="F139" i="7"/>
  <c r="K138" i="7"/>
  <c r="J138" i="7"/>
  <c r="I138" i="7"/>
  <c r="H143" i="7" s="1"/>
  <c r="H138" i="7"/>
  <c r="F138" i="7"/>
  <c r="K137" i="7"/>
  <c r="J145" i="7" s="1"/>
  <c r="J137" i="7"/>
  <c r="I137" i="7"/>
  <c r="H145" i="7" s="1"/>
  <c r="H137" i="7"/>
  <c r="F137" i="7"/>
  <c r="C136" i="7"/>
  <c r="V135" i="7"/>
  <c r="T135" i="7"/>
  <c r="K141" i="7" s="1"/>
  <c r="R135" i="7"/>
  <c r="U135" i="7"/>
  <c r="S135" i="7"/>
  <c r="I141" i="7" s="1"/>
  <c r="Q135" i="7"/>
  <c r="I140" i="7" s="1"/>
  <c r="E135" i="7"/>
  <c r="D135" i="7"/>
  <c r="B135" i="7"/>
  <c r="H132" i="7"/>
  <c r="J132" i="7"/>
  <c r="I130" i="7"/>
  <c r="H130" i="7"/>
  <c r="E130" i="7"/>
  <c r="J129" i="7"/>
  <c r="I129" i="7"/>
  <c r="E129" i="7"/>
  <c r="K128" i="7"/>
  <c r="J128" i="7"/>
  <c r="E128" i="7"/>
  <c r="K127" i="7"/>
  <c r="J127" i="7"/>
  <c r="I127" i="7"/>
  <c r="H127" i="7"/>
  <c r="F127" i="7"/>
  <c r="K126" i="7"/>
  <c r="J126" i="7"/>
  <c r="I126" i="7"/>
  <c r="H126" i="7"/>
  <c r="F126" i="7"/>
  <c r="K125" i="7"/>
  <c r="J133" i="7" s="1"/>
  <c r="J125" i="7"/>
  <c r="I125" i="7"/>
  <c r="O133" i="7" s="1"/>
  <c r="H125" i="7"/>
  <c r="F125" i="7"/>
  <c r="V124" i="7"/>
  <c r="T124" i="7"/>
  <c r="K129" i="7" s="1"/>
  <c r="R124" i="7"/>
  <c r="U124" i="7"/>
  <c r="S124" i="7"/>
  <c r="Q124" i="7"/>
  <c r="I128" i="7" s="1"/>
  <c r="E124" i="7"/>
  <c r="D124" i="7"/>
  <c r="B124" i="7"/>
  <c r="H121" i="7"/>
  <c r="J121" i="7"/>
  <c r="I119" i="7"/>
  <c r="H119" i="7"/>
  <c r="E119" i="7"/>
  <c r="K118" i="7"/>
  <c r="J118" i="7"/>
  <c r="E118" i="7"/>
  <c r="K117" i="7"/>
  <c r="J117" i="7"/>
  <c r="I117" i="7"/>
  <c r="H122" i="7" s="1"/>
  <c r="E117" i="7"/>
  <c r="K116" i="7"/>
  <c r="J116" i="7"/>
  <c r="I116" i="7"/>
  <c r="H116" i="7"/>
  <c r="F116" i="7"/>
  <c r="K115" i="7"/>
  <c r="J115" i="7"/>
  <c r="I115" i="7"/>
  <c r="H115" i="7"/>
  <c r="F115" i="7"/>
  <c r="K114" i="7"/>
  <c r="P122" i="7" s="1"/>
  <c r="J114" i="7"/>
  <c r="I114" i="7"/>
  <c r="H114" i="7"/>
  <c r="F114" i="7"/>
  <c r="C113" i="7"/>
  <c r="V112" i="7"/>
  <c r="T112" i="7"/>
  <c r="R112" i="7"/>
  <c r="U112" i="7"/>
  <c r="S112" i="7"/>
  <c r="I118" i="7" s="1"/>
  <c r="Q112" i="7"/>
  <c r="E112" i="7"/>
  <c r="D112" i="7"/>
  <c r="B112" i="7"/>
  <c r="H109" i="7"/>
  <c r="J109" i="7"/>
  <c r="I107" i="7"/>
  <c r="H107" i="7"/>
  <c r="E107" i="7"/>
  <c r="J106" i="7"/>
  <c r="I106" i="7"/>
  <c r="E106" i="7"/>
  <c r="J105" i="7"/>
  <c r="E105" i="7"/>
  <c r="K104" i="7"/>
  <c r="J104" i="7"/>
  <c r="I104" i="7"/>
  <c r="H104" i="7"/>
  <c r="F104" i="7"/>
  <c r="K103" i="7"/>
  <c r="J103" i="7"/>
  <c r="I103" i="7"/>
  <c r="H103" i="7"/>
  <c r="F103" i="7"/>
  <c r="K102" i="7"/>
  <c r="J102" i="7"/>
  <c r="I102" i="7"/>
  <c r="O110" i="7" s="1"/>
  <c r="H102" i="7"/>
  <c r="F102" i="7"/>
  <c r="C101" i="7"/>
  <c r="V100" i="7"/>
  <c r="T100" i="7"/>
  <c r="K106" i="7" s="1"/>
  <c r="R100" i="7"/>
  <c r="K105" i="7" s="1"/>
  <c r="U100" i="7"/>
  <c r="S100" i="7"/>
  <c r="Q100" i="7"/>
  <c r="I105" i="7" s="1"/>
  <c r="E100" i="7"/>
  <c r="D100" i="7"/>
  <c r="B100" i="7"/>
  <c r="H97" i="7"/>
  <c r="J97" i="7"/>
  <c r="I95" i="7"/>
  <c r="H95" i="7"/>
  <c r="E95" i="7"/>
  <c r="K94" i="7"/>
  <c r="J94" i="7"/>
  <c r="E94" i="7"/>
  <c r="J93" i="7"/>
  <c r="I93" i="7"/>
  <c r="E93" i="7"/>
  <c r="K92" i="7"/>
  <c r="J96" i="7" s="1"/>
  <c r="J92" i="7"/>
  <c r="I92" i="7"/>
  <c r="O98" i="7" s="1"/>
  <c r="H92" i="7"/>
  <c r="F92" i="7"/>
  <c r="C91" i="7"/>
  <c r="V90" i="7"/>
  <c r="T90" i="7"/>
  <c r="R90" i="7"/>
  <c r="K93" i="7" s="1"/>
  <c r="J98" i="7" s="1"/>
  <c r="U90" i="7"/>
  <c r="S90" i="7"/>
  <c r="I94" i="7" s="1"/>
  <c r="Q90" i="7"/>
  <c r="E90" i="7"/>
  <c r="D90" i="7"/>
  <c r="B90" i="7"/>
  <c r="H87" i="7"/>
  <c r="J87" i="7"/>
  <c r="I85" i="7"/>
  <c r="H85" i="7"/>
  <c r="E85" i="7"/>
  <c r="K84" i="7"/>
  <c r="J84" i="7"/>
  <c r="I84" i="7"/>
  <c r="E84" i="7"/>
  <c r="J83" i="7"/>
  <c r="E83" i="7"/>
  <c r="K82" i="7"/>
  <c r="P88" i="7" s="1"/>
  <c r="J82" i="7"/>
  <c r="I82" i="7"/>
  <c r="H82" i="7"/>
  <c r="F82" i="7"/>
  <c r="C81" i="7"/>
  <c r="V80" i="7"/>
  <c r="T80" i="7"/>
  <c r="R80" i="7"/>
  <c r="K83" i="7" s="1"/>
  <c r="J86" i="7" s="1"/>
  <c r="U80" i="7"/>
  <c r="S80" i="7"/>
  <c r="Q80" i="7"/>
  <c r="I83" i="7" s="1"/>
  <c r="E80" i="7"/>
  <c r="D80" i="7"/>
  <c r="B80" i="7"/>
  <c r="H77" i="7"/>
  <c r="J77" i="7"/>
  <c r="I75" i="7"/>
  <c r="H75" i="7"/>
  <c r="E75" i="7"/>
  <c r="K74" i="7"/>
  <c r="J74" i="7"/>
  <c r="E74" i="7"/>
  <c r="J73" i="7"/>
  <c r="E73" i="7"/>
  <c r="K72" i="7"/>
  <c r="J72" i="7"/>
  <c r="I72" i="7"/>
  <c r="O78" i="7" s="1"/>
  <c r="H72" i="7"/>
  <c r="F72" i="7"/>
  <c r="C71" i="7"/>
  <c r="V70" i="7"/>
  <c r="T70" i="7"/>
  <c r="R70" i="7"/>
  <c r="K73" i="7" s="1"/>
  <c r="U70" i="7"/>
  <c r="S70" i="7"/>
  <c r="I74" i="7" s="1"/>
  <c r="Q70" i="7"/>
  <c r="I73" i="7" s="1"/>
  <c r="E70" i="7"/>
  <c r="D70" i="7"/>
  <c r="B70" i="7"/>
  <c r="H67" i="7"/>
  <c r="J67" i="7"/>
  <c r="I65" i="7"/>
  <c r="H65" i="7"/>
  <c r="E65" i="7"/>
  <c r="K64" i="7"/>
  <c r="J64" i="7"/>
  <c r="I64" i="7"/>
  <c r="H68" i="7" s="1"/>
  <c r="E64" i="7"/>
  <c r="J63" i="7"/>
  <c r="I63" i="7"/>
  <c r="O68" i="7" s="1"/>
  <c r="E63" i="7"/>
  <c r="K62" i="7"/>
  <c r="J62" i="7"/>
  <c r="I62" i="7"/>
  <c r="H62" i="7"/>
  <c r="F62" i="7"/>
  <c r="C61" i="7"/>
  <c r="V60" i="7"/>
  <c r="T60" i="7"/>
  <c r="R60" i="7"/>
  <c r="K63" i="7" s="1"/>
  <c r="J68" i="7" s="1"/>
  <c r="U60" i="7"/>
  <c r="S60" i="7"/>
  <c r="Q60" i="7"/>
  <c r="E60" i="7"/>
  <c r="D60" i="7"/>
  <c r="B60" i="7"/>
  <c r="H57" i="7"/>
  <c r="J57" i="7"/>
  <c r="I55" i="7"/>
  <c r="H55" i="7"/>
  <c r="E55" i="7"/>
  <c r="J54" i="7"/>
  <c r="I54" i="7"/>
  <c r="H56" i="7" s="1"/>
  <c r="E54" i="7"/>
  <c r="J53" i="7"/>
  <c r="I53" i="7"/>
  <c r="E53" i="7"/>
  <c r="K52" i="7"/>
  <c r="J52" i="7"/>
  <c r="I52" i="7"/>
  <c r="H52" i="7"/>
  <c r="F52" i="7"/>
  <c r="C51" i="7"/>
  <c r="V50" i="7"/>
  <c r="T50" i="7"/>
  <c r="K54" i="7" s="1"/>
  <c r="R50" i="7"/>
  <c r="K53" i="7" s="1"/>
  <c r="U50" i="7"/>
  <c r="S50" i="7"/>
  <c r="Q50" i="7"/>
  <c r="E50" i="7"/>
  <c r="D50" i="7"/>
  <c r="B50" i="7"/>
  <c r="H47" i="7"/>
  <c r="J47" i="7"/>
  <c r="I45" i="7"/>
  <c r="H45" i="7"/>
  <c r="E45" i="7"/>
  <c r="J44" i="7"/>
  <c r="E44" i="7"/>
  <c r="K43" i="7"/>
  <c r="J43" i="7"/>
  <c r="E43" i="7"/>
  <c r="K42" i="7"/>
  <c r="J42" i="7"/>
  <c r="I42" i="7"/>
  <c r="H42" i="7"/>
  <c r="F42" i="7"/>
  <c r="K41" i="7"/>
  <c r="J41" i="7"/>
  <c r="I41" i="7"/>
  <c r="H41" i="7"/>
  <c r="F41" i="7"/>
  <c r="K40" i="7"/>
  <c r="J40" i="7"/>
  <c r="I40" i="7"/>
  <c r="H40" i="7"/>
  <c r="F40" i="7"/>
  <c r="V39" i="7"/>
  <c r="T39" i="7"/>
  <c r="K44" i="7" s="1"/>
  <c r="R39" i="7"/>
  <c r="U39" i="7"/>
  <c r="S39" i="7"/>
  <c r="I44" i="7" s="1"/>
  <c r="Q39" i="7"/>
  <c r="I43" i="7" s="1"/>
  <c r="H46" i="7" s="1"/>
  <c r="E39" i="7"/>
  <c r="D39" i="7"/>
  <c r="B39" i="7"/>
  <c r="A38" i="7"/>
  <c r="A36" i="7"/>
  <c r="A18" i="7"/>
  <c r="A13" i="7"/>
  <c r="G6" i="7"/>
  <c r="B6" i="7"/>
  <c r="A1" i="7"/>
  <c r="A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1" i="3"/>
  <c r="Y1" i="3"/>
  <c r="CU1" i="3"/>
  <c r="CV1" i="3"/>
  <c r="CX1" i="3"/>
  <c r="DI1" i="3" s="1"/>
  <c r="DJ1" i="3" s="1"/>
  <c r="CY1" i="3"/>
  <c r="CZ1" i="3"/>
  <c r="DB1" i="3" s="1"/>
  <c r="DA1" i="3"/>
  <c r="DC1" i="3"/>
  <c r="A2" i="3"/>
  <c r="Y2" i="3"/>
  <c r="CW2" i="3" s="1"/>
  <c r="CY2" i="3"/>
  <c r="CZ2" i="3"/>
  <c r="DB2" i="3" s="1"/>
  <c r="DA2" i="3"/>
  <c r="DC2" i="3"/>
  <c r="A3" i="3"/>
  <c r="Y3" i="3"/>
  <c r="CW3" i="3" s="1"/>
  <c r="CX3" i="3"/>
  <c r="CY3" i="3"/>
  <c r="CZ3" i="3"/>
  <c r="DB3" i="3" s="1"/>
  <c r="DA3" i="3"/>
  <c r="DC3" i="3"/>
  <c r="A4" i="3"/>
  <c r="Y4" i="3"/>
  <c r="CX4" i="3" s="1"/>
  <c r="CY4" i="3"/>
  <c r="CZ4" i="3"/>
  <c r="DB4" i="3" s="1"/>
  <c r="DA4" i="3"/>
  <c r="DC4" i="3"/>
  <c r="A5" i="3"/>
  <c r="Y5" i="3"/>
  <c r="CX5" i="3"/>
  <c r="CY5" i="3"/>
  <c r="CZ5" i="3"/>
  <c r="DB5" i="3" s="1"/>
  <c r="DA5" i="3"/>
  <c r="DC5" i="3"/>
  <c r="A6" i="3"/>
  <c r="Y6" i="3"/>
  <c r="CX6" i="3" s="1"/>
  <c r="CY6" i="3"/>
  <c r="CZ6" i="3"/>
  <c r="DA6" i="3"/>
  <c r="DB6" i="3"/>
  <c r="DC6" i="3"/>
  <c r="A7" i="3"/>
  <c r="Y7" i="3"/>
  <c r="CX7" i="3"/>
  <c r="CY7" i="3"/>
  <c r="CZ7" i="3"/>
  <c r="DA7" i="3"/>
  <c r="DB7" i="3"/>
  <c r="DC7" i="3"/>
  <c r="A8" i="3"/>
  <c r="Y8" i="3"/>
  <c r="CX8" i="3" s="1"/>
  <c r="CY8" i="3"/>
  <c r="CZ8" i="3"/>
  <c r="DB8" i="3" s="1"/>
  <c r="DA8" i="3"/>
  <c r="DC8" i="3"/>
  <c r="A9" i="3"/>
  <c r="Y9" i="3"/>
  <c r="CX9" i="3"/>
  <c r="CY9" i="3"/>
  <c r="CZ9" i="3"/>
  <c r="DB9" i="3" s="1"/>
  <c r="DA9" i="3"/>
  <c r="DC9" i="3"/>
  <c r="A10" i="3"/>
  <c r="Y10" i="3"/>
  <c r="CU10" i="3"/>
  <c r="CV10" i="3"/>
  <c r="CX10" i="3"/>
  <c r="DH10" i="3" s="1"/>
  <c r="CY10" i="3"/>
  <c r="CZ10" i="3"/>
  <c r="DB10" i="3" s="1"/>
  <c r="DA10" i="3"/>
  <c r="DC10" i="3"/>
  <c r="A11" i="3"/>
  <c r="Y11" i="3"/>
  <c r="CX11" i="3" s="1"/>
  <c r="CW11" i="3"/>
  <c r="CY11" i="3"/>
  <c r="CZ11" i="3"/>
  <c r="DA11" i="3"/>
  <c r="DB11" i="3"/>
  <c r="DC11" i="3"/>
  <c r="A12" i="3"/>
  <c r="Y12" i="3"/>
  <c r="CY12" i="3"/>
  <c r="CZ12" i="3"/>
  <c r="DB12" i="3" s="1"/>
  <c r="DA12" i="3"/>
  <c r="DC12" i="3"/>
  <c r="A13" i="3"/>
  <c r="Y13" i="3"/>
  <c r="CX13" i="3"/>
  <c r="DF13" i="3" s="1"/>
  <c r="DJ13" i="3" s="1"/>
  <c r="CY13" i="3"/>
  <c r="CZ13" i="3"/>
  <c r="DA13" i="3"/>
  <c r="DB13" i="3"/>
  <c r="DC13" i="3"/>
  <c r="A14" i="3"/>
  <c r="Y14" i="3"/>
  <c r="CX14" i="3" s="1"/>
  <c r="CY14" i="3"/>
  <c r="CZ14" i="3"/>
  <c r="DA14" i="3"/>
  <c r="DB14" i="3"/>
  <c r="DC14" i="3"/>
  <c r="DI14" i="3"/>
  <c r="A15" i="3"/>
  <c r="Y15" i="3"/>
  <c r="CX15" i="3" s="1"/>
  <c r="CY15" i="3"/>
  <c r="CZ15" i="3"/>
  <c r="DB15" i="3" s="1"/>
  <c r="DA15" i="3"/>
  <c r="DC15" i="3"/>
  <c r="A16" i="3"/>
  <c r="Y16" i="3"/>
  <c r="CX16" i="3" s="1"/>
  <c r="DH16" i="3" s="1"/>
  <c r="CY16" i="3"/>
  <c r="CZ16" i="3"/>
  <c r="DA16" i="3"/>
  <c r="DB16" i="3"/>
  <c r="DC16" i="3"/>
  <c r="A17" i="3"/>
  <c r="Y17" i="3"/>
  <c r="CX17" i="3"/>
  <c r="DG17" i="3" s="1"/>
  <c r="CY17" i="3"/>
  <c r="CZ17" i="3"/>
  <c r="DA17" i="3"/>
  <c r="DB17" i="3"/>
  <c r="DC17" i="3"/>
  <c r="A18" i="3"/>
  <c r="Y18" i="3"/>
  <c r="CX18" i="3" s="1"/>
  <c r="CY18" i="3"/>
  <c r="CZ18" i="3"/>
  <c r="DA18" i="3"/>
  <c r="DB18" i="3"/>
  <c r="DC18" i="3"/>
  <c r="A19" i="3"/>
  <c r="Y19" i="3"/>
  <c r="CY19" i="3"/>
  <c r="CZ19" i="3"/>
  <c r="DB19" i="3" s="1"/>
  <c r="DA19" i="3"/>
  <c r="DC19" i="3"/>
  <c r="A20" i="3"/>
  <c r="Y20" i="3"/>
  <c r="CY20" i="3"/>
  <c r="CZ20" i="3"/>
  <c r="DB20" i="3" s="1"/>
  <c r="DA20" i="3"/>
  <c r="DC20" i="3"/>
  <c r="A21" i="3"/>
  <c r="Y21" i="3"/>
  <c r="CY21" i="3"/>
  <c r="CZ21" i="3"/>
  <c r="DB21" i="3" s="1"/>
  <c r="DA21" i="3"/>
  <c r="DC21" i="3"/>
  <c r="A22" i="3"/>
  <c r="Y22" i="3"/>
  <c r="CY22" i="3"/>
  <c r="CZ22" i="3"/>
  <c r="DB22" i="3" s="1"/>
  <c r="DA22" i="3"/>
  <c r="DC22" i="3"/>
  <c r="A23" i="3"/>
  <c r="Y23" i="3"/>
  <c r="CY23" i="3"/>
  <c r="CZ23" i="3"/>
  <c r="DA23" i="3"/>
  <c r="DB23" i="3"/>
  <c r="DC23" i="3"/>
  <c r="A24" i="3"/>
  <c r="Y24" i="3"/>
  <c r="CY24" i="3"/>
  <c r="CZ24" i="3"/>
  <c r="DB24" i="3" s="1"/>
  <c r="DA24" i="3"/>
  <c r="DC24" i="3"/>
  <c r="A25" i="3"/>
  <c r="Y25" i="3"/>
  <c r="CY25" i="3"/>
  <c r="CZ25" i="3"/>
  <c r="DB25" i="3" s="1"/>
  <c r="DA25" i="3"/>
  <c r="DC25" i="3"/>
  <c r="A26" i="3"/>
  <c r="Y26" i="3"/>
  <c r="CY26" i="3"/>
  <c r="CZ26" i="3"/>
  <c r="DB26" i="3" s="1"/>
  <c r="DA26" i="3"/>
  <c r="DC26" i="3"/>
  <c r="A27" i="3"/>
  <c r="Y27" i="3"/>
  <c r="CY27" i="3"/>
  <c r="CZ27" i="3"/>
  <c r="DA27" i="3"/>
  <c r="DB27" i="3"/>
  <c r="DC27" i="3"/>
  <c r="A28" i="3"/>
  <c r="Y28" i="3"/>
  <c r="CY28" i="3"/>
  <c r="CZ28" i="3"/>
  <c r="DA28" i="3"/>
  <c r="DB28" i="3"/>
  <c r="DC28" i="3"/>
  <c r="A29" i="3"/>
  <c r="Y29" i="3"/>
  <c r="CY29" i="3"/>
  <c r="CZ29" i="3"/>
  <c r="DA29" i="3"/>
  <c r="DB29" i="3"/>
  <c r="DC29" i="3"/>
  <c r="A30" i="3"/>
  <c r="Y30" i="3"/>
  <c r="CY30" i="3"/>
  <c r="CZ30" i="3"/>
  <c r="DA30" i="3"/>
  <c r="DB30" i="3"/>
  <c r="DC30" i="3"/>
  <c r="A31" i="3"/>
  <c r="Y31" i="3"/>
  <c r="CY31" i="3"/>
  <c r="CZ31" i="3"/>
  <c r="DA31" i="3"/>
  <c r="DB31" i="3"/>
  <c r="DC31" i="3"/>
  <c r="A32" i="3"/>
  <c r="Y32" i="3"/>
  <c r="CY32" i="3"/>
  <c r="CZ32" i="3"/>
  <c r="DA32" i="3"/>
  <c r="DB32" i="3"/>
  <c r="DC32" i="3"/>
  <c r="A33" i="3"/>
  <c r="Y33" i="3"/>
  <c r="CY33" i="3"/>
  <c r="CZ33" i="3"/>
  <c r="DA33" i="3"/>
  <c r="DB33" i="3"/>
  <c r="DC33" i="3"/>
  <c r="A34" i="3"/>
  <c r="Y34" i="3"/>
  <c r="CY34" i="3"/>
  <c r="CZ34" i="3"/>
  <c r="DA34" i="3"/>
  <c r="DB34" i="3"/>
  <c r="DC34" i="3"/>
  <c r="A35" i="3"/>
  <c r="Y35" i="3"/>
  <c r="CY35" i="3"/>
  <c r="CZ35" i="3"/>
  <c r="DB35" i="3" s="1"/>
  <c r="DA35" i="3"/>
  <c r="DC35" i="3"/>
  <c r="A36" i="3"/>
  <c r="Y36" i="3"/>
  <c r="CY36" i="3"/>
  <c r="CZ36" i="3"/>
  <c r="DA36" i="3"/>
  <c r="DB36" i="3"/>
  <c r="DC36" i="3"/>
  <c r="A37" i="3"/>
  <c r="Y37" i="3"/>
  <c r="CY37" i="3"/>
  <c r="CZ37" i="3"/>
  <c r="DA37" i="3"/>
  <c r="DB37" i="3"/>
  <c r="DC37" i="3"/>
  <c r="A38" i="3"/>
  <c r="Y38" i="3"/>
  <c r="CY38" i="3"/>
  <c r="CZ38" i="3"/>
  <c r="DA38" i="3"/>
  <c r="DB38" i="3"/>
  <c r="DC38" i="3"/>
  <c r="A39" i="3"/>
  <c r="Y39" i="3"/>
  <c r="CY39" i="3"/>
  <c r="CZ39" i="3"/>
  <c r="DB39" i="3" s="1"/>
  <c r="DA39" i="3"/>
  <c r="DC39" i="3"/>
  <c r="A40" i="3"/>
  <c r="Y40" i="3"/>
  <c r="CY40" i="3"/>
  <c r="CZ40" i="3"/>
  <c r="DB40" i="3" s="1"/>
  <c r="DA40" i="3"/>
  <c r="DC40" i="3"/>
  <c r="A41" i="3"/>
  <c r="Y41" i="3"/>
  <c r="CY41" i="3"/>
  <c r="CZ41" i="3"/>
  <c r="DB41" i="3" s="1"/>
  <c r="DA41" i="3"/>
  <c r="DC41" i="3"/>
  <c r="A42" i="3"/>
  <c r="Y42" i="3"/>
  <c r="CY42" i="3"/>
  <c r="CZ42" i="3"/>
  <c r="DB42" i="3" s="1"/>
  <c r="DA42" i="3"/>
  <c r="DC42" i="3"/>
  <c r="A43" i="3"/>
  <c r="Y43" i="3"/>
  <c r="CY43" i="3"/>
  <c r="CZ43" i="3"/>
  <c r="DA43" i="3"/>
  <c r="DB43" i="3"/>
  <c r="DC43" i="3"/>
  <c r="A44" i="3"/>
  <c r="Y44" i="3"/>
  <c r="CY44" i="3"/>
  <c r="CZ44" i="3"/>
  <c r="DB44" i="3" s="1"/>
  <c r="DA44" i="3"/>
  <c r="DC44" i="3"/>
  <c r="A45" i="3"/>
  <c r="Y45" i="3"/>
  <c r="CY45" i="3"/>
  <c r="CZ45" i="3"/>
  <c r="DA45" i="3"/>
  <c r="DB45" i="3"/>
  <c r="DC45" i="3"/>
  <c r="A46" i="3"/>
  <c r="Y46" i="3"/>
  <c r="CY46" i="3"/>
  <c r="CZ46" i="3"/>
  <c r="DB46" i="3" s="1"/>
  <c r="DA46" i="3"/>
  <c r="DC46" i="3"/>
  <c r="A47" i="3"/>
  <c r="Y47" i="3"/>
  <c r="CY47" i="3"/>
  <c r="CZ47" i="3"/>
  <c r="DA47" i="3"/>
  <c r="DB47" i="3"/>
  <c r="DC47" i="3"/>
  <c r="A48" i="3"/>
  <c r="Y48" i="3"/>
  <c r="CY48" i="3"/>
  <c r="CZ48" i="3"/>
  <c r="DB48" i="3" s="1"/>
  <c r="DA48" i="3"/>
  <c r="DC48" i="3"/>
  <c r="A49" i="3"/>
  <c r="Y49" i="3"/>
  <c r="CY49" i="3"/>
  <c r="CZ49" i="3"/>
  <c r="DA49" i="3"/>
  <c r="DB49" i="3"/>
  <c r="DC49" i="3"/>
  <c r="A50" i="3"/>
  <c r="Y50" i="3"/>
  <c r="CY50" i="3"/>
  <c r="CZ50" i="3"/>
  <c r="DA50" i="3"/>
  <c r="DB50" i="3"/>
  <c r="DC50" i="3"/>
  <c r="A51" i="3"/>
  <c r="Y51" i="3"/>
  <c r="CY51" i="3"/>
  <c r="CZ51" i="3"/>
  <c r="DA51" i="3"/>
  <c r="DB51" i="3"/>
  <c r="DC51" i="3"/>
  <c r="A52" i="3"/>
  <c r="Y52" i="3"/>
  <c r="CY52" i="3"/>
  <c r="CZ52" i="3"/>
  <c r="DA52" i="3"/>
  <c r="DB52" i="3"/>
  <c r="DC52" i="3"/>
  <c r="A53" i="3"/>
  <c r="Y53" i="3"/>
  <c r="CY53" i="3"/>
  <c r="CZ53" i="3"/>
  <c r="DA53" i="3"/>
  <c r="DB53" i="3"/>
  <c r="DC53" i="3"/>
  <c r="A54" i="3"/>
  <c r="Y54" i="3"/>
  <c r="CY54" i="3"/>
  <c r="CZ54" i="3"/>
  <c r="DB54" i="3" s="1"/>
  <c r="DA54" i="3"/>
  <c r="DC54" i="3"/>
  <c r="A55" i="3"/>
  <c r="Y55" i="3"/>
  <c r="CY55" i="3"/>
  <c r="CZ55" i="3"/>
  <c r="DA55" i="3"/>
  <c r="DB55" i="3"/>
  <c r="DC55" i="3"/>
  <c r="A56" i="3"/>
  <c r="Y56" i="3"/>
  <c r="CY56" i="3"/>
  <c r="CZ56" i="3"/>
  <c r="DB56" i="3" s="1"/>
  <c r="DA56" i="3"/>
  <c r="DC56" i="3"/>
  <c r="A57" i="3"/>
  <c r="Y57" i="3"/>
  <c r="CY57" i="3"/>
  <c r="CZ57" i="3"/>
  <c r="DA57" i="3"/>
  <c r="DB57" i="3"/>
  <c r="DC57" i="3"/>
  <c r="A58" i="3"/>
  <c r="Y58" i="3"/>
  <c r="CY58" i="3"/>
  <c r="CZ58" i="3"/>
  <c r="DA58" i="3"/>
  <c r="DB58" i="3"/>
  <c r="DC58" i="3"/>
  <c r="A59" i="3"/>
  <c r="Y59" i="3"/>
  <c r="CY59" i="3"/>
  <c r="CZ59" i="3"/>
  <c r="DA59" i="3"/>
  <c r="DB59" i="3"/>
  <c r="DC59" i="3"/>
  <c r="A60" i="3"/>
  <c r="Y60" i="3"/>
  <c r="CY60" i="3"/>
  <c r="CZ60" i="3"/>
  <c r="DA60" i="3"/>
  <c r="DB60" i="3"/>
  <c r="DC60" i="3"/>
  <c r="A61" i="3"/>
  <c r="Y61" i="3"/>
  <c r="CY61" i="3"/>
  <c r="CZ61" i="3"/>
  <c r="DA61" i="3"/>
  <c r="DB61" i="3"/>
  <c r="DC61" i="3"/>
  <c r="A62" i="3"/>
  <c r="Y62" i="3"/>
  <c r="CY62" i="3"/>
  <c r="CZ62" i="3"/>
  <c r="DB62" i="3" s="1"/>
  <c r="DA62" i="3"/>
  <c r="DC62" i="3"/>
  <c r="A63" i="3"/>
  <c r="Y63" i="3"/>
  <c r="CY63" i="3"/>
  <c r="CZ63" i="3"/>
  <c r="DB63" i="3" s="1"/>
  <c r="DA63" i="3"/>
  <c r="DC63" i="3"/>
  <c r="A64" i="3"/>
  <c r="Y64" i="3"/>
  <c r="CY64" i="3"/>
  <c r="CZ64" i="3"/>
  <c r="DA64" i="3"/>
  <c r="DB64" i="3"/>
  <c r="DC64" i="3"/>
  <c r="A65" i="3"/>
  <c r="Y65" i="3"/>
  <c r="CY65" i="3"/>
  <c r="CZ65" i="3"/>
  <c r="DA65" i="3"/>
  <c r="DB65" i="3"/>
  <c r="DC65" i="3"/>
  <c r="A66" i="3"/>
  <c r="Y66" i="3"/>
  <c r="CY66" i="3"/>
  <c r="CZ66" i="3"/>
  <c r="DB66" i="3" s="1"/>
  <c r="DA66" i="3"/>
  <c r="DC66" i="3"/>
  <c r="A67" i="3"/>
  <c r="Y67" i="3"/>
  <c r="CU67" i="3"/>
  <c r="CV67" i="3"/>
  <c r="CX67" i="3"/>
  <c r="DI67" i="3" s="1"/>
  <c r="CY67" i="3"/>
  <c r="CZ67" i="3"/>
  <c r="DA67" i="3"/>
  <c r="DB67" i="3"/>
  <c r="DC67" i="3"/>
  <c r="DJ67" i="3"/>
  <c r="A68" i="3"/>
  <c r="Y68" i="3"/>
  <c r="CX68" i="3" s="1"/>
  <c r="CY68" i="3"/>
  <c r="CZ68" i="3"/>
  <c r="DB68" i="3" s="1"/>
  <c r="DA68" i="3"/>
  <c r="DC68" i="3"/>
  <c r="A69" i="3"/>
  <c r="Y69" i="3"/>
  <c r="CU69" i="3"/>
  <c r="CV69" i="3"/>
  <c r="CX69" i="3"/>
  <c r="DF69" i="3" s="1"/>
  <c r="CY69" i="3"/>
  <c r="CZ69" i="3"/>
  <c r="DB69" i="3" s="1"/>
  <c r="DA69" i="3"/>
  <c r="DC69" i="3"/>
  <c r="DG69" i="3"/>
  <c r="DH69" i="3"/>
  <c r="A70" i="3"/>
  <c r="Y70" i="3"/>
  <c r="CX70" i="3" s="1"/>
  <c r="DF70" i="3" s="1"/>
  <c r="DJ70" i="3" s="1"/>
  <c r="CY70" i="3"/>
  <c r="CZ70" i="3"/>
  <c r="DB70" i="3" s="1"/>
  <c r="DA70" i="3"/>
  <c r="DC70" i="3"/>
  <c r="DH70" i="3"/>
  <c r="DI70" i="3"/>
  <c r="A71" i="3"/>
  <c r="Y71" i="3"/>
  <c r="CY71" i="3"/>
  <c r="CZ71" i="3"/>
  <c r="DB71" i="3" s="1"/>
  <c r="DA71" i="3"/>
  <c r="DC71" i="3"/>
  <c r="A72" i="3"/>
  <c r="Y72" i="3"/>
  <c r="CY72" i="3"/>
  <c r="CZ72" i="3"/>
  <c r="DB72" i="3" s="1"/>
  <c r="DA72" i="3"/>
  <c r="DC72" i="3"/>
  <c r="A73" i="3"/>
  <c r="Y73" i="3"/>
  <c r="CY73" i="3"/>
  <c r="CZ73" i="3"/>
  <c r="DA73" i="3"/>
  <c r="DB73" i="3"/>
  <c r="DC73" i="3"/>
  <c r="A74" i="3"/>
  <c r="Y74" i="3"/>
  <c r="CY74" i="3"/>
  <c r="CZ74" i="3"/>
  <c r="DB74" i="3" s="1"/>
  <c r="DA74" i="3"/>
  <c r="DC74" i="3"/>
  <c r="A75" i="3"/>
  <c r="Y75" i="3"/>
  <c r="CY75" i="3"/>
  <c r="CZ75" i="3"/>
  <c r="DB75" i="3" s="1"/>
  <c r="DA75" i="3"/>
  <c r="DC75" i="3"/>
  <c r="A76" i="3"/>
  <c r="Y76" i="3"/>
  <c r="CY76" i="3"/>
  <c r="CZ76" i="3"/>
  <c r="DA76" i="3"/>
  <c r="DB76" i="3"/>
  <c r="DC76" i="3"/>
  <c r="A77" i="3"/>
  <c r="Y77" i="3"/>
  <c r="CY77" i="3"/>
  <c r="CZ77" i="3"/>
  <c r="DB77" i="3" s="1"/>
  <c r="DA77" i="3"/>
  <c r="DC77" i="3"/>
  <c r="A78" i="3"/>
  <c r="Y78" i="3"/>
  <c r="CY78" i="3"/>
  <c r="CZ78" i="3"/>
  <c r="DA78" i="3"/>
  <c r="DB78" i="3"/>
  <c r="DC78" i="3"/>
  <c r="A79" i="3"/>
  <c r="Y79" i="3"/>
  <c r="CY79" i="3"/>
  <c r="CZ79" i="3"/>
  <c r="DA79" i="3"/>
  <c r="DB79" i="3"/>
  <c r="DC79" i="3"/>
  <c r="A80" i="3"/>
  <c r="Y80" i="3"/>
  <c r="CY80" i="3"/>
  <c r="CZ80" i="3"/>
  <c r="DB80" i="3" s="1"/>
  <c r="DA80" i="3"/>
  <c r="DC80" i="3"/>
  <c r="A81" i="3"/>
  <c r="Y81" i="3"/>
  <c r="CY81" i="3"/>
  <c r="CZ81" i="3"/>
  <c r="DA81" i="3"/>
  <c r="DB81" i="3"/>
  <c r="DC81" i="3"/>
  <c r="A82" i="3"/>
  <c r="Y82" i="3"/>
  <c r="CY82" i="3"/>
  <c r="CZ82" i="3"/>
  <c r="DB82" i="3" s="1"/>
  <c r="DA82" i="3"/>
  <c r="DC82" i="3"/>
  <c r="A83" i="3"/>
  <c r="Y83" i="3"/>
  <c r="CY83" i="3"/>
  <c r="CZ83" i="3"/>
  <c r="DA83" i="3"/>
  <c r="DB83" i="3"/>
  <c r="DC83" i="3"/>
  <c r="A84" i="3"/>
  <c r="Y84" i="3"/>
  <c r="CY84" i="3"/>
  <c r="CZ84" i="3"/>
  <c r="DA84" i="3"/>
  <c r="DB84" i="3"/>
  <c r="DC84" i="3"/>
  <c r="A85" i="3"/>
  <c r="Y85" i="3"/>
  <c r="CY85" i="3"/>
  <c r="CZ85" i="3"/>
  <c r="DA85" i="3"/>
  <c r="DB85" i="3"/>
  <c r="DC85" i="3"/>
  <c r="A86" i="3"/>
  <c r="Y86" i="3"/>
  <c r="CY86" i="3"/>
  <c r="CZ86" i="3"/>
  <c r="DA86" i="3"/>
  <c r="DB86" i="3"/>
  <c r="DC86" i="3"/>
  <c r="A87" i="3"/>
  <c r="Y87" i="3"/>
  <c r="CY87" i="3"/>
  <c r="CZ87" i="3"/>
  <c r="DA87" i="3"/>
  <c r="DB87" i="3"/>
  <c r="DC87" i="3"/>
  <c r="A88" i="3"/>
  <c r="Y88" i="3"/>
  <c r="CY88" i="3"/>
  <c r="CZ88" i="3"/>
  <c r="DA88" i="3"/>
  <c r="DB88" i="3"/>
  <c r="DC88" i="3"/>
  <c r="A89" i="3"/>
  <c r="Y89" i="3"/>
  <c r="CY89" i="3"/>
  <c r="CZ89" i="3"/>
  <c r="DA89" i="3"/>
  <c r="DB89" i="3"/>
  <c r="DC89" i="3"/>
  <c r="A90" i="3"/>
  <c r="Y90" i="3"/>
  <c r="CY90" i="3"/>
  <c r="CZ90" i="3"/>
  <c r="DB90" i="3" s="1"/>
  <c r="DA90" i="3"/>
  <c r="DC90" i="3"/>
  <c r="A91" i="3"/>
  <c r="Y91" i="3"/>
  <c r="CY91" i="3"/>
  <c r="CZ91" i="3"/>
  <c r="DB91" i="3" s="1"/>
  <c r="DA91" i="3"/>
  <c r="DC91" i="3"/>
  <c r="A92" i="3"/>
  <c r="Y92" i="3"/>
  <c r="CY92" i="3"/>
  <c r="CZ92" i="3"/>
  <c r="DA92" i="3"/>
  <c r="DB92" i="3"/>
  <c r="DC92" i="3"/>
  <c r="A93" i="3"/>
  <c r="Y93" i="3"/>
  <c r="CY93" i="3"/>
  <c r="CZ93" i="3"/>
  <c r="DA93" i="3"/>
  <c r="DB93" i="3"/>
  <c r="DC93" i="3"/>
  <c r="A94" i="3"/>
  <c r="Y94" i="3"/>
  <c r="CY94" i="3"/>
  <c r="CZ94" i="3"/>
  <c r="DA94" i="3"/>
  <c r="DB94" i="3"/>
  <c r="DC94" i="3"/>
  <c r="A95" i="3"/>
  <c r="Y95" i="3"/>
  <c r="CY95" i="3"/>
  <c r="CZ95" i="3"/>
  <c r="DB95" i="3" s="1"/>
  <c r="DA95" i="3"/>
  <c r="DC95" i="3"/>
  <c r="A96" i="3"/>
  <c r="Y96" i="3"/>
  <c r="CY96" i="3"/>
  <c r="CZ96" i="3"/>
  <c r="DB96" i="3" s="1"/>
  <c r="DA96" i="3"/>
  <c r="DC96" i="3"/>
  <c r="A97" i="3"/>
  <c r="Y97" i="3"/>
  <c r="CY97" i="3"/>
  <c r="CZ97" i="3"/>
  <c r="DB97" i="3" s="1"/>
  <c r="DA97" i="3"/>
  <c r="DC97" i="3"/>
  <c r="A98" i="3"/>
  <c r="Y98" i="3"/>
  <c r="CY98" i="3"/>
  <c r="CZ98" i="3"/>
  <c r="DB98" i="3" s="1"/>
  <c r="DA98" i="3"/>
  <c r="DC98" i="3"/>
  <c r="A99" i="3"/>
  <c r="Y99" i="3"/>
  <c r="CY99" i="3"/>
  <c r="CZ99" i="3"/>
  <c r="DA99" i="3"/>
  <c r="DB99" i="3"/>
  <c r="DC99" i="3"/>
  <c r="A100" i="3"/>
  <c r="Y100" i="3"/>
  <c r="CY100" i="3"/>
  <c r="CZ100" i="3"/>
  <c r="DA100" i="3"/>
  <c r="DB100" i="3"/>
  <c r="DC100" i="3"/>
  <c r="A101" i="3"/>
  <c r="Y101" i="3"/>
  <c r="CY101" i="3"/>
  <c r="CZ101" i="3"/>
  <c r="DA101" i="3"/>
  <c r="DB101" i="3"/>
  <c r="DC101" i="3"/>
  <c r="A102" i="3"/>
  <c r="Y102" i="3"/>
  <c r="CY102" i="3"/>
  <c r="CZ102" i="3"/>
  <c r="DB102" i="3" s="1"/>
  <c r="DA102" i="3"/>
  <c r="DC102" i="3"/>
  <c r="A103" i="3"/>
  <c r="Y103" i="3"/>
  <c r="CY103" i="3"/>
  <c r="CZ103" i="3"/>
  <c r="DA103" i="3"/>
  <c r="DB103" i="3"/>
  <c r="DC103" i="3"/>
  <c r="A104" i="3"/>
  <c r="Y104" i="3"/>
  <c r="CY104" i="3"/>
  <c r="CZ104" i="3"/>
  <c r="DB104" i="3" s="1"/>
  <c r="DA104" i="3"/>
  <c r="DC104" i="3"/>
  <c r="A105" i="3"/>
  <c r="Y105" i="3"/>
  <c r="CY105" i="3"/>
  <c r="CZ105" i="3"/>
  <c r="DA105" i="3"/>
  <c r="DB105" i="3"/>
  <c r="DC105" i="3"/>
  <c r="A106" i="3"/>
  <c r="Y106" i="3"/>
  <c r="CY106" i="3"/>
  <c r="CZ106" i="3"/>
  <c r="DA106" i="3"/>
  <c r="DB106" i="3"/>
  <c r="DC106" i="3"/>
  <c r="A107" i="3"/>
  <c r="Y107" i="3"/>
  <c r="CY107" i="3"/>
  <c r="CZ107" i="3"/>
  <c r="DB107" i="3" s="1"/>
  <c r="DA107" i="3"/>
  <c r="DC107" i="3"/>
  <c r="A108" i="3"/>
  <c r="Y108" i="3"/>
  <c r="CY108" i="3"/>
  <c r="CZ108" i="3"/>
  <c r="DA108" i="3"/>
  <c r="DB108" i="3"/>
  <c r="DC108" i="3"/>
  <c r="A109" i="3"/>
  <c r="Y109" i="3"/>
  <c r="CU109" i="3"/>
  <c r="CV109" i="3"/>
  <c r="CX109" i="3"/>
  <c r="DI109" i="3" s="1"/>
  <c r="CY109" i="3"/>
  <c r="CZ109" i="3"/>
  <c r="DA109" i="3"/>
  <c r="DB109" i="3"/>
  <c r="DC109" i="3"/>
  <c r="DF109" i="3"/>
  <c r="DG109" i="3"/>
  <c r="DH109" i="3"/>
  <c r="DJ109" i="3"/>
  <c r="A110" i="3"/>
  <c r="Y110" i="3"/>
  <c r="CW110" i="3"/>
  <c r="CX110" i="3"/>
  <c r="DG110" i="3" s="1"/>
  <c r="CY110" i="3"/>
  <c r="CZ110" i="3"/>
  <c r="DA110" i="3"/>
  <c r="DB110" i="3"/>
  <c r="DC110" i="3"/>
  <c r="DH110" i="3"/>
  <c r="DI110" i="3"/>
  <c r="DJ110" i="3"/>
  <c r="A111" i="3"/>
  <c r="Y111" i="3"/>
  <c r="CX111" i="3"/>
  <c r="DF111" i="3" s="1"/>
  <c r="CY111" i="3"/>
  <c r="CZ111" i="3"/>
  <c r="DA111" i="3"/>
  <c r="DB111" i="3"/>
  <c r="DC111" i="3"/>
  <c r="DH111" i="3"/>
  <c r="DI111" i="3"/>
  <c r="DJ111" i="3"/>
  <c r="A112" i="3"/>
  <c r="Y112" i="3"/>
  <c r="CX112" i="3"/>
  <c r="DF112" i="3" s="1"/>
  <c r="DJ112" i="3" s="1"/>
  <c r="CY112" i="3"/>
  <c r="CZ112" i="3"/>
  <c r="DA112" i="3"/>
  <c r="DB112" i="3"/>
  <c r="DC112" i="3"/>
  <c r="DG112" i="3"/>
  <c r="DH112" i="3"/>
  <c r="DI112" i="3"/>
  <c r="A113" i="3"/>
  <c r="Y113" i="3"/>
  <c r="CX113" i="3" s="1"/>
  <c r="DF113" i="3" s="1"/>
  <c r="DJ113" i="3" s="1"/>
  <c r="CY113" i="3"/>
  <c r="CZ113" i="3"/>
  <c r="DB113" i="3" s="1"/>
  <c r="DA113" i="3"/>
  <c r="DC113" i="3"/>
  <c r="DH113" i="3"/>
  <c r="DI113" i="3"/>
  <c r="A114" i="3"/>
  <c r="Y114" i="3"/>
  <c r="CX114" i="3"/>
  <c r="DF114" i="3" s="1"/>
  <c r="DJ114" i="3" s="1"/>
  <c r="CY114" i="3"/>
  <c r="CZ114" i="3"/>
  <c r="DA114" i="3"/>
  <c r="DB114" i="3"/>
  <c r="DC114" i="3"/>
  <c r="DG114" i="3"/>
  <c r="DH114" i="3"/>
  <c r="DI114" i="3"/>
  <c r="A115" i="3"/>
  <c r="Y115" i="3"/>
  <c r="CX115" i="3"/>
  <c r="DI115" i="3" s="1"/>
  <c r="CY115" i="3"/>
  <c r="CZ115" i="3"/>
  <c r="DA115" i="3"/>
  <c r="DB115" i="3"/>
  <c r="DC115" i="3"/>
  <c r="A116" i="3"/>
  <c r="Y116" i="3"/>
  <c r="CX116" i="3"/>
  <c r="DI116" i="3" s="1"/>
  <c r="CY116" i="3"/>
  <c r="CZ116" i="3"/>
  <c r="DB116" i="3" s="1"/>
  <c r="DA116" i="3"/>
  <c r="DC116" i="3"/>
  <c r="A117" i="3"/>
  <c r="Y117" i="3"/>
  <c r="CX117" i="3" s="1"/>
  <c r="DH117" i="3" s="1"/>
  <c r="CY117" i="3"/>
  <c r="CZ117" i="3"/>
  <c r="DA117" i="3"/>
  <c r="DB117" i="3"/>
  <c r="DC117" i="3"/>
  <c r="DG117" i="3"/>
  <c r="DI117" i="3"/>
  <c r="A118" i="3"/>
  <c r="Y118" i="3"/>
  <c r="CX118" i="3"/>
  <c r="DG118" i="3" s="1"/>
  <c r="CY118" i="3"/>
  <c r="CZ118" i="3"/>
  <c r="DA118" i="3"/>
  <c r="DB118" i="3"/>
  <c r="DC118" i="3"/>
  <c r="DH118" i="3"/>
  <c r="DI118" i="3"/>
  <c r="A119" i="3"/>
  <c r="Y119" i="3"/>
  <c r="CX119" i="3"/>
  <c r="DF119" i="3" s="1"/>
  <c r="DJ119" i="3" s="1"/>
  <c r="CY119" i="3"/>
  <c r="CZ119" i="3"/>
  <c r="DA119" i="3"/>
  <c r="DB119" i="3"/>
  <c r="DC119" i="3"/>
  <c r="DH119" i="3"/>
  <c r="DI119" i="3"/>
  <c r="A120" i="3"/>
  <c r="Y120" i="3"/>
  <c r="CX120" i="3"/>
  <c r="DI120" i="3" s="1"/>
  <c r="CY120" i="3"/>
  <c r="CZ120" i="3"/>
  <c r="DA120" i="3"/>
  <c r="DB120" i="3"/>
  <c r="DC120" i="3"/>
  <c r="DF120" i="3"/>
  <c r="DG120" i="3"/>
  <c r="DH120" i="3"/>
  <c r="DJ120" i="3"/>
  <c r="A121" i="3"/>
  <c r="Y121" i="3"/>
  <c r="CX121" i="3"/>
  <c r="DH121" i="3" s="1"/>
  <c r="CY121" i="3"/>
  <c r="CZ121" i="3"/>
  <c r="DB121" i="3" s="1"/>
  <c r="DA121" i="3"/>
  <c r="DC121" i="3"/>
  <c r="DF121" i="3"/>
  <c r="DG121" i="3"/>
  <c r="DI121" i="3"/>
  <c r="DJ121" i="3"/>
  <c r="A122" i="3"/>
  <c r="Y122" i="3"/>
  <c r="CU122" i="3"/>
  <c r="CY122" i="3"/>
  <c r="CZ122" i="3"/>
  <c r="DA122" i="3"/>
  <c r="DB122" i="3"/>
  <c r="DC122" i="3"/>
  <c r="A123" i="3"/>
  <c r="Y123" i="3"/>
  <c r="CW123" i="3" s="1"/>
  <c r="CX123" i="3"/>
  <c r="CY123" i="3"/>
  <c r="CZ123" i="3"/>
  <c r="DB123" i="3" s="1"/>
  <c r="DA123" i="3"/>
  <c r="DC123" i="3"/>
  <c r="A124" i="3"/>
  <c r="Y124" i="3"/>
  <c r="CX124" i="3" s="1"/>
  <c r="CY124" i="3"/>
  <c r="CZ124" i="3"/>
  <c r="DA124" i="3"/>
  <c r="DB124" i="3"/>
  <c r="DC124" i="3"/>
  <c r="A125" i="3"/>
  <c r="Y125" i="3"/>
  <c r="CX125" i="3" s="1"/>
  <c r="CY125" i="3"/>
  <c r="CZ125" i="3"/>
  <c r="DB125" i="3" s="1"/>
  <c r="DA125" i="3"/>
  <c r="DC125" i="3"/>
  <c r="DF125" i="3"/>
  <c r="DJ125" i="3" s="1"/>
  <c r="DG125" i="3"/>
  <c r="A126" i="3"/>
  <c r="Y126" i="3"/>
  <c r="CX126" i="3" s="1"/>
  <c r="DH126" i="3" s="1"/>
  <c r="CY126" i="3"/>
  <c r="CZ126" i="3"/>
  <c r="DB126" i="3" s="1"/>
  <c r="DA126" i="3"/>
  <c r="DC126" i="3"/>
  <c r="DF126" i="3"/>
  <c r="DJ126" i="3" s="1"/>
  <c r="DG126" i="3"/>
  <c r="DI126" i="3"/>
  <c r="A127" i="3"/>
  <c r="Y127" i="3"/>
  <c r="CX127" i="3"/>
  <c r="CY127" i="3"/>
  <c r="CZ127" i="3"/>
  <c r="DB127" i="3" s="1"/>
  <c r="DA127" i="3"/>
  <c r="DC127" i="3"/>
  <c r="A128" i="3"/>
  <c r="Y128" i="3"/>
  <c r="CX128" i="3" s="1"/>
  <c r="CY128" i="3"/>
  <c r="CZ128" i="3"/>
  <c r="DB128" i="3" s="1"/>
  <c r="DA128" i="3"/>
  <c r="DC128" i="3"/>
  <c r="A129" i="3"/>
  <c r="Y129" i="3"/>
  <c r="CX129" i="3"/>
  <c r="DI129" i="3" s="1"/>
  <c r="CY129" i="3"/>
  <c r="CZ129" i="3"/>
  <c r="DB129" i="3" s="1"/>
  <c r="DA129" i="3"/>
  <c r="DC129" i="3"/>
  <c r="DF129" i="3"/>
  <c r="DJ129" i="3" s="1"/>
  <c r="A130" i="3"/>
  <c r="Y130" i="3"/>
  <c r="CX130" i="3"/>
  <c r="DH130" i="3" s="1"/>
  <c r="CY130" i="3"/>
  <c r="CZ130" i="3"/>
  <c r="DB130" i="3" s="1"/>
  <c r="DA130" i="3"/>
  <c r="DC130" i="3"/>
  <c r="DF130" i="3"/>
  <c r="DJ130" i="3" s="1"/>
  <c r="DG130" i="3"/>
  <c r="DI130" i="3"/>
  <c r="A131" i="3"/>
  <c r="Y131" i="3"/>
  <c r="CX131" i="3" s="1"/>
  <c r="CY131" i="3"/>
  <c r="CZ131" i="3"/>
  <c r="DB131" i="3" s="1"/>
  <c r="DA131" i="3"/>
  <c r="DC131" i="3"/>
  <c r="A132" i="3"/>
  <c r="Y132" i="3"/>
  <c r="CX132" i="3" s="1"/>
  <c r="CY132" i="3"/>
  <c r="CZ132" i="3"/>
  <c r="DB132" i="3" s="1"/>
  <c r="DA132" i="3"/>
  <c r="DC132" i="3"/>
  <c r="A133" i="3"/>
  <c r="Y133" i="3"/>
  <c r="CX133" i="3"/>
  <c r="CY133" i="3"/>
  <c r="CZ133" i="3"/>
  <c r="DB133" i="3" s="1"/>
  <c r="DA133" i="3"/>
  <c r="DC133" i="3"/>
  <c r="A134" i="3"/>
  <c r="Y134" i="3"/>
  <c r="CX134" i="3" s="1"/>
  <c r="DI134" i="3" s="1"/>
  <c r="CY134" i="3"/>
  <c r="CZ134" i="3"/>
  <c r="DB134" i="3" s="1"/>
  <c r="DA134" i="3"/>
  <c r="DC134" i="3"/>
  <c r="A135" i="3"/>
  <c r="Y135" i="3"/>
  <c r="CV135" i="3" s="1"/>
  <c r="CU135" i="3"/>
  <c r="CX135" i="3"/>
  <c r="CY135" i="3"/>
  <c r="CZ135" i="3"/>
  <c r="DA135" i="3"/>
  <c r="DB135" i="3"/>
  <c r="DC135" i="3"/>
  <c r="A136" i="3"/>
  <c r="Y136" i="3"/>
  <c r="CY136" i="3"/>
  <c r="CZ136" i="3"/>
  <c r="DB136" i="3" s="1"/>
  <c r="DA136" i="3"/>
  <c r="DC136" i="3"/>
  <c r="A137" i="3"/>
  <c r="Y137" i="3"/>
  <c r="CX137" i="3"/>
  <c r="DH137" i="3" s="1"/>
  <c r="CY137" i="3"/>
  <c r="CZ137" i="3"/>
  <c r="DB137" i="3" s="1"/>
  <c r="DA137" i="3"/>
  <c r="DC137" i="3"/>
  <c r="DF137" i="3"/>
  <c r="DJ137" i="3" s="1"/>
  <c r="DG137" i="3"/>
  <c r="DI137" i="3"/>
  <c r="A138" i="3"/>
  <c r="Y138" i="3"/>
  <c r="CX138" i="3"/>
  <c r="CY138" i="3"/>
  <c r="CZ138" i="3"/>
  <c r="DB138" i="3" s="1"/>
  <c r="DA138" i="3"/>
  <c r="DC138" i="3"/>
  <c r="DF138" i="3"/>
  <c r="DG138" i="3"/>
  <c r="DJ138" i="3"/>
  <c r="A139" i="3"/>
  <c r="Y139" i="3"/>
  <c r="CX139" i="3"/>
  <c r="CY139" i="3"/>
  <c r="CZ139" i="3"/>
  <c r="DB139" i="3" s="1"/>
  <c r="DA139" i="3"/>
  <c r="DC139" i="3"/>
  <c r="A140" i="3"/>
  <c r="Y140" i="3"/>
  <c r="CX140" i="3"/>
  <c r="CY140" i="3"/>
  <c r="CZ140" i="3"/>
  <c r="DB140" i="3" s="1"/>
  <c r="DA140" i="3"/>
  <c r="DC140" i="3"/>
  <c r="A141" i="3"/>
  <c r="Y141" i="3"/>
  <c r="CX141" i="3"/>
  <c r="DF141" i="3" s="1"/>
  <c r="DJ141" i="3" s="1"/>
  <c r="CY141" i="3"/>
  <c r="CZ141" i="3"/>
  <c r="DA141" i="3"/>
  <c r="DB141" i="3"/>
  <c r="DC141" i="3"/>
  <c r="A142" i="3"/>
  <c r="Y142" i="3"/>
  <c r="CU142" i="3"/>
  <c r="CY142" i="3"/>
  <c r="CZ142" i="3"/>
  <c r="DB142" i="3" s="1"/>
  <c r="DA142" i="3"/>
  <c r="DC142" i="3"/>
  <c r="A143" i="3"/>
  <c r="Y143" i="3"/>
  <c r="CW143" i="3"/>
  <c r="CX143" i="3"/>
  <c r="CY143" i="3"/>
  <c r="CZ143" i="3"/>
  <c r="DB143" i="3" s="1"/>
  <c r="DA143" i="3"/>
  <c r="DC143" i="3"/>
  <c r="A144" i="3"/>
  <c r="Y144" i="3"/>
  <c r="CX144" i="3" s="1"/>
  <c r="CY144" i="3"/>
  <c r="CZ144" i="3"/>
  <c r="DB144" i="3" s="1"/>
  <c r="DA144" i="3"/>
  <c r="DC144" i="3"/>
  <c r="A145" i="3"/>
  <c r="Y145" i="3"/>
  <c r="CX145" i="3"/>
  <c r="CY145" i="3"/>
  <c r="CZ145" i="3"/>
  <c r="DB145" i="3" s="1"/>
  <c r="DA145" i="3"/>
  <c r="DC145" i="3"/>
  <c r="A146" i="3"/>
  <c r="Y146" i="3"/>
  <c r="CX146" i="3"/>
  <c r="CY146" i="3"/>
  <c r="CZ146" i="3"/>
  <c r="DA146" i="3"/>
  <c r="DB146" i="3"/>
  <c r="DC146" i="3"/>
  <c r="A147" i="3"/>
  <c r="Y147" i="3"/>
  <c r="CX147" i="3" s="1"/>
  <c r="DG147" i="3" s="1"/>
  <c r="CY147" i="3"/>
  <c r="CZ147" i="3"/>
  <c r="DB147" i="3" s="1"/>
  <c r="DA147" i="3"/>
  <c r="DC147" i="3"/>
  <c r="A148" i="3"/>
  <c r="Y148" i="3"/>
  <c r="CX148" i="3"/>
  <c r="DH148" i="3" s="1"/>
  <c r="CY148" i="3"/>
  <c r="CZ148" i="3"/>
  <c r="DB148" i="3" s="1"/>
  <c r="DA148" i="3"/>
  <c r="DC148" i="3"/>
  <c r="DF148" i="3"/>
  <c r="DJ148" i="3" s="1"/>
  <c r="DG148" i="3"/>
  <c r="DI148" i="3"/>
  <c r="A149" i="3"/>
  <c r="Y149" i="3"/>
  <c r="CY149" i="3"/>
  <c r="CZ149" i="3"/>
  <c r="DA149" i="3"/>
  <c r="DB149" i="3"/>
  <c r="DC149" i="3"/>
  <c r="A150" i="3"/>
  <c r="Y150" i="3"/>
  <c r="CY150" i="3"/>
  <c r="CZ150" i="3"/>
  <c r="DB150" i="3" s="1"/>
  <c r="DA150" i="3"/>
  <c r="DC150" i="3"/>
  <c r="A151" i="3"/>
  <c r="Y151" i="3"/>
  <c r="CY151" i="3"/>
  <c r="CZ151" i="3"/>
  <c r="DA151" i="3"/>
  <c r="DB151" i="3"/>
  <c r="DC151" i="3"/>
  <c r="A152" i="3"/>
  <c r="Y152" i="3"/>
  <c r="CY152" i="3"/>
  <c r="CZ152" i="3"/>
  <c r="DB152" i="3" s="1"/>
  <c r="DA152" i="3"/>
  <c r="DC152" i="3"/>
  <c r="A153" i="3"/>
  <c r="Y153" i="3"/>
  <c r="CY153" i="3"/>
  <c r="CZ153" i="3"/>
  <c r="DA153" i="3"/>
  <c r="DB153" i="3"/>
  <c r="DC153" i="3"/>
  <c r="A154" i="3"/>
  <c r="Y154" i="3"/>
  <c r="CY154" i="3"/>
  <c r="CZ154" i="3"/>
  <c r="DB154" i="3" s="1"/>
  <c r="DA154" i="3"/>
  <c r="DC154" i="3"/>
  <c r="A155" i="3"/>
  <c r="Y155" i="3"/>
  <c r="CY155" i="3"/>
  <c r="CZ155" i="3"/>
  <c r="DA155" i="3"/>
  <c r="DB155" i="3"/>
  <c r="DC155" i="3"/>
  <c r="A156" i="3"/>
  <c r="Y156" i="3"/>
  <c r="CY156" i="3"/>
  <c r="CZ156" i="3"/>
  <c r="DB156" i="3" s="1"/>
  <c r="DA156" i="3"/>
  <c r="DC156" i="3"/>
  <c r="A157" i="3"/>
  <c r="Y157" i="3"/>
  <c r="CU157" i="3"/>
  <c r="CV157" i="3"/>
  <c r="CX157" i="3"/>
  <c r="DI157" i="3" s="1"/>
  <c r="DJ157" i="3" s="1"/>
  <c r="CY157" i="3"/>
  <c r="CZ157" i="3"/>
  <c r="DB157" i="3" s="1"/>
  <c r="DA157" i="3"/>
  <c r="DC157" i="3"/>
  <c r="DH157" i="3"/>
  <c r="A158" i="3"/>
  <c r="Y158" i="3"/>
  <c r="CX158" i="3" s="1"/>
  <c r="CY158" i="3"/>
  <c r="CZ158" i="3"/>
  <c r="DA158" i="3"/>
  <c r="DB158" i="3"/>
  <c r="DC158" i="3"/>
  <c r="A159" i="3"/>
  <c r="Y159" i="3"/>
  <c r="CX159" i="3"/>
  <c r="CY159" i="3"/>
  <c r="CZ159" i="3"/>
  <c r="DB159" i="3" s="1"/>
  <c r="DA159" i="3"/>
  <c r="DC159" i="3"/>
  <c r="DF159" i="3"/>
  <c r="DJ159" i="3" s="1"/>
  <c r="A160" i="3"/>
  <c r="Y160" i="3"/>
  <c r="CX160" i="3"/>
  <c r="CY160" i="3"/>
  <c r="CZ160" i="3"/>
  <c r="DA160" i="3"/>
  <c r="DB160" i="3"/>
  <c r="DC160" i="3"/>
  <c r="DH160" i="3"/>
  <c r="DI160" i="3"/>
  <c r="A161" i="3"/>
  <c r="Y161" i="3"/>
  <c r="CX161" i="3" s="1"/>
  <c r="CY161" i="3"/>
  <c r="CZ161" i="3"/>
  <c r="DB161" i="3" s="1"/>
  <c r="DA161" i="3"/>
  <c r="DC161" i="3"/>
  <c r="A162" i="3"/>
  <c r="Y162" i="3"/>
  <c r="CU162" i="3"/>
  <c r="CV162" i="3"/>
  <c r="CX162" i="3"/>
  <c r="DF162" i="3" s="1"/>
  <c r="CY162" i="3"/>
  <c r="CZ162" i="3"/>
  <c r="DA162" i="3"/>
  <c r="DB162" i="3"/>
  <c r="DC162" i="3"/>
  <c r="DG162" i="3"/>
  <c r="DH162" i="3"/>
  <c r="DI162" i="3"/>
  <c r="DJ162" i="3" s="1"/>
  <c r="A163" i="3"/>
  <c r="Y163" i="3"/>
  <c r="CX163" i="3"/>
  <c r="DI163" i="3" s="1"/>
  <c r="CY163" i="3"/>
  <c r="CZ163" i="3"/>
  <c r="DA163" i="3"/>
  <c r="DB163" i="3"/>
  <c r="DC163" i="3"/>
  <c r="DF163" i="3"/>
  <c r="DJ163" i="3" s="1"/>
  <c r="DG163" i="3"/>
  <c r="DH163" i="3"/>
  <c r="A164" i="3"/>
  <c r="Y164" i="3"/>
  <c r="CX164" i="3" s="1"/>
  <c r="CY164" i="3"/>
  <c r="CZ164" i="3"/>
  <c r="DB164" i="3" s="1"/>
  <c r="DA164" i="3"/>
  <c r="DC164" i="3"/>
  <c r="DF164" i="3"/>
  <c r="DJ164" i="3" s="1"/>
  <c r="DG164" i="3"/>
  <c r="DH164" i="3"/>
  <c r="DI164" i="3"/>
  <c r="A165" i="3"/>
  <c r="Y165" i="3"/>
  <c r="CX165" i="3"/>
  <c r="CY165" i="3"/>
  <c r="CZ165" i="3"/>
  <c r="DA165" i="3"/>
  <c r="DB165" i="3"/>
  <c r="DC165" i="3"/>
  <c r="DF165" i="3"/>
  <c r="DJ165" i="3" s="1"/>
  <c r="DG165" i="3"/>
  <c r="DH165" i="3"/>
  <c r="DI165" i="3"/>
  <c r="A166" i="3"/>
  <c r="Y166" i="3"/>
  <c r="CX166" i="3"/>
  <c r="DH166" i="3" s="1"/>
  <c r="CY166" i="3"/>
  <c r="CZ166" i="3"/>
  <c r="DA166" i="3"/>
  <c r="DB166" i="3"/>
  <c r="DC166" i="3"/>
  <c r="DF166" i="3"/>
  <c r="DJ166" i="3" s="1"/>
  <c r="DG166" i="3"/>
  <c r="A167" i="3"/>
  <c r="Y167" i="3"/>
  <c r="CY167" i="3"/>
  <c r="CZ167" i="3"/>
  <c r="DB167" i="3" s="1"/>
  <c r="DA167" i="3"/>
  <c r="DC167" i="3"/>
  <c r="A168" i="3"/>
  <c r="Y168" i="3"/>
  <c r="CY168" i="3"/>
  <c r="CZ168" i="3"/>
  <c r="DB168" i="3" s="1"/>
  <c r="DA168" i="3"/>
  <c r="DC168" i="3"/>
  <c r="A169" i="3"/>
  <c r="Y169" i="3"/>
  <c r="CY169" i="3"/>
  <c r="CZ169" i="3"/>
  <c r="DA169" i="3"/>
  <c r="DB169" i="3"/>
  <c r="DC169" i="3"/>
  <c r="A170" i="3"/>
  <c r="Y170" i="3"/>
  <c r="CY170" i="3"/>
  <c r="CZ170" i="3"/>
  <c r="DA170" i="3"/>
  <c r="DB170" i="3"/>
  <c r="DC170" i="3"/>
  <c r="A171" i="3"/>
  <c r="Y171" i="3"/>
  <c r="CY171" i="3"/>
  <c r="CZ171" i="3"/>
  <c r="DB171" i="3" s="1"/>
  <c r="DA171" i="3"/>
  <c r="DC171" i="3"/>
  <c r="A172" i="3"/>
  <c r="Y172" i="3"/>
  <c r="CY172" i="3"/>
  <c r="CZ172" i="3"/>
  <c r="DB172" i="3" s="1"/>
  <c r="DA172" i="3"/>
  <c r="DC172" i="3"/>
  <c r="A173" i="3"/>
  <c r="Y173" i="3"/>
  <c r="CY173" i="3"/>
  <c r="CZ173" i="3"/>
  <c r="DA173" i="3"/>
  <c r="DB173" i="3"/>
  <c r="DC173" i="3"/>
  <c r="A174" i="3"/>
  <c r="Y174" i="3"/>
  <c r="CY174" i="3"/>
  <c r="CZ174" i="3"/>
  <c r="DB174" i="3" s="1"/>
  <c r="DA174" i="3"/>
  <c r="DC174" i="3"/>
  <c r="A175" i="3"/>
  <c r="Y175" i="3"/>
  <c r="CY175" i="3"/>
  <c r="CZ175" i="3"/>
  <c r="DA175" i="3"/>
  <c r="DB175" i="3"/>
  <c r="DC175" i="3"/>
  <c r="A176" i="3"/>
  <c r="Y176" i="3"/>
  <c r="CY176" i="3"/>
  <c r="CZ176" i="3"/>
  <c r="DA176" i="3"/>
  <c r="DB176" i="3"/>
  <c r="DC176" i="3"/>
  <c r="A177" i="3"/>
  <c r="Y177" i="3"/>
  <c r="CY177" i="3"/>
  <c r="CZ177" i="3"/>
  <c r="DB177" i="3" s="1"/>
  <c r="DA177" i="3"/>
  <c r="DC177" i="3"/>
  <c r="A178" i="3"/>
  <c r="Y178" i="3"/>
  <c r="CY178" i="3"/>
  <c r="CZ178" i="3"/>
  <c r="DA178" i="3"/>
  <c r="DB178" i="3"/>
  <c r="DC178" i="3"/>
  <c r="A179" i="3"/>
  <c r="Y179" i="3"/>
  <c r="CY179" i="3"/>
  <c r="CZ179" i="3"/>
  <c r="DA179" i="3"/>
  <c r="DB179" i="3"/>
  <c r="DC179" i="3"/>
  <c r="A180" i="3"/>
  <c r="Y180" i="3"/>
  <c r="CY180" i="3"/>
  <c r="CZ180" i="3"/>
  <c r="DB180" i="3" s="1"/>
  <c r="DA180" i="3"/>
  <c r="DC180" i="3"/>
  <c r="A181" i="3"/>
  <c r="Y181" i="3"/>
  <c r="CY181" i="3"/>
  <c r="CZ181" i="3"/>
  <c r="DA181" i="3"/>
  <c r="DB181" i="3"/>
  <c r="DC181" i="3"/>
  <c r="A182" i="3"/>
  <c r="Y182" i="3"/>
  <c r="CY182" i="3"/>
  <c r="CZ182" i="3"/>
  <c r="DB182" i="3" s="1"/>
  <c r="DA182" i="3"/>
  <c r="DC182" i="3"/>
  <c r="A183" i="3"/>
  <c r="Y183" i="3"/>
  <c r="CY183" i="3"/>
  <c r="CZ183" i="3"/>
  <c r="DA183" i="3"/>
  <c r="DB183" i="3"/>
  <c r="DC183" i="3"/>
  <c r="A184" i="3"/>
  <c r="Y184" i="3"/>
  <c r="CY184" i="3"/>
  <c r="CZ184" i="3"/>
  <c r="DB184" i="3" s="1"/>
  <c r="DA184" i="3"/>
  <c r="DC184" i="3"/>
  <c r="A185" i="3"/>
  <c r="Y185" i="3"/>
  <c r="CY185" i="3"/>
  <c r="CZ185" i="3"/>
  <c r="DA185" i="3"/>
  <c r="DB185" i="3"/>
  <c r="DC185" i="3"/>
  <c r="A186" i="3"/>
  <c r="Y186" i="3"/>
  <c r="CY186" i="3"/>
  <c r="CZ186" i="3"/>
  <c r="DA186" i="3"/>
  <c r="DB186" i="3"/>
  <c r="DC186" i="3"/>
  <c r="A187" i="3"/>
  <c r="Y187" i="3"/>
  <c r="CY187" i="3"/>
  <c r="CZ187" i="3"/>
  <c r="DB187" i="3" s="1"/>
  <c r="DA187" i="3"/>
  <c r="DC187" i="3"/>
  <c r="A188" i="3"/>
  <c r="Y188" i="3"/>
  <c r="CY188" i="3"/>
  <c r="CZ188" i="3"/>
  <c r="DB188" i="3" s="1"/>
  <c r="DA188" i="3"/>
  <c r="DC188" i="3"/>
  <c r="A189" i="3"/>
  <c r="Y189" i="3"/>
  <c r="CY189" i="3"/>
  <c r="CZ189" i="3"/>
  <c r="DA189" i="3"/>
  <c r="DB189" i="3"/>
  <c r="DC189" i="3"/>
  <c r="A190" i="3"/>
  <c r="Y190" i="3"/>
  <c r="CY190" i="3"/>
  <c r="CZ190" i="3"/>
  <c r="DA190" i="3"/>
  <c r="DB190" i="3"/>
  <c r="DC190" i="3"/>
  <c r="A191" i="3"/>
  <c r="Y191" i="3"/>
  <c r="CY191" i="3"/>
  <c r="CZ191" i="3"/>
  <c r="DA191" i="3"/>
  <c r="DB191" i="3"/>
  <c r="DC191" i="3"/>
  <c r="A192" i="3"/>
  <c r="Y192" i="3"/>
  <c r="CY192" i="3"/>
  <c r="CZ192" i="3"/>
  <c r="DB192" i="3" s="1"/>
  <c r="DA192" i="3"/>
  <c r="DC192" i="3"/>
  <c r="A193" i="3"/>
  <c r="Y193" i="3"/>
  <c r="CY193" i="3"/>
  <c r="CZ193" i="3"/>
  <c r="DA193" i="3"/>
  <c r="DB193" i="3"/>
  <c r="DC193" i="3"/>
  <c r="A194" i="3"/>
  <c r="Y194" i="3"/>
  <c r="CY194" i="3"/>
  <c r="CZ194" i="3"/>
  <c r="DA194" i="3"/>
  <c r="DB194" i="3"/>
  <c r="DC194" i="3"/>
  <c r="A195" i="3"/>
  <c r="Y195" i="3"/>
  <c r="CY195" i="3"/>
  <c r="CZ195" i="3"/>
  <c r="DB195" i="3" s="1"/>
  <c r="DA195" i="3"/>
  <c r="DC195" i="3"/>
  <c r="A196" i="3"/>
  <c r="Y196" i="3"/>
  <c r="CY196" i="3"/>
  <c r="CZ196" i="3"/>
  <c r="DB196" i="3" s="1"/>
  <c r="DA196" i="3"/>
  <c r="DC196" i="3"/>
  <c r="A197" i="3"/>
  <c r="Y197" i="3"/>
  <c r="CY197" i="3"/>
  <c r="CZ197" i="3"/>
  <c r="DA197" i="3"/>
  <c r="DB197" i="3"/>
  <c r="DC197" i="3"/>
  <c r="A198" i="3"/>
  <c r="Y198" i="3"/>
  <c r="CY198" i="3"/>
  <c r="CZ198" i="3"/>
  <c r="DA198" i="3"/>
  <c r="DB198" i="3"/>
  <c r="DC198" i="3"/>
  <c r="A199" i="3"/>
  <c r="Y199" i="3"/>
  <c r="CY199" i="3"/>
  <c r="CZ199" i="3"/>
  <c r="DB199" i="3" s="1"/>
  <c r="DA199" i="3"/>
  <c r="DC199" i="3"/>
  <c r="A200" i="3"/>
  <c r="Y200" i="3"/>
  <c r="CY200" i="3"/>
  <c r="CZ200" i="3"/>
  <c r="DB200" i="3" s="1"/>
  <c r="DA200" i="3"/>
  <c r="DC200" i="3"/>
  <c r="A201" i="3"/>
  <c r="Y201" i="3"/>
  <c r="CY201" i="3"/>
  <c r="CZ201" i="3"/>
  <c r="DA201" i="3"/>
  <c r="DB201" i="3"/>
  <c r="DC201" i="3"/>
  <c r="A202" i="3"/>
  <c r="Y202" i="3"/>
  <c r="CY202" i="3"/>
  <c r="CZ202" i="3"/>
  <c r="DA202" i="3"/>
  <c r="DB202" i="3"/>
  <c r="DC202" i="3"/>
  <c r="A203" i="3"/>
  <c r="Y203" i="3"/>
  <c r="CY203" i="3"/>
  <c r="CZ203" i="3"/>
  <c r="DB203" i="3" s="1"/>
  <c r="DA203" i="3"/>
  <c r="DC203" i="3"/>
  <c r="A204" i="3"/>
  <c r="Y204" i="3"/>
  <c r="CY204" i="3"/>
  <c r="CZ204" i="3"/>
  <c r="DA204" i="3"/>
  <c r="DB204" i="3"/>
  <c r="DC204" i="3"/>
  <c r="A205" i="3"/>
  <c r="Y205" i="3"/>
  <c r="CY205" i="3"/>
  <c r="CZ205" i="3"/>
  <c r="DB205" i="3" s="1"/>
  <c r="DA205" i="3"/>
  <c r="DC205" i="3"/>
  <c r="A206" i="3"/>
  <c r="Y206" i="3"/>
  <c r="CY206" i="3"/>
  <c r="CZ206" i="3"/>
  <c r="DA206" i="3"/>
  <c r="DB206" i="3"/>
  <c r="DC206" i="3"/>
  <c r="A207" i="3"/>
  <c r="Y207" i="3"/>
  <c r="CY207" i="3"/>
  <c r="CZ207" i="3"/>
  <c r="DB207" i="3" s="1"/>
  <c r="DA207" i="3"/>
  <c r="DC207" i="3"/>
  <c r="A208" i="3"/>
  <c r="Y208" i="3"/>
  <c r="CY208" i="3"/>
  <c r="CZ208" i="3"/>
  <c r="DA208" i="3"/>
  <c r="DB208" i="3"/>
  <c r="DC208" i="3"/>
  <c r="A209" i="3"/>
  <c r="Y209" i="3"/>
  <c r="CY209" i="3"/>
  <c r="CZ209" i="3"/>
  <c r="DA209" i="3"/>
  <c r="DB209" i="3"/>
  <c r="DC209" i="3"/>
  <c r="A210" i="3"/>
  <c r="Y210" i="3"/>
  <c r="CY210" i="3"/>
  <c r="CZ210" i="3"/>
  <c r="DB210" i="3" s="1"/>
  <c r="DA210" i="3"/>
  <c r="DC210" i="3"/>
  <c r="A211" i="3"/>
  <c r="Y211" i="3"/>
  <c r="CY211" i="3"/>
  <c r="CZ211" i="3"/>
  <c r="DA211" i="3"/>
  <c r="DB211" i="3"/>
  <c r="DC211" i="3"/>
  <c r="A212" i="3"/>
  <c r="Y212" i="3"/>
  <c r="CY212" i="3"/>
  <c r="CZ212" i="3"/>
  <c r="DA212" i="3"/>
  <c r="DB212" i="3"/>
  <c r="DC212" i="3"/>
  <c r="A213" i="3"/>
  <c r="Y213" i="3"/>
  <c r="CY213" i="3"/>
  <c r="CZ213" i="3"/>
  <c r="DB213" i="3" s="1"/>
  <c r="DA213" i="3"/>
  <c r="DC213" i="3"/>
  <c r="A214" i="3"/>
  <c r="Y214" i="3"/>
  <c r="CY214" i="3"/>
  <c r="CZ214" i="3"/>
  <c r="DB214" i="3" s="1"/>
  <c r="DA214" i="3"/>
  <c r="DC214" i="3"/>
  <c r="A215" i="3"/>
  <c r="Y215" i="3"/>
  <c r="CY215" i="3"/>
  <c r="CZ215" i="3"/>
  <c r="DA215" i="3"/>
  <c r="DB215" i="3"/>
  <c r="DC215" i="3"/>
  <c r="A216" i="3"/>
  <c r="Y216" i="3"/>
  <c r="CY216" i="3"/>
  <c r="CZ216" i="3"/>
  <c r="DB216" i="3" s="1"/>
  <c r="DA216" i="3"/>
  <c r="DC216" i="3"/>
  <c r="A217" i="3"/>
  <c r="Y217" i="3"/>
  <c r="CY217" i="3"/>
  <c r="CZ217" i="3"/>
  <c r="DA217" i="3"/>
  <c r="DB217" i="3"/>
  <c r="DC217" i="3"/>
  <c r="A218" i="3"/>
  <c r="Y218" i="3"/>
  <c r="CY218" i="3"/>
  <c r="CZ218" i="3"/>
  <c r="DB218" i="3" s="1"/>
  <c r="DA218" i="3"/>
  <c r="DC218" i="3"/>
  <c r="A219" i="3"/>
  <c r="Y219" i="3"/>
  <c r="CY219" i="3"/>
  <c r="CZ219" i="3"/>
  <c r="DA219" i="3"/>
  <c r="DB219" i="3"/>
  <c r="DC219" i="3"/>
  <c r="A220" i="3"/>
  <c r="Y220" i="3"/>
  <c r="CY220" i="3"/>
  <c r="CZ220" i="3"/>
  <c r="DB220" i="3" s="1"/>
  <c r="DA220" i="3"/>
  <c r="DC220" i="3"/>
  <c r="A221" i="3"/>
  <c r="Y221" i="3"/>
  <c r="CY221" i="3"/>
  <c r="CZ221" i="3"/>
  <c r="DB221" i="3" s="1"/>
  <c r="DA221" i="3"/>
  <c r="DC221" i="3"/>
  <c r="A222" i="3"/>
  <c r="Y222" i="3"/>
  <c r="CY222" i="3"/>
  <c r="CZ222" i="3"/>
  <c r="DA222" i="3"/>
  <c r="DB222" i="3"/>
  <c r="DC222" i="3"/>
  <c r="A223" i="3"/>
  <c r="Y223" i="3"/>
  <c r="CY223" i="3"/>
  <c r="CZ223" i="3"/>
  <c r="DA223" i="3"/>
  <c r="DB223" i="3"/>
  <c r="DC223" i="3"/>
  <c r="A224" i="3"/>
  <c r="Y224" i="3"/>
  <c r="CY224" i="3"/>
  <c r="CZ224" i="3"/>
  <c r="DB224" i="3" s="1"/>
  <c r="DA224" i="3"/>
  <c r="DC224" i="3"/>
  <c r="A225" i="3"/>
  <c r="Y225" i="3"/>
  <c r="CY225" i="3"/>
  <c r="CZ225" i="3"/>
  <c r="DB225" i="3" s="1"/>
  <c r="DA225" i="3"/>
  <c r="DC225" i="3"/>
  <c r="A226" i="3"/>
  <c r="Y226" i="3"/>
  <c r="CY226" i="3"/>
  <c r="CZ226" i="3"/>
  <c r="DB226" i="3" s="1"/>
  <c r="DA226" i="3"/>
  <c r="DC226" i="3"/>
  <c r="A227" i="3"/>
  <c r="Y227" i="3"/>
  <c r="CY227" i="3"/>
  <c r="CZ227" i="3"/>
  <c r="DB227" i="3" s="1"/>
  <c r="DA227" i="3"/>
  <c r="DC227" i="3"/>
  <c r="A228" i="3"/>
  <c r="Y228" i="3"/>
  <c r="CY228" i="3"/>
  <c r="CZ228" i="3"/>
  <c r="DA228" i="3"/>
  <c r="DB228" i="3"/>
  <c r="DC228" i="3"/>
  <c r="A229" i="3"/>
  <c r="Y229" i="3"/>
  <c r="CY229" i="3"/>
  <c r="CZ229" i="3"/>
  <c r="DB229" i="3" s="1"/>
  <c r="DA229" i="3"/>
  <c r="DC229" i="3"/>
  <c r="A230" i="3"/>
  <c r="Y230" i="3"/>
  <c r="CY230" i="3"/>
  <c r="CZ230" i="3"/>
  <c r="DA230" i="3"/>
  <c r="DB230" i="3"/>
  <c r="DC230" i="3"/>
  <c r="A231" i="3"/>
  <c r="Y231" i="3"/>
  <c r="CY231" i="3"/>
  <c r="CZ231" i="3"/>
  <c r="DB231" i="3" s="1"/>
  <c r="DA231" i="3"/>
  <c r="DC231" i="3"/>
  <c r="A232" i="3"/>
  <c r="Y232" i="3"/>
  <c r="CY232" i="3"/>
  <c r="CZ232" i="3"/>
  <c r="DB232" i="3" s="1"/>
  <c r="DA232" i="3"/>
  <c r="DC232" i="3"/>
  <c r="A233" i="3"/>
  <c r="Y233" i="3"/>
  <c r="CY233" i="3"/>
  <c r="CZ233" i="3"/>
  <c r="DB233" i="3" s="1"/>
  <c r="DA233" i="3"/>
  <c r="DC233" i="3"/>
  <c r="A234" i="3"/>
  <c r="Y234" i="3"/>
  <c r="CY234" i="3"/>
  <c r="CZ234" i="3"/>
  <c r="DA234" i="3"/>
  <c r="DB234" i="3"/>
  <c r="DC234" i="3"/>
  <c r="A235" i="3"/>
  <c r="Y235" i="3"/>
  <c r="CY235" i="3"/>
  <c r="CZ235" i="3"/>
  <c r="DA235" i="3"/>
  <c r="DB235" i="3"/>
  <c r="DC235" i="3"/>
  <c r="A236" i="3"/>
  <c r="Y236" i="3"/>
  <c r="CY236" i="3"/>
  <c r="CZ236" i="3"/>
  <c r="DB236" i="3" s="1"/>
  <c r="DA236" i="3"/>
  <c r="DC236" i="3"/>
  <c r="A237" i="3"/>
  <c r="Y237" i="3"/>
  <c r="CY237" i="3"/>
  <c r="CZ237" i="3"/>
  <c r="DB237" i="3" s="1"/>
  <c r="DA237" i="3"/>
  <c r="DC237" i="3"/>
  <c r="A238" i="3"/>
  <c r="Y238" i="3"/>
  <c r="CY238" i="3"/>
  <c r="CZ238" i="3"/>
  <c r="DA238" i="3"/>
  <c r="DB238" i="3"/>
  <c r="DC238" i="3"/>
  <c r="A239" i="3"/>
  <c r="Y239" i="3"/>
  <c r="CY239" i="3"/>
  <c r="CZ239" i="3"/>
  <c r="DB239" i="3" s="1"/>
  <c r="DA239" i="3"/>
  <c r="DC239" i="3"/>
  <c r="A240" i="3"/>
  <c r="Y240" i="3"/>
  <c r="CY240" i="3"/>
  <c r="CZ240" i="3"/>
  <c r="DB240" i="3" s="1"/>
  <c r="DA240" i="3"/>
  <c r="DC240" i="3"/>
  <c r="A241" i="3"/>
  <c r="Y241" i="3"/>
  <c r="CY241" i="3"/>
  <c r="CZ241" i="3"/>
  <c r="DA241" i="3"/>
  <c r="DB241" i="3"/>
  <c r="DC241" i="3"/>
  <c r="A242" i="3"/>
  <c r="Y242" i="3"/>
  <c r="CY242" i="3"/>
  <c r="CZ242" i="3"/>
  <c r="DA242" i="3"/>
  <c r="DB242" i="3"/>
  <c r="DC242" i="3"/>
  <c r="A243" i="3"/>
  <c r="Y243" i="3"/>
  <c r="CY243" i="3"/>
  <c r="CZ243" i="3"/>
  <c r="DB243" i="3" s="1"/>
  <c r="DA243" i="3"/>
  <c r="DC243" i="3"/>
  <c r="A244" i="3"/>
  <c r="Y244" i="3"/>
  <c r="CY244" i="3"/>
  <c r="CZ244" i="3"/>
  <c r="DB244" i="3" s="1"/>
  <c r="DA244" i="3"/>
  <c r="DC244" i="3"/>
  <c r="A245" i="3"/>
  <c r="Y245" i="3"/>
  <c r="CY245" i="3"/>
  <c r="CZ245" i="3"/>
  <c r="DA245" i="3"/>
  <c r="DB245" i="3"/>
  <c r="DC245" i="3"/>
  <c r="A246" i="3"/>
  <c r="Y246" i="3"/>
  <c r="CY246" i="3"/>
  <c r="CZ246" i="3"/>
  <c r="DB246" i="3" s="1"/>
  <c r="DA246" i="3"/>
  <c r="DC246" i="3"/>
  <c r="A247" i="3"/>
  <c r="Y247" i="3"/>
  <c r="CY247" i="3"/>
  <c r="CZ247" i="3"/>
  <c r="DA247" i="3"/>
  <c r="DB247" i="3"/>
  <c r="DC247" i="3"/>
  <c r="A248" i="3"/>
  <c r="Y248" i="3"/>
  <c r="CY248" i="3"/>
  <c r="CZ248" i="3"/>
  <c r="DB248" i="3" s="1"/>
  <c r="DA248" i="3"/>
  <c r="DC248" i="3"/>
  <c r="A249" i="3"/>
  <c r="Y249" i="3"/>
  <c r="CY249" i="3"/>
  <c r="CZ249" i="3"/>
  <c r="DA249" i="3"/>
  <c r="DB249" i="3"/>
  <c r="DC249" i="3"/>
  <c r="A250" i="3"/>
  <c r="Y250" i="3"/>
  <c r="CY250" i="3"/>
  <c r="CZ250" i="3"/>
  <c r="DB250" i="3" s="1"/>
  <c r="DA250" i="3"/>
  <c r="DC250" i="3"/>
  <c r="A251" i="3"/>
  <c r="Y251" i="3"/>
  <c r="CY251" i="3"/>
  <c r="CZ251" i="3"/>
  <c r="DB251" i="3" s="1"/>
  <c r="DA251" i="3"/>
  <c r="DC251" i="3"/>
  <c r="A252" i="3"/>
  <c r="Y252" i="3"/>
  <c r="CY252" i="3"/>
  <c r="CZ252" i="3"/>
  <c r="DA252" i="3"/>
  <c r="DB252" i="3"/>
  <c r="DC252" i="3"/>
  <c r="A253" i="3"/>
  <c r="Y253" i="3"/>
  <c r="CY253" i="3"/>
  <c r="CZ253" i="3"/>
  <c r="DB253" i="3" s="1"/>
  <c r="DA253" i="3"/>
  <c r="DC253" i="3"/>
  <c r="A254" i="3"/>
  <c r="Y254" i="3"/>
  <c r="CY254" i="3"/>
  <c r="CZ254" i="3"/>
  <c r="DB254" i="3" s="1"/>
  <c r="DA254" i="3"/>
  <c r="DC254" i="3"/>
  <c r="A255" i="3"/>
  <c r="Y255" i="3"/>
  <c r="CY255" i="3"/>
  <c r="CZ255" i="3"/>
  <c r="DA255" i="3"/>
  <c r="DB255" i="3"/>
  <c r="DC255" i="3"/>
  <c r="A256" i="3"/>
  <c r="Y256" i="3"/>
  <c r="CY256" i="3"/>
  <c r="CZ256" i="3"/>
  <c r="DA256" i="3"/>
  <c r="DB256" i="3"/>
  <c r="DC256" i="3"/>
  <c r="A257" i="3"/>
  <c r="Y257" i="3"/>
  <c r="CY257" i="3"/>
  <c r="CZ257" i="3"/>
  <c r="DB257" i="3" s="1"/>
  <c r="DA257" i="3"/>
  <c r="DC257" i="3"/>
  <c r="A258" i="3"/>
  <c r="Y258" i="3"/>
  <c r="CY258" i="3"/>
  <c r="CZ258" i="3"/>
  <c r="DA258" i="3"/>
  <c r="DB258" i="3"/>
  <c r="DC258" i="3"/>
  <c r="A259" i="3"/>
  <c r="Y259" i="3"/>
  <c r="CY259" i="3"/>
  <c r="CZ259" i="3"/>
  <c r="DB259" i="3" s="1"/>
  <c r="DA259" i="3"/>
  <c r="DC259" i="3"/>
  <c r="A260" i="3"/>
  <c r="Y260" i="3"/>
  <c r="CY260" i="3"/>
  <c r="CZ260" i="3"/>
  <c r="DB260" i="3" s="1"/>
  <c r="DA260" i="3"/>
  <c r="DC260" i="3"/>
  <c r="A261" i="3"/>
  <c r="Y261" i="3"/>
  <c r="CY261" i="3"/>
  <c r="CZ261" i="3"/>
  <c r="DA261" i="3"/>
  <c r="DB261" i="3"/>
  <c r="DC261" i="3"/>
  <c r="A262" i="3"/>
  <c r="Y262" i="3"/>
  <c r="CY262" i="3"/>
  <c r="CZ262" i="3"/>
  <c r="DA262" i="3"/>
  <c r="DB262" i="3"/>
  <c r="DC262" i="3"/>
  <c r="A263" i="3"/>
  <c r="Y263" i="3"/>
  <c r="CY263" i="3"/>
  <c r="CZ263" i="3"/>
  <c r="DB263" i="3" s="1"/>
  <c r="DA263" i="3"/>
  <c r="DC263" i="3"/>
  <c r="A264" i="3"/>
  <c r="Y264" i="3"/>
  <c r="CY264" i="3"/>
  <c r="CZ264" i="3"/>
  <c r="DB264" i="3" s="1"/>
  <c r="DA264" i="3"/>
  <c r="DC264" i="3"/>
  <c r="A265" i="3"/>
  <c r="Y265" i="3"/>
  <c r="CY265" i="3"/>
  <c r="CZ265" i="3"/>
  <c r="DA265" i="3"/>
  <c r="DB265" i="3"/>
  <c r="DC265" i="3"/>
  <c r="A266" i="3"/>
  <c r="Y266" i="3"/>
  <c r="CY266" i="3"/>
  <c r="CZ266" i="3"/>
  <c r="DB266" i="3" s="1"/>
  <c r="DA266" i="3"/>
  <c r="DC266" i="3"/>
  <c r="A267" i="3"/>
  <c r="Y267" i="3"/>
  <c r="CY267" i="3"/>
  <c r="CZ267" i="3"/>
  <c r="DB267" i="3" s="1"/>
  <c r="DA267" i="3"/>
  <c r="DC267" i="3"/>
  <c r="A268" i="3"/>
  <c r="Y268" i="3"/>
  <c r="CY268" i="3"/>
  <c r="CZ268" i="3"/>
  <c r="DA268" i="3"/>
  <c r="DB268" i="3"/>
  <c r="DC268" i="3"/>
  <c r="A269" i="3"/>
  <c r="Y269" i="3"/>
  <c r="CY269" i="3"/>
  <c r="CZ269" i="3"/>
  <c r="DA269" i="3"/>
  <c r="DB269" i="3"/>
  <c r="DC269" i="3"/>
  <c r="A270" i="3"/>
  <c r="Y270" i="3"/>
  <c r="CY270" i="3"/>
  <c r="CZ270" i="3"/>
  <c r="DB270" i="3" s="1"/>
  <c r="DA270" i="3"/>
  <c r="DC270" i="3"/>
  <c r="A271" i="3"/>
  <c r="Y271" i="3"/>
  <c r="CY271" i="3"/>
  <c r="CZ271" i="3"/>
  <c r="DB271" i="3" s="1"/>
  <c r="DA271" i="3"/>
  <c r="DC271" i="3"/>
  <c r="A272" i="3"/>
  <c r="Y272" i="3"/>
  <c r="CY272" i="3"/>
  <c r="CZ272" i="3"/>
  <c r="DA272" i="3"/>
  <c r="DB272" i="3"/>
  <c r="DC272" i="3"/>
  <c r="A273" i="3"/>
  <c r="Y273" i="3"/>
  <c r="CY273" i="3"/>
  <c r="CZ273" i="3"/>
  <c r="DB273" i="3" s="1"/>
  <c r="DA273" i="3"/>
  <c r="DC273" i="3"/>
  <c r="A274" i="3"/>
  <c r="Y274" i="3"/>
  <c r="CY274" i="3"/>
  <c r="CZ274" i="3"/>
  <c r="DA274" i="3"/>
  <c r="DB274" i="3"/>
  <c r="DC274" i="3"/>
  <c r="A275" i="3"/>
  <c r="Y275" i="3"/>
  <c r="CY275" i="3"/>
  <c r="CZ275" i="3"/>
  <c r="DB275" i="3" s="1"/>
  <c r="DA275" i="3"/>
  <c r="DC275" i="3"/>
  <c r="A276" i="3"/>
  <c r="Y276" i="3"/>
  <c r="CY276" i="3"/>
  <c r="CZ276" i="3"/>
  <c r="DB276" i="3" s="1"/>
  <c r="DA276" i="3"/>
  <c r="DC276" i="3"/>
  <c r="A277" i="3"/>
  <c r="Y277" i="3"/>
  <c r="CY277" i="3"/>
  <c r="CZ277" i="3"/>
  <c r="DB277" i="3" s="1"/>
  <c r="DA277" i="3"/>
  <c r="DC277" i="3"/>
  <c r="A278" i="3"/>
  <c r="Y278" i="3"/>
  <c r="CY278" i="3"/>
  <c r="CZ278" i="3"/>
  <c r="DA278" i="3"/>
  <c r="DB278" i="3"/>
  <c r="DC278" i="3"/>
  <c r="A279" i="3"/>
  <c r="Y279" i="3"/>
  <c r="CY279" i="3"/>
  <c r="CZ279" i="3"/>
  <c r="DB279" i="3" s="1"/>
  <c r="DA279" i="3"/>
  <c r="DC279" i="3"/>
  <c r="A280" i="3"/>
  <c r="Y280" i="3"/>
  <c r="CY280" i="3"/>
  <c r="CZ280" i="3"/>
  <c r="DB280" i="3" s="1"/>
  <c r="DA280" i="3"/>
  <c r="DC280" i="3"/>
  <c r="A281" i="3"/>
  <c r="Y281" i="3"/>
  <c r="CY281" i="3"/>
  <c r="CZ281" i="3"/>
  <c r="DA281" i="3"/>
  <c r="DB281" i="3"/>
  <c r="DC281" i="3"/>
  <c r="A282" i="3"/>
  <c r="Y282" i="3"/>
  <c r="CY282" i="3"/>
  <c r="CZ282" i="3"/>
  <c r="DB282" i="3" s="1"/>
  <c r="DA282" i="3"/>
  <c r="DC282" i="3"/>
  <c r="A283" i="3"/>
  <c r="Y283" i="3"/>
  <c r="CY283" i="3"/>
  <c r="CZ283" i="3"/>
  <c r="DB283" i="3" s="1"/>
  <c r="DA283" i="3"/>
  <c r="DC283" i="3"/>
  <c r="A284" i="3"/>
  <c r="Y284" i="3"/>
  <c r="CY284" i="3"/>
  <c r="CZ284" i="3"/>
  <c r="DA284" i="3"/>
  <c r="DB284" i="3"/>
  <c r="DC284" i="3"/>
  <c r="A285" i="3"/>
  <c r="Y285" i="3"/>
  <c r="CY285" i="3"/>
  <c r="CZ285" i="3"/>
  <c r="DA285" i="3"/>
  <c r="DB285" i="3"/>
  <c r="DC285" i="3"/>
  <c r="A286" i="3"/>
  <c r="Y286" i="3"/>
  <c r="CY286" i="3"/>
  <c r="CZ286" i="3"/>
  <c r="DB286" i="3" s="1"/>
  <c r="DA286" i="3"/>
  <c r="DC286" i="3"/>
  <c r="A287" i="3"/>
  <c r="Y287" i="3"/>
  <c r="CY287" i="3"/>
  <c r="CZ287" i="3"/>
  <c r="DB287" i="3" s="1"/>
  <c r="DA287" i="3"/>
  <c r="DC287" i="3"/>
  <c r="A288" i="3"/>
  <c r="Y288" i="3"/>
  <c r="CY288" i="3"/>
  <c r="CZ288" i="3"/>
  <c r="DA288" i="3"/>
  <c r="DB288" i="3"/>
  <c r="DC288" i="3"/>
  <c r="A289" i="3"/>
  <c r="Y289" i="3"/>
  <c r="CY289" i="3"/>
  <c r="CZ289" i="3"/>
  <c r="DA289" i="3"/>
  <c r="DB289" i="3"/>
  <c r="DC289" i="3"/>
  <c r="A290" i="3"/>
  <c r="Y290" i="3"/>
  <c r="CY290" i="3"/>
  <c r="CZ290" i="3"/>
  <c r="DB290" i="3" s="1"/>
  <c r="DA290" i="3"/>
  <c r="DC290" i="3"/>
  <c r="A291" i="3"/>
  <c r="Y291" i="3"/>
  <c r="CY291" i="3"/>
  <c r="CZ291" i="3"/>
  <c r="DA291" i="3"/>
  <c r="DB291" i="3"/>
  <c r="DC291" i="3"/>
  <c r="A292" i="3"/>
  <c r="Y292" i="3"/>
  <c r="CY292" i="3"/>
  <c r="CZ292" i="3"/>
  <c r="DA292" i="3"/>
  <c r="DB292" i="3"/>
  <c r="DC292" i="3"/>
  <c r="A293" i="3"/>
  <c r="Y293" i="3"/>
  <c r="CY293" i="3"/>
  <c r="CZ293" i="3"/>
  <c r="DB293" i="3" s="1"/>
  <c r="DA293" i="3"/>
  <c r="DC293" i="3"/>
  <c r="A294" i="3"/>
  <c r="Y294" i="3"/>
  <c r="CY294" i="3"/>
  <c r="CZ294" i="3"/>
  <c r="DA294" i="3"/>
  <c r="DB294" i="3"/>
  <c r="DC294" i="3"/>
  <c r="A295" i="3"/>
  <c r="Y295" i="3"/>
  <c r="CY295" i="3"/>
  <c r="CZ295" i="3"/>
  <c r="DA295" i="3"/>
  <c r="DB295" i="3"/>
  <c r="DC295" i="3"/>
  <c r="A296" i="3"/>
  <c r="Y296" i="3"/>
  <c r="CY296" i="3"/>
  <c r="CZ296" i="3"/>
  <c r="DB296" i="3" s="1"/>
  <c r="DA296" i="3"/>
  <c r="DC296" i="3"/>
  <c r="A297" i="3"/>
  <c r="Y297" i="3"/>
  <c r="CY297" i="3"/>
  <c r="CZ297" i="3"/>
  <c r="DB297" i="3" s="1"/>
  <c r="DA297" i="3"/>
  <c r="DC297" i="3"/>
  <c r="A298" i="3"/>
  <c r="Y298" i="3"/>
  <c r="CY298" i="3"/>
  <c r="CZ298" i="3"/>
  <c r="DB298" i="3" s="1"/>
  <c r="DA298" i="3"/>
  <c r="DC298" i="3"/>
  <c r="A299" i="3"/>
  <c r="Y299" i="3"/>
  <c r="CY299" i="3"/>
  <c r="CZ299" i="3"/>
  <c r="DA299" i="3"/>
  <c r="DB299" i="3"/>
  <c r="DC299" i="3"/>
  <c r="A300" i="3"/>
  <c r="Y300" i="3"/>
  <c r="CY300" i="3"/>
  <c r="CZ300" i="3"/>
  <c r="DB300" i="3" s="1"/>
  <c r="DA300" i="3"/>
  <c r="DC300" i="3"/>
  <c r="A301" i="3"/>
  <c r="Y301" i="3"/>
  <c r="CY301" i="3"/>
  <c r="CZ301" i="3"/>
  <c r="DA301" i="3"/>
  <c r="DB301" i="3"/>
  <c r="DC301" i="3"/>
  <c r="A302" i="3"/>
  <c r="Y302" i="3"/>
  <c r="CY302" i="3"/>
  <c r="CZ302" i="3"/>
  <c r="DA302" i="3"/>
  <c r="DB302" i="3"/>
  <c r="DC302" i="3"/>
  <c r="A303" i="3"/>
  <c r="Y303" i="3"/>
  <c r="CY303" i="3"/>
  <c r="CZ303" i="3"/>
  <c r="DB303" i="3" s="1"/>
  <c r="DA303" i="3"/>
  <c r="DC303" i="3"/>
  <c r="A304" i="3"/>
  <c r="Y304" i="3"/>
  <c r="CY304" i="3"/>
  <c r="CZ304" i="3"/>
  <c r="DB304" i="3" s="1"/>
  <c r="DA304" i="3"/>
  <c r="DC304" i="3"/>
  <c r="A305" i="3"/>
  <c r="Y305" i="3"/>
  <c r="CY305" i="3"/>
  <c r="CZ305" i="3"/>
  <c r="DB305" i="3" s="1"/>
  <c r="DA305" i="3"/>
  <c r="DC305" i="3"/>
  <c r="A306" i="3"/>
  <c r="Y306" i="3"/>
  <c r="CY306" i="3"/>
  <c r="CZ306" i="3"/>
  <c r="DB306" i="3" s="1"/>
  <c r="DA306" i="3"/>
  <c r="DC306" i="3"/>
  <c r="A307" i="3"/>
  <c r="Y307" i="3"/>
  <c r="CY307" i="3"/>
  <c r="CZ307" i="3"/>
  <c r="DB307" i="3" s="1"/>
  <c r="DA307" i="3"/>
  <c r="DC307" i="3"/>
  <c r="A308" i="3"/>
  <c r="Y308" i="3"/>
  <c r="CY308" i="3"/>
  <c r="CZ308" i="3"/>
  <c r="DA308" i="3"/>
  <c r="DB308" i="3"/>
  <c r="DC308" i="3"/>
  <c r="A309" i="3"/>
  <c r="Y309" i="3"/>
  <c r="CY309" i="3"/>
  <c r="CZ309" i="3"/>
  <c r="DA309" i="3"/>
  <c r="DB309" i="3"/>
  <c r="DC309" i="3"/>
  <c r="A310" i="3"/>
  <c r="Y310" i="3"/>
  <c r="CY310" i="3"/>
  <c r="CZ310" i="3"/>
  <c r="DB310" i="3" s="1"/>
  <c r="DA310" i="3"/>
  <c r="DC310" i="3"/>
  <c r="A311" i="3"/>
  <c r="Y311" i="3"/>
  <c r="CY311" i="3"/>
  <c r="CZ311" i="3"/>
  <c r="DB311" i="3" s="1"/>
  <c r="DA311" i="3"/>
  <c r="DC311" i="3"/>
  <c r="A312" i="3"/>
  <c r="Y312" i="3"/>
  <c r="CY312" i="3"/>
  <c r="CZ312" i="3"/>
  <c r="DA312" i="3"/>
  <c r="DB312" i="3"/>
  <c r="DC312" i="3"/>
  <c r="A313" i="3"/>
  <c r="Y313" i="3"/>
  <c r="CY313" i="3"/>
  <c r="CZ313" i="3"/>
  <c r="DB313" i="3" s="1"/>
  <c r="DA313" i="3"/>
  <c r="DC313" i="3"/>
  <c r="A314" i="3"/>
  <c r="Y314" i="3"/>
  <c r="CY314" i="3"/>
  <c r="CZ314" i="3"/>
  <c r="DA314" i="3"/>
  <c r="DB314" i="3"/>
  <c r="DC314" i="3"/>
  <c r="A315" i="3"/>
  <c r="Y315" i="3"/>
  <c r="CY315" i="3"/>
  <c r="CZ315" i="3"/>
  <c r="DA315" i="3"/>
  <c r="DB315" i="3"/>
  <c r="DC315" i="3"/>
  <c r="A316" i="3"/>
  <c r="Y316" i="3"/>
  <c r="CY316" i="3"/>
  <c r="CZ316" i="3"/>
  <c r="DB316" i="3" s="1"/>
  <c r="DA316" i="3"/>
  <c r="DC316" i="3"/>
  <c r="A317" i="3"/>
  <c r="Y317" i="3"/>
  <c r="CY317" i="3"/>
  <c r="CZ317" i="3"/>
  <c r="DB317" i="3" s="1"/>
  <c r="DA317" i="3"/>
  <c r="DC317" i="3"/>
  <c r="A318" i="3"/>
  <c r="Y318" i="3"/>
  <c r="CY318" i="3"/>
  <c r="CZ318" i="3"/>
  <c r="DA318" i="3"/>
  <c r="DB318" i="3"/>
  <c r="DC318" i="3"/>
  <c r="A319" i="3"/>
  <c r="Y319" i="3"/>
  <c r="CY319" i="3"/>
  <c r="CZ319" i="3"/>
  <c r="DB319" i="3" s="1"/>
  <c r="DA319" i="3"/>
  <c r="DC319" i="3"/>
  <c r="A320" i="3"/>
  <c r="Y320" i="3"/>
  <c r="CY320" i="3"/>
  <c r="CZ320" i="3"/>
  <c r="DB320" i="3" s="1"/>
  <c r="DA320" i="3"/>
  <c r="DC320" i="3"/>
  <c r="A321" i="3"/>
  <c r="Y321" i="3"/>
  <c r="CY321" i="3"/>
  <c r="CZ321" i="3"/>
  <c r="DA321" i="3"/>
  <c r="DB321" i="3"/>
  <c r="DC321" i="3"/>
  <c r="A322" i="3"/>
  <c r="Y322" i="3"/>
  <c r="CY322" i="3"/>
  <c r="CZ322" i="3"/>
  <c r="DA322" i="3"/>
  <c r="DB322" i="3"/>
  <c r="DC322" i="3"/>
  <c r="A323" i="3"/>
  <c r="Y323" i="3"/>
  <c r="CY323" i="3"/>
  <c r="CZ323" i="3"/>
  <c r="DB323" i="3" s="1"/>
  <c r="DA323" i="3"/>
  <c r="DC323" i="3"/>
  <c r="A324" i="3"/>
  <c r="Y324" i="3"/>
  <c r="CY324" i="3"/>
  <c r="CZ324" i="3"/>
  <c r="DA324" i="3"/>
  <c r="DB324" i="3"/>
  <c r="DC324" i="3"/>
  <c r="A325" i="3"/>
  <c r="Y325" i="3"/>
  <c r="CY325" i="3"/>
  <c r="CZ325" i="3"/>
  <c r="DA325" i="3"/>
  <c r="DB325" i="3"/>
  <c r="DC325" i="3"/>
  <c r="A326" i="3"/>
  <c r="Y326" i="3"/>
  <c r="CY326" i="3"/>
  <c r="CZ326" i="3"/>
  <c r="DB326" i="3" s="1"/>
  <c r="DA326" i="3"/>
  <c r="DC326" i="3"/>
  <c r="A327" i="3"/>
  <c r="Y327" i="3"/>
  <c r="CY327" i="3"/>
  <c r="CZ327" i="3"/>
  <c r="DB327" i="3" s="1"/>
  <c r="DA327" i="3"/>
  <c r="DC327" i="3"/>
  <c r="A328" i="3"/>
  <c r="Y328" i="3"/>
  <c r="CY328" i="3"/>
  <c r="CZ328" i="3"/>
  <c r="DA328" i="3"/>
  <c r="DB328" i="3"/>
  <c r="DC328" i="3"/>
  <c r="A329" i="3"/>
  <c r="Y329" i="3"/>
  <c r="CY329" i="3"/>
  <c r="CZ329" i="3"/>
  <c r="DA329" i="3"/>
  <c r="DB329" i="3"/>
  <c r="DC329" i="3"/>
  <c r="A330" i="3"/>
  <c r="Y330" i="3"/>
  <c r="CY330" i="3"/>
  <c r="CZ330" i="3"/>
  <c r="DB330" i="3" s="1"/>
  <c r="DA330" i="3"/>
  <c r="DC330" i="3"/>
  <c r="A331" i="3"/>
  <c r="Y331" i="3"/>
  <c r="CY331" i="3"/>
  <c r="CZ331" i="3"/>
  <c r="DA331" i="3"/>
  <c r="DB331" i="3"/>
  <c r="DC331" i="3"/>
  <c r="A332" i="3"/>
  <c r="Y332" i="3"/>
  <c r="CY332" i="3"/>
  <c r="CZ332" i="3"/>
  <c r="DA332" i="3"/>
  <c r="DB332" i="3"/>
  <c r="DC332" i="3"/>
  <c r="A333" i="3"/>
  <c r="Y333" i="3"/>
  <c r="CY333" i="3"/>
  <c r="CZ333" i="3"/>
  <c r="DB333" i="3" s="1"/>
  <c r="DA333" i="3"/>
  <c r="DC333" i="3"/>
  <c r="A334" i="3"/>
  <c r="Y334" i="3"/>
  <c r="CY334" i="3"/>
  <c r="CZ334" i="3"/>
  <c r="DA334" i="3"/>
  <c r="DB334" i="3"/>
  <c r="DC334" i="3"/>
  <c r="A335" i="3"/>
  <c r="Y335" i="3"/>
  <c r="CY335" i="3"/>
  <c r="CZ335" i="3"/>
  <c r="DA335" i="3"/>
  <c r="DB335" i="3"/>
  <c r="DC335" i="3"/>
  <c r="A336" i="3"/>
  <c r="Y336" i="3"/>
  <c r="CY336" i="3"/>
  <c r="CZ336" i="3"/>
  <c r="DB336" i="3" s="1"/>
  <c r="DA336" i="3"/>
  <c r="DC336" i="3"/>
  <c r="A337" i="3"/>
  <c r="Y337" i="3"/>
  <c r="CY337" i="3"/>
  <c r="CZ337" i="3"/>
  <c r="DB337" i="3" s="1"/>
  <c r="DA337" i="3"/>
  <c r="DC337" i="3"/>
  <c r="A338" i="3"/>
  <c r="Y338" i="3"/>
  <c r="CY338" i="3"/>
  <c r="CZ338" i="3"/>
  <c r="DA338" i="3"/>
  <c r="DB338" i="3"/>
  <c r="DC338" i="3"/>
  <c r="A339" i="3"/>
  <c r="Y339" i="3"/>
  <c r="CY339" i="3"/>
  <c r="CZ339" i="3"/>
  <c r="DA339" i="3"/>
  <c r="DB339" i="3"/>
  <c r="DC339" i="3"/>
  <c r="A340" i="3"/>
  <c r="Y340" i="3"/>
  <c r="CY340" i="3"/>
  <c r="CZ340" i="3"/>
  <c r="DB340" i="3" s="1"/>
  <c r="DA340" i="3"/>
  <c r="DC340" i="3"/>
  <c r="A341" i="3"/>
  <c r="Y341" i="3"/>
  <c r="CY341" i="3"/>
  <c r="CZ341" i="3"/>
  <c r="DA341" i="3"/>
  <c r="DB341" i="3"/>
  <c r="DC341" i="3"/>
  <c r="A342" i="3"/>
  <c r="Y342" i="3"/>
  <c r="CY342" i="3"/>
  <c r="CZ342" i="3"/>
  <c r="DA342" i="3"/>
  <c r="DB342" i="3"/>
  <c r="DC342" i="3"/>
  <c r="A343" i="3"/>
  <c r="Y343" i="3"/>
  <c r="CY343" i="3"/>
  <c r="CZ343" i="3"/>
  <c r="DB343" i="3" s="1"/>
  <c r="DA343" i="3"/>
  <c r="DC343" i="3"/>
  <c r="A344" i="3"/>
  <c r="Y344" i="3"/>
  <c r="CY344" i="3"/>
  <c r="CZ344" i="3"/>
  <c r="DB344" i="3" s="1"/>
  <c r="DA344" i="3"/>
  <c r="DC344" i="3"/>
  <c r="A345" i="3"/>
  <c r="Y345" i="3"/>
  <c r="CY345" i="3"/>
  <c r="CZ345" i="3"/>
  <c r="DA345" i="3"/>
  <c r="DB345" i="3"/>
  <c r="DC345" i="3"/>
  <c r="A346" i="3"/>
  <c r="Y346" i="3"/>
  <c r="CY346" i="3"/>
  <c r="CZ346" i="3"/>
  <c r="DA346" i="3"/>
  <c r="DB346" i="3"/>
  <c r="DC346" i="3"/>
  <c r="A347" i="3"/>
  <c r="Y347" i="3"/>
  <c r="CY347" i="3"/>
  <c r="CZ347" i="3"/>
  <c r="DB347" i="3" s="1"/>
  <c r="DA347" i="3"/>
  <c r="DC347" i="3"/>
  <c r="A348" i="3"/>
  <c r="Y348" i="3"/>
  <c r="CY348" i="3"/>
  <c r="CZ348" i="3"/>
  <c r="DA348" i="3"/>
  <c r="DB348" i="3"/>
  <c r="DC348" i="3"/>
  <c r="A349" i="3"/>
  <c r="Y349" i="3"/>
  <c r="CY349" i="3"/>
  <c r="CZ349" i="3"/>
  <c r="DA349" i="3"/>
  <c r="DB349" i="3"/>
  <c r="DC349" i="3"/>
  <c r="A350" i="3"/>
  <c r="Y350" i="3"/>
  <c r="CY350" i="3"/>
  <c r="CZ350" i="3"/>
  <c r="DB350" i="3" s="1"/>
  <c r="DA350" i="3"/>
  <c r="DC350" i="3"/>
  <c r="A351" i="3"/>
  <c r="Y351" i="3"/>
  <c r="CY351" i="3"/>
  <c r="CZ351" i="3"/>
  <c r="DB351" i="3" s="1"/>
  <c r="DA351" i="3"/>
  <c r="DC351" i="3"/>
  <c r="A352" i="3"/>
  <c r="Y352" i="3"/>
  <c r="CY352" i="3"/>
  <c r="CZ352" i="3"/>
  <c r="DA352" i="3"/>
  <c r="DB352" i="3"/>
  <c r="DC352" i="3"/>
  <c r="A353" i="3"/>
  <c r="Y353" i="3"/>
  <c r="CY353" i="3"/>
  <c r="CZ353" i="3"/>
  <c r="DA353" i="3"/>
  <c r="DB353" i="3"/>
  <c r="DC353" i="3"/>
  <c r="A354" i="3"/>
  <c r="Y354" i="3"/>
  <c r="CY354" i="3"/>
  <c r="CZ354" i="3"/>
  <c r="DA354" i="3"/>
  <c r="DB354" i="3"/>
  <c r="DC354" i="3"/>
  <c r="A355" i="3"/>
  <c r="Y355" i="3"/>
  <c r="CY355" i="3"/>
  <c r="CZ355" i="3"/>
  <c r="DB355" i="3" s="1"/>
  <c r="DA355" i="3"/>
  <c r="DC355" i="3"/>
  <c r="A356" i="3"/>
  <c r="Y356" i="3"/>
  <c r="CY356" i="3"/>
  <c r="CZ356" i="3"/>
  <c r="DB356" i="3" s="1"/>
  <c r="DA356" i="3"/>
  <c r="DC356" i="3"/>
  <c r="A357" i="3"/>
  <c r="Y357" i="3"/>
  <c r="CY357" i="3"/>
  <c r="CZ357" i="3"/>
  <c r="DB357" i="3" s="1"/>
  <c r="DA357" i="3"/>
  <c r="DC357" i="3"/>
  <c r="A358" i="3"/>
  <c r="Y358" i="3"/>
  <c r="CY358" i="3"/>
  <c r="CZ358" i="3"/>
  <c r="DA358" i="3"/>
  <c r="DB358" i="3"/>
  <c r="DC358" i="3"/>
  <c r="A359" i="3"/>
  <c r="Y359" i="3"/>
  <c r="CY359" i="3"/>
  <c r="CZ359" i="3"/>
  <c r="DB359" i="3" s="1"/>
  <c r="DA359" i="3"/>
  <c r="DC359" i="3"/>
  <c r="A360" i="3"/>
  <c r="Y360" i="3"/>
  <c r="CY360" i="3"/>
  <c r="CZ360" i="3"/>
  <c r="DA360" i="3"/>
  <c r="DB360" i="3"/>
  <c r="DC360" i="3"/>
  <c r="A361" i="3"/>
  <c r="Y361" i="3"/>
  <c r="CY361" i="3"/>
  <c r="CZ361" i="3"/>
  <c r="DB361" i="3" s="1"/>
  <c r="DA361" i="3"/>
  <c r="DC361" i="3"/>
  <c r="A362" i="3"/>
  <c r="Y362" i="3"/>
  <c r="CY362" i="3"/>
  <c r="CZ362" i="3"/>
  <c r="DB362" i="3" s="1"/>
  <c r="DA362" i="3"/>
  <c r="DC362" i="3"/>
  <c r="A363" i="3"/>
  <c r="Y363" i="3"/>
  <c r="CY363" i="3"/>
  <c r="CZ363" i="3"/>
  <c r="DA363" i="3"/>
  <c r="DB363" i="3"/>
  <c r="DC363" i="3"/>
  <c r="A364" i="3"/>
  <c r="Y364" i="3"/>
  <c r="CY364" i="3"/>
  <c r="CZ364" i="3"/>
  <c r="DB364" i="3" s="1"/>
  <c r="DA364" i="3"/>
  <c r="DC364" i="3"/>
  <c r="A365" i="3"/>
  <c r="Y365" i="3"/>
  <c r="CY365" i="3"/>
  <c r="CZ365" i="3"/>
  <c r="DA365" i="3"/>
  <c r="DB365" i="3"/>
  <c r="DC365" i="3"/>
  <c r="A366" i="3"/>
  <c r="Y366" i="3"/>
  <c r="CY366" i="3"/>
  <c r="CZ366" i="3"/>
  <c r="DA366" i="3"/>
  <c r="DB366" i="3"/>
  <c r="DC366" i="3"/>
  <c r="A367" i="3"/>
  <c r="Y367" i="3"/>
  <c r="CY367" i="3"/>
  <c r="CZ367" i="3"/>
  <c r="DB367" i="3" s="1"/>
  <c r="DA367" i="3"/>
  <c r="DC367" i="3"/>
  <c r="A368" i="3"/>
  <c r="Y368" i="3"/>
  <c r="CY368" i="3"/>
  <c r="CZ368" i="3"/>
  <c r="DA368" i="3"/>
  <c r="DB368" i="3"/>
  <c r="DC368" i="3"/>
  <c r="A369" i="3"/>
  <c r="Y369" i="3"/>
  <c r="CY369" i="3"/>
  <c r="CZ369" i="3"/>
  <c r="DB369" i="3" s="1"/>
  <c r="DA369" i="3"/>
  <c r="DC369" i="3"/>
  <c r="A370" i="3"/>
  <c r="Y370" i="3"/>
  <c r="CY370" i="3"/>
  <c r="CZ370" i="3"/>
  <c r="DA370" i="3"/>
  <c r="DB370" i="3"/>
  <c r="DC370" i="3"/>
  <c r="A371" i="3"/>
  <c r="Y371" i="3"/>
  <c r="CY371" i="3"/>
  <c r="CZ371" i="3"/>
  <c r="DB371" i="3" s="1"/>
  <c r="DA371" i="3"/>
  <c r="DC371" i="3"/>
  <c r="A372" i="3"/>
  <c r="Y372" i="3"/>
  <c r="CY372" i="3"/>
  <c r="CZ372" i="3"/>
  <c r="DA372" i="3"/>
  <c r="DB372" i="3"/>
  <c r="DC372" i="3"/>
  <c r="A373" i="3"/>
  <c r="Y373" i="3"/>
  <c r="CY373" i="3"/>
  <c r="CZ373" i="3"/>
  <c r="DA373" i="3"/>
  <c r="DB373" i="3"/>
  <c r="DC373" i="3"/>
  <c r="A374" i="3"/>
  <c r="Y374" i="3"/>
  <c r="CY374" i="3"/>
  <c r="CZ374" i="3"/>
  <c r="DB374" i="3" s="1"/>
  <c r="DA374" i="3"/>
  <c r="DC374" i="3"/>
  <c r="A375" i="3"/>
  <c r="Y375" i="3"/>
  <c r="CY375" i="3"/>
  <c r="CZ375" i="3"/>
  <c r="DA375" i="3"/>
  <c r="DB375" i="3"/>
  <c r="DC375" i="3"/>
  <c r="A376" i="3"/>
  <c r="Y376" i="3"/>
  <c r="CY376" i="3"/>
  <c r="CZ376" i="3"/>
  <c r="DB376" i="3" s="1"/>
  <c r="DA376" i="3"/>
  <c r="DC376" i="3"/>
  <c r="A377" i="3"/>
  <c r="Y377" i="3"/>
  <c r="CY377" i="3"/>
  <c r="CZ377" i="3"/>
  <c r="DA377" i="3"/>
  <c r="DB377" i="3"/>
  <c r="DC377" i="3"/>
  <c r="A378" i="3"/>
  <c r="Y378" i="3"/>
  <c r="CY378" i="3"/>
  <c r="CZ378" i="3"/>
  <c r="DB378" i="3" s="1"/>
  <c r="DA378" i="3"/>
  <c r="DC378" i="3"/>
  <c r="A379" i="3"/>
  <c r="Y379" i="3"/>
  <c r="CY379" i="3"/>
  <c r="CZ379" i="3"/>
  <c r="DB379" i="3" s="1"/>
  <c r="DA379" i="3"/>
  <c r="DC379" i="3"/>
  <c r="A380" i="3"/>
  <c r="Y380" i="3"/>
  <c r="CY380" i="3"/>
  <c r="CZ380" i="3"/>
  <c r="DA380" i="3"/>
  <c r="DB380" i="3"/>
  <c r="DC380" i="3"/>
  <c r="A381" i="3"/>
  <c r="Y381" i="3"/>
  <c r="CY381" i="3"/>
  <c r="CZ381" i="3"/>
  <c r="DB381" i="3" s="1"/>
  <c r="DA381" i="3"/>
  <c r="DC381" i="3"/>
  <c r="A382" i="3"/>
  <c r="Y382" i="3"/>
  <c r="CY382" i="3"/>
  <c r="CZ382" i="3"/>
  <c r="DA382" i="3"/>
  <c r="DB382" i="3"/>
  <c r="DC382" i="3"/>
  <c r="A383" i="3"/>
  <c r="Y383" i="3"/>
  <c r="CY383" i="3"/>
  <c r="CZ383" i="3"/>
  <c r="DB383" i="3" s="1"/>
  <c r="DA383" i="3"/>
  <c r="DC383" i="3"/>
  <c r="A384" i="3"/>
  <c r="Y384" i="3"/>
  <c r="CY384" i="3"/>
  <c r="CZ384" i="3"/>
  <c r="DB384" i="3" s="1"/>
  <c r="DA384" i="3"/>
  <c r="DC384" i="3"/>
  <c r="A385" i="3"/>
  <c r="Y385" i="3"/>
  <c r="CY385" i="3"/>
  <c r="CZ385" i="3"/>
  <c r="DA385" i="3"/>
  <c r="DB385" i="3"/>
  <c r="DC385" i="3"/>
  <c r="A386" i="3"/>
  <c r="Y386" i="3"/>
  <c r="CY386" i="3"/>
  <c r="CZ386" i="3"/>
  <c r="DA386" i="3"/>
  <c r="DB386" i="3"/>
  <c r="DC386" i="3"/>
  <c r="A387" i="3"/>
  <c r="Y387" i="3"/>
  <c r="CV387" i="3" s="1"/>
  <c r="CU387" i="3"/>
  <c r="CX387" i="3"/>
  <c r="CY387" i="3"/>
  <c r="CZ387" i="3"/>
  <c r="DA387" i="3"/>
  <c r="DB387" i="3"/>
  <c r="DC387" i="3"/>
  <c r="A388" i="3"/>
  <c r="Y388" i="3"/>
  <c r="CX388" i="3" s="1"/>
  <c r="CY388" i="3"/>
  <c r="CZ388" i="3"/>
  <c r="DB388" i="3" s="1"/>
  <c r="DA388" i="3"/>
  <c r="DC388" i="3"/>
  <c r="A389" i="3"/>
  <c r="Y389" i="3"/>
  <c r="CU389" i="3"/>
  <c r="CY389" i="3"/>
  <c r="CZ389" i="3"/>
  <c r="DB389" i="3" s="1"/>
  <c r="DA389" i="3"/>
  <c r="DC389" i="3"/>
  <c r="A390" i="3"/>
  <c r="Y390" i="3"/>
  <c r="CX390" i="3"/>
  <c r="DI390" i="3" s="1"/>
  <c r="CY390" i="3"/>
  <c r="CZ390" i="3"/>
  <c r="DA390" i="3"/>
  <c r="DB390" i="3"/>
  <c r="DC390" i="3"/>
  <c r="DG390" i="3"/>
  <c r="DH390" i="3"/>
  <c r="A391" i="3"/>
  <c r="Y391" i="3"/>
  <c r="CY391" i="3"/>
  <c r="CZ391" i="3"/>
  <c r="DA391" i="3"/>
  <c r="DB391" i="3"/>
  <c r="DC391" i="3"/>
  <c r="A392" i="3"/>
  <c r="Y392" i="3"/>
  <c r="CY392" i="3"/>
  <c r="CZ392" i="3"/>
  <c r="DB392" i="3" s="1"/>
  <c r="DA392" i="3"/>
  <c r="DC392" i="3"/>
  <c r="A393" i="3"/>
  <c r="Y393" i="3"/>
  <c r="CY393" i="3"/>
  <c r="CZ393" i="3"/>
  <c r="DA393" i="3"/>
  <c r="DB393" i="3"/>
  <c r="DC393" i="3"/>
  <c r="A394" i="3"/>
  <c r="Y394" i="3"/>
  <c r="CY394" i="3"/>
  <c r="CZ394" i="3"/>
  <c r="DA394" i="3"/>
  <c r="DB394" i="3"/>
  <c r="DC394" i="3"/>
  <c r="A395" i="3"/>
  <c r="Y395" i="3"/>
  <c r="CY395" i="3"/>
  <c r="CZ395" i="3"/>
  <c r="DA395" i="3"/>
  <c r="DB395" i="3"/>
  <c r="DC395" i="3"/>
  <c r="A396" i="3"/>
  <c r="Y396" i="3"/>
  <c r="CY396" i="3"/>
  <c r="CZ396" i="3"/>
  <c r="DB396" i="3" s="1"/>
  <c r="DA396" i="3"/>
  <c r="DC396" i="3"/>
  <c r="A397" i="3"/>
  <c r="Y397" i="3"/>
  <c r="CY397" i="3"/>
  <c r="CZ397" i="3"/>
  <c r="DB397" i="3" s="1"/>
  <c r="DA397" i="3"/>
  <c r="DC397" i="3"/>
  <c r="A398" i="3"/>
  <c r="Y398" i="3"/>
  <c r="CY398" i="3"/>
  <c r="CZ398" i="3"/>
  <c r="DA398" i="3"/>
  <c r="DB398" i="3"/>
  <c r="DC398" i="3"/>
  <c r="A399" i="3"/>
  <c r="Y399" i="3"/>
  <c r="CY399" i="3"/>
  <c r="CZ399" i="3"/>
  <c r="DB399" i="3" s="1"/>
  <c r="DA399" i="3"/>
  <c r="DC399" i="3"/>
  <c r="A400" i="3"/>
  <c r="Y400" i="3"/>
  <c r="CY400" i="3"/>
  <c r="CZ400" i="3"/>
  <c r="DB400" i="3" s="1"/>
  <c r="DA400" i="3"/>
  <c r="DC400" i="3"/>
  <c r="A401" i="3"/>
  <c r="Y401" i="3"/>
  <c r="CY401" i="3"/>
  <c r="CZ401" i="3"/>
  <c r="DA401" i="3"/>
  <c r="DB401" i="3"/>
  <c r="DC401" i="3"/>
  <c r="A402" i="3"/>
  <c r="Y402" i="3"/>
  <c r="CY402" i="3"/>
  <c r="CZ402" i="3"/>
  <c r="DA402" i="3"/>
  <c r="DB402" i="3"/>
  <c r="DC402" i="3"/>
  <c r="A403" i="3"/>
  <c r="Y403" i="3"/>
  <c r="CY403" i="3"/>
  <c r="CZ403" i="3"/>
  <c r="DB403" i="3" s="1"/>
  <c r="DA403" i="3"/>
  <c r="DC403" i="3"/>
  <c r="A404" i="3"/>
  <c r="Y404" i="3"/>
  <c r="CY404" i="3"/>
  <c r="CZ404" i="3"/>
  <c r="DB404" i="3" s="1"/>
  <c r="DA404" i="3"/>
  <c r="DC404" i="3"/>
  <c r="A405" i="3"/>
  <c r="Y405" i="3"/>
  <c r="CY405" i="3"/>
  <c r="CZ405" i="3"/>
  <c r="DA405" i="3"/>
  <c r="DB405" i="3"/>
  <c r="DC405" i="3"/>
  <c r="A406" i="3"/>
  <c r="Y406" i="3"/>
  <c r="CY406" i="3"/>
  <c r="CZ406" i="3"/>
  <c r="DA406" i="3"/>
  <c r="DB406" i="3"/>
  <c r="DC406" i="3"/>
  <c r="A407" i="3"/>
  <c r="Y407" i="3"/>
  <c r="CY407" i="3"/>
  <c r="CZ407" i="3"/>
  <c r="DB407" i="3" s="1"/>
  <c r="DA407" i="3"/>
  <c r="DC407" i="3"/>
  <c r="A408" i="3"/>
  <c r="Y408" i="3"/>
  <c r="CY408" i="3"/>
  <c r="CZ408" i="3"/>
  <c r="DB408" i="3" s="1"/>
  <c r="DA408" i="3"/>
  <c r="DC408" i="3"/>
  <c r="A409" i="3"/>
  <c r="Y409" i="3"/>
  <c r="CY409" i="3"/>
  <c r="CZ409" i="3"/>
  <c r="DA409" i="3"/>
  <c r="DB409" i="3"/>
  <c r="DC409" i="3"/>
  <c r="A410" i="3"/>
  <c r="Y410" i="3"/>
  <c r="CY410" i="3"/>
  <c r="CZ410" i="3"/>
  <c r="DB410" i="3" s="1"/>
  <c r="DA410" i="3"/>
  <c r="DC410" i="3"/>
  <c r="A411" i="3"/>
  <c r="Y411" i="3"/>
  <c r="CY411" i="3"/>
  <c r="CZ411" i="3"/>
  <c r="DA411" i="3"/>
  <c r="DB411" i="3"/>
  <c r="DC411" i="3"/>
  <c r="A412" i="3"/>
  <c r="Y412" i="3"/>
  <c r="CY412" i="3"/>
  <c r="CZ412" i="3"/>
  <c r="DB412" i="3" s="1"/>
  <c r="DA412" i="3"/>
  <c r="DC412" i="3"/>
  <c r="A413" i="3"/>
  <c r="Y413" i="3"/>
  <c r="CY413" i="3"/>
  <c r="CZ413" i="3"/>
  <c r="DA413" i="3"/>
  <c r="DB413" i="3"/>
  <c r="DC413" i="3"/>
  <c r="A414" i="3"/>
  <c r="Y414" i="3"/>
  <c r="CY414" i="3"/>
  <c r="CZ414" i="3"/>
  <c r="DA414" i="3"/>
  <c r="DB414" i="3"/>
  <c r="DC414" i="3"/>
  <c r="A415" i="3"/>
  <c r="Y415" i="3"/>
  <c r="CY415" i="3"/>
  <c r="CZ415" i="3"/>
  <c r="DB415" i="3" s="1"/>
  <c r="DA415" i="3"/>
  <c r="DC415" i="3"/>
  <c r="A416" i="3"/>
  <c r="Y416" i="3"/>
  <c r="CY416" i="3"/>
  <c r="CZ416" i="3"/>
  <c r="DB416" i="3" s="1"/>
  <c r="DA416" i="3"/>
  <c r="DC416" i="3"/>
  <c r="A417" i="3"/>
  <c r="Y417" i="3"/>
  <c r="CY417" i="3"/>
  <c r="CZ417" i="3"/>
  <c r="DA417" i="3"/>
  <c r="DB417" i="3"/>
  <c r="DC417" i="3"/>
  <c r="A418" i="3"/>
  <c r="Y418" i="3"/>
  <c r="CY418" i="3"/>
  <c r="CZ418" i="3"/>
  <c r="DB418" i="3" s="1"/>
  <c r="DA418" i="3"/>
  <c r="DC418" i="3"/>
  <c r="A419" i="3"/>
  <c r="Y419" i="3"/>
  <c r="CY419" i="3"/>
  <c r="CZ419" i="3"/>
  <c r="DB419" i="3" s="1"/>
  <c r="DA419" i="3"/>
  <c r="DC419" i="3"/>
  <c r="A420" i="3"/>
  <c r="Y420" i="3"/>
  <c r="CY420" i="3"/>
  <c r="CZ420" i="3"/>
  <c r="DB420" i="3" s="1"/>
  <c r="DA420" i="3"/>
  <c r="DC420" i="3"/>
  <c r="A421" i="3"/>
  <c r="Y421" i="3"/>
  <c r="CY421" i="3"/>
  <c r="CZ421" i="3"/>
  <c r="DB421" i="3" s="1"/>
  <c r="DA421" i="3"/>
  <c r="DC421" i="3"/>
  <c r="A422" i="3"/>
  <c r="Y422" i="3"/>
  <c r="CY422" i="3"/>
  <c r="CZ422" i="3"/>
  <c r="DA422" i="3"/>
  <c r="DB422" i="3"/>
  <c r="DC422" i="3"/>
  <c r="A423" i="3"/>
  <c r="Y423" i="3"/>
  <c r="CY423" i="3"/>
  <c r="CZ423" i="3"/>
  <c r="DA423" i="3"/>
  <c r="DB423" i="3"/>
  <c r="DC423" i="3"/>
  <c r="A424" i="3"/>
  <c r="Y424" i="3"/>
  <c r="CY424" i="3"/>
  <c r="CZ424" i="3"/>
  <c r="DA424" i="3"/>
  <c r="DB424" i="3"/>
  <c r="DC424" i="3"/>
  <c r="A425" i="3"/>
  <c r="Y425" i="3"/>
  <c r="CY425" i="3"/>
  <c r="CZ425" i="3"/>
  <c r="DB425" i="3" s="1"/>
  <c r="DA425" i="3"/>
  <c r="DC425" i="3"/>
  <c r="A426" i="3"/>
  <c r="Y426" i="3"/>
  <c r="CY426" i="3"/>
  <c r="CZ426" i="3"/>
  <c r="DA426" i="3"/>
  <c r="DB426" i="3"/>
  <c r="DC426" i="3"/>
  <c r="A427" i="3"/>
  <c r="Y427" i="3"/>
  <c r="CY427" i="3"/>
  <c r="CZ427" i="3"/>
  <c r="DB427" i="3" s="1"/>
  <c r="DA427" i="3"/>
  <c r="DC427" i="3"/>
  <c r="A428" i="3"/>
  <c r="Y428" i="3"/>
  <c r="CY428" i="3"/>
  <c r="CZ428" i="3"/>
  <c r="DA428" i="3"/>
  <c r="DB428" i="3"/>
  <c r="DC428" i="3"/>
  <c r="A429" i="3"/>
  <c r="Y429" i="3"/>
  <c r="CY429" i="3"/>
  <c r="CZ429" i="3"/>
  <c r="DB429" i="3" s="1"/>
  <c r="DA429" i="3"/>
  <c r="DC429" i="3"/>
  <c r="A430" i="3"/>
  <c r="Y430" i="3"/>
  <c r="CY430" i="3"/>
  <c r="CZ430" i="3"/>
  <c r="DA430" i="3"/>
  <c r="DB430" i="3"/>
  <c r="DC430" i="3"/>
  <c r="A431" i="3"/>
  <c r="Y431" i="3"/>
  <c r="CY431" i="3"/>
  <c r="CZ431" i="3"/>
  <c r="DA431" i="3"/>
  <c r="DB431" i="3"/>
  <c r="DC431" i="3"/>
  <c r="A432" i="3"/>
  <c r="Y432" i="3"/>
  <c r="CY432" i="3"/>
  <c r="CZ432" i="3"/>
  <c r="DB432" i="3" s="1"/>
  <c r="DA432" i="3"/>
  <c r="DC432" i="3"/>
  <c r="A433" i="3"/>
  <c r="Y433" i="3"/>
  <c r="CY433" i="3"/>
  <c r="CZ433" i="3"/>
  <c r="DA433" i="3"/>
  <c r="DB433" i="3"/>
  <c r="DC433" i="3"/>
  <c r="A434" i="3"/>
  <c r="Y434" i="3"/>
  <c r="CY434" i="3"/>
  <c r="CZ434" i="3"/>
  <c r="DA434" i="3"/>
  <c r="DB434" i="3"/>
  <c r="DC434" i="3"/>
  <c r="A435" i="3"/>
  <c r="Y435" i="3"/>
  <c r="CY435" i="3"/>
  <c r="CZ435" i="3"/>
  <c r="DB435" i="3" s="1"/>
  <c r="DA435" i="3"/>
  <c r="DC435" i="3"/>
  <c r="A436" i="3"/>
  <c r="Y436" i="3"/>
  <c r="CY436" i="3"/>
  <c r="CZ436" i="3"/>
  <c r="DA436" i="3"/>
  <c r="DB436" i="3"/>
  <c r="DC436" i="3"/>
  <c r="A437" i="3"/>
  <c r="Y437" i="3"/>
  <c r="CY437" i="3"/>
  <c r="CZ437" i="3"/>
  <c r="DA437" i="3"/>
  <c r="DB437" i="3"/>
  <c r="DC437" i="3"/>
  <c r="A438" i="3"/>
  <c r="Y438" i="3"/>
  <c r="CY438" i="3"/>
  <c r="CZ438" i="3"/>
  <c r="DA438" i="3"/>
  <c r="DB438" i="3"/>
  <c r="DC438" i="3"/>
  <c r="A439" i="3"/>
  <c r="Y439" i="3"/>
  <c r="CY439" i="3"/>
  <c r="CZ439" i="3"/>
  <c r="DB439" i="3" s="1"/>
  <c r="DA439" i="3"/>
  <c r="DC439" i="3"/>
  <c r="A440" i="3"/>
  <c r="Y440" i="3"/>
  <c r="CY440" i="3"/>
  <c r="CZ440" i="3"/>
  <c r="DA440" i="3"/>
  <c r="DB440" i="3"/>
  <c r="DC440" i="3"/>
  <c r="A441" i="3"/>
  <c r="Y441" i="3"/>
  <c r="CY441" i="3"/>
  <c r="CZ441" i="3"/>
  <c r="DB441" i="3" s="1"/>
  <c r="DA441" i="3"/>
  <c r="DC441" i="3"/>
  <c r="A442" i="3"/>
  <c r="Y442" i="3"/>
  <c r="CY442" i="3"/>
  <c r="CZ442" i="3"/>
  <c r="DB442" i="3" s="1"/>
  <c r="DA442" i="3"/>
  <c r="DC442" i="3"/>
  <c r="A443" i="3"/>
  <c r="Y443" i="3"/>
  <c r="CY443" i="3"/>
  <c r="CZ443" i="3"/>
  <c r="DB443" i="3" s="1"/>
  <c r="DA443" i="3"/>
  <c r="DC443" i="3"/>
  <c r="A444" i="3"/>
  <c r="Y444" i="3"/>
  <c r="CY444" i="3"/>
  <c r="CZ444" i="3"/>
  <c r="DB444" i="3" s="1"/>
  <c r="DA444" i="3"/>
  <c r="DC444" i="3"/>
  <c r="A445" i="3"/>
  <c r="Y445" i="3"/>
  <c r="CY445" i="3"/>
  <c r="CZ445" i="3"/>
  <c r="DA445" i="3"/>
  <c r="DB445" i="3"/>
  <c r="DC445" i="3"/>
  <c r="A446" i="3"/>
  <c r="Y446" i="3"/>
  <c r="CY446" i="3"/>
  <c r="CZ446" i="3"/>
  <c r="DA446" i="3"/>
  <c r="DB446" i="3"/>
  <c r="DC446" i="3"/>
  <c r="A447" i="3"/>
  <c r="Y447" i="3"/>
  <c r="CY447" i="3"/>
  <c r="CZ447" i="3"/>
  <c r="DA447" i="3"/>
  <c r="DB447" i="3"/>
  <c r="DC447" i="3"/>
  <c r="A448" i="3"/>
  <c r="Y448" i="3"/>
  <c r="CY448" i="3"/>
  <c r="CZ448" i="3"/>
  <c r="DB448" i="3" s="1"/>
  <c r="DA448" i="3"/>
  <c r="DC448" i="3"/>
  <c r="A449" i="3"/>
  <c r="Y449" i="3"/>
  <c r="CY449" i="3"/>
  <c r="CZ449" i="3"/>
  <c r="DB449" i="3" s="1"/>
  <c r="DA449" i="3"/>
  <c r="DC449" i="3"/>
  <c r="A450" i="3"/>
  <c r="Y450" i="3"/>
  <c r="CY450" i="3"/>
  <c r="CZ450" i="3"/>
  <c r="DB450" i="3" s="1"/>
  <c r="DA450" i="3"/>
  <c r="DC450" i="3"/>
  <c r="A451" i="3"/>
  <c r="Y451" i="3"/>
  <c r="CY451" i="3"/>
  <c r="CZ451" i="3"/>
  <c r="DA451" i="3"/>
  <c r="DB451" i="3"/>
  <c r="DC451" i="3"/>
  <c r="A452" i="3"/>
  <c r="Y452" i="3"/>
  <c r="CY452" i="3"/>
  <c r="CZ452" i="3"/>
  <c r="DA452" i="3"/>
  <c r="DB452" i="3"/>
  <c r="DC452" i="3"/>
  <c r="A453" i="3"/>
  <c r="Y453" i="3"/>
  <c r="CY453" i="3"/>
  <c r="CZ453" i="3"/>
  <c r="DB453" i="3" s="1"/>
  <c r="DA453" i="3"/>
  <c r="DC453" i="3"/>
  <c r="A454" i="3"/>
  <c r="Y454" i="3"/>
  <c r="CY454" i="3"/>
  <c r="CZ454" i="3"/>
  <c r="DB454" i="3" s="1"/>
  <c r="DA454" i="3"/>
  <c r="DC454" i="3"/>
  <c r="A455" i="3"/>
  <c r="Y455" i="3"/>
  <c r="CY455" i="3"/>
  <c r="CZ455" i="3"/>
  <c r="DA455" i="3"/>
  <c r="DB455" i="3"/>
  <c r="DC455" i="3"/>
  <c r="A456" i="3"/>
  <c r="Y456" i="3"/>
  <c r="CY456" i="3"/>
  <c r="CZ456" i="3"/>
  <c r="DB456" i="3" s="1"/>
  <c r="DA456" i="3"/>
  <c r="DC456" i="3"/>
  <c r="A457" i="3"/>
  <c r="Y457" i="3"/>
  <c r="CU457" i="3"/>
  <c r="CY457" i="3"/>
  <c r="CZ457" i="3"/>
  <c r="DB457" i="3" s="1"/>
  <c r="DA457" i="3"/>
  <c r="DC457" i="3"/>
  <c r="A458" i="3"/>
  <c r="Y458" i="3"/>
  <c r="CW458" i="3" s="1"/>
  <c r="CX458" i="3"/>
  <c r="DF458" i="3" s="1"/>
  <c r="CY458" i="3"/>
  <c r="CZ458" i="3"/>
  <c r="DA458" i="3"/>
  <c r="DB458" i="3"/>
  <c r="DC458" i="3"/>
  <c r="DI458" i="3"/>
  <c r="A459" i="3"/>
  <c r="Y459" i="3"/>
  <c r="CX459" i="3"/>
  <c r="CY459" i="3"/>
  <c r="CZ459" i="3"/>
  <c r="DB459" i="3" s="1"/>
  <c r="DA459" i="3"/>
  <c r="DC459" i="3"/>
  <c r="A460" i="3"/>
  <c r="Y460" i="3"/>
  <c r="CX460" i="3"/>
  <c r="CY460" i="3"/>
  <c r="CZ460" i="3"/>
  <c r="DA460" i="3"/>
  <c r="DB460" i="3"/>
  <c r="DC460" i="3"/>
  <c r="A461" i="3"/>
  <c r="Y461" i="3"/>
  <c r="CX461" i="3" s="1"/>
  <c r="CY461" i="3"/>
  <c r="CZ461" i="3"/>
  <c r="DB461" i="3" s="1"/>
  <c r="DA461" i="3"/>
  <c r="DC461" i="3"/>
  <c r="A462" i="3"/>
  <c r="Y462" i="3"/>
  <c r="CX462" i="3" s="1"/>
  <c r="CY462" i="3"/>
  <c r="CZ462" i="3"/>
  <c r="DA462" i="3"/>
  <c r="DB462" i="3"/>
  <c r="DC462" i="3"/>
  <c r="A463" i="3"/>
  <c r="Y463" i="3"/>
  <c r="CX463" i="3"/>
  <c r="CY463" i="3"/>
  <c r="CZ463" i="3"/>
  <c r="DA463" i="3"/>
  <c r="DB463" i="3"/>
  <c r="DC463" i="3"/>
  <c r="DF463" i="3"/>
  <c r="DG463" i="3"/>
  <c r="DH463" i="3"/>
  <c r="DI463" i="3"/>
  <c r="DJ463" i="3"/>
  <c r="A464" i="3"/>
  <c r="Y464" i="3"/>
  <c r="CX464" i="3" s="1"/>
  <c r="DF464" i="3" s="1"/>
  <c r="DJ464" i="3" s="1"/>
  <c r="CY464" i="3"/>
  <c r="CZ464" i="3"/>
  <c r="DB464" i="3" s="1"/>
  <c r="DA464" i="3"/>
  <c r="DC464" i="3"/>
  <c r="A465" i="3"/>
  <c r="Y465" i="3"/>
  <c r="CX465" i="3"/>
  <c r="DI465" i="3" s="1"/>
  <c r="CY465" i="3"/>
  <c r="CZ465" i="3"/>
  <c r="DB465" i="3" s="1"/>
  <c r="DA465" i="3"/>
  <c r="DC465" i="3"/>
  <c r="DF465" i="3"/>
  <c r="DJ465" i="3" s="1"/>
  <c r="DG465" i="3"/>
  <c r="DH465" i="3"/>
  <c r="A466" i="3"/>
  <c r="Y466" i="3"/>
  <c r="CX466" i="3"/>
  <c r="DH466" i="3" s="1"/>
  <c r="CY466" i="3"/>
  <c r="CZ466" i="3"/>
  <c r="DA466" i="3"/>
  <c r="DB466" i="3"/>
  <c r="DC466" i="3"/>
  <c r="DF466" i="3"/>
  <c r="DJ466" i="3" s="1"/>
  <c r="DG466" i="3"/>
  <c r="A467" i="3"/>
  <c r="Y467" i="3"/>
  <c r="CX467" i="3"/>
  <c r="DG467" i="3" s="1"/>
  <c r="CY467" i="3"/>
  <c r="CZ467" i="3"/>
  <c r="DA467" i="3"/>
  <c r="DB467" i="3"/>
  <c r="DC467" i="3"/>
  <c r="DF467" i="3"/>
  <c r="DJ467" i="3" s="1"/>
  <c r="A468" i="3"/>
  <c r="Y468" i="3"/>
  <c r="CX468" i="3" s="1"/>
  <c r="CY468" i="3"/>
  <c r="CZ468" i="3"/>
  <c r="DA468" i="3"/>
  <c r="DB468" i="3"/>
  <c r="DC468" i="3"/>
  <c r="A469" i="3"/>
  <c r="Y469" i="3"/>
  <c r="CX469" i="3"/>
  <c r="DF469" i="3" s="1"/>
  <c r="DJ469" i="3" s="1"/>
  <c r="CY469" i="3"/>
  <c r="CZ469" i="3"/>
  <c r="DA469" i="3"/>
  <c r="DB469" i="3"/>
  <c r="DC469" i="3"/>
  <c r="DI469" i="3"/>
  <c r="A470" i="3"/>
  <c r="Y470" i="3"/>
  <c r="CX470" i="3"/>
  <c r="DF470" i="3" s="1"/>
  <c r="DJ470" i="3" s="1"/>
  <c r="CY470" i="3"/>
  <c r="CZ470" i="3"/>
  <c r="DB470" i="3" s="1"/>
  <c r="DA470" i="3"/>
  <c r="DC470" i="3"/>
  <c r="DH470" i="3"/>
  <c r="DI470" i="3"/>
  <c r="A471" i="3"/>
  <c r="Y471" i="3"/>
  <c r="CX471" i="3"/>
  <c r="CY471" i="3"/>
  <c r="CZ471" i="3"/>
  <c r="DB471" i="3" s="1"/>
  <c r="DA471" i="3"/>
  <c r="DC471" i="3"/>
  <c r="A472" i="3"/>
  <c r="Y472" i="3"/>
  <c r="CX472" i="3" s="1"/>
  <c r="CY472" i="3"/>
  <c r="CZ472" i="3"/>
  <c r="DA472" i="3"/>
  <c r="DB472" i="3"/>
  <c r="DC472" i="3"/>
  <c r="A473" i="3"/>
  <c r="Y473" i="3"/>
  <c r="CU473" i="3"/>
  <c r="CY473" i="3"/>
  <c r="CZ473" i="3"/>
  <c r="DA473" i="3"/>
  <c r="DB473" i="3"/>
  <c r="DC473" i="3"/>
  <c r="A474" i="3"/>
  <c r="Y474" i="3"/>
  <c r="CW474" i="3" s="1"/>
  <c r="CY474" i="3"/>
  <c r="CZ474" i="3"/>
  <c r="DB474" i="3" s="1"/>
  <c r="DA474" i="3"/>
  <c r="DC474" i="3"/>
  <c r="A475" i="3"/>
  <c r="Y475" i="3"/>
  <c r="CX475" i="3"/>
  <c r="DH475" i="3" s="1"/>
  <c r="CY475" i="3"/>
  <c r="CZ475" i="3"/>
  <c r="DA475" i="3"/>
  <c r="DB475" i="3"/>
  <c r="DC475" i="3"/>
  <c r="DF475" i="3"/>
  <c r="DJ475" i="3" s="1"/>
  <c r="DG475" i="3"/>
  <c r="A476" i="3"/>
  <c r="Y476" i="3"/>
  <c r="CX476" i="3"/>
  <c r="DG476" i="3" s="1"/>
  <c r="CY476" i="3"/>
  <c r="CZ476" i="3"/>
  <c r="DA476" i="3"/>
  <c r="DB476" i="3"/>
  <c r="DC476" i="3"/>
  <c r="DF476" i="3"/>
  <c r="DJ476" i="3" s="1"/>
  <c r="A477" i="3"/>
  <c r="Y477" i="3"/>
  <c r="CX477" i="3" s="1"/>
  <c r="CY477" i="3"/>
  <c r="CZ477" i="3"/>
  <c r="DA477" i="3"/>
  <c r="DB477" i="3"/>
  <c r="DC477" i="3"/>
  <c r="A478" i="3"/>
  <c r="Y478" i="3"/>
  <c r="CX478" i="3"/>
  <c r="DF478" i="3" s="1"/>
  <c r="DJ478" i="3" s="1"/>
  <c r="CY478" i="3"/>
  <c r="CZ478" i="3"/>
  <c r="DA478" i="3"/>
  <c r="DB478" i="3"/>
  <c r="DC478" i="3"/>
  <c r="DI478" i="3"/>
  <c r="A479" i="3"/>
  <c r="Y479" i="3"/>
  <c r="CX479" i="3"/>
  <c r="DF479" i="3" s="1"/>
  <c r="DJ479" i="3" s="1"/>
  <c r="CY479" i="3"/>
  <c r="CZ479" i="3"/>
  <c r="DB479" i="3" s="1"/>
  <c r="DA479" i="3"/>
  <c r="DC479" i="3"/>
  <c r="DH479" i="3"/>
  <c r="DI479" i="3"/>
  <c r="A480" i="3"/>
  <c r="Y480" i="3"/>
  <c r="CX480" i="3"/>
  <c r="CY480" i="3"/>
  <c r="CZ480" i="3"/>
  <c r="DB480" i="3" s="1"/>
  <c r="DA480" i="3"/>
  <c r="DC480" i="3"/>
  <c r="A481" i="3"/>
  <c r="Y481" i="3"/>
  <c r="CX481" i="3"/>
  <c r="CY481" i="3"/>
  <c r="CZ481" i="3"/>
  <c r="DA481" i="3"/>
  <c r="DB481" i="3"/>
  <c r="DC481" i="3"/>
  <c r="A482" i="3"/>
  <c r="Y482" i="3"/>
  <c r="CX482" i="3"/>
  <c r="CY482" i="3"/>
  <c r="CZ482" i="3"/>
  <c r="DB482" i="3" s="1"/>
  <c r="DA482" i="3"/>
  <c r="DC482" i="3"/>
  <c r="A483" i="3"/>
  <c r="Y483" i="3"/>
  <c r="CX483" i="3" s="1"/>
  <c r="CY483" i="3"/>
  <c r="CZ483" i="3"/>
  <c r="DA483" i="3"/>
  <c r="DB483" i="3"/>
  <c r="DC483" i="3"/>
  <c r="DI483" i="3"/>
  <c r="A484" i="3"/>
  <c r="Y484" i="3"/>
  <c r="CX484" i="3"/>
  <c r="CY484" i="3"/>
  <c r="CZ484" i="3"/>
  <c r="DA484" i="3"/>
  <c r="DB484" i="3"/>
  <c r="DC484" i="3"/>
  <c r="DF484" i="3"/>
  <c r="DG484" i="3"/>
  <c r="DH484" i="3"/>
  <c r="DI484" i="3"/>
  <c r="DJ484" i="3"/>
  <c r="A485" i="3"/>
  <c r="Y485" i="3"/>
  <c r="CX485" i="3" s="1"/>
  <c r="DF485" i="3" s="1"/>
  <c r="DJ485" i="3" s="1"/>
  <c r="CY485" i="3"/>
  <c r="CZ485" i="3"/>
  <c r="DB485" i="3" s="1"/>
  <c r="DA485" i="3"/>
  <c r="DC485" i="3"/>
  <c r="DG485" i="3"/>
  <c r="DH485" i="3"/>
  <c r="DI485" i="3"/>
  <c r="A486" i="3"/>
  <c r="Y486" i="3"/>
  <c r="CX486" i="3"/>
  <c r="DI486" i="3" s="1"/>
  <c r="CY486" i="3"/>
  <c r="CZ486" i="3"/>
  <c r="DB486" i="3" s="1"/>
  <c r="DA486" i="3"/>
  <c r="DC486" i="3"/>
  <c r="DF486" i="3"/>
  <c r="DJ486" i="3" s="1"/>
  <c r="DG486" i="3"/>
  <c r="DH486" i="3"/>
  <c r="A487" i="3"/>
  <c r="Y487" i="3"/>
  <c r="CX487" i="3"/>
  <c r="DH487" i="3" s="1"/>
  <c r="CY487" i="3"/>
  <c r="CZ487" i="3"/>
  <c r="DA487" i="3"/>
  <c r="DB487" i="3"/>
  <c r="DC487" i="3"/>
  <c r="DF487" i="3"/>
  <c r="DJ487" i="3" s="1"/>
  <c r="DG487" i="3"/>
  <c r="A488" i="3"/>
  <c r="Y488" i="3"/>
  <c r="CX488" i="3" s="1"/>
  <c r="CY488" i="3"/>
  <c r="CZ488" i="3"/>
  <c r="DA488" i="3"/>
  <c r="DB488" i="3"/>
  <c r="DC488" i="3"/>
  <c r="A489" i="3"/>
  <c r="Y489" i="3"/>
  <c r="CV489" i="3" s="1"/>
  <c r="CU489" i="3"/>
  <c r="CY489" i="3"/>
  <c r="CZ489" i="3"/>
  <c r="DB489" i="3" s="1"/>
  <c r="DA489" i="3"/>
  <c r="DC489" i="3"/>
  <c r="A490" i="3"/>
  <c r="Y490" i="3"/>
  <c r="CW490" i="3"/>
  <c r="CX490" i="3"/>
  <c r="CY490" i="3"/>
  <c r="CZ490" i="3"/>
  <c r="DB490" i="3" s="1"/>
  <c r="DA490" i="3"/>
  <c r="DC490" i="3"/>
  <c r="A491" i="3"/>
  <c r="Y491" i="3"/>
  <c r="CX491" i="3"/>
  <c r="CY491" i="3"/>
  <c r="CZ491" i="3"/>
  <c r="DB491" i="3" s="1"/>
  <c r="DA491" i="3"/>
  <c r="DC491" i="3"/>
  <c r="A492" i="3"/>
  <c r="Y492" i="3"/>
  <c r="CX492" i="3" s="1"/>
  <c r="CY492" i="3"/>
  <c r="CZ492" i="3"/>
  <c r="DA492" i="3"/>
  <c r="DB492" i="3"/>
  <c r="DC492" i="3"/>
  <c r="DI492" i="3"/>
  <c r="A493" i="3"/>
  <c r="Y493" i="3"/>
  <c r="CX493" i="3"/>
  <c r="CY493" i="3"/>
  <c r="CZ493" i="3"/>
  <c r="DA493" i="3"/>
  <c r="DB493" i="3"/>
  <c r="DC493" i="3"/>
  <c r="DF493" i="3"/>
  <c r="DG493" i="3"/>
  <c r="DH493" i="3"/>
  <c r="DI493" i="3"/>
  <c r="DJ493" i="3"/>
  <c r="A494" i="3"/>
  <c r="Y494" i="3"/>
  <c r="CX494" i="3" s="1"/>
  <c r="DF494" i="3" s="1"/>
  <c r="DJ494" i="3" s="1"/>
  <c r="CY494" i="3"/>
  <c r="CZ494" i="3"/>
  <c r="DB494" i="3" s="1"/>
  <c r="DA494" i="3"/>
  <c r="DC494" i="3"/>
  <c r="DG494" i="3"/>
  <c r="DH494" i="3"/>
  <c r="DI494" i="3"/>
  <c r="A495" i="3"/>
  <c r="Y495" i="3"/>
  <c r="CX495" i="3"/>
  <c r="DI495" i="3" s="1"/>
  <c r="CY495" i="3"/>
  <c r="CZ495" i="3"/>
  <c r="DB495" i="3" s="1"/>
  <c r="DA495" i="3"/>
  <c r="DC495" i="3"/>
  <c r="DF495" i="3"/>
  <c r="DJ495" i="3" s="1"/>
  <c r="DG495" i="3"/>
  <c r="DH495" i="3"/>
  <c r="A496" i="3"/>
  <c r="Y496" i="3"/>
  <c r="CX496" i="3"/>
  <c r="DH496" i="3" s="1"/>
  <c r="CY496" i="3"/>
  <c r="CZ496" i="3"/>
  <c r="DA496" i="3"/>
  <c r="DB496" i="3"/>
  <c r="DC496" i="3"/>
  <c r="DF496" i="3"/>
  <c r="DJ496" i="3" s="1"/>
  <c r="DG496" i="3"/>
  <c r="A497" i="3"/>
  <c r="Y497" i="3"/>
  <c r="CX497" i="3" s="1"/>
  <c r="CY497" i="3"/>
  <c r="CZ497" i="3"/>
  <c r="DA497" i="3"/>
  <c r="DB497" i="3"/>
  <c r="DC497" i="3"/>
  <c r="A498" i="3"/>
  <c r="Y498" i="3"/>
  <c r="CX498" i="3" s="1"/>
  <c r="CY498" i="3"/>
  <c r="CZ498" i="3"/>
  <c r="DA498" i="3"/>
  <c r="DB498" i="3"/>
  <c r="DC498" i="3"/>
  <c r="A499" i="3"/>
  <c r="Y499" i="3"/>
  <c r="CX499" i="3"/>
  <c r="DF499" i="3" s="1"/>
  <c r="DJ499" i="3" s="1"/>
  <c r="CY499" i="3"/>
  <c r="CZ499" i="3"/>
  <c r="DB499" i="3" s="1"/>
  <c r="DA499" i="3"/>
  <c r="DC499" i="3"/>
  <c r="DI499" i="3"/>
  <c r="A500" i="3"/>
  <c r="Y500" i="3"/>
  <c r="CU500" i="3"/>
  <c r="CV500" i="3"/>
  <c r="CX500" i="3"/>
  <c r="CY500" i="3"/>
  <c r="CZ500" i="3"/>
  <c r="DB500" i="3" s="1"/>
  <c r="DA500" i="3"/>
  <c r="DC500" i="3"/>
  <c r="A501" i="3"/>
  <c r="Y501" i="3"/>
  <c r="CX501" i="3" s="1"/>
  <c r="CY501" i="3"/>
  <c r="CZ501" i="3"/>
  <c r="DA501" i="3"/>
  <c r="DB501" i="3"/>
  <c r="DC501" i="3"/>
  <c r="DI501" i="3"/>
  <c r="A502" i="3"/>
  <c r="Y502" i="3"/>
  <c r="CX502" i="3"/>
  <c r="CY502" i="3"/>
  <c r="CZ502" i="3"/>
  <c r="DA502" i="3"/>
  <c r="DB502" i="3"/>
  <c r="DC502" i="3"/>
  <c r="DF502" i="3"/>
  <c r="DG502" i="3"/>
  <c r="DH502" i="3"/>
  <c r="DI502" i="3"/>
  <c r="DJ502" i="3"/>
  <c r="A503" i="3"/>
  <c r="Y503" i="3"/>
  <c r="CX503" i="3" s="1"/>
  <c r="DF503" i="3" s="1"/>
  <c r="DJ503" i="3" s="1"/>
  <c r="CY503" i="3"/>
  <c r="CZ503" i="3"/>
  <c r="DB503" i="3" s="1"/>
  <c r="DA503" i="3"/>
  <c r="DC503" i="3"/>
  <c r="DG503" i="3"/>
  <c r="DH503" i="3"/>
  <c r="DI503" i="3"/>
  <c r="A504" i="3"/>
  <c r="Y504" i="3"/>
  <c r="CX504" i="3"/>
  <c r="DI504" i="3" s="1"/>
  <c r="CY504" i="3"/>
  <c r="CZ504" i="3"/>
  <c r="DB504" i="3" s="1"/>
  <c r="DA504" i="3"/>
  <c r="DC504" i="3"/>
  <c r="DF504" i="3"/>
  <c r="DJ504" i="3" s="1"/>
  <c r="DG504" i="3"/>
  <c r="DH504" i="3"/>
  <c r="A505" i="3"/>
  <c r="Y505" i="3"/>
  <c r="CX505" i="3"/>
  <c r="DH505" i="3" s="1"/>
  <c r="CY505" i="3"/>
  <c r="CZ505" i="3"/>
  <c r="DA505" i="3"/>
  <c r="DB505" i="3"/>
  <c r="DC505" i="3"/>
  <c r="DF505" i="3"/>
  <c r="DJ505" i="3" s="1"/>
  <c r="DG505" i="3"/>
  <c r="A506" i="3"/>
  <c r="Y506" i="3"/>
  <c r="CX506" i="3" s="1"/>
  <c r="CY506" i="3"/>
  <c r="CZ506" i="3"/>
  <c r="DA506" i="3"/>
  <c r="DB506" i="3"/>
  <c r="DC506" i="3"/>
  <c r="A507" i="3"/>
  <c r="Y507" i="3"/>
  <c r="CX507" i="3" s="1"/>
  <c r="CY507" i="3"/>
  <c r="CZ507" i="3"/>
  <c r="DA507" i="3"/>
  <c r="DB507" i="3"/>
  <c r="DC507" i="3"/>
  <c r="A508" i="3"/>
  <c r="Y508" i="3"/>
  <c r="CX508" i="3"/>
  <c r="DF508" i="3" s="1"/>
  <c r="DJ508" i="3" s="1"/>
  <c r="CY508" i="3"/>
  <c r="CZ508" i="3"/>
  <c r="DA508" i="3"/>
  <c r="DB508" i="3"/>
  <c r="DC508" i="3"/>
  <c r="DI508" i="3"/>
  <c r="A509" i="3"/>
  <c r="Y509" i="3"/>
  <c r="CX509" i="3"/>
  <c r="DF509" i="3" s="1"/>
  <c r="DJ509" i="3" s="1"/>
  <c r="CY509" i="3"/>
  <c r="CZ509" i="3"/>
  <c r="DB509" i="3" s="1"/>
  <c r="DA509" i="3"/>
  <c r="DC509" i="3"/>
  <c r="DH509" i="3"/>
  <c r="DI509" i="3"/>
  <c r="A510" i="3"/>
  <c r="Y510" i="3"/>
  <c r="CX510" i="3"/>
  <c r="CY510" i="3"/>
  <c r="CZ510" i="3"/>
  <c r="DB510" i="3" s="1"/>
  <c r="DA510" i="3"/>
  <c r="DC510" i="3"/>
  <c r="DG510" i="3"/>
  <c r="DH510" i="3"/>
  <c r="A511" i="3"/>
  <c r="Y511" i="3"/>
  <c r="CY511" i="3"/>
  <c r="CZ511" i="3"/>
  <c r="DA511" i="3"/>
  <c r="DB511" i="3"/>
  <c r="DC511" i="3"/>
  <c r="A512" i="3"/>
  <c r="Y512" i="3"/>
  <c r="CY512" i="3"/>
  <c r="CZ512" i="3"/>
  <c r="DB512" i="3" s="1"/>
  <c r="DA512" i="3"/>
  <c r="DC512" i="3"/>
  <c r="A513" i="3"/>
  <c r="Y513" i="3"/>
  <c r="CY513" i="3"/>
  <c r="CZ513" i="3"/>
  <c r="DA513" i="3"/>
  <c r="DB513" i="3"/>
  <c r="DC513" i="3"/>
  <c r="A514" i="3"/>
  <c r="Y514" i="3"/>
  <c r="CY514" i="3"/>
  <c r="CZ514" i="3"/>
  <c r="DA514" i="3"/>
  <c r="DB514" i="3"/>
  <c r="DC514" i="3"/>
  <c r="A515" i="3"/>
  <c r="Y515" i="3"/>
  <c r="CY515" i="3"/>
  <c r="CZ515" i="3"/>
  <c r="DB515" i="3" s="1"/>
  <c r="DA515" i="3"/>
  <c r="DC515" i="3"/>
  <c r="A516" i="3"/>
  <c r="Y516" i="3"/>
  <c r="CY516" i="3"/>
  <c r="CZ516" i="3"/>
  <c r="DB516" i="3" s="1"/>
  <c r="DA516" i="3"/>
  <c r="DC516" i="3"/>
  <c r="A517" i="3"/>
  <c r="Y517" i="3"/>
  <c r="CY517" i="3"/>
  <c r="CZ517" i="3"/>
  <c r="DB517" i="3" s="1"/>
  <c r="DA517" i="3"/>
  <c r="DC517" i="3"/>
  <c r="A518" i="3"/>
  <c r="Y518" i="3"/>
  <c r="CY518" i="3"/>
  <c r="CZ518" i="3"/>
  <c r="DA518" i="3"/>
  <c r="DB518" i="3"/>
  <c r="DC518" i="3"/>
  <c r="A519" i="3"/>
  <c r="Y519" i="3"/>
  <c r="CY519" i="3"/>
  <c r="CZ519" i="3"/>
  <c r="DB519" i="3" s="1"/>
  <c r="DA519" i="3"/>
  <c r="DC519" i="3"/>
  <c r="A520" i="3"/>
  <c r="Y520" i="3"/>
  <c r="CY520" i="3"/>
  <c r="CZ520" i="3"/>
  <c r="DA520" i="3"/>
  <c r="DB520" i="3"/>
  <c r="DC520" i="3"/>
  <c r="A521" i="3"/>
  <c r="Y521" i="3"/>
  <c r="CY521" i="3"/>
  <c r="CZ521" i="3"/>
  <c r="DA521" i="3"/>
  <c r="DB521" i="3"/>
  <c r="DC521" i="3"/>
  <c r="A522" i="3"/>
  <c r="Y522" i="3"/>
  <c r="CY522" i="3"/>
  <c r="CZ522" i="3"/>
  <c r="DB522" i="3" s="1"/>
  <c r="DA522" i="3"/>
  <c r="DC522" i="3"/>
  <c r="A523" i="3"/>
  <c r="Y523" i="3"/>
  <c r="CY523" i="3"/>
  <c r="CZ523" i="3"/>
  <c r="DB523" i="3" s="1"/>
  <c r="DA523" i="3"/>
  <c r="DC523" i="3"/>
  <c r="A524" i="3"/>
  <c r="Y524" i="3"/>
  <c r="CY524" i="3"/>
  <c r="CZ524" i="3"/>
  <c r="DA524" i="3"/>
  <c r="DB524" i="3"/>
  <c r="DC524" i="3"/>
  <c r="A525" i="3"/>
  <c r="Y525" i="3"/>
  <c r="CY525" i="3"/>
  <c r="CZ525" i="3"/>
  <c r="DA525" i="3"/>
  <c r="DB525" i="3"/>
  <c r="DC525" i="3"/>
  <c r="A526" i="3"/>
  <c r="Y526" i="3"/>
  <c r="CY526" i="3"/>
  <c r="CZ526" i="3"/>
  <c r="DB526" i="3" s="1"/>
  <c r="DA526" i="3"/>
  <c r="DC526" i="3"/>
  <c r="A527" i="3"/>
  <c r="Y527" i="3"/>
  <c r="CY527" i="3"/>
  <c r="CZ527" i="3"/>
  <c r="DB527" i="3" s="1"/>
  <c r="DA527" i="3"/>
  <c r="DC527" i="3"/>
  <c r="A528" i="3"/>
  <c r="Y528" i="3"/>
  <c r="CY528" i="3"/>
  <c r="CZ528" i="3"/>
  <c r="DB528" i="3" s="1"/>
  <c r="DA528" i="3"/>
  <c r="DC528" i="3"/>
  <c r="A529" i="3"/>
  <c r="Y529" i="3"/>
  <c r="CY529" i="3"/>
  <c r="CZ529" i="3"/>
  <c r="DA529" i="3"/>
  <c r="DB529" i="3"/>
  <c r="DC529" i="3"/>
  <c r="A530" i="3"/>
  <c r="Y530" i="3"/>
  <c r="CY530" i="3"/>
  <c r="CZ530" i="3"/>
  <c r="DB530" i="3" s="1"/>
  <c r="DA530" i="3"/>
  <c r="DC530" i="3"/>
  <c r="A531" i="3"/>
  <c r="Y531" i="3"/>
  <c r="CY531" i="3"/>
  <c r="CZ531" i="3"/>
  <c r="DA531" i="3"/>
  <c r="DB531" i="3"/>
  <c r="DC531" i="3"/>
  <c r="A532" i="3"/>
  <c r="Y532" i="3"/>
  <c r="CY532" i="3"/>
  <c r="CZ532" i="3"/>
  <c r="DA532" i="3"/>
  <c r="DB532" i="3"/>
  <c r="DC532" i="3"/>
  <c r="A533" i="3"/>
  <c r="Y533" i="3"/>
  <c r="CY533" i="3"/>
  <c r="CZ533" i="3"/>
  <c r="DA533" i="3"/>
  <c r="DB533" i="3"/>
  <c r="DC533" i="3"/>
  <c r="A534" i="3"/>
  <c r="Y534" i="3"/>
  <c r="CY534" i="3"/>
  <c r="CZ534" i="3"/>
  <c r="DA534" i="3"/>
  <c r="DB534" i="3"/>
  <c r="DC534" i="3"/>
  <c r="A535" i="3"/>
  <c r="Y535" i="3"/>
  <c r="CY535" i="3"/>
  <c r="CZ535" i="3"/>
  <c r="DB535" i="3" s="1"/>
  <c r="DA535" i="3"/>
  <c r="DC535" i="3"/>
  <c r="A536" i="3"/>
  <c r="Y536" i="3"/>
  <c r="CY536" i="3"/>
  <c r="CZ536" i="3"/>
  <c r="DB536" i="3" s="1"/>
  <c r="DA536" i="3"/>
  <c r="DC536" i="3"/>
  <c r="A537" i="3"/>
  <c r="Y537" i="3"/>
  <c r="CY537" i="3"/>
  <c r="CZ537" i="3"/>
  <c r="DA537" i="3"/>
  <c r="DB537" i="3"/>
  <c r="DC537" i="3"/>
  <c r="A538" i="3"/>
  <c r="Y538" i="3"/>
  <c r="CY538" i="3"/>
  <c r="CZ538" i="3"/>
  <c r="DB538" i="3" s="1"/>
  <c r="DA538" i="3"/>
  <c r="DC538" i="3"/>
  <c r="A539" i="3"/>
  <c r="Y539" i="3"/>
  <c r="CY539" i="3"/>
  <c r="CZ539" i="3"/>
  <c r="DA539" i="3"/>
  <c r="DB539" i="3"/>
  <c r="DC539" i="3"/>
  <c r="A540" i="3"/>
  <c r="Y540" i="3"/>
  <c r="CY540" i="3"/>
  <c r="CZ540" i="3"/>
  <c r="DA540" i="3"/>
  <c r="DB540" i="3"/>
  <c r="DC540" i="3"/>
  <c r="A541" i="3"/>
  <c r="Y541" i="3"/>
  <c r="CY541" i="3"/>
  <c r="CZ541" i="3"/>
  <c r="DB541" i="3" s="1"/>
  <c r="DA541" i="3"/>
  <c r="DC541" i="3"/>
  <c r="A542" i="3"/>
  <c r="Y542" i="3"/>
  <c r="CY542" i="3"/>
  <c r="CZ542" i="3"/>
  <c r="DB542" i="3" s="1"/>
  <c r="DA542" i="3"/>
  <c r="DC542" i="3"/>
  <c r="A543" i="3"/>
  <c r="Y543" i="3"/>
  <c r="CY543" i="3"/>
  <c r="CZ543" i="3"/>
  <c r="DA543" i="3"/>
  <c r="DB543" i="3"/>
  <c r="DC543" i="3"/>
  <c r="A544" i="3"/>
  <c r="Y544" i="3"/>
  <c r="CY544" i="3"/>
  <c r="CZ544" i="3"/>
  <c r="DB544" i="3" s="1"/>
  <c r="DA544" i="3"/>
  <c r="DC544" i="3"/>
  <c r="A545" i="3"/>
  <c r="Y545" i="3"/>
  <c r="CY545" i="3"/>
  <c r="CZ545" i="3"/>
  <c r="DB545" i="3" s="1"/>
  <c r="DA545" i="3"/>
  <c r="DC545" i="3"/>
  <c r="A546" i="3"/>
  <c r="Y546" i="3"/>
  <c r="CY546" i="3"/>
  <c r="CZ546" i="3"/>
  <c r="DB546" i="3" s="1"/>
  <c r="DA546" i="3"/>
  <c r="DC546" i="3"/>
  <c r="A547" i="3"/>
  <c r="Y547" i="3"/>
  <c r="CY547" i="3"/>
  <c r="CZ547" i="3"/>
  <c r="DA547" i="3"/>
  <c r="DB547" i="3"/>
  <c r="DC547" i="3"/>
  <c r="A548" i="3"/>
  <c r="Y548" i="3"/>
  <c r="CY548" i="3"/>
  <c r="CZ548" i="3"/>
  <c r="DA548" i="3"/>
  <c r="DB548" i="3"/>
  <c r="DC548" i="3"/>
  <c r="A549" i="3"/>
  <c r="Y549" i="3"/>
  <c r="CY549" i="3"/>
  <c r="CZ549" i="3"/>
  <c r="DA549" i="3"/>
  <c r="DB549" i="3"/>
  <c r="DC549" i="3"/>
  <c r="A550" i="3"/>
  <c r="Y550" i="3"/>
  <c r="CY550" i="3"/>
  <c r="CZ550" i="3"/>
  <c r="DA550" i="3"/>
  <c r="DB550" i="3"/>
  <c r="DC550" i="3"/>
  <c r="A551" i="3"/>
  <c r="Y551" i="3"/>
  <c r="CY551" i="3"/>
  <c r="CZ551" i="3"/>
  <c r="DB551" i="3" s="1"/>
  <c r="DA551" i="3"/>
  <c r="DC551" i="3"/>
  <c r="A552" i="3"/>
  <c r="Y552" i="3"/>
  <c r="CY552" i="3"/>
  <c r="CZ552" i="3"/>
  <c r="DB552" i="3" s="1"/>
  <c r="DA552" i="3"/>
  <c r="DC552" i="3"/>
  <c r="A553" i="3"/>
  <c r="Y553" i="3"/>
  <c r="CY553" i="3"/>
  <c r="CZ553" i="3"/>
  <c r="DA553" i="3"/>
  <c r="DB553" i="3"/>
  <c r="DC553" i="3"/>
  <c r="A554" i="3"/>
  <c r="Y554" i="3"/>
  <c r="CY554" i="3"/>
  <c r="CZ554" i="3"/>
  <c r="DB554" i="3" s="1"/>
  <c r="DA554" i="3"/>
  <c r="DC554" i="3"/>
  <c r="A555" i="3"/>
  <c r="Y555" i="3"/>
  <c r="CY555" i="3"/>
  <c r="CZ555" i="3"/>
  <c r="DB555" i="3" s="1"/>
  <c r="DA555" i="3"/>
  <c r="DC555" i="3"/>
  <c r="A556" i="3"/>
  <c r="Y556" i="3"/>
  <c r="CY556" i="3"/>
  <c r="CZ556" i="3"/>
  <c r="DA556" i="3"/>
  <c r="DB556" i="3"/>
  <c r="DC556" i="3"/>
  <c r="A557" i="3"/>
  <c r="Y557" i="3"/>
  <c r="CY557" i="3"/>
  <c r="CZ557" i="3"/>
  <c r="DB557" i="3" s="1"/>
  <c r="DA557" i="3"/>
  <c r="DC557" i="3"/>
  <c r="A558" i="3"/>
  <c r="Y558" i="3"/>
  <c r="CY558" i="3"/>
  <c r="CZ558" i="3"/>
  <c r="DB558" i="3" s="1"/>
  <c r="DA558" i="3"/>
  <c r="DC558" i="3"/>
  <c r="A559" i="3"/>
  <c r="Y559" i="3"/>
  <c r="CY559" i="3"/>
  <c r="CZ559" i="3"/>
  <c r="DB559" i="3" s="1"/>
  <c r="DA559" i="3"/>
  <c r="DC559" i="3"/>
  <c r="A560" i="3"/>
  <c r="Y560" i="3"/>
  <c r="CY560" i="3"/>
  <c r="CZ560" i="3"/>
  <c r="DA560" i="3"/>
  <c r="DB560" i="3"/>
  <c r="DC560" i="3"/>
  <c r="A561" i="3"/>
  <c r="Y561" i="3"/>
  <c r="CY561" i="3"/>
  <c r="CZ561" i="3"/>
  <c r="DB561" i="3" s="1"/>
  <c r="DA561" i="3"/>
  <c r="DC561" i="3"/>
  <c r="A562" i="3"/>
  <c r="Y562" i="3"/>
  <c r="CY562" i="3"/>
  <c r="CZ562" i="3"/>
  <c r="DA562" i="3"/>
  <c r="DB562" i="3"/>
  <c r="DC562" i="3"/>
  <c r="A563" i="3"/>
  <c r="Y563" i="3"/>
  <c r="CY563" i="3"/>
  <c r="CZ563" i="3"/>
  <c r="DA563" i="3"/>
  <c r="DB563" i="3"/>
  <c r="DC563" i="3"/>
  <c r="A564" i="3"/>
  <c r="Y564" i="3"/>
  <c r="CY564" i="3"/>
  <c r="CZ564" i="3"/>
  <c r="DB564" i="3" s="1"/>
  <c r="DA564" i="3"/>
  <c r="DC564" i="3"/>
  <c r="A565" i="3"/>
  <c r="Y565" i="3"/>
  <c r="CY565" i="3"/>
  <c r="CZ565" i="3"/>
  <c r="DB565" i="3" s="1"/>
  <c r="DA565" i="3"/>
  <c r="DC565" i="3"/>
  <c r="A566" i="3"/>
  <c r="Y566" i="3"/>
  <c r="CY566" i="3"/>
  <c r="CZ566" i="3"/>
  <c r="DB566" i="3" s="1"/>
  <c r="DA566" i="3"/>
  <c r="DC566" i="3"/>
  <c r="A567" i="3"/>
  <c r="Y567" i="3"/>
  <c r="CY567" i="3"/>
  <c r="CZ567" i="3"/>
  <c r="DB567" i="3" s="1"/>
  <c r="DA567" i="3"/>
  <c r="DC567" i="3"/>
  <c r="A568" i="3"/>
  <c r="Y568" i="3"/>
  <c r="CY568" i="3"/>
  <c r="CZ568" i="3"/>
  <c r="DB568" i="3" s="1"/>
  <c r="DA568" i="3"/>
  <c r="DC568" i="3"/>
  <c r="A569" i="3"/>
  <c r="Y569" i="3"/>
  <c r="CY569" i="3"/>
  <c r="CZ569" i="3"/>
  <c r="DB569" i="3" s="1"/>
  <c r="DA569" i="3"/>
  <c r="DC569" i="3"/>
  <c r="A570" i="3"/>
  <c r="Y570" i="3"/>
  <c r="CY570" i="3"/>
  <c r="CZ570" i="3"/>
  <c r="DA570" i="3"/>
  <c r="DB570" i="3"/>
  <c r="DC570" i="3"/>
  <c r="A571" i="3"/>
  <c r="Y571" i="3"/>
  <c r="CY571" i="3"/>
  <c r="CZ571" i="3"/>
  <c r="DB571" i="3" s="1"/>
  <c r="DA571" i="3"/>
  <c r="DC571" i="3"/>
  <c r="A572" i="3"/>
  <c r="Y572" i="3"/>
  <c r="CY572" i="3"/>
  <c r="CZ572" i="3"/>
  <c r="DB572" i="3" s="1"/>
  <c r="DA572" i="3"/>
  <c r="DC572" i="3"/>
  <c r="A573" i="3"/>
  <c r="Y573" i="3"/>
  <c r="CY573" i="3"/>
  <c r="CZ573" i="3"/>
  <c r="DB573" i="3" s="1"/>
  <c r="DA573" i="3"/>
  <c r="DC573" i="3"/>
  <c r="A574" i="3"/>
  <c r="Y574" i="3"/>
  <c r="CY574" i="3"/>
  <c r="CZ574" i="3"/>
  <c r="DA574" i="3"/>
  <c r="DB574" i="3"/>
  <c r="DC574" i="3"/>
  <c r="A575" i="3"/>
  <c r="Y575" i="3"/>
  <c r="CY575" i="3"/>
  <c r="CZ575" i="3"/>
  <c r="DA575" i="3"/>
  <c r="DB575" i="3"/>
  <c r="DC575" i="3"/>
  <c r="A576" i="3"/>
  <c r="Y576" i="3"/>
  <c r="CY576" i="3"/>
  <c r="CZ576" i="3"/>
  <c r="DB576" i="3" s="1"/>
  <c r="DA576" i="3"/>
  <c r="DC576" i="3"/>
  <c r="A577" i="3"/>
  <c r="Y577" i="3"/>
  <c r="CY577" i="3"/>
  <c r="CZ577" i="3"/>
  <c r="DA577" i="3"/>
  <c r="DB577" i="3"/>
  <c r="DC577" i="3"/>
  <c r="A578" i="3"/>
  <c r="Y578" i="3"/>
  <c r="CY578" i="3"/>
  <c r="CZ578" i="3"/>
  <c r="DA578" i="3"/>
  <c r="DB578" i="3"/>
  <c r="DC578" i="3"/>
  <c r="A579" i="3"/>
  <c r="Y579" i="3"/>
  <c r="CY579" i="3"/>
  <c r="CZ579" i="3"/>
  <c r="DB579" i="3" s="1"/>
  <c r="DA579" i="3"/>
  <c r="DC579" i="3"/>
  <c r="A580" i="3"/>
  <c r="Y580" i="3"/>
  <c r="CY580" i="3"/>
  <c r="CZ580" i="3"/>
  <c r="DB580" i="3" s="1"/>
  <c r="DA580" i="3"/>
  <c r="DC580" i="3"/>
  <c r="A581" i="3"/>
  <c r="Y581" i="3"/>
  <c r="CY581" i="3"/>
  <c r="CZ581" i="3"/>
  <c r="DA581" i="3"/>
  <c r="DB581" i="3"/>
  <c r="DC581" i="3"/>
  <c r="A582" i="3"/>
  <c r="Y582" i="3"/>
  <c r="CY582" i="3"/>
  <c r="CZ582" i="3"/>
  <c r="DA582" i="3"/>
  <c r="DB582" i="3"/>
  <c r="DC582" i="3"/>
  <c r="A583" i="3"/>
  <c r="Y583" i="3"/>
  <c r="CY583" i="3"/>
  <c r="CZ583" i="3"/>
  <c r="DB583" i="3" s="1"/>
  <c r="DA583" i="3"/>
  <c r="DC583" i="3"/>
  <c r="A584" i="3"/>
  <c r="Y584" i="3"/>
  <c r="CY584" i="3"/>
  <c r="CZ584" i="3"/>
  <c r="DB584" i="3" s="1"/>
  <c r="DA584" i="3"/>
  <c r="DC584" i="3"/>
  <c r="A585" i="3"/>
  <c r="Y585" i="3"/>
  <c r="CY585" i="3"/>
  <c r="CZ585" i="3"/>
  <c r="DB585" i="3" s="1"/>
  <c r="DA585" i="3"/>
  <c r="DC585" i="3"/>
  <c r="A586" i="3"/>
  <c r="Y586" i="3"/>
  <c r="CY586" i="3"/>
  <c r="CZ586" i="3"/>
  <c r="DA586" i="3"/>
  <c r="DB586" i="3"/>
  <c r="DC586" i="3"/>
  <c r="A587" i="3"/>
  <c r="Y587" i="3"/>
  <c r="CY587" i="3"/>
  <c r="CZ587" i="3"/>
  <c r="DA587" i="3"/>
  <c r="DB587" i="3"/>
  <c r="DC587" i="3"/>
  <c r="A588" i="3"/>
  <c r="Y588" i="3"/>
  <c r="CY588" i="3"/>
  <c r="CZ588" i="3"/>
  <c r="DB588" i="3" s="1"/>
  <c r="DA588" i="3"/>
  <c r="DC588" i="3"/>
  <c r="A589" i="3"/>
  <c r="Y589" i="3"/>
  <c r="CY589" i="3"/>
  <c r="CZ589" i="3"/>
  <c r="DB589" i="3" s="1"/>
  <c r="DA589" i="3"/>
  <c r="DC589" i="3"/>
  <c r="A590" i="3"/>
  <c r="Y590" i="3"/>
  <c r="CY590" i="3"/>
  <c r="CZ590" i="3"/>
  <c r="DA590" i="3"/>
  <c r="DB590" i="3"/>
  <c r="DC590" i="3"/>
  <c r="A591" i="3"/>
  <c r="Y591" i="3"/>
  <c r="CY591" i="3"/>
  <c r="CZ591" i="3"/>
  <c r="DB591" i="3" s="1"/>
  <c r="DA591" i="3"/>
  <c r="DC591" i="3"/>
  <c r="A592" i="3"/>
  <c r="Y592" i="3"/>
  <c r="CY592" i="3"/>
  <c r="CZ592" i="3"/>
  <c r="DB592" i="3" s="1"/>
  <c r="DA592" i="3"/>
  <c r="DC592" i="3"/>
  <c r="A593" i="3"/>
  <c r="Y593" i="3"/>
  <c r="CY593" i="3"/>
  <c r="CZ593" i="3"/>
  <c r="DB593" i="3" s="1"/>
  <c r="DA593" i="3"/>
  <c r="DC593" i="3"/>
  <c r="A594" i="3"/>
  <c r="Y594" i="3"/>
  <c r="CY594" i="3"/>
  <c r="CZ594" i="3"/>
  <c r="DA594" i="3"/>
  <c r="DB594" i="3"/>
  <c r="DC594" i="3"/>
  <c r="A595" i="3"/>
  <c r="Y595" i="3"/>
  <c r="CY595" i="3"/>
  <c r="CZ595" i="3"/>
  <c r="DB595" i="3" s="1"/>
  <c r="DA595" i="3"/>
  <c r="DC595" i="3"/>
  <c r="A596" i="3"/>
  <c r="Y596" i="3"/>
  <c r="CY596" i="3"/>
  <c r="CZ596" i="3"/>
  <c r="DA596" i="3"/>
  <c r="DB596" i="3"/>
  <c r="DC596" i="3"/>
  <c r="A597" i="3"/>
  <c r="Y597" i="3"/>
  <c r="CY597" i="3"/>
  <c r="CZ597" i="3"/>
  <c r="DB597" i="3" s="1"/>
  <c r="DA597" i="3"/>
  <c r="DC597" i="3"/>
  <c r="A598" i="3"/>
  <c r="Y598" i="3"/>
  <c r="CY598" i="3"/>
  <c r="CZ598" i="3"/>
  <c r="DA598" i="3"/>
  <c r="DB598" i="3"/>
  <c r="DC598" i="3"/>
  <c r="A599" i="3"/>
  <c r="Y599" i="3"/>
  <c r="CY599" i="3"/>
  <c r="CZ599" i="3"/>
  <c r="DA599" i="3"/>
  <c r="DB599" i="3"/>
  <c r="DC599" i="3"/>
  <c r="A600" i="3"/>
  <c r="Y600" i="3"/>
  <c r="CY600" i="3"/>
  <c r="CZ600" i="3"/>
  <c r="DB600" i="3" s="1"/>
  <c r="DA600" i="3"/>
  <c r="DC600" i="3"/>
  <c r="A601" i="3"/>
  <c r="Y601" i="3"/>
  <c r="CY601" i="3"/>
  <c r="CZ601" i="3"/>
  <c r="DB601" i="3" s="1"/>
  <c r="DA601" i="3"/>
  <c r="DC601" i="3"/>
  <c r="A602" i="3"/>
  <c r="Y602" i="3"/>
  <c r="CY602" i="3"/>
  <c r="CZ602" i="3"/>
  <c r="DB602" i="3" s="1"/>
  <c r="DA602" i="3"/>
  <c r="DC602" i="3"/>
  <c r="A603" i="3"/>
  <c r="Y603" i="3"/>
  <c r="CY603" i="3"/>
  <c r="CZ603" i="3"/>
  <c r="DA603" i="3"/>
  <c r="DB603" i="3"/>
  <c r="DC603" i="3"/>
  <c r="A604" i="3"/>
  <c r="Y604" i="3"/>
  <c r="CY604" i="3"/>
  <c r="CZ604" i="3"/>
  <c r="DA604" i="3"/>
  <c r="DB604" i="3"/>
  <c r="DC604" i="3"/>
  <c r="A605" i="3"/>
  <c r="Y605" i="3"/>
  <c r="CY605" i="3"/>
  <c r="CZ605" i="3"/>
  <c r="DB605" i="3" s="1"/>
  <c r="DA605" i="3"/>
  <c r="DC605" i="3"/>
  <c r="A606" i="3"/>
  <c r="Y606" i="3"/>
  <c r="CY606" i="3"/>
  <c r="CZ606" i="3"/>
  <c r="DA606" i="3"/>
  <c r="DB606" i="3"/>
  <c r="DC606" i="3"/>
  <c r="A607" i="3"/>
  <c r="Y607" i="3"/>
  <c r="CY607" i="3"/>
  <c r="CZ607" i="3"/>
  <c r="DA607" i="3"/>
  <c r="DB607" i="3"/>
  <c r="DC607" i="3"/>
  <c r="A608" i="3"/>
  <c r="Y608" i="3"/>
  <c r="CY608" i="3"/>
  <c r="CZ608" i="3"/>
  <c r="DA608" i="3"/>
  <c r="DB608" i="3"/>
  <c r="DC608" i="3"/>
  <c r="A609" i="3"/>
  <c r="Y609" i="3"/>
  <c r="CY609" i="3"/>
  <c r="CZ609" i="3"/>
  <c r="DA609" i="3"/>
  <c r="DB609" i="3"/>
  <c r="DC609" i="3"/>
  <c r="A610" i="3"/>
  <c r="Y610" i="3"/>
  <c r="CY610" i="3"/>
  <c r="CZ610" i="3"/>
  <c r="DB610" i="3" s="1"/>
  <c r="DA610" i="3"/>
  <c r="DC610" i="3"/>
  <c r="A611" i="3"/>
  <c r="Y611" i="3"/>
  <c r="CY611" i="3"/>
  <c r="CZ611" i="3"/>
  <c r="DA611" i="3"/>
  <c r="DB611" i="3"/>
  <c r="DC611" i="3"/>
  <c r="A612" i="3"/>
  <c r="Y612" i="3"/>
  <c r="CY612" i="3"/>
  <c r="CZ612" i="3"/>
  <c r="DB612" i="3" s="1"/>
  <c r="DA612" i="3"/>
  <c r="DC612" i="3"/>
  <c r="A613" i="3"/>
  <c r="Y613" i="3"/>
  <c r="CY613" i="3"/>
  <c r="CZ613" i="3"/>
  <c r="DB613" i="3" s="1"/>
  <c r="DA613" i="3"/>
  <c r="DC613" i="3"/>
  <c r="A614" i="3"/>
  <c r="Y614" i="3"/>
  <c r="CY614" i="3"/>
  <c r="CZ614" i="3"/>
  <c r="DA614" i="3"/>
  <c r="DB614" i="3"/>
  <c r="DC614" i="3"/>
  <c r="A615" i="3"/>
  <c r="Y615" i="3"/>
  <c r="CY615" i="3"/>
  <c r="CZ615" i="3"/>
  <c r="DA615" i="3"/>
  <c r="DB615" i="3"/>
  <c r="DC615" i="3"/>
  <c r="A616" i="3"/>
  <c r="Y616" i="3"/>
  <c r="CY616" i="3"/>
  <c r="CZ616" i="3"/>
  <c r="DA616" i="3"/>
  <c r="DB616" i="3"/>
  <c r="DC616" i="3"/>
  <c r="A617" i="3"/>
  <c r="Y617" i="3"/>
  <c r="CY617" i="3"/>
  <c r="CZ617" i="3"/>
  <c r="DA617" i="3"/>
  <c r="DB617" i="3"/>
  <c r="DC617" i="3"/>
  <c r="A618" i="3"/>
  <c r="Y618" i="3"/>
  <c r="CY618" i="3"/>
  <c r="CZ618" i="3"/>
  <c r="DB618" i="3" s="1"/>
  <c r="DA618" i="3"/>
  <c r="DC618" i="3"/>
  <c r="A619" i="3"/>
  <c r="Y619" i="3"/>
  <c r="CY619" i="3"/>
  <c r="CZ619" i="3"/>
  <c r="DB619" i="3" s="1"/>
  <c r="DA619" i="3"/>
  <c r="DC619" i="3"/>
  <c r="A620" i="3"/>
  <c r="Y620" i="3"/>
  <c r="CY620" i="3"/>
  <c r="CZ620" i="3"/>
  <c r="DB620" i="3" s="1"/>
  <c r="DA620" i="3"/>
  <c r="DC620" i="3"/>
  <c r="A621" i="3"/>
  <c r="Y621" i="3"/>
  <c r="CY621" i="3"/>
  <c r="CZ621" i="3"/>
  <c r="DA621" i="3"/>
  <c r="DB621" i="3"/>
  <c r="DC621" i="3"/>
  <c r="A622" i="3"/>
  <c r="Y622" i="3"/>
  <c r="CY622" i="3"/>
  <c r="CZ622" i="3"/>
  <c r="DA622" i="3"/>
  <c r="DB622" i="3"/>
  <c r="DC622" i="3"/>
  <c r="A623" i="3"/>
  <c r="Y623" i="3"/>
  <c r="CY623" i="3"/>
  <c r="CZ623" i="3"/>
  <c r="DB623" i="3" s="1"/>
  <c r="DA623" i="3"/>
  <c r="DC623" i="3"/>
  <c r="A624" i="3"/>
  <c r="Y624" i="3"/>
  <c r="CY624" i="3"/>
  <c r="CZ624" i="3"/>
  <c r="DB624" i="3" s="1"/>
  <c r="DA624" i="3"/>
  <c r="DC624" i="3"/>
  <c r="A625" i="3"/>
  <c r="Y625" i="3"/>
  <c r="CY625" i="3"/>
  <c r="CZ625" i="3"/>
  <c r="DB625" i="3" s="1"/>
  <c r="DA625" i="3"/>
  <c r="DC625" i="3"/>
  <c r="A626" i="3"/>
  <c r="Y626" i="3"/>
  <c r="CY626" i="3"/>
  <c r="CZ626" i="3"/>
  <c r="DA626" i="3"/>
  <c r="DB626" i="3"/>
  <c r="DC626" i="3"/>
  <c r="A627" i="3"/>
  <c r="Y627" i="3"/>
  <c r="CY627" i="3"/>
  <c r="CZ627" i="3"/>
  <c r="DB627" i="3" s="1"/>
  <c r="DA627" i="3"/>
  <c r="DC627" i="3"/>
  <c r="A628" i="3"/>
  <c r="Y628" i="3"/>
  <c r="CY628" i="3"/>
  <c r="CZ628" i="3"/>
  <c r="DB628" i="3" s="1"/>
  <c r="DA628" i="3"/>
  <c r="DC628" i="3"/>
  <c r="A629" i="3"/>
  <c r="Y629" i="3"/>
  <c r="CY629" i="3"/>
  <c r="CZ629" i="3"/>
  <c r="DA629" i="3"/>
  <c r="DB629" i="3"/>
  <c r="DC629" i="3"/>
  <c r="A630" i="3"/>
  <c r="Y630" i="3"/>
  <c r="CY630" i="3"/>
  <c r="CZ630" i="3"/>
  <c r="DA630" i="3"/>
  <c r="DB630" i="3"/>
  <c r="DC630" i="3"/>
  <c r="A631" i="3"/>
  <c r="Y631" i="3"/>
  <c r="CY631" i="3"/>
  <c r="CZ631" i="3"/>
  <c r="DB631" i="3" s="1"/>
  <c r="DA631" i="3"/>
  <c r="DC631" i="3"/>
  <c r="A632" i="3"/>
  <c r="Y632" i="3"/>
  <c r="CY632" i="3"/>
  <c r="CZ632" i="3"/>
  <c r="DB632" i="3" s="1"/>
  <c r="DA632" i="3"/>
  <c r="DC632" i="3"/>
  <c r="A633" i="3"/>
  <c r="Y633" i="3"/>
  <c r="CY633" i="3"/>
  <c r="CZ633" i="3"/>
  <c r="DB633" i="3" s="1"/>
  <c r="DA633" i="3"/>
  <c r="DC633" i="3"/>
  <c r="A634" i="3"/>
  <c r="Y634" i="3"/>
  <c r="CY634" i="3"/>
  <c r="CZ634" i="3"/>
  <c r="DA634" i="3"/>
  <c r="DB634" i="3"/>
  <c r="DC634" i="3"/>
  <c r="A635" i="3"/>
  <c r="Y635" i="3"/>
  <c r="CY635" i="3"/>
  <c r="CZ635" i="3"/>
  <c r="DA635" i="3"/>
  <c r="DB635" i="3"/>
  <c r="DC635" i="3"/>
  <c r="A636" i="3"/>
  <c r="Y636" i="3"/>
  <c r="CY636" i="3"/>
  <c r="CZ636" i="3"/>
  <c r="DA636" i="3"/>
  <c r="DB636" i="3"/>
  <c r="DC636" i="3"/>
  <c r="A637" i="3"/>
  <c r="Y637" i="3"/>
  <c r="CY637" i="3"/>
  <c r="CZ637" i="3"/>
  <c r="DA637" i="3"/>
  <c r="DB637" i="3"/>
  <c r="DC637" i="3"/>
  <c r="A638" i="3"/>
  <c r="Y638" i="3"/>
  <c r="CY638" i="3"/>
  <c r="CZ638" i="3"/>
  <c r="DB638" i="3" s="1"/>
  <c r="DA638" i="3"/>
  <c r="DC638" i="3"/>
  <c r="A639" i="3"/>
  <c r="Y639" i="3"/>
  <c r="CY639" i="3"/>
  <c r="CZ639" i="3"/>
  <c r="DB639" i="3" s="1"/>
  <c r="DA639" i="3"/>
  <c r="DC639" i="3"/>
  <c r="A640" i="3"/>
  <c r="Y640" i="3"/>
  <c r="CY640" i="3"/>
  <c r="CZ640" i="3"/>
  <c r="DA640" i="3"/>
  <c r="DB640" i="3"/>
  <c r="DC640" i="3"/>
  <c r="A641" i="3"/>
  <c r="Y641" i="3"/>
  <c r="CY641" i="3"/>
  <c r="CZ641" i="3"/>
  <c r="DB641" i="3" s="1"/>
  <c r="DA641" i="3"/>
  <c r="DC641" i="3"/>
  <c r="A642" i="3"/>
  <c r="Y642" i="3"/>
  <c r="CY642" i="3"/>
  <c r="CZ642" i="3"/>
  <c r="DB642" i="3" s="1"/>
  <c r="DA642" i="3"/>
  <c r="DC642" i="3"/>
  <c r="A643" i="3"/>
  <c r="Y643" i="3"/>
  <c r="CY643" i="3"/>
  <c r="CZ643" i="3"/>
  <c r="DA643" i="3"/>
  <c r="DB643" i="3"/>
  <c r="DC643" i="3"/>
  <c r="A644" i="3"/>
  <c r="Y644" i="3"/>
  <c r="CY644" i="3"/>
  <c r="CZ644" i="3"/>
  <c r="DA644" i="3"/>
  <c r="DB644" i="3"/>
  <c r="DC644" i="3"/>
  <c r="A645" i="3"/>
  <c r="Y645" i="3"/>
  <c r="CY645" i="3"/>
  <c r="CZ645" i="3"/>
  <c r="DB645" i="3" s="1"/>
  <c r="DA645" i="3"/>
  <c r="DC645" i="3"/>
  <c r="A646" i="3"/>
  <c r="Y646" i="3"/>
  <c r="CY646" i="3"/>
  <c r="CZ646" i="3"/>
  <c r="DB646" i="3" s="1"/>
  <c r="DA646" i="3"/>
  <c r="DC646" i="3"/>
  <c r="A647" i="3"/>
  <c r="Y647" i="3"/>
  <c r="CY647" i="3"/>
  <c r="CZ647" i="3"/>
  <c r="DA647" i="3"/>
  <c r="DB647" i="3"/>
  <c r="DC647" i="3"/>
  <c r="A648" i="3"/>
  <c r="Y648" i="3"/>
  <c r="CY648" i="3"/>
  <c r="CZ648" i="3"/>
  <c r="DA648" i="3"/>
  <c r="DB648" i="3"/>
  <c r="DC648" i="3"/>
  <c r="A649" i="3"/>
  <c r="Y649" i="3"/>
  <c r="CY649" i="3"/>
  <c r="CZ649" i="3"/>
  <c r="DA649" i="3"/>
  <c r="DB649" i="3"/>
  <c r="DC649" i="3"/>
  <c r="A650" i="3"/>
  <c r="Y650" i="3"/>
  <c r="CY650" i="3"/>
  <c r="CZ650" i="3"/>
  <c r="DB650" i="3" s="1"/>
  <c r="DA650" i="3"/>
  <c r="DC650" i="3"/>
  <c r="A651" i="3"/>
  <c r="Y651" i="3"/>
  <c r="CY651" i="3"/>
  <c r="CZ651" i="3"/>
  <c r="DB651" i="3" s="1"/>
  <c r="DA651" i="3"/>
  <c r="DC651" i="3"/>
  <c r="A652" i="3"/>
  <c r="Y652" i="3"/>
  <c r="CY652" i="3"/>
  <c r="CZ652" i="3"/>
  <c r="DA652" i="3"/>
  <c r="DB652" i="3"/>
  <c r="DC652" i="3"/>
  <c r="A653" i="3"/>
  <c r="Y653" i="3"/>
  <c r="CY653" i="3"/>
  <c r="CZ653" i="3"/>
  <c r="DA653" i="3"/>
  <c r="DB653" i="3"/>
  <c r="DC653" i="3"/>
  <c r="A654" i="3"/>
  <c r="Y654" i="3"/>
  <c r="CY654" i="3"/>
  <c r="CZ654" i="3"/>
  <c r="DB654" i="3" s="1"/>
  <c r="DA654" i="3"/>
  <c r="DC654" i="3"/>
  <c r="A655" i="3"/>
  <c r="Y655" i="3"/>
  <c r="CY655" i="3"/>
  <c r="CZ655" i="3"/>
  <c r="DA655" i="3"/>
  <c r="DB655" i="3"/>
  <c r="DC655" i="3"/>
  <c r="A656" i="3"/>
  <c r="Y656" i="3"/>
  <c r="CY656" i="3"/>
  <c r="CZ656" i="3"/>
  <c r="DA656" i="3"/>
  <c r="DB656" i="3"/>
  <c r="DC656" i="3"/>
  <c r="A657" i="3"/>
  <c r="Y657" i="3"/>
  <c r="CY657" i="3"/>
  <c r="CZ657" i="3"/>
  <c r="DA657" i="3"/>
  <c r="DB657" i="3"/>
  <c r="DC657" i="3"/>
  <c r="A658" i="3"/>
  <c r="Y658" i="3"/>
  <c r="CY658" i="3"/>
  <c r="CZ658" i="3"/>
  <c r="DA658" i="3"/>
  <c r="DB658" i="3"/>
  <c r="DC658" i="3"/>
  <c r="A659" i="3"/>
  <c r="Y659" i="3"/>
  <c r="CY659" i="3"/>
  <c r="CZ659" i="3"/>
  <c r="DA659" i="3"/>
  <c r="DB659" i="3"/>
  <c r="DC659" i="3"/>
  <c r="A660" i="3"/>
  <c r="Y660" i="3"/>
  <c r="CY660" i="3"/>
  <c r="CZ660" i="3"/>
  <c r="DA660" i="3"/>
  <c r="DB660" i="3"/>
  <c r="DC660" i="3"/>
  <c r="A661" i="3"/>
  <c r="Y661" i="3"/>
  <c r="CY661" i="3"/>
  <c r="CZ661" i="3"/>
  <c r="DA661" i="3"/>
  <c r="DB661" i="3"/>
  <c r="DC661" i="3"/>
  <c r="A662" i="3"/>
  <c r="Y662" i="3"/>
  <c r="CY662" i="3"/>
  <c r="CZ662" i="3"/>
  <c r="DB662" i="3" s="1"/>
  <c r="DA662" i="3"/>
  <c r="DC662" i="3"/>
  <c r="A663" i="3"/>
  <c r="Y663" i="3"/>
  <c r="CY663" i="3"/>
  <c r="CZ663" i="3"/>
  <c r="DA663" i="3"/>
  <c r="DB663" i="3"/>
  <c r="DC663" i="3"/>
  <c r="A664" i="3"/>
  <c r="Y664" i="3"/>
  <c r="CY664" i="3"/>
  <c r="CZ664" i="3"/>
  <c r="DB664" i="3" s="1"/>
  <c r="DA664" i="3"/>
  <c r="DC664" i="3"/>
  <c r="A665" i="3"/>
  <c r="Y665" i="3"/>
  <c r="CY665" i="3"/>
  <c r="CZ665" i="3"/>
  <c r="DA665" i="3"/>
  <c r="DB665" i="3"/>
  <c r="DC665" i="3"/>
  <c r="A666" i="3"/>
  <c r="Y666" i="3"/>
  <c r="CY666" i="3"/>
  <c r="CZ666" i="3"/>
  <c r="DB666" i="3" s="1"/>
  <c r="DA666" i="3"/>
  <c r="DC666" i="3"/>
  <c r="A667" i="3"/>
  <c r="Y667" i="3"/>
  <c r="CY667" i="3"/>
  <c r="CZ667" i="3"/>
  <c r="DA667" i="3"/>
  <c r="DB667" i="3"/>
  <c r="DC667" i="3"/>
  <c r="A668" i="3"/>
  <c r="Y668" i="3"/>
  <c r="CY668" i="3"/>
  <c r="CZ668" i="3"/>
  <c r="DA668" i="3"/>
  <c r="DB668" i="3"/>
  <c r="DC668" i="3"/>
  <c r="A669" i="3"/>
  <c r="Y669" i="3"/>
  <c r="CY669" i="3"/>
  <c r="CZ669" i="3"/>
  <c r="DA669" i="3"/>
  <c r="DB669" i="3"/>
  <c r="DC669" i="3"/>
  <c r="A670" i="3"/>
  <c r="Y670" i="3"/>
  <c r="CY670" i="3"/>
  <c r="CZ670" i="3"/>
  <c r="DA670" i="3"/>
  <c r="DB670" i="3"/>
  <c r="DC670" i="3"/>
  <c r="A671" i="3"/>
  <c r="Y671" i="3"/>
  <c r="CY671" i="3"/>
  <c r="CZ671" i="3"/>
  <c r="DB671" i="3" s="1"/>
  <c r="DA671" i="3"/>
  <c r="DC671" i="3"/>
  <c r="A672" i="3"/>
  <c r="Y672" i="3"/>
  <c r="CY672" i="3"/>
  <c r="CZ672" i="3"/>
  <c r="DB672" i="3" s="1"/>
  <c r="DA672" i="3"/>
  <c r="DC672" i="3"/>
  <c r="A673" i="3"/>
  <c r="Y673" i="3"/>
  <c r="CY673" i="3"/>
  <c r="CZ673" i="3"/>
  <c r="DA673" i="3"/>
  <c r="DB673" i="3"/>
  <c r="DC673" i="3"/>
  <c r="A674" i="3"/>
  <c r="Y674" i="3"/>
  <c r="CY674" i="3"/>
  <c r="CZ674" i="3"/>
  <c r="DA674" i="3"/>
  <c r="DB674" i="3"/>
  <c r="DC674" i="3"/>
  <c r="A675" i="3"/>
  <c r="Y675" i="3"/>
  <c r="CY675" i="3"/>
  <c r="CZ675" i="3"/>
  <c r="DA675" i="3"/>
  <c r="DB675" i="3"/>
  <c r="DC675" i="3"/>
  <c r="A676" i="3"/>
  <c r="Y676" i="3"/>
  <c r="CY676" i="3"/>
  <c r="CZ676" i="3"/>
  <c r="DA676" i="3"/>
  <c r="DB676" i="3"/>
  <c r="DC676" i="3"/>
  <c r="A677" i="3"/>
  <c r="Y677" i="3"/>
  <c r="CY677" i="3"/>
  <c r="CZ677" i="3"/>
  <c r="DB677" i="3" s="1"/>
  <c r="DA677" i="3"/>
  <c r="DC677" i="3"/>
  <c r="A678" i="3"/>
  <c r="Y678" i="3"/>
  <c r="CY678" i="3"/>
  <c r="CZ678" i="3"/>
  <c r="DA678" i="3"/>
  <c r="DB678" i="3"/>
  <c r="DC678" i="3"/>
  <c r="A679" i="3"/>
  <c r="Y679" i="3"/>
  <c r="CY679" i="3"/>
  <c r="CZ679" i="3"/>
  <c r="DB679" i="3" s="1"/>
  <c r="DA679" i="3"/>
  <c r="DC679" i="3"/>
  <c r="A680" i="3"/>
  <c r="Y680" i="3"/>
  <c r="CY680" i="3"/>
  <c r="CZ680" i="3"/>
  <c r="DB680" i="3" s="1"/>
  <c r="DA680" i="3"/>
  <c r="DC680" i="3"/>
  <c r="A681" i="3"/>
  <c r="Y681" i="3"/>
  <c r="CY681" i="3"/>
  <c r="CZ681" i="3"/>
  <c r="DA681" i="3"/>
  <c r="DB681" i="3"/>
  <c r="DC681" i="3"/>
  <c r="A682" i="3"/>
  <c r="Y682" i="3"/>
  <c r="CY682" i="3"/>
  <c r="CZ682" i="3"/>
  <c r="DA682" i="3"/>
  <c r="DB682" i="3"/>
  <c r="DC682" i="3"/>
  <c r="A683" i="3"/>
  <c r="Y683" i="3"/>
  <c r="CY683" i="3"/>
  <c r="CZ683" i="3"/>
  <c r="DB683" i="3" s="1"/>
  <c r="DA683" i="3"/>
  <c r="DC683" i="3"/>
  <c r="A684" i="3"/>
  <c r="Y684" i="3"/>
  <c r="CY684" i="3"/>
  <c r="CZ684" i="3"/>
  <c r="DA684" i="3"/>
  <c r="DB684" i="3"/>
  <c r="DC684" i="3"/>
  <c r="A685" i="3"/>
  <c r="Y685" i="3"/>
  <c r="CY685" i="3"/>
  <c r="CZ685" i="3"/>
  <c r="DA685" i="3"/>
  <c r="DB685" i="3"/>
  <c r="DC685" i="3"/>
  <c r="A686" i="3"/>
  <c r="Y686" i="3"/>
  <c r="CY686" i="3"/>
  <c r="CZ686" i="3"/>
  <c r="DB686" i="3" s="1"/>
  <c r="DA686" i="3"/>
  <c r="DC686" i="3"/>
  <c r="A687" i="3"/>
  <c r="Y687" i="3"/>
  <c r="CY687" i="3"/>
  <c r="CZ687" i="3"/>
  <c r="DA687" i="3"/>
  <c r="DB687" i="3"/>
  <c r="DC687" i="3"/>
  <c r="A688" i="3"/>
  <c r="Y688" i="3"/>
  <c r="CY688" i="3"/>
  <c r="CZ688" i="3"/>
  <c r="DA688" i="3"/>
  <c r="DB688" i="3"/>
  <c r="DC688" i="3"/>
  <c r="A689" i="3"/>
  <c r="Y689" i="3"/>
  <c r="CY689" i="3"/>
  <c r="CZ689" i="3"/>
  <c r="DA689" i="3"/>
  <c r="DB689" i="3"/>
  <c r="DC689" i="3"/>
  <c r="A690" i="3"/>
  <c r="Y690" i="3"/>
  <c r="CY690" i="3"/>
  <c r="CZ690" i="3"/>
  <c r="DB690" i="3" s="1"/>
  <c r="DA690" i="3"/>
  <c r="DC690" i="3"/>
  <c r="A691" i="3"/>
  <c r="Y691" i="3"/>
  <c r="CY691" i="3"/>
  <c r="CZ691" i="3"/>
  <c r="DB691" i="3" s="1"/>
  <c r="DA691" i="3"/>
  <c r="DC691" i="3"/>
  <c r="A692" i="3"/>
  <c r="Y692" i="3"/>
  <c r="CY692" i="3"/>
  <c r="CZ692" i="3"/>
  <c r="DB692" i="3" s="1"/>
  <c r="DA692" i="3"/>
  <c r="DC692" i="3"/>
  <c r="A693" i="3"/>
  <c r="Y693" i="3"/>
  <c r="CY693" i="3"/>
  <c r="CZ693" i="3"/>
  <c r="DA693" i="3"/>
  <c r="DB693" i="3"/>
  <c r="DC693" i="3"/>
  <c r="A694" i="3"/>
  <c r="Y694" i="3"/>
  <c r="CY694" i="3"/>
  <c r="CZ694" i="3"/>
  <c r="DA694" i="3"/>
  <c r="DB694" i="3"/>
  <c r="DC694" i="3"/>
  <c r="A695" i="3"/>
  <c r="Y695" i="3"/>
  <c r="CY695" i="3"/>
  <c r="CZ695" i="3"/>
  <c r="DB695" i="3" s="1"/>
  <c r="DA695" i="3"/>
  <c r="DC695" i="3"/>
  <c r="A696" i="3"/>
  <c r="Y696" i="3"/>
  <c r="CY696" i="3"/>
  <c r="CZ696" i="3"/>
  <c r="DB696" i="3" s="1"/>
  <c r="DA696" i="3"/>
  <c r="DC696" i="3"/>
  <c r="A697" i="3"/>
  <c r="Y697" i="3"/>
  <c r="CY697" i="3"/>
  <c r="CZ697" i="3"/>
  <c r="DB697" i="3" s="1"/>
  <c r="DA697" i="3"/>
  <c r="DC697" i="3"/>
  <c r="A698" i="3"/>
  <c r="Y698" i="3"/>
  <c r="CY698" i="3"/>
  <c r="CZ698" i="3"/>
  <c r="DA698" i="3"/>
  <c r="DB698" i="3"/>
  <c r="DC698" i="3"/>
  <c r="A699" i="3"/>
  <c r="Y699" i="3"/>
  <c r="CY699" i="3"/>
  <c r="CZ699" i="3"/>
  <c r="DB699" i="3" s="1"/>
  <c r="DA699" i="3"/>
  <c r="DC699" i="3"/>
  <c r="A700" i="3"/>
  <c r="Y700" i="3"/>
  <c r="CY700" i="3"/>
  <c r="CZ700" i="3"/>
  <c r="DB700" i="3" s="1"/>
  <c r="DA700" i="3"/>
  <c r="DC700" i="3"/>
  <c r="A701" i="3"/>
  <c r="Y701" i="3"/>
  <c r="CY701" i="3"/>
  <c r="CZ701" i="3"/>
  <c r="DB701" i="3" s="1"/>
  <c r="DA701" i="3"/>
  <c r="DC701" i="3"/>
  <c r="A702" i="3"/>
  <c r="Y702" i="3"/>
  <c r="CY702" i="3"/>
  <c r="CZ702" i="3"/>
  <c r="DA702" i="3"/>
  <c r="DB702" i="3"/>
  <c r="DC702" i="3"/>
  <c r="A703" i="3"/>
  <c r="Y703" i="3"/>
  <c r="CY703" i="3"/>
  <c r="CZ703" i="3"/>
  <c r="DA703" i="3"/>
  <c r="DB703" i="3"/>
  <c r="DC703" i="3"/>
  <c r="A704" i="3"/>
  <c r="Y704" i="3"/>
  <c r="CY704" i="3"/>
  <c r="CZ704" i="3"/>
  <c r="DB704" i="3" s="1"/>
  <c r="DA704" i="3"/>
  <c r="DC704" i="3"/>
  <c r="A705" i="3"/>
  <c r="Y705" i="3"/>
  <c r="CY705" i="3"/>
  <c r="CZ705" i="3"/>
  <c r="DB705" i="3" s="1"/>
  <c r="DA705" i="3"/>
  <c r="DC705" i="3"/>
  <c r="A706" i="3"/>
  <c r="Y706" i="3"/>
  <c r="CY706" i="3"/>
  <c r="CZ706" i="3"/>
  <c r="DB706" i="3" s="1"/>
  <c r="DA706" i="3"/>
  <c r="DC706" i="3"/>
  <c r="A707" i="3"/>
  <c r="Y707" i="3"/>
  <c r="CY707" i="3"/>
  <c r="CZ707" i="3"/>
  <c r="DA707" i="3"/>
  <c r="DB707" i="3"/>
  <c r="DC707" i="3"/>
  <c r="A708" i="3"/>
  <c r="Y708" i="3"/>
  <c r="CY708" i="3"/>
  <c r="CZ708" i="3"/>
  <c r="DB708" i="3" s="1"/>
  <c r="DA708" i="3"/>
  <c r="DC708" i="3"/>
  <c r="A709" i="3"/>
  <c r="Y709" i="3"/>
  <c r="CY709" i="3"/>
  <c r="CZ709" i="3"/>
  <c r="DB709" i="3" s="1"/>
  <c r="DA709" i="3"/>
  <c r="DC709" i="3"/>
  <c r="A710" i="3"/>
  <c r="Y710" i="3"/>
  <c r="CY710" i="3"/>
  <c r="CZ710" i="3"/>
  <c r="DB710" i="3" s="1"/>
  <c r="DA710" i="3"/>
  <c r="DC710" i="3"/>
  <c r="A711" i="3"/>
  <c r="Y711" i="3"/>
  <c r="CY711" i="3"/>
  <c r="CZ711" i="3"/>
  <c r="DA711" i="3"/>
  <c r="DB711" i="3"/>
  <c r="DC711" i="3"/>
  <c r="A712" i="3"/>
  <c r="Y712" i="3"/>
  <c r="CY712" i="3"/>
  <c r="CZ712" i="3"/>
  <c r="DB712" i="3" s="1"/>
  <c r="DA712" i="3"/>
  <c r="DC712" i="3"/>
  <c r="A713" i="3"/>
  <c r="Y713" i="3"/>
  <c r="CY713" i="3"/>
  <c r="CZ713" i="3"/>
  <c r="DB713" i="3" s="1"/>
  <c r="DA713" i="3"/>
  <c r="DC713" i="3"/>
  <c r="A714" i="3"/>
  <c r="Y714" i="3"/>
  <c r="CY714" i="3"/>
  <c r="CZ714" i="3"/>
  <c r="DB714" i="3" s="1"/>
  <c r="DA714" i="3"/>
  <c r="DC714" i="3"/>
  <c r="A715" i="3"/>
  <c r="Y715" i="3"/>
  <c r="CY715" i="3"/>
  <c r="CZ715" i="3"/>
  <c r="DA715" i="3"/>
  <c r="DB715" i="3"/>
  <c r="DC715" i="3"/>
  <c r="A716" i="3"/>
  <c r="Y716" i="3"/>
  <c r="CY716" i="3"/>
  <c r="CZ716" i="3"/>
  <c r="DA716" i="3"/>
  <c r="DB716" i="3"/>
  <c r="DC716" i="3"/>
  <c r="A717" i="3"/>
  <c r="Y717" i="3"/>
  <c r="CY717" i="3"/>
  <c r="CZ717" i="3"/>
  <c r="DA717" i="3"/>
  <c r="DB717" i="3"/>
  <c r="DC717" i="3"/>
  <c r="A718" i="3"/>
  <c r="Y718" i="3"/>
  <c r="CY718" i="3"/>
  <c r="CZ718" i="3"/>
  <c r="DA718" i="3"/>
  <c r="DB718" i="3"/>
  <c r="DC718" i="3"/>
  <c r="A719" i="3"/>
  <c r="Y719" i="3"/>
  <c r="CY719" i="3"/>
  <c r="CZ719" i="3"/>
  <c r="DB719" i="3" s="1"/>
  <c r="DA719" i="3"/>
  <c r="DC719" i="3"/>
  <c r="A720" i="3"/>
  <c r="Y720" i="3"/>
  <c r="CY720" i="3"/>
  <c r="CZ720" i="3"/>
  <c r="DB720" i="3" s="1"/>
  <c r="DA720" i="3"/>
  <c r="DC720" i="3"/>
  <c r="A721" i="3"/>
  <c r="Y721" i="3"/>
  <c r="CY721" i="3"/>
  <c r="CZ721" i="3"/>
  <c r="DA721" i="3"/>
  <c r="DB721" i="3"/>
  <c r="DC721" i="3"/>
  <c r="A722" i="3"/>
  <c r="Y722" i="3"/>
  <c r="CY722" i="3"/>
  <c r="CZ722" i="3"/>
  <c r="DB722" i="3" s="1"/>
  <c r="DA722" i="3"/>
  <c r="DC722" i="3"/>
  <c r="A723" i="3"/>
  <c r="Y723" i="3"/>
  <c r="CY723" i="3"/>
  <c r="CZ723" i="3"/>
  <c r="DA723" i="3"/>
  <c r="DB723" i="3"/>
  <c r="DC723" i="3"/>
  <c r="A724" i="3"/>
  <c r="Y724" i="3"/>
  <c r="CY724" i="3"/>
  <c r="CZ724" i="3"/>
  <c r="DB724" i="3" s="1"/>
  <c r="DA724" i="3"/>
  <c r="DC724" i="3"/>
  <c r="A725" i="3"/>
  <c r="Y725" i="3"/>
  <c r="CY725" i="3"/>
  <c r="CZ725" i="3"/>
  <c r="DA725" i="3"/>
  <c r="DB725" i="3"/>
  <c r="DC725" i="3"/>
  <c r="A726" i="3"/>
  <c r="Y726" i="3"/>
  <c r="CY726" i="3"/>
  <c r="CZ726" i="3"/>
  <c r="DA726" i="3"/>
  <c r="DB726" i="3"/>
  <c r="DC726" i="3"/>
  <c r="A727" i="3"/>
  <c r="Y727" i="3"/>
  <c r="CY727" i="3"/>
  <c r="CZ727" i="3"/>
  <c r="DB727" i="3" s="1"/>
  <c r="DA727" i="3"/>
  <c r="DC727" i="3"/>
  <c r="A728" i="3"/>
  <c r="Y728" i="3"/>
  <c r="CY728" i="3"/>
  <c r="CZ728" i="3"/>
  <c r="DB728" i="3" s="1"/>
  <c r="DA728" i="3"/>
  <c r="DC728" i="3"/>
  <c r="A729" i="3"/>
  <c r="Y729" i="3"/>
  <c r="CY729" i="3"/>
  <c r="CZ729" i="3"/>
  <c r="DB729" i="3" s="1"/>
  <c r="DA729" i="3"/>
  <c r="DC729" i="3"/>
  <c r="A730" i="3"/>
  <c r="Y730" i="3"/>
  <c r="CY730" i="3"/>
  <c r="CZ730" i="3"/>
  <c r="DA730" i="3"/>
  <c r="DB730" i="3"/>
  <c r="DC730" i="3"/>
  <c r="A731" i="3"/>
  <c r="Y731" i="3"/>
  <c r="CY731" i="3"/>
  <c r="CZ731" i="3"/>
  <c r="DA731" i="3"/>
  <c r="DB731" i="3"/>
  <c r="DC731" i="3"/>
  <c r="A732" i="3"/>
  <c r="Y732" i="3"/>
  <c r="CY732" i="3"/>
  <c r="CZ732" i="3"/>
  <c r="DB732" i="3" s="1"/>
  <c r="DA732" i="3"/>
  <c r="DC732" i="3"/>
  <c r="A733" i="3"/>
  <c r="Y733" i="3"/>
  <c r="CY733" i="3"/>
  <c r="CZ733" i="3"/>
  <c r="DB733" i="3" s="1"/>
  <c r="DA733" i="3"/>
  <c r="DC733" i="3"/>
  <c r="A734" i="3"/>
  <c r="Y734" i="3"/>
  <c r="CY734" i="3"/>
  <c r="CZ734" i="3"/>
  <c r="DA734" i="3"/>
  <c r="DB734" i="3"/>
  <c r="DC734" i="3"/>
  <c r="A735" i="3"/>
  <c r="Y735" i="3"/>
  <c r="CY735" i="3"/>
  <c r="CZ735" i="3"/>
  <c r="DB735" i="3" s="1"/>
  <c r="DA735" i="3"/>
  <c r="DC735" i="3"/>
  <c r="A736" i="3"/>
  <c r="Y736" i="3"/>
  <c r="CY736" i="3"/>
  <c r="CZ736" i="3"/>
  <c r="DB736" i="3" s="1"/>
  <c r="DA736" i="3"/>
  <c r="DC736" i="3"/>
  <c r="A737" i="3"/>
  <c r="Y737" i="3"/>
  <c r="CY737" i="3"/>
  <c r="CZ737" i="3"/>
  <c r="DB737" i="3" s="1"/>
  <c r="DA737" i="3"/>
  <c r="DC737" i="3"/>
  <c r="A738" i="3"/>
  <c r="Y738" i="3"/>
  <c r="CY738" i="3"/>
  <c r="CZ738" i="3"/>
  <c r="DA738" i="3"/>
  <c r="DB738" i="3"/>
  <c r="DC738" i="3"/>
  <c r="A739" i="3"/>
  <c r="Y739" i="3"/>
  <c r="CY739" i="3"/>
  <c r="CZ739" i="3"/>
  <c r="DA739" i="3"/>
  <c r="DB739" i="3"/>
  <c r="DC739" i="3"/>
  <c r="A740" i="3"/>
  <c r="Y740" i="3"/>
  <c r="CY740" i="3"/>
  <c r="CZ740" i="3"/>
  <c r="DB740" i="3" s="1"/>
  <c r="DA740" i="3"/>
  <c r="DC740" i="3"/>
  <c r="A741" i="3"/>
  <c r="Y741" i="3"/>
  <c r="CY741" i="3"/>
  <c r="CZ741" i="3"/>
  <c r="DB741" i="3" s="1"/>
  <c r="DA741" i="3"/>
  <c r="DC741" i="3"/>
  <c r="A742" i="3"/>
  <c r="Y742" i="3"/>
  <c r="CY742" i="3"/>
  <c r="CZ742" i="3"/>
  <c r="DA742" i="3"/>
  <c r="DB742" i="3"/>
  <c r="DC742" i="3"/>
  <c r="A743" i="3"/>
  <c r="Y743" i="3"/>
  <c r="CY743" i="3"/>
  <c r="CZ743" i="3"/>
  <c r="DB743" i="3" s="1"/>
  <c r="DA743" i="3"/>
  <c r="DC743" i="3"/>
  <c r="A744" i="3"/>
  <c r="Y744" i="3"/>
  <c r="CY744" i="3"/>
  <c r="CZ744" i="3"/>
  <c r="DB744" i="3" s="1"/>
  <c r="DA744" i="3"/>
  <c r="DC744" i="3"/>
  <c r="A745" i="3"/>
  <c r="Y745" i="3"/>
  <c r="CY745" i="3"/>
  <c r="CZ745" i="3"/>
  <c r="DB745" i="3" s="1"/>
  <c r="DA745" i="3"/>
  <c r="DC745" i="3"/>
  <c r="A746" i="3"/>
  <c r="Y746" i="3"/>
  <c r="CY746" i="3"/>
  <c r="CZ746" i="3"/>
  <c r="DA746" i="3"/>
  <c r="DB746" i="3"/>
  <c r="DC746" i="3"/>
  <c r="A747" i="3"/>
  <c r="Y747" i="3"/>
  <c r="CY747" i="3"/>
  <c r="CZ747" i="3"/>
  <c r="DA747" i="3"/>
  <c r="DB747" i="3"/>
  <c r="DC747" i="3"/>
  <c r="A748" i="3"/>
  <c r="Y748" i="3"/>
  <c r="CY748" i="3"/>
  <c r="CZ748" i="3"/>
  <c r="DB748" i="3" s="1"/>
  <c r="DA748" i="3"/>
  <c r="DC748" i="3"/>
  <c r="A749" i="3"/>
  <c r="Y749" i="3"/>
  <c r="CY749" i="3"/>
  <c r="CZ749" i="3"/>
  <c r="DB749" i="3" s="1"/>
  <c r="DA749" i="3"/>
  <c r="DC749" i="3"/>
  <c r="A750" i="3"/>
  <c r="Y750" i="3"/>
  <c r="CY750" i="3"/>
  <c r="CZ750" i="3"/>
  <c r="DA750" i="3"/>
  <c r="DB750" i="3"/>
  <c r="DC750" i="3"/>
  <c r="A751" i="3"/>
  <c r="Y751" i="3"/>
  <c r="CY751" i="3"/>
  <c r="CZ751" i="3"/>
  <c r="DA751" i="3"/>
  <c r="DB751" i="3"/>
  <c r="DC751" i="3"/>
  <c r="A752" i="3"/>
  <c r="Y752" i="3"/>
  <c r="CY752" i="3"/>
  <c r="CZ752" i="3"/>
  <c r="DB752" i="3" s="1"/>
  <c r="DA752" i="3"/>
  <c r="DC752" i="3"/>
  <c r="A753" i="3"/>
  <c r="Y753" i="3"/>
  <c r="CY753" i="3"/>
  <c r="CZ753" i="3"/>
  <c r="DA753" i="3"/>
  <c r="DB753" i="3"/>
  <c r="DC753" i="3"/>
  <c r="A754" i="3"/>
  <c r="Y754" i="3"/>
  <c r="CY754" i="3"/>
  <c r="CZ754" i="3"/>
  <c r="DA754" i="3"/>
  <c r="DB754" i="3"/>
  <c r="DC754" i="3"/>
  <c r="A755" i="3"/>
  <c r="Y755" i="3"/>
  <c r="CY755" i="3"/>
  <c r="CZ755" i="3"/>
  <c r="DB755" i="3" s="1"/>
  <c r="DA755" i="3"/>
  <c r="DC755" i="3"/>
  <c r="A756" i="3"/>
  <c r="Y756" i="3"/>
  <c r="CY756" i="3"/>
  <c r="CZ756" i="3"/>
  <c r="DB756" i="3" s="1"/>
  <c r="DA756" i="3"/>
  <c r="DC756" i="3"/>
  <c r="A757" i="3"/>
  <c r="Y757" i="3"/>
  <c r="CY757" i="3"/>
  <c r="CZ757" i="3"/>
  <c r="DA757" i="3"/>
  <c r="DB757" i="3"/>
  <c r="DC757" i="3"/>
  <c r="A758" i="3"/>
  <c r="Y758" i="3"/>
  <c r="CY758" i="3"/>
  <c r="CZ758" i="3"/>
  <c r="DB758" i="3" s="1"/>
  <c r="DA758" i="3"/>
  <c r="DC758" i="3"/>
  <c r="A759" i="3"/>
  <c r="Y759" i="3"/>
  <c r="CY759" i="3"/>
  <c r="CZ759" i="3"/>
  <c r="DB759" i="3" s="1"/>
  <c r="DA759" i="3"/>
  <c r="DC759" i="3"/>
  <c r="A760" i="3"/>
  <c r="Y760" i="3"/>
  <c r="CY760" i="3"/>
  <c r="CZ760" i="3"/>
  <c r="DA760" i="3"/>
  <c r="DB760" i="3"/>
  <c r="DC760" i="3"/>
  <c r="A761" i="3"/>
  <c r="Y761" i="3"/>
  <c r="CY761" i="3"/>
  <c r="CZ761" i="3"/>
  <c r="DA761" i="3"/>
  <c r="DB761" i="3"/>
  <c r="DC761" i="3"/>
  <c r="A762" i="3"/>
  <c r="Y762" i="3"/>
  <c r="CY762" i="3"/>
  <c r="CZ762" i="3"/>
  <c r="DA762" i="3"/>
  <c r="DB762" i="3"/>
  <c r="DC762" i="3"/>
  <c r="A763" i="3"/>
  <c r="Y763" i="3"/>
  <c r="CY763" i="3"/>
  <c r="CZ763" i="3"/>
  <c r="DB763" i="3" s="1"/>
  <c r="DA763" i="3"/>
  <c r="DC763" i="3"/>
  <c r="A764" i="3"/>
  <c r="Y764" i="3"/>
  <c r="CY764" i="3"/>
  <c r="CZ764" i="3"/>
  <c r="DB764" i="3" s="1"/>
  <c r="DA764" i="3"/>
  <c r="DC764" i="3"/>
  <c r="A765" i="3"/>
  <c r="Y765" i="3"/>
  <c r="CY765" i="3"/>
  <c r="CZ765" i="3"/>
  <c r="DB765" i="3" s="1"/>
  <c r="DA765" i="3"/>
  <c r="DC765" i="3"/>
  <c r="A766" i="3"/>
  <c r="Y766" i="3"/>
  <c r="CY766" i="3"/>
  <c r="CZ766" i="3"/>
  <c r="DB766" i="3" s="1"/>
  <c r="DA766" i="3"/>
  <c r="DC766" i="3"/>
  <c r="A767" i="3"/>
  <c r="Y767" i="3"/>
  <c r="CY767" i="3"/>
  <c r="CZ767" i="3"/>
  <c r="DA767" i="3"/>
  <c r="DB767" i="3"/>
  <c r="DC767" i="3"/>
  <c r="A768" i="3"/>
  <c r="Y768" i="3"/>
  <c r="CY768" i="3"/>
  <c r="CZ768" i="3"/>
  <c r="DB768" i="3" s="1"/>
  <c r="DA768" i="3"/>
  <c r="DC768" i="3"/>
  <c r="A769" i="3"/>
  <c r="Y769" i="3"/>
  <c r="CY769" i="3"/>
  <c r="CZ769" i="3"/>
  <c r="DB769" i="3" s="1"/>
  <c r="DA769" i="3"/>
  <c r="DC769" i="3"/>
  <c r="A770" i="3"/>
  <c r="Y770" i="3"/>
  <c r="CY770" i="3"/>
  <c r="CZ770" i="3"/>
  <c r="DA770" i="3"/>
  <c r="DB770" i="3"/>
  <c r="DC770" i="3"/>
  <c r="A771" i="3"/>
  <c r="Y771" i="3"/>
  <c r="CY771" i="3"/>
  <c r="CZ771" i="3"/>
  <c r="DA771" i="3"/>
  <c r="DB771" i="3"/>
  <c r="DC771" i="3"/>
  <c r="A772" i="3"/>
  <c r="Y772" i="3"/>
  <c r="CY772" i="3"/>
  <c r="CZ772" i="3"/>
  <c r="DB772" i="3" s="1"/>
  <c r="DA772" i="3"/>
  <c r="DC772" i="3"/>
  <c r="A773" i="3"/>
  <c r="Y773" i="3"/>
  <c r="CY773" i="3"/>
  <c r="CZ773" i="3"/>
  <c r="DB773" i="3" s="1"/>
  <c r="DA773" i="3"/>
  <c r="DC773" i="3"/>
  <c r="A774" i="3"/>
  <c r="Y774" i="3"/>
  <c r="CY774" i="3"/>
  <c r="CZ774" i="3"/>
  <c r="DB774" i="3" s="1"/>
  <c r="DA774" i="3"/>
  <c r="DC774" i="3"/>
  <c r="A775" i="3"/>
  <c r="Y775" i="3"/>
  <c r="CY775" i="3"/>
  <c r="CZ775" i="3"/>
  <c r="DB775" i="3" s="1"/>
  <c r="DA775" i="3"/>
  <c r="DC775" i="3"/>
  <c r="A776" i="3"/>
  <c r="Y776" i="3"/>
  <c r="CY776" i="3"/>
  <c r="CZ776" i="3"/>
  <c r="DA776" i="3"/>
  <c r="DB776" i="3"/>
  <c r="DC776" i="3"/>
  <c r="A777" i="3"/>
  <c r="Y777" i="3"/>
  <c r="CY777" i="3"/>
  <c r="CZ777" i="3"/>
  <c r="DA777" i="3"/>
  <c r="DB777" i="3"/>
  <c r="DC777" i="3"/>
  <c r="A778" i="3"/>
  <c r="Y778" i="3"/>
  <c r="CY778" i="3"/>
  <c r="CZ778" i="3"/>
  <c r="DA778" i="3"/>
  <c r="DB778" i="3"/>
  <c r="DC778" i="3"/>
  <c r="A779" i="3"/>
  <c r="Y779" i="3"/>
  <c r="CY779" i="3"/>
  <c r="CZ779" i="3"/>
  <c r="DB779" i="3" s="1"/>
  <c r="DA779" i="3"/>
  <c r="DC779" i="3"/>
  <c r="A780" i="3"/>
  <c r="Y780" i="3"/>
  <c r="CY780" i="3"/>
  <c r="CZ780" i="3"/>
  <c r="DA780" i="3"/>
  <c r="DB780" i="3"/>
  <c r="DC780" i="3"/>
  <c r="A781" i="3"/>
  <c r="Y781" i="3"/>
  <c r="CY781" i="3"/>
  <c r="CZ781" i="3"/>
  <c r="DB781" i="3" s="1"/>
  <c r="DA781" i="3"/>
  <c r="DC781" i="3"/>
  <c r="A782" i="3"/>
  <c r="Y782" i="3"/>
  <c r="CY782" i="3"/>
  <c r="CZ782" i="3"/>
  <c r="DB782" i="3" s="1"/>
  <c r="DA782" i="3"/>
  <c r="DC782" i="3"/>
  <c r="A783" i="3"/>
  <c r="Y783" i="3"/>
  <c r="CY783" i="3"/>
  <c r="CZ783" i="3"/>
  <c r="DA783" i="3"/>
  <c r="DB783" i="3"/>
  <c r="DC783" i="3"/>
  <c r="A784" i="3"/>
  <c r="Y784" i="3"/>
  <c r="CY784" i="3"/>
  <c r="CZ784" i="3"/>
  <c r="DB784" i="3" s="1"/>
  <c r="DA784" i="3"/>
  <c r="DC784" i="3"/>
  <c r="A785" i="3"/>
  <c r="Y785" i="3"/>
  <c r="CY785" i="3"/>
  <c r="CZ785" i="3"/>
  <c r="DA785" i="3"/>
  <c r="DB785" i="3"/>
  <c r="DC785" i="3"/>
  <c r="A786" i="3"/>
  <c r="Y786" i="3"/>
  <c r="CY786" i="3"/>
  <c r="CZ786" i="3"/>
  <c r="DA786" i="3"/>
  <c r="DB786" i="3"/>
  <c r="DC786" i="3"/>
  <c r="A787" i="3"/>
  <c r="Y787" i="3"/>
  <c r="CY787" i="3"/>
  <c r="CZ787" i="3"/>
  <c r="DB787" i="3" s="1"/>
  <c r="DA787" i="3"/>
  <c r="DC787" i="3"/>
  <c r="A788" i="3"/>
  <c r="Y788" i="3"/>
  <c r="CY788" i="3"/>
  <c r="CZ788" i="3"/>
  <c r="DA788" i="3"/>
  <c r="DB788" i="3"/>
  <c r="DC788" i="3"/>
  <c r="A789" i="3"/>
  <c r="Y789" i="3"/>
  <c r="CY789" i="3"/>
  <c r="CZ789" i="3"/>
  <c r="DB789" i="3" s="1"/>
  <c r="DA789" i="3"/>
  <c r="DC789" i="3"/>
  <c r="A790" i="3"/>
  <c r="Y790" i="3"/>
  <c r="CY790" i="3"/>
  <c r="CZ790" i="3"/>
  <c r="DA790" i="3"/>
  <c r="DB790" i="3"/>
  <c r="DC790" i="3"/>
  <c r="A791" i="3"/>
  <c r="Y791" i="3"/>
  <c r="CY791" i="3"/>
  <c r="CZ791" i="3"/>
  <c r="DB791" i="3" s="1"/>
  <c r="DA791" i="3"/>
  <c r="DC791" i="3"/>
  <c r="A792" i="3"/>
  <c r="Y792" i="3"/>
  <c r="CY792" i="3"/>
  <c r="CZ792" i="3"/>
  <c r="DB792" i="3" s="1"/>
  <c r="DA792" i="3"/>
  <c r="DC792" i="3"/>
  <c r="A793" i="3"/>
  <c r="Y793" i="3"/>
  <c r="CY793" i="3"/>
  <c r="CZ793" i="3"/>
  <c r="DA793" i="3"/>
  <c r="DB793" i="3"/>
  <c r="DC793" i="3"/>
  <c r="A794" i="3"/>
  <c r="Y794" i="3"/>
  <c r="CY794" i="3"/>
  <c r="CZ794" i="3"/>
  <c r="DA794" i="3"/>
  <c r="DB794" i="3"/>
  <c r="DC794" i="3"/>
  <c r="A795" i="3"/>
  <c r="Y795" i="3"/>
  <c r="CY795" i="3"/>
  <c r="CZ795" i="3"/>
  <c r="DB795" i="3" s="1"/>
  <c r="DA795" i="3"/>
  <c r="DC795" i="3"/>
  <c r="A796" i="3"/>
  <c r="Y796" i="3"/>
  <c r="CY796" i="3"/>
  <c r="CZ796" i="3"/>
  <c r="DA796" i="3"/>
  <c r="DB796" i="3"/>
  <c r="DC796" i="3"/>
  <c r="A797" i="3"/>
  <c r="Y797" i="3"/>
  <c r="CY797" i="3"/>
  <c r="CZ797" i="3"/>
  <c r="DB797" i="3" s="1"/>
  <c r="DA797" i="3"/>
  <c r="DC797" i="3"/>
  <c r="A798" i="3"/>
  <c r="Y798" i="3"/>
  <c r="CY798" i="3"/>
  <c r="CZ798" i="3"/>
  <c r="DA798" i="3"/>
  <c r="DB798" i="3"/>
  <c r="DC798" i="3"/>
  <c r="A799" i="3"/>
  <c r="Y799" i="3"/>
  <c r="CY799" i="3"/>
  <c r="CZ799" i="3"/>
  <c r="DA799" i="3"/>
  <c r="DB799" i="3"/>
  <c r="DC799" i="3"/>
  <c r="A800" i="3"/>
  <c r="Y800" i="3"/>
  <c r="CY800" i="3"/>
  <c r="CZ800" i="3"/>
  <c r="DB800" i="3" s="1"/>
  <c r="DA800" i="3"/>
  <c r="DC800" i="3"/>
  <c r="A801" i="3"/>
  <c r="Y801" i="3"/>
  <c r="CY801" i="3"/>
  <c r="CZ801" i="3"/>
  <c r="DB801" i="3" s="1"/>
  <c r="DA801" i="3"/>
  <c r="DC801" i="3"/>
  <c r="A802" i="3"/>
  <c r="Y802" i="3"/>
  <c r="CY802" i="3"/>
  <c r="CZ802" i="3"/>
  <c r="DB802" i="3" s="1"/>
  <c r="DA802" i="3"/>
  <c r="DC802" i="3"/>
  <c r="D12" i="1"/>
  <c r="E18" i="1"/>
  <c r="Z18" i="1"/>
  <c r="AA18" i="1"/>
  <c r="AB18" i="1"/>
  <c r="AC18" i="1"/>
  <c r="AD18" i="1"/>
  <c r="AE18" i="1"/>
  <c r="AF18" i="1"/>
  <c r="AG18" i="1"/>
  <c r="AH18" i="1"/>
  <c r="AI18" i="1"/>
  <c r="AJ18" i="1"/>
  <c r="AK18" i="1"/>
  <c r="AL18" i="1"/>
  <c r="AM18" i="1"/>
  <c r="AN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B18" i="1"/>
  <c r="DC18" i="1"/>
  <c r="DD18" i="1"/>
  <c r="DE18" i="1"/>
  <c r="DF18" i="1"/>
  <c r="DR18" i="1"/>
  <c r="DS18" i="1"/>
  <c r="DT18" i="1"/>
  <c r="DU18" i="1"/>
  <c r="DV18" i="1"/>
  <c r="DW18" i="1"/>
  <c r="DX18" i="1"/>
  <c r="DY18" i="1"/>
  <c r="DZ18" i="1"/>
  <c r="EA18" i="1"/>
  <c r="EB18" i="1"/>
  <c r="EC18" i="1"/>
  <c r="ED18" i="1"/>
  <c r="EE18" i="1"/>
  <c r="EF18" i="1"/>
  <c r="EW18" i="1"/>
  <c r="EX18" i="1"/>
  <c r="EY18" i="1"/>
  <c r="EZ18" i="1"/>
  <c r="FA18" i="1"/>
  <c r="FB18" i="1"/>
  <c r="FC18" i="1"/>
  <c r="FD18" i="1"/>
  <c r="FE18" i="1"/>
  <c r="FF18" i="1"/>
  <c r="FG18" i="1"/>
  <c r="FH18" i="1"/>
  <c r="FI18" i="1"/>
  <c r="FJ18" i="1"/>
  <c r="FK18" i="1"/>
  <c r="FL18" i="1"/>
  <c r="FM18" i="1"/>
  <c r="FN18" i="1"/>
  <c r="FO18" i="1"/>
  <c r="FP18" i="1"/>
  <c r="FQ18" i="1"/>
  <c r="FR18" i="1"/>
  <c r="FS18" i="1"/>
  <c r="FT18" i="1"/>
  <c r="FU18" i="1"/>
  <c r="FV18" i="1"/>
  <c r="FW18" i="1"/>
  <c r="FX18" i="1"/>
  <c r="FY18" i="1"/>
  <c r="FZ18" i="1"/>
  <c r="GA18" i="1"/>
  <c r="GB18" i="1"/>
  <c r="GC18" i="1"/>
  <c r="GD18" i="1"/>
  <c r="GE18" i="1"/>
  <c r="GF18" i="1"/>
  <c r="GG18" i="1"/>
  <c r="GH18" i="1"/>
  <c r="GI18" i="1"/>
  <c r="GJ18" i="1"/>
  <c r="GK18" i="1"/>
  <c r="GL18" i="1"/>
  <c r="GM18" i="1"/>
  <c r="GN18" i="1"/>
  <c r="GO18" i="1"/>
  <c r="GP18" i="1"/>
  <c r="GQ18" i="1"/>
  <c r="GR18" i="1"/>
  <c r="GS18" i="1"/>
  <c r="GT18" i="1"/>
  <c r="GU18" i="1"/>
  <c r="GV18" i="1"/>
  <c r="GW18" i="1"/>
  <c r="GX18" i="1"/>
  <c r="D20" i="1"/>
  <c r="E22" i="1"/>
  <c r="Z22" i="1"/>
  <c r="AA22" i="1"/>
  <c r="AB22" i="1"/>
  <c r="AC22" i="1"/>
  <c r="AD22" i="1"/>
  <c r="AE22" i="1"/>
  <c r="AF22" i="1"/>
  <c r="AG22" i="1"/>
  <c r="AH22" i="1"/>
  <c r="AI22" i="1"/>
  <c r="AJ22" i="1"/>
  <c r="AK22" i="1"/>
  <c r="AL22" i="1"/>
  <c r="AM22" i="1"/>
  <c r="AN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B22" i="1"/>
  <c r="DC22" i="1"/>
  <c r="DD22" i="1"/>
  <c r="DE22" i="1"/>
  <c r="DF22" i="1"/>
  <c r="DR22" i="1"/>
  <c r="DS22" i="1"/>
  <c r="DT22" i="1"/>
  <c r="DU22" i="1"/>
  <c r="DV22" i="1"/>
  <c r="DW22" i="1"/>
  <c r="DX22" i="1"/>
  <c r="DY22" i="1"/>
  <c r="DZ22" i="1"/>
  <c r="EA22" i="1"/>
  <c r="EB22" i="1"/>
  <c r="EC22" i="1"/>
  <c r="ED22" i="1"/>
  <c r="EE22" i="1"/>
  <c r="EF22" i="1"/>
  <c r="EW22" i="1"/>
  <c r="EX22" i="1"/>
  <c r="EY22" i="1"/>
  <c r="EZ22" i="1"/>
  <c r="FA22" i="1"/>
  <c r="FB22" i="1"/>
  <c r="FC22" i="1"/>
  <c r="FD22" i="1"/>
  <c r="FE22" i="1"/>
  <c r="FF22" i="1"/>
  <c r="FG22" i="1"/>
  <c r="FH22" i="1"/>
  <c r="FI22" i="1"/>
  <c r="FJ22" i="1"/>
  <c r="FK22" i="1"/>
  <c r="FL22" i="1"/>
  <c r="FM22" i="1"/>
  <c r="FN22" i="1"/>
  <c r="FO22" i="1"/>
  <c r="FP22" i="1"/>
  <c r="FQ22" i="1"/>
  <c r="FR22" i="1"/>
  <c r="FS22" i="1"/>
  <c r="FT22" i="1"/>
  <c r="FU22" i="1"/>
  <c r="FV22" i="1"/>
  <c r="FW22" i="1"/>
  <c r="FX22" i="1"/>
  <c r="FY22" i="1"/>
  <c r="FZ22" i="1"/>
  <c r="GA22" i="1"/>
  <c r="GB22" i="1"/>
  <c r="GC22" i="1"/>
  <c r="GD22" i="1"/>
  <c r="GE22" i="1"/>
  <c r="GF22" i="1"/>
  <c r="GG22" i="1"/>
  <c r="GH22" i="1"/>
  <c r="GI22" i="1"/>
  <c r="GJ22" i="1"/>
  <c r="GK22" i="1"/>
  <c r="GL22" i="1"/>
  <c r="GM22" i="1"/>
  <c r="GN22" i="1"/>
  <c r="GO22" i="1"/>
  <c r="GP22" i="1"/>
  <c r="GQ22" i="1"/>
  <c r="GR22" i="1"/>
  <c r="GS22" i="1"/>
  <c r="GT22" i="1"/>
  <c r="GU22" i="1"/>
  <c r="GV22" i="1"/>
  <c r="GW22" i="1"/>
  <c r="GX22" i="1"/>
  <c r="D24" i="1"/>
  <c r="E26" i="1"/>
  <c r="Z26" i="1"/>
  <c r="AA26" i="1"/>
  <c r="AM26" i="1"/>
  <c r="AN26" i="1"/>
  <c r="BE26" i="1"/>
  <c r="BF26" i="1"/>
  <c r="BG26" i="1"/>
  <c r="BH26" i="1"/>
  <c r="BI26" i="1"/>
  <c r="BJ26" i="1"/>
  <c r="BK26" i="1"/>
  <c r="BL26" i="1"/>
  <c r="BM26" i="1"/>
  <c r="BN26" i="1"/>
  <c r="BO26" i="1"/>
  <c r="BP26" i="1"/>
  <c r="BQ26" i="1"/>
  <c r="BR26" i="1"/>
  <c r="BS26" i="1"/>
  <c r="BT26" i="1"/>
  <c r="BU26" i="1"/>
  <c r="BV26" i="1"/>
  <c r="BW26" i="1"/>
  <c r="CN26" i="1"/>
  <c r="CO26" i="1"/>
  <c r="CP26" i="1"/>
  <c r="CQ26" i="1"/>
  <c r="CR26" i="1"/>
  <c r="CS26" i="1"/>
  <c r="CT26" i="1"/>
  <c r="CU26" i="1"/>
  <c r="CV26" i="1"/>
  <c r="CW26" i="1"/>
  <c r="CX26" i="1"/>
  <c r="CY26" i="1"/>
  <c r="CZ26" i="1"/>
  <c r="DA26" i="1"/>
  <c r="DB26" i="1"/>
  <c r="DC26" i="1"/>
  <c r="DD26" i="1"/>
  <c r="DE26" i="1"/>
  <c r="DF26" i="1"/>
  <c r="DR26" i="1"/>
  <c r="DS26" i="1"/>
  <c r="EE26" i="1"/>
  <c r="EF26" i="1"/>
  <c r="EW26" i="1"/>
  <c r="EX26" i="1"/>
  <c r="EY26" i="1"/>
  <c r="EZ26" i="1"/>
  <c r="FA26" i="1"/>
  <c r="FB26" i="1"/>
  <c r="FC26" i="1"/>
  <c r="FD26" i="1"/>
  <c r="FE26" i="1"/>
  <c r="FF26" i="1"/>
  <c r="FG26" i="1"/>
  <c r="FH26" i="1"/>
  <c r="FI26" i="1"/>
  <c r="FJ26" i="1"/>
  <c r="FK26" i="1"/>
  <c r="FL26" i="1"/>
  <c r="FM26" i="1"/>
  <c r="FN26" i="1"/>
  <c r="FO26" i="1"/>
  <c r="GF26" i="1"/>
  <c r="GG26" i="1"/>
  <c r="GH26" i="1"/>
  <c r="GI26" i="1"/>
  <c r="GJ26" i="1"/>
  <c r="GK26" i="1"/>
  <c r="GL26" i="1"/>
  <c r="GM26" i="1"/>
  <c r="GN26" i="1"/>
  <c r="GO26" i="1"/>
  <c r="GP26" i="1"/>
  <c r="GQ26" i="1"/>
  <c r="GR26" i="1"/>
  <c r="GS26" i="1"/>
  <c r="GT26" i="1"/>
  <c r="GU26" i="1"/>
  <c r="GV26" i="1"/>
  <c r="GW26" i="1"/>
  <c r="GX26" i="1"/>
  <c r="C28" i="1"/>
  <c r="D28" i="1"/>
  <c r="Q28" i="1"/>
  <c r="AC28" i="1"/>
  <c r="AE28" i="1"/>
  <c r="AF28" i="1"/>
  <c r="S28" i="1" s="1"/>
  <c r="AG28" i="1"/>
  <c r="CU28" i="1" s="1"/>
  <c r="T28" i="1" s="1"/>
  <c r="AH28" i="1"/>
  <c r="AI28" i="1"/>
  <c r="AJ28" i="1"/>
  <c r="CQ28" i="1"/>
  <c r="CV28" i="1"/>
  <c r="U28" i="1" s="1"/>
  <c r="CW28" i="1"/>
  <c r="V28" i="1" s="1"/>
  <c r="CX28" i="1"/>
  <c r="W28" i="1" s="1"/>
  <c r="GL28" i="1"/>
  <c r="GN28" i="1"/>
  <c r="GP28" i="1"/>
  <c r="GV28" i="1"/>
  <c r="HC28" i="1"/>
  <c r="GX28" i="1" s="1"/>
  <c r="C29" i="1"/>
  <c r="D29" i="1"/>
  <c r="S29" i="1"/>
  <c r="X29" i="1"/>
  <c r="AC29" i="1"/>
  <c r="AE29" i="1"/>
  <c r="CR29" i="1" s="1"/>
  <c r="AF29" i="1"/>
  <c r="AG29" i="1"/>
  <c r="CU29" i="1" s="1"/>
  <c r="T29" i="1" s="1"/>
  <c r="AH29" i="1"/>
  <c r="AI29" i="1"/>
  <c r="CW29" i="1" s="1"/>
  <c r="V29" i="1" s="1"/>
  <c r="AJ29" i="1"/>
  <c r="CQ29" i="1"/>
  <c r="CT29" i="1"/>
  <c r="CV29" i="1"/>
  <c r="U29" i="1" s="1"/>
  <c r="CX29" i="1"/>
  <c r="W29" i="1" s="1"/>
  <c r="GL29" i="1"/>
  <c r="GN29" i="1"/>
  <c r="GP29" i="1"/>
  <c r="GV29" i="1"/>
  <c r="HC29" i="1"/>
  <c r="GX29" i="1" s="1"/>
  <c r="C30" i="1"/>
  <c r="D30" i="1"/>
  <c r="I30" i="1"/>
  <c r="CU19" i="3" s="1"/>
  <c r="K30" i="1"/>
  <c r="Q30" i="1"/>
  <c r="S30" i="1"/>
  <c r="V30" i="1"/>
  <c r="X30" i="1"/>
  <c r="AC30" i="1"/>
  <c r="AE30" i="1"/>
  <c r="AF30" i="1"/>
  <c r="AG30" i="1"/>
  <c r="CU30" i="1" s="1"/>
  <c r="T30" i="1" s="1"/>
  <c r="AH30" i="1"/>
  <c r="AI30" i="1"/>
  <c r="AJ30" i="1"/>
  <c r="CX30" i="1" s="1"/>
  <c r="W30" i="1" s="1"/>
  <c r="CQ30" i="1"/>
  <c r="CT30" i="1"/>
  <c r="CV30" i="1"/>
  <c r="U30" i="1" s="1"/>
  <c r="CW30" i="1"/>
  <c r="GL30" i="1"/>
  <c r="GO30" i="1"/>
  <c r="GP30" i="1"/>
  <c r="GV30" i="1"/>
  <c r="HC30" i="1"/>
  <c r="GX30" i="1" s="1"/>
  <c r="C31" i="1"/>
  <c r="D31" i="1"/>
  <c r="I31" i="1"/>
  <c r="CU20" i="3" s="1"/>
  <c r="K31" i="1"/>
  <c r="V31" i="1"/>
  <c r="AC31" i="1"/>
  <c r="AE31" i="1"/>
  <c r="AF31" i="1"/>
  <c r="S31" i="1" s="1"/>
  <c r="AG31" i="1"/>
  <c r="CU31" i="1" s="1"/>
  <c r="T31" i="1" s="1"/>
  <c r="AH31" i="1"/>
  <c r="AI31" i="1"/>
  <c r="AJ31" i="1"/>
  <c r="CX31" i="1" s="1"/>
  <c r="W31" i="1" s="1"/>
  <c r="CT31" i="1"/>
  <c r="CV31" i="1"/>
  <c r="U31" i="1" s="1"/>
  <c r="CW31" i="1"/>
  <c r="GL31" i="1"/>
  <c r="GO31" i="1"/>
  <c r="GP31" i="1"/>
  <c r="GV31" i="1"/>
  <c r="HC31" i="1" s="1"/>
  <c r="GX31" i="1" s="1"/>
  <c r="C32" i="1"/>
  <c r="D32" i="1"/>
  <c r="I32" i="1"/>
  <c r="K32" i="1"/>
  <c r="AC32" i="1"/>
  <c r="AE32" i="1"/>
  <c r="AD32" i="1" s="1"/>
  <c r="AF32" i="1"/>
  <c r="S32" i="1" s="1"/>
  <c r="AG32" i="1"/>
  <c r="CU32" i="1" s="1"/>
  <c r="T32" i="1" s="1"/>
  <c r="AH32" i="1"/>
  <c r="CV32" i="1" s="1"/>
  <c r="AI32" i="1"/>
  <c r="AJ32" i="1"/>
  <c r="CX32" i="1" s="1"/>
  <c r="W32" i="1" s="1"/>
  <c r="CR32" i="1"/>
  <c r="CT32" i="1"/>
  <c r="CW32" i="1"/>
  <c r="GL32" i="1"/>
  <c r="GO32" i="1"/>
  <c r="GP32" i="1"/>
  <c r="GV32" i="1"/>
  <c r="HC32" i="1" s="1"/>
  <c r="GX32" i="1" s="1"/>
  <c r="C33" i="1"/>
  <c r="D33" i="1"/>
  <c r="I33" i="1"/>
  <c r="K33" i="1"/>
  <c r="R33" i="1"/>
  <c r="AC33" i="1"/>
  <c r="AE33" i="1"/>
  <c r="CS33" i="1" s="1"/>
  <c r="AF33" i="1"/>
  <c r="AG33" i="1"/>
  <c r="AH33" i="1"/>
  <c r="CV33" i="1" s="1"/>
  <c r="U33" i="1" s="1"/>
  <c r="AI33" i="1"/>
  <c r="AJ33" i="1"/>
  <c r="CX33" i="1" s="1"/>
  <c r="W33" i="1" s="1"/>
  <c r="CR33" i="1"/>
  <c r="CT33" i="1"/>
  <c r="CU33" i="1"/>
  <c r="CW33" i="1"/>
  <c r="GL33" i="1"/>
  <c r="GO33" i="1"/>
  <c r="GP33" i="1"/>
  <c r="GV33" i="1"/>
  <c r="HC33" i="1" s="1"/>
  <c r="GX33" i="1" s="1"/>
  <c r="C34" i="1"/>
  <c r="D34" i="1"/>
  <c r="I34" i="1"/>
  <c r="K34" i="1"/>
  <c r="R34" i="1"/>
  <c r="AC34" i="1"/>
  <c r="AE34" i="1"/>
  <c r="CS34" i="1" s="1"/>
  <c r="AF34" i="1"/>
  <c r="S34" i="1" s="1"/>
  <c r="AG34" i="1"/>
  <c r="AH34" i="1"/>
  <c r="CV34" i="1" s="1"/>
  <c r="AI34" i="1"/>
  <c r="AJ34" i="1"/>
  <c r="CX34" i="1" s="1"/>
  <c r="W34" i="1" s="1"/>
  <c r="CR34" i="1"/>
  <c r="CU34" i="1"/>
  <c r="CW34" i="1"/>
  <c r="V34" i="1" s="1"/>
  <c r="GL34" i="1"/>
  <c r="GO34" i="1"/>
  <c r="GP34" i="1"/>
  <c r="GV34" i="1"/>
  <c r="HC34" i="1" s="1"/>
  <c r="GX34" i="1" s="1"/>
  <c r="C35" i="1"/>
  <c r="D35" i="1"/>
  <c r="I35" i="1"/>
  <c r="K35" i="1"/>
  <c r="AC35" i="1"/>
  <c r="CQ35" i="1" s="1"/>
  <c r="AD35" i="1"/>
  <c r="AE35" i="1"/>
  <c r="CS35" i="1" s="1"/>
  <c r="AF35" i="1"/>
  <c r="AG35" i="1"/>
  <c r="AH35" i="1"/>
  <c r="CV35" i="1" s="1"/>
  <c r="U35" i="1" s="1"/>
  <c r="AI35" i="1"/>
  <c r="AJ35" i="1"/>
  <c r="CX35" i="1" s="1"/>
  <c r="CR35" i="1"/>
  <c r="CU35" i="1"/>
  <c r="CW35" i="1"/>
  <c r="GL35" i="1"/>
  <c r="GO35" i="1"/>
  <c r="GP35" i="1"/>
  <c r="GV35" i="1"/>
  <c r="HC35" i="1" s="1"/>
  <c r="GX35" i="1" s="1"/>
  <c r="C36" i="1"/>
  <c r="D36" i="1"/>
  <c r="I36" i="1"/>
  <c r="R36" i="1" s="1"/>
  <c r="K36" i="1"/>
  <c r="P36" i="1"/>
  <c r="W36" i="1"/>
  <c r="Y36" i="1"/>
  <c r="AC36" i="1"/>
  <c r="AD36" i="1"/>
  <c r="AE36" i="1"/>
  <c r="CS36" i="1" s="1"/>
  <c r="AF36" i="1"/>
  <c r="S36" i="1" s="1"/>
  <c r="X36" i="1" s="1"/>
  <c r="AG36" i="1"/>
  <c r="AH36" i="1"/>
  <c r="CV36" i="1" s="1"/>
  <c r="U36" i="1" s="1"/>
  <c r="AI36" i="1"/>
  <c r="CW36" i="1" s="1"/>
  <c r="V36" i="1" s="1"/>
  <c r="AJ36" i="1"/>
  <c r="CX36" i="1" s="1"/>
  <c r="CR36" i="1"/>
  <c r="CT36" i="1"/>
  <c r="CU36" i="1"/>
  <c r="T36" i="1" s="1"/>
  <c r="CZ36" i="1"/>
  <c r="GL36" i="1"/>
  <c r="GO36" i="1"/>
  <c r="GP36" i="1"/>
  <c r="GV36" i="1"/>
  <c r="HC36" i="1" s="1"/>
  <c r="GX36" i="1"/>
  <c r="C37" i="1"/>
  <c r="D37" i="1"/>
  <c r="I37" i="1"/>
  <c r="K37" i="1"/>
  <c r="AC37" i="1"/>
  <c r="CQ37" i="1" s="1"/>
  <c r="AD37" i="1"/>
  <c r="AE37" i="1"/>
  <c r="AF37" i="1"/>
  <c r="AG37" i="1"/>
  <c r="AH37" i="1"/>
  <c r="CV37" i="1" s="1"/>
  <c r="AI37" i="1"/>
  <c r="CW37" i="1" s="1"/>
  <c r="AJ37" i="1"/>
  <c r="CX37" i="1" s="1"/>
  <c r="CR37" i="1"/>
  <c r="CS37" i="1"/>
  <c r="CU37" i="1"/>
  <c r="T37" i="1" s="1"/>
  <c r="GL37" i="1"/>
  <c r="GO37" i="1"/>
  <c r="GP37" i="1"/>
  <c r="GV37" i="1"/>
  <c r="HC37" i="1" s="1"/>
  <c r="C38" i="1"/>
  <c r="D38" i="1"/>
  <c r="I38" i="1"/>
  <c r="K38" i="1"/>
  <c r="P38" i="1"/>
  <c r="AC38" i="1"/>
  <c r="CQ38" i="1" s="1"/>
  <c r="AD38" i="1"/>
  <c r="AE38" i="1"/>
  <c r="AF38" i="1"/>
  <c r="AG38" i="1"/>
  <c r="CU38" i="1" s="1"/>
  <c r="T38" i="1" s="1"/>
  <c r="AH38" i="1"/>
  <c r="CV38" i="1" s="1"/>
  <c r="AI38" i="1"/>
  <c r="AJ38" i="1"/>
  <c r="CR38" i="1"/>
  <c r="CS38" i="1"/>
  <c r="CW38" i="1"/>
  <c r="V38" i="1" s="1"/>
  <c r="CX38" i="1"/>
  <c r="W38" i="1" s="1"/>
  <c r="GL38" i="1"/>
  <c r="GO38" i="1"/>
  <c r="GP38" i="1"/>
  <c r="GV38" i="1"/>
  <c r="HC38" i="1" s="1"/>
  <c r="GX38" i="1"/>
  <c r="C39" i="1"/>
  <c r="D39" i="1"/>
  <c r="I39" i="1"/>
  <c r="K39" i="1"/>
  <c r="P39" i="1"/>
  <c r="R39" i="1"/>
  <c r="AC39" i="1"/>
  <c r="AD39" i="1"/>
  <c r="AE39" i="1"/>
  <c r="AF39" i="1"/>
  <c r="AG39" i="1"/>
  <c r="CU39" i="1" s="1"/>
  <c r="T39" i="1" s="1"/>
  <c r="AH39" i="1"/>
  <c r="CV39" i="1" s="1"/>
  <c r="AI39" i="1"/>
  <c r="AJ39" i="1"/>
  <c r="CQ39" i="1"/>
  <c r="CR39" i="1"/>
  <c r="CS39" i="1"/>
  <c r="CW39" i="1"/>
  <c r="V39" i="1" s="1"/>
  <c r="CX39" i="1"/>
  <c r="GL39" i="1"/>
  <c r="GO39" i="1"/>
  <c r="GP39" i="1"/>
  <c r="GV39" i="1"/>
  <c r="HC39" i="1" s="1"/>
  <c r="GX39" i="1" s="1"/>
  <c r="C40" i="1"/>
  <c r="D40" i="1"/>
  <c r="I40" i="1"/>
  <c r="K40" i="1"/>
  <c r="P40" i="1"/>
  <c r="U40" i="1"/>
  <c r="AC40" i="1"/>
  <c r="AE40" i="1"/>
  <c r="AF40" i="1"/>
  <c r="AG40" i="1"/>
  <c r="AH40" i="1"/>
  <c r="AI40" i="1"/>
  <c r="AJ40" i="1"/>
  <c r="CQ40" i="1"/>
  <c r="CU40" i="1"/>
  <c r="T40" i="1" s="1"/>
  <c r="CV40" i="1"/>
  <c r="CW40" i="1"/>
  <c r="V40" i="1" s="1"/>
  <c r="CX40" i="1"/>
  <c r="W40" i="1" s="1"/>
  <c r="GL40" i="1"/>
  <c r="GO40" i="1"/>
  <c r="GP40" i="1"/>
  <c r="GV40" i="1"/>
  <c r="GX40" i="1"/>
  <c r="HC40" i="1"/>
  <c r="C41" i="1"/>
  <c r="D41" i="1"/>
  <c r="I41" i="1"/>
  <c r="K41" i="1"/>
  <c r="P41" i="1"/>
  <c r="S41" i="1"/>
  <c r="CZ41" i="1" s="1"/>
  <c r="W41" i="1"/>
  <c r="Y41" i="1"/>
  <c r="AB41" i="1"/>
  <c r="AC41" i="1"/>
  <c r="AE41" i="1"/>
  <c r="AD41" i="1" s="1"/>
  <c r="AF41" i="1"/>
  <c r="CT41" i="1" s="1"/>
  <c r="AG41" i="1"/>
  <c r="CU41" i="1" s="1"/>
  <c r="T41" i="1" s="1"/>
  <c r="AH41" i="1"/>
  <c r="CV41" i="1" s="1"/>
  <c r="U41" i="1" s="1"/>
  <c r="AI41" i="1"/>
  <c r="CW41" i="1" s="1"/>
  <c r="V41" i="1" s="1"/>
  <c r="AJ41" i="1"/>
  <c r="CQ41" i="1"/>
  <c r="CR41" i="1"/>
  <c r="CS41" i="1"/>
  <c r="CX41" i="1"/>
  <c r="CY41" i="1"/>
  <c r="GL41" i="1"/>
  <c r="GO41" i="1"/>
  <c r="GP41" i="1"/>
  <c r="GV41" i="1"/>
  <c r="HC41" i="1"/>
  <c r="GX41" i="1" s="1"/>
  <c r="C43" i="1"/>
  <c r="D43" i="1"/>
  <c r="I43" i="1"/>
  <c r="P43" i="1" s="1"/>
  <c r="K43" i="1"/>
  <c r="R43" i="1"/>
  <c r="S43" i="1"/>
  <c r="AC43" i="1"/>
  <c r="CQ43" i="1" s="1"/>
  <c r="AD43" i="1"/>
  <c r="AE43" i="1"/>
  <c r="AF43" i="1"/>
  <c r="AG43" i="1"/>
  <c r="CU43" i="1" s="1"/>
  <c r="T43" i="1" s="1"/>
  <c r="AH43" i="1"/>
  <c r="AI43" i="1"/>
  <c r="AJ43" i="1"/>
  <c r="CR43" i="1"/>
  <c r="CS43" i="1"/>
  <c r="CV43" i="1"/>
  <c r="U43" i="1" s="1"/>
  <c r="CW43" i="1"/>
  <c r="V43" i="1" s="1"/>
  <c r="CX43" i="1"/>
  <c r="W43" i="1" s="1"/>
  <c r="GL43" i="1"/>
  <c r="GN43" i="1"/>
  <c r="GP43" i="1"/>
  <c r="GV43" i="1"/>
  <c r="HC43" i="1"/>
  <c r="C44" i="1"/>
  <c r="D44" i="1"/>
  <c r="I44" i="1"/>
  <c r="K44" i="1"/>
  <c r="R44" i="1"/>
  <c r="W44" i="1"/>
  <c r="AC44" i="1"/>
  <c r="AB44" i="1" s="1"/>
  <c r="AD44" i="1"/>
  <c r="AE44" i="1"/>
  <c r="CR44" i="1" s="1"/>
  <c r="AF44" i="1"/>
  <c r="CT44" i="1" s="1"/>
  <c r="AG44" i="1"/>
  <c r="CU44" i="1" s="1"/>
  <c r="T44" i="1" s="1"/>
  <c r="AH44" i="1"/>
  <c r="CV44" i="1" s="1"/>
  <c r="U44" i="1" s="1"/>
  <c r="AI44" i="1"/>
  <c r="AJ44" i="1"/>
  <c r="CQ44" i="1"/>
  <c r="CW44" i="1"/>
  <c r="V44" i="1" s="1"/>
  <c r="CX44" i="1"/>
  <c r="GL44" i="1"/>
  <c r="GN44" i="1"/>
  <c r="GP44" i="1"/>
  <c r="GV44" i="1"/>
  <c r="HC44" i="1" s="1"/>
  <c r="GX44" i="1" s="1"/>
  <c r="I45" i="1"/>
  <c r="P45" i="1" s="1"/>
  <c r="K45" i="1"/>
  <c r="R45" i="1"/>
  <c r="S45" i="1"/>
  <c r="AC45" i="1"/>
  <c r="CQ45" i="1" s="1"/>
  <c r="AD45" i="1"/>
  <c r="AE45" i="1"/>
  <c r="AF45" i="1"/>
  <c r="AG45" i="1"/>
  <c r="CU45" i="1" s="1"/>
  <c r="T45" i="1" s="1"/>
  <c r="AH45" i="1"/>
  <c r="AI45" i="1"/>
  <c r="AJ45" i="1"/>
  <c r="CR45" i="1"/>
  <c r="CS45" i="1"/>
  <c r="CV45" i="1"/>
  <c r="U45" i="1" s="1"/>
  <c r="CW45" i="1"/>
  <c r="V45" i="1" s="1"/>
  <c r="CX45" i="1"/>
  <c r="W45" i="1" s="1"/>
  <c r="GL45" i="1"/>
  <c r="GN45" i="1"/>
  <c r="GP45" i="1"/>
  <c r="GV45" i="1"/>
  <c r="HC45" i="1"/>
  <c r="I46" i="1"/>
  <c r="K46" i="1"/>
  <c r="AC46" i="1"/>
  <c r="AE46" i="1"/>
  <c r="AD46" i="1" s="1"/>
  <c r="AB46" i="1" s="1"/>
  <c r="AF46" i="1"/>
  <c r="CT46" i="1" s="1"/>
  <c r="AG46" i="1"/>
  <c r="CU46" i="1" s="1"/>
  <c r="AH46" i="1"/>
  <c r="CV46" i="1" s="1"/>
  <c r="AI46" i="1"/>
  <c r="CW46" i="1" s="1"/>
  <c r="AJ46" i="1"/>
  <c r="CX46" i="1" s="1"/>
  <c r="CQ46" i="1"/>
  <c r="CR46" i="1"/>
  <c r="CS46" i="1"/>
  <c r="GL46" i="1"/>
  <c r="GN46" i="1"/>
  <c r="GP46" i="1"/>
  <c r="GV46" i="1"/>
  <c r="HC46" i="1"/>
  <c r="I47" i="1"/>
  <c r="Q47" i="1" s="1"/>
  <c r="K47" i="1"/>
  <c r="R47" i="1"/>
  <c r="T47" i="1"/>
  <c r="U47" i="1"/>
  <c r="AC47" i="1"/>
  <c r="CQ47" i="1" s="1"/>
  <c r="AD47" i="1"/>
  <c r="AE47" i="1"/>
  <c r="CS47" i="1" s="1"/>
  <c r="AF47" i="1"/>
  <c r="S47" i="1" s="1"/>
  <c r="AG47" i="1"/>
  <c r="AH47" i="1"/>
  <c r="CV47" i="1" s="1"/>
  <c r="AI47" i="1"/>
  <c r="CW47" i="1" s="1"/>
  <c r="V47" i="1" s="1"/>
  <c r="AJ47" i="1"/>
  <c r="CR47" i="1"/>
  <c r="CT47" i="1"/>
  <c r="CU47" i="1"/>
  <c r="CX47" i="1"/>
  <c r="W47" i="1" s="1"/>
  <c r="CZ47" i="1"/>
  <c r="GL47" i="1"/>
  <c r="GN47" i="1"/>
  <c r="GP47" i="1"/>
  <c r="GV47" i="1"/>
  <c r="HC47" i="1" s="1"/>
  <c r="GX47" i="1" s="1"/>
  <c r="I48" i="1"/>
  <c r="Q48" i="1" s="1"/>
  <c r="K48" i="1"/>
  <c r="AC48" i="1"/>
  <c r="AD48" i="1"/>
  <c r="AE48" i="1"/>
  <c r="AF48" i="1"/>
  <c r="AG48" i="1"/>
  <c r="AH48" i="1"/>
  <c r="CV48" i="1" s="1"/>
  <c r="U48" i="1" s="1"/>
  <c r="AI48" i="1"/>
  <c r="CW48" i="1" s="1"/>
  <c r="V48" i="1" s="1"/>
  <c r="AJ48" i="1"/>
  <c r="CX48" i="1" s="1"/>
  <c r="W48" i="1" s="1"/>
  <c r="CR48" i="1"/>
  <c r="CS48" i="1"/>
  <c r="CT48" i="1"/>
  <c r="CU48" i="1"/>
  <c r="T48" i="1" s="1"/>
  <c r="GL48" i="1"/>
  <c r="GN48" i="1"/>
  <c r="GP48" i="1"/>
  <c r="GV48" i="1"/>
  <c r="HC48" i="1" s="1"/>
  <c r="GX48" i="1" s="1"/>
  <c r="I50" i="1"/>
  <c r="K50" i="1"/>
  <c r="Q50" i="1"/>
  <c r="V50" i="1"/>
  <c r="AC50" i="1"/>
  <c r="CQ50" i="1" s="1"/>
  <c r="AE50" i="1"/>
  <c r="AF50" i="1"/>
  <c r="CT50" i="1" s="1"/>
  <c r="AG50" i="1"/>
  <c r="CU50" i="1" s="1"/>
  <c r="T50" i="1" s="1"/>
  <c r="AH50" i="1"/>
  <c r="AI50" i="1"/>
  <c r="AJ50" i="1"/>
  <c r="CX50" i="1" s="1"/>
  <c r="W50" i="1" s="1"/>
  <c r="CV50" i="1"/>
  <c r="U50" i="1" s="1"/>
  <c r="CW50" i="1"/>
  <c r="GL50" i="1"/>
  <c r="GN50" i="1"/>
  <c r="GP50" i="1"/>
  <c r="GV50" i="1"/>
  <c r="HC50" i="1"/>
  <c r="GX50" i="1" s="1"/>
  <c r="I51" i="1"/>
  <c r="K51" i="1"/>
  <c r="Q51" i="1"/>
  <c r="R51" i="1"/>
  <c r="AC51" i="1"/>
  <c r="AE51" i="1"/>
  <c r="AF51" i="1"/>
  <c r="AG51" i="1"/>
  <c r="AH51" i="1"/>
  <c r="AI51" i="1"/>
  <c r="AJ51" i="1"/>
  <c r="CX51" i="1" s="1"/>
  <c r="W51" i="1" s="1"/>
  <c r="CQ51" i="1"/>
  <c r="CU51" i="1"/>
  <c r="T51" i="1" s="1"/>
  <c r="CV51" i="1"/>
  <c r="U51" i="1" s="1"/>
  <c r="CW51" i="1"/>
  <c r="V51" i="1" s="1"/>
  <c r="GL51" i="1"/>
  <c r="GN51" i="1"/>
  <c r="GP51" i="1"/>
  <c r="GV51" i="1"/>
  <c r="HC51" i="1"/>
  <c r="GX51" i="1" s="1"/>
  <c r="I53" i="1"/>
  <c r="K53" i="1"/>
  <c r="S53" i="1"/>
  <c r="X53" i="1"/>
  <c r="Y53" i="1"/>
  <c r="AC53" i="1"/>
  <c r="AB53" i="1" s="1"/>
  <c r="AD53" i="1"/>
  <c r="AE53" i="1"/>
  <c r="CS53" i="1" s="1"/>
  <c r="AF53" i="1"/>
  <c r="CT53" i="1" s="1"/>
  <c r="AG53" i="1"/>
  <c r="CU53" i="1" s="1"/>
  <c r="T53" i="1" s="1"/>
  <c r="AH53" i="1"/>
  <c r="CV53" i="1" s="1"/>
  <c r="AI53" i="1"/>
  <c r="CW53" i="1" s="1"/>
  <c r="V53" i="1" s="1"/>
  <c r="AJ53" i="1"/>
  <c r="CQ53" i="1"/>
  <c r="CR53" i="1"/>
  <c r="CX53" i="1"/>
  <c r="W53" i="1" s="1"/>
  <c r="GL53" i="1"/>
  <c r="GN53" i="1"/>
  <c r="GP53" i="1"/>
  <c r="GV53" i="1"/>
  <c r="HC53" i="1"/>
  <c r="I54" i="1"/>
  <c r="K54" i="1"/>
  <c r="S54" i="1"/>
  <c r="AC54" i="1"/>
  <c r="CQ54" i="1" s="1"/>
  <c r="AE54" i="1"/>
  <c r="CR54" i="1" s="1"/>
  <c r="AF54" i="1"/>
  <c r="AG54" i="1"/>
  <c r="CU54" i="1" s="1"/>
  <c r="T54" i="1" s="1"/>
  <c r="AH54" i="1"/>
  <c r="CV54" i="1" s="1"/>
  <c r="U54" i="1" s="1"/>
  <c r="AI54" i="1"/>
  <c r="AJ54" i="1"/>
  <c r="CS54" i="1"/>
  <c r="CT54" i="1"/>
  <c r="CW54" i="1"/>
  <c r="V54" i="1" s="1"/>
  <c r="CX54" i="1"/>
  <c r="W54" i="1" s="1"/>
  <c r="CY54" i="1"/>
  <c r="GL54" i="1"/>
  <c r="GN54" i="1"/>
  <c r="GP54" i="1"/>
  <c r="GV54" i="1"/>
  <c r="HC54" i="1" s="1"/>
  <c r="GX54" i="1" s="1"/>
  <c r="C55" i="1"/>
  <c r="D55" i="1"/>
  <c r="I55" i="1"/>
  <c r="S55" i="1" s="1"/>
  <c r="K55" i="1"/>
  <c r="AC55" i="1"/>
  <c r="AB55" i="1" s="1"/>
  <c r="AD55" i="1"/>
  <c r="AE55" i="1"/>
  <c r="CS55" i="1" s="1"/>
  <c r="AF55" i="1"/>
  <c r="CT55" i="1" s="1"/>
  <c r="AG55" i="1"/>
  <c r="CU55" i="1" s="1"/>
  <c r="T55" i="1" s="1"/>
  <c r="AH55" i="1"/>
  <c r="CV55" i="1" s="1"/>
  <c r="U55" i="1" s="1"/>
  <c r="AI55" i="1"/>
  <c r="CW55" i="1" s="1"/>
  <c r="V55" i="1" s="1"/>
  <c r="AJ55" i="1"/>
  <c r="CQ55" i="1"/>
  <c r="CR55" i="1"/>
  <c r="CX55" i="1"/>
  <c r="GL55" i="1"/>
  <c r="GN55" i="1"/>
  <c r="GP55" i="1"/>
  <c r="GV55" i="1"/>
  <c r="HC55" i="1"/>
  <c r="C56" i="1"/>
  <c r="D56" i="1"/>
  <c r="I56" i="1"/>
  <c r="K56" i="1"/>
  <c r="AC56" i="1"/>
  <c r="AE56" i="1"/>
  <c r="AF56" i="1"/>
  <c r="AG56" i="1"/>
  <c r="AH56" i="1"/>
  <c r="AI56" i="1"/>
  <c r="AJ56" i="1"/>
  <c r="CX56" i="1" s="1"/>
  <c r="W56" i="1" s="1"/>
  <c r="CQ56" i="1"/>
  <c r="CU56" i="1"/>
  <c r="T56" i="1" s="1"/>
  <c r="CV56" i="1"/>
  <c r="U56" i="1" s="1"/>
  <c r="CW56" i="1"/>
  <c r="V56" i="1" s="1"/>
  <c r="GL56" i="1"/>
  <c r="GN56" i="1"/>
  <c r="GP56" i="1"/>
  <c r="GV56" i="1"/>
  <c r="HC56" i="1"/>
  <c r="GX56" i="1" s="1"/>
  <c r="I57" i="1"/>
  <c r="K57" i="1"/>
  <c r="AC57" i="1"/>
  <c r="AD57" i="1"/>
  <c r="AB57" i="1" s="1"/>
  <c r="AE57" i="1"/>
  <c r="CS57" i="1" s="1"/>
  <c r="AF57" i="1"/>
  <c r="CT57" i="1" s="1"/>
  <c r="AG57" i="1"/>
  <c r="CU57" i="1" s="1"/>
  <c r="AH57" i="1"/>
  <c r="CV57" i="1" s="1"/>
  <c r="AI57" i="1"/>
  <c r="AJ57" i="1"/>
  <c r="CQ57" i="1"/>
  <c r="CR57" i="1"/>
  <c r="CW57" i="1"/>
  <c r="CX57" i="1"/>
  <c r="GL57" i="1"/>
  <c r="GN57" i="1"/>
  <c r="GP57" i="1"/>
  <c r="GV57" i="1"/>
  <c r="HC57" i="1"/>
  <c r="I58" i="1"/>
  <c r="K58" i="1"/>
  <c r="S58" i="1"/>
  <c r="CY58" i="1" s="1"/>
  <c r="AC58" i="1"/>
  <c r="CQ58" i="1" s="1"/>
  <c r="AE58" i="1"/>
  <c r="CR58" i="1" s="1"/>
  <c r="AF58" i="1"/>
  <c r="AG58" i="1"/>
  <c r="CU58" i="1" s="1"/>
  <c r="T58" i="1" s="1"/>
  <c r="AH58" i="1"/>
  <c r="CV58" i="1" s="1"/>
  <c r="U58" i="1" s="1"/>
  <c r="AI58" i="1"/>
  <c r="AJ58" i="1"/>
  <c r="CS58" i="1"/>
  <c r="CT58" i="1"/>
  <c r="CW58" i="1"/>
  <c r="V58" i="1" s="1"/>
  <c r="CX58" i="1"/>
  <c r="W58" i="1" s="1"/>
  <c r="GL58" i="1"/>
  <c r="GN58" i="1"/>
  <c r="GP58" i="1"/>
  <c r="GV58" i="1"/>
  <c r="HC58" i="1" s="1"/>
  <c r="GX58" i="1" s="1"/>
  <c r="P59" i="1"/>
  <c r="Q59" i="1"/>
  <c r="W59" i="1"/>
  <c r="AC59" i="1"/>
  <c r="AD59" i="1"/>
  <c r="AB59" i="1" s="1"/>
  <c r="AE59" i="1"/>
  <c r="AF59" i="1"/>
  <c r="S59" i="1" s="1"/>
  <c r="AG59" i="1"/>
  <c r="AH59" i="1"/>
  <c r="AI59" i="1"/>
  <c r="CW59" i="1" s="1"/>
  <c r="V59" i="1" s="1"/>
  <c r="AJ59" i="1"/>
  <c r="CP59" i="1"/>
  <c r="O59" i="1" s="1"/>
  <c r="CQ59" i="1"/>
  <c r="CT59" i="1"/>
  <c r="CU59" i="1"/>
  <c r="T59" i="1" s="1"/>
  <c r="CV59" i="1"/>
  <c r="U59" i="1" s="1"/>
  <c r="CX59" i="1"/>
  <c r="GL59" i="1"/>
  <c r="GN59" i="1"/>
  <c r="GP59" i="1"/>
  <c r="GV59" i="1"/>
  <c r="HC59" i="1"/>
  <c r="GX59" i="1" s="1"/>
  <c r="T60" i="1"/>
  <c r="U60" i="1"/>
  <c r="W60" i="1"/>
  <c r="AB60" i="1"/>
  <c r="AC60" i="1"/>
  <c r="P60" i="1" s="1"/>
  <c r="AE60" i="1"/>
  <c r="AD60" i="1" s="1"/>
  <c r="AF60" i="1"/>
  <c r="CT60" i="1" s="1"/>
  <c r="AG60" i="1"/>
  <c r="CU60" i="1" s="1"/>
  <c r="AH60" i="1"/>
  <c r="CV60" i="1" s="1"/>
  <c r="AI60" i="1"/>
  <c r="CW60" i="1" s="1"/>
  <c r="V60" i="1" s="1"/>
  <c r="AJ60" i="1"/>
  <c r="CQ60" i="1"/>
  <c r="CR60" i="1"/>
  <c r="CS60" i="1"/>
  <c r="CX60" i="1"/>
  <c r="GL60" i="1"/>
  <c r="GN60" i="1"/>
  <c r="GP60" i="1"/>
  <c r="GV60" i="1"/>
  <c r="HC60" i="1"/>
  <c r="GX60" i="1" s="1"/>
  <c r="I62" i="1"/>
  <c r="Q62" i="1" s="1"/>
  <c r="K62" i="1"/>
  <c r="P62" i="1"/>
  <c r="R62" i="1"/>
  <c r="AC62" i="1"/>
  <c r="AD62" i="1"/>
  <c r="AE62" i="1"/>
  <c r="CS62" i="1" s="1"/>
  <c r="AF62" i="1"/>
  <c r="S62" i="1" s="1"/>
  <c r="AG62" i="1"/>
  <c r="AH62" i="1"/>
  <c r="CV62" i="1" s="1"/>
  <c r="U62" i="1" s="1"/>
  <c r="AI62" i="1"/>
  <c r="CW62" i="1" s="1"/>
  <c r="V62" i="1" s="1"/>
  <c r="AJ62" i="1"/>
  <c r="CR62" i="1"/>
  <c r="CT62" i="1"/>
  <c r="CU62" i="1"/>
  <c r="T62" i="1" s="1"/>
  <c r="CX62" i="1"/>
  <c r="W62" i="1" s="1"/>
  <c r="CY62" i="1"/>
  <c r="GL62" i="1"/>
  <c r="GN62" i="1"/>
  <c r="GP62" i="1"/>
  <c r="GV62" i="1"/>
  <c r="HC62" i="1" s="1"/>
  <c r="GX62" i="1"/>
  <c r="I63" i="1"/>
  <c r="Q63" i="1" s="1"/>
  <c r="K63" i="1"/>
  <c r="P63" i="1"/>
  <c r="V63" i="1"/>
  <c r="AC63" i="1"/>
  <c r="AD63" i="1"/>
  <c r="AE63" i="1"/>
  <c r="AF63" i="1"/>
  <c r="AG63" i="1"/>
  <c r="AH63" i="1"/>
  <c r="CV63" i="1" s="1"/>
  <c r="U63" i="1" s="1"/>
  <c r="AI63" i="1"/>
  <c r="AJ63" i="1"/>
  <c r="CX63" i="1" s="1"/>
  <c r="W63" i="1" s="1"/>
  <c r="CR63" i="1"/>
  <c r="CS63" i="1"/>
  <c r="CT63" i="1"/>
  <c r="CU63" i="1"/>
  <c r="T63" i="1" s="1"/>
  <c r="CW63" i="1"/>
  <c r="GL63" i="1"/>
  <c r="GN63" i="1"/>
  <c r="GP63" i="1"/>
  <c r="GV63" i="1"/>
  <c r="HC63" i="1" s="1"/>
  <c r="GX63" i="1" s="1"/>
  <c r="I64" i="1"/>
  <c r="K64" i="1"/>
  <c r="AC64" i="1"/>
  <c r="CQ64" i="1" s="1"/>
  <c r="AE64" i="1"/>
  <c r="AF64" i="1"/>
  <c r="AG64" i="1"/>
  <c r="CU64" i="1" s="1"/>
  <c r="T64" i="1" s="1"/>
  <c r="AH64" i="1"/>
  <c r="AI64" i="1"/>
  <c r="AJ64" i="1"/>
  <c r="CX64" i="1" s="1"/>
  <c r="W64" i="1" s="1"/>
  <c r="CV64" i="1"/>
  <c r="U64" i="1" s="1"/>
  <c r="CW64" i="1"/>
  <c r="V64" i="1" s="1"/>
  <c r="GL64" i="1"/>
  <c r="GO64" i="1"/>
  <c r="GP64" i="1"/>
  <c r="GV64" i="1"/>
  <c r="HC64" i="1"/>
  <c r="GX64" i="1" s="1"/>
  <c r="I65" i="1"/>
  <c r="R65" i="1" s="1"/>
  <c r="K65" i="1"/>
  <c r="Q65" i="1"/>
  <c r="AC65" i="1"/>
  <c r="AE65" i="1"/>
  <c r="AF65" i="1"/>
  <c r="AG65" i="1"/>
  <c r="AH65" i="1"/>
  <c r="AI65" i="1"/>
  <c r="AJ65" i="1"/>
  <c r="CX65" i="1" s="1"/>
  <c r="W65" i="1" s="1"/>
  <c r="CQ65" i="1"/>
  <c r="CR65" i="1"/>
  <c r="CU65" i="1"/>
  <c r="CV65" i="1"/>
  <c r="CW65" i="1"/>
  <c r="GL65" i="1"/>
  <c r="GO65" i="1"/>
  <c r="GP65" i="1"/>
  <c r="GV65" i="1"/>
  <c r="HC65" i="1"/>
  <c r="I66" i="1"/>
  <c r="K66" i="1"/>
  <c r="S66" i="1"/>
  <c r="CZ66" i="1" s="1"/>
  <c r="AC66" i="1"/>
  <c r="AE66" i="1"/>
  <c r="CS66" i="1" s="1"/>
  <c r="AF66" i="1"/>
  <c r="AG66" i="1"/>
  <c r="CU66" i="1" s="1"/>
  <c r="T66" i="1" s="1"/>
  <c r="AH66" i="1"/>
  <c r="CV66" i="1" s="1"/>
  <c r="AI66" i="1"/>
  <c r="CW66" i="1" s="1"/>
  <c r="AJ66" i="1"/>
  <c r="CQ66" i="1"/>
  <c r="CR66" i="1"/>
  <c r="CT66" i="1"/>
  <c r="CX66" i="1"/>
  <c r="GL66" i="1"/>
  <c r="GN66" i="1"/>
  <c r="GP66" i="1"/>
  <c r="GV66" i="1"/>
  <c r="HC66" i="1"/>
  <c r="I67" i="1"/>
  <c r="K67" i="1"/>
  <c r="S67" i="1"/>
  <c r="AC67" i="1"/>
  <c r="AE67" i="1"/>
  <c r="CR67" i="1" s="1"/>
  <c r="AF67" i="1"/>
  <c r="AG67" i="1"/>
  <c r="CU67" i="1" s="1"/>
  <c r="T67" i="1" s="1"/>
  <c r="AH67" i="1"/>
  <c r="CV67" i="1" s="1"/>
  <c r="U67" i="1" s="1"/>
  <c r="AI67" i="1"/>
  <c r="AJ67" i="1"/>
  <c r="CS67" i="1"/>
  <c r="CT67" i="1"/>
  <c r="CW67" i="1"/>
  <c r="V67" i="1" s="1"/>
  <c r="CX67" i="1"/>
  <c r="W67" i="1" s="1"/>
  <c r="CY67" i="1"/>
  <c r="GL67" i="1"/>
  <c r="GN67" i="1"/>
  <c r="GP67" i="1"/>
  <c r="GV67" i="1"/>
  <c r="HC67" i="1" s="1"/>
  <c r="GX67" i="1" s="1"/>
  <c r="I68" i="1"/>
  <c r="Q68" i="1" s="1"/>
  <c r="K68" i="1"/>
  <c r="U68" i="1"/>
  <c r="V68" i="1"/>
  <c r="AC68" i="1"/>
  <c r="AE68" i="1"/>
  <c r="AD68" i="1" s="1"/>
  <c r="AF68" i="1"/>
  <c r="S68" i="1" s="1"/>
  <c r="AG68" i="1"/>
  <c r="CU68" i="1" s="1"/>
  <c r="T68" i="1" s="1"/>
  <c r="AH68" i="1"/>
  <c r="AI68" i="1"/>
  <c r="CW68" i="1" s="1"/>
  <c r="AJ68" i="1"/>
  <c r="CX68" i="1" s="1"/>
  <c r="W68" i="1" s="1"/>
  <c r="CR68" i="1"/>
  <c r="CS68" i="1"/>
  <c r="CT68" i="1"/>
  <c r="CV68" i="1"/>
  <c r="CZ68" i="1"/>
  <c r="GL68" i="1"/>
  <c r="GN68" i="1"/>
  <c r="GP68" i="1"/>
  <c r="GV68" i="1"/>
  <c r="HC68" i="1" s="1"/>
  <c r="GX68" i="1" s="1"/>
  <c r="I69" i="1"/>
  <c r="K69" i="1"/>
  <c r="P69" i="1"/>
  <c r="Q69" i="1"/>
  <c r="S69" i="1"/>
  <c r="X69" i="1" s="1"/>
  <c r="V69" i="1"/>
  <c r="AC69" i="1"/>
  <c r="CQ69" i="1" s="1"/>
  <c r="AD69" i="1"/>
  <c r="AB69" i="1" s="1"/>
  <c r="AE69" i="1"/>
  <c r="AF69" i="1"/>
  <c r="AG69" i="1"/>
  <c r="AH69" i="1"/>
  <c r="AI69" i="1"/>
  <c r="CW69" i="1" s="1"/>
  <c r="AJ69" i="1"/>
  <c r="CX69" i="1" s="1"/>
  <c r="W69" i="1" s="1"/>
  <c r="CT69" i="1"/>
  <c r="CU69" i="1"/>
  <c r="T69" i="1" s="1"/>
  <c r="CV69" i="1"/>
  <c r="U69" i="1" s="1"/>
  <c r="CZ69" i="1"/>
  <c r="GL69" i="1"/>
  <c r="GN69" i="1"/>
  <c r="GP69" i="1"/>
  <c r="GV69" i="1"/>
  <c r="GX69" i="1"/>
  <c r="HC69" i="1"/>
  <c r="I70" i="1"/>
  <c r="R70" i="1" s="1"/>
  <c r="K70" i="1"/>
  <c r="P70" i="1"/>
  <c r="Q70" i="1"/>
  <c r="X70" i="1"/>
  <c r="AC70" i="1"/>
  <c r="AD70" i="1"/>
  <c r="AB70" i="1" s="1"/>
  <c r="AE70" i="1"/>
  <c r="CR70" i="1" s="1"/>
  <c r="AF70" i="1"/>
  <c r="S70" i="1" s="1"/>
  <c r="AG70" i="1"/>
  <c r="AH70" i="1"/>
  <c r="AI70" i="1"/>
  <c r="CW70" i="1" s="1"/>
  <c r="V70" i="1" s="1"/>
  <c r="AJ70" i="1"/>
  <c r="CX70" i="1" s="1"/>
  <c r="W70" i="1" s="1"/>
  <c r="CP70" i="1"/>
  <c r="O70" i="1" s="1"/>
  <c r="CQ70" i="1"/>
  <c r="CS70" i="1"/>
  <c r="CT70" i="1"/>
  <c r="CU70" i="1"/>
  <c r="T70" i="1" s="1"/>
  <c r="CV70" i="1"/>
  <c r="U70" i="1" s="1"/>
  <c r="GL70" i="1"/>
  <c r="GN70" i="1"/>
  <c r="GP70" i="1"/>
  <c r="GV70" i="1"/>
  <c r="HC70" i="1"/>
  <c r="GX70" i="1" s="1"/>
  <c r="I71" i="1"/>
  <c r="K71" i="1"/>
  <c r="R71" i="1"/>
  <c r="U71" i="1"/>
  <c r="AC71" i="1"/>
  <c r="AD71" i="1"/>
  <c r="AE71" i="1"/>
  <c r="CR71" i="1" s="1"/>
  <c r="AF71" i="1"/>
  <c r="CT71" i="1" s="1"/>
  <c r="AG71" i="1"/>
  <c r="CU71" i="1" s="1"/>
  <c r="T71" i="1" s="1"/>
  <c r="AH71" i="1"/>
  <c r="AI71" i="1"/>
  <c r="CW71" i="1" s="1"/>
  <c r="V71" i="1" s="1"/>
  <c r="AJ71" i="1"/>
  <c r="CQ71" i="1"/>
  <c r="CV71" i="1"/>
  <c r="CX71" i="1"/>
  <c r="W71" i="1" s="1"/>
  <c r="GL71" i="1"/>
  <c r="GN71" i="1"/>
  <c r="GP71" i="1"/>
  <c r="GV71" i="1"/>
  <c r="HC71" i="1" s="1"/>
  <c r="GX71" i="1" s="1"/>
  <c r="C73" i="1"/>
  <c r="D73" i="1"/>
  <c r="P73" i="1"/>
  <c r="R73" i="1"/>
  <c r="AC73" i="1"/>
  <c r="AD73" i="1"/>
  <c r="AB73" i="1" s="1"/>
  <c r="AE73" i="1"/>
  <c r="Q73" i="1" s="1"/>
  <c r="AF73" i="1"/>
  <c r="CT73" i="1" s="1"/>
  <c r="AG73" i="1"/>
  <c r="CU73" i="1" s="1"/>
  <c r="T73" i="1" s="1"/>
  <c r="AH73" i="1"/>
  <c r="AI73" i="1"/>
  <c r="AJ73" i="1"/>
  <c r="CQ73" i="1"/>
  <c r="CR73" i="1"/>
  <c r="CS73" i="1"/>
  <c r="CV73" i="1"/>
  <c r="U73" i="1" s="1"/>
  <c r="CW73" i="1"/>
  <c r="V73" i="1" s="1"/>
  <c r="CX73" i="1"/>
  <c r="W73" i="1" s="1"/>
  <c r="GL73" i="1"/>
  <c r="GN73" i="1"/>
  <c r="GP73" i="1"/>
  <c r="GV73" i="1"/>
  <c r="GX73" i="1"/>
  <c r="HC73" i="1"/>
  <c r="C74" i="1"/>
  <c r="D74" i="1"/>
  <c r="T74" i="1"/>
  <c r="U74" i="1"/>
  <c r="W74" i="1"/>
  <c r="AB74" i="1"/>
  <c r="AC74" i="1"/>
  <c r="P74" i="1" s="1"/>
  <c r="AE74" i="1"/>
  <c r="AD74" i="1" s="1"/>
  <c r="AF74" i="1"/>
  <c r="CT74" i="1" s="1"/>
  <c r="AG74" i="1"/>
  <c r="CU74" i="1" s="1"/>
  <c r="AH74" i="1"/>
  <c r="CV74" i="1" s="1"/>
  <c r="AI74" i="1"/>
  <c r="CW74" i="1" s="1"/>
  <c r="V74" i="1" s="1"/>
  <c r="AJ74" i="1"/>
  <c r="CQ74" i="1"/>
  <c r="CR74" i="1"/>
  <c r="CS74" i="1"/>
  <c r="CX74" i="1"/>
  <c r="GL74" i="1"/>
  <c r="GN74" i="1"/>
  <c r="GP74" i="1"/>
  <c r="GV74" i="1"/>
  <c r="HC74" i="1"/>
  <c r="GX74" i="1" s="1"/>
  <c r="C75" i="1"/>
  <c r="D75" i="1"/>
  <c r="I75" i="1"/>
  <c r="K75" i="1"/>
  <c r="AC75" i="1"/>
  <c r="AD75" i="1"/>
  <c r="AB75" i="1" s="1"/>
  <c r="AE75" i="1"/>
  <c r="AF75" i="1"/>
  <c r="CT75" i="1" s="1"/>
  <c r="AG75" i="1"/>
  <c r="CU75" i="1" s="1"/>
  <c r="T75" i="1" s="1"/>
  <c r="AH75" i="1"/>
  <c r="AI75" i="1"/>
  <c r="AJ75" i="1"/>
  <c r="CQ75" i="1"/>
  <c r="CR75" i="1"/>
  <c r="CS75" i="1"/>
  <c r="CV75" i="1"/>
  <c r="CW75" i="1"/>
  <c r="CX75" i="1"/>
  <c r="GL75" i="1"/>
  <c r="GN75" i="1"/>
  <c r="GP75" i="1"/>
  <c r="GV75" i="1"/>
  <c r="HC75" i="1"/>
  <c r="C76" i="1"/>
  <c r="D76" i="1"/>
  <c r="I76" i="1"/>
  <c r="K76" i="1"/>
  <c r="R76" i="1"/>
  <c r="S76" i="1"/>
  <c r="U76" i="1"/>
  <c r="AC76" i="1"/>
  <c r="AB76" i="1" s="1"/>
  <c r="AD76" i="1"/>
  <c r="AE76" i="1"/>
  <c r="CR76" i="1" s="1"/>
  <c r="AF76" i="1"/>
  <c r="CT76" i="1" s="1"/>
  <c r="AG76" i="1"/>
  <c r="CU76" i="1" s="1"/>
  <c r="T76" i="1" s="1"/>
  <c r="AH76" i="1"/>
  <c r="AI76" i="1"/>
  <c r="CW76" i="1" s="1"/>
  <c r="V76" i="1" s="1"/>
  <c r="AJ76" i="1"/>
  <c r="CX76" i="1" s="1"/>
  <c r="W76" i="1" s="1"/>
  <c r="CQ76" i="1"/>
  <c r="CV76" i="1"/>
  <c r="GL76" i="1"/>
  <c r="GN76" i="1"/>
  <c r="GP76" i="1"/>
  <c r="GV76" i="1"/>
  <c r="HC76" i="1" s="1"/>
  <c r="GX76" i="1" s="1"/>
  <c r="C77" i="1"/>
  <c r="D77" i="1"/>
  <c r="I77" i="1"/>
  <c r="K77" i="1"/>
  <c r="W77" i="1"/>
  <c r="AC77" i="1"/>
  <c r="P77" i="1" s="1"/>
  <c r="AE77" i="1"/>
  <c r="AF77" i="1"/>
  <c r="S77" i="1" s="1"/>
  <c r="AG77" i="1"/>
  <c r="AH77" i="1"/>
  <c r="AI77" i="1"/>
  <c r="CW77" i="1" s="1"/>
  <c r="V77" i="1" s="1"/>
  <c r="AJ77" i="1"/>
  <c r="CX77" i="1" s="1"/>
  <c r="CT77" i="1"/>
  <c r="CU77" i="1"/>
  <c r="T77" i="1" s="1"/>
  <c r="CV77" i="1"/>
  <c r="U77" i="1" s="1"/>
  <c r="CZ77" i="1"/>
  <c r="GL77" i="1"/>
  <c r="GN77" i="1"/>
  <c r="GP77" i="1"/>
  <c r="GV77" i="1"/>
  <c r="HC77" i="1"/>
  <c r="GX77" i="1" s="1"/>
  <c r="C78" i="1"/>
  <c r="D78" i="1"/>
  <c r="I78" i="1"/>
  <c r="K78" i="1"/>
  <c r="Q78" i="1"/>
  <c r="AC78" i="1"/>
  <c r="CQ78" i="1" s="1"/>
  <c r="AE78" i="1"/>
  <c r="CR78" i="1" s="1"/>
  <c r="AF78" i="1"/>
  <c r="S78" i="1" s="1"/>
  <c r="AG78" i="1"/>
  <c r="CU78" i="1" s="1"/>
  <c r="T78" i="1" s="1"/>
  <c r="AH78" i="1"/>
  <c r="AI78" i="1"/>
  <c r="CW78" i="1" s="1"/>
  <c r="V78" i="1" s="1"/>
  <c r="AJ78" i="1"/>
  <c r="CT78" i="1"/>
  <c r="CV78" i="1"/>
  <c r="U78" i="1" s="1"/>
  <c r="CX78" i="1"/>
  <c r="W78" i="1" s="1"/>
  <c r="GL78" i="1"/>
  <c r="GN78" i="1"/>
  <c r="GP78" i="1"/>
  <c r="GV78" i="1"/>
  <c r="HC78" i="1"/>
  <c r="GX78" i="1" s="1"/>
  <c r="C79" i="1"/>
  <c r="D79" i="1"/>
  <c r="I79" i="1"/>
  <c r="R79" i="1" s="1"/>
  <c r="K79" i="1"/>
  <c r="S79" i="1"/>
  <c r="Y79" i="1" s="1"/>
  <c r="X79" i="1"/>
  <c r="AC79" i="1"/>
  <c r="P79" i="1" s="1"/>
  <c r="AE79" i="1"/>
  <c r="CR79" i="1" s="1"/>
  <c r="AF79" i="1"/>
  <c r="AG79" i="1"/>
  <c r="CU79" i="1" s="1"/>
  <c r="T79" i="1" s="1"/>
  <c r="AH79" i="1"/>
  <c r="CV79" i="1" s="1"/>
  <c r="U79" i="1" s="1"/>
  <c r="AI79" i="1"/>
  <c r="CW79" i="1" s="1"/>
  <c r="V79" i="1" s="1"/>
  <c r="AJ79" i="1"/>
  <c r="CX79" i="1" s="1"/>
  <c r="W79" i="1" s="1"/>
  <c r="CQ79" i="1"/>
  <c r="CT79" i="1"/>
  <c r="CZ79" i="1"/>
  <c r="GL79" i="1"/>
  <c r="GN79" i="1"/>
  <c r="GP79" i="1"/>
  <c r="GV79" i="1"/>
  <c r="HC79" i="1"/>
  <c r="GX79" i="1" s="1"/>
  <c r="C80" i="1"/>
  <c r="D80" i="1"/>
  <c r="I80" i="1"/>
  <c r="K80" i="1"/>
  <c r="AC80" i="1"/>
  <c r="CQ80" i="1" s="1"/>
  <c r="AE80" i="1"/>
  <c r="CR80" i="1" s="1"/>
  <c r="AF80" i="1"/>
  <c r="S80" i="1" s="1"/>
  <c r="AG80" i="1"/>
  <c r="CU80" i="1" s="1"/>
  <c r="T80" i="1" s="1"/>
  <c r="AH80" i="1"/>
  <c r="AI80" i="1"/>
  <c r="AJ80" i="1"/>
  <c r="CX80" i="1" s="1"/>
  <c r="W80" i="1" s="1"/>
  <c r="CT80" i="1"/>
  <c r="CV80" i="1"/>
  <c r="U80" i="1" s="1"/>
  <c r="CW80" i="1"/>
  <c r="GL80" i="1"/>
  <c r="GN80" i="1"/>
  <c r="GP80" i="1"/>
  <c r="GV80" i="1"/>
  <c r="HC80" i="1"/>
  <c r="GX80" i="1" s="1"/>
  <c r="C82" i="1"/>
  <c r="D82" i="1"/>
  <c r="S82" i="1"/>
  <c r="Y82" i="1" s="1"/>
  <c r="X82" i="1"/>
  <c r="AC82" i="1"/>
  <c r="AE82" i="1"/>
  <c r="CR82" i="1" s="1"/>
  <c r="AF82" i="1"/>
  <c r="AG82" i="1"/>
  <c r="CU82" i="1" s="1"/>
  <c r="T82" i="1" s="1"/>
  <c r="AH82" i="1"/>
  <c r="CV82" i="1" s="1"/>
  <c r="U82" i="1" s="1"/>
  <c r="AI82" i="1"/>
  <c r="CW82" i="1" s="1"/>
  <c r="V82" i="1" s="1"/>
  <c r="AJ82" i="1"/>
  <c r="CX82" i="1" s="1"/>
  <c r="W82" i="1" s="1"/>
  <c r="CQ82" i="1"/>
  <c r="CT82" i="1"/>
  <c r="CZ82" i="1"/>
  <c r="GL82" i="1"/>
  <c r="GN82" i="1"/>
  <c r="GP82" i="1"/>
  <c r="GV82" i="1"/>
  <c r="HC82" i="1"/>
  <c r="GX82" i="1" s="1"/>
  <c r="C83" i="1"/>
  <c r="D83" i="1"/>
  <c r="P83" i="1"/>
  <c r="S83" i="1"/>
  <c r="CY83" i="1" s="1"/>
  <c r="AC83" i="1"/>
  <c r="CQ83" i="1" s="1"/>
  <c r="AE83" i="1"/>
  <c r="CR83" i="1" s="1"/>
  <c r="AF83" i="1"/>
  <c r="AG83" i="1"/>
  <c r="CU83" i="1" s="1"/>
  <c r="T83" i="1" s="1"/>
  <c r="AH83" i="1"/>
  <c r="AI83" i="1"/>
  <c r="CW83" i="1" s="1"/>
  <c r="V83" i="1" s="1"/>
  <c r="AJ83" i="1"/>
  <c r="CT83" i="1"/>
  <c r="CV83" i="1"/>
  <c r="U83" i="1" s="1"/>
  <c r="CX83" i="1"/>
  <c r="W83" i="1" s="1"/>
  <c r="GL83" i="1"/>
  <c r="GN83" i="1"/>
  <c r="GP83" i="1"/>
  <c r="GV83" i="1"/>
  <c r="HC83" i="1"/>
  <c r="GX83" i="1" s="1"/>
  <c r="C84" i="1"/>
  <c r="D84" i="1"/>
  <c r="S84" i="1"/>
  <c r="CY84" i="1" s="1"/>
  <c r="U84" i="1"/>
  <c r="X84" i="1"/>
  <c r="AC84" i="1"/>
  <c r="P84" i="1" s="1"/>
  <c r="AE84" i="1"/>
  <c r="AD84" i="1" s="1"/>
  <c r="AB84" i="1" s="1"/>
  <c r="AF84" i="1"/>
  <c r="AG84" i="1"/>
  <c r="CU84" i="1" s="1"/>
  <c r="T84" i="1" s="1"/>
  <c r="AH84" i="1"/>
  <c r="AI84" i="1"/>
  <c r="CW84" i="1" s="1"/>
  <c r="V84" i="1" s="1"/>
  <c r="AJ84" i="1"/>
  <c r="CX84" i="1" s="1"/>
  <c r="W84" i="1" s="1"/>
  <c r="CQ84" i="1"/>
  <c r="CS84" i="1"/>
  <c r="CT84" i="1"/>
  <c r="CV84" i="1"/>
  <c r="CZ84" i="1"/>
  <c r="GL84" i="1"/>
  <c r="GN84" i="1"/>
  <c r="GP84" i="1"/>
  <c r="GV84" i="1"/>
  <c r="HC84" i="1"/>
  <c r="GX84" i="1" s="1"/>
  <c r="C85" i="1"/>
  <c r="D85" i="1"/>
  <c r="P85" i="1"/>
  <c r="R85" i="1"/>
  <c r="S85" i="1"/>
  <c r="X85" i="1" s="1"/>
  <c r="U85" i="1"/>
  <c r="AC85" i="1"/>
  <c r="AD85" i="1"/>
  <c r="AB85" i="1" s="1"/>
  <c r="AE85" i="1"/>
  <c r="CR85" i="1" s="1"/>
  <c r="AF85" i="1"/>
  <c r="CT85" i="1" s="1"/>
  <c r="AG85" i="1"/>
  <c r="CU85" i="1" s="1"/>
  <c r="T85" i="1" s="1"/>
  <c r="AH85" i="1"/>
  <c r="AI85" i="1"/>
  <c r="CW85" i="1" s="1"/>
  <c r="V85" i="1" s="1"/>
  <c r="AJ85" i="1"/>
  <c r="CQ85" i="1"/>
  <c r="CV85" i="1"/>
  <c r="CX85" i="1"/>
  <c r="W85" i="1" s="1"/>
  <c r="CZ85" i="1"/>
  <c r="GL85" i="1"/>
  <c r="GN85" i="1"/>
  <c r="GP85" i="1"/>
  <c r="GV85" i="1"/>
  <c r="GX85" i="1"/>
  <c r="HC85" i="1"/>
  <c r="C86" i="1"/>
  <c r="D86" i="1"/>
  <c r="I86" i="1"/>
  <c r="K86" i="1"/>
  <c r="S86" i="1"/>
  <c r="CY86" i="1" s="1"/>
  <c r="U86" i="1"/>
  <c r="X86" i="1"/>
  <c r="AC86" i="1"/>
  <c r="P86" i="1" s="1"/>
  <c r="AE86" i="1"/>
  <c r="AD86" i="1" s="1"/>
  <c r="AB86" i="1" s="1"/>
  <c r="AF86" i="1"/>
  <c r="AG86" i="1"/>
  <c r="CU86" i="1" s="1"/>
  <c r="T86" i="1" s="1"/>
  <c r="AH86" i="1"/>
  <c r="AI86" i="1"/>
  <c r="CW86" i="1" s="1"/>
  <c r="V86" i="1" s="1"/>
  <c r="AJ86" i="1"/>
  <c r="CX86" i="1" s="1"/>
  <c r="W86" i="1" s="1"/>
  <c r="CQ86" i="1"/>
  <c r="CS86" i="1"/>
  <c r="CT86" i="1"/>
  <c r="CV86" i="1"/>
  <c r="CZ86" i="1"/>
  <c r="GL86" i="1"/>
  <c r="GN86" i="1"/>
  <c r="GP86" i="1"/>
  <c r="GV86" i="1"/>
  <c r="HC86" i="1"/>
  <c r="GX86" i="1" s="1"/>
  <c r="C87" i="1"/>
  <c r="D87" i="1"/>
  <c r="I87" i="1"/>
  <c r="K87" i="1"/>
  <c r="P87" i="1"/>
  <c r="S87" i="1"/>
  <c r="CY87" i="1" s="1"/>
  <c r="V87" i="1"/>
  <c r="AC87" i="1"/>
  <c r="CQ87" i="1" s="1"/>
  <c r="AE87" i="1"/>
  <c r="CR87" i="1" s="1"/>
  <c r="AF87" i="1"/>
  <c r="AG87" i="1"/>
  <c r="CU87" i="1" s="1"/>
  <c r="T87" i="1" s="1"/>
  <c r="AH87" i="1"/>
  <c r="AI87" i="1"/>
  <c r="AJ87" i="1"/>
  <c r="CT87" i="1"/>
  <c r="CV87" i="1"/>
  <c r="U87" i="1" s="1"/>
  <c r="CW87" i="1"/>
  <c r="CX87" i="1"/>
  <c r="W87" i="1" s="1"/>
  <c r="GL87" i="1"/>
  <c r="GN87" i="1"/>
  <c r="GP87" i="1"/>
  <c r="GV87" i="1"/>
  <c r="HC87" i="1"/>
  <c r="GX87" i="1" s="1"/>
  <c r="C88" i="1"/>
  <c r="D88" i="1"/>
  <c r="S88" i="1"/>
  <c r="CY88" i="1" s="1"/>
  <c r="U88" i="1"/>
  <c r="X88" i="1"/>
  <c r="AC88" i="1"/>
  <c r="P88" i="1" s="1"/>
  <c r="AE88" i="1"/>
  <c r="AD88" i="1" s="1"/>
  <c r="AB88" i="1" s="1"/>
  <c r="AF88" i="1"/>
  <c r="AG88" i="1"/>
  <c r="CU88" i="1" s="1"/>
  <c r="T88" i="1" s="1"/>
  <c r="AH88" i="1"/>
  <c r="AI88" i="1"/>
  <c r="CW88" i="1" s="1"/>
  <c r="V88" i="1" s="1"/>
  <c r="AJ88" i="1"/>
  <c r="CX88" i="1" s="1"/>
  <c r="W88" i="1" s="1"/>
  <c r="CQ88" i="1"/>
  <c r="CS88" i="1"/>
  <c r="CT88" i="1"/>
  <c r="CV88" i="1"/>
  <c r="CZ88" i="1"/>
  <c r="GL88" i="1"/>
  <c r="GN88" i="1"/>
  <c r="GP88" i="1"/>
  <c r="GV88" i="1"/>
  <c r="HC88" i="1"/>
  <c r="GX88" i="1" s="1"/>
  <c r="C89" i="1"/>
  <c r="D89" i="1"/>
  <c r="P89" i="1"/>
  <c r="R89" i="1"/>
  <c r="S89" i="1"/>
  <c r="X89" i="1" s="1"/>
  <c r="U89" i="1"/>
  <c r="AC89" i="1"/>
  <c r="AD89" i="1"/>
  <c r="AB89" i="1" s="1"/>
  <c r="AE89" i="1"/>
  <c r="CR89" i="1" s="1"/>
  <c r="AF89" i="1"/>
  <c r="CT89" i="1" s="1"/>
  <c r="AG89" i="1"/>
  <c r="CU89" i="1" s="1"/>
  <c r="T89" i="1" s="1"/>
  <c r="AH89" i="1"/>
  <c r="AI89" i="1"/>
  <c r="CW89" i="1" s="1"/>
  <c r="V89" i="1" s="1"/>
  <c r="AJ89" i="1"/>
  <c r="CQ89" i="1"/>
  <c r="CV89" i="1"/>
  <c r="CX89" i="1"/>
  <c r="W89" i="1" s="1"/>
  <c r="CZ89" i="1"/>
  <c r="GL89" i="1"/>
  <c r="GN89" i="1"/>
  <c r="GP89" i="1"/>
  <c r="GV89" i="1"/>
  <c r="GX89" i="1"/>
  <c r="HC89" i="1"/>
  <c r="C90" i="1"/>
  <c r="D90" i="1"/>
  <c r="I90" i="1"/>
  <c r="CU167" i="3" s="1"/>
  <c r="K90" i="1"/>
  <c r="S90" i="1"/>
  <c r="CY90" i="1" s="1"/>
  <c r="U90" i="1"/>
  <c r="X90" i="1"/>
  <c r="AB90" i="1"/>
  <c r="AC90" i="1"/>
  <c r="P90" i="1" s="1"/>
  <c r="AE90" i="1"/>
  <c r="AD90" i="1" s="1"/>
  <c r="AF90" i="1"/>
  <c r="AG90" i="1"/>
  <c r="CU90" i="1" s="1"/>
  <c r="T90" i="1" s="1"/>
  <c r="AH90" i="1"/>
  <c r="AI90" i="1"/>
  <c r="CW90" i="1" s="1"/>
  <c r="V90" i="1" s="1"/>
  <c r="AJ90" i="1"/>
  <c r="CX90" i="1" s="1"/>
  <c r="W90" i="1" s="1"/>
  <c r="CQ90" i="1"/>
  <c r="CS90" i="1"/>
  <c r="CT90" i="1"/>
  <c r="CV90" i="1"/>
  <c r="CZ90" i="1"/>
  <c r="GL90" i="1"/>
  <c r="GO90" i="1"/>
  <c r="GP90" i="1"/>
  <c r="GV90" i="1"/>
  <c r="HC90" i="1"/>
  <c r="GX90" i="1" s="1"/>
  <c r="C91" i="1"/>
  <c r="D91" i="1"/>
  <c r="I91" i="1"/>
  <c r="K91" i="1"/>
  <c r="P91" i="1"/>
  <c r="S91" i="1"/>
  <c r="V91" i="1"/>
  <c r="AC91" i="1"/>
  <c r="CQ91" i="1" s="1"/>
  <c r="AE91" i="1"/>
  <c r="CR91" i="1" s="1"/>
  <c r="AF91" i="1"/>
  <c r="AG91" i="1"/>
  <c r="CU91" i="1" s="1"/>
  <c r="T91" i="1" s="1"/>
  <c r="AH91" i="1"/>
  <c r="AI91" i="1"/>
  <c r="AJ91" i="1"/>
  <c r="CT91" i="1"/>
  <c r="CV91" i="1"/>
  <c r="U91" i="1" s="1"/>
  <c r="CW91" i="1"/>
  <c r="CX91" i="1"/>
  <c r="W91" i="1" s="1"/>
  <c r="GL91" i="1"/>
  <c r="GO91" i="1"/>
  <c r="GP91" i="1"/>
  <c r="GV91" i="1"/>
  <c r="HC91" i="1"/>
  <c r="GX91" i="1" s="1"/>
  <c r="B93" i="1"/>
  <c r="B26" i="1" s="1"/>
  <c r="C93" i="1"/>
  <c r="C26" i="1" s="1"/>
  <c r="D93" i="1"/>
  <c r="D26" i="1" s="1"/>
  <c r="F93" i="1"/>
  <c r="F26" i="1" s="1"/>
  <c r="G93" i="1"/>
  <c r="G26" i="1" s="1"/>
  <c r="BD93" i="1"/>
  <c r="BX93" i="1"/>
  <c r="BX26" i="1" s="1"/>
  <c r="BY93" i="1"/>
  <c r="BY26" i="1" s="1"/>
  <c r="BZ93" i="1"/>
  <c r="BZ26" i="1" s="1"/>
  <c r="CD93" i="1"/>
  <c r="CI93" i="1"/>
  <c r="CK93" i="1"/>
  <c r="CK26" i="1" s="1"/>
  <c r="CL93" i="1"/>
  <c r="CL26" i="1" s="1"/>
  <c r="CM93" i="1"/>
  <c r="CM26" i="1" s="1"/>
  <c r="EH93" i="1"/>
  <c r="EH26" i="1" s="1"/>
  <c r="EI93" i="1"/>
  <c r="ET93" i="1"/>
  <c r="ET26" i="1" s="1"/>
  <c r="EU93" i="1"/>
  <c r="FP93" i="1"/>
  <c r="FQ93" i="1"/>
  <c r="FQ26" i="1" s="1"/>
  <c r="FR93" i="1"/>
  <c r="FR26" i="1" s="1"/>
  <c r="FV93" i="1"/>
  <c r="GC93" i="1"/>
  <c r="GC26" i="1" s="1"/>
  <c r="GD93" i="1"/>
  <c r="GD26" i="1" s="1"/>
  <c r="GE93" i="1"/>
  <c r="GE26" i="1" s="1"/>
  <c r="P102" i="1"/>
  <c r="P106" i="1"/>
  <c r="D123" i="1"/>
  <c r="C125" i="1"/>
  <c r="E125" i="1"/>
  <c r="Z125" i="1"/>
  <c r="AA125" i="1"/>
  <c r="AM125" i="1"/>
  <c r="AN125" i="1"/>
  <c r="BE125" i="1"/>
  <c r="BF125" i="1"/>
  <c r="BG125" i="1"/>
  <c r="BH125" i="1"/>
  <c r="BI125" i="1"/>
  <c r="BJ125" i="1"/>
  <c r="BK125" i="1"/>
  <c r="BL125" i="1"/>
  <c r="BM125" i="1"/>
  <c r="BN125" i="1"/>
  <c r="BO125" i="1"/>
  <c r="BP125" i="1"/>
  <c r="BQ125" i="1"/>
  <c r="BR125" i="1"/>
  <c r="BS125" i="1"/>
  <c r="BT125" i="1"/>
  <c r="BU125" i="1"/>
  <c r="BV125" i="1"/>
  <c r="BW125" i="1"/>
  <c r="BX125" i="1"/>
  <c r="CK125" i="1"/>
  <c r="CN125" i="1"/>
  <c r="CO125" i="1"/>
  <c r="CP125" i="1"/>
  <c r="CQ125" i="1"/>
  <c r="CR125" i="1"/>
  <c r="CS125" i="1"/>
  <c r="CT125" i="1"/>
  <c r="CU125" i="1"/>
  <c r="CV125" i="1"/>
  <c r="CW125" i="1"/>
  <c r="CX125" i="1"/>
  <c r="CY125" i="1"/>
  <c r="CZ125" i="1"/>
  <c r="DA125" i="1"/>
  <c r="DB125" i="1"/>
  <c r="DC125" i="1"/>
  <c r="DD125" i="1"/>
  <c r="DE125" i="1"/>
  <c r="DF125" i="1"/>
  <c r="DR125" i="1"/>
  <c r="DS125" i="1"/>
  <c r="EE125" i="1"/>
  <c r="EF125" i="1"/>
  <c r="EW125" i="1"/>
  <c r="EX125" i="1"/>
  <c r="EY125" i="1"/>
  <c r="EZ125" i="1"/>
  <c r="FA125" i="1"/>
  <c r="FB125" i="1"/>
  <c r="FC125" i="1"/>
  <c r="FD125" i="1"/>
  <c r="FE125" i="1"/>
  <c r="FF125" i="1"/>
  <c r="FG125" i="1"/>
  <c r="FH125" i="1"/>
  <c r="FI125" i="1"/>
  <c r="FJ125" i="1"/>
  <c r="FK125" i="1"/>
  <c r="FL125" i="1"/>
  <c r="FM125" i="1"/>
  <c r="FN125" i="1"/>
  <c r="FO125" i="1"/>
  <c r="FP125" i="1"/>
  <c r="GF125" i="1"/>
  <c r="GG125" i="1"/>
  <c r="GH125" i="1"/>
  <c r="GI125" i="1"/>
  <c r="GJ125" i="1"/>
  <c r="GK125" i="1"/>
  <c r="GL125" i="1"/>
  <c r="GM125" i="1"/>
  <c r="GN125" i="1"/>
  <c r="GO125" i="1"/>
  <c r="GP125" i="1"/>
  <c r="GQ125" i="1"/>
  <c r="GR125" i="1"/>
  <c r="GS125" i="1"/>
  <c r="GT125" i="1"/>
  <c r="GU125" i="1"/>
  <c r="GV125" i="1"/>
  <c r="GW125" i="1"/>
  <c r="GX125" i="1"/>
  <c r="C127" i="1"/>
  <c r="D127" i="1"/>
  <c r="I127" i="1"/>
  <c r="K127" i="1"/>
  <c r="R127" i="1"/>
  <c r="AC127" i="1"/>
  <c r="AB127" i="1" s="1"/>
  <c r="AD127" i="1"/>
  <c r="AE127" i="1"/>
  <c r="AF127" i="1"/>
  <c r="AG127" i="1"/>
  <c r="AH127" i="1"/>
  <c r="CV127" i="1" s="1"/>
  <c r="U127" i="1" s="1"/>
  <c r="AI127" i="1"/>
  <c r="AJ127" i="1"/>
  <c r="CQ127" i="1"/>
  <c r="CR127" i="1"/>
  <c r="CS127" i="1"/>
  <c r="CU127" i="1"/>
  <c r="CW127" i="1"/>
  <c r="CX127" i="1"/>
  <c r="GL127" i="1"/>
  <c r="GN127" i="1"/>
  <c r="CB152" i="1" s="1"/>
  <c r="GP127" i="1"/>
  <c r="GV127" i="1"/>
  <c r="HC127" i="1" s="1"/>
  <c r="C128" i="1"/>
  <c r="D128" i="1"/>
  <c r="I128" i="1"/>
  <c r="I130" i="1" s="1"/>
  <c r="K128" i="1"/>
  <c r="P128" i="1"/>
  <c r="Q128" i="1"/>
  <c r="R128" i="1"/>
  <c r="U128" i="1"/>
  <c r="W128" i="1"/>
  <c r="AC128" i="1"/>
  <c r="AD128" i="1"/>
  <c r="AB128" i="1" s="1"/>
  <c r="AE128" i="1"/>
  <c r="AF128" i="1"/>
  <c r="AG128" i="1"/>
  <c r="AH128" i="1"/>
  <c r="AI128" i="1"/>
  <c r="AJ128" i="1"/>
  <c r="CQ128" i="1"/>
  <c r="CU128" i="1"/>
  <c r="T128" i="1" s="1"/>
  <c r="CV128" i="1"/>
  <c r="CW128" i="1"/>
  <c r="V128" i="1" s="1"/>
  <c r="CX128" i="1"/>
  <c r="GL128" i="1"/>
  <c r="GN128" i="1"/>
  <c r="GP128" i="1"/>
  <c r="GV128" i="1"/>
  <c r="GX128" i="1"/>
  <c r="HC128" i="1"/>
  <c r="I129" i="1"/>
  <c r="AC129" i="1"/>
  <c r="AE129" i="1"/>
  <c r="AD129" i="1" s="1"/>
  <c r="AB129" i="1" s="1"/>
  <c r="AF129" i="1"/>
  <c r="AG129" i="1"/>
  <c r="CU129" i="1" s="1"/>
  <c r="AH129" i="1"/>
  <c r="AI129" i="1"/>
  <c r="CW129" i="1" s="1"/>
  <c r="AJ129" i="1"/>
  <c r="CQ129" i="1"/>
  <c r="CS129" i="1"/>
  <c r="CT129" i="1"/>
  <c r="CV129" i="1"/>
  <c r="CX129" i="1"/>
  <c r="GL129" i="1"/>
  <c r="GN129" i="1"/>
  <c r="GP129" i="1"/>
  <c r="GV129" i="1"/>
  <c r="HC129" i="1"/>
  <c r="U130" i="1"/>
  <c r="AC130" i="1"/>
  <c r="AE130" i="1"/>
  <c r="AD130" i="1" s="1"/>
  <c r="AF130" i="1"/>
  <c r="AG130" i="1"/>
  <c r="AH130" i="1"/>
  <c r="CV130" i="1" s="1"/>
  <c r="AI130" i="1"/>
  <c r="CW130" i="1" s="1"/>
  <c r="V130" i="1" s="1"/>
  <c r="AJ130" i="1"/>
  <c r="CX130" i="1" s="1"/>
  <c r="W130" i="1" s="1"/>
  <c r="CR130" i="1"/>
  <c r="CT130" i="1"/>
  <c r="CU130" i="1"/>
  <c r="GL130" i="1"/>
  <c r="GN130" i="1"/>
  <c r="GP130" i="1"/>
  <c r="GV130" i="1"/>
  <c r="HC130" i="1" s="1"/>
  <c r="Q131" i="1"/>
  <c r="R131" i="1"/>
  <c r="S131" i="1"/>
  <c r="V131" i="1"/>
  <c r="X131" i="1"/>
  <c r="AC131" i="1"/>
  <c r="AE131" i="1"/>
  <c r="AF131" i="1"/>
  <c r="CT131" i="1" s="1"/>
  <c r="AG131" i="1"/>
  <c r="CU131" i="1" s="1"/>
  <c r="T131" i="1" s="1"/>
  <c r="AH131" i="1"/>
  <c r="AI131" i="1"/>
  <c r="AJ131" i="1"/>
  <c r="CX131" i="1" s="1"/>
  <c r="W131" i="1" s="1"/>
  <c r="CQ131" i="1"/>
  <c r="CV131" i="1"/>
  <c r="U131" i="1" s="1"/>
  <c r="CW131" i="1"/>
  <c r="GL131" i="1"/>
  <c r="GN131" i="1"/>
  <c r="GO131" i="1"/>
  <c r="GP131" i="1"/>
  <c r="GV131" i="1"/>
  <c r="GX131" i="1"/>
  <c r="HC131" i="1"/>
  <c r="R132" i="1"/>
  <c r="T132" i="1"/>
  <c r="Y132" i="1"/>
  <c r="AC132" i="1"/>
  <c r="AE132" i="1"/>
  <c r="AD132" i="1" s="1"/>
  <c r="AF132" i="1"/>
  <c r="S132" i="1" s="1"/>
  <c r="AG132" i="1"/>
  <c r="AH132" i="1"/>
  <c r="CV132" i="1" s="1"/>
  <c r="U132" i="1" s="1"/>
  <c r="AI132" i="1"/>
  <c r="AJ132" i="1"/>
  <c r="CX132" i="1" s="1"/>
  <c r="W132" i="1" s="1"/>
  <c r="CR132" i="1"/>
  <c r="CS132" i="1"/>
  <c r="CU132" i="1"/>
  <c r="CW132" i="1"/>
  <c r="V132" i="1" s="1"/>
  <c r="GL132" i="1"/>
  <c r="GN132" i="1"/>
  <c r="FT152" i="1" s="1"/>
  <c r="EK152" i="1" s="1"/>
  <c r="EK125" i="1" s="1"/>
  <c r="GO132" i="1"/>
  <c r="GP132" i="1"/>
  <c r="GV132" i="1"/>
  <c r="HC132" i="1"/>
  <c r="GX132" i="1" s="1"/>
  <c r="P133" i="1"/>
  <c r="FR133" i="1" s="1"/>
  <c r="R133" i="1"/>
  <c r="S133" i="1"/>
  <c r="CY133" i="1" s="1"/>
  <c r="U133" i="1"/>
  <c r="W133" i="1"/>
  <c r="AC133" i="1"/>
  <c r="AD133" i="1"/>
  <c r="AB133" i="1" s="1"/>
  <c r="AE133" i="1"/>
  <c r="Q133" i="1" s="1"/>
  <c r="AF133" i="1"/>
  <c r="CT133" i="1" s="1"/>
  <c r="AG133" i="1"/>
  <c r="AH133" i="1"/>
  <c r="AI133" i="1"/>
  <c r="CW133" i="1" s="1"/>
  <c r="V133" i="1" s="1"/>
  <c r="AJ133" i="1"/>
  <c r="CX133" i="1" s="1"/>
  <c r="CQ133" i="1"/>
  <c r="CS133" i="1"/>
  <c r="CU133" i="1"/>
  <c r="T133" i="1" s="1"/>
  <c r="CV133" i="1"/>
  <c r="CZ133" i="1"/>
  <c r="GL133" i="1"/>
  <c r="GN133" i="1"/>
  <c r="GO133" i="1"/>
  <c r="GP133" i="1"/>
  <c r="GV133" i="1"/>
  <c r="HC133" i="1" s="1"/>
  <c r="GX133" i="1" s="1"/>
  <c r="Q134" i="1"/>
  <c r="AC134" i="1"/>
  <c r="AE134" i="1"/>
  <c r="AF134" i="1"/>
  <c r="CT134" i="1" s="1"/>
  <c r="AG134" i="1"/>
  <c r="CU134" i="1" s="1"/>
  <c r="T134" i="1" s="1"/>
  <c r="AH134" i="1"/>
  <c r="AI134" i="1"/>
  <c r="AJ134" i="1"/>
  <c r="CX134" i="1" s="1"/>
  <c r="W134" i="1" s="1"/>
  <c r="CQ134" i="1"/>
  <c r="CV134" i="1"/>
  <c r="U134" i="1" s="1"/>
  <c r="CW134" i="1"/>
  <c r="V134" i="1" s="1"/>
  <c r="GL134" i="1"/>
  <c r="GN134" i="1"/>
  <c r="GO134" i="1"/>
  <c r="GP134" i="1"/>
  <c r="GV134" i="1"/>
  <c r="HC134" i="1"/>
  <c r="GX134" i="1" s="1"/>
  <c r="I135" i="1"/>
  <c r="Q135" i="1" s="1"/>
  <c r="K135" i="1"/>
  <c r="R135" i="1"/>
  <c r="W135" i="1"/>
  <c r="AC135" i="1"/>
  <c r="AD135" i="1"/>
  <c r="AE135" i="1"/>
  <c r="AF135" i="1"/>
  <c r="AG135" i="1"/>
  <c r="AH135" i="1"/>
  <c r="CV135" i="1" s="1"/>
  <c r="U135" i="1" s="1"/>
  <c r="AI135" i="1"/>
  <c r="AJ135" i="1"/>
  <c r="CQ135" i="1"/>
  <c r="CR135" i="1"/>
  <c r="CS135" i="1"/>
  <c r="CU135" i="1"/>
  <c r="T135" i="1" s="1"/>
  <c r="CW135" i="1"/>
  <c r="V135" i="1" s="1"/>
  <c r="CX135" i="1"/>
  <c r="GL135" i="1"/>
  <c r="GN135" i="1"/>
  <c r="GP135" i="1"/>
  <c r="GV135" i="1"/>
  <c r="HC135" i="1" s="1"/>
  <c r="GX135" i="1"/>
  <c r="I136" i="1"/>
  <c r="K136" i="1"/>
  <c r="S136" i="1"/>
  <c r="AC136" i="1"/>
  <c r="AB136" i="1" s="1"/>
  <c r="AD136" i="1"/>
  <c r="AE136" i="1"/>
  <c r="AF136" i="1"/>
  <c r="CT136" i="1" s="1"/>
  <c r="AG136" i="1"/>
  <c r="CU136" i="1" s="1"/>
  <c r="T136" i="1" s="1"/>
  <c r="AH136" i="1"/>
  <c r="CV136" i="1" s="1"/>
  <c r="U136" i="1" s="1"/>
  <c r="AI136" i="1"/>
  <c r="AJ136" i="1"/>
  <c r="CR136" i="1"/>
  <c r="CS136" i="1"/>
  <c r="CW136" i="1"/>
  <c r="V136" i="1" s="1"/>
  <c r="CX136" i="1"/>
  <c r="GL136" i="1"/>
  <c r="GN136" i="1"/>
  <c r="GP136" i="1"/>
  <c r="GV136" i="1"/>
  <c r="HC136" i="1" s="1"/>
  <c r="GX136" i="1" s="1"/>
  <c r="I137" i="1"/>
  <c r="S137" i="1" s="1"/>
  <c r="U137" i="1"/>
  <c r="AC137" i="1"/>
  <c r="AD137" i="1"/>
  <c r="AE137" i="1"/>
  <c r="CR137" i="1" s="1"/>
  <c r="AF137" i="1"/>
  <c r="AG137" i="1"/>
  <c r="AH137" i="1"/>
  <c r="AI137" i="1"/>
  <c r="CW137" i="1" s="1"/>
  <c r="AJ137" i="1"/>
  <c r="CS137" i="1"/>
  <c r="CT137" i="1"/>
  <c r="CU137" i="1"/>
  <c r="T137" i="1" s="1"/>
  <c r="CV137" i="1"/>
  <c r="CX137" i="1"/>
  <c r="GL137" i="1"/>
  <c r="GN137" i="1"/>
  <c r="GP137" i="1"/>
  <c r="GV137" i="1"/>
  <c r="HC137" i="1" s="1"/>
  <c r="GX137" i="1"/>
  <c r="AC138" i="1"/>
  <c r="AE138" i="1"/>
  <c r="AF138" i="1"/>
  <c r="AG138" i="1"/>
  <c r="CU138" i="1" s="1"/>
  <c r="AH138" i="1"/>
  <c r="AI138" i="1"/>
  <c r="AJ138" i="1"/>
  <c r="CX138" i="1" s="1"/>
  <c r="CQ138" i="1"/>
  <c r="CT138" i="1"/>
  <c r="CV138" i="1"/>
  <c r="CW138" i="1"/>
  <c r="GL138" i="1"/>
  <c r="FR152" i="1" s="1"/>
  <c r="GN138" i="1"/>
  <c r="GP138" i="1"/>
  <c r="GV138" i="1"/>
  <c r="HC138" i="1" s="1"/>
  <c r="P139" i="1"/>
  <c r="FR139" i="1" s="1"/>
  <c r="Q139" i="1"/>
  <c r="S139" i="1"/>
  <c r="Y139" i="1" s="1"/>
  <c r="T139" i="1"/>
  <c r="AC139" i="1"/>
  <c r="AE139" i="1"/>
  <c r="AF139" i="1"/>
  <c r="AG139" i="1"/>
  <c r="CU139" i="1" s="1"/>
  <c r="AH139" i="1"/>
  <c r="AI139" i="1"/>
  <c r="CW139" i="1" s="1"/>
  <c r="V139" i="1" s="1"/>
  <c r="AJ139" i="1"/>
  <c r="CQ139" i="1"/>
  <c r="CS139" i="1"/>
  <c r="CT139" i="1"/>
  <c r="CV139" i="1"/>
  <c r="U139" i="1" s="1"/>
  <c r="CX139" i="1"/>
  <c r="W139" i="1" s="1"/>
  <c r="GL139" i="1"/>
  <c r="GN139" i="1"/>
  <c r="GO139" i="1"/>
  <c r="GP139" i="1"/>
  <c r="GV139" i="1"/>
  <c r="HC139" i="1" s="1"/>
  <c r="GX139" i="1"/>
  <c r="Q140" i="1"/>
  <c r="V140" i="1"/>
  <c r="AC140" i="1"/>
  <c r="AE140" i="1"/>
  <c r="AF140" i="1"/>
  <c r="S140" i="1" s="1"/>
  <c r="AG140" i="1"/>
  <c r="AH140" i="1"/>
  <c r="CV140" i="1" s="1"/>
  <c r="U140" i="1" s="1"/>
  <c r="AI140" i="1"/>
  <c r="AJ140" i="1"/>
  <c r="CX140" i="1" s="1"/>
  <c r="W140" i="1" s="1"/>
  <c r="CR140" i="1"/>
  <c r="CT140" i="1"/>
  <c r="CU140" i="1"/>
  <c r="T140" i="1" s="1"/>
  <c r="CW140" i="1"/>
  <c r="GL140" i="1"/>
  <c r="GN140" i="1"/>
  <c r="GO140" i="1"/>
  <c r="GP140" i="1"/>
  <c r="GV140" i="1"/>
  <c r="HC140" i="1" s="1"/>
  <c r="GX140" i="1"/>
  <c r="P141" i="1"/>
  <c r="FR141" i="1" s="1"/>
  <c r="R141" i="1"/>
  <c r="W141" i="1"/>
  <c r="AC141" i="1"/>
  <c r="AD141" i="1"/>
  <c r="AB141" i="1" s="1"/>
  <c r="AE141" i="1"/>
  <c r="Q141" i="1" s="1"/>
  <c r="AF141" i="1"/>
  <c r="AG141" i="1"/>
  <c r="AH141" i="1"/>
  <c r="CV141" i="1" s="1"/>
  <c r="U141" i="1" s="1"/>
  <c r="AI141" i="1"/>
  <c r="AJ141" i="1"/>
  <c r="CQ141" i="1"/>
  <c r="CR141" i="1"/>
  <c r="CS141" i="1"/>
  <c r="CU141" i="1"/>
  <c r="T141" i="1" s="1"/>
  <c r="CW141" i="1"/>
  <c r="V141" i="1" s="1"/>
  <c r="CX141" i="1"/>
  <c r="GL141" i="1"/>
  <c r="GN141" i="1"/>
  <c r="GO141" i="1"/>
  <c r="GP141" i="1"/>
  <c r="GV141" i="1"/>
  <c r="HC141" i="1" s="1"/>
  <c r="GX141" i="1" s="1"/>
  <c r="P142" i="1"/>
  <c r="FR142" i="1" s="1"/>
  <c r="Q142" i="1"/>
  <c r="S142" i="1"/>
  <c r="Y142" i="1" s="1"/>
  <c r="T142" i="1"/>
  <c r="AC142" i="1"/>
  <c r="AE142" i="1"/>
  <c r="AF142" i="1"/>
  <c r="AG142" i="1"/>
  <c r="CU142" i="1" s="1"/>
  <c r="AH142" i="1"/>
  <c r="AI142" i="1"/>
  <c r="CW142" i="1" s="1"/>
  <c r="V142" i="1" s="1"/>
  <c r="AJ142" i="1"/>
  <c r="CQ142" i="1"/>
  <c r="CS142" i="1"/>
  <c r="CT142" i="1"/>
  <c r="CV142" i="1"/>
  <c r="U142" i="1" s="1"/>
  <c r="CX142" i="1"/>
  <c r="W142" i="1" s="1"/>
  <c r="GL142" i="1"/>
  <c r="GN142" i="1"/>
  <c r="GO142" i="1"/>
  <c r="GP142" i="1"/>
  <c r="GV142" i="1"/>
  <c r="HC142" i="1" s="1"/>
  <c r="GX142" i="1"/>
  <c r="Q143" i="1"/>
  <c r="V143" i="1"/>
  <c r="AC143" i="1"/>
  <c r="AE143" i="1"/>
  <c r="AF143" i="1"/>
  <c r="S143" i="1" s="1"/>
  <c r="AG143" i="1"/>
  <c r="AH143" i="1"/>
  <c r="CV143" i="1" s="1"/>
  <c r="U143" i="1" s="1"/>
  <c r="AI143" i="1"/>
  <c r="AJ143" i="1"/>
  <c r="CX143" i="1" s="1"/>
  <c r="W143" i="1" s="1"/>
  <c r="CR143" i="1"/>
  <c r="CT143" i="1"/>
  <c r="CU143" i="1"/>
  <c r="T143" i="1" s="1"/>
  <c r="CW143" i="1"/>
  <c r="GL143" i="1"/>
  <c r="GN143" i="1"/>
  <c r="GO143" i="1"/>
  <c r="GP143" i="1"/>
  <c r="GV143" i="1"/>
  <c r="HC143" i="1" s="1"/>
  <c r="GX143" i="1"/>
  <c r="P144" i="1"/>
  <c r="FR144" i="1" s="1"/>
  <c r="R144" i="1"/>
  <c r="W144" i="1"/>
  <c r="AC144" i="1"/>
  <c r="AD144" i="1"/>
  <c r="AB144" i="1" s="1"/>
  <c r="AE144" i="1"/>
  <c r="Q144" i="1" s="1"/>
  <c r="AF144" i="1"/>
  <c r="AG144" i="1"/>
  <c r="AH144" i="1"/>
  <c r="CV144" i="1" s="1"/>
  <c r="U144" i="1" s="1"/>
  <c r="AI144" i="1"/>
  <c r="AJ144" i="1"/>
  <c r="CQ144" i="1"/>
  <c r="CR144" i="1"/>
  <c r="CS144" i="1"/>
  <c r="CU144" i="1"/>
  <c r="T144" i="1" s="1"/>
  <c r="CW144" i="1"/>
  <c r="V144" i="1" s="1"/>
  <c r="CX144" i="1"/>
  <c r="GL144" i="1"/>
  <c r="GN144" i="1"/>
  <c r="GO144" i="1"/>
  <c r="GP144" i="1"/>
  <c r="GV144" i="1"/>
  <c r="HC144" i="1" s="1"/>
  <c r="GX144" i="1" s="1"/>
  <c r="I145" i="1"/>
  <c r="I147" i="1" s="1"/>
  <c r="Q147" i="1" s="1"/>
  <c r="K145" i="1"/>
  <c r="Q145" i="1"/>
  <c r="R145" i="1"/>
  <c r="V145" i="1"/>
  <c r="AC145" i="1"/>
  <c r="AE145" i="1"/>
  <c r="AF145" i="1"/>
  <c r="CT145" i="1" s="1"/>
  <c r="AG145" i="1"/>
  <c r="CU145" i="1" s="1"/>
  <c r="T145" i="1" s="1"/>
  <c r="AH145" i="1"/>
  <c r="AI145" i="1"/>
  <c r="AJ145" i="1"/>
  <c r="CX145" i="1" s="1"/>
  <c r="W145" i="1" s="1"/>
  <c r="CQ145" i="1"/>
  <c r="CV145" i="1"/>
  <c r="U145" i="1" s="1"/>
  <c r="CW145" i="1"/>
  <c r="GL145" i="1"/>
  <c r="GN145" i="1"/>
  <c r="GP145" i="1"/>
  <c r="GV145" i="1"/>
  <c r="HC145" i="1"/>
  <c r="GX145" i="1" s="1"/>
  <c r="I146" i="1"/>
  <c r="K146" i="1"/>
  <c r="Q146" i="1"/>
  <c r="AC146" i="1"/>
  <c r="AE146" i="1"/>
  <c r="AD146" i="1" s="1"/>
  <c r="AB146" i="1" s="1"/>
  <c r="AF146" i="1"/>
  <c r="AG146" i="1"/>
  <c r="CU146" i="1" s="1"/>
  <c r="AH146" i="1"/>
  <c r="AI146" i="1"/>
  <c r="CW146" i="1" s="1"/>
  <c r="V146" i="1" s="1"/>
  <c r="AJ146" i="1"/>
  <c r="CX146" i="1" s="1"/>
  <c r="W146" i="1" s="1"/>
  <c r="CQ146" i="1"/>
  <c r="CS146" i="1"/>
  <c r="CT146" i="1"/>
  <c r="CV146" i="1"/>
  <c r="GL146" i="1"/>
  <c r="GN146" i="1"/>
  <c r="GP146" i="1"/>
  <c r="GV146" i="1"/>
  <c r="HC146" i="1"/>
  <c r="GX146" i="1" s="1"/>
  <c r="T147" i="1"/>
  <c r="AC147" i="1"/>
  <c r="AE147" i="1"/>
  <c r="AD147" i="1" s="1"/>
  <c r="AF147" i="1"/>
  <c r="S147" i="1" s="1"/>
  <c r="X147" i="1" s="1"/>
  <c r="AG147" i="1"/>
  <c r="AH147" i="1"/>
  <c r="CV147" i="1" s="1"/>
  <c r="U147" i="1" s="1"/>
  <c r="AI147" i="1"/>
  <c r="CW147" i="1" s="1"/>
  <c r="V147" i="1" s="1"/>
  <c r="AJ147" i="1"/>
  <c r="CX147" i="1" s="1"/>
  <c r="CR147" i="1"/>
  <c r="CT147" i="1"/>
  <c r="CU147" i="1"/>
  <c r="CZ147" i="1"/>
  <c r="GL147" i="1"/>
  <c r="GN147" i="1"/>
  <c r="GP147" i="1"/>
  <c r="GV147" i="1"/>
  <c r="HC147" i="1" s="1"/>
  <c r="GX147" i="1" s="1"/>
  <c r="AC148" i="1"/>
  <c r="AE148" i="1"/>
  <c r="CR148" i="1" s="1"/>
  <c r="AF148" i="1"/>
  <c r="AG148" i="1"/>
  <c r="AH148" i="1"/>
  <c r="AI148" i="1"/>
  <c r="AJ148" i="1"/>
  <c r="CQ148" i="1"/>
  <c r="CS148" i="1"/>
  <c r="CU148" i="1"/>
  <c r="CV148" i="1"/>
  <c r="CW148" i="1"/>
  <c r="CX148" i="1"/>
  <c r="GL148" i="1"/>
  <c r="GN148" i="1"/>
  <c r="GP148" i="1"/>
  <c r="GV148" i="1"/>
  <c r="HC148" i="1"/>
  <c r="R149" i="1"/>
  <c r="T149" i="1"/>
  <c r="V149" i="1"/>
  <c r="AB149" i="1"/>
  <c r="AC149" i="1"/>
  <c r="AD149" i="1"/>
  <c r="AE149" i="1"/>
  <c r="Q149" i="1" s="1"/>
  <c r="AF149" i="1"/>
  <c r="S149" i="1" s="1"/>
  <c r="AG149" i="1"/>
  <c r="AH149" i="1"/>
  <c r="CV149" i="1" s="1"/>
  <c r="U149" i="1" s="1"/>
  <c r="AI149" i="1"/>
  <c r="AJ149" i="1"/>
  <c r="CX149" i="1" s="1"/>
  <c r="W149" i="1" s="1"/>
  <c r="CR149" i="1"/>
  <c r="CS149" i="1"/>
  <c r="CT149" i="1"/>
  <c r="CU149" i="1"/>
  <c r="CW149" i="1"/>
  <c r="GL149" i="1"/>
  <c r="GN149" i="1"/>
  <c r="GO149" i="1"/>
  <c r="GP149" i="1"/>
  <c r="GV149" i="1"/>
  <c r="HC149" i="1"/>
  <c r="GX149" i="1" s="1"/>
  <c r="P150" i="1"/>
  <c r="FR150" i="1" s="1"/>
  <c r="R150" i="1"/>
  <c r="U150" i="1"/>
  <c r="W150" i="1"/>
  <c r="AC150" i="1"/>
  <c r="AD150" i="1"/>
  <c r="AB150" i="1" s="1"/>
  <c r="AE150" i="1"/>
  <c r="Q150" i="1" s="1"/>
  <c r="AF150" i="1"/>
  <c r="AG150" i="1"/>
  <c r="CU150" i="1" s="1"/>
  <c r="T150" i="1" s="1"/>
  <c r="AH150" i="1"/>
  <c r="AI150" i="1"/>
  <c r="CW150" i="1" s="1"/>
  <c r="V150" i="1" s="1"/>
  <c r="AJ150" i="1"/>
  <c r="CQ150" i="1"/>
  <c r="CS150" i="1"/>
  <c r="CV150" i="1"/>
  <c r="CX150" i="1"/>
  <c r="GL150" i="1"/>
  <c r="GN150" i="1"/>
  <c r="GO150" i="1"/>
  <c r="GP150" i="1"/>
  <c r="GV150" i="1"/>
  <c r="HC150" i="1"/>
  <c r="GX150" i="1" s="1"/>
  <c r="B152" i="1"/>
  <c r="B125" i="1" s="1"/>
  <c r="C152" i="1"/>
  <c r="D152" i="1"/>
  <c r="D125" i="1" s="1"/>
  <c r="F152" i="1"/>
  <c r="F125" i="1" s="1"/>
  <c r="G152" i="1"/>
  <c r="G125" i="1" s="1"/>
  <c r="AO152" i="1"/>
  <c r="BB152" i="1"/>
  <c r="BX152" i="1"/>
  <c r="CG152" i="1" s="1"/>
  <c r="BZ152" i="1"/>
  <c r="CK152" i="1"/>
  <c r="CL152" i="1"/>
  <c r="CM152" i="1"/>
  <c r="EG152" i="1"/>
  <c r="FP152" i="1"/>
  <c r="FV152" i="1"/>
  <c r="EM152" i="1" s="1"/>
  <c r="GC152" i="1"/>
  <c r="GC125" i="1" s="1"/>
  <c r="GD152" i="1"/>
  <c r="GD125" i="1" s="1"/>
  <c r="GE152" i="1"/>
  <c r="GE125" i="1" s="1"/>
  <c r="P169" i="1"/>
  <c r="D182" i="1"/>
  <c r="E184" i="1"/>
  <c r="Z184" i="1"/>
  <c r="AA184" i="1"/>
  <c r="AM184" i="1"/>
  <c r="AN184" i="1"/>
  <c r="BE184" i="1"/>
  <c r="BF184" i="1"/>
  <c r="BG184" i="1"/>
  <c r="BH184" i="1"/>
  <c r="BI184" i="1"/>
  <c r="BJ184" i="1"/>
  <c r="BK184" i="1"/>
  <c r="BL184" i="1"/>
  <c r="BM184" i="1"/>
  <c r="BN184" i="1"/>
  <c r="BO184" i="1"/>
  <c r="BP184" i="1"/>
  <c r="BQ184" i="1"/>
  <c r="BR184" i="1"/>
  <c r="BS184" i="1"/>
  <c r="BT184" i="1"/>
  <c r="BU184" i="1"/>
  <c r="BV184" i="1"/>
  <c r="BW184" i="1"/>
  <c r="CN184" i="1"/>
  <c r="CO184" i="1"/>
  <c r="CP184" i="1"/>
  <c r="CQ184" i="1"/>
  <c r="CR184" i="1"/>
  <c r="CS184" i="1"/>
  <c r="CT184" i="1"/>
  <c r="CU184" i="1"/>
  <c r="CV184" i="1"/>
  <c r="CW184" i="1"/>
  <c r="CX184" i="1"/>
  <c r="CY184" i="1"/>
  <c r="CZ184" i="1"/>
  <c r="DA184" i="1"/>
  <c r="DB184" i="1"/>
  <c r="DC184" i="1"/>
  <c r="DD184" i="1"/>
  <c r="DE184" i="1"/>
  <c r="DF184" i="1"/>
  <c r="DR184" i="1"/>
  <c r="DS184" i="1"/>
  <c r="EE184" i="1"/>
  <c r="EF184" i="1"/>
  <c r="EW184" i="1"/>
  <c r="EX184" i="1"/>
  <c r="EY184" i="1"/>
  <c r="EZ184" i="1"/>
  <c r="FA184" i="1"/>
  <c r="FB184" i="1"/>
  <c r="FC184" i="1"/>
  <c r="FD184" i="1"/>
  <c r="FE184" i="1"/>
  <c r="FF184" i="1"/>
  <c r="FG184" i="1"/>
  <c r="FH184" i="1"/>
  <c r="FI184" i="1"/>
  <c r="FJ184" i="1"/>
  <c r="FK184" i="1"/>
  <c r="FL184" i="1"/>
  <c r="FM184" i="1"/>
  <c r="FN184" i="1"/>
  <c r="FO184" i="1"/>
  <c r="GF184" i="1"/>
  <c r="GG184" i="1"/>
  <c r="GH184" i="1"/>
  <c r="GI184" i="1"/>
  <c r="GJ184" i="1"/>
  <c r="GK184" i="1"/>
  <c r="GL184" i="1"/>
  <c r="GM184" i="1"/>
  <c r="GN184" i="1"/>
  <c r="GO184" i="1"/>
  <c r="GP184" i="1"/>
  <c r="GQ184" i="1"/>
  <c r="GR184" i="1"/>
  <c r="GS184" i="1"/>
  <c r="GT184" i="1"/>
  <c r="GU184" i="1"/>
  <c r="GV184" i="1"/>
  <c r="GW184" i="1"/>
  <c r="GX184" i="1"/>
  <c r="P186" i="1"/>
  <c r="R186" i="1"/>
  <c r="U186" i="1"/>
  <c r="AB186" i="1"/>
  <c r="AC186" i="1"/>
  <c r="AD186" i="1"/>
  <c r="AE186" i="1"/>
  <c r="Q186" i="1" s="1"/>
  <c r="AF186" i="1"/>
  <c r="CT186" i="1" s="1"/>
  <c r="AG186" i="1"/>
  <c r="CU186" i="1" s="1"/>
  <c r="T186" i="1" s="1"/>
  <c r="AH186" i="1"/>
  <c r="CV186" i="1" s="1"/>
  <c r="AI186" i="1"/>
  <c r="AJ186" i="1"/>
  <c r="CQ186" i="1"/>
  <c r="CR186" i="1"/>
  <c r="CS186" i="1"/>
  <c r="CW186" i="1"/>
  <c r="V186" i="1" s="1"/>
  <c r="CX186" i="1"/>
  <c r="W186" i="1" s="1"/>
  <c r="GL186" i="1"/>
  <c r="GN186" i="1"/>
  <c r="GP186" i="1"/>
  <c r="GV186" i="1"/>
  <c r="HC186" i="1" s="1"/>
  <c r="GX186" i="1"/>
  <c r="P187" i="1"/>
  <c r="T187" i="1"/>
  <c r="AC187" i="1"/>
  <c r="AE187" i="1"/>
  <c r="AF187" i="1"/>
  <c r="S187" i="1" s="1"/>
  <c r="AG187" i="1"/>
  <c r="AH187" i="1"/>
  <c r="CV187" i="1" s="1"/>
  <c r="U187" i="1" s="1"/>
  <c r="AI187" i="1"/>
  <c r="CW187" i="1" s="1"/>
  <c r="V187" i="1" s="1"/>
  <c r="AJ187" i="1"/>
  <c r="CX187" i="1" s="1"/>
  <c r="W187" i="1" s="1"/>
  <c r="CT187" i="1"/>
  <c r="CU187" i="1"/>
  <c r="GL187" i="1"/>
  <c r="GN187" i="1"/>
  <c r="GP187" i="1"/>
  <c r="GV187" i="1"/>
  <c r="HC187" i="1" s="1"/>
  <c r="GX187" i="1"/>
  <c r="I188" i="1"/>
  <c r="P188" i="1" s="1"/>
  <c r="Q188" i="1"/>
  <c r="S188" i="1"/>
  <c r="CY188" i="1" s="1"/>
  <c r="U188" i="1"/>
  <c r="W188" i="1"/>
  <c r="X188" i="1"/>
  <c r="AC188" i="1"/>
  <c r="AE188" i="1"/>
  <c r="CR188" i="1" s="1"/>
  <c r="AF188" i="1"/>
  <c r="CT188" i="1" s="1"/>
  <c r="AG188" i="1"/>
  <c r="CU188" i="1" s="1"/>
  <c r="T188" i="1" s="1"/>
  <c r="AH188" i="1"/>
  <c r="AI188" i="1"/>
  <c r="CW188" i="1" s="1"/>
  <c r="V188" i="1" s="1"/>
  <c r="AJ188" i="1"/>
  <c r="CQ188" i="1"/>
  <c r="CS188" i="1"/>
  <c r="CV188" i="1"/>
  <c r="CX188" i="1"/>
  <c r="CZ188" i="1"/>
  <c r="GL188" i="1"/>
  <c r="GN188" i="1"/>
  <c r="GP188" i="1"/>
  <c r="GV188" i="1"/>
  <c r="HC188" i="1"/>
  <c r="GX188" i="1" s="1"/>
  <c r="I189" i="1"/>
  <c r="Q189" i="1" s="1"/>
  <c r="S189" i="1"/>
  <c r="U189" i="1"/>
  <c r="AC189" i="1"/>
  <c r="P189" i="1" s="1"/>
  <c r="AE189" i="1"/>
  <c r="AF189" i="1"/>
  <c r="AG189" i="1"/>
  <c r="CU189" i="1" s="1"/>
  <c r="T189" i="1" s="1"/>
  <c r="AH189" i="1"/>
  <c r="AI189" i="1"/>
  <c r="CW189" i="1" s="1"/>
  <c r="V189" i="1" s="1"/>
  <c r="AJ189" i="1"/>
  <c r="CQ189" i="1"/>
  <c r="CT189" i="1"/>
  <c r="CV189" i="1"/>
  <c r="CX189" i="1"/>
  <c r="W189" i="1" s="1"/>
  <c r="GL189" i="1"/>
  <c r="GN189" i="1"/>
  <c r="GP189" i="1"/>
  <c r="GV189" i="1"/>
  <c r="HC189" i="1" s="1"/>
  <c r="GX189" i="1" s="1"/>
  <c r="I190" i="1"/>
  <c r="R190" i="1"/>
  <c r="W190" i="1"/>
  <c r="AC190" i="1"/>
  <c r="AD190" i="1"/>
  <c r="AE190" i="1"/>
  <c r="CS190" i="1" s="1"/>
  <c r="AF190" i="1"/>
  <c r="S190" i="1" s="1"/>
  <c r="CZ190" i="1" s="1"/>
  <c r="AG190" i="1"/>
  <c r="AH190" i="1"/>
  <c r="AI190" i="1"/>
  <c r="CW190" i="1" s="1"/>
  <c r="V190" i="1" s="1"/>
  <c r="AJ190" i="1"/>
  <c r="CX190" i="1" s="1"/>
  <c r="CT190" i="1"/>
  <c r="CU190" i="1"/>
  <c r="T190" i="1" s="1"/>
  <c r="CV190" i="1"/>
  <c r="U190" i="1" s="1"/>
  <c r="GL190" i="1"/>
  <c r="GN190" i="1"/>
  <c r="GP190" i="1"/>
  <c r="GV190" i="1"/>
  <c r="GX190" i="1"/>
  <c r="HC190" i="1"/>
  <c r="I191" i="1"/>
  <c r="P191" i="1" s="1"/>
  <c r="R191" i="1"/>
  <c r="W191" i="1"/>
  <c r="AC191" i="1"/>
  <c r="AE191" i="1"/>
  <c r="CR191" i="1" s="1"/>
  <c r="AF191" i="1"/>
  <c r="CT191" i="1" s="1"/>
  <c r="AG191" i="1"/>
  <c r="AH191" i="1"/>
  <c r="CV191" i="1" s="1"/>
  <c r="U191" i="1" s="1"/>
  <c r="AI191" i="1"/>
  <c r="AJ191" i="1"/>
  <c r="CQ191" i="1"/>
  <c r="CU191" i="1"/>
  <c r="T191" i="1" s="1"/>
  <c r="CW191" i="1"/>
  <c r="V191" i="1" s="1"/>
  <c r="CX191" i="1"/>
  <c r="GL191" i="1"/>
  <c r="GN191" i="1"/>
  <c r="GP191" i="1"/>
  <c r="GV191" i="1"/>
  <c r="GX191" i="1"/>
  <c r="HC191" i="1"/>
  <c r="R192" i="1"/>
  <c r="U192" i="1"/>
  <c r="W192" i="1"/>
  <c r="AC192" i="1"/>
  <c r="CQ192" i="1" s="1"/>
  <c r="AD192" i="1"/>
  <c r="AE192" i="1"/>
  <c r="CS192" i="1" s="1"/>
  <c r="AF192" i="1"/>
  <c r="AG192" i="1"/>
  <c r="AH192" i="1"/>
  <c r="AI192" i="1"/>
  <c r="CW192" i="1" s="1"/>
  <c r="V192" i="1" s="1"/>
  <c r="AJ192" i="1"/>
  <c r="CR192" i="1"/>
  <c r="CU192" i="1"/>
  <c r="T192" i="1" s="1"/>
  <c r="CV192" i="1"/>
  <c r="CX192" i="1"/>
  <c r="GL192" i="1"/>
  <c r="GN192" i="1"/>
  <c r="GO192" i="1"/>
  <c r="GP192" i="1"/>
  <c r="GV192" i="1"/>
  <c r="HC192" i="1"/>
  <c r="GX192" i="1" s="1"/>
  <c r="P193" i="1"/>
  <c r="FR193" i="1" s="1"/>
  <c r="Q193" i="1"/>
  <c r="CP193" i="1" s="1"/>
  <c r="O193" i="1" s="1"/>
  <c r="S193" i="1"/>
  <c r="CY193" i="1" s="1"/>
  <c r="W193" i="1"/>
  <c r="AC193" i="1"/>
  <c r="AE193" i="1"/>
  <c r="AF193" i="1"/>
  <c r="AG193" i="1"/>
  <c r="AH193" i="1"/>
  <c r="AI193" i="1"/>
  <c r="CW193" i="1" s="1"/>
  <c r="V193" i="1" s="1"/>
  <c r="AJ193" i="1"/>
  <c r="CQ193" i="1"/>
  <c r="CS193" i="1"/>
  <c r="CT193" i="1"/>
  <c r="CU193" i="1"/>
  <c r="T193" i="1" s="1"/>
  <c r="CV193" i="1"/>
  <c r="U193" i="1" s="1"/>
  <c r="CX193" i="1"/>
  <c r="CZ193" i="1"/>
  <c r="GL193" i="1"/>
  <c r="GN193" i="1"/>
  <c r="GO193" i="1"/>
  <c r="GP193" i="1"/>
  <c r="GV193" i="1"/>
  <c r="HC193" i="1" s="1"/>
  <c r="GX193" i="1"/>
  <c r="Q194" i="1"/>
  <c r="S194" i="1"/>
  <c r="V194" i="1"/>
  <c r="AC194" i="1"/>
  <c r="AE194" i="1"/>
  <c r="AF194" i="1"/>
  <c r="AG194" i="1"/>
  <c r="CU194" i="1" s="1"/>
  <c r="T194" i="1" s="1"/>
  <c r="AH194" i="1"/>
  <c r="AI194" i="1"/>
  <c r="CW194" i="1" s="1"/>
  <c r="AJ194" i="1"/>
  <c r="CQ194" i="1"/>
  <c r="CR194" i="1"/>
  <c r="CT194" i="1"/>
  <c r="CV194" i="1"/>
  <c r="U194" i="1" s="1"/>
  <c r="CX194" i="1"/>
  <c r="W194" i="1" s="1"/>
  <c r="GL194" i="1"/>
  <c r="GN194" i="1"/>
  <c r="CB289" i="1" s="1"/>
  <c r="GO194" i="1"/>
  <c r="GP194" i="1"/>
  <c r="GV194" i="1"/>
  <c r="GX194" i="1"/>
  <c r="HC194" i="1"/>
  <c r="R195" i="1"/>
  <c r="U195" i="1"/>
  <c r="W195" i="1"/>
  <c r="Y195" i="1"/>
  <c r="AC195" i="1"/>
  <c r="AD195" i="1"/>
  <c r="AE195" i="1"/>
  <c r="CS195" i="1" s="1"/>
  <c r="AF195" i="1"/>
  <c r="S195" i="1" s="1"/>
  <c r="AG195" i="1"/>
  <c r="AH195" i="1"/>
  <c r="AI195" i="1"/>
  <c r="CW195" i="1" s="1"/>
  <c r="V195" i="1" s="1"/>
  <c r="AJ195" i="1"/>
  <c r="CR195" i="1"/>
  <c r="CT195" i="1"/>
  <c r="CU195" i="1"/>
  <c r="T195" i="1" s="1"/>
  <c r="CV195" i="1"/>
  <c r="CX195" i="1"/>
  <c r="CZ195" i="1"/>
  <c r="GL195" i="1"/>
  <c r="GN195" i="1"/>
  <c r="GO195" i="1"/>
  <c r="GP195" i="1"/>
  <c r="GV195" i="1"/>
  <c r="HC195" i="1"/>
  <c r="GX195" i="1" s="1"/>
  <c r="P196" i="1"/>
  <c r="FR196" i="1" s="1"/>
  <c r="S196" i="1"/>
  <c r="CY196" i="1" s="1"/>
  <c r="U196" i="1"/>
  <c r="W196" i="1"/>
  <c r="AC196" i="1"/>
  <c r="AE196" i="1"/>
  <c r="CZ196" i="1" s="1"/>
  <c r="AF196" i="1"/>
  <c r="AG196" i="1"/>
  <c r="AH196" i="1"/>
  <c r="AI196" i="1"/>
  <c r="CW196" i="1" s="1"/>
  <c r="V196" i="1" s="1"/>
  <c r="AJ196" i="1"/>
  <c r="CQ196" i="1"/>
  <c r="CT196" i="1"/>
  <c r="CU196" i="1"/>
  <c r="T196" i="1" s="1"/>
  <c r="CV196" i="1"/>
  <c r="CX196" i="1"/>
  <c r="GL196" i="1"/>
  <c r="GN196" i="1"/>
  <c r="GO196" i="1"/>
  <c r="GP196" i="1"/>
  <c r="GV196" i="1"/>
  <c r="HC196" i="1" s="1"/>
  <c r="GX196" i="1"/>
  <c r="Q197" i="1"/>
  <c r="S197" i="1"/>
  <c r="V197" i="1"/>
  <c r="AC197" i="1"/>
  <c r="AE197" i="1"/>
  <c r="AF197" i="1"/>
  <c r="AG197" i="1"/>
  <c r="CU197" i="1" s="1"/>
  <c r="T197" i="1" s="1"/>
  <c r="AH197" i="1"/>
  <c r="AI197" i="1"/>
  <c r="CW197" i="1" s="1"/>
  <c r="AJ197" i="1"/>
  <c r="CX197" i="1" s="1"/>
  <c r="W197" i="1" s="1"/>
  <c r="CQ197" i="1"/>
  <c r="CR197" i="1"/>
  <c r="CT197" i="1"/>
  <c r="CV197" i="1"/>
  <c r="U197" i="1" s="1"/>
  <c r="GL197" i="1"/>
  <c r="GN197" i="1"/>
  <c r="GO197" i="1"/>
  <c r="GP197" i="1"/>
  <c r="GV197" i="1"/>
  <c r="GX197" i="1"/>
  <c r="HC197" i="1"/>
  <c r="R198" i="1"/>
  <c r="U198" i="1"/>
  <c r="W198" i="1"/>
  <c r="Y198" i="1"/>
  <c r="AC198" i="1"/>
  <c r="AD198" i="1"/>
  <c r="AE198" i="1"/>
  <c r="CS198" i="1" s="1"/>
  <c r="AF198" i="1"/>
  <c r="S198" i="1" s="1"/>
  <c r="AG198" i="1"/>
  <c r="AH198" i="1"/>
  <c r="AI198" i="1"/>
  <c r="CW198" i="1" s="1"/>
  <c r="V198" i="1" s="1"/>
  <c r="AJ198" i="1"/>
  <c r="CR198" i="1"/>
  <c r="CT198" i="1"/>
  <c r="CU198" i="1"/>
  <c r="T198" i="1" s="1"/>
  <c r="CV198" i="1"/>
  <c r="CX198" i="1"/>
  <c r="CZ198" i="1"/>
  <c r="GL198" i="1"/>
  <c r="GN198" i="1"/>
  <c r="GO198" i="1"/>
  <c r="GP198" i="1"/>
  <c r="GV198" i="1"/>
  <c r="HC198" i="1"/>
  <c r="GX198" i="1" s="1"/>
  <c r="P199" i="1"/>
  <c r="FR199" i="1" s="1"/>
  <c r="S199" i="1"/>
  <c r="CY199" i="1" s="1"/>
  <c r="W199" i="1"/>
  <c r="X199" i="1"/>
  <c r="AC199" i="1"/>
  <c r="AE199" i="1"/>
  <c r="AF199" i="1"/>
  <c r="AG199" i="1"/>
  <c r="AH199" i="1"/>
  <c r="AI199" i="1"/>
  <c r="CW199" i="1" s="1"/>
  <c r="V199" i="1" s="1"/>
  <c r="AJ199" i="1"/>
  <c r="CQ199" i="1"/>
  <c r="CS199" i="1"/>
  <c r="CT199" i="1"/>
  <c r="CU199" i="1"/>
  <c r="T199" i="1" s="1"/>
  <c r="CV199" i="1"/>
  <c r="U199" i="1" s="1"/>
  <c r="CX199" i="1"/>
  <c r="CZ199" i="1"/>
  <c r="GL199" i="1"/>
  <c r="GN199" i="1"/>
  <c r="GO199" i="1"/>
  <c r="GP199" i="1"/>
  <c r="GV199" i="1"/>
  <c r="HC199" i="1" s="1"/>
  <c r="GX199" i="1"/>
  <c r="S200" i="1"/>
  <c r="T200" i="1"/>
  <c r="V200" i="1"/>
  <c r="AC200" i="1"/>
  <c r="AE200" i="1"/>
  <c r="AF200" i="1"/>
  <c r="AG200" i="1"/>
  <c r="CU200" i="1" s="1"/>
  <c r="AH200" i="1"/>
  <c r="CV200" i="1" s="1"/>
  <c r="U200" i="1" s="1"/>
  <c r="AI200" i="1"/>
  <c r="CW200" i="1" s="1"/>
  <c r="AJ200" i="1"/>
  <c r="CQ200" i="1"/>
  <c r="CT200" i="1"/>
  <c r="CX200" i="1"/>
  <c r="W200" i="1" s="1"/>
  <c r="GL200" i="1"/>
  <c r="GN200" i="1"/>
  <c r="GO200" i="1"/>
  <c r="GP200" i="1"/>
  <c r="GV200" i="1"/>
  <c r="GX200" i="1"/>
  <c r="HC200" i="1"/>
  <c r="R201" i="1"/>
  <c r="U201" i="1"/>
  <c r="W201" i="1"/>
  <c r="Y201" i="1"/>
  <c r="AC201" i="1"/>
  <c r="P201" i="1" s="1"/>
  <c r="AD201" i="1"/>
  <c r="AE201" i="1"/>
  <c r="CS201" i="1" s="1"/>
  <c r="AF201" i="1"/>
  <c r="S201" i="1" s="1"/>
  <c r="AG201" i="1"/>
  <c r="AH201" i="1"/>
  <c r="AI201" i="1"/>
  <c r="CW201" i="1" s="1"/>
  <c r="V201" i="1" s="1"/>
  <c r="AJ201" i="1"/>
  <c r="CR201" i="1"/>
  <c r="CU201" i="1"/>
  <c r="T201" i="1" s="1"/>
  <c r="CV201" i="1"/>
  <c r="CX201" i="1"/>
  <c r="GL201" i="1"/>
  <c r="GN201" i="1"/>
  <c r="GO201" i="1"/>
  <c r="GP201" i="1"/>
  <c r="GV201" i="1"/>
  <c r="HC201" i="1"/>
  <c r="GX201" i="1" s="1"/>
  <c r="P202" i="1"/>
  <c r="FR202" i="1" s="1"/>
  <c r="Q202" i="1"/>
  <c r="S202" i="1"/>
  <c r="CY202" i="1" s="1"/>
  <c r="W202" i="1"/>
  <c r="AC202" i="1"/>
  <c r="AE202" i="1"/>
  <c r="AF202" i="1"/>
  <c r="AG202" i="1"/>
  <c r="AH202" i="1"/>
  <c r="AI202" i="1"/>
  <c r="CW202" i="1" s="1"/>
  <c r="V202" i="1" s="1"/>
  <c r="AJ202" i="1"/>
  <c r="CP202" i="1"/>
  <c r="O202" i="1" s="1"/>
  <c r="CQ202" i="1"/>
  <c r="CS202" i="1"/>
  <c r="CT202" i="1"/>
  <c r="CU202" i="1"/>
  <c r="T202" i="1" s="1"/>
  <c r="CV202" i="1"/>
  <c r="U202" i="1" s="1"/>
  <c r="CX202" i="1"/>
  <c r="CZ202" i="1"/>
  <c r="GL202" i="1"/>
  <c r="GN202" i="1"/>
  <c r="GO202" i="1"/>
  <c r="GP202" i="1"/>
  <c r="GV202" i="1"/>
  <c r="HC202" i="1" s="1"/>
  <c r="GX202" i="1"/>
  <c r="S203" i="1"/>
  <c r="X203" i="1" s="1"/>
  <c r="V203" i="1"/>
  <c r="AC203" i="1"/>
  <c r="AE203" i="1"/>
  <c r="AF203" i="1"/>
  <c r="AG203" i="1"/>
  <c r="CU203" i="1" s="1"/>
  <c r="T203" i="1" s="1"/>
  <c r="AH203" i="1"/>
  <c r="AI203" i="1"/>
  <c r="CW203" i="1" s="1"/>
  <c r="AJ203" i="1"/>
  <c r="CQ203" i="1"/>
  <c r="CR203" i="1"/>
  <c r="CT203" i="1"/>
  <c r="CV203" i="1"/>
  <c r="U203" i="1" s="1"/>
  <c r="CX203" i="1"/>
  <c r="W203" i="1" s="1"/>
  <c r="CY203" i="1"/>
  <c r="GL203" i="1"/>
  <c r="GN203" i="1"/>
  <c r="GO203" i="1"/>
  <c r="GP203" i="1"/>
  <c r="GV203" i="1"/>
  <c r="GX203" i="1"/>
  <c r="HC203" i="1"/>
  <c r="Q204" i="1"/>
  <c r="U204" i="1"/>
  <c r="W204" i="1"/>
  <c r="AC204" i="1"/>
  <c r="P204" i="1" s="1"/>
  <c r="AE204" i="1"/>
  <c r="CS204" i="1" s="1"/>
  <c r="AF204" i="1"/>
  <c r="S204" i="1" s="1"/>
  <c r="AG204" i="1"/>
  <c r="AH204" i="1"/>
  <c r="AI204" i="1"/>
  <c r="AJ204" i="1"/>
  <c r="CT204" i="1"/>
  <c r="CU204" i="1"/>
  <c r="T204" i="1" s="1"/>
  <c r="CV204" i="1"/>
  <c r="CW204" i="1"/>
  <c r="V204" i="1" s="1"/>
  <c r="CX204" i="1"/>
  <c r="GL204" i="1"/>
  <c r="GN204" i="1"/>
  <c r="GO204" i="1"/>
  <c r="GP204" i="1"/>
  <c r="GV204" i="1"/>
  <c r="HC204" i="1"/>
  <c r="GX204" i="1" s="1"/>
  <c r="P205" i="1"/>
  <c r="FR205" i="1" s="1"/>
  <c r="S205" i="1"/>
  <c r="W205" i="1"/>
  <c r="X205" i="1"/>
  <c r="AC205" i="1"/>
  <c r="AE205" i="1"/>
  <c r="AF205" i="1"/>
  <c r="AG205" i="1"/>
  <c r="AH205" i="1"/>
  <c r="AI205" i="1"/>
  <c r="CW205" i="1" s="1"/>
  <c r="V205" i="1" s="1"/>
  <c r="AJ205" i="1"/>
  <c r="CQ205" i="1"/>
  <c r="CR205" i="1"/>
  <c r="CT205" i="1"/>
  <c r="CU205" i="1"/>
  <c r="T205" i="1" s="1"/>
  <c r="CV205" i="1"/>
  <c r="U205" i="1" s="1"/>
  <c r="CX205" i="1"/>
  <c r="CZ205" i="1"/>
  <c r="GL205" i="1"/>
  <c r="GN205" i="1"/>
  <c r="GO205" i="1"/>
  <c r="GP205" i="1"/>
  <c r="GV205" i="1"/>
  <c r="HC205" i="1" s="1"/>
  <c r="GX205" i="1" s="1"/>
  <c r="Q206" i="1"/>
  <c r="S206" i="1"/>
  <c r="CZ206" i="1" s="1"/>
  <c r="V206" i="1"/>
  <c r="X206" i="1"/>
  <c r="Y206" i="1"/>
  <c r="AC206" i="1"/>
  <c r="AE206" i="1"/>
  <c r="AF206" i="1"/>
  <c r="AG206" i="1"/>
  <c r="CU206" i="1" s="1"/>
  <c r="T206" i="1" s="1"/>
  <c r="AH206" i="1"/>
  <c r="AI206" i="1"/>
  <c r="CW206" i="1" s="1"/>
  <c r="AJ206" i="1"/>
  <c r="CQ206" i="1"/>
  <c r="CR206" i="1"/>
  <c r="CT206" i="1"/>
  <c r="CV206" i="1"/>
  <c r="U206" i="1" s="1"/>
  <c r="CX206" i="1"/>
  <c r="W206" i="1" s="1"/>
  <c r="CY206" i="1"/>
  <c r="GL206" i="1"/>
  <c r="GN206" i="1"/>
  <c r="GO206" i="1"/>
  <c r="GP206" i="1"/>
  <c r="GV206" i="1"/>
  <c r="GX206" i="1"/>
  <c r="HC206" i="1"/>
  <c r="T207" i="1"/>
  <c r="W207" i="1"/>
  <c r="AC207" i="1"/>
  <c r="AE207" i="1"/>
  <c r="AF207" i="1"/>
  <c r="AG207" i="1"/>
  <c r="AH207" i="1"/>
  <c r="CV207" i="1" s="1"/>
  <c r="U207" i="1" s="1"/>
  <c r="AI207" i="1"/>
  <c r="AJ207" i="1"/>
  <c r="CU207" i="1"/>
  <c r="CW207" i="1"/>
  <c r="V207" i="1" s="1"/>
  <c r="CX207" i="1"/>
  <c r="GL207" i="1"/>
  <c r="GN207" i="1"/>
  <c r="GO207" i="1"/>
  <c r="GP207" i="1"/>
  <c r="GV207" i="1"/>
  <c r="HC207" i="1" s="1"/>
  <c r="GX207" i="1" s="1"/>
  <c r="P208" i="1"/>
  <c r="FR208" i="1" s="1"/>
  <c r="Q208" i="1"/>
  <c r="S208" i="1"/>
  <c r="CY208" i="1" s="1"/>
  <c r="U208" i="1"/>
  <c r="W208" i="1"/>
  <c r="X208" i="1"/>
  <c r="Y208" i="1"/>
  <c r="AC208" i="1"/>
  <c r="AD208" i="1"/>
  <c r="AB208" i="1" s="1"/>
  <c r="AE208" i="1"/>
  <c r="R208" i="1" s="1"/>
  <c r="AF208" i="1"/>
  <c r="AG208" i="1"/>
  <c r="AH208" i="1"/>
  <c r="AI208" i="1"/>
  <c r="CW208" i="1" s="1"/>
  <c r="V208" i="1" s="1"/>
  <c r="AJ208" i="1"/>
  <c r="CP208" i="1"/>
  <c r="O208" i="1" s="1"/>
  <c r="CQ208" i="1"/>
  <c r="CR208" i="1"/>
  <c r="CT208" i="1"/>
  <c r="CU208" i="1"/>
  <c r="T208" i="1" s="1"/>
  <c r="CV208" i="1"/>
  <c r="CX208" i="1"/>
  <c r="CZ208" i="1"/>
  <c r="GL208" i="1"/>
  <c r="GN208" i="1"/>
  <c r="GO208" i="1"/>
  <c r="GP208" i="1"/>
  <c r="GV208" i="1"/>
  <c r="HC208" i="1" s="1"/>
  <c r="GX208" i="1" s="1"/>
  <c r="S209" i="1"/>
  <c r="U209" i="1"/>
  <c r="AC209" i="1"/>
  <c r="AE209" i="1"/>
  <c r="AF209" i="1"/>
  <c r="AG209" i="1"/>
  <c r="CU209" i="1" s="1"/>
  <c r="T209" i="1" s="1"/>
  <c r="AH209" i="1"/>
  <c r="AI209" i="1"/>
  <c r="CW209" i="1" s="1"/>
  <c r="V209" i="1" s="1"/>
  <c r="AJ209" i="1"/>
  <c r="CX209" i="1" s="1"/>
  <c r="W209" i="1" s="1"/>
  <c r="CT209" i="1"/>
  <c r="CV209" i="1"/>
  <c r="CZ209" i="1"/>
  <c r="GL209" i="1"/>
  <c r="GN209" i="1"/>
  <c r="GO209" i="1"/>
  <c r="GP209" i="1"/>
  <c r="GV209" i="1"/>
  <c r="GX209" i="1"/>
  <c r="HC209" i="1"/>
  <c r="P210" i="1"/>
  <c r="Q210" i="1"/>
  <c r="R210" i="1"/>
  <c r="W210" i="1"/>
  <c r="Y210" i="1"/>
  <c r="AC210" i="1"/>
  <c r="AD210" i="1"/>
  <c r="AE210" i="1"/>
  <c r="CS210" i="1" s="1"/>
  <c r="AF210" i="1"/>
  <c r="S210" i="1" s="1"/>
  <c r="X210" i="1" s="1"/>
  <c r="AG210" i="1"/>
  <c r="AH210" i="1"/>
  <c r="CV210" i="1" s="1"/>
  <c r="U210" i="1" s="1"/>
  <c r="AI210" i="1"/>
  <c r="CW210" i="1" s="1"/>
  <c r="V210" i="1" s="1"/>
  <c r="AJ210" i="1"/>
  <c r="CU210" i="1"/>
  <c r="T210" i="1" s="1"/>
  <c r="CX210" i="1"/>
  <c r="CY210" i="1"/>
  <c r="GL210" i="1"/>
  <c r="GN210" i="1"/>
  <c r="GO210" i="1"/>
  <c r="GP210" i="1"/>
  <c r="GV210" i="1"/>
  <c r="HC210" i="1"/>
  <c r="GX210" i="1" s="1"/>
  <c r="P211" i="1"/>
  <c r="FR211" i="1" s="1"/>
  <c r="Q211" i="1"/>
  <c r="CP211" i="1" s="1"/>
  <c r="O211" i="1" s="1"/>
  <c r="GM211" i="1" s="1"/>
  <c r="S211" i="1"/>
  <c r="U211" i="1"/>
  <c r="X211" i="1"/>
  <c r="Y211" i="1"/>
  <c r="AC211" i="1"/>
  <c r="AE211" i="1"/>
  <c r="R211" i="1" s="1"/>
  <c r="AF211" i="1"/>
  <c r="AG211" i="1"/>
  <c r="CU211" i="1" s="1"/>
  <c r="T211" i="1" s="1"/>
  <c r="AH211" i="1"/>
  <c r="AI211" i="1"/>
  <c r="CW211" i="1" s="1"/>
  <c r="V211" i="1" s="1"/>
  <c r="AJ211" i="1"/>
  <c r="CQ211" i="1"/>
  <c r="CR211" i="1"/>
  <c r="CT211" i="1"/>
  <c r="CV211" i="1"/>
  <c r="CX211" i="1"/>
  <c r="W211" i="1" s="1"/>
  <c r="GL211" i="1"/>
  <c r="GN211" i="1"/>
  <c r="GO211" i="1"/>
  <c r="GP211" i="1"/>
  <c r="GV211" i="1"/>
  <c r="HC211" i="1" s="1"/>
  <c r="GX211" i="1" s="1"/>
  <c r="S212" i="1"/>
  <c r="X212" i="1" s="1"/>
  <c r="T212" i="1"/>
  <c r="V212" i="1"/>
  <c r="AC212" i="1"/>
  <c r="AE212" i="1"/>
  <c r="AF212" i="1"/>
  <c r="AG212" i="1"/>
  <c r="CU212" i="1" s="1"/>
  <c r="AH212" i="1"/>
  <c r="CV212" i="1" s="1"/>
  <c r="U212" i="1" s="1"/>
  <c r="AI212" i="1"/>
  <c r="CW212" i="1" s="1"/>
  <c r="AJ212" i="1"/>
  <c r="CQ212" i="1"/>
  <c r="CT212" i="1"/>
  <c r="CX212" i="1"/>
  <c r="W212" i="1" s="1"/>
  <c r="CZ212" i="1"/>
  <c r="GL212" i="1"/>
  <c r="GN212" i="1"/>
  <c r="GO212" i="1"/>
  <c r="GP212" i="1"/>
  <c r="GV212" i="1"/>
  <c r="GX212" i="1"/>
  <c r="HC212" i="1"/>
  <c r="Q213" i="1"/>
  <c r="R213" i="1"/>
  <c r="W213" i="1"/>
  <c r="AC213" i="1"/>
  <c r="P213" i="1" s="1"/>
  <c r="AE213" i="1"/>
  <c r="CS213" i="1" s="1"/>
  <c r="AF213" i="1"/>
  <c r="S213" i="1" s="1"/>
  <c r="AG213" i="1"/>
  <c r="AH213" i="1"/>
  <c r="AI213" i="1"/>
  <c r="CW213" i="1" s="1"/>
  <c r="V213" i="1" s="1"/>
  <c r="AJ213" i="1"/>
  <c r="CU213" i="1"/>
  <c r="T213" i="1" s="1"/>
  <c r="CV213" i="1"/>
  <c r="U213" i="1" s="1"/>
  <c r="CX213" i="1"/>
  <c r="GL213" i="1"/>
  <c r="GN213" i="1"/>
  <c r="GO213" i="1"/>
  <c r="GP213" i="1"/>
  <c r="GV213" i="1"/>
  <c r="HC213" i="1" s="1"/>
  <c r="GX213" i="1" s="1"/>
  <c r="P214" i="1"/>
  <c r="FR214" i="1" s="1"/>
  <c r="Q214" i="1"/>
  <c r="S214" i="1"/>
  <c r="CY214" i="1" s="1"/>
  <c r="U214" i="1"/>
  <c r="W214" i="1"/>
  <c r="Y214" i="1"/>
  <c r="AB214" i="1"/>
  <c r="AC214" i="1"/>
  <c r="AD214" i="1"/>
  <c r="AE214" i="1"/>
  <c r="R214" i="1" s="1"/>
  <c r="AF214" i="1"/>
  <c r="AG214" i="1"/>
  <c r="CU214" i="1" s="1"/>
  <c r="T214" i="1" s="1"/>
  <c r="AH214" i="1"/>
  <c r="AI214" i="1"/>
  <c r="CW214" i="1" s="1"/>
  <c r="V214" i="1" s="1"/>
  <c r="AJ214" i="1"/>
  <c r="CQ214" i="1"/>
  <c r="CR214" i="1"/>
  <c r="CS214" i="1"/>
  <c r="CT214" i="1"/>
  <c r="CV214" i="1"/>
  <c r="CX214" i="1"/>
  <c r="CZ214" i="1"/>
  <c r="GL214" i="1"/>
  <c r="GN214" i="1"/>
  <c r="GO214" i="1"/>
  <c r="GP214" i="1"/>
  <c r="GV214" i="1"/>
  <c r="HC214" i="1" s="1"/>
  <c r="GX214" i="1"/>
  <c r="Q215" i="1"/>
  <c r="S215" i="1"/>
  <c r="U215" i="1"/>
  <c r="X215" i="1"/>
  <c r="AC215" i="1"/>
  <c r="AE215" i="1"/>
  <c r="AF215" i="1"/>
  <c r="AG215" i="1"/>
  <c r="CU215" i="1" s="1"/>
  <c r="T215" i="1" s="1"/>
  <c r="AH215" i="1"/>
  <c r="AI215" i="1"/>
  <c r="CW215" i="1" s="1"/>
  <c r="V215" i="1" s="1"/>
  <c r="AJ215" i="1"/>
  <c r="CR215" i="1"/>
  <c r="CT215" i="1"/>
  <c r="CV215" i="1"/>
  <c r="CX215" i="1"/>
  <c r="W215" i="1" s="1"/>
  <c r="CY215" i="1"/>
  <c r="CZ215" i="1"/>
  <c r="GL215" i="1"/>
  <c r="GN215" i="1"/>
  <c r="GO215" i="1"/>
  <c r="GP215" i="1"/>
  <c r="GV215" i="1"/>
  <c r="GX215" i="1"/>
  <c r="HC215" i="1"/>
  <c r="P216" i="1"/>
  <c r="FR216" i="1" s="1"/>
  <c r="Q216" i="1"/>
  <c r="R216" i="1"/>
  <c r="T216" i="1"/>
  <c r="W216" i="1"/>
  <c r="AC216" i="1"/>
  <c r="AD216" i="1"/>
  <c r="AE216" i="1"/>
  <c r="CS216" i="1" s="1"/>
  <c r="AF216" i="1"/>
  <c r="S216" i="1" s="1"/>
  <c r="X216" i="1" s="1"/>
  <c r="AG216" i="1"/>
  <c r="AH216" i="1"/>
  <c r="CV216" i="1" s="1"/>
  <c r="U216" i="1" s="1"/>
  <c r="AI216" i="1"/>
  <c r="AJ216" i="1"/>
  <c r="CP216" i="1"/>
  <c r="O216" i="1" s="1"/>
  <c r="CR216" i="1"/>
  <c r="CU216" i="1"/>
  <c r="CW216" i="1"/>
  <c r="V216" i="1" s="1"/>
  <c r="CX216" i="1"/>
  <c r="CY216" i="1"/>
  <c r="GL216" i="1"/>
  <c r="GN216" i="1"/>
  <c r="GO216" i="1"/>
  <c r="GP216" i="1"/>
  <c r="GV216" i="1"/>
  <c r="HC216" i="1" s="1"/>
  <c r="GX216" i="1" s="1"/>
  <c r="P217" i="1"/>
  <c r="FR217" i="1" s="1"/>
  <c r="Q217" i="1"/>
  <c r="S217" i="1"/>
  <c r="U217" i="1"/>
  <c r="W217" i="1"/>
  <c r="X217" i="1"/>
  <c r="AC217" i="1"/>
  <c r="AE217" i="1"/>
  <c r="R217" i="1" s="1"/>
  <c r="AF217" i="1"/>
  <c r="AG217" i="1"/>
  <c r="CU217" i="1" s="1"/>
  <c r="T217" i="1" s="1"/>
  <c r="AH217" i="1"/>
  <c r="AI217" i="1"/>
  <c r="CW217" i="1" s="1"/>
  <c r="V217" i="1" s="1"/>
  <c r="AJ217" i="1"/>
  <c r="CQ217" i="1"/>
  <c r="CS217" i="1"/>
  <c r="CT217" i="1"/>
  <c r="CV217" i="1"/>
  <c r="CX217" i="1"/>
  <c r="GL217" i="1"/>
  <c r="GN217" i="1"/>
  <c r="GO217" i="1"/>
  <c r="GP217" i="1"/>
  <c r="GV217" i="1"/>
  <c r="HC217" i="1" s="1"/>
  <c r="GX217" i="1"/>
  <c r="S218" i="1"/>
  <c r="Y218" i="1" s="1"/>
  <c r="U218" i="1"/>
  <c r="V218" i="1"/>
  <c r="X218" i="1"/>
  <c r="AC218" i="1"/>
  <c r="AE218" i="1"/>
  <c r="AF218" i="1"/>
  <c r="AG218" i="1"/>
  <c r="CU218" i="1" s="1"/>
  <c r="T218" i="1" s="1"/>
  <c r="AH218" i="1"/>
  <c r="AI218" i="1"/>
  <c r="CW218" i="1" s="1"/>
  <c r="AJ218" i="1"/>
  <c r="CQ218" i="1"/>
  <c r="CT218" i="1"/>
  <c r="CV218" i="1"/>
  <c r="CX218" i="1"/>
  <c r="W218" i="1" s="1"/>
  <c r="CZ218" i="1"/>
  <c r="GL218" i="1"/>
  <c r="GN218" i="1"/>
  <c r="GO218" i="1"/>
  <c r="GP218" i="1"/>
  <c r="GV218" i="1"/>
  <c r="GX218" i="1"/>
  <c r="HC218" i="1"/>
  <c r="P219" i="1"/>
  <c r="FR219" i="1" s="1"/>
  <c r="Q219" i="1"/>
  <c r="R219" i="1"/>
  <c r="W219" i="1"/>
  <c r="AC219" i="1"/>
  <c r="AD219" i="1"/>
  <c r="AE219" i="1"/>
  <c r="CS219" i="1" s="1"/>
  <c r="AF219" i="1"/>
  <c r="S219" i="1" s="1"/>
  <c r="AG219" i="1"/>
  <c r="AH219" i="1"/>
  <c r="CV219" i="1" s="1"/>
  <c r="U219" i="1" s="1"/>
  <c r="AI219" i="1"/>
  <c r="CW219" i="1" s="1"/>
  <c r="V219" i="1" s="1"/>
  <c r="AJ219" i="1"/>
  <c r="CU219" i="1"/>
  <c r="T219" i="1" s="1"/>
  <c r="CX219" i="1"/>
  <c r="GL219" i="1"/>
  <c r="GN219" i="1"/>
  <c r="GO219" i="1"/>
  <c r="GP219" i="1"/>
  <c r="GV219" i="1"/>
  <c r="HC219" i="1"/>
  <c r="GX219" i="1" s="1"/>
  <c r="I220" i="1"/>
  <c r="K220" i="1"/>
  <c r="Q220" i="1"/>
  <c r="S220" i="1"/>
  <c r="CY220" i="1" s="1"/>
  <c r="V220" i="1"/>
  <c r="X220" i="1"/>
  <c r="AC220" i="1"/>
  <c r="AE220" i="1"/>
  <c r="AD220" i="1" s="1"/>
  <c r="AF220" i="1"/>
  <c r="AG220" i="1"/>
  <c r="CU220" i="1" s="1"/>
  <c r="T220" i="1" s="1"/>
  <c r="AH220" i="1"/>
  <c r="AI220" i="1"/>
  <c r="CW220" i="1" s="1"/>
  <c r="AJ220" i="1"/>
  <c r="CX220" i="1" s="1"/>
  <c r="W220" i="1" s="1"/>
  <c r="CR220" i="1"/>
  <c r="CT220" i="1"/>
  <c r="CV220" i="1"/>
  <c r="U220" i="1" s="1"/>
  <c r="CZ220" i="1"/>
  <c r="GL220" i="1"/>
  <c r="GN220" i="1"/>
  <c r="GP220" i="1"/>
  <c r="GV220" i="1"/>
  <c r="HC220" i="1"/>
  <c r="GX220" i="1" s="1"/>
  <c r="I221" i="1"/>
  <c r="K221" i="1"/>
  <c r="P221" i="1"/>
  <c r="R221" i="1"/>
  <c r="V221" i="1"/>
  <c r="AC221" i="1"/>
  <c r="AE221" i="1"/>
  <c r="CR221" i="1" s="1"/>
  <c r="AF221" i="1"/>
  <c r="AG221" i="1"/>
  <c r="AH221" i="1"/>
  <c r="CV221" i="1" s="1"/>
  <c r="U221" i="1" s="1"/>
  <c r="AI221" i="1"/>
  <c r="AJ221" i="1"/>
  <c r="CX221" i="1" s="1"/>
  <c r="W221" i="1" s="1"/>
  <c r="CQ221" i="1"/>
  <c r="CS221" i="1"/>
  <c r="CU221" i="1"/>
  <c r="T221" i="1" s="1"/>
  <c r="CW221" i="1"/>
  <c r="GL221" i="1"/>
  <c r="GN221" i="1"/>
  <c r="GP221" i="1"/>
  <c r="GV221" i="1"/>
  <c r="HC221" i="1"/>
  <c r="GX221" i="1" s="1"/>
  <c r="I222" i="1"/>
  <c r="T222" i="1"/>
  <c r="AC222" i="1"/>
  <c r="CQ222" i="1" s="1"/>
  <c r="AE222" i="1"/>
  <c r="AF222" i="1"/>
  <c r="AG222" i="1"/>
  <c r="AH222" i="1"/>
  <c r="AI222" i="1"/>
  <c r="AJ222" i="1"/>
  <c r="CX222" i="1" s="1"/>
  <c r="W222" i="1" s="1"/>
  <c r="CT222" i="1"/>
  <c r="CU222" i="1"/>
  <c r="CV222" i="1"/>
  <c r="U222" i="1" s="1"/>
  <c r="CW222" i="1"/>
  <c r="V222" i="1" s="1"/>
  <c r="GL222" i="1"/>
  <c r="GN222" i="1"/>
  <c r="GP222" i="1"/>
  <c r="GV222" i="1"/>
  <c r="HC222" i="1"/>
  <c r="I223" i="1"/>
  <c r="Q223" i="1" s="1"/>
  <c r="R223" i="1"/>
  <c r="T223" i="1"/>
  <c r="AC223" i="1"/>
  <c r="AD223" i="1"/>
  <c r="AB223" i="1" s="1"/>
  <c r="AE223" i="1"/>
  <c r="AF223" i="1"/>
  <c r="AG223" i="1"/>
  <c r="AH223" i="1"/>
  <c r="CV223" i="1" s="1"/>
  <c r="U223" i="1" s="1"/>
  <c r="AI223" i="1"/>
  <c r="AJ223" i="1"/>
  <c r="CX223" i="1" s="1"/>
  <c r="W223" i="1" s="1"/>
  <c r="CQ223" i="1"/>
  <c r="CR223" i="1"/>
  <c r="CS223" i="1"/>
  <c r="CU223" i="1"/>
  <c r="CW223" i="1"/>
  <c r="GL223" i="1"/>
  <c r="GN223" i="1"/>
  <c r="GP223" i="1"/>
  <c r="GV223" i="1"/>
  <c r="HC223" i="1" s="1"/>
  <c r="GX223" i="1"/>
  <c r="Q224" i="1"/>
  <c r="T224" i="1"/>
  <c r="V224" i="1"/>
  <c r="AC224" i="1"/>
  <c r="AE224" i="1"/>
  <c r="R224" i="1" s="1"/>
  <c r="AF224" i="1"/>
  <c r="S224" i="1" s="1"/>
  <c r="AG224" i="1"/>
  <c r="CU224" i="1" s="1"/>
  <c r="AH224" i="1"/>
  <c r="CV224" i="1" s="1"/>
  <c r="U224" i="1" s="1"/>
  <c r="AI224" i="1"/>
  <c r="AJ224" i="1"/>
  <c r="CX224" i="1" s="1"/>
  <c r="W224" i="1" s="1"/>
  <c r="CR224" i="1"/>
  <c r="CT224" i="1"/>
  <c r="CW224" i="1"/>
  <c r="CZ224" i="1"/>
  <c r="GL224" i="1"/>
  <c r="GN224" i="1"/>
  <c r="GO224" i="1"/>
  <c r="GP224" i="1"/>
  <c r="GV224" i="1"/>
  <c r="GX224" i="1"/>
  <c r="HC224" i="1"/>
  <c r="Q225" i="1"/>
  <c r="R225" i="1"/>
  <c r="AC225" i="1"/>
  <c r="AD225" i="1"/>
  <c r="AE225" i="1"/>
  <c r="AF225" i="1"/>
  <c r="S225" i="1" s="1"/>
  <c r="AG225" i="1"/>
  <c r="AH225" i="1"/>
  <c r="AI225" i="1"/>
  <c r="CW225" i="1" s="1"/>
  <c r="V225" i="1" s="1"/>
  <c r="AJ225" i="1"/>
  <c r="CR225" i="1"/>
  <c r="CS225" i="1"/>
  <c r="CU225" i="1"/>
  <c r="T225" i="1" s="1"/>
  <c r="CV225" i="1"/>
  <c r="U225" i="1" s="1"/>
  <c r="CX225" i="1"/>
  <c r="W225" i="1" s="1"/>
  <c r="GL225" i="1"/>
  <c r="GN225" i="1"/>
  <c r="GO225" i="1"/>
  <c r="GP225" i="1"/>
  <c r="GV225" i="1"/>
  <c r="GX225" i="1"/>
  <c r="HC225" i="1"/>
  <c r="O226" i="1"/>
  <c r="Q226" i="1"/>
  <c r="S226" i="1"/>
  <c r="Y226" i="1" s="1"/>
  <c r="U226" i="1"/>
  <c r="X226" i="1"/>
  <c r="AC226" i="1"/>
  <c r="P226" i="1" s="1"/>
  <c r="CP226" i="1" s="1"/>
  <c r="AE226" i="1"/>
  <c r="CZ226" i="1" s="1"/>
  <c r="AF226" i="1"/>
  <c r="AG226" i="1"/>
  <c r="CU226" i="1" s="1"/>
  <c r="T226" i="1" s="1"/>
  <c r="AH226" i="1"/>
  <c r="AI226" i="1"/>
  <c r="CW226" i="1" s="1"/>
  <c r="V226" i="1" s="1"/>
  <c r="AJ226" i="1"/>
  <c r="CQ226" i="1"/>
  <c r="CR226" i="1"/>
  <c r="CT226" i="1"/>
  <c r="CV226" i="1"/>
  <c r="CX226" i="1"/>
  <c r="W226" i="1" s="1"/>
  <c r="FR226" i="1"/>
  <c r="GL226" i="1"/>
  <c r="GN226" i="1"/>
  <c r="GO226" i="1"/>
  <c r="GP226" i="1"/>
  <c r="GV226" i="1"/>
  <c r="HC226" i="1" s="1"/>
  <c r="GX226" i="1" s="1"/>
  <c r="S227" i="1"/>
  <c r="T227" i="1"/>
  <c r="U227" i="1"/>
  <c r="AC227" i="1"/>
  <c r="AE227" i="1"/>
  <c r="AF227" i="1"/>
  <c r="AG227" i="1"/>
  <c r="CU227" i="1" s="1"/>
  <c r="AH227" i="1"/>
  <c r="CV227" i="1" s="1"/>
  <c r="AI227" i="1"/>
  <c r="CW227" i="1" s="1"/>
  <c r="V227" i="1" s="1"/>
  <c r="AJ227" i="1"/>
  <c r="CT227" i="1"/>
  <c r="CX227" i="1"/>
  <c r="W227" i="1" s="1"/>
  <c r="GL227" i="1"/>
  <c r="GN227" i="1"/>
  <c r="GO227" i="1"/>
  <c r="GP227" i="1"/>
  <c r="GV227" i="1"/>
  <c r="HC227" i="1" s="1"/>
  <c r="GX227" i="1" s="1"/>
  <c r="P228" i="1"/>
  <c r="R228" i="1"/>
  <c r="U228" i="1"/>
  <c r="W228" i="1"/>
  <c r="AC228" i="1"/>
  <c r="AE228" i="1"/>
  <c r="CS228" i="1" s="1"/>
  <c r="AF228" i="1"/>
  <c r="AG228" i="1"/>
  <c r="CU228" i="1" s="1"/>
  <c r="T228" i="1" s="1"/>
  <c r="AH228" i="1"/>
  <c r="AI228" i="1"/>
  <c r="AJ228" i="1"/>
  <c r="CQ228" i="1"/>
  <c r="CR228" i="1"/>
  <c r="CV228" i="1"/>
  <c r="CW228" i="1"/>
  <c r="V228" i="1" s="1"/>
  <c r="CX228" i="1"/>
  <c r="GL228" i="1"/>
  <c r="GN228" i="1"/>
  <c r="GO228" i="1"/>
  <c r="GP228" i="1"/>
  <c r="GV228" i="1"/>
  <c r="HC228" i="1" s="1"/>
  <c r="GX228" i="1" s="1"/>
  <c r="Q229" i="1"/>
  <c r="CP229" i="1" s="1"/>
  <c r="O229" i="1" s="1"/>
  <c r="S229" i="1"/>
  <c r="X229" i="1"/>
  <c r="Y229" i="1"/>
  <c r="AC229" i="1"/>
  <c r="P229" i="1" s="1"/>
  <c r="FR229" i="1" s="1"/>
  <c r="AE229" i="1"/>
  <c r="AF229" i="1"/>
  <c r="AG229" i="1"/>
  <c r="CU229" i="1" s="1"/>
  <c r="T229" i="1" s="1"/>
  <c r="AH229" i="1"/>
  <c r="AI229" i="1"/>
  <c r="CW229" i="1" s="1"/>
  <c r="V229" i="1" s="1"/>
  <c r="AJ229" i="1"/>
  <c r="CX229" i="1" s="1"/>
  <c r="W229" i="1" s="1"/>
  <c r="CR229" i="1"/>
  <c r="CS229" i="1"/>
  <c r="CT229" i="1"/>
  <c r="CV229" i="1"/>
  <c r="U229" i="1" s="1"/>
  <c r="CY229" i="1"/>
  <c r="CZ229" i="1"/>
  <c r="GL229" i="1"/>
  <c r="GN229" i="1"/>
  <c r="GO229" i="1"/>
  <c r="GP229" i="1"/>
  <c r="GV229" i="1"/>
  <c r="HC229" i="1" s="1"/>
  <c r="GX229" i="1" s="1"/>
  <c r="R230" i="1"/>
  <c r="S230" i="1"/>
  <c r="V230" i="1"/>
  <c r="Y230" i="1"/>
  <c r="AC230" i="1"/>
  <c r="AE230" i="1"/>
  <c r="CS230" i="1" s="1"/>
  <c r="AF230" i="1"/>
  <c r="AG230" i="1"/>
  <c r="AH230" i="1"/>
  <c r="CV230" i="1" s="1"/>
  <c r="U230" i="1" s="1"/>
  <c r="AI230" i="1"/>
  <c r="AJ230" i="1"/>
  <c r="CX230" i="1" s="1"/>
  <c r="W230" i="1" s="1"/>
  <c r="CR230" i="1"/>
  <c r="CT230" i="1"/>
  <c r="CU230" i="1"/>
  <c r="T230" i="1" s="1"/>
  <c r="CW230" i="1"/>
  <c r="GL230" i="1"/>
  <c r="GN230" i="1"/>
  <c r="GO230" i="1"/>
  <c r="GP230" i="1"/>
  <c r="GV230" i="1"/>
  <c r="GX230" i="1"/>
  <c r="HC230" i="1"/>
  <c r="R231" i="1"/>
  <c r="S231" i="1"/>
  <c r="W231" i="1"/>
  <c r="AC231" i="1"/>
  <c r="AD231" i="1"/>
  <c r="AE231" i="1"/>
  <c r="Q231" i="1" s="1"/>
  <c r="AF231" i="1"/>
  <c r="AG231" i="1"/>
  <c r="AH231" i="1"/>
  <c r="AI231" i="1"/>
  <c r="CW231" i="1" s="1"/>
  <c r="V231" i="1" s="1"/>
  <c r="AJ231" i="1"/>
  <c r="CR231" i="1"/>
  <c r="CS231" i="1"/>
  <c r="CT231" i="1"/>
  <c r="CU231" i="1"/>
  <c r="T231" i="1" s="1"/>
  <c r="CV231" i="1"/>
  <c r="U231" i="1" s="1"/>
  <c r="CX231" i="1"/>
  <c r="GL231" i="1"/>
  <c r="GN231" i="1"/>
  <c r="GO231" i="1"/>
  <c r="GP231" i="1"/>
  <c r="GV231" i="1"/>
  <c r="GX231" i="1"/>
  <c r="HC231" i="1"/>
  <c r="S232" i="1"/>
  <c r="U232" i="1"/>
  <c r="AC232" i="1"/>
  <c r="AE232" i="1"/>
  <c r="AF232" i="1"/>
  <c r="AG232" i="1"/>
  <c r="CU232" i="1" s="1"/>
  <c r="T232" i="1" s="1"/>
  <c r="AH232" i="1"/>
  <c r="AI232" i="1"/>
  <c r="CW232" i="1" s="1"/>
  <c r="V232" i="1" s="1"/>
  <c r="AJ232" i="1"/>
  <c r="CX232" i="1" s="1"/>
  <c r="W232" i="1" s="1"/>
  <c r="CQ232" i="1"/>
  <c r="CT232" i="1"/>
  <c r="CV232" i="1"/>
  <c r="GL232" i="1"/>
  <c r="GN232" i="1"/>
  <c r="GO232" i="1"/>
  <c r="GP232" i="1"/>
  <c r="GV232" i="1"/>
  <c r="HC232" i="1" s="1"/>
  <c r="GX232" i="1" s="1"/>
  <c r="P233" i="1"/>
  <c r="U233" i="1"/>
  <c r="AC233" i="1"/>
  <c r="AE233" i="1"/>
  <c r="AF233" i="1"/>
  <c r="AG233" i="1"/>
  <c r="AH233" i="1"/>
  <c r="CV233" i="1" s="1"/>
  <c r="AI233" i="1"/>
  <c r="AJ233" i="1"/>
  <c r="CS233" i="1"/>
  <c r="CU233" i="1"/>
  <c r="T233" i="1" s="1"/>
  <c r="CW233" i="1"/>
  <c r="V233" i="1" s="1"/>
  <c r="CX233" i="1"/>
  <c r="W233" i="1" s="1"/>
  <c r="GL233" i="1"/>
  <c r="GN233" i="1"/>
  <c r="GO233" i="1"/>
  <c r="GP233" i="1"/>
  <c r="GV233" i="1"/>
  <c r="HC233" i="1"/>
  <c r="GX233" i="1" s="1"/>
  <c r="S234" i="1"/>
  <c r="CZ234" i="1" s="1"/>
  <c r="T234" i="1"/>
  <c r="V234" i="1"/>
  <c r="X234" i="1"/>
  <c r="AC234" i="1"/>
  <c r="AE234" i="1"/>
  <c r="AD234" i="1" s="1"/>
  <c r="AF234" i="1"/>
  <c r="AG234" i="1"/>
  <c r="CU234" i="1" s="1"/>
  <c r="AH234" i="1"/>
  <c r="CV234" i="1" s="1"/>
  <c r="U234" i="1" s="1"/>
  <c r="AI234" i="1"/>
  <c r="CW234" i="1" s="1"/>
  <c r="AJ234" i="1"/>
  <c r="CX234" i="1" s="1"/>
  <c r="W234" i="1" s="1"/>
  <c r="CS234" i="1"/>
  <c r="CT234" i="1"/>
  <c r="CY234" i="1"/>
  <c r="GL234" i="1"/>
  <c r="GN234" i="1"/>
  <c r="GO234" i="1"/>
  <c r="GP234" i="1"/>
  <c r="GV234" i="1"/>
  <c r="HC234" i="1" s="1"/>
  <c r="GX234" i="1" s="1"/>
  <c r="P235" i="1"/>
  <c r="R235" i="1"/>
  <c r="W235" i="1"/>
  <c r="AC235" i="1"/>
  <c r="CQ235" i="1" s="1"/>
  <c r="AD235" i="1"/>
  <c r="AE235" i="1"/>
  <c r="CS235" i="1" s="1"/>
  <c r="AF235" i="1"/>
  <c r="AG235" i="1"/>
  <c r="AH235" i="1"/>
  <c r="CV235" i="1" s="1"/>
  <c r="U235" i="1" s="1"/>
  <c r="AI235" i="1"/>
  <c r="AJ235" i="1"/>
  <c r="CX235" i="1" s="1"/>
  <c r="CR235" i="1"/>
  <c r="CU235" i="1"/>
  <c r="T235" i="1" s="1"/>
  <c r="CW235" i="1"/>
  <c r="V235" i="1" s="1"/>
  <c r="FR235" i="1"/>
  <c r="GL235" i="1"/>
  <c r="GN235" i="1"/>
  <c r="GO235" i="1"/>
  <c r="GP235" i="1"/>
  <c r="GV235" i="1"/>
  <c r="HC235" i="1" s="1"/>
  <c r="GX235" i="1" s="1"/>
  <c r="P236" i="1"/>
  <c r="FR236" i="1" s="1"/>
  <c r="R236" i="1"/>
  <c r="S236" i="1"/>
  <c r="U236" i="1"/>
  <c r="X236" i="1"/>
  <c r="AB236" i="1"/>
  <c r="AC236" i="1"/>
  <c r="AD236" i="1"/>
  <c r="AE236" i="1"/>
  <c r="CR236" i="1" s="1"/>
  <c r="AF236" i="1"/>
  <c r="CT236" i="1" s="1"/>
  <c r="AG236" i="1"/>
  <c r="CU236" i="1" s="1"/>
  <c r="T236" i="1" s="1"/>
  <c r="AH236" i="1"/>
  <c r="AI236" i="1"/>
  <c r="AJ236" i="1"/>
  <c r="CQ236" i="1"/>
  <c r="CS236" i="1"/>
  <c r="CV236" i="1"/>
  <c r="CW236" i="1"/>
  <c r="V236" i="1" s="1"/>
  <c r="CX236" i="1"/>
  <c r="W236" i="1" s="1"/>
  <c r="GL236" i="1"/>
  <c r="GN236" i="1"/>
  <c r="GO236" i="1"/>
  <c r="GP236" i="1"/>
  <c r="GV236" i="1"/>
  <c r="HC236" i="1"/>
  <c r="GX236" i="1" s="1"/>
  <c r="S237" i="1"/>
  <c r="CZ237" i="1" s="1"/>
  <c r="T237" i="1"/>
  <c r="V237" i="1"/>
  <c r="X237" i="1"/>
  <c r="AB237" i="1"/>
  <c r="AC237" i="1"/>
  <c r="AE237" i="1"/>
  <c r="AD237" i="1" s="1"/>
  <c r="AF237" i="1"/>
  <c r="AG237" i="1"/>
  <c r="CU237" i="1" s="1"/>
  <c r="AH237" i="1"/>
  <c r="CV237" i="1" s="1"/>
  <c r="U237" i="1" s="1"/>
  <c r="AI237" i="1"/>
  <c r="CW237" i="1" s="1"/>
  <c r="AJ237" i="1"/>
  <c r="CX237" i="1" s="1"/>
  <c r="W237" i="1" s="1"/>
  <c r="CS237" i="1"/>
  <c r="CT237" i="1"/>
  <c r="CY237" i="1"/>
  <c r="GL237" i="1"/>
  <c r="GN237" i="1"/>
  <c r="GO237" i="1"/>
  <c r="GP237" i="1"/>
  <c r="GV237" i="1"/>
  <c r="HC237" i="1" s="1"/>
  <c r="GX237" i="1" s="1"/>
  <c r="P238" i="1"/>
  <c r="R238" i="1"/>
  <c r="W238" i="1"/>
  <c r="AC238" i="1"/>
  <c r="CQ238" i="1" s="1"/>
  <c r="AD238" i="1"/>
  <c r="AE238" i="1"/>
  <c r="CS238" i="1" s="1"/>
  <c r="AF238" i="1"/>
  <c r="AG238" i="1"/>
  <c r="AH238" i="1"/>
  <c r="CV238" i="1" s="1"/>
  <c r="U238" i="1" s="1"/>
  <c r="AI238" i="1"/>
  <c r="AJ238" i="1"/>
  <c r="CX238" i="1" s="1"/>
  <c r="CR238" i="1"/>
  <c r="CU238" i="1"/>
  <c r="T238" i="1" s="1"/>
  <c r="CW238" i="1"/>
  <c r="V238" i="1" s="1"/>
  <c r="FR238" i="1"/>
  <c r="GL238" i="1"/>
  <c r="GN238" i="1"/>
  <c r="GO238" i="1"/>
  <c r="GP238" i="1"/>
  <c r="GV238" i="1"/>
  <c r="HC238" i="1"/>
  <c r="GX238" i="1" s="1"/>
  <c r="P239" i="1"/>
  <c r="FR239" i="1" s="1"/>
  <c r="R239" i="1"/>
  <c r="S239" i="1"/>
  <c r="X239" i="1" s="1"/>
  <c r="U239" i="1"/>
  <c r="AB239" i="1"/>
  <c r="AC239" i="1"/>
  <c r="AD239" i="1"/>
  <c r="AE239" i="1"/>
  <c r="CR239" i="1" s="1"/>
  <c r="AF239" i="1"/>
  <c r="CT239" i="1" s="1"/>
  <c r="AG239" i="1"/>
  <c r="CU239" i="1" s="1"/>
  <c r="T239" i="1" s="1"/>
  <c r="AH239" i="1"/>
  <c r="AI239" i="1"/>
  <c r="AJ239" i="1"/>
  <c r="CQ239" i="1"/>
  <c r="CS239" i="1"/>
  <c r="CV239" i="1"/>
  <c r="CW239" i="1"/>
  <c r="V239" i="1" s="1"/>
  <c r="CX239" i="1"/>
  <c r="W239" i="1" s="1"/>
  <c r="GL239" i="1"/>
  <c r="GN239" i="1"/>
  <c r="GO239" i="1"/>
  <c r="GP239" i="1"/>
  <c r="GV239" i="1"/>
  <c r="HC239" i="1"/>
  <c r="GX239" i="1" s="1"/>
  <c r="S240" i="1"/>
  <c r="CZ240" i="1" s="1"/>
  <c r="V240" i="1"/>
  <c r="X240" i="1"/>
  <c r="AB240" i="1"/>
  <c r="AC240" i="1"/>
  <c r="AE240" i="1"/>
  <c r="AD240" i="1" s="1"/>
  <c r="AF240" i="1"/>
  <c r="AG240" i="1"/>
  <c r="CU240" i="1" s="1"/>
  <c r="T240" i="1" s="1"/>
  <c r="AH240" i="1"/>
  <c r="CV240" i="1" s="1"/>
  <c r="U240" i="1" s="1"/>
  <c r="AI240" i="1"/>
  <c r="CW240" i="1" s="1"/>
  <c r="AJ240" i="1"/>
  <c r="CX240" i="1" s="1"/>
  <c r="W240" i="1" s="1"/>
  <c r="CS240" i="1"/>
  <c r="CT240" i="1"/>
  <c r="CY240" i="1"/>
  <c r="GL240" i="1"/>
  <c r="GN240" i="1"/>
  <c r="GO240" i="1"/>
  <c r="GP240" i="1"/>
  <c r="GV240" i="1"/>
  <c r="HC240" i="1" s="1"/>
  <c r="GX240" i="1" s="1"/>
  <c r="P241" i="1"/>
  <c r="R241" i="1"/>
  <c r="V241" i="1"/>
  <c r="AC241" i="1"/>
  <c r="CQ241" i="1" s="1"/>
  <c r="AD241" i="1"/>
  <c r="AE241" i="1"/>
  <c r="CS241" i="1" s="1"/>
  <c r="AF241" i="1"/>
  <c r="AG241" i="1"/>
  <c r="AH241" i="1"/>
  <c r="CV241" i="1" s="1"/>
  <c r="U241" i="1" s="1"/>
  <c r="AI241" i="1"/>
  <c r="AJ241" i="1"/>
  <c r="CX241" i="1" s="1"/>
  <c r="W241" i="1" s="1"/>
  <c r="CR241" i="1"/>
  <c r="CU241" i="1"/>
  <c r="T241" i="1" s="1"/>
  <c r="CW241" i="1"/>
  <c r="FR241" i="1"/>
  <c r="GL241" i="1"/>
  <c r="GN241" i="1"/>
  <c r="GO241" i="1"/>
  <c r="GP241" i="1"/>
  <c r="GV241" i="1"/>
  <c r="HC241" i="1"/>
  <c r="GX241" i="1" s="1"/>
  <c r="P242" i="1"/>
  <c r="FR242" i="1" s="1"/>
  <c r="R242" i="1"/>
  <c r="U242" i="1"/>
  <c r="AB242" i="1"/>
  <c r="AC242" i="1"/>
  <c r="AD242" i="1"/>
  <c r="AE242" i="1"/>
  <c r="CR242" i="1" s="1"/>
  <c r="AF242" i="1"/>
  <c r="CT242" i="1" s="1"/>
  <c r="AG242" i="1"/>
  <c r="CU242" i="1" s="1"/>
  <c r="T242" i="1" s="1"/>
  <c r="AH242" i="1"/>
  <c r="AI242" i="1"/>
  <c r="AJ242" i="1"/>
  <c r="CQ242" i="1"/>
  <c r="CS242" i="1"/>
  <c r="CV242" i="1"/>
  <c r="CW242" i="1"/>
  <c r="V242" i="1" s="1"/>
  <c r="CX242" i="1"/>
  <c r="W242" i="1" s="1"/>
  <c r="GL242" i="1"/>
  <c r="GN242" i="1"/>
  <c r="GO242" i="1"/>
  <c r="GP242" i="1"/>
  <c r="GV242" i="1"/>
  <c r="HC242" i="1"/>
  <c r="GX242" i="1" s="1"/>
  <c r="S243" i="1"/>
  <c r="CZ243" i="1" s="1"/>
  <c r="T243" i="1"/>
  <c r="V243" i="1"/>
  <c r="X243" i="1"/>
  <c r="AB243" i="1"/>
  <c r="AC243" i="1"/>
  <c r="AE243" i="1"/>
  <c r="AD243" i="1" s="1"/>
  <c r="AF243" i="1"/>
  <c r="AG243" i="1"/>
  <c r="CU243" i="1" s="1"/>
  <c r="AH243" i="1"/>
  <c r="CV243" i="1" s="1"/>
  <c r="U243" i="1" s="1"/>
  <c r="AI243" i="1"/>
  <c r="CW243" i="1" s="1"/>
  <c r="AJ243" i="1"/>
  <c r="CX243" i="1" s="1"/>
  <c r="W243" i="1" s="1"/>
  <c r="CS243" i="1"/>
  <c r="CT243" i="1"/>
  <c r="CY243" i="1"/>
  <c r="GL243" i="1"/>
  <c r="GN243" i="1"/>
  <c r="GO243" i="1"/>
  <c r="GP243" i="1"/>
  <c r="GV243" i="1"/>
  <c r="HC243" i="1" s="1"/>
  <c r="GX243" i="1" s="1"/>
  <c r="P244" i="1"/>
  <c r="FR244" i="1" s="1"/>
  <c r="R244" i="1"/>
  <c r="W244" i="1"/>
  <c r="AC244" i="1"/>
  <c r="CQ244" i="1" s="1"/>
  <c r="AD244" i="1"/>
  <c r="AE244" i="1"/>
  <c r="CS244" i="1" s="1"/>
  <c r="AF244" i="1"/>
  <c r="AG244" i="1"/>
  <c r="AH244" i="1"/>
  <c r="CV244" i="1" s="1"/>
  <c r="U244" i="1" s="1"/>
  <c r="AI244" i="1"/>
  <c r="AJ244" i="1"/>
  <c r="CX244" i="1" s="1"/>
  <c r="CR244" i="1"/>
  <c r="CU244" i="1"/>
  <c r="T244" i="1" s="1"/>
  <c r="CW244" i="1"/>
  <c r="V244" i="1" s="1"/>
  <c r="GL244" i="1"/>
  <c r="GN244" i="1"/>
  <c r="GO244" i="1"/>
  <c r="GP244" i="1"/>
  <c r="GV244" i="1"/>
  <c r="HC244" i="1" s="1"/>
  <c r="GX244" i="1" s="1"/>
  <c r="P245" i="1"/>
  <c r="FR245" i="1" s="1"/>
  <c r="R245" i="1"/>
  <c r="U245" i="1"/>
  <c r="AC245" i="1"/>
  <c r="AD245" i="1"/>
  <c r="AE245" i="1"/>
  <c r="CR245" i="1" s="1"/>
  <c r="AF245" i="1"/>
  <c r="CT245" i="1" s="1"/>
  <c r="AG245" i="1"/>
  <c r="CU245" i="1" s="1"/>
  <c r="T245" i="1" s="1"/>
  <c r="AH245" i="1"/>
  <c r="AI245" i="1"/>
  <c r="AJ245" i="1"/>
  <c r="CQ245" i="1"/>
  <c r="CS245" i="1"/>
  <c r="CV245" i="1"/>
  <c r="CW245" i="1"/>
  <c r="V245" i="1" s="1"/>
  <c r="CX245" i="1"/>
  <c r="W245" i="1" s="1"/>
  <c r="GL245" i="1"/>
  <c r="GN245" i="1"/>
  <c r="GO245" i="1"/>
  <c r="GP245" i="1"/>
  <c r="GV245" i="1"/>
  <c r="HC245" i="1"/>
  <c r="GX245" i="1" s="1"/>
  <c r="S246" i="1"/>
  <c r="CZ246" i="1" s="1"/>
  <c r="T246" i="1"/>
  <c r="V246" i="1"/>
  <c r="X246" i="1"/>
  <c r="AB246" i="1"/>
  <c r="AC246" i="1"/>
  <c r="AE246" i="1"/>
  <c r="AD246" i="1" s="1"/>
  <c r="AF246" i="1"/>
  <c r="AG246" i="1"/>
  <c r="CU246" i="1" s="1"/>
  <c r="AH246" i="1"/>
  <c r="CV246" i="1" s="1"/>
  <c r="U246" i="1" s="1"/>
  <c r="AI246" i="1"/>
  <c r="AJ246" i="1"/>
  <c r="CX246" i="1" s="1"/>
  <c r="W246" i="1" s="1"/>
  <c r="CS246" i="1"/>
  <c r="CT246" i="1"/>
  <c r="CW246" i="1"/>
  <c r="CY246" i="1"/>
  <c r="GL246" i="1"/>
  <c r="GN246" i="1"/>
  <c r="GO246" i="1"/>
  <c r="GP246" i="1"/>
  <c r="GV246" i="1"/>
  <c r="HC246" i="1" s="1"/>
  <c r="GX246" i="1" s="1"/>
  <c r="P247" i="1"/>
  <c r="R247" i="1"/>
  <c r="W247" i="1"/>
  <c r="AC247" i="1"/>
  <c r="CQ247" i="1" s="1"/>
  <c r="AD247" i="1"/>
  <c r="AE247" i="1"/>
  <c r="Q247" i="1" s="1"/>
  <c r="AF247" i="1"/>
  <c r="AG247" i="1"/>
  <c r="AH247" i="1"/>
  <c r="CV247" i="1" s="1"/>
  <c r="U247" i="1" s="1"/>
  <c r="AI247" i="1"/>
  <c r="AJ247" i="1"/>
  <c r="CX247" i="1" s="1"/>
  <c r="CR247" i="1"/>
  <c r="CS247" i="1"/>
  <c r="CU247" i="1"/>
  <c r="T247" i="1" s="1"/>
  <c r="CW247" i="1"/>
  <c r="V247" i="1" s="1"/>
  <c r="FR247" i="1"/>
  <c r="GL247" i="1"/>
  <c r="GN247" i="1"/>
  <c r="GO247" i="1"/>
  <c r="GP247" i="1"/>
  <c r="GV247" i="1"/>
  <c r="HC247" i="1"/>
  <c r="GX247" i="1" s="1"/>
  <c r="P248" i="1"/>
  <c r="R248" i="1"/>
  <c r="S248" i="1"/>
  <c r="U248" i="1"/>
  <c r="AB248" i="1"/>
  <c r="AC248" i="1"/>
  <c r="AD248" i="1"/>
  <c r="AE248" i="1"/>
  <c r="CR248" i="1" s="1"/>
  <c r="AF248" i="1"/>
  <c r="CT248" i="1" s="1"/>
  <c r="AG248" i="1"/>
  <c r="AH248" i="1"/>
  <c r="AI248" i="1"/>
  <c r="AJ248" i="1"/>
  <c r="CQ248" i="1"/>
  <c r="CS248" i="1"/>
  <c r="CU248" i="1"/>
  <c r="T248" i="1" s="1"/>
  <c r="CV248" i="1"/>
  <c r="CW248" i="1"/>
  <c r="V248" i="1" s="1"/>
  <c r="CX248" i="1"/>
  <c r="W248" i="1" s="1"/>
  <c r="GL248" i="1"/>
  <c r="GN248" i="1"/>
  <c r="GO248" i="1"/>
  <c r="GP248" i="1"/>
  <c r="GV248" i="1"/>
  <c r="HC248" i="1"/>
  <c r="GX248" i="1" s="1"/>
  <c r="S249" i="1"/>
  <c r="CZ249" i="1" s="1"/>
  <c r="V249" i="1"/>
  <c r="X249" i="1"/>
  <c r="AB249" i="1"/>
  <c r="AC249" i="1"/>
  <c r="P249" i="1" s="1"/>
  <c r="AE249" i="1"/>
  <c r="AD249" i="1" s="1"/>
  <c r="AF249" i="1"/>
  <c r="AG249" i="1"/>
  <c r="CU249" i="1" s="1"/>
  <c r="T249" i="1" s="1"/>
  <c r="AH249" i="1"/>
  <c r="CV249" i="1" s="1"/>
  <c r="U249" i="1" s="1"/>
  <c r="AI249" i="1"/>
  <c r="AJ249" i="1"/>
  <c r="CX249" i="1" s="1"/>
  <c r="W249" i="1" s="1"/>
  <c r="CQ249" i="1"/>
  <c r="CS249" i="1"/>
  <c r="CT249" i="1"/>
  <c r="CW249" i="1"/>
  <c r="CY249" i="1"/>
  <c r="FR249" i="1"/>
  <c r="GL249" i="1"/>
  <c r="GN249" i="1"/>
  <c r="GO249" i="1"/>
  <c r="GP249" i="1"/>
  <c r="GV249" i="1"/>
  <c r="HC249" i="1" s="1"/>
  <c r="GX249" i="1" s="1"/>
  <c r="GB289" i="1" s="1"/>
  <c r="P250" i="1"/>
  <c r="R250" i="1"/>
  <c r="V250" i="1"/>
  <c r="W250" i="1"/>
  <c r="AC250" i="1"/>
  <c r="CQ250" i="1" s="1"/>
  <c r="AD250" i="1"/>
  <c r="AE250" i="1"/>
  <c r="Q250" i="1" s="1"/>
  <c r="AF250" i="1"/>
  <c r="AG250" i="1"/>
  <c r="AH250" i="1"/>
  <c r="CV250" i="1" s="1"/>
  <c r="U250" i="1" s="1"/>
  <c r="AI250" i="1"/>
  <c r="AJ250" i="1"/>
  <c r="CX250" i="1" s="1"/>
  <c r="CR250" i="1"/>
  <c r="CS250" i="1"/>
  <c r="CU250" i="1"/>
  <c r="T250" i="1" s="1"/>
  <c r="CW250" i="1"/>
  <c r="FR250" i="1"/>
  <c r="GL250" i="1"/>
  <c r="GN250" i="1"/>
  <c r="GO250" i="1"/>
  <c r="GP250" i="1"/>
  <c r="GV250" i="1"/>
  <c r="HC250" i="1" s="1"/>
  <c r="GX250" i="1" s="1"/>
  <c r="P251" i="1"/>
  <c r="R251" i="1"/>
  <c r="U251" i="1"/>
  <c r="AC251" i="1"/>
  <c r="AD251" i="1"/>
  <c r="AE251" i="1"/>
  <c r="CR251" i="1" s="1"/>
  <c r="AF251" i="1"/>
  <c r="AG251" i="1"/>
  <c r="CU251" i="1" s="1"/>
  <c r="T251" i="1" s="1"/>
  <c r="AH251" i="1"/>
  <c r="AI251" i="1"/>
  <c r="AJ251" i="1"/>
  <c r="CQ251" i="1"/>
  <c r="CS251" i="1"/>
  <c r="CV251" i="1"/>
  <c r="CW251" i="1"/>
  <c r="V251" i="1" s="1"/>
  <c r="CX251" i="1"/>
  <c r="W251" i="1" s="1"/>
  <c r="GL251" i="1"/>
  <c r="GN251" i="1"/>
  <c r="GO251" i="1"/>
  <c r="GP251" i="1"/>
  <c r="GV251" i="1"/>
  <c r="HC251" i="1"/>
  <c r="GX251" i="1" s="1"/>
  <c r="S252" i="1"/>
  <c r="CZ252" i="1" s="1"/>
  <c r="T252" i="1"/>
  <c r="V252" i="1"/>
  <c r="X252" i="1"/>
  <c r="AB252" i="1"/>
  <c r="AC252" i="1"/>
  <c r="AE252" i="1"/>
  <c r="AD252" i="1" s="1"/>
  <c r="AF252" i="1"/>
  <c r="AG252" i="1"/>
  <c r="CU252" i="1" s="1"/>
  <c r="AH252" i="1"/>
  <c r="AI252" i="1"/>
  <c r="AJ252" i="1"/>
  <c r="CX252" i="1" s="1"/>
  <c r="W252" i="1" s="1"/>
  <c r="CS252" i="1"/>
  <c r="CT252" i="1"/>
  <c r="CV252" i="1"/>
  <c r="U252" i="1" s="1"/>
  <c r="CW252" i="1"/>
  <c r="CY252" i="1"/>
  <c r="GL252" i="1"/>
  <c r="GN252" i="1"/>
  <c r="GO252" i="1"/>
  <c r="GP252" i="1"/>
  <c r="GV252" i="1"/>
  <c r="GX252" i="1"/>
  <c r="HC252" i="1"/>
  <c r="P253" i="1"/>
  <c r="FR253" i="1" s="1"/>
  <c r="R253" i="1"/>
  <c r="T253" i="1"/>
  <c r="V253" i="1"/>
  <c r="AC253" i="1"/>
  <c r="CQ253" i="1" s="1"/>
  <c r="AD253" i="1"/>
  <c r="AE253" i="1"/>
  <c r="Q253" i="1" s="1"/>
  <c r="AF253" i="1"/>
  <c r="AG253" i="1"/>
  <c r="AH253" i="1"/>
  <c r="CV253" i="1" s="1"/>
  <c r="U253" i="1" s="1"/>
  <c r="AI253" i="1"/>
  <c r="AJ253" i="1"/>
  <c r="CX253" i="1" s="1"/>
  <c r="W253" i="1" s="1"/>
  <c r="CR253" i="1"/>
  <c r="CS253" i="1"/>
  <c r="CU253" i="1"/>
  <c r="CW253" i="1"/>
  <c r="GL253" i="1"/>
  <c r="GN253" i="1"/>
  <c r="GO253" i="1"/>
  <c r="GP253" i="1"/>
  <c r="GV253" i="1"/>
  <c r="HC253" i="1"/>
  <c r="GX253" i="1" s="1"/>
  <c r="P254" i="1"/>
  <c r="R254" i="1"/>
  <c r="U254" i="1"/>
  <c r="AC254" i="1"/>
  <c r="AD254" i="1"/>
  <c r="AB254" i="1" s="1"/>
  <c r="AE254" i="1"/>
  <c r="CR254" i="1" s="1"/>
  <c r="AF254" i="1"/>
  <c r="CT254" i="1" s="1"/>
  <c r="AG254" i="1"/>
  <c r="CU254" i="1" s="1"/>
  <c r="T254" i="1" s="1"/>
  <c r="AH254" i="1"/>
  <c r="AI254" i="1"/>
  <c r="CW254" i="1" s="1"/>
  <c r="V254" i="1" s="1"/>
  <c r="AJ254" i="1"/>
  <c r="CQ254" i="1"/>
  <c r="CS254" i="1"/>
  <c r="CV254" i="1"/>
  <c r="CX254" i="1"/>
  <c r="W254" i="1" s="1"/>
  <c r="GL254" i="1"/>
  <c r="GN254" i="1"/>
  <c r="GO254" i="1"/>
  <c r="GP254" i="1"/>
  <c r="GV254" i="1"/>
  <c r="HC254" i="1"/>
  <c r="GX254" i="1" s="1"/>
  <c r="S255" i="1"/>
  <c r="T255" i="1"/>
  <c r="V255" i="1"/>
  <c r="AC255" i="1"/>
  <c r="AE255" i="1"/>
  <c r="Q255" i="1" s="1"/>
  <c r="AF255" i="1"/>
  <c r="AG255" i="1"/>
  <c r="CU255" i="1" s="1"/>
  <c r="AH255" i="1"/>
  <c r="AI255" i="1"/>
  <c r="AJ255" i="1"/>
  <c r="CX255" i="1" s="1"/>
  <c r="W255" i="1" s="1"/>
  <c r="CS255" i="1"/>
  <c r="CT255" i="1"/>
  <c r="CV255" i="1"/>
  <c r="U255" i="1" s="1"/>
  <c r="CW255" i="1"/>
  <c r="CY255" i="1"/>
  <c r="GL255" i="1"/>
  <c r="GN255" i="1"/>
  <c r="GO255" i="1"/>
  <c r="GP255" i="1"/>
  <c r="GV255" i="1"/>
  <c r="GX255" i="1"/>
  <c r="HC255" i="1"/>
  <c r="P256" i="1"/>
  <c r="FR256" i="1" s="1"/>
  <c r="R256" i="1"/>
  <c r="T256" i="1"/>
  <c r="V256" i="1"/>
  <c r="AC256" i="1"/>
  <c r="CQ256" i="1" s="1"/>
  <c r="AD256" i="1"/>
  <c r="AE256" i="1"/>
  <c r="Q256" i="1" s="1"/>
  <c r="AF256" i="1"/>
  <c r="AG256" i="1"/>
  <c r="AH256" i="1"/>
  <c r="CV256" i="1" s="1"/>
  <c r="U256" i="1" s="1"/>
  <c r="AI256" i="1"/>
  <c r="AJ256" i="1"/>
  <c r="CX256" i="1" s="1"/>
  <c r="W256" i="1" s="1"/>
  <c r="CR256" i="1"/>
  <c r="CS256" i="1"/>
  <c r="CU256" i="1"/>
  <c r="CW256" i="1"/>
  <c r="GL256" i="1"/>
  <c r="GN256" i="1"/>
  <c r="GO256" i="1"/>
  <c r="GP256" i="1"/>
  <c r="GV256" i="1"/>
  <c r="HC256" i="1" s="1"/>
  <c r="GX256" i="1" s="1"/>
  <c r="P257" i="1"/>
  <c r="R257" i="1"/>
  <c r="U257" i="1"/>
  <c r="AC257" i="1"/>
  <c r="AD257" i="1"/>
  <c r="AB257" i="1" s="1"/>
  <c r="AE257" i="1"/>
  <c r="CR257" i="1" s="1"/>
  <c r="AF257" i="1"/>
  <c r="CT257" i="1" s="1"/>
  <c r="AG257" i="1"/>
  <c r="CU257" i="1" s="1"/>
  <c r="T257" i="1" s="1"/>
  <c r="AH257" i="1"/>
  <c r="AI257" i="1"/>
  <c r="CW257" i="1" s="1"/>
  <c r="V257" i="1" s="1"/>
  <c r="AJ257" i="1"/>
  <c r="CQ257" i="1"/>
  <c r="CS257" i="1"/>
  <c r="CV257" i="1"/>
  <c r="CX257" i="1"/>
  <c r="W257" i="1" s="1"/>
  <c r="GL257" i="1"/>
  <c r="GN257" i="1"/>
  <c r="GO257" i="1"/>
  <c r="GP257" i="1"/>
  <c r="GV257" i="1"/>
  <c r="HC257" i="1"/>
  <c r="GX257" i="1" s="1"/>
  <c r="S258" i="1"/>
  <c r="T258" i="1"/>
  <c r="V258" i="1"/>
  <c r="AC258" i="1"/>
  <c r="AE258" i="1"/>
  <c r="Q258" i="1" s="1"/>
  <c r="AF258" i="1"/>
  <c r="AG258" i="1"/>
  <c r="CU258" i="1" s="1"/>
  <c r="AH258" i="1"/>
  <c r="AI258" i="1"/>
  <c r="AJ258" i="1"/>
  <c r="CX258" i="1" s="1"/>
  <c r="W258" i="1" s="1"/>
  <c r="CS258" i="1"/>
  <c r="CT258" i="1"/>
  <c r="CV258" i="1"/>
  <c r="U258" i="1" s="1"/>
  <c r="CW258" i="1"/>
  <c r="CY258" i="1"/>
  <c r="GL258" i="1"/>
  <c r="GN258" i="1"/>
  <c r="GO258" i="1"/>
  <c r="GP258" i="1"/>
  <c r="GV258" i="1"/>
  <c r="GX258" i="1"/>
  <c r="HC258" i="1"/>
  <c r="P259" i="1"/>
  <c r="FR259" i="1" s="1"/>
  <c r="R259" i="1"/>
  <c r="T259" i="1"/>
  <c r="V259" i="1"/>
  <c r="AC259" i="1"/>
  <c r="CQ259" i="1" s="1"/>
  <c r="AD259" i="1"/>
  <c r="AE259" i="1"/>
  <c r="Q259" i="1" s="1"/>
  <c r="AF259" i="1"/>
  <c r="AG259" i="1"/>
  <c r="AH259" i="1"/>
  <c r="CV259" i="1" s="1"/>
  <c r="U259" i="1" s="1"/>
  <c r="AI259" i="1"/>
  <c r="AJ259" i="1"/>
  <c r="CX259" i="1" s="1"/>
  <c r="W259" i="1" s="1"/>
  <c r="CR259" i="1"/>
  <c r="CS259" i="1"/>
  <c r="CU259" i="1"/>
  <c r="CW259" i="1"/>
  <c r="GL259" i="1"/>
  <c r="GN259" i="1"/>
  <c r="GO259" i="1"/>
  <c r="GP259" i="1"/>
  <c r="GV259" i="1"/>
  <c r="HC259" i="1"/>
  <c r="GX259" i="1" s="1"/>
  <c r="P260" i="1"/>
  <c r="R260" i="1"/>
  <c r="U260" i="1"/>
  <c r="AC260" i="1"/>
  <c r="AD260" i="1"/>
  <c r="AB260" i="1" s="1"/>
  <c r="AE260" i="1"/>
  <c r="CR260" i="1" s="1"/>
  <c r="AF260" i="1"/>
  <c r="CT260" i="1" s="1"/>
  <c r="AG260" i="1"/>
  <c r="CU260" i="1" s="1"/>
  <c r="T260" i="1" s="1"/>
  <c r="AH260" i="1"/>
  <c r="AI260" i="1"/>
  <c r="CW260" i="1" s="1"/>
  <c r="V260" i="1" s="1"/>
  <c r="AJ260" i="1"/>
  <c r="CQ260" i="1"/>
  <c r="CS260" i="1"/>
  <c r="CV260" i="1"/>
  <c r="CX260" i="1"/>
  <c r="W260" i="1" s="1"/>
  <c r="GL260" i="1"/>
  <c r="GN260" i="1"/>
  <c r="GO260" i="1"/>
  <c r="GP260" i="1"/>
  <c r="GV260" i="1"/>
  <c r="HC260" i="1"/>
  <c r="GX260" i="1" s="1"/>
  <c r="S261" i="1"/>
  <c r="T261" i="1"/>
  <c r="V261" i="1"/>
  <c r="AC261" i="1"/>
  <c r="AE261" i="1"/>
  <c r="Q261" i="1" s="1"/>
  <c r="AF261" i="1"/>
  <c r="AG261" i="1"/>
  <c r="CU261" i="1" s="1"/>
  <c r="AH261" i="1"/>
  <c r="AI261" i="1"/>
  <c r="AJ261" i="1"/>
  <c r="CX261" i="1" s="1"/>
  <c r="W261" i="1" s="1"/>
  <c r="CS261" i="1"/>
  <c r="CT261" i="1"/>
  <c r="CV261" i="1"/>
  <c r="U261" i="1" s="1"/>
  <c r="CW261" i="1"/>
  <c r="CY261" i="1"/>
  <c r="GL261" i="1"/>
  <c r="GN261" i="1"/>
  <c r="GO261" i="1"/>
  <c r="GP261" i="1"/>
  <c r="GV261" i="1"/>
  <c r="GX261" i="1"/>
  <c r="HC261" i="1"/>
  <c r="P262" i="1"/>
  <c r="FR262" i="1" s="1"/>
  <c r="R262" i="1"/>
  <c r="T262" i="1"/>
  <c r="V262" i="1"/>
  <c r="AC262" i="1"/>
  <c r="CQ262" i="1" s="1"/>
  <c r="AD262" i="1"/>
  <c r="AE262" i="1"/>
  <c r="Q262" i="1" s="1"/>
  <c r="AF262" i="1"/>
  <c r="AG262" i="1"/>
  <c r="AH262" i="1"/>
  <c r="CV262" i="1" s="1"/>
  <c r="U262" i="1" s="1"/>
  <c r="AI262" i="1"/>
  <c r="AJ262" i="1"/>
  <c r="CX262" i="1" s="1"/>
  <c r="W262" i="1" s="1"/>
  <c r="CR262" i="1"/>
  <c r="CS262" i="1"/>
  <c r="CU262" i="1"/>
  <c r="CW262" i="1"/>
  <c r="GL262" i="1"/>
  <c r="GN262" i="1"/>
  <c r="GO262" i="1"/>
  <c r="GP262" i="1"/>
  <c r="GV262" i="1"/>
  <c r="HC262" i="1"/>
  <c r="GX262" i="1" s="1"/>
  <c r="P263" i="1"/>
  <c r="R263" i="1"/>
  <c r="U263" i="1"/>
  <c r="AC263" i="1"/>
  <c r="AD263" i="1"/>
  <c r="AB263" i="1" s="1"/>
  <c r="AE263" i="1"/>
  <c r="CR263" i="1" s="1"/>
  <c r="AF263" i="1"/>
  <c r="CT263" i="1" s="1"/>
  <c r="AG263" i="1"/>
  <c r="CU263" i="1" s="1"/>
  <c r="T263" i="1" s="1"/>
  <c r="AH263" i="1"/>
  <c r="AI263" i="1"/>
  <c r="CW263" i="1" s="1"/>
  <c r="V263" i="1" s="1"/>
  <c r="AJ263" i="1"/>
  <c r="CQ263" i="1"/>
  <c r="CS263" i="1"/>
  <c r="CV263" i="1"/>
  <c r="CX263" i="1"/>
  <c r="W263" i="1" s="1"/>
  <c r="GL263" i="1"/>
  <c r="GN263" i="1"/>
  <c r="GO263" i="1"/>
  <c r="GP263" i="1"/>
  <c r="GV263" i="1"/>
  <c r="HC263" i="1"/>
  <c r="GX263" i="1" s="1"/>
  <c r="S264" i="1"/>
  <c r="T264" i="1"/>
  <c r="V264" i="1"/>
  <c r="AC264" i="1"/>
  <c r="AE264" i="1"/>
  <c r="CY264" i="1" s="1"/>
  <c r="AF264" i="1"/>
  <c r="AG264" i="1"/>
  <c r="CU264" i="1" s="1"/>
  <c r="AH264" i="1"/>
  <c r="AI264" i="1"/>
  <c r="AJ264" i="1"/>
  <c r="CR264" i="1"/>
  <c r="CT264" i="1"/>
  <c r="CV264" i="1"/>
  <c r="U264" i="1" s="1"/>
  <c r="CW264" i="1"/>
  <c r="CX264" i="1"/>
  <c r="W264" i="1" s="1"/>
  <c r="GL264" i="1"/>
  <c r="GN264" i="1"/>
  <c r="GO264" i="1"/>
  <c r="GP264" i="1"/>
  <c r="GV264" i="1"/>
  <c r="GX264" i="1"/>
  <c r="HC264" i="1"/>
  <c r="R265" i="1"/>
  <c r="V265" i="1"/>
  <c r="W265" i="1"/>
  <c r="AC265" i="1"/>
  <c r="AD265" i="1"/>
  <c r="AE265" i="1"/>
  <c r="Q265" i="1" s="1"/>
  <c r="AF265" i="1"/>
  <c r="AG265" i="1"/>
  <c r="AH265" i="1"/>
  <c r="CV265" i="1" s="1"/>
  <c r="U265" i="1" s="1"/>
  <c r="AI265" i="1"/>
  <c r="AJ265" i="1"/>
  <c r="CX265" i="1" s="1"/>
  <c r="CR265" i="1"/>
  <c r="CS265" i="1"/>
  <c r="CU265" i="1"/>
  <c r="T265" i="1" s="1"/>
  <c r="CW265" i="1"/>
  <c r="GL265" i="1"/>
  <c r="GN265" i="1"/>
  <c r="GO265" i="1"/>
  <c r="GP265" i="1"/>
  <c r="GV265" i="1"/>
  <c r="HC265" i="1" s="1"/>
  <c r="GX265" i="1" s="1"/>
  <c r="P266" i="1"/>
  <c r="FR266" i="1" s="1"/>
  <c r="Q266" i="1"/>
  <c r="S266" i="1"/>
  <c r="U266" i="1"/>
  <c r="W266" i="1"/>
  <c r="AC266" i="1"/>
  <c r="AE266" i="1"/>
  <c r="CR266" i="1" s="1"/>
  <c r="AF266" i="1"/>
  <c r="CT266" i="1" s="1"/>
  <c r="AG266" i="1"/>
  <c r="AH266" i="1"/>
  <c r="AI266" i="1"/>
  <c r="CW266" i="1" s="1"/>
  <c r="V266" i="1" s="1"/>
  <c r="AJ266" i="1"/>
  <c r="CP266" i="1"/>
  <c r="O266" i="1" s="1"/>
  <c r="CQ266" i="1"/>
  <c r="CU266" i="1"/>
  <c r="T266" i="1" s="1"/>
  <c r="CV266" i="1"/>
  <c r="CX266" i="1"/>
  <c r="GL266" i="1"/>
  <c r="GN266" i="1"/>
  <c r="GO266" i="1"/>
  <c r="GP266" i="1"/>
  <c r="GV266" i="1"/>
  <c r="HC266" i="1" s="1"/>
  <c r="GX266" i="1" s="1"/>
  <c r="S267" i="1"/>
  <c r="V267" i="1"/>
  <c r="AC267" i="1"/>
  <c r="AE267" i="1"/>
  <c r="AF267" i="1"/>
  <c r="AG267" i="1"/>
  <c r="CU267" i="1" s="1"/>
  <c r="T267" i="1" s="1"/>
  <c r="AH267" i="1"/>
  <c r="AI267" i="1"/>
  <c r="AJ267" i="1"/>
  <c r="CT267" i="1"/>
  <c r="CV267" i="1"/>
  <c r="U267" i="1" s="1"/>
  <c r="CW267" i="1"/>
  <c r="CX267" i="1"/>
  <c r="W267" i="1" s="1"/>
  <c r="GL267" i="1"/>
  <c r="GN267" i="1"/>
  <c r="GO267" i="1"/>
  <c r="GP267" i="1"/>
  <c r="GV267" i="1"/>
  <c r="GX267" i="1"/>
  <c r="HC267" i="1"/>
  <c r="P268" i="1"/>
  <c r="R268" i="1"/>
  <c r="W268" i="1"/>
  <c r="AC268" i="1"/>
  <c r="AD268" i="1"/>
  <c r="AE268" i="1"/>
  <c r="Q268" i="1" s="1"/>
  <c r="AF268" i="1"/>
  <c r="S268" i="1" s="1"/>
  <c r="X268" i="1" s="1"/>
  <c r="AG268" i="1"/>
  <c r="AH268" i="1"/>
  <c r="CV268" i="1" s="1"/>
  <c r="U268" i="1" s="1"/>
  <c r="AI268" i="1"/>
  <c r="AJ268" i="1"/>
  <c r="CX268" i="1" s="1"/>
  <c r="CR268" i="1"/>
  <c r="CS268" i="1"/>
  <c r="CU268" i="1"/>
  <c r="T268" i="1" s="1"/>
  <c r="AG289" i="1" s="1"/>
  <c r="CW268" i="1"/>
  <c r="V268" i="1" s="1"/>
  <c r="CZ268" i="1"/>
  <c r="GL268" i="1"/>
  <c r="GN268" i="1"/>
  <c r="GO268" i="1"/>
  <c r="GP268" i="1"/>
  <c r="GV268" i="1"/>
  <c r="HC268" i="1"/>
  <c r="GX268" i="1" s="1"/>
  <c r="P269" i="1"/>
  <c r="FR269" i="1" s="1"/>
  <c r="R269" i="1"/>
  <c r="U269" i="1"/>
  <c r="W269" i="1"/>
  <c r="EB289" i="1" s="1"/>
  <c r="AC269" i="1"/>
  <c r="AE269" i="1"/>
  <c r="CR269" i="1" s="1"/>
  <c r="AF269" i="1"/>
  <c r="CT269" i="1" s="1"/>
  <c r="AG269" i="1"/>
  <c r="AH269" i="1"/>
  <c r="AI269" i="1"/>
  <c r="CW269" i="1" s="1"/>
  <c r="V269" i="1" s="1"/>
  <c r="AJ269" i="1"/>
  <c r="CQ269" i="1"/>
  <c r="CS269" i="1"/>
  <c r="CU269" i="1"/>
  <c r="T269" i="1" s="1"/>
  <c r="CV269" i="1"/>
  <c r="CX269" i="1"/>
  <c r="GL269" i="1"/>
  <c r="GN269" i="1"/>
  <c r="GO269" i="1"/>
  <c r="GP269" i="1"/>
  <c r="GV269" i="1"/>
  <c r="HC269" i="1" s="1"/>
  <c r="GX269" i="1"/>
  <c r="S270" i="1"/>
  <c r="T270" i="1"/>
  <c r="V270" i="1"/>
  <c r="AC270" i="1"/>
  <c r="P270" i="1" s="1"/>
  <c r="AE270" i="1"/>
  <c r="AF270" i="1"/>
  <c r="AG270" i="1"/>
  <c r="CU270" i="1" s="1"/>
  <c r="AH270" i="1"/>
  <c r="AI270" i="1"/>
  <c r="AJ270" i="1"/>
  <c r="CQ270" i="1"/>
  <c r="CT270" i="1"/>
  <c r="CV270" i="1"/>
  <c r="U270" i="1" s="1"/>
  <c r="CW270" i="1"/>
  <c r="CX270" i="1"/>
  <c r="W270" i="1" s="1"/>
  <c r="CY270" i="1"/>
  <c r="FR270" i="1"/>
  <c r="GL270" i="1"/>
  <c r="GN270" i="1"/>
  <c r="GO270" i="1"/>
  <c r="GP270" i="1"/>
  <c r="GV270" i="1"/>
  <c r="GX270" i="1"/>
  <c r="HC270" i="1"/>
  <c r="P271" i="1"/>
  <c r="R271" i="1"/>
  <c r="T271" i="1"/>
  <c r="Y271" i="1"/>
  <c r="AC271" i="1"/>
  <c r="AD271" i="1"/>
  <c r="AE271" i="1"/>
  <c r="Q271" i="1" s="1"/>
  <c r="AF271" i="1"/>
  <c r="S271" i="1" s="1"/>
  <c r="X271" i="1" s="1"/>
  <c r="AG271" i="1"/>
  <c r="AH271" i="1"/>
  <c r="CV271" i="1" s="1"/>
  <c r="U271" i="1" s="1"/>
  <c r="AI271" i="1"/>
  <c r="CW271" i="1" s="1"/>
  <c r="V271" i="1" s="1"/>
  <c r="AJ271" i="1"/>
  <c r="CX271" i="1" s="1"/>
  <c r="W271" i="1" s="1"/>
  <c r="CR271" i="1"/>
  <c r="CS271" i="1"/>
  <c r="CT271" i="1"/>
  <c r="CU271" i="1"/>
  <c r="CY271" i="1"/>
  <c r="CZ271" i="1"/>
  <c r="GL271" i="1"/>
  <c r="GN271" i="1"/>
  <c r="GO271" i="1"/>
  <c r="GP271" i="1"/>
  <c r="GV271" i="1"/>
  <c r="HC271" i="1"/>
  <c r="GX271" i="1" s="1"/>
  <c r="P272" i="1"/>
  <c r="FR272" i="1" s="1"/>
  <c r="Q272" i="1"/>
  <c r="R272" i="1"/>
  <c r="S272" i="1"/>
  <c r="W272" i="1"/>
  <c r="X272" i="1"/>
  <c r="AB272" i="1"/>
  <c r="AC272" i="1"/>
  <c r="AD272" i="1"/>
  <c r="AE272" i="1"/>
  <c r="CR272" i="1" s="1"/>
  <c r="AF272" i="1"/>
  <c r="CT272" i="1" s="1"/>
  <c r="AG272" i="1"/>
  <c r="AH272" i="1"/>
  <c r="AI272" i="1"/>
  <c r="CW272" i="1" s="1"/>
  <c r="V272" i="1" s="1"/>
  <c r="AJ272" i="1"/>
  <c r="CQ272" i="1"/>
  <c r="CS272" i="1"/>
  <c r="CU272" i="1"/>
  <c r="T272" i="1" s="1"/>
  <c r="CV272" i="1"/>
  <c r="U272" i="1" s="1"/>
  <c r="CX272" i="1"/>
  <c r="GL272" i="1"/>
  <c r="GN272" i="1"/>
  <c r="GO272" i="1"/>
  <c r="GP272" i="1"/>
  <c r="GV272" i="1"/>
  <c r="HC272" i="1"/>
  <c r="GX272" i="1" s="1"/>
  <c r="S273" i="1"/>
  <c r="V273" i="1"/>
  <c r="AC273" i="1"/>
  <c r="P273" i="1" s="1"/>
  <c r="AE273" i="1"/>
  <c r="AF273" i="1"/>
  <c r="AG273" i="1"/>
  <c r="CU273" i="1" s="1"/>
  <c r="T273" i="1" s="1"/>
  <c r="AH273" i="1"/>
  <c r="AI273" i="1"/>
  <c r="AJ273" i="1"/>
  <c r="CR273" i="1"/>
  <c r="CT273" i="1"/>
  <c r="CV273" i="1"/>
  <c r="U273" i="1" s="1"/>
  <c r="CW273" i="1"/>
  <c r="CX273" i="1"/>
  <c r="W273" i="1" s="1"/>
  <c r="CY273" i="1"/>
  <c r="FR273" i="1"/>
  <c r="GL273" i="1"/>
  <c r="GN273" i="1"/>
  <c r="GO273" i="1"/>
  <c r="GP273" i="1"/>
  <c r="GV273" i="1"/>
  <c r="GX273" i="1"/>
  <c r="HC273" i="1"/>
  <c r="R274" i="1"/>
  <c r="T274" i="1"/>
  <c r="U274" i="1"/>
  <c r="AC274" i="1"/>
  <c r="P274" i="1" s="1"/>
  <c r="AD274" i="1"/>
  <c r="AE274" i="1"/>
  <c r="Q274" i="1" s="1"/>
  <c r="AF274" i="1"/>
  <c r="S274" i="1" s="1"/>
  <c r="X274" i="1" s="1"/>
  <c r="AG274" i="1"/>
  <c r="AH274" i="1"/>
  <c r="CV274" i="1" s="1"/>
  <c r="AI274" i="1"/>
  <c r="CW274" i="1" s="1"/>
  <c r="V274" i="1" s="1"/>
  <c r="AJ274" i="1"/>
  <c r="CX274" i="1" s="1"/>
  <c r="W274" i="1" s="1"/>
  <c r="CR274" i="1"/>
  <c r="CS274" i="1"/>
  <c r="CU274" i="1"/>
  <c r="CZ274" i="1"/>
  <c r="GL274" i="1"/>
  <c r="GN274" i="1"/>
  <c r="GO274" i="1"/>
  <c r="GP274" i="1"/>
  <c r="GV274" i="1"/>
  <c r="HC274" i="1" s="1"/>
  <c r="GX274" i="1" s="1"/>
  <c r="P275" i="1"/>
  <c r="Q275" i="1"/>
  <c r="S275" i="1"/>
  <c r="X275" i="1"/>
  <c r="AB275" i="1"/>
  <c r="AC275" i="1"/>
  <c r="AD275" i="1"/>
  <c r="AE275" i="1"/>
  <c r="CR275" i="1" s="1"/>
  <c r="AF275" i="1"/>
  <c r="CT275" i="1" s="1"/>
  <c r="AG275" i="1"/>
  <c r="AH275" i="1"/>
  <c r="AI275" i="1"/>
  <c r="AJ275" i="1"/>
  <c r="CX275" i="1" s="1"/>
  <c r="W275" i="1" s="1"/>
  <c r="CP275" i="1"/>
  <c r="O275" i="1" s="1"/>
  <c r="CQ275" i="1"/>
  <c r="CS275" i="1"/>
  <c r="CU275" i="1"/>
  <c r="T275" i="1" s="1"/>
  <c r="CV275" i="1"/>
  <c r="U275" i="1" s="1"/>
  <c r="CW275" i="1"/>
  <c r="V275" i="1" s="1"/>
  <c r="FR275" i="1"/>
  <c r="GL275" i="1"/>
  <c r="GN275" i="1"/>
  <c r="GO275" i="1"/>
  <c r="GP275" i="1"/>
  <c r="GV275" i="1"/>
  <c r="GX275" i="1"/>
  <c r="HC275" i="1"/>
  <c r="S276" i="1"/>
  <c r="Y276" i="1"/>
  <c r="AB276" i="1"/>
  <c r="AC276" i="1"/>
  <c r="AE276" i="1"/>
  <c r="AD276" i="1" s="1"/>
  <c r="AF276" i="1"/>
  <c r="AG276" i="1"/>
  <c r="AH276" i="1"/>
  <c r="AI276" i="1"/>
  <c r="CW276" i="1" s="1"/>
  <c r="V276" i="1" s="1"/>
  <c r="AJ276" i="1"/>
  <c r="CX276" i="1" s="1"/>
  <c r="W276" i="1" s="1"/>
  <c r="CS276" i="1"/>
  <c r="CT276" i="1"/>
  <c r="CU276" i="1"/>
  <c r="T276" i="1" s="1"/>
  <c r="CV276" i="1"/>
  <c r="U276" i="1" s="1"/>
  <c r="CZ276" i="1"/>
  <c r="GL276" i="1"/>
  <c r="GN276" i="1"/>
  <c r="GO276" i="1"/>
  <c r="GP276" i="1"/>
  <c r="GV276" i="1"/>
  <c r="HC276" i="1" s="1"/>
  <c r="GX276" i="1" s="1"/>
  <c r="P277" i="1"/>
  <c r="S277" i="1"/>
  <c r="T277" i="1"/>
  <c r="X277" i="1"/>
  <c r="AC277" i="1"/>
  <c r="AE277" i="1"/>
  <c r="Y277" i="1" s="1"/>
  <c r="AF277" i="1"/>
  <c r="CT277" i="1" s="1"/>
  <c r="AG277" i="1"/>
  <c r="AH277" i="1"/>
  <c r="AI277" i="1"/>
  <c r="CW277" i="1" s="1"/>
  <c r="V277" i="1" s="1"/>
  <c r="AJ277" i="1"/>
  <c r="CX277" i="1" s="1"/>
  <c r="W277" i="1" s="1"/>
  <c r="CQ277" i="1"/>
  <c r="CU277" i="1"/>
  <c r="CV277" i="1"/>
  <c r="U277" i="1" s="1"/>
  <c r="CY277" i="1"/>
  <c r="FR277" i="1"/>
  <c r="GL277" i="1"/>
  <c r="GN277" i="1"/>
  <c r="GO277" i="1"/>
  <c r="GP277" i="1"/>
  <c r="GV277" i="1"/>
  <c r="HC277" i="1" s="1"/>
  <c r="GX277" i="1" s="1"/>
  <c r="P278" i="1"/>
  <c r="R278" i="1"/>
  <c r="S278" i="1"/>
  <c r="Y278" i="1"/>
  <c r="AC278" i="1"/>
  <c r="AB278" i="1" s="1"/>
  <c r="AD278" i="1"/>
  <c r="AE278" i="1"/>
  <c r="CS278" i="1" s="1"/>
  <c r="AF278" i="1"/>
  <c r="CT278" i="1" s="1"/>
  <c r="AG278" i="1"/>
  <c r="CU278" i="1" s="1"/>
  <c r="T278" i="1" s="1"/>
  <c r="AH278" i="1"/>
  <c r="CV278" i="1" s="1"/>
  <c r="U278" i="1" s="1"/>
  <c r="AI278" i="1"/>
  <c r="AJ278" i="1"/>
  <c r="CQ278" i="1"/>
  <c r="CR278" i="1"/>
  <c r="CW278" i="1"/>
  <c r="V278" i="1" s="1"/>
  <c r="CX278" i="1"/>
  <c r="W278" i="1" s="1"/>
  <c r="CY278" i="1"/>
  <c r="GL278" i="1"/>
  <c r="GN278" i="1"/>
  <c r="GO278" i="1"/>
  <c r="GP278" i="1"/>
  <c r="GV278" i="1"/>
  <c r="HC278" i="1" s="1"/>
  <c r="GX278" i="1" s="1"/>
  <c r="U279" i="1"/>
  <c r="X279" i="1"/>
  <c r="AC279" i="1"/>
  <c r="AD279" i="1"/>
  <c r="AE279" i="1"/>
  <c r="Q279" i="1" s="1"/>
  <c r="AF279" i="1"/>
  <c r="S279" i="1" s="1"/>
  <c r="AG279" i="1"/>
  <c r="AH279" i="1"/>
  <c r="AI279" i="1"/>
  <c r="CW279" i="1" s="1"/>
  <c r="V279" i="1" s="1"/>
  <c r="AJ279" i="1"/>
  <c r="CX279" i="1" s="1"/>
  <c r="W279" i="1" s="1"/>
  <c r="CS279" i="1"/>
  <c r="CT279" i="1"/>
  <c r="CU279" i="1"/>
  <c r="T279" i="1" s="1"/>
  <c r="CV279" i="1"/>
  <c r="CZ279" i="1"/>
  <c r="GL279" i="1"/>
  <c r="GN279" i="1"/>
  <c r="GO279" i="1"/>
  <c r="GP279" i="1"/>
  <c r="GV279" i="1"/>
  <c r="HC279" i="1" s="1"/>
  <c r="GX279" i="1" s="1"/>
  <c r="P280" i="1"/>
  <c r="Q280" i="1"/>
  <c r="S280" i="1"/>
  <c r="T280" i="1"/>
  <c r="W280" i="1"/>
  <c r="X280" i="1"/>
  <c r="AC280" i="1"/>
  <c r="AE280" i="1"/>
  <c r="AF280" i="1"/>
  <c r="CT280" i="1" s="1"/>
  <c r="AG280" i="1"/>
  <c r="AH280" i="1"/>
  <c r="AI280" i="1"/>
  <c r="CW280" i="1" s="1"/>
  <c r="V280" i="1" s="1"/>
  <c r="AJ280" i="1"/>
  <c r="CX280" i="1" s="1"/>
  <c r="CP280" i="1"/>
  <c r="O280" i="1" s="1"/>
  <c r="CQ280" i="1"/>
  <c r="CU280" i="1"/>
  <c r="CV280" i="1"/>
  <c r="U280" i="1" s="1"/>
  <c r="CY280" i="1"/>
  <c r="FR280" i="1"/>
  <c r="GL280" i="1"/>
  <c r="GN280" i="1"/>
  <c r="GO280" i="1"/>
  <c r="GP280" i="1"/>
  <c r="GV280" i="1"/>
  <c r="HC280" i="1" s="1"/>
  <c r="GX280" i="1"/>
  <c r="P281" i="1"/>
  <c r="R281" i="1"/>
  <c r="S281" i="1"/>
  <c r="Y281" i="1"/>
  <c r="AC281" i="1"/>
  <c r="AB281" i="1" s="1"/>
  <c r="AD281" i="1"/>
  <c r="AE281" i="1"/>
  <c r="CS281" i="1" s="1"/>
  <c r="AF281" i="1"/>
  <c r="CT281" i="1" s="1"/>
  <c r="AG281" i="1"/>
  <c r="AH281" i="1"/>
  <c r="CV281" i="1" s="1"/>
  <c r="U281" i="1" s="1"/>
  <c r="AI281" i="1"/>
  <c r="AJ281" i="1"/>
  <c r="CQ281" i="1"/>
  <c r="CR281" i="1"/>
  <c r="CU281" i="1"/>
  <c r="T281" i="1" s="1"/>
  <c r="CW281" i="1"/>
  <c r="V281" i="1" s="1"/>
  <c r="CX281" i="1"/>
  <c r="W281" i="1" s="1"/>
  <c r="GL281" i="1"/>
  <c r="GN281" i="1"/>
  <c r="GO281" i="1"/>
  <c r="GP281" i="1"/>
  <c r="GV281" i="1"/>
  <c r="HC281" i="1" s="1"/>
  <c r="GX281" i="1" s="1"/>
  <c r="U282" i="1"/>
  <c r="X282" i="1"/>
  <c r="AC282" i="1"/>
  <c r="AD282" i="1"/>
  <c r="AE282" i="1"/>
  <c r="Q282" i="1" s="1"/>
  <c r="AF282" i="1"/>
  <c r="S282" i="1" s="1"/>
  <c r="AG282" i="1"/>
  <c r="AH282" i="1"/>
  <c r="AI282" i="1"/>
  <c r="CW282" i="1" s="1"/>
  <c r="V282" i="1" s="1"/>
  <c r="AJ282" i="1"/>
  <c r="CX282" i="1" s="1"/>
  <c r="W282" i="1" s="1"/>
  <c r="CS282" i="1"/>
  <c r="CT282" i="1"/>
  <c r="CU282" i="1"/>
  <c r="T282" i="1" s="1"/>
  <c r="CV282" i="1"/>
  <c r="GL282" i="1"/>
  <c r="GN282" i="1"/>
  <c r="GO282" i="1"/>
  <c r="GP282" i="1"/>
  <c r="GV282" i="1"/>
  <c r="HC282" i="1" s="1"/>
  <c r="GX282" i="1" s="1"/>
  <c r="P283" i="1"/>
  <c r="S283" i="1"/>
  <c r="T283" i="1"/>
  <c r="W283" i="1"/>
  <c r="AC283" i="1"/>
  <c r="AE283" i="1"/>
  <c r="Q283" i="1" s="1"/>
  <c r="CP283" i="1" s="1"/>
  <c r="O283" i="1" s="1"/>
  <c r="AF283" i="1"/>
  <c r="CT283" i="1" s="1"/>
  <c r="AG283" i="1"/>
  <c r="AH283" i="1"/>
  <c r="AI283" i="1"/>
  <c r="CW283" i="1" s="1"/>
  <c r="V283" i="1" s="1"/>
  <c r="AJ283" i="1"/>
  <c r="CX283" i="1" s="1"/>
  <c r="CQ283" i="1"/>
  <c r="CU283" i="1"/>
  <c r="CV283" i="1"/>
  <c r="U283" i="1" s="1"/>
  <c r="FR283" i="1"/>
  <c r="GL283" i="1"/>
  <c r="GN283" i="1"/>
  <c r="GO283" i="1"/>
  <c r="GP283" i="1"/>
  <c r="GV283" i="1"/>
  <c r="HC283" i="1" s="1"/>
  <c r="GX283" i="1" s="1"/>
  <c r="P284" i="1"/>
  <c r="R284" i="1"/>
  <c r="S284" i="1"/>
  <c r="AC284" i="1"/>
  <c r="AD284" i="1"/>
  <c r="AE284" i="1"/>
  <c r="CS284" i="1" s="1"/>
  <c r="AF284" i="1"/>
  <c r="CT284" i="1" s="1"/>
  <c r="AG284" i="1"/>
  <c r="CU284" i="1" s="1"/>
  <c r="T284" i="1" s="1"/>
  <c r="AH284" i="1"/>
  <c r="CV284" i="1" s="1"/>
  <c r="U284" i="1" s="1"/>
  <c r="AI284" i="1"/>
  <c r="AJ284" i="1"/>
  <c r="CQ284" i="1"/>
  <c r="CR284" i="1"/>
  <c r="CW284" i="1"/>
  <c r="V284" i="1" s="1"/>
  <c r="CX284" i="1"/>
  <c r="W284" i="1" s="1"/>
  <c r="GL284" i="1"/>
  <c r="GN284" i="1"/>
  <c r="GO284" i="1"/>
  <c r="GP284" i="1"/>
  <c r="GV284" i="1"/>
  <c r="HC284" i="1" s="1"/>
  <c r="GX284" i="1" s="1"/>
  <c r="P285" i="1"/>
  <c r="U285" i="1"/>
  <c r="W285" i="1"/>
  <c r="AC285" i="1"/>
  <c r="AD285" i="1"/>
  <c r="AE285" i="1"/>
  <c r="Q285" i="1" s="1"/>
  <c r="AF285" i="1"/>
  <c r="S285" i="1" s="1"/>
  <c r="AG285" i="1"/>
  <c r="AH285" i="1"/>
  <c r="AI285" i="1"/>
  <c r="CW285" i="1" s="1"/>
  <c r="V285" i="1" s="1"/>
  <c r="AJ285" i="1"/>
  <c r="CQ285" i="1"/>
  <c r="CS285" i="1"/>
  <c r="CT285" i="1"/>
  <c r="CU285" i="1"/>
  <c r="T285" i="1" s="1"/>
  <c r="CV285" i="1"/>
  <c r="CX285" i="1"/>
  <c r="GL285" i="1"/>
  <c r="GN285" i="1"/>
  <c r="GO285" i="1"/>
  <c r="GP285" i="1"/>
  <c r="GV285" i="1"/>
  <c r="HC285" i="1" s="1"/>
  <c r="GX285" i="1" s="1"/>
  <c r="P286" i="1"/>
  <c r="S286" i="1"/>
  <c r="T286" i="1"/>
  <c r="AC286" i="1"/>
  <c r="AE286" i="1"/>
  <c r="AF286" i="1"/>
  <c r="CT286" i="1" s="1"/>
  <c r="AG286" i="1"/>
  <c r="AH286" i="1"/>
  <c r="CV286" i="1" s="1"/>
  <c r="U286" i="1" s="1"/>
  <c r="AI286" i="1"/>
  <c r="CW286" i="1" s="1"/>
  <c r="V286" i="1" s="1"/>
  <c r="AJ286" i="1"/>
  <c r="CX286" i="1" s="1"/>
  <c r="W286" i="1" s="1"/>
  <c r="CQ286" i="1"/>
  <c r="CU286" i="1"/>
  <c r="FR286" i="1"/>
  <c r="GL286" i="1"/>
  <c r="BZ289" i="1" s="1"/>
  <c r="GN286" i="1"/>
  <c r="GO286" i="1"/>
  <c r="GP286" i="1"/>
  <c r="GV286" i="1"/>
  <c r="HC286" i="1" s="1"/>
  <c r="GX286" i="1" s="1"/>
  <c r="P287" i="1"/>
  <c r="R287" i="1"/>
  <c r="S287" i="1"/>
  <c r="Y287" i="1" s="1"/>
  <c r="AC287" i="1"/>
  <c r="AB287" i="1" s="1"/>
  <c r="AD287" i="1"/>
  <c r="AE287" i="1"/>
  <c r="CS287" i="1" s="1"/>
  <c r="AF287" i="1"/>
  <c r="CT287" i="1" s="1"/>
  <c r="AG287" i="1"/>
  <c r="CU287" i="1" s="1"/>
  <c r="T287" i="1" s="1"/>
  <c r="AH287" i="1"/>
  <c r="CV287" i="1" s="1"/>
  <c r="U287" i="1" s="1"/>
  <c r="AI287" i="1"/>
  <c r="AJ287" i="1"/>
  <c r="CQ287" i="1"/>
  <c r="CR287" i="1"/>
  <c r="CW287" i="1"/>
  <c r="V287" i="1" s="1"/>
  <c r="CX287" i="1"/>
  <c r="W287" i="1" s="1"/>
  <c r="GL287" i="1"/>
  <c r="GN287" i="1"/>
  <c r="GO287" i="1"/>
  <c r="GP287" i="1"/>
  <c r="GV287" i="1"/>
  <c r="HC287" i="1" s="1"/>
  <c r="GX287" i="1" s="1"/>
  <c r="B289" i="1"/>
  <c r="B184" i="1" s="1"/>
  <c r="C289" i="1"/>
  <c r="C184" i="1" s="1"/>
  <c r="D289" i="1"/>
  <c r="D184" i="1" s="1"/>
  <c r="F289" i="1"/>
  <c r="F184" i="1" s="1"/>
  <c r="G289" i="1"/>
  <c r="G184" i="1" s="1"/>
  <c r="BD289" i="1"/>
  <c r="BX289" i="1"/>
  <c r="BX184" i="1" s="1"/>
  <c r="CD289" i="1"/>
  <c r="CK289" i="1"/>
  <c r="CK184" i="1" s="1"/>
  <c r="CL289" i="1"/>
  <c r="CM289" i="1"/>
  <c r="CM184" i="1" s="1"/>
  <c r="EG289" i="1"/>
  <c r="EU289" i="1"/>
  <c r="EV289" i="1"/>
  <c r="FP289" i="1"/>
  <c r="GC289" i="1"/>
  <c r="GC184" i="1" s="1"/>
  <c r="GD289" i="1"/>
  <c r="GD184" i="1" s="1"/>
  <c r="GE289" i="1"/>
  <c r="GE184" i="1" s="1"/>
  <c r="D319" i="1"/>
  <c r="E321" i="1"/>
  <c r="Z321" i="1"/>
  <c r="AA321" i="1"/>
  <c r="AM321" i="1"/>
  <c r="AN321" i="1"/>
  <c r="BE321" i="1"/>
  <c r="BF321" i="1"/>
  <c r="BG321" i="1"/>
  <c r="BH321" i="1"/>
  <c r="BI321" i="1"/>
  <c r="BJ321" i="1"/>
  <c r="BK321" i="1"/>
  <c r="BL321" i="1"/>
  <c r="BM321" i="1"/>
  <c r="BN321" i="1"/>
  <c r="BO321" i="1"/>
  <c r="BP321" i="1"/>
  <c r="BQ321" i="1"/>
  <c r="BR321" i="1"/>
  <c r="BS321" i="1"/>
  <c r="BT321" i="1"/>
  <c r="BU321" i="1"/>
  <c r="BV321" i="1"/>
  <c r="BW321" i="1"/>
  <c r="CN321" i="1"/>
  <c r="CO321" i="1"/>
  <c r="CP321" i="1"/>
  <c r="CQ321" i="1"/>
  <c r="CR321" i="1"/>
  <c r="CS321" i="1"/>
  <c r="CT321" i="1"/>
  <c r="CU321" i="1"/>
  <c r="CV321" i="1"/>
  <c r="CW321" i="1"/>
  <c r="CX321" i="1"/>
  <c r="CY321" i="1"/>
  <c r="CZ321" i="1"/>
  <c r="DA321" i="1"/>
  <c r="DB321" i="1"/>
  <c r="DC321" i="1"/>
  <c r="DD321" i="1"/>
  <c r="DE321" i="1"/>
  <c r="DF321" i="1"/>
  <c r="DR321" i="1"/>
  <c r="DS321" i="1"/>
  <c r="EE321" i="1"/>
  <c r="EF321" i="1"/>
  <c r="EW321" i="1"/>
  <c r="EX321" i="1"/>
  <c r="EY321" i="1"/>
  <c r="EZ321" i="1"/>
  <c r="FA321" i="1"/>
  <c r="FB321" i="1"/>
  <c r="FC321" i="1"/>
  <c r="FD321" i="1"/>
  <c r="FE321" i="1"/>
  <c r="FF321" i="1"/>
  <c r="FG321" i="1"/>
  <c r="FH321" i="1"/>
  <c r="FI321" i="1"/>
  <c r="FJ321" i="1"/>
  <c r="FK321" i="1"/>
  <c r="FL321" i="1"/>
  <c r="FM321" i="1"/>
  <c r="FN321" i="1"/>
  <c r="FO321" i="1"/>
  <c r="GF321" i="1"/>
  <c r="GG321" i="1"/>
  <c r="GH321" i="1"/>
  <c r="GI321" i="1"/>
  <c r="GJ321" i="1"/>
  <c r="GK321" i="1"/>
  <c r="GL321" i="1"/>
  <c r="GM321" i="1"/>
  <c r="GN321" i="1"/>
  <c r="GO321" i="1"/>
  <c r="GP321" i="1"/>
  <c r="GQ321" i="1"/>
  <c r="GR321" i="1"/>
  <c r="GS321" i="1"/>
  <c r="GT321" i="1"/>
  <c r="GU321" i="1"/>
  <c r="GV321" i="1"/>
  <c r="GW321" i="1"/>
  <c r="GX321" i="1"/>
  <c r="I323" i="1"/>
  <c r="Q323" i="1" s="1"/>
  <c r="K323" i="1"/>
  <c r="P323" i="1"/>
  <c r="S323" i="1"/>
  <c r="X323" i="1" s="1"/>
  <c r="T323" i="1"/>
  <c r="U323" i="1"/>
  <c r="AC323" i="1"/>
  <c r="AD323" i="1"/>
  <c r="AE323" i="1"/>
  <c r="CS323" i="1" s="1"/>
  <c r="AF323" i="1"/>
  <c r="CT323" i="1" s="1"/>
  <c r="AG323" i="1"/>
  <c r="AH323" i="1"/>
  <c r="CV323" i="1" s="1"/>
  <c r="AI323" i="1"/>
  <c r="CW323" i="1" s="1"/>
  <c r="V323" i="1" s="1"/>
  <c r="AJ323" i="1"/>
  <c r="CQ323" i="1"/>
  <c r="CR323" i="1"/>
  <c r="CU323" i="1"/>
  <c r="CX323" i="1"/>
  <c r="W323" i="1" s="1"/>
  <c r="CY323" i="1"/>
  <c r="CZ323" i="1"/>
  <c r="GL323" i="1"/>
  <c r="GN323" i="1"/>
  <c r="GP323" i="1"/>
  <c r="GV323" i="1"/>
  <c r="GX323" i="1"/>
  <c r="HC323" i="1"/>
  <c r="I324" i="1"/>
  <c r="K324" i="1"/>
  <c r="P324" i="1"/>
  <c r="S324" i="1"/>
  <c r="AC324" i="1"/>
  <c r="CQ324" i="1" s="1"/>
  <c r="AD324" i="1"/>
  <c r="AB324" i="1" s="1"/>
  <c r="AE324" i="1"/>
  <c r="AF324" i="1"/>
  <c r="AG324" i="1"/>
  <c r="CU324" i="1" s="1"/>
  <c r="T324" i="1" s="1"/>
  <c r="AH324" i="1"/>
  <c r="CV324" i="1" s="1"/>
  <c r="U324" i="1" s="1"/>
  <c r="AI324" i="1"/>
  <c r="AJ324" i="1"/>
  <c r="CR324" i="1"/>
  <c r="CS324" i="1"/>
  <c r="CT324" i="1"/>
  <c r="CW324" i="1"/>
  <c r="CX324" i="1"/>
  <c r="W324" i="1" s="1"/>
  <c r="GL324" i="1"/>
  <c r="GN324" i="1"/>
  <c r="GP324" i="1"/>
  <c r="GV324" i="1"/>
  <c r="HC324" i="1" s="1"/>
  <c r="GX324" i="1"/>
  <c r="P325" i="1"/>
  <c r="S325" i="1"/>
  <c r="X325" i="1"/>
  <c r="Y325" i="1"/>
  <c r="AC325" i="1"/>
  <c r="AE325" i="1"/>
  <c r="Q325" i="1" s="1"/>
  <c r="AF325" i="1"/>
  <c r="AG325" i="1"/>
  <c r="AH325" i="1"/>
  <c r="AI325" i="1"/>
  <c r="CW325" i="1" s="1"/>
  <c r="V325" i="1" s="1"/>
  <c r="AJ325" i="1"/>
  <c r="CX325" i="1" s="1"/>
  <c r="W325" i="1" s="1"/>
  <c r="CQ325" i="1"/>
  <c r="CR325" i="1"/>
  <c r="CT325" i="1"/>
  <c r="CU325" i="1"/>
  <c r="T325" i="1" s="1"/>
  <c r="CV325" i="1"/>
  <c r="U325" i="1" s="1"/>
  <c r="CY325" i="1"/>
  <c r="GL325" i="1"/>
  <c r="GN325" i="1"/>
  <c r="GP325" i="1"/>
  <c r="GV325" i="1"/>
  <c r="HC325" i="1"/>
  <c r="GX325" i="1" s="1"/>
  <c r="P326" i="1"/>
  <c r="CP326" i="1" s="1"/>
  <c r="O326" i="1" s="1"/>
  <c r="Q326" i="1"/>
  <c r="S326" i="1"/>
  <c r="Y326" i="1" s="1"/>
  <c r="AC326" i="1"/>
  <c r="AE326" i="1"/>
  <c r="AF326" i="1"/>
  <c r="CT326" i="1" s="1"/>
  <c r="AG326" i="1"/>
  <c r="CU326" i="1" s="1"/>
  <c r="T326" i="1" s="1"/>
  <c r="AH326" i="1"/>
  <c r="CV326" i="1" s="1"/>
  <c r="U326" i="1" s="1"/>
  <c r="AI326" i="1"/>
  <c r="CW326" i="1" s="1"/>
  <c r="V326" i="1" s="1"/>
  <c r="AJ326" i="1"/>
  <c r="CQ326" i="1"/>
  <c r="CR326" i="1"/>
  <c r="CS326" i="1"/>
  <c r="CX326" i="1"/>
  <c r="W326" i="1" s="1"/>
  <c r="CY326" i="1"/>
  <c r="CZ326" i="1"/>
  <c r="GL326" i="1"/>
  <c r="GN326" i="1"/>
  <c r="GP326" i="1"/>
  <c r="GV326" i="1"/>
  <c r="HC326" i="1"/>
  <c r="GX326" i="1" s="1"/>
  <c r="P327" i="1"/>
  <c r="Q327" i="1"/>
  <c r="R327" i="1"/>
  <c r="V327" i="1"/>
  <c r="W327" i="1"/>
  <c r="AC327" i="1"/>
  <c r="CQ327" i="1" s="1"/>
  <c r="AE327" i="1"/>
  <c r="AD327" i="1" s="1"/>
  <c r="AB327" i="1" s="1"/>
  <c r="AF327" i="1"/>
  <c r="CT327" i="1" s="1"/>
  <c r="AG327" i="1"/>
  <c r="AH327" i="1"/>
  <c r="AI327" i="1"/>
  <c r="AJ327" i="1"/>
  <c r="CR327" i="1"/>
  <c r="CS327" i="1"/>
  <c r="CU327" i="1"/>
  <c r="T327" i="1" s="1"/>
  <c r="CV327" i="1"/>
  <c r="U327" i="1" s="1"/>
  <c r="CW327" i="1"/>
  <c r="CX327" i="1"/>
  <c r="GL327" i="1"/>
  <c r="GN327" i="1"/>
  <c r="GP327" i="1"/>
  <c r="GV327" i="1"/>
  <c r="HC327" i="1"/>
  <c r="GX327" i="1" s="1"/>
  <c r="S328" i="1"/>
  <c r="V328" i="1"/>
  <c r="AC328" i="1"/>
  <c r="P328" i="1" s="1"/>
  <c r="AE328" i="1"/>
  <c r="AF328" i="1"/>
  <c r="AG328" i="1"/>
  <c r="CU328" i="1" s="1"/>
  <c r="T328" i="1" s="1"/>
  <c r="AH328" i="1"/>
  <c r="AI328" i="1"/>
  <c r="AJ328" i="1"/>
  <c r="CT328" i="1"/>
  <c r="CV328" i="1"/>
  <c r="U328" i="1" s="1"/>
  <c r="CW328" i="1"/>
  <c r="CX328" i="1"/>
  <c r="W328" i="1" s="1"/>
  <c r="GL328" i="1"/>
  <c r="GN328" i="1"/>
  <c r="GP328" i="1"/>
  <c r="GV328" i="1"/>
  <c r="HC328" i="1" s="1"/>
  <c r="GX328" i="1" s="1"/>
  <c r="P329" i="1"/>
  <c r="CP329" i="1" s="1"/>
  <c r="O329" i="1" s="1"/>
  <c r="Q329" i="1"/>
  <c r="S329" i="1"/>
  <c r="CY329" i="1" s="1"/>
  <c r="V329" i="1"/>
  <c r="AC329" i="1"/>
  <c r="AE329" i="1"/>
  <c r="AF329" i="1"/>
  <c r="AG329" i="1"/>
  <c r="CU329" i="1" s="1"/>
  <c r="T329" i="1" s="1"/>
  <c r="AH329" i="1"/>
  <c r="AI329" i="1"/>
  <c r="CW329" i="1" s="1"/>
  <c r="AJ329" i="1"/>
  <c r="CQ329" i="1"/>
  <c r="CT329" i="1"/>
  <c r="CV329" i="1"/>
  <c r="U329" i="1" s="1"/>
  <c r="CX329" i="1"/>
  <c r="W329" i="1" s="1"/>
  <c r="GL329" i="1"/>
  <c r="GN329" i="1"/>
  <c r="GP329" i="1"/>
  <c r="GV329" i="1"/>
  <c r="HC329" i="1"/>
  <c r="GX329" i="1" s="1"/>
  <c r="P330" i="1"/>
  <c r="AC330" i="1"/>
  <c r="AE330" i="1"/>
  <c r="AF330" i="1"/>
  <c r="AG330" i="1"/>
  <c r="CU330" i="1" s="1"/>
  <c r="T330" i="1" s="1"/>
  <c r="AH330" i="1"/>
  <c r="AI330" i="1"/>
  <c r="AJ330" i="1"/>
  <c r="CQ330" i="1"/>
  <c r="CV330" i="1"/>
  <c r="U330" i="1" s="1"/>
  <c r="CW330" i="1"/>
  <c r="V330" i="1" s="1"/>
  <c r="CX330" i="1"/>
  <c r="W330" i="1" s="1"/>
  <c r="GL330" i="1"/>
  <c r="GN330" i="1"/>
  <c r="GP330" i="1"/>
  <c r="GV330" i="1"/>
  <c r="HC330" i="1"/>
  <c r="GX330" i="1" s="1"/>
  <c r="P331" i="1"/>
  <c r="AC331" i="1"/>
  <c r="CQ331" i="1" s="1"/>
  <c r="AE331" i="1"/>
  <c r="AF331" i="1"/>
  <c r="AG331" i="1"/>
  <c r="CU331" i="1" s="1"/>
  <c r="T331" i="1" s="1"/>
  <c r="AH331" i="1"/>
  <c r="AI331" i="1"/>
  <c r="AJ331" i="1"/>
  <c r="CV331" i="1"/>
  <c r="U331" i="1" s="1"/>
  <c r="CW331" i="1"/>
  <c r="V331" i="1" s="1"/>
  <c r="CX331" i="1"/>
  <c r="W331" i="1" s="1"/>
  <c r="GL331" i="1"/>
  <c r="GN331" i="1"/>
  <c r="GP331" i="1"/>
  <c r="GV331" i="1"/>
  <c r="HC331" i="1" s="1"/>
  <c r="GX331" i="1" s="1"/>
  <c r="P332" i="1"/>
  <c r="Q332" i="1"/>
  <c r="R332" i="1"/>
  <c r="AC332" i="1"/>
  <c r="CQ332" i="1" s="1"/>
  <c r="AE332" i="1"/>
  <c r="AF332" i="1"/>
  <c r="AG332" i="1"/>
  <c r="CU332" i="1" s="1"/>
  <c r="T332" i="1" s="1"/>
  <c r="AH332" i="1"/>
  <c r="AI332" i="1"/>
  <c r="AJ332" i="1"/>
  <c r="CV332" i="1"/>
  <c r="U332" i="1" s="1"/>
  <c r="CW332" i="1"/>
  <c r="V332" i="1" s="1"/>
  <c r="CX332" i="1"/>
  <c r="W332" i="1" s="1"/>
  <c r="GL332" i="1"/>
  <c r="GN332" i="1"/>
  <c r="GP332" i="1"/>
  <c r="GV332" i="1"/>
  <c r="HC332" i="1"/>
  <c r="GX332" i="1" s="1"/>
  <c r="R333" i="1"/>
  <c r="V333" i="1"/>
  <c r="AB333" i="1"/>
  <c r="AC333" i="1"/>
  <c r="CQ333" i="1" s="1"/>
  <c r="AD333" i="1"/>
  <c r="AE333" i="1"/>
  <c r="Q333" i="1" s="1"/>
  <c r="AF333" i="1"/>
  <c r="S333" i="1" s="1"/>
  <c r="AG333" i="1"/>
  <c r="AH333" i="1"/>
  <c r="CV333" i="1" s="1"/>
  <c r="U333" i="1" s="1"/>
  <c r="AI333" i="1"/>
  <c r="AJ333" i="1"/>
  <c r="CX333" i="1" s="1"/>
  <c r="W333" i="1" s="1"/>
  <c r="CR333" i="1"/>
  <c r="CS333" i="1"/>
  <c r="CT333" i="1"/>
  <c r="CU333" i="1"/>
  <c r="T333" i="1" s="1"/>
  <c r="CW333" i="1"/>
  <c r="GL333" i="1"/>
  <c r="GN333" i="1"/>
  <c r="GP333" i="1"/>
  <c r="GV333" i="1"/>
  <c r="HC333" i="1" s="1"/>
  <c r="GX333" i="1" s="1"/>
  <c r="S334" i="1"/>
  <c r="CZ334" i="1" s="1"/>
  <c r="W334" i="1"/>
  <c r="X334" i="1"/>
  <c r="Y334" i="1"/>
  <c r="AC334" i="1"/>
  <c r="AE334" i="1"/>
  <c r="CS334" i="1" s="1"/>
  <c r="AF334" i="1"/>
  <c r="AG334" i="1"/>
  <c r="CU334" i="1" s="1"/>
  <c r="T334" i="1" s="1"/>
  <c r="AH334" i="1"/>
  <c r="CV334" i="1" s="1"/>
  <c r="U334" i="1" s="1"/>
  <c r="AI334" i="1"/>
  <c r="CW334" i="1" s="1"/>
  <c r="V334" i="1" s="1"/>
  <c r="AJ334" i="1"/>
  <c r="CQ334" i="1"/>
  <c r="CR334" i="1"/>
  <c r="CT334" i="1"/>
  <c r="CX334" i="1"/>
  <c r="CY334" i="1"/>
  <c r="GL334" i="1"/>
  <c r="GN334" i="1"/>
  <c r="GP334" i="1"/>
  <c r="GV334" i="1"/>
  <c r="HC334" i="1"/>
  <c r="GX334" i="1" s="1"/>
  <c r="I335" i="1"/>
  <c r="K335" i="1"/>
  <c r="R335" i="1"/>
  <c r="AC335" i="1"/>
  <c r="CQ335" i="1" s="1"/>
  <c r="AE335" i="1"/>
  <c r="CR335" i="1" s="1"/>
  <c r="AF335" i="1"/>
  <c r="CT335" i="1" s="1"/>
  <c r="AG335" i="1"/>
  <c r="CU335" i="1" s="1"/>
  <c r="T335" i="1" s="1"/>
  <c r="AH335" i="1"/>
  <c r="CV335" i="1" s="1"/>
  <c r="U335" i="1" s="1"/>
  <c r="AI335" i="1"/>
  <c r="AJ335" i="1"/>
  <c r="CS335" i="1"/>
  <c r="CW335" i="1"/>
  <c r="V335" i="1" s="1"/>
  <c r="CX335" i="1"/>
  <c r="W335" i="1" s="1"/>
  <c r="GL335" i="1"/>
  <c r="GN335" i="1"/>
  <c r="GP335" i="1"/>
  <c r="GV335" i="1"/>
  <c r="HC335" i="1" s="1"/>
  <c r="GX335" i="1" s="1"/>
  <c r="I336" i="1"/>
  <c r="K336" i="1"/>
  <c r="AC336" i="1"/>
  <c r="AE336" i="1"/>
  <c r="AD336" i="1" s="1"/>
  <c r="AF336" i="1"/>
  <c r="AG336" i="1"/>
  <c r="CU336" i="1" s="1"/>
  <c r="AH336" i="1"/>
  <c r="AI336" i="1"/>
  <c r="CW336" i="1" s="1"/>
  <c r="AJ336" i="1"/>
  <c r="CX336" i="1" s="1"/>
  <c r="CR336" i="1"/>
  <c r="CS336" i="1"/>
  <c r="CT336" i="1"/>
  <c r="CV336" i="1"/>
  <c r="GL336" i="1"/>
  <c r="GN336" i="1"/>
  <c r="GP336" i="1"/>
  <c r="GV336" i="1"/>
  <c r="HC336" i="1" s="1"/>
  <c r="P337" i="1"/>
  <c r="R337" i="1"/>
  <c r="V337" i="1"/>
  <c r="W337" i="1"/>
  <c r="AC337" i="1"/>
  <c r="AD337" i="1"/>
  <c r="AB337" i="1" s="1"/>
  <c r="AE337" i="1"/>
  <c r="Q337" i="1" s="1"/>
  <c r="AF337" i="1"/>
  <c r="CT337" i="1" s="1"/>
  <c r="AG337" i="1"/>
  <c r="CU337" i="1" s="1"/>
  <c r="T337" i="1" s="1"/>
  <c r="AH337" i="1"/>
  <c r="CV337" i="1" s="1"/>
  <c r="U337" i="1" s="1"/>
  <c r="AI337" i="1"/>
  <c r="AJ337" i="1"/>
  <c r="CX337" i="1" s="1"/>
  <c r="CQ337" i="1"/>
  <c r="CR337" i="1"/>
  <c r="CS337" i="1"/>
  <c r="CW337" i="1"/>
  <c r="GL337" i="1"/>
  <c r="GN337" i="1"/>
  <c r="GP337" i="1"/>
  <c r="GV337" i="1"/>
  <c r="HC337" i="1" s="1"/>
  <c r="GX337" i="1" s="1"/>
  <c r="R338" i="1"/>
  <c r="S338" i="1"/>
  <c r="CY338" i="1" s="1"/>
  <c r="T338" i="1"/>
  <c r="U338" i="1"/>
  <c r="AC338" i="1"/>
  <c r="CQ338" i="1" s="1"/>
  <c r="AD338" i="1"/>
  <c r="AE338" i="1"/>
  <c r="CS338" i="1" s="1"/>
  <c r="AF338" i="1"/>
  <c r="AG338" i="1"/>
  <c r="CU338" i="1" s="1"/>
  <c r="AH338" i="1"/>
  <c r="CV338" i="1" s="1"/>
  <c r="AI338" i="1"/>
  <c r="CW338" i="1" s="1"/>
  <c r="V338" i="1" s="1"/>
  <c r="AJ338" i="1"/>
  <c r="CR338" i="1"/>
  <c r="CT338" i="1"/>
  <c r="CX338" i="1"/>
  <c r="W338" i="1" s="1"/>
  <c r="CZ338" i="1"/>
  <c r="GL338" i="1"/>
  <c r="GN338" i="1"/>
  <c r="GP338" i="1"/>
  <c r="GV338" i="1"/>
  <c r="HC338" i="1" s="1"/>
  <c r="GX338" i="1" s="1"/>
  <c r="P339" i="1"/>
  <c r="AC339" i="1"/>
  <c r="AE339" i="1"/>
  <c r="AF339" i="1"/>
  <c r="AG339" i="1"/>
  <c r="AH339" i="1"/>
  <c r="AI339" i="1"/>
  <c r="AJ339" i="1"/>
  <c r="CX339" i="1" s="1"/>
  <c r="W339" i="1" s="1"/>
  <c r="CQ339" i="1"/>
  <c r="CU339" i="1"/>
  <c r="T339" i="1" s="1"/>
  <c r="CV339" i="1"/>
  <c r="U339" i="1" s="1"/>
  <c r="CW339" i="1"/>
  <c r="V339" i="1" s="1"/>
  <c r="GL339" i="1"/>
  <c r="GN339" i="1"/>
  <c r="GP339" i="1"/>
  <c r="GV339" i="1"/>
  <c r="GX339" i="1"/>
  <c r="HC339" i="1"/>
  <c r="S340" i="1"/>
  <c r="CY340" i="1" s="1"/>
  <c r="U340" i="1"/>
  <c r="Y340" i="1"/>
  <c r="AB340" i="1"/>
  <c r="AC340" i="1"/>
  <c r="AE340" i="1"/>
  <c r="AD340" i="1" s="1"/>
  <c r="AF340" i="1"/>
  <c r="AG340" i="1"/>
  <c r="CU340" i="1" s="1"/>
  <c r="T340" i="1" s="1"/>
  <c r="AH340" i="1"/>
  <c r="AI340" i="1"/>
  <c r="CW340" i="1" s="1"/>
  <c r="V340" i="1" s="1"/>
  <c r="AJ340" i="1"/>
  <c r="CX340" i="1" s="1"/>
  <c r="W340" i="1" s="1"/>
  <c r="CR340" i="1"/>
  <c r="CS340" i="1"/>
  <c r="CT340" i="1"/>
  <c r="CV340" i="1"/>
  <c r="CZ340" i="1"/>
  <c r="GL340" i="1"/>
  <c r="GN340" i="1"/>
  <c r="GP340" i="1"/>
  <c r="GV340" i="1"/>
  <c r="HC340" i="1" s="1"/>
  <c r="GX340" i="1" s="1"/>
  <c r="P341" i="1"/>
  <c r="R341" i="1"/>
  <c r="V341" i="1"/>
  <c r="AC341" i="1"/>
  <c r="AB341" i="1" s="1"/>
  <c r="AD341" i="1"/>
  <c r="AE341" i="1"/>
  <c r="Q341" i="1" s="1"/>
  <c r="AF341" i="1"/>
  <c r="CT341" i="1" s="1"/>
  <c r="AG341" i="1"/>
  <c r="CU341" i="1" s="1"/>
  <c r="T341" i="1" s="1"/>
  <c r="AH341" i="1"/>
  <c r="CV341" i="1" s="1"/>
  <c r="U341" i="1" s="1"/>
  <c r="AI341" i="1"/>
  <c r="AJ341" i="1"/>
  <c r="CX341" i="1" s="1"/>
  <c r="W341" i="1" s="1"/>
  <c r="CQ341" i="1"/>
  <c r="CR341" i="1"/>
  <c r="CS341" i="1"/>
  <c r="CW341" i="1"/>
  <c r="GL341" i="1"/>
  <c r="GN341" i="1"/>
  <c r="GP341" i="1"/>
  <c r="GV341" i="1"/>
  <c r="HC341" i="1" s="1"/>
  <c r="GX341" i="1" s="1"/>
  <c r="R342" i="1"/>
  <c r="S342" i="1"/>
  <c r="T342" i="1"/>
  <c r="AC342" i="1"/>
  <c r="CQ342" i="1" s="1"/>
  <c r="AD342" i="1"/>
  <c r="AE342" i="1"/>
  <c r="CS342" i="1" s="1"/>
  <c r="AF342" i="1"/>
  <c r="AG342" i="1"/>
  <c r="CU342" i="1" s="1"/>
  <c r="AH342" i="1"/>
  <c r="CV342" i="1" s="1"/>
  <c r="U342" i="1" s="1"/>
  <c r="AI342" i="1"/>
  <c r="CW342" i="1" s="1"/>
  <c r="V342" i="1" s="1"/>
  <c r="AJ342" i="1"/>
  <c r="CR342" i="1"/>
  <c r="CT342" i="1"/>
  <c r="CX342" i="1"/>
  <c r="W342" i="1" s="1"/>
  <c r="GL342" i="1"/>
  <c r="GN342" i="1"/>
  <c r="GP342" i="1"/>
  <c r="GV342" i="1"/>
  <c r="HC342" i="1" s="1"/>
  <c r="GX342" i="1" s="1"/>
  <c r="P343" i="1"/>
  <c r="AC343" i="1"/>
  <c r="AE343" i="1"/>
  <c r="AF343" i="1"/>
  <c r="AG343" i="1"/>
  <c r="AH343" i="1"/>
  <c r="AI343" i="1"/>
  <c r="AJ343" i="1"/>
  <c r="CX343" i="1" s="1"/>
  <c r="W343" i="1" s="1"/>
  <c r="CQ343" i="1"/>
  <c r="CU343" i="1"/>
  <c r="T343" i="1" s="1"/>
  <c r="CV343" i="1"/>
  <c r="U343" i="1" s="1"/>
  <c r="CW343" i="1"/>
  <c r="V343" i="1" s="1"/>
  <c r="GL343" i="1"/>
  <c r="GN343" i="1"/>
  <c r="GP343" i="1"/>
  <c r="GV343" i="1"/>
  <c r="HC343" i="1"/>
  <c r="GX343" i="1" s="1"/>
  <c r="S344" i="1"/>
  <c r="CY344" i="1" s="1"/>
  <c r="U344" i="1"/>
  <c r="Y344" i="1"/>
  <c r="AC344" i="1"/>
  <c r="AE344" i="1"/>
  <c r="AD344" i="1" s="1"/>
  <c r="AF344" i="1"/>
  <c r="AG344" i="1"/>
  <c r="CU344" i="1" s="1"/>
  <c r="T344" i="1" s="1"/>
  <c r="AH344" i="1"/>
  <c r="AI344" i="1"/>
  <c r="CW344" i="1" s="1"/>
  <c r="V344" i="1" s="1"/>
  <c r="AJ344" i="1"/>
  <c r="CX344" i="1" s="1"/>
  <c r="W344" i="1" s="1"/>
  <c r="CR344" i="1"/>
  <c r="CS344" i="1"/>
  <c r="CT344" i="1"/>
  <c r="CV344" i="1"/>
  <c r="CZ344" i="1"/>
  <c r="GL344" i="1"/>
  <c r="GN344" i="1"/>
  <c r="GP344" i="1"/>
  <c r="FV426" i="1" s="1"/>
  <c r="GV344" i="1"/>
  <c r="HC344" i="1" s="1"/>
  <c r="GX344" i="1" s="1"/>
  <c r="P345" i="1"/>
  <c r="R345" i="1"/>
  <c r="V345" i="1"/>
  <c r="W345" i="1"/>
  <c r="AC345" i="1"/>
  <c r="AB345" i="1" s="1"/>
  <c r="AD345" i="1"/>
  <c r="AE345" i="1"/>
  <c r="Q345" i="1" s="1"/>
  <c r="AF345" i="1"/>
  <c r="CT345" i="1" s="1"/>
  <c r="AG345" i="1"/>
  <c r="CU345" i="1" s="1"/>
  <c r="T345" i="1" s="1"/>
  <c r="AH345" i="1"/>
  <c r="CV345" i="1" s="1"/>
  <c r="U345" i="1" s="1"/>
  <c r="AH426" i="1" s="1"/>
  <c r="AI345" i="1"/>
  <c r="AJ345" i="1"/>
  <c r="CX345" i="1" s="1"/>
  <c r="CQ345" i="1"/>
  <c r="CR345" i="1"/>
  <c r="CS345" i="1"/>
  <c r="CW345" i="1"/>
  <c r="GL345" i="1"/>
  <c r="GN345" i="1"/>
  <c r="GP345" i="1"/>
  <c r="GV345" i="1"/>
  <c r="HC345" i="1" s="1"/>
  <c r="GX345" i="1" s="1"/>
  <c r="R346" i="1"/>
  <c r="S346" i="1"/>
  <c r="U346" i="1"/>
  <c r="AC346" i="1"/>
  <c r="CQ346" i="1" s="1"/>
  <c r="AD346" i="1"/>
  <c r="AE346" i="1"/>
  <c r="CS346" i="1" s="1"/>
  <c r="AF346" i="1"/>
  <c r="AG346" i="1"/>
  <c r="CU346" i="1" s="1"/>
  <c r="T346" i="1" s="1"/>
  <c r="AH346" i="1"/>
  <c r="CV346" i="1" s="1"/>
  <c r="AI346" i="1"/>
  <c r="CW346" i="1" s="1"/>
  <c r="V346" i="1" s="1"/>
  <c r="AJ346" i="1"/>
  <c r="CR346" i="1"/>
  <c r="CT346" i="1"/>
  <c r="CX346" i="1"/>
  <c r="W346" i="1" s="1"/>
  <c r="CY346" i="1"/>
  <c r="CZ346" i="1"/>
  <c r="GL346" i="1"/>
  <c r="GN346" i="1"/>
  <c r="GP346" i="1"/>
  <c r="GV346" i="1"/>
  <c r="HC346" i="1" s="1"/>
  <c r="GX346" i="1" s="1"/>
  <c r="P347" i="1"/>
  <c r="Q347" i="1"/>
  <c r="R347" i="1"/>
  <c r="AC347" i="1"/>
  <c r="AE347" i="1"/>
  <c r="AF347" i="1"/>
  <c r="AG347" i="1"/>
  <c r="AH347" i="1"/>
  <c r="AI347" i="1"/>
  <c r="AJ347" i="1"/>
  <c r="CX347" i="1" s="1"/>
  <c r="W347" i="1" s="1"/>
  <c r="CQ347" i="1"/>
  <c r="CU347" i="1"/>
  <c r="T347" i="1" s="1"/>
  <c r="CV347" i="1"/>
  <c r="U347" i="1" s="1"/>
  <c r="CW347" i="1"/>
  <c r="V347" i="1" s="1"/>
  <c r="GL347" i="1"/>
  <c r="GN347" i="1"/>
  <c r="GP347" i="1"/>
  <c r="GV347" i="1"/>
  <c r="GX347" i="1"/>
  <c r="HC347" i="1"/>
  <c r="S348" i="1"/>
  <c r="CY348" i="1" s="1"/>
  <c r="U348" i="1"/>
  <c r="Y348" i="1"/>
  <c r="AC348" i="1"/>
  <c r="AE348" i="1"/>
  <c r="AD348" i="1" s="1"/>
  <c r="AF348" i="1"/>
  <c r="AG348" i="1"/>
  <c r="CU348" i="1" s="1"/>
  <c r="T348" i="1" s="1"/>
  <c r="AH348" i="1"/>
  <c r="AI348" i="1"/>
  <c r="CW348" i="1" s="1"/>
  <c r="V348" i="1" s="1"/>
  <c r="AJ348" i="1"/>
  <c r="CX348" i="1" s="1"/>
  <c r="W348" i="1" s="1"/>
  <c r="CR348" i="1"/>
  <c r="CS348" i="1"/>
  <c r="CT348" i="1"/>
  <c r="CV348" i="1"/>
  <c r="CZ348" i="1"/>
  <c r="GL348" i="1"/>
  <c r="GN348" i="1"/>
  <c r="GP348" i="1"/>
  <c r="GV348" i="1"/>
  <c r="HC348" i="1" s="1"/>
  <c r="GX348" i="1" s="1"/>
  <c r="P349" i="1"/>
  <c r="R349" i="1"/>
  <c r="V349" i="1"/>
  <c r="AC349" i="1"/>
  <c r="AD349" i="1"/>
  <c r="AB349" i="1" s="1"/>
  <c r="AE349" i="1"/>
  <c r="Q349" i="1" s="1"/>
  <c r="AF349" i="1"/>
  <c r="AG349" i="1"/>
  <c r="CU349" i="1" s="1"/>
  <c r="T349" i="1" s="1"/>
  <c r="AH349" i="1"/>
  <c r="CV349" i="1" s="1"/>
  <c r="U349" i="1" s="1"/>
  <c r="AI349" i="1"/>
  <c r="AJ349" i="1"/>
  <c r="CX349" i="1" s="1"/>
  <c r="W349" i="1" s="1"/>
  <c r="CQ349" i="1"/>
  <c r="CR349" i="1"/>
  <c r="CS349" i="1"/>
  <c r="CW349" i="1"/>
  <c r="GL349" i="1"/>
  <c r="GN349" i="1"/>
  <c r="GP349" i="1"/>
  <c r="GV349" i="1"/>
  <c r="HC349" i="1" s="1"/>
  <c r="GX349" i="1" s="1"/>
  <c r="R350" i="1"/>
  <c r="S350" i="1"/>
  <c r="T350" i="1"/>
  <c r="U350" i="1"/>
  <c r="AC350" i="1"/>
  <c r="AD350" i="1"/>
  <c r="AE350" i="1"/>
  <c r="CS350" i="1" s="1"/>
  <c r="AF350" i="1"/>
  <c r="AG350" i="1"/>
  <c r="CU350" i="1" s="1"/>
  <c r="AH350" i="1"/>
  <c r="CV350" i="1" s="1"/>
  <c r="AI350" i="1"/>
  <c r="CW350" i="1" s="1"/>
  <c r="V350" i="1" s="1"/>
  <c r="AJ350" i="1"/>
  <c r="CR350" i="1"/>
  <c r="CT350" i="1"/>
  <c r="CX350" i="1"/>
  <c r="W350" i="1" s="1"/>
  <c r="CY350" i="1"/>
  <c r="CZ350" i="1"/>
  <c r="GL350" i="1"/>
  <c r="GN350" i="1"/>
  <c r="GP350" i="1"/>
  <c r="GV350" i="1"/>
  <c r="HC350" i="1" s="1"/>
  <c r="GX350" i="1" s="1"/>
  <c r="P351" i="1"/>
  <c r="AC351" i="1"/>
  <c r="AD351" i="1"/>
  <c r="AE351" i="1"/>
  <c r="AF351" i="1"/>
  <c r="AG351" i="1"/>
  <c r="AH351" i="1"/>
  <c r="AI351" i="1"/>
  <c r="AJ351" i="1"/>
  <c r="CX351" i="1" s="1"/>
  <c r="W351" i="1" s="1"/>
  <c r="CQ351" i="1"/>
  <c r="CU351" i="1"/>
  <c r="T351" i="1" s="1"/>
  <c r="CV351" i="1"/>
  <c r="U351" i="1" s="1"/>
  <c r="CW351" i="1"/>
  <c r="V351" i="1" s="1"/>
  <c r="GL351" i="1"/>
  <c r="GN351" i="1"/>
  <c r="GP351" i="1"/>
  <c r="GV351" i="1"/>
  <c r="HC351" i="1"/>
  <c r="GX351" i="1" s="1"/>
  <c r="S352" i="1"/>
  <c r="CY352" i="1" s="1"/>
  <c r="U352" i="1"/>
  <c r="Y352" i="1"/>
  <c r="AC352" i="1"/>
  <c r="AE352" i="1"/>
  <c r="AD352" i="1" s="1"/>
  <c r="AF352" i="1"/>
  <c r="AG352" i="1"/>
  <c r="CU352" i="1" s="1"/>
  <c r="T352" i="1" s="1"/>
  <c r="AH352" i="1"/>
  <c r="AI352" i="1"/>
  <c r="CW352" i="1" s="1"/>
  <c r="V352" i="1" s="1"/>
  <c r="AJ352" i="1"/>
  <c r="CX352" i="1" s="1"/>
  <c r="W352" i="1" s="1"/>
  <c r="CR352" i="1"/>
  <c r="CS352" i="1"/>
  <c r="CT352" i="1"/>
  <c r="CV352" i="1"/>
  <c r="CZ352" i="1"/>
  <c r="GL352" i="1"/>
  <c r="GN352" i="1"/>
  <c r="GP352" i="1"/>
  <c r="GV352" i="1"/>
  <c r="HC352" i="1" s="1"/>
  <c r="GX352" i="1" s="1"/>
  <c r="P353" i="1"/>
  <c r="R353" i="1"/>
  <c r="V353" i="1"/>
  <c r="AC353" i="1"/>
  <c r="AD353" i="1"/>
  <c r="AB353" i="1" s="1"/>
  <c r="AE353" i="1"/>
  <c r="Q353" i="1" s="1"/>
  <c r="AF353" i="1"/>
  <c r="AG353" i="1"/>
  <c r="CU353" i="1" s="1"/>
  <c r="T353" i="1" s="1"/>
  <c r="AH353" i="1"/>
  <c r="CV353" i="1" s="1"/>
  <c r="U353" i="1" s="1"/>
  <c r="AI353" i="1"/>
  <c r="AJ353" i="1"/>
  <c r="CX353" i="1" s="1"/>
  <c r="W353" i="1" s="1"/>
  <c r="CQ353" i="1"/>
  <c r="CR353" i="1"/>
  <c r="CS353" i="1"/>
  <c r="CW353" i="1"/>
  <c r="GL353" i="1"/>
  <c r="GN353" i="1"/>
  <c r="GP353" i="1"/>
  <c r="GV353" i="1"/>
  <c r="HC353" i="1" s="1"/>
  <c r="GX353" i="1" s="1"/>
  <c r="R354" i="1"/>
  <c r="S354" i="1"/>
  <c r="T354" i="1"/>
  <c r="AC354" i="1"/>
  <c r="AD354" i="1"/>
  <c r="AE354" i="1"/>
  <c r="CS354" i="1" s="1"/>
  <c r="AF354" i="1"/>
  <c r="AG354" i="1"/>
  <c r="CU354" i="1" s="1"/>
  <c r="AH354" i="1"/>
  <c r="CV354" i="1" s="1"/>
  <c r="U354" i="1" s="1"/>
  <c r="AI354" i="1"/>
  <c r="CW354" i="1" s="1"/>
  <c r="V354" i="1" s="1"/>
  <c r="AJ354" i="1"/>
  <c r="CR354" i="1"/>
  <c r="CT354" i="1"/>
  <c r="CX354" i="1"/>
  <c r="W354" i="1" s="1"/>
  <c r="GL354" i="1"/>
  <c r="GN354" i="1"/>
  <c r="GP354" i="1"/>
  <c r="GV354" i="1"/>
  <c r="HC354" i="1" s="1"/>
  <c r="GX354" i="1" s="1"/>
  <c r="I355" i="1"/>
  <c r="Q355" i="1" s="1"/>
  <c r="K355" i="1"/>
  <c r="P355" i="1"/>
  <c r="V355" i="1"/>
  <c r="AB355" i="1"/>
  <c r="AC355" i="1"/>
  <c r="CQ355" i="1" s="1"/>
  <c r="AD355" i="1"/>
  <c r="AE355" i="1"/>
  <c r="AF355" i="1"/>
  <c r="S355" i="1" s="1"/>
  <c r="AG355" i="1"/>
  <c r="AH355" i="1"/>
  <c r="CV355" i="1" s="1"/>
  <c r="U355" i="1" s="1"/>
  <c r="AI355" i="1"/>
  <c r="AJ355" i="1"/>
  <c r="CX355" i="1" s="1"/>
  <c r="W355" i="1" s="1"/>
  <c r="CR355" i="1"/>
  <c r="CS355" i="1"/>
  <c r="CT355" i="1"/>
  <c r="CU355" i="1"/>
  <c r="T355" i="1" s="1"/>
  <c r="CW355" i="1"/>
  <c r="GL355" i="1"/>
  <c r="GN355" i="1"/>
  <c r="GP355" i="1"/>
  <c r="GV355" i="1"/>
  <c r="HC355" i="1" s="1"/>
  <c r="GX355" i="1" s="1"/>
  <c r="I356" i="1"/>
  <c r="K356" i="1"/>
  <c r="Q356" i="1"/>
  <c r="V356" i="1"/>
  <c r="W356" i="1"/>
  <c r="AC356" i="1"/>
  <c r="CQ356" i="1" s="1"/>
  <c r="AE356" i="1"/>
  <c r="AF356" i="1"/>
  <c r="CT356" i="1" s="1"/>
  <c r="AG356" i="1"/>
  <c r="CU356" i="1" s="1"/>
  <c r="T356" i="1" s="1"/>
  <c r="AH356" i="1"/>
  <c r="AI356" i="1"/>
  <c r="CW356" i="1" s="1"/>
  <c r="AJ356" i="1"/>
  <c r="CX356" i="1" s="1"/>
  <c r="CV356" i="1"/>
  <c r="U356" i="1" s="1"/>
  <c r="GL356" i="1"/>
  <c r="GN356" i="1"/>
  <c r="GP356" i="1"/>
  <c r="GV356" i="1"/>
  <c r="HC356" i="1"/>
  <c r="GX356" i="1" s="1"/>
  <c r="R357" i="1"/>
  <c r="AC357" i="1"/>
  <c r="CQ357" i="1" s="1"/>
  <c r="AE357" i="1"/>
  <c r="CR357" i="1" s="1"/>
  <c r="AF357" i="1"/>
  <c r="AG357" i="1"/>
  <c r="CU357" i="1" s="1"/>
  <c r="T357" i="1" s="1"/>
  <c r="AH357" i="1"/>
  <c r="CV357" i="1" s="1"/>
  <c r="U357" i="1" s="1"/>
  <c r="AI357" i="1"/>
  <c r="AJ357" i="1"/>
  <c r="CS357" i="1"/>
  <c r="CW357" i="1"/>
  <c r="V357" i="1" s="1"/>
  <c r="CX357" i="1"/>
  <c r="W357" i="1" s="1"/>
  <c r="GL357" i="1"/>
  <c r="GN357" i="1"/>
  <c r="GP357" i="1"/>
  <c r="GV357" i="1"/>
  <c r="HC357" i="1" s="1"/>
  <c r="GX357" i="1" s="1"/>
  <c r="S358" i="1"/>
  <c r="W358" i="1"/>
  <c r="AC358" i="1"/>
  <c r="AE358" i="1"/>
  <c r="AF358" i="1"/>
  <c r="AG358" i="1"/>
  <c r="AH358" i="1"/>
  <c r="AI358" i="1"/>
  <c r="CW358" i="1" s="1"/>
  <c r="V358" i="1" s="1"/>
  <c r="AJ358" i="1"/>
  <c r="CT358" i="1"/>
  <c r="CU358" i="1"/>
  <c r="T358" i="1" s="1"/>
  <c r="CV358" i="1"/>
  <c r="U358" i="1" s="1"/>
  <c r="CX358" i="1"/>
  <c r="GL358" i="1"/>
  <c r="GN358" i="1"/>
  <c r="GP358" i="1"/>
  <c r="GV358" i="1"/>
  <c r="HC358" i="1"/>
  <c r="GX358" i="1" s="1"/>
  <c r="P359" i="1"/>
  <c r="R359" i="1"/>
  <c r="T359" i="1"/>
  <c r="W359" i="1"/>
  <c r="AB359" i="1"/>
  <c r="AC359" i="1"/>
  <c r="AD359" i="1"/>
  <c r="AE359" i="1"/>
  <c r="Q359" i="1" s="1"/>
  <c r="AF359" i="1"/>
  <c r="CT359" i="1" s="1"/>
  <c r="AG359" i="1"/>
  <c r="AH359" i="1"/>
  <c r="CV359" i="1" s="1"/>
  <c r="U359" i="1" s="1"/>
  <c r="AI359" i="1"/>
  <c r="CW359" i="1" s="1"/>
  <c r="V359" i="1" s="1"/>
  <c r="AJ359" i="1"/>
  <c r="CQ359" i="1"/>
  <c r="CR359" i="1"/>
  <c r="CS359" i="1"/>
  <c r="CU359" i="1"/>
  <c r="CX359" i="1"/>
  <c r="GL359" i="1"/>
  <c r="GN359" i="1"/>
  <c r="GP359" i="1"/>
  <c r="GV359" i="1"/>
  <c r="GX359" i="1"/>
  <c r="HC359" i="1"/>
  <c r="Q360" i="1"/>
  <c r="V360" i="1"/>
  <c r="W360" i="1"/>
  <c r="AC360" i="1"/>
  <c r="CQ360" i="1" s="1"/>
  <c r="AE360" i="1"/>
  <c r="AF360" i="1"/>
  <c r="CT360" i="1" s="1"/>
  <c r="AG360" i="1"/>
  <c r="CU360" i="1" s="1"/>
  <c r="T360" i="1" s="1"/>
  <c r="AH360" i="1"/>
  <c r="AI360" i="1"/>
  <c r="CW360" i="1" s="1"/>
  <c r="AJ360" i="1"/>
  <c r="CX360" i="1" s="1"/>
  <c r="CV360" i="1"/>
  <c r="U360" i="1" s="1"/>
  <c r="GL360" i="1"/>
  <c r="GN360" i="1"/>
  <c r="GP360" i="1"/>
  <c r="GV360" i="1"/>
  <c r="HC360" i="1"/>
  <c r="GX360" i="1" s="1"/>
  <c r="R361" i="1"/>
  <c r="AC361" i="1"/>
  <c r="CQ361" i="1" s="1"/>
  <c r="AE361" i="1"/>
  <c r="CR361" i="1" s="1"/>
  <c r="AF361" i="1"/>
  <c r="CT361" i="1" s="1"/>
  <c r="AG361" i="1"/>
  <c r="CU361" i="1" s="1"/>
  <c r="T361" i="1" s="1"/>
  <c r="AH361" i="1"/>
  <c r="CV361" i="1" s="1"/>
  <c r="U361" i="1" s="1"/>
  <c r="AI361" i="1"/>
  <c r="AJ361" i="1"/>
  <c r="CS361" i="1"/>
  <c r="CW361" i="1"/>
  <c r="V361" i="1" s="1"/>
  <c r="CX361" i="1"/>
  <c r="W361" i="1" s="1"/>
  <c r="GL361" i="1"/>
  <c r="GN361" i="1"/>
  <c r="GP361" i="1"/>
  <c r="GV361" i="1"/>
  <c r="HC361" i="1" s="1"/>
  <c r="GX361" i="1" s="1"/>
  <c r="P362" i="1"/>
  <c r="S362" i="1"/>
  <c r="CY362" i="1" s="1"/>
  <c r="W362" i="1"/>
  <c r="AC362" i="1"/>
  <c r="AE362" i="1"/>
  <c r="Q362" i="1" s="1"/>
  <c r="AF362" i="1"/>
  <c r="AG362" i="1"/>
  <c r="AH362" i="1"/>
  <c r="AI362" i="1"/>
  <c r="CW362" i="1" s="1"/>
  <c r="V362" i="1" s="1"/>
  <c r="AJ362" i="1"/>
  <c r="CQ362" i="1"/>
  <c r="CT362" i="1"/>
  <c r="CU362" i="1"/>
  <c r="T362" i="1" s="1"/>
  <c r="CV362" i="1"/>
  <c r="U362" i="1" s="1"/>
  <c r="CX362" i="1"/>
  <c r="GL362" i="1"/>
  <c r="GN362" i="1"/>
  <c r="GP362" i="1"/>
  <c r="GV362" i="1"/>
  <c r="HC362" i="1" s="1"/>
  <c r="GX362" i="1" s="1"/>
  <c r="P363" i="1"/>
  <c r="R363" i="1"/>
  <c r="T363" i="1"/>
  <c r="W363" i="1"/>
  <c r="AB363" i="1"/>
  <c r="AC363" i="1"/>
  <c r="AD363" i="1"/>
  <c r="AE363" i="1"/>
  <c r="Q363" i="1" s="1"/>
  <c r="AF363" i="1"/>
  <c r="CT363" i="1" s="1"/>
  <c r="AG363" i="1"/>
  <c r="AH363" i="1"/>
  <c r="CV363" i="1" s="1"/>
  <c r="U363" i="1" s="1"/>
  <c r="AI363" i="1"/>
  <c r="CW363" i="1" s="1"/>
  <c r="V363" i="1" s="1"/>
  <c r="AJ363" i="1"/>
  <c r="CQ363" i="1"/>
  <c r="CR363" i="1"/>
  <c r="CS363" i="1"/>
  <c r="CU363" i="1"/>
  <c r="CX363" i="1"/>
  <c r="GL363" i="1"/>
  <c r="GN363" i="1"/>
  <c r="GP363" i="1"/>
  <c r="GV363" i="1"/>
  <c r="GX363" i="1"/>
  <c r="HC363" i="1"/>
  <c r="U364" i="1"/>
  <c r="W364" i="1"/>
  <c r="AC364" i="1"/>
  <c r="CQ364" i="1" s="1"/>
  <c r="AE364" i="1"/>
  <c r="AF364" i="1"/>
  <c r="AG364" i="1"/>
  <c r="CU364" i="1" s="1"/>
  <c r="T364" i="1" s="1"/>
  <c r="AH364" i="1"/>
  <c r="AI364" i="1"/>
  <c r="AJ364" i="1"/>
  <c r="CX364" i="1" s="1"/>
  <c r="CV364" i="1"/>
  <c r="CW364" i="1"/>
  <c r="V364" i="1" s="1"/>
  <c r="GL364" i="1"/>
  <c r="GN364" i="1"/>
  <c r="GP364" i="1"/>
  <c r="GV364" i="1"/>
  <c r="HC364" i="1"/>
  <c r="GX364" i="1" s="1"/>
  <c r="R365" i="1"/>
  <c r="S365" i="1"/>
  <c r="AC365" i="1"/>
  <c r="AE365" i="1"/>
  <c r="CR365" i="1" s="1"/>
  <c r="AF365" i="1"/>
  <c r="AG365" i="1"/>
  <c r="CU365" i="1" s="1"/>
  <c r="T365" i="1" s="1"/>
  <c r="AH365" i="1"/>
  <c r="CV365" i="1" s="1"/>
  <c r="U365" i="1" s="1"/>
  <c r="AI365" i="1"/>
  <c r="AJ365" i="1"/>
  <c r="CS365" i="1"/>
  <c r="CT365" i="1"/>
  <c r="CW365" i="1"/>
  <c r="V365" i="1" s="1"/>
  <c r="CX365" i="1"/>
  <c r="W365" i="1" s="1"/>
  <c r="CY365" i="1"/>
  <c r="GL365" i="1"/>
  <c r="GN365" i="1"/>
  <c r="GP365" i="1"/>
  <c r="GV365" i="1"/>
  <c r="HC365" i="1" s="1"/>
  <c r="GX365" i="1" s="1"/>
  <c r="S366" i="1"/>
  <c r="W366" i="1"/>
  <c r="AC366" i="1"/>
  <c r="AE366" i="1"/>
  <c r="AF366" i="1"/>
  <c r="AG366" i="1"/>
  <c r="AH366" i="1"/>
  <c r="AI366" i="1"/>
  <c r="CW366" i="1" s="1"/>
  <c r="V366" i="1" s="1"/>
  <c r="AJ366" i="1"/>
  <c r="CT366" i="1"/>
  <c r="CU366" i="1"/>
  <c r="T366" i="1" s="1"/>
  <c r="CV366" i="1"/>
  <c r="U366" i="1" s="1"/>
  <c r="CX366" i="1"/>
  <c r="CZ366" i="1"/>
  <c r="GL366" i="1"/>
  <c r="GN366" i="1"/>
  <c r="GP366" i="1"/>
  <c r="GV366" i="1"/>
  <c r="HC366" i="1"/>
  <c r="GX366" i="1" s="1"/>
  <c r="P367" i="1"/>
  <c r="R367" i="1"/>
  <c r="T367" i="1"/>
  <c r="U367" i="1"/>
  <c r="W367" i="1"/>
  <c r="AB367" i="1"/>
  <c r="AC367" i="1"/>
  <c r="AD367" i="1"/>
  <c r="AE367" i="1"/>
  <c r="Q367" i="1" s="1"/>
  <c r="AF367" i="1"/>
  <c r="AG367" i="1"/>
  <c r="AH367" i="1"/>
  <c r="CV367" i="1" s="1"/>
  <c r="AI367" i="1"/>
  <c r="CW367" i="1" s="1"/>
  <c r="V367" i="1" s="1"/>
  <c r="AJ367" i="1"/>
  <c r="CQ367" i="1"/>
  <c r="CR367" i="1"/>
  <c r="CS367" i="1"/>
  <c r="CU367" i="1"/>
  <c r="CX367" i="1"/>
  <c r="GL367" i="1"/>
  <c r="GN367" i="1"/>
  <c r="GP367" i="1"/>
  <c r="GV367" i="1"/>
  <c r="GX367" i="1"/>
  <c r="HC367" i="1"/>
  <c r="T368" i="1"/>
  <c r="AC368" i="1"/>
  <c r="AE368" i="1"/>
  <c r="AF368" i="1"/>
  <c r="S368" i="1" s="1"/>
  <c r="AG368" i="1"/>
  <c r="AH368" i="1"/>
  <c r="AI368" i="1"/>
  <c r="CW368" i="1" s="1"/>
  <c r="V368" i="1" s="1"/>
  <c r="AJ368" i="1"/>
  <c r="CX368" i="1" s="1"/>
  <c r="W368" i="1" s="1"/>
  <c r="CU368" i="1"/>
  <c r="CV368" i="1"/>
  <c r="U368" i="1" s="1"/>
  <c r="GL368" i="1"/>
  <c r="GN368" i="1"/>
  <c r="GP368" i="1"/>
  <c r="GV368" i="1"/>
  <c r="HC368" i="1" s="1"/>
  <c r="GX368" i="1" s="1"/>
  <c r="I369" i="1"/>
  <c r="K369" i="1"/>
  <c r="P369" i="1"/>
  <c r="V369" i="1"/>
  <c r="AC369" i="1"/>
  <c r="AD369" i="1"/>
  <c r="AE369" i="1"/>
  <c r="AF369" i="1"/>
  <c r="AG369" i="1"/>
  <c r="AH369" i="1"/>
  <c r="AI369" i="1"/>
  <c r="AJ369" i="1"/>
  <c r="CX369" i="1" s="1"/>
  <c r="W369" i="1" s="1"/>
  <c r="CQ369" i="1"/>
  <c r="CU369" i="1"/>
  <c r="T369" i="1" s="1"/>
  <c r="CV369" i="1"/>
  <c r="U369" i="1" s="1"/>
  <c r="CW369" i="1"/>
  <c r="GL369" i="1"/>
  <c r="GN369" i="1"/>
  <c r="GP369" i="1"/>
  <c r="GV369" i="1"/>
  <c r="HC369" i="1"/>
  <c r="GX369" i="1" s="1"/>
  <c r="I370" i="1"/>
  <c r="K370" i="1"/>
  <c r="Q370" i="1"/>
  <c r="S370" i="1"/>
  <c r="CZ370" i="1" s="1"/>
  <c r="W370" i="1"/>
  <c r="X370" i="1"/>
  <c r="AC370" i="1"/>
  <c r="AE370" i="1"/>
  <c r="AF370" i="1"/>
  <c r="AG370" i="1"/>
  <c r="CU370" i="1" s="1"/>
  <c r="T370" i="1" s="1"/>
  <c r="AH370" i="1"/>
  <c r="AI370" i="1"/>
  <c r="AJ370" i="1"/>
  <c r="CQ370" i="1"/>
  <c r="CR370" i="1"/>
  <c r="CT370" i="1"/>
  <c r="CV370" i="1"/>
  <c r="U370" i="1" s="1"/>
  <c r="CW370" i="1"/>
  <c r="CX370" i="1"/>
  <c r="GL370" i="1"/>
  <c r="GN370" i="1"/>
  <c r="GP370" i="1"/>
  <c r="GV370" i="1"/>
  <c r="HC370" i="1"/>
  <c r="GX370" i="1" s="1"/>
  <c r="P371" i="1"/>
  <c r="S371" i="1"/>
  <c r="V371" i="1"/>
  <c r="AC371" i="1"/>
  <c r="AE371" i="1"/>
  <c r="AF371" i="1"/>
  <c r="AG371" i="1"/>
  <c r="AH371" i="1"/>
  <c r="CV371" i="1" s="1"/>
  <c r="U371" i="1" s="1"/>
  <c r="AI371" i="1"/>
  <c r="CW371" i="1" s="1"/>
  <c r="AJ371" i="1"/>
  <c r="CX371" i="1" s="1"/>
  <c r="W371" i="1" s="1"/>
  <c r="CQ371" i="1"/>
  <c r="CT371" i="1"/>
  <c r="CU371" i="1"/>
  <c r="T371" i="1" s="1"/>
  <c r="CZ371" i="1"/>
  <c r="GL371" i="1"/>
  <c r="GN371" i="1"/>
  <c r="GP371" i="1"/>
  <c r="GV371" i="1"/>
  <c r="HC371" i="1"/>
  <c r="GX371" i="1" s="1"/>
  <c r="P372" i="1"/>
  <c r="S372" i="1"/>
  <c r="AC372" i="1"/>
  <c r="AE372" i="1"/>
  <c r="AF372" i="1"/>
  <c r="CT372" i="1" s="1"/>
  <c r="AG372" i="1"/>
  <c r="CU372" i="1" s="1"/>
  <c r="T372" i="1" s="1"/>
  <c r="AH372" i="1"/>
  <c r="AI372" i="1"/>
  <c r="AJ372" i="1"/>
  <c r="CQ372" i="1"/>
  <c r="CV372" i="1"/>
  <c r="U372" i="1" s="1"/>
  <c r="CW372" i="1"/>
  <c r="V372" i="1" s="1"/>
  <c r="CX372" i="1"/>
  <c r="W372" i="1" s="1"/>
  <c r="GL372" i="1"/>
  <c r="GN372" i="1"/>
  <c r="GP372" i="1"/>
  <c r="GV372" i="1"/>
  <c r="HC372" i="1"/>
  <c r="GX372" i="1" s="1"/>
  <c r="P373" i="1"/>
  <c r="R373" i="1"/>
  <c r="T373" i="1"/>
  <c r="V373" i="1"/>
  <c r="AC373" i="1"/>
  <c r="CQ373" i="1" s="1"/>
  <c r="AD373" i="1"/>
  <c r="AE373" i="1"/>
  <c r="Q373" i="1" s="1"/>
  <c r="AF373" i="1"/>
  <c r="S373" i="1" s="1"/>
  <c r="AG373" i="1"/>
  <c r="AH373" i="1"/>
  <c r="CV373" i="1" s="1"/>
  <c r="U373" i="1" s="1"/>
  <c r="AI373" i="1"/>
  <c r="AJ373" i="1"/>
  <c r="CX373" i="1" s="1"/>
  <c r="W373" i="1" s="1"/>
  <c r="CP373" i="1"/>
  <c r="O373" i="1" s="1"/>
  <c r="CR373" i="1"/>
  <c r="CS373" i="1"/>
  <c r="CT373" i="1"/>
  <c r="CU373" i="1"/>
  <c r="CW373" i="1"/>
  <c r="CY373" i="1"/>
  <c r="GL373" i="1"/>
  <c r="GN373" i="1"/>
  <c r="GP373" i="1"/>
  <c r="GV373" i="1"/>
  <c r="HC373" i="1" s="1"/>
  <c r="GX373" i="1"/>
  <c r="Q374" i="1"/>
  <c r="S374" i="1"/>
  <c r="Y374" i="1" s="1"/>
  <c r="V374" i="1"/>
  <c r="X374" i="1"/>
  <c r="AC374" i="1"/>
  <c r="AE374" i="1"/>
  <c r="AF374" i="1"/>
  <c r="AG374" i="1"/>
  <c r="CU374" i="1" s="1"/>
  <c r="T374" i="1" s="1"/>
  <c r="AH374" i="1"/>
  <c r="CV374" i="1" s="1"/>
  <c r="U374" i="1" s="1"/>
  <c r="AI374" i="1"/>
  <c r="AJ374" i="1"/>
  <c r="CQ374" i="1"/>
  <c r="CT374" i="1"/>
  <c r="CW374" i="1"/>
  <c r="CX374" i="1"/>
  <c r="W374" i="1" s="1"/>
  <c r="CY374" i="1"/>
  <c r="GL374" i="1"/>
  <c r="GN374" i="1"/>
  <c r="GP374" i="1"/>
  <c r="GV374" i="1"/>
  <c r="HC374" i="1"/>
  <c r="GX374" i="1" s="1"/>
  <c r="P375" i="1"/>
  <c r="CP375" i="1" s="1"/>
  <c r="O375" i="1" s="1"/>
  <c r="Q375" i="1"/>
  <c r="S375" i="1"/>
  <c r="Y375" i="1" s="1"/>
  <c r="V375" i="1"/>
  <c r="AB375" i="1"/>
  <c r="AC375" i="1"/>
  <c r="AD375" i="1"/>
  <c r="AE375" i="1"/>
  <c r="AF375" i="1"/>
  <c r="AG375" i="1"/>
  <c r="AH375" i="1"/>
  <c r="AI375" i="1"/>
  <c r="CW375" i="1" s="1"/>
  <c r="AJ375" i="1"/>
  <c r="CX375" i="1" s="1"/>
  <c r="W375" i="1" s="1"/>
  <c r="CQ375" i="1"/>
  <c r="CS375" i="1"/>
  <c r="CT375" i="1"/>
  <c r="CU375" i="1"/>
  <c r="T375" i="1" s="1"/>
  <c r="CV375" i="1"/>
  <c r="U375" i="1" s="1"/>
  <c r="CY375" i="1"/>
  <c r="CZ375" i="1"/>
  <c r="GL375" i="1"/>
  <c r="GN375" i="1"/>
  <c r="GP375" i="1"/>
  <c r="GV375" i="1"/>
  <c r="GX375" i="1"/>
  <c r="HC375" i="1"/>
  <c r="P376" i="1"/>
  <c r="R376" i="1"/>
  <c r="S376" i="1"/>
  <c r="AC376" i="1"/>
  <c r="AE376" i="1"/>
  <c r="AD376" i="1" s="1"/>
  <c r="AB376" i="1" s="1"/>
  <c r="AF376" i="1"/>
  <c r="CT376" i="1" s="1"/>
  <c r="AG376" i="1"/>
  <c r="CU376" i="1" s="1"/>
  <c r="T376" i="1" s="1"/>
  <c r="AH376" i="1"/>
  <c r="AI376" i="1"/>
  <c r="AJ376" i="1"/>
  <c r="CQ376" i="1"/>
  <c r="CV376" i="1"/>
  <c r="U376" i="1" s="1"/>
  <c r="CW376" i="1"/>
  <c r="V376" i="1" s="1"/>
  <c r="CX376" i="1"/>
  <c r="W376" i="1" s="1"/>
  <c r="GL376" i="1"/>
  <c r="GN376" i="1"/>
  <c r="GP376" i="1"/>
  <c r="GV376" i="1"/>
  <c r="HC376" i="1"/>
  <c r="GX376" i="1" s="1"/>
  <c r="R377" i="1"/>
  <c r="W377" i="1"/>
  <c r="AC377" i="1"/>
  <c r="CQ377" i="1" s="1"/>
  <c r="AD377" i="1"/>
  <c r="AB377" i="1" s="1"/>
  <c r="AE377" i="1"/>
  <c r="Q377" i="1" s="1"/>
  <c r="AF377" i="1"/>
  <c r="AG377" i="1"/>
  <c r="AH377" i="1"/>
  <c r="CV377" i="1" s="1"/>
  <c r="U377" i="1" s="1"/>
  <c r="AI377" i="1"/>
  <c r="AJ377" i="1"/>
  <c r="CX377" i="1" s="1"/>
  <c r="CR377" i="1"/>
  <c r="CS377" i="1"/>
  <c r="CU377" i="1"/>
  <c r="T377" i="1" s="1"/>
  <c r="CW377" i="1"/>
  <c r="V377" i="1" s="1"/>
  <c r="GL377" i="1"/>
  <c r="BZ426" i="1" s="1"/>
  <c r="GN377" i="1"/>
  <c r="GP377" i="1"/>
  <c r="GV377" i="1"/>
  <c r="HC377" i="1" s="1"/>
  <c r="GX377" i="1"/>
  <c r="Q378" i="1"/>
  <c r="S378" i="1"/>
  <c r="CZ378" i="1" s="1"/>
  <c r="T378" i="1"/>
  <c r="V378" i="1"/>
  <c r="W378" i="1"/>
  <c r="X378" i="1"/>
  <c r="Y378" i="1"/>
  <c r="AC378" i="1"/>
  <c r="AE378" i="1"/>
  <c r="AF378" i="1"/>
  <c r="AG378" i="1"/>
  <c r="CU378" i="1" s="1"/>
  <c r="AH378" i="1"/>
  <c r="AI378" i="1"/>
  <c r="AJ378" i="1"/>
  <c r="CQ378" i="1"/>
  <c r="CR378" i="1"/>
  <c r="CT378" i="1"/>
  <c r="CV378" i="1"/>
  <c r="U378" i="1" s="1"/>
  <c r="CW378" i="1"/>
  <c r="CX378" i="1"/>
  <c r="GL378" i="1"/>
  <c r="GN378" i="1"/>
  <c r="GP378" i="1"/>
  <c r="GV378" i="1"/>
  <c r="HC378" i="1" s="1"/>
  <c r="GX378" i="1" s="1"/>
  <c r="P379" i="1"/>
  <c r="Q379" i="1"/>
  <c r="S379" i="1"/>
  <c r="V379" i="1"/>
  <c r="AC379" i="1"/>
  <c r="AE379" i="1"/>
  <c r="CZ379" i="1" s="1"/>
  <c r="AF379" i="1"/>
  <c r="AG379" i="1"/>
  <c r="AH379" i="1"/>
  <c r="CV379" i="1" s="1"/>
  <c r="U379" i="1" s="1"/>
  <c r="AI379" i="1"/>
  <c r="CW379" i="1" s="1"/>
  <c r="AJ379" i="1"/>
  <c r="CQ379" i="1"/>
  <c r="CT379" i="1"/>
  <c r="CU379" i="1"/>
  <c r="T379" i="1" s="1"/>
  <c r="CX379" i="1"/>
  <c r="W379" i="1" s="1"/>
  <c r="CY379" i="1"/>
  <c r="GL379" i="1"/>
  <c r="GN379" i="1"/>
  <c r="GP379" i="1"/>
  <c r="GV379" i="1"/>
  <c r="HC379" i="1"/>
  <c r="GX379" i="1" s="1"/>
  <c r="P380" i="1"/>
  <c r="Q380" i="1"/>
  <c r="R380" i="1"/>
  <c r="S380" i="1"/>
  <c r="U380" i="1"/>
  <c r="W380" i="1"/>
  <c r="Y380" i="1"/>
  <c r="AC380" i="1"/>
  <c r="AE380" i="1"/>
  <c r="AD380" i="1" s="1"/>
  <c r="AB380" i="1" s="1"/>
  <c r="AF380" i="1"/>
  <c r="CT380" i="1" s="1"/>
  <c r="AG380" i="1"/>
  <c r="CU380" i="1" s="1"/>
  <c r="T380" i="1" s="1"/>
  <c r="AH380" i="1"/>
  <c r="AI380" i="1"/>
  <c r="CW380" i="1" s="1"/>
  <c r="V380" i="1" s="1"/>
  <c r="AJ380" i="1"/>
  <c r="CP380" i="1"/>
  <c r="O380" i="1" s="1"/>
  <c r="CQ380" i="1"/>
  <c r="CR380" i="1"/>
  <c r="CS380" i="1"/>
  <c r="CV380" i="1"/>
  <c r="CX380" i="1"/>
  <c r="CZ380" i="1"/>
  <c r="GL380" i="1"/>
  <c r="GN380" i="1"/>
  <c r="GP380" i="1"/>
  <c r="GV380" i="1"/>
  <c r="GX380" i="1"/>
  <c r="HC380" i="1"/>
  <c r="I381" i="1"/>
  <c r="Q381" i="1" s="1"/>
  <c r="K381" i="1"/>
  <c r="P381" i="1"/>
  <c r="R381" i="1"/>
  <c r="U381" i="1"/>
  <c r="W381" i="1"/>
  <c r="AB381" i="1"/>
  <c r="AC381" i="1"/>
  <c r="AD381" i="1"/>
  <c r="AE381" i="1"/>
  <c r="AF381" i="1"/>
  <c r="AG381" i="1"/>
  <c r="AH381" i="1"/>
  <c r="CV381" i="1" s="1"/>
  <c r="AI381" i="1"/>
  <c r="AJ381" i="1"/>
  <c r="CQ381" i="1"/>
  <c r="CR381" i="1"/>
  <c r="CS381" i="1"/>
  <c r="CU381" i="1"/>
  <c r="T381" i="1" s="1"/>
  <c r="CW381" i="1"/>
  <c r="V381" i="1" s="1"/>
  <c r="CX381" i="1"/>
  <c r="GL381" i="1"/>
  <c r="GN381" i="1"/>
  <c r="GP381" i="1"/>
  <c r="GV381" i="1"/>
  <c r="GX381" i="1"/>
  <c r="HC381" i="1"/>
  <c r="I382" i="1"/>
  <c r="Q382" i="1" s="1"/>
  <c r="K382" i="1"/>
  <c r="R382" i="1"/>
  <c r="U382" i="1"/>
  <c r="W382" i="1"/>
  <c r="AC382" i="1"/>
  <c r="AD382" i="1"/>
  <c r="AE382" i="1"/>
  <c r="AF382" i="1"/>
  <c r="AG382" i="1"/>
  <c r="AH382" i="1"/>
  <c r="CV382" i="1" s="1"/>
  <c r="AI382" i="1"/>
  <c r="AJ382" i="1"/>
  <c r="CR382" i="1"/>
  <c r="CS382" i="1"/>
  <c r="CT382" i="1"/>
  <c r="CU382" i="1"/>
  <c r="T382" i="1" s="1"/>
  <c r="CW382" i="1"/>
  <c r="V382" i="1" s="1"/>
  <c r="CX382" i="1"/>
  <c r="GL382" i="1"/>
  <c r="GN382" i="1"/>
  <c r="GP382" i="1"/>
  <c r="GV382" i="1"/>
  <c r="HC382" i="1" s="1"/>
  <c r="GX382" i="1" s="1"/>
  <c r="P383" i="1"/>
  <c r="AC383" i="1"/>
  <c r="AE383" i="1"/>
  <c r="CS383" i="1" s="1"/>
  <c r="AF383" i="1"/>
  <c r="S383" i="1" s="1"/>
  <c r="AG383" i="1"/>
  <c r="AH383" i="1"/>
  <c r="CV383" i="1" s="1"/>
  <c r="U383" i="1" s="1"/>
  <c r="AI383" i="1"/>
  <c r="AJ383" i="1"/>
  <c r="CX383" i="1" s="1"/>
  <c r="W383" i="1" s="1"/>
  <c r="CT383" i="1"/>
  <c r="CU383" i="1"/>
  <c r="T383" i="1" s="1"/>
  <c r="CW383" i="1"/>
  <c r="V383" i="1" s="1"/>
  <c r="CY383" i="1"/>
  <c r="GL383" i="1"/>
  <c r="GN383" i="1"/>
  <c r="GP383" i="1"/>
  <c r="GV383" i="1"/>
  <c r="HC383" i="1"/>
  <c r="GX383" i="1" s="1"/>
  <c r="Q384" i="1"/>
  <c r="S384" i="1"/>
  <c r="CY384" i="1" s="1"/>
  <c r="V384" i="1"/>
  <c r="Y384" i="1"/>
  <c r="AC384" i="1"/>
  <c r="P384" i="1" s="1"/>
  <c r="AE384" i="1"/>
  <c r="AF384" i="1"/>
  <c r="AG384" i="1"/>
  <c r="CU384" i="1" s="1"/>
  <c r="T384" i="1" s="1"/>
  <c r="AH384" i="1"/>
  <c r="AI384" i="1"/>
  <c r="CW384" i="1" s="1"/>
  <c r="AJ384" i="1"/>
  <c r="CX384" i="1" s="1"/>
  <c r="W384" i="1" s="1"/>
  <c r="CQ384" i="1"/>
  <c r="CR384" i="1"/>
  <c r="CS384" i="1"/>
  <c r="CT384" i="1"/>
  <c r="CV384" i="1"/>
  <c r="U384" i="1" s="1"/>
  <c r="GL384" i="1"/>
  <c r="GN384" i="1"/>
  <c r="GP384" i="1"/>
  <c r="GV384" i="1"/>
  <c r="HC384" i="1" s="1"/>
  <c r="GX384" i="1" s="1"/>
  <c r="P385" i="1"/>
  <c r="R385" i="1"/>
  <c r="S385" i="1"/>
  <c r="U385" i="1"/>
  <c r="AC385" i="1"/>
  <c r="AD385" i="1"/>
  <c r="AE385" i="1"/>
  <c r="CR385" i="1" s="1"/>
  <c r="AF385" i="1"/>
  <c r="CT385" i="1" s="1"/>
  <c r="AG385" i="1"/>
  <c r="CU385" i="1" s="1"/>
  <c r="T385" i="1" s="1"/>
  <c r="AH385" i="1"/>
  <c r="AI385" i="1"/>
  <c r="CW385" i="1" s="1"/>
  <c r="V385" i="1" s="1"/>
  <c r="AJ385" i="1"/>
  <c r="CX385" i="1" s="1"/>
  <c r="W385" i="1" s="1"/>
  <c r="CQ385" i="1"/>
  <c r="CS385" i="1"/>
  <c r="CV385" i="1"/>
  <c r="GL385" i="1"/>
  <c r="GN385" i="1"/>
  <c r="GP385" i="1"/>
  <c r="GV385" i="1"/>
  <c r="GX385" i="1"/>
  <c r="HC385" i="1"/>
  <c r="R386" i="1"/>
  <c r="S386" i="1"/>
  <c r="X386" i="1" s="1"/>
  <c r="U386" i="1"/>
  <c r="W386" i="1"/>
  <c r="Y386" i="1"/>
  <c r="AC386" i="1"/>
  <c r="AD386" i="1"/>
  <c r="AE386" i="1"/>
  <c r="Q386" i="1" s="1"/>
  <c r="AF386" i="1"/>
  <c r="AG386" i="1"/>
  <c r="AH386" i="1"/>
  <c r="CV386" i="1" s="1"/>
  <c r="AI386" i="1"/>
  <c r="AJ386" i="1"/>
  <c r="CR386" i="1"/>
  <c r="CS386" i="1"/>
  <c r="CT386" i="1"/>
  <c r="CU386" i="1"/>
  <c r="T386" i="1" s="1"/>
  <c r="CW386" i="1"/>
  <c r="V386" i="1" s="1"/>
  <c r="CX386" i="1"/>
  <c r="GL386" i="1"/>
  <c r="GN386" i="1"/>
  <c r="GP386" i="1"/>
  <c r="GV386" i="1"/>
  <c r="HC386" i="1" s="1"/>
  <c r="GX386" i="1"/>
  <c r="AC387" i="1"/>
  <c r="AE387" i="1"/>
  <c r="AF387" i="1"/>
  <c r="AG387" i="1"/>
  <c r="AH387" i="1"/>
  <c r="AI387" i="1"/>
  <c r="AJ387" i="1"/>
  <c r="CX387" i="1" s="1"/>
  <c r="W387" i="1" s="1"/>
  <c r="CU387" i="1"/>
  <c r="T387" i="1" s="1"/>
  <c r="CV387" i="1"/>
  <c r="U387" i="1" s="1"/>
  <c r="CW387" i="1"/>
  <c r="V387" i="1" s="1"/>
  <c r="GL387" i="1"/>
  <c r="GN387" i="1"/>
  <c r="GP387" i="1"/>
  <c r="GV387" i="1"/>
  <c r="GX387" i="1"/>
  <c r="HC387" i="1"/>
  <c r="S388" i="1"/>
  <c r="T388" i="1"/>
  <c r="AC388" i="1"/>
  <c r="P388" i="1" s="1"/>
  <c r="AE388" i="1"/>
  <c r="Q388" i="1" s="1"/>
  <c r="AF388" i="1"/>
  <c r="AG388" i="1"/>
  <c r="CU388" i="1" s="1"/>
  <c r="AH388" i="1"/>
  <c r="AI388" i="1"/>
  <c r="CW388" i="1" s="1"/>
  <c r="V388" i="1" s="1"/>
  <c r="AJ388" i="1"/>
  <c r="CX388" i="1" s="1"/>
  <c r="W388" i="1" s="1"/>
  <c r="CQ388" i="1"/>
  <c r="CT388" i="1"/>
  <c r="CV388" i="1"/>
  <c r="U388" i="1" s="1"/>
  <c r="GL388" i="1"/>
  <c r="GN388" i="1"/>
  <c r="GP388" i="1"/>
  <c r="GV388" i="1"/>
  <c r="HC388" i="1" s="1"/>
  <c r="GX388" i="1" s="1"/>
  <c r="I389" i="1"/>
  <c r="K389" i="1"/>
  <c r="P389" i="1"/>
  <c r="Q389" i="1"/>
  <c r="S389" i="1"/>
  <c r="Y389" i="1" s="1"/>
  <c r="V389" i="1"/>
  <c r="X389" i="1"/>
  <c r="AC389" i="1"/>
  <c r="AE389" i="1"/>
  <c r="AD389" i="1" s="1"/>
  <c r="AB389" i="1" s="1"/>
  <c r="AF389" i="1"/>
  <c r="AG389" i="1"/>
  <c r="CU389" i="1" s="1"/>
  <c r="T389" i="1" s="1"/>
  <c r="AH389" i="1"/>
  <c r="CV389" i="1" s="1"/>
  <c r="U389" i="1" s="1"/>
  <c r="AI389" i="1"/>
  <c r="CW389" i="1" s="1"/>
  <c r="AJ389" i="1"/>
  <c r="CX389" i="1" s="1"/>
  <c r="W389" i="1" s="1"/>
  <c r="CQ389" i="1"/>
  <c r="CR389" i="1"/>
  <c r="CS389" i="1"/>
  <c r="CT389" i="1"/>
  <c r="CY389" i="1"/>
  <c r="GL389" i="1"/>
  <c r="GN389" i="1"/>
  <c r="GP389" i="1"/>
  <c r="GV389" i="1"/>
  <c r="HC389" i="1" s="1"/>
  <c r="GX389" i="1" s="1"/>
  <c r="I390" i="1"/>
  <c r="K390" i="1"/>
  <c r="P390" i="1"/>
  <c r="S390" i="1"/>
  <c r="Y390" i="1" s="1"/>
  <c r="U390" i="1"/>
  <c r="W390" i="1"/>
  <c r="X390" i="1"/>
  <c r="AC390" i="1"/>
  <c r="AE390" i="1"/>
  <c r="CR390" i="1" s="1"/>
  <c r="AF390" i="1"/>
  <c r="CT390" i="1" s="1"/>
  <c r="AG390" i="1"/>
  <c r="CU390" i="1" s="1"/>
  <c r="T390" i="1" s="1"/>
  <c r="AH390" i="1"/>
  <c r="AI390" i="1"/>
  <c r="CW390" i="1" s="1"/>
  <c r="V390" i="1" s="1"/>
  <c r="AJ390" i="1"/>
  <c r="CQ390" i="1"/>
  <c r="CV390" i="1"/>
  <c r="CX390" i="1"/>
  <c r="CZ390" i="1"/>
  <c r="GL390" i="1"/>
  <c r="GN390" i="1"/>
  <c r="GP390" i="1"/>
  <c r="GV390" i="1"/>
  <c r="HC390" i="1"/>
  <c r="GX390" i="1" s="1"/>
  <c r="P391" i="1"/>
  <c r="R391" i="1"/>
  <c r="T391" i="1"/>
  <c r="U391" i="1"/>
  <c r="AC391" i="1"/>
  <c r="CQ391" i="1" s="1"/>
  <c r="AD391" i="1"/>
  <c r="AB391" i="1" s="1"/>
  <c r="AE391" i="1"/>
  <c r="CR391" i="1" s="1"/>
  <c r="AF391" i="1"/>
  <c r="CT391" i="1" s="1"/>
  <c r="AG391" i="1"/>
  <c r="AH391" i="1"/>
  <c r="CV391" i="1" s="1"/>
  <c r="AI391" i="1"/>
  <c r="AJ391" i="1"/>
  <c r="CS391" i="1"/>
  <c r="CU391" i="1"/>
  <c r="CW391" i="1"/>
  <c r="V391" i="1" s="1"/>
  <c r="CX391" i="1"/>
  <c r="W391" i="1" s="1"/>
  <c r="GL391" i="1"/>
  <c r="GN391" i="1"/>
  <c r="GP391" i="1"/>
  <c r="GV391" i="1"/>
  <c r="GX391" i="1"/>
  <c r="HC391" i="1"/>
  <c r="Q392" i="1"/>
  <c r="R392" i="1"/>
  <c r="W392" i="1"/>
  <c r="AC392" i="1"/>
  <c r="AE392" i="1"/>
  <c r="AF392" i="1"/>
  <c r="S392" i="1" s="1"/>
  <c r="AG392" i="1"/>
  <c r="AH392" i="1"/>
  <c r="AI392" i="1"/>
  <c r="AJ392" i="1"/>
  <c r="CT392" i="1"/>
  <c r="CU392" i="1"/>
  <c r="T392" i="1" s="1"/>
  <c r="CV392" i="1"/>
  <c r="U392" i="1" s="1"/>
  <c r="CW392" i="1"/>
  <c r="V392" i="1" s="1"/>
  <c r="CX392" i="1"/>
  <c r="GL392" i="1"/>
  <c r="GN392" i="1"/>
  <c r="GP392" i="1"/>
  <c r="GV392" i="1"/>
  <c r="HC392" i="1"/>
  <c r="GX392" i="1" s="1"/>
  <c r="S393" i="1"/>
  <c r="CZ393" i="1" s="1"/>
  <c r="T393" i="1"/>
  <c r="X393" i="1"/>
  <c r="Y393" i="1"/>
  <c r="AC393" i="1"/>
  <c r="AD393" i="1"/>
  <c r="AE393" i="1"/>
  <c r="Q393" i="1" s="1"/>
  <c r="AF393" i="1"/>
  <c r="AG393" i="1"/>
  <c r="AH393" i="1"/>
  <c r="CV393" i="1" s="1"/>
  <c r="U393" i="1" s="1"/>
  <c r="AI393" i="1"/>
  <c r="CW393" i="1" s="1"/>
  <c r="V393" i="1" s="1"/>
  <c r="AJ393" i="1"/>
  <c r="CX393" i="1" s="1"/>
  <c r="W393" i="1" s="1"/>
  <c r="CR393" i="1"/>
  <c r="CS393" i="1"/>
  <c r="CT393" i="1"/>
  <c r="CU393" i="1"/>
  <c r="CY393" i="1"/>
  <c r="GL393" i="1"/>
  <c r="GN393" i="1"/>
  <c r="GP393" i="1"/>
  <c r="GV393" i="1"/>
  <c r="HC393" i="1" s="1"/>
  <c r="GX393" i="1" s="1"/>
  <c r="P394" i="1"/>
  <c r="S394" i="1"/>
  <c r="Y394" i="1" s="1"/>
  <c r="U394" i="1"/>
  <c r="W394" i="1"/>
  <c r="X394" i="1"/>
  <c r="AC394" i="1"/>
  <c r="AE394" i="1"/>
  <c r="CR394" i="1" s="1"/>
  <c r="AF394" i="1"/>
  <c r="CT394" i="1" s="1"/>
  <c r="AG394" i="1"/>
  <c r="CU394" i="1" s="1"/>
  <c r="T394" i="1" s="1"/>
  <c r="AH394" i="1"/>
  <c r="AI394" i="1"/>
  <c r="CW394" i="1" s="1"/>
  <c r="V394" i="1" s="1"/>
  <c r="AJ394" i="1"/>
  <c r="CQ394" i="1"/>
  <c r="CV394" i="1"/>
  <c r="CX394" i="1"/>
  <c r="CZ394" i="1"/>
  <c r="GL394" i="1"/>
  <c r="GN394" i="1"/>
  <c r="GP394" i="1"/>
  <c r="GV394" i="1"/>
  <c r="HC394" i="1"/>
  <c r="GX394" i="1" s="1"/>
  <c r="I395" i="1"/>
  <c r="K395" i="1"/>
  <c r="P395" i="1"/>
  <c r="R395" i="1"/>
  <c r="AC395" i="1"/>
  <c r="AD395" i="1"/>
  <c r="AB395" i="1" s="1"/>
  <c r="AE395" i="1"/>
  <c r="CR395" i="1" s="1"/>
  <c r="AF395" i="1"/>
  <c r="CT395" i="1" s="1"/>
  <c r="AG395" i="1"/>
  <c r="AH395" i="1"/>
  <c r="AI395" i="1"/>
  <c r="AJ395" i="1"/>
  <c r="CQ395" i="1"/>
  <c r="CS395" i="1"/>
  <c r="CU395" i="1"/>
  <c r="T395" i="1" s="1"/>
  <c r="CV395" i="1"/>
  <c r="U395" i="1" s="1"/>
  <c r="CW395" i="1"/>
  <c r="V395" i="1" s="1"/>
  <c r="CX395" i="1"/>
  <c r="W395" i="1" s="1"/>
  <c r="GL395" i="1"/>
  <c r="GN395" i="1"/>
  <c r="GP395" i="1"/>
  <c r="GV395" i="1"/>
  <c r="HC395" i="1" s="1"/>
  <c r="GX395" i="1"/>
  <c r="I396" i="1"/>
  <c r="K396" i="1"/>
  <c r="W396" i="1"/>
  <c r="AC396" i="1"/>
  <c r="P396" i="1" s="1"/>
  <c r="AE396" i="1"/>
  <c r="AD396" i="1" s="1"/>
  <c r="AB396" i="1" s="1"/>
  <c r="AF396" i="1"/>
  <c r="CT396" i="1" s="1"/>
  <c r="AG396" i="1"/>
  <c r="CU396" i="1" s="1"/>
  <c r="T396" i="1" s="1"/>
  <c r="AH396" i="1"/>
  <c r="CV396" i="1" s="1"/>
  <c r="AI396" i="1"/>
  <c r="CW396" i="1" s="1"/>
  <c r="AJ396" i="1"/>
  <c r="CQ396" i="1"/>
  <c r="CR396" i="1"/>
  <c r="CS396" i="1"/>
  <c r="CX396" i="1"/>
  <c r="GL396" i="1"/>
  <c r="GN396" i="1"/>
  <c r="GP396" i="1"/>
  <c r="GV396" i="1"/>
  <c r="HC396" i="1" s="1"/>
  <c r="P397" i="1"/>
  <c r="R397" i="1"/>
  <c r="T397" i="1"/>
  <c r="V397" i="1"/>
  <c r="W397" i="1"/>
  <c r="AC397" i="1"/>
  <c r="CQ397" i="1" s="1"/>
  <c r="AD397" i="1"/>
  <c r="AE397" i="1"/>
  <c r="CR397" i="1" s="1"/>
  <c r="AF397" i="1"/>
  <c r="CT397" i="1" s="1"/>
  <c r="AG397" i="1"/>
  <c r="AH397" i="1"/>
  <c r="CV397" i="1" s="1"/>
  <c r="U397" i="1" s="1"/>
  <c r="AI397" i="1"/>
  <c r="AJ397" i="1"/>
  <c r="CX397" i="1" s="1"/>
  <c r="CU397" i="1"/>
  <c r="CW397" i="1"/>
  <c r="GL397" i="1"/>
  <c r="GN397" i="1"/>
  <c r="GP397" i="1"/>
  <c r="GV397" i="1"/>
  <c r="HC397" i="1" s="1"/>
  <c r="GX397" i="1" s="1"/>
  <c r="S398" i="1"/>
  <c r="AC398" i="1"/>
  <c r="CQ398" i="1" s="1"/>
  <c r="AE398" i="1"/>
  <c r="AF398" i="1"/>
  <c r="AG398" i="1"/>
  <c r="CU398" i="1" s="1"/>
  <c r="T398" i="1" s="1"/>
  <c r="AH398" i="1"/>
  <c r="AI398" i="1"/>
  <c r="AJ398" i="1"/>
  <c r="CT398" i="1"/>
  <c r="CV398" i="1"/>
  <c r="U398" i="1" s="1"/>
  <c r="CW398" i="1"/>
  <c r="V398" i="1" s="1"/>
  <c r="CX398" i="1"/>
  <c r="W398" i="1" s="1"/>
  <c r="GL398" i="1"/>
  <c r="GN398" i="1"/>
  <c r="GP398" i="1"/>
  <c r="GV398" i="1"/>
  <c r="HC398" i="1"/>
  <c r="GX398" i="1" s="1"/>
  <c r="I399" i="1"/>
  <c r="Q399" i="1" s="1"/>
  <c r="K399" i="1"/>
  <c r="T399" i="1"/>
  <c r="AC399" i="1"/>
  <c r="P399" i="1" s="1"/>
  <c r="AD399" i="1"/>
  <c r="AE399" i="1"/>
  <c r="AF399" i="1"/>
  <c r="AG399" i="1"/>
  <c r="AH399" i="1"/>
  <c r="CV399" i="1" s="1"/>
  <c r="U399" i="1" s="1"/>
  <c r="AI399" i="1"/>
  <c r="CW399" i="1" s="1"/>
  <c r="V399" i="1" s="1"/>
  <c r="AJ399" i="1"/>
  <c r="CX399" i="1" s="1"/>
  <c r="W399" i="1" s="1"/>
  <c r="CQ399" i="1"/>
  <c r="CR399" i="1"/>
  <c r="CS399" i="1"/>
  <c r="CT399" i="1"/>
  <c r="CU399" i="1"/>
  <c r="GL399" i="1"/>
  <c r="GN399" i="1"/>
  <c r="GP399" i="1"/>
  <c r="GV399" i="1"/>
  <c r="HC399" i="1" s="1"/>
  <c r="GX399" i="1" s="1"/>
  <c r="I400" i="1"/>
  <c r="K400" i="1"/>
  <c r="S400" i="1"/>
  <c r="U400" i="1"/>
  <c r="AC400" i="1"/>
  <c r="CQ400" i="1" s="1"/>
  <c r="AE400" i="1"/>
  <c r="CR400" i="1" s="1"/>
  <c r="AF400" i="1"/>
  <c r="AG400" i="1"/>
  <c r="CU400" i="1" s="1"/>
  <c r="T400" i="1" s="1"/>
  <c r="AH400" i="1"/>
  <c r="AI400" i="1"/>
  <c r="CW400" i="1" s="1"/>
  <c r="V400" i="1" s="1"/>
  <c r="AJ400" i="1"/>
  <c r="CT400" i="1"/>
  <c r="CV400" i="1"/>
  <c r="CX400" i="1"/>
  <c r="W400" i="1" s="1"/>
  <c r="CZ400" i="1"/>
  <c r="GL400" i="1"/>
  <c r="GN400" i="1"/>
  <c r="GP400" i="1"/>
  <c r="GV400" i="1"/>
  <c r="HC400" i="1"/>
  <c r="GX400" i="1" s="1"/>
  <c r="I401" i="1"/>
  <c r="AC401" i="1"/>
  <c r="AE401" i="1"/>
  <c r="AF401" i="1"/>
  <c r="AG401" i="1"/>
  <c r="AH401" i="1"/>
  <c r="AI401" i="1"/>
  <c r="AJ401" i="1"/>
  <c r="CX401" i="1" s="1"/>
  <c r="W401" i="1" s="1"/>
  <c r="CU401" i="1"/>
  <c r="T401" i="1" s="1"/>
  <c r="CV401" i="1"/>
  <c r="U401" i="1" s="1"/>
  <c r="CW401" i="1"/>
  <c r="V401" i="1" s="1"/>
  <c r="GL401" i="1"/>
  <c r="GN401" i="1"/>
  <c r="GP401" i="1"/>
  <c r="GV401" i="1"/>
  <c r="HC401" i="1"/>
  <c r="GX401" i="1" s="1"/>
  <c r="I402" i="1"/>
  <c r="W402" i="1"/>
  <c r="AB402" i="1"/>
  <c r="AC402" i="1"/>
  <c r="P402" i="1" s="1"/>
  <c r="AE402" i="1"/>
  <c r="AD402" i="1" s="1"/>
  <c r="AF402" i="1"/>
  <c r="CT402" i="1" s="1"/>
  <c r="AG402" i="1"/>
  <c r="CU402" i="1" s="1"/>
  <c r="T402" i="1" s="1"/>
  <c r="AH402" i="1"/>
  <c r="CV402" i="1" s="1"/>
  <c r="U402" i="1" s="1"/>
  <c r="AI402" i="1"/>
  <c r="CW402" i="1" s="1"/>
  <c r="V402" i="1" s="1"/>
  <c r="AJ402" i="1"/>
  <c r="CQ402" i="1"/>
  <c r="CR402" i="1"/>
  <c r="CS402" i="1"/>
  <c r="CX402" i="1"/>
  <c r="GL402" i="1"/>
  <c r="GN402" i="1"/>
  <c r="GP402" i="1"/>
  <c r="GV402" i="1"/>
  <c r="HC402" i="1" s="1"/>
  <c r="GX402" i="1" s="1"/>
  <c r="I403" i="1"/>
  <c r="K403" i="1"/>
  <c r="P403" i="1"/>
  <c r="R403" i="1"/>
  <c r="U403" i="1"/>
  <c r="AC403" i="1"/>
  <c r="CQ403" i="1" s="1"/>
  <c r="AD403" i="1"/>
  <c r="AE403" i="1"/>
  <c r="CR403" i="1" s="1"/>
  <c r="AF403" i="1"/>
  <c r="AG403" i="1"/>
  <c r="AH403" i="1"/>
  <c r="CV403" i="1" s="1"/>
  <c r="AI403" i="1"/>
  <c r="AJ403" i="1"/>
  <c r="CS403" i="1"/>
  <c r="CU403" i="1"/>
  <c r="T403" i="1" s="1"/>
  <c r="CW403" i="1"/>
  <c r="V403" i="1" s="1"/>
  <c r="CX403" i="1"/>
  <c r="W403" i="1" s="1"/>
  <c r="GL403" i="1"/>
  <c r="GN403" i="1"/>
  <c r="GP403" i="1"/>
  <c r="GV403" i="1"/>
  <c r="GX403" i="1"/>
  <c r="HC403" i="1"/>
  <c r="I404" i="1"/>
  <c r="K404" i="1"/>
  <c r="Y404" i="1"/>
  <c r="AC404" i="1"/>
  <c r="AD404" i="1"/>
  <c r="AE404" i="1"/>
  <c r="AF404" i="1"/>
  <c r="S404" i="1" s="1"/>
  <c r="AG404" i="1"/>
  <c r="AH404" i="1"/>
  <c r="CV404" i="1" s="1"/>
  <c r="AI404" i="1"/>
  <c r="CW404" i="1" s="1"/>
  <c r="V404" i="1" s="1"/>
  <c r="AJ404" i="1"/>
  <c r="CX404" i="1" s="1"/>
  <c r="W404" i="1" s="1"/>
  <c r="CR404" i="1"/>
  <c r="CS404" i="1"/>
  <c r="CT404" i="1"/>
  <c r="CU404" i="1"/>
  <c r="T404" i="1" s="1"/>
  <c r="GL404" i="1"/>
  <c r="GN404" i="1"/>
  <c r="GP404" i="1"/>
  <c r="GV404" i="1"/>
  <c r="HC404" i="1" s="1"/>
  <c r="GX404" i="1"/>
  <c r="R405" i="1"/>
  <c r="T405" i="1"/>
  <c r="V405" i="1"/>
  <c r="AC405" i="1"/>
  <c r="P405" i="1" s="1"/>
  <c r="AE405" i="1"/>
  <c r="CS405" i="1" s="1"/>
  <c r="AF405" i="1"/>
  <c r="CT405" i="1" s="1"/>
  <c r="AG405" i="1"/>
  <c r="CU405" i="1" s="1"/>
  <c r="AH405" i="1"/>
  <c r="CV405" i="1" s="1"/>
  <c r="U405" i="1" s="1"/>
  <c r="AI405" i="1"/>
  <c r="AJ405" i="1"/>
  <c r="CX405" i="1" s="1"/>
  <c r="W405" i="1" s="1"/>
  <c r="CQ405" i="1"/>
  <c r="CR405" i="1"/>
  <c r="CW405" i="1"/>
  <c r="GL405" i="1"/>
  <c r="GN405" i="1"/>
  <c r="GP405" i="1"/>
  <c r="GV405" i="1"/>
  <c r="HC405" i="1"/>
  <c r="GX405" i="1" s="1"/>
  <c r="S406" i="1"/>
  <c r="U406" i="1"/>
  <c r="V406" i="1"/>
  <c r="AC406" i="1"/>
  <c r="CQ406" i="1" s="1"/>
  <c r="AE406" i="1"/>
  <c r="AF406" i="1"/>
  <c r="AG406" i="1"/>
  <c r="CU406" i="1" s="1"/>
  <c r="T406" i="1" s="1"/>
  <c r="AH406" i="1"/>
  <c r="AI406" i="1"/>
  <c r="CW406" i="1" s="1"/>
  <c r="AJ406" i="1"/>
  <c r="CT406" i="1"/>
  <c r="CV406" i="1"/>
  <c r="CX406" i="1"/>
  <c r="W406" i="1" s="1"/>
  <c r="GL406" i="1"/>
  <c r="GN406" i="1"/>
  <c r="GP406" i="1"/>
  <c r="GV406" i="1"/>
  <c r="HC406" i="1"/>
  <c r="GX406" i="1" s="1"/>
  <c r="P407" i="1"/>
  <c r="R407" i="1"/>
  <c r="AC407" i="1"/>
  <c r="AD407" i="1"/>
  <c r="AB407" i="1" s="1"/>
  <c r="AE407" i="1"/>
  <c r="CR407" i="1" s="1"/>
  <c r="AF407" i="1"/>
  <c r="CT407" i="1" s="1"/>
  <c r="AG407" i="1"/>
  <c r="AH407" i="1"/>
  <c r="AI407" i="1"/>
  <c r="AJ407" i="1"/>
  <c r="CQ407" i="1"/>
  <c r="CS407" i="1"/>
  <c r="CU407" i="1"/>
  <c r="T407" i="1" s="1"/>
  <c r="CV407" i="1"/>
  <c r="U407" i="1" s="1"/>
  <c r="CW407" i="1"/>
  <c r="V407" i="1" s="1"/>
  <c r="CX407" i="1"/>
  <c r="W407" i="1" s="1"/>
  <c r="GL407" i="1"/>
  <c r="GN407" i="1"/>
  <c r="GP407" i="1"/>
  <c r="GV407" i="1"/>
  <c r="HC407" i="1" s="1"/>
  <c r="GX407" i="1"/>
  <c r="P408" i="1"/>
  <c r="W408" i="1"/>
  <c r="AC408" i="1"/>
  <c r="AD408" i="1"/>
  <c r="AE408" i="1"/>
  <c r="Q408" i="1" s="1"/>
  <c r="AF408" i="1"/>
  <c r="S408" i="1" s="1"/>
  <c r="AG408" i="1"/>
  <c r="AH408" i="1"/>
  <c r="CV408" i="1" s="1"/>
  <c r="U408" i="1" s="1"/>
  <c r="AI408" i="1"/>
  <c r="CW408" i="1" s="1"/>
  <c r="V408" i="1" s="1"/>
  <c r="AJ408" i="1"/>
  <c r="CP408" i="1"/>
  <c r="O408" i="1" s="1"/>
  <c r="CR408" i="1"/>
  <c r="CS408" i="1"/>
  <c r="CT408" i="1"/>
  <c r="CU408" i="1"/>
  <c r="T408" i="1" s="1"/>
  <c r="CX408" i="1"/>
  <c r="GL408" i="1"/>
  <c r="GN408" i="1"/>
  <c r="GP408" i="1"/>
  <c r="GV408" i="1"/>
  <c r="HC408" i="1" s="1"/>
  <c r="GX408" i="1"/>
  <c r="R409" i="1"/>
  <c r="T409" i="1"/>
  <c r="V409" i="1"/>
  <c r="AC409" i="1"/>
  <c r="P409" i="1" s="1"/>
  <c r="AE409" i="1"/>
  <c r="CS409" i="1" s="1"/>
  <c r="AF409" i="1"/>
  <c r="CT409" i="1" s="1"/>
  <c r="AG409" i="1"/>
  <c r="CU409" i="1" s="1"/>
  <c r="AH409" i="1"/>
  <c r="CV409" i="1" s="1"/>
  <c r="U409" i="1" s="1"/>
  <c r="AI409" i="1"/>
  <c r="AJ409" i="1"/>
  <c r="CX409" i="1" s="1"/>
  <c r="W409" i="1" s="1"/>
  <c r="CQ409" i="1"/>
  <c r="CR409" i="1"/>
  <c r="CW409" i="1"/>
  <c r="GL409" i="1"/>
  <c r="GN409" i="1"/>
  <c r="GP409" i="1"/>
  <c r="GV409" i="1"/>
  <c r="HC409" i="1"/>
  <c r="GX409" i="1" s="1"/>
  <c r="Q410" i="1"/>
  <c r="S410" i="1"/>
  <c r="AC410" i="1"/>
  <c r="CQ410" i="1" s="1"/>
  <c r="AE410" i="1"/>
  <c r="AF410" i="1"/>
  <c r="AG410" i="1"/>
  <c r="CU410" i="1" s="1"/>
  <c r="T410" i="1" s="1"/>
  <c r="AH410" i="1"/>
  <c r="AI410" i="1"/>
  <c r="CW410" i="1" s="1"/>
  <c r="V410" i="1" s="1"/>
  <c r="AJ410" i="1"/>
  <c r="CT410" i="1"/>
  <c r="CV410" i="1"/>
  <c r="U410" i="1" s="1"/>
  <c r="CX410" i="1"/>
  <c r="W410" i="1" s="1"/>
  <c r="GL410" i="1"/>
  <c r="GN410" i="1"/>
  <c r="GP410" i="1"/>
  <c r="GV410" i="1"/>
  <c r="HC410" i="1"/>
  <c r="GX410" i="1" s="1"/>
  <c r="P411" i="1"/>
  <c r="R411" i="1"/>
  <c r="AC411" i="1"/>
  <c r="AD411" i="1"/>
  <c r="AB411" i="1" s="1"/>
  <c r="AE411" i="1"/>
  <c r="CR411" i="1" s="1"/>
  <c r="AF411" i="1"/>
  <c r="CT411" i="1" s="1"/>
  <c r="AG411" i="1"/>
  <c r="CU411" i="1" s="1"/>
  <c r="T411" i="1" s="1"/>
  <c r="AH411" i="1"/>
  <c r="AI411" i="1"/>
  <c r="AJ411" i="1"/>
  <c r="CQ411" i="1"/>
  <c r="CS411" i="1"/>
  <c r="CV411" i="1"/>
  <c r="U411" i="1" s="1"/>
  <c r="CW411" i="1"/>
  <c r="V411" i="1" s="1"/>
  <c r="CX411" i="1"/>
  <c r="W411" i="1" s="1"/>
  <c r="GL411" i="1"/>
  <c r="GN411" i="1"/>
  <c r="GP411" i="1"/>
  <c r="GV411" i="1"/>
  <c r="HC411" i="1" s="1"/>
  <c r="GX411" i="1"/>
  <c r="S412" i="1"/>
  <c r="W412" i="1"/>
  <c r="X412" i="1"/>
  <c r="Y412" i="1"/>
  <c r="AC412" i="1"/>
  <c r="AD412" i="1"/>
  <c r="AE412" i="1"/>
  <c r="Q412" i="1" s="1"/>
  <c r="AF412" i="1"/>
  <c r="AG412" i="1"/>
  <c r="AH412" i="1"/>
  <c r="CV412" i="1" s="1"/>
  <c r="U412" i="1" s="1"/>
  <c r="AI412" i="1"/>
  <c r="CW412" i="1" s="1"/>
  <c r="V412" i="1" s="1"/>
  <c r="AJ412" i="1"/>
  <c r="CR412" i="1"/>
  <c r="CS412" i="1"/>
  <c r="CT412" i="1"/>
  <c r="CU412" i="1"/>
  <c r="T412" i="1" s="1"/>
  <c r="CX412" i="1"/>
  <c r="CY412" i="1"/>
  <c r="CZ412" i="1"/>
  <c r="GL412" i="1"/>
  <c r="GN412" i="1"/>
  <c r="GP412" i="1"/>
  <c r="GV412" i="1"/>
  <c r="HC412" i="1" s="1"/>
  <c r="GX412" i="1"/>
  <c r="R413" i="1"/>
  <c r="T413" i="1"/>
  <c r="V413" i="1"/>
  <c r="AC413" i="1"/>
  <c r="P413" i="1" s="1"/>
  <c r="AE413" i="1"/>
  <c r="CS413" i="1" s="1"/>
  <c r="AF413" i="1"/>
  <c r="CT413" i="1" s="1"/>
  <c r="AG413" i="1"/>
  <c r="AH413" i="1"/>
  <c r="CV413" i="1" s="1"/>
  <c r="U413" i="1" s="1"/>
  <c r="AI413" i="1"/>
  <c r="AJ413" i="1"/>
  <c r="CX413" i="1" s="1"/>
  <c r="W413" i="1" s="1"/>
  <c r="CQ413" i="1"/>
  <c r="CR413" i="1"/>
  <c r="CU413" i="1"/>
  <c r="CW413" i="1"/>
  <c r="GL413" i="1"/>
  <c r="GN413" i="1"/>
  <c r="GP413" i="1"/>
  <c r="GV413" i="1"/>
  <c r="HC413" i="1"/>
  <c r="GX413" i="1" s="1"/>
  <c r="Q414" i="1"/>
  <c r="S414" i="1"/>
  <c r="U414" i="1"/>
  <c r="AC414" i="1"/>
  <c r="CQ414" i="1" s="1"/>
  <c r="AE414" i="1"/>
  <c r="AF414" i="1"/>
  <c r="AG414" i="1"/>
  <c r="CU414" i="1" s="1"/>
  <c r="T414" i="1" s="1"/>
  <c r="AH414" i="1"/>
  <c r="AI414" i="1"/>
  <c r="CW414" i="1" s="1"/>
  <c r="V414" i="1" s="1"/>
  <c r="AJ414" i="1"/>
  <c r="CT414" i="1"/>
  <c r="CV414" i="1"/>
  <c r="CX414" i="1"/>
  <c r="W414" i="1" s="1"/>
  <c r="CZ414" i="1"/>
  <c r="GL414" i="1"/>
  <c r="GN414" i="1"/>
  <c r="GP414" i="1"/>
  <c r="GV414" i="1"/>
  <c r="HC414" i="1"/>
  <c r="GX414" i="1" s="1"/>
  <c r="P415" i="1"/>
  <c r="R415" i="1"/>
  <c r="S415" i="1"/>
  <c r="X415" i="1" s="1"/>
  <c r="AC415" i="1"/>
  <c r="AD415" i="1"/>
  <c r="AB415" i="1" s="1"/>
  <c r="AE415" i="1"/>
  <c r="CR415" i="1" s="1"/>
  <c r="AF415" i="1"/>
  <c r="CT415" i="1" s="1"/>
  <c r="AG415" i="1"/>
  <c r="CU415" i="1" s="1"/>
  <c r="T415" i="1" s="1"/>
  <c r="AH415" i="1"/>
  <c r="AI415" i="1"/>
  <c r="AJ415" i="1"/>
  <c r="CQ415" i="1"/>
  <c r="CS415" i="1"/>
  <c r="CV415" i="1"/>
  <c r="U415" i="1" s="1"/>
  <c r="CW415" i="1"/>
  <c r="V415" i="1" s="1"/>
  <c r="CX415" i="1"/>
  <c r="W415" i="1" s="1"/>
  <c r="GL415" i="1"/>
  <c r="GN415" i="1"/>
  <c r="GP415" i="1"/>
  <c r="GV415" i="1"/>
  <c r="HC415" i="1" s="1"/>
  <c r="GX415" i="1"/>
  <c r="U416" i="1"/>
  <c r="W416" i="1"/>
  <c r="Y416" i="1"/>
  <c r="AC416" i="1"/>
  <c r="AD416" i="1"/>
  <c r="AE416" i="1"/>
  <c r="Q416" i="1" s="1"/>
  <c r="AF416" i="1"/>
  <c r="S416" i="1" s="1"/>
  <c r="AG416" i="1"/>
  <c r="AH416" i="1"/>
  <c r="CV416" i="1" s="1"/>
  <c r="AI416" i="1"/>
  <c r="CW416" i="1" s="1"/>
  <c r="V416" i="1" s="1"/>
  <c r="AJ416" i="1"/>
  <c r="CR416" i="1"/>
  <c r="CS416" i="1"/>
  <c r="CT416" i="1"/>
  <c r="CU416" i="1"/>
  <c r="T416" i="1" s="1"/>
  <c r="CX416" i="1"/>
  <c r="GL416" i="1"/>
  <c r="GN416" i="1"/>
  <c r="GP416" i="1"/>
  <c r="GV416" i="1"/>
  <c r="HC416" i="1" s="1"/>
  <c r="GX416" i="1" s="1"/>
  <c r="R417" i="1"/>
  <c r="T417" i="1"/>
  <c r="AC417" i="1"/>
  <c r="P417" i="1" s="1"/>
  <c r="AE417" i="1"/>
  <c r="CS417" i="1" s="1"/>
  <c r="AF417" i="1"/>
  <c r="AG417" i="1"/>
  <c r="AH417" i="1"/>
  <c r="CV417" i="1" s="1"/>
  <c r="U417" i="1" s="1"/>
  <c r="AI417" i="1"/>
  <c r="AJ417" i="1"/>
  <c r="CX417" i="1" s="1"/>
  <c r="W417" i="1" s="1"/>
  <c r="CQ417" i="1"/>
  <c r="CR417" i="1"/>
  <c r="CU417" i="1"/>
  <c r="CW417" i="1"/>
  <c r="V417" i="1" s="1"/>
  <c r="GL417" i="1"/>
  <c r="GN417" i="1"/>
  <c r="GP417" i="1"/>
  <c r="GV417" i="1"/>
  <c r="HC417" i="1"/>
  <c r="GX417" i="1" s="1"/>
  <c r="S418" i="1"/>
  <c r="U418" i="1"/>
  <c r="V418" i="1"/>
  <c r="AC418" i="1"/>
  <c r="AE418" i="1"/>
  <c r="Q418" i="1" s="1"/>
  <c r="AF418" i="1"/>
  <c r="AG418" i="1"/>
  <c r="CU418" i="1" s="1"/>
  <c r="T418" i="1" s="1"/>
  <c r="AH418" i="1"/>
  <c r="AI418" i="1"/>
  <c r="CW418" i="1" s="1"/>
  <c r="AJ418" i="1"/>
  <c r="CT418" i="1"/>
  <c r="CV418" i="1"/>
  <c r="CX418" i="1"/>
  <c r="W418" i="1" s="1"/>
  <c r="CZ418" i="1"/>
  <c r="GL418" i="1"/>
  <c r="GN418" i="1"/>
  <c r="GP418" i="1"/>
  <c r="GV418" i="1"/>
  <c r="HC418" i="1" s="1"/>
  <c r="GX418" i="1" s="1"/>
  <c r="P419" i="1"/>
  <c r="R419" i="1"/>
  <c r="S419" i="1"/>
  <c r="X419" i="1" s="1"/>
  <c r="AC419" i="1"/>
  <c r="AD419" i="1"/>
  <c r="AB419" i="1" s="1"/>
  <c r="AE419" i="1"/>
  <c r="CR419" i="1" s="1"/>
  <c r="AF419" i="1"/>
  <c r="CT419" i="1" s="1"/>
  <c r="AG419" i="1"/>
  <c r="AH419" i="1"/>
  <c r="AI419" i="1"/>
  <c r="AJ419" i="1"/>
  <c r="CQ419" i="1"/>
  <c r="CS419" i="1"/>
  <c r="CU419" i="1"/>
  <c r="T419" i="1" s="1"/>
  <c r="CV419" i="1"/>
  <c r="U419" i="1" s="1"/>
  <c r="CW419" i="1"/>
  <c r="V419" i="1" s="1"/>
  <c r="CX419" i="1"/>
  <c r="W419" i="1" s="1"/>
  <c r="GL419" i="1"/>
  <c r="GN419" i="1"/>
  <c r="GP419" i="1"/>
  <c r="GV419" i="1"/>
  <c r="HC419" i="1" s="1"/>
  <c r="GX419" i="1" s="1"/>
  <c r="U420" i="1"/>
  <c r="W420" i="1"/>
  <c r="AC420" i="1"/>
  <c r="AD420" i="1"/>
  <c r="AE420" i="1"/>
  <c r="Q420" i="1" s="1"/>
  <c r="AF420" i="1"/>
  <c r="S420" i="1" s="1"/>
  <c r="Y420" i="1" s="1"/>
  <c r="AG420" i="1"/>
  <c r="AH420" i="1"/>
  <c r="CV420" i="1" s="1"/>
  <c r="AI420" i="1"/>
  <c r="CW420" i="1" s="1"/>
  <c r="V420" i="1" s="1"/>
  <c r="AJ420" i="1"/>
  <c r="CR420" i="1"/>
  <c r="CS420" i="1"/>
  <c r="CT420" i="1"/>
  <c r="CU420" i="1"/>
  <c r="T420" i="1" s="1"/>
  <c r="CX420" i="1"/>
  <c r="CZ420" i="1"/>
  <c r="GL420" i="1"/>
  <c r="GN420" i="1"/>
  <c r="GP420" i="1"/>
  <c r="GV420" i="1"/>
  <c r="HC420" i="1" s="1"/>
  <c r="GX420" i="1"/>
  <c r="R421" i="1"/>
  <c r="T421" i="1"/>
  <c r="AC421" i="1"/>
  <c r="P421" i="1" s="1"/>
  <c r="AE421" i="1"/>
  <c r="CS421" i="1" s="1"/>
  <c r="AF421" i="1"/>
  <c r="AG421" i="1"/>
  <c r="AH421" i="1"/>
  <c r="CV421" i="1" s="1"/>
  <c r="U421" i="1" s="1"/>
  <c r="AI421" i="1"/>
  <c r="AJ421" i="1"/>
  <c r="CX421" i="1" s="1"/>
  <c r="W421" i="1" s="1"/>
  <c r="CQ421" i="1"/>
  <c r="CR421" i="1"/>
  <c r="CU421" i="1"/>
  <c r="CW421" i="1"/>
  <c r="V421" i="1" s="1"/>
  <c r="GL421" i="1"/>
  <c r="GN421" i="1"/>
  <c r="GP421" i="1"/>
  <c r="GV421" i="1"/>
  <c r="HC421" i="1"/>
  <c r="GX421" i="1" s="1"/>
  <c r="Q422" i="1"/>
  <c r="S422" i="1"/>
  <c r="U422" i="1"/>
  <c r="V422" i="1"/>
  <c r="AC422" i="1"/>
  <c r="AE422" i="1"/>
  <c r="AF422" i="1"/>
  <c r="AG422" i="1"/>
  <c r="CU422" i="1" s="1"/>
  <c r="T422" i="1" s="1"/>
  <c r="AH422" i="1"/>
  <c r="AI422" i="1"/>
  <c r="CW422" i="1" s="1"/>
  <c r="AJ422" i="1"/>
  <c r="CX422" i="1" s="1"/>
  <c r="W422" i="1" s="1"/>
  <c r="CT422" i="1"/>
  <c r="CV422" i="1"/>
  <c r="CZ422" i="1"/>
  <c r="GL422" i="1"/>
  <c r="GN422" i="1"/>
  <c r="GP422" i="1"/>
  <c r="GV422" i="1"/>
  <c r="HC422" i="1" s="1"/>
  <c r="GX422" i="1" s="1"/>
  <c r="P423" i="1"/>
  <c r="R423" i="1"/>
  <c r="AC423" i="1"/>
  <c r="AD423" i="1"/>
  <c r="AB423" i="1" s="1"/>
  <c r="AE423" i="1"/>
  <c r="CR423" i="1" s="1"/>
  <c r="AF423" i="1"/>
  <c r="AG423" i="1"/>
  <c r="AH423" i="1"/>
  <c r="AI423" i="1"/>
  <c r="AJ423" i="1"/>
  <c r="CQ423" i="1"/>
  <c r="CS423" i="1"/>
  <c r="CU423" i="1"/>
  <c r="T423" i="1" s="1"/>
  <c r="CV423" i="1"/>
  <c r="U423" i="1" s="1"/>
  <c r="CW423" i="1"/>
  <c r="V423" i="1" s="1"/>
  <c r="CX423" i="1"/>
  <c r="W423" i="1" s="1"/>
  <c r="GL423" i="1"/>
  <c r="GN423" i="1"/>
  <c r="GP423" i="1"/>
  <c r="GV423" i="1"/>
  <c r="HC423" i="1" s="1"/>
  <c r="GX423" i="1" s="1"/>
  <c r="S424" i="1"/>
  <c r="U424" i="1"/>
  <c r="W424" i="1"/>
  <c r="X424" i="1"/>
  <c r="Y424" i="1"/>
  <c r="AC424" i="1"/>
  <c r="AD424" i="1"/>
  <c r="AE424" i="1"/>
  <c r="Q424" i="1" s="1"/>
  <c r="AF424" i="1"/>
  <c r="AG424" i="1"/>
  <c r="AH424" i="1"/>
  <c r="CV424" i="1" s="1"/>
  <c r="AI424" i="1"/>
  <c r="CW424" i="1" s="1"/>
  <c r="V424" i="1" s="1"/>
  <c r="AJ424" i="1"/>
  <c r="CR424" i="1"/>
  <c r="CS424" i="1"/>
  <c r="CT424" i="1"/>
  <c r="CU424" i="1"/>
  <c r="T424" i="1" s="1"/>
  <c r="CX424" i="1"/>
  <c r="CY424" i="1"/>
  <c r="CZ424" i="1"/>
  <c r="GL424" i="1"/>
  <c r="GN424" i="1"/>
  <c r="GP424" i="1"/>
  <c r="GV424" i="1"/>
  <c r="HC424" i="1" s="1"/>
  <c r="GX424" i="1" s="1"/>
  <c r="B426" i="1"/>
  <c r="B321" i="1" s="1"/>
  <c r="C426" i="1"/>
  <c r="C321" i="1" s="1"/>
  <c r="D426" i="1"/>
  <c r="D321" i="1" s="1"/>
  <c r="F426" i="1"/>
  <c r="F321" i="1" s="1"/>
  <c r="G426" i="1"/>
  <c r="G321" i="1" s="1"/>
  <c r="AO426" i="1"/>
  <c r="BC426" i="1"/>
  <c r="BC321" i="1" s="1"/>
  <c r="BX426" i="1"/>
  <c r="BY426" i="1"/>
  <c r="BY321" i="1" s="1"/>
  <c r="CK426" i="1"/>
  <c r="CK321" i="1" s="1"/>
  <c r="CL426" i="1"/>
  <c r="CL321" i="1" s="1"/>
  <c r="CM426" i="1"/>
  <c r="EG426" i="1"/>
  <c r="EG321" i="1" s="1"/>
  <c r="EH426" i="1"/>
  <c r="EH321" i="1" s="1"/>
  <c r="ET426" i="1"/>
  <c r="FP426" i="1"/>
  <c r="FP321" i="1" s="1"/>
  <c r="FQ426" i="1"/>
  <c r="FQ321" i="1" s="1"/>
  <c r="FT426" i="1"/>
  <c r="GC426" i="1"/>
  <c r="GC321" i="1" s="1"/>
  <c r="GD426" i="1"/>
  <c r="GE426" i="1"/>
  <c r="GE321" i="1" s="1"/>
  <c r="P430" i="1"/>
  <c r="P435" i="1"/>
  <c r="D456" i="1"/>
  <c r="E458" i="1"/>
  <c r="Z458" i="1"/>
  <c r="AA458" i="1"/>
  <c r="AM458" i="1"/>
  <c r="AN458" i="1"/>
  <c r="BE458" i="1"/>
  <c r="BF458" i="1"/>
  <c r="BG458" i="1"/>
  <c r="BH458" i="1"/>
  <c r="BI458" i="1"/>
  <c r="BJ458" i="1"/>
  <c r="BK458" i="1"/>
  <c r="BL458" i="1"/>
  <c r="BM458" i="1"/>
  <c r="BN458" i="1"/>
  <c r="BO458" i="1"/>
  <c r="BP458" i="1"/>
  <c r="BQ458" i="1"/>
  <c r="BR458" i="1"/>
  <c r="BS458" i="1"/>
  <c r="BT458" i="1"/>
  <c r="BU458" i="1"/>
  <c r="BV458" i="1"/>
  <c r="BW458" i="1"/>
  <c r="CN458" i="1"/>
  <c r="CO458" i="1"/>
  <c r="CP458" i="1"/>
  <c r="CQ458" i="1"/>
  <c r="CR458" i="1"/>
  <c r="CS458" i="1"/>
  <c r="CT458" i="1"/>
  <c r="CU458" i="1"/>
  <c r="CV458" i="1"/>
  <c r="CW458" i="1"/>
  <c r="CX458" i="1"/>
  <c r="CY458" i="1"/>
  <c r="CZ458" i="1"/>
  <c r="DA458" i="1"/>
  <c r="DB458" i="1"/>
  <c r="DC458" i="1"/>
  <c r="DD458" i="1"/>
  <c r="DE458" i="1"/>
  <c r="DF458" i="1"/>
  <c r="DR458" i="1"/>
  <c r="DS458" i="1"/>
  <c r="EE458" i="1"/>
  <c r="EF458" i="1"/>
  <c r="EW458" i="1"/>
  <c r="EX458" i="1"/>
  <c r="EY458" i="1"/>
  <c r="EZ458" i="1"/>
  <c r="FA458" i="1"/>
  <c r="FB458" i="1"/>
  <c r="FC458" i="1"/>
  <c r="FD458" i="1"/>
  <c r="FE458" i="1"/>
  <c r="FF458" i="1"/>
  <c r="FG458" i="1"/>
  <c r="FH458" i="1"/>
  <c r="FI458" i="1"/>
  <c r="FJ458" i="1"/>
  <c r="FK458" i="1"/>
  <c r="FL458" i="1"/>
  <c r="FM458" i="1"/>
  <c r="FN458" i="1"/>
  <c r="FO458" i="1"/>
  <c r="GF458" i="1"/>
  <c r="GG458" i="1"/>
  <c r="GH458" i="1"/>
  <c r="GI458" i="1"/>
  <c r="GJ458" i="1"/>
  <c r="GK458" i="1"/>
  <c r="GL458" i="1"/>
  <c r="GM458" i="1"/>
  <c r="GN458" i="1"/>
  <c r="GO458" i="1"/>
  <c r="GP458" i="1"/>
  <c r="GQ458" i="1"/>
  <c r="GR458" i="1"/>
  <c r="GS458" i="1"/>
  <c r="GT458" i="1"/>
  <c r="GU458" i="1"/>
  <c r="GV458" i="1"/>
  <c r="GW458" i="1"/>
  <c r="GX458" i="1"/>
  <c r="I460" i="1"/>
  <c r="K460" i="1"/>
  <c r="P460" i="1"/>
  <c r="Q460" i="1"/>
  <c r="U460" i="1"/>
  <c r="AC460" i="1"/>
  <c r="AE460" i="1"/>
  <c r="CR460" i="1" s="1"/>
  <c r="AF460" i="1"/>
  <c r="S460" i="1" s="1"/>
  <c r="AG460" i="1"/>
  <c r="AH460" i="1"/>
  <c r="AI460" i="1"/>
  <c r="CW460" i="1" s="1"/>
  <c r="V460" i="1" s="1"/>
  <c r="AJ460" i="1"/>
  <c r="CX460" i="1" s="1"/>
  <c r="W460" i="1" s="1"/>
  <c r="CQ460" i="1"/>
  <c r="CT460" i="1"/>
  <c r="CU460" i="1"/>
  <c r="T460" i="1" s="1"/>
  <c r="CV460" i="1"/>
  <c r="CZ460" i="1"/>
  <c r="GL460" i="1"/>
  <c r="GN460" i="1"/>
  <c r="GP460" i="1"/>
  <c r="GV460" i="1"/>
  <c r="HC460" i="1" s="1"/>
  <c r="GX460" i="1" s="1"/>
  <c r="I461" i="1"/>
  <c r="K461" i="1"/>
  <c r="P461" i="1"/>
  <c r="CP461" i="1" s="1"/>
  <c r="O461" i="1" s="1"/>
  <c r="Q461" i="1"/>
  <c r="S461" i="1"/>
  <c r="Y461" i="1" s="1"/>
  <c r="V461" i="1"/>
  <c r="X461" i="1"/>
  <c r="AC461" i="1"/>
  <c r="AB461" i="1" s="1"/>
  <c r="AD461" i="1"/>
  <c r="AE461" i="1"/>
  <c r="AF461" i="1"/>
  <c r="AG461" i="1"/>
  <c r="AH461" i="1"/>
  <c r="CV461" i="1" s="1"/>
  <c r="U461" i="1" s="1"/>
  <c r="AI461" i="1"/>
  <c r="CW461" i="1" s="1"/>
  <c r="AJ461" i="1"/>
  <c r="CX461" i="1" s="1"/>
  <c r="W461" i="1" s="1"/>
  <c r="CQ461" i="1"/>
  <c r="CT461" i="1"/>
  <c r="CU461" i="1"/>
  <c r="T461" i="1" s="1"/>
  <c r="GL461" i="1"/>
  <c r="GN461" i="1"/>
  <c r="GP461" i="1"/>
  <c r="GV461" i="1"/>
  <c r="GX461" i="1"/>
  <c r="HC461" i="1"/>
  <c r="AC462" i="1"/>
  <c r="AE462" i="1"/>
  <c r="AF462" i="1"/>
  <c r="AG462" i="1"/>
  <c r="CU462" i="1" s="1"/>
  <c r="AH462" i="1"/>
  <c r="AI462" i="1"/>
  <c r="AJ462" i="1"/>
  <c r="CV462" i="1"/>
  <c r="CW462" i="1"/>
  <c r="CX462" i="1"/>
  <c r="GL462" i="1"/>
  <c r="GN462" i="1"/>
  <c r="GP462" i="1"/>
  <c r="GV462" i="1"/>
  <c r="HC462" i="1"/>
  <c r="I463" i="1"/>
  <c r="T463" i="1"/>
  <c r="U463" i="1"/>
  <c r="W463" i="1"/>
  <c r="AB463" i="1"/>
  <c r="AC463" i="1"/>
  <c r="P463" i="1" s="1"/>
  <c r="AD463" i="1"/>
  <c r="AE463" i="1"/>
  <c r="AF463" i="1"/>
  <c r="AG463" i="1"/>
  <c r="AH463" i="1"/>
  <c r="CV463" i="1" s="1"/>
  <c r="AI463" i="1"/>
  <c r="CW463" i="1" s="1"/>
  <c r="V463" i="1" s="1"/>
  <c r="AJ463" i="1"/>
  <c r="CQ463" i="1"/>
  <c r="CR463" i="1"/>
  <c r="CS463" i="1"/>
  <c r="CT463" i="1"/>
  <c r="CU463" i="1"/>
  <c r="CX463" i="1"/>
  <c r="GL463" i="1"/>
  <c r="GN463" i="1"/>
  <c r="GP463" i="1"/>
  <c r="GV463" i="1"/>
  <c r="HC463" i="1" s="1"/>
  <c r="GX463" i="1" s="1"/>
  <c r="I464" i="1"/>
  <c r="K464" i="1"/>
  <c r="P464" i="1"/>
  <c r="R464" i="1"/>
  <c r="T464" i="1"/>
  <c r="U464" i="1"/>
  <c r="V464" i="1"/>
  <c r="W464" i="1"/>
  <c r="AC464" i="1"/>
  <c r="AD464" i="1"/>
  <c r="AE464" i="1"/>
  <c r="CR464" i="1" s="1"/>
  <c r="AF464" i="1"/>
  <c r="S464" i="1" s="1"/>
  <c r="AG464" i="1"/>
  <c r="CU464" i="1" s="1"/>
  <c r="AH464" i="1"/>
  <c r="CV464" i="1" s="1"/>
  <c r="AI464" i="1"/>
  <c r="CW464" i="1" s="1"/>
  <c r="AJ464" i="1"/>
  <c r="CS464" i="1"/>
  <c r="CT464" i="1"/>
  <c r="CX464" i="1"/>
  <c r="GL464" i="1"/>
  <c r="GN464" i="1"/>
  <c r="GP464" i="1"/>
  <c r="GV464" i="1"/>
  <c r="HC464" i="1" s="1"/>
  <c r="GX464" i="1" s="1"/>
  <c r="I465" i="1"/>
  <c r="K465" i="1"/>
  <c r="AC465" i="1"/>
  <c r="AD465" i="1"/>
  <c r="AE465" i="1"/>
  <c r="CS465" i="1" s="1"/>
  <c r="AF465" i="1"/>
  <c r="CT465" i="1" s="1"/>
  <c r="AG465" i="1"/>
  <c r="AH465" i="1"/>
  <c r="AI465" i="1"/>
  <c r="AJ465" i="1"/>
  <c r="CX465" i="1" s="1"/>
  <c r="CU465" i="1"/>
  <c r="T465" i="1" s="1"/>
  <c r="CV465" i="1"/>
  <c r="U465" i="1" s="1"/>
  <c r="CW465" i="1"/>
  <c r="V465" i="1" s="1"/>
  <c r="GL465" i="1"/>
  <c r="GN465" i="1"/>
  <c r="GP465" i="1"/>
  <c r="GV465" i="1"/>
  <c r="HC465" i="1" s="1"/>
  <c r="GX465" i="1" s="1"/>
  <c r="I466" i="1"/>
  <c r="AB466" i="1"/>
  <c r="AC466" i="1"/>
  <c r="AE466" i="1"/>
  <c r="AD466" i="1" s="1"/>
  <c r="AF466" i="1"/>
  <c r="AG466" i="1"/>
  <c r="CU466" i="1" s="1"/>
  <c r="AH466" i="1"/>
  <c r="AI466" i="1"/>
  <c r="AJ466" i="1"/>
  <c r="CX466" i="1" s="1"/>
  <c r="CQ466" i="1"/>
  <c r="CR466" i="1"/>
  <c r="CS466" i="1"/>
  <c r="CV466" i="1"/>
  <c r="CW466" i="1"/>
  <c r="GL466" i="1"/>
  <c r="GN466" i="1"/>
  <c r="GP466" i="1"/>
  <c r="GV466" i="1"/>
  <c r="HC466" i="1"/>
  <c r="AC467" i="1"/>
  <c r="AE467" i="1"/>
  <c r="AD467" i="1" s="1"/>
  <c r="AB467" i="1" s="1"/>
  <c r="AF467" i="1"/>
  <c r="CT467" i="1" s="1"/>
  <c r="AG467" i="1"/>
  <c r="CU467" i="1" s="1"/>
  <c r="AH467" i="1"/>
  <c r="CV467" i="1" s="1"/>
  <c r="AI467" i="1"/>
  <c r="AJ467" i="1"/>
  <c r="CX467" i="1" s="1"/>
  <c r="CR467" i="1"/>
  <c r="CS467" i="1"/>
  <c r="CW467" i="1"/>
  <c r="GL467" i="1"/>
  <c r="GN467" i="1"/>
  <c r="GP467" i="1"/>
  <c r="GV467" i="1"/>
  <c r="HC467" i="1" s="1"/>
  <c r="I468" i="1"/>
  <c r="I470" i="1" s="1"/>
  <c r="Q470" i="1" s="1"/>
  <c r="K468" i="1"/>
  <c r="R468" i="1"/>
  <c r="T468" i="1"/>
  <c r="AB468" i="1"/>
  <c r="AC468" i="1"/>
  <c r="P468" i="1" s="1"/>
  <c r="AD468" i="1"/>
  <c r="AE468" i="1"/>
  <c r="AF468" i="1"/>
  <c r="AG468" i="1"/>
  <c r="AH468" i="1"/>
  <c r="CV468" i="1" s="1"/>
  <c r="U468" i="1" s="1"/>
  <c r="AI468" i="1"/>
  <c r="CW468" i="1" s="1"/>
  <c r="V468" i="1" s="1"/>
  <c r="AJ468" i="1"/>
  <c r="CX468" i="1" s="1"/>
  <c r="W468" i="1" s="1"/>
  <c r="CR468" i="1"/>
  <c r="CS468" i="1"/>
  <c r="CT468" i="1"/>
  <c r="CU468" i="1"/>
  <c r="GL468" i="1"/>
  <c r="GN468" i="1"/>
  <c r="GP468" i="1"/>
  <c r="GV468" i="1"/>
  <c r="HC468" i="1" s="1"/>
  <c r="GX468" i="1" s="1"/>
  <c r="I469" i="1"/>
  <c r="R469" i="1" s="1"/>
  <c r="K469" i="1"/>
  <c r="S469" i="1"/>
  <c r="CY469" i="1" s="1"/>
  <c r="T469" i="1"/>
  <c r="W469" i="1"/>
  <c r="X469" i="1"/>
  <c r="Y469" i="1"/>
  <c r="AC469" i="1"/>
  <c r="AB469" i="1" s="1"/>
  <c r="AD469" i="1"/>
  <c r="AE469" i="1"/>
  <c r="CS469" i="1" s="1"/>
  <c r="AF469" i="1"/>
  <c r="AG469" i="1"/>
  <c r="AH469" i="1"/>
  <c r="CV469" i="1" s="1"/>
  <c r="U469" i="1" s="1"/>
  <c r="AI469" i="1"/>
  <c r="CW469" i="1" s="1"/>
  <c r="V469" i="1" s="1"/>
  <c r="AJ469" i="1"/>
  <c r="CX469" i="1" s="1"/>
  <c r="CQ469" i="1"/>
  <c r="CR469" i="1"/>
  <c r="CT469" i="1"/>
  <c r="CU469" i="1"/>
  <c r="GL469" i="1"/>
  <c r="GN469" i="1"/>
  <c r="GP469" i="1"/>
  <c r="GV469" i="1"/>
  <c r="HC469" i="1" s="1"/>
  <c r="GX469" i="1"/>
  <c r="S470" i="1"/>
  <c r="CY470" i="1" s="1"/>
  <c r="X470" i="1"/>
  <c r="Y470" i="1"/>
  <c r="AC470" i="1"/>
  <c r="AD470" i="1"/>
  <c r="AE470" i="1"/>
  <c r="CS470" i="1" s="1"/>
  <c r="AF470" i="1"/>
  <c r="AG470" i="1"/>
  <c r="AH470" i="1"/>
  <c r="AI470" i="1"/>
  <c r="CW470" i="1" s="1"/>
  <c r="V470" i="1" s="1"/>
  <c r="AJ470" i="1"/>
  <c r="CR470" i="1"/>
  <c r="CT470" i="1"/>
  <c r="CU470" i="1"/>
  <c r="T470" i="1" s="1"/>
  <c r="CV470" i="1"/>
  <c r="U470" i="1" s="1"/>
  <c r="CX470" i="1"/>
  <c r="W470" i="1" s="1"/>
  <c r="GL470" i="1"/>
  <c r="GN470" i="1"/>
  <c r="GP470" i="1"/>
  <c r="GV470" i="1"/>
  <c r="HC470" i="1" s="1"/>
  <c r="GX470" i="1"/>
  <c r="AB471" i="1"/>
  <c r="AC471" i="1"/>
  <c r="AD471" i="1"/>
  <c r="AE471" i="1"/>
  <c r="AF471" i="1"/>
  <c r="AG471" i="1"/>
  <c r="AH471" i="1"/>
  <c r="CV471" i="1" s="1"/>
  <c r="AI471" i="1"/>
  <c r="CW471" i="1" s="1"/>
  <c r="AJ471" i="1"/>
  <c r="CQ471" i="1"/>
  <c r="CR471" i="1"/>
  <c r="CS471" i="1"/>
  <c r="CT471" i="1"/>
  <c r="CU471" i="1"/>
  <c r="CX471" i="1"/>
  <c r="GL471" i="1"/>
  <c r="GN471" i="1"/>
  <c r="GP471" i="1"/>
  <c r="GV471" i="1"/>
  <c r="HC471" i="1" s="1"/>
  <c r="I472" i="1"/>
  <c r="R472" i="1" s="1"/>
  <c r="K472" i="1"/>
  <c r="P472" i="1"/>
  <c r="S472" i="1"/>
  <c r="T472" i="1"/>
  <c r="U472" i="1"/>
  <c r="AC472" i="1"/>
  <c r="CQ472" i="1" s="1"/>
  <c r="AD472" i="1"/>
  <c r="AE472" i="1"/>
  <c r="CR472" i="1" s="1"/>
  <c r="AF472" i="1"/>
  <c r="AG472" i="1"/>
  <c r="AH472" i="1"/>
  <c r="CV472" i="1" s="1"/>
  <c r="AI472" i="1"/>
  <c r="CW472" i="1" s="1"/>
  <c r="V472" i="1" s="1"/>
  <c r="AJ472" i="1"/>
  <c r="CT472" i="1"/>
  <c r="CU472" i="1"/>
  <c r="CX472" i="1"/>
  <c r="W472" i="1" s="1"/>
  <c r="CY472" i="1"/>
  <c r="GL472" i="1"/>
  <c r="GN472" i="1"/>
  <c r="GP472" i="1"/>
  <c r="GV472" i="1"/>
  <c r="HC472" i="1" s="1"/>
  <c r="GX472" i="1"/>
  <c r="I473" i="1"/>
  <c r="K473" i="1"/>
  <c r="P473" i="1"/>
  <c r="V473" i="1"/>
  <c r="W473" i="1"/>
  <c r="AC473" i="1"/>
  <c r="CQ473" i="1" s="1"/>
  <c r="AD473" i="1"/>
  <c r="AE473" i="1"/>
  <c r="Q473" i="1" s="1"/>
  <c r="AF473" i="1"/>
  <c r="S473" i="1" s="1"/>
  <c r="AG473" i="1"/>
  <c r="AH473" i="1"/>
  <c r="AI473" i="1"/>
  <c r="AJ473" i="1"/>
  <c r="CX473" i="1" s="1"/>
  <c r="CP473" i="1"/>
  <c r="O473" i="1" s="1"/>
  <c r="CS473" i="1"/>
  <c r="CT473" i="1"/>
  <c r="CU473" i="1"/>
  <c r="T473" i="1" s="1"/>
  <c r="CV473" i="1"/>
  <c r="U473" i="1" s="1"/>
  <c r="CW473" i="1"/>
  <c r="GL473" i="1"/>
  <c r="GN473" i="1"/>
  <c r="GP473" i="1"/>
  <c r="GV473" i="1"/>
  <c r="HC473" i="1" s="1"/>
  <c r="GX473" i="1" s="1"/>
  <c r="I474" i="1"/>
  <c r="Q474" i="1" s="1"/>
  <c r="R474" i="1"/>
  <c r="S474" i="1"/>
  <c r="V474" i="1"/>
  <c r="AC474" i="1"/>
  <c r="P474" i="1" s="1"/>
  <c r="AE474" i="1"/>
  <c r="AD474" i="1" s="1"/>
  <c r="AB474" i="1" s="1"/>
  <c r="AF474" i="1"/>
  <c r="CT474" i="1" s="1"/>
  <c r="AG474" i="1"/>
  <c r="CU474" i="1" s="1"/>
  <c r="T474" i="1" s="1"/>
  <c r="AH474" i="1"/>
  <c r="CV474" i="1" s="1"/>
  <c r="U474" i="1" s="1"/>
  <c r="AI474" i="1"/>
  <c r="AJ474" i="1"/>
  <c r="CX474" i="1" s="1"/>
  <c r="W474" i="1" s="1"/>
  <c r="CQ474" i="1"/>
  <c r="CR474" i="1"/>
  <c r="CS474" i="1"/>
  <c r="CW474" i="1"/>
  <c r="GL474" i="1"/>
  <c r="GN474" i="1"/>
  <c r="GP474" i="1"/>
  <c r="GV474" i="1"/>
  <c r="HC474" i="1" s="1"/>
  <c r="GX474" i="1" s="1"/>
  <c r="I475" i="1"/>
  <c r="Q475" i="1" s="1"/>
  <c r="R475" i="1"/>
  <c r="S475" i="1"/>
  <c r="AC475" i="1"/>
  <c r="AD475" i="1"/>
  <c r="AE475" i="1"/>
  <c r="AF475" i="1"/>
  <c r="AG475" i="1"/>
  <c r="CU475" i="1" s="1"/>
  <c r="T475" i="1" s="1"/>
  <c r="AH475" i="1"/>
  <c r="CV475" i="1" s="1"/>
  <c r="U475" i="1" s="1"/>
  <c r="AI475" i="1"/>
  <c r="AJ475" i="1"/>
  <c r="CR475" i="1"/>
  <c r="CS475" i="1"/>
  <c r="CT475" i="1"/>
  <c r="CW475" i="1"/>
  <c r="V475" i="1" s="1"/>
  <c r="CX475" i="1"/>
  <c r="W475" i="1" s="1"/>
  <c r="CY475" i="1"/>
  <c r="GL475" i="1"/>
  <c r="GN475" i="1"/>
  <c r="GP475" i="1"/>
  <c r="GV475" i="1"/>
  <c r="HC475" i="1" s="1"/>
  <c r="GX475" i="1" s="1"/>
  <c r="I476" i="1"/>
  <c r="K476" i="1"/>
  <c r="V476" i="1"/>
  <c r="AB476" i="1"/>
  <c r="AC476" i="1"/>
  <c r="AD476" i="1"/>
  <c r="AE476" i="1"/>
  <c r="AF476" i="1"/>
  <c r="AG476" i="1"/>
  <c r="AH476" i="1"/>
  <c r="AI476" i="1"/>
  <c r="CW476" i="1" s="1"/>
  <c r="AJ476" i="1"/>
  <c r="CX476" i="1" s="1"/>
  <c r="W476" i="1" s="1"/>
  <c r="CR476" i="1"/>
  <c r="CS476" i="1"/>
  <c r="CT476" i="1"/>
  <c r="CU476" i="1"/>
  <c r="CV476" i="1"/>
  <c r="GL476" i="1"/>
  <c r="GN476" i="1"/>
  <c r="GP476" i="1"/>
  <c r="GV476" i="1"/>
  <c r="HC476" i="1" s="1"/>
  <c r="GX476" i="1" s="1"/>
  <c r="I477" i="1"/>
  <c r="K477" i="1"/>
  <c r="P477" i="1"/>
  <c r="Q477" i="1"/>
  <c r="T477" i="1"/>
  <c r="AC477" i="1"/>
  <c r="AE477" i="1"/>
  <c r="AF477" i="1"/>
  <c r="CT477" i="1" s="1"/>
  <c r="AG477" i="1"/>
  <c r="AH477" i="1"/>
  <c r="CV477" i="1" s="1"/>
  <c r="U477" i="1" s="1"/>
  <c r="AI477" i="1"/>
  <c r="CW477" i="1" s="1"/>
  <c r="V477" i="1" s="1"/>
  <c r="AJ477" i="1"/>
  <c r="CX477" i="1" s="1"/>
  <c r="W477" i="1" s="1"/>
  <c r="CQ477" i="1"/>
  <c r="CU477" i="1"/>
  <c r="GL477" i="1"/>
  <c r="GN477" i="1"/>
  <c r="GP477" i="1"/>
  <c r="GV477" i="1"/>
  <c r="HC477" i="1"/>
  <c r="GX477" i="1" s="1"/>
  <c r="AC478" i="1"/>
  <c r="AD478" i="1"/>
  <c r="AB478" i="1" s="1"/>
  <c r="AE478" i="1"/>
  <c r="CS478" i="1" s="1"/>
  <c r="AF478" i="1"/>
  <c r="AG478" i="1"/>
  <c r="AH478" i="1"/>
  <c r="AI478" i="1"/>
  <c r="AJ478" i="1"/>
  <c r="CQ478" i="1"/>
  <c r="CR478" i="1"/>
  <c r="CU478" i="1"/>
  <c r="CV478" i="1"/>
  <c r="CW478" i="1"/>
  <c r="CX478" i="1"/>
  <c r="GL478" i="1"/>
  <c r="GN478" i="1"/>
  <c r="GP478" i="1"/>
  <c r="GV478" i="1"/>
  <c r="HC478" i="1"/>
  <c r="I479" i="1"/>
  <c r="U479" i="1"/>
  <c r="AB479" i="1"/>
  <c r="AC479" i="1"/>
  <c r="AD479" i="1"/>
  <c r="AE479" i="1"/>
  <c r="AF479" i="1"/>
  <c r="AG479" i="1"/>
  <c r="AH479" i="1"/>
  <c r="CV479" i="1" s="1"/>
  <c r="AI479" i="1"/>
  <c r="CW479" i="1" s="1"/>
  <c r="AJ479" i="1"/>
  <c r="CX479" i="1" s="1"/>
  <c r="W479" i="1" s="1"/>
  <c r="CQ479" i="1"/>
  <c r="CR479" i="1"/>
  <c r="CS479" i="1"/>
  <c r="CT479" i="1"/>
  <c r="CU479" i="1"/>
  <c r="GL479" i="1"/>
  <c r="GN479" i="1"/>
  <c r="GP479" i="1"/>
  <c r="GV479" i="1"/>
  <c r="HC479" i="1" s="1"/>
  <c r="I480" i="1"/>
  <c r="R480" i="1" s="1"/>
  <c r="K480" i="1"/>
  <c r="P480" i="1"/>
  <c r="S480" i="1"/>
  <c r="AC480" i="1"/>
  <c r="CQ480" i="1" s="1"/>
  <c r="AD480" i="1"/>
  <c r="AE480" i="1"/>
  <c r="CR480" i="1" s="1"/>
  <c r="AF480" i="1"/>
  <c r="AG480" i="1"/>
  <c r="CU480" i="1" s="1"/>
  <c r="T480" i="1" s="1"/>
  <c r="AH480" i="1"/>
  <c r="CV480" i="1" s="1"/>
  <c r="U480" i="1" s="1"/>
  <c r="AI480" i="1"/>
  <c r="CW480" i="1" s="1"/>
  <c r="V480" i="1" s="1"/>
  <c r="AJ480" i="1"/>
  <c r="CT480" i="1"/>
  <c r="CX480" i="1"/>
  <c r="W480" i="1" s="1"/>
  <c r="CY480" i="1"/>
  <c r="CZ480" i="1"/>
  <c r="GL480" i="1"/>
  <c r="GN480" i="1"/>
  <c r="GP480" i="1"/>
  <c r="GV480" i="1"/>
  <c r="HC480" i="1" s="1"/>
  <c r="GX480" i="1" s="1"/>
  <c r="I481" i="1"/>
  <c r="K481" i="1"/>
  <c r="O481" i="1"/>
  <c r="P481" i="1"/>
  <c r="V481" i="1"/>
  <c r="AB481" i="1"/>
  <c r="AC481" i="1"/>
  <c r="CQ481" i="1" s="1"/>
  <c r="AD481" i="1"/>
  <c r="AE481" i="1"/>
  <c r="Q481" i="1" s="1"/>
  <c r="CP481" i="1" s="1"/>
  <c r="AF481" i="1"/>
  <c r="S481" i="1" s="1"/>
  <c r="AG481" i="1"/>
  <c r="AH481" i="1"/>
  <c r="AI481" i="1"/>
  <c r="AJ481" i="1"/>
  <c r="CX481" i="1" s="1"/>
  <c r="W481" i="1" s="1"/>
  <c r="CS481" i="1"/>
  <c r="CT481" i="1"/>
  <c r="CU481" i="1"/>
  <c r="T481" i="1" s="1"/>
  <c r="CV481" i="1"/>
  <c r="U481" i="1" s="1"/>
  <c r="CW481" i="1"/>
  <c r="GL481" i="1"/>
  <c r="GN481" i="1"/>
  <c r="GP481" i="1"/>
  <c r="GV481" i="1"/>
  <c r="HC481" i="1" s="1"/>
  <c r="GX481" i="1"/>
  <c r="I482" i="1"/>
  <c r="Q482" i="1" s="1"/>
  <c r="R482" i="1"/>
  <c r="V482" i="1"/>
  <c r="AC482" i="1"/>
  <c r="P482" i="1" s="1"/>
  <c r="AE482" i="1"/>
  <c r="AD482" i="1" s="1"/>
  <c r="AB482" i="1" s="1"/>
  <c r="AF482" i="1"/>
  <c r="CT482" i="1" s="1"/>
  <c r="AG482" i="1"/>
  <c r="CU482" i="1" s="1"/>
  <c r="T482" i="1" s="1"/>
  <c r="AH482" i="1"/>
  <c r="CV482" i="1" s="1"/>
  <c r="U482" i="1" s="1"/>
  <c r="AI482" i="1"/>
  <c r="AJ482" i="1"/>
  <c r="CQ482" i="1"/>
  <c r="CR482" i="1"/>
  <c r="CS482" i="1"/>
  <c r="CW482" i="1"/>
  <c r="CX482" i="1"/>
  <c r="W482" i="1" s="1"/>
  <c r="GL482" i="1"/>
  <c r="GN482" i="1"/>
  <c r="GP482" i="1"/>
  <c r="GV482" i="1"/>
  <c r="HC482" i="1" s="1"/>
  <c r="GX482" i="1" s="1"/>
  <c r="I483" i="1"/>
  <c r="Q483" i="1" s="1"/>
  <c r="R483" i="1"/>
  <c r="AC483" i="1"/>
  <c r="AD483" i="1"/>
  <c r="AE483" i="1"/>
  <c r="AF483" i="1"/>
  <c r="S483" i="1" s="1"/>
  <c r="AG483" i="1"/>
  <c r="CU483" i="1" s="1"/>
  <c r="T483" i="1" s="1"/>
  <c r="AH483" i="1"/>
  <c r="CV483" i="1" s="1"/>
  <c r="U483" i="1" s="1"/>
  <c r="AI483" i="1"/>
  <c r="AJ483" i="1"/>
  <c r="CR483" i="1"/>
  <c r="CS483" i="1"/>
  <c r="CW483" i="1"/>
  <c r="CX483" i="1"/>
  <c r="W483" i="1" s="1"/>
  <c r="GL483" i="1"/>
  <c r="GN483" i="1"/>
  <c r="GP483" i="1"/>
  <c r="GV483" i="1"/>
  <c r="HC483" i="1" s="1"/>
  <c r="GX483" i="1" s="1"/>
  <c r="I484" i="1"/>
  <c r="K484" i="1"/>
  <c r="U484" i="1"/>
  <c r="AB484" i="1"/>
  <c r="AC484" i="1"/>
  <c r="AD484" i="1"/>
  <c r="AE484" i="1"/>
  <c r="AF484" i="1"/>
  <c r="S484" i="1" s="1"/>
  <c r="AG484" i="1"/>
  <c r="AH484" i="1"/>
  <c r="AI484" i="1"/>
  <c r="CW484" i="1" s="1"/>
  <c r="V484" i="1" s="1"/>
  <c r="AJ484" i="1"/>
  <c r="CX484" i="1" s="1"/>
  <c r="W484" i="1" s="1"/>
  <c r="CR484" i="1"/>
  <c r="CS484" i="1"/>
  <c r="CT484" i="1"/>
  <c r="CU484" i="1"/>
  <c r="T484" i="1" s="1"/>
  <c r="CV484" i="1"/>
  <c r="GL484" i="1"/>
  <c r="GN484" i="1"/>
  <c r="GP484" i="1"/>
  <c r="GV484" i="1"/>
  <c r="HC484" i="1" s="1"/>
  <c r="GX484" i="1" s="1"/>
  <c r="I485" i="1"/>
  <c r="K485" i="1"/>
  <c r="P485" i="1"/>
  <c r="V485" i="1"/>
  <c r="AC485" i="1"/>
  <c r="AD485" i="1"/>
  <c r="AE485" i="1"/>
  <c r="AF485" i="1"/>
  <c r="CT485" i="1" s="1"/>
  <c r="AG485" i="1"/>
  <c r="AH485" i="1"/>
  <c r="AI485" i="1"/>
  <c r="CW485" i="1" s="1"/>
  <c r="AJ485" i="1"/>
  <c r="CX485" i="1" s="1"/>
  <c r="W485" i="1" s="1"/>
  <c r="CQ485" i="1"/>
  <c r="CU485" i="1"/>
  <c r="T485" i="1" s="1"/>
  <c r="CV485" i="1"/>
  <c r="U485" i="1" s="1"/>
  <c r="GL485" i="1"/>
  <c r="GN485" i="1"/>
  <c r="GP485" i="1"/>
  <c r="GV485" i="1"/>
  <c r="HC485" i="1"/>
  <c r="GX485" i="1" s="1"/>
  <c r="AC486" i="1"/>
  <c r="AE486" i="1"/>
  <c r="AF486" i="1"/>
  <c r="AG486" i="1"/>
  <c r="AH486" i="1"/>
  <c r="AI486" i="1"/>
  <c r="AJ486" i="1"/>
  <c r="CQ486" i="1"/>
  <c r="CU486" i="1"/>
  <c r="CV486" i="1"/>
  <c r="CW486" i="1"/>
  <c r="CX486" i="1"/>
  <c r="GL486" i="1"/>
  <c r="GN486" i="1"/>
  <c r="GP486" i="1"/>
  <c r="GV486" i="1"/>
  <c r="HC486" i="1"/>
  <c r="I487" i="1"/>
  <c r="T487" i="1" s="1"/>
  <c r="AB487" i="1"/>
  <c r="AC487" i="1"/>
  <c r="AD487" i="1"/>
  <c r="AE487" i="1"/>
  <c r="AF487" i="1"/>
  <c r="AG487" i="1"/>
  <c r="AH487" i="1"/>
  <c r="CV487" i="1" s="1"/>
  <c r="AI487" i="1"/>
  <c r="CW487" i="1" s="1"/>
  <c r="V487" i="1" s="1"/>
  <c r="AJ487" i="1"/>
  <c r="CX487" i="1" s="1"/>
  <c r="CQ487" i="1"/>
  <c r="CR487" i="1"/>
  <c r="CS487" i="1"/>
  <c r="CT487" i="1"/>
  <c r="CU487" i="1"/>
  <c r="GL487" i="1"/>
  <c r="GN487" i="1"/>
  <c r="GP487" i="1"/>
  <c r="GV487" i="1"/>
  <c r="HC487" i="1" s="1"/>
  <c r="I488" i="1"/>
  <c r="R488" i="1" s="1"/>
  <c r="K488" i="1"/>
  <c r="P488" i="1"/>
  <c r="S488" i="1"/>
  <c r="AC488" i="1"/>
  <c r="AD488" i="1"/>
  <c r="AE488" i="1"/>
  <c r="CR488" i="1" s="1"/>
  <c r="AF488" i="1"/>
  <c r="AG488" i="1"/>
  <c r="CU488" i="1" s="1"/>
  <c r="T488" i="1" s="1"/>
  <c r="AH488" i="1"/>
  <c r="CV488" i="1" s="1"/>
  <c r="U488" i="1" s="1"/>
  <c r="AI488" i="1"/>
  <c r="CW488" i="1" s="1"/>
  <c r="V488" i="1" s="1"/>
  <c r="AJ488" i="1"/>
  <c r="CT488" i="1"/>
  <c r="CX488" i="1"/>
  <c r="W488" i="1" s="1"/>
  <c r="CY488" i="1"/>
  <c r="CZ488" i="1"/>
  <c r="GL488" i="1"/>
  <c r="GN488" i="1"/>
  <c r="GP488" i="1"/>
  <c r="GV488" i="1"/>
  <c r="HC488" i="1" s="1"/>
  <c r="GX488" i="1" s="1"/>
  <c r="I489" i="1"/>
  <c r="K489" i="1"/>
  <c r="P489" i="1"/>
  <c r="V489" i="1"/>
  <c r="AB489" i="1"/>
  <c r="AC489" i="1"/>
  <c r="CQ489" i="1" s="1"/>
  <c r="AD489" i="1"/>
  <c r="AE489" i="1"/>
  <c r="Q489" i="1" s="1"/>
  <c r="CP489" i="1" s="1"/>
  <c r="O489" i="1" s="1"/>
  <c r="AF489" i="1"/>
  <c r="S489" i="1" s="1"/>
  <c r="AG489" i="1"/>
  <c r="AH489" i="1"/>
  <c r="AI489" i="1"/>
  <c r="AJ489" i="1"/>
  <c r="CX489" i="1" s="1"/>
  <c r="W489" i="1" s="1"/>
  <c r="CS489" i="1"/>
  <c r="CT489" i="1"/>
  <c r="CU489" i="1"/>
  <c r="T489" i="1" s="1"/>
  <c r="CV489" i="1"/>
  <c r="U489" i="1" s="1"/>
  <c r="CW489" i="1"/>
  <c r="GL489" i="1"/>
  <c r="GN489" i="1"/>
  <c r="GP489" i="1"/>
  <c r="GV489" i="1"/>
  <c r="HC489" i="1" s="1"/>
  <c r="GX489" i="1"/>
  <c r="I490" i="1"/>
  <c r="Q490" i="1" s="1"/>
  <c r="R490" i="1"/>
  <c r="V490" i="1"/>
  <c r="AC490" i="1"/>
  <c r="P490" i="1" s="1"/>
  <c r="AE490" i="1"/>
  <c r="AD490" i="1" s="1"/>
  <c r="AB490" i="1" s="1"/>
  <c r="AF490" i="1"/>
  <c r="CT490" i="1" s="1"/>
  <c r="AG490" i="1"/>
  <c r="CU490" i="1" s="1"/>
  <c r="T490" i="1" s="1"/>
  <c r="AH490" i="1"/>
  <c r="CV490" i="1" s="1"/>
  <c r="U490" i="1" s="1"/>
  <c r="AI490" i="1"/>
  <c r="AJ490" i="1"/>
  <c r="CQ490" i="1"/>
  <c r="CR490" i="1"/>
  <c r="CS490" i="1"/>
  <c r="CW490" i="1"/>
  <c r="CX490" i="1"/>
  <c r="W490" i="1" s="1"/>
  <c r="GL490" i="1"/>
  <c r="GN490" i="1"/>
  <c r="GP490" i="1"/>
  <c r="GV490" i="1"/>
  <c r="HC490" i="1" s="1"/>
  <c r="GX490" i="1" s="1"/>
  <c r="I491" i="1"/>
  <c r="Q491" i="1" s="1"/>
  <c r="R491" i="1"/>
  <c r="AC491" i="1"/>
  <c r="AD491" i="1"/>
  <c r="AE491" i="1"/>
  <c r="AF491" i="1"/>
  <c r="S491" i="1" s="1"/>
  <c r="AG491" i="1"/>
  <c r="CU491" i="1" s="1"/>
  <c r="T491" i="1" s="1"/>
  <c r="AH491" i="1"/>
  <c r="CV491" i="1" s="1"/>
  <c r="U491" i="1" s="1"/>
  <c r="AI491" i="1"/>
  <c r="AJ491" i="1"/>
  <c r="CR491" i="1"/>
  <c r="CS491" i="1"/>
  <c r="CW491" i="1"/>
  <c r="CX491" i="1"/>
  <c r="W491" i="1" s="1"/>
  <c r="GL491" i="1"/>
  <c r="GN491" i="1"/>
  <c r="GP491" i="1"/>
  <c r="GV491" i="1"/>
  <c r="HC491" i="1" s="1"/>
  <c r="GX491" i="1" s="1"/>
  <c r="P492" i="1"/>
  <c r="W492" i="1"/>
  <c r="AC492" i="1"/>
  <c r="AD492" i="1"/>
  <c r="AE492" i="1"/>
  <c r="AF492" i="1"/>
  <c r="S492" i="1" s="1"/>
  <c r="AG492" i="1"/>
  <c r="AH492" i="1"/>
  <c r="AI492" i="1"/>
  <c r="AJ492" i="1"/>
  <c r="CQ492" i="1"/>
  <c r="CT492" i="1"/>
  <c r="CU492" i="1"/>
  <c r="T492" i="1" s="1"/>
  <c r="CV492" i="1"/>
  <c r="U492" i="1" s="1"/>
  <c r="CW492" i="1"/>
  <c r="V492" i="1" s="1"/>
  <c r="CX492" i="1"/>
  <c r="GL492" i="1"/>
  <c r="GN492" i="1"/>
  <c r="GP492" i="1"/>
  <c r="GV492" i="1"/>
  <c r="HC492" i="1"/>
  <c r="GX492" i="1" s="1"/>
  <c r="S493" i="1"/>
  <c r="T493" i="1"/>
  <c r="U493" i="1"/>
  <c r="X493" i="1"/>
  <c r="Y493" i="1"/>
  <c r="AC493" i="1"/>
  <c r="AD493" i="1"/>
  <c r="AE493" i="1"/>
  <c r="Q493" i="1" s="1"/>
  <c r="AF493" i="1"/>
  <c r="AG493" i="1"/>
  <c r="AH493" i="1"/>
  <c r="CV493" i="1" s="1"/>
  <c r="AI493" i="1"/>
  <c r="CW493" i="1" s="1"/>
  <c r="V493" i="1" s="1"/>
  <c r="AJ493" i="1"/>
  <c r="CX493" i="1" s="1"/>
  <c r="W493" i="1" s="1"/>
  <c r="CR493" i="1"/>
  <c r="CS493" i="1"/>
  <c r="CT493" i="1"/>
  <c r="CU493" i="1"/>
  <c r="CY493" i="1"/>
  <c r="CZ493" i="1"/>
  <c r="GL493" i="1"/>
  <c r="GN493" i="1"/>
  <c r="GP493" i="1"/>
  <c r="GV493" i="1"/>
  <c r="HC493" i="1" s="1"/>
  <c r="GX493" i="1" s="1"/>
  <c r="P494" i="1"/>
  <c r="Q494" i="1"/>
  <c r="R494" i="1"/>
  <c r="W494" i="1"/>
  <c r="AC494" i="1"/>
  <c r="AE494" i="1"/>
  <c r="AF494" i="1"/>
  <c r="AG494" i="1"/>
  <c r="CU494" i="1" s="1"/>
  <c r="T494" i="1" s="1"/>
  <c r="AH494" i="1"/>
  <c r="AI494" i="1"/>
  <c r="AJ494" i="1"/>
  <c r="CX494" i="1" s="1"/>
  <c r="CQ494" i="1"/>
  <c r="CV494" i="1"/>
  <c r="U494" i="1" s="1"/>
  <c r="CW494" i="1"/>
  <c r="V494" i="1" s="1"/>
  <c r="GL494" i="1"/>
  <c r="GN494" i="1"/>
  <c r="GP494" i="1"/>
  <c r="GV494" i="1"/>
  <c r="HC494" i="1"/>
  <c r="GX494" i="1" s="1"/>
  <c r="R495" i="1"/>
  <c r="S495" i="1"/>
  <c r="T495" i="1"/>
  <c r="U495" i="1"/>
  <c r="AC495" i="1"/>
  <c r="AD495" i="1"/>
  <c r="AE495" i="1"/>
  <c r="Q495" i="1" s="1"/>
  <c r="AF495" i="1"/>
  <c r="AG495" i="1"/>
  <c r="CU495" i="1" s="1"/>
  <c r="AH495" i="1"/>
  <c r="CV495" i="1" s="1"/>
  <c r="AI495" i="1"/>
  <c r="CW495" i="1" s="1"/>
  <c r="V495" i="1" s="1"/>
  <c r="AJ495" i="1"/>
  <c r="CR495" i="1"/>
  <c r="CS495" i="1"/>
  <c r="CT495" i="1"/>
  <c r="CX495" i="1"/>
  <c r="W495" i="1" s="1"/>
  <c r="GL495" i="1"/>
  <c r="GN495" i="1"/>
  <c r="GP495" i="1"/>
  <c r="GV495" i="1"/>
  <c r="HC495" i="1" s="1"/>
  <c r="GX495" i="1" s="1"/>
  <c r="P496" i="1"/>
  <c r="Q496" i="1"/>
  <c r="R496" i="1"/>
  <c r="W496" i="1"/>
  <c r="AC496" i="1"/>
  <c r="AD496" i="1"/>
  <c r="AE496" i="1"/>
  <c r="AF496" i="1"/>
  <c r="S496" i="1" s="1"/>
  <c r="AG496" i="1"/>
  <c r="CU496" i="1" s="1"/>
  <c r="T496" i="1" s="1"/>
  <c r="AH496" i="1"/>
  <c r="AI496" i="1"/>
  <c r="AJ496" i="1"/>
  <c r="CV496" i="1"/>
  <c r="U496" i="1" s="1"/>
  <c r="CW496" i="1"/>
  <c r="V496" i="1" s="1"/>
  <c r="CX496" i="1"/>
  <c r="GL496" i="1"/>
  <c r="GN496" i="1"/>
  <c r="GP496" i="1"/>
  <c r="GV496" i="1"/>
  <c r="HC496" i="1" s="1"/>
  <c r="GX496" i="1"/>
  <c r="S497" i="1"/>
  <c r="V497" i="1"/>
  <c r="X497" i="1"/>
  <c r="Y497" i="1"/>
  <c r="AC497" i="1"/>
  <c r="AD497" i="1"/>
  <c r="AE497" i="1"/>
  <c r="Q497" i="1" s="1"/>
  <c r="AF497" i="1"/>
  <c r="AG497" i="1"/>
  <c r="AH497" i="1"/>
  <c r="CV497" i="1" s="1"/>
  <c r="U497" i="1" s="1"/>
  <c r="AI497" i="1"/>
  <c r="CW497" i="1" s="1"/>
  <c r="AJ497" i="1"/>
  <c r="CX497" i="1" s="1"/>
  <c r="W497" i="1" s="1"/>
  <c r="CR497" i="1"/>
  <c r="CS497" i="1"/>
  <c r="CT497" i="1"/>
  <c r="CU497" i="1"/>
  <c r="T497" i="1" s="1"/>
  <c r="CY497" i="1"/>
  <c r="CZ497" i="1"/>
  <c r="GL497" i="1"/>
  <c r="GN497" i="1"/>
  <c r="GP497" i="1"/>
  <c r="GV497" i="1"/>
  <c r="HC497" i="1" s="1"/>
  <c r="GX497" i="1"/>
  <c r="I498" i="1"/>
  <c r="K498" i="1"/>
  <c r="P498" i="1"/>
  <c r="CP498" i="1" s="1"/>
  <c r="O498" i="1" s="1"/>
  <c r="Q498" i="1"/>
  <c r="S498" i="1"/>
  <c r="AC498" i="1"/>
  <c r="AE498" i="1"/>
  <c r="AF498" i="1"/>
  <c r="AG498" i="1"/>
  <c r="CU498" i="1" s="1"/>
  <c r="T498" i="1" s="1"/>
  <c r="AH498" i="1"/>
  <c r="CV498" i="1" s="1"/>
  <c r="U498" i="1" s="1"/>
  <c r="AI498" i="1"/>
  <c r="CW498" i="1" s="1"/>
  <c r="V498" i="1" s="1"/>
  <c r="AJ498" i="1"/>
  <c r="CX498" i="1" s="1"/>
  <c r="W498" i="1" s="1"/>
  <c r="CT498" i="1"/>
  <c r="CZ498" i="1"/>
  <c r="GL498" i="1"/>
  <c r="GN498" i="1"/>
  <c r="GP498" i="1"/>
  <c r="GV498" i="1"/>
  <c r="HC498" i="1" s="1"/>
  <c r="GX498" i="1" s="1"/>
  <c r="I499" i="1"/>
  <c r="K499" i="1"/>
  <c r="P499" i="1"/>
  <c r="CP499" i="1" s="1"/>
  <c r="O499" i="1" s="1"/>
  <c r="Q499" i="1"/>
  <c r="R499" i="1"/>
  <c r="V499" i="1"/>
  <c r="W499" i="1"/>
  <c r="X499" i="1"/>
  <c r="AC499" i="1"/>
  <c r="AE499" i="1"/>
  <c r="CR499" i="1" s="1"/>
  <c r="AF499" i="1"/>
  <c r="S499" i="1" s="1"/>
  <c r="AG499" i="1"/>
  <c r="AH499" i="1"/>
  <c r="AI499" i="1"/>
  <c r="AJ499" i="1"/>
  <c r="CX499" i="1" s="1"/>
  <c r="CQ499" i="1"/>
  <c r="CS499" i="1"/>
  <c r="CT499" i="1"/>
  <c r="CU499" i="1"/>
  <c r="T499" i="1" s="1"/>
  <c r="CV499" i="1"/>
  <c r="U499" i="1" s="1"/>
  <c r="CW499" i="1"/>
  <c r="GL499" i="1"/>
  <c r="GN499" i="1"/>
  <c r="GP499" i="1"/>
  <c r="GV499" i="1"/>
  <c r="HC499" i="1"/>
  <c r="GX499" i="1" s="1"/>
  <c r="I500" i="1"/>
  <c r="AC500" i="1"/>
  <c r="AE500" i="1"/>
  <c r="AD500" i="1" s="1"/>
  <c r="AF500" i="1"/>
  <c r="AG500" i="1"/>
  <c r="CU500" i="1" s="1"/>
  <c r="T500" i="1" s="1"/>
  <c r="AH500" i="1"/>
  <c r="CV500" i="1" s="1"/>
  <c r="AI500" i="1"/>
  <c r="AJ500" i="1"/>
  <c r="CQ500" i="1"/>
  <c r="CR500" i="1"/>
  <c r="CS500" i="1"/>
  <c r="CW500" i="1"/>
  <c r="CX500" i="1"/>
  <c r="W500" i="1" s="1"/>
  <c r="GL500" i="1"/>
  <c r="GN500" i="1"/>
  <c r="GP500" i="1"/>
  <c r="GV500" i="1"/>
  <c r="HC500" i="1"/>
  <c r="I501" i="1"/>
  <c r="Q501" i="1" s="1"/>
  <c r="P501" i="1"/>
  <c r="CP501" i="1" s="1"/>
  <c r="O501" i="1" s="1"/>
  <c r="R501" i="1"/>
  <c r="S501" i="1"/>
  <c r="U501" i="1"/>
  <c r="AC501" i="1"/>
  <c r="CQ501" i="1" s="1"/>
  <c r="AD501" i="1"/>
  <c r="AB501" i="1" s="1"/>
  <c r="AE501" i="1"/>
  <c r="AF501" i="1"/>
  <c r="AG501" i="1"/>
  <c r="CU501" i="1" s="1"/>
  <c r="T501" i="1" s="1"/>
  <c r="AH501" i="1"/>
  <c r="CV501" i="1" s="1"/>
  <c r="AI501" i="1"/>
  <c r="CW501" i="1" s="1"/>
  <c r="V501" i="1" s="1"/>
  <c r="AJ501" i="1"/>
  <c r="CX501" i="1" s="1"/>
  <c r="W501" i="1" s="1"/>
  <c r="CR501" i="1"/>
  <c r="CS501" i="1"/>
  <c r="CT501" i="1"/>
  <c r="GL501" i="1"/>
  <c r="GN501" i="1"/>
  <c r="GP501" i="1"/>
  <c r="GV501" i="1"/>
  <c r="HC501" i="1" s="1"/>
  <c r="GX501" i="1"/>
  <c r="AC502" i="1"/>
  <c r="AD502" i="1"/>
  <c r="AE502" i="1"/>
  <c r="CS502" i="1" s="1"/>
  <c r="AF502" i="1"/>
  <c r="AG502" i="1"/>
  <c r="CU502" i="1" s="1"/>
  <c r="T502" i="1" s="1"/>
  <c r="AH502" i="1"/>
  <c r="AI502" i="1"/>
  <c r="AJ502" i="1"/>
  <c r="CV502" i="1"/>
  <c r="U502" i="1" s="1"/>
  <c r="CW502" i="1"/>
  <c r="V502" i="1" s="1"/>
  <c r="CX502" i="1"/>
  <c r="W502" i="1" s="1"/>
  <c r="GL502" i="1"/>
  <c r="GN502" i="1"/>
  <c r="GP502" i="1"/>
  <c r="GV502" i="1"/>
  <c r="HC502" i="1"/>
  <c r="GX502" i="1" s="1"/>
  <c r="P503" i="1"/>
  <c r="S503" i="1"/>
  <c r="T503" i="1"/>
  <c r="U503" i="1"/>
  <c r="X503" i="1"/>
  <c r="Y503" i="1"/>
  <c r="AB503" i="1"/>
  <c r="AC503" i="1"/>
  <c r="AD503" i="1"/>
  <c r="AE503" i="1"/>
  <c r="Q503" i="1" s="1"/>
  <c r="AF503" i="1"/>
  <c r="AG503" i="1"/>
  <c r="AH503" i="1"/>
  <c r="CV503" i="1" s="1"/>
  <c r="AI503" i="1"/>
  <c r="CW503" i="1" s="1"/>
  <c r="V503" i="1" s="1"/>
  <c r="AJ503" i="1"/>
  <c r="CX503" i="1" s="1"/>
  <c r="W503" i="1" s="1"/>
  <c r="CQ503" i="1"/>
  <c r="CR503" i="1"/>
  <c r="CS503" i="1"/>
  <c r="CT503" i="1"/>
  <c r="CU503" i="1"/>
  <c r="CY503" i="1"/>
  <c r="CZ503" i="1"/>
  <c r="GL503" i="1"/>
  <c r="GN503" i="1"/>
  <c r="GP503" i="1"/>
  <c r="GV503" i="1"/>
  <c r="HC503" i="1" s="1"/>
  <c r="GX503" i="1" s="1"/>
  <c r="I504" i="1"/>
  <c r="K504" i="1"/>
  <c r="S504" i="1"/>
  <c r="T504" i="1"/>
  <c r="V504" i="1"/>
  <c r="AC504" i="1"/>
  <c r="AE504" i="1"/>
  <c r="Q504" i="1" s="1"/>
  <c r="AF504" i="1"/>
  <c r="AG504" i="1"/>
  <c r="AH504" i="1"/>
  <c r="AI504" i="1"/>
  <c r="CW504" i="1" s="1"/>
  <c r="AJ504" i="1"/>
  <c r="CT504" i="1"/>
  <c r="CU504" i="1"/>
  <c r="CV504" i="1"/>
  <c r="U504" i="1" s="1"/>
  <c r="CX504" i="1"/>
  <c r="W504" i="1" s="1"/>
  <c r="GL504" i="1"/>
  <c r="GN504" i="1"/>
  <c r="GP504" i="1"/>
  <c r="GV504" i="1"/>
  <c r="HC504" i="1" s="1"/>
  <c r="GX504" i="1" s="1"/>
  <c r="I505" i="1"/>
  <c r="K505" i="1"/>
  <c r="AC505" i="1"/>
  <c r="P505" i="1" s="1"/>
  <c r="AD505" i="1"/>
  <c r="AE505" i="1"/>
  <c r="CR505" i="1" s="1"/>
  <c r="AF505" i="1"/>
  <c r="AG505" i="1"/>
  <c r="AH505" i="1"/>
  <c r="AI505" i="1"/>
  <c r="AJ505" i="1"/>
  <c r="CX505" i="1" s="1"/>
  <c r="W505" i="1" s="1"/>
  <c r="CU505" i="1"/>
  <c r="T505" i="1" s="1"/>
  <c r="CV505" i="1"/>
  <c r="U505" i="1" s="1"/>
  <c r="CW505" i="1"/>
  <c r="V505" i="1" s="1"/>
  <c r="GL505" i="1"/>
  <c r="GN505" i="1"/>
  <c r="GP505" i="1"/>
  <c r="GV505" i="1"/>
  <c r="HC505" i="1" s="1"/>
  <c r="GX505" i="1" s="1"/>
  <c r="I506" i="1"/>
  <c r="Q506" i="1" s="1"/>
  <c r="R506" i="1"/>
  <c r="S506" i="1"/>
  <c r="CZ506" i="1" s="1"/>
  <c r="T506" i="1"/>
  <c r="V506" i="1"/>
  <c r="X506" i="1"/>
  <c r="AC506" i="1"/>
  <c r="P506" i="1" s="1"/>
  <c r="AE506" i="1"/>
  <c r="AD506" i="1" s="1"/>
  <c r="AB506" i="1" s="1"/>
  <c r="AF506" i="1"/>
  <c r="CT506" i="1" s="1"/>
  <c r="AG506" i="1"/>
  <c r="CU506" i="1" s="1"/>
  <c r="AH506" i="1"/>
  <c r="CV506" i="1" s="1"/>
  <c r="U506" i="1" s="1"/>
  <c r="AI506" i="1"/>
  <c r="AJ506" i="1"/>
  <c r="CX506" i="1" s="1"/>
  <c r="W506" i="1" s="1"/>
  <c r="CQ506" i="1"/>
  <c r="CR506" i="1"/>
  <c r="CS506" i="1"/>
  <c r="CW506" i="1"/>
  <c r="GL506" i="1"/>
  <c r="GN506" i="1"/>
  <c r="GP506" i="1"/>
  <c r="GV506" i="1"/>
  <c r="HC506" i="1"/>
  <c r="GX506" i="1" s="1"/>
  <c r="I507" i="1"/>
  <c r="AC507" i="1"/>
  <c r="CQ507" i="1" s="1"/>
  <c r="AD507" i="1"/>
  <c r="AE507" i="1"/>
  <c r="AF507" i="1"/>
  <c r="AG507" i="1"/>
  <c r="AH507" i="1"/>
  <c r="CV507" i="1" s="1"/>
  <c r="AI507" i="1"/>
  <c r="AJ507" i="1"/>
  <c r="CR507" i="1"/>
  <c r="CS507" i="1"/>
  <c r="CU507" i="1"/>
  <c r="T507" i="1" s="1"/>
  <c r="CW507" i="1"/>
  <c r="CX507" i="1"/>
  <c r="GL507" i="1"/>
  <c r="GN507" i="1"/>
  <c r="GP507" i="1"/>
  <c r="GV507" i="1"/>
  <c r="HC507" i="1" s="1"/>
  <c r="GX507" i="1" s="1"/>
  <c r="I508" i="1"/>
  <c r="K508" i="1"/>
  <c r="P508" i="1"/>
  <c r="Q508" i="1"/>
  <c r="U508" i="1"/>
  <c r="V508" i="1"/>
  <c r="AC508" i="1"/>
  <c r="CQ508" i="1" s="1"/>
  <c r="AE508" i="1"/>
  <c r="AD508" i="1" s="1"/>
  <c r="AF508" i="1"/>
  <c r="S508" i="1" s="1"/>
  <c r="AG508" i="1"/>
  <c r="AH508" i="1"/>
  <c r="AI508" i="1"/>
  <c r="CW508" i="1" s="1"/>
  <c r="AJ508" i="1"/>
  <c r="CX508" i="1" s="1"/>
  <c r="W508" i="1" s="1"/>
  <c r="CP508" i="1"/>
  <c r="O508" i="1" s="1"/>
  <c r="CR508" i="1"/>
  <c r="CS508" i="1"/>
  <c r="CT508" i="1"/>
  <c r="CU508" i="1"/>
  <c r="T508" i="1" s="1"/>
  <c r="CV508" i="1"/>
  <c r="GL508" i="1"/>
  <c r="GN508" i="1"/>
  <c r="GP508" i="1"/>
  <c r="CD537" i="1" s="1"/>
  <c r="CD458" i="1" s="1"/>
  <c r="GV508" i="1"/>
  <c r="HC508" i="1" s="1"/>
  <c r="GX508" i="1" s="1"/>
  <c r="I509" i="1"/>
  <c r="K509" i="1"/>
  <c r="P509" i="1"/>
  <c r="R509" i="1"/>
  <c r="W509" i="1"/>
  <c r="AC509" i="1"/>
  <c r="AE509" i="1"/>
  <c r="Q509" i="1" s="1"/>
  <c r="AF509" i="1"/>
  <c r="AG509" i="1"/>
  <c r="AH509" i="1"/>
  <c r="AI509" i="1"/>
  <c r="CW509" i="1" s="1"/>
  <c r="V509" i="1" s="1"/>
  <c r="AJ509" i="1"/>
  <c r="CX509" i="1" s="1"/>
  <c r="CQ509" i="1"/>
  <c r="CU509" i="1"/>
  <c r="T509" i="1" s="1"/>
  <c r="CV509" i="1"/>
  <c r="U509" i="1" s="1"/>
  <c r="GL509" i="1"/>
  <c r="GN509" i="1"/>
  <c r="GP509" i="1"/>
  <c r="GV509" i="1"/>
  <c r="GX509" i="1"/>
  <c r="HC509" i="1"/>
  <c r="Q510" i="1"/>
  <c r="AC510" i="1"/>
  <c r="AE510" i="1"/>
  <c r="AD510" i="1" s="1"/>
  <c r="AF510" i="1"/>
  <c r="S510" i="1" s="1"/>
  <c r="AG510" i="1"/>
  <c r="CU510" i="1" s="1"/>
  <c r="T510" i="1" s="1"/>
  <c r="AH510" i="1"/>
  <c r="CV510" i="1" s="1"/>
  <c r="U510" i="1" s="1"/>
  <c r="AI510" i="1"/>
  <c r="CW510" i="1" s="1"/>
  <c r="V510" i="1" s="1"/>
  <c r="AJ510" i="1"/>
  <c r="CX510" i="1"/>
  <c r="W510" i="1" s="1"/>
  <c r="GL510" i="1"/>
  <c r="GN510" i="1"/>
  <c r="GP510" i="1"/>
  <c r="GV510" i="1"/>
  <c r="HC510" i="1"/>
  <c r="GX510" i="1" s="1"/>
  <c r="R511" i="1"/>
  <c r="V511" i="1"/>
  <c r="X511" i="1"/>
  <c r="AC511" i="1"/>
  <c r="AD511" i="1"/>
  <c r="AE511" i="1"/>
  <c r="CR511" i="1" s="1"/>
  <c r="AF511" i="1"/>
  <c r="S511" i="1" s="1"/>
  <c r="AG511" i="1"/>
  <c r="AH511" i="1"/>
  <c r="AI511" i="1"/>
  <c r="AJ511" i="1"/>
  <c r="CX511" i="1" s="1"/>
  <c r="W511" i="1" s="1"/>
  <c r="CS511" i="1"/>
  <c r="CT511" i="1"/>
  <c r="CU511" i="1"/>
  <c r="T511" i="1" s="1"/>
  <c r="CV511" i="1"/>
  <c r="U511" i="1" s="1"/>
  <c r="CW511" i="1"/>
  <c r="GL511" i="1"/>
  <c r="GN511" i="1"/>
  <c r="GP511" i="1"/>
  <c r="GV511" i="1"/>
  <c r="HC511" i="1" s="1"/>
  <c r="GX511" i="1" s="1"/>
  <c r="R512" i="1"/>
  <c r="S512" i="1"/>
  <c r="AC512" i="1"/>
  <c r="P512" i="1" s="1"/>
  <c r="AD512" i="1"/>
  <c r="AE512" i="1"/>
  <c r="Q512" i="1" s="1"/>
  <c r="AF512" i="1"/>
  <c r="AG512" i="1"/>
  <c r="CU512" i="1" s="1"/>
  <c r="T512" i="1" s="1"/>
  <c r="AH512" i="1"/>
  <c r="CV512" i="1" s="1"/>
  <c r="U512" i="1" s="1"/>
  <c r="AI512" i="1"/>
  <c r="CW512" i="1" s="1"/>
  <c r="V512" i="1" s="1"/>
  <c r="AJ512" i="1"/>
  <c r="CR512" i="1"/>
  <c r="CS512" i="1"/>
  <c r="CT512" i="1"/>
  <c r="CX512" i="1"/>
  <c r="W512" i="1" s="1"/>
  <c r="GL512" i="1"/>
  <c r="GN512" i="1"/>
  <c r="GP512" i="1"/>
  <c r="GV512" i="1"/>
  <c r="HC512" i="1" s="1"/>
  <c r="GX512" i="1" s="1"/>
  <c r="P513" i="1"/>
  <c r="R513" i="1"/>
  <c r="U513" i="1"/>
  <c r="W513" i="1"/>
  <c r="X513" i="1"/>
  <c r="AC513" i="1"/>
  <c r="AE513" i="1"/>
  <c r="Q513" i="1" s="1"/>
  <c r="CP513" i="1" s="1"/>
  <c r="O513" i="1" s="1"/>
  <c r="AF513" i="1"/>
  <c r="S513" i="1" s="1"/>
  <c r="Y513" i="1" s="1"/>
  <c r="AG513" i="1"/>
  <c r="AH513" i="1"/>
  <c r="AI513" i="1"/>
  <c r="CW513" i="1" s="1"/>
  <c r="V513" i="1" s="1"/>
  <c r="AJ513" i="1"/>
  <c r="CX513" i="1" s="1"/>
  <c r="CQ513" i="1"/>
  <c r="CT513" i="1"/>
  <c r="CU513" i="1"/>
  <c r="T513" i="1" s="1"/>
  <c r="CV513" i="1"/>
  <c r="CZ513" i="1"/>
  <c r="GL513" i="1"/>
  <c r="GN513" i="1"/>
  <c r="GP513" i="1"/>
  <c r="GV513" i="1"/>
  <c r="HC513" i="1"/>
  <c r="GX513" i="1" s="1"/>
  <c r="AC514" i="1"/>
  <c r="P514" i="1" s="1"/>
  <c r="AE514" i="1"/>
  <c r="AD514" i="1" s="1"/>
  <c r="AF514" i="1"/>
  <c r="AG514" i="1"/>
  <c r="CU514" i="1" s="1"/>
  <c r="T514" i="1" s="1"/>
  <c r="AH514" i="1"/>
  <c r="AI514" i="1"/>
  <c r="AJ514" i="1"/>
  <c r="CV514" i="1"/>
  <c r="U514" i="1" s="1"/>
  <c r="CW514" i="1"/>
  <c r="V514" i="1" s="1"/>
  <c r="CX514" i="1"/>
  <c r="W514" i="1" s="1"/>
  <c r="GL514" i="1"/>
  <c r="GN514" i="1"/>
  <c r="GP514" i="1"/>
  <c r="GV514" i="1"/>
  <c r="HC514" i="1"/>
  <c r="GX514" i="1" s="1"/>
  <c r="P515" i="1"/>
  <c r="Q515" i="1"/>
  <c r="R515" i="1"/>
  <c r="U515" i="1"/>
  <c r="AC515" i="1"/>
  <c r="CQ515" i="1" s="1"/>
  <c r="AE515" i="1"/>
  <c r="CR515" i="1" s="1"/>
  <c r="AF515" i="1"/>
  <c r="S515" i="1" s="1"/>
  <c r="CZ515" i="1" s="1"/>
  <c r="AG515" i="1"/>
  <c r="CU515" i="1" s="1"/>
  <c r="T515" i="1" s="1"/>
  <c r="AH515" i="1"/>
  <c r="AI515" i="1"/>
  <c r="CW515" i="1" s="1"/>
  <c r="V515" i="1" s="1"/>
  <c r="AJ515" i="1"/>
  <c r="CX515" i="1" s="1"/>
  <c r="W515" i="1" s="1"/>
  <c r="CP515" i="1"/>
  <c r="O515" i="1" s="1"/>
  <c r="CS515" i="1"/>
  <c r="CV515" i="1"/>
  <c r="GL515" i="1"/>
  <c r="GN515" i="1"/>
  <c r="FT537" i="1" s="1"/>
  <c r="GP515" i="1"/>
  <c r="GV515" i="1"/>
  <c r="HC515" i="1" s="1"/>
  <c r="GX515" i="1" s="1"/>
  <c r="C516" i="1"/>
  <c r="D516" i="1"/>
  <c r="I516" i="1"/>
  <c r="K516" i="1"/>
  <c r="P516" i="1"/>
  <c r="S516" i="1"/>
  <c r="AC516" i="1"/>
  <c r="AB516" i="1" s="1"/>
  <c r="AD516" i="1"/>
  <c r="AE516" i="1"/>
  <c r="Q516" i="1" s="1"/>
  <c r="AF516" i="1"/>
  <c r="CT516" i="1" s="1"/>
  <c r="AG516" i="1"/>
  <c r="CU516" i="1" s="1"/>
  <c r="T516" i="1" s="1"/>
  <c r="AH516" i="1"/>
  <c r="CV516" i="1" s="1"/>
  <c r="U516" i="1" s="1"/>
  <c r="AI516" i="1"/>
  <c r="CW516" i="1" s="1"/>
  <c r="V516" i="1" s="1"/>
  <c r="AJ516" i="1"/>
  <c r="CQ516" i="1"/>
  <c r="CX516" i="1"/>
  <c r="W516" i="1" s="1"/>
  <c r="CZ516" i="1"/>
  <c r="GL516" i="1"/>
  <c r="GN516" i="1"/>
  <c r="GP516" i="1"/>
  <c r="GV516" i="1"/>
  <c r="HC516" i="1"/>
  <c r="GX516" i="1" s="1"/>
  <c r="C517" i="1"/>
  <c r="D517" i="1"/>
  <c r="I517" i="1"/>
  <c r="K517" i="1"/>
  <c r="V517" i="1"/>
  <c r="AC517" i="1"/>
  <c r="AE517" i="1"/>
  <c r="AD517" i="1" s="1"/>
  <c r="AB517" i="1" s="1"/>
  <c r="AF517" i="1"/>
  <c r="AG517" i="1"/>
  <c r="CU517" i="1" s="1"/>
  <c r="T517" i="1" s="1"/>
  <c r="AH517" i="1"/>
  <c r="AI517" i="1"/>
  <c r="AJ517" i="1"/>
  <c r="CX517" i="1" s="1"/>
  <c r="W517" i="1" s="1"/>
  <c r="CR517" i="1"/>
  <c r="CS517" i="1"/>
  <c r="CT517" i="1"/>
  <c r="CV517" i="1"/>
  <c r="U517" i="1" s="1"/>
  <c r="CW517" i="1"/>
  <c r="GL517" i="1"/>
  <c r="GN517" i="1"/>
  <c r="GP517" i="1"/>
  <c r="GV517" i="1"/>
  <c r="HC517" i="1" s="1"/>
  <c r="GX517" i="1" s="1"/>
  <c r="I518" i="1"/>
  <c r="Q518" i="1" s="1"/>
  <c r="R518" i="1"/>
  <c r="V518" i="1"/>
  <c r="W518" i="1"/>
  <c r="AC518" i="1"/>
  <c r="CQ518" i="1" s="1"/>
  <c r="AE518" i="1"/>
  <c r="AD518" i="1" s="1"/>
  <c r="AF518" i="1"/>
  <c r="CT518" i="1" s="1"/>
  <c r="AG518" i="1"/>
  <c r="CU518" i="1" s="1"/>
  <c r="T518" i="1" s="1"/>
  <c r="AH518" i="1"/>
  <c r="CV518" i="1" s="1"/>
  <c r="U518" i="1" s="1"/>
  <c r="AI518" i="1"/>
  <c r="AJ518" i="1"/>
  <c r="CX518" i="1" s="1"/>
  <c r="CR518" i="1"/>
  <c r="CS518" i="1"/>
  <c r="CW518" i="1"/>
  <c r="GL518" i="1"/>
  <c r="GN518" i="1"/>
  <c r="GP518" i="1"/>
  <c r="GV518" i="1"/>
  <c r="HC518" i="1" s="1"/>
  <c r="GX518" i="1" s="1"/>
  <c r="I519" i="1"/>
  <c r="Q519" i="1" s="1"/>
  <c r="R519" i="1"/>
  <c r="AC519" i="1"/>
  <c r="CQ519" i="1" s="1"/>
  <c r="AD519" i="1"/>
  <c r="AE519" i="1"/>
  <c r="CR519" i="1" s="1"/>
  <c r="AF519" i="1"/>
  <c r="AG519" i="1"/>
  <c r="CU519" i="1" s="1"/>
  <c r="T519" i="1" s="1"/>
  <c r="AH519" i="1"/>
  <c r="AI519" i="1"/>
  <c r="AJ519" i="1"/>
  <c r="CS519" i="1"/>
  <c r="CV519" i="1"/>
  <c r="U519" i="1" s="1"/>
  <c r="CW519" i="1"/>
  <c r="V519" i="1" s="1"/>
  <c r="CX519" i="1"/>
  <c r="W519" i="1" s="1"/>
  <c r="GL519" i="1"/>
  <c r="GN519" i="1"/>
  <c r="GP519" i="1"/>
  <c r="GV519" i="1"/>
  <c r="HC519" i="1" s="1"/>
  <c r="GX519" i="1" s="1"/>
  <c r="P520" i="1"/>
  <c r="CP520" i="1" s="1"/>
  <c r="O520" i="1" s="1"/>
  <c r="R520" i="1"/>
  <c r="W520" i="1"/>
  <c r="AC520" i="1"/>
  <c r="AD520" i="1"/>
  <c r="AE520" i="1"/>
  <c r="Q520" i="1" s="1"/>
  <c r="AF520" i="1"/>
  <c r="S520" i="1" s="1"/>
  <c r="AG520" i="1"/>
  <c r="AH520" i="1"/>
  <c r="CV520" i="1" s="1"/>
  <c r="U520" i="1" s="1"/>
  <c r="AI520" i="1"/>
  <c r="AJ520" i="1"/>
  <c r="CR520" i="1"/>
  <c r="CS520" i="1"/>
  <c r="CT520" i="1"/>
  <c r="CU520" i="1"/>
  <c r="T520" i="1" s="1"/>
  <c r="CW520" i="1"/>
  <c r="V520" i="1" s="1"/>
  <c r="CX520" i="1"/>
  <c r="GL520" i="1"/>
  <c r="GN520" i="1"/>
  <c r="GP520" i="1"/>
  <c r="GV520" i="1"/>
  <c r="HC520" i="1" s="1"/>
  <c r="GX520" i="1" s="1"/>
  <c r="S521" i="1"/>
  <c r="T521" i="1"/>
  <c r="X521" i="1"/>
  <c r="Y521" i="1"/>
  <c r="AC521" i="1"/>
  <c r="AE521" i="1"/>
  <c r="CS521" i="1" s="1"/>
  <c r="AF521" i="1"/>
  <c r="AG521" i="1"/>
  <c r="AH521" i="1"/>
  <c r="CV521" i="1" s="1"/>
  <c r="U521" i="1" s="1"/>
  <c r="AI521" i="1"/>
  <c r="CW521" i="1" s="1"/>
  <c r="V521" i="1" s="1"/>
  <c r="AJ521" i="1"/>
  <c r="CX521" i="1" s="1"/>
  <c r="W521" i="1" s="1"/>
  <c r="CQ521" i="1"/>
  <c r="CR521" i="1"/>
  <c r="CT521" i="1"/>
  <c r="CU521" i="1"/>
  <c r="CY521" i="1"/>
  <c r="CZ521" i="1"/>
  <c r="GL521" i="1"/>
  <c r="GN521" i="1"/>
  <c r="GP521" i="1"/>
  <c r="GV521" i="1"/>
  <c r="HC521" i="1"/>
  <c r="GX521" i="1" s="1"/>
  <c r="P522" i="1"/>
  <c r="U522" i="1"/>
  <c r="V522" i="1"/>
  <c r="AC522" i="1"/>
  <c r="AE522" i="1"/>
  <c r="CR522" i="1" s="1"/>
  <c r="AF522" i="1"/>
  <c r="CT522" i="1" s="1"/>
  <c r="AG522" i="1"/>
  <c r="CU522" i="1" s="1"/>
  <c r="T522" i="1" s="1"/>
  <c r="AH522" i="1"/>
  <c r="AI522" i="1"/>
  <c r="CW522" i="1" s="1"/>
  <c r="AJ522" i="1"/>
  <c r="CX522" i="1" s="1"/>
  <c r="W522" i="1" s="1"/>
  <c r="CQ522" i="1"/>
  <c r="CV522" i="1"/>
  <c r="GL522" i="1"/>
  <c r="GN522" i="1"/>
  <c r="GP522" i="1"/>
  <c r="GV522" i="1"/>
  <c r="HC522" i="1"/>
  <c r="GX522" i="1" s="1"/>
  <c r="R523" i="1"/>
  <c r="AC523" i="1"/>
  <c r="CQ523" i="1" s="1"/>
  <c r="AD523" i="1"/>
  <c r="AE523" i="1"/>
  <c r="CR523" i="1" s="1"/>
  <c r="AF523" i="1"/>
  <c r="AG523" i="1"/>
  <c r="CU523" i="1" s="1"/>
  <c r="T523" i="1" s="1"/>
  <c r="AH523" i="1"/>
  <c r="AI523" i="1"/>
  <c r="AJ523" i="1"/>
  <c r="CS523" i="1"/>
  <c r="CV523" i="1"/>
  <c r="U523" i="1" s="1"/>
  <c r="CW523" i="1"/>
  <c r="V523" i="1" s="1"/>
  <c r="CX523" i="1"/>
  <c r="W523" i="1" s="1"/>
  <c r="GL523" i="1"/>
  <c r="GN523" i="1"/>
  <c r="GP523" i="1"/>
  <c r="GV523" i="1"/>
  <c r="HC523" i="1" s="1"/>
  <c r="GX523" i="1" s="1"/>
  <c r="R524" i="1"/>
  <c r="W524" i="1"/>
  <c r="AC524" i="1"/>
  <c r="AD524" i="1"/>
  <c r="AE524" i="1"/>
  <c r="Q524" i="1" s="1"/>
  <c r="AF524" i="1"/>
  <c r="S524" i="1" s="1"/>
  <c r="AG524" i="1"/>
  <c r="AH524" i="1"/>
  <c r="CV524" i="1" s="1"/>
  <c r="U524" i="1" s="1"/>
  <c r="AI524" i="1"/>
  <c r="AJ524" i="1"/>
  <c r="CR524" i="1"/>
  <c r="CS524" i="1"/>
  <c r="CT524" i="1"/>
  <c r="CU524" i="1"/>
  <c r="T524" i="1" s="1"/>
  <c r="CW524" i="1"/>
  <c r="V524" i="1" s="1"/>
  <c r="CX524" i="1"/>
  <c r="GL524" i="1"/>
  <c r="GN524" i="1"/>
  <c r="GP524" i="1"/>
  <c r="GV524" i="1"/>
  <c r="HC524" i="1" s="1"/>
  <c r="GX524" i="1"/>
  <c r="S525" i="1"/>
  <c r="T525" i="1"/>
  <c r="X525" i="1"/>
  <c r="Y525" i="1"/>
  <c r="AC525" i="1"/>
  <c r="AE525" i="1"/>
  <c r="CS525" i="1" s="1"/>
  <c r="AF525" i="1"/>
  <c r="AG525" i="1"/>
  <c r="AH525" i="1"/>
  <c r="CV525" i="1" s="1"/>
  <c r="U525" i="1" s="1"/>
  <c r="AI525" i="1"/>
  <c r="CW525" i="1" s="1"/>
  <c r="V525" i="1" s="1"/>
  <c r="AJ525" i="1"/>
  <c r="CX525" i="1" s="1"/>
  <c r="W525" i="1" s="1"/>
  <c r="CQ525" i="1"/>
  <c r="CR525" i="1"/>
  <c r="CT525" i="1"/>
  <c r="CU525" i="1"/>
  <c r="CY525" i="1"/>
  <c r="CZ525" i="1"/>
  <c r="GL525" i="1"/>
  <c r="GN525" i="1"/>
  <c r="GP525" i="1"/>
  <c r="GV525" i="1"/>
  <c r="HC525" i="1" s="1"/>
  <c r="GX525" i="1" s="1"/>
  <c r="I526" i="1"/>
  <c r="K526" i="1"/>
  <c r="S526" i="1"/>
  <c r="CY526" i="1" s="1"/>
  <c r="T526" i="1"/>
  <c r="AC526" i="1"/>
  <c r="CQ526" i="1" s="1"/>
  <c r="AD526" i="1"/>
  <c r="AE526" i="1"/>
  <c r="CR526" i="1" s="1"/>
  <c r="AF526" i="1"/>
  <c r="AG526" i="1"/>
  <c r="CU526" i="1" s="1"/>
  <c r="AH526" i="1"/>
  <c r="CV526" i="1" s="1"/>
  <c r="U526" i="1" s="1"/>
  <c r="AI526" i="1"/>
  <c r="AJ526" i="1"/>
  <c r="CT526" i="1"/>
  <c r="CW526" i="1"/>
  <c r="V526" i="1" s="1"/>
  <c r="CX526" i="1"/>
  <c r="W526" i="1" s="1"/>
  <c r="GL526" i="1"/>
  <c r="GN526" i="1"/>
  <c r="GP526" i="1"/>
  <c r="GV526" i="1"/>
  <c r="HC526" i="1" s="1"/>
  <c r="GX526" i="1" s="1"/>
  <c r="I527" i="1"/>
  <c r="Q527" i="1" s="1"/>
  <c r="K527" i="1"/>
  <c r="V527" i="1"/>
  <c r="AC527" i="1"/>
  <c r="AE527" i="1"/>
  <c r="AD527" i="1" s="1"/>
  <c r="AF527" i="1"/>
  <c r="AG527" i="1"/>
  <c r="CU527" i="1" s="1"/>
  <c r="T527" i="1" s="1"/>
  <c r="AH527" i="1"/>
  <c r="AI527" i="1"/>
  <c r="AJ527" i="1"/>
  <c r="CX527" i="1" s="1"/>
  <c r="W527" i="1" s="1"/>
  <c r="CR527" i="1"/>
  <c r="CS527" i="1"/>
  <c r="CT527" i="1"/>
  <c r="CV527" i="1"/>
  <c r="U527" i="1" s="1"/>
  <c r="CW527" i="1"/>
  <c r="GL527" i="1"/>
  <c r="GN527" i="1"/>
  <c r="GP527" i="1"/>
  <c r="GV527" i="1"/>
  <c r="HC527" i="1" s="1"/>
  <c r="GX527" i="1" s="1"/>
  <c r="P528" i="1"/>
  <c r="R528" i="1"/>
  <c r="S528" i="1"/>
  <c r="Y528" i="1" s="1"/>
  <c r="W528" i="1"/>
  <c r="X528" i="1"/>
  <c r="AB528" i="1"/>
  <c r="AC528" i="1"/>
  <c r="AD528" i="1"/>
  <c r="AE528" i="1"/>
  <c r="Q528" i="1" s="1"/>
  <c r="AF528" i="1"/>
  <c r="AG528" i="1"/>
  <c r="CU528" i="1" s="1"/>
  <c r="T528" i="1" s="1"/>
  <c r="AH528" i="1"/>
  <c r="CV528" i="1" s="1"/>
  <c r="U528" i="1" s="1"/>
  <c r="AI528" i="1"/>
  <c r="CW528" i="1" s="1"/>
  <c r="V528" i="1" s="1"/>
  <c r="AJ528" i="1"/>
  <c r="CP528" i="1"/>
  <c r="O528" i="1" s="1"/>
  <c r="CQ528" i="1"/>
  <c r="CR528" i="1"/>
  <c r="CS528" i="1"/>
  <c r="CT528" i="1"/>
  <c r="CX528" i="1"/>
  <c r="GL528" i="1"/>
  <c r="GN528" i="1"/>
  <c r="GP528" i="1"/>
  <c r="GV528" i="1"/>
  <c r="HC528" i="1" s="1"/>
  <c r="GX528" i="1" s="1"/>
  <c r="P529" i="1"/>
  <c r="T529" i="1"/>
  <c r="AC529" i="1"/>
  <c r="AB529" i="1" s="1"/>
  <c r="AD529" i="1"/>
  <c r="AE529" i="1"/>
  <c r="CR529" i="1" s="1"/>
  <c r="AF529" i="1"/>
  <c r="CT529" i="1" s="1"/>
  <c r="AG529" i="1"/>
  <c r="AH529" i="1"/>
  <c r="CV529" i="1" s="1"/>
  <c r="U529" i="1" s="1"/>
  <c r="AI529" i="1"/>
  <c r="CW529" i="1" s="1"/>
  <c r="V529" i="1" s="1"/>
  <c r="AJ529" i="1"/>
  <c r="CQ529" i="1"/>
  <c r="CU529" i="1"/>
  <c r="CX529" i="1"/>
  <c r="W529" i="1" s="1"/>
  <c r="GL529" i="1"/>
  <c r="GN529" i="1"/>
  <c r="GP529" i="1"/>
  <c r="GV529" i="1"/>
  <c r="GX529" i="1"/>
  <c r="HC529" i="1"/>
  <c r="R530" i="1"/>
  <c r="AC530" i="1"/>
  <c r="CQ530" i="1" s="1"/>
  <c r="AE530" i="1"/>
  <c r="AF530" i="1"/>
  <c r="AG530" i="1"/>
  <c r="AH530" i="1"/>
  <c r="AI530" i="1"/>
  <c r="AJ530" i="1"/>
  <c r="CX530" i="1" s="1"/>
  <c r="W530" i="1" s="1"/>
  <c r="CU530" i="1"/>
  <c r="T530" i="1" s="1"/>
  <c r="CV530" i="1"/>
  <c r="U530" i="1" s="1"/>
  <c r="CW530" i="1"/>
  <c r="V530" i="1" s="1"/>
  <c r="GL530" i="1"/>
  <c r="GN530" i="1"/>
  <c r="GP530" i="1"/>
  <c r="GV530" i="1"/>
  <c r="HC530" i="1"/>
  <c r="GX530" i="1" s="1"/>
  <c r="S531" i="1"/>
  <c r="CY531" i="1" s="1"/>
  <c r="V531" i="1"/>
  <c r="X531" i="1"/>
  <c r="Y531" i="1"/>
  <c r="AB531" i="1"/>
  <c r="AC531" i="1"/>
  <c r="AE531" i="1"/>
  <c r="AD531" i="1" s="1"/>
  <c r="AF531" i="1"/>
  <c r="AG531" i="1"/>
  <c r="CU531" i="1" s="1"/>
  <c r="T531" i="1" s="1"/>
  <c r="AH531" i="1"/>
  <c r="AI531" i="1"/>
  <c r="AJ531" i="1"/>
  <c r="CX531" i="1" s="1"/>
  <c r="W531" i="1" s="1"/>
  <c r="CR531" i="1"/>
  <c r="CS531" i="1"/>
  <c r="CT531" i="1"/>
  <c r="CV531" i="1"/>
  <c r="U531" i="1" s="1"/>
  <c r="CW531" i="1"/>
  <c r="GL531" i="1"/>
  <c r="GN531" i="1"/>
  <c r="GP531" i="1"/>
  <c r="GV531" i="1"/>
  <c r="HC531" i="1" s="1"/>
  <c r="GX531" i="1" s="1"/>
  <c r="P532" i="1"/>
  <c r="R532" i="1"/>
  <c r="S532" i="1"/>
  <c r="X532" i="1"/>
  <c r="AC532" i="1"/>
  <c r="AD532" i="1"/>
  <c r="AB532" i="1" s="1"/>
  <c r="AE532" i="1"/>
  <c r="Q532" i="1" s="1"/>
  <c r="CP532" i="1" s="1"/>
  <c r="O532" i="1" s="1"/>
  <c r="AF532" i="1"/>
  <c r="AG532" i="1"/>
  <c r="CU532" i="1" s="1"/>
  <c r="T532" i="1" s="1"/>
  <c r="AH532" i="1"/>
  <c r="CV532" i="1" s="1"/>
  <c r="U532" i="1" s="1"/>
  <c r="AI532" i="1"/>
  <c r="CW532" i="1" s="1"/>
  <c r="V532" i="1" s="1"/>
  <c r="AJ532" i="1"/>
  <c r="CQ532" i="1"/>
  <c r="CR532" i="1"/>
  <c r="CS532" i="1"/>
  <c r="CT532" i="1"/>
  <c r="CX532" i="1"/>
  <c r="W532" i="1" s="1"/>
  <c r="GL532" i="1"/>
  <c r="GN532" i="1"/>
  <c r="GP532" i="1"/>
  <c r="GV532" i="1"/>
  <c r="HC532" i="1" s="1"/>
  <c r="GX532" i="1" s="1"/>
  <c r="P533" i="1"/>
  <c r="S533" i="1"/>
  <c r="X533" i="1" s="1"/>
  <c r="T533" i="1"/>
  <c r="AC533" i="1"/>
  <c r="AB533" i="1" s="1"/>
  <c r="AD533" i="1"/>
  <c r="AE533" i="1"/>
  <c r="CR533" i="1" s="1"/>
  <c r="AF533" i="1"/>
  <c r="CT533" i="1" s="1"/>
  <c r="AG533" i="1"/>
  <c r="AH533" i="1"/>
  <c r="CV533" i="1" s="1"/>
  <c r="U533" i="1" s="1"/>
  <c r="AI533" i="1"/>
  <c r="CW533" i="1" s="1"/>
  <c r="V533" i="1" s="1"/>
  <c r="AJ533" i="1"/>
  <c r="CQ533" i="1"/>
  <c r="CU533" i="1"/>
  <c r="CX533" i="1"/>
  <c r="W533" i="1" s="1"/>
  <c r="CY533" i="1"/>
  <c r="CZ533" i="1"/>
  <c r="GL533" i="1"/>
  <c r="GN533" i="1"/>
  <c r="GP533" i="1"/>
  <c r="GV533" i="1"/>
  <c r="GX533" i="1"/>
  <c r="HC533" i="1"/>
  <c r="P534" i="1"/>
  <c r="Q534" i="1"/>
  <c r="AC534" i="1"/>
  <c r="CQ534" i="1" s="1"/>
  <c r="AE534" i="1"/>
  <c r="AF534" i="1"/>
  <c r="AG534" i="1"/>
  <c r="AH534" i="1"/>
  <c r="AI534" i="1"/>
  <c r="AJ534" i="1"/>
  <c r="CX534" i="1" s="1"/>
  <c r="W534" i="1" s="1"/>
  <c r="CR534" i="1"/>
  <c r="CU534" i="1"/>
  <c r="T534" i="1" s="1"/>
  <c r="CV534" i="1"/>
  <c r="U534" i="1" s="1"/>
  <c r="CW534" i="1"/>
  <c r="V534" i="1" s="1"/>
  <c r="GL534" i="1"/>
  <c r="GN534" i="1"/>
  <c r="GP534" i="1"/>
  <c r="GV534" i="1"/>
  <c r="HC534" i="1"/>
  <c r="GX534" i="1" s="1"/>
  <c r="S535" i="1"/>
  <c r="CY535" i="1" s="1"/>
  <c r="V535" i="1"/>
  <c r="X535" i="1"/>
  <c r="Y535" i="1"/>
  <c r="AC535" i="1"/>
  <c r="AE535" i="1"/>
  <c r="AD535" i="1" s="1"/>
  <c r="AF535" i="1"/>
  <c r="AG535" i="1"/>
  <c r="CU535" i="1" s="1"/>
  <c r="T535" i="1" s="1"/>
  <c r="AH535" i="1"/>
  <c r="AI535" i="1"/>
  <c r="AJ535" i="1"/>
  <c r="CX535" i="1" s="1"/>
  <c r="W535" i="1" s="1"/>
  <c r="CR535" i="1"/>
  <c r="CS535" i="1"/>
  <c r="CT535" i="1"/>
  <c r="CV535" i="1"/>
  <c r="U535" i="1" s="1"/>
  <c r="CW535" i="1"/>
  <c r="GL535" i="1"/>
  <c r="GN535" i="1"/>
  <c r="GP535" i="1"/>
  <c r="GV535" i="1"/>
  <c r="HC535" i="1" s="1"/>
  <c r="GX535" i="1" s="1"/>
  <c r="B537" i="1"/>
  <c r="B458" i="1" s="1"/>
  <c r="C537" i="1"/>
  <c r="C458" i="1" s="1"/>
  <c r="D537" i="1"/>
  <c r="D458" i="1" s="1"/>
  <c r="F537" i="1"/>
  <c r="F458" i="1" s="1"/>
  <c r="G537" i="1"/>
  <c r="G458" i="1" s="1"/>
  <c r="AU537" i="1"/>
  <c r="BB537" i="1"/>
  <c r="BD537" i="1"/>
  <c r="BD458" i="1" s="1"/>
  <c r="BX537" i="1"/>
  <c r="BX458" i="1" s="1"/>
  <c r="BY537" i="1"/>
  <c r="BZ537" i="1"/>
  <c r="CG537" i="1" s="1"/>
  <c r="CK537" i="1"/>
  <c r="CK458" i="1" s="1"/>
  <c r="CL537" i="1"/>
  <c r="CM537" i="1"/>
  <c r="CM458" i="1" s="1"/>
  <c r="EG537" i="1"/>
  <c r="EH537" i="1"/>
  <c r="EH458" i="1" s="1"/>
  <c r="FP537" i="1"/>
  <c r="FP458" i="1" s="1"/>
  <c r="FQ537" i="1"/>
  <c r="FQ458" i="1" s="1"/>
  <c r="GC537" i="1"/>
  <c r="GC458" i="1" s="1"/>
  <c r="GD537" i="1"/>
  <c r="GD458" i="1" s="1"/>
  <c r="GE537" i="1"/>
  <c r="P546" i="1"/>
  <c r="D567" i="1"/>
  <c r="E569" i="1"/>
  <c r="F569" i="1"/>
  <c r="G569" i="1"/>
  <c r="Z569" i="1"/>
  <c r="AA569" i="1"/>
  <c r="AM569" i="1"/>
  <c r="AN569" i="1"/>
  <c r="BE569" i="1"/>
  <c r="BF569" i="1"/>
  <c r="BG569" i="1"/>
  <c r="BH569" i="1"/>
  <c r="BI569" i="1"/>
  <c r="BJ569" i="1"/>
  <c r="BK569" i="1"/>
  <c r="BL569" i="1"/>
  <c r="BM569" i="1"/>
  <c r="BN569" i="1"/>
  <c r="BO569" i="1"/>
  <c r="BP569" i="1"/>
  <c r="BQ569" i="1"/>
  <c r="BR569" i="1"/>
  <c r="BS569" i="1"/>
  <c r="BT569" i="1"/>
  <c r="BU569" i="1"/>
  <c r="BV569" i="1"/>
  <c r="BW569" i="1"/>
  <c r="CN569" i="1"/>
  <c r="CO569" i="1"/>
  <c r="CP569" i="1"/>
  <c r="CQ569" i="1"/>
  <c r="CR569" i="1"/>
  <c r="CS569" i="1"/>
  <c r="CT569" i="1"/>
  <c r="CU569" i="1"/>
  <c r="CV569" i="1"/>
  <c r="CW569" i="1"/>
  <c r="CX569" i="1"/>
  <c r="CY569" i="1"/>
  <c r="CZ569" i="1"/>
  <c r="DA569" i="1"/>
  <c r="DB569" i="1"/>
  <c r="DC569" i="1"/>
  <c r="DD569" i="1"/>
  <c r="DE569" i="1"/>
  <c r="DF569" i="1"/>
  <c r="DR569" i="1"/>
  <c r="DS569" i="1"/>
  <c r="EE569" i="1"/>
  <c r="EF569" i="1"/>
  <c r="EH569" i="1"/>
  <c r="EP569" i="1"/>
  <c r="ET569" i="1"/>
  <c r="EW569" i="1"/>
  <c r="EX569" i="1"/>
  <c r="EY569" i="1"/>
  <c r="EZ569" i="1"/>
  <c r="FA569" i="1"/>
  <c r="FB569" i="1"/>
  <c r="FC569" i="1"/>
  <c r="FD569" i="1"/>
  <c r="FE569" i="1"/>
  <c r="FF569" i="1"/>
  <c r="FG569" i="1"/>
  <c r="FH569" i="1"/>
  <c r="FI569" i="1"/>
  <c r="FJ569" i="1"/>
  <c r="FK569" i="1"/>
  <c r="FL569" i="1"/>
  <c r="FM569" i="1"/>
  <c r="FN569" i="1"/>
  <c r="FO569" i="1"/>
  <c r="FQ569" i="1"/>
  <c r="FR569" i="1"/>
  <c r="FY569" i="1"/>
  <c r="GC569" i="1"/>
  <c r="GD569" i="1"/>
  <c r="GF569" i="1"/>
  <c r="GG569" i="1"/>
  <c r="GH569" i="1"/>
  <c r="GI569" i="1"/>
  <c r="GJ569" i="1"/>
  <c r="GK569" i="1"/>
  <c r="GL569" i="1"/>
  <c r="GM569" i="1"/>
  <c r="GN569" i="1"/>
  <c r="GO569" i="1"/>
  <c r="GP569" i="1"/>
  <c r="GQ569" i="1"/>
  <c r="GR569" i="1"/>
  <c r="GS569" i="1"/>
  <c r="GT569" i="1"/>
  <c r="GU569" i="1"/>
  <c r="GV569" i="1"/>
  <c r="GW569" i="1"/>
  <c r="GX569" i="1"/>
  <c r="C571" i="1"/>
  <c r="D571" i="1"/>
  <c r="I571" i="1"/>
  <c r="K571" i="1"/>
  <c r="V571" i="1"/>
  <c r="AB571" i="1"/>
  <c r="AC571" i="1"/>
  <c r="P571" i="1" s="1"/>
  <c r="AD571" i="1"/>
  <c r="AE571" i="1"/>
  <c r="AF571" i="1"/>
  <c r="CT571" i="1" s="1"/>
  <c r="AG571" i="1"/>
  <c r="CU571" i="1" s="1"/>
  <c r="T571" i="1" s="1"/>
  <c r="AH571" i="1"/>
  <c r="CV571" i="1" s="1"/>
  <c r="U571" i="1" s="1"/>
  <c r="AI571" i="1"/>
  <c r="CW571" i="1" s="1"/>
  <c r="AJ571" i="1"/>
  <c r="CX571" i="1" s="1"/>
  <c r="W571" i="1" s="1"/>
  <c r="CQ571" i="1"/>
  <c r="CR571" i="1"/>
  <c r="CS571" i="1"/>
  <c r="GL571" i="1"/>
  <c r="BZ580" i="1" s="1"/>
  <c r="AQ580" i="1" s="1"/>
  <c r="GN571" i="1"/>
  <c r="CB580" i="1" s="1"/>
  <c r="CB569" i="1" s="1"/>
  <c r="GP571" i="1"/>
  <c r="CD580" i="1" s="1"/>
  <c r="GV571" i="1"/>
  <c r="HC571" i="1" s="1"/>
  <c r="GX571" i="1" s="1"/>
  <c r="C572" i="1"/>
  <c r="D572" i="1"/>
  <c r="I572" i="1"/>
  <c r="K572" i="1"/>
  <c r="R572" i="1"/>
  <c r="AC572" i="1"/>
  <c r="AE572" i="1"/>
  <c r="CR572" i="1" s="1"/>
  <c r="AF572" i="1"/>
  <c r="AG572" i="1"/>
  <c r="CU572" i="1" s="1"/>
  <c r="T572" i="1" s="1"/>
  <c r="DY580" i="1" s="1"/>
  <c r="AH572" i="1"/>
  <c r="AI572" i="1"/>
  <c r="AJ572" i="1"/>
  <c r="CS572" i="1"/>
  <c r="CV572" i="1"/>
  <c r="U572" i="1" s="1"/>
  <c r="CW572" i="1"/>
  <c r="V572" i="1" s="1"/>
  <c r="CX572" i="1"/>
  <c r="W572" i="1" s="1"/>
  <c r="EB580" i="1" s="1"/>
  <c r="EB569" i="1" s="1"/>
  <c r="GL572" i="1"/>
  <c r="GN572" i="1"/>
  <c r="GP572" i="1"/>
  <c r="FV580" i="1" s="1"/>
  <c r="GV572" i="1"/>
  <c r="HC572" i="1" s="1"/>
  <c r="GX572" i="1" s="1"/>
  <c r="I573" i="1"/>
  <c r="K573" i="1"/>
  <c r="AB573" i="1"/>
  <c r="AC573" i="1"/>
  <c r="AD573" i="1"/>
  <c r="AE573" i="1"/>
  <c r="AF573" i="1"/>
  <c r="CT573" i="1" s="1"/>
  <c r="AG573" i="1"/>
  <c r="CU573" i="1" s="1"/>
  <c r="T573" i="1" s="1"/>
  <c r="AH573" i="1"/>
  <c r="CV573" i="1" s="1"/>
  <c r="AI573" i="1"/>
  <c r="CW573" i="1" s="1"/>
  <c r="V573" i="1" s="1"/>
  <c r="AJ573" i="1"/>
  <c r="CX573" i="1" s="1"/>
  <c r="CQ573" i="1"/>
  <c r="CR573" i="1"/>
  <c r="CS573" i="1"/>
  <c r="GL573" i="1"/>
  <c r="GN573" i="1"/>
  <c r="GP573" i="1"/>
  <c r="GV573" i="1"/>
  <c r="HC573" i="1" s="1"/>
  <c r="I574" i="1"/>
  <c r="K574" i="1"/>
  <c r="P574" i="1"/>
  <c r="S574" i="1"/>
  <c r="T574" i="1"/>
  <c r="AC574" i="1"/>
  <c r="CQ574" i="1" s="1"/>
  <c r="AD574" i="1"/>
  <c r="AB574" i="1" s="1"/>
  <c r="AE574" i="1"/>
  <c r="AF574" i="1"/>
  <c r="CT574" i="1" s="1"/>
  <c r="AG574" i="1"/>
  <c r="AH574" i="1"/>
  <c r="CV574" i="1" s="1"/>
  <c r="U574" i="1" s="1"/>
  <c r="DZ580" i="1" s="1"/>
  <c r="DZ569" i="1" s="1"/>
  <c r="AI574" i="1"/>
  <c r="CW574" i="1" s="1"/>
  <c r="V574" i="1" s="1"/>
  <c r="EA580" i="1" s="1"/>
  <c r="AJ574" i="1"/>
  <c r="CU574" i="1"/>
  <c r="CX574" i="1"/>
  <c r="W574" i="1" s="1"/>
  <c r="GL574" i="1"/>
  <c r="GN574" i="1"/>
  <c r="GP574" i="1"/>
  <c r="GV574" i="1"/>
  <c r="HC574" i="1"/>
  <c r="GX574" i="1" s="1"/>
  <c r="I575" i="1"/>
  <c r="Q575" i="1" s="1"/>
  <c r="K575" i="1"/>
  <c r="P575" i="1"/>
  <c r="AB575" i="1"/>
  <c r="AC575" i="1"/>
  <c r="CQ575" i="1" s="1"/>
  <c r="AD575" i="1"/>
  <c r="AE575" i="1"/>
  <c r="AF575" i="1"/>
  <c r="S575" i="1" s="1"/>
  <c r="AG575" i="1"/>
  <c r="AH575" i="1"/>
  <c r="CV575" i="1" s="1"/>
  <c r="U575" i="1" s="1"/>
  <c r="AI575" i="1"/>
  <c r="CW575" i="1" s="1"/>
  <c r="V575" i="1" s="1"/>
  <c r="AJ575" i="1"/>
  <c r="CX575" i="1" s="1"/>
  <c r="W575" i="1" s="1"/>
  <c r="CR575" i="1"/>
  <c r="CS575" i="1"/>
  <c r="CT575" i="1"/>
  <c r="CU575" i="1"/>
  <c r="T575" i="1" s="1"/>
  <c r="GL575" i="1"/>
  <c r="GN575" i="1"/>
  <c r="GP575" i="1"/>
  <c r="GV575" i="1"/>
  <c r="HC575" i="1" s="1"/>
  <c r="GX575" i="1" s="1"/>
  <c r="I576" i="1"/>
  <c r="K576" i="1"/>
  <c r="R576" i="1"/>
  <c r="S576" i="1"/>
  <c r="CZ576" i="1" s="1"/>
  <c r="U576" i="1"/>
  <c r="W576" i="1"/>
  <c r="AC576" i="1"/>
  <c r="CQ576" i="1" s="1"/>
  <c r="AE576" i="1"/>
  <c r="CR576" i="1" s="1"/>
  <c r="AF576" i="1"/>
  <c r="CT576" i="1" s="1"/>
  <c r="AG576" i="1"/>
  <c r="CU576" i="1" s="1"/>
  <c r="T576" i="1" s="1"/>
  <c r="AH576" i="1"/>
  <c r="CV576" i="1" s="1"/>
  <c r="AI576" i="1"/>
  <c r="AJ576" i="1"/>
  <c r="CW576" i="1"/>
  <c r="V576" i="1" s="1"/>
  <c r="CX576" i="1"/>
  <c r="GL576" i="1"/>
  <c r="GN576" i="1"/>
  <c r="GP576" i="1"/>
  <c r="GV576" i="1"/>
  <c r="HC576" i="1" s="1"/>
  <c r="GX576" i="1" s="1"/>
  <c r="I577" i="1"/>
  <c r="AC577" i="1"/>
  <c r="AE577" i="1"/>
  <c r="AF577" i="1"/>
  <c r="AG577" i="1"/>
  <c r="CU577" i="1" s="1"/>
  <c r="T577" i="1" s="1"/>
  <c r="AH577" i="1"/>
  <c r="AI577" i="1"/>
  <c r="AJ577" i="1"/>
  <c r="CV577" i="1"/>
  <c r="U577" i="1" s="1"/>
  <c r="CW577" i="1"/>
  <c r="V577" i="1" s="1"/>
  <c r="CX577" i="1"/>
  <c r="W577" i="1" s="1"/>
  <c r="GL577" i="1"/>
  <c r="GN577" i="1"/>
  <c r="GP577" i="1"/>
  <c r="GV577" i="1"/>
  <c r="HC577" i="1" s="1"/>
  <c r="GX577" i="1" s="1"/>
  <c r="I578" i="1"/>
  <c r="V578" i="1"/>
  <c r="AB578" i="1"/>
  <c r="AC578" i="1"/>
  <c r="AE578" i="1"/>
  <c r="AD578" i="1" s="1"/>
  <c r="AF578" i="1"/>
  <c r="AG578" i="1"/>
  <c r="CU578" i="1" s="1"/>
  <c r="T578" i="1" s="1"/>
  <c r="AH578" i="1"/>
  <c r="AI578" i="1"/>
  <c r="CW578" i="1" s="1"/>
  <c r="AJ578" i="1"/>
  <c r="CX578" i="1" s="1"/>
  <c r="W578" i="1" s="1"/>
  <c r="CR578" i="1"/>
  <c r="CS578" i="1"/>
  <c r="CT578" i="1"/>
  <c r="CV578" i="1"/>
  <c r="U578" i="1" s="1"/>
  <c r="GL578" i="1"/>
  <c r="GN578" i="1"/>
  <c r="GP578" i="1"/>
  <c r="GV578" i="1"/>
  <c r="HC578" i="1" s="1"/>
  <c r="B580" i="1"/>
  <c r="B569" i="1" s="1"/>
  <c r="C580" i="1"/>
  <c r="C569" i="1" s="1"/>
  <c r="D580" i="1"/>
  <c r="D569" i="1" s="1"/>
  <c r="F580" i="1"/>
  <c r="G580" i="1"/>
  <c r="AP580" i="1"/>
  <c r="AP569" i="1" s="1"/>
  <c r="BB580" i="1"/>
  <c r="F593" i="1" s="1"/>
  <c r="BC580" i="1"/>
  <c r="BD580" i="1"/>
  <c r="BD569" i="1" s="1"/>
  <c r="BX580" i="1"/>
  <c r="BY580" i="1"/>
  <c r="BY569" i="1" s="1"/>
  <c r="CK580" i="1"/>
  <c r="CK569" i="1" s="1"/>
  <c r="CL580" i="1"/>
  <c r="CL569" i="1" s="1"/>
  <c r="CM580" i="1"/>
  <c r="CM569" i="1" s="1"/>
  <c r="DO580" i="1"/>
  <c r="EG580" i="1"/>
  <c r="P584" i="1" s="1"/>
  <c r="EH580" i="1"/>
  <c r="ER580" i="1"/>
  <c r="ET580" i="1"/>
  <c r="FP580" i="1"/>
  <c r="FY580" i="1" s="1"/>
  <c r="EP580" i="1" s="1"/>
  <c r="P587" i="1" s="1"/>
  <c r="FQ580" i="1"/>
  <c r="GA580" i="1" s="1"/>
  <c r="GA569" i="1" s="1"/>
  <c r="FR580" i="1"/>
  <c r="EI580" i="1" s="1"/>
  <c r="FT580" i="1"/>
  <c r="GC580" i="1"/>
  <c r="GD580" i="1"/>
  <c r="EU580" i="1" s="1"/>
  <c r="GE580" i="1"/>
  <c r="F589" i="1"/>
  <c r="P589" i="1"/>
  <c r="P593" i="1"/>
  <c r="D610" i="1"/>
  <c r="E612" i="1"/>
  <c r="Z612" i="1"/>
  <c r="AA612" i="1"/>
  <c r="AM612" i="1"/>
  <c r="AN612" i="1"/>
  <c r="BE612" i="1"/>
  <c r="BF612" i="1"/>
  <c r="BG612" i="1"/>
  <c r="BH612" i="1"/>
  <c r="BI612" i="1"/>
  <c r="BJ612" i="1"/>
  <c r="BK612" i="1"/>
  <c r="BL612" i="1"/>
  <c r="BM612" i="1"/>
  <c r="BN612" i="1"/>
  <c r="BO612" i="1"/>
  <c r="BP612" i="1"/>
  <c r="BQ612" i="1"/>
  <c r="BR612" i="1"/>
  <c r="BS612" i="1"/>
  <c r="BT612" i="1"/>
  <c r="BU612" i="1"/>
  <c r="BV612" i="1"/>
  <c r="BW612" i="1"/>
  <c r="CN612" i="1"/>
  <c r="CO612" i="1"/>
  <c r="CP612" i="1"/>
  <c r="CQ612" i="1"/>
  <c r="CR612" i="1"/>
  <c r="CS612" i="1"/>
  <c r="CT612" i="1"/>
  <c r="CU612" i="1"/>
  <c r="CV612" i="1"/>
  <c r="CW612" i="1"/>
  <c r="CX612" i="1"/>
  <c r="CY612" i="1"/>
  <c r="CZ612" i="1"/>
  <c r="DA612" i="1"/>
  <c r="DB612" i="1"/>
  <c r="DC612" i="1"/>
  <c r="DD612" i="1"/>
  <c r="DE612" i="1"/>
  <c r="DF612" i="1"/>
  <c r="DR612" i="1"/>
  <c r="DS612" i="1"/>
  <c r="EE612" i="1"/>
  <c r="EF612" i="1"/>
  <c r="EW612" i="1"/>
  <c r="EX612" i="1"/>
  <c r="EY612" i="1"/>
  <c r="EZ612" i="1"/>
  <c r="FA612" i="1"/>
  <c r="FB612" i="1"/>
  <c r="FC612" i="1"/>
  <c r="FD612" i="1"/>
  <c r="FE612" i="1"/>
  <c r="FF612" i="1"/>
  <c r="FG612" i="1"/>
  <c r="FH612" i="1"/>
  <c r="FI612" i="1"/>
  <c r="FJ612" i="1"/>
  <c r="FK612" i="1"/>
  <c r="FL612" i="1"/>
  <c r="FM612" i="1"/>
  <c r="FN612" i="1"/>
  <c r="FO612" i="1"/>
  <c r="GF612" i="1"/>
  <c r="GG612" i="1"/>
  <c r="GH612" i="1"/>
  <c r="GI612" i="1"/>
  <c r="GJ612" i="1"/>
  <c r="GK612" i="1"/>
  <c r="GL612" i="1"/>
  <c r="GM612" i="1"/>
  <c r="GN612" i="1"/>
  <c r="GO612" i="1"/>
  <c r="GP612" i="1"/>
  <c r="GQ612" i="1"/>
  <c r="GR612" i="1"/>
  <c r="GS612" i="1"/>
  <c r="GT612" i="1"/>
  <c r="GU612" i="1"/>
  <c r="GV612" i="1"/>
  <c r="GW612" i="1"/>
  <c r="GX612" i="1"/>
  <c r="I614" i="1"/>
  <c r="K614" i="1"/>
  <c r="AC614" i="1"/>
  <c r="AD614" i="1"/>
  <c r="AE614" i="1"/>
  <c r="AF614" i="1"/>
  <c r="AG614" i="1"/>
  <c r="AH614" i="1"/>
  <c r="CV614" i="1" s="1"/>
  <c r="AI614" i="1"/>
  <c r="CW614" i="1" s="1"/>
  <c r="AJ614" i="1"/>
  <c r="CX614" i="1" s="1"/>
  <c r="CR614" i="1"/>
  <c r="CS614" i="1"/>
  <c r="CT614" i="1"/>
  <c r="CU614" i="1"/>
  <c r="GL614" i="1"/>
  <c r="GN614" i="1"/>
  <c r="CB683" i="1" s="1"/>
  <c r="GP614" i="1"/>
  <c r="GV614" i="1"/>
  <c r="HC614" i="1" s="1"/>
  <c r="I615" i="1"/>
  <c r="K615" i="1"/>
  <c r="R615" i="1"/>
  <c r="T615" i="1"/>
  <c r="U615" i="1"/>
  <c r="V615" i="1"/>
  <c r="AC615" i="1"/>
  <c r="AE615" i="1"/>
  <c r="CR615" i="1" s="1"/>
  <c r="AF615" i="1"/>
  <c r="S615" i="1" s="1"/>
  <c r="AG615" i="1"/>
  <c r="CU615" i="1" s="1"/>
  <c r="AH615" i="1"/>
  <c r="CV615" i="1" s="1"/>
  <c r="AI615" i="1"/>
  <c r="AJ615" i="1"/>
  <c r="CT615" i="1"/>
  <c r="CW615" i="1"/>
  <c r="CX615" i="1"/>
  <c r="W615" i="1" s="1"/>
  <c r="GL615" i="1"/>
  <c r="GN615" i="1"/>
  <c r="GP615" i="1"/>
  <c r="GV615" i="1"/>
  <c r="HC615" i="1" s="1"/>
  <c r="GX615" i="1" s="1"/>
  <c r="I616" i="1"/>
  <c r="R616" i="1" s="1"/>
  <c r="K616" i="1"/>
  <c r="P616" i="1"/>
  <c r="Q616" i="1"/>
  <c r="AC616" i="1"/>
  <c r="CQ616" i="1" s="1"/>
  <c r="AE616" i="1"/>
  <c r="CR616" i="1" s="1"/>
  <c r="AF616" i="1"/>
  <c r="S616" i="1" s="1"/>
  <c r="AG616" i="1"/>
  <c r="AH616" i="1"/>
  <c r="AI616" i="1"/>
  <c r="AJ616" i="1"/>
  <c r="CX616" i="1" s="1"/>
  <c r="W616" i="1" s="1"/>
  <c r="CU616" i="1"/>
  <c r="T616" i="1" s="1"/>
  <c r="CV616" i="1"/>
  <c r="CW616" i="1"/>
  <c r="GL616" i="1"/>
  <c r="GN616" i="1"/>
  <c r="GP616" i="1"/>
  <c r="GV616" i="1"/>
  <c r="HC616" i="1" s="1"/>
  <c r="GX616" i="1" s="1"/>
  <c r="I617" i="1"/>
  <c r="K617" i="1"/>
  <c r="V617" i="1"/>
  <c r="W617" i="1"/>
  <c r="AC617" i="1"/>
  <c r="P617" i="1" s="1"/>
  <c r="AE617" i="1"/>
  <c r="AF617" i="1"/>
  <c r="AG617" i="1"/>
  <c r="CU617" i="1" s="1"/>
  <c r="T617" i="1" s="1"/>
  <c r="AH617" i="1"/>
  <c r="AI617" i="1"/>
  <c r="CW617" i="1" s="1"/>
  <c r="AJ617" i="1"/>
  <c r="CX617" i="1" s="1"/>
  <c r="CQ617" i="1"/>
  <c r="CT617" i="1"/>
  <c r="CV617" i="1"/>
  <c r="U617" i="1" s="1"/>
  <c r="GL617" i="1"/>
  <c r="GN617" i="1"/>
  <c r="GP617" i="1"/>
  <c r="GV617" i="1"/>
  <c r="HC617" i="1"/>
  <c r="GX617" i="1" s="1"/>
  <c r="I618" i="1"/>
  <c r="K618" i="1"/>
  <c r="P618" i="1"/>
  <c r="Q618" i="1"/>
  <c r="AC618" i="1"/>
  <c r="AE618" i="1"/>
  <c r="AF618" i="1"/>
  <c r="S618" i="1" s="1"/>
  <c r="AG618" i="1"/>
  <c r="CU618" i="1" s="1"/>
  <c r="T618" i="1" s="1"/>
  <c r="AH618" i="1"/>
  <c r="CV618" i="1" s="1"/>
  <c r="U618" i="1" s="1"/>
  <c r="AI618" i="1"/>
  <c r="AJ618" i="1"/>
  <c r="CQ618" i="1"/>
  <c r="CW618" i="1"/>
  <c r="V618" i="1" s="1"/>
  <c r="CX618" i="1"/>
  <c r="W618" i="1" s="1"/>
  <c r="GL618" i="1"/>
  <c r="GN618" i="1"/>
  <c r="GP618" i="1"/>
  <c r="GV618" i="1"/>
  <c r="HC618" i="1" s="1"/>
  <c r="GX618" i="1"/>
  <c r="I619" i="1"/>
  <c r="S619" i="1" s="1"/>
  <c r="K619" i="1"/>
  <c r="W619" i="1"/>
  <c r="AC619" i="1"/>
  <c r="AD619" i="1"/>
  <c r="AE619" i="1"/>
  <c r="AF619" i="1"/>
  <c r="AG619" i="1"/>
  <c r="AH619" i="1"/>
  <c r="AI619" i="1"/>
  <c r="CW619" i="1" s="1"/>
  <c r="AJ619" i="1"/>
  <c r="CR619" i="1"/>
  <c r="CS619" i="1"/>
  <c r="CT619" i="1"/>
  <c r="CU619" i="1"/>
  <c r="T619" i="1" s="1"/>
  <c r="CV619" i="1"/>
  <c r="CX619" i="1"/>
  <c r="GL619" i="1"/>
  <c r="GN619" i="1"/>
  <c r="GP619" i="1"/>
  <c r="GV619" i="1"/>
  <c r="HC619" i="1"/>
  <c r="GX619" i="1" s="1"/>
  <c r="I620" i="1"/>
  <c r="K620" i="1"/>
  <c r="P620" i="1"/>
  <c r="Q620" i="1"/>
  <c r="S620" i="1"/>
  <c r="Y620" i="1" s="1"/>
  <c r="AC620" i="1"/>
  <c r="AD620" i="1"/>
  <c r="AB620" i="1" s="1"/>
  <c r="AE620" i="1"/>
  <c r="CR620" i="1" s="1"/>
  <c r="AF620" i="1"/>
  <c r="CT620" i="1" s="1"/>
  <c r="AG620" i="1"/>
  <c r="AH620" i="1"/>
  <c r="AI620" i="1"/>
  <c r="AJ620" i="1"/>
  <c r="CX620" i="1" s="1"/>
  <c r="W620" i="1" s="1"/>
  <c r="CP620" i="1"/>
  <c r="O620" i="1" s="1"/>
  <c r="CQ620" i="1"/>
  <c r="CS620" i="1"/>
  <c r="CU620" i="1"/>
  <c r="T620" i="1" s="1"/>
  <c r="CV620" i="1"/>
  <c r="U620" i="1" s="1"/>
  <c r="CW620" i="1"/>
  <c r="V620" i="1" s="1"/>
  <c r="GL620" i="1"/>
  <c r="GN620" i="1"/>
  <c r="GP620" i="1"/>
  <c r="GV620" i="1"/>
  <c r="HC620" i="1"/>
  <c r="GX620" i="1" s="1"/>
  <c r="I621" i="1"/>
  <c r="K621" i="1"/>
  <c r="AB621" i="1"/>
  <c r="AC621" i="1"/>
  <c r="AD621" i="1"/>
  <c r="AE621" i="1"/>
  <c r="AF621" i="1"/>
  <c r="CT621" i="1" s="1"/>
  <c r="AG621" i="1"/>
  <c r="AH621" i="1"/>
  <c r="CV621" i="1" s="1"/>
  <c r="AI621" i="1"/>
  <c r="CW621" i="1" s="1"/>
  <c r="V621" i="1" s="1"/>
  <c r="AJ621" i="1"/>
  <c r="CX621" i="1" s="1"/>
  <c r="W621" i="1" s="1"/>
  <c r="CQ621" i="1"/>
  <c r="CR621" i="1"/>
  <c r="CS621" i="1"/>
  <c r="CU621" i="1"/>
  <c r="GL621" i="1"/>
  <c r="GN621" i="1"/>
  <c r="GP621" i="1"/>
  <c r="GV621" i="1"/>
  <c r="HC621" i="1" s="1"/>
  <c r="I622" i="1"/>
  <c r="Q622" i="1" s="1"/>
  <c r="K622" i="1"/>
  <c r="P622" i="1"/>
  <c r="CP622" i="1" s="1"/>
  <c r="O622" i="1" s="1"/>
  <c r="S622" i="1"/>
  <c r="AC622" i="1"/>
  <c r="CQ622" i="1" s="1"/>
  <c r="AD622" i="1"/>
  <c r="AE622" i="1"/>
  <c r="CS622" i="1" s="1"/>
  <c r="AF622" i="1"/>
  <c r="CT622" i="1" s="1"/>
  <c r="AG622" i="1"/>
  <c r="CU622" i="1" s="1"/>
  <c r="T622" i="1" s="1"/>
  <c r="AH622" i="1"/>
  <c r="CV622" i="1" s="1"/>
  <c r="U622" i="1" s="1"/>
  <c r="AI622" i="1"/>
  <c r="CW622" i="1" s="1"/>
  <c r="V622" i="1" s="1"/>
  <c r="AJ622" i="1"/>
  <c r="CR622" i="1"/>
  <c r="CX622" i="1"/>
  <c r="W622" i="1" s="1"/>
  <c r="CY622" i="1"/>
  <c r="CZ622" i="1"/>
  <c r="GL622" i="1"/>
  <c r="GN622" i="1"/>
  <c r="GP622" i="1"/>
  <c r="GV622" i="1"/>
  <c r="GX622" i="1"/>
  <c r="HC622" i="1"/>
  <c r="I623" i="1"/>
  <c r="Q623" i="1" s="1"/>
  <c r="K623" i="1"/>
  <c r="R623" i="1"/>
  <c r="AC623" i="1"/>
  <c r="CQ623" i="1" s="1"/>
  <c r="AD623" i="1"/>
  <c r="AE623" i="1"/>
  <c r="AF623" i="1"/>
  <c r="S623" i="1" s="1"/>
  <c r="AG623" i="1"/>
  <c r="AH623" i="1"/>
  <c r="CV623" i="1" s="1"/>
  <c r="U623" i="1" s="1"/>
  <c r="AI623" i="1"/>
  <c r="AJ623" i="1"/>
  <c r="CX623" i="1" s="1"/>
  <c r="W623" i="1" s="1"/>
  <c r="CR623" i="1"/>
  <c r="CS623" i="1"/>
  <c r="CT623" i="1"/>
  <c r="CU623" i="1"/>
  <c r="T623" i="1" s="1"/>
  <c r="CW623" i="1"/>
  <c r="V623" i="1" s="1"/>
  <c r="GL623" i="1"/>
  <c r="GN623" i="1"/>
  <c r="GP623" i="1"/>
  <c r="GV623" i="1"/>
  <c r="HC623" i="1" s="1"/>
  <c r="GX623" i="1"/>
  <c r="I624" i="1"/>
  <c r="Q624" i="1" s="1"/>
  <c r="K624" i="1"/>
  <c r="R624" i="1"/>
  <c r="W624" i="1"/>
  <c r="AC624" i="1"/>
  <c r="CQ624" i="1" s="1"/>
  <c r="AE624" i="1"/>
  <c r="CS624" i="1" s="1"/>
  <c r="AF624" i="1"/>
  <c r="CT624" i="1" s="1"/>
  <c r="AG624" i="1"/>
  <c r="CU624" i="1" s="1"/>
  <c r="T624" i="1" s="1"/>
  <c r="AH624" i="1"/>
  <c r="CV624" i="1" s="1"/>
  <c r="U624" i="1" s="1"/>
  <c r="AI624" i="1"/>
  <c r="CW624" i="1" s="1"/>
  <c r="V624" i="1" s="1"/>
  <c r="AJ624" i="1"/>
  <c r="CX624" i="1" s="1"/>
  <c r="CR624" i="1"/>
  <c r="GL624" i="1"/>
  <c r="GN624" i="1"/>
  <c r="GP624" i="1"/>
  <c r="GV624" i="1"/>
  <c r="HC624" i="1" s="1"/>
  <c r="GX624" i="1" s="1"/>
  <c r="I625" i="1"/>
  <c r="K625" i="1"/>
  <c r="P625" i="1"/>
  <c r="R625" i="1"/>
  <c r="AC625" i="1"/>
  <c r="CQ625" i="1" s="1"/>
  <c r="AE625" i="1"/>
  <c r="Q625" i="1" s="1"/>
  <c r="AF625" i="1"/>
  <c r="AG625" i="1"/>
  <c r="AH625" i="1"/>
  <c r="AI625" i="1"/>
  <c r="AJ625" i="1"/>
  <c r="CX625" i="1" s="1"/>
  <c r="W625" i="1" s="1"/>
  <c r="CU625" i="1"/>
  <c r="T625" i="1" s="1"/>
  <c r="CV625" i="1"/>
  <c r="U625" i="1" s="1"/>
  <c r="CW625" i="1"/>
  <c r="V625" i="1" s="1"/>
  <c r="GL625" i="1"/>
  <c r="GN625" i="1"/>
  <c r="GP625" i="1"/>
  <c r="GV625" i="1"/>
  <c r="HC625" i="1"/>
  <c r="GX625" i="1" s="1"/>
  <c r="I626" i="1"/>
  <c r="K626" i="1"/>
  <c r="AC626" i="1"/>
  <c r="AE626" i="1"/>
  <c r="CS626" i="1" s="1"/>
  <c r="AF626" i="1"/>
  <c r="AG626" i="1"/>
  <c r="CU626" i="1" s="1"/>
  <c r="T626" i="1" s="1"/>
  <c r="AH626" i="1"/>
  <c r="CV626" i="1" s="1"/>
  <c r="U626" i="1" s="1"/>
  <c r="AI626" i="1"/>
  <c r="CW626" i="1" s="1"/>
  <c r="V626" i="1" s="1"/>
  <c r="AJ626" i="1"/>
  <c r="CX626" i="1" s="1"/>
  <c r="W626" i="1" s="1"/>
  <c r="CQ626" i="1"/>
  <c r="CR626" i="1"/>
  <c r="CT626" i="1"/>
  <c r="GL626" i="1"/>
  <c r="GN626" i="1"/>
  <c r="GP626" i="1"/>
  <c r="GV626" i="1"/>
  <c r="HC626" i="1"/>
  <c r="GX626" i="1" s="1"/>
  <c r="I627" i="1"/>
  <c r="K627" i="1"/>
  <c r="R627" i="1"/>
  <c r="T627" i="1"/>
  <c r="AC627" i="1"/>
  <c r="CQ627" i="1" s="1"/>
  <c r="AD627" i="1"/>
  <c r="AE627" i="1"/>
  <c r="CR627" i="1" s="1"/>
  <c r="AF627" i="1"/>
  <c r="CT627" i="1" s="1"/>
  <c r="AG627" i="1"/>
  <c r="CU627" i="1" s="1"/>
  <c r="AH627" i="1"/>
  <c r="CV627" i="1" s="1"/>
  <c r="U627" i="1" s="1"/>
  <c r="AI627" i="1"/>
  <c r="AJ627" i="1"/>
  <c r="CW627" i="1"/>
  <c r="V627" i="1" s="1"/>
  <c r="CX627" i="1"/>
  <c r="W627" i="1" s="1"/>
  <c r="GL627" i="1"/>
  <c r="GN627" i="1"/>
  <c r="GP627" i="1"/>
  <c r="GV627" i="1"/>
  <c r="HC627" i="1" s="1"/>
  <c r="GX627" i="1" s="1"/>
  <c r="I628" i="1"/>
  <c r="K628" i="1"/>
  <c r="AC628" i="1"/>
  <c r="AE628" i="1"/>
  <c r="AD628" i="1" s="1"/>
  <c r="AB628" i="1" s="1"/>
  <c r="AF628" i="1"/>
  <c r="AG628" i="1"/>
  <c r="CU628" i="1" s="1"/>
  <c r="AH628" i="1"/>
  <c r="AI628" i="1"/>
  <c r="CW628" i="1" s="1"/>
  <c r="AJ628" i="1"/>
  <c r="CX628" i="1" s="1"/>
  <c r="W628" i="1" s="1"/>
  <c r="CR628" i="1"/>
  <c r="CS628" i="1"/>
  <c r="CT628" i="1"/>
  <c r="CV628" i="1"/>
  <c r="GL628" i="1"/>
  <c r="GN628" i="1"/>
  <c r="GP628" i="1"/>
  <c r="GV628" i="1"/>
  <c r="HC628" i="1" s="1"/>
  <c r="I629" i="1"/>
  <c r="K629" i="1"/>
  <c r="P629" i="1"/>
  <c r="T629" i="1"/>
  <c r="V629" i="1"/>
  <c r="AC629" i="1"/>
  <c r="AE629" i="1"/>
  <c r="CR629" i="1" s="1"/>
  <c r="AF629" i="1"/>
  <c r="CT629" i="1" s="1"/>
  <c r="AG629" i="1"/>
  <c r="AH629" i="1"/>
  <c r="CV629" i="1" s="1"/>
  <c r="U629" i="1" s="1"/>
  <c r="AI629" i="1"/>
  <c r="CW629" i="1" s="1"/>
  <c r="AJ629" i="1"/>
  <c r="CX629" i="1" s="1"/>
  <c r="W629" i="1" s="1"/>
  <c r="CQ629" i="1"/>
  <c r="CU629" i="1"/>
  <c r="GL629" i="1"/>
  <c r="GN629" i="1"/>
  <c r="GP629" i="1"/>
  <c r="GV629" i="1"/>
  <c r="HC629" i="1"/>
  <c r="GX629" i="1" s="1"/>
  <c r="I630" i="1"/>
  <c r="K630" i="1"/>
  <c r="Q630" i="1"/>
  <c r="AC630" i="1"/>
  <c r="P630" i="1" s="1"/>
  <c r="AE630" i="1"/>
  <c r="AF630" i="1"/>
  <c r="AG630" i="1"/>
  <c r="AH630" i="1"/>
  <c r="AI630" i="1"/>
  <c r="CW630" i="1" s="1"/>
  <c r="V630" i="1" s="1"/>
  <c r="AJ630" i="1"/>
  <c r="CT630" i="1"/>
  <c r="CU630" i="1"/>
  <c r="T630" i="1" s="1"/>
  <c r="CV630" i="1"/>
  <c r="U630" i="1" s="1"/>
  <c r="CX630" i="1"/>
  <c r="W630" i="1" s="1"/>
  <c r="GL630" i="1"/>
  <c r="GN630" i="1"/>
  <c r="GP630" i="1"/>
  <c r="GV630" i="1"/>
  <c r="HC630" i="1" s="1"/>
  <c r="GX630" i="1" s="1"/>
  <c r="I631" i="1"/>
  <c r="Q631" i="1" s="1"/>
  <c r="CP631" i="1" s="1"/>
  <c r="O631" i="1" s="1"/>
  <c r="K631" i="1"/>
  <c r="P631" i="1"/>
  <c r="R631" i="1"/>
  <c r="S631" i="1"/>
  <c r="V631" i="1"/>
  <c r="X631" i="1"/>
  <c r="AC631" i="1"/>
  <c r="AD631" i="1"/>
  <c r="AB631" i="1" s="1"/>
  <c r="AE631" i="1"/>
  <c r="AF631" i="1"/>
  <c r="CT631" i="1" s="1"/>
  <c r="AG631" i="1"/>
  <c r="CU631" i="1" s="1"/>
  <c r="T631" i="1" s="1"/>
  <c r="AH631" i="1"/>
  <c r="CV631" i="1" s="1"/>
  <c r="U631" i="1" s="1"/>
  <c r="AI631" i="1"/>
  <c r="AJ631" i="1"/>
  <c r="CX631" i="1" s="1"/>
  <c r="W631" i="1" s="1"/>
  <c r="CQ631" i="1"/>
  <c r="CR631" i="1"/>
  <c r="CS631" i="1"/>
  <c r="CW631" i="1"/>
  <c r="GL631" i="1"/>
  <c r="GN631" i="1"/>
  <c r="GP631" i="1"/>
  <c r="GV631" i="1"/>
  <c r="HC631" i="1" s="1"/>
  <c r="GX631" i="1" s="1"/>
  <c r="I632" i="1"/>
  <c r="K632" i="1"/>
  <c r="Q632" i="1"/>
  <c r="R632" i="1"/>
  <c r="S632" i="1"/>
  <c r="AC632" i="1"/>
  <c r="CQ632" i="1" s="1"/>
  <c r="AE632" i="1"/>
  <c r="CS632" i="1" s="1"/>
  <c r="AF632" i="1"/>
  <c r="CT632" i="1" s="1"/>
  <c r="AG632" i="1"/>
  <c r="CU632" i="1" s="1"/>
  <c r="T632" i="1" s="1"/>
  <c r="AH632" i="1"/>
  <c r="AI632" i="1"/>
  <c r="AJ632" i="1"/>
  <c r="CV632" i="1"/>
  <c r="U632" i="1" s="1"/>
  <c r="CW632" i="1"/>
  <c r="V632" i="1" s="1"/>
  <c r="CX632" i="1"/>
  <c r="W632" i="1" s="1"/>
  <c r="GL632" i="1"/>
  <c r="GN632" i="1"/>
  <c r="GP632" i="1"/>
  <c r="GV632" i="1"/>
  <c r="HC632" i="1"/>
  <c r="GX632" i="1" s="1"/>
  <c r="I633" i="1"/>
  <c r="K633" i="1"/>
  <c r="AB633" i="1"/>
  <c r="AC633" i="1"/>
  <c r="AD633" i="1"/>
  <c r="AE633" i="1"/>
  <c r="AF633" i="1"/>
  <c r="CT633" i="1" s="1"/>
  <c r="AG633" i="1"/>
  <c r="AH633" i="1"/>
  <c r="CV633" i="1" s="1"/>
  <c r="U633" i="1" s="1"/>
  <c r="AI633" i="1"/>
  <c r="CW633" i="1" s="1"/>
  <c r="V633" i="1" s="1"/>
  <c r="AJ633" i="1"/>
  <c r="CX633" i="1" s="1"/>
  <c r="W633" i="1" s="1"/>
  <c r="CQ633" i="1"/>
  <c r="CR633" i="1"/>
  <c r="CS633" i="1"/>
  <c r="CU633" i="1"/>
  <c r="T633" i="1" s="1"/>
  <c r="GL633" i="1"/>
  <c r="GN633" i="1"/>
  <c r="GP633" i="1"/>
  <c r="GV633" i="1"/>
  <c r="HC633" i="1" s="1"/>
  <c r="GX633" i="1" s="1"/>
  <c r="I634" i="1"/>
  <c r="Q634" i="1" s="1"/>
  <c r="K634" i="1"/>
  <c r="P634" i="1"/>
  <c r="CP634" i="1" s="1"/>
  <c r="O634" i="1" s="1"/>
  <c r="S634" i="1"/>
  <c r="AC634" i="1"/>
  <c r="CQ634" i="1" s="1"/>
  <c r="AD634" i="1"/>
  <c r="AE634" i="1"/>
  <c r="CS634" i="1" s="1"/>
  <c r="AF634" i="1"/>
  <c r="AG634" i="1"/>
  <c r="AH634" i="1"/>
  <c r="CV634" i="1" s="1"/>
  <c r="U634" i="1" s="1"/>
  <c r="AI634" i="1"/>
  <c r="CW634" i="1" s="1"/>
  <c r="V634" i="1" s="1"/>
  <c r="AJ634" i="1"/>
  <c r="CR634" i="1"/>
  <c r="CT634" i="1"/>
  <c r="CU634" i="1"/>
  <c r="T634" i="1" s="1"/>
  <c r="CX634" i="1"/>
  <c r="W634" i="1" s="1"/>
  <c r="CY634" i="1"/>
  <c r="CZ634" i="1"/>
  <c r="GL634" i="1"/>
  <c r="GN634" i="1"/>
  <c r="GP634" i="1"/>
  <c r="GV634" i="1"/>
  <c r="GX634" i="1"/>
  <c r="HC634" i="1"/>
  <c r="I635" i="1"/>
  <c r="Q635" i="1" s="1"/>
  <c r="K635" i="1"/>
  <c r="O635" i="1"/>
  <c r="P635" i="1"/>
  <c r="R635" i="1"/>
  <c r="AC635" i="1"/>
  <c r="CQ635" i="1" s="1"/>
  <c r="AD635" i="1"/>
  <c r="AE635" i="1"/>
  <c r="AF635" i="1"/>
  <c r="S635" i="1" s="1"/>
  <c r="AG635" i="1"/>
  <c r="AH635" i="1"/>
  <c r="CV635" i="1" s="1"/>
  <c r="U635" i="1" s="1"/>
  <c r="AI635" i="1"/>
  <c r="AJ635" i="1"/>
  <c r="CX635" i="1" s="1"/>
  <c r="W635" i="1" s="1"/>
  <c r="CP635" i="1"/>
  <c r="CR635" i="1"/>
  <c r="CS635" i="1"/>
  <c r="CT635" i="1"/>
  <c r="CU635" i="1"/>
  <c r="T635" i="1" s="1"/>
  <c r="CW635" i="1"/>
  <c r="V635" i="1" s="1"/>
  <c r="GL635" i="1"/>
  <c r="GN635" i="1"/>
  <c r="GP635" i="1"/>
  <c r="GV635" i="1"/>
  <c r="HC635" i="1" s="1"/>
  <c r="GX635" i="1"/>
  <c r="I636" i="1"/>
  <c r="Q636" i="1" s="1"/>
  <c r="K636" i="1"/>
  <c r="R636" i="1"/>
  <c r="U636" i="1"/>
  <c r="AC636" i="1"/>
  <c r="CQ636" i="1" s="1"/>
  <c r="AE636" i="1"/>
  <c r="CS636" i="1" s="1"/>
  <c r="AF636" i="1"/>
  <c r="AG636" i="1"/>
  <c r="CU636" i="1" s="1"/>
  <c r="T636" i="1" s="1"/>
  <c r="AH636" i="1"/>
  <c r="AI636" i="1"/>
  <c r="CW636" i="1" s="1"/>
  <c r="V636" i="1" s="1"/>
  <c r="AJ636" i="1"/>
  <c r="CX636" i="1" s="1"/>
  <c r="W636" i="1" s="1"/>
  <c r="CR636" i="1"/>
  <c r="CV636" i="1"/>
  <c r="GL636" i="1"/>
  <c r="GN636" i="1"/>
  <c r="GP636" i="1"/>
  <c r="GV636" i="1"/>
  <c r="HC636" i="1" s="1"/>
  <c r="GX636" i="1" s="1"/>
  <c r="I637" i="1"/>
  <c r="GX637" i="1" s="1"/>
  <c r="K637" i="1"/>
  <c r="AC637" i="1"/>
  <c r="AD637" i="1"/>
  <c r="AB637" i="1" s="1"/>
  <c r="AE637" i="1"/>
  <c r="CS637" i="1" s="1"/>
  <c r="AF637" i="1"/>
  <c r="AG637" i="1"/>
  <c r="AH637" i="1"/>
  <c r="AI637" i="1"/>
  <c r="AJ637" i="1"/>
  <c r="CX637" i="1" s="1"/>
  <c r="CQ637" i="1"/>
  <c r="CR637" i="1"/>
  <c r="CU637" i="1"/>
  <c r="CV637" i="1"/>
  <c r="CW637" i="1"/>
  <c r="GL637" i="1"/>
  <c r="GN637" i="1"/>
  <c r="GP637" i="1"/>
  <c r="GV637" i="1"/>
  <c r="HC637" i="1"/>
  <c r="I638" i="1"/>
  <c r="K638" i="1"/>
  <c r="T638" i="1"/>
  <c r="W638" i="1"/>
  <c r="AC638" i="1"/>
  <c r="AE638" i="1"/>
  <c r="CS638" i="1" s="1"/>
  <c r="AF638" i="1"/>
  <c r="AG638" i="1"/>
  <c r="CU638" i="1" s="1"/>
  <c r="AH638" i="1"/>
  <c r="CV638" i="1" s="1"/>
  <c r="U638" i="1" s="1"/>
  <c r="AI638" i="1"/>
  <c r="CW638" i="1" s="1"/>
  <c r="V638" i="1" s="1"/>
  <c r="AJ638" i="1"/>
  <c r="CQ638" i="1"/>
  <c r="CR638" i="1"/>
  <c r="CT638" i="1"/>
  <c r="CX638" i="1"/>
  <c r="GL638" i="1"/>
  <c r="GN638" i="1"/>
  <c r="GP638" i="1"/>
  <c r="GV638" i="1"/>
  <c r="HC638" i="1"/>
  <c r="GX638" i="1" s="1"/>
  <c r="I639" i="1"/>
  <c r="K639" i="1"/>
  <c r="R639" i="1"/>
  <c r="T639" i="1"/>
  <c r="AC639" i="1"/>
  <c r="AD639" i="1"/>
  <c r="AE639" i="1"/>
  <c r="CR639" i="1" s="1"/>
  <c r="AF639" i="1"/>
  <c r="S639" i="1" s="1"/>
  <c r="AG639" i="1"/>
  <c r="CU639" i="1" s="1"/>
  <c r="AH639" i="1"/>
  <c r="CV639" i="1" s="1"/>
  <c r="U639" i="1" s="1"/>
  <c r="AI639" i="1"/>
  <c r="AJ639" i="1"/>
  <c r="CS639" i="1"/>
  <c r="CT639" i="1"/>
  <c r="CW639" i="1"/>
  <c r="V639" i="1" s="1"/>
  <c r="CX639" i="1"/>
  <c r="W639" i="1" s="1"/>
  <c r="GL639" i="1"/>
  <c r="GN639" i="1"/>
  <c r="GP639" i="1"/>
  <c r="GV639" i="1"/>
  <c r="HC639" i="1" s="1"/>
  <c r="GX639" i="1" s="1"/>
  <c r="I640" i="1"/>
  <c r="K640" i="1"/>
  <c r="AC640" i="1"/>
  <c r="AE640" i="1"/>
  <c r="AD640" i="1" s="1"/>
  <c r="AB640" i="1" s="1"/>
  <c r="AF640" i="1"/>
  <c r="AG640" i="1"/>
  <c r="CU640" i="1" s="1"/>
  <c r="T640" i="1" s="1"/>
  <c r="AH640" i="1"/>
  <c r="AI640" i="1"/>
  <c r="CW640" i="1" s="1"/>
  <c r="V640" i="1" s="1"/>
  <c r="AJ640" i="1"/>
  <c r="CX640" i="1" s="1"/>
  <c r="W640" i="1" s="1"/>
  <c r="CR640" i="1"/>
  <c r="CS640" i="1"/>
  <c r="CT640" i="1"/>
  <c r="CV640" i="1"/>
  <c r="U640" i="1" s="1"/>
  <c r="GL640" i="1"/>
  <c r="GN640" i="1"/>
  <c r="GP640" i="1"/>
  <c r="GV640" i="1"/>
  <c r="HC640" i="1" s="1"/>
  <c r="GX640" i="1" s="1"/>
  <c r="I641" i="1"/>
  <c r="K641" i="1"/>
  <c r="P641" i="1"/>
  <c r="Q641" i="1"/>
  <c r="T641" i="1"/>
  <c r="V641" i="1"/>
  <c r="AC641" i="1"/>
  <c r="AE641" i="1"/>
  <c r="AF641" i="1"/>
  <c r="CT641" i="1" s="1"/>
  <c r="AG641" i="1"/>
  <c r="AH641" i="1"/>
  <c r="CV641" i="1" s="1"/>
  <c r="U641" i="1" s="1"/>
  <c r="AI641" i="1"/>
  <c r="CW641" i="1" s="1"/>
  <c r="AJ641" i="1"/>
  <c r="CX641" i="1" s="1"/>
  <c r="W641" i="1" s="1"/>
  <c r="CQ641" i="1"/>
  <c r="CU641" i="1"/>
  <c r="GL641" i="1"/>
  <c r="GN641" i="1"/>
  <c r="GP641" i="1"/>
  <c r="GV641" i="1"/>
  <c r="HC641" i="1"/>
  <c r="GX641" i="1" s="1"/>
  <c r="I642" i="1"/>
  <c r="R642" i="1" s="1"/>
  <c r="K642" i="1"/>
  <c r="Q642" i="1"/>
  <c r="AC642" i="1"/>
  <c r="AB642" i="1" s="1"/>
  <c r="AD642" i="1"/>
  <c r="AE642" i="1"/>
  <c r="AF642" i="1"/>
  <c r="AG642" i="1"/>
  <c r="AH642" i="1"/>
  <c r="AI642" i="1"/>
  <c r="CW642" i="1" s="1"/>
  <c r="V642" i="1" s="1"/>
  <c r="AJ642" i="1"/>
  <c r="CT642" i="1"/>
  <c r="CU642" i="1"/>
  <c r="T642" i="1" s="1"/>
  <c r="CV642" i="1"/>
  <c r="U642" i="1" s="1"/>
  <c r="CX642" i="1"/>
  <c r="W642" i="1" s="1"/>
  <c r="GL642" i="1"/>
  <c r="GN642" i="1"/>
  <c r="GP642" i="1"/>
  <c r="GV642" i="1"/>
  <c r="GX642" i="1"/>
  <c r="HC642" i="1"/>
  <c r="I643" i="1"/>
  <c r="Q643" i="1" s="1"/>
  <c r="CP643" i="1" s="1"/>
  <c r="O643" i="1" s="1"/>
  <c r="K643" i="1"/>
  <c r="P643" i="1"/>
  <c r="R643" i="1"/>
  <c r="S643" i="1"/>
  <c r="V643" i="1"/>
  <c r="X643" i="1"/>
  <c r="AC643" i="1"/>
  <c r="AD643" i="1"/>
  <c r="AB643" i="1" s="1"/>
  <c r="AE643" i="1"/>
  <c r="AF643" i="1"/>
  <c r="CT643" i="1" s="1"/>
  <c r="AG643" i="1"/>
  <c r="CU643" i="1" s="1"/>
  <c r="T643" i="1" s="1"/>
  <c r="AH643" i="1"/>
  <c r="CV643" i="1" s="1"/>
  <c r="U643" i="1" s="1"/>
  <c r="AI643" i="1"/>
  <c r="AJ643" i="1"/>
  <c r="CX643" i="1" s="1"/>
  <c r="W643" i="1" s="1"/>
  <c r="CQ643" i="1"/>
  <c r="CR643" i="1"/>
  <c r="CS643" i="1"/>
  <c r="CW643" i="1"/>
  <c r="GL643" i="1"/>
  <c r="GN643" i="1"/>
  <c r="GP643" i="1"/>
  <c r="GV643" i="1"/>
  <c r="HC643" i="1" s="1"/>
  <c r="GX643" i="1" s="1"/>
  <c r="I644" i="1"/>
  <c r="K644" i="1"/>
  <c r="AC644" i="1"/>
  <c r="CQ644" i="1" s="1"/>
  <c r="AE644" i="1"/>
  <c r="AF644" i="1"/>
  <c r="CT644" i="1" s="1"/>
  <c r="AG644" i="1"/>
  <c r="CU644" i="1" s="1"/>
  <c r="T644" i="1" s="1"/>
  <c r="AH644" i="1"/>
  <c r="AI644" i="1"/>
  <c r="AJ644" i="1"/>
  <c r="CV644" i="1"/>
  <c r="U644" i="1" s="1"/>
  <c r="CW644" i="1"/>
  <c r="V644" i="1" s="1"/>
  <c r="CX644" i="1"/>
  <c r="W644" i="1" s="1"/>
  <c r="GL644" i="1"/>
  <c r="GN644" i="1"/>
  <c r="GP644" i="1"/>
  <c r="CD683" i="1" s="1"/>
  <c r="CD612" i="1" s="1"/>
  <c r="GV644" i="1"/>
  <c r="HC644" i="1"/>
  <c r="GX644" i="1" s="1"/>
  <c r="I645" i="1"/>
  <c r="U645" i="1" s="1"/>
  <c r="K645" i="1"/>
  <c r="AB645" i="1"/>
  <c r="AC645" i="1"/>
  <c r="AD645" i="1"/>
  <c r="AE645" i="1"/>
  <c r="AF645" i="1"/>
  <c r="CT645" i="1" s="1"/>
  <c r="AG645" i="1"/>
  <c r="AH645" i="1"/>
  <c r="CV645" i="1" s="1"/>
  <c r="AI645" i="1"/>
  <c r="CW645" i="1" s="1"/>
  <c r="V645" i="1" s="1"/>
  <c r="AJ645" i="1"/>
  <c r="CX645" i="1" s="1"/>
  <c r="CQ645" i="1"/>
  <c r="CR645" i="1"/>
  <c r="CS645" i="1"/>
  <c r="CU645" i="1"/>
  <c r="T645" i="1" s="1"/>
  <c r="GL645" i="1"/>
  <c r="GN645" i="1"/>
  <c r="GP645" i="1"/>
  <c r="GV645" i="1"/>
  <c r="HC645" i="1" s="1"/>
  <c r="I646" i="1"/>
  <c r="Q646" i="1" s="1"/>
  <c r="K646" i="1"/>
  <c r="P646" i="1"/>
  <c r="S646" i="1"/>
  <c r="X646" i="1" s="1"/>
  <c r="T646" i="1"/>
  <c r="Y646" i="1"/>
  <c r="AC646" i="1"/>
  <c r="CQ646" i="1" s="1"/>
  <c r="AD646" i="1"/>
  <c r="AE646" i="1"/>
  <c r="CS646" i="1" s="1"/>
  <c r="AF646" i="1"/>
  <c r="AG646" i="1"/>
  <c r="AH646" i="1"/>
  <c r="CV646" i="1" s="1"/>
  <c r="U646" i="1" s="1"/>
  <c r="AI646" i="1"/>
  <c r="CW646" i="1" s="1"/>
  <c r="V646" i="1" s="1"/>
  <c r="AJ646" i="1"/>
  <c r="CR646" i="1"/>
  <c r="CT646" i="1"/>
  <c r="CU646" i="1"/>
  <c r="CX646" i="1"/>
  <c r="W646" i="1" s="1"/>
  <c r="CY646" i="1"/>
  <c r="CZ646" i="1"/>
  <c r="GL646" i="1"/>
  <c r="GN646" i="1"/>
  <c r="GP646" i="1"/>
  <c r="GV646" i="1"/>
  <c r="GX646" i="1"/>
  <c r="HC646" i="1"/>
  <c r="I647" i="1"/>
  <c r="Q647" i="1" s="1"/>
  <c r="K647" i="1"/>
  <c r="P647" i="1"/>
  <c r="CP647" i="1" s="1"/>
  <c r="O647" i="1" s="1"/>
  <c r="R647" i="1"/>
  <c r="T647" i="1"/>
  <c r="AC647" i="1"/>
  <c r="CQ647" i="1" s="1"/>
  <c r="AD647" i="1"/>
  <c r="AE647" i="1"/>
  <c r="AF647" i="1"/>
  <c r="S647" i="1" s="1"/>
  <c r="AG647" i="1"/>
  <c r="AH647" i="1"/>
  <c r="CV647" i="1" s="1"/>
  <c r="U647" i="1" s="1"/>
  <c r="AI647" i="1"/>
  <c r="AJ647" i="1"/>
  <c r="CX647" i="1" s="1"/>
  <c r="W647" i="1" s="1"/>
  <c r="CR647" i="1"/>
  <c r="CS647" i="1"/>
  <c r="CT647" i="1"/>
  <c r="CU647" i="1"/>
  <c r="CW647" i="1"/>
  <c r="V647" i="1" s="1"/>
  <c r="CY647" i="1"/>
  <c r="GL647" i="1"/>
  <c r="GN647" i="1"/>
  <c r="GP647" i="1"/>
  <c r="GV647" i="1"/>
  <c r="HC647" i="1" s="1"/>
  <c r="GX647" i="1" s="1"/>
  <c r="I648" i="1"/>
  <c r="Q648" i="1" s="1"/>
  <c r="K648" i="1"/>
  <c r="R648" i="1"/>
  <c r="U648" i="1"/>
  <c r="AC648" i="1"/>
  <c r="AE648" i="1"/>
  <c r="CS648" i="1" s="1"/>
  <c r="AF648" i="1"/>
  <c r="S648" i="1" s="1"/>
  <c r="AG648" i="1"/>
  <c r="CU648" i="1" s="1"/>
  <c r="T648" i="1" s="1"/>
  <c r="AH648" i="1"/>
  <c r="AI648" i="1"/>
  <c r="CW648" i="1" s="1"/>
  <c r="V648" i="1" s="1"/>
  <c r="AJ648" i="1"/>
  <c r="CX648" i="1" s="1"/>
  <c r="W648" i="1" s="1"/>
  <c r="CR648" i="1"/>
  <c r="CV648" i="1"/>
  <c r="CZ648" i="1"/>
  <c r="GL648" i="1"/>
  <c r="GN648" i="1"/>
  <c r="GP648" i="1"/>
  <c r="GV648" i="1"/>
  <c r="HC648" i="1" s="1"/>
  <c r="GX648" i="1" s="1"/>
  <c r="I649" i="1"/>
  <c r="P649" i="1" s="1"/>
  <c r="K649" i="1"/>
  <c r="AC649" i="1"/>
  <c r="AE649" i="1"/>
  <c r="CS649" i="1" s="1"/>
  <c r="AF649" i="1"/>
  <c r="AG649" i="1"/>
  <c r="AH649" i="1"/>
  <c r="AI649" i="1"/>
  <c r="AJ649" i="1"/>
  <c r="CX649" i="1" s="1"/>
  <c r="CQ649" i="1"/>
  <c r="CU649" i="1"/>
  <c r="CV649" i="1"/>
  <c r="U649" i="1" s="1"/>
  <c r="CW649" i="1"/>
  <c r="V649" i="1" s="1"/>
  <c r="GL649" i="1"/>
  <c r="GN649" i="1"/>
  <c r="GP649" i="1"/>
  <c r="GV649" i="1"/>
  <c r="HC649" i="1"/>
  <c r="GX649" i="1" s="1"/>
  <c r="I650" i="1"/>
  <c r="K650" i="1"/>
  <c r="T650" i="1"/>
  <c r="W650" i="1"/>
  <c r="AC650" i="1"/>
  <c r="AE650" i="1"/>
  <c r="AF650" i="1"/>
  <c r="AG650" i="1"/>
  <c r="CU650" i="1" s="1"/>
  <c r="AH650" i="1"/>
  <c r="AI650" i="1"/>
  <c r="CW650" i="1" s="1"/>
  <c r="V650" i="1" s="1"/>
  <c r="AJ650" i="1"/>
  <c r="CQ650" i="1"/>
  <c r="CT650" i="1"/>
  <c r="CV650" i="1"/>
  <c r="U650" i="1" s="1"/>
  <c r="CX650" i="1"/>
  <c r="GL650" i="1"/>
  <c r="GN650" i="1"/>
  <c r="GP650" i="1"/>
  <c r="GV650" i="1"/>
  <c r="HC650" i="1"/>
  <c r="GX650" i="1" s="1"/>
  <c r="I651" i="1"/>
  <c r="K651" i="1"/>
  <c r="R651" i="1"/>
  <c r="S651" i="1"/>
  <c r="AC651" i="1"/>
  <c r="CQ651" i="1" s="1"/>
  <c r="AD651" i="1"/>
  <c r="AE651" i="1"/>
  <c r="CR651" i="1" s="1"/>
  <c r="AF651" i="1"/>
  <c r="AG651" i="1"/>
  <c r="CU651" i="1" s="1"/>
  <c r="T651" i="1" s="1"/>
  <c r="AH651" i="1"/>
  <c r="CV651" i="1" s="1"/>
  <c r="U651" i="1" s="1"/>
  <c r="AI651" i="1"/>
  <c r="AJ651" i="1"/>
  <c r="CS651" i="1"/>
  <c r="CT651" i="1"/>
  <c r="CW651" i="1"/>
  <c r="V651" i="1" s="1"/>
  <c r="CX651" i="1"/>
  <c r="W651" i="1" s="1"/>
  <c r="GL651" i="1"/>
  <c r="GN651" i="1"/>
  <c r="GP651" i="1"/>
  <c r="GV651" i="1"/>
  <c r="HC651" i="1" s="1"/>
  <c r="GX651" i="1" s="1"/>
  <c r="I652" i="1"/>
  <c r="K652" i="1"/>
  <c r="S652" i="1"/>
  <c r="V652" i="1"/>
  <c r="AB652" i="1"/>
  <c r="AC652" i="1"/>
  <c r="AE652" i="1"/>
  <c r="AD652" i="1" s="1"/>
  <c r="AF652" i="1"/>
  <c r="AG652" i="1"/>
  <c r="CU652" i="1" s="1"/>
  <c r="T652" i="1" s="1"/>
  <c r="AH652" i="1"/>
  <c r="AI652" i="1"/>
  <c r="CW652" i="1" s="1"/>
  <c r="AJ652" i="1"/>
  <c r="CX652" i="1" s="1"/>
  <c r="W652" i="1" s="1"/>
  <c r="CR652" i="1"/>
  <c r="CS652" i="1"/>
  <c r="CT652" i="1"/>
  <c r="CV652" i="1"/>
  <c r="GL652" i="1"/>
  <c r="GN652" i="1"/>
  <c r="GP652" i="1"/>
  <c r="GV652" i="1"/>
  <c r="HC652" i="1" s="1"/>
  <c r="GX652" i="1" s="1"/>
  <c r="I653" i="1"/>
  <c r="K653" i="1"/>
  <c r="P653" i="1"/>
  <c r="Q653" i="1"/>
  <c r="T653" i="1"/>
  <c r="AC653" i="1"/>
  <c r="AE653" i="1"/>
  <c r="AF653" i="1"/>
  <c r="CT653" i="1" s="1"/>
  <c r="AG653" i="1"/>
  <c r="AH653" i="1"/>
  <c r="AI653" i="1"/>
  <c r="CW653" i="1" s="1"/>
  <c r="V653" i="1" s="1"/>
  <c r="AJ653" i="1"/>
  <c r="CX653" i="1" s="1"/>
  <c r="W653" i="1" s="1"/>
  <c r="CQ653" i="1"/>
  <c r="CS653" i="1"/>
  <c r="CU653" i="1"/>
  <c r="CV653" i="1"/>
  <c r="U653" i="1" s="1"/>
  <c r="GL653" i="1"/>
  <c r="GN653" i="1"/>
  <c r="GP653" i="1"/>
  <c r="GV653" i="1"/>
  <c r="HC653" i="1"/>
  <c r="GX653" i="1" s="1"/>
  <c r="I654" i="1"/>
  <c r="K654" i="1"/>
  <c r="Q654" i="1"/>
  <c r="S654" i="1"/>
  <c r="CY654" i="1" s="1"/>
  <c r="U654" i="1"/>
  <c r="AC654" i="1"/>
  <c r="AB654" i="1" s="1"/>
  <c r="AD654" i="1"/>
  <c r="AE654" i="1"/>
  <c r="AF654" i="1"/>
  <c r="AG654" i="1"/>
  <c r="AH654" i="1"/>
  <c r="AI654" i="1"/>
  <c r="CW654" i="1" s="1"/>
  <c r="V654" i="1" s="1"/>
  <c r="AJ654" i="1"/>
  <c r="CT654" i="1"/>
  <c r="CU654" i="1"/>
  <c r="T654" i="1" s="1"/>
  <c r="CV654" i="1"/>
  <c r="CX654" i="1"/>
  <c r="W654" i="1" s="1"/>
  <c r="CZ654" i="1"/>
  <c r="GL654" i="1"/>
  <c r="GN654" i="1"/>
  <c r="GP654" i="1"/>
  <c r="GV654" i="1"/>
  <c r="HC654" i="1" s="1"/>
  <c r="GX654" i="1" s="1"/>
  <c r="I655" i="1"/>
  <c r="Q655" i="1" s="1"/>
  <c r="K655" i="1"/>
  <c r="P655" i="1"/>
  <c r="R655" i="1"/>
  <c r="S655" i="1"/>
  <c r="X655" i="1" s="1"/>
  <c r="V655" i="1"/>
  <c r="AC655" i="1"/>
  <c r="AD655" i="1"/>
  <c r="AB655" i="1" s="1"/>
  <c r="AE655" i="1"/>
  <c r="AF655" i="1"/>
  <c r="CT655" i="1" s="1"/>
  <c r="AG655" i="1"/>
  <c r="CU655" i="1" s="1"/>
  <c r="T655" i="1" s="1"/>
  <c r="AH655" i="1"/>
  <c r="CV655" i="1" s="1"/>
  <c r="U655" i="1" s="1"/>
  <c r="AI655" i="1"/>
  <c r="AJ655" i="1"/>
  <c r="CP655" i="1"/>
  <c r="O655" i="1" s="1"/>
  <c r="CQ655" i="1"/>
  <c r="CR655" i="1"/>
  <c r="CS655" i="1"/>
  <c r="CW655" i="1"/>
  <c r="CX655" i="1"/>
  <c r="W655" i="1" s="1"/>
  <c r="GL655" i="1"/>
  <c r="GN655" i="1"/>
  <c r="GP655" i="1"/>
  <c r="GV655" i="1"/>
  <c r="HC655" i="1" s="1"/>
  <c r="GX655" i="1"/>
  <c r="I656" i="1"/>
  <c r="K656" i="1"/>
  <c r="Q656" i="1"/>
  <c r="S656" i="1"/>
  <c r="AC656" i="1"/>
  <c r="CQ656" i="1" s="1"/>
  <c r="AE656" i="1"/>
  <c r="R656" i="1" s="1"/>
  <c r="AF656" i="1"/>
  <c r="CT656" i="1" s="1"/>
  <c r="AG656" i="1"/>
  <c r="CU656" i="1" s="1"/>
  <c r="T656" i="1" s="1"/>
  <c r="AH656" i="1"/>
  <c r="AI656" i="1"/>
  <c r="CW656" i="1" s="1"/>
  <c r="V656" i="1" s="1"/>
  <c r="AJ656" i="1"/>
  <c r="CS656" i="1"/>
  <c r="CV656" i="1"/>
  <c r="U656" i="1" s="1"/>
  <c r="CX656" i="1"/>
  <c r="W656" i="1" s="1"/>
  <c r="GL656" i="1"/>
  <c r="GN656" i="1"/>
  <c r="GP656" i="1"/>
  <c r="GV656" i="1"/>
  <c r="HC656" i="1"/>
  <c r="GX656" i="1" s="1"/>
  <c r="I657" i="1"/>
  <c r="Q657" i="1" s="1"/>
  <c r="K657" i="1"/>
  <c r="P657" i="1"/>
  <c r="R657" i="1"/>
  <c r="AC657" i="1"/>
  <c r="AD657" i="1"/>
  <c r="AB657" i="1" s="1"/>
  <c r="AE657" i="1"/>
  <c r="AF657" i="1"/>
  <c r="AG657" i="1"/>
  <c r="AH657" i="1"/>
  <c r="CV657" i="1" s="1"/>
  <c r="U657" i="1" s="1"/>
  <c r="AI657" i="1"/>
  <c r="AJ657" i="1"/>
  <c r="CX657" i="1" s="1"/>
  <c r="W657" i="1" s="1"/>
  <c r="CQ657" i="1"/>
  <c r="CR657" i="1"/>
  <c r="CS657" i="1"/>
  <c r="CU657" i="1"/>
  <c r="T657" i="1" s="1"/>
  <c r="CW657" i="1"/>
  <c r="V657" i="1" s="1"/>
  <c r="GL657" i="1"/>
  <c r="GN657" i="1"/>
  <c r="GP657" i="1"/>
  <c r="GV657" i="1"/>
  <c r="HC657" i="1" s="1"/>
  <c r="GX657" i="1" s="1"/>
  <c r="I658" i="1"/>
  <c r="R658" i="1" s="1"/>
  <c r="K658" i="1"/>
  <c r="S658" i="1"/>
  <c r="X658" i="1" s="1"/>
  <c r="AC658" i="1"/>
  <c r="CQ658" i="1" s="1"/>
  <c r="AD658" i="1"/>
  <c r="AE658" i="1"/>
  <c r="CS658" i="1" s="1"/>
  <c r="AF658" i="1"/>
  <c r="AG658" i="1"/>
  <c r="CU658" i="1" s="1"/>
  <c r="T658" i="1" s="1"/>
  <c r="AH658" i="1"/>
  <c r="AI658" i="1"/>
  <c r="CW658" i="1" s="1"/>
  <c r="AJ658" i="1"/>
  <c r="CR658" i="1"/>
  <c r="CT658" i="1"/>
  <c r="CV658" i="1"/>
  <c r="U658" i="1" s="1"/>
  <c r="CX658" i="1"/>
  <c r="W658" i="1" s="1"/>
  <c r="GL658" i="1"/>
  <c r="GN658" i="1"/>
  <c r="GP658" i="1"/>
  <c r="GV658" i="1"/>
  <c r="GX658" i="1"/>
  <c r="HC658" i="1"/>
  <c r="I659" i="1"/>
  <c r="Q659" i="1" s="1"/>
  <c r="K659" i="1"/>
  <c r="P659" i="1"/>
  <c r="R659" i="1"/>
  <c r="AC659" i="1"/>
  <c r="CQ659" i="1" s="1"/>
  <c r="AD659" i="1"/>
  <c r="AE659" i="1"/>
  <c r="AF659" i="1"/>
  <c r="AG659" i="1"/>
  <c r="AH659" i="1"/>
  <c r="CV659" i="1" s="1"/>
  <c r="U659" i="1" s="1"/>
  <c r="AI659" i="1"/>
  <c r="AJ659" i="1"/>
  <c r="CX659" i="1" s="1"/>
  <c r="W659" i="1" s="1"/>
  <c r="CR659" i="1"/>
  <c r="CS659" i="1"/>
  <c r="CU659" i="1"/>
  <c r="T659" i="1" s="1"/>
  <c r="CW659" i="1"/>
  <c r="V659" i="1" s="1"/>
  <c r="GL659" i="1"/>
  <c r="GN659" i="1"/>
  <c r="GP659" i="1"/>
  <c r="GV659" i="1"/>
  <c r="HC659" i="1" s="1"/>
  <c r="GX659" i="1" s="1"/>
  <c r="I660" i="1"/>
  <c r="Q660" i="1" s="1"/>
  <c r="K660" i="1"/>
  <c r="U660" i="1"/>
  <c r="AC660" i="1"/>
  <c r="AE660" i="1"/>
  <c r="AF660" i="1"/>
  <c r="S660" i="1" s="1"/>
  <c r="AG660" i="1"/>
  <c r="CU660" i="1" s="1"/>
  <c r="T660" i="1" s="1"/>
  <c r="AH660" i="1"/>
  <c r="AI660" i="1"/>
  <c r="AJ660" i="1"/>
  <c r="CX660" i="1" s="1"/>
  <c r="W660" i="1" s="1"/>
  <c r="CR660" i="1"/>
  <c r="CT660" i="1"/>
  <c r="CV660" i="1"/>
  <c r="CW660" i="1"/>
  <c r="GL660" i="1"/>
  <c r="GN660" i="1"/>
  <c r="GP660" i="1"/>
  <c r="GV660" i="1"/>
  <c r="HC660" i="1"/>
  <c r="GX660" i="1" s="1"/>
  <c r="I661" i="1"/>
  <c r="P661" i="1" s="1"/>
  <c r="K661" i="1"/>
  <c r="AC661" i="1"/>
  <c r="AD661" i="1"/>
  <c r="AB661" i="1" s="1"/>
  <c r="AE661" i="1"/>
  <c r="CR661" i="1" s="1"/>
  <c r="AF661" i="1"/>
  <c r="AG661" i="1"/>
  <c r="AH661" i="1"/>
  <c r="CV661" i="1" s="1"/>
  <c r="U661" i="1" s="1"/>
  <c r="AI661" i="1"/>
  <c r="AJ661" i="1"/>
  <c r="CX661" i="1" s="1"/>
  <c r="CQ661" i="1"/>
  <c r="CU661" i="1"/>
  <c r="T661" i="1" s="1"/>
  <c r="CW661" i="1"/>
  <c r="V661" i="1" s="1"/>
  <c r="GL661" i="1"/>
  <c r="GN661" i="1"/>
  <c r="GP661" i="1"/>
  <c r="GV661" i="1"/>
  <c r="GX661" i="1"/>
  <c r="HC661" i="1"/>
  <c r="I662" i="1"/>
  <c r="K662" i="1"/>
  <c r="Q662" i="1"/>
  <c r="S662" i="1"/>
  <c r="X662" i="1" s="1"/>
  <c r="U662" i="1"/>
  <c r="AC662" i="1"/>
  <c r="AE662" i="1"/>
  <c r="AF662" i="1"/>
  <c r="AG662" i="1"/>
  <c r="CU662" i="1" s="1"/>
  <c r="T662" i="1" s="1"/>
  <c r="AH662" i="1"/>
  <c r="AI662" i="1"/>
  <c r="CW662" i="1" s="1"/>
  <c r="V662" i="1" s="1"/>
  <c r="AJ662" i="1"/>
  <c r="CT662" i="1"/>
  <c r="CV662" i="1"/>
  <c r="CX662" i="1"/>
  <c r="W662" i="1" s="1"/>
  <c r="GL662" i="1"/>
  <c r="GN662" i="1"/>
  <c r="GP662" i="1"/>
  <c r="GV662" i="1"/>
  <c r="HC662" i="1" s="1"/>
  <c r="GX662" i="1" s="1"/>
  <c r="I663" i="1"/>
  <c r="K663" i="1"/>
  <c r="R663" i="1"/>
  <c r="S663" i="1"/>
  <c r="V663" i="1"/>
  <c r="X663" i="1"/>
  <c r="AC663" i="1"/>
  <c r="AB663" i="1" s="1"/>
  <c r="AD663" i="1"/>
  <c r="AE663" i="1"/>
  <c r="CR663" i="1" s="1"/>
  <c r="AF663" i="1"/>
  <c r="AG663" i="1"/>
  <c r="CU663" i="1" s="1"/>
  <c r="T663" i="1" s="1"/>
  <c r="AH663" i="1"/>
  <c r="CV663" i="1" s="1"/>
  <c r="U663" i="1" s="1"/>
  <c r="AI663" i="1"/>
  <c r="AJ663" i="1"/>
  <c r="CX663" i="1" s="1"/>
  <c r="W663" i="1" s="1"/>
  <c r="CS663" i="1"/>
  <c r="CT663" i="1"/>
  <c r="CW663" i="1"/>
  <c r="GL663" i="1"/>
  <c r="GN663" i="1"/>
  <c r="FT683" i="1" s="1"/>
  <c r="GP663" i="1"/>
  <c r="GV663" i="1"/>
  <c r="HC663" i="1" s="1"/>
  <c r="GX663" i="1"/>
  <c r="I664" i="1"/>
  <c r="K664" i="1"/>
  <c r="S664" i="1"/>
  <c r="V664" i="1"/>
  <c r="Y664" i="1"/>
  <c r="AC664" i="1"/>
  <c r="AE664" i="1"/>
  <c r="AD664" i="1" s="1"/>
  <c r="AB664" i="1" s="1"/>
  <c r="AF664" i="1"/>
  <c r="AG664" i="1"/>
  <c r="CU664" i="1" s="1"/>
  <c r="T664" i="1" s="1"/>
  <c r="AH664" i="1"/>
  <c r="AI664" i="1"/>
  <c r="CW664" i="1" s="1"/>
  <c r="AJ664" i="1"/>
  <c r="CX664" i="1" s="1"/>
  <c r="W664" i="1" s="1"/>
  <c r="CT664" i="1"/>
  <c r="CV664" i="1"/>
  <c r="U664" i="1" s="1"/>
  <c r="CZ664" i="1"/>
  <c r="GL664" i="1"/>
  <c r="GN664" i="1"/>
  <c r="GP664" i="1"/>
  <c r="GV664" i="1"/>
  <c r="HC664" i="1"/>
  <c r="GX664" i="1" s="1"/>
  <c r="I665" i="1"/>
  <c r="K665" i="1"/>
  <c r="P665" i="1"/>
  <c r="Q665" i="1"/>
  <c r="R665" i="1"/>
  <c r="U665" i="1"/>
  <c r="AC665" i="1"/>
  <c r="AD665" i="1"/>
  <c r="AE665" i="1"/>
  <c r="CR665" i="1" s="1"/>
  <c r="AF665" i="1"/>
  <c r="AG665" i="1"/>
  <c r="AH665" i="1"/>
  <c r="AI665" i="1"/>
  <c r="CW665" i="1" s="1"/>
  <c r="V665" i="1" s="1"/>
  <c r="AJ665" i="1"/>
  <c r="CX665" i="1" s="1"/>
  <c r="W665" i="1" s="1"/>
  <c r="CQ665" i="1"/>
  <c r="CS665" i="1"/>
  <c r="CU665" i="1"/>
  <c r="T665" i="1" s="1"/>
  <c r="CV665" i="1"/>
  <c r="GL665" i="1"/>
  <c r="GN665" i="1"/>
  <c r="GP665" i="1"/>
  <c r="GV665" i="1"/>
  <c r="HC665" i="1"/>
  <c r="GX665" i="1" s="1"/>
  <c r="I666" i="1"/>
  <c r="P666" i="1" s="1"/>
  <c r="K666" i="1"/>
  <c r="AC666" i="1"/>
  <c r="AD666" i="1"/>
  <c r="AE666" i="1"/>
  <c r="CS666" i="1" s="1"/>
  <c r="AF666" i="1"/>
  <c r="AG666" i="1"/>
  <c r="CU666" i="1" s="1"/>
  <c r="T666" i="1" s="1"/>
  <c r="AH666" i="1"/>
  <c r="AI666" i="1"/>
  <c r="CW666" i="1" s="1"/>
  <c r="AJ666" i="1"/>
  <c r="CQ666" i="1"/>
  <c r="CT666" i="1"/>
  <c r="CV666" i="1"/>
  <c r="U666" i="1" s="1"/>
  <c r="CX666" i="1"/>
  <c r="W666" i="1" s="1"/>
  <c r="GL666" i="1"/>
  <c r="GN666" i="1"/>
  <c r="GP666" i="1"/>
  <c r="GV666" i="1"/>
  <c r="HC666" i="1"/>
  <c r="GX666" i="1" s="1"/>
  <c r="I667" i="1"/>
  <c r="K667" i="1"/>
  <c r="P667" i="1"/>
  <c r="R667" i="1"/>
  <c r="V667" i="1"/>
  <c r="AC667" i="1"/>
  <c r="AD667" i="1"/>
  <c r="AB667" i="1" s="1"/>
  <c r="AE667" i="1"/>
  <c r="CR667" i="1" s="1"/>
  <c r="AF667" i="1"/>
  <c r="AG667" i="1"/>
  <c r="CU667" i="1" s="1"/>
  <c r="T667" i="1" s="1"/>
  <c r="AH667" i="1"/>
  <c r="CV667" i="1" s="1"/>
  <c r="U667" i="1" s="1"/>
  <c r="AI667" i="1"/>
  <c r="AJ667" i="1"/>
  <c r="CQ667" i="1"/>
  <c r="CS667" i="1"/>
  <c r="CW667" i="1"/>
  <c r="CX667" i="1"/>
  <c r="W667" i="1" s="1"/>
  <c r="GL667" i="1"/>
  <c r="GN667" i="1"/>
  <c r="GP667" i="1"/>
  <c r="GV667" i="1"/>
  <c r="GX667" i="1"/>
  <c r="HC667" i="1"/>
  <c r="I668" i="1"/>
  <c r="U668" i="1" s="1"/>
  <c r="K668" i="1"/>
  <c r="S668" i="1"/>
  <c r="AC668" i="1"/>
  <c r="AE668" i="1"/>
  <c r="AD668" i="1" s="1"/>
  <c r="AF668" i="1"/>
  <c r="CT668" i="1" s="1"/>
  <c r="AG668" i="1"/>
  <c r="CU668" i="1" s="1"/>
  <c r="AH668" i="1"/>
  <c r="AI668" i="1"/>
  <c r="CW668" i="1" s="1"/>
  <c r="V668" i="1" s="1"/>
  <c r="AJ668" i="1"/>
  <c r="CR668" i="1"/>
  <c r="CS668" i="1"/>
  <c r="CV668" i="1"/>
  <c r="CX668" i="1"/>
  <c r="W668" i="1" s="1"/>
  <c r="GL668" i="1"/>
  <c r="GN668" i="1"/>
  <c r="GP668" i="1"/>
  <c r="GV668" i="1"/>
  <c r="HC668" i="1" s="1"/>
  <c r="GX668" i="1" s="1"/>
  <c r="I669" i="1"/>
  <c r="Q669" i="1" s="1"/>
  <c r="K669" i="1"/>
  <c r="AB669" i="1"/>
  <c r="AC669" i="1"/>
  <c r="AD669" i="1"/>
  <c r="AE669" i="1"/>
  <c r="AF669" i="1"/>
  <c r="AG669" i="1"/>
  <c r="AH669" i="1"/>
  <c r="CV669" i="1" s="1"/>
  <c r="AI669" i="1"/>
  <c r="CW669" i="1" s="1"/>
  <c r="V669" i="1" s="1"/>
  <c r="AJ669" i="1"/>
  <c r="CX669" i="1" s="1"/>
  <c r="W669" i="1" s="1"/>
  <c r="CQ669" i="1"/>
  <c r="CR669" i="1"/>
  <c r="CS669" i="1"/>
  <c r="CU669" i="1"/>
  <c r="T669" i="1" s="1"/>
  <c r="GL669" i="1"/>
  <c r="GN669" i="1"/>
  <c r="GP669" i="1"/>
  <c r="GV669" i="1"/>
  <c r="HC669" i="1"/>
  <c r="I670" i="1"/>
  <c r="K670" i="1"/>
  <c r="Q670" i="1"/>
  <c r="S670" i="1"/>
  <c r="X670" i="1" s="1"/>
  <c r="W670" i="1"/>
  <c r="Y670" i="1"/>
  <c r="AC670" i="1"/>
  <c r="AD670" i="1"/>
  <c r="AE670" i="1"/>
  <c r="CS670" i="1" s="1"/>
  <c r="AF670" i="1"/>
  <c r="AG670" i="1"/>
  <c r="CU670" i="1" s="1"/>
  <c r="T670" i="1" s="1"/>
  <c r="AH670" i="1"/>
  <c r="AI670" i="1"/>
  <c r="CW670" i="1" s="1"/>
  <c r="V670" i="1" s="1"/>
  <c r="AJ670" i="1"/>
  <c r="CR670" i="1"/>
  <c r="CT670" i="1"/>
  <c r="CV670" i="1"/>
  <c r="U670" i="1" s="1"/>
  <c r="CX670" i="1"/>
  <c r="CZ670" i="1"/>
  <c r="GL670" i="1"/>
  <c r="GN670" i="1"/>
  <c r="GP670" i="1"/>
  <c r="GV670" i="1"/>
  <c r="GX670" i="1"/>
  <c r="HC670" i="1"/>
  <c r="I671" i="1"/>
  <c r="Q671" i="1" s="1"/>
  <c r="K671" i="1"/>
  <c r="P671" i="1"/>
  <c r="R671" i="1"/>
  <c r="AB671" i="1"/>
  <c r="AC671" i="1"/>
  <c r="CQ671" i="1" s="1"/>
  <c r="AD671" i="1"/>
  <c r="AE671" i="1"/>
  <c r="AF671" i="1"/>
  <c r="AG671" i="1"/>
  <c r="AH671" i="1"/>
  <c r="CV671" i="1" s="1"/>
  <c r="U671" i="1" s="1"/>
  <c r="AI671" i="1"/>
  <c r="AJ671" i="1"/>
  <c r="CX671" i="1" s="1"/>
  <c r="W671" i="1" s="1"/>
  <c r="CR671" i="1"/>
  <c r="CS671" i="1"/>
  <c r="CT671" i="1"/>
  <c r="CU671" i="1"/>
  <c r="T671" i="1" s="1"/>
  <c r="CW671" i="1"/>
  <c r="V671" i="1" s="1"/>
  <c r="GL671" i="1"/>
  <c r="GN671" i="1"/>
  <c r="GP671" i="1"/>
  <c r="GV671" i="1"/>
  <c r="HC671" i="1" s="1"/>
  <c r="GX671" i="1" s="1"/>
  <c r="I672" i="1"/>
  <c r="T672" i="1" s="1"/>
  <c r="K672" i="1"/>
  <c r="S672" i="1"/>
  <c r="AC672" i="1"/>
  <c r="AE672" i="1"/>
  <c r="AF672" i="1"/>
  <c r="CT672" i="1" s="1"/>
  <c r="AG672" i="1"/>
  <c r="CU672" i="1" s="1"/>
  <c r="AH672" i="1"/>
  <c r="CV672" i="1" s="1"/>
  <c r="U672" i="1" s="1"/>
  <c r="AI672" i="1"/>
  <c r="AJ672" i="1"/>
  <c r="CX672" i="1" s="1"/>
  <c r="W672" i="1" s="1"/>
  <c r="CW672" i="1"/>
  <c r="GL672" i="1"/>
  <c r="GN672" i="1"/>
  <c r="GP672" i="1"/>
  <c r="GV672" i="1"/>
  <c r="HC672" i="1"/>
  <c r="I673" i="1"/>
  <c r="K673" i="1"/>
  <c r="P673" i="1"/>
  <c r="Q673" i="1"/>
  <c r="T673" i="1"/>
  <c r="AC673" i="1"/>
  <c r="AB673" i="1" s="1"/>
  <c r="AE673" i="1"/>
  <c r="AD673" i="1" s="1"/>
  <c r="AF673" i="1"/>
  <c r="AG673" i="1"/>
  <c r="AH673" i="1"/>
  <c r="CV673" i="1" s="1"/>
  <c r="U673" i="1" s="1"/>
  <c r="AI673" i="1"/>
  <c r="AJ673" i="1"/>
  <c r="CX673" i="1" s="1"/>
  <c r="W673" i="1" s="1"/>
  <c r="CR673" i="1"/>
  <c r="CS673" i="1"/>
  <c r="CU673" i="1"/>
  <c r="CW673" i="1"/>
  <c r="V673" i="1" s="1"/>
  <c r="GL673" i="1"/>
  <c r="GN673" i="1"/>
  <c r="GP673" i="1"/>
  <c r="GV673" i="1"/>
  <c r="GX673" i="1"/>
  <c r="HC673" i="1"/>
  <c r="I674" i="1"/>
  <c r="K674" i="1"/>
  <c r="Q674" i="1"/>
  <c r="S674" i="1"/>
  <c r="CY674" i="1" s="1"/>
  <c r="T674" i="1"/>
  <c r="V674" i="1"/>
  <c r="Y674" i="1"/>
  <c r="AC674" i="1"/>
  <c r="CQ674" i="1" s="1"/>
  <c r="AE674" i="1"/>
  <c r="AF674" i="1"/>
  <c r="AG674" i="1"/>
  <c r="CU674" i="1" s="1"/>
  <c r="AH674" i="1"/>
  <c r="AI674" i="1"/>
  <c r="CW674" i="1" s="1"/>
  <c r="AJ674" i="1"/>
  <c r="CX674" i="1" s="1"/>
  <c r="W674" i="1" s="1"/>
  <c r="CR674" i="1"/>
  <c r="CT674" i="1"/>
  <c r="CV674" i="1"/>
  <c r="U674" i="1" s="1"/>
  <c r="CZ674" i="1"/>
  <c r="GL674" i="1"/>
  <c r="GN674" i="1"/>
  <c r="GP674" i="1"/>
  <c r="GV674" i="1"/>
  <c r="HC674" i="1"/>
  <c r="GX674" i="1" s="1"/>
  <c r="I675" i="1"/>
  <c r="K675" i="1"/>
  <c r="S675" i="1"/>
  <c r="CY675" i="1" s="1"/>
  <c r="U675" i="1"/>
  <c r="X675" i="1"/>
  <c r="AB675" i="1"/>
  <c r="AC675" i="1"/>
  <c r="P675" i="1" s="1"/>
  <c r="AE675" i="1"/>
  <c r="AD675" i="1" s="1"/>
  <c r="AF675" i="1"/>
  <c r="AG675" i="1"/>
  <c r="CU675" i="1" s="1"/>
  <c r="T675" i="1" s="1"/>
  <c r="AH675" i="1"/>
  <c r="AI675" i="1"/>
  <c r="CW675" i="1" s="1"/>
  <c r="V675" i="1" s="1"/>
  <c r="AJ675" i="1"/>
  <c r="CX675" i="1" s="1"/>
  <c r="W675" i="1" s="1"/>
  <c r="CQ675" i="1"/>
  <c r="CS675" i="1"/>
  <c r="CT675" i="1"/>
  <c r="CV675" i="1"/>
  <c r="CZ675" i="1"/>
  <c r="GL675" i="1"/>
  <c r="GN675" i="1"/>
  <c r="GP675" i="1"/>
  <c r="GV675" i="1"/>
  <c r="HC675" i="1" s="1"/>
  <c r="GX675" i="1" s="1"/>
  <c r="I676" i="1"/>
  <c r="R676" i="1" s="1"/>
  <c r="K676" i="1"/>
  <c r="P676" i="1"/>
  <c r="S676" i="1"/>
  <c r="X676" i="1" s="1"/>
  <c r="U676" i="1"/>
  <c r="AC676" i="1"/>
  <c r="AD676" i="1"/>
  <c r="AB676" i="1" s="1"/>
  <c r="AE676" i="1"/>
  <c r="CR676" i="1" s="1"/>
  <c r="AF676" i="1"/>
  <c r="CT676" i="1" s="1"/>
  <c r="AG676" i="1"/>
  <c r="AH676" i="1"/>
  <c r="AI676" i="1"/>
  <c r="CW676" i="1" s="1"/>
  <c r="V676" i="1" s="1"/>
  <c r="AJ676" i="1"/>
  <c r="CQ676" i="1"/>
  <c r="CU676" i="1"/>
  <c r="T676" i="1" s="1"/>
  <c r="CV676" i="1"/>
  <c r="CX676" i="1"/>
  <c r="W676" i="1" s="1"/>
  <c r="CZ676" i="1"/>
  <c r="GL676" i="1"/>
  <c r="GN676" i="1"/>
  <c r="GP676" i="1"/>
  <c r="GV676" i="1"/>
  <c r="GX676" i="1"/>
  <c r="HC676" i="1"/>
  <c r="I677" i="1"/>
  <c r="R677" i="1" s="1"/>
  <c r="K677" i="1"/>
  <c r="P677" i="1"/>
  <c r="S677" i="1"/>
  <c r="CY677" i="1" s="1"/>
  <c r="W677" i="1"/>
  <c r="AC677" i="1"/>
  <c r="AD677" i="1"/>
  <c r="AB677" i="1" s="1"/>
  <c r="AE677" i="1"/>
  <c r="Q677" i="1" s="1"/>
  <c r="AF677" i="1"/>
  <c r="CT677" i="1" s="1"/>
  <c r="AG677" i="1"/>
  <c r="AH677" i="1"/>
  <c r="AI677" i="1"/>
  <c r="CW677" i="1" s="1"/>
  <c r="V677" i="1" s="1"/>
  <c r="AJ677" i="1"/>
  <c r="CQ677" i="1"/>
  <c r="CS677" i="1"/>
  <c r="CU677" i="1"/>
  <c r="T677" i="1" s="1"/>
  <c r="CV677" i="1"/>
  <c r="U677" i="1" s="1"/>
  <c r="CX677" i="1"/>
  <c r="GL677" i="1"/>
  <c r="GN677" i="1"/>
  <c r="GP677" i="1"/>
  <c r="GV677" i="1"/>
  <c r="GX677" i="1"/>
  <c r="HC677" i="1"/>
  <c r="I678" i="1"/>
  <c r="K678" i="1"/>
  <c r="P678" i="1"/>
  <c r="R678" i="1"/>
  <c r="W678" i="1"/>
  <c r="AC678" i="1"/>
  <c r="AD678" i="1"/>
  <c r="AE678" i="1"/>
  <c r="CR678" i="1" s="1"/>
  <c r="AF678" i="1"/>
  <c r="AB678" i="1" s="1"/>
  <c r="AG678" i="1"/>
  <c r="CU678" i="1" s="1"/>
  <c r="T678" i="1" s="1"/>
  <c r="AH678" i="1"/>
  <c r="CV678" i="1" s="1"/>
  <c r="U678" i="1" s="1"/>
  <c r="AI678" i="1"/>
  <c r="AJ678" i="1"/>
  <c r="CQ678" i="1"/>
  <c r="CS678" i="1"/>
  <c r="CW678" i="1"/>
  <c r="V678" i="1" s="1"/>
  <c r="CX678" i="1"/>
  <c r="GL678" i="1"/>
  <c r="GN678" i="1"/>
  <c r="GP678" i="1"/>
  <c r="GV678" i="1"/>
  <c r="HC678" i="1" s="1"/>
  <c r="GX678" i="1" s="1"/>
  <c r="I679" i="1"/>
  <c r="U679" i="1" s="1"/>
  <c r="K679" i="1"/>
  <c r="R679" i="1"/>
  <c r="AC679" i="1"/>
  <c r="CQ679" i="1" s="1"/>
  <c r="AD679" i="1"/>
  <c r="AB679" i="1" s="1"/>
  <c r="AE679" i="1"/>
  <c r="AF679" i="1"/>
  <c r="AG679" i="1"/>
  <c r="AH679" i="1"/>
  <c r="AI679" i="1"/>
  <c r="AJ679" i="1"/>
  <c r="CR679" i="1"/>
  <c r="CS679" i="1"/>
  <c r="CU679" i="1"/>
  <c r="T679" i="1" s="1"/>
  <c r="CV679" i="1"/>
  <c r="CW679" i="1"/>
  <c r="V679" i="1" s="1"/>
  <c r="CX679" i="1"/>
  <c r="W679" i="1" s="1"/>
  <c r="GL679" i="1"/>
  <c r="GN679" i="1"/>
  <c r="GP679" i="1"/>
  <c r="GV679" i="1"/>
  <c r="HC679" i="1" s="1"/>
  <c r="GX679" i="1" s="1"/>
  <c r="I680" i="1"/>
  <c r="K680" i="1"/>
  <c r="AB680" i="1"/>
  <c r="AC680" i="1"/>
  <c r="CQ680" i="1" s="1"/>
  <c r="AD680" i="1"/>
  <c r="AE680" i="1"/>
  <c r="AF680" i="1"/>
  <c r="CT680" i="1" s="1"/>
  <c r="AG680" i="1"/>
  <c r="AH680" i="1"/>
  <c r="CV680" i="1" s="1"/>
  <c r="U680" i="1" s="1"/>
  <c r="AI680" i="1"/>
  <c r="CW680" i="1" s="1"/>
  <c r="V680" i="1" s="1"/>
  <c r="AJ680" i="1"/>
  <c r="CX680" i="1" s="1"/>
  <c r="W680" i="1" s="1"/>
  <c r="CR680" i="1"/>
  <c r="CS680" i="1"/>
  <c r="CU680" i="1"/>
  <c r="GL680" i="1"/>
  <c r="GN680" i="1"/>
  <c r="GP680" i="1"/>
  <c r="GV680" i="1"/>
  <c r="HC680" i="1"/>
  <c r="I681" i="1"/>
  <c r="Q681" i="1" s="1"/>
  <c r="K681" i="1"/>
  <c r="R681" i="1"/>
  <c r="T681" i="1"/>
  <c r="W681" i="1"/>
  <c r="AC681" i="1"/>
  <c r="CQ681" i="1" s="1"/>
  <c r="AD681" i="1"/>
  <c r="AE681" i="1"/>
  <c r="CS681" i="1" s="1"/>
  <c r="AF681" i="1"/>
  <c r="S681" i="1" s="1"/>
  <c r="AG681" i="1"/>
  <c r="AH681" i="1"/>
  <c r="CV681" i="1" s="1"/>
  <c r="U681" i="1" s="1"/>
  <c r="AI681" i="1"/>
  <c r="AJ681" i="1"/>
  <c r="CR681" i="1"/>
  <c r="CT681" i="1"/>
  <c r="CU681" i="1"/>
  <c r="CW681" i="1"/>
  <c r="V681" i="1" s="1"/>
  <c r="CX681" i="1"/>
  <c r="CY681" i="1"/>
  <c r="GL681" i="1"/>
  <c r="GN681" i="1"/>
  <c r="GP681" i="1"/>
  <c r="GV681" i="1"/>
  <c r="HC681" i="1" s="1"/>
  <c r="GX681" i="1" s="1"/>
  <c r="B683" i="1"/>
  <c r="B612" i="1" s="1"/>
  <c r="C683" i="1"/>
  <c r="C612" i="1" s="1"/>
  <c r="D683" i="1"/>
  <c r="D612" i="1" s="1"/>
  <c r="F683" i="1"/>
  <c r="F612" i="1" s="1"/>
  <c r="G683" i="1"/>
  <c r="G612" i="1" s="1"/>
  <c r="AO683" i="1"/>
  <c r="AO612" i="1" s="1"/>
  <c r="AU683" i="1"/>
  <c r="BX683" i="1"/>
  <c r="BX612" i="1" s="1"/>
  <c r="BY683" i="1"/>
  <c r="AP683" i="1" s="1"/>
  <c r="BZ683" i="1"/>
  <c r="CK683" i="1"/>
  <c r="CK612" i="1" s="1"/>
  <c r="CL683" i="1"/>
  <c r="CM683" i="1"/>
  <c r="CM612" i="1" s="1"/>
  <c r="EG683" i="1"/>
  <c r="EV683" i="1"/>
  <c r="EV612" i="1" s="1"/>
  <c r="FP683" i="1"/>
  <c r="FP612" i="1" s="1"/>
  <c r="FQ683" i="1"/>
  <c r="GC683" i="1"/>
  <c r="GD683" i="1"/>
  <c r="GD612" i="1" s="1"/>
  <c r="GE683" i="1"/>
  <c r="GE612" i="1" s="1"/>
  <c r="F687" i="1"/>
  <c r="D713" i="1"/>
  <c r="E715" i="1"/>
  <c r="Z715" i="1"/>
  <c r="AA715" i="1"/>
  <c r="AM715" i="1"/>
  <c r="AN715" i="1"/>
  <c r="BE715" i="1"/>
  <c r="BF715" i="1"/>
  <c r="BG715" i="1"/>
  <c r="BH715" i="1"/>
  <c r="BI715" i="1"/>
  <c r="BJ715" i="1"/>
  <c r="BK715" i="1"/>
  <c r="BL715" i="1"/>
  <c r="BM715" i="1"/>
  <c r="BN715" i="1"/>
  <c r="BO715" i="1"/>
  <c r="BP715" i="1"/>
  <c r="BQ715" i="1"/>
  <c r="BR715" i="1"/>
  <c r="BS715" i="1"/>
  <c r="BT715" i="1"/>
  <c r="BU715" i="1"/>
  <c r="BV715" i="1"/>
  <c r="BW715" i="1"/>
  <c r="CN715" i="1"/>
  <c r="CO715" i="1"/>
  <c r="CP715" i="1"/>
  <c r="CQ715" i="1"/>
  <c r="CR715" i="1"/>
  <c r="CS715" i="1"/>
  <c r="CT715" i="1"/>
  <c r="CU715" i="1"/>
  <c r="CV715" i="1"/>
  <c r="CW715" i="1"/>
  <c r="CX715" i="1"/>
  <c r="CY715" i="1"/>
  <c r="CZ715" i="1"/>
  <c r="DA715" i="1"/>
  <c r="DB715" i="1"/>
  <c r="DC715" i="1"/>
  <c r="DD715" i="1"/>
  <c r="DE715" i="1"/>
  <c r="DF715" i="1"/>
  <c r="DR715" i="1"/>
  <c r="DS715" i="1"/>
  <c r="EE715" i="1"/>
  <c r="EF715" i="1"/>
  <c r="EW715" i="1"/>
  <c r="EX715" i="1"/>
  <c r="EY715" i="1"/>
  <c r="EZ715" i="1"/>
  <c r="FA715" i="1"/>
  <c r="FB715" i="1"/>
  <c r="FC715" i="1"/>
  <c r="FD715" i="1"/>
  <c r="FE715" i="1"/>
  <c r="FF715" i="1"/>
  <c r="FG715" i="1"/>
  <c r="FH715" i="1"/>
  <c r="FI715" i="1"/>
  <c r="FJ715" i="1"/>
  <c r="FK715" i="1"/>
  <c r="FL715" i="1"/>
  <c r="FM715" i="1"/>
  <c r="FN715" i="1"/>
  <c r="FO715" i="1"/>
  <c r="GF715" i="1"/>
  <c r="GG715" i="1"/>
  <c r="GH715" i="1"/>
  <c r="GI715" i="1"/>
  <c r="GJ715" i="1"/>
  <c r="GK715" i="1"/>
  <c r="GL715" i="1"/>
  <c r="GM715" i="1"/>
  <c r="GN715" i="1"/>
  <c r="GO715" i="1"/>
  <c r="GP715" i="1"/>
  <c r="GQ715" i="1"/>
  <c r="GR715" i="1"/>
  <c r="GS715" i="1"/>
  <c r="GT715" i="1"/>
  <c r="GU715" i="1"/>
  <c r="GV715" i="1"/>
  <c r="GW715" i="1"/>
  <c r="GX715" i="1"/>
  <c r="I717" i="1"/>
  <c r="R717" i="1" s="1"/>
  <c r="K717" i="1"/>
  <c r="P717" i="1"/>
  <c r="S717" i="1"/>
  <c r="X717" i="1" s="1"/>
  <c r="U717" i="1"/>
  <c r="AC717" i="1"/>
  <c r="AD717" i="1"/>
  <c r="AB717" i="1" s="1"/>
  <c r="AE717" i="1"/>
  <c r="CR717" i="1" s="1"/>
  <c r="AF717" i="1"/>
  <c r="AG717" i="1"/>
  <c r="AH717" i="1"/>
  <c r="AI717" i="1"/>
  <c r="CW717" i="1" s="1"/>
  <c r="V717" i="1" s="1"/>
  <c r="AJ717" i="1"/>
  <c r="CX717" i="1" s="1"/>
  <c r="W717" i="1" s="1"/>
  <c r="CQ717" i="1"/>
  <c r="CS717" i="1"/>
  <c r="CT717" i="1"/>
  <c r="CU717" i="1"/>
  <c r="T717" i="1" s="1"/>
  <c r="CV717" i="1"/>
  <c r="CZ717" i="1"/>
  <c r="GL717" i="1"/>
  <c r="GN717" i="1"/>
  <c r="GP717" i="1"/>
  <c r="GV717" i="1"/>
  <c r="GX717" i="1"/>
  <c r="HC717" i="1"/>
  <c r="I718" i="1"/>
  <c r="K718" i="1"/>
  <c r="P718" i="1"/>
  <c r="CP718" i="1" s="1"/>
  <c r="O718" i="1" s="1"/>
  <c r="S718" i="1"/>
  <c r="CY718" i="1" s="1"/>
  <c r="W718" i="1"/>
  <c r="AC718" i="1"/>
  <c r="AD718" i="1"/>
  <c r="AB718" i="1" s="1"/>
  <c r="AE718" i="1"/>
  <c r="Q718" i="1" s="1"/>
  <c r="AF718" i="1"/>
  <c r="AG718" i="1"/>
  <c r="AH718" i="1"/>
  <c r="AI718" i="1"/>
  <c r="CW718" i="1" s="1"/>
  <c r="V718" i="1" s="1"/>
  <c r="AJ718" i="1"/>
  <c r="CQ718" i="1"/>
  <c r="CT718" i="1"/>
  <c r="CU718" i="1"/>
  <c r="T718" i="1" s="1"/>
  <c r="CV718" i="1"/>
  <c r="U718" i="1" s="1"/>
  <c r="CX718" i="1"/>
  <c r="GL718" i="1"/>
  <c r="GN718" i="1"/>
  <c r="GP718" i="1"/>
  <c r="GV718" i="1"/>
  <c r="GX718" i="1"/>
  <c r="HC718" i="1"/>
  <c r="I719" i="1"/>
  <c r="S719" i="1"/>
  <c r="V719" i="1"/>
  <c r="X719" i="1"/>
  <c r="AC719" i="1"/>
  <c r="AE719" i="1"/>
  <c r="CS719" i="1" s="1"/>
  <c r="AF719" i="1"/>
  <c r="AG719" i="1"/>
  <c r="CU719" i="1" s="1"/>
  <c r="T719" i="1" s="1"/>
  <c r="AH719" i="1"/>
  <c r="AI719" i="1"/>
  <c r="AJ719" i="1"/>
  <c r="CQ719" i="1"/>
  <c r="CR719" i="1"/>
  <c r="CT719" i="1"/>
  <c r="CV719" i="1"/>
  <c r="U719" i="1" s="1"/>
  <c r="CW719" i="1"/>
  <c r="CX719" i="1"/>
  <c r="W719" i="1" s="1"/>
  <c r="GL719" i="1"/>
  <c r="GN719" i="1"/>
  <c r="GP719" i="1"/>
  <c r="GV719" i="1"/>
  <c r="HC719" i="1"/>
  <c r="GX719" i="1" s="1"/>
  <c r="I720" i="1"/>
  <c r="Q720" i="1" s="1"/>
  <c r="R720" i="1"/>
  <c r="T720" i="1"/>
  <c r="W720" i="1"/>
  <c r="AC720" i="1"/>
  <c r="AD720" i="1"/>
  <c r="AE720" i="1"/>
  <c r="AF720" i="1"/>
  <c r="S720" i="1" s="1"/>
  <c r="AG720" i="1"/>
  <c r="AH720" i="1"/>
  <c r="CV720" i="1" s="1"/>
  <c r="U720" i="1" s="1"/>
  <c r="AI720" i="1"/>
  <c r="CW720" i="1" s="1"/>
  <c r="V720" i="1" s="1"/>
  <c r="AJ720" i="1"/>
  <c r="CR720" i="1"/>
  <c r="CS720" i="1"/>
  <c r="CT720" i="1"/>
  <c r="CU720" i="1"/>
  <c r="CX720" i="1"/>
  <c r="GL720" i="1"/>
  <c r="GN720" i="1"/>
  <c r="GP720" i="1"/>
  <c r="GV720" i="1"/>
  <c r="HC720" i="1" s="1"/>
  <c r="GX720" i="1" s="1"/>
  <c r="I721" i="1"/>
  <c r="R721" i="1" s="1"/>
  <c r="P721" i="1"/>
  <c r="W721" i="1"/>
  <c r="AC721" i="1"/>
  <c r="AD721" i="1"/>
  <c r="AB721" i="1" s="1"/>
  <c r="AE721" i="1"/>
  <c r="Q721" i="1" s="1"/>
  <c r="AF721" i="1"/>
  <c r="AG721" i="1"/>
  <c r="AH721" i="1"/>
  <c r="AI721" i="1"/>
  <c r="CW721" i="1" s="1"/>
  <c r="V721" i="1" s="1"/>
  <c r="AJ721" i="1"/>
  <c r="CQ721" i="1"/>
  <c r="CT721" i="1"/>
  <c r="CU721" i="1"/>
  <c r="T721" i="1" s="1"/>
  <c r="CV721" i="1"/>
  <c r="U721" i="1" s="1"/>
  <c r="CX721" i="1"/>
  <c r="GL721" i="1"/>
  <c r="GN721" i="1"/>
  <c r="GP721" i="1"/>
  <c r="GV721" i="1"/>
  <c r="GX721" i="1"/>
  <c r="HC721" i="1"/>
  <c r="I722" i="1"/>
  <c r="S722" i="1"/>
  <c r="X722" i="1" s="1"/>
  <c r="V722" i="1"/>
  <c r="AC722" i="1"/>
  <c r="AE722" i="1"/>
  <c r="CS722" i="1" s="1"/>
  <c r="AF722" i="1"/>
  <c r="AG722" i="1"/>
  <c r="CU722" i="1" s="1"/>
  <c r="T722" i="1" s="1"/>
  <c r="AH722" i="1"/>
  <c r="AI722" i="1"/>
  <c r="AJ722" i="1"/>
  <c r="CQ722" i="1"/>
  <c r="CR722" i="1"/>
  <c r="CT722" i="1"/>
  <c r="CV722" i="1"/>
  <c r="U722" i="1" s="1"/>
  <c r="CW722" i="1"/>
  <c r="CX722" i="1"/>
  <c r="W722" i="1" s="1"/>
  <c r="GL722" i="1"/>
  <c r="GN722" i="1"/>
  <c r="GP722" i="1"/>
  <c r="GV722" i="1"/>
  <c r="HC722" i="1"/>
  <c r="GX722" i="1" s="1"/>
  <c r="I723" i="1"/>
  <c r="K723" i="1"/>
  <c r="S723" i="1"/>
  <c r="V723" i="1"/>
  <c r="AC723" i="1"/>
  <c r="P723" i="1" s="1"/>
  <c r="AE723" i="1"/>
  <c r="CR723" i="1" s="1"/>
  <c r="AF723" i="1"/>
  <c r="AG723" i="1"/>
  <c r="CU723" i="1" s="1"/>
  <c r="T723" i="1" s="1"/>
  <c r="AH723" i="1"/>
  <c r="CV723" i="1" s="1"/>
  <c r="U723" i="1" s="1"/>
  <c r="AI723" i="1"/>
  <c r="AJ723" i="1"/>
  <c r="CQ723" i="1"/>
  <c r="CS723" i="1"/>
  <c r="CT723" i="1"/>
  <c r="CW723" i="1"/>
  <c r="CX723" i="1"/>
  <c r="W723" i="1" s="1"/>
  <c r="GL723" i="1"/>
  <c r="GN723" i="1"/>
  <c r="GP723" i="1"/>
  <c r="GV723" i="1"/>
  <c r="HC723" i="1"/>
  <c r="GX723" i="1" s="1"/>
  <c r="I724" i="1"/>
  <c r="R724" i="1" s="1"/>
  <c r="K724" i="1"/>
  <c r="S724" i="1"/>
  <c r="CY724" i="1" s="1"/>
  <c r="U724" i="1"/>
  <c r="X724" i="1"/>
  <c r="AB724" i="1"/>
  <c r="AC724" i="1"/>
  <c r="P724" i="1" s="1"/>
  <c r="AE724" i="1"/>
  <c r="AD724" i="1" s="1"/>
  <c r="AF724" i="1"/>
  <c r="AG724" i="1"/>
  <c r="CU724" i="1" s="1"/>
  <c r="T724" i="1" s="1"/>
  <c r="AH724" i="1"/>
  <c r="AI724" i="1"/>
  <c r="CW724" i="1" s="1"/>
  <c r="V724" i="1" s="1"/>
  <c r="AJ724" i="1"/>
  <c r="CS724" i="1"/>
  <c r="CT724" i="1"/>
  <c r="CV724" i="1"/>
  <c r="CX724" i="1"/>
  <c r="W724" i="1" s="1"/>
  <c r="CZ724" i="1"/>
  <c r="GL724" i="1"/>
  <c r="GN724" i="1"/>
  <c r="GP724" i="1"/>
  <c r="GV724" i="1"/>
  <c r="HC724" i="1" s="1"/>
  <c r="GX724" i="1" s="1"/>
  <c r="I725" i="1"/>
  <c r="K725" i="1"/>
  <c r="P725" i="1"/>
  <c r="S725" i="1"/>
  <c r="X725" i="1" s="1"/>
  <c r="U725" i="1"/>
  <c r="AC725" i="1"/>
  <c r="AD725" i="1"/>
  <c r="AB725" i="1" s="1"/>
  <c r="AE725" i="1"/>
  <c r="CR725" i="1" s="1"/>
  <c r="AF725" i="1"/>
  <c r="AG725" i="1"/>
  <c r="AH725" i="1"/>
  <c r="AI725" i="1"/>
  <c r="CW725" i="1" s="1"/>
  <c r="V725" i="1" s="1"/>
  <c r="AJ725" i="1"/>
  <c r="CX725" i="1" s="1"/>
  <c r="W725" i="1" s="1"/>
  <c r="CQ725" i="1"/>
  <c r="CS725" i="1"/>
  <c r="CT725" i="1"/>
  <c r="CU725" i="1"/>
  <c r="T725" i="1" s="1"/>
  <c r="CV725" i="1"/>
  <c r="CZ725" i="1"/>
  <c r="GL725" i="1"/>
  <c r="GN725" i="1"/>
  <c r="GP725" i="1"/>
  <c r="GV725" i="1"/>
  <c r="GX725" i="1"/>
  <c r="HC725" i="1"/>
  <c r="I726" i="1"/>
  <c r="K726" i="1"/>
  <c r="P726" i="1"/>
  <c r="CP726" i="1" s="1"/>
  <c r="O726" i="1" s="1"/>
  <c r="S726" i="1"/>
  <c r="CY726" i="1" s="1"/>
  <c r="W726" i="1"/>
  <c r="AC726" i="1"/>
  <c r="AD726" i="1"/>
  <c r="AB726" i="1" s="1"/>
  <c r="AE726" i="1"/>
  <c r="Q726" i="1" s="1"/>
  <c r="AF726" i="1"/>
  <c r="AG726" i="1"/>
  <c r="AH726" i="1"/>
  <c r="AI726" i="1"/>
  <c r="CW726" i="1" s="1"/>
  <c r="V726" i="1" s="1"/>
  <c r="AJ726" i="1"/>
  <c r="CQ726" i="1"/>
  <c r="CT726" i="1"/>
  <c r="CU726" i="1"/>
  <c r="T726" i="1" s="1"/>
  <c r="CV726" i="1"/>
  <c r="U726" i="1" s="1"/>
  <c r="CX726" i="1"/>
  <c r="GL726" i="1"/>
  <c r="GN726" i="1"/>
  <c r="GP726" i="1"/>
  <c r="GV726" i="1"/>
  <c r="GX726" i="1"/>
  <c r="HC726" i="1"/>
  <c r="I727" i="1"/>
  <c r="K727" i="1"/>
  <c r="P727" i="1"/>
  <c r="R727" i="1"/>
  <c r="U727" i="1"/>
  <c r="W727" i="1"/>
  <c r="AC727" i="1"/>
  <c r="AD727" i="1"/>
  <c r="AE727" i="1"/>
  <c r="CR727" i="1" s="1"/>
  <c r="AF727" i="1"/>
  <c r="AG727" i="1"/>
  <c r="AH727" i="1"/>
  <c r="AI727" i="1"/>
  <c r="AJ727" i="1"/>
  <c r="CQ727" i="1"/>
  <c r="CS727" i="1"/>
  <c r="CU727" i="1"/>
  <c r="T727" i="1" s="1"/>
  <c r="CV727" i="1"/>
  <c r="CW727" i="1"/>
  <c r="V727" i="1" s="1"/>
  <c r="CX727" i="1"/>
  <c r="GL727" i="1"/>
  <c r="GN727" i="1"/>
  <c r="GP727" i="1"/>
  <c r="GV727" i="1"/>
  <c r="GX727" i="1"/>
  <c r="HC727" i="1"/>
  <c r="I728" i="1"/>
  <c r="R728" i="1" s="1"/>
  <c r="K728" i="1"/>
  <c r="AC728" i="1"/>
  <c r="AD728" i="1"/>
  <c r="AB728" i="1" s="1"/>
  <c r="AE728" i="1"/>
  <c r="AF728" i="1"/>
  <c r="AG728" i="1"/>
  <c r="CU728" i="1" s="1"/>
  <c r="AH728" i="1"/>
  <c r="AI728" i="1"/>
  <c r="AJ728" i="1"/>
  <c r="CQ728" i="1"/>
  <c r="CR728" i="1"/>
  <c r="CS728" i="1"/>
  <c r="CV728" i="1"/>
  <c r="CW728" i="1"/>
  <c r="CX728" i="1"/>
  <c r="W728" i="1" s="1"/>
  <c r="GL728" i="1"/>
  <c r="GN728" i="1"/>
  <c r="GP728" i="1"/>
  <c r="GV728" i="1"/>
  <c r="HC728" i="1"/>
  <c r="I729" i="1"/>
  <c r="U729" i="1" s="1"/>
  <c r="AC729" i="1"/>
  <c r="AE729" i="1"/>
  <c r="AD729" i="1" s="1"/>
  <c r="AB729" i="1" s="1"/>
  <c r="AF729" i="1"/>
  <c r="AG729" i="1"/>
  <c r="CU729" i="1" s="1"/>
  <c r="AH729" i="1"/>
  <c r="AI729" i="1"/>
  <c r="CW729" i="1" s="1"/>
  <c r="AJ729" i="1"/>
  <c r="CS729" i="1"/>
  <c r="CT729" i="1"/>
  <c r="CV729" i="1"/>
  <c r="CX729" i="1"/>
  <c r="GL729" i="1"/>
  <c r="GN729" i="1"/>
  <c r="GP729" i="1"/>
  <c r="GV729" i="1"/>
  <c r="HC729" i="1" s="1"/>
  <c r="AC730" i="1"/>
  <c r="CQ730" i="1" s="1"/>
  <c r="AE730" i="1"/>
  <c r="AF730" i="1"/>
  <c r="AG730" i="1"/>
  <c r="AH730" i="1"/>
  <c r="AI730" i="1"/>
  <c r="AJ730" i="1"/>
  <c r="CX730" i="1" s="1"/>
  <c r="CT730" i="1"/>
  <c r="CU730" i="1"/>
  <c r="CV730" i="1"/>
  <c r="CW730" i="1"/>
  <c r="GL730" i="1"/>
  <c r="GN730" i="1"/>
  <c r="GP730" i="1"/>
  <c r="GV730" i="1"/>
  <c r="HC730" i="1"/>
  <c r="I731" i="1"/>
  <c r="T731" i="1" s="1"/>
  <c r="K731" i="1"/>
  <c r="Q731" i="1"/>
  <c r="X731" i="1"/>
  <c r="AC731" i="1"/>
  <c r="AE731" i="1"/>
  <c r="AF731" i="1"/>
  <c r="S731" i="1" s="1"/>
  <c r="AG731" i="1"/>
  <c r="AH731" i="1"/>
  <c r="AI731" i="1"/>
  <c r="AJ731" i="1"/>
  <c r="CX731" i="1" s="1"/>
  <c r="W731" i="1" s="1"/>
  <c r="CQ731" i="1"/>
  <c r="CU731" i="1"/>
  <c r="CV731" i="1"/>
  <c r="U731" i="1" s="1"/>
  <c r="CW731" i="1"/>
  <c r="V731" i="1" s="1"/>
  <c r="GL731" i="1"/>
  <c r="GN731" i="1"/>
  <c r="GP731" i="1"/>
  <c r="GV731" i="1"/>
  <c r="HC731" i="1"/>
  <c r="GX731" i="1" s="1"/>
  <c r="I732" i="1"/>
  <c r="Q732" i="1" s="1"/>
  <c r="K732" i="1"/>
  <c r="S732" i="1"/>
  <c r="X732" i="1"/>
  <c r="AC732" i="1"/>
  <c r="AE732" i="1"/>
  <c r="CS732" i="1" s="1"/>
  <c r="AF732" i="1"/>
  <c r="AG732" i="1"/>
  <c r="CU732" i="1" s="1"/>
  <c r="T732" i="1" s="1"/>
  <c r="AH732" i="1"/>
  <c r="AI732" i="1"/>
  <c r="AJ732" i="1"/>
  <c r="CQ732" i="1"/>
  <c r="CR732" i="1"/>
  <c r="CT732" i="1"/>
  <c r="CV732" i="1"/>
  <c r="U732" i="1" s="1"/>
  <c r="CW732" i="1"/>
  <c r="CX732" i="1"/>
  <c r="W732" i="1" s="1"/>
  <c r="GL732" i="1"/>
  <c r="GN732" i="1"/>
  <c r="GP732" i="1"/>
  <c r="GV732" i="1"/>
  <c r="HC732" i="1"/>
  <c r="GX732" i="1" s="1"/>
  <c r="AC733" i="1"/>
  <c r="AD733" i="1"/>
  <c r="AE733" i="1"/>
  <c r="AF733" i="1"/>
  <c r="AG733" i="1"/>
  <c r="AH733" i="1"/>
  <c r="CV733" i="1" s="1"/>
  <c r="AI733" i="1"/>
  <c r="CW733" i="1" s="1"/>
  <c r="AJ733" i="1"/>
  <c r="CR733" i="1"/>
  <c r="CS733" i="1"/>
  <c r="CT733" i="1"/>
  <c r="CU733" i="1"/>
  <c r="CX733" i="1"/>
  <c r="GL733" i="1"/>
  <c r="GN733" i="1"/>
  <c r="GP733" i="1"/>
  <c r="GV733" i="1"/>
  <c r="HC733" i="1" s="1"/>
  <c r="AC734" i="1"/>
  <c r="AD734" i="1"/>
  <c r="AB734" i="1" s="1"/>
  <c r="AE734" i="1"/>
  <c r="CR734" i="1" s="1"/>
  <c r="AF734" i="1"/>
  <c r="AG734" i="1"/>
  <c r="AH734" i="1"/>
  <c r="AI734" i="1"/>
  <c r="CW734" i="1" s="1"/>
  <c r="AJ734" i="1"/>
  <c r="CQ734" i="1"/>
  <c r="CT734" i="1"/>
  <c r="CU734" i="1"/>
  <c r="CV734" i="1"/>
  <c r="CX734" i="1"/>
  <c r="GL734" i="1"/>
  <c r="GN734" i="1"/>
  <c r="GP734" i="1"/>
  <c r="GV734" i="1"/>
  <c r="HC734" i="1"/>
  <c r="I735" i="1"/>
  <c r="K735" i="1"/>
  <c r="P735" i="1"/>
  <c r="R735" i="1"/>
  <c r="U735" i="1"/>
  <c r="W735" i="1"/>
  <c r="AC735" i="1"/>
  <c r="AD735" i="1"/>
  <c r="AB735" i="1" s="1"/>
  <c r="AE735" i="1"/>
  <c r="CR735" i="1" s="1"/>
  <c r="AF735" i="1"/>
  <c r="AG735" i="1"/>
  <c r="AH735" i="1"/>
  <c r="AI735" i="1"/>
  <c r="AJ735" i="1"/>
  <c r="CQ735" i="1"/>
  <c r="CS735" i="1"/>
  <c r="CU735" i="1"/>
  <c r="T735" i="1" s="1"/>
  <c r="CV735" i="1"/>
  <c r="CW735" i="1"/>
  <c r="V735" i="1" s="1"/>
  <c r="CX735" i="1"/>
  <c r="GL735" i="1"/>
  <c r="GN735" i="1"/>
  <c r="GP735" i="1"/>
  <c r="GV735" i="1"/>
  <c r="GX735" i="1"/>
  <c r="HC735" i="1"/>
  <c r="I736" i="1"/>
  <c r="K736" i="1"/>
  <c r="R736" i="1"/>
  <c r="AC736" i="1"/>
  <c r="AD736" i="1"/>
  <c r="AB736" i="1" s="1"/>
  <c r="AE736" i="1"/>
  <c r="AF736" i="1"/>
  <c r="AG736" i="1"/>
  <c r="CU736" i="1" s="1"/>
  <c r="AH736" i="1"/>
  <c r="AI736" i="1"/>
  <c r="AJ736" i="1"/>
  <c r="CQ736" i="1"/>
  <c r="CR736" i="1"/>
  <c r="CS736" i="1"/>
  <c r="CV736" i="1"/>
  <c r="CW736" i="1"/>
  <c r="V736" i="1" s="1"/>
  <c r="CX736" i="1"/>
  <c r="W736" i="1" s="1"/>
  <c r="GL736" i="1"/>
  <c r="GN736" i="1"/>
  <c r="GP736" i="1"/>
  <c r="GV736" i="1"/>
  <c r="HC736" i="1"/>
  <c r="I737" i="1"/>
  <c r="U737" i="1" s="1"/>
  <c r="AB737" i="1"/>
  <c r="AC737" i="1"/>
  <c r="P737" i="1" s="1"/>
  <c r="AE737" i="1"/>
  <c r="AD737" i="1" s="1"/>
  <c r="AF737" i="1"/>
  <c r="AG737" i="1"/>
  <c r="CU737" i="1" s="1"/>
  <c r="T737" i="1" s="1"/>
  <c r="AH737" i="1"/>
  <c r="AI737" i="1"/>
  <c r="CW737" i="1" s="1"/>
  <c r="V737" i="1" s="1"/>
  <c r="AJ737" i="1"/>
  <c r="CS737" i="1"/>
  <c r="CT737" i="1"/>
  <c r="CV737" i="1"/>
  <c r="CX737" i="1"/>
  <c r="GL737" i="1"/>
  <c r="GN737" i="1"/>
  <c r="GP737" i="1"/>
  <c r="GV737" i="1"/>
  <c r="HC737" i="1" s="1"/>
  <c r="GX737" i="1" s="1"/>
  <c r="AC738" i="1"/>
  <c r="CQ738" i="1" s="1"/>
  <c r="AE738" i="1"/>
  <c r="AF738" i="1"/>
  <c r="AG738" i="1"/>
  <c r="AH738" i="1"/>
  <c r="AI738" i="1"/>
  <c r="AJ738" i="1"/>
  <c r="CX738" i="1" s="1"/>
  <c r="CT738" i="1"/>
  <c r="CU738" i="1"/>
  <c r="CV738" i="1"/>
  <c r="CW738" i="1"/>
  <c r="GL738" i="1"/>
  <c r="GN738" i="1"/>
  <c r="GP738" i="1"/>
  <c r="GV738" i="1"/>
  <c r="HC738" i="1"/>
  <c r="I739" i="1"/>
  <c r="T739" i="1" s="1"/>
  <c r="K739" i="1"/>
  <c r="AC739" i="1"/>
  <c r="AE739" i="1"/>
  <c r="AF739" i="1"/>
  <c r="AG739" i="1"/>
  <c r="AH739" i="1"/>
  <c r="AI739" i="1"/>
  <c r="AJ739" i="1"/>
  <c r="CX739" i="1" s="1"/>
  <c r="W739" i="1" s="1"/>
  <c r="CQ739" i="1"/>
  <c r="CU739" i="1"/>
  <c r="CV739" i="1"/>
  <c r="U739" i="1" s="1"/>
  <c r="CW739" i="1"/>
  <c r="V739" i="1" s="1"/>
  <c r="GL739" i="1"/>
  <c r="GN739" i="1"/>
  <c r="GP739" i="1"/>
  <c r="GV739" i="1"/>
  <c r="HC739" i="1"/>
  <c r="GX739" i="1" s="1"/>
  <c r="I740" i="1"/>
  <c r="K740" i="1"/>
  <c r="S740" i="1"/>
  <c r="AC740" i="1"/>
  <c r="AE740" i="1"/>
  <c r="CS740" i="1" s="1"/>
  <c r="AF740" i="1"/>
  <c r="AG740" i="1"/>
  <c r="CU740" i="1" s="1"/>
  <c r="AH740" i="1"/>
  <c r="AI740" i="1"/>
  <c r="AJ740" i="1"/>
  <c r="CQ740" i="1"/>
  <c r="CR740" i="1"/>
  <c r="CT740" i="1"/>
  <c r="CV740" i="1"/>
  <c r="CW740" i="1"/>
  <c r="CX740" i="1"/>
  <c r="GL740" i="1"/>
  <c r="GN740" i="1"/>
  <c r="GP740" i="1"/>
  <c r="GV740" i="1"/>
  <c r="HC740" i="1"/>
  <c r="AC741" i="1"/>
  <c r="AD741" i="1"/>
  <c r="AE741" i="1"/>
  <c r="AF741" i="1"/>
  <c r="AG741" i="1"/>
  <c r="AH741" i="1"/>
  <c r="CV741" i="1" s="1"/>
  <c r="AI741" i="1"/>
  <c r="CW741" i="1" s="1"/>
  <c r="AJ741" i="1"/>
  <c r="CR741" i="1"/>
  <c r="CS741" i="1"/>
  <c r="CT741" i="1"/>
  <c r="CU741" i="1"/>
  <c r="CX741" i="1"/>
  <c r="GL741" i="1"/>
  <c r="GN741" i="1"/>
  <c r="GP741" i="1"/>
  <c r="GV741" i="1"/>
  <c r="HC741" i="1" s="1"/>
  <c r="AC742" i="1"/>
  <c r="AD742" i="1"/>
  <c r="AB742" i="1" s="1"/>
  <c r="AE742" i="1"/>
  <c r="AF742" i="1"/>
  <c r="AG742" i="1"/>
  <c r="AH742" i="1"/>
  <c r="AI742" i="1"/>
  <c r="CW742" i="1" s="1"/>
  <c r="AJ742" i="1"/>
  <c r="CQ742" i="1"/>
  <c r="CT742" i="1"/>
  <c r="CU742" i="1"/>
  <c r="CV742" i="1"/>
  <c r="CX742" i="1"/>
  <c r="GL742" i="1"/>
  <c r="GN742" i="1"/>
  <c r="GP742" i="1"/>
  <c r="GV742" i="1"/>
  <c r="HC742" i="1"/>
  <c r="I743" i="1"/>
  <c r="K743" i="1"/>
  <c r="P743" i="1"/>
  <c r="R743" i="1"/>
  <c r="U743" i="1"/>
  <c r="W743" i="1"/>
  <c r="AC743" i="1"/>
  <c r="AD743" i="1"/>
  <c r="AB743" i="1" s="1"/>
  <c r="AE743" i="1"/>
  <c r="CR743" i="1" s="1"/>
  <c r="AF743" i="1"/>
  <c r="AG743" i="1"/>
  <c r="AH743" i="1"/>
  <c r="AI743" i="1"/>
  <c r="AJ743" i="1"/>
  <c r="CQ743" i="1"/>
  <c r="CS743" i="1"/>
  <c r="CU743" i="1"/>
  <c r="T743" i="1" s="1"/>
  <c r="CV743" i="1"/>
  <c r="CW743" i="1"/>
  <c r="V743" i="1" s="1"/>
  <c r="CX743" i="1"/>
  <c r="GL743" i="1"/>
  <c r="GN743" i="1"/>
  <c r="GP743" i="1"/>
  <c r="GV743" i="1"/>
  <c r="GX743" i="1"/>
  <c r="HC743" i="1"/>
  <c r="I744" i="1"/>
  <c r="K744" i="1"/>
  <c r="P744" i="1"/>
  <c r="R744" i="1"/>
  <c r="AC744" i="1"/>
  <c r="AD744" i="1"/>
  <c r="AE744" i="1"/>
  <c r="AF744" i="1"/>
  <c r="CT744" i="1" s="1"/>
  <c r="AG744" i="1"/>
  <c r="CU744" i="1" s="1"/>
  <c r="T744" i="1" s="1"/>
  <c r="AH744" i="1"/>
  <c r="AI744" i="1"/>
  <c r="AJ744" i="1"/>
  <c r="CQ744" i="1"/>
  <c r="CR744" i="1"/>
  <c r="CS744" i="1"/>
  <c r="CV744" i="1"/>
  <c r="CW744" i="1"/>
  <c r="V744" i="1" s="1"/>
  <c r="CX744" i="1"/>
  <c r="W744" i="1" s="1"/>
  <c r="GL744" i="1"/>
  <c r="GN744" i="1"/>
  <c r="GP744" i="1"/>
  <c r="GV744" i="1"/>
  <c r="GX744" i="1"/>
  <c r="HC744" i="1"/>
  <c r="I745" i="1"/>
  <c r="T745" i="1" s="1"/>
  <c r="K745" i="1"/>
  <c r="AB745" i="1"/>
  <c r="AC745" i="1"/>
  <c r="AD745" i="1"/>
  <c r="AE745" i="1"/>
  <c r="AF745" i="1"/>
  <c r="CT745" i="1" s="1"/>
  <c r="AG745" i="1"/>
  <c r="AH745" i="1"/>
  <c r="CV745" i="1" s="1"/>
  <c r="U745" i="1" s="1"/>
  <c r="AI745" i="1"/>
  <c r="AJ745" i="1"/>
  <c r="CQ745" i="1"/>
  <c r="CR745" i="1"/>
  <c r="CS745" i="1"/>
  <c r="CU745" i="1"/>
  <c r="CW745" i="1"/>
  <c r="CX745" i="1"/>
  <c r="GL745" i="1"/>
  <c r="GN745" i="1"/>
  <c r="GP745" i="1"/>
  <c r="GV745" i="1"/>
  <c r="HC745" i="1" s="1"/>
  <c r="I746" i="1"/>
  <c r="W746" i="1" s="1"/>
  <c r="K746" i="1"/>
  <c r="R746" i="1"/>
  <c r="T746" i="1"/>
  <c r="Y746" i="1"/>
  <c r="AC746" i="1"/>
  <c r="AD746" i="1"/>
  <c r="AE746" i="1"/>
  <c r="AF746" i="1"/>
  <c r="S746" i="1" s="1"/>
  <c r="X746" i="1" s="1"/>
  <c r="AG746" i="1"/>
  <c r="AH746" i="1"/>
  <c r="CV746" i="1" s="1"/>
  <c r="U746" i="1" s="1"/>
  <c r="AI746" i="1"/>
  <c r="CW746" i="1" s="1"/>
  <c r="V746" i="1" s="1"/>
  <c r="AJ746" i="1"/>
  <c r="CR746" i="1"/>
  <c r="CS746" i="1"/>
  <c r="CT746" i="1"/>
  <c r="CU746" i="1"/>
  <c r="CX746" i="1"/>
  <c r="CY746" i="1"/>
  <c r="CZ746" i="1"/>
  <c r="GL746" i="1"/>
  <c r="GN746" i="1"/>
  <c r="GP746" i="1"/>
  <c r="GV746" i="1"/>
  <c r="HC746" i="1" s="1"/>
  <c r="GX746" i="1" s="1"/>
  <c r="I747" i="1"/>
  <c r="K747" i="1"/>
  <c r="P747" i="1"/>
  <c r="T747" i="1"/>
  <c r="V747" i="1"/>
  <c r="AC747" i="1"/>
  <c r="AD747" i="1"/>
  <c r="AE747" i="1"/>
  <c r="AF747" i="1"/>
  <c r="S747" i="1" s="1"/>
  <c r="AG747" i="1"/>
  <c r="AH747" i="1"/>
  <c r="CV747" i="1" s="1"/>
  <c r="U747" i="1" s="1"/>
  <c r="AI747" i="1"/>
  <c r="AJ747" i="1"/>
  <c r="CX747" i="1" s="1"/>
  <c r="W747" i="1" s="1"/>
  <c r="CR747" i="1"/>
  <c r="CS747" i="1"/>
  <c r="CT747" i="1"/>
  <c r="CU747" i="1"/>
  <c r="CW747" i="1"/>
  <c r="GL747" i="1"/>
  <c r="GN747" i="1"/>
  <c r="GP747" i="1"/>
  <c r="GV747" i="1"/>
  <c r="HC747" i="1" s="1"/>
  <c r="GX747" i="1" s="1"/>
  <c r="I748" i="1"/>
  <c r="K748" i="1"/>
  <c r="T748" i="1"/>
  <c r="V748" i="1"/>
  <c r="W748" i="1"/>
  <c r="AC748" i="1"/>
  <c r="AE748" i="1"/>
  <c r="Q748" i="1" s="1"/>
  <c r="AF748" i="1"/>
  <c r="S748" i="1" s="1"/>
  <c r="AG748" i="1"/>
  <c r="AH748" i="1"/>
  <c r="AI748" i="1"/>
  <c r="AJ748" i="1"/>
  <c r="CX748" i="1" s="1"/>
  <c r="CT748" i="1"/>
  <c r="CU748" i="1"/>
  <c r="CV748" i="1"/>
  <c r="U748" i="1" s="1"/>
  <c r="CW748" i="1"/>
  <c r="CY748" i="1"/>
  <c r="GL748" i="1"/>
  <c r="GN748" i="1"/>
  <c r="GP748" i="1"/>
  <c r="GV748" i="1"/>
  <c r="HC748" i="1" s="1"/>
  <c r="GX748" i="1" s="1"/>
  <c r="I749" i="1"/>
  <c r="T749" i="1" s="1"/>
  <c r="K749" i="1"/>
  <c r="Q749" i="1"/>
  <c r="V749" i="1"/>
  <c r="AC749" i="1"/>
  <c r="AE749" i="1"/>
  <c r="R749" i="1" s="1"/>
  <c r="AF749" i="1"/>
  <c r="S749" i="1" s="1"/>
  <c r="AG749" i="1"/>
  <c r="AH749" i="1"/>
  <c r="AI749" i="1"/>
  <c r="AJ749" i="1"/>
  <c r="CX749" i="1" s="1"/>
  <c r="W749" i="1" s="1"/>
  <c r="CQ749" i="1"/>
  <c r="CT749" i="1"/>
  <c r="CU749" i="1"/>
  <c r="CV749" i="1"/>
  <c r="U749" i="1" s="1"/>
  <c r="CW749" i="1"/>
  <c r="GL749" i="1"/>
  <c r="GN749" i="1"/>
  <c r="GP749" i="1"/>
  <c r="GV749" i="1"/>
  <c r="HC749" i="1" s="1"/>
  <c r="GX749" i="1" s="1"/>
  <c r="I750" i="1"/>
  <c r="R750" i="1" s="1"/>
  <c r="K750" i="1"/>
  <c r="AC750" i="1"/>
  <c r="AE750" i="1"/>
  <c r="AF750" i="1"/>
  <c r="AG750" i="1"/>
  <c r="CU750" i="1" s="1"/>
  <c r="AH750" i="1"/>
  <c r="AI750" i="1"/>
  <c r="AJ750" i="1"/>
  <c r="CX750" i="1" s="1"/>
  <c r="W750" i="1" s="1"/>
  <c r="CQ750" i="1"/>
  <c r="CR750" i="1"/>
  <c r="CT750" i="1"/>
  <c r="CV750" i="1"/>
  <c r="U750" i="1" s="1"/>
  <c r="CW750" i="1"/>
  <c r="GL750" i="1"/>
  <c r="GN750" i="1"/>
  <c r="GP750" i="1"/>
  <c r="GV750" i="1"/>
  <c r="HC750" i="1" s="1"/>
  <c r="GX750" i="1" s="1"/>
  <c r="P751" i="1"/>
  <c r="Q751" i="1"/>
  <c r="S751" i="1"/>
  <c r="U751" i="1"/>
  <c r="AB751" i="1"/>
  <c r="AC751" i="1"/>
  <c r="AD751" i="1"/>
  <c r="AE751" i="1"/>
  <c r="AF751" i="1"/>
  <c r="AG751" i="1"/>
  <c r="AH751" i="1"/>
  <c r="AI751" i="1"/>
  <c r="CW751" i="1" s="1"/>
  <c r="V751" i="1" s="1"/>
  <c r="AJ751" i="1"/>
  <c r="CQ751" i="1"/>
  <c r="CS751" i="1"/>
  <c r="CT751" i="1"/>
  <c r="CU751" i="1"/>
  <c r="T751" i="1" s="1"/>
  <c r="CV751" i="1"/>
  <c r="CX751" i="1"/>
  <c r="W751" i="1" s="1"/>
  <c r="GL751" i="1"/>
  <c r="GO751" i="1"/>
  <c r="GP751" i="1"/>
  <c r="GV751" i="1"/>
  <c r="GX751" i="1"/>
  <c r="HC751" i="1"/>
  <c r="P752" i="1"/>
  <c r="R752" i="1"/>
  <c r="U752" i="1"/>
  <c r="AC752" i="1"/>
  <c r="AD752" i="1"/>
  <c r="AE752" i="1"/>
  <c r="Q752" i="1" s="1"/>
  <c r="AF752" i="1"/>
  <c r="AG752" i="1"/>
  <c r="CU752" i="1" s="1"/>
  <c r="T752" i="1" s="1"/>
  <c r="AH752" i="1"/>
  <c r="AI752" i="1"/>
  <c r="CW752" i="1" s="1"/>
  <c r="V752" i="1" s="1"/>
  <c r="AJ752" i="1"/>
  <c r="CQ752" i="1"/>
  <c r="CR752" i="1"/>
  <c r="CS752" i="1"/>
  <c r="CV752" i="1"/>
  <c r="CX752" i="1"/>
  <c r="W752" i="1" s="1"/>
  <c r="GL752" i="1"/>
  <c r="GO752" i="1"/>
  <c r="GP752" i="1"/>
  <c r="GV752" i="1"/>
  <c r="GX752" i="1"/>
  <c r="HC752" i="1"/>
  <c r="I753" i="1"/>
  <c r="Q753" i="1"/>
  <c r="S753" i="1"/>
  <c r="AC753" i="1"/>
  <c r="P753" i="1" s="1"/>
  <c r="AE753" i="1"/>
  <c r="AF753" i="1"/>
  <c r="AG753" i="1"/>
  <c r="CU753" i="1" s="1"/>
  <c r="AH753" i="1"/>
  <c r="AI753" i="1"/>
  <c r="CW753" i="1" s="1"/>
  <c r="V753" i="1" s="1"/>
  <c r="AJ753" i="1"/>
  <c r="CX753" i="1" s="1"/>
  <c r="W753" i="1" s="1"/>
  <c r="CQ753" i="1"/>
  <c r="CS753" i="1"/>
  <c r="CT753" i="1"/>
  <c r="CV753" i="1"/>
  <c r="U753" i="1" s="1"/>
  <c r="GL753" i="1"/>
  <c r="GO753" i="1"/>
  <c r="GP753" i="1"/>
  <c r="GV753" i="1"/>
  <c r="HC753" i="1" s="1"/>
  <c r="GX753" i="1" s="1"/>
  <c r="I754" i="1"/>
  <c r="R754" i="1"/>
  <c r="T754" i="1"/>
  <c r="V754" i="1"/>
  <c r="W754" i="1"/>
  <c r="Y754" i="1"/>
  <c r="AC754" i="1"/>
  <c r="AE754" i="1"/>
  <c r="AF754" i="1"/>
  <c r="S754" i="1" s="1"/>
  <c r="AG754" i="1"/>
  <c r="AH754" i="1"/>
  <c r="CV754" i="1" s="1"/>
  <c r="U754" i="1" s="1"/>
  <c r="AI754" i="1"/>
  <c r="AJ754" i="1"/>
  <c r="CX754" i="1" s="1"/>
  <c r="CR754" i="1"/>
  <c r="CU754" i="1"/>
  <c r="CW754" i="1"/>
  <c r="GL754" i="1"/>
  <c r="GO754" i="1"/>
  <c r="GP754" i="1"/>
  <c r="GV754" i="1"/>
  <c r="HC754" i="1"/>
  <c r="GX754" i="1" s="1"/>
  <c r="I755" i="1"/>
  <c r="I757" i="1" s="1"/>
  <c r="Q757" i="1" s="1"/>
  <c r="K755" i="1"/>
  <c r="Q755" i="1"/>
  <c r="V755" i="1"/>
  <c r="Y755" i="1"/>
  <c r="AC755" i="1"/>
  <c r="CQ755" i="1" s="1"/>
  <c r="AE755" i="1"/>
  <c r="AF755" i="1"/>
  <c r="S755" i="1" s="1"/>
  <c r="CZ755" i="1" s="1"/>
  <c r="AG755" i="1"/>
  <c r="AH755" i="1"/>
  <c r="AI755" i="1"/>
  <c r="AJ755" i="1"/>
  <c r="CX755" i="1" s="1"/>
  <c r="W755" i="1" s="1"/>
  <c r="CR755" i="1"/>
  <c r="CT755" i="1"/>
  <c r="CU755" i="1"/>
  <c r="CV755" i="1"/>
  <c r="U755" i="1" s="1"/>
  <c r="CW755" i="1"/>
  <c r="GL755" i="1"/>
  <c r="GN755" i="1"/>
  <c r="GP755" i="1"/>
  <c r="GV755" i="1"/>
  <c r="HC755" i="1" s="1"/>
  <c r="GX755" i="1" s="1"/>
  <c r="I756" i="1"/>
  <c r="K756" i="1"/>
  <c r="Q756" i="1"/>
  <c r="S756" i="1"/>
  <c r="V756" i="1"/>
  <c r="AC756" i="1"/>
  <c r="AE756" i="1"/>
  <c r="AF756" i="1"/>
  <c r="AG756" i="1"/>
  <c r="CU756" i="1" s="1"/>
  <c r="T756" i="1" s="1"/>
  <c r="AH756" i="1"/>
  <c r="CV756" i="1" s="1"/>
  <c r="U756" i="1" s="1"/>
  <c r="AI756" i="1"/>
  <c r="AJ756" i="1"/>
  <c r="CX756" i="1" s="1"/>
  <c r="W756" i="1" s="1"/>
  <c r="CQ756" i="1"/>
  <c r="CT756" i="1"/>
  <c r="CW756" i="1"/>
  <c r="CY756" i="1"/>
  <c r="GL756" i="1"/>
  <c r="GN756" i="1"/>
  <c r="GP756" i="1"/>
  <c r="GV756" i="1"/>
  <c r="HC756" i="1" s="1"/>
  <c r="GX756" i="1" s="1"/>
  <c r="R757" i="1"/>
  <c r="AC757" i="1"/>
  <c r="AD757" i="1"/>
  <c r="AE757" i="1"/>
  <c r="AF757" i="1"/>
  <c r="AG757" i="1"/>
  <c r="CU757" i="1" s="1"/>
  <c r="T757" i="1" s="1"/>
  <c r="AH757" i="1"/>
  <c r="CV757" i="1" s="1"/>
  <c r="U757" i="1" s="1"/>
  <c r="AI757" i="1"/>
  <c r="AJ757" i="1"/>
  <c r="CR757" i="1"/>
  <c r="CS757" i="1"/>
  <c r="CT757" i="1"/>
  <c r="CW757" i="1"/>
  <c r="V757" i="1" s="1"/>
  <c r="CX757" i="1"/>
  <c r="W757" i="1" s="1"/>
  <c r="GL757" i="1"/>
  <c r="GN757" i="1"/>
  <c r="GP757" i="1"/>
  <c r="GV757" i="1"/>
  <c r="HC757" i="1" s="1"/>
  <c r="GX757" i="1"/>
  <c r="I758" i="1"/>
  <c r="S758" i="1"/>
  <c r="X758" i="1"/>
  <c r="AC758" i="1"/>
  <c r="CQ758" i="1" s="1"/>
  <c r="AD758" i="1"/>
  <c r="AE758" i="1"/>
  <c r="CR758" i="1" s="1"/>
  <c r="AF758" i="1"/>
  <c r="AG758" i="1"/>
  <c r="CU758" i="1" s="1"/>
  <c r="T758" i="1" s="1"/>
  <c r="AH758" i="1"/>
  <c r="AI758" i="1"/>
  <c r="CW758" i="1" s="1"/>
  <c r="V758" i="1" s="1"/>
  <c r="AJ758" i="1"/>
  <c r="CS758" i="1"/>
  <c r="CT758" i="1"/>
  <c r="CV758" i="1"/>
  <c r="U758" i="1" s="1"/>
  <c r="CX758" i="1"/>
  <c r="W758" i="1" s="1"/>
  <c r="CZ758" i="1"/>
  <c r="GL758" i="1"/>
  <c r="GN758" i="1"/>
  <c r="GP758" i="1"/>
  <c r="GV758" i="1"/>
  <c r="HC758" i="1"/>
  <c r="GX758" i="1" s="1"/>
  <c r="P759" i="1"/>
  <c r="R759" i="1"/>
  <c r="S759" i="1"/>
  <c r="X759" i="1" s="1"/>
  <c r="T759" i="1"/>
  <c r="U759" i="1"/>
  <c r="AB759" i="1"/>
  <c r="AC759" i="1"/>
  <c r="AD759" i="1"/>
  <c r="AE759" i="1"/>
  <c r="Q759" i="1" s="1"/>
  <c r="CP759" i="1" s="1"/>
  <c r="O759" i="1" s="1"/>
  <c r="AF759" i="1"/>
  <c r="CT759" i="1" s="1"/>
  <c r="AG759" i="1"/>
  <c r="AH759" i="1"/>
  <c r="CV759" i="1" s="1"/>
  <c r="AI759" i="1"/>
  <c r="CW759" i="1" s="1"/>
  <c r="V759" i="1" s="1"/>
  <c r="AJ759" i="1"/>
  <c r="CQ759" i="1"/>
  <c r="CR759" i="1"/>
  <c r="CS759" i="1"/>
  <c r="CU759" i="1"/>
  <c r="CX759" i="1"/>
  <c r="W759" i="1" s="1"/>
  <c r="GL759" i="1"/>
  <c r="GN759" i="1"/>
  <c r="GP759" i="1"/>
  <c r="GV759" i="1"/>
  <c r="HC759" i="1" s="1"/>
  <c r="GX759" i="1" s="1"/>
  <c r="P760" i="1"/>
  <c r="Q760" i="1"/>
  <c r="CP760" i="1" s="1"/>
  <c r="O760" i="1" s="1"/>
  <c r="W760" i="1"/>
  <c r="AC760" i="1"/>
  <c r="AD760" i="1"/>
  <c r="AE760" i="1"/>
  <c r="CS760" i="1" s="1"/>
  <c r="AF760" i="1"/>
  <c r="S760" i="1" s="1"/>
  <c r="X760" i="1" s="1"/>
  <c r="AG760" i="1"/>
  <c r="AH760" i="1"/>
  <c r="CV760" i="1" s="1"/>
  <c r="U760" i="1" s="1"/>
  <c r="AI760" i="1"/>
  <c r="AJ760" i="1"/>
  <c r="CX760" i="1" s="1"/>
  <c r="CR760" i="1"/>
  <c r="CT760" i="1"/>
  <c r="CU760" i="1"/>
  <c r="T760" i="1" s="1"/>
  <c r="CW760" i="1"/>
  <c r="V760" i="1" s="1"/>
  <c r="CY760" i="1"/>
  <c r="CZ760" i="1"/>
  <c r="GL760" i="1"/>
  <c r="GN760" i="1"/>
  <c r="GP760" i="1"/>
  <c r="GV760" i="1"/>
  <c r="HC760" i="1" s="1"/>
  <c r="GX760" i="1" s="1"/>
  <c r="I761" i="1"/>
  <c r="K761" i="1"/>
  <c r="P761" i="1"/>
  <c r="R761" i="1"/>
  <c r="W761" i="1"/>
  <c r="Y761" i="1"/>
  <c r="AC761" i="1"/>
  <c r="AE761" i="1"/>
  <c r="CS761" i="1" s="1"/>
  <c r="AF761" i="1"/>
  <c r="S761" i="1" s="1"/>
  <c r="X761" i="1" s="1"/>
  <c r="AG761" i="1"/>
  <c r="AH761" i="1"/>
  <c r="CV761" i="1" s="1"/>
  <c r="U761" i="1" s="1"/>
  <c r="AI761" i="1"/>
  <c r="AJ761" i="1"/>
  <c r="CX761" i="1" s="1"/>
  <c r="CQ761" i="1"/>
  <c r="CT761" i="1"/>
  <c r="CU761" i="1"/>
  <c r="T761" i="1" s="1"/>
  <c r="CW761" i="1"/>
  <c r="V761" i="1" s="1"/>
  <c r="GL761" i="1"/>
  <c r="GN761" i="1"/>
  <c r="GP761" i="1"/>
  <c r="GV761" i="1"/>
  <c r="HC761" i="1"/>
  <c r="GX761" i="1" s="1"/>
  <c r="I762" i="1"/>
  <c r="V762" i="1" s="1"/>
  <c r="K762" i="1"/>
  <c r="Q762" i="1"/>
  <c r="R762" i="1"/>
  <c r="T762" i="1"/>
  <c r="AB762" i="1"/>
  <c r="AC762" i="1"/>
  <c r="P762" i="1" s="1"/>
  <c r="CP762" i="1" s="1"/>
  <c r="O762" i="1" s="1"/>
  <c r="AE762" i="1"/>
  <c r="AD762" i="1" s="1"/>
  <c r="AF762" i="1"/>
  <c r="S762" i="1" s="1"/>
  <c r="AG762" i="1"/>
  <c r="CU762" i="1" s="1"/>
  <c r="AH762" i="1"/>
  <c r="CV762" i="1" s="1"/>
  <c r="U762" i="1" s="1"/>
  <c r="AI762" i="1"/>
  <c r="AJ762" i="1"/>
  <c r="CX762" i="1" s="1"/>
  <c r="W762" i="1" s="1"/>
  <c r="CR762" i="1"/>
  <c r="CS762" i="1"/>
  <c r="CT762" i="1"/>
  <c r="CW762" i="1"/>
  <c r="GL762" i="1"/>
  <c r="GN762" i="1"/>
  <c r="GP762" i="1"/>
  <c r="GV762" i="1"/>
  <c r="HC762" i="1" s="1"/>
  <c r="GX762" i="1" s="1"/>
  <c r="I763" i="1"/>
  <c r="K763" i="1"/>
  <c r="AC763" i="1"/>
  <c r="AE763" i="1"/>
  <c r="AD763" i="1" s="1"/>
  <c r="AF763" i="1"/>
  <c r="AG763" i="1"/>
  <c r="AH763" i="1"/>
  <c r="CV763" i="1" s="1"/>
  <c r="U763" i="1" s="1"/>
  <c r="AI763" i="1"/>
  <c r="CW763" i="1" s="1"/>
  <c r="V763" i="1" s="1"/>
  <c r="AJ763" i="1"/>
  <c r="CS763" i="1"/>
  <c r="CT763" i="1"/>
  <c r="CU763" i="1"/>
  <c r="T763" i="1" s="1"/>
  <c r="CX763" i="1"/>
  <c r="GL763" i="1"/>
  <c r="GO763" i="1"/>
  <c r="GP763" i="1"/>
  <c r="GV763" i="1"/>
  <c r="HC763" i="1" s="1"/>
  <c r="GX763" i="1"/>
  <c r="I764" i="1"/>
  <c r="K764" i="1"/>
  <c r="P764" i="1"/>
  <c r="R764" i="1"/>
  <c r="W764" i="1"/>
  <c r="AC764" i="1"/>
  <c r="CQ764" i="1" s="1"/>
  <c r="AD764" i="1"/>
  <c r="AE764" i="1"/>
  <c r="CR764" i="1" s="1"/>
  <c r="AF764" i="1"/>
  <c r="AB764" i="1" s="1"/>
  <c r="AG764" i="1"/>
  <c r="AH764" i="1"/>
  <c r="CV764" i="1" s="1"/>
  <c r="U764" i="1" s="1"/>
  <c r="AI764" i="1"/>
  <c r="AJ764" i="1"/>
  <c r="CX764" i="1" s="1"/>
  <c r="CS764" i="1"/>
  <c r="CU764" i="1"/>
  <c r="T764" i="1" s="1"/>
  <c r="CW764" i="1"/>
  <c r="V764" i="1" s="1"/>
  <c r="GL764" i="1"/>
  <c r="GO764" i="1"/>
  <c r="GP764" i="1"/>
  <c r="GV764" i="1"/>
  <c r="HC764" i="1" s="1"/>
  <c r="GX764" i="1" s="1"/>
  <c r="R765" i="1"/>
  <c r="W765" i="1"/>
  <c r="AC765" i="1"/>
  <c r="CQ765" i="1" s="1"/>
  <c r="AE765" i="1"/>
  <c r="CS765" i="1" s="1"/>
  <c r="AF765" i="1"/>
  <c r="S765" i="1" s="1"/>
  <c r="AG765" i="1"/>
  <c r="CU765" i="1" s="1"/>
  <c r="T765" i="1" s="1"/>
  <c r="AH765" i="1"/>
  <c r="CV765" i="1" s="1"/>
  <c r="U765" i="1" s="1"/>
  <c r="AI765" i="1"/>
  <c r="AJ765" i="1"/>
  <c r="CR765" i="1"/>
  <c r="CT765" i="1"/>
  <c r="CW765" i="1"/>
  <c r="V765" i="1" s="1"/>
  <c r="CX765" i="1"/>
  <c r="GL765" i="1"/>
  <c r="GO765" i="1"/>
  <c r="GP765" i="1"/>
  <c r="GV765" i="1"/>
  <c r="HC765" i="1" s="1"/>
  <c r="GX765" i="1" s="1"/>
  <c r="Q766" i="1"/>
  <c r="T766" i="1"/>
  <c r="AC766" i="1"/>
  <c r="AE766" i="1"/>
  <c r="AF766" i="1"/>
  <c r="S766" i="1" s="1"/>
  <c r="AG766" i="1"/>
  <c r="AH766" i="1"/>
  <c r="AI766" i="1"/>
  <c r="CW766" i="1" s="1"/>
  <c r="V766" i="1" s="1"/>
  <c r="AJ766" i="1"/>
  <c r="CX766" i="1" s="1"/>
  <c r="W766" i="1" s="1"/>
  <c r="CQ766" i="1"/>
  <c r="CT766" i="1"/>
  <c r="CU766" i="1"/>
  <c r="CV766" i="1"/>
  <c r="U766" i="1" s="1"/>
  <c r="GL766" i="1"/>
  <c r="GO766" i="1"/>
  <c r="GP766" i="1"/>
  <c r="GV766" i="1"/>
  <c r="HC766" i="1"/>
  <c r="GX766" i="1" s="1"/>
  <c r="S767" i="1"/>
  <c r="CY767" i="1" s="1"/>
  <c r="U767" i="1"/>
  <c r="X767" i="1"/>
  <c r="AC767" i="1"/>
  <c r="P767" i="1" s="1"/>
  <c r="AE767" i="1"/>
  <c r="AD767" i="1" s="1"/>
  <c r="AB767" i="1" s="1"/>
  <c r="AF767" i="1"/>
  <c r="CT767" i="1" s="1"/>
  <c r="AG767" i="1"/>
  <c r="CU767" i="1" s="1"/>
  <c r="T767" i="1" s="1"/>
  <c r="AH767" i="1"/>
  <c r="AI767" i="1"/>
  <c r="CW767" i="1" s="1"/>
  <c r="V767" i="1" s="1"/>
  <c r="AJ767" i="1"/>
  <c r="CQ767" i="1"/>
  <c r="CS767" i="1"/>
  <c r="CV767" i="1"/>
  <c r="CX767" i="1"/>
  <c r="W767" i="1" s="1"/>
  <c r="CZ767" i="1"/>
  <c r="GL767" i="1"/>
  <c r="GO767" i="1"/>
  <c r="GP767" i="1"/>
  <c r="GV767" i="1"/>
  <c r="HC767" i="1"/>
  <c r="GX767" i="1" s="1"/>
  <c r="P768" i="1"/>
  <c r="R768" i="1"/>
  <c r="W768" i="1"/>
  <c r="AC768" i="1"/>
  <c r="CQ768" i="1" s="1"/>
  <c r="AD768" i="1"/>
  <c r="AE768" i="1"/>
  <c r="CR768" i="1" s="1"/>
  <c r="AF768" i="1"/>
  <c r="AB768" i="1" s="1"/>
  <c r="AG768" i="1"/>
  <c r="AH768" i="1"/>
  <c r="CV768" i="1" s="1"/>
  <c r="U768" i="1" s="1"/>
  <c r="AI768" i="1"/>
  <c r="AJ768" i="1"/>
  <c r="CX768" i="1" s="1"/>
  <c r="CS768" i="1"/>
  <c r="CU768" i="1"/>
  <c r="T768" i="1" s="1"/>
  <c r="CW768" i="1"/>
  <c r="V768" i="1" s="1"/>
  <c r="GL768" i="1"/>
  <c r="GO768" i="1"/>
  <c r="GP768" i="1"/>
  <c r="GV768" i="1"/>
  <c r="HC768" i="1" s="1"/>
  <c r="GX768" i="1" s="1"/>
  <c r="R769" i="1"/>
  <c r="T769" i="1"/>
  <c r="W769" i="1"/>
  <c r="AC769" i="1"/>
  <c r="CQ769" i="1" s="1"/>
  <c r="AE769" i="1"/>
  <c r="CS769" i="1" s="1"/>
  <c r="AF769" i="1"/>
  <c r="S769" i="1" s="1"/>
  <c r="AG769" i="1"/>
  <c r="CU769" i="1" s="1"/>
  <c r="AH769" i="1"/>
  <c r="CV769" i="1" s="1"/>
  <c r="U769" i="1" s="1"/>
  <c r="AI769" i="1"/>
  <c r="AJ769" i="1"/>
  <c r="CR769" i="1"/>
  <c r="CT769" i="1"/>
  <c r="CW769" i="1"/>
  <c r="V769" i="1" s="1"/>
  <c r="CX769" i="1"/>
  <c r="GL769" i="1"/>
  <c r="GO769" i="1"/>
  <c r="GP769" i="1"/>
  <c r="GV769" i="1"/>
  <c r="HC769" i="1" s="1"/>
  <c r="GX769" i="1" s="1"/>
  <c r="Q770" i="1"/>
  <c r="T770" i="1"/>
  <c r="AC770" i="1"/>
  <c r="AE770" i="1"/>
  <c r="AF770" i="1"/>
  <c r="S770" i="1" s="1"/>
  <c r="AG770" i="1"/>
  <c r="AH770" i="1"/>
  <c r="AI770" i="1"/>
  <c r="CW770" i="1" s="1"/>
  <c r="V770" i="1" s="1"/>
  <c r="AJ770" i="1"/>
  <c r="CX770" i="1" s="1"/>
  <c r="W770" i="1" s="1"/>
  <c r="CQ770" i="1"/>
  <c r="CT770" i="1"/>
  <c r="CU770" i="1"/>
  <c r="CV770" i="1"/>
  <c r="U770" i="1" s="1"/>
  <c r="GL770" i="1"/>
  <c r="FR786" i="1" s="1"/>
  <c r="GO770" i="1"/>
  <c r="GP770" i="1"/>
  <c r="GV770" i="1"/>
  <c r="HC770" i="1"/>
  <c r="GX770" i="1" s="1"/>
  <c r="I771" i="1"/>
  <c r="R771" i="1" s="1"/>
  <c r="K771" i="1"/>
  <c r="S771" i="1"/>
  <c r="Y771" i="1" s="1"/>
  <c r="X771" i="1"/>
  <c r="AC771" i="1"/>
  <c r="AE771" i="1"/>
  <c r="CR771" i="1" s="1"/>
  <c r="AF771" i="1"/>
  <c r="AG771" i="1"/>
  <c r="CU771" i="1" s="1"/>
  <c r="T771" i="1" s="1"/>
  <c r="AH771" i="1"/>
  <c r="AI771" i="1"/>
  <c r="CW771" i="1" s="1"/>
  <c r="V771" i="1" s="1"/>
  <c r="AJ771" i="1"/>
  <c r="CQ771" i="1"/>
  <c r="CT771" i="1"/>
  <c r="CV771" i="1"/>
  <c r="U771" i="1" s="1"/>
  <c r="CX771" i="1"/>
  <c r="W771" i="1" s="1"/>
  <c r="GL771" i="1"/>
  <c r="GN771" i="1"/>
  <c r="GP771" i="1"/>
  <c r="GV771" i="1"/>
  <c r="HC771" i="1" s="1"/>
  <c r="GX771" i="1" s="1"/>
  <c r="I772" i="1"/>
  <c r="K772" i="1"/>
  <c r="P772" i="1"/>
  <c r="S772" i="1"/>
  <c r="V772" i="1"/>
  <c r="AC772" i="1"/>
  <c r="AE772" i="1"/>
  <c r="CR772" i="1" s="1"/>
  <c r="AF772" i="1"/>
  <c r="CT772" i="1" s="1"/>
  <c r="AG772" i="1"/>
  <c r="CU772" i="1" s="1"/>
  <c r="T772" i="1" s="1"/>
  <c r="AH772" i="1"/>
  <c r="AI772" i="1"/>
  <c r="AJ772" i="1"/>
  <c r="CQ772" i="1"/>
  <c r="CS772" i="1"/>
  <c r="CV772" i="1"/>
  <c r="U772" i="1" s="1"/>
  <c r="CW772" i="1"/>
  <c r="CX772" i="1"/>
  <c r="W772" i="1" s="1"/>
  <c r="GL772" i="1"/>
  <c r="GN772" i="1"/>
  <c r="GP772" i="1"/>
  <c r="FV786" i="1" s="1"/>
  <c r="GV772" i="1"/>
  <c r="HC772" i="1"/>
  <c r="GX772" i="1" s="1"/>
  <c r="P773" i="1"/>
  <c r="S773" i="1"/>
  <c r="CY773" i="1" s="1"/>
  <c r="W773" i="1"/>
  <c r="AC773" i="1"/>
  <c r="CQ773" i="1" s="1"/>
  <c r="AD773" i="1"/>
  <c r="AB773" i="1" s="1"/>
  <c r="AE773" i="1"/>
  <c r="Q773" i="1" s="1"/>
  <c r="AF773" i="1"/>
  <c r="AG773" i="1"/>
  <c r="AH773" i="1"/>
  <c r="CV773" i="1" s="1"/>
  <c r="U773" i="1" s="1"/>
  <c r="AI773" i="1"/>
  <c r="CW773" i="1" s="1"/>
  <c r="V773" i="1" s="1"/>
  <c r="AJ773" i="1"/>
  <c r="CS773" i="1"/>
  <c r="CT773" i="1"/>
  <c r="CU773" i="1"/>
  <c r="T773" i="1" s="1"/>
  <c r="CX773" i="1"/>
  <c r="GL773" i="1"/>
  <c r="GN773" i="1"/>
  <c r="GP773" i="1"/>
  <c r="GV773" i="1"/>
  <c r="HC773" i="1" s="1"/>
  <c r="GX773" i="1" s="1"/>
  <c r="P774" i="1"/>
  <c r="R774" i="1"/>
  <c r="T774" i="1"/>
  <c r="AC774" i="1"/>
  <c r="AD774" i="1"/>
  <c r="AB774" i="1" s="1"/>
  <c r="AE774" i="1"/>
  <c r="CS774" i="1" s="1"/>
  <c r="AF774" i="1"/>
  <c r="CT774" i="1" s="1"/>
  <c r="AG774" i="1"/>
  <c r="AH774" i="1"/>
  <c r="CV774" i="1" s="1"/>
  <c r="U774" i="1" s="1"/>
  <c r="AI774" i="1"/>
  <c r="AJ774" i="1"/>
  <c r="CX774" i="1" s="1"/>
  <c r="W774" i="1" s="1"/>
  <c r="CQ774" i="1"/>
  <c r="CR774" i="1"/>
  <c r="CU774" i="1"/>
  <c r="CW774" i="1"/>
  <c r="V774" i="1" s="1"/>
  <c r="GL774" i="1"/>
  <c r="GN774" i="1"/>
  <c r="GP774" i="1"/>
  <c r="GV774" i="1"/>
  <c r="GX774" i="1"/>
  <c r="HC774" i="1"/>
  <c r="S775" i="1"/>
  <c r="X775" i="1" s="1"/>
  <c r="AC775" i="1"/>
  <c r="CQ775" i="1" s="1"/>
  <c r="AE775" i="1"/>
  <c r="Y775" i="1" s="1"/>
  <c r="AF775" i="1"/>
  <c r="AG775" i="1"/>
  <c r="CU775" i="1" s="1"/>
  <c r="T775" i="1" s="1"/>
  <c r="AH775" i="1"/>
  <c r="AI775" i="1"/>
  <c r="CW775" i="1" s="1"/>
  <c r="V775" i="1" s="1"/>
  <c r="AJ775" i="1"/>
  <c r="CX775" i="1" s="1"/>
  <c r="W775" i="1" s="1"/>
  <c r="CT775" i="1"/>
  <c r="CV775" i="1"/>
  <c r="U775" i="1" s="1"/>
  <c r="GL775" i="1"/>
  <c r="GN775" i="1"/>
  <c r="GP775" i="1"/>
  <c r="GV775" i="1"/>
  <c r="HC775" i="1"/>
  <c r="GX775" i="1" s="1"/>
  <c r="P776" i="1"/>
  <c r="S776" i="1"/>
  <c r="V776" i="1"/>
  <c r="AC776" i="1"/>
  <c r="AE776" i="1"/>
  <c r="CR776" i="1" s="1"/>
  <c r="AF776" i="1"/>
  <c r="CT776" i="1" s="1"/>
  <c r="AG776" i="1"/>
  <c r="CU776" i="1" s="1"/>
  <c r="T776" i="1" s="1"/>
  <c r="AH776" i="1"/>
  <c r="AI776" i="1"/>
  <c r="AJ776" i="1"/>
  <c r="CQ776" i="1"/>
  <c r="CS776" i="1"/>
  <c r="CV776" i="1"/>
  <c r="U776" i="1" s="1"/>
  <c r="CW776" i="1"/>
  <c r="CX776" i="1"/>
  <c r="W776" i="1" s="1"/>
  <c r="GL776" i="1"/>
  <c r="GN776" i="1"/>
  <c r="GP776" i="1"/>
  <c r="GV776" i="1"/>
  <c r="HC776" i="1"/>
  <c r="GX776" i="1" s="1"/>
  <c r="P777" i="1"/>
  <c r="CP777" i="1" s="1"/>
  <c r="O777" i="1" s="1"/>
  <c r="S777" i="1"/>
  <c r="CY777" i="1" s="1"/>
  <c r="W777" i="1"/>
  <c r="AC777" i="1"/>
  <c r="CQ777" i="1" s="1"/>
  <c r="AD777" i="1"/>
  <c r="AB777" i="1" s="1"/>
  <c r="AE777" i="1"/>
  <c r="Q777" i="1" s="1"/>
  <c r="AF777" i="1"/>
  <c r="AG777" i="1"/>
  <c r="AH777" i="1"/>
  <c r="CV777" i="1" s="1"/>
  <c r="U777" i="1" s="1"/>
  <c r="AI777" i="1"/>
  <c r="CW777" i="1" s="1"/>
  <c r="V777" i="1" s="1"/>
  <c r="AJ777" i="1"/>
  <c r="CS777" i="1"/>
  <c r="CT777" i="1"/>
  <c r="CU777" i="1"/>
  <c r="T777" i="1" s="1"/>
  <c r="CX777" i="1"/>
  <c r="GL777" i="1"/>
  <c r="GN777" i="1"/>
  <c r="GP777" i="1"/>
  <c r="GV777" i="1"/>
  <c r="HC777" i="1" s="1"/>
  <c r="GX777" i="1" s="1"/>
  <c r="P778" i="1"/>
  <c r="R778" i="1"/>
  <c r="T778" i="1"/>
  <c r="AC778" i="1"/>
  <c r="AD778" i="1"/>
  <c r="AB778" i="1" s="1"/>
  <c r="AE778" i="1"/>
  <c r="CS778" i="1" s="1"/>
  <c r="AF778" i="1"/>
  <c r="CT778" i="1" s="1"/>
  <c r="AG778" i="1"/>
  <c r="AH778" i="1"/>
  <c r="CV778" i="1" s="1"/>
  <c r="U778" i="1" s="1"/>
  <c r="AI778" i="1"/>
  <c r="AJ778" i="1"/>
  <c r="CX778" i="1" s="1"/>
  <c r="W778" i="1" s="1"/>
  <c r="CQ778" i="1"/>
  <c r="CR778" i="1"/>
  <c r="CU778" i="1"/>
  <c r="CW778" i="1"/>
  <c r="V778" i="1" s="1"/>
  <c r="GL778" i="1"/>
  <c r="GN778" i="1"/>
  <c r="GP778" i="1"/>
  <c r="GV778" i="1"/>
  <c r="GX778" i="1"/>
  <c r="HC778" i="1"/>
  <c r="S779" i="1"/>
  <c r="X779" i="1" s="1"/>
  <c r="AC779" i="1"/>
  <c r="CQ779" i="1" s="1"/>
  <c r="AE779" i="1"/>
  <c r="Y779" i="1" s="1"/>
  <c r="AF779" i="1"/>
  <c r="AG779" i="1"/>
  <c r="CU779" i="1" s="1"/>
  <c r="T779" i="1" s="1"/>
  <c r="AH779" i="1"/>
  <c r="AI779" i="1"/>
  <c r="CW779" i="1" s="1"/>
  <c r="V779" i="1" s="1"/>
  <c r="AJ779" i="1"/>
  <c r="CX779" i="1" s="1"/>
  <c r="W779" i="1" s="1"/>
  <c r="CT779" i="1"/>
  <c r="CV779" i="1"/>
  <c r="U779" i="1" s="1"/>
  <c r="GL779" i="1"/>
  <c r="GN779" i="1"/>
  <c r="GP779" i="1"/>
  <c r="GV779" i="1"/>
  <c r="HC779" i="1"/>
  <c r="GX779" i="1" s="1"/>
  <c r="P780" i="1"/>
  <c r="S780" i="1"/>
  <c r="V780" i="1"/>
  <c r="AC780" i="1"/>
  <c r="AE780" i="1"/>
  <c r="CR780" i="1" s="1"/>
  <c r="AF780" i="1"/>
  <c r="CT780" i="1" s="1"/>
  <c r="AG780" i="1"/>
  <c r="CU780" i="1" s="1"/>
  <c r="T780" i="1" s="1"/>
  <c r="AH780" i="1"/>
  <c r="AI780" i="1"/>
  <c r="AJ780" i="1"/>
  <c r="CQ780" i="1"/>
  <c r="CS780" i="1"/>
  <c r="CV780" i="1"/>
  <c r="U780" i="1" s="1"/>
  <c r="CW780" i="1"/>
  <c r="CX780" i="1"/>
  <c r="W780" i="1" s="1"/>
  <c r="GL780" i="1"/>
  <c r="GN780" i="1"/>
  <c r="GP780" i="1"/>
  <c r="GV780" i="1"/>
  <c r="HC780" i="1"/>
  <c r="GX780" i="1" s="1"/>
  <c r="P781" i="1"/>
  <c r="S781" i="1"/>
  <c r="CY781" i="1" s="1"/>
  <c r="W781" i="1"/>
  <c r="AC781" i="1"/>
  <c r="CQ781" i="1" s="1"/>
  <c r="AD781" i="1"/>
  <c r="AB781" i="1" s="1"/>
  <c r="AE781" i="1"/>
  <c r="Q781" i="1" s="1"/>
  <c r="AF781" i="1"/>
  <c r="AG781" i="1"/>
  <c r="AH781" i="1"/>
  <c r="CV781" i="1" s="1"/>
  <c r="U781" i="1" s="1"/>
  <c r="AI781" i="1"/>
  <c r="CW781" i="1" s="1"/>
  <c r="V781" i="1" s="1"/>
  <c r="AJ781" i="1"/>
  <c r="CS781" i="1"/>
  <c r="CT781" i="1"/>
  <c r="CU781" i="1"/>
  <c r="T781" i="1" s="1"/>
  <c r="CX781" i="1"/>
  <c r="GL781" i="1"/>
  <c r="GN781" i="1"/>
  <c r="GP781" i="1"/>
  <c r="GV781" i="1"/>
  <c r="HC781" i="1" s="1"/>
  <c r="GX781" i="1"/>
  <c r="P782" i="1"/>
  <c r="R782" i="1"/>
  <c r="T782" i="1"/>
  <c r="AC782" i="1"/>
  <c r="AD782" i="1"/>
  <c r="AB782" i="1" s="1"/>
  <c r="AE782" i="1"/>
  <c r="CS782" i="1" s="1"/>
  <c r="AF782" i="1"/>
  <c r="CT782" i="1" s="1"/>
  <c r="AG782" i="1"/>
  <c r="AH782" i="1"/>
  <c r="CV782" i="1" s="1"/>
  <c r="U782" i="1" s="1"/>
  <c r="AI782" i="1"/>
  <c r="AJ782" i="1"/>
  <c r="CX782" i="1" s="1"/>
  <c r="W782" i="1" s="1"/>
  <c r="CQ782" i="1"/>
  <c r="CR782" i="1"/>
  <c r="CU782" i="1"/>
  <c r="CW782" i="1"/>
  <c r="V782" i="1" s="1"/>
  <c r="GL782" i="1"/>
  <c r="GN782" i="1"/>
  <c r="GP782" i="1"/>
  <c r="GV782" i="1"/>
  <c r="GX782" i="1"/>
  <c r="HC782" i="1"/>
  <c r="S783" i="1"/>
  <c r="X783" i="1" s="1"/>
  <c r="V783" i="1"/>
  <c r="AC783" i="1"/>
  <c r="CQ783" i="1" s="1"/>
  <c r="AE783" i="1"/>
  <c r="Y783" i="1" s="1"/>
  <c r="AF783" i="1"/>
  <c r="AG783" i="1"/>
  <c r="CU783" i="1" s="1"/>
  <c r="T783" i="1" s="1"/>
  <c r="AH783" i="1"/>
  <c r="AI783" i="1"/>
  <c r="CW783" i="1" s="1"/>
  <c r="AJ783" i="1"/>
  <c r="CX783" i="1" s="1"/>
  <c r="W783" i="1" s="1"/>
  <c r="CT783" i="1"/>
  <c r="CV783" i="1"/>
  <c r="U783" i="1" s="1"/>
  <c r="GL783" i="1"/>
  <c r="GN783" i="1"/>
  <c r="GP783" i="1"/>
  <c r="GV783" i="1"/>
  <c r="HC783" i="1"/>
  <c r="GX783" i="1" s="1"/>
  <c r="P784" i="1"/>
  <c r="S784" i="1"/>
  <c r="V784" i="1"/>
  <c r="AC784" i="1"/>
  <c r="AE784" i="1"/>
  <c r="CR784" i="1" s="1"/>
  <c r="AF784" i="1"/>
  <c r="CT784" i="1" s="1"/>
  <c r="AG784" i="1"/>
  <c r="CU784" i="1" s="1"/>
  <c r="T784" i="1" s="1"/>
  <c r="AH784" i="1"/>
  <c r="AI784" i="1"/>
  <c r="AJ784" i="1"/>
  <c r="CQ784" i="1"/>
  <c r="CS784" i="1"/>
  <c r="CV784" i="1"/>
  <c r="U784" i="1" s="1"/>
  <c r="CW784" i="1"/>
  <c r="CX784" i="1"/>
  <c r="W784" i="1" s="1"/>
  <c r="GL784" i="1"/>
  <c r="GN784" i="1"/>
  <c r="GP784" i="1"/>
  <c r="GV784" i="1"/>
  <c r="HC784" i="1"/>
  <c r="GX784" i="1" s="1"/>
  <c r="B786" i="1"/>
  <c r="B715" i="1" s="1"/>
  <c r="C786" i="1"/>
  <c r="C715" i="1" s="1"/>
  <c r="D786" i="1"/>
  <c r="D715" i="1" s="1"/>
  <c r="F786" i="1"/>
  <c r="F715" i="1" s="1"/>
  <c r="G786" i="1"/>
  <c r="G715" i="1" s="1"/>
  <c r="BC786" i="1"/>
  <c r="BC715" i="1" s="1"/>
  <c r="BD786" i="1"/>
  <c r="BD715" i="1" s="1"/>
  <c r="BX786" i="1"/>
  <c r="BX715" i="1" s="1"/>
  <c r="BY786" i="1"/>
  <c r="BY715" i="1" s="1"/>
  <c r="CD786" i="1"/>
  <c r="CK786" i="1"/>
  <c r="CL786" i="1"/>
  <c r="CL715" i="1" s="1"/>
  <c r="CM786" i="1"/>
  <c r="CM715" i="1" s="1"/>
  <c r="EH786" i="1"/>
  <c r="EH715" i="1" s="1"/>
  <c r="EU786" i="1"/>
  <c r="EU715" i="1" s="1"/>
  <c r="FP786" i="1"/>
  <c r="FQ786" i="1"/>
  <c r="FQ715" i="1" s="1"/>
  <c r="GC786" i="1"/>
  <c r="GC715" i="1" s="1"/>
  <c r="GD786" i="1"/>
  <c r="GD715" i="1" s="1"/>
  <c r="GE786" i="1"/>
  <c r="GE715" i="1" s="1"/>
  <c r="P795" i="1"/>
  <c r="D816" i="1"/>
  <c r="E818" i="1"/>
  <c r="Z818" i="1"/>
  <c r="AA818" i="1"/>
  <c r="AM818" i="1"/>
  <c r="AN818" i="1"/>
  <c r="BE818" i="1"/>
  <c r="BF818" i="1"/>
  <c r="BG818" i="1"/>
  <c r="BH818" i="1"/>
  <c r="BI818" i="1"/>
  <c r="BJ818" i="1"/>
  <c r="BK818" i="1"/>
  <c r="BL818" i="1"/>
  <c r="BM818" i="1"/>
  <c r="BN818" i="1"/>
  <c r="BO818" i="1"/>
  <c r="BP818" i="1"/>
  <c r="BQ818" i="1"/>
  <c r="BR818" i="1"/>
  <c r="BS818" i="1"/>
  <c r="BT818" i="1"/>
  <c r="BU818" i="1"/>
  <c r="BV818" i="1"/>
  <c r="BW818" i="1"/>
  <c r="CN818" i="1"/>
  <c r="CO818" i="1"/>
  <c r="CP818" i="1"/>
  <c r="CQ818" i="1"/>
  <c r="CR818" i="1"/>
  <c r="CS818" i="1"/>
  <c r="CT818" i="1"/>
  <c r="CU818" i="1"/>
  <c r="CV818" i="1"/>
  <c r="CW818" i="1"/>
  <c r="CX818" i="1"/>
  <c r="CY818" i="1"/>
  <c r="CZ818" i="1"/>
  <c r="DA818" i="1"/>
  <c r="DB818" i="1"/>
  <c r="DC818" i="1"/>
  <c r="DD818" i="1"/>
  <c r="DE818" i="1"/>
  <c r="DF818" i="1"/>
  <c r="DR818" i="1"/>
  <c r="DS818" i="1"/>
  <c r="EE818" i="1"/>
  <c r="EF818" i="1"/>
  <c r="EW818" i="1"/>
  <c r="EX818" i="1"/>
  <c r="EY818" i="1"/>
  <c r="EZ818" i="1"/>
  <c r="FA818" i="1"/>
  <c r="FB818" i="1"/>
  <c r="FC818" i="1"/>
  <c r="FD818" i="1"/>
  <c r="FE818" i="1"/>
  <c r="FF818" i="1"/>
  <c r="FG818" i="1"/>
  <c r="FH818" i="1"/>
  <c r="FI818" i="1"/>
  <c r="FJ818" i="1"/>
  <c r="FK818" i="1"/>
  <c r="FL818" i="1"/>
  <c r="FM818" i="1"/>
  <c r="FN818" i="1"/>
  <c r="FO818" i="1"/>
  <c r="GF818" i="1"/>
  <c r="GG818" i="1"/>
  <c r="GH818" i="1"/>
  <c r="GI818" i="1"/>
  <c r="GJ818" i="1"/>
  <c r="GK818" i="1"/>
  <c r="GL818" i="1"/>
  <c r="GM818" i="1"/>
  <c r="GN818" i="1"/>
  <c r="GO818" i="1"/>
  <c r="GP818" i="1"/>
  <c r="GQ818" i="1"/>
  <c r="GR818" i="1"/>
  <c r="GS818" i="1"/>
  <c r="GT818" i="1"/>
  <c r="GU818" i="1"/>
  <c r="GV818" i="1"/>
  <c r="GW818" i="1"/>
  <c r="GX818" i="1"/>
  <c r="C820" i="1"/>
  <c r="D820" i="1"/>
  <c r="I820" i="1"/>
  <c r="K820" i="1"/>
  <c r="R820" i="1"/>
  <c r="AC820" i="1"/>
  <c r="CQ820" i="1" s="1"/>
  <c r="AD820" i="1"/>
  <c r="AE820" i="1"/>
  <c r="CS820" i="1" s="1"/>
  <c r="AF820" i="1"/>
  <c r="AG820" i="1"/>
  <c r="AH820" i="1"/>
  <c r="AI820" i="1"/>
  <c r="AJ820" i="1"/>
  <c r="CR820" i="1"/>
  <c r="CU820" i="1"/>
  <c r="T820" i="1" s="1"/>
  <c r="CV820" i="1"/>
  <c r="CW820" i="1"/>
  <c r="V820" i="1" s="1"/>
  <c r="CX820" i="1"/>
  <c r="GL820" i="1"/>
  <c r="GN820" i="1"/>
  <c r="GP820" i="1"/>
  <c r="GV820" i="1"/>
  <c r="HC820" i="1"/>
  <c r="C821" i="1"/>
  <c r="D821" i="1"/>
  <c r="I821" i="1"/>
  <c r="K821" i="1"/>
  <c r="P821" i="1"/>
  <c r="R821" i="1"/>
  <c r="W821" i="1"/>
  <c r="AC821" i="1"/>
  <c r="AD821" i="1"/>
  <c r="AE821" i="1"/>
  <c r="CR821" i="1" s="1"/>
  <c r="AF821" i="1"/>
  <c r="AG821" i="1"/>
  <c r="AH821" i="1"/>
  <c r="CV821" i="1" s="1"/>
  <c r="U821" i="1" s="1"/>
  <c r="AI821" i="1"/>
  <c r="AJ821" i="1"/>
  <c r="CX821" i="1" s="1"/>
  <c r="CQ821" i="1"/>
  <c r="CS821" i="1"/>
  <c r="CU821" i="1"/>
  <c r="T821" i="1" s="1"/>
  <c r="CW821" i="1"/>
  <c r="V821" i="1" s="1"/>
  <c r="GL821" i="1"/>
  <c r="GN821" i="1"/>
  <c r="GP821" i="1"/>
  <c r="GV821" i="1"/>
  <c r="GX821" i="1"/>
  <c r="HC821" i="1"/>
  <c r="I822" i="1"/>
  <c r="S822" i="1"/>
  <c r="AC822" i="1"/>
  <c r="AE822" i="1"/>
  <c r="CR822" i="1" s="1"/>
  <c r="AF822" i="1"/>
  <c r="CT822" i="1" s="1"/>
  <c r="AG822" i="1"/>
  <c r="CU822" i="1" s="1"/>
  <c r="T822" i="1" s="1"/>
  <c r="AH822" i="1"/>
  <c r="AI822" i="1"/>
  <c r="AJ822" i="1"/>
  <c r="CQ822" i="1"/>
  <c r="CS822" i="1"/>
  <c r="CV822" i="1"/>
  <c r="U822" i="1" s="1"/>
  <c r="CW822" i="1"/>
  <c r="CX822" i="1"/>
  <c r="W822" i="1" s="1"/>
  <c r="GL822" i="1"/>
  <c r="GN822" i="1"/>
  <c r="GP822" i="1"/>
  <c r="GV822" i="1"/>
  <c r="HC822" i="1"/>
  <c r="I823" i="1"/>
  <c r="Q823" i="1" s="1"/>
  <c r="R823" i="1"/>
  <c r="T823" i="1"/>
  <c r="V823" i="1"/>
  <c r="AC823" i="1"/>
  <c r="AD823" i="1"/>
  <c r="AE823" i="1"/>
  <c r="AF823" i="1"/>
  <c r="S823" i="1" s="1"/>
  <c r="AG823" i="1"/>
  <c r="AH823" i="1"/>
  <c r="CV823" i="1" s="1"/>
  <c r="U823" i="1" s="1"/>
  <c r="AI823" i="1"/>
  <c r="AJ823" i="1"/>
  <c r="CX823" i="1" s="1"/>
  <c r="W823" i="1" s="1"/>
  <c r="CR823" i="1"/>
  <c r="CS823" i="1"/>
  <c r="CT823" i="1"/>
  <c r="CU823" i="1"/>
  <c r="CW823" i="1"/>
  <c r="GL823" i="1"/>
  <c r="GN823" i="1"/>
  <c r="GP823" i="1"/>
  <c r="GV823" i="1"/>
  <c r="HC823" i="1" s="1"/>
  <c r="GX823" i="1" s="1"/>
  <c r="AC824" i="1"/>
  <c r="AD824" i="1"/>
  <c r="AE824" i="1"/>
  <c r="CR824" i="1" s="1"/>
  <c r="AF824" i="1"/>
  <c r="AG824" i="1"/>
  <c r="AH824" i="1"/>
  <c r="CV824" i="1" s="1"/>
  <c r="AI824" i="1"/>
  <c r="AJ824" i="1"/>
  <c r="CX824" i="1" s="1"/>
  <c r="CQ824" i="1"/>
  <c r="CS824" i="1"/>
  <c r="CU824" i="1"/>
  <c r="CW824" i="1"/>
  <c r="GL824" i="1"/>
  <c r="GN824" i="1"/>
  <c r="GP824" i="1"/>
  <c r="GV824" i="1"/>
  <c r="HC824" i="1"/>
  <c r="I825" i="1"/>
  <c r="S825" i="1" s="1"/>
  <c r="AC825" i="1"/>
  <c r="AE825" i="1"/>
  <c r="CR825" i="1" s="1"/>
  <c r="AF825" i="1"/>
  <c r="CT825" i="1" s="1"/>
  <c r="AG825" i="1"/>
  <c r="CU825" i="1" s="1"/>
  <c r="T825" i="1" s="1"/>
  <c r="AH825" i="1"/>
  <c r="AI825" i="1"/>
  <c r="AJ825" i="1"/>
  <c r="CQ825" i="1"/>
  <c r="CS825" i="1"/>
  <c r="CV825" i="1"/>
  <c r="U825" i="1" s="1"/>
  <c r="CW825" i="1"/>
  <c r="CX825" i="1"/>
  <c r="W825" i="1" s="1"/>
  <c r="GL825" i="1"/>
  <c r="GN825" i="1"/>
  <c r="GP825" i="1"/>
  <c r="GV825" i="1"/>
  <c r="HC825" i="1"/>
  <c r="I826" i="1"/>
  <c r="R826" i="1" s="1"/>
  <c r="K826" i="1"/>
  <c r="S826" i="1"/>
  <c r="CY826" i="1" s="1"/>
  <c r="U826" i="1"/>
  <c r="X826" i="1"/>
  <c r="AC826" i="1"/>
  <c r="P826" i="1" s="1"/>
  <c r="AE826" i="1"/>
  <c r="AD826" i="1" s="1"/>
  <c r="AB826" i="1" s="1"/>
  <c r="AF826" i="1"/>
  <c r="AG826" i="1"/>
  <c r="CU826" i="1" s="1"/>
  <c r="T826" i="1" s="1"/>
  <c r="AH826" i="1"/>
  <c r="AI826" i="1"/>
  <c r="CW826" i="1" s="1"/>
  <c r="V826" i="1" s="1"/>
  <c r="AJ826" i="1"/>
  <c r="CQ826" i="1"/>
  <c r="CS826" i="1"/>
  <c r="CT826" i="1"/>
  <c r="CV826" i="1"/>
  <c r="CX826" i="1"/>
  <c r="W826" i="1" s="1"/>
  <c r="CZ826" i="1"/>
  <c r="GL826" i="1"/>
  <c r="GN826" i="1"/>
  <c r="GP826" i="1"/>
  <c r="GV826" i="1"/>
  <c r="HC826" i="1"/>
  <c r="GX826" i="1" s="1"/>
  <c r="I827" i="1"/>
  <c r="Q827" i="1" s="1"/>
  <c r="K827" i="1"/>
  <c r="P827" i="1"/>
  <c r="CP827" i="1" s="1"/>
  <c r="O827" i="1" s="1"/>
  <c r="R827" i="1"/>
  <c r="S827" i="1"/>
  <c r="X827" i="1" s="1"/>
  <c r="AC827" i="1"/>
  <c r="AD827" i="1"/>
  <c r="AB827" i="1" s="1"/>
  <c r="AE827" i="1"/>
  <c r="AF827" i="1"/>
  <c r="CT827" i="1" s="1"/>
  <c r="AG827" i="1"/>
  <c r="AH827" i="1"/>
  <c r="CV827" i="1" s="1"/>
  <c r="U827" i="1" s="1"/>
  <c r="AI827" i="1"/>
  <c r="CW827" i="1" s="1"/>
  <c r="V827" i="1" s="1"/>
  <c r="AJ827" i="1"/>
  <c r="CQ827" i="1"/>
  <c r="CR827" i="1"/>
  <c r="CS827" i="1"/>
  <c r="CU827" i="1"/>
  <c r="T827" i="1" s="1"/>
  <c r="CX827" i="1"/>
  <c r="W827" i="1" s="1"/>
  <c r="CZ827" i="1"/>
  <c r="GL827" i="1"/>
  <c r="GN827" i="1"/>
  <c r="GP827" i="1"/>
  <c r="GV827" i="1"/>
  <c r="HC827" i="1" s="1"/>
  <c r="GX827" i="1"/>
  <c r="P828" i="1"/>
  <c r="R828" i="1"/>
  <c r="U828" i="1"/>
  <c r="W828" i="1"/>
  <c r="AC828" i="1"/>
  <c r="CQ828" i="1" s="1"/>
  <c r="AD828" i="1"/>
  <c r="AE828" i="1"/>
  <c r="CS828" i="1" s="1"/>
  <c r="AF828" i="1"/>
  <c r="AG828" i="1"/>
  <c r="AH828" i="1"/>
  <c r="AI828" i="1"/>
  <c r="AJ828" i="1"/>
  <c r="CR828" i="1"/>
  <c r="CU828" i="1"/>
  <c r="T828" i="1" s="1"/>
  <c r="CV828" i="1"/>
  <c r="CW828" i="1"/>
  <c r="V828" i="1" s="1"/>
  <c r="CX828" i="1"/>
  <c r="GL828" i="1"/>
  <c r="GN828" i="1"/>
  <c r="GP828" i="1"/>
  <c r="GV828" i="1"/>
  <c r="GX828" i="1"/>
  <c r="HC828" i="1"/>
  <c r="R829" i="1"/>
  <c r="T829" i="1"/>
  <c r="V829" i="1"/>
  <c r="AC829" i="1"/>
  <c r="AD829" i="1"/>
  <c r="AE829" i="1"/>
  <c r="Q829" i="1" s="1"/>
  <c r="AF829" i="1"/>
  <c r="S829" i="1" s="1"/>
  <c r="AG829" i="1"/>
  <c r="AH829" i="1"/>
  <c r="CV829" i="1" s="1"/>
  <c r="U829" i="1" s="1"/>
  <c r="AI829" i="1"/>
  <c r="AJ829" i="1"/>
  <c r="CX829" i="1" s="1"/>
  <c r="W829" i="1" s="1"/>
  <c r="CR829" i="1"/>
  <c r="CS829" i="1"/>
  <c r="CT829" i="1"/>
  <c r="CU829" i="1"/>
  <c r="CW829" i="1"/>
  <c r="GL829" i="1"/>
  <c r="GN829" i="1"/>
  <c r="GP829" i="1"/>
  <c r="GV829" i="1"/>
  <c r="HC829" i="1" s="1"/>
  <c r="GX829" i="1" s="1"/>
  <c r="S830" i="1"/>
  <c r="X830" i="1"/>
  <c r="AC830" i="1"/>
  <c r="AE830" i="1"/>
  <c r="CR830" i="1" s="1"/>
  <c r="AF830" i="1"/>
  <c r="AG830" i="1"/>
  <c r="CU830" i="1" s="1"/>
  <c r="T830" i="1" s="1"/>
  <c r="AH830" i="1"/>
  <c r="AI830" i="1"/>
  <c r="CW830" i="1" s="1"/>
  <c r="V830" i="1" s="1"/>
  <c r="AJ830" i="1"/>
  <c r="CQ830" i="1"/>
  <c r="CT830" i="1"/>
  <c r="CV830" i="1"/>
  <c r="U830" i="1" s="1"/>
  <c r="CX830" i="1"/>
  <c r="W830" i="1" s="1"/>
  <c r="GL830" i="1"/>
  <c r="GN830" i="1"/>
  <c r="GP830" i="1"/>
  <c r="GV830" i="1"/>
  <c r="HC830" i="1" s="1"/>
  <c r="GX830" i="1" s="1"/>
  <c r="P831" i="1"/>
  <c r="R831" i="1"/>
  <c r="S831" i="1"/>
  <c r="X831" i="1" s="1"/>
  <c r="U831" i="1"/>
  <c r="AC831" i="1"/>
  <c r="AD831" i="1"/>
  <c r="AB831" i="1" s="1"/>
  <c r="AE831" i="1"/>
  <c r="Q831" i="1" s="1"/>
  <c r="AF831" i="1"/>
  <c r="CT831" i="1" s="1"/>
  <c r="AG831" i="1"/>
  <c r="AH831" i="1"/>
  <c r="CV831" i="1" s="1"/>
  <c r="AI831" i="1"/>
  <c r="CW831" i="1" s="1"/>
  <c r="V831" i="1" s="1"/>
  <c r="AJ831" i="1"/>
  <c r="CQ831" i="1"/>
  <c r="CR831" i="1"/>
  <c r="CS831" i="1"/>
  <c r="CU831" i="1"/>
  <c r="T831" i="1" s="1"/>
  <c r="CX831" i="1"/>
  <c r="W831" i="1" s="1"/>
  <c r="CZ831" i="1"/>
  <c r="GL831" i="1"/>
  <c r="GN831" i="1"/>
  <c r="GP831" i="1"/>
  <c r="GV831" i="1"/>
  <c r="HC831" i="1" s="1"/>
  <c r="GX831" i="1"/>
  <c r="P832" i="1"/>
  <c r="R832" i="1"/>
  <c r="U832" i="1"/>
  <c r="W832" i="1"/>
  <c r="AC832" i="1"/>
  <c r="CQ832" i="1" s="1"/>
  <c r="AD832" i="1"/>
  <c r="AE832" i="1"/>
  <c r="CS832" i="1" s="1"/>
  <c r="AF832" i="1"/>
  <c r="AG832" i="1"/>
  <c r="AH832" i="1"/>
  <c r="AI832" i="1"/>
  <c r="AJ832" i="1"/>
  <c r="CR832" i="1"/>
  <c r="CU832" i="1"/>
  <c r="T832" i="1" s="1"/>
  <c r="CV832" i="1"/>
  <c r="CW832" i="1"/>
  <c r="V832" i="1" s="1"/>
  <c r="CX832" i="1"/>
  <c r="GL832" i="1"/>
  <c r="GN832" i="1"/>
  <c r="GP832" i="1"/>
  <c r="GV832" i="1"/>
  <c r="GX832" i="1"/>
  <c r="HC832" i="1"/>
  <c r="R833" i="1"/>
  <c r="T833" i="1"/>
  <c r="V833" i="1"/>
  <c r="AC833" i="1"/>
  <c r="AD833" i="1"/>
  <c r="AE833" i="1"/>
  <c r="Q833" i="1" s="1"/>
  <c r="AF833" i="1"/>
  <c r="S833" i="1" s="1"/>
  <c r="AG833" i="1"/>
  <c r="AH833" i="1"/>
  <c r="CV833" i="1" s="1"/>
  <c r="U833" i="1" s="1"/>
  <c r="AI833" i="1"/>
  <c r="AJ833" i="1"/>
  <c r="CX833" i="1" s="1"/>
  <c r="W833" i="1" s="1"/>
  <c r="CR833" i="1"/>
  <c r="CS833" i="1"/>
  <c r="CT833" i="1"/>
  <c r="CU833" i="1"/>
  <c r="CW833" i="1"/>
  <c r="GL833" i="1"/>
  <c r="GN833" i="1"/>
  <c r="GP833" i="1"/>
  <c r="GV833" i="1"/>
  <c r="HC833" i="1" s="1"/>
  <c r="GX833" i="1" s="1"/>
  <c r="I834" i="1"/>
  <c r="K834" i="1"/>
  <c r="Q834" i="1"/>
  <c r="AC834" i="1"/>
  <c r="CQ834" i="1" s="1"/>
  <c r="AE834" i="1"/>
  <c r="AF834" i="1"/>
  <c r="AG834" i="1"/>
  <c r="CU834" i="1" s="1"/>
  <c r="T834" i="1" s="1"/>
  <c r="AH834" i="1"/>
  <c r="AI834" i="1"/>
  <c r="CW834" i="1" s="1"/>
  <c r="V834" i="1" s="1"/>
  <c r="AJ834" i="1"/>
  <c r="CX834" i="1" s="1"/>
  <c r="W834" i="1" s="1"/>
  <c r="CT834" i="1"/>
  <c r="CV834" i="1"/>
  <c r="U834" i="1" s="1"/>
  <c r="GL834" i="1"/>
  <c r="GN834" i="1"/>
  <c r="GP834" i="1"/>
  <c r="GV834" i="1"/>
  <c r="HC834" i="1"/>
  <c r="GX834" i="1" s="1"/>
  <c r="I835" i="1"/>
  <c r="K835" i="1"/>
  <c r="T835" i="1"/>
  <c r="V835" i="1"/>
  <c r="AC835" i="1"/>
  <c r="AE835" i="1"/>
  <c r="AF835" i="1"/>
  <c r="S835" i="1" s="1"/>
  <c r="AG835" i="1"/>
  <c r="AH835" i="1"/>
  <c r="AI835" i="1"/>
  <c r="AJ835" i="1"/>
  <c r="CX835" i="1" s="1"/>
  <c r="W835" i="1" s="1"/>
  <c r="CQ835" i="1"/>
  <c r="CT835" i="1"/>
  <c r="CU835" i="1"/>
  <c r="CV835" i="1"/>
  <c r="U835" i="1" s="1"/>
  <c r="CW835" i="1"/>
  <c r="GL835" i="1"/>
  <c r="GN835" i="1"/>
  <c r="GP835" i="1"/>
  <c r="GV835" i="1"/>
  <c r="HC835" i="1"/>
  <c r="GX835" i="1" s="1"/>
  <c r="I836" i="1"/>
  <c r="R836" i="1" s="1"/>
  <c r="K836" i="1"/>
  <c r="S836" i="1"/>
  <c r="X836" i="1" s="1"/>
  <c r="AC836" i="1"/>
  <c r="AE836" i="1"/>
  <c r="CR836" i="1" s="1"/>
  <c r="AF836" i="1"/>
  <c r="AG836" i="1"/>
  <c r="CU836" i="1" s="1"/>
  <c r="T836" i="1" s="1"/>
  <c r="AH836" i="1"/>
  <c r="AI836" i="1"/>
  <c r="CW836" i="1" s="1"/>
  <c r="V836" i="1" s="1"/>
  <c r="AJ836" i="1"/>
  <c r="CQ836" i="1"/>
  <c r="CT836" i="1"/>
  <c r="CV836" i="1"/>
  <c r="U836" i="1" s="1"/>
  <c r="CX836" i="1"/>
  <c r="W836" i="1" s="1"/>
  <c r="GL836" i="1"/>
  <c r="GN836" i="1"/>
  <c r="GP836" i="1"/>
  <c r="GV836" i="1"/>
  <c r="HC836" i="1" s="1"/>
  <c r="GX836" i="1" s="1"/>
  <c r="I837" i="1"/>
  <c r="K837" i="1"/>
  <c r="P837" i="1"/>
  <c r="S837" i="1"/>
  <c r="V837" i="1"/>
  <c r="AC837" i="1"/>
  <c r="AE837" i="1"/>
  <c r="CR837" i="1" s="1"/>
  <c r="AF837" i="1"/>
  <c r="CT837" i="1" s="1"/>
  <c r="AG837" i="1"/>
  <c r="CU837" i="1" s="1"/>
  <c r="T837" i="1" s="1"/>
  <c r="AH837" i="1"/>
  <c r="AI837" i="1"/>
  <c r="AJ837" i="1"/>
  <c r="CQ837" i="1"/>
  <c r="CS837" i="1"/>
  <c r="CV837" i="1"/>
  <c r="U837" i="1" s="1"/>
  <c r="CW837" i="1"/>
  <c r="CX837" i="1"/>
  <c r="W837" i="1" s="1"/>
  <c r="GL837" i="1"/>
  <c r="GN837" i="1"/>
  <c r="GP837" i="1"/>
  <c r="GV837" i="1"/>
  <c r="HC837" i="1"/>
  <c r="GX837" i="1" s="1"/>
  <c r="I838" i="1"/>
  <c r="R838" i="1" s="1"/>
  <c r="K838" i="1"/>
  <c r="S838" i="1"/>
  <c r="CY838" i="1" s="1"/>
  <c r="U838" i="1"/>
  <c r="X838" i="1"/>
  <c r="AC838" i="1"/>
  <c r="P838" i="1" s="1"/>
  <c r="AE838" i="1"/>
  <c r="AD838" i="1" s="1"/>
  <c r="AB838" i="1" s="1"/>
  <c r="AF838" i="1"/>
  <c r="AG838" i="1"/>
  <c r="CU838" i="1" s="1"/>
  <c r="T838" i="1" s="1"/>
  <c r="AH838" i="1"/>
  <c r="AI838" i="1"/>
  <c r="CW838" i="1" s="1"/>
  <c r="V838" i="1" s="1"/>
  <c r="AJ838" i="1"/>
  <c r="CQ838" i="1"/>
  <c r="CS838" i="1"/>
  <c r="CT838" i="1"/>
  <c r="CV838" i="1"/>
  <c r="CX838" i="1"/>
  <c r="W838" i="1" s="1"/>
  <c r="CZ838" i="1"/>
  <c r="GL838" i="1"/>
  <c r="GN838" i="1"/>
  <c r="GP838" i="1"/>
  <c r="GV838" i="1"/>
  <c r="HC838" i="1"/>
  <c r="GX838" i="1" s="1"/>
  <c r="I839" i="1"/>
  <c r="Q839" i="1" s="1"/>
  <c r="K839" i="1"/>
  <c r="P839" i="1"/>
  <c r="CP839" i="1" s="1"/>
  <c r="O839" i="1" s="1"/>
  <c r="R839" i="1"/>
  <c r="S839" i="1"/>
  <c r="X839" i="1" s="1"/>
  <c r="AC839" i="1"/>
  <c r="AD839" i="1"/>
  <c r="AB839" i="1" s="1"/>
  <c r="AE839" i="1"/>
  <c r="AF839" i="1"/>
  <c r="CT839" i="1" s="1"/>
  <c r="AG839" i="1"/>
  <c r="AH839" i="1"/>
  <c r="CV839" i="1" s="1"/>
  <c r="U839" i="1" s="1"/>
  <c r="AI839" i="1"/>
  <c r="CW839" i="1" s="1"/>
  <c r="V839" i="1" s="1"/>
  <c r="AJ839" i="1"/>
  <c r="CQ839" i="1"/>
  <c r="CR839" i="1"/>
  <c r="CS839" i="1"/>
  <c r="CU839" i="1"/>
  <c r="T839" i="1" s="1"/>
  <c r="CX839" i="1"/>
  <c r="W839" i="1" s="1"/>
  <c r="CZ839" i="1"/>
  <c r="GL839" i="1"/>
  <c r="GN839" i="1"/>
  <c r="GP839" i="1"/>
  <c r="GV839" i="1"/>
  <c r="HC839" i="1" s="1"/>
  <c r="GX839" i="1"/>
  <c r="I840" i="1"/>
  <c r="R840" i="1" s="1"/>
  <c r="K840" i="1"/>
  <c r="P840" i="1"/>
  <c r="S840" i="1"/>
  <c r="CY840" i="1" s="1"/>
  <c r="U840" i="1"/>
  <c r="W840" i="1"/>
  <c r="AC840" i="1"/>
  <c r="CQ840" i="1" s="1"/>
  <c r="AD840" i="1"/>
  <c r="AB840" i="1" s="1"/>
  <c r="AE840" i="1"/>
  <c r="Q840" i="1" s="1"/>
  <c r="AF840" i="1"/>
  <c r="AG840" i="1"/>
  <c r="AH840" i="1"/>
  <c r="AI840" i="1"/>
  <c r="CW840" i="1" s="1"/>
  <c r="V840" i="1" s="1"/>
  <c r="AJ840" i="1"/>
  <c r="CP840" i="1"/>
  <c r="O840" i="1" s="1"/>
  <c r="CS840" i="1"/>
  <c r="CT840" i="1"/>
  <c r="CU840" i="1"/>
  <c r="T840" i="1" s="1"/>
  <c r="CV840" i="1"/>
  <c r="CX840" i="1"/>
  <c r="GL840" i="1"/>
  <c r="GN840" i="1"/>
  <c r="GP840" i="1"/>
  <c r="GV840" i="1"/>
  <c r="GX840" i="1"/>
  <c r="HC840" i="1"/>
  <c r="I841" i="1"/>
  <c r="K841" i="1"/>
  <c r="P841" i="1"/>
  <c r="R841" i="1"/>
  <c r="AC841" i="1"/>
  <c r="AD841" i="1"/>
  <c r="AE841" i="1"/>
  <c r="CR841" i="1" s="1"/>
  <c r="AF841" i="1"/>
  <c r="AG841" i="1"/>
  <c r="AH841" i="1"/>
  <c r="CV841" i="1" s="1"/>
  <c r="U841" i="1" s="1"/>
  <c r="AI841" i="1"/>
  <c r="AJ841" i="1"/>
  <c r="CX841" i="1" s="1"/>
  <c r="W841" i="1" s="1"/>
  <c r="CQ841" i="1"/>
  <c r="CS841" i="1"/>
  <c r="CU841" i="1"/>
  <c r="T841" i="1" s="1"/>
  <c r="CW841" i="1"/>
  <c r="V841" i="1" s="1"/>
  <c r="GL841" i="1"/>
  <c r="GN841" i="1"/>
  <c r="GP841" i="1"/>
  <c r="GV841" i="1"/>
  <c r="HC841" i="1" s="1"/>
  <c r="GX841" i="1" s="1"/>
  <c r="I842" i="1"/>
  <c r="K842" i="1"/>
  <c r="AC842" i="1"/>
  <c r="CQ842" i="1" s="1"/>
  <c r="AD842" i="1"/>
  <c r="AE842" i="1"/>
  <c r="CS842" i="1" s="1"/>
  <c r="AF842" i="1"/>
  <c r="AG842" i="1"/>
  <c r="AH842" i="1"/>
  <c r="AI842" i="1"/>
  <c r="AJ842" i="1"/>
  <c r="CR842" i="1"/>
  <c r="CU842" i="1"/>
  <c r="CV842" i="1"/>
  <c r="CW842" i="1"/>
  <c r="CX842" i="1"/>
  <c r="GL842" i="1"/>
  <c r="GN842" i="1"/>
  <c r="GP842" i="1"/>
  <c r="GV842" i="1"/>
  <c r="HC842" i="1"/>
  <c r="I843" i="1"/>
  <c r="K843" i="1"/>
  <c r="AC843" i="1"/>
  <c r="AD843" i="1"/>
  <c r="AB843" i="1" s="1"/>
  <c r="AE843" i="1"/>
  <c r="AF843" i="1"/>
  <c r="CT843" i="1" s="1"/>
  <c r="AG843" i="1"/>
  <c r="AH843" i="1"/>
  <c r="CV843" i="1" s="1"/>
  <c r="AI843" i="1"/>
  <c r="AJ843" i="1"/>
  <c r="CX843" i="1" s="1"/>
  <c r="CQ843" i="1"/>
  <c r="CR843" i="1"/>
  <c r="CS843" i="1"/>
  <c r="CU843" i="1"/>
  <c r="CW843" i="1"/>
  <c r="V843" i="1" s="1"/>
  <c r="GL843" i="1"/>
  <c r="GN843" i="1"/>
  <c r="GP843" i="1"/>
  <c r="GV843" i="1"/>
  <c r="HC843" i="1"/>
  <c r="S844" i="1"/>
  <c r="X844" i="1" s="1"/>
  <c r="AC844" i="1"/>
  <c r="CQ844" i="1" s="1"/>
  <c r="AE844" i="1"/>
  <c r="Q844" i="1" s="1"/>
  <c r="AF844" i="1"/>
  <c r="AG844" i="1"/>
  <c r="CU844" i="1" s="1"/>
  <c r="T844" i="1" s="1"/>
  <c r="AH844" i="1"/>
  <c r="AI844" i="1"/>
  <c r="CW844" i="1" s="1"/>
  <c r="V844" i="1" s="1"/>
  <c r="AJ844" i="1"/>
  <c r="CX844" i="1" s="1"/>
  <c r="W844" i="1" s="1"/>
  <c r="CT844" i="1"/>
  <c r="CV844" i="1"/>
  <c r="U844" i="1" s="1"/>
  <c r="GL844" i="1"/>
  <c r="GN844" i="1"/>
  <c r="GP844" i="1"/>
  <c r="GV844" i="1"/>
  <c r="HC844" i="1"/>
  <c r="GX844" i="1" s="1"/>
  <c r="P845" i="1"/>
  <c r="S845" i="1"/>
  <c r="V845" i="1"/>
  <c r="AC845" i="1"/>
  <c r="AE845" i="1"/>
  <c r="CR845" i="1" s="1"/>
  <c r="AF845" i="1"/>
  <c r="CT845" i="1" s="1"/>
  <c r="AG845" i="1"/>
  <c r="CU845" i="1" s="1"/>
  <c r="T845" i="1" s="1"/>
  <c r="AH845" i="1"/>
  <c r="AI845" i="1"/>
  <c r="AJ845" i="1"/>
  <c r="CQ845" i="1"/>
  <c r="CS845" i="1"/>
  <c r="CV845" i="1"/>
  <c r="U845" i="1" s="1"/>
  <c r="CW845" i="1"/>
  <c r="CX845" i="1"/>
  <c r="W845" i="1" s="1"/>
  <c r="GL845" i="1"/>
  <c r="GN845" i="1"/>
  <c r="GP845" i="1"/>
  <c r="GV845" i="1"/>
  <c r="HC845" i="1"/>
  <c r="GX845" i="1" s="1"/>
  <c r="P846" i="1"/>
  <c r="S846" i="1"/>
  <c r="CY846" i="1" s="1"/>
  <c r="U846" i="1"/>
  <c r="W846" i="1"/>
  <c r="AC846" i="1"/>
  <c r="CQ846" i="1" s="1"/>
  <c r="AD846" i="1"/>
  <c r="AB846" i="1" s="1"/>
  <c r="AE846" i="1"/>
  <c r="Q846" i="1" s="1"/>
  <c r="CP846" i="1" s="1"/>
  <c r="O846" i="1" s="1"/>
  <c r="AF846" i="1"/>
  <c r="AG846" i="1"/>
  <c r="AH846" i="1"/>
  <c r="AI846" i="1"/>
  <c r="CW846" i="1" s="1"/>
  <c r="V846" i="1" s="1"/>
  <c r="AJ846" i="1"/>
  <c r="CS846" i="1"/>
  <c r="CT846" i="1"/>
  <c r="CU846" i="1"/>
  <c r="T846" i="1" s="1"/>
  <c r="CV846" i="1"/>
  <c r="CX846" i="1"/>
  <c r="GL846" i="1"/>
  <c r="GN846" i="1"/>
  <c r="GP846" i="1"/>
  <c r="GV846" i="1"/>
  <c r="GX846" i="1"/>
  <c r="HC846" i="1"/>
  <c r="P847" i="1"/>
  <c r="R847" i="1"/>
  <c r="T847" i="1"/>
  <c r="AC847" i="1"/>
  <c r="AD847" i="1"/>
  <c r="AB847" i="1" s="1"/>
  <c r="AE847" i="1"/>
  <c r="Q847" i="1" s="1"/>
  <c r="AF847" i="1"/>
  <c r="CT847" i="1" s="1"/>
  <c r="AG847" i="1"/>
  <c r="AH847" i="1"/>
  <c r="CV847" i="1" s="1"/>
  <c r="U847" i="1" s="1"/>
  <c r="AI847" i="1"/>
  <c r="AJ847" i="1"/>
  <c r="CX847" i="1" s="1"/>
  <c r="W847" i="1" s="1"/>
  <c r="CQ847" i="1"/>
  <c r="CR847" i="1"/>
  <c r="CS847" i="1"/>
  <c r="CU847" i="1"/>
  <c r="CW847" i="1"/>
  <c r="V847" i="1" s="1"/>
  <c r="GL847" i="1"/>
  <c r="GN847" i="1"/>
  <c r="GP847" i="1"/>
  <c r="GV847" i="1"/>
  <c r="GX847" i="1"/>
  <c r="HC847" i="1"/>
  <c r="Q848" i="1"/>
  <c r="S848" i="1"/>
  <c r="AC848" i="1"/>
  <c r="CQ848" i="1" s="1"/>
  <c r="AE848" i="1"/>
  <c r="AF848" i="1"/>
  <c r="AG848" i="1"/>
  <c r="CU848" i="1" s="1"/>
  <c r="T848" i="1" s="1"/>
  <c r="AH848" i="1"/>
  <c r="AI848" i="1"/>
  <c r="CW848" i="1" s="1"/>
  <c r="V848" i="1" s="1"/>
  <c r="AJ848" i="1"/>
  <c r="CX848" i="1" s="1"/>
  <c r="W848" i="1" s="1"/>
  <c r="CT848" i="1"/>
  <c r="CV848" i="1"/>
  <c r="U848" i="1" s="1"/>
  <c r="GL848" i="1"/>
  <c r="GN848" i="1"/>
  <c r="GP848" i="1"/>
  <c r="GV848" i="1"/>
  <c r="HC848" i="1"/>
  <c r="GX848" i="1" s="1"/>
  <c r="P849" i="1"/>
  <c r="S849" i="1"/>
  <c r="V849" i="1"/>
  <c r="AC849" i="1"/>
  <c r="AE849" i="1"/>
  <c r="CR849" i="1" s="1"/>
  <c r="AF849" i="1"/>
  <c r="CT849" i="1" s="1"/>
  <c r="AG849" i="1"/>
  <c r="CU849" i="1" s="1"/>
  <c r="T849" i="1" s="1"/>
  <c r="AH849" i="1"/>
  <c r="AI849" i="1"/>
  <c r="AJ849" i="1"/>
  <c r="CQ849" i="1"/>
  <c r="CS849" i="1"/>
  <c r="CV849" i="1"/>
  <c r="U849" i="1" s="1"/>
  <c r="CW849" i="1"/>
  <c r="CX849" i="1"/>
  <c r="W849" i="1" s="1"/>
  <c r="GL849" i="1"/>
  <c r="GN849" i="1"/>
  <c r="GP849" i="1"/>
  <c r="GV849" i="1"/>
  <c r="HC849" i="1"/>
  <c r="GX849" i="1" s="1"/>
  <c r="I850" i="1"/>
  <c r="R850" i="1" s="1"/>
  <c r="K850" i="1"/>
  <c r="S850" i="1"/>
  <c r="CY850" i="1" s="1"/>
  <c r="U850" i="1"/>
  <c r="X850" i="1"/>
  <c r="AC850" i="1"/>
  <c r="P850" i="1" s="1"/>
  <c r="AE850" i="1"/>
  <c r="AD850" i="1" s="1"/>
  <c r="AB850" i="1" s="1"/>
  <c r="AF850" i="1"/>
  <c r="AG850" i="1"/>
  <c r="CU850" i="1" s="1"/>
  <c r="T850" i="1" s="1"/>
  <c r="AH850" i="1"/>
  <c r="AI850" i="1"/>
  <c r="CW850" i="1" s="1"/>
  <c r="V850" i="1" s="1"/>
  <c r="AJ850" i="1"/>
  <c r="CQ850" i="1"/>
  <c r="CS850" i="1"/>
  <c r="CT850" i="1"/>
  <c r="CV850" i="1"/>
  <c r="CX850" i="1"/>
  <c r="W850" i="1" s="1"/>
  <c r="CZ850" i="1"/>
  <c r="GL850" i="1"/>
  <c r="GN850" i="1"/>
  <c r="GP850" i="1"/>
  <c r="GV850" i="1"/>
  <c r="HC850" i="1"/>
  <c r="GX850" i="1" s="1"/>
  <c r="I851" i="1"/>
  <c r="Q851" i="1" s="1"/>
  <c r="K851" i="1"/>
  <c r="P851" i="1"/>
  <c r="CP851" i="1" s="1"/>
  <c r="O851" i="1" s="1"/>
  <c r="R851" i="1"/>
  <c r="S851" i="1"/>
  <c r="X851" i="1" s="1"/>
  <c r="AC851" i="1"/>
  <c r="AD851" i="1"/>
  <c r="AB851" i="1" s="1"/>
  <c r="AE851" i="1"/>
  <c r="AF851" i="1"/>
  <c r="CT851" i="1" s="1"/>
  <c r="AG851" i="1"/>
  <c r="AH851" i="1"/>
  <c r="CV851" i="1" s="1"/>
  <c r="U851" i="1" s="1"/>
  <c r="AI851" i="1"/>
  <c r="CW851" i="1" s="1"/>
  <c r="V851" i="1" s="1"/>
  <c r="AJ851" i="1"/>
  <c r="CQ851" i="1"/>
  <c r="CR851" i="1"/>
  <c r="CS851" i="1"/>
  <c r="CU851" i="1"/>
  <c r="T851" i="1" s="1"/>
  <c r="CX851" i="1"/>
  <c r="W851" i="1" s="1"/>
  <c r="CZ851" i="1"/>
  <c r="GL851" i="1"/>
  <c r="GN851" i="1"/>
  <c r="GP851" i="1"/>
  <c r="GV851" i="1"/>
  <c r="HC851" i="1" s="1"/>
  <c r="GX851" i="1" s="1"/>
  <c r="I852" i="1"/>
  <c r="T852" i="1"/>
  <c r="V852" i="1"/>
  <c r="AC852" i="1"/>
  <c r="AE852" i="1"/>
  <c r="AF852" i="1"/>
  <c r="S852" i="1" s="1"/>
  <c r="X852" i="1" s="1"/>
  <c r="AG852" i="1"/>
  <c r="AH852" i="1"/>
  <c r="AI852" i="1"/>
  <c r="AJ852" i="1"/>
  <c r="CX852" i="1" s="1"/>
  <c r="W852" i="1" s="1"/>
  <c r="CQ852" i="1"/>
  <c r="CT852" i="1"/>
  <c r="CU852" i="1"/>
  <c r="CV852" i="1"/>
  <c r="U852" i="1" s="1"/>
  <c r="CW852" i="1"/>
  <c r="GL852" i="1"/>
  <c r="GN852" i="1"/>
  <c r="GP852" i="1"/>
  <c r="GV852" i="1"/>
  <c r="HC852" i="1"/>
  <c r="GX852" i="1" s="1"/>
  <c r="I853" i="1"/>
  <c r="Q853" i="1" s="1"/>
  <c r="P853" i="1"/>
  <c r="R853" i="1"/>
  <c r="T853" i="1"/>
  <c r="AC853" i="1"/>
  <c r="AD853" i="1"/>
  <c r="AB853" i="1" s="1"/>
  <c r="AE853" i="1"/>
  <c r="AF853" i="1"/>
  <c r="CT853" i="1" s="1"/>
  <c r="AG853" i="1"/>
  <c r="AH853" i="1"/>
  <c r="CV853" i="1" s="1"/>
  <c r="U853" i="1" s="1"/>
  <c r="AI853" i="1"/>
  <c r="AJ853" i="1"/>
  <c r="CX853" i="1" s="1"/>
  <c r="W853" i="1" s="1"/>
  <c r="CQ853" i="1"/>
  <c r="CR853" i="1"/>
  <c r="CS853" i="1"/>
  <c r="CU853" i="1"/>
  <c r="CW853" i="1"/>
  <c r="V853" i="1" s="1"/>
  <c r="GL853" i="1"/>
  <c r="GN853" i="1"/>
  <c r="GP853" i="1"/>
  <c r="GV853" i="1"/>
  <c r="GX853" i="1"/>
  <c r="HC853" i="1"/>
  <c r="I854" i="1"/>
  <c r="Q854" i="1" s="1"/>
  <c r="P854" i="1"/>
  <c r="CP854" i="1" s="1"/>
  <c r="O854" i="1" s="1"/>
  <c r="S854" i="1"/>
  <c r="X854" i="1" s="1"/>
  <c r="AC854" i="1"/>
  <c r="AD854" i="1"/>
  <c r="AB854" i="1" s="1"/>
  <c r="AE854" i="1"/>
  <c r="AF854" i="1"/>
  <c r="CT854" i="1" s="1"/>
  <c r="AG854" i="1"/>
  <c r="AH854" i="1"/>
  <c r="CV854" i="1" s="1"/>
  <c r="U854" i="1" s="1"/>
  <c r="AI854" i="1"/>
  <c r="CW854" i="1" s="1"/>
  <c r="V854" i="1" s="1"/>
  <c r="AJ854" i="1"/>
  <c r="CQ854" i="1"/>
  <c r="CR854" i="1"/>
  <c r="CS854" i="1"/>
  <c r="CU854" i="1"/>
  <c r="T854" i="1" s="1"/>
  <c r="CX854" i="1"/>
  <c r="W854" i="1" s="1"/>
  <c r="CZ854" i="1"/>
  <c r="GL854" i="1"/>
  <c r="GN854" i="1"/>
  <c r="GP854" i="1"/>
  <c r="GV854" i="1"/>
  <c r="HC854" i="1" s="1"/>
  <c r="GX854" i="1" s="1"/>
  <c r="I855" i="1"/>
  <c r="T855" i="1"/>
  <c r="V855" i="1"/>
  <c r="AC855" i="1"/>
  <c r="AE855" i="1"/>
  <c r="AF855" i="1"/>
  <c r="S855" i="1" s="1"/>
  <c r="AG855" i="1"/>
  <c r="AH855" i="1"/>
  <c r="AI855" i="1"/>
  <c r="AJ855" i="1"/>
  <c r="CX855" i="1" s="1"/>
  <c r="W855" i="1" s="1"/>
  <c r="CQ855" i="1"/>
  <c r="CT855" i="1"/>
  <c r="CU855" i="1"/>
  <c r="CV855" i="1"/>
  <c r="U855" i="1" s="1"/>
  <c r="CW855" i="1"/>
  <c r="GL855" i="1"/>
  <c r="GN855" i="1"/>
  <c r="GP855" i="1"/>
  <c r="GV855" i="1"/>
  <c r="HC855" i="1"/>
  <c r="GX855" i="1" s="1"/>
  <c r="C856" i="1"/>
  <c r="D856" i="1"/>
  <c r="I856" i="1"/>
  <c r="R856" i="1" s="1"/>
  <c r="K856" i="1"/>
  <c r="Q856" i="1"/>
  <c r="V856" i="1"/>
  <c r="AC856" i="1"/>
  <c r="CQ856" i="1" s="1"/>
  <c r="AE856" i="1"/>
  <c r="AF856" i="1"/>
  <c r="AG856" i="1"/>
  <c r="CU856" i="1" s="1"/>
  <c r="T856" i="1" s="1"/>
  <c r="AH856" i="1"/>
  <c r="AI856" i="1"/>
  <c r="CW856" i="1" s="1"/>
  <c r="AJ856" i="1"/>
  <c r="CX856" i="1" s="1"/>
  <c r="W856" i="1" s="1"/>
  <c r="CT856" i="1"/>
  <c r="CV856" i="1"/>
  <c r="U856" i="1" s="1"/>
  <c r="GL856" i="1"/>
  <c r="GN856" i="1"/>
  <c r="GP856" i="1"/>
  <c r="GV856" i="1"/>
  <c r="HC856" i="1"/>
  <c r="GX856" i="1" s="1"/>
  <c r="C857" i="1"/>
  <c r="D857" i="1"/>
  <c r="I857" i="1"/>
  <c r="K857" i="1"/>
  <c r="V857" i="1"/>
  <c r="AC857" i="1"/>
  <c r="AD857" i="1"/>
  <c r="AE857" i="1"/>
  <c r="AF857" i="1"/>
  <c r="S857" i="1" s="1"/>
  <c r="AG857" i="1"/>
  <c r="AH857" i="1"/>
  <c r="CV857" i="1" s="1"/>
  <c r="U857" i="1" s="1"/>
  <c r="AI857" i="1"/>
  <c r="AJ857" i="1"/>
  <c r="CX857" i="1" s="1"/>
  <c r="W857" i="1" s="1"/>
  <c r="CR857" i="1"/>
  <c r="CS857" i="1"/>
  <c r="CT857" i="1"/>
  <c r="CU857" i="1"/>
  <c r="CW857" i="1"/>
  <c r="GL857" i="1"/>
  <c r="GN857" i="1"/>
  <c r="GP857" i="1"/>
  <c r="GV857" i="1"/>
  <c r="HC857" i="1" s="1"/>
  <c r="GX857" i="1" s="1"/>
  <c r="I858" i="1"/>
  <c r="P858" i="1" s="1"/>
  <c r="R858" i="1"/>
  <c r="W858" i="1"/>
  <c r="AC858" i="1"/>
  <c r="AD858" i="1"/>
  <c r="AE858" i="1"/>
  <c r="CR858" i="1" s="1"/>
  <c r="AF858" i="1"/>
  <c r="AG858" i="1"/>
  <c r="AH858" i="1"/>
  <c r="CV858" i="1" s="1"/>
  <c r="U858" i="1" s="1"/>
  <c r="AI858" i="1"/>
  <c r="AJ858" i="1"/>
  <c r="CX858" i="1" s="1"/>
  <c r="CQ858" i="1"/>
  <c r="CS858" i="1"/>
  <c r="CU858" i="1"/>
  <c r="T858" i="1" s="1"/>
  <c r="CW858" i="1"/>
  <c r="V858" i="1" s="1"/>
  <c r="GL858" i="1"/>
  <c r="GN858" i="1"/>
  <c r="GP858" i="1"/>
  <c r="GV858" i="1"/>
  <c r="HC858" i="1" s="1"/>
  <c r="GX858" i="1" s="1"/>
  <c r="I859" i="1"/>
  <c r="S859" i="1" s="1"/>
  <c r="AC859" i="1"/>
  <c r="AE859" i="1"/>
  <c r="CR859" i="1" s="1"/>
  <c r="AF859" i="1"/>
  <c r="CT859" i="1" s="1"/>
  <c r="AG859" i="1"/>
  <c r="CU859" i="1" s="1"/>
  <c r="AH859" i="1"/>
  <c r="AI859" i="1"/>
  <c r="AJ859" i="1"/>
  <c r="CQ859" i="1"/>
  <c r="CS859" i="1"/>
  <c r="CV859" i="1"/>
  <c r="U859" i="1" s="1"/>
  <c r="CW859" i="1"/>
  <c r="CX859" i="1"/>
  <c r="GL859" i="1"/>
  <c r="GN859" i="1"/>
  <c r="GP859" i="1"/>
  <c r="GV859" i="1"/>
  <c r="HC859" i="1"/>
  <c r="AC860" i="1"/>
  <c r="AD860" i="1"/>
  <c r="AE860" i="1"/>
  <c r="AF860" i="1"/>
  <c r="AG860" i="1"/>
  <c r="AH860" i="1"/>
  <c r="CV860" i="1" s="1"/>
  <c r="AI860" i="1"/>
  <c r="AJ860" i="1"/>
  <c r="CX860" i="1" s="1"/>
  <c r="CR860" i="1"/>
  <c r="CS860" i="1"/>
  <c r="CT860" i="1"/>
  <c r="CU860" i="1"/>
  <c r="CW860" i="1"/>
  <c r="GL860" i="1"/>
  <c r="GN860" i="1"/>
  <c r="GP860" i="1"/>
  <c r="GV860" i="1"/>
  <c r="HC860" i="1" s="1"/>
  <c r="AC861" i="1"/>
  <c r="AD861" i="1"/>
  <c r="AE861" i="1"/>
  <c r="CR861" i="1" s="1"/>
  <c r="AF861" i="1"/>
  <c r="AG861" i="1"/>
  <c r="AH861" i="1"/>
  <c r="CV861" i="1" s="1"/>
  <c r="AI861" i="1"/>
  <c r="AJ861" i="1"/>
  <c r="CX861" i="1" s="1"/>
  <c r="CQ861" i="1"/>
  <c r="CS861" i="1"/>
  <c r="CU861" i="1"/>
  <c r="CW861" i="1"/>
  <c r="GL861" i="1"/>
  <c r="GN861" i="1"/>
  <c r="GP861" i="1"/>
  <c r="GV861" i="1"/>
  <c r="HC861" i="1" s="1"/>
  <c r="I862" i="1"/>
  <c r="R862" i="1" s="1"/>
  <c r="K862" i="1"/>
  <c r="AC862" i="1"/>
  <c r="CQ862" i="1" s="1"/>
  <c r="AD862" i="1"/>
  <c r="AE862" i="1"/>
  <c r="CS862" i="1" s="1"/>
  <c r="AF862" i="1"/>
  <c r="AG862" i="1"/>
  <c r="AH862" i="1"/>
  <c r="AI862" i="1"/>
  <c r="AJ862" i="1"/>
  <c r="CR862" i="1"/>
  <c r="CU862" i="1"/>
  <c r="T862" i="1" s="1"/>
  <c r="CV862" i="1"/>
  <c r="CW862" i="1"/>
  <c r="V862" i="1" s="1"/>
  <c r="CX862" i="1"/>
  <c r="GL862" i="1"/>
  <c r="GN862" i="1"/>
  <c r="GP862" i="1"/>
  <c r="GV862" i="1"/>
  <c r="HC862" i="1"/>
  <c r="I863" i="1"/>
  <c r="K863" i="1"/>
  <c r="T863" i="1"/>
  <c r="AC863" i="1"/>
  <c r="AD863" i="1"/>
  <c r="AB863" i="1" s="1"/>
  <c r="AE863" i="1"/>
  <c r="AF863" i="1"/>
  <c r="CT863" i="1" s="1"/>
  <c r="AG863" i="1"/>
  <c r="AH863" i="1"/>
  <c r="CV863" i="1" s="1"/>
  <c r="AI863" i="1"/>
  <c r="AJ863" i="1"/>
  <c r="CX863" i="1" s="1"/>
  <c r="W863" i="1" s="1"/>
  <c r="CQ863" i="1"/>
  <c r="CR863" i="1"/>
  <c r="CS863" i="1"/>
  <c r="CU863" i="1"/>
  <c r="CW863" i="1"/>
  <c r="GL863" i="1"/>
  <c r="GN863" i="1"/>
  <c r="GP863" i="1"/>
  <c r="GV863" i="1"/>
  <c r="HC863" i="1"/>
  <c r="Q864" i="1"/>
  <c r="S864" i="1"/>
  <c r="X864" i="1" s="1"/>
  <c r="V864" i="1"/>
  <c r="AC864" i="1"/>
  <c r="CQ864" i="1" s="1"/>
  <c r="AE864" i="1"/>
  <c r="AF864" i="1"/>
  <c r="AG864" i="1"/>
  <c r="CU864" i="1" s="1"/>
  <c r="T864" i="1" s="1"/>
  <c r="AH864" i="1"/>
  <c r="AI864" i="1"/>
  <c r="CW864" i="1" s="1"/>
  <c r="AJ864" i="1"/>
  <c r="CX864" i="1" s="1"/>
  <c r="W864" i="1" s="1"/>
  <c r="CT864" i="1"/>
  <c r="CV864" i="1"/>
  <c r="U864" i="1" s="1"/>
  <c r="GL864" i="1"/>
  <c r="GN864" i="1"/>
  <c r="GP864" i="1"/>
  <c r="GV864" i="1"/>
  <c r="HC864" i="1"/>
  <c r="GX864" i="1" s="1"/>
  <c r="P865" i="1"/>
  <c r="Q865" i="1"/>
  <c r="S865" i="1"/>
  <c r="V865" i="1"/>
  <c r="AC865" i="1"/>
  <c r="AE865" i="1"/>
  <c r="AF865" i="1"/>
  <c r="CT865" i="1" s="1"/>
  <c r="AG865" i="1"/>
  <c r="CU865" i="1" s="1"/>
  <c r="T865" i="1" s="1"/>
  <c r="AH865" i="1"/>
  <c r="AI865" i="1"/>
  <c r="AJ865" i="1"/>
  <c r="CQ865" i="1"/>
  <c r="CS865" i="1"/>
  <c r="CV865" i="1"/>
  <c r="U865" i="1" s="1"/>
  <c r="CW865" i="1"/>
  <c r="CX865" i="1"/>
  <c r="W865" i="1" s="1"/>
  <c r="GL865" i="1"/>
  <c r="GN865" i="1"/>
  <c r="GP865" i="1"/>
  <c r="GV865" i="1"/>
  <c r="HC865" i="1"/>
  <c r="GX865" i="1" s="1"/>
  <c r="P866" i="1"/>
  <c r="S866" i="1"/>
  <c r="CY866" i="1" s="1"/>
  <c r="U866" i="1"/>
  <c r="W866" i="1"/>
  <c r="AB866" i="1"/>
  <c r="AC866" i="1"/>
  <c r="CQ866" i="1" s="1"/>
  <c r="AD866" i="1"/>
  <c r="AE866" i="1"/>
  <c r="Q866" i="1" s="1"/>
  <c r="CP866" i="1" s="1"/>
  <c r="O866" i="1" s="1"/>
  <c r="AF866" i="1"/>
  <c r="AG866" i="1"/>
  <c r="AH866" i="1"/>
  <c r="AI866" i="1"/>
  <c r="CW866" i="1" s="1"/>
  <c r="V866" i="1" s="1"/>
  <c r="AJ866" i="1"/>
  <c r="CS866" i="1"/>
  <c r="CT866" i="1"/>
  <c r="CU866" i="1"/>
  <c r="T866" i="1" s="1"/>
  <c r="CV866" i="1"/>
  <c r="CX866" i="1"/>
  <c r="GL866" i="1"/>
  <c r="GN866" i="1"/>
  <c r="GP866" i="1"/>
  <c r="GV866" i="1"/>
  <c r="GX866" i="1"/>
  <c r="HC866" i="1"/>
  <c r="P867" i="1"/>
  <c r="R867" i="1"/>
  <c r="T867" i="1"/>
  <c r="AC867" i="1"/>
  <c r="AD867" i="1"/>
  <c r="AB867" i="1" s="1"/>
  <c r="AE867" i="1"/>
  <c r="Q867" i="1" s="1"/>
  <c r="AF867" i="1"/>
  <c r="CT867" i="1" s="1"/>
  <c r="AG867" i="1"/>
  <c r="AH867" i="1"/>
  <c r="CV867" i="1" s="1"/>
  <c r="U867" i="1" s="1"/>
  <c r="AI867" i="1"/>
  <c r="AJ867" i="1"/>
  <c r="CX867" i="1" s="1"/>
  <c r="W867" i="1" s="1"/>
  <c r="CQ867" i="1"/>
  <c r="CR867" i="1"/>
  <c r="CS867" i="1"/>
  <c r="CU867" i="1"/>
  <c r="CW867" i="1"/>
  <c r="V867" i="1" s="1"/>
  <c r="GL867" i="1"/>
  <c r="GN867" i="1"/>
  <c r="GP867" i="1"/>
  <c r="GV867" i="1"/>
  <c r="GX867" i="1"/>
  <c r="HC867" i="1"/>
  <c r="S868" i="1"/>
  <c r="T868" i="1"/>
  <c r="AC868" i="1"/>
  <c r="CQ868" i="1" s="1"/>
  <c r="AE868" i="1"/>
  <c r="AF868" i="1"/>
  <c r="AG868" i="1"/>
  <c r="CU868" i="1" s="1"/>
  <c r="AH868" i="1"/>
  <c r="CV868" i="1" s="1"/>
  <c r="U868" i="1" s="1"/>
  <c r="AI868" i="1"/>
  <c r="CW868" i="1" s="1"/>
  <c r="V868" i="1" s="1"/>
  <c r="AJ868" i="1"/>
  <c r="CX868" i="1" s="1"/>
  <c r="W868" i="1" s="1"/>
  <c r="CT868" i="1"/>
  <c r="GL868" i="1"/>
  <c r="GN868" i="1"/>
  <c r="GP868" i="1"/>
  <c r="GV868" i="1"/>
  <c r="HC868" i="1"/>
  <c r="GX868" i="1" s="1"/>
  <c r="P869" i="1"/>
  <c r="S869" i="1"/>
  <c r="V869" i="1"/>
  <c r="AC869" i="1"/>
  <c r="AE869" i="1"/>
  <c r="Q869" i="1" s="1"/>
  <c r="AF869" i="1"/>
  <c r="CT869" i="1" s="1"/>
  <c r="AG869" i="1"/>
  <c r="CU869" i="1" s="1"/>
  <c r="T869" i="1" s="1"/>
  <c r="AH869" i="1"/>
  <c r="AI869" i="1"/>
  <c r="AJ869" i="1"/>
  <c r="CQ869" i="1"/>
  <c r="CV869" i="1"/>
  <c r="U869" i="1" s="1"/>
  <c r="CW869" i="1"/>
  <c r="CX869" i="1"/>
  <c r="W869" i="1" s="1"/>
  <c r="GL869" i="1"/>
  <c r="GN869" i="1"/>
  <c r="GP869" i="1"/>
  <c r="GV869" i="1"/>
  <c r="HC869" i="1"/>
  <c r="GX869" i="1" s="1"/>
  <c r="I870" i="1"/>
  <c r="R870" i="1" s="1"/>
  <c r="K870" i="1"/>
  <c r="S870" i="1"/>
  <c r="CY870" i="1" s="1"/>
  <c r="U870" i="1"/>
  <c r="X870" i="1"/>
  <c r="AB870" i="1"/>
  <c r="AC870" i="1"/>
  <c r="P870" i="1" s="1"/>
  <c r="AE870" i="1"/>
  <c r="AD870" i="1" s="1"/>
  <c r="AF870" i="1"/>
  <c r="AG870" i="1"/>
  <c r="CU870" i="1" s="1"/>
  <c r="T870" i="1" s="1"/>
  <c r="AH870" i="1"/>
  <c r="AI870" i="1"/>
  <c r="CW870" i="1" s="1"/>
  <c r="V870" i="1" s="1"/>
  <c r="AJ870" i="1"/>
  <c r="CQ870" i="1"/>
  <c r="CS870" i="1"/>
  <c r="CT870" i="1"/>
  <c r="CV870" i="1"/>
  <c r="CX870" i="1"/>
  <c r="W870" i="1" s="1"/>
  <c r="CZ870" i="1"/>
  <c r="GL870" i="1"/>
  <c r="GN870" i="1"/>
  <c r="GP870" i="1"/>
  <c r="GV870" i="1"/>
  <c r="HC870" i="1"/>
  <c r="GX870" i="1" s="1"/>
  <c r="I871" i="1"/>
  <c r="Q871" i="1" s="1"/>
  <c r="K871" i="1"/>
  <c r="P871" i="1"/>
  <c r="R871" i="1"/>
  <c r="S871" i="1"/>
  <c r="U871" i="1"/>
  <c r="AC871" i="1"/>
  <c r="AD871" i="1"/>
  <c r="AB871" i="1" s="1"/>
  <c r="AE871" i="1"/>
  <c r="AF871" i="1"/>
  <c r="CT871" i="1" s="1"/>
  <c r="AG871" i="1"/>
  <c r="AH871" i="1"/>
  <c r="CV871" i="1" s="1"/>
  <c r="AI871" i="1"/>
  <c r="CW871" i="1" s="1"/>
  <c r="V871" i="1" s="1"/>
  <c r="AJ871" i="1"/>
  <c r="CQ871" i="1"/>
  <c r="CR871" i="1"/>
  <c r="CS871" i="1"/>
  <c r="CU871" i="1"/>
  <c r="T871" i="1" s="1"/>
  <c r="CX871" i="1"/>
  <c r="W871" i="1" s="1"/>
  <c r="GL871" i="1"/>
  <c r="GN871" i="1"/>
  <c r="GP871" i="1"/>
  <c r="GV871" i="1"/>
  <c r="HC871" i="1" s="1"/>
  <c r="GX871" i="1"/>
  <c r="I872" i="1"/>
  <c r="R872" i="1" s="1"/>
  <c r="K872" i="1"/>
  <c r="P872" i="1"/>
  <c r="S872" i="1"/>
  <c r="CY872" i="1" s="1"/>
  <c r="U872" i="1"/>
  <c r="W872" i="1"/>
  <c r="AC872" i="1"/>
  <c r="CQ872" i="1" s="1"/>
  <c r="AD872" i="1"/>
  <c r="AB872" i="1" s="1"/>
  <c r="AE872" i="1"/>
  <c r="Q872" i="1" s="1"/>
  <c r="AF872" i="1"/>
  <c r="AG872" i="1"/>
  <c r="AH872" i="1"/>
  <c r="AI872" i="1"/>
  <c r="CW872" i="1" s="1"/>
  <c r="V872" i="1" s="1"/>
  <c r="AJ872" i="1"/>
  <c r="CP872" i="1"/>
  <c r="O872" i="1" s="1"/>
  <c r="CS872" i="1"/>
  <c r="CT872" i="1"/>
  <c r="CU872" i="1"/>
  <c r="T872" i="1" s="1"/>
  <c r="CV872" i="1"/>
  <c r="CX872" i="1"/>
  <c r="GL872" i="1"/>
  <c r="GN872" i="1"/>
  <c r="GP872" i="1"/>
  <c r="GV872" i="1"/>
  <c r="GX872" i="1"/>
  <c r="HC872" i="1"/>
  <c r="I873" i="1"/>
  <c r="K873" i="1"/>
  <c r="P873" i="1"/>
  <c r="R873" i="1"/>
  <c r="W873" i="1"/>
  <c r="AC873" i="1"/>
  <c r="AD873" i="1"/>
  <c r="AE873" i="1"/>
  <c r="CR873" i="1" s="1"/>
  <c r="AF873" i="1"/>
  <c r="AG873" i="1"/>
  <c r="AH873" i="1"/>
  <c r="CV873" i="1" s="1"/>
  <c r="U873" i="1" s="1"/>
  <c r="AI873" i="1"/>
  <c r="CW873" i="1" s="1"/>
  <c r="V873" i="1" s="1"/>
  <c r="AJ873" i="1"/>
  <c r="CX873" i="1" s="1"/>
  <c r="CQ873" i="1"/>
  <c r="CS873" i="1"/>
  <c r="CU873" i="1"/>
  <c r="T873" i="1" s="1"/>
  <c r="GL873" i="1"/>
  <c r="GN873" i="1"/>
  <c r="GP873" i="1"/>
  <c r="GV873" i="1"/>
  <c r="HC873" i="1" s="1"/>
  <c r="GX873" i="1" s="1"/>
  <c r="I874" i="1"/>
  <c r="K874" i="1"/>
  <c r="P874" i="1"/>
  <c r="R874" i="1"/>
  <c r="AC874" i="1"/>
  <c r="CQ874" i="1" s="1"/>
  <c r="AD874" i="1"/>
  <c r="AE874" i="1"/>
  <c r="CS874" i="1" s="1"/>
  <c r="AF874" i="1"/>
  <c r="AG874" i="1"/>
  <c r="AH874" i="1"/>
  <c r="AI874" i="1"/>
  <c r="CW874" i="1" s="1"/>
  <c r="V874" i="1" s="1"/>
  <c r="AJ874" i="1"/>
  <c r="CR874" i="1"/>
  <c r="CU874" i="1"/>
  <c r="T874" i="1" s="1"/>
  <c r="CV874" i="1"/>
  <c r="CX874" i="1"/>
  <c r="GL874" i="1"/>
  <c r="GN874" i="1"/>
  <c r="GP874" i="1"/>
  <c r="GV874" i="1"/>
  <c r="GX874" i="1"/>
  <c r="HC874" i="1"/>
  <c r="I875" i="1"/>
  <c r="P875" i="1" s="1"/>
  <c r="K875" i="1"/>
  <c r="W875" i="1"/>
  <c r="AC875" i="1"/>
  <c r="AD875" i="1"/>
  <c r="AB875" i="1" s="1"/>
  <c r="AE875" i="1"/>
  <c r="AF875" i="1"/>
  <c r="CT875" i="1" s="1"/>
  <c r="AG875" i="1"/>
  <c r="AH875" i="1"/>
  <c r="CV875" i="1" s="1"/>
  <c r="AI875" i="1"/>
  <c r="AJ875" i="1"/>
  <c r="CX875" i="1" s="1"/>
  <c r="CQ875" i="1"/>
  <c r="CR875" i="1"/>
  <c r="CS875" i="1"/>
  <c r="CU875" i="1"/>
  <c r="T875" i="1" s="1"/>
  <c r="CW875" i="1"/>
  <c r="GL875" i="1"/>
  <c r="GN875" i="1"/>
  <c r="GP875" i="1"/>
  <c r="GV875" i="1"/>
  <c r="HC875" i="1"/>
  <c r="I876" i="1"/>
  <c r="Q876" i="1" s="1"/>
  <c r="K876" i="1"/>
  <c r="R876" i="1"/>
  <c r="T876" i="1"/>
  <c r="W876" i="1"/>
  <c r="AC876" i="1"/>
  <c r="AE876" i="1"/>
  <c r="CS876" i="1" s="1"/>
  <c r="AF876" i="1"/>
  <c r="S876" i="1" s="1"/>
  <c r="AG876" i="1"/>
  <c r="CU876" i="1" s="1"/>
  <c r="AH876" i="1"/>
  <c r="CV876" i="1" s="1"/>
  <c r="U876" i="1" s="1"/>
  <c r="AI876" i="1"/>
  <c r="AJ876" i="1"/>
  <c r="CR876" i="1"/>
  <c r="CT876" i="1"/>
  <c r="CW876" i="1"/>
  <c r="V876" i="1" s="1"/>
  <c r="CX876" i="1"/>
  <c r="GL876" i="1"/>
  <c r="GN876" i="1"/>
  <c r="GP876" i="1"/>
  <c r="GV876" i="1"/>
  <c r="HC876" i="1" s="1"/>
  <c r="GX876" i="1" s="1"/>
  <c r="I877" i="1"/>
  <c r="K877" i="1"/>
  <c r="R877" i="1"/>
  <c r="V877" i="1"/>
  <c r="AC877" i="1"/>
  <c r="AD877" i="1"/>
  <c r="AE877" i="1"/>
  <c r="AF877" i="1"/>
  <c r="S877" i="1" s="1"/>
  <c r="AG877" i="1"/>
  <c r="AH877" i="1"/>
  <c r="CV877" i="1" s="1"/>
  <c r="U877" i="1" s="1"/>
  <c r="AI877" i="1"/>
  <c r="AJ877" i="1"/>
  <c r="CX877" i="1" s="1"/>
  <c r="W877" i="1" s="1"/>
  <c r="CR877" i="1"/>
  <c r="CS877" i="1"/>
  <c r="CT877" i="1"/>
  <c r="CU877" i="1"/>
  <c r="CW877" i="1"/>
  <c r="GL877" i="1"/>
  <c r="GN877" i="1"/>
  <c r="GP877" i="1"/>
  <c r="GV877" i="1"/>
  <c r="HC877" i="1" s="1"/>
  <c r="GX877" i="1" s="1"/>
  <c r="I878" i="1"/>
  <c r="Q878" i="1" s="1"/>
  <c r="K878" i="1"/>
  <c r="T878" i="1"/>
  <c r="V878" i="1"/>
  <c r="AC878" i="1"/>
  <c r="CQ878" i="1" s="1"/>
  <c r="AE878" i="1"/>
  <c r="CR878" i="1" s="1"/>
  <c r="AF878" i="1"/>
  <c r="AG878" i="1"/>
  <c r="CU878" i="1" s="1"/>
  <c r="AH878" i="1"/>
  <c r="AI878" i="1"/>
  <c r="CW878" i="1" s="1"/>
  <c r="AJ878" i="1"/>
  <c r="CX878" i="1" s="1"/>
  <c r="W878" i="1" s="1"/>
  <c r="CT878" i="1"/>
  <c r="CV878" i="1"/>
  <c r="U878" i="1" s="1"/>
  <c r="GL878" i="1"/>
  <c r="GN878" i="1"/>
  <c r="GP878" i="1"/>
  <c r="GV878" i="1"/>
  <c r="HC878" i="1"/>
  <c r="GX878" i="1" s="1"/>
  <c r="I879" i="1"/>
  <c r="K879" i="1"/>
  <c r="T879" i="1"/>
  <c r="V879" i="1"/>
  <c r="AC879" i="1"/>
  <c r="AE879" i="1"/>
  <c r="Q879" i="1" s="1"/>
  <c r="AF879" i="1"/>
  <c r="S879" i="1" s="1"/>
  <c r="AG879" i="1"/>
  <c r="AH879" i="1"/>
  <c r="AI879" i="1"/>
  <c r="AJ879" i="1"/>
  <c r="CX879" i="1" s="1"/>
  <c r="W879" i="1" s="1"/>
  <c r="CQ879" i="1"/>
  <c r="CT879" i="1"/>
  <c r="CU879" i="1"/>
  <c r="CV879" i="1"/>
  <c r="U879" i="1" s="1"/>
  <c r="CW879" i="1"/>
  <c r="GL879" i="1"/>
  <c r="GN879" i="1"/>
  <c r="GP879" i="1"/>
  <c r="GV879" i="1"/>
  <c r="HC879" i="1"/>
  <c r="GX879" i="1" s="1"/>
  <c r="Q880" i="1"/>
  <c r="S880" i="1"/>
  <c r="CY880" i="1" s="1"/>
  <c r="X880" i="1"/>
  <c r="AC880" i="1"/>
  <c r="P880" i="1" s="1"/>
  <c r="AE880" i="1"/>
  <c r="AF880" i="1"/>
  <c r="AG880" i="1"/>
  <c r="CU880" i="1" s="1"/>
  <c r="T880" i="1" s="1"/>
  <c r="AH880" i="1"/>
  <c r="AI880" i="1"/>
  <c r="CW880" i="1" s="1"/>
  <c r="V880" i="1" s="1"/>
  <c r="AJ880" i="1"/>
  <c r="CQ880" i="1"/>
  <c r="CS880" i="1"/>
  <c r="CT880" i="1"/>
  <c r="CV880" i="1"/>
  <c r="U880" i="1" s="1"/>
  <c r="CX880" i="1"/>
  <c r="W880" i="1" s="1"/>
  <c r="CZ880" i="1"/>
  <c r="GL880" i="1"/>
  <c r="GN880" i="1"/>
  <c r="GP880" i="1"/>
  <c r="GV880" i="1"/>
  <c r="HC880" i="1"/>
  <c r="GX880" i="1" s="1"/>
  <c r="P881" i="1"/>
  <c r="R881" i="1"/>
  <c r="U881" i="1"/>
  <c r="AB881" i="1"/>
  <c r="AC881" i="1"/>
  <c r="AD881" i="1"/>
  <c r="AE881" i="1"/>
  <c r="CR881" i="1" s="1"/>
  <c r="AF881" i="1"/>
  <c r="AG881" i="1"/>
  <c r="AH881" i="1"/>
  <c r="CV881" i="1" s="1"/>
  <c r="AI881" i="1"/>
  <c r="AJ881" i="1"/>
  <c r="CX881" i="1" s="1"/>
  <c r="W881" i="1" s="1"/>
  <c r="CQ881" i="1"/>
  <c r="CS881" i="1"/>
  <c r="CU881" i="1"/>
  <c r="T881" i="1" s="1"/>
  <c r="CW881" i="1"/>
  <c r="V881" i="1" s="1"/>
  <c r="GL881" i="1"/>
  <c r="GN881" i="1"/>
  <c r="GP881" i="1"/>
  <c r="GV881" i="1"/>
  <c r="GX881" i="1"/>
  <c r="HC881" i="1"/>
  <c r="R882" i="1"/>
  <c r="T882" i="1"/>
  <c r="W882" i="1"/>
  <c r="AC882" i="1"/>
  <c r="AE882" i="1"/>
  <c r="CS882" i="1" s="1"/>
  <c r="AF882" i="1"/>
  <c r="S882" i="1" s="1"/>
  <c r="AG882" i="1"/>
  <c r="CU882" i="1" s="1"/>
  <c r="AH882" i="1"/>
  <c r="CV882" i="1" s="1"/>
  <c r="U882" i="1" s="1"/>
  <c r="AI882" i="1"/>
  <c r="AJ882" i="1"/>
  <c r="CR882" i="1"/>
  <c r="CW882" i="1"/>
  <c r="V882" i="1" s="1"/>
  <c r="CX882" i="1"/>
  <c r="GL882" i="1"/>
  <c r="GN882" i="1"/>
  <c r="GP882" i="1"/>
  <c r="GV882" i="1"/>
  <c r="HC882" i="1" s="1"/>
  <c r="GX882" i="1" s="1"/>
  <c r="Q883" i="1"/>
  <c r="T883" i="1"/>
  <c r="V883" i="1"/>
  <c r="X883" i="1"/>
  <c r="AC883" i="1"/>
  <c r="AE883" i="1"/>
  <c r="AF883" i="1"/>
  <c r="S883" i="1" s="1"/>
  <c r="AG883" i="1"/>
  <c r="AH883" i="1"/>
  <c r="AI883" i="1"/>
  <c r="AJ883" i="1"/>
  <c r="CX883" i="1" s="1"/>
  <c r="W883" i="1" s="1"/>
  <c r="CQ883" i="1"/>
  <c r="CT883" i="1"/>
  <c r="CU883" i="1"/>
  <c r="CV883" i="1"/>
  <c r="U883" i="1" s="1"/>
  <c r="CW883" i="1"/>
  <c r="GL883" i="1"/>
  <c r="GN883" i="1"/>
  <c r="GP883" i="1"/>
  <c r="GV883" i="1"/>
  <c r="HC883" i="1" s="1"/>
  <c r="GX883" i="1" s="1"/>
  <c r="Q884" i="1"/>
  <c r="S884" i="1"/>
  <c r="X884" i="1" s="1"/>
  <c r="U884" i="1"/>
  <c r="AC884" i="1"/>
  <c r="P884" i="1" s="1"/>
  <c r="CP884" i="1" s="1"/>
  <c r="O884" i="1" s="1"/>
  <c r="AE884" i="1"/>
  <c r="AF884" i="1"/>
  <c r="AG884" i="1"/>
  <c r="CU884" i="1" s="1"/>
  <c r="T884" i="1" s="1"/>
  <c r="AH884" i="1"/>
  <c r="AI884" i="1"/>
  <c r="CW884" i="1" s="1"/>
  <c r="V884" i="1" s="1"/>
  <c r="AJ884" i="1"/>
  <c r="CQ884" i="1"/>
  <c r="CS884" i="1"/>
  <c r="CT884" i="1"/>
  <c r="CV884" i="1"/>
  <c r="CX884" i="1"/>
  <c r="W884" i="1" s="1"/>
  <c r="CZ884" i="1"/>
  <c r="GL884" i="1"/>
  <c r="GN884" i="1"/>
  <c r="GP884" i="1"/>
  <c r="GV884" i="1"/>
  <c r="HC884" i="1"/>
  <c r="GX884" i="1" s="1"/>
  <c r="P885" i="1"/>
  <c r="R885" i="1"/>
  <c r="W885" i="1"/>
  <c r="AC885" i="1"/>
  <c r="AD885" i="1"/>
  <c r="AB885" i="1" s="1"/>
  <c r="AE885" i="1"/>
  <c r="CR885" i="1" s="1"/>
  <c r="AF885" i="1"/>
  <c r="AG885" i="1"/>
  <c r="AH885" i="1"/>
  <c r="CV885" i="1" s="1"/>
  <c r="U885" i="1" s="1"/>
  <c r="AI885" i="1"/>
  <c r="AJ885" i="1"/>
  <c r="CX885" i="1" s="1"/>
  <c r="CQ885" i="1"/>
  <c r="CS885" i="1"/>
  <c r="CU885" i="1"/>
  <c r="T885" i="1" s="1"/>
  <c r="CW885" i="1"/>
  <c r="V885" i="1" s="1"/>
  <c r="GL885" i="1"/>
  <c r="GN885" i="1"/>
  <c r="GP885" i="1"/>
  <c r="GV885" i="1"/>
  <c r="HC885" i="1" s="1"/>
  <c r="GX885" i="1" s="1"/>
  <c r="R886" i="1"/>
  <c r="W886" i="1"/>
  <c r="Y886" i="1"/>
  <c r="AC886" i="1"/>
  <c r="AE886" i="1"/>
  <c r="CS886" i="1" s="1"/>
  <c r="AF886" i="1"/>
  <c r="S886" i="1" s="1"/>
  <c r="AG886" i="1"/>
  <c r="CU886" i="1" s="1"/>
  <c r="T886" i="1" s="1"/>
  <c r="AH886" i="1"/>
  <c r="CV886" i="1" s="1"/>
  <c r="U886" i="1" s="1"/>
  <c r="AI886" i="1"/>
  <c r="AJ886" i="1"/>
  <c r="CR886" i="1"/>
  <c r="CT886" i="1"/>
  <c r="CW886" i="1"/>
  <c r="V886" i="1" s="1"/>
  <c r="CX886" i="1"/>
  <c r="CY886" i="1"/>
  <c r="GL886" i="1"/>
  <c r="GN886" i="1"/>
  <c r="GP886" i="1"/>
  <c r="GV886" i="1"/>
  <c r="HC886" i="1" s="1"/>
  <c r="GX886" i="1" s="1"/>
  <c r="Q887" i="1"/>
  <c r="T887" i="1"/>
  <c r="V887" i="1"/>
  <c r="X887" i="1"/>
  <c r="AC887" i="1"/>
  <c r="AE887" i="1"/>
  <c r="AF887" i="1"/>
  <c r="S887" i="1" s="1"/>
  <c r="AG887" i="1"/>
  <c r="AH887" i="1"/>
  <c r="CV887" i="1" s="1"/>
  <c r="U887" i="1" s="1"/>
  <c r="AI887" i="1"/>
  <c r="AJ887" i="1"/>
  <c r="CX887" i="1" s="1"/>
  <c r="W887" i="1" s="1"/>
  <c r="CT887" i="1"/>
  <c r="CU887" i="1"/>
  <c r="CW887" i="1"/>
  <c r="CY887" i="1"/>
  <c r="GL887" i="1"/>
  <c r="GN887" i="1"/>
  <c r="GP887" i="1"/>
  <c r="GV887" i="1"/>
  <c r="HC887" i="1" s="1"/>
  <c r="GX887" i="1" s="1"/>
  <c r="S888" i="1"/>
  <c r="AC888" i="1"/>
  <c r="P888" i="1" s="1"/>
  <c r="AE888" i="1"/>
  <c r="AF888" i="1"/>
  <c r="AG888" i="1"/>
  <c r="CU888" i="1" s="1"/>
  <c r="T888" i="1" s="1"/>
  <c r="AH888" i="1"/>
  <c r="AI888" i="1"/>
  <c r="CW888" i="1" s="1"/>
  <c r="V888" i="1" s="1"/>
  <c r="AJ888" i="1"/>
  <c r="CQ888" i="1"/>
  <c r="CT888" i="1"/>
  <c r="CV888" i="1"/>
  <c r="U888" i="1" s="1"/>
  <c r="CX888" i="1"/>
  <c r="W888" i="1" s="1"/>
  <c r="GL888" i="1"/>
  <c r="GN888" i="1"/>
  <c r="GP888" i="1"/>
  <c r="GV888" i="1"/>
  <c r="HC888" i="1"/>
  <c r="GX888" i="1" s="1"/>
  <c r="P889" i="1"/>
  <c r="R889" i="1"/>
  <c r="U889" i="1"/>
  <c r="W889" i="1"/>
  <c r="AC889" i="1"/>
  <c r="AD889" i="1"/>
  <c r="AB889" i="1" s="1"/>
  <c r="AE889" i="1"/>
  <c r="CR889" i="1" s="1"/>
  <c r="AF889" i="1"/>
  <c r="AG889" i="1"/>
  <c r="AH889" i="1"/>
  <c r="CV889" i="1" s="1"/>
  <c r="AI889" i="1"/>
  <c r="CW889" i="1" s="1"/>
  <c r="V889" i="1" s="1"/>
  <c r="AJ889" i="1"/>
  <c r="CX889" i="1" s="1"/>
  <c r="CQ889" i="1"/>
  <c r="CS889" i="1"/>
  <c r="CU889" i="1"/>
  <c r="T889" i="1" s="1"/>
  <c r="GL889" i="1"/>
  <c r="GN889" i="1"/>
  <c r="GP889" i="1"/>
  <c r="GV889" i="1"/>
  <c r="GX889" i="1"/>
  <c r="HC889" i="1"/>
  <c r="I890" i="1"/>
  <c r="Q890" i="1" s="1"/>
  <c r="K890" i="1"/>
  <c r="W890" i="1"/>
  <c r="AC890" i="1"/>
  <c r="CQ890" i="1" s="1"/>
  <c r="AD890" i="1"/>
  <c r="AE890" i="1"/>
  <c r="CS890" i="1" s="1"/>
  <c r="AF890" i="1"/>
  <c r="AG890" i="1"/>
  <c r="AH890" i="1"/>
  <c r="AI890" i="1"/>
  <c r="CW890" i="1" s="1"/>
  <c r="V890" i="1" s="1"/>
  <c r="AJ890" i="1"/>
  <c r="CR890" i="1"/>
  <c r="CU890" i="1"/>
  <c r="T890" i="1" s="1"/>
  <c r="CV890" i="1"/>
  <c r="CX890" i="1"/>
  <c r="GL890" i="1"/>
  <c r="GN890" i="1"/>
  <c r="GP890" i="1"/>
  <c r="GV890" i="1"/>
  <c r="GX890" i="1"/>
  <c r="HC890" i="1"/>
  <c r="I891" i="1"/>
  <c r="K891" i="1"/>
  <c r="P891" i="1"/>
  <c r="R891" i="1"/>
  <c r="AC891" i="1"/>
  <c r="AD891" i="1"/>
  <c r="AE891" i="1"/>
  <c r="AF891" i="1"/>
  <c r="AG891" i="1"/>
  <c r="AH891" i="1"/>
  <c r="CV891" i="1" s="1"/>
  <c r="AI891" i="1"/>
  <c r="AJ891" i="1"/>
  <c r="CX891" i="1" s="1"/>
  <c r="W891" i="1" s="1"/>
  <c r="CQ891" i="1"/>
  <c r="CR891" i="1"/>
  <c r="CS891" i="1"/>
  <c r="CU891" i="1"/>
  <c r="T891" i="1" s="1"/>
  <c r="CW891" i="1"/>
  <c r="GL891" i="1"/>
  <c r="GN891" i="1"/>
  <c r="GP891" i="1"/>
  <c r="GV891" i="1"/>
  <c r="HC891" i="1" s="1"/>
  <c r="GX891" i="1"/>
  <c r="I892" i="1"/>
  <c r="P892" i="1" s="1"/>
  <c r="AC892" i="1"/>
  <c r="AD892" i="1"/>
  <c r="AB892" i="1" s="1"/>
  <c r="AE892" i="1"/>
  <c r="AF892" i="1"/>
  <c r="CT892" i="1" s="1"/>
  <c r="AG892" i="1"/>
  <c r="CU892" i="1" s="1"/>
  <c r="T892" i="1" s="1"/>
  <c r="AH892" i="1"/>
  <c r="CV892" i="1" s="1"/>
  <c r="U892" i="1" s="1"/>
  <c r="AI892" i="1"/>
  <c r="CW892" i="1" s="1"/>
  <c r="AJ892" i="1"/>
  <c r="CX892" i="1" s="1"/>
  <c r="W892" i="1" s="1"/>
  <c r="CQ892" i="1"/>
  <c r="CR892" i="1"/>
  <c r="CS892" i="1"/>
  <c r="GL892" i="1"/>
  <c r="GN892" i="1"/>
  <c r="GP892" i="1"/>
  <c r="GV892" i="1"/>
  <c r="HC892" i="1" s="1"/>
  <c r="GX892" i="1" s="1"/>
  <c r="AC893" i="1"/>
  <c r="CQ893" i="1" s="1"/>
  <c r="AE893" i="1"/>
  <c r="AF893" i="1"/>
  <c r="AG893" i="1"/>
  <c r="AH893" i="1"/>
  <c r="CV893" i="1" s="1"/>
  <c r="AI893" i="1"/>
  <c r="AJ893" i="1"/>
  <c r="CX893" i="1" s="1"/>
  <c r="CT893" i="1"/>
  <c r="CU893" i="1"/>
  <c r="CW893" i="1"/>
  <c r="GL893" i="1"/>
  <c r="GN893" i="1"/>
  <c r="GP893" i="1"/>
  <c r="GV893" i="1"/>
  <c r="HC893" i="1" s="1"/>
  <c r="AC894" i="1"/>
  <c r="AD894" i="1"/>
  <c r="AE894" i="1"/>
  <c r="AF894" i="1"/>
  <c r="AG894" i="1"/>
  <c r="AH894" i="1"/>
  <c r="CV894" i="1" s="1"/>
  <c r="AI894" i="1"/>
  <c r="AJ894" i="1"/>
  <c r="CX894" i="1" s="1"/>
  <c r="CQ894" i="1"/>
  <c r="CR894" i="1"/>
  <c r="CS894" i="1"/>
  <c r="CU894" i="1"/>
  <c r="CW894" i="1"/>
  <c r="GL894" i="1"/>
  <c r="GN894" i="1"/>
  <c r="GP894" i="1"/>
  <c r="GV894" i="1"/>
  <c r="HC894" i="1"/>
  <c r="I895" i="1"/>
  <c r="P895" i="1" s="1"/>
  <c r="V895" i="1"/>
  <c r="AC895" i="1"/>
  <c r="AD895" i="1"/>
  <c r="AB895" i="1" s="1"/>
  <c r="AE895" i="1"/>
  <c r="AF895" i="1"/>
  <c r="CT895" i="1" s="1"/>
  <c r="AG895" i="1"/>
  <c r="AH895" i="1"/>
  <c r="CV895" i="1" s="1"/>
  <c r="U895" i="1" s="1"/>
  <c r="AI895" i="1"/>
  <c r="CW895" i="1" s="1"/>
  <c r="AJ895" i="1"/>
  <c r="CX895" i="1" s="1"/>
  <c r="W895" i="1" s="1"/>
  <c r="CQ895" i="1"/>
  <c r="CR895" i="1"/>
  <c r="CS895" i="1"/>
  <c r="CU895" i="1"/>
  <c r="GL895" i="1"/>
  <c r="GN895" i="1"/>
  <c r="GP895" i="1"/>
  <c r="GV895" i="1"/>
  <c r="HC895" i="1" s="1"/>
  <c r="GX895" i="1" s="1"/>
  <c r="C896" i="1"/>
  <c r="D896" i="1"/>
  <c r="I896" i="1"/>
  <c r="K896" i="1"/>
  <c r="S896" i="1"/>
  <c r="U896" i="1"/>
  <c r="AC896" i="1"/>
  <c r="P896" i="1" s="1"/>
  <c r="AE896" i="1"/>
  <c r="Q896" i="1" s="1"/>
  <c r="AF896" i="1"/>
  <c r="AG896" i="1"/>
  <c r="CU896" i="1" s="1"/>
  <c r="T896" i="1" s="1"/>
  <c r="AH896" i="1"/>
  <c r="AI896" i="1"/>
  <c r="CW896" i="1" s="1"/>
  <c r="V896" i="1" s="1"/>
  <c r="AJ896" i="1"/>
  <c r="CS896" i="1"/>
  <c r="CT896" i="1"/>
  <c r="CV896" i="1"/>
  <c r="CX896" i="1"/>
  <c r="W896" i="1" s="1"/>
  <c r="GL896" i="1"/>
  <c r="GN896" i="1"/>
  <c r="GP896" i="1"/>
  <c r="GV896" i="1"/>
  <c r="HC896" i="1" s="1"/>
  <c r="GX896" i="1" s="1"/>
  <c r="C897" i="1"/>
  <c r="D897" i="1"/>
  <c r="I897" i="1"/>
  <c r="K897" i="1"/>
  <c r="P897" i="1"/>
  <c r="S897" i="1"/>
  <c r="X897" i="1" s="1"/>
  <c r="AC897" i="1"/>
  <c r="AE897" i="1"/>
  <c r="AF897" i="1"/>
  <c r="CT897" i="1" s="1"/>
  <c r="AG897" i="1"/>
  <c r="CU897" i="1" s="1"/>
  <c r="T897" i="1" s="1"/>
  <c r="AH897" i="1"/>
  <c r="CV897" i="1" s="1"/>
  <c r="U897" i="1" s="1"/>
  <c r="AI897" i="1"/>
  <c r="AJ897" i="1"/>
  <c r="CQ897" i="1"/>
  <c r="CS897" i="1"/>
  <c r="CW897" i="1"/>
  <c r="V897" i="1" s="1"/>
  <c r="CX897" i="1"/>
  <c r="W897" i="1" s="1"/>
  <c r="GL897" i="1"/>
  <c r="GN897" i="1"/>
  <c r="GP897" i="1"/>
  <c r="GV897" i="1"/>
  <c r="HC897" i="1"/>
  <c r="GX897" i="1" s="1"/>
  <c r="I898" i="1"/>
  <c r="Q898" i="1" s="1"/>
  <c r="O898" i="1"/>
  <c r="P898" i="1"/>
  <c r="CP898" i="1" s="1"/>
  <c r="R898" i="1"/>
  <c r="V898" i="1"/>
  <c r="Y898" i="1"/>
  <c r="AC898" i="1"/>
  <c r="CQ898" i="1" s="1"/>
  <c r="AD898" i="1"/>
  <c r="AB898" i="1" s="1"/>
  <c r="AE898" i="1"/>
  <c r="AF898" i="1"/>
  <c r="S898" i="1" s="1"/>
  <c r="AG898" i="1"/>
  <c r="AH898" i="1"/>
  <c r="CV898" i="1" s="1"/>
  <c r="U898" i="1" s="1"/>
  <c r="AI898" i="1"/>
  <c r="AJ898" i="1"/>
  <c r="CX898" i="1" s="1"/>
  <c r="W898" i="1" s="1"/>
  <c r="CR898" i="1"/>
  <c r="CS898" i="1"/>
  <c r="CT898" i="1"/>
  <c r="CU898" i="1"/>
  <c r="T898" i="1" s="1"/>
  <c r="CW898" i="1"/>
  <c r="CY898" i="1"/>
  <c r="GL898" i="1"/>
  <c r="GN898" i="1"/>
  <c r="GP898" i="1"/>
  <c r="GV898" i="1"/>
  <c r="HC898" i="1" s="1"/>
  <c r="GX898" i="1" s="1"/>
  <c r="I899" i="1"/>
  <c r="Q899" i="1" s="1"/>
  <c r="P899" i="1"/>
  <c r="R899" i="1"/>
  <c r="W899" i="1"/>
  <c r="AC899" i="1"/>
  <c r="AD899" i="1"/>
  <c r="AB899" i="1" s="1"/>
  <c r="AE899" i="1"/>
  <c r="CR899" i="1" s="1"/>
  <c r="AF899" i="1"/>
  <c r="AG899" i="1"/>
  <c r="AH899" i="1"/>
  <c r="CV899" i="1" s="1"/>
  <c r="U899" i="1" s="1"/>
  <c r="AI899" i="1"/>
  <c r="CW899" i="1" s="1"/>
  <c r="V899" i="1" s="1"/>
  <c r="AJ899" i="1"/>
  <c r="CX899" i="1" s="1"/>
  <c r="CQ899" i="1"/>
  <c r="CS899" i="1"/>
  <c r="CU899" i="1"/>
  <c r="GL899" i="1"/>
  <c r="GN899" i="1"/>
  <c r="GP899" i="1"/>
  <c r="GV899" i="1"/>
  <c r="HC899" i="1" s="1"/>
  <c r="GX899" i="1" s="1"/>
  <c r="I900" i="1"/>
  <c r="Q900" i="1" s="1"/>
  <c r="P900" i="1"/>
  <c r="AB900" i="1"/>
  <c r="AC900" i="1"/>
  <c r="AD900" i="1"/>
  <c r="AE900" i="1"/>
  <c r="CR900" i="1" s="1"/>
  <c r="AF900" i="1"/>
  <c r="CT900" i="1" s="1"/>
  <c r="AG900" i="1"/>
  <c r="CU900" i="1" s="1"/>
  <c r="T900" i="1" s="1"/>
  <c r="AH900" i="1"/>
  <c r="AI900" i="1"/>
  <c r="AJ900" i="1"/>
  <c r="CX900" i="1" s="1"/>
  <c r="W900" i="1" s="1"/>
  <c r="CQ900" i="1"/>
  <c r="CS900" i="1"/>
  <c r="CV900" i="1"/>
  <c r="U900" i="1" s="1"/>
  <c r="CW900" i="1"/>
  <c r="V900" i="1" s="1"/>
  <c r="GL900" i="1"/>
  <c r="GN900" i="1"/>
  <c r="GP900" i="1"/>
  <c r="GV900" i="1"/>
  <c r="HC900" i="1"/>
  <c r="I901" i="1"/>
  <c r="Q901" i="1" s="1"/>
  <c r="P901" i="1"/>
  <c r="CP901" i="1" s="1"/>
  <c r="O901" i="1" s="1"/>
  <c r="R901" i="1"/>
  <c r="X901" i="1"/>
  <c r="Y901" i="1"/>
  <c r="AC901" i="1"/>
  <c r="AD901" i="1"/>
  <c r="AB901" i="1" s="1"/>
  <c r="AE901" i="1"/>
  <c r="AF901" i="1"/>
  <c r="S901" i="1" s="1"/>
  <c r="CZ901" i="1" s="1"/>
  <c r="AG901" i="1"/>
  <c r="AH901" i="1"/>
  <c r="CV901" i="1" s="1"/>
  <c r="U901" i="1" s="1"/>
  <c r="AI901" i="1"/>
  <c r="AJ901" i="1"/>
  <c r="CX901" i="1" s="1"/>
  <c r="W901" i="1" s="1"/>
  <c r="CQ901" i="1"/>
  <c r="CR901" i="1"/>
  <c r="CS901" i="1"/>
  <c r="CU901" i="1"/>
  <c r="CW901" i="1"/>
  <c r="V901" i="1" s="1"/>
  <c r="CY901" i="1"/>
  <c r="GL901" i="1"/>
  <c r="GN901" i="1"/>
  <c r="GP901" i="1"/>
  <c r="GV901" i="1"/>
  <c r="HC901" i="1" s="1"/>
  <c r="GX901" i="1" s="1"/>
  <c r="I902" i="1"/>
  <c r="R902" i="1" s="1"/>
  <c r="K902" i="1"/>
  <c r="AC902" i="1"/>
  <c r="AE902" i="1"/>
  <c r="AF902" i="1"/>
  <c r="AG902" i="1"/>
  <c r="CU902" i="1" s="1"/>
  <c r="T902" i="1" s="1"/>
  <c r="AH902" i="1"/>
  <c r="AI902" i="1"/>
  <c r="CW902" i="1" s="1"/>
  <c r="AJ902" i="1"/>
  <c r="CX902" i="1" s="1"/>
  <c r="W902" i="1" s="1"/>
  <c r="CR902" i="1"/>
  <c r="CT902" i="1"/>
  <c r="CV902" i="1"/>
  <c r="U902" i="1" s="1"/>
  <c r="GL902" i="1"/>
  <c r="GN902" i="1"/>
  <c r="GP902" i="1"/>
  <c r="GV902" i="1"/>
  <c r="HC902" i="1" s="1"/>
  <c r="GX902" i="1" s="1"/>
  <c r="I903" i="1"/>
  <c r="K903" i="1"/>
  <c r="R903" i="1"/>
  <c r="T903" i="1"/>
  <c r="AC903" i="1"/>
  <c r="P903" i="1" s="1"/>
  <c r="AD903" i="1"/>
  <c r="AE903" i="1"/>
  <c r="CR903" i="1" s="1"/>
  <c r="AF903" i="1"/>
  <c r="S903" i="1" s="1"/>
  <c r="AG903" i="1"/>
  <c r="AH903" i="1"/>
  <c r="AI903" i="1"/>
  <c r="AJ903" i="1"/>
  <c r="CX903" i="1" s="1"/>
  <c r="W903" i="1" s="1"/>
  <c r="CQ903" i="1"/>
  <c r="CU903" i="1"/>
  <c r="CV903" i="1"/>
  <c r="U903" i="1" s="1"/>
  <c r="CW903" i="1"/>
  <c r="V903" i="1" s="1"/>
  <c r="GL903" i="1"/>
  <c r="GN903" i="1"/>
  <c r="GP903" i="1"/>
  <c r="GV903" i="1"/>
  <c r="HC903" i="1"/>
  <c r="GX903" i="1" s="1"/>
  <c r="S904" i="1"/>
  <c r="CY904" i="1" s="1"/>
  <c r="U904" i="1"/>
  <c r="W904" i="1"/>
  <c r="Y904" i="1"/>
  <c r="AC904" i="1"/>
  <c r="P904" i="1" s="1"/>
  <c r="AE904" i="1"/>
  <c r="AF904" i="1"/>
  <c r="AG904" i="1"/>
  <c r="CU904" i="1" s="1"/>
  <c r="T904" i="1" s="1"/>
  <c r="AH904" i="1"/>
  <c r="AI904" i="1"/>
  <c r="CW904" i="1" s="1"/>
  <c r="V904" i="1" s="1"/>
  <c r="AJ904" i="1"/>
  <c r="CQ904" i="1"/>
  <c r="CR904" i="1"/>
  <c r="CS904" i="1"/>
  <c r="CT904" i="1"/>
  <c r="CV904" i="1"/>
  <c r="CX904" i="1"/>
  <c r="CZ904" i="1"/>
  <c r="GL904" i="1"/>
  <c r="GN904" i="1"/>
  <c r="GP904" i="1"/>
  <c r="GV904" i="1"/>
  <c r="HC904" i="1" s="1"/>
  <c r="GX904" i="1" s="1"/>
  <c r="P905" i="1"/>
  <c r="R905" i="1"/>
  <c r="V905" i="1"/>
  <c r="W905" i="1"/>
  <c r="AC905" i="1"/>
  <c r="AD905" i="1"/>
  <c r="AB905" i="1" s="1"/>
  <c r="AE905" i="1"/>
  <c r="Q905" i="1" s="1"/>
  <c r="AF905" i="1"/>
  <c r="AG905" i="1"/>
  <c r="AH905" i="1"/>
  <c r="CV905" i="1" s="1"/>
  <c r="U905" i="1" s="1"/>
  <c r="AI905" i="1"/>
  <c r="AJ905" i="1"/>
  <c r="CX905" i="1" s="1"/>
  <c r="CQ905" i="1"/>
  <c r="CR905" i="1"/>
  <c r="CS905" i="1"/>
  <c r="CU905" i="1"/>
  <c r="T905" i="1" s="1"/>
  <c r="CW905" i="1"/>
  <c r="GL905" i="1"/>
  <c r="GN905" i="1"/>
  <c r="GP905" i="1"/>
  <c r="GV905" i="1"/>
  <c r="HC905" i="1" s="1"/>
  <c r="GX905" i="1"/>
  <c r="R906" i="1"/>
  <c r="W906" i="1"/>
  <c r="AC906" i="1"/>
  <c r="AE906" i="1"/>
  <c r="AF906" i="1"/>
  <c r="S906" i="1" s="1"/>
  <c r="AG906" i="1"/>
  <c r="CU906" i="1" s="1"/>
  <c r="T906" i="1" s="1"/>
  <c r="AH906" i="1"/>
  <c r="AI906" i="1"/>
  <c r="AJ906" i="1"/>
  <c r="CR906" i="1"/>
  <c r="CV906" i="1"/>
  <c r="U906" i="1" s="1"/>
  <c r="CW906" i="1"/>
  <c r="V906" i="1" s="1"/>
  <c r="CX906" i="1"/>
  <c r="GL906" i="1"/>
  <c r="GN906" i="1"/>
  <c r="GP906" i="1"/>
  <c r="GV906" i="1"/>
  <c r="HC906" i="1" s="1"/>
  <c r="GX906" i="1" s="1"/>
  <c r="T907" i="1"/>
  <c r="V907" i="1"/>
  <c r="AC907" i="1"/>
  <c r="AB907" i="1" s="1"/>
  <c r="AD907" i="1"/>
  <c r="AE907" i="1"/>
  <c r="CR907" i="1" s="1"/>
  <c r="AF907" i="1"/>
  <c r="S907" i="1" s="1"/>
  <c r="AG907" i="1"/>
  <c r="AH907" i="1"/>
  <c r="AI907" i="1"/>
  <c r="AJ907" i="1"/>
  <c r="CX907" i="1" s="1"/>
  <c r="W907" i="1" s="1"/>
  <c r="CQ907" i="1"/>
  <c r="CS907" i="1"/>
  <c r="CU907" i="1"/>
  <c r="CV907" i="1"/>
  <c r="U907" i="1" s="1"/>
  <c r="CW907" i="1"/>
  <c r="CY907" i="1"/>
  <c r="GL907" i="1"/>
  <c r="GN907" i="1"/>
  <c r="GP907" i="1"/>
  <c r="GV907" i="1"/>
  <c r="HC907" i="1"/>
  <c r="GX907" i="1" s="1"/>
  <c r="S908" i="1"/>
  <c r="U908" i="1"/>
  <c r="W908" i="1"/>
  <c r="X908" i="1"/>
  <c r="Y908" i="1"/>
  <c r="AC908" i="1"/>
  <c r="P908" i="1" s="1"/>
  <c r="AE908" i="1"/>
  <c r="CZ908" i="1" s="1"/>
  <c r="AF908" i="1"/>
  <c r="AG908" i="1"/>
  <c r="CU908" i="1" s="1"/>
  <c r="T908" i="1" s="1"/>
  <c r="AH908" i="1"/>
  <c r="AI908" i="1"/>
  <c r="CW908" i="1" s="1"/>
  <c r="V908" i="1" s="1"/>
  <c r="AJ908" i="1"/>
  <c r="CQ908" i="1"/>
  <c r="CR908" i="1"/>
  <c r="CS908" i="1"/>
  <c r="CT908" i="1"/>
  <c r="CV908" i="1"/>
  <c r="CX908" i="1"/>
  <c r="GL908" i="1"/>
  <c r="GN908" i="1"/>
  <c r="GP908" i="1"/>
  <c r="GV908" i="1"/>
  <c r="HC908" i="1"/>
  <c r="GX908" i="1" s="1"/>
  <c r="P909" i="1"/>
  <c r="R909" i="1"/>
  <c r="T909" i="1"/>
  <c r="W909" i="1"/>
  <c r="AC909" i="1"/>
  <c r="AD909" i="1"/>
  <c r="AB909" i="1" s="1"/>
  <c r="AE909" i="1"/>
  <c r="Q909" i="1" s="1"/>
  <c r="AF909" i="1"/>
  <c r="AG909" i="1"/>
  <c r="AH909" i="1"/>
  <c r="CV909" i="1" s="1"/>
  <c r="U909" i="1" s="1"/>
  <c r="AI909" i="1"/>
  <c r="AJ909" i="1"/>
  <c r="CX909" i="1" s="1"/>
  <c r="CQ909" i="1"/>
  <c r="CR909" i="1"/>
  <c r="CS909" i="1"/>
  <c r="CU909" i="1"/>
  <c r="CW909" i="1"/>
  <c r="V909" i="1" s="1"/>
  <c r="GL909" i="1"/>
  <c r="GN909" i="1"/>
  <c r="GP909" i="1"/>
  <c r="GV909" i="1"/>
  <c r="HC909" i="1" s="1"/>
  <c r="GX909" i="1"/>
  <c r="I910" i="1"/>
  <c r="K910" i="1"/>
  <c r="AC910" i="1"/>
  <c r="AE910" i="1"/>
  <c r="AF910" i="1"/>
  <c r="AG910" i="1"/>
  <c r="AH910" i="1"/>
  <c r="AI910" i="1"/>
  <c r="AJ910" i="1"/>
  <c r="CT910" i="1"/>
  <c r="CU910" i="1"/>
  <c r="CV910" i="1"/>
  <c r="CW910" i="1"/>
  <c r="CX910" i="1"/>
  <c r="GL910" i="1"/>
  <c r="GN910" i="1"/>
  <c r="GP910" i="1"/>
  <c r="GV910" i="1"/>
  <c r="HC910" i="1" s="1"/>
  <c r="I911" i="1"/>
  <c r="Q911" i="1" s="1"/>
  <c r="K911" i="1"/>
  <c r="P911" i="1"/>
  <c r="V911" i="1"/>
  <c r="AB911" i="1"/>
  <c r="AC911" i="1"/>
  <c r="AD911" i="1"/>
  <c r="AE911" i="1"/>
  <c r="AF911" i="1"/>
  <c r="AG911" i="1"/>
  <c r="AH911" i="1"/>
  <c r="CV911" i="1" s="1"/>
  <c r="AI911" i="1"/>
  <c r="AJ911" i="1"/>
  <c r="CX911" i="1" s="1"/>
  <c r="W911" i="1" s="1"/>
  <c r="CQ911" i="1"/>
  <c r="CR911" i="1"/>
  <c r="CS911" i="1"/>
  <c r="CU911" i="1"/>
  <c r="T911" i="1" s="1"/>
  <c r="CW911" i="1"/>
  <c r="GL911" i="1"/>
  <c r="GN911" i="1"/>
  <c r="GP911" i="1"/>
  <c r="GV911" i="1"/>
  <c r="HC911" i="1" s="1"/>
  <c r="GX911" i="1"/>
  <c r="I912" i="1"/>
  <c r="Q912" i="1" s="1"/>
  <c r="K912" i="1"/>
  <c r="S912" i="1"/>
  <c r="X912" i="1" s="1"/>
  <c r="T912" i="1"/>
  <c r="AC912" i="1"/>
  <c r="AE912" i="1"/>
  <c r="AF912" i="1"/>
  <c r="CT912" i="1" s="1"/>
  <c r="AG912" i="1"/>
  <c r="CU912" i="1" s="1"/>
  <c r="AH912" i="1"/>
  <c r="CV912" i="1" s="1"/>
  <c r="U912" i="1" s="1"/>
  <c r="AI912" i="1"/>
  <c r="AJ912" i="1"/>
  <c r="CR912" i="1"/>
  <c r="CW912" i="1"/>
  <c r="V912" i="1" s="1"/>
  <c r="CX912" i="1"/>
  <c r="W912" i="1" s="1"/>
  <c r="GL912" i="1"/>
  <c r="GN912" i="1"/>
  <c r="GP912" i="1"/>
  <c r="GV912" i="1"/>
  <c r="HC912" i="1" s="1"/>
  <c r="GX912" i="1" s="1"/>
  <c r="I913" i="1"/>
  <c r="Q913" i="1" s="1"/>
  <c r="K913" i="1"/>
  <c r="R913" i="1"/>
  <c r="V913" i="1"/>
  <c r="AC913" i="1"/>
  <c r="AD913" i="1"/>
  <c r="AE913" i="1"/>
  <c r="AF913" i="1"/>
  <c r="S913" i="1" s="1"/>
  <c r="CZ913" i="1" s="1"/>
  <c r="AG913" i="1"/>
  <c r="AH913" i="1"/>
  <c r="CV913" i="1" s="1"/>
  <c r="U913" i="1" s="1"/>
  <c r="AI913" i="1"/>
  <c r="AJ913" i="1"/>
  <c r="CX913" i="1" s="1"/>
  <c r="W913" i="1" s="1"/>
  <c r="CR913" i="1"/>
  <c r="CS913" i="1"/>
  <c r="CT913" i="1"/>
  <c r="CU913" i="1"/>
  <c r="T913" i="1" s="1"/>
  <c r="CW913" i="1"/>
  <c r="GL913" i="1"/>
  <c r="GN913" i="1"/>
  <c r="GP913" i="1"/>
  <c r="GV913" i="1"/>
  <c r="HC913" i="1" s="1"/>
  <c r="GX913" i="1" s="1"/>
  <c r="I914" i="1"/>
  <c r="R914" i="1" s="1"/>
  <c r="K914" i="1"/>
  <c r="Q914" i="1"/>
  <c r="W914" i="1"/>
  <c r="AC914" i="1"/>
  <c r="AE914" i="1"/>
  <c r="AF914" i="1"/>
  <c r="AG914" i="1"/>
  <c r="CU914" i="1" s="1"/>
  <c r="T914" i="1" s="1"/>
  <c r="AH914" i="1"/>
  <c r="CV914" i="1" s="1"/>
  <c r="U914" i="1" s="1"/>
  <c r="AI914" i="1"/>
  <c r="CW914" i="1" s="1"/>
  <c r="V914" i="1" s="1"/>
  <c r="AJ914" i="1"/>
  <c r="CR914" i="1"/>
  <c r="CT914" i="1"/>
  <c r="CX914" i="1"/>
  <c r="GL914" i="1"/>
  <c r="GN914" i="1"/>
  <c r="GP914" i="1"/>
  <c r="GV914" i="1"/>
  <c r="HC914" i="1"/>
  <c r="GX914" i="1" s="1"/>
  <c r="I915" i="1"/>
  <c r="K915" i="1"/>
  <c r="P915" i="1"/>
  <c r="R915" i="1"/>
  <c r="U915" i="1"/>
  <c r="AC915" i="1"/>
  <c r="AD915" i="1"/>
  <c r="AB915" i="1" s="1"/>
  <c r="AE915" i="1"/>
  <c r="Q915" i="1" s="1"/>
  <c r="AF915" i="1"/>
  <c r="S915" i="1" s="1"/>
  <c r="AG915" i="1"/>
  <c r="AH915" i="1"/>
  <c r="CV915" i="1" s="1"/>
  <c r="AI915" i="1"/>
  <c r="CW915" i="1" s="1"/>
  <c r="V915" i="1" s="1"/>
  <c r="AJ915" i="1"/>
  <c r="CQ915" i="1"/>
  <c r="CR915" i="1"/>
  <c r="CS915" i="1"/>
  <c r="CT915" i="1"/>
  <c r="CU915" i="1"/>
  <c r="T915" i="1" s="1"/>
  <c r="CX915" i="1"/>
  <c r="W915" i="1" s="1"/>
  <c r="CZ915" i="1"/>
  <c r="GL915" i="1"/>
  <c r="GN915" i="1"/>
  <c r="GP915" i="1"/>
  <c r="GV915" i="1"/>
  <c r="HC915" i="1" s="1"/>
  <c r="GX915" i="1" s="1"/>
  <c r="I916" i="1"/>
  <c r="Q916" i="1" s="1"/>
  <c r="K916" i="1"/>
  <c r="P916" i="1"/>
  <c r="S916" i="1"/>
  <c r="CY916" i="1" s="1"/>
  <c r="W916" i="1"/>
  <c r="AC916" i="1"/>
  <c r="CQ916" i="1" s="1"/>
  <c r="AD916" i="1"/>
  <c r="AE916" i="1"/>
  <c r="AF916" i="1"/>
  <c r="AG916" i="1"/>
  <c r="AH916" i="1"/>
  <c r="CV916" i="1" s="1"/>
  <c r="U916" i="1" s="1"/>
  <c r="AI916" i="1"/>
  <c r="CW916" i="1" s="1"/>
  <c r="V916" i="1" s="1"/>
  <c r="AJ916" i="1"/>
  <c r="CR916" i="1"/>
  <c r="CS916" i="1"/>
  <c r="CT916" i="1"/>
  <c r="CU916" i="1"/>
  <c r="T916" i="1" s="1"/>
  <c r="CX916" i="1"/>
  <c r="GL916" i="1"/>
  <c r="GN916" i="1"/>
  <c r="GP916" i="1"/>
  <c r="GV916" i="1"/>
  <c r="HC916" i="1" s="1"/>
  <c r="GX916" i="1" s="1"/>
  <c r="I917" i="1"/>
  <c r="K917" i="1"/>
  <c r="P917" i="1"/>
  <c r="R917" i="1"/>
  <c r="AC917" i="1"/>
  <c r="CQ917" i="1" s="1"/>
  <c r="AD917" i="1"/>
  <c r="AE917" i="1"/>
  <c r="CR917" i="1" s="1"/>
  <c r="AF917" i="1"/>
  <c r="AB917" i="1" s="1"/>
  <c r="AG917" i="1"/>
  <c r="AH917" i="1"/>
  <c r="AI917" i="1"/>
  <c r="AJ917" i="1"/>
  <c r="CX917" i="1" s="1"/>
  <c r="W917" i="1" s="1"/>
  <c r="CS917" i="1"/>
  <c r="CU917" i="1"/>
  <c r="T917" i="1" s="1"/>
  <c r="CV917" i="1"/>
  <c r="U917" i="1" s="1"/>
  <c r="CW917" i="1"/>
  <c r="V917" i="1" s="1"/>
  <c r="GL917" i="1"/>
  <c r="GN917" i="1"/>
  <c r="GP917" i="1"/>
  <c r="GV917" i="1"/>
  <c r="HC917" i="1" s="1"/>
  <c r="GX917" i="1" s="1"/>
  <c r="I918" i="1"/>
  <c r="Q918" i="1" s="1"/>
  <c r="K918" i="1"/>
  <c r="R918" i="1"/>
  <c r="AC918" i="1"/>
  <c r="AE918" i="1"/>
  <c r="CS918" i="1" s="1"/>
  <c r="AF918" i="1"/>
  <c r="AG918" i="1"/>
  <c r="AH918" i="1"/>
  <c r="AI918" i="1"/>
  <c r="AJ918" i="1"/>
  <c r="CX918" i="1" s="1"/>
  <c r="W918" i="1" s="1"/>
  <c r="CQ918" i="1"/>
  <c r="CR918" i="1"/>
  <c r="CU918" i="1"/>
  <c r="T918" i="1" s="1"/>
  <c r="CV918" i="1"/>
  <c r="U918" i="1" s="1"/>
  <c r="CW918" i="1"/>
  <c r="V918" i="1" s="1"/>
  <c r="GL918" i="1"/>
  <c r="GN918" i="1"/>
  <c r="GP918" i="1"/>
  <c r="GV918" i="1"/>
  <c r="HC918" i="1"/>
  <c r="GX918" i="1" s="1"/>
  <c r="I919" i="1"/>
  <c r="K919" i="1"/>
  <c r="AC919" i="1"/>
  <c r="AD919" i="1"/>
  <c r="AB919" i="1" s="1"/>
  <c r="AE919" i="1"/>
  <c r="CS919" i="1" s="1"/>
  <c r="AF919" i="1"/>
  <c r="CT919" i="1" s="1"/>
  <c r="AG919" i="1"/>
  <c r="AH919" i="1"/>
  <c r="CV919" i="1" s="1"/>
  <c r="AI919" i="1"/>
  <c r="AJ919" i="1"/>
  <c r="CQ919" i="1"/>
  <c r="CR919" i="1"/>
  <c r="CU919" i="1"/>
  <c r="CW919" i="1"/>
  <c r="V919" i="1" s="1"/>
  <c r="CX919" i="1"/>
  <c r="GL919" i="1"/>
  <c r="GN919" i="1"/>
  <c r="GP919" i="1"/>
  <c r="GV919" i="1"/>
  <c r="HC919" i="1"/>
  <c r="S920" i="1"/>
  <c r="X920" i="1" s="1"/>
  <c r="AC920" i="1"/>
  <c r="CQ920" i="1" s="1"/>
  <c r="AE920" i="1"/>
  <c r="Y920" i="1" s="1"/>
  <c r="AF920" i="1"/>
  <c r="AG920" i="1"/>
  <c r="AH920" i="1"/>
  <c r="AI920" i="1"/>
  <c r="CW920" i="1" s="1"/>
  <c r="V920" i="1" s="1"/>
  <c r="AJ920" i="1"/>
  <c r="CX920" i="1" s="1"/>
  <c r="W920" i="1" s="1"/>
  <c r="CT920" i="1"/>
  <c r="CU920" i="1"/>
  <c r="T920" i="1" s="1"/>
  <c r="CV920" i="1"/>
  <c r="U920" i="1" s="1"/>
  <c r="GL920" i="1"/>
  <c r="GN920" i="1"/>
  <c r="GP920" i="1"/>
  <c r="GV920" i="1"/>
  <c r="HC920" i="1"/>
  <c r="GX920" i="1" s="1"/>
  <c r="P921" i="1"/>
  <c r="R921" i="1"/>
  <c r="S921" i="1"/>
  <c r="AB921" i="1"/>
  <c r="AC921" i="1"/>
  <c r="AD921" i="1"/>
  <c r="AE921" i="1"/>
  <c r="Q921" i="1" s="1"/>
  <c r="AF921" i="1"/>
  <c r="CT921" i="1" s="1"/>
  <c r="AG921" i="1"/>
  <c r="CU921" i="1" s="1"/>
  <c r="T921" i="1" s="1"/>
  <c r="AH921" i="1"/>
  <c r="AI921" i="1"/>
  <c r="AJ921" i="1"/>
  <c r="CQ921" i="1"/>
  <c r="CR921" i="1"/>
  <c r="CS921" i="1"/>
  <c r="CV921" i="1"/>
  <c r="U921" i="1" s="1"/>
  <c r="CW921" i="1"/>
  <c r="V921" i="1" s="1"/>
  <c r="CX921" i="1"/>
  <c r="W921" i="1" s="1"/>
  <c r="GL921" i="1"/>
  <c r="GN921" i="1"/>
  <c r="GP921" i="1"/>
  <c r="GV921" i="1"/>
  <c r="HC921" i="1" s="1"/>
  <c r="GX921" i="1" s="1"/>
  <c r="P922" i="1"/>
  <c r="CP922" i="1" s="1"/>
  <c r="O922" i="1" s="1"/>
  <c r="S922" i="1"/>
  <c r="CY922" i="1" s="1"/>
  <c r="W922" i="1"/>
  <c r="AC922" i="1"/>
  <c r="CQ922" i="1" s="1"/>
  <c r="AD922" i="1"/>
  <c r="AE922" i="1"/>
  <c r="Q922" i="1" s="1"/>
  <c r="AF922" i="1"/>
  <c r="AG922" i="1"/>
  <c r="AH922" i="1"/>
  <c r="CV922" i="1" s="1"/>
  <c r="U922" i="1" s="1"/>
  <c r="AI922" i="1"/>
  <c r="CW922" i="1" s="1"/>
  <c r="V922" i="1" s="1"/>
  <c r="AJ922" i="1"/>
  <c r="CR922" i="1"/>
  <c r="CS922" i="1"/>
  <c r="CT922" i="1"/>
  <c r="CU922" i="1"/>
  <c r="T922" i="1" s="1"/>
  <c r="CX922" i="1"/>
  <c r="GL922" i="1"/>
  <c r="GN922" i="1"/>
  <c r="GP922" i="1"/>
  <c r="GV922" i="1"/>
  <c r="HC922" i="1" s="1"/>
  <c r="GX922" i="1" s="1"/>
  <c r="P923" i="1"/>
  <c r="R923" i="1"/>
  <c r="T923" i="1"/>
  <c r="AC923" i="1"/>
  <c r="AD923" i="1"/>
  <c r="AB923" i="1" s="1"/>
  <c r="AE923" i="1"/>
  <c r="CS923" i="1" s="1"/>
  <c r="AF923" i="1"/>
  <c r="CT923" i="1" s="1"/>
  <c r="AG923" i="1"/>
  <c r="AH923" i="1"/>
  <c r="CV923" i="1" s="1"/>
  <c r="U923" i="1" s="1"/>
  <c r="AI923" i="1"/>
  <c r="AJ923" i="1"/>
  <c r="CQ923" i="1"/>
  <c r="CR923" i="1"/>
  <c r="CU923" i="1"/>
  <c r="CW923" i="1"/>
  <c r="V923" i="1" s="1"/>
  <c r="CX923" i="1"/>
  <c r="W923" i="1" s="1"/>
  <c r="GL923" i="1"/>
  <c r="GN923" i="1"/>
  <c r="GP923" i="1"/>
  <c r="GV923" i="1"/>
  <c r="GX923" i="1"/>
  <c r="HC923" i="1"/>
  <c r="Q924" i="1"/>
  <c r="S924" i="1"/>
  <c r="AC924" i="1"/>
  <c r="CQ924" i="1" s="1"/>
  <c r="AE924" i="1"/>
  <c r="AF924" i="1"/>
  <c r="AG924" i="1"/>
  <c r="CU924" i="1" s="1"/>
  <c r="T924" i="1" s="1"/>
  <c r="AH924" i="1"/>
  <c r="AI924" i="1"/>
  <c r="CW924" i="1" s="1"/>
  <c r="V924" i="1" s="1"/>
  <c r="AJ924" i="1"/>
  <c r="CX924" i="1" s="1"/>
  <c r="W924" i="1" s="1"/>
  <c r="CT924" i="1"/>
  <c r="CV924" i="1"/>
  <c r="U924" i="1" s="1"/>
  <c r="GL924" i="1"/>
  <c r="GN924" i="1"/>
  <c r="GP924" i="1"/>
  <c r="GV924" i="1"/>
  <c r="HC924" i="1"/>
  <c r="GX924" i="1" s="1"/>
  <c r="P925" i="1"/>
  <c r="R925" i="1"/>
  <c r="S925" i="1"/>
  <c r="AB925" i="1"/>
  <c r="AC925" i="1"/>
  <c r="AD925" i="1"/>
  <c r="AE925" i="1"/>
  <c r="Q925" i="1" s="1"/>
  <c r="AF925" i="1"/>
  <c r="CT925" i="1" s="1"/>
  <c r="AG925" i="1"/>
  <c r="CU925" i="1" s="1"/>
  <c r="T925" i="1" s="1"/>
  <c r="AH925" i="1"/>
  <c r="AI925" i="1"/>
  <c r="AJ925" i="1"/>
  <c r="CQ925" i="1"/>
  <c r="CR925" i="1"/>
  <c r="CS925" i="1"/>
  <c r="CV925" i="1"/>
  <c r="U925" i="1" s="1"/>
  <c r="CW925" i="1"/>
  <c r="V925" i="1" s="1"/>
  <c r="CX925" i="1"/>
  <c r="W925" i="1" s="1"/>
  <c r="GL925" i="1"/>
  <c r="GN925" i="1"/>
  <c r="GP925" i="1"/>
  <c r="GV925" i="1"/>
  <c r="HC925" i="1" s="1"/>
  <c r="GX925" i="1" s="1"/>
  <c r="P926" i="1"/>
  <c r="CP926" i="1" s="1"/>
  <c r="O926" i="1" s="1"/>
  <c r="S926" i="1"/>
  <c r="CY926" i="1" s="1"/>
  <c r="W926" i="1"/>
  <c r="AC926" i="1"/>
  <c r="CQ926" i="1" s="1"/>
  <c r="AD926" i="1"/>
  <c r="AE926" i="1"/>
  <c r="Q926" i="1" s="1"/>
  <c r="AF926" i="1"/>
  <c r="AG926" i="1"/>
  <c r="AH926" i="1"/>
  <c r="CV926" i="1" s="1"/>
  <c r="U926" i="1" s="1"/>
  <c r="AI926" i="1"/>
  <c r="CW926" i="1" s="1"/>
  <c r="V926" i="1" s="1"/>
  <c r="AJ926" i="1"/>
  <c r="CR926" i="1"/>
  <c r="CS926" i="1"/>
  <c r="CT926" i="1"/>
  <c r="CU926" i="1"/>
  <c r="T926" i="1" s="1"/>
  <c r="CX926" i="1"/>
  <c r="GL926" i="1"/>
  <c r="GN926" i="1"/>
  <c r="GP926" i="1"/>
  <c r="GV926" i="1"/>
  <c r="HC926" i="1" s="1"/>
  <c r="GX926" i="1" s="1"/>
  <c r="P927" i="1"/>
  <c r="R927" i="1"/>
  <c r="T927" i="1"/>
  <c r="AC927" i="1"/>
  <c r="AB927" i="1" s="1"/>
  <c r="AD927" i="1"/>
  <c r="AE927" i="1"/>
  <c r="CS927" i="1" s="1"/>
  <c r="AF927" i="1"/>
  <c r="CT927" i="1" s="1"/>
  <c r="AG927" i="1"/>
  <c r="AH927" i="1"/>
  <c r="CV927" i="1" s="1"/>
  <c r="U927" i="1" s="1"/>
  <c r="AI927" i="1"/>
  <c r="AJ927" i="1"/>
  <c r="CX927" i="1" s="1"/>
  <c r="W927" i="1" s="1"/>
  <c r="CQ927" i="1"/>
  <c r="CR927" i="1"/>
  <c r="CU927" i="1"/>
  <c r="CW927" i="1"/>
  <c r="V927" i="1" s="1"/>
  <c r="GL927" i="1"/>
  <c r="GN927" i="1"/>
  <c r="GP927" i="1"/>
  <c r="GV927" i="1"/>
  <c r="GX927" i="1"/>
  <c r="HC927" i="1"/>
  <c r="I928" i="1"/>
  <c r="Q928" i="1" s="1"/>
  <c r="K928" i="1"/>
  <c r="S928" i="1"/>
  <c r="CZ928" i="1" s="1"/>
  <c r="T928" i="1"/>
  <c r="AC928" i="1"/>
  <c r="AE928" i="1"/>
  <c r="CS928" i="1" s="1"/>
  <c r="AF928" i="1"/>
  <c r="AG928" i="1"/>
  <c r="CU928" i="1" s="1"/>
  <c r="AH928" i="1"/>
  <c r="CV928" i="1" s="1"/>
  <c r="U928" i="1" s="1"/>
  <c r="AI928" i="1"/>
  <c r="AJ928" i="1"/>
  <c r="CR928" i="1"/>
  <c r="CT928" i="1"/>
  <c r="CW928" i="1"/>
  <c r="V928" i="1" s="1"/>
  <c r="CX928" i="1"/>
  <c r="W928" i="1" s="1"/>
  <c r="CY928" i="1"/>
  <c r="GL928" i="1"/>
  <c r="GN928" i="1"/>
  <c r="GP928" i="1"/>
  <c r="GV928" i="1"/>
  <c r="HC928" i="1" s="1"/>
  <c r="GX928" i="1" s="1"/>
  <c r="I929" i="1"/>
  <c r="Q929" i="1" s="1"/>
  <c r="K929" i="1"/>
  <c r="R929" i="1"/>
  <c r="V929" i="1"/>
  <c r="AC929" i="1"/>
  <c r="AE929" i="1"/>
  <c r="AD929" i="1" s="1"/>
  <c r="AB929" i="1" s="1"/>
  <c r="AF929" i="1"/>
  <c r="S929" i="1" s="1"/>
  <c r="AG929" i="1"/>
  <c r="CU929" i="1" s="1"/>
  <c r="T929" i="1" s="1"/>
  <c r="AH929" i="1"/>
  <c r="CV929" i="1" s="1"/>
  <c r="U929" i="1" s="1"/>
  <c r="AI929" i="1"/>
  <c r="AJ929" i="1"/>
  <c r="CX929" i="1" s="1"/>
  <c r="W929" i="1" s="1"/>
  <c r="CR929" i="1"/>
  <c r="CS929" i="1"/>
  <c r="CT929" i="1"/>
  <c r="CW929" i="1"/>
  <c r="GL929" i="1"/>
  <c r="GN929" i="1"/>
  <c r="GP929" i="1"/>
  <c r="GV929" i="1"/>
  <c r="HC929" i="1" s="1"/>
  <c r="GX929" i="1" s="1"/>
  <c r="I930" i="1"/>
  <c r="P930" i="1" s="1"/>
  <c r="R930" i="1"/>
  <c r="W930" i="1"/>
  <c r="AC930" i="1"/>
  <c r="CQ930" i="1" s="1"/>
  <c r="AD930" i="1"/>
  <c r="AE930" i="1"/>
  <c r="CR930" i="1" s="1"/>
  <c r="AF930" i="1"/>
  <c r="AG930" i="1"/>
  <c r="AH930" i="1"/>
  <c r="CV930" i="1" s="1"/>
  <c r="U930" i="1" s="1"/>
  <c r="AI930" i="1"/>
  <c r="AJ930" i="1"/>
  <c r="CX930" i="1" s="1"/>
  <c r="CS930" i="1"/>
  <c r="CU930" i="1"/>
  <c r="T930" i="1" s="1"/>
  <c r="CW930" i="1"/>
  <c r="V930" i="1" s="1"/>
  <c r="GL930" i="1"/>
  <c r="GN930" i="1"/>
  <c r="GP930" i="1"/>
  <c r="GV930" i="1"/>
  <c r="HC930" i="1"/>
  <c r="I931" i="1"/>
  <c r="R931" i="1" s="1"/>
  <c r="AB931" i="1"/>
  <c r="AC931" i="1"/>
  <c r="AD931" i="1"/>
  <c r="AE931" i="1"/>
  <c r="AF931" i="1"/>
  <c r="CT931" i="1" s="1"/>
  <c r="AG931" i="1"/>
  <c r="CU931" i="1" s="1"/>
  <c r="AH931" i="1"/>
  <c r="AI931" i="1"/>
  <c r="AJ931" i="1"/>
  <c r="CQ931" i="1"/>
  <c r="CR931" i="1"/>
  <c r="CS931" i="1"/>
  <c r="CV931" i="1"/>
  <c r="CW931" i="1"/>
  <c r="CX931" i="1"/>
  <c r="GL931" i="1"/>
  <c r="GN931" i="1"/>
  <c r="GP931" i="1"/>
  <c r="GV931" i="1"/>
  <c r="HC931" i="1" s="1"/>
  <c r="I932" i="1"/>
  <c r="V932" i="1"/>
  <c r="AC932" i="1"/>
  <c r="AE932" i="1"/>
  <c r="AD932" i="1" s="1"/>
  <c r="AF932" i="1"/>
  <c r="AG932" i="1"/>
  <c r="CU932" i="1" s="1"/>
  <c r="AH932" i="1"/>
  <c r="CV932" i="1" s="1"/>
  <c r="U932" i="1" s="1"/>
  <c r="AI932" i="1"/>
  <c r="AJ932" i="1"/>
  <c r="CX932" i="1" s="1"/>
  <c r="CR932" i="1"/>
  <c r="CS932" i="1"/>
  <c r="CT932" i="1"/>
  <c r="CW932" i="1"/>
  <c r="GL932" i="1"/>
  <c r="GN932" i="1"/>
  <c r="GP932" i="1"/>
  <c r="GV932" i="1"/>
  <c r="HC932" i="1" s="1"/>
  <c r="I933" i="1"/>
  <c r="P933" i="1" s="1"/>
  <c r="R933" i="1"/>
  <c r="V933" i="1"/>
  <c r="W933" i="1"/>
  <c r="AC933" i="1"/>
  <c r="CQ933" i="1" s="1"/>
  <c r="AD933" i="1"/>
  <c r="AE933" i="1"/>
  <c r="CR933" i="1" s="1"/>
  <c r="AF933" i="1"/>
  <c r="AG933" i="1"/>
  <c r="AH933" i="1"/>
  <c r="CV933" i="1" s="1"/>
  <c r="U933" i="1" s="1"/>
  <c r="AI933" i="1"/>
  <c r="AJ933" i="1"/>
  <c r="CX933" i="1" s="1"/>
  <c r="CS933" i="1"/>
  <c r="CU933" i="1"/>
  <c r="T933" i="1" s="1"/>
  <c r="CW933" i="1"/>
  <c r="GL933" i="1"/>
  <c r="GN933" i="1"/>
  <c r="GP933" i="1"/>
  <c r="GV933" i="1"/>
  <c r="HC933" i="1"/>
  <c r="C934" i="1"/>
  <c r="D934" i="1"/>
  <c r="I934" i="1"/>
  <c r="K934" i="1"/>
  <c r="S934" i="1"/>
  <c r="CY934" i="1" s="1"/>
  <c r="W934" i="1"/>
  <c r="AC934" i="1"/>
  <c r="AD934" i="1"/>
  <c r="AE934" i="1"/>
  <c r="AF934" i="1"/>
  <c r="AG934" i="1"/>
  <c r="AH934" i="1"/>
  <c r="CV934" i="1" s="1"/>
  <c r="U934" i="1" s="1"/>
  <c r="AI934" i="1"/>
  <c r="CW934" i="1" s="1"/>
  <c r="V934" i="1" s="1"/>
  <c r="AJ934" i="1"/>
  <c r="CR934" i="1"/>
  <c r="CS934" i="1"/>
  <c r="CT934" i="1"/>
  <c r="CU934" i="1"/>
  <c r="T934" i="1" s="1"/>
  <c r="CX934" i="1"/>
  <c r="GL934" i="1"/>
  <c r="GN934" i="1"/>
  <c r="GP934" i="1"/>
  <c r="GV934" i="1"/>
  <c r="HC934" i="1" s="1"/>
  <c r="GX934" i="1"/>
  <c r="C935" i="1"/>
  <c r="D935" i="1"/>
  <c r="I935" i="1"/>
  <c r="Q935" i="1" s="1"/>
  <c r="K935" i="1"/>
  <c r="P935" i="1"/>
  <c r="R935" i="1"/>
  <c r="U935" i="1"/>
  <c r="AC935" i="1"/>
  <c r="AD935" i="1"/>
  <c r="AB935" i="1" s="1"/>
  <c r="AE935" i="1"/>
  <c r="AF935" i="1"/>
  <c r="CT935" i="1" s="1"/>
  <c r="AG935" i="1"/>
  <c r="AH935" i="1"/>
  <c r="CV935" i="1" s="1"/>
  <c r="AI935" i="1"/>
  <c r="CW935" i="1" s="1"/>
  <c r="V935" i="1" s="1"/>
  <c r="AJ935" i="1"/>
  <c r="CQ935" i="1"/>
  <c r="CR935" i="1"/>
  <c r="CS935" i="1"/>
  <c r="CU935" i="1"/>
  <c r="T935" i="1" s="1"/>
  <c r="CX935" i="1"/>
  <c r="W935" i="1" s="1"/>
  <c r="GL935" i="1"/>
  <c r="GN935" i="1"/>
  <c r="GP935" i="1"/>
  <c r="GV935" i="1"/>
  <c r="HC935" i="1" s="1"/>
  <c r="GX935" i="1"/>
  <c r="I936" i="1"/>
  <c r="P936" i="1"/>
  <c r="AC936" i="1"/>
  <c r="AE936" i="1"/>
  <c r="AF936" i="1"/>
  <c r="S936" i="1" s="1"/>
  <c r="AG936" i="1"/>
  <c r="AH936" i="1"/>
  <c r="AI936" i="1"/>
  <c r="CW936" i="1" s="1"/>
  <c r="V936" i="1" s="1"/>
  <c r="AJ936" i="1"/>
  <c r="CX936" i="1" s="1"/>
  <c r="W936" i="1" s="1"/>
  <c r="CQ936" i="1"/>
  <c r="CT936" i="1"/>
  <c r="CU936" i="1"/>
  <c r="T936" i="1" s="1"/>
  <c r="CV936" i="1"/>
  <c r="U936" i="1" s="1"/>
  <c r="GL936" i="1"/>
  <c r="GN936" i="1"/>
  <c r="GP936" i="1"/>
  <c r="GV936" i="1"/>
  <c r="HC936" i="1"/>
  <c r="GX936" i="1" s="1"/>
  <c r="AC937" i="1"/>
  <c r="AD937" i="1"/>
  <c r="AB937" i="1" s="1"/>
  <c r="AE937" i="1"/>
  <c r="CS937" i="1" s="1"/>
  <c r="AF937" i="1"/>
  <c r="CT937" i="1" s="1"/>
  <c r="AG937" i="1"/>
  <c r="AH937" i="1"/>
  <c r="CV937" i="1" s="1"/>
  <c r="AI937" i="1"/>
  <c r="AJ937" i="1"/>
  <c r="CX937" i="1" s="1"/>
  <c r="CQ937" i="1"/>
  <c r="CR937" i="1"/>
  <c r="CU937" i="1"/>
  <c r="CW937" i="1"/>
  <c r="GL937" i="1"/>
  <c r="GN937" i="1"/>
  <c r="GP937" i="1"/>
  <c r="GV937" i="1"/>
  <c r="HC937" i="1"/>
  <c r="I938" i="1"/>
  <c r="Q938" i="1" s="1"/>
  <c r="P938" i="1"/>
  <c r="AC938" i="1"/>
  <c r="AD938" i="1"/>
  <c r="AB938" i="1" s="1"/>
  <c r="AE938" i="1"/>
  <c r="AF938" i="1"/>
  <c r="CT938" i="1" s="1"/>
  <c r="AG938" i="1"/>
  <c r="AH938" i="1"/>
  <c r="CV938" i="1" s="1"/>
  <c r="U938" i="1" s="1"/>
  <c r="AI938" i="1"/>
  <c r="CW938" i="1" s="1"/>
  <c r="V938" i="1" s="1"/>
  <c r="AJ938" i="1"/>
  <c r="CQ938" i="1"/>
  <c r="CR938" i="1"/>
  <c r="CS938" i="1"/>
  <c r="CU938" i="1"/>
  <c r="T938" i="1" s="1"/>
  <c r="CX938" i="1"/>
  <c r="W938" i="1" s="1"/>
  <c r="GL938" i="1"/>
  <c r="GN938" i="1"/>
  <c r="GP938" i="1"/>
  <c r="GV938" i="1"/>
  <c r="HC938" i="1" s="1"/>
  <c r="GX938" i="1" s="1"/>
  <c r="I939" i="1"/>
  <c r="R939" i="1" s="1"/>
  <c r="P939" i="1"/>
  <c r="AC939" i="1"/>
  <c r="AD939" i="1"/>
  <c r="AB939" i="1" s="1"/>
  <c r="AE939" i="1"/>
  <c r="AF939" i="1"/>
  <c r="S939" i="1" s="1"/>
  <c r="AG939" i="1"/>
  <c r="AH939" i="1"/>
  <c r="CV939" i="1" s="1"/>
  <c r="U939" i="1" s="1"/>
  <c r="AI939" i="1"/>
  <c r="CW939" i="1" s="1"/>
  <c r="V939" i="1" s="1"/>
  <c r="AJ939" i="1"/>
  <c r="CX939" i="1" s="1"/>
  <c r="W939" i="1" s="1"/>
  <c r="CQ939" i="1"/>
  <c r="CT939" i="1"/>
  <c r="CU939" i="1"/>
  <c r="T939" i="1" s="1"/>
  <c r="CY939" i="1"/>
  <c r="GL939" i="1"/>
  <c r="GN939" i="1"/>
  <c r="GP939" i="1"/>
  <c r="GV939" i="1"/>
  <c r="GX939" i="1"/>
  <c r="HC939" i="1"/>
  <c r="I940" i="1"/>
  <c r="K940" i="1"/>
  <c r="S940" i="1"/>
  <c r="X940" i="1" s="1"/>
  <c r="AC940" i="1"/>
  <c r="AE940" i="1"/>
  <c r="CR940" i="1" s="1"/>
  <c r="AF940" i="1"/>
  <c r="AG940" i="1"/>
  <c r="CU940" i="1" s="1"/>
  <c r="T940" i="1" s="1"/>
  <c r="AH940" i="1"/>
  <c r="AI940" i="1"/>
  <c r="CW940" i="1" s="1"/>
  <c r="V940" i="1" s="1"/>
  <c r="AJ940" i="1"/>
  <c r="CT940" i="1"/>
  <c r="CV940" i="1"/>
  <c r="U940" i="1" s="1"/>
  <c r="CX940" i="1"/>
  <c r="W940" i="1" s="1"/>
  <c r="GL940" i="1"/>
  <c r="GN940" i="1"/>
  <c r="GP940" i="1"/>
  <c r="GV940" i="1"/>
  <c r="HC940" i="1" s="1"/>
  <c r="GX940" i="1" s="1"/>
  <c r="I941" i="1"/>
  <c r="Q941" i="1" s="1"/>
  <c r="K941" i="1"/>
  <c r="P941" i="1"/>
  <c r="R941" i="1"/>
  <c r="S941" i="1"/>
  <c r="AB941" i="1"/>
  <c r="AC941" i="1"/>
  <c r="AD941" i="1"/>
  <c r="AE941" i="1"/>
  <c r="AF941" i="1"/>
  <c r="CT941" i="1" s="1"/>
  <c r="AG941" i="1"/>
  <c r="CU941" i="1" s="1"/>
  <c r="T941" i="1" s="1"/>
  <c r="AH941" i="1"/>
  <c r="AI941" i="1"/>
  <c r="AJ941" i="1"/>
  <c r="CQ941" i="1"/>
  <c r="CR941" i="1"/>
  <c r="CS941" i="1"/>
  <c r="CV941" i="1"/>
  <c r="U941" i="1" s="1"/>
  <c r="CW941" i="1"/>
  <c r="V941" i="1" s="1"/>
  <c r="CX941" i="1"/>
  <c r="W941" i="1" s="1"/>
  <c r="GL941" i="1"/>
  <c r="GN941" i="1"/>
  <c r="GP941" i="1"/>
  <c r="GV941" i="1"/>
  <c r="HC941" i="1" s="1"/>
  <c r="GX941" i="1" s="1"/>
  <c r="P942" i="1"/>
  <c r="S942" i="1"/>
  <c r="W942" i="1"/>
  <c r="AC942" i="1"/>
  <c r="AD942" i="1"/>
  <c r="AE942" i="1"/>
  <c r="Q942" i="1" s="1"/>
  <c r="CP942" i="1" s="1"/>
  <c r="O942" i="1" s="1"/>
  <c r="AF942" i="1"/>
  <c r="AG942" i="1"/>
  <c r="CU942" i="1" s="1"/>
  <c r="T942" i="1" s="1"/>
  <c r="AH942" i="1"/>
  <c r="CV942" i="1" s="1"/>
  <c r="U942" i="1" s="1"/>
  <c r="AI942" i="1"/>
  <c r="CW942" i="1" s="1"/>
  <c r="V942" i="1" s="1"/>
  <c r="AJ942" i="1"/>
  <c r="CR942" i="1"/>
  <c r="CS942" i="1"/>
  <c r="CT942" i="1"/>
  <c r="CX942" i="1"/>
  <c r="GL942" i="1"/>
  <c r="GN942" i="1"/>
  <c r="GP942" i="1"/>
  <c r="GV942" i="1"/>
  <c r="HC942" i="1" s="1"/>
  <c r="GX942" i="1" s="1"/>
  <c r="P943" i="1"/>
  <c r="R943" i="1"/>
  <c r="AC943" i="1"/>
  <c r="AD943" i="1"/>
  <c r="AE943" i="1"/>
  <c r="CS943" i="1" s="1"/>
  <c r="AF943" i="1"/>
  <c r="CT943" i="1" s="1"/>
  <c r="AG943" i="1"/>
  <c r="AH943" i="1"/>
  <c r="CV943" i="1" s="1"/>
  <c r="U943" i="1" s="1"/>
  <c r="AI943" i="1"/>
  <c r="AJ943" i="1"/>
  <c r="CX943" i="1" s="1"/>
  <c r="W943" i="1" s="1"/>
  <c r="CQ943" i="1"/>
  <c r="CR943" i="1"/>
  <c r="CU943" i="1"/>
  <c r="T943" i="1" s="1"/>
  <c r="CW943" i="1"/>
  <c r="V943" i="1" s="1"/>
  <c r="GL943" i="1"/>
  <c r="GN943" i="1"/>
  <c r="GP943" i="1"/>
  <c r="GV943" i="1"/>
  <c r="GX943" i="1"/>
  <c r="HC943" i="1"/>
  <c r="S944" i="1"/>
  <c r="Y944" i="1"/>
  <c r="AC944" i="1"/>
  <c r="CQ944" i="1" s="1"/>
  <c r="AE944" i="1"/>
  <c r="AF944" i="1"/>
  <c r="AG944" i="1"/>
  <c r="CU944" i="1" s="1"/>
  <c r="T944" i="1" s="1"/>
  <c r="AH944" i="1"/>
  <c r="AI944" i="1"/>
  <c r="CW944" i="1" s="1"/>
  <c r="V944" i="1" s="1"/>
  <c r="AJ944" i="1"/>
  <c r="CX944" i="1" s="1"/>
  <c r="W944" i="1" s="1"/>
  <c r="CT944" i="1"/>
  <c r="CV944" i="1"/>
  <c r="U944" i="1" s="1"/>
  <c r="GL944" i="1"/>
  <c r="GN944" i="1"/>
  <c r="GP944" i="1"/>
  <c r="GV944" i="1"/>
  <c r="HC944" i="1"/>
  <c r="GX944" i="1" s="1"/>
  <c r="P945" i="1"/>
  <c r="R945" i="1"/>
  <c r="V945" i="1"/>
  <c r="AB945" i="1"/>
  <c r="AC945" i="1"/>
  <c r="AD945" i="1"/>
  <c r="AE945" i="1"/>
  <c r="Q945" i="1" s="1"/>
  <c r="AF945" i="1"/>
  <c r="CT945" i="1" s="1"/>
  <c r="AG945" i="1"/>
  <c r="CU945" i="1" s="1"/>
  <c r="T945" i="1" s="1"/>
  <c r="AH945" i="1"/>
  <c r="AI945" i="1"/>
  <c r="AJ945" i="1"/>
  <c r="CQ945" i="1"/>
  <c r="CR945" i="1"/>
  <c r="CS945" i="1"/>
  <c r="CV945" i="1"/>
  <c r="U945" i="1" s="1"/>
  <c r="CW945" i="1"/>
  <c r="CX945" i="1"/>
  <c r="W945" i="1" s="1"/>
  <c r="GL945" i="1"/>
  <c r="GN945" i="1"/>
  <c r="GP945" i="1"/>
  <c r="GV945" i="1"/>
  <c r="HC945" i="1" s="1"/>
  <c r="GX945" i="1" s="1"/>
  <c r="P946" i="1"/>
  <c r="S946" i="1"/>
  <c r="CP946" i="1" s="1"/>
  <c r="O946" i="1" s="1"/>
  <c r="AC946" i="1"/>
  <c r="AD946" i="1"/>
  <c r="AE946" i="1"/>
  <c r="Q946" i="1" s="1"/>
  <c r="AF946" i="1"/>
  <c r="AG946" i="1"/>
  <c r="CU946" i="1" s="1"/>
  <c r="T946" i="1" s="1"/>
  <c r="AH946" i="1"/>
  <c r="CV946" i="1" s="1"/>
  <c r="U946" i="1" s="1"/>
  <c r="AI946" i="1"/>
  <c r="CW946" i="1" s="1"/>
  <c r="V946" i="1" s="1"/>
  <c r="AJ946" i="1"/>
  <c r="CR946" i="1"/>
  <c r="CS946" i="1"/>
  <c r="CT946" i="1"/>
  <c r="CX946" i="1"/>
  <c r="W946" i="1" s="1"/>
  <c r="GL946" i="1"/>
  <c r="GN946" i="1"/>
  <c r="GP946" i="1"/>
  <c r="GV946" i="1"/>
  <c r="HC946" i="1" s="1"/>
  <c r="GX946" i="1"/>
  <c r="P947" i="1"/>
  <c r="R947" i="1"/>
  <c r="T947" i="1"/>
  <c r="AC947" i="1"/>
  <c r="AD947" i="1"/>
  <c r="AE947" i="1"/>
  <c r="CS947" i="1" s="1"/>
  <c r="AF947" i="1"/>
  <c r="AG947" i="1"/>
  <c r="AH947" i="1"/>
  <c r="CV947" i="1" s="1"/>
  <c r="U947" i="1" s="1"/>
  <c r="AI947" i="1"/>
  <c r="AJ947" i="1"/>
  <c r="CX947" i="1" s="1"/>
  <c r="W947" i="1" s="1"/>
  <c r="CQ947" i="1"/>
  <c r="CR947" i="1"/>
  <c r="CU947" i="1"/>
  <c r="CW947" i="1"/>
  <c r="V947" i="1" s="1"/>
  <c r="GL947" i="1"/>
  <c r="GN947" i="1"/>
  <c r="GP947" i="1"/>
  <c r="GV947" i="1"/>
  <c r="GX947" i="1"/>
  <c r="HC947" i="1"/>
  <c r="I948" i="1"/>
  <c r="K948" i="1"/>
  <c r="T948" i="1"/>
  <c r="AC948" i="1"/>
  <c r="AE948" i="1"/>
  <c r="CS948" i="1" s="1"/>
  <c r="AF948" i="1"/>
  <c r="AG948" i="1"/>
  <c r="CU948" i="1" s="1"/>
  <c r="AH948" i="1"/>
  <c r="CV948" i="1" s="1"/>
  <c r="U948" i="1" s="1"/>
  <c r="AI948" i="1"/>
  <c r="AJ948" i="1"/>
  <c r="CR948" i="1"/>
  <c r="CT948" i="1"/>
  <c r="CW948" i="1"/>
  <c r="CX948" i="1"/>
  <c r="W948" i="1" s="1"/>
  <c r="GL948" i="1"/>
  <c r="GN948" i="1"/>
  <c r="GP948" i="1"/>
  <c r="GV948" i="1"/>
  <c r="HC948" i="1" s="1"/>
  <c r="GX948" i="1" s="1"/>
  <c r="I949" i="1"/>
  <c r="Q949" i="1" s="1"/>
  <c r="K949" i="1"/>
  <c r="R949" i="1"/>
  <c r="T949" i="1"/>
  <c r="AC949" i="1"/>
  <c r="AE949" i="1"/>
  <c r="AD949" i="1" s="1"/>
  <c r="AF949" i="1"/>
  <c r="S949" i="1" s="1"/>
  <c r="AG949" i="1"/>
  <c r="CU949" i="1" s="1"/>
  <c r="AH949" i="1"/>
  <c r="CV949" i="1" s="1"/>
  <c r="U949" i="1" s="1"/>
  <c r="AI949" i="1"/>
  <c r="AJ949" i="1"/>
  <c r="CX949" i="1" s="1"/>
  <c r="W949" i="1" s="1"/>
  <c r="CR949" i="1"/>
  <c r="CS949" i="1"/>
  <c r="CW949" i="1"/>
  <c r="V949" i="1" s="1"/>
  <c r="GL949" i="1"/>
  <c r="GN949" i="1"/>
  <c r="GP949" i="1"/>
  <c r="GV949" i="1"/>
  <c r="HC949" i="1" s="1"/>
  <c r="GX949" i="1" s="1"/>
  <c r="I950" i="1"/>
  <c r="Q950" i="1" s="1"/>
  <c r="K950" i="1"/>
  <c r="AC950" i="1"/>
  <c r="AE950" i="1"/>
  <c r="AF950" i="1"/>
  <c r="AG950" i="1"/>
  <c r="CU950" i="1" s="1"/>
  <c r="AH950" i="1"/>
  <c r="AI950" i="1"/>
  <c r="CW950" i="1" s="1"/>
  <c r="V950" i="1" s="1"/>
  <c r="AJ950" i="1"/>
  <c r="CX950" i="1" s="1"/>
  <c r="CR950" i="1"/>
  <c r="CT950" i="1"/>
  <c r="CV950" i="1"/>
  <c r="U950" i="1" s="1"/>
  <c r="GL950" i="1"/>
  <c r="GN950" i="1"/>
  <c r="GP950" i="1"/>
  <c r="GV950" i="1"/>
  <c r="HC950" i="1" s="1"/>
  <c r="GX950" i="1" s="1"/>
  <c r="I951" i="1"/>
  <c r="R951" i="1" s="1"/>
  <c r="K951" i="1"/>
  <c r="P951" i="1"/>
  <c r="Q951" i="1"/>
  <c r="V951" i="1"/>
  <c r="X951" i="1"/>
  <c r="AC951" i="1"/>
  <c r="AE951" i="1"/>
  <c r="AF951" i="1"/>
  <c r="S951" i="1" s="1"/>
  <c r="AG951" i="1"/>
  <c r="AH951" i="1"/>
  <c r="CV951" i="1" s="1"/>
  <c r="U951" i="1" s="1"/>
  <c r="AI951" i="1"/>
  <c r="CW951" i="1" s="1"/>
  <c r="AJ951" i="1"/>
  <c r="CX951" i="1" s="1"/>
  <c r="W951" i="1" s="1"/>
  <c r="CQ951" i="1"/>
  <c r="CT951" i="1"/>
  <c r="CU951" i="1"/>
  <c r="T951" i="1" s="1"/>
  <c r="GL951" i="1"/>
  <c r="GN951" i="1"/>
  <c r="GP951" i="1"/>
  <c r="GV951" i="1"/>
  <c r="GX951" i="1"/>
  <c r="HC951" i="1"/>
  <c r="I952" i="1"/>
  <c r="K952" i="1"/>
  <c r="S952" i="1"/>
  <c r="X952" i="1" s="1"/>
  <c r="W952" i="1"/>
  <c r="AC952" i="1"/>
  <c r="AE952" i="1"/>
  <c r="AF952" i="1"/>
  <c r="AG952" i="1"/>
  <c r="CU952" i="1" s="1"/>
  <c r="T952" i="1" s="1"/>
  <c r="AH952" i="1"/>
  <c r="AI952" i="1"/>
  <c r="CW952" i="1" s="1"/>
  <c r="V952" i="1" s="1"/>
  <c r="AJ952" i="1"/>
  <c r="CQ952" i="1"/>
  <c r="CT952" i="1"/>
  <c r="CV952" i="1"/>
  <c r="U952" i="1" s="1"/>
  <c r="CX952" i="1"/>
  <c r="GL952" i="1"/>
  <c r="GN952" i="1"/>
  <c r="GP952" i="1"/>
  <c r="GV952" i="1"/>
  <c r="HC952" i="1"/>
  <c r="GX952" i="1" s="1"/>
  <c r="I953" i="1"/>
  <c r="Q953" i="1" s="1"/>
  <c r="K953" i="1"/>
  <c r="P953" i="1"/>
  <c r="R953" i="1"/>
  <c r="AC953" i="1"/>
  <c r="AD953" i="1"/>
  <c r="AB953" i="1" s="1"/>
  <c r="AE953" i="1"/>
  <c r="AF953" i="1"/>
  <c r="CT953" i="1" s="1"/>
  <c r="AG953" i="1"/>
  <c r="CU953" i="1" s="1"/>
  <c r="T953" i="1" s="1"/>
  <c r="AH953" i="1"/>
  <c r="AI953" i="1"/>
  <c r="AJ953" i="1"/>
  <c r="CX953" i="1" s="1"/>
  <c r="W953" i="1" s="1"/>
  <c r="CQ953" i="1"/>
  <c r="CR953" i="1"/>
  <c r="CS953" i="1"/>
  <c r="CV953" i="1"/>
  <c r="U953" i="1" s="1"/>
  <c r="CW953" i="1"/>
  <c r="V953" i="1" s="1"/>
  <c r="GL953" i="1"/>
  <c r="GN953" i="1"/>
  <c r="GP953" i="1"/>
  <c r="GV953" i="1"/>
  <c r="GX953" i="1"/>
  <c r="HC953" i="1"/>
  <c r="I954" i="1"/>
  <c r="K954" i="1"/>
  <c r="Q954" i="1"/>
  <c r="S954" i="1"/>
  <c r="U954" i="1"/>
  <c r="W954" i="1"/>
  <c r="AB954" i="1"/>
  <c r="AC954" i="1"/>
  <c r="AE954" i="1"/>
  <c r="AD954" i="1" s="1"/>
  <c r="AF954" i="1"/>
  <c r="CT954" i="1" s="1"/>
  <c r="AG954" i="1"/>
  <c r="CU954" i="1" s="1"/>
  <c r="T954" i="1" s="1"/>
  <c r="AH954" i="1"/>
  <c r="AI954" i="1"/>
  <c r="CW954" i="1" s="1"/>
  <c r="V954" i="1" s="1"/>
  <c r="AJ954" i="1"/>
  <c r="CQ954" i="1"/>
  <c r="CV954" i="1"/>
  <c r="CX954" i="1"/>
  <c r="CZ954" i="1"/>
  <c r="GL954" i="1"/>
  <c r="GN954" i="1"/>
  <c r="GP954" i="1"/>
  <c r="GV954" i="1"/>
  <c r="HC954" i="1"/>
  <c r="GX954" i="1" s="1"/>
  <c r="I955" i="1"/>
  <c r="Q955" i="1" s="1"/>
  <c r="K955" i="1"/>
  <c r="P955" i="1"/>
  <c r="R955" i="1"/>
  <c r="T955" i="1"/>
  <c r="U955" i="1"/>
  <c r="AC955" i="1"/>
  <c r="AD955" i="1"/>
  <c r="AB955" i="1" s="1"/>
  <c r="AE955" i="1"/>
  <c r="AF955" i="1"/>
  <c r="AG955" i="1"/>
  <c r="AH955" i="1"/>
  <c r="CV955" i="1" s="1"/>
  <c r="AI955" i="1"/>
  <c r="CW955" i="1" s="1"/>
  <c r="V955" i="1" s="1"/>
  <c r="AJ955" i="1"/>
  <c r="CQ955" i="1"/>
  <c r="CR955" i="1"/>
  <c r="CS955" i="1"/>
  <c r="CU955" i="1"/>
  <c r="CX955" i="1"/>
  <c r="W955" i="1" s="1"/>
  <c r="GL955" i="1"/>
  <c r="GN955" i="1"/>
  <c r="GP955" i="1"/>
  <c r="GV955" i="1"/>
  <c r="HC955" i="1" s="1"/>
  <c r="GX955" i="1"/>
  <c r="I956" i="1"/>
  <c r="S956" i="1" s="1"/>
  <c r="K956" i="1"/>
  <c r="AC956" i="1"/>
  <c r="P956" i="1" s="1"/>
  <c r="AD956" i="1"/>
  <c r="AE956" i="1"/>
  <c r="AF956" i="1"/>
  <c r="AG956" i="1"/>
  <c r="CU956" i="1" s="1"/>
  <c r="T956" i="1" s="1"/>
  <c r="AH956" i="1"/>
  <c r="CV956" i="1" s="1"/>
  <c r="AI956" i="1"/>
  <c r="CW956" i="1" s="1"/>
  <c r="AJ956" i="1"/>
  <c r="CR956" i="1"/>
  <c r="CS956" i="1"/>
  <c r="CT956" i="1"/>
  <c r="CX956" i="1"/>
  <c r="GL956" i="1"/>
  <c r="GN956" i="1"/>
  <c r="GP956" i="1"/>
  <c r="GV956" i="1"/>
  <c r="HC956" i="1" s="1"/>
  <c r="GX956" i="1" s="1"/>
  <c r="I957" i="1"/>
  <c r="K957" i="1"/>
  <c r="P957" i="1"/>
  <c r="R957" i="1"/>
  <c r="V957" i="1"/>
  <c r="W957" i="1"/>
  <c r="AC957" i="1"/>
  <c r="CQ957" i="1" s="1"/>
  <c r="AD957" i="1"/>
  <c r="AE957" i="1"/>
  <c r="CR957" i="1" s="1"/>
  <c r="AF957" i="1"/>
  <c r="AG957" i="1"/>
  <c r="AH957" i="1"/>
  <c r="CV957" i="1" s="1"/>
  <c r="U957" i="1" s="1"/>
  <c r="AI957" i="1"/>
  <c r="AJ957" i="1"/>
  <c r="CX957" i="1" s="1"/>
  <c r="CS957" i="1"/>
  <c r="CU957" i="1"/>
  <c r="T957" i="1" s="1"/>
  <c r="CW957" i="1"/>
  <c r="GL957" i="1"/>
  <c r="GN957" i="1"/>
  <c r="GP957" i="1"/>
  <c r="GV957" i="1"/>
  <c r="GX957" i="1"/>
  <c r="HC957" i="1"/>
  <c r="Q958" i="1"/>
  <c r="S958" i="1"/>
  <c r="Y958" i="1" s="1"/>
  <c r="T958" i="1"/>
  <c r="AC958" i="1"/>
  <c r="AE958" i="1"/>
  <c r="AF958" i="1"/>
  <c r="AG958" i="1"/>
  <c r="CU958" i="1" s="1"/>
  <c r="AH958" i="1"/>
  <c r="CV958" i="1" s="1"/>
  <c r="U958" i="1" s="1"/>
  <c r="AI958" i="1"/>
  <c r="AJ958" i="1"/>
  <c r="CR958" i="1"/>
  <c r="CT958" i="1"/>
  <c r="CW958" i="1"/>
  <c r="V958" i="1" s="1"/>
  <c r="CX958" i="1"/>
  <c r="W958" i="1" s="1"/>
  <c r="GL958" i="1"/>
  <c r="GN958" i="1"/>
  <c r="GP958" i="1"/>
  <c r="GV958" i="1"/>
  <c r="HC958" i="1"/>
  <c r="GX958" i="1" s="1"/>
  <c r="P959" i="1"/>
  <c r="V959" i="1"/>
  <c r="AC959" i="1"/>
  <c r="AE959" i="1"/>
  <c r="Q959" i="1" s="1"/>
  <c r="AF959" i="1"/>
  <c r="S959" i="1" s="1"/>
  <c r="AG959" i="1"/>
  <c r="AH959" i="1"/>
  <c r="CV959" i="1" s="1"/>
  <c r="U959" i="1" s="1"/>
  <c r="AI959" i="1"/>
  <c r="CW959" i="1" s="1"/>
  <c r="AJ959" i="1"/>
  <c r="CX959" i="1" s="1"/>
  <c r="W959" i="1" s="1"/>
  <c r="CQ959" i="1"/>
  <c r="CT959" i="1"/>
  <c r="CU959" i="1"/>
  <c r="T959" i="1" s="1"/>
  <c r="GL959" i="1"/>
  <c r="GN959" i="1"/>
  <c r="GP959" i="1"/>
  <c r="GV959" i="1"/>
  <c r="GX959" i="1"/>
  <c r="HC959" i="1"/>
  <c r="Q960" i="1"/>
  <c r="S960" i="1"/>
  <c r="U960" i="1"/>
  <c r="W960" i="1"/>
  <c r="AC960" i="1"/>
  <c r="P960" i="1" s="1"/>
  <c r="CP960" i="1" s="1"/>
  <c r="O960" i="1" s="1"/>
  <c r="AE960" i="1"/>
  <c r="AF960" i="1"/>
  <c r="CT960" i="1" s="1"/>
  <c r="AG960" i="1"/>
  <c r="CU960" i="1" s="1"/>
  <c r="T960" i="1" s="1"/>
  <c r="AH960" i="1"/>
  <c r="AI960" i="1"/>
  <c r="CW960" i="1" s="1"/>
  <c r="V960" i="1" s="1"/>
  <c r="AJ960" i="1"/>
  <c r="CQ960" i="1"/>
  <c r="CR960" i="1"/>
  <c r="CS960" i="1"/>
  <c r="CV960" i="1"/>
  <c r="CX960" i="1"/>
  <c r="GL960" i="1"/>
  <c r="GN960" i="1"/>
  <c r="GP960" i="1"/>
  <c r="GV960" i="1"/>
  <c r="HC960" i="1"/>
  <c r="GX960" i="1" s="1"/>
  <c r="P961" i="1"/>
  <c r="R961" i="1"/>
  <c r="T961" i="1"/>
  <c r="V961" i="1"/>
  <c r="AB961" i="1"/>
  <c r="AC961" i="1"/>
  <c r="CQ961" i="1" s="1"/>
  <c r="AD961" i="1"/>
  <c r="AE961" i="1"/>
  <c r="CR961" i="1" s="1"/>
  <c r="AF961" i="1"/>
  <c r="AG961" i="1"/>
  <c r="AH961" i="1"/>
  <c r="CV961" i="1" s="1"/>
  <c r="U961" i="1" s="1"/>
  <c r="AI961" i="1"/>
  <c r="AJ961" i="1"/>
  <c r="CX961" i="1" s="1"/>
  <c r="W961" i="1" s="1"/>
  <c r="CS961" i="1"/>
  <c r="CU961" i="1"/>
  <c r="CW961" i="1"/>
  <c r="GL961" i="1"/>
  <c r="GN961" i="1"/>
  <c r="GP961" i="1"/>
  <c r="GV961" i="1"/>
  <c r="GX961" i="1"/>
  <c r="HC961" i="1"/>
  <c r="Q962" i="1"/>
  <c r="S962" i="1"/>
  <c r="T962" i="1"/>
  <c r="W962" i="1"/>
  <c r="Y962" i="1"/>
  <c r="AC962" i="1"/>
  <c r="AE962" i="1"/>
  <c r="AF962" i="1"/>
  <c r="AG962" i="1"/>
  <c r="CU962" i="1" s="1"/>
  <c r="AH962" i="1"/>
  <c r="AI962" i="1"/>
  <c r="AJ962" i="1"/>
  <c r="CT962" i="1"/>
  <c r="CV962" i="1"/>
  <c r="U962" i="1" s="1"/>
  <c r="CW962" i="1"/>
  <c r="V962" i="1" s="1"/>
  <c r="CX962" i="1"/>
  <c r="CY962" i="1"/>
  <c r="GL962" i="1"/>
  <c r="GN962" i="1"/>
  <c r="GP962" i="1"/>
  <c r="GV962" i="1"/>
  <c r="HC962" i="1" s="1"/>
  <c r="GX962" i="1" s="1"/>
  <c r="P963" i="1"/>
  <c r="Q963" i="1"/>
  <c r="AC963" i="1"/>
  <c r="AD963" i="1"/>
  <c r="AB963" i="1" s="1"/>
  <c r="AE963" i="1"/>
  <c r="CS963" i="1" s="1"/>
  <c r="AF963" i="1"/>
  <c r="S963" i="1" s="1"/>
  <c r="X963" i="1" s="1"/>
  <c r="AG963" i="1"/>
  <c r="AH963" i="1"/>
  <c r="AI963" i="1"/>
  <c r="CW963" i="1" s="1"/>
  <c r="V963" i="1" s="1"/>
  <c r="AJ963" i="1"/>
  <c r="CX963" i="1" s="1"/>
  <c r="W963" i="1" s="1"/>
  <c r="CQ963" i="1"/>
  <c r="CT963" i="1"/>
  <c r="CU963" i="1"/>
  <c r="T963" i="1" s="1"/>
  <c r="CV963" i="1"/>
  <c r="U963" i="1" s="1"/>
  <c r="CY963" i="1"/>
  <c r="GL963" i="1"/>
  <c r="GN963" i="1"/>
  <c r="GP963" i="1"/>
  <c r="GV963" i="1"/>
  <c r="HC963" i="1"/>
  <c r="GX963" i="1" s="1"/>
  <c r="Q964" i="1"/>
  <c r="S964" i="1"/>
  <c r="W964" i="1"/>
  <c r="Y964" i="1"/>
  <c r="AC964" i="1"/>
  <c r="P964" i="1" s="1"/>
  <c r="CP964" i="1" s="1"/>
  <c r="O964" i="1" s="1"/>
  <c r="AE964" i="1"/>
  <c r="AF964" i="1"/>
  <c r="CT964" i="1" s="1"/>
  <c r="AG964" i="1"/>
  <c r="CU964" i="1" s="1"/>
  <c r="T964" i="1" s="1"/>
  <c r="AH964" i="1"/>
  <c r="AI964" i="1"/>
  <c r="CW964" i="1" s="1"/>
  <c r="V964" i="1" s="1"/>
  <c r="AJ964" i="1"/>
  <c r="CQ964" i="1"/>
  <c r="CR964" i="1"/>
  <c r="CS964" i="1"/>
  <c r="CV964" i="1"/>
  <c r="U964" i="1" s="1"/>
  <c r="CX964" i="1"/>
  <c r="CZ964" i="1"/>
  <c r="GL964" i="1"/>
  <c r="GN964" i="1"/>
  <c r="GP964" i="1"/>
  <c r="GV964" i="1"/>
  <c r="HC964" i="1"/>
  <c r="GX964" i="1" s="1"/>
  <c r="P965" i="1"/>
  <c r="T965" i="1"/>
  <c r="V965" i="1"/>
  <c r="AC965" i="1"/>
  <c r="CQ965" i="1" s="1"/>
  <c r="AE965" i="1"/>
  <c r="R965" i="1" s="1"/>
  <c r="AF965" i="1"/>
  <c r="AG965" i="1"/>
  <c r="AH965" i="1"/>
  <c r="AI965" i="1"/>
  <c r="AJ965" i="1"/>
  <c r="CX965" i="1" s="1"/>
  <c r="W965" i="1" s="1"/>
  <c r="CU965" i="1"/>
  <c r="CV965" i="1"/>
  <c r="U965" i="1" s="1"/>
  <c r="CW965" i="1"/>
  <c r="GL965" i="1"/>
  <c r="GN965" i="1"/>
  <c r="GP965" i="1"/>
  <c r="GV965" i="1"/>
  <c r="HC965" i="1"/>
  <c r="GX965" i="1" s="1"/>
  <c r="I966" i="1"/>
  <c r="I970" i="1" s="1"/>
  <c r="K966" i="1"/>
  <c r="U966" i="1"/>
  <c r="W966" i="1"/>
  <c r="AC966" i="1"/>
  <c r="AE966" i="1"/>
  <c r="AF966" i="1"/>
  <c r="S966" i="1" s="1"/>
  <c r="CY966" i="1" s="1"/>
  <c r="AG966" i="1"/>
  <c r="AH966" i="1"/>
  <c r="AI966" i="1"/>
  <c r="CW966" i="1" s="1"/>
  <c r="V966" i="1" s="1"/>
  <c r="AJ966" i="1"/>
  <c r="CX966" i="1" s="1"/>
  <c r="CQ966" i="1"/>
  <c r="CU966" i="1"/>
  <c r="T966" i="1" s="1"/>
  <c r="CV966" i="1"/>
  <c r="CZ966" i="1"/>
  <c r="GL966" i="1"/>
  <c r="GN966" i="1"/>
  <c r="GP966" i="1"/>
  <c r="GV966" i="1"/>
  <c r="HC966" i="1" s="1"/>
  <c r="GX966" i="1" s="1"/>
  <c r="I967" i="1"/>
  <c r="K967" i="1"/>
  <c r="P967" i="1"/>
  <c r="Q967" i="1"/>
  <c r="R967" i="1"/>
  <c r="AC967" i="1"/>
  <c r="AD967" i="1"/>
  <c r="AB967" i="1" s="1"/>
  <c r="AE967" i="1"/>
  <c r="CS967" i="1" s="1"/>
  <c r="AF967" i="1"/>
  <c r="CT967" i="1" s="1"/>
  <c r="AG967" i="1"/>
  <c r="CU967" i="1" s="1"/>
  <c r="T967" i="1" s="1"/>
  <c r="AH967" i="1"/>
  <c r="CV967" i="1" s="1"/>
  <c r="U967" i="1" s="1"/>
  <c r="AI967" i="1"/>
  <c r="AJ967" i="1"/>
  <c r="CQ967" i="1"/>
  <c r="CR967" i="1"/>
  <c r="CW967" i="1"/>
  <c r="V967" i="1" s="1"/>
  <c r="CX967" i="1"/>
  <c r="W967" i="1" s="1"/>
  <c r="GL967" i="1"/>
  <c r="GN967" i="1"/>
  <c r="GP967" i="1"/>
  <c r="GV967" i="1"/>
  <c r="HC967" i="1"/>
  <c r="GX967" i="1" s="1"/>
  <c r="AB968" i="1"/>
  <c r="AC968" i="1"/>
  <c r="AD968" i="1"/>
  <c r="AE968" i="1"/>
  <c r="AF968" i="1"/>
  <c r="AG968" i="1"/>
  <c r="AH968" i="1"/>
  <c r="CV968" i="1" s="1"/>
  <c r="AI968" i="1"/>
  <c r="CW968" i="1" s="1"/>
  <c r="AJ968" i="1"/>
  <c r="CQ968" i="1"/>
  <c r="CR968" i="1"/>
  <c r="CS968" i="1"/>
  <c r="CT968" i="1"/>
  <c r="CU968" i="1"/>
  <c r="CX968" i="1"/>
  <c r="GL968" i="1"/>
  <c r="GN968" i="1"/>
  <c r="GP968" i="1"/>
  <c r="GV968" i="1"/>
  <c r="HC968" i="1" s="1"/>
  <c r="I969" i="1"/>
  <c r="R969" i="1" s="1"/>
  <c r="AC969" i="1"/>
  <c r="AD969" i="1"/>
  <c r="AB969" i="1" s="1"/>
  <c r="AE969" i="1"/>
  <c r="CR969" i="1" s="1"/>
  <c r="AF969" i="1"/>
  <c r="S969" i="1" s="1"/>
  <c r="Y969" i="1" s="1"/>
  <c r="AG969" i="1"/>
  <c r="AH969" i="1"/>
  <c r="AI969" i="1"/>
  <c r="CW969" i="1" s="1"/>
  <c r="V969" i="1" s="1"/>
  <c r="AJ969" i="1"/>
  <c r="CX969" i="1" s="1"/>
  <c r="CQ969" i="1"/>
  <c r="CT969" i="1"/>
  <c r="CU969" i="1"/>
  <c r="CV969" i="1"/>
  <c r="U969" i="1" s="1"/>
  <c r="CZ969" i="1"/>
  <c r="GL969" i="1"/>
  <c r="GN969" i="1"/>
  <c r="GP969" i="1"/>
  <c r="GV969" i="1"/>
  <c r="HC969" i="1"/>
  <c r="P970" i="1"/>
  <c r="S970" i="1"/>
  <c r="T970" i="1"/>
  <c r="V970" i="1"/>
  <c r="AC970" i="1"/>
  <c r="AE970" i="1"/>
  <c r="CS970" i="1" s="1"/>
  <c r="AF970" i="1"/>
  <c r="CT970" i="1" s="1"/>
  <c r="AG970" i="1"/>
  <c r="AH970" i="1"/>
  <c r="AI970" i="1"/>
  <c r="AJ970" i="1"/>
  <c r="CX970" i="1" s="1"/>
  <c r="W970" i="1" s="1"/>
  <c r="CQ970" i="1"/>
  <c r="CU970" i="1"/>
  <c r="CV970" i="1"/>
  <c r="U970" i="1" s="1"/>
  <c r="CW970" i="1"/>
  <c r="CY970" i="1"/>
  <c r="GL970" i="1"/>
  <c r="GN970" i="1"/>
  <c r="GP970" i="1"/>
  <c r="GV970" i="1"/>
  <c r="GX970" i="1"/>
  <c r="HC970" i="1"/>
  <c r="I971" i="1"/>
  <c r="Q971" i="1" s="1"/>
  <c r="R971" i="1"/>
  <c r="T971" i="1"/>
  <c r="U971" i="1"/>
  <c r="AC971" i="1"/>
  <c r="P971" i="1" s="1"/>
  <c r="CP971" i="1" s="1"/>
  <c r="O971" i="1" s="1"/>
  <c r="AD971" i="1"/>
  <c r="AB971" i="1" s="1"/>
  <c r="AE971" i="1"/>
  <c r="AF971" i="1"/>
  <c r="S971" i="1" s="1"/>
  <c r="X971" i="1" s="1"/>
  <c r="AG971" i="1"/>
  <c r="AH971" i="1"/>
  <c r="CV971" i="1" s="1"/>
  <c r="AI971" i="1"/>
  <c r="AJ971" i="1"/>
  <c r="CR971" i="1"/>
  <c r="CS971" i="1"/>
  <c r="CT971" i="1"/>
  <c r="CU971" i="1"/>
  <c r="CW971" i="1"/>
  <c r="V971" i="1" s="1"/>
  <c r="CX971" i="1"/>
  <c r="CY971" i="1"/>
  <c r="CZ971" i="1"/>
  <c r="GL971" i="1"/>
  <c r="GN971" i="1"/>
  <c r="GP971" i="1"/>
  <c r="GV971" i="1"/>
  <c r="HC971" i="1" s="1"/>
  <c r="GX971" i="1"/>
  <c r="C972" i="1"/>
  <c r="D972" i="1"/>
  <c r="I972" i="1"/>
  <c r="I974" i="1" s="1"/>
  <c r="K972" i="1"/>
  <c r="AC972" i="1"/>
  <c r="AE972" i="1"/>
  <c r="AD972" i="1" s="1"/>
  <c r="AB972" i="1" s="1"/>
  <c r="AF972" i="1"/>
  <c r="S972" i="1" s="1"/>
  <c r="AG972" i="1"/>
  <c r="CU972" i="1" s="1"/>
  <c r="AH972" i="1"/>
  <c r="AI972" i="1"/>
  <c r="CW972" i="1" s="1"/>
  <c r="V972" i="1" s="1"/>
  <c r="AJ972" i="1"/>
  <c r="CQ972" i="1"/>
  <c r="CV972" i="1"/>
  <c r="CX972" i="1"/>
  <c r="W972" i="1" s="1"/>
  <c r="GL972" i="1"/>
  <c r="GN972" i="1"/>
  <c r="GP972" i="1"/>
  <c r="GV972" i="1"/>
  <c r="HC972" i="1"/>
  <c r="C973" i="1"/>
  <c r="D973" i="1"/>
  <c r="I973" i="1"/>
  <c r="P973" i="1" s="1"/>
  <c r="K973" i="1"/>
  <c r="AC973" i="1"/>
  <c r="AE973" i="1"/>
  <c r="AD973" i="1" s="1"/>
  <c r="AB973" i="1" s="1"/>
  <c r="AF973" i="1"/>
  <c r="CT973" i="1" s="1"/>
  <c r="AG973" i="1"/>
  <c r="AH973" i="1"/>
  <c r="CV973" i="1" s="1"/>
  <c r="U973" i="1" s="1"/>
  <c r="AI973" i="1"/>
  <c r="AJ973" i="1"/>
  <c r="CQ973" i="1"/>
  <c r="CR973" i="1"/>
  <c r="CS973" i="1"/>
  <c r="CU973" i="1"/>
  <c r="T973" i="1" s="1"/>
  <c r="CW973" i="1"/>
  <c r="V973" i="1" s="1"/>
  <c r="CX973" i="1"/>
  <c r="W973" i="1" s="1"/>
  <c r="GL973" i="1"/>
  <c r="GN973" i="1"/>
  <c r="GP973" i="1"/>
  <c r="GV973" i="1"/>
  <c r="HC973" i="1"/>
  <c r="GX973" i="1" s="1"/>
  <c r="AB974" i="1"/>
  <c r="AC974" i="1"/>
  <c r="AD974" i="1"/>
  <c r="AE974" i="1"/>
  <c r="AF974" i="1"/>
  <c r="AG974" i="1"/>
  <c r="AH974" i="1"/>
  <c r="CV974" i="1" s="1"/>
  <c r="AI974" i="1"/>
  <c r="CW974" i="1" s="1"/>
  <c r="AJ974" i="1"/>
  <c r="CQ974" i="1"/>
  <c r="CR974" i="1"/>
  <c r="CS974" i="1"/>
  <c r="CT974" i="1"/>
  <c r="CU974" i="1"/>
  <c r="CX974" i="1"/>
  <c r="GL974" i="1"/>
  <c r="GN974" i="1"/>
  <c r="GP974" i="1"/>
  <c r="GV974" i="1"/>
  <c r="HC974" i="1"/>
  <c r="AC975" i="1"/>
  <c r="CQ975" i="1" s="1"/>
  <c r="AD975" i="1"/>
  <c r="AE975" i="1"/>
  <c r="CS975" i="1" s="1"/>
  <c r="AF975" i="1"/>
  <c r="AG975" i="1"/>
  <c r="AH975" i="1"/>
  <c r="CV975" i="1" s="1"/>
  <c r="AI975" i="1"/>
  <c r="CW975" i="1" s="1"/>
  <c r="AJ975" i="1"/>
  <c r="CX975" i="1" s="1"/>
  <c r="CR975" i="1"/>
  <c r="CT975" i="1"/>
  <c r="CU975" i="1"/>
  <c r="GL975" i="1"/>
  <c r="GN975" i="1"/>
  <c r="GP975" i="1"/>
  <c r="GV975" i="1"/>
  <c r="HC975" i="1" s="1"/>
  <c r="AC976" i="1"/>
  <c r="AE976" i="1"/>
  <c r="CR976" i="1" s="1"/>
  <c r="AF976" i="1"/>
  <c r="AG976" i="1"/>
  <c r="AH976" i="1"/>
  <c r="AI976" i="1"/>
  <c r="AJ976" i="1"/>
  <c r="CQ976" i="1"/>
  <c r="CU976" i="1"/>
  <c r="CV976" i="1"/>
  <c r="CW976" i="1"/>
  <c r="CX976" i="1"/>
  <c r="GL976" i="1"/>
  <c r="GN976" i="1"/>
  <c r="GP976" i="1"/>
  <c r="GV976" i="1"/>
  <c r="HC976" i="1"/>
  <c r="I977" i="1"/>
  <c r="P977" i="1" s="1"/>
  <c r="AC977" i="1"/>
  <c r="AE977" i="1"/>
  <c r="AD977" i="1" s="1"/>
  <c r="AB977" i="1" s="1"/>
  <c r="AF977" i="1"/>
  <c r="AG977" i="1"/>
  <c r="CU977" i="1" s="1"/>
  <c r="T977" i="1" s="1"/>
  <c r="AH977" i="1"/>
  <c r="CV977" i="1" s="1"/>
  <c r="U977" i="1" s="1"/>
  <c r="AI977" i="1"/>
  <c r="CW977" i="1" s="1"/>
  <c r="V977" i="1" s="1"/>
  <c r="AJ977" i="1"/>
  <c r="CQ977" i="1"/>
  <c r="CR977" i="1"/>
  <c r="CS977" i="1"/>
  <c r="CT977" i="1"/>
  <c r="CX977" i="1"/>
  <c r="W977" i="1" s="1"/>
  <c r="GL977" i="1"/>
  <c r="GN977" i="1"/>
  <c r="GP977" i="1"/>
  <c r="GV977" i="1"/>
  <c r="HC977" i="1"/>
  <c r="GX977" i="1" s="1"/>
  <c r="I978" i="1"/>
  <c r="K978" i="1"/>
  <c r="R978" i="1"/>
  <c r="S978" i="1"/>
  <c r="X978" i="1" s="1"/>
  <c r="AC978" i="1"/>
  <c r="CQ978" i="1" s="1"/>
  <c r="AD978" i="1"/>
  <c r="AE978" i="1"/>
  <c r="CR978" i="1" s="1"/>
  <c r="AF978" i="1"/>
  <c r="AG978" i="1"/>
  <c r="CU978" i="1" s="1"/>
  <c r="T978" i="1" s="1"/>
  <c r="AH978" i="1"/>
  <c r="CV978" i="1" s="1"/>
  <c r="U978" i="1" s="1"/>
  <c r="AI978" i="1"/>
  <c r="CW978" i="1" s="1"/>
  <c r="V978" i="1" s="1"/>
  <c r="AJ978" i="1"/>
  <c r="CS978" i="1"/>
  <c r="CT978" i="1"/>
  <c r="CX978" i="1"/>
  <c r="W978" i="1" s="1"/>
  <c r="CY978" i="1"/>
  <c r="CZ978" i="1"/>
  <c r="GL978" i="1"/>
  <c r="GN978" i="1"/>
  <c r="GP978" i="1"/>
  <c r="GV978" i="1"/>
  <c r="HC978" i="1" s="1"/>
  <c r="GX978" i="1" s="1"/>
  <c r="I979" i="1"/>
  <c r="Q979" i="1" s="1"/>
  <c r="K979" i="1"/>
  <c r="P979" i="1"/>
  <c r="CP979" i="1" s="1"/>
  <c r="O979" i="1" s="1"/>
  <c r="R979" i="1"/>
  <c r="S979" i="1"/>
  <c r="CY979" i="1" s="1"/>
  <c r="U979" i="1"/>
  <c r="AC979" i="1"/>
  <c r="CQ979" i="1" s="1"/>
  <c r="AD979" i="1"/>
  <c r="AE979" i="1"/>
  <c r="AF979" i="1"/>
  <c r="AG979" i="1"/>
  <c r="AH979" i="1"/>
  <c r="AI979" i="1"/>
  <c r="CW979" i="1" s="1"/>
  <c r="V979" i="1" s="1"/>
  <c r="AJ979" i="1"/>
  <c r="CX979" i="1" s="1"/>
  <c r="W979" i="1" s="1"/>
  <c r="CR979" i="1"/>
  <c r="CS979" i="1"/>
  <c r="CT979" i="1"/>
  <c r="CU979" i="1"/>
  <c r="T979" i="1" s="1"/>
  <c r="CV979" i="1"/>
  <c r="GL979" i="1"/>
  <c r="GN979" i="1"/>
  <c r="GP979" i="1"/>
  <c r="GV979" i="1"/>
  <c r="HC979" i="1" s="1"/>
  <c r="GX979" i="1" s="1"/>
  <c r="P980" i="1"/>
  <c r="R980" i="1"/>
  <c r="S980" i="1"/>
  <c r="CY980" i="1" s="1"/>
  <c r="Y980" i="1"/>
  <c r="AC980" i="1"/>
  <c r="AB980" i="1" s="1"/>
  <c r="AD980" i="1"/>
  <c r="AE980" i="1"/>
  <c r="Q980" i="1" s="1"/>
  <c r="CP980" i="1" s="1"/>
  <c r="O980" i="1" s="1"/>
  <c r="AF980" i="1"/>
  <c r="CT980" i="1" s="1"/>
  <c r="AG980" i="1"/>
  <c r="CU980" i="1" s="1"/>
  <c r="T980" i="1" s="1"/>
  <c r="AH980" i="1"/>
  <c r="CV980" i="1" s="1"/>
  <c r="U980" i="1" s="1"/>
  <c r="AI980" i="1"/>
  <c r="AJ980" i="1"/>
  <c r="CQ980" i="1"/>
  <c r="CR980" i="1"/>
  <c r="CS980" i="1"/>
  <c r="CW980" i="1"/>
  <c r="V980" i="1" s="1"/>
  <c r="CX980" i="1"/>
  <c r="W980" i="1" s="1"/>
  <c r="GL980" i="1"/>
  <c r="GN980" i="1"/>
  <c r="GP980" i="1"/>
  <c r="GV980" i="1"/>
  <c r="HC980" i="1" s="1"/>
  <c r="GX980" i="1" s="1"/>
  <c r="P981" i="1"/>
  <c r="S981" i="1"/>
  <c r="X981" i="1"/>
  <c r="Y981" i="1"/>
  <c r="AC981" i="1"/>
  <c r="CQ981" i="1" s="1"/>
  <c r="AD981" i="1"/>
  <c r="AE981" i="1"/>
  <c r="CS981" i="1" s="1"/>
  <c r="AF981" i="1"/>
  <c r="AG981" i="1"/>
  <c r="AH981" i="1"/>
  <c r="CV981" i="1" s="1"/>
  <c r="U981" i="1" s="1"/>
  <c r="AI981" i="1"/>
  <c r="CW981" i="1" s="1"/>
  <c r="V981" i="1" s="1"/>
  <c r="AJ981" i="1"/>
  <c r="CX981" i="1" s="1"/>
  <c r="W981" i="1" s="1"/>
  <c r="CR981" i="1"/>
  <c r="CT981" i="1"/>
  <c r="CU981" i="1"/>
  <c r="T981" i="1" s="1"/>
  <c r="CY981" i="1"/>
  <c r="CZ981" i="1"/>
  <c r="GL981" i="1"/>
  <c r="GN981" i="1"/>
  <c r="GP981" i="1"/>
  <c r="GV981" i="1"/>
  <c r="HC981" i="1" s="1"/>
  <c r="GX981" i="1" s="1"/>
  <c r="P982" i="1"/>
  <c r="R982" i="1"/>
  <c r="S982" i="1"/>
  <c r="CY982" i="1" s="1"/>
  <c r="AC982" i="1"/>
  <c r="AE982" i="1"/>
  <c r="CS982" i="1" s="1"/>
  <c r="AF982" i="1"/>
  <c r="CT982" i="1" s="1"/>
  <c r="AG982" i="1"/>
  <c r="CU982" i="1" s="1"/>
  <c r="T982" i="1" s="1"/>
  <c r="AH982" i="1"/>
  <c r="AI982" i="1"/>
  <c r="AJ982" i="1"/>
  <c r="CQ982" i="1"/>
  <c r="CR982" i="1"/>
  <c r="CV982" i="1"/>
  <c r="U982" i="1" s="1"/>
  <c r="CW982" i="1"/>
  <c r="V982" i="1" s="1"/>
  <c r="CX982" i="1"/>
  <c r="W982" i="1" s="1"/>
  <c r="GL982" i="1"/>
  <c r="GN982" i="1"/>
  <c r="GP982" i="1"/>
  <c r="GV982" i="1"/>
  <c r="HC982" i="1"/>
  <c r="GX982" i="1" s="1"/>
  <c r="P983" i="1"/>
  <c r="R983" i="1"/>
  <c r="S983" i="1"/>
  <c r="CY983" i="1" s="1"/>
  <c r="U983" i="1"/>
  <c r="AC983" i="1"/>
  <c r="CQ983" i="1" s="1"/>
  <c r="AD983" i="1"/>
  <c r="AE983" i="1"/>
  <c r="Q983" i="1" s="1"/>
  <c r="AF983" i="1"/>
  <c r="AG983" i="1"/>
  <c r="AH983" i="1"/>
  <c r="AI983" i="1"/>
  <c r="CW983" i="1" s="1"/>
  <c r="V983" i="1" s="1"/>
  <c r="AJ983" i="1"/>
  <c r="CX983" i="1" s="1"/>
  <c r="W983" i="1" s="1"/>
  <c r="CR983" i="1"/>
  <c r="CS983" i="1"/>
  <c r="CT983" i="1"/>
  <c r="CU983" i="1"/>
  <c r="T983" i="1" s="1"/>
  <c r="CV983" i="1"/>
  <c r="GL983" i="1"/>
  <c r="GN983" i="1"/>
  <c r="GP983" i="1"/>
  <c r="GV983" i="1"/>
  <c r="HC983" i="1" s="1"/>
  <c r="GX983" i="1" s="1"/>
  <c r="I984" i="1"/>
  <c r="R984" i="1" s="1"/>
  <c r="K984" i="1"/>
  <c r="P984" i="1"/>
  <c r="AC984" i="1"/>
  <c r="AE984" i="1"/>
  <c r="CR984" i="1" s="1"/>
  <c r="AF984" i="1"/>
  <c r="CT984" i="1" s="1"/>
  <c r="AG984" i="1"/>
  <c r="AH984" i="1"/>
  <c r="AI984" i="1"/>
  <c r="CW984" i="1" s="1"/>
  <c r="V984" i="1" s="1"/>
  <c r="AJ984" i="1"/>
  <c r="CX984" i="1" s="1"/>
  <c r="W984" i="1" s="1"/>
  <c r="CQ984" i="1"/>
  <c r="CU984" i="1"/>
  <c r="T984" i="1" s="1"/>
  <c r="CV984" i="1"/>
  <c r="U984" i="1" s="1"/>
  <c r="GL984" i="1"/>
  <c r="GN984" i="1"/>
  <c r="GP984" i="1"/>
  <c r="GV984" i="1"/>
  <c r="HC984" i="1"/>
  <c r="GX984" i="1" s="1"/>
  <c r="I985" i="1"/>
  <c r="K985" i="1"/>
  <c r="P985" i="1"/>
  <c r="R985" i="1"/>
  <c r="W985" i="1"/>
  <c r="AC985" i="1"/>
  <c r="AE985" i="1"/>
  <c r="CR985" i="1" s="1"/>
  <c r="AF985" i="1"/>
  <c r="S985" i="1" s="1"/>
  <c r="AG985" i="1"/>
  <c r="AH985" i="1"/>
  <c r="AI985" i="1"/>
  <c r="AJ985" i="1"/>
  <c r="CQ985" i="1"/>
  <c r="CU985" i="1"/>
  <c r="T985" i="1" s="1"/>
  <c r="CV985" i="1"/>
  <c r="U985" i="1" s="1"/>
  <c r="CW985" i="1"/>
  <c r="V985" i="1" s="1"/>
  <c r="CX985" i="1"/>
  <c r="GL985" i="1"/>
  <c r="GN985" i="1"/>
  <c r="GP985" i="1"/>
  <c r="GV985" i="1"/>
  <c r="HC985" i="1"/>
  <c r="GX985" i="1" s="1"/>
  <c r="I986" i="1"/>
  <c r="P986" i="1" s="1"/>
  <c r="K986" i="1"/>
  <c r="AC986" i="1"/>
  <c r="AB986" i="1" s="1"/>
  <c r="AD986" i="1"/>
  <c r="AE986" i="1"/>
  <c r="AF986" i="1"/>
  <c r="CT986" i="1" s="1"/>
  <c r="AG986" i="1"/>
  <c r="CU986" i="1" s="1"/>
  <c r="T986" i="1" s="1"/>
  <c r="AH986" i="1"/>
  <c r="CV986" i="1" s="1"/>
  <c r="U986" i="1" s="1"/>
  <c r="AI986" i="1"/>
  <c r="AJ986" i="1"/>
  <c r="CQ986" i="1"/>
  <c r="CR986" i="1"/>
  <c r="CS986" i="1"/>
  <c r="CW986" i="1"/>
  <c r="V986" i="1" s="1"/>
  <c r="CX986" i="1"/>
  <c r="W986" i="1" s="1"/>
  <c r="GL986" i="1"/>
  <c r="GN986" i="1"/>
  <c r="GP986" i="1"/>
  <c r="GV986" i="1"/>
  <c r="HC986" i="1" s="1"/>
  <c r="GX986" i="1" s="1"/>
  <c r="I987" i="1"/>
  <c r="Q987" i="1" s="1"/>
  <c r="K987" i="1"/>
  <c r="R987" i="1"/>
  <c r="S987" i="1"/>
  <c r="CZ987" i="1" s="1"/>
  <c r="AC987" i="1"/>
  <c r="CQ987" i="1" s="1"/>
  <c r="AE987" i="1"/>
  <c r="AD987" i="1" s="1"/>
  <c r="AB987" i="1" s="1"/>
  <c r="AF987" i="1"/>
  <c r="CT987" i="1" s="1"/>
  <c r="AG987" i="1"/>
  <c r="CU987" i="1" s="1"/>
  <c r="T987" i="1" s="1"/>
  <c r="AH987" i="1"/>
  <c r="CV987" i="1" s="1"/>
  <c r="U987" i="1" s="1"/>
  <c r="AI987" i="1"/>
  <c r="AJ987" i="1"/>
  <c r="CR987" i="1"/>
  <c r="CS987" i="1"/>
  <c r="CW987" i="1"/>
  <c r="V987" i="1" s="1"/>
  <c r="CX987" i="1"/>
  <c r="W987" i="1" s="1"/>
  <c r="CY987" i="1"/>
  <c r="GL987" i="1"/>
  <c r="GN987" i="1"/>
  <c r="GP987" i="1"/>
  <c r="GV987" i="1"/>
  <c r="HC987" i="1"/>
  <c r="GX987" i="1" s="1"/>
  <c r="I988" i="1"/>
  <c r="Q988" i="1" s="1"/>
  <c r="K988" i="1"/>
  <c r="AC988" i="1"/>
  <c r="P988" i="1" s="1"/>
  <c r="CP988" i="1" s="1"/>
  <c r="O988" i="1" s="1"/>
  <c r="AE988" i="1"/>
  <c r="AD988" i="1" s="1"/>
  <c r="AF988" i="1"/>
  <c r="S988" i="1" s="1"/>
  <c r="AG988" i="1"/>
  <c r="AH988" i="1"/>
  <c r="CV988" i="1" s="1"/>
  <c r="U988" i="1" s="1"/>
  <c r="AI988" i="1"/>
  <c r="CW988" i="1" s="1"/>
  <c r="V988" i="1" s="1"/>
  <c r="AJ988" i="1"/>
  <c r="CX988" i="1" s="1"/>
  <c r="W988" i="1" s="1"/>
  <c r="CR988" i="1"/>
  <c r="CS988" i="1"/>
  <c r="CT988" i="1"/>
  <c r="CU988" i="1"/>
  <c r="GL988" i="1"/>
  <c r="GN988" i="1"/>
  <c r="GP988" i="1"/>
  <c r="GV988" i="1"/>
  <c r="HC988" i="1" s="1"/>
  <c r="GX988" i="1" s="1"/>
  <c r="I989" i="1"/>
  <c r="Q989" i="1" s="1"/>
  <c r="K989" i="1"/>
  <c r="P989" i="1"/>
  <c r="AC989" i="1"/>
  <c r="CQ989" i="1" s="1"/>
  <c r="AD989" i="1"/>
  <c r="AE989" i="1"/>
  <c r="CS989" i="1" s="1"/>
  <c r="AF989" i="1"/>
  <c r="AG989" i="1"/>
  <c r="AH989" i="1"/>
  <c r="CV989" i="1" s="1"/>
  <c r="U989" i="1" s="1"/>
  <c r="AI989" i="1"/>
  <c r="CW989" i="1" s="1"/>
  <c r="V989" i="1" s="1"/>
  <c r="AJ989" i="1"/>
  <c r="CX989" i="1" s="1"/>
  <c r="W989" i="1" s="1"/>
  <c r="CR989" i="1"/>
  <c r="CT989" i="1"/>
  <c r="CU989" i="1"/>
  <c r="T989" i="1" s="1"/>
  <c r="GL989" i="1"/>
  <c r="GN989" i="1"/>
  <c r="GP989" i="1"/>
  <c r="GV989" i="1"/>
  <c r="HC989" i="1" s="1"/>
  <c r="GX989" i="1" s="1"/>
  <c r="P990" i="1"/>
  <c r="R990" i="1"/>
  <c r="S990" i="1"/>
  <c r="CY990" i="1" s="1"/>
  <c r="AC990" i="1"/>
  <c r="AE990" i="1"/>
  <c r="CS990" i="1" s="1"/>
  <c r="AF990" i="1"/>
  <c r="CT990" i="1" s="1"/>
  <c r="AG990" i="1"/>
  <c r="CU990" i="1" s="1"/>
  <c r="T990" i="1" s="1"/>
  <c r="AH990" i="1"/>
  <c r="AI990" i="1"/>
  <c r="AJ990" i="1"/>
  <c r="CQ990" i="1"/>
  <c r="CR990" i="1"/>
  <c r="CV990" i="1"/>
  <c r="U990" i="1" s="1"/>
  <c r="CW990" i="1"/>
  <c r="V990" i="1" s="1"/>
  <c r="CX990" i="1"/>
  <c r="W990" i="1" s="1"/>
  <c r="GL990" i="1"/>
  <c r="GN990" i="1"/>
  <c r="GP990" i="1"/>
  <c r="GV990" i="1"/>
  <c r="HC990" i="1"/>
  <c r="GX990" i="1" s="1"/>
  <c r="P991" i="1"/>
  <c r="R991" i="1"/>
  <c r="S991" i="1"/>
  <c r="CY991" i="1" s="1"/>
  <c r="U991" i="1"/>
  <c r="AC991" i="1"/>
  <c r="CQ991" i="1" s="1"/>
  <c r="AD991" i="1"/>
  <c r="AE991" i="1"/>
  <c r="Q991" i="1" s="1"/>
  <c r="AF991" i="1"/>
  <c r="AG991" i="1"/>
  <c r="AH991" i="1"/>
  <c r="AI991" i="1"/>
  <c r="CW991" i="1" s="1"/>
  <c r="V991" i="1" s="1"/>
  <c r="AJ991" i="1"/>
  <c r="CX991" i="1" s="1"/>
  <c r="W991" i="1" s="1"/>
  <c r="CR991" i="1"/>
  <c r="CS991" i="1"/>
  <c r="CT991" i="1"/>
  <c r="CU991" i="1"/>
  <c r="T991" i="1" s="1"/>
  <c r="CV991" i="1"/>
  <c r="GL991" i="1"/>
  <c r="GN991" i="1"/>
  <c r="GP991" i="1"/>
  <c r="GV991" i="1"/>
  <c r="HC991" i="1" s="1"/>
  <c r="GX991" i="1" s="1"/>
  <c r="P992" i="1"/>
  <c r="R992" i="1"/>
  <c r="S992" i="1"/>
  <c r="CY992" i="1" s="1"/>
  <c r="Y992" i="1"/>
  <c r="AC992" i="1"/>
  <c r="AB992" i="1" s="1"/>
  <c r="AD992" i="1"/>
  <c r="AE992" i="1"/>
  <c r="Q992" i="1" s="1"/>
  <c r="CP992" i="1" s="1"/>
  <c r="O992" i="1" s="1"/>
  <c r="AF992" i="1"/>
  <c r="CT992" i="1" s="1"/>
  <c r="AG992" i="1"/>
  <c r="CU992" i="1" s="1"/>
  <c r="T992" i="1" s="1"/>
  <c r="AH992" i="1"/>
  <c r="CV992" i="1" s="1"/>
  <c r="U992" i="1" s="1"/>
  <c r="AI992" i="1"/>
  <c r="AJ992" i="1"/>
  <c r="CQ992" i="1"/>
  <c r="CR992" i="1"/>
  <c r="CS992" i="1"/>
  <c r="CW992" i="1"/>
  <c r="V992" i="1" s="1"/>
  <c r="CX992" i="1"/>
  <c r="W992" i="1" s="1"/>
  <c r="GL992" i="1"/>
  <c r="GN992" i="1"/>
  <c r="GP992" i="1"/>
  <c r="GV992" i="1"/>
  <c r="HC992" i="1" s="1"/>
  <c r="GX992" i="1" s="1"/>
  <c r="P993" i="1"/>
  <c r="S993" i="1"/>
  <c r="X993" i="1"/>
  <c r="Y993" i="1"/>
  <c r="AC993" i="1"/>
  <c r="CQ993" i="1" s="1"/>
  <c r="AD993" i="1"/>
  <c r="AE993" i="1"/>
  <c r="CS993" i="1" s="1"/>
  <c r="AF993" i="1"/>
  <c r="AG993" i="1"/>
  <c r="AH993" i="1"/>
  <c r="CV993" i="1" s="1"/>
  <c r="U993" i="1" s="1"/>
  <c r="AI993" i="1"/>
  <c r="CW993" i="1" s="1"/>
  <c r="V993" i="1" s="1"/>
  <c r="AJ993" i="1"/>
  <c r="CX993" i="1" s="1"/>
  <c r="W993" i="1" s="1"/>
  <c r="CR993" i="1"/>
  <c r="CT993" i="1"/>
  <c r="CU993" i="1"/>
  <c r="T993" i="1" s="1"/>
  <c r="CY993" i="1"/>
  <c r="CZ993" i="1"/>
  <c r="GL993" i="1"/>
  <c r="GN993" i="1"/>
  <c r="GP993" i="1"/>
  <c r="GV993" i="1"/>
  <c r="HC993" i="1" s="1"/>
  <c r="GX993" i="1" s="1"/>
  <c r="P994" i="1"/>
  <c r="R994" i="1"/>
  <c r="S994" i="1"/>
  <c r="CY994" i="1" s="1"/>
  <c r="AC994" i="1"/>
  <c r="AE994" i="1"/>
  <c r="CS994" i="1" s="1"/>
  <c r="AF994" i="1"/>
  <c r="CT994" i="1" s="1"/>
  <c r="AG994" i="1"/>
  <c r="CU994" i="1" s="1"/>
  <c r="T994" i="1" s="1"/>
  <c r="AH994" i="1"/>
  <c r="AI994" i="1"/>
  <c r="AJ994" i="1"/>
  <c r="CQ994" i="1"/>
  <c r="CR994" i="1"/>
  <c r="CV994" i="1"/>
  <c r="U994" i="1" s="1"/>
  <c r="CW994" i="1"/>
  <c r="V994" i="1" s="1"/>
  <c r="CX994" i="1"/>
  <c r="W994" i="1" s="1"/>
  <c r="GL994" i="1"/>
  <c r="GN994" i="1"/>
  <c r="GP994" i="1"/>
  <c r="GV994" i="1"/>
  <c r="HC994" i="1"/>
  <c r="GX994" i="1" s="1"/>
  <c r="P995" i="1"/>
  <c r="R995" i="1"/>
  <c r="S995" i="1"/>
  <c r="CY995" i="1" s="1"/>
  <c r="U995" i="1"/>
  <c r="AC995" i="1"/>
  <c r="CQ995" i="1" s="1"/>
  <c r="AD995" i="1"/>
  <c r="AE995" i="1"/>
  <c r="Q995" i="1" s="1"/>
  <c r="AF995" i="1"/>
  <c r="AG995" i="1"/>
  <c r="AH995" i="1"/>
  <c r="AI995" i="1"/>
  <c r="CW995" i="1" s="1"/>
  <c r="V995" i="1" s="1"/>
  <c r="AJ995" i="1"/>
  <c r="CX995" i="1" s="1"/>
  <c r="W995" i="1" s="1"/>
  <c r="CR995" i="1"/>
  <c r="CS995" i="1"/>
  <c r="CT995" i="1"/>
  <c r="CU995" i="1"/>
  <c r="T995" i="1" s="1"/>
  <c r="CV995" i="1"/>
  <c r="GL995" i="1"/>
  <c r="GN995" i="1"/>
  <c r="GP995" i="1"/>
  <c r="GV995" i="1"/>
  <c r="HC995" i="1" s="1"/>
  <c r="GX995" i="1" s="1"/>
  <c r="P996" i="1"/>
  <c r="R996" i="1"/>
  <c r="S996" i="1"/>
  <c r="CY996" i="1" s="1"/>
  <c r="Y996" i="1"/>
  <c r="AC996" i="1"/>
  <c r="AB996" i="1" s="1"/>
  <c r="AD996" i="1"/>
  <c r="AE996" i="1"/>
  <c r="Q996" i="1" s="1"/>
  <c r="AF996" i="1"/>
  <c r="CT996" i="1" s="1"/>
  <c r="AG996" i="1"/>
  <c r="CU996" i="1" s="1"/>
  <c r="T996" i="1" s="1"/>
  <c r="AH996" i="1"/>
  <c r="CV996" i="1" s="1"/>
  <c r="U996" i="1" s="1"/>
  <c r="AI996" i="1"/>
  <c r="AJ996" i="1"/>
  <c r="CQ996" i="1"/>
  <c r="CR996" i="1"/>
  <c r="CS996" i="1"/>
  <c r="CW996" i="1"/>
  <c r="V996" i="1" s="1"/>
  <c r="CX996" i="1"/>
  <c r="W996" i="1" s="1"/>
  <c r="GL996" i="1"/>
  <c r="GN996" i="1"/>
  <c r="GP996" i="1"/>
  <c r="GV996" i="1"/>
  <c r="HC996" i="1" s="1"/>
  <c r="GX996" i="1" s="1"/>
  <c r="P997" i="1"/>
  <c r="S997" i="1"/>
  <c r="X997" i="1"/>
  <c r="Y997" i="1"/>
  <c r="AC997" i="1"/>
  <c r="CQ997" i="1" s="1"/>
  <c r="AD997" i="1"/>
  <c r="AE997" i="1"/>
  <c r="CS997" i="1" s="1"/>
  <c r="AF997" i="1"/>
  <c r="AG997" i="1"/>
  <c r="AH997" i="1"/>
  <c r="CV997" i="1" s="1"/>
  <c r="U997" i="1" s="1"/>
  <c r="AI997" i="1"/>
  <c r="CW997" i="1" s="1"/>
  <c r="V997" i="1" s="1"/>
  <c r="AJ997" i="1"/>
  <c r="CX997" i="1" s="1"/>
  <c r="W997" i="1" s="1"/>
  <c r="CR997" i="1"/>
  <c r="CT997" i="1"/>
  <c r="CU997" i="1"/>
  <c r="T997" i="1" s="1"/>
  <c r="CY997" i="1"/>
  <c r="CZ997" i="1"/>
  <c r="GL997" i="1"/>
  <c r="GN997" i="1"/>
  <c r="GP997" i="1"/>
  <c r="GV997" i="1"/>
  <c r="HC997" i="1" s="1"/>
  <c r="GX997" i="1" s="1"/>
  <c r="I998" i="1"/>
  <c r="K998" i="1"/>
  <c r="P998" i="1"/>
  <c r="S998" i="1"/>
  <c r="CZ998" i="1" s="1"/>
  <c r="V998" i="1"/>
  <c r="AC998" i="1"/>
  <c r="CQ998" i="1" s="1"/>
  <c r="AE998" i="1"/>
  <c r="Q998" i="1" s="1"/>
  <c r="CP998" i="1" s="1"/>
  <c r="O998" i="1" s="1"/>
  <c r="AF998" i="1"/>
  <c r="AG998" i="1"/>
  <c r="AH998" i="1"/>
  <c r="AI998" i="1"/>
  <c r="AJ998" i="1"/>
  <c r="CX998" i="1" s="1"/>
  <c r="W998" i="1" s="1"/>
  <c r="CT998" i="1"/>
  <c r="CU998" i="1"/>
  <c r="T998" i="1" s="1"/>
  <c r="CV998" i="1"/>
  <c r="U998" i="1" s="1"/>
  <c r="CW998" i="1"/>
  <c r="GL998" i="1"/>
  <c r="GN998" i="1"/>
  <c r="GP998" i="1"/>
  <c r="GV998" i="1"/>
  <c r="HC998" i="1"/>
  <c r="GX998" i="1" s="1"/>
  <c r="I999" i="1"/>
  <c r="K999" i="1"/>
  <c r="R999" i="1"/>
  <c r="AC999" i="1"/>
  <c r="AE999" i="1"/>
  <c r="CR999" i="1" s="1"/>
  <c r="AF999" i="1"/>
  <c r="CT999" i="1" s="1"/>
  <c r="AG999" i="1"/>
  <c r="CU999" i="1" s="1"/>
  <c r="T999" i="1" s="1"/>
  <c r="AH999" i="1"/>
  <c r="AI999" i="1"/>
  <c r="AJ999" i="1"/>
  <c r="CX999" i="1" s="1"/>
  <c r="W999" i="1" s="1"/>
  <c r="CQ999" i="1"/>
  <c r="CV999" i="1"/>
  <c r="U999" i="1" s="1"/>
  <c r="CW999" i="1"/>
  <c r="V999" i="1" s="1"/>
  <c r="GL999" i="1"/>
  <c r="GN999" i="1"/>
  <c r="GP999" i="1"/>
  <c r="GV999" i="1"/>
  <c r="HC999" i="1" s="1"/>
  <c r="GX999" i="1" s="1"/>
  <c r="I1000" i="1"/>
  <c r="Q1000" i="1" s="1"/>
  <c r="AC1000" i="1"/>
  <c r="CQ1000" i="1" s="1"/>
  <c r="AE1000" i="1"/>
  <c r="AD1000" i="1" s="1"/>
  <c r="AB1000" i="1" s="1"/>
  <c r="AF1000" i="1"/>
  <c r="CT1000" i="1" s="1"/>
  <c r="AG1000" i="1"/>
  <c r="CU1000" i="1" s="1"/>
  <c r="T1000" i="1" s="1"/>
  <c r="AH1000" i="1"/>
  <c r="CV1000" i="1" s="1"/>
  <c r="U1000" i="1" s="1"/>
  <c r="AI1000" i="1"/>
  <c r="AJ1000" i="1"/>
  <c r="CR1000" i="1"/>
  <c r="CS1000" i="1"/>
  <c r="CW1000" i="1"/>
  <c r="V1000" i="1" s="1"/>
  <c r="CX1000" i="1"/>
  <c r="W1000" i="1" s="1"/>
  <c r="GL1000" i="1"/>
  <c r="GN1000" i="1"/>
  <c r="GP1000" i="1"/>
  <c r="GV1000" i="1"/>
  <c r="HC1000" i="1"/>
  <c r="GX1000" i="1" s="1"/>
  <c r="I1001" i="1"/>
  <c r="Q1001" i="1" s="1"/>
  <c r="P1001" i="1"/>
  <c r="CP1001" i="1" s="1"/>
  <c r="O1001" i="1" s="1"/>
  <c r="S1001" i="1"/>
  <c r="CY1001" i="1" s="1"/>
  <c r="AC1001" i="1"/>
  <c r="CQ1001" i="1" s="1"/>
  <c r="AD1001" i="1"/>
  <c r="AE1001" i="1"/>
  <c r="AF1001" i="1"/>
  <c r="AG1001" i="1"/>
  <c r="AH1001" i="1"/>
  <c r="AI1001" i="1"/>
  <c r="CW1001" i="1" s="1"/>
  <c r="V1001" i="1" s="1"/>
  <c r="AJ1001" i="1"/>
  <c r="CX1001" i="1" s="1"/>
  <c r="W1001" i="1" s="1"/>
  <c r="CR1001" i="1"/>
  <c r="CS1001" i="1"/>
  <c r="CT1001" i="1"/>
  <c r="CU1001" i="1"/>
  <c r="T1001" i="1" s="1"/>
  <c r="CV1001" i="1"/>
  <c r="GL1001" i="1"/>
  <c r="GN1001" i="1"/>
  <c r="GP1001" i="1"/>
  <c r="GV1001" i="1"/>
  <c r="HC1001" i="1" s="1"/>
  <c r="GX1001" i="1"/>
  <c r="I1002" i="1"/>
  <c r="R1002" i="1"/>
  <c r="AC1002" i="1"/>
  <c r="AE1002" i="1"/>
  <c r="CR1002" i="1" s="1"/>
  <c r="AF1002" i="1"/>
  <c r="CT1002" i="1" s="1"/>
  <c r="AG1002" i="1"/>
  <c r="CU1002" i="1" s="1"/>
  <c r="T1002" i="1" s="1"/>
  <c r="AH1002" i="1"/>
  <c r="AI1002" i="1"/>
  <c r="AJ1002" i="1"/>
  <c r="CX1002" i="1" s="1"/>
  <c r="W1002" i="1" s="1"/>
  <c r="CQ1002" i="1"/>
  <c r="CV1002" i="1"/>
  <c r="U1002" i="1" s="1"/>
  <c r="CW1002" i="1"/>
  <c r="V1002" i="1" s="1"/>
  <c r="GL1002" i="1"/>
  <c r="GN1002" i="1"/>
  <c r="GP1002" i="1"/>
  <c r="GV1002" i="1"/>
  <c r="HC1002" i="1" s="1"/>
  <c r="GX1002" i="1" s="1"/>
  <c r="I1003" i="1"/>
  <c r="Q1003" i="1" s="1"/>
  <c r="AC1003" i="1"/>
  <c r="CQ1003" i="1" s="1"/>
  <c r="AE1003" i="1"/>
  <c r="AD1003" i="1" s="1"/>
  <c r="AB1003" i="1" s="1"/>
  <c r="AF1003" i="1"/>
  <c r="CT1003" i="1" s="1"/>
  <c r="AG1003" i="1"/>
  <c r="CU1003" i="1" s="1"/>
  <c r="T1003" i="1" s="1"/>
  <c r="AH1003" i="1"/>
  <c r="CV1003" i="1" s="1"/>
  <c r="U1003" i="1" s="1"/>
  <c r="AI1003" i="1"/>
  <c r="AJ1003" i="1"/>
  <c r="CR1003" i="1"/>
  <c r="CS1003" i="1"/>
  <c r="CW1003" i="1"/>
  <c r="V1003" i="1" s="1"/>
  <c r="CX1003" i="1"/>
  <c r="W1003" i="1" s="1"/>
  <c r="GL1003" i="1"/>
  <c r="GN1003" i="1"/>
  <c r="GP1003" i="1"/>
  <c r="GV1003" i="1"/>
  <c r="HC1003" i="1"/>
  <c r="GX1003" i="1" s="1"/>
  <c r="C1004" i="1"/>
  <c r="D1004" i="1"/>
  <c r="I1004" i="1"/>
  <c r="K1004" i="1"/>
  <c r="AC1004" i="1"/>
  <c r="AB1004" i="1" s="1"/>
  <c r="AD1004" i="1"/>
  <c r="AE1004" i="1"/>
  <c r="AF1004" i="1"/>
  <c r="CT1004" i="1" s="1"/>
  <c r="AG1004" i="1"/>
  <c r="CU1004" i="1" s="1"/>
  <c r="T1004" i="1" s="1"/>
  <c r="AH1004" i="1"/>
  <c r="CV1004" i="1" s="1"/>
  <c r="U1004" i="1" s="1"/>
  <c r="AI1004" i="1"/>
  <c r="AJ1004" i="1"/>
  <c r="CQ1004" i="1"/>
  <c r="CR1004" i="1"/>
  <c r="CS1004" i="1"/>
  <c r="CW1004" i="1"/>
  <c r="V1004" i="1" s="1"/>
  <c r="CX1004" i="1"/>
  <c r="W1004" i="1" s="1"/>
  <c r="GL1004" i="1"/>
  <c r="GN1004" i="1"/>
  <c r="GP1004" i="1"/>
  <c r="GV1004" i="1"/>
  <c r="HC1004" i="1" s="1"/>
  <c r="GX1004" i="1" s="1"/>
  <c r="C1005" i="1"/>
  <c r="D1005" i="1"/>
  <c r="I1005" i="1"/>
  <c r="K1005" i="1"/>
  <c r="P1005" i="1"/>
  <c r="R1005" i="1"/>
  <c r="W1005" i="1"/>
  <c r="AC1005" i="1"/>
  <c r="AE1005" i="1"/>
  <c r="CR1005" i="1" s="1"/>
  <c r="AF1005" i="1"/>
  <c r="AG1005" i="1"/>
  <c r="AH1005" i="1"/>
  <c r="AI1005" i="1"/>
  <c r="AJ1005" i="1"/>
  <c r="CQ1005" i="1"/>
  <c r="CU1005" i="1"/>
  <c r="T1005" i="1" s="1"/>
  <c r="CV1005" i="1"/>
  <c r="U1005" i="1" s="1"/>
  <c r="CW1005" i="1"/>
  <c r="V1005" i="1" s="1"/>
  <c r="CX1005" i="1"/>
  <c r="GL1005" i="1"/>
  <c r="GN1005" i="1"/>
  <c r="GP1005" i="1"/>
  <c r="GV1005" i="1"/>
  <c r="HC1005" i="1"/>
  <c r="GX1005" i="1" s="1"/>
  <c r="I1006" i="1"/>
  <c r="AC1006" i="1"/>
  <c r="AE1006" i="1"/>
  <c r="AD1006" i="1" s="1"/>
  <c r="AB1006" i="1" s="1"/>
  <c r="AF1006" i="1"/>
  <c r="AG1006" i="1"/>
  <c r="CU1006" i="1" s="1"/>
  <c r="T1006" i="1" s="1"/>
  <c r="AH1006" i="1"/>
  <c r="CV1006" i="1" s="1"/>
  <c r="AI1006" i="1"/>
  <c r="CW1006" i="1" s="1"/>
  <c r="AJ1006" i="1"/>
  <c r="CQ1006" i="1"/>
  <c r="CR1006" i="1"/>
  <c r="CS1006" i="1"/>
  <c r="CT1006" i="1"/>
  <c r="CX1006" i="1"/>
  <c r="GL1006" i="1"/>
  <c r="GN1006" i="1"/>
  <c r="GP1006" i="1"/>
  <c r="GV1006" i="1"/>
  <c r="HC1006" i="1"/>
  <c r="AC1007" i="1"/>
  <c r="CQ1007" i="1" s="1"/>
  <c r="AD1007" i="1"/>
  <c r="AE1007" i="1"/>
  <c r="CS1007" i="1" s="1"/>
  <c r="AF1007" i="1"/>
  <c r="AG1007" i="1"/>
  <c r="AH1007" i="1"/>
  <c r="CV1007" i="1" s="1"/>
  <c r="AI1007" i="1"/>
  <c r="CW1007" i="1" s="1"/>
  <c r="AJ1007" i="1"/>
  <c r="CX1007" i="1" s="1"/>
  <c r="CR1007" i="1"/>
  <c r="CT1007" i="1"/>
  <c r="CU1007" i="1"/>
  <c r="GL1007" i="1"/>
  <c r="GN1007" i="1"/>
  <c r="GP1007" i="1"/>
  <c r="GV1007" i="1"/>
  <c r="HC1007" i="1" s="1"/>
  <c r="AC1008" i="1"/>
  <c r="AE1008" i="1"/>
  <c r="CR1008" i="1" s="1"/>
  <c r="AF1008" i="1"/>
  <c r="AG1008" i="1"/>
  <c r="AH1008" i="1"/>
  <c r="AI1008" i="1"/>
  <c r="AJ1008" i="1"/>
  <c r="CQ1008" i="1"/>
  <c r="CU1008" i="1"/>
  <c r="CV1008" i="1"/>
  <c r="CW1008" i="1"/>
  <c r="CX1008" i="1"/>
  <c r="GL1008" i="1"/>
  <c r="GN1008" i="1"/>
  <c r="GP1008" i="1"/>
  <c r="GV1008" i="1"/>
  <c r="HC1008" i="1"/>
  <c r="I1009" i="1"/>
  <c r="T1009" i="1"/>
  <c r="AC1009" i="1"/>
  <c r="AE1009" i="1"/>
  <c r="AD1009" i="1" s="1"/>
  <c r="AB1009" i="1" s="1"/>
  <c r="AF1009" i="1"/>
  <c r="AG1009" i="1"/>
  <c r="CU1009" i="1" s="1"/>
  <c r="AH1009" i="1"/>
  <c r="CV1009" i="1" s="1"/>
  <c r="U1009" i="1" s="1"/>
  <c r="AI1009" i="1"/>
  <c r="CW1009" i="1" s="1"/>
  <c r="V1009" i="1" s="1"/>
  <c r="AJ1009" i="1"/>
  <c r="CQ1009" i="1"/>
  <c r="CR1009" i="1"/>
  <c r="CS1009" i="1"/>
  <c r="CT1009" i="1"/>
  <c r="CX1009" i="1"/>
  <c r="W1009" i="1" s="1"/>
  <c r="GL1009" i="1"/>
  <c r="GN1009" i="1"/>
  <c r="GP1009" i="1"/>
  <c r="GV1009" i="1"/>
  <c r="HC1009" i="1"/>
  <c r="GX1009" i="1" s="1"/>
  <c r="I1010" i="1"/>
  <c r="K1010" i="1"/>
  <c r="R1010" i="1"/>
  <c r="S1010" i="1"/>
  <c r="X1010" i="1" s="1"/>
  <c r="AC1010" i="1"/>
  <c r="AE1010" i="1"/>
  <c r="CR1010" i="1" s="1"/>
  <c r="AF1010" i="1"/>
  <c r="AG1010" i="1"/>
  <c r="CU1010" i="1" s="1"/>
  <c r="T1010" i="1" s="1"/>
  <c r="AH1010" i="1"/>
  <c r="CV1010" i="1" s="1"/>
  <c r="U1010" i="1" s="1"/>
  <c r="AI1010" i="1"/>
  <c r="CW1010" i="1" s="1"/>
  <c r="V1010" i="1" s="1"/>
  <c r="AJ1010" i="1"/>
  <c r="CS1010" i="1"/>
  <c r="CT1010" i="1"/>
  <c r="CX1010" i="1"/>
  <c r="W1010" i="1" s="1"/>
  <c r="CY1010" i="1"/>
  <c r="CZ1010" i="1"/>
  <c r="GL1010" i="1"/>
  <c r="GN1010" i="1"/>
  <c r="GP1010" i="1"/>
  <c r="GV1010" i="1"/>
  <c r="HC1010" i="1" s="1"/>
  <c r="GX1010" i="1" s="1"/>
  <c r="I1011" i="1"/>
  <c r="Q1011" i="1" s="1"/>
  <c r="K1011" i="1"/>
  <c r="P1011" i="1"/>
  <c r="R1011" i="1"/>
  <c r="S1011" i="1"/>
  <c r="CY1011" i="1" s="1"/>
  <c r="U1011" i="1"/>
  <c r="V1011" i="1"/>
  <c r="AC1011" i="1"/>
  <c r="CQ1011" i="1" s="1"/>
  <c r="AD1011" i="1"/>
  <c r="AE1011" i="1"/>
  <c r="AF1011" i="1"/>
  <c r="AG1011" i="1"/>
  <c r="AH1011" i="1"/>
  <c r="AI1011" i="1"/>
  <c r="CW1011" i="1" s="1"/>
  <c r="AJ1011" i="1"/>
  <c r="CX1011" i="1" s="1"/>
  <c r="W1011" i="1" s="1"/>
  <c r="CR1011" i="1"/>
  <c r="CS1011" i="1"/>
  <c r="CT1011" i="1"/>
  <c r="CU1011" i="1"/>
  <c r="T1011" i="1" s="1"/>
  <c r="CV1011" i="1"/>
  <c r="GL1011" i="1"/>
  <c r="GN1011" i="1"/>
  <c r="GP1011" i="1"/>
  <c r="GV1011" i="1"/>
  <c r="HC1011" i="1" s="1"/>
  <c r="GX1011" i="1"/>
  <c r="I1012" i="1"/>
  <c r="R1012" i="1" s="1"/>
  <c r="K1012" i="1"/>
  <c r="P1012" i="1"/>
  <c r="Q1012" i="1"/>
  <c r="AC1012" i="1"/>
  <c r="AE1012" i="1"/>
  <c r="AF1012" i="1"/>
  <c r="CT1012" i="1" s="1"/>
  <c r="AG1012" i="1"/>
  <c r="AH1012" i="1"/>
  <c r="AI1012" i="1"/>
  <c r="CW1012" i="1" s="1"/>
  <c r="V1012" i="1" s="1"/>
  <c r="AJ1012" i="1"/>
  <c r="CX1012" i="1" s="1"/>
  <c r="W1012" i="1" s="1"/>
  <c r="CQ1012" i="1"/>
  <c r="CU1012" i="1"/>
  <c r="T1012" i="1" s="1"/>
  <c r="CV1012" i="1"/>
  <c r="U1012" i="1" s="1"/>
  <c r="GL1012" i="1"/>
  <c r="GN1012" i="1"/>
  <c r="GP1012" i="1"/>
  <c r="GV1012" i="1"/>
  <c r="HC1012" i="1"/>
  <c r="GX1012" i="1" s="1"/>
  <c r="I1013" i="1"/>
  <c r="K1013" i="1"/>
  <c r="P1013" i="1"/>
  <c r="R1013" i="1"/>
  <c r="W1013" i="1"/>
  <c r="AC1013" i="1"/>
  <c r="AE1013" i="1"/>
  <c r="AF1013" i="1"/>
  <c r="AG1013" i="1"/>
  <c r="AH1013" i="1"/>
  <c r="AI1013" i="1"/>
  <c r="AJ1013" i="1"/>
  <c r="CQ1013" i="1"/>
  <c r="CU1013" i="1"/>
  <c r="T1013" i="1" s="1"/>
  <c r="CV1013" i="1"/>
  <c r="U1013" i="1" s="1"/>
  <c r="CW1013" i="1"/>
  <c r="V1013" i="1" s="1"/>
  <c r="CX1013" i="1"/>
  <c r="GL1013" i="1"/>
  <c r="GN1013" i="1"/>
  <c r="GP1013" i="1"/>
  <c r="GV1013" i="1"/>
  <c r="HC1013" i="1"/>
  <c r="GX1013" i="1" s="1"/>
  <c r="R1014" i="1"/>
  <c r="T1014" i="1"/>
  <c r="W1014" i="1"/>
  <c r="AC1014" i="1"/>
  <c r="AE1014" i="1"/>
  <c r="AD1014" i="1" s="1"/>
  <c r="AB1014" i="1" s="1"/>
  <c r="AF1014" i="1"/>
  <c r="S1014" i="1" s="1"/>
  <c r="AG1014" i="1"/>
  <c r="AH1014" i="1"/>
  <c r="CV1014" i="1" s="1"/>
  <c r="U1014" i="1" s="1"/>
  <c r="AI1014" i="1"/>
  <c r="CW1014" i="1" s="1"/>
  <c r="V1014" i="1" s="1"/>
  <c r="AJ1014" i="1"/>
  <c r="CR1014" i="1"/>
  <c r="CS1014" i="1"/>
  <c r="CT1014" i="1"/>
  <c r="CU1014" i="1"/>
  <c r="CX1014" i="1"/>
  <c r="GL1014" i="1"/>
  <c r="GN1014" i="1"/>
  <c r="GP1014" i="1"/>
  <c r="GV1014" i="1"/>
  <c r="HC1014" i="1" s="1"/>
  <c r="GX1014" i="1" s="1"/>
  <c r="R1015" i="1"/>
  <c r="AC1015" i="1"/>
  <c r="AE1015" i="1"/>
  <c r="CR1015" i="1" s="1"/>
  <c r="AF1015" i="1"/>
  <c r="AG1015" i="1"/>
  <c r="CU1015" i="1" s="1"/>
  <c r="T1015" i="1" s="1"/>
  <c r="AH1015" i="1"/>
  <c r="AI1015" i="1"/>
  <c r="AJ1015" i="1"/>
  <c r="CX1015" i="1" s="1"/>
  <c r="W1015" i="1" s="1"/>
  <c r="CQ1015" i="1"/>
  <c r="CV1015" i="1"/>
  <c r="U1015" i="1" s="1"/>
  <c r="CW1015" i="1"/>
  <c r="V1015" i="1" s="1"/>
  <c r="GL1015" i="1"/>
  <c r="GN1015" i="1"/>
  <c r="GP1015" i="1"/>
  <c r="GV1015" i="1"/>
  <c r="HC1015" i="1" s="1"/>
  <c r="GX1015" i="1" s="1"/>
  <c r="R1016" i="1"/>
  <c r="S1016" i="1"/>
  <c r="X1016" i="1" s="1"/>
  <c r="U1016" i="1"/>
  <c r="AC1016" i="1"/>
  <c r="AE1016" i="1"/>
  <c r="CR1016" i="1" s="1"/>
  <c r="AF1016" i="1"/>
  <c r="AG1016" i="1"/>
  <c r="CU1016" i="1" s="1"/>
  <c r="T1016" i="1" s="1"/>
  <c r="AH1016" i="1"/>
  <c r="CV1016" i="1" s="1"/>
  <c r="AI1016" i="1"/>
  <c r="CW1016" i="1" s="1"/>
  <c r="V1016" i="1" s="1"/>
  <c r="AJ1016" i="1"/>
  <c r="CS1016" i="1"/>
  <c r="CT1016" i="1"/>
  <c r="CX1016" i="1"/>
  <c r="W1016" i="1" s="1"/>
  <c r="CY1016" i="1"/>
  <c r="CZ1016" i="1"/>
  <c r="GL1016" i="1"/>
  <c r="GN1016" i="1"/>
  <c r="GP1016" i="1"/>
  <c r="GV1016" i="1"/>
  <c r="HC1016" i="1" s="1"/>
  <c r="GX1016" i="1" s="1"/>
  <c r="P1017" i="1"/>
  <c r="Q1017" i="1"/>
  <c r="R1017" i="1"/>
  <c r="W1017" i="1"/>
  <c r="AC1017" i="1"/>
  <c r="AE1017" i="1"/>
  <c r="AF1017" i="1"/>
  <c r="AG1017" i="1"/>
  <c r="AH1017" i="1"/>
  <c r="AI1017" i="1"/>
  <c r="AJ1017" i="1"/>
  <c r="CQ1017" i="1"/>
  <c r="CU1017" i="1"/>
  <c r="T1017" i="1" s="1"/>
  <c r="CV1017" i="1"/>
  <c r="U1017" i="1" s="1"/>
  <c r="CW1017" i="1"/>
  <c r="V1017" i="1" s="1"/>
  <c r="CX1017" i="1"/>
  <c r="GL1017" i="1"/>
  <c r="GN1017" i="1"/>
  <c r="GP1017" i="1"/>
  <c r="GV1017" i="1"/>
  <c r="HC1017" i="1"/>
  <c r="GX1017" i="1" s="1"/>
  <c r="I1018" i="1"/>
  <c r="S1018" i="1" s="1"/>
  <c r="K1018" i="1"/>
  <c r="AC1018" i="1"/>
  <c r="AB1018" i="1" s="1"/>
  <c r="AD1018" i="1"/>
  <c r="AE1018" i="1"/>
  <c r="CS1018" i="1" s="1"/>
  <c r="AF1018" i="1"/>
  <c r="CT1018" i="1" s="1"/>
  <c r="AG1018" i="1"/>
  <c r="CU1018" i="1" s="1"/>
  <c r="AH1018" i="1"/>
  <c r="AI1018" i="1"/>
  <c r="AJ1018" i="1"/>
  <c r="CQ1018" i="1"/>
  <c r="CR1018" i="1"/>
  <c r="CV1018" i="1"/>
  <c r="CW1018" i="1"/>
  <c r="CX1018" i="1"/>
  <c r="GL1018" i="1"/>
  <c r="GN1018" i="1"/>
  <c r="GP1018" i="1"/>
  <c r="GV1018" i="1"/>
  <c r="HC1018" i="1" s="1"/>
  <c r="I1019" i="1"/>
  <c r="Q1019" i="1" s="1"/>
  <c r="K1019" i="1"/>
  <c r="R1019" i="1"/>
  <c r="T1019" i="1"/>
  <c r="AC1019" i="1"/>
  <c r="P1019" i="1" s="1"/>
  <c r="AE1019" i="1"/>
  <c r="AD1019" i="1" s="1"/>
  <c r="AB1019" i="1" s="1"/>
  <c r="AF1019" i="1"/>
  <c r="CT1019" i="1" s="1"/>
  <c r="AG1019" i="1"/>
  <c r="CU1019" i="1" s="1"/>
  <c r="AH1019" i="1"/>
  <c r="CV1019" i="1" s="1"/>
  <c r="U1019" i="1" s="1"/>
  <c r="AI1019" i="1"/>
  <c r="AJ1019" i="1"/>
  <c r="CQ1019" i="1"/>
  <c r="CR1019" i="1"/>
  <c r="CS1019" i="1"/>
  <c r="CW1019" i="1"/>
  <c r="V1019" i="1" s="1"/>
  <c r="CX1019" i="1"/>
  <c r="W1019" i="1" s="1"/>
  <c r="GL1019" i="1"/>
  <c r="GN1019" i="1"/>
  <c r="GP1019" i="1"/>
  <c r="GV1019" i="1"/>
  <c r="HC1019" i="1"/>
  <c r="GX1019" i="1" s="1"/>
  <c r="P1020" i="1"/>
  <c r="S1020" i="1"/>
  <c r="W1020" i="1"/>
  <c r="AC1020" i="1"/>
  <c r="AE1020" i="1"/>
  <c r="AF1020" i="1"/>
  <c r="AG1020" i="1"/>
  <c r="AH1020" i="1"/>
  <c r="AI1020" i="1"/>
  <c r="CW1020" i="1" s="1"/>
  <c r="V1020" i="1" s="1"/>
  <c r="AJ1020" i="1"/>
  <c r="CX1020" i="1" s="1"/>
  <c r="CT1020" i="1"/>
  <c r="CU1020" i="1"/>
  <c r="T1020" i="1" s="1"/>
  <c r="CV1020" i="1"/>
  <c r="U1020" i="1" s="1"/>
  <c r="GL1020" i="1"/>
  <c r="GN1020" i="1"/>
  <c r="GP1020" i="1"/>
  <c r="GV1020" i="1"/>
  <c r="HC1020" i="1"/>
  <c r="GX1020" i="1" s="1"/>
  <c r="P1021" i="1"/>
  <c r="S1021" i="1"/>
  <c r="CZ1021" i="1" s="1"/>
  <c r="T1021" i="1"/>
  <c r="X1021" i="1"/>
  <c r="Y1021" i="1"/>
  <c r="AC1021" i="1"/>
  <c r="AE1021" i="1"/>
  <c r="AD1021" i="1" s="1"/>
  <c r="AB1021" i="1" s="1"/>
  <c r="AF1021" i="1"/>
  <c r="CT1021" i="1" s="1"/>
  <c r="AG1021" i="1"/>
  <c r="CU1021" i="1" s="1"/>
  <c r="AH1021" i="1"/>
  <c r="CV1021" i="1" s="1"/>
  <c r="U1021" i="1" s="1"/>
  <c r="AI1021" i="1"/>
  <c r="AJ1021" i="1"/>
  <c r="CQ1021" i="1"/>
  <c r="CR1021" i="1"/>
  <c r="CS1021" i="1"/>
  <c r="CW1021" i="1"/>
  <c r="V1021" i="1" s="1"/>
  <c r="CX1021" i="1"/>
  <c r="W1021" i="1" s="1"/>
  <c r="CY1021" i="1"/>
  <c r="GL1021" i="1"/>
  <c r="GN1021" i="1"/>
  <c r="GP1021" i="1"/>
  <c r="GV1021" i="1"/>
  <c r="HC1021" i="1"/>
  <c r="GX1021" i="1" s="1"/>
  <c r="P1022" i="1"/>
  <c r="V1022" i="1"/>
  <c r="W1022" i="1"/>
  <c r="AC1022" i="1"/>
  <c r="CQ1022" i="1" s="1"/>
  <c r="AE1022" i="1"/>
  <c r="AF1022" i="1"/>
  <c r="S1022" i="1" s="1"/>
  <c r="AG1022" i="1"/>
  <c r="AH1022" i="1"/>
  <c r="AI1022" i="1"/>
  <c r="CW1022" i="1" s="1"/>
  <c r="AJ1022" i="1"/>
  <c r="CX1022" i="1" s="1"/>
  <c r="CT1022" i="1"/>
  <c r="CU1022" i="1"/>
  <c r="T1022" i="1" s="1"/>
  <c r="CV1022" i="1"/>
  <c r="U1022" i="1" s="1"/>
  <c r="GL1022" i="1"/>
  <c r="GN1022" i="1"/>
  <c r="GP1022" i="1"/>
  <c r="GV1022" i="1"/>
  <c r="HC1022" i="1"/>
  <c r="GX1022" i="1" s="1"/>
  <c r="R1023" i="1"/>
  <c r="S1023" i="1"/>
  <c r="CY1023" i="1" s="1"/>
  <c r="AC1023" i="1"/>
  <c r="P1023" i="1" s="1"/>
  <c r="AE1023" i="1"/>
  <c r="AD1023" i="1" s="1"/>
  <c r="AB1023" i="1" s="1"/>
  <c r="AF1023" i="1"/>
  <c r="CT1023" i="1" s="1"/>
  <c r="AG1023" i="1"/>
  <c r="CU1023" i="1" s="1"/>
  <c r="T1023" i="1" s="1"/>
  <c r="AH1023" i="1"/>
  <c r="CV1023" i="1" s="1"/>
  <c r="U1023" i="1" s="1"/>
  <c r="AI1023" i="1"/>
  <c r="AJ1023" i="1"/>
  <c r="CQ1023" i="1"/>
  <c r="CR1023" i="1"/>
  <c r="CS1023" i="1"/>
  <c r="CW1023" i="1"/>
  <c r="V1023" i="1" s="1"/>
  <c r="CX1023" i="1"/>
  <c r="W1023" i="1" s="1"/>
  <c r="GL1023" i="1"/>
  <c r="GN1023" i="1"/>
  <c r="GP1023" i="1"/>
  <c r="GV1023" i="1"/>
  <c r="HC1023" i="1"/>
  <c r="GX1023" i="1" s="1"/>
  <c r="I1024" i="1"/>
  <c r="K1024" i="1"/>
  <c r="R1024" i="1"/>
  <c r="U1024" i="1"/>
  <c r="Y1024" i="1"/>
  <c r="AC1024" i="1"/>
  <c r="AE1024" i="1"/>
  <c r="AD1024" i="1" s="1"/>
  <c r="AF1024" i="1"/>
  <c r="S1024" i="1" s="1"/>
  <c r="AG1024" i="1"/>
  <c r="CU1024" i="1" s="1"/>
  <c r="T1024" i="1" s="1"/>
  <c r="AH1024" i="1"/>
  <c r="CV1024" i="1" s="1"/>
  <c r="AI1024" i="1"/>
  <c r="AJ1024" i="1"/>
  <c r="CR1024" i="1"/>
  <c r="CS1024" i="1"/>
  <c r="CT1024" i="1"/>
  <c r="CW1024" i="1"/>
  <c r="V1024" i="1" s="1"/>
  <c r="CX1024" i="1"/>
  <c r="W1024" i="1" s="1"/>
  <c r="CZ1024" i="1"/>
  <c r="GL1024" i="1"/>
  <c r="GN1024" i="1"/>
  <c r="GP1024" i="1"/>
  <c r="GV1024" i="1"/>
  <c r="HC1024" i="1" s="1"/>
  <c r="GX1024" i="1" s="1"/>
  <c r="I1025" i="1"/>
  <c r="P1025" i="1" s="1"/>
  <c r="K1025" i="1"/>
  <c r="AC1025" i="1"/>
  <c r="CQ1025" i="1" s="1"/>
  <c r="AD1025" i="1"/>
  <c r="AE1025" i="1"/>
  <c r="AF1025" i="1"/>
  <c r="AG1025" i="1"/>
  <c r="AH1025" i="1"/>
  <c r="CV1025" i="1" s="1"/>
  <c r="U1025" i="1" s="1"/>
  <c r="AI1025" i="1"/>
  <c r="CW1025" i="1" s="1"/>
  <c r="V1025" i="1" s="1"/>
  <c r="AJ1025" i="1"/>
  <c r="CX1025" i="1" s="1"/>
  <c r="CR1025" i="1"/>
  <c r="CS1025" i="1"/>
  <c r="CT1025" i="1"/>
  <c r="CU1025" i="1"/>
  <c r="T1025" i="1" s="1"/>
  <c r="GL1025" i="1"/>
  <c r="GN1025" i="1"/>
  <c r="GP1025" i="1"/>
  <c r="GV1025" i="1"/>
  <c r="HC1025" i="1" s="1"/>
  <c r="GX1025" i="1" s="1"/>
  <c r="AC1026" i="1"/>
  <c r="AD1026" i="1"/>
  <c r="AE1026" i="1"/>
  <c r="AF1026" i="1"/>
  <c r="AG1026" i="1"/>
  <c r="AH1026" i="1"/>
  <c r="AI1026" i="1"/>
  <c r="CW1026" i="1" s="1"/>
  <c r="AJ1026" i="1"/>
  <c r="CX1026" i="1" s="1"/>
  <c r="CQ1026" i="1"/>
  <c r="CU1026" i="1"/>
  <c r="CV1026" i="1"/>
  <c r="GL1026" i="1"/>
  <c r="GN1026" i="1"/>
  <c r="GP1026" i="1"/>
  <c r="GV1026" i="1"/>
  <c r="HC1026" i="1"/>
  <c r="I1027" i="1"/>
  <c r="Q1027" i="1" s="1"/>
  <c r="AB1027" i="1"/>
  <c r="AC1027" i="1"/>
  <c r="AE1027" i="1"/>
  <c r="AD1027" i="1" s="1"/>
  <c r="AF1027" i="1"/>
  <c r="CT1027" i="1" s="1"/>
  <c r="AG1027" i="1"/>
  <c r="CU1027" i="1" s="1"/>
  <c r="T1027" i="1" s="1"/>
  <c r="AH1027" i="1"/>
  <c r="CV1027" i="1" s="1"/>
  <c r="U1027" i="1" s="1"/>
  <c r="AI1027" i="1"/>
  <c r="AJ1027" i="1"/>
  <c r="CQ1027" i="1"/>
  <c r="CR1027" i="1"/>
  <c r="CS1027" i="1"/>
  <c r="CW1027" i="1"/>
  <c r="CX1027" i="1"/>
  <c r="GL1027" i="1"/>
  <c r="GN1027" i="1"/>
  <c r="GP1027" i="1"/>
  <c r="GV1027" i="1"/>
  <c r="HC1027" i="1"/>
  <c r="AC1028" i="1"/>
  <c r="AD1028" i="1"/>
  <c r="AE1028" i="1"/>
  <c r="AF1028" i="1"/>
  <c r="AG1028" i="1"/>
  <c r="AH1028" i="1"/>
  <c r="CV1028" i="1" s="1"/>
  <c r="AI1028" i="1"/>
  <c r="CW1028" i="1" s="1"/>
  <c r="AJ1028" i="1"/>
  <c r="CX1028" i="1" s="1"/>
  <c r="CR1028" i="1"/>
  <c r="CS1028" i="1"/>
  <c r="CT1028" i="1"/>
  <c r="CU1028" i="1"/>
  <c r="GL1028" i="1"/>
  <c r="GN1028" i="1"/>
  <c r="GP1028" i="1"/>
  <c r="GV1028" i="1"/>
  <c r="HC1028" i="1" s="1"/>
  <c r="AC1029" i="1"/>
  <c r="AD1029" i="1"/>
  <c r="AE1029" i="1"/>
  <c r="AF1029" i="1"/>
  <c r="AG1029" i="1"/>
  <c r="AH1029" i="1"/>
  <c r="AI1029" i="1"/>
  <c r="CW1029" i="1" s="1"/>
  <c r="AJ1029" i="1"/>
  <c r="CX1029" i="1" s="1"/>
  <c r="CQ1029" i="1"/>
  <c r="CU1029" i="1"/>
  <c r="CV1029" i="1"/>
  <c r="GL1029" i="1"/>
  <c r="GN1029" i="1"/>
  <c r="GP1029" i="1"/>
  <c r="GV1029" i="1"/>
  <c r="HC1029" i="1"/>
  <c r="C1030" i="1"/>
  <c r="D1030" i="1"/>
  <c r="I1030" i="1"/>
  <c r="R1030" i="1" s="1"/>
  <c r="K1030" i="1"/>
  <c r="P1030" i="1"/>
  <c r="W1030" i="1"/>
  <c r="AC1030" i="1"/>
  <c r="CQ1030" i="1" s="1"/>
  <c r="AD1030" i="1"/>
  <c r="AB1030" i="1" s="1"/>
  <c r="AE1030" i="1"/>
  <c r="CR1030" i="1" s="1"/>
  <c r="AF1030" i="1"/>
  <c r="AG1030" i="1"/>
  <c r="AH1030" i="1"/>
  <c r="AI1030" i="1"/>
  <c r="CW1030" i="1" s="1"/>
  <c r="V1030" i="1" s="1"/>
  <c r="AJ1030" i="1"/>
  <c r="CX1030" i="1" s="1"/>
  <c r="CS1030" i="1"/>
  <c r="CT1030" i="1"/>
  <c r="CU1030" i="1"/>
  <c r="T1030" i="1" s="1"/>
  <c r="CV1030" i="1"/>
  <c r="U1030" i="1" s="1"/>
  <c r="GL1030" i="1"/>
  <c r="GN1030" i="1"/>
  <c r="GP1030" i="1"/>
  <c r="GV1030" i="1"/>
  <c r="HC1030" i="1"/>
  <c r="GX1030" i="1" s="1"/>
  <c r="C1031" i="1"/>
  <c r="D1031" i="1"/>
  <c r="I1031" i="1"/>
  <c r="K1031" i="1"/>
  <c r="P1031" i="1"/>
  <c r="R1031" i="1"/>
  <c r="S1031" i="1"/>
  <c r="CZ1031" i="1" s="1"/>
  <c r="V1031" i="1"/>
  <c r="AC1031" i="1"/>
  <c r="CQ1031" i="1" s="1"/>
  <c r="AD1031" i="1"/>
  <c r="AE1031" i="1"/>
  <c r="AF1031" i="1"/>
  <c r="AG1031" i="1"/>
  <c r="CU1031" i="1" s="1"/>
  <c r="T1031" i="1" s="1"/>
  <c r="AH1031" i="1"/>
  <c r="CV1031" i="1" s="1"/>
  <c r="U1031" i="1" s="1"/>
  <c r="AI1031" i="1"/>
  <c r="CW1031" i="1" s="1"/>
  <c r="AJ1031" i="1"/>
  <c r="CX1031" i="1" s="1"/>
  <c r="W1031" i="1" s="1"/>
  <c r="CR1031" i="1"/>
  <c r="CS1031" i="1"/>
  <c r="CT1031" i="1"/>
  <c r="GL1031" i="1"/>
  <c r="GN1031" i="1"/>
  <c r="GP1031" i="1"/>
  <c r="GV1031" i="1"/>
  <c r="HC1031" i="1" s="1"/>
  <c r="GX1031" i="1" s="1"/>
  <c r="I1032" i="1"/>
  <c r="Q1032" i="1"/>
  <c r="R1032" i="1"/>
  <c r="V1032" i="1"/>
  <c r="AC1032" i="1"/>
  <c r="AE1032" i="1"/>
  <c r="AF1032" i="1"/>
  <c r="S1032" i="1" s="1"/>
  <c r="X1032" i="1" s="1"/>
  <c r="AG1032" i="1"/>
  <c r="AH1032" i="1"/>
  <c r="AI1032" i="1"/>
  <c r="AJ1032" i="1"/>
  <c r="CX1032" i="1" s="1"/>
  <c r="W1032" i="1" s="1"/>
  <c r="CQ1032" i="1"/>
  <c r="CS1032" i="1"/>
  <c r="CU1032" i="1"/>
  <c r="T1032" i="1" s="1"/>
  <c r="CV1032" i="1"/>
  <c r="U1032" i="1" s="1"/>
  <c r="CW1032" i="1"/>
  <c r="GL1032" i="1"/>
  <c r="GN1032" i="1"/>
  <c r="GP1032" i="1"/>
  <c r="GV1032" i="1"/>
  <c r="HC1032" i="1" s="1"/>
  <c r="GX1032" i="1" s="1"/>
  <c r="I1033" i="1"/>
  <c r="R1033" i="1" s="1"/>
  <c r="AC1033" i="1"/>
  <c r="AE1033" i="1"/>
  <c r="AD1033" i="1" s="1"/>
  <c r="AB1033" i="1" s="1"/>
  <c r="AF1033" i="1"/>
  <c r="CT1033" i="1" s="1"/>
  <c r="AG1033" i="1"/>
  <c r="CU1033" i="1" s="1"/>
  <c r="AH1033" i="1"/>
  <c r="CV1033" i="1" s="1"/>
  <c r="U1033" i="1" s="1"/>
  <c r="AI1033" i="1"/>
  <c r="AJ1033" i="1"/>
  <c r="CQ1033" i="1"/>
  <c r="CR1033" i="1"/>
  <c r="CS1033" i="1"/>
  <c r="CW1033" i="1"/>
  <c r="CX1033" i="1"/>
  <c r="W1033" i="1" s="1"/>
  <c r="GL1033" i="1"/>
  <c r="GN1033" i="1"/>
  <c r="GP1033" i="1"/>
  <c r="GV1033" i="1"/>
  <c r="HC1033" i="1"/>
  <c r="I1034" i="1"/>
  <c r="Q1034" i="1" s="1"/>
  <c r="P1034" i="1"/>
  <c r="R1034" i="1"/>
  <c r="S1034" i="1"/>
  <c r="CZ1034" i="1" s="1"/>
  <c r="AB1034" i="1"/>
  <c r="AC1034" i="1"/>
  <c r="CQ1034" i="1" s="1"/>
  <c r="AD1034" i="1"/>
  <c r="AE1034" i="1"/>
  <c r="AF1034" i="1"/>
  <c r="CT1034" i="1" s="1"/>
  <c r="AG1034" i="1"/>
  <c r="AH1034" i="1"/>
  <c r="CV1034" i="1" s="1"/>
  <c r="U1034" i="1" s="1"/>
  <c r="AI1034" i="1"/>
  <c r="CW1034" i="1" s="1"/>
  <c r="V1034" i="1" s="1"/>
  <c r="AJ1034" i="1"/>
  <c r="CX1034" i="1" s="1"/>
  <c r="W1034" i="1" s="1"/>
  <c r="CR1034" i="1"/>
  <c r="CS1034" i="1"/>
  <c r="CU1034" i="1"/>
  <c r="T1034" i="1" s="1"/>
  <c r="GL1034" i="1"/>
  <c r="GN1034" i="1"/>
  <c r="GP1034" i="1"/>
  <c r="GV1034" i="1"/>
  <c r="HC1034" i="1" s="1"/>
  <c r="GX1034" i="1" s="1"/>
  <c r="I1035" i="1"/>
  <c r="Q1035" i="1" s="1"/>
  <c r="R1035" i="1"/>
  <c r="AC1035" i="1"/>
  <c r="AE1035" i="1"/>
  <c r="CS1035" i="1" s="1"/>
  <c r="AF1035" i="1"/>
  <c r="CT1035" i="1" s="1"/>
  <c r="AG1035" i="1"/>
  <c r="AH1035" i="1"/>
  <c r="AI1035" i="1"/>
  <c r="AJ1035" i="1"/>
  <c r="CX1035" i="1" s="1"/>
  <c r="CQ1035" i="1"/>
  <c r="CU1035" i="1"/>
  <c r="CV1035" i="1"/>
  <c r="CW1035" i="1"/>
  <c r="V1035" i="1" s="1"/>
  <c r="GL1035" i="1"/>
  <c r="GN1035" i="1"/>
  <c r="GP1035" i="1"/>
  <c r="GV1035" i="1"/>
  <c r="HC1035" i="1" s="1"/>
  <c r="GX1035" i="1" s="1"/>
  <c r="I1036" i="1"/>
  <c r="P1036" i="1" s="1"/>
  <c r="CP1036" i="1" s="1"/>
  <c r="O1036" i="1" s="1"/>
  <c r="GM1036" i="1" s="1"/>
  <c r="GO1036" i="1" s="1"/>
  <c r="K1036" i="1"/>
  <c r="Q1036" i="1"/>
  <c r="S1036" i="1"/>
  <c r="Y1036" i="1" s="1"/>
  <c r="U1036" i="1"/>
  <c r="X1036" i="1"/>
  <c r="AC1036" i="1"/>
  <c r="AE1036" i="1"/>
  <c r="CS1036" i="1" s="1"/>
  <c r="AF1036" i="1"/>
  <c r="CT1036" i="1" s="1"/>
  <c r="AG1036" i="1"/>
  <c r="CU1036" i="1" s="1"/>
  <c r="T1036" i="1" s="1"/>
  <c r="AH1036" i="1"/>
  <c r="AI1036" i="1"/>
  <c r="CW1036" i="1" s="1"/>
  <c r="V1036" i="1" s="1"/>
  <c r="AJ1036" i="1"/>
  <c r="CQ1036" i="1"/>
  <c r="CR1036" i="1"/>
  <c r="CV1036" i="1"/>
  <c r="CX1036" i="1"/>
  <c r="W1036" i="1" s="1"/>
  <c r="GL1036" i="1"/>
  <c r="GN1036" i="1"/>
  <c r="GP1036" i="1"/>
  <c r="GV1036" i="1"/>
  <c r="GX1036" i="1"/>
  <c r="HC1036" i="1"/>
  <c r="I1037" i="1"/>
  <c r="Q1037" i="1" s="1"/>
  <c r="K1037" i="1"/>
  <c r="P1037" i="1"/>
  <c r="R1037" i="1"/>
  <c r="T1037" i="1"/>
  <c r="AC1037" i="1"/>
  <c r="AE1037" i="1"/>
  <c r="CR1037" i="1" s="1"/>
  <c r="AF1037" i="1"/>
  <c r="CT1037" i="1" s="1"/>
  <c r="AG1037" i="1"/>
  <c r="AH1037" i="1"/>
  <c r="CV1037" i="1" s="1"/>
  <c r="U1037" i="1" s="1"/>
  <c r="AI1037" i="1"/>
  <c r="AJ1037" i="1"/>
  <c r="CQ1037" i="1"/>
  <c r="CS1037" i="1"/>
  <c r="CU1037" i="1"/>
  <c r="CW1037" i="1"/>
  <c r="V1037" i="1" s="1"/>
  <c r="CX1037" i="1"/>
  <c r="W1037" i="1" s="1"/>
  <c r="GL1037" i="1"/>
  <c r="GN1037" i="1"/>
  <c r="GP1037" i="1"/>
  <c r="GV1037" i="1"/>
  <c r="GX1037" i="1"/>
  <c r="HC1037" i="1"/>
  <c r="I1038" i="1"/>
  <c r="Q1038" i="1" s="1"/>
  <c r="CP1038" i="1" s="1"/>
  <c r="O1038" i="1" s="1"/>
  <c r="K1038" i="1"/>
  <c r="R1038" i="1"/>
  <c r="T1038" i="1"/>
  <c r="AC1038" i="1"/>
  <c r="P1038" i="1" s="1"/>
  <c r="AE1038" i="1"/>
  <c r="AD1038" i="1" s="1"/>
  <c r="AF1038" i="1"/>
  <c r="S1038" i="1" s="1"/>
  <c r="AG1038" i="1"/>
  <c r="CU1038" i="1" s="1"/>
  <c r="AH1038" i="1"/>
  <c r="CV1038" i="1" s="1"/>
  <c r="U1038" i="1" s="1"/>
  <c r="AI1038" i="1"/>
  <c r="AJ1038" i="1"/>
  <c r="CQ1038" i="1"/>
  <c r="CS1038" i="1"/>
  <c r="CW1038" i="1"/>
  <c r="V1038" i="1" s="1"/>
  <c r="CX1038" i="1"/>
  <c r="W1038" i="1" s="1"/>
  <c r="GL1038" i="1"/>
  <c r="GN1038" i="1"/>
  <c r="GP1038" i="1"/>
  <c r="GV1038" i="1"/>
  <c r="HC1038" i="1" s="1"/>
  <c r="GX1038" i="1" s="1"/>
  <c r="I1039" i="1"/>
  <c r="Q1039" i="1" s="1"/>
  <c r="K1039" i="1"/>
  <c r="P1039" i="1"/>
  <c r="R1039" i="1"/>
  <c r="S1039" i="1"/>
  <c r="CY1039" i="1" s="1"/>
  <c r="V1039" i="1"/>
  <c r="AC1039" i="1"/>
  <c r="AD1039" i="1"/>
  <c r="AB1039" i="1" s="1"/>
  <c r="AE1039" i="1"/>
  <c r="AF1039" i="1"/>
  <c r="CT1039" i="1" s="1"/>
  <c r="AG1039" i="1"/>
  <c r="AH1039" i="1"/>
  <c r="CV1039" i="1" s="1"/>
  <c r="U1039" i="1" s="1"/>
  <c r="AI1039" i="1"/>
  <c r="AJ1039" i="1"/>
  <c r="CX1039" i="1" s="1"/>
  <c r="W1039" i="1" s="1"/>
  <c r="CQ1039" i="1"/>
  <c r="CR1039" i="1"/>
  <c r="CS1039" i="1"/>
  <c r="CU1039" i="1"/>
  <c r="T1039" i="1" s="1"/>
  <c r="CW1039" i="1"/>
  <c r="GL1039" i="1"/>
  <c r="GN1039" i="1"/>
  <c r="GP1039" i="1"/>
  <c r="GV1039" i="1"/>
  <c r="GX1039" i="1"/>
  <c r="HC1039" i="1"/>
  <c r="I1040" i="1"/>
  <c r="R1040" i="1" s="1"/>
  <c r="K1040" i="1"/>
  <c r="W1040" i="1"/>
  <c r="AC1040" i="1"/>
  <c r="CQ1040" i="1" s="1"/>
  <c r="AE1040" i="1"/>
  <c r="CR1040" i="1" s="1"/>
  <c r="AF1040" i="1"/>
  <c r="AG1040" i="1"/>
  <c r="CU1040" i="1" s="1"/>
  <c r="T1040" i="1" s="1"/>
  <c r="AH1040" i="1"/>
  <c r="AI1040" i="1"/>
  <c r="CW1040" i="1" s="1"/>
  <c r="V1040" i="1" s="1"/>
  <c r="AJ1040" i="1"/>
  <c r="CT1040" i="1"/>
  <c r="CV1040" i="1"/>
  <c r="U1040" i="1" s="1"/>
  <c r="CX1040" i="1"/>
  <c r="GL1040" i="1"/>
  <c r="GN1040" i="1"/>
  <c r="GP1040" i="1"/>
  <c r="GV1040" i="1"/>
  <c r="HC1040" i="1"/>
  <c r="GX1040" i="1" s="1"/>
  <c r="I1041" i="1"/>
  <c r="Q1041" i="1" s="1"/>
  <c r="K1041" i="1"/>
  <c r="P1041" i="1"/>
  <c r="CP1041" i="1" s="1"/>
  <c r="O1041" i="1" s="1"/>
  <c r="R1041" i="1"/>
  <c r="AC1041" i="1"/>
  <c r="AB1041" i="1" s="1"/>
  <c r="AD1041" i="1"/>
  <c r="AE1041" i="1"/>
  <c r="AF1041" i="1"/>
  <c r="S1041" i="1" s="1"/>
  <c r="AG1041" i="1"/>
  <c r="AH1041" i="1"/>
  <c r="CV1041" i="1" s="1"/>
  <c r="U1041" i="1" s="1"/>
  <c r="AI1041" i="1"/>
  <c r="AJ1041" i="1"/>
  <c r="CX1041" i="1" s="1"/>
  <c r="W1041" i="1" s="1"/>
  <c r="CQ1041" i="1"/>
  <c r="CR1041" i="1"/>
  <c r="CS1041" i="1"/>
  <c r="CU1041" i="1"/>
  <c r="T1041" i="1" s="1"/>
  <c r="CW1041" i="1"/>
  <c r="V1041" i="1" s="1"/>
  <c r="GL1041" i="1"/>
  <c r="GN1041" i="1"/>
  <c r="GP1041" i="1"/>
  <c r="GV1041" i="1"/>
  <c r="HC1041" i="1" s="1"/>
  <c r="GX1041" i="1" s="1"/>
  <c r="I1042" i="1"/>
  <c r="P1042" i="1" s="1"/>
  <c r="T1042" i="1"/>
  <c r="AC1042" i="1"/>
  <c r="AE1042" i="1"/>
  <c r="AD1042" i="1" s="1"/>
  <c r="AB1042" i="1" s="1"/>
  <c r="AF1042" i="1"/>
  <c r="CT1042" i="1" s="1"/>
  <c r="AG1042" i="1"/>
  <c r="AH1042" i="1"/>
  <c r="CV1042" i="1" s="1"/>
  <c r="U1042" i="1" s="1"/>
  <c r="AI1042" i="1"/>
  <c r="AJ1042" i="1"/>
  <c r="CX1042" i="1" s="1"/>
  <c r="W1042" i="1" s="1"/>
  <c r="CQ1042" i="1"/>
  <c r="CS1042" i="1"/>
  <c r="CU1042" i="1"/>
  <c r="CW1042" i="1"/>
  <c r="V1042" i="1" s="1"/>
  <c r="GL1042" i="1"/>
  <c r="GN1042" i="1"/>
  <c r="GP1042" i="1"/>
  <c r="GV1042" i="1"/>
  <c r="HC1042" i="1"/>
  <c r="GX1042" i="1" s="1"/>
  <c r="I1043" i="1"/>
  <c r="Q1043" i="1" s="1"/>
  <c r="P1043" i="1"/>
  <c r="V1043" i="1"/>
  <c r="AC1043" i="1"/>
  <c r="AD1043" i="1"/>
  <c r="AB1043" i="1" s="1"/>
  <c r="AE1043" i="1"/>
  <c r="AF1043" i="1"/>
  <c r="CT1043" i="1" s="1"/>
  <c r="AG1043" i="1"/>
  <c r="AH1043" i="1"/>
  <c r="CV1043" i="1" s="1"/>
  <c r="U1043" i="1" s="1"/>
  <c r="AI1043" i="1"/>
  <c r="AJ1043" i="1"/>
  <c r="CX1043" i="1" s="1"/>
  <c r="W1043" i="1" s="1"/>
  <c r="CQ1043" i="1"/>
  <c r="CR1043" i="1"/>
  <c r="CS1043" i="1"/>
  <c r="CU1043" i="1"/>
  <c r="T1043" i="1" s="1"/>
  <c r="CW1043" i="1"/>
  <c r="GL1043" i="1"/>
  <c r="GN1043" i="1"/>
  <c r="GP1043" i="1"/>
  <c r="GV1043" i="1"/>
  <c r="GX1043" i="1"/>
  <c r="HC1043" i="1"/>
  <c r="I1044" i="1"/>
  <c r="R1044" i="1" s="1"/>
  <c r="K1044" i="1"/>
  <c r="S1044" i="1"/>
  <c r="X1044" i="1" s="1"/>
  <c r="W1044" i="1"/>
  <c r="AC1044" i="1"/>
  <c r="CQ1044" i="1" s="1"/>
  <c r="AE1044" i="1"/>
  <c r="Q1044" i="1" s="1"/>
  <c r="AF1044" i="1"/>
  <c r="AG1044" i="1"/>
  <c r="CU1044" i="1" s="1"/>
  <c r="T1044" i="1" s="1"/>
  <c r="AH1044" i="1"/>
  <c r="AI1044" i="1"/>
  <c r="CW1044" i="1" s="1"/>
  <c r="V1044" i="1" s="1"/>
  <c r="AJ1044" i="1"/>
  <c r="CT1044" i="1"/>
  <c r="CV1044" i="1"/>
  <c r="U1044" i="1" s="1"/>
  <c r="CX1044" i="1"/>
  <c r="GL1044" i="1"/>
  <c r="GN1044" i="1"/>
  <c r="GP1044" i="1"/>
  <c r="GV1044" i="1"/>
  <c r="HC1044" i="1"/>
  <c r="GX1044" i="1" s="1"/>
  <c r="I1045" i="1"/>
  <c r="Q1045" i="1" s="1"/>
  <c r="K1045" i="1"/>
  <c r="R1045" i="1"/>
  <c r="AC1045" i="1"/>
  <c r="AB1045" i="1" s="1"/>
  <c r="AD1045" i="1"/>
  <c r="AE1045" i="1"/>
  <c r="AF1045" i="1"/>
  <c r="CT1045" i="1" s="1"/>
  <c r="AG1045" i="1"/>
  <c r="AH1045" i="1"/>
  <c r="CV1045" i="1" s="1"/>
  <c r="U1045" i="1" s="1"/>
  <c r="AI1045" i="1"/>
  <c r="AJ1045" i="1"/>
  <c r="CX1045" i="1" s="1"/>
  <c r="W1045" i="1" s="1"/>
  <c r="CQ1045" i="1"/>
  <c r="CR1045" i="1"/>
  <c r="CS1045" i="1"/>
  <c r="CU1045" i="1"/>
  <c r="T1045" i="1" s="1"/>
  <c r="CW1045" i="1"/>
  <c r="V1045" i="1" s="1"/>
  <c r="GL1045" i="1"/>
  <c r="GN1045" i="1"/>
  <c r="GP1045" i="1"/>
  <c r="GV1045" i="1"/>
  <c r="HC1045" i="1" s="1"/>
  <c r="GX1045" i="1" s="1"/>
  <c r="S1046" i="1"/>
  <c r="X1046" i="1" s="1"/>
  <c r="U1046" i="1"/>
  <c r="AC1046" i="1"/>
  <c r="CQ1046" i="1" s="1"/>
  <c r="AE1046" i="1"/>
  <c r="CS1046" i="1" s="1"/>
  <c r="AF1046" i="1"/>
  <c r="AG1046" i="1"/>
  <c r="CU1046" i="1" s="1"/>
  <c r="T1046" i="1" s="1"/>
  <c r="AH1046" i="1"/>
  <c r="AI1046" i="1"/>
  <c r="CW1046" i="1" s="1"/>
  <c r="V1046" i="1" s="1"/>
  <c r="AJ1046" i="1"/>
  <c r="CR1046" i="1"/>
  <c r="CT1046" i="1"/>
  <c r="CV1046" i="1"/>
  <c r="CX1046" i="1"/>
  <c r="W1046" i="1" s="1"/>
  <c r="CZ1046" i="1"/>
  <c r="GL1046" i="1"/>
  <c r="GN1046" i="1"/>
  <c r="GP1046" i="1"/>
  <c r="GV1046" i="1"/>
  <c r="HC1046" i="1" s="1"/>
  <c r="GX1046" i="1" s="1"/>
  <c r="P1047" i="1"/>
  <c r="R1047" i="1"/>
  <c r="AC1047" i="1"/>
  <c r="AB1047" i="1" s="1"/>
  <c r="AD1047" i="1"/>
  <c r="AE1047" i="1"/>
  <c r="Q1047" i="1" s="1"/>
  <c r="AF1047" i="1"/>
  <c r="S1047" i="1" s="1"/>
  <c r="AG1047" i="1"/>
  <c r="AH1047" i="1"/>
  <c r="CV1047" i="1" s="1"/>
  <c r="U1047" i="1" s="1"/>
  <c r="AI1047" i="1"/>
  <c r="AJ1047" i="1"/>
  <c r="CX1047" i="1" s="1"/>
  <c r="W1047" i="1" s="1"/>
  <c r="CQ1047" i="1"/>
  <c r="CR1047" i="1"/>
  <c r="CS1047" i="1"/>
  <c r="CU1047" i="1"/>
  <c r="T1047" i="1" s="1"/>
  <c r="CW1047" i="1"/>
  <c r="V1047" i="1" s="1"/>
  <c r="GL1047" i="1"/>
  <c r="GN1047" i="1"/>
  <c r="GP1047" i="1"/>
  <c r="GV1047" i="1"/>
  <c r="HC1047" i="1" s="1"/>
  <c r="GX1047" i="1" s="1"/>
  <c r="R1048" i="1"/>
  <c r="U1048" i="1"/>
  <c r="AC1048" i="1"/>
  <c r="P1048" i="1" s="1"/>
  <c r="AE1048" i="1"/>
  <c r="AD1048" i="1" s="1"/>
  <c r="AF1048" i="1"/>
  <c r="S1048" i="1" s="1"/>
  <c r="AG1048" i="1"/>
  <c r="CU1048" i="1" s="1"/>
  <c r="T1048" i="1" s="1"/>
  <c r="AH1048" i="1"/>
  <c r="AI1048" i="1"/>
  <c r="CW1048" i="1" s="1"/>
  <c r="V1048" i="1" s="1"/>
  <c r="AJ1048" i="1"/>
  <c r="CR1048" i="1"/>
  <c r="CT1048" i="1"/>
  <c r="CV1048" i="1"/>
  <c r="CX1048" i="1"/>
  <c r="W1048" i="1" s="1"/>
  <c r="GL1048" i="1"/>
  <c r="GN1048" i="1"/>
  <c r="GP1048" i="1"/>
  <c r="GV1048" i="1"/>
  <c r="HC1048" i="1" s="1"/>
  <c r="GX1048" i="1" s="1"/>
  <c r="R1049" i="1"/>
  <c r="AC1049" i="1"/>
  <c r="AB1049" i="1" s="1"/>
  <c r="AD1049" i="1"/>
  <c r="AE1049" i="1"/>
  <c r="Q1049" i="1" s="1"/>
  <c r="AF1049" i="1"/>
  <c r="CT1049" i="1" s="1"/>
  <c r="AG1049" i="1"/>
  <c r="AH1049" i="1"/>
  <c r="CV1049" i="1" s="1"/>
  <c r="U1049" i="1" s="1"/>
  <c r="AI1049" i="1"/>
  <c r="AJ1049" i="1"/>
  <c r="CX1049" i="1" s="1"/>
  <c r="W1049" i="1" s="1"/>
  <c r="CQ1049" i="1"/>
  <c r="CR1049" i="1"/>
  <c r="CS1049" i="1"/>
  <c r="CU1049" i="1"/>
  <c r="T1049" i="1" s="1"/>
  <c r="CW1049" i="1"/>
  <c r="V1049" i="1" s="1"/>
  <c r="GL1049" i="1"/>
  <c r="GN1049" i="1"/>
  <c r="GP1049" i="1"/>
  <c r="GV1049" i="1"/>
  <c r="HC1049" i="1" s="1"/>
  <c r="GX1049" i="1" s="1"/>
  <c r="C1050" i="1"/>
  <c r="D1050" i="1"/>
  <c r="I1050" i="1"/>
  <c r="K1050" i="1"/>
  <c r="S1050" i="1"/>
  <c r="X1050" i="1" s="1"/>
  <c r="W1050" i="1"/>
  <c r="AC1050" i="1"/>
  <c r="CQ1050" i="1" s="1"/>
  <c r="AE1050" i="1"/>
  <c r="Q1050" i="1" s="1"/>
  <c r="AF1050" i="1"/>
  <c r="AG1050" i="1"/>
  <c r="CU1050" i="1" s="1"/>
  <c r="T1050" i="1" s="1"/>
  <c r="AH1050" i="1"/>
  <c r="AI1050" i="1"/>
  <c r="CW1050" i="1" s="1"/>
  <c r="V1050" i="1" s="1"/>
  <c r="AJ1050" i="1"/>
  <c r="CT1050" i="1"/>
  <c r="CV1050" i="1"/>
  <c r="U1050" i="1" s="1"/>
  <c r="CX1050" i="1"/>
  <c r="GL1050" i="1"/>
  <c r="GN1050" i="1"/>
  <c r="GP1050" i="1"/>
  <c r="GV1050" i="1"/>
  <c r="HC1050" i="1"/>
  <c r="GX1050" i="1" s="1"/>
  <c r="C1051" i="1"/>
  <c r="D1051" i="1"/>
  <c r="I1051" i="1"/>
  <c r="Q1051" i="1" s="1"/>
  <c r="K1051" i="1"/>
  <c r="P1051" i="1"/>
  <c r="V1051" i="1"/>
  <c r="AC1051" i="1"/>
  <c r="AD1051" i="1"/>
  <c r="AB1051" i="1" s="1"/>
  <c r="AE1051" i="1"/>
  <c r="AF1051" i="1"/>
  <c r="CT1051" i="1" s="1"/>
  <c r="AG1051" i="1"/>
  <c r="AH1051" i="1"/>
  <c r="CV1051" i="1" s="1"/>
  <c r="U1051" i="1" s="1"/>
  <c r="AI1051" i="1"/>
  <c r="AJ1051" i="1"/>
  <c r="CX1051" i="1" s="1"/>
  <c r="W1051" i="1" s="1"/>
  <c r="CQ1051" i="1"/>
  <c r="CR1051" i="1"/>
  <c r="CS1051" i="1"/>
  <c r="CU1051" i="1"/>
  <c r="T1051" i="1" s="1"/>
  <c r="CW1051" i="1"/>
  <c r="GL1051" i="1"/>
  <c r="GN1051" i="1"/>
  <c r="GP1051" i="1"/>
  <c r="GV1051" i="1"/>
  <c r="GX1051" i="1"/>
  <c r="HC1051" i="1"/>
  <c r="I1052" i="1"/>
  <c r="Q1052" i="1" s="1"/>
  <c r="P1052" i="1"/>
  <c r="R1052" i="1"/>
  <c r="AC1052" i="1"/>
  <c r="AD1052" i="1"/>
  <c r="AB1052" i="1" s="1"/>
  <c r="AE1052" i="1"/>
  <c r="AF1052" i="1"/>
  <c r="S1052" i="1" s="1"/>
  <c r="AG1052" i="1"/>
  <c r="AH1052" i="1"/>
  <c r="CV1052" i="1" s="1"/>
  <c r="U1052" i="1" s="1"/>
  <c r="AI1052" i="1"/>
  <c r="AJ1052" i="1"/>
  <c r="CX1052" i="1" s="1"/>
  <c r="W1052" i="1" s="1"/>
  <c r="CQ1052" i="1"/>
  <c r="CR1052" i="1"/>
  <c r="CS1052" i="1"/>
  <c r="CU1052" i="1"/>
  <c r="T1052" i="1" s="1"/>
  <c r="CW1052" i="1"/>
  <c r="V1052" i="1" s="1"/>
  <c r="GL1052" i="1"/>
  <c r="GN1052" i="1"/>
  <c r="CB1071" i="1" s="1"/>
  <c r="GP1052" i="1"/>
  <c r="GV1052" i="1"/>
  <c r="HC1052" i="1" s="1"/>
  <c r="GX1052" i="1" s="1"/>
  <c r="I1053" i="1"/>
  <c r="P1053" i="1" s="1"/>
  <c r="T1053" i="1"/>
  <c r="AC1053" i="1"/>
  <c r="AE1053" i="1"/>
  <c r="AD1053" i="1" s="1"/>
  <c r="AB1053" i="1" s="1"/>
  <c r="AF1053" i="1"/>
  <c r="CT1053" i="1" s="1"/>
  <c r="AG1053" i="1"/>
  <c r="AH1053" i="1"/>
  <c r="CV1053" i="1" s="1"/>
  <c r="U1053" i="1" s="1"/>
  <c r="AI1053" i="1"/>
  <c r="AJ1053" i="1"/>
  <c r="CX1053" i="1" s="1"/>
  <c r="W1053" i="1" s="1"/>
  <c r="CQ1053" i="1"/>
  <c r="CS1053" i="1"/>
  <c r="CU1053" i="1"/>
  <c r="CW1053" i="1"/>
  <c r="V1053" i="1" s="1"/>
  <c r="GL1053" i="1"/>
  <c r="GN1053" i="1"/>
  <c r="GP1053" i="1"/>
  <c r="GV1053" i="1"/>
  <c r="HC1053" i="1"/>
  <c r="GX1053" i="1" s="1"/>
  <c r="I1054" i="1"/>
  <c r="Q1054" i="1" s="1"/>
  <c r="P1054" i="1"/>
  <c r="V1054" i="1"/>
  <c r="AC1054" i="1"/>
  <c r="AD1054" i="1"/>
  <c r="AB1054" i="1" s="1"/>
  <c r="AE1054" i="1"/>
  <c r="AF1054" i="1"/>
  <c r="CT1054" i="1" s="1"/>
  <c r="AG1054" i="1"/>
  <c r="AH1054" i="1"/>
  <c r="CV1054" i="1" s="1"/>
  <c r="U1054" i="1" s="1"/>
  <c r="AI1054" i="1"/>
  <c r="AJ1054" i="1"/>
  <c r="CX1054" i="1" s="1"/>
  <c r="W1054" i="1" s="1"/>
  <c r="CQ1054" i="1"/>
  <c r="CR1054" i="1"/>
  <c r="CS1054" i="1"/>
  <c r="CU1054" i="1"/>
  <c r="T1054" i="1" s="1"/>
  <c r="CW1054" i="1"/>
  <c r="GL1054" i="1"/>
  <c r="GN1054" i="1"/>
  <c r="GP1054" i="1"/>
  <c r="GV1054" i="1"/>
  <c r="GX1054" i="1"/>
  <c r="HC1054" i="1"/>
  <c r="I1055" i="1"/>
  <c r="Q1055" i="1" s="1"/>
  <c r="P1055" i="1"/>
  <c r="R1055" i="1"/>
  <c r="AC1055" i="1"/>
  <c r="AD1055" i="1"/>
  <c r="AB1055" i="1" s="1"/>
  <c r="AE1055" i="1"/>
  <c r="AF1055" i="1"/>
  <c r="S1055" i="1" s="1"/>
  <c r="AG1055" i="1"/>
  <c r="AH1055" i="1"/>
  <c r="CV1055" i="1" s="1"/>
  <c r="U1055" i="1" s="1"/>
  <c r="AI1055" i="1"/>
  <c r="AJ1055" i="1"/>
  <c r="CX1055" i="1" s="1"/>
  <c r="W1055" i="1" s="1"/>
  <c r="CQ1055" i="1"/>
  <c r="CR1055" i="1"/>
  <c r="CS1055" i="1"/>
  <c r="CU1055" i="1"/>
  <c r="T1055" i="1" s="1"/>
  <c r="CW1055" i="1"/>
  <c r="V1055" i="1" s="1"/>
  <c r="GL1055" i="1"/>
  <c r="GN1055" i="1"/>
  <c r="FT1071" i="1" s="1"/>
  <c r="GP1055" i="1"/>
  <c r="GV1055" i="1"/>
  <c r="HC1055" i="1" s="1"/>
  <c r="GX1055" i="1" s="1"/>
  <c r="I1056" i="1"/>
  <c r="P1056" i="1" s="1"/>
  <c r="K1056" i="1"/>
  <c r="AC1056" i="1"/>
  <c r="AE1056" i="1"/>
  <c r="CS1056" i="1" s="1"/>
  <c r="AF1056" i="1"/>
  <c r="AG1056" i="1"/>
  <c r="CU1056" i="1" s="1"/>
  <c r="T1056" i="1" s="1"/>
  <c r="AH1056" i="1"/>
  <c r="AI1056" i="1"/>
  <c r="CW1056" i="1" s="1"/>
  <c r="V1056" i="1" s="1"/>
  <c r="AJ1056" i="1"/>
  <c r="CR1056" i="1"/>
  <c r="CT1056" i="1"/>
  <c r="CV1056" i="1"/>
  <c r="U1056" i="1" s="1"/>
  <c r="CX1056" i="1"/>
  <c r="W1056" i="1" s="1"/>
  <c r="GL1056" i="1"/>
  <c r="GN1056" i="1"/>
  <c r="GP1056" i="1"/>
  <c r="GV1056" i="1"/>
  <c r="HC1056" i="1"/>
  <c r="GX1056" i="1" s="1"/>
  <c r="I1057" i="1"/>
  <c r="K1057" i="1"/>
  <c r="P1057" i="1"/>
  <c r="R1057" i="1"/>
  <c r="T1057" i="1"/>
  <c r="AB1057" i="1"/>
  <c r="AC1057" i="1"/>
  <c r="AD1057" i="1"/>
  <c r="AE1057" i="1"/>
  <c r="CR1057" i="1" s="1"/>
  <c r="AF1057" i="1"/>
  <c r="CT1057" i="1" s="1"/>
  <c r="AG1057" i="1"/>
  <c r="AH1057" i="1"/>
  <c r="CV1057" i="1" s="1"/>
  <c r="U1057" i="1" s="1"/>
  <c r="AI1057" i="1"/>
  <c r="AJ1057" i="1"/>
  <c r="CX1057" i="1" s="1"/>
  <c r="W1057" i="1" s="1"/>
  <c r="CQ1057" i="1"/>
  <c r="CS1057" i="1"/>
  <c r="CU1057" i="1"/>
  <c r="CW1057" i="1"/>
  <c r="V1057" i="1" s="1"/>
  <c r="GL1057" i="1"/>
  <c r="GN1057" i="1"/>
  <c r="GP1057" i="1"/>
  <c r="GV1057" i="1"/>
  <c r="GX1057" i="1"/>
  <c r="HC1057" i="1"/>
  <c r="I1058" i="1"/>
  <c r="Q1058" i="1" s="1"/>
  <c r="K1058" i="1"/>
  <c r="U1058" i="1"/>
  <c r="AC1058" i="1"/>
  <c r="P1058" i="1" s="1"/>
  <c r="AE1058" i="1"/>
  <c r="AD1058" i="1" s="1"/>
  <c r="AF1058" i="1"/>
  <c r="AG1058" i="1"/>
  <c r="CU1058" i="1" s="1"/>
  <c r="T1058" i="1" s="1"/>
  <c r="AH1058" i="1"/>
  <c r="AI1058" i="1"/>
  <c r="CW1058" i="1" s="1"/>
  <c r="V1058" i="1" s="1"/>
  <c r="AJ1058" i="1"/>
  <c r="CR1058" i="1"/>
  <c r="CT1058" i="1"/>
  <c r="CV1058" i="1"/>
  <c r="CX1058" i="1"/>
  <c r="W1058" i="1" s="1"/>
  <c r="GL1058" i="1"/>
  <c r="GN1058" i="1"/>
  <c r="GP1058" i="1"/>
  <c r="GV1058" i="1"/>
  <c r="HC1058" i="1" s="1"/>
  <c r="GX1058" i="1" s="1"/>
  <c r="I1059" i="1"/>
  <c r="Q1059" i="1" s="1"/>
  <c r="K1059" i="1"/>
  <c r="P1059" i="1"/>
  <c r="V1059" i="1"/>
  <c r="AC1059" i="1"/>
  <c r="AD1059" i="1"/>
  <c r="AB1059" i="1" s="1"/>
  <c r="AE1059" i="1"/>
  <c r="AF1059" i="1"/>
  <c r="CT1059" i="1" s="1"/>
  <c r="AG1059" i="1"/>
  <c r="AH1059" i="1"/>
  <c r="CV1059" i="1" s="1"/>
  <c r="U1059" i="1" s="1"/>
  <c r="AI1059" i="1"/>
  <c r="AJ1059" i="1"/>
  <c r="CX1059" i="1" s="1"/>
  <c r="W1059" i="1" s="1"/>
  <c r="CQ1059" i="1"/>
  <c r="CR1059" i="1"/>
  <c r="CS1059" i="1"/>
  <c r="CU1059" i="1"/>
  <c r="T1059" i="1" s="1"/>
  <c r="CW1059" i="1"/>
  <c r="GL1059" i="1"/>
  <c r="GN1059" i="1"/>
  <c r="GP1059" i="1"/>
  <c r="GV1059" i="1"/>
  <c r="GX1059" i="1"/>
  <c r="HC1059" i="1"/>
  <c r="I1060" i="1"/>
  <c r="R1060" i="1" s="1"/>
  <c r="K1060" i="1"/>
  <c r="S1060" i="1"/>
  <c r="X1060" i="1" s="1"/>
  <c r="W1060" i="1"/>
  <c r="AC1060" i="1"/>
  <c r="CQ1060" i="1" s="1"/>
  <c r="AE1060" i="1"/>
  <c r="Q1060" i="1" s="1"/>
  <c r="AF1060" i="1"/>
  <c r="AG1060" i="1"/>
  <c r="CU1060" i="1" s="1"/>
  <c r="T1060" i="1" s="1"/>
  <c r="AH1060" i="1"/>
  <c r="AI1060" i="1"/>
  <c r="CW1060" i="1" s="1"/>
  <c r="V1060" i="1" s="1"/>
  <c r="AJ1060" i="1"/>
  <c r="CT1060" i="1"/>
  <c r="CV1060" i="1"/>
  <c r="U1060" i="1" s="1"/>
  <c r="CX1060" i="1"/>
  <c r="GL1060" i="1"/>
  <c r="GN1060" i="1"/>
  <c r="GP1060" i="1"/>
  <c r="GV1060" i="1"/>
  <c r="HC1060" i="1"/>
  <c r="GX1060" i="1" s="1"/>
  <c r="I1061" i="1"/>
  <c r="Q1061" i="1" s="1"/>
  <c r="K1061" i="1"/>
  <c r="P1061" i="1"/>
  <c r="R1061" i="1"/>
  <c r="AC1061" i="1"/>
  <c r="AB1061" i="1" s="1"/>
  <c r="AD1061" i="1"/>
  <c r="AE1061" i="1"/>
  <c r="AF1061" i="1"/>
  <c r="CT1061" i="1" s="1"/>
  <c r="AG1061" i="1"/>
  <c r="AH1061" i="1"/>
  <c r="CV1061" i="1" s="1"/>
  <c r="U1061" i="1" s="1"/>
  <c r="AI1061" i="1"/>
  <c r="AJ1061" i="1"/>
  <c r="CX1061" i="1" s="1"/>
  <c r="W1061" i="1" s="1"/>
  <c r="CQ1061" i="1"/>
  <c r="CR1061" i="1"/>
  <c r="CS1061" i="1"/>
  <c r="CU1061" i="1"/>
  <c r="T1061" i="1" s="1"/>
  <c r="CW1061" i="1"/>
  <c r="V1061" i="1" s="1"/>
  <c r="GL1061" i="1"/>
  <c r="GN1061" i="1"/>
  <c r="GP1061" i="1"/>
  <c r="GV1061" i="1"/>
  <c r="HC1061" i="1" s="1"/>
  <c r="GX1061" i="1" s="1"/>
  <c r="I1062" i="1"/>
  <c r="T1062" i="1" s="1"/>
  <c r="AB1062" i="1"/>
  <c r="AC1062" i="1"/>
  <c r="AD1062" i="1"/>
  <c r="AE1062" i="1"/>
  <c r="CR1062" i="1" s="1"/>
  <c r="AF1062" i="1"/>
  <c r="CT1062" i="1" s="1"/>
  <c r="AG1062" i="1"/>
  <c r="AH1062" i="1"/>
  <c r="CV1062" i="1" s="1"/>
  <c r="U1062" i="1" s="1"/>
  <c r="AI1062" i="1"/>
  <c r="AJ1062" i="1"/>
  <c r="CX1062" i="1" s="1"/>
  <c r="W1062" i="1" s="1"/>
  <c r="CQ1062" i="1"/>
  <c r="CS1062" i="1"/>
  <c r="CU1062" i="1"/>
  <c r="CW1062" i="1"/>
  <c r="V1062" i="1" s="1"/>
  <c r="GL1062" i="1"/>
  <c r="GN1062" i="1"/>
  <c r="GP1062" i="1"/>
  <c r="CD1071" i="1" s="1"/>
  <c r="GV1062" i="1"/>
  <c r="HC1062" i="1"/>
  <c r="I1063" i="1"/>
  <c r="Q1063" i="1" s="1"/>
  <c r="P1063" i="1"/>
  <c r="V1063" i="1"/>
  <c r="AC1063" i="1"/>
  <c r="AD1063" i="1"/>
  <c r="AB1063" i="1" s="1"/>
  <c r="AE1063" i="1"/>
  <c r="AF1063" i="1"/>
  <c r="CT1063" i="1" s="1"/>
  <c r="AG1063" i="1"/>
  <c r="AH1063" i="1"/>
  <c r="CV1063" i="1" s="1"/>
  <c r="U1063" i="1" s="1"/>
  <c r="AI1063" i="1"/>
  <c r="AJ1063" i="1"/>
  <c r="CX1063" i="1" s="1"/>
  <c r="W1063" i="1" s="1"/>
  <c r="CQ1063" i="1"/>
  <c r="CR1063" i="1"/>
  <c r="CS1063" i="1"/>
  <c r="CU1063" i="1"/>
  <c r="T1063" i="1" s="1"/>
  <c r="CW1063" i="1"/>
  <c r="GL1063" i="1"/>
  <c r="GN1063" i="1"/>
  <c r="GP1063" i="1"/>
  <c r="GV1063" i="1"/>
  <c r="GX1063" i="1"/>
  <c r="HC1063" i="1"/>
  <c r="I1064" i="1"/>
  <c r="R1064" i="1" s="1"/>
  <c r="K1064" i="1"/>
  <c r="W1064" i="1"/>
  <c r="AC1064" i="1"/>
  <c r="CQ1064" i="1" s="1"/>
  <c r="AE1064" i="1"/>
  <c r="CR1064" i="1" s="1"/>
  <c r="AF1064" i="1"/>
  <c r="AG1064" i="1"/>
  <c r="CU1064" i="1" s="1"/>
  <c r="T1064" i="1" s="1"/>
  <c r="AH1064" i="1"/>
  <c r="AI1064" i="1"/>
  <c r="CW1064" i="1" s="1"/>
  <c r="V1064" i="1" s="1"/>
  <c r="AJ1064" i="1"/>
  <c r="CT1064" i="1"/>
  <c r="CV1064" i="1"/>
  <c r="U1064" i="1" s="1"/>
  <c r="CX1064" i="1"/>
  <c r="GL1064" i="1"/>
  <c r="GN1064" i="1"/>
  <c r="GP1064" i="1"/>
  <c r="GV1064" i="1"/>
  <c r="HC1064" i="1"/>
  <c r="GX1064" i="1" s="1"/>
  <c r="I1065" i="1"/>
  <c r="Q1065" i="1" s="1"/>
  <c r="K1065" i="1"/>
  <c r="P1065" i="1"/>
  <c r="R1065" i="1"/>
  <c r="AC1065" i="1"/>
  <c r="AD1065" i="1"/>
  <c r="AB1065" i="1" s="1"/>
  <c r="AE1065" i="1"/>
  <c r="AF1065" i="1"/>
  <c r="S1065" i="1" s="1"/>
  <c r="AG1065" i="1"/>
  <c r="AH1065" i="1"/>
  <c r="CV1065" i="1" s="1"/>
  <c r="U1065" i="1" s="1"/>
  <c r="AI1065" i="1"/>
  <c r="AJ1065" i="1"/>
  <c r="CX1065" i="1" s="1"/>
  <c r="W1065" i="1" s="1"/>
  <c r="CQ1065" i="1"/>
  <c r="CR1065" i="1"/>
  <c r="CS1065" i="1"/>
  <c r="CU1065" i="1"/>
  <c r="T1065" i="1" s="1"/>
  <c r="CW1065" i="1"/>
  <c r="V1065" i="1" s="1"/>
  <c r="GL1065" i="1"/>
  <c r="GN1065" i="1"/>
  <c r="GP1065" i="1"/>
  <c r="GV1065" i="1"/>
  <c r="HC1065" i="1" s="1"/>
  <c r="GX1065" i="1" s="1"/>
  <c r="R1066" i="1"/>
  <c r="S1066" i="1"/>
  <c r="CY1066" i="1" s="1"/>
  <c r="U1066" i="1"/>
  <c r="Y1066" i="1"/>
  <c r="AC1066" i="1"/>
  <c r="P1066" i="1" s="1"/>
  <c r="AE1066" i="1"/>
  <c r="AD1066" i="1" s="1"/>
  <c r="AF1066" i="1"/>
  <c r="AG1066" i="1"/>
  <c r="CU1066" i="1" s="1"/>
  <c r="T1066" i="1" s="1"/>
  <c r="AH1066" i="1"/>
  <c r="AI1066" i="1"/>
  <c r="CW1066" i="1" s="1"/>
  <c r="V1066" i="1" s="1"/>
  <c r="AJ1066" i="1"/>
  <c r="CR1066" i="1"/>
  <c r="CT1066" i="1"/>
  <c r="CV1066" i="1"/>
  <c r="CX1066" i="1"/>
  <c r="W1066" i="1" s="1"/>
  <c r="CZ1066" i="1"/>
  <c r="GL1066" i="1"/>
  <c r="GN1066" i="1"/>
  <c r="GP1066" i="1"/>
  <c r="GV1066" i="1"/>
  <c r="HC1066" i="1" s="1"/>
  <c r="GX1066" i="1" s="1"/>
  <c r="P1067" i="1"/>
  <c r="R1067" i="1"/>
  <c r="AC1067" i="1"/>
  <c r="AB1067" i="1" s="1"/>
  <c r="AD1067" i="1"/>
  <c r="AE1067" i="1"/>
  <c r="Q1067" i="1" s="1"/>
  <c r="AF1067" i="1"/>
  <c r="CT1067" i="1" s="1"/>
  <c r="AG1067" i="1"/>
  <c r="AH1067" i="1"/>
  <c r="CV1067" i="1" s="1"/>
  <c r="U1067" i="1" s="1"/>
  <c r="AI1067" i="1"/>
  <c r="AJ1067" i="1"/>
  <c r="CX1067" i="1" s="1"/>
  <c r="W1067" i="1" s="1"/>
  <c r="CQ1067" i="1"/>
  <c r="CR1067" i="1"/>
  <c r="CS1067" i="1"/>
  <c r="CU1067" i="1"/>
  <c r="T1067" i="1" s="1"/>
  <c r="CW1067" i="1"/>
  <c r="V1067" i="1" s="1"/>
  <c r="GL1067" i="1"/>
  <c r="GN1067" i="1"/>
  <c r="GP1067" i="1"/>
  <c r="GV1067" i="1"/>
  <c r="HC1067" i="1" s="1"/>
  <c r="GX1067" i="1" s="1"/>
  <c r="S1068" i="1"/>
  <c r="X1068" i="1" s="1"/>
  <c r="U1068" i="1"/>
  <c r="AC1068" i="1"/>
  <c r="CQ1068" i="1" s="1"/>
  <c r="AE1068" i="1"/>
  <c r="CS1068" i="1" s="1"/>
  <c r="AF1068" i="1"/>
  <c r="AG1068" i="1"/>
  <c r="CU1068" i="1" s="1"/>
  <c r="T1068" i="1" s="1"/>
  <c r="AH1068" i="1"/>
  <c r="AI1068" i="1"/>
  <c r="CW1068" i="1" s="1"/>
  <c r="V1068" i="1" s="1"/>
  <c r="AJ1068" i="1"/>
  <c r="CR1068" i="1"/>
  <c r="CT1068" i="1"/>
  <c r="CV1068" i="1"/>
  <c r="CX1068" i="1"/>
  <c r="W1068" i="1" s="1"/>
  <c r="CZ1068" i="1"/>
  <c r="GL1068" i="1"/>
  <c r="GN1068" i="1"/>
  <c r="GP1068" i="1"/>
  <c r="GV1068" i="1"/>
  <c r="HC1068" i="1" s="1"/>
  <c r="GX1068" i="1" s="1"/>
  <c r="P1069" i="1"/>
  <c r="R1069" i="1"/>
  <c r="AC1069" i="1"/>
  <c r="AD1069" i="1"/>
  <c r="AB1069" i="1" s="1"/>
  <c r="AE1069" i="1"/>
  <c r="Q1069" i="1" s="1"/>
  <c r="AF1069" i="1"/>
  <c r="S1069" i="1" s="1"/>
  <c r="AG1069" i="1"/>
  <c r="AH1069" i="1"/>
  <c r="CV1069" i="1" s="1"/>
  <c r="U1069" i="1" s="1"/>
  <c r="AI1069" i="1"/>
  <c r="AJ1069" i="1"/>
  <c r="CX1069" i="1" s="1"/>
  <c r="W1069" i="1" s="1"/>
  <c r="CQ1069" i="1"/>
  <c r="CR1069" i="1"/>
  <c r="CS1069" i="1"/>
  <c r="CU1069" i="1"/>
  <c r="T1069" i="1" s="1"/>
  <c r="CW1069" i="1"/>
  <c r="V1069" i="1" s="1"/>
  <c r="GL1069" i="1"/>
  <c r="GN1069" i="1"/>
  <c r="GP1069" i="1"/>
  <c r="GV1069" i="1"/>
  <c r="HC1069" i="1" s="1"/>
  <c r="GX1069" i="1" s="1"/>
  <c r="B1071" i="1"/>
  <c r="B818" i="1" s="1"/>
  <c r="C1071" i="1"/>
  <c r="C818" i="1" s="1"/>
  <c r="D1071" i="1"/>
  <c r="D818" i="1" s="1"/>
  <c r="F1071" i="1"/>
  <c r="F818" i="1" s="1"/>
  <c r="G1071" i="1"/>
  <c r="G818" i="1" s="1"/>
  <c r="BX1071" i="1"/>
  <c r="BX818" i="1" s="1"/>
  <c r="BY1071" i="1"/>
  <c r="BY818" i="1" s="1"/>
  <c r="BZ1071" i="1"/>
  <c r="BZ818" i="1" s="1"/>
  <c r="CI1071" i="1"/>
  <c r="CI818" i="1" s="1"/>
  <c r="CK1071" i="1"/>
  <c r="CK818" i="1" s="1"/>
  <c r="CL1071" i="1"/>
  <c r="CL818" i="1" s="1"/>
  <c r="CM1071" i="1"/>
  <c r="CM818" i="1" s="1"/>
  <c r="EG1071" i="1"/>
  <c r="EG818" i="1" s="1"/>
  <c r="EH1071" i="1"/>
  <c r="EH818" i="1" s="1"/>
  <c r="ET1071" i="1"/>
  <c r="ET818" i="1" s="1"/>
  <c r="EV1071" i="1"/>
  <c r="EV818" i="1" s="1"/>
  <c r="FP1071" i="1"/>
  <c r="FP818" i="1" s="1"/>
  <c r="FQ1071" i="1"/>
  <c r="FQ818" i="1" s="1"/>
  <c r="FR1071" i="1"/>
  <c r="FR818" i="1" s="1"/>
  <c r="FV1071" i="1"/>
  <c r="FV818" i="1" s="1"/>
  <c r="FY1071" i="1"/>
  <c r="FY818" i="1" s="1"/>
  <c r="GA1071" i="1"/>
  <c r="GA818" i="1" s="1"/>
  <c r="GC1071" i="1"/>
  <c r="GC818" i="1" s="1"/>
  <c r="GD1071" i="1"/>
  <c r="GE1071" i="1"/>
  <c r="GE818" i="1" s="1"/>
  <c r="P1075" i="1"/>
  <c r="P1080" i="1"/>
  <c r="D1101" i="1"/>
  <c r="E1103" i="1"/>
  <c r="Z1103" i="1"/>
  <c r="AA1103" i="1"/>
  <c r="AM1103" i="1"/>
  <c r="AN1103" i="1"/>
  <c r="BE1103" i="1"/>
  <c r="BF1103" i="1"/>
  <c r="BG1103" i="1"/>
  <c r="BH1103" i="1"/>
  <c r="BI1103" i="1"/>
  <c r="BJ1103" i="1"/>
  <c r="BK1103" i="1"/>
  <c r="BL1103" i="1"/>
  <c r="BM1103" i="1"/>
  <c r="BN1103" i="1"/>
  <c r="BO1103" i="1"/>
  <c r="BP1103" i="1"/>
  <c r="BQ1103" i="1"/>
  <c r="BR1103" i="1"/>
  <c r="BS1103" i="1"/>
  <c r="BT1103" i="1"/>
  <c r="BU1103" i="1"/>
  <c r="BV1103" i="1"/>
  <c r="BW1103" i="1"/>
  <c r="CN1103" i="1"/>
  <c r="CO1103" i="1"/>
  <c r="CP1103" i="1"/>
  <c r="CQ1103" i="1"/>
  <c r="CR1103" i="1"/>
  <c r="CS1103" i="1"/>
  <c r="CT1103" i="1"/>
  <c r="CU1103" i="1"/>
  <c r="CV1103" i="1"/>
  <c r="CW1103" i="1"/>
  <c r="CX1103" i="1"/>
  <c r="CY1103" i="1"/>
  <c r="CZ1103" i="1"/>
  <c r="DA1103" i="1"/>
  <c r="DB1103" i="1"/>
  <c r="DC1103" i="1"/>
  <c r="DD1103" i="1"/>
  <c r="DE1103" i="1"/>
  <c r="DF1103" i="1"/>
  <c r="DR1103" i="1"/>
  <c r="DS1103" i="1"/>
  <c r="EE1103" i="1"/>
  <c r="EF1103" i="1"/>
  <c r="EW1103" i="1"/>
  <c r="EX1103" i="1"/>
  <c r="EY1103" i="1"/>
  <c r="EZ1103" i="1"/>
  <c r="FA1103" i="1"/>
  <c r="FB1103" i="1"/>
  <c r="FC1103" i="1"/>
  <c r="FD1103" i="1"/>
  <c r="FE1103" i="1"/>
  <c r="FF1103" i="1"/>
  <c r="FG1103" i="1"/>
  <c r="FH1103" i="1"/>
  <c r="FI1103" i="1"/>
  <c r="FJ1103" i="1"/>
  <c r="FK1103" i="1"/>
  <c r="FL1103" i="1"/>
  <c r="FM1103" i="1"/>
  <c r="FN1103" i="1"/>
  <c r="FO1103" i="1"/>
  <c r="GC1103" i="1"/>
  <c r="GF1103" i="1"/>
  <c r="GG1103" i="1"/>
  <c r="GH1103" i="1"/>
  <c r="GI1103" i="1"/>
  <c r="GJ1103" i="1"/>
  <c r="GK1103" i="1"/>
  <c r="GL1103" i="1"/>
  <c r="GM1103" i="1"/>
  <c r="GN1103" i="1"/>
  <c r="GO1103" i="1"/>
  <c r="GP1103" i="1"/>
  <c r="GQ1103" i="1"/>
  <c r="GR1103" i="1"/>
  <c r="GS1103" i="1"/>
  <c r="GT1103" i="1"/>
  <c r="GU1103" i="1"/>
  <c r="GV1103" i="1"/>
  <c r="GW1103" i="1"/>
  <c r="GX1103" i="1"/>
  <c r="C1105" i="1"/>
  <c r="D1105" i="1"/>
  <c r="P1105" i="1"/>
  <c r="S1105" i="1"/>
  <c r="Y1105" i="1" s="1"/>
  <c r="AC1105" i="1"/>
  <c r="CQ1105" i="1" s="1"/>
  <c r="AE1105" i="1"/>
  <c r="R1105" i="1" s="1"/>
  <c r="AF1105" i="1"/>
  <c r="AG1105" i="1"/>
  <c r="AH1105" i="1"/>
  <c r="AI1105" i="1"/>
  <c r="CW1105" i="1" s="1"/>
  <c r="V1105" i="1" s="1"/>
  <c r="AJ1105" i="1"/>
  <c r="CT1105" i="1"/>
  <c r="CU1105" i="1"/>
  <c r="T1105" i="1" s="1"/>
  <c r="CV1105" i="1"/>
  <c r="U1105" i="1" s="1"/>
  <c r="CX1105" i="1"/>
  <c r="W1105" i="1" s="1"/>
  <c r="GL1105" i="1"/>
  <c r="GN1105" i="1"/>
  <c r="GP1105" i="1"/>
  <c r="GV1105" i="1"/>
  <c r="HC1105" i="1"/>
  <c r="GX1105" i="1" s="1"/>
  <c r="C1106" i="1"/>
  <c r="D1106" i="1"/>
  <c r="W1106" i="1"/>
  <c r="AC1106" i="1"/>
  <c r="P1106" i="1" s="1"/>
  <c r="AD1106" i="1"/>
  <c r="AB1106" i="1" s="1"/>
  <c r="AE1106" i="1"/>
  <c r="CR1106" i="1" s="1"/>
  <c r="AF1106" i="1"/>
  <c r="S1106" i="1" s="1"/>
  <c r="AG1106" i="1"/>
  <c r="AH1106" i="1"/>
  <c r="AI1106" i="1"/>
  <c r="AJ1106" i="1"/>
  <c r="CX1106" i="1" s="1"/>
  <c r="CT1106" i="1"/>
  <c r="CU1106" i="1"/>
  <c r="T1106" i="1" s="1"/>
  <c r="CV1106" i="1"/>
  <c r="U1106" i="1" s="1"/>
  <c r="CW1106" i="1"/>
  <c r="V1106" i="1" s="1"/>
  <c r="GL1106" i="1"/>
  <c r="GN1106" i="1"/>
  <c r="GP1106" i="1"/>
  <c r="GV1106" i="1"/>
  <c r="HC1106" i="1"/>
  <c r="GX1106" i="1" s="1"/>
  <c r="GB1128" i="1" s="1"/>
  <c r="Q1107" i="1"/>
  <c r="R1107" i="1"/>
  <c r="AC1107" i="1"/>
  <c r="P1107" i="1" s="1"/>
  <c r="FR1107" i="1" s="1"/>
  <c r="AE1107" i="1"/>
  <c r="AD1107" i="1" s="1"/>
  <c r="AF1107" i="1"/>
  <c r="S1107" i="1" s="1"/>
  <c r="AG1107" i="1"/>
  <c r="CU1107" i="1" s="1"/>
  <c r="T1107" i="1" s="1"/>
  <c r="AH1107" i="1"/>
  <c r="CV1107" i="1" s="1"/>
  <c r="U1107" i="1" s="1"/>
  <c r="AI1107" i="1"/>
  <c r="AJ1107" i="1"/>
  <c r="CS1107" i="1"/>
  <c r="CW1107" i="1"/>
  <c r="V1107" i="1" s="1"/>
  <c r="CX1107" i="1"/>
  <c r="W1107" i="1" s="1"/>
  <c r="GL1107" i="1"/>
  <c r="GN1107" i="1"/>
  <c r="GO1107" i="1"/>
  <c r="GP1107" i="1"/>
  <c r="GV1107" i="1"/>
  <c r="HC1107" i="1"/>
  <c r="GX1107" i="1" s="1"/>
  <c r="P1108" i="1"/>
  <c r="CP1108" i="1" s="1"/>
  <c r="O1108" i="1" s="1"/>
  <c r="Q1108" i="1"/>
  <c r="S1108" i="1"/>
  <c r="X1108" i="1" s="1"/>
  <c r="V1108" i="1"/>
  <c r="AC1108" i="1"/>
  <c r="CQ1108" i="1" s="1"/>
  <c r="AE1108" i="1"/>
  <c r="R1108" i="1" s="1"/>
  <c r="AF1108" i="1"/>
  <c r="AG1108" i="1"/>
  <c r="CU1108" i="1" s="1"/>
  <c r="T1108" i="1" s="1"/>
  <c r="AH1108" i="1"/>
  <c r="CV1108" i="1" s="1"/>
  <c r="U1108" i="1" s="1"/>
  <c r="AI1108" i="1"/>
  <c r="CW1108" i="1" s="1"/>
  <c r="AJ1108" i="1"/>
  <c r="CT1108" i="1"/>
  <c r="CX1108" i="1"/>
  <c r="W1108" i="1" s="1"/>
  <c r="CZ1108" i="1"/>
  <c r="FR1108" i="1"/>
  <c r="FQ1128" i="1" s="1"/>
  <c r="GL1108" i="1"/>
  <c r="GN1108" i="1"/>
  <c r="GO1108" i="1"/>
  <c r="GP1108" i="1"/>
  <c r="GV1108" i="1"/>
  <c r="HC1108" i="1" s="1"/>
  <c r="GX1108" i="1"/>
  <c r="C1109" i="1"/>
  <c r="D1109" i="1"/>
  <c r="I1109" i="1"/>
  <c r="K1109" i="1"/>
  <c r="Q1109" i="1"/>
  <c r="AC1109" i="1"/>
  <c r="P1109" i="1" s="1"/>
  <c r="CP1109" i="1" s="1"/>
  <c r="O1109" i="1" s="1"/>
  <c r="AE1109" i="1"/>
  <c r="AD1109" i="1" s="1"/>
  <c r="AF1109" i="1"/>
  <c r="S1109" i="1" s="1"/>
  <c r="AG1109" i="1"/>
  <c r="CU1109" i="1" s="1"/>
  <c r="T1109" i="1" s="1"/>
  <c r="AH1109" i="1"/>
  <c r="AI1109" i="1"/>
  <c r="AJ1109" i="1"/>
  <c r="CR1109" i="1"/>
  <c r="CV1109" i="1"/>
  <c r="U1109" i="1" s="1"/>
  <c r="CW1109" i="1"/>
  <c r="CX1109" i="1"/>
  <c r="W1109" i="1" s="1"/>
  <c r="GL1109" i="1"/>
  <c r="GN1109" i="1"/>
  <c r="GP1109" i="1"/>
  <c r="GV1109" i="1"/>
  <c r="HC1109" i="1"/>
  <c r="C1110" i="1"/>
  <c r="D1110" i="1"/>
  <c r="I1110" i="1"/>
  <c r="K1110" i="1"/>
  <c r="AC1110" i="1"/>
  <c r="AD1110" i="1"/>
  <c r="AB1110" i="1" s="1"/>
  <c r="AE1110" i="1"/>
  <c r="AF1110" i="1"/>
  <c r="CT1110" i="1" s="1"/>
  <c r="AG1110" i="1"/>
  <c r="AH1110" i="1"/>
  <c r="AI1110" i="1"/>
  <c r="AJ1110" i="1"/>
  <c r="CX1110" i="1" s="1"/>
  <c r="W1110" i="1" s="1"/>
  <c r="CQ1110" i="1"/>
  <c r="CR1110" i="1"/>
  <c r="CS1110" i="1"/>
  <c r="CU1110" i="1"/>
  <c r="T1110" i="1" s="1"/>
  <c r="CV1110" i="1"/>
  <c r="CW1110" i="1"/>
  <c r="GL1110" i="1"/>
  <c r="GN1110" i="1"/>
  <c r="GP1110" i="1"/>
  <c r="GV1110" i="1"/>
  <c r="HC1110" i="1"/>
  <c r="GX1110" i="1" s="1"/>
  <c r="S1111" i="1"/>
  <c r="V1111" i="1"/>
  <c r="AC1111" i="1"/>
  <c r="CQ1111" i="1" s="1"/>
  <c r="AD1111" i="1"/>
  <c r="AB1111" i="1" s="1"/>
  <c r="AE1111" i="1"/>
  <c r="R1111" i="1" s="1"/>
  <c r="AF1111" i="1"/>
  <c r="AG1111" i="1"/>
  <c r="AH1111" i="1"/>
  <c r="AI1111" i="1"/>
  <c r="CW1111" i="1" s="1"/>
  <c r="AJ1111" i="1"/>
  <c r="CT1111" i="1"/>
  <c r="CU1111" i="1"/>
  <c r="T1111" i="1" s="1"/>
  <c r="CV1111" i="1"/>
  <c r="U1111" i="1" s="1"/>
  <c r="CX1111" i="1"/>
  <c r="W1111" i="1" s="1"/>
  <c r="GL1111" i="1"/>
  <c r="GN1111" i="1"/>
  <c r="GP1111" i="1"/>
  <c r="GV1111" i="1"/>
  <c r="HC1111" i="1" s="1"/>
  <c r="GX1111" i="1" s="1"/>
  <c r="P1112" i="1"/>
  <c r="AC1112" i="1"/>
  <c r="AE1112" i="1"/>
  <c r="Q1112" i="1" s="1"/>
  <c r="AF1112" i="1"/>
  <c r="CT1112" i="1" s="1"/>
  <c r="AG1112" i="1"/>
  <c r="AH1112" i="1"/>
  <c r="AI1112" i="1"/>
  <c r="AJ1112" i="1"/>
  <c r="CQ1112" i="1"/>
  <c r="CU1112" i="1"/>
  <c r="T1112" i="1" s="1"/>
  <c r="CV1112" i="1"/>
  <c r="U1112" i="1" s="1"/>
  <c r="CW1112" i="1"/>
  <c r="V1112" i="1" s="1"/>
  <c r="CX1112" i="1"/>
  <c r="W1112" i="1" s="1"/>
  <c r="GL1112" i="1"/>
  <c r="GN1112" i="1"/>
  <c r="GP1112" i="1"/>
  <c r="GV1112" i="1"/>
  <c r="HC1112" i="1"/>
  <c r="GX1112" i="1" s="1"/>
  <c r="P1113" i="1"/>
  <c r="CP1113" i="1" s="1"/>
  <c r="O1113" i="1" s="1"/>
  <c r="Q1113" i="1"/>
  <c r="S1113" i="1"/>
  <c r="Y1113" i="1"/>
  <c r="AC1113" i="1"/>
  <c r="CQ1113" i="1" s="1"/>
  <c r="AD1113" i="1"/>
  <c r="AE1113" i="1"/>
  <c r="R1113" i="1" s="1"/>
  <c r="AF1113" i="1"/>
  <c r="AG1113" i="1"/>
  <c r="CU1113" i="1" s="1"/>
  <c r="T1113" i="1" s="1"/>
  <c r="AH1113" i="1"/>
  <c r="AI1113" i="1"/>
  <c r="CW1113" i="1" s="1"/>
  <c r="V1113" i="1" s="1"/>
  <c r="AJ1113" i="1"/>
  <c r="CS1113" i="1"/>
  <c r="CT1113" i="1"/>
  <c r="CV1113" i="1"/>
  <c r="U1113" i="1" s="1"/>
  <c r="CX1113" i="1"/>
  <c r="W1113" i="1" s="1"/>
  <c r="CY1113" i="1"/>
  <c r="CZ1113" i="1"/>
  <c r="GL1113" i="1"/>
  <c r="GN1113" i="1"/>
  <c r="GP1113" i="1"/>
  <c r="GV1113" i="1"/>
  <c r="HC1113" i="1" s="1"/>
  <c r="GX1113" i="1" s="1"/>
  <c r="P1114" i="1"/>
  <c r="R1114" i="1"/>
  <c r="S1114" i="1"/>
  <c r="CZ1114" i="1" s="1"/>
  <c r="AC1114" i="1"/>
  <c r="AE1114" i="1"/>
  <c r="CR1114" i="1" s="1"/>
  <c r="AF1114" i="1"/>
  <c r="CT1114" i="1" s="1"/>
  <c r="AG1114" i="1"/>
  <c r="CU1114" i="1" s="1"/>
  <c r="T1114" i="1" s="1"/>
  <c r="AH1114" i="1"/>
  <c r="CV1114" i="1" s="1"/>
  <c r="U1114" i="1" s="1"/>
  <c r="AI1114" i="1"/>
  <c r="AJ1114" i="1"/>
  <c r="CQ1114" i="1"/>
  <c r="CS1114" i="1"/>
  <c r="CW1114" i="1"/>
  <c r="V1114" i="1" s="1"/>
  <c r="CX1114" i="1"/>
  <c r="W1114" i="1" s="1"/>
  <c r="CY1114" i="1"/>
  <c r="GL1114" i="1"/>
  <c r="GN1114" i="1"/>
  <c r="GP1114" i="1"/>
  <c r="GV1114" i="1"/>
  <c r="GX1114" i="1"/>
  <c r="HC1114" i="1"/>
  <c r="C1115" i="1"/>
  <c r="D1115" i="1"/>
  <c r="I1115" i="1"/>
  <c r="K1115" i="1"/>
  <c r="AC1115" i="1"/>
  <c r="AD1115" i="1"/>
  <c r="AE1115" i="1"/>
  <c r="CS1115" i="1" s="1"/>
  <c r="AF1115" i="1"/>
  <c r="AG1115" i="1"/>
  <c r="AH1115" i="1"/>
  <c r="AI1115" i="1"/>
  <c r="AJ1115" i="1"/>
  <c r="CT1115" i="1"/>
  <c r="CU1115" i="1"/>
  <c r="T1115" i="1" s="1"/>
  <c r="CV1115" i="1"/>
  <c r="U1115" i="1" s="1"/>
  <c r="CW1115" i="1"/>
  <c r="V1115" i="1" s="1"/>
  <c r="CX1115" i="1"/>
  <c r="W1115" i="1" s="1"/>
  <c r="GL1115" i="1"/>
  <c r="GN1115" i="1"/>
  <c r="GP1115" i="1"/>
  <c r="GV1115" i="1"/>
  <c r="HC1115" i="1" s="1"/>
  <c r="GX1115" i="1" s="1"/>
  <c r="C1116" i="1"/>
  <c r="D1116" i="1"/>
  <c r="I1116" i="1"/>
  <c r="K1116" i="1"/>
  <c r="P1116" i="1"/>
  <c r="R1116" i="1"/>
  <c r="V1116" i="1"/>
  <c r="X1116" i="1"/>
  <c r="AB1116" i="1"/>
  <c r="AC1116" i="1"/>
  <c r="AD1116" i="1"/>
  <c r="AE1116" i="1"/>
  <c r="CR1116" i="1" s="1"/>
  <c r="AF1116" i="1"/>
  <c r="S1116" i="1" s="1"/>
  <c r="CZ1116" i="1" s="1"/>
  <c r="AG1116" i="1"/>
  <c r="AH1116" i="1"/>
  <c r="CV1116" i="1" s="1"/>
  <c r="U1116" i="1" s="1"/>
  <c r="AI1116" i="1"/>
  <c r="AJ1116" i="1"/>
  <c r="CX1116" i="1" s="1"/>
  <c r="W1116" i="1" s="1"/>
  <c r="CQ1116" i="1"/>
  <c r="CS1116" i="1"/>
  <c r="CT1116" i="1"/>
  <c r="CU1116" i="1"/>
  <c r="T1116" i="1" s="1"/>
  <c r="CW1116" i="1"/>
  <c r="GL1116" i="1"/>
  <c r="GN1116" i="1"/>
  <c r="GP1116" i="1"/>
  <c r="GV1116" i="1"/>
  <c r="GX1116" i="1"/>
  <c r="HC1116" i="1"/>
  <c r="I1117" i="1"/>
  <c r="Q1117" i="1" s="1"/>
  <c r="K1117" i="1"/>
  <c r="P1117" i="1"/>
  <c r="R1117" i="1"/>
  <c r="U1117" i="1"/>
  <c r="V1117" i="1"/>
  <c r="AC1117" i="1"/>
  <c r="AE1117" i="1"/>
  <c r="CS1117" i="1" s="1"/>
  <c r="AF1117" i="1"/>
  <c r="S1117" i="1" s="1"/>
  <c r="AG1117" i="1"/>
  <c r="AH1117" i="1"/>
  <c r="AI1117" i="1"/>
  <c r="AJ1117" i="1"/>
  <c r="CX1117" i="1" s="1"/>
  <c r="W1117" i="1" s="1"/>
  <c r="CQ1117" i="1"/>
  <c r="CR1117" i="1"/>
  <c r="CT1117" i="1"/>
  <c r="CU1117" i="1"/>
  <c r="T1117" i="1" s="1"/>
  <c r="CV1117" i="1"/>
  <c r="CW1117" i="1"/>
  <c r="GL1117" i="1"/>
  <c r="BZ1128" i="1" s="1"/>
  <c r="GN1117" i="1"/>
  <c r="CB1128" i="1" s="1"/>
  <c r="GP1117" i="1"/>
  <c r="GV1117" i="1"/>
  <c r="HC1117" i="1" s="1"/>
  <c r="GX1117" i="1" s="1"/>
  <c r="I1118" i="1"/>
  <c r="P1118" i="1" s="1"/>
  <c r="K1118" i="1"/>
  <c r="R1118" i="1"/>
  <c r="V1118" i="1"/>
  <c r="AC1118" i="1"/>
  <c r="AD1118" i="1"/>
  <c r="AB1118" i="1" s="1"/>
  <c r="AE1118" i="1"/>
  <c r="CS1118" i="1" s="1"/>
  <c r="AF1118" i="1"/>
  <c r="CT1118" i="1" s="1"/>
  <c r="AG1118" i="1"/>
  <c r="CU1118" i="1" s="1"/>
  <c r="T1118" i="1" s="1"/>
  <c r="AH1118" i="1"/>
  <c r="AI1118" i="1"/>
  <c r="AJ1118" i="1"/>
  <c r="CX1118" i="1" s="1"/>
  <c r="W1118" i="1" s="1"/>
  <c r="CQ1118" i="1"/>
  <c r="CR1118" i="1"/>
  <c r="CV1118" i="1"/>
  <c r="U1118" i="1" s="1"/>
  <c r="CW1118" i="1"/>
  <c r="GL1118" i="1"/>
  <c r="GN1118" i="1"/>
  <c r="FT1128" i="1" s="1"/>
  <c r="GP1118" i="1"/>
  <c r="GV1118" i="1"/>
  <c r="HC1118" i="1"/>
  <c r="GX1118" i="1" s="1"/>
  <c r="P1119" i="1"/>
  <c r="S1119" i="1"/>
  <c r="X1119" i="1" s="1"/>
  <c r="V1119" i="1"/>
  <c r="Y1119" i="1"/>
  <c r="AC1119" i="1"/>
  <c r="CQ1119" i="1" s="1"/>
  <c r="AE1119" i="1"/>
  <c r="R1119" i="1" s="1"/>
  <c r="AF1119" i="1"/>
  <c r="AG1119" i="1"/>
  <c r="AH1119" i="1"/>
  <c r="CV1119" i="1" s="1"/>
  <c r="U1119" i="1" s="1"/>
  <c r="AI1119" i="1"/>
  <c r="CW1119" i="1" s="1"/>
  <c r="AJ1119" i="1"/>
  <c r="CX1119" i="1" s="1"/>
  <c r="W1119" i="1" s="1"/>
  <c r="CR1119" i="1"/>
  <c r="CS1119" i="1"/>
  <c r="CT1119" i="1"/>
  <c r="CU1119" i="1"/>
  <c r="T1119" i="1" s="1"/>
  <c r="GL1119" i="1"/>
  <c r="GN1119" i="1"/>
  <c r="GP1119" i="1"/>
  <c r="GV1119" i="1"/>
  <c r="HC1119" i="1" s="1"/>
  <c r="GX1119" i="1" s="1"/>
  <c r="P1120" i="1"/>
  <c r="Q1120" i="1"/>
  <c r="W1120" i="1"/>
  <c r="AC1120" i="1"/>
  <c r="AE1120" i="1"/>
  <c r="AD1120" i="1" s="1"/>
  <c r="AB1120" i="1" s="1"/>
  <c r="AF1120" i="1"/>
  <c r="CT1120" i="1" s="1"/>
  <c r="AG1120" i="1"/>
  <c r="AH1120" i="1"/>
  <c r="AI1120" i="1"/>
  <c r="AJ1120" i="1"/>
  <c r="CQ1120" i="1"/>
  <c r="CR1120" i="1"/>
  <c r="CS1120" i="1"/>
  <c r="CU1120" i="1"/>
  <c r="T1120" i="1" s="1"/>
  <c r="CV1120" i="1"/>
  <c r="U1120" i="1" s="1"/>
  <c r="CW1120" i="1"/>
  <c r="V1120" i="1" s="1"/>
  <c r="CX1120" i="1"/>
  <c r="GL1120" i="1"/>
  <c r="GN1120" i="1"/>
  <c r="GP1120" i="1"/>
  <c r="GV1120" i="1"/>
  <c r="GX1120" i="1"/>
  <c r="HC1120" i="1"/>
  <c r="Q1121" i="1"/>
  <c r="S1121" i="1"/>
  <c r="X1121" i="1" s="1"/>
  <c r="V1121" i="1"/>
  <c r="Y1121" i="1"/>
  <c r="AC1121" i="1"/>
  <c r="CQ1121" i="1" s="1"/>
  <c r="AD1121" i="1"/>
  <c r="AE1121" i="1"/>
  <c r="R1121" i="1" s="1"/>
  <c r="AF1121" i="1"/>
  <c r="AG1121" i="1"/>
  <c r="AH1121" i="1"/>
  <c r="AI1121" i="1"/>
  <c r="CW1121" i="1" s="1"/>
  <c r="AJ1121" i="1"/>
  <c r="CX1121" i="1" s="1"/>
  <c r="W1121" i="1" s="1"/>
  <c r="CR1121" i="1"/>
  <c r="CS1121" i="1"/>
  <c r="CT1121" i="1"/>
  <c r="CU1121" i="1"/>
  <c r="T1121" i="1" s="1"/>
  <c r="CV1121" i="1"/>
  <c r="U1121" i="1" s="1"/>
  <c r="CY1121" i="1"/>
  <c r="CZ1121" i="1"/>
  <c r="GL1121" i="1"/>
  <c r="GN1121" i="1"/>
  <c r="GP1121" i="1"/>
  <c r="GV1121" i="1"/>
  <c r="HC1121" i="1"/>
  <c r="GX1121" i="1" s="1"/>
  <c r="P1122" i="1"/>
  <c r="CP1122" i="1" s="1"/>
  <c r="O1122" i="1" s="1"/>
  <c r="S1122" i="1"/>
  <c r="X1122" i="1" s="1"/>
  <c r="W1122" i="1"/>
  <c r="AC1122" i="1"/>
  <c r="AD1122" i="1"/>
  <c r="AB1122" i="1" s="1"/>
  <c r="AE1122" i="1"/>
  <c r="Q1122" i="1" s="1"/>
  <c r="AF1122" i="1"/>
  <c r="CT1122" i="1" s="1"/>
  <c r="AG1122" i="1"/>
  <c r="AH1122" i="1"/>
  <c r="AI1122" i="1"/>
  <c r="AJ1122" i="1"/>
  <c r="CQ1122" i="1"/>
  <c r="CU1122" i="1"/>
  <c r="T1122" i="1" s="1"/>
  <c r="CV1122" i="1"/>
  <c r="U1122" i="1" s="1"/>
  <c r="CW1122" i="1"/>
  <c r="V1122" i="1" s="1"/>
  <c r="CX1122" i="1"/>
  <c r="GL1122" i="1"/>
  <c r="GN1122" i="1"/>
  <c r="GP1122" i="1"/>
  <c r="GV1122" i="1"/>
  <c r="GX1122" i="1"/>
  <c r="HC1122" i="1"/>
  <c r="P1123" i="1"/>
  <c r="S1123" i="1"/>
  <c r="Y1123" i="1" s="1"/>
  <c r="AC1123" i="1"/>
  <c r="CQ1123" i="1" s="1"/>
  <c r="AE1123" i="1"/>
  <c r="R1123" i="1" s="1"/>
  <c r="AF1123" i="1"/>
  <c r="AG1123" i="1"/>
  <c r="AH1123" i="1"/>
  <c r="AI1123" i="1"/>
  <c r="CW1123" i="1" s="1"/>
  <c r="V1123" i="1" s="1"/>
  <c r="AJ1123" i="1"/>
  <c r="CT1123" i="1"/>
  <c r="CU1123" i="1"/>
  <c r="T1123" i="1" s="1"/>
  <c r="CV1123" i="1"/>
  <c r="U1123" i="1" s="1"/>
  <c r="CX1123" i="1"/>
  <c r="W1123" i="1" s="1"/>
  <c r="GL1123" i="1"/>
  <c r="GN1123" i="1"/>
  <c r="GP1123" i="1"/>
  <c r="GV1123" i="1"/>
  <c r="HC1123" i="1"/>
  <c r="GX1123" i="1" s="1"/>
  <c r="P1124" i="1"/>
  <c r="Q1124" i="1"/>
  <c r="R1124" i="1"/>
  <c r="AC1124" i="1"/>
  <c r="AD1124" i="1"/>
  <c r="AB1124" i="1" s="1"/>
  <c r="AE1124" i="1"/>
  <c r="CS1124" i="1" s="1"/>
  <c r="AF1124" i="1"/>
  <c r="S1124" i="1" s="1"/>
  <c r="AG1124" i="1"/>
  <c r="CU1124" i="1" s="1"/>
  <c r="T1124" i="1" s="1"/>
  <c r="AH1124" i="1"/>
  <c r="AI1124" i="1"/>
  <c r="AJ1124" i="1"/>
  <c r="CQ1124" i="1"/>
  <c r="CR1124" i="1"/>
  <c r="CV1124" i="1"/>
  <c r="U1124" i="1" s="1"/>
  <c r="CW1124" i="1"/>
  <c r="V1124" i="1" s="1"/>
  <c r="CX1124" i="1"/>
  <c r="W1124" i="1" s="1"/>
  <c r="GL1124" i="1"/>
  <c r="GN1124" i="1"/>
  <c r="GP1124" i="1"/>
  <c r="GV1124" i="1"/>
  <c r="HC1124" i="1" s="1"/>
  <c r="GX1124" i="1" s="1"/>
  <c r="R1125" i="1"/>
  <c r="S1125" i="1"/>
  <c r="CY1125" i="1" s="1"/>
  <c r="V1125" i="1"/>
  <c r="X1125" i="1"/>
  <c r="Y1125" i="1"/>
  <c r="AC1125" i="1"/>
  <c r="P1125" i="1" s="1"/>
  <c r="CP1125" i="1" s="1"/>
  <c r="O1125" i="1" s="1"/>
  <c r="GM1125" i="1" s="1"/>
  <c r="GO1125" i="1" s="1"/>
  <c r="AD1125" i="1"/>
  <c r="AE1125" i="1"/>
  <c r="Q1125" i="1" s="1"/>
  <c r="AF1125" i="1"/>
  <c r="AG1125" i="1"/>
  <c r="AH1125" i="1"/>
  <c r="CV1125" i="1" s="1"/>
  <c r="U1125" i="1" s="1"/>
  <c r="AI1125" i="1"/>
  <c r="AJ1125" i="1"/>
  <c r="CX1125" i="1" s="1"/>
  <c r="W1125" i="1" s="1"/>
  <c r="CR1125" i="1"/>
  <c r="CS1125" i="1"/>
  <c r="CT1125" i="1"/>
  <c r="CU1125" i="1"/>
  <c r="T1125" i="1" s="1"/>
  <c r="CW1125" i="1"/>
  <c r="GL1125" i="1"/>
  <c r="GN1125" i="1"/>
  <c r="GP1125" i="1"/>
  <c r="GV1125" i="1"/>
  <c r="HC1125" i="1" s="1"/>
  <c r="GX1125" i="1" s="1"/>
  <c r="P1126" i="1"/>
  <c r="S1126" i="1"/>
  <c r="CY1126" i="1" s="1"/>
  <c r="U1126" i="1"/>
  <c r="X1126" i="1"/>
  <c r="Y1126" i="1"/>
  <c r="AC1126" i="1"/>
  <c r="AB1126" i="1" s="1"/>
  <c r="AD1126" i="1"/>
  <c r="AE1126" i="1"/>
  <c r="CS1126" i="1" s="1"/>
  <c r="AF1126" i="1"/>
  <c r="AG1126" i="1"/>
  <c r="CU1126" i="1" s="1"/>
  <c r="T1126" i="1" s="1"/>
  <c r="AH1126" i="1"/>
  <c r="AI1126" i="1"/>
  <c r="CW1126" i="1" s="1"/>
  <c r="V1126" i="1" s="1"/>
  <c r="AJ1126" i="1"/>
  <c r="CQ1126" i="1"/>
  <c r="CR1126" i="1"/>
  <c r="CT1126" i="1"/>
  <c r="CV1126" i="1"/>
  <c r="CX1126" i="1"/>
  <c r="W1126" i="1" s="1"/>
  <c r="GL1126" i="1"/>
  <c r="FR1128" i="1" s="1"/>
  <c r="GN1126" i="1"/>
  <c r="GP1126" i="1"/>
  <c r="GV1126" i="1"/>
  <c r="HC1126" i="1" s="1"/>
  <c r="GX1126" i="1" s="1"/>
  <c r="B1128" i="1"/>
  <c r="B1103" i="1" s="1"/>
  <c r="C1128" i="1"/>
  <c r="C1103" i="1" s="1"/>
  <c r="D1128" i="1"/>
  <c r="D1103" i="1" s="1"/>
  <c r="F1128" i="1"/>
  <c r="F1103" i="1" s="1"/>
  <c r="G1128" i="1"/>
  <c r="G1103" i="1" s="1"/>
  <c r="AP1128" i="1"/>
  <c r="AP1103" i="1" s="1"/>
  <c r="BB1128" i="1"/>
  <c r="F1141" i="1" s="1"/>
  <c r="BD1128" i="1"/>
  <c r="BD1103" i="1" s="1"/>
  <c r="BX1128" i="1"/>
  <c r="BX1103" i="1" s="1"/>
  <c r="BY1128" i="1"/>
  <c r="BY1103" i="1" s="1"/>
  <c r="CD1128" i="1"/>
  <c r="CD1103" i="1" s="1"/>
  <c r="CK1128" i="1"/>
  <c r="CK1103" i="1" s="1"/>
  <c r="CL1128" i="1"/>
  <c r="CL1103" i="1" s="1"/>
  <c r="CM1128" i="1"/>
  <c r="CM1103" i="1" s="1"/>
  <c r="ET1128" i="1"/>
  <c r="ET1103" i="1" s="1"/>
  <c r="FP1128" i="1"/>
  <c r="FP1103" i="1" s="1"/>
  <c r="FV1128" i="1"/>
  <c r="FV1103" i="1" s="1"/>
  <c r="GC1128" i="1"/>
  <c r="GD1128" i="1"/>
  <c r="GD1103" i="1" s="1"/>
  <c r="GE1128" i="1"/>
  <c r="GE1103" i="1" s="1"/>
  <c r="F1137" i="1"/>
  <c r="P1141" i="1"/>
  <c r="D1158" i="1"/>
  <c r="E1160" i="1"/>
  <c r="F1160" i="1"/>
  <c r="Z1160" i="1"/>
  <c r="AA1160" i="1"/>
  <c r="AM1160" i="1"/>
  <c r="AN1160" i="1"/>
  <c r="BE1160" i="1"/>
  <c r="BF1160" i="1"/>
  <c r="BG1160" i="1"/>
  <c r="BH1160" i="1"/>
  <c r="BI1160" i="1"/>
  <c r="BJ1160" i="1"/>
  <c r="BK1160" i="1"/>
  <c r="BL1160" i="1"/>
  <c r="BM1160" i="1"/>
  <c r="BN1160" i="1"/>
  <c r="BO1160" i="1"/>
  <c r="BP1160" i="1"/>
  <c r="BQ1160" i="1"/>
  <c r="BR1160" i="1"/>
  <c r="BS1160" i="1"/>
  <c r="BT1160" i="1"/>
  <c r="BU1160" i="1"/>
  <c r="BV1160" i="1"/>
  <c r="BW1160" i="1"/>
  <c r="CN1160" i="1"/>
  <c r="CO1160" i="1"/>
  <c r="CP1160" i="1"/>
  <c r="CQ1160" i="1"/>
  <c r="CR1160" i="1"/>
  <c r="CS1160" i="1"/>
  <c r="CT1160" i="1"/>
  <c r="CU1160" i="1"/>
  <c r="CV1160" i="1"/>
  <c r="CW1160" i="1"/>
  <c r="CX1160" i="1"/>
  <c r="CY1160" i="1"/>
  <c r="CZ1160" i="1"/>
  <c r="DA1160" i="1"/>
  <c r="DB1160" i="1"/>
  <c r="DC1160" i="1"/>
  <c r="DD1160" i="1"/>
  <c r="DE1160" i="1"/>
  <c r="DF1160" i="1"/>
  <c r="DR1160" i="1"/>
  <c r="DS1160" i="1"/>
  <c r="EE1160" i="1"/>
  <c r="EF1160" i="1"/>
  <c r="EW1160" i="1"/>
  <c r="EX1160" i="1"/>
  <c r="EY1160" i="1"/>
  <c r="EZ1160" i="1"/>
  <c r="FA1160" i="1"/>
  <c r="FB1160" i="1"/>
  <c r="FC1160" i="1"/>
  <c r="FD1160" i="1"/>
  <c r="FE1160" i="1"/>
  <c r="FF1160" i="1"/>
  <c r="FG1160" i="1"/>
  <c r="FH1160" i="1"/>
  <c r="FI1160" i="1"/>
  <c r="FJ1160" i="1"/>
  <c r="FK1160" i="1"/>
  <c r="FL1160" i="1"/>
  <c r="FM1160" i="1"/>
  <c r="FN1160" i="1"/>
  <c r="FO1160" i="1"/>
  <c r="GF1160" i="1"/>
  <c r="GG1160" i="1"/>
  <c r="GH1160" i="1"/>
  <c r="GI1160" i="1"/>
  <c r="GJ1160" i="1"/>
  <c r="GK1160" i="1"/>
  <c r="GL1160" i="1"/>
  <c r="GM1160" i="1"/>
  <c r="GN1160" i="1"/>
  <c r="GO1160" i="1"/>
  <c r="GP1160" i="1"/>
  <c r="GQ1160" i="1"/>
  <c r="GR1160" i="1"/>
  <c r="GS1160" i="1"/>
  <c r="GT1160" i="1"/>
  <c r="GU1160" i="1"/>
  <c r="GV1160" i="1"/>
  <c r="GW1160" i="1"/>
  <c r="GX1160" i="1"/>
  <c r="C1162" i="1"/>
  <c r="D1162" i="1"/>
  <c r="I1162" i="1"/>
  <c r="Q1162" i="1" s="1"/>
  <c r="K1162" i="1"/>
  <c r="R1162" i="1"/>
  <c r="T1162" i="1"/>
  <c r="AC1162" i="1"/>
  <c r="AB1162" i="1" s="1"/>
  <c r="AD1162" i="1"/>
  <c r="AE1162" i="1"/>
  <c r="AF1162" i="1"/>
  <c r="CT1162" i="1" s="1"/>
  <c r="AG1162" i="1"/>
  <c r="AH1162" i="1"/>
  <c r="CV1162" i="1" s="1"/>
  <c r="U1162" i="1" s="1"/>
  <c r="AH1183" i="1" s="1"/>
  <c r="AI1162" i="1"/>
  <c r="AJ1162" i="1"/>
  <c r="CX1162" i="1" s="1"/>
  <c r="W1162" i="1" s="1"/>
  <c r="CQ1162" i="1"/>
  <c r="CR1162" i="1"/>
  <c r="CS1162" i="1"/>
  <c r="CU1162" i="1"/>
  <c r="CW1162" i="1"/>
  <c r="V1162" i="1" s="1"/>
  <c r="GL1162" i="1"/>
  <c r="GN1162" i="1"/>
  <c r="GP1162" i="1"/>
  <c r="GV1162" i="1"/>
  <c r="HC1162" i="1" s="1"/>
  <c r="GX1162" i="1" s="1"/>
  <c r="C1163" i="1"/>
  <c r="D1163" i="1"/>
  <c r="I1163" i="1"/>
  <c r="K1163" i="1"/>
  <c r="P1163" i="1"/>
  <c r="W1163" i="1"/>
  <c r="AC1163" i="1"/>
  <c r="CQ1163" i="1" s="1"/>
  <c r="AD1163" i="1"/>
  <c r="AB1163" i="1" s="1"/>
  <c r="AE1163" i="1"/>
  <c r="Q1163" i="1" s="1"/>
  <c r="AF1163" i="1"/>
  <c r="AG1163" i="1"/>
  <c r="AH1163" i="1"/>
  <c r="AI1163" i="1"/>
  <c r="CW1163" i="1" s="1"/>
  <c r="V1163" i="1" s="1"/>
  <c r="AJ1163" i="1"/>
  <c r="CT1163" i="1"/>
  <c r="CU1163" i="1"/>
  <c r="T1163" i="1" s="1"/>
  <c r="CV1163" i="1"/>
  <c r="U1163" i="1" s="1"/>
  <c r="CX1163" i="1"/>
  <c r="GL1163" i="1"/>
  <c r="GN1163" i="1"/>
  <c r="GP1163" i="1"/>
  <c r="GV1163" i="1"/>
  <c r="GX1163" i="1"/>
  <c r="HC1163" i="1"/>
  <c r="P1164" i="1"/>
  <c r="T1164" i="1"/>
  <c r="V1164" i="1"/>
  <c r="AC1164" i="1"/>
  <c r="AE1164" i="1"/>
  <c r="AD1164" i="1" s="1"/>
  <c r="AB1164" i="1" s="1"/>
  <c r="AF1164" i="1"/>
  <c r="CT1164" i="1" s="1"/>
  <c r="AG1164" i="1"/>
  <c r="AH1164" i="1"/>
  <c r="CV1164" i="1" s="1"/>
  <c r="U1164" i="1" s="1"/>
  <c r="AI1164" i="1"/>
  <c r="AJ1164" i="1"/>
  <c r="CX1164" i="1" s="1"/>
  <c r="W1164" i="1" s="1"/>
  <c r="CQ1164" i="1"/>
  <c r="CR1164" i="1"/>
  <c r="CS1164" i="1"/>
  <c r="CU1164" i="1"/>
  <c r="CW1164" i="1"/>
  <c r="GL1164" i="1"/>
  <c r="GN1164" i="1"/>
  <c r="GP1164" i="1"/>
  <c r="CD1183" i="1" s="1"/>
  <c r="GV1164" i="1"/>
  <c r="HC1164" i="1"/>
  <c r="GX1164" i="1" s="1"/>
  <c r="S1165" i="1"/>
  <c r="X1165" i="1" s="1"/>
  <c r="AC1165" i="1"/>
  <c r="CQ1165" i="1" s="1"/>
  <c r="AE1165" i="1"/>
  <c r="CR1165" i="1" s="1"/>
  <c r="AF1165" i="1"/>
  <c r="AG1165" i="1"/>
  <c r="CU1165" i="1" s="1"/>
  <c r="T1165" i="1" s="1"/>
  <c r="AH1165" i="1"/>
  <c r="AI1165" i="1"/>
  <c r="CW1165" i="1" s="1"/>
  <c r="V1165" i="1" s="1"/>
  <c r="AJ1165" i="1"/>
  <c r="CX1165" i="1" s="1"/>
  <c r="W1165" i="1" s="1"/>
  <c r="CT1165" i="1"/>
  <c r="CV1165" i="1"/>
  <c r="U1165" i="1" s="1"/>
  <c r="GL1165" i="1"/>
  <c r="FR1183" i="1" s="1"/>
  <c r="GN1165" i="1"/>
  <c r="GP1165" i="1"/>
  <c r="GV1165" i="1"/>
  <c r="HC1165" i="1"/>
  <c r="GX1165" i="1" s="1"/>
  <c r="C1166" i="1"/>
  <c r="D1166" i="1"/>
  <c r="I1166" i="1"/>
  <c r="K1166" i="1"/>
  <c r="V1166" i="1"/>
  <c r="AC1166" i="1"/>
  <c r="P1166" i="1" s="1"/>
  <c r="AD1166" i="1"/>
  <c r="AE1166" i="1"/>
  <c r="AF1166" i="1"/>
  <c r="AG1166" i="1"/>
  <c r="AH1166" i="1"/>
  <c r="CV1166" i="1" s="1"/>
  <c r="U1166" i="1" s="1"/>
  <c r="AI1166" i="1"/>
  <c r="AJ1166" i="1"/>
  <c r="CX1166" i="1" s="1"/>
  <c r="W1166" i="1" s="1"/>
  <c r="CR1166" i="1"/>
  <c r="CS1166" i="1"/>
  <c r="CT1166" i="1"/>
  <c r="CU1166" i="1"/>
  <c r="T1166" i="1" s="1"/>
  <c r="CW1166" i="1"/>
  <c r="GL1166" i="1"/>
  <c r="BZ1183" i="1" s="1"/>
  <c r="GN1166" i="1"/>
  <c r="GP1166" i="1"/>
  <c r="GV1166" i="1"/>
  <c r="HC1166" i="1" s="1"/>
  <c r="GX1166" i="1" s="1"/>
  <c r="C1167" i="1"/>
  <c r="D1167" i="1"/>
  <c r="I1167" i="1"/>
  <c r="K1167" i="1"/>
  <c r="R1167" i="1"/>
  <c r="AC1167" i="1"/>
  <c r="CQ1167" i="1" s="1"/>
  <c r="AE1167" i="1"/>
  <c r="CR1167" i="1" s="1"/>
  <c r="AF1167" i="1"/>
  <c r="CT1167" i="1" s="1"/>
  <c r="AG1167" i="1"/>
  <c r="CU1167" i="1" s="1"/>
  <c r="T1167" i="1" s="1"/>
  <c r="AH1167" i="1"/>
  <c r="CV1167" i="1" s="1"/>
  <c r="U1167" i="1" s="1"/>
  <c r="AI1167" i="1"/>
  <c r="CW1167" i="1" s="1"/>
  <c r="V1167" i="1" s="1"/>
  <c r="AJ1167" i="1"/>
  <c r="CX1167" i="1"/>
  <c r="W1167" i="1" s="1"/>
  <c r="GL1167" i="1"/>
  <c r="GN1167" i="1"/>
  <c r="GP1167" i="1"/>
  <c r="GV1167" i="1"/>
  <c r="HC1167" i="1" s="1"/>
  <c r="GX1167" i="1" s="1"/>
  <c r="I1168" i="1"/>
  <c r="R1168" i="1" s="1"/>
  <c r="P1168" i="1"/>
  <c r="AC1168" i="1"/>
  <c r="CQ1168" i="1" s="1"/>
  <c r="AD1168" i="1"/>
  <c r="AB1168" i="1" s="1"/>
  <c r="AE1168" i="1"/>
  <c r="Q1168" i="1" s="1"/>
  <c r="AF1168" i="1"/>
  <c r="AG1168" i="1"/>
  <c r="AH1168" i="1"/>
  <c r="AI1168" i="1"/>
  <c r="CW1168" i="1" s="1"/>
  <c r="V1168" i="1" s="1"/>
  <c r="AJ1168" i="1"/>
  <c r="CT1168" i="1"/>
  <c r="CU1168" i="1"/>
  <c r="T1168" i="1" s="1"/>
  <c r="CV1168" i="1"/>
  <c r="U1168" i="1" s="1"/>
  <c r="CX1168" i="1"/>
  <c r="GL1168" i="1"/>
  <c r="GN1168" i="1"/>
  <c r="GP1168" i="1"/>
  <c r="GV1168" i="1"/>
  <c r="GX1168" i="1"/>
  <c r="HC1168" i="1"/>
  <c r="I1169" i="1"/>
  <c r="R1169" i="1" s="1"/>
  <c r="P1169" i="1"/>
  <c r="S1169" i="1"/>
  <c r="CY1169" i="1" s="1"/>
  <c r="U1169" i="1"/>
  <c r="X1169" i="1"/>
  <c r="Y1169" i="1"/>
  <c r="AC1169" i="1"/>
  <c r="AB1169" i="1" s="1"/>
  <c r="AD1169" i="1"/>
  <c r="AE1169" i="1"/>
  <c r="CS1169" i="1" s="1"/>
  <c r="AF1169" i="1"/>
  <c r="AG1169" i="1"/>
  <c r="CU1169" i="1" s="1"/>
  <c r="T1169" i="1" s="1"/>
  <c r="AH1169" i="1"/>
  <c r="AI1169" i="1"/>
  <c r="CW1169" i="1" s="1"/>
  <c r="V1169" i="1" s="1"/>
  <c r="AJ1169" i="1"/>
  <c r="CX1169" i="1" s="1"/>
  <c r="W1169" i="1" s="1"/>
  <c r="CQ1169" i="1"/>
  <c r="CR1169" i="1"/>
  <c r="CT1169" i="1"/>
  <c r="CV1169" i="1"/>
  <c r="GL1169" i="1"/>
  <c r="GN1169" i="1"/>
  <c r="FT1183" i="1" s="1"/>
  <c r="GP1169" i="1"/>
  <c r="GV1169" i="1"/>
  <c r="HC1169" i="1" s="1"/>
  <c r="GX1169" i="1" s="1"/>
  <c r="I1170" i="1"/>
  <c r="K1170" i="1"/>
  <c r="P1170" i="1"/>
  <c r="S1170" i="1"/>
  <c r="CY1170" i="1" s="1"/>
  <c r="AC1170" i="1"/>
  <c r="AE1170" i="1"/>
  <c r="CR1170" i="1" s="1"/>
  <c r="AF1170" i="1"/>
  <c r="CT1170" i="1" s="1"/>
  <c r="AG1170" i="1"/>
  <c r="CU1170" i="1" s="1"/>
  <c r="T1170" i="1" s="1"/>
  <c r="AH1170" i="1"/>
  <c r="CV1170" i="1" s="1"/>
  <c r="U1170" i="1" s="1"/>
  <c r="AI1170" i="1"/>
  <c r="AJ1170" i="1"/>
  <c r="CQ1170" i="1"/>
  <c r="CW1170" i="1"/>
  <c r="V1170" i="1" s="1"/>
  <c r="CX1170" i="1"/>
  <c r="W1170" i="1" s="1"/>
  <c r="GL1170" i="1"/>
  <c r="GN1170" i="1"/>
  <c r="GP1170" i="1"/>
  <c r="GV1170" i="1"/>
  <c r="HC1170" i="1"/>
  <c r="GX1170" i="1" s="1"/>
  <c r="I1171" i="1"/>
  <c r="Q1171" i="1" s="1"/>
  <c r="K1171" i="1"/>
  <c r="U1171" i="1"/>
  <c r="W1171" i="1"/>
  <c r="AC1171" i="1"/>
  <c r="P1171" i="1" s="1"/>
  <c r="AE1171" i="1"/>
  <c r="AD1171" i="1" s="1"/>
  <c r="AB1171" i="1" s="1"/>
  <c r="AF1171" i="1"/>
  <c r="S1171" i="1" s="1"/>
  <c r="AG1171" i="1"/>
  <c r="CU1171" i="1" s="1"/>
  <c r="T1171" i="1" s="1"/>
  <c r="AH1171" i="1"/>
  <c r="AI1171" i="1"/>
  <c r="CW1171" i="1" s="1"/>
  <c r="V1171" i="1" s="1"/>
  <c r="AJ1171" i="1"/>
  <c r="CR1171" i="1"/>
  <c r="CS1171" i="1"/>
  <c r="CT1171" i="1"/>
  <c r="CV1171" i="1"/>
  <c r="CX1171" i="1"/>
  <c r="GL1171" i="1"/>
  <c r="GN1171" i="1"/>
  <c r="GP1171" i="1"/>
  <c r="FV1183" i="1" s="1"/>
  <c r="GV1171" i="1"/>
  <c r="HC1171" i="1" s="1"/>
  <c r="GX1171" i="1" s="1"/>
  <c r="I1172" i="1"/>
  <c r="Q1172" i="1" s="1"/>
  <c r="K1172" i="1"/>
  <c r="P1172" i="1"/>
  <c r="CP1172" i="1" s="1"/>
  <c r="O1172" i="1" s="1"/>
  <c r="R1172" i="1"/>
  <c r="S1172" i="1"/>
  <c r="X1172" i="1" s="1"/>
  <c r="AC1172" i="1"/>
  <c r="AD1172" i="1"/>
  <c r="AB1172" i="1" s="1"/>
  <c r="AE1172" i="1"/>
  <c r="AF1172" i="1"/>
  <c r="CT1172" i="1" s="1"/>
  <c r="AG1172" i="1"/>
  <c r="CU1172" i="1" s="1"/>
  <c r="T1172" i="1" s="1"/>
  <c r="AH1172" i="1"/>
  <c r="CV1172" i="1" s="1"/>
  <c r="U1172" i="1" s="1"/>
  <c r="AI1172" i="1"/>
  <c r="CW1172" i="1" s="1"/>
  <c r="V1172" i="1" s="1"/>
  <c r="AJ1172" i="1"/>
  <c r="CX1172" i="1" s="1"/>
  <c r="W1172" i="1" s="1"/>
  <c r="CQ1172" i="1"/>
  <c r="CR1172" i="1"/>
  <c r="CS1172" i="1"/>
  <c r="CZ1172" i="1"/>
  <c r="GL1172" i="1"/>
  <c r="GN1172" i="1"/>
  <c r="GP1172" i="1"/>
  <c r="GV1172" i="1"/>
  <c r="GX1172" i="1"/>
  <c r="HC1172" i="1"/>
  <c r="I1173" i="1"/>
  <c r="R1173" i="1" s="1"/>
  <c r="K1173" i="1"/>
  <c r="P1173" i="1"/>
  <c r="W1173" i="1"/>
  <c r="AC1173" i="1"/>
  <c r="CQ1173" i="1" s="1"/>
  <c r="AD1173" i="1"/>
  <c r="AB1173" i="1" s="1"/>
  <c r="AE1173" i="1"/>
  <c r="Q1173" i="1" s="1"/>
  <c r="AF1173" i="1"/>
  <c r="AG1173" i="1"/>
  <c r="AH1173" i="1"/>
  <c r="AI1173" i="1"/>
  <c r="CW1173" i="1" s="1"/>
  <c r="V1173" i="1" s="1"/>
  <c r="AJ1173" i="1"/>
  <c r="CT1173" i="1"/>
  <c r="CU1173" i="1"/>
  <c r="T1173" i="1" s="1"/>
  <c r="CV1173" i="1"/>
  <c r="U1173" i="1" s="1"/>
  <c r="CX1173" i="1"/>
  <c r="GL1173" i="1"/>
  <c r="GN1173" i="1"/>
  <c r="GP1173" i="1"/>
  <c r="GV1173" i="1"/>
  <c r="GX1173" i="1"/>
  <c r="HC1173" i="1"/>
  <c r="I1174" i="1"/>
  <c r="Q1174" i="1" s="1"/>
  <c r="K1174" i="1"/>
  <c r="R1174" i="1"/>
  <c r="T1174" i="1"/>
  <c r="AC1174" i="1"/>
  <c r="AB1174" i="1" s="1"/>
  <c r="AD1174" i="1"/>
  <c r="AE1174" i="1"/>
  <c r="AF1174" i="1"/>
  <c r="CT1174" i="1" s="1"/>
  <c r="AG1174" i="1"/>
  <c r="AH1174" i="1"/>
  <c r="CV1174" i="1" s="1"/>
  <c r="U1174" i="1" s="1"/>
  <c r="AI1174" i="1"/>
  <c r="CW1174" i="1" s="1"/>
  <c r="V1174" i="1" s="1"/>
  <c r="AJ1174" i="1"/>
  <c r="CX1174" i="1" s="1"/>
  <c r="W1174" i="1" s="1"/>
  <c r="CQ1174" i="1"/>
  <c r="CR1174" i="1"/>
  <c r="CS1174" i="1"/>
  <c r="CU1174" i="1"/>
  <c r="GL1174" i="1"/>
  <c r="GN1174" i="1"/>
  <c r="GP1174" i="1"/>
  <c r="GV1174" i="1"/>
  <c r="HC1174" i="1" s="1"/>
  <c r="GX1174" i="1" s="1"/>
  <c r="I1175" i="1"/>
  <c r="Q1175" i="1" s="1"/>
  <c r="K1175" i="1"/>
  <c r="P1175" i="1"/>
  <c r="CP1175" i="1" s="1"/>
  <c r="O1175" i="1" s="1"/>
  <c r="R1175" i="1"/>
  <c r="AC1175" i="1"/>
  <c r="CQ1175" i="1" s="1"/>
  <c r="AD1175" i="1"/>
  <c r="AE1175" i="1"/>
  <c r="CS1175" i="1" s="1"/>
  <c r="AF1175" i="1"/>
  <c r="S1175" i="1" s="1"/>
  <c r="AG1175" i="1"/>
  <c r="CU1175" i="1" s="1"/>
  <c r="T1175" i="1" s="1"/>
  <c r="AH1175" i="1"/>
  <c r="AI1175" i="1"/>
  <c r="AJ1175" i="1"/>
  <c r="CR1175" i="1"/>
  <c r="CV1175" i="1"/>
  <c r="U1175" i="1" s="1"/>
  <c r="CW1175" i="1"/>
  <c r="V1175" i="1" s="1"/>
  <c r="CX1175" i="1"/>
  <c r="W1175" i="1" s="1"/>
  <c r="GL1175" i="1"/>
  <c r="GN1175" i="1"/>
  <c r="GP1175" i="1"/>
  <c r="GV1175" i="1"/>
  <c r="HC1175" i="1" s="1"/>
  <c r="GX1175" i="1" s="1"/>
  <c r="C1176" i="1"/>
  <c r="D1176" i="1"/>
  <c r="I1176" i="1"/>
  <c r="Q1176" i="1" s="1"/>
  <c r="K1176" i="1"/>
  <c r="R1176" i="1"/>
  <c r="T1176" i="1"/>
  <c r="AC1176" i="1"/>
  <c r="AB1176" i="1" s="1"/>
  <c r="AD1176" i="1"/>
  <c r="AE1176" i="1"/>
  <c r="AF1176" i="1"/>
  <c r="CT1176" i="1" s="1"/>
  <c r="AG1176" i="1"/>
  <c r="AH1176" i="1"/>
  <c r="CV1176" i="1" s="1"/>
  <c r="U1176" i="1" s="1"/>
  <c r="AI1176" i="1"/>
  <c r="AJ1176" i="1"/>
  <c r="CX1176" i="1" s="1"/>
  <c r="W1176" i="1" s="1"/>
  <c r="CQ1176" i="1"/>
  <c r="CR1176" i="1"/>
  <c r="CS1176" i="1"/>
  <c r="CU1176" i="1"/>
  <c r="CW1176" i="1"/>
  <c r="V1176" i="1" s="1"/>
  <c r="GL1176" i="1"/>
  <c r="GN1176" i="1"/>
  <c r="GP1176" i="1"/>
  <c r="GV1176" i="1"/>
  <c r="HC1176" i="1" s="1"/>
  <c r="GX1176" i="1" s="1"/>
  <c r="C1177" i="1"/>
  <c r="D1177" i="1"/>
  <c r="I1177" i="1"/>
  <c r="K1177" i="1"/>
  <c r="P1177" i="1"/>
  <c r="W1177" i="1"/>
  <c r="AC1177" i="1"/>
  <c r="CQ1177" i="1" s="1"/>
  <c r="AD1177" i="1"/>
  <c r="AB1177" i="1" s="1"/>
  <c r="AE1177" i="1"/>
  <c r="Q1177" i="1" s="1"/>
  <c r="AF1177" i="1"/>
  <c r="AG1177" i="1"/>
  <c r="AH1177" i="1"/>
  <c r="AI1177" i="1"/>
  <c r="CW1177" i="1" s="1"/>
  <c r="V1177" i="1" s="1"/>
  <c r="AJ1177" i="1"/>
  <c r="CT1177" i="1"/>
  <c r="CU1177" i="1"/>
  <c r="T1177" i="1" s="1"/>
  <c r="CV1177" i="1"/>
  <c r="U1177" i="1" s="1"/>
  <c r="CX1177" i="1"/>
  <c r="GL1177" i="1"/>
  <c r="GN1177" i="1"/>
  <c r="GP1177" i="1"/>
  <c r="GV1177" i="1"/>
  <c r="GX1177" i="1"/>
  <c r="HC1177" i="1"/>
  <c r="P1178" i="1"/>
  <c r="T1178" i="1"/>
  <c r="V1178" i="1"/>
  <c r="AB1178" i="1"/>
  <c r="AC1178" i="1"/>
  <c r="AD1178" i="1"/>
  <c r="AE1178" i="1"/>
  <c r="Q1178" i="1" s="1"/>
  <c r="AF1178" i="1"/>
  <c r="CT1178" i="1" s="1"/>
  <c r="AG1178" i="1"/>
  <c r="AH1178" i="1"/>
  <c r="CV1178" i="1" s="1"/>
  <c r="U1178" i="1" s="1"/>
  <c r="AI1178" i="1"/>
  <c r="AJ1178" i="1"/>
  <c r="CX1178" i="1" s="1"/>
  <c r="W1178" i="1" s="1"/>
  <c r="CQ1178" i="1"/>
  <c r="CR1178" i="1"/>
  <c r="CS1178" i="1"/>
  <c r="CU1178" i="1"/>
  <c r="CW1178" i="1"/>
  <c r="GL1178" i="1"/>
  <c r="GN1178" i="1"/>
  <c r="GP1178" i="1"/>
  <c r="GV1178" i="1"/>
  <c r="GX1178" i="1"/>
  <c r="HC1178" i="1"/>
  <c r="S1179" i="1"/>
  <c r="X1179" i="1" s="1"/>
  <c r="AC1179" i="1"/>
  <c r="CQ1179" i="1" s="1"/>
  <c r="AE1179" i="1"/>
  <c r="CR1179" i="1" s="1"/>
  <c r="AF1179" i="1"/>
  <c r="AG1179" i="1"/>
  <c r="CU1179" i="1" s="1"/>
  <c r="T1179" i="1" s="1"/>
  <c r="AH1179" i="1"/>
  <c r="AI1179" i="1"/>
  <c r="CW1179" i="1" s="1"/>
  <c r="V1179" i="1" s="1"/>
  <c r="AJ1179" i="1"/>
  <c r="CX1179" i="1" s="1"/>
  <c r="W1179" i="1" s="1"/>
  <c r="CT1179" i="1"/>
  <c r="CV1179" i="1"/>
  <c r="U1179" i="1" s="1"/>
  <c r="CY1179" i="1"/>
  <c r="GL1179" i="1"/>
  <c r="GN1179" i="1"/>
  <c r="GP1179" i="1"/>
  <c r="GV1179" i="1"/>
  <c r="HC1179" i="1"/>
  <c r="GX1179" i="1" s="1"/>
  <c r="P1180" i="1"/>
  <c r="S1180" i="1"/>
  <c r="CY1180" i="1" s="1"/>
  <c r="AC1180" i="1"/>
  <c r="AE1180" i="1"/>
  <c r="CR1180" i="1" s="1"/>
  <c r="AF1180" i="1"/>
  <c r="CT1180" i="1" s="1"/>
  <c r="AG1180" i="1"/>
  <c r="CU1180" i="1" s="1"/>
  <c r="T1180" i="1" s="1"/>
  <c r="AH1180" i="1"/>
  <c r="CV1180" i="1" s="1"/>
  <c r="U1180" i="1" s="1"/>
  <c r="AI1180" i="1"/>
  <c r="AJ1180" i="1"/>
  <c r="CQ1180" i="1"/>
  <c r="CW1180" i="1"/>
  <c r="V1180" i="1" s="1"/>
  <c r="CX1180" i="1"/>
  <c r="W1180" i="1" s="1"/>
  <c r="GL1180" i="1"/>
  <c r="GN1180" i="1"/>
  <c r="GP1180" i="1"/>
  <c r="GV1180" i="1"/>
  <c r="HC1180" i="1"/>
  <c r="GX1180" i="1" s="1"/>
  <c r="P1181" i="1"/>
  <c r="S1181" i="1"/>
  <c r="CY1181" i="1" s="1"/>
  <c r="W1181" i="1"/>
  <c r="AC1181" i="1"/>
  <c r="CQ1181" i="1" s="1"/>
  <c r="AD1181" i="1"/>
  <c r="AB1181" i="1" s="1"/>
  <c r="AE1181" i="1"/>
  <c r="Q1181" i="1" s="1"/>
  <c r="AF1181" i="1"/>
  <c r="AG1181" i="1"/>
  <c r="AH1181" i="1"/>
  <c r="AI1181" i="1"/>
  <c r="CW1181" i="1" s="1"/>
  <c r="V1181" i="1" s="1"/>
  <c r="AJ1181" i="1"/>
  <c r="CT1181" i="1"/>
  <c r="CU1181" i="1"/>
  <c r="T1181" i="1" s="1"/>
  <c r="CV1181" i="1"/>
  <c r="U1181" i="1" s="1"/>
  <c r="CX1181" i="1"/>
  <c r="GL1181" i="1"/>
  <c r="GN1181" i="1"/>
  <c r="GP1181" i="1"/>
  <c r="GV1181" i="1"/>
  <c r="GX1181" i="1"/>
  <c r="HC1181" i="1"/>
  <c r="B1183" i="1"/>
  <c r="B1160" i="1" s="1"/>
  <c r="C1183" i="1"/>
  <c r="C1160" i="1" s="1"/>
  <c r="D1183" i="1"/>
  <c r="D1160" i="1" s="1"/>
  <c r="F1183" i="1"/>
  <c r="G1183" i="1"/>
  <c r="G1160" i="1" s="1"/>
  <c r="BC1183" i="1"/>
  <c r="BC1160" i="1" s="1"/>
  <c r="BX1183" i="1"/>
  <c r="BX1160" i="1" s="1"/>
  <c r="BY1183" i="1"/>
  <c r="BY1160" i="1" s="1"/>
  <c r="CB1183" i="1"/>
  <c r="CB1160" i="1" s="1"/>
  <c r="CK1183" i="1"/>
  <c r="CK1160" i="1" s="1"/>
  <c r="CL1183" i="1"/>
  <c r="CL1160" i="1" s="1"/>
  <c r="CM1183" i="1"/>
  <c r="CM1160" i="1" s="1"/>
  <c r="EG1183" i="1"/>
  <c r="EG1160" i="1" s="1"/>
  <c r="EH1183" i="1"/>
  <c r="EH1160" i="1" s="1"/>
  <c r="ET1183" i="1"/>
  <c r="ET1160" i="1" s="1"/>
  <c r="EU1183" i="1"/>
  <c r="EU1160" i="1" s="1"/>
  <c r="FP1183" i="1"/>
  <c r="FP1160" i="1" s="1"/>
  <c r="FQ1183" i="1"/>
  <c r="FQ1160" i="1" s="1"/>
  <c r="GC1183" i="1"/>
  <c r="GC1160" i="1" s="1"/>
  <c r="GD1183" i="1"/>
  <c r="GD1160" i="1" s="1"/>
  <c r="GE1183" i="1"/>
  <c r="EV1183" i="1" s="1"/>
  <c r="P1187" i="1"/>
  <c r="P1199" i="1"/>
  <c r="D1213" i="1"/>
  <c r="E1215" i="1"/>
  <c r="Z1215" i="1"/>
  <c r="AA1215" i="1"/>
  <c r="AM1215" i="1"/>
  <c r="AN1215" i="1"/>
  <c r="BE1215" i="1"/>
  <c r="BF1215" i="1"/>
  <c r="BG1215" i="1"/>
  <c r="BH1215" i="1"/>
  <c r="BI1215" i="1"/>
  <c r="BJ1215" i="1"/>
  <c r="BK1215" i="1"/>
  <c r="BL1215" i="1"/>
  <c r="BM1215" i="1"/>
  <c r="BN1215" i="1"/>
  <c r="BO1215" i="1"/>
  <c r="BP1215" i="1"/>
  <c r="BQ1215" i="1"/>
  <c r="BR1215" i="1"/>
  <c r="BS1215" i="1"/>
  <c r="BT1215" i="1"/>
  <c r="BU1215" i="1"/>
  <c r="BV1215" i="1"/>
  <c r="BW1215" i="1"/>
  <c r="CN1215" i="1"/>
  <c r="CO1215" i="1"/>
  <c r="CP1215" i="1"/>
  <c r="CQ1215" i="1"/>
  <c r="CR1215" i="1"/>
  <c r="CS1215" i="1"/>
  <c r="CT1215" i="1"/>
  <c r="CU1215" i="1"/>
  <c r="CV1215" i="1"/>
  <c r="CW1215" i="1"/>
  <c r="CX1215" i="1"/>
  <c r="CY1215" i="1"/>
  <c r="CZ1215" i="1"/>
  <c r="DA1215" i="1"/>
  <c r="DB1215" i="1"/>
  <c r="DC1215" i="1"/>
  <c r="DD1215" i="1"/>
  <c r="DE1215" i="1"/>
  <c r="DF1215" i="1"/>
  <c r="DR1215" i="1"/>
  <c r="DS1215" i="1"/>
  <c r="EE1215" i="1"/>
  <c r="EF1215" i="1"/>
  <c r="EW1215" i="1"/>
  <c r="EX1215" i="1"/>
  <c r="EY1215" i="1"/>
  <c r="EZ1215" i="1"/>
  <c r="FA1215" i="1"/>
  <c r="FB1215" i="1"/>
  <c r="FC1215" i="1"/>
  <c r="FD1215" i="1"/>
  <c r="FE1215" i="1"/>
  <c r="FF1215" i="1"/>
  <c r="FG1215" i="1"/>
  <c r="FH1215" i="1"/>
  <c r="FI1215" i="1"/>
  <c r="FJ1215" i="1"/>
  <c r="FK1215" i="1"/>
  <c r="FL1215" i="1"/>
  <c r="FM1215" i="1"/>
  <c r="FN1215" i="1"/>
  <c r="FO1215" i="1"/>
  <c r="GF1215" i="1"/>
  <c r="GG1215" i="1"/>
  <c r="GH1215" i="1"/>
  <c r="GI1215" i="1"/>
  <c r="GJ1215" i="1"/>
  <c r="GK1215" i="1"/>
  <c r="GL1215" i="1"/>
  <c r="GM1215" i="1"/>
  <c r="GN1215" i="1"/>
  <c r="GO1215" i="1"/>
  <c r="GP1215" i="1"/>
  <c r="GQ1215" i="1"/>
  <c r="GR1215" i="1"/>
  <c r="GS1215" i="1"/>
  <c r="GT1215" i="1"/>
  <c r="GU1215" i="1"/>
  <c r="GV1215" i="1"/>
  <c r="GW1215" i="1"/>
  <c r="GX1215" i="1"/>
  <c r="C1218" i="1"/>
  <c r="D1218" i="1"/>
  <c r="AC1218" i="1"/>
  <c r="CQ1218" i="1" s="1"/>
  <c r="AE1218" i="1"/>
  <c r="R1218" i="1" s="1"/>
  <c r="AF1218" i="1"/>
  <c r="S1218" i="1" s="1"/>
  <c r="AG1218" i="1"/>
  <c r="AH1218" i="1"/>
  <c r="AI1218" i="1"/>
  <c r="AJ1218" i="1"/>
  <c r="CX1218" i="1" s="1"/>
  <c r="W1218" i="1" s="1"/>
  <c r="CT1218" i="1"/>
  <c r="CU1218" i="1"/>
  <c r="T1218" i="1" s="1"/>
  <c r="CV1218" i="1"/>
  <c r="U1218" i="1" s="1"/>
  <c r="CW1218" i="1"/>
  <c r="V1218" i="1" s="1"/>
  <c r="GL1218" i="1"/>
  <c r="GN1218" i="1"/>
  <c r="GP1218" i="1"/>
  <c r="GV1218" i="1"/>
  <c r="HC1218" i="1"/>
  <c r="GX1218" i="1" s="1"/>
  <c r="C1219" i="1"/>
  <c r="D1219" i="1"/>
  <c r="S1219" i="1"/>
  <c r="CY1219" i="1" s="1"/>
  <c r="U1219" i="1"/>
  <c r="X1219" i="1"/>
  <c r="Y1219" i="1"/>
  <c r="AC1219" i="1"/>
  <c r="AB1219" i="1" s="1"/>
  <c r="AD1219" i="1"/>
  <c r="AE1219" i="1"/>
  <c r="CS1219" i="1" s="1"/>
  <c r="AF1219" i="1"/>
  <c r="AG1219" i="1"/>
  <c r="CU1219" i="1" s="1"/>
  <c r="T1219" i="1" s="1"/>
  <c r="AH1219" i="1"/>
  <c r="AI1219" i="1"/>
  <c r="CW1219" i="1" s="1"/>
  <c r="V1219" i="1" s="1"/>
  <c r="AJ1219" i="1"/>
  <c r="CX1219" i="1" s="1"/>
  <c r="W1219" i="1" s="1"/>
  <c r="CQ1219" i="1"/>
  <c r="CR1219" i="1"/>
  <c r="CT1219" i="1"/>
  <c r="CV1219" i="1"/>
  <c r="GL1219" i="1"/>
  <c r="GN1219" i="1"/>
  <c r="GP1219" i="1"/>
  <c r="GV1219" i="1"/>
  <c r="HC1219" i="1" s="1"/>
  <c r="GX1219" i="1" s="1"/>
  <c r="I1220" i="1"/>
  <c r="R1220" i="1"/>
  <c r="W1220" i="1"/>
  <c r="AC1220" i="1"/>
  <c r="CQ1220" i="1" s="1"/>
  <c r="AE1220" i="1"/>
  <c r="CR1220" i="1" s="1"/>
  <c r="AF1220" i="1"/>
  <c r="CT1220" i="1" s="1"/>
  <c r="AG1220" i="1"/>
  <c r="CU1220" i="1" s="1"/>
  <c r="T1220" i="1" s="1"/>
  <c r="AH1220" i="1"/>
  <c r="CV1220" i="1" s="1"/>
  <c r="U1220" i="1" s="1"/>
  <c r="AI1220" i="1"/>
  <c r="CW1220" i="1" s="1"/>
  <c r="V1220" i="1" s="1"/>
  <c r="AJ1220" i="1"/>
  <c r="CX1220" i="1"/>
  <c r="GL1220" i="1"/>
  <c r="GN1220" i="1"/>
  <c r="GP1220" i="1"/>
  <c r="GV1220" i="1"/>
  <c r="HC1220" i="1" s="1"/>
  <c r="GX1220" i="1" s="1"/>
  <c r="I1221" i="1"/>
  <c r="R1221" i="1" s="1"/>
  <c r="P1221" i="1"/>
  <c r="AC1221" i="1"/>
  <c r="CQ1221" i="1" s="1"/>
  <c r="AD1221" i="1"/>
  <c r="AB1221" i="1" s="1"/>
  <c r="AE1221" i="1"/>
  <c r="Q1221" i="1" s="1"/>
  <c r="AF1221" i="1"/>
  <c r="AG1221" i="1"/>
  <c r="AH1221" i="1"/>
  <c r="AI1221" i="1"/>
  <c r="CW1221" i="1" s="1"/>
  <c r="V1221" i="1" s="1"/>
  <c r="AJ1221" i="1"/>
  <c r="CT1221" i="1"/>
  <c r="CU1221" i="1"/>
  <c r="T1221" i="1" s="1"/>
  <c r="CV1221" i="1"/>
  <c r="U1221" i="1" s="1"/>
  <c r="CX1221" i="1"/>
  <c r="GL1221" i="1"/>
  <c r="GN1221" i="1"/>
  <c r="GP1221" i="1"/>
  <c r="GV1221" i="1"/>
  <c r="GX1221" i="1"/>
  <c r="HC1221" i="1"/>
  <c r="I1222" i="1"/>
  <c r="S1222" i="1"/>
  <c r="CY1222" i="1" s="1"/>
  <c r="U1222" i="1"/>
  <c r="X1222" i="1"/>
  <c r="Y1222" i="1"/>
  <c r="AC1222" i="1"/>
  <c r="AB1222" i="1" s="1"/>
  <c r="AD1222" i="1"/>
  <c r="AE1222" i="1"/>
  <c r="CS1222" i="1" s="1"/>
  <c r="AF1222" i="1"/>
  <c r="AG1222" i="1"/>
  <c r="CU1222" i="1" s="1"/>
  <c r="T1222" i="1" s="1"/>
  <c r="AH1222" i="1"/>
  <c r="AI1222" i="1"/>
  <c r="CW1222" i="1" s="1"/>
  <c r="V1222" i="1" s="1"/>
  <c r="AJ1222" i="1"/>
  <c r="CX1222" i="1" s="1"/>
  <c r="W1222" i="1" s="1"/>
  <c r="CQ1222" i="1"/>
  <c r="CR1222" i="1"/>
  <c r="CT1222" i="1"/>
  <c r="CV1222" i="1"/>
  <c r="GL1222" i="1"/>
  <c r="GN1222" i="1"/>
  <c r="GP1222" i="1"/>
  <c r="GV1222" i="1"/>
  <c r="HC1222" i="1" s="1"/>
  <c r="GX1222" i="1" s="1"/>
  <c r="I1223" i="1"/>
  <c r="R1223" i="1"/>
  <c r="W1223" i="1"/>
  <c r="AC1223" i="1"/>
  <c r="CQ1223" i="1" s="1"/>
  <c r="AE1223" i="1"/>
  <c r="CR1223" i="1" s="1"/>
  <c r="AF1223" i="1"/>
  <c r="CT1223" i="1" s="1"/>
  <c r="AG1223" i="1"/>
  <c r="CU1223" i="1" s="1"/>
  <c r="T1223" i="1" s="1"/>
  <c r="AH1223" i="1"/>
  <c r="CV1223" i="1" s="1"/>
  <c r="U1223" i="1" s="1"/>
  <c r="AI1223" i="1"/>
  <c r="CW1223" i="1" s="1"/>
  <c r="V1223" i="1" s="1"/>
  <c r="AJ1223" i="1"/>
  <c r="CX1223" i="1"/>
  <c r="GL1223" i="1"/>
  <c r="GN1223" i="1"/>
  <c r="GP1223" i="1"/>
  <c r="GV1223" i="1"/>
  <c r="HC1223" i="1" s="1"/>
  <c r="GX1223" i="1" s="1"/>
  <c r="I1224" i="1"/>
  <c r="R1224" i="1" s="1"/>
  <c r="P1224" i="1"/>
  <c r="AC1224" i="1"/>
  <c r="CQ1224" i="1" s="1"/>
  <c r="AD1224" i="1"/>
  <c r="AB1224" i="1" s="1"/>
  <c r="AE1224" i="1"/>
  <c r="Q1224" i="1" s="1"/>
  <c r="AF1224" i="1"/>
  <c r="AG1224" i="1"/>
  <c r="AH1224" i="1"/>
  <c r="AI1224" i="1"/>
  <c r="CW1224" i="1" s="1"/>
  <c r="V1224" i="1" s="1"/>
  <c r="AJ1224" i="1"/>
  <c r="CT1224" i="1"/>
  <c r="CU1224" i="1"/>
  <c r="T1224" i="1" s="1"/>
  <c r="CV1224" i="1"/>
  <c r="U1224" i="1" s="1"/>
  <c r="CX1224" i="1"/>
  <c r="GL1224" i="1"/>
  <c r="GN1224" i="1"/>
  <c r="GO1224" i="1"/>
  <c r="GP1224" i="1"/>
  <c r="GV1224" i="1"/>
  <c r="HC1224" i="1" s="1"/>
  <c r="GX1224" i="1" s="1"/>
  <c r="I1225" i="1"/>
  <c r="Q1225" i="1" s="1"/>
  <c r="R1225" i="1"/>
  <c r="T1225" i="1"/>
  <c r="AC1225" i="1"/>
  <c r="P1225" i="1" s="1"/>
  <c r="FR1225" i="1" s="1"/>
  <c r="AD1225" i="1"/>
  <c r="AE1225" i="1"/>
  <c r="CR1225" i="1" s="1"/>
  <c r="AF1225" i="1"/>
  <c r="AB1225" i="1" s="1"/>
  <c r="AG1225" i="1"/>
  <c r="AH1225" i="1"/>
  <c r="CV1225" i="1" s="1"/>
  <c r="U1225" i="1" s="1"/>
  <c r="AI1225" i="1"/>
  <c r="CW1225" i="1" s="1"/>
  <c r="V1225" i="1" s="1"/>
  <c r="AJ1225" i="1"/>
  <c r="CX1225" i="1" s="1"/>
  <c r="W1225" i="1" s="1"/>
  <c r="CQ1225" i="1"/>
  <c r="CS1225" i="1"/>
  <c r="CU1225" i="1"/>
  <c r="GL1225" i="1"/>
  <c r="GN1225" i="1"/>
  <c r="GO1225" i="1"/>
  <c r="GP1225" i="1"/>
  <c r="GV1225" i="1"/>
  <c r="HC1225" i="1"/>
  <c r="GX1225" i="1" s="1"/>
  <c r="C1226" i="1"/>
  <c r="D1226" i="1"/>
  <c r="Q1226" i="1"/>
  <c r="T1226" i="1"/>
  <c r="AC1226" i="1"/>
  <c r="CQ1226" i="1" s="1"/>
  <c r="AE1226" i="1"/>
  <c r="AF1226" i="1"/>
  <c r="S1226" i="1" s="1"/>
  <c r="AG1226" i="1"/>
  <c r="AH1226" i="1"/>
  <c r="AI1226" i="1"/>
  <c r="AJ1226" i="1"/>
  <c r="CX1226" i="1" s="1"/>
  <c r="W1226" i="1" s="1"/>
  <c r="CU1226" i="1"/>
  <c r="CV1226" i="1"/>
  <c r="U1226" i="1" s="1"/>
  <c r="CW1226" i="1"/>
  <c r="V1226" i="1" s="1"/>
  <c r="GL1226" i="1"/>
  <c r="GN1226" i="1"/>
  <c r="GP1226" i="1"/>
  <c r="GV1226" i="1"/>
  <c r="HC1226" i="1"/>
  <c r="GX1226" i="1" s="1"/>
  <c r="C1227" i="1"/>
  <c r="D1227" i="1"/>
  <c r="S1227" i="1"/>
  <c r="CY1227" i="1" s="1"/>
  <c r="U1227" i="1"/>
  <c r="X1227" i="1"/>
  <c r="Y1227" i="1"/>
  <c r="AC1227" i="1"/>
  <c r="AB1227" i="1" s="1"/>
  <c r="AD1227" i="1"/>
  <c r="AE1227" i="1"/>
  <c r="CS1227" i="1" s="1"/>
  <c r="AF1227" i="1"/>
  <c r="AG1227" i="1"/>
  <c r="CU1227" i="1" s="1"/>
  <c r="T1227" i="1" s="1"/>
  <c r="AH1227" i="1"/>
  <c r="AI1227" i="1"/>
  <c r="CW1227" i="1" s="1"/>
  <c r="V1227" i="1" s="1"/>
  <c r="AJ1227" i="1"/>
  <c r="CX1227" i="1" s="1"/>
  <c r="W1227" i="1" s="1"/>
  <c r="CQ1227" i="1"/>
  <c r="CR1227" i="1"/>
  <c r="CT1227" i="1"/>
  <c r="CV1227" i="1"/>
  <c r="GL1227" i="1"/>
  <c r="GN1227" i="1"/>
  <c r="GP1227" i="1"/>
  <c r="GV1227" i="1"/>
  <c r="HC1227" i="1" s="1"/>
  <c r="GX1227" i="1" s="1"/>
  <c r="I1228" i="1"/>
  <c r="R1228" i="1"/>
  <c r="T1228" i="1"/>
  <c r="W1228" i="1"/>
  <c r="AC1228" i="1"/>
  <c r="CQ1228" i="1" s="1"/>
  <c r="AE1228" i="1"/>
  <c r="CR1228" i="1" s="1"/>
  <c r="AF1228" i="1"/>
  <c r="CT1228" i="1" s="1"/>
  <c r="AG1228" i="1"/>
  <c r="CU1228" i="1" s="1"/>
  <c r="AH1228" i="1"/>
  <c r="CV1228" i="1" s="1"/>
  <c r="U1228" i="1" s="1"/>
  <c r="AI1228" i="1"/>
  <c r="CW1228" i="1" s="1"/>
  <c r="V1228" i="1" s="1"/>
  <c r="AJ1228" i="1"/>
  <c r="CX1228" i="1"/>
  <c r="GL1228" i="1"/>
  <c r="GN1228" i="1"/>
  <c r="GP1228" i="1"/>
  <c r="GV1228" i="1"/>
  <c r="HC1228" i="1" s="1"/>
  <c r="GX1228" i="1" s="1"/>
  <c r="I1229" i="1"/>
  <c r="R1229" i="1" s="1"/>
  <c r="P1229" i="1"/>
  <c r="AC1229" i="1"/>
  <c r="CQ1229" i="1" s="1"/>
  <c r="AD1229" i="1"/>
  <c r="AB1229" i="1" s="1"/>
  <c r="AE1229" i="1"/>
  <c r="Q1229" i="1" s="1"/>
  <c r="AF1229" i="1"/>
  <c r="AG1229" i="1"/>
  <c r="AH1229" i="1"/>
  <c r="AI1229" i="1"/>
  <c r="CW1229" i="1" s="1"/>
  <c r="V1229" i="1" s="1"/>
  <c r="AJ1229" i="1"/>
  <c r="CT1229" i="1"/>
  <c r="CU1229" i="1"/>
  <c r="T1229" i="1" s="1"/>
  <c r="CV1229" i="1"/>
  <c r="U1229" i="1" s="1"/>
  <c r="CX1229" i="1"/>
  <c r="GL1229" i="1"/>
  <c r="GN1229" i="1"/>
  <c r="GP1229" i="1"/>
  <c r="GV1229" i="1"/>
  <c r="GX1229" i="1"/>
  <c r="HC1229" i="1"/>
  <c r="I1230" i="1"/>
  <c r="S1230" i="1"/>
  <c r="CY1230" i="1" s="1"/>
  <c r="U1230" i="1"/>
  <c r="X1230" i="1"/>
  <c r="Y1230" i="1"/>
  <c r="AC1230" i="1"/>
  <c r="AB1230" i="1" s="1"/>
  <c r="AD1230" i="1"/>
  <c r="AE1230" i="1"/>
  <c r="CS1230" i="1" s="1"/>
  <c r="AF1230" i="1"/>
  <c r="AG1230" i="1"/>
  <c r="CU1230" i="1" s="1"/>
  <c r="T1230" i="1" s="1"/>
  <c r="AH1230" i="1"/>
  <c r="AI1230" i="1"/>
  <c r="CW1230" i="1" s="1"/>
  <c r="V1230" i="1" s="1"/>
  <c r="AJ1230" i="1"/>
  <c r="CX1230" i="1" s="1"/>
  <c r="W1230" i="1" s="1"/>
  <c r="CQ1230" i="1"/>
  <c r="CR1230" i="1"/>
  <c r="CT1230" i="1"/>
  <c r="CV1230" i="1"/>
  <c r="GL1230" i="1"/>
  <c r="GN1230" i="1"/>
  <c r="GO1230" i="1"/>
  <c r="GP1230" i="1"/>
  <c r="GV1230" i="1"/>
  <c r="HC1230" i="1" s="1"/>
  <c r="GX1230" i="1" s="1"/>
  <c r="I1231" i="1"/>
  <c r="V1231" i="1" s="1"/>
  <c r="S1231" i="1"/>
  <c r="AC1231" i="1"/>
  <c r="AE1231" i="1"/>
  <c r="CR1231" i="1" s="1"/>
  <c r="AF1231" i="1"/>
  <c r="CT1231" i="1" s="1"/>
  <c r="AG1231" i="1"/>
  <c r="CU1231" i="1" s="1"/>
  <c r="T1231" i="1" s="1"/>
  <c r="AH1231" i="1"/>
  <c r="CV1231" i="1" s="1"/>
  <c r="U1231" i="1" s="1"/>
  <c r="AI1231" i="1"/>
  <c r="AJ1231" i="1"/>
  <c r="CQ1231" i="1"/>
  <c r="CW1231" i="1"/>
  <c r="CX1231" i="1"/>
  <c r="W1231" i="1" s="1"/>
  <c r="GL1231" i="1"/>
  <c r="GN1231" i="1"/>
  <c r="GO1231" i="1"/>
  <c r="GP1231" i="1"/>
  <c r="GV1231" i="1"/>
  <c r="HC1231" i="1" s="1"/>
  <c r="GX1231" i="1" s="1"/>
  <c r="I1232" i="1"/>
  <c r="AC1232" i="1"/>
  <c r="P1232" i="1" s="1"/>
  <c r="AE1232" i="1"/>
  <c r="AD1232" i="1" s="1"/>
  <c r="AB1232" i="1" s="1"/>
  <c r="AF1232" i="1"/>
  <c r="S1232" i="1" s="1"/>
  <c r="AG1232" i="1"/>
  <c r="CU1232" i="1" s="1"/>
  <c r="T1232" i="1" s="1"/>
  <c r="AH1232" i="1"/>
  <c r="AI1232" i="1"/>
  <c r="CW1232" i="1" s="1"/>
  <c r="AJ1232" i="1"/>
  <c r="CS1232" i="1"/>
  <c r="CT1232" i="1"/>
  <c r="CV1232" i="1"/>
  <c r="CX1232" i="1"/>
  <c r="GL1232" i="1"/>
  <c r="GN1232" i="1"/>
  <c r="GP1232" i="1"/>
  <c r="GV1232" i="1"/>
  <c r="HC1232" i="1" s="1"/>
  <c r="GX1232" i="1" s="1"/>
  <c r="I1233" i="1"/>
  <c r="R1233" i="1" s="1"/>
  <c r="S1233" i="1"/>
  <c r="X1233" i="1" s="1"/>
  <c r="AC1233" i="1"/>
  <c r="CQ1233" i="1" s="1"/>
  <c r="AE1233" i="1"/>
  <c r="CR1233" i="1" s="1"/>
  <c r="AF1233" i="1"/>
  <c r="AG1233" i="1"/>
  <c r="CU1233" i="1" s="1"/>
  <c r="T1233" i="1" s="1"/>
  <c r="AH1233" i="1"/>
  <c r="CV1233" i="1" s="1"/>
  <c r="U1233" i="1" s="1"/>
  <c r="AI1233" i="1"/>
  <c r="CW1233" i="1" s="1"/>
  <c r="V1233" i="1" s="1"/>
  <c r="AJ1233" i="1"/>
  <c r="CX1233" i="1" s="1"/>
  <c r="W1233" i="1" s="1"/>
  <c r="CT1233" i="1"/>
  <c r="CY1233" i="1"/>
  <c r="GL1233" i="1"/>
  <c r="GN1233" i="1"/>
  <c r="GP1233" i="1"/>
  <c r="GV1233" i="1"/>
  <c r="HC1233" i="1"/>
  <c r="GX1233" i="1" s="1"/>
  <c r="I1234" i="1"/>
  <c r="P1234" i="1"/>
  <c r="R1234" i="1"/>
  <c r="U1234" i="1"/>
  <c r="AC1234" i="1"/>
  <c r="CQ1234" i="1" s="1"/>
  <c r="AD1234" i="1"/>
  <c r="AE1234" i="1"/>
  <c r="CS1234" i="1" s="1"/>
  <c r="AF1234" i="1"/>
  <c r="AG1234" i="1"/>
  <c r="CU1234" i="1" s="1"/>
  <c r="T1234" i="1" s="1"/>
  <c r="AH1234" i="1"/>
  <c r="AI1234" i="1"/>
  <c r="AJ1234" i="1"/>
  <c r="CR1234" i="1"/>
  <c r="CV1234" i="1"/>
  <c r="CW1234" i="1"/>
  <c r="V1234" i="1" s="1"/>
  <c r="CX1234" i="1"/>
  <c r="W1234" i="1" s="1"/>
  <c r="GL1234" i="1"/>
  <c r="GN1234" i="1"/>
  <c r="GP1234" i="1"/>
  <c r="GV1234" i="1"/>
  <c r="HC1234" i="1" s="1"/>
  <c r="GX1234" i="1" s="1"/>
  <c r="I1235" i="1"/>
  <c r="AC1235" i="1"/>
  <c r="P1235" i="1" s="1"/>
  <c r="AE1235" i="1"/>
  <c r="AD1235" i="1" s="1"/>
  <c r="AB1235" i="1" s="1"/>
  <c r="AF1235" i="1"/>
  <c r="AG1235" i="1"/>
  <c r="CU1235" i="1" s="1"/>
  <c r="T1235" i="1" s="1"/>
  <c r="AH1235" i="1"/>
  <c r="AI1235" i="1"/>
  <c r="CW1235" i="1" s="1"/>
  <c r="V1235" i="1" s="1"/>
  <c r="AJ1235" i="1"/>
  <c r="CS1235" i="1"/>
  <c r="CT1235" i="1"/>
  <c r="CV1235" i="1"/>
  <c r="CX1235" i="1"/>
  <c r="GL1235" i="1"/>
  <c r="GN1235" i="1"/>
  <c r="GP1235" i="1"/>
  <c r="GV1235" i="1"/>
  <c r="HC1235" i="1" s="1"/>
  <c r="I1236" i="1"/>
  <c r="Q1236" i="1" s="1"/>
  <c r="K1236" i="1"/>
  <c r="P1236" i="1"/>
  <c r="R1236" i="1"/>
  <c r="S1236" i="1"/>
  <c r="X1236" i="1" s="1"/>
  <c r="U1236" i="1"/>
  <c r="AC1236" i="1"/>
  <c r="AD1236" i="1"/>
  <c r="AB1236" i="1" s="1"/>
  <c r="AE1236" i="1"/>
  <c r="AF1236" i="1"/>
  <c r="CT1236" i="1" s="1"/>
  <c r="AG1236" i="1"/>
  <c r="CU1236" i="1" s="1"/>
  <c r="T1236" i="1" s="1"/>
  <c r="AH1236" i="1"/>
  <c r="CV1236" i="1" s="1"/>
  <c r="AI1236" i="1"/>
  <c r="CW1236" i="1" s="1"/>
  <c r="V1236" i="1" s="1"/>
  <c r="AJ1236" i="1"/>
  <c r="CX1236" i="1" s="1"/>
  <c r="W1236" i="1" s="1"/>
  <c r="CQ1236" i="1"/>
  <c r="CR1236" i="1"/>
  <c r="CS1236" i="1"/>
  <c r="CZ1236" i="1"/>
  <c r="GL1236" i="1"/>
  <c r="GN1236" i="1"/>
  <c r="GP1236" i="1"/>
  <c r="GV1236" i="1"/>
  <c r="HC1236" i="1" s="1"/>
  <c r="GX1236" i="1" s="1"/>
  <c r="I1237" i="1"/>
  <c r="R1237" i="1" s="1"/>
  <c r="K1237" i="1"/>
  <c r="P1237" i="1"/>
  <c r="W1237" i="1"/>
  <c r="AC1237" i="1"/>
  <c r="CQ1237" i="1" s="1"/>
  <c r="AD1237" i="1"/>
  <c r="AB1237" i="1" s="1"/>
  <c r="AE1237" i="1"/>
  <c r="Q1237" i="1" s="1"/>
  <c r="AF1237" i="1"/>
  <c r="AG1237" i="1"/>
  <c r="AH1237" i="1"/>
  <c r="AI1237" i="1"/>
  <c r="CW1237" i="1" s="1"/>
  <c r="V1237" i="1" s="1"/>
  <c r="AJ1237" i="1"/>
  <c r="CT1237" i="1"/>
  <c r="CU1237" i="1"/>
  <c r="T1237" i="1" s="1"/>
  <c r="CV1237" i="1"/>
  <c r="U1237" i="1" s="1"/>
  <c r="CX1237" i="1"/>
  <c r="GL1237" i="1"/>
  <c r="GN1237" i="1"/>
  <c r="GP1237" i="1"/>
  <c r="GV1237" i="1"/>
  <c r="GX1237" i="1"/>
  <c r="HC1237" i="1"/>
  <c r="C1238" i="1"/>
  <c r="D1238" i="1"/>
  <c r="I1238" i="1"/>
  <c r="Q1238" i="1" s="1"/>
  <c r="K1238" i="1"/>
  <c r="P1238" i="1"/>
  <c r="CP1238" i="1" s="1"/>
  <c r="O1238" i="1" s="1"/>
  <c r="R1238" i="1"/>
  <c r="S1238" i="1"/>
  <c r="X1238" i="1" s="1"/>
  <c r="V1238" i="1"/>
  <c r="AC1238" i="1"/>
  <c r="AD1238" i="1"/>
  <c r="AB1238" i="1" s="1"/>
  <c r="AE1238" i="1"/>
  <c r="AF1238" i="1"/>
  <c r="CT1238" i="1" s="1"/>
  <c r="AG1238" i="1"/>
  <c r="CU1238" i="1" s="1"/>
  <c r="T1238" i="1" s="1"/>
  <c r="AH1238" i="1"/>
  <c r="CV1238" i="1" s="1"/>
  <c r="U1238" i="1" s="1"/>
  <c r="AI1238" i="1"/>
  <c r="CW1238" i="1" s="1"/>
  <c r="AJ1238" i="1"/>
  <c r="CX1238" i="1" s="1"/>
  <c r="W1238" i="1" s="1"/>
  <c r="CQ1238" i="1"/>
  <c r="CR1238" i="1"/>
  <c r="CS1238" i="1"/>
  <c r="CZ1238" i="1"/>
  <c r="GL1238" i="1"/>
  <c r="GN1238" i="1"/>
  <c r="GP1238" i="1"/>
  <c r="GV1238" i="1"/>
  <c r="HC1238" i="1" s="1"/>
  <c r="GX1238" i="1" s="1"/>
  <c r="C1239" i="1"/>
  <c r="D1239" i="1"/>
  <c r="I1239" i="1"/>
  <c r="K1239" i="1"/>
  <c r="U1239" i="1"/>
  <c r="W1239" i="1"/>
  <c r="AC1239" i="1"/>
  <c r="AE1239" i="1"/>
  <c r="AD1239" i="1" s="1"/>
  <c r="AB1239" i="1" s="1"/>
  <c r="AF1239" i="1"/>
  <c r="S1239" i="1" s="1"/>
  <c r="AG1239" i="1"/>
  <c r="CU1239" i="1" s="1"/>
  <c r="T1239" i="1" s="1"/>
  <c r="AH1239" i="1"/>
  <c r="AI1239" i="1"/>
  <c r="CW1239" i="1" s="1"/>
  <c r="V1239" i="1" s="1"/>
  <c r="AJ1239" i="1"/>
  <c r="CS1239" i="1"/>
  <c r="CT1239" i="1"/>
  <c r="CV1239" i="1"/>
  <c r="CX1239" i="1"/>
  <c r="GL1239" i="1"/>
  <c r="GN1239" i="1"/>
  <c r="GP1239" i="1"/>
  <c r="GV1239" i="1"/>
  <c r="HC1239" i="1" s="1"/>
  <c r="GX1239" i="1" s="1"/>
  <c r="I1240" i="1"/>
  <c r="R1240" i="1" s="1"/>
  <c r="S1240" i="1"/>
  <c r="X1240" i="1" s="1"/>
  <c r="V1240" i="1"/>
  <c r="AC1240" i="1"/>
  <c r="CQ1240" i="1" s="1"/>
  <c r="AE1240" i="1"/>
  <c r="CR1240" i="1" s="1"/>
  <c r="AF1240" i="1"/>
  <c r="AG1240" i="1"/>
  <c r="CU1240" i="1" s="1"/>
  <c r="T1240" i="1" s="1"/>
  <c r="AH1240" i="1"/>
  <c r="CV1240" i="1" s="1"/>
  <c r="U1240" i="1" s="1"/>
  <c r="AI1240" i="1"/>
  <c r="CW1240" i="1" s="1"/>
  <c r="AJ1240" i="1"/>
  <c r="CX1240" i="1" s="1"/>
  <c r="W1240" i="1" s="1"/>
  <c r="CT1240" i="1"/>
  <c r="CY1240" i="1"/>
  <c r="GL1240" i="1"/>
  <c r="GN1240" i="1"/>
  <c r="GP1240" i="1"/>
  <c r="GV1240" i="1"/>
  <c r="HC1240" i="1"/>
  <c r="GX1240" i="1" s="1"/>
  <c r="AC1241" i="1"/>
  <c r="CQ1241" i="1" s="1"/>
  <c r="AD1241" i="1"/>
  <c r="AE1241" i="1"/>
  <c r="CS1241" i="1" s="1"/>
  <c r="AF1241" i="1"/>
  <c r="CT1241" i="1" s="1"/>
  <c r="AG1241" i="1"/>
  <c r="AH1241" i="1"/>
  <c r="AI1241" i="1"/>
  <c r="AJ1241" i="1"/>
  <c r="CR1241" i="1"/>
  <c r="CU1241" i="1"/>
  <c r="CV1241" i="1"/>
  <c r="CW1241" i="1"/>
  <c r="CX1241" i="1"/>
  <c r="GL1241" i="1"/>
  <c r="GN1241" i="1"/>
  <c r="GP1241" i="1"/>
  <c r="GV1241" i="1"/>
  <c r="HC1241" i="1" s="1"/>
  <c r="I1242" i="1"/>
  <c r="AC1242" i="1"/>
  <c r="P1242" i="1" s="1"/>
  <c r="AE1242" i="1"/>
  <c r="AD1242" i="1" s="1"/>
  <c r="AB1242" i="1" s="1"/>
  <c r="AF1242" i="1"/>
  <c r="S1242" i="1" s="1"/>
  <c r="X1242" i="1" s="1"/>
  <c r="AG1242" i="1"/>
  <c r="CU1242" i="1" s="1"/>
  <c r="T1242" i="1" s="1"/>
  <c r="AH1242" i="1"/>
  <c r="AI1242" i="1"/>
  <c r="CW1242" i="1" s="1"/>
  <c r="V1242" i="1" s="1"/>
  <c r="AJ1242" i="1"/>
  <c r="CQ1242" i="1"/>
  <c r="CS1242" i="1"/>
  <c r="CT1242" i="1"/>
  <c r="CV1242" i="1"/>
  <c r="CX1242" i="1"/>
  <c r="GL1242" i="1"/>
  <c r="GN1242" i="1"/>
  <c r="GP1242" i="1"/>
  <c r="GV1242" i="1"/>
  <c r="HC1242" i="1" s="1"/>
  <c r="GX1242" i="1" s="1"/>
  <c r="I1243" i="1"/>
  <c r="R1243" i="1" s="1"/>
  <c r="S1243" i="1"/>
  <c r="X1243" i="1" s="1"/>
  <c r="V1243" i="1"/>
  <c r="AC1243" i="1"/>
  <c r="CQ1243" i="1" s="1"/>
  <c r="AE1243" i="1"/>
  <c r="CR1243" i="1" s="1"/>
  <c r="AF1243" i="1"/>
  <c r="AG1243" i="1"/>
  <c r="CU1243" i="1" s="1"/>
  <c r="T1243" i="1" s="1"/>
  <c r="AH1243" i="1"/>
  <c r="CV1243" i="1" s="1"/>
  <c r="U1243" i="1" s="1"/>
  <c r="AI1243" i="1"/>
  <c r="CW1243" i="1" s="1"/>
  <c r="AJ1243" i="1"/>
  <c r="CX1243" i="1" s="1"/>
  <c r="W1243" i="1" s="1"/>
  <c r="CT1243" i="1"/>
  <c r="CY1243" i="1"/>
  <c r="GL1243" i="1"/>
  <c r="GN1243" i="1"/>
  <c r="GP1243" i="1"/>
  <c r="GV1243" i="1"/>
  <c r="HC1243" i="1"/>
  <c r="GX1243" i="1" s="1"/>
  <c r="C1244" i="1"/>
  <c r="D1244" i="1"/>
  <c r="I1244" i="1"/>
  <c r="K1244" i="1"/>
  <c r="Y1244" i="1"/>
  <c r="AC1244" i="1"/>
  <c r="AD1244" i="1"/>
  <c r="AE1244" i="1"/>
  <c r="AF1244" i="1"/>
  <c r="S1244" i="1" s="1"/>
  <c r="AG1244" i="1"/>
  <c r="AH1244" i="1"/>
  <c r="CV1244" i="1" s="1"/>
  <c r="U1244" i="1" s="1"/>
  <c r="AI1244" i="1"/>
  <c r="AJ1244" i="1"/>
  <c r="CX1244" i="1" s="1"/>
  <c r="W1244" i="1" s="1"/>
  <c r="CR1244" i="1"/>
  <c r="CS1244" i="1"/>
  <c r="CT1244" i="1"/>
  <c r="CU1244" i="1"/>
  <c r="T1244" i="1" s="1"/>
  <c r="CW1244" i="1"/>
  <c r="GL1244" i="1"/>
  <c r="GN1244" i="1"/>
  <c r="GP1244" i="1"/>
  <c r="GV1244" i="1"/>
  <c r="HC1244" i="1" s="1"/>
  <c r="GX1244" i="1" s="1"/>
  <c r="C1245" i="1"/>
  <c r="D1245" i="1"/>
  <c r="I1245" i="1"/>
  <c r="I1251" i="1" s="1"/>
  <c r="K1245" i="1"/>
  <c r="R1245" i="1"/>
  <c r="U1245" i="1"/>
  <c r="W1245" i="1"/>
  <c r="AC1245" i="1"/>
  <c r="CQ1245" i="1" s="1"/>
  <c r="AE1245" i="1"/>
  <c r="CR1245" i="1" s="1"/>
  <c r="AF1245" i="1"/>
  <c r="AG1245" i="1"/>
  <c r="CU1245" i="1" s="1"/>
  <c r="T1245" i="1" s="1"/>
  <c r="AH1245" i="1"/>
  <c r="CV1245" i="1" s="1"/>
  <c r="AI1245" i="1"/>
  <c r="CW1245" i="1" s="1"/>
  <c r="V1245" i="1" s="1"/>
  <c r="AJ1245" i="1"/>
  <c r="CX1245" i="1"/>
  <c r="GL1245" i="1"/>
  <c r="GN1245" i="1"/>
  <c r="GP1245" i="1"/>
  <c r="GV1245" i="1"/>
  <c r="HC1245" i="1" s="1"/>
  <c r="GX1245" i="1" s="1"/>
  <c r="I1246" i="1"/>
  <c r="P1246" i="1" s="1"/>
  <c r="Q1246" i="1"/>
  <c r="AC1246" i="1"/>
  <c r="CQ1246" i="1" s="1"/>
  <c r="AD1246" i="1"/>
  <c r="AB1246" i="1" s="1"/>
  <c r="AE1246" i="1"/>
  <c r="CR1246" i="1" s="1"/>
  <c r="AF1246" i="1"/>
  <c r="AG1246" i="1"/>
  <c r="AH1246" i="1"/>
  <c r="AI1246" i="1"/>
  <c r="CW1246" i="1" s="1"/>
  <c r="V1246" i="1" s="1"/>
  <c r="AJ1246" i="1"/>
  <c r="CS1246" i="1"/>
  <c r="CT1246" i="1"/>
  <c r="CU1246" i="1"/>
  <c r="T1246" i="1" s="1"/>
  <c r="CV1246" i="1"/>
  <c r="U1246" i="1" s="1"/>
  <c r="CX1246" i="1"/>
  <c r="GL1246" i="1"/>
  <c r="GN1246" i="1"/>
  <c r="GP1246" i="1"/>
  <c r="GV1246" i="1"/>
  <c r="GX1246" i="1"/>
  <c r="HC1246" i="1"/>
  <c r="AC1247" i="1"/>
  <c r="AB1247" i="1" s="1"/>
  <c r="AD1247" i="1"/>
  <c r="AE1247" i="1"/>
  <c r="CS1247" i="1" s="1"/>
  <c r="AF1247" i="1"/>
  <c r="AG1247" i="1"/>
  <c r="CU1247" i="1" s="1"/>
  <c r="AH1247" i="1"/>
  <c r="AI1247" i="1"/>
  <c r="CW1247" i="1" s="1"/>
  <c r="AJ1247" i="1"/>
  <c r="CX1247" i="1" s="1"/>
  <c r="CQ1247" i="1"/>
  <c r="CR1247" i="1"/>
  <c r="CT1247" i="1"/>
  <c r="CV1247" i="1"/>
  <c r="GL1247" i="1"/>
  <c r="GN1247" i="1"/>
  <c r="GP1247" i="1"/>
  <c r="GV1247" i="1"/>
  <c r="HC1247" i="1" s="1"/>
  <c r="AC1248" i="1"/>
  <c r="CQ1248" i="1" s="1"/>
  <c r="AE1248" i="1"/>
  <c r="CR1248" i="1" s="1"/>
  <c r="AF1248" i="1"/>
  <c r="AG1248" i="1"/>
  <c r="CU1248" i="1" s="1"/>
  <c r="AH1248" i="1"/>
  <c r="CV1248" i="1" s="1"/>
  <c r="AI1248" i="1"/>
  <c r="AJ1248" i="1"/>
  <c r="CW1248" i="1"/>
  <c r="CX1248" i="1"/>
  <c r="GL1248" i="1"/>
  <c r="GN1248" i="1"/>
  <c r="GP1248" i="1"/>
  <c r="GV1248" i="1"/>
  <c r="HC1248" i="1" s="1"/>
  <c r="I1249" i="1"/>
  <c r="P1249" i="1"/>
  <c r="Q1249" i="1"/>
  <c r="AC1249" i="1"/>
  <c r="CQ1249" i="1" s="1"/>
  <c r="AE1249" i="1"/>
  <c r="CR1249" i="1" s="1"/>
  <c r="AF1249" i="1"/>
  <c r="AG1249" i="1"/>
  <c r="AH1249" i="1"/>
  <c r="AI1249" i="1"/>
  <c r="CW1249" i="1" s="1"/>
  <c r="V1249" i="1" s="1"/>
  <c r="AJ1249" i="1"/>
  <c r="CS1249" i="1"/>
  <c r="CT1249" i="1"/>
  <c r="CU1249" i="1"/>
  <c r="CV1249" i="1"/>
  <c r="U1249" i="1" s="1"/>
  <c r="CX1249" i="1"/>
  <c r="GL1249" i="1"/>
  <c r="GN1249" i="1"/>
  <c r="GP1249" i="1"/>
  <c r="GV1249" i="1"/>
  <c r="GX1249" i="1"/>
  <c r="HC1249" i="1"/>
  <c r="AC1250" i="1"/>
  <c r="AB1250" i="1" s="1"/>
  <c r="AD1250" i="1"/>
  <c r="AE1250" i="1"/>
  <c r="CS1250" i="1" s="1"/>
  <c r="AF1250" i="1"/>
  <c r="AG1250" i="1"/>
  <c r="CU1250" i="1" s="1"/>
  <c r="AH1250" i="1"/>
  <c r="AI1250" i="1"/>
  <c r="CW1250" i="1" s="1"/>
  <c r="AJ1250" i="1"/>
  <c r="CQ1250" i="1"/>
  <c r="CR1250" i="1"/>
  <c r="CT1250" i="1"/>
  <c r="CV1250" i="1"/>
  <c r="CX1250" i="1"/>
  <c r="GL1250" i="1"/>
  <c r="GN1250" i="1"/>
  <c r="GP1250" i="1"/>
  <c r="GV1250" i="1"/>
  <c r="HC1250" i="1" s="1"/>
  <c r="U1251" i="1"/>
  <c r="AC1251" i="1"/>
  <c r="AE1251" i="1"/>
  <c r="CR1251" i="1" s="1"/>
  <c r="AF1251" i="1"/>
  <c r="AG1251" i="1"/>
  <c r="CU1251" i="1" s="1"/>
  <c r="AH1251" i="1"/>
  <c r="CV1251" i="1" s="1"/>
  <c r="AI1251" i="1"/>
  <c r="CW1251" i="1" s="1"/>
  <c r="V1251" i="1" s="1"/>
  <c r="AJ1251" i="1"/>
  <c r="CT1251" i="1"/>
  <c r="CX1251" i="1"/>
  <c r="GL1251" i="1"/>
  <c r="GN1251" i="1"/>
  <c r="GP1251" i="1"/>
  <c r="GV1251" i="1"/>
  <c r="HC1251" i="1" s="1"/>
  <c r="C1253" i="1"/>
  <c r="D1253" i="1"/>
  <c r="I1253" i="1"/>
  <c r="T1253" i="1" s="1"/>
  <c r="K1253" i="1"/>
  <c r="AB1253" i="1"/>
  <c r="AC1253" i="1"/>
  <c r="AD1253" i="1"/>
  <c r="AE1253" i="1"/>
  <c r="AF1253" i="1"/>
  <c r="CT1253" i="1" s="1"/>
  <c r="AG1253" i="1"/>
  <c r="AH1253" i="1"/>
  <c r="CV1253" i="1" s="1"/>
  <c r="U1253" i="1" s="1"/>
  <c r="AI1253" i="1"/>
  <c r="AJ1253" i="1"/>
  <c r="CX1253" i="1" s="1"/>
  <c r="W1253" i="1" s="1"/>
  <c r="CQ1253" i="1"/>
  <c r="CR1253" i="1"/>
  <c r="CS1253" i="1"/>
  <c r="CU1253" i="1"/>
  <c r="CW1253" i="1"/>
  <c r="GL1253" i="1"/>
  <c r="GN1253" i="1"/>
  <c r="GP1253" i="1"/>
  <c r="GV1253" i="1"/>
  <c r="HC1253" i="1"/>
  <c r="C1254" i="1"/>
  <c r="D1254" i="1"/>
  <c r="I1254" i="1"/>
  <c r="K1254" i="1"/>
  <c r="P1254" i="1"/>
  <c r="R1254" i="1"/>
  <c r="S1254" i="1"/>
  <c r="Y1254" i="1"/>
  <c r="AC1254" i="1"/>
  <c r="CQ1254" i="1" s="1"/>
  <c r="AD1254" i="1"/>
  <c r="AE1254" i="1"/>
  <c r="CS1254" i="1" s="1"/>
  <c r="AF1254" i="1"/>
  <c r="CT1254" i="1" s="1"/>
  <c r="AG1254" i="1"/>
  <c r="CU1254" i="1" s="1"/>
  <c r="T1254" i="1" s="1"/>
  <c r="AH1254" i="1"/>
  <c r="AI1254" i="1"/>
  <c r="AJ1254" i="1"/>
  <c r="CR1254" i="1"/>
  <c r="CV1254" i="1"/>
  <c r="CW1254" i="1"/>
  <c r="V1254" i="1" s="1"/>
  <c r="CX1254" i="1"/>
  <c r="W1254" i="1" s="1"/>
  <c r="GL1254" i="1"/>
  <c r="GN1254" i="1"/>
  <c r="GP1254" i="1"/>
  <c r="GV1254" i="1"/>
  <c r="HC1254" i="1" s="1"/>
  <c r="GX1254" i="1" s="1"/>
  <c r="I1255" i="1"/>
  <c r="U1255" i="1" s="1"/>
  <c r="AC1255" i="1"/>
  <c r="AE1255" i="1"/>
  <c r="AD1255" i="1" s="1"/>
  <c r="AB1255" i="1" s="1"/>
  <c r="AF1255" i="1"/>
  <c r="AG1255" i="1"/>
  <c r="CU1255" i="1" s="1"/>
  <c r="AH1255" i="1"/>
  <c r="AI1255" i="1"/>
  <c r="CW1255" i="1" s="1"/>
  <c r="AJ1255" i="1"/>
  <c r="CQ1255" i="1"/>
  <c r="CS1255" i="1"/>
  <c r="CT1255" i="1"/>
  <c r="CV1255" i="1"/>
  <c r="CX1255" i="1"/>
  <c r="GL1255" i="1"/>
  <c r="GN1255" i="1"/>
  <c r="GP1255" i="1"/>
  <c r="GV1255" i="1"/>
  <c r="HC1255" i="1" s="1"/>
  <c r="AC1256" i="1"/>
  <c r="CQ1256" i="1" s="1"/>
  <c r="AE1256" i="1"/>
  <c r="AF1256" i="1"/>
  <c r="AG1256" i="1"/>
  <c r="CU1256" i="1" s="1"/>
  <c r="AH1256" i="1"/>
  <c r="CV1256" i="1" s="1"/>
  <c r="AI1256" i="1"/>
  <c r="CW1256" i="1" s="1"/>
  <c r="AJ1256" i="1"/>
  <c r="CX1256" i="1" s="1"/>
  <c r="CT1256" i="1"/>
  <c r="GL1256" i="1"/>
  <c r="GN1256" i="1"/>
  <c r="GP1256" i="1"/>
  <c r="GV1256" i="1"/>
  <c r="HC1256" i="1"/>
  <c r="AC1257" i="1"/>
  <c r="CQ1257" i="1" s="1"/>
  <c r="AD1257" i="1"/>
  <c r="AE1257" i="1"/>
  <c r="CS1257" i="1" s="1"/>
  <c r="AF1257" i="1"/>
  <c r="CT1257" i="1" s="1"/>
  <c r="AG1257" i="1"/>
  <c r="CU1257" i="1" s="1"/>
  <c r="AH1257" i="1"/>
  <c r="AI1257" i="1"/>
  <c r="AJ1257" i="1"/>
  <c r="CR1257" i="1"/>
  <c r="CV1257" i="1"/>
  <c r="CW1257" i="1"/>
  <c r="CX1257" i="1"/>
  <c r="GL1257" i="1"/>
  <c r="GN1257" i="1"/>
  <c r="GP1257" i="1"/>
  <c r="GV1257" i="1"/>
  <c r="HC1257" i="1" s="1"/>
  <c r="I1258" i="1"/>
  <c r="U1258" i="1" s="1"/>
  <c r="AC1258" i="1"/>
  <c r="AE1258" i="1"/>
  <c r="AD1258" i="1" s="1"/>
  <c r="AB1258" i="1" s="1"/>
  <c r="AF1258" i="1"/>
  <c r="AG1258" i="1"/>
  <c r="CU1258" i="1" s="1"/>
  <c r="AH1258" i="1"/>
  <c r="AI1258" i="1"/>
  <c r="CW1258" i="1" s="1"/>
  <c r="AJ1258" i="1"/>
  <c r="CQ1258" i="1"/>
  <c r="CS1258" i="1"/>
  <c r="CT1258" i="1"/>
  <c r="CV1258" i="1"/>
  <c r="CX1258" i="1"/>
  <c r="GL1258" i="1"/>
  <c r="GN1258" i="1"/>
  <c r="GP1258" i="1"/>
  <c r="GV1258" i="1"/>
  <c r="HC1258" i="1" s="1"/>
  <c r="I1259" i="1"/>
  <c r="Q1259" i="1" s="1"/>
  <c r="K1259" i="1"/>
  <c r="P1259" i="1"/>
  <c r="CP1259" i="1" s="1"/>
  <c r="O1259" i="1" s="1"/>
  <c r="R1259" i="1"/>
  <c r="S1259" i="1"/>
  <c r="V1259" i="1"/>
  <c r="AC1259" i="1"/>
  <c r="AD1259" i="1"/>
  <c r="AB1259" i="1" s="1"/>
  <c r="AE1259" i="1"/>
  <c r="AF1259" i="1"/>
  <c r="CT1259" i="1" s="1"/>
  <c r="AG1259" i="1"/>
  <c r="AH1259" i="1"/>
  <c r="CV1259" i="1" s="1"/>
  <c r="U1259" i="1" s="1"/>
  <c r="AI1259" i="1"/>
  <c r="CW1259" i="1" s="1"/>
  <c r="AJ1259" i="1"/>
  <c r="CX1259" i="1" s="1"/>
  <c r="W1259" i="1" s="1"/>
  <c r="CQ1259" i="1"/>
  <c r="CR1259" i="1"/>
  <c r="CS1259" i="1"/>
  <c r="CU1259" i="1"/>
  <c r="T1259" i="1" s="1"/>
  <c r="CZ1259" i="1"/>
  <c r="GL1259" i="1"/>
  <c r="GN1259" i="1"/>
  <c r="GP1259" i="1"/>
  <c r="GV1259" i="1"/>
  <c r="HC1259" i="1" s="1"/>
  <c r="GX1259" i="1" s="1"/>
  <c r="I1260" i="1"/>
  <c r="R1260" i="1" s="1"/>
  <c r="K1260" i="1"/>
  <c r="P1260" i="1"/>
  <c r="W1260" i="1"/>
  <c r="AC1260" i="1"/>
  <c r="CQ1260" i="1" s="1"/>
  <c r="AE1260" i="1"/>
  <c r="CR1260" i="1" s="1"/>
  <c r="AF1260" i="1"/>
  <c r="AG1260" i="1"/>
  <c r="AH1260" i="1"/>
  <c r="AI1260" i="1"/>
  <c r="CW1260" i="1" s="1"/>
  <c r="V1260" i="1" s="1"/>
  <c r="AJ1260" i="1"/>
  <c r="CT1260" i="1"/>
  <c r="CU1260" i="1"/>
  <c r="T1260" i="1" s="1"/>
  <c r="CV1260" i="1"/>
  <c r="U1260" i="1" s="1"/>
  <c r="CX1260" i="1"/>
  <c r="GL1260" i="1"/>
  <c r="GN1260" i="1"/>
  <c r="GP1260" i="1"/>
  <c r="GV1260" i="1"/>
  <c r="GX1260" i="1"/>
  <c r="HC1260" i="1"/>
  <c r="I1261" i="1"/>
  <c r="K1261" i="1"/>
  <c r="R1261" i="1"/>
  <c r="T1261" i="1"/>
  <c r="W1261" i="1"/>
  <c r="AC1261" i="1"/>
  <c r="P1261" i="1" s="1"/>
  <c r="AD1261" i="1"/>
  <c r="AE1261" i="1"/>
  <c r="CR1261" i="1" s="1"/>
  <c r="AF1261" i="1"/>
  <c r="AG1261" i="1"/>
  <c r="AH1261" i="1"/>
  <c r="CV1261" i="1" s="1"/>
  <c r="U1261" i="1" s="1"/>
  <c r="AI1261" i="1"/>
  <c r="AJ1261" i="1"/>
  <c r="CX1261" i="1" s="1"/>
  <c r="CQ1261" i="1"/>
  <c r="CS1261" i="1"/>
  <c r="CU1261" i="1"/>
  <c r="CW1261" i="1"/>
  <c r="V1261" i="1" s="1"/>
  <c r="GL1261" i="1"/>
  <c r="GN1261" i="1"/>
  <c r="GP1261" i="1"/>
  <c r="GV1261" i="1"/>
  <c r="HC1261" i="1" s="1"/>
  <c r="GX1261" i="1" s="1"/>
  <c r="I1262" i="1"/>
  <c r="K1262" i="1"/>
  <c r="P1262" i="1"/>
  <c r="R1262" i="1"/>
  <c r="S1262" i="1"/>
  <c r="Y1262" i="1"/>
  <c r="AC1262" i="1"/>
  <c r="CQ1262" i="1" s="1"/>
  <c r="AD1262" i="1"/>
  <c r="AE1262" i="1"/>
  <c r="CS1262" i="1" s="1"/>
  <c r="AF1262" i="1"/>
  <c r="CT1262" i="1" s="1"/>
  <c r="AG1262" i="1"/>
  <c r="AH1262" i="1"/>
  <c r="AI1262" i="1"/>
  <c r="AJ1262" i="1"/>
  <c r="CR1262" i="1"/>
  <c r="CU1262" i="1"/>
  <c r="T1262" i="1" s="1"/>
  <c r="CV1262" i="1"/>
  <c r="CW1262" i="1"/>
  <c r="V1262" i="1" s="1"/>
  <c r="CX1262" i="1"/>
  <c r="W1262" i="1" s="1"/>
  <c r="GL1262" i="1"/>
  <c r="GN1262" i="1"/>
  <c r="GP1262" i="1"/>
  <c r="GV1262" i="1"/>
  <c r="HC1262" i="1" s="1"/>
  <c r="GX1262" i="1" s="1"/>
  <c r="C1263" i="1"/>
  <c r="D1263" i="1"/>
  <c r="I1263" i="1"/>
  <c r="K1263" i="1"/>
  <c r="R1263" i="1"/>
  <c r="T1263" i="1"/>
  <c r="U1263" i="1"/>
  <c r="AC1263" i="1"/>
  <c r="P1263" i="1" s="1"/>
  <c r="AD1263" i="1"/>
  <c r="AE1263" i="1"/>
  <c r="CR1263" i="1" s="1"/>
  <c r="AF1263" i="1"/>
  <c r="AG1263" i="1"/>
  <c r="AH1263" i="1"/>
  <c r="CV1263" i="1" s="1"/>
  <c r="AI1263" i="1"/>
  <c r="AJ1263" i="1"/>
  <c r="CX1263" i="1" s="1"/>
  <c r="W1263" i="1" s="1"/>
  <c r="CQ1263" i="1"/>
  <c r="CS1263" i="1"/>
  <c r="CU1263" i="1"/>
  <c r="CW1263" i="1"/>
  <c r="V1263" i="1" s="1"/>
  <c r="GL1263" i="1"/>
  <c r="GN1263" i="1"/>
  <c r="GP1263" i="1"/>
  <c r="GV1263" i="1"/>
  <c r="HC1263" i="1" s="1"/>
  <c r="GX1263" i="1" s="1"/>
  <c r="C1264" i="1"/>
  <c r="D1264" i="1"/>
  <c r="I1264" i="1"/>
  <c r="K1264" i="1"/>
  <c r="P1264" i="1"/>
  <c r="W1264" i="1"/>
  <c r="AC1264" i="1"/>
  <c r="CQ1264" i="1" s="1"/>
  <c r="AE1264" i="1"/>
  <c r="CR1264" i="1" s="1"/>
  <c r="AF1264" i="1"/>
  <c r="AG1264" i="1"/>
  <c r="AH1264" i="1"/>
  <c r="AI1264" i="1"/>
  <c r="CW1264" i="1" s="1"/>
  <c r="V1264" i="1" s="1"/>
  <c r="AJ1264" i="1"/>
  <c r="CT1264" i="1"/>
  <c r="CU1264" i="1"/>
  <c r="T1264" i="1" s="1"/>
  <c r="CV1264" i="1"/>
  <c r="U1264" i="1" s="1"/>
  <c r="CX1264" i="1"/>
  <c r="GL1264" i="1"/>
  <c r="GN1264" i="1"/>
  <c r="GP1264" i="1"/>
  <c r="GV1264" i="1"/>
  <c r="GX1264" i="1"/>
  <c r="HC1264" i="1"/>
  <c r="I1265" i="1"/>
  <c r="S1265" i="1"/>
  <c r="X1265" i="1" s="1"/>
  <c r="U1265" i="1"/>
  <c r="V1265" i="1"/>
  <c r="AC1265" i="1"/>
  <c r="AB1265" i="1" s="1"/>
  <c r="AD1265" i="1"/>
  <c r="AE1265" i="1"/>
  <c r="CS1265" i="1" s="1"/>
  <c r="AF1265" i="1"/>
  <c r="AG1265" i="1"/>
  <c r="CU1265" i="1" s="1"/>
  <c r="T1265" i="1" s="1"/>
  <c r="AH1265" i="1"/>
  <c r="AI1265" i="1"/>
  <c r="CW1265" i="1" s="1"/>
  <c r="AJ1265" i="1"/>
  <c r="CX1265" i="1" s="1"/>
  <c r="W1265" i="1" s="1"/>
  <c r="CQ1265" i="1"/>
  <c r="CR1265" i="1"/>
  <c r="CT1265" i="1"/>
  <c r="CV1265" i="1"/>
  <c r="GL1265" i="1"/>
  <c r="GN1265" i="1"/>
  <c r="GP1265" i="1"/>
  <c r="GV1265" i="1"/>
  <c r="HC1265" i="1" s="1"/>
  <c r="GX1265" i="1" s="1"/>
  <c r="AC1266" i="1"/>
  <c r="AE1266" i="1"/>
  <c r="CR1266" i="1" s="1"/>
  <c r="AF1266" i="1"/>
  <c r="AG1266" i="1"/>
  <c r="CU1266" i="1" s="1"/>
  <c r="AH1266" i="1"/>
  <c r="CV1266" i="1" s="1"/>
  <c r="AI1266" i="1"/>
  <c r="CW1266" i="1" s="1"/>
  <c r="AJ1266" i="1"/>
  <c r="CX1266" i="1"/>
  <c r="GL1266" i="1"/>
  <c r="GN1266" i="1"/>
  <c r="GP1266" i="1"/>
  <c r="GV1266" i="1"/>
  <c r="HC1266" i="1" s="1"/>
  <c r="I1267" i="1"/>
  <c r="Q1267" i="1" s="1"/>
  <c r="P1267" i="1"/>
  <c r="AC1267" i="1"/>
  <c r="CQ1267" i="1" s="1"/>
  <c r="AE1267" i="1"/>
  <c r="CR1267" i="1" s="1"/>
  <c r="AF1267" i="1"/>
  <c r="AG1267" i="1"/>
  <c r="AH1267" i="1"/>
  <c r="AI1267" i="1"/>
  <c r="CW1267" i="1" s="1"/>
  <c r="V1267" i="1" s="1"/>
  <c r="AJ1267" i="1"/>
  <c r="CT1267" i="1"/>
  <c r="CU1267" i="1"/>
  <c r="T1267" i="1" s="1"/>
  <c r="CV1267" i="1"/>
  <c r="CX1267" i="1"/>
  <c r="GL1267" i="1"/>
  <c r="GN1267" i="1"/>
  <c r="GP1267" i="1"/>
  <c r="GV1267" i="1"/>
  <c r="HC1267" i="1"/>
  <c r="AC1268" i="1"/>
  <c r="AB1268" i="1" s="1"/>
  <c r="AD1268" i="1"/>
  <c r="AE1268" i="1"/>
  <c r="CS1268" i="1" s="1"/>
  <c r="AF1268" i="1"/>
  <c r="AG1268" i="1"/>
  <c r="CU1268" i="1" s="1"/>
  <c r="AH1268" i="1"/>
  <c r="AI1268" i="1"/>
  <c r="CW1268" i="1" s="1"/>
  <c r="AJ1268" i="1"/>
  <c r="CQ1268" i="1"/>
  <c r="CR1268" i="1"/>
  <c r="CT1268" i="1"/>
  <c r="CV1268" i="1"/>
  <c r="CX1268" i="1"/>
  <c r="GL1268" i="1"/>
  <c r="GN1268" i="1"/>
  <c r="GP1268" i="1"/>
  <c r="GV1268" i="1"/>
  <c r="HC1268" i="1" s="1"/>
  <c r="C1269" i="1"/>
  <c r="D1269" i="1"/>
  <c r="I1269" i="1"/>
  <c r="K1269" i="1"/>
  <c r="Q1269" i="1"/>
  <c r="T1269" i="1"/>
  <c r="X1269" i="1"/>
  <c r="AC1269" i="1"/>
  <c r="P1269" i="1" s="1"/>
  <c r="AE1269" i="1"/>
  <c r="R1269" i="1" s="1"/>
  <c r="AF1269" i="1"/>
  <c r="S1269" i="1" s="1"/>
  <c r="AG1269" i="1"/>
  <c r="AH1269" i="1"/>
  <c r="AI1269" i="1"/>
  <c r="AJ1269" i="1"/>
  <c r="CX1269" i="1" s="1"/>
  <c r="W1269" i="1" s="1"/>
  <c r="CQ1269" i="1"/>
  <c r="CT1269" i="1"/>
  <c r="CU1269" i="1"/>
  <c r="CV1269" i="1"/>
  <c r="U1269" i="1" s="1"/>
  <c r="CW1269" i="1"/>
  <c r="V1269" i="1" s="1"/>
  <c r="GL1269" i="1"/>
  <c r="GO1269" i="1"/>
  <c r="GP1269" i="1"/>
  <c r="GV1269" i="1"/>
  <c r="HC1269" i="1" s="1"/>
  <c r="GX1269" i="1" s="1"/>
  <c r="C1270" i="1"/>
  <c r="D1270" i="1"/>
  <c r="I1270" i="1"/>
  <c r="K1270" i="1"/>
  <c r="S1270" i="1"/>
  <c r="AC1270" i="1"/>
  <c r="CQ1270" i="1" s="1"/>
  <c r="AE1270" i="1"/>
  <c r="AF1270" i="1"/>
  <c r="AG1270" i="1"/>
  <c r="CU1270" i="1" s="1"/>
  <c r="T1270" i="1" s="1"/>
  <c r="AH1270" i="1"/>
  <c r="AI1270" i="1"/>
  <c r="CW1270" i="1" s="1"/>
  <c r="V1270" i="1" s="1"/>
  <c r="AJ1270" i="1"/>
  <c r="CX1270" i="1" s="1"/>
  <c r="W1270" i="1" s="1"/>
  <c r="CT1270" i="1"/>
  <c r="CV1270" i="1"/>
  <c r="U1270" i="1" s="1"/>
  <c r="GL1270" i="1"/>
  <c r="GO1270" i="1"/>
  <c r="GP1270" i="1"/>
  <c r="GV1270" i="1"/>
  <c r="HC1270" i="1"/>
  <c r="GX1270" i="1" s="1"/>
  <c r="C1271" i="1"/>
  <c r="D1271" i="1"/>
  <c r="I1271" i="1"/>
  <c r="V1271" i="1" s="1"/>
  <c r="K1271" i="1"/>
  <c r="P1271" i="1"/>
  <c r="X1271" i="1"/>
  <c r="AC1271" i="1"/>
  <c r="AB1271" i="1" s="1"/>
  <c r="AD1271" i="1"/>
  <c r="AE1271" i="1"/>
  <c r="AF1271" i="1"/>
  <c r="S1271" i="1" s="1"/>
  <c r="Y1271" i="1" s="1"/>
  <c r="AG1271" i="1"/>
  <c r="AH1271" i="1"/>
  <c r="CV1271" i="1" s="1"/>
  <c r="U1271" i="1" s="1"/>
  <c r="AI1271" i="1"/>
  <c r="AJ1271" i="1"/>
  <c r="CX1271" i="1" s="1"/>
  <c r="W1271" i="1" s="1"/>
  <c r="CQ1271" i="1"/>
  <c r="CR1271" i="1"/>
  <c r="CS1271" i="1"/>
  <c r="CT1271" i="1"/>
  <c r="CU1271" i="1"/>
  <c r="T1271" i="1" s="1"/>
  <c r="CW1271" i="1"/>
  <c r="GL1271" i="1"/>
  <c r="GO1271" i="1"/>
  <c r="GP1271" i="1"/>
  <c r="GV1271" i="1"/>
  <c r="HC1271" i="1" s="1"/>
  <c r="GX1271" i="1"/>
  <c r="C1272" i="1"/>
  <c r="D1272" i="1"/>
  <c r="I1272" i="1"/>
  <c r="K1272" i="1"/>
  <c r="R1272" i="1"/>
  <c r="T1272" i="1"/>
  <c r="W1272" i="1"/>
  <c r="AC1272" i="1"/>
  <c r="AE1272" i="1"/>
  <c r="Q1272" i="1" s="1"/>
  <c r="AF1272" i="1"/>
  <c r="S1272" i="1" s="1"/>
  <c r="AG1272" i="1"/>
  <c r="CU1272" i="1" s="1"/>
  <c r="AH1272" i="1"/>
  <c r="CV1272" i="1" s="1"/>
  <c r="U1272" i="1" s="1"/>
  <c r="AI1272" i="1"/>
  <c r="AJ1272" i="1"/>
  <c r="CT1272" i="1"/>
  <c r="CW1272" i="1"/>
  <c r="V1272" i="1" s="1"/>
  <c r="CX1272" i="1"/>
  <c r="GL1272" i="1"/>
  <c r="GO1272" i="1"/>
  <c r="GP1272" i="1"/>
  <c r="GV1272" i="1"/>
  <c r="HC1272" i="1" s="1"/>
  <c r="GX1272" i="1" s="1"/>
  <c r="I1273" i="1"/>
  <c r="R1273" i="1" s="1"/>
  <c r="Q1273" i="1"/>
  <c r="AC1273" i="1"/>
  <c r="CQ1273" i="1" s="1"/>
  <c r="AD1273" i="1"/>
  <c r="AB1273" i="1" s="1"/>
  <c r="AE1273" i="1"/>
  <c r="CR1273" i="1" s="1"/>
  <c r="AF1273" i="1"/>
  <c r="AG1273" i="1"/>
  <c r="CU1273" i="1" s="1"/>
  <c r="T1273" i="1" s="1"/>
  <c r="AH1273" i="1"/>
  <c r="AI1273" i="1"/>
  <c r="CW1273" i="1" s="1"/>
  <c r="AJ1273" i="1"/>
  <c r="CS1273" i="1"/>
  <c r="CT1273" i="1"/>
  <c r="CV1273" i="1"/>
  <c r="U1273" i="1" s="1"/>
  <c r="CX1273" i="1"/>
  <c r="W1273" i="1" s="1"/>
  <c r="GL1273" i="1"/>
  <c r="GO1273" i="1"/>
  <c r="GP1273" i="1"/>
  <c r="GV1273" i="1"/>
  <c r="HC1273" i="1"/>
  <c r="AC1274" i="1"/>
  <c r="AE1274" i="1"/>
  <c r="CS1274" i="1" s="1"/>
  <c r="AF1274" i="1"/>
  <c r="AG1274" i="1"/>
  <c r="CU1274" i="1" s="1"/>
  <c r="AH1274" i="1"/>
  <c r="AI1274" i="1"/>
  <c r="CW1274" i="1" s="1"/>
  <c r="AJ1274" i="1"/>
  <c r="CQ1274" i="1"/>
  <c r="CR1274" i="1"/>
  <c r="CT1274" i="1"/>
  <c r="CV1274" i="1"/>
  <c r="CX1274" i="1"/>
  <c r="GL1274" i="1"/>
  <c r="GO1274" i="1"/>
  <c r="GP1274" i="1"/>
  <c r="GV1274" i="1"/>
  <c r="HC1274" i="1" s="1"/>
  <c r="C1275" i="1"/>
  <c r="D1275" i="1"/>
  <c r="I1275" i="1"/>
  <c r="K1275" i="1"/>
  <c r="Q1275" i="1"/>
  <c r="T1275" i="1"/>
  <c r="X1275" i="1"/>
  <c r="AC1275" i="1"/>
  <c r="P1275" i="1" s="1"/>
  <c r="AE1275" i="1"/>
  <c r="R1275" i="1" s="1"/>
  <c r="AF1275" i="1"/>
  <c r="S1275" i="1" s="1"/>
  <c r="AG1275" i="1"/>
  <c r="AH1275" i="1"/>
  <c r="AI1275" i="1"/>
  <c r="AJ1275" i="1"/>
  <c r="CX1275" i="1" s="1"/>
  <c r="W1275" i="1" s="1"/>
  <c r="CQ1275" i="1"/>
  <c r="CT1275" i="1"/>
  <c r="CU1275" i="1"/>
  <c r="CV1275" i="1"/>
  <c r="U1275" i="1" s="1"/>
  <c r="CW1275" i="1"/>
  <c r="V1275" i="1" s="1"/>
  <c r="GL1275" i="1"/>
  <c r="GN1275" i="1"/>
  <c r="GP1275" i="1"/>
  <c r="GV1275" i="1"/>
  <c r="HC1275" i="1" s="1"/>
  <c r="GX1275" i="1" s="1"/>
  <c r="C1276" i="1"/>
  <c r="D1276" i="1"/>
  <c r="I1276" i="1"/>
  <c r="S1276" i="1" s="1"/>
  <c r="K1276" i="1"/>
  <c r="Q1276" i="1"/>
  <c r="AC1276" i="1"/>
  <c r="CQ1276" i="1" s="1"/>
  <c r="AE1276" i="1"/>
  <c r="AF1276" i="1"/>
  <c r="AG1276" i="1"/>
  <c r="CU1276" i="1" s="1"/>
  <c r="AH1276" i="1"/>
  <c r="CV1276" i="1" s="1"/>
  <c r="U1276" i="1" s="1"/>
  <c r="AI1276" i="1"/>
  <c r="CW1276" i="1" s="1"/>
  <c r="V1276" i="1" s="1"/>
  <c r="AJ1276" i="1"/>
  <c r="CX1276" i="1" s="1"/>
  <c r="W1276" i="1" s="1"/>
  <c r="CT1276" i="1"/>
  <c r="GL1276" i="1"/>
  <c r="GN1276" i="1"/>
  <c r="GP1276" i="1"/>
  <c r="GV1276" i="1"/>
  <c r="HC1276" i="1" s="1"/>
  <c r="GX1276" i="1" s="1"/>
  <c r="I1277" i="1"/>
  <c r="R1277" i="1"/>
  <c r="S1277" i="1"/>
  <c r="Y1277" i="1" s="1"/>
  <c r="U1277" i="1"/>
  <c r="AC1277" i="1"/>
  <c r="P1277" i="1" s="1"/>
  <c r="AD1277" i="1"/>
  <c r="AE1277" i="1"/>
  <c r="CS1277" i="1" s="1"/>
  <c r="AF1277" i="1"/>
  <c r="AG1277" i="1"/>
  <c r="CU1277" i="1" s="1"/>
  <c r="T1277" i="1" s="1"/>
  <c r="AH1277" i="1"/>
  <c r="AI1277" i="1"/>
  <c r="CW1277" i="1" s="1"/>
  <c r="V1277" i="1" s="1"/>
  <c r="AJ1277" i="1"/>
  <c r="CR1277" i="1"/>
  <c r="CT1277" i="1"/>
  <c r="CV1277" i="1"/>
  <c r="CX1277" i="1"/>
  <c r="W1277" i="1" s="1"/>
  <c r="GL1277" i="1"/>
  <c r="GN1277" i="1"/>
  <c r="GP1277" i="1"/>
  <c r="GV1277" i="1"/>
  <c r="HC1277" i="1" s="1"/>
  <c r="GX1277" i="1"/>
  <c r="AC1278" i="1"/>
  <c r="AE1278" i="1"/>
  <c r="AF1278" i="1"/>
  <c r="AG1278" i="1"/>
  <c r="CU1278" i="1" s="1"/>
  <c r="AH1278" i="1"/>
  <c r="AI1278" i="1"/>
  <c r="CW1278" i="1" s="1"/>
  <c r="AJ1278" i="1"/>
  <c r="CQ1278" i="1"/>
  <c r="CT1278" i="1"/>
  <c r="CV1278" i="1"/>
  <c r="CX1278" i="1"/>
  <c r="GL1278" i="1"/>
  <c r="GN1278" i="1"/>
  <c r="GP1278" i="1"/>
  <c r="GV1278" i="1"/>
  <c r="HC1278" i="1"/>
  <c r="I1279" i="1"/>
  <c r="S1279" i="1"/>
  <c r="Y1279" i="1" s="1"/>
  <c r="V1279" i="1"/>
  <c r="AC1279" i="1"/>
  <c r="AE1279" i="1"/>
  <c r="Q1279" i="1" s="1"/>
  <c r="AF1279" i="1"/>
  <c r="AG1279" i="1"/>
  <c r="CU1279" i="1" s="1"/>
  <c r="T1279" i="1" s="1"/>
  <c r="AH1279" i="1"/>
  <c r="CV1279" i="1" s="1"/>
  <c r="U1279" i="1" s="1"/>
  <c r="AI1279" i="1"/>
  <c r="CW1279" i="1" s="1"/>
  <c r="AJ1279" i="1"/>
  <c r="CT1279" i="1"/>
  <c r="CX1279" i="1"/>
  <c r="W1279" i="1" s="1"/>
  <c r="CZ1279" i="1"/>
  <c r="GL1279" i="1"/>
  <c r="GN1279" i="1"/>
  <c r="GP1279" i="1"/>
  <c r="GV1279" i="1"/>
  <c r="HC1279" i="1" s="1"/>
  <c r="GX1279" i="1" s="1"/>
  <c r="AC1280" i="1"/>
  <c r="AD1280" i="1"/>
  <c r="AE1280" i="1"/>
  <c r="CS1280" i="1" s="1"/>
  <c r="AF1280" i="1"/>
  <c r="AG1280" i="1"/>
  <c r="CU1280" i="1" s="1"/>
  <c r="AH1280" i="1"/>
  <c r="AI1280" i="1"/>
  <c r="AJ1280" i="1"/>
  <c r="CX1280" i="1" s="1"/>
  <c r="CR1280" i="1"/>
  <c r="CV1280" i="1"/>
  <c r="CW1280" i="1"/>
  <c r="GL1280" i="1"/>
  <c r="GN1280" i="1"/>
  <c r="GP1280" i="1"/>
  <c r="GV1280" i="1"/>
  <c r="HC1280" i="1" s="1"/>
  <c r="I1281" i="1"/>
  <c r="Q1281" i="1" s="1"/>
  <c r="R1281" i="1"/>
  <c r="U1281" i="1"/>
  <c r="AB1281" i="1"/>
  <c r="AC1281" i="1"/>
  <c r="CQ1281" i="1" s="1"/>
  <c r="AE1281" i="1"/>
  <c r="AD1281" i="1" s="1"/>
  <c r="AF1281" i="1"/>
  <c r="S1281" i="1" s="1"/>
  <c r="AG1281" i="1"/>
  <c r="CU1281" i="1" s="1"/>
  <c r="T1281" i="1" s="1"/>
  <c r="AH1281" i="1"/>
  <c r="AI1281" i="1"/>
  <c r="CW1281" i="1" s="1"/>
  <c r="V1281" i="1" s="1"/>
  <c r="AJ1281" i="1"/>
  <c r="CR1281" i="1"/>
  <c r="CS1281" i="1"/>
  <c r="CT1281" i="1"/>
  <c r="CV1281" i="1"/>
  <c r="CX1281" i="1"/>
  <c r="W1281" i="1" s="1"/>
  <c r="GL1281" i="1"/>
  <c r="GN1281" i="1"/>
  <c r="GP1281" i="1"/>
  <c r="GV1281" i="1"/>
  <c r="HC1281" i="1" s="1"/>
  <c r="GX1281" i="1" s="1"/>
  <c r="I1282" i="1"/>
  <c r="R1282" i="1" s="1"/>
  <c r="V1282" i="1"/>
  <c r="AC1282" i="1"/>
  <c r="AB1282" i="1" s="1"/>
  <c r="AE1282" i="1"/>
  <c r="AD1282" i="1" s="1"/>
  <c r="AF1282" i="1"/>
  <c r="AG1282" i="1"/>
  <c r="CU1282" i="1" s="1"/>
  <c r="AH1282" i="1"/>
  <c r="CV1282" i="1" s="1"/>
  <c r="U1282" i="1" s="1"/>
  <c r="AI1282" i="1"/>
  <c r="CW1282" i="1" s="1"/>
  <c r="AJ1282" i="1"/>
  <c r="CR1282" i="1"/>
  <c r="CT1282" i="1"/>
  <c r="CX1282" i="1"/>
  <c r="W1282" i="1" s="1"/>
  <c r="GL1282" i="1"/>
  <c r="GN1282" i="1"/>
  <c r="GP1282" i="1"/>
  <c r="GV1282" i="1"/>
  <c r="HC1282" i="1" s="1"/>
  <c r="GX1282" i="1" s="1"/>
  <c r="I1283" i="1"/>
  <c r="R1283" i="1"/>
  <c r="S1283" i="1"/>
  <c r="Y1283" i="1" s="1"/>
  <c r="W1283" i="1"/>
  <c r="AC1283" i="1"/>
  <c r="AE1283" i="1"/>
  <c r="CS1283" i="1" s="1"/>
  <c r="AF1283" i="1"/>
  <c r="AG1283" i="1"/>
  <c r="CU1283" i="1" s="1"/>
  <c r="T1283" i="1" s="1"/>
  <c r="AH1283" i="1"/>
  <c r="AI1283" i="1"/>
  <c r="CW1283" i="1" s="1"/>
  <c r="V1283" i="1" s="1"/>
  <c r="AJ1283" i="1"/>
  <c r="CT1283" i="1"/>
  <c r="CV1283" i="1"/>
  <c r="U1283" i="1" s="1"/>
  <c r="CX1283" i="1"/>
  <c r="GL1283" i="1"/>
  <c r="GN1283" i="1"/>
  <c r="GP1283" i="1"/>
  <c r="GV1283" i="1"/>
  <c r="HC1283" i="1" s="1"/>
  <c r="GX1283" i="1" s="1"/>
  <c r="I1284" i="1"/>
  <c r="Q1284" i="1" s="1"/>
  <c r="AC1284" i="1"/>
  <c r="AE1284" i="1"/>
  <c r="AD1284" i="1" s="1"/>
  <c r="AF1284" i="1"/>
  <c r="S1284" i="1" s="1"/>
  <c r="AG1284" i="1"/>
  <c r="CU1284" i="1" s="1"/>
  <c r="AH1284" i="1"/>
  <c r="AI1284" i="1"/>
  <c r="AJ1284" i="1"/>
  <c r="CQ1284" i="1"/>
  <c r="CR1284" i="1"/>
  <c r="CS1284" i="1"/>
  <c r="CV1284" i="1"/>
  <c r="U1284" i="1" s="1"/>
  <c r="CW1284" i="1"/>
  <c r="CX1284" i="1"/>
  <c r="W1284" i="1" s="1"/>
  <c r="GL1284" i="1"/>
  <c r="GN1284" i="1"/>
  <c r="GP1284" i="1"/>
  <c r="GV1284" i="1"/>
  <c r="HC1284" i="1" s="1"/>
  <c r="GX1284" i="1" s="1"/>
  <c r="I1285" i="1"/>
  <c r="R1285" i="1" s="1"/>
  <c r="S1285" i="1"/>
  <c r="X1285" i="1" s="1"/>
  <c r="AB1285" i="1"/>
  <c r="AC1285" i="1"/>
  <c r="AE1285" i="1"/>
  <c r="AD1285" i="1" s="1"/>
  <c r="AF1285" i="1"/>
  <c r="AG1285" i="1"/>
  <c r="CU1285" i="1" s="1"/>
  <c r="T1285" i="1" s="1"/>
  <c r="AH1285" i="1"/>
  <c r="AI1285" i="1"/>
  <c r="CW1285" i="1" s="1"/>
  <c r="V1285" i="1" s="1"/>
  <c r="AJ1285" i="1"/>
  <c r="CX1285" i="1" s="1"/>
  <c r="W1285" i="1" s="1"/>
  <c r="CS1285" i="1"/>
  <c r="CT1285" i="1"/>
  <c r="CV1285" i="1"/>
  <c r="U1285" i="1" s="1"/>
  <c r="GL1285" i="1"/>
  <c r="GN1285" i="1"/>
  <c r="GP1285" i="1"/>
  <c r="GV1285" i="1"/>
  <c r="HC1285" i="1"/>
  <c r="GX1285" i="1" s="1"/>
  <c r="AC1286" i="1"/>
  <c r="AE1286" i="1"/>
  <c r="CS1286" i="1" s="1"/>
  <c r="AF1286" i="1"/>
  <c r="AG1286" i="1"/>
  <c r="CU1286" i="1" s="1"/>
  <c r="AH1286" i="1"/>
  <c r="AI1286" i="1"/>
  <c r="CW1286" i="1" s="1"/>
  <c r="AJ1286" i="1"/>
  <c r="CQ1286" i="1"/>
  <c r="CR1286" i="1"/>
  <c r="CT1286" i="1"/>
  <c r="CV1286" i="1"/>
  <c r="CX1286" i="1"/>
  <c r="GL1286" i="1"/>
  <c r="GN1286" i="1"/>
  <c r="GP1286" i="1"/>
  <c r="GV1286" i="1"/>
  <c r="HC1286" i="1"/>
  <c r="C1287" i="1"/>
  <c r="D1287" i="1"/>
  <c r="I1287" i="1"/>
  <c r="K1287" i="1"/>
  <c r="P1287" i="1"/>
  <c r="R1287" i="1"/>
  <c r="AC1287" i="1"/>
  <c r="AD1287" i="1"/>
  <c r="AB1287" i="1" s="1"/>
  <c r="AE1287" i="1"/>
  <c r="Q1287" i="1" s="1"/>
  <c r="AF1287" i="1"/>
  <c r="S1287" i="1" s="1"/>
  <c r="AG1287" i="1"/>
  <c r="AH1287" i="1"/>
  <c r="AI1287" i="1"/>
  <c r="AJ1287" i="1"/>
  <c r="CX1287" i="1" s="1"/>
  <c r="W1287" i="1" s="1"/>
  <c r="CQ1287" i="1"/>
  <c r="CS1287" i="1"/>
  <c r="CU1287" i="1"/>
  <c r="T1287" i="1" s="1"/>
  <c r="CV1287" i="1"/>
  <c r="U1287" i="1" s="1"/>
  <c r="CW1287" i="1"/>
  <c r="V1287" i="1" s="1"/>
  <c r="GL1287" i="1"/>
  <c r="GN1287" i="1"/>
  <c r="GP1287" i="1"/>
  <c r="GV1287" i="1"/>
  <c r="GX1287" i="1"/>
  <c r="HC1287" i="1"/>
  <c r="C1288" i="1"/>
  <c r="D1288" i="1"/>
  <c r="I1288" i="1"/>
  <c r="K1288" i="1"/>
  <c r="S1288" i="1"/>
  <c r="X1288" i="1" s="1"/>
  <c r="W1288" i="1"/>
  <c r="AC1288" i="1"/>
  <c r="CQ1288" i="1" s="1"/>
  <c r="AE1288" i="1"/>
  <c r="CZ1288" i="1" s="1"/>
  <c r="AF1288" i="1"/>
  <c r="AG1288" i="1"/>
  <c r="CU1288" i="1" s="1"/>
  <c r="T1288" i="1" s="1"/>
  <c r="AH1288" i="1"/>
  <c r="AI1288" i="1"/>
  <c r="CW1288" i="1" s="1"/>
  <c r="V1288" i="1" s="1"/>
  <c r="AJ1288" i="1"/>
  <c r="CT1288" i="1"/>
  <c r="CV1288" i="1"/>
  <c r="U1288" i="1" s="1"/>
  <c r="CX1288" i="1"/>
  <c r="GL1288" i="1"/>
  <c r="GN1288" i="1"/>
  <c r="GP1288" i="1"/>
  <c r="GV1288" i="1"/>
  <c r="HC1288" i="1"/>
  <c r="GX1288" i="1" s="1"/>
  <c r="I1289" i="1"/>
  <c r="S1289" i="1"/>
  <c r="CY1289" i="1" s="1"/>
  <c r="Y1289" i="1"/>
  <c r="AC1289" i="1"/>
  <c r="CQ1289" i="1" s="1"/>
  <c r="AE1289" i="1"/>
  <c r="Q1289" i="1" s="1"/>
  <c r="AF1289" i="1"/>
  <c r="AG1289" i="1"/>
  <c r="CU1289" i="1" s="1"/>
  <c r="T1289" i="1" s="1"/>
  <c r="AH1289" i="1"/>
  <c r="AI1289" i="1"/>
  <c r="AJ1289" i="1"/>
  <c r="CR1289" i="1"/>
  <c r="CT1289" i="1"/>
  <c r="CV1289" i="1"/>
  <c r="U1289" i="1" s="1"/>
  <c r="CW1289" i="1"/>
  <c r="V1289" i="1" s="1"/>
  <c r="CX1289" i="1"/>
  <c r="W1289" i="1" s="1"/>
  <c r="GL1289" i="1"/>
  <c r="GN1289" i="1"/>
  <c r="GP1289" i="1"/>
  <c r="GV1289" i="1"/>
  <c r="HC1289" i="1"/>
  <c r="GX1289" i="1" s="1"/>
  <c r="I1290" i="1"/>
  <c r="Q1290" i="1" s="1"/>
  <c r="S1290" i="1"/>
  <c r="CY1290" i="1" s="1"/>
  <c r="U1290" i="1"/>
  <c r="Y1290" i="1"/>
  <c r="AC1290" i="1"/>
  <c r="AB1290" i="1" s="1"/>
  <c r="AD1290" i="1"/>
  <c r="AE1290" i="1"/>
  <c r="AF1290" i="1"/>
  <c r="AG1290" i="1"/>
  <c r="CU1290" i="1" s="1"/>
  <c r="T1290" i="1" s="1"/>
  <c r="AH1290" i="1"/>
  <c r="AI1290" i="1"/>
  <c r="CW1290" i="1" s="1"/>
  <c r="V1290" i="1" s="1"/>
  <c r="AJ1290" i="1"/>
  <c r="CR1290" i="1"/>
  <c r="CS1290" i="1"/>
  <c r="CT1290" i="1"/>
  <c r="CV1290" i="1"/>
  <c r="CX1290" i="1"/>
  <c r="W1290" i="1" s="1"/>
  <c r="CZ1290" i="1"/>
  <c r="GL1290" i="1"/>
  <c r="GN1290" i="1"/>
  <c r="GP1290" i="1"/>
  <c r="GV1290" i="1"/>
  <c r="HC1290" i="1" s="1"/>
  <c r="GX1290" i="1" s="1"/>
  <c r="C1291" i="1"/>
  <c r="D1291" i="1"/>
  <c r="I1291" i="1"/>
  <c r="Q1291" i="1" s="1"/>
  <c r="K1291" i="1"/>
  <c r="P1291" i="1"/>
  <c r="R1291" i="1"/>
  <c r="T1291" i="1"/>
  <c r="AB1291" i="1"/>
  <c r="AC1291" i="1"/>
  <c r="AD1291" i="1"/>
  <c r="AE1291" i="1"/>
  <c r="AF1291" i="1"/>
  <c r="S1291" i="1" s="1"/>
  <c r="AG1291" i="1"/>
  <c r="AH1291" i="1"/>
  <c r="CV1291" i="1" s="1"/>
  <c r="U1291" i="1" s="1"/>
  <c r="AI1291" i="1"/>
  <c r="AJ1291" i="1"/>
  <c r="CQ1291" i="1"/>
  <c r="CR1291" i="1"/>
  <c r="CS1291" i="1"/>
  <c r="CU1291" i="1"/>
  <c r="CW1291" i="1"/>
  <c r="V1291" i="1" s="1"/>
  <c r="CX1291" i="1"/>
  <c r="W1291" i="1" s="1"/>
  <c r="GL1291" i="1"/>
  <c r="GO1291" i="1"/>
  <c r="GP1291" i="1"/>
  <c r="GV1291" i="1"/>
  <c r="HC1291" i="1" s="1"/>
  <c r="GX1291" i="1" s="1"/>
  <c r="C1292" i="1"/>
  <c r="D1292" i="1"/>
  <c r="I1292" i="1"/>
  <c r="P1292" i="1" s="1"/>
  <c r="K1292" i="1"/>
  <c r="S1292" i="1"/>
  <c r="X1292" i="1" s="1"/>
  <c r="AC1292" i="1"/>
  <c r="AE1292" i="1"/>
  <c r="CS1292" i="1" s="1"/>
  <c r="AF1292" i="1"/>
  <c r="CT1292" i="1" s="1"/>
  <c r="AG1292" i="1"/>
  <c r="CU1292" i="1" s="1"/>
  <c r="T1292" i="1" s="1"/>
  <c r="AH1292" i="1"/>
  <c r="AI1292" i="1"/>
  <c r="CW1292" i="1" s="1"/>
  <c r="V1292" i="1" s="1"/>
  <c r="AJ1292" i="1"/>
  <c r="CQ1292" i="1"/>
  <c r="CR1292" i="1"/>
  <c r="CV1292" i="1"/>
  <c r="U1292" i="1" s="1"/>
  <c r="CX1292" i="1"/>
  <c r="W1292" i="1" s="1"/>
  <c r="GL1292" i="1"/>
  <c r="GO1292" i="1"/>
  <c r="GP1292" i="1"/>
  <c r="GV1292" i="1"/>
  <c r="HC1292" i="1"/>
  <c r="GX1292" i="1" s="1"/>
  <c r="I1293" i="1"/>
  <c r="R1293" i="1" s="1"/>
  <c r="S1293" i="1"/>
  <c r="CY1293" i="1" s="1"/>
  <c r="U1293" i="1"/>
  <c r="AC1293" i="1"/>
  <c r="CQ1293" i="1" s="1"/>
  <c r="AE1293" i="1"/>
  <c r="CS1293" i="1" s="1"/>
  <c r="AF1293" i="1"/>
  <c r="AG1293" i="1"/>
  <c r="CU1293" i="1" s="1"/>
  <c r="T1293" i="1" s="1"/>
  <c r="AH1293" i="1"/>
  <c r="AI1293" i="1"/>
  <c r="CW1293" i="1" s="1"/>
  <c r="V1293" i="1" s="1"/>
  <c r="AJ1293" i="1"/>
  <c r="CR1293" i="1"/>
  <c r="CT1293" i="1"/>
  <c r="CV1293" i="1"/>
  <c r="CX1293" i="1"/>
  <c r="W1293" i="1" s="1"/>
  <c r="CZ1293" i="1"/>
  <c r="GL1293" i="1"/>
  <c r="GO1293" i="1"/>
  <c r="GP1293" i="1"/>
  <c r="GV1293" i="1"/>
  <c r="HC1293" i="1" s="1"/>
  <c r="GX1293" i="1" s="1"/>
  <c r="AC1294" i="1"/>
  <c r="AE1294" i="1"/>
  <c r="AD1294" i="1" s="1"/>
  <c r="AF1294" i="1"/>
  <c r="AG1294" i="1"/>
  <c r="AH1294" i="1"/>
  <c r="AI1294" i="1"/>
  <c r="CW1294" i="1" s="1"/>
  <c r="AJ1294" i="1"/>
  <c r="CX1294" i="1" s="1"/>
  <c r="CT1294" i="1"/>
  <c r="CU1294" i="1"/>
  <c r="CV1294" i="1"/>
  <c r="GL1294" i="1"/>
  <c r="GO1294" i="1"/>
  <c r="GP1294" i="1"/>
  <c r="GV1294" i="1"/>
  <c r="HC1294" i="1"/>
  <c r="I1295" i="1"/>
  <c r="Q1295" i="1" s="1"/>
  <c r="K1295" i="1"/>
  <c r="P1295" i="1"/>
  <c r="R1295" i="1"/>
  <c r="AC1295" i="1"/>
  <c r="AB1295" i="1" s="1"/>
  <c r="AD1295" i="1"/>
  <c r="AE1295" i="1"/>
  <c r="CS1295" i="1" s="1"/>
  <c r="AF1295" i="1"/>
  <c r="CT1295" i="1" s="1"/>
  <c r="AG1295" i="1"/>
  <c r="AH1295" i="1"/>
  <c r="CV1295" i="1" s="1"/>
  <c r="U1295" i="1" s="1"/>
  <c r="AI1295" i="1"/>
  <c r="AJ1295" i="1"/>
  <c r="CX1295" i="1" s="1"/>
  <c r="W1295" i="1" s="1"/>
  <c r="CQ1295" i="1"/>
  <c r="CR1295" i="1"/>
  <c r="CU1295" i="1"/>
  <c r="T1295" i="1" s="1"/>
  <c r="CW1295" i="1"/>
  <c r="V1295" i="1" s="1"/>
  <c r="GL1295" i="1"/>
  <c r="BZ1305" i="1" s="1"/>
  <c r="GN1295" i="1"/>
  <c r="GP1295" i="1"/>
  <c r="GV1295" i="1"/>
  <c r="HC1295" i="1" s="1"/>
  <c r="GX1295" i="1" s="1"/>
  <c r="I1296" i="1"/>
  <c r="Q1296" i="1" s="1"/>
  <c r="K1296" i="1"/>
  <c r="AC1296" i="1"/>
  <c r="CQ1296" i="1" s="1"/>
  <c r="AE1296" i="1"/>
  <c r="CS1296" i="1" s="1"/>
  <c r="AF1296" i="1"/>
  <c r="AG1296" i="1"/>
  <c r="CU1296" i="1" s="1"/>
  <c r="T1296" i="1" s="1"/>
  <c r="AH1296" i="1"/>
  <c r="AI1296" i="1"/>
  <c r="AJ1296" i="1"/>
  <c r="CR1296" i="1"/>
  <c r="CT1296" i="1"/>
  <c r="CV1296" i="1"/>
  <c r="U1296" i="1" s="1"/>
  <c r="CW1296" i="1"/>
  <c r="V1296" i="1" s="1"/>
  <c r="CX1296" i="1"/>
  <c r="W1296" i="1" s="1"/>
  <c r="GL1296" i="1"/>
  <c r="GN1296" i="1"/>
  <c r="GP1296" i="1"/>
  <c r="GV1296" i="1"/>
  <c r="HC1296" i="1"/>
  <c r="GX1296" i="1" s="1"/>
  <c r="I1297" i="1"/>
  <c r="Q1297" i="1" s="1"/>
  <c r="K1297" i="1"/>
  <c r="R1297" i="1"/>
  <c r="AC1297" i="1"/>
  <c r="P1297" i="1" s="1"/>
  <c r="AE1297" i="1"/>
  <c r="AD1297" i="1" s="1"/>
  <c r="AB1297" i="1" s="1"/>
  <c r="AF1297" i="1"/>
  <c r="CT1297" i="1" s="1"/>
  <c r="AG1297" i="1"/>
  <c r="CU1297" i="1" s="1"/>
  <c r="T1297" i="1" s="1"/>
  <c r="AH1297" i="1"/>
  <c r="CV1297" i="1" s="1"/>
  <c r="U1297" i="1" s="1"/>
  <c r="AI1297" i="1"/>
  <c r="AJ1297" i="1"/>
  <c r="CX1297" i="1" s="1"/>
  <c r="W1297" i="1" s="1"/>
  <c r="CQ1297" i="1"/>
  <c r="CR1297" i="1"/>
  <c r="CS1297" i="1"/>
  <c r="CW1297" i="1"/>
  <c r="V1297" i="1" s="1"/>
  <c r="GL1297" i="1"/>
  <c r="GN1297" i="1"/>
  <c r="GP1297" i="1"/>
  <c r="GV1297" i="1"/>
  <c r="HC1297" i="1" s="1"/>
  <c r="GX1297" i="1" s="1"/>
  <c r="I1298" i="1"/>
  <c r="Q1298" i="1" s="1"/>
  <c r="K1298" i="1"/>
  <c r="S1298" i="1"/>
  <c r="CY1298" i="1" s="1"/>
  <c r="U1298" i="1"/>
  <c r="AC1298" i="1"/>
  <c r="CQ1298" i="1" s="1"/>
  <c r="AE1298" i="1"/>
  <c r="CS1298" i="1" s="1"/>
  <c r="AF1298" i="1"/>
  <c r="AG1298" i="1"/>
  <c r="CU1298" i="1" s="1"/>
  <c r="T1298" i="1" s="1"/>
  <c r="AH1298" i="1"/>
  <c r="AI1298" i="1"/>
  <c r="CW1298" i="1" s="1"/>
  <c r="V1298" i="1" s="1"/>
  <c r="AJ1298" i="1"/>
  <c r="CR1298" i="1"/>
  <c r="CT1298" i="1"/>
  <c r="CV1298" i="1"/>
  <c r="CX1298" i="1"/>
  <c r="W1298" i="1" s="1"/>
  <c r="CZ1298" i="1"/>
  <c r="GL1298" i="1"/>
  <c r="GN1298" i="1"/>
  <c r="GP1298" i="1"/>
  <c r="GV1298" i="1"/>
  <c r="HC1298" i="1" s="1"/>
  <c r="GX1298" i="1" s="1"/>
  <c r="C1300" i="1"/>
  <c r="D1300" i="1"/>
  <c r="I1300" i="1"/>
  <c r="Q1300" i="1" s="1"/>
  <c r="K1300" i="1"/>
  <c r="R1300" i="1"/>
  <c r="AC1300" i="1"/>
  <c r="P1300" i="1" s="1"/>
  <c r="AE1300" i="1"/>
  <c r="AD1300" i="1" s="1"/>
  <c r="AB1300" i="1" s="1"/>
  <c r="AF1300" i="1"/>
  <c r="CT1300" i="1" s="1"/>
  <c r="AG1300" i="1"/>
  <c r="CU1300" i="1" s="1"/>
  <c r="T1300" i="1" s="1"/>
  <c r="AH1300" i="1"/>
  <c r="CV1300" i="1" s="1"/>
  <c r="U1300" i="1" s="1"/>
  <c r="AI1300" i="1"/>
  <c r="AJ1300" i="1"/>
  <c r="CX1300" i="1" s="1"/>
  <c r="W1300" i="1" s="1"/>
  <c r="CQ1300" i="1"/>
  <c r="CR1300" i="1"/>
  <c r="CS1300" i="1"/>
  <c r="CW1300" i="1"/>
  <c r="V1300" i="1" s="1"/>
  <c r="GL1300" i="1"/>
  <c r="GN1300" i="1"/>
  <c r="GP1300" i="1"/>
  <c r="GV1300" i="1"/>
  <c r="HC1300" i="1" s="1"/>
  <c r="GX1300" i="1" s="1"/>
  <c r="C1301" i="1"/>
  <c r="D1301" i="1"/>
  <c r="I1301" i="1"/>
  <c r="K1301" i="1"/>
  <c r="AC1301" i="1"/>
  <c r="CQ1301" i="1" s="1"/>
  <c r="AE1301" i="1"/>
  <c r="CS1301" i="1" s="1"/>
  <c r="AF1301" i="1"/>
  <c r="AG1301" i="1"/>
  <c r="CU1301" i="1" s="1"/>
  <c r="T1301" i="1" s="1"/>
  <c r="AH1301" i="1"/>
  <c r="AI1301" i="1"/>
  <c r="AJ1301" i="1"/>
  <c r="CR1301" i="1"/>
  <c r="CT1301" i="1"/>
  <c r="CV1301" i="1"/>
  <c r="U1301" i="1" s="1"/>
  <c r="CW1301" i="1"/>
  <c r="V1301" i="1" s="1"/>
  <c r="CX1301" i="1"/>
  <c r="W1301" i="1" s="1"/>
  <c r="GL1301" i="1"/>
  <c r="GN1301" i="1"/>
  <c r="GP1301" i="1"/>
  <c r="GV1301" i="1"/>
  <c r="HC1301" i="1"/>
  <c r="GX1301" i="1" s="1"/>
  <c r="P1302" i="1"/>
  <c r="S1302" i="1"/>
  <c r="CZ1302" i="1" s="1"/>
  <c r="X1302" i="1"/>
  <c r="AC1302" i="1"/>
  <c r="AD1302" i="1"/>
  <c r="AB1302" i="1" s="1"/>
  <c r="AE1302" i="1"/>
  <c r="Q1302" i="1" s="1"/>
  <c r="AF1302" i="1"/>
  <c r="AG1302" i="1"/>
  <c r="AH1302" i="1"/>
  <c r="CV1302" i="1" s="1"/>
  <c r="U1302" i="1" s="1"/>
  <c r="AI1302" i="1"/>
  <c r="CW1302" i="1" s="1"/>
  <c r="V1302" i="1" s="1"/>
  <c r="AJ1302" i="1"/>
  <c r="CX1302" i="1" s="1"/>
  <c r="W1302" i="1" s="1"/>
  <c r="CQ1302" i="1"/>
  <c r="CS1302" i="1"/>
  <c r="CT1302" i="1"/>
  <c r="CU1302" i="1"/>
  <c r="T1302" i="1" s="1"/>
  <c r="CY1302" i="1"/>
  <c r="GL1302" i="1"/>
  <c r="GN1302" i="1"/>
  <c r="GP1302" i="1"/>
  <c r="GV1302" i="1"/>
  <c r="HC1302" i="1" s="1"/>
  <c r="GX1302" i="1" s="1"/>
  <c r="P1303" i="1"/>
  <c r="S1303" i="1"/>
  <c r="X1303" i="1" s="1"/>
  <c r="AC1303" i="1"/>
  <c r="AE1303" i="1"/>
  <c r="CS1303" i="1" s="1"/>
  <c r="AF1303" i="1"/>
  <c r="CT1303" i="1" s="1"/>
  <c r="AG1303" i="1"/>
  <c r="CU1303" i="1" s="1"/>
  <c r="T1303" i="1" s="1"/>
  <c r="AH1303" i="1"/>
  <c r="AI1303" i="1"/>
  <c r="CW1303" i="1" s="1"/>
  <c r="V1303" i="1" s="1"/>
  <c r="AJ1303" i="1"/>
  <c r="CQ1303" i="1"/>
  <c r="CR1303" i="1"/>
  <c r="CV1303" i="1"/>
  <c r="U1303" i="1" s="1"/>
  <c r="CX1303" i="1"/>
  <c r="W1303" i="1" s="1"/>
  <c r="GL1303" i="1"/>
  <c r="GN1303" i="1"/>
  <c r="GP1303" i="1"/>
  <c r="GV1303" i="1"/>
  <c r="HC1303" i="1"/>
  <c r="GX1303" i="1" s="1"/>
  <c r="B1305" i="1"/>
  <c r="B1215" i="1" s="1"/>
  <c r="C1305" i="1"/>
  <c r="C1215" i="1" s="1"/>
  <c r="D1305" i="1"/>
  <c r="D1215" i="1" s="1"/>
  <c r="F1305" i="1"/>
  <c r="F1215" i="1" s="1"/>
  <c r="G1305" i="1"/>
  <c r="G1215" i="1" s="1"/>
  <c r="BC1305" i="1"/>
  <c r="BC1215" i="1" s="1"/>
  <c r="BD1305" i="1"/>
  <c r="BD1215" i="1" s="1"/>
  <c r="BX1305" i="1"/>
  <c r="BX1215" i="1" s="1"/>
  <c r="CD1305" i="1"/>
  <c r="CD1215" i="1" s="1"/>
  <c r="CK1305" i="1"/>
  <c r="CK1215" i="1" s="1"/>
  <c r="CL1305" i="1"/>
  <c r="CL1215" i="1" s="1"/>
  <c r="CM1305" i="1"/>
  <c r="CM1215" i="1" s="1"/>
  <c r="EI1305" i="1"/>
  <c r="EI1215" i="1" s="1"/>
  <c r="ET1305" i="1"/>
  <c r="ET1215" i="1" s="1"/>
  <c r="FP1305" i="1"/>
  <c r="FP1215" i="1" s="1"/>
  <c r="FR1305" i="1"/>
  <c r="FR1215" i="1" s="1"/>
  <c r="FV1305" i="1"/>
  <c r="FV1215" i="1" s="1"/>
  <c r="GC1305" i="1"/>
  <c r="GC1215" i="1" s="1"/>
  <c r="GD1305" i="1"/>
  <c r="GD1215" i="1" s="1"/>
  <c r="GE1305" i="1"/>
  <c r="GE1215" i="1" s="1"/>
  <c r="F1330" i="1"/>
  <c r="D1335" i="1"/>
  <c r="C1337" i="1"/>
  <c r="E1337" i="1"/>
  <c r="Z1337" i="1"/>
  <c r="AA1337" i="1"/>
  <c r="AM1337" i="1"/>
  <c r="AN1337" i="1"/>
  <c r="BE1337" i="1"/>
  <c r="BF1337" i="1"/>
  <c r="BG1337" i="1"/>
  <c r="BH1337" i="1"/>
  <c r="BI1337" i="1"/>
  <c r="BJ1337" i="1"/>
  <c r="BK1337" i="1"/>
  <c r="BL1337" i="1"/>
  <c r="BM1337" i="1"/>
  <c r="BN1337" i="1"/>
  <c r="BO1337" i="1"/>
  <c r="BP1337" i="1"/>
  <c r="BQ1337" i="1"/>
  <c r="BR1337" i="1"/>
  <c r="BS1337" i="1"/>
  <c r="BT1337" i="1"/>
  <c r="BU1337" i="1"/>
  <c r="BV1337" i="1"/>
  <c r="BW1337" i="1"/>
  <c r="BX1337" i="1"/>
  <c r="CN1337" i="1"/>
  <c r="CO1337" i="1"/>
  <c r="CP1337" i="1"/>
  <c r="CQ1337" i="1"/>
  <c r="CR1337" i="1"/>
  <c r="CS1337" i="1"/>
  <c r="CT1337" i="1"/>
  <c r="CU1337" i="1"/>
  <c r="CV1337" i="1"/>
  <c r="CW1337" i="1"/>
  <c r="CX1337" i="1"/>
  <c r="CY1337" i="1"/>
  <c r="CZ1337" i="1"/>
  <c r="DA1337" i="1"/>
  <c r="DB1337" i="1"/>
  <c r="DC1337" i="1"/>
  <c r="DD1337" i="1"/>
  <c r="DE1337" i="1"/>
  <c r="DF1337" i="1"/>
  <c r="DR1337" i="1"/>
  <c r="DS1337" i="1"/>
  <c r="EE1337" i="1"/>
  <c r="EF1337" i="1"/>
  <c r="EW1337" i="1"/>
  <c r="EX1337" i="1"/>
  <c r="EY1337" i="1"/>
  <c r="EZ1337" i="1"/>
  <c r="FA1337" i="1"/>
  <c r="FB1337" i="1"/>
  <c r="FC1337" i="1"/>
  <c r="FD1337" i="1"/>
  <c r="FE1337" i="1"/>
  <c r="FF1337" i="1"/>
  <c r="FG1337" i="1"/>
  <c r="FH1337" i="1"/>
  <c r="FI1337" i="1"/>
  <c r="FJ1337" i="1"/>
  <c r="FK1337" i="1"/>
  <c r="FL1337" i="1"/>
  <c r="FM1337" i="1"/>
  <c r="FN1337" i="1"/>
  <c r="FO1337" i="1"/>
  <c r="FP1337" i="1"/>
  <c r="FV1337" i="1"/>
  <c r="GF1337" i="1"/>
  <c r="GG1337" i="1"/>
  <c r="GH1337" i="1"/>
  <c r="GI1337" i="1"/>
  <c r="GJ1337" i="1"/>
  <c r="GK1337" i="1"/>
  <c r="GL1337" i="1"/>
  <c r="GM1337" i="1"/>
  <c r="GN1337" i="1"/>
  <c r="GO1337" i="1"/>
  <c r="GP1337" i="1"/>
  <c r="GQ1337" i="1"/>
  <c r="GR1337" i="1"/>
  <c r="GS1337" i="1"/>
  <c r="GT1337" i="1"/>
  <c r="GU1337" i="1"/>
  <c r="GV1337" i="1"/>
  <c r="GW1337" i="1"/>
  <c r="GX1337" i="1"/>
  <c r="C1339" i="1"/>
  <c r="D1339" i="1"/>
  <c r="I1339" i="1"/>
  <c r="Q1339" i="1" s="1"/>
  <c r="K1339" i="1"/>
  <c r="P1339" i="1"/>
  <c r="R1339" i="1"/>
  <c r="AC1339" i="1"/>
  <c r="AB1339" i="1" s="1"/>
  <c r="AD1339" i="1"/>
  <c r="AE1339" i="1"/>
  <c r="AF1339" i="1"/>
  <c r="CT1339" i="1" s="1"/>
  <c r="AG1339" i="1"/>
  <c r="AH1339" i="1"/>
  <c r="CV1339" i="1" s="1"/>
  <c r="U1339" i="1" s="1"/>
  <c r="AI1339" i="1"/>
  <c r="AJ1339" i="1"/>
  <c r="CX1339" i="1" s="1"/>
  <c r="W1339" i="1" s="1"/>
  <c r="CQ1339" i="1"/>
  <c r="CR1339" i="1"/>
  <c r="CS1339" i="1"/>
  <c r="CU1339" i="1"/>
  <c r="T1339" i="1" s="1"/>
  <c r="CW1339" i="1"/>
  <c r="V1339" i="1" s="1"/>
  <c r="GL1339" i="1"/>
  <c r="GN1339" i="1"/>
  <c r="CB1356" i="1" s="1"/>
  <c r="GP1339" i="1"/>
  <c r="GV1339" i="1"/>
  <c r="HC1339" i="1" s="1"/>
  <c r="GX1339" i="1" s="1"/>
  <c r="C1340" i="1"/>
  <c r="D1340" i="1"/>
  <c r="I1340" i="1"/>
  <c r="K1340" i="1"/>
  <c r="W1340" i="1"/>
  <c r="AC1340" i="1"/>
  <c r="P1340" i="1" s="1"/>
  <c r="AE1340" i="1"/>
  <c r="AD1340" i="1" s="1"/>
  <c r="AF1340" i="1"/>
  <c r="S1340" i="1" s="1"/>
  <c r="AG1340" i="1"/>
  <c r="CU1340" i="1" s="1"/>
  <c r="T1340" i="1" s="1"/>
  <c r="AH1340" i="1"/>
  <c r="AI1340" i="1"/>
  <c r="CW1340" i="1" s="1"/>
  <c r="V1340" i="1" s="1"/>
  <c r="AJ1340" i="1"/>
  <c r="CT1340" i="1"/>
  <c r="CV1340" i="1"/>
  <c r="U1340" i="1" s="1"/>
  <c r="CX1340" i="1"/>
  <c r="GL1340" i="1"/>
  <c r="GN1340" i="1"/>
  <c r="GP1340" i="1"/>
  <c r="GV1340" i="1"/>
  <c r="HC1340" i="1"/>
  <c r="GX1340" i="1" s="1"/>
  <c r="I1341" i="1"/>
  <c r="R1341" i="1" s="1"/>
  <c r="S1341" i="1"/>
  <c r="X1341" i="1" s="1"/>
  <c r="AC1341" i="1"/>
  <c r="CQ1341" i="1" s="1"/>
  <c r="AE1341" i="1"/>
  <c r="CS1341" i="1" s="1"/>
  <c r="AF1341" i="1"/>
  <c r="AG1341" i="1"/>
  <c r="CU1341" i="1" s="1"/>
  <c r="T1341" i="1" s="1"/>
  <c r="AH1341" i="1"/>
  <c r="AI1341" i="1"/>
  <c r="CW1341" i="1" s="1"/>
  <c r="V1341" i="1" s="1"/>
  <c r="AJ1341" i="1"/>
  <c r="CR1341" i="1"/>
  <c r="CT1341" i="1"/>
  <c r="CV1341" i="1"/>
  <c r="U1341" i="1" s="1"/>
  <c r="CX1341" i="1"/>
  <c r="W1341" i="1" s="1"/>
  <c r="GL1341" i="1"/>
  <c r="GN1341" i="1"/>
  <c r="GP1341" i="1"/>
  <c r="GV1341" i="1"/>
  <c r="HC1341" i="1"/>
  <c r="GX1341" i="1" s="1"/>
  <c r="AC1342" i="1"/>
  <c r="CQ1342" i="1" s="1"/>
  <c r="AE1342" i="1"/>
  <c r="CS1342" i="1" s="1"/>
  <c r="AF1342" i="1"/>
  <c r="AG1342" i="1"/>
  <c r="CU1342" i="1" s="1"/>
  <c r="AH1342" i="1"/>
  <c r="AI1342" i="1"/>
  <c r="CW1342" i="1" s="1"/>
  <c r="AJ1342" i="1"/>
  <c r="CR1342" i="1"/>
  <c r="CT1342" i="1"/>
  <c r="CV1342" i="1"/>
  <c r="CX1342" i="1"/>
  <c r="GL1342" i="1"/>
  <c r="GN1342" i="1"/>
  <c r="GP1342" i="1"/>
  <c r="GV1342" i="1"/>
  <c r="HC1342" i="1" s="1"/>
  <c r="C1343" i="1"/>
  <c r="D1343" i="1"/>
  <c r="I1343" i="1"/>
  <c r="Q1343" i="1" s="1"/>
  <c r="K1343" i="1"/>
  <c r="R1343" i="1"/>
  <c r="T1343" i="1"/>
  <c r="AB1343" i="1"/>
  <c r="AC1343" i="1"/>
  <c r="P1343" i="1" s="1"/>
  <c r="AD1343" i="1"/>
  <c r="AE1343" i="1"/>
  <c r="AF1343" i="1"/>
  <c r="CT1343" i="1" s="1"/>
  <c r="AG1343" i="1"/>
  <c r="AH1343" i="1"/>
  <c r="CV1343" i="1" s="1"/>
  <c r="U1343" i="1" s="1"/>
  <c r="AI1343" i="1"/>
  <c r="AJ1343" i="1"/>
  <c r="CX1343" i="1" s="1"/>
  <c r="W1343" i="1" s="1"/>
  <c r="CQ1343" i="1"/>
  <c r="CR1343" i="1"/>
  <c r="CS1343" i="1"/>
  <c r="CU1343" i="1"/>
  <c r="CW1343" i="1"/>
  <c r="V1343" i="1" s="1"/>
  <c r="GL1343" i="1"/>
  <c r="GN1343" i="1"/>
  <c r="GP1343" i="1"/>
  <c r="CD1356" i="1" s="1"/>
  <c r="GV1343" i="1"/>
  <c r="HC1343" i="1" s="1"/>
  <c r="GX1343" i="1" s="1"/>
  <c r="C1344" i="1"/>
  <c r="D1344" i="1"/>
  <c r="I1344" i="1"/>
  <c r="K1344" i="1"/>
  <c r="S1344" i="1"/>
  <c r="CY1344" i="1" s="1"/>
  <c r="AC1344" i="1"/>
  <c r="CQ1344" i="1" s="1"/>
  <c r="AE1344" i="1"/>
  <c r="CS1344" i="1" s="1"/>
  <c r="AF1344" i="1"/>
  <c r="AG1344" i="1"/>
  <c r="CU1344" i="1" s="1"/>
  <c r="T1344" i="1" s="1"/>
  <c r="AH1344" i="1"/>
  <c r="AI1344" i="1"/>
  <c r="AJ1344" i="1"/>
  <c r="CR1344" i="1"/>
  <c r="CT1344" i="1"/>
  <c r="CV1344" i="1"/>
  <c r="U1344" i="1" s="1"/>
  <c r="CW1344" i="1"/>
  <c r="V1344" i="1" s="1"/>
  <c r="CX1344" i="1"/>
  <c r="W1344" i="1" s="1"/>
  <c r="GL1344" i="1"/>
  <c r="GN1344" i="1"/>
  <c r="GP1344" i="1"/>
  <c r="GV1344" i="1"/>
  <c r="HC1344" i="1"/>
  <c r="GX1344" i="1" s="1"/>
  <c r="I1345" i="1"/>
  <c r="Q1345" i="1" s="1"/>
  <c r="S1345" i="1"/>
  <c r="CY1345" i="1" s="1"/>
  <c r="U1345" i="1"/>
  <c r="Y1345" i="1"/>
  <c r="AC1345" i="1"/>
  <c r="AB1345" i="1" s="1"/>
  <c r="AD1345" i="1"/>
  <c r="AE1345" i="1"/>
  <c r="AF1345" i="1"/>
  <c r="AG1345" i="1"/>
  <c r="CU1345" i="1" s="1"/>
  <c r="T1345" i="1" s="1"/>
  <c r="AH1345" i="1"/>
  <c r="AI1345" i="1"/>
  <c r="CW1345" i="1" s="1"/>
  <c r="V1345" i="1" s="1"/>
  <c r="AJ1345" i="1"/>
  <c r="CR1345" i="1"/>
  <c r="CS1345" i="1"/>
  <c r="CT1345" i="1"/>
  <c r="CV1345" i="1"/>
  <c r="CX1345" i="1"/>
  <c r="W1345" i="1" s="1"/>
  <c r="CZ1345" i="1"/>
  <c r="GL1345" i="1"/>
  <c r="GN1345" i="1"/>
  <c r="GP1345" i="1"/>
  <c r="GV1345" i="1"/>
  <c r="HC1345" i="1" s="1"/>
  <c r="GX1345" i="1" s="1"/>
  <c r="AC1346" i="1"/>
  <c r="CQ1346" i="1" s="1"/>
  <c r="AE1346" i="1"/>
  <c r="CR1346" i="1" s="1"/>
  <c r="AF1346" i="1"/>
  <c r="AG1346" i="1"/>
  <c r="CU1346" i="1" s="1"/>
  <c r="AH1346" i="1"/>
  <c r="AI1346" i="1"/>
  <c r="CW1346" i="1" s="1"/>
  <c r="AJ1346" i="1"/>
  <c r="CT1346" i="1"/>
  <c r="CV1346" i="1"/>
  <c r="CX1346" i="1"/>
  <c r="GL1346" i="1"/>
  <c r="GN1346" i="1"/>
  <c r="GP1346" i="1"/>
  <c r="GV1346" i="1"/>
  <c r="HC1346" i="1"/>
  <c r="AC1347" i="1"/>
  <c r="CQ1347" i="1" s="1"/>
  <c r="AE1347" i="1"/>
  <c r="CS1347" i="1" s="1"/>
  <c r="AF1347" i="1"/>
  <c r="AG1347" i="1"/>
  <c r="CU1347" i="1" s="1"/>
  <c r="AH1347" i="1"/>
  <c r="AI1347" i="1"/>
  <c r="AJ1347" i="1"/>
  <c r="CR1347" i="1"/>
  <c r="CT1347" i="1"/>
  <c r="CV1347" i="1"/>
  <c r="CW1347" i="1"/>
  <c r="CX1347" i="1"/>
  <c r="GL1347" i="1"/>
  <c r="GN1347" i="1"/>
  <c r="GP1347" i="1"/>
  <c r="GV1347" i="1"/>
  <c r="HC1347" i="1"/>
  <c r="AC1348" i="1"/>
  <c r="AB1348" i="1" s="1"/>
  <c r="AD1348" i="1"/>
  <c r="AE1348" i="1"/>
  <c r="AF1348" i="1"/>
  <c r="AG1348" i="1"/>
  <c r="CU1348" i="1" s="1"/>
  <c r="AH1348" i="1"/>
  <c r="AI1348" i="1"/>
  <c r="CW1348" i="1" s="1"/>
  <c r="AJ1348" i="1"/>
  <c r="CR1348" i="1"/>
  <c r="CS1348" i="1"/>
  <c r="CT1348" i="1"/>
  <c r="CV1348" i="1"/>
  <c r="CX1348" i="1"/>
  <c r="GL1348" i="1"/>
  <c r="GN1348" i="1"/>
  <c r="GP1348" i="1"/>
  <c r="GV1348" i="1"/>
  <c r="HC1348" i="1" s="1"/>
  <c r="C1349" i="1"/>
  <c r="D1349" i="1"/>
  <c r="I1349" i="1"/>
  <c r="K1349" i="1"/>
  <c r="P1349" i="1"/>
  <c r="R1349" i="1"/>
  <c r="T1349" i="1"/>
  <c r="AB1349" i="1"/>
  <c r="AC1349" i="1"/>
  <c r="AD1349" i="1"/>
  <c r="AE1349" i="1"/>
  <c r="CR1349" i="1" s="1"/>
  <c r="AF1349" i="1"/>
  <c r="S1349" i="1" s="1"/>
  <c r="AG1349" i="1"/>
  <c r="AH1349" i="1"/>
  <c r="CV1349" i="1" s="1"/>
  <c r="U1349" i="1" s="1"/>
  <c r="AI1349" i="1"/>
  <c r="AJ1349" i="1"/>
  <c r="CQ1349" i="1"/>
  <c r="CS1349" i="1"/>
  <c r="CU1349" i="1"/>
  <c r="CW1349" i="1"/>
  <c r="V1349" i="1" s="1"/>
  <c r="CX1349" i="1"/>
  <c r="W1349" i="1" s="1"/>
  <c r="GL1349" i="1"/>
  <c r="GN1349" i="1"/>
  <c r="GP1349" i="1"/>
  <c r="GV1349" i="1"/>
  <c r="GX1349" i="1"/>
  <c r="HC1349" i="1"/>
  <c r="C1350" i="1"/>
  <c r="D1350" i="1"/>
  <c r="I1350" i="1"/>
  <c r="Q1350" i="1" s="1"/>
  <c r="K1350" i="1"/>
  <c r="AC1350" i="1"/>
  <c r="P1350" i="1" s="1"/>
  <c r="AE1350" i="1"/>
  <c r="CS1350" i="1" s="1"/>
  <c r="AF1350" i="1"/>
  <c r="AG1350" i="1"/>
  <c r="CU1350" i="1" s="1"/>
  <c r="T1350" i="1" s="1"/>
  <c r="AH1350" i="1"/>
  <c r="AI1350" i="1"/>
  <c r="CW1350" i="1" s="1"/>
  <c r="V1350" i="1" s="1"/>
  <c r="AJ1350" i="1"/>
  <c r="CQ1350" i="1"/>
  <c r="CR1350" i="1"/>
  <c r="CT1350" i="1"/>
  <c r="CV1350" i="1"/>
  <c r="U1350" i="1" s="1"/>
  <c r="CX1350" i="1"/>
  <c r="W1350" i="1" s="1"/>
  <c r="GL1350" i="1"/>
  <c r="GN1350" i="1"/>
  <c r="GP1350" i="1"/>
  <c r="GV1350" i="1"/>
  <c r="HC1350" i="1"/>
  <c r="GX1350" i="1" s="1"/>
  <c r="I1351" i="1"/>
  <c r="S1351" i="1"/>
  <c r="CY1351" i="1" s="1"/>
  <c r="U1351" i="1"/>
  <c r="AC1351" i="1"/>
  <c r="CQ1351" i="1" s="1"/>
  <c r="AE1351" i="1"/>
  <c r="CS1351" i="1" s="1"/>
  <c r="AF1351" i="1"/>
  <c r="AG1351" i="1"/>
  <c r="CU1351" i="1" s="1"/>
  <c r="T1351" i="1" s="1"/>
  <c r="AH1351" i="1"/>
  <c r="AI1351" i="1"/>
  <c r="CW1351" i="1" s="1"/>
  <c r="V1351" i="1" s="1"/>
  <c r="AJ1351" i="1"/>
  <c r="CR1351" i="1"/>
  <c r="CT1351" i="1"/>
  <c r="CV1351" i="1"/>
  <c r="CX1351" i="1"/>
  <c r="W1351" i="1" s="1"/>
  <c r="CZ1351" i="1"/>
  <c r="GL1351" i="1"/>
  <c r="GN1351" i="1"/>
  <c r="GP1351" i="1"/>
  <c r="GV1351" i="1"/>
  <c r="HC1351" i="1" s="1"/>
  <c r="GX1351" i="1" s="1"/>
  <c r="AC1352" i="1"/>
  <c r="AE1352" i="1"/>
  <c r="AD1352" i="1" s="1"/>
  <c r="AF1352" i="1"/>
  <c r="AG1352" i="1"/>
  <c r="AH1352" i="1"/>
  <c r="AI1352" i="1"/>
  <c r="CW1352" i="1" s="1"/>
  <c r="AJ1352" i="1"/>
  <c r="CT1352" i="1"/>
  <c r="CU1352" i="1"/>
  <c r="CV1352" i="1"/>
  <c r="CX1352" i="1"/>
  <c r="GL1352" i="1"/>
  <c r="GN1352" i="1"/>
  <c r="GP1352" i="1"/>
  <c r="GV1352" i="1"/>
  <c r="HC1352" i="1"/>
  <c r="I1353" i="1"/>
  <c r="R1353" i="1" s="1"/>
  <c r="S1353" i="1"/>
  <c r="X1353" i="1" s="1"/>
  <c r="Y1353" i="1"/>
  <c r="AC1353" i="1"/>
  <c r="P1353" i="1" s="1"/>
  <c r="AE1353" i="1"/>
  <c r="CS1353" i="1" s="1"/>
  <c r="AF1353" i="1"/>
  <c r="AG1353" i="1"/>
  <c r="CU1353" i="1" s="1"/>
  <c r="T1353" i="1" s="1"/>
  <c r="AH1353" i="1"/>
  <c r="AI1353" i="1"/>
  <c r="CW1353" i="1" s="1"/>
  <c r="V1353" i="1" s="1"/>
  <c r="AJ1353" i="1"/>
  <c r="CQ1353" i="1"/>
  <c r="CR1353" i="1"/>
  <c r="CT1353" i="1"/>
  <c r="CV1353" i="1"/>
  <c r="U1353" i="1" s="1"/>
  <c r="CX1353" i="1"/>
  <c r="W1353" i="1" s="1"/>
  <c r="GL1353" i="1"/>
  <c r="GN1353" i="1"/>
  <c r="GP1353" i="1"/>
  <c r="GV1353" i="1"/>
  <c r="HC1353" i="1"/>
  <c r="GX1353" i="1" s="1"/>
  <c r="AC1354" i="1"/>
  <c r="CQ1354" i="1" s="1"/>
  <c r="AE1354" i="1"/>
  <c r="CS1354" i="1" s="1"/>
  <c r="AF1354" i="1"/>
  <c r="AG1354" i="1"/>
  <c r="CU1354" i="1" s="1"/>
  <c r="AH1354" i="1"/>
  <c r="AI1354" i="1"/>
  <c r="CW1354" i="1" s="1"/>
  <c r="AJ1354" i="1"/>
  <c r="CR1354" i="1"/>
  <c r="CT1354" i="1"/>
  <c r="CV1354" i="1"/>
  <c r="CX1354" i="1"/>
  <c r="GL1354" i="1"/>
  <c r="GN1354" i="1"/>
  <c r="GP1354" i="1"/>
  <c r="GV1354" i="1"/>
  <c r="HC1354" i="1" s="1"/>
  <c r="B1356" i="1"/>
  <c r="B1337" i="1" s="1"/>
  <c r="C1356" i="1"/>
  <c r="D1356" i="1"/>
  <c r="D1337" i="1" s="1"/>
  <c r="F1356" i="1"/>
  <c r="F1337" i="1" s="1"/>
  <c r="G1356" i="1"/>
  <c r="G1337" i="1" s="1"/>
  <c r="AO1356" i="1"/>
  <c r="AO1337" i="1" s="1"/>
  <c r="AP1356" i="1"/>
  <c r="AP1337" i="1" s="1"/>
  <c r="BB1356" i="1"/>
  <c r="BB1337" i="1" s="1"/>
  <c r="BX1356" i="1"/>
  <c r="CG1356" i="1" s="1"/>
  <c r="BY1356" i="1"/>
  <c r="BY1337" i="1" s="1"/>
  <c r="BZ1356" i="1"/>
  <c r="BZ1337" i="1" s="1"/>
  <c r="CK1356" i="1"/>
  <c r="CK1337" i="1" s="1"/>
  <c r="CL1356" i="1"/>
  <c r="CL1337" i="1" s="1"/>
  <c r="CM1356" i="1"/>
  <c r="CM1337" i="1" s="1"/>
  <c r="EG1356" i="1"/>
  <c r="EG1337" i="1" s="1"/>
  <c r="EK1356" i="1"/>
  <c r="EK1337" i="1" s="1"/>
  <c r="EM1356" i="1"/>
  <c r="P1375" i="1" s="1"/>
  <c r="FP1356" i="1"/>
  <c r="FY1356" i="1" s="1"/>
  <c r="FQ1356" i="1"/>
  <c r="FQ1337" i="1" s="1"/>
  <c r="FR1356" i="1"/>
  <c r="FR1337" i="1" s="1"/>
  <c r="FT1356" i="1"/>
  <c r="FT1337" i="1" s="1"/>
  <c r="FV1356" i="1"/>
  <c r="GC1356" i="1"/>
  <c r="GC1337" i="1" s="1"/>
  <c r="GD1356" i="1"/>
  <c r="GD1337" i="1" s="1"/>
  <c r="GE1356" i="1"/>
  <c r="GE1337" i="1" s="1"/>
  <c r="F1360" i="1"/>
  <c r="F1365" i="1"/>
  <c r="F1369" i="1"/>
  <c r="D1386" i="1"/>
  <c r="E1388" i="1"/>
  <c r="Z1388" i="1"/>
  <c r="AA1388" i="1"/>
  <c r="AM1388" i="1"/>
  <c r="AN1388" i="1"/>
  <c r="AP1388" i="1"/>
  <c r="BB1388" i="1"/>
  <c r="BE1388" i="1"/>
  <c r="BF1388" i="1"/>
  <c r="BG1388" i="1"/>
  <c r="BH1388" i="1"/>
  <c r="BI1388" i="1"/>
  <c r="BJ1388" i="1"/>
  <c r="BK1388" i="1"/>
  <c r="BL1388" i="1"/>
  <c r="BM1388" i="1"/>
  <c r="BN1388" i="1"/>
  <c r="BO1388" i="1"/>
  <c r="BP1388" i="1"/>
  <c r="BQ1388" i="1"/>
  <c r="BR1388" i="1"/>
  <c r="BS1388" i="1"/>
  <c r="BT1388" i="1"/>
  <c r="BU1388" i="1"/>
  <c r="BV1388" i="1"/>
  <c r="BW1388" i="1"/>
  <c r="BX1388" i="1"/>
  <c r="CL1388" i="1"/>
  <c r="CN1388" i="1"/>
  <c r="CO1388" i="1"/>
  <c r="CP1388" i="1"/>
  <c r="CQ1388" i="1"/>
  <c r="CR1388" i="1"/>
  <c r="CS1388" i="1"/>
  <c r="CT1388" i="1"/>
  <c r="CU1388" i="1"/>
  <c r="CV1388" i="1"/>
  <c r="CW1388" i="1"/>
  <c r="CX1388" i="1"/>
  <c r="CY1388" i="1"/>
  <c r="CZ1388" i="1"/>
  <c r="DA1388" i="1"/>
  <c r="DB1388" i="1"/>
  <c r="DC1388" i="1"/>
  <c r="DD1388" i="1"/>
  <c r="DE1388" i="1"/>
  <c r="DF1388" i="1"/>
  <c r="DR1388" i="1"/>
  <c r="DS1388" i="1"/>
  <c r="EE1388" i="1"/>
  <c r="EF1388" i="1"/>
  <c r="EH1388" i="1"/>
  <c r="ET1388" i="1"/>
  <c r="EW1388" i="1"/>
  <c r="EX1388" i="1"/>
  <c r="EY1388" i="1"/>
  <c r="EZ1388" i="1"/>
  <c r="FA1388" i="1"/>
  <c r="FB1388" i="1"/>
  <c r="FC1388" i="1"/>
  <c r="FD1388" i="1"/>
  <c r="FE1388" i="1"/>
  <c r="FF1388" i="1"/>
  <c r="FG1388" i="1"/>
  <c r="FH1388" i="1"/>
  <c r="FI1388" i="1"/>
  <c r="FJ1388" i="1"/>
  <c r="FK1388" i="1"/>
  <c r="FL1388" i="1"/>
  <c r="FM1388" i="1"/>
  <c r="FN1388" i="1"/>
  <c r="FO1388" i="1"/>
  <c r="FR1388" i="1"/>
  <c r="FV1388" i="1"/>
  <c r="GD1388" i="1"/>
  <c r="GF1388" i="1"/>
  <c r="GG1388" i="1"/>
  <c r="GH1388" i="1"/>
  <c r="GI1388" i="1"/>
  <c r="GJ1388" i="1"/>
  <c r="GK1388" i="1"/>
  <c r="GL1388" i="1"/>
  <c r="GM1388" i="1"/>
  <c r="GN1388" i="1"/>
  <c r="GO1388" i="1"/>
  <c r="GP1388" i="1"/>
  <c r="GQ1388" i="1"/>
  <c r="GR1388" i="1"/>
  <c r="GS1388" i="1"/>
  <c r="GT1388" i="1"/>
  <c r="GU1388" i="1"/>
  <c r="GV1388" i="1"/>
  <c r="GW1388" i="1"/>
  <c r="GX1388" i="1"/>
  <c r="C1390" i="1"/>
  <c r="D1390" i="1"/>
  <c r="I1390" i="1"/>
  <c r="Q1390" i="1" s="1"/>
  <c r="K1390" i="1"/>
  <c r="P1390" i="1"/>
  <c r="R1390" i="1"/>
  <c r="T1390" i="1"/>
  <c r="AG1401" i="1" s="1"/>
  <c r="AB1390" i="1"/>
  <c r="AC1390" i="1"/>
  <c r="AD1390" i="1"/>
  <c r="AE1390" i="1"/>
  <c r="AF1390" i="1"/>
  <c r="S1390" i="1" s="1"/>
  <c r="AG1390" i="1"/>
  <c r="AH1390" i="1"/>
  <c r="CV1390" i="1" s="1"/>
  <c r="U1390" i="1" s="1"/>
  <c r="AH1401" i="1" s="1"/>
  <c r="AI1390" i="1"/>
  <c r="AJ1390" i="1"/>
  <c r="CQ1390" i="1"/>
  <c r="CR1390" i="1"/>
  <c r="CS1390" i="1"/>
  <c r="CU1390" i="1"/>
  <c r="CW1390" i="1"/>
  <c r="V1390" i="1" s="1"/>
  <c r="CX1390" i="1"/>
  <c r="W1390" i="1" s="1"/>
  <c r="GL1390" i="1"/>
  <c r="GN1390" i="1"/>
  <c r="GP1390" i="1"/>
  <c r="CD1401" i="1" s="1"/>
  <c r="GV1390" i="1"/>
  <c r="HC1390" i="1" s="1"/>
  <c r="GX1390" i="1" s="1"/>
  <c r="CJ1401" i="1" s="1"/>
  <c r="C1391" i="1"/>
  <c r="D1391" i="1"/>
  <c r="I1391" i="1"/>
  <c r="Q1391" i="1" s="1"/>
  <c r="K1391" i="1"/>
  <c r="AC1391" i="1"/>
  <c r="P1391" i="1" s="1"/>
  <c r="AE1391" i="1"/>
  <c r="CS1391" i="1" s="1"/>
  <c r="AF1391" i="1"/>
  <c r="AG1391" i="1"/>
  <c r="CU1391" i="1" s="1"/>
  <c r="T1391" i="1" s="1"/>
  <c r="AH1391" i="1"/>
  <c r="AI1391" i="1"/>
  <c r="CW1391" i="1" s="1"/>
  <c r="V1391" i="1" s="1"/>
  <c r="AJ1391" i="1"/>
  <c r="CQ1391" i="1"/>
  <c r="CR1391" i="1"/>
  <c r="CT1391" i="1"/>
  <c r="CV1391" i="1"/>
  <c r="U1391" i="1" s="1"/>
  <c r="CX1391" i="1"/>
  <c r="W1391" i="1" s="1"/>
  <c r="GL1391" i="1"/>
  <c r="GN1391" i="1"/>
  <c r="GP1391" i="1"/>
  <c r="GV1391" i="1"/>
  <c r="HC1391" i="1"/>
  <c r="GX1391" i="1" s="1"/>
  <c r="I1392" i="1"/>
  <c r="R1392" i="1" s="1"/>
  <c r="S1392" i="1"/>
  <c r="CY1392" i="1" s="1"/>
  <c r="U1392" i="1"/>
  <c r="AC1392" i="1"/>
  <c r="CQ1392" i="1" s="1"/>
  <c r="AE1392" i="1"/>
  <c r="CS1392" i="1" s="1"/>
  <c r="AF1392" i="1"/>
  <c r="AG1392" i="1"/>
  <c r="CU1392" i="1" s="1"/>
  <c r="T1392" i="1" s="1"/>
  <c r="AH1392" i="1"/>
  <c r="AI1392" i="1"/>
  <c r="CW1392" i="1" s="1"/>
  <c r="V1392" i="1" s="1"/>
  <c r="AJ1392" i="1"/>
  <c r="CR1392" i="1"/>
  <c r="CT1392" i="1"/>
  <c r="CV1392" i="1"/>
  <c r="CX1392" i="1"/>
  <c r="W1392" i="1" s="1"/>
  <c r="CZ1392" i="1"/>
  <c r="GL1392" i="1"/>
  <c r="GN1392" i="1"/>
  <c r="GP1392" i="1"/>
  <c r="GV1392" i="1"/>
  <c r="HC1392" i="1" s="1"/>
  <c r="GX1392" i="1" s="1"/>
  <c r="AC1393" i="1"/>
  <c r="AE1393" i="1"/>
  <c r="AD1393" i="1" s="1"/>
  <c r="AF1393" i="1"/>
  <c r="AG1393" i="1"/>
  <c r="AH1393" i="1"/>
  <c r="AI1393" i="1"/>
  <c r="CW1393" i="1" s="1"/>
  <c r="AJ1393" i="1"/>
  <c r="CT1393" i="1"/>
  <c r="CU1393" i="1"/>
  <c r="CV1393" i="1"/>
  <c r="CX1393" i="1"/>
  <c r="GL1393" i="1"/>
  <c r="GN1393" i="1"/>
  <c r="GP1393" i="1"/>
  <c r="GV1393" i="1"/>
  <c r="HC1393" i="1"/>
  <c r="C1394" i="1"/>
  <c r="D1394" i="1"/>
  <c r="I1394" i="1"/>
  <c r="K1394" i="1"/>
  <c r="P1394" i="1"/>
  <c r="R1394" i="1"/>
  <c r="V1394" i="1"/>
  <c r="AC1394" i="1"/>
  <c r="AD1394" i="1"/>
  <c r="AB1394" i="1" s="1"/>
  <c r="AE1394" i="1"/>
  <c r="Q1394" i="1" s="1"/>
  <c r="AF1394" i="1"/>
  <c r="CT1394" i="1" s="1"/>
  <c r="AG1394" i="1"/>
  <c r="AH1394" i="1"/>
  <c r="CV1394" i="1" s="1"/>
  <c r="U1394" i="1" s="1"/>
  <c r="AI1394" i="1"/>
  <c r="AJ1394" i="1"/>
  <c r="CX1394" i="1" s="1"/>
  <c r="W1394" i="1" s="1"/>
  <c r="CQ1394" i="1"/>
  <c r="CR1394" i="1"/>
  <c r="CS1394" i="1"/>
  <c r="CU1394" i="1"/>
  <c r="T1394" i="1" s="1"/>
  <c r="CW1394" i="1"/>
  <c r="GL1394" i="1"/>
  <c r="BZ1401" i="1" s="1"/>
  <c r="GN1394" i="1"/>
  <c r="GP1394" i="1"/>
  <c r="GV1394" i="1"/>
  <c r="HC1394" i="1" s="1"/>
  <c r="GX1394" i="1" s="1"/>
  <c r="C1395" i="1"/>
  <c r="D1395" i="1"/>
  <c r="I1395" i="1"/>
  <c r="Q1395" i="1" s="1"/>
  <c r="K1395" i="1"/>
  <c r="U1395" i="1"/>
  <c r="AC1395" i="1"/>
  <c r="AB1395" i="1" s="1"/>
  <c r="AD1395" i="1"/>
  <c r="AE1395" i="1"/>
  <c r="AF1395" i="1"/>
  <c r="AG1395" i="1"/>
  <c r="CU1395" i="1" s="1"/>
  <c r="T1395" i="1" s="1"/>
  <c r="AH1395" i="1"/>
  <c r="AI1395" i="1"/>
  <c r="CW1395" i="1" s="1"/>
  <c r="V1395" i="1" s="1"/>
  <c r="AJ1395" i="1"/>
  <c r="CR1395" i="1"/>
  <c r="CS1395" i="1"/>
  <c r="CT1395" i="1"/>
  <c r="CV1395" i="1"/>
  <c r="CX1395" i="1"/>
  <c r="W1395" i="1" s="1"/>
  <c r="GL1395" i="1"/>
  <c r="GN1395" i="1"/>
  <c r="GP1395" i="1"/>
  <c r="GV1395" i="1"/>
  <c r="HC1395" i="1" s="1"/>
  <c r="GX1395" i="1" s="1"/>
  <c r="I1396" i="1"/>
  <c r="R1396" i="1" s="1"/>
  <c r="Q1396" i="1"/>
  <c r="S1396" i="1"/>
  <c r="X1396" i="1" s="1"/>
  <c r="W1396" i="1"/>
  <c r="AC1396" i="1"/>
  <c r="CQ1396" i="1" s="1"/>
  <c r="AE1396" i="1"/>
  <c r="CZ1396" i="1" s="1"/>
  <c r="AF1396" i="1"/>
  <c r="AG1396" i="1"/>
  <c r="CU1396" i="1" s="1"/>
  <c r="T1396" i="1" s="1"/>
  <c r="AH1396" i="1"/>
  <c r="AI1396" i="1"/>
  <c r="CW1396" i="1" s="1"/>
  <c r="V1396" i="1" s="1"/>
  <c r="AJ1396" i="1"/>
  <c r="CT1396" i="1"/>
  <c r="CV1396" i="1"/>
  <c r="U1396" i="1" s="1"/>
  <c r="CX1396" i="1"/>
  <c r="GL1396" i="1"/>
  <c r="GN1396" i="1"/>
  <c r="GP1396" i="1"/>
  <c r="GV1396" i="1"/>
  <c r="HC1396" i="1"/>
  <c r="GX1396" i="1" s="1"/>
  <c r="AC1397" i="1"/>
  <c r="CQ1397" i="1" s="1"/>
  <c r="AE1397" i="1"/>
  <c r="CS1397" i="1" s="1"/>
  <c r="AF1397" i="1"/>
  <c r="AG1397" i="1"/>
  <c r="CU1397" i="1" s="1"/>
  <c r="AH1397" i="1"/>
  <c r="AI1397" i="1"/>
  <c r="AJ1397" i="1"/>
  <c r="CR1397" i="1"/>
  <c r="CT1397" i="1"/>
  <c r="CV1397" i="1"/>
  <c r="CW1397" i="1"/>
  <c r="CX1397" i="1"/>
  <c r="GL1397" i="1"/>
  <c r="GN1397" i="1"/>
  <c r="GP1397" i="1"/>
  <c r="GV1397" i="1"/>
  <c r="HC1397" i="1"/>
  <c r="I1398" i="1"/>
  <c r="Q1398" i="1" s="1"/>
  <c r="S1398" i="1"/>
  <c r="CY1398" i="1" s="1"/>
  <c r="U1398" i="1"/>
  <c r="Y1398" i="1"/>
  <c r="AC1398" i="1"/>
  <c r="AB1398" i="1" s="1"/>
  <c r="AD1398" i="1"/>
  <c r="AE1398" i="1"/>
  <c r="AF1398" i="1"/>
  <c r="AG1398" i="1"/>
  <c r="CU1398" i="1" s="1"/>
  <c r="T1398" i="1" s="1"/>
  <c r="AH1398" i="1"/>
  <c r="AI1398" i="1"/>
  <c r="CW1398" i="1" s="1"/>
  <c r="V1398" i="1" s="1"/>
  <c r="AJ1398" i="1"/>
  <c r="CR1398" i="1"/>
  <c r="CS1398" i="1"/>
  <c r="CT1398" i="1"/>
  <c r="CV1398" i="1"/>
  <c r="CX1398" i="1"/>
  <c r="W1398" i="1" s="1"/>
  <c r="CZ1398" i="1"/>
  <c r="GL1398" i="1"/>
  <c r="GN1398" i="1"/>
  <c r="GP1398" i="1"/>
  <c r="GV1398" i="1"/>
  <c r="HC1398" i="1" s="1"/>
  <c r="GX1398" i="1" s="1"/>
  <c r="AC1399" i="1"/>
  <c r="CQ1399" i="1" s="1"/>
  <c r="AE1399" i="1"/>
  <c r="CR1399" i="1" s="1"/>
  <c r="AF1399" i="1"/>
  <c r="AG1399" i="1"/>
  <c r="CU1399" i="1" s="1"/>
  <c r="AH1399" i="1"/>
  <c r="AI1399" i="1"/>
  <c r="CW1399" i="1" s="1"/>
  <c r="AJ1399" i="1"/>
  <c r="CT1399" i="1"/>
  <c r="CV1399" i="1"/>
  <c r="CX1399" i="1"/>
  <c r="GL1399" i="1"/>
  <c r="GN1399" i="1"/>
  <c r="GP1399" i="1"/>
  <c r="GV1399" i="1"/>
  <c r="HC1399" i="1"/>
  <c r="B1401" i="1"/>
  <c r="B1388" i="1" s="1"/>
  <c r="C1401" i="1"/>
  <c r="C1388" i="1" s="1"/>
  <c r="D1401" i="1"/>
  <c r="D1388" i="1" s="1"/>
  <c r="F1401" i="1"/>
  <c r="F1388" i="1" s="1"/>
  <c r="G1401" i="1"/>
  <c r="G1388" i="1" s="1"/>
  <c r="AO1401" i="1"/>
  <c r="F1405" i="1" s="1"/>
  <c r="AP1401" i="1"/>
  <c r="F1410" i="1" s="1"/>
  <c r="BB1401" i="1"/>
  <c r="BC1401" i="1"/>
  <c r="F1417" i="1" s="1"/>
  <c r="BD1401" i="1"/>
  <c r="BD1388" i="1" s="1"/>
  <c r="BX1401" i="1"/>
  <c r="BY1401" i="1"/>
  <c r="BY1388" i="1" s="1"/>
  <c r="CB1401" i="1"/>
  <c r="AS1401" i="1" s="1"/>
  <c r="CK1401" i="1"/>
  <c r="CK1388" i="1" s="1"/>
  <c r="CL1401" i="1"/>
  <c r="CM1401" i="1"/>
  <c r="CM1388" i="1" s="1"/>
  <c r="EG1401" i="1"/>
  <c r="EG1388" i="1" s="1"/>
  <c r="EH1401" i="1"/>
  <c r="EI1401" i="1"/>
  <c r="P1411" i="1" s="1"/>
  <c r="EM1401" i="1"/>
  <c r="EM1388" i="1" s="1"/>
  <c r="ET1401" i="1"/>
  <c r="EU1401" i="1"/>
  <c r="P1417" i="1" s="1"/>
  <c r="FP1401" i="1"/>
  <c r="FP1388" i="1" s="1"/>
  <c r="FQ1401" i="1"/>
  <c r="FQ1388" i="1" s="1"/>
  <c r="FR1401" i="1"/>
  <c r="GA1401" i="1" s="1"/>
  <c r="FT1401" i="1"/>
  <c r="FT1388" i="1" s="1"/>
  <c r="FV1401" i="1"/>
  <c r="GC1401" i="1"/>
  <c r="GC1388" i="1" s="1"/>
  <c r="GD1401" i="1"/>
  <c r="GE1401" i="1"/>
  <c r="GE1388" i="1" s="1"/>
  <c r="P1410" i="1"/>
  <c r="F1414" i="1"/>
  <c r="P1414" i="1"/>
  <c r="F1426" i="1"/>
  <c r="B1431" i="1"/>
  <c r="B22" i="1" s="1"/>
  <c r="C1431" i="1"/>
  <c r="C22" i="1" s="1"/>
  <c r="D1431" i="1"/>
  <c r="D22" i="1" s="1"/>
  <c r="F1431" i="1"/>
  <c r="F22" i="1" s="1"/>
  <c r="G1431" i="1"/>
  <c r="G22" i="1" s="1"/>
  <c r="B1461" i="1"/>
  <c r="B18" i="1" s="1"/>
  <c r="C1461" i="1"/>
  <c r="C18" i="1" s="1"/>
  <c r="D1461" i="1"/>
  <c r="D18" i="1" s="1"/>
  <c r="F1461" i="1"/>
  <c r="F18" i="1" s="1"/>
  <c r="G1461" i="1"/>
  <c r="G18" i="1" s="1"/>
  <c r="F12" i="6"/>
  <c r="G12" i="6"/>
  <c r="H98" i="7" l="1"/>
  <c r="J110" i="7"/>
  <c r="O145" i="7"/>
  <c r="P201" i="7"/>
  <c r="P305" i="7"/>
  <c r="P225" i="7"/>
  <c r="J223" i="7"/>
  <c r="H48" i="7"/>
  <c r="H108" i="7"/>
  <c r="H110" i="7"/>
  <c r="O122" i="7"/>
  <c r="H120" i="7"/>
  <c r="H337" i="7"/>
  <c r="H387" i="7"/>
  <c r="P58" i="7"/>
  <c r="H345" i="7"/>
  <c r="P409" i="7"/>
  <c r="J409" i="7"/>
  <c r="P48" i="7"/>
  <c r="O249" i="7"/>
  <c r="O258" i="7"/>
  <c r="J337" i="7"/>
  <c r="P387" i="7"/>
  <c r="J415" i="7" s="1"/>
  <c r="P68" i="7"/>
  <c r="P110" i="7"/>
  <c r="J108" i="7"/>
  <c r="P145" i="7"/>
  <c r="O213" i="7"/>
  <c r="H237" i="7"/>
  <c r="J316" i="7"/>
  <c r="P328" i="7"/>
  <c r="J347" i="7"/>
  <c r="O387" i="7"/>
  <c r="H415" i="7" s="1"/>
  <c r="P316" i="7"/>
  <c r="J314" i="7"/>
  <c r="P78" i="7"/>
  <c r="J78" i="7"/>
  <c r="P237" i="7"/>
  <c r="P270" i="7"/>
  <c r="J268" i="7"/>
  <c r="J131" i="7"/>
  <c r="P133" i="7"/>
  <c r="J256" i="7"/>
  <c r="H305" i="7"/>
  <c r="O337" i="7"/>
  <c r="H335" i="7"/>
  <c r="O347" i="7"/>
  <c r="H347" i="7"/>
  <c r="O48" i="7"/>
  <c r="O88" i="7"/>
  <c r="P168" i="7"/>
  <c r="J189" i="7"/>
  <c r="J237" i="7"/>
  <c r="H282" i="7"/>
  <c r="H303" i="7"/>
  <c r="J178" i="7"/>
  <c r="P180" i="7"/>
  <c r="J76" i="7"/>
  <c r="J180" i="7"/>
  <c r="J225" i="7"/>
  <c r="J270" i="7"/>
  <c r="J292" i="7"/>
  <c r="O409" i="7"/>
  <c r="O189" i="7"/>
  <c r="H189" i="7"/>
  <c r="H187" i="7"/>
  <c r="H268" i="7"/>
  <c r="H270" i="7"/>
  <c r="O282" i="7"/>
  <c r="H280" i="7"/>
  <c r="H235" i="7"/>
  <c r="O305" i="7"/>
  <c r="J407" i="7"/>
  <c r="H430" i="7"/>
  <c r="O58" i="7"/>
  <c r="P98" i="7"/>
  <c r="H131" i="7"/>
  <c r="J211" i="7"/>
  <c r="H223" i="7"/>
  <c r="J247" i="7"/>
  <c r="P258" i="7"/>
  <c r="P294" i="7"/>
  <c r="H412" i="7"/>
  <c r="H432" i="7"/>
  <c r="O572" i="7"/>
  <c r="H572" i="7"/>
  <c r="J669" i="7"/>
  <c r="P730" i="7"/>
  <c r="J894" i="7"/>
  <c r="P995" i="7"/>
  <c r="J1166" i="7"/>
  <c r="P1166" i="7"/>
  <c r="H2261" i="7"/>
  <c r="O2263" i="7"/>
  <c r="H2263" i="7"/>
  <c r="J1466" i="7"/>
  <c r="J88" i="7"/>
  <c r="H96" i="7"/>
  <c r="J120" i="7"/>
  <c r="H256" i="7"/>
  <c r="J280" i="7"/>
  <c r="H292" i="7"/>
  <c r="J365" i="7"/>
  <c r="H370" i="7"/>
  <c r="O432" i="7"/>
  <c r="P441" i="7"/>
  <c r="J587" i="7" s="1"/>
  <c r="J441" i="7"/>
  <c r="O512" i="7"/>
  <c r="H512" i="7"/>
  <c r="O524" i="7"/>
  <c r="H524" i="7"/>
  <c r="O536" i="7"/>
  <c r="H536" i="7"/>
  <c r="O548" i="7"/>
  <c r="H548" i="7"/>
  <c r="O560" i="7"/>
  <c r="H560" i="7"/>
  <c r="J634" i="7"/>
  <c r="J700" i="7"/>
  <c r="J787" i="7"/>
  <c r="O830" i="7"/>
  <c r="H830" i="7"/>
  <c r="H828" i="7"/>
  <c r="O843" i="7"/>
  <c r="O923" i="7"/>
  <c r="P978" i="7"/>
  <c r="J978" i="7"/>
  <c r="O1357" i="7"/>
  <c r="H1357" i="7"/>
  <c r="H1355" i="7"/>
  <c r="H2241" i="7"/>
  <c r="H133" i="7"/>
  <c r="J213" i="7"/>
  <c r="H225" i="7"/>
  <c r="J249" i="7"/>
  <c r="J345" i="7"/>
  <c r="O500" i="7"/>
  <c r="H500" i="7"/>
  <c r="J671" i="7"/>
  <c r="O714" i="7"/>
  <c r="H714" i="7"/>
  <c r="O752" i="7"/>
  <c r="O856" i="7"/>
  <c r="K877" i="7"/>
  <c r="P882" i="7" s="1"/>
  <c r="I892" i="7"/>
  <c r="O896" i="7" s="1"/>
  <c r="O1017" i="7"/>
  <c r="P1068" i="7"/>
  <c r="J1071" i="7" s="1"/>
  <c r="P1078" i="7"/>
  <c r="J1213" i="7" s="1"/>
  <c r="J1078" i="7"/>
  <c r="H1229" i="7"/>
  <c r="O1231" i="7"/>
  <c r="H1378" i="7" s="1"/>
  <c r="H1231" i="7"/>
  <c r="J66" i="7"/>
  <c r="H86" i="7"/>
  <c r="J122" i="7"/>
  <c r="J166" i="7"/>
  <c r="H178" i="7"/>
  <c r="J282" i="7"/>
  <c r="H294" i="7"/>
  <c r="H314" i="7"/>
  <c r="J367" i="7"/>
  <c r="P683" i="7"/>
  <c r="J683" i="7"/>
  <c r="O733" i="7"/>
  <c r="H733" i="7"/>
  <c r="J828" i="7"/>
  <c r="P843" i="7"/>
  <c r="J843" i="7"/>
  <c r="J921" i="7"/>
  <c r="P1126" i="7"/>
  <c r="J1126" i="7"/>
  <c r="J2211" i="7"/>
  <c r="J143" i="7"/>
  <c r="J199" i="7"/>
  <c r="H211" i="7"/>
  <c r="J235" i="7"/>
  <c r="H247" i="7"/>
  <c r="J303" i="7"/>
  <c r="J335" i="7"/>
  <c r="J385" i="7"/>
  <c r="H390" i="7"/>
  <c r="H396" i="7"/>
  <c r="H407" i="7"/>
  <c r="J652" i="7"/>
  <c r="P752" i="7"/>
  <c r="J799" i="7"/>
  <c r="H841" i="7"/>
  <c r="J854" i="7"/>
  <c r="P946" i="7"/>
  <c r="J946" i="7"/>
  <c r="J1015" i="7"/>
  <c r="P1098" i="7"/>
  <c r="J1098" i="7"/>
  <c r="H2190" i="7"/>
  <c r="P1438" i="7"/>
  <c r="J1438" i="7"/>
  <c r="J56" i="7"/>
  <c r="H76" i="7"/>
  <c r="H88" i="7"/>
  <c r="J168" i="7"/>
  <c r="H180" i="7"/>
  <c r="H316" i="7"/>
  <c r="H365" i="7"/>
  <c r="O578" i="7"/>
  <c r="H578" i="7"/>
  <c r="H962" i="7"/>
  <c r="H993" i="7"/>
  <c r="O995" i="7"/>
  <c r="O2059" i="7"/>
  <c r="H2059" i="7"/>
  <c r="H2057" i="7"/>
  <c r="J2057" i="7"/>
  <c r="H58" i="7"/>
  <c r="H213" i="7"/>
  <c r="H249" i="7"/>
  <c r="J387" i="7"/>
  <c r="H409" i="7"/>
  <c r="J430" i="7"/>
  <c r="O566" i="7"/>
  <c r="H566" i="7"/>
  <c r="J640" i="7"/>
  <c r="H769" i="7"/>
  <c r="J811" i="7"/>
  <c r="J869" i="7"/>
  <c r="O910" i="7"/>
  <c r="O946" i="7"/>
  <c r="H946" i="7"/>
  <c r="H970" i="7"/>
  <c r="O1030" i="7"/>
  <c r="H1030" i="7"/>
  <c r="O1055" i="7"/>
  <c r="H1071" i="7" s="1"/>
  <c r="O1295" i="7"/>
  <c r="H1295" i="7"/>
  <c r="H1293" i="7"/>
  <c r="J46" i="7"/>
  <c r="J58" i="7"/>
  <c r="H66" i="7"/>
  <c r="H78" i="7"/>
  <c r="J154" i="7"/>
  <c r="H166" i="7"/>
  <c r="J326" i="7"/>
  <c r="H367" i="7"/>
  <c r="O438" i="7"/>
  <c r="H438" i="7"/>
  <c r="O494" i="7"/>
  <c r="H494" i="7"/>
  <c r="O518" i="7"/>
  <c r="H518" i="7"/>
  <c r="O530" i="7"/>
  <c r="H530" i="7"/>
  <c r="O542" i="7"/>
  <c r="H542" i="7"/>
  <c r="O554" i="7"/>
  <c r="H554" i="7"/>
  <c r="O603" i="7"/>
  <c r="H814" i="7" s="1"/>
  <c r="O631" i="7"/>
  <c r="O708" i="7"/>
  <c r="H708" i="7"/>
  <c r="H750" i="7"/>
  <c r="J830" i="7"/>
  <c r="P962" i="7"/>
  <c r="J962" i="7"/>
  <c r="J1142" i="7"/>
  <c r="P1142" i="7"/>
  <c r="P1267" i="7"/>
  <c r="J187" i="7"/>
  <c r="H385" i="7"/>
  <c r="J432" i="7"/>
  <c r="O506" i="7"/>
  <c r="H506" i="7"/>
  <c r="P830" i="7"/>
  <c r="I865" i="7"/>
  <c r="O869" i="7" s="1"/>
  <c r="H880" i="7"/>
  <c r="O929" i="7"/>
  <c r="H929" i="7"/>
  <c r="O962" i="7"/>
  <c r="P1745" i="7"/>
  <c r="O1086" i="7"/>
  <c r="H1213" i="7" s="1"/>
  <c r="H1086" i="7"/>
  <c r="J48" i="7"/>
  <c r="J328" i="7"/>
  <c r="O488" i="7"/>
  <c r="P631" i="7"/>
  <c r="J631" i="7"/>
  <c r="J629" i="7"/>
  <c r="P677" i="7"/>
  <c r="J677" i="7"/>
  <c r="P689" i="7"/>
  <c r="J814" i="7" s="1"/>
  <c r="J689" i="7"/>
  <c r="H910" i="7"/>
  <c r="H908" i="7"/>
  <c r="J1017" i="7"/>
  <c r="P1036" i="7"/>
  <c r="J1036" i="7"/>
  <c r="O1178" i="7"/>
  <c r="H1178" i="7"/>
  <c r="J1251" i="7"/>
  <c r="J1265" i="7"/>
  <c r="O1585" i="7"/>
  <c r="H1585" i="7"/>
  <c r="O1642" i="7"/>
  <c r="H1642" i="7"/>
  <c r="P1660" i="7"/>
  <c r="J1660" i="7"/>
  <c r="P1799" i="7"/>
  <c r="P1134" i="7"/>
  <c r="J1134" i="7"/>
  <c r="O584" i="7"/>
  <c r="H584" i="7"/>
  <c r="H629" i="7"/>
  <c r="O671" i="7"/>
  <c r="H728" i="7"/>
  <c r="O739" i="7"/>
  <c r="H739" i="7"/>
  <c r="J805" i="7"/>
  <c r="H896" i="7"/>
  <c r="O972" i="7"/>
  <c r="H972" i="7"/>
  <c r="O1106" i="7"/>
  <c r="H1106" i="7"/>
  <c r="H444" i="7"/>
  <c r="H450" i="7"/>
  <c r="H456" i="7"/>
  <c r="H462" i="7"/>
  <c r="H468" i="7"/>
  <c r="H474" i="7"/>
  <c r="P488" i="7"/>
  <c r="H603" i="7"/>
  <c r="H609" i="7"/>
  <c r="H615" i="7"/>
  <c r="H669" i="7"/>
  <c r="P702" i="7"/>
  <c r="J769" i="7"/>
  <c r="H774" i="7"/>
  <c r="P856" i="7"/>
  <c r="O882" i="7"/>
  <c r="H894" i="7"/>
  <c r="P923" i="7"/>
  <c r="H1020" i="7"/>
  <c r="H1068" i="7"/>
  <c r="H1090" i="7"/>
  <c r="H1202" i="7"/>
  <c r="J1229" i="7"/>
  <c r="O1321" i="7"/>
  <c r="H1321" i="7"/>
  <c r="H1319" i="7"/>
  <c r="P1396" i="7"/>
  <c r="J1544" i="7"/>
  <c r="O1724" i="7"/>
  <c r="H1724" i="7"/>
  <c r="H1907" i="7"/>
  <c r="O1909" i="7"/>
  <c r="H1909" i="7"/>
  <c r="H1925" i="7"/>
  <c r="P2043" i="7"/>
  <c r="P2078" i="7"/>
  <c r="J2092" i="7"/>
  <c r="P2132" i="7"/>
  <c r="O2243" i="7"/>
  <c r="J2243" i="7"/>
  <c r="P2263" i="7"/>
  <c r="J2281" i="7" s="1"/>
  <c r="H486" i="7"/>
  <c r="J506" i="7"/>
  <c r="J560" i="7"/>
  <c r="J572" i="7"/>
  <c r="J578" i="7"/>
  <c r="J584" i="7"/>
  <c r="H634" i="7"/>
  <c r="H640" i="7"/>
  <c r="H646" i="7"/>
  <c r="H652" i="7"/>
  <c r="H658" i="7"/>
  <c r="H700" i="7"/>
  <c r="J714" i="7"/>
  <c r="J752" i="7"/>
  <c r="H787" i="7"/>
  <c r="H793" i="7"/>
  <c r="H799" i="7"/>
  <c r="H805" i="7"/>
  <c r="H811" i="7"/>
  <c r="H854" i="7"/>
  <c r="H869" i="7"/>
  <c r="J910" i="7"/>
  <c r="H921" i="7"/>
  <c r="H1126" i="7"/>
  <c r="H1150" i="7"/>
  <c r="O1210" i="7"/>
  <c r="H1251" i="7"/>
  <c r="P1281" i="7"/>
  <c r="J1281" i="7"/>
  <c r="J1355" i="7"/>
  <c r="P1375" i="7"/>
  <c r="J1375" i="7"/>
  <c r="H1396" i="7"/>
  <c r="O1497" i="7"/>
  <c r="H1497" i="7"/>
  <c r="H1529" i="7"/>
  <c r="P1681" i="7"/>
  <c r="K1691" i="7"/>
  <c r="J1696" i="7" s="1"/>
  <c r="H1743" i="7"/>
  <c r="P1814" i="7"/>
  <c r="P1883" i="7"/>
  <c r="P1976" i="7"/>
  <c r="O1993" i="7"/>
  <c r="O2001" i="7"/>
  <c r="H2001" i="7"/>
  <c r="O2043" i="7"/>
  <c r="O2132" i="7"/>
  <c r="P2190" i="7"/>
  <c r="H671" i="7"/>
  <c r="H960" i="7"/>
  <c r="O1134" i="7"/>
  <c r="J1293" i="7"/>
  <c r="J1319" i="7"/>
  <c r="P1337" i="7"/>
  <c r="P1432" i="7"/>
  <c r="J1432" i="7"/>
  <c r="O1468" i="7"/>
  <c r="I1542" i="7"/>
  <c r="O1546" i="7" s="1"/>
  <c r="O1681" i="7"/>
  <c r="O1774" i="7"/>
  <c r="H1774" i="7"/>
  <c r="J1834" i="7"/>
  <c r="P1909" i="7"/>
  <c r="J1960" i="7" s="1"/>
  <c r="P2228" i="7"/>
  <c r="H488" i="7"/>
  <c r="P1231" i="7"/>
  <c r="K1249" i="7"/>
  <c r="P1253" i="7" s="1"/>
  <c r="P1299" i="7"/>
  <c r="J1299" i="7"/>
  <c r="O1307" i="7"/>
  <c r="O1311" i="7"/>
  <c r="H1311" i="7"/>
  <c r="K1463" i="7"/>
  <c r="P1468" i="7" s="1"/>
  <c r="J1529" i="7"/>
  <c r="O1591" i="7"/>
  <c r="H1591" i="7"/>
  <c r="O1621" i="7"/>
  <c r="H1621" i="7"/>
  <c r="H1619" i="7"/>
  <c r="O2078" i="7"/>
  <c r="J2078" i="7"/>
  <c r="H2168" i="7"/>
  <c r="O2170" i="7"/>
  <c r="H2170" i="7"/>
  <c r="O2228" i="7"/>
  <c r="J728" i="7"/>
  <c r="J949" i="7"/>
  <c r="H1015" i="7"/>
  <c r="P1170" i="7"/>
  <c r="J1206" i="7"/>
  <c r="K1226" i="7"/>
  <c r="J1231" i="7" s="1"/>
  <c r="H1279" i="7"/>
  <c r="J1335" i="7"/>
  <c r="J1396" i="7"/>
  <c r="P1546" i="7"/>
  <c r="O1799" i="7"/>
  <c r="H1812" i="7"/>
  <c r="O1861" i="7"/>
  <c r="H1861" i="7"/>
  <c r="H1859" i="7"/>
  <c r="O1883" i="7"/>
  <c r="H1883" i="7"/>
  <c r="P1893" i="7"/>
  <c r="J1893" i="7"/>
  <c r="J1925" i="7"/>
  <c r="H2016" i="7"/>
  <c r="J2107" i="7"/>
  <c r="H2188" i="7"/>
  <c r="O2213" i="7"/>
  <c r="O2278" i="7"/>
  <c r="J637" i="7"/>
  <c r="J643" i="7"/>
  <c r="J649" i="7"/>
  <c r="J655" i="7"/>
  <c r="H752" i="7"/>
  <c r="H758" i="7"/>
  <c r="J790" i="7"/>
  <c r="J796" i="7"/>
  <c r="J802" i="7"/>
  <c r="H843" i="7"/>
  <c r="J993" i="7"/>
  <c r="J1053" i="7"/>
  <c r="J1094" i="7"/>
  <c r="P1190" i="7"/>
  <c r="J1190" i="7"/>
  <c r="H1346" i="7"/>
  <c r="P1369" i="7"/>
  <c r="J1369" i="7"/>
  <c r="O1730" i="7"/>
  <c r="H1730" i="7"/>
  <c r="O1760" i="7"/>
  <c r="H1760" i="7"/>
  <c r="H1758" i="7"/>
  <c r="O1941" i="7"/>
  <c r="O2144" i="7"/>
  <c r="O2156" i="7"/>
  <c r="O2193" i="7"/>
  <c r="H2193" i="7"/>
  <c r="J601" i="7"/>
  <c r="H606" i="7"/>
  <c r="H612" i="7"/>
  <c r="H618" i="7"/>
  <c r="J730" i="7"/>
  <c r="H771" i="7"/>
  <c r="J975" i="7"/>
  <c r="J981" i="7"/>
  <c r="H1017" i="7"/>
  <c r="J1033" i="7"/>
  <c r="J1066" i="7"/>
  <c r="J1267" i="7"/>
  <c r="P1303" i="7"/>
  <c r="J1303" i="7"/>
  <c r="P1489" i="7"/>
  <c r="J1489" i="7"/>
  <c r="P1531" i="7"/>
  <c r="O1606" i="7"/>
  <c r="J1681" i="7"/>
  <c r="J1679" i="7"/>
  <c r="O1696" i="7"/>
  <c r="J1797" i="7"/>
  <c r="J1861" i="7"/>
  <c r="O1976" i="7"/>
  <c r="H2025" i="7" s="1"/>
  <c r="J2014" i="7"/>
  <c r="P2109" i="7"/>
  <c r="J491" i="7"/>
  <c r="J503" i="7"/>
  <c r="J509" i="7"/>
  <c r="J515" i="7"/>
  <c r="J521" i="7"/>
  <c r="J527" i="7"/>
  <c r="J533" i="7"/>
  <c r="J539" i="7"/>
  <c r="J545" i="7"/>
  <c r="J551" i="7"/>
  <c r="J557" i="7"/>
  <c r="J563" i="7"/>
  <c r="J569" i="7"/>
  <c r="J575" i="7"/>
  <c r="J581" i="7"/>
  <c r="H631" i="7"/>
  <c r="H637" i="7"/>
  <c r="H643" i="7"/>
  <c r="H649" i="7"/>
  <c r="H655" i="7"/>
  <c r="J705" i="7"/>
  <c r="J785" i="7"/>
  <c r="H790" i="7"/>
  <c r="H796" i="7"/>
  <c r="J867" i="7"/>
  <c r="J882" i="7"/>
  <c r="J995" i="7"/>
  <c r="J1055" i="7"/>
  <c r="J1102" i="7"/>
  <c r="H1154" i="7"/>
  <c r="H1239" i="7"/>
  <c r="H1337" i="7"/>
  <c r="H1335" i="7"/>
  <c r="O1337" i="7"/>
  <c r="P1400" i="7"/>
  <c r="J1400" i="7"/>
  <c r="H1694" i="7"/>
  <c r="J1760" i="7"/>
  <c r="O1836" i="7"/>
  <c r="J1909" i="7"/>
  <c r="J1941" i="7"/>
  <c r="K2055" i="7"/>
  <c r="O2094" i="7"/>
  <c r="P2117" i="7"/>
  <c r="J2117" i="7"/>
  <c r="J2241" i="7"/>
  <c r="J603" i="7"/>
  <c r="H674" i="7"/>
  <c r="H680" i="7"/>
  <c r="H686" i="7"/>
  <c r="J736" i="7"/>
  <c r="H975" i="7"/>
  <c r="H981" i="7"/>
  <c r="H1033" i="7"/>
  <c r="J1068" i="7"/>
  <c r="H1138" i="7"/>
  <c r="O1162" i="7"/>
  <c r="O1166" i="7"/>
  <c r="H1166" i="7"/>
  <c r="O1253" i="7"/>
  <c r="P1606" i="7"/>
  <c r="P1666" i="7"/>
  <c r="J1666" i="7"/>
  <c r="O1745" i="7"/>
  <c r="J1991" i="7"/>
  <c r="P2059" i="7"/>
  <c r="O1267" i="7"/>
  <c r="H1267" i="7"/>
  <c r="H1265" i="7"/>
  <c r="P1295" i="7"/>
  <c r="J1321" i="7"/>
  <c r="J1337" i="7"/>
  <c r="P1363" i="7"/>
  <c r="J1363" i="7"/>
  <c r="P1453" i="7"/>
  <c r="J1453" i="7"/>
  <c r="J1451" i="7"/>
  <c r="H1466" i="7"/>
  <c r="K1616" i="7"/>
  <c r="P1621" i="7" s="1"/>
  <c r="P1696" i="7"/>
  <c r="J1694" i="7"/>
  <c r="J1836" i="7"/>
  <c r="P2094" i="7"/>
  <c r="O2109" i="7"/>
  <c r="J2109" i="7"/>
  <c r="P2243" i="7"/>
  <c r="P2278" i="7"/>
  <c r="J1253" i="7"/>
  <c r="H1468" i="7"/>
  <c r="H1507" i="7"/>
  <c r="H1513" i="7"/>
  <c r="O1531" i="7"/>
  <c r="J1546" i="7"/>
  <c r="H1696" i="7"/>
  <c r="J1799" i="7"/>
  <c r="H1834" i="7"/>
  <c r="H1939" i="7"/>
  <c r="H1979" i="7"/>
  <c r="P1993" i="7"/>
  <c r="P2016" i="7"/>
  <c r="J2144" i="7"/>
  <c r="P2213" i="7"/>
  <c r="J2246" i="7" s="1"/>
  <c r="H1425" i="7"/>
  <c r="J1881" i="7"/>
  <c r="J1923" i="7"/>
  <c r="H1928" i="7"/>
  <c r="H1991" i="7"/>
  <c r="H2014" i="7"/>
  <c r="J2043" i="7"/>
  <c r="H2078" i="7"/>
  <c r="H2109" i="7"/>
  <c r="H2211" i="7"/>
  <c r="H2243" i="7"/>
  <c r="J2278" i="7"/>
  <c r="J1340" i="7"/>
  <c r="J1346" i="7"/>
  <c r="J1394" i="7"/>
  <c r="H1544" i="7"/>
  <c r="H1571" i="7"/>
  <c r="J1585" i="7"/>
  <c r="J1591" i="7"/>
  <c r="H1654" i="7"/>
  <c r="H1710" i="7"/>
  <c r="J1724" i="7"/>
  <c r="J1730" i="7"/>
  <c r="J1774" i="7"/>
  <c r="H1797" i="7"/>
  <c r="H1836" i="7"/>
  <c r="H1887" i="7"/>
  <c r="H1941" i="7"/>
  <c r="J1976" i="7"/>
  <c r="J2130" i="7"/>
  <c r="H2178" i="7"/>
  <c r="J2226" i="7"/>
  <c r="J1497" i="7"/>
  <c r="J1553" i="7"/>
  <c r="J1559" i="7"/>
  <c r="J1604" i="7"/>
  <c r="J1642" i="7"/>
  <c r="J1743" i="7"/>
  <c r="J1781" i="7"/>
  <c r="J1812" i="7"/>
  <c r="J1883" i="7"/>
  <c r="H1993" i="7"/>
  <c r="H2041" i="7"/>
  <c r="J2154" i="7"/>
  <c r="H2213" i="7"/>
  <c r="H2276" i="7"/>
  <c r="J1504" i="7"/>
  <c r="J1510" i="7"/>
  <c r="J1516" i="7"/>
  <c r="H1799" i="7"/>
  <c r="J1912" i="7"/>
  <c r="H1974" i="7"/>
  <c r="J2094" i="7"/>
  <c r="J2132" i="7"/>
  <c r="H2144" i="7"/>
  <c r="J2188" i="7"/>
  <c r="J2228" i="7"/>
  <c r="J1174" i="7"/>
  <c r="H1451" i="7"/>
  <c r="J1472" i="7"/>
  <c r="J1567" i="7"/>
  <c r="J1606" i="7"/>
  <c r="J1650" i="7"/>
  <c r="J1700" i="7"/>
  <c r="J1745" i="7"/>
  <c r="J1814" i="7"/>
  <c r="H1923" i="7"/>
  <c r="J2156" i="7"/>
  <c r="J2174" i="7"/>
  <c r="H2278" i="7"/>
  <c r="H1394" i="7"/>
  <c r="J1429" i="7"/>
  <c r="J1907" i="7"/>
  <c r="H1976" i="7"/>
  <c r="H2092" i="7"/>
  <c r="H2130" i="7"/>
  <c r="J2168" i="7"/>
  <c r="H2226" i="7"/>
  <c r="J2261" i="7"/>
  <c r="H1453" i="7"/>
  <c r="H1681" i="7"/>
  <c r="H1299" i="7"/>
  <c r="J1343" i="7"/>
  <c r="H1429" i="7"/>
  <c r="H1485" i="7"/>
  <c r="J1582" i="7"/>
  <c r="J1588" i="7"/>
  <c r="J1619" i="7"/>
  <c r="J1721" i="7"/>
  <c r="J1727" i="7"/>
  <c r="J1758" i="7"/>
  <c r="J1771" i="7"/>
  <c r="J1859" i="7"/>
  <c r="H2063" i="7"/>
  <c r="H2094" i="7"/>
  <c r="H2113" i="7"/>
  <c r="H2132" i="7"/>
  <c r="J2170" i="7"/>
  <c r="H2228" i="7"/>
  <c r="J2263" i="7"/>
  <c r="J1295" i="7"/>
  <c r="H1403" i="7"/>
  <c r="H1409" i="7"/>
  <c r="J1417" i="7"/>
  <c r="J1550" i="7"/>
  <c r="J1556" i="7"/>
  <c r="H1575" i="7"/>
  <c r="H1606" i="7"/>
  <c r="H1625" i="7"/>
  <c r="H1714" i="7"/>
  <c r="H1745" i="7"/>
  <c r="H1764" i="7"/>
  <c r="J1778" i="7"/>
  <c r="J1784" i="7"/>
  <c r="H1814" i="7"/>
  <c r="J1822" i="7"/>
  <c r="H1840" i="7"/>
  <c r="H1865" i="7"/>
  <c r="H1945" i="7"/>
  <c r="J2059" i="7"/>
  <c r="H2156" i="7"/>
  <c r="CP1390" i="1"/>
  <c r="O1390" i="1" s="1"/>
  <c r="CY1340" i="1"/>
  <c r="CZ1340" i="1"/>
  <c r="X1340" i="1"/>
  <c r="Y1340" i="1"/>
  <c r="CY1284" i="1"/>
  <c r="X1284" i="1"/>
  <c r="Y1284" i="1"/>
  <c r="CZ1284" i="1"/>
  <c r="CY1287" i="1"/>
  <c r="CZ1287" i="1"/>
  <c r="X1287" i="1"/>
  <c r="Y1287" i="1"/>
  <c r="EP1356" i="1"/>
  <c r="FY1337" i="1"/>
  <c r="CP1291" i="1"/>
  <c r="O1291" i="1" s="1"/>
  <c r="CJ1388" i="1"/>
  <c r="BA1401" i="1"/>
  <c r="AH1388" i="1"/>
  <c r="U1401" i="1"/>
  <c r="CY1281" i="1"/>
  <c r="X1281" i="1"/>
  <c r="Y1281" i="1"/>
  <c r="CZ1281" i="1"/>
  <c r="AU1356" i="1"/>
  <c r="CD1337" i="1"/>
  <c r="V1352" i="1"/>
  <c r="BZ1215" i="1"/>
  <c r="AQ1305" i="1"/>
  <c r="CY1390" i="1"/>
  <c r="CZ1390" i="1"/>
  <c r="X1390" i="1"/>
  <c r="Y1390" i="1"/>
  <c r="CY1349" i="1"/>
  <c r="CZ1349" i="1"/>
  <c r="X1349" i="1"/>
  <c r="Y1349" i="1"/>
  <c r="W1294" i="1"/>
  <c r="CP1287" i="1"/>
  <c r="O1287" i="1" s="1"/>
  <c r="GM1287" i="1" s="1"/>
  <c r="GO1287" i="1" s="1"/>
  <c r="CD1388" i="1"/>
  <c r="AU1401" i="1"/>
  <c r="F1418" i="1"/>
  <c r="AS1388" i="1"/>
  <c r="AJ1401" i="1"/>
  <c r="GX1352" i="1"/>
  <c r="CY1291" i="1"/>
  <c r="CZ1291" i="1"/>
  <c r="X1291" i="1"/>
  <c r="Y1291" i="1"/>
  <c r="GA1388" i="1"/>
  <c r="ER1401" i="1"/>
  <c r="AI1401" i="1"/>
  <c r="S1352" i="1"/>
  <c r="X1276" i="1"/>
  <c r="CZ1276" i="1"/>
  <c r="Y1276" i="1"/>
  <c r="CY1276" i="1"/>
  <c r="CG1401" i="1"/>
  <c r="CI1401" i="1"/>
  <c r="BZ1388" i="1"/>
  <c r="AQ1401" i="1"/>
  <c r="P1352" i="1"/>
  <c r="CB1337" i="1"/>
  <c r="AS1356" i="1"/>
  <c r="GX1294" i="1"/>
  <c r="S1294" i="1"/>
  <c r="T1401" i="1"/>
  <c r="AG1388" i="1"/>
  <c r="CG1337" i="1"/>
  <c r="AX1356" i="1"/>
  <c r="GX1347" i="1"/>
  <c r="CJ1356" i="1" s="1"/>
  <c r="CP1302" i="1"/>
  <c r="O1302" i="1" s="1"/>
  <c r="CQ1398" i="1"/>
  <c r="X1398" i="1"/>
  <c r="AD1397" i="1"/>
  <c r="CY1396" i="1"/>
  <c r="CQ1395" i="1"/>
  <c r="S1394" i="1"/>
  <c r="AF1401" i="1" s="1"/>
  <c r="CS1393" i="1"/>
  <c r="AB1393" i="1"/>
  <c r="I1393" i="1"/>
  <c r="U1393" i="1" s="1"/>
  <c r="P1373" i="1"/>
  <c r="GA1356" i="1"/>
  <c r="EV1356" i="1"/>
  <c r="CS1352" i="1"/>
  <c r="AB1352" i="1"/>
  <c r="I1352" i="1"/>
  <c r="T1352" i="1" s="1"/>
  <c r="R1351" i="1"/>
  <c r="Q1349" i="1"/>
  <c r="CP1349" i="1" s="1"/>
  <c r="O1349" i="1" s="1"/>
  <c r="GM1349" i="1" s="1"/>
  <c r="GO1349" i="1" s="1"/>
  <c r="CQ1348" i="1"/>
  <c r="AD1347" i="1"/>
  <c r="P1347" i="1"/>
  <c r="CQ1345" i="1"/>
  <c r="X1345" i="1"/>
  <c r="AD1344" i="1"/>
  <c r="P1344" i="1"/>
  <c r="CS1340" i="1"/>
  <c r="AB1340" i="1"/>
  <c r="P1318" i="1"/>
  <c r="CG1305" i="1"/>
  <c r="BB1305" i="1"/>
  <c r="CR1302" i="1"/>
  <c r="Y1302" i="1"/>
  <c r="AD1301" i="1"/>
  <c r="P1301" i="1"/>
  <c r="R1298" i="1"/>
  <c r="AD1296" i="1"/>
  <c r="P1296" i="1"/>
  <c r="CS1294" i="1"/>
  <c r="AB1294" i="1"/>
  <c r="I1294" i="1"/>
  <c r="CQ1290" i="1"/>
  <c r="X1290" i="1"/>
  <c r="AD1289" i="1"/>
  <c r="AB1289" i="1" s="1"/>
  <c r="P1289" i="1"/>
  <c r="CP1289" i="1" s="1"/>
  <c r="O1289" i="1" s="1"/>
  <c r="CY1288" i="1"/>
  <c r="CT1287" i="1"/>
  <c r="CR1285" i="1"/>
  <c r="R1284" i="1"/>
  <c r="CZ1283" i="1"/>
  <c r="CY1279" i="1"/>
  <c r="CQ1279" i="1"/>
  <c r="P1279" i="1"/>
  <c r="CP1279" i="1" s="1"/>
  <c r="O1279" i="1" s="1"/>
  <c r="I1278" i="1"/>
  <c r="CS1275" i="1"/>
  <c r="CS1269" i="1"/>
  <c r="CY1262" i="1"/>
  <c r="CZ1262" i="1"/>
  <c r="X1262" i="1"/>
  <c r="GX1258" i="1"/>
  <c r="CR1256" i="1"/>
  <c r="CS1256" i="1"/>
  <c r="AD1256" i="1"/>
  <c r="AB1256" i="1" s="1"/>
  <c r="CY1254" i="1"/>
  <c r="CZ1254" i="1"/>
  <c r="X1254" i="1"/>
  <c r="DY1183" i="1"/>
  <c r="FQ1103" i="1"/>
  <c r="EH1128" i="1"/>
  <c r="GA1128" i="1"/>
  <c r="AG1128" i="1"/>
  <c r="EK1401" i="1"/>
  <c r="CR1393" i="1"/>
  <c r="Q1392" i="1"/>
  <c r="AD1401" i="1" s="1"/>
  <c r="CB1388" i="1"/>
  <c r="EU1356" i="1"/>
  <c r="EI1356" i="1"/>
  <c r="CZ1353" i="1"/>
  <c r="CR1352" i="1"/>
  <c r="Q1351" i="1"/>
  <c r="CZ1341" i="1"/>
  <c r="CR1340" i="1"/>
  <c r="CW699" i="3"/>
  <c r="CX699" i="3"/>
  <c r="CX701" i="3"/>
  <c r="CX702" i="3"/>
  <c r="CX706" i="3"/>
  <c r="CU698" i="3"/>
  <c r="EM1305" i="1"/>
  <c r="AO1305" i="1"/>
  <c r="CZ1303" i="1"/>
  <c r="CR1294" i="1"/>
  <c r="Q1293" i="1"/>
  <c r="CZ1292" i="1"/>
  <c r="T1278" i="1"/>
  <c r="Y1265" i="1"/>
  <c r="T1258" i="1"/>
  <c r="GX1251" i="1"/>
  <c r="CP1236" i="1"/>
  <c r="O1236" i="1" s="1"/>
  <c r="CY1124" i="1"/>
  <c r="CZ1124" i="1"/>
  <c r="X1124" i="1"/>
  <c r="Y1124" i="1"/>
  <c r="CP1117" i="1"/>
  <c r="O1117" i="1" s="1"/>
  <c r="EV1401" i="1"/>
  <c r="AB1397" i="1"/>
  <c r="I1397" i="1"/>
  <c r="V1397" i="1" s="1"/>
  <c r="CQ1393" i="1"/>
  <c r="AD1392" i="1"/>
  <c r="P1392" i="1"/>
  <c r="CT1390" i="1"/>
  <c r="EU1388" i="1"/>
  <c r="EI1388" i="1"/>
  <c r="BC1388" i="1"/>
  <c r="P1360" i="1"/>
  <c r="ET1356" i="1"/>
  <c r="EH1356" i="1"/>
  <c r="AD1354" i="1"/>
  <c r="AB1354" i="1" s="1"/>
  <c r="CY1353" i="1"/>
  <c r="CQ1352" i="1"/>
  <c r="AD1351" i="1"/>
  <c r="P1351" i="1"/>
  <c r="CP1351" i="1" s="1"/>
  <c r="O1351" i="1" s="1"/>
  <c r="CT1349" i="1"/>
  <c r="AB1347" i="1"/>
  <c r="I1347" i="1"/>
  <c r="T1347" i="1" s="1"/>
  <c r="AG1356" i="1" s="1"/>
  <c r="AB1344" i="1"/>
  <c r="AD1342" i="1"/>
  <c r="P1342" i="1"/>
  <c r="CY1341" i="1"/>
  <c r="CQ1340" i="1"/>
  <c r="S1339" i="1"/>
  <c r="EM1337" i="1"/>
  <c r="CY1303" i="1"/>
  <c r="AB1301" i="1"/>
  <c r="AD1298" i="1"/>
  <c r="P1298" i="1"/>
  <c r="CP1298" i="1" s="1"/>
  <c r="O1298" i="1" s="1"/>
  <c r="AB1296" i="1"/>
  <c r="S1295" i="1"/>
  <c r="CQ1294" i="1"/>
  <c r="AD1293" i="1"/>
  <c r="P1293" i="1"/>
  <c r="CP1293" i="1" s="1"/>
  <c r="O1293" i="1" s="1"/>
  <c r="CY1292" i="1"/>
  <c r="CT1291" i="1"/>
  <c r="CS1289" i="1"/>
  <c r="R1288" i="1"/>
  <c r="CR1287" i="1"/>
  <c r="CX645" i="3"/>
  <c r="CX650" i="3"/>
  <c r="CU641" i="3"/>
  <c r="CX648" i="3"/>
  <c r="CX647" i="3"/>
  <c r="CX642" i="3"/>
  <c r="T1284" i="1"/>
  <c r="AD1283" i="1"/>
  <c r="CS1282" i="1"/>
  <c r="CS1276" i="1"/>
  <c r="AD1276" i="1"/>
  <c r="CQ1266" i="1"/>
  <c r="AD1264" i="1"/>
  <c r="AB1264" i="1" s="1"/>
  <c r="AD1260" i="1"/>
  <c r="AB1260" i="1" s="1"/>
  <c r="S1258" i="1"/>
  <c r="CP1254" i="1"/>
  <c r="O1254" i="1" s="1"/>
  <c r="GM1254" i="1" s="1"/>
  <c r="GO1254" i="1" s="1"/>
  <c r="S1251" i="1"/>
  <c r="AD1249" i="1"/>
  <c r="AB1249" i="1" s="1"/>
  <c r="CQ1244" i="1"/>
  <c r="AB1244" i="1"/>
  <c r="Q1242" i="1"/>
  <c r="R1242" i="1"/>
  <c r="U1242" i="1"/>
  <c r="W1242" i="1"/>
  <c r="Q1232" i="1"/>
  <c r="CP1232" i="1" s="1"/>
  <c r="O1232" i="1" s="1"/>
  <c r="GM1232" i="1" s="1"/>
  <c r="GO1232" i="1" s="1"/>
  <c r="R1232" i="1"/>
  <c r="U1232" i="1"/>
  <c r="W1232" i="1"/>
  <c r="AG1183" i="1"/>
  <c r="EB1128" i="1"/>
  <c r="S1350" i="1"/>
  <c r="CX726" i="3"/>
  <c r="CU721" i="3"/>
  <c r="CX729" i="3"/>
  <c r="CV721" i="3"/>
  <c r="CX721" i="3"/>
  <c r="CX730" i="3"/>
  <c r="CW723" i="3"/>
  <c r="CX723" i="3"/>
  <c r="CU682" i="3"/>
  <c r="CW683" i="3"/>
  <c r="CX683" i="3"/>
  <c r="CW684" i="3"/>
  <c r="CX684" i="3"/>
  <c r="Q1288" i="1"/>
  <c r="CQ1283" i="1"/>
  <c r="AB1283" i="1"/>
  <c r="AD1278" i="1"/>
  <c r="AB1278" i="1" s="1"/>
  <c r="CR1278" i="1"/>
  <c r="CY1277" i="1"/>
  <c r="X1277" i="1"/>
  <c r="CR1270" i="1"/>
  <c r="CS1270" i="1"/>
  <c r="AD1270" i="1"/>
  <c r="AB1263" i="1"/>
  <c r="CT1263" i="1"/>
  <c r="S1263" i="1"/>
  <c r="Q1255" i="1"/>
  <c r="R1255" i="1"/>
  <c r="W1255" i="1"/>
  <c r="EV1160" i="1"/>
  <c r="P1208" i="1"/>
  <c r="EA1183" i="1"/>
  <c r="U1183" i="1"/>
  <c r="AH1160" i="1"/>
  <c r="S1391" i="1"/>
  <c r="CP1391" i="1" s="1"/>
  <c r="O1391" i="1" s="1"/>
  <c r="Y1344" i="1"/>
  <c r="P1405" i="1"/>
  <c r="FY1401" i="1"/>
  <c r="AD1399" i="1"/>
  <c r="AB1399" i="1" s="1"/>
  <c r="AD1396" i="1"/>
  <c r="AB1396" i="1" s="1"/>
  <c r="P1396" i="1"/>
  <c r="CP1396" i="1" s="1"/>
  <c r="O1396" i="1" s="1"/>
  <c r="AB1392" i="1"/>
  <c r="R1391" i="1"/>
  <c r="CX757" i="3"/>
  <c r="CW758" i="3"/>
  <c r="CX758" i="3"/>
  <c r="CU757" i="3"/>
  <c r="CV757" i="3"/>
  <c r="CX759" i="3"/>
  <c r="CX760" i="3"/>
  <c r="CX762" i="3"/>
  <c r="CX765" i="3"/>
  <c r="AO1388" i="1"/>
  <c r="I1354" i="1"/>
  <c r="AB1351" i="1"/>
  <c r="R1350" i="1"/>
  <c r="CW735" i="3"/>
  <c r="CX736" i="3"/>
  <c r="CX737" i="3"/>
  <c r="CU733" i="3"/>
  <c r="CX733" i="3"/>
  <c r="CX738" i="3"/>
  <c r="CX743" i="3"/>
  <c r="CX742" i="3"/>
  <c r="CV733" i="3"/>
  <c r="AD1346" i="1"/>
  <c r="X1344" i="1"/>
  <c r="S1343" i="1"/>
  <c r="AB1342" i="1"/>
  <c r="I1342" i="1"/>
  <c r="V1342" i="1" s="1"/>
  <c r="EV1305" i="1"/>
  <c r="R1303" i="1"/>
  <c r="S1300" i="1"/>
  <c r="AB1298" i="1"/>
  <c r="S1297" i="1"/>
  <c r="AB1293" i="1"/>
  <c r="R1292" i="1"/>
  <c r="CX668" i="3"/>
  <c r="CX669" i="3"/>
  <c r="CU663" i="3"/>
  <c r="CV663" i="3"/>
  <c r="CX663" i="3"/>
  <c r="CW665" i="3"/>
  <c r="CX665" i="3"/>
  <c r="X1289" i="1"/>
  <c r="AD1288" i="1"/>
  <c r="P1288" i="1"/>
  <c r="CP1288" i="1" s="1"/>
  <c r="O1288" i="1" s="1"/>
  <c r="Q1285" i="1"/>
  <c r="V1284" i="1"/>
  <c r="CR1279" i="1"/>
  <c r="P1278" i="1"/>
  <c r="U1267" i="1"/>
  <c r="AD1267" i="1"/>
  <c r="AB1267" i="1" s="1"/>
  <c r="U1262" i="1"/>
  <c r="Q1262" i="1"/>
  <c r="CP1262" i="1" s="1"/>
  <c r="O1262" i="1" s="1"/>
  <c r="GM1262" i="1" s="1"/>
  <c r="GO1262" i="1" s="1"/>
  <c r="P1258" i="1"/>
  <c r="CX579" i="3"/>
  <c r="CX580" i="3"/>
  <c r="CU577" i="3"/>
  <c r="CV577" i="3"/>
  <c r="CX577" i="3"/>
  <c r="CX586" i="3"/>
  <c r="CX585" i="3"/>
  <c r="U1254" i="1"/>
  <c r="I1256" i="1"/>
  <c r="U1256" i="1" s="1"/>
  <c r="Q1254" i="1"/>
  <c r="CQ1251" i="1"/>
  <c r="P1251" i="1"/>
  <c r="T1249" i="1"/>
  <c r="P1244" i="1"/>
  <c r="GX1235" i="1"/>
  <c r="S1235" i="1"/>
  <c r="FR1224" i="1"/>
  <c r="CY1175" i="1"/>
  <c r="CZ1175" i="1"/>
  <c r="X1175" i="1"/>
  <c r="Y1175" i="1"/>
  <c r="CJ1183" i="1"/>
  <c r="CZ1107" i="1"/>
  <c r="X1107" i="1"/>
  <c r="Y1107" i="1"/>
  <c r="CY1107" i="1"/>
  <c r="DY1128" i="1"/>
  <c r="S1395" i="1"/>
  <c r="Q1353" i="1"/>
  <c r="CP1353" i="1" s="1"/>
  <c r="O1353" i="1" s="1"/>
  <c r="GM1353" i="1" s="1"/>
  <c r="GO1353" i="1" s="1"/>
  <c r="Y1351" i="1"/>
  <c r="Q1341" i="1"/>
  <c r="EU1305" i="1"/>
  <c r="Q1303" i="1"/>
  <c r="CP1303" i="1" s="1"/>
  <c r="O1303" i="1" s="1"/>
  <c r="Y1298" i="1"/>
  <c r="Y1293" i="1"/>
  <c r="Q1292" i="1"/>
  <c r="CP1292" i="1" s="1"/>
  <c r="O1292" i="1" s="1"/>
  <c r="GM1292" i="1" s="1"/>
  <c r="GN1292" i="1" s="1"/>
  <c r="CZ1285" i="1"/>
  <c r="P1284" i="1"/>
  <c r="CP1284" i="1" s="1"/>
  <c r="O1284" i="1" s="1"/>
  <c r="GM1284" i="1" s="1"/>
  <c r="GO1284" i="1" s="1"/>
  <c r="T1282" i="1"/>
  <c r="X1279" i="1"/>
  <c r="X1272" i="1"/>
  <c r="Y1272" i="1"/>
  <c r="CY1270" i="1"/>
  <c r="CY1265" i="1"/>
  <c r="CZ1265" i="1"/>
  <c r="V1255" i="1"/>
  <c r="W1251" i="1"/>
  <c r="Q1251" i="1"/>
  <c r="GB1183" i="1"/>
  <c r="CB1103" i="1"/>
  <c r="AS1128" i="1"/>
  <c r="CY1117" i="1"/>
  <c r="Y1117" i="1"/>
  <c r="CZ1117" i="1"/>
  <c r="X1117" i="1"/>
  <c r="CS1399" i="1"/>
  <c r="I1399" i="1"/>
  <c r="GX1399" i="1" s="1"/>
  <c r="R1398" i="1"/>
  <c r="AE1401" i="1" s="1"/>
  <c r="CS1396" i="1"/>
  <c r="R1395" i="1"/>
  <c r="CU779" i="3"/>
  <c r="CX787" i="3"/>
  <c r="CV779" i="3"/>
  <c r="CX779" i="3"/>
  <c r="CX789" i="3"/>
  <c r="CX782" i="3"/>
  <c r="X1392" i="1"/>
  <c r="AD1391" i="1"/>
  <c r="AB1391" i="1" s="1"/>
  <c r="CI1356" i="1"/>
  <c r="BD1356" i="1"/>
  <c r="AD1353" i="1"/>
  <c r="AB1353" i="1" s="1"/>
  <c r="X1351" i="1"/>
  <c r="AD1350" i="1"/>
  <c r="AB1350" i="1" s="1"/>
  <c r="CS1346" i="1"/>
  <c r="AB1346" i="1"/>
  <c r="I1346" i="1"/>
  <c r="GX1346" i="1" s="1"/>
  <c r="R1345" i="1"/>
  <c r="AD1341" i="1"/>
  <c r="AB1341" i="1" s="1"/>
  <c r="P1341" i="1"/>
  <c r="CP1341" i="1" s="1"/>
  <c r="O1341" i="1" s="1"/>
  <c r="P1315" i="1"/>
  <c r="FY1305" i="1"/>
  <c r="AD1303" i="1"/>
  <c r="AB1303" i="1" s="1"/>
  <c r="X1298" i="1"/>
  <c r="X1293" i="1"/>
  <c r="AD1292" i="1"/>
  <c r="AB1292" i="1" s="1"/>
  <c r="R1290" i="1"/>
  <c r="CS1288" i="1"/>
  <c r="AB1288" i="1"/>
  <c r="AD1286" i="1"/>
  <c r="AB1286" i="1" s="1"/>
  <c r="CY1285" i="1"/>
  <c r="CT1284" i="1"/>
  <c r="AB1284" i="1"/>
  <c r="CR1283" i="1"/>
  <c r="S1282" i="1"/>
  <c r="CQ1280" i="1"/>
  <c r="AB1280" i="1"/>
  <c r="CZ1275" i="1"/>
  <c r="Y1275" i="1"/>
  <c r="CZ1272" i="1"/>
  <c r="CR1272" i="1"/>
  <c r="CS1272" i="1"/>
  <c r="AD1272" i="1"/>
  <c r="AB1272" i="1" s="1"/>
  <c r="CY1269" i="1"/>
  <c r="CZ1269" i="1"/>
  <c r="Y1269" i="1"/>
  <c r="CS1264" i="1"/>
  <c r="Q1264" i="1"/>
  <c r="CS1260" i="1"/>
  <c r="Q1260" i="1"/>
  <c r="GX1255" i="1"/>
  <c r="T1251" i="1"/>
  <c r="CY1231" i="1"/>
  <c r="CZ1231" i="1"/>
  <c r="X1231" i="1"/>
  <c r="Y1231" i="1"/>
  <c r="CY1226" i="1"/>
  <c r="CZ1226" i="1"/>
  <c r="X1226" i="1"/>
  <c r="Y1226" i="1"/>
  <c r="CY1218" i="1"/>
  <c r="CZ1218" i="1"/>
  <c r="X1218" i="1"/>
  <c r="Y1218" i="1"/>
  <c r="EM1183" i="1"/>
  <c r="FV1160" i="1"/>
  <c r="CY1171" i="1"/>
  <c r="CZ1171" i="1"/>
  <c r="X1171" i="1"/>
  <c r="Y1171" i="1"/>
  <c r="BZ1103" i="1"/>
  <c r="AQ1128" i="1"/>
  <c r="CI1128" i="1"/>
  <c r="Y1392" i="1"/>
  <c r="CR1396" i="1"/>
  <c r="Y1396" i="1"/>
  <c r="BC1356" i="1"/>
  <c r="AQ1356" i="1"/>
  <c r="CZ1344" i="1"/>
  <c r="F1321" i="1"/>
  <c r="EG1305" i="1"/>
  <c r="AU1305" i="1"/>
  <c r="R1302" i="1"/>
  <c r="CZ1289" i="1"/>
  <c r="CR1288" i="1"/>
  <c r="Y1288" i="1"/>
  <c r="CW653" i="3"/>
  <c r="CX653" i="3"/>
  <c r="CW654" i="3"/>
  <c r="CX654" i="3"/>
  <c r="CV652" i="3"/>
  <c r="CW655" i="3"/>
  <c r="CX661" i="3"/>
  <c r="CX655" i="3"/>
  <c r="CU652" i="3"/>
  <c r="CX657" i="3"/>
  <c r="Q1282" i="1"/>
  <c r="CS1278" i="1"/>
  <c r="CR1276" i="1"/>
  <c r="T1276" i="1"/>
  <c r="CY1275" i="1"/>
  <c r="CR1275" i="1"/>
  <c r="AD1275" i="1"/>
  <c r="AB1275" i="1" s="1"/>
  <c r="CY1272" i="1"/>
  <c r="CQ1272" i="1"/>
  <c r="P1272" i="1"/>
  <c r="CP1272" i="1" s="1"/>
  <c r="O1272" i="1" s="1"/>
  <c r="GM1272" i="1" s="1"/>
  <c r="GN1272" i="1" s="1"/>
  <c r="CR1269" i="1"/>
  <c r="AD1269" i="1"/>
  <c r="AB1269" i="1" s="1"/>
  <c r="CS1267" i="1"/>
  <c r="W1267" i="1"/>
  <c r="CT1266" i="1"/>
  <c r="X1259" i="1"/>
  <c r="Y1259" i="1"/>
  <c r="CY1259" i="1"/>
  <c r="T1255" i="1"/>
  <c r="R1251" i="1"/>
  <c r="R1249" i="1"/>
  <c r="S1249" i="1"/>
  <c r="CP1249" i="1" s="1"/>
  <c r="O1249" i="1" s="1"/>
  <c r="W1249" i="1"/>
  <c r="CX549" i="3"/>
  <c r="CU545" i="3"/>
  <c r="CX552" i="3"/>
  <c r="CW546" i="3"/>
  <c r="CX551" i="3"/>
  <c r="CX546" i="3"/>
  <c r="CX550" i="3"/>
  <c r="CW548" i="3"/>
  <c r="CX555" i="3"/>
  <c r="Q1244" i="1"/>
  <c r="I1250" i="1"/>
  <c r="W1250" i="1" s="1"/>
  <c r="R1244" i="1"/>
  <c r="I1248" i="1"/>
  <c r="GX1248" i="1" s="1"/>
  <c r="V1244" i="1"/>
  <c r="V1232" i="1"/>
  <c r="R1226" i="1"/>
  <c r="CR1226" i="1"/>
  <c r="CS1226" i="1"/>
  <c r="AD1226" i="1"/>
  <c r="FR1103" i="1"/>
  <c r="EI1128" i="1"/>
  <c r="CP1124" i="1"/>
  <c r="O1124" i="1" s="1"/>
  <c r="GM1124" i="1" s="1"/>
  <c r="GO1124" i="1" s="1"/>
  <c r="P1398" i="1"/>
  <c r="CP1398" i="1" s="1"/>
  <c r="O1398" i="1" s="1"/>
  <c r="GM1398" i="1" s="1"/>
  <c r="GO1398" i="1" s="1"/>
  <c r="P1395" i="1"/>
  <c r="CP1395" i="1" s="1"/>
  <c r="O1395" i="1" s="1"/>
  <c r="P1345" i="1"/>
  <c r="CP1345" i="1" s="1"/>
  <c r="O1345" i="1" s="1"/>
  <c r="GM1345" i="1" s="1"/>
  <c r="GO1345" i="1" s="1"/>
  <c r="R1340" i="1"/>
  <c r="CX690" i="3"/>
  <c r="CX692" i="3"/>
  <c r="CX693" i="3"/>
  <c r="CU687" i="3"/>
  <c r="CV687" i="3"/>
  <c r="CX697" i="3"/>
  <c r="CX687" i="3"/>
  <c r="P1290" i="1"/>
  <c r="CP1290" i="1" s="1"/>
  <c r="O1290" i="1" s="1"/>
  <c r="GM1290" i="1" s="1"/>
  <c r="GO1290" i="1" s="1"/>
  <c r="I1286" i="1"/>
  <c r="CQ1285" i="1"/>
  <c r="P1285" i="1"/>
  <c r="CP1285" i="1" s="1"/>
  <c r="O1285" i="1" s="1"/>
  <c r="CY1283" i="1"/>
  <c r="X1283" i="1"/>
  <c r="P1281" i="1"/>
  <c r="CP1281" i="1" s="1"/>
  <c r="O1281" i="1" s="1"/>
  <c r="GM1281" i="1" s="1"/>
  <c r="GO1281" i="1" s="1"/>
  <c r="CT1280" i="1"/>
  <c r="R1279" i="1"/>
  <c r="CZ1277" i="1"/>
  <c r="CP1275" i="1"/>
  <c r="O1275" i="1" s="1"/>
  <c r="GX1273" i="1"/>
  <c r="S1273" i="1"/>
  <c r="CU599" i="3"/>
  <c r="CX600" i="3"/>
  <c r="CX602" i="3"/>
  <c r="Q1271" i="1"/>
  <c r="CP1271" i="1" s="1"/>
  <c r="O1271" i="1" s="1"/>
  <c r="GM1271" i="1" s="1"/>
  <c r="GN1271" i="1" s="1"/>
  <c r="R1271" i="1"/>
  <c r="X1270" i="1"/>
  <c r="Y1270" i="1"/>
  <c r="CZ1270" i="1"/>
  <c r="CP1269" i="1"/>
  <c r="O1269" i="1" s="1"/>
  <c r="GX1267" i="1"/>
  <c r="AB1261" i="1"/>
  <c r="CT1261" i="1"/>
  <c r="S1261" i="1"/>
  <c r="S1255" i="1"/>
  <c r="CT1248" i="1"/>
  <c r="S1248" i="1"/>
  <c r="R1246" i="1"/>
  <c r="S1246" i="1"/>
  <c r="CP1246" i="1" s="1"/>
  <c r="O1246" i="1" s="1"/>
  <c r="W1246" i="1"/>
  <c r="CY1242" i="1"/>
  <c r="CZ1242" i="1"/>
  <c r="Y1242" i="1"/>
  <c r="CY1239" i="1"/>
  <c r="CZ1239" i="1"/>
  <c r="X1239" i="1"/>
  <c r="Y1239" i="1"/>
  <c r="Q1235" i="1"/>
  <c r="CP1235" i="1" s="1"/>
  <c r="O1235" i="1" s="1"/>
  <c r="R1235" i="1"/>
  <c r="U1235" i="1"/>
  <c r="W1235" i="1"/>
  <c r="CP1181" i="1"/>
  <c r="O1181" i="1" s="1"/>
  <c r="CP1171" i="1"/>
  <c r="O1171" i="1" s="1"/>
  <c r="AI1183" i="1"/>
  <c r="CU768" i="3"/>
  <c r="CX777" i="3"/>
  <c r="CW769" i="3"/>
  <c r="CX769" i="3"/>
  <c r="CX771" i="3"/>
  <c r="CX774" i="3"/>
  <c r="CU745" i="3"/>
  <c r="CV745" i="3"/>
  <c r="CX754" i="3"/>
  <c r="CW746" i="3"/>
  <c r="CX746" i="3"/>
  <c r="CX748" i="3"/>
  <c r="CX750" i="3"/>
  <c r="CW747" i="3"/>
  <c r="Y1341" i="1"/>
  <c r="Q1340" i="1"/>
  <c r="Y1303" i="1"/>
  <c r="S1301" i="1"/>
  <c r="S1296" i="1"/>
  <c r="Y1292" i="1"/>
  <c r="CX676" i="3"/>
  <c r="CU670" i="3"/>
  <c r="CV670" i="3"/>
  <c r="CX670" i="3"/>
  <c r="CX672" i="3"/>
  <c r="CX673" i="3"/>
  <c r="GX1278" i="1"/>
  <c r="Q1270" i="1"/>
  <c r="GM1259" i="1"/>
  <c r="GO1259" i="1" s="1"/>
  <c r="Q1258" i="1"/>
  <c r="R1258" i="1"/>
  <c r="W1258" i="1"/>
  <c r="GX1256" i="1"/>
  <c r="GX1250" i="1"/>
  <c r="CT1245" i="1"/>
  <c r="S1245" i="1"/>
  <c r="S1234" i="1"/>
  <c r="CT1234" i="1"/>
  <c r="GM1175" i="1"/>
  <c r="GO1175" i="1" s="1"/>
  <c r="EI1183" i="1"/>
  <c r="FR1160" i="1"/>
  <c r="FY1183" i="1"/>
  <c r="FT1103" i="1"/>
  <c r="EK1128" i="1"/>
  <c r="ES1128" i="1"/>
  <c r="GB1103" i="1"/>
  <c r="P1420" i="1"/>
  <c r="I1348" i="1"/>
  <c r="R1344" i="1"/>
  <c r="CU709" i="3"/>
  <c r="CX719" i="3"/>
  <c r="CX710" i="3"/>
  <c r="CW711" i="3"/>
  <c r="CX714" i="3"/>
  <c r="R1301" i="1"/>
  <c r="CU677" i="3"/>
  <c r="CV677" i="3"/>
  <c r="CX677" i="3"/>
  <c r="CW678" i="3"/>
  <c r="CX680" i="3"/>
  <c r="CX681" i="3"/>
  <c r="R1296" i="1"/>
  <c r="R1289" i="1"/>
  <c r="Y1285" i="1"/>
  <c r="Q1283" i="1"/>
  <c r="V1273" i="1"/>
  <c r="P1273" i="1"/>
  <c r="CP1273" i="1" s="1"/>
  <c r="O1273" i="1" s="1"/>
  <c r="CY1271" i="1"/>
  <c r="CZ1271" i="1"/>
  <c r="R1267" i="1"/>
  <c r="S1267" i="1"/>
  <c r="P1255" i="1"/>
  <c r="CP1255" i="1" s="1"/>
  <c r="O1255" i="1" s="1"/>
  <c r="CX571" i="3"/>
  <c r="CX573" i="3"/>
  <c r="CU567" i="3"/>
  <c r="CX568" i="3"/>
  <c r="P1253" i="1"/>
  <c r="GX1253" i="1"/>
  <c r="Q1253" i="1"/>
  <c r="R1253" i="1"/>
  <c r="I1257" i="1"/>
  <c r="T1257" i="1" s="1"/>
  <c r="V1253" i="1"/>
  <c r="T1250" i="1"/>
  <c r="CP1242" i="1"/>
  <c r="O1242" i="1" s="1"/>
  <c r="P1239" i="1"/>
  <c r="CQ1239" i="1"/>
  <c r="CY1232" i="1"/>
  <c r="CZ1232" i="1"/>
  <c r="X1232" i="1"/>
  <c r="Y1232" i="1"/>
  <c r="EK1183" i="1"/>
  <c r="FT1160" i="1"/>
  <c r="BZ1160" i="1"/>
  <c r="AQ1183" i="1"/>
  <c r="CD1160" i="1"/>
  <c r="AU1183" i="1"/>
  <c r="EB1183" i="1"/>
  <c r="CY1109" i="1"/>
  <c r="CZ1109" i="1"/>
  <c r="X1109" i="1"/>
  <c r="GM1109" i="1" s="1"/>
  <c r="GO1109" i="1" s="1"/>
  <c r="Y1109" i="1"/>
  <c r="AJ1128" i="1"/>
  <c r="CX792" i="3"/>
  <c r="CX794" i="3"/>
  <c r="CX797" i="3"/>
  <c r="CU791" i="3"/>
  <c r="CX799" i="3"/>
  <c r="CV791" i="3"/>
  <c r="CX802" i="3"/>
  <c r="CW792" i="3"/>
  <c r="Q1344" i="1"/>
  <c r="Q1301" i="1"/>
  <c r="P1283" i="1"/>
  <c r="CP1283" i="1" s="1"/>
  <c r="O1283" i="1" s="1"/>
  <c r="GM1283" i="1" s="1"/>
  <c r="GO1283" i="1" s="1"/>
  <c r="CQ1282" i="1"/>
  <c r="P1282" i="1"/>
  <c r="CP1282" i="1" s="1"/>
  <c r="O1282" i="1" s="1"/>
  <c r="CS1279" i="1"/>
  <c r="AD1279" i="1"/>
  <c r="AB1279" i="1" s="1"/>
  <c r="V1278" i="1"/>
  <c r="CQ1277" i="1"/>
  <c r="AB1277" i="1"/>
  <c r="CX627" i="3"/>
  <c r="CX638" i="3"/>
  <c r="CX631" i="3"/>
  <c r="CX633" i="3"/>
  <c r="CU626" i="3"/>
  <c r="CX640" i="3"/>
  <c r="CX629" i="3"/>
  <c r="CX628" i="3"/>
  <c r="CX634" i="3"/>
  <c r="R1276" i="1"/>
  <c r="I1280" i="1"/>
  <c r="GX1280" i="1" s="1"/>
  <c r="R1270" i="1"/>
  <c r="V1258" i="1"/>
  <c r="CY1244" i="1"/>
  <c r="CZ1244" i="1"/>
  <c r="X1244" i="1"/>
  <c r="DZ1183" i="1"/>
  <c r="CP1114" i="1"/>
  <c r="O1114" i="1" s="1"/>
  <c r="AH1128" i="1"/>
  <c r="Q1218" i="1"/>
  <c r="CU397" i="3"/>
  <c r="CV397" i="3"/>
  <c r="CX397" i="3"/>
  <c r="CW399" i="3"/>
  <c r="CX400" i="3"/>
  <c r="CX401" i="3"/>
  <c r="CX402" i="3"/>
  <c r="BB1103" i="1"/>
  <c r="CY1065" i="1"/>
  <c r="CZ1065" i="1"/>
  <c r="X1065" i="1"/>
  <c r="Y1065" i="1"/>
  <c r="FT818" i="1"/>
  <c r="EK1071" i="1"/>
  <c r="CB818" i="1"/>
  <c r="AS1071" i="1"/>
  <c r="CY1041" i="1"/>
  <c r="CZ1041" i="1"/>
  <c r="X1041" i="1"/>
  <c r="Y1041" i="1"/>
  <c r="CP1039" i="1"/>
  <c r="O1039" i="1" s="1"/>
  <c r="Q1277" i="1"/>
  <c r="CP1277" i="1" s="1"/>
  <c r="O1277" i="1" s="1"/>
  <c r="GM1277" i="1" s="1"/>
  <c r="GO1277" i="1" s="1"/>
  <c r="CR1258" i="1"/>
  <c r="CR1255" i="1"/>
  <c r="CZ1243" i="1"/>
  <c r="CR1242" i="1"/>
  <c r="CZ1240" i="1"/>
  <c r="CR1239" i="1"/>
  <c r="CW530" i="3"/>
  <c r="CX540" i="3"/>
  <c r="CW531" i="3"/>
  <c r="CX542" i="3"/>
  <c r="CX534" i="3"/>
  <c r="CX531" i="3"/>
  <c r="CX535" i="3"/>
  <c r="CU528" i="3"/>
  <c r="CW529" i="3"/>
  <c r="CV528" i="3"/>
  <c r="CX528" i="3"/>
  <c r="CX538" i="3"/>
  <c r="CX543" i="3"/>
  <c r="CX532" i="3"/>
  <c r="CY1238" i="1"/>
  <c r="CY1236" i="1"/>
  <c r="CR1235" i="1"/>
  <c r="Q1234" i="1"/>
  <c r="CP1234" i="1" s="1"/>
  <c r="O1234" i="1" s="1"/>
  <c r="CZ1233" i="1"/>
  <c r="CR1232" i="1"/>
  <c r="R1231" i="1"/>
  <c r="S1228" i="1"/>
  <c r="P1226" i="1"/>
  <c r="CP1226" i="1" s="1"/>
  <c r="O1226" i="1" s="1"/>
  <c r="GM1226" i="1" s="1"/>
  <c r="GO1226" i="1" s="1"/>
  <c r="S1223" i="1"/>
  <c r="S1220" i="1"/>
  <c r="AD1218" i="1"/>
  <c r="P1218" i="1"/>
  <c r="F1199" i="1"/>
  <c r="R1180" i="1"/>
  <c r="CZ1179" i="1"/>
  <c r="CY1172" i="1"/>
  <c r="R1170" i="1"/>
  <c r="S1167" i="1"/>
  <c r="AB1166" i="1"/>
  <c r="CZ1165" i="1"/>
  <c r="BC1128" i="1"/>
  <c r="AB1125" i="1"/>
  <c r="AD1123" i="1"/>
  <c r="AB1123" i="1" s="1"/>
  <c r="AB1121" i="1"/>
  <c r="AB1115" i="1"/>
  <c r="CU403" i="3"/>
  <c r="CW404" i="3"/>
  <c r="CX404" i="3"/>
  <c r="CX406" i="3"/>
  <c r="CX408" i="3"/>
  <c r="CX409" i="3"/>
  <c r="Q1114" i="1"/>
  <c r="AD1112" i="1"/>
  <c r="AB1112" i="1" s="1"/>
  <c r="V1109" i="1"/>
  <c r="AI1128" i="1" s="1"/>
  <c r="CY1108" i="1"/>
  <c r="AD1105" i="1"/>
  <c r="AB1105" i="1" s="1"/>
  <c r="CP1069" i="1"/>
  <c r="O1069" i="1" s="1"/>
  <c r="CS1237" i="1"/>
  <c r="CQ1235" i="1"/>
  <c r="CQ1232" i="1"/>
  <c r="Q1231" i="1"/>
  <c r="CS1229" i="1"/>
  <c r="CT1226" i="1"/>
  <c r="CS1224" i="1"/>
  <c r="CS1221" i="1"/>
  <c r="P1192" i="1"/>
  <c r="CS1181" i="1"/>
  <c r="Q1180" i="1"/>
  <c r="CP1180" i="1" s="1"/>
  <c r="O1180" i="1" s="1"/>
  <c r="GM1180" i="1" s="1"/>
  <c r="GO1180" i="1" s="1"/>
  <c r="CS1177" i="1"/>
  <c r="CS1173" i="1"/>
  <c r="CQ1171" i="1"/>
  <c r="Q1170" i="1"/>
  <c r="CP1170" i="1" s="1"/>
  <c r="O1170" i="1" s="1"/>
  <c r="GM1170" i="1" s="1"/>
  <c r="GO1170" i="1" s="1"/>
  <c r="CS1168" i="1"/>
  <c r="CX431" i="3"/>
  <c r="CU425" i="3"/>
  <c r="CX432" i="3"/>
  <c r="CX425" i="3"/>
  <c r="CW427" i="3"/>
  <c r="CW428" i="3"/>
  <c r="CX429" i="3"/>
  <c r="CX428" i="3"/>
  <c r="CY1165" i="1"/>
  <c r="CS1163" i="1"/>
  <c r="CG1128" i="1"/>
  <c r="CS1122" i="1"/>
  <c r="CX396" i="3"/>
  <c r="CU391" i="3"/>
  <c r="CW392" i="3"/>
  <c r="CX393" i="3"/>
  <c r="CX394" i="3"/>
  <c r="CD818" i="1"/>
  <c r="AU1071" i="1"/>
  <c r="CU590" i="3"/>
  <c r="CV590" i="3"/>
  <c r="CX590" i="3"/>
  <c r="Q1245" i="1"/>
  <c r="CR1237" i="1"/>
  <c r="AD1231" i="1"/>
  <c r="AB1231" i="1" s="1"/>
  <c r="P1231" i="1"/>
  <c r="CZ1230" i="1"/>
  <c r="CR1229" i="1"/>
  <c r="Q1228" i="1"/>
  <c r="CZ1227" i="1"/>
  <c r="AB1226" i="1"/>
  <c r="CR1224" i="1"/>
  <c r="Q1223" i="1"/>
  <c r="CZ1222" i="1"/>
  <c r="CR1221" i="1"/>
  <c r="Q1220" i="1"/>
  <c r="CZ1219" i="1"/>
  <c r="CS1218" i="1"/>
  <c r="AB1218" i="1"/>
  <c r="AS1183" i="1"/>
  <c r="CR1181" i="1"/>
  <c r="Y1181" i="1"/>
  <c r="AD1180" i="1"/>
  <c r="AB1180" i="1" s="1"/>
  <c r="CR1177" i="1"/>
  <c r="CU450" i="3"/>
  <c r="CV450" i="3"/>
  <c r="CX452" i="3"/>
  <c r="CX455" i="3"/>
  <c r="CT1175" i="1"/>
  <c r="CR1173" i="1"/>
  <c r="AD1170" i="1"/>
  <c r="AB1170" i="1" s="1"/>
  <c r="CZ1169" i="1"/>
  <c r="CR1168" i="1"/>
  <c r="Q1167" i="1"/>
  <c r="CQ1166" i="1"/>
  <c r="CR1163" i="1"/>
  <c r="CX424" i="3"/>
  <c r="CU421" i="3"/>
  <c r="CV421" i="3"/>
  <c r="CW422" i="3"/>
  <c r="CX422" i="3"/>
  <c r="CW423" i="3"/>
  <c r="F1153" i="1"/>
  <c r="EM1128" i="1"/>
  <c r="AO1128" i="1"/>
  <c r="CZ1126" i="1"/>
  <c r="CQ1125" i="1"/>
  <c r="CT1124" i="1"/>
  <c r="CR1122" i="1"/>
  <c r="Y1122" i="1"/>
  <c r="GM1122" i="1" s="1"/>
  <c r="GO1122" i="1" s="1"/>
  <c r="CR1115" i="1"/>
  <c r="AD1114" i="1"/>
  <c r="AB1114" i="1" s="1"/>
  <c r="CS1112" i="1"/>
  <c r="CS1111" i="1"/>
  <c r="Y1111" i="1"/>
  <c r="GX1109" i="1"/>
  <c r="CJ1128" i="1" s="1"/>
  <c r="CT1109" i="1"/>
  <c r="AB1109" i="1"/>
  <c r="AD1108" i="1"/>
  <c r="AB1108" i="1" s="1"/>
  <c r="CS1106" i="1"/>
  <c r="X1106" i="1"/>
  <c r="GD818" i="1"/>
  <c r="EU1071" i="1"/>
  <c r="CZ1038" i="1"/>
  <c r="X1038" i="1"/>
  <c r="Y1038" i="1"/>
  <c r="CY1038" i="1"/>
  <c r="CX618" i="3"/>
  <c r="CU611" i="3"/>
  <c r="CX611" i="3"/>
  <c r="CX623" i="3"/>
  <c r="CV611" i="3"/>
  <c r="CX620" i="3"/>
  <c r="CX613" i="3"/>
  <c r="CX625" i="3"/>
  <c r="CX621" i="3"/>
  <c r="CX593" i="3"/>
  <c r="CW595" i="3"/>
  <c r="CU593" i="3"/>
  <c r="CV593" i="3"/>
  <c r="AD1266" i="1"/>
  <c r="AB1266" i="1" s="1"/>
  <c r="AB1262" i="1"/>
  <c r="AB1257" i="1"/>
  <c r="AB1254" i="1"/>
  <c r="AD1251" i="1"/>
  <c r="AB1251" i="1" s="1"/>
  <c r="AD1248" i="1"/>
  <c r="AB1248" i="1" s="1"/>
  <c r="P1248" i="1"/>
  <c r="AD1245" i="1"/>
  <c r="P1245" i="1"/>
  <c r="CP1245" i="1" s="1"/>
  <c r="O1245" i="1" s="1"/>
  <c r="AB1241" i="1"/>
  <c r="I1241" i="1"/>
  <c r="W1241" i="1" s="1"/>
  <c r="AB1234" i="1"/>
  <c r="AD1228" i="1"/>
  <c r="P1228" i="1"/>
  <c r="CP1228" i="1" s="1"/>
  <c r="O1228" i="1" s="1"/>
  <c r="S1225" i="1"/>
  <c r="AD1223" i="1"/>
  <c r="P1223" i="1"/>
  <c r="CP1223" i="1" s="1"/>
  <c r="O1223" i="1" s="1"/>
  <c r="AD1220" i="1"/>
  <c r="P1220" i="1"/>
  <c r="CP1220" i="1" s="1"/>
  <c r="O1220" i="1" s="1"/>
  <c r="CR1218" i="1"/>
  <c r="CI1183" i="1"/>
  <c r="BD1183" i="1"/>
  <c r="X1181" i="1"/>
  <c r="R1179" i="1"/>
  <c r="S1176" i="1"/>
  <c r="AB1175" i="1"/>
  <c r="S1174" i="1"/>
  <c r="AD1167" i="1"/>
  <c r="P1167" i="1"/>
  <c r="CP1167" i="1" s="1"/>
  <c r="O1167" i="1" s="1"/>
  <c r="R1165" i="1"/>
  <c r="S1162" i="1"/>
  <c r="CS1123" i="1"/>
  <c r="S1118" i="1"/>
  <c r="CQ1115" i="1"/>
  <c r="AB1113" i="1"/>
  <c r="CR1112" i="1"/>
  <c r="CR1111" i="1"/>
  <c r="CS1109" i="1"/>
  <c r="CT1107" i="1"/>
  <c r="AB1107" i="1"/>
  <c r="CQ1106" i="1"/>
  <c r="CS1105" i="1"/>
  <c r="CP1055" i="1"/>
  <c r="O1055" i="1" s="1"/>
  <c r="CP1052" i="1"/>
  <c r="O1052" i="1" s="1"/>
  <c r="CY1047" i="1"/>
  <c r="CZ1047" i="1"/>
  <c r="X1047" i="1"/>
  <c r="Y1047" i="1"/>
  <c r="Q1243" i="1"/>
  <c r="Q1240" i="1"/>
  <c r="Q1233" i="1"/>
  <c r="CS1231" i="1"/>
  <c r="W1229" i="1"/>
  <c r="W1224" i="1"/>
  <c r="W1221" i="1"/>
  <c r="CS1180" i="1"/>
  <c r="Q1179" i="1"/>
  <c r="CS1170" i="1"/>
  <c r="W1168" i="1"/>
  <c r="AJ1183" i="1" s="1"/>
  <c r="Q1165" i="1"/>
  <c r="DV1183" i="1" s="1"/>
  <c r="CR1123" i="1"/>
  <c r="V1110" i="1"/>
  <c r="EA1128" i="1" s="1"/>
  <c r="CR1105" i="1"/>
  <c r="CP1065" i="1"/>
  <c r="O1065" i="1" s="1"/>
  <c r="GM1065" i="1" s="1"/>
  <c r="GO1065" i="1" s="1"/>
  <c r="GM1041" i="1"/>
  <c r="GO1041" i="1" s="1"/>
  <c r="CY1018" i="1"/>
  <c r="CZ1018" i="1"/>
  <c r="X1018" i="1"/>
  <c r="Y1018" i="1"/>
  <c r="P1276" i="1"/>
  <c r="CP1276" i="1" s="1"/>
  <c r="O1276" i="1" s="1"/>
  <c r="GM1276" i="1" s="1"/>
  <c r="GO1276" i="1" s="1"/>
  <c r="P1270" i="1"/>
  <c r="CP1270" i="1" s="1"/>
  <c r="O1270" i="1" s="1"/>
  <c r="GM1270" i="1" s="1"/>
  <c r="GN1270" i="1" s="1"/>
  <c r="CS1266" i="1"/>
  <c r="I1266" i="1"/>
  <c r="GX1266" i="1" s="1"/>
  <c r="R1265" i="1"/>
  <c r="Q1263" i="1"/>
  <c r="CP1263" i="1" s="1"/>
  <c r="O1263" i="1" s="1"/>
  <c r="Q1261" i="1"/>
  <c r="CP1261" i="1" s="1"/>
  <c r="O1261" i="1" s="1"/>
  <c r="P1256" i="1"/>
  <c r="S1253" i="1"/>
  <c r="CS1251" i="1"/>
  <c r="CS1248" i="1"/>
  <c r="CS1245" i="1"/>
  <c r="AB1245" i="1"/>
  <c r="AD1243" i="1"/>
  <c r="AB1243" i="1" s="1"/>
  <c r="P1243" i="1"/>
  <c r="CP1243" i="1" s="1"/>
  <c r="O1243" i="1" s="1"/>
  <c r="AD1240" i="1"/>
  <c r="AB1240" i="1" s="1"/>
  <c r="P1240" i="1"/>
  <c r="CP1240" i="1" s="1"/>
  <c r="O1240" i="1" s="1"/>
  <c r="AD1233" i="1"/>
  <c r="AB1233" i="1" s="1"/>
  <c r="P1233" i="1"/>
  <c r="R1230" i="1"/>
  <c r="CS1228" i="1"/>
  <c r="AB1228" i="1"/>
  <c r="R1227" i="1"/>
  <c r="CS1223" i="1"/>
  <c r="AB1223" i="1"/>
  <c r="R1222" i="1"/>
  <c r="CS1220" i="1"/>
  <c r="AB1220" i="1"/>
  <c r="R1219" i="1"/>
  <c r="P1196" i="1"/>
  <c r="CG1183" i="1"/>
  <c r="BB1183" i="1"/>
  <c r="AP1183" i="1"/>
  <c r="Y1180" i="1"/>
  <c r="AD1179" i="1"/>
  <c r="AB1179" i="1" s="1"/>
  <c r="P1179" i="1"/>
  <c r="S1178" i="1"/>
  <c r="Y1170" i="1"/>
  <c r="CS1167" i="1"/>
  <c r="AB1167" i="1"/>
  <c r="AD1165" i="1"/>
  <c r="AB1165" i="1" s="1"/>
  <c r="P1165" i="1"/>
  <c r="S1164" i="1"/>
  <c r="EV1128" i="1"/>
  <c r="R1126" i="1"/>
  <c r="CZ1125" i="1"/>
  <c r="S1120" i="1"/>
  <c r="CZ1119" i="1"/>
  <c r="Q1119" i="1"/>
  <c r="CP1119" i="1" s="1"/>
  <c r="O1119" i="1" s="1"/>
  <c r="GM1119" i="1" s="1"/>
  <c r="GO1119" i="1" s="1"/>
  <c r="Q1118" i="1"/>
  <c r="CP1118" i="1" s="1"/>
  <c r="O1118" i="1" s="1"/>
  <c r="Q1116" i="1"/>
  <c r="CP1116" i="1" s="1"/>
  <c r="O1116" i="1" s="1"/>
  <c r="GM1116" i="1" s="1"/>
  <c r="GO1116" i="1" s="1"/>
  <c r="Y1114" i="1"/>
  <c r="CR1113" i="1"/>
  <c r="CQ1109" i="1"/>
  <c r="CS1108" i="1"/>
  <c r="Y1108" i="1"/>
  <c r="GM1108" i="1" s="1"/>
  <c r="CR1107" i="1"/>
  <c r="P1084" i="1"/>
  <c r="ER1071" i="1"/>
  <c r="CX610" i="3"/>
  <c r="CU605" i="3"/>
  <c r="CX606" i="3"/>
  <c r="CX605" i="3"/>
  <c r="Q1265" i="1"/>
  <c r="CW558" i="3"/>
  <c r="CW557" i="3"/>
  <c r="CX558" i="3"/>
  <c r="CX563" i="3"/>
  <c r="CX564" i="3"/>
  <c r="CX566" i="3"/>
  <c r="CV556" i="3"/>
  <c r="CX560" i="3"/>
  <c r="CU556" i="3"/>
  <c r="Q1230" i="1"/>
  <c r="Q1227" i="1"/>
  <c r="Q1222" i="1"/>
  <c r="Q1219" i="1"/>
  <c r="AO1183" i="1"/>
  <c r="CZ1181" i="1"/>
  <c r="X1180" i="1"/>
  <c r="R1178" i="1"/>
  <c r="P1176" i="1"/>
  <c r="CP1176" i="1" s="1"/>
  <c r="O1176" i="1" s="1"/>
  <c r="P1174" i="1"/>
  <c r="CP1174" i="1" s="1"/>
  <c r="O1174" i="1" s="1"/>
  <c r="X1170" i="1"/>
  <c r="Q1169" i="1"/>
  <c r="CP1169" i="1" s="1"/>
  <c r="O1169" i="1" s="1"/>
  <c r="GM1169" i="1" s="1"/>
  <c r="GO1169" i="1" s="1"/>
  <c r="CX438" i="3"/>
  <c r="CX439" i="3"/>
  <c r="CU434" i="3"/>
  <c r="CX441" i="3"/>
  <c r="CV434" i="3"/>
  <c r="CW435" i="3"/>
  <c r="CX436" i="3"/>
  <c r="R1164" i="1"/>
  <c r="P1162" i="1"/>
  <c r="EU1128" i="1"/>
  <c r="Q1126" i="1"/>
  <c r="CP1126" i="1" s="1"/>
  <c r="O1126" i="1" s="1"/>
  <c r="GM1126" i="1" s="1"/>
  <c r="GO1126" i="1" s="1"/>
  <c r="R1120" i="1"/>
  <c r="CY1119" i="1"/>
  <c r="CY1116" i="1"/>
  <c r="Y1116" i="1"/>
  <c r="S1115" i="1"/>
  <c r="AF1128" i="1" s="1"/>
  <c r="X1114" i="1"/>
  <c r="S1110" i="1"/>
  <c r="CR1108" i="1"/>
  <c r="CQ1107" i="1"/>
  <c r="EP1071" i="1"/>
  <c r="AB1276" i="1"/>
  <c r="AD1274" i="1"/>
  <c r="AB1274" i="1" s="1"/>
  <c r="AB1270" i="1"/>
  <c r="P1265" i="1"/>
  <c r="CP1265" i="1" s="1"/>
  <c r="O1265" i="1" s="1"/>
  <c r="GM1265" i="1" s="1"/>
  <c r="GO1265" i="1" s="1"/>
  <c r="P1250" i="1"/>
  <c r="CS1243" i="1"/>
  <c r="CS1240" i="1"/>
  <c r="R1239" i="1"/>
  <c r="Y1238" i="1"/>
  <c r="GM1238" i="1" s="1"/>
  <c r="GO1238" i="1" s="1"/>
  <c r="CW512" i="3"/>
  <c r="CX521" i="3"/>
  <c r="CW513" i="3"/>
  <c r="CX523" i="3"/>
  <c r="CX515" i="3"/>
  <c r="CX527" i="3"/>
  <c r="CX516" i="3"/>
  <c r="CU511" i="3"/>
  <c r="CV511" i="3"/>
  <c r="CX524" i="3"/>
  <c r="CX519" i="3"/>
  <c r="CW514" i="3"/>
  <c r="CX513" i="3"/>
  <c r="CX517" i="3"/>
  <c r="Y1236" i="1"/>
  <c r="CS1233" i="1"/>
  <c r="P1230" i="1"/>
  <c r="P1227" i="1"/>
  <c r="CP1227" i="1" s="1"/>
  <c r="O1227" i="1" s="1"/>
  <c r="GM1227" i="1" s="1"/>
  <c r="GO1227" i="1" s="1"/>
  <c r="CT1225" i="1"/>
  <c r="P1222" i="1"/>
  <c r="CP1222" i="1" s="1"/>
  <c r="O1222" i="1" s="1"/>
  <c r="GM1222" i="1" s="1"/>
  <c r="GO1222" i="1" s="1"/>
  <c r="P1219" i="1"/>
  <c r="CS1179" i="1"/>
  <c r="Y1172" i="1"/>
  <c r="GM1172" i="1" s="1"/>
  <c r="GO1172" i="1" s="1"/>
  <c r="R1171" i="1"/>
  <c r="S1166" i="1"/>
  <c r="CS1165" i="1"/>
  <c r="Q1164" i="1"/>
  <c r="CP1164" i="1" s="1"/>
  <c r="O1164" i="1" s="1"/>
  <c r="GE1160" i="1"/>
  <c r="FY1128" i="1"/>
  <c r="CZ1122" i="1"/>
  <c r="R1115" i="1"/>
  <c r="X1111" i="1"/>
  <c r="R1110" i="1"/>
  <c r="CP1107" i="1"/>
  <c r="O1107" i="1" s="1"/>
  <c r="GM1107" i="1" s="1"/>
  <c r="R1106" i="1"/>
  <c r="CY1069" i="1"/>
  <c r="CZ1069" i="1"/>
  <c r="X1069" i="1"/>
  <c r="Y1069" i="1"/>
  <c r="CU596" i="3"/>
  <c r="CV596" i="3"/>
  <c r="CX596" i="3"/>
  <c r="CW598" i="3"/>
  <c r="CX598" i="3"/>
  <c r="S1264" i="1"/>
  <c r="S1260" i="1"/>
  <c r="Y1243" i="1"/>
  <c r="Y1240" i="1"/>
  <c r="Q1239" i="1"/>
  <c r="S1237" i="1"/>
  <c r="Y1233" i="1"/>
  <c r="S1229" i="1"/>
  <c r="CP1229" i="1" s="1"/>
  <c r="O1229" i="1" s="1"/>
  <c r="S1224" i="1"/>
  <c r="S1221" i="1"/>
  <c r="Y1179" i="1"/>
  <c r="S1177" i="1"/>
  <c r="S1173" i="1"/>
  <c r="S1168" i="1"/>
  <c r="R1166" i="1"/>
  <c r="Y1165" i="1"/>
  <c r="S1163" i="1"/>
  <c r="CP1163" i="1" s="1"/>
  <c r="O1163" i="1" s="1"/>
  <c r="EG1128" i="1"/>
  <c r="AU1128" i="1"/>
  <c r="X1123" i="1"/>
  <c r="CY1122" i="1"/>
  <c r="R1122" i="1"/>
  <c r="P1121" i="1"/>
  <c r="CP1121" i="1" s="1"/>
  <c r="O1121" i="1" s="1"/>
  <c r="GM1121" i="1" s="1"/>
  <c r="GO1121" i="1" s="1"/>
  <c r="AD1119" i="1"/>
  <c r="AB1119" i="1" s="1"/>
  <c r="AD1117" i="1"/>
  <c r="Q1115" i="1"/>
  <c r="S1112" i="1"/>
  <c r="DX1128" i="1" s="1"/>
  <c r="CZ1111" i="1"/>
  <c r="Q1111" i="1"/>
  <c r="Q1110" i="1"/>
  <c r="CZ1106" i="1"/>
  <c r="Q1106" i="1"/>
  <c r="X1105" i="1"/>
  <c r="CP1047" i="1"/>
  <c r="O1047" i="1" s="1"/>
  <c r="GM1038" i="1"/>
  <c r="GO1038" i="1" s="1"/>
  <c r="I1274" i="1"/>
  <c r="P1274" i="1" s="1"/>
  <c r="I1268" i="1"/>
  <c r="P1268" i="1" s="1"/>
  <c r="R1264" i="1"/>
  <c r="CU587" i="3"/>
  <c r="CX588" i="3"/>
  <c r="I1247" i="1"/>
  <c r="P1247" i="1" s="1"/>
  <c r="GA1183" i="1"/>
  <c r="R1181" i="1"/>
  <c r="CZ1180" i="1"/>
  <c r="R1177" i="1"/>
  <c r="CX449" i="3"/>
  <c r="CU443" i="3"/>
  <c r="CX446" i="3"/>
  <c r="CV443" i="3"/>
  <c r="CX445" i="3"/>
  <c r="CZ1170" i="1"/>
  <c r="Q1166" i="1"/>
  <c r="CP1166" i="1" s="1"/>
  <c r="O1166" i="1" s="1"/>
  <c r="R1163" i="1"/>
  <c r="DW1183" i="1" s="1"/>
  <c r="CW418" i="3"/>
  <c r="CX418" i="3"/>
  <c r="CX419" i="3"/>
  <c r="CU417" i="3"/>
  <c r="CV417" i="3"/>
  <c r="CZ1123" i="1"/>
  <c r="Q1123" i="1"/>
  <c r="CP1123" i="1" s="1"/>
  <c r="O1123" i="1" s="1"/>
  <c r="GM1123" i="1" s="1"/>
  <c r="GO1123" i="1" s="1"/>
  <c r="AB1117" i="1"/>
  <c r="P1115" i="1"/>
  <c r="CP1115" i="1" s="1"/>
  <c r="O1115" i="1" s="1"/>
  <c r="X1113" i="1"/>
  <c r="GM1113" i="1" s="1"/>
  <c r="GO1113" i="1" s="1"/>
  <c r="R1112" i="1"/>
  <c r="CY1111" i="1"/>
  <c r="P1111" i="1"/>
  <c r="P1110" i="1"/>
  <c r="R1109" i="1"/>
  <c r="CY1106" i="1"/>
  <c r="Y1106" i="1"/>
  <c r="CZ1105" i="1"/>
  <c r="Q1105" i="1"/>
  <c r="AD1128" i="1" s="1"/>
  <c r="P1096" i="1"/>
  <c r="CY1048" i="1"/>
  <c r="CZ1048" i="1"/>
  <c r="X1048" i="1"/>
  <c r="Y1048" i="1"/>
  <c r="CY1123" i="1"/>
  <c r="U1110" i="1"/>
  <c r="DZ1128" i="1" s="1"/>
  <c r="CY1105" i="1"/>
  <c r="CY1055" i="1"/>
  <c r="CZ1055" i="1"/>
  <c r="X1055" i="1"/>
  <c r="Y1055" i="1"/>
  <c r="CY1052" i="1"/>
  <c r="CZ1052" i="1"/>
  <c r="X1052" i="1"/>
  <c r="Y1052" i="1"/>
  <c r="CW411" i="3"/>
  <c r="CX411" i="3"/>
  <c r="CW412" i="3"/>
  <c r="CX414" i="3"/>
  <c r="CX416" i="3"/>
  <c r="CU410" i="3"/>
  <c r="EI1071" i="1"/>
  <c r="CY1068" i="1"/>
  <c r="CS1066" i="1"/>
  <c r="AB1066" i="1"/>
  <c r="S1062" i="1"/>
  <c r="AD1060" i="1"/>
  <c r="P1060" i="1"/>
  <c r="CP1060" i="1" s="1"/>
  <c r="O1060" i="1" s="1"/>
  <c r="CS1058" i="1"/>
  <c r="AB1058" i="1"/>
  <c r="S1057" i="1"/>
  <c r="CQ1056" i="1"/>
  <c r="CR1053" i="1"/>
  <c r="AD1050" i="1"/>
  <c r="AB1050" i="1" s="1"/>
  <c r="P1050" i="1"/>
  <c r="CP1050" i="1" s="1"/>
  <c r="O1050" i="1" s="1"/>
  <c r="CS1048" i="1"/>
  <c r="AB1048" i="1"/>
  <c r="CY1046" i="1"/>
  <c r="AD1044" i="1"/>
  <c r="AB1044" i="1" s="1"/>
  <c r="P1044" i="1"/>
  <c r="CP1044" i="1" s="1"/>
  <c r="O1044" i="1" s="1"/>
  <c r="CR1042" i="1"/>
  <c r="CZ1036" i="1"/>
  <c r="U1035" i="1"/>
  <c r="P1035" i="1"/>
  <c r="CR1032" i="1"/>
  <c r="AD1032" i="1"/>
  <c r="AB1032" i="1" s="1"/>
  <c r="CR1026" i="1"/>
  <c r="CS1026" i="1"/>
  <c r="Q1024" i="1"/>
  <c r="I1028" i="1"/>
  <c r="P1028" i="1" s="1"/>
  <c r="I1026" i="1"/>
  <c r="V1026" i="1" s="1"/>
  <c r="W1006" i="1"/>
  <c r="W974" i="1"/>
  <c r="R1062" i="1"/>
  <c r="T1035" i="1"/>
  <c r="GX1033" i="1"/>
  <c r="V1033" i="1"/>
  <c r="P1032" i="1"/>
  <c r="CP1032" i="1" s="1"/>
  <c r="O1032" i="1" s="1"/>
  <c r="GX1018" i="1"/>
  <c r="CQ1016" i="1"/>
  <c r="P1016" i="1"/>
  <c r="P1006" i="1"/>
  <c r="Q1006" i="1"/>
  <c r="R1006" i="1"/>
  <c r="S1006" i="1"/>
  <c r="X972" i="1"/>
  <c r="CY972" i="1"/>
  <c r="CZ972" i="1"/>
  <c r="Y972" i="1"/>
  <c r="CT1069" i="1"/>
  <c r="R1068" i="1"/>
  <c r="CQ1066" i="1"/>
  <c r="X1066" i="1"/>
  <c r="CT1065" i="1"/>
  <c r="Q1062" i="1"/>
  <c r="CS1060" i="1"/>
  <c r="AB1060" i="1"/>
  <c r="S1059" i="1"/>
  <c r="CQ1058" i="1"/>
  <c r="Q1057" i="1"/>
  <c r="CT1055" i="1"/>
  <c r="S1054" i="1"/>
  <c r="CT1052" i="1"/>
  <c r="S1051" i="1"/>
  <c r="CS1050" i="1"/>
  <c r="CQ1048" i="1"/>
  <c r="CT1047" i="1"/>
  <c r="R1046" i="1"/>
  <c r="CS1044" i="1"/>
  <c r="S1043" i="1"/>
  <c r="CT1041" i="1"/>
  <c r="Y1039" i="1"/>
  <c r="AD1036" i="1"/>
  <c r="AB1036" i="1" s="1"/>
  <c r="T1033" i="1"/>
  <c r="AB1026" i="1"/>
  <c r="T1018" i="1"/>
  <c r="S1017" i="1"/>
  <c r="CT1017" i="1"/>
  <c r="Q1068" i="1"/>
  <c r="S1064" i="1"/>
  <c r="GX1062" i="1"/>
  <c r="P1062" i="1"/>
  <c r="CR1060" i="1"/>
  <c r="Y1060" i="1"/>
  <c r="R1059" i="1"/>
  <c r="R1054" i="1"/>
  <c r="R1051" i="1"/>
  <c r="CR1050" i="1"/>
  <c r="Y1050" i="1"/>
  <c r="CX373" i="3"/>
  <c r="CU367" i="3"/>
  <c r="CX375" i="3"/>
  <c r="CX367" i="3"/>
  <c r="CX376" i="3"/>
  <c r="CW369" i="3"/>
  <c r="CW370" i="3"/>
  <c r="CX370" i="3"/>
  <c r="CX371" i="3"/>
  <c r="Q1046" i="1"/>
  <c r="CR1044" i="1"/>
  <c r="Y1044" i="1"/>
  <c r="R1043" i="1"/>
  <c r="S1040" i="1"/>
  <c r="X1039" i="1"/>
  <c r="AD1037" i="1"/>
  <c r="AB1037" i="1" s="1"/>
  <c r="W1035" i="1"/>
  <c r="S1033" i="1"/>
  <c r="CT1032" i="1"/>
  <c r="CT1029" i="1"/>
  <c r="GX1027" i="1"/>
  <c r="S1027" i="1"/>
  <c r="CY1024" i="1"/>
  <c r="X1024" i="1"/>
  <c r="CR1017" i="1"/>
  <c r="CS1017" i="1"/>
  <c r="AD1017" i="1"/>
  <c r="S1013" i="1"/>
  <c r="CT1013" i="1"/>
  <c r="CQ1010" i="1"/>
  <c r="P1010" i="1"/>
  <c r="AD1068" i="1"/>
  <c r="P1068" i="1"/>
  <c r="S1067" i="1"/>
  <c r="S1061" i="1"/>
  <c r="CP1061" i="1" s="1"/>
  <c r="O1061" i="1" s="1"/>
  <c r="S1049" i="1"/>
  <c r="AD1046" i="1"/>
  <c r="AB1046" i="1" s="1"/>
  <c r="P1046" i="1"/>
  <c r="CP1046" i="1" s="1"/>
  <c r="O1046" i="1" s="1"/>
  <c r="S1045" i="1"/>
  <c r="CT1038" i="1"/>
  <c r="AB1038" i="1"/>
  <c r="AB1031" i="1"/>
  <c r="Q1030" i="1"/>
  <c r="CP1030" i="1" s="1"/>
  <c r="O1030" i="1" s="1"/>
  <c r="CR1029" i="1"/>
  <c r="CS1029" i="1"/>
  <c r="T1026" i="1"/>
  <c r="X1022" i="1"/>
  <c r="Y1022" i="1"/>
  <c r="CY1022" i="1"/>
  <c r="AB1017" i="1"/>
  <c r="CY1014" i="1"/>
  <c r="X1014" i="1"/>
  <c r="Y1014" i="1"/>
  <c r="CR1013" i="1"/>
  <c r="CS1013" i="1"/>
  <c r="AD1013" i="1"/>
  <c r="CR1012" i="1"/>
  <c r="CS1012" i="1"/>
  <c r="AD1012" i="1"/>
  <c r="AB1012" i="1" s="1"/>
  <c r="S1005" i="1"/>
  <c r="CT1005" i="1"/>
  <c r="BD1071" i="1"/>
  <c r="Q1064" i="1"/>
  <c r="S1056" i="1"/>
  <c r="Q1040" i="1"/>
  <c r="P1033" i="1"/>
  <c r="Q1033" i="1"/>
  <c r="P1027" i="1"/>
  <c r="CP1027" i="1" s="1"/>
  <c r="O1027" i="1" s="1"/>
  <c r="R1027" i="1"/>
  <c r="P1024" i="1"/>
  <c r="CP1024" i="1" s="1"/>
  <c r="O1024" i="1" s="1"/>
  <c r="GM1024" i="1" s="1"/>
  <c r="GO1024" i="1" s="1"/>
  <c r="CQ1024" i="1"/>
  <c r="CR1022" i="1"/>
  <c r="CS1022" i="1"/>
  <c r="AD1022" i="1"/>
  <c r="AB1022" i="1" s="1"/>
  <c r="R1022" i="1"/>
  <c r="R1020" i="1"/>
  <c r="CY1020" i="1"/>
  <c r="CR1020" i="1"/>
  <c r="CS1020" i="1"/>
  <c r="AB1013" i="1"/>
  <c r="Q974" i="1"/>
  <c r="P974" i="1"/>
  <c r="R974" i="1"/>
  <c r="S974" i="1"/>
  <c r="T974" i="1"/>
  <c r="BC1071" i="1"/>
  <c r="AQ1071" i="1"/>
  <c r="AB1068" i="1"/>
  <c r="AD1064" i="1"/>
  <c r="P1064" i="1"/>
  <c r="CP1064" i="1" s="1"/>
  <c r="O1064" i="1" s="1"/>
  <c r="R1056" i="1"/>
  <c r="S1053" i="1"/>
  <c r="S1042" i="1"/>
  <c r="AD1040" i="1"/>
  <c r="AB1040" i="1" s="1"/>
  <c r="P1040" i="1"/>
  <c r="CP1040" i="1" s="1"/>
  <c r="O1040" i="1" s="1"/>
  <c r="CZ1039" i="1"/>
  <c r="CR1038" i="1"/>
  <c r="AB1029" i="1"/>
  <c r="AB1024" i="1"/>
  <c r="AD1020" i="1"/>
  <c r="AB1020" i="1" s="1"/>
  <c r="CP1019" i="1"/>
  <c r="O1019" i="1" s="1"/>
  <c r="W1018" i="1"/>
  <c r="CZ1014" i="1"/>
  <c r="P1014" i="1"/>
  <c r="CQ1014" i="1"/>
  <c r="P1009" i="1"/>
  <c r="CP1009" i="1" s="1"/>
  <c r="O1009" i="1" s="1"/>
  <c r="Q1009" i="1"/>
  <c r="R1009" i="1"/>
  <c r="S1009" i="1"/>
  <c r="V1006" i="1"/>
  <c r="CP991" i="1"/>
  <c r="O991" i="1" s="1"/>
  <c r="CP983" i="1"/>
  <c r="O983" i="1" s="1"/>
  <c r="CG1071" i="1"/>
  <c r="BB1071" i="1"/>
  <c r="AP1071" i="1"/>
  <c r="Y1068" i="1"/>
  <c r="CZ1060" i="1"/>
  <c r="S1058" i="1"/>
  <c r="Q1056" i="1"/>
  <c r="CP1056" i="1" s="1"/>
  <c r="O1056" i="1" s="1"/>
  <c r="R1053" i="1"/>
  <c r="CZ1050" i="1"/>
  <c r="P1049" i="1"/>
  <c r="CP1049" i="1" s="1"/>
  <c r="O1049" i="1" s="1"/>
  <c r="Y1046" i="1"/>
  <c r="P1045" i="1"/>
  <c r="CP1045" i="1" s="1"/>
  <c r="O1045" i="1" s="1"/>
  <c r="CZ1044" i="1"/>
  <c r="R1042" i="1"/>
  <c r="CY1031" i="1"/>
  <c r="X1031" i="1"/>
  <c r="Y1031" i="1"/>
  <c r="CZ1022" i="1"/>
  <c r="CQ1020" i="1"/>
  <c r="V1018" i="1"/>
  <c r="GX1008" i="1"/>
  <c r="GX1006" i="1"/>
  <c r="U1006" i="1"/>
  <c r="CP995" i="1"/>
  <c r="O995" i="1" s="1"/>
  <c r="GX974" i="1"/>
  <c r="V974" i="1"/>
  <c r="EM1071" i="1"/>
  <c r="AO1071" i="1"/>
  <c r="CS1064" i="1"/>
  <c r="AB1064" i="1"/>
  <c r="S1063" i="1"/>
  <c r="CP1063" i="1" s="1"/>
  <c r="O1063" i="1" s="1"/>
  <c r="CY1060" i="1"/>
  <c r="R1058" i="1"/>
  <c r="AD1056" i="1"/>
  <c r="AB1056" i="1" s="1"/>
  <c r="Q1053" i="1"/>
  <c r="CP1053" i="1" s="1"/>
  <c r="O1053" i="1" s="1"/>
  <c r="CX382" i="3"/>
  <c r="CX383" i="3"/>
  <c r="CU377" i="3"/>
  <c r="CX377" i="3"/>
  <c r="CX386" i="3"/>
  <c r="CW379" i="3"/>
  <c r="CX379" i="3"/>
  <c r="CY1050" i="1"/>
  <c r="CY1044" i="1"/>
  <c r="Q1042" i="1"/>
  <c r="CP1042" i="1" s="1"/>
  <c r="O1042" i="1" s="1"/>
  <c r="CS1040" i="1"/>
  <c r="CY1034" i="1"/>
  <c r="X1034" i="1"/>
  <c r="Y1034" i="1"/>
  <c r="CQ1028" i="1"/>
  <c r="AB1028" i="1"/>
  <c r="U1018" i="1"/>
  <c r="CT1015" i="1"/>
  <c r="S1015" i="1"/>
  <c r="CY985" i="1"/>
  <c r="CZ985" i="1"/>
  <c r="X985" i="1"/>
  <c r="Y985" i="1"/>
  <c r="U974" i="1"/>
  <c r="AZ1071" i="1"/>
  <c r="Q1066" i="1"/>
  <c r="CP1066" i="1" s="1"/>
  <c r="O1066" i="1" s="1"/>
  <c r="GM1066" i="1" s="1"/>
  <c r="GO1066" i="1" s="1"/>
  <c r="R1063" i="1"/>
  <c r="Q1048" i="1"/>
  <c r="CP1048" i="1" s="1"/>
  <c r="O1048" i="1" s="1"/>
  <c r="GM1048" i="1" s="1"/>
  <c r="GO1048" i="1" s="1"/>
  <c r="CY1036" i="1"/>
  <c r="W1025" i="1"/>
  <c r="CZ1020" i="1"/>
  <c r="S1019" i="1"/>
  <c r="CP1017" i="1"/>
  <c r="O1017" i="1" s="1"/>
  <c r="Q1013" i="1"/>
  <c r="CP1011" i="1"/>
  <c r="O1011" i="1" s="1"/>
  <c r="S1008" i="1"/>
  <c r="CT1008" i="1"/>
  <c r="CP1005" i="1"/>
  <c r="O1005" i="1" s="1"/>
  <c r="CY988" i="1"/>
  <c r="CZ988" i="1"/>
  <c r="X988" i="1"/>
  <c r="GM988" i="1" s="1"/>
  <c r="GO988" i="1" s="1"/>
  <c r="Y988" i="1"/>
  <c r="R1050" i="1"/>
  <c r="S1037" i="1"/>
  <c r="R1036" i="1"/>
  <c r="S1035" i="1"/>
  <c r="CP1034" i="1"/>
  <c r="O1034" i="1" s="1"/>
  <c r="GM1034" i="1" s="1"/>
  <c r="GO1034" i="1" s="1"/>
  <c r="W1027" i="1"/>
  <c r="Q1022" i="1"/>
  <c r="CP1022" i="1" s="1"/>
  <c r="O1022" i="1" s="1"/>
  <c r="GM1022" i="1" s="1"/>
  <c r="GO1022" i="1" s="1"/>
  <c r="Q1020" i="1"/>
  <c r="CP1020" i="1" s="1"/>
  <c r="O1020" i="1" s="1"/>
  <c r="CP1013" i="1"/>
  <c r="O1013" i="1" s="1"/>
  <c r="CW330" i="3"/>
  <c r="CX330" i="3"/>
  <c r="CX332" i="3"/>
  <c r="CU327" i="3"/>
  <c r="CV327" i="3"/>
  <c r="CX327" i="3"/>
  <c r="CW328" i="3"/>
  <c r="CW329" i="3"/>
  <c r="CX335" i="3"/>
  <c r="CX328" i="3"/>
  <c r="P1004" i="1"/>
  <c r="CP1004" i="1" s="1"/>
  <c r="O1004" i="1" s="1"/>
  <c r="Q1004" i="1"/>
  <c r="R1004" i="1"/>
  <c r="S1004" i="1"/>
  <c r="I1008" i="1"/>
  <c r="CP996" i="1"/>
  <c r="O996" i="1" s="1"/>
  <c r="CR1035" i="1"/>
  <c r="AD1035" i="1"/>
  <c r="AB1035" i="1" s="1"/>
  <c r="Y1032" i="1"/>
  <c r="CY1032" i="1"/>
  <c r="CZ1032" i="1"/>
  <c r="V1027" i="1"/>
  <c r="S1026" i="1"/>
  <c r="CT1026" i="1"/>
  <c r="Q1025" i="1"/>
  <c r="CP1025" i="1" s="1"/>
  <c r="O1025" i="1" s="1"/>
  <c r="R1025" i="1"/>
  <c r="I1029" i="1"/>
  <c r="U1029" i="1" s="1"/>
  <c r="S1025" i="1"/>
  <c r="CZ1023" i="1"/>
  <c r="X1023" i="1"/>
  <c r="Y1023" i="1"/>
  <c r="P1018" i="1"/>
  <c r="CP1018" i="1" s="1"/>
  <c r="O1018" i="1" s="1"/>
  <c r="GM1018" i="1" s="1"/>
  <c r="GO1018" i="1" s="1"/>
  <c r="Q1018" i="1"/>
  <c r="R1018" i="1"/>
  <c r="CY956" i="1"/>
  <c r="X956" i="1"/>
  <c r="Y956" i="1"/>
  <c r="CZ956" i="1"/>
  <c r="Q1005" i="1"/>
  <c r="S1003" i="1"/>
  <c r="S1000" i="1"/>
  <c r="AD998" i="1"/>
  <c r="X996" i="1"/>
  <c r="X992" i="1"/>
  <c r="GM992" i="1" s="1"/>
  <c r="GO992" i="1" s="1"/>
  <c r="AB988" i="1"/>
  <c r="Q985" i="1"/>
  <c r="CP985" i="1" s="1"/>
  <c r="O985" i="1" s="1"/>
  <c r="GM985" i="1" s="1"/>
  <c r="GO985" i="1" s="1"/>
  <c r="X980" i="1"/>
  <c r="GM980" i="1" s="1"/>
  <c r="GO980" i="1" s="1"/>
  <c r="CZ970" i="1"/>
  <c r="CY969" i="1"/>
  <c r="CS966" i="1"/>
  <c r="AD966" i="1"/>
  <c r="X959" i="1"/>
  <c r="CY958" i="1"/>
  <c r="CS958" i="1"/>
  <c r="AD958" i="1"/>
  <c r="AB958" i="1" s="1"/>
  <c r="R958" i="1"/>
  <c r="CT957" i="1"/>
  <c r="S957" i="1"/>
  <c r="U956" i="1"/>
  <c r="CY954" i="1"/>
  <c r="X954" i="1"/>
  <c r="Q948" i="1"/>
  <c r="R948" i="1"/>
  <c r="R936" i="1"/>
  <c r="CQ934" i="1"/>
  <c r="AB934" i="1"/>
  <c r="P929" i="1"/>
  <c r="CP929" i="1" s="1"/>
  <c r="O929" i="1" s="1"/>
  <c r="CQ929" i="1"/>
  <c r="CP925" i="1"/>
  <c r="O925" i="1" s="1"/>
  <c r="GX910" i="1"/>
  <c r="AB1011" i="1"/>
  <c r="AD1008" i="1"/>
  <c r="AB1008" i="1" s="1"/>
  <c r="AD1005" i="1"/>
  <c r="AB1005" i="1" s="1"/>
  <c r="R1003" i="1"/>
  <c r="AB1001" i="1"/>
  <c r="R1000" i="1"/>
  <c r="AB995" i="1"/>
  <c r="Q994" i="1"/>
  <c r="CP994" i="1" s="1"/>
  <c r="O994" i="1" s="1"/>
  <c r="GM994" i="1" s="1"/>
  <c r="GO994" i="1" s="1"/>
  <c r="AB991" i="1"/>
  <c r="Q990" i="1"/>
  <c r="CP990" i="1" s="1"/>
  <c r="O990" i="1" s="1"/>
  <c r="GM990" i="1" s="1"/>
  <c r="GO990" i="1" s="1"/>
  <c r="AD985" i="1"/>
  <c r="AB985" i="1" s="1"/>
  <c r="AB983" i="1"/>
  <c r="Q982" i="1"/>
  <c r="CP982" i="1" s="1"/>
  <c r="O982" i="1" s="1"/>
  <c r="GM982" i="1" s="1"/>
  <c r="GO982" i="1" s="1"/>
  <c r="AB979" i="1"/>
  <c r="AD976" i="1"/>
  <c r="AB976" i="1" s="1"/>
  <c r="P972" i="1"/>
  <c r="R970" i="1"/>
  <c r="AB966" i="1"/>
  <c r="P966" i="1"/>
  <c r="CY960" i="1"/>
  <c r="X960" i="1"/>
  <c r="GM960" i="1" s="1"/>
  <c r="GO960" i="1" s="1"/>
  <c r="CS959" i="1"/>
  <c r="CQ958" i="1"/>
  <c r="P958" i="1"/>
  <c r="CP958" i="1" s="1"/>
  <c r="O958" i="1" s="1"/>
  <c r="CR952" i="1"/>
  <c r="CS952" i="1"/>
  <c r="AD952" i="1"/>
  <c r="AB952" i="1" s="1"/>
  <c r="R952" i="1"/>
  <c r="CZ951" i="1"/>
  <c r="Y951" i="1"/>
  <c r="T950" i="1"/>
  <c r="CZ949" i="1"/>
  <c r="X949" i="1"/>
  <c r="Y949" i="1"/>
  <c r="Q932" i="1"/>
  <c r="R932" i="1"/>
  <c r="Y924" i="1"/>
  <c r="CR924" i="1"/>
  <c r="CS924" i="1"/>
  <c r="AD924" i="1"/>
  <c r="R924" i="1"/>
  <c r="CZ924" i="1"/>
  <c r="CY921" i="1"/>
  <c r="CZ921" i="1"/>
  <c r="X921" i="1"/>
  <c r="Y921" i="1"/>
  <c r="P913" i="1"/>
  <c r="CP913" i="1" s="1"/>
  <c r="O913" i="1" s="1"/>
  <c r="CQ913" i="1"/>
  <c r="AB913" i="1"/>
  <c r="P887" i="1"/>
  <c r="CP887" i="1" s="1"/>
  <c r="O887" i="1" s="1"/>
  <c r="CQ887" i="1"/>
  <c r="CY835" i="1"/>
  <c r="CZ835" i="1"/>
  <c r="Y835" i="1"/>
  <c r="X835" i="1"/>
  <c r="EG612" i="1"/>
  <c r="P687" i="1"/>
  <c r="CU357" i="3"/>
  <c r="CX358" i="3"/>
  <c r="CX366" i="3"/>
  <c r="CV357" i="3"/>
  <c r="CW360" i="3"/>
  <c r="CX360" i="3"/>
  <c r="CX362" i="3"/>
  <c r="CX364" i="3"/>
  <c r="CX363" i="3"/>
  <c r="Q1023" i="1"/>
  <c r="CP1023" i="1" s="1"/>
  <c r="O1023" i="1" s="1"/>
  <c r="GM1023" i="1" s="1"/>
  <c r="GO1023" i="1" s="1"/>
  <c r="Y1011" i="1"/>
  <c r="Y1001" i="1"/>
  <c r="CS998" i="1"/>
  <c r="AB998" i="1"/>
  <c r="Y995" i="1"/>
  <c r="AD994" i="1"/>
  <c r="AB994" i="1" s="1"/>
  <c r="Y991" i="1"/>
  <c r="AD990" i="1"/>
  <c r="AB990" i="1" s="1"/>
  <c r="S989" i="1"/>
  <c r="CQ988" i="1"/>
  <c r="CT985" i="1"/>
  <c r="Y983" i="1"/>
  <c r="AD982" i="1"/>
  <c r="AB982" i="1" s="1"/>
  <c r="Y979" i="1"/>
  <c r="CT976" i="1"/>
  <c r="GX972" i="1"/>
  <c r="CT972" i="1"/>
  <c r="Y971" i="1"/>
  <c r="GM971" i="1" s="1"/>
  <c r="GO971" i="1" s="1"/>
  <c r="Q970" i="1"/>
  <c r="Y966" i="1"/>
  <c r="CS962" i="1"/>
  <c r="AD962" i="1"/>
  <c r="R962" i="1"/>
  <c r="CT961" i="1"/>
  <c r="S961" i="1"/>
  <c r="P952" i="1"/>
  <c r="CR951" i="1"/>
  <c r="CS951" i="1"/>
  <c r="GX931" i="1"/>
  <c r="AB930" i="1"/>
  <c r="CT930" i="1"/>
  <c r="S930" i="1"/>
  <c r="CS910" i="1"/>
  <c r="CR910" i="1"/>
  <c r="AD910" i="1"/>
  <c r="CY855" i="1"/>
  <c r="CZ855" i="1"/>
  <c r="Y855" i="1"/>
  <c r="X855" i="1"/>
  <c r="S1030" i="1"/>
  <c r="Y1020" i="1"/>
  <c r="Q1016" i="1"/>
  <c r="S1012" i="1"/>
  <c r="X1011" i="1"/>
  <c r="Q1010" i="1"/>
  <c r="CS1008" i="1"/>
  <c r="CS1005" i="1"/>
  <c r="P1003" i="1"/>
  <c r="CP1003" i="1" s="1"/>
  <c r="O1003" i="1" s="1"/>
  <c r="X1001" i="1"/>
  <c r="GM1001" i="1" s="1"/>
  <c r="GO1001" i="1" s="1"/>
  <c r="P1000" i="1"/>
  <c r="CP1000" i="1" s="1"/>
  <c r="O1000" i="1" s="1"/>
  <c r="CR998" i="1"/>
  <c r="Y998" i="1"/>
  <c r="R997" i="1"/>
  <c r="CZ996" i="1"/>
  <c r="X995" i="1"/>
  <c r="R993" i="1"/>
  <c r="CZ992" i="1"/>
  <c r="X991" i="1"/>
  <c r="R989" i="1"/>
  <c r="P987" i="1"/>
  <c r="CP987" i="1" s="1"/>
  <c r="O987" i="1" s="1"/>
  <c r="CS985" i="1"/>
  <c r="S984" i="1"/>
  <c r="X983" i="1"/>
  <c r="R981" i="1"/>
  <c r="CZ980" i="1"/>
  <c r="X979" i="1"/>
  <c r="GM979" i="1" s="1"/>
  <c r="GO979" i="1" s="1"/>
  <c r="Q978" i="1"/>
  <c r="CS976" i="1"/>
  <c r="I976" i="1"/>
  <c r="CS972" i="1"/>
  <c r="CP970" i="1"/>
  <c r="O970" i="1" s="1"/>
  <c r="CT966" i="1"/>
  <c r="X966" i="1"/>
  <c r="CY964" i="1"/>
  <c r="X964" i="1"/>
  <c r="GM964" i="1" s="1"/>
  <c r="GO964" i="1" s="1"/>
  <c r="CQ962" i="1"/>
  <c r="AB962" i="1"/>
  <c r="P962" i="1"/>
  <c r="CP962" i="1" s="1"/>
  <c r="O962" i="1" s="1"/>
  <c r="V956" i="1"/>
  <c r="R954" i="1"/>
  <c r="AD951" i="1"/>
  <c r="AB951" i="1" s="1"/>
  <c r="CS950" i="1"/>
  <c r="AD950" i="1"/>
  <c r="P949" i="1"/>
  <c r="CP949" i="1" s="1"/>
  <c r="O949" i="1" s="1"/>
  <c r="GM949" i="1" s="1"/>
  <c r="GO949" i="1" s="1"/>
  <c r="CQ949" i="1"/>
  <c r="CZ939" i="1"/>
  <c r="Y939" i="1"/>
  <c r="P934" i="1"/>
  <c r="W932" i="1"/>
  <c r="T931" i="1"/>
  <c r="W919" i="1"/>
  <c r="X906" i="1"/>
  <c r="Y906" i="1"/>
  <c r="CY906" i="1"/>
  <c r="CZ906" i="1"/>
  <c r="GM901" i="1"/>
  <c r="GO901" i="1" s="1"/>
  <c r="X1020" i="1"/>
  <c r="AD1016" i="1"/>
  <c r="AB1016" i="1" s="1"/>
  <c r="AD1010" i="1"/>
  <c r="AB1010" i="1" s="1"/>
  <c r="CW339" i="3"/>
  <c r="CX339" i="3"/>
  <c r="CW340" i="3"/>
  <c r="CX340" i="3"/>
  <c r="CU337" i="3"/>
  <c r="CX342" i="3"/>
  <c r="CV337" i="3"/>
  <c r="CX337" i="3"/>
  <c r="CX345" i="3"/>
  <c r="S1002" i="1"/>
  <c r="S999" i="1"/>
  <c r="X998" i="1"/>
  <c r="GM998" i="1" s="1"/>
  <c r="GO998" i="1" s="1"/>
  <c r="Q997" i="1"/>
  <c r="CP997" i="1" s="1"/>
  <c r="O997" i="1" s="1"/>
  <c r="GM997" i="1" s="1"/>
  <c r="GO997" i="1" s="1"/>
  <c r="Q993" i="1"/>
  <c r="CP993" i="1" s="1"/>
  <c r="O993" i="1" s="1"/>
  <c r="GM993" i="1" s="1"/>
  <c r="GO993" i="1" s="1"/>
  <c r="Q981" i="1"/>
  <c r="CP981" i="1" s="1"/>
  <c r="O981" i="1" s="1"/>
  <c r="GM981" i="1" s="1"/>
  <c r="GO981" i="1" s="1"/>
  <c r="P978" i="1"/>
  <c r="CP978" i="1" s="1"/>
  <c r="O978" i="1" s="1"/>
  <c r="CR972" i="1"/>
  <c r="CQ971" i="1"/>
  <c r="CS969" i="1"/>
  <c r="X969" i="1"/>
  <c r="CR966" i="1"/>
  <c r="CT965" i="1"/>
  <c r="S965" i="1"/>
  <c r="CP959" i="1"/>
  <c r="O959" i="1" s="1"/>
  <c r="GM959" i="1" s="1"/>
  <c r="GO959" i="1" s="1"/>
  <c r="AB957" i="1"/>
  <c r="S953" i="1"/>
  <c r="CY951" i="1"/>
  <c r="CQ950" i="1"/>
  <c r="AB950" i="1"/>
  <c r="P950" i="1"/>
  <c r="CY949" i="1"/>
  <c r="AB949" i="1"/>
  <c r="CS944" i="1"/>
  <c r="AD944" i="1"/>
  <c r="R944" i="1"/>
  <c r="CR939" i="1"/>
  <c r="CS939" i="1"/>
  <c r="CZ936" i="1"/>
  <c r="Y936" i="1"/>
  <c r="X924" i="1"/>
  <c r="X915" i="1"/>
  <c r="Y915" i="1"/>
  <c r="CY915" i="1"/>
  <c r="W910" i="1"/>
  <c r="CT891" i="1"/>
  <c r="S891" i="1"/>
  <c r="AB891" i="1"/>
  <c r="Y994" i="1"/>
  <c r="Y990" i="1"/>
  <c r="S986" i="1"/>
  <c r="Q984" i="1"/>
  <c r="CP984" i="1" s="1"/>
  <c r="O984" i="1" s="1"/>
  <c r="Y982" i="1"/>
  <c r="U972" i="1"/>
  <c r="GX969" i="1"/>
  <c r="W969" i="1"/>
  <c r="CR965" i="1"/>
  <c r="Q965" i="1"/>
  <c r="CZ958" i="1"/>
  <c r="X958" i="1"/>
  <c r="Q956" i="1"/>
  <c r="CP956" i="1" s="1"/>
  <c r="O956" i="1" s="1"/>
  <c r="GM956" i="1" s="1"/>
  <c r="GO956" i="1" s="1"/>
  <c r="R956" i="1"/>
  <c r="Y952" i="1"/>
  <c r="CY952" i="1"/>
  <c r="CZ952" i="1"/>
  <c r="CQ948" i="1"/>
  <c r="P948" i="1"/>
  <c r="CT947" i="1"/>
  <c r="S947" i="1"/>
  <c r="P940" i="1"/>
  <c r="CR936" i="1"/>
  <c r="CS936" i="1"/>
  <c r="P910" i="1"/>
  <c r="Q910" i="1"/>
  <c r="R910" i="1"/>
  <c r="S910" i="1"/>
  <c r="U910" i="1"/>
  <c r="Q1015" i="1"/>
  <c r="CZ1011" i="1"/>
  <c r="Q1002" i="1"/>
  <c r="CZ1001" i="1"/>
  <c r="U1001" i="1"/>
  <c r="Q999" i="1"/>
  <c r="CZ995" i="1"/>
  <c r="X994" i="1"/>
  <c r="CZ991" i="1"/>
  <c r="X990" i="1"/>
  <c r="T988" i="1"/>
  <c r="Y987" i="1"/>
  <c r="R986" i="1"/>
  <c r="AD984" i="1"/>
  <c r="AB984" i="1" s="1"/>
  <c r="CZ983" i="1"/>
  <c r="X982" i="1"/>
  <c r="CZ979" i="1"/>
  <c r="AB978" i="1"/>
  <c r="S977" i="1"/>
  <c r="S973" i="1"/>
  <c r="T972" i="1"/>
  <c r="AD970" i="1"/>
  <c r="AB970" i="1" s="1"/>
  <c r="R966" i="1"/>
  <c r="AD965" i="1"/>
  <c r="AB965" i="1" s="1"/>
  <c r="CP963" i="1"/>
  <c r="O963" i="1" s="1"/>
  <c r="CP953" i="1"/>
  <c r="O953" i="1" s="1"/>
  <c r="Q952" i="1"/>
  <c r="CT949" i="1"/>
  <c r="AB943" i="1"/>
  <c r="AD936" i="1"/>
  <c r="AB936" i="1" s="1"/>
  <c r="T932" i="1"/>
  <c r="W931" i="1"/>
  <c r="P919" i="1"/>
  <c r="GX919" i="1"/>
  <c r="Q919" i="1"/>
  <c r="R919" i="1"/>
  <c r="T919" i="1"/>
  <c r="AB1025" i="1"/>
  <c r="R1021" i="1"/>
  <c r="Y1016" i="1"/>
  <c r="AD1015" i="1"/>
  <c r="AB1015" i="1" s="1"/>
  <c r="P1015" i="1"/>
  <c r="CP1015" i="1" s="1"/>
  <c r="O1015" i="1" s="1"/>
  <c r="Y1010" i="1"/>
  <c r="AB1007" i="1"/>
  <c r="I1007" i="1"/>
  <c r="W1007" i="1" s="1"/>
  <c r="AD1002" i="1"/>
  <c r="AB1002" i="1" s="1"/>
  <c r="P1002" i="1"/>
  <c r="CP1002" i="1" s="1"/>
  <c r="O1002" i="1" s="1"/>
  <c r="AD999" i="1"/>
  <c r="AB999" i="1" s="1"/>
  <c r="P999" i="1"/>
  <c r="AB997" i="1"/>
  <c r="AB993" i="1"/>
  <c r="AB989" i="1"/>
  <c r="X987" i="1"/>
  <c r="Q986" i="1"/>
  <c r="CP986" i="1" s="1"/>
  <c r="O986" i="1" s="1"/>
  <c r="AB981" i="1"/>
  <c r="Y978" i="1"/>
  <c r="R977" i="1"/>
  <c r="AB975" i="1"/>
  <c r="I975" i="1"/>
  <c r="U975" i="1" s="1"/>
  <c r="R973" i="1"/>
  <c r="S968" i="1"/>
  <c r="I968" i="1"/>
  <c r="Q966" i="1"/>
  <c r="CR962" i="1"/>
  <c r="CZ962" i="1"/>
  <c r="X962" i="1"/>
  <c r="CZ960" i="1"/>
  <c r="AD960" i="1"/>
  <c r="AB960" i="1" s="1"/>
  <c r="R960" i="1"/>
  <c r="CZ959" i="1"/>
  <c r="Y959" i="1"/>
  <c r="P954" i="1"/>
  <c r="CP954" i="1" s="1"/>
  <c r="O954" i="1" s="1"/>
  <c r="V948" i="1"/>
  <c r="CZ944" i="1"/>
  <c r="CQ942" i="1"/>
  <c r="AB942" i="1"/>
  <c r="X939" i="1"/>
  <c r="CY936" i="1"/>
  <c r="GX932" i="1"/>
  <c r="S932" i="1"/>
  <c r="V931" i="1"/>
  <c r="CY865" i="1"/>
  <c r="CZ865" i="1"/>
  <c r="X865" i="1"/>
  <c r="Y865" i="1"/>
  <c r="R852" i="1"/>
  <c r="CR852" i="1"/>
  <c r="CS852" i="1"/>
  <c r="AD852" i="1"/>
  <c r="Q852" i="1"/>
  <c r="Q1021" i="1"/>
  <c r="CP1021" i="1" s="1"/>
  <c r="O1021" i="1" s="1"/>
  <c r="GM1021" i="1" s="1"/>
  <c r="GO1021" i="1" s="1"/>
  <c r="CY998" i="1"/>
  <c r="R988" i="1"/>
  <c r="CS984" i="1"/>
  <c r="Q977" i="1"/>
  <c r="CP977" i="1" s="1"/>
  <c r="O977" i="1" s="1"/>
  <c r="Q973" i="1"/>
  <c r="CP973" i="1" s="1"/>
  <c r="O973" i="1" s="1"/>
  <c r="R972" i="1"/>
  <c r="Y970" i="1"/>
  <c r="T969" i="1"/>
  <c r="W968" i="1"/>
  <c r="R959" i="1"/>
  <c r="CR959" i="1"/>
  <c r="CP955" i="1"/>
  <c r="O955" i="1" s="1"/>
  <c r="AB947" i="1"/>
  <c r="CY941" i="1"/>
  <c r="CZ941" i="1"/>
  <c r="X941" i="1"/>
  <c r="Y941" i="1"/>
  <c r="Y940" i="1"/>
  <c r="CY940" i="1"/>
  <c r="CZ940" i="1"/>
  <c r="X936" i="1"/>
  <c r="U931" i="1"/>
  <c r="AD888" i="1"/>
  <c r="AB888" i="1" s="1"/>
  <c r="R888" i="1"/>
  <c r="CR888" i="1"/>
  <c r="Q888" i="1"/>
  <c r="CS888" i="1"/>
  <c r="CU347" i="3"/>
  <c r="CX356" i="3"/>
  <c r="CW348" i="3"/>
  <c r="CX348" i="3"/>
  <c r="CX350" i="3"/>
  <c r="CW350" i="3"/>
  <c r="CX353" i="3"/>
  <c r="CX352" i="3"/>
  <c r="CS1015" i="1"/>
  <c r="Q1014" i="1"/>
  <c r="CS1002" i="1"/>
  <c r="R1001" i="1"/>
  <c r="CS999" i="1"/>
  <c r="CZ994" i="1"/>
  <c r="CZ990" i="1"/>
  <c r="CZ982" i="1"/>
  <c r="Q972" i="1"/>
  <c r="X970" i="1"/>
  <c r="Q969" i="1"/>
  <c r="AD964" i="1"/>
  <c r="AB964" i="1" s="1"/>
  <c r="R964" i="1"/>
  <c r="CZ963" i="1"/>
  <c r="Y963" i="1"/>
  <c r="CY959" i="1"/>
  <c r="AD959" i="1"/>
  <c r="AB959" i="1" s="1"/>
  <c r="CQ956" i="1"/>
  <c r="AB956" i="1"/>
  <c r="CS954" i="1"/>
  <c r="Y954" i="1"/>
  <c r="CP951" i="1"/>
  <c r="O951" i="1" s="1"/>
  <c r="GM951" i="1" s="1"/>
  <c r="GO951" i="1" s="1"/>
  <c r="S948" i="1"/>
  <c r="CQ946" i="1"/>
  <c r="AB946" i="1"/>
  <c r="X944" i="1"/>
  <c r="CY942" i="1"/>
  <c r="CZ942" i="1"/>
  <c r="X942" i="1"/>
  <c r="GM942" i="1" s="1"/>
  <c r="GO942" i="1" s="1"/>
  <c r="Y942" i="1"/>
  <c r="CQ940" i="1"/>
  <c r="Q939" i="1"/>
  <c r="P932" i="1"/>
  <c r="CP932" i="1" s="1"/>
  <c r="O932" i="1" s="1"/>
  <c r="CQ932" i="1"/>
  <c r="S931" i="1"/>
  <c r="CP921" i="1"/>
  <c r="O921" i="1" s="1"/>
  <c r="GM921" i="1" s="1"/>
  <c r="GO921" i="1" s="1"/>
  <c r="S918" i="1"/>
  <c r="CT918" i="1"/>
  <c r="CQ886" i="1"/>
  <c r="P886" i="1"/>
  <c r="U842" i="1"/>
  <c r="W842" i="1"/>
  <c r="P842" i="1"/>
  <c r="GX842" i="1"/>
  <c r="Q842" i="1"/>
  <c r="R842" i="1"/>
  <c r="Q1031" i="1"/>
  <c r="CP1031" i="1" s="1"/>
  <c r="O1031" i="1" s="1"/>
  <c r="GM1031" i="1" s="1"/>
  <c r="GO1031" i="1" s="1"/>
  <c r="R998" i="1"/>
  <c r="W971" i="1"/>
  <c r="CR970" i="1"/>
  <c r="P969" i="1"/>
  <c r="CP969" i="1" s="1"/>
  <c r="O969" i="1" s="1"/>
  <c r="GM969" i="1" s="1"/>
  <c r="GO969" i="1" s="1"/>
  <c r="S967" i="1"/>
  <c r="CS965" i="1"/>
  <c r="R963" i="1"/>
  <c r="CR963" i="1"/>
  <c r="Y960" i="1"/>
  <c r="CR954" i="1"/>
  <c r="W950" i="1"/>
  <c r="S945" i="1"/>
  <c r="CP945" i="1" s="1"/>
  <c r="O945" i="1" s="1"/>
  <c r="CR944" i="1"/>
  <c r="Q944" i="1"/>
  <c r="CP941" i="1"/>
  <c r="O941" i="1" s="1"/>
  <c r="GM941" i="1" s="1"/>
  <c r="GO941" i="1" s="1"/>
  <c r="CP939" i="1"/>
  <c r="O939" i="1" s="1"/>
  <c r="GM939" i="1" s="1"/>
  <c r="GO939" i="1" s="1"/>
  <c r="Q936" i="1"/>
  <c r="CP936" i="1" s="1"/>
  <c r="O936" i="1" s="1"/>
  <c r="GM936" i="1" s="1"/>
  <c r="GO936" i="1" s="1"/>
  <c r="AB932" i="1"/>
  <c r="CY929" i="1"/>
  <c r="CZ929" i="1"/>
  <c r="X929" i="1"/>
  <c r="Y929" i="1"/>
  <c r="CQ928" i="1"/>
  <c r="AB928" i="1"/>
  <c r="P928" i="1"/>
  <c r="CP928" i="1" s="1"/>
  <c r="O928" i="1" s="1"/>
  <c r="CY925" i="1"/>
  <c r="CZ925" i="1"/>
  <c r="X925" i="1"/>
  <c r="Y925" i="1"/>
  <c r="U919" i="1"/>
  <c r="CP916" i="1"/>
  <c r="O916" i="1" s="1"/>
  <c r="CP915" i="1"/>
  <c r="O915" i="1" s="1"/>
  <c r="GM915" i="1" s="1"/>
  <c r="GO915" i="1" s="1"/>
  <c r="X888" i="1"/>
  <c r="CY859" i="1"/>
  <c r="CZ859" i="1"/>
  <c r="X859" i="1"/>
  <c r="Y859" i="1"/>
  <c r="CX322" i="3"/>
  <c r="CU317" i="3"/>
  <c r="CV317" i="3"/>
  <c r="CX325" i="3"/>
  <c r="CX317" i="3"/>
  <c r="CX318" i="3"/>
  <c r="CW320" i="3"/>
  <c r="CX320" i="3"/>
  <c r="CU307" i="3"/>
  <c r="CX315" i="3"/>
  <c r="CW308" i="3"/>
  <c r="CX308" i="3"/>
  <c r="CW310" i="3"/>
  <c r="CX310" i="3"/>
  <c r="CX311" i="3"/>
  <c r="CX312" i="3"/>
  <c r="CX313" i="3"/>
  <c r="W956" i="1"/>
  <c r="CT955" i="1"/>
  <c r="S955" i="1"/>
  <c r="R950" i="1"/>
  <c r="S950" i="1"/>
  <c r="CY946" i="1"/>
  <c r="CZ946" i="1"/>
  <c r="X946" i="1"/>
  <c r="GM946" i="1" s="1"/>
  <c r="GO946" i="1" s="1"/>
  <c r="Y946" i="1"/>
  <c r="CP938" i="1"/>
  <c r="O938" i="1" s="1"/>
  <c r="AB933" i="1"/>
  <c r="CT933" i="1"/>
  <c r="S933" i="1"/>
  <c r="P931" i="1"/>
  <c r="CP931" i="1" s="1"/>
  <c r="O931" i="1" s="1"/>
  <c r="Q931" i="1"/>
  <c r="AB918" i="1"/>
  <c r="CY825" i="1"/>
  <c r="CZ825" i="1"/>
  <c r="X825" i="1"/>
  <c r="Y825" i="1"/>
  <c r="CZ920" i="1"/>
  <c r="CT911" i="1"/>
  <c r="S911" i="1"/>
  <c r="V910" i="1"/>
  <c r="CY896" i="1"/>
  <c r="Y896" i="1"/>
  <c r="V892" i="1"/>
  <c r="U890" i="1"/>
  <c r="CZ888" i="1"/>
  <c r="CP888" i="1"/>
  <c r="O888" i="1" s="1"/>
  <c r="GM888" i="1" s="1"/>
  <c r="GO888" i="1" s="1"/>
  <c r="X871" i="1"/>
  <c r="Y871" i="1"/>
  <c r="CY871" i="1"/>
  <c r="CY869" i="1"/>
  <c r="CZ869" i="1"/>
  <c r="X869" i="1"/>
  <c r="Y869" i="1"/>
  <c r="R855" i="1"/>
  <c r="CR855" i="1"/>
  <c r="CS855" i="1"/>
  <c r="AD855" i="1"/>
  <c r="AB852" i="1"/>
  <c r="P843" i="1"/>
  <c r="GX843" i="1"/>
  <c r="Q843" i="1"/>
  <c r="R843" i="1"/>
  <c r="R835" i="1"/>
  <c r="CR835" i="1"/>
  <c r="CS835" i="1"/>
  <c r="AD835" i="1"/>
  <c r="P823" i="1"/>
  <c r="CQ823" i="1"/>
  <c r="AB823" i="1"/>
  <c r="CY822" i="1"/>
  <c r="CZ822" i="1"/>
  <c r="X822" i="1"/>
  <c r="Y822" i="1"/>
  <c r="CY772" i="1"/>
  <c r="CZ772" i="1"/>
  <c r="X772" i="1"/>
  <c r="Y772" i="1"/>
  <c r="CY770" i="1"/>
  <c r="CZ770" i="1"/>
  <c r="X770" i="1"/>
  <c r="Y770" i="1"/>
  <c r="CZ765" i="1"/>
  <c r="X765" i="1"/>
  <c r="Y765" i="1"/>
  <c r="CY753" i="1"/>
  <c r="Y753" i="1"/>
  <c r="X753" i="1"/>
  <c r="CZ753" i="1"/>
  <c r="CY944" i="1"/>
  <c r="S938" i="1"/>
  <c r="S935" i="1"/>
  <c r="R928" i="1"/>
  <c r="AB926" i="1"/>
  <c r="CY924" i="1"/>
  <c r="AB922" i="1"/>
  <c r="CY920" i="1"/>
  <c r="AD918" i="1"/>
  <c r="P918" i="1"/>
  <c r="CP918" i="1" s="1"/>
  <c r="O918" i="1" s="1"/>
  <c r="AB916" i="1"/>
  <c r="Y913" i="1"/>
  <c r="R912" i="1"/>
  <c r="CQ910" i="1"/>
  <c r="AB910" i="1"/>
  <c r="R907" i="1"/>
  <c r="CS906" i="1"/>
  <c r="AD906" i="1"/>
  <c r="AD904" i="1"/>
  <c r="AB904" i="1" s="1"/>
  <c r="R904" i="1"/>
  <c r="Q903" i="1"/>
  <c r="CP903" i="1" s="1"/>
  <c r="O903" i="1" s="1"/>
  <c r="GM903" i="1" s="1"/>
  <c r="GO903" i="1" s="1"/>
  <c r="CS902" i="1"/>
  <c r="AD902" i="1"/>
  <c r="CQ896" i="1"/>
  <c r="V891" i="1"/>
  <c r="R890" i="1"/>
  <c r="CT882" i="1"/>
  <c r="V875" i="1"/>
  <c r="CS869" i="1"/>
  <c r="CP865" i="1"/>
  <c r="O865" i="1" s="1"/>
  <c r="GM865" i="1" s="1"/>
  <c r="GO865" i="1" s="1"/>
  <c r="CR856" i="1"/>
  <c r="CS856" i="1"/>
  <c r="AD856" i="1"/>
  <c r="AB855" i="1"/>
  <c r="W843" i="1"/>
  <c r="AB835" i="1"/>
  <c r="R834" i="1"/>
  <c r="V822" i="1"/>
  <c r="P822" i="1"/>
  <c r="Q822" i="1"/>
  <c r="R822" i="1"/>
  <c r="R770" i="1"/>
  <c r="CR770" i="1"/>
  <c r="CS770" i="1"/>
  <c r="AD770" i="1"/>
  <c r="AB770" i="1" s="1"/>
  <c r="R938" i="1"/>
  <c r="Y934" i="1"/>
  <c r="CW290" i="3"/>
  <c r="CX290" i="3"/>
  <c r="CX291" i="3"/>
  <c r="CX292" i="3"/>
  <c r="CU287" i="3"/>
  <c r="CX294" i="3"/>
  <c r="CV287" i="3"/>
  <c r="CX295" i="3"/>
  <c r="CX287" i="3"/>
  <c r="CW288" i="3"/>
  <c r="CW289" i="3"/>
  <c r="CX288" i="3"/>
  <c r="Y926" i="1"/>
  <c r="Y922" i="1"/>
  <c r="Y916" i="1"/>
  <c r="X913" i="1"/>
  <c r="T910" i="1"/>
  <c r="AD908" i="1"/>
  <c r="AB908" i="1" s="1"/>
  <c r="R908" i="1"/>
  <c r="Q907" i="1"/>
  <c r="CQ906" i="1"/>
  <c r="AB906" i="1"/>
  <c r="P906" i="1"/>
  <c r="CQ902" i="1"/>
  <c r="AB902" i="1"/>
  <c r="P902" i="1"/>
  <c r="T901" i="1"/>
  <c r="CR897" i="1"/>
  <c r="AD897" i="1"/>
  <c r="AB897" i="1" s="1"/>
  <c r="R897" i="1"/>
  <c r="T895" i="1"/>
  <c r="I894" i="1"/>
  <c r="V894" i="1" s="1"/>
  <c r="S892" i="1"/>
  <c r="P890" i="1"/>
  <c r="S874" i="1"/>
  <c r="CT874" i="1"/>
  <c r="AB873" i="1"/>
  <c r="CT873" i="1"/>
  <c r="S873" i="1"/>
  <c r="CP871" i="1"/>
  <c r="O871" i="1" s="1"/>
  <c r="CP869" i="1"/>
  <c r="O869" i="1" s="1"/>
  <c r="GM869" i="1" s="1"/>
  <c r="GO869" i="1" s="1"/>
  <c r="Y864" i="1"/>
  <c r="CR864" i="1"/>
  <c r="CS864" i="1"/>
  <c r="AD864" i="1"/>
  <c r="R864" i="1"/>
  <c r="CY864" i="1"/>
  <c r="CZ864" i="1"/>
  <c r="V863" i="1"/>
  <c r="W859" i="1"/>
  <c r="CY849" i="1"/>
  <c r="CZ849" i="1"/>
  <c r="X849" i="1"/>
  <c r="Y849" i="1"/>
  <c r="AB841" i="1"/>
  <c r="CT841" i="1"/>
  <c r="S841" i="1"/>
  <c r="AB824" i="1"/>
  <c r="CT824" i="1"/>
  <c r="CT727" i="1"/>
  <c r="S727" i="1"/>
  <c r="AD948" i="1"/>
  <c r="AB948" i="1" s="1"/>
  <c r="X934" i="1"/>
  <c r="AD928" i="1"/>
  <c r="X926" i="1"/>
  <c r="GM926" i="1" s="1"/>
  <c r="GO926" i="1" s="1"/>
  <c r="X922" i="1"/>
  <c r="GM922" i="1" s="1"/>
  <c r="GO922" i="1" s="1"/>
  <c r="R920" i="1"/>
  <c r="S917" i="1"/>
  <c r="X916" i="1"/>
  <c r="CS914" i="1"/>
  <c r="AD914" i="1"/>
  <c r="P907" i="1"/>
  <c r="CP907" i="1" s="1"/>
  <c r="O907" i="1" s="1"/>
  <c r="CY897" i="1"/>
  <c r="CY884" i="1"/>
  <c r="Y884" i="1"/>
  <c r="GM884" i="1" s="1"/>
  <c r="GO884" i="1" s="1"/>
  <c r="R878" i="1"/>
  <c r="S878" i="1"/>
  <c r="Q877" i="1"/>
  <c r="T877" i="1"/>
  <c r="CY857" i="1"/>
  <c r="CZ857" i="1"/>
  <c r="X857" i="1"/>
  <c r="Y857" i="1"/>
  <c r="U843" i="1"/>
  <c r="CY833" i="1"/>
  <c r="CZ833" i="1"/>
  <c r="X833" i="1"/>
  <c r="Y833" i="1"/>
  <c r="S832" i="1"/>
  <c r="CT832" i="1"/>
  <c r="Y830" i="1"/>
  <c r="CY830" i="1"/>
  <c r="CZ830" i="1"/>
  <c r="GX825" i="1"/>
  <c r="CX228" i="3"/>
  <c r="CW229" i="3"/>
  <c r="CX232" i="3"/>
  <c r="CX234" i="3"/>
  <c r="CU227" i="3"/>
  <c r="CW230" i="3"/>
  <c r="CX233" i="3"/>
  <c r="CX230" i="3"/>
  <c r="U820" i="1"/>
  <c r="I824" i="1"/>
  <c r="W820" i="1"/>
  <c r="P820" i="1"/>
  <c r="GX820" i="1"/>
  <c r="Q820" i="1"/>
  <c r="CY784" i="1"/>
  <c r="CZ784" i="1"/>
  <c r="X784" i="1"/>
  <c r="Y784" i="1"/>
  <c r="CP781" i="1"/>
  <c r="O781" i="1" s="1"/>
  <c r="FR715" i="1"/>
  <c r="EI786" i="1"/>
  <c r="GA786" i="1"/>
  <c r="CY765" i="1"/>
  <c r="CZ747" i="1"/>
  <c r="X747" i="1"/>
  <c r="Y747" i="1"/>
  <c r="CY747" i="1"/>
  <c r="Q920" i="1"/>
  <c r="CQ914" i="1"/>
  <c r="AB914" i="1"/>
  <c r="P914" i="1"/>
  <c r="CZ903" i="1"/>
  <c r="Y903" i="1"/>
  <c r="CT894" i="1"/>
  <c r="S894" i="1"/>
  <c r="Q892" i="1"/>
  <c r="CP892" i="1" s="1"/>
  <c r="O892" i="1" s="1"/>
  <c r="R892" i="1"/>
  <c r="CY888" i="1"/>
  <c r="Y888" i="1"/>
  <c r="Y868" i="1"/>
  <c r="CR868" i="1"/>
  <c r="CS868" i="1"/>
  <c r="AD868" i="1"/>
  <c r="R868" i="1"/>
  <c r="CZ868" i="1"/>
  <c r="V859" i="1"/>
  <c r="P859" i="1"/>
  <c r="CP859" i="1" s="1"/>
  <c r="O859" i="1" s="1"/>
  <c r="Q859" i="1"/>
  <c r="R859" i="1"/>
  <c r="Y848" i="1"/>
  <c r="CR848" i="1"/>
  <c r="CS848" i="1"/>
  <c r="AD848" i="1"/>
  <c r="R848" i="1"/>
  <c r="CY848" i="1"/>
  <c r="CZ848" i="1"/>
  <c r="S842" i="1"/>
  <c r="CT842" i="1"/>
  <c r="Q961" i="1"/>
  <c r="CP961" i="1" s="1"/>
  <c r="O961" i="1" s="1"/>
  <c r="Q957" i="1"/>
  <c r="CP957" i="1" s="1"/>
  <c r="O957" i="1" s="1"/>
  <c r="P944" i="1"/>
  <c r="CP944" i="1" s="1"/>
  <c r="O944" i="1" s="1"/>
  <c r="GM944" i="1" s="1"/>
  <c r="GO944" i="1" s="1"/>
  <c r="S943" i="1"/>
  <c r="R940" i="1"/>
  <c r="Q933" i="1"/>
  <c r="CP933" i="1" s="1"/>
  <c r="O933" i="1" s="1"/>
  <c r="Q930" i="1"/>
  <c r="CP930" i="1" s="1"/>
  <c r="O930" i="1" s="1"/>
  <c r="S927" i="1"/>
  <c r="P924" i="1"/>
  <c r="CP924" i="1" s="1"/>
  <c r="O924" i="1" s="1"/>
  <c r="GM924" i="1" s="1"/>
  <c r="GO924" i="1" s="1"/>
  <c r="S923" i="1"/>
  <c r="AD920" i="1"/>
  <c r="P920" i="1"/>
  <c r="S919" i="1"/>
  <c r="Q917" i="1"/>
  <c r="CP917" i="1" s="1"/>
  <c r="O917" i="1" s="1"/>
  <c r="CZ912" i="1"/>
  <c r="CZ907" i="1"/>
  <c r="Y907" i="1"/>
  <c r="CT906" i="1"/>
  <c r="CT905" i="1"/>
  <c r="S905" i="1"/>
  <c r="CP905" i="1" s="1"/>
  <c r="O905" i="1" s="1"/>
  <c r="X904" i="1"/>
  <c r="CY903" i="1"/>
  <c r="V902" i="1"/>
  <c r="GX875" i="1"/>
  <c r="U862" i="1"/>
  <c r="W862" i="1"/>
  <c r="P862" i="1"/>
  <c r="GX862" i="1"/>
  <c r="Q862" i="1"/>
  <c r="Q855" i="1"/>
  <c r="Q835" i="1"/>
  <c r="CY829" i="1"/>
  <c r="CZ829" i="1"/>
  <c r="X829" i="1"/>
  <c r="Y829" i="1"/>
  <c r="S828" i="1"/>
  <c r="CT828" i="1"/>
  <c r="V824" i="1"/>
  <c r="CY776" i="1"/>
  <c r="CZ776" i="1"/>
  <c r="X776" i="1"/>
  <c r="Y776" i="1"/>
  <c r="CP773" i="1"/>
  <c r="O773" i="1" s="1"/>
  <c r="Q940" i="1"/>
  <c r="CZ934" i="1"/>
  <c r="GX933" i="1"/>
  <c r="GX930" i="1"/>
  <c r="Y928" i="1"/>
  <c r="CZ926" i="1"/>
  <c r="CZ922" i="1"/>
  <c r="CZ916" i="1"/>
  <c r="CY912" i="1"/>
  <c r="CS912" i="1"/>
  <c r="AD912" i="1"/>
  <c r="CT909" i="1"/>
  <c r="S909" i="1"/>
  <c r="CP909" i="1" s="1"/>
  <c r="O909" i="1" s="1"/>
  <c r="CT899" i="1"/>
  <c r="S899" i="1"/>
  <c r="CP899" i="1" s="1"/>
  <c r="O899" i="1" s="1"/>
  <c r="S895" i="1"/>
  <c r="S890" i="1"/>
  <c r="CT890" i="1"/>
  <c r="CY877" i="1"/>
  <c r="CZ877" i="1"/>
  <c r="X877" i="1"/>
  <c r="P863" i="1"/>
  <c r="GX863" i="1"/>
  <c r="Q863" i="1"/>
  <c r="R863" i="1"/>
  <c r="CQ860" i="1"/>
  <c r="AB860" i="1"/>
  <c r="P857" i="1"/>
  <c r="CQ857" i="1"/>
  <c r="AB857" i="1"/>
  <c r="CY845" i="1"/>
  <c r="CZ845" i="1"/>
  <c r="X845" i="1"/>
  <c r="Y845" i="1"/>
  <c r="Y836" i="1"/>
  <c r="CY836" i="1"/>
  <c r="CZ836" i="1"/>
  <c r="P833" i="1"/>
  <c r="CP833" i="1" s="1"/>
  <c r="O833" i="1" s="1"/>
  <c r="GM833" i="1" s="1"/>
  <c r="GO833" i="1" s="1"/>
  <c r="CQ833" i="1"/>
  <c r="AB833" i="1"/>
  <c r="T824" i="1"/>
  <c r="GX822" i="1"/>
  <c r="AB821" i="1"/>
  <c r="CT821" i="1"/>
  <c r="S821" i="1"/>
  <c r="CZ769" i="1"/>
  <c r="X769" i="1"/>
  <c r="Y769" i="1"/>
  <c r="CY766" i="1"/>
  <c r="CZ766" i="1"/>
  <c r="X766" i="1"/>
  <c r="Y766" i="1"/>
  <c r="CT752" i="1"/>
  <c r="S752" i="1"/>
  <c r="CY740" i="1"/>
  <c r="CZ740" i="1"/>
  <c r="X740" i="1"/>
  <c r="Y740" i="1"/>
  <c r="AU612" i="1"/>
  <c r="F702" i="1"/>
  <c r="Q947" i="1"/>
  <c r="CP947" i="1" s="1"/>
  <c r="O947" i="1" s="1"/>
  <c r="AB944" i="1"/>
  <c r="Q943" i="1"/>
  <c r="CP943" i="1" s="1"/>
  <c r="O943" i="1" s="1"/>
  <c r="AD940" i="1"/>
  <c r="AB940" i="1" s="1"/>
  <c r="CW300" i="3"/>
  <c r="CX301" i="3"/>
  <c r="CX302" i="3"/>
  <c r="CU297" i="3"/>
  <c r="CX304" i="3"/>
  <c r="CX305" i="3"/>
  <c r="CV297" i="3"/>
  <c r="CX297" i="3"/>
  <c r="X928" i="1"/>
  <c r="Q927" i="1"/>
  <c r="CP927" i="1" s="1"/>
  <c r="O927" i="1" s="1"/>
  <c r="AB924" i="1"/>
  <c r="Q923" i="1"/>
  <c r="CP923" i="1" s="1"/>
  <c r="O923" i="1" s="1"/>
  <c r="CS920" i="1"/>
  <c r="AB920" i="1"/>
  <c r="CT917" i="1"/>
  <c r="CQ912" i="1"/>
  <c r="AB912" i="1"/>
  <c r="P912" i="1"/>
  <c r="CP912" i="1" s="1"/>
  <c r="O912" i="1" s="1"/>
  <c r="AD896" i="1"/>
  <c r="CR896" i="1"/>
  <c r="CR893" i="1"/>
  <c r="CS893" i="1"/>
  <c r="AD893" i="1"/>
  <c r="AB893" i="1" s="1"/>
  <c r="CZ879" i="1"/>
  <c r="Y879" i="1"/>
  <c r="CZ876" i="1"/>
  <c r="X876" i="1"/>
  <c r="Y876" i="1"/>
  <c r="CR865" i="1"/>
  <c r="AD865" i="1"/>
  <c r="AB865" i="1" s="1"/>
  <c r="R865" i="1"/>
  <c r="AB858" i="1"/>
  <c r="CT858" i="1"/>
  <c r="S858" i="1"/>
  <c r="X848" i="1"/>
  <c r="CK715" i="1"/>
  <c r="BB786" i="1"/>
  <c r="BZ786" i="1"/>
  <c r="R766" i="1"/>
  <c r="CR766" i="1"/>
  <c r="CS766" i="1"/>
  <c r="AD766" i="1"/>
  <c r="P763" i="1"/>
  <c r="CQ763" i="1"/>
  <c r="AB763" i="1"/>
  <c r="CR920" i="1"/>
  <c r="Y912" i="1"/>
  <c r="AB903" i="1"/>
  <c r="S902" i="1"/>
  <c r="GX900" i="1"/>
  <c r="S900" i="1"/>
  <c r="CZ897" i="1"/>
  <c r="Y897" i="1"/>
  <c r="CZ896" i="1"/>
  <c r="CP896" i="1"/>
  <c r="O896" i="1" s="1"/>
  <c r="Q895" i="1"/>
  <c r="CP895" i="1" s="1"/>
  <c r="O895" i="1" s="1"/>
  <c r="R895" i="1"/>
  <c r="AB894" i="1"/>
  <c r="CZ883" i="1"/>
  <c r="Y883" i="1"/>
  <c r="CZ882" i="1"/>
  <c r="X882" i="1"/>
  <c r="Y882" i="1"/>
  <c r="CT881" i="1"/>
  <c r="S881" i="1"/>
  <c r="R879" i="1"/>
  <c r="CR879" i="1"/>
  <c r="CS879" i="1"/>
  <c r="AD879" i="1"/>
  <c r="AB879" i="1" s="1"/>
  <c r="CS878" i="1"/>
  <c r="AD878" i="1"/>
  <c r="Q875" i="1"/>
  <c r="CP875" i="1" s="1"/>
  <c r="O875" i="1" s="1"/>
  <c r="R875" i="1"/>
  <c r="CR869" i="1"/>
  <c r="AD869" i="1"/>
  <c r="AB869" i="1" s="1"/>
  <c r="R869" i="1"/>
  <c r="CY868" i="1"/>
  <c r="X868" i="1"/>
  <c r="AB861" i="1"/>
  <c r="CT861" i="1"/>
  <c r="Y844" i="1"/>
  <c r="CR844" i="1"/>
  <c r="CS844" i="1"/>
  <c r="AD844" i="1"/>
  <c r="R844" i="1"/>
  <c r="CY844" i="1"/>
  <c r="CZ844" i="1"/>
  <c r="V842" i="1"/>
  <c r="CR834" i="1"/>
  <c r="CS834" i="1"/>
  <c r="AD834" i="1"/>
  <c r="P829" i="1"/>
  <c r="CP829" i="1" s="1"/>
  <c r="O829" i="1" s="1"/>
  <c r="GM829" i="1" s="1"/>
  <c r="GO829" i="1" s="1"/>
  <c r="CQ829" i="1"/>
  <c r="AB829" i="1"/>
  <c r="S820" i="1"/>
  <c r="CT820" i="1"/>
  <c r="FP715" i="1"/>
  <c r="EG786" i="1"/>
  <c r="FY786" i="1"/>
  <c r="CD715" i="1"/>
  <c r="AU786" i="1"/>
  <c r="FV715" i="1"/>
  <c r="EM786" i="1"/>
  <c r="AB766" i="1"/>
  <c r="AB752" i="1"/>
  <c r="CQ748" i="1"/>
  <c r="P748" i="1"/>
  <c r="CP748" i="1" s="1"/>
  <c r="O748" i="1" s="1"/>
  <c r="CQ720" i="1"/>
  <c r="AB720" i="1"/>
  <c r="P720" i="1"/>
  <c r="CY652" i="1"/>
  <c r="CZ652" i="1"/>
  <c r="X652" i="1"/>
  <c r="Y652" i="1"/>
  <c r="R946" i="1"/>
  <c r="R942" i="1"/>
  <c r="CS940" i="1"/>
  <c r="R934" i="1"/>
  <c r="R926" i="1"/>
  <c r="R922" i="1"/>
  <c r="R916" i="1"/>
  <c r="CY913" i="1"/>
  <c r="CY908" i="1"/>
  <c r="Q906" i="1"/>
  <c r="Q904" i="1"/>
  <c r="CP904" i="1" s="1"/>
  <c r="O904" i="1" s="1"/>
  <c r="GM904" i="1" s="1"/>
  <c r="GO904" i="1" s="1"/>
  <c r="CT903" i="1"/>
  <c r="X903" i="1"/>
  <c r="Q902" i="1"/>
  <c r="R900" i="1"/>
  <c r="Q897" i="1"/>
  <c r="CP897" i="1" s="1"/>
  <c r="O897" i="1" s="1"/>
  <c r="GM897" i="1" s="1"/>
  <c r="GO897" i="1" s="1"/>
  <c r="AB896" i="1"/>
  <c r="U891" i="1"/>
  <c r="CZ887" i="1"/>
  <c r="Y887" i="1"/>
  <c r="CZ886" i="1"/>
  <c r="X886" i="1"/>
  <c r="CT885" i="1"/>
  <c r="S885" i="1"/>
  <c r="R883" i="1"/>
  <c r="CR883" i="1"/>
  <c r="CS883" i="1"/>
  <c r="AD883" i="1"/>
  <c r="AD880" i="1"/>
  <c r="AB880" i="1" s="1"/>
  <c r="R880" i="1"/>
  <c r="CR880" i="1"/>
  <c r="CY879" i="1"/>
  <c r="P879" i="1"/>
  <c r="CP879" i="1" s="1"/>
  <c r="O879" i="1" s="1"/>
  <c r="P877" i="1"/>
  <c r="CP877" i="1" s="1"/>
  <c r="O877" i="1" s="1"/>
  <c r="CQ877" i="1"/>
  <c r="AB877" i="1"/>
  <c r="CY876" i="1"/>
  <c r="CQ876" i="1"/>
  <c r="P876" i="1"/>
  <c r="CP876" i="1" s="1"/>
  <c r="O876" i="1" s="1"/>
  <c r="GM876" i="1" s="1"/>
  <c r="GO876" i="1" s="1"/>
  <c r="U875" i="1"/>
  <c r="CZ871" i="1"/>
  <c r="Q868" i="1"/>
  <c r="U863" i="1"/>
  <c r="GX859" i="1"/>
  <c r="CY823" i="1"/>
  <c r="CZ823" i="1"/>
  <c r="X823" i="1"/>
  <c r="Y823" i="1"/>
  <c r="CY769" i="1"/>
  <c r="Q763" i="1"/>
  <c r="R763" i="1"/>
  <c r="S763" i="1"/>
  <c r="I937" i="1"/>
  <c r="V937" i="1" s="1"/>
  <c r="Q934" i="1"/>
  <c r="S914" i="1"/>
  <c r="U911" i="1"/>
  <c r="R911" i="1"/>
  <c r="Q908" i="1"/>
  <c r="CP908" i="1" s="1"/>
  <c r="O908" i="1" s="1"/>
  <c r="GM908" i="1" s="1"/>
  <c r="GO908" i="1" s="1"/>
  <c r="CT907" i="1"/>
  <c r="X907" i="1"/>
  <c r="CS903" i="1"/>
  <c r="CT901" i="1"/>
  <c r="T899" i="1"/>
  <c r="CZ898" i="1"/>
  <c r="X898" i="1"/>
  <c r="GM898" i="1" s="1"/>
  <c r="GO898" i="1" s="1"/>
  <c r="X896" i="1"/>
  <c r="Q891" i="1"/>
  <c r="CP891" i="1" s="1"/>
  <c r="O891" i="1" s="1"/>
  <c r="I893" i="1"/>
  <c r="GX893" i="1" s="1"/>
  <c r="CT889" i="1"/>
  <c r="S889" i="1"/>
  <c r="R887" i="1"/>
  <c r="CR887" i="1"/>
  <c r="CS887" i="1"/>
  <c r="AD887" i="1"/>
  <c r="AB887" i="1" s="1"/>
  <c r="AD884" i="1"/>
  <c r="AB884" i="1" s="1"/>
  <c r="R884" i="1"/>
  <c r="CR884" i="1"/>
  <c r="CY883" i="1"/>
  <c r="AB883" i="1"/>
  <c r="P883" i="1"/>
  <c r="CP883" i="1" s="1"/>
  <c r="O883" i="1" s="1"/>
  <c r="GM883" i="1" s="1"/>
  <c r="GO883" i="1" s="1"/>
  <c r="CY882" i="1"/>
  <c r="CQ882" i="1"/>
  <c r="P882" i="1"/>
  <c r="CP880" i="1"/>
  <c r="O880" i="1" s="1"/>
  <c r="X879" i="1"/>
  <c r="Y877" i="1"/>
  <c r="U874" i="1"/>
  <c r="W874" i="1"/>
  <c r="Q874" i="1"/>
  <c r="CP874" i="1" s="1"/>
  <c r="O874" i="1" s="1"/>
  <c r="S862" i="1"/>
  <c r="CT862" i="1"/>
  <c r="T859" i="1"/>
  <c r="CY852" i="1"/>
  <c r="CZ852" i="1"/>
  <c r="Y852" i="1"/>
  <c r="T843" i="1"/>
  <c r="T842" i="1"/>
  <c r="CY837" i="1"/>
  <c r="CZ837" i="1"/>
  <c r="X837" i="1"/>
  <c r="Y837" i="1"/>
  <c r="CP831" i="1"/>
  <c r="O831" i="1" s="1"/>
  <c r="V825" i="1"/>
  <c r="P825" i="1"/>
  <c r="Q825" i="1"/>
  <c r="R825" i="1"/>
  <c r="CY780" i="1"/>
  <c r="CZ780" i="1"/>
  <c r="X780" i="1"/>
  <c r="Y780" i="1"/>
  <c r="CZ762" i="1"/>
  <c r="CY762" i="1"/>
  <c r="X762" i="1"/>
  <c r="GM762" i="1" s="1"/>
  <c r="GO762" i="1" s="1"/>
  <c r="Y762" i="1"/>
  <c r="CU267" i="3"/>
  <c r="CX275" i="3"/>
  <c r="CW268" i="3"/>
  <c r="CX268" i="3"/>
  <c r="CW270" i="3"/>
  <c r="CX270" i="3"/>
  <c r="CX271" i="3"/>
  <c r="CX272" i="3"/>
  <c r="CX273" i="3"/>
  <c r="Y880" i="1"/>
  <c r="CR870" i="1"/>
  <c r="Y870" i="1"/>
  <c r="I860" i="1"/>
  <c r="P855" i="1"/>
  <c r="CP855" i="1" s="1"/>
  <c r="O855" i="1" s="1"/>
  <c r="GM855" i="1" s="1"/>
  <c r="GO855" i="1" s="1"/>
  <c r="CY854" i="1"/>
  <c r="P852" i="1"/>
  <c r="CP852" i="1" s="1"/>
  <c r="O852" i="1" s="1"/>
  <c r="GM852" i="1" s="1"/>
  <c r="GO852" i="1" s="1"/>
  <c r="CY851" i="1"/>
  <c r="CR850" i="1"/>
  <c r="Y850" i="1"/>
  <c r="R849" i="1"/>
  <c r="R845" i="1"/>
  <c r="CY839" i="1"/>
  <c r="CR838" i="1"/>
  <c r="Y838" i="1"/>
  <c r="R837" i="1"/>
  <c r="P835" i="1"/>
  <c r="CP835" i="1" s="1"/>
  <c r="O835" i="1" s="1"/>
  <c r="GM835" i="1" s="1"/>
  <c r="GO835" i="1" s="1"/>
  <c r="Q832" i="1"/>
  <c r="CP832" i="1" s="1"/>
  <c r="O832" i="1" s="1"/>
  <c r="CY831" i="1"/>
  <c r="Q828" i="1"/>
  <c r="CP828" i="1" s="1"/>
  <c r="O828" i="1" s="1"/>
  <c r="CY827" i="1"/>
  <c r="CR826" i="1"/>
  <c r="Y826" i="1"/>
  <c r="EV786" i="1"/>
  <c r="R784" i="1"/>
  <c r="CZ783" i="1"/>
  <c r="R780" i="1"/>
  <c r="CZ779" i="1"/>
  <c r="R776" i="1"/>
  <c r="CZ775" i="1"/>
  <c r="R772" i="1"/>
  <c r="P770" i="1"/>
  <c r="CP770" i="1" s="1"/>
  <c r="O770" i="1" s="1"/>
  <c r="GM770" i="1" s="1"/>
  <c r="GN770" i="1" s="1"/>
  <c r="CR767" i="1"/>
  <c r="Y767" i="1"/>
  <c r="P766" i="1"/>
  <c r="CP766" i="1" s="1"/>
  <c r="O766" i="1" s="1"/>
  <c r="GM766" i="1" s="1"/>
  <c r="GN766" i="1" s="1"/>
  <c r="CR761" i="1"/>
  <c r="R758" i="1"/>
  <c r="CQ757" i="1"/>
  <c r="AB757" i="1"/>
  <c r="X755" i="1"/>
  <c r="Y751" i="1"/>
  <c r="CY751" i="1"/>
  <c r="V750" i="1"/>
  <c r="CR738" i="1"/>
  <c r="CS738" i="1"/>
  <c r="AD738" i="1"/>
  <c r="V728" i="1"/>
  <c r="CY668" i="1"/>
  <c r="X668" i="1"/>
  <c r="Y668" i="1"/>
  <c r="CZ668" i="1"/>
  <c r="FR683" i="1"/>
  <c r="CG458" i="1"/>
  <c r="AX537" i="1"/>
  <c r="CW260" i="3"/>
  <c r="CU257" i="3"/>
  <c r="CX257" i="3"/>
  <c r="CX261" i="3"/>
  <c r="CX262" i="3"/>
  <c r="CX260" i="3"/>
  <c r="CX264" i="3"/>
  <c r="CX265" i="3"/>
  <c r="CW258" i="3"/>
  <c r="Q849" i="1"/>
  <c r="CP849" i="1" s="1"/>
  <c r="O849" i="1" s="1"/>
  <c r="GM849" i="1" s="1"/>
  <c r="GO849" i="1" s="1"/>
  <c r="Q845" i="1"/>
  <c r="CP845" i="1" s="1"/>
  <c r="O845" i="1" s="1"/>
  <c r="GM845" i="1" s="1"/>
  <c r="GO845" i="1" s="1"/>
  <c r="Q837" i="1"/>
  <c r="CP837" i="1" s="1"/>
  <c r="O837" i="1" s="1"/>
  <c r="GM837" i="1" s="1"/>
  <c r="GO837" i="1" s="1"/>
  <c r="Q784" i="1"/>
  <c r="CP784" i="1" s="1"/>
  <c r="O784" i="1" s="1"/>
  <c r="GM784" i="1" s="1"/>
  <c r="GO784" i="1" s="1"/>
  <c r="CY783" i="1"/>
  <c r="Q780" i="1"/>
  <c r="CP780" i="1" s="1"/>
  <c r="O780" i="1" s="1"/>
  <c r="GM780" i="1" s="1"/>
  <c r="GO780" i="1" s="1"/>
  <c r="CY779" i="1"/>
  <c r="Q776" i="1"/>
  <c r="CP776" i="1" s="1"/>
  <c r="O776" i="1" s="1"/>
  <c r="GM776" i="1" s="1"/>
  <c r="GO776" i="1" s="1"/>
  <c r="CY775" i="1"/>
  <c r="Q772" i="1"/>
  <c r="CP772" i="1" s="1"/>
  <c r="O772" i="1" s="1"/>
  <c r="GM772" i="1" s="1"/>
  <c r="GO772" i="1" s="1"/>
  <c r="X754" i="1"/>
  <c r="CZ754" i="1"/>
  <c r="S750" i="1"/>
  <c r="T742" i="1"/>
  <c r="Q740" i="1"/>
  <c r="R740" i="1"/>
  <c r="V740" i="1"/>
  <c r="I742" i="1"/>
  <c r="GX742" i="1" s="1"/>
  <c r="P729" i="1"/>
  <c r="AB727" i="1"/>
  <c r="Y719" i="1"/>
  <c r="CY719" i="1"/>
  <c r="CZ719" i="1"/>
  <c r="S659" i="1"/>
  <c r="CT659" i="1"/>
  <c r="CS650" i="1"/>
  <c r="AD650" i="1"/>
  <c r="CR650" i="1"/>
  <c r="CI537" i="1"/>
  <c r="AP537" i="1"/>
  <c r="BY458" i="1"/>
  <c r="Q886" i="1"/>
  <c r="Q882" i="1"/>
  <c r="CR872" i="1"/>
  <c r="Y872" i="1"/>
  <c r="CR866" i="1"/>
  <c r="Y866" i="1"/>
  <c r="AD859" i="1"/>
  <c r="AB859" i="1" s="1"/>
  <c r="S856" i="1"/>
  <c r="R854" i="1"/>
  <c r="AD849" i="1"/>
  <c r="AB849" i="1" s="1"/>
  <c r="CR846" i="1"/>
  <c r="Y846" i="1"/>
  <c r="AD845" i="1"/>
  <c r="AB845" i="1" s="1"/>
  <c r="CR840" i="1"/>
  <c r="Y840" i="1"/>
  <c r="AD837" i="1"/>
  <c r="AB837" i="1" s="1"/>
  <c r="S834" i="1"/>
  <c r="AD825" i="1"/>
  <c r="AB825" i="1" s="1"/>
  <c r="AD822" i="1"/>
  <c r="AB822" i="1" s="1"/>
  <c r="P802" i="1"/>
  <c r="ET786" i="1"/>
  <c r="AD784" i="1"/>
  <c r="AB784" i="1" s="1"/>
  <c r="CR781" i="1"/>
  <c r="Y781" i="1"/>
  <c r="AD780" i="1"/>
  <c r="AB780" i="1" s="1"/>
  <c r="CR777" i="1"/>
  <c r="Y777" i="1"/>
  <c r="AD776" i="1"/>
  <c r="AB776" i="1" s="1"/>
  <c r="CR773" i="1"/>
  <c r="Y773" i="1"/>
  <c r="AD772" i="1"/>
  <c r="AB772" i="1" s="1"/>
  <c r="CZ771" i="1"/>
  <c r="Q769" i="1"/>
  <c r="Q765" i="1"/>
  <c r="CR763" i="1"/>
  <c r="CQ762" i="1"/>
  <c r="CZ759" i="1"/>
  <c r="R756" i="1"/>
  <c r="T755" i="1"/>
  <c r="CY754" i="1"/>
  <c r="CS754" i="1"/>
  <c r="AD754" i="1"/>
  <c r="R753" i="1"/>
  <c r="CP751" i="1"/>
  <c r="O751" i="1" s="1"/>
  <c r="Q750" i="1"/>
  <c r="CQ747" i="1"/>
  <c r="AB747" i="1"/>
  <c r="GX745" i="1"/>
  <c r="W745" i="1"/>
  <c r="AB744" i="1"/>
  <c r="GX740" i="1"/>
  <c r="T736" i="1"/>
  <c r="AB890" i="1"/>
  <c r="AD886" i="1"/>
  <c r="AB886" i="1" s="1"/>
  <c r="AD882" i="1"/>
  <c r="AB882" i="1" s="1"/>
  <c r="AD876" i="1"/>
  <c r="AB876" i="1" s="1"/>
  <c r="AB874" i="1"/>
  <c r="X872" i="1"/>
  <c r="GM872" i="1" s="1"/>
  <c r="GO872" i="1" s="1"/>
  <c r="X866" i="1"/>
  <c r="GM866" i="1" s="1"/>
  <c r="GO866" i="1" s="1"/>
  <c r="AB862" i="1"/>
  <c r="X846" i="1"/>
  <c r="GM846" i="1" s="1"/>
  <c r="GO846" i="1" s="1"/>
  <c r="AB842" i="1"/>
  <c r="X840" i="1"/>
  <c r="GM840" i="1" s="1"/>
  <c r="GO840" i="1" s="1"/>
  <c r="AB832" i="1"/>
  <c r="AB828" i="1"/>
  <c r="AB820" i="1"/>
  <c r="F802" i="1"/>
  <c r="R783" i="1"/>
  <c r="X781" i="1"/>
  <c r="R779" i="1"/>
  <c r="X777" i="1"/>
  <c r="GM777" i="1" s="1"/>
  <c r="GO777" i="1" s="1"/>
  <c r="R775" i="1"/>
  <c r="X773" i="1"/>
  <c r="CY771" i="1"/>
  <c r="AD769" i="1"/>
  <c r="P769" i="1"/>
  <c r="S768" i="1"/>
  <c r="AD765" i="1"/>
  <c r="P765" i="1"/>
  <c r="CP765" i="1" s="1"/>
  <c r="O765" i="1" s="1"/>
  <c r="GM765" i="1" s="1"/>
  <c r="GN765" i="1" s="1"/>
  <c r="S764" i="1"/>
  <c r="R760" i="1"/>
  <c r="CY759" i="1"/>
  <c r="AB758" i="1"/>
  <c r="R755" i="1"/>
  <c r="CQ754" i="1"/>
  <c r="AB754" i="1"/>
  <c r="P754" i="1"/>
  <c r="T753" i="1"/>
  <c r="S739" i="1"/>
  <c r="CT739" i="1"/>
  <c r="S736" i="1"/>
  <c r="CT736" i="1"/>
  <c r="W729" i="1"/>
  <c r="P680" i="1"/>
  <c r="GX680" i="1"/>
  <c r="Q680" i="1"/>
  <c r="R680" i="1"/>
  <c r="T680" i="1"/>
  <c r="AB659" i="1"/>
  <c r="Q783" i="1"/>
  <c r="Q779" i="1"/>
  <c r="Q775" i="1"/>
  <c r="CS756" i="1"/>
  <c r="AD756" i="1"/>
  <c r="R739" i="1"/>
  <c r="CR739" i="1"/>
  <c r="CS739" i="1"/>
  <c r="AD739" i="1"/>
  <c r="GX730" i="1"/>
  <c r="Q729" i="1"/>
  <c r="R729" i="1"/>
  <c r="S729" i="1"/>
  <c r="U728" i="1"/>
  <c r="I730" i="1"/>
  <c r="W730" i="1" s="1"/>
  <c r="P728" i="1"/>
  <c r="GX728" i="1"/>
  <c r="Q728" i="1"/>
  <c r="Y722" i="1"/>
  <c r="CY722" i="1"/>
  <c r="CZ722" i="1"/>
  <c r="GC612" i="1"/>
  <c r="ET683" i="1"/>
  <c r="CL612" i="1"/>
  <c r="BC683" i="1"/>
  <c r="CB612" i="1"/>
  <c r="AS683" i="1"/>
  <c r="CX282" i="3"/>
  <c r="CU277" i="3"/>
  <c r="CX284" i="3"/>
  <c r="CV277" i="3"/>
  <c r="CX285" i="3"/>
  <c r="CW278" i="3"/>
  <c r="CX278" i="3"/>
  <c r="CW280" i="3"/>
  <c r="CX280" i="3"/>
  <c r="Q889" i="1"/>
  <c r="CP889" i="1" s="1"/>
  <c r="O889" i="1" s="1"/>
  <c r="Q885" i="1"/>
  <c r="CP885" i="1" s="1"/>
  <c r="O885" i="1" s="1"/>
  <c r="Q881" i="1"/>
  <c r="CP881" i="1" s="1"/>
  <c r="O881" i="1" s="1"/>
  <c r="P878" i="1"/>
  <c r="CP878" i="1" s="1"/>
  <c r="O878" i="1" s="1"/>
  <c r="S875" i="1"/>
  <c r="Q873" i="1"/>
  <c r="CP873" i="1" s="1"/>
  <c r="O873" i="1" s="1"/>
  <c r="P868" i="1"/>
  <c r="CP868" i="1" s="1"/>
  <c r="O868" i="1" s="1"/>
  <c r="GM868" i="1" s="1"/>
  <c r="GO868" i="1" s="1"/>
  <c r="S867" i="1"/>
  <c r="P864" i="1"/>
  <c r="CP864" i="1" s="1"/>
  <c r="O864" i="1" s="1"/>
  <c r="GM864" i="1" s="1"/>
  <c r="GO864" i="1" s="1"/>
  <c r="S863" i="1"/>
  <c r="Q858" i="1"/>
  <c r="CP858" i="1" s="1"/>
  <c r="O858" i="1" s="1"/>
  <c r="P856" i="1"/>
  <c r="CP856" i="1" s="1"/>
  <c r="O856" i="1" s="1"/>
  <c r="S853" i="1"/>
  <c r="P848" i="1"/>
  <c r="CP848" i="1" s="1"/>
  <c r="O848" i="1" s="1"/>
  <c r="GM848" i="1" s="1"/>
  <c r="GO848" i="1" s="1"/>
  <c r="S847" i="1"/>
  <c r="P844" i="1"/>
  <c r="CP844" i="1" s="1"/>
  <c r="O844" i="1" s="1"/>
  <c r="GM844" i="1" s="1"/>
  <c r="GO844" i="1" s="1"/>
  <c r="S843" i="1"/>
  <c r="Q841" i="1"/>
  <c r="CP841" i="1" s="1"/>
  <c r="O841" i="1" s="1"/>
  <c r="P834" i="1"/>
  <c r="CP834" i="1" s="1"/>
  <c r="O834" i="1" s="1"/>
  <c r="R830" i="1"/>
  <c r="Q821" i="1"/>
  <c r="AD783" i="1"/>
  <c r="P783" i="1"/>
  <c r="CP783" i="1" s="1"/>
  <c r="O783" i="1" s="1"/>
  <c r="GM783" i="1" s="1"/>
  <c r="GO783" i="1" s="1"/>
  <c r="S782" i="1"/>
  <c r="AD779" i="1"/>
  <c r="P779" i="1"/>
  <c r="S778" i="1"/>
  <c r="AD775" i="1"/>
  <c r="P775" i="1"/>
  <c r="S774" i="1"/>
  <c r="AB769" i="1"/>
  <c r="Q768" i="1"/>
  <c r="CP768" i="1" s="1"/>
  <c r="O768" i="1" s="1"/>
  <c r="AB765" i="1"/>
  <c r="Q764" i="1"/>
  <c r="Q761" i="1"/>
  <c r="CP761" i="1" s="1"/>
  <c r="O761" i="1" s="1"/>
  <c r="GM761" i="1" s="1"/>
  <c r="GO761" i="1" s="1"/>
  <c r="S757" i="1"/>
  <c r="AB756" i="1"/>
  <c r="P756" i="1"/>
  <c r="CP756" i="1" s="1"/>
  <c r="O756" i="1" s="1"/>
  <c r="GM756" i="1" s="1"/>
  <c r="GO756" i="1" s="1"/>
  <c r="AD753" i="1"/>
  <c r="CR753" i="1"/>
  <c r="CZ751" i="1"/>
  <c r="CR751" i="1"/>
  <c r="R751" i="1"/>
  <c r="P745" i="1"/>
  <c r="Q745" i="1"/>
  <c r="R745" i="1"/>
  <c r="S744" i="1"/>
  <c r="CT743" i="1"/>
  <c r="S743" i="1"/>
  <c r="T740" i="1"/>
  <c r="AB739" i="1"/>
  <c r="CT735" i="1"/>
  <c r="S735" i="1"/>
  <c r="Y732" i="1"/>
  <c r="CY732" i="1"/>
  <c r="CZ732" i="1"/>
  <c r="CY723" i="1"/>
  <c r="CZ723" i="1"/>
  <c r="X723" i="1"/>
  <c r="Y723" i="1"/>
  <c r="CT667" i="1"/>
  <c r="S667" i="1"/>
  <c r="CR644" i="1"/>
  <c r="AD644" i="1"/>
  <c r="AB644" i="1" s="1"/>
  <c r="CS644" i="1"/>
  <c r="Q644" i="1"/>
  <c r="R644" i="1"/>
  <c r="CZ872" i="1"/>
  <c r="CZ866" i="1"/>
  <c r="T857" i="1"/>
  <c r="CZ846" i="1"/>
  <c r="CZ840" i="1"/>
  <c r="Q836" i="1"/>
  <c r="Q830" i="1"/>
  <c r="CI786" i="1"/>
  <c r="CZ781" i="1"/>
  <c r="CZ777" i="1"/>
  <c r="CZ773" i="1"/>
  <c r="Q771" i="1"/>
  <c r="Y756" i="1"/>
  <c r="CT754" i="1"/>
  <c r="CP753" i="1"/>
  <c r="O753" i="1" s="1"/>
  <c r="GM753" i="1" s="1"/>
  <c r="GN753" i="1" s="1"/>
  <c r="T750" i="1"/>
  <c r="CQ746" i="1"/>
  <c r="AB746" i="1"/>
  <c r="P746" i="1"/>
  <c r="V742" i="1"/>
  <c r="CR730" i="1"/>
  <c r="CS730" i="1"/>
  <c r="AD730" i="1"/>
  <c r="FQ612" i="1"/>
  <c r="EH683" i="1"/>
  <c r="GA683" i="1"/>
  <c r="S679" i="1"/>
  <c r="CT679" i="1"/>
  <c r="X660" i="1"/>
  <c r="CY660" i="1"/>
  <c r="Y660" i="1"/>
  <c r="CZ660" i="1"/>
  <c r="CP659" i="1"/>
  <c r="O659" i="1" s="1"/>
  <c r="CY656" i="1"/>
  <c r="X656" i="1"/>
  <c r="Y656" i="1"/>
  <c r="CZ656" i="1"/>
  <c r="CZ651" i="1"/>
  <c r="Y651" i="1"/>
  <c r="X651" i="1"/>
  <c r="CY651" i="1"/>
  <c r="Q650" i="1"/>
  <c r="CZ639" i="1"/>
  <c r="X639" i="1"/>
  <c r="Y639" i="1"/>
  <c r="CY639" i="1"/>
  <c r="CQ504" i="1"/>
  <c r="P504" i="1"/>
  <c r="CP504" i="1" s="1"/>
  <c r="O504" i="1" s="1"/>
  <c r="R896" i="1"/>
  <c r="AB878" i="1"/>
  <c r="AB868" i="1"/>
  <c r="AB864" i="1"/>
  <c r="AB856" i="1"/>
  <c r="Y854" i="1"/>
  <c r="GM854" i="1" s="1"/>
  <c r="GO854" i="1" s="1"/>
  <c r="Y851" i="1"/>
  <c r="GM851" i="1" s="1"/>
  <c r="GO851" i="1" s="1"/>
  <c r="AB848" i="1"/>
  <c r="AB844" i="1"/>
  <c r="Y839" i="1"/>
  <c r="GM839" i="1" s="1"/>
  <c r="GO839" i="1" s="1"/>
  <c r="AD836" i="1"/>
  <c r="AB836" i="1" s="1"/>
  <c r="P836" i="1"/>
  <c r="CP836" i="1" s="1"/>
  <c r="O836" i="1" s="1"/>
  <c r="GM836" i="1" s="1"/>
  <c r="GO836" i="1" s="1"/>
  <c r="AB834" i="1"/>
  <c r="Y831" i="1"/>
  <c r="AD830" i="1"/>
  <c r="AB830" i="1" s="1"/>
  <c r="P830" i="1"/>
  <c r="Y827" i="1"/>
  <c r="GM827" i="1" s="1"/>
  <c r="GO827" i="1" s="1"/>
  <c r="CS783" i="1"/>
  <c r="AB783" i="1"/>
  <c r="Q782" i="1"/>
  <c r="CP782" i="1" s="1"/>
  <c r="O782" i="1" s="1"/>
  <c r="CS779" i="1"/>
  <c r="AB779" i="1"/>
  <c r="Q778" i="1"/>
  <c r="CS775" i="1"/>
  <c r="AB775" i="1"/>
  <c r="Q774" i="1"/>
  <c r="CP774" i="1" s="1"/>
  <c r="O774" i="1" s="1"/>
  <c r="AD771" i="1"/>
  <c r="AB771" i="1" s="1"/>
  <c r="P771" i="1"/>
  <c r="CP771" i="1" s="1"/>
  <c r="O771" i="1" s="1"/>
  <c r="GM771" i="1" s="1"/>
  <c r="GO771" i="1" s="1"/>
  <c r="CT768" i="1"/>
  <c r="R767" i="1"/>
  <c r="CT764" i="1"/>
  <c r="CY761" i="1"/>
  <c r="CZ761" i="1"/>
  <c r="P757" i="1"/>
  <c r="CP757" i="1" s="1"/>
  <c r="O757" i="1" s="1"/>
  <c r="X756" i="1"/>
  <c r="AB753" i="1"/>
  <c r="CY749" i="1"/>
  <c r="CZ749" i="1"/>
  <c r="Y749" i="1"/>
  <c r="Q739" i="1"/>
  <c r="W738" i="1"/>
  <c r="CQ733" i="1"/>
  <c r="AB733" i="1"/>
  <c r="AQ683" i="1"/>
  <c r="BZ612" i="1"/>
  <c r="FV683" i="1"/>
  <c r="P637" i="1"/>
  <c r="Q637" i="1"/>
  <c r="R637" i="1"/>
  <c r="Q870" i="1"/>
  <c r="CP870" i="1" s="1"/>
  <c r="O870" i="1" s="1"/>
  <c r="GM870" i="1" s="1"/>
  <c r="GO870" i="1" s="1"/>
  <c r="I861" i="1"/>
  <c r="GX861" i="1" s="1"/>
  <c r="R857" i="1"/>
  <c r="CX251" i="3"/>
  <c r="CX252" i="3"/>
  <c r="CU247" i="3"/>
  <c r="CW249" i="3"/>
  <c r="CX249" i="3"/>
  <c r="CX253" i="3"/>
  <c r="CX256" i="3"/>
  <c r="CV247" i="3"/>
  <c r="CX247" i="3"/>
  <c r="CX255" i="3"/>
  <c r="Q850" i="1"/>
  <c r="CP850" i="1" s="1"/>
  <c r="O850" i="1" s="1"/>
  <c r="GM850" i="1" s="1"/>
  <c r="GO850" i="1" s="1"/>
  <c r="Q838" i="1"/>
  <c r="CP838" i="1" s="1"/>
  <c r="O838" i="1" s="1"/>
  <c r="GM838" i="1" s="1"/>
  <c r="GO838" i="1" s="1"/>
  <c r="Q826" i="1"/>
  <c r="CP826" i="1" s="1"/>
  <c r="O826" i="1" s="1"/>
  <c r="GM826" i="1" s="1"/>
  <c r="GO826" i="1" s="1"/>
  <c r="AP786" i="1"/>
  <c r="CR783" i="1"/>
  <c r="CR779" i="1"/>
  <c r="CR775" i="1"/>
  <c r="Q767" i="1"/>
  <c r="CP767" i="1" s="1"/>
  <c r="O767" i="1" s="1"/>
  <c r="GM767" i="1" s="1"/>
  <c r="GN767" i="1" s="1"/>
  <c r="W763" i="1"/>
  <c r="Y759" i="1"/>
  <c r="GM759" i="1" s="1"/>
  <c r="GO759" i="1" s="1"/>
  <c r="CY758" i="1"/>
  <c r="Y758" i="1"/>
  <c r="CS750" i="1"/>
  <c r="AD750" i="1"/>
  <c r="CR749" i="1"/>
  <c r="CS749" i="1"/>
  <c r="AD749" i="1"/>
  <c r="AB749" i="1" s="1"/>
  <c r="W740" i="1"/>
  <c r="V729" i="1"/>
  <c r="T728" i="1"/>
  <c r="CZ720" i="1"/>
  <c r="X720" i="1"/>
  <c r="Y720" i="1"/>
  <c r="AP612" i="1"/>
  <c r="F692" i="1"/>
  <c r="CP671" i="1"/>
  <c r="O671" i="1" s="1"/>
  <c r="FT612" i="1"/>
  <c r="EK683" i="1"/>
  <c r="R866" i="1"/>
  <c r="Q857" i="1"/>
  <c r="R846" i="1"/>
  <c r="CS836" i="1"/>
  <c r="CS830" i="1"/>
  <c r="CU237" i="3"/>
  <c r="CX244" i="3"/>
  <c r="CV237" i="3"/>
  <c r="CX245" i="3"/>
  <c r="CX240" i="3"/>
  <c r="CX238" i="3"/>
  <c r="CX237" i="3"/>
  <c r="CX246" i="3"/>
  <c r="CX241" i="3"/>
  <c r="F811" i="1"/>
  <c r="AO786" i="1"/>
  <c r="R781" i="1"/>
  <c r="R777" i="1"/>
  <c r="R773" i="1"/>
  <c r="CS771" i="1"/>
  <c r="AD761" i="1"/>
  <c r="CQ760" i="1"/>
  <c r="AB760" i="1"/>
  <c r="Q758" i="1"/>
  <c r="CR756" i="1"/>
  <c r="CY755" i="1"/>
  <c r="CS755" i="1"/>
  <c r="AD755" i="1"/>
  <c r="AB755" i="1" s="1"/>
  <c r="Q754" i="1"/>
  <c r="X751" i="1"/>
  <c r="AB750" i="1"/>
  <c r="P749" i="1"/>
  <c r="CP749" i="1" s="1"/>
  <c r="O749" i="1" s="1"/>
  <c r="GM749" i="1" s="1"/>
  <c r="GO749" i="1" s="1"/>
  <c r="X748" i="1"/>
  <c r="Y748" i="1"/>
  <c r="CZ748" i="1"/>
  <c r="Q747" i="1"/>
  <c r="CP747" i="1" s="1"/>
  <c r="O747" i="1" s="1"/>
  <c r="GM747" i="1" s="1"/>
  <c r="GO747" i="1" s="1"/>
  <c r="R747" i="1"/>
  <c r="U744" i="1"/>
  <c r="Q744" i="1"/>
  <c r="CP744" i="1" s="1"/>
  <c r="O744" i="1" s="1"/>
  <c r="W737" i="1"/>
  <c r="CY731" i="1"/>
  <c r="CZ731" i="1"/>
  <c r="Y731" i="1"/>
  <c r="S728" i="1"/>
  <c r="CT728" i="1"/>
  <c r="CP677" i="1"/>
  <c r="O677" i="1" s="1"/>
  <c r="AB761" i="1"/>
  <c r="Y760" i="1"/>
  <c r="GM760" i="1" s="1"/>
  <c r="GO760" i="1" s="1"/>
  <c r="P758" i="1"/>
  <c r="CP758" i="1" s="1"/>
  <c r="O758" i="1" s="1"/>
  <c r="GM758" i="1" s="1"/>
  <c r="GO758" i="1" s="1"/>
  <c r="CZ756" i="1"/>
  <c r="P755" i="1"/>
  <c r="CP755" i="1" s="1"/>
  <c r="O755" i="1" s="1"/>
  <c r="GM755" i="1" s="1"/>
  <c r="GO755" i="1" s="1"/>
  <c r="X749" i="1"/>
  <c r="CR748" i="1"/>
  <c r="CS748" i="1"/>
  <c r="AD748" i="1"/>
  <c r="AB748" i="1" s="1"/>
  <c r="R748" i="1"/>
  <c r="V745" i="1"/>
  <c r="CR742" i="1"/>
  <c r="CS742" i="1"/>
  <c r="CQ741" i="1"/>
  <c r="AB741" i="1"/>
  <c r="U740" i="1"/>
  <c r="GX738" i="1"/>
  <c r="Q737" i="1"/>
  <c r="CP737" i="1" s="1"/>
  <c r="O737" i="1" s="1"/>
  <c r="R737" i="1"/>
  <c r="S737" i="1"/>
  <c r="U736" i="1"/>
  <c r="I738" i="1"/>
  <c r="P736" i="1"/>
  <c r="GX736" i="1"/>
  <c r="Q736" i="1"/>
  <c r="R731" i="1"/>
  <c r="CR731" i="1"/>
  <c r="CS731" i="1"/>
  <c r="AD731" i="1"/>
  <c r="AB731" i="1" s="1"/>
  <c r="U730" i="1"/>
  <c r="GX729" i="1"/>
  <c r="T729" i="1"/>
  <c r="CY720" i="1"/>
  <c r="CZ681" i="1"/>
  <c r="X681" i="1"/>
  <c r="Y681" i="1"/>
  <c r="X672" i="1"/>
  <c r="Y672" i="1"/>
  <c r="CY672" i="1"/>
  <c r="CZ672" i="1"/>
  <c r="GM635" i="1"/>
  <c r="GO635" i="1" s="1"/>
  <c r="CZ618" i="1"/>
  <c r="Y618" i="1"/>
  <c r="X618" i="1"/>
  <c r="CY618" i="1"/>
  <c r="P739" i="1"/>
  <c r="CP739" i="1" s="1"/>
  <c r="O739" i="1" s="1"/>
  <c r="CR737" i="1"/>
  <c r="P731" i="1"/>
  <c r="CP731" i="1" s="1"/>
  <c r="O731" i="1" s="1"/>
  <c r="GM731" i="1" s="1"/>
  <c r="GO731" i="1" s="1"/>
  <c r="CR729" i="1"/>
  <c r="CY725" i="1"/>
  <c r="CR724" i="1"/>
  <c r="Y724" i="1"/>
  <c r="R723" i="1"/>
  <c r="CY717" i="1"/>
  <c r="Q679" i="1"/>
  <c r="CY676" i="1"/>
  <c r="CR675" i="1"/>
  <c r="Y675" i="1"/>
  <c r="X674" i="1"/>
  <c r="CQ673" i="1"/>
  <c r="R672" i="1"/>
  <c r="S671" i="1"/>
  <c r="CY670" i="1"/>
  <c r="R670" i="1"/>
  <c r="R668" i="1"/>
  <c r="AB666" i="1"/>
  <c r="R664" i="1"/>
  <c r="CQ663" i="1"/>
  <c r="Y658" i="1"/>
  <c r="R654" i="1"/>
  <c r="AB650" i="1"/>
  <c r="S649" i="1"/>
  <c r="CT649" i="1"/>
  <c r="X634" i="1"/>
  <c r="Y634" i="1"/>
  <c r="Y631" i="1"/>
  <c r="GM631" i="1" s="1"/>
  <c r="GO631" i="1" s="1"/>
  <c r="CY631" i="1"/>
  <c r="CZ631" i="1"/>
  <c r="V628" i="1"/>
  <c r="U621" i="1"/>
  <c r="X615" i="1"/>
  <c r="Y615" i="1"/>
  <c r="CY615" i="1"/>
  <c r="CZ615" i="1"/>
  <c r="Q577" i="1"/>
  <c r="U573" i="1"/>
  <c r="CQ737" i="1"/>
  <c r="CS734" i="1"/>
  <c r="I734" i="1"/>
  <c r="V732" i="1"/>
  <c r="CT731" i="1"/>
  <c r="CQ729" i="1"/>
  <c r="CS726" i="1"/>
  <c r="CQ724" i="1"/>
  <c r="Q723" i="1"/>
  <c r="CP723" i="1" s="1"/>
  <c r="O723" i="1" s="1"/>
  <c r="GM723" i="1" s="1"/>
  <c r="GO723" i="1" s="1"/>
  <c r="CS721" i="1"/>
  <c r="CS718" i="1"/>
  <c r="P679" i="1"/>
  <c r="CP679" i="1" s="1"/>
  <c r="O679" i="1" s="1"/>
  <c r="Q672" i="1"/>
  <c r="Q668" i="1"/>
  <c r="CZ663" i="1"/>
  <c r="Y663" i="1"/>
  <c r="R660" i="1"/>
  <c r="CT657" i="1"/>
  <c r="S657" i="1"/>
  <c r="CQ639" i="1"/>
  <c r="AB639" i="1"/>
  <c r="P639" i="1"/>
  <c r="GM634" i="1"/>
  <c r="GO634" i="1" s="1"/>
  <c r="GX621" i="1"/>
  <c r="P614" i="1"/>
  <c r="GM528" i="1"/>
  <c r="GO528" i="1" s="1"/>
  <c r="Q746" i="1"/>
  <c r="CR726" i="1"/>
  <c r="Y726" i="1"/>
  <c r="R725" i="1"/>
  <c r="AD723" i="1"/>
  <c r="AB723" i="1" s="1"/>
  <c r="CR721" i="1"/>
  <c r="CR718" i="1"/>
  <c r="Y718" i="1"/>
  <c r="EU683" i="1"/>
  <c r="CR677" i="1"/>
  <c r="Y677" i="1"/>
  <c r="R673" i="1"/>
  <c r="CQ670" i="1"/>
  <c r="AB670" i="1"/>
  <c r="GX669" i="1"/>
  <c r="CR666" i="1"/>
  <c r="P664" i="1"/>
  <c r="CQ664" i="1"/>
  <c r="CZ662" i="1"/>
  <c r="R662" i="1"/>
  <c r="CS661" i="1"/>
  <c r="CR654" i="1"/>
  <c r="CS654" i="1"/>
  <c r="Q652" i="1"/>
  <c r="R652" i="1"/>
  <c r="AD649" i="1"/>
  <c r="AB649" i="1" s="1"/>
  <c r="X648" i="1"/>
  <c r="Y648" i="1"/>
  <c r="CY648" i="1"/>
  <c r="S644" i="1"/>
  <c r="CR642" i="1"/>
  <c r="CS642" i="1"/>
  <c r="CR641" i="1"/>
  <c r="CS641" i="1"/>
  <c r="AD641" i="1"/>
  <c r="AB641" i="1" s="1"/>
  <c r="R641" i="1"/>
  <c r="P640" i="1"/>
  <c r="CQ640" i="1"/>
  <c r="S637" i="1"/>
  <c r="CT637" i="1"/>
  <c r="CT636" i="1"/>
  <c r="S636" i="1"/>
  <c r="GX628" i="1"/>
  <c r="T628" i="1"/>
  <c r="T614" i="1"/>
  <c r="AO580" i="1"/>
  <c r="BX569" i="1"/>
  <c r="CG580" i="1"/>
  <c r="AH580" i="1"/>
  <c r="X726" i="1"/>
  <c r="GM726" i="1" s="1"/>
  <c r="GO726" i="1" s="1"/>
  <c r="Q725" i="1"/>
  <c r="CP725" i="1" s="1"/>
  <c r="O725" i="1" s="1"/>
  <c r="GM725" i="1" s="1"/>
  <c r="GO725" i="1" s="1"/>
  <c r="X718" i="1"/>
  <c r="Q717" i="1"/>
  <c r="P681" i="1"/>
  <c r="CP681" i="1" s="1"/>
  <c r="O681" i="1" s="1"/>
  <c r="GM681" i="1" s="1"/>
  <c r="GO681" i="1" s="1"/>
  <c r="S678" i="1"/>
  <c r="X677" i="1"/>
  <c r="Q676" i="1"/>
  <c r="CP676" i="1" s="1"/>
  <c r="O676" i="1" s="1"/>
  <c r="GM676" i="1" s="1"/>
  <c r="GO676" i="1" s="1"/>
  <c r="U669" i="1"/>
  <c r="T668" i="1"/>
  <c r="P663" i="1"/>
  <c r="CY662" i="1"/>
  <c r="CS662" i="1"/>
  <c r="AD662" i="1"/>
  <c r="CY635" i="1"/>
  <c r="CZ635" i="1"/>
  <c r="X635" i="1"/>
  <c r="Y635" i="1"/>
  <c r="P633" i="1"/>
  <c r="Q633" i="1"/>
  <c r="R633" i="1"/>
  <c r="R630" i="1"/>
  <c r="S627" i="1"/>
  <c r="CY623" i="1"/>
  <c r="CZ623" i="1"/>
  <c r="X623" i="1"/>
  <c r="Y623" i="1"/>
  <c r="CP618" i="1"/>
  <c r="O618" i="1" s="1"/>
  <c r="GM618" i="1" s="1"/>
  <c r="GO618" i="1" s="1"/>
  <c r="BY612" i="1"/>
  <c r="P591" i="1"/>
  <c r="ER569" i="1"/>
  <c r="EA569" i="1"/>
  <c r="DN580" i="1"/>
  <c r="GX573" i="1"/>
  <c r="AG580" i="1"/>
  <c r="CR485" i="1"/>
  <c r="CS485" i="1"/>
  <c r="R485" i="1"/>
  <c r="Q485" i="1"/>
  <c r="CS672" i="1"/>
  <c r="AD672" i="1"/>
  <c r="AB672" i="1" s="1"/>
  <c r="CT665" i="1"/>
  <c r="S665" i="1"/>
  <c r="AB662" i="1"/>
  <c r="P662" i="1"/>
  <c r="CP662" i="1" s="1"/>
  <c r="O662" i="1" s="1"/>
  <c r="GM662" i="1" s="1"/>
  <c r="GO662" i="1" s="1"/>
  <c r="Y655" i="1"/>
  <c r="GM655" i="1" s="1"/>
  <c r="GO655" i="1" s="1"/>
  <c r="CY655" i="1"/>
  <c r="CZ655" i="1"/>
  <c r="CQ648" i="1"/>
  <c r="P648" i="1"/>
  <c r="CP648" i="1" s="1"/>
  <c r="O648" i="1" s="1"/>
  <c r="Q614" i="1"/>
  <c r="R614" i="1"/>
  <c r="GX614" i="1"/>
  <c r="BC569" i="1"/>
  <c r="F596" i="1"/>
  <c r="S745" i="1"/>
  <c r="Q743" i="1"/>
  <c r="CP743" i="1" s="1"/>
  <c r="O743" i="1" s="1"/>
  <c r="I741" i="1"/>
  <c r="S741" i="1" s="1"/>
  <c r="P738" i="1"/>
  <c r="Q735" i="1"/>
  <c r="CP735" i="1" s="1"/>
  <c r="O735" i="1" s="1"/>
  <c r="I733" i="1"/>
  <c r="S733" i="1" s="1"/>
  <c r="R732" i="1"/>
  <c r="P730" i="1"/>
  <c r="Q727" i="1"/>
  <c r="CP727" i="1" s="1"/>
  <c r="O727" i="1" s="1"/>
  <c r="R722" i="1"/>
  <c r="R719" i="1"/>
  <c r="AB681" i="1"/>
  <c r="S680" i="1"/>
  <c r="Q678" i="1"/>
  <c r="S673" i="1"/>
  <c r="CP673" i="1" s="1"/>
  <c r="O673" i="1" s="1"/>
  <c r="CQ672" i="1"/>
  <c r="P672" i="1"/>
  <c r="CP672" i="1" s="1"/>
  <c r="O672" i="1" s="1"/>
  <c r="R669" i="1"/>
  <c r="S666" i="1"/>
  <c r="CS664" i="1"/>
  <c r="Y662" i="1"/>
  <c r="W661" i="1"/>
  <c r="V658" i="1"/>
  <c r="Q658" i="1"/>
  <c r="X654" i="1"/>
  <c r="CR653" i="1"/>
  <c r="AD653" i="1"/>
  <c r="AB653" i="1" s="1"/>
  <c r="R653" i="1"/>
  <c r="T649" i="1"/>
  <c r="CZ647" i="1"/>
  <c r="X647" i="1"/>
  <c r="GM647" i="1" s="1"/>
  <c r="GO647" i="1" s="1"/>
  <c r="Y647" i="1"/>
  <c r="Y643" i="1"/>
  <c r="GM643" i="1" s="1"/>
  <c r="GO643" i="1" s="1"/>
  <c r="CY643" i="1"/>
  <c r="CZ643" i="1"/>
  <c r="V637" i="1"/>
  <c r="P628" i="1"/>
  <c r="CQ628" i="1"/>
  <c r="Q626" i="1"/>
  <c r="R626" i="1"/>
  <c r="S626" i="1"/>
  <c r="CJ580" i="1"/>
  <c r="BZ569" i="1"/>
  <c r="CZ726" i="1"/>
  <c r="Q722" i="1"/>
  <c r="Q719" i="1"/>
  <c r="CZ718" i="1"/>
  <c r="CZ677" i="1"/>
  <c r="CS676" i="1"/>
  <c r="P669" i="1"/>
  <c r="CP669" i="1" s="1"/>
  <c r="O669" i="1" s="1"/>
  <c r="CQ668" i="1"/>
  <c r="P668" i="1"/>
  <c r="CP668" i="1" s="1"/>
  <c r="O668" i="1" s="1"/>
  <c r="GM668" i="1" s="1"/>
  <c r="GO668" i="1" s="1"/>
  <c r="V666" i="1"/>
  <c r="Q666" i="1"/>
  <c r="CP666" i="1" s="1"/>
  <c r="O666" i="1" s="1"/>
  <c r="CR664" i="1"/>
  <c r="CY663" i="1"/>
  <c r="R661" i="1"/>
  <c r="CS660" i="1"/>
  <c r="AD660" i="1"/>
  <c r="P658" i="1"/>
  <c r="CP658" i="1" s="1"/>
  <c r="O658" i="1" s="1"/>
  <c r="GM658" i="1" s="1"/>
  <c r="GO658" i="1" s="1"/>
  <c r="CR656" i="1"/>
  <c r="AD656" i="1"/>
  <c r="AB656" i="1" s="1"/>
  <c r="CR649" i="1"/>
  <c r="R649" i="1"/>
  <c r="CP646" i="1"/>
  <c r="O646" i="1" s="1"/>
  <c r="GM646" i="1" s="1"/>
  <c r="GO646" i="1" s="1"/>
  <c r="U637" i="1"/>
  <c r="CR632" i="1"/>
  <c r="AD632" i="1"/>
  <c r="AB632" i="1" s="1"/>
  <c r="T621" i="1"/>
  <c r="DY683" i="1" s="1"/>
  <c r="P619" i="1"/>
  <c r="CQ619" i="1"/>
  <c r="W614" i="1"/>
  <c r="AJ683" i="1" s="1"/>
  <c r="GE569" i="1"/>
  <c r="EV580" i="1"/>
  <c r="CD569" i="1"/>
  <c r="AU580" i="1"/>
  <c r="CR530" i="1"/>
  <c r="CS530" i="1"/>
  <c r="AD530" i="1"/>
  <c r="AB530" i="1" s="1"/>
  <c r="Q530" i="1"/>
  <c r="P750" i="1"/>
  <c r="CP750" i="1" s="1"/>
  <c r="O750" i="1" s="1"/>
  <c r="AD740" i="1"/>
  <c r="AB740" i="1" s="1"/>
  <c r="P740" i="1"/>
  <c r="CP740" i="1" s="1"/>
  <c r="O740" i="1" s="1"/>
  <c r="GM740" i="1" s="1"/>
  <c r="GO740" i="1" s="1"/>
  <c r="AB738" i="1"/>
  <c r="AD732" i="1"/>
  <c r="AB732" i="1" s="1"/>
  <c r="P732" i="1"/>
  <c r="CP732" i="1" s="1"/>
  <c r="O732" i="1" s="1"/>
  <c r="GM732" i="1" s="1"/>
  <c r="GO732" i="1" s="1"/>
  <c r="AB730" i="1"/>
  <c r="Y725" i="1"/>
  <c r="AD722" i="1"/>
  <c r="AB722" i="1" s="1"/>
  <c r="P722" i="1"/>
  <c r="CP722" i="1" s="1"/>
  <c r="O722" i="1" s="1"/>
  <c r="GM722" i="1" s="1"/>
  <c r="GO722" i="1" s="1"/>
  <c r="AD719" i="1"/>
  <c r="AB719" i="1" s="1"/>
  <c r="P719" i="1"/>
  <c r="Y717" i="1"/>
  <c r="CI683" i="1"/>
  <c r="BD683" i="1"/>
  <c r="CT678" i="1"/>
  <c r="Y676" i="1"/>
  <c r="R675" i="1"/>
  <c r="CT669" i="1"/>
  <c r="S669" i="1"/>
  <c r="AB668" i="1"/>
  <c r="CR662" i="1"/>
  <c r="Q661" i="1"/>
  <c r="CP661" i="1" s="1"/>
  <c r="O661" i="1" s="1"/>
  <c r="CQ660" i="1"/>
  <c r="AB660" i="1"/>
  <c r="P660" i="1"/>
  <c r="CP660" i="1" s="1"/>
  <c r="O660" i="1" s="1"/>
  <c r="GM660" i="1" s="1"/>
  <c r="GO660" i="1" s="1"/>
  <c r="P652" i="1"/>
  <c r="CP652" i="1" s="1"/>
  <c r="O652" i="1" s="1"/>
  <c r="GM652" i="1" s="1"/>
  <c r="GO652" i="1" s="1"/>
  <c r="CQ652" i="1"/>
  <c r="R650" i="1"/>
  <c r="S650" i="1"/>
  <c r="Q649" i="1"/>
  <c r="CP649" i="1" s="1"/>
  <c r="O649" i="1" s="1"/>
  <c r="CT648" i="1"/>
  <c r="W645" i="1"/>
  <c r="P642" i="1"/>
  <c r="T637" i="1"/>
  <c r="AB635" i="1"/>
  <c r="U628" i="1"/>
  <c r="S625" i="1"/>
  <c r="CP625" i="1" s="1"/>
  <c r="O625" i="1" s="1"/>
  <c r="CT625" i="1"/>
  <c r="AB623" i="1"/>
  <c r="AB619" i="1"/>
  <c r="EU569" i="1"/>
  <c r="P596" i="1"/>
  <c r="Q724" i="1"/>
  <c r="CP724" i="1" s="1"/>
  <c r="O724" i="1" s="1"/>
  <c r="GM724" i="1" s="1"/>
  <c r="GO724" i="1" s="1"/>
  <c r="S721" i="1"/>
  <c r="Q675" i="1"/>
  <c r="CP675" i="1" s="1"/>
  <c r="O675" i="1" s="1"/>
  <c r="GM675" i="1" s="1"/>
  <c r="GO675" i="1" s="1"/>
  <c r="GX672" i="1"/>
  <c r="V672" i="1"/>
  <c r="AB665" i="1"/>
  <c r="CY664" i="1"/>
  <c r="X664" i="1"/>
  <c r="CQ662" i="1"/>
  <c r="CZ658" i="1"/>
  <c r="CQ654" i="1"/>
  <c r="AB651" i="1"/>
  <c r="P651" i="1"/>
  <c r="W649" i="1"/>
  <c r="P645" i="1"/>
  <c r="Q645" i="1"/>
  <c r="R645" i="1"/>
  <c r="CQ642" i="1"/>
  <c r="Q640" i="1"/>
  <c r="R640" i="1"/>
  <c r="S640" i="1"/>
  <c r="CR630" i="1"/>
  <c r="CS630" i="1"/>
  <c r="CR625" i="1"/>
  <c r="CS625" i="1"/>
  <c r="U614" i="1"/>
  <c r="DO569" i="1"/>
  <c r="P604" i="1"/>
  <c r="Q573" i="1"/>
  <c r="R573" i="1"/>
  <c r="DY569" i="1"/>
  <c r="DL580" i="1"/>
  <c r="AQ569" i="1"/>
  <c r="F590" i="1"/>
  <c r="P511" i="1"/>
  <c r="CQ511" i="1"/>
  <c r="AB511" i="1"/>
  <c r="R726" i="1"/>
  <c r="R718" i="1"/>
  <c r="P708" i="1"/>
  <c r="CG683" i="1"/>
  <c r="BB683" i="1"/>
  <c r="CS674" i="1"/>
  <c r="AD674" i="1"/>
  <c r="AB674" i="1" s="1"/>
  <c r="R674" i="1"/>
  <c r="CT673" i="1"/>
  <c r="CR672" i="1"/>
  <c r="P670" i="1"/>
  <c r="CP670" i="1" s="1"/>
  <c r="O670" i="1" s="1"/>
  <c r="GM670" i="1" s="1"/>
  <c r="GO670" i="1" s="1"/>
  <c r="Q664" i="1"/>
  <c r="S661" i="1"/>
  <c r="CT661" i="1"/>
  <c r="CY658" i="1"/>
  <c r="P654" i="1"/>
  <c r="CP654" i="1" s="1"/>
  <c r="O654" i="1" s="1"/>
  <c r="GM654" i="1" s="1"/>
  <c r="GO654" i="1" s="1"/>
  <c r="U652" i="1"/>
  <c r="AB647" i="1"/>
  <c r="GX645" i="1"/>
  <c r="Q638" i="1"/>
  <c r="R638" i="1"/>
  <c r="S638" i="1"/>
  <c r="CY632" i="1"/>
  <c r="CZ632" i="1"/>
  <c r="X632" i="1"/>
  <c r="Y632" i="1"/>
  <c r="AD630" i="1"/>
  <c r="AB630" i="1" s="1"/>
  <c r="AD625" i="1"/>
  <c r="AB625" i="1" s="1"/>
  <c r="P623" i="1"/>
  <c r="CP623" i="1" s="1"/>
  <c r="O623" i="1" s="1"/>
  <c r="GM623" i="1" s="1"/>
  <c r="GO623" i="1" s="1"/>
  <c r="X622" i="1"/>
  <c r="Y622" i="1"/>
  <c r="GM622" i="1" s="1"/>
  <c r="GO622" i="1" s="1"/>
  <c r="GM620" i="1"/>
  <c r="GO620" i="1" s="1"/>
  <c r="CP616" i="1"/>
  <c r="O616" i="1" s="1"/>
  <c r="DM580" i="1"/>
  <c r="CT577" i="1"/>
  <c r="S577" i="1"/>
  <c r="GB580" i="1"/>
  <c r="CT572" i="1"/>
  <c r="S572" i="1"/>
  <c r="CQ524" i="1"/>
  <c r="AB524" i="1"/>
  <c r="P524" i="1"/>
  <c r="CP524" i="1" s="1"/>
  <c r="O524" i="1" s="1"/>
  <c r="S514" i="1"/>
  <c r="CT514" i="1"/>
  <c r="AB514" i="1"/>
  <c r="P674" i="1"/>
  <c r="CP674" i="1" s="1"/>
  <c r="O674" i="1" s="1"/>
  <c r="GM674" i="1" s="1"/>
  <c r="GO674" i="1" s="1"/>
  <c r="R666" i="1"/>
  <c r="V660" i="1"/>
  <c r="CP657" i="1"/>
  <c r="O657" i="1" s="1"/>
  <c r="W637" i="1"/>
  <c r="EB683" i="1" s="1"/>
  <c r="CQ630" i="1"/>
  <c r="Q628" i="1"/>
  <c r="R628" i="1"/>
  <c r="S628" i="1"/>
  <c r="P621" i="1"/>
  <c r="Q621" i="1"/>
  <c r="R621" i="1"/>
  <c r="CY619" i="1"/>
  <c r="CZ619" i="1"/>
  <c r="X619" i="1"/>
  <c r="Y619" i="1"/>
  <c r="CS617" i="1"/>
  <c r="AD617" i="1"/>
  <c r="AB617" i="1" s="1"/>
  <c r="Q617" i="1"/>
  <c r="CP617" i="1" s="1"/>
  <c r="O617" i="1" s="1"/>
  <c r="CR617" i="1"/>
  <c r="S614" i="1"/>
  <c r="CR577" i="1"/>
  <c r="AD577" i="1"/>
  <c r="AB577" i="1" s="1"/>
  <c r="CS577" i="1"/>
  <c r="R577" i="1"/>
  <c r="CY575" i="1"/>
  <c r="CZ575" i="1"/>
  <c r="Y575" i="1"/>
  <c r="CP575" i="1"/>
  <c r="O575" i="1" s="1"/>
  <c r="X575" i="1"/>
  <c r="FV569" i="1"/>
  <c r="EM580" i="1"/>
  <c r="BZ458" i="1"/>
  <c r="AQ537" i="1"/>
  <c r="FV321" i="1"/>
  <c r="EM426" i="1"/>
  <c r="P156" i="1"/>
  <c r="EG125" i="1"/>
  <c r="AH321" i="1"/>
  <c r="U426" i="1"/>
  <c r="Q663" i="1"/>
  <c r="P656" i="1"/>
  <c r="CP656" i="1" s="1"/>
  <c r="O656" i="1" s="1"/>
  <c r="GM656" i="1" s="1"/>
  <c r="GO656" i="1" s="1"/>
  <c r="S653" i="1"/>
  <c r="Q651" i="1"/>
  <c r="R646" i="1"/>
  <c r="P644" i="1"/>
  <c r="CP644" i="1" s="1"/>
  <c r="O644" i="1" s="1"/>
  <c r="S641" i="1"/>
  <c r="CP641" i="1" s="1"/>
  <c r="O641" i="1" s="1"/>
  <c r="Q639" i="1"/>
  <c r="R634" i="1"/>
  <c r="P632" i="1"/>
  <c r="CP632" i="1" s="1"/>
  <c r="O632" i="1" s="1"/>
  <c r="S629" i="1"/>
  <c r="Q627" i="1"/>
  <c r="R622" i="1"/>
  <c r="X620" i="1"/>
  <c r="CQ577" i="1"/>
  <c r="P577" i="1"/>
  <c r="CP577" i="1" s="1"/>
  <c r="O577" i="1" s="1"/>
  <c r="EG569" i="1"/>
  <c r="GE458" i="1"/>
  <c r="EV537" i="1"/>
  <c r="EG458" i="1"/>
  <c r="P541" i="1"/>
  <c r="AB519" i="1"/>
  <c r="CT519" i="1"/>
  <c r="Q507" i="1"/>
  <c r="R507" i="1"/>
  <c r="V507" i="1"/>
  <c r="S505" i="1"/>
  <c r="CT505" i="1"/>
  <c r="CT500" i="1"/>
  <c r="S500" i="1"/>
  <c r="AB500" i="1"/>
  <c r="CY496" i="1"/>
  <c r="CZ496" i="1"/>
  <c r="Y496" i="1"/>
  <c r="X496" i="1"/>
  <c r="FR537" i="1"/>
  <c r="Y654" i="1"/>
  <c r="R629" i="1"/>
  <c r="P627" i="1"/>
  <c r="CP627" i="1" s="1"/>
  <c r="O627" i="1" s="1"/>
  <c r="S624" i="1"/>
  <c r="CY616" i="1"/>
  <c r="CZ616" i="1"/>
  <c r="X616" i="1"/>
  <c r="P578" i="1"/>
  <c r="CQ578" i="1"/>
  <c r="CR574" i="1"/>
  <c r="CS574" i="1"/>
  <c r="R574" i="1"/>
  <c r="CQ572" i="1"/>
  <c r="P572" i="1"/>
  <c r="P531" i="1"/>
  <c r="CQ531" i="1"/>
  <c r="Y474" i="1"/>
  <c r="CY474" i="1"/>
  <c r="CZ474" i="1"/>
  <c r="X474" i="1"/>
  <c r="Q629" i="1"/>
  <c r="CP629" i="1" s="1"/>
  <c r="O629" i="1" s="1"/>
  <c r="CR618" i="1"/>
  <c r="CS618" i="1"/>
  <c r="X576" i="1"/>
  <c r="Y576" i="1"/>
  <c r="CY576" i="1"/>
  <c r="BB458" i="1"/>
  <c r="F550" i="1"/>
  <c r="CZ526" i="1"/>
  <c r="X526" i="1"/>
  <c r="Y526" i="1"/>
  <c r="AB523" i="1"/>
  <c r="CT523" i="1"/>
  <c r="CB537" i="1"/>
  <c r="CZ483" i="1"/>
  <c r="X483" i="1"/>
  <c r="Y483" i="1"/>
  <c r="CY483" i="1"/>
  <c r="AB470" i="1"/>
  <c r="P470" i="1"/>
  <c r="CP470" i="1" s="1"/>
  <c r="O470" i="1" s="1"/>
  <c r="GM470" i="1" s="1"/>
  <c r="GO470" i="1" s="1"/>
  <c r="CQ470" i="1"/>
  <c r="Q466" i="1"/>
  <c r="R466" i="1"/>
  <c r="AD629" i="1"/>
  <c r="AB629" i="1" s="1"/>
  <c r="CS627" i="1"/>
  <c r="AB627" i="1"/>
  <c r="V619" i="1"/>
  <c r="EA683" i="1" s="1"/>
  <c r="AD618" i="1"/>
  <c r="AB618" i="1" s="1"/>
  <c r="AD616" i="1"/>
  <c r="AB616" i="1" s="1"/>
  <c r="AB614" i="1"/>
  <c r="FT569" i="1"/>
  <c r="EK580" i="1"/>
  <c r="AS580" i="1"/>
  <c r="CZ574" i="1"/>
  <c r="P573" i="1"/>
  <c r="AU458" i="1"/>
  <c r="F556" i="1"/>
  <c r="P527" i="1"/>
  <c r="CQ527" i="1"/>
  <c r="FT458" i="1"/>
  <c r="EK537" i="1"/>
  <c r="X510" i="1"/>
  <c r="Y510" i="1"/>
  <c r="CY510" i="1"/>
  <c r="CZ510" i="1"/>
  <c r="Q500" i="1"/>
  <c r="R500" i="1"/>
  <c r="FV537" i="1"/>
  <c r="Q667" i="1"/>
  <c r="CP667" i="1" s="1"/>
  <c r="O667" i="1" s="1"/>
  <c r="AB658" i="1"/>
  <c r="AD648" i="1"/>
  <c r="AB648" i="1" s="1"/>
  <c r="AB646" i="1"/>
  <c r="S645" i="1"/>
  <c r="AD636" i="1"/>
  <c r="P636" i="1"/>
  <c r="CP636" i="1" s="1"/>
  <c r="O636" i="1" s="1"/>
  <c r="AB634" i="1"/>
  <c r="S633" i="1"/>
  <c r="AD624" i="1"/>
  <c r="P624" i="1"/>
  <c r="CP624" i="1" s="1"/>
  <c r="O624" i="1" s="1"/>
  <c r="AB622" i="1"/>
  <c r="S621" i="1"/>
  <c r="U616" i="1"/>
  <c r="CY574" i="1"/>
  <c r="DW580" i="1"/>
  <c r="S534" i="1"/>
  <c r="CT534" i="1"/>
  <c r="AB527" i="1"/>
  <c r="CY520" i="1"/>
  <c r="CZ520" i="1"/>
  <c r="X520" i="1"/>
  <c r="GM520" i="1" s="1"/>
  <c r="GO520" i="1" s="1"/>
  <c r="Y520" i="1"/>
  <c r="S519" i="1"/>
  <c r="CP512" i="1"/>
  <c r="O512" i="1" s="1"/>
  <c r="V500" i="1"/>
  <c r="CP474" i="1"/>
  <c r="O474" i="1" s="1"/>
  <c r="GM474" i="1" s="1"/>
  <c r="GO474" i="1" s="1"/>
  <c r="CS629" i="1"/>
  <c r="CQ614" i="1"/>
  <c r="EI569" i="1"/>
  <c r="P590" i="1"/>
  <c r="AI580" i="1"/>
  <c r="CS534" i="1"/>
  <c r="AD534" i="1"/>
  <c r="AB534" i="1" s="1"/>
  <c r="GM513" i="1"/>
  <c r="GO513" i="1" s="1"/>
  <c r="X512" i="1"/>
  <c r="Y512" i="1"/>
  <c r="CY512" i="1"/>
  <c r="CZ512" i="1"/>
  <c r="P493" i="1"/>
  <c r="CP493" i="1" s="1"/>
  <c r="O493" i="1" s="1"/>
  <c r="GM493" i="1" s="1"/>
  <c r="GO493" i="1" s="1"/>
  <c r="CQ493" i="1"/>
  <c r="AB493" i="1"/>
  <c r="CS486" i="1"/>
  <c r="CR486" i="1"/>
  <c r="P650" i="1"/>
  <c r="CP650" i="1" s="1"/>
  <c r="O650" i="1" s="1"/>
  <c r="AD638" i="1"/>
  <c r="AB638" i="1" s="1"/>
  <c r="P638" i="1"/>
  <c r="CP638" i="1" s="1"/>
  <c r="O638" i="1" s="1"/>
  <c r="AB636" i="1"/>
  <c r="AD626" i="1"/>
  <c r="AB626" i="1" s="1"/>
  <c r="P626" i="1"/>
  <c r="CP626" i="1" s="1"/>
  <c r="O626" i="1" s="1"/>
  <c r="AB624" i="1"/>
  <c r="CZ620" i="1"/>
  <c r="R620" i="1"/>
  <c r="CT616" i="1"/>
  <c r="Y616" i="1"/>
  <c r="X574" i="1"/>
  <c r="CY524" i="1"/>
  <c r="CZ524" i="1"/>
  <c r="X524" i="1"/>
  <c r="Y524" i="1"/>
  <c r="S523" i="1"/>
  <c r="P517" i="1"/>
  <c r="CQ517" i="1"/>
  <c r="U507" i="1"/>
  <c r="S502" i="1"/>
  <c r="CT502" i="1"/>
  <c r="P497" i="1"/>
  <c r="CP497" i="1" s="1"/>
  <c r="O497" i="1" s="1"/>
  <c r="GM497" i="1" s="1"/>
  <c r="GO497" i="1" s="1"/>
  <c r="CQ497" i="1"/>
  <c r="AB497" i="1"/>
  <c r="AD486" i="1"/>
  <c r="AB486" i="1" s="1"/>
  <c r="CY484" i="1"/>
  <c r="X484" i="1"/>
  <c r="Y484" i="1"/>
  <c r="CZ484" i="1"/>
  <c r="S642" i="1"/>
  <c r="S630" i="1"/>
  <c r="CY620" i="1"/>
  <c r="Q619" i="1"/>
  <c r="R619" i="1"/>
  <c r="CT618" i="1"/>
  <c r="R617" i="1"/>
  <c r="S617" i="1"/>
  <c r="CS616" i="1"/>
  <c r="V616" i="1"/>
  <c r="CQ615" i="1"/>
  <c r="P615" i="1"/>
  <c r="Q578" i="1"/>
  <c r="R578" i="1"/>
  <c r="S578" i="1"/>
  <c r="Q574" i="1"/>
  <c r="CP574" i="1" s="1"/>
  <c r="O574" i="1" s="1"/>
  <c r="GM574" i="1" s="1"/>
  <c r="GO574" i="1" s="1"/>
  <c r="CL458" i="1"/>
  <c r="BC537" i="1"/>
  <c r="P535" i="1"/>
  <c r="CQ535" i="1"/>
  <c r="Y532" i="1"/>
  <c r="GM532" i="1" s="1"/>
  <c r="GO532" i="1" s="1"/>
  <c r="CY532" i="1"/>
  <c r="CZ532" i="1"/>
  <c r="CQ520" i="1"/>
  <c r="AB520" i="1"/>
  <c r="Y516" i="1"/>
  <c r="X516" i="1"/>
  <c r="CY516" i="1"/>
  <c r="CP496" i="1"/>
  <c r="O496" i="1" s="1"/>
  <c r="GM496" i="1" s="1"/>
  <c r="GO496" i="1" s="1"/>
  <c r="GM461" i="1"/>
  <c r="U619" i="1"/>
  <c r="DZ683" i="1" s="1"/>
  <c r="R618" i="1"/>
  <c r="V614" i="1"/>
  <c r="AI683" i="1" s="1"/>
  <c r="CI580" i="1"/>
  <c r="GX578" i="1"/>
  <c r="W573" i="1"/>
  <c r="AJ580" i="1" s="1"/>
  <c r="CU205" i="3"/>
  <c r="CX212" i="3"/>
  <c r="CV205" i="3"/>
  <c r="CX213" i="3"/>
  <c r="CX205" i="3"/>
  <c r="CW206" i="3"/>
  <c r="CX206" i="3"/>
  <c r="CX215" i="3"/>
  <c r="CW208" i="3"/>
  <c r="CX208" i="3"/>
  <c r="Q571" i="1"/>
  <c r="AD580" i="1" s="1"/>
  <c r="R571" i="1"/>
  <c r="AE580" i="1" s="1"/>
  <c r="BB569" i="1"/>
  <c r="AB535" i="1"/>
  <c r="R534" i="1"/>
  <c r="S530" i="1"/>
  <c r="CT530" i="1"/>
  <c r="CP516" i="1"/>
  <c r="O516" i="1" s="1"/>
  <c r="GM516" i="1" s="1"/>
  <c r="GO516" i="1" s="1"/>
  <c r="S507" i="1"/>
  <c r="CT507" i="1"/>
  <c r="AB507" i="1"/>
  <c r="CZ491" i="1"/>
  <c r="X491" i="1"/>
  <c r="Y491" i="1"/>
  <c r="CY491" i="1"/>
  <c r="CS462" i="1"/>
  <c r="CR462" i="1"/>
  <c r="AD462" i="1"/>
  <c r="CQ416" i="1"/>
  <c r="AB416" i="1"/>
  <c r="P416" i="1"/>
  <c r="CP416" i="1" s="1"/>
  <c r="O416" i="1" s="1"/>
  <c r="Q572" i="1"/>
  <c r="FP569" i="1"/>
  <c r="P530" i="1"/>
  <c r="S529" i="1"/>
  <c r="R526" i="1"/>
  <c r="Q523" i="1"/>
  <c r="CX203" i="3"/>
  <c r="CU198" i="3"/>
  <c r="CW199" i="3"/>
  <c r="CX199" i="3"/>
  <c r="CW200" i="3"/>
  <c r="CX201" i="3"/>
  <c r="CX200" i="3"/>
  <c r="W507" i="1"/>
  <c r="CP506" i="1"/>
  <c r="O506" i="1" s="1"/>
  <c r="X501" i="1"/>
  <c r="GM501" i="1" s="1"/>
  <c r="GO501" i="1" s="1"/>
  <c r="Y501" i="1"/>
  <c r="X495" i="1"/>
  <c r="Y495" i="1"/>
  <c r="AB485" i="1"/>
  <c r="Q479" i="1"/>
  <c r="R479" i="1"/>
  <c r="S479" i="1"/>
  <c r="T479" i="1"/>
  <c r="X472" i="1"/>
  <c r="Y472" i="1"/>
  <c r="W466" i="1"/>
  <c r="X410" i="1"/>
  <c r="Y410" i="1"/>
  <c r="CY410" i="1"/>
  <c r="CZ410" i="1"/>
  <c r="P393" i="1"/>
  <c r="CP393" i="1" s="1"/>
  <c r="O393" i="1" s="1"/>
  <c r="GM393" i="1" s="1"/>
  <c r="GO393" i="1" s="1"/>
  <c r="CQ393" i="1"/>
  <c r="BZ321" i="1"/>
  <c r="AQ426" i="1"/>
  <c r="AD572" i="1"/>
  <c r="AB572" i="1" s="1"/>
  <c r="R533" i="1"/>
  <c r="R529" i="1"/>
  <c r="CZ528" i="1"/>
  <c r="Q526" i="1"/>
  <c r="P523" i="1"/>
  <c r="CP523" i="1" s="1"/>
  <c r="O523" i="1" s="1"/>
  <c r="S522" i="1"/>
  <c r="P519" i="1"/>
  <c r="CP519" i="1" s="1"/>
  <c r="O519" i="1" s="1"/>
  <c r="CP503" i="1"/>
  <c r="O503" i="1" s="1"/>
  <c r="GM503" i="1" s="1"/>
  <c r="GO503" i="1" s="1"/>
  <c r="P500" i="1"/>
  <c r="CP500" i="1" s="1"/>
  <c r="O500" i="1" s="1"/>
  <c r="CY492" i="1"/>
  <c r="CZ492" i="1"/>
  <c r="Y492" i="1"/>
  <c r="U487" i="1"/>
  <c r="GX479" i="1"/>
  <c r="V479" i="1"/>
  <c r="Q476" i="1"/>
  <c r="R476" i="1"/>
  <c r="U476" i="1"/>
  <c r="I478" i="1"/>
  <c r="S478" i="1" s="1"/>
  <c r="CT423" i="1"/>
  <c r="S423" i="1"/>
  <c r="AB393" i="1"/>
  <c r="Q533" i="1"/>
  <c r="CP533" i="1" s="1"/>
  <c r="O533" i="1" s="1"/>
  <c r="GM533" i="1" s="1"/>
  <c r="GO533" i="1" s="1"/>
  <c r="Q529" i="1"/>
  <c r="CP529" i="1" s="1"/>
  <c r="O529" i="1" s="1"/>
  <c r="CY528" i="1"/>
  <c r="P526" i="1"/>
  <c r="CP526" i="1" s="1"/>
  <c r="O526" i="1" s="1"/>
  <c r="GM526" i="1" s="1"/>
  <c r="GO526" i="1" s="1"/>
  <c r="R522" i="1"/>
  <c r="S518" i="1"/>
  <c r="CR516" i="1"/>
  <c r="R516" i="1"/>
  <c r="AB502" i="1"/>
  <c r="CR498" i="1"/>
  <c r="CS498" i="1"/>
  <c r="R498" i="1"/>
  <c r="R492" i="1"/>
  <c r="CR492" i="1"/>
  <c r="CS492" i="1"/>
  <c r="CY489" i="1"/>
  <c r="CZ489" i="1"/>
  <c r="X489" i="1"/>
  <c r="GM489" i="1" s="1"/>
  <c r="GO489" i="1" s="1"/>
  <c r="Y489" i="1"/>
  <c r="GX487" i="1"/>
  <c r="W487" i="1"/>
  <c r="P484" i="1"/>
  <c r="CQ484" i="1"/>
  <c r="CY481" i="1"/>
  <c r="CZ481" i="1"/>
  <c r="X481" i="1"/>
  <c r="GM481" i="1" s="1"/>
  <c r="GO481" i="1" s="1"/>
  <c r="Y481" i="1"/>
  <c r="CQ465" i="1"/>
  <c r="P465" i="1"/>
  <c r="AB465" i="1"/>
  <c r="ET321" i="1"/>
  <c r="P439" i="1"/>
  <c r="CT403" i="1"/>
  <c r="S403" i="1"/>
  <c r="EG184" i="1"/>
  <c r="P293" i="1"/>
  <c r="Q522" i="1"/>
  <c r="CP522" i="1" s="1"/>
  <c r="O522" i="1" s="1"/>
  <c r="CY515" i="1"/>
  <c r="Y515" i="1"/>
  <c r="CQ510" i="1"/>
  <c r="P510" i="1"/>
  <c r="CP510" i="1" s="1"/>
  <c r="O510" i="1" s="1"/>
  <c r="GM510" i="1" s="1"/>
  <c r="GO510" i="1" s="1"/>
  <c r="CY508" i="1"/>
  <c r="X508" i="1"/>
  <c r="GM508" i="1" s="1"/>
  <c r="GO508" i="1" s="1"/>
  <c r="AB505" i="1"/>
  <c r="X504" i="1"/>
  <c r="Y504" i="1"/>
  <c r="CY498" i="1"/>
  <c r="AD498" i="1"/>
  <c r="AB498" i="1" s="1"/>
  <c r="CQ491" i="1"/>
  <c r="P491" i="1"/>
  <c r="CP491" i="1" s="1"/>
  <c r="O491" i="1" s="1"/>
  <c r="GM491" i="1" s="1"/>
  <c r="GO491" i="1" s="1"/>
  <c r="Q487" i="1"/>
  <c r="R487" i="1"/>
  <c r="S487" i="1"/>
  <c r="CQ483" i="1"/>
  <c r="P483" i="1"/>
  <c r="CP483" i="1" s="1"/>
  <c r="O483" i="1" s="1"/>
  <c r="GM483" i="1" s="1"/>
  <c r="GO483" i="1" s="1"/>
  <c r="T466" i="1"/>
  <c r="S387" i="1"/>
  <c r="CT387" i="1"/>
  <c r="Q615" i="1"/>
  <c r="F605" i="1"/>
  <c r="Q576" i="1"/>
  <c r="CX219" i="3"/>
  <c r="CX220" i="3"/>
  <c r="CU216" i="3"/>
  <c r="CX225" i="3"/>
  <c r="CX222" i="3"/>
  <c r="CW217" i="3"/>
  <c r="CX217" i="3"/>
  <c r="CX226" i="3"/>
  <c r="CX223" i="3"/>
  <c r="F562" i="1"/>
  <c r="AO537" i="1"/>
  <c r="CZ535" i="1"/>
  <c r="CZ531" i="1"/>
  <c r="CS526" i="1"/>
  <c r="AB526" i="1"/>
  <c r="AD522" i="1"/>
  <c r="AB522" i="1" s="1"/>
  <c r="CS514" i="1"/>
  <c r="AB512" i="1"/>
  <c r="Q511" i="1"/>
  <c r="AB510" i="1"/>
  <c r="CZ508" i="1"/>
  <c r="R508" i="1"/>
  <c r="CS505" i="1"/>
  <c r="CR502" i="1"/>
  <c r="CZ501" i="1"/>
  <c r="CQ498" i="1"/>
  <c r="CR496" i="1"/>
  <c r="CS496" i="1"/>
  <c r="AB492" i="1"/>
  <c r="V491" i="1"/>
  <c r="AB491" i="1"/>
  <c r="V483" i="1"/>
  <c r="AB483" i="1"/>
  <c r="S476" i="1"/>
  <c r="CT466" i="1"/>
  <c r="S466" i="1"/>
  <c r="Q465" i="1"/>
  <c r="R465" i="1"/>
  <c r="I467" i="1"/>
  <c r="GX467" i="1" s="1"/>
  <c r="W465" i="1"/>
  <c r="AO321" i="1"/>
  <c r="F430" i="1"/>
  <c r="X414" i="1"/>
  <c r="Y414" i="1"/>
  <c r="CY414" i="1"/>
  <c r="X400" i="1"/>
  <c r="Y400" i="1"/>
  <c r="CY400" i="1"/>
  <c r="CS387" i="1"/>
  <c r="Q387" i="1"/>
  <c r="R387" i="1"/>
  <c r="CR387" i="1"/>
  <c r="AD387" i="1"/>
  <c r="AD615" i="1"/>
  <c r="AB615" i="1" s="1"/>
  <c r="AD576" i="1"/>
  <c r="AB576" i="1" s="1"/>
  <c r="P576" i="1"/>
  <c r="S573" i="1"/>
  <c r="S571" i="1"/>
  <c r="CS533" i="1"/>
  <c r="CS529" i="1"/>
  <c r="R525" i="1"/>
  <c r="R521" i="1"/>
  <c r="P518" i="1"/>
  <c r="CP518" i="1" s="1"/>
  <c r="O518" i="1" s="1"/>
  <c r="AD515" i="1"/>
  <c r="AB515" i="1" s="1"/>
  <c r="CR514" i="1"/>
  <c r="CQ505" i="1"/>
  <c r="CQ502" i="1"/>
  <c r="CY501" i="1"/>
  <c r="GX500" i="1"/>
  <c r="CY499" i="1"/>
  <c r="CZ499" i="1"/>
  <c r="Y499" i="1"/>
  <c r="GM499" i="1" s="1"/>
  <c r="GO499" i="1" s="1"/>
  <c r="X492" i="1"/>
  <c r="CT491" i="1"/>
  <c r="CT483" i="1"/>
  <c r="CR477" i="1"/>
  <c r="CS477" i="1"/>
  <c r="AD477" i="1"/>
  <c r="AB477" i="1" s="1"/>
  <c r="R477" i="1"/>
  <c r="CY473" i="1"/>
  <c r="CZ473" i="1"/>
  <c r="X473" i="1"/>
  <c r="GM473" i="1" s="1"/>
  <c r="GO473" i="1" s="1"/>
  <c r="Y473" i="1"/>
  <c r="CQ424" i="1"/>
  <c r="AB424" i="1"/>
  <c r="P424" i="1"/>
  <c r="CP424" i="1" s="1"/>
  <c r="O424" i="1" s="1"/>
  <c r="GM424" i="1" s="1"/>
  <c r="GO424" i="1" s="1"/>
  <c r="Y574" i="1"/>
  <c r="Y533" i="1"/>
  <c r="S527" i="1"/>
  <c r="Q525" i="1"/>
  <c r="CS522" i="1"/>
  <c r="Q521" i="1"/>
  <c r="S517" i="1"/>
  <c r="CS516" i="1"/>
  <c r="CQ514" i="1"/>
  <c r="CQ512" i="1"/>
  <c r="CT510" i="1"/>
  <c r="CT509" i="1"/>
  <c r="S509" i="1"/>
  <c r="CY506" i="1"/>
  <c r="AB496" i="1"/>
  <c r="CZ495" i="1"/>
  <c r="CT494" i="1"/>
  <c r="S494" i="1"/>
  <c r="CP494" i="1" s="1"/>
  <c r="O494" i="1" s="1"/>
  <c r="CQ488" i="1"/>
  <c r="AB488" i="1"/>
  <c r="CT478" i="1"/>
  <c r="CR465" i="1"/>
  <c r="X464" i="1"/>
  <c r="Y464" i="1"/>
  <c r="CY464" i="1"/>
  <c r="CZ464" i="1"/>
  <c r="CS615" i="1"/>
  <c r="CS576" i="1"/>
  <c r="GA537" i="1"/>
  <c r="R535" i="1"/>
  <c r="R531" i="1"/>
  <c r="R527" i="1"/>
  <c r="AD525" i="1"/>
  <c r="AB525" i="1" s="1"/>
  <c r="P525" i="1"/>
  <c r="CP525" i="1" s="1"/>
  <c r="O525" i="1" s="1"/>
  <c r="GM525" i="1" s="1"/>
  <c r="GO525" i="1" s="1"/>
  <c r="AD521" i="1"/>
  <c r="AB521" i="1" s="1"/>
  <c r="P521" i="1"/>
  <c r="AB518" i="1"/>
  <c r="R517" i="1"/>
  <c r="CT515" i="1"/>
  <c r="CY513" i="1"/>
  <c r="CR513" i="1"/>
  <c r="CS513" i="1"/>
  <c r="CY511" i="1"/>
  <c r="CZ511" i="1"/>
  <c r="Y511" i="1"/>
  <c r="CS510" i="1"/>
  <c r="CR509" i="1"/>
  <c r="CS509" i="1"/>
  <c r="AB508" i="1"/>
  <c r="R505" i="1"/>
  <c r="R502" i="1"/>
  <c r="AD499" i="1"/>
  <c r="AB499" i="1" s="1"/>
  <c r="CY495" i="1"/>
  <c r="CR494" i="1"/>
  <c r="CS494" i="1"/>
  <c r="AD494" i="1"/>
  <c r="Q492" i="1"/>
  <c r="CP492" i="1" s="1"/>
  <c r="O492" i="1" s="1"/>
  <c r="GM492" i="1" s="1"/>
  <c r="GO492" i="1" s="1"/>
  <c r="S490" i="1"/>
  <c r="S482" i="1"/>
  <c r="CP482" i="1" s="1"/>
  <c r="O482" i="1" s="1"/>
  <c r="P479" i="1"/>
  <c r="CP479" i="1" s="1"/>
  <c r="O479" i="1" s="1"/>
  <c r="P476" i="1"/>
  <c r="CP476" i="1" s="1"/>
  <c r="O476" i="1" s="1"/>
  <c r="CQ476" i="1"/>
  <c r="CQ475" i="1"/>
  <c r="AB475" i="1"/>
  <c r="P475" i="1"/>
  <c r="CP475" i="1" s="1"/>
  <c r="O475" i="1" s="1"/>
  <c r="V466" i="1"/>
  <c r="FR426" i="1"/>
  <c r="S401" i="1"/>
  <c r="CT401" i="1"/>
  <c r="CR330" i="1"/>
  <c r="CS330" i="1"/>
  <c r="AD330" i="1"/>
  <c r="AB330" i="1" s="1"/>
  <c r="Q330" i="1"/>
  <c r="R330" i="1"/>
  <c r="R575" i="1"/>
  <c r="EU537" i="1"/>
  <c r="Q535" i="1"/>
  <c r="Q531" i="1"/>
  <c r="Q517" i="1"/>
  <c r="X515" i="1"/>
  <c r="GM515" i="1" s="1"/>
  <c r="GO515" i="1" s="1"/>
  <c r="R514" i="1"/>
  <c r="AD513" i="1"/>
  <c r="CR510" i="1"/>
  <c r="AD509" i="1"/>
  <c r="AB509" i="1" s="1"/>
  <c r="Y508" i="1"/>
  <c r="P507" i="1"/>
  <c r="Q505" i="1"/>
  <c r="CP505" i="1" s="1"/>
  <c r="O505" i="1" s="1"/>
  <c r="CZ504" i="1"/>
  <c r="CR504" i="1"/>
  <c r="CS504" i="1"/>
  <c r="R504" i="1"/>
  <c r="Q502" i="1"/>
  <c r="CT496" i="1"/>
  <c r="CQ495" i="1"/>
  <c r="P495" i="1"/>
  <c r="CP495" i="1" s="1"/>
  <c r="O495" i="1" s="1"/>
  <c r="GM495" i="1" s="1"/>
  <c r="GO495" i="1" s="1"/>
  <c r="AB494" i="1"/>
  <c r="W478" i="1"/>
  <c r="T476" i="1"/>
  <c r="U466" i="1"/>
  <c r="CQ422" i="1"/>
  <c r="P422" i="1"/>
  <c r="CP422" i="1" s="1"/>
  <c r="O422" i="1" s="1"/>
  <c r="GM422" i="1" s="1"/>
  <c r="GO422" i="1" s="1"/>
  <c r="CQ412" i="1"/>
  <c r="AB412" i="1"/>
  <c r="P412" i="1"/>
  <c r="CP412" i="1" s="1"/>
  <c r="O412" i="1" s="1"/>
  <c r="GM412" i="1" s="1"/>
  <c r="GO412" i="1" s="1"/>
  <c r="CQ404" i="1"/>
  <c r="AB404" i="1"/>
  <c r="P404" i="1"/>
  <c r="CR401" i="1"/>
  <c r="CS401" i="1"/>
  <c r="AD401" i="1"/>
  <c r="Q401" i="1"/>
  <c r="R401" i="1"/>
  <c r="CJ426" i="1"/>
  <c r="AG426" i="1"/>
  <c r="FY537" i="1"/>
  <c r="ET537" i="1"/>
  <c r="Q514" i="1"/>
  <c r="CP514" i="1" s="1"/>
  <c r="O514" i="1" s="1"/>
  <c r="AB513" i="1"/>
  <c r="R510" i="1"/>
  <c r="Y506" i="1"/>
  <c r="CY504" i="1"/>
  <c r="AD504" i="1"/>
  <c r="AB504" i="1" s="1"/>
  <c r="P502" i="1"/>
  <c r="U500" i="1"/>
  <c r="X498" i="1"/>
  <c r="GM498" i="1" s="1"/>
  <c r="GO498" i="1" s="1"/>
  <c r="Y498" i="1"/>
  <c r="CQ496" i="1"/>
  <c r="AB495" i="1"/>
  <c r="X488" i="1"/>
  <c r="Y488" i="1"/>
  <c r="P487" i="1"/>
  <c r="CP487" i="1" s="1"/>
  <c r="O487" i="1" s="1"/>
  <c r="CT486" i="1"/>
  <c r="Q484" i="1"/>
  <c r="R484" i="1"/>
  <c r="I486" i="1"/>
  <c r="X480" i="1"/>
  <c r="Y480" i="1"/>
  <c r="V478" i="1"/>
  <c r="CZ475" i="1"/>
  <c r="X475" i="1"/>
  <c r="Y475" i="1"/>
  <c r="AB473" i="1"/>
  <c r="CZ472" i="1"/>
  <c r="CT462" i="1"/>
  <c r="CP460" i="1"/>
  <c r="O460" i="1" s="1"/>
  <c r="CQ420" i="1"/>
  <c r="AB420" i="1"/>
  <c r="X418" i="1"/>
  <c r="Y418" i="1"/>
  <c r="CY418" i="1"/>
  <c r="CR406" i="1"/>
  <c r="CS406" i="1"/>
  <c r="AD406" i="1"/>
  <c r="R406" i="1"/>
  <c r="AB403" i="1"/>
  <c r="CQ401" i="1"/>
  <c r="AB401" i="1"/>
  <c r="P401" i="1"/>
  <c r="CP401" i="1" s="1"/>
  <c r="O401" i="1" s="1"/>
  <c r="AD372" i="1"/>
  <c r="AB372" i="1" s="1"/>
  <c r="Q372" i="1"/>
  <c r="CP372" i="1" s="1"/>
  <c r="O372" i="1" s="1"/>
  <c r="R372" i="1"/>
  <c r="CR372" i="1"/>
  <c r="Y372" i="1"/>
  <c r="CS372" i="1"/>
  <c r="Q336" i="1"/>
  <c r="R336" i="1"/>
  <c r="S336" i="1"/>
  <c r="U336" i="1"/>
  <c r="GB184" i="1"/>
  <c r="ES289" i="1"/>
  <c r="CR489" i="1"/>
  <c r="S485" i="1"/>
  <c r="CP485" i="1" s="1"/>
  <c r="O485" i="1" s="1"/>
  <c r="CR481" i="1"/>
  <c r="S477" i="1"/>
  <c r="CP477" i="1" s="1"/>
  <c r="O477" i="1" s="1"/>
  <c r="CR473" i="1"/>
  <c r="CQ468" i="1"/>
  <c r="X422" i="1"/>
  <c r="Y422" i="1"/>
  <c r="CY422" i="1"/>
  <c r="S411" i="1"/>
  <c r="S395" i="1"/>
  <c r="CS369" i="1"/>
  <c r="Q369" i="1"/>
  <c r="R369" i="1"/>
  <c r="CR369" i="1"/>
  <c r="Q488" i="1"/>
  <c r="CP488" i="1" s="1"/>
  <c r="O488" i="1" s="1"/>
  <c r="GM488" i="1" s="1"/>
  <c r="GO488" i="1" s="1"/>
  <c r="Q480" i="1"/>
  <c r="CP480" i="1" s="1"/>
  <c r="O480" i="1" s="1"/>
  <c r="GM480" i="1" s="1"/>
  <c r="GO480" i="1" s="1"/>
  <c r="Q472" i="1"/>
  <c r="CP472" i="1" s="1"/>
  <c r="O472" i="1" s="1"/>
  <c r="GM472" i="1" s="1"/>
  <c r="GO472" i="1" s="1"/>
  <c r="P466" i="1"/>
  <c r="CP466" i="1" s="1"/>
  <c r="O466" i="1" s="1"/>
  <c r="AB462" i="1"/>
  <c r="CY460" i="1"/>
  <c r="GD321" i="1"/>
  <c r="EU426" i="1"/>
  <c r="CY415" i="1"/>
  <c r="CZ415" i="1"/>
  <c r="Y415" i="1"/>
  <c r="Q463" i="1"/>
  <c r="R463" i="1"/>
  <c r="S463" i="1"/>
  <c r="R460" i="1"/>
  <c r="BX321" i="1"/>
  <c r="CG426" i="1"/>
  <c r="CY419" i="1"/>
  <c r="CZ419" i="1"/>
  <c r="Y419" i="1"/>
  <c r="CY408" i="1"/>
  <c r="CZ408" i="1"/>
  <c r="X408" i="1"/>
  <c r="GM408" i="1" s="1"/>
  <c r="GO408" i="1" s="1"/>
  <c r="CZ406" i="1"/>
  <c r="CT364" i="1"/>
  <c r="S364" i="1"/>
  <c r="CP362" i="1"/>
  <c r="O362" i="1" s="1"/>
  <c r="AI426" i="1"/>
  <c r="X342" i="1"/>
  <c r="Y342" i="1"/>
  <c r="CY342" i="1"/>
  <c r="CZ342" i="1"/>
  <c r="AD460" i="1"/>
  <c r="AB460" i="1" s="1"/>
  <c r="P420" i="1"/>
  <c r="CP420" i="1" s="1"/>
  <c r="O420" i="1" s="1"/>
  <c r="X406" i="1"/>
  <c r="Y406" i="1"/>
  <c r="CY406" i="1"/>
  <c r="CR398" i="1"/>
  <c r="CS398" i="1"/>
  <c r="AD398" i="1"/>
  <c r="R398" i="1"/>
  <c r="CR364" i="1"/>
  <c r="CS364" i="1"/>
  <c r="AD364" i="1"/>
  <c r="Q364" i="1"/>
  <c r="R364" i="1"/>
  <c r="CB426" i="1"/>
  <c r="P348" i="1"/>
  <c r="CQ348" i="1"/>
  <c r="AJ426" i="1"/>
  <c r="DZ426" i="1"/>
  <c r="AB279" i="1"/>
  <c r="CQ279" i="1"/>
  <c r="P279" i="1"/>
  <c r="EB184" i="1"/>
  <c r="DO289" i="1"/>
  <c r="AG184" i="1"/>
  <c r="T289" i="1"/>
  <c r="CS488" i="1"/>
  <c r="CS480" i="1"/>
  <c r="AB480" i="1"/>
  <c r="CS472" i="1"/>
  <c r="AB472" i="1"/>
  <c r="CZ470" i="1"/>
  <c r="R470" i="1"/>
  <c r="CZ469" i="1"/>
  <c r="Q469" i="1"/>
  <c r="Q468" i="1"/>
  <c r="CP468" i="1" s="1"/>
  <c r="O468" i="1" s="1"/>
  <c r="GX466" i="1"/>
  <c r="Q406" i="1"/>
  <c r="Q404" i="1"/>
  <c r="R404" i="1"/>
  <c r="Q396" i="1"/>
  <c r="CP396" i="1" s="1"/>
  <c r="O396" i="1" s="1"/>
  <c r="R396" i="1"/>
  <c r="S396" i="1"/>
  <c r="CP379" i="1"/>
  <c r="O379" i="1" s="1"/>
  <c r="AB348" i="1"/>
  <c r="CD426" i="1"/>
  <c r="CY333" i="1"/>
  <c r="CZ333" i="1"/>
  <c r="X333" i="1"/>
  <c r="Y333" i="1"/>
  <c r="CX195" i="3"/>
  <c r="CX197" i="3"/>
  <c r="CU191" i="3"/>
  <c r="CX191" i="3"/>
  <c r="CX193" i="3"/>
  <c r="CW193" i="3"/>
  <c r="R503" i="1"/>
  <c r="R497" i="1"/>
  <c r="R493" i="1"/>
  <c r="P469" i="1"/>
  <c r="CP469" i="1" s="1"/>
  <c r="O469" i="1" s="1"/>
  <c r="GM469" i="1" s="1"/>
  <c r="GO469" i="1" s="1"/>
  <c r="S468" i="1"/>
  <c r="CQ467" i="1"/>
  <c r="P467" i="1"/>
  <c r="CQ462" i="1"/>
  <c r="CZ461" i="1"/>
  <c r="CM321" i="1"/>
  <c r="BD426" i="1"/>
  <c r="CT417" i="1"/>
  <c r="S417" i="1"/>
  <c r="CR410" i="1"/>
  <c r="CS410" i="1"/>
  <c r="AD410" i="1"/>
  <c r="R410" i="1"/>
  <c r="CQ408" i="1"/>
  <c r="AB408" i="1"/>
  <c r="U404" i="1"/>
  <c r="CY398" i="1"/>
  <c r="CZ284" i="1"/>
  <c r="X284" i="1"/>
  <c r="Y284" i="1"/>
  <c r="CY284" i="1"/>
  <c r="CY461" i="1"/>
  <c r="CR461" i="1"/>
  <c r="CS461" i="1"/>
  <c r="R461" i="1"/>
  <c r="CS460" i="1"/>
  <c r="Y460" i="1"/>
  <c r="F442" i="1"/>
  <c r="CT421" i="1"/>
  <c r="S421" i="1"/>
  <c r="CR414" i="1"/>
  <c r="CS414" i="1"/>
  <c r="AD414" i="1"/>
  <c r="R414" i="1"/>
  <c r="Y408" i="1"/>
  <c r="S407" i="1"/>
  <c r="Q402" i="1"/>
  <c r="CP402" i="1" s="1"/>
  <c r="O402" i="1" s="1"/>
  <c r="R402" i="1"/>
  <c r="S402" i="1"/>
  <c r="AB399" i="1"/>
  <c r="CZ398" i="1"/>
  <c r="X398" i="1"/>
  <c r="Y398" i="1"/>
  <c r="GX396" i="1"/>
  <c r="V396" i="1"/>
  <c r="CY392" i="1"/>
  <c r="CZ392" i="1"/>
  <c r="X392" i="1"/>
  <c r="Y392" i="1"/>
  <c r="X388" i="1"/>
  <c r="Y388" i="1"/>
  <c r="CY388" i="1"/>
  <c r="CZ388" i="1"/>
  <c r="CY376" i="1"/>
  <c r="CZ376" i="1"/>
  <c r="X376" i="1"/>
  <c r="Y376" i="1"/>
  <c r="CT357" i="1"/>
  <c r="S357" i="1"/>
  <c r="CR343" i="1"/>
  <c r="CS343" i="1"/>
  <c r="Q343" i="1"/>
  <c r="R343" i="1"/>
  <c r="R489" i="1"/>
  <c r="R481" i="1"/>
  <c r="R473" i="1"/>
  <c r="I471" i="1"/>
  <c r="GX471" i="1" s="1"/>
  <c r="CQ464" i="1"/>
  <c r="AB464" i="1"/>
  <c r="X460" i="1"/>
  <c r="FT321" i="1"/>
  <c r="EK426" i="1"/>
  <c r="CR418" i="1"/>
  <c r="CS418" i="1"/>
  <c r="AD418" i="1"/>
  <c r="R418" i="1"/>
  <c r="CP417" i="1"/>
  <c r="O417" i="1" s="1"/>
  <c r="CY416" i="1"/>
  <c r="X416" i="1"/>
  <c r="CY404" i="1"/>
  <c r="CZ404" i="1"/>
  <c r="X404" i="1"/>
  <c r="Q398" i="1"/>
  <c r="U396" i="1"/>
  <c r="CR392" i="1"/>
  <c r="CS392" i="1"/>
  <c r="AD392" i="1"/>
  <c r="CQ386" i="1"/>
  <c r="AB386" i="1"/>
  <c r="P386" i="1"/>
  <c r="CP386" i="1" s="1"/>
  <c r="O386" i="1" s="1"/>
  <c r="GM386" i="1" s="1"/>
  <c r="GO386" i="1" s="1"/>
  <c r="Y385" i="1"/>
  <c r="CY385" i="1"/>
  <c r="X385" i="1"/>
  <c r="CZ385" i="1"/>
  <c r="CQ382" i="1"/>
  <c r="AB382" i="1"/>
  <c r="P382" i="1"/>
  <c r="S377" i="1"/>
  <c r="CT377" i="1"/>
  <c r="X354" i="1"/>
  <c r="Y354" i="1"/>
  <c r="CY354" i="1"/>
  <c r="CZ354" i="1"/>
  <c r="AD343" i="1"/>
  <c r="AB343" i="1" s="1"/>
  <c r="S465" i="1"/>
  <c r="P462" i="1"/>
  <c r="CR422" i="1"/>
  <c r="CS422" i="1"/>
  <c r="AD422" i="1"/>
  <c r="AB422" i="1" s="1"/>
  <c r="R422" i="1"/>
  <c r="CY420" i="1"/>
  <c r="X420" i="1"/>
  <c r="CQ418" i="1"/>
  <c r="AB418" i="1"/>
  <c r="P418" i="1"/>
  <c r="CP418" i="1" s="1"/>
  <c r="O418" i="1" s="1"/>
  <c r="GM418" i="1" s="1"/>
  <c r="GO418" i="1" s="1"/>
  <c r="CZ416" i="1"/>
  <c r="CQ392" i="1"/>
  <c r="AB392" i="1"/>
  <c r="P392" i="1"/>
  <c r="CP392" i="1" s="1"/>
  <c r="O392" i="1" s="1"/>
  <c r="Q423" i="1"/>
  <c r="CP423" i="1" s="1"/>
  <c r="O423" i="1" s="1"/>
  <c r="Q419" i="1"/>
  <c r="CP419" i="1" s="1"/>
  <c r="O419" i="1" s="1"/>
  <c r="GM419" i="1" s="1"/>
  <c r="GO419" i="1" s="1"/>
  <c r="Q415" i="1"/>
  <c r="CP415" i="1" s="1"/>
  <c r="O415" i="1" s="1"/>
  <c r="GM415" i="1" s="1"/>
  <c r="GO415" i="1" s="1"/>
  <c r="Q411" i="1"/>
  <c r="CP411" i="1" s="1"/>
  <c r="O411" i="1" s="1"/>
  <c r="Q407" i="1"/>
  <c r="CP407" i="1" s="1"/>
  <c r="O407" i="1" s="1"/>
  <c r="Q395" i="1"/>
  <c r="CP395" i="1" s="1"/>
  <c r="O395" i="1" s="1"/>
  <c r="S391" i="1"/>
  <c r="X384" i="1"/>
  <c r="CZ383" i="1"/>
  <c r="Q376" i="1"/>
  <c r="CP376" i="1" s="1"/>
  <c r="O376" i="1" s="1"/>
  <c r="AB369" i="1"/>
  <c r="CR360" i="1"/>
  <c r="CS360" i="1"/>
  <c r="AD360" i="1"/>
  <c r="R360" i="1"/>
  <c r="CP355" i="1"/>
  <c r="O355" i="1" s="1"/>
  <c r="CP347" i="1"/>
  <c r="O347" i="1" s="1"/>
  <c r="S339" i="1"/>
  <c r="CT339" i="1"/>
  <c r="W336" i="1"/>
  <c r="EB426" i="1" s="1"/>
  <c r="CZ324" i="1"/>
  <c r="X324" i="1"/>
  <c r="Y324" i="1"/>
  <c r="CY324" i="1"/>
  <c r="AB323" i="1"/>
  <c r="AD270" i="1"/>
  <c r="R270" i="1"/>
  <c r="Q270" i="1"/>
  <c r="CR270" i="1"/>
  <c r="CS270" i="1"/>
  <c r="Y270" i="1"/>
  <c r="CP268" i="1"/>
  <c r="O268" i="1" s="1"/>
  <c r="FR268" i="1"/>
  <c r="AB387" i="1"/>
  <c r="CR379" i="1"/>
  <c r="R379" i="1"/>
  <c r="X371" i="1"/>
  <c r="CR371" i="1"/>
  <c r="R371" i="1"/>
  <c r="X368" i="1"/>
  <c r="Y368" i="1"/>
  <c r="CY368" i="1"/>
  <c r="R366" i="1"/>
  <c r="CR366" i="1"/>
  <c r="CS366" i="1"/>
  <c r="S351" i="1"/>
  <c r="CT351" i="1"/>
  <c r="CQ350" i="1"/>
  <c r="AB350" i="1"/>
  <c r="P350" i="1"/>
  <c r="P344" i="1"/>
  <c r="CQ344" i="1"/>
  <c r="CR339" i="1"/>
  <c r="CS339" i="1"/>
  <c r="V336" i="1"/>
  <c r="S331" i="1"/>
  <c r="CT331" i="1"/>
  <c r="Q328" i="1"/>
  <c r="R328" i="1"/>
  <c r="Y328" i="1"/>
  <c r="CR328" i="1"/>
  <c r="CS328" i="1"/>
  <c r="AD328" i="1"/>
  <c r="AB328" i="1" s="1"/>
  <c r="FR284" i="1"/>
  <c r="CZ281" i="1"/>
  <c r="X281" i="1"/>
  <c r="CY281" i="1"/>
  <c r="P276" i="1"/>
  <c r="CQ276" i="1"/>
  <c r="CI426" i="1"/>
  <c r="Q403" i="1"/>
  <c r="CP403" i="1" s="1"/>
  <c r="O403" i="1" s="1"/>
  <c r="R400" i="1"/>
  <c r="P398" i="1"/>
  <c r="CP398" i="1" s="1"/>
  <c r="O398" i="1" s="1"/>
  <c r="GM398" i="1" s="1"/>
  <c r="GO398" i="1" s="1"/>
  <c r="S397" i="1"/>
  <c r="CY394" i="1"/>
  <c r="Q391" i="1"/>
  <c r="CP391" i="1" s="1"/>
  <c r="O391" i="1" s="1"/>
  <c r="CY390" i="1"/>
  <c r="AD383" i="1"/>
  <c r="CY380" i="1"/>
  <c r="X380" i="1"/>
  <c r="GM380" i="1" s="1"/>
  <c r="GO380" i="1" s="1"/>
  <c r="AD379" i="1"/>
  <c r="AB379" i="1" s="1"/>
  <c r="CS374" i="1"/>
  <c r="AD374" i="1"/>
  <c r="AB374" i="1" s="1"/>
  <c r="R374" i="1"/>
  <c r="CY371" i="1"/>
  <c r="AD371" i="1"/>
  <c r="AB371" i="1" s="1"/>
  <c r="CR368" i="1"/>
  <c r="CS368" i="1"/>
  <c r="AD368" i="1"/>
  <c r="AD366" i="1"/>
  <c r="CQ365" i="1"/>
  <c r="P365" i="1"/>
  <c r="CP365" i="1" s="1"/>
  <c r="O365" i="1" s="1"/>
  <c r="GM365" i="1" s="1"/>
  <c r="GO365" i="1" s="1"/>
  <c r="CR351" i="1"/>
  <c r="CS351" i="1"/>
  <c r="AB344" i="1"/>
  <c r="AD339" i="1"/>
  <c r="AB339" i="1" s="1"/>
  <c r="X338" i="1"/>
  <c r="Y338" i="1"/>
  <c r="R331" i="1"/>
  <c r="CR331" i="1"/>
  <c r="CS331" i="1"/>
  <c r="AD331" i="1"/>
  <c r="AB331" i="1" s="1"/>
  <c r="CP328" i="1"/>
  <c r="O328" i="1" s="1"/>
  <c r="GM328" i="1" s="1"/>
  <c r="GO328" i="1" s="1"/>
  <c r="AB282" i="1"/>
  <c r="CQ282" i="1"/>
  <c r="P282" i="1"/>
  <c r="CB184" i="1"/>
  <c r="AS289" i="1"/>
  <c r="Q400" i="1"/>
  <c r="AD388" i="1"/>
  <c r="AB388" i="1" s="1"/>
  <c r="R388" i="1"/>
  <c r="AB383" i="1"/>
  <c r="CY372" i="1"/>
  <c r="CZ372" i="1"/>
  <c r="X372" i="1"/>
  <c r="CZ368" i="1"/>
  <c r="CQ368" i="1"/>
  <c r="AB368" i="1"/>
  <c r="P368" i="1"/>
  <c r="AB366" i="1"/>
  <c r="R358" i="1"/>
  <c r="CZ358" i="1"/>
  <c r="X358" i="1"/>
  <c r="CR358" i="1"/>
  <c r="CS358" i="1"/>
  <c r="GX336" i="1"/>
  <c r="GB426" i="1" s="1"/>
  <c r="T336" i="1"/>
  <c r="DY426" i="1" s="1"/>
  <c r="CP325" i="1"/>
  <c r="O325" i="1" s="1"/>
  <c r="GM325" i="1" s="1"/>
  <c r="GO325" i="1" s="1"/>
  <c r="Q464" i="1"/>
  <c r="CP464" i="1" s="1"/>
  <c r="O464" i="1" s="1"/>
  <c r="GM464" i="1" s="1"/>
  <c r="GO464" i="1" s="1"/>
  <c r="I462" i="1"/>
  <c r="S462" i="1" s="1"/>
  <c r="BB426" i="1"/>
  <c r="AP426" i="1"/>
  <c r="P414" i="1"/>
  <c r="CP414" i="1" s="1"/>
  <c r="O414" i="1" s="1"/>
  <c r="GM414" i="1" s="1"/>
  <c r="GO414" i="1" s="1"/>
  <c r="S413" i="1"/>
  <c r="P410" i="1"/>
  <c r="CP410" i="1" s="1"/>
  <c r="O410" i="1" s="1"/>
  <c r="GM410" i="1" s="1"/>
  <c r="GO410" i="1" s="1"/>
  <c r="S409" i="1"/>
  <c r="P406" i="1"/>
  <c r="CP406" i="1" s="1"/>
  <c r="O406" i="1" s="1"/>
  <c r="GM406" i="1" s="1"/>
  <c r="GO406" i="1" s="1"/>
  <c r="S405" i="1"/>
  <c r="AD400" i="1"/>
  <c r="P400" i="1"/>
  <c r="CP400" i="1" s="1"/>
  <c r="O400" i="1" s="1"/>
  <c r="GM400" i="1" s="1"/>
  <c r="GO400" i="1" s="1"/>
  <c r="AB398" i="1"/>
  <c r="Q397" i="1"/>
  <c r="CP397" i="1" s="1"/>
  <c r="O397" i="1" s="1"/>
  <c r="R394" i="1"/>
  <c r="Q390" i="1"/>
  <c r="CP390" i="1" s="1"/>
  <c r="O390" i="1" s="1"/>
  <c r="GM390" i="1" s="1"/>
  <c r="GO390" i="1" s="1"/>
  <c r="CZ389" i="1"/>
  <c r="CP389" i="1"/>
  <c r="O389" i="1" s="1"/>
  <c r="GM389" i="1" s="1"/>
  <c r="GO389" i="1" s="1"/>
  <c r="CP388" i="1"/>
  <c r="O388" i="1" s="1"/>
  <c r="GM388" i="1" s="1"/>
  <c r="GO388" i="1" s="1"/>
  <c r="CQ387" i="1"/>
  <c r="Y383" i="1"/>
  <c r="S382" i="1"/>
  <c r="CZ373" i="1"/>
  <c r="X373" i="1"/>
  <c r="GM373" i="1" s="1"/>
  <c r="GO373" i="1" s="1"/>
  <c r="Y373" i="1"/>
  <c r="R370" i="1"/>
  <c r="V370" i="1"/>
  <c r="X366" i="1"/>
  <c r="AD358" i="1"/>
  <c r="AB358" i="1" s="1"/>
  <c r="CT353" i="1"/>
  <c r="S353" i="1"/>
  <c r="AB351" i="1"/>
  <c r="X350" i="1"/>
  <c r="Y350" i="1"/>
  <c r="P340" i="1"/>
  <c r="CQ340" i="1"/>
  <c r="R339" i="1"/>
  <c r="S335" i="1"/>
  <c r="Q331" i="1"/>
  <c r="AD426" i="1" s="1"/>
  <c r="FR285" i="1"/>
  <c r="CP285" i="1"/>
  <c r="O285" i="1" s="1"/>
  <c r="Q394" i="1"/>
  <c r="CP394" i="1" s="1"/>
  <c r="O394" i="1" s="1"/>
  <c r="GM394" i="1" s="1"/>
  <c r="GO394" i="1" s="1"/>
  <c r="X383" i="1"/>
  <c r="X379" i="1"/>
  <c r="GM375" i="1"/>
  <c r="GO375" i="1" s="1"/>
  <c r="CZ365" i="1"/>
  <c r="X365" i="1"/>
  <c r="Y365" i="1"/>
  <c r="CQ358" i="1"/>
  <c r="P352" i="1"/>
  <c r="CQ352" i="1"/>
  <c r="Q339" i="1"/>
  <c r="CP339" i="1" s="1"/>
  <c r="O339" i="1" s="1"/>
  <c r="P333" i="1"/>
  <c r="CP331" i="1"/>
  <c r="O331" i="1" s="1"/>
  <c r="CD184" i="1"/>
  <c r="AU289" i="1"/>
  <c r="BZ184" i="1"/>
  <c r="AQ289" i="1"/>
  <c r="Q421" i="1"/>
  <c r="CP421" i="1" s="1"/>
  <c r="O421" i="1" s="1"/>
  <c r="Q417" i="1"/>
  <c r="AB414" i="1"/>
  <c r="Q413" i="1"/>
  <c r="CP413" i="1" s="1"/>
  <c r="O413" i="1" s="1"/>
  <c r="AB410" i="1"/>
  <c r="Q409" i="1"/>
  <c r="CP409" i="1" s="1"/>
  <c r="O409" i="1" s="1"/>
  <c r="AB406" i="1"/>
  <c r="Q405" i="1"/>
  <c r="CP405" i="1" s="1"/>
  <c r="O405" i="1" s="1"/>
  <c r="CS400" i="1"/>
  <c r="AB400" i="1"/>
  <c r="S399" i="1"/>
  <c r="CP399" i="1" s="1"/>
  <c r="O399" i="1" s="1"/>
  <c r="AD394" i="1"/>
  <c r="AB394" i="1" s="1"/>
  <c r="AD390" i="1"/>
  <c r="AB390" i="1" s="1"/>
  <c r="CZ386" i="1"/>
  <c r="AB385" i="1"/>
  <c r="CR383" i="1"/>
  <c r="CS379" i="1"/>
  <c r="CR374" i="1"/>
  <c r="CS371" i="1"/>
  <c r="CY370" i="1"/>
  <c r="CP369" i="1"/>
  <c r="O369" i="1" s="1"/>
  <c r="CT367" i="1"/>
  <c r="S367" i="1"/>
  <c r="CQ366" i="1"/>
  <c r="R362" i="1"/>
  <c r="CZ362" i="1"/>
  <c r="CR362" i="1"/>
  <c r="CS362" i="1"/>
  <c r="CY355" i="1"/>
  <c r="CZ355" i="1"/>
  <c r="X355" i="1"/>
  <c r="Y355" i="1"/>
  <c r="AB352" i="1"/>
  <c r="R351" i="1"/>
  <c r="S347" i="1"/>
  <c r="CT347" i="1"/>
  <c r="P336" i="1"/>
  <c r="CP336" i="1" s="1"/>
  <c r="O336" i="1" s="1"/>
  <c r="CQ336" i="1"/>
  <c r="R329" i="1"/>
  <c r="CR329" i="1"/>
  <c r="CS329" i="1"/>
  <c r="AD329" i="1"/>
  <c r="AB329" i="1" s="1"/>
  <c r="CP327" i="1"/>
  <c r="O327" i="1" s="1"/>
  <c r="AJ289" i="1"/>
  <c r="AD421" i="1"/>
  <c r="AB421" i="1" s="1"/>
  <c r="AD417" i="1"/>
  <c r="AB417" i="1" s="1"/>
  <c r="AD413" i="1"/>
  <c r="AB413" i="1" s="1"/>
  <c r="AD409" i="1"/>
  <c r="AB409" i="1" s="1"/>
  <c r="AD405" i="1"/>
  <c r="AB405" i="1" s="1"/>
  <c r="R399" i="1"/>
  <c r="CS397" i="1"/>
  <c r="AB397" i="1"/>
  <c r="R393" i="1"/>
  <c r="R389" i="1"/>
  <c r="CS388" i="1"/>
  <c r="CY386" i="1"/>
  <c r="CQ383" i="1"/>
  <c r="CT381" i="1"/>
  <c r="S381" i="1"/>
  <c r="CY378" i="1"/>
  <c r="CS370" i="1"/>
  <c r="AD370" i="1"/>
  <c r="CT368" i="1"/>
  <c r="CP367" i="1"/>
  <c r="O367" i="1" s="1"/>
  <c r="CY366" i="1"/>
  <c r="AD362" i="1"/>
  <c r="CY358" i="1"/>
  <c r="Q351" i="1"/>
  <c r="CP351" i="1" s="1"/>
  <c r="O351" i="1" s="1"/>
  <c r="CR347" i="1"/>
  <c r="CS347" i="1"/>
  <c r="AB336" i="1"/>
  <c r="S332" i="1"/>
  <c r="CT332" i="1"/>
  <c r="GA426" i="1"/>
  <c r="EV426" i="1"/>
  <c r="R424" i="1"/>
  <c r="R420" i="1"/>
  <c r="R416" i="1"/>
  <c r="R412" i="1"/>
  <c r="R408" i="1"/>
  <c r="CS394" i="1"/>
  <c r="CS390" i="1"/>
  <c r="R390" i="1"/>
  <c r="CR388" i="1"/>
  <c r="CZ384" i="1"/>
  <c r="AD384" i="1"/>
  <c r="AB384" i="1" s="1"/>
  <c r="R384" i="1"/>
  <c r="R383" i="1"/>
  <c r="CS378" i="1"/>
  <c r="AD378" i="1"/>
  <c r="AB378" i="1" s="1"/>
  <c r="R378" i="1"/>
  <c r="P377" i="1"/>
  <c r="CP377" i="1" s="1"/>
  <c r="O377" i="1" s="1"/>
  <c r="CS376" i="1"/>
  <c r="X375" i="1"/>
  <c r="CR375" i="1"/>
  <c r="R375" i="1"/>
  <c r="AB373" i="1"/>
  <c r="Y371" i="1"/>
  <c r="AB370" i="1"/>
  <c r="R368" i="1"/>
  <c r="Q366" i="1"/>
  <c r="AB362" i="1"/>
  <c r="S361" i="1"/>
  <c r="Q358" i="1"/>
  <c r="CR356" i="1"/>
  <c r="CS356" i="1"/>
  <c r="AD356" i="1"/>
  <c r="AB356" i="1" s="1"/>
  <c r="R356" i="1"/>
  <c r="CQ354" i="1"/>
  <c r="AB354" i="1"/>
  <c r="P354" i="1"/>
  <c r="CP354" i="1" s="1"/>
  <c r="O354" i="1" s="1"/>
  <c r="GM354" i="1" s="1"/>
  <c r="GO354" i="1" s="1"/>
  <c r="AD347" i="1"/>
  <c r="X346" i="1"/>
  <c r="Y346" i="1"/>
  <c r="CR332" i="1"/>
  <c r="CS332" i="1"/>
  <c r="AD332" i="1"/>
  <c r="AB332" i="1" s="1"/>
  <c r="S265" i="1"/>
  <c r="CT265" i="1"/>
  <c r="P387" i="1"/>
  <c r="CP387" i="1" s="1"/>
  <c r="O387" i="1" s="1"/>
  <c r="CP384" i="1"/>
  <c r="O384" i="1" s="1"/>
  <c r="GM384" i="1" s="1"/>
  <c r="GO384" i="1" s="1"/>
  <c r="Q383" i="1"/>
  <c r="CP383" i="1" s="1"/>
  <c r="O383" i="1" s="1"/>
  <c r="GM383" i="1" s="1"/>
  <c r="GO383" i="1" s="1"/>
  <c r="Y379" i="1"/>
  <c r="P378" i="1"/>
  <c r="CP378" i="1" s="1"/>
  <c r="O378" i="1" s="1"/>
  <c r="GM378" i="1" s="1"/>
  <c r="GO378" i="1" s="1"/>
  <c r="CR376" i="1"/>
  <c r="CZ374" i="1"/>
  <c r="Q371" i="1"/>
  <c r="CP371" i="1" s="1"/>
  <c r="O371" i="1" s="1"/>
  <c r="GM371" i="1" s="1"/>
  <c r="GO371" i="1" s="1"/>
  <c r="Y370" i="1"/>
  <c r="S369" i="1"/>
  <c r="CT369" i="1"/>
  <c r="Q368" i="1"/>
  <c r="P366" i="1"/>
  <c r="X362" i="1"/>
  <c r="P358" i="1"/>
  <c r="CT349" i="1"/>
  <c r="S349" i="1"/>
  <c r="CP349" i="1" s="1"/>
  <c r="O349" i="1" s="1"/>
  <c r="AB347" i="1"/>
  <c r="S343" i="1"/>
  <c r="CP343" i="1" s="1"/>
  <c r="O343" i="1" s="1"/>
  <c r="CT343" i="1"/>
  <c r="CT330" i="1"/>
  <c r="S330" i="1"/>
  <c r="CP330" i="1" s="1"/>
  <c r="O330" i="1" s="1"/>
  <c r="CZ329" i="1"/>
  <c r="X329" i="1"/>
  <c r="GM329" i="1" s="1"/>
  <c r="GO329" i="1" s="1"/>
  <c r="Y329" i="1"/>
  <c r="CP250" i="1"/>
  <c r="O250" i="1" s="1"/>
  <c r="Q365" i="1"/>
  <c r="Q361" i="1"/>
  <c r="Q357" i="1"/>
  <c r="X352" i="1"/>
  <c r="X348" i="1"/>
  <c r="X344" i="1"/>
  <c r="X340" i="1"/>
  <c r="Q335" i="1"/>
  <c r="Y323" i="1"/>
  <c r="P264" i="1"/>
  <c r="CQ264" i="1"/>
  <c r="P255" i="1"/>
  <c r="CQ255" i="1"/>
  <c r="AI289" i="1"/>
  <c r="Y366" i="1"/>
  <c r="AD365" i="1"/>
  <c r="AB365" i="1" s="1"/>
  <c r="Y362" i="1"/>
  <c r="AD361" i="1"/>
  <c r="AB361" i="1" s="1"/>
  <c r="P361" i="1"/>
  <c r="S360" i="1"/>
  <c r="Y358" i="1"/>
  <c r="AD357" i="1"/>
  <c r="AB357" i="1" s="1"/>
  <c r="P357" i="1"/>
  <c r="S356" i="1"/>
  <c r="Q354" i="1"/>
  <c r="Q350" i="1"/>
  <c r="Q346" i="1"/>
  <c r="Q342" i="1"/>
  <c r="Q338" i="1"/>
  <c r="AD335" i="1"/>
  <c r="P335" i="1"/>
  <c r="CP335" i="1" s="1"/>
  <c r="O335" i="1" s="1"/>
  <c r="S327" i="1"/>
  <c r="AD326" i="1"/>
  <c r="AB326" i="1" s="1"/>
  <c r="R326" i="1"/>
  <c r="Q324" i="1"/>
  <c r="R324" i="1"/>
  <c r="V324" i="1"/>
  <c r="EA426" i="1" s="1"/>
  <c r="CY287" i="1"/>
  <c r="FR281" i="1"/>
  <c r="CP281" i="1"/>
  <c r="O281" i="1" s="1"/>
  <c r="GM281" i="1" s="1"/>
  <c r="CZ278" i="1"/>
  <c r="X278" i="1"/>
  <c r="CP271" i="1"/>
  <c r="O271" i="1" s="1"/>
  <c r="GM271" i="1" s="1"/>
  <c r="FR271" i="1"/>
  <c r="X270" i="1"/>
  <c r="P246" i="1"/>
  <c r="CQ246" i="1"/>
  <c r="DY289" i="1"/>
  <c r="R129" i="1"/>
  <c r="Q129" i="1"/>
  <c r="S129" i="1"/>
  <c r="P346" i="1"/>
  <c r="S345" i="1"/>
  <c r="CP345" i="1" s="1"/>
  <c r="O345" i="1" s="1"/>
  <c r="P342" i="1"/>
  <c r="S341" i="1"/>
  <c r="P338" i="1"/>
  <c r="CP338" i="1" s="1"/>
  <c r="O338" i="1" s="1"/>
  <c r="GM338" i="1" s="1"/>
  <c r="GO338" i="1" s="1"/>
  <c r="S337" i="1"/>
  <c r="BD184" i="1"/>
  <c r="F314" i="1"/>
  <c r="Y286" i="1"/>
  <c r="CR286" i="1"/>
  <c r="CS286" i="1"/>
  <c r="AD286" i="1"/>
  <c r="AB286" i="1" s="1"/>
  <c r="R286" i="1"/>
  <c r="CZ286" i="1"/>
  <c r="DZ289" i="1"/>
  <c r="FR289" i="1"/>
  <c r="FR204" i="1"/>
  <c r="CP204" i="1"/>
  <c r="O204" i="1" s="1"/>
  <c r="AB335" i="1"/>
  <c r="FP184" i="1"/>
  <c r="FY289" i="1"/>
  <c r="CY285" i="1"/>
  <c r="Y285" i="1"/>
  <c r="FR278" i="1"/>
  <c r="Q385" i="1"/>
  <c r="CP385" i="1" s="1"/>
  <c r="O385" i="1" s="1"/>
  <c r="GM385" i="1" s="1"/>
  <c r="GO385" i="1" s="1"/>
  <c r="P364" i="1"/>
  <c r="CP364" i="1" s="1"/>
  <c r="O364" i="1" s="1"/>
  <c r="S363" i="1"/>
  <c r="CP363" i="1" s="1"/>
  <c r="O363" i="1" s="1"/>
  <c r="P360" i="1"/>
  <c r="CP360" i="1" s="1"/>
  <c r="O360" i="1" s="1"/>
  <c r="S359" i="1"/>
  <c r="P356" i="1"/>
  <c r="CP356" i="1" s="1"/>
  <c r="O356" i="1" s="1"/>
  <c r="AB346" i="1"/>
  <c r="AB342" i="1"/>
  <c r="AB338" i="1"/>
  <c r="R334" i="1"/>
  <c r="CQ328" i="1"/>
  <c r="R323" i="1"/>
  <c r="EV184" i="1"/>
  <c r="P314" i="1"/>
  <c r="CY286" i="1"/>
  <c r="X286" i="1"/>
  <c r="CZ285" i="1"/>
  <c r="P258" i="1"/>
  <c r="CQ258" i="1"/>
  <c r="CQ225" i="1"/>
  <c r="P225" i="1"/>
  <c r="AB225" i="1"/>
  <c r="Q334" i="1"/>
  <c r="CP323" i="1"/>
  <c r="O323" i="1" s="1"/>
  <c r="EU184" i="1"/>
  <c r="P305" i="1"/>
  <c r="CZ287" i="1"/>
  <c r="X287" i="1"/>
  <c r="AD267" i="1"/>
  <c r="AB267" i="1" s="1"/>
  <c r="R267" i="1"/>
  <c r="Q267" i="1"/>
  <c r="CR267" i="1"/>
  <c r="X267" i="1"/>
  <c r="CS267" i="1"/>
  <c r="FR233" i="1"/>
  <c r="CS227" i="1"/>
  <c r="AD227" i="1"/>
  <c r="CZ227" i="1"/>
  <c r="Q227" i="1"/>
  <c r="R227" i="1"/>
  <c r="CR227" i="1"/>
  <c r="P374" i="1"/>
  <c r="CP374" i="1" s="1"/>
  <c r="O374" i="1" s="1"/>
  <c r="GM374" i="1" s="1"/>
  <c r="GO374" i="1" s="1"/>
  <c r="P370" i="1"/>
  <c r="CP370" i="1" s="1"/>
  <c r="O370" i="1" s="1"/>
  <c r="GM370" i="1" s="1"/>
  <c r="GO370" i="1" s="1"/>
  <c r="AB364" i="1"/>
  <c r="AB360" i="1"/>
  <c r="R352" i="1"/>
  <c r="R348" i="1"/>
  <c r="R344" i="1"/>
  <c r="R340" i="1"/>
  <c r="AD334" i="1"/>
  <c r="AB334" i="1" s="1"/>
  <c r="P334" i="1"/>
  <c r="AB285" i="1"/>
  <c r="AB284" i="1"/>
  <c r="Y283" i="1"/>
  <c r="CR283" i="1"/>
  <c r="CS283" i="1"/>
  <c r="AD283" i="1"/>
  <c r="AB283" i="1" s="1"/>
  <c r="R283" i="1"/>
  <c r="CZ283" i="1"/>
  <c r="CY282" i="1"/>
  <c r="Y282" i="1"/>
  <c r="FT289" i="1"/>
  <c r="P267" i="1"/>
  <c r="CQ267" i="1"/>
  <c r="GM266" i="1"/>
  <c r="CT251" i="1"/>
  <c r="S251" i="1"/>
  <c r="AB251" i="1"/>
  <c r="CT244" i="1"/>
  <c r="S244" i="1"/>
  <c r="FV289" i="1"/>
  <c r="FR213" i="1"/>
  <c r="CP213" i="1"/>
  <c r="O213" i="1" s="1"/>
  <c r="AH289" i="1"/>
  <c r="R355" i="1"/>
  <c r="Q352" i="1"/>
  <c r="Q348" i="1"/>
  <c r="Q344" i="1"/>
  <c r="Q340" i="1"/>
  <c r="CZ328" i="1"/>
  <c r="X328" i="1"/>
  <c r="CS325" i="1"/>
  <c r="R325" i="1"/>
  <c r="CZ325" i="1"/>
  <c r="CL184" i="1"/>
  <c r="BC289" i="1"/>
  <c r="FR287" i="1"/>
  <c r="X285" i="1"/>
  <c r="CY328" i="1"/>
  <c r="X326" i="1"/>
  <c r="GM326" i="1" s="1"/>
  <c r="GO326" i="1" s="1"/>
  <c r="AD325" i="1"/>
  <c r="AB325" i="1" s="1"/>
  <c r="Q286" i="1"/>
  <c r="CP286" i="1" s="1"/>
  <c r="O286" i="1" s="1"/>
  <c r="CY283" i="1"/>
  <c r="X283" i="1"/>
  <c r="GM283" i="1" s="1"/>
  <c r="CZ282" i="1"/>
  <c r="Y280" i="1"/>
  <c r="GM280" i="1" s="1"/>
  <c r="CR280" i="1"/>
  <c r="CS280" i="1"/>
  <c r="AD280" i="1"/>
  <c r="AB280" i="1" s="1"/>
  <c r="R280" i="1"/>
  <c r="CZ280" i="1"/>
  <c r="CY279" i="1"/>
  <c r="Y279" i="1"/>
  <c r="CP274" i="1"/>
  <c r="O274" i="1" s="1"/>
  <c r="FR274" i="1"/>
  <c r="Y267" i="1"/>
  <c r="P261" i="1"/>
  <c r="CQ261" i="1"/>
  <c r="P252" i="1"/>
  <c r="CQ252" i="1"/>
  <c r="CY248" i="1"/>
  <c r="CZ248" i="1"/>
  <c r="Y248" i="1"/>
  <c r="X248" i="1"/>
  <c r="AD273" i="1"/>
  <c r="AB273" i="1" s="1"/>
  <c r="R273" i="1"/>
  <c r="CP270" i="1"/>
  <c r="O270" i="1" s="1"/>
  <c r="GM270" i="1" s="1"/>
  <c r="CY266" i="1"/>
  <c r="Y266" i="1"/>
  <c r="X264" i="1"/>
  <c r="X261" i="1"/>
  <c r="X258" i="1"/>
  <c r="X255" i="1"/>
  <c r="CT228" i="1"/>
  <c r="S228" i="1"/>
  <c r="CR222" i="1"/>
  <c r="CS222" i="1"/>
  <c r="CP219" i="1"/>
  <c r="O219" i="1" s="1"/>
  <c r="S207" i="1"/>
  <c r="CT207" i="1"/>
  <c r="CZ136" i="1"/>
  <c r="X136" i="1"/>
  <c r="Y136" i="1"/>
  <c r="CY136" i="1"/>
  <c r="ET289" i="1"/>
  <c r="Q287" i="1"/>
  <c r="CP287" i="1" s="1"/>
  <c r="O287" i="1" s="1"/>
  <c r="GM287" i="1" s="1"/>
  <c r="CR285" i="1"/>
  <c r="Q284" i="1"/>
  <c r="CP284" i="1" s="1"/>
  <c r="O284" i="1" s="1"/>
  <c r="GM284" i="1" s="1"/>
  <c r="CR282" i="1"/>
  <c r="Q281" i="1"/>
  <c r="CR279" i="1"/>
  <c r="Q278" i="1"/>
  <c r="CP278" i="1" s="1"/>
  <c r="O278" i="1" s="1"/>
  <c r="GM278" i="1" s="1"/>
  <c r="CZ277" i="1"/>
  <c r="CR276" i="1"/>
  <c r="X276" i="1"/>
  <c r="CP272" i="1"/>
  <c r="O272" i="1" s="1"/>
  <c r="AB270" i="1"/>
  <c r="S269" i="1"/>
  <c r="CY268" i="1"/>
  <c r="R266" i="1"/>
  <c r="CS264" i="1"/>
  <c r="CT250" i="1"/>
  <c r="S250" i="1"/>
  <c r="FR248" i="1"/>
  <c r="AB245" i="1"/>
  <c r="CY236" i="1"/>
  <c r="CZ236" i="1"/>
  <c r="Y236" i="1"/>
  <c r="AD222" i="1"/>
  <c r="AB222" i="1" s="1"/>
  <c r="CS207" i="1"/>
  <c r="Q207" i="1"/>
  <c r="R207" i="1"/>
  <c r="CR207" i="1"/>
  <c r="AD207" i="1"/>
  <c r="CY272" i="1"/>
  <c r="Y272" i="1"/>
  <c r="CQ265" i="1"/>
  <c r="AB265" i="1"/>
  <c r="CY239" i="1"/>
  <c r="CZ239" i="1"/>
  <c r="Y239" i="1"/>
  <c r="GM226" i="1"/>
  <c r="CS209" i="1"/>
  <c r="AD209" i="1"/>
  <c r="R209" i="1"/>
  <c r="Q209" i="1"/>
  <c r="CR209" i="1"/>
  <c r="U138" i="1"/>
  <c r="CY275" i="1"/>
  <c r="Y275" i="1"/>
  <c r="GM275" i="1" s="1"/>
  <c r="CY274" i="1"/>
  <c r="Y273" i="1"/>
  <c r="Q269" i="1"/>
  <c r="CQ268" i="1"/>
  <c r="AB268" i="1"/>
  <c r="CZ264" i="1"/>
  <c r="Y264" i="1"/>
  <c r="CT262" i="1"/>
  <c r="S262" i="1"/>
  <c r="CZ261" i="1"/>
  <c r="CT259" i="1"/>
  <c r="S259" i="1"/>
  <c r="CZ258" i="1"/>
  <c r="CT256" i="1"/>
  <c r="S256" i="1"/>
  <c r="CZ255" i="1"/>
  <c r="CT253" i="1"/>
  <c r="S253" i="1"/>
  <c r="S242" i="1"/>
  <c r="AD232" i="1"/>
  <c r="R232" i="1"/>
  <c r="CY232" i="1"/>
  <c r="Q232" i="1"/>
  <c r="CZ232" i="1"/>
  <c r="X232" i="1"/>
  <c r="CR232" i="1"/>
  <c r="Y232" i="1"/>
  <c r="CS232" i="1"/>
  <c r="AB209" i="1"/>
  <c r="P209" i="1"/>
  <c r="CQ209" i="1"/>
  <c r="R277" i="1"/>
  <c r="R275" i="1"/>
  <c r="CS273" i="1"/>
  <c r="X273" i="1"/>
  <c r="CQ271" i="1"/>
  <c r="AB271" i="1"/>
  <c r="CT268" i="1"/>
  <c r="Y268" i="1"/>
  <c r="CZ266" i="1"/>
  <c r="Q264" i="1"/>
  <c r="S245" i="1"/>
  <c r="P232" i="1"/>
  <c r="AB232" i="1"/>
  <c r="CQ230" i="1"/>
  <c r="P230" i="1"/>
  <c r="X224" i="1"/>
  <c r="Y224" i="1"/>
  <c r="CY224" i="1"/>
  <c r="P222" i="1"/>
  <c r="Q222" i="1"/>
  <c r="R222" i="1"/>
  <c r="GX222" i="1"/>
  <c r="CJ289" i="1" s="1"/>
  <c r="CS200" i="1"/>
  <c r="AD200" i="1"/>
  <c r="R200" i="1"/>
  <c r="Q200" i="1"/>
  <c r="CR200" i="1"/>
  <c r="Y200" i="1"/>
  <c r="CY200" i="1"/>
  <c r="Q277" i="1"/>
  <c r="CP277" i="1" s="1"/>
  <c r="O277" i="1" s="1"/>
  <c r="GM277" i="1" s="1"/>
  <c r="CQ274" i="1"/>
  <c r="AB274" i="1"/>
  <c r="CZ267" i="1"/>
  <c r="S233" i="1"/>
  <c r="CT233" i="1"/>
  <c r="P231" i="1"/>
  <c r="CQ231" i="1"/>
  <c r="AB231" i="1"/>
  <c r="X219" i="1"/>
  <c r="CY219" i="1"/>
  <c r="CZ219" i="1"/>
  <c r="X209" i="1"/>
  <c r="X197" i="1"/>
  <c r="CY197" i="1"/>
  <c r="CZ197" i="1"/>
  <c r="Y197" i="1"/>
  <c r="AD277" i="1"/>
  <c r="AB277" i="1" s="1"/>
  <c r="CY276" i="1"/>
  <c r="CT274" i="1"/>
  <c r="Y274" i="1"/>
  <c r="CQ273" i="1"/>
  <c r="CZ272" i="1"/>
  <c r="CZ270" i="1"/>
  <c r="AD266" i="1"/>
  <c r="AB266" i="1" s="1"/>
  <c r="P234" i="1"/>
  <c r="CQ234" i="1"/>
  <c r="Q233" i="1"/>
  <c r="CP233" i="1" s="1"/>
  <c r="O233" i="1" s="1"/>
  <c r="R233" i="1"/>
  <c r="CR233" i="1"/>
  <c r="AD233" i="1"/>
  <c r="CY209" i="1"/>
  <c r="GM208" i="1"/>
  <c r="CG289" i="1"/>
  <c r="BB289" i="1"/>
  <c r="R276" i="1"/>
  <c r="CZ275" i="1"/>
  <c r="CZ273" i="1"/>
  <c r="AD269" i="1"/>
  <c r="AB269" i="1" s="1"/>
  <c r="S263" i="1"/>
  <c r="S260" i="1"/>
  <c r="S257" i="1"/>
  <c r="S254" i="1"/>
  <c r="FR251" i="1"/>
  <c r="CP251" i="1"/>
  <c r="O251" i="1" s="1"/>
  <c r="CT247" i="1"/>
  <c r="S247" i="1"/>
  <c r="P237" i="1"/>
  <c r="CQ237" i="1"/>
  <c r="CT235" i="1"/>
  <c r="S235" i="1"/>
  <c r="AB234" i="1"/>
  <c r="CY231" i="1"/>
  <c r="CZ231" i="1"/>
  <c r="X231" i="1"/>
  <c r="Y231" i="1"/>
  <c r="CY225" i="1"/>
  <c r="X225" i="1"/>
  <c r="CZ225" i="1"/>
  <c r="Y225" i="1"/>
  <c r="CT221" i="1"/>
  <c r="S221" i="1"/>
  <c r="FR201" i="1"/>
  <c r="U148" i="1"/>
  <c r="AO289" i="1"/>
  <c r="R285" i="1"/>
  <c r="R282" i="1"/>
  <c r="R279" i="1"/>
  <c r="CS277" i="1"/>
  <c r="Q276" i="1"/>
  <c r="Q273" i="1"/>
  <c r="CP273" i="1" s="1"/>
  <c r="O273" i="1" s="1"/>
  <c r="GM273" i="1" s="1"/>
  <c r="P240" i="1"/>
  <c r="CQ240" i="1"/>
  <c r="CT238" i="1"/>
  <c r="S238" i="1"/>
  <c r="GM229" i="1"/>
  <c r="FR228" i="1"/>
  <c r="CS212" i="1"/>
  <c r="AD212" i="1"/>
  <c r="AB212" i="1" s="1"/>
  <c r="R212" i="1"/>
  <c r="Q212" i="1"/>
  <c r="CR212" i="1"/>
  <c r="Y212" i="1"/>
  <c r="CR277" i="1"/>
  <c r="CY267" i="1"/>
  <c r="CS266" i="1"/>
  <c r="X266" i="1"/>
  <c r="P265" i="1"/>
  <c r="AD264" i="1"/>
  <c r="AB264" i="1" s="1"/>
  <c r="R264" i="1"/>
  <c r="FR263" i="1"/>
  <c r="AD261" i="1"/>
  <c r="AB261" i="1" s="1"/>
  <c r="R261" i="1"/>
  <c r="CR261" i="1"/>
  <c r="FR260" i="1"/>
  <c r="AD258" i="1"/>
  <c r="AB258" i="1" s="1"/>
  <c r="R258" i="1"/>
  <c r="CR258" i="1"/>
  <c r="FR257" i="1"/>
  <c r="CP257" i="1"/>
  <c r="O257" i="1" s="1"/>
  <c r="AD255" i="1"/>
  <c r="AB255" i="1" s="1"/>
  <c r="R255" i="1"/>
  <c r="CR255" i="1"/>
  <c r="FR254" i="1"/>
  <c r="CP254" i="1"/>
  <c r="O254" i="1" s="1"/>
  <c r="P243" i="1"/>
  <c r="CQ243" i="1"/>
  <c r="CT241" i="1"/>
  <c r="S241" i="1"/>
  <c r="P220" i="1"/>
  <c r="CP220" i="1" s="1"/>
  <c r="O220" i="1" s="1"/>
  <c r="CQ220" i="1"/>
  <c r="AB220" i="1"/>
  <c r="Y219" i="1"/>
  <c r="FR210" i="1"/>
  <c r="CP210" i="1"/>
  <c r="O210" i="1" s="1"/>
  <c r="GM210" i="1" s="1"/>
  <c r="CZ189" i="1"/>
  <c r="X189" i="1"/>
  <c r="Y189" i="1"/>
  <c r="CY189" i="1"/>
  <c r="Q263" i="1"/>
  <c r="CP263" i="1" s="1"/>
  <c r="O263" i="1" s="1"/>
  <c r="Y261" i="1"/>
  <c r="Q260" i="1"/>
  <c r="CP260" i="1" s="1"/>
  <c r="O260" i="1" s="1"/>
  <c r="Y258" i="1"/>
  <c r="Q257" i="1"/>
  <c r="Y255" i="1"/>
  <c r="Q254" i="1"/>
  <c r="CR252" i="1"/>
  <c r="Y252" i="1"/>
  <c r="Q251" i="1"/>
  <c r="CR249" i="1"/>
  <c r="Y249" i="1"/>
  <c r="Q248" i="1"/>
  <c r="CP248" i="1" s="1"/>
  <c r="O248" i="1" s="1"/>
  <c r="GM248" i="1" s="1"/>
  <c r="CR246" i="1"/>
  <c r="Y246" i="1"/>
  <c r="Q245" i="1"/>
  <c r="CR243" i="1"/>
  <c r="Y243" i="1"/>
  <c r="Q242" i="1"/>
  <c r="CR240" i="1"/>
  <c r="Y240" i="1"/>
  <c r="Q239" i="1"/>
  <c r="CR237" i="1"/>
  <c r="Y237" i="1"/>
  <c r="Q236" i="1"/>
  <c r="CR234" i="1"/>
  <c r="Y234" i="1"/>
  <c r="CQ229" i="1"/>
  <c r="X227" i="1"/>
  <c r="CT225" i="1"/>
  <c r="CT223" i="1"/>
  <c r="S223" i="1"/>
  <c r="P223" i="1"/>
  <c r="CY218" i="1"/>
  <c r="CS218" i="1"/>
  <c r="AD218" i="1"/>
  <c r="AB218" i="1" s="1"/>
  <c r="R218" i="1"/>
  <c r="CR217" i="1"/>
  <c r="Y217" i="1"/>
  <c r="CS215" i="1"/>
  <c r="AD215" i="1"/>
  <c r="AB215" i="1" s="1"/>
  <c r="R215" i="1"/>
  <c r="X214" i="1"/>
  <c r="CY212" i="1"/>
  <c r="P212" i="1"/>
  <c r="CZ210" i="1"/>
  <c r="Y209" i="1"/>
  <c r="CR204" i="1"/>
  <c r="R204" i="1"/>
  <c r="CZ203" i="1"/>
  <c r="CS203" i="1"/>
  <c r="AD203" i="1"/>
  <c r="AB203" i="1" s="1"/>
  <c r="R203" i="1"/>
  <c r="CT201" i="1"/>
  <c r="AB200" i="1"/>
  <c r="CS196" i="1"/>
  <c r="CQ195" i="1"/>
  <c r="AB195" i="1"/>
  <c r="P195" i="1"/>
  <c r="CS194" i="1"/>
  <c r="AD194" i="1"/>
  <c r="R194" i="1"/>
  <c r="AD193" i="1"/>
  <c r="AB193" i="1" s="1"/>
  <c r="R193" i="1"/>
  <c r="X193" i="1"/>
  <c r="Y193" i="1"/>
  <c r="CR193" i="1"/>
  <c r="S192" i="1"/>
  <c r="CT192" i="1"/>
  <c r="CP188" i="1"/>
  <c r="O188" i="1" s="1"/>
  <c r="CQ233" i="1"/>
  <c r="AB233" i="1"/>
  <c r="AD226" i="1"/>
  <c r="AB226" i="1" s="1"/>
  <c r="R226" i="1"/>
  <c r="P218" i="1"/>
  <c r="P215" i="1"/>
  <c r="CP214" i="1"/>
  <c r="O214" i="1" s="1"/>
  <c r="GM214" i="1" s="1"/>
  <c r="CZ213" i="1"/>
  <c r="CQ207" i="1"/>
  <c r="AB207" i="1"/>
  <c r="AD205" i="1"/>
  <c r="AB205" i="1" s="1"/>
  <c r="R205" i="1"/>
  <c r="AB194" i="1"/>
  <c r="CM125" i="1"/>
  <c r="BD152" i="1"/>
  <c r="CU169" i="3"/>
  <c r="CX169" i="3"/>
  <c r="CW171" i="3"/>
  <c r="CX171" i="3"/>
  <c r="CX172" i="3"/>
  <c r="CW173" i="3"/>
  <c r="CX173" i="3"/>
  <c r="CX176" i="3"/>
  <c r="CX178" i="3"/>
  <c r="CW174" i="3"/>
  <c r="CX174" i="3"/>
  <c r="Q127" i="1"/>
  <c r="P127" i="1"/>
  <c r="W127" i="1"/>
  <c r="CP217" i="1"/>
  <c r="O217" i="1" s="1"/>
  <c r="CZ216" i="1"/>
  <c r="Y215" i="1"/>
  <c r="CY213" i="1"/>
  <c r="X213" i="1"/>
  <c r="CY211" i="1"/>
  <c r="Y203" i="1"/>
  <c r="AD199" i="1"/>
  <c r="AB199" i="1" s="1"/>
  <c r="R199" i="1"/>
  <c r="Y199" i="1"/>
  <c r="CR199" i="1"/>
  <c r="Q196" i="1"/>
  <c r="CP196" i="1" s="1"/>
  <c r="O196" i="1" s="1"/>
  <c r="Y194" i="1"/>
  <c r="P137" i="1"/>
  <c r="CQ137" i="1"/>
  <c r="AB137" i="1"/>
  <c r="CS187" i="1"/>
  <c r="CR187" i="1"/>
  <c r="AD187" i="1"/>
  <c r="CZ187" i="1"/>
  <c r="Q187" i="1"/>
  <c r="CP187" i="1" s="1"/>
  <c r="O187" i="1" s="1"/>
  <c r="R187" i="1"/>
  <c r="Q244" i="1"/>
  <c r="Q241" i="1"/>
  <c r="CP241" i="1" s="1"/>
  <c r="O241" i="1" s="1"/>
  <c r="Q238" i="1"/>
  <c r="CP238" i="1" s="1"/>
  <c r="O238" i="1" s="1"/>
  <c r="Q235" i="1"/>
  <c r="CP235" i="1" s="1"/>
  <c r="O235" i="1" s="1"/>
  <c r="X230" i="1"/>
  <c r="Q228" i="1"/>
  <c r="CY227" i="1"/>
  <c r="CS226" i="1"/>
  <c r="Q221" i="1"/>
  <c r="CP221" i="1" s="1"/>
  <c r="O221" i="1" s="1"/>
  <c r="R220" i="1"/>
  <c r="CQ219" i="1"/>
  <c r="AB219" i="1"/>
  <c r="CR218" i="1"/>
  <c r="CY217" i="1"/>
  <c r="AD213" i="1"/>
  <c r="CZ211" i="1"/>
  <c r="CQ210" i="1"/>
  <c r="AB210" i="1"/>
  <c r="CS205" i="1"/>
  <c r="Y205" i="1"/>
  <c r="AD202" i="1"/>
  <c r="AB202" i="1" s="1"/>
  <c r="R202" i="1"/>
  <c r="Y202" i="1"/>
  <c r="CR202" i="1"/>
  <c r="X200" i="1"/>
  <c r="CZ200" i="1"/>
  <c r="CY198" i="1"/>
  <c r="X198" i="1"/>
  <c r="X194" i="1"/>
  <c r="CY194" i="1"/>
  <c r="CZ194" i="1"/>
  <c r="Y137" i="1"/>
  <c r="CY137" i="1"/>
  <c r="CZ137" i="1"/>
  <c r="X137" i="1"/>
  <c r="CP133" i="1"/>
  <c r="O133" i="1" s="1"/>
  <c r="GX127" i="1"/>
  <c r="CQ213" i="1"/>
  <c r="AB213" i="1"/>
  <c r="CY204" i="1"/>
  <c r="X204" i="1"/>
  <c r="S135" i="1"/>
  <c r="CT135" i="1"/>
  <c r="GX129" i="1"/>
  <c r="AH152" i="1"/>
  <c r="CP245" i="1"/>
  <c r="O245" i="1" s="1"/>
  <c r="CP242" i="1"/>
  <c r="O242" i="1" s="1"/>
  <c r="CP239" i="1"/>
  <c r="O239" i="1" s="1"/>
  <c r="CP236" i="1"/>
  <c r="O236" i="1" s="1"/>
  <c r="CZ230" i="1"/>
  <c r="Q230" i="1"/>
  <c r="CQ227" i="1"/>
  <c r="AB227" i="1"/>
  <c r="P227" i="1"/>
  <c r="CS224" i="1"/>
  <c r="AD224" i="1"/>
  <c r="CT219" i="1"/>
  <c r="CZ217" i="1"/>
  <c r="CQ216" i="1"/>
  <c r="AB216" i="1"/>
  <c r="CQ215" i="1"/>
  <c r="Y213" i="1"/>
  <c r="CT210" i="1"/>
  <c r="CZ204" i="1"/>
  <c r="CY201" i="1"/>
  <c r="X201" i="1"/>
  <c r="GM193" i="1"/>
  <c r="CG125" i="1"/>
  <c r="AX152" i="1"/>
  <c r="CR138" i="1"/>
  <c r="CS138" i="1"/>
  <c r="AD138" i="1"/>
  <c r="CB125" i="1"/>
  <c r="AS152" i="1"/>
  <c r="AB262" i="1"/>
  <c r="AB259" i="1"/>
  <c r="AB256" i="1"/>
  <c r="AB253" i="1"/>
  <c r="R252" i="1"/>
  <c r="AB250" i="1"/>
  <c r="R249" i="1"/>
  <c r="AB247" i="1"/>
  <c r="R246" i="1"/>
  <c r="AB244" i="1"/>
  <c r="R243" i="1"/>
  <c r="AB241" i="1"/>
  <c r="R240" i="1"/>
  <c r="AB238" i="1"/>
  <c r="R237" i="1"/>
  <c r="AB235" i="1"/>
  <c r="R234" i="1"/>
  <c r="CY230" i="1"/>
  <c r="AD229" i="1"/>
  <c r="R229" i="1"/>
  <c r="AD228" i="1"/>
  <c r="AB228" i="1" s="1"/>
  <c r="Y227" i="1"/>
  <c r="CQ224" i="1"/>
  <c r="AB224" i="1"/>
  <c r="P224" i="1"/>
  <c r="AD221" i="1"/>
  <c r="AB221" i="1" s="1"/>
  <c r="CS220" i="1"/>
  <c r="Y220" i="1"/>
  <c r="CR219" i="1"/>
  <c r="Y216" i="1"/>
  <c r="GM216" i="1" s="1"/>
  <c r="CT213" i="1"/>
  <c r="AD211" i="1"/>
  <c r="AB211" i="1" s="1"/>
  <c r="CR210" i="1"/>
  <c r="CS208" i="1"/>
  <c r="CS206" i="1"/>
  <c r="AD206" i="1"/>
  <c r="AB206" i="1" s="1"/>
  <c r="R206" i="1"/>
  <c r="AD204" i="1"/>
  <c r="Q203" i="1"/>
  <c r="X202" i="1"/>
  <c r="GM202" i="1" s="1"/>
  <c r="CZ201" i="1"/>
  <c r="CQ198" i="1"/>
  <c r="AB198" i="1"/>
  <c r="P198" i="1"/>
  <c r="CS197" i="1"/>
  <c r="AD197" i="1"/>
  <c r="R197" i="1"/>
  <c r="AD189" i="1"/>
  <c r="CR189" i="1"/>
  <c r="CS189" i="1"/>
  <c r="CY187" i="1"/>
  <c r="EM125" i="1"/>
  <c r="P171" i="1"/>
  <c r="BB125" i="1"/>
  <c r="F165" i="1"/>
  <c r="CT150" i="1"/>
  <c r="S150" i="1"/>
  <c r="Q252" i="1"/>
  <c r="Q249" i="1"/>
  <c r="CP249" i="1" s="1"/>
  <c r="O249" i="1" s="1"/>
  <c r="GM249" i="1" s="1"/>
  <c r="Q246" i="1"/>
  <c r="Q243" i="1"/>
  <c r="Q240" i="1"/>
  <c r="Q237" i="1"/>
  <c r="Q234" i="1"/>
  <c r="V223" i="1"/>
  <c r="EA289" i="1" s="1"/>
  <c r="CT216" i="1"/>
  <c r="CR213" i="1"/>
  <c r="P207" i="1"/>
  <c r="CY205" i="1"/>
  <c r="CQ204" i="1"/>
  <c r="AB204" i="1"/>
  <c r="AB197" i="1"/>
  <c r="AD196" i="1"/>
  <c r="AB196" i="1" s="1"/>
  <c r="R196" i="1"/>
  <c r="X196" i="1"/>
  <c r="Y196" i="1"/>
  <c r="CR196" i="1"/>
  <c r="X190" i="1"/>
  <c r="Y190" i="1"/>
  <c r="CY190" i="1"/>
  <c r="AO125" i="1"/>
  <c r="F156" i="1"/>
  <c r="FR125" i="1"/>
  <c r="EI152" i="1"/>
  <c r="FY152" i="1"/>
  <c r="AD230" i="1"/>
  <c r="AB230" i="1" s="1"/>
  <c r="AB229" i="1"/>
  <c r="CY226" i="1"/>
  <c r="S222" i="1"/>
  <c r="Q218" i="1"/>
  <c r="AD217" i="1"/>
  <c r="AB217" i="1" s="1"/>
  <c r="CS211" i="1"/>
  <c r="Q205" i="1"/>
  <c r="CP205" i="1" s="1"/>
  <c r="O205" i="1" s="1"/>
  <c r="GM205" i="1" s="1"/>
  <c r="Y204" i="1"/>
  <c r="CQ201" i="1"/>
  <c r="AB201" i="1"/>
  <c r="Q199" i="1"/>
  <c r="CP199" i="1" s="1"/>
  <c r="O199" i="1" s="1"/>
  <c r="CY195" i="1"/>
  <c r="X195" i="1"/>
  <c r="ET152" i="1"/>
  <c r="P103" i="1"/>
  <c r="EI26" i="1"/>
  <c r="Q201" i="1"/>
  <c r="CP201" i="1" s="1"/>
  <c r="O201" i="1" s="1"/>
  <c r="GM201" i="1" s="1"/>
  <c r="Q198" i="1"/>
  <c r="Q195" i="1"/>
  <c r="Q192" i="1"/>
  <c r="Q191" i="1"/>
  <c r="CP191" i="1" s="1"/>
  <c r="O191" i="1" s="1"/>
  <c r="CL125" i="1"/>
  <c r="BC152" i="1"/>
  <c r="CT148" i="1"/>
  <c r="S148" i="1"/>
  <c r="Q136" i="1"/>
  <c r="I138" i="1"/>
  <c r="GX138" i="1" s="1"/>
  <c r="V129" i="1"/>
  <c r="FV125" i="1"/>
  <c r="CI26" i="1"/>
  <c r="AZ93" i="1"/>
  <c r="P192" i="1"/>
  <c r="V148" i="1"/>
  <c r="R146" i="1"/>
  <c r="X143" i="1"/>
  <c r="CZ143" i="1"/>
  <c r="X140" i="1"/>
  <c r="CZ140" i="1"/>
  <c r="GX130" i="1"/>
  <c r="CD152" i="1"/>
  <c r="S127" i="1"/>
  <c r="CT127" i="1"/>
  <c r="FT125" i="1"/>
  <c r="FP26" i="1"/>
  <c r="EG93" i="1"/>
  <c r="FY93" i="1"/>
  <c r="CD26" i="1"/>
  <c r="AU93" i="1"/>
  <c r="CQ190" i="1"/>
  <c r="AB190" i="1"/>
  <c r="AD148" i="1"/>
  <c r="AB148" i="1" s="1"/>
  <c r="T146" i="1"/>
  <c r="CS143" i="1"/>
  <c r="R143" i="1"/>
  <c r="CS140" i="1"/>
  <c r="R140" i="1"/>
  <c r="CR134" i="1"/>
  <c r="CS134" i="1"/>
  <c r="AD134" i="1"/>
  <c r="AB134" i="1" s="1"/>
  <c r="T129" i="1"/>
  <c r="P109" i="1"/>
  <c r="EU26" i="1"/>
  <c r="CY55" i="1"/>
  <c r="CZ55" i="1"/>
  <c r="X55" i="1"/>
  <c r="Y55" i="1"/>
  <c r="AB192" i="1"/>
  <c r="AD191" i="1"/>
  <c r="AB191" i="1" s="1"/>
  <c r="R188" i="1"/>
  <c r="X187" i="1"/>
  <c r="T148" i="1"/>
  <c r="CY143" i="1"/>
  <c r="AD143" i="1"/>
  <c r="CY140" i="1"/>
  <c r="AD140" i="1"/>
  <c r="S130" i="1"/>
  <c r="V127" i="1"/>
  <c r="AI152" i="1" s="1"/>
  <c r="CY80" i="1"/>
  <c r="CZ80" i="1"/>
  <c r="X80" i="1"/>
  <c r="Y80" i="1"/>
  <c r="CZ149" i="1"/>
  <c r="X149" i="1"/>
  <c r="P147" i="1"/>
  <c r="CP147" i="1" s="1"/>
  <c r="O147" i="1" s="1"/>
  <c r="CQ147" i="1"/>
  <c r="AB147" i="1"/>
  <c r="CQ143" i="1"/>
  <c r="AB143" i="1"/>
  <c r="CQ140" i="1"/>
  <c r="AB140" i="1"/>
  <c r="CZ132" i="1"/>
  <c r="X132" i="1"/>
  <c r="Q130" i="1"/>
  <c r="R130" i="1"/>
  <c r="T127" i="1"/>
  <c r="P206" i="1"/>
  <c r="P203" i="1"/>
  <c r="P200" i="1"/>
  <c r="P197" i="1"/>
  <c r="P194" i="1"/>
  <c r="CS191" i="1"/>
  <c r="CR190" i="1"/>
  <c r="CY149" i="1"/>
  <c r="CY147" i="1"/>
  <c r="Y147" i="1"/>
  <c r="P146" i="1"/>
  <c r="CR145" i="1"/>
  <c r="CS145" i="1"/>
  <c r="AD145" i="1"/>
  <c r="AB145" i="1" s="1"/>
  <c r="Y143" i="1"/>
  <c r="CP141" i="1"/>
  <c r="O141" i="1" s="1"/>
  <c r="Y140" i="1"/>
  <c r="V137" i="1"/>
  <c r="P135" i="1"/>
  <c r="P130" i="1"/>
  <c r="CQ130" i="1"/>
  <c r="AB130" i="1"/>
  <c r="W129" i="1"/>
  <c r="P129" i="1"/>
  <c r="CP129" i="1" s="1"/>
  <c r="O129" i="1" s="1"/>
  <c r="CQ187" i="1"/>
  <c r="AB187" i="1"/>
  <c r="CP150" i="1"/>
  <c r="O150" i="1" s="1"/>
  <c r="U146" i="1"/>
  <c r="DZ152" i="1" s="1"/>
  <c r="P145" i="1"/>
  <c r="CZ142" i="1"/>
  <c r="AD142" i="1"/>
  <c r="AB142" i="1" s="1"/>
  <c r="R142" i="1"/>
  <c r="CR142" i="1"/>
  <c r="CZ139" i="1"/>
  <c r="AD139" i="1"/>
  <c r="AB139" i="1" s="1"/>
  <c r="R139" i="1"/>
  <c r="CR139" i="1"/>
  <c r="Q137" i="1"/>
  <c r="R137" i="1"/>
  <c r="AE152" i="1" s="1"/>
  <c r="W136" i="1"/>
  <c r="S134" i="1"/>
  <c r="CY132" i="1"/>
  <c r="CQ132" i="1"/>
  <c r="P132" i="1"/>
  <c r="CR131" i="1"/>
  <c r="CS131" i="1"/>
  <c r="AD131" i="1"/>
  <c r="AB131" i="1" s="1"/>
  <c r="U129" i="1"/>
  <c r="CT128" i="1"/>
  <c r="S128" i="1"/>
  <c r="BD26" i="1"/>
  <c r="F118" i="1"/>
  <c r="R189" i="1"/>
  <c r="AD188" i="1"/>
  <c r="AB188" i="1" s="1"/>
  <c r="Y187" i="1"/>
  <c r="CQ149" i="1"/>
  <c r="P149" i="1"/>
  <c r="CY142" i="1"/>
  <c r="CY139" i="1"/>
  <c r="R134" i="1"/>
  <c r="AB132" i="1"/>
  <c r="CR128" i="1"/>
  <c r="CS128" i="1"/>
  <c r="X78" i="1"/>
  <c r="CY78" i="1"/>
  <c r="CZ78" i="1"/>
  <c r="Y78" i="1"/>
  <c r="Q190" i="1"/>
  <c r="CP189" i="1"/>
  <c r="O189" i="1" s="1"/>
  <c r="GM189" i="1" s="1"/>
  <c r="GO189" i="1" s="1"/>
  <c r="EV152" i="1"/>
  <c r="BZ125" i="1"/>
  <c r="AQ152" i="1"/>
  <c r="Y149" i="1"/>
  <c r="R147" i="1"/>
  <c r="CR146" i="1"/>
  <c r="S145" i="1"/>
  <c r="P143" i="1"/>
  <c r="X142" i="1"/>
  <c r="P140" i="1"/>
  <c r="X139" i="1"/>
  <c r="AB138" i="1"/>
  <c r="P138" i="1"/>
  <c r="R136" i="1"/>
  <c r="CT132" i="1"/>
  <c r="T130" i="1"/>
  <c r="CR129" i="1"/>
  <c r="FV26" i="1"/>
  <c r="EM93" i="1"/>
  <c r="S191" i="1"/>
  <c r="P190" i="1"/>
  <c r="AB189" i="1"/>
  <c r="Y188" i="1"/>
  <c r="S186" i="1"/>
  <c r="EU152" i="1"/>
  <c r="I148" i="1"/>
  <c r="W147" i="1"/>
  <c r="S146" i="1"/>
  <c r="S144" i="1"/>
  <c r="CP144" i="1" s="1"/>
  <c r="O144" i="1" s="1"/>
  <c r="CT144" i="1"/>
  <c r="S141" i="1"/>
  <c r="CT141" i="1"/>
  <c r="W137" i="1"/>
  <c r="P136" i="1"/>
  <c r="AB135" i="1"/>
  <c r="Y131" i="1"/>
  <c r="CY131" i="1"/>
  <c r="CZ131" i="1"/>
  <c r="CY91" i="1"/>
  <c r="CZ91" i="1"/>
  <c r="X91" i="1"/>
  <c r="Y91" i="1"/>
  <c r="CP87" i="1"/>
  <c r="O87" i="1" s="1"/>
  <c r="Q80" i="1"/>
  <c r="CU71" i="3"/>
  <c r="CV71" i="3"/>
  <c r="CX72" i="3"/>
  <c r="CX75" i="3"/>
  <c r="CX71" i="3"/>
  <c r="CX74" i="3"/>
  <c r="CX77" i="3"/>
  <c r="CW73" i="3"/>
  <c r="CX73" i="3"/>
  <c r="CX76" i="3"/>
  <c r="Q75" i="1"/>
  <c r="P57" i="1"/>
  <c r="GX57" i="1"/>
  <c r="Q57" i="1"/>
  <c r="R57" i="1"/>
  <c r="V57" i="1"/>
  <c r="CY45" i="1"/>
  <c r="CZ45" i="1"/>
  <c r="X45" i="1"/>
  <c r="Y45" i="1"/>
  <c r="CX766" i="3"/>
  <c r="DF461" i="3"/>
  <c r="DJ461" i="3" s="1"/>
  <c r="DG461" i="3"/>
  <c r="DH461" i="3"/>
  <c r="DI461" i="3"/>
  <c r="CS147" i="1"/>
  <c r="CQ136" i="1"/>
  <c r="CS130" i="1"/>
  <c r="GA93" i="1"/>
  <c r="EV93" i="1"/>
  <c r="R91" i="1"/>
  <c r="CR90" i="1"/>
  <c r="Y90" i="1"/>
  <c r="CY89" i="1"/>
  <c r="CR88" i="1"/>
  <c r="Y88" i="1"/>
  <c r="R87" i="1"/>
  <c r="CR86" i="1"/>
  <c r="Y86" i="1"/>
  <c r="CU149" i="3"/>
  <c r="CV149" i="3"/>
  <c r="CW151" i="3"/>
  <c r="CX151" i="3"/>
  <c r="CY85" i="1"/>
  <c r="CR84" i="1"/>
  <c r="Y84" i="1"/>
  <c r="R83" i="1"/>
  <c r="AD80" i="1"/>
  <c r="AB80" i="1" s="1"/>
  <c r="P80" i="1"/>
  <c r="CP80" i="1" s="1"/>
  <c r="O80" i="1" s="1"/>
  <c r="GM80" i="1" s="1"/>
  <c r="GO80" i="1" s="1"/>
  <c r="P78" i="1"/>
  <c r="CP78" i="1" s="1"/>
  <c r="O78" i="1" s="1"/>
  <c r="CY77" i="1"/>
  <c r="Y77" i="1"/>
  <c r="CP62" i="1"/>
  <c r="O62" i="1" s="1"/>
  <c r="GM62" i="1" s="1"/>
  <c r="GO62" i="1" s="1"/>
  <c r="X47" i="1"/>
  <c r="Y47" i="1"/>
  <c r="P46" i="1"/>
  <c r="Q91" i="1"/>
  <c r="CP91" i="1" s="1"/>
  <c r="O91" i="1" s="1"/>
  <c r="GM91" i="1" s="1"/>
  <c r="GN91" i="1" s="1"/>
  <c r="Q87" i="1"/>
  <c r="Q83" i="1"/>
  <c r="CP83" i="1" s="1"/>
  <c r="O83" i="1" s="1"/>
  <c r="GM83" i="1" s="1"/>
  <c r="GO83" i="1" s="1"/>
  <c r="R77" i="1"/>
  <c r="CR77" i="1"/>
  <c r="Y76" i="1"/>
  <c r="CY76" i="1"/>
  <c r="P66" i="1"/>
  <c r="CP66" i="1" s="1"/>
  <c r="O66" i="1" s="1"/>
  <c r="Q66" i="1"/>
  <c r="R66" i="1"/>
  <c r="U57" i="1"/>
  <c r="S56" i="1"/>
  <c r="CT56" i="1"/>
  <c r="CP39" i="1"/>
  <c r="O39" i="1" s="1"/>
  <c r="CP38" i="1"/>
  <c r="O38" i="1" s="1"/>
  <c r="CU26" i="3"/>
  <c r="CV26" i="3"/>
  <c r="CX26" i="3"/>
  <c r="Q37" i="1"/>
  <c r="R37" i="1"/>
  <c r="U37" i="1"/>
  <c r="W37" i="1"/>
  <c r="GX37" i="1"/>
  <c r="GB93" i="1" s="1"/>
  <c r="CX775" i="3"/>
  <c r="CX666" i="3"/>
  <c r="CR150" i="1"/>
  <c r="CP142" i="1"/>
  <c r="O142" i="1" s="1"/>
  <c r="GM142" i="1" s="1"/>
  <c r="CP139" i="1"/>
  <c r="O139" i="1" s="1"/>
  <c r="GM139" i="1" s="1"/>
  <c r="CR133" i="1"/>
  <c r="Y133" i="1"/>
  <c r="Q132" i="1"/>
  <c r="AD91" i="1"/>
  <c r="AB91" i="1" s="1"/>
  <c r="AD87" i="1"/>
  <c r="AB87" i="1" s="1"/>
  <c r="AD83" i="1"/>
  <c r="AB83" i="1" s="1"/>
  <c r="CS80" i="1"/>
  <c r="AD78" i="1"/>
  <c r="AB78" i="1" s="1"/>
  <c r="AD77" i="1"/>
  <c r="AB77" i="1" s="1"/>
  <c r="W75" i="1"/>
  <c r="GX66" i="1"/>
  <c r="V66" i="1"/>
  <c r="GX65" i="1"/>
  <c r="T57" i="1"/>
  <c r="CR56" i="1"/>
  <c r="CS56" i="1"/>
  <c r="AD56" i="1"/>
  <c r="CX691" i="3"/>
  <c r="X133" i="1"/>
  <c r="Q89" i="1"/>
  <c r="CP89" i="1" s="1"/>
  <c r="O89" i="1" s="1"/>
  <c r="GM89" i="1" s="1"/>
  <c r="GO89" i="1" s="1"/>
  <c r="Q85" i="1"/>
  <c r="CP85" i="1" s="1"/>
  <c r="O85" i="1" s="1"/>
  <c r="GM85" i="1" s="1"/>
  <c r="GO85" i="1" s="1"/>
  <c r="CY82" i="1"/>
  <c r="CU101" i="3"/>
  <c r="CX103" i="3"/>
  <c r="CV101" i="3"/>
  <c r="CX101" i="3"/>
  <c r="CX105" i="3"/>
  <c r="CY79" i="1"/>
  <c r="R78" i="1"/>
  <c r="V75" i="1"/>
  <c r="CP69" i="1"/>
  <c r="O69" i="1" s="1"/>
  <c r="U66" i="1"/>
  <c r="CT64" i="1"/>
  <c r="S64" i="1"/>
  <c r="AB56" i="1"/>
  <c r="CY53" i="1"/>
  <c r="CZ53" i="1"/>
  <c r="CY47" i="1"/>
  <c r="CW780" i="3"/>
  <c r="CS91" i="1"/>
  <c r="CS87" i="1"/>
  <c r="CS83" i="1"/>
  <c r="CS78" i="1"/>
  <c r="U75" i="1"/>
  <c r="CR64" i="1"/>
  <c r="CS64" i="1"/>
  <c r="AD64" i="1"/>
  <c r="CQ48" i="1"/>
  <c r="AB48" i="1"/>
  <c r="Q46" i="1"/>
  <c r="R46" i="1"/>
  <c r="CU168" i="3"/>
  <c r="CX168" i="3"/>
  <c r="Y87" i="1"/>
  <c r="CU153" i="3"/>
  <c r="CV153" i="3"/>
  <c r="CX153" i="3"/>
  <c r="Y83" i="1"/>
  <c r="R82" i="1"/>
  <c r="CS77" i="1"/>
  <c r="X77" i="1"/>
  <c r="AB71" i="1"/>
  <c r="R69" i="1"/>
  <c r="S65" i="1"/>
  <c r="CT65" i="1"/>
  <c r="X62" i="1"/>
  <c r="Y62" i="1"/>
  <c r="R56" i="1"/>
  <c r="W55" i="1"/>
  <c r="AJ93" i="1" s="1"/>
  <c r="CZ54" i="1"/>
  <c r="X54" i="1"/>
  <c r="Y54" i="1"/>
  <c r="P53" i="1"/>
  <c r="CP53" i="1" s="1"/>
  <c r="O53" i="1" s="1"/>
  <c r="GM53" i="1" s="1"/>
  <c r="GO53" i="1" s="1"/>
  <c r="GX53" i="1"/>
  <c r="Q53" i="1"/>
  <c r="R53" i="1"/>
  <c r="CR50" i="1"/>
  <c r="CS50" i="1"/>
  <c r="AD50" i="1"/>
  <c r="AB50" i="1" s="1"/>
  <c r="R50" i="1"/>
  <c r="AB43" i="1"/>
  <c r="CT43" i="1"/>
  <c r="V37" i="1"/>
  <c r="CS89" i="1"/>
  <c r="X87" i="1"/>
  <c r="CS85" i="1"/>
  <c r="X83" i="1"/>
  <c r="Q82" i="1"/>
  <c r="V80" i="1"/>
  <c r="Q79" i="1"/>
  <c r="CP79" i="1" s="1"/>
  <c r="O79" i="1" s="1"/>
  <c r="GM79" i="1" s="1"/>
  <c r="GO79" i="1" s="1"/>
  <c r="CQ77" i="1"/>
  <c r="S73" i="1"/>
  <c r="CP73" i="1" s="1"/>
  <c r="O73" i="1" s="1"/>
  <c r="CY70" i="1"/>
  <c r="CZ70" i="1"/>
  <c r="Y70" i="1"/>
  <c r="GM70" i="1" s="1"/>
  <c r="GO70" i="1" s="1"/>
  <c r="CS65" i="1"/>
  <c r="AD65" i="1"/>
  <c r="AB65" i="1" s="1"/>
  <c r="Q56" i="1"/>
  <c r="P48" i="1"/>
  <c r="W46" i="1"/>
  <c r="CX739" i="3"/>
  <c r="P134" i="1"/>
  <c r="P131" i="1"/>
  <c r="BC93" i="1"/>
  <c r="AQ93" i="1"/>
  <c r="R90" i="1"/>
  <c r="Y89" i="1"/>
  <c r="R88" i="1"/>
  <c r="R86" i="1"/>
  <c r="Y85" i="1"/>
  <c r="R84" i="1"/>
  <c r="AD82" i="1"/>
  <c r="AB82" i="1" s="1"/>
  <c r="P82" i="1"/>
  <c r="CP82" i="1" s="1"/>
  <c r="O82" i="1" s="1"/>
  <c r="GM82" i="1" s="1"/>
  <c r="GO82" i="1" s="1"/>
  <c r="AD79" i="1"/>
  <c r="AB79" i="1" s="1"/>
  <c r="Q77" i="1"/>
  <c r="CP77" i="1" s="1"/>
  <c r="O77" i="1" s="1"/>
  <c r="GM77" i="1" s="1"/>
  <c r="GO77" i="1" s="1"/>
  <c r="CZ76" i="1"/>
  <c r="S75" i="1"/>
  <c r="CY68" i="1"/>
  <c r="X68" i="1"/>
  <c r="Y68" i="1"/>
  <c r="CQ67" i="1"/>
  <c r="P67" i="1"/>
  <c r="CQ63" i="1"/>
  <c r="AB63" i="1"/>
  <c r="CZ62" i="1"/>
  <c r="W57" i="1"/>
  <c r="U53" i="1"/>
  <c r="S51" i="1"/>
  <c r="CT51" i="1"/>
  <c r="V46" i="1"/>
  <c r="AB45" i="1"/>
  <c r="CT45" i="1"/>
  <c r="CG93" i="1"/>
  <c r="BB93" i="1"/>
  <c r="AP93" i="1"/>
  <c r="Q90" i="1"/>
  <c r="CP90" i="1" s="1"/>
  <c r="O90" i="1" s="1"/>
  <c r="GM90" i="1" s="1"/>
  <c r="GN90" i="1" s="1"/>
  <c r="Q88" i="1"/>
  <c r="CP88" i="1" s="1"/>
  <c r="O88" i="1" s="1"/>
  <c r="GM88" i="1" s="1"/>
  <c r="GO88" i="1" s="1"/>
  <c r="Q86" i="1"/>
  <c r="CP86" i="1" s="1"/>
  <c r="O86" i="1" s="1"/>
  <c r="GM86" i="1" s="1"/>
  <c r="GO86" i="1" s="1"/>
  <c r="Q84" i="1"/>
  <c r="CP84" i="1" s="1"/>
  <c r="O84" i="1" s="1"/>
  <c r="GM84" i="1" s="1"/>
  <c r="GO84" i="1" s="1"/>
  <c r="GX75" i="1"/>
  <c r="R75" i="1"/>
  <c r="CR69" i="1"/>
  <c r="CS69" i="1"/>
  <c r="CY66" i="1"/>
  <c r="Y66" i="1"/>
  <c r="V65" i="1"/>
  <c r="R64" i="1"/>
  <c r="CQ62" i="1"/>
  <c r="AB62" i="1"/>
  <c r="CX55" i="3"/>
  <c r="CW57" i="3"/>
  <c r="CX59" i="3"/>
  <c r="CX60" i="3"/>
  <c r="CX57" i="3"/>
  <c r="CU55" i="3"/>
  <c r="CV55" i="3"/>
  <c r="P55" i="1"/>
  <c r="GX55" i="1"/>
  <c r="Q55" i="1"/>
  <c r="R55" i="1"/>
  <c r="CR51" i="1"/>
  <c r="CS51" i="1"/>
  <c r="AD51" i="1"/>
  <c r="AB51" i="1" s="1"/>
  <c r="U46" i="1"/>
  <c r="CT40" i="1"/>
  <c r="S40" i="1"/>
  <c r="CT39" i="1"/>
  <c r="S39" i="1"/>
  <c r="AB39" i="1"/>
  <c r="S37" i="1"/>
  <c r="CT37" i="1"/>
  <c r="CU24" i="3"/>
  <c r="CV24" i="3"/>
  <c r="Q35" i="1"/>
  <c r="P35" i="1"/>
  <c r="R35" i="1"/>
  <c r="T35" i="1"/>
  <c r="W35" i="1"/>
  <c r="CU180" i="3"/>
  <c r="CX187" i="3"/>
  <c r="CX181" i="3"/>
  <c r="CX189" i="3"/>
  <c r="CW182" i="3"/>
  <c r="CX190" i="3"/>
  <c r="CW183" i="3"/>
  <c r="CX183" i="3"/>
  <c r="CW185" i="3"/>
  <c r="CX185" i="3"/>
  <c r="AO93" i="1"/>
  <c r="CZ87" i="1"/>
  <c r="CZ83" i="1"/>
  <c r="CS82" i="1"/>
  <c r="CS79" i="1"/>
  <c r="X76" i="1"/>
  <c r="P75" i="1"/>
  <c r="CP75" i="1" s="1"/>
  <c r="O75" i="1" s="1"/>
  <c r="S71" i="1"/>
  <c r="P68" i="1"/>
  <c r="CP68" i="1" s="1"/>
  <c r="O68" i="1" s="1"/>
  <c r="GM68" i="1" s="1"/>
  <c r="GO68" i="1" s="1"/>
  <c r="CQ68" i="1"/>
  <c r="W66" i="1"/>
  <c r="X66" i="1"/>
  <c r="U65" i="1"/>
  <c r="Q64" i="1"/>
  <c r="CY59" i="1"/>
  <c r="CZ59" i="1"/>
  <c r="X59" i="1"/>
  <c r="GM59" i="1" s="1"/>
  <c r="GO59" i="1" s="1"/>
  <c r="Y59" i="1"/>
  <c r="S57" i="1"/>
  <c r="GX46" i="1"/>
  <c r="T46" i="1"/>
  <c r="CY43" i="1"/>
  <c r="CZ43" i="1"/>
  <c r="X43" i="1"/>
  <c r="Y43" i="1"/>
  <c r="CR40" i="1"/>
  <c r="CS40" i="1"/>
  <c r="AD40" i="1"/>
  <c r="AB40" i="1" s="1"/>
  <c r="S38" i="1"/>
  <c r="AB38" i="1"/>
  <c r="CT38" i="1"/>
  <c r="R80" i="1"/>
  <c r="CX98" i="3"/>
  <c r="CU93" i="3"/>
  <c r="CX93" i="3"/>
  <c r="CX96" i="3"/>
  <c r="CX99" i="3"/>
  <c r="AB68" i="1"/>
  <c r="CZ67" i="1"/>
  <c r="X67" i="1"/>
  <c r="Y67" i="1"/>
  <c r="T65" i="1"/>
  <c r="R59" i="1"/>
  <c r="CR59" i="1"/>
  <c r="CS59" i="1"/>
  <c r="CZ58" i="1"/>
  <c r="X58" i="1"/>
  <c r="Y58" i="1"/>
  <c r="CY69" i="1"/>
  <c r="R67" i="1"/>
  <c r="P65" i="1"/>
  <c r="CP65" i="1" s="1"/>
  <c r="O65" i="1" s="1"/>
  <c r="R58" i="1"/>
  <c r="P56" i="1"/>
  <c r="CP56" i="1" s="1"/>
  <c r="O56" i="1" s="1"/>
  <c r="R54" i="1"/>
  <c r="P51" i="1"/>
  <c r="Q45" i="1"/>
  <c r="CP45" i="1" s="1"/>
  <c r="O45" i="1" s="1"/>
  <c r="GM45" i="1" s="1"/>
  <c r="GO45" i="1" s="1"/>
  <c r="Q43" i="1"/>
  <c r="CP43" i="1" s="1"/>
  <c r="O43" i="1" s="1"/>
  <c r="GM43" i="1" s="1"/>
  <c r="GO43" i="1" s="1"/>
  <c r="X41" i="1"/>
  <c r="CU31" i="3"/>
  <c r="CX32" i="3"/>
  <c r="S35" i="1"/>
  <c r="CT35" i="1"/>
  <c r="CU21" i="3"/>
  <c r="CV21" i="3"/>
  <c r="CX21" i="3"/>
  <c r="Q32" i="1"/>
  <c r="R32" i="1"/>
  <c r="CY28" i="1"/>
  <c r="CZ28" i="1"/>
  <c r="X28" i="1"/>
  <c r="Y28" i="1"/>
  <c r="CX795" i="3"/>
  <c r="CX790" i="3"/>
  <c r="CX773" i="3"/>
  <c r="CX764" i="3"/>
  <c r="CW559" i="3"/>
  <c r="Q67" i="1"/>
  <c r="Q58" i="1"/>
  <c r="Q54" i="1"/>
  <c r="GX45" i="1"/>
  <c r="GX43" i="1"/>
  <c r="CJ93" i="1" s="1"/>
  <c r="CU29" i="3"/>
  <c r="Q39" i="1"/>
  <c r="CU27" i="3"/>
  <c r="CX28" i="3"/>
  <c r="CV27" i="3"/>
  <c r="CX27" i="3"/>
  <c r="Q38" i="1"/>
  <c r="CU23" i="3"/>
  <c r="CX23" i="3"/>
  <c r="Q34" i="1"/>
  <c r="CU22" i="3"/>
  <c r="CV22" i="3"/>
  <c r="Q33" i="1"/>
  <c r="R28" i="1"/>
  <c r="CR28" i="1"/>
  <c r="CS28" i="1"/>
  <c r="AD28" i="1"/>
  <c r="AB28" i="1" s="1"/>
  <c r="CX800" i="3"/>
  <c r="CX785" i="3"/>
  <c r="CX778" i="3"/>
  <c r="CX87" i="3"/>
  <c r="CX88" i="3"/>
  <c r="CU85" i="3"/>
  <c r="AD67" i="1"/>
  <c r="AB67" i="1" s="1"/>
  <c r="AD58" i="1"/>
  <c r="AB58" i="1" s="1"/>
  <c r="P58" i="1"/>
  <c r="AD54" i="1"/>
  <c r="AB54" i="1" s="1"/>
  <c r="P54" i="1"/>
  <c r="CP54" i="1" s="1"/>
  <c r="O54" i="1" s="1"/>
  <c r="GM54" i="1" s="1"/>
  <c r="GO54" i="1" s="1"/>
  <c r="S50" i="1"/>
  <c r="AB37" i="1"/>
  <c r="U34" i="1"/>
  <c r="U32" i="1"/>
  <c r="CX788" i="3"/>
  <c r="CX751" i="3"/>
  <c r="CX715" i="3"/>
  <c r="CX713" i="3"/>
  <c r="CU61" i="3"/>
  <c r="CW62" i="3"/>
  <c r="CX62" i="3"/>
  <c r="CX64" i="3"/>
  <c r="CX65" i="3"/>
  <c r="P47" i="1"/>
  <c r="CP47" i="1" s="1"/>
  <c r="O47" i="1" s="1"/>
  <c r="GM47" i="1" s="1"/>
  <c r="GO47" i="1" s="1"/>
  <c r="S44" i="1"/>
  <c r="CX798" i="3"/>
  <c r="CX783" i="3"/>
  <c r="CU35" i="3"/>
  <c r="CX35" i="3"/>
  <c r="CX36" i="3"/>
  <c r="CX37" i="3"/>
  <c r="CW38" i="3"/>
  <c r="CX38" i="3"/>
  <c r="CX42" i="3"/>
  <c r="CX44" i="3"/>
  <c r="CX43" i="3"/>
  <c r="V35" i="1"/>
  <c r="EA93" i="1" s="1"/>
  <c r="CZ34" i="1"/>
  <c r="X34" i="1"/>
  <c r="CZ32" i="1"/>
  <c r="X32" i="1"/>
  <c r="X31" i="1"/>
  <c r="Y31" i="1"/>
  <c r="CZ31" i="1"/>
  <c r="CW793" i="3"/>
  <c r="CW781" i="3"/>
  <c r="CX707" i="3"/>
  <c r="Q76" i="1"/>
  <c r="S74" i="1"/>
  <c r="Q71" i="1"/>
  <c r="P64" i="1"/>
  <c r="CP64" i="1" s="1"/>
  <c r="O64" i="1" s="1"/>
  <c r="S60" i="1"/>
  <c r="P50" i="1"/>
  <c r="CP50" i="1" s="1"/>
  <c r="O50" i="1" s="1"/>
  <c r="AB47" i="1"/>
  <c r="S46" i="1"/>
  <c r="Q44" i="1"/>
  <c r="R41" i="1"/>
  <c r="S33" i="1"/>
  <c r="CR31" i="1"/>
  <c r="CS31" i="1"/>
  <c r="AD31" i="1"/>
  <c r="AB31" i="1" s="1"/>
  <c r="R31" i="1"/>
  <c r="R30" i="1"/>
  <c r="CR30" i="1"/>
  <c r="CS30" i="1"/>
  <c r="AD30" i="1"/>
  <c r="AB30" i="1" s="1"/>
  <c r="CX796" i="3"/>
  <c r="CX791" i="3"/>
  <c r="CX786" i="3"/>
  <c r="CX776" i="3"/>
  <c r="CX767" i="3"/>
  <c r="P76" i="1"/>
  <c r="CP76" i="1" s="1"/>
  <c r="O76" i="1" s="1"/>
  <c r="GM76" i="1" s="1"/>
  <c r="GO76" i="1" s="1"/>
  <c r="R74" i="1"/>
  <c r="P71" i="1"/>
  <c r="CP71" i="1" s="1"/>
  <c r="O71" i="1" s="1"/>
  <c r="R60" i="1"/>
  <c r="P44" i="1"/>
  <c r="Q41" i="1"/>
  <c r="CP41" i="1" s="1"/>
  <c r="O41" i="1" s="1"/>
  <c r="GM41" i="1" s="1"/>
  <c r="GN41" i="1" s="1"/>
  <c r="W39" i="1"/>
  <c r="U38" i="1"/>
  <c r="CU25" i="3"/>
  <c r="CV25" i="3"/>
  <c r="CX25" i="3"/>
  <c r="Q36" i="1"/>
  <c r="CP36" i="1" s="1"/>
  <c r="O36" i="1" s="1"/>
  <c r="GM36" i="1" s="1"/>
  <c r="GN36" i="1" s="1"/>
  <c r="CY34" i="1"/>
  <c r="AB34" i="1"/>
  <c r="P34" i="1"/>
  <c r="CP34" i="1" s="1"/>
  <c r="O34" i="1" s="1"/>
  <c r="CQ34" i="1"/>
  <c r="P32" i="1"/>
  <c r="CP32" i="1" s="1"/>
  <c r="O32" i="1" s="1"/>
  <c r="CQ32" i="1"/>
  <c r="AB32" i="1"/>
  <c r="CQ31" i="1"/>
  <c r="P31" i="1"/>
  <c r="CP31" i="1" s="1"/>
  <c r="O31" i="1" s="1"/>
  <c r="CX772" i="3"/>
  <c r="CX763" i="3"/>
  <c r="CU89" i="3"/>
  <c r="CW90" i="3"/>
  <c r="CX92" i="3"/>
  <c r="CX90" i="3"/>
  <c r="Q74" i="1"/>
  <c r="Y69" i="1"/>
  <c r="R68" i="1"/>
  <c r="AD66" i="1"/>
  <c r="AB66" i="1" s="1"/>
  <c r="AB64" i="1"/>
  <c r="S63" i="1"/>
  <c r="Q60" i="1"/>
  <c r="CP60" i="1" s="1"/>
  <c r="O60" i="1" s="1"/>
  <c r="S48" i="1"/>
  <c r="U39" i="1"/>
  <c r="Y34" i="1"/>
  <c r="CQ33" i="1"/>
  <c r="P33" i="1"/>
  <c r="CP33" i="1" s="1"/>
  <c r="O33" i="1" s="1"/>
  <c r="Y32" i="1"/>
  <c r="CX801" i="3"/>
  <c r="CS76" i="1"/>
  <c r="CS71" i="1"/>
  <c r="R63" i="1"/>
  <c r="R48" i="1"/>
  <c r="CS44" i="1"/>
  <c r="R40" i="1"/>
  <c r="P37" i="1"/>
  <c r="CP37" i="1" s="1"/>
  <c r="O37" i="1" s="1"/>
  <c r="CY36" i="1"/>
  <c r="CY32" i="1"/>
  <c r="V32" i="1"/>
  <c r="CY31" i="1"/>
  <c r="Q31" i="1"/>
  <c r="Y29" i="1"/>
  <c r="CY29" i="1"/>
  <c r="CZ29" i="1"/>
  <c r="CX784" i="3"/>
  <c r="CX770" i="3"/>
  <c r="CX761" i="3"/>
  <c r="CU78" i="3"/>
  <c r="CW80" i="3"/>
  <c r="CX80" i="3"/>
  <c r="CV78" i="3"/>
  <c r="CX84" i="3"/>
  <c r="CX83" i="3"/>
  <c r="CX82" i="3"/>
  <c r="CU45" i="3"/>
  <c r="CX49" i="3"/>
  <c r="CX51" i="3"/>
  <c r="CW47" i="3"/>
  <c r="CX47" i="3"/>
  <c r="CW46" i="3"/>
  <c r="CW49" i="3"/>
  <c r="CX46" i="3"/>
  <c r="CX54" i="3"/>
  <c r="CV45" i="3"/>
  <c r="CX53" i="3"/>
  <c r="CX45" i="3"/>
  <c r="CU33" i="3"/>
  <c r="CX34" i="3"/>
  <c r="Q40" i="1"/>
  <c r="CP40" i="1" s="1"/>
  <c r="O40" i="1" s="1"/>
  <c r="R38" i="1"/>
  <c r="CQ36" i="1"/>
  <c r="AB36" i="1"/>
  <c r="CT34" i="1"/>
  <c r="T34" i="1"/>
  <c r="AG93" i="1" s="1"/>
  <c r="V33" i="1"/>
  <c r="T33" i="1"/>
  <c r="CY30" i="1"/>
  <c r="CV768" i="3"/>
  <c r="CS32" i="1"/>
  <c r="P30" i="1"/>
  <c r="CP30" i="1" s="1"/>
  <c r="O30" i="1" s="1"/>
  <c r="P28" i="1"/>
  <c r="CX781" i="3"/>
  <c r="CX711" i="3"/>
  <c r="CV698" i="3"/>
  <c r="CX698" i="3"/>
  <c r="CX686" i="3"/>
  <c r="CT28" i="1"/>
  <c r="CX745" i="3"/>
  <c r="CX728" i="3"/>
  <c r="CW722" i="3"/>
  <c r="CX704" i="3"/>
  <c r="CX696" i="3"/>
  <c r="CW679" i="3"/>
  <c r="CW664" i="3"/>
  <c r="CX780" i="3"/>
  <c r="CX731" i="3"/>
  <c r="CX716" i="3"/>
  <c r="CX694" i="3"/>
  <c r="CX689" i="3"/>
  <c r="CX674" i="3"/>
  <c r="AB35" i="1"/>
  <c r="AD33" i="1"/>
  <c r="AB33" i="1" s="1"/>
  <c r="Y30" i="1"/>
  <c r="CX755" i="3"/>
  <c r="CW734" i="3"/>
  <c r="CX734" i="3"/>
  <c r="CX725" i="3"/>
  <c r="CV709" i="3"/>
  <c r="CX662" i="3"/>
  <c r="CX659" i="3"/>
  <c r="CX740" i="3"/>
  <c r="CX720" i="3"/>
  <c r="CW672" i="3"/>
  <c r="R29" i="1"/>
  <c r="DW93" i="1" s="1"/>
  <c r="CX752" i="3"/>
  <c r="CX712" i="3"/>
  <c r="CV682" i="3"/>
  <c r="CX682" i="3"/>
  <c r="CX667" i="3"/>
  <c r="Q29" i="1"/>
  <c r="CX768" i="3"/>
  <c r="CX749" i="3"/>
  <c r="CX735" i="3"/>
  <c r="CX717" i="3"/>
  <c r="CX700" i="3"/>
  <c r="CZ30" i="1"/>
  <c r="AD29" i="1"/>
  <c r="AB29" i="1" s="1"/>
  <c r="P29" i="1"/>
  <c r="CX756" i="3"/>
  <c r="CX732" i="3"/>
  <c r="CW710" i="3"/>
  <c r="CX705" i="3"/>
  <c r="CX695" i="3"/>
  <c r="CX685" i="3"/>
  <c r="CX675" i="3"/>
  <c r="CX660" i="3"/>
  <c r="CW643" i="3"/>
  <c r="CX569" i="3"/>
  <c r="CW569" i="3"/>
  <c r="AD34" i="1"/>
  <c r="CX793" i="3"/>
  <c r="CX703" i="3"/>
  <c r="CX678" i="3"/>
  <c r="CS29" i="1"/>
  <c r="CX753" i="3"/>
  <c r="CX747" i="3"/>
  <c r="CX744" i="3"/>
  <c r="CX741" i="3"/>
  <c r="CX727" i="3"/>
  <c r="CX718" i="3"/>
  <c r="CX724" i="3"/>
  <c r="CX708" i="3"/>
  <c r="CW688" i="3"/>
  <c r="CX688" i="3"/>
  <c r="CW671" i="3"/>
  <c r="CX658" i="3"/>
  <c r="CX614" i="3"/>
  <c r="CX652" i="3"/>
  <c r="CX649" i="3"/>
  <c r="CX624" i="3"/>
  <c r="CX608" i="3"/>
  <c r="CX583" i="3"/>
  <c r="CX575" i="3"/>
  <c r="CV567" i="3"/>
  <c r="CX561" i="3"/>
  <c r="CX722" i="3"/>
  <c r="CX679" i="3"/>
  <c r="CX664" i="3"/>
  <c r="CX646" i="3"/>
  <c r="CW642" i="3"/>
  <c r="CW628" i="3"/>
  <c r="CV605" i="3"/>
  <c r="CV599" i="3"/>
  <c r="CX599" i="3"/>
  <c r="CX591" i="3"/>
  <c r="CX554" i="3"/>
  <c r="CX447" i="3"/>
  <c r="CX407" i="3"/>
  <c r="CX324" i="3"/>
  <c r="CX671" i="3"/>
  <c r="CX635" i="3"/>
  <c r="CX615" i="3"/>
  <c r="CW612" i="3"/>
  <c r="CX581" i="3"/>
  <c r="CW578" i="3"/>
  <c r="CX578" i="3"/>
  <c r="CW547" i="3"/>
  <c r="DF472" i="3"/>
  <c r="DJ472" i="3" s="1"/>
  <c r="DG472" i="3"/>
  <c r="DH472" i="3"/>
  <c r="DI472" i="3"/>
  <c r="CX639" i="3"/>
  <c r="CX609" i="3"/>
  <c r="CW570" i="3"/>
  <c r="CX565" i="3"/>
  <c r="CX559" i="3"/>
  <c r="CX557" i="3"/>
  <c r="CV545" i="3"/>
  <c r="CX537" i="3"/>
  <c r="CX525" i="3"/>
  <c r="DF482" i="3"/>
  <c r="DJ482" i="3" s="1"/>
  <c r="DG482" i="3"/>
  <c r="DH482" i="3"/>
  <c r="DI482" i="3"/>
  <c r="CX643" i="3"/>
  <c r="CX622" i="3"/>
  <c r="CX619" i="3"/>
  <c r="CX603" i="3"/>
  <c r="CW597" i="3"/>
  <c r="CW594" i="3"/>
  <c r="CX589" i="3"/>
  <c r="CX636" i="3"/>
  <c r="CX632" i="3"/>
  <c r="CW579" i="3"/>
  <c r="CX576" i="3"/>
  <c r="CX562" i="3"/>
  <c r="DF462" i="3"/>
  <c r="DJ462" i="3" s="1"/>
  <c r="DG462" i="3"/>
  <c r="DH462" i="3"/>
  <c r="DI462" i="3"/>
  <c r="CW644" i="3"/>
  <c r="CX616" i="3"/>
  <c r="CX584" i="3"/>
  <c r="CW568" i="3"/>
  <c r="CX518" i="3"/>
  <c r="CW437" i="3"/>
  <c r="CX709" i="3"/>
  <c r="CV626" i="3"/>
  <c r="CX626" i="3"/>
  <c r="CW613" i="3"/>
  <c r="CX595" i="3"/>
  <c r="CX592" i="3"/>
  <c r="CX582" i="3"/>
  <c r="CX574" i="3"/>
  <c r="CX651" i="3"/>
  <c r="CX637" i="3"/>
  <c r="CX607" i="3"/>
  <c r="CX601" i="3"/>
  <c r="CX553" i="3"/>
  <c r="CX630" i="3"/>
  <c r="CW627" i="3"/>
  <c r="CX617" i="3"/>
  <c r="CX604" i="3"/>
  <c r="CV587" i="3"/>
  <c r="CX587" i="3"/>
  <c r="CW580" i="3"/>
  <c r="CX544" i="3"/>
  <c r="CX536" i="3"/>
  <c r="CX656" i="3"/>
  <c r="CV641" i="3"/>
  <c r="CX641" i="3"/>
  <c r="CX572" i="3"/>
  <c r="DF468" i="3"/>
  <c r="DJ468" i="3" s="1"/>
  <c r="DG468" i="3"/>
  <c r="DH468" i="3"/>
  <c r="DI468" i="3"/>
  <c r="CV391" i="3"/>
  <c r="DF388" i="3"/>
  <c r="DJ388" i="3" s="1"/>
  <c r="DG388" i="3"/>
  <c r="DH388" i="3"/>
  <c r="DI388" i="3"/>
  <c r="CX597" i="3"/>
  <c r="CX556" i="3"/>
  <c r="CX526" i="3"/>
  <c r="DF500" i="3"/>
  <c r="DG500" i="3"/>
  <c r="DH500" i="3"/>
  <c r="DI500" i="3"/>
  <c r="DJ500" i="3" s="1"/>
  <c r="CX412" i="3"/>
  <c r="CX385" i="3"/>
  <c r="CX336" i="3"/>
  <c r="CX612" i="3"/>
  <c r="CX567" i="3"/>
  <c r="CX522" i="3"/>
  <c r="DF491" i="3"/>
  <c r="DJ491" i="3" s="1"/>
  <c r="DG491" i="3"/>
  <c r="DH491" i="3"/>
  <c r="DI491" i="3"/>
  <c r="DG488" i="3"/>
  <c r="DH488" i="3"/>
  <c r="DI488" i="3"/>
  <c r="CW426" i="3"/>
  <c r="CX545" i="3"/>
  <c r="CX514" i="3"/>
  <c r="DG506" i="3"/>
  <c r="DH506" i="3"/>
  <c r="DI506" i="3"/>
  <c r="DF480" i="3"/>
  <c r="DJ480" i="3" s="1"/>
  <c r="DG480" i="3"/>
  <c r="DH480" i="3"/>
  <c r="DI480" i="3"/>
  <c r="DF460" i="3"/>
  <c r="DJ460" i="3" s="1"/>
  <c r="DG460" i="3"/>
  <c r="DH460" i="3"/>
  <c r="DI460" i="3"/>
  <c r="CV457" i="3"/>
  <c r="CX457" i="3"/>
  <c r="CX450" i="3"/>
  <c r="CX548" i="3"/>
  <c r="CX533" i="3"/>
  <c r="DG497" i="3"/>
  <c r="DH497" i="3"/>
  <c r="DI497" i="3"/>
  <c r="CW240" i="3"/>
  <c r="CX547" i="3"/>
  <c r="DF510" i="3"/>
  <c r="DJ510" i="3" s="1"/>
  <c r="DI510" i="3"/>
  <c r="DF483" i="3"/>
  <c r="DJ483" i="3" s="1"/>
  <c r="DG483" i="3"/>
  <c r="DH483" i="3"/>
  <c r="DF477" i="3"/>
  <c r="DJ477" i="3" s="1"/>
  <c r="DG477" i="3"/>
  <c r="DH477" i="3"/>
  <c r="DI477" i="3"/>
  <c r="CX399" i="3"/>
  <c r="CX365" i="3"/>
  <c r="CX236" i="3"/>
  <c r="CW501" i="3"/>
  <c r="CX434" i="3"/>
  <c r="CX539" i="3"/>
  <c r="DF507" i="3"/>
  <c r="DJ507" i="3" s="1"/>
  <c r="DG507" i="3"/>
  <c r="DH507" i="3"/>
  <c r="DI507" i="3"/>
  <c r="DF501" i="3"/>
  <c r="DG501" i="3"/>
  <c r="DJ501" i="3" s="1"/>
  <c r="DH501" i="3"/>
  <c r="DF492" i="3"/>
  <c r="DJ492" i="3" s="1"/>
  <c r="DG492" i="3"/>
  <c r="DH492" i="3"/>
  <c r="DI464" i="3"/>
  <c r="CX420" i="3"/>
  <c r="CX644" i="3"/>
  <c r="CX594" i="3"/>
  <c r="CX570" i="3"/>
  <c r="CX541" i="3"/>
  <c r="CX529" i="3"/>
  <c r="DF498" i="3"/>
  <c r="DJ498" i="3" s="1"/>
  <c r="DG498" i="3"/>
  <c r="DH498" i="3"/>
  <c r="DI498" i="3"/>
  <c r="DF488" i="3"/>
  <c r="DJ488" i="3" s="1"/>
  <c r="DF481" i="3"/>
  <c r="DJ481" i="3" s="1"/>
  <c r="DG481" i="3"/>
  <c r="DH481" i="3"/>
  <c r="DI481" i="3"/>
  <c r="CV473" i="3"/>
  <c r="CX473" i="3"/>
  <c r="DH464" i="3"/>
  <c r="CW368" i="3"/>
  <c r="CX530" i="3"/>
  <c r="CX520" i="3"/>
  <c r="CX511" i="3"/>
  <c r="DF506" i="3"/>
  <c r="DJ506" i="3" s="1"/>
  <c r="DF490" i="3"/>
  <c r="DG490" i="3"/>
  <c r="DJ490" i="3" s="1"/>
  <c r="DH490" i="3"/>
  <c r="DI490" i="3"/>
  <c r="DG464" i="3"/>
  <c r="CX456" i="3"/>
  <c r="CX306" i="3"/>
  <c r="CX512" i="3"/>
  <c r="DF497" i="3"/>
  <c r="DJ497" i="3" s="1"/>
  <c r="DF471" i="3"/>
  <c r="DJ471" i="3" s="1"/>
  <c r="DG471" i="3"/>
  <c r="DH471" i="3"/>
  <c r="DI471" i="3"/>
  <c r="DF459" i="3"/>
  <c r="DJ459" i="3" s="1"/>
  <c r="DG459" i="3"/>
  <c r="DH459" i="3"/>
  <c r="DI459" i="3"/>
  <c r="CX437" i="3"/>
  <c r="DF5" i="3"/>
  <c r="DJ5" i="3" s="1"/>
  <c r="DG5" i="3"/>
  <c r="DH5" i="3"/>
  <c r="DI5" i="3"/>
  <c r="CX489" i="3"/>
  <c r="CX444" i="3"/>
  <c r="CX417" i="3"/>
  <c r="CX415" i="3"/>
  <c r="CV377" i="3"/>
  <c r="CW298" i="3"/>
  <c r="CX298" i="3"/>
  <c r="CX454" i="3"/>
  <c r="CX451" i="3"/>
  <c r="CX423" i="3"/>
  <c r="CW405" i="3"/>
  <c r="CX374" i="3"/>
  <c r="CX448" i="3"/>
  <c r="CX442" i="3"/>
  <c r="CX435" i="3"/>
  <c r="CX413" i="3"/>
  <c r="CX392" i="3"/>
  <c r="CX361" i="3"/>
  <c r="CX316" i="3"/>
  <c r="CX254" i="3"/>
  <c r="CX179" i="3"/>
  <c r="CX421" i="3"/>
  <c r="CV410" i="3"/>
  <c r="CX410" i="3"/>
  <c r="CW380" i="3"/>
  <c r="CX380" i="3"/>
  <c r="CX369" i="3"/>
  <c r="CX263" i="3"/>
  <c r="DH458" i="3"/>
  <c r="CX427" i="3"/>
  <c r="CW398" i="3"/>
  <c r="CX395" i="3"/>
  <c r="CV389" i="3"/>
  <c r="CX389" i="3"/>
  <c r="DG509" i="3"/>
  <c r="DH508" i="3"/>
  <c r="DH499" i="3"/>
  <c r="DG479" i="3"/>
  <c r="DH478" i="3"/>
  <c r="CX474" i="3"/>
  <c r="DG470" i="3"/>
  <c r="DH469" i="3"/>
  <c r="DG458" i="3"/>
  <c r="DJ458" i="3" s="1"/>
  <c r="CV403" i="3"/>
  <c r="CX403" i="3"/>
  <c r="CX384" i="3"/>
  <c r="CW378" i="3"/>
  <c r="CX355" i="3"/>
  <c r="CX346" i="3"/>
  <c r="DG508" i="3"/>
  <c r="DG499" i="3"/>
  <c r="DG478" i="3"/>
  <c r="DI476" i="3"/>
  <c r="DG469" i="3"/>
  <c r="DI467" i="3"/>
  <c r="CX433" i="3"/>
  <c r="CW419" i="3"/>
  <c r="DF387" i="3"/>
  <c r="DG387" i="3"/>
  <c r="DH387" i="3"/>
  <c r="DI387" i="3"/>
  <c r="DJ387" i="3" s="1"/>
  <c r="CX381" i="3"/>
  <c r="CX372" i="3"/>
  <c r="CV367" i="3"/>
  <c r="CX321" i="3"/>
  <c r="DI505" i="3"/>
  <c r="DI496" i="3"/>
  <c r="DI487" i="3"/>
  <c r="DH476" i="3"/>
  <c r="DI475" i="3"/>
  <c r="DH467" i="3"/>
  <c r="DI466" i="3"/>
  <c r="CX443" i="3"/>
  <c r="CX440" i="3"/>
  <c r="CX430" i="3"/>
  <c r="CV425" i="3"/>
  <c r="CX229" i="3"/>
  <c r="CX453" i="3"/>
  <c r="CW436" i="3"/>
  <c r="CW393" i="3"/>
  <c r="CX351" i="3"/>
  <c r="CX293" i="3"/>
  <c r="CX266" i="3"/>
  <c r="DF390" i="3"/>
  <c r="DJ390" i="3" s="1"/>
  <c r="CX378" i="3"/>
  <c r="CW359" i="3"/>
  <c r="CX359" i="3"/>
  <c r="CX281" i="3"/>
  <c r="CX276" i="3"/>
  <c r="CX182" i="3"/>
  <c r="CX334" i="3"/>
  <c r="CW319" i="3"/>
  <c r="CX296" i="3"/>
  <c r="CW250" i="3"/>
  <c r="CX250" i="3"/>
  <c r="CV216" i="3"/>
  <c r="CX216" i="3"/>
  <c r="CW207" i="3"/>
  <c r="CX175" i="3"/>
  <c r="CW349" i="3"/>
  <c r="CX343" i="3"/>
  <c r="CX331" i="3"/>
  <c r="CW309" i="3"/>
  <c r="CW279" i="3"/>
  <c r="CW269" i="3"/>
  <c r="CX196" i="3"/>
  <c r="CX426" i="3"/>
  <c r="CX405" i="3"/>
  <c r="CX398" i="3"/>
  <c r="CX391" i="3"/>
  <c r="CX368" i="3"/>
  <c r="CW299" i="3"/>
  <c r="CX100" i="3"/>
  <c r="CX326" i="3"/>
  <c r="CX314" i="3"/>
  <c r="CX277" i="3"/>
  <c r="CX274" i="3"/>
  <c r="CW239" i="3"/>
  <c r="CX357" i="3"/>
  <c r="CX341" i="3"/>
  <c r="CX210" i="3"/>
  <c r="CV169" i="3"/>
  <c r="CX323" i="3"/>
  <c r="CX300" i="3"/>
  <c r="CX286" i="3"/>
  <c r="CX354" i="3"/>
  <c r="CV347" i="3"/>
  <c r="CX347" i="3"/>
  <c r="CW338" i="3"/>
  <c r="CX338" i="3"/>
  <c r="CX329" i="3"/>
  <c r="CV307" i="3"/>
  <c r="CX307" i="3"/>
  <c r="CV267" i="3"/>
  <c r="CX267" i="3"/>
  <c r="CX344" i="3"/>
  <c r="CX333" i="3"/>
  <c r="CW318" i="3"/>
  <c r="CX283" i="3"/>
  <c r="CX258" i="3"/>
  <c r="DF132" i="3"/>
  <c r="DJ132" i="3" s="1"/>
  <c r="DG132" i="3"/>
  <c r="DH132" i="3"/>
  <c r="DI132" i="3"/>
  <c r="DG127" i="3"/>
  <c r="DF127" i="3"/>
  <c r="DJ127" i="3" s="1"/>
  <c r="DH127" i="3"/>
  <c r="DI127" i="3"/>
  <c r="CW358" i="3"/>
  <c r="CX303" i="3"/>
  <c r="CX289" i="3"/>
  <c r="CW48" i="3"/>
  <c r="CX319" i="3"/>
  <c r="CX279" i="3"/>
  <c r="CW259" i="3"/>
  <c r="CV191" i="3"/>
  <c r="CW154" i="3"/>
  <c r="CX149" i="3"/>
  <c r="CX214" i="3"/>
  <c r="CX202" i="3"/>
  <c r="CX177" i="3"/>
  <c r="CX167" i="3"/>
  <c r="CW86" i="3"/>
  <c r="CX86" i="3"/>
  <c r="CX79" i="3"/>
  <c r="CW79" i="3"/>
  <c r="DF18" i="3"/>
  <c r="DJ18" i="3" s="1"/>
  <c r="DG18" i="3"/>
  <c r="DH18" i="3"/>
  <c r="DI18" i="3"/>
  <c r="CX242" i="3"/>
  <c r="CX194" i="3"/>
  <c r="CX188" i="3"/>
  <c r="DH139" i="3"/>
  <c r="DF139" i="3"/>
  <c r="DJ139" i="3" s="1"/>
  <c r="DG139" i="3"/>
  <c r="DI139" i="3"/>
  <c r="CW103" i="3"/>
  <c r="CX349" i="3"/>
  <c r="CX309" i="3"/>
  <c r="CX269" i="3"/>
  <c r="CX211" i="3"/>
  <c r="CV122" i="3"/>
  <c r="CX122" i="3"/>
  <c r="CX243" i="3"/>
  <c r="CW238" i="3"/>
  <c r="CX221" i="3"/>
  <c r="CV180" i="3"/>
  <c r="CX180" i="3"/>
  <c r="DF161" i="3"/>
  <c r="DJ161" i="3" s="1"/>
  <c r="DI161" i="3"/>
  <c r="DG161" i="3"/>
  <c r="DH161" i="3"/>
  <c r="DI133" i="3"/>
  <c r="DF133" i="3"/>
  <c r="DJ133" i="3" s="1"/>
  <c r="DG133" i="3"/>
  <c r="DH133" i="3"/>
  <c r="CX94" i="3"/>
  <c r="CW94" i="3"/>
  <c r="CV227" i="3"/>
  <c r="CX227" i="3"/>
  <c r="CX224" i="3"/>
  <c r="CW218" i="3"/>
  <c r="CX218" i="3"/>
  <c r="CV198" i="3"/>
  <c r="CW192" i="3"/>
  <c r="CW155" i="3"/>
  <c r="DF147" i="3"/>
  <c r="DJ147" i="3" s="1"/>
  <c r="DI147" i="3"/>
  <c r="DH147" i="3"/>
  <c r="DG131" i="3"/>
  <c r="DF131" i="3"/>
  <c r="DJ131" i="3" s="1"/>
  <c r="DH131" i="3"/>
  <c r="DI131" i="3"/>
  <c r="DI128" i="3"/>
  <c r="DF128" i="3"/>
  <c r="DJ128" i="3" s="1"/>
  <c r="DG128" i="3"/>
  <c r="DH128" i="3"/>
  <c r="CW104" i="3"/>
  <c r="CX48" i="3"/>
  <c r="DF6" i="3"/>
  <c r="DJ6" i="3" s="1"/>
  <c r="DG6" i="3"/>
  <c r="DH6" i="3"/>
  <c r="DI6" i="3"/>
  <c r="CX299" i="3"/>
  <c r="CW248" i="3"/>
  <c r="CX248" i="3"/>
  <c r="CX231" i="3"/>
  <c r="CX186" i="3"/>
  <c r="CV168" i="3"/>
  <c r="DI123" i="3"/>
  <c r="DF123" i="3"/>
  <c r="DG123" i="3"/>
  <c r="DJ123" i="3" s="1"/>
  <c r="DH123" i="3"/>
  <c r="CX239" i="3"/>
  <c r="CW228" i="3"/>
  <c r="CX209" i="3"/>
  <c r="DG140" i="3"/>
  <c r="DF140" i="3"/>
  <c r="DJ140" i="3" s="1"/>
  <c r="DH140" i="3"/>
  <c r="DI140" i="3"/>
  <c r="CX235" i="3"/>
  <c r="CW181" i="3"/>
  <c r="DI143" i="3"/>
  <c r="DF143" i="3"/>
  <c r="DG143" i="3"/>
  <c r="DJ143" i="3" s="1"/>
  <c r="DH143" i="3"/>
  <c r="CV85" i="3"/>
  <c r="CX85" i="3"/>
  <c r="CX63" i="3"/>
  <c r="CV257" i="3"/>
  <c r="CW219" i="3"/>
  <c r="CX204" i="3"/>
  <c r="CW184" i="3"/>
  <c r="CW102" i="3"/>
  <c r="CX56" i="3"/>
  <c r="CW40" i="3"/>
  <c r="CX207" i="3"/>
  <c r="CX192" i="3"/>
  <c r="CX184" i="3"/>
  <c r="DH144" i="3"/>
  <c r="DI144" i="3"/>
  <c r="CX106" i="3"/>
  <c r="DF3" i="3"/>
  <c r="DG3" i="3"/>
  <c r="DJ3" i="3" s="1"/>
  <c r="DH3" i="3"/>
  <c r="DI3" i="3"/>
  <c r="CW172" i="3"/>
  <c r="DG145" i="3"/>
  <c r="DH145" i="3"/>
  <c r="CV142" i="3"/>
  <c r="CX142" i="3"/>
  <c r="CW95" i="3"/>
  <c r="CX95" i="3"/>
  <c r="CW91" i="3"/>
  <c r="CX91" i="3"/>
  <c r="CW36" i="3"/>
  <c r="CV29" i="3"/>
  <c r="CX29" i="3"/>
  <c r="DH8" i="3"/>
  <c r="DF8" i="3"/>
  <c r="DJ8" i="3" s="1"/>
  <c r="DG8" i="3"/>
  <c r="DI8" i="3"/>
  <c r="CW170" i="3"/>
  <c r="CX170" i="3"/>
  <c r="DF146" i="3"/>
  <c r="DJ146" i="3" s="1"/>
  <c r="DG146" i="3"/>
  <c r="DF135" i="3"/>
  <c r="DG135" i="3"/>
  <c r="DH124" i="3"/>
  <c r="DI124" i="3"/>
  <c r="CX198" i="3"/>
  <c r="DH158" i="3"/>
  <c r="DI158" i="3"/>
  <c r="CX156" i="3"/>
  <c r="CX155" i="3"/>
  <c r="CX154" i="3"/>
  <c r="CX107" i="3"/>
  <c r="CX102" i="3"/>
  <c r="CV61" i="3"/>
  <c r="CV33" i="3"/>
  <c r="CX22" i="3"/>
  <c r="CV19" i="3"/>
  <c r="CX19" i="3"/>
  <c r="DF11" i="3"/>
  <c r="DG11" i="3"/>
  <c r="DJ11" i="3" s="1"/>
  <c r="DH11" i="3"/>
  <c r="DI11" i="3"/>
  <c r="DG159" i="3"/>
  <c r="DH159" i="3"/>
  <c r="CX152" i="3"/>
  <c r="CW150" i="3"/>
  <c r="CX150" i="3"/>
  <c r="DI141" i="3"/>
  <c r="CW39" i="3"/>
  <c r="CX30" i="3"/>
  <c r="DF14" i="3"/>
  <c r="DJ14" i="3" s="1"/>
  <c r="DG14" i="3"/>
  <c r="DH14" i="3"/>
  <c r="DF160" i="3"/>
  <c r="DJ160" i="3" s="1"/>
  <c r="DG160" i="3"/>
  <c r="DG144" i="3"/>
  <c r="DH141" i="3"/>
  <c r="CW136" i="3"/>
  <c r="CX136" i="3"/>
  <c r="DI125" i="3"/>
  <c r="DH125" i="3"/>
  <c r="DH115" i="3"/>
  <c r="CW96" i="3"/>
  <c r="CV167" i="3"/>
  <c r="DG157" i="3"/>
  <c r="DI145" i="3"/>
  <c r="DF144" i="3"/>
  <c r="DJ144" i="3" s="1"/>
  <c r="DG141" i="3"/>
  <c r="DG115" i="3"/>
  <c r="CX52" i="3"/>
  <c r="DG9" i="3"/>
  <c r="DF9" i="3"/>
  <c r="DJ9" i="3" s="1"/>
  <c r="DH9" i="3"/>
  <c r="DI9" i="3"/>
  <c r="DF4" i="3"/>
  <c r="DJ4" i="3" s="1"/>
  <c r="DG4" i="3"/>
  <c r="DH4" i="3"/>
  <c r="DI4" i="3"/>
  <c r="CX259" i="3"/>
  <c r="DF157" i="3"/>
  <c r="DI146" i="3"/>
  <c r="DF145" i="3"/>
  <c r="DJ145" i="3" s="1"/>
  <c r="DI135" i="3"/>
  <c r="DJ135" i="3" s="1"/>
  <c r="DH134" i="3"/>
  <c r="DG124" i="3"/>
  <c r="DH116" i="3"/>
  <c r="DF115" i="3"/>
  <c r="DJ115" i="3" s="1"/>
  <c r="CX108" i="3"/>
  <c r="CX97" i="3"/>
  <c r="CX78" i="3"/>
  <c r="DH68" i="3"/>
  <c r="DF68" i="3"/>
  <c r="DJ68" i="3" s="1"/>
  <c r="DG68" i="3"/>
  <c r="DI68" i="3"/>
  <c r="CV20" i="3"/>
  <c r="CX12" i="3"/>
  <c r="CW12" i="3"/>
  <c r="DI166" i="3"/>
  <c r="DG158" i="3"/>
  <c r="DH146" i="3"/>
  <c r="DI138" i="3"/>
  <c r="DH138" i="3"/>
  <c r="DH135" i="3"/>
  <c r="DG134" i="3"/>
  <c r="DH129" i="3"/>
  <c r="DF124" i="3"/>
  <c r="DJ124" i="3" s="1"/>
  <c r="DG116" i="3"/>
  <c r="CX104" i="3"/>
  <c r="CX81" i="3"/>
  <c r="CX50" i="3"/>
  <c r="CW50" i="3"/>
  <c r="CX31" i="3"/>
  <c r="CV23" i="3"/>
  <c r="DI15" i="3"/>
  <c r="DF15" i="3"/>
  <c r="DJ15" i="3" s="1"/>
  <c r="DG15" i="3"/>
  <c r="DH15" i="3"/>
  <c r="DI7" i="3"/>
  <c r="DF7" i="3"/>
  <c r="DJ7" i="3" s="1"/>
  <c r="DG7" i="3"/>
  <c r="DH7" i="3"/>
  <c r="DI159" i="3"/>
  <c r="DF158" i="3"/>
  <c r="DJ158" i="3" s="1"/>
  <c r="DF134" i="3"/>
  <c r="DJ134" i="3" s="1"/>
  <c r="DG129" i="3"/>
  <c r="DF116" i="3"/>
  <c r="DJ116" i="3" s="1"/>
  <c r="CV89" i="3"/>
  <c r="CX89" i="3"/>
  <c r="DG119" i="3"/>
  <c r="DF118" i="3"/>
  <c r="DJ118" i="3" s="1"/>
  <c r="DF117" i="3"/>
  <c r="DJ117" i="3" s="1"/>
  <c r="DG113" i="3"/>
  <c r="DG111" i="3"/>
  <c r="DF110" i="3"/>
  <c r="CW72" i="3"/>
  <c r="CX41" i="3"/>
  <c r="CX40" i="3"/>
  <c r="DI13" i="3"/>
  <c r="CX2" i="3"/>
  <c r="CX39" i="3"/>
  <c r="DI17" i="3"/>
  <c r="DI16" i="3"/>
  <c r="DH13" i="3"/>
  <c r="DH17" i="3"/>
  <c r="DG16" i="3"/>
  <c r="DG13" i="3"/>
  <c r="DI10" i="3"/>
  <c r="DJ10" i="3" s="1"/>
  <c r="DF17" i="3"/>
  <c r="DJ17" i="3" s="1"/>
  <c r="DF16" i="3"/>
  <c r="DJ16" i="3" s="1"/>
  <c r="DG10" i="3"/>
  <c r="CV93" i="3"/>
  <c r="DI69" i="3"/>
  <c r="DJ69" i="3" s="1"/>
  <c r="CX66" i="3"/>
  <c r="CW37" i="3"/>
  <c r="CX24" i="3"/>
  <c r="DF10" i="3"/>
  <c r="CW63" i="3"/>
  <c r="DH1" i="3"/>
  <c r="DH67" i="3"/>
  <c r="CX61" i="3"/>
  <c r="CX33" i="3"/>
  <c r="DG1" i="3"/>
  <c r="DG70" i="3"/>
  <c r="DG67" i="3"/>
  <c r="CX58" i="3"/>
  <c r="CV35" i="3"/>
  <c r="DF1" i="3"/>
  <c r="CW87" i="3"/>
  <c r="DF67" i="3"/>
  <c r="CW56" i="3"/>
  <c r="CV31" i="3"/>
  <c r="CX20" i="3"/>
  <c r="H1896" i="7" l="1"/>
  <c r="J2289" i="7"/>
  <c r="J2285" i="7"/>
  <c r="J350" i="7"/>
  <c r="H1546" i="7"/>
  <c r="H867" i="7"/>
  <c r="J1378" i="7"/>
  <c r="J2025" i="7"/>
  <c r="J2196" i="7"/>
  <c r="H1039" i="7"/>
  <c r="J1468" i="7"/>
  <c r="H1960" i="7"/>
  <c r="H587" i="7"/>
  <c r="H2285" i="7"/>
  <c r="H2289" i="7"/>
  <c r="H350" i="7"/>
  <c r="J880" i="7"/>
  <c r="H2246" i="7"/>
  <c r="J1039" i="7"/>
  <c r="H2281" i="7"/>
  <c r="J1621" i="7"/>
  <c r="H2196" i="7"/>
  <c r="J1896" i="7"/>
  <c r="CJ1103" i="1"/>
  <c r="BA1128" i="1"/>
  <c r="W1183" i="1"/>
  <c r="AJ1160" i="1"/>
  <c r="GM468" i="1"/>
  <c r="GO468" i="1" s="1"/>
  <c r="GB537" i="1"/>
  <c r="CJ184" i="1"/>
  <c r="BA289" i="1"/>
  <c r="GM345" i="1"/>
  <c r="GO345" i="1" s="1"/>
  <c r="GM343" i="1"/>
  <c r="GO343" i="1" s="1"/>
  <c r="AJ26" i="1"/>
  <c r="W93" i="1"/>
  <c r="GM629" i="1"/>
  <c r="GO629" i="1" s="1"/>
  <c r="GM402" i="1"/>
  <c r="GO402" i="1" s="1"/>
  <c r="AD321" i="1"/>
  <c r="Q426" i="1"/>
  <c r="GM413" i="1"/>
  <c r="GO413" i="1" s="1"/>
  <c r="CZ462" i="1"/>
  <c r="X462" i="1"/>
  <c r="Y462" i="1"/>
  <c r="CY462" i="1"/>
  <c r="DZ1103" i="1"/>
  <c r="DM1128" i="1"/>
  <c r="GM187" i="1"/>
  <c r="S1401" i="1"/>
  <c r="AF1388" i="1"/>
  <c r="EB321" i="1"/>
  <c r="DO426" i="1"/>
  <c r="GM661" i="1"/>
  <c r="GO661" i="1" s="1"/>
  <c r="R1401" i="1"/>
  <c r="AE1388" i="1"/>
  <c r="GM943" i="1"/>
  <c r="GO943" i="1" s="1"/>
  <c r="EB612" i="1"/>
  <c r="DO683" i="1"/>
  <c r="CZ733" i="1"/>
  <c r="X733" i="1"/>
  <c r="Y733" i="1"/>
  <c r="CY733" i="1"/>
  <c r="GM737" i="1"/>
  <c r="GO737" i="1" s="1"/>
  <c r="CY478" i="1"/>
  <c r="CZ478" i="1"/>
  <c r="X478" i="1"/>
  <c r="Y478" i="1"/>
  <c r="DX1103" i="1"/>
  <c r="DK1128" i="1"/>
  <c r="AG1337" i="1"/>
  <c r="T1356" i="1"/>
  <c r="Q1401" i="1"/>
  <c r="AD1388" i="1"/>
  <c r="CJ1337" i="1"/>
  <c r="BA1356" i="1"/>
  <c r="DM152" i="1"/>
  <c r="DZ125" i="1"/>
  <c r="EA184" i="1"/>
  <c r="DN289" i="1"/>
  <c r="GM407" i="1"/>
  <c r="GO407" i="1" s="1"/>
  <c r="EB786" i="1"/>
  <c r="AF1103" i="1"/>
  <c r="S1128" i="1"/>
  <c r="EA1103" i="1"/>
  <c r="DN1128" i="1"/>
  <c r="DV1160" i="1"/>
  <c r="DI1183" i="1"/>
  <c r="AE1356" i="1"/>
  <c r="GM73" i="1"/>
  <c r="GO73" i="1" s="1"/>
  <c r="AE125" i="1"/>
  <c r="R152" i="1"/>
  <c r="W580" i="1"/>
  <c r="AJ569" i="1"/>
  <c r="X741" i="1"/>
  <c r="Y741" i="1"/>
  <c r="CY741" i="1"/>
  <c r="CZ741" i="1"/>
  <c r="V1128" i="1"/>
  <c r="AI1103" i="1"/>
  <c r="DH66" i="3"/>
  <c r="DG66" i="3"/>
  <c r="DI66" i="3"/>
  <c r="DF66" i="3"/>
  <c r="DJ66" i="3" s="1"/>
  <c r="DH152" i="3"/>
  <c r="DI152" i="3"/>
  <c r="DG152" i="3"/>
  <c r="DF152" i="3"/>
  <c r="DJ152" i="3" s="1"/>
  <c r="DG106" i="3"/>
  <c r="DH106" i="3"/>
  <c r="DF106" i="3"/>
  <c r="DJ106" i="3" s="1"/>
  <c r="DI106" i="3"/>
  <c r="DG63" i="3"/>
  <c r="DJ63" i="3" s="1"/>
  <c r="DH63" i="3"/>
  <c r="DI63" i="3"/>
  <c r="DF63" i="3"/>
  <c r="DF224" i="3"/>
  <c r="DJ224" i="3" s="1"/>
  <c r="DG224" i="3"/>
  <c r="DH224" i="3"/>
  <c r="DI224" i="3"/>
  <c r="DF279" i="3"/>
  <c r="DG279" i="3"/>
  <c r="DJ279" i="3" s="1"/>
  <c r="DH279" i="3"/>
  <c r="DI279" i="3"/>
  <c r="DG384" i="3"/>
  <c r="DH384" i="3"/>
  <c r="DI384" i="3"/>
  <c r="DF384" i="3"/>
  <c r="DJ384" i="3" s="1"/>
  <c r="DF170" i="3"/>
  <c r="DG170" i="3"/>
  <c r="DJ170" i="3" s="1"/>
  <c r="DH170" i="3"/>
  <c r="DI170" i="3"/>
  <c r="DI299" i="3"/>
  <c r="DF299" i="3"/>
  <c r="DG299" i="3"/>
  <c r="DJ299" i="3" s="1"/>
  <c r="DH299" i="3"/>
  <c r="DG180" i="3"/>
  <c r="DF180" i="3"/>
  <c r="DH180" i="3"/>
  <c r="DI180" i="3"/>
  <c r="DJ180" i="3" s="1"/>
  <c r="DF319" i="3"/>
  <c r="DG319" i="3"/>
  <c r="DJ319" i="3" s="1"/>
  <c r="DH319" i="3"/>
  <c r="DI319" i="3"/>
  <c r="DG78" i="3"/>
  <c r="DH78" i="3"/>
  <c r="DI78" i="3"/>
  <c r="DJ78" i="3" s="1"/>
  <c r="DF78" i="3"/>
  <c r="DF155" i="3"/>
  <c r="DG155" i="3"/>
  <c r="DJ155" i="3" s="1"/>
  <c r="DH155" i="3"/>
  <c r="DI155" i="3"/>
  <c r="DF142" i="3"/>
  <c r="DG142" i="3"/>
  <c r="DH142" i="3"/>
  <c r="DI142" i="3"/>
  <c r="DJ142" i="3" s="1"/>
  <c r="DF184" i="3"/>
  <c r="DG184" i="3"/>
  <c r="DJ184" i="3" s="1"/>
  <c r="DH184" i="3"/>
  <c r="DI184" i="3"/>
  <c r="DG33" i="3"/>
  <c r="DF33" i="3"/>
  <c r="DH33" i="3"/>
  <c r="DI33" i="3"/>
  <c r="DJ33" i="3" s="1"/>
  <c r="DF40" i="3"/>
  <c r="DG40" i="3"/>
  <c r="DJ40" i="3" s="1"/>
  <c r="DH40" i="3"/>
  <c r="DI40" i="3"/>
  <c r="DF97" i="3"/>
  <c r="DJ97" i="3" s="1"/>
  <c r="DH97" i="3"/>
  <c r="DG97" i="3"/>
  <c r="DI97" i="3"/>
  <c r="DG156" i="3"/>
  <c r="DH156" i="3"/>
  <c r="DI156" i="3"/>
  <c r="DF156" i="3"/>
  <c r="DJ156" i="3" s="1"/>
  <c r="DF192" i="3"/>
  <c r="DG192" i="3"/>
  <c r="DJ192" i="3" s="1"/>
  <c r="DH192" i="3"/>
  <c r="DI192" i="3"/>
  <c r="DF239" i="3"/>
  <c r="DG239" i="3"/>
  <c r="DJ239" i="3" s="1"/>
  <c r="DI239" i="3"/>
  <c r="DH239" i="3"/>
  <c r="DG221" i="3"/>
  <c r="DH221" i="3"/>
  <c r="DI221" i="3"/>
  <c r="DF221" i="3"/>
  <c r="DJ221" i="3" s="1"/>
  <c r="DF289" i="3"/>
  <c r="DG289" i="3"/>
  <c r="DJ289" i="3" s="1"/>
  <c r="DH289" i="3"/>
  <c r="DI289" i="3"/>
  <c r="DF283" i="3"/>
  <c r="DJ283" i="3" s="1"/>
  <c r="DG283" i="3"/>
  <c r="DH283" i="3"/>
  <c r="DI283" i="3"/>
  <c r="DF314" i="3"/>
  <c r="DJ314" i="3" s="1"/>
  <c r="DG314" i="3"/>
  <c r="DH314" i="3"/>
  <c r="DI314" i="3"/>
  <c r="DF334" i="3"/>
  <c r="DJ334" i="3" s="1"/>
  <c r="DG334" i="3"/>
  <c r="DH334" i="3"/>
  <c r="DI334" i="3"/>
  <c r="DF316" i="3"/>
  <c r="DJ316" i="3" s="1"/>
  <c r="DG316" i="3"/>
  <c r="DH316" i="3"/>
  <c r="DI316" i="3"/>
  <c r="DF298" i="3"/>
  <c r="DG298" i="3"/>
  <c r="DJ298" i="3" s="1"/>
  <c r="DH298" i="3"/>
  <c r="DI298" i="3"/>
  <c r="DF570" i="3"/>
  <c r="DG570" i="3"/>
  <c r="DJ570" i="3" s="1"/>
  <c r="DH570" i="3"/>
  <c r="DI570" i="3"/>
  <c r="DF548" i="3"/>
  <c r="DG548" i="3"/>
  <c r="DJ548" i="3" s="1"/>
  <c r="DH548" i="3"/>
  <c r="DI548" i="3"/>
  <c r="DF556" i="3"/>
  <c r="DG556" i="3"/>
  <c r="DH556" i="3"/>
  <c r="DI556" i="3"/>
  <c r="DJ556" i="3" s="1"/>
  <c r="DF641" i="3"/>
  <c r="DG641" i="3"/>
  <c r="DH641" i="3"/>
  <c r="DI641" i="3"/>
  <c r="DJ641" i="3" s="1"/>
  <c r="DG553" i="3"/>
  <c r="DH553" i="3"/>
  <c r="DF553" i="3"/>
  <c r="DJ553" i="3" s="1"/>
  <c r="DI553" i="3"/>
  <c r="DI709" i="3"/>
  <c r="DJ709" i="3" s="1"/>
  <c r="DF709" i="3"/>
  <c r="DG709" i="3"/>
  <c r="DH709" i="3"/>
  <c r="DF576" i="3"/>
  <c r="DJ576" i="3" s="1"/>
  <c r="DG576" i="3"/>
  <c r="DH576" i="3"/>
  <c r="DI576" i="3"/>
  <c r="DI324" i="3"/>
  <c r="DF324" i="3"/>
  <c r="DJ324" i="3" s="1"/>
  <c r="DG324" i="3"/>
  <c r="DH324" i="3"/>
  <c r="DF679" i="3"/>
  <c r="DG679" i="3"/>
  <c r="DJ679" i="3" s="1"/>
  <c r="DH679" i="3"/>
  <c r="DI679" i="3"/>
  <c r="DF678" i="3"/>
  <c r="DG678" i="3"/>
  <c r="DJ678" i="3" s="1"/>
  <c r="DH678" i="3"/>
  <c r="DI678" i="3"/>
  <c r="DF667" i="3"/>
  <c r="DJ667" i="3" s="1"/>
  <c r="DG667" i="3"/>
  <c r="DH667" i="3"/>
  <c r="DI667" i="3"/>
  <c r="DF725" i="3"/>
  <c r="DJ725" i="3" s="1"/>
  <c r="DG725" i="3"/>
  <c r="DH725" i="3"/>
  <c r="DI725" i="3"/>
  <c r="DF780" i="3"/>
  <c r="DG780" i="3"/>
  <c r="DJ780" i="3" s="1"/>
  <c r="DH780" i="3"/>
  <c r="DI780" i="3"/>
  <c r="DF711" i="3"/>
  <c r="DG711" i="3"/>
  <c r="DJ711" i="3" s="1"/>
  <c r="DH711" i="3"/>
  <c r="DI711" i="3"/>
  <c r="DF47" i="3"/>
  <c r="DG47" i="3"/>
  <c r="DJ47" i="3" s="1"/>
  <c r="DH47" i="3"/>
  <c r="DI47" i="3"/>
  <c r="DF761" i="3"/>
  <c r="DJ761" i="3" s="1"/>
  <c r="DG761" i="3"/>
  <c r="DH761" i="3"/>
  <c r="DI761" i="3"/>
  <c r="GM34" i="1"/>
  <c r="GN34" i="1" s="1"/>
  <c r="DF798" i="3"/>
  <c r="DJ798" i="3" s="1"/>
  <c r="DG798" i="3"/>
  <c r="DH798" i="3"/>
  <c r="DI798" i="3"/>
  <c r="DG87" i="3"/>
  <c r="DJ87" i="3" s="1"/>
  <c r="DF87" i="3"/>
  <c r="DH87" i="3"/>
  <c r="DI87" i="3"/>
  <c r="DG23" i="3"/>
  <c r="DF23" i="3"/>
  <c r="DH23" i="3"/>
  <c r="DI23" i="3"/>
  <c r="DJ23" i="3" s="1"/>
  <c r="Y71" i="1"/>
  <c r="GM71" i="1" s="1"/>
  <c r="GO71" i="1" s="1"/>
  <c r="CY71" i="1"/>
  <c r="X71" i="1"/>
  <c r="CZ71" i="1"/>
  <c r="DH190" i="3"/>
  <c r="DI190" i="3"/>
  <c r="DF190" i="3"/>
  <c r="DJ190" i="3" s="1"/>
  <c r="DG190" i="3"/>
  <c r="CP134" i="1"/>
  <c r="O134" i="1" s="1"/>
  <c r="FR134" i="1"/>
  <c r="DH691" i="3"/>
  <c r="DI691" i="3"/>
  <c r="DF691" i="3"/>
  <c r="DJ691" i="3" s="1"/>
  <c r="DG691" i="3"/>
  <c r="DF775" i="3"/>
  <c r="DJ775" i="3" s="1"/>
  <c r="DG775" i="3"/>
  <c r="DH775" i="3"/>
  <c r="DI775" i="3"/>
  <c r="CY56" i="1"/>
  <c r="CZ56" i="1"/>
  <c r="Y56" i="1"/>
  <c r="X56" i="1"/>
  <c r="CP190" i="1"/>
  <c r="O190" i="1" s="1"/>
  <c r="GM190" i="1" s="1"/>
  <c r="GO190" i="1" s="1"/>
  <c r="AC289" i="1"/>
  <c r="AD289" i="1"/>
  <c r="CP200" i="1"/>
  <c r="O200" i="1" s="1"/>
  <c r="GM200" i="1" s="1"/>
  <c r="FR200" i="1"/>
  <c r="DF176" i="3"/>
  <c r="DJ176" i="3" s="1"/>
  <c r="DG176" i="3"/>
  <c r="DH176" i="3"/>
  <c r="DI176" i="3"/>
  <c r="X241" i="1"/>
  <c r="Y241" i="1"/>
  <c r="CY241" i="1"/>
  <c r="CZ241" i="1"/>
  <c r="AO184" i="1"/>
  <c r="F293" i="1"/>
  <c r="CY257" i="1"/>
  <c r="Y257" i="1"/>
  <c r="X257" i="1"/>
  <c r="CZ257" i="1"/>
  <c r="FR232" i="1"/>
  <c r="CP232" i="1"/>
  <c r="O232" i="1" s="1"/>
  <c r="GM232" i="1" s="1"/>
  <c r="DY184" i="1"/>
  <c r="DL289" i="1"/>
  <c r="DW426" i="1"/>
  <c r="X356" i="1"/>
  <c r="Y356" i="1"/>
  <c r="CY356" i="1"/>
  <c r="CZ356" i="1"/>
  <c r="CP255" i="1"/>
  <c r="O255" i="1" s="1"/>
  <c r="GM255" i="1" s="1"/>
  <c r="FR255" i="1"/>
  <c r="CP358" i="1"/>
  <c r="O358" i="1" s="1"/>
  <c r="GM358" i="1" s="1"/>
  <c r="GO358" i="1" s="1"/>
  <c r="CZ413" i="1"/>
  <c r="X413" i="1"/>
  <c r="Y413" i="1"/>
  <c r="CY413" i="1"/>
  <c r="T184" i="1"/>
  <c r="F310" i="1"/>
  <c r="CB321" i="1"/>
  <c r="AS426" i="1"/>
  <c r="X364" i="1"/>
  <c r="Y364" i="1"/>
  <c r="CY364" i="1"/>
  <c r="CZ364" i="1"/>
  <c r="CY395" i="1"/>
  <c r="CZ395" i="1"/>
  <c r="X395" i="1"/>
  <c r="GM395" i="1" s="1"/>
  <c r="GO395" i="1" s="1"/>
  <c r="Y395" i="1"/>
  <c r="ES184" i="1"/>
  <c r="P309" i="1"/>
  <c r="AG321" i="1"/>
  <c r="T426" i="1"/>
  <c r="Y490" i="1"/>
  <c r="CY490" i="1"/>
  <c r="CZ490" i="1"/>
  <c r="X490" i="1"/>
  <c r="CP576" i="1"/>
  <c r="O576" i="1" s="1"/>
  <c r="GM576" i="1" s="1"/>
  <c r="GO576" i="1" s="1"/>
  <c r="DV683" i="1"/>
  <c r="X522" i="1"/>
  <c r="Y522" i="1"/>
  <c r="CY522" i="1"/>
  <c r="CZ522" i="1"/>
  <c r="DF203" i="3"/>
  <c r="DJ203" i="3" s="1"/>
  <c r="DG203" i="3"/>
  <c r="DH203" i="3"/>
  <c r="DI203" i="3"/>
  <c r="DG205" i="3"/>
  <c r="DH205" i="3"/>
  <c r="DI205" i="3"/>
  <c r="DJ205" i="3" s="1"/>
  <c r="DF205" i="3"/>
  <c r="CY630" i="1"/>
  <c r="CZ630" i="1"/>
  <c r="X630" i="1"/>
  <c r="Y630" i="1"/>
  <c r="CY502" i="1"/>
  <c r="CZ502" i="1"/>
  <c r="X502" i="1"/>
  <c r="Y502" i="1"/>
  <c r="FV458" i="1"/>
  <c r="EM537" i="1"/>
  <c r="EA612" i="1"/>
  <c r="DN683" i="1"/>
  <c r="X624" i="1"/>
  <c r="Y624" i="1"/>
  <c r="CY624" i="1"/>
  <c r="CZ624" i="1"/>
  <c r="GB569" i="1"/>
  <c r="ES580" i="1"/>
  <c r="CZ661" i="1"/>
  <c r="CY661" i="1"/>
  <c r="X661" i="1"/>
  <c r="Y661" i="1"/>
  <c r="CY666" i="1"/>
  <c r="CZ666" i="1"/>
  <c r="X666" i="1"/>
  <c r="GM666" i="1" s="1"/>
  <c r="GO666" i="1" s="1"/>
  <c r="Y666" i="1"/>
  <c r="CP730" i="1"/>
  <c r="O730" i="1" s="1"/>
  <c r="CJ683" i="1"/>
  <c r="AX580" i="1"/>
  <c r="CG569" i="1"/>
  <c r="R738" i="1"/>
  <c r="T738" i="1"/>
  <c r="Q738" i="1"/>
  <c r="V738" i="1"/>
  <c r="DH246" i="3"/>
  <c r="DI246" i="3"/>
  <c r="DF246" i="3"/>
  <c r="DJ246" i="3" s="1"/>
  <c r="DG246" i="3"/>
  <c r="DY786" i="1"/>
  <c r="DF256" i="3"/>
  <c r="DJ256" i="3" s="1"/>
  <c r="DG256" i="3"/>
  <c r="DH256" i="3"/>
  <c r="DI256" i="3"/>
  <c r="CP746" i="1"/>
  <c r="O746" i="1" s="1"/>
  <c r="GM746" i="1" s="1"/>
  <c r="GO746" i="1" s="1"/>
  <c r="CI715" i="1"/>
  <c r="AZ786" i="1"/>
  <c r="X735" i="1"/>
  <c r="Y735" i="1"/>
  <c r="CY735" i="1"/>
  <c r="CZ735" i="1"/>
  <c r="CP775" i="1"/>
  <c r="O775" i="1" s="1"/>
  <c r="GM775" i="1" s="1"/>
  <c r="GO775" i="1" s="1"/>
  <c r="CZ843" i="1"/>
  <c r="X843" i="1"/>
  <c r="Y843" i="1"/>
  <c r="CY843" i="1"/>
  <c r="CZ875" i="1"/>
  <c r="X875" i="1"/>
  <c r="GM875" i="1" s="1"/>
  <c r="GO875" i="1" s="1"/>
  <c r="Y875" i="1"/>
  <c r="CY875" i="1"/>
  <c r="DF265" i="3"/>
  <c r="DJ265" i="3" s="1"/>
  <c r="DG265" i="3"/>
  <c r="DH265" i="3"/>
  <c r="DI265" i="3"/>
  <c r="DF275" i="3"/>
  <c r="DJ275" i="3" s="1"/>
  <c r="DG275" i="3"/>
  <c r="DH275" i="3"/>
  <c r="DI275" i="3"/>
  <c r="CP882" i="1"/>
  <c r="O882" i="1" s="1"/>
  <c r="GM882" i="1" s="1"/>
  <c r="GO882" i="1" s="1"/>
  <c r="X881" i="1"/>
  <c r="Y881" i="1"/>
  <c r="CY881" i="1"/>
  <c r="CZ881" i="1"/>
  <c r="GM896" i="1"/>
  <c r="GO896" i="1" s="1"/>
  <c r="X858" i="1"/>
  <c r="GM858" i="1" s="1"/>
  <c r="GO858" i="1" s="1"/>
  <c r="Y858" i="1"/>
  <c r="CY858" i="1"/>
  <c r="CZ858" i="1"/>
  <c r="GM773" i="1"/>
  <c r="GO773" i="1" s="1"/>
  <c r="GA715" i="1"/>
  <c r="ER786" i="1"/>
  <c r="P824" i="1"/>
  <c r="GX824" i="1"/>
  <c r="Q824" i="1"/>
  <c r="R824" i="1"/>
  <c r="GM871" i="1"/>
  <c r="GO871" i="1" s="1"/>
  <c r="DF294" i="3"/>
  <c r="DJ294" i="3" s="1"/>
  <c r="DG294" i="3"/>
  <c r="DH294" i="3"/>
  <c r="DI294" i="3"/>
  <c r="CZ911" i="1"/>
  <c r="X911" i="1"/>
  <c r="Y911" i="1"/>
  <c r="CY911" i="1"/>
  <c r="X933" i="1"/>
  <c r="Y933" i="1"/>
  <c r="CY933" i="1"/>
  <c r="CZ933" i="1"/>
  <c r="Y955" i="1"/>
  <c r="GM955" i="1" s="1"/>
  <c r="GO955" i="1" s="1"/>
  <c r="CZ955" i="1"/>
  <c r="X955" i="1"/>
  <c r="CY955" i="1"/>
  <c r="DF320" i="3"/>
  <c r="DG320" i="3"/>
  <c r="DJ320" i="3" s="1"/>
  <c r="DH320" i="3"/>
  <c r="DI320" i="3"/>
  <c r="CP911" i="1"/>
  <c r="O911" i="1" s="1"/>
  <c r="GM911" i="1" s="1"/>
  <c r="GO911" i="1" s="1"/>
  <c r="Q968" i="1"/>
  <c r="P968" i="1"/>
  <c r="R968" i="1"/>
  <c r="GM978" i="1"/>
  <c r="GO978" i="1" s="1"/>
  <c r="DG340" i="3"/>
  <c r="DJ340" i="3" s="1"/>
  <c r="DH340" i="3"/>
  <c r="DI340" i="3"/>
  <c r="DF340" i="3"/>
  <c r="GM913" i="1"/>
  <c r="GO913" i="1" s="1"/>
  <c r="CY1000" i="1"/>
  <c r="CZ1000" i="1"/>
  <c r="X1000" i="1"/>
  <c r="Y1000" i="1"/>
  <c r="CY1026" i="1"/>
  <c r="Y1026" i="1"/>
  <c r="X1026" i="1"/>
  <c r="CZ1026" i="1"/>
  <c r="GM1011" i="1"/>
  <c r="GO1011" i="1" s="1"/>
  <c r="DF386" i="3"/>
  <c r="DJ386" i="3" s="1"/>
  <c r="DG386" i="3"/>
  <c r="DH386" i="3"/>
  <c r="DI386" i="3"/>
  <c r="AO818" i="1"/>
  <c r="F1075" i="1"/>
  <c r="X1067" i="1"/>
  <c r="Y1067" i="1"/>
  <c r="CY1067" i="1"/>
  <c r="CZ1067" i="1"/>
  <c r="CY1013" i="1"/>
  <c r="CZ1013" i="1"/>
  <c r="Y1013" i="1"/>
  <c r="X1013" i="1"/>
  <c r="CY1017" i="1"/>
  <c r="CZ1017" i="1"/>
  <c r="Y1017" i="1"/>
  <c r="X1017" i="1"/>
  <c r="CY1057" i="1"/>
  <c r="CZ1057" i="1"/>
  <c r="X1057" i="1"/>
  <c r="Y1057" i="1"/>
  <c r="DF414" i="3"/>
  <c r="DJ414" i="3" s="1"/>
  <c r="DG414" i="3"/>
  <c r="DH414" i="3"/>
  <c r="DI414" i="3"/>
  <c r="DF449" i="3"/>
  <c r="DJ449" i="3" s="1"/>
  <c r="DG449" i="3"/>
  <c r="DH449" i="3"/>
  <c r="DI449" i="3"/>
  <c r="CY1168" i="1"/>
  <c r="CZ1168" i="1"/>
  <c r="X1168" i="1"/>
  <c r="Y1168" i="1"/>
  <c r="CY1260" i="1"/>
  <c r="CZ1260" i="1"/>
  <c r="X1260" i="1"/>
  <c r="Y1260" i="1"/>
  <c r="DW1128" i="1"/>
  <c r="DG519" i="3"/>
  <c r="DH519" i="3"/>
  <c r="DI519" i="3"/>
  <c r="DF519" i="3"/>
  <c r="DJ519" i="3" s="1"/>
  <c r="EP818" i="1"/>
  <c r="P1078" i="1"/>
  <c r="AC1183" i="1"/>
  <c r="CP1162" i="1"/>
  <c r="O1162" i="1" s="1"/>
  <c r="DG566" i="3"/>
  <c r="DH566" i="3"/>
  <c r="DI566" i="3"/>
  <c r="DF566" i="3"/>
  <c r="DJ566" i="3" s="1"/>
  <c r="V1029" i="1"/>
  <c r="DG620" i="3"/>
  <c r="DH620" i="3"/>
  <c r="DI620" i="3"/>
  <c r="DF620" i="3"/>
  <c r="DJ620" i="3" s="1"/>
  <c r="DG455" i="3"/>
  <c r="DH455" i="3"/>
  <c r="DF455" i="3"/>
  <c r="DJ455" i="3" s="1"/>
  <c r="DI455" i="3"/>
  <c r="DF393" i="3"/>
  <c r="DG393" i="3"/>
  <c r="DJ393" i="3" s="1"/>
  <c r="DH393" i="3"/>
  <c r="DI393" i="3"/>
  <c r="DH425" i="3"/>
  <c r="DI425" i="3"/>
  <c r="DJ425" i="3" s="1"/>
  <c r="DF425" i="3"/>
  <c r="DG425" i="3"/>
  <c r="CZ1220" i="1"/>
  <c r="X1220" i="1"/>
  <c r="Y1220" i="1"/>
  <c r="CY1220" i="1"/>
  <c r="DH543" i="3"/>
  <c r="DI543" i="3"/>
  <c r="DF543" i="3"/>
  <c r="DJ543" i="3" s="1"/>
  <c r="DG543" i="3"/>
  <c r="GM1242" i="1"/>
  <c r="GO1242" i="1" s="1"/>
  <c r="DF680" i="3"/>
  <c r="DJ680" i="3" s="1"/>
  <c r="DG680" i="3"/>
  <c r="DH680" i="3"/>
  <c r="DI680" i="3"/>
  <c r="Q1348" i="1"/>
  <c r="R1348" i="1"/>
  <c r="S1348" i="1"/>
  <c r="U1348" i="1"/>
  <c r="DF771" i="3"/>
  <c r="DJ771" i="3" s="1"/>
  <c r="DG771" i="3"/>
  <c r="DH771" i="3"/>
  <c r="DI771" i="3"/>
  <c r="DH654" i="3"/>
  <c r="DI654" i="3"/>
  <c r="DG654" i="3"/>
  <c r="DJ654" i="3" s="1"/>
  <c r="DF654" i="3"/>
  <c r="AC1356" i="1"/>
  <c r="GM1341" i="1"/>
  <c r="GO1341" i="1" s="1"/>
  <c r="S1354" i="1"/>
  <c r="U1354" i="1"/>
  <c r="Q1354" i="1"/>
  <c r="R1354" i="1"/>
  <c r="CP1112" i="1"/>
  <c r="O1112" i="1" s="1"/>
  <c r="CP1392" i="1"/>
  <c r="O1392" i="1" s="1"/>
  <c r="GM1392" i="1" s="1"/>
  <c r="GO1392" i="1" s="1"/>
  <c r="AC1401" i="1"/>
  <c r="ER1128" i="1"/>
  <c r="GA1103" i="1"/>
  <c r="R1278" i="1"/>
  <c r="Q1278" i="1"/>
  <c r="S1278" i="1"/>
  <c r="W1278" i="1"/>
  <c r="BB1215" i="1"/>
  <c r="F1318" i="1"/>
  <c r="S1280" i="1"/>
  <c r="T1354" i="1"/>
  <c r="U1347" i="1"/>
  <c r="AH1356" i="1" s="1"/>
  <c r="V1354" i="1"/>
  <c r="V1348" i="1"/>
  <c r="T1342" i="1"/>
  <c r="V1268" i="1"/>
  <c r="DG89" i="3"/>
  <c r="DF89" i="3"/>
  <c r="DH89" i="3"/>
  <c r="DI89" i="3"/>
  <c r="DJ89" i="3" s="1"/>
  <c r="DF20" i="3"/>
  <c r="DG20" i="3"/>
  <c r="DH20" i="3"/>
  <c r="DI20" i="3"/>
  <c r="DJ20" i="3" s="1"/>
  <c r="DH108" i="3"/>
  <c r="DI108" i="3"/>
  <c r="DF108" i="3"/>
  <c r="DJ108" i="3" s="1"/>
  <c r="DG108" i="3"/>
  <c r="DF207" i="3"/>
  <c r="DG207" i="3"/>
  <c r="DJ207" i="3" s="1"/>
  <c r="DH207" i="3"/>
  <c r="DI207" i="3"/>
  <c r="DG167" i="3"/>
  <c r="DH167" i="3"/>
  <c r="DI167" i="3"/>
  <c r="DJ167" i="3" s="1"/>
  <c r="DF167" i="3"/>
  <c r="DF354" i="3"/>
  <c r="DJ354" i="3" s="1"/>
  <c r="DH354" i="3"/>
  <c r="DI354" i="3"/>
  <c r="DG354" i="3"/>
  <c r="DG182" i="3"/>
  <c r="DJ182" i="3" s="1"/>
  <c r="DH182" i="3"/>
  <c r="DI182" i="3"/>
  <c r="DF182" i="3"/>
  <c r="DF594" i="3"/>
  <c r="DG594" i="3"/>
  <c r="DJ594" i="3" s="1"/>
  <c r="DH594" i="3"/>
  <c r="DI594" i="3"/>
  <c r="DF722" i="3"/>
  <c r="DG722" i="3"/>
  <c r="DJ722" i="3" s="1"/>
  <c r="DH722" i="3"/>
  <c r="DI722" i="3"/>
  <c r="DF732" i="3"/>
  <c r="DJ732" i="3" s="1"/>
  <c r="DG732" i="3"/>
  <c r="DH732" i="3"/>
  <c r="DI732" i="3"/>
  <c r="DF781" i="3"/>
  <c r="DG781" i="3"/>
  <c r="DJ781" i="3" s="1"/>
  <c r="DH781" i="3"/>
  <c r="DI781" i="3"/>
  <c r="CY48" i="1"/>
  <c r="CZ48" i="1"/>
  <c r="X48" i="1"/>
  <c r="Y48" i="1"/>
  <c r="DF763" i="3"/>
  <c r="DJ763" i="3" s="1"/>
  <c r="DG763" i="3"/>
  <c r="DH763" i="3"/>
  <c r="DI763" i="3"/>
  <c r="EA26" i="1"/>
  <c r="DN93" i="1"/>
  <c r="Y44" i="1"/>
  <c r="CY44" i="1"/>
  <c r="CZ44" i="1"/>
  <c r="X44" i="1"/>
  <c r="DI778" i="3"/>
  <c r="DF778" i="3"/>
  <c r="DJ778" i="3" s="1"/>
  <c r="DG778" i="3"/>
  <c r="DH778" i="3"/>
  <c r="DI21" i="3"/>
  <c r="DJ21" i="3" s="1"/>
  <c r="DH21" i="3"/>
  <c r="DF21" i="3"/>
  <c r="DG21" i="3"/>
  <c r="GM56" i="1"/>
  <c r="GO56" i="1" s="1"/>
  <c r="CY57" i="1"/>
  <c r="CZ57" i="1"/>
  <c r="X57" i="1"/>
  <c r="Y57" i="1"/>
  <c r="DF739" i="3"/>
  <c r="DJ739" i="3" s="1"/>
  <c r="DG739" i="3"/>
  <c r="DH739" i="3"/>
  <c r="DI739" i="3"/>
  <c r="DH168" i="3"/>
  <c r="DG168" i="3"/>
  <c r="DI168" i="3"/>
  <c r="DJ168" i="3" s="1"/>
  <c r="DF168" i="3"/>
  <c r="GB26" i="1"/>
  <c r="ES93" i="1"/>
  <c r="DF766" i="3"/>
  <c r="DJ766" i="3" s="1"/>
  <c r="DG766" i="3"/>
  <c r="DH766" i="3"/>
  <c r="DI766" i="3"/>
  <c r="DF76" i="3"/>
  <c r="DJ76" i="3" s="1"/>
  <c r="DG76" i="3"/>
  <c r="DH76" i="3"/>
  <c r="DI76" i="3"/>
  <c r="GM87" i="1"/>
  <c r="GO87" i="1" s="1"/>
  <c r="X191" i="1"/>
  <c r="GM191" i="1" s="1"/>
  <c r="GO191" i="1" s="1"/>
  <c r="Y191" i="1"/>
  <c r="CY191" i="1"/>
  <c r="CZ191" i="1"/>
  <c r="DX289" i="1"/>
  <c r="CP140" i="1"/>
  <c r="O140" i="1" s="1"/>
  <c r="GM140" i="1" s="1"/>
  <c r="FR140" i="1"/>
  <c r="CP203" i="1"/>
  <c r="O203" i="1" s="1"/>
  <c r="GM203" i="1" s="1"/>
  <c r="FR203" i="1"/>
  <c r="CD125" i="1"/>
  <c r="AU152" i="1"/>
  <c r="FY125" i="1"/>
  <c r="EP152" i="1"/>
  <c r="FR227" i="1"/>
  <c r="CP227" i="1"/>
  <c r="O227" i="1" s="1"/>
  <c r="GM227" i="1" s="1"/>
  <c r="CY135" i="1"/>
  <c r="X135" i="1"/>
  <c r="Y135" i="1"/>
  <c r="CZ135" i="1"/>
  <c r="DI173" i="3"/>
  <c r="DF173" i="3"/>
  <c r="DG173" i="3"/>
  <c r="DJ173" i="3" s="1"/>
  <c r="DH173" i="3"/>
  <c r="FR195" i="1"/>
  <c r="CP195" i="1"/>
  <c r="O195" i="1" s="1"/>
  <c r="GM195" i="1" s="1"/>
  <c r="DU289" i="1"/>
  <c r="CY260" i="1"/>
  <c r="Y260" i="1"/>
  <c r="X260" i="1"/>
  <c r="GM260" i="1" s="1"/>
  <c r="CZ260" i="1"/>
  <c r="X233" i="1"/>
  <c r="GM233" i="1" s="1"/>
  <c r="CY233" i="1"/>
  <c r="CZ233" i="1"/>
  <c r="Y233" i="1"/>
  <c r="CY245" i="1"/>
  <c r="CZ245" i="1"/>
  <c r="Y245" i="1"/>
  <c r="X245" i="1"/>
  <c r="CY242" i="1"/>
  <c r="CZ242" i="1"/>
  <c r="Y242" i="1"/>
  <c r="X242" i="1"/>
  <c r="CP252" i="1"/>
  <c r="O252" i="1" s="1"/>
  <c r="GM252" i="1" s="1"/>
  <c r="FR252" i="1"/>
  <c r="BC184" i="1"/>
  <c r="F305" i="1"/>
  <c r="AH184" i="1"/>
  <c r="U289" i="1"/>
  <c r="CP267" i="1"/>
  <c r="O267" i="1" s="1"/>
  <c r="GM267" i="1" s="1"/>
  <c r="FR267" i="1"/>
  <c r="DU426" i="1"/>
  <c r="CP334" i="1"/>
  <c r="O334" i="1" s="1"/>
  <c r="GM334" i="1" s="1"/>
  <c r="GO334" i="1" s="1"/>
  <c r="CP258" i="1"/>
  <c r="O258" i="1" s="1"/>
  <c r="GM258" i="1" s="1"/>
  <c r="FR258" i="1"/>
  <c r="GM356" i="1"/>
  <c r="GO356" i="1" s="1"/>
  <c r="DV426" i="1"/>
  <c r="CP357" i="1"/>
  <c r="O357" i="1" s="1"/>
  <c r="EV321" i="1"/>
  <c r="P451" i="1"/>
  <c r="GM285" i="1"/>
  <c r="FR276" i="1"/>
  <c r="CP276" i="1"/>
  <c r="O276" i="1" s="1"/>
  <c r="GM276" i="1" s="1"/>
  <c r="CY351" i="1"/>
  <c r="CZ351" i="1"/>
  <c r="Y351" i="1"/>
  <c r="X351" i="1"/>
  <c r="GM351" i="1" s="1"/>
  <c r="GO351" i="1" s="1"/>
  <c r="ED426" i="1"/>
  <c r="GM417" i="1"/>
  <c r="GO417" i="1" s="1"/>
  <c r="CZ417" i="1"/>
  <c r="Y417" i="1"/>
  <c r="CY417" i="1"/>
  <c r="X417" i="1"/>
  <c r="CD321" i="1"/>
  <c r="AU426" i="1"/>
  <c r="U462" i="1"/>
  <c r="CY411" i="1"/>
  <c r="CZ411" i="1"/>
  <c r="X411" i="1"/>
  <c r="GM411" i="1" s="1"/>
  <c r="GO411" i="1" s="1"/>
  <c r="Y411" i="1"/>
  <c r="GM460" i="1"/>
  <c r="P486" i="1"/>
  <c r="GX486" i="1"/>
  <c r="Q486" i="1"/>
  <c r="R486" i="1"/>
  <c r="CJ321" i="1"/>
  <c r="BA426" i="1"/>
  <c r="CY527" i="1"/>
  <c r="CZ527" i="1"/>
  <c r="X527" i="1"/>
  <c r="Y527" i="1"/>
  <c r="DF223" i="3"/>
  <c r="DJ223" i="3" s="1"/>
  <c r="DG223" i="3"/>
  <c r="DH223" i="3"/>
  <c r="DI223" i="3"/>
  <c r="CY530" i="1"/>
  <c r="CZ530" i="1"/>
  <c r="X530" i="1"/>
  <c r="Y530" i="1"/>
  <c r="DH213" i="3"/>
  <c r="DI213" i="3"/>
  <c r="DF213" i="3"/>
  <c r="DJ213" i="3" s="1"/>
  <c r="DG213" i="3"/>
  <c r="GO461" i="1"/>
  <c r="CP615" i="1"/>
  <c r="O615" i="1" s="1"/>
  <c r="DU683" i="1"/>
  <c r="CY642" i="1"/>
  <c r="CZ642" i="1"/>
  <c r="Y642" i="1"/>
  <c r="X642" i="1"/>
  <c r="CY633" i="1"/>
  <c r="CZ633" i="1"/>
  <c r="X633" i="1"/>
  <c r="Y633" i="1"/>
  <c r="CP527" i="1"/>
  <c r="O527" i="1" s="1"/>
  <c r="CP531" i="1"/>
  <c r="O531" i="1" s="1"/>
  <c r="GM531" i="1" s="1"/>
  <c r="GO531" i="1" s="1"/>
  <c r="CY577" i="1"/>
  <c r="CZ577" i="1"/>
  <c r="X577" i="1"/>
  <c r="GM577" i="1" s="1"/>
  <c r="GO577" i="1" s="1"/>
  <c r="Y577" i="1"/>
  <c r="AH683" i="1"/>
  <c r="CP645" i="1"/>
  <c r="O645" i="1" s="1"/>
  <c r="GM645" i="1" s="1"/>
  <c r="GO645" i="1" s="1"/>
  <c r="CP642" i="1"/>
  <c r="O642" i="1" s="1"/>
  <c r="BA580" i="1"/>
  <c r="CJ569" i="1"/>
  <c r="AE683" i="1"/>
  <c r="CP633" i="1"/>
  <c r="O633" i="1" s="1"/>
  <c r="Q734" i="1"/>
  <c r="R734" i="1"/>
  <c r="S734" i="1"/>
  <c r="GX734" i="1"/>
  <c r="P734" i="1"/>
  <c r="W734" i="1"/>
  <c r="GM677" i="1"/>
  <c r="GO677" i="1" s="1"/>
  <c r="DH237" i="3"/>
  <c r="DI237" i="3"/>
  <c r="DJ237" i="3" s="1"/>
  <c r="DF237" i="3"/>
  <c r="DG237" i="3"/>
  <c r="DH253" i="3"/>
  <c r="DI253" i="3"/>
  <c r="DF253" i="3"/>
  <c r="DJ253" i="3" s="1"/>
  <c r="DG253" i="3"/>
  <c r="Y667" i="1"/>
  <c r="CZ667" i="1"/>
  <c r="X667" i="1"/>
  <c r="GM667" i="1" s="1"/>
  <c r="GO667" i="1" s="1"/>
  <c r="CY667" i="1"/>
  <c r="DF282" i="3"/>
  <c r="DJ282" i="3" s="1"/>
  <c r="DG282" i="3"/>
  <c r="DH282" i="3"/>
  <c r="DI282" i="3"/>
  <c r="U738" i="1"/>
  <c r="DF264" i="3"/>
  <c r="DJ264" i="3" s="1"/>
  <c r="DG264" i="3"/>
  <c r="DH264" i="3"/>
  <c r="DI264" i="3"/>
  <c r="Q860" i="1"/>
  <c r="AD1071" i="1" s="1"/>
  <c r="R860" i="1"/>
  <c r="AE1071" i="1" s="1"/>
  <c r="T860" i="1"/>
  <c r="AG1071" i="1" s="1"/>
  <c r="V860" i="1"/>
  <c r="GM748" i="1"/>
  <c r="GO748" i="1" s="1"/>
  <c r="CP763" i="1"/>
  <c r="O763" i="1" s="1"/>
  <c r="GM933" i="1"/>
  <c r="GO933" i="1" s="1"/>
  <c r="EI715" i="1"/>
  <c r="P796" i="1"/>
  <c r="X873" i="1"/>
  <c r="GM873" i="1" s="1"/>
  <c r="GO873" i="1" s="1"/>
  <c r="Y873" i="1"/>
  <c r="CY873" i="1"/>
  <c r="CZ873" i="1"/>
  <c r="CY968" i="1"/>
  <c r="CZ968" i="1"/>
  <c r="X968" i="1"/>
  <c r="Y968" i="1"/>
  <c r="CP999" i="1"/>
  <c r="O999" i="1" s="1"/>
  <c r="R976" i="1"/>
  <c r="W976" i="1"/>
  <c r="P976" i="1"/>
  <c r="Q976" i="1"/>
  <c r="X961" i="1"/>
  <c r="GM961" i="1" s="1"/>
  <c r="GO961" i="1" s="1"/>
  <c r="Y961" i="1"/>
  <c r="CZ961" i="1"/>
  <c r="CY961" i="1"/>
  <c r="W937" i="1"/>
  <c r="GM958" i="1"/>
  <c r="GO958" i="1" s="1"/>
  <c r="CZ1003" i="1"/>
  <c r="X1003" i="1"/>
  <c r="Y1003" i="1"/>
  <c r="CY1003" i="1"/>
  <c r="W1008" i="1"/>
  <c r="AJ1071" i="1" s="1"/>
  <c r="P1008" i="1"/>
  <c r="CP1008" i="1" s="1"/>
  <c r="O1008" i="1" s="1"/>
  <c r="GM1008" i="1" s="1"/>
  <c r="GO1008" i="1" s="1"/>
  <c r="Q1008" i="1"/>
  <c r="R1008" i="1"/>
  <c r="DH332" i="3"/>
  <c r="DI332" i="3"/>
  <c r="DF332" i="3"/>
  <c r="DJ332" i="3" s="1"/>
  <c r="DG332" i="3"/>
  <c r="CZ1037" i="1"/>
  <c r="X1037" i="1"/>
  <c r="Y1037" i="1"/>
  <c r="CY1037" i="1"/>
  <c r="DF377" i="3"/>
  <c r="DG377" i="3"/>
  <c r="DH377" i="3"/>
  <c r="DI377" i="3"/>
  <c r="DJ377" i="3" s="1"/>
  <c r="EM818" i="1"/>
  <c r="P1090" i="1"/>
  <c r="AQ818" i="1"/>
  <c r="F1081" i="1"/>
  <c r="CP1033" i="1"/>
  <c r="O1033" i="1" s="1"/>
  <c r="CP1068" i="1"/>
  <c r="O1068" i="1" s="1"/>
  <c r="GM1068" i="1" s="1"/>
  <c r="GO1068" i="1" s="1"/>
  <c r="DH376" i="3"/>
  <c r="DI376" i="3"/>
  <c r="DF376" i="3"/>
  <c r="DJ376" i="3" s="1"/>
  <c r="DG376" i="3"/>
  <c r="CP1062" i="1"/>
  <c r="O1062" i="1" s="1"/>
  <c r="CY1173" i="1"/>
  <c r="CZ1173" i="1"/>
  <c r="X1173" i="1"/>
  <c r="Y1173" i="1"/>
  <c r="CY1264" i="1"/>
  <c r="CZ1264" i="1"/>
  <c r="X1264" i="1"/>
  <c r="Y1264" i="1"/>
  <c r="DH524" i="3"/>
  <c r="DI524" i="3"/>
  <c r="DF524" i="3"/>
  <c r="DJ524" i="3" s="1"/>
  <c r="DG524" i="3"/>
  <c r="AE1183" i="1"/>
  <c r="DI564" i="3"/>
  <c r="DF564" i="3"/>
  <c r="DJ564" i="3" s="1"/>
  <c r="DG564" i="3"/>
  <c r="DH564" i="3"/>
  <c r="CP1037" i="1"/>
  <c r="O1037" i="1" s="1"/>
  <c r="GM1037" i="1" s="1"/>
  <c r="GO1037" i="1" s="1"/>
  <c r="CY1178" i="1"/>
  <c r="CZ1178" i="1"/>
  <c r="X1178" i="1"/>
  <c r="Y1178" i="1"/>
  <c r="DF452" i="3"/>
  <c r="DJ452" i="3" s="1"/>
  <c r="DG452" i="3"/>
  <c r="DH452" i="3"/>
  <c r="DI452" i="3"/>
  <c r="DF432" i="3"/>
  <c r="DJ432" i="3" s="1"/>
  <c r="DG432" i="3"/>
  <c r="DI432" i="3"/>
  <c r="DH432" i="3"/>
  <c r="BC1103" i="1"/>
  <c r="F1144" i="1"/>
  <c r="CZ1223" i="1"/>
  <c r="X1223" i="1"/>
  <c r="GM1223" i="1" s="1"/>
  <c r="GO1223" i="1" s="1"/>
  <c r="Y1223" i="1"/>
  <c r="CY1223" i="1"/>
  <c r="DG538" i="3"/>
  <c r="DI538" i="3"/>
  <c r="DF538" i="3"/>
  <c r="DJ538" i="3" s="1"/>
  <c r="DH538" i="3"/>
  <c r="DF402" i="3"/>
  <c r="DJ402" i="3" s="1"/>
  <c r="DG402" i="3"/>
  <c r="DH402" i="3"/>
  <c r="DI402" i="3"/>
  <c r="DZ1160" i="1"/>
  <c r="DM1183" i="1"/>
  <c r="DH634" i="3"/>
  <c r="DI634" i="3"/>
  <c r="DF634" i="3"/>
  <c r="DJ634" i="3" s="1"/>
  <c r="DG634" i="3"/>
  <c r="DF797" i="3"/>
  <c r="DJ797" i="3" s="1"/>
  <c r="DG797" i="3"/>
  <c r="DH797" i="3"/>
  <c r="DI797" i="3"/>
  <c r="AQ1160" i="1"/>
  <c r="F1193" i="1"/>
  <c r="CY1267" i="1"/>
  <c r="CZ1267" i="1"/>
  <c r="X1267" i="1"/>
  <c r="Y1267" i="1"/>
  <c r="CY1234" i="1"/>
  <c r="CZ1234" i="1"/>
  <c r="X1234" i="1"/>
  <c r="GM1234" i="1" s="1"/>
  <c r="GO1234" i="1" s="1"/>
  <c r="Y1234" i="1"/>
  <c r="T1274" i="1"/>
  <c r="DF769" i="3"/>
  <c r="DG769" i="3"/>
  <c r="DJ769" i="3" s="1"/>
  <c r="DH769" i="3"/>
  <c r="DI769" i="3"/>
  <c r="DG602" i="3"/>
  <c r="DH602" i="3"/>
  <c r="DI602" i="3"/>
  <c r="DF602" i="3"/>
  <c r="DJ602" i="3" s="1"/>
  <c r="GM1285" i="1"/>
  <c r="GO1285" i="1" s="1"/>
  <c r="DF552" i="3"/>
  <c r="DJ552" i="3" s="1"/>
  <c r="DH552" i="3"/>
  <c r="DI552" i="3"/>
  <c r="DG552" i="3"/>
  <c r="AQ1337" i="1"/>
  <c r="F1366" i="1"/>
  <c r="DF782" i="3"/>
  <c r="DJ782" i="3" s="1"/>
  <c r="DG782" i="3"/>
  <c r="DH782" i="3"/>
  <c r="DI782" i="3"/>
  <c r="CP1244" i="1"/>
  <c r="O1244" i="1" s="1"/>
  <c r="GM1244" i="1" s="1"/>
  <c r="GO1244" i="1" s="1"/>
  <c r="DG729" i="3"/>
  <c r="DH729" i="3"/>
  <c r="DI729" i="3"/>
  <c r="DF729" i="3"/>
  <c r="DJ729" i="3" s="1"/>
  <c r="P1137" i="1"/>
  <c r="EH1103" i="1"/>
  <c r="GM1279" i="1"/>
  <c r="GO1279" i="1" s="1"/>
  <c r="CG1215" i="1"/>
  <c r="AX1305" i="1"/>
  <c r="V1266" i="1"/>
  <c r="W1401" i="1"/>
  <c r="AJ1388" i="1"/>
  <c r="T1348" i="1"/>
  <c r="V1399" i="1"/>
  <c r="F1423" i="1"/>
  <c r="U1388" i="1"/>
  <c r="U1278" i="1"/>
  <c r="DF361" i="3"/>
  <c r="DJ361" i="3" s="1"/>
  <c r="DG361" i="3"/>
  <c r="DH361" i="3"/>
  <c r="DI361" i="3"/>
  <c r="DF522" i="3"/>
  <c r="DJ522" i="3" s="1"/>
  <c r="DG522" i="3"/>
  <c r="DH522" i="3"/>
  <c r="DI522" i="3"/>
  <c r="DH601" i="3"/>
  <c r="DI601" i="3"/>
  <c r="DF601" i="3"/>
  <c r="DJ601" i="3" s="1"/>
  <c r="DG601" i="3"/>
  <c r="DF688" i="3"/>
  <c r="DG688" i="3"/>
  <c r="DJ688" i="3" s="1"/>
  <c r="DH688" i="3"/>
  <c r="DI688" i="3"/>
  <c r="DF682" i="3"/>
  <c r="DG682" i="3"/>
  <c r="DH682" i="3"/>
  <c r="DI682" i="3"/>
  <c r="DJ682" i="3" s="1"/>
  <c r="X74" i="1"/>
  <c r="CY74" i="1"/>
  <c r="CZ74" i="1"/>
  <c r="Y74" i="1"/>
  <c r="DG243" i="3"/>
  <c r="DH243" i="3"/>
  <c r="DF243" i="3"/>
  <c r="DJ243" i="3" s="1"/>
  <c r="DI243" i="3"/>
  <c r="DF188" i="3"/>
  <c r="DJ188" i="3" s="1"/>
  <c r="DG188" i="3"/>
  <c r="DH188" i="3"/>
  <c r="DI188" i="3"/>
  <c r="DF177" i="3"/>
  <c r="DJ177" i="3" s="1"/>
  <c r="DG177" i="3"/>
  <c r="DH177" i="3"/>
  <c r="DI177" i="3"/>
  <c r="DG333" i="3"/>
  <c r="DH333" i="3"/>
  <c r="DI333" i="3"/>
  <c r="DF333" i="3"/>
  <c r="DJ333" i="3" s="1"/>
  <c r="DG286" i="3"/>
  <c r="DH286" i="3"/>
  <c r="DI286" i="3"/>
  <c r="DF286" i="3"/>
  <c r="DJ286" i="3" s="1"/>
  <c r="DI100" i="3"/>
  <c r="DF100" i="3"/>
  <c r="DJ100" i="3" s="1"/>
  <c r="DG100" i="3"/>
  <c r="DH100" i="3"/>
  <c r="DF343" i="3"/>
  <c r="DJ343" i="3" s="1"/>
  <c r="DG343" i="3"/>
  <c r="DH343" i="3"/>
  <c r="DI343" i="3"/>
  <c r="DF276" i="3"/>
  <c r="DJ276" i="3" s="1"/>
  <c r="DG276" i="3"/>
  <c r="DH276" i="3"/>
  <c r="DI276" i="3"/>
  <c r="DG229" i="3"/>
  <c r="DJ229" i="3" s="1"/>
  <c r="DH229" i="3"/>
  <c r="DI229" i="3"/>
  <c r="DF229" i="3"/>
  <c r="DF321" i="3"/>
  <c r="DJ321" i="3" s="1"/>
  <c r="DG321" i="3"/>
  <c r="DH321" i="3"/>
  <c r="DI321" i="3"/>
  <c r="DF392" i="3"/>
  <c r="DG392" i="3"/>
  <c r="DJ392" i="3" s="1"/>
  <c r="DH392" i="3"/>
  <c r="DI392" i="3"/>
  <c r="DF644" i="3"/>
  <c r="DG644" i="3"/>
  <c r="DJ644" i="3" s="1"/>
  <c r="DH644" i="3"/>
  <c r="DI644" i="3"/>
  <c r="DF457" i="3"/>
  <c r="DG457" i="3"/>
  <c r="DH457" i="3"/>
  <c r="DI457" i="3"/>
  <c r="DJ457" i="3" s="1"/>
  <c r="DF567" i="3"/>
  <c r="DG567" i="3"/>
  <c r="DH567" i="3"/>
  <c r="DI567" i="3"/>
  <c r="DJ567" i="3" s="1"/>
  <c r="DF656" i="3"/>
  <c r="DJ656" i="3" s="1"/>
  <c r="DG656" i="3"/>
  <c r="DH656" i="3"/>
  <c r="DI656" i="3"/>
  <c r="DF607" i="3"/>
  <c r="DJ607" i="3" s="1"/>
  <c r="DG607" i="3"/>
  <c r="DH607" i="3"/>
  <c r="DI607" i="3"/>
  <c r="DH518" i="3"/>
  <c r="DI518" i="3"/>
  <c r="DF518" i="3"/>
  <c r="DJ518" i="3" s="1"/>
  <c r="DG518" i="3"/>
  <c r="DF632" i="3"/>
  <c r="DJ632" i="3" s="1"/>
  <c r="DG632" i="3"/>
  <c r="DH632" i="3"/>
  <c r="DI632" i="3"/>
  <c r="DF447" i="3"/>
  <c r="DJ447" i="3" s="1"/>
  <c r="DH447" i="3"/>
  <c r="DI447" i="3"/>
  <c r="DG447" i="3"/>
  <c r="DF561" i="3"/>
  <c r="DJ561" i="3" s="1"/>
  <c r="DG561" i="3"/>
  <c r="DH561" i="3"/>
  <c r="DI561" i="3"/>
  <c r="DF793" i="3"/>
  <c r="DG793" i="3"/>
  <c r="DJ793" i="3" s="1"/>
  <c r="DH793" i="3"/>
  <c r="DI793" i="3"/>
  <c r="DH756" i="3"/>
  <c r="DI756" i="3"/>
  <c r="DF756" i="3"/>
  <c r="DJ756" i="3" s="1"/>
  <c r="DG756" i="3"/>
  <c r="CP28" i="1"/>
  <c r="O28" i="1" s="1"/>
  <c r="AC93" i="1"/>
  <c r="DG51" i="3"/>
  <c r="DF51" i="3"/>
  <c r="DJ51" i="3" s="1"/>
  <c r="DH51" i="3"/>
  <c r="DI51" i="3"/>
  <c r="DF784" i="3"/>
  <c r="DJ784" i="3" s="1"/>
  <c r="DG784" i="3"/>
  <c r="DH784" i="3"/>
  <c r="DI784" i="3"/>
  <c r="DF772" i="3"/>
  <c r="DJ772" i="3" s="1"/>
  <c r="DG772" i="3"/>
  <c r="DH772" i="3"/>
  <c r="DI772" i="3"/>
  <c r="DF43" i="3"/>
  <c r="DJ43" i="3" s="1"/>
  <c r="DG43" i="3"/>
  <c r="DH43" i="3"/>
  <c r="DI43" i="3"/>
  <c r="AH93" i="1"/>
  <c r="DF785" i="3"/>
  <c r="DJ785" i="3" s="1"/>
  <c r="DG785" i="3"/>
  <c r="DH785" i="3"/>
  <c r="DI785" i="3"/>
  <c r="X38" i="1"/>
  <c r="Y38" i="1"/>
  <c r="AF93" i="1"/>
  <c r="CY38" i="1"/>
  <c r="CZ38" i="1"/>
  <c r="DI189" i="3"/>
  <c r="DF189" i="3"/>
  <c r="DJ189" i="3" s="1"/>
  <c r="DG189" i="3"/>
  <c r="DH189" i="3"/>
  <c r="X37" i="1"/>
  <c r="Y37" i="1"/>
  <c r="CY37" i="1"/>
  <c r="CZ37" i="1"/>
  <c r="AP26" i="1"/>
  <c r="F102" i="1"/>
  <c r="CY65" i="1"/>
  <c r="CZ65" i="1"/>
  <c r="X65" i="1"/>
  <c r="Y65" i="1"/>
  <c r="GM65" i="1" s="1"/>
  <c r="GN65" i="1" s="1"/>
  <c r="CP46" i="1"/>
  <c r="O46" i="1" s="1"/>
  <c r="GM46" i="1" s="1"/>
  <c r="GO46" i="1" s="1"/>
  <c r="DI73" i="3"/>
  <c r="DF73" i="3"/>
  <c r="DH73" i="3"/>
  <c r="DG73" i="3"/>
  <c r="DJ73" i="3" s="1"/>
  <c r="CY141" i="1"/>
  <c r="CZ141" i="1"/>
  <c r="X141" i="1"/>
  <c r="Y141" i="1"/>
  <c r="FR149" i="1"/>
  <c r="CP149" i="1"/>
  <c r="O149" i="1" s="1"/>
  <c r="GM149" i="1" s="1"/>
  <c r="CP206" i="1"/>
  <c r="O206" i="1" s="1"/>
  <c r="GM206" i="1" s="1"/>
  <c r="FR206" i="1"/>
  <c r="GM147" i="1"/>
  <c r="GO147" i="1" s="1"/>
  <c r="AZ26" i="1"/>
  <c r="F104" i="1"/>
  <c r="EI125" i="1"/>
  <c r="P162" i="1"/>
  <c r="GM188" i="1"/>
  <c r="GO188" i="1" s="1"/>
  <c r="X238" i="1"/>
  <c r="Y238" i="1"/>
  <c r="GM238" i="1" s="1"/>
  <c r="CY238" i="1"/>
  <c r="CZ238" i="1"/>
  <c r="CY263" i="1"/>
  <c r="Y263" i="1"/>
  <c r="X263" i="1"/>
  <c r="GM263" i="1" s="1"/>
  <c r="CZ263" i="1"/>
  <c r="CP209" i="1"/>
  <c r="O209" i="1" s="1"/>
  <c r="GM209" i="1" s="1"/>
  <c r="FR209" i="1"/>
  <c r="X253" i="1"/>
  <c r="CZ253" i="1"/>
  <c r="Y253" i="1"/>
  <c r="CY253" i="1"/>
  <c r="CP253" i="1"/>
  <c r="O253" i="1" s="1"/>
  <c r="GM253" i="1" s="1"/>
  <c r="GM213" i="1"/>
  <c r="FT184" i="1"/>
  <c r="EK289" i="1"/>
  <c r="CZ359" i="1"/>
  <c r="X359" i="1"/>
  <c r="Y359" i="1"/>
  <c r="CY359" i="1"/>
  <c r="GM204" i="1"/>
  <c r="CP246" i="1"/>
  <c r="O246" i="1" s="1"/>
  <c r="GM246" i="1" s="1"/>
  <c r="FR246" i="1"/>
  <c r="CP264" i="1"/>
  <c r="O264" i="1" s="1"/>
  <c r="GM264" i="1" s="1"/>
  <c r="FR264" i="1"/>
  <c r="CP366" i="1"/>
  <c r="O366" i="1" s="1"/>
  <c r="GM366" i="1" s="1"/>
  <c r="GO366" i="1" s="1"/>
  <c r="GA321" i="1"/>
  <c r="ER426" i="1"/>
  <c r="CP352" i="1"/>
  <c r="O352" i="1" s="1"/>
  <c r="GM352" i="1" s="1"/>
  <c r="GO352" i="1" s="1"/>
  <c r="AP321" i="1"/>
  <c r="F435" i="1"/>
  <c r="CZ421" i="1"/>
  <c r="X421" i="1"/>
  <c r="GM421" i="1" s="1"/>
  <c r="GO421" i="1" s="1"/>
  <c r="Y421" i="1"/>
  <c r="CY421" i="1"/>
  <c r="DO184" i="1"/>
  <c r="P313" i="1"/>
  <c r="X463" i="1"/>
  <c r="Y463" i="1"/>
  <c r="CY463" i="1"/>
  <c r="CZ463" i="1"/>
  <c r="CP502" i="1"/>
  <c r="O502" i="1" s="1"/>
  <c r="GM502" i="1" s="1"/>
  <c r="GO502" i="1" s="1"/>
  <c r="CY401" i="1"/>
  <c r="CZ401" i="1"/>
  <c r="X401" i="1"/>
  <c r="Y401" i="1"/>
  <c r="GM401" i="1" s="1"/>
  <c r="GO401" i="1" s="1"/>
  <c r="DF226" i="3"/>
  <c r="DJ226" i="3" s="1"/>
  <c r="DG226" i="3"/>
  <c r="DH226" i="3"/>
  <c r="DI226" i="3"/>
  <c r="CZ387" i="1"/>
  <c r="X387" i="1"/>
  <c r="Y387" i="1"/>
  <c r="CY387" i="1"/>
  <c r="W471" i="1"/>
  <c r="CB458" i="1"/>
  <c r="AS537" i="1"/>
  <c r="DU580" i="1"/>
  <c r="CP572" i="1"/>
  <c r="O572" i="1" s="1"/>
  <c r="CY505" i="1"/>
  <c r="CZ505" i="1"/>
  <c r="Y505" i="1"/>
  <c r="X505" i="1"/>
  <c r="GM505" i="1" s="1"/>
  <c r="GO505" i="1" s="1"/>
  <c r="X653" i="1"/>
  <c r="Y653" i="1"/>
  <c r="CY653" i="1"/>
  <c r="CZ653" i="1"/>
  <c r="AQ458" i="1"/>
  <c r="F547" i="1"/>
  <c r="CP621" i="1"/>
  <c r="O621" i="1" s="1"/>
  <c r="GM621" i="1" s="1"/>
  <c r="GO621" i="1" s="1"/>
  <c r="CY721" i="1"/>
  <c r="CZ721" i="1"/>
  <c r="X721" i="1"/>
  <c r="Y721" i="1"/>
  <c r="AF786" i="1"/>
  <c r="CY626" i="1"/>
  <c r="CZ626" i="1"/>
  <c r="X626" i="1"/>
  <c r="Y626" i="1"/>
  <c r="GM672" i="1"/>
  <c r="GO672" i="1" s="1"/>
  <c r="W733" i="1"/>
  <c r="AJ786" i="1" s="1"/>
  <c r="Q733" i="1"/>
  <c r="AD786" i="1" s="1"/>
  <c r="R733" i="1"/>
  <c r="T733" i="1"/>
  <c r="AG786" i="1" s="1"/>
  <c r="AD683" i="1"/>
  <c r="F584" i="1"/>
  <c r="AO569" i="1"/>
  <c r="CP614" i="1"/>
  <c r="O614" i="1" s="1"/>
  <c r="AC683" i="1"/>
  <c r="CY737" i="1"/>
  <c r="X737" i="1"/>
  <c r="Y737" i="1"/>
  <c r="CZ737" i="1"/>
  <c r="DF238" i="3"/>
  <c r="DG238" i="3"/>
  <c r="DJ238" i="3" s="1"/>
  <c r="DH238" i="3"/>
  <c r="DI238" i="3"/>
  <c r="DF249" i="3"/>
  <c r="DI249" i="3"/>
  <c r="DG249" i="3"/>
  <c r="DJ249" i="3" s="1"/>
  <c r="DH249" i="3"/>
  <c r="CP637" i="1"/>
  <c r="O637" i="1" s="1"/>
  <c r="CP830" i="1"/>
  <c r="O830" i="1" s="1"/>
  <c r="GM830" i="1" s="1"/>
  <c r="GO830" i="1" s="1"/>
  <c r="CY778" i="1"/>
  <c r="CZ778" i="1"/>
  <c r="X778" i="1"/>
  <c r="Y778" i="1"/>
  <c r="CZ847" i="1"/>
  <c r="X847" i="1"/>
  <c r="Y847" i="1"/>
  <c r="CY847" i="1"/>
  <c r="GM881" i="1"/>
  <c r="GO881" i="1" s="1"/>
  <c r="X764" i="1"/>
  <c r="Y764" i="1"/>
  <c r="CY764" i="1"/>
  <c r="CZ764" i="1"/>
  <c r="AP458" i="1"/>
  <c r="F546" i="1"/>
  <c r="CP729" i="1"/>
  <c r="O729" i="1" s="1"/>
  <c r="DI260" i="3"/>
  <c r="DF260" i="3"/>
  <c r="DG260" i="3"/>
  <c r="DJ260" i="3" s="1"/>
  <c r="DH260" i="3"/>
  <c r="CP825" i="1"/>
  <c r="O825" i="1" s="1"/>
  <c r="GM825" i="1" s="1"/>
  <c r="GO825" i="1" s="1"/>
  <c r="X889" i="1"/>
  <c r="Y889" i="1"/>
  <c r="CY889" i="1"/>
  <c r="CZ889" i="1"/>
  <c r="CY820" i="1"/>
  <c r="CZ820" i="1"/>
  <c r="X820" i="1"/>
  <c r="Y820" i="1"/>
  <c r="DF297" i="3"/>
  <c r="DG297" i="3"/>
  <c r="DH297" i="3"/>
  <c r="DI297" i="3"/>
  <c r="DJ297" i="3" s="1"/>
  <c r="CP857" i="1"/>
  <c r="O857" i="1" s="1"/>
  <c r="GM857" i="1" s="1"/>
  <c r="GO857" i="1" s="1"/>
  <c r="S937" i="1"/>
  <c r="DF230" i="3"/>
  <c r="DG230" i="3"/>
  <c r="DJ230" i="3" s="1"/>
  <c r="DH230" i="3"/>
  <c r="DI230" i="3"/>
  <c r="GX860" i="1"/>
  <c r="DH292" i="3"/>
  <c r="DI292" i="3"/>
  <c r="DF292" i="3"/>
  <c r="DJ292" i="3" s="1"/>
  <c r="DG292" i="3"/>
  <c r="U860" i="1"/>
  <c r="CP843" i="1"/>
  <c r="O843" i="1" s="1"/>
  <c r="GM843" i="1" s="1"/>
  <c r="GO843" i="1" s="1"/>
  <c r="DF318" i="3"/>
  <c r="DG318" i="3"/>
  <c r="DJ318" i="3" s="1"/>
  <c r="DH318" i="3"/>
  <c r="DI318" i="3"/>
  <c r="GM916" i="1"/>
  <c r="GO916" i="1" s="1"/>
  <c r="CP842" i="1"/>
  <c r="O842" i="1" s="1"/>
  <c r="CY918" i="1"/>
  <c r="CZ918" i="1"/>
  <c r="X918" i="1"/>
  <c r="Y918" i="1"/>
  <c r="GM954" i="1"/>
  <c r="GO954" i="1" s="1"/>
  <c r="CP940" i="1"/>
  <c r="O940" i="1" s="1"/>
  <c r="GM940" i="1" s="1"/>
  <c r="GO940" i="1" s="1"/>
  <c r="CY953" i="1"/>
  <c r="CZ953" i="1"/>
  <c r="Y953" i="1"/>
  <c r="X953" i="1"/>
  <c r="GM953" i="1" s="1"/>
  <c r="GO953" i="1" s="1"/>
  <c r="DI339" i="3"/>
  <c r="DF339" i="3"/>
  <c r="DG339" i="3"/>
  <c r="DJ339" i="3" s="1"/>
  <c r="DH339" i="3"/>
  <c r="CY1004" i="1"/>
  <c r="CZ1004" i="1"/>
  <c r="X1004" i="1"/>
  <c r="Y1004" i="1"/>
  <c r="DF330" i="3"/>
  <c r="DG330" i="3"/>
  <c r="DJ330" i="3" s="1"/>
  <c r="DH330" i="3"/>
  <c r="DI330" i="3"/>
  <c r="GM1017" i="1"/>
  <c r="GO1017" i="1" s="1"/>
  <c r="T1029" i="1"/>
  <c r="T968" i="1"/>
  <c r="CY1058" i="1"/>
  <c r="CZ1058" i="1"/>
  <c r="X1058" i="1"/>
  <c r="Y1058" i="1"/>
  <c r="CZ1009" i="1"/>
  <c r="X1009" i="1"/>
  <c r="Y1009" i="1"/>
  <c r="GM1009" i="1" s="1"/>
  <c r="GO1009" i="1" s="1"/>
  <c r="CY1009" i="1"/>
  <c r="BC818" i="1"/>
  <c r="F1087" i="1"/>
  <c r="DH367" i="3"/>
  <c r="DI367" i="3"/>
  <c r="DJ367" i="3" s="1"/>
  <c r="DF367" i="3"/>
  <c r="DG367" i="3"/>
  <c r="S976" i="1"/>
  <c r="W1028" i="1"/>
  <c r="U1007" i="1"/>
  <c r="DI411" i="3"/>
  <c r="DF411" i="3"/>
  <c r="DG411" i="3"/>
  <c r="DJ411" i="3" s="1"/>
  <c r="DH411" i="3"/>
  <c r="AE1128" i="1"/>
  <c r="DH419" i="3"/>
  <c r="DI419" i="3"/>
  <c r="DF419" i="3"/>
  <c r="DG419" i="3"/>
  <c r="DJ419" i="3" s="1"/>
  <c r="GM1047" i="1"/>
  <c r="GO1047" i="1" s="1"/>
  <c r="CY1177" i="1"/>
  <c r="CZ1177" i="1"/>
  <c r="X1177" i="1"/>
  <c r="Y1177" i="1"/>
  <c r="DF598" i="3"/>
  <c r="DG598" i="3"/>
  <c r="DJ598" i="3" s="1"/>
  <c r="DH598" i="3"/>
  <c r="DI598" i="3"/>
  <c r="CP1219" i="1"/>
  <c r="O1219" i="1" s="1"/>
  <c r="DF436" i="3"/>
  <c r="DG436" i="3"/>
  <c r="DJ436" i="3" s="1"/>
  <c r="DH436" i="3"/>
  <c r="DI436" i="3"/>
  <c r="DF563" i="3"/>
  <c r="DJ563" i="3" s="1"/>
  <c r="DG563" i="3"/>
  <c r="DH563" i="3"/>
  <c r="DI563" i="3"/>
  <c r="CP1179" i="1"/>
  <c r="O1179" i="1" s="1"/>
  <c r="GM1179" i="1" s="1"/>
  <c r="GO1179" i="1" s="1"/>
  <c r="X1174" i="1"/>
  <c r="Y1174" i="1"/>
  <c r="CY1174" i="1"/>
  <c r="CZ1174" i="1"/>
  <c r="X1225" i="1"/>
  <c r="Y1225" i="1"/>
  <c r="CY1225" i="1"/>
  <c r="CZ1225" i="1"/>
  <c r="CP1225" i="1"/>
  <c r="O1225" i="1" s="1"/>
  <c r="GM1225" i="1" s="1"/>
  <c r="DF623" i="3"/>
  <c r="DJ623" i="3" s="1"/>
  <c r="DG623" i="3"/>
  <c r="DH623" i="3"/>
  <c r="DI623" i="3"/>
  <c r="DF590" i="3"/>
  <c r="DG590" i="3"/>
  <c r="DH590" i="3"/>
  <c r="DI590" i="3"/>
  <c r="DJ590" i="3" s="1"/>
  <c r="DH528" i="3"/>
  <c r="DI528" i="3"/>
  <c r="DJ528" i="3" s="1"/>
  <c r="DF528" i="3"/>
  <c r="DG528" i="3"/>
  <c r="DF401" i="3"/>
  <c r="DJ401" i="3" s="1"/>
  <c r="DG401" i="3"/>
  <c r="DH401" i="3"/>
  <c r="DI401" i="3"/>
  <c r="DG628" i="3"/>
  <c r="DJ628" i="3" s="1"/>
  <c r="DH628" i="3"/>
  <c r="DI628" i="3"/>
  <c r="DF628" i="3"/>
  <c r="DI794" i="3"/>
  <c r="DF794" i="3"/>
  <c r="DJ794" i="3" s="1"/>
  <c r="DG794" i="3"/>
  <c r="DH794" i="3"/>
  <c r="DG677" i="3"/>
  <c r="DH677" i="3"/>
  <c r="DI677" i="3"/>
  <c r="DJ677" i="3" s="1"/>
  <c r="DF677" i="3"/>
  <c r="V1241" i="1"/>
  <c r="CY1255" i="1"/>
  <c r="Y1255" i="1"/>
  <c r="CZ1255" i="1"/>
  <c r="X1255" i="1"/>
  <c r="GM1255" i="1" s="1"/>
  <c r="GO1255" i="1" s="1"/>
  <c r="DI600" i="3"/>
  <c r="DF600" i="3"/>
  <c r="DJ600" i="3" s="1"/>
  <c r="DH600" i="3"/>
  <c r="DG600" i="3"/>
  <c r="P1348" i="1"/>
  <c r="CP1348" i="1" s="1"/>
  <c r="O1348" i="1" s="1"/>
  <c r="DF653" i="3"/>
  <c r="DG653" i="3"/>
  <c r="DJ653" i="3" s="1"/>
  <c r="DH653" i="3"/>
  <c r="DI653" i="3"/>
  <c r="BC1337" i="1"/>
  <c r="F1372" i="1"/>
  <c r="P1202" i="1"/>
  <c r="EM1160" i="1"/>
  <c r="DF789" i="3"/>
  <c r="DJ789" i="3" s="1"/>
  <c r="DG789" i="3"/>
  <c r="DH789" i="3"/>
  <c r="DI789" i="3"/>
  <c r="V1257" i="1"/>
  <c r="DG580" i="3"/>
  <c r="DJ580" i="3" s="1"/>
  <c r="DH580" i="3"/>
  <c r="DI580" i="3"/>
  <c r="DF580" i="3"/>
  <c r="GM1288" i="1"/>
  <c r="GO1288" i="1" s="1"/>
  <c r="X1297" i="1"/>
  <c r="Y1297" i="1"/>
  <c r="CY1297" i="1"/>
  <c r="CZ1297" i="1"/>
  <c r="DF742" i="3"/>
  <c r="DJ742" i="3" s="1"/>
  <c r="DG742" i="3"/>
  <c r="DI742" i="3"/>
  <c r="DH742" i="3"/>
  <c r="GM1396" i="1"/>
  <c r="GO1396" i="1" s="1"/>
  <c r="U1160" i="1"/>
  <c r="F1205" i="1"/>
  <c r="Y1263" i="1"/>
  <c r="CY1263" i="1"/>
  <c r="X1263" i="1"/>
  <c r="CZ1263" i="1"/>
  <c r="X1251" i="1"/>
  <c r="Y1251" i="1"/>
  <c r="CY1251" i="1"/>
  <c r="CZ1251" i="1"/>
  <c r="X1339" i="1"/>
  <c r="Y1339" i="1"/>
  <c r="CY1339" i="1"/>
  <c r="CZ1339" i="1"/>
  <c r="Q1294" i="1"/>
  <c r="R1294" i="1"/>
  <c r="R1352" i="1"/>
  <c r="W1352" i="1"/>
  <c r="Q1352" i="1"/>
  <c r="CP1352" i="1" s="1"/>
  <c r="O1352" i="1" s="1"/>
  <c r="GM1352" i="1" s="1"/>
  <c r="GO1352" i="1" s="1"/>
  <c r="P1397" i="1"/>
  <c r="F1411" i="1"/>
  <c r="AQ1388" i="1"/>
  <c r="GX1393" i="1"/>
  <c r="GX1348" i="1"/>
  <c r="V1393" i="1"/>
  <c r="EA1401" i="1" s="1"/>
  <c r="P1280" i="1"/>
  <c r="DF41" i="3"/>
  <c r="DJ41" i="3" s="1"/>
  <c r="DG41" i="3"/>
  <c r="DH41" i="3"/>
  <c r="DI41" i="3"/>
  <c r="DF303" i="3"/>
  <c r="DJ303" i="3" s="1"/>
  <c r="DG303" i="3"/>
  <c r="DH303" i="3"/>
  <c r="DI303" i="3"/>
  <c r="DG326" i="3"/>
  <c r="DH326" i="3"/>
  <c r="DI326" i="3"/>
  <c r="DF326" i="3"/>
  <c r="DJ326" i="3" s="1"/>
  <c r="DF453" i="3"/>
  <c r="DJ453" i="3" s="1"/>
  <c r="DG453" i="3"/>
  <c r="DI453" i="3"/>
  <c r="DH453" i="3"/>
  <c r="DG450" i="3"/>
  <c r="DH450" i="3"/>
  <c r="DI450" i="3"/>
  <c r="DJ450" i="3" s="1"/>
  <c r="DF450" i="3"/>
  <c r="DF597" i="3"/>
  <c r="DG597" i="3"/>
  <c r="DJ597" i="3" s="1"/>
  <c r="DH597" i="3"/>
  <c r="DI597" i="3"/>
  <c r="DF407" i="3"/>
  <c r="DJ407" i="3" s="1"/>
  <c r="DG407" i="3"/>
  <c r="DH407" i="3"/>
  <c r="DI407" i="3"/>
  <c r="DF703" i="3"/>
  <c r="DJ703" i="3" s="1"/>
  <c r="DG703" i="3"/>
  <c r="DH703" i="3"/>
  <c r="DI703" i="3"/>
  <c r="DF734" i="3"/>
  <c r="DG734" i="3"/>
  <c r="DJ734" i="3" s="1"/>
  <c r="DH734" i="3"/>
  <c r="DI734" i="3"/>
  <c r="DF770" i="3"/>
  <c r="DJ770" i="3" s="1"/>
  <c r="DG770" i="3"/>
  <c r="DH770" i="3"/>
  <c r="DI770" i="3"/>
  <c r="DH50" i="3"/>
  <c r="DF50" i="3"/>
  <c r="DG50" i="3"/>
  <c r="DJ50" i="3" s="1"/>
  <c r="DI50" i="3"/>
  <c r="DF30" i="3"/>
  <c r="DJ30" i="3" s="1"/>
  <c r="DG30" i="3"/>
  <c r="DH30" i="3"/>
  <c r="DI30" i="3"/>
  <c r="DG19" i="3"/>
  <c r="DF19" i="3"/>
  <c r="DH19" i="3"/>
  <c r="DI19" i="3"/>
  <c r="DJ19" i="3" s="1"/>
  <c r="DF198" i="3"/>
  <c r="DG198" i="3"/>
  <c r="DH198" i="3"/>
  <c r="DI198" i="3"/>
  <c r="DJ198" i="3" s="1"/>
  <c r="DF56" i="3"/>
  <c r="DG56" i="3"/>
  <c r="DJ56" i="3" s="1"/>
  <c r="DH56" i="3"/>
  <c r="DI56" i="3"/>
  <c r="DF48" i="3"/>
  <c r="DG48" i="3"/>
  <c r="DJ48" i="3" s="1"/>
  <c r="DH48" i="3"/>
  <c r="DI48" i="3"/>
  <c r="DF122" i="3"/>
  <c r="DG122" i="3"/>
  <c r="DH122" i="3"/>
  <c r="DI122" i="3"/>
  <c r="DJ122" i="3" s="1"/>
  <c r="DF194" i="3"/>
  <c r="DJ194" i="3" s="1"/>
  <c r="DG194" i="3"/>
  <c r="DH194" i="3"/>
  <c r="DI194" i="3"/>
  <c r="DF202" i="3"/>
  <c r="DJ202" i="3" s="1"/>
  <c r="DG202" i="3"/>
  <c r="DH202" i="3"/>
  <c r="DI202" i="3"/>
  <c r="DF344" i="3"/>
  <c r="DJ344" i="3" s="1"/>
  <c r="DG344" i="3"/>
  <c r="DH344" i="3"/>
  <c r="DI344" i="3"/>
  <c r="DG300" i="3"/>
  <c r="DJ300" i="3" s="1"/>
  <c r="DH300" i="3"/>
  <c r="DI300" i="3"/>
  <c r="DF300" i="3"/>
  <c r="DF281" i="3"/>
  <c r="DJ281" i="3" s="1"/>
  <c r="DG281" i="3"/>
  <c r="DH281" i="3"/>
  <c r="DI281" i="3"/>
  <c r="DI474" i="3"/>
  <c r="DF474" i="3"/>
  <c r="DG474" i="3"/>
  <c r="DJ474" i="3" s="1"/>
  <c r="DH474" i="3"/>
  <c r="DF263" i="3"/>
  <c r="DJ263" i="3" s="1"/>
  <c r="DG263" i="3"/>
  <c r="DH263" i="3"/>
  <c r="DI263" i="3"/>
  <c r="DF413" i="3"/>
  <c r="DJ413" i="3" s="1"/>
  <c r="DG413" i="3"/>
  <c r="DH413" i="3"/>
  <c r="DI413" i="3"/>
  <c r="DF415" i="3"/>
  <c r="DJ415" i="3" s="1"/>
  <c r="DG415" i="3"/>
  <c r="DH415" i="3"/>
  <c r="DI415" i="3"/>
  <c r="DG420" i="3"/>
  <c r="DH420" i="3"/>
  <c r="DI420" i="3"/>
  <c r="DF420" i="3"/>
  <c r="DJ420" i="3" s="1"/>
  <c r="DF539" i="3"/>
  <c r="DJ539" i="3" s="1"/>
  <c r="DG539" i="3"/>
  <c r="DH539" i="3"/>
  <c r="DI539" i="3"/>
  <c r="DF514" i="3"/>
  <c r="DG514" i="3"/>
  <c r="DJ514" i="3" s="1"/>
  <c r="DH514" i="3"/>
  <c r="DI514" i="3"/>
  <c r="DF612" i="3"/>
  <c r="DG612" i="3"/>
  <c r="DJ612" i="3" s="1"/>
  <c r="DH612" i="3"/>
  <c r="DI612" i="3"/>
  <c r="DF536" i="3"/>
  <c r="DJ536" i="3" s="1"/>
  <c r="DI536" i="3"/>
  <c r="DG536" i="3"/>
  <c r="DH536" i="3"/>
  <c r="DF637" i="3"/>
  <c r="DJ637" i="3" s="1"/>
  <c r="DG637" i="3"/>
  <c r="DH637" i="3"/>
  <c r="DI637" i="3"/>
  <c r="DF636" i="3"/>
  <c r="DJ636" i="3" s="1"/>
  <c r="DG636" i="3"/>
  <c r="DH636" i="3"/>
  <c r="DI636" i="3"/>
  <c r="DG525" i="3"/>
  <c r="DH525" i="3"/>
  <c r="DI525" i="3"/>
  <c r="DF525" i="3"/>
  <c r="DJ525" i="3" s="1"/>
  <c r="DF554" i="3"/>
  <c r="DJ554" i="3" s="1"/>
  <c r="DG554" i="3"/>
  <c r="DH554" i="3"/>
  <c r="DI554" i="3"/>
  <c r="DF708" i="3"/>
  <c r="DJ708" i="3" s="1"/>
  <c r="DG708" i="3"/>
  <c r="DH708" i="3"/>
  <c r="DI708" i="3"/>
  <c r="CP29" i="1"/>
  <c r="O29" i="1" s="1"/>
  <c r="DU93" i="1"/>
  <c r="DF712" i="3"/>
  <c r="DJ712" i="3" s="1"/>
  <c r="DG712" i="3"/>
  <c r="DH712" i="3"/>
  <c r="DI712" i="3"/>
  <c r="DI755" i="3"/>
  <c r="DF755" i="3"/>
  <c r="DJ755" i="3" s="1"/>
  <c r="DG755" i="3"/>
  <c r="DH755" i="3"/>
  <c r="DF696" i="3"/>
  <c r="DJ696" i="3" s="1"/>
  <c r="DG696" i="3"/>
  <c r="DH696" i="3"/>
  <c r="DI696" i="3"/>
  <c r="GM30" i="1"/>
  <c r="GN30" i="1" s="1"/>
  <c r="DF34" i="3"/>
  <c r="DJ34" i="3" s="1"/>
  <c r="DG34" i="3"/>
  <c r="DH34" i="3"/>
  <c r="DI34" i="3"/>
  <c r="DF49" i="3"/>
  <c r="DG49" i="3"/>
  <c r="DJ49" i="3" s="1"/>
  <c r="DH49" i="3"/>
  <c r="DI49" i="3"/>
  <c r="CY63" i="1"/>
  <c r="CZ63" i="1"/>
  <c r="X63" i="1"/>
  <c r="Y63" i="1"/>
  <c r="CP63" i="1"/>
  <c r="O63" i="1" s="1"/>
  <c r="GM63" i="1" s="1"/>
  <c r="GO63" i="1" s="1"/>
  <c r="DF767" i="3"/>
  <c r="DJ767" i="3" s="1"/>
  <c r="DG767" i="3"/>
  <c r="DH767" i="3"/>
  <c r="DI767" i="3"/>
  <c r="DF707" i="3"/>
  <c r="DJ707" i="3" s="1"/>
  <c r="DG707" i="3"/>
  <c r="DH707" i="3"/>
  <c r="DI707" i="3"/>
  <c r="DI44" i="3"/>
  <c r="DF44" i="3"/>
  <c r="DJ44" i="3" s="1"/>
  <c r="DG44" i="3"/>
  <c r="DH44" i="3"/>
  <c r="DI65" i="3"/>
  <c r="DF65" i="3"/>
  <c r="DJ65" i="3" s="1"/>
  <c r="DG65" i="3"/>
  <c r="DH65" i="3"/>
  <c r="DF800" i="3"/>
  <c r="DJ800" i="3" s="1"/>
  <c r="DG800" i="3"/>
  <c r="DH800" i="3"/>
  <c r="DI800" i="3"/>
  <c r="DG27" i="3"/>
  <c r="DF27" i="3"/>
  <c r="DH27" i="3"/>
  <c r="DI27" i="3"/>
  <c r="DJ27" i="3" s="1"/>
  <c r="DF764" i="3"/>
  <c r="DJ764" i="3" s="1"/>
  <c r="DG764" i="3"/>
  <c r="DH764" i="3"/>
  <c r="DI764" i="3"/>
  <c r="DI181" i="3"/>
  <c r="DF181" i="3"/>
  <c r="DG181" i="3"/>
  <c r="DJ181" i="3" s="1"/>
  <c r="DH181" i="3"/>
  <c r="CP55" i="1"/>
  <c r="O55" i="1" s="1"/>
  <c r="GM55" i="1" s="1"/>
  <c r="GO55" i="1" s="1"/>
  <c r="BB26" i="1"/>
  <c r="F106" i="1"/>
  <c r="BB1431" i="1"/>
  <c r="CP48" i="1"/>
  <c r="O48" i="1" s="1"/>
  <c r="GM48" i="1" s="1"/>
  <c r="GO48" i="1" s="1"/>
  <c r="DH105" i="3"/>
  <c r="DI105" i="3"/>
  <c r="DF105" i="3"/>
  <c r="DJ105" i="3" s="1"/>
  <c r="DG105" i="3"/>
  <c r="DZ93" i="1"/>
  <c r="DI151" i="3"/>
  <c r="DF151" i="3"/>
  <c r="DG151" i="3"/>
  <c r="DJ151" i="3" s="1"/>
  <c r="DH151" i="3"/>
  <c r="EM26" i="1"/>
  <c r="P112" i="1"/>
  <c r="CP143" i="1"/>
  <c r="O143" i="1" s="1"/>
  <c r="GM143" i="1" s="1"/>
  <c r="FR143" i="1"/>
  <c r="AG152" i="1"/>
  <c r="FR224" i="1"/>
  <c r="CP224" i="1"/>
  <c r="O224" i="1" s="1"/>
  <c r="GM224" i="1" s="1"/>
  <c r="DG172" i="3"/>
  <c r="DJ172" i="3" s="1"/>
  <c r="DF172" i="3"/>
  <c r="DH172" i="3"/>
  <c r="DI172" i="3"/>
  <c r="CP212" i="1"/>
  <c r="O212" i="1" s="1"/>
  <c r="GM212" i="1" s="1"/>
  <c r="FR212" i="1"/>
  <c r="CP243" i="1"/>
  <c r="O243" i="1" s="1"/>
  <c r="GM243" i="1" s="1"/>
  <c r="FR243" i="1"/>
  <c r="X235" i="1"/>
  <c r="Y235" i="1"/>
  <c r="CY235" i="1"/>
  <c r="CZ235" i="1"/>
  <c r="CP261" i="1"/>
  <c r="O261" i="1" s="1"/>
  <c r="GM261" i="1" s="1"/>
  <c r="FR261" i="1"/>
  <c r="Y337" i="1"/>
  <c r="CY337" i="1"/>
  <c r="CZ337" i="1"/>
  <c r="CP337" i="1"/>
  <c r="O337" i="1" s="1"/>
  <c r="X337" i="1"/>
  <c r="GM387" i="1"/>
  <c r="GO387" i="1" s="1"/>
  <c r="BB321" i="1"/>
  <c r="F439" i="1"/>
  <c r="CZ331" i="1"/>
  <c r="X331" i="1"/>
  <c r="Y331" i="1"/>
  <c r="GM331" i="1" s="1"/>
  <c r="GO331" i="1" s="1"/>
  <c r="CY331" i="1"/>
  <c r="GM379" i="1"/>
  <c r="GO379" i="1" s="1"/>
  <c r="GM420" i="1"/>
  <c r="GO420" i="1" s="1"/>
  <c r="CY336" i="1"/>
  <c r="CZ336" i="1"/>
  <c r="X336" i="1"/>
  <c r="GM336" i="1" s="1"/>
  <c r="GO336" i="1" s="1"/>
  <c r="Y336" i="1"/>
  <c r="EI426" i="1"/>
  <c r="FR321" i="1"/>
  <c r="FY426" i="1"/>
  <c r="Y509" i="1"/>
  <c r="CY509" i="1"/>
  <c r="CZ509" i="1"/>
  <c r="X509" i="1"/>
  <c r="DF217" i="3"/>
  <c r="DH217" i="3"/>
  <c r="DI217" i="3"/>
  <c r="DG217" i="3"/>
  <c r="DJ217" i="3" s="1"/>
  <c r="U486" i="1"/>
  <c r="X529" i="1"/>
  <c r="GM529" i="1" s="1"/>
  <c r="GO529" i="1" s="1"/>
  <c r="Y529" i="1"/>
  <c r="CY529" i="1"/>
  <c r="CZ529" i="1"/>
  <c r="DI212" i="3"/>
  <c r="DF212" i="3"/>
  <c r="DJ212" i="3" s="1"/>
  <c r="DG212" i="3"/>
  <c r="DH212" i="3"/>
  <c r="P471" i="1"/>
  <c r="CP517" i="1"/>
  <c r="O517" i="1" s="1"/>
  <c r="GM626" i="1"/>
  <c r="GO626" i="1" s="1"/>
  <c r="CZ614" i="1"/>
  <c r="X614" i="1"/>
  <c r="Y614" i="1"/>
  <c r="CY614" i="1"/>
  <c r="AF683" i="1"/>
  <c r="P602" i="1"/>
  <c r="DM569" i="1"/>
  <c r="CZ638" i="1"/>
  <c r="X638" i="1"/>
  <c r="Y638" i="1"/>
  <c r="CY638" i="1"/>
  <c r="CP651" i="1"/>
  <c r="O651" i="1" s="1"/>
  <c r="GM651" i="1" s="1"/>
  <c r="GO651" i="1" s="1"/>
  <c r="CY669" i="1"/>
  <c r="CZ669" i="1"/>
  <c r="X669" i="1"/>
  <c r="Y669" i="1"/>
  <c r="AU569" i="1"/>
  <c r="F599" i="1"/>
  <c r="GM735" i="1"/>
  <c r="GO735" i="1" s="1"/>
  <c r="GM648" i="1"/>
  <c r="GO648" i="1" s="1"/>
  <c r="AG683" i="1"/>
  <c r="EU612" i="1"/>
  <c r="P699" i="1"/>
  <c r="GB683" i="1"/>
  <c r="DG240" i="3"/>
  <c r="DJ240" i="3" s="1"/>
  <c r="DF240" i="3"/>
  <c r="DH240" i="3"/>
  <c r="DI240" i="3"/>
  <c r="EK612" i="1"/>
  <c r="P700" i="1"/>
  <c r="CP779" i="1"/>
  <c r="O779" i="1" s="1"/>
  <c r="GM779" i="1" s="1"/>
  <c r="GO779" i="1" s="1"/>
  <c r="CY736" i="1"/>
  <c r="CZ736" i="1"/>
  <c r="X736" i="1"/>
  <c r="Y736" i="1"/>
  <c r="CI458" i="1"/>
  <c r="AZ537" i="1"/>
  <c r="DF262" i="3"/>
  <c r="DJ262" i="3" s="1"/>
  <c r="DG262" i="3"/>
  <c r="DH262" i="3"/>
  <c r="DI262" i="3"/>
  <c r="CP914" i="1"/>
  <c r="O914" i="1" s="1"/>
  <c r="GM781" i="1"/>
  <c r="GO781" i="1" s="1"/>
  <c r="DF233" i="3"/>
  <c r="DJ233" i="3" s="1"/>
  <c r="DG233" i="3"/>
  <c r="DH233" i="3"/>
  <c r="DI233" i="3"/>
  <c r="CY832" i="1"/>
  <c r="CZ832" i="1"/>
  <c r="X832" i="1"/>
  <c r="Y832" i="1"/>
  <c r="GM832" i="1" s="1"/>
  <c r="GO832" i="1" s="1"/>
  <c r="S860" i="1"/>
  <c r="X917" i="1"/>
  <c r="Y917" i="1"/>
  <c r="CY917" i="1"/>
  <c r="CZ917" i="1"/>
  <c r="S824" i="1"/>
  <c r="DI291" i="3"/>
  <c r="DF291" i="3"/>
  <c r="DJ291" i="3" s="1"/>
  <c r="DH291" i="3"/>
  <c r="DG291" i="3"/>
  <c r="CP822" i="1"/>
  <c r="O822" i="1" s="1"/>
  <c r="GM822" i="1" s="1"/>
  <c r="GO822" i="1" s="1"/>
  <c r="CP823" i="1"/>
  <c r="O823" i="1" s="1"/>
  <c r="GM823" i="1" s="1"/>
  <c r="GO823" i="1" s="1"/>
  <c r="DF313" i="3"/>
  <c r="DJ313" i="3" s="1"/>
  <c r="DG313" i="3"/>
  <c r="DH313" i="3"/>
  <c r="DI313" i="3"/>
  <c r="DG317" i="3"/>
  <c r="DH317" i="3"/>
  <c r="DI317" i="3"/>
  <c r="DJ317" i="3" s="1"/>
  <c r="DF317" i="3"/>
  <c r="P975" i="1"/>
  <c r="Q975" i="1"/>
  <c r="R975" i="1"/>
  <c r="S975" i="1"/>
  <c r="GM963" i="1"/>
  <c r="GO963" i="1" s="1"/>
  <c r="W861" i="1"/>
  <c r="X1012" i="1"/>
  <c r="Y1012" i="1"/>
  <c r="CY1012" i="1"/>
  <c r="CZ1012" i="1"/>
  <c r="CP1012" i="1"/>
  <c r="O1012" i="1" s="1"/>
  <c r="DF363" i="3"/>
  <c r="DJ363" i="3" s="1"/>
  <c r="DG363" i="3"/>
  <c r="DH363" i="3"/>
  <c r="DI363" i="3"/>
  <c r="CZ1019" i="1"/>
  <c r="X1019" i="1"/>
  <c r="Y1019" i="1"/>
  <c r="CY1019" i="1"/>
  <c r="T975" i="1"/>
  <c r="DH383" i="3"/>
  <c r="DI383" i="3"/>
  <c r="DF383" i="3"/>
  <c r="DJ383" i="3" s="1"/>
  <c r="DG383" i="3"/>
  <c r="Y1056" i="1"/>
  <c r="CY1056" i="1"/>
  <c r="CZ1056" i="1"/>
  <c r="X1056" i="1"/>
  <c r="GM1056" i="1" s="1"/>
  <c r="GO1056" i="1" s="1"/>
  <c r="DI375" i="3"/>
  <c r="DF375" i="3"/>
  <c r="DJ375" i="3" s="1"/>
  <c r="DG375" i="3"/>
  <c r="DH375" i="3"/>
  <c r="X1064" i="1"/>
  <c r="Y1064" i="1"/>
  <c r="CY1064" i="1"/>
  <c r="CZ1064" i="1"/>
  <c r="X1051" i="1"/>
  <c r="Y1051" i="1"/>
  <c r="CY1051" i="1"/>
  <c r="CZ1051" i="1"/>
  <c r="GM1032" i="1"/>
  <c r="GO1032" i="1" s="1"/>
  <c r="GM1044" i="1"/>
  <c r="GO1044" i="1" s="1"/>
  <c r="GM1060" i="1"/>
  <c r="GO1060" i="1" s="1"/>
  <c r="CP1110" i="1"/>
  <c r="O1110" i="1" s="1"/>
  <c r="DF418" i="3"/>
  <c r="DG418" i="3"/>
  <c r="DJ418" i="3" s="1"/>
  <c r="DI418" i="3"/>
  <c r="DH418" i="3"/>
  <c r="CZ1110" i="1"/>
  <c r="CY1110" i="1"/>
  <c r="X1110" i="1"/>
  <c r="EC1128" i="1" s="1"/>
  <c r="Y1110" i="1"/>
  <c r="ED1128" i="1" s="1"/>
  <c r="DH558" i="3"/>
  <c r="DF558" i="3"/>
  <c r="DG558" i="3"/>
  <c r="DJ558" i="3" s="1"/>
  <c r="DI558" i="3"/>
  <c r="ER818" i="1"/>
  <c r="P1082" i="1"/>
  <c r="CZ1120" i="1"/>
  <c r="CY1120" i="1"/>
  <c r="CP1120" i="1"/>
  <c r="O1120" i="1" s="1"/>
  <c r="X1120" i="1"/>
  <c r="Y1120" i="1"/>
  <c r="DF611" i="3"/>
  <c r="DG611" i="3"/>
  <c r="DH611" i="3"/>
  <c r="DI611" i="3"/>
  <c r="DJ611" i="3" s="1"/>
  <c r="DF424" i="3"/>
  <c r="DJ424" i="3" s="1"/>
  <c r="DG424" i="3"/>
  <c r="DH424" i="3"/>
  <c r="DI424" i="3"/>
  <c r="DF396" i="3"/>
  <c r="DJ396" i="3" s="1"/>
  <c r="DG396" i="3"/>
  <c r="DH396" i="3"/>
  <c r="DI396" i="3"/>
  <c r="DF431" i="3"/>
  <c r="DJ431" i="3" s="1"/>
  <c r="DG431" i="3"/>
  <c r="DH431" i="3"/>
  <c r="DI431" i="3"/>
  <c r="DF409" i="3"/>
  <c r="DJ409" i="3" s="1"/>
  <c r="DG409" i="3"/>
  <c r="DH409" i="3"/>
  <c r="DI409" i="3"/>
  <c r="CZ1228" i="1"/>
  <c r="X1228" i="1"/>
  <c r="GM1228" i="1" s="1"/>
  <c r="GO1228" i="1" s="1"/>
  <c r="Y1228" i="1"/>
  <c r="CY1228" i="1"/>
  <c r="AS818" i="1"/>
  <c r="F1088" i="1"/>
  <c r="DF400" i="3"/>
  <c r="DJ400" i="3" s="1"/>
  <c r="DG400" i="3"/>
  <c r="DH400" i="3"/>
  <c r="DI400" i="3"/>
  <c r="T1241" i="1"/>
  <c r="DF629" i="3"/>
  <c r="DJ629" i="3" s="1"/>
  <c r="DG629" i="3"/>
  <c r="DH629" i="3"/>
  <c r="DI629" i="3"/>
  <c r="DF792" i="3"/>
  <c r="DG792" i="3"/>
  <c r="DJ792" i="3" s="1"/>
  <c r="DH792" i="3"/>
  <c r="DI792" i="3"/>
  <c r="U1257" i="1"/>
  <c r="Q1257" i="1"/>
  <c r="P1257" i="1"/>
  <c r="R1257" i="1"/>
  <c r="S1257" i="1"/>
  <c r="X1245" i="1"/>
  <c r="GM1245" i="1" s="1"/>
  <c r="GO1245" i="1" s="1"/>
  <c r="Y1245" i="1"/>
  <c r="CY1245" i="1"/>
  <c r="CZ1245" i="1"/>
  <c r="DF673" i="3"/>
  <c r="DJ673" i="3" s="1"/>
  <c r="DG673" i="3"/>
  <c r="DH673" i="3"/>
  <c r="DI673" i="3"/>
  <c r="DF777" i="3"/>
  <c r="DJ777" i="3" s="1"/>
  <c r="DG777" i="3"/>
  <c r="DH777" i="3"/>
  <c r="DI777" i="3"/>
  <c r="Y1261" i="1"/>
  <c r="GM1261" i="1" s="1"/>
  <c r="GO1261" i="1" s="1"/>
  <c r="CY1261" i="1"/>
  <c r="CZ1261" i="1"/>
  <c r="X1261" i="1"/>
  <c r="P1286" i="1"/>
  <c r="Q1286" i="1"/>
  <c r="R1286" i="1"/>
  <c r="S1286" i="1"/>
  <c r="W1248" i="1"/>
  <c r="Q1248" i="1"/>
  <c r="U1248" i="1"/>
  <c r="AH1305" i="1" s="1"/>
  <c r="R1248" i="1"/>
  <c r="AE1305" i="1" s="1"/>
  <c r="T1248" i="1"/>
  <c r="AG1305" i="1" s="1"/>
  <c r="DI549" i="3"/>
  <c r="DF549" i="3"/>
  <c r="DJ549" i="3" s="1"/>
  <c r="DG549" i="3"/>
  <c r="DH549" i="3"/>
  <c r="GX1268" i="1"/>
  <c r="W1346" i="1"/>
  <c r="Q1346" i="1"/>
  <c r="R1346" i="1"/>
  <c r="S1346" i="1"/>
  <c r="DF779" i="3"/>
  <c r="DG779" i="3"/>
  <c r="DH779" i="3"/>
  <c r="DI779" i="3"/>
  <c r="DJ779" i="3" s="1"/>
  <c r="CP1251" i="1"/>
  <c r="O1251" i="1" s="1"/>
  <c r="DI579" i="3"/>
  <c r="DF579" i="3"/>
  <c r="DG579" i="3"/>
  <c r="DJ579" i="3" s="1"/>
  <c r="DH579" i="3"/>
  <c r="DF743" i="3"/>
  <c r="DJ743" i="3" s="1"/>
  <c r="DH743" i="3"/>
  <c r="DI743" i="3"/>
  <c r="DG743" i="3"/>
  <c r="DF765" i="3"/>
  <c r="DJ765" i="3" s="1"/>
  <c r="DG765" i="3"/>
  <c r="DH765" i="3"/>
  <c r="DI765" i="3"/>
  <c r="EA1160" i="1"/>
  <c r="DN1183" i="1"/>
  <c r="DF684" i="3"/>
  <c r="DG684" i="3"/>
  <c r="DJ684" i="3" s="1"/>
  <c r="DH684" i="3"/>
  <c r="DI684" i="3"/>
  <c r="DF726" i="3"/>
  <c r="DJ726" i="3" s="1"/>
  <c r="DG726" i="3"/>
  <c r="DH726" i="3"/>
  <c r="DI726" i="3"/>
  <c r="P1354" i="1"/>
  <c r="R1397" i="1"/>
  <c r="S1397" i="1"/>
  <c r="Q1397" i="1"/>
  <c r="U1346" i="1"/>
  <c r="T1280" i="1"/>
  <c r="T1399" i="1"/>
  <c r="U1397" i="1"/>
  <c r="DZ1401" i="1" s="1"/>
  <c r="W1347" i="1"/>
  <c r="AJ1356" i="1" s="1"/>
  <c r="F1421" i="1"/>
  <c r="BA1388" i="1"/>
  <c r="EP1337" i="1"/>
  <c r="P1363" i="1"/>
  <c r="V1346" i="1"/>
  <c r="EA1356" i="1" s="1"/>
  <c r="DF248" i="3"/>
  <c r="DH248" i="3"/>
  <c r="DG248" i="3"/>
  <c r="DJ248" i="3" s="1"/>
  <c r="DI248" i="3"/>
  <c r="DG39" i="3"/>
  <c r="DJ39" i="3" s="1"/>
  <c r="DF39" i="3"/>
  <c r="DH39" i="3"/>
  <c r="DI39" i="3"/>
  <c r="DG31" i="3"/>
  <c r="DF31" i="3"/>
  <c r="DH31" i="3"/>
  <c r="DI31" i="3"/>
  <c r="DJ31" i="3" s="1"/>
  <c r="DI94" i="3"/>
  <c r="DF94" i="3"/>
  <c r="DG94" i="3"/>
  <c r="DJ94" i="3" s="1"/>
  <c r="DH94" i="3"/>
  <c r="DI331" i="3"/>
  <c r="DF331" i="3"/>
  <c r="DJ331" i="3" s="1"/>
  <c r="DG331" i="3"/>
  <c r="DH331" i="3"/>
  <c r="DF427" i="3"/>
  <c r="DG427" i="3"/>
  <c r="DJ427" i="3" s="1"/>
  <c r="DH427" i="3"/>
  <c r="DI427" i="3"/>
  <c r="DI81" i="3"/>
  <c r="DG81" i="3"/>
  <c r="DH81" i="3"/>
  <c r="DF81" i="3"/>
  <c r="DJ81" i="3" s="1"/>
  <c r="DF29" i="3"/>
  <c r="DG29" i="3"/>
  <c r="DH29" i="3"/>
  <c r="DI29" i="3"/>
  <c r="DJ29" i="3" s="1"/>
  <c r="DH242" i="3"/>
  <c r="DI242" i="3"/>
  <c r="DF242" i="3"/>
  <c r="DJ242" i="3" s="1"/>
  <c r="DG242" i="3"/>
  <c r="DG214" i="3"/>
  <c r="DH214" i="3"/>
  <c r="DI214" i="3"/>
  <c r="DF214" i="3"/>
  <c r="DJ214" i="3" s="1"/>
  <c r="DF267" i="3"/>
  <c r="DG267" i="3"/>
  <c r="DH267" i="3"/>
  <c r="DI267" i="3"/>
  <c r="DJ267" i="3" s="1"/>
  <c r="DF323" i="3"/>
  <c r="DJ323" i="3" s="1"/>
  <c r="DG323" i="3"/>
  <c r="DH323" i="3"/>
  <c r="DI323" i="3"/>
  <c r="DF368" i="3"/>
  <c r="DG368" i="3"/>
  <c r="DJ368" i="3" s="1"/>
  <c r="DH368" i="3"/>
  <c r="DI368" i="3"/>
  <c r="DF175" i="3"/>
  <c r="DJ175" i="3" s="1"/>
  <c r="DG175" i="3"/>
  <c r="DH175" i="3"/>
  <c r="DI175" i="3"/>
  <c r="DF359" i="3"/>
  <c r="DH359" i="3"/>
  <c r="DI359" i="3"/>
  <c r="DG359" i="3"/>
  <c r="DJ359" i="3" s="1"/>
  <c r="DF430" i="3"/>
  <c r="DJ430" i="3" s="1"/>
  <c r="DG430" i="3"/>
  <c r="DH430" i="3"/>
  <c r="DI430" i="3"/>
  <c r="DF372" i="3"/>
  <c r="DJ372" i="3" s="1"/>
  <c r="DG372" i="3"/>
  <c r="DH372" i="3"/>
  <c r="DI372" i="3"/>
  <c r="DF369" i="3"/>
  <c r="DG369" i="3"/>
  <c r="DJ369" i="3" s="1"/>
  <c r="DH369" i="3"/>
  <c r="DI369" i="3"/>
  <c r="DF435" i="3"/>
  <c r="DG435" i="3"/>
  <c r="DJ435" i="3" s="1"/>
  <c r="DH435" i="3"/>
  <c r="DI435" i="3"/>
  <c r="DF417" i="3"/>
  <c r="DG417" i="3"/>
  <c r="DH417" i="3"/>
  <c r="DI417" i="3"/>
  <c r="DJ417" i="3" s="1"/>
  <c r="DF434" i="3"/>
  <c r="DG434" i="3"/>
  <c r="DH434" i="3"/>
  <c r="DI434" i="3"/>
  <c r="DJ434" i="3" s="1"/>
  <c r="DF545" i="3"/>
  <c r="DG545" i="3"/>
  <c r="DH545" i="3"/>
  <c r="DI545" i="3"/>
  <c r="DJ545" i="3" s="1"/>
  <c r="DF336" i="3"/>
  <c r="DJ336" i="3" s="1"/>
  <c r="DG336" i="3"/>
  <c r="DH336" i="3"/>
  <c r="DI336" i="3"/>
  <c r="DG544" i="3"/>
  <c r="DH544" i="3"/>
  <c r="DI544" i="3"/>
  <c r="DF544" i="3"/>
  <c r="DJ544" i="3" s="1"/>
  <c r="DF651" i="3"/>
  <c r="DJ651" i="3" s="1"/>
  <c r="DG651" i="3"/>
  <c r="DH651" i="3"/>
  <c r="DI651" i="3"/>
  <c r="DF584" i="3"/>
  <c r="DJ584" i="3" s="1"/>
  <c r="DG584" i="3"/>
  <c r="DH584" i="3"/>
  <c r="DI584" i="3"/>
  <c r="DH589" i="3"/>
  <c r="DI589" i="3"/>
  <c r="DG589" i="3"/>
  <c r="DF589" i="3"/>
  <c r="DJ589" i="3" s="1"/>
  <c r="DH537" i="3"/>
  <c r="DI537" i="3"/>
  <c r="DF537" i="3"/>
  <c r="DJ537" i="3" s="1"/>
  <c r="DG537" i="3"/>
  <c r="DF591" i="3"/>
  <c r="DJ591" i="3" s="1"/>
  <c r="DG591" i="3"/>
  <c r="DH591" i="3"/>
  <c r="DI591" i="3"/>
  <c r="DF575" i="3"/>
  <c r="DJ575" i="3" s="1"/>
  <c r="DG575" i="3"/>
  <c r="DH575" i="3"/>
  <c r="DI575" i="3"/>
  <c r="DF724" i="3"/>
  <c r="DJ724" i="3" s="1"/>
  <c r="DG724" i="3"/>
  <c r="DH724" i="3"/>
  <c r="DI724" i="3"/>
  <c r="DG752" i="3"/>
  <c r="DH752" i="3"/>
  <c r="DI752" i="3"/>
  <c r="DF752" i="3"/>
  <c r="DJ752" i="3" s="1"/>
  <c r="DF704" i="3"/>
  <c r="DJ704" i="3" s="1"/>
  <c r="DG704" i="3"/>
  <c r="DH704" i="3"/>
  <c r="DI704" i="3"/>
  <c r="DI25" i="3"/>
  <c r="DJ25" i="3" s="1"/>
  <c r="DF25" i="3"/>
  <c r="DG25" i="3"/>
  <c r="DH25" i="3"/>
  <c r="DF776" i="3"/>
  <c r="DJ776" i="3" s="1"/>
  <c r="DG776" i="3"/>
  <c r="DH776" i="3"/>
  <c r="DI776" i="3"/>
  <c r="CZ33" i="1"/>
  <c r="X33" i="1"/>
  <c r="Y33" i="1"/>
  <c r="CY33" i="1"/>
  <c r="DF42" i="3"/>
  <c r="DJ42" i="3" s="1"/>
  <c r="DG42" i="3"/>
  <c r="DH42" i="3"/>
  <c r="DI42" i="3"/>
  <c r="DF64" i="3"/>
  <c r="DJ64" i="3" s="1"/>
  <c r="DG64" i="3"/>
  <c r="DH64" i="3"/>
  <c r="DI64" i="3"/>
  <c r="X50" i="1"/>
  <c r="Y50" i="1"/>
  <c r="CY50" i="1"/>
  <c r="CZ50" i="1"/>
  <c r="DF773" i="3"/>
  <c r="DJ773" i="3" s="1"/>
  <c r="DG773" i="3"/>
  <c r="DH773" i="3"/>
  <c r="DI773" i="3"/>
  <c r="DF187" i="3"/>
  <c r="DJ187" i="3" s="1"/>
  <c r="DG187" i="3"/>
  <c r="DH187" i="3"/>
  <c r="DI187" i="3"/>
  <c r="X39" i="1"/>
  <c r="Y39" i="1"/>
  <c r="CY39" i="1"/>
  <c r="CZ39" i="1"/>
  <c r="CG26" i="1"/>
  <c r="AX93" i="1"/>
  <c r="CP67" i="1"/>
  <c r="O67" i="1" s="1"/>
  <c r="GM67" i="1" s="1"/>
  <c r="GO67" i="1" s="1"/>
  <c r="DF101" i="3"/>
  <c r="DI101" i="3"/>
  <c r="DJ101" i="3" s="1"/>
  <c r="DG101" i="3"/>
  <c r="DH101" i="3"/>
  <c r="GM66" i="1"/>
  <c r="GO66" i="1" s="1"/>
  <c r="EV26" i="1"/>
  <c r="P118" i="1"/>
  <c r="EV1431" i="1"/>
  <c r="DF77" i="3"/>
  <c r="DJ77" i="3" s="1"/>
  <c r="DG77" i="3"/>
  <c r="DI77" i="3"/>
  <c r="DH77" i="3"/>
  <c r="CY144" i="1"/>
  <c r="CZ144" i="1"/>
  <c r="X144" i="1"/>
  <c r="GM144" i="1" s="1"/>
  <c r="Y144" i="1"/>
  <c r="Y145" i="1"/>
  <c r="CY145" i="1"/>
  <c r="CZ145" i="1"/>
  <c r="X145" i="1"/>
  <c r="FR132" i="1"/>
  <c r="CP132" i="1"/>
  <c r="O132" i="1" s="1"/>
  <c r="GM132" i="1" s="1"/>
  <c r="CP146" i="1"/>
  <c r="O146" i="1" s="1"/>
  <c r="AU26" i="1"/>
  <c r="F112" i="1"/>
  <c r="AU1431" i="1"/>
  <c r="AS125" i="1"/>
  <c r="F169" i="1"/>
  <c r="GM235" i="1"/>
  <c r="CP137" i="1"/>
  <c r="O137" i="1" s="1"/>
  <c r="GM137" i="1" s="1"/>
  <c r="GO137" i="1" s="1"/>
  <c r="DI171" i="3"/>
  <c r="DF171" i="3"/>
  <c r="DG171" i="3"/>
  <c r="DJ171" i="3" s="1"/>
  <c r="DH171" i="3"/>
  <c r="CY192" i="1"/>
  <c r="X192" i="1"/>
  <c r="Y192" i="1"/>
  <c r="CZ192" i="1"/>
  <c r="CP223" i="1"/>
  <c r="O223" i="1" s="1"/>
  <c r="GM223" i="1" s="1"/>
  <c r="GO223" i="1" s="1"/>
  <c r="GM254" i="1"/>
  <c r="Y221" i="1"/>
  <c r="CY221" i="1"/>
  <c r="X221" i="1"/>
  <c r="GM221" i="1" s="1"/>
  <c r="GO221" i="1" s="1"/>
  <c r="CZ221" i="1"/>
  <c r="CP234" i="1"/>
  <c r="O234" i="1" s="1"/>
  <c r="GM234" i="1" s="1"/>
  <c r="FR234" i="1"/>
  <c r="CP222" i="1"/>
  <c r="O222" i="1" s="1"/>
  <c r="X250" i="1"/>
  <c r="GM250" i="1" s="1"/>
  <c r="Y250" i="1"/>
  <c r="CZ250" i="1"/>
  <c r="CY250" i="1"/>
  <c r="FV184" i="1"/>
  <c r="EM289" i="1"/>
  <c r="EM1431" i="1" s="1"/>
  <c r="X363" i="1"/>
  <c r="GM363" i="1" s="1"/>
  <c r="GO363" i="1" s="1"/>
  <c r="Y363" i="1"/>
  <c r="CY363" i="1"/>
  <c r="CZ363" i="1"/>
  <c r="FR184" i="1"/>
  <c r="EI289" i="1"/>
  <c r="EI1431" i="1" s="1"/>
  <c r="CY327" i="1"/>
  <c r="CZ327" i="1"/>
  <c r="X327" i="1"/>
  <c r="Y327" i="1"/>
  <c r="AL426" i="1" s="1"/>
  <c r="AF426" i="1"/>
  <c r="X360" i="1"/>
  <c r="GM360" i="1" s="1"/>
  <c r="GO360" i="1" s="1"/>
  <c r="Y360" i="1"/>
  <c r="CY360" i="1"/>
  <c r="CZ360" i="1"/>
  <c r="CY332" i="1"/>
  <c r="CZ332" i="1"/>
  <c r="X332" i="1"/>
  <c r="Y332" i="1"/>
  <c r="CZ335" i="1"/>
  <c r="X335" i="1"/>
  <c r="Y335" i="1"/>
  <c r="GM335" i="1" s="1"/>
  <c r="GO335" i="1" s="1"/>
  <c r="CY335" i="1"/>
  <c r="Q462" i="1"/>
  <c r="R462" i="1"/>
  <c r="AE537" i="1" s="1"/>
  <c r="GM268" i="1"/>
  <c r="CP332" i="1"/>
  <c r="O332" i="1" s="1"/>
  <c r="CZ377" i="1"/>
  <c r="X377" i="1"/>
  <c r="Y377" i="1"/>
  <c r="CY377" i="1"/>
  <c r="BD321" i="1"/>
  <c r="F451" i="1"/>
  <c r="DF193" i="3"/>
  <c r="DG193" i="3"/>
  <c r="DJ193" i="3" s="1"/>
  <c r="DH193" i="3"/>
  <c r="DI193" i="3"/>
  <c r="FR279" i="1"/>
  <c r="CP279" i="1"/>
  <c r="O279" i="1" s="1"/>
  <c r="GM279" i="1" s="1"/>
  <c r="T462" i="1"/>
  <c r="U471" i="1"/>
  <c r="X403" i="1"/>
  <c r="GM403" i="1" s="1"/>
  <c r="GO403" i="1" s="1"/>
  <c r="Y403" i="1"/>
  <c r="CY403" i="1"/>
  <c r="CZ403" i="1"/>
  <c r="GM506" i="1"/>
  <c r="GO506" i="1" s="1"/>
  <c r="CP530" i="1"/>
  <c r="O530" i="1" s="1"/>
  <c r="GM530" i="1" s="1"/>
  <c r="GO530" i="1" s="1"/>
  <c r="W486" i="1"/>
  <c r="CY523" i="1"/>
  <c r="CZ523" i="1"/>
  <c r="X523" i="1"/>
  <c r="GM523" i="1" s="1"/>
  <c r="GO523" i="1" s="1"/>
  <c r="Y523" i="1"/>
  <c r="CY534" i="1"/>
  <c r="CZ534" i="1"/>
  <c r="X534" i="1"/>
  <c r="Y534" i="1"/>
  <c r="CP573" i="1"/>
  <c r="O573" i="1" s="1"/>
  <c r="GM573" i="1" s="1"/>
  <c r="GO573" i="1" s="1"/>
  <c r="AC580" i="1"/>
  <c r="EM569" i="1"/>
  <c r="P599" i="1"/>
  <c r="CY628" i="1"/>
  <c r="CZ628" i="1"/>
  <c r="X628" i="1"/>
  <c r="Y628" i="1"/>
  <c r="GM616" i="1"/>
  <c r="GO616" i="1" s="1"/>
  <c r="CP511" i="1"/>
  <c r="O511" i="1" s="1"/>
  <c r="GM511" i="1" s="1"/>
  <c r="GO511" i="1" s="1"/>
  <c r="X678" i="1"/>
  <c r="Y678" i="1"/>
  <c r="CY678" i="1"/>
  <c r="CZ678" i="1"/>
  <c r="GM679" i="1"/>
  <c r="GO679" i="1" s="1"/>
  <c r="CP534" i="1"/>
  <c r="O534" i="1" s="1"/>
  <c r="CY728" i="1"/>
  <c r="CZ728" i="1"/>
  <c r="X728" i="1"/>
  <c r="Y728" i="1"/>
  <c r="DI245" i="3"/>
  <c r="DF245" i="3"/>
  <c r="DJ245" i="3" s="1"/>
  <c r="DG245" i="3"/>
  <c r="DH245" i="3"/>
  <c r="FV612" i="1"/>
  <c r="EM683" i="1"/>
  <c r="CY679" i="1"/>
  <c r="CZ679" i="1"/>
  <c r="X679" i="1"/>
  <c r="Y679" i="1"/>
  <c r="Y743" i="1"/>
  <c r="CY743" i="1"/>
  <c r="X743" i="1"/>
  <c r="GM743" i="1" s="1"/>
  <c r="GO743" i="1" s="1"/>
  <c r="CZ743" i="1"/>
  <c r="CZ853" i="1"/>
  <c r="X853" i="1"/>
  <c r="Y853" i="1"/>
  <c r="CY853" i="1"/>
  <c r="GM889" i="1"/>
  <c r="GO889" i="1" s="1"/>
  <c r="AS612" i="1"/>
  <c r="F700" i="1"/>
  <c r="GB786" i="1"/>
  <c r="P799" i="1"/>
  <c r="ET715" i="1"/>
  <c r="V733" i="1"/>
  <c r="AI786" i="1" s="1"/>
  <c r="DF261" i="3"/>
  <c r="DJ261" i="3" s="1"/>
  <c r="DG261" i="3"/>
  <c r="DH261" i="3"/>
  <c r="DI261" i="3"/>
  <c r="GM831" i="1"/>
  <c r="GO831" i="1" s="1"/>
  <c r="CY862" i="1"/>
  <c r="CZ862" i="1"/>
  <c r="X862" i="1"/>
  <c r="Y862" i="1"/>
  <c r="V893" i="1"/>
  <c r="Q893" i="1"/>
  <c r="DV1071" i="1" s="1"/>
  <c r="R893" i="1"/>
  <c r="T893" i="1"/>
  <c r="X885" i="1"/>
  <c r="GM885" i="1" s="1"/>
  <c r="GO885" i="1" s="1"/>
  <c r="Y885" i="1"/>
  <c r="CY885" i="1"/>
  <c r="CZ885" i="1"/>
  <c r="GM912" i="1"/>
  <c r="GO912" i="1" s="1"/>
  <c r="DF305" i="3"/>
  <c r="DJ305" i="3" s="1"/>
  <c r="DG305" i="3"/>
  <c r="DH305" i="3"/>
  <c r="DI305" i="3"/>
  <c r="CY890" i="1"/>
  <c r="X890" i="1"/>
  <c r="Y890" i="1"/>
  <c r="CZ890" i="1"/>
  <c r="CP862" i="1"/>
  <c r="O862" i="1" s="1"/>
  <c r="CZ943" i="1"/>
  <c r="X943" i="1"/>
  <c r="Y943" i="1"/>
  <c r="CY943" i="1"/>
  <c r="CP902" i="1"/>
  <c r="O902" i="1" s="1"/>
  <c r="DF290" i="3"/>
  <c r="DG290" i="3"/>
  <c r="DJ290" i="3" s="1"/>
  <c r="DH290" i="3"/>
  <c r="DI290" i="3"/>
  <c r="U824" i="1"/>
  <c r="AH1071" i="1" s="1"/>
  <c r="DF312" i="3"/>
  <c r="DJ312" i="3" s="1"/>
  <c r="DG312" i="3"/>
  <c r="DH312" i="3"/>
  <c r="DI312" i="3"/>
  <c r="DH325" i="3"/>
  <c r="DI325" i="3"/>
  <c r="DF325" i="3"/>
  <c r="DJ325" i="3" s="1"/>
  <c r="DG325" i="3"/>
  <c r="CZ967" i="1"/>
  <c r="X967" i="1"/>
  <c r="Y967" i="1"/>
  <c r="CY967" i="1"/>
  <c r="CY931" i="1"/>
  <c r="CZ931" i="1"/>
  <c r="X931" i="1"/>
  <c r="Y931" i="1"/>
  <c r="DG352" i="3"/>
  <c r="DH352" i="3"/>
  <c r="DF352" i="3"/>
  <c r="DJ352" i="3" s="1"/>
  <c r="DI352" i="3"/>
  <c r="CZ947" i="1"/>
  <c r="X947" i="1"/>
  <c r="GM947" i="1" s="1"/>
  <c r="GO947" i="1" s="1"/>
  <c r="Y947" i="1"/>
  <c r="CY947" i="1"/>
  <c r="CP965" i="1"/>
  <c r="O965" i="1" s="1"/>
  <c r="GM962" i="1"/>
  <c r="GO962" i="1" s="1"/>
  <c r="DF364" i="3"/>
  <c r="DJ364" i="3" s="1"/>
  <c r="DG364" i="3"/>
  <c r="DH364" i="3"/>
  <c r="DI364" i="3"/>
  <c r="V861" i="1"/>
  <c r="EA1071" i="1" s="1"/>
  <c r="DI382" i="3"/>
  <c r="DF382" i="3"/>
  <c r="DJ382" i="3" s="1"/>
  <c r="DG382" i="3"/>
  <c r="DH382" i="3"/>
  <c r="CY974" i="1"/>
  <c r="CZ974" i="1"/>
  <c r="X974" i="1"/>
  <c r="Y974" i="1"/>
  <c r="X1040" i="1"/>
  <c r="GM1040" i="1" s="1"/>
  <c r="GO1040" i="1" s="1"/>
  <c r="Y1040" i="1"/>
  <c r="CY1040" i="1"/>
  <c r="CZ1040" i="1"/>
  <c r="P1026" i="1"/>
  <c r="CP1026" i="1" s="1"/>
  <c r="O1026" i="1" s="1"/>
  <c r="GM1026" i="1" s="1"/>
  <c r="GO1026" i="1" s="1"/>
  <c r="Q1026" i="1"/>
  <c r="GX1026" i="1"/>
  <c r="R1026" i="1"/>
  <c r="U1026" i="1"/>
  <c r="CP1111" i="1"/>
  <c r="O1111" i="1" s="1"/>
  <c r="GM1111" i="1" s="1"/>
  <c r="GO1111" i="1" s="1"/>
  <c r="AC1128" i="1"/>
  <c r="ER1183" i="1"/>
  <c r="GA1160" i="1"/>
  <c r="CY1221" i="1"/>
  <c r="CZ1221" i="1"/>
  <c r="X1221" i="1"/>
  <c r="Y1221" i="1"/>
  <c r="DF596" i="3"/>
  <c r="DG596" i="3"/>
  <c r="DH596" i="3"/>
  <c r="DI596" i="3"/>
  <c r="DJ596" i="3" s="1"/>
  <c r="DF516" i="3"/>
  <c r="DJ516" i="3" s="1"/>
  <c r="DG516" i="3"/>
  <c r="DH516" i="3"/>
  <c r="DI516" i="3"/>
  <c r="AO1160" i="1"/>
  <c r="F1187" i="1"/>
  <c r="X1176" i="1"/>
  <c r="GM1176" i="1" s="1"/>
  <c r="GO1176" i="1" s="1"/>
  <c r="Y1176" i="1"/>
  <c r="CY1176" i="1"/>
  <c r="CZ1176" i="1"/>
  <c r="DF408" i="3"/>
  <c r="DJ408" i="3" s="1"/>
  <c r="DG408" i="3"/>
  <c r="DH408" i="3"/>
  <c r="DI408" i="3"/>
  <c r="CZ1167" i="1"/>
  <c r="X1167" i="1"/>
  <c r="GM1167" i="1" s="1"/>
  <c r="GO1167" i="1" s="1"/>
  <c r="Y1167" i="1"/>
  <c r="CY1167" i="1"/>
  <c r="DG640" i="3"/>
  <c r="DH640" i="3"/>
  <c r="DI640" i="3"/>
  <c r="DF640" i="3"/>
  <c r="DJ640" i="3" s="1"/>
  <c r="CP1105" i="1"/>
  <c r="O1105" i="1" s="1"/>
  <c r="P1200" i="1"/>
  <c r="EK1160" i="1"/>
  <c r="ES1103" i="1"/>
  <c r="P1148" i="1"/>
  <c r="DF672" i="3"/>
  <c r="DG672" i="3"/>
  <c r="DJ672" i="3" s="1"/>
  <c r="DH672" i="3"/>
  <c r="DI672" i="3"/>
  <c r="DF750" i="3"/>
  <c r="DJ750" i="3" s="1"/>
  <c r="DG750" i="3"/>
  <c r="DI750" i="3"/>
  <c r="DH750" i="3"/>
  <c r="CY1273" i="1"/>
  <c r="CZ1273" i="1"/>
  <c r="X1273" i="1"/>
  <c r="Y1273" i="1"/>
  <c r="GM1273" i="1" s="1"/>
  <c r="GN1273" i="1" s="1"/>
  <c r="GM1303" i="1"/>
  <c r="GO1303" i="1" s="1"/>
  <c r="CJ1160" i="1"/>
  <c r="BA1183" i="1"/>
  <c r="W1257" i="1"/>
  <c r="X1300" i="1"/>
  <c r="Y1300" i="1"/>
  <c r="CY1300" i="1"/>
  <c r="CZ1300" i="1"/>
  <c r="DF738" i="3"/>
  <c r="DJ738" i="3" s="1"/>
  <c r="DG738" i="3"/>
  <c r="DH738" i="3"/>
  <c r="DI738" i="3"/>
  <c r="DF762" i="3"/>
  <c r="DJ762" i="3" s="1"/>
  <c r="DG762" i="3"/>
  <c r="DH762" i="3"/>
  <c r="DI762" i="3"/>
  <c r="P1399" i="1"/>
  <c r="CP1173" i="1"/>
  <c r="O1173" i="1" s="1"/>
  <c r="GM1173" i="1" s="1"/>
  <c r="GO1173" i="1" s="1"/>
  <c r="X1350" i="1"/>
  <c r="Y1350" i="1"/>
  <c r="CY1350" i="1"/>
  <c r="CZ1350" i="1"/>
  <c r="CY1258" i="1"/>
  <c r="Y1258" i="1"/>
  <c r="X1258" i="1"/>
  <c r="CZ1258" i="1"/>
  <c r="DF642" i="3"/>
  <c r="DI642" i="3"/>
  <c r="DG642" i="3"/>
  <c r="DJ642" i="3" s="1"/>
  <c r="DH642" i="3"/>
  <c r="GM1293" i="1"/>
  <c r="GN1293" i="1" s="1"/>
  <c r="AO1215" i="1"/>
  <c r="F1309" i="1"/>
  <c r="AD1183" i="1"/>
  <c r="W1348" i="1"/>
  <c r="CI1388" i="1"/>
  <c r="AZ1401" i="1"/>
  <c r="T1256" i="1"/>
  <c r="DH58" i="3"/>
  <c r="DF58" i="3"/>
  <c r="DJ58" i="3" s="1"/>
  <c r="DG58" i="3"/>
  <c r="DI58" i="3"/>
  <c r="DH102" i="3"/>
  <c r="DF102" i="3"/>
  <c r="DI102" i="3"/>
  <c r="DG102" i="3"/>
  <c r="DJ102" i="3" s="1"/>
  <c r="DF22" i="3"/>
  <c r="DH22" i="3"/>
  <c r="DI22" i="3"/>
  <c r="DJ22" i="3" s="1"/>
  <c r="DG22" i="3"/>
  <c r="DG149" i="3"/>
  <c r="DH149" i="3"/>
  <c r="DI149" i="3"/>
  <c r="DJ149" i="3" s="1"/>
  <c r="DF149" i="3"/>
  <c r="DI440" i="3"/>
  <c r="DF440" i="3"/>
  <c r="DJ440" i="3" s="1"/>
  <c r="DG440" i="3"/>
  <c r="DH440" i="3"/>
  <c r="DG442" i="3"/>
  <c r="DH442" i="3"/>
  <c r="DI442" i="3"/>
  <c r="DF442" i="3"/>
  <c r="DJ442" i="3" s="1"/>
  <c r="DF385" i="3"/>
  <c r="DJ385" i="3" s="1"/>
  <c r="DG385" i="3"/>
  <c r="DH385" i="3"/>
  <c r="DI385" i="3"/>
  <c r="DF574" i="3"/>
  <c r="DJ574" i="3" s="1"/>
  <c r="DG574" i="3"/>
  <c r="DH574" i="3"/>
  <c r="DI574" i="3"/>
  <c r="DF616" i="3"/>
  <c r="DJ616" i="3" s="1"/>
  <c r="DG616" i="3"/>
  <c r="DH616" i="3"/>
  <c r="DI616" i="3"/>
  <c r="DF578" i="3"/>
  <c r="DG578" i="3"/>
  <c r="DJ578" i="3" s="1"/>
  <c r="DH578" i="3"/>
  <c r="DI578" i="3"/>
  <c r="DF599" i="3"/>
  <c r="DG599" i="3"/>
  <c r="DH599" i="3"/>
  <c r="DI599" i="3"/>
  <c r="DJ599" i="3" s="1"/>
  <c r="DF583" i="3"/>
  <c r="DJ583" i="3" s="1"/>
  <c r="DG583" i="3"/>
  <c r="DH583" i="3"/>
  <c r="DI583" i="3"/>
  <c r="DF718" i="3"/>
  <c r="DJ718" i="3" s="1"/>
  <c r="DG718" i="3"/>
  <c r="DH718" i="3"/>
  <c r="DI718" i="3"/>
  <c r="DF569" i="3"/>
  <c r="DG569" i="3"/>
  <c r="DJ569" i="3" s="1"/>
  <c r="DH569" i="3"/>
  <c r="DI569" i="3"/>
  <c r="DF45" i="3"/>
  <c r="DG45" i="3"/>
  <c r="DH45" i="3"/>
  <c r="DI45" i="3"/>
  <c r="DJ45" i="3" s="1"/>
  <c r="DH82" i="3"/>
  <c r="DF82" i="3"/>
  <c r="DJ82" i="3" s="1"/>
  <c r="DI82" i="3"/>
  <c r="DG82" i="3"/>
  <c r="GM31" i="1"/>
  <c r="GN31" i="1" s="1"/>
  <c r="DI786" i="3"/>
  <c r="DF786" i="3"/>
  <c r="DJ786" i="3" s="1"/>
  <c r="DG786" i="3"/>
  <c r="DH786" i="3"/>
  <c r="DI38" i="3"/>
  <c r="DF38" i="3"/>
  <c r="DG38" i="3"/>
  <c r="DJ38" i="3" s="1"/>
  <c r="DH38" i="3"/>
  <c r="DH62" i="3"/>
  <c r="DI62" i="3"/>
  <c r="DF62" i="3"/>
  <c r="DG62" i="3"/>
  <c r="DJ62" i="3" s="1"/>
  <c r="DF28" i="3"/>
  <c r="DJ28" i="3" s="1"/>
  <c r="DG28" i="3"/>
  <c r="DH28" i="3"/>
  <c r="DI28" i="3"/>
  <c r="DF790" i="3"/>
  <c r="DJ790" i="3" s="1"/>
  <c r="DG790" i="3"/>
  <c r="DH790" i="3"/>
  <c r="DI790" i="3"/>
  <c r="CZ35" i="1"/>
  <c r="X35" i="1"/>
  <c r="Y35" i="1"/>
  <c r="ED93" i="1" s="1"/>
  <c r="CY35" i="1"/>
  <c r="DX93" i="1"/>
  <c r="GA26" i="1"/>
  <c r="ER93" i="1"/>
  <c r="DH74" i="3"/>
  <c r="DF74" i="3"/>
  <c r="DJ74" i="3" s="1"/>
  <c r="DG74" i="3"/>
  <c r="DI74" i="3"/>
  <c r="CY146" i="1"/>
  <c r="CZ146" i="1"/>
  <c r="Y146" i="1"/>
  <c r="X146" i="1"/>
  <c r="GM217" i="1"/>
  <c r="X223" i="1"/>
  <c r="CY223" i="1"/>
  <c r="CZ223" i="1"/>
  <c r="Y223" i="1"/>
  <c r="CP240" i="1"/>
  <c r="O240" i="1" s="1"/>
  <c r="GM240" i="1" s="1"/>
  <c r="FR240" i="1"/>
  <c r="X256" i="1"/>
  <c r="CZ256" i="1"/>
  <c r="Y256" i="1"/>
  <c r="CY256" i="1"/>
  <c r="CP256" i="1"/>
  <c r="O256" i="1" s="1"/>
  <c r="CP269" i="1"/>
  <c r="O269" i="1" s="1"/>
  <c r="X207" i="1"/>
  <c r="Y207" i="1"/>
  <c r="ED289" i="1" s="1"/>
  <c r="CY207" i="1"/>
  <c r="CZ207" i="1"/>
  <c r="X244" i="1"/>
  <c r="Y244" i="1"/>
  <c r="CY244" i="1"/>
  <c r="CZ244" i="1"/>
  <c r="GM364" i="1"/>
  <c r="GO364" i="1" s="1"/>
  <c r="DZ184" i="1"/>
  <c r="DM289" i="1"/>
  <c r="Y341" i="1"/>
  <c r="CY341" i="1"/>
  <c r="CZ341" i="1"/>
  <c r="X341" i="1"/>
  <c r="CP341" i="1"/>
  <c r="O341" i="1" s="1"/>
  <c r="CP361" i="1"/>
  <c r="O361" i="1" s="1"/>
  <c r="X330" i="1"/>
  <c r="EC426" i="1" s="1"/>
  <c r="CZ330" i="1"/>
  <c r="Y330" i="1"/>
  <c r="DX426" i="1"/>
  <c r="CY330" i="1"/>
  <c r="CY369" i="1"/>
  <c r="CZ369" i="1"/>
  <c r="X369" i="1"/>
  <c r="GM369" i="1" s="1"/>
  <c r="GO369" i="1" s="1"/>
  <c r="Y369" i="1"/>
  <c r="X265" i="1"/>
  <c r="Y265" i="1"/>
  <c r="CY265" i="1"/>
  <c r="CZ265" i="1"/>
  <c r="CY381" i="1"/>
  <c r="CZ381" i="1"/>
  <c r="CP381" i="1"/>
  <c r="O381" i="1" s="1"/>
  <c r="GM381" i="1" s="1"/>
  <c r="GO381" i="1" s="1"/>
  <c r="X381" i="1"/>
  <c r="Y381" i="1"/>
  <c r="AQ184" i="1"/>
  <c r="F299" i="1"/>
  <c r="GM376" i="1"/>
  <c r="GO376" i="1" s="1"/>
  <c r="GM392" i="1"/>
  <c r="GO392" i="1" s="1"/>
  <c r="CP382" i="1"/>
  <c r="O382" i="1" s="1"/>
  <c r="CY402" i="1"/>
  <c r="X402" i="1"/>
  <c r="Y402" i="1"/>
  <c r="CZ402" i="1"/>
  <c r="DF191" i="3"/>
  <c r="DG191" i="3"/>
  <c r="DH191" i="3"/>
  <c r="DI191" i="3"/>
  <c r="DJ191" i="3" s="1"/>
  <c r="CY396" i="1"/>
  <c r="CZ396" i="1"/>
  <c r="X396" i="1"/>
  <c r="GM396" i="1" s="1"/>
  <c r="GO396" i="1" s="1"/>
  <c r="Y396" i="1"/>
  <c r="V462" i="1"/>
  <c r="S486" i="1"/>
  <c r="GX462" i="1"/>
  <c r="EU458" i="1"/>
  <c r="P553" i="1"/>
  <c r="GM475" i="1"/>
  <c r="GO475" i="1" s="1"/>
  <c r="V467" i="1"/>
  <c r="EA537" i="1" s="1"/>
  <c r="Q467" i="1"/>
  <c r="CP467" i="1" s="1"/>
  <c r="O467" i="1" s="1"/>
  <c r="R467" i="1"/>
  <c r="T467" i="1"/>
  <c r="S467" i="1"/>
  <c r="DX537" i="1" s="1"/>
  <c r="DF222" i="3"/>
  <c r="DJ222" i="3" s="1"/>
  <c r="DG222" i="3"/>
  <c r="DH222" i="3"/>
  <c r="DI222" i="3"/>
  <c r="CP484" i="1"/>
  <c r="O484" i="1" s="1"/>
  <c r="GM484" i="1" s="1"/>
  <c r="GO484" i="1" s="1"/>
  <c r="CY423" i="1"/>
  <c r="CZ423" i="1"/>
  <c r="Y423" i="1"/>
  <c r="X423" i="1"/>
  <c r="GM423" i="1" s="1"/>
  <c r="GO423" i="1" s="1"/>
  <c r="AE569" i="1"/>
  <c r="R580" i="1"/>
  <c r="CP535" i="1"/>
  <c r="O535" i="1" s="1"/>
  <c r="GM535" i="1" s="1"/>
  <c r="GO535" i="1" s="1"/>
  <c r="DW569" i="1"/>
  <c r="DJ580" i="1"/>
  <c r="CY645" i="1"/>
  <c r="X645" i="1"/>
  <c r="Y645" i="1"/>
  <c r="CZ645" i="1"/>
  <c r="CP463" i="1"/>
  <c r="O463" i="1" s="1"/>
  <c r="FR458" i="1"/>
  <c r="EI537" i="1"/>
  <c r="U321" i="1"/>
  <c r="F448" i="1"/>
  <c r="CZ650" i="1"/>
  <c r="X650" i="1"/>
  <c r="Y650" i="1"/>
  <c r="CY650" i="1"/>
  <c r="EV569" i="1"/>
  <c r="P605" i="1"/>
  <c r="GM669" i="1"/>
  <c r="GO669" i="1" s="1"/>
  <c r="CZ673" i="1"/>
  <c r="Y673" i="1"/>
  <c r="GM673" i="1" s="1"/>
  <c r="GO673" i="1" s="1"/>
  <c r="CY673" i="1"/>
  <c r="X673" i="1"/>
  <c r="W741" i="1"/>
  <c r="Q741" i="1"/>
  <c r="R741" i="1"/>
  <c r="T741" i="1"/>
  <c r="U741" i="1"/>
  <c r="AP715" i="1"/>
  <c r="F795" i="1"/>
  <c r="DI252" i="3"/>
  <c r="DF252" i="3"/>
  <c r="DJ252" i="3" s="1"/>
  <c r="DH252" i="3"/>
  <c r="DG252" i="3"/>
  <c r="ER683" i="1"/>
  <c r="GA612" i="1"/>
  <c r="X757" i="1"/>
  <c r="CY757" i="1"/>
  <c r="CZ757" i="1"/>
  <c r="Y757" i="1"/>
  <c r="CY782" i="1"/>
  <c r="CZ782" i="1"/>
  <c r="X782" i="1"/>
  <c r="Y782" i="1"/>
  <c r="GM856" i="1"/>
  <c r="GO856" i="1" s="1"/>
  <c r="DF280" i="3"/>
  <c r="DG280" i="3"/>
  <c r="DJ280" i="3" s="1"/>
  <c r="DH280" i="3"/>
  <c r="DI280" i="3"/>
  <c r="CP728" i="1"/>
  <c r="O728" i="1" s="1"/>
  <c r="GM728" i="1" s="1"/>
  <c r="GO728" i="1" s="1"/>
  <c r="CY739" i="1"/>
  <c r="CZ739" i="1"/>
  <c r="Y739" i="1"/>
  <c r="X739" i="1"/>
  <c r="X768" i="1"/>
  <c r="Y768" i="1"/>
  <c r="CY768" i="1"/>
  <c r="CZ768" i="1"/>
  <c r="GM751" i="1"/>
  <c r="GN751" i="1" s="1"/>
  <c r="X856" i="1"/>
  <c r="Y856" i="1"/>
  <c r="CY856" i="1"/>
  <c r="CZ856" i="1"/>
  <c r="R742" i="1"/>
  <c r="S742" i="1"/>
  <c r="P742" i="1"/>
  <c r="Q742" i="1"/>
  <c r="W742" i="1"/>
  <c r="DG257" i="3"/>
  <c r="DF257" i="3"/>
  <c r="DH257" i="3"/>
  <c r="DI257" i="3"/>
  <c r="DJ257" i="3" s="1"/>
  <c r="T734" i="1"/>
  <c r="EV715" i="1"/>
  <c r="P811" i="1"/>
  <c r="DF273" i="3"/>
  <c r="DJ273" i="3" s="1"/>
  <c r="DG273" i="3"/>
  <c r="DH273" i="3"/>
  <c r="DI273" i="3"/>
  <c r="GM877" i="1"/>
  <c r="GO877" i="1" s="1"/>
  <c r="CZ900" i="1"/>
  <c r="Y900" i="1"/>
  <c r="X900" i="1"/>
  <c r="CY900" i="1"/>
  <c r="DF304" i="3"/>
  <c r="DJ304" i="3" s="1"/>
  <c r="DG304" i="3"/>
  <c r="DH304" i="3"/>
  <c r="DI304" i="3"/>
  <c r="P860" i="1"/>
  <c r="S893" i="1"/>
  <c r="GM917" i="1"/>
  <c r="GO917" i="1" s="1"/>
  <c r="CY874" i="1"/>
  <c r="X874" i="1"/>
  <c r="GM874" i="1" s="1"/>
  <c r="GO874" i="1" s="1"/>
  <c r="Y874" i="1"/>
  <c r="CZ874" i="1"/>
  <c r="DF311" i="3"/>
  <c r="DJ311" i="3" s="1"/>
  <c r="DG311" i="3"/>
  <c r="DH311" i="3"/>
  <c r="DI311" i="3"/>
  <c r="W860" i="1"/>
  <c r="CZ948" i="1"/>
  <c r="X948" i="1"/>
  <c r="Y948" i="1"/>
  <c r="CY948" i="1"/>
  <c r="DF353" i="3"/>
  <c r="DJ353" i="3" s="1"/>
  <c r="DG353" i="3"/>
  <c r="DI353" i="3"/>
  <c r="DH353" i="3"/>
  <c r="P1007" i="1"/>
  <c r="Q1007" i="1"/>
  <c r="R1007" i="1"/>
  <c r="S1007" i="1"/>
  <c r="GX1007" i="1"/>
  <c r="CZ891" i="1"/>
  <c r="X891" i="1"/>
  <c r="GM891" i="1" s="1"/>
  <c r="GO891" i="1" s="1"/>
  <c r="Y891" i="1"/>
  <c r="CY891" i="1"/>
  <c r="X965" i="1"/>
  <c r="Y965" i="1"/>
  <c r="CZ965" i="1"/>
  <c r="CY965" i="1"/>
  <c r="X999" i="1"/>
  <c r="Y999" i="1"/>
  <c r="CY999" i="1"/>
  <c r="CZ999" i="1"/>
  <c r="CP934" i="1"/>
  <c r="O934" i="1" s="1"/>
  <c r="GM934" i="1" s="1"/>
  <c r="GO934" i="1" s="1"/>
  <c r="X930" i="1"/>
  <c r="GM930" i="1" s="1"/>
  <c r="GO930" i="1" s="1"/>
  <c r="Y930" i="1"/>
  <c r="CY930" i="1"/>
  <c r="CZ930" i="1"/>
  <c r="X989" i="1"/>
  <c r="Y989" i="1"/>
  <c r="CY989" i="1"/>
  <c r="CZ989" i="1"/>
  <c r="DF362" i="3"/>
  <c r="DJ362" i="3" s="1"/>
  <c r="DG362" i="3"/>
  <c r="DH362" i="3"/>
  <c r="DI362" i="3"/>
  <c r="GM1004" i="1"/>
  <c r="GO1004" i="1" s="1"/>
  <c r="GM1013" i="1"/>
  <c r="GO1013" i="1" s="1"/>
  <c r="T976" i="1"/>
  <c r="AP818" i="1"/>
  <c r="F1080" i="1"/>
  <c r="BD818" i="1"/>
  <c r="F1096" i="1"/>
  <c r="DF373" i="3"/>
  <c r="DJ373" i="3" s="1"/>
  <c r="DG373" i="3"/>
  <c r="DH373" i="3"/>
  <c r="DI373" i="3"/>
  <c r="U968" i="1"/>
  <c r="X1054" i="1"/>
  <c r="Y1054" i="1"/>
  <c r="CY1054" i="1"/>
  <c r="CZ1054" i="1"/>
  <c r="CY1006" i="1"/>
  <c r="CZ1006" i="1"/>
  <c r="X1006" i="1"/>
  <c r="Y1006" i="1"/>
  <c r="Q1028" i="1"/>
  <c r="CP1028" i="1" s="1"/>
  <c r="O1028" i="1" s="1"/>
  <c r="R1028" i="1"/>
  <c r="S1028" i="1"/>
  <c r="U1028" i="1"/>
  <c r="V1028" i="1"/>
  <c r="GX1028" i="1"/>
  <c r="CY1062" i="1"/>
  <c r="CZ1062" i="1"/>
  <c r="X1062" i="1"/>
  <c r="Y1062" i="1"/>
  <c r="DW1160" i="1"/>
  <c r="DJ1183" i="1"/>
  <c r="Q1247" i="1"/>
  <c r="CP1247" i="1" s="1"/>
  <c r="O1247" i="1" s="1"/>
  <c r="R1247" i="1"/>
  <c r="S1247" i="1"/>
  <c r="U1247" i="1"/>
  <c r="V1247" i="1"/>
  <c r="AK1128" i="1"/>
  <c r="CY1224" i="1"/>
  <c r="CZ1224" i="1"/>
  <c r="X1224" i="1"/>
  <c r="Y1224" i="1"/>
  <c r="DF527" i="3"/>
  <c r="DJ527" i="3" s="1"/>
  <c r="DG527" i="3"/>
  <c r="DH527" i="3"/>
  <c r="DI527" i="3"/>
  <c r="CY1115" i="1"/>
  <c r="CZ1115" i="1"/>
  <c r="X1115" i="1"/>
  <c r="GM1115" i="1" s="1"/>
  <c r="GO1115" i="1" s="1"/>
  <c r="Y1115" i="1"/>
  <c r="AL1128" i="1" s="1"/>
  <c r="DH441" i="3"/>
  <c r="DI441" i="3"/>
  <c r="DF441" i="3"/>
  <c r="DJ441" i="3" s="1"/>
  <c r="DG441" i="3"/>
  <c r="AP1160" i="1"/>
  <c r="F1192" i="1"/>
  <c r="DI618" i="3"/>
  <c r="DF618" i="3"/>
  <c r="DJ618" i="3" s="1"/>
  <c r="DG618" i="3"/>
  <c r="DH618" i="3"/>
  <c r="CG1103" i="1"/>
  <c r="AX1128" i="1"/>
  <c r="DF406" i="3"/>
  <c r="DJ406" i="3" s="1"/>
  <c r="DG406" i="3"/>
  <c r="DH406" i="3"/>
  <c r="DI406" i="3"/>
  <c r="EK818" i="1"/>
  <c r="P1088" i="1"/>
  <c r="DH397" i="3"/>
  <c r="DI397" i="3"/>
  <c r="DJ397" i="3" s="1"/>
  <c r="DF397" i="3"/>
  <c r="DG397" i="3"/>
  <c r="W1128" i="1"/>
  <c r="AJ1103" i="1"/>
  <c r="CP1178" i="1"/>
  <c r="O1178" i="1" s="1"/>
  <c r="DF670" i="3"/>
  <c r="DG670" i="3"/>
  <c r="DH670" i="3"/>
  <c r="DI670" i="3"/>
  <c r="DJ670" i="3" s="1"/>
  <c r="DF748" i="3"/>
  <c r="DJ748" i="3" s="1"/>
  <c r="DG748" i="3"/>
  <c r="DH748" i="3"/>
  <c r="DI748" i="3"/>
  <c r="V1183" i="1"/>
  <c r="AI1160" i="1"/>
  <c r="DF687" i="3"/>
  <c r="DG687" i="3"/>
  <c r="DH687" i="3"/>
  <c r="DI687" i="3"/>
  <c r="DJ687" i="3" s="1"/>
  <c r="Q1250" i="1"/>
  <c r="CP1250" i="1" s="1"/>
  <c r="O1250" i="1" s="1"/>
  <c r="R1250" i="1"/>
  <c r="U1250" i="1"/>
  <c r="S1250" i="1"/>
  <c r="V1250" i="1"/>
  <c r="CY1249" i="1"/>
  <c r="CZ1249" i="1"/>
  <c r="X1249" i="1"/>
  <c r="GM1249" i="1" s="1"/>
  <c r="GO1249" i="1" s="1"/>
  <c r="Y1249" i="1"/>
  <c r="DH787" i="3"/>
  <c r="DI787" i="3"/>
  <c r="DF787" i="3"/>
  <c r="DJ787" i="3" s="1"/>
  <c r="DG787" i="3"/>
  <c r="EU1215" i="1"/>
  <c r="P1321" i="1"/>
  <c r="CP1258" i="1"/>
  <c r="O1258" i="1" s="1"/>
  <c r="DF665" i="3"/>
  <c r="DG665" i="3"/>
  <c r="DJ665" i="3" s="1"/>
  <c r="DH665" i="3"/>
  <c r="DI665" i="3"/>
  <c r="DF733" i="3"/>
  <c r="DH733" i="3"/>
  <c r="DI733" i="3"/>
  <c r="DJ733" i="3" s="1"/>
  <c r="DG733" i="3"/>
  <c r="DF760" i="3"/>
  <c r="DJ760" i="3" s="1"/>
  <c r="DG760" i="3"/>
  <c r="DH760" i="3"/>
  <c r="DI760" i="3"/>
  <c r="DH683" i="3"/>
  <c r="DI683" i="3"/>
  <c r="DF683" i="3"/>
  <c r="DG683" i="3"/>
  <c r="DJ683" i="3" s="1"/>
  <c r="DG647" i="3"/>
  <c r="DH647" i="3"/>
  <c r="DI647" i="3"/>
  <c r="DF647" i="3"/>
  <c r="DJ647" i="3" s="1"/>
  <c r="EH1337" i="1"/>
  <c r="P1365" i="1"/>
  <c r="P1426" i="1"/>
  <c r="EV1388" i="1"/>
  <c r="GM1236" i="1"/>
  <c r="GO1236" i="1" s="1"/>
  <c r="EM1215" i="1"/>
  <c r="P1324" i="1"/>
  <c r="EI1337" i="1"/>
  <c r="P1366" i="1"/>
  <c r="DY1160" i="1"/>
  <c r="DL1183" i="1"/>
  <c r="CP1296" i="1"/>
  <c r="O1296" i="1" s="1"/>
  <c r="CP1344" i="1"/>
  <c r="O1344" i="1" s="1"/>
  <c r="GM1344" i="1" s="1"/>
  <c r="GO1344" i="1" s="1"/>
  <c r="P1381" i="1"/>
  <c r="EV1337" i="1"/>
  <c r="CG1388" i="1"/>
  <c r="AX1401" i="1"/>
  <c r="CY1352" i="1"/>
  <c r="CZ1352" i="1"/>
  <c r="X1352" i="1"/>
  <c r="Y1352" i="1"/>
  <c r="W1280" i="1"/>
  <c r="T1393" i="1"/>
  <c r="U1352" i="1"/>
  <c r="DG61" i="3"/>
  <c r="DF61" i="3"/>
  <c r="DH61" i="3"/>
  <c r="DI61" i="3"/>
  <c r="DJ61" i="3" s="1"/>
  <c r="DF104" i="3"/>
  <c r="DI104" i="3"/>
  <c r="DG104" i="3"/>
  <c r="DJ104" i="3" s="1"/>
  <c r="DH104" i="3"/>
  <c r="DH235" i="3"/>
  <c r="DI235" i="3"/>
  <c r="DF235" i="3"/>
  <c r="DJ235" i="3" s="1"/>
  <c r="DG235" i="3"/>
  <c r="DF211" i="3"/>
  <c r="DJ211" i="3" s="1"/>
  <c r="DG211" i="3"/>
  <c r="DH211" i="3"/>
  <c r="DI211" i="3"/>
  <c r="DF391" i="3"/>
  <c r="DG391" i="3"/>
  <c r="DH391" i="3"/>
  <c r="DI391" i="3"/>
  <c r="DJ391" i="3" s="1"/>
  <c r="DF381" i="3"/>
  <c r="DJ381" i="3" s="1"/>
  <c r="DG381" i="3"/>
  <c r="DH381" i="3"/>
  <c r="DI381" i="3"/>
  <c r="DF444" i="3"/>
  <c r="DJ444" i="3" s="1"/>
  <c r="DG444" i="3"/>
  <c r="DH444" i="3"/>
  <c r="DI444" i="3"/>
  <c r="DF24" i="3"/>
  <c r="DG24" i="3"/>
  <c r="DH24" i="3"/>
  <c r="DI24" i="3"/>
  <c r="DJ24" i="3" s="1"/>
  <c r="DF136" i="3"/>
  <c r="DI136" i="3"/>
  <c r="DG136" i="3"/>
  <c r="DJ136" i="3" s="1"/>
  <c r="DH136" i="3"/>
  <c r="DG150" i="3"/>
  <c r="DJ150" i="3" s="1"/>
  <c r="DH150" i="3"/>
  <c r="DI150" i="3"/>
  <c r="DF150" i="3"/>
  <c r="DF204" i="3"/>
  <c r="DJ204" i="3" s="1"/>
  <c r="DG204" i="3"/>
  <c r="DH204" i="3"/>
  <c r="DI204" i="3"/>
  <c r="DF186" i="3"/>
  <c r="DJ186" i="3" s="1"/>
  <c r="DG186" i="3"/>
  <c r="DH186" i="3"/>
  <c r="DI186" i="3"/>
  <c r="DF269" i="3"/>
  <c r="DG269" i="3"/>
  <c r="DJ269" i="3" s="1"/>
  <c r="DH269" i="3"/>
  <c r="DI269" i="3"/>
  <c r="DF307" i="3"/>
  <c r="DG307" i="3"/>
  <c r="DH307" i="3"/>
  <c r="DI307" i="3"/>
  <c r="DJ307" i="3" s="1"/>
  <c r="DF210" i="3"/>
  <c r="DJ210" i="3" s="1"/>
  <c r="DG210" i="3"/>
  <c r="DH210" i="3"/>
  <c r="DI210" i="3"/>
  <c r="DF398" i="3"/>
  <c r="DG398" i="3"/>
  <c r="DJ398" i="3" s="1"/>
  <c r="DH398" i="3"/>
  <c r="DI398" i="3"/>
  <c r="DF216" i="3"/>
  <c r="DG216" i="3"/>
  <c r="DH216" i="3"/>
  <c r="DI216" i="3"/>
  <c r="DJ216" i="3" s="1"/>
  <c r="DF378" i="3"/>
  <c r="DG378" i="3"/>
  <c r="DJ378" i="3" s="1"/>
  <c r="DH378" i="3"/>
  <c r="DI378" i="3"/>
  <c r="DF443" i="3"/>
  <c r="DG443" i="3"/>
  <c r="DH443" i="3"/>
  <c r="DI443" i="3"/>
  <c r="DJ443" i="3" s="1"/>
  <c r="DF346" i="3"/>
  <c r="DJ346" i="3" s="1"/>
  <c r="DG346" i="3"/>
  <c r="DI346" i="3"/>
  <c r="DH346" i="3"/>
  <c r="DG448" i="3"/>
  <c r="DH448" i="3"/>
  <c r="DI448" i="3"/>
  <c r="DF448" i="3"/>
  <c r="DJ448" i="3" s="1"/>
  <c r="DF489" i="3"/>
  <c r="DG489" i="3"/>
  <c r="DH489" i="3"/>
  <c r="DI489" i="3"/>
  <c r="DJ489" i="3" s="1"/>
  <c r="DF511" i="3"/>
  <c r="DG511" i="3"/>
  <c r="DH511" i="3"/>
  <c r="DI511" i="3"/>
  <c r="DJ511" i="3" s="1"/>
  <c r="DG236" i="3"/>
  <c r="DH236" i="3"/>
  <c r="DF236" i="3"/>
  <c r="DJ236" i="3" s="1"/>
  <c r="DI236" i="3"/>
  <c r="DF547" i="3"/>
  <c r="DG547" i="3"/>
  <c r="DJ547" i="3" s="1"/>
  <c r="DH547" i="3"/>
  <c r="DI547" i="3"/>
  <c r="DG412" i="3"/>
  <c r="DJ412" i="3" s="1"/>
  <c r="DH412" i="3"/>
  <c r="DI412" i="3"/>
  <c r="DF412" i="3"/>
  <c r="DF587" i="3"/>
  <c r="DG587" i="3"/>
  <c r="DH587" i="3"/>
  <c r="DI587" i="3"/>
  <c r="DJ587" i="3" s="1"/>
  <c r="DF582" i="3"/>
  <c r="DJ582" i="3" s="1"/>
  <c r="DG582" i="3"/>
  <c r="DH582" i="3"/>
  <c r="DI582" i="3"/>
  <c r="DF557" i="3"/>
  <c r="DG557" i="3"/>
  <c r="DJ557" i="3" s="1"/>
  <c r="DH557" i="3"/>
  <c r="DI557" i="3"/>
  <c r="DF608" i="3"/>
  <c r="DJ608" i="3" s="1"/>
  <c r="DG608" i="3"/>
  <c r="DH608" i="3"/>
  <c r="DI608" i="3"/>
  <c r="DI727" i="3"/>
  <c r="DF727" i="3"/>
  <c r="DJ727" i="3" s="1"/>
  <c r="DG727" i="3"/>
  <c r="DH727" i="3"/>
  <c r="DH700" i="3"/>
  <c r="DI700" i="3"/>
  <c r="DF700" i="3"/>
  <c r="DJ700" i="3" s="1"/>
  <c r="DG700" i="3"/>
  <c r="DH728" i="3"/>
  <c r="DI728" i="3"/>
  <c r="DF728" i="3"/>
  <c r="DJ728" i="3" s="1"/>
  <c r="DG728" i="3"/>
  <c r="DI53" i="3"/>
  <c r="DF53" i="3"/>
  <c r="DJ53" i="3" s="1"/>
  <c r="DG53" i="3"/>
  <c r="DH53" i="3"/>
  <c r="DG83" i="3"/>
  <c r="DF83" i="3"/>
  <c r="DJ83" i="3" s="1"/>
  <c r="DI83" i="3"/>
  <c r="DH83" i="3"/>
  <c r="DF801" i="3"/>
  <c r="DJ801" i="3" s="1"/>
  <c r="DG801" i="3"/>
  <c r="DH801" i="3"/>
  <c r="DI801" i="3"/>
  <c r="DF791" i="3"/>
  <c r="DG791" i="3"/>
  <c r="DH791" i="3"/>
  <c r="DI791" i="3"/>
  <c r="DJ791" i="3" s="1"/>
  <c r="DH795" i="3"/>
  <c r="DI795" i="3"/>
  <c r="DF795" i="3"/>
  <c r="DJ795" i="3" s="1"/>
  <c r="DG795" i="3"/>
  <c r="DF32" i="3"/>
  <c r="DJ32" i="3" s="1"/>
  <c r="DG32" i="3"/>
  <c r="DH32" i="3"/>
  <c r="DI32" i="3"/>
  <c r="DF99" i="3"/>
  <c r="DJ99" i="3" s="1"/>
  <c r="DI99" i="3"/>
  <c r="DG99" i="3"/>
  <c r="DH99" i="3"/>
  <c r="EB93" i="1"/>
  <c r="CY40" i="1"/>
  <c r="CZ40" i="1"/>
  <c r="X40" i="1"/>
  <c r="GM40" i="1" s="1"/>
  <c r="GN40" i="1" s="1"/>
  <c r="Y40" i="1"/>
  <c r="DI57" i="3"/>
  <c r="DF57" i="3"/>
  <c r="DG57" i="3"/>
  <c r="DJ57" i="3" s="1"/>
  <c r="DH57" i="3"/>
  <c r="DF103" i="3"/>
  <c r="DI103" i="3"/>
  <c r="DG103" i="3"/>
  <c r="DJ103" i="3" s="1"/>
  <c r="DH103" i="3"/>
  <c r="DF26" i="3"/>
  <c r="DG26" i="3"/>
  <c r="DH26" i="3"/>
  <c r="DI26" i="3"/>
  <c r="DJ26" i="3" s="1"/>
  <c r="DI71" i="3"/>
  <c r="DJ71" i="3" s="1"/>
  <c r="DF71" i="3"/>
  <c r="DG71" i="3"/>
  <c r="DH71" i="3"/>
  <c r="CP130" i="1"/>
  <c r="O130" i="1" s="1"/>
  <c r="AE289" i="1"/>
  <c r="FY26" i="1"/>
  <c r="EP93" i="1"/>
  <c r="CY150" i="1"/>
  <c r="X150" i="1"/>
  <c r="Y150" i="1"/>
  <c r="CZ150" i="1"/>
  <c r="GM236" i="1"/>
  <c r="GM241" i="1"/>
  <c r="GM196" i="1"/>
  <c r="AJ152" i="1"/>
  <c r="DF169" i="3"/>
  <c r="DG169" i="3"/>
  <c r="DH169" i="3"/>
  <c r="DI169" i="3"/>
  <c r="DJ169" i="3" s="1"/>
  <c r="CP215" i="1"/>
  <c r="O215" i="1" s="1"/>
  <c r="GM215" i="1" s="1"/>
  <c r="FR215" i="1"/>
  <c r="CP237" i="1"/>
  <c r="O237" i="1" s="1"/>
  <c r="GM237" i="1" s="1"/>
  <c r="FR237" i="1"/>
  <c r="GM219" i="1"/>
  <c r="GM274" i="1"/>
  <c r="GM286" i="1"/>
  <c r="GM323" i="1"/>
  <c r="CP342" i="1"/>
  <c r="O342" i="1" s="1"/>
  <c r="GM342" i="1" s="1"/>
  <c r="GO342" i="1" s="1"/>
  <c r="CY347" i="1"/>
  <c r="CZ347" i="1"/>
  <c r="X347" i="1"/>
  <c r="Y347" i="1"/>
  <c r="CY367" i="1"/>
  <c r="CZ367" i="1"/>
  <c r="X367" i="1"/>
  <c r="GM367" i="1" s="1"/>
  <c r="GO367" i="1" s="1"/>
  <c r="Y367" i="1"/>
  <c r="CY399" i="1"/>
  <c r="CZ399" i="1"/>
  <c r="Y399" i="1"/>
  <c r="X399" i="1"/>
  <c r="GM399" i="1" s="1"/>
  <c r="GO399" i="1" s="1"/>
  <c r="P443" i="1"/>
  <c r="EK321" i="1"/>
  <c r="GA458" i="1"/>
  <c r="ER537" i="1"/>
  <c r="DF225" i="3"/>
  <c r="DJ225" i="3" s="1"/>
  <c r="DG225" i="3"/>
  <c r="DH225" i="3"/>
  <c r="DI225" i="3"/>
  <c r="CY487" i="1"/>
  <c r="CZ487" i="1"/>
  <c r="X487" i="1"/>
  <c r="Y487" i="1"/>
  <c r="GM487" i="1" s="1"/>
  <c r="GO487" i="1" s="1"/>
  <c r="T486" i="1"/>
  <c r="DF200" i="3"/>
  <c r="DG200" i="3"/>
  <c r="DJ200" i="3" s="1"/>
  <c r="DH200" i="3"/>
  <c r="DI200" i="3"/>
  <c r="DV580" i="1"/>
  <c r="AD569" i="1"/>
  <c r="Q580" i="1"/>
  <c r="BC458" i="1"/>
  <c r="F553" i="1"/>
  <c r="X617" i="1"/>
  <c r="CY617" i="1"/>
  <c r="Y617" i="1"/>
  <c r="GM617" i="1" s="1"/>
  <c r="GO617" i="1" s="1"/>
  <c r="CZ617" i="1"/>
  <c r="DX683" i="1"/>
  <c r="GM638" i="1"/>
  <c r="GO638" i="1" s="1"/>
  <c r="T478" i="1"/>
  <c r="F597" i="1"/>
  <c r="AS569" i="1"/>
  <c r="U467" i="1"/>
  <c r="DZ537" i="1" s="1"/>
  <c r="X629" i="1"/>
  <c r="Y629" i="1"/>
  <c r="CY629" i="1"/>
  <c r="CZ629" i="1"/>
  <c r="X514" i="1"/>
  <c r="GM514" i="1" s="1"/>
  <c r="GO514" i="1" s="1"/>
  <c r="Y514" i="1"/>
  <c r="CY514" i="1"/>
  <c r="CZ514" i="1"/>
  <c r="CY640" i="1"/>
  <c r="CZ640" i="1"/>
  <c r="X640" i="1"/>
  <c r="Y640" i="1"/>
  <c r="CP628" i="1"/>
  <c r="O628" i="1" s="1"/>
  <c r="GM628" i="1" s="1"/>
  <c r="GO628" i="1" s="1"/>
  <c r="CP678" i="1"/>
  <c r="O678" i="1" s="1"/>
  <c r="X636" i="1"/>
  <c r="GM636" i="1" s="1"/>
  <c r="GO636" i="1" s="1"/>
  <c r="Y636" i="1"/>
  <c r="CY636" i="1"/>
  <c r="CZ636" i="1"/>
  <c r="CY644" i="1"/>
  <c r="CZ644" i="1"/>
  <c r="X644" i="1"/>
  <c r="Y644" i="1"/>
  <c r="CP639" i="1"/>
  <c r="O639" i="1" s="1"/>
  <c r="GM639" i="1" s="1"/>
  <c r="GO639" i="1" s="1"/>
  <c r="DF244" i="3"/>
  <c r="DJ244" i="3" s="1"/>
  <c r="DG244" i="3"/>
  <c r="DH244" i="3"/>
  <c r="DI244" i="3"/>
  <c r="DF251" i="3"/>
  <c r="DJ251" i="3" s="1"/>
  <c r="DG251" i="3"/>
  <c r="DH251" i="3"/>
  <c r="DI251" i="3"/>
  <c r="AQ612" i="1"/>
  <c r="F693" i="1"/>
  <c r="GM504" i="1"/>
  <c r="GO504" i="1" s="1"/>
  <c r="EH612" i="1"/>
  <c r="P692" i="1"/>
  <c r="CY744" i="1"/>
  <c r="CZ744" i="1"/>
  <c r="X744" i="1"/>
  <c r="GM744" i="1" s="1"/>
  <c r="GO744" i="1" s="1"/>
  <c r="Y744" i="1"/>
  <c r="R730" i="1"/>
  <c r="T730" i="1"/>
  <c r="Q730" i="1"/>
  <c r="V730" i="1"/>
  <c r="EA786" i="1" s="1"/>
  <c r="V741" i="1"/>
  <c r="CP769" i="1"/>
  <c r="O769" i="1" s="1"/>
  <c r="GM769" i="1" s="1"/>
  <c r="GN769" i="1" s="1"/>
  <c r="DF272" i="3"/>
  <c r="DJ272" i="3" s="1"/>
  <c r="DG272" i="3"/>
  <c r="DH272" i="3"/>
  <c r="DI272" i="3"/>
  <c r="X914" i="1"/>
  <c r="Y914" i="1"/>
  <c r="CY914" i="1"/>
  <c r="CZ914" i="1"/>
  <c r="GM879" i="1"/>
  <c r="GO879" i="1" s="1"/>
  <c r="P805" i="1"/>
  <c r="EM715" i="1"/>
  <c r="CG786" i="1"/>
  <c r="BZ715" i="1"/>
  <c r="AQ786" i="1"/>
  <c r="AQ1431" i="1" s="1"/>
  <c r="U734" i="1"/>
  <c r="DZ786" i="1" s="1"/>
  <c r="U861" i="1"/>
  <c r="CY919" i="1"/>
  <c r="CZ919" i="1"/>
  <c r="X919" i="1"/>
  <c r="Y919" i="1"/>
  <c r="DF234" i="3"/>
  <c r="DJ234" i="3" s="1"/>
  <c r="DI234" i="3"/>
  <c r="DG234" i="3"/>
  <c r="DH234" i="3"/>
  <c r="X878" i="1"/>
  <c r="GM878" i="1" s="1"/>
  <c r="GO878" i="1" s="1"/>
  <c r="CZ878" i="1"/>
  <c r="Y878" i="1"/>
  <c r="CY878" i="1"/>
  <c r="X841" i="1"/>
  <c r="Y841" i="1"/>
  <c r="CY841" i="1"/>
  <c r="CZ841" i="1"/>
  <c r="CP890" i="1"/>
  <c r="O890" i="1" s="1"/>
  <c r="DF288" i="3"/>
  <c r="DG288" i="3"/>
  <c r="DJ288" i="3" s="1"/>
  <c r="DH288" i="3"/>
  <c r="DI288" i="3"/>
  <c r="X935" i="1"/>
  <c r="Y935" i="1"/>
  <c r="CY935" i="1"/>
  <c r="CZ935" i="1"/>
  <c r="DF310" i="3"/>
  <c r="DG310" i="3"/>
  <c r="DJ310" i="3" s="1"/>
  <c r="DH310" i="3"/>
  <c r="DI310" i="3"/>
  <c r="CP886" i="1"/>
  <c r="O886" i="1" s="1"/>
  <c r="GM886" i="1" s="1"/>
  <c r="GO886" i="1" s="1"/>
  <c r="CY932" i="1"/>
  <c r="CZ932" i="1"/>
  <c r="X932" i="1"/>
  <c r="GM932" i="1" s="1"/>
  <c r="GO932" i="1" s="1"/>
  <c r="Y932" i="1"/>
  <c r="CP919" i="1"/>
  <c r="O919" i="1" s="1"/>
  <c r="CP948" i="1"/>
  <c r="O948" i="1" s="1"/>
  <c r="GM948" i="1" s="1"/>
  <c r="GO948" i="1" s="1"/>
  <c r="Y1002" i="1"/>
  <c r="CY1002" i="1"/>
  <c r="CZ1002" i="1"/>
  <c r="X1002" i="1"/>
  <c r="GM1002" i="1" s="1"/>
  <c r="GO1002" i="1" s="1"/>
  <c r="U937" i="1"/>
  <c r="X1030" i="1"/>
  <c r="GM1030" i="1" s="1"/>
  <c r="GO1030" i="1" s="1"/>
  <c r="Y1030" i="1"/>
  <c r="CY1030" i="1"/>
  <c r="CZ1030" i="1"/>
  <c r="DF360" i="3"/>
  <c r="DG360" i="3"/>
  <c r="DJ360" i="3" s="1"/>
  <c r="DH360" i="3"/>
  <c r="DI360" i="3"/>
  <c r="GM925" i="1"/>
  <c r="GO925" i="1" s="1"/>
  <c r="DF328" i="3"/>
  <c r="DG328" i="3"/>
  <c r="DJ328" i="3" s="1"/>
  <c r="DH328" i="3"/>
  <c r="DI328" i="3"/>
  <c r="GM995" i="1"/>
  <c r="GO995" i="1" s="1"/>
  <c r="BB818" i="1"/>
  <c r="F1084" i="1"/>
  <c r="CY1042" i="1"/>
  <c r="CZ1042" i="1"/>
  <c r="X1042" i="1"/>
  <c r="GM1042" i="1" s="1"/>
  <c r="GO1042" i="1" s="1"/>
  <c r="Y1042" i="1"/>
  <c r="CP974" i="1"/>
  <c r="O974" i="1" s="1"/>
  <c r="GM974" i="1" s="1"/>
  <c r="GO974" i="1" s="1"/>
  <c r="CZ1027" i="1"/>
  <c r="CY1027" i="1"/>
  <c r="X1027" i="1"/>
  <c r="Y1027" i="1"/>
  <c r="GX968" i="1"/>
  <c r="DI588" i="3"/>
  <c r="DF588" i="3"/>
  <c r="DJ588" i="3" s="1"/>
  <c r="DG588" i="3"/>
  <c r="DH588" i="3"/>
  <c r="DV1128" i="1"/>
  <c r="CY1229" i="1"/>
  <c r="CZ1229" i="1"/>
  <c r="X1229" i="1"/>
  <c r="GM1229" i="1" s="1"/>
  <c r="GO1229" i="1" s="1"/>
  <c r="Y1229" i="1"/>
  <c r="FY1103" i="1"/>
  <c r="EP1128" i="1"/>
  <c r="FR1230" i="1"/>
  <c r="CP1230" i="1"/>
  <c r="O1230" i="1" s="1"/>
  <c r="GM1230" i="1" s="1"/>
  <c r="DF515" i="3"/>
  <c r="DJ515" i="3" s="1"/>
  <c r="DG515" i="3"/>
  <c r="DH515" i="3"/>
  <c r="DI515" i="3"/>
  <c r="EV1103" i="1"/>
  <c r="P1153" i="1"/>
  <c r="BB1160" i="1"/>
  <c r="F1196" i="1"/>
  <c r="CZ1253" i="1"/>
  <c r="X1253" i="1"/>
  <c r="Y1253" i="1"/>
  <c r="CY1253" i="1"/>
  <c r="U1241" i="1"/>
  <c r="DZ1305" i="1" s="1"/>
  <c r="Q1241" i="1"/>
  <c r="DV1305" i="1" s="1"/>
  <c r="P1241" i="1"/>
  <c r="DU1305" i="1" s="1"/>
  <c r="R1241" i="1"/>
  <c r="S1241" i="1"/>
  <c r="GX1241" i="1"/>
  <c r="GB1305" i="1" s="1"/>
  <c r="CP1051" i="1"/>
  <c r="O1051" i="1" s="1"/>
  <c r="DH404" i="3"/>
  <c r="DI404" i="3"/>
  <c r="DF404" i="3"/>
  <c r="DG404" i="3"/>
  <c r="DJ404" i="3" s="1"/>
  <c r="DF535" i="3"/>
  <c r="DJ535" i="3" s="1"/>
  <c r="DG535" i="3"/>
  <c r="DH535" i="3"/>
  <c r="DI535" i="3"/>
  <c r="DF633" i="3"/>
  <c r="DJ633" i="3" s="1"/>
  <c r="DI633" i="3"/>
  <c r="DG633" i="3"/>
  <c r="DH633" i="3"/>
  <c r="DF714" i="3"/>
  <c r="DJ714" i="3" s="1"/>
  <c r="DG714" i="3"/>
  <c r="DH714" i="3"/>
  <c r="DI714" i="3"/>
  <c r="P1145" i="1"/>
  <c r="EK1103" i="1"/>
  <c r="DG746" i="3"/>
  <c r="DJ746" i="3" s="1"/>
  <c r="DH746" i="3"/>
  <c r="DI746" i="3"/>
  <c r="DF746" i="3"/>
  <c r="GM1171" i="1"/>
  <c r="GO1171" i="1" s="1"/>
  <c r="GM1275" i="1"/>
  <c r="GO1275" i="1" s="1"/>
  <c r="DF697" i="3"/>
  <c r="DJ697" i="3" s="1"/>
  <c r="DG697" i="3"/>
  <c r="DH697" i="3"/>
  <c r="DI697" i="3"/>
  <c r="P1138" i="1"/>
  <c r="EI1103" i="1"/>
  <c r="DF657" i="3"/>
  <c r="DJ657" i="3" s="1"/>
  <c r="DG657" i="3"/>
  <c r="DH657" i="3"/>
  <c r="DI657" i="3"/>
  <c r="CI1103" i="1"/>
  <c r="AZ1128" i="1"/>
  <c r="CP1260" i="1"/>
  <c r="O1260" i="1" s="1"/>
  <c r="GM1260" i="1" s="1"/>
  <c r="GO1260" i="1" s="1"/>
  <c r="EV1215" i="1"/>
  <c r="P1330" i="1"/>
  <c r="DF759" i="3"/>
  <c r="DJ759" i="3" s="1"/>
  <c r="DG759" i="3"/>
  <c r="DH759" i="3"/>
  <c r="DI759" i="3"/>
  <c r="FY1388" i="1"/>
  <c r="EP1401" i="1"/>
  <c r="DF648" i="3"/>
  <c r="DJ648" i="3" s="1"/>
  <c r="DG648" i="3"/>
  <c r="DH648" i="3"/>
  <c r="DI648" i="3"/>
  <c r="P1369" i="1"/>
  <c r="ET1337" i="1"/>
  <c r="CP1106" i="1"/>
  <c r="O1106" i="1" s="1"/>
  <c r="EU1337" i="1"/>
  <c r="P1372" i="1"/>
  <c r="CP1168" i="1"/>
  <c r="O1168" i="1" s="1"/>
  <c r="GM1168" i="1" s="1"/>
  <c r="GO1168" i="1" s="1"/>
  <c r="GA1337" i="1"/>
  <c r="ER1356" i="1"/>
  <c r="GX1286" i="1"/>
  <c r="F1422" i="1"/>
  <c r="T1388" i="1"/>
  <c r="GX1354" i="1"/>
  <c r="V1294" i="1"/>
  <c r="AU1388" i="1"/>
  <c r="F1420" i="1"/>
  <c r="U1286" i="1"/>
  <c r="GX1257" i="1"/>
  <c r="CJ1305" i="1" s="1"/>
  <c r="CP1394" i="1"/>
  <c r="O1394" i="1" s="1"/>
  <c r="GM1394" i="1" s="1"/>
  <c r="GO1394" i="1" s="1"/>
  <c r="W1354" i="1"/>
  <c r="DI107" i="3"/>
  <c r="DG107" i="3"/>
  <c r="DH107" i="3"/>
  <c r="DF107" i="3"/>
  <c r="DJ107" i="3" s="1"/>
  <c r="DF12" i="3"/>
  <c r="DG12" i="3"/>
  <c r="DJ12" i="3" s="1"/>
  <c r="DH12" i="3"/>
  <c r="DI12" i="3"/>
  <c r="DF380" i="3"/>
  <c r="DG380" i="3"/>
  <c r="DJ380" i="3" s="1"/>
  <c r="DH380" i="3"/>
  <c r="DI380" i="3"/>
  <c r="DW26" i="1"/>
  <c r="DJ93" i="1"/>
  <c r="DF52" i="3"/>
  <c r="DJ52" i="3" s="1"/>
  <c r="DG52" i="3"/>
  <c r="DH52" i="3"/>
  <c r="DI52" i="3"/>
  <c r="DH91" i="3"/>
  <c r="DI91" i="3"/>
  <c r="DF91" i="3"/>
  <c r="DG91" i="3"/>
  <c r="DJ91" i="3" s="1"/>
  <c r="DF231" i="3"/>
  <c r="DJ231" i="3" s="1"/>
  <c r="DG231" i="3"/>
  <c r="DH231" i="3"/>
  <c r="DI231" i="3"/>
  <c r="DF218" i="3"/>
  <c r="DG218" i="3"/>
  <c r="DJ218" i="3" s="1"/>
  <c r="DH218" i="3"/>
  <c r="DI218" i="3"/>
  <c r="DF309" i="3"/>
  <c r="DG309" i="3"/>
  <c r="DJ309" i="3" s="1"/>
  <c r="DH309" i="3"/>
  <c r="DI309" i="3"/>
  <c r="DF341" i="3"/>
  <c r="DJ341" i="3" s="1"/>
  <c r="DG341" i="3"/>
  <c r="DH341" i="3"/>
  <c r="DI341" i="3"/>
  <c r="DF405" i="3"/>
  <c r="DG405" i="3"/>
  <c r="DJ405" i="3" s="1"/>
  <c r="DH405" i="3"/>
  <c r="DI405" i="3"/>
  <c r="DG355" i="3"/>
  <c r="DH355" i="3"/>
  <c r="DF355" i="3"/>
  <c r="DJ355" i="3" s="1"/>
  <c r="DI355" i="3"/>
  <c r="DF410" i="3"/>
  <c r="DG410" i="3"/>
  <c r="DH410" i="3"/>
  <c r="DI410" i="3"/>
  <c r="DJ410" i="3" s="1"/>
  <c r="DF374" i="3"/>
  <c r="DJ374" i="3" s="1"/>
  <c r="DG374" i="3"/>
  <c r="DH374" i="3"/>
  <c r="DI374" i="3"/>
  <c r="DF520" i="3"/>
  <c r="DJ520" i="3" s="1"/>
  <c r="DG520" i="3"/>
  <c r="DH520" i="3"/>
  <c r="DI520" i="3"/>
  <c r="DF365" i="3"/>
  <c r="DJ365" i="3" s="1"/>
  <c r="DG365" i="3"/>
  <c r="DH365" i="3"/>
  <c r="DI365" i="3"/>
  <c r="DF592" i="3"/>
  <c r="DJ592" i="3" s="1"/>
  <c r="DG592" i="3"/>
  <c r="DH592" i="3"/>
  <c r="DI592" i="3"/>
  <c r="DF603" i="3"/>
  <c r="DJ603" i="3" s="1"/>
  <c r="DG603" i="3"/>
  <c r="DH603" i="3"/>
  <c r="DI603" i="3"/>
  <c r="DF559" i="3"/>
  <c r="DH559" i="3"/>
  <c r="DG559" i="3"/>
  <c r="DJ559" i="3" s="1"/>
  <c r="DI559" i="3"/>
  <c r="DF581" i="3"/>
  <c r="DJ581" i="3" s="1"/>
  <c r="DG581" i="3"/>
  <c r="DH581" i="3"/>
  <c r="DI581" i="3"/>
  <c r="DF624" i="3"/>
  <c r="DJ624" i="3" s="1"/>
  <c r="DG624" i="3"/>
  <c r="DH624" i="3"/>
  <c r="DI624" i="3"/>
  <c r="DF741" i="3"/>
  <c r="DJ741" i="3" s="1"/>
  <c r="DG741" i="3"/>
  <c r="DH741" i="3"/>
  <c r="DI741" i="3"/>
  <c r="DF660" i="3"/>
  <c r="DJ660" i="3" s="1"/>
  <c r="DG660" i="3"/>
  <c r="DH660" i="3"/>
  <c r="DI660" i="3"/>
  <c r="DF717" i="3"/>
  <c r="DJ717" i="3" s="1"/>
  <c r="DG717" i="3"/>
  <c r="DH717" i="3"/>
  <c r="DI717" i="3"/>
  <c r="DH720" i="3"/>
  <c r="DI720" i="3"/>
  <c r="DG720" i="3"/>
  <c r="DF720" i="3"/>
  <c r="DJ720" i="3" s="1"/>
  <c r="DF674" i="3"/>
  <c r="DJ674" i="3" s="1"/>
  <c r="DG674" i="3"/>
  <c r="DH674" i="3"/>
  <c r="DI674" i="3"/>
  <c r="DI745" i="3"/>
  <c r="DJ745" i="3" s="1"/>
  <c r="DF745" i="3"/>
  <c r="DG745" i="3"/>
  <c r="DH745" i="3"/>
  <c r="DF84" i="3"/>
  <c r="DJ84" i="3" s="1"/>
  <c r="DG84" i="3"/>
  <c r="DI84" i="3"/>
  <c r="DH84" i="3"/>
  <c r="DG796" i="3"/>
  <c r="DH796" i="3"/>
  <c r="DI796" i="3"/>
  <c r="DF796" i="3"/>
  <c r="DJ796" i="3" s="1"/>
  <c r="CY46" i="1"/>
  <c r="CZ46" i="1"/>
  <c r="X46" i="1"/>
  <c r="Y46" i="1"/>
  <c r="DG37" i="3"/>
  <c r="DJ37" i="3" s="1"/>
  <c r="DF37" i="3"/>
  <c r="DH37" i="3"/>
  <c r="DI37" i="3"/>
  <c r="CP58" i="1"/>
  <c r="O58" i="1" s="1"/>
  <c r="GM58" i="1" s="1"/>
  <c r="GO58" i="1" s="1"/>
  <c r="AE93" i="1"/>
  <c r="DG96" i="3"/>
  <c r="DJ96" i="3" s="1"/>
  <c r="DI96" i="3"/>
  <c r="DH96" i="3"/>
  <c r="DF96" i="3"/>
  <c r="AO26" i="1"/>
  <c r="F97" i="1"/>
  <c r="AO1431" i="1"/>
  <c r="DY93" i="1"/>
  <c r="DF60" i="3"/>
  <c r="DJ60" i="3" s="1"/>
  <c r="DG60" i="3"/>
  <c r="DH60" i="3"/>
  <c r="DI60" i="3"/>
  <c r="AI93" i="1"/>
  <c r="DG75" i="3"/>
  <c r="DF75" i="3"/>
  <c r="DJ75" i="3" s="1"/>
  <c r="DH75" i="3"/>
  <c r="DI75" i="3"/>
  <c r="P148" i="1"/>
  <c r="CP148" i="1" s="1"/>
  <c r="O148" i="1" s="1"/>
  <c r="R148" i="1"/>
  <c r="W148" i="1"/>
  <c r="GX148" i="1"/>
  <c r="GB152" i="1" s="1"/>
  <c r="Q148" i="1"/>
  <c r="DY152" i="1"/>
  <c r="Y134" i="1"/>
  <c r="CY134" i="1"/>
  <c r="CZ134" i="1"/>
  <c r="X134" i="1"/>
  <c r="CP145" i="1"/>
  <c r="O145" i="1" s="1"/>
  <c r="CP135" i="1"/>
  <c r="O135" i="1" s="1"/>
  <c r="GM135" i="1" s="1"/>
  <c r="GO135" i="1" s="1"/>
  <c r="EG26" i="1"/>
  <c r="P97" i="1"/>
  <c r="EG1431" i="1"/>
  <c r="R138" i="1"/>
  <c r="DW152" i="1" s="1"/>
  <c r="S138" i="1"/>
  <c r="Q138" i="1"/>
  <c r="DV152" i="1" s="1"/>
  <c r="T138" i="1"/>
  <c r="V138" i="1"/>
  <c r="EA152" i="1" s="1"/>
  <c r="W138" i="1"/>
  <c r="EB152" i="1" s="1"/>
  <c r="CZ222" i="1"/>
  <c r="CY222" i="1"/>
  <c r="X222" i="1"/>
  <c r="Y222" i="1"/>
  <c r="FR207" i="1"/>
  <c r="CP207" i="1"/>
  <c r="O207" i="1" s="1"/>
  <c r="GM239" i="1"/>
  <c r="CJ152" i="1"/>
  <c r="CP244" i="1"/>
  <c r="O244" i="1" s="1"/>
  <c r="GM244" i="1" s="1"/>
  <c r="AC152" i="1"/>
  <c r="CP127" i="1"/>
  <c r="O127" i="1" s="1"/>
  <c r="X247" i="1"/>
  <c r="Y247" i="1"/>
  <c r="CZ247" i="1"/>
  <c r="CY247" i="1"/>
  <c r="CP247" i="1"/>
  <c r="O247" i="1" s="1"/>
  <c r="GM247" i="1" s="1"/>
  <c r="BB184" i="1"/>
  <c r="F302" i="1"/>
  <c r="AE426" i="1"/>
  <c r="Y345" i="1"/>
  <c r="CY345" i="1"/>
  <c r="CZ345" i="1"/>
  <c r="X345" i="1"/>
  <c r="AU184" i="1"/>
  <c r="F308" i="1"/>
  <c r="CP340" i="1"/>
  <c r="O340" i="1" s="1"/>
  <c r="GM340" i="1" s="1"/>
  <c r="GO340" i="1" s="1"/>
  <c r="CP368" i="1"/>
  <c r="O368" i="1" s="1"/>
  <c r="GM368" i="1" s="1"/>
  <c r="GO368" i="1" s="1"/>
  <c r="AS184" i="1"/>
  <c r="F306" i="1"/>
  <c r="X397" i="1"/>
  <c r="GM397" i="1" s="1"/>
  <c r="GO397" i="1" s="1"/>
  <c r="Y397" i="1"/>
  <c r="CZ397" i="1"/>
  <c r="CY397" i="1"/>
  <c r="CP324" i="1"/>
  <c r="O324" i="1" s="1"/>
  <c r="CY339" i="1"/>
  <c r="CZ339" i="1"/>
  <c r="X339" i="1"/>
  <c r="GM339" i="1" s="1"/>
  <c r="GO339" i="1" s="1"/>
  <c r="Y339" i="1"/>
  <c r="DW537" i="1"/>
  <c r="DI197" i="3"/>
  <c r="DF197" i="3"/>
  <c r="DJ197" i="3" s="1"/>
  <c r="DG197" i="3"/>
  <c r="DH197" i="3"/>
  <c r="CP404" i="1"/>
  <c r="O404" i="1" s="1"/>
  <c r="GM404" i="1" s="1"/>
  <c r="GO404" i="1" s="1"/>
  <c r="CP507" i="1"/>
  <c r="O507" i="1" s="1"/>
  <c r="V471" i="1"/>
  <c r="W467" i="1"/>
  <c r="EB537" i="1" s="1"/>
  <c r="AQ321" i="1"/>
  <c r="F436" i="1"/>
  <c r="CY479" i="1"/>
  <c r="Y479" i="1"/>
  <c r="GM479" i="1" s="1"/>
  <c r="GO479" i="1" s="1"/>
  <c r="CZ479" i="1"/>
  <c r="X479" i="1"/>
  <c r="DF201" i="3"/>
  <c r="DJ201" i="3" s="1"/>
  <c r="DG201" i="3"/>
  <c r="DH201" i="3"/>
  <c r="DI201" i="3"/>
  <c r="DF208" i="3"/>
  <c r="DG208" i="3"/>
  <c r="DJ208" i="3" s="1"/>
  <c r="DH208" i="3"/>
  <c r="DI208" i="3"/>
  <c r="DW683" i="1"/>
  <c r="EK569" i="1"/>
  <c r="P597" i="1"/>
  <c r="GM632" i="1"/>
  <c r="GO632" i="1" s="1"/>
  <c r="GM575" i="1"/>
  <c r="GO575" i="1" s="1"/>
  <c r="GM524" i="1"/>
  <c r="GO524" i="1" s="1"/>
  <c r="DL569" i="1"/>
  <c r="P601" i="1"/>
  <c r="AJ612" i="1"/>
  <c r="W683" i="1"/>
  <c r="CY680" i="1"/>
  <c r="CZ680" i="1"/>
  <c r="X680" i="1"/>
  <c r="Y680" i="1"/>
  <c r="CZ745" i="1"/>
  <c r="X745" i="1"/>
  <c r="CY745" i="1"/>
  <c r="Y745" i="1"/>
  <c r="CP664" i="1"/>
  <c r="O664" i="1" s="1"/>
  <c r="GM664" i="1" s="1"/>
  <c r="GO664" i="1" s="1"/>
  <c r="CZ671" i="1"/>
  <c r="X671" i="1"/>
  <c r="GM671" i="1" s="1"/>
  <c r="GO671" i="1" s="1"/>
  <c r="Y671" i="1"/>
  <c r="CY671" i="1"/>
  <c r="P741" i="1"/>
  <c r="CP741" i="1" s="1"/>
  <c r="O741" i="1" s="1"/>
  <c r="P733" i="1"/>
  <c r="CP778" i="1"/>
  <c r="O778" i="1" s="1"/>
  <c r="GM778" i="1" s="1"/>
  <c r="GO778" i="1" s="1"/>
  <c r="S730" i="1"/>
  <c r="DX786" i="1" s="1"/>
  <c r="CP764" i="1"/>
  <c r="O764" i="1" s="1"/>
  <c r="GM764" i="1" s="1"/>
  <c r="GN764" i="1" s="1"/>
  <c r="CZ863" i="1"/>
  <c r="X863" i="1"/>
  <c r="Y863" i="1"/>
  <c r="CY863" i="1"/>
  <c r="DF278" i="3"/>
  <c r="DG278" i="3"/>
  <c r="DJ278" i="3" s="1"/>
  <c r="DH278" i="3"/>
  <c r="DI278" i="3"/>
  <c r="GX741" i="1"/>
  <c r="CP754" i="1"/>
  <c r="O754" i="1" s="1"/>
  <c r="GM754" i="1" s="1"/>
  <c r="GN754" i="1" s="1"/>
  <c r="U733" i="1"/>
  <c r="AH786" i="1" s="1"/>
  <c r="DF271" i="3"/>
  <c r="DJ271" i="3" s="1"/>
  <c r="DG271" i="3"/>
  <c r="DH271" i="3"/>
  <c r="DI271" i="3"/>
  <c r="S861" i="1"/>
  <c r="P893" i="1"/>
  <c r="X902" i="1"/>
  <c r="Y902" i="1"/>
  <c r="CY902" i="1"/>
  <c r="CZ902" i="1"/>
  <c r="F799" i="1"/>
  <c r="BB715" i="1"/>
  <c r="DF302" i="3"/>
  <c r="DJ302" i="3" s="1"/>
  <c r="DG302" i="3"/>
  <c r="DH302" i="3"/>
  <c r="DI302" i="3"/>
  <c r="Y895" i="1"/>
  <c r="CY895" i="1"/>
  <c r="X895" i="1"/>
  <c r="GM895" i="1" s="1"/>
  <c r="GO895" i="1" s="1"/>
  <c r="CZ895" i="1"/>
  <c r="CY828" i="1"/>
  <c r="CZ828" i="1"/>
  <c r="X828" i="1"/>
  <c r="GM828" i="1" s="1"/>
  <c r="GO828" i="1" s="1"/>
  <c r="Y828" i="1"/>
  <c r="CP920" i="1"/>
  <c r="O920" i="1" s="1"/>
  <c r="GM920" i="1" s="1"/>
  <c r="GO920" i="1" s="1"/>
  <c r="DF232" i="3"/>
  <c r="DJ232" i="3" s="1"/>
  <c r="DG232" i="3"/>
  <c r="DH232" i="3"/>
  <c r="DI232" i="3"/>
  <c r="Y892" i="1"/>
  <c r="CY892" i="1"/>
  <c r="CZ892" i="1"/>
  <c r="X892" i="1"/>
  <c r="GM892" i="1" s="1"/>
  <c r="GO892" i="1" s="1"/>
  <c r="CP906" i="1"/>
  <c r="O906" i="1" s="1"/>
  <c r="GM906" i="1" s="1"/>
  <c r="GO906" i="1" s="1"/>
  <c r="Y938" i="1"/>
  <c r="X938" i="1"/>
  <c r="GM938" i="1" s="1"/>
  <c r="GO938" i="1" s="1"/>
  <c r="CY938" i="1"/>
  <c r="CZ938" i="1"/>
  <c r="DF322" i="3"/>
  <c r="DJ322" i="3" s="1"/>
  <c r="DG322" i="3"/>
  <c r="DH322" i="3"/>
  <c r="DI322" i="3"/>
  <c r="DF350" i="3"/>
  <c r="DG350" i="3"/>
  <c r="DJ350" i="3" s="1"/>
  <c r="DI350" i="3"/>
  <c r="DH350" i="3"/>
  <c r="DF345" i="3"/>
  <c r="DJ345" i="3" s="1"/>
  <c r="DG345" i="3"/>
  <c r="DH345" i="3"/>
  <c r="DI345" i="3"/>
  <c r="U893" i="1"/>
  <c r="DZ1071" i="1" s="1"/>
  <c r="GM887" i="1"/>
  <c r="GO887" i="1" s="1"/>
  <c r="CP966" i="1"/>
  <c r="O966" i="1" s="1"/>
  <c r="GM966" i="1" s="1"/>
  <c r="GO966" i="1" s="1"/>
  <c r="X957" i="1"/>
  <c r="GM957" i="1" s="1"/>
  <c r="GO957" i="1" s="1"/>
  <c r="Y957" i="1"/>
  <c r="CZ957" i="1"/>
  <c r="CY957" i="1"/>
  <c r="X1025" i="1"/>
  <c r="GM1025" i="1" s="1"/>
  <c r="GO1025" i="1" s="1"/>
  <c r="Y1025" i="1"/>
  <c r="CY1025" i="1"/>
  <c r="CZ1025" i="1"/>
  <c r="DF335" i="3"/>
  <c r="DJ335" i="3" s="1"/>
  <c r="DG335" i="3"/>
  <c r="DH335" i="3"/>
  <c r="DI335" i="3"/>
  <c r="GM1020" i="1"/>
  <c r="GO1020" i="1" s="1"/>
  <c r="CG818" i="1"/>
  <c r="AX1071" i="1"/>
  <c r="CP1014" i="1"/>
  <c r="O1014" i="1" s="1"/>
  <c r="GM1014" i="1" s="1"/>
  <c r="GO1014" i="1" s="1"/>
  <c r="GX975" i="1"/>
  <c r="GB1071" i="1" s="1"/>
  <c r="X1045" i="1"/>
  <c r="GM1045" i="1" s="1"/>
  <c r="GO1045" i="1" s="1"/>
  <c r="Y1045" i="1"/>
  <c r="CY1045" i="1"/>
  <c r="CZ1045" i="1"/>
  <c r="T1008" i="1"/>
  <c r="X1043" i="1"/>
  <c r="Y1043" i="1"/>
  <c r="CY1043" i="1"/>
  <c r="CZ1043" i="1"/>
  <c r="CP1057" i="1"/>
  <c r="O1057" i="1" s="1"/>
  <c r="AU1103" i="1"/>
  <c r="F1147" i="1"/>
  <c r="W1026" i="1"/>
  <c r="DI523" i="3"/>
  <c r="DH523" i="3"/>
  <c r="DF523" i="3"/>
  <c r="DJ523" i="3" s="1"/>
  <c r="DG523" i="3"/>
  <c r="DF439" i="3"/>
  <c r="DJ439" i="3" s="1"/>
  <c r="DG439" i="3"/>
  <c r="DH439" i="3"/>
  <c r="DI439" i="3"/>
  <c r="DF605" i="3"/>
  <c r="DH605" i="3"/>
  <c r="DI605" i="3"/>
  <c r="DJ605" i="3" s="1"/>
  <c r="DG605" i="3"/>
  <c r="CY1164" i="1"/>
  <c r="CZ1164" i="1"/>
  <c r="X1164" i="1"/>
  <c r="Y1164" i="1"/>
  <c r="GM1164" i="1" s="1"/>
  <c r="GO1164" i="1" s="1"/>
  <c r="AX1183" i="1"/>
  <c r="CG1160" i="1"/>
  <c r="CP1233" i="1"/>
  <c r="O1233" i="1" s="1"/>
  <c r="GM1233" i="1" s="1"/>
  <c r="GO1233" i="1" s="1"/>
  <c r="T1028" i="1"/>
  <c r="CZ1118" i="1"/>
  <c r="Y1118" i="1"/>
  <c r="CY1118" i="1"/>
  <c r="X1118" i="1"/>
  <c r="GM1118" i="1" s="1"/>
  <c r="GO1118" i="1" s="1"/>
  <c r="BD1160" i="1"/>
  <c r="F1208" i="1"/>
  <c r="AO1103" i="1"/>
  <c r="F1132" i="1"/>
  <c r="CP1054" i="1"/>
  <c r="O1054" i="1" s="1"/>
  <c r="DH531" i="3"/>
  <c r="DI531" i="3"/>
  <c r="DF531" i="3"/>
  <c r="DG531" i="3"/>
  <c r="DJ531" i="3" s="1"/>
  <c r="CP1058" i="1"/>
  <c r="O1058" i="1" s="1"/>
  <c r="GM1058" i="1" s="1"/>
  <c r="GO1058" i="1" s="1"/>
  <c r="W1247" i="1"/>
  <c r="EB1305" i="1" s="1"/>
  <c r="DF631" i="3"/>
  <c r="DJ631" i="3" s="1"/>
  <c r="DG631" i="3"/>
  <c r="DH631" i="3"/>
  <c r="DI631" i="3"/>
  <c r="CP1253" i="1"/>
  <c r="O1253" i="1" s="1"/>
  <c r="GM1181" i="1"/>
  <c r="GO1181" i="1" s="1"/>
  <c r="GM1269" i="1"/>
  <c r="GN1269" i="1" s="1"/>
  <c r="DF555" i="3"/>
  <c r="DJ555" i="3" s="1"/>
  <c r="DG555" i="3"/>
  <c r="DH555" i="3"/>
  <c r="DI555" i="3"/>
  <c r="AQ1103" i="1"/>
  <c r="F1138" i="1"/>
  <c r="AS1103" i="1"/>
  <c r="F1145" i="1"/>
  <c r="R1256" i="1"/>
  <c r="S1256" i="1"/>
  <c r="Q1256" i="1"/>
  <c r="CP1256" i="1" s="1"/>
  <c r="O1256" i="1" s="1"/>
  <c r="V1256" i="1"/>
  <c r="W1256" i="1"/>
  <c r="DF663" i="3"/>
  <c r="DG663" i="3"/>
  <c r="DH663" i="3"/>
  <c r="DI663" i="3"/>
  <c r="DJ663" i="3" s="1"/>
  <c r="S1342" i="1"/>
  <c r="U1342" i="1"/>
  <c r="Q1342" i="1"/>
  <c r="CP1342" i="1" s="1"/>
  <c r="O1342" i="1" s="1"/>
  <c r="R1342" i="1"/>
  <c r="DW1356" i="1" s="1"/>
  <c r="DG737" i="3"/>
  <c r="DH737" i="3"/>
  <c r="DI737" i="3"/>
  <c r="DF737" i="3"/>
  <c r="DJ737" i="3" s="1"/>
  <c r="EB1103" i="1"/>
  <c r="DO1128" i="1"/>
  <c r="X1295" i="1"/>
  <c r="Y1295" i="1"/>
  <c r="CY1295" i="1"/>
  <c r="CZ1295" i="1"/>
  <c r="DU1128" i="1"/>
  <c r="DF706" i="3"/>
  <c r="DJ706" i="3" s="1"/>
  <c r="DG706" i="3"/>
  <c r="DH706" i="3"/>
  <c r="DI706" i="3"/>
  <c r="CP1177" i="1"/>
  <c r="O1177" i="1" s="1"/>
  <c r="S1266" i="1"/>
  <c r="CP1300" i="1"/>
  <c r="O1300" i="1" s="1"/>
  <c r="GM1300" i="1" s="1"/>
  <c r="GO1300" i="1" s="1"/>
  <c r="T1266" i="1"/>
  <c r="AI1388" i="1"/>
  <c r="V1401" i="1"/>
  <c r="CP1295" i="1"/>
  <c r="O1295" i="1" s="1"/>
  <c r="AQ1215" i="1"/>
  <c r="F1315" i="1"/>
  <c r="W1286" i="1"/>
  <c r="U1294" i="1"/>
  <c r="GM1291" i="1"/>
  <c r="GN1291" i="1" s="1"/>
  <c r="W1397" i="1"/>
  <c r="T1286" i="1"/>
  <c r="GM1390" i="1"/>
  <c r="DF329" i="3"/>
  <c r="DG329" i="3"/>
  <c r="DJ329" i="3" s="1"/>
  <c r="DH329" i="3"/>
  <c r="DI329" i="3"/>
  <c r="DG357" i="3"/>
  <c r="DH357" i="3"/>
  <c r="DI357" i="3"/>
  <c r="DJ357" i="3" s="1"/>
  <c r="DF357" i="3"/>
  <c r="DF426" i="3"/>
  <c r="DG426" i="3"/>
  <c r="DJ426" i="3" s="1"/>
  <c r="DH426" i="3"/>
  <c r="DI426" i="3"/>
  <c r="DG250" i="3"/>
  <c r="DJ250" i="3" s="1"/>
  <c r="DH250" i="3"/>
  <c r="DF250" i="3"/>
  <c r="DI250" i="3"/>
  <c r="DF266" i="3"/>
  <c r="DJ266" i="3" s="1"/>
  <c r="DG266" i="3"/>
  <c r="DH266" i="3"/>
  <c r="DI266" i="3"/>
  <c r="DF530" i="3"/>
  <c r="DG530" i="3"/>
  <c r="DJ530" i="3" s="1"/>
  <c r="DH530" i="3"/>
  <c r="DI530" i="3"/>
  <c r="DF399" i="3"/>
  <c r="DG399" i="3"/>
  <c r="DJ399" i="3" s="1"/>
  <c r="DH399" i="3"/>
  <c r="DI399" i="3"/>
  <c r="DF604" i="3"/>
  <c r="DJ604" i="3" s="1"/>
  <c r="DG604" i="3"/>
  <c r="DH604" i="3"/>
  <c r="DI604" i="3"/>
  <c r="DH595" i="3"/>
  <c r="DI595" i="3"/>
  <c r="DF595" i="3"/>
  <c r="DG595" i="3"/>
  <c r="DJ595" i="3" s="1"/>
  <c r="DH619" i="3"/>
  <c r="DI619" i="3"/>
  <c r="DG619" i="3"/>
  <c r="DF619" i="3"/>
  <c r="DJ619" i="3" s="1"/>
  <c r="DH565" i="3"/>
  <c r="DI565" i="3"/>
  <c r="DF565" i="3"/>
  <c r="DJ565" i="3" s="1"/>
  <c r="DG565" i="3"/>
  <c r="DF649" i="3"/>
  <c r="DJ649" i="3" s="1"/>
  <c r="DG649" i="3"/>
  <c r="DH649" i="3"/>
  <c r="DI649" i="3"/>
  <c r="DG744" i="3"/>
  <c r="DH744" i="3"/>
  <c r="DI744" i="3"/>
  <c r="DF744" i="3"/>
  <c r="DJ744" i="3" s="1"/>
  <c r="DF675" i="3"/>
  <c r="DJ675" i="3" s="1"/>
  <c r="DG675" i="3"/>
  <c r="DH675" i="3"/>
  <c r="DI675" i="3"/>
  <c r="DI735" i="3"/>
  <c r="DF735" i="3"/>
  <c r="DG735" i="3"/>
  <c r="DJ735" i="3" s="1"/>
  <c r="DH735" i="3"/>
  <c r="DF740" i="3"/>
  <c r="DJ740" i="3" s="1"/>
  <c r="DG740" i="3"/>
  <c r="DH740" i="3"/>
  <c r="DI740" i="3"/>
  <c r="DF689" i="3"/>
  <c r="DJ689" i="3" s="1"/>
  <c r="DG689" i="3"/>
  <c r="DH689" i="3"/>
  <c r="DI689" i="3"/>
  <c r="DH54" i="3"/>
  <c r="DF54" i="3"/>
  <c r="DJ54" i="3" s="1"/>
  <c r="DG54" i="3"/>
  <c r="DI54" i="3"/>
  <c r="GM33" i="1"/>
  <c r="GN33" i="1" s="1"/>
  <c r="CP74" i="1"/>
  <c r="O74" i="1" s="1"/>
  <c r="DI36" i="3"/>
  <c r="DF36" i="3"/>
  <c r="DG36" i="3"/>
  <c r="DJ36" i="3" s="1"/>
  <c r="DH36" i="3"/>
  <c r="DF713" i="3"/>
  <c r="DJ713" i="3" s="1"/>
  <c r="DG713" i="3"/>
  <c r="DH713" i="3"/>
  <c r="DI713" i="3"/>
  <c r="AK93" i="1"/>
  <c r="DG93" i="3"/>
  <c r="DF93" i="3"/>
  <c r="DH93" i="3"/>
  <c r="DI93" i="3"/>
  <c r="DJ93" i="3" s="1"/>
  <c r="DF185" i="3"/>
  <c r="DG185" i="3"/>
  <c r="DJ185" i="3" s="1"/>
  <c r="DH185" i="3"/>
  <c r="DI185" i="3"/>
  <c r="DG59" i="3"/>
  <c r="DF59" i="3"/>
  <c r="DJ59" i="3" s="1"/>
  <c r="DH59" i="3"/>
  <c r="DI59" i="3"/>
  <c r="X64" i="1"/>
  <c r="Y64" i="1"/>
  <c r="AL93" i="1" s="1"/>
  <c r="CY64" i="1"/>
  <c r="CZ64" i="1"/>
  <c r="GM78" i="1"/>
  <c r="GO78" i="1" s="1"/>
  <c r="DG72" i="3"/>
  <c r="DJ72" i="3" s="1"/>
  <c r="DF72" i="3"/>
  <c r="DH72" i="3"/>
  <c r="DI72" i="3"/>
  <c r="EU125" i="1"/>
  <c r="P168" i="1"/>
  <c r="EU1431" i="1"/>
  <c r="AQ125" i="1"/>
  <c r="F162" i="1"/>
  <c r="ET125" i="1"/>
  <c r="P165" i="1"/>
  <c r="ET1431" i="1"/>
  <c r="FR198" i="1"/>
  <c r="CP198" i="1"/>
  <c r="O198" i="1" s="1"/>
  <c r="GM198" i="1" s="1"/>
  <c r="GM242" i="1"/>
  <c r="GM133" i="1"/>
  <c r="DW289" i="1"/>
  <c r="AD152" i="1"/>
  <c r="BD125" i="1"/>
  <c r="F177" i="1"/>
  <c r="BD1431" i="1"/>
  <c r="CP218" i="1"/>
  <c r="O218" i="1" s="1"/>
  <c r="GM218" i="1" s="1"/>
  <c r="FR218" i="1"/>
  <c r="CG184" i="1"/>
  <c r="AX289" i="1"/>
  <c r="CP230" i="1"/>
  <c r="O230" i="1" s="1"/>
  <c r="GM230" i="1" s="1"/>
  <c r="FR230" i="1"/>
  <c r="X259" i="1"/>
  <c r="CZ259" i="1"/>
  <c r="Y259" i="1"/>
  <c r="CY259" i="1"/>
  <c r="CP259" i="1"/>
  <c r="O259" i="1" s="1"/>
  <c r="CY251" i="1"/>
  <c r="CZ251" i="1"/>
  <c r="Y251" i="1"/>
  <c r="X251" i="1"/>
  <c r="GM251" i="1" s="1"/>
  <c r="CP346" i="1"/>
  <c r="O346" i="1" s="1"/>
  <c r="GM346" i="1" s="1"/>
  <c r="GO346" i="1" s="1"/>
  <c r="CY343" i="1"/>
  <c r="CZ343" i="1"/>
  <c r="X343" i="1"/>
  <c r="Y343" i="1"/>
  <c r="GM377" i="1"/>
  <c r="GO377" i="1" s="1"/>
  <c r="AJ184" i="1"/>
  <c r="W289" i="1"/>
  <c r="X382" i="1"/>
  <c r="CY382" i="1"/>
  <c r="CZ382" i="1"/>
  <c r="Y382" i="1"/>
  <c r="CZ405" i="1"/>
  <c r="X405" i="1"/>
  <c r="GM405" i="1" s="1"/>
  <c r="GO405" i="1" s="1"/>
  <c r="CY405" i="1"/>
  <c r="Y405" i="1"/>
  <c r="CP344" i="1"/>
  <c r="O344" i="1" s="1"/>
  <c r="GM344" i="1" s="1"/>
  <c r="GO344" i="1" s="1"/>
  <c r="X391" i="1"/>
  <c r="GM391" i="1" s="1"/>
  <c r="GO391" i="1" s="1"/>
  <c r="Y391" i="1"/>
  <c r="CY391" i="1"/>
  <c r="CZ391" i="1"/>
  <c r="CP462" i="1"/>
  <c r="O462" i="1" s="1"/>
  <c r="GM462" i="1" s="1"/>
  <c r="GO462" i="1" s="1"/>
  <c r="CZ357" i="1"/>
  <c r="X357" i="1"/>
  <c r="Y357" i="1"/>
  <c r="CY357" i="1"/>
  <c r="CY407" i="1"/>
  <c r="CZ407" i="1"/>
  <c r="X407" i="1"/>
  <c r="Y407" i="1"/>
  <c r="DF195" i="3"/>
  <c r="DJ195" i="3" s="1"/>
  <c r="DG195" i="3"/>
  <c r="DH195" i="3"/>
  <c r="DI195" i="3"/>
  <c r="DZ321" i="1"/>
  <c r="DM426" i="1"/>
  <c r="X477" i="1"/>
  <c r="GM477" i="1" s="1"/>
  <c r="GO477" i="1" s="1"/>
  <c r="Y477" i="1"/>
  <c r="CY477" i="1"/>
  <c r="CZ477" i="1"/>
  <c r="CY466" i="1"/>
  <c r="X466" i="1"/>
  <c r="Y466" i="1"/>
  <c r="CZ466" i="1"/>
  <c r="DH220" i="3"/>
  <c r="DI220" i="3"/>
  <c r="DF220" i="3"/>
  <c r="DJ220" i="3" s="1"/>
  <c r="DG220" i="3"/>
  <c r="W462" i="1"/>
  <c r="AJ537" i="1" s="1"/>
  <c r="GM500" i="1"/>
  <c r="GO500" i="1" s="1"/>
  <c r="GM416" i="1"/>
  <c r="GO416" i="1" s="1"/>
  <c r="AZ580" i="1"/>
  <c r="CI569" i="1"/>
  <c r="GM650" i="1"/>
  <c r="GO650" i="1" s="1"/>
  <c r="GM512" i="1"/>
  <c r="GO512" i="1" s="1"/>
  <c r="CP578" i="1"/>
  <c r="O578" i="1" s="1"/>
  <c r="BB612" i="1"/>
  <c r="F696" i="1"/>
  <c r="BD612" i="1"/>
  <c r="F708" i="1"/>
  <c r="CY649" i="1"/>
  <c r="CZ649" i="1"/>
  <c r="X649" i="1"/>
  <c r="GM649" i="1" s="1"/>
  <c r="GO649" i="1" s="1"/>
  <c r="Y649" i="1"/>
  <c r="P861" i="1"/>
  <c r="CP861" i="1" s="1"/>
  <c r="O861" i="1" s="1"/>
  <c r="Q861" i="1"/>
  <c r="R861" i="1"/>
  <c r="DW1071" i="1" s="1"/>
  <c r="GM757" i="1"/>
  <c r="GO757" i="1" s="1"/>
  <c r="CP821" i="1"/>
  <c r="O821" i="1" s="1"/>
  <c r="BC612" i="1"/>
  <c r="F699" i="1"/>
  <c r="CY729" i="1"/>
  <c r="X729" i="1"/>
  <c r="Y729" i="1"/>
  <c r="CZ729" i="1"/>
  <c r="GX733" i="1"/>
  <c r="CJ786" i="1" s="1"/>
  <c r="X834" i="1"/>
  <c r="Y834" i="1"/>
  <c r="CY834" i="1"/>
  <c r="CZ834" i="1"/>
  <c r="CZ659" i="1"/>
  <c r="Y659" i="1"/>
  <c r="X659" i="1"/>
  <c r="CY659" i="1"/>
  <c r="AX458" i="1"/>
  <c r="F544" i="1"/>
  <c r="DF270" i="3"/>
  <c r="DG270" i="3"/>
  <c r="DJ270" i="3" s="1"/>
  <c r="DH270" i="3"/>
  <c r="DI270" i="3"/>
  <c r="Q937" i="1"/>
  <c r="R937" i="1"/>
  <c r="T937" i="1"/>
  <c r="GX937" i="1"/>
  <c r="P937" i="1"/>
  <c r="F805" i="1"/>
  <c r="AU715" i="1"/>
  <c r="DF301" i="3"/>
  <c r="DJ301" i="3" s="1"/>
  <c r="DG301" i="3"/>
  <c r="DH301" i="3"/>
  <c r="DI301" i="3"/>
  <c r="Y899" i="1"/>
  <c r="CY899" i="1"/>
  <c r="CZ899" i="1"/>
  <c r="X899" i="1"/>
  <c r="GM899" i="1" s="1"/>
  <c r="GO899" i="1" s="1"/>
  <c r="S738" i="1"/>
  <c r="CP738" i="1" s="1"/>
  <c r="O738" i="1" s="1"/>
  <c r="W893" i="1"/>
  <c r="EB1071" i="1" s="1"/>
  <c r="CP900" i="1"/>
  <c r="O900" i="1" s="1"/>
  <c r="GM900" i="1" s="1"/>
  <c r="GO900" i="1" s="1"/>
  <c r="DH308" i="3"/>
  <c r="DI308" i="3"/>
  <c r="DF308" i="3"/>
  <c r="DG308" i="3"/>
  <c r="DJ308" i="3" s="1"/>
  <c r="GM928" i="1"/>
  <c r="GO928" i="1" s="1"/>
  <c r="DH348" i="3"/>
  <c r="DI348" i="3"/>
  <c r="DF348" i="3"/>
  <c r="DG348" i="3"/>
  <c r="DJ348" i="3" s="1"/>
  <c r="CZ973" i="1"/>
  <c r="CY973" i="1"/>
  <c r="X973" i="1"/>
  <c r="GM973" i="1" s="1"/>
  <c r="GO973" i="1" s="1"/>
  <c r="Y973" i="1"/>
  <c r="CY910" i="1"/>
  <c r="X910" i="1"/>
  <c r="CZ910" i="1"/>
  <c r="Y910" i="1"/>
  <c r="DF337" i="3"/>
  <c r="DG337" i="3"/>
  <c r="DI337" i="3"/>
  <c r="DJ337" i="3" s="1"/>
  <c r="DH337" i="3"/>
  <c r="X984" i="1"/>
  <c r="GM984" i="1" s="1"/>
  <c r="GO984" i="1" s="1"/>
  <c r="Y984" i="1"/>
  <c r="CY984" i="1"/>
  <c r="CZ984" i="1"/>
  <c r="GM1000" i="1"/>
  <c r="GO1000" i="1" s="1"/>
  <c r="GM929" i="1"/>
  <c r="GO929" i="1" s="1"/>
  <c r="W975" i="1"/>
  <c r="Q1029" i="1"/>
  <c r="GX1029" i="1"/>
  <c r="R1029" i="1"/>
  <c r="P1029" i="1"/>
  <c r="U976" i="1"/>
  <c r="CY1053" i="1"/>
  <c r="CZ1053" i="1"/>
  <c r="X1053" i="1"/>
  <c r="GM1053" i="1" s="1"/>
  <c r="GO1053" i="1" s="1"/>
  <c r="Y1053" i="1"/>
  <c r="V976" i="1"/>
  <c r="GM1046" i="1"/>
  <c r="GO1046" i="1" s="1"/>
  <c r="CP1010" i="1"/>
  <c r="O1010" i="1" s="1"/>
  <c r="GM1010" i="1" s="1"/>
  <c r="GO1010" i="1" s="1"/>
  <c r="V968" i="1"/>
  <c r="AI1071" i="1" s="1"/>
  <c r="CP1006" i="1"/>
  <c r="O1006" i="1" s="1"/>
  <c r="GM1006" i="1" s="1"/>
  <c r="GO1006" i="1" s="1"/>
  <c r="GM1050" i="1"/>
  <c r="GO1050" i="1" s="1"/>
  <c r="DF445" i="3"/>
  <c r="DJ445" i="3" s="1"/>
  <c r="DG445" i="3"/>
  <c r="DH445" i="3"/>
  <c r="DI445" i="3"/>
  <c r="P1132" i="1"/>
  <c r="EG1103" i="1"/>
  <c r="CY1237" i="1"/>
  <c r="CZ1237" i="1"/>
  <c r="X1237" i="1"/>
  <c r="Y1237" i="1"/>
  <c r="DG438" i="3"/>
  <c r="DH438" i="3"/>
  <c r="DF438" i="3"/>
  <c r="DJ438" i="3" s="1"/>
  <c r="DI438" i="3"/>
  <c r="DG606" i="3"/>
  <c r="DH606" i="3"/>
  <c r="DI606" i="3"/>
  <c r="DF606" i="3"/>
  <c r="DJ606" i="3" s="1"/>
  <c r="CP1165" i="1"/>
  <c r="O1165" i="1" s="1"/>
  <c r="GM1165" i="1" s="1"/>
  <c r="GO1165" i="1" s="1"/>
  <c r="DU1183" i="1"/>
  <c r="W1029" i="1"/>
  <c r="AJ1305" i="1"/>
  <c r="GM1052" i="1"/>
  <c r="GO1052" i="1" s="1"/>
  <c r="AZ1183" i="1"/>
  <c r="CI1160" i="1"/>
  <c r="DF593" i="3"/>
  <c r="DG593" i="3"/>
  <c r="DH593" i="3"/>
  <c r="DI593" i="3"/>
  <c r="DJ593" i="3" s="1"/>
  <c r="EM1103" i="1"/>
  <c r="P1147" i="1"/>
  <c r="F1200" i="1"/>
  <c r="AS1160" i="1"/>
  <c r="AU818" i="1"/>
  <c r="F1090" i="1"/>
  <c r="DF428" i="3"/>
  <c r="DG428" i="3"/>
  <c r="DJ428" i="3" s="1"/>
  <c r="DH428" i="3"/>
  <c r="DI428" i="3"/>
  <c r="DF534" i="3"/>
  <c r="DJ534" i="3" s="1"/>
  <c r="DG534" i="3"/>
  <c r="DH534" i="3"/>
  <c r="DI534" i="3"/>
  <c r="AD1305" i="1"/>
  <c r="DI638" i="3"/>
  <c r="DF638" i="3"/>
  <c r="DJ638" i="3" s="1"/>
  <c r="DG638" i="3"/>
  <c r="DH638" i="3"/>
  <c r="DF568" i="3"/>
  <c r="DG568" i="3"/>
  <c r="DJ568" i="3" s="1"/>
  <c r="DH568" i="3"/>
  <c r="DI568" i="3"/>
  <c r="DG710" i="3"/>
  <c r="DJ710" i="3" s="1"/>
  <c r="DH710" i="3"/>
  <c r="DI710" i="3"/>
  <c r="DF710" i="3"/>
  <c r="EP1183" i="1"/>
  <c r="FY1160" i="1"/>
  <c r="DF676" i="3"/>
  <c r="DJ676" i="3" s="1"/>
  <c r="DG676" i="3"/>
  <c r="DH676" i="3"/>
  <c r="DI676" i="3"/>
  <c r="DF754" i="3"/>
  <c r="DJ754" i="3" s="1"/>
  <c r="DG754" i="3"/>
  <c r="DH754" i="3"/>
  <c r="DI754" i="3"/>
  <c r="DF655" i="3"/>
  <c r="DG655" i="3"/>
  <c r="DJ655" i="3" s="1"/>
  <c r="DH655" i="3"/>
  <c r="DI655" i="3"/>
  <c r="AU1215" i="1"/>
  <c r="F1324" i="1"/>
  <c r="CP1264" i="1"/>
  <c r="O1264" i="1" s="1"/>
  <c r="GM1264" i="1" s="1"/>
  <c r="GO1264" i="1" s="1"/>
  <c r="DH736" i="3"/>
  <c r="DI736" i="3"/>
  <c r="DF736" i="3"/>
  <c r="DJ736" i="3" s="1"/>
  <c r="DG736" i="3"/>
  <c r="CP1237" i="1"/>
  <c r="O1237" i="1" s="1"/>
  <c r="GM1237" i="1" s="1"/>
  <c r="GO1237" i="1" s="1"/>
  <c r="DF723" i="3"/>
  <c r="DG723" i="3"/>
  <c r="DJ723" i="3" s="1"/>
  <c r="DH723" i="3"/>
  <c r="DI723" i="3"/>
  <c r="P1266" i="1"/>
  <c r="CP1266" i="1" s="1"/>
  <c r="O1266" i="1" s="1"/>
  <c r="DF650" i="3"/>
  <c r="DJ650" i="3" s="1"/>
  <c r="DG650" i="3"/>
  <c r="DH650" i="3"/>
  <c r="DI650" i="3"/>
  <c r="Q1347" i="1"/>
  <c r="AD1356" i="1" s="1"/>
  <c r="R1347" i="1"/>
  <c r="S1347" i="1"/>
  <c r="GM1117" i="1"/>
  <c r="GO1117" i="1" s="1"/>
  <c r="DF702" i="3"/>
  <c r="DJ702" i="3" s="1"/>
  <c r="DG702" i="3"/>
  <c r="DH702" i="3"/>
  <c r="DI702" i="3"/>
  <c r="CP1301" i="1"/>
  <c r="O1301" i="1" s="1"/>
  <c r="R1393" i="1"/>
  <c r="DW1401" i="1" s="1"/>
  <c r="W1393" i="1"/>
  <c r="Q1393" i="1"/>
  <c r="GM1302" i="1"/>
  <c r="GO1302" i="1" s="1"/>
  <c r="V1286" i="1"/>
  <c r="S1393" i="1"/>
  <c r="DX1401" i="1" s="1"/>
  <c r="T1294" i="1"/>
  <c r="CP1297" i="1"/>
  <c r="O1297" i="1" s="1"/>
  <c r="GM1297" i="1" s="1"/>
  <c r="GO1297" i="1" s="1"/>
  <c r="U1399" i="1"/>
  <c r="P1294" i="1"/>
  <c r="CP1294" i="1" s="1"/>
  <c r="O1294" i="1" s="1"/>
  <c r="GM1294" i="1" s="1"/>
  <c r="GN1294" i="1" s="1"/>
  <c r="DG338" i="3"/>
  <c r="DJ338" i="3" s="1"/>
  <c r="DH338" i="3"/>
  <c r="DF338" i="3"/>
  <c r="DI338" i="3"/>
  <c r="DG293" i="3"/>
  <c r="DH293" i="3"/>
  <c r="DI293" i="3"/>
  <c r="DF293" i="3"/>
  <c r="DJ293" i="3" s="1"/>
  <c r="DF389" i="3"/>
  <c r="DG389" i="3"/>
  <c r="DH389" i="3"/>
  <c r="DI389" i="3"/>
  <c r="DJ389" i="3" s="1"/>
  <c r="DF512" i="3"/>
  <c r="DG512" i="3"/>
  <c r="DJ512" i="3" s="1"/>
  <c r="DH512" i="3"/>
  <c r="DI512" i="3"/>
  <c r="DF617" i="3"/>
  <c r="DJ617" i="3" s="1"/>
  <c r="DG617" i="3"/>
  <c r="DH617" i="3"/>
  <c r="DI617" i="3"/>
  <c r="DF622" i="3"/>
  <c r="DJ622" i="3" s="1"/>
  <c r="DG622" i="3"/>
  <c r="DH622" i="3"/>
  <c r="DI622" i="3"/>
  <c r="DF615" i="3"/>
  <c r="DJ615" i="3" s="1"/>
  <c r="DG615" i="3"/>
  <c r="DH615" i="3"/>
  <c r="DI615" i="3"/>
  <c r="DG652" i="3"/>
  <c r="DH652" i="3"/>
  <c r="DI652" i="3"/>
  <c r="DJ652" i="3" s="1"/>
  <c r="DF652" i="3"/>
  <c r="DF747" i="3"/>
  <c r="DG747" i="3"/>
  <c r="DJ747" i="3" s="1"/>
  <c r="DH747" i="3"/>
  <c r="DI747" i="3"/>
  <c r="DF685" i="3"/>
  <c r="DJ685" i="3" s="1"/>
  <c r="DG685" i="3"/>
  <c r="DH685" i="3"/>
  <c r="DI685" i="3"/>
  <c r="DF749" i="3"/>
  <c r="DJ749" i="3" s="1"/>
  <c r="DG749" i="3"/>
  <c r="DH749" i="3"/>
  <c r="DI749" i="3"/>
  <c r="DF659" i="3"/>
  <c r="DJ659" i="3" s="1"/>
  <c r="DG659" i="3"/>
  <c r="DH659" i="3"/>
  <c r="DI659" i="3"/>
  <c r="DF694" i="3"/>
  <c r="DJ694" i="3" s="1"/>
  <c r="DG694" i="3"/>
  <c r="DH694" i="3"/>
  <c r="DI694" i="3"/>
  <c r="DF686" i="3"/>
  <c r="DJ686" i="3" s="1"/>
  <c r="DG686" i="3"/>
  <c r="DH686" i="3"/>
  <c r="DI686" i="3"/>
  <c r="AG26" i="1"/>
  <c r="T93" i="1"/>
  <c r="DH46" i="3"/>
  <c r="DF46" i="3"/>
  <c r="DG46" i="3"/>
  <c r="DJ46" i="3" s="1"/>
  <c r="DI46" i="3"/>
  <c r="DF80" i="3"/>
  <c r="DG80" i="3"/>
  <c r="DJ80" i="3" s="1"/>
  <c r="DH80" i="3"/>
  <c r="DI80" i="3"/>
  <c r="DI90" i="3"/>
  <c r="DF90" i="3"/>
  <c r="DG90" i="3"/>
  <c r="DJ90" i="3" s="1"/>
  <c r="DH90" i="3"/>
  <c r="GM50" i="1"/>
  <c r="GO50" i="1" s="1"/>
  <c r="DH35" i="3"/>
  <c r="DI35" i="3"/>
  <c r="DJ35" i="3" s="1"/>
  <c r="DF35" i="3"/>
  <c r="DG35" i="3"/>
  <c r="DF715" i="3"/>
  <c r="DJ715" i="3" s="1"/>
  <c r="DG715" i="3"/>
  <c r="DH715" i="3"/>
  <c r="DI715" i="3"/>
  <c r="CJ26" i="1"/>
  <c r="BA93" i="1"/>
  <c r="CP35" i="1"/>
  <c r="O35" i="1" s="1"/>
  <c r="GM35" i="1" s="1"/>
  <c r="GN35" i="1" s="1"/>
  <c r="CY51" i="1"/>
  <c r="CZ51" i="1"/>
  <c r="Y51" i="1"/>
  <c r="X51" i="1"/>
  <c r="EC93" i="1" s="1"/>
  <c r="CY75" i="1"/>
  <c r="CZ75" i="1"/>
  <c r="X75" i="1"/>
  <c r="GM75" i="1" s="1"/>
  <c r="GO75" i="1" s="1"/>
  <c r="Y75" i="1"/>
  <c r="AQ26" i="1"/>
  <c r="F103" i="1"/>
  <c r="DF153" i="3"/>
  <c r="DI153" i="3"/>
  <c r="DJ153" i="3" s="1"/>
  <c r="DG153" i="3"/>
  <c r="DH153" i="3"/>
  <c r="GM38" i="1"/>
  <c r="GN38" i="1" s="1"/>
  <c r="X186" i="1"/>
  <c r="Y186" i="1"/>
  <c r="CY186" i="1"/>
  <c r="CZ186" i="1"/>
  <c r="AF289" i="1"/>
  <c r="AI125" i="1"/>
  <c r="V152" i="1"/>
  <c r="FR192" i="1"/>
  <c r="CP192" i="1"/>
  <c r="O192" i="1" s="1"/>
  <c r="GM192" i="1" s="1"/>
  <c r="X148" i="1"/>
  <c r="Y148" i="1"/>
  <c r="CY148" i="1"/>
  <c r="CZ148" i="1"/>
  <c r="AX125" i="1"/>
  <c r="F159" i="1"/>
  <c r="GM245" i="1"/>
  <c r="DV289" i="1"/>
  <c r="DG174" i="3"/>
  <c r="DJ174" i="3" s="1"/>
  <c r="DF174" i="3"/>
  <c r="DH174" i="3"/>
  <c r="DI174" i="3"/>
  <c r="GM257" i="1"/>
  <c r="CY269" i="1"/>
  <c r="Y269" i="1"/>
  <c r="CZ269" i="1"/>
  <c r="X269" i="1"/>
  <c r="CY228" i="1"/>
  <c r="X228" i="1"/>
  <c r="Y228" i="1"/>
  <c r="CZ228" i="1"/>
  <c r="CY129" i="1"/>
  <c r="CZ129" i="1"/>
  <c r="Y129" i="1"/>
  <c r="GM129" i="1" s="1"/>
  <c r="GO129" i="1" s="1"/>
  <c r="X129" i="1"/>
  <c r="CZ361" i="1"/>
  <c r="X361" i="1"/>
  <c r="Y361" i="1"/>
  <c r="CY361" i="1"/>
  <c r="DY321" i="1"/>
  <c r="DL426" i="1"/>
  <c r="CP350" i="1"/>
  <c r="O350" i="1" s="1"/>
  <c r="GM350" i="1" s="1"/>
  <c r="GO350" i="1" s="1"/>
  <c r="GM347" i="1"/>
  <c r="GO347" i="1" s="1"/>
  <c r="CY465" i="1"/>
  <c r="X465" i="1"/>
  <c r="CZ465" i="1"/>
  <c r="Y465" i="1"/>
  <c r="AJ321" i="1"/>
  <c r="W426" i="1"/>
  <c r="EU321" i="1"/>
  <c r="P442" i="1"/>
  <c r="CY517" i="1"/>
  <c r="CZ517" i="1"/>
  <c r="X517" i="1"/>
  <c r="Y517" i="1"/>
  <c r="DI219" i="3"/>
  <c r="DF219" i="3"/>
  <c r="DG219" i="3"/>
  <c r="DJ219" i="3" s="1"/>
  <c r="DH219" i="3"/>
  <c r="GX478" i="1"/>
  <c r="P478" i="1"/>
  <c r="CP478" i="1" s="1"/>
  <c r="O478" i="1" s="1"/>
  <c r="Q478" i="1"/>
  <c r="R478" i="1"/>
  <c r="DF199" i="3"/>
  <c r="DG199" i="3"/>
  <c r="DJ199" i="3" s="1"/>
  <c r="DH199" i="3"/>
  <c r="DI199" i="3"/>
  <c r="X507" i="1"/>
  <c r="Y507" i="1"/>
  <c r="CY507" i="1"/>
  <c r="CZ507" i="1"/>
  <c r="DF215" i="3"/>
  <c r="DJ215" i="3" s="1"/>
  <c r="DG215" i="3"/>
  <c r="DH215" i="3"/>
  <c r="DI215" i="3"/>
  <c r="AI612" i="1"/>
  <c r="V683" i="1"/>
  <c r="CY519" i="1"/>
  <c r="CZ519" i="1"/>
  <c r="X519" i="1"/>
  <c r="GM519" i="1" s="1"/>
  <c r="GO519" i="1" s="1"/>
  <c r="Y519" i="1"/>
  <c r="CY621" i="1"/>
  <c r="CZ621" i="1"/>
  <c r="X621" i="1"/>
  <c r="EC683" i="1" s="1"/>
  <c r="Y621" i="1"/>
  <c r="EM321" i="1"/>
  <c r="P445" i="1"/>
  <c r="CG612" i="1"/>
  <c r="AX683" i="1"/>
  <c r="CY625" i="1"/>
  <c r="CZ625" i="1"/>
  <c r="X625" i="1"/>
  <c r="GM625" i="1" s="1"/>
  <c r="GO625" i="1" s="1"/>
  <c r="Y625" i="1"/>
  <c r="CI612" i="1"/>
  <c r="AZ683" i="1"/>
  <c r="CP619" i="1"/>
  <c r="O619" i="1" s="1"/>
  <c r="GM619" i="1" s="1"/>
  <c r="GO619" i="1" s="1"/>
  <c r="AE786" i="1"/>
  <c r="CP509" i="1"/>
  <c r="O509" i="1" s="1"/>
  <c r="GM509" i="1" s="1"/>
  <c r="GO509" i="1" s="1"/>
  <c r="T580" i="1"/>
  <c r="AG569" i="1"/>
  <c r="CZ627" i="1"/>
  <c r="X627" i="1"/>
  <c r="GM627" i="1" s="1"/>
  <c r="GO627" i="1" s="1"/>
  <c r="Y627" i="1"/>
  <c r="CY627" i="1"/>
  <c r="CY637" i="1"/>
  <c r="CZ637" i="1"/>
  <c r="X637" i="1"/>
  <c r="Y637" i="1"/>
  <c r="CY657" i="1"/>
  <c r="X657" i="1"/>
  <c r="Y657" i="1"/>
  <c r="GM657" i="1" s="1"/>
  <c r="GO657" i="1" s="1"/>
  <c r="CZ657" i="1"/>
  <c r="AO715" i="1"/>
  <c r="F790" i="1"/>
  <c r="DF255" i="3"/>
  <c r="DJ255" i="3" s="1"/>
  <c r="DG255" i="3"/>
  <c r="DH255" i="3"/>
  <c r="DI255" i="3"/>
  <c r="CP745" i="1"/>
  <c r="O745" i="1" s="1"/>
  <c r="GM745" i="1" s="1"/>
  <c r="GO745" i="1" s="1"/>
  <c r="GM768" i="1"/>
  <c r="GN768" i="1" s="1"/>
  <c r="CZ867" i="1"/>
  <c r="X867" i="1"/>
  <c r="Y867" i="1"/>
  <c r="CY867" i="1"/>
  <c r="CP867" i="1"/>
  <c r="O867" i="1" s="1"/>
  <c r="DH285" i="3"/>
  <c r="DI285" i="3"/>
  <c r="DF285" i="3"/>
  <c r="DJ285" i="3" s="1"/>
  <c r="DG285" i="3"/>
  <c r="CP680" i="1"/>
  <c r="O680" i="1" s="1"/>
  <c r="U742" i="1"/>
  <c r="GM718" i="1"/>
  <c r="X821" i="1"/>
  <c r="Y821" i="1"/>
  <c r="CY821" i="1"/>
  <c r="CZ821" i="1"/>
  <c r="DX1071" i="1"/>
  <c r="CZ923" i="1"/>
  <c r="X923" i="1"/>
  <c r="GM923" i="1" s="1"/>
  <c r="GO923" i="1" s="1"/>
  <c r="Y923" i="1"/>
  <c r="CY923" i="1"/>
  <c r="DI228" i="3"/>
  <c r="DF228" i="3"/>
  <c r="DG228" i="3"/>
  <c r="DJ228" i="3" s="1"/>
  <c r="DH228" i="3"/>
  <c r="CP847" i="1"/>
  <c r="O847" i="1" s="1"/>
  <c r="GM847" i="1" s="1"/>
  <c r="GO847" i="1" s="1"/>
  <c r="Q894" i="1"/>
  <c r="GX894" i="1"/>
  <c r="CJ1071" i="1" s="1"/>
  <c r="P894" i="1"/>
  <c r="CP894" i="1" s="1"/>
  <c r="O894" i="1" s="1"/>
  <c r="GM894" i="1" s="1"/>
  <c r="GO894" i="1" s="1"/>
  <c r="R894" i="1"/>
  <c r="T894" i="1"/>
  <c r="DF287" i="3"/>
  <c r="DG287" i="3"/>
  <c r="DH287" i="3"/>
  <c r="DI287" i="3"/>
  <c r="DJ287" i="3" s="1"/>
  <c r="T861" i="1"/>
  <c r="CY945" i="1"/>
  <c r="CZ945" i="1"/>
  <c r="X945" i="1"/>
  <c r="GM945" i="1" s="1"/>
  <c r="GO945" i="1" s="1"/>
  <c r="Y945" i="1"/>
  <c r="CY977" i="1"/>
  <c r="CZ977" i="1"/>
  <c r="X977" i="1"/>
  <c r="GM977" i="1" s="1"/>
  <c r="GO977" i="1" s="1"/>
  <c r="Y977" i="1"/>
  <c r="DF366" i="3"/>
  <c r="DJ366" i="3" s="1"/>
  <c r="DG366" i="3"/>
  <c r="DH366" i="3"/>
  <c r="DI366" i="3"/>
  <c r="CP967" i="1"/>
  <c r="O967" i="1" s="1"/>
  <c r="GM967" i="1" s="1"/>
  <c r="GO967" i="1" s="1"/>
  <c r="GX976" i="1"/>
  <c r="Y1015" i="1"/>
  <c r="CY1015" i="1"/>
  <c r="CZ1015" i="1"/>
  <c r="X1015" i="1"/>
  <c r="GM1015" i="1" s="1"/>
  <c r="GO1015" i="1" s="1"/>
  <c r="CY1063" i="1"/>
  <c r="CZ1063" i="1"/>
  <c r="X1063" i="1"/>
  <c r="GM1063" i="1" s="1"/>
  <c r="GO1063" i="1" s="1"/>
  <c r="Y1063" i="1"/>
  <c r="T1007" i="1"/>
  <c r="GM983" i="1"/>
  <c r="GO983" i="1" s="1"/>
  <c r="S1029" i="1"/>
  <c r="DF371" i="3"/>
  <c r="DJ371" i="3" s="1"/>
  <c r="DG371" i="3"/>
  <c r="DH371" i="3"/>
  <c r="DI371" i="3"/>
  <c r="X1059" i="1"/>
  <c r="Y1059" i="1"/>
  <c r="CY1059" i="1"/>
  <c r="CZ1059" i="1"/>
  <c r="V1008" i="1"/>
  <c r="EI818" i="1"/>
  <c r="P1081" i="1"/>
  <c r="Q1268" i="1"/>
  <c r="R1268" i="1"/>
  <c r="S1268" i="1"/>
  <c r="CP1268" i="1" s="1"/>
  <c r="O1268" i="1" s="1"/>
  <c r="U1268" i="1"/>
  <c r="CY1163" i="1"/>
  <c r="DX1183" i="1"/>
  <c r="CZ1163" i="1"/>
  <c r="X1163" i="1"/>
  <c r="EC1183" i="1" s="1"/>
  <c r="Y1163" i="1"/>
  <c r="DF517" i="3"/>
  <c r="DJ517" i="3" s="1"/>
  <c r="DI517" i="3"/>
  <c r="DG517" i="3"/>
  <c r="DH517" i="3"/>
  <c r="DF521" i="3"/>
  <c r="DJ521" i="3" s="1"/>
  <c r="DG521" i="3"/>
  <c r="DH521" i="3"/>
  <c r="DI521" i="3"/>
  <c r="GM1240" i="1"/>
  <c r="GO1240" i="1" s="1"/>
  <c r="GM1263" i="1"/>
  <c r="GO1263" i="1" s="1"/>
  <c r="GM1055" i="1"/>
  <c r="GO1055" i="1" s="1"/>
  <c r="DF621" i="3"/>
  <c r="DJ621" i="3" s="1"/>
  <c r="DG621" i="3"/>
  <c r="DH621" i="3"/>
  <c r="DI621" i="3"/>
  <c r="DF429" i="3"/>
  <c r="DJ429" i="3" s="1"/>
  <c r="DG429" i="3"/>
  <c r="DH429" i="3"/>
  <c r="DI429" i="3"/>
  <c r="GM1069" i="1"/>
  <c r="GO1069" i="1" s="1"/>
  <c r="DI542" i="3"/>
  <c r="DF542" i="3"/>
  <c r="DJ542" i="3" s="1"/>
  <c r="DG542" i="3"/>
  <c r="DH542" i="3"/>
  <c r="GM1039" i="1"/>
  <c r="GO1039" i="1" s="1"/>
  <c r="U1128" i="1"/>
  <c r="AH1103" i="1"/>
  <c r="DI627" i="3"/>
  <c r="DF627" i="3"/>
  <c r="DG627" i="3"/>
  <c r="DJ627" i="3" s="1"/>
  <c r="DH627" i="3"/>
  <c r="DF802" i="3"/>
  <c r="DJ802" i="3" s="1"/>
  <c r="DG802" i="3"/>
  <c r="DH802" i="3"/>
  <c r="DI802" i="3"/>
  <c r="DI719" i="3"/>
  <c r="DF719" i="3"/>
  <c r="DJ719" i="3" s="1"/>
  <c r="DG719" i="3"/>
  <c r="DH719" i="3"/>
  <c r="CY1246" i="1"/>
  <c r="CZ1246" i="1"/>
  <c r="X1246" i="1"/>
  <c r="GM1246" i="1" s="1"/>
  <c r="GO1246" i="1" s="1"/>
  <c r="Y1246" i="1"/>
  <c r="DF693" i="3"/>
  <c r="DJ693" i="3" s="1"/>
  <c r="DG693" i="3"/>
  <c r="DH693" i="3"/>
  <c r="DI693" i="3"/>
  <c r="DH550" i="3"/>
  <c r="DF550" i="3"/>
  <c r="DJ550" i="3" s="1"/>
  <c r="DG550" i="3"/>
  <c r="DI550" i="3"/>
  <c r="DI661" i="3"/>
  <c r="DF661" i="3"/>
  <c r="DJ661" i="3" s="1"/>
  <c r="DG661" i="3"/>
  <c r="DH661" i="3"/>
  <c r="EG1215" i="1"/>
  <c r="P1309" i="1"/>
  <c r="X1282" i="1"/>
  <c r="GM1282" i="1" s="1"/>
  <c r="GO1282" i="1" s="1"/>
  <c r="CY1282" i="1"/>
  <c r="CZ1282" i="1"/>
  <c r="Y1282" i="1"/>
  <c r="BD1337" i="1"/>
  <c r="F1381" i="1"/>
  <c r="GB1160" i="1"/>
  <c r="ES1183" i="1"/>
  <c r="CZ1395" i="1"/>
  <c r="CY1395" i="1"/>
  <c r="X1395" i="1"/>
  <c r="GM1395" i="1" s="1"/>
  <c r="GO1395" i="1" s="1"/>
  <c r="Y1395" i="1"/>
  <c r="CP1224" i="1"/>
  <c r="O1224" i="1" s="1"/>
  <c r="GM1224" i="1" s="1"/>
  <c r="DF585" i="3"/>
  <c r="DJ585" i="3" s="1"/>
  <c r="DG585" i="3"/>
  <c r="DH585" i="3"/>
  <c r="DI585" i="3"/>
  <c r="X1343" i="1"/>
  <c r="Y1343" i="1"/>
  <c r="CY1343" i="1"/>
  <c r="CZ1343" i="1"/>
  <c r="DF758" i="3"/>
  <c r="DG758" i="3"/>
  <c r="DJ758" i="3" s="1"/>
  <c r="DH758" i="3"/>
  <c r="DI758" i="3"/>
  <c r="X1391" i="1"/>
  <c r="CY1391" i="1"/>
  <c r="CZ1391" i="1"/>
  <c r="Y1391" i="1"/>
  <c r="AG1160" i="1"/>
  <c r="T1183" i="1"/>
  <c r="DI645" i="3"/>
  <c r="DF645" i="3"/>
  <c r="DJ645" i="3" s="1"/>
  <c r="DG645" i="3"/>
  <c r="DH645" i="3"/>
  <c r="GM1298" i="1"/>
  <c r="GO1298" i="1" s="1"/>
  <c r="W1268" i="1"/>
  <c r="DG701" i="3"/>
  <c r="DH701" i="3"/>
  <c r="DI701" i="3"/>
  <c r="DF701" i="3"/>
  <c r="DJ701" i="3" s="1"/>
  <c r="CP1347" i="1"/>
  <c r="O1347" i="1" s="1"/>
  <c r="CY1294" i="1"/>
  <c r="CZ1294" i="1"/>
  <c r="X1294" i="1"/>
  <c r="Y1294" i="1"/>
  <c r="W1342" i="1"/>
  <c r="CP1339" i="1"/>
  <c r="O1339" i="1" s="1"/>
  <c r="T1397" i="1"/>
  <c r="DG95" i="3"/>
  <c r="DJ95" i="3" s="1"/>
  <c r="DF95" i="3"/>
  <c r="DI95" i="3"/>
  <c r="DH95" i="3"/>
  <c r="DF196" i="3"/>
  <c r="DJ196" i="3" s="1"/>
  <c r="DG196" i="3"/>
  <c r="DH196" i="3"/>
  <c r="DI196" i="3"/>
  <c r="DF421" i="3"/>
  <c r="DG421" i="3"/>
  <c r="DH421" i="3"/>
  <c r="DI421" i="3"/>
  <c r="DJ421" i="3" s="1"/>
  <c r="DF259" i="3"/>
  <c r="DG259" i="3"/>
  <c r="DJ259" i="3" s="1"/>
  <c r="DH259" i="3"/>
  <c r="DI259" i="3"/>
  <c r="DG154" i="3"/>
  <c r="DJ154" i="3" s="1"/>
  <c r="DH154" i="3"/>
  <c r="DI154" i="3"/>
  <c r="DF154" i="3"/>
  <c r="DG85" i="3"/>
  <c r="DH85" i="3"/>
  <c r="DI85" i="3"/>
  <c r="DJ85" i="3" s="1"/>
  <c r="DF85" i="3"/>
  <c r="DG227" i="3"/>
  <c r="DH227" i="3"/>
  <c r="DF227" i="3"/>
  <c r="DI227" i="3"/>
  <c r="DJ227" i="3" s="1"/>
  <c r="DF296" i="3"/>
  <c r="DJ296" i="3" s="1"/>
  <c r="DG296" i="3"/>
  <c r="DH296" i="3"/>
  <c r="DI296" i="3"/>
  <c r="DF351" i="3"/>
  <c r="DJ351" i="3" s="1"/>
  <c r="DH351" i="3"/>
  <c r="DI351" i="3"/>
  <c r="DG351" i="3"/>
  <c r="DF403" i="3"/>
  <c r="DG403" i="3"/>
  <c r="DH403" i="3"/>
  <c r="DI403" i="3"/>
  <c r="DJ403" i="3" s="1"/>
  <c r="DF179" i="3"/>
  <c r="DJ179" i="3" s="1"/>
  <c r="DG179" i="3"/>
  <c r="DH179" i="3"/>
  <c r="DI179" i="3"/>
  <c r="DF451" i="3"/>
  <c r="DJ451" i="3" s="1"/>
  <c r="DG451" i="3"/>
  <c r="DH451" i="3"/>
  <c r="DI451" i="3"/>
  <c r="DF306" i="3"/>
  <c r="DJ306" i="3" s="1"/>
  <c r="DG306" i="3"/>
  <c r="DH306" i="3"/>
  <c r="DI306" i="3"/>
  <c r="DF529" i="3"/>
  <c r="DG529" i="3"/>
  <c r="DJ529" i="3" s="1"/>
  <c r="DH529" i="3"/>
  <c r="DI529" i="3"/>
  <c r="DF626" i="3"/>
  <c r="DG626" i="3"/>
  <c r="DH626" i="3"/>
  <c r="DI626" i="3"/>
  <c r="DJ626" i="3" s="1"/>
  <c r="DG643" i="3"/>
  <c r="DJ643" i="3" s="1"/>
  <c r="DH643" i="3"/>
  <c r="DI643" i="3"/>
  <c r="DF643" i="3"/>
  <c r="DF609" i="3"/>
  <c r="DJ609" i="3" s="1"/>
  <c r="DG609" i="3"/>
  <c r="DH609" i="3"/>
  <c r="DI609" i="3"/>
  <c r="DG635" i="3"/>
  <c r="DH635" i="3"/>
  <c r="DI635" i="3"/>
  <c r="DF635" i="3"/>
  <c r="DJ635" i="3" s="1"/>
  <c r="DH646" i="3"/>
  <c r="DI646" i="3"/>
  <c r="DF646" i="3"/>
  <c r="DJ646" i="3" s="1"/>
  <c r="DG646" i="3"/>
  <c r="DG614" i="3"/>
  <c r="DH614" i="3"/>
  <c r="DI614" i="3"/>
  <c r="DF614" i="3"/>
  <c r="DJ614" i="3" s="1"/>
  <c r="DF753" i="3"/>
  <c r="DJ753" i="3" s="1"/>
  <c r="DG753" i="3"/>
  <c r="DH753" i="3"/>
  <c r="DI753" i="3"/>
  <c r="DF695" i="3"/>
  <c r="DJ695" i="3" s="1"/>
  <c r="DG695" i="3"/>
  <c r="DH695" i="3"/>
  <c r="DI695" i="3"/>
  <c r="DH768" i="3"/>
  <c r="DI768" i="3"/>
  <c r="DJ768" i="3" s="1"/>
  <c r="DF768" i="3"/>
  <c r="DG768" i="3"/>
  <c r="DH662" i="3"/>
  <c r="DI662" i="3"/>
  <c r="DF662" i="3"/>
  <c r="DJ662" i="3" s="1"/>
  <c r="DG662" i="3"/>
  <c r="DF716" i="3"/>
  <c r="DJ716" i="3" s="1"/>
  <c r="DG716" i="3"/>
  <c r="DH716" i="3"/>
  <c r="DI716" i="3"/>
  <c r="DF698" i="3"/>
  <c r="DG698" i="3"/>
  <c r="DH698" i="3"/>
  <c r="DI698" i="3"/>
  <c r="DJ698" i="3" s="1"/>
  <c r="DG92" i="3"/>
  <c r="DH92" i="3"/>
  <c r="DI92" i="3"/>
  <c r="DF92" i="3"/>
  <c r="DJ92" i="3" s="1"/>
  <c r="GM32" i="1"/>
  <c r="GN32" i="1" s="1"/>
  <c r="CP44" i="1"/>
  <c r="O44" i="1" s="1"/>
  <c r="GM44" i="1" s="1"/>
  <c r="GO44" i="1" s="1"/>
  <c r="X60" i="1"/>
  <c r="GM60" i="1" s="1"/>
  <c r="GO60" i="1" s="1"/>
  <c r="CZ60" i="1"/>
  <c r="Y60" i="1"/>
  <c r="CY60" i="1"/>
  <c r="DF751" i="3"/>
  <c r="DJ751" i="3" s="1"/>
  <c r="DH751" i="3"/>
  <c r="DI751" i="3"/>
  <c r="DG751" i="3"/>
  <c r="DG98" i="3"/>
  <c r="DF98" i="3"/>
  <c r="DJ98" i="3" s="1"/>
  <c r="DH98" i="3"/>
  <c r="DI98" i="3"/>
  <c r="DF183" i="3"/>
  <c r="DG183" i="3"/>
  <c r="DJ183" i="3" s="1"/>
  <c r="DH183" i="3"/>
  <c r="DI183" i="3"/>
  <c r="DF55" i="3"/>
  <c r="DG55" i="3"/>
  <c r="DH55" i="3"/>
  <c r="DI55" i="3"/>
  <c r="DJ55" i="3" s="1"/>
  <c r="BC26" i="1"/>
  <c r="F109" i="1"/>
  <c r="BC1431" i="1"/>
  <c r="CY73" i="1"/>
  <c r="CZ73" i="1"/>
  <c r="X73" i="1"/>
  <c r="Y73" i="1"/>
  <c r="GM39" i="1"/>
  <c r="GN39" i="1" s="1"/>
  <c r="CP138" i="1"/>
  <c r="O138" i="1" s="1"/>
  <c r="P177" i="1"/>
  <c r="EV125" i="1"/>
  <c r="X128" i="1"/>
  <c r="Y128" i="1"/>
  <c r="CY128" i="1"/>
  <c r="CZ128" i="1"/>
  <c r="CP128" i="1"/>
  <c r="O128" i="1" s="1"/>
  <c r="DX152" i="1"/>
  <c r="GM150" i="1"/>
  <c r="GM141" i="1"/>
  <c r="CP194" i="1"/>
  <c r="O194" i="1" s="1"/>
  <c r="GM194" i="1" s="1"/>
  <c r="FR194" i="1"/>
  <c r="X130" i="1"/>
  <c r="CY130" i="1"/>
  <c r="Y130" i="1"/>
  <c r="CZ130" i="1"/>
  <c r="U152" i="1"/>
  <c r="AH125" i="1"/>
  <c r="FR225" i="1"/>
  <c r="CP225" i="1"/>
  <c r="O225" i="1" s="1"/>
  <c r="GM225" i="1" s="1"/>
  <c r="AI184" i="1"/>
  <c r="V289" i="1"/>
  <c r="Y349" i="1"/>
  <c r="GM349" i="1" s="1"/>
  <c r="GO349" i="1" s="1"/>
  <c r="CY349" i="1"/>
  <c r="CZ349" i="1"/>
  <c r="X349" i="1"/>
  <c r="CZ409" i="1"/>
  <c r="X409" i="1"/>
  <c r="GM409" i="1" s="1"/>
  <c r="GO409" i="1" s="1"/>
  <c r="CY409" i="1"/>
  <c r="Y409" i="1"/>
  <c r="GB321" i="1"/>
  <c r="ES426" i="1"/>
  <c r="FR282" i="1"/>
  <c r="CP282" i="1"/>
  <c r="O282" i="1" s="1"/>
  <c r="GM282" i="1" s="1"/>
  <c r="GM355" i="1"/>
  <c r="GO355" i="1" s="1"/>
  <c r="CY468" i="1"/>
  <c r="CZ468" i="1"/>
  <c r="X468" i="1"/>
  <c r="Y468" i="1"/>
  <c r="V426" i="1"/>
  <c r="AI321" i="1"/>
  <c r="X485" i="1"/>
  <c r="GM485" i="1" s="1"/>
  <c r="GO485" i="1" s="1"/>
  <c r="Y485" i="1"/>
  <c r="CY485" i="1"/>
  <c r="CZ485" i="1"/>
  <c r="GM372" i="1"/>
  <c r="GO372" i="1" s="1"/>
  <c r="ET458" i="1"/>
  <c r="P550" i="1"/>
  <c r="Y494" i="1"/>
  <c r="CY494" i="1"/>
  <c r="X494" i="1"/>
  <c r="GM494" i="1" s="1"/>
  <c r="GO494" i="1" s="1"/>
  <c r="CZ494" i="1"/>
  <c r="CY571" i="1"/>
  <c r="X571" i="1"/>
  <c r="AF580" i="1"/>
  <c r="Y571" i="1"/>
  <c r="AL580" i="1" s="1"/>
  <c r="CZ571" i="1"/>
  <c r="GM522" i="1"/>
  <c r="GO522" i="1" s="1"/>
  <c r="CP465" i="1"/>
  <c r="O465" i="1" s="1"/>
  <c r="DU537" i="1"/>
  <c r="X518" i="1"/>
  <c r="GM518" i="1" s="1"/>
  <c r="GO518" i="1" s="1"/>
  <c r="Y518" i="1"/>
  <c r="CY518" i="1"/>
  <c r="CZ518" i="1"/>
  <c r="DF206" i="3"/>
  <c r="DG206" i="3"/>
  <c r="DJ206" i="3" s="1"/>
  <c r="DH206" i="3"/>
  <c r="DI206" i="3"/>
  <c r="CY578" i="1"/>
  <c r="CZ578" i="1"/>
  <c r="X578" i="1"/>
  <c r="Y578" i="1"/>
  <c r="V580" i="1"/>
  <c r="AI569" i="1"/>
  <c r="EK458" i="1"/>
  <c r="P554" i="1"/>
  <c r="CP571" i="1"/>
  <c r="O571" i="1" s="1"/>
  <c r="EV458" i="1"/>
  <c r="P562" i="1"/>
  <c r="X641" i="1"/>
  <c r="GM641" i="1" s="1"/>
  <c r="GO641" i="1" s="1"/>
  <c r="Y641" i="1"/>
  <c r="CY641" i="1"/>
  <c r="CZ641" i="1"/>
  <c r="CY572" i="1"/>
  <c r="CZ572" i="1"/>
  <c r="X572" i="1"/>
  <c r="EC580" i="1" s="1"/>
  <c r="DX580" i="1"/>
  <c r="Y572" i="1"/>
  <c r="ED580" i="1" s="1"/>
  <c r="DY612" i="1"/>
  <c r="DL683" i="1"/>
  <c r="DV786" i="1"/>
  <c r="CP663" i="1"/>
  <c r="O663" i="1" s="1"/>
  <c r="GM663" i="1" s="1"/>
  <c r="GO663" i="1" s="1"/>
  <c r="CP653" i="1"/>
  <c r="O653" i="1" s="1"/>
  <c r="GM653" i="1" s="1"/>
  <c r="GO653" i="1" s="1"/>
  <c r="DF247" i="3"/>
  <c r="DG247" i="3"/>
  <c r="DH247" i="3"/>
  <c r="DI247" i="3"/>
  <c r="DJ247" i="3" s="1"/>
  <c r="GM782" i="1"/>
  <c r="GO782" i="1" s="1"/>
  <c r="GM659" i="1"/>
  <c r="GO659" i="1" s="1"/>
  <c r="GM834" i="1"/>
  <c r="GO834" i="1" s="1"/>
  <c r="ET612" i="1"/>
  <c r="P696" i="1"/>
  <c r="CP717" i="1"/>
  <c r="O717" i="1" s="1"/>
  <c r="CY750" i="1"/>
  <c r="CZ750" i="1"/>
  <c r="Y750" i="1"/>
  <c r="GM750" i="1" s="1"/>
  <c r="GO750" i="1" s="1"/>
  <c r="X750" i="1"/>
  <c r="FR612" i="1"/>
  <c r="FY683" i="1"/>
  <c r="EI683" i="1"/>
  <c r="DH268" i="3"/>
  <c r="DI268" i="3"/>
  <c r="DF268" i="3"/>
  <c r="DG268" i="3"/>
  <c r="DJ268" i="3" s="1"/>
  <c r="DY1071" i="1"/>
  <c r="CY763" i="1"/>
  <c r="CZ763" i="1"/>
  <c r="X763" i="1"/>
  <c r="Y763" i="1"/>
  <c r="CP720" i="1"/>
  <c r="O720" i="1" s="1"/>
  <c r="DU786" i="1"/>
  <c r="FY715" i="1"/>
  <c r="EP786" i="1"/>
  <c r="Y909" i="1"/>
  <c r="CY909" i="1"/>
  <c r="CZ909" i="1"/>
  <c r="X909" i="1"/>
  <c r="GM909" i="1" s="1"/>
  <c r="GO909" i="1" s="1"/>
  <c r="CP820" i="1"/>
  <c r="O820" i="1" s="1"/>
  <c r="CP721" i="1"/>
  <c r="O721" i="1" s="1"/>
  <c r="GM721" i="1" s="1"/>
  <c r="GO721" i="1" s="1"/>
  <c r="U894" i="1"/>
  <c r="DF295" i="3"/>
  <c r="DJ295" i="3" s="1"/>
  <c r="DG295" i="3"/>
  <c r="DH295" i="3"/>
  <c r="DI295" i="3"/>
  <c r="X950" i="1"/>
  <c r="CY950" i="1"/>
  <c r="CZ950" i="1"/>
  <c r="Y950" i="1"/>
  <c r="DF315" i="3"/>
  <c r="DJ315" i="3" s="1"/>
  <c r="DG315" i="3"/>
  <c r="DH315" i="3"/>
  <c r="DI315" i="3"/>
  <c r="W824" i="1"/>
  <c r="W894" i="1"/>
  <c r="DF356" i="3"/>
  <c r="DJ356" i="3" s="1"/>
  <c r="DG356" i="3"/>
  <c r="DH356" i="3"/>
  <c r="DI356" i="3"/>
  <c r="CP950" i="1"/>
  <c r="O950" i="1" s="1"/>
  <c r="DF342" i="3"/>
  <c r="DJ342" i="3" s="1"/>
  <c r="DG342" i="3"/>
  <c r="DH342" i="3"/>
  <c r="DI342" i="3"/>
  <c r="GM987" i="1"/>
  <c r="GO987" i="1" s="1"/>
  <c r="GM1003" i="1"/>
  <c r="GO1003" i="1" s="1"/>
  <c r="DF358" i="3"/>
  <c r="DG358" i="3"/>
  <c r="DJ358" i="3" s="1"/>
  <c r="DH358" i="3"/>
  <c r="DI358" i="3"/>
  <c r="DF327" i="3"/>
  <c r="DG327" i="3"/>
  <c r="DH327" i="3"/>
  <c r="DI327" i="3"/>
  <c r="DJ327" i="3" s="1"/>
  <c r="DF379" i="3"/>
  <c r="DG379" i="3"/>
  <c r="DJ379" i="3" s="1"/>
  <c r="DH379" i="3"/>
  <c r="DI379" i="3"/>
  <c r="CP989" i="1"/>
  <c r="O989" i="1" s="1"/>
  <c r="GM989" i="1" s="1"/>
  <c r="GO989" i="1" s="1"/>
  <c r="GM1019" i="1"/>
  <c r="GO1019" i="1" s="1"/>
  <c r="GM1064" i="1"/>
  <c r="GO1064" i="1" s="1"/>
  <c r="CY1005" i="1"/>
  <c r="CZ1005" i="1"/>
  <c r="X1005" i="1"/>
  <c r="GM1005" i="1" s="1"/>
  <c r="GO1005" i="1" s="1"/>
  <c r="Y1005" i="1"/>
  <c r="X1049" i="1"/>
  <c r="Y1049" i="1"/>
  <c r="GM1049" i="1" s="1"/>
  <c r="GO1049" i="1" s="1"/>
  <c r="CY1049" i="1"/>
  <c r="CZ1049" i="1"/>
  <c r="DF370" i="3"/>
  <c r="DG370" i="3"/>
  <c r="DJ370" i="3" s="1"/>
  <c r="DH370" i="3"/>
  <c r="DI370" i="3"/>
  <c r="U1008" i="1"/>
  <c r="CP1016" i="1"/>
  <c r="O1016" i="1" s="1"/>
  <c r="GM1016" i="1" s="1"/>
  <c r="GO1016" i="1" s="1"/>
  <c r="Q1128" i="1"/>
  <c r="AD1103" i="1"/>
  <c r="DF446" i="3"/>
  <c r="DJ446" i="3" s="1"/>
  <c r="DG446" i="3"/>
  <c r="DI446" i="3"/>
  <c r="DH446" i="3"/>
  <c r="Q1274" i="1"/>
  <c r="CP1274" i="1" s="1"/>
  <c r="O1274" i="1" s="1"/>
  <c r="R1274" i="1"/>
  <c r="S1274" i="1"/>
  <c r="U1274" i="1"/>
  <c r="V1274" i="1"/>
  <c r="CY1166" i="1"/>
  <c r="CZ1166" i="1"/>
  <c r="X1166" i="1"/>
  <c r="GM1166" i="1" s="1"/>
  <c r="GO1166" i="1" s="1"/>
  <c r="Y1166" i="1"/>
  <c r="DH513" i="3"/>
  <c r="DI513" i="3"/>
  <c r="DF513" i="3"/>
  <c r="DG513" i="3"/>
  <c r="DJ513" i="3" s="1"/>
  <c r="DF560" i="3"/>
  <c r="DJ560" i="3" s="1"/>
  <c r="DG560" i="3"/>
  <c r="DH560" i="3"/>
  <c r="DI560" i="3"/>
  <c r="DI610" i="3"/>
  <c r="DF610" i="3"/>
  <c r="DJ610" i="3" s="1"/>
  <c r="DG610" i="3"/>
  <c r="DH610" i="3"/>
  <c r="X1162" i="1"/>
  <c r="Y1162" i="1"/>
  <c r="CY1162" i="1"/>
  <c r="CZ1162" i="1"/>
  <c r="AF1183" i="1"/>
  <c r="GM1220" i="1"/>
  <c r="GO1220" i="1" s="1"/>
  <c r="CP1248" i="1"/>
  <c r="O1248" i="1" s="1"/>
  <c r="DF625" i="3"/>
  <c r="DJ625" i="3" s="1"/>
  <c r="DI625" i="3"/>
  <c r="DG625" i="3"/>
  <c r="DH625" i="3"/>
  <c r="CP1043" i="1"/>
  <c r="O1043" i="1" s="1"/>
  <c r="GM1043" i="1" s="1"/>
  <c r="GO1043" i="1" s="1"/>
  <c r="FR1231" i="1"/>
  <c r="FQ1305" i="1" s="1"/>
  <c r="CP1231" i="1"/>
  <c r="O1231" i="1" s="1"/>
  <c r="GM1231" i="1" s="1"/>
  <c r="CP1067" i="1"/>
  <c r="O1067" i="1" s="1"/>
  <c r="GM1067" i="1" s="1"/>
  <c r="GO1067" i="1" s="1"/>
  <c r="CP1218" i="1"/>
  <c r="O1218" i="1" s="1"/>
  <c r="AC1305" i="1"/>
  <c r="GM1114" i="1"/>
  <c r="GO1114" i="1" s="1"/>
  <c r="EB1160" i="1"/>
  <c r="DO1183" i="1"/>
  <c r="DG573" i="3"/>
  <c r="DH573" i="3"/>
  <c r="DI573" i="3"/>
  <c r="DF573" i="3"/>
  <c r="DJ573" i="3" s="1"/>
  <c r="EI1160" i="1"/>
  <c r="P1193" i="1"/>
  <c r="CY1296" i="1"/>
  <c r="CZ1296" i="1"/>
  <c r="X1296" i="1"/>
  <c r="Y1296" i="1"/>
  <c r="DG692" i="3"/>
  <c r="DH692" i="3"/>
  <c r="DI692" i="3"/>
  <c r="DF692" i="3"/>
  <c r="DJ692" i="3" s="1"/>
  <c r="DG546" i="3"/>
  <c r="DJ546" i="3" s="1"/>
  <c r="DH546" i="3"/>
  <c r="DI546" i="3"/>
  <c r="DF546" i="3"/>
  <c r="GX1274" i="1"/>
  <c r="FY1215" i="1"/>
  <c r="EP1305" i="1"/>
  <c r="CI1337" i="1"/>
  <c r="AZ1356" i="1"/>
  <c r="DY1103" i="1"/>
  <c r="DL1128" i="1"/>
  <c r="BY1305" i="1"/>
  <c r="DF586" i="3"/>
  <c r="DJ586" i="3" s="1"/>
  <c r="DG586" i="3"/>
  <c r="DH586" i="3"/>
  <c r="DI586" i="3"/>
  <c r="DI669" i="3"/>
  <c r="DF669" i="3"/>
  <c r="DJ669" i="3" s="1"/>
  <c r="DG669" i="3"/>
  <c r="DH669" i="3"/>
  <c r="V1248" i="1"/>
  <c r="AI1305" i="1" s="1"/>
  <c r="DF730" i="3"/>
  <c r="DJ730" i="3" s="1"/>
  <c r="DG730" i="3"/>
  <c r="DH730" i="3"/>
  <c r="DI730" i="3"/>
  <c r="T1247" i="1"/>
  <c r="W1274" i="1"/>
  <c r="DI699" i="3"/>
  <c r="DF699" i="3"/>
  <c r="DG699" i="3"/>
  <c r="DJ699" i="3" s="1"/>
  <c r="DH699" i="3"/>
  <c r="P1418" i="1"/>
  <c r="EK1388" i="1"/>
  <c r="GM1289" i="1"/>
  <c r="GO1289" i="1" s="1"/>
  <c r="CP1343" i="1"/>
  <c r="O1343" i="1" s="1"/>
  <c r="AK1401" i="1"/>
  <c r="V1347" i="1"/>
  <c r="AI1356" i="1" s="1"/>
  <c r="GX1342" i="1"/>
  <c r="GB1356" i="1" s="1"/>
  <c r="GX1397" i="1"/>
  <c r="CP1350" i="1"/>
  <c r="O1350" i="1" s="1"/>
  <c r="GM1350" i="1" s="1"/>
  <c r="GO1350" i="1" s="1"/>
  <c r="DF349" i="3"/>
  <c r="DG349" i="3"/>
  <c r="DJ349" i="3" s="1"/>
  <c r="DH349" i="3"/>
  <c r="DI349" i="3"/>
  <c r="DF423" i="3"/>
  <c r="DG423" i="3"/>
  <c r="DJ423" i="3" s="1"/>
  <c r="DH423" i="3"/>
  <c r="DI423" i="3"/>
  <c r="DG2" i="3"/>
  <c r="DJ2" i="3" s="1"/>
  <c r="DF2" i="3"/>
  <c r="DH2" i="3"/>
  <c r="DI2" i="3"/>
  <c r="DF209" i="3"/>
  <c r="DJ209" i="3" s="1"/>
  <c r="DG209" i="3"/>
  <c r="DH209" i="3"/>
  <c r="DI209" i="3"/>
  <c r="DH79" i="3"/>
  <c r="DG79" i="3"/>
  <c r="DJ79" i="3" s="1"/>
  <c r="DI79" i="3"/>
  <c r="DF79" i="3"/>
  <c r="DF274" i="3"/>
  <c r="DJ274" i="3" s="1"/>
  <c r="DG274" i="3"/>
  <c r="DH274" i="3"/>
  <c r="DI274" i="3"/>
  <c r="DI86" i="3"/>
  <c r="DF86" i="3"/>
  <c r="DG86" i="3"/>
  <c r="DJ86" i="3" s="1"/>
  <c r="DH86" i="3"/>
  <c r="DH258" i="3"/>
  <c r="DI258" i="3"/>
  <c r="DF258" i="3"/>
  <c r="DG258" i="3"/>
  <c r="DJ258" i="3" s="1"/>
  <c r="DF347" i="3"/>
  <c r="DG347" i="3"/>
  <c r="DH347" i="3"/>
  <c r="DI347" i="3"/>
  <c r="DJ347" i="3" s="1"/>
  <c r="DG277" i="3"/>
  <c r="DH277" i="3"/>
  <c r="DI277" i="3"/>
  <c r="DJ277" i="3" s="1"/>
  <c r="DF277" i="3"/>
  <c r="DI433" i="3"/>
  <c r="DF433" i="3"/>
  <c r="DJ433" i="3" s="1"/>
  <c r="DG433" i="3"/>
  <c r="DH433" i="3"/>
  <c r="DF395" i="3"/>
  <c r="DJ395" i="3" s="1"/>
  <c r="DG395" i="3"/>
  <c r="DH395" i="3"/>
  <c r="DI395" i="3"/>
  <c r="DG254" i="3"/>
  <c r="DH254" i="3"/>
  <c r="DI254" i="3"/>
  <c r="DF254" i="3"/>
  <c r="DJ254" i="3" s="1"/>
  <c r="DF454" i="3"/>
  <c r="DJ454" i="3" s="1"/>
  <c r="DH454" i="3"/>
  <c r="DI454" i="3"/>
  <c r="DG454" i="3"/>
  <c r="DF437" i="3"/>
  <c r="DH437" i="3"/>
  <c r="DI437" i="3"/>
  <c r="DG437" i="3"/>
  <c r="DJ437" i="3" s="1"/>
  <c r="DF456" i="3"/>
  <c r="DJ456" i="3" s="1"/>
  <c r="DG456" i="3"/>
  <c r="DI456" i="3"/>
  <c r="DH456" i="3"/>
  <c r="DF473" i="3"/>
  <c r="DG473" i="3"/>
  <c r="DH473" i="3"/>
  <c r="DI473" i="3"/>
  <c r="DJ473" i="3" s="1"/>
  <c r="DF541" i="3"/>
  <c r="DJ541" i="3" s="1"/>
  <c r="DG541" i="3"/>
  <c r="DH541" i="3"/>
  <c r="DI541" i="3"/>
  <c r="DF533" i="3"/>
  <c r="DJ533" i="3" s="1"/>
  <c r="DG533" i="3"/>
  <c r="DH533" i="3"/>
  <c r="DI533" i="3"/>
  <c r="DF526" i="3"/>
  <c r="DJ526" i="3" s="1"/>
  <c r="DG526" i="3"/>
  <c r="DH526" i="3"/>
  <c r="DI526" i="3"/>
  <c r="DH572" i="3"/>
  <c r="DI572" i="3"/>
  <c r="DF572" i="3"/>
  <c r="DJ572" i="3" s="1"/>
  <c r="DG572" i="3"/>
  <c r="DF630" i="3"/>
  <c r="DJ630" i="3" s="1"/>
  <c r="DG630" i="3"/>
  <c r="DH630" i="3"/>
  <c r="DI630" i="3"/>
  <c r="DF562" i="3"/>
  <c r="DJ562" i="3" s="1"/>
  <c r="DG562" i="3"/>
  <c r="DH562" i="3"/>
  <c r="DI562" i="3"/>
  <c r="DH639" i="3"/>
  <c r="DI639" i="3"/>
  <c r="DF639" i="3"/>
  <c r="DJ639" i="3" s="1"/>
  <c r="DG639" i="3"/>
  <c r="DF671" i="3"/>
  <c r="DG671" i="3"/>
  <c r="DJ671" i="3" s="1"/>
  <c r="DH671" i="3"/>
  <c r="DI671" i="3"/>
  <c r="DF664" i="3"/>
  <c r="DG664" i="3"/>
  <c r="DJ664" i="3" s="1"/>
  <c r="DH664" i="3"/>
  <c r="DI664" i="3"/>
  <c r="DF658" i="3"/>
  <c r="DJ658" i="3" s="1"/>
  <c r="DG658" i="3"/>
  <c r="DH658" i="3"/>
  <c r="DI658" i="3"/>
  <c r="DF705" i="3"/>
  <c r="DJ705" i="3" s="1"/>
  <c r="DG705" i="3"/>
  <c r="DH705" i="3"/>
  <c r="DI705" i="3"/>
  <c r="DV93" i="1"/>
  <c r="DF731" i="3"/>
  <c r="DJ731" i="3" s="1"/>
  <c r="DG731" i="3"/>
  <c r="DH731" i="3"/>
  <c r="DI731" i="3"/>
  <c r="GM37" i="1"/>
  <c r="GN37" i="1" s="1"/>
  <c r="GM64" i="1"/>
  <c r="GN64" i="1" s="1"/>
  <c r="DF783" i="3"/>
  <c r="DJ783" i="3" s="1"/>
  <c r="DG783" i="3"/>
  <c r="DH783" i="3"/>
  <c r="DI783" i="3"/>
  <c r="DG788" i="3"/>
  <c r="DH788" i="3"/>
  <c r="DI788" i="3"/>
  <c r="DF788" i="3"/>
  <c r="DJ788" i="3" s="1"/>
  <c r="DF88" i="3"/>
  <c r="DJ88" i="3" s="1"/>
  <c r="DG88" i="3"/>
  <c r="DH88" i="3"/>
  <c r="DI88" i="3"/>
  <c r="AD93" i="1"/>
  <c r="CP51" i="1"/>
  <c r="O51" i="1" s="1"/>
  <c r="GM51" i="1" s="1"/>
  <c r="GO51" i="1" s="1"/>
  <c r="CP131" i="1"/>
  <c r="O131" i="1" s="1"/>
  <c r="GM131" i="1" s="1"/>
  <c r="FR131" i="1"/>
  <c r="BY152" i="1" s="1"/>
  <c r="GM69" i="1"/>
  <c r="GO69" i="1" s="1"/>
  <c r="DF666" i="3"/>
  <c r="DJ666" i="3" s="1"/>
  <c r="DG666" i="3"/>
  <c r="DH666" i="3"/>
  <c r="DI666" i="3"/>
  <c r="CP57" i="1"/>
  <c r="O57" i="1" s="1"/>
  <c r="GM57" i="1" s="1"/>
  <c r="GO57" i="1" s="1"/>
  <c r="CP136" i="1"/>
  <c r="O136" i="1" s="1"/>
  <c r="GM136" i="1" s="1"/>
  <c r="GO136" i="1" s="1"/>
  <c r="CP197" i="1"/>
  <c r="O197" i="1" s="1"/>
  <c r="GM197" i="1" s="1"/>
  <c r="FR197" i="1"/>
  <c r="CY127" i="1"/>
  <c r="CZ127" i="1"/>
  <c r="AF152" i="1"/>
  <c r="X127" i="1"/>
  <c r="AK152" i="1" s="1"/>
  <c r="Y127" i="1"/>
  <c r="BC125" i="1"/>
  <c r="F168" i="1"/>
  <c r="GM199" i="1"/>
  <c r="CP186" i="1"/>
  <c r="O186" i="1" s="1"/>
  <c r="DF178" i="3"/>
  <c r="DJ178" i="3" s="1"/>
  <c r="DG178" i="3"/>
  <c r="DH178" i="3"/>
  <c r="DI178" i="3"/>
  <c r="GM220" i="1"/>
  <c r="GO220" i="1" s="1"/>
  <c r="CP265" i="1"/>
  <c r="O265" i="1" s="1"/>
  <c r="GM265" i="1" s="1"/>
  <c r="FR265" i="1"/>
  <c r="CP228" i="1"/>
  <c r="O228" i="1" s="1"/>
  <c r="GM228" i="1" s="1"/>
  <c r="CY254" i="1"/>
  <c r="Y254" i="1"/>
  <c r="X254" i="1"/>
  <c r="CZ254" i="1"/>
  <c r="FR231" i="1"/>
  <c r="CP231" i="1"/>
  <c r="O231" i="1" s="1"/>
  <c r="GM231" i="1" s="1"/>
  <c r="X262" i="1"/>
  <c r="CZ262" i="1"/>
  <c r="Y262" i="1"/>
  <c r="CY262" i="1"/>
  <c r="CP262" i="1"/>
  <c r="O262" i="1" s="1"/>
  <c r="GM272" i="1"/>
  <c r="ET184" i="1"/>
  <c r="P302" i="1"/>
  <c r="FY184" i="1"/>
  <c r="EP289" i="1"/>
  <c r="EA321" i="1"/>
  <c r="DN426" i="1"/>
  <c r="CP333" i="1"/>
  <c r="O333" i="1" s="1"/>
  <c r="GM333" i="1" s="1"/>
  <c r="GO333" i="1" s="1"/>
  <c r="AC426" i="1"/>
  <c r="Y353" i="1"/>
  <c r="CY353" i="1"/>
  <c r="CZ353" i="1"/>
  <c r="X353" i="1"/>
  <c r="CP353" i="1"/>
  <c r="O353" i="1" s="1"/>
  <c r="GM353" i="1" s="1"/>
  <c r="GO353" i="1" s="1"/>
  <c r="CI321" i="1"/>
  <c r="AZ426" i="1"/>
  <c r="CP359" i="1"/>
  <c r="O359" i="1" s="1"/>
  <c r="GM359" i="1" s="1"/>
  <c r="GO359" i="1" s="1"/>
  <c r="R471" i="1"/>
  <c r="Q471" i="1"/>
  <c r="S471" i="1"/>
  <c r="T471" i="1"/>
  <c r="CP348" i="1"/>
  <c r="O348" i="1" s="1"/>
  <c r="GM348" i="1" s="1"/>
  <c r="GO348" i="1" s="1"/>
  <c r="GM362" i="1"/>
  <c r="GO362" i="1" s="1"/>
  <c r="CG321" i="1"/>
  <c r="AX426" i="1"/>
  <c r="FY458" i="1"/>
  <c r="EP537" i="1"/>
  <c r="Y482" i="1"/>
  <c r="CY482" i="1"/>
  <c r="CZ482" i="1"/>
  <c r="X482" i="1"/>
  <c r="GM482" i="1" s="1"/>
  <c r="GO482" i="1" s="1"/>
  <c r="CP521" i="1"/>
  <c r="O521" i="1" s="1"/>
  <c r="GM521" i="1" s="1"/>
  <c r="GO521" i="1" s="1"/>
  <c r="CY573" i="1"/>
  <c r="X573" i="1"/>
  <c r="Y573" i="1"/>
  <c r="CZ573" i="1"/>
  <c r="CY476" i="1"/>
  <c r="CZ476" i="1"/>
  <c r="X476" i="1"/>
  <c r="Y476" i="1"/>
  <c r="GM476" i="1" s="1"/>
  <c r="GO476" i="1" s="1"/>
  <c r="AO458" i="1"/>
  <c r="F541" i="1"/>
  <c r="V486" i="1"/>
  <c r="DZ612" i="1"/>
  <c r="DM683" i="1"/>
  <c r="CP490" i="1"/>
  <c r="O490" i="1" s="1"/>
  <c r="GM490" i="1" s="1"/>
  <c r="GO490" i="1" s="1"/>
  <c r="GM624" i="1"/>
  <c r="GO624" i="1" s="1"/>
  <c r="U478" i="1"/>
  <c r="CZ500" i="1"/>
  <c r="X500" i="1"/>
  <c r="Y500" i="1"/>
  <c r="CY500" i="1"/>
  <c r="GM644" i="1"/>
  <c r="GO644" i="1" s="1"/>
  <c r="DW786" i="1"/>
  <c r="CP719" i="1"/>
  <c r="O719" i="1" s="1"/>
  <c r="GM719" i="1" s="1"/>
  <c r="GO719" i="1" s="1"/>
  <c r="AC786" i="1"/>
  <c r="Y665" i="1"/>
  <c r="X665" i="1"/>
  <c r="CY665" i="1"/>
  <c r="CZ665" i="1"/>
  <c r="P603" i="1"/>
  <c r="DN569" i="1"/>
  <c r="CP665" i="1"/>
  <c r="O665" i="1" s="1"/>
  <c r="U580" i="1"/>
  <c r="AH569" i="1"/>
  <c r="CP640" i="1"/>
  <c r="O640" i="1" s="1"/>
  <c r="GM640" i="1" s="1"/>
  <c r="GO640" i="1" s="1"/>
  <c r="GM739" i="1"/>
  <c r="GO739" i="1" s="1"/>
  <c r="CP736" i="1"/>
  <c r="O736" i="1" s="1"/>
  <c r="GM736" i="1" s="1"/>
  <c r="GO736" i="1" s="1"/>
  <c r="DF241" i="3"/>
  <c r="DJ241" i="3" s="1"/>
  <c r="DI241" i="3"/>
  <c r="DG241" i="3"/>
  <c r="DH241" i="3"/>
  <c r="CP630" i="1"/>
  <c r="O630" i="1" s="1"/>
  <c r="V734" i="1"/>
  <c r="CY774" i="1"/>
  <c r="CZ774" i="1"/>
  <c r="X774" i="1"/>
  <c r="GM774" i="1" s="1"/>
  <c r="GO774" i="1" s="1"/>
  <c r="Y774" i="1"/>
  <c r="GM841" i="1"/>
  <c r="GO841" i="1" s="1"/>
  <c r="DI284" i="3"/>
  <c r="DF284" i="3"/>
  <c r="DJ284" i="3" s="1"/>
  <c r="DG284" i="3"/>
  <c r="DH284" i="3"/>
  <c r="GM880" i="1"/>
  <c r="GO880" i="1" s="1"/>
  <c r="EG715" i="1"/>
  <c r="P790" i="1"/>
  <c r="CP853" i="1"/>
  <c r="O853" i="1" s="1"/>
  <c r="GM853" i="1" s="1"/>
  <c r="GO853" i="1" s="1"/>
  <c r="CY752" i="1"/>
  <c r="X752" i="1"/>
  <c r="CZ752" i="1"/>
  <c r="CP752" i="1"/>
  <c r="O752" i="1" s="1"/>
  <c r="Y752" i="1"/>
  <c r="CP863" i="1"/>
  <c r="O863" i="1" s="1"/>
  <c r="GM863" i="1" s="1"/>
  <c r="GO863" i="1" s="1"/>
  <c r="Y905" i="1"/>
  <c r="X905" i="1"/>
  <c r="GM905" i="1" s="1"/>
  <c r="GO905" i="1" s="1"/>
  <c r="CY905" i="1"/>
  <c r="CZ905" i="1"/>
  <c r="CZ927" i="1"/>
  <c r="X927" i="1"/>
  <c r="GM927" i="1" s="1"/>
  <c r="GO927" i="1" s="1"/>
  <c r="CY927" i="1"/>
  <c r="Y927" i="1"/>
  <c r="CY842" i="1"/>
  <c r="CZ842" i="1"/>
  <c r="X842" i="1"/>
  <c r="Y842" i="1"/>
  <c r="GM859" i="1"/>
  <c r="GO859" i="1" s="1"/>
  <c r="CZ894" i="1"/>
  <c r="X894" i="1"/>
  <c r="Y894" i="1"/>
  <c r="CY894" i="1"/>
  <c r="GM907" i="1"/>
  <c r="GO907" i="1" s="1"/>
  <c r="X727" i="1"/>
  <c r="GM727" i="1" s="1"/>
  <c r="GO727" i="1" s="1"/>
  <c r="Y727" i="1"/>
  <c r="AL786" i="1" s="1"/>
  <c r="CY727" i="1"/>
  <c r="CZ727" i="1"/>
  <c r="GM918" i="1"/>
  <c r="GO918" i="1" s="1"/>
  <c r="GM931" i="1"/>
  <c r="GO931" i="1" s="1"/>
  <c r="CP910" i="1"/>
  <c r="O910" i="1" s="1"/>
  <c r="GM910" i="1" s="1"/>
  <c r="GO910" i="1" s="1"/>
  <c r="Y986" i="1"/>
  <c r="CY986" i="1"/>
  <c r="CZ986" i="1"/>
  <c r="X986" i="1"/>
  <c r="GM986" i="1" s="1"/>
  <c r="GO986" i="1" s="1"/>
  <c r="GM970" i="1"/>
  <c r="GO970" i="1" s="1"/>
  <c r="CP952" i="1"/>
  <c r="O952" i="1" s="1"/>
  <c r="GM952" i="1" s="1"/>
  <c r="GO952" i="1" s="1"/>
  <c r="CP972" i="1"/>
  <c r="O972" i="1" s="1"/>
  <c r="GM972" i="1" s="1"/>
  <c r="GO972" i="1" s="1"/>
  <c r="CP935" i="1"/>
  <c r="O935" i="1" s="1"/>
  <c r="GM996" i="1"/>
  <c r="GO996" i="1" s="1"/>
  <c r="Y1035" i="1"/>
  <c r="CY1035" i="1"/>
  <c r="CZ1035" i="1"/>
  <c r="X1035" i="1"/>
  <c r="CY1008" i="1"/>
  <c r="CZ1008" i="1"/>
  <c r="Y1008" i="1"/>
  <c r="X1008" i="1"/>
  <c r="AZ818" i="1"/>
  <c r="F1082" i="1"/>
  <c r="GM991" i="1"/>
  <c r="GO991" i="1" s="1"/>
  <c r="GM1027" i="1"/>
  <c r="GO1027" i="1" s="1"/>
  <c r="X1061" i="1"/>
  <c r="GM1061" i="1" s="1"/>
  <c r="GO1061" i="1" s="1"/>
  <c r="Y1061" i="1"/>
  <c r="CY1061" i="1"/>
  <c r="CZ1061" i="1"/>
  <c r="CZ1033" i="1"/>
  <c r="X1033" i="1"/>
  <c r="Y1033" i="1"/>
  <c r="CY1033" i="1"/>
  <c r="V975" i="1"/>
  <c r="CP1035" i="1"/>
  <c r="O1035" i="1" s="1"/>
  <c r="GM1035" i="1" s="1"/>
  <c r="GO1035" i="1" s="1"/>
  <c r="DF416" i="3"/>
  <c r="DJ416" i="3" s="1"/>
  <c r="DG416" i="3"/>
  <c r="DH416" i="3"/>
  <c r="DI416" i="3"/>
  <c r="CZ1112" i="1"/>
  <c r="CY1112" i="1"/>
  <c r="X1112" i="1"/>
  <c r="Y1112" i="1"/>
  <c r="CP1059" i="1"/>
  <c r="O1059" i="1" s="1"/>
  <c r="GM1059" i="1" s="1"/>
  <c r="GO1059" i="1" s="1"/>
  <c r="P1144" i="1"/>
  <c r="EU1103" i="1"/>
  <c r="GM1174" i="1"/>
  <c r="GO1174" i="1" s="1"/>
  <c r="V1007" i="1"/>
  <c r="GM1243" i="1"/>
  <c r="GO1243" i="1" s="1"/>
  <c r="W1266" i="1"/>
  <c r="Q1266" i="1"/>
  <c r="R1266" i="1"/>
  <c r="DW1305" i="1" s="1"/>
  <c r="U1266" i="1"/>
  <c r="DF613" i="3"/>
  <c r="DH613" i="3"/>
  <c r="DI613" i="3"/>
  <c r="DG613" i="3"/>
  <c r="DJ613" i="3" s="1"/>
  <c r="EU818" i="1"/>
  <c r="P1087" i="1"/>
  <c r="DF422" i="3"/>
  <c r="DG422" i="3"/>
  <c r="DJ422" i="3" s="1"/>
  <c r="DH422" i="3"/>
  <c r="DI422" i="3"/>
  <c r="DF394" i="3"/>
  <c r="DJ394" i="3" s="1"/>
  <c r="DG394" i="3"/>
  <c r="DH394" i="3"/>
  <c r="DI394" i="3"/>
  <c r="DG532" i="3"/>
  <c r="DH532" i="3"/>
  <c r="DI532" i="3"/>
  <c r="DF532" i="3"/>
  <c r="DJ532" i="3" s="1"/>
  <c r="DF540" i="3"/>
  <c r="DJ540" i="3" s="1"/>
  <c r="DG540" i="3"/>
  <c r="DH540" i="3"/>
  <c r="DI540" i="3"/>
  <c r="U1280" i="1"/>
  <c r="V1280" i="1"/>
  <c r="Q1280" i="1"/>
  <c r="R1280" i="1"/>
  <c r="DF799" i="3"/>
  <c r="DJ799" i="3" s="1"/>
  <c r="DG799" i="3"/>
  <c r="DH799" i="3"/>
  <c r="DI799" i="3"/>
  <c r="F1202" i="1"/>
  <c r="AU1160" i="1"/>
  <c r="CP1239" i="1"/>
  <c r="O1239" i="1" s="1"/>
  <c r="GM1239" i="1" s="1"/>
  <c r="GO1239" i="1" s="1"/>
  <c r="DI571" i="3"/>
  <c r="DF571" i="3"/>
  <c r="DJ571" i="3" s="1"/>
  <c r="DG571" i="3"/>
  <c r="DH571" i="3"/>
  <c r="DF681" i="3"/>
  <c r="DJ681" i="3" s="1"/>
  <c r="DG681" i="3"/>
  <c r="DH681" i="3"/>
  <c r="DI681" i="3"/>
  <c r="T1268" i="1"/>
  <c r="CY1301" i="1"/>
  <c r="CZ1301" i="1"/>
  <c r="X1301" i="1"/>
  <c r="Y1301" i="1"/>
  <c r="DF774" i="3"/>
  <c r="DJ774" i="3" s="1"/>
  <c r="DG774" i="3"/>
  <c r="DH774" i="3"/>
  <c r="DI774" i="3"/>
  <c r="X1248" i="1"/>
  <c r="Y1248" i="1"/>
  <c r="CY1248" i="1"/>
  <c r="CZ1248" i="1"/>
  <c r="DI690" i="3"/>
  <c r="DF690" i="3"/>
  <c r="DJ690" i="3" s="1"/>
  <c r="DG690" i="3"/>
  <c r="DH690" i="3"/>
  <c r="DG551" i="3"/>
  <c r="DI551" i="3"/>
  <c r="DH551" i="3"/>
  <c r="DF551" i="3"/>
  <c r="DJ551" i="3" s="1"/>
  <c r="W1399" i="1"/>
  <c r="Q1399" i="1"/>
  <c r="R1399" i="1"/>
  <c r="S1399" i="1"/>
  <c r="CY1235" i="1"/>
  <c r="CZ1235" i="1"/>
  <c r="X1235" i="1"/>
  <c r="GM1235" i="1" s="1"/>
  <c r="GO1235" i="1" s="1"/>
  <c r="Y1235" i="1"/>
  <c r="DF577" i="3"/>
  <c r="DG577" i="3"/>
  <c r="DH577" i="3"/>
  <c r="DI577" i="3"/>
  <c r="DJ577" i="3" s="1"/>
  <c r="DF668" i="3"/>
  <c r="DJ668" i="3" s="1"/>
  <c r="DG668" i="3"/>
  <c r="DH668" i="3"/>
  <c r="DI668" i="3"/>
  <c r="P1346" i="1"/>
  <c r="DU1356" i="1" s="1"/>
  <c r="DF757" i="3"/>
  <c r="DG757" i="3"/>
  <c r="DH757" i="3"/>
  <c r="DI757" i="3"/>
  <c r="DJ757" i="3" s="1"/>
  <c r="DF721" i="3"/>
  <c r="DG721" i="3"/>
  <c r="DH721" i="3"/>
  <c r="DI721" i="3"/>
  <c r="DJ721" i="3" s="1"/>
  <c r="CP1221" i="1"/>
  <c r="O1221" i="1" s="1"/>
  <c r="GX1247" i="1"/>
  <c r="GM1351" i="1"/>
  <c r="GO1351" i="1" s="1"/>
  <c r="T1128" i="1"/>
  <c r="AG1103" i="1"/>
  <c r="CZ1394" i="1"/>
  <c r="X1394" i="1"/>
  <c r="Y1394" i="1"/>
  <c r="AL1401" i="1" s="1"/>
  <c r="CY1394" i="1"/>
  <c r="AX1337" i="1"/>
  <c r="F1363" i="1"/>
  <c r="AS1337" i="1"/>
  <c r="F1373" i="1"/>
  <c r="ER1388" i="1"/>
  <c r="P1412" i="1"/>
  <c r="AU1337" i="1"/>
  <c r="F1375" i="1"/>
  <c r="T1346" i="1"/>
  <c r="CP1340" i="1"/>
  <c r="O1340" i="1" s="1"/>
  <c r="CP1267" i="1"/>
  <c r="O1267" i="1" s="1"/>
  <c r="GM1267" i="1" s="1"/>
  <c r="GO1267" i="1" s="1"/>
  <c r="P1393" i="1"/>
  <c r="DW818" i="1" l="1"/>
  <c r="DJ1071" i="1"/>
  <c r="EB458" i="1"/>
  <c r="DO537" i="1"/>
  <c r="AL1388" i="1"/>
  <c r="Y1401" i="1"/>
  <c r="DW1215" i="1"/>
  <c r="DJ1305" i="1"/>
  <c r="GM1274" i="1"/>
  <c r="GN1274" i="1" s="1"/>
  <c r="FT1305" i="1" s="1"/>
  <c r="AD715" i="1"/>
  <c r="Q786" i="1"/>
  <c r="DW1388" i="1"/>
  <c r="DJ1401" i="1"/>
  <c r="AG715" i="1"/>
  <c r="T786" i="1"/>
  <c r="AI818" i="1"/>
  <c r="V1071" i="1"/>
  <c r="DI152" i="1"/>
  <c r="DV125" i="1"/>
  <c r="GB1215" i="1"/>
  <c r="ES1305" i="1"/>
  <c r="DX458" i="1"/>
  <c r="DK537" i="1"/>
  <c r="AJ715" i="1"/>
  <c r="W786" i="1"/>
  <c r="AJ818" i="1"/>
  <c r="W1071" i="1"/>
  <c r="EC321" i="1"/>
  <c r="DP426" i="1"/>
  <c r="DP683" i="1"/>
  <c r="EC612" i="1"/>
  <c r="CJ715" i="1"/>
  <c r="BA786" i="1"/>
  <c r="ED184" i="1"/>
  <c r="DQ289" i="1"/>
  <c r="AH818" i="1"/>
  <c r="U1071" i="1"/>
  <c r="EI22" i="1"/>
  <c r="P1441" i="1"/>
  <c r="EI1461" i="1"/>
  <c r="ED1103" i="1"/>
  <c r="DQ1128" i="1"/>
  <c r="DZ818" i="1"/>
  <c r="DM1071" i="1"/>
  <c r="DW125" i="1"/>
  <c r="DJ152" i="1"/>
  <c r="GB125" i="1"/>
  <c r="ES152" i="1"/>
  <c r="AI715" i="1"/>
  <c r="V786" i="1"/>
  <c r="EC1103" i="1"/>
  <c r="DP1128" i="1"/>
  <c r="AL321" i="1"/>
  <c r="Y426" i="1"/>
  <c r="DU1215" i="1"/>
  <c r="FW1305" i="1"/>
  <c r="FX1305" i="1"/>
  <c r="FZ1305" i="1"/>
  <c r="DH1305" i="1"/>
  <c r="DZ715" i="1"/>
  <c r="DM786" i="1"/>
  <c r="DV818" i="1"/>
  <c r="DI1071" i="1"/>
  <c r="DN1356" i="1"/>
  <c r="EA1337" i="1"/>
  <c r="DU1337" i="1"/>
  <c r="FX1356" i="1"/>
  <c r="FW1356" i="1"/>
  <c r="FZ1356" i="1"/>
  <c r="DH1356" i="1"/>
  <c r="DJ1356" i="1"/>
  <c r="DW1337" i="1"/>
  <c r="AL715" i="1"/>
  <c r="Y786" i="1"/>
  <c r="DX1388" i="1"/>
  <c r="DK1401" i="1"/>
  <c r="DV1215" i="1"/>
  <c r="DI1305" i="1"/>
  <c r="AQ22" i="1"/>
  <c r="AQ1461" i="1"/>
  <c r="F1441" i="1"/>
  <c r="ED26" i="1"/>
  <c r="DQ93" i="1"/>
  <c r="DX715" i="1"/>
  <c r="DK786" i="1"/>
  <c r="CJ1215" i="1"/>
  <c r="BA1305" i="1"/>
  <c r="DZ1215" i="1"/>
  <c r="DM1305" i="1"/>
  <c r="AL1103" i="1"/>
  <c r="Y1128" i="1"/>
  <c r="DZ1388" i="1"/>
  <c r="DM1401" i="1"/>
  <c r="EB818" i="1"/>
  <c r="DO1071" i="1"/>
  <c r="EA818" i="1"/>
  <c r="DN1071" i="1"/>
  <c r="AE458" i="1"/>
  <c r="R537" i="1"/>
  <c r="AE1215" i="1"/>
  <c r="R1305" i="1"/>
  <c r="AG818" i="1"/>
  <c r="T1071" i="1"/>
  <c r="EB125" i="1"/>
  <c r="DO152" i="1"/>
  <c r="AD1337" i="1"/>
  <c r="Q1356" i="1"/>
  <c r="GM738" i="1"/>
  <c r="GO738" i="1" s="1"/>
  <c r="EB1215" i="1"/>
  <c r="DO1305" i="1"/>
  <c r="GB818" i="1"/>
  <c r="ES1071" i="1"/>
  <c r="EM22" i="1"/>
  <c r="EM1461" i="1"/>
  <c r="P1450" i="1"/>
  <c r="AH1215" i="1"/>
  <c r="U1305" i="1"/>
  <c r="AE818" i="1"/>
  <c r="R1071" i="1"/>
  <c r="EC26" i="1"/>
  <c r="DP93" i="1"/>
  <c r="AI1215" i="1"/>
  <c r="V1305" i="1"/>
  <c r="CJ818" i="1"/>
  <c r="BA1071" i="1"/>
  <c r="AL26" i="1"/>
  <c r="Y93" i="1"/>
  <c r="DN786" i="1"/>
  <c r="EA715" i="1"/>
  <c r="AD818" i="1"/>
  <c r="Q1071" i="1"/>
  <c r="AF1160" i="1"/>
  <c r="S1183" i="1"/>
  <c r="DO1103" i="1"/>
  <c r="P1152" i="1"/>
  <c r="AH26" i="1"/>
  <c r="U93" i="1"/>
  <c r="AE1337" i="1"/>
  <c r="R1356" i="1"/>
  <c r="GM1221" i="1"/>
  <c r="GO1221" i="1" s="1"/>
  <c r="DW715" i="1"/>
  <c r="DJ786" i="1"/>
  <c r="P449" i="1"/>
  <c r="DN321" i="1"/>
  <c r="GM1218" i="1"/>
  <c r="EP715" i="1"/>
  <c r="P793" i="1"/>
  <c r="AF569" i="1"/>
  <c r="S580" i="1"/>
  <c r="ES321" i="1"/>
  <c r="P446" i="1"/>
  <c r="DX818" i="1"/>
  <c r="DK1071" i="1"/>
  <c r="GM867" i="1"/>
  <c r="GO867" i="1" s="1"/>
  <c r="BY289" i="1"/>
  <c r="T26" i="1"/>
  <c r="F114" i="1"/>
  <c r="P1190" i="1"/>
  <c r="EP1160" i="1"/>
  <c r="AJ1215" i="1"/>
  <c r="W1305" i="1"/>
  <c r="W537" i="1"/>
  <c r="AJ458" i="1"/>
  <c r="DW184" i="1"/>
  <c r="DJ289" i="1"/>
  <c r="X1266" i="1"/>
  <c r="Y1266" i="1"/>
  <c r="CY1266" i="1"/>
  <c r="CZ1266" i="1"/>
  <c r="GM741" i="1"/>
  <c r="GO741" i="1" s="1"/>
  <c r="DW612" i="1"/>
  <c r="DJ683" i="1"/>
  <c r="GM145" i="1"/>
  <c r="GO145" i="1" s="1"/>
  <c r="R289" i="1"/>
  <c r="AE184" i="1"/>
  <c r="GM463" i="1"/>
  <c r="AK426" i="1"/>
  <c r="AU22" i="1"/>
  <c r="F1450" i="1"/>
  <c r="AU1461" i="1"/>
  <c r="CP975" i="1"/>
  <c r="O975" i="1" s="1"/>
  <c r="DU26" i="1"/>
  <c r="FX93" i="1"/>
  <c r="DH93" i="1"/>
  <c r="FZ93" i="1"/>
  <c r="FW93" i="1"/>
  <c r="CP734" i="1"/>
  <c r="O734" i="1" s="1"/>
  <c r="GM734" i="1" s="1"/>
  <c r="GO734" i="1" s="1"/>
  <c r="CP968" i="1"/>
  <c r="O968" i="1" s="1"/>
  <c r="GM968" i="1" s="1"/>
  <c r="GO968" i="1" s="1"/>
  <c r="DI1160" i="1"/>
  <c r="P1195" i="1"/>
  <c r="DT289" i="1"/>
  <c r="W26" i="1"/>
  <c r="F117" i="1"/>
  <c r="CY1274" i="1"/>
  <c r="X1274" i="1"/>
  <c r="Y1274" i="1"/>
  <c r="CZ1274" i="1"/>
  <c r="F1152" i="1"/>
  <c r="W1103" i="1"/>
  <c r="AD26" i="1"/>
  <c r="Q93" i="1"/>
  <c r="EP1215" i="1"/>
  <c r="P1312" i="1"/>
  <c r="AD125" i="1"/>
  <c r="Q152" i="1"/>
  <c r="F1412" i="1"/>
  <c r="AZ1388" i="1"/>
  <c r="AS458" i="1"/>
  <c r="F554" i="1"/>
  <c r="AH612" i="1"/>
  <c r="U683" i="1"/>
  <c r="CY1278" i="1"/>
  <c r="Y1278" i="1"/>
  <c r="X1278" i="1"/>
  <c r="CZ1278" i="1"/>
  <c r="CY1354" i="1"/>
  <c r="CZ1354" i="1"/>
  <c r="X1354" i="1"/>
  <c r="Y1354" i="1"/>
  <c r="AC184" i="1"/>
  <c r="CE289" i="1"/>
  <c r="CF289" i="1"/>
  <c r="CH289" i="1"/>
  <c r="P289" i="1"/>
  <c r="U569" i="1"/>
  <c r="F602" i="1"/>
  <c r="CP1278" i="1"/>
  <c r="O1278" i="1" s="1"/>
  <c r="EI612" i="1"/>
  <c r="P693" i="1"/>
  <c r="AK580" i="1"/>
  <c r="DX125" i="1"/>
  <c r="DK152" i="1"/>
  <c r="CY1029" i="1"/>
  <c r="Y1029" i="1"/>
  <c r="X1029" i="1"/>
  <c r="CZ1029" i="1"/>
  <c r="ED683" i="1"/>
  <c r="AX612" i="1"/>
  <c r="F690" i="1"/>
  <c r="V612" i="1"/>
  <c r="F706" i="1"/>
  <c r="V125" i="1"/>
  <c r="F175" i="1"/>
  <c r="BA26" i="1"/>
  <c r="F113" i="1"/>
  <c r="AD1215" i="1"/>
  <c r="Q1305" i="1"/>
  <c r="CP1029" i="1"/>
  <c r="O1029" i="1" s="1"/>
  <c r="CP937" i="1"/>
  <c r="O937" i="1" s="1"/>
  <c r="DM321" i="1"/>
  <c r="P448" i="1"/>
  <c r="GM1177" i="1"/>
  <c r="GO1177" i="1" s="1"/>
  <c r="GM1057" i="1"/>
  <c r="GO1057" i="1" s="1"/>
  <c r="AX818" i="1"/>
  <c r="F1078" i="1"/>
  <c r="DT1128" i="1"/>
  <c r="GM1106" i="1"/>
  <c r="CG715" i="1"/>
  <c r="AX786" i="1"/>
  <c r="GM678" i="1"/>
  <c r="GO678" i="1" s="1"/>
  <c r="AB426" i="1"/>
  <c r="DU152" i="1"/>
  <c r="GM1258" i="1"/>
  <c r="GO1258" i="1" s="1"/>
  <c r="CY1250" i="1"/>
  <c r="CZ1250" i="1"/>
  <c r="X1250" i="1"/>
  <c r="GM1250" i="1" s="1"/>
  <c r="GO1250" i="1" s="1"/>
  <c r="Y1250" i="1"/>
  <c r="AL1305" i="1" s="1"/>
  <c r="CY1247" i="1"/>
  <c r="CZ1247" i="1"/>
  <c r="X1247" i="1"/>
  <c r="GM1247" i="1" s="1"/>
  <c r="GO1247" i="1" s="1"/>
  <c r="Y1247" i="1"/>
  <c r="X1028" i="1"/>
  <c r="GM1028" i="1" s="1"/>
  <c r="GO1028" i="1" s="1"/>
  <c r="Y1028" i="1"/>
  <c r="CY1028" i="1"/>
  <c r="CZ1028" i="1"/>
  <c r="GM269" i="1"/>
  <c r="ER26" i="1"/>
  <c r="P104" i="1"/>
  <c r="GB715" i="1"/>
  <c r="ES786" i="1"/>
  <c r="CP1257" i="1"/>
  <c r="O1257" i="1" s="1"/>
  <c r="AB1305" i="1" s="1"/>
  <c r="DY1305" i="1"/>
  <c r="GM1012" i="1"/>
  <c r="GO1012" i="1" s="1"/>
  <c r="AZ458" i="1"/>
  <c r="F548" i="1"/>
  <c r="AL683" i="1"/>
  <c r="FY321" i="1"/>
  <c r="EP426" i="1"/>
  <c r="GM29" i="1"/>
  <c r="DT93" i="1"/>
  <c r="CZ937" i="1"/>
  <c r="X937" i="1"/>
  <c r="Y937" i="1"/>
  <c r="CY937" i="1"/>
  <c r="BA321" i="1"/>
  <c r="F446" i="1"/>
  <c r="AH537" i="1"/>
  <c r="DX184" i="1"/>
  <c r="DK289" i="1"/>
  <c r="Y1348" i="1"/>
  <c r="CY1348" i="1"/>
  <c r="CZ1348" i="1"/>
  <c r="X1348" i="1"/>
  <c r="GM1348" i="1" s="1"/>
  <c r="GO1348" i="1" s="1"/>
  <c r="DW321" i="1"/>
  <c r="DJ426" i="1"/>
  <c r="DN184" i="1"/>
  <c r="P312" i="1"/>
  <c r="GM330" i="1"/>
  <c r="GO330" i="1" s="1"/>
  <c r="GO187" i="1"/>
  <c r="FU289" i="1" s="1"/>
  <c r="X1399" i="1"/>
  <c r="Y1399" i="1"/>
  <c r="CY1399" i="1"/>
  <c r="CZ1399" i="1"/>
  <c r="AK26" i="1"/>
  <c r="X93" i="1"/>
  <c r="ED321" i="1"/>
  <c r="DQ426" i="1"/>
  <c r="GM1120" i="1"/>
  <c r="GO1120" i="1" s="1"/>
  <c r="CB93" i="1"/>
  <c r="CP976" i="1"/>
  <c r="O976" i="1" s="1"/>
  <c r="DY715" i="1"/>
  <c r="DL786" i="1"/>
  <c r="GM665" i="1"/>
  <c r="GO665" i="1" s="1"/>
  <c r="EP184" i="1"/>
  <c r="P296" i="1"/>
  <c r="GM186" i="1"/>
  <c r="AB289" i="1"/>
  <c r="AL1183" i="1"/>
  <c r="DU715" i="1"/>
  <c r="FX786" i="1"/>
  <c r="FZ786" i="1"/>
  <c r="DH786" i="1"/>
  <c r="FW786" i="1"/>
  <c r="FY612" i="1"/>
  <c r="EP683" i="1"/>
  <c r="DQ580" i="1"/>
  <c r="ED569" i="1"/>
  <c r="GM571" i="1"/>
  <c r="AB580" i="1"/>
  <c r="GM128" i="1"/>
  <c r="DT152" i="1"/>
  <c r="F1150" i="1"/>
  <c r="U1103" i="1"/>
  <c r="DL321" i="1"/>
  <c r="P447" i="1"/>
  <c r="X738" i="1"/>
  <c r="Y738" i="1"/>
  <c r="CY738" i="1"/>
  <c r="CZ738" i="1"/>
  <c r="CB1305" i="1"/>
  <c r="EP1103" i="1"/>
  <c r="P1135" i="1"/>
  <c r="GO323" i="1"/>
  <c r="AJ125" i="1"/>
  <c r="W152" i="1"/>
  <c r="W1431" i="1" s="1"/>
  <c r="GM130" i="1"/>
  <c r="GO130" i="1" s="1"/>
  <c r="CZ893" i="1"/>
  <c r="Y893" i="1"/>
  <c r="X893" i="1"/>
  <c r="CY893" i="1"/>
  <c r="CP742" i="1"/>
  <c r="O742" i="1" s="1"/>
  <c r="GM742" i="1" s="1"/>
  <c r="GO742" i="1" s="1"/>
  <c r="DM184" i="1"/>
  <c r="P311" i="1"/>
  <c r="GM256" i="1"/>
  <c r="AD1160" i="1"/>
  <c r="Q1183" i="1"/>
  <c r="GM902" i="1"/>
  <c r="GO902" i="1" s="1"/>
  <c r="AK683" i="1"/>
  <c r="CP1280" i="1"/>
  <c r="O1280" i="1" s="1"/>
  <c r="GM637" i="1"/>
  <c r="GO637" i="1" s="1"/>
  <c r="DV1356" i="1"/>
  <c r="GM999" i="1"/>
  <c r="GO999" i="1" s="1"/>
  <c r="CY734" i="1"/>
  <c r="CZ734" i="1"/>
  <c r="X734" i="1"/>
  <c r="Y734" i="1"/>
  <c r="DY1356" i="1"/>
  <c r="CE1356" i="1"/>
  <c r="CF1356" i="1"/>
  <c r="AC1337" i="1"/>
  <c r="CH1356" i="1"/>
  <c r="P1356" i="1"/>
  <c r="AF1305" i="1"/>
  <c r="DN612" i="1"/>
  <c r="P706" i="1"/>
  <c r="DV612" i="1"/>
  <c r="DI683" i="1"/>
  <c r="DL184" i="1"/>
  <c r="P310" i="1"/>
  <c r="GM134" i="1"/>
  <c r="F604" i="1"/>
  <c r="W569" i="1"/>
  <c r="T1337" i="1"/>
  <c r="F1377" i="1"/>
  <c r="F1416" i="1"/>
  <c r="S1388" i="1"/>
  <c r="P1150" i="1"/>
  <c r="DM1103" i="1"/>
  <c r="AC715" i="1"/>
  <c r="CE786" i="1"/>
  <c r="CF786" i="1"/>
  <c r="CH786" i="1"/>
  <c r="P786" i="1"/>
  <c r="AD184" i="1"/>
  <c r="Q289" i="1"/>
  <c r="CY1257" i="1"/>
  <c r="CZ1257" i="1"/>
  <c r="X1257" i="1"/>
  <c r="Y1257" i="1"/>
  <c r="AZ321" i="1"/>
  <c r="F437" i="1"/>
  <c r="AK1183" i="1"/>
  <c r="BC22" i="1"/>
  <c r="BC1461" i="1"/>
  <c r="F1447" i="1"/>
  <c r="AF184" i="1"/>
  <c r="S289" i="1"/>
  <c r="CY1393" i="1"/>
  <c r="CZ1393" i="1"/>
  <c r="X1393" i="1"/>
  <c r="EC1401" i="1" s="1"/>
  <c r="Y1393" i="1"/>
  <c r="ED1401" i="1" s="1"/>
  <c r="CY1347" i="1"/>
  <c r="CZ1347" i="1"/>
  <c r="X1347" i="1"/>
  <c r="GM1347" i="1" s="1"/>
  <c r="GO1347" i="1" s="1"/>
  <c r="Y1347" i="1"/>
  <c r="FZ1183" i="1"/>
  <c r="DU1160" i="1"/>
  <c r="DH1183" i="1"/>
  <c r="FW1183" i="1"/>
  <c r="FX1183" i="1"/>
  <c r="GM1054" i="1"/>
  <c r="GO1054" i="1" s="1"/>
  <c r="CP893" i="1"/>
  <c r="O893" i="1" s="1"/>
  <c r="GM893" i="1" s="1"/>
  <c r="GO893" i="1" s="1"/>
  <c r="W612" i="1"/>
  <c r="F707" i="1"/>
  <c r="AB152" i="1"/>
  <c r="GM127" i="1"/>
  <c r="EA125" i="1"/>
  <c r="DN152" i="1"/>
  <c r="AI26" i="1"/>
  <c r="V93" i="1"/>
  <c r="DZ458" i="1"/>
  <c r="DM537" i="1"/>
  <c r="F592" i="1"/>
  <c r="Q569" i="1"/>
  <c r="X1007" i="1"/>
  <c r="Y1007" i="1"/>
  <c r="CY1007" i="1"/>
  <c r="CZ1007" i="1"/>
  <c r="CP860" i="1"/>
  <c r="O860" i="1" s="1"/>
  <c r="CY742" i="1"/>
  <c r="CZ742" i="1"/>
  <c r="X742" i="1"/>
  <c r="Y742" i="1"/>
  <c r="DX321" i="1"/>
  <c r="DK426" i="1"/>
  <c r="EC289" i="1"/>
  <c r="DX26" i="1"/>
  <c r="DK93" i="1"/>
  <c r="ER1160" i="1"/>
  <c r="P1194" i="1"/>
  <c r="AG537" i="1"/>
  <c r="EI184" i="1"/>
  <c r="P299" i="1"/>
  <c r="GM222" i="1"/>
  <c r="GO222" i="1" s="1"/>
  <c r="GM146" i="1"/>
  <c r="GO146" i="1" s="1"/>
  <c r="X1286" i="1"/>
  <c r="Y1286" i="1"/>
  <c r="CY1286" i="1"/>
  <c r="CZ1286" i="1"/>
  <c r="EI321" i="1"/>
  <c r="P436" i="1"/>
  <c r="DZ26" i="1"/>
  <c r="DM93" i="1"/>
  <c r="EA1388" i="1"/>
  <c r="DN1401" i="1"/>
  <c r="CY976" i="1"/>
  <c r="CZ976" i="1"/>
  <c r="X976" i="1"/>
  <c r="Y976" i="1"/>
  <c r="CF683" i="1"/>
  <c r="CH683" i="1"/>
  <c r="P683" i="1"/>
  <c r="AC612" i="1"/>
  <c r="CE683" i="1"/>
  <c r="GM466" i="1"/>
  <c r="GO466" i="1" s="1"/>
  <c r="GM1033" i="1"/>
  <c r="GO1033" i="1" s="1"/>
  <c r="AU321" i="1"/>
  <c r="F445" i="1"/>
  <c r="DU321" i="1"/>
  <c r="FZ426" i="1"/>
  <c r="DH426" i="1"/>
  <c r="FW426" i="1"/>
  <c r="FX426" i="1"/>
  <c r="ES26" i="1"/>
  <c r="P113" i="1"/>
  <c r="ER1103" i="1"/>
  <c r="P1139" i="1"/>
  <c r="CP824" i="1"/>
  <c r="O824" i="1" s="1"/>
  <c r="R1388" i="1"/>
  <c r="F1415" i="1"/>
  <c r="BA184" i="1"/>
  <c r="F309" i="1"/>
  <c r="F1207" i="1"/>
  <c r="W1160" i="1"/>
  <c r="DL612" i="1"/>
  <c r="P704" i="1"/>
  <c r="GM1266" i="1"/>
  <c r="GO1266" i="1" s="1"/>
  <c r="GO1390" i="1"/>
  <c r="CC1401" i="1" s="1"/>
  <c r="CA1401" i="1"/>
  <c r="P547" i="1"/>
  <c r="EI458" i="1"/>
  <c r="V184" i="1"/>
  <c r="F312" i="1"/>
  <c r="DW458" i="1"/>
  <c r="DJ537" i="1"/>
  <c r="EA458" i="1"/>
  <c r="DN537" i="1"/>
  <c r="W1356" i="1"/>
  <c r="AJ1337" i="1"/>
  <c r="CP1393" i="1"/>
  <c r="O1393" i="1" s="1"/>
  <c r="DU1401" i="1"/>
  <c r="GB1337" i="1"/>
  <c r="ES1356" i="1"/>
  <c r="FQ1215" i="1"/>
  <c r="EH1305" i="1"/>
  <c r="GA1305" i="1"/>
  <c r="GM720" i="1"/>
  <c r="GO720" i="1" s="1"/>
  <c r="DX569" i="1"/>
  <c r="DK580" i="1"/>
  <c r="T569" i="1"/>
  <c r="F601" i="1"/>
  <c r="DV184" i="1"/>
  <c r="DI289" i="1"/>
  <c r="GM630" i="1"/>
  <c r="GO630" i="1" s="1"/>
  <c r="EP458" i="1"/>
  <c r="P544" i="1"/>
  <c r="AI1337" i="1"/>
  <c r="V1356" i="1"/>
  <c r="EC569" i="1"/>
  <c r="DP580" i="1"/>
  <c r="V321" i="1"/>
  <c r="F449" i="1"/>
  <c r="U125" i="1"/>
  <c r="F174" i="1"/>
  <c r="GM327" i="1"/>
  <c r="GO327" i="1" s="1"/>
  <c r="GM821" i="1"/>
  <c r="DT1071" i="1"/>
  <c r="AX184" i="1"/>
  <c r="F296" i="1"/>
  <c r="X1256" i="1"/>
  <c r="GM1256" i="1" s="1"/>
  <c r="GO1256" i="1" s="1"/>
  <c r="Y1256" i="1"/>
  <c r="CZ1256" i="1"/>
  <c r="CY1256" i="1"/>
  <c r="GM1253" i="1"/>
  <c r="GO1253" i="1" s="1"/>
  <c r="X861" i="1"/>
  <c r="EC1071" i="1" s="1"/>
  <c r="Y861" i="1"/>
  <c r="CY861" i="1"/>
  <c r="CZ861" i="1"/>
  <c r="GM324" i="1"/>
  <c r="DT426" i="1"/>
  <c r="CH152" i="1"/>
  <c r="P152" i="1"/>
  <c r="CE152" i="1"/>
  <c r="CF152" i="1"/>
  <c r="AC125" i="1"/>
  <c r="GM890" i="1"/>
  <c r="GO890" i="1" s="1"/>
  <c r="GM1296" i="1"/>
  <c r="GO1296" i="1" s="1"/>
  <c r="DJ1160" i="1"/>
  <c r="P1197" i="1"/>
  <c r="CJ537" i="1"/>
  <c r="FT93" i="1"/>
  <c r="AC1103" i="1"/>
  <c r="CE1128" i="1"/>
  <c r="CF1128" i="1"/>
  <c r="CH1128" i="1"/>
  <c r="P1128" i="1"/>
  <c r="DV537" i="1"/>
  <c r="AX26" i="1"/>
  <c r="F100" i="1"/>
  <c r="AX1431" i="1"/>
  <c r="P1206" i="1"/>
  <c r="DN1160" i="1"/>
  <c r="GM1110" i="1"/>
  <c r="GO1110" i="1" s="1"/>
  <c r="X824" i="1"/>
  <c r="Y824" i="1"/>
  <c r="CY824" i="1"/>
  <c r="CZ824" i="1"/>
  <c r="GB612" i="1"/>
  <c r="ES683" i="1"/>
  <c r="AF1356" i="1"/>
  <c r="AB683" i="1"/>
  <c r="GM614" i="1"/>
  <c r="AF26" i="1"/>
  <c r="S93" i="1"/>
  <c r="AC26" i="1"/>
  <c r="CE93" i="1"/>
  <c r="CF93" i="1"/>
  <c r="CH93" i="1"/>
  <c r="P93" i="1"/>
  <c r="W1388" i="1"/>
  <c r="F1425" i="1"/>
  <c r="DU612" i="1"/>
  <c r="FW683" i="1"/>
  <c r="FZ683" i="1"/>
  <c r="DH683" i="1"/>
  <c r="FX683" i="1"/>
  <c r="DU184" i="1"/>
  <c r="FW289" i="1"/>
  <c r="DH289" i="1"/>
  <c r="CH1401" i="1"/>
  <c r="P1401" i="1"/>
  <c r="AC1388" i="1"/>
  <c r="CE1401" i="1"/>
  <c r="CF1401" i="1"/>
  <c r="DJ1128" i="1"/>
  <c r="DW1103" i="1"/>
  <c r="ER715" i="1"/>
  <c r="P797" i="1"/>
  <c r="AZ715" i="1"/>
  <c r="F797" i="1"/>
  <c r="EM458" i="1"/>
  <c r="P556" i="1"/>
  <c r="P1151" i="1"/>
  <c r="DN1103" i="1"/>
  <c r="P1143" i="1"/>
  <c r="DK1103" i="1"/>
  <c r="GM1391" i="1"/>
  <c r="EU22" i="1"/>
  <c r="EU1461" i="1"/>
  <c r="P1447" i="1"/>
  <c r="X1128" i="1"/>
  <c r="AK1103" i="1"/>
  <c r="CJ612" i="1"/>
  <c r="BA683" i="1"/>
  <c r="F1151" i="1"/>
  <c r="V1103" i="1"/>
  <c r="AQ715" i="1"/>
  <c r="F796" i="1"/>
  <c r="Q1388" i="1"/>
  <c r="F1413" i="1"/>
  <c r="ED152" i="1"/>
  <c r="GM1339" i="1"/>
  <c r="AB1356" i="1"/>
  <c r="ED1183" i="1"/>
  <c r="GO718" i="1"/>
  <c r="AE715" i="1"/>
  <c r="R786" i="1"/>
  <c r="GM478" i="1"/>
  <c r="GO478" i="1" s="1"/>
  <c r="GM578" i="1"/>
  <c r="GO578" i="1" s="1"/>
  <c r="AC537" i="1"/>
  <c r="ET22" i="1"/>
  <c r="P1444" i="1"/>
  <c r="ET1461" i="1"/>
  <c r="F1190" i="1"/>
  <c r="AX1160" i="1"/>
  <c r="GM507" i="1"/>
  <c r="GO507" i="1" s="1"/>
  <c r="DY125" i="1"/>
  <c r="DL152" i="1"/>
  <c r="AE26" i="1"/>
  <c r="R93" i="1"/>
  <c r="F1139" i="1"/>
  <c r="AZ1103" i="1"/>
  <c r="GM1051" i="1"/>
  <c r="GO1051" i="1" s="1"/>
  <c r="DI580" i="1"/>
  <c r="DV569" i="1"/>
  <c r="DY1401" i="1"/>
  <c r="DL1160" i="1"/>
  <c r="P1204" i="1"/>
  <c r="P594" i="1"/>
  <c r="DJ569" i="1"/>
  <c r="CY486" i="1"/>
  <c r="CZ486" i="1"/>
  <c r="X486" i="1"/>
  <c r="AK537" i="1" s="1"/>
  <c r="Y486" i="1"/>
  <c r="AL537" i="1" s="1"/>
  <c r="GM1105" i="1"/>
  <c r="AB1128" i="1"/>
  <c r="GM534" i="1"/>
  <c r="GO534" i="1" s="1"/>
  <c r="GM332" i="1"/>
  <c r="GO332" i="1" s="1"/>
  <c r="FQ152" i="1"/>
  <c r="CY1397" i="1"/>
  <c r="CZ1397" i="1"/>
  <c r="Y1397" i="1"/>
  <c r="X1397" i="1"/>
  <c r="AG125" i="1"/>
  <c r="T152" i="1"/>
  <c r="GB1401" i="1"/>
  <c r="AL1356" i="1"/>
  <c r="EA1305" i="1"/>
  <c r="AF715" i="1"/>
  <c r="S786" i="1"/>
  <c r="GM28" i="1"/>
  <c r="AB93" i="1"/>
  <c r="GM763" i="1"/>
  <c r="GN763" i="1" s="1"/>
  <c r="CB786" i="1" s="1"/>
  <c r="GM633" i="1"/>
  <c r="GO633" i="1" s="1"/>
  <c r="GM615" i="1"/>
  <c r="DT683" i="1"/>
  <c r="EP125" i="1"/>
  <c r="P159" i="1"/>
  <c r="AH1337" i="1"/>
  <c r="U1356" i="1"/>
  <c r="DM125" i="1"/>
  <c r="P174" i="1"/>
  <c r="DO612" i="1"/>
  <c r="P707" i="1"/>
  <c r="DT1183" i="1"/>
  <c r="AF537" i="1"/>
  <c r="EP26" i="1"/>
  <c r="P100" i="1"/>
  <c r="EP1431" i="1"/>
  <c r="F1206" i="1"/>
  <c r="V1160" i="1"/>
  <c r="AF321" i="1"/>
  <c r="S426" i="1"/>
  <c r="EB715" i="1"/>
  <c r="DO786" i="1"/>
  <c r="AC1215" i="1"/>
  <c r="CH1305" i="1"/>
  <c r="P1305" i="1"/>
  <c r="CE1305" i="1"/>
  <c r="CF1305" i="1"/>
  <c r="DV26" i="1"/>
  <c r="DI93" i="1"/>
  <c r="GM1343" i="1"/>
  <c r="GO1343" i="1" s="1"/>
  <c r="AC1071" i="1"/>
  <c r="F603" i="1"/>
  <c r="V569" i="1"/>
  <c r="EB1356" i="1"/>
  <c r="EC1160" i="1"/>
  <c r="DP1183" i="1"/>
  <c r="W321" i="1"/>
  <c r="F450" i="1"/>
  <c r="AL289" i="1"/>
  <c r="DV1401" i="1"/>
  <c r="FW1128" i="1"/>
  <c r="FX1128" i="1"/>
  <c r="FZ1128" i="1"/>
  <c r="DH1128" i="1"/>
  <c r="DU1103" i="1"/>
  <c r="CJ125" i="1"/>
  <c r="BA152" i="1"/>
  <c r="CZ138" i="1"/>
  <c r="Y138" i="1"/>
  <c r="X138" i="1"/>
  <c r="EC152" i="1" s="1"/>
  <c r="CY138" i="1"/>
  <c r="CP1007" i="1"/>
  <c r="O1007" i="1" s="1"/>
  <c r="AI537" i="1"/>
  <c r="GM965" i="1"/>
  <c r="GO965" i="1" s="1"/>
  <c r="EM612" i="1"/>
  <c r="P702" i="1"/>
  <c r="GM1251" i="1"/>
  <c r="GO1251" i="1" s="1"/>
  <c r="CP1286" i="1"/>
  <c r="O1286" i="1" s="1"/>
  <c r="GM517" i="1"/>
  <c r="GO517" i="1" s="1"/>
  <c r="AK1356" i="1"/>
  <c r="GM1219" i="1"/>
  <c r="DT1305" i="1"/>
  <c r="AE612" i="1"/>
  <c r="R683" i="1"/>
  <c r="CP486" i="1"/>
  <c r="O486" i="1" s="1"/>
  <c r="GM486" i="1" s="1"/>
  <c r="GO486" i="1" s="1"/>
  <c r="U184" i="1"/>
  <c r="F311" i="1"/>
  <c r="FQ289" i="1"/>
  <c r="FX289" i="1" s="1"/>
  <c r="GM1112" i="1"/>
  <c r="GO1112" i="1" s="1"/>
  <c r="R125" i="1"/>
  <c r="F166" i="1"/>
  <c r="F1143" i="1"/>
  <c r="S1103" i="1"/>
  <c r="BA1337" i="1"/>
  <c r="F1376" i="1"/>
  <c r="GM1163" i="1"/>
  <c r="T1160" i="1"/>
  <c r="F1204" i="1"/>
  <c r="FZ580" i="1"/>
  <c r="DH580" i="1"/>
  <c r="DU569" i="1"/>
  <c r="FW580" i="1"/>
  <c r="FX580" i="1"/>
  <c r="DV321" i="1"/>
  <c r="DI426" i="1"/>
  <c r="CP733" i="1"/>
  <c r="O733" i="1" s="1"/>
  <c r="GM733" i="1" s="1"/>
  <c r="GO733" i="1" s="1"/>
  <c r="EB26" i="1"/>
  <c r="DO93" i="1"/>
  <c r="F1408" i="1"/>
  <c r="AX1388" i="1"/>
  <c r="CZ1346" i="1"/>
  <c r="X1346" i="1"/>
  <c r="Y1346" i="1"/>
  <c r="CY1346" i="1"/>
  <c r="GM1340" i="1"/>
  <c r="AX321" i="1"/>
  <c r="F433" i="1"/>
  <c r="AL152" i="1"/>
  <c r="BY1215" i="1"/>
  <c r="CI1305" i="1"/>
  <c r="AP1305" i="1"/>
  <c r="Q1103" i="1"/>
  <c r="F1140" i="1"/>
  <c r="GM262" i="1"/>
  <c r="AK125" i="1"/>
  <c r="X152" i="1"/>
  <c r="DL1103" i="1"/>
  <c r="P1149" i="1"/>
  <c r="GM950" i="1"/>
  <c r="GO950" i="1" s="1"/>
  <c r="GM820" i="1"/>
  <c r="AB1071" i="1"/>
  <c r="DU458" i="1"/>
  <c r="FZ537" i="1"/>
  <c r="DH537" i="1"/>
  <c r="FW537" i="1"/>
  <c r="FX537" i="1"/>
  <c r="GM680" i="1"/>
  <c r="GO680" i="1" s="1"/>
  <c r="F694" i="1"/>
  <c r="AZ612" i="1"/>
  <c r="AK289" i="1"/>
  <c r="EB1401" i="1"/>
  <c r="GM1295" i="1"/>
  <c r="GO1295" i="1" s="1"/>
  <c r="DZ1356" i="1"/>
  <c r="AE321" i="1"/>
  <c r="R426" i="1"/>
  <c r="DJ26" i="1"/>
  <c r="P107" i="1"/>
  <c r="CY1241" i="1"/>
  <c r="CZ1241" i="1"/>
  <c r="X1241" i="1"/>
  <c r="EC1305" i="1" s="1"/>
  <c r="Y1241" i="1"/>
  <c r="ED1305" i="1" s="1"/>
  <c r="ER458" i="1"/>
  <c r="P548" i="1"/>
  <c r="X467" i="1"/>
  <c r="EC537" i="1" s="1"/>
  <c r="Y467" i="1"/>
  <c r="ED537" i="1" s="1"/>
  <c r="CY467" i="1"/>
  <c r="CZ467" i="1"/>
  <c r="GM361" i="1"/>
  <c r="GO361" i="1" s="1"/>
  <c r="CP1399" i="1"/>
  <c r="O1399" i="1" s="1"/>
  <c r="GM1399" i="1" s="1"/>
  <c r="GO1399" i="1" s="1"/>
  <c r="GM862" i="1"/>
  <c r="GO862" i="1" s="1"/>
  <c r="EV22" i="1"/>
  <c r="P1456" i="1"/>
  <c r="EV1461" i="1"/>
  <c r="CP1354" i="1"/>
  <c r="O1354" i="1" s="1"/>
  <c r="GM914" i="1"/>
  <c r="GO914" i="1" s="1"/>
  <c r="AG612" i="1"/>
  <c r="T683" i="1"/>
  <c r="CP471" i="1"/>
  <c r="O471" i="1" s="1"/>
  <c r="GM471" i="1" s="1"/>
  <c r="GO471" i="1" s="1"/>
  <c r="AF1071" i="1"/>
  <c r="AD612" i="1"/>
  <c r="Q683" i="1"/>
  <c r="AK786" i="1"/>
  <c r="ER321" i="1"/>
  <c r="P437" i="1"/>
  <c r="EK184" i="1"/>
  <c r="P306" i="1"/>
  <c r="AX1215" i="1"/>
  <c r="F1312" i="1"/>
  <c r="GM527" i="1"/>
  <c r="GO527" i="1" s="1"/>
  <c r="AU125" i="1"/>
  <c r="F171" i="1"/>
  <c r="DN26" i="1"/>
  <c r="P116" i="1"/>
  <c r="CY1280" i="1"/>
  <c r="X1280" i="1"/>
  <c r="Y1280" i="1"/>
  <c r="CZ1280" i="1"/>
  <c r="Q321" i="1"/>
  <c r="F438" i="1"/>
  <c r="BA1103" i="1"/>
  <c r="F1148" i="1"/>
  <c r="AZ1160" i="1"/>
  <c r="F1194" i="1"/>
  <c r="AB1401" i="1"/>
  <c r="DO321" i="1"/>
  <c r="P450" i="1"/>
  <c r="AK1388" i="1"/>
  <c r="X1401" i="1"/>
  <c r="S152" i="1"/>
  <c r="AF125" i="1"/>
  <c r="DY818" i="1"/>
  <c r="DL1071" i="1"/>
  <c r="GM717" i="1"/>
  <c r="GM465" i="1"/>
  <c r="GO465" i="1" s="1"/>
  <c r="DX1160" i="1"/>
  <c r="DK1183" i="1"/>
  <c r="GM861" i="1"/>
  <c r="GO861" i="1" s="1"/>
  <c r="BD22" i="1"/>
  <c r="BD1461" i="1"/>
  <c r="F1456" i="1"/>
  <c r="GM74" i="1"/>
  <c r="GO74" i="1" s="1"/>
  <c r="V1388" i="1"/>
  <c r="F1424" i="1"/>
  <c r="CY1342" i="1"/>
  <c r="CZ1342" i="1"/>
  <c r="X1342" i="1"/>
  <c r="Y1342" i="1"/>
  <c r="DX1356" i="1"/>
  <c r="FT786" i="1"/>
  <c r="GM207" i="1"/>
  <c r="FS289" i="1" s="1"/>
  <c r="EG22" i="1"/>
  <c r="EG1461" i="1"/>
  <c r="P1435" i="1"/>
  <c r="DY26" i="1"/>
  <c r="DL93" i="1"/>
  <c r="ER1337" i="1"/>
  <c r="P1367" i="1"/>
  <c r="P1408" i="1"/>
  <c r="EP1388" i="1"/>
  <c r="DI1128" i="1"/>
  <c r="DV1103" i="1"/>
  <c r="DX612" i="1"/>
  <c r="DK683" i="1"/>
  <c r="GM1178" i="1"/>
  <c r="GO1178" i="1" s="1"/>
  <c r="R569" i="1"/>
  <c r="F594" i="1"/>
  <c r="DY537" i="1"/>
  <c r="GM382" i="1"/>
  <c r="GO382" i="1" s="1"/>
  <c r="AD537" i="1"/>
  <c r="GM337" i="1"/>
  <c r="GO337" i="1" s="1"/>
  <c r="CP1397" i="1"/>
  <c r="O1397" i="1" s="1"/>
  <c r="GM1397" i="1" s="1"/>
  <c r="GO1397" i="1" s="1"/>
  <c r="R1128" i="1"/>
  <c r="AE1103" i="1"/>
  <c r="GM842" i="1"/>
  <c r="GO842" i="1" s="1"/>
  <c r="AL1071" i="1"/>
  <c r="AE1160" i="1"/>
  <c r="R1183" i="1"/>
  <c r="F600" i="1"/>
  <c r="BA569" i="1"/>
  <c r="GO460" i="1"/>
  <c r="AB1183" i="1"/>
  <c r="GM1162" i="1"/>
  <c r="P600" i="1"/>
  <c r="ES569" i="1"/>
  <c r="T321" i="1"/>
  <c r="F447" i="1"/>
  <c r="AC321" i="1"/>
  <c r="CE426" i="1"/>
  <c r="P426" i="1"/>
  <c r="CF426" i="1"/>
  <c r="CH426" i="1"/>
  <c r="ES1160" i="1"/>
  <c r="P1203" i="1"/>
  <c r="GM148" i="1"/>
  <c r="GO148" i="1" s="1"/>
  <c r="DM1160" i="1"/>
  <c r="P1205" i="1"/>
  <c r="CY471" i="1"/>
  <c r="CZ471" i="1"/>
  <c r="X471" i="1"/>
  <c r="Y471" i="1"/>
  <c r="Y580" i="1"/>
  <c r="AL569" i="1"/>
  <c r="CY1268" i="1"/>
  <c r="X1268" i="1"/>
  <c r="GM1268" i="1" s="1"/>
  <c r="GO1268" i="1" s="1"/>
  <c r="Y1268" i="1"/>
  <c r="CZ1268" i="1"/>
  <c r="AF612" i="1"/>
  <c r="S683" i="1"/>
  <c r="CI152" i="1"/>
  <c r="BY125" i="1"/>
  <c r="AP152" i="1"/>
  <c r="P1207" i="1"/>
  <c r="DO1160" i="1"/>
  <c r="T1103" i="1"/>
  <c r="F1149" i="1"/>
  <c r="CP1346" i="1"/>
  <c r="O1346" i="1" s="1"/>
  <c r="GM1346" i="1" s="1"/>
  <c r="GO1346" i="1" s="1"/>
  <c r="GM935" i="1"/>
  <c r="GO935" i="1" s="1"/>
  <c r="GM752" i="1"/>
  <c r="GN752" i="1" s="1"/>
  <c r="DM612" i="1"/>
  <c r="P705" i="1"/>
  <c r="AZ1337" i="1"/>
  <c r="F1367" i="1"/>
  <c r="GM1248" i="1"/>
  <c r="GO1248" i="1" s="1"/>
  <c r="DV715" i="1"/>
  <c r="DI786" i="1"/>
  <c r="GM1301" i="1"/>
  <c r="GO1301" i="1" s="1"/>
  <c r="F591" i="1"/>
  <c r="AZ569" i="1"/>
  <c r="W184" i="1"/>
  <c r="F313" i="1"/>
  <c r="GM259" i="1"/>
  <c r="AH715" i="1"/>
  <c r="U786" i="1"/>
  <c r="X730" i="1"/>
  <c r="EC786" i="1" s="1"/>
  <c r="Y730" i="1"/>
  <c r="ED786" i="1" s="1"/>
  <c r="CY730" i="1"/>
  <c r="CZ730" i="1"/>
  <c r="AO22" i="1"/>
  <c r="AO1461" i="1"/>
  <c r="F1435" i="1"/>
  <c r="CP1241" i="1"/>
  <c r="O1241" i="1" s="1"/>
  <c r="GM919" i="1"/>
  <c r="GO919" i="1" s="1"/>
  <c r="AX1103" i="1"/>
  <c r="F1135" i="1"/>
  <c r="ER612" i="1"/>
  <c r="P694" i="1"/>
  <c r="GM341" i="1"/>
  <c r="GO341" i="1" s="1"/>
  <c r="BA1160" i="1"/>
  <c r="F1203" i="1"/>
  <c r="DX1305" i="1"/>
  <c r="CE580" i="1"/>
  <c r="CF580" i="1"/>
  <c r="P580" i="1"/>
  <c r="AC569" i="1"/>
  <c r="CH580" i="1"/>
  <c r="EM184" i="1"/>
  <c r="P308" i="1"/>
  <c r="AG1215" i="1"/>
  <c r="T1305" i="1"/>
  <c r="X975" i="1"/>
  <c r="Y975" i="1"/>
  <c r="ED1071" i="1" s="1"/>
  <c r="CY975" i="1"/>
  <c r="CZ975" i="1"/>
  <c r="DU1071" i="1"/>
  <c r="CY860" i="1"/>
  <c r="CZ860" i="1"/>
  <c r="X860" i="1"/>
  <c r="AK1071" i="1" s="1"/>
  <c r="Y860" i="1"/>
  <c r="BB22" i="1"/>
  <c r="BB1461" i="1"/>
  <c r="F1444" i="1"/>
  <c r="GM729" i="1"/>
  <c r="GO729" i="1" s="1"/>
  <c r="DT580" i="1"/>
  <c r="GM572" i="1"/>
  <c r="GM1062" i="1"/>
  <c r="GO1062" i="1" s="1"/>
  <c r="GM642" i="1"/>
  <c r="GO642" i="1" s="1"/>
  <c r="GM357" i="1"/>
  <c r="GO357" i="1" s="1"/>
  <c r="AC1160" i="1"/>
  <c r="CE1183" i="1"/>
  <c r="CF1183" i="1"/>
  <c r="CH1183" i="1"/>
  <c r="P1183" i="1"/>
  <c r="F587" i="1"/>
  <c r="AX569" i="1"/>
  <c r="AS321" i="1"/>
  <c r="F443" i="1"/>
  <c r="GB458" i="1"/>
  <c r="ES537" i="1"/>
  <c r="EC1388" i="1" l="1"/>
  <c r="DP1401" i="1"/>
  <c r="EC125" i="1"/>
  <c r="DP152" i="1"/>
  <c r="ED458" i="1"/>
  <c r="DQ537" i="1"/>
  <c r="ED1215" i="1"/>
  <c r="DQ1305" i="1"/>
  <c r="EC1215" i="1"/>
  <c r="DP1305" i="1"/>
  <c r="W22" i="1"/>
  <c r="W1461" i="1"/>
  <c r="F1455" i="1"/>
  <c r="EC458" i="1"/>
  <c r="DP537" i="1"/>
  <c r="ED715" i="1"/>
  <c r="DQ786" i="1"/>
  <c r="ED818" i="1"/>
  <c r="DQ1071" i="1"/>
  <c r="FS184" i="1"/>
  <c r="EJ289" i="1"/>
  <c r="FX184" i="1"/>
  <c r="EO289" i="1"/>
  <c r="AB1215" i="1"/>
  <c r="O1305" i="1"/>
  <c r="EC818" i="1"/>
  <c r="DP1071" i="1"/>
  <c r="AL1215" i="1"/>
  <c r="Y1305" i="1"/>
  <c r="AL458" i="1"/>
  <c r="Y537" i="1"/>
  <c r="AK818" i="1"/>
  <c r="X1071" i="1"/>
  <c r="AK458" i="1"/>
  <c r="X537" i="1"/>
  <c r="ED1388" i="1"/>
  <c r="DQ1401" i="1"/>
  <c r="FZ458" i="1"/>
  <c r="EQ537" i="1"/>
  <c r="ED125" i="1"/>
  <c r="DQ152" i="1"/>
  <c r="GO324" i="1"/>
  <c r="FU426" i="1" s="1"/>
  <c r="FS426" i="1"/>
  <c r="Y715" i="1"/>
  <c r="F813" i="1"/>
  <c r="CJ458" i="1"/>
  <c r="BA537" i="1"/>
  <c r="GA1215" i="1"/>
  <c r="ER1305" i="1"/>
  <c r="FW26" i="1"/>
  <c r="EN93" i="1"/>
  <c r="Q818" i="1"/>
  <c r="F1083" i="1"/>
  <c r="EI18" i="1"/>
  <c r="P1471" i="1"/>
  <c r="DO26" i="1"/>
  <c r="P117" i="1"/>
  <c r="AF1215" i="1"/>
  <c r="S1305" i="1"/>
  <c r="FZ26" i="1"/>
  <c r="EQ93" i="1"/>
  <c r="R184" i="1"/>
  <c r="F303" i="1"/>
  <c r="W458" i="1"/>
  <c r="F561" i="1"/>
  <c r="DQ26" i="1"/>
  <c r="P120" i="1"/>
  <c r="GM467" i="1"/>
  <c r="GO467" i="1" s="1"/>
  <c r="V715" i="1"/>
  <c r="F809" i="1"/>
  <c r="DP612" i="1"/>
  <c r="P709" i="1"/>
  <c r="P164" i="1"/>
  <c r="DI125" i="1"/>
  <c r="ES458" i="1"/>
  <c r="P557" i="1"/>
  <c r="P569" i="1"/>
  <c r="F583" i="1"/>
  <c r="GM1241" i="1"/>
  <c r="GO1241" i="1" s="1"/>
  <c r="GO1162" i="1"/>
  <c r="CC1183" i="1" s="1"/>
  <c r="CA1183" i="1"/>
  <c r="R1103" i="1"/>
  <c r="F1142" i="1"/>
  <c r="FT715" i="1"/>
  <c r="EK786" i="1"/>
  <c r="GO820" i="1"/>
  <c r="AL125" i="1"/>
  <c r="Y152" i="1"/>
  <c r="AL184" i="1"/>
  <c r="Y289" i="1"/>
  <c r="EP22" i="1"/>
  <c r="EP1461" i="1"/>
  <c r="P1438" i="1"/>
  <c r="F173" i="1"/>
  <c r="T125" i="1"/>
  <c r="AW1401" i="1"/>
  <c r="CF1388" i="1"/>
  <c r="EQ683" i="1"/>
  <c r="FZ612" i="1"/>
  <c r="GO614" i="1"/>
  <c r="CC683" i="1" s="1"/>
  <c r="CA683" i="1"/>
  <c r="AX22" i="1"/>
  <c r="F1438" i="1"/>
  <c r="AX1461" i="1"/>
  <c r="FZ321" i="1"/>
  <c r="EQ426" i="1"/>
  <c r="DM458" i="1"/>
  <c r="P559" i="1"/>
  <c r="EO1183" i="1"/>
  <c r="FX1160" i="1"/>
  <c r="P1337" i="1"/>
  <c r="F1359" i="1"/>
  <c r="EP612" i="1"/>
  <c r="P690" i="1"/>
  <c r="EP321" i="1"/>
  <c r="P433" i="1"/>
  <c r="X580" i="1"/>
  <c r="AK569" i="1"/>
  <c r="DH26" i="1"/>
  <c r="P96" i="1"/>
  <c r="W1215" i="1"/>
  <c r="F1329" i="1"/>
  <c r="U1215" i="1"/>
  <c r="F1327" i="1"/>
  <c r="DO125" i="1"/>
  <c r="P176" i="1"/>
  <c r="P1423" i="1"/>
  <c r="DM1388" i="1"/>
  <c r="DJ1337" i="1"/>
  <c r="P1370" i="1"/>
  <c r="DM715" i="1"/>
  <c r="P808" i="1"/>
  <c r="DP321" i="1"/>
  <c r="P452" i="1"/>
  <c r="V818" i="1"/>
  <c r="F1094" i="1"/>
  <c r="Y1388" i="1"/>
  <c r="F1428" i="1"/>
  <c r="DT818" i="1"/>
  <c r="DG1071" i="1"/>
  <c r="DJ458" i="1"/>
  <c r="P551" i="1"/>
  <c r="CH612" i="1"/>
  <c r="AY683" i="1"/>
  <c r="CA580" i="1"/>
  <c r="GO571" i="1"/>
  <c r="CC580" i="1" s="1"/>
  <c r="AB818" i="1"/>
  <c r="O1071" i="1"/>
  <c r="GB1388" i="1"/>
  <c r="ES1401" i="1"/>
  <c r="DQ569" i="1"/>
  <c r="P607" i="1"/>
  <c r="AB1160" i="1"/>
  <c r="O1183" i="1"/>
  <c r="DI1103" i="1"/>
  <c r="P1140" i="1"/>
  <c r="GM1354" i="1"/>
  <c r="GO1354" i="1" s="1"/>
  <c r="DT1215" i="1"/>
  <c r="DG1305" i="1"/>
  <c r="CF1215" i="1"/>
  <c r="AW1305" i="1"/>
  <c r="DT612" i="1"/>
  <c r="DG683" i="1"/>
  <c r="R26" i="1"/>
  <c r="F107" i="1"/>
  <c r="R1431" i="1"/>
  <c r="CE1388" i="1"/>
  <c r="AV1401" i="1"/>
  <c r="FW612" i="1"/>
  <c r="EN683" i="1"/>
  <c r="O683" i="1"/>
  <c r="AB612" i="1"/>
  <c r="DI184" i="1"/>
  <c r="P301" i="1"/>
  <c r="ES1337" i="1"/>
  <c r="P1376" i="1"/>
  <c r="EN1183" i="1"/>
  <c r="FW1160" i="1"/>
  <c r="S184" i="1"/>
  <c r="F304" i="1"/>
  <c r="Q184" i="1"/>
  <c r="F301" i="1"/>
  <c r="CH1337" i="1"/>
  <c r="AY1356" i="1"/>
  <c r="GM1280" i="1"/>
  <c r="GO1280" i="1" s="1"/>
  <c r="DL715" i="1"/>
  <c r="P807" i="1"/>
  <c r="DK184" i="1"/>
  <c r="P304" i="1"/>
  <c r="F164" i="1"/>
  <c r="Q125" i="1"/>
  <c r="FX26" i="1"/>
  <c r="EO93" i="1"/>
  <c r="DJ612" i="1"/>
  <c r="P697" i="1"/>
  <c r="R1337" i="1"/>
  <c r="F1370" i="1"/>
  <c r="DN715" i="1"/>
  <c r="P809" i="1"/>
  <c r="DH1337" i="1"/>
  <c r="P1359" i="1"/>
  <c r="AK1305" i="1"/>
  <c r="U818" i="1"/>
  <c r="F1093" i="1"/>
  <c r="EA1215" i="1"/>
  <c r="DN1305" i="1"/>
  <c r="FX321" i="1"/>
  <c r="EO426" i="1"/>
  <c r="DK612" i="1"/>
  <c r="P698" i="1"/>
  <c r="AC458" i="1"/>
  <c r="CE537" i="1"/>
  <c r="CF537" i="1"/>
  <c r="CH537" i="1"/>
  <c r="P537" i="1"/>
  <c r="DJ1103" i="1"/>
  <c r="P1142" i="1"/>
  <c r="GO29" i="1"/>
  <c r="FU93" i="1" s="1"/>
  <c r="FS93" i="1"/>
  <c r="AW580" i="1"/>
  <c r="CF569" i="1"/>
  <c r="DK1356" i="1"/>
  <c r="DX1337" i="1"/>
  <c r="DK1160" i="1"/>
  <c r="P1198" i="1"/>
  <c r="DO1401" i="1"/>
  <c r="EB1388" i="1"/>
  <c r="GO572" i="1"/>
  <c r="FU580" i="1" s="1"/>
  <c r="FS580" i="1"/>
  <c r="AV580" i="1"/>
  <c r="CE569" i="1"/>
  <c r="AO18" i="1"/>
  <c r="F1465" i="1"/>
  <c r="CC537" i="1"/>
  <c r="ED1356" i="1"/>
  <c r="EV18" i="1"/>
  <c r="P1486" i="1"/>
  <c r="AK184" i="1"/>
  <c r="X289" i="1"/>
  <c r="DI321" i="1"/>
  <c r="P438" i="1"/>
  <c r="GO1219" i="1"/>
  <c r="FU1305" i="1" s="1"/>
  <c r="FS1305" i="1"/>
  <c r="CE1215" i="1"/>
  <c r="AV1305" i="1"/>
  <c r="GO615" i="1"/>
  <c r="FU683" i="1" s="1"/>
  <c r="FS683" i="1"/>
  <c r="F800" i="1"/>
  <c r="R715" i="1"/>
  <c r="AF1337" i="1"/>
  <c r="S1356" i="1"/>
  <c r="V26" i="1"/>
  <c r="F116" i="1"/>
  <c r="V1431" i="1"/>
  <c r="DH1160" i="1"/>
  <c r="P1186" i="1"/>
  <c r="AK612" i="1"/>
  <c r="X683" i="1"/>
  <c r="EN786" i="1"/>
  <c r="FW715" i="1"/>
  <c r="AL612" i="1"/>
  <c r="Y683" i="1"/>
  <c r="S569" i="1"/>
  <c r="F595" i="1"/>
  <c r="Y26" i="1"/>
  <c r="F120" i="1"/>
  <c r="T818" i="1"/>
  <c r="F1092" i="1"/>
  <c r="AQ18" i="1"/>
  <c r="F1471" i="1"/>
  <c r="FZ1337" i="1"/>
  <c r="EQ1356" i="1"/>
  <c r="DH1215" i="1"/>
  <c r="P1308" i="1"/>
  <c r="P172" i="1"/>
  <c r="ES125" i="1"/>
  <c r="W818" i="1"/>
  <c r="F1095" i="1"/>
  <c r="T715" i="1"/>
  <c r="F807" i="1"/>
  <c r="R321" i="1"/>
  <c r="F440" i="1"/>
  <c r="FX1103" i="1"/>
  <c r="EO1128" i="1"/>
  <c r="F1378" i="1"/>
  <c r="U1337" i="1"/>
  <c r="DI818" i="1"/>
  <c r="P1083" i="1"/>
  <c r="DV1388" i="1"/>
  <c r="DI1401" i="1"/>
  <c r="GO1391" i="1"/>
  <c r="DG580" i="1"/>
  <c r="DT569" i="1"/>
  <c r="CH321" i="1"/>
  <c r="AY426" i="1"/>
  <c r="DT1356" i="1"/>
  <c r="X1356" i="1"/>
  <c r="AK1337" i="1"/>
  <c r="P1209" i="1"/>
  <c r="DP1160" i="1"/>
  <c r="P1215" i="1"/>
  <c r="F1308" i="1"/>
  <c r="AF458" i="1"/>
  <c r="S537" i="1"/>
  <c r="P173" i="1"/>
  <c r="DL125" i="1"/>
  <c r="F1404" i="1"/>
  <c r="P1388" i="1"/>
  <c r="ES612" i="1"/>
  <c r="P703" i="1"/>
  <c r="DV458" i="1"/>
  <c r="DI537" i="1"/>
  <c r="FW1401" i="1"/>
  <c r="FX1401" i="1"/>
  <c r="DU1388" i="1"/>
  <c r="FZ1401" i="1"/>
  <c r="DH1401" i="1"/>
  <c r="GM824" i="1"/>
  <c r="GO824" i="1" s="1"/>
  <c r="DN1388" i="1"/>
  <c r="P1424" i="1"/>
  <c r="P715" i="1"/>
  <c r="F789" i="1"/>
  <c r="CF1337" i="1"/>
  <c r="AW1356" i="1"/>
  <c r="W125" i="1"/>
  <c r="F176" i="1"/>
  <c r="DH715" i="1"/>
  <c r="P789" i="1"/>
  <c r="GM976" i="1"/>
  <c r="GO976" i="1" s="1"/>
  <c r="FU184" i="1"/>
  <c r="EL289" i="1"/>
  <c r="AH458" i="1"/>
  <c r="U537" i="1"/>
  <c r="FW152" i="1"/>
  <c r="DU125" i="1"/>
  <c r="DH152" i="1"/>
  <c r="FX152" i="1"/>
  <c r="FZ152" i="1"/>
  <c r="GM1278" i="1"/>
  <c r="GO1278" i="1" s="1"/>
  <c r="GM975" i="1"/>
  <c r="GO975" i="1" s="1"/>
  <c r="GM730" i="1"/>
  <c r="GO730" i="1" s="1"/>
  <c r="FU786" i="1" s="1"/>
  <c r="EM18" i="1"/>
  <c r="P1480" i="1"/>
  <c r="F1155" i="1"/>
  <c r="Y1103" i="1"/>
  <c r="EN1356" i="1"/>
  <c r="FW1337" i="1"/>
  <c r="FZ1215" i="1"/>
  <c r="EQ1305" i="1"/>
  <c r="DQ184" i="1"/>
  <c r="P316" i="1"/>
  <c r="AP1215" i="1"/>
  <c r="F1314" i="1"/>
  <c r="CB1215" i="1"/>
  <c r="AS1305" i="1"/>
  <c r="AY580" i="1"/>
  <c r="CH569" i="1"/>
  <c r="EC184" i="1"/>
  <c r="DP289" i="1"/>
  <c r="GM1007" i="1"/>
  <c r="GO1007" i="1" s="1"/>
  <c r="DH612" i="1"/>
  <c r="P686" i="1"/>
  <c r="DK321" i="1"/>
  <c r="P441" i="1"/>
  <c r="EC1356" i="1"/>
  <c r="O1401" i="1"/>
  <c r="AB1388" i="1"/>
  <c r="GM138" i="1"/>
  <c r="GO138" i="1" s="1"/>
  <c r="CF321" i="1"/>
  <c r="AW426" i="1"/>
  <c r="AD458" i="1"/>
  <c r="Q537" i="1"/>
  <c r="AB786" i="1"/>
  <c r="X125" i="1"/>
  <c r="F178" i="1"/>
  <c r="FS1356" i="1"/>
  <c r="GO1340" i="1"/>
  <c r="FU1356" i="1" s="1"/>
  <c r="FX569" i="1"/>
  <c r="EO580" i="1"/>
  <c r="F172" i="1"/>
  <c r="BA125" i="1"/>
  <c r="CH1215" i="1"/>
  <c r="AY1305" i="1"/>
  <c r="DT1160" i="1"/>
  <c r="DG1183" i="1"/>
  <c r="CB715" i="1"/>
  <c r="AS786" i="1"/>
  <c r="F703" i="1"/>
  <c r="BA612" i="1"/>
  <c r="CH1388" i="1"/>
  <c r="AY1401" i="1"/>
  <c r="F1131" i="1"/>
  <c r="P1103" i="1"/>
  <c r="CF125" i="1"/>
  <c r="AW152" i="1"/>
  <c r="GM1393" i="1"/>
  <c r="GO1393" i="1" s="1"/>
  <c r="DT1401" i="1"/>
  <c r="AR1401" i="1"/>
  <c r="CA1388" i="1"/>
  <c r="DN125" i="1"/>
  <c r="P175" i="1"/>
  <c r="EQ1183" i="1"/>
  <c r="FZ1160" i="1"/>
  <c r="BC18" i="1"/>
  <c r="F1477" i="1"/>
  <c r="CH715" i="1"/>
  <c r="AY786" i="1"/>
  <c r="CE1337" i="1"/>
  <c r="AV1356" i="1"/>
  <c r="Q1160" i="1"/>
  <c r="F1195" i="1"/>
  <c r="FZ715" i="1"/>
  <c r="EQ786" i="1"/>
  <c r="CB26" i="1"/>
  <c r="AS93" i="1"/>
  <c r="AB321" i="1"/>
  <c r="O426" i="1"/>
  <c r="GM937" i="1"/>
  <c r="GO937" i="1" s="1"/>
  <c r="AU18" i="1"/>
  <c r="F1480" i="1"/>
  <c r="U26" i="1"/>
  <c r="F115" i="1"/>
  <c r="U1431" i="1"/>
  <c r="BA818" i="1"/>
  <c r="F1091" i="1"/>
  <c r="R1215" i="1"/>
  <c r="F1319" i="1"/>
  <c r="DI1215" i="1"/>
  <c r="P1317" i="1"/>
  <c r="EO1356" i="1"/>
  <c r="FX1337" i="1"/>
  <c r="FX1215" i="1"/>
  <c r="EO1305" i="1"/>
  <c r="DJ125" i="1"/>
  <c r="P166" i="1"/>
  <c r="W715" i="1"/>
  <c r="F810" i="1"/>
  <c r="P1415" i="1"/>
  <c r="DJ1388" i="1"/>
  <c r="DO458" i="1"/>
  <c r="P561" i="1"/>
  <c r="CI125" i="1"/>
  <c r="AZ152" i="1"/>
  <c r="EU18" i="1"/>
  <c r="P1477" i="1"/>
  <c r="FT1215" i="1"/>
  <c r="EK1305" i="1"/>
  <c r="BD18" i="1"/>
  <c r="F1486" i="1"/>
  <c r="CA1128" i="1"/>
  <c r="GO1105" i="1"/>
  <c r="CC1128" i="1" s="1"/>
  <c r="DT26" i="1"/>
  <c r="DG93" i="1"/>
  <c r="DJ1215" i="1"/>
  <c r="P1319" i="1"/>
  <c r="DU818" i="1"/>
  <c r="FZ1071" i="1"/>
  <c r="FW1071" i="1"/>
  <c r="FX1071" i="1"/>
  <c r="DH1071" i="1"/>
  <c r="DI715" i="1"/>
  <c r="P798" i="1"/>
  <c r="Y569" i="1"/>
  <c r="F607" i="1"/>
  <c r="P321" i="1"/>
  <c r="F429" i="1"/>
  <c r="GO717" i="1"/>
  <c r="CC786" i="1" s="1"/>
  <c r="CA786" i="1"/>
  <c r="FW569" i="1"/>
  <c r="EN580" i="1"/>
  <c r="AB26" i="1"/>
  <c r="O93" i="1"/>
  <c r="FZ289" i="1"/>
  <c r="P26" i="1"/>
  <c r="F96" i="1"/>
  <c r="CH1103" i="1"/>
  <c r="AY1128" i="1"/>
  <c r="AT1401" i="1"/>
  <c r="CC1388" i="1"/>
  <c r="DM26" i="1"/>
  <c r="P115" i="1"/>
  <c r="AG458" i="1"/>
  <c r="T537" i="1"/>
  <c r="T1431" i="1" s="1"/>
  <c r="GM860" i="1"/>
  <c r="GO860" i="1" s="1"/>
  <c r="CF715" i="1"/>
  <c r="AW786" i="1"/>
  <c r="DL1356" i="1"/>
  <c r="DY1337" i="1"/>
  <c r="CA426" i="1"/>
  <c r="FX715" i="1"/>
  <c r="EO786" i="1"/>
  <c r="GM1029" i="1"/>
  <c r="GO1029" i="1" s="1"/>
  <c r="ED612" i="1"/>
  <c r="DQ683" i="1"/>
  <c r="DT184" i="1"/>
  <c r="DG289" i="1"/>
  <c r="ES818" i="1"/>
  <c r="P1091" i="1"/>
  <c r="DM1215" i="1"/>
  <c r="P1327" i="1"/>
  <c r="FW1215" i="1"/>
  <c r="EN1305" i="1"/>
  <c r="CE1160" i="1"/>
  <c r="AV1183" i="1"/>
  <c r="FT26" i="1"/>
  <c r="EK93" i="1"/>
  <c r="DG1128" i="1"/>
  <c r="DT1103" i="1"/>
  <c r="GO463" i="1"/>
  <c r="FU537" i="1" s="1"/>
  <c r="FS537" i="1"/>
  <c r="S612" i="1"/>
  <c r="F698" i="1"/>
  <c r="AL1337" i="1"/>
  <c r="Y1356" i="1"/>
  <c r="R818" i="1"/>
  <c r="F1085" i="1"/>
  <c r="DO818" i="1"/>
  <c r="P1095" i="1"/>
  <c r="DI1356" i="1"/>
  <c r="DV1337" i="1"/>
  <c r="DX1215" i="1"/>
  <c r="DK1305" i="1"/>
  <c r="CA537" i="1"/>
  <c r="AK715" i="1"/>
  <c r="X786" i="1"/>
  <c r="GM1286" i="1"/>
  <c r="GO1286" i="1" s="1"/>
  <c r="DO1356" i="1"/>
  <c r="DO1431" i="1" s="1"/>
  <c r="EB1337" i="1"/>
  <c r="CE125" i="1"/>
  <c r="AV152" i="1"/>
  <c r="P1160" i="1"/>
  <c r="F1186" i="1"/>
  <c r="T1215" i="1"/>
  <c r="F1326" i="1"/>
  <c r="CE321" i="1"/>
  <c r="AV426" i="1"/>
  <c r="R1160" i="1"/>
  <c r="F1197" i="1"/>
  <c r="DY458" i="1"/>
  <c r="DL537" i="1"/>
  <c r="DL1431" i="1" s="1"/>
  <c r="DL26" i="1"/>
  <c r="P114" i="1"/>
  <c r="DL818" i="1"/>
  <c r="P1092" i="1"/>
  <c r="Q612" i="1"/>
  <c r="F695" i="1"/>
  <c r="DJ1431" i="1"/>
  <c r="FX458" i="1"/>
  <c r="EO537" i="1"/>
  <c r="P810" i="1"/>
  <c r="DO715" i="1"/>
  <c r="GO28" i="1"/>
  <c r="CC93" i="1" s="1"/>
  <c r="CA93" i="1"/>
  <c r="EH152" i="1"/>
  <c r="FQ125" i="1"/>
  <c r="GA152" i="1"/>
  <c r="ED1160" i="1"/>
  <c r="DQ1183" i="1"/>
  <c r="CH26" i="1"/>
  <c r="AY93" i="1"/>
  <c r="CF1103" i="1"/>
  <c r="AW1128" i="1"/>
  <c r="P125" i="1"/>
  <c r="F155" i="1"/>
  <c r="DP569" i="1"/>
  <c r="P606" i="1"/>
  <c r="DK569" i="1"/>
  <c r="P595" i="1"/>
  <c r="F1380" i="1"/>
  <c r="W1337" i="1"/>
  <c r="ES1431" i="1"/>
  <c r="CE612" i="1"/>
  <c r="AV683" i="1"/>
  <c r="GO127" i="1"/>
  <c r="CC152" i="1" s="1"/>
  <c r="CA152" i="1"/>
  <c r="X1183" i="1"/>
  <c r="AK1160" i="1"/>
  <c r="CE715" i="1"/>
  <c r="AV786" i="1"/>
  <c r="CC426" i="1"/>
  <c r="DG152" i="1"/>
  <c r="DT125" i="1"/>
  <c r="DQ321" i="1"/>
  <c r="P453" i="1"/>
  <c r="DY1215" i="1"/>
  <c r="DL1305" i="1"/>
  <c r="AX715" i="1"/>
  <c r="F793" i="1"/>
  <c r="Q1215" i="1"/>
  <c r="F1317" i="1"/>
  <c r="P184" i="1"/>
  <c r="F292" i="1"/>
  <c r="Q26" i="1"/>
  <c r="F105" i="1"/>
  <c r="Q1431" i="1"/>
  <c r="V1215" i="1"/>
  <c r="F1328" i="1"/>
  <c r="R458" i="1"/>
  <c r="F551" i="1"/>
  <c r="GM1342" i="1"/>
  <c r="GO1342" i="1" s="1"/>
  <c r="DM818" i="1"/>
  <c r="P1093" i="1"/>
  <c r="DK458" i="1"/>
  <c r="P552" i="1"/>
  <c r="Q715" i="1"/>
  <c r="F798" i="1"/>
  <c r="AL818" i="1"/>
  <c r="Y1071" i="1"/>
  <c r="EG18" i="1"/>
  <c r="P1465" i="1"/>
  <c r="S125" i="1"/>
  <c r="F167" i="1"/>
  <c r="AB1103" i="1"/>
  <c r="O1128" i="1"/>
  <c r="CE184" i="1"/>
  <c r="AV289" i="1"/>
  <c r="DK818" i="1"/>
  <c r="P1086" i="1"/>
  <c r="DP1103" i="1"/>
  <c r="P1154" i="1"/>
  <c r="F1427" i="1"/>
  <c r="X1388" i="1"/>
  <c r="T612" i="1"/>
  <c r="F704" i="1"/>
  <c r="CI1215" i="1"/>
  <c r="AZ1305" i="1"/>
  <c r="FW1103" i="1"/>
  <c r="EN1128" i="1"/>
  <c r="FX612" i="1"/>
  <c r="EO683" i="1"/>
  <c r="CF612" i="1"/>
  <c r="AW683" i="1"/>
  <c r="F1368" i="1"/>
  <c r="Q1337" i="1"/>
  <c r="DM1356" i="1"/>
  <c r="DZ1337" i="1"/>
  <c r="R612" i="1"/>
  <c r="F697" i="1"/>
  <c r="DI26" i="1"/>
  <c r="P105" i="1"/>
  <c r="DI1431" i="1"/>
  <c r="EH1215" i="1"/>
  <c r="P1314" i="1"/>
  <c r="DH321" i="1"/>
  <c r="P429" i="1"/>
  <c r="AY1183" i="1"/>
  <c r="CH1160" i="1"/>
  <c r="BB18" i="1"/>
  <c r="F1474" i="1"/>
  <c r="EC715" i="1"/>
  <c r="DP786" i="1"/>
  <c r="AP125" i="1"/>
  <c r="F161" i="1"/>
  <c r="AP1431" i="1"/>
  <c r="AB537" i="1"/>
  <c r="FW458" i="1"/>
  <c r="EN537" i="1"/>
  <c r="DH569" i="1"/>
  <c r="P583" i="1"/>
  <c r="FQ184" i="1"/>
  <c r="EH289" i="1"/>
  <c r="GA289" i="1"/>
  <c r="P1131" i="1"/>
  <c r="DH1103" i="1"/>
  <c r="S715" i="1"/>
  <c r="F801" i="1"/>
  <c r="DL1401" i="1"/>
  <c r="DY1388" i="1"/>
  <c r="AB1337" i="1"/>
  <c r="O1356" i="1"/>
  <c r="X1103" i="1"/>
  <c r="F1154" i="1"/>
  <c r="DH184" i="1"/>
  <c r="P292" i="1"/>
  <c r="CF26" i="1"/>
  <c r="AW93" i="1"/>
  <c r="CE1103" i="1"/>
  <c r="AV1128" i="1"/>
  <c r="CH125" i="1"/>
  <c r="AY152" i="1"/>
  <c r="DN458" i="1"/>
  <c r="P560" i="1"/>
  <c r="O152" i="1"/>
  <c r="AB125" i="1"/>
  <c r="DI612" i="1"/>
  <c r="P695" i="1"/>
  <c r="GO128" i="1"/>
  <c r="FS152" i="1"/>
  <c r="Y1183" i="1"/>
  <c r="AL1160" i="1"/>
  <c r="DJ321" i="1"/>
  <c r="P440" i="1"/>
  <c r="GM1257" i="1"/>
  <c r="GO1257" i="1" s="1"/>
  <c r="CH184" i="1"/>
  <c r="AY289" i="1"/>
  <c r="U612" i="1"/>
  <c r="F705" i="1"/>
  <c r="AK321" i="1"/>
  <c r="X426" i="1"/>
  <c r="BY184" i="1"/>
  <c r="AP289" i="1"/>
  <c r="CI289" i="1"/>
  <c r="GO1218" i="1"/>
  <c r="DO1215" i="1"/>
  <c r="P1329" i="1"/>
  <c r="BA1215" i="1"/>
  <c r="F1325" i="1"/>
  <c r="P1416" i="1"/>
  <c r="DK1388" i="1"/>
  <c r="DN1337" i="1"/>
  <c r="P1379" i="1"/>
  <c r="Y321" i="1"/>
  <c r="F453" i="1"/>
  <c r="DJ818" i="1"/>
  <c r="P1085" i="1"/>
  <c r="AC818" i="1"/>
  <c r="CE1071" i="1"/>
  <c r="CF1071" i="1"/>
  <c r="CH1071" i="1"/>
  <c r="P1071" i="1"/>
  <c r="P1431" i="1" s="1"/>
  <c r="P592" i="1"/>
  <c r="DI569" i="1"/>
  <c r="GO186" i="1"/>
  <c r="CC289" i="1" s="1"/>
  <c r="CA289" i="1"/>
  <c r="DK715" i="1"/>
  <c r="P801" i="1"/>
  <c r="V537" i="1"/>
  <c r="AI458" i="1"/>
  <c r="S26" i="1"/>
  <c r="F108" i="1"/>
  <c r="GO821" i="1"/>
  <c r="FW321" i="1"/>
  <c r="EN426" i="1"/>
  <c r="DK125" i="1"/>
  <c r="P167" i="1"/>
  <c r="DJ715" i="1"/>
  <c r="P800" i="1"/>
  <c r="FS1183" i="1"/>
  <c r="GO1163" i="1"/>
  <c r="FU1183" i="1" s="1"/>
  <c r="AW1183" i="1"/>
  <c r="CF1160" i="1"/>
  <c r="U715" i="1"/>
  <c r="F808" i="1"/>
  <c r="AF818" i="1"/>
  <c r="S1071" i="1"/>
  <c r="DH458" i="1"/>
  <c r="P540" i="1"/>
  <c r="FZ569" i="1"/>
  <c r="EQ580" i="1"/>
  <c r="FZ1103" i="1"/>
  <c r="EQ1128" i="1"/>
  <c r="S321" i="1"/>
  <c r="F441" i="1"/>
  <c r="ET18" i="1"/>
  <c r="P1474" i="1"/>
  <c r="GO1339" i="1"/>
  <c r="CC1356" i="1" s="1"/>
  <c r="CA1356" i="1"/>
  <c r="FW184" i="1"/>
  <c r="EN289" i="1"/>
  <c r="CE26" i="1"/>
  <c r="AV93" i="1"/>
  <c r="DT321" i="1"/>
  <c r="DG426" i="1"/>
  <c r="V1337" i="1"/>
  <c r="F1379" i="1"/>
  <c r="DT786" i="1"/>
  <c r="P612" i="1"/>
  <c r="F686" i="1"/>
  <c r="DK26" i="1"/>
  <c r="P108" i="1"/>
  <c r="DK1431" i="1"/>
  <c r="AB569" i="1"/>
  <c r="O580" i="1"/>
  <c r="AB184" i="1"/>
  <c r="O289" i="1"/>
  <c r="X26" i="1"/>
  <c r="F119" i="1"/>
  <c r="ES715" i="1"/>
  <c r="P806" i="1"/>
  <c r="GO1106" i="1"/>
  <c r="FU1128" i="1" s="1"/>
  <c r="FS1128" i="1"/>
  <c r="BA1431" i="1"/>
  <c r="CF184" i="1"/>
  <c r="AW289" i="1"/>
  <c r="DT537" i="1"/>
  <c r="DJ184" i="1"/>
  <c r="P303" i="1"/>
  <c r="S1160" i="1"/>
  <c r="F1198" i="1"/>
  <c r="DP26" i="1"/>
  <c r="P119" i="1"/>
  <c r="DN818" i="1"/>
  <c r="P1094" i="1"/>
  <c r="P1155" i="1"/>
  <c r="DQ1103" i="1"/>
  <c r="BA715" i="1"/>
  <c r="F806" i="1"/>
  <c r="ES1215" i="1"/>
  <c r="P1325" i="1"/>
  <c r="DL22" i="1" l="1"/>
  <c r="DL1461" i="1"/>
  <c r="P1452" i="1"/>
  <c r="DO22" i="1"/>
  <c r="P1455" i="1"/>
  <c r="DO1461" i="1"/>
  <c r="P22" i="1"/>
  <c r="P1461" i="1"/>
  <c r="F1434" i="1"/>
  <c r="FU715" i="1"/>
  <c r="EL786" i="1"/>
  <c r="DQ1431" i="1"/>
  <c r="T22" i="1"/>
  <c r="F1452" i="1"/>
  <c r="T1461" i="1"/>
  <c r="EL1183" i="1"/>
  <c r="FU1160" i="1"/>
  <c r="F1134" i="1"/>
  <c r="AW1103" i="1"/>
  <c r="FS1337" i="1"/>
  <c r="EJ1356" i="1"/>
  <c r="FZ1388" i="1"/>
  <c r="EQ1401" i="1"/>
  <c r="S458" i="1"/>
  <c r="F552" i="1"/>
  <c r="DG569" i="1"/>
  <c r="P582" i="1"/>
  <c r="FS612" i="1"/>
  <c r="EJ683" i="1"/>
  <c r="ED1337" i="1"/>
  <c r="DQ1356" i="1"/>
  <c r="DG612" i="1"/>
  <c r="P685" i="1"/>
  <c r="AX18" i="1"/>
  <c r="F1468" i="1"/>
  <c r="EP18" i="1"/>
  <c r="P1468" i="1"/>
  <c r="CA1160" i="1"/>
  <c r="AR1183" i="1"/>
  <c r="BA458" i="1"/>
  <c r="F557" i="1"/>
  <c r="X458" i="1"/>
  <c r="F563" i="1"/>
  <c r="EO184" i="1"/>
  <c r="P295" i="1"/>
  <c r="AW184" i="1"/>
  <c r="F295" i="1"/>
  <c r="O569" i="1"/>
  <c r="F582" i="1"/>
  <c r="AV26" i="1"/>
  <c r="F98" i="1"/>
  <c r="EQ569" i="1"/>
  <c r="P588" i="1"/>
  <c r="V458" i="1"/>
  <c r="F560" i="1"/>
  <c r="CA1305" i="1"/>
  <c r="F160" i="1"/>
  <c r="AY125" i="1"/>
  <c r="AW612" i="1"/>
  <c r="F689" i="1"/>
  <c r="Y818" i="1"/>
  <c r="F1098" i="1"/>
  <c r="AY26" i="1"/>
  <c r="F101" i="1"/>
  <c r="X715" i="1"/>
  <c r="F812" i="1"/>
  <c r="FZ818" i="1"/>
  <c r="EQ1071" i="1"/>
  <c r="EO1215" i="1"/>
  <c r="P1311" i="1"/>
  <c r="F1429" i="1"/>
  <c r="AR1388" i="1"/>
  <c r="AS715" i="1"/>
  <c r="F803" i="1"/>
  <c r="FU1401" i="1"/>
  <c r="X612" i="1"/>
  <c r="F709" i="1"/>
  <c r="FU612" i="1"/>
  <c r="EL683" i="1"/>
  <c r="CC458" i="1"/>
  <c r="AT537" i="1"/>
  <c r="DK1337" i="1"/>
  <c r="P1371" i="1"/>
  <c r="P1421" i="1"/>
  <c r="ES1388" i="1"/>
  <c r="CC1160" i="1"/>
  <c r="AT1183" i="1"/>
  <c r="DP1215" i="1"/>
  <c r="P1331" i="1"/>
  <c r="CC125" i="1"/>
  <c r="AT152" i="1"/>
  <c r="DG818" i="1"/>
  <c r="P1073" i="1"/>
  <c r="W18" i="1"/>
  <c r="F1485" i="1"/>
  <c r="EO458" i="1"/>
  <c r="P543" i="1"/>
  <c r="EN1215" i="1"/>
  <c r="P1310" i="1"/>
  <c r="P585" i="1"/>
  <c r="EN569" i="1"/>
  <c r="FW818" i="1"/>
  <c r="EN1071" i="1"/>
  <c r="EN715" i="1"/>
  <c r="P791" i="1"/>
  <c r="CC1305" i="1"/>
  <c r="P1422" i="1"/>
  <c r="DL1388" i="1"/>
  <c r="AB458" i="1"/>
  <c r="O537" i="1"/>
  <c r="Q22" i="1"/>
  <c r="F1443" i="1"/>
  <c r="Q1461" i="1"/>
  <c r="ES22" i="1"/>
  <c r="ES1461" i="1"/>
  <c r="P1451" i="1"/>
  <c r="W16" i="2" s="1"/>
  <c r="DJ22" i="1"/>
  <c r="P1445" i="1"/>
  <c r="DJ1461" i="1"/>
  <c r="AV321" i="1"/>
  <c r="F431" i="1"/>
  <c r="CA321" i="1"/>
  <c r="AR426" i="1"/>
  <c r="AT1388" i="1"/>
  <c r="F1419" i="1"/>
  <c r="CA715" i="1"/>
  <c r="AR786" i="1"/>
  <c r="AV1337" i="1"/>
  <c r="F1361" i="1"/>
  <c r="DT1388" i="1"/>
  <c r="DG1401" i="1"/>
  <c r="FZ125" i="1"/>
  <c r="EQ152" i="1"/>
  <c r="EO1401" i="1"/>
  <c r="FX1388" i="1"/>
  <c r="FS1401" i="1"/>
  <c r="AV1215" i="1"/>
  <c r="F1310" i="1"/>
  <c r="AW1215" i="1"/>
  <c r="F1311" i="1"/>
  <c r="Y184" i="1"/>
  <c r="F316" i="1"/>
  <c r="X818" i="1"/>
  <c r="F1097" i="1"/>
  <c r="EJ184" i="1"/>
  <c r="P317" i="1"/>
  <c r="CE818" i="1"/>
  <c r="AV1071" i="1"/>
  <c r="EK1215" i="1"/>
  <c r="P1322" i="1"/>
  <c r="F1133" i="1"/>
  <c r="AV1103" i="1"/>
  <c r="EO612" i="1"/>
  <c r="P689" i="1"/>
  <c r="DQ1160" i="1"/>
  <c r="P1210" i="1"/>
  <c r="CA458" i="1"/>
  <c r="AR537" i="1"/>
  <c r="AY1103" i="1"/>
  <c r="F1136" i="1"/>
  <c r="CC715" i="1"/>
  <c r="AT786" i="1"/>
  <c r="F163" i="1"/>
  <c r="AZ125" i="1"/>
  <c r="P1185" i="1"/>
  <c r="DG1160" i="1"/>
  <c r="AB715" i="1"/>
  <c r="O786" i="1"/>
  <c r="EQ1215" i="1"/>
  <c r="P1313" i="1"/>
  <c r="FX125" i="1"/>
  <c r="EO152" i="1"/>
  <c r="FW1388" i="1"/>
  <c r="EN1401" i="1"/>
  <c r="DI1388" i="1"/>
  <c r="P1413" i="1"/>
  <c r="F586" i="1"/>
  <c r="AW569" i="1"/>
  <c r="EO321" i="1"/>
  <c r="P432" i="1"/>
  <c r="AY1337" i="1"/>
  <c r="F1364" i="1"/>
  <c r="O818" i="1"/>
  <c r="F1073" i="1"/>
  <c r="CA612" i="1"/>
  <c r="AR683" i="1"/>
  <c r="DQ1215" i="1"/>
  <c r="P1332" i="1"/>
  <c r="O1337" i="1"/>
  <c r="F1358" i="1"/>
  <c r="U22" i="1"/>
  <c r="U1461" i="1"/>
  <c r="F1453" i="1"/>
  <c r="S1215" i="1"/>
  <c r="F1320" i="1"/>
  <c r="EO715" i="1"/>
  <c r="P792" i="1"/>
  <c r="BA22" i="1"/>
  <c r="BA1461" i="1"/>
  <c r="F1451" i="1"/>
  <c r="H16" i="2" s="1"/>
  <c r="CA184" i="1"/>
  <c r="AR289" i="1"/>
  <c r="AP184" i="1"/>
  <c r="F298" i="1"/>
  <c r="F1210" i="1"/>
  <c r="Y1160" i="1"/>
  <c r="DI22" i="1"/>
  <c r="P1443" i="1"/>
  <c r="DI1461" i="1"/>
  <c r="P154" i="1"/>
  <c r="DG125" i="1"/>
  <c r="DK1215" i="1"/>
  <c r="P1320" i="1"/>
  <c r="FS458" i="1"/>
  <c r="EJ537" i="1"/>
  <c r="DL1337" i="1"/>
  <c r="P1377" i="1"/>
  <c r="P1362" i="1"/>
  <c r="EO1337" i="1"/>
  <c r="AY715" i="1"/>
  <c r="F794" i="1"/>
  <c r="AW125" i="1"/>
  <c r="F158" i="1"/>
  <c r="F549" i="1"/>
  <c r="Q458" i="1"/>
  <c r="P155" i="1"/>
  <c r="DH125" i="1"/>
  <c r="F1362" i="1"/>
  <c r="AW1337" i="1"/>
  <c r="DI458" i="1"/>
  <c r="P549" i="1"/>
  <c r="Y1431" i="1"/>
  <c r="FS1215" i="1"/>
  <c r="EJ1305" i="1"/>
  <c r="FS26" i="1"/>
  <c r="EJ93" i="1"/>
  <c r="O612" i="1"/>
  <c r="F685" i="1"/>
  <c r="DG1215" i="1"/>
  <c r="P1307" i="1"/>
  <c r="CC612" i="1"/>
  <c r="AT683" i="1"/>
  <c r="Y125" i="1"/>
  <c r="F179" i="1"/>
  <c r="FS321" i="1"/>
  <c r="EJ426" i="1"/>
  <c r="Y458" i="1"/>
  <c r="F564" i="1"/>
  <c r="DQ818" i="1"/>
  <c r="P1098" i="1"/>
  <c r="DG321" i="1"/>
  <c r="P428" i="1"/>
  <c r="DL1215" i="1"/>
  <c r="P1326" i="1"/>
  <c r="P1380" i="1"/>
  <c r="DO1337" i="1"/>
  <c r="FX818" i="1"/>
  <c r="EO1071" i="1"/>
  <c r="CE458" i="1"/>
  <c r="AV537" i="1"/>
  <c r="CC184" i="1"/>
  <c r="AT289" i="1"/>
  <c r="FS125" i="1"/>
  <c r="EJ152" i="1"/>
  <c r="AW26" i="1"/>
  <c r="F99" i="1"/>
  <c r="P1133" i="1"/>
  <c r="EN1103" i="1"/>
  <c r="AV184" i="1"/>
  <c r="F294" i="1"/>
  <c r="DP184" i="1"/>
  <c r="P315" i="1"/>
  <c r="FU26" i="1"/>
  <c r="EL93" i="1"/>
  <c r="EN612" i="1"/>
  <c r="P688" i="1"/>
  <c r="CC569" i="1"/>
  <c r="AT580" i="1"/>
  <c r="FU321" i="1"/>
  <c r="EL426" i="1"/>
  <c r="DQ458" i="1"/>
  <c r="P564" i="1"/>
  <c r="F1191" i="1"/>
  <c r="AY1160" i="1"/>
  <c r="DG537" i="1"/>
  <c r="DG1431" i="1" s="1"/>
  <c r="DT458" i="1"/>
  <c r="P542" i="1"/>
  <c r="EN458" i="1"/>
  <c r="AV612" i="1"/>
  <c r="F688" i="1"/>
  <c r="F1383" i="1"/>
  <c r="Y1337" i="1"/>
  <c r="AP22" i="1"/>
  <c r="AP1461" i="1"/>
  <c r="F1440" i="1"/>
  <c r="G16" i="2" s="1"/>
  <c r="S818" i="1"/>
  <c r="F1086" i="1"/>
  <c r="FU458" i="1"/>
  <c r="EL537" i="1"/>
  <c r="AW715" i="1"/>
  <c r="F792" i="1"/>
  <c r="DG26" i="1"/>
  <c r="P95" i="1"/>
  <c r="AY1215" i="1"/>
  <c r="F1313" i="1"/>
  <c r="V22" i="1"/>
  <c r="F1454" i="1"/>
  <c r="V1461" i="1"/>
  <c r="F585" i="1"/>
  <c r="AV569" i="1"/>
  <c r="CC1337" i="1"/>
  <c r="AT1356" i="1"/>
  <c r="X321" i="1"/>
  <c r="F452" i="1"/>
  <c r="FU152" i="1"/>
  <c r="DP715" i="1"/>
  <c r="P812" i="1"/>
  <c r="AV715" i="1"/>
  <c r="F791" i="1"/>
  <c r="O321" i="1"/>
  <c r="F428" i="1"/>
  <c r="AW321" i="1"/>
  <c r="F432" i="1"/>
  <c r="EN1337" i="1"/>
  <c r="P1361" i="1"/>
  <c r="FW125" i="1"/>
  <c r="EN152" i="1"/>
  <c r="FS569" i="1"/>
  <c r="EJ580" i="1"/>
  <c r="EO26" i="1"/>
  <c r="P99" i="1"/>
  <c r="CA569" i="1"/>
  <c r="AR580" i="1"/>
  <c r="EQ612" i="1"/>
  <c r="P691" i="1"/>
  <c r="CA1071" i="1"/>
  <c r="DQ125" i="1"/>
  <c r="P179" i="1"/>
  <c r="Y1215" i="1"/>
  <c r="F1332" i="1"/>
  <c r="DQ715" i="1"/>
  <c r="P813" i="1"/>
  <c r="EJ1183" i="1"/>
  <c r="FS1160" i="1"/>
  <c r="EN184" i="1"/>
  <c r="P294" i="1"/>
  <c r="FU1103" i="1"/>
  <c r="EL1128" i="1"/>
  <c r="CC321" i="1"/>
  <c r="AT426" i="1"/>
  <c r="ER152" i="1"/>
  <c r="GA125" i="1"/>
  <c r="FU1215" i="1"/>
  <c r="EL1305" i="1"/>
  <c r="DN1215" i="1"/>
  <c r="P1328" i="1"/>
  <c r="DN1431" i="1"/>
  <c r="FS1071" i="1"/>
  <c r="GA184" i="1"/>
  <c r="ER289" i="1"/>
  <c r="AZ1215" i="1"/>
  <c r="F1316" i="1"/>
  <c r="O1103" i="1"/>
  <c r="F1130" i="1"/>
  <c r="EH125" i="1"/>
  <c r="P161" i="1"/>
  <c r="EH1431" i="1"/>
  <c r="P1368" i="1"/>
  <c r="DI1337" i="1"/>
  <c r="DG1103" i="1"/>
  <c r="P1130" i="1"/>
  <c r="DG184" i="1"/>
  <c r="P291" i="1"/>
  <c r="CC1103" i="1"/>
  <c r="AT1128" i="1"/>
  <c r="U458" i="1"/>
  <c r="F559" i="1"/>
  <c r="F1382" i="1"/>
  <c r="X1337" i="1"/>
  <c r="FU569" i="1"/>
  <c r="EL580" i="1"/>
  <c r="F1406" i="1"/>
  <c r="AV1388" i="1"/>
  <c r="F691" i="1"/>
  <c r="AY612" i="1"/>
  <c r="DH1431" i="1"/>
  <c r="P1189" i="1"/>
  <c r="EO1160" i="1"/>
  <c r="CC1071" i="1"/>
  <c r="DP125" i="1"/>
  <c r="P178" i="1"/>
  <c r="EQ1103" i="1"/>
  <c r="P1136" i="1"/>
  <c r="P1404" i="1"/>
  <c r="DH1388" i="1"/>
  <c r="FU1071" i="1"/>
  <c r="EH184" i="1"/>
  <c r="P298" i="1"/>
  <c r="CA26" i="1"/>
  <c r="AR93" i="1"/>
  <c r="AV125" i="1"/>
  <c r="F157" i="1"/>
  <c r="EK26" i="1"/>
  <c r="P110" i="1"/>
  <c r="EK1431" i="1"/>
  <c r="T458" i="1"/>
  <c r="F558" i="1"/>
  <c r="FZ184" i="1"/>
  <c r="EQ289" i="1"/>
  <c r="CA1103" i="1"/>
  <c r="AR1128" i="1"/>
  <c r="AS26" i="1"/>
  <c r="F110" i="1"/>
  <c r="AS1431" i="1"/>
  <c r="AY1388" i="1"/>
  <c r="F1409" i="1"/>
  <c r="AY569" i="1"/>
  <c r="F588" i="1"/>
  <c r="DT1337" i="1"/>
  <c r="DG1356" i="1"/>
  <c r="S1337" i="1"/>
  <c r="F1371" i="1"/>
  <c r="X184" i="1"/>
  <c r="F315" i="1"/>
  <c r="P458" i="1"/>
  <c r="F540" i="1"/>
  <c r="AW1388" i="1"/>
  <c r="F1407" i="1"/>
  <c r="EK715" i="1"/>
  <c r="P803" i="1"/>
  <c r="EN26" i="1"/>
  <c r="P98" i="1"/>
  <c r="EQ458" i="1"/>
  <c r="P545" i="1"/>
  <c r="DP818" i="1"/>
  <c r="P1097" i="1"/>
  <c r="DP458" i="1"/>
  <c r="P563" i="1"/>
  <c r="O184" i="1"/>
  <c r="F291" i="1"/>
  <c r="DP1356" i="1"/>
  <c r="EC1337" i="1"/>
  <c r="X569" i="1"/>
  <c r="F606" i="1"/>
  <c r="DK22" i="1"/>
  <c r="DK1461" i="1"/>
  <c r="P1446" i="1"/>
  <c r="CI184" i="1"/>
  <c r="AZ289" i="1"/>
  <c r="AZ1431" i="1" s="1"/>
  <c r="FS1103" i="1"/>
  <c r="EJ1128" i="1"/>
  <c r="CA1337" i="1"/>
  <c r="AR1356" i="1"/>
  <c r="EN321" i="1"/>
  <c r="P431" i="1"/>
  <c r="P818" i="1"/>
  <c r="F1074" i="1"/>
  <c r="S1431" i="1"/>
  <c r="CH818" i="1"/>
  <c r="AY1071" i="1"/>
  <c r="F1209" i="1"/>
  <c r="X1160" i="1"/>
  <c r="CC26" i="1"/>
  <c r="AT93" i="1"/>
  <c r="DQ612" i="1"/>
  <c r="P710" i="1"/>
  <c r="P1191" i="1"/>
  <c r="EQ1160" i="1"/>
  <c r="P586" i="1"/>
  <c r="EO569" i="1"/>
  <c r="AS1215" i="1"/>
  <c r="F1322" i="1"/>
  <c r="EL184" i="1"/>
  <c r="P307" i="1"/>
  <c r="AY321" i="1"/>
  <c r="F434" i="1"/>
  <c r="P1134" i="1"/>
  <c r="EO1103" i="1"/>
  <c r="EQ1337" i="1"/>
  <c r="P1364" i="1"/>
  <c r="Y612" i="1"/>
  <c r="F710" i="1"/>
  <c r="DO1388" i="1"/>
  <c r="P1425" i="1"/>
  <c r="CH458" i="1"/>
  <c r="AY537" i="1"/>
  <c r="AY1431" i="1" s="1"/>
  <c r="AK1215" i="1"/>
  <c r="X1305" i="1"/>
  <c r="X1431" i="1" s="1"/>
  <c r="R22" i="1"/>
  <c r="F1445" i="1"/>
  <c r="R1461" i="1"/>
  <c r="F1185" i="1"/>
  <c r="O1160" i="1"/>
  <c r="EQ26" i="1"/>
  <c r="P101" i="1"/>
  <c r="EQ1431" i="1"/>
  <c r="DP1388" i="1"/>
  <c r="P1427" i="1"/>
  <c r="EL1356" i="1"/>
  <c r="FU1337" i="1"/>
  <c r="FS786" i="1"/>
  <c r="DT715" i="1"/>
  <c r="DG786" i="1"/>
  <c r="F1189" i="1"/>
  <c r="AW1160" i="1"/>
  <c r="CF818" i="1"/>
  <c r="AW1071" i="1"/>
  <c r="AY184" i="1"/>
  <c r="F297" i="1"/>
  <c r="F154" i="1"/>
  <c r="O125" i="1"/>
  <c r="DM1337" i="1"/>
  <c r="P1378" i="1"/>
  <c r="CA125" i="1"/>
  <c r="AR152" i="1"/>
  <c r="DL458" i="1"/>
  <c r="P558" i="1"/>
  <c r="F1188" i="1"/>
  <c r="AV1160" i="1"/>
  <c r="DM1431" i="1"/>
  <c r="O26" i="1"/>
  <c r="F95" i="1"/>
  <c r="O1431" i="1"/>
  <c r="DH818" i="1"/>
  <c r="P1074" i="1"/>
  <c r="EQ715" i="1"/>
  <c r="P794" i="1"/>
  <c r="F1403" i="1"/>
  <c r="O1388" i="1"/>
  <c r="CF458" i="1"/>
  <c r="AW537" i="1"/>
  <c r="P1188" i="1"/>
  <c r="EN1160" i="1"/>
  <c r="EQ321" i="1"/>
  <c r="P434" i="1"/>
  <c r="ER1215" i="1"/>
  <c r="P1316" i="1"/>
  <c r="DQ1388" i="1"/>
  <c r="P1428" i="1"/>
  <c r="O1215" i="1"/>
  <c r="F1307" i="1"/>
  <c r="X22" i="1" l="1"/>
  <c r="X1461" i="1"/>
  <c r="F1457" i="1"/>
  <c r="DG22" i="1"/>
  <c r="P1433" i="1"/>
  <c r="DG1461" i="1"/>
  <c r="AY22" i="1"/>
  <c r="AY1461" i="1"/>
  <c r="F1439" i="1"/>
  <c r="AZ22" i="1"/>
  <c r="F1442" i="1"/>
  <c r="AZ1461" i="1"/>
  <c r="CC818" i="1"/>
  <c r="AT1071" i="1"/>
  <c r="AV458" i="1"/>
  <c r="F542" i="1"/>
  <c r="EJ26" i="1"/>
  <c r="P121" i="1"/>
  <c r="AT458" i="1"/>
  <c r="F555" i="1"/>
  <c r="P1409" i="1"/>
  <c r="EQ1388" i="1"/>
  <c r="EL715" i="1"/>
  <c r="P804" i="1"/>
  <c r="S22" i="1"/>
  <c r="F1446" i="1"/>
  <c r="J16" i="2" s="1"/>
  <c r="S1461" i="1"/>
  <c r="Y16" i="2"/>
  <c r="AR26" i="1"/>
  <c r="F121" i="1"/>
  <c r="P608" i="1"/>
  <c r="EJ569" i="1"/>
  <c r="AP18" i="1"/>
  <c r="F1470" i="1"/>
  <c r="BA18" i="1"/>
  <c r="F1481" i="1"/>
  <c r="EQ818" i="1"/>
  <c r="P1079" i="1"/>
  <c r="DQ22" i="1"/>
  <c r="DQ1461" i="1"/>
  <c r="P1458" i="1"/>
  <c r="AW818" i="1"/>
  <c r="F1077" i="1"/>
  <c r="CA1215" i="1"/>
  <c r="AR1305" i="1"/>
  <c r="EJ1337" i="1"/>
  <c r="P1384" i="1"/>
  <c r="AS22" i="1"/>
  <c r="F1448" i="1"/>
  <c r="E16" i="2" s="1"/>
  <c r="AS1461" i="1"/>
  <c r="AW458" i="1"/>
  <c r="F543" i="1"/>
  <c r="AR1103" i="1"/>
  <c r="F1156" i="1"/>
  <c r="AT1103" i="1"/>
  <c r="F1146" i="1"/>
  <c r="EJ321" i="1"/>
  <c r="P454" i="1"/>
  <c r="EN1388" i="1"/>
  <c r="P1406" i="1"/>
  <c r="EN818" i="1"/>
  <c r="P1076" i="1"/>
  <c r="EL612" i="1"/>
  <c r="P701" i="1"/>
  <c r="FU125" i="1"/>
  <c r="EL152" i="1"/>
  <c r="EL1431" i="1" s="1"/>
  <c r="DI18" i="1"/>
  <c r="P1473" i="1"/>
  <c r="AT715" i="1"/>
  <c r="F804" i="1"/>
  <c r="P18" i="1"/>
  <c r="F1464" i="1"/>
  <c r="CC1215" i="1"/>
  <c r="AT1305" i="1"/>
  <c r="DK18" i="1"/>
  <c r="P1476" i="1"/>
  <c r="ER125" i="1"/>
  <c r="P163" i="1"/>
  <c r="ER1431" i="1"/>
  <c r="EO818" i="1"/>
  <c r="P1077" i="1"/>
  <c r="EJ1215" i="1"/>
  <c r="P1333" i="1"/>
  <c r="AR612" i="1"/>
  <c r="F711" i="1"/>
  <c r="AR715" i="1"/>
  <c r="F814" i="1"/>
  <c r="ES18" i="1"/>
  <c r="P1481" i="1"/>
  <c r="F170" i="1"/>
  <c r="AT125" i="1"/>
  <c r="DH22" i="1"/>
  <c r="P1434" i="1"/>
  <c r="DH1461" i="1"/>
  <c r="AT321" i="1"/>
  <c r="F444" i="1"/>
  <c r="EN125" i="1"/>
  <c r="P157" i="1"/>
  <c r="P444" i="1"/>
  <c r="EL321" i="1"/>
  <c r="AR125" i="1"/>
  <c r="F180" i="1"/>
  <c r="DG715" i="1"/>
  <c r="P788" i="1"/>
  <c r="R18" i="1"/>
  <c r="F1475" i="1"/>
  <c r="EN1431" i="1"/>
  <c r="EQ184" i="1"/>
  <c r="P297" i="1"/>
  <c r="Y22" i="1"/>
  <c r="Y1461" i="1"/>
  <c r="F1458" i="1"/>
  <c r="EO125" i="1"/>
  <c r="P158" i="1"/>
  <c r="Q18" i="1"/>
  <c r="F1473" i="1"/>
  <c r="P1383" i="1"/>
  <c r="DQ1337" i="1"/>
  <c r="DG1337" i="1"/>
  <c r="P1358" i="1"/>
  <c r="FU818" i="1"/>
  <c r="EL1071" i="1"/>
  <c r="ER184" i="1"/>
  <c r="P300" i="1"/>
  <c r="P1146" i="1"/>
  <c r="EL1103" i="1"/>
  <c r="AW1431" i="1"/>
  <c r="FS1388" i="1"/>
  <c r="EJ1401" i="1"/>
  <c r="DO18" i="1"/>
  <c r="P1485" i="1"/>
  <c r="FS715" i="1"/>
  <c r="EJ786" i="1"/>
  <c r="EJ1431" i="1" s="1"/>
  <c r="F1374" i="1"/>
  <c r="AT1337" i="1"/>
  <c r="AT612" i="1"/>
  <c r="F701" i="1"/>
  <c r="AR321" i="1"/>
  <c r="F454" i="1"/>
  <c r="F1201" i="1"/>
  <c r="AT1160" i="1"/>
  <c r="FU1388" i="1"/>
  <c r="EL1401" i="1"/>
  <c r="EJ612" i="1"/>
  <c r="P711" i="1"/>
  <c r="CA818" i="1"/>
  <c r="AR1071" i="1"/>
  <c r="AT569" i="1"/>
  <c r="F598" i="1"/>
  <c r="AV818" i="1"/>
  <c r="F1076" i="1"/>
  <c r="X1215" i="1"/>
  <c r="F1331" i="1"/>
  <c r="AT26" i="1"/>
  <c r="F111" i="1"/>
  <c r="AT1431" i="1"/>
  <c r="AR1337" i="1"/>
  <c r="F1384" i="1"/>
  <c r="P1382" i="1"/>
  <c r="DP1337" i="1"/>
  <c r="DP1431" i="1"/>
  <c r="FS818" i="1"/>
  <c r="EJ1071" i="1"/>
  <c r="AR458" i="1"/>
  <c r="F565" i="1"/>
  <c r="EO1388" i="1"/>
  <c r="P1407" i="1"/>
  <c r="O458" i="1"/>
  <c r="F539" i="1"/>
  <c r="AV1431" i="1"/>
  <c r="P1201" i="1"/>
  <c r="EL1160" i="1"/>
  <c r="AZ184" i="1"/>
  <c r="F300" i="1"/>
  <c r="EL1215" i="1"/>
  <c r="P1323" i="1"/>
  <c r="DN22" i="1"/>
  <c r="DN1461" i="1"/>
  <c r="P1454" i="1"/>
  <c r="O715" i="1"/>
  <c r="F788" i="1"/>
  <c r="T18" i="1"/>
  <c r="F1482" i="1"/>
  <c r="DM22" i="1"/>
  <c r="DM1461" i="1"/>
  <c r="P1453" i="1"/>
  <c r="AY818" i="1"/>
  <c r="F1079" i="1"/>
  <c r="P1374" i="1"/>
  <c r="EL1337" i="1"/>
  <c r="EK22" i="1"/>
  <c r="P1448" i="1"/>
  <c r="T16" i="2" s="1"/>
  <c r="EK1461" i="1"/>
  <c r="EL569" i="1"/>
  <c r="P598" i="1"/>
  <c r="EL458" i="1"/>
  <c r="P555" i="1"/>
  <c r="AY458" i="1"/>
  <c r="F545" i="1"/>
  <c r="EJ1103" i="1"/>
  <c r="P1156" i="1"/>
  <c r="EJ458" i="1"/>
  <c r="P565" i="1"/>
  <c r="DL18" i="1"/>
  <c r="P1482" i="1"/>
  <c r="EQ22" i="1"/>
  <c r="P1439" i="1"/>
  <c r="EQ1461" i="1"/>
  <c r="O22" i="1"/>
  <c r="O1461" i="1"/>
  <c r="F1433" i="1"/>
  <c r="AR569" i="1"/>
  <c r="F608" i="1"/>
  <c r="P180" i="1"/>
  <c r="EJ125" i="1"/>
  <c r="U18" i="1"/>
  <c r="F1483" i="1"/>
  <c r="P160" i="1"/>
  <c r="EQ125" i="1"/>
  <c r="AR1160" i="1"/>
  <c r="F1211" i="1"/>
  <c r="EL26" i="1"/>
  <c r="P111" i="1"/>
  <c r="EH22" i="1"/>
  <c r="EH1461" i="1"/>
  <c r="P1440" i="1"/>
  <c r="V16" i="2" s="1"/>
  <c r="EJ1160" i="1"/>
  <c r="P1211" i="1"/>
  <c r="EO1431" i="1"/>
  <c r="V18" i="1"/>
  <c r="F1484" i="1"/>
  <c r="DG458" i="1"/>
  <c r="P539" i="1"/>
  <c r="AT184" i="1"/>
  <c r="F307" i="1"/>
  <c r="AR184" i="1"/>
  <c r="F317" i="1"/>
  <c r="P1403" i="1"/>
  <c r="DG1388" i="1"/>
  <c r="DJ18" i="1"/>
  <c r="P1475" i="1"/>
  <c r="EL22" i="1" l="1"/>
  <c r="EL1461" i="1"/>
  <c r="P1449" i="1"/>
  <c r="U16" i="2" s="1"/>
  <c r="EJ22" i="1"/>
  <c r="EJ1461" i="1"/>
  <c r="P1459" i="1"/>
  <c r="AT22" i="1"/>
  <c r="F1449" i="1"/>
  <c r="F16" i="2" s="1"/>
  <c r="I16" i="2" s="1"/>
  <c r="N16" i="2" s="1"/>
  <c r="AT1461" i="1"/>
  <c r="P1429" i="1"/>
  <c r="EJ1388" i="1"/>
  <c r="AR1215" i="1"/>
  <c r="F1333" i="1"/>
  <c r="AT818" i="1"/>
  <c r="F1089" i="1"/>
  <c r="EL1388" i="1"/>
  <c r="P1419" i="1"/>
  <c r="AZ18" i="1"/>
  <c r="F1472" i="1"/>
  <c r="AR1431" i="1"/>
  <c r="DM18" i="1"/>
  <c r="P1483" i="1"/>
  <c r="DP22" i="1"/>
  <c r="DP1461" i="1"/>
  <c r="P1457" i="1"/>
  <c r="DN18" i="1"/>
  <c r="P1484" i="1"/>
  <c r="ER22" i="1"/>
  <c r="ER1461" i="1"/>
  <c r="P1442" i="1"/>
  <c r="EL125" i="1"/>
  <c r="P170" i="1"/>
  <c r="AY18" i="1"/>
  <c r="F1469" i="1"/>
  <c r="EQ18" i="1"/>
  <c r="P1469" i="1"/>
  <c r="DQ18" i="1"/>
  <c r="P1488" i="1"/>
  <c r="DG18" i="1"/>
  <c r="P1463" i="1"/>
  <c r="X18" i="1"/>
  <c r="F1487" i="1"/>
  <c r="O18" i="1"/>
  <c r="F1463" i="1"/>
  <c r="AR818" i="1"/>
  <c r="F1099" i="1"/>
  <c r="Y18" i="1"/>
  <c r="F1488" i="1"/>
  <c r="EN22" i="1"/>
  <c r="EN1461" i="1"/>
  <c r="P1436" i="1"/>
  <c r="EH18" i="1"/>
  <c r="P1470" i="1"/>
  <c r="DH18" i="1"/>
  <c r="P1464" i="1"/>
  <c r="AW22" i="1"/>
  <c r="AW1461" i="1"/>
  <c r="F1437" i="1"/>
  <c r="EO22" i="1"/>
  <c r="P1437" i="1"/>
  <c r="EO1461" i="1"/>
  <c r="AV22" i="1"/>
  <c r="F1436" i="1"/>
  <c r="AV1461" i="1"/>
  <c r="EL818" i="1"/>
  <c r="P1089" i="1"/>
  <c r="AT1215" i="1"/>
  <c r="F1323" i="1"/>
  <c r="AS18" i="1"/>
  <c r="F1478" i="1"/>
  <c r="S18" i="1"/>
  <c r="F1476" i="1"/>
  <c r="EJ818" i="1"/>
  <c r="P1099" i="1"/>
  <c r="EK18" i="1"/>
  <c r="P1478" i="1"/>
  <c r="EJ715" i="1"/>
  <c r="P814" i="1"/>
  <c r="X16" i="2"/>
  <c r="AC16" i="2" s="1"/>
  <c r="DP18" i="1" l="1"/>
  <c r="P1487" i="1"/>
  <c r="AW18" i="1"/>
  <c r="F1467" i="1"/>
  <c r="AT18" i="1"/>
  <c r="F1479" i="1"/>
  <c r="EO18" i="1"/>
  <c r="P1467" i="1"/>
  <c r="ER18" i="1"/>
  <c r="P1472" i="1"/>
  <c r="EJ18" i="1"/>
  <c r="P1489" i="1"/>
  <c r="AR22" i="1"/>
  <c r="AR1461" i="1"/>
  <c r="F1459" i="1"/>
  <c r="AV18" i="1"/>
  <c r="F1466" i="1"/>
  <c r="EN18" i="1"/>
  <c r="P1466" i="1"/>
  <c r="EL18" i="1"/>
  <c r="P1479" i="1"/>
  <c r="AR18" i="1" l="1"/>
  <c r="F1489" i="1"/>
</calcChain>
</file>

<file path=xl/sharedStrings.xml><?xml version="1.0" encoding="utf-8"?>
<sst xmlns="http://schemas.openxmlformats.org/spreadsheetml/2006/main" count="72712" uniqueCount="2763">
  <si>
    <t>Smeta.RU  (495) 974-1589</t>
  </si>
  <si>
    <t>_PS_</t>
  </si>
  <si>
    <t>Smeta.RU</t>
  </si>
  <si>
    <t/>
  </si>
  <si>
    <t>Капитальный ремонт здания Государственного бюджетного общеобразовательного учреждения города Москвы «Школа №1574», расположенного по адресу: г. Москва, Старопименовский переулок, д. 5. 1 этап</t>
  </si>
  <si>
    <t>02-01-03</t>
  </si>
  <si>
    <t>02-01-03 ЭОМ_27.07.26</t>
  </si>
  <si>
    <t>2024-00375-01-0-ИОС1, 2024-00375-01-0-ООС2</t>
  </si>
  <si>
    <t>О.А.Гришечкина</t>
  </si>
  <si>
    <t>Ведущий инженер-сметччик</t>
  </si>
  <si>
    <t>И.В.Феденко</t>
  </si>
  <si>
    <t>Начальник отдела</t>
  </si>
  <si>
    <t>Сметные нормы списания</t>
  </si>
  <si>
    <t>Коды ОКП для ТСН-2001 МГЭ Дополнение 81</t>
  </si>
  <si>
    <t>ТСН-2001 (МГЭ) Доп 81 - Новое строительство</t>
  </si>
  <si>
    <t>Типовой расчет для ТСН-2001 МГЭ, Дополнение 81, строительство</t>
  </si>
  <si>
    <t>Территориальные сметные нормативы для Москвы ТСН-2001 (МГЭ), дополнение 81</t>
  </si>
  <si>
    <t>Поправки для ТСН-2001 от 07.04.2026 г. доп.81</t>
  </si>
  <si>
    <t>Территориальные сметные нормативы для Москвы (ТСН-2001)</t>
  </si>
  <si>
    <t>ТЕР</t>
  </si>
  <si>
    <t>Система электроснабжения</t>
  </si>
  <si>
    <t>О.А.Гритшечкина</t>
  </si>
  <si>
    <t>*1</t>
  </si>
  <si>
    <t>*1,1</t>
  </si>
  <si>
    <t>Поправка: Гл.12.Прил.8.п.8. 5_12.00.01.11.003</t>
  </si>
  <si>
    <t>1</t>
  </si>
  <si>
    <t>Демонтажные работы (2024-00375-01-0-ООС2)</t>
  </si>
  <si>
    <t>4.8-251-9</t>
  </si>
  <si>
    <t>Монтаж щитка осветительного, устанавливаемого на стене распорными дюбелями, масса щитка до 6 кг / демонтаж</t>
  </si>
  <si>
    <t>1  ШТ.</t>
  </si>
  <si>
    <t>ТСН-2001.4 Доп. 80, Сб. 8, т. 251, поз. 9</t>
  </si>
  <si>
    <t>*1)*0</t>
  </si>
  <si>
    <t>*1,2)*0,3</t>
  </si>
  <si>
    <t>Монтаж оборудования</t>
  </si>
  <si>
    <t>ТСН-2001.4-8. Электротехнические установки</t>
  </si>
  <si>
    <t>ТСН-2001.4-8-1</t>
  </si>
  <si>
    <t>Поправка: Гл.12.Прил.8.п.8. 3_12.00.01.11.001
Поправка: Гл.4.Прил.2.2.п.2.2.29_04.00.01.35.003</t>
  </si>
  <si>
    <t>2</t>
  </si>
  <si>
    <t>6.67-7-5</t>
  </si>
  <si>
    <t>Демонтаж осветительных приборов, светильник для люминесцентных ламп</t>
  </si>
  <si>
    <t>100 шт.</t>
  </si>
  <si>
    <t>ТСН-2001.6. Доп. 1-42. Сб. 67, т. 7, поз. 5</t>
  </si>
  <si>
    <t>*1,2</t>
  </si>
  <si>
    <t>Ремонтно-строительные работы</t>
  </si>
  <si>
    <t>ТСН-2001.6-67. Электромонтажные работы</t>
  </si>
  <si>
    <t>ТСН-2001.6-67-1</t>
  </si>
  <si>
    <t>Поправка: Гл.12.Прил.8.п.8. 3_12.00.01.11.001</t>
  </si>
  <si>
    <t>6.67-7-3</t>
  </si>
  <si>
    <t>Демонтаж осветительных приборов, светильники с лампами накаливания</t>
  </si>
  <si>
    <t>ТСН-2001.6. Доп. 1-42. Сб. 67, т. 7, поз. 3</t>
  </si>
  <si>
    <t>3</t>
  </si>
  <si>
    <t>6.67-7-1</t>
  </si>
  <si>
    <t>Демонтаж осветительных приборов, выключатели, розетки</t>
  </si>
  <si>
    <t>ТСН-2001.6. Доп. 1-42. Сб. 67, т. 7, поз. 1</t>
  </si>
  <si>
    <t>4</t>
  </si>
  <si>
    <t>6.67-6-1</t>
  </si>
  <si>
    <t>Демонтаж кабеля</t>
  </si>
  <si>
    <t>100 м</t>
  </si>
  <si>
    <t>ТСН-2001.6. Доп. 1-42. Сб. 67, т. 6, поз. 1</t>
  </si>
  <si>
    <t>5</t>
  </si>
  <si>
    <t>6.67-5-13</t>
  </si>
  <si>
    <t>Демонтаж трубных проводок, трубы в борозде диаметром 40 мм / стальных</t>
  </si>
  <si>
    <t>ТСН-2001.6. Доп. 1-42. Сб. 67, т. 5, поз. 13</t>
  </si>
  <si>
    <t>6</t>
  </si>
  <si>
    <t>6.67-5-12</t>
  </si>
  <si>
    <t>Демонтаж трубных проводок, трубы в борозде диаметром 25 мм / ПВХ</t>
  </si>
  <si>
    <t>ТСН-2001.6. Доп. 1-42. Сб. 67, т. 5, поз. 12</t>
  </si>
  <si>
    <t>Демонтаж низковольтного оборудования</t>
  </si>
  <si>
    <t>7</t>
  </si>
  <si>
    <t>4.8-238-2</t>
  </si>
  <si>
    <t>1 м ширины по фронту</t>
  </si>
  <si>
    <t>ТСН-2001.4 Доп. 80, Сб. 8, т. 238, поз. 2</t>
  </si>
  <si>
    <t>8</t>
  </si>
  <si>
    <t>9</t>
  </si>
  <si>
    <t>Демонтаж световых указателей</t>
  </si>
  <si>
    <t>10</t>
  </si>
  <si>
    <t>4.8-245-10</t>
  </si>
  <si>
    <t>Монтаж светильников с лампами накаливания, светового настенного указателя / демонтаж световых указателей</t>
  </si>
  <si>
    <t>ТСН-2001.4 Доп. 79, Сб. 8, т. 245, поз. 10</t>
  </si>
  <si>
    <t>Демонтаж электроустановочного оборудования</t>
  </si>
  <si>
    <t>11</t>
  </si>
  <si>
    <t>4.8-269-9</t>
  </si>
  <si>
    <t>Монтаж лючка коробки сценической переходной и штепсельной типа ЛП-6 / демонтаж лючков</t>
  </si>
  <si>
    <t>ТСН-2001.4 Доп. 79, Сб. 8, т. 269, поз. 9</t>
  </si>
  <si>
    <t>12</t>
  </si>
  <si>
    <t>4.8-332-1</t>
  </si>
  <si>
    <t>Монтаж установочной коробки скрытого типа / демонтаж коробок установочных</t>
  </si>
  <si>
    <t>ТСН-2001.4 Доп. 81, Сб. 8, т. 332, поз. 1</t>
  </si>
  <si>
    <t>13</t>
  </si>
  <si>
    <t>4.8-328-4</t>
  </si>
  <si>
    <t>Монтаж коробки ответвительной для кабельных линий / демонтаж коробок ответвительных</t>
  </si>
  <si>
    <t>ТСН-2001.4 Доп. 75, Сб. 8, т. 328, поз. 4</t>
  </si>
  <si>
    <t>14</t>
  </si>
  <si>
    <t>4.10-76-10</t>
  </si>
  <si>
    <t>Монтаж ключа или кнопки на панели / демонтаж кнопок</t>
  </si>
  <si>
    <t>ТСН-2001.4 Доп. 79, Сб. 10, т. 76, поз. 10</t>
  </si>
  <si>
    <t>ТСН-2001.4-10. Монтаж радиотелевизионного и электронного оборудования</t>
  </si>
  <si>
    <t>ТСН-2001.4-10-2</t>
  </si>
  <si>
    <t>Демонтаж кабеленесущих конструкций</t>
  </si>
  <si>
    <t>15</t>
  </si>
  <si>
    <t>4.8-174-1</t>
  </si>
  <si>
    <t>Прокладка металлического рукава, наружный диаметр до 48 мм / демонтаж металлорукавов</t>
  </si>
  <si>
    <t>ТСН-2001.4 Доп. 80, Сб. 8, т. 174, поз. 1</t>
  </si>
  <si>
    <t>16</t>
  </si>
  <si>
    <t>3.9-35-1</t>
  </si>
  <si>
    <t>Монтаж мелких конструкций из стали различного профиля массой до 20 кг (проходка на кровлю Гусак) / демонтаж</t>
  </si>
  <si>
    <t>1 Т</t>
  </si>
  <si>
    <t>ТСН-2001.3 Доп. 79, Сб. 9, т. 35, поз. 1</t>
  </si>
  <si>
    <t>*1)*0,6</t>
  </si>
  <si>
    <t>*1,2)*0,6</t>
  </si>
  <si>
    <t>Строительные работы</t>
  </si>
  <si>
    <t>ТСН-2001.3-9. Металлические конструкции</t>
  </si>
  <si>
    <t>ТСН-2001.3-9-1</t>
  </si>
  <si>
    <t>Поправка: Гл.12.Прил.8.п.8. 3_12.00.01.11.001
Поправка: Гл.6.Прил.2.2.п.2.2.16_06.00.01.35.006</t>
  </si>
  <si>
    <t>17</t>
  </si>
  <si>
    <t>4.8-331-2</t>
  </si>
  <si>
    <t>Прокладка металлического перфорированного лотка по установленным конструкциям, массой погонного метра свыше 2 до 4 кг / демонтаж лотков</t>
  </si>
  <si>
    <t>100 М ТРАССЫ</t>
  </si>
  <si>
    <t>ТСН-2001.4 Доп. 79, Сб. 8, т. 331, поз. 2</t>
  </si>
  <si>
    <t>18</t>
  </si>
  <si>
    <t>4.8-331-12</t>
  </si>
  <si>
    <t>Установка крышек металлических на лотки металлические перфорированные и неперфорированные массой 1 м свыше 2 до 4 кг / демонтаж крышек лотков</t>
  </si>
  <si>
    <t>ТСН-2001.4 Доп. 80, Сб. 8, т. 331, поз. 12</t>
  </si>
  <si>
    <t>19</t>
  </si>
  <si>
    <t>4.8-83-22</t>
  </si>
  <si>
    <t>Установка конструкций металлических кабельных, кронштейна настенного крепления на анкерах массой до 15 кг / демонтаж кронштейнов</t>
  </si>
  <si>
    <t>100 шт. кронштейнов</t>
  </si>
  <si>
    <t>ТСН-2001.4 Доп. 69, Сб. 8, т. 83, поз. 22</t>
  </si>
  <si>
    <t>Демонтаж молниезащиты и заземления</t>
  </si>
  <si>
    <t>20</t>
  </si>
  <si>
    <t>4.10-134-4</t>
  </si>
  <si>
    <t>Монтаж антенны коллективной для приема ТВ на антенной опоре высотой до 9 м с одним ярусом оттяжек / прим.  демонтаж Молниеприёмник-мачты</t>
  </si>
  <si>
    <t>1 антенна</t>
  </si>
  <si>
    <t>ТСН-2001.4 Доп. 81, Сб. 10, т. 134, поз. 4</t>
  </si>
  <si>
    <t>21</t>
  </si>
  <si>
    <t>4.8-187-8</t>
  </si>
  <si>
    <t>Монтаж заземляющего проводника открыто по строительным основаниям из круглой стали диаметром 8 мм / демонтаж</t>
  </si>
  <si>
    <t>ТСН-2001.4 Доп. 80, Сб. 8, т. 187, поз. 8</t>
  </si>
  <si>
    <t>22</t>
  </si>
  <si>
    <t>Монтаж коробки ответвительной для кабельных линий / демонтаж</t>
  </si>
  <si>
    <t>23</t>
  </si>
  <si>
    <t>4.8-168-2</t>
  </si>
  <si>
    <t>Прокладка по стальным конструкциям и панелям провода сечением до 35 мм2 / демонтаж</t>
  </si>
  <si>
    <t>ТСН-2001.4 Доп. 80, Сб. 8, т. 168, поз. 2</t>
  </si>
  <si>
    <t>ОЗДС</t>
  </si>
  <si>
    <t>24</t>
  </si>
  <si>
    <t>4.10-19-6</t>
  </si>
  <si>
    <t>Монтаж отдельно устанавливаемого преобразователя или блока питания / демонтаж БПИ</t>
  </si>
  <si>
    <t>ТСН-2001.4 Доп. 70, Сб. 10, т. 19, поз. 6</t>
  </si>
  <si>
    <t>ТСН-2001.4-10. Прокладка и монтаж сетей связи</t>
  </si>
  <si>
    <t>ТСН-2001.4-10-1</t>
  </si>
  <si>
    <t>25</t>
  </si>
  <si>
    <t>4.8-65-1</t>
  </si>
  <si>
    <t>Монтаж преобразователя массой до 0,15 т / демонтаж БВУ</t>
  </si>
  <si>
    <t>1 ШКАФ</t>
  </si>
  <si>
    <t>ТСН-2001.4 Доп. 70, Сб. 8, т. 65, поз. 1</t>
  </si>
  <si>
    <t>26</t>
  </si>
  <si>
    <t>27</t>
  </si>
  <si>
    <t>4.10-59-4</t>
  </si>
  <si>
    <t>Монтаж детали на пультах и панелях - колодка клеммная на 20 клемм / демонтаж</t>
  </si>
  <si>
    <t>ТСН-2001.4 Доп. 67, Сб. 10, т. 59, поз. 4</t>
  </si>
  <si>
    <t>28</t>
  </si>
  <si>
    <t>ПЗ</t>
  </si>
  <si>
    <t>Прямые затраты</t>
  </si>
  <si>
    <t>СтМатОб</t>
  </si>
  <si>
    <t>Стоимость материальных ресурсов (всего)</t>
  </si>
  <si>
    <t>СтМатОбЗак</t>
  </si>
  <si>
    <t>Стоимость материалов и оборудования заказчика</t>
  </si>
  <si>
    <t>СтМатОбПод</t>
  </si>
  <si>
    <t>Стоимость материалов и оборудования подрядчика</t>
  </si>
  <si>
    <t>СтМат</t>
  </si>
  <si>
    <t>Стоимость материалов (всего)</t>
  </si>
  <si>
    <t>СтМатЗак</t>
  </si>
  <si>
    <t>Стоимость материалов заказчика</t>
  </si>
  <si>
    <t>СтМатПод</t>
  </si>
  <si>
    <t>Стоимость материалов подрядчика</t>
  </si>
  <si>
    <t>Оборуд</t>
  </si>
  <si>
    <t>Стоимость оборудования (всего)</t>
  </si>
  <si>
    <t>ОборудЗак</t>
  </si>
  <si>
    <t>Стоимость оборудования заказчика</t>
  </si>
  <si>
    <t>ОборудПод</t>
  </si>
  <si>
    <t>Стоимость оборудования подрядчика</t>
  </si>
  <si>
    <t>ЭММ</t>
  </si>
  <si>
    <t>Эксплуатация машин</t>
  </si>
  <si>
    <t>ЭММсНРиСП</t>
  </si>
  <si>
    <t>Эксплуатация машин по ТСН-2001.16</t>
  </si>
  <si>
    <t>ЗПМ</t>
  </si>
  <si>
    <t>ЗП машинистов</t>
  </si>
  <si>
    <t>ОЗП</t>
  </si>
  <si>
    <t>Основная ЗП рабочих</t>
  </si>
  <si>
    <t>ОЗПсНРиСП</t>
  </si>
  <si>
    <t>Основная ЗП рабочих по ТСН-2001.16</t>
  </si>
  <si>
    <t>Строит</t>
  </si>
  <si>
    <t>Строительные работы с НР и СП</t>
  </si>
  <si>
    <t>Монтаж</t>
  </si>
  <si>
    <t>Монтажные работы с НР и СП</t>
  </si>
  <si>
    <t>Прочие</t>
  </si>
  <si>
    <t>Прочие работы с НР и СП</t>
  </si>
  <si>
    <t>ПрочиеЗатр</t>
  </si>
  <si>
    <t>Прочие затраты по ТСН-2001.16</t>
  </si>
  <si>
    <t>ВозврМат</t>
  </si>
  <si>
    <t>Возврат материалов</t>
  </si>
  <si>
    <t>ТрудСтр</t>
  </si>
  <si>
    <t>Трудозатраты строителей</t>
  </si>
  <si>
    <t>ТрудМаш</t>
  </si>
  <si>
    <t>Трудозатраты машинистов</t>
  </si>
  <si>
    <t>ТранспМат</t>
  </si>
  <si>
    <t>Транспорт материалов</t>
  </si>
  <si>
    <t>Перевозка</t>
  </si>
  <si>
    <t>Перевозка грузов</t>
  </si>
  <si>
    <t>НР</t>
  </si>
  <si>
    <t>Накладные расходы</t>
  </si>
  <si>
    <t>СмПриб</t>
  </si>
  <si>
    <t>Сметная прибыль</t>
  </si>
  <si>
    <t>Всего</t>
  </si>
  <si>
    <t>Всего с НР и СП</t>
  </si>
  <si>
    <t>Низковольтное оборудование</t>
  </si>
  <si>
    <t>29</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</si>
  <si>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t>
  </si>
  <si>
    <t>29,1</t>
  </si>
  <si>
    <t>1.1-1-8146</t>
  </si>
  <si>
    <t>Болты стальные оцинкованные с шестигранной головкой, с полной резьбой, с гайкой оцинкованной, М6, длина от 12 до 60 мм</t>
  </si>
  <si>
    <t>кг</t>
  </si>
  <si>
    <t>ТСН-2001.1 Доп. 79, Р. 1, о. 1, поз. 8146</t>
  </si>
  <si>
    <t>30</t>
  </si>
  <si>
    <t>КА, п.1</t>
  </si>
  <si>
    <t>Вводная панель 600х450х1800 ВП1</t>
  </si>
  <si>
    <t>ШТ</t>
  </si>
  <si>
    <t>Оборудование, отсутствующие в СНБ</t>
  </si>
  <si>
    <t>Оборуд. КА</t>
  </si>
  <si>
    <t>[191 166,67 / 1,22 /  7,57] +  3% Трансп +  1,2% Заг.скл</t>
  </si>
  <si>
    <t>1,2</t>
  </si>
  <si>
    <t>31</t>
  </si>
  <si>
    <t>КА, п.2</t>
  </si>
  <si>
    <t>Вводная панель 600х450х1800 ВП2</t>
  </si>
  <si>
    <t>[187 960 / 1,22 /  7,57] +  3% Трансп +  1,2% Заг.скл</t>
  </si>
  <si>
    <t>32</t>
  </si>
  <si>
    <t>32,1</t>
  </si>
  <si>
    <t>33</t>
  </si>
  <si>
    <t>КА, п.3</t>
  </si>
  <si>
    <t>Распределительная панель РП 1 600х450х1800</t>
  </si>
  <si>
    <t>[217 560 / 1,22 /  7,57] +  3% Трансп +  1,2% Заг.скл</t>
  </si>
  <si>
    <t>34</t>
  </si>
  <si>
    <t>КА, п.4</t>
  </si>
  <si>
    <t>Распределительная панель РП 2 600х450х1800</t>
  </si>
  <si>
    <t>[230 386,67 / 1,22 /  7,57] +  3% Трансп +  1,2% Заг.скл</t>
  </si>
  <si>
    <t>35</t>
  </si>
  <si>
    <t>КА, п.5</t>
  </si>
  <si>
    <t>Распределительная панель РП 3 600х450х1800</t>
  </si>
  <si>
    <t>[206 830 / 1,22 /  7,57] +  3% Трансп +  1,2% Заг.скл</t>
  </si>
  <si>
    <t>36</t>
  </si>
  <si>
    <t>36,1</t>
  </si>
  <si>
    <t>37</t>
  </si>
  <si>
    <t>КА, п.6</t>
  </si>
  <si>
    <t>Панель питания электрооборудования систем противопожарной защиты, индивидуального исполнения, напольна ПЭСПЗ 600х450х1800</t>
  </si>
  <si>
    <t>[186 726,67 / 1,22 /  7,57] +  3% Трансп +  1,2% Заг.скл</t>
  </si>
  <si>
    <t>Щитовое оборудование</t>
  </si>
  <si>
    <t>38</t>
  </si>
  <si>
    <t>Монтаж щитка осветительного, устанавливаемого на стене распорными дюбелями, масса щитка до 6 кг</t>
  </si>
  <si>
    <t>38,1</t>
  </si>
  <si>
    <t>1.21-5-1542</t>
  </si>
  <si>
    <t>Втулки полихлорвиниловые</t>
  </si>
  <si>
    <t>ТСН-2001.1 Доп. 64, Р. 21, о. 5, поз. 1542</t>
  </si>
  <si>
    <t>38,2</t>
  </si>
  <si>
    <t>1.21-5-750</t>
  </si>
  <si>
    <t>Сжим, типа У 739М для проводников магистральных сечением от 4 до 10 мм2 и ответвительных сечением от 1,5 до 2,5 мм2</t>
  </si>
  <si>
    <t>шт.</t>
  </si>
  <si>
    <t>ТСН-2001.1 Доп. 73, Р. 21, о. 5, поз. 750</t>
  </si>
  <si>
    <t>39</t>
  </si>
  <si>
    <t>КА, п.7</t>
  </si>
  <si>
    <t>ЩО-0.1</t>
  </si>
  <si>
    <t>[47 408,43 / 1,22 /  7,57] +  3% Трансп +  1,2% Заг.скл</t>
  </si>
  <si>
    <t>40</t>
  </si>
  <si>
    <t>КА, п.8</t>
  </si>
  <si>
    <t>ЩО-0.2</t>
  </si>
  <si>
    <t>[72 816 / 1,22 /  7,57] +  3% Трансп +  1,2% Заг.скл</t>
  </si>
  <si>
    <t>41</t>
  </si>
  <si>
    <t>КА, п.9</t>
  </si>
  <si>
    <t>ЩО-1.1</t>
  </si>
  <si>
    <t>[116 639 / 1,22 /  7,57] +  3% Трансп +  1,2% Заг.скл</t>
  </si>
  <si>
    <t>42</t>
  </si>
  <si>
    <t>КА, п.10</t>
  </si>
  <si>
    <t>ЩО-1.2</t>
  </si>
  <si>
    <t>[103 904 / 1,22 /  7,57] +  3% Трансп +  1,2% Заг.скл</t>
  </si>
  <si>
    <t>43</t>
  </si>
  <si>
    <t>КА, п.11</t>
  </si>
  <si>
    <t>ЩО-1.3</t>
  </si>
  <si>
    <t>[98 713,5 / 1,22 /  7,57] +  3% Трансп +  1,2% Заг.скл</t>
  </si>
  <si>
    <t>44</t>
  </si>
  <si>
    <t>КА, п.12</t>
  </si>
  <si>
    <t>ЩО-2.1</t>
  </si>
  <si>
    <t>[83 250 / 1,22 /  7,57] +  3% Трансп +  1,2% Заг.скл</t>
  </si>
  <si>
    <t>45</t>
  </si>
  <si>
    <t>КА, п.13</t>
  </si>
  <si>
    <t>ЩО-2.2</t>
  </si>
  <si>
    <t>[89 540 / 1,22 /  7,57] +  3% Трансп +  1,2% Заг.скл</t>
  </si>
  <si>
    <t>46</t>
  </si>
  <si>
    <t>КА, п.14</t>
  </si>
  <si>
    <t>ЩО-2.3</t>
  </si>
  <si>
    <t>47</t>
  </si>
  <si>
    <t>КА, п.15</t>
  </si>
  <si>
    <t>ЩО-3.1</t>
  </si>
  <si>
    <t>[126 170 / 1,22 /  7,57] +  3% Трансп +  1,2% Заг.скл</t>
  </si>
  <si>
    <t>48</t>
  </si>
  <si>
    <t>КА, п.16</t>
  </si>
  <si>
    <t>ЩО-3.2</t>
  </si>
  <si>
    <t>49</t>
  </si>
  <si>
    <t>КА, п.17</t>
  </si>
  <si>
    <t>ЩО-4.1</t>
  </si>
  <si>
    <t>[127 526 / 1,22 /  7,57] +  3% Трансп +  1,2% Заг.скл</t>
  </si>
  <si>
    <t>50</t>
  </si>
  <si>
    <t>КА, п.18</t>
  </si>
  <si>
    <t>ЩО-4.2</t>
  </si>
  <si>
    <t>[76 940 / 1,22 /  7,57] +  3% Трансп +  1,2% Заг.скл</t>
  </si>
  <si>
    <t>51</t>
  </si>
  <si>
    <t>КА, п.19</t>
  </si>
  <si>
    <t>ЩО-5.1</t>
  </si>
  <si>
    <t>[79 988 / 1,22 /  7,57] +  3% Трансп +  1,2% Заг.скл</t>
  </si>
  <si>
    <t>52</t>
  </si>
  <si>
    <t>КА, п.20</t>
  </si>
  <si>
    <t>ЩО-5.2</t>
  </si>
  <si>
    <t>[92 564 / 1,22 /  7,57] +  3% Трансп +  1,2% Заг.скл</t>
  </si>
  <si>
    <t>53</t>
  </si>
  <si>
    <t>4.8-240-4</t>
  </si>
  <si>
    <t>Монтаж пультов и шкафов управления, шкафа (пульта) управления навесного, высотой, шириной, глубиной до 600х600х350 мм</t>
  </si>
  <si>
    <t>ТСН-2001.4 Доп. 80, Сб. 8, т. 240, поз. 4</t>
  </si>
  <si>
    <t>53,1</t>
  </si>
  <si>
    <t>54</t>
  </si>
  <si>
    <t>КА, п.21</t>
  </si>
  <si>
    <t>ЩАО-0.1</t>
  </si>
  <si>
    <t>[29 846,67 / 1,22 /  7,57] +  3% Трансп +  1,2% Заг.скл</t>
  </si>
  <si>
    <t>55</t>
  </si>
  <si>
    <t>КА, п.22</t>
  </si>
  <si>
    <t>ЩАО-0.2</t>
  </si>
  <si>
    <t>[29 242,33 / 1,22 /  7,57] +  3% Трансп +  1,2% Заг.скл</t>
  </si>
  <si>
    <t>56</t>
  </si>
  <si>
    <t>КА, п.23</t>
  </si>
  <si>
    <t>ЩАО-1.1</t>
  </si>
  <si>
    <t>[40 823,33 / 1,22 /  7,57] +  3% Трансп +  1,2% Заг.скл</t>
  </si>
  <si>
    <t>57</t>
  </si>
  <si>
    <t>КА, п.24</t>
  </si>
  <si>
    <t>ЩАО-1.2</t>
  </si>
  <si>
    <t>[33 053,33 / 1,22 /  7,57] +  3% Трансп +  1,2% Заг.скл</t>
  </si>
  <si>
    <t>58</t>
  </si>
  <si>
    <t>КА, п.25</t>
  </si>
  <si>
    <t>ЩАО-1.3</t>
  </si>
  <si>
    <t>[30 253,67 / 1,22 /  7,57] +  3% Трансп +  1,2% Заг.скл</t>
  </si>
  <si>
    <t>59</t>
  </si>
  <si>
    <t>КА, п.26</t>
  </si>
  <si>
    <t>ЩАО-2.1</t>
  </si>
  <si>
    <t>[25 900 / 1,22 /  7,57] +  3% Трансп +  1,2% Заг.скл</t>
  </si>
  <si>
    <t>60</t>
  </si>
  <si>
    <t>КА, п.27</t>
  </si>
  <si>
    <t>ЩАО-2.2</t>
  </si>
  <si>
    <t>61</t>
  </si>
  <si>
    <t>КА, п.28</t>
  </si>
  <si>
    <t>ЩАО-3.1</t>
  </si>
  <si>
    <t>[26 245,33 / 1,22 /  7,57] +  3% Трансп +  1,2% Заг.скл</t>
  </si>
  <si>
    <t>62</t>
  </si>
  <si>
    <t>КА, п.29</t>
  </si>
  <si>
    <t>ЩАО-4.1</t>
  </si>
  <si>
    <t>63</t>
  </si>
  <si>
    <t>КА, п.30</t>
  </si>
  <si>
    <t>ЩАО-5.1</t>
  </si>
  <si>
    <t>64</t>
  </si>
  <si>
    <t>КА, п.31</t>
  </si>
  <si>
    <t>ЩУО</t>
  </si>
  <si>
    <t>[82 880 / 1,22 /  7,57] +  3% Трансп +  1,2% Заг.скл</t>
  </si>
  <si>
    <t>65</t>
  </si>
  <si>
    <t>КА, п.32</t>
  </si>
  <si>
    <t>ЩР-0.1</t>
  </si>
  <si>
    <t>[247 406 / 1,22 /  7,57] +  3% Трансп +  1,2% Заг.скл</t>
  </si>
  <si>
    <t>66</t>
  </si>
  <si>
    <t>КА, п.33</t>
  </si>
  <si>
    <t>ЩР-104</t>
  </si>
  <si>
    <t>[425 578,4 / 1,22 /  7,57] +  3% Трансп +  1,2% Заг.скл</t>
  </si>
  <si>
    <t>67</t>
  </si>
  <si>
    <t>КА, п.34</t>
  </si>
  <si>
    <t>ЩР-126</t>
  </si>
  <si>
    <t>[503 200 / 1,22 /  7,57] +  3% Трансп +  1,2% Заг.скл</t>
  </si>
  <si>
    <t>68</t>
  </si>
  <si>
    <t>КА, п.35</t>
  </si>
  <si>
    <t>ЩР-1.1</t>
  </si>
  <si>
    <t>[348 540 / 1,22 /  7,57] +  3% Трансп +  1,2% Заг.скл</t>
  </si>
  <si>
    <t>69</t>
  </si>
  <si>
    <t>КА, п.36</t>
  </si>
  <si>
    <t>ЩР-1.2</t>
  </si>
  <si>
    <t>[288 600 / 1,22 /  7,57] +  3% Трансп +  1,2% Заг.скл</t>
  </si>
  <si>
    <t>70</t>
  </si>
  <si>
    <t>КА, п.37</t>
  </si>
  <si>
    <t>ЩР-2.1</t>
  </si>
  <si>
    <t>[246 666,67 / 1,22 /  7,57] +  3% Трансп +  1,2% Заг.скл</t>
  </si>
  <si>
    <t>71</t>
  </si>
  <si>
    <t>КА, п.38</t>
  </si>
  <si>
    <t>ЩР-2.2</t>
  </si>
  <si>
    <t>[229 400 / 1,22 /  7,57] +  3% Трансп +  1,2% Заг.скл</t>
  </si>
  <si>
    <t>72</t>
  </si>
  <si>
    <t>КА, п.39</t>
  </si>
  <si>
    <t>ЩР-2.3</t>
  </si>
  <si>
    <t>[306 606,67 / 1,22 /  7,57] +  3% Трансп +  1,2% Заг.скл</t>
  </si>
  <si>
    <t>73</t>
  </si>
  <si>
    <t>КА, п.40</t>
  </si>
  <si>
    <t>ЩР-3.1</t>
  </si>
  <si>
    <t>[448 933,33 / 1,22 /  7,57] +  3% Трансп +  1,2% Заг.скл</t>
  </si>
  <si>
    <t>74</t>
  </si>
  <si>
    <t>КА, п.41</t>
  </si>
  <si>
    <t>ЩР-3.2</t>
  </si>
  <si>
    <t>75</t>
  </si>
  <si>
    <t>КА, п.42</t>
  </si>
  <si>
    <t>ЩР-4.1</t>
  </si>
  <si>
    <t>[522 933,33 / 1,22 /  7,57] +  3% Трансп +  1,2% Заг.скл</t>
  </si>
  <si>
    <t>76</t>
  </si>
  <si>
    <t>КА, п.43</t>
  </si>
  <si>
    <t>ЩР-4.2</t>
  </si>
  <si>
    <t>[422 540 / 1,22 /  7,57] +  3% Трансп +  1,2% Заг.скл</t>
  </si>
  <si>
    <t>77</t>
  </si>
  <si>
    <t>КА, п.44</t>
  </si>
  <si>
    <t>ЩР-5.1</t>
  </si>
  <si>
    <t>[550 066,67 / 1,22 /  7,57] +  3% Трансп +  1,2% Заг.скл</t>
  </si>
  <si>
    <t>78</t>
  </si>
  <si>
    <t>КА, п.45</t>
  </si>
  <si>
    <t>ЩР-5.2</t>
  </si>
  <si>
    <t>[317 956 / 1,22 /  7,57] +  3% Трансп +  1,2% Заг.скл</t>
  </si>
  <si>
    <t>79</t>
  </si>
  <si>
    <t>КА, п.46</t>
  </si>
  <si>
    <t>ЩК</t>
  </si>
  <si>
    <t>[276 266,67 / 1,22 /  7,57] +  3% Трансп +  1,2% Заг.скл</t>
  </si>
  <si>
    <t>80</t>
  </si>
  <si>
    <t>КА, п.47</t>
  </si>
  <si>
    <t>ЩКПБ</t>
  </si>
  <si>
    <t>81</t>
  </si>
  <si>
    <t>КА, п.48</t>
  </si>
  <si>
    <t>ЩКс</t>
  </si>
  <si>
    <t>[40 453,33 / 1,22 /  7,57] +  3% Трансп +  1,2% Заг.скл</t>
  </si>
  <si>
    <t>82</t>
  </si>
  <si>
    <t>КА, п.49</t>
  </si>
  <si>
    <t>ЩВ-2</t>
  </si>
  <si>
    <t>83</t>
  </si>
  <si>
    <t>КА, п.50</t>
  </si>
  <si>
    <t>ЩВ-0.1</t>
  </si>
  <si>
    <t>[162 430 / 1,22 /  7,57] +  3% Трансп +  1,2% Заг.скл</t>
  </si>
  <si>
    <t>84</t>
  </si>
  <si>
    <t>КА, п.51</t>
  </si>
  <si>
    <t>ЩВ-0.2</t>
  </si>
  <si>
    <t>[120 003,33 / 1,22 /  7,57] +  3% Трансп +  1,2% Заг.скл</t>
  </si>
  <si>
    <t>85</t>
  </si>
  <si>
    <t>КА, п.52</t>
  </si>
  <si>
    <t>Ящик с понижающим трансформатором ЯТП 0,25кВА 220/36В EKF Basic</t>
  </si>
  <si>
    <t>[16 033,33 / 1,22 /  7,57] +  3% Трансп +  1,2% Заг.скл</t>
  </si>
  <si>
    <t>Светотехническое оборудование</t>
  </si>
  <si>
    <t>86</t>
  </si>
  <si>
    <t>4.8-323-5</t>
  </si>
  <si>
    <t>Установка светильников кольцевидной формы, светодиодных внутри здания потолочных, подвесных</t>
  </si>
  <si>
    <t>ТСН-2001.4 Доп. 76, Сб. 8, т. 323, поз. 5</t>
  </si>
  <si>
    <t>87</t>
  </si>
  <si>
    <t>КА, п.53</t>
  </si>
  <si>
    <t>Материалы, отсутствующие в СНБ (Строительные)</t>
  </si>
  <si>
    <t>МР КА Строительные</t>
  </si>
  <si>
    <t>[11 366,85 / 1,22 /  9,84] +  2% Заг.скл</t>
  </si>
  <si>
    <t>0</t>
  </si>
  <si>
    <t>88</t>
  </si>
  <si>
    <t>КА, п.54</t>
  </si>
  <si>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RVE-COLLAR IP54 25W  4000K 220V/ Светильник LED накладной</t>
  </si>
  <si>
    <t>[5 956 / 1,22 /  9,84] +  2% Заг.скл</t>
  </si>
  <si>
    <t>89</t>
  </si>
  <si>
    <t>КА, п.55</t>
  </si>
  <si>
    <t>[7 500 / 1,22 /  9,84] +  2% Заг.скл</t>
  </si>
  <si>
    <t>90</t>
  </si>
  <si>
    <t>КА, п.56</t>
  </si>
  <si>
    <t>[27 950 / 1,22 /  9,84] +  2% Заг.скл</t>
  </si>
  <si>
    <t>91</t>
  </si>
  <si>
    <t>КА, п.57</t>
  </si>
  <si>
    <t>[35 000 / 1,22 /  9,84] +  2% Заг.скл</t>
  </si>
  <si>
    <t>92</t>
  </si>
  <si>
    <t>4.8-323-2</t>
  </si>
  <si>
    <t>Установка светильников светодиодных накладных линейных длиной до 3 м, устанавливаемых внутри здания</t>
  </si>
  <si>
    <t>ТСН-2001.4 Доп. 71, Сб. 8, т. 323, поз. 2</t>
  </si>
  <si>
    <t>93</t>
  </si>
  <si>
    <t>КА, п.58</t>
  </si>
  <si>
    <t>[25 870 / 1,22 /  9,84] +  2% Заг.скл</t>
  </si>
  <si>
    <t>94</t>
  </si>
  <si>
    <t>КА, п.59</t>
  </si>
  <si>
    <t>[32 300 / 1,22 /  9,84] +  2% Заг.скл</t>
  </si>
  <si>
    <t>95</t>
  </si>
  <si>
    <t>КА, п.60</t>
  </si>
  <si>
    <t>[21 558 / 1,22 /  9,84] +  2% Заг.скл</t>
  </si>
  <si>
    <t>96</t>
  </si>
  <si>
    <t>КА, п.61</t>
  </si>
  <si>
    <t>[25 950 / 1,22 /  9,84] +  2% Заг.скл</t>
  </si>
  <si>
    <t>97</t>
  </si>
  <si>
    <t>КА, п.62</t>
  </si>
  <si>
    <t>[19 830 / 1,22 /  9,84] +  2% Заг.скл</t>
  </si>
  <si>
    <t>98</t>
  </si>
  <si>
    <t>КА, п.63</t>
  </si>
  <si>
    <t>[22 870 / 1,22 /  9,84] +  2% Заг.скл</t>
  </si>
  <si>
    <t>99</t>
  </si>
  <si>
    <t>КА, п.64</t>
  </si>
  <si>
    <t>100</t>
  </si>
  <si>
    <t>КА, п.65</t>
  </si>
  <si>
    <t>101</t>
  </si>
  <si>
    <t>КА, п.66</t>
  </si>
  <si>
    <t>[19 558 / 1,22 /  9,84] +  2% Заг.скл</t>
  </si>
  <si>
    <t>102</t>
  </si>
  <si>
    <t>4.8-323-8</t>
  </si>
  <si>
    <t>Установка встраиваемых светодиодных светильников в подвесной потолок решетчатого типа</t>
  </si>
  <si>
    <t>ТСН-2001.4 Доп. 76, Сб. 8, т. 323, поз. 8</t>
  </si>
  <si>
    <t>103</t>
  </si>
  <si>
    <t>КА, п.67</t>
  </si>
  <si>
    <t>[15 406 / 1,22 /  9,84] +  2% Заг.скл</t>
  </si>
  <si>
    <t>104</t>
  </si>
  <si>
    <t>КА, п.68</t>
  </si>
  <si>
    <t>[17 710 / 1,22 /  9,84] +  2% Заг.скл</t>
  </si>
  <si>
    <t>105</t>
  </si>
  <si>
    <t>КА, п.69</t>
  </si>
  <si>
    <t>[10 030 / 1,22 /  9,84] +  2% Заг.скл</t>
  </si>
  <si>
    <t>106</t>
  </si>
  <si>
    <t>КА, п.70</t>
  </si>
  <si>
    <t>[11 700 / 1,22 /  9,84] +  2% Заг.скл</t>
  </si>
  <si>
    <t>107</t>
  </si>
  <si>
    <t>КА, п.71</t>
  </si>
  <si>
    <t>[13 000 / 1,22 /  9,84] +  2% Заг.скл</t>
  </si>
  <si>
    <t>108</t>
  </si>
  <si>
    <t>КА, п.72</t>
  </si>
  <si>
    <t>[14 710 / 1,22 /  9,84] +  2% Заг.скл</t>
  </si>
  <si>
    <t>109</t>
  </si>
  <si>
    <t>4.8-323-1</t>
  </si>
  <si>
    <t>Установка точечных светодиодных светильников, встраиваемых в конструкцию металлических панелей подвесного потолка</t>
  </si>
  <si>
    <t>ТСН-2001.4 Доп. 79, Сб. 8, т. 323, поз. 1</t>
  </si>
  <si>
    <t>110</t>
  </si>
  <si>
    <t>КА, п.73</t>
  </si>
  <si>
    <t>[2 381 / 1,22 /  9,84] +  2% Заг.скл</t>
  </si>
  <si>
    <t>111</t>
  </si>
  <si>
    <t>КА, п.74</t>
  </si>
  <si>
    <t>[2 610 / 1,22 /  9,84] +  2% Заг.скл</t>
  </si>
  <si>
    <t>112</t>
  </si>
  <si>
    <t>КА, п.75</t>
  </si>
  <si>
    <t>[2 858 / 1,22 /  9,84] +  2% Заг.скл</t>
  </si>
  <si>
    <t>113</t>
  </si>
  <si>
    <t>КА, п.76</t>
  </si>
  <si>
    <t>[3 190 / 1,22 /  9,84] +  2% Заг.скл</t>
  </si>
  <si>
    <t>114</t>
  </si>
  <si>
    <t>КА, п.77</t>
  </si>
  <si>
    <t>115</t>
  </si>
  <si>
    <t>116</t>
  </si>
  <si>
    <t>КА, п.78</t>
  </si>
  <si>
    <t>Светодиодный светильник. Монтаж накладной. Размер 1262х124х85мм. Мощность 38Вт. Световой поток 4800лм.  RVE-PRIME-SLIM-SC-38/(IP65, 4000К) 1262х124х85мм 38Вт</t>
  </si>
  <si>
    <t>[8 965 / 1,22 /  9,84] +  2% Заг.скл</t>
  </si>
  <si>
    <t>117</t>
  </si>
  <si>
    <t>КА, п.79</t>
  </si>
  <si>
    <t>Светодиодный светильник. Монтаж накладной. Размер 1262х124х85мм. Мощность 38Вт. Световой поток 4800лм. Укомплектован БАП на 3ч.  RVE-PRIME-SLIM-SC-BP-38/(IP65, 4000К) 1262х124х85мм 38Вт с БАП 3 часа</t>
  </si>
  <si>
    <t>[10 200 / 1,22 /  9,84] +  2% Заг.скл</t>
  </si>
  <si>
    <t>118</t>
  </si>
  <si>
    <t>КА, п.80</t>
  </si>
  <si>
    <t>[25 125 / 1,22 /  9,84] +  2% Заг.скл</t>
  </si>
  <si>
    <t>119</t>
  </si>
  <si>
    <t>120</t>
  </si>
  <si>
    <t>КА, п.81</t>
  </si>
  <si>
    <t>[45 298 / 1,22 /  9,84] +  2% Заг.скл</t>
  </si>
  <si>
    <t>121</t>
  </si>
  <si>
    <t>КА, п.82</t>
  </si>
  <si>
    <t>[51 570 / 1,22 /  9,84] +  2% Заг.скл</t>
  </si>
  <si>
    <t>122</t>
  </si>
  <si>
    <t>123</t>
  </si>
  <si>
    <t>КА, п.83</t>
  </si>
  <si>
    <t>[21 000 / 1,22 /  9,84] +  2% Заг.скл</t>
  </si>
  <si>
    <t>4.8-323-7</t>
  </si>
  <si>
    <t>Установка светодиодных светильников для аварийного освещения настенного крепления</t>
  </si>
  <si>
    <t>ТСН-2001.4 Доп. 79, Сб. 8, т. 323, поз. 7</t>
  </si>
  <si>
    <t>3461100000</t>
  </si>
  <si>
    <t>Светильники и указатели светодиодные накладные (3461800000)</t>
  </si>
  <si>
    <t>124</t>
  </si>
  <si>
    <t>Монтаж светильников с лампами накаливания, светового настенного указателя</t>
  </si>
  <si>
    <t>1.22-4-9</t>
  </si>
  <si>
    <t>Указатель световой, светодиодный, аварийный "Выход", степень защиты IP20, мощность 5 Вт</t>
  </si>
  <si>
    <t>ТСН-2001.1 Доп. 79, Р. 22, о. 4, поз. 9</t>
  </si>
  <si>
    <t>Материалы монтажные</t>
  </si>
  <si>
    <t>ТСН-2001.1 Материалы монтажные</t>
  </si>
  <si>
    <t>ТСН-2001.1-2</t>
  </si>
  <si>
    <t>1.22-4-15</t>
  </si>
  <si>
    <t>Указатель световой, светодиодный, степень защиты IP20, типа ДБО 02-1-006, с аккумулятором</t>
  </si>
  <si>
    <t>ТСН-2001.1 Доп. 79, Р. 22, о. 4, поз. 15</t>
  </si>
  <si>
    <t>125</t>
  </si>
  <si>
    <t>КА, п.84</t>
  </si>
  <si>
    <t>Световой указатель постоянного действия HTL FLAT, 240х130х41мм., 3Вт., IP20, БАП 3ч., белый с Пиктограммой "Выход"  FLAT S 240х130 3Вт 20 EM3 WH - EXIT</t>
  </si>
  <si>
    <t>[8 200 / 1,22 /  9,84] +  2% Заг.скл</t>
  </si>
  <si>
    <t>126</t>
  </si>
  <si>
    <t>КА, п.85</t>
  </si>
  <si>
    <t>Световой указатель постоянного действия HTL FLAT, 240х130х41мм., 3Вт., IP20, БАП 3ч., белый с Пиктограммой "Движение Налево"  FLAT S 240х130 3Вт 20 EM3 WH - EXIT left</t>
  </si>
  <si>
    <t>127</t>
  </si>
  <si>
    <t>КА, п.86</t>
  </si>
  <si>
    <t>Световой указатель постоянного действия HTL FLAT, 240х130х41мм., 3Вт., IP20, БАП 3ч., белый с Пиктограммой "Движение Направо"  FLAT S 240х130 3Вт 20 EM3 WH - EXIT right</t>
  </si>
  <si>
    <t>128</t>
  </si>
  <si>
    <t>КА, п.87</t>
  </si>
  <si>
    <t>Световой указатель постоянного действия HTL FLAT, 240х130х41мм., 3Вт., IP20, БАП 3ч., белый с Пиктограммой "Дверь Эвакуационного Выхода"  FLAT S 240х130 3Вт 20 EM3 WH - EXIT straight</t>
  </si>
  <si>
    <t>129</t>
  </si>
  <si>
    <t>КА, п.88</t>
  </si>
  <si>
    <t>Световой указатель постоянного действия HTL INDEX, 250х130х60мм., 3Вт., IP65, БАП 3ч., белый с Пиктограммой "Выход"  INDEX S 250х130 3Вт 65 EM3 WH - EXIT</t>
  </si>
  <si>
    <t>[8 890 / 1,22 /  9,84] +  2% Заг.скл</t>
  </si>
  <si>
    <t>130</t>
  </si>
  <si>
    <t>КА, п.89</t>
  </si>
  <si>
    <t>Световой указатель постоянного действия HTL INDEX, 250х130х60мм., 3Вт., IP65, БАП 3ч., белый с Пиктограммой "Движение Направо"  INDEX S 250х130 3Вт 65 EM3 WH - EXIT right</t>
  </si>
  <si>
    <t>131</t>
  </si>
  <si>
    <t>КА, п.90</t>
  </si>
  <si>
    <t>Световой указатель постоянного действия HTL INDEX, 250х130х60мм., 3Вт., IP65, БАП 3ч., белый с Пиктограммой "Дверь Эвакуационного Выхода"  INDEX S 250х130 3Вт 65 EM3 WH - EXIT straight</t>
  </si>
  <si>
    <t>132</t>
  </si>
  <si>
    <t>КА, п.91</t>
  </si>
  <si>
    <t>Световой указатель постоянного действия ССА1005 на светодиодах 3Вт 1,5ч + этикетка самокл. 330х140мм Медпункт  LSSA0-1005-003-K03 LPC10-1-35-13-MEDPUNKT</t>
  </si>
  <si>
    <t>[1 570 / 1,22 /  9,84] +  2% Заг.скл</t>
  </si>
  <si>
    <t>Электроустановочное оборудование</t>
  </si>
  <si>
    <t>133</t>
  </si>
  <si>
    <t>4.8-333-1</t>
  </si>
  <si>
    <t>Монтаж выключателя скрытого типа: одноклавишного</t>
  </si>
  <si>
    <t>ТСН-2001.4 Доп. 80, Сб. 8, т. 333, поз. 1</t>
  </si>
  <si>
    <t>133,1</t>
  </si>
  <si>
    <t>1.21-5-94</t>
  </si>
  <si>
    <t>Выключатель, одноклавишный, скрытой проводки, цвет белый, номинальный ток 6 А, напряжение 250 В, типа С1 6-044</t>
  </si>
  <si>
    <t>ТСН-2001.1 Доп. 67, Р. 21, о. 5, поз. 94</t>
  </si>
  <si>
    <t>134</t>
  </si>
  <si>
    <t>4.8-333-2</t>
  </si>
  <si>
    <t>Монтаж выключателя скрытого типа: двухклавишного</t>
  </si>
  <si>
    <t>ТСН-2001.4 Доп. 80, Сб. 8, т. 333, поз. 2</t>
  </si>
  <si>
    <t>134,1</t>
  </si>
  <si>
    <t>1.21-5-1057</t>
  </si>
  <si>
    <t>Выключатель двухклавишный, скрытой установки, типа ВС10-002, напряжение 250 В, сила тока 10 А</t>
  </si>
  <si>
    <t>ТСН-2001.1 Доп. 73, Р. 21, о. 5, поз. 1057</t>
  </si>
  <si>
    <t>135</t>
  </si>
  <si>
    <t>4.8-333-3</t>
  </si>
  <si>
    <t>Монтаж выключателя скрытого типа: трехклавишного</t>
  </si>
  <si>
    <t>ТСН-2001.4 Доп. 80, Сб. 8, т. 333, поз. 3</t>
  </si>
  <si>
    <t>135,1</t>
  </si>
  <si>
    <t>1.21-5-1101</t>
  </si>
  <si>
    <t>Выключатель, трехклавишный, скрытой установки, глянцевый, номинальный ток 10 А, напряжение 250 В</t>
  </si>
  <si>
    <t>ТСН-2001.1 Доп. 73, Р. 21, о. 5, поз. 1101</t>
  </si>
  <si>
    <t>136</t>
  </si>
  <si>
    <t>4.8-333-4</t>
  </si>
  <si>
    <t>Монтаж переключателя скрытого типа: одноклавишного</t>
  </si>
  <si>
    <t>ТСН-2001.4 Доп. 80, Сб. 8, т. 333, поз. 4</t>
  </si>
  <si>
    <t>136,1</t>
  </si>
  <si>
    <t>1.21-5-826</t>
  </si>
  <si>
    <t>Переключатель, напряжение 250 В, сила тока 10 А, скрытой установки, одноклавишный, глянцевый, степень защиты IP20, на два направления со световой индикацией</t>
  </si>
  <si>
    <t>ТСН-2001.1 Доп. 73, Р. 21, о. 5, поз. 826</t>
  </si>
  <si>
    <t>137</t>
  </si>
  <si>
    <t>4.8-333-5</t>
  </si>
  <si>
    <t>Монтаж переключателя скрытого типа: двухклавишного</t>
  </si>
  <si>
    <t>ТСН-2001.4 Доп. 80, Сб. 8, т. 333, поз. 5</t>
  </si>
  <si>
    <t>137,1</t>
  </si>
  <si>
    <t>1.21-5-2557</t>
  </si>
  <si>
    <t>Переключатель двухклавишный, скрытой установки, напряжение 250 В, номинальный ток 10 А, степень защиты IP54</t>
  </si>
  <si>
    <t>ТСН-2001.1 Доп. 80, Р. 21, о. 5, поз. 2557</t>
  </si>
  <si>
    <t>138</t>
  </si>
  <si>
    <t>4.8-335-1</t>
  </si>
  <si>
    <t>Монтаж выключателя накладного типа: одноклавишного</t>
  </si>
  <si>
    <t>ТСН-2001.4 Доп. 80, Сб. 8, т. 335, поз. 1</t>
  </si>
  <si>
    <t>138,1</t>
  </si>
  <si>
    <t>1.21-5-1261</t>
  </si>
  <si>
    <t>Выключатель одноклавишный, открытой установки, с монтажной пластиной, типа А110-377, напряжение 250 В, номинальный ток 10 А</t>
  </si>
  <si>
    <t>КОМПЛЕКТ</t>
  </si>
  <si>
    <t>ТСН-2001.1 Доп. 73, Р. 21, о. 5, поз. 1261</t>
  </si>
  <si>
    <t>139</t>
  </si>
  <si>
    <t>4.8-335-4</t>
  </si>
  <si>
    <t>Монтаж переключателя накладного типа: одноклавишного</t>
  </si>
  <si>
    <t>ТСН-2001.4 Доп. 80, Сб. 8, т. 335, поз. 4</t>
  </si>
  <si>
    <t>139,1</t>
  </si>
  <si>
    <t>1.21-5-1002</t>
  </si>
  <si>
    <t>Переключатель, напряжение 250 В, сила тока 10 А, открытой установки, одноклавишный, степень защиты IP44, тип ВА610-126Б</t>
  </si>
  <si>
    <t>ТСН-2001.1 Доп. 55, Р. 21, о. 5, поз. 1002</t>
  </si>
  <si>
    <t>140</t>
  </si>
  <si>
    <t>Монтаж лючка коробки сценической переходной и штепсельной типа ЛП-6</t>
  </si>
  <si>
    <t>140,1</t>
  </si>
  <si>
    <t>141</t>
  </si>
  <si>
    <t>КА, п.92</t>
  </si>
  <si>
    <t>Лючки напольные/настольные на 2 поста IP44 300004</t>
  </si>
  <si>
    <t>[7 053 / 1,22 /  9,84] +  2% Заг.скл</t>
  </si>
  <si>
    <t>142</t>
  </si>
  <si>
    <t>КА, п.93</t>
  </si>
  <si>
    <t>Лючки стальные в уровень пола на 4 постов Вертикально IP44 300020 WP</t>
  </si>
  <si>
    <t>[34 050 / 1,22 /  9,84] +  2% Заг.скл</t>
  </si>
  <si>
    <t>143</t>
  </si>
  <si>
    <t>КА, п.94</t>
  </si>
  <si>
    <t>Лючки стальные в уровень пола на 8 постов Вертикально IP44 300026 WP</t>
  </si>
  <si>
    <t>[46 078,56 / 1,22 /  9,84] +  2% Заг.скл</t>
  </si>
  <si>
    <t>144</t>
  </si>
  <si>
    <t>4.8-243-10</t>
  </si>
  <si>
    <t>Монтаж розетки штепсельной полугерметической и герметической</t>
  </si>
  <si>
    <t>ТСН-2001.4 Доп. 79, Сб. 8, т. 243, поз. 10</t>
  </si>
  <si>
    <t>144,1</t>
  </si>
  <si>
    <t>145</t>
  </si>
  <si>
    <t>КА, п.95</t>
  </si>
  <si>
    <t>Розетка 220В модульной установки, 1-мест. с защ.конт. цв. Белый для установки в Лючок 16А IP20 200013</t>
  </si>
  <si>
    <t>[384 / 1,22 /  9,84] +  2% Заг.скл</t>
  </si>
  <si>
    <t>146</t>
  </si>
  <si>
    <t>4.8-333-7</t>
  </si>
  <si>
    <t>Монтаж розетки штепсельной скрытого типа</t>
  </si>
  <si>
    <t>ТСН-2001.4 Доп. 80, Сб. 8, т. 333, поз. 7</t>
  </si>
  <si>
    <t>146,1</t>
  </si>
  <si>
    <t>1.21-5-1066</t>
  </si>
  <si>
    <t>Розетка штепсельная, одноместная, скрытой установки, с заземляющими контактами, защитными шторками и крышкой, напряжение 250 В, номинальный ток 16 А, степень защиты IP44, типа РС16-044</t>
  </si>
  <si>
    <t>ТСН-2001.1 Доп. 73, Р. 21, о. 5, поз. 1066</t>
  </si>
  <si>
    <t>147</t>
  </si>
  <si>
    <t>4.10-1-13</t>
  </si>
  <si>
    <t>Установка рамки со штифтами на винтах и гайках с шайбами</t>
  </si>
  <si>
    <t>1 рамка</t>
  </si>
  <si>
    <t>ТСН-2001.4 Доп. 67, Сб. 10, т. 1, поз. 13</t>
  </si>
  <si>
    <t>148</t>
  </si>
  <si>
    <t>1.21-5-2552</t>
  </si>
  <si>
    <t>Рамка двухпостовая для установки на суппортные пластины розеток, выключателей и других электроустановочных изделий при помощи защелок, степень защиты IP44</t>
  </si>
  <si>
    <t>ТСН-2001.1 Доп. 80, Р. 21, о. 5, поз. 2552</t>
  </si>
  <si>
    <t>149</t>
  </si>
  <si>
    <t>1.21-5-2553</t>
  </si>
  <si>
    <t>Рамка трехпостовая для установки на суппортные пластины розеток, выключателей и других электроустановочных изделий при помощи защелок, степень защиты IP44</t>
  </si>
  <si>
    <t>ТСН-2001.1 Доп. 80, Р. 21, о. 5, поз. 2553</t>
  </si>
  <si>
    <t>150</t>
  </si>
  <si>
    <t>1.21-5-2549</t>
  </si>
  <si>
    <t>Рамка четырехпостовая для установки на суппортные пластины розеток, выключателей и других электроустановочных изделий при помощи защелок, степень защиты IP20</t>
  </si>
  <si>
    <t>ТСН-2001.1 Доп. 80, Р. 21, о. 5, поз. 2549</t>
  </si>
  <si>
    <t>151</t>
  </si>
  <si>
    <t>Монтаж установочной коробки скрытого типа</t>
  </si>
  <si>
    <t>151,1</t>
  </si>
  <si>
    <t>1.21-5-2528</t>
  </si>
  <si>
    <t>Коробка установочная углубленная из безгалогенного полимерного материала, для монтажа электроустановочных изделий во всех типах стен, с саморезами</t>
  </si>
  <si>
    <t>ТСН-2001.1 Доп. 80, Р. 21, о. 5, поз. 2528</t>
  </si>
  <si>
    <t>152</t>
  </si>
  <si>
    <t>КА, п.96</t>
  </si>
  <si>
    <t>3-проводная клемма, d: 0,08-2,5 мм2, t-85 C, оранж. рычаг 222-413 WAGO</t>
  </si>
  <si>
    <t>[64,06 / 1,22 /  9,84] +  2% Заг.скл</t>
  </si>
  <si>
    <t>153</t>
  </si>
  <si>
    <t>КА, п.97</t>
  </si>
  <si>
    <t>5-проводная клемма, d: 0,08-2,5 мм2, t-85 C, оранж. рычаг 222-415 WAGO</t>
  </si>
  <si>
    <t>[93,2 / 1,22 /  9,84] +  2% Заг.скл</t>
  </si>
  <si>
    <t>154</t>
  </si>
  <si>
    <t>КА, п.98</t>
  </si>
  <si>
    <t>Коробка КМ41233 распаячная для о/п IP44 RAL7035 (6 вводов) UKO11-100-100-050-K41-44 DKC</t>
  </si>
  <si>
    <t>[151,29 / 1,22 /  9,84] +  2% Заг.скл</t>
  </si>
  <si>
    <t>155</t>
  </si>
  <si>
    <t>Монтаж коробки ответвительной для кабельных линий</t>
  </si>
  <si>
    <t>156</t>
  </si>
  <si>
    <t>КА, п.99</t>
  </si>
  <si>
    <t>Коробка ответвительная FS 100х100х50мм 4р 450В 6А 4кв.мм с каб. вводами и клеммн. IP55 пластик. FSB11404</t>
  </si>
  <si>
    <t>[1 240 / 1,22 /  9,84] +  2% Заг.скл</t>
  </si>
  <si>
    <t>157</t>
  </si>
  <si>
    <t>Монтаж ключа или кнопки на панели</t>
  </si>
  <si>
    <t>158</t>
  </si>
  <si>
    <t>КА, п.100</t>
  </si>
  <si>
    <t>Кнопка S-Pro67 19 мм с фикс. с красной подсв. 230В EKF PROxima</t>
  </si>
  <si>
    <t>[1 134,56 / 1,22 /  9,84] +  2% Заг.скл</t>
  </si>
  <si>
    <t>159</t>
  </si>
  <si>
    <t>КА, п.101</t>
  </si>
  <si>
    <t>Корпус КП101 для кнопок 1место белый IEK</t>
  </si>
  <si>
    <t>[146,55 / 1,22 /  9,84] +  2% Заг.скл</t>
  </si>
  <si>
    <t>Монтажные работы по прокладке кабеля</t>
  </si>
  <si>
    <t>160</t>
  </si>
  <si>
    <t>4.8-80-1</t>
  </si>
  <si>
    <t>Прокладка кабеля напряжением до 220 кВ в проложенных трубах и коробах, при массе 1 м до 1 кг</t>
  </si>
  <si>
    <t>100 М КАБЕЛЯ</t>
  </si>
  <si>
    <t>ТСН-2001.4 Доп. 81, Сб. 8, т. 80, поз. 1</t>
  </si>
  <si>
    <t>161</t>
  </si>
  <si>
    <t>4.8-79-3</t>
  </si>
  <si>
    <t>Прокладка кабеля напряжением до 35 кВ по установленным конструкциям и лоткам с креплением на поворотах и в конце трассы при массе 1 м до 3 кг</t>
  </si>
  <si>
    <t>ТСН-2001.4 Доп. 80, Сб. 8, т. 79, поз. 3</t>
  </si>
  <si>
    <t>4.8-175-1</t>
  </si>
  <si>
    <t>Затягивание провода в проложенные трубы и металлические рукава, первого одножильного или многожильного в общей оплетке, суммарное сечение до 2,5 мм2</t>
  </si>
  <si>
    <t>ТСН-2001.4 Доп. 71, Сб. 8, т. 175, поз. 1</t>
  </si>
  <si>
    <t>3500000000</t>
  </si>
  <si>
    <t>Провода (марка и сечение по проекту)</t>
  </si>
  <si>
    <t>км</t>
  </si>
  <si>
    <t>Кабельные изделия</t>
  </si>
  <si>
    <t>162</t>
  </si>
  <si>
    <t>КА, п.102</t>
  </si>
  <si>
    <t>Силовой кабель, с медной жилой, изоляцией и оболочкой из ПВХ, пониженной пожарной опасности, ВВГнг(A)-LSLTx, сечением 1х95</t>
  </si>
  <si>
    <t>м</t>
  </si>
  <si>
    <t>[1 401,84 / 1,22 /  9,84] +  2% Заг.скл</t>
  </si>
  <si>
    <t>163</t>
  </si>
  <si>
    <t>1.23-8-767</t>
  </si>
  <si>
    <t>ТСН-2001.1 Доп. 79, Р. 23, о. 8, поз. 767</t>
  </si>
  <si>
    <t>164</t>
  </si>
  <si>
    <t>1.23-8-765</t>
  </si>
  <si>
    <t>ТСН-2001.1 Доп. 79, Р. 23, о. 8, поз. 765</t>
  </si>
  <si>
    <t>165</t>
  </si>
  <si>
    <t>1.23-8-764</t>
  </si>
  <si>
    <t>ТСН-2001.1 Доп. 79, Р. 23, о. 8, поз. 764</t>
  </si>
  <si>
    <t>166</t>
  </si>
  <si>
    <t>1.23-8-763</t>
  </si>
  <si>
    <t>ТСН-2001.1 Доп. 79, Р. 23, о. 8, поз. 763</t>
  </si>
  <si>
    <t>167</t>
  </si>
  <si>
    <t>1.23-8-762</t>
  </si>
  <si>
    <t>ТСН-2001.1 Доп. 79, Р. 23, о. 8, поз. 762</t>
  </si>
  <si>
    <t>168</t>
  </si>
  <si>
    <t>1.23-8-761</t>
  </si>
  <si>
    <t>ТСН-2001.1 Доп. 79, Р. 23, о. 8, поз. 761</t>
  </si>
  <si>
    <t>169</t>
  </si>
  <si>
    <t>1.23-8-760</t>
  </si>
  <si>
    <t>ТСН-2001.1 Доп. 79, Р. 23, о. 8, поз. 760</t>
  </si>
  <si>
    <t>170</t>
  </si>
  <si>
    <t>1.23-8-759</t>
  </si>
  <si>
    <t>ТСН-2001.1 Доп. 79, Р. 23, о. 8, поз. 759</t>
  </si>
  <si>
    <t>171</t>
  </si>
  <si>
    <t>КА, п.103</t>
  </si>
  <si>
    <t>Силовой кабель, с медной жилой, изоляцией и оболочкой из ПВХ, пониженной пожарной опасности, ВВГнг(A)-LSLTx, сечением 3х6</t>
  </si>
  <si>
    <t>[233,32 / 1,22 /  9,84] +  2% Заг.скл</t>
  </si>
  <si>
    <t>172</t>
  </si>
  <si>
    <t>1.23-8-757</t>
  </si>
  <si>
    <t>ТСН-2001.1 Доп. 79, Р. 23, о. 8, поз. 757</t>
  </si>
  <si>
    <t>173</t>
  </si>
  <si>
    <t>1.23-8-756</t>
  </si>
  <si>
    <t>ТСН-2001.1 Доп. 79, Р. 23, о. 8, поз. 756</t>
  </si>
  <si>
    <t>174</t>
  </si>
  <si>
    <t>1.23-8-755</t>
  </si>
  <si>
    <t>ТСН-2001.1 Доп. 79, Р. 23, о. 8, поз. 755</t>
  </si>
  <si>
    <t>175</t>
  </si>
  <si>
    <t>КА, п.104</t>
  </si>
  <si>
    <t>Силовой кабель, с медной жилой, изоляцией и оболочкой из ПВХ пониженной пожарной опасности,огнестойкий, ВВГнг(A)-FRLSLTx, сечением: 1х120</t>
  </si>
  <si>
    <t>[1 947,79 / 1,22 /  9,84] +  2% Заг.скл</t>
  </si>
  <si>
    <t>176</t>
  </si>
  <si>
    <t>КА, п.105</t>
  </si>
  <si>
    <t>Силовой кабель, с медной жилой, изоляцией и оболочкой из ПВХ пониженной пожарной опасности,огнестойкий, ВВГнг(A)-FRLSLTx, сечением: 5х16</t>
  </si>
  <si>
    <t>[1 350,61 / 1,22 /  9,84] +  2% Заг.скл</t>
  </si>
  <si>
    <t>177</t>
  </si>
  <si>
    <t>1.23-8-776</t>
  </si>
  <si>
    <t>ТСН-2001.1 Доп. 79, Р. 23, о. 8, поз. 776</t>
  </si>
  <si>
    <t>178</t>
  </si>
  <si>
    <t>1.23-8-775</t>
  </si>
  <si>
    <t>ТСН-2001.1 Доп. 79, Р. 23, о. 8, поз. 775</t>
  </si>
  <si>
    <t>179</t>
  </si>
  <si>
    <t>1.23-8-774</t>
  </si>
  <si>
    <t>ТСН-2001.1 Доп. 79, Р. 23, о. 8, поз. 774</t>
  </si>
  <si>
    <t>180</t>
  </si>
  <si>
    <t>1.23-8-773</t>
  </si>
  <si>
    <t>ТСН-2001.1 Доп. 79, Р. 23, о. 8, поз. 773</t>
  </si>
  <si>
    <t>181</t>
  </si>
  <si>
    <t>КА, п.106</t>
  </si>
  <si>
    <t>Силовой кабель, с медной жилой, изоляцией и оболочкой из ПВХ пониженной пожарной опасности,огнестойкий, ВВГнг(A)-FRLSLTx, сечением: 4х16</t>
  </si>
  <si>
    <t>[815,75 / 1,22 /  9,84] +  2% Заг.скл</t>
  </si>
  <si>
    <t>182</t>
  </si>
  <si>
    <t>КА, п.107</t>
  </si>
  <si>
    <t>Силовой кабель, с медной жилой, изоляцией и оболочкой из ПВХ пониженной пожарной опасности,огнестойкий, ВВГнг(A)-FRLSLTx, сечением: 4х10</t>
  </si>
  <si>
    <t>[786,09 / 1,22 /  9,84] +  2% Заг.скл</t>
  </si>
  <si>
    <t>183</t>
  </si>
  <si>
    <t>КА, п.108</t>
  </si>
  <si>
    <t>Силовой кабель, с медной жилой, изоляцией и оболочкой из ПВХ пониженной пожарной опасности,огнестойкий, ВВГнг(A)-FRLSLTx, сечением: 4х6</t>
  </si>
  <si>
    <t>[480 / 1,22 /  9,84] +  2% Заг.скл</t>
  </si>
  <si>
    <t>184</t>
  </si>
  <si>
    <t>КА, п.109</t>
  </si>
  <si>
    <t>Силовой кабель, с медной жилой, изоляцией и оболочкой из ПВХ пониженной пожарной опасности,огнестойкий, ВВГнг(A)-FRLSLTx, сечением: 4х4</t>
  </si>
  <si>
    <t>[327,75 / 1,22 /  9,84] +  2% Заг.скл</t>
  </si>
  <si>
    <t>185</t>
  </si>
  <si>
    <t>КА, п.110</t>
  </si>
  <si>
    <t>Силовой кабель, с медной жилой, изоляцией и оболочкой из ПВХ пониженной пожарной опасности,огнестойкий, ВВГнг(A)-FRLSLTx, сечением: 4х1,5</t>
  </si>
  <si>
    <t>[156,26 / 1,22 /  9,84] +  2% Заг.скл</t>
  </si>
  <si>
    <t>186</t>
  </si>
  <si>
    <t>КА, п.111</t>
  </si>
  <si>
    <t>Силовой кабель, с медной жилой, изоляцией и оболочкой из ПВХ пониженной пожарной опасности,огнестойкий, ВВГнг(A)-FRLSLTx, сечением: 3х4</t>
  </si>
  <si>
    <t>[250 / 1,22 /  9,84] +  2% Заг.скл</t>
  </si>
  <si>
    <t>187</t>
  </si>
  <si>
    <t>1.23-8-771</t>
  </si>
  <si>
    <t>ТСН-2001.1 Доп. 79, Р. 23, о. 8, поз. 771</t>
  </si>
  <si>
    <t>188</t>
  </si>
  <si>
    <t>1.23-8-770</t>
  </si>
  <si>
    <t>ТСН-2001.1 Доп. 79, Р. 23, о. 8, поз. 770</t>
  </si>
  <si>
    <t>189</t>
  </si>
  <si>
    <t>КА, п.112</t>
  </si>
  <si>
    <t>Силовой кабель, с медной жилой, изоляцией и оболочкой из ПВХ, пониженной пожарной опасности, ВВГЭнг(A)-LSLTx, сечением 4х2,5</t>
  </si>
  <si>
    <t>[240,54 / 1,22 /  9,84] +  2% Заг.скл</t>
  </si>
  <si>
    <t>190</t>
  </si>
  <si>
    <t>КА, п.113</t>
  </si>
  <si>
    <t>Силовой кабель, с медной жилой, изоляцией и оболочкой из ПВХ, пониженной пожарной опасности, ВВГЭнг(A)-LSLTx, сечением 4х1,5</t>
  </si>
  <si>
    <t>[164,65 / 1,22 /  9,84] +  2% Заг.скл</t>
  </si>
  <si>
    <t>191</t>
  </si>
  <si>
    <t>КА, п.114</t>
  </si>
  <si>
    <t>Силовой кабель, с медной жилой, изоляцией и оболочкой из ПВХ, пониженной пожарной опасности, ВВГЭнг(A)-LSLTx, сечением 3х1,5</t>
  </si>
  <si>
    <t>[121,82 / 1,22 /  9,84] +  2% Заг.скл</t>
  </si>
  <si>
    <t>192</t>
  </si>
  <si>
    <t>КА, п.115</t>
  </si>
  <si>
    <t>Контрольный кабель, с медной жилой, изоляцией и оболочкой из ПВХ пониженной пожарной опасности КВВГнг(A)-LSLTx, сечением 5х1</t>
  </si>
  <si>
    <t>[133,97 / 1,22 /  9,84] +  2% Заг.скл</t>
  </si>
  <si>
    <t>193</t>
  </si>
  <si>
    <t>КА, п.116</t>
  </si>
  <si>
    <t>Контрольный кабель, с медной жилой, изоляцией и оболочкой из ПВХ пониженной пожарной опасности КВВГнг(A)-LSLTx, сечением 4х1</t>
  </si>
  <si>
    <t>[98,33 / 1,22 /  9,84] +  2% Заг.скл</t>
  </si>
  <si>
    <t>194</t>
  </si>
  <si>
    <t>КА, п.117</t>
  </si>
  <si>
    <t>Силовой кабель, с медной жилой, изоляцией и оболочкой из ПВХ пониженной пожарной опасности,огнестойкий, КВВГнг(A)-FRLSLTx, сечением 5х1</t>
  </si>
  <si>
    <t>[182,32 / 1,22 /  9,84] +  2% Заг.скл</t>
  </si>
  <si>
    <t>195</t>
  </si>
  <si>
    <t>КА, п.118</t>
  </si>
  <si>
    <t>Силовой кабель, с медной жилой, изоляцией и оболочкой из ПВХ пониженной пожарной опасности,огнестойкий, КВВГнг(A)-FRLSLTx, сечением 4х1</t>
  </si>
  <si>
    <t>[170 / 1,22 /  9,84] +  2% Заг.скл</t>
  </si>
  <si>
    <t>Материалы</t>
  </si>
  <si>
    <t>196</t>
  </si>
  <si>
    <t>4.8-170-2</t>
  </si>
  <si>
    <t>Прокладка по установленным конструкциям, по стенам с креплением скобами стальной трубы диаметром до 40 мм</t>
  </si>
  <si>
    <t>ТСН-2001.4 Доп. 79, Сб. 8, т. 170, поз. 2</t>
  </si>
  <si>
    <t>196,1</t>
  </si>
  <si>
    <t>1.21-5-1663</t>
  </si>
  <si>
    <t>Гайка установочная заземляющая из оцинкованной стали, типа К484, диаметр условного прохода 40 мм</t>
  </si>
  <si>
    <t>ТСН-2001.1 Доп. 79, Р. 21, о. 5, поз. 1663</t>
  </si>
  <si>
    <t>196,2</t>
  </si>
  <si>
    <t>1.21-5-844</t>
  </si>
  <si>
    <t>Гильза соединительная из алюминиевого сплава, с контактными винтами со срывающимися головками, типа 4СБ-1, сечение жилы от 25 до 50 мм2</t>
  </si>
  <si>
    <t>ТСН-2001.1 Доп. 73, Р. 21, о. 5, поз. 844</t>
  </si>
  <si>
    <t>197</t>
  </si>
  <si>
    <t>1.12-1-25</t>
  </si>
  <si>
    <t>Заготовка для электропроводки из водогазопроводных труб, диаметр условного прохода 32 мм</t>
  </si>
  <si>
    <t>ТСН-2001.1 Доп. 79, Р. 12, о. 1, поз. 25</t>
  </si>
  <si>
    <t>Материалы строительные</t>
  </si>
  <si>
    <t>ТСН-2001.1 Материалы строительные</t>
  </si>
  <si>
    <t>ТСН-2001.1-1</t>
  </si>
  <si>
    <t>198</t>
  </si>
  <si>
    <t>1.12-1-26</t>
  </si>
  <si>
    <t>Заготовка для электропроводки из водогазопроводных труб, диаметр условного прохода 40 мм</t>
  </si>
  <si>
    <t>ТСН-2001.1 Доп. 79, Р. 12, о. 1, поз. 26</t>
  </si>
  <si>
    <t>199</t>
  </si>
  <si>
    <t>4.8-288-3</t>
  </si>
  <si>
    <t>Трубы гофрированные поливинилхлоридные наружным диаметром 25 мм открыто по стенам и потолкам с установкой соединительных коробок</t>
  </si>
  <si>
    <t>ТСН-2001.4 Доп. 54, Сб. 8, т. 288, поз. 3</t>
  </si>
  <si>
    <t>199,1</t>
  </si>
  <si>
    <t>1.12-5-373</t>
  </si>
  <si>
    <t>Трубы электротехнические, гофрированные, из ПВХ, негорючие, с зондом, наружный диаметр 25 мм</t>
  </si>
  <si>
    <t>ТСН-2001.1 Доп. 67, Р. 12, о. 5, поз. 373</t>
  </si>
  <si>
    <t>200</t>
  </si>
  <si>
    <t>4.8-288-2</t>
  </si>
  <si>
    <t>Трубы гофрированные поливинилхлоридные наружным диаметром 20 мм открыто по стенам и потолкам с установкой соединительных коробок</t>
  </si>
  <si>
    <t>ТСН-2001.4 Доп. 54, Сб. 8, т. 288, поз. 2</t>
  </si>
  <si>
    <t>200,1</t>
  </si>
  <si>
    <t>1.12-5-372</t>
  </si>
  <si>
    <t>Трубы электротехнические, гофрированные, из ПВХ, негорючие, с зондом, наружный диаметр 20 мм</t>
  </si>
  <si>
    <t>ТСН-2001.1 Доп. 67, Р. 12, о. 5, поз. 372</t>
  </si>
  <si>
    <t>201</t>
  </si>
  <si>
    <t>4.8-172-1</t>
  </si>
  <si>
    <t>Прокладка по установленным конструкциям, по стенам и колоннам с креплением скобами винипластовой трубы диаметром до 25 мм</t>
  </si>
  <si>
    <t>ТСН-2001.4 Доп. 80, Сб. 8, т. 172, поз. 1</t>
  </si>
  <si>
    <t>201,1</t>
  </si>
  <si>
    <t>1.12-5-43</t>
  </si>
  <si>
    <t>Трубы из непластифицированного вторичного ПВХ, гладкие, самозатухающие, усиленного типа, наружный диаметр 25 мм, толщина стенки 1,5 мм, для электропроводок</t>
  </si>
  <si>
    <t>ТСН-2001.1 Доп. 67, Р. 12, о. 5, поз. 43</t>
  </si>
  <si>
    <t>202</t>
  </si>
  <si>
    <t>Прокладка металлического рукава, наружный диаметр до 48 мм</t>
  </si>
  <si>
    <t>202,1</t>
  </si>
  <si>
    <t>203</t>
  </si>
  <si>
    <t>1.21-5-437</t>
  </si>
  <si>
    <t>Рукав металлический, типа РЗ-ЦХ, из стальной оцинкованной ленты, негерметичный, с уплотнением хлопчатобумажной нитью, условный диаметр 25 мм</t>
  </si>
  <si>
    <t>ТСН-2001.1 Доп. 79, Р. 21, о. 5, поз. 437</t>
  </si>
  <si>
    <t>204</t>
  </si>
  <si>
    <t>1.21-5-438</t>
  </si>
  <si>
    <t>Рукав металлический, типа РЗ-ЦХ, из стальной оцинкованной ленты, негерметичный, с уплотнением хлопчатобумажной нитью, условный диаметр 32 мм</t>
  </si>
  <si>
    <t>ТСН-2001.1 Доп. 73, Р. 21, о. 5, поз. 438</t>
  </si>
  <si>
    <t>205</t>
  </si>
  <si>
    <t>1.21-5-1137</t>
  </si>
  <si>
    <t>Держатель пластиковый с защелкой для крепления труб, рукавов и гибких вводов диаметром 25 мм</t>
  </si>
  <si>
    <t>ТСН-2001.1 Доп. 79, Р. 21, о. 5, поз. 1137</t>
  </si>
  <si>
    <t>206</t>
  </si>
  <si>
    <t>1.21-5-1136</t>
  </si>
  <si>
    <t>Держатель пластиковый с защелкой для крепления труб, рукавов и гибких вводов диаметром 20 мм</t>
  </si>
  <si>
    <t>ТСН-2001.1 Доп. 73, Р. 21, о. 5, поз. 1136</t>
  </si>
  <si>
    <t>3.26-73-2</t>
  </si>
  <si>
    <t>Устройство огнестойкой универсальной кабельной проходки на основе противопожарного раствора в перекрытии, с пределом огнестойкости 3 часа</t>
  </si>
  <si>
    <t>1 м3</t>
  </si>
  <si>
    <t>ТСН-2001.3 Доп. 79, Сб. 26, т. 73, поз. 2</t>
  </si>
  <si>
    <t>*1)*1</t>
  </si>
  <si>
    <t>*1,2)*1,25</t>
  </si>
  <si>
    <t>*1,2)*1,15</t>
  </si>
  <si>
    <t>ТСН-2001.3-26. Теплоизоляционные работы</t>
  </si>
  <si>
    <t>ТСН-2001.3-26-1</t>
  </si>
  <si>
    <t>Поправка: Гл.12.Прил.8.п.8. 3_12.00.01.11.001
Поправка: Гл.6.Прил.2.2.п.2.2.6_06.00.01.07.001</t>
  </si>
  <si>
    <t>5745141000</t>
  </si>
  <si>
    <t>Смеси сухие на цементном вяжущем негорючие для приготовления растворов противопожарных</t>
  </si>
  <si>
    <t>Поправка: Гл.12.Прил.8.п.8. 5_12.00.01.11.003_x000D_
Поправка: Гл.6.Прил.2.2.п.2.2.6_06.00.01.07.001</t>
  </si>
  <si>
    <t>4.8-301-3</t>
  </si>
  <si>
    <t>Монтаж уплотнителя кабельного прохода термоусаживаемого при количестве кабелей в трубе: свыше одного</t>
  </si>
  <si>
    <t>100 комплектов</t>
  </si>
  <si>
    <t>ТСН-2001.4 Доп. 80, Сб. 8, т. 301, поз. 3</t>
  </si>
  <si>
    <t>5296335000</t>
  </si>
  <si>
    <t>Уплотнители кабельных проходов термоусаживаемые</t>
  </si>
  <si>
    <t>207</t>
  </si>
  <si>
    <t>4.8-86-1</t>
  </si>
  <si>
    <t>Герметизация прохода при вводе кабелей во взрывоопасные помещения уплотнительной массой</t>
  </si>
  <si>
    <t>1 проход кабеля</t>
  </si>
  <si>
    <t>ТСН-2001.4 Доп. 79, Сб. 8, т. 86, поз. 1</t>
  </si>
  <si>
    <t>208</t>
  </si>
  <si>
    <t>1.1-1-8066</t>
  </si>
  <si>
    <t>ТСН-2001.1 Доп. 79, Р. 1, о. 1, поз. 8066</t>
  </si>
  <si>
    <t>209</t>
  </si>
  <si>
    <t>Монтаж мелких конструкций из стали различного профиля массой до 20 кг (проходка на кровлю Гусак)</t>
  </si>
  <si>
    <t>210</t>
  </si>
  <si>
    <t>КА, п.119</t>
  </si>
  <si>
    <t>Проходка на кровлю Гусак ПГ1 100-1000 с опорной пластиной</t>
  </si>
  <si>
    <t>[7 895 / 1,22 /  9,84] +  2% Заг.скл</t>
  </si>
  <si>
    <t>211</t>
  </si>
  <si>
    <t>КА, п.120</t>
  </si>
  <si>
    <t>Проходка на кровлю Гусак ПГ1 40-1000 с опорной пластиной</t>
  </si>
  <si>
    <t>[4 750 / 1,22 /  9,84] +  2% Заг.скл</t>
  </si>
  <si>
    <t>212</t>
  </si>
  <si>
    <t>КА, п.121</t>
  </si>
  <si>
    <t>Проходка на кровлю Гусак ПГ1 32-1000 с опорной пластиной</t>
  </si>
  <si>
    <t>[4 400 / 1,22 /  9,84] +  2% Заг.скл</t>
  </si>
  <si>
    <t>213</t>
  </si>
  <si>
    <t>4.11-23-1</t>
  </si>
  <si>
    <t>Присоединение проводов, жил электрических кабелей и заземляющих проводников сечением 2,5 мм2 к приборам и средствам автоматизации под винт с оконцеванием наконечником</t>
  </si>
  <si>
    <t>100 концов</t>
  </si>
  <si>
    <t>ТСН-2001.4 Доп. 79, Сб. 11, т. 23, поз. 1</t>
  </si>
  <si>
    <t>ТСН-2001.4-11. Приборы и средства автоматизации и вычислительной техники</t>
  </si>
  <si>
    <t>ТСН-2001.4-11-1</t>
  </si>
  <si>
    <t>214</t>
  </si>
  <si>
    <t>КА, п.122</t>
  </si>
  <si>
    <t>Наконечник медный луженый ТМЛ 6–4–4 UNP41-006-03-04</t>
  </si>
  <si>
    <t>[24 / 1,22 /  9,84] +  2% Заг.скл</t>
  </si>
  <si>
    <t>215</t>
  </si>
  <si>
    <t>КА, п.123</t>
  </si>
  <si>
    <t>Наконечник медный луженый ТМЛ 10–5–5 UNP41-010-05-05</t>
  </si>
  <si>
    <t>[59,78 / 1,22 /  9,84] +  2% Заг.скл</t>
  </si>
  <si>
    <t>216</t>
  </si>
  <si>
    <t>1.21-5-737</t>
  </si>
  <si>
    <t>Наконечник кабельный медный под опрессовку луженый, типа ТМЛ 16-6-6</t>
  </si>
  <si>
    <t>ТСН-2001.1 Доп. 73, Р. 21, о. 5, поз. 737</t>
  </si>
  <si>
    <t>217</t>
  </si>
  <si>
    <t>1.21-5-739</t>
  </si>
  <si>
    <t>Наконечник кабельный медный под опрессовку луженый, типа ТМЛ 35-8-10</t>
  </si>
  <si>
    <t>ТСН-2001.1 Доп. 73, Р. 21, о. 5, поз. 739</t>
  </si>
  <si>
    <t>218</t>
  </si>
  <si>
    <t>1.21-5-742</t>
  </si>
  <si>
    <t>Наконечник кабельный медный под опрессовку луженый, типа ТМЛ 95-12-15</t>
  </si>
  <si>
    <t>ТСН-2001.1 Доп. 73, Р. 21, о. 5, поз. 742</t>
  </si>
  <si>
    <t>219</t>
  </si>
  <si>
    <t>1.21-5-743</t>
  </si>
  <si>
    <t>Наконечник кабельный медный под опрессовку луженый, типа ТМЛ 120-12-17</t>
  </si>
  <si>
    <t>ТСН-2001.1 Доп. 73, Р. 21, о. 5, поз. 743</t>
  </si>
  <si>
    <t>Лотки</t>
  </si>
  <si>
    <t>220</t>
  </si>
  <si>
    <t>Прокладка металлического перфорированного лотка по установленным конструкциям, массой погонного метра до 4 кг</t>
  </si>
  <si>
    <t>ТСН-2001.4 Доп. 81, Сб. 8, т. 331, поз. 2</t>
  </si>
  <si>
    <t>220,1</t>
  </si>
  <si>
    <t>1.21-5-1836</t>
  </si>
  <si>
    <t>Лоток кабельный замковый стальной, горячеоцинкованный, перфорированный, без крышки, толщина стали 1,0 мм, размер 3000х400х80 мм</t>
  </si>
  <si>
    <t>ТСН-2001.1 Доп. 79, Р. 21, о. 5, поз. 1836</t>
  </si>
  <si>
    <t>220,2</t>
  </si>
  <si>
    <t>1.7-5-281</t>
  </si>
  <si>
    <t>Винт стальной, оцинкованный, со сферической полупотайной головкой, с крестообразным шлицем, класс прочности 4.8, М6х10 мм</t>
  </si>
  <si>
    <t>ТСН-2001.1 Доп. 51, Р. 7, о. 5, поз. 281</t>
  </si>
  <si>
    <t>221</t>
  </si>
  <si>
    <t>1.7-5-283</t>
  </si>
  <si>
    <t>Гайка шестигранная с насечкой, препятствующей отвинчиванию, стальная, оцинкованная, класс прочности 5, М6</t>
  </si>
  <si>
    <t>ТСН-2001.1 Доп. 51, Р. 7, о. 5, поз. 283</t>
  </si>
  <si>
    <t>222</t>
  </si>
  <si>
    <t>КА, п.124</t>
  </si>
  <si>
    <t>П-образный профиль PSM, L500, толщ.2,5 мм BPM2905</t>
  </si>
  <si>
    <t>[466 / 1,22 /  9,84] +  2% Заг.скл</t>
  </si>
  <si>
    <t>223</t>
  </si>
  <si>
    <t>КА, п.125</t>
  </si>
  <si>
    <t>Шпилька М8х1000 CM200801</t>
  </si>
  <si>
    <t>[253,55 / 1,22 /  9,84] +  2% Заг.скл</t>
  </si>
  <si>
    <t>224</t>
  </si>
  <si>
    <t>КА, п.126</t>
  </si>
  <si>
    <t>Шайба с узкими полями М8 CM240800</t>
  </si>
  <si>
    <t>[4,21 / 1,22 /  9,84] +  2% Заг.скл</t>
  </si>
  <si>
    <t>225</t>
  </si>
  <si>
    <t>226</t>
  </si>
  <si>
    <t>1.7-5-386</t>
  </si>
  <si>
    <t>Гайка шестигранная соединительная стальная, оцинкованная, М8</t>
  </si>
  <si>
    <t>ТСН-2001.1 Доп. 79, Р. 7, о. 5, поз. 386</t>
  </si>
  <si>
    <t>227</t>
  </si>
  <si>
    <t>1.1-1-8095</t>
  </si>
  <si>
    <t>Шайба из нержавеющей стали, М6</t>
  </si>
  <si>
    <t>ТСН-2001.1 Доп. 70, Р. 1, о. 1, поз. 8095</t>
  </si>
  <si>
    <t>228</t>
  </si>
  <si>
    <t>1.7-5-236</t>
  </si>
  <si>
    <t>Анкер забивной, распорный, из нержавеющей стали, M8</t>
  </si>
  <si>
    <t>ТСН-2001.1 Доп. 79, Р. 7, о. 5, поз. 236</t>
  </si>
  <si>
    <t>229</t>
  </si>
  <si>
    <t>1.1-1-4354</t>
  </si>
  <si>
    <t>Винт из нержавеющей стали, с цилиндрической головкой, М6х16 мм</t>
  </si>
  <si>
    <t>ТСН-2001.1 Доп. 73, Р. 1, о. 1, поз. 4354</t>
  </si>
  <si>
    <t>230</t>
  </si>
  <si>
    <t>1.21-5-2208</t>
  </si>
  <si>
    <t>Ответвитель Т-образный горизонтальный стальной, оцинкованный, без крышки, для кабельных лотков сечением 400х80 мм</t>
  </si>
  <si>
    <t>ТСН-2001.1 Доп. 79, Р. 21, о. 5, поз. 2208</t>
  </si>
  <si>
    <t>231</t>
  </si>
  <si>
    <t>1.21-5-2417</t>
  </si>
  <si>
    <t>Крышка для ответвителя Т-образного горизонтального стальная, оцинкованная, для кабельных лотков шириной 400 мм</t>
  </si>
  <si>
    <t>ТСН-2001.1 Доп. 79, Р. 21, о. 5, поз. 2417</t>
  </si>
  <si>
    <t>232</t>
  </si>
  <si>
    <t>КА, п.127</t>
  </si>
  <si>
    <t>Угол CPO 90 горизонтальный 90° 400х80 в комплекте с крепежными элементами и соединительными пластинами, необходимыми для монтажа 36026K</t>
  </si>
  <si>
    <t>КОМПЛ</t>
  </si>
  <si>
    <t>[4 480 / 1,22 /  9,84] +  2% Заг.скл</t>
  </si>
  <si>
    <t>233</t>
  </si>
  <si>
    <t>Установка крышек металлических на лотки металлические перфорированные и неперфорированные массой 1 м свыше 2 до 4 кг</t>
  </si>
  <si>
    <t>233,1</t>
  </si>
  <si>
    <t>1.21-5-1500</t>
  </si>
  <si>
    <t>Крышка для лотка замкового, стальная, оцинкованная, с заземлением, толщина стали 0,6 мм, размер 3000х400х15 мм</t>
  </si>
  <si>
    <t>ТСН-2001.1 Доп. 79, Р. 21, о. 5, поз. 1500</t>
  </si>
  <si>
    <t>233,2</t>
  </si>
  <si>
    <t>1.1-1-8008</t>
  </si>
  <si>
    <t>Винты с полукруглой головкой, оцинкованные, диаметр 5 мм, длина 50 мм</t>
  </si>
  <si>
    <t>т</t>
  </si>
  <si>
    <t>ТСН-2001.1 Доп. 79, Р. 1, о. 1, поз. 8008</t>
  </si>
  <si>
    <t>234</t>
  </si>
  <si>
    <t>234,1</t>
  </si>
  <si>
    <t>1.21-5-1828</t>
  </si>
  <si>
    <t>Лоток кабельный замковый стальной, горячеоцинкованный, перфорированный, без крышки, толщина стали 1,0 мм, размер 3000х400х50 мм</t>
  </si>
  <si>
    <t>ТСН-2001.1 Доп. 79, Р. 21, о. 5, поз. 1828</t>
  </si>
  <si>
    <t>234,2</t>
  </si>
  <si>
    <t>235</t>
  </si>
  <si>
    <t>236</t>
  </si>
  <si>
    <t>237</t>
  </si>
  <si>
    <t>238</t>
  </si>
  <si>
    <t>239</t>
  </si>
  <si>
    <t>240</t>
  </si>
  <si>
    <t>241</t>
  </si>
  <si>
    <t>242</t>
  </si>
  <si>
    <t>243</t>
  </si>
  <si>
    <t>244</t>
  </si>
  <si>
    <t>1.21-5-2202</t>
  </si>
  <si>
    <t>Ответвитель Т-образный горизонтальный стальной, оцинкованный, без крышки, для кабельных лотков сечением 400х50 мм</t>
  </si>
  <si>
    <t>ТСН-2001.1 Доп. 79, Р. 21, о. 5, поз. 2202</t>
  </si>
  <si>
    <t>245</t>
  </si>
  <si>
    <t>246</t>
  </si>
  <si>
    <t>КА, п.128</t>
  </si>
  <si>
    <t>Угол CPO 90 горизонтальный 90° 400х50 в комплекте с крепежными элементами и соединительными пластинами, необходимыми для монтажа 36006K</t>
  </si>
  <si>
    <t>[3 977,61 / 1,22 /  9,84] +  2% Заг.скл</t>
  </si>
  <si>
    <t>247</t>
  </si>
  <si>
    <t>КА, п.129</t>
  </si>
  <si>
    <t>Переходник RRD правосторонний 400/300 H50 в комплекте с крепежными элементами и соединительными пластинами, необходимыми для монтажа 36339K</t>
  </si>
  <si>
    <t>[3 735 / 1,22 /  9,84] +  2% Заг.скл</t>
  </si>
  <si>
    <t>248</t>
  </si>
  <si>
    <t>КА, п.130</t>
  </si>
  <si>
    <t>Переходник RRD правосторонний 400/200 H50 в комплекте с крепежными элементами и соединительными пластинами, необходимыми для монтажа 36338K</t>
  </si>
  <si>
    <t>[3 878 / 1,22 /  9,84] +  2% Заг.скл</t>
  </si>
  <si>
    <t>249</t>
  </si>
  <si>
    <t>249,1</t>
  </si>
  <si>
    <t>249,2</t>
  </si>
  <si>
    <t>250</t>
  </si>
  <si>
    <t>250,1</t>
  </si>
  <si>
    <t>1.21-5-1943</t>
  </si>
  <si>
    <t>Лоток кабельный замковый стальной, оцинкованный, перфорированный, без крышки, толщина стали 1,0 мм, размер 4000х300х50 мм</t>
  </si>
  <si>
    <t>ТСН-2001.1 Доп. 79, Р. 21, о. 5, поз. 1943</t>
  </si>
  <si>
    <t>250,2</t>
  </si>
  <si>
    <t>251</t>
  </si>
  <si>
    <t>252</t>
  </si>
  <si>
    <t>253</t>
  </si>
  <si>
    <t>254</t>
  </si>
  <si>
    <t>255</t>
  </si>
  <si>
    <t>256</t>
  </si>
  <si>
    <t>257</t>
  </si>
  <si>
    <t>258</t>
  </si>
  <si>
    <t>259</t>
  </si>
  <si>
    <t>260</t>
  </si>
  <si>
    <t>1.21-5-2201</t>
  </si>
  <si>
    <t>Ответвитель Т-образный горизонтальный стальной, оцинкованный, без крышки, для кабельных лотков сечением 300х50 мм</t>
  </si>
  <si>
    <t>ТСН-2001.1 Доп. 79, Р. 21, о. 5, поз. 2201</t>
  </si>
  <si>
    <t>261</t>
  </si>
  <si>
    <t>1.21-5-2416</t>
  </si>
  <si>
    <t>Крышка для ответвителя Т-образного горизонтального стальная, оцинкованная, для кабельных лотков шириной 300 мм</t>
  </si>
  <si>
    <t>ТСН-2001.1 Доп. 79, Р. 21, о. 5, поз. 2416</t>
  </si>
  <si>
    <t>262</t>
  </si>
  <si>
    <t>КА, п.131</t>
  </si>
  <si>
    <t>Угол CPO 90 горизонтальный 90° 300х50 в комплекте с крепежными элементами и соединительными пластинами, необходимыми для монтажа 36005K</t>
  </si>
  <si>
    <t>[3 168 / 1,22 /  9,84] +  2% Заг.скл</t>
  </si>
  <si>
    <t>263</t>
  </si>
  <si>
    <t>КА, п.132</t>
  </si>
  <si>
    <t>Переходник RRD правосторонний 300/200 H50 в комплекте с крепежными  элементами и соединительными пластинами, необходимыми для монтажа 36337K</t>
  </si>
  <si>
    <t>264</t>
  </si>
  <si>
    <t>264,1</t>
  </si>
  <si>
    <t>1.21-5-1884</t>
  </si>
  <si>
    <t>Крышка для лотка замкового, стальная, горячеоцинкованная, с заземлением, толщина стали 1,0 мм, размер 3000х300х15 мм</t>
  </si>
  <si>
    <t>ТСН-2001.1 Доп. 79, Р. 21, о. 5, поз. 1884</t>
  </si>
  <si>
    <t>264,2</t>
  </si>
  <si>
    <t>265</t>
  </si>
  <si>
    <t>265,1</t>
  </si>
  <si>
    <t>1.21-5-1827</t>
  </si>
  <si>
    <t>Лоток кабельный замковый стальной, горячеоцинкованный, перфорированный, без крышки, толщина стали 0,7 мм, размер 3000х200х50 мм</t>
  </si>
  <si>
    <t>ТСН-2001.1 Доп. 79, Р. 21, о. 5, поз. 1827</t>
  </si>
  <si>
    <t>265,2</t>
  </si>
  <si>
    <t>266</t>
  </si>
  <si>
    <t>267</t>
  </si>
  <si>
    <t>268</t>
  </si>
  <si>
    <t>269</t>
  </si>
  <si>
    <t>270</t>
  </si>
  <si>
    <t>271</t>
  </si>
  <si>
    <t>272</t>
  </si>
  <si>
    <t>273</t>
  </si>
  <si>
    <t>274</t>
  </si>
  <si>
    <t>275</t>
  </si>
  <si>
    <t>КА, п.133</t>
  </si>
  <si>
    <t>Ответвитель DPT Т-образный горизонтальный 200х50 в комплекте с крепежными элементами и соединит. пластинами, необходимыми для монтажа 36124K</t>
  </si>
  <si>
    <t>[3 746 / 1,22 /  9,84] +  2% Заг.скл</t>
  </si>
  <si>
    <t>276</t>
  </si>
  <si>
    <t>КА, п.134</t>
  </si>
  <si>
    <t>Угол CPO 90 горизонтальный 90° 200х50 в комплекте с крепежными элементами и соединительными пластинами, необходимыми для монтажа 36004K</t>
  </si>
  <si>
    <t>[2 498 / 1,22 /  9,84] +  2% Заг.скл</t>
  </si>
  <si>
    <t>277</t>
  </si>
  <si>
    <t>КА, п.135</t>
  </si>
  <si>
    <t>Угол CPO 45 горизонтальный 45° 200х50 в комплекте с крепежными элементами и соединительными пластинами, необходимыми для монтажа 36064K</t>
  </si>
  <si>
    <t>[2 283 / 1,22 /  9,84] +  2% Заг.скл</t>
  </si>
  <si>
    <t>278</t>
  </si>
  <si>
    <t>КА, п.136</t>
  </si>
  <si>
    <t>Переходник RRD правосторонний 200/100 H50 в комплекте с крепежными элементами и соединительными пластинами, необходимыми для монтажа 36333K</t>
  </si>
  <si>
    <t>[2 824 / 1,22 /  9,84] +  2% Заг.скл</t>
  </si>
  <si>
    <t>279</t>
  </si>
  <si>
    <t>279,1</t>
  </si>
  <si>
    <t>1.21-5-1883</t>
  </si>
  <si>
    <t>Крышка для лотка замкового, стальная, горячеоцинкованная, с заземлением, толщина стали 1,0 мм, размер 3000х200х15 мм</t>
  </si>
  <si>
    <t>ТСН-2001.1 Доп. 79, Р. 21, о. 5, поз. 1883</t>
  </si>
  <si>
    <t>279,2</t>
  </si>
  <si>
    <t>280</t>
  </si>
  <si>
    <t>280,1</t>
  </si>
  <si>
    <t>1.21-5-1501</t>
  </si>
  <si>
    <t>Лоток кабельный замковый стальной, горячеоцинкованный, перфорированный, без крышки, толщина стали 0,7 мм, размер 3000х100х50 мм</t>
  </si>
  <si>
    <t>ТСН-2001.1 Доп. 79, Р. 21, о. 5, поз. 1501</t>
  </si>
  <si>
    <t>280,2</t>
  </si>
  <si>
    <t>281</t>
  </si>
  <si>
    <t>282</t>
  </si>
  <si>
    <t>КА, п.137</t>
  </si>
  <si>
    <t>Скоба SPC под лоток осн.100 мм BMT1010</t>
  </si>
  <si>
    <t>[761 / 1,22 /  9,84] +  2% Заг.скл</t>
  </si>
  <si>
    <t>283</t>
  </si>
  <si>
    <t>284</t>
  </si>
  <si>
    <t>285</t>
  </si>
  <si>
    <t>286</t>
  </si>
  <si>
    <t>287</t>
  </si>
  <si>
    <t>КА, п.138</t>
  </si>
  <si>
    <t>Анкер-шуруп для бетона с внутренней резьбой М8, 6x55 мм CM57080655</t>
  </si>
  <si>
    <t>[320 / 1,22 /  9,84] +  2% Заг.скл</t>
  </si>
  <si>
    <t>288</t>
  </si>
  <si>
    <t>КА, п.139</t>
  </si>
  <si>
    <t>Ответвитель DPT Т-образный горизонтальный 100х50 в комплекте с крепежными элементами и соединит. пластинами, необходимыми для монтажа 36122K</t>
  </si>
  <si>
    <t>[3 291 / 1,22 /  9,84] +  2% Заг.скл</t>
  </si>
  <si>
    <t>289</t>
  </si>
  <si>
    <t>КА, п.140</t>
  </si>
  <si>
    <t>Угол CPO 90 горизонтальный 90° 100х50 в комплекте с крепежными элементами и соединительными пластинами, необходимыми для монтажа 36002K</t>
  </si>
  <si>
    <t>[2 019,81 / 1,22 /  9,84] +  2% Заг.скл</t>
  </si>
  <si>
    <t>290</t>
  </si>
  <si>
    <t>КА, п.141</t>
  </si>
  <si>
    <t>Угол CPO 45 горизонтальный 45° 100х50 в комплекте с крепежными элементами и соединительными пластинами, необходимыми для монтажа 36062K</t>
  </si>
  <si>
    <t>[2 032 / 1,22 /  9,84] +  2% Заг.скл</t>
  </si>
  <si>
    <t>291</t>
  </si>
  <si>
    <t>291,1</t>
  </si>
  <si>
    <t>1.21-5-1881</t>
  </si>
  <si>
    <t>Крышка для лотка замкового, стальная, горячеоцинкованная, с заземлением, толщина стали 1,0 мм, размер 3000х100х15 мм</t>
  </si>
  <si>
    <t>ТСН-2001.1 Доп. 79, Р. 21, о. 5, поз. 1881</t>
  </si>
  <si>
    <t>291,2</t>
  </si>
  <si>
    <t>292</t>
  </si>
  <si>
    <t>292,1</t>
  </si>
  <si>
    <t>292,2</t>
  </si>
  <si>
    <t>293</t>
  </si>
  <si>
    <t>294</t>
  </si>
  <si>
    <t>295</t>
  </si>
  <si>
    <t>1.21-5-1401</t>
  </si>
  <si>
    <t>Консоль с опорой стальная, оцинкованная, облегченная, для крепления к стене при монтаже трассы кабельных лотков максимальной шириной 100 мм, толщина стали 1,5 мм, размер 44х125х133 мм</t>
  </si>
  <si>
    <t>ТСН-2001.1 Доп. 70, Р. 21, о. 5, поз. 1401</t>
  </si>
  <si>
    <t>296</t>
  </si>
  <si>
    <t>КА, п.142</t>
  </si>
  <si>
    <t>Стандартный анкер с болтом М8 CM430850</t>
  </si>
  <si>
    <t>[136 / 1,22 /  9,84] +  2% Заг.скл</t>
  </si>
  <si>
    <t>297</t>
  </si>
  <si>
    <t>298</t>
  </si>
  <si>
    <t>КА, п.143</t>
  </si>
  <si>
    <t>Угол вертикальный внутренний 90 градусов 50х100, 1,5 мм, в комплекте с крепежными элементами и соединительными пластинами, необходимыми для монтажа SIM510K</t>
  </si>
  <si>
    <t>[2 450 / 1,22 /  9,84] +  2% Заг.скл</t>
  </si>
  <si>
    <t>299</t>
  </si>
  <si>
    <t>КА, п.144</t>
  </si>
  <si>
    <t>Угол вертикальный внешний 90 градусов 50х100, 1,5 мм, в комплекте с крепежными элементами и соединительными пластинами, необходимыми для монтажа SOM510K</t>
  </si>
  <si>
    <t>[4 068 / 1,22 /  9,84] +  2% Заг.скл</t>
  </si>
  <si>
    <t>300</t>
  </si>
  <si>
    <t>300,1</t>
  </si>
  <si>
    <t>300,2</t>
  </si>
  <si>
    <t>301</t>
  </si>
  <si>
    <t>301,1</t>
  </si>
  <si>
    <t>1.21-5-2330</t>
  </si>
  <si>
    <t>Лоток кабельный замковый стальной, оцинкованный, лестничного типа, без крышки, толщина стали 1,5 мм, размер 3000х400х80 мм</t>
  </si>
  <si>
    <t>ТСН-2001.1 Доп. 79, Р. 21, о. 5, поз. 2330</t>
  </si>
  <si>
    <t>301,2</t>
  </si>
  <si>
    <t>302</t>
  </si>
  <si>
    <t>303</t>
  </si>
  <si>
    <t>1.1-1-8165</t>
  </si>
  <si>
    <t>Шайба стопорная с наружными зубьями, оцинкованная, М10 / прим. М6</t>
  </si>
  <si>
    <t>ТСН-2001.1 Доп. 79, Р. 1, о. 1, поз. 8165</t>
  </si>
  <si>
    <t>304</t>
  </si>
  <si>
    <t>Установка конструкций металлических кабельных, кронштейна настенного крепления на анкерах массой до 15 кг</t>
  </si>
  <si>
    <t>304,1</t>
  </si>
  <si>
    <t>1.21-5-805</t>
  </si>
  <si>
    <t>Кронштейн стальной, оцинкованный, к стене, для лотков, типа PNK-400</t>
  </si>
  <si>
    <t>ТСН-2001.1 Доп. 70, Р. 21, о. 5, поз. 805</t>
  </si>
  <si>
    <t>305</t>
  </si>
  <si>
    <t>306</t>
  </si>
  <si>
    <t>307</t>
  </si>
  <si>
    <t>1.21-5-2478</t>
  </si>
  <si>
    <t>Комплект для монтажа проволочных лотков, в составе: шайба четырехлепестковая - 1 шт., шайба прямоугольная с отогнутыми краями - 1 шт., винт М6х20 мм - 1 шт., гайка М6 с буртом с насечкой - 1 шт.</t>
  </si>
  <si>
    <t>ТСН-2001.1 Доп. 77, Р. 21, о. 5, поз. 2478</t>
  </si>
  <si>
    <t>308</t>
  </si>
  <si>
    <t>308,1</t>
  </si>
  <si>
    <t>1.21-5-2328</t>
  </si>
  <si>
    <t>Лоток кабельный замковый стальной, оцинкованный, лестничного типа, без крышки, толщина стали 1,5 мм, размер 3000х200х80 мм</t>
  </si>
  <si>
    <t>ТСН-2001.1 Доп. 79, Р. 21, о. 5, поз. 2328</t>
  </si>
  <si>
    <t>Поправка: Гл.12.Прил.8.п.8. 5_12.00.01.11.003_x000D_
Поправка: Гл.12.Прил.8.п.8. 3_12.00.01.11.001_x000D_
Поправка: Гл.12.Прил.8.п.8. 3_12.00.01.11.001</t>
  </si>
  <si>
    <t>308,2</t>
  </si>
  <si>
    <t>309</t>
  </si>
  <si>
    <t>310</t>
  </si>
  <si>
    <t>311</t>
  </si>
  <si>
    <t>311,1</t>
  </si>
  <si>
    <t>1.21-5-918</t>
  </si>
  <si>
    <t>Кронштейн стальной, оцинкованный, к стене, для лотков, типа PNK-200</t>
  </si>
  <si>
    <t>ТСН-2001.1 Доп. 73, Р. 21, о. 5, поз. 918</t>
  </si>
  <si>
    <t>312</t>
  </si>
  <si>
    <t>313</t>
  </si>
  <si>
    <t>314</t>
  </si>
  <si>
    <t>Молниезащита и заземление</t>
  </si>
  <si>
    <t>315</t>
  </si>
  <si>
    <t>Монтаж антенны коллективной для приема ТВ на антенной опоре высотой до 9 м с одним ярусом оттяжек / прим. Молниеприёмник-мачта ZANDZ модульный вертикальный 8,3 м с комплектом из 2х креплений к стене</t>
  </si>
  <si>
    <t>316</t>
  </si>
  <si>
    <t>КА, п.145</t>
  </si>
  <si>
    <t>Молниеприёмник-мачта ZANDZ модульный вертикальный 8,3 м с комплектом из 2х креплений к стене (нерж. сталь AISI 304; сечение &gt; 200мм2) ZZ-206-0083-3</t>
  </si>
  <si>
    <t>[72 137 / 1,22 /  7,57] +  3% Трансп +  1,2% Заг.скл</t>
  </si>
  <si>
    <t>317</t>
  </si>
  <si>
    <t>4.8-59-1</t>
  </si>
  <si>
    <t>Монтаж зажима наборного без кожуха</t>
  </si>
  <si>
    <t>ТСН-2001.4 Доп. 79, Сб. 8, т. 59, поз. 1</t>
  </si>
  <si>
    <t>318</t>
  </si>
  <si>
    <t>КА, п.146</t>
  </si>
  <si>
    <t>ZANDZ Зажим к молниеприёмнику D42 мм для токоотводов (нержавеющая сталь) ZZ-202-002</t>
  </si>
  <si>
    <t>[4 100,75 / 1,22 /  9,84] +  2% Заг.скл</t>
  </si>
  <si>
    <t>1.21-5-1499</t>
  </si>
  <si>
    <t>Заземлитель с зажимом из нержавеющей стали с отводящим проводом длиной 600 мм с сечением 16 мм2</t>
  </si>
  <si>
    <t>ТСН-2001.1 Доп. 57, Р. 21, о. 5, поз. 1499</t>
  </si>
  <si>
    <t>319</t>
  </si>
  <si>
    <t>Монтаж заземляющего проводника открыто по строительным основаниям из круглой стали диаметром 8 мм</t>
  </si>
  <si>
    <t>320</t>
  </si>
  <si>
    <t>КА, п.147</t>
  </si>
  <si>
    <t>Проволока ZANDZ стальная оцинкованная (D 8 мм / S 50 мм?; бухта 125 м) ZZ-502-008-125</t>
  </si>
  <si>
    <t>[119,7 / 1,22 /  9,84] +  2% Заг.скл</t>
  </si>
  <si>
    <t>321</t>
  </si>
  <si>
    <t>КА, п.148</t>
  </si>
  <si>
    <t>Держатель для круглого проводника с возвышением 20 мм (D8-10; внутренняя резьба M6; толщина цинк. покрытия &gt; 30 мкм) ZZ-202-003</t>
  </si>
  <si>
    <t>[173 / 1,22 /  9,84] +  2% Заг.скл</t>
  </si>
  <si>
    <t>322</t>
  </si>
  <si>
    <t>КА, п.149</t>
  </si>
  <si>
    <t>Зажим ZANDZ для круглого проводника универсальный (D6-10 мм; оцинкованная сталь) ZZ-202-021</t>
  </si>
  <si>
    <t>[264 / 1,22 /  9,84] +  2% Заг.скл</t>
  </si>
  <si>
    <t>323</t>
  </si>
  <si>
    <t>КА, п.150</t>
  </si>
  <si>
    <t>Зажим ZANDZ для круглого проводника и полосы (D6-10 мм; до 50х6; оцинкованная сталь) ZZ-202-023</t>
  </si>
  <si>
    <t>[512 / 1,22 /  9,84] +  2% Заг.скл</t>
  </si>
  <si>
    <t>324</t>
  </si>
  <si>
    <t>КА, п.151</t>
  </si>
  <si>
    <t>Держатель с крестовой фиксацией круглого проводника на плоской кровле ZZ-202-005</t>
  </si>
  <si>
    <t>[119 / 1,22 /  9,84] +  2% Заг.скл</t>
  </si>
  <si>
    <t>Система уравнивания потенциалов</t>
  </si>
  <si>
    <t>325</t>
  </si>
  <si>
    <t>326</t>
  </si>
  <si>
    <t>КА, п.152</t>
  </si>
  <si>
    <t>Коробка с шиной заземления (КУП) КУП2603- И</t>
  </si>
  <si>
    <t>[340 / 1,22 /  9,84] +  2% Заг.скл</t>
  </si>
  <si>
    <t>327</t>
  </si>
  <si>
    <t>Прокладка по стальным конструкциям и панелям провода сечением до 35 мм2</t>
  </si>
  <si>
    <t>327,1</t>
  </si>
  <si>
    <t>1.21-5-872</t>
  </si>
  <si>
    <t>Скоба двухлапковая стальная оцинкованная, для кабелей диаметром от 25 до 26</t>
  </si>
  <si>
    <t>1000 шт.</t>
  </si>
  <si>
    <t>ТСН-2001.1 Доп. 79, Р. 21, о. 5, поз. 872</t>
  </si>
  <si>
    <t>328</t>
  </si>
  <si>
    <t>КА, п.153</t>
  </si>
  <si>
    <t>Провод ж/з цвета 4мм ПуГВнг(А)-LSLTX</t>
  </si>
  <si>
    <t>[64,05 / 1,22 /  9,84] +  2% Заг.скл</t>
  </si>
  <si>
    <t>329</t>
  </si>
  <si>
    <t>КА, п.154</t>
  </si>
  <si>
    <t>Провод ж/з цвета 6мм ПуГВнг(А)-LSLTX</t>
  </si>
  <si>
    <t>[98 / 1,22 /  9,84] +  2% Заг.скл</t>
  </si>
  <si>
    <t>330</t>
  </si>
  <si>
    <t>КА, п.155</t>
  </si>
  <si>
    <t>Провод ж/з цвета 25мм ПуГВнг(А)-LSLTX</t>
  </si>
  <si>
    <t>[356,85 / 1,22 /  9,84] +  2% Заг.скл</t>
  </si>
  <si>
    <t>331</t>
  </si>
  <si>
    <t>332</t>
  </si>
  <si>
    <t>КА, п.156</t>
  </si>
  <si>
    <t>Наконечник кабельный медный луженый ТМЛ 6–6–4 UNP41-006-06-04</t>
  </si>
  <si>
    <t>[21,66 / 1,22 /  9,84] +  2% Заг.скл</t>
  </si>
  <si>
    <t>333</t>
  </si>
  <si>
    <t>КА, п.157</t>
  </si>
  <si>
    <t>Наконечник кабельный медный луженый UNP41-025-10-08</t>
  </si>
  <si>
    <t>[103,09 / 1,22 /  9,84] +  2% Заг.скл</t>
  </si>
  <si>
    <t>Оборудование</t>
  </si>
  <si>
    <t>334</t>
  </si>
  <si>
    <t>Монтаж отдельно устанавливаемого преобразователя или блока питания</t>
  </si>
  <si>
    <t>334,1</t>
  </si>
  <si>
    <t>1.1-1-58</t>
  </si>
  <si>
    <t>Болты строительные с гайками, оцинкованные, М10х100 мм</t>
  </si>
  <si>
    <t>ТСН-2001.1 Доп. 79, Р. 1, о. 1, поз. 58</t>
  </si>
  <si>
    <t>334,2</t>
  </si>
  <si>
    <t>1.21-5-1230</t>
  </si>
  <si>
    <t>Наконечник кабельный, латунный, кольцевой, неизолированный, для жил сечением от 1,0 до 2,5 мм2</t>
  </si>
  <si>
    <t>ТСН-2001.1 Доп. 67, Р. 21, о. 5, поз. 1230</t>
  </si>
  <si>
    <t>334,3</t>
  </si>
  <si>
    <t>13.1-11-120</t>
  </si>
  <si>
    <t>Блок преобразователя импульсный БПИ для охранно-защитной дератизационной системы. Возможность подключения до 18 шт. БВУ, напряжение 220 В, мощность не более 15 Вт, диапазон рабочих температур от -20 до +50°C, габаритные размеры 230х120х50 мм</t>
  </si>
  <si>
    <t>ТСН-2001.13-2. Доп. 34. 13.1-11-120</t>
  </si>
  <si>
    <t>Сметная стоимость оборудования</t>
  </si>
  <si>
    <t>ТСН-2001.13. Сметная стоимость оборудования</t>
  </si>
  <si>
    <t>ТСН-2001.13</t>
  </si>
  <si>
    <t>335</t>
  </si>
  <si>
    <t>Монтаж преобразователя массой до 0,15 т</t>
  </si>
  <si>
    <t>335,1</t>
  </si>
  <si>
    <t>335,2</t>
  </si>
  <si>
    <t>13.1-11-121</t>
  </si>
  <si>
    <t>Блок высоковольтного усилителя БВУ для охранно-защитной дератизационной системы. Может быть подключено до 5 м барьера электризуемого, напряжение 220 В, мощность не более 15 Вт, диапазон рабочих температур от -20 до +50°C, габаритные размеры 200х110х90 мм</t>
  </si>
  <si>
    <t>ТСН-2001.13-2. Доп. 34. 13.1-11-121</t>
  </si>
  <si>
    <t>335,3</t>
  </si>
  <si>
    <t>1.21-5-1180</t>
  </si>
  <si>
    <t>Бирка маркировочная для кабелей и проводов, типа У134 У3,5</t>
  </si>
  <si>
    <t>ТСН-2001.1 Доп. 79, Р. 21, о. 5, поз. 1180</t>
  </si>
  <si>
    <t>335,4</t>
  </si>
  <si>
    <t>336</t>
  </si>
  <si>
    <t>1.21-5-135</t>
  </si>
  <si>
    <t>Колодка клеммная, количество контактов 2, типа СОВ-2,5-006-002</t>
  </si>
  <si>
    <t>ТСН-2001.1 Доп. 79, Р. 21, о. 5, поз. 135</t>
  </si>
  <si>
    <t>337</t>
  </si>
  <si>
    <t>4.8-164-1</t>
  </si>
  <si>
    <t>Монтаж двух-четырехжильного кабеля с креплением накладными скобами, полосками с установкой ответвительных коробок, сечением жилы до 16 мм2</t>
  </si>
  <si>
    <t>ТСН-2001.4 Доп. 79, Сб. 8, т. 164, поз. 1</t>
  </si>
  <si>
    <t>337,1</t>
  </si>
  <si>
    <t>1.21-5-185</t>
  </si>
  <si>
    <t>Коробка ответвительная, типа КРП-1</t>
  </si>
  <si>
    <t>ТСН-2001.1 Доп. 67, Р. 21, о. 5, поз. 185</t>
  </si>
  <si>
    <t>337,2</t>
  </si>
  <si>
    <t>1.14-2-50</t>
  </si>
  <si>
    <t>Элемент барьерный электризуемый (БЭ), из диэлектрического материала, со встроенным линейным токопроводящим электродом, для охранно-защитной дератизационной системы, протяженность не более 5 м</t>
  </si>
  <si>
    <t>ТСН-2001.1 Доп. 67, Р. 14, о. 2, поз. 50</t>
  </si>
  <si>
    <t>338</t>
  </si>
  <si>
    <t>4.8-168-1</t>
  </si>
  <si>
    <t>Прокладка по стальным конструкциям и панелям провода сечением до 16 мм2</t>
  </si>
  <si>
    <t>ТСН-2001.4 Доп. 80, Сб. 8, т. 168, поз. 1</t>
  </si>
  <si>
    <t>338,1</t>
  </si>
  <si>
    <t>1.21-5-1466</t>
  </si>
  <si>
    <t>Скоба двухлапковая стальная оцинкованная, для кабелей диаметром от 8 до 9 мм</t>
  </si>
  <si>
    <t>ТСН-2001.1 Доп. 79, Р. 21, о. 5, поз. 1466</t>
  </si>
  <si>
    <t>338,2</t>
  </si>
  <si>
    <t>1.23-11-42</t>
  </si>
  <si>
    <t>Провод монтажный высоковольтный телевизионный, с многопроволочной медной жилой, с двухслойной изоляцией из фторопласта и поливинилхлоридного пластиката, марка ПВМТ-40, напряжение до 40000 В постоянного тока, сечение жилы 0,35 мм2</t>
  </si>
  <si>
    <t>ТСН-2001.1 Доп. 79, Р. 23, о. 11, поз. 42</t>
  </si>
  <si>
    <t>338,3</t>
  </si>
  <si>
    <t>Изделия и материалы</t>
  </si>
  <si>
    <t>339</t>
  </si>
  <si>
    <t>339,1</t>
  </si>
  <si>
    <t>339,2</t>
  </si>
  <si>
    <t>340</t>
  </si>
  <si>
    <t>1.23-8-769</t>
  </si>
  <si>
    <t>ТСН-2001.1 Доп. 79, Р. 23, о. 8, поз. 769</t>
  </si>
  <si>
    <t>341</t>
  </si>
  <si>
    <t>342</t>
  </si>
  <si>
    <t>342,1</t>
  </si>
  <si>
    <t>342,2</t>
  </si>
  <si>
    <t>343</t>
  </si>
  <si>
    <t>6.69-38-1</t>
  </si>
  <si>
    <t>Пробивка отверстий в бетонных стенах, полах толщиной 100 мм площадью до 20 см2</t>
  </si>
  <si>
    <t>ТСН-2001.6 Доп. 69, Сб. 69, т. 38, поз. 1</t>
  </si>
  <si>
    <t>ТСН-2001.6-69. Прочие ремонтно-строительные работы</t>
  </si>
  <si>
    <t>ТСН-2001.6-69-1</t>
  </si>
  <si>
    <t>344</t>
  </si>
  <si>
    <t>6.69-9-3</t>
  </si>
  <si>
    <t>Заделка отверстий в бетонных перекрытиях в местах прохода трубопроводов</t>
  </si>
  <si>
    <t>100 отверстий</t>
  </si>
  <si>
    <t>ТСН-2001.6 Доп. 79, Сб. 69, т. 9, поз. 3</t>
  </si>
  <si>
    <t>344,1</t>
  </si>
  <si>
    <t>1.3-2-6</t>
  </si>
  <si>
    <t>Раствор цементный, марка М150</t>
  </si>
  <si>
    <t>м3</t>
  </si>
  <si>
    <t>ТСН-2001.1 Доп. 79, Р. 3, о. 2, поз. 6</t>
  </si>
  <si>
    <t>4.8-170-11</t>
  </si>
  <si>
    <t>Прокладка по установленным конструкциям, в опалубке фундаментов и перекрытиях стальной трубы диаметром до 25 мм / гильзы в стенах и перегородках</t>
  </si>
  <si>
    <t>ТСН-2001.4 Доп. 79, Сб. 8, т. 170, поз. 11</t>
  </si>
  <si>
    <t>1303000000</t>
  </si>
  <si>
    <t>Трубы стальные для электропроводок (1385000000)</t>
  </si>
  <si>
    <t>1462020000</t>
  </si>
  <si>
    <t>Муфты резьбовые для соединения стальных труб (2559370100)</t>
  </si>
  <si>
    <t>3449654000</t>
  </si>
  <si>
    <t>Гайки установочные заземляющие</t>
  </si>
  <si>
    <t>3449870000</t>
  </si>
  <si>
    <t>Гильзы соединительные кабельные, закрепляемые опрессовкой (3449860000)</t>
  </si>
  <si>
    <t>3464740000</t>
  </si>
  <si>
    <t>Коробки для соединения проводов (3434200000)</t>
  </si>
  <si>
    <t>345</t>
  </si>
  <si>
    <t>Прокладка по установленным конструкциям, по стенам и колоннам с креплением скобами винипластовой трубы диаметром до 25 мм / гильзы в стенах  и перегородках</t>
  </si>
  <si>
    <t>345,1</t>
  </si>
  <si>
    <t>3.16-13-1</t>
  </si>
  <si>
    <t>Прокладка трубопроводов канализации из ПВХ труб диаметром до 50 мм  / гильзы в стенах  и перегородках</t>
  </si>
  <si>
    <t>ТСН-2001.3 Доп. 79, Сб. 16, т. 13, поз. 1</t>
  </si>
  <si>
    <t>ТСН-2001.3-16. Трубопроводы внутренние</t>
  </si>
  <si>
    <t>ТСН-2001.3-16-1</t>
  </si>
  <si>
    <t>Поправка: Гл.12.Прил.8.п.8. 3_12.00.01.11.001_x000D_
Поправка: Гл.6.Прил.2.2.п.2.2.6_06.00.01.07.001</t>
  </si>
  <si>
    <t>346</t>
  </si>
  <si>
    <t>1.21-5-926</t>
  </si>
  <si>
    <t>Хомут (стяжка) кабельный из полиамида, размеры 3,6х200 мм / прим.100х2,5мм</t>
  </si>
  <si>
    <t>ТСН-2001.1 Доп. 67, Р. 21, о. 5, поз. 926</t>
  </si>
  <si>
    <t>347</t>
  </si>
  <si>
    <t>1.21-5-1491</t>
  </si>
  <si>
    <t>Хомут (стяжка) кабельный из полиамида, устойчивый к высоким температурам, размеры 4,8x290 мм / прим. 250х4,0мм</t>
  </si>
  <si>
    <t>ТСН-2001.1 Доп. 71, Р. 21, о. 5, поз. 1491</t>
  </si>
  <si>
    <t>Электроустановочные материалы</t>
  </si>
  <si>
    <t>348</t>
  </si>
  <si>
    <t>4.8-335-6</t>
  </si>
  <si>
    <t>Монтаж розетки штепсельной накладного типа</t>
  </si>
  <si>
    <t>ТСН-2001.4 Доп. 80, Сб. 8, т. 335, поз. 6</t>
  </si>
  <si>
    <t>349</t>
  </si>
  <si>
    <t>1.21-5-829</t>
  </si>
  <si>
    <t>Розетка штепсельная, открытой установки, моноблочная, одноместная, двухполюсная, с заземляющим контактом, с защитными шторками, с крышкой, степень защиты IP66, номинальное напряжение 250 В, номинальный ток 16 А, с винтовыми зажимами, цвет серый</t>
  </si>
  <si>
    <t>ТСН-2001.1 Доп. 73, Р. 21, о. 5, поз. 829</t>
  </si>
  <si>
    <t>Подключение жил кабелей к аппаратам (ГРЩ)</t>
  </si>
  <si>
    <t>350</t>
  </si>
  <si>
    <t>4.8-241-1</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</si>
  <si>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10 мм2</t>
  </si>
  <si>
    <t>100 жил</t>
  </si>
  <si>
    <t>ТСН-2001.4 Доп. 79, Сб. 8, т. 241, поз. 1</t>
  </si>
  <si>
    <t>350,1</t>
  </si>
  <si>
    <t>351</t>
  </si>
  <si>
    <t>4.8-241-2</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</si>
  <si>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16 мм2</t>
  </si>
  <si>
    <t>ТСН-2001.4 Доп. 79, Сб. 8, т. 241, поз. 2</t>
  </si>
  <si>
    <t>351,1</t>
  </si>
  <si>
    <t>1.1-1-60</t>
  </si>
  <si>
    <t>Болты строительные с шестигранной головкой с гайками, М6</t>
  </si>
  <si>
    <t>ТСН-2001.1 Доп. 79, Р. 1, о. 1, поз. 60</t>
  </si>
  <si>
    <t>351,2</t>
  </si>
  <si>
    <t>1.21-5-855</t>
  </si>
  <si>
    <t>Наконечник штыревой втулочный изолированный, длина трубчатой части 12 мм, сечение проводника 10 мм2</t>
  </si>
  <si>
    <t>ТСН-2001.1 Доп. 73, Р. 21, о. 5, поз. 855</t>
  </si>
  <si>
    <t>352</t>
  </si>
  <si>
    <t>4.8-241-3</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</si>
  <si>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кабелей и проводов сечением до 35 мм2</t>
  </si>
  <si>
    <t>ТСН-2001.4 Доп. 80, Сб. 8, т. 241, поз. 3</t>
  </si>
  <si>
    <t>352,1</t>
  </si>
  <si>
    <t>352,2</t>
  </si>
  <si>
    <t>Подключение жил кабелей к аппаратам (ПЭСПЗ)</t>
  </si>
  <si>
    <t>353</t>
  </si>
  <si>
    <t>353,1</t>
  </si>
  <si>
    <t>354</t>
  </si>
  <si>
    <t>354,1</t>
  </si>
  <si>
    <t>354,2</t>
  </si>
  <si>
    <t>ОБ_ПР</t>
  </si>
  <si>
    <t>Объект производственного назначения</t>
  </si>
  <si>
    <t>ОБ_НПР</t>
  </si>
  <si>
    <t>Объект непроизводственного назначения</t>
  </si>
  <si>
    <t>3.27_АВТО</t>
  </si>
  <si>
    <t>{вкл} - НР и СП по п.18.1 "Автомобильные дороги"  {выкл} - НР и СП по п.18.2 "Устройство покрытий дорожек, тротуаров, мостовых и площадок и прочее"  3.27 Табл. 3.27-121, расценки 3.27-26-1...4</t>
  </si>
  <si>
    <t>3.29_ЗАКР</t>
  </si>
  <si>
    <t>{вкл} - Тоннели и метрополитены: закрытый способ работ  {выкл} - Тоннели и метрополитены: открытый способ работ  3.29 Отдел 1.5; табл. 3.29-1905...1906</t>
  </si>
  <si>
    <t>4.10_МЕЖГ</t>
  </si>
  <si>
    <t>{вкл} - Прокладка и монтаж междугородных линий связи  {выкл} - Прокладка и монтаж сетей связи  4.10 Раздел 1.7.3...1.7.5</t>
  </si>
  <si>
    <t>Базовый уровень цен</t>
  </si>
  <si>
    <t>Сборник индексов</t>
  </si>
  <si>
    <t>Коэффициенты к ТСН-2001 МГЭ Дополнение 81, строительство</t>
  </si>
  <si>
    <t>Текущий уровень цен</t>
  </si>
  <si>
    <t>219/81</t>
  </si>
  <si>
    <t>Коэффициенты к ТСН-2001.13-2 Дополнение 47</t>
  </si>
  <si>
    <t>64/47</t>
  </si>
  <si>
    <t>_OBSM_</t>
  </si>
  <si>
    <t>9999990008</t>
  </si>
  <si>
    <t>Трудозатраты рабочих</t>
  </si>
  <si>
    <t>чел.-ч.</t>
  </si>
  <si>
    <t>2.1-18-7</t>
  </si>
  <si>
    <t>ТСН-2001.2. Доп. 68. п.1-18-7 (183001)</t>
  </si>
  <si>
    <t>Автомобили грузовые бортовые, грузоподъемность до 5 т</t>
  </si>
  <si>
    <t>маш.-ч</t>
  </si>
  <si>
    <t>9999990009</t>
  </si>
  <si>
    <t>2.1-30-103</t>
  </si>
  <si>
    <t>ТСН-2001.2. Доп. 68. п.1-30-103 (304104)</t>
  </si>
  <si>
    <t>Перфораторы, мощность до 1,2 кВт</t>
  </si>
  <si>
    <t>1.1-1-1723</t>
  </si>
  <si>
    <t>ТСН-2001.1 Доп. 79, Р. 1, о. 1, поз. 1723</t>
  </si>
  <si>
    <t>Лента изоляционная, прорезиненная, односторонняя</t>
  </si>
  <si>
    <t>1.1-1-238</t>
  </si>
  <si>
    <t>ТСН-2001.1 Доп. 80, Р. 1, о. 1, поз. 238</t>
  </si>
  <si>
    <t>Дюбель пластмассовый</t>
  </si>
  <si>
    <t>1.1-1-35</t>
  </si>
  <si>
    <t>ТСН-2001.1 Доп. 79, Р. 1, о. 1, поз. 35</t>
  </si>
  <si>
    <t>Краска масляная белая (белила цинковые), типа МА-25, для внутренних работ</t>
  </si>
  <si>
    <t>1.21-5-1141</t>
  </si>
  <si>
    <t>ТСН-2001.1 Доп. 67, Р. 21, о. 5, поз. 1141</t>
  </si>
  <si>
    <t>Трубка (кембрик) изоляционная из ПВХ пластиката, диаметр 5 мм</t>
  </si>
  <si>
    <t>1.21-5-1655</t>
  </si>
  <si>
    <t>ТСН-2001.1 Доп. 67, Р. 21, о. 5, поз. 1655</t>
  </si>
  <si>
    <t>Перемычка гибкая, типа ПГС 50-280</t>
  </si>
  <si>
    <t>9999990001</t>
  </si>
  <si>
    <t>Масса мусора</t>
  </si>
  <si>
    <t>2.1-13-14</t>
  </si>
  <si>
    <t>ТСН-2001.2. Доп. 68. п.1-13-14 (136001)</t>
  </si>
  <si>
    <t>Аппараты сварочные постоянного тока (выпрямители) для ручной дуговой сварки, сварочный ток до 500 А</t>
  </si>
  <si>
    <t>2.1-13-24</t>
  </si>
  <si>
    <t>ТСН-2001.2. Доп. 68. п.1-13-24 (139501)</t>
  </si>
  <si>
    <t>Инверторы для полуавтоматической сварки, сварочный ток до 500 А</t>
  </si>
  <si>
    <t>2.1-30-102</t>
  </si>
  <si>
    <t>ТСН-2001.2. Доп. 68. п.1-30-102 (303704)</t>
  </si>
  <si>
    <t>Дрели, мощность до 800 Вт</t>
  </si>
  <si>
    <t>2.1-30-19</t>
  </si>
  <si>
    <t>ТСН-2001.2. Доп. 80. п.1-30-19 (305001)</t>
  </si>
  <si>
    <t>Машины шлифовальные электрические, мощность до 1700 Вт</t>
  </si>
  <si>
    <t>1.1-1-1092</t>
  </si>
  <si>
    <t>ТСН-2001.1 Доп. 79, Р. 1, о. 1, поз. 1092</t>
  </si>
  <si>
    <t>Полоса из стали углеродистой обыкновенного качества, спокойной</t>
  </si>
  <si>
    <t>1.1-1-1577</t>
  </si>
  <si>
    <t>ТСН-2001.1 Доп. 79, Р. 1, о. 1, поз. 1577</t>
  </si>
  <si>
    <t>Эмаль пентафталевая, цветная, типа ПФ-115</t>
  </si>
  <si>
    <t>1.1-1-1669</t>
  </si>
  <si>
    <t>ТСН-2001.1 Доп. 79, Р. 1, о. 1, поз. 1669</t>
  </si>
  <si>
    <t>Электроды, типа Э-42А, диаметр от 4 до 6 мм</t>
  </si>
  <si>
    <t>2.1-30-10</t>
  </si>
  <si>
    <t>ТСН-2001.2. Доп. 68. п.1-30-10 (304101)</t>
  </si>
  <si>
    <t>Перфораторы, мощность до 800 Вт</t>
  </si>
  <si>
    <t>1.1-1-118</t>
  </si>
  <si>
    <t>ТСН-2001.1. Доп. 1-42. Р. 1, о. 1, поз. 118</t>
  </si>
  <si>
    <t>Вода</t>
  </si>
  <si>
    <t>1.3-2-221</t>
  </si>
  <si>
    <t>ТСН-2001.1 Доп. 67, Р. 3, о. 2, поз. 221</t>
  </si>
  <si>
    <t>Смесь сухая штукатурная гипсовая с минеральными модифицирующими добавками, ручного нанесения, для внутренних работ, толщина наносимого слоя от 5 до 50 мм, водоудерживающей способностью свыше 99%, без содержания SiO2, содержание гипсового вяжущего марки не</t>
  </si>
  <si>
    <t>1.7-3-140</t>
  </si>
  <si>
    <t>ТСН-2001.1 Доп. 80, Р. 7, о. 3, поз. 140</t>
  </si>
  <si>
    <t>Коронка буровая алмазная сегментная, с быстросъемным хвостовиком и центрирующим сверлом, для всех типов бетона, железобетона и кирпича, глубина сверления до 70 мм, диаметр 68 мм</t>
  </si>
  <si>
    <t>1.1-1-1051</t>
  </si>
  <si>
    <t>ТСН-2001.1 Доп. 79, Р. 1, о. 1, поз. 1051</t>
  </si>
  <si>
    <t>Солидол жировой</t>
  </si>
  <si>
    <t>1.1-1-237</t>
  </si>
  <si>
    <t>ТСН-2001.1 Доп. 67, Р. 1, о. 1, поз. 237</t>
  </si>
  <si>
    <t>Дюбель с патроном</t>
  </si>
  <si>
    <t>1.1-1-3490</t>
  </si>
  <si>
    <t>ТСН-2001.1 Доп. 79, Р. 1, о. 1, поз. 3490</t>
  </si>
  <si>
    <t>Прокат стальной листовой горячекатаный, марка стали Ст3пс, толщина 4 мм</t>
  </si>
  <si>
    <t>1.1-1-467</t>
  </si>
  <si>
    <t>ТСН-2001.1 Доп. 79, Р. 1, о. 1, поз. 467</t>
  </si>
  <si>
    <t>Краска масляная жидкотертая (готовая к употреблению), для наружных и внутренних работ по металлу, сурик железный, типа МА-15</t>
  </si>
  <si>
    <t>1.7-3-130</t>
  </si>
  <si>
    <t>ТСН-2001.1 Доп. 65, Р. 7, о. 3, поз. 130</t>
  </si>
  <si>
    <t>Бур с наконечником из твердого сплава, с хвостовиком SDS-plus, диаметр 6 мм, длина 210 мм</t>
  </si>
  <si>
    <t>1.1-1-2381</t>
  </si>
  <si>
    <t>ТСН-2001.1 Доп. 79, Р. 1, о. 1, поз. 2381</t>
  </si>
  <si>
    <t>Винты с полукруглой головкой, М6х10</t>
  </si>
  <si>
    <t>1.1-1-335</t>
  </si>
  <si>
    <t>ТСН-2001.1 Доп. 79, Р. 1, о. 1, поз. 335</t>
  </si>
  <si>
    <t>Картон электроизоляционный, типа ЭВ-05</t>
  </si>
  <si>
    <t>1.21-5-1652</t>
  </si>
  <si>
    <t>ТСН-2001.1 Доп. 66, Р. 21, о. 5, поз. 1652</t>
  </si>
  <si>
    <t>Полоска типа К-405 с пряжкой типа К-407, стальные, для крепления проводов</t>
  </si>
  <si>
    <t>2.1-4-12</t>
  </si>
  <si>
    <t>ТСН-2001.2. Доп. 68. п.1-4-12 (040205)</t>
  </si>
  <si>
    <t>Автопогрузчики вилочные, грузоподъемность до 5 т</t>
  </si>
  <si>
    <t>1.1-1-146</t>
  </si>
  <si>
    <t>ТСН-2001.1 Доп. 79, Р. 1, о. 1, поз. 146</t>
  </si>
  <si>
    <t>Гипс строительный</t>
  </si>
  <si>
    <t>1.1-1-2911</t>
  </si>
  <si>
    <t>ТСН-2001.1 Доп. 67, Р. 1, о. 1, поз. 2911</t>
  </si>
  <si>
    <t>Лак электроизоляционный меламиноалкидный, типа МЛ-92</t>
  </si>
  <si>
    <t>1.1-1-330</t>
  </si>
  <si>
    <t>ТСН-2001.1 Доп. 79, Р. 1, о. 1, поз. 330</t>
  </si>
  <si>
    <t>Канифоль</t>
  </si>
  <si>
    <t>1.1-1-440</t>
  </si>
  <si>
    <t>ТСН-2001.1 Доп. 79, Р. 1, о. 1, поз. 440</t>
  </si>
  <si>
    <t>Краска водно-дисперсионная, акриловая, типа ВДА</t>
  </si>
  <si>
    <t>1.1-1-8007</t>
  </si>
  <si>
    <t>ТСН-2001.1 Доп. 80, Р. 1, о. 1, поз. 8007</t>
  </si>
  <si>
    <t>Дюбель пластмассовый с шурупом, диаметр 12 мм, длина 70 мм, диаметр шурупа 8 мм, длина шурупа 70 мм</t>
  </si>
  <si>
    <t>1.1-1-945</t>
  </si>
  <si>
    <t>ТСН-2001.1 Доп. 79, Р. 1, о. 1, поз. 945</t>
  </si>
  <si>
    <t>Припой оловянно-свинцовый, в прутках, диаметр 8 мм, типа ПОС-40</t>
  </si>
  <si>
    <t>1.1-1-953</t>
  </si>
  <si>
    <t>ТСН-2001.1 Доп. 79, Р. 1, о. 1, поз. 953</t>
  </si>
  <si>
    <t>Проволока медная, толщина от 1,0 до 1,5 мм</t>
  </si>
  <si>
    <t>1.21-5-1229</t>
  </si>
  <si>
    <t>ТСН-2001.1 Доп. 67, Р. 21, о. 5, поз. 1229</t>
  </si>
  <si>
    <t>Лента электроизоляционная, термостойкая, ширина 26 мм, толщина от 0,5 до 0,8 мм, типа ЛЭТСАР</t>
  </si>
  <si>
    <t>1.21-5-690</t>
  </si>
  <si>
    <t>ТСН-2001.1 Доп. 73, Р. 21, о. 5, поз. 690</t>
  </si>
  <si>
    <t>Скрепа для ленты, типа NC 10, CF 10</t>
  </si>
  <si>
    <t>9999990002</t>
  </si>
  <si>
    <t>Масса оборудования</t>
  </si>
  <si>
    <t>1.21-5-798</t>
  </si>
  <si>
    <t>ТСН-2001.1 Доп. 67, Р. 21, о. 5, поз. 798</t>
  </si>
  <si>
    <t>Лента монтажная, типа ЛМ-5</t>
  </si>
  <si>
    <t>1.21-5-800</t>
  </si>
  <si>
    <t>ТСН-2001.1 Доп. 67, Р. 21, о. 5, поз. 800</t>
  </si>
  <si>
    <t>Кнопка для ленты ЛМ, типа 3,5</t>
  </si>
  <si>
    <t>1.1-2-63</t>
  </si>
  <si>
    <t>ТСН-2001.1. Доп. 1-42. Р. 1, о. 2, поз. 63</t>
  </si>
  <si>
    <t>Нитки суровые</t>
  </si>
  <si>
    <t>г</t>
  </si>
  <si>
    <t>2.1-4-31</t>
  </si>
  <si>
    <t>ТСН-2001.2. Доп. 68. п.1-4-31 (042903)</t>
  </si>
  <si>
    <t>Лебедки электрические, тяговое усилие до 14,71 кН (1,5 тс)</t>
  </si>
  <si>
    <t>2.1-4-45</t>
  </si>
  <si>
    <t>ТСН-2001.2. Доп. 68. п.1-4-45 (043403)</t>
  </si>
  <si>
    <t>Домкраты гидравлические, грузоподъемность до 100 т</t>
  </si>
  <si>
    <t>1.1-1-491</t>
  </si>
  <si>
    <t>ТСН-2001.1 Доп. 79, Р. 1, о. 1, поз. 491</t>
  </si>
  <si>
    <t>Лак битумный, типа БТ-123</t>
  </si>
  <si>
    <t>1.1-1-8031</t>
  </si>
  <si>
    <t>ТСН-2001.1 Доп. 66, Р. 1, о. 1, поз. 8031</t>
  </si>
  <si>
    <t>Роль свинцовая, марка С1, толщина от 1 до 1,5 мм</t>
  </si>
  <si>
    <t>1.1-1-944</t>
  </si>
  <si>
    <t>ТСН-2001.1 Доп. 79, Р. 1, о. 1, поз. 944</t>
  </si>
  <si>
    <t>Припой оловянно-свинцовый, в прутках, диаметр 8 мм, типа ПОС-30</t>
  </si>
  <si>
    <t>1.1-1-967</t>
  </si>
  <si>
    <t>ТСН-2001.1 Доп. 79, Р. 1, о. 1, поз. 967</t>
  </si>
  <si>
    <t>Проволока стальная низкоуглеродистая общего назначения оцинкованная, диаметр от 1,6 до 3,0 мм</t>
  </si>
  <si>
    <t>2.1-4-8</t>
  </si>
  <si>
    <t>ТСН-2001.2. Доп. 68. п.1-4-8 (040201)</t>
  </si>
  <si>
    <t>Автопогрузчики вилочные, грузоподъемность до 1 т</t>
  </si>
  <si>
    <t>1.1-1-115</t>
  </si>
  <si>
    <t>ТСН-2001.1. Доп. 1-42. Р. 1, о. 1, поз. 115</t>
  </si>
  <si>
    <t>Ветошь</t>
  </si>
  <si>
    <t>1.1-1-8193</t>
  </si>
  <si>
    <t>ТСН-2001.1 Доп. 77, Р. 1, о. 1, поз. 8193</t>
  </si>
  <si>
    <t>Краска цинковая, в аэрозольном баллоне, объем 400 мл</t>
  </si>
  <si>
    <t>1.1-1-999</t>
  </si>
  <si>
    <t>ТСН-2001.1 Доп. 79, Р. 1, о. 1, поз. 999</t>
  </si>
  <si>
    <t>Растворитель "Уайт-спирит"</t>
  </si>
  <si>
    <t>1.7-3-51</t>
  </si>
  <si>
    <t>ТСН-2001.1 Доп. 67, Р. 7, о. 3, поз. 51</t>
  </si>
  <si>
    <t>Круг (диск) отрезной, для резки металла, диаметр 125 мм</t>
  </si>
  <si>
    <t>1.21-5-118</t>
  </si>
  <si>
    <t>ТСН-2001.1 Доп. 79, Р. 21, о. 5, поз. 118</t>
  </si>
  <si>
    <t>Зажим наборный, для разборного соединения электрических цепей, типа ЗН18-2,5П25</t>
  </si>
  <si>
    <t>1.1-1-1063</t>
  </si>
  <si>
    <t>ТСН-2001.1 Доп. 79, Р. 1, о. 1, поз. 1063</t>
  </si>
  <si>
    <t>Спирт этиловый ректификат</t>
  </si>
  <si>
    <t>1.1-1-7957</t>
  </si>
  <si>
    <t>ТСН-2001.1 Доп. 79, Р. 1, о. 1, поз. 7957</t>
  </si>
  <si>
    <t>Дихлорэтан технический, сорт I</t>
  </si>
  <si>
    <t>1.1-1-946</t>
  </si>
  <si>
    <t>ТСН-2001.1 Доп. 79, Р. 1, о. 1, поз. 946</t>
  </si>
  <si>
    <t>Припой оловянно-свинцовый, в прутках, диаметр 8 мм, типа ПОС-61</t>
  </si>
  <si>
    <t>1.21-5-1181</t>
  </si>
  <si>
    <t>ТСН-2001.1 Доп. 79, Р. 21, о. 5, поз. 1181</t>
  </si>
  <si>
    <t>Бирка маркировочная для кабелей и проводов, типа У153 У3,5</t>
  </si>
  <si>
    <t>1.21-5-1231</t>
  </si>
  <si>
    <t>ТСН-2001.1 Доп. 79, Р. 21, о. 5, поз. 1231</t>
  </si>
  <si>
    <t>Трубка (кембрик) электроизоляционная из поливинилхлоридного пластиката, диаметр от 8 до 9 мм, толщина стенки 0,6 мм</t>
  </si>
  <si>
    <t>1.1-1-1091</t>
  </si>
  <si>
    <t>ТСН-2001.1 Доп. 79, Р. 1, о. 1, поз. 1091</t>
  </si>
  <si>
    <t>Полоса из стали углеродистой обыкновенного качества, полуспокойной</t>
  </si>
  <si>
    <t>1.1-1-3607</t>
  </si>
  <si>
    <t>ТСН-2001.1 Доп. 79, Р. 1, о. 1, поз. 3607</t>
  </si>
  <si>
    <t>Шурупы с полукруглой головкой, диаметр 4 мм, длина 40 мм</t>
  </si>
  <si>
    <t>1.1-1-4355</t>
  </si>
  <si>
    <t>ТСН-2001.1 Доп. 55, Р. 1, о. 1, поз. 4355</t>
  </si>
  <si>
    <t>Лента стальная, перфорированная, оцинкованная, с полимерным покрытием, ширина 12 мм, толщина 0,55 мм</t>
  </si>
  <si>
    <t>1.21-5-871</t>
  </si>
  <si>
    <t>ТСН-2001.1 Доп. 79, Р. 21, о. 5, поз. 871</t>
  </si>
  <si>
    <t>Скоба двухлапковая стальная оцинкованная, для кабелей диаметром от 16 до 17 мм</t>
  </si>
  <si>
    <t>1.3-4-128</t>
  </si>
  <si>
    <t>ТСН-2001.1 Доп. 80, Р. 3, о. 4, поз. 128</t>
  </si>
  <si>
    <t>Сталь арматурная для изготовления арматурных изделий на строительной площадке, ГОСТ 5781-82, ГОСТ 34028-2016, класс А-I (А240), диаметр 12 мм</t>
  </si>
  <si>
    <t>2.1-10-1</t>
  </si>
  <si>
    <t>ТСН-2001.2. Доп. 68. п.1-10-1 (100101)</t>
  </si>
  <si>
    <t>Компрессоры передвижные с двигателем внутреннего сгорания, давление до 7 ат, производительность до 5 м3/мин</t>
  </si>
  <si>
    <t>2.1-30-54</t>
  </si>
  <si>
    <t>ТСН-2001.2. Доп. 68. п.1-30-54 (308901)</t>
  </si>
  <si>
    <t>Молотки отбойные пневматические</t>
  </si>
  <si>
    <t>1.1-1-132</t>
  </si>
  <si>
    <t>ТСН-2001.1 Доп. 79, Р. 1, о. 1, поз. 132</t>
  </si>
  <si>
    <t>Гвозди строительные</t>
  </si>
  <si>
    <t>1.1-1-221</t>
  </si>
  <si>
    <t>ТСН-2001.1 Доп. 79, Р. 1, о. 1, поз. 221</t>
  </si>
  <si>
    <t>Пиломатериал (доска) обрезной хвойных пород естественной влажности, сорт II, толщина 25 мм, ширина от 100 до 200 мм</t>
  </si>
  <si>
    <t>1.1-1-77</t>
  </si>
  <si>
    <t>ТСН-2001.1 Доп. 79, Р. 1, о. 1, поз. 77</t>
  </si>
  <si>
    <t>Пиломатериал (брусок) обрезной хвойных пород естественной влажности, сорт II, толщина 50 мм, ширина 50 мм</t>
  </si>
  <si>
    <t>1.1-1-955</t>
  </si>
  <si>
    <t>ТСН-2001.1 Доп. 79, Р. 1, о. 1, поз. 955</t>
  </si>
  <si>
    <t>Проволока стальная вязальная</t>
  </si>
  <si>
    <t>1.1-1-1123</t>
  </si>
  <si>
    <t>ТСН-2001.1 Доп. 79, Р. 1, о. 1, поз. 1123</t>
  </si>
  <si>
    <t>Уголок равнополочный из стали С255, для строительных стальных конструкций, ширина полки от 35 до 70 мм</t>
  </si>
  <si>
    <t>1.1-1-3588</t>
  </si>
  <si>
    <t>ТСН-2001.1 Доп. 79, Р. 1, о. 1, поз. 3588</t>
  </si>
  <si>
    <t>Лента для уплотнения резьбы при монтаже инженерных сетей, типа ФУМ</t>
  </si>
  <si>
    <t>1.21-5-1561</t>
  </si>
  <si>
    <t>ТСН-2001.1 Доп. 65, Р. 21, о. 5, поз. 1561</t>
  </si>
  <si>
    <t>Заглушка трубная полиэтиленовая У469</t>
  </si>
  <si>
    <t>10 шт.</t>
  </si>
  <si>
    <t>1.21-5-1643</t>
  </si>
  <si>
    <t>ТСН-2001.1 Доп. 66, Р. 21, о. 5, поз. 1643</t>
  </si>
  <si>
    <t>Хомут (стяжка) из нейлона, атмосферостойкий, черный, размеры 370х4,8 мм</t>
  </si>
  <si>
    <t>1.1-1-3510</t>
  </si>
  <si>
    <t>ТСН-2001.1 Доп. 79, Р. 1, о. 1, поз. 3510</t>
  </si>
  <si>
    <t>Клей полимерный, универсальный, водостойкий</t>
  </si>
  <si>
    <t>л</t>
  </si>
  <si>
    <t>2.1-3-38</t>
  </si>
  <si>
    <t>ТСН-2001.2. Доп. 68. п.1-3-38 (032009)</t>
  </si>
  <si>
    <t>Краны на автомобильном ходу, грузоподъемность до 16 т</t>
  </si>
  <si>
    <t>1.1-1-8114</t>
  </si>
  <si>
    <t>ТСН-2001.1 Доп. 79, Р. 1, о. 1, поз. 8114</t>
  </si>
  <si>
    <t>Болты стальные с шестигранной головкой с гайками и шайбами, М16, длина от 25 до 200 мм</t>
  </si>
  <si>
    <t>1.12-5-64</t>
  </si>
  <si>
    <t>ТСН-2001.1 Доп. 67, Р. 12, о. 5, поз. 64</t>
  </si>
  <si>
    <t>Кольцо резиновое, уплотнительное, для труб канализации из ПВХ</t>
  </si>
  <si>
    <t>1.1-1-3383</t>
  </si>
  <si>
    <t>ТСН-2001.1 Доп. 79, Р. 1, о. 1, поз. 3383</t>
  </si>
  <si>
    <t>Дюбель-гвоздь стальной, диаметр 6 мм, длина 40 мм</t>
  </si>
  <si>
    <t>1.1-1-1473</t>
  </si>
  <si>
    <t>ТСН-2001.1 Доп. 79, Р. 1, о. 1, поз. 1473</t>
  </si>
  <si>
    <t>Шпагат пеньковый</t>
  </si>
  <si>
    <t>1.1-1-3539</t>
  </si>
  <si>
    <t>ТСН-2001.1. Доп. 1-42. Р. 1, о. 1, поз. 3539</t>
  </si>
  <si>
    <t>Вазелин технический (смазка консервационная)</t>
  </si>
  <si>
    <t>1.1-1-7945</t>
  </si>
  <si>
    <t>ТСН-2001.1 Доп. 79, Р. 1, о. 1, поз. 7945</t>
  </si>
  <si>
    <t>Лак канифольный типа КФ-965</t>
  </si>
  <si>
    <t>2.1-30-67</t>
  </si>
  <si>
    <t>ТСН-2001.2. Доп. 68. п.1-30-67 (340201)</t>
  </si>
  <si>
    <t>Прессы гидравлические с электроприводом</t>
  </si>
  <si>
    <t>3434150000</t>
  </si>
  <si>
    <t>Щитки осветительные</t>
  </si>
  <si>
    <t>3449652000</t>
  </si>
  <si>
    <t>Втулки изолирующие</t>
  </si>
  <si>
    <t>3449950000</t>
  </si>
  <si>
    <t>Сжимы ответвительные</t>
  </si>
  <si>
    <t>1297020000</t>
  </si>
  <si>
    <t>Болты строительные с гайками и шайбами (1297030000, 1610000000, 1620000000, 1680000000)</t>
  </si>
  <si>
    <t>3430000000</t>
  </si>
  <si>
    <t>Шкаф для отдельных панелей и блоков управления</t>
  </si>
  <si>
    <t>Отдельные панели и блоки управления для сборки щитов однорядных или двухрядных, без блоков резисторов</t>
  </si>
  <si>
    <t>3434200000</t>
  </si>
  <si>
    <t>Коробки установочные скрытого типа для выключателей, переключателей и штепсельных розеток</t>
  </si>
  <si>
    <t>0902120000</t>
  </si>
  <si>
    <t>Сталь круглая или арматурная диаметром 8 мм (0930117000, 0933110000)</t>
  </si>
  <si>
    <t>Держатели шин заземления</t>
  </si>
  <si>
    <t>Скобы крепления открытых заземляющих проводников</t>
  </si>
  <si>
    <t>Коробки соединительные и распределительные (3434200000)</t>
  </si>
  <si>
    <t>3449953000</t>
  </si>
  <si>
    <t>Скобы для крепления кабеля</t>
  </si>
  <si>
    <t>3449800000</t>
  </si>
  <si>
    <t>Наконечники кабельные</t>
  </si>
  <si>
    <t>5296160000</t>
  </si>
  <si>
    <t>Преобразователи или блоки питания</t>
  </si>
  <si>
    <t>3415000000</t>
  </si>
  <si>
    <t>Преобразователи силовые (3416000000)</t>
  </si>
  <si>
    <t>3449639000</t>
  </si>
  <si>
    <t>Бирки маркировочные для кабелей и проводов</t>
  </si>
  <si>
    <t>3449820000</t>
  </si>
  <si>
    <t>Наконечники кабельные медные</t>
  </si>
  <si>
    <t>6671700000</t>
  </si>
  <si>
    <t>Колодки клеммневые (детали на пультах и панелях)</t>
  </si>
  <si>
    <t>3530000000</t>
  </si>
  <si>
    <t>Кабели напряжением до 220 кВ</t>
  </si>
  <si>
    <t>3599190000</t>
  </si>
  <si>
    <t>Оконцеватели (капы) термоусаживаемые</t>
  </si>
  <si>
    <t>3449610000</t>
  </si>
  <si>
    <t>Лотки кабельные стальные перфорированные (3449670000)</t>
  </si>
  <si>
    <t>Секции фасонные стальные кабельных лотков (3449670000)</t>
  </si>
  <si>
    <t>3449674000</t>
  </si>
  <si>
    <t>Соединители стальные для кабельных лотков (3449677000)</t>
  </si>
  <si>
    <t>3449955000</t>
  </si>
  <si>
    <t>Проводники защитные заземляющие (1844211000)</t>
  </si>
  <si>
    <t>4594000000</t>
  </si>
  <si>
    <t>Винты с гайками и шайбами (1680000000)</t>
  </si>
  <si>
    <t>Кабели</t>
  </si>
  <si>
    <t>4594300000</t>
  </si>
  <si>
    <t>Винты с полукруглой головкой</t>
  </si>
  <si>
    <t>2248200000</t>
  </si>
  <si>
    <t>Трубы поливинилхлоридные гофрированные</t>
  </si>
  <si>
    <t>Коробки соединительные</t>
  </si>
  <si>
    <t>3449651000</t>
  </si>
  <si>
    <t>Держатели пластиковые для труб</t>
  </si>
  <si>
    <t>5745010000</t>
  </si>
  <si>
    <t>Бетон (класс по проекту)</t>
  </si>
  <si>
    <t>2248210000</t>
  </si>
  <si>
    <t>Трубы винипластовые</t>
  </si>
  <si>
    <t>3449650000</t>
  </si>
  <si>
    <t>Патрубки (2248208000)</t>
  </si>
  <si>
    <t>1468070000</t>
  </si>
  <si>
    <t>Средства для крепления труб</t>
  </si>
  <si>
    <t>2249312000</t>
  </si>
  <si>
    <t>Трубные заготовки ПВХ</t>
  </si>
  <si>
    <t>3700000000</t>
  </si>
  <si>
    <t>Арматура трубопроводная</t>
  </si>
  <si>
    <t>3464420000</t>
  </si>
  <si>
    <t>Розетки штепсельные открытого типа (3464010000)</t>
  </si>
  <si>
    <t>Гл.12.Прил.8.п.8. 3_12.00.01.11.001</t>
  </si>
  <si>
    <t>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</si>
  <si>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Глава 12</t>
  </si>
  <si>
    <t>*0</t>
  </si>
  <si>
    <t>*0,3</t>
  </si>
  <si>
    <t>Гл.4.Прил.2.2.п.2.2.29_04.00.01.35.003</t>
  </si>
  <si>
    <t>При демонтаже оборудования, предназначенного в лом</t>
  </si>
  <si>
    <t>Глава 4</t>
  </si>
  <si>
    <t>*0,6</t>
  </si>
  <si>
    <t>Гл.6.Прил.2.2.п.2.2.16_06.00.01.35.006</t>
  </si>
  <si>
    <t>При демонтаже металлических конструкций (в т.ч. к стоимости вспомогательных материалов)</t>
  </si>
  <si>
    <t>Глава 6</t>
  </si>
  <si>
    <t>*1,25</t>
  </si>
  <si>
    <t>*1,15</t>
  </si>
  <si>
    <t>Гл.6.Прил.2.2.п.2.2.6_06.00.01.07.001</t>
  </si>
  <si>
    <t>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</si>
  <si>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1.1</t>
  </si>
  <si>
    <t>КА</t>
  </si>
  <si>
    <t>ООО "ПК ЩИТКОМ"</t>
  </si>
  <si>
    <t>7720405740</t>
  </si>
  <si>
    <t>стр.2 п.1</t>
  </si>
  <si>
    <t>1.2</t>
  </si>
  <si>
    <t>ООО "РПГ-поставка"</t>
  </si>
  <si>
    <t>7720590814</t>
  </si>
  <si>
    <t>1.3</t>
  </si>
  <si>
    <t>2.1</t>
  </si>
  <si>
    <t>стр. п.</t>
  </si>
  <si>
    <t>2.2</t>
  </si>
  <si>
    <t>2.3</t>
  </si>
  <si>
    <t>3.1</t>
  </si>
  <si>
    <t>стр.2 п.2</t>
  </si>
  <si>
    <t>3.2</t>
  </si>
  <si>
    <t>3.3</t>
  </si>
  <si>
    <t>4.1</t>
  </si>
  <si>
    <t>стр.2 п.3</t>
  </si>
  <si>
    <t>4.2</t>
  </si>
  <si>
    <t>4.3</t>
  </si>
  <si>
    <t>5.1</t>
  </si>
  <si>
    <t>5.2</t>
  </si>
  <si>
    <t>5.3</t>
  </si>
  <si>
    <t>6.1</t>
  </si>
  <si>
    <t>стр.2 п.7</t>
  </si>
  <si>
    <t>6.2</t>
  </si>
  <si>
    <t>6.3</t>
  </si>
  <si>
    <t>7.1</t>
  </si>
  <si>
    <t>стр.2 п.8</t>
  </si>
  <si>
    <t>7.2</t>
  </si>
  <si>
    <t>7.3</t>
  </si>
  <si>
    <t>8.1</t>
  </si>
  <si>
    <t>стр.2 п.9</t>
  </si>
  <si>
    <t>8.2</t>
  </si>
  <si>
    <t>8.3</t>
  </si>
  <si>
    <t>9.1</t>
  </si>
  <si>
    <t>стр.2 п.10</t>
  </si>
  <si>
    <t>9.2</t>
  </si>
  <si>
    <t>9.3</t>
  </si>
  <si>
    <t>10.1</t>
  </si>
  <si>
    <t>стр.2 п.11</t>
  </si>
  <si>
    <t>10.2</t>
  </si>
  <si>
    <t>10.3</t>
  </si>
  <si>
    <t>11.1</t>
  </si>
  <si>
    <t>стр.2 п.12</t>
  </si>
  <si>
    <t>11.2</t>
  </si>
  <si>
    <t>11.3</t>
  </si>
  <si>
    <t>12.1</t>
  </si>
  <si>
    <t>стр.2 п.13</t>
  </si>
  <si>
    <t>12.2</t>
  </si>
  <si>
    <t>12.3</t>
  </si>
  <si>
    <t>13.1</t>
  </si>
  <si>
    <t>стр.2 п.14</t>
  </si>
  <si>
    <t>13.2</t>
  </si>
  <si>
    <t>13.3</t>
  </si>
  <si>
    <t>14.1</t>
  </si>
  <si>
    <t>стр.2 п.15</t>
  </si>
  <si>
    <t>14.2</t>
  </si>
  <si>
    <t>14.3</t>
  </si>
  <si>
    <t>15.1</t>
  </si>
  <si>
    <t>стр.2 п.16</t>
  </si>
  <si>
    <t>15.2</t>
  </si>
  <si>
    <t>15.3</t>
  </si>
  <si>
    <t>16.1</t>
  </si>
  <si>
    <t>стр.2 п.18</t>
  </si>
  <si>
    <t>16.2</t>
  </si>
  <si>
    <t>16.3</t>
  </si>
  <si>
    <t>17.1</t>
  </si>
  <si>
    <t>стр.2 п.19</t>
  </si>
  <si>
    <t>17.2</t>
  </si>
  <si>
    <t>17.3</t>
  </si>
  <si>
    <t>18.1</t>
  </si>
  <si>
    <t>стр.2 п.20</t>
  </si>
  <si>
    <t>18.2</t>
  </si>
  <si>
    <t>18.3</t>
  </si>
  <si>
    <t>19.1</t>
  </si>
  <si>
    <t>стр.2 п.21</t>
  </si>
  <si>
    <t>19.2</t>
  </si>
  <si>
    <t>19.3</t>
  </si>
  <si>
    <t>20.1</t>
  </si>
  <si>
    <t>стр.2 п.22</t>
  </si>
  <si>
    <t>20.2</t>
  </si>
  <si>
    <t>20.3</t>
  </si>
  <si>
    <t>21.1</t>
  </si>
  <si>
    <t>стр.2 п.23</t>
  </si>
  <si>
    <t>21.2</t>
  </si>
  <si>
    <t>21.3</t>
  </si>
  <si>
    <t>22.1</t>
  </si>
  <si>
    <t>стр.2 п.24</t>
  </si>
  <si>
    <t>22.2</t>
  </si>
  <si>
    <t>22.3</t>
  </si>
  <si>
    <t>23.1</t>
  </si>
  <si>
    <t>стр.2 п.25</t>
  </si>
  <si>
    <t>23.2</t>
  </si>
  <si>
    <t>23.3</t>
  </si>
  <si>
    <t>24.1</t>
  </si>
  <si>
    <t>стр.2 п.26</t>
  </si>
  <si>
    <t>24.2</t>
  </si>
  <si>
    <t>24.3</t>
  </si>
  <si>
    <t>25.1</t>
  </si>
  <si>
    <t>стр.2 п.27</t>
  </si>
  <si>
    <t>25.2</t>
  </si>
  <si>
    <t>25.3</t>
  </si>
  <si>
    <t>26.1</t>
  </si>
  <si>
    <t>стр.2 п.28</t>
  </si>
  <si>
    <t>26.2</t>
  </si>
  <si>
    <t>26.3</t>
  </si>
  <si>
    <t>27.1</t>
  </si>
  <si>
    <t>стр.2 п.29</t>
  </si>
  <si>
    <t>27.2</t>
  </si>
  <si>
    <t>27.3</t>
  </si>
  <si>
    <t>28.1</t>
  </si>
  <si>
    <t>стр.2 п.30</t>
  </si>
  <si>
    <t>28.2</t>
  </si>
  <si>
    <t>28.3</t>
  </si>
  <si>
    <t>29.1</t>
  </si>
  <si>
    <t>стр.2 п.31</t>
  </si>
  <si>
    <t>29.2</t>
  </si>
  <si>
    <t>29.3</t>
  </si>
  <si>
    <t>30.1</t>
  </si>
  <si>
    <t>стр.2 п.32</t>
  </si>
  <si>
    <t>30.2</t>
  </si>
  <si>
    <t>30.3</t>
  </si>
  <si>
    <t>31.1</t>
  </si>
  <si>
    <t>стр.2 п.33</t>
  </si>
  <si>
    <t>31.2</t>
  </si>
  <si>
    <t>31.3</t>
  </si>
  <si>
    <t>32.1</t>
  </si>
  <si>
    <t>стр.2 п.34</t>
  </si>
  <si>
    <t>32.2</t>
  </si>
  <si>
    <t>32.3</t>
  </si>
  <si>
    <t>33.1</t>
  </si>
  <si>
    <t>стр.2 п.35</t>
  </si>
  <si>
    <t>33.2</t>
  </si>
  <si>
    <t>33.3</t>
  </si>
  <si>
    <t>34.1</t>
  </si>
  <si>
    <t>стр.2 п.36</t>
  </si>
  <si>
    <t>34.2</t>
  </si>
  <si>
    <t>34.3</t>
  </si>
  <si>
    <t>35.1</t>
  </si>
  <si>
    <t>стр.2 п.37</t>
  </si>
  <si>
    <t>35.2</t>
  </si>
  <si>
    <t>35.3</t>
  </si>
  <si>
    <t>36.1</t>
  </si>
  <si>
    <t>стр.2 п.38</t>
  </si>
  <si>
    <t>36.2</t>
  </si>
  <si>
    <t>36.3</t>
  </si>
  <si>
    <t>37.1</t>
  </si>
  <si>
    <t>37.2</t>
  </si>
  <si>
    <t>37.3</t>
  </si>
  <si>
    <t>38.1</t>
  </si>
  <si>
    <t>38.2</t>
  </si>
  <si>
    <t>38.3</t>
  </si>
  <si>
    <t>39.1</t>
  </si>
  <si>
    <t>39.2</t>
  </si>
  <si>
    <t>39.3</t>
  </si>
  <si>
    <t>40.1</t>
  </si>
  <si>
    <t>40.2</t>
  </si>
  <si>
    <t>40.3</t>
  </si>
  <si>
    <t>41.1</t>
  </si>
  <si>
    <t>41.2</t>
  </si>
  <si>
    <t>41.3</t>
  </si>
  <si>
    <t>42.1</t>
  </si>
  <si>
    <t>42.2</t>
  </si>
  <si>
    <t>42.3</t>
  </si>
  <si>
    <t>43.1</t>
  </si>
  <si>
    <t>43.2</t>
  </si>
  <si>
    <t>43.3</t>
  </si>
  <si>
    <t>44.1</t>
  </si>
  <si>
    <t>44.2</t>
  </si>
  <si>
    <t>44.3</t>
  </si>
  <si>
    <t>45.1</t>
  </si>
  <si>
    <t>45.2</t>
  </si>
  <si>
    <t>45.3</t>
  </si>
  <si>
    <t>46.1</t>
  </si>
  <si>
    <t>46.2</t>
  </si>
  <si>
    <t>46.3</t>
  </si>
  <si>
    <t>47.1</t>
  </si>
  <si>
    <t>47.2</t>
  </si>
  <si>
    <t>47.3</t>
  </si>
  <si>
    <t>48.1</t>
  </si>
  <si>
    <t>48.2</t>
  </si>
  <si>
    <t>48.3</t>
  </si>
  <si>
    <t>49.1</t>
  </si>
  <si>
    <t>49.2</t>
  </si>
  <si>
    <t>49.3</t>
  </si>
  <si>
    <t>50.1</t>
  </si>
  <si>
    <t>50.2</t>
  </si>
  <si>
    <t>50.3</t>
  </si>
  <si>
    <t>51.1</t>
  </si>
  <si>
    <t>51.2</t>
  </si>
  <si>
    <t>51.3</t>
  </si>
  <si>
    <t>52.1</t>
  </si>
  <si>
    <t>52.2</t>
  </si>
  <si>
    <t>52.3</t>
  </si>
  <si>
    <t>53.1</t>
  </si>
  <si>
    <t>ООО "РУСВИТАЛЭЛЕКТРО"</t>
  </si>
  <si>
    <t>7724360868</t>
  </si>
  <si>
    <t>53.2</t>
  </si>
  <si>
    <t>ООО "Русский Свет"</t>
  </si>
  <si>
    <t>7704844420</t>
  </si>
  <si>
    <t>53.3</t>
  </si>
  <si>
    <t>ООО "ИНЖПРО"</t>
  </si>
  <si>
    <t>2308173514</t>
  </si>
  <si>
    <t>54.1</t>
  </si>
  <si>
    <t>54.2</t>
  </si>
  <si>
    <t>54.3</t>
  </si>
  <si>
    <t>55.1</t>
  </si>
  <si>
    <t>55.2</t>
  </si>
  <si>
    <t>55.3</t>
  </si>
  <si>
    <t>56.1</t>
  </si>
  <si>
    <t>56.2</t>
  </si>
  <si>
    <t>56.3</t>
  </si>
  <si>
    <t>57.1</t>
  </si>
  <si>
    <t>57.2</t>
  </si>
  <si>
    <t>57.3</t>
  </si>
  <si>
    <t>58.1</t>
  </si>
  <si>
    <t>58.2</t>
  </si>
  <si>
    <t>58.3</t>
  </si>
  <si>
    <t>59.1</t>
  </si>
  <si>
    <t>59.2</t>
  </si>
  <si>
    <t>59.3</t>
  </si>
  <si>
    <t>60.1</t>
  </si>
  <si>
    <t>60.2</t>
  </si>
  <si>
    <t>60.3</t>
  </si>
  <si>
    <t>61.1</t>
  </si>
  <si>
    <t>61.2</t>
  </si>
  <si>
    <t>61.3</t>
  </si>
  <si>
    <t>62.1</t>
  </si>
  <si>
    <t>62.2</t>
  </si>
  <si>
    <t>62.3</t>
  </si>
  <si>
    <t>63.1</t>
  </si>
  <si>
    <t>63.2</t>
  </si>
  <si>
    <t>63.3</t>
  </si>
  <si>
    <t>64.1</t>
  </si>
  <si>
    <t>64.2</t>
  </si>
  <si>
    <t>64.3</t>
  </si>
  <si>
    <t>65.1</t>
  </si>
  <si>
    <t>65.2</t>
  </si>
  <si>
    <t>65.3</t>
  </si>
  <si>
    <t>66.1</t>
  </si>
  <si>
    <t>66.2</t>
  </si>
  <si>
    <t>66.3</t>
  </si>
  <si>
    <t>67.1</t>
  </si>
  <si>
    <t>67.2</t>
  </si>
  <si>
    <t>67.3</t>
  </si>
  <si>
    <t>68.1</t>
  </si>
  <si>
    <t>68.2</t>
  </si>
  <si>
    <t>68.3</t>
  </si>
  <si>
    <t>69.1</t>
  </si>
  <si>
    <t>69.2</t>
  </si>
  <si>
    <t>69.3</t>
  </si>
  <si>
    <t>70.1</t>
  </si>
  <si>
    <t>70.2</t>
  </si>
  <si>
    <t>70.3</t>
  </si>
  <si>
    <t>71.1</t>
  </si>
  <si>
    <t>71.2</t>
  </si>
  <si>
    <t>71.3</t>
  </si>
  <si>
    <t>72.1</t>
  </si>
  <si>
    <t>72.2</t>
  </si>
  <si>
    <t>72.3</t>
  </si>
  <si>
    <t>73.1</t>
  </si>
  <si>
    <t>73.2</t>
  </si>
  <si>
    <t>73.3</t>
  </si>
  <si>
    <t>74.1</t>
  </si>
  <si>
    <t>74.2</t>
  </si>
  <si>
    <t>74.3</t>
  </si>
  <si>
    <t>75.1</t>
  </si>
  <si>
    <t>75.2</t>
  </si>
  <si>
    <t>75.3</t>
  </si>
  <si>
    <t>76.1</t>
  </si>
  <si>
    <t>76.2</t>
  </si>
  <si>
    <t>76.3</t>
  </si>
  <si>
    <t>77.1</t>
  </si>
  <si>
    <t>77.2</t>
  </si>
  <si>
    <t>77.3</t>
  </si>
  <si>
    <t>78.1</t>
  </si>
  <si>
    <t>78.2</t>
  </si>
  <si>
    <t>78.3</t>
  </si>
  <si>
    <t>79.1</t>
  </si>
  <si>
    <t>79.2</t>
  </si>
  <si>
    <t>79.3</t>
  </si>
  <si>
    <t>80.1</t>
  </si>
  <si>
    <t>80.2</t>
  </si>
  <si>
    <t>80.3</t>
  </si>
  <si>
    <t>81.1</t>
  </si>
  <si>
    <t>81.2</t>
  </si>
  <si>
    <t>81.3</t>
  </si>
  <si>
    <t>82.1</t>
  </si>
  <si>
    <t>82.2</t>
  </si>
  <si>
    <t>82.3</t>
  </si>
  <si>
    <t>83.1</t>
  </si>
  <si>
    <t>83.2</t>
  </si>
  <si>
    <t>83.3</t>
  </si>
  <si>
    <t>84.1</t>
  </si>
  <si>
    <t>84.2</t>
  </si>
  <si>
    <t>84.3</t>
  </si>
  <si>
    <t>85.1</t>
  </si>
  <si>
    <t>85.2</t>
  </si>
  <si>
    <t>85.3</t>
  </si>
  <si>
    <t>86.1</t>
  </si>
  <si>
    <t>86.2</t>
  </si>
  <si>
    <t>86.3</t>
  </si>
  <si>
    <t>87.1</t>
  </si>
  <si>
    <t>87.2</t>
  </si>
  <si>
    <t>87.3</t>
  </si>
  <si>
    <t>88.1</t>
  </si>
  <si>
    <t>88.2</t>
  </si>
  <si>
    <t>88.3</t>
  </si>
  <si>
    <t>89.1</t>
  </si>
  <si>
    <t>89.2</t>
  </si>
  <si>
    <t>89.3</t>
  </si>
  <si>
    <t>90.1</t>
  </si>
  <si>
    <t>90.2</t>
  </si>
  <si>
    <t>90.3</t>
  </si>
  <si>
    <t>91.1</t>
  </si>
  <si>
    <t>91.2</t>
  </si>
  <si>
    <t>91.3</t>
  </si>
  <si>
    <t>92.1</t>
  </si>
  <si>
    <t>ООО «ТД ТИНКО»</t>
  </si>
  <si>
    <t>7722753969</t>
  </si>
  <si>
    <t>92.2</t>
  </si>
  <si>
    <t>ЗАО "Электрокомплектсервис"</t>
  </si>
  <si>
    <t>5407159273</t>
  </si>
  <si>
    <t>92.3</t>
  </si>
  <si>
    <t>ИП Лебедев А.В.</t>
  </si>
  <si>
    <t>381295959048</t>
  </si>
  <si>
    <t>93.1</t>
  </si>
  <si>
    <t>ООО «МСБ»</t>
  </si>
  <si>
    <t>9717003989</t>
  </si>
  <si>
    <t>93.2</t>
  </si>
  <si>
    <t>ООО "Потенциал-Электро"</t>
  </si>
  <si>
    <t>7814796835</t>
  </si>
  <si>
    <t>93.3</t>
  </si>
  <si>
    <t>ООО "Элевел"</t>
  </si>
  <si>
    <t>7720298746</t>
  </si>
  <si>
    <t>94.1</t>
  </si>
  <si>
    <t>94.2</t>
  </si>
  <si>
    <t>ООО "ТК Вилан"</t>
  </si>
  <si>
    <t>5257148329</t>
  </si>
  <si>
    <t>94.3</t>
  </si>
  <si>
    <t>ООО "АНТ-ЭЛЕКТРИК"</t>
  </si>
  <si>
    <t>7724495897</t>
  </si>
  <si>
    <t>95.1</t>
  </si>
  <si>
    <t>95.2</t>
  </si>
  <si>
    <t>АО "ЧИП и ДИП"</t>
  </si>
  <si>
    <t>7729108750</t>
  </si>
  <si>
    <t>95.3</t>
  </si>
  <si>
    <t>ООО "ТД Тинко"</t>
  </si>
  <si>
    <t>7702680818</t>
  </si>
  <si>
    <t>96.1</t>
  </si>
  <si>
    <t>ООО «Строительный торговый дом «Петрович»</t>
  </si>
  <si>
    <t>7802348846</t>
  </si>
  <si>
    <t>96.2</t>
  </si>
  <si>
    <t>АО «ТД ЭЛЕКТРОТЕХМОНТАЖ»</t>
  </si>
  <si>
    <t>7842224734</t>
  </si>
  <si>
    <t>96.3</t>
  </si>
  <si>
    <t>97.1</t>
  </si>
  <si>
    <t>97.2</t>
  </si>
  <si>
    <t>97.3</t>
  </si>
  <si>
    <t>98.1</t>
  </si>
  <si>
    <t>98.2</t>
  </si>
  <si>
    <t>98.3</t>
  </si>
  <si>
    <t>99.1</t>
  </si>
  <si>
    <t>99.2</t>
  </si>
  <si>
    <t>ООО «Профессионал»</t>
  </si>
  <si>
    <t>6658499397</t>
  </si>
  <si>
    <t>99.3</t>
  </si>
  <si>
    <t>100.1</t>
  </si>
  <si>
    <t>100.2</t>
  </si>
  <si>
    <t>100.3</t>
  </si>
  <si>
    <t>101.1</t>
  </si>
  <si>
    <t>101.2</t>
  </si>
  <si>
    <t>101.3</t>
  </si>
  <si>
    <t>102.1</t>
  </si>
  <si>
    <t>ООО "Галла-Кабель М"</t>
  </si>
  <si>
    <t>7706513536</t>
  </si>
  <si>
    <t>102.2</t>
  </si>
  <si>
    <t>102.3</t>
  </si>
  <si>
    <t>ООО «ЭКСПРЕССЭЛЕКТРОХОЛДИНГ»</t>
  </si>
  <si>
    <t>7720307013</t>
  </si>
  <si>
    <t>103.1</t>
  </si>
  <si>
    <t>103.2</t>
  </si>
  <si>
    <t>103.3</t>
  </si>
  <si>
    <t>104.1</t>
  </si>
  <si>
    <t>104.2</t>
  </si>
  <si>
    <t>ООО "БК-ГРУПП"</t>
  </si>
  <si>
    <t>6166087141</t>
  </si>
  <si>
    <t>104.3</t>
  </si>
  <si>
    <t>105.1</t>
  </si>
  <si>
    <t>105.2</t>
  </si>
  <si>
    <t>105.3</t>
  </si>
  <si>
    <t>106.1</t>
  </si>
  <si>
    <t>106.2</t>
  </si>
  <si>
    <t>106.3</t>
  </si>
  <si>
    <t>107.1</t>
  </si>
  <si>
    <t>ООО "ТД Твоя безопасность"</t>
  </si>
  <si>
    <t>9715308907</t>
  </si>
  <si>
    <t>107.2</t>
  </si>
  <si>
    <t>107.3</t>
  </si>
  <si>
    <t>108.1</t>
  </si>
  <si>
    <t>108.2</t>
  </si>
  <si>
    <t>108.3</t>
  </si>
  <si>
    <t>109.1</t>
  </si>
  <si>
    <t>109.2</t>
  </si>
  <si>
    <t>109.3</t>
  </si>
  <si>
    <t>110.1</t>
  </si>
  <si>
    <t>ООО "ЭЛМАРТС"</t>
  </si>
  <si>
    <t>5050139060</t>
  </si>
  <si>
    <t>110.2</t>
  </si>
  <si>
    <t>110.3</t>
  </si>
  <si>
    <t>111.1</t>
  </si>
  <si>
    <t>111.2</t>
  </si>
  <si>
    <t>111.3</t>
  </si>
  <si>
    <t>112.1</t>
  </si>
  <si>
    <t>ООО "АТЛАC"</t>
  </si>
  <si>
    <t>7713587786</t>
  </si>
  <si>
    <t>112.2</t>
  </si>
  <si>
    <t>ООО «НЭС»</t>
  </si>
  <si>
    <t>7811159010</t>
  </si>
  <si>
    <t>112.3</t>
  </si>
  <si>
    <t>113.1</t>
  </si>
  <si>
    <t>113.2</t>
  </si>
  <si>
    <t>ООО «АМПЕРКИН»</t>
  </si>
  <si>
    <t>7734440520</t>
  </si>
  <si>
    <t>113.3</t>
  </si>
  <si>
    <t>114.1</t>
  </si>
  <si>
    <t>ООО «ХАРВЕСТ»</t>
  </si>
  <si>
    <t>7807279089</t>
  </si>
  <si>
    <t>114.2</t>
  </si>
  <si>
    <t>ООО «ПРОМКАБЕЛЬСЕРВИС»</t>
  </si>
  <si>
    <t>7751228795</t>
  </si>
  <si>
    <t>114.3</t>
  </si>
  <si>
    <t>115.1</t>
  </si>
  <si>
    <t>115.2</t>
  </si>
  <si>
    <t>115.3</t>
  </si>
  <si>
    <t>ООО "Электролайт"</t>
  </si>
  <si>
    <t>5050098030</t>
  </si>
  <si>
    <t>116.1</t>
  </si>
  <si>
    <t>116.2</t>
  </si>
  <si>
    <t>ООО «ВсеИнструменты.ру»</t>
  </si>
  <si>
    <t>116.3</t>
  </si>
  <si>
    <t>117.1</t>
  </si>
  <si>
    <t>117.2</t>
  </si>
  <si>
    <t>117.3</t>
  </si>
  <si>
    <t>ООО «ВИДЕОГЛАЗ ЦЕНТР»</t>
  </si>
  <si>
    <t>7719840097</t>
  </si>
  <si>
    <t>118.1</t>
  </si>
  <si>
    <t>118.2</t>
  </si>
  <si>
    <t>118.3</t>
  </si>
  <si>
    <t>ООО "АртТрейд"</t>
  </si>
  <si>
    <t>5263086470</t>
  </si>
  <si>
    <t>119.1</t>
  </si>
  <si>
    <t>ООО «Падамс»</t>
  </si>
  <si>
    <t>7811002442</t>
  </si>
  <si>
    <t>119.2</t>
  </si>
  <si>
    <t>ООО "Ижорастройком"</t>
  </si>
  <si>
    <t>7817308814</t>
  </si>
  <si>
    <t>119.3</t>
  </si>
  <si>
    <t>ООО КБ "Малиен"</t>
  </si>
  <si>
    <t>6678083887</t>
  </si>
  <si>
    <t>120.1</t>
  </si>
  <si>
    <t>120.2</t>
  </si>
  <si>
    <t>ИП Саакян Венера Сергеевна</t>
  </si>
  <si>
    <t>502754798702</t>
  </si>
  <si>
    <t>120.3</t>
  </si>
  <si>
    <t>121.1</t>
  </si>
  <si>
    <t>121.2</t>
  </si>
  <si>
    <t>121.3</t>
  </si>
  <si>
    <t>ООО «Ремитек»</t>
  </si>
  <si>
    <t>7718640881</t>
  </si>
  <si>
    <t>122.1</t>
  </si>
  <si>
    <t>122.2</t>
  </si>
  <si>
    <t>122.3</t>
  </si>
  <si>
    <t>ЗАО «Промэлектроника»</t>
  </si>
  <si>
    <t>6454004102</t>
  </si>
  <si>
    <t>123.1</t>
  </si>
  <si>
    <t>123.2</t>
  </si>
  <si>
    <t>ООО "ФАВОРИТ-ЭЛЕКТРО"</t>
  </si>
  <si>
    <t>7701677700</t>
  </si>
  <si>
    <t>123.3</t>
  </si>
  <si>
    <t>124.1</t>
  </si>
  <si>
    <t>124.2</t>
  </si>
  <si>
    <t>124.3</t>
  </si>
  <si>
    <t>125.1</t>
  </si>
  <si>
    <t>125.2</t>
  </si>
  <si>
    <t>125.3</t>
  </si>
  <si>
    <t>126.1</t>
  </si>
  <si>
    <t>126.2</t>
  </si>
  <si>
    <t>126.3</t>
  </si>
  <si>
    <t>127.1</t>
  </si>
  <si>
    <t>127.2</t>
  </si>
  <si>
    <t>127.3</t>
  </si>
  <si>
    <t>128.1</t>
  </si>
  <si>
    <t>128.2</t>
  </si>
  <si>
    <t>128.3</t>
  </si>
  <si>
    <t>129.1</t>
  </si>
  <si>
    <t>129.2</t>
  </si>
  <si>
    <t>129.3</t>
  </si>
  <si>
    <t>ООО "Тантос"</t>
  </si>
  <si>
    <t>9721058155</t>
  </si>
  <si>
    <t>130.1</t>
  </si>
  <si>
    <t>130.2</t>
  </si>
  <si>
    <t>130.3</t>
  </si>
  <si>
    <t>131.1</t>
  </si>
  <si>
    <t>131.2</t>
  </si>
  <si>
    <t>131.3</t>
  </si>
  <si>
    <t>132.1</t>
  </si>
  <si>
    <t>132.2</t>
  </si>
  <si>
    <t>132.3</t>
  </si>
  <si>
    <t>ЗАО "МПО Электромонтаж"</t>
  </si>
  <si>
    <t>7719079370</t>
  </si>
  <si>
    <t>133.1</t>
  </si>
  <si>
    <t>133.2</t>
  </si>
  <si>
    <t>133.3</t>
  </si>
  <si>
    <t>134.1</t>
  </si>
  <si>
    <t>134.2</t>
  </si>
  <si>
    <t>134.3</t>
  </si>
  <si>
    <t>135.1</t>
  </si>
  <si>
    <t>135.2</t>
  </si>
  <si>
    <t>135.3</t>
  </si>
  <si>
    <t>136.1</t>
  </si>
  <si>
    <t>136.2</t>
  </si>
  <si>
    <t>136.3</t>
  </si>
  <si>
    <t>137.1</t>
  </si>
  <si>
    <t>137.2</t>
  </si>
  <si>
    <t>137.3</t>
  </si>
  <si>
    <t>138.1</t>
  </si>
  <si>
    <t>138.2</t>
  </si>
  <si>
    <t>138.3</t>
  </si>
  <si>
    <t>139.1</t>
  </si>
  <si>
    <t>139.2</t>
  </si>
  <si>
    <t>139.3</t>
  </si>
  <si>
    <t>140.1</t>
  </si>
  <si>
    <t>140.2</t>
  </si>
  <si>
    <t>140.3</t>
  </si>
  <si>
    <t>141.1</t>
  </si>
  <si>
    <t>141.2</t>
  </si>
  <si>
    <t>141.3</t>
  </si>
  <si>
    <t>142.1</t>
  </si>
  <si>
    <t>142.2</t>
  </si>
  <si>
    <t>142.3</t>
  </si>
  <si>
    <t>143.1</t>
  </si>
  <si>
    <t>143.2</t>
  </si>
  <si>
    <t>143.3</t>
  </si>
  <si>
    <t>144.1</t>
  </si>
  <si>
    <t>144.2</t>
  </si>
  <si>
    <t>144.3</t>
  </si>
  <si>
    <t>145.1</t>
  </si>
  <si>
    <t>ООО "ЦЕНТР ИЗМЕРИТЕЛЬНОЙ ТЕХНИКИ"</t>
  </si>
  <si>
    <t>5029242996</t>
  </si>
  <si>
    <t>145.2</t>
  </si>
  <si>
    <t>ООО "ИЦ "МЕРАТЕСТ"</t>
  </si>
  <si>
    <t>5029244062</t>
  </si>
  <si>
    <t>145.3</t>
  </si>
  <si>
    <t>ООО "КаталогСервис"</t>
  </si>
  <si>
    <t>7728703202</t>
  </si>
  <si>
    <t>146.1</t>
  </si>
  <si>
    <t>146.2</t>
  </si>
  <si>
    <t>ИП ХЛЕБНЕВ В.Ю.</t>
  </si>
  <si>
    <t>773376643347</t>
  </si>
  <si>
    <t>146.3</t>
  </si>
  <si>
    <t>ООО «Вионет»</t>
  </si>
  <si>
    <t>7811401510</t>
  </si>
  <si>
    <t>147.1</t>
  </si>
  <si>
    <t>147.2</t>
  </si>
  <si>
    <t>147.3</t>
  </si>
  <si>
    <t>ООО "МОЛНИЯ ПРОФИ"</t>
  </si>
  <si>
    <t>5402582982</t>
  </si>
  <si>
    <t>148.1</t>
  </si>
  <si>
    <t>148.2</t>
  </si>
  <si>
    <t>148.3</t>
  </si>
  <si>
    <t>149.1</t>
  </si>
  <si>
    <t>149.2</t>
  </si>
  <si>
    <t>149.3</t>
  </si>
  <si>
    <t>150.1</t>
  </si>
  <si>
    <t>150.2</t>
  </si>
  <si>
    <t>150.3</t>
  </si>
  <si>
    <t>151.1</t>
  </si>
  <si>
    <t>151.2</t>
  </si>
  <si>
    <t>151.3</t>
  </si>
  <si>
    <t>152.1</t>
  </si>
  <si>
    <t>152.2</t>
  </si>
  <si>
    <t>152.3</t>
  </si>
  <si>
    <t>153.1</t>
  </si>
  <si>
    <t>153.2</t>
  </si>
  <si>
    <t>153.3</t>
  </si>
  <si>
    <t>154.1</t>
  </si>
  <si>
    <t>154.2</t>
  </si>
  <si>
    <t>154.3</t>
  </si>
  <si>
    <t>155.1</t>
  </si>
  <si>
    <t>155.2</t>
  </si>
  <si>
    <t>155.3</t>
  </si>
  <si>
    <t>156.1</t>
  </si>
  <si>
    <t>156.2</t>
  </si>
  <si>
    <t>156.3</t>
  </si>
  <si>
    <t>ООО "СветЭлектро"</t>
  </si>
  <si>
    <t>7723685084</t>
  </si>
  <si>
    <t>157.1</t>
  </si>
  <si>
    <t>157.2</t>
  </si>
  <si>
    <t>157.3</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</si>
  <si>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</si>
  <si>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
Поправка: Гл.4.Прил.2.2.п.2.2.29_04.00.01.35.003
Наименование: При демонтаже оборудования, предназначенного в лом</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</si>
  <si>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</si>
  <si>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вводных панелей ВП1, ВП2</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</si>
  <si>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распределительных панелей РП1, РП2, РП3</t>
  </si>
  <si>
    <t>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в пределах круговой магистральной системы улиц "Садовое кольцо" города Москвы</t>
  </si>
  <si>
    <t>Поправка: Гл.12.Прил.8.п.8. 3_12.00.01.11.001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в пределах круговой магистральной системы улиц "Садовое кольцо" города Москвы
Поправка: Гл.4.Прил.2.2.п.2.2.29_04.00.01.35.003
Наименование: При демонтаже оборудования, предназначенного в лом</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</si>
  <si>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 демонтаж ПЭСПЗ</t>
  </si>
  <si>
    <t>Смесь сухая штукатурная гипсовая с минеральными модифицирующими добавками, ручного нанесения, для внутренних работ, толщина наносимого слоя от 5 до 50 мм, водоудерживающей способностью свыше 99%, без содержания SiO2, содержание гипсового вяжущего марки не ниже Г5 более 80%, белизна не менее 80%</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</si>
  <si>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
Поправка: Гл.6.Прил.2.2.п.2.2.16_06.00.01.35.006
Наименование: При демонтаже металлических конструкций (в т.ч. к стоимости вспомогательных материалов)</t>
  </si>
  <si>
    <t>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</si>
  <si>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Поправка: Гл.12.Прил.8.п.8. 3_12.00.01.11.001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в пределах круговой магистральной системы улиц "Садовое кольцо" города Москвы</t>
  </si>
  <si>
    <t>Светильник светодиодный круглый. Способ монтажа встраиваемый. Габариты светильника 140х30мм. Мощность светильника 20W. Цветовая температура 4000К CRI90. Степень защиты IP54. Укомплектован БАП на 3ч.  RVE-DOT BP IP54 20W 4000K 220V/ Светильник LED встраиваемый c БАП на 3 часа</t>
  </si>
  <si>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Укомплектован БАП на 3ч.  RVE-COLLAR BP IP54 25W 4000K 220V/ Светильник LED накладной c БАП на 3 часа</t>
  </si>
  <si>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Блок питания встроенный. Крепеж Комплект магнитного крепления.  RVE-LBX-RING-PRIME-SC-700-N (Круг d700х100мм 62Вт. Накладной 4000К Черный светильник</t>
  </si>
  <si>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RVE-LBX-RING-PRIME-SC-BP-  700-N (Круг d700х100мм 62Вт Накладной 4000К черный БАП 3 часа) светильник</t>
  </si>
  <si>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Блок питания встроенный. Крепеж трос 2м. Степень пылевлагозащиты IP54.  RVE-PLS5070-GEARLINE-SC-1460-P-IP54 (Линейный 1460ммх50х70мм 56Вт (141%) Подвесной 4000К Черный) светильник</t>
  </si>
  <si>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Укомплектован БАП на 3ч. Блок питания встроенный. Крепеж трос 2м. Степень пылевлагозащиты IP54. Светильник в аварийном режиме светится частично.  RVE-PLS5070-GEARLINE-SC-BP-  1460-P-IP54 (Линейный 1460ммх50х70мм 56Вт (141%) Подвесной 4000К Черный БАП на 3 часа ) светильник</t>
  </si>
  <si>
    <t>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39Вт Подвесной 4000К Черный) светильник</t>
  </si>
  <si>
    <t>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39Вт Подвесной 4000К Черный БАП 3 часа) светильник</t>
  </si>
  <si>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20Вт (50%)Подвесной 4000К Черный)светильник</t>
  </si>
  <si>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20Вт (50%) Подвесной 4000К Черный БАП 3 часа) светильник</t>
  </si>
  <si>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Степень пылевлагозащиты IP54. Блок питания встроенный. Крепеж трос 2м.  RVE-PLS5070-GEARLINE-SC-1460-P-IP54 (Линейный 1460ммх50х70мм 20Вт (50%)Подвесной 4000К Черный)светильник</t>
  </si>
  <si>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Степень пылевлагозащиты IP54. Крепеж трос 2м.  RVE-PLS5070-GEARLINE-SC-BP-  1460-P-IP54 (Линейный 1460ммх50х70мм 20Вт (50%) Подвесной 4000К Черный БАП 3 часа) светильник</t>
  </si>
  <si>
    <t>Светодиодный светильник. Форма Линейный. Мощность 26Вт. Световой поток 2366лм. Цветовая температура 4000К CRI90. Размеры 980х50x70мм. Цвет корпуса черный. Сечение профиля 50x70мм. Способ монтажа подвесной. Степень пылевлагозащиты IP54. Блок питания встроенный. Крепеж трос 2м.  RVE-PLS5070-GEARLINE-SC-980-P-IP54 (Линейный 980ммх50х70мм 26Вт Подвесной 4000К Черный) светильник</t>
  </si>
  <si>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RVE-PRIME-GRIL-SC-595 38W 4000K 220V/ Светильник LED 595x595mm (RVElektro) с защитной решеткой</t>
  </si>
  <si>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Укомплектован БАП на 3ч.  RVE-PRIME-GRIL-SC-BP-595 38W 4000K 220V/ Светильник LED 595x595mm (RVElektro) с защитной решеткой с БАП 3 часа</t>
  </si>
  <si>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RVE-PRIME-SC-595 38W 4000K 220V/ Светильник LED 595x595x40mm (RVElektro)стандартный (встраиваемый, накладной)</t>
  </si>
  <si>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Укомплектован БАП на 3ч.  RVE-PRIME-SC-595-BP 38W 4000K 220V/ Светильник LED 595x595x40mm (RVElektro) стандартный (встраиваемый, накладной с БАП 3 часа)</t>
  </si>
  <si>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RVE-PRIME-CI-SC-595 CLIP-IN  IP54 600x600x48 38Вт 4000К Опал</t>
  </si>
  <si>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Укомплектован БАП на 3ч.  RVE-PRIME-CI-SC-BP-595 CLIP-IN IP54 600x600x48 45Вт 4000К Опал с БАП 3 часа</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</si>
  <si>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RVE-LBX-CONTRO-SC-10015-1-GR (Квадрат Грильято 1шт 85х85х40мм 9Вт встраиваемый 4000K Белый) светильник</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</si>
  <si>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RVE-LBX-CONTRO-SC-BP-10015-1-GR (Квадрат Грильято 1шт 85х85х40мм 9Вт встраиваемый 4000K Белый БАП на 3ч) светильник</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</si>
  <si>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Белый) светильник</t>
  </si>
  <si>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Степень пылевлагозащиты IP54  RVE-LBX-CONTRO-SC-BP-10015-1-GR-IP54 (Квадрат Грильято 1шт 85х85х40мм 9Вт встраиваемый 4000K Белый БАП на 3ч) светильник</t>
  </si>
  <si>
    <t>Светодиодный светильник 1шт. Мощность 9Вт. Световой поток 800лм. Цветовая температура 4000К CRI90. Габаритные размеры 85х85х40мм. Цвет корпуса черный.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Черный) светильник</t>
  </si>
  <si>
    <t>Светодиодный светильник. Форма линейнный на двух кронштейнах с поворотным механизмом. Угол свечения 120гр. Мощность 48Вт. Световой поток 4368Лм. Габаритные размеры светильника 2000х500х35мм. Размеры световой части 1930х35х35мм. Цветовая температура 4000К CRI90. Цвет светильника черный. Монтаж на поворотных кронштейнах. Размер кронштейна 500х35х35мм. Блок питания встраиваемый.  RVE-PLS3535-PRIMELINE-SC-2000-K (Линейный 2000х35x35мм 48Вт на кронштейне 500мм 4000K черный) светильник</t>
  </si>
  <si>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Блок питания встроенный. Крепеж Трос 2м.  RVE-LBX-RING-PRIME-SC-900-P (Круг d900х100мм 53Вт (50%) Подвесной 4000К Черный) светильник</t>
  </si>
  <si>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RVE-LBX-RING-PRIME-SC-BP-900-P (Круг d900х100мм 53Вт (50%) Подвесной 4000К черный БАП 3 часа) светильник</t>
  </si>
  <si>
    <t>Светодиодный светильник с силикатным стеклом. Форма Линейный. Мощность 28Вт. Световой поток 2520лм. Цветовая температура 4000К CRI90. Размеры 1500х57x71мм. Цвет корпуса черный. Сечение профиля 50x70мм. Способ монтажа подвесной. Блок питания встроенный. Крепеж трос 2м. Степень пылевлагозащиты IP54.  RVE-PLS5771-GEARLINE-SC-1500-P-IP54 (Линейный силикатное стекло 1500ммх57х71мм 28Вт Подвесной 4000К Черный) светильник</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</si>
  <si>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</si>
  <si>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5х35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</si>
  <si>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</si>
  <si>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</si>
  <si>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5х6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</si>
  <si>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</si>
  <si>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</si>
  <si>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</si>
  <si>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4х2,5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</si>
  <si>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</si>
  <si>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</si>
  <si>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</si>
  <si>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5х10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</si>
  <si>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5х6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</si>
  <si>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</si>
  <si>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5х2,5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</si>
  <si>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3х2,5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</si>
  <si>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t>
  </si>
  <si>
    <t>Поправка: Гл.12.Прил.8.п.8. 3_12.00.01.11.001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
Поправка: Гл.6.Прил.2.2.п.2.2.6_06.00.01.07.001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</si>
  <si>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дороги_x000D_
Поправка: Гл.6.Прил.2.2.п.2.2.6_06.00.01.07.001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</si>
  <si>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Герметик огнезащитный, однокомпонентный, акриловый, тиксотропный, плотность от 1530 до 1610 кг/м3, температура нанесения от +5 до +50°С, температура эксплуатации от -35 до +80°С, для устройства огнестойких деформационных, строительных швов, заделки стыков, отверстий, трещин, щелей, полостей в строительных конструкциях, для применения в составе изделий противопожарного назначения</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</si>
  <si>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дороги_x000D_
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Москвы_x000D_
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</si>
  <si>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2х1,5 мм2</t>
  </si>
  <si>
    <t>Поправка: Гл.12.Прил.8.п.8. 3_12.00.01.11.001_x000D_
Наименование: При наличии напряженных и стесненных условий производства работ (стесненность, сложность складирования и транспортной логистики и т.п.) для объектов, расположенных в пределах круговой магистральной системы улиц "Садовое кольцо" города Москвы_x000D_
Поправка: Гл.6.Прил.2.2.п.2.2.6_06.00.01.07.001_x000D_
Наименование: При выполнении при капитальном ремонте и реконструкции работ, аналогичных технологическим процессам, характерным для нового строительства, и отсутствующих в сборниках на ремонтно-строительные работы ТСН-2001.6</t>
  </si>
  <si>
    <t>"СОГЛАСОВАНО"</t>
  </si>
  <si>
    <t>"УТВЕРЖДАЮ"</t>
  </si>
  <si>
    <t>Форма № 4б</t>
  </si>
  <si>
    <t>"_____"________________ 2026 г.</t>
  </si>
  <si>
    <t>(наименование стройки и/или объекта)</t>
  </si>
  <si>
    <t>(наименование работ и затрат)</t>
  </si>
  <si>
    <t>В
базисном
уровне
цен</t>
  </si>
  <si>
    <t>В
текущем
уровне
цен</t>
  </si>
  <si>
    <t>Сметная стоимость</t>
  </si>
  <si>
    <t>Работы по монтажу оборудования</t>
  </si>
  <si>
    <t>Прочие работы и затраты</t>
  </si>
  <si>
    <t>Средства на оплату труда</t>
  </si>
  <si>
    <t>Затраты труда</t>
  </si>
  <si>
    <t xml:space="preserve">Кроме того: </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</si>
  <si>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</si>
  <si>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</si>
  <si>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</si>
  <si>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</si>
  <si>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</si>
  <si>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</si>
  <si>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</si>
  <si>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</si>
  <si>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Коэффи-
циенты
(индек-
сы) пере-
счета,
нормы
НР и СП</t>
  </si>
  <si>
    <t>ВСЕГО
затрат в
текущем
уровне цен,
руб.</t>
  </si>
  <si>
    <t>Капитальный ремонт здания Государственного бюджетного общеобразовательного учреждения города Москвы «Школа №1574», расположенного по адресу: г. Москва, Старопименовский переулок, д. 5. 1 этап. 02-01-03 ЭОМ_27.07.26</t>
  </si>
  <si>
    <t>Составлен(а) по ТСН-2001 с учетом Дополнения №: 81</t>
  </si>
  <si>
    <t>№ и период сборника коэффициентов (индексов) пересчета: Коэффициенты к ТСН-2001 МГЭ Дополнение 81, строительство №219/81 I квартал 2026 года и Коэффициенты к ТСН-2001.13-2 Дополнение 47 №64/47 I квартал 2026 года</t>
  </si>
  <si>
    <t>Всего в
ценах на
январь 2000 года,
руб.</t>
  </si>
  <si>
    <t>ЗП</t>
  </si>
  <si>
    <t>1,2*0,3</t>
  </si>
  <si>
    <t>ЭМ</t>
  </si>
  <si>
    <t>в т.ч. ЗПМ</t>
  </si>
  <si>
    <t>НР от ФОТ</t>
  </si>
  <si>
    <t>%</t>
  </si>
  <si>
    <t>СП от ФОТ</t>
  </si>
  <si>
    <t>ЗТР</t>
  </si>
  <si>
    <t>чел-ч</t>
  </si>
  <si>
    <t>ВСЕГО работ по позиции:</t>
  </si>
  <si>
    <t>ВСЕГО оборудование по позиции:</t>
  </si>
  <si>
    <t>ВСЕГО по позиции:</t>
  </si>
  <si>
    <t>1,2*0,6</t>
  </si>
  <si>
    <t>МР</t>
  </si>
  <si>
    <t>0,6</t>
  </si>
  <si>
    <t xml:space="preserve">   Итого по ТСН-2001.16</t>
  </si>
  <si>
    <t xml:space="preserve">   Итого возвратных сумм</t>
  </si>
  <si>
    <r>
      <t>ОБОРУДОВАНИЕ:_x000D_
Вводная панель 600х450х1800 ВП1</t>
    </r>
    <r>
      <rPr>
        <i/>
        <sz val="10"/>
        <color rgb="FF821E82"/>
        <rFont val="Arial"/>
        <family val="2"/>
        <charset val="204"/>
      </rPr>
      <t xml:space="preserve">
21 576,16 = [191 166,67 / 1,22 /  7,57] +  3% Трансп +  1,2% Заг.скл</t>
    </r>
  </si>
  <si>
    <r>
      <t>ОБОРУДОВАНИЕ:_x000D_
Вводная панель 600х450х1800 ВП2</t>
    </r>
    <r>
      <rPr>
        <i/>
        <sz val="10"/>
        <color rgb="FF821E82"/>
        <rFont val="Arial"/>
        <family val="2"/>
        <charset val="204"/>
      </rPr>
      <t xml:space="preserve">
21 214,23 = [187 960 / 1,22 /  7,57] +  3% Трансп +  1,2% Заг.скл</t>
    </r>
  </si>
  <si>
    <r>
      <t>ОБОРУДОВАНИЕ:_x000D_
Распределительная панель РП 1 600х450х1800</t>
    </r>
    <r>
      <rPr>
        <i/>
        <sz val="10"/>
        <color rgb="FF821E82"/>
        <rFont val="Arial"/>
        <family val="2"/>
        <charset val="204"/>
      </rPr>
      <t xml:space="preserve">
24 555,07 = [217 560 / 1,22 /  7,57] +  3% Трансп +  1,2% Заг.скл</t>
    </r>
  </si>
  <si>
    <r>
      <t>ОБОРУДОВАНИЕ:_x000D_
Распределительная панель РП 2 600х450х1800</t>
    </r>
    <r>
      <rPr>
        <i/>
        <sz val="10"/>
        <color rgb="FF821E82"/>
        <rFont val="Arial"/>
        <family val="2"/>
        <charset val="204"/>
      </rPr>
      <t xml:space="preserve">
26 002,75 = [230 386,67 / 1,22 /  7,57] +  3% Трансп +  1,2% Заг.скл</t>
    </r>
  </si>
  <si>
    <r>
      <t>ОБОРУДОВАНИЕ:_x000D_
Распределительная панель РП 3 600х450х1800</t>
    </r>
    <r>
      <rPr>
        <i/>
        <sz val="10"/>
        <color rgb="FF821E82"/>
        <rFont val="Arial"/>
        <family val="2"/>
        <charset val="204"/>
      </rPr>
      <t xml:space="preserve">
23 344,02 = [206 830 / 1,22 /  7,57] +  3% Трансп +  1,2% Заг.скл</t>
    </r>
  </si>
  <si>
    <r>
      <t>ОБОРУДОВАНИЕ:_x000D_
Панель питания электрооборудования систем противопожарной защиты, индивидуального исполнения, напольна ПЭСПЗ 600х450х1800</t>
    </r>
    <r>
      <rPr>
        <i/>
        <sz val="10"/>
        <color rgb="FF821E82"/>
        <rFont val="Arial"/>
        <family val="2"/>
        <charset val="204"/>
      </rPr>
      <t xml:space="preserve">
21 075,04 = [186 726,67 / 1,22 /  7,57] +  3% Трансп +  1,2% Заг.скл</t>
    </r>
  </si>
  <si>
    <r>
      <t>ОБОРУДОВАНИЕ:_x000D_
ЩО-0.1</t>
    </r>
    <r>
      <rPr>
        <i/>
        <sz val="10"/>
        <color rgb="FF821E82"/>
        <rFont val="Arial"/>
        <family val="2"/>
        <charset val="204"/>
      </rPr>
      <t xml:space="preserve">
5 350,79 = [47 408,43 / 1,22 /  7,57] +  3% Трансп +  1,2% Заг.скл</t>
    </r>
  </si>
  <si>
    <r>
      <t>ОБОРУДОВАНИЕ:_x000D_
ЩО-0.2</t>
    </r>
    <r>
      <rPr>
        <i/>
        <sz val="10"/>
        <color rgb="FF821E82"/>
        <rFont val="Arial"/>
        <family val="2"/>
        <charset val="204"/>
      </rPr>
      <t xml:space="preserve">
8 218,42 = [72 816 / 1,22 /  7,57] +  3% Трансп +  1,2% Заг.скл</t>
    </r>
  </si>
  <si>
    <r>
      <t>ОБОРУДОВАНИЕ:_x000D_
ЩО-1.1</t>
    </r>
    <r>
      <rPr>
        <i/>
        <sz val="10"/>
        <color rgb="FF821E82"/>
        <rFont val="Arial"/>
        <family val="2"/>
        <charset val="204"/>
      </rPr>
      <t xml:space="preserve">
13 164,55 = [116 639 / 1,22 /  7,57] +  3% Трансп +  1,2% Заг.скл</t>
    </r>
  </si>
  <si>
    <r>
      <t>ОБОРУДОВАНИЕ:_x000D_
ЩО-1.2</t>
    </r>
    <r>
      <rPr>
        <i/>
        <sz val="10"/>
        <color rgb="FF821E82"/>
        <rFont val="Arial"/>
        <family val="2"/>
        <charset val="204"/>
      </rPr>
      <t xml:space="preserve">
11 727,20 = [103 904 / 1,22 /  7,57] +  3% Трансп +  1,2% Заг.скл</t>
    </r>
  </si>
  <si>
    <r>
      <t>ОБОРУДОВАНИЕ:_x000D_
ЩО-1.3</t>
    </r>
    <r>
      <rPr>
        <i/>
        <sz val="10"/>
        <color rgb="FF821E82"/>
        <rFont val="Arial"/>
        <family val="2"/>
        <charset val="204"/>
      </rPr>
      <t xml:space="preserve">
11 141,37 = [98 713,5 / 1,22 /  7,57] +  3% Трансп +  1,2% Заг.скл</t>
    </r>
  </si>
  <si>
    <r>
      <t>ОБОРУДОВАНИЕ:_x000D_
ЩО-2.1</t>
    </r>
    <r>
      <rPr>
        <i/>
        <sz val="10"/>
        <color rgb="FF821E82"/>
        <rFont val="Arial"/>
        <family val="2"/>
        <charset val="204"/>
      </rPr>
      <t xml:space="preserve">
9 396,08 = [83 250 / 1,22 /  7,57] +  3% Трансп +  1,2% Заг.скл</t>
    </r>
  </si>
  <si>
    <r>
      <t>ОБОРУДОВАНИЕ:_x000D_
ЩО-2.2</t>
    </r>
    <r>
      <rPr>
        <i/>
        <sz val="10"/>
        <color rgb="FF821E82"/>
        <rFont val="Arial"/>
        <family val="2"/>
        <charset val="204"/>
      </rPr>
      <t xml:space="preserve">
10 105,99 = [89 540 / 1,22 /  7,57] +  3% Трансп +  1,2% Заг.скл</t>
    </r>
  </si>
  <si>
    <r>
      <t>ОБОРУДОВАНИЕ:_x000D_
ЩО-2.3</t>
    </r>
    <r>
      <rPr>
        <i/>
        <sz val="10"/>
        <color rgb="FF821E82"/>
        <rFont val="Arial"/>
        <family val="2"/>
        <charset val="204"/>
      </rPr>
      <t xml:space="preserve">
9 396,08 = [83 250 / 1,22 /  7,57] +  3% Трансп +  1,2% Заг.скл</t>
    </r>
  </si>
  <si>
    <r>
      <t>ОБОРУДОВАНИЕ:_x000D_
ЩО-3.1</t>
    </r>
    <r>
      <rPr>
        <i/>
        <sz val="10"/>
        <color rgb="FF821E82"/>
        <rFont val="Arial"/>
        <family val="2"/>
        <charset val="204"/>
      </rPr>
      <t xml:space="preserve">
14 240,27 = [126 170 / 1,22 /  7,57] +  3% Трансп +  1,2% Заг.скл</t>
    </r>
  </si>
  <si>
    <r>
      <t>ОБОРУДОВАНИЕ:_x000D_
ЩО-3.2</t>
    </r>
    <r>
      <rPr>
        <i/>
        <sz val="10"/>
        <color rgb="FF821E82"/>
        <rFont val="Arial"/>
        <family val="2"/>
        <charset val="204"/>
      </rPr>
      <t xml:space="preserve">
9 396,08 = [83 250 / 1,22 /  7,57] +  3% Трансп +  1,2% Заг.скл</t>
    </r>
  </si>
  <si>
    <r>
      <t>ОБОРУДОВАНИЕ:_x000D_
ЩО-4.1</t>
    </r>
    <r>
      <rPr>
        <i/>
        <sz val="10"/>
        <color rgb="FF821E82"/>
        <rFont val="Arial"/>
        <family val="2"/>
        <charset val="204"/>
      </rPr>
      <t xml:space="preserve">
14 393,31 = [127 526 / 1,22 /  7,57] +  3% Трансп +  1,2% Заг.скл</t>
    </r>
  </si>
  <si>
    <r>
      <t>ОБОРУДОВАНИЕ:_x000D_
ЩО-4.2</t>
    </r>
    <r>
      <rPr>
        <i/>
        <sz val="10"/>
        <color rgb="FF821E82"/>
        <rFont val="Arial"/>
        <family val="2"/>
        <charset val="204"/>
      </rPr>
      <t xml:space="preserve">
8 683,89 = [76 940 / 1,22 /  7,57] +  3% Трансп +  1,2% Заг.скл</t>
    </r>
  </si>
  <si>
    <r>
      <t>ОБОРУДОВАНИЕ:_x000D_
ЩО-5.1</t>
    </r>
    <r>
      <rPr>
        <i/>
        <sz val="10"/>
        <color rgb="FF821E82"/>
        <rFont val="Arial"/>
        <family val="2"/>
        <charset val="204"/>
      </rPr>
      <t xml:space="preserve">
9 027,90 = [79 988 / 1,22 /  7,57] +  3% Трансп +  1,2% Заг.скл</t>
    </r>
  </si>
  <si>
    <r>
      <t>ОБОРУДОВАНИЕ:_x000D_
ЩО-5.2</t>
    </r>
    <r>
      <rPr>
        <i/>
        <sz val="10"/>
        <color rgb="FF821E82"/>
        <rFont val="Arial"/>
        <family val="2"/>
        <charset val="204"/>
      </rPr>
      <t xml:space="preserve">
10 447,30 = [92 564 / 1,22 /  7,57] +  3% Трансп +  1,2% Заг.скл</t>
    </r>
  </si>
  <si>
    <r>
      <t>ОБОРУДОВАНИЕ:_x000D_
ЩАО-0.1</t>
    </r>
    <r>
      <rPr>
        <i/>
        <sz val="10"/>
        <color rgb="FF821E82"/>
        <rFont val="Arial"/>
        <family val="2"/>
        <charset val="204"/>
      </rPr>
      <t xml:space="preserve">
3 368,66 = [29 846,67 / 1,22 /  7,57] +  3% Трансп +  1,2% Заг.скл</t>
    </r>
  </si>
  <si>
    <r>
      <t>ОБОРУДОВАНИЕ:_x000D_
ЩАО-0.2</t>
    </r>
    <r>
      <rPr>
        <i/>
        <sz val="10"/>
        <color rgb="FF821E82"/>
        <rFont val="Arial"/>
        <family val="2"/>
        <charset val="204"/>
      </rPr>
      <t xml:space="preserve">
3 300,46 = [29 242,33 / 1,22 /  7,57] +  3% Трансп +  1,2% Заг.скл</t>
    </r>
  </si>
  <si>
    <r>
      <t>ОБОРУДОВАНИЕ:_x000D_
ЩАО-1.1</t>
    </r>
    <r>
      <rPr>
        <i/>
        <sz val="10"/>
        <color rgb="FF821E82"/>
        <rFont val="Arial"/>
        <family val="2"/>
        <charset val="204"/>
      </rPr>
      <t xml:space="preserve">
4 607,56 = [40 823,33 / 1,22 /  7,57] +  3% Трансп +  1,2% Заг.скл</t>
    </r>
  </si>
  <si>
    <r>
      <t>ОБОРУДОВАНИЕ:_x000D_
ЩАО-1.2</t>
    </r>
    <r>
      <rPr>
        <i/>
        <sz val="10"/>
        <color rgb="FF821E82"/>
        <rFont val="Arial"/>
        <family val="2"/>
        <charset val="204"/>
      </rPr>
      <t xml:space="preserve">
3 730,59 = [33 053,33 / 1,22 /  7,57] +  3% Трансп +  1,2% Заг.скл</t>
    </r>
  </si>
  <si>
    <r>
      <t>ОБОРУДОВАНИЕ:_x000D_
ЩАО-1.3</t>
    </r>
    <r>
      <rPr>
        <i/>
        <sz val="10"/>
        <color rgb="FF821E82"/>
        <rFont val="Arial"/>
        <family val="2"/>
        <charset val="204"/>
      </rPr>
      <t xml:space="preserve">
3 414,61 = [30 253,67 / 1,22 /  7,57] +  3% Трансп +  1,2% Заг.скл</t>
    </r>
  </si>
  <si>
    <r>
      <t>ОБОРУДОВАНИЕ:_x000D_
ЩАО-2.1</t>
    </r>
    <r>
      <rPr>
        <i/>
        <sz val="10"/>
        <color rgb="FF821E82"/>
        <rFont val="Arial"/>
        <family val="2"/>
        <charset val="204"/>
      </rPr>
      <t xml:space="preserve">
2 923,22 = [25 900 / 1,22 /  7,57] +  3% Трансп +  1,2% Заг.скл</t>
    </r>
  </si>
  <si>
    <r>
      <t>ОБОРУДОВАНИЕ:_x000D_
ЩАО-2.2</t>
    </r>
    <r>
      <rPr>
        <i/>
        <sz val="10"/>
        <color rgb="FF821E82"/>
        <rFont val="Arial"/>
        <family val="2"/>
        <charset val="204"/>
      </rPr>
      <t xml:space="preserve">
2 923,22 = [25 900 / 1,22 /  7,57] +  3% Трансп +  1,2% Заг.скл</t>
    </r>
  </si>
  <si>
    <r>
      <t>ОБОРУДОВАНИЕ:_x000D_
ЩАО-3.1</t>
    </r>
    <r>
      <rPr>
        <i/>
        <sz val="10"/>
        <color rgb="FF821E82"/>
        <rFont val="Arial"/>
        <family val="2"/>
        <charset val="204"/>
      </rPr>
      <t xml:space="preserve">
2 962,19 = [26 245,33 / 1,22 /  7,57] +  3% Трансп +  1,2% Заг.скл</t>
    </r>
  </si>
  <si>
    <r>
      <t>ОБОРУДОВАНИЕ:_x000D_
ЩАО-4.1</t>
    </r>
    <r>
      <rPr>
        <i/>
        <sz val="10"/>
        <color rgb="FF821E82"/>
        <rFont val="Arial"/>
        <family val="2"/>
        <charset val="204"/>
      </rPr>
      <t xml:space="preserve">
2 923,22 = [25 900 / 1,22 /  7,57] +  3% Трансп +  1,2% Заг.скл</t>
    </r>
  </si>
  <si>
    <r>
      <t>ОБОРУДОВАНИЕ:_x000D_
ЩАО-5.1</t>
    </r>
    <r>
      <rPr>
        <i/>
        <sz val="10"/>
        <color rgb="FF821E82"/>
        <rFont val="Arial"/>
        <family val="2"/>
        <charset val="204"/>
      </rPr>
      <t xml:space="preserve">
2 962,19 = [26 245,33 / 1,22 /  7,57] +  3% Трансп +  1,2% Заг.скл</t>
    </r>
  </si>
  <si>
    <r>
      <t>ОБОРУДОВАНИЕ:_x000D_
ЩУО</t>
    </r>
    <r>
      <rPr>
        <i/>
        <sz val="10"/>
        <color rgb="FF821E82"/>
        <rFont val="Arial"/>
        <family val="2"/>
        <charset val="204"/>
      </rPr>
      <t xml:space="preserve">
9 354,30 = [82 880 / 1,22 /  7,57] +  3% Трансп +  1,2% Заг.скл</t>
    </r>
  </si>
  <si>
    <r>
      <t>ОБОРУДОВАНИЕ:_x000D_
ЩР-0.1</t>
    </r>
    <r>
      <rPr>
        <i/>
        <sz val="10"/>
        <color rgb="FF821E82"/>
        <rFont val="Arial"/>
        <family val="2"/>
        <charset val="204"/>
      </rPr>
      <t xml:space="preserve">
27 923,66 = [247 406 / 1,22 /  7,57] +  3% Трансп +  1,2% Заг.скл</t>
    </r>
  </si>
  <si>
    <r>
      <t>ОБОРУДОВАНИЕ:_x000D_
ЩР-104</t>
    </r>
    <r>
      <rPr>
        <i/>
        <sz val="10"/>
        <color rgb="FF821E82"/>
        <rFont val="Arial"/>
        <family val="2"/>
        <charset val="204"/>
      </rPr>
      <t xml:space="preserve">
48 033,21 = [425 578,4 / 1,22 /  7,57] +  3% Трансп +  1,2% Заг.скл</t>
    </r>
  </si>
  <si>
    <r>
      <t>ОБОРУДОВАНИЕ:_x000D_
ЩР-126</t>
    </r>
    <r>
      <rPr>
        <i/>
        <sz val="10"/>
        <color rgb="FF821E82"/>
        <rFont val="Arial"/>
        <family val="2"/>
        <charset val="204"/>
      </rPr>
      <t xml:space="preserve">
56 794,03 = [503 200 / 1,22 /  7,57] +  3% Трансп +  1,2% Заг.скл</t>
    </r>
  </si>
  <si>
    <r>
      <t>ОБОРУДОВАНИЕ:_x000D_
ЩР-1.1</t>
    </r>
    <r>
      <rPr>
        <i/>
        <sz val="10"/>
        <color rgb="FF821E82"/>
        <rFont val="Arial"/>
        <family val="2"/>
        <charset val="204"/>
      </rPr>
      <t xml:space="preserve">
39 338,22 = [348 540 / 1,22 /  7,57] +  3% Трансп +  1,2% Заг.скл</t>
    </r>
  </si>
  <si>
    <r>
      <t>ОБОРУДОВАНИЕ:_x000D_
ЩР-1.2</t>
    </r>
    <r>
      <rPr>
        <i/>
        <sz val="10"/>
        <color rgb="FF821E82"/>
        <rFont val="Arial"/>
        <family val="2"/>
        <charset val="204"/>
      </rPr>
      <t xml:space="preserve">
32 573,04 = [288 600 / 1,22 /  7,57] +  3% Трансп +  1,2% Заг.скл</t>
    </r>
  </si>
  <si>
    <r>
      <t>ОБОРУДОВАНИЕ:_x000D_
ЩР-2.1</t>
    </r>
    <r>
      <rPr>
        <i/>
        <sz val="10"/>
        <color rgb="FF821E82"/>
        <rFont val="Arial"/>
        <family val="2"/>
        <charset val="204"/>
      </rPr>
      <t xml:space="preserve">
27 840,20 = [246 666,67 / 1,22 /  7,57] +  3% Трансп +  1,2% Заг.скл</t>
    </r>
  </si>
  <si>
    <r>
      <t>ОБОРУДОВАНИЕ:_x000D_
ЩР-2.2</t>
    </r>
    <r>
      <rPr>
        <i/>
        <sz val="10"/>
        <color rgb="FF821E82"/>
        <rFont val="Arial"/>
        <family val="2"/>
        <charset val="204"/>
      </rPr>
      <t xml:space="preserve">
25 891,40 = [229 400 / 1,22 /  7,57] +  3% Трансп +  1,2% Заг.скл</t>
    </r>
  </si>
  <si>
    <r>
      <t>ОБОРУДОВАНИЕ:_x000D_
ЩР-2.3</t>
    </r>
    <r>
      <rPr>
        <i/>
        <sz val="10"/>
        <color rgb="FF821E82"/>
        <rFont val="Arial"/>
        <family val="2"/>
        <charset val="204"/>
      </rPr>
      <t xml:space="preserve">
34 605,38 = [306 606,67 / 1,22 /  7,57] +  3% Трансп +  1,2% Заг.скл</t>
    </r>
  </si>
  <si>
    <r>
      <t>ОБОРУДОВАНИЕ:_x000D_
ЩР-3.1</t>
    </r>
    <r>
      <rPr>
        <i/>
        <sz val="10"/>
        <color rgb="FF821E82"/>
        <rFont val="Arial"/>
        <family val="2"/>
        <charset val="204"/>
      </rPr>
      <t xml:space="preserve">
50 669,18 = [448 933,33 / 1,22 /  7,57] +  3% Трансп +  1,2% Заг.скл</t>
    </r>
  </si>
  <si>
    <r>
      <t>ОБОРУДОВАНИЕ:_x000D_
ЩР-3.2</t>
    </r>
    <r>
      <rPr>
        <i/>
        <sz val="10"/>
        <color rgb="FF821E82"/>
        <rFont val="Arial"/>
        <family val="2"/>
        <charset val="204"/>
      </rPr>
      <t xml:space="preserve">
34 605,38 = [306 606,67 / 1,22 /  7,57] +  3% Трансп +  1,2% Заг.скл</t>
    </r>
  </si>
  <si>
    <r>
      <t>ОБОРУДОВАНИЕ:_x000D_
ЩР-4.1</t>
    </r>
    <r>
      <rPr>
        <i/>
        <sz val="10"/>
        <color rgb="FF821E82"/>
        <rFont val="Arial"/>
        <family val="2"/>
        <charset val="204"/>
      </rPr>
      <t xml:space="preserve">
59 021,25 = [522 933,33 / 1,22 /  7,57] +  3% Трансп +  1,2% Заг.скл</t>
    </r>
  </si>
  <si>
    <r>
      <t>ОБОРУДОВАНИЕ:_x000D_
ЩР-4.2</t>
    </r>
    <r>
      <rPr>
        <i/>
        <sz val="10"/>
        <color rgb="FF821E82"/>
        <rFont val="Arial"/>
        <family val="2"/>
        <charset val="204"/>
      </rPr>
      <t xml:space="preserve">
47 690,28 = [422 540 / 1,22 /  7,57] +  3% Трансп +  1,2% Заг.скл</t>
    </r>
  </si>
  <si>
    <r>
      <t>ОБОРУДОВАНИЕ:_x000D_
ЩР-5.1</t>
    </r>
    <r>
      <rPr>
        <i/>
        <sz val="10"/>
        <color rgb="FF821E82"/>
        <rFont val="Arial"/>
        <family val="2"/>
        <charset val="204"/>
      </rPr>
      <t xml:space="preserve">
62 083,67 = [550 066,67 / 1,22 /  7,57] +  3% Трансп +  1,2% Заг.скл</t>
    </r>
  </si>
  <si>
    <r>
      <t>ОБОРУДОВАНИЕ:_x000D_
ЩР-5.2</t>
    </r>
    <r>
      <rPr>
        <i/>
        <sz val="10"/>
        <color rgb="FF821E82"/>
        <rFont val="Arial"/>
        <family val="2"/>
        <charset val="204"/>
      </rPr>
      <t xml:space="preserve">
35 886,33 = [317 956 / 1,22 /  7,57] +  3% Трансп +  1,2% Заг.скл</t>
    </r>
  </si>
  <si>
    <r>
      <t>ОБОРУДОВАНИЕ:_x000D_
ЩК</t>
    </r>
    <r>
      <rPr>
        <i/>
        <sz val="10"/>
        <color rgb="FF821E82"/>
        <rFont val="Arial"/>
        <family val="2"/>
        <charset val="204"/>
      </rPr>
      <t xml:space="preserve">
31 181,04 = [276 266,67 / 1,22 /  7,57] +  3% Трансп +  1,2% Заг.скл</t>
    </r>
  </si>
  <si>
    <r>
      <t>ОБОРУДОВАНИЕ:_x000D_
ЩКПБ</t>
    </r>
    <r>
      <rPr>
        <i/>
        <sz val="10"/>
        <color rgb="FF821E82"/>
        <rFont val="Arial"/>
        <family val="2"/>
        <charset val="204"/>
      </rPr>
      <t xml:space="preserve">
31 181,04 = [276 266,67 / 1,22 /  7,57] +  3% Трансп +  1,2% Заг.скл</t>
    </r>
  </si>
  <si>
    <r>
      <t>ОБОРУДОВАНИЕ:_x000D_
ЩКс</t>
    </r>
    <r>
      <rPr>
        <i/>
        <sz val="10"/>
        <color rgb="FF821E82"/>
        <rFont val="Arial"/>
        <family val="2"/>
        <charset val="204"/>
      </rPr>
      <t xml:space="preserve">
4 565,80 = [40 453,33 / 1,22 /  7,57] +  3% Трансп +  1,2% Заг.скл</t>
    </r>
  </si>
  <si>
    <r>
      <t>ОБОРУДОВАНИЕ:_x000D_
ЩВ-2</t>
    </r>
    <r>
      <rPr>
        <i/>
        <sz val="10"/>
        <color rgb="FF821E82"/>
        <rFont val="Arial"/>
        <family val="2"/>
        <charset val="204"/>
      </rPr>
      <t xml:space="preserve">
4 565,80 = [40 453,33 / 1,22 /  7,57] +  3% Трансп +  1,2% Заг.скл</t>
    </r>
  </si>
  <si>
    <r>
      <t>ОБОРУДОВАНИЕ:_x000D_
ЩВ-0.1</t>
    </r>
    <r>
      <rPr>
        <i/>
        <sz val="10"/>
        <color rgb="FF821E82"/>
        <rFont val="Arial"/>
        <family val="2"/>
        <charset val="204"/>
      </rPr>
      <t xml:space="preserve">
18 332,77 = [162 430 / 1,22 /  7,57] +  3% Трансп +  1,2% Заг.скл</t>
    </r>
  </si>
  <si>
    <r>
      <t>ОБОРУДОВАНИЕ:_x000D_
ЩВ-0.2</t>
    </r>
    <r>
      <rPr>
        <i/>
        <sz val="10"/>
        <color rgb="FF821E82"/>
        <rFont val="Arial"/>
        <family val="2"/>
        <charset val="204"/>
      </rPr>
      <t xml:space="preserve">
13 544,26 = [120 003,33 / 1,22 /  7,57] +  3% Трансп +  1,2% Заг.скл</t>
    </r>
  </si>
  <si>
    <r>
      <t>ОБОРУДОВАНИЕ:_x000D_
Ящик с понижающим трансформатором ЯТП 0,25кВА 220/36В EKF Basic</t>
    </r>
    <r>
      <rPr>
        <i/>
        <sz val="10"/>
        <color rgb="FF821E82"/>
        <rFont val="Arial"/>
        <family val="2"/>
        <charset val="204"/>
      </rPr>
      <t xml:space="preserve">
1 809,61 = [16 033,33 / 1,22 /  7,57] +  3% Трансп +  1,2% Заг.скл</t>
    </r>
  </si>
  <si>
    <r>
      <t>Светильник светодиодный круглый. Способ монтажа встраиваемый. Габариты светильника 140х30мм. Мощность светильника 20W. Цветовая температура 4000К CRI90. Степень защиты IP54. Укомплектован БАП на 3ч.  RVE-DOT BP IP54 20W 4000K 220V/ Светильник LED встраиваемый c БАП на 3 часа</t>
    </r>
    <r>
      <rPr>
        <i/>
        <sz val="10"/>
        <rFont val="Arial"/>
        <family val="2"/>
        <charset val="204"/>
      </rPr>
      <t xml:space="preserve">
965,80 = [11 366,85 / 1,22 /  9,84] +  2% Заг.скл</t>
    </r>
  </si>
  <si>
    <r>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RVE-COLLAR IP54 25W  4000K 220V/ Светильник LED накладной</t>
    </r>
    <r>
      <rPr>
        <i/>
        <sz val="10"/>
        <rFont val="Arial"/>
        <family val="2"/>
        <charset val="204"/>
      </rPr>
      <t xml:space="preserve">
506,05 = [5 956 / 1,22 /  9,84] +  2% Заг.скл</t>
    </r>
  </si>
  <si>
    <r>
      <t>Светильник светодиодный круглый. Способ монтажа накладной. Габариты светильника 220х50мм. Мощность светильника 25W. Цветовая температура 4000К CRI90. Степень защиты IP54. Укомплектован БАП на 3ч.  RVE-COLLAR BP IP54 25W 4000K 220V/ Светильник LED накладной c БАП на 3 часа</t>
    </r>
    <r>
      <rPr>
        <i/>
        <sz val="10"/>
        <rFont val="Arial"/>
        <family val="2"/>
        <charset val="204"/>
      </rPr>
      <t xml:space="preserve">
637,25 = [7 500 / 1,22 /  9,84] +  2% Заг.скл</t>
    </r>
  </si>
  <si>
    <r>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Блок питания встроенный. Крепеж Комплект магнитного крепления.  RVE-LBX-RING-PRIME-SC-700-N (Круг d700х100мм 62Вт. Накладной 4000К Черный светильник</t>
    </r>
    <r>
      <rPr>
        <i/>
        <sz val="10"/>
        <rFont val="Arial"/>
        <family val="2"/>
        <charset val="204"/>
      </rPr>
      <t xml:space="preserve">
2 374,80 = [27 950 / 1,22 /  9,84] +  2% Заг.скл</t>
    </r>
  </si>
  <si>
    <r>
      <t>Светодиодный светильник. Форма Круг. Борт ПВХ. Мощность 62Вт. Световой поток 7440лм. Цветовая температура 4000К CRI90. Габаритные размеры 700х700х100мм.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  RVE-LBX-RING-PRIME-SC-BP-  700-N (Круг d700х100мм 62Вт Накладной 4000К черный БАП 3 часа) светильник</t>
    </r>
    <r>
      <rPr>
        <i/>
        <sz val="10"/>
        <rFont val="Arial"/>
        <family val="2"/>
        <charset val="204"/>
      </rPr>
      <t xml:space="preserve">
2 973,81 = [35 000 / 1,22 /  9,84] +  2% Заг.скл</t>
    </r>
  </si>
  <si>
    <r>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Блок питания встроенный. Крепеж трос 2м. Степень пылевлагозащиты IP54.  RVE-PLS5070-GEARLINE-SC-1460-P-IP54 (Линейный 1460ммх50х70мм 56Вт (141%) Подвесной 4000К Черный) светильник</t>
    </r>
    <r>
      <rPr>
        <i/>
        <sz val="10"/>
        <rFont val="Arial"/>
        <family val="2"/>
        <charset val="204"/>
      </rPr>
      <t xml:space="preserve">
2 198,07 = [25 870 / 1,22 /  9,84] +  2% Заг.скл</t>
    </r>
  </si>
  <si>
    <r>
      <t>Светодиодный светильник. Форма Линейный. Мощность 56Вт. (141%). Световой поток 5096лм. Цветовая температура 4000К CRI90. Размеры 1460х50х70мм. Цвет корпуса Чёрный. Сечение профиля 50х70мм. Способ монтажа подвесной. Укомплектован БАП на 3ч. Блок питания встроенный. Крепеж трос 2м. Степень пылевлагозащиты IP54. Светильник в аварийном режиме светится частично.  RVE-PLS5070-GEARLINE-SC-BP-  1460-P-IP54 (Линейный 1460ммх50х70мм 56Вт (141%) Подвесной 4000К Черный БАП на 3 часа ) светильник</t>
    </r>
    <r>
      <rPr>
        <i/>
        <sz val="10"/>
        <rFont val="Arial"/>
        <family val="2"/>
        <charset val="204"/>
      </rPr>
      <t xml:space="preserve">
2 744,40 = [32 300 / 1,22 /  9,84] +  2% Заг.скл</t>
    </r>
  </si>
  <si>
    <r>
      <t>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39Вт Подвесной 4000К Черный) светильник</t>
    </r>
    <r>
      <rPr>
        <i/>
        <sz val="10"/>
        <rFont val="Arial"/>
        <family val="2"/>
        <charset val="204"/>
      </rPr>
      <t xml:space="preserve">
1 831,70 = [21 558 / 1,22 /  9,84] +  2% Заг.скл</t>
    </r>
  </si>
  <si>
    <r>
      <t>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39Вт Подвесной 4000К Черный БАП 3 часа) светильник</t>
    </r>
    <r>
      <rPr>
        <i/>
        <sz val="10"/>
        <rFont val="Arial"/>
        <family val="2"/>
        <charset val="204"/>
      </rPr>
      <t xml:space="preserve">
2 204,87 = [25 950 / 1,22 /  9,84] +  2% Заг.скл</t>
    </r>
  </si>
  <si>
    <r>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RVE-PLS5070-GEARLINE-SC-1460-P (Линейный 1460ммх50х70мм 20Вт (50%)Подвесной 4000К Черный)светильник</t>
    </r>
    <r>
      <rPr>
        <i/>
        <sz val="10"/>
        <rFont val="Arial"/>
        <family val="2"/>
        <charset val="204"/>
      </rPr>
      <t xml:space="preserve">
1 684,88 = [19 830 / 1,22 /  9,84] +  2% Заг.скл</t>
    </r>
  </si>
  <si>
    <r>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RVE-PLS5070-GEARLINE-SC-BP-  1460-P (Линейный 1460ммх50х70мм 20Вт (50%) Подвесной 4000К Черный БАП 3 часа) светильник</t>
    </r>
    <r>
      <rPr>
        <i/>
        <sz val="10"/>
        <rFont val="Arial"/>
        <family val="2"/>
        <charset val="204"/>
      </rPr>
      <t xml:space="preserve">
1 943,17 = [22 870 / 1,22 /  9,84] +  2% Заг.скл</t>
    </r>
  </si>
  <si>
    <r>
      <t>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Степень пылевлагозащиты IP54. Блок питания встроенный. Крепеж трос 2м.  RVE-PLS5070-GEARLINE-SC-1460-P-IP54 (Линейный 1460ммх50х70мм 20Вт (50%)Подвесной 4000К Черный)светильник</t>
    </r>
    <r>
      <rPr>
        <i/>
        <sz val="10"/>
        <rFont val="Arial"/>
        <family val="2"/>
        <charset val="204"/>
      </rPr>
      <t xml:space="preserve">
1 684,88 = [19 830 / 1,22 /  9,84] +  2% Заг.скл</t>
    </r>
  </si>
  <si>
    <r>
      <t>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Степень пылевлагозащиты IP54. Крепеж трос 2м.  RVE-PLS5070-GEARLINE-SC-BP-  1460-P-IP54 (Линейный 1460ммх50х70мм 20Вт (50%) Подвесной 4000К Черный БАП 3 часа) светильник</t>
    </r>
    <r>
      <rPr>
        <i/>
        <sz val="10"/>
        <rFont val="Arial"/>
        <family val="2"/>
        <charset val="204"/>
      </rPr>
      <t xml:space="preserve">
1 943,17 = [22 870 / 1,22 /  9,84] +  2% Заг.скл</t>
    </r>
  </si>
  <si>
    <r>
      <t>Светодиодный светильник. Форма Линейный. Мощность 26Вт. Световой поток 2366лм. Цветовая температура 4000К CRI90. Размеры 980х50x70мм. Цвет корпуса черный. Сечение профиля 50x70мм. Способ монтажа подвесной. Степень пылевлагозащиты IP54. Блок питания встроенный. Крепеж трос 2м.  RVE-PLS5070-GEARLINE-SC-980-P-IP54 (Линейный 980ммх50х70мм 26Вт Подвесной 4000К Черный) светильник</t>
    </r>
    <r>
      <rPr>
        <i/>
        <sz val="10"/>
        <rFont val="Arial"/>
        <family val="2"/>
        <charset val="204"/>
      </rPr>
      <t xml:space="preserve">
1 661,76 = [19 558 / 1,22 /  9,84] +  2% Заг.скл</t>
    </r>
  </si>
  <si>
    <r>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RVE-PRIME-GRIL-SC-595 38W 4000K 220V/ Светильник LED 595x595mm (RVElektro) с защитной решеткой</t>
    </r>
    <r>
      <rPr>
        <i/>
        <sz val="10"/>
        <rFont val="Arial"/>
        <family val="2"/>
        <charset val="204"/>
      </rPr>
      <t xml:space="preserve">
1 308,99 = [15 406 / 1,22 /  9,84] +  2% Заг.скл</t>
    </r>
  </si>
  <si>
    <r>
      <t>Светодиодный светильник. Мощность 38Вт. Световой поток 3700лм. Цветовая температура 4000К CRI90. Широкая КСС. Размеры 595х595х40мм. Способ монтажа накладной с защитной решеткой. Укомплектован БАП на 3ч.  RVE-PRIME-GRIL-SC-BP-595 38W 4000K 220V/ Светильник LED 595x595mm (RVElektro) с защитной решеткой с БАП 3 часа</t>
    </r>
    <r>
      <rPr>
        <i/>
        <sz val="10"/>
        <rFont val="Arial"/>
        <family val="2"/>
        <charset val="204"/>
      </rPr>
      <t xml:space="preserve">
1 504,74 = [17 710 / 1,22 /  9,84] +  2% Заг.скл</t>
    </r>
  </si>
  <si>
    <r>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RVE-PRIME-SC-595 38W 4000K 220V/ Светильник LED 595x595x40mm (RVElektro)стандартный (встраиваемый, накладной)</t>
    </r>
    <r>
      <rPr>
        <i/>
        <sz val="10"/>
        <rFont val="Arial"/>
        <family val="2"/>
        <charset val="204"/>
      </rPr>
      <t xml:space="preserve">
852,21 = [10 030 / 1,22 /  9,84] +  2% Заг.скл</t>
    </r>
  </si>
  <si>
    <r>
      <t>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Укомплектован БАП на 3ч.  RVE-PRIME-SC-595-BP 38W 4000K 220V/ Светильник LED 595x595x40mm (RVElektro) стандартный (встраиваемый, накладной с БАП 3 часа)</t>
    </r>
    <r>
      <rPr>
        <i/>
        <sz val="10"/>
        <rFont val="Arial"/>
        <family val="2"/>
        <charset val="204"/>
      </rPr>
      <t xml:space="preserve">
994,10 = [11 700 / 1,22 /  9,84] +  2% Заг.скл</t>
    </r>
  </si>
  <si>
    <r>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RVE-PRIME-CI-SC-595 CLIP-IN  IP54 600x600x48 38Вт 4000К Опал</t>
    </r>
    <r>
      <rPr>
        <i/>
        <sz val="10"/>
        <rFont val="Arial"/>
        <family val="2"/>
        <charset val="204"/>
      </rPr>
      <t xml:space="preserve">
1 104,56 = [13 000 / 1,22 /  9,84] +  2% Заг.скл</t>
    </r>
  </si>
  <si>
    <r>
      <t>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Степень пылевлагозащиты IP54. Укомплектован БАП на 3ч.  RVE-PRIME-CI-SC-BP-595 CLIP-IN IP54 600x600x48 45Вт 4000К Опал с БАП 3 часа</t>
    </r>
    <r>
      <rPr>
        <i/>
        <sz val="10"/>
        <rFont val="Arial"/>
        <family val="2"/>
        <charset val="204"/>
      </rPr>
      <t xml:space="preserve">
1 249,85 = [14 710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</si>
  <si>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RVE-LBX-CONTRO-SC-10015-1-GR (Квадрат Грильято 1шт 85х85х40мм 9Вт встраиваемый 4000K Белый) светильник</t>
    </r>
    <r>
      <rPr>
        <i/>
        <sz val="10"/>
        <rFont val="Arial"/>
        <family val="2"/>
        <charset val="204"/>
      </rPr>
      <t xml:space="preserve">
202,31 = [2 381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</si>
  <si>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RVE-LBX-CONTRO-SC-BP-10015-1-GR (Квадрат Грильято 1шт 85х85х40мм 9Вт встраиваемый 4000K Белый БАП на 3ч) светильник</t>
    </r>
    <r>
      <rPr>
        <i/>
        <sz val="10"/>
        <rFont val="Arial"/>
        <family val="2"/>
        <charset val="204"/>
      </rPr>
      <t xml:space="preserve">
221,76 = [2 610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</si>
  <si>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Белый) светильник</t>
    </r>
    <r>
      <rPr>
        <i/>
        <sz val="10"/>
        <rFont val="Arial"/>
        <family val="2"/>
        <charset val="204"/>
      </rPr>
      <t xml:space="preserve">
242,83 = [2 858 / 1,22 /  9,84] +  2% Заг.скл</t>
    </r>
  </si>
  <si>
    <r>
      <t>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 Степень пылевлагозащиты IP54  RVE-LBX-CONTRO-SC-BP-10015-1-GR-IP54 (Квадрат Грильято 1шт 85х85х40мм 9Вт встраиваемый 4000K Белый БАП на 3ч) светильник</t>
    </r>
    <r>
      <rPr>
        <i/>
        <sz val="10"/>
        <rFont val="Arial"/>
        <family val="2"/>
        <charset val="204"/>
      </rPr>
      <t xml:space="preserve">
271,04 = [3 190 / 1,22 /  9,84] +  2% Заг.скл</t>
    </r>
  </si>
  <si>
    <r>
      <t>Светодиодный светильник 1шт. Мощность 9Вт. Световой поток 800лм. Цветовая температура 4000К CRI90. Габаритные размеры 85х85х40мм. Цвет корпуса черный. Способ монтажа встраиваемый в потолок Грильято с ячейкой 100х100мм и шириной рейки 15мм. Степень пылевлагозащиты IP54.  RVE-LBX-CONTRO-SC-10015-1-GR-IP54 (Квадрат Грильято 1шт 85х85х40мм 9Вт встраиваемый 4000K Черный) светильник</t>
    </r>
    <r>
      <rPr>
        <i/>
        <sz val="10"/>
        <rFont val="Arial"/>
        <family val="2"/>
        <charset val="204"/>
      </rPr>
      <t xml:space="preserve">
242,83 = [2 858 / 1,22 /  9,84] +  2% Заг.скл</t>
    </r>
  </si>
  <si>
    <r>
      <t>Светодиодный светильник. Монтаж накладной. Размер 1262х124х85мм. Мощность 38Вт. Световой поток 4800лм.  RVE-PRIME-SLIM-SC-38/(IP65, 4000К) 1262х124х85мм 38Вт</t>
    </r>
    <r>
      <rPr>
        <i/>
        <sz val="10"/>
        <rFont val="Arial"/>
        <family val="2"/>
        <charset val="204"/>
      </rPr>
      <t xml:space="preserve">
761,72 = [8 965 / 1,22 /  9,84] +  2% Заг.скл</t>
    </r>
  </si>
  <si>
    <r>
      <t>Светодиодный светильник. Монтаж накладной. Размер 1262х124х85мм. Мощность 38Вт. Световой поток 4800лм. Укомплектован БАП на 3ч.  RVE-PRIME-SLIM-SC-BP-38/(IP65, 4000К) 1262х124х85мм 38Вт с БАП 3 часа</t>
    </r>
    <r>
      <rPr>
        <i/>
        <sz val="10"/>
        <rFont val="Arial"/>
        <family val="2"/>
        <charset val="204"/>
      </rPr>
      <t xml:space="preserve">
866,65 = [10 200 / 1,22 /  9,84] +  2% Заг.скл</t>
    </r>
  </si>
  <si>
    <r>
      <t>Светодиодный светильник. Форма линейнный на двух кронштейнах с поворотным механизмом. Угол свечения 120гр. Мощность 48Вт. Световой поток 4368Лм. Габаритные размеры светильника 2000х500х35мм. Размеры световой части 1930х35х35мм. Цветовая температура 4000К CRI90. Цвет светильника черный. Монтаж на поворотных кронштейнах. Размер кронштейна 500х35х35мм. Блок питания встраиваемый.  RVE-PLS3535-PRIMELINE-SC-2000-K (Линейный 2000х35x35мм 48Вт на кронштейне 500мм 4000K черный) светильник</t>
    </r>
    <r>
      <rPr>
        <i/>
        <sz val="10"/>
        <rFont val="Arial"/>
        <family val="2"/>
        <charset val="204"/>
      </rPr>
      <t xml:space="preserve">
2 134,77 = [25 125 / 1,22 /  9,84] +  2% Заг.скл</t>
    </r>
  </si>
  <si>
    <r>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Блок питания встроенный. Крепеж Трос 2м.  RVE-LBX-RING-PRIME-SC-900-P (Круг d900х100мм 53Вт (50%) Подвесной 4000К Черный) светильник</t>
    </r>
    <r>
      <rPr>
        <i/>
        <sz val="10"/>
        <rFont val="Arial"/>
        <family val="2"/>
        <charset val="204"/>
      </rPr>
      <t xml:space="preserve">
3 848,79 = [45 298 / 1,22 /  9,84] +  2% Заг.скл</t>
    </r>
  </si>
  <si>
    <r>
      <t>Светодиодный светильник. Форма Круг. Борт ПВХ. Мощность 53Вт. (50%) Световой поток 6360лм. Цветовая температура 4000К CRI90. Габаритные размеры 900х900х100мм.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  RVE-LBX-RING-PRIME-SC-BP-900-P (Круг d900х100мм 53Вт (50%) Подвесной 4000К черный БАП 3 часа) светильник</t>
    </r>
    <r>
      <rPr>
        <i/>
        <sz val="10"/>
        <rFont val="Arial"/>
        <family val="2"/>
        <charset val="204"/>
      </rPr>
      <t xml:space="preserve">
4 381,70 = [51 570 / 1,22 /  9,84] +  2% Заг.скл</t>
    </r>
  </si>
  <si>
    <r>
      <t>Светодиодный светильник с силикатным стеклом. Форма Линейный. Мощность 28Вт. Световой поток 2520лм. Цветовая температура 4000К CRI90. Размеры 1500х57x71мм. Цвет корпуса черный. Сечение профиля 50x70мм. Способ монтажа подвесной. Блок питания встроенный. Крепеж трос 2м. Степень пылевлагозащиты IP54.  RVE-PLS5771-GEARLINE-SC-1500-P-IP54 (Линейный силикатное стекло 1500ммх57х71мм 28Вт Подвесной 4000К Черный) светильник</t>
    </r>
    <r>
      <rPr>
        <i/>
        <sz val="10"/>
        <rFont val="Arial"/>
        <family val="2"/>
        <charset val="204"/>
      </rPr>
      <t xml:space="preserve">
1 784,29 = [21 000 / 1,22 /  9,84] +  2% Заг.скл</t>
    </r>
  </si>
  <si>
    <r>
      <t>Световой указатель постоянного действия HTL FLAT, 240х130х41мм., 3Вт., IP20, БАП 3ч., белый с Пиктограммой "Выход"  FLAT S 240х130 3Вт 20 EM3 WH - EXIT</t>
    </r>
    <r>
      <rPr>
        <i/>
        <sz val="10"/>
        <rFont val="Arial"/>
        <family val="2"/>
        <charset val="204"/>
      </rPr>
      <t xml:space="preserve">
696,72 = [8 200 / 1,22 /  9,84] +  2% Заг.скл</t>
    </r>
  </si>
  <si>
    <r>
      <t>Световой указатель постоянного действия HTL FLAT, 240х130х41мм., 3Вт., IP20, БАП 3ч., белый с Пиктограммой "Движение Налево"  FLAT S 240х130 3Вт 20 EM3 WH - EXIT left</t>
    </r>
    <r>
      <rPr>
        <i/>
        <sz val="10"/>
        <rFont val="Arial"/>
        <family val="2"/>
        <charset val="204"/>
      </rPr>
      <t xml:space="preserve">
696,72 = [8 200 / 1,22 /  9,84] +  2% Заг.скл</t>
    </r>
  </si>
  <si>
    <r>
      <t>Световой указатель постоянного действия HTL FLAT, 240х130х41мм., 3Вт., IP20, БАП 3ч., белый с Пиктограммой "Движение Направо"  FLAT S 240х130 3Вт 20 EM3 WH - EXIT right</t>
    </r>
    <r>
      <rPr>
        <i/>
        <sz val="10"/>
        <rFont val="Arial"/>
        <family val="2"/>
        <charset val="204"/>
      </rPr>
      <t xml:space="preserve">
696,72 = [8 200 / 1,22 /  9,84] +  2% Заг.скл</t>
    </r>
  </si>
  <si>
    <r>
      <t>Световой указатель постоянного действия HTL FLAT, 240х130х41мм., 3Вт., IP20, БАП 3ч., белый с Пиктограммой "Дверь Эвакуационного Выхода"  FLAT S 240х130 3Вт 20 EM3 WH - EXIT straight</t>
    </r>
    <r>
      <rPr>
        <i/>
        <sz val="10"/>
        <rFont val="Arial"/>
        <family val="2"/>
        <charset val="204"/>
      </rPr>
      <t xml:space="preserve">
696,72 = [8 200 / 1,22 /  9,84] +  2% Заг.скл</t>
    </r>
  </si>
  <si>
    <r>
      <t>Световой указатель постоянного действия HTL INDEX, 250х130х60мм., 3Вт., IP65, БАП 3ч., белый с Пиктограммой "Выход"  INDEX S 250х130 3Вт 65 EM3 WH - EXIT</t>
    </r>
    <r>
      <rPr>
        <i/>
        <sz val="10"/>
        <rFont val="Arial"/>
        <family val="2"/>
        <charset val="204"/>
      </rPr>
      <t xml:space="preserve">
755,35 = [8 890 / 1,22 /  9,84] +  2% Заг.скл</t>
    </r>
  </si>
  <si>
    <r>
      <t>Световой указатель постоянного действия HTL INDEX, 250х130х60мм., 3Вт., IP65, БАП 3ч., белый с Пиктограммой "Движение Направо"  INDEX S 250х130 3Вт 65 EM3 WH - EXIT right</t>
    </r>
    <r>
      <rPr>
        <i/>
        <sz val="10"/>
        <rFont val="Arial"/>
        <family val="2"/>
        <charset val="204"/>
      </rPr>
      <t xml:space="preserve">
755,35 = [8 890 / 1,22 /  9,84] +  2% Заг.скл</t>
    </r>
  </si>
  <si>
    <r>
      <t>Световой указатель постоянного действия HTL INDEX, 250х130х60мм., 3Вт., IP65, БАП 3ч., белый с Пиктограммой "Дверь Эвакуационного Выхода"  INDEX S 250х130 3Вт 65 EM3 WH - EXIT straight</t>
    </r>
    <r>
      <rPr>
        <i/>
        <sz val="10"/>
        <rFont val="Arial"/>
        <family val="2"/>
        <charset val="204"/>
      </rPr>
      <t xml:space="preserve">
755,35 = [8 890 / 1,22 /  9,84] +  2% Заг.скл</t>
    </r>
  </si>
  <si>
    <r>
      <t>Световой указатель постоянного действия ССА1005 на светодиодах 3Вт 1,5ч + этикетка самокл. 330х140мм Медпункт  LSSA0-1005-003-K03 LPC10-1-35-13-MEDPUNKT</t>
    </r>
    <r>
      <rPr>
        <i/>
        <sz val="10"/>
        <rFont val="Arial"/>
        <family val="2"/>
        <charset val="204"/>
      </rPr>
      <t xml:space="preserve">
133,40 = [1 570 / 1,22 /  9,84] +  2% Заг.скл</t>
    </r>
  </si>
  <si>
    <r>
      <t>Лючки напольные/настольные на 2 поста IP44 300004</t>
    </r>
    <r>
      <rPr>
        <i/>
        <sz val="10"/>
        <rFont val="Arial"/>
        <family val="2"/>
        <charset val="204"/>
      </rPr>
      <t xml:space="preserve">
599,26 = [7 053 / 1,22 /  9,84] +  2% Заг.скл</t>
    </r>
  </si>
  <si>
    <r>
      <t>Лючки стальные в уровень пола на 4 постов Вертикально IP44 300020 WP</t>
    </r>
    <r>
      <rPr>
        <i/>
        <sz val="10"/>
        <rFont val="Arial"/>
        <family val="2"/>
        <charset val="204"/>
      </rPr>
      <t xml:space="preserve">
2 893,10 = [34 050 / 1,22 /  9,84] +  2% Заг.скл</t>
    </r>
  </si>
  <si>
    <r>
      <t>Лючки стальные в уровень пола на 8 постов Вертикально IP44 300026 WP</t>
    </r>
    <r>
      <rPr>
        <i/>
        <sz val="10"/>
        <rFont val="Arial"/>
        <family val="2"/>
        <charset val="204"/>
      </rPr>
      <t xml:space="preserve">
3 915,11 = [46 078,56 / 1,22 /  9,84] +  2% Заг.скл</t>
    </r>
  </si>
  <si>
    <r>
      <t>Розетка 220В модульной установки, 1-мест. с защ.конт. цв. Белый для установки в Лючок 16А IP20 200013</t>
    </r>
    <r>
      <rPr>
        <i/>
        <sz val="10"/>
        <rFont val="Arial"/>
        <family val="2"/>
        <charset val="204"/>
      </rPr>
      <t xml:space="preserve">
32,63 = [384 / 1,22 /  9,84] +  2% Заг.скл</t>
    </r>
  </si>
  <si>
    <r>
      <t>3-проводная клемма, d: 0,08-2,5 мм2, t-85 C, оранж. рычаг 222-413 WAGO</t>
    </r>
    <r>
      <rPr>
        <i/>
        <sz val="10"/>
        <rFont val="Arial"/>
        <family val="2"/>
        <charset val="204"/>
      </rPr>
      <t xml:space="preserve">
5,45 = [64,06 / 1,22 /  9,84] +  2% Заг.скл</t>
    </r>
  </si>
  <si>
    <r>
      <t>5-проводная клемма, d: 0,08-2,5 мм2, t-85 C, оранж. рычаг 222-415 WAGO</t>
    </r>
    <r>
      <rPr>
        <i/>
        <sz val="10"/>
        <rFont val="Arial"/>
        <family val="2"/>
        <charset val="204"/>
      </rPr>
      <t xml:space="preserve">
7,92 = [93,2 / 1,22 /  9,84] +  2% Заг.скл</t>
    </r>
  </si>
  <si>
    <r>
      <t>Коробка КМ41233 распаячная для о/п IP44 RAL7035 (6 вводов) UKO11-100-100-050-K41-44 DKC</t>
    </r>
    <r>
      <rPr>
        <i/>
        <sz val="10"/>
        <rFont val="Arial"/>
        <family val="2"/>
        <charset val="204"/>
      </rPr>
      <t xml:space="preserve">
12,85 = [151,29 / 1,22 /  9,84] +  2% Заг.скл</t>
    </r>
  </si>
  <si>
    <r>
      <t>Коробка ответвительная FS 100х100х50мм 4р 450В 6А 4кв.мм с каб. вводами и клеммн. IP55 пластик. FSB11404</t>
    </r>
    <r>
      <rPr>
        <i/>
        <sz val="10"/>
        <rFont val="Arial"/>
        <family val="2"/>
        <charset val="204"/>
      </rPr>
      <t xml:space="preserve">
105,36 = [1 240 / 1,22 /  9,84] +  2% Заг.скл</t>
    </r>
  </si>
  <si>
    <r>
      <t>Кнопка S-Pro67 19 мм с фикс. с красной подсв. 230В EKF PROxima</t>
    </r>
    <r>
      <rPr>
        <i/>
        <sz val="10"/>
        <rFont val="Arial"/>
        <family val="2"/>
        <charset val="204"/>
      </rPr>
      <t xml:space="preserve">
96,40 = [1 134,56 / 1,22 /  9,84] +  2% Заг.скл</t>
    </r>
  </si>
  <si>
    <r>
      <t>Корпус КП101 для кнопок 1место белый IEK</t>
    </r>
    <r>
      <rPr>
        <i/>
        <sz val="10"/>
        <rFont val="Arial"/>
        <family val="2"/>
        <charset val="204"/>
      </rPr>
      <t xml:space="preserve">
12,45 = [146,55 / 1,22 /  9,84] +  2% Заг.скл</t>
    </r>
  </si>
  <si>
    <r>
      <t>Силовой кабель, с медной жилой, изоляцией и оболочкой из ПВХ, пониженной пожарной опасности, ВВГнг(A)-LSLTx, сечением 1х95</t>
    </r>
    <r>
      <rPr>
        <i/>
        <sz val="10"/>
        <rFont val="Arial"/>
        <family val="2"/>
        <charset val="204"/>
      </rPr>
      <t xml:space="preserve">
119,11 = [1 401,84 / 1,22 /  9,84] +  2% Заг.скл</t>
    </r>
  </si>
  <si>
    <r>
      <t>Силовой кабель, с медной жилой, изоляцией и оболочкой из ПВХ, пониженной пожарной опасности, ВВГнг(A)-LSLTx, сечением 3х6</t>
    </r>
    <r>
      <rPr>
        <i/>
        <sz val="10"/>
        <rFont val="Arial"/>
        <family val="2"/>
        <charset val="204"/>
      </rPr>
      <t xml:space="preserve">
19,83 = [233,32 / 1,22 /  9,84] +  2% Заг.скл</t>
    </r>
  </si>
  <si>
    <r>
      <t>Силовой кабель, с медной жилой, изоляцией и оболочкой из ПВХ пониженной пожарной опасности,огнестойкий, ВВГнг(A)-FRLSLTx, сечением: 1х120</t>
    </r>
    <r>
      <rPr>
        <i/>
        <sz val="10"/>
        <rFont val="Arial"/>
        <family val="2"/>
        <charset val="204"/>
      </rPr>
      <t xml:space="preserve">
165,50 = [1 947,79 / 1,22 /  9,84] +  2% Заг.скл</t>
    </r>
  </si>
  <si>
    <r>
      <t>Силовой кабель, с медной жилой, изоляцией и оболочкой из ПВХ пониженной пожарной опасности,огнестойкий, ВВГнг(A)-FRLSLTx, сечением: 5х16</t>
    </r>
    <r>
      <rPr>
        <i/>
        <sz val="10"/>
        <rFont val="Arial"/>
        <family val="2"/>
        <charset val="204"/>
      </rPr>
      <t xml:space="preserve">
114,76 = [1 350,61 / 1,22 /  9,84] +  2% Заг.скл</t>
    </r>
  </si>
  <si>
    <r>
      <t>Силовой кабель, с медной жилой, изоляцией и оболочкой из ПВХ пониженной пожарной опасности,огнестойкий, ВВГнг(A)-FRLSLTx, сечением: 4х16</t>
    </r>
    <r>
      <rPr>
        <i/>
        <sz val="10"/>
        <rFont val="Arial"/>
        <family val="2"/>
        <charset val="204"/>
      </rPr>
      <t xml:space="preserve">
69,31 = [815,75 / 1,22 /  9,84] +  2% Заг.скл</t>
    </r>
  </si>
  <si>
    <r>
      <t>Силовой кабель, с медной жилой, изоляцией и оболочкой из ПВХ пониженной пожарной опасности,огнестойкий, ВВГнг(A)-FRLSLTx, сечением: 4х10</t>
    </r>
    <r>
      <rPr>
        <i/>
        <sz val="10"/>
        <rFont val="Arial"/>
        <family val="2"/>
        <charset val="204"/>
      </rPr>
      <t xml:space="preserve">
66,79 = [786,09 / 1,22 /  9,84] +  2% Заг.скл</t>
    </r>
  </si>
  <si>
    <r>
      <t>Силовой кабель, с медной жилой, изоляцией и оболочкой из ПВХ пониженной пожарной опасности,огнестойкий, ВВГнг(A)-FRLSLTx, сечением: 4х6</t>
    </r>
    <r>
      <rPr>
        <i/>
        <sz val="10"/>
        <rFont val="Arial"/>
        <family val="2"/>
        <charset val="204"/>
      </rPr>
      <t xml:space="preserve">
40,78 = [480 / 1,22 /  9,84] +  2% Заг.скл</t>
    </r>
  </si>
  <si>
    <r>
      <t>Силовой кабель, с медной жилой, изоляцией и оболочкой из ПВХ пониженной пожарной опасности,огнестойкий, ВВГнг(A)-FRLSLTx, сечением: 4х4</t>
    </r>
    <r>
      <rPr>
        <i/>
        <sz val="10"/>
        <rFont val="Arial"/>
        <family val="2"/>
        <charset val="204"/>
      </rPr>
      <t xml:space="preserve">
27,85 = [327,75 / 1,22 /  9,84] +  2% Заг.скл</t>
    </r>
  </si>
  <si>
    <r>
      <t>Силовой кабель, с медной жилой, изоляцией и оболочкой из ПВХ пониженной пожарной опасности,огнестойкий, ВВГнг(A)-FRLSLTx, сечением: 4х1,5</t>
    </r>
    <r>
      <rPr>
        <i/>
        <sz val="10"/>
        <rFont val="Arial"/>
        <family val="2"/>
        <charset val="204"/>
      </rPr>
      <t xml:space="preserve">
13,28 = [156,26 / 1,22 /  9,84] +  2% Заг.скл</t>
    </r>
  </si>
  <si>
    <r>
      <t>Силовой кабель, с медной жилой, изоляцией и оболочкой из ПВХ пониженной пожарной опасности,огнестойкий, ВВГнг(A)-FRLSLTx, сечением: 3х4</t>
    </r>
    <r>
      <rPr>
        <i/>
        <sz val="10"/>
        <rFont val="Arial"/>
        <family val="2"/>
        <charset val="204"/>
      </rPr>
      <t xml:space="preserve">
21,25 = [250 / 1,22 /  9,84] +  2% Заг.скл</t>
    </r>
  </si>
  <si>
    <r>
      <t>Силовой кабель, с медной жилой, изоляцией и оболочкой из ПВХ, пониженной пожарной опасности, ВВГЭнг(A)-LSLTx, сечением 4х2,5</t>
    </r>
    <r>
      <rPr>
        <i/>
        <sz val="10"/>
        <rFont val="Arial"/>
        <family val="2"/>
        <charset val="204"/>
      </rPr>
      <t xml:space="preserve">
20,44 = [240,54 / 1,22 /  9,84] +  2% Заг.скл</t>
    </r>
  </si>
  <si>
    <r>
      <t>Силовой кабель, с медной жилой, изоляцией и оболочкой из ПВХ, пониженной пожарной опасности, ВВГЭнг(A)-LSLTx, сечением 4х1,5</t>
    </r>
    <r>
      <rPr>
        <i/>
        <sz val="10"/>
        <rFont val="Arial"/>
        <family val="2"/>
        <charset val="204"/>
      </rPr>
      <t xml:space="preserve">
13,99 = [164,65 / 1,22 /  9,84] +  2% Заг.скл</t>
    </r>
  </si>
  <si>
    <r>
      <t>Силовой кабель, с медной жилой, изоляцией и оболочкой из ПВХ, пониженной пожарной опасности, ВВГЭнг(A)-LSLTx, сечением 3х1,5</t>
    </r>
    <r>
      <rPr>
        <i/>
        <sz val="10"/>
        <rFont val="Arial"/>
        <family val="2"/>
        <charset val="204"/>
      </rPr>
      <t xml:space="preserve">
10,35 = [121,82 / 1,22 /  9,84] +  2% Заг.скл</t>
    </r>
  </si>
  <si>
    <r>
      <t>Контрольный кабель, с медной жилой, изоляцией и оболочкой из ПВХ пониженной пожарной опасности КВВГнг(A)-LSLTx, сечением 5х1</t>
    </r>
    <r>
      <rPr>
        <i/>
        <sz val="10"/>
        <rFont val="Arial"/>
        <family val="2"/>
        <charset val="204"/>
      </rPr>
      <t xml:space="preserve">
11,38 = [133,97 / 1,22 /  9,84] +  2% Заг.скл</t>
    </r>
  </si>
  <si>
    <r>
      <t>Контрольный кабель, с медной жилой, изоляцией и оболочкой из ПВХ пониженной пожарной опасности КВВГнг(A)-LSLTx, сечением 4х1</t>
    </r>
    <r>
      <rPr>
        <i/>
        <sz val="10"/>
        <rFont val="Arial"/>
        <family val="2"/>
        <charset val="204"/>
      </rPr>
      <t xml:space="preserve">
8,35 = [98,33 / 1,22 /  9,84] +  2% Заг.скл</t>
    </r>
  </si>
  <si>
    <r>
      <t>Силовой кабель, с медной жилой, изоляцией и оболочкой из ПВХ пониженной пожарной опасности,огнестойкий, КВВГнг(A)-FRLSLTx, сечением 5х1</t>
    </r>
    <r>
      <rPr>
        <i/>
        <sz val="10"/>
        <rFont val="Arial"/>
        <family val="2"/>
        <charset val="204"/>
      </rPr>
      <t xml:space="preserve">
15,49 = [182,32 / 1,22 /  9,84] +  2% Заг.скл</t>
    </r>
  </si>
  <si>
    <r>
      <t>Силовой кабель, с медной жилой, изоляцией и оболочкой из ПВХ пониженной пожарной опасности,огнестойкий, КВВГнг(A)-FRLSLTx, сечением 4х1</t>
    </r>
    <r>
      <rPr>
        <i/>
        <sz val="10"/>
        <rFont val="Arial"/>
        <family val="2"/>
        <charset val="204"/>
      </rPr>
      <t xml:space="preserve">
14,44 = [170 / 1,22 /  9,84] +  2% Заг.скл</t>
    </r>
  </si>
  <si>
    <t>1,2*1,15</t>
  </si>
  <si>
    <t>1,2*1,25</t>
  </si>
  <si>
    <r>
      <t>Проходка на кровлю Гусак ПГ1 100-1000 с опорной пластиной</t>
    </r>
    <r>
      <rPr>
        <i/>
        <sz val="10"/>
        <rFont val="Arial"/>
        <family val="2"/>
        <charset val="204"/>
      </rPr>
      <t xml:space="preserve">
670,80 = [7 895 / 1,22 /  9,84] +  2% Заг.скл</t>
    </r>
  </si>
  <si>
    <r>
      <t>Проходка на кровлю Гусак ПГ1 40-1000 с опорной пластиной</t>
    </r>
    <r>
      <rPr>
        <i/>
        <sz val="10"/>
        <rFont val="Arial"/>
        <family val="2"/>
        <charset val="204"/>
      </rPr>
      <t xml:space="preserve">
403,59 = [4 750 / 1,22 /  9,84] +  2% Заг.скл</t>
    </r>
  </si>
  <si>
    <r>
      <t>Проходка на кровлю Гусак ПГ1 32-1000 с опорной пластиной</t>
    </r>
    <r>
      <rPr>
        <i/>
        <sz val="10"/>
        <rFont val="Arial"/>
        <family val="2"/>
        <charset val="204"/>
      </rPr>
      <t xml:space="preserve">
373,85 = [4 400 / 1,22 /  9,84] +  2% Заг.скл</t>
    </r>
  </si>
  <si>
    <r>
      <t>Наконечник медный луженый ТМЛ 6–4–4 UNP41-006-03-04</t>
    </r>
    <r>
      <rPr>
        <i/>
        <sz val="10"/>
        <rFont val="Arial"/>
        <family val="2"/>
        <charset val="204"/>
      </rPr>
      <t xml:space="preserve">
2,04 = [24 / 1,22 /  9,84] +  2% Заг.скл</t>
    </r>
  </si>
  <si>
    <r>
      <t>Наконечник медный луженый ТМЛ 10–5–5 UNP41-010-05-05</t>
    </r>
    <r>
      <rPr>
        <i/>
        <sz val="10"/>
        <rFont val="Arial"/>
        <family val="2"/>
        <charset val="204"/>
      </rPr>
      <t xml:space="preserve">
5,08 = [59,78 / 1,22 /  9,84] +  2% Заг.скл</t>
    </r>
  </si>
  <si>
    <r>
      <t>П-образный профиль PSM, L500, толщ.2,5 мм BPM2905</t>
    </r>
    <r>
      <rPr>
        <i/>
        <sz val="10"/>
        <rFont val="Arial"/>
        <family val="2"/>
        <charset val="204"/>
      </rPr>
      <t xml:space="preserve">
39,60 = [466 / 1,22 /  9,84] +  2% Заг.скл</t>
    </r>
  </si>
  <si>
    <r>
      <t>Шпилька М8х1000 CM200801</t>
    </r>
    <r>
      <rPr>
        <i/>
        <sz val="10"/>
        <rFont val="Arial"/>
        <family val="2"/>
        <charset val="204"/>
      </rPr>
      <t xml:space="preserve">
21,54 = [253,55 / 1,22 /  9,84] +  2% Заг.скл</t>
    </r>
  </si>
  <si>
    <r>
      <t>Шайба с узкими полями М8 CM240800</t>
    </r>
    <r>
      <rPr>
        <i/>
        <sz val="10"/>
        <rFont val="Arial"/>
        <family val="2"/>
        <charset val="204"/>
      </rPr>
      <t xml:space="preserve">
0,36 = [4,21 / 1,22 /  9,84] +  2% Заг.скл</t>
    </r>
  </si>
  <si>
    <r>
      <t>Угол CPO 90 горизонтальный 90° 400х80 в комплекте с крепежными элементами и соединительными пластинами, необходимыми для монтажа 36026K</t>
    </r>
    <r>
      <rPr>
        <i/>
        <sz val="10"/>
        <rFont val="Arial"/>
        <family val="2"/>
        <charset val="204"/>
      </rPr>
      <t xml:space="preserve">
380,64 = [4 480 / 1,22 /  9,84] +  2% Заг.скл</t>
    </r>
  </si>
  <si>
    <r>
      <t>Угол CPO 90 горизонтальный 90° 400х50 в комплекте с крепежными элементами и соединительными пластинами, необходимыми для монтажа 36006K</t>
    </r>
    <r>
      <rPr>
        <i/>
        <sz val="10"/>
        <rFont val="Arial"/>
        <family val="2"/>
        <charset val="204"/>
      </rPr>
      <t xml:space="preserve">
337,96 = [3 977,61 / 1,22 /  9,84] +  2% Заг.скл</t>
    </r>
  </si>
  <si>
    <r>
      <t>Переходник RRD правосторонний 400/300 H50 в комплекте с крепежными элементами и соединительными пластинами, необходимыми для монтажа 36339K</t>
    </r>
    <r>
      <rPr>
        <i/>
        <sz val="10"/>
        <rFont val="Arial"/>
        <family val="2"/>
        <charset val="204"/>
      </rPr>
      <t xml:space="preserve">
317,35 = [3 735 / 1,22 /  9,84] +  2% Заг.скл</t>
    </r>
  </si>
  <si>
    <r>
      <t>Переходник RRD правосторонний 400/200 H50 в комплекте с крепежными элементами и соединительными пластинами, необходимыми для монтажа 36338K</t>
    </r>
    <r>
      <rPr>
        <i/>
        <sz val="10"/>
        <rFont val="Arial"/>
        <family val="2"/>
        <charset val="204"/>
      </rPr>
      <t xml:space="preserve">
329,50 = [3 878 / 1,22 /  9,84] +  2% Заг.скл</t>
    </r>
  </si>
  <si>
    <r>
      <t>Угол CPO 90 горизонтальный 90° 300х50 в комплекте с крепежными элементами и соединительными пластинами, необходимыми для монтажа 36005K</t>
    </r>
    <r>
      <rPr>
        <i/>
        <sz val="10"/>
        <rFont val="Arial"/>
        <family val="2"/>
        <charset val="204"/>
      </rPr>
      <t xml:space="preserve">
269,17 = [3 168 / 1,22 /  9,84] +  2% Заг.скл</t>
    </r>
  </si>
  <si>
    <r>
      <t>Переходник RRD правосторонний 300/200 H50 в комплекте с крепежными  элементами и соединительными пластинами, необходимыми для монтажа 36337K</t>
    </r>
    <r>
      <rPr>
        <i/>
        <sz val="10"/>
        <rFont val="Arial"/>
        <family val="2"/>
        <charset val="204"/>
      </rPr>
      <t xml:space="preserve">
269,17 = [3 168 / 1,22 /  9,84] +  2% Заг.скл</t>
    </r>
  </si>
  <si>
    <r>
      <t>Ответвитель DPT Т-образный горизонтальный 200х50 в комплекте с крепежными элементами и соединит. пластинами, необходимыми для монтажа 36124K</t>
    </r>
    <r>
      <rPr>
        <i/>
        <sz val="10"/>
        <rFont val="Arial"/>
        <family val="2"/>
        <charset val="204"/>
      </rPr>
      <t xml:space="preserve">
318,28 = [3 746 / 1,22 /  9,84] +  2% Заг.скл</t>
    </r>
  </si>
  <si>
    <r>
      <t>Угол CPO 90 горизонтальный 90° 200х50 в комплекте с крепежными элементами и соединительными пластинами, необходимыми для монтажа 36004K</t>
    </r>
    <r>
      <rPr>
        <i/>
        <sz val="10"/>
        <rFont val="Arial"/>
        <family val="2"/>
        <charset val="204"/>
      </rPr>
      <t xml:space="preserve">
212,24 = [2 498 / 1,22 /  9,84] +  2% Заг.скл</t>
    </r>
  </si>
  <si>
    <r>
      <t>Угол CPO 45 горизонтальный 45° 200х50 в комплекте с крепежными элементами и соединительными пластинами, необходимыми для монтажа 36064K</t>
    </r>
    <r>
      <rPr>
        <i/>
        <sz val="10"/>
        <rFont val="Arial"/>
        <family val="2"/>
        <charset val="204"/>
      </rPr>
      <t xml:space="preserve">
193,97 = [2 283 / 1,22 /  9,84] +  2% Заг.скл</t>
    </r>
  </si>
  <si>
    <r>
      <t>Переходник RRD правосторонний 200/100 H50 в комплекте с крепежными элементами и соединительными пластинами, необходимыми для монтажа 36333K</t>
    </r>
    <r>
      <rPr>
        <i/>
        <sz val="10"/>
        <rFont val="Arial"/>
        <family val="2"/>
        <charset val="204"/>
      </rPr>
      <t xml:space="preserve">
239,94 = [2 824 / 1,22 /  9,84] +  2% Заг.скл</t>
    </r>
  </si>
  <si>
    <r>
      <t>Скоба SPC под лоток осн.100 мм BMT1010</t>
    </r>
    <r>
      <rPr>
        <i/>
        <sz val="10"/>
        <rFont val="Arial"/>
        <family val="2"/>
        <charset val="204"/>
      </rPr>
      <t xml:space="preserve">
64,66 = [761 / 1,22 /  9,84] +  2% Заг.скл</t>
    </r>
  </si>
  <si>
    <r>
      <t>Анкер-шуруп для бетона с внутренней резьбой М8, 6x55 мм CM57080655</t>
    </r>
    <r>
      <rPr>
        <i/>
        <sz val="10"/>
        <rFont val="Arial"/>
        <family val="2"/>
        <charset val="204"/>
      </rPr>
      <t xml:space="preserve">
27,19 = [320 / 1,22 /  9,84] +  2% Заг.скл</t>
    </r>
  </si>
  <si>
    <r>
      <t>Ответвитель DPT Т-образный горизонтальный 100х50 в комплекте с крепежными элементами и соединит. пластинами, необходимыми для монтажа 36122K</t>
    </r>
    <r>
      <rPr>
        <i/>
        <sz val="10"/>
        <rFont val="Arial"/>
        <family val="2"/>
        <charset val="204"/>
      </rPr>
      <t xml:space="preserve">
279,62 = [3 291 / 1,22 /  9,84] +  2% Заг.скл</t>
    </r>
  </si>
  <si>
    <r>
      <t>Угол CPO 90 горизонтальный 90° 100х50 в комплекте с крепежными элементами и соединительными пластинами, необходимыми для монтажа 36002K</t>
    </r>
    <r>
      <rPr>
        <i/>
        <sz val="10"/>
        <rFont val="Arial"/>
        <family val="2"/>
        <charset val="204"/>
      </rPr>
      <t xml:space="preserve">
171,62 = [2 019,81 / 1,22 /  9,84] +  2% Заг.скл</t>
    </r>
  </si>
  <si>
    <r>
      <t>Угол CPO 45 горизонтальный 45° 100х50 в комплекте с крепежными элементами и соединительными пластинами, необходимыми для монтажа 36062K</t>
    </r>
    <r>
      <rPr>
        <i/>
        <sz val="10"/>
        <rFont val="Arial"/>
        <family val="2"/>
        <charset val="204"/>
      </rPr>
      <t xml:space="preserve">
172,66 = [2 032 / 1,22 /  9,84] +  2% Заг.скл</t>
    </r>
  </si>
  <si>
    <r>
      <t>Стандартный анкер с болтом М8 CM430850</t>
    </r>
    <r>
      <rPr>
        <i/>
        <sz val="10"/>
        <rFont val="Arial"/>
        <family val="2"/>
        <charset val="204"/>
      </rPr>
      <t xml:space="preserve">
11,56 = [136 / 1,22 /  9,84] +  2% Заг.скл</t>
    </r>
  </si>
  <si>
    <r>
      <t>Угол вертикальный внутренний 90 градусов 50х100, 1,5 мм, в комплекте с крепежными элементами и соединительными пластинами, необходимыми для монтажа SIM510K</t>
    </r>
    <r>
      <rPr>
        <i/>
        <sz val="10"/>
        <rFont val="Arial"/>
        <family val="2"/>
        <charset val="204"/>
      </rPr>
      <t xml:space="preserve">
208,17 = [2 450 / 1,22 /  9,84] +  2% Заг.скл</t>
    </r>
  </si>
  <si>
    <r>
      <t>Угол вертикальный внешний 90 градусов 50х100, 1,5 мм, в комплекте с крепежными элементами и соединительными пластинами, необходимыми для монтажа SOM510K</t>
    </r>
    <r>
      <rPr>
        <i/>
        <sz val="10"/>
        <rFont val="Arial"/>
        <family val="2"/>
        <charset val="204"/>
      </rPr>
      <t xml:space="preserve">
345,64 = [4 068 / 1,22 /  9,84] +  2% Заг.скл</t>
    </r>
  </si>
  <si>
    <r>
      <t>ОБОРУДОВАНИЕ:_x000D_
Молниеприёмник-мачта ZANDZ модульный вертикальный 8,3 м с комплектом из 2х креплений к стене (нерж. сталь AISI 304; сечение &gt; 200мм2) ZZ-206-0083-3</t>
    </r>
    <r>
      <rPr>
        <i/>
        <sz val="10"/>
        <color rgb="FF821E82"/>
        <rFont val="Arial"/>
        <family val="2"/>
        <charset val="204"/>
      </rPr>
      <t xml:space="preserve">
8 141,79 = [72 137 / 1,22 /  7,57] +  3% Трансп +  1,2% Заг.скл</t>
    </r>
  </si>
  <si>
    <r>
      <t>ZANDZ Зажим к молниеприёмнику D42 мм для токоотводов (нержавеющая сталь) ZZ-202-002</t>
    </r>
    <r>
      <rPr>
        <i/>
        <sz val="10"/>
        <rFont val="Arial"/>
        <family val="2"/>
        <charset val="204"/>
      </rPr>
      <t xml:space="preserve">
348,42 = [4 100,75 / 1,22 /  9,84] +  2% Заг.скл</t>
    </r>
  </si>
  <si>
    <r>
      <t>Проволока ZANDZ стальная оцинкованная (D 8 мм / S 50 мм?; бухта 125 м) ZZ-502-008-125</t>
    </r>
    <r>
      <rPr>
        <i/>
        <sz val="10"/>
        <rFont val="Arial"/>
        <family val="2"/>
        <charset val="204"/>
      </rPr>
      <t xml:space="preserve">
10,17 = [119,7 / 1,22 /  9,84] +  2% Заг.скл</t>
    </r>
  </si>
  <si>
    <r>
      <t>Держатель для круглого проводника с возвышением 20 мм (D8-10; внутренняя резьба M6; толщина цинк. покрытия &gt; 30 мкм) ZZ-202-003</t>
    </r>
    <r>
      <rPr>
        <i/>
        <sz val="10"/>
        <rFont val="Arial"/>
        <family val="2"/>
        <charset val="204"/>
      </rPr>
      <t xml:space="preserve">
14,70 = [173 / 1,22 /  9,84] +  2% Заг.скл</t>
    </r>
  </si>
  <si>
    <r>
      <t>Зажим ZANDZ для круглого проводника универсальный (D6-10 мм; оцинкованная сталь) ZZ-202-021</t>
    </r>
    <r>
      <rPr>
        <i/>
        <sz val="10"/>
        <rFont val="Arial"/>
        <family val="2"/>
        <charset val="204"/>
      </rPr>
      <t xml:space="preserve">
22,43 = [264 / 1,22 /  9,84] +  2% Заг.скл</t>
    </r>
  </si>
  <si>
    <r>
      <t>Зажим ZANDZ для круглого проводника и полосы (D6-10 мм; до 50х6; оцинкованная сталь) ZZ-202-023</t>
    </r>
    <r>
      <rPr>
        <i/>
        <sz val="10"/>
        <rFont val="Arial"/>
        <family val="2"/>
        <charset val="204"/>
      </rPr>
      <t xml:space="preserve">
43,50 = [512 / 1,22 /  9,84] +  2% Заг.скл</t>
    </r>
  </si>
  <si>
    <r>
      <t>Держатель с крестовой фиксацией круглого проводника на плоской кровле ZZ-202-005</t>
    </r>
    <r>
      <rPr>
        <i/>
        <sz val="10"/>
        <rFont val="Arial"/>
        <family val="2"/>
        <charset val="204"/>
      </rPr>
      <t xml:space="preserve">
10,11 = [119 / 1,22 /  9,84] +  2% Заг.скл</t>
    </r>
  </si>
  <si>
    <r>
      <t>Коробка с шиной заземления (КУП) КУП2603- И</t>
    </r>
    <r>
      <rPr>
        <i/>
        <sz val="10"/>
        <rFont val="Arial"/>
        <family val="2"/>
        <charset val="204"/>
      </rPr>
      <t xml:space="preserve">
28,89 = [340 / 1,22 /  9,84] +  2% Заг.скл</t>
    </r>
  </si>
  <si>
    <r>
      <t>Провод ж/з цвета 4мм ПуГВнг(А)-LSLTX</t>
    </r>
    <r>
      <rPr>
        <i/>
        <sz val="10"/>
        <rFont val="Arial"/>
        <family val="2"/>
        <charset val="204"/>
      </rPr>
      <t xml:space="preserve">
5,45 = [64,05 / 1,22 /  9,84] +  2% Заг.скл</t>
    </r>
  </si>
  <si>
    <r>
      <t>Провод ж/з цвета 6мм ПуГВнг(А)-LSLTX</t>
    </r>
    <r>
      <rPr>
        <i/>
        <sz val="10"/>
        <rFont val="Arial"/>
        <family val="2"/>
        <charset val="204"/>
      </rPr>
      <t xml:space="preserve">
8,32 = [98 / 1,22 /  9,84] +  2% Заг.скл</t>
    </r>
  </si>
  <si>
    <r>
      <t>Провод ж/з цвета 25мм ПуГВнг(А)-LSLTX</t>
    </r>
    <r>
      <rPr>
        <i/>
        <sz val="10"/>
        <rFont val="Arial"/>
        <family val="2"/>
        <charset val="204"/>
      </rPr>
      <t xml:space="preserve">
30,32 = [356,85 / 1,22 /  9,84] +  2% Заг.скл</t>
    </r>
  </si>
  <si>
    <r>
      <t>Наконечник кабельный медный луженый ТМЛ 6–6–4 UNP41-006-06-04</t>
    </r>
    <r>
      <rPr>
        <i/>
        <sz val="10"/>
        <rFont val="Arial"/>
        <family val="2"/>
        <charset val="204"/>
      </rPr>
      <t xml:space="preserve">
1,84 = [21,66 / 1,22 /  9,84] +  2% Заг.скл</t>
    </r>
  </si>
  <si>
    <r>
      <t>Наконечник кабельный медный луженый UNP41-025-10-08</t>
    </r>
    <r>
      <rPr>
        <i/>
        <sz val="10"/>
        <rFont val="Arial"/>
        <family val="2"/>
        <charset val="204"/>
      </rPr>
      <t xml:space="preserve">
8,76 = [103,09 / 1,22 /  9,84] +  2% Заг.скл</t>
    </r>
  </si>
  <si>
    <t>ОБОРУДОВАНИЕ:_x000D_
Блок преобразователя импульсный БПИ для охранно-защитной дератизационной системы. Возможность подключения до 18 шт. БВУ, напряжение 220 В, мощность не более 15 Вт, диапазон рабочих температур от -20 до +50°C, габаритные размеры 230х120х50 мм</t>
  </si>
  <si>
    <t>ОБОРУДОВАНИЕ:_x000D_
Блок высоковольтного усилителя БВУ для охранно-защитной дератизационной системы. Может быть подключено до 5 м барьера электризуемого, напряжение 220 В, мощность не более 15 Вт, диапазон рабочих температур от -20 до +50°C, габаритные размеры 200х110х90 мм</t>
  </si>
  <si>
    <t xml:space="preserve"> тыс.руб.</t>
  </si>
  <si>
    <t xml:space="preserve">Составил   </t>
  </si>
  <si>
    <t>(должность, подпись, инициалы, фамилия)</t>
  </si>
  <si>
    <t xml:space="preserve">Проверил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</si>
</sst>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 #,##0.00"/>
  </numFmts>
  <fonts count="25" x14ac:knownFonts="1">
    <font>
      <sz val="10"/>
      <name val="Arial"/>
      <charset val="204"/>
    </font>
    <font>
      <b/>
      <sz val="10"/>
      <color indexed="12"/>
      <name val="Arial"/>
      <charset val="204"/>
    </font>
    <font>
      <sz val="10"/>
      <color indexed="18"/>
      <name val="Arial"/>
      <charset val="204"/>
    </font>
    <font>
      <b/>
      <sz val="10"/>
      <color indexed="16"/>
      <name val="Arial"/>
      <charset val="204"/>
    </font>
    <font>
      <b/>
      <sz val="10"/>
      <color indexed="20"/>
      <name val="Arial"/>
      <charset val="204"/>
    </font>
    <font>
      <b/>
      <sz val="10"/>
      <color indexed="17"/>
      <name val="Arial"/>
      <charset val="204"/>
    </font>
    <font>
      <sz val="10"/>
      <color indexed="17"/>
      <name val="Arial"/>
      <charset val="204"/>
    </font>
    <font>
      <sz val="10"/>
      <color indexed="12"/>
      <name val="Arial"/>
      <charset val="204"/>
    </font>
    <font>
      <sz val="10"/>
      <color indexed="14"/>
      <name val="Arial"/>
      <charset val="204"/>
    </font>
    <font>
      <sz val="10"/>
      <color indexed="16"/>
      <name val="Arial"/>
      <charset val="204"/>
    </font>
    <font>
      <sz val="10"/>
      <name val="Arial"/>
      <family val="2"/>
      <charset val="204"/>
    </font>
    <font>
      <sz val="9"/>
      <name val="Arial"/>
      <family val="2"/>
      <charset val="204"/>
    </font>
    <font>
      <sz val="11"/>
      <name val="Arial"/>
      <family val="2"/>
      <charset val="204"/>
    </font>
    <font>
      <b/>
      <sz val="13"/>
      <name val="Arial"/>
      <family val="2"/>
      <charset val="204"/>
    </font>
    <font>
      <b/>
      <sz val="12"/>
      <name val="Arial"/>
      <family val="2"/>
      <charset val="204"/>
    </font>
    <font>
      <sz val="12"/>
      <name val="Arial"/>
      <family val="2"/>
      <charset val="204"/>
    </font>
    <font>
      <b/>
      <sz val="14"/>
      <name val="Arial"/>
      <family val="2"/>
      <charset val="204"/>
    </font>
    <font>
      <b/>
      <sz val="11"/>
      <name val="Arial"/>
      <family val="2"/>
      <charset val="204"/>
    </font>
    <font>
      <i/>
      <sz val="11"/>
      <name val="Arial"/>
      <family val="2"/>
      <charset val="204"/>
    </font>
    <font>
      <sz val="11"/>
      <color rgb="FF821E82"/>
      <name val="Arial"/>
      <family val="2"/>
      <charset val="204"/>
    </font>
    <font>
      <i/>
      <sz val="11"/>
      <color rgb="FF821E82"/>
      <name val="Arial"/>
      <family val="2"/>
      <charset val="204"/>
    </font>
    <font>
      <i/>
      <sz val="10"/>
      <color rgb="FF821E82"/>
      <name val="Arial"/>
      <family val="2"/>
      <charset val="204"/>
    </font>
    <font>
      <sz val="10"/>
      <color rgb="FF821E82"/>
      <name val="Arial"/>
      <family val="2"/>
      <charset val="204"/>
    </font>
    <font>
      <b/>
      <sz val="11"/>
      <color rgb="FF821E82"/>
      <name val="Arial"/>
      <family val="2"/>
      <charset val="204"/>
    </font>
    <font>
      <i/>
      <sz val="10"/>
      <name val="Arial"/>
      <family val="2"/>
      <charset val="204"/>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3">
    <xf numFmtId="0" fontId="0" fillId="0" borderId="0" xfId="0"/>
    <xf numFmtId="0" fontId="1" fillId="0" borderId="0" xfId="0" applyFont="1"/>
    <xf numFmtId="0" fontId="2" fillId="0" borderId="0" xfId="0" applyFont="1"/>
    <xf numFmtId="0" fontId="2" fillId="0" borderId="0" xfId="0" applyFont="1" applyAlignment="1"/>
    <xf numFmtId="0" fontId="0" fillId="0" borderId="0" xfId="0" applyAlignment="1"/>
    <xf numFmtId="0" fontId="3" fillId="0" borderId="0" xfId="0" applyFont="1"/>
    <xf numFmtId="0" fontId="4" fillId="0" borderId="0" xfId="0" applyFont="1"/>
    <xf numFmtId="0" fontId="5" fillId="0" borderId="0" xfId="0" applyFont="1"/>
    <xf numFmtId="0" fontId="6" fillId="0" borderId="0" xfId="0" applyFont="1"/>
    <xf numFmtId="0" fontId="2" fillId="0" borderId="0" xfId="0" applyFont="1" applyAlignment="1">
      <alignment wrapText="1"/>
    </xf>
    <xf numFmtId="0" fontId="0" fillId="0" borderId="0" xfId="0" applyAlignment="1">
      <alignment wrapText="1"/>
    </xf>
    <xf numFmtId="0" fontId="1"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5" fillId="0" borderId="0" xfId="0" applyFont="1" applyAlignment="1"/>
    <xf numFmtId="0" fontId="4" fillId="0" borderId="0" xfId="0" applyFont="1" applyAlignment="1"/>
    <xf numFmtId="0" fontId="6" fillId="0" borderId="0" xfId="0" applyFont="1" applyAlignment="1"/>
    <xf numFmtId="0" fontId="11" fillId="0" borderId="0" xfId="0" applyFont="1"/>
    <xf numFmtId="0" fontId="12" fillId="0" borderId="0" xfId="0" applyFont="1" applyAlignment="1">
      <alignment horizontal="right"/>
    </xf>
    <xf numFmtId="0" fontId="12" fillId="0" borderId="0" xfId="0" applyFont="1"/>
    <xf numFmtId="0" fontId="13" fillId="0" borderId="0" xfId="0" applyFont="1"/>
    <xf numFmtId="0" fontId="14" fillId="0" borderId="0" xfId="0" applyFont="1" applyAlignment="1">
      <alignment horizontal="left"/>
    </xf>
    <xf numFmtId="0" fontId="12" fillId="0" borderId="0" xfId="0" applyFont="1" applyAlignment="1">
      <alignment horizontal="left"/>
    </xf>
    <xf numFmtId="0" fontId="12" fillId="0" borderId="0" xfId="0" applyFont="1" applyAlignment="1">
      <alignment horizontal="left"/>
    </xf>
    <xf numFmtId="0" fontId="12" fillId="0" borderId="0" xfId="0" applyFont="1" applyAlignment="1">
      <alignment wrapText="1"/>
    </xf>
    <xf numFmtId="0" fontId="12" fillId="0" borderId="0" xfId="0" applyFont="1" applyAlignment="1">
      <alignment horizontal="left" wrapText="1"/>
    </xf>
    <xf numFmtId="0" fontId="12" fillId="0" borderId="0" xfId="0" applyFont="1" applyAlignment="1">
      <alignment horizontal="right"/>
    </xf>
    <xf numFmtId="0" fontId="14" fillId="0" borderId="1" xfId="0" applyFont="1" applyBorder="1" applyAlignment="1">
      <alignment horizontal="center" wrapText="1"/>
    </xf>
    <xf numFmtId="0" fontId="11" fillId="0" borderId="2" xfId="0" applyFont="1" applyBorder="1" applyAlignment="1">
      <alignment horizontal="center"/>
    </xf>
    <xf numFmtId="0" fontId="15" fillId="0" borderId="1" xfId="0" applyFont="1" applyBorder="1" applyAlignment="1">
      <alignment horizontal="center" wrapText="1"/>
    </xf>
    <xf numFmtId="0" fontId="16" fillId="0" borderId="1" xfId="0" applyFont="1" applyBorder="1" applyAlignment="1">
      <alignment horizontal="center" wrapText="1"/>
    </xf>
    <xf numFmtId="0" fontId="11" fillId="0" borderId="0" xfId="0" applyFont="1" applyAlignment="1">
      <alignment horizontal="center" wrapText="1"/>
    </xf>
    <xf numFmtId="0" fontId="0" fillId="0" borderId="0" xfId="0"/>
    <xf numFmtId="0" fontId="12" fillId="0" borderId="1" xfId="0" applyFont="1" applyBorder="1" applyAlignment="1">
      <alignment horizontal="left" wrapText="1"/>
    </xf>
    <xf numFmtId="0" fontId="12" fillId="0" borderId="0" xfId="0" applyFont="1" applyAlignment="1">
      <alignment horizontal="left" wrapText="1"/>
    </xf>
    <xf numFmtId="0" fontId="12" fillId="0" borderId="0" xfId="0" applyFont="1" applyAlignment="1">
      <alignment horizontal="center" vertical="center" wrapText="1"/>
    </xf>
    <xf numFmtId="0" fontId="17" fillId="0" borderId="0" xfId="0" applyFont="1" applyAlignment="1">
      <alignment horizontal="left"/>
    </xf>
    <xf numFmtId="164" fontId="17" fillId="0" borderId="0" xfId="0" applyNumberFormat="1" applyFont="1"/>
    <xf numFmtId="0" fontId="17" fillId="0" borderId="0" xfId="0" applyFont="1"/>
    <xf numFmtId="164" fontId="12" fillId="0" borderId="0" xfId="0" applyNumberFormat="1" applyFont="1"/>
    <xf numFmtId="0" fontId="12" fillId="0" borderId="0" xfId="1" applyFont="1" applyAlignment="1">
      <alignment horizontal="left"/>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4" fillId="0" borderId="1" xfId="0" applyFont="1" applyBorder="1" applyAlignment="1">
      <alignment horizontal="center" wrapText="1"/>
    </xf>
    <xf numFmtId="0" fontId="12" fillId="0" borderId="1" xfId="0" applyFont="1" applyBorder="1" applyAlignment="1">
      <alignment horizontal="left" wrapText="1"/>
    </xf>
    <xf numFmtId="0" fontId="13" fillId="0" borderId="0" xfId="0" applyFont="1"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right" vertical="top"/>
    </xf>
    <xf numFmtId="0" fontId="18" fillId="0" borderId="0" xfId="0" applyFont="1" applyAlignment="1">
      <alignment horizontal="right" vertical="top" wrapText="1"/>
    </xf>
    <xf numFmtId="0" fontId="12" fillId="0" borderId="0" xfId="0" applyFont="1" applyAlignment="1">
      <alignment horizontal="right" vertical="top" wrapText="1"/>
    </xf>
    <xf numFmtId="164" fontId="12" fillId="0" borderId="0" xfId="0" applyNumberFormat="1" applyFont="1" applyAlignment="1">
      <alignment horizontal="right" vertical="top"/>
    </xf>
    <xf numFmtId="0" fontId="12" fillId="0" borderId="0" xfId="0" quotePrefix="1" applyFont="1" applyAlignment="1">
      <alignment horizontal="right" vertical="top" wrapText="1"/>
    </xf>
    <xf numFmtId="164" fontId="18" fillId="0" borderId="0" xfId="0" applyNumberFormat="1" applyFont="1" applyAlignment="1">
      <alignment horizontal="right" vertical="top"/>
    </xf>
    <xf numFmtId="0" fontId="12" fillId="0" borderId="1" xfId="0" applyFont="1" applyBorder="1" applyAlignment="1">
      <alignment horizontal="left" vertical="top" wrapText="1"/>
    </xf>
    <xf numFmtId="0" fontId="18" fillId="0" borderId="1" xfId="0" applyFont="1" applyBorder="1" applyAlignment="1">
      <alignment horizontal="right" vertical="top" wrapText="1"/>
    </xf>
    <xf numFmtId="0" fontId="12" fillId="0" borderId="1" xfId="0" applyFont="1" applyBorder="1" applyAlignment="1">
      <alignment horizontal="right" vertical="top"/>
    </xf>
    <xf numFmtId="164" fontId="12" fillId="0" borderId="1" xfId="0" applyNumberFormat="1" applyFont="1" applyBorder="1" applyAlignment="1">
      <alignment horizontal="right" vertical="top"/>
    </xf>
    <xf numFmtId="0" fontId="12" fillId="0" borderId="1" xfId="0" quotePrefix="1" applyFont="1" applyBorder="1" applyAlignment="1">
      <alignment horizontal="right" vertical="top" wrapText="1"/>
    </xf>
    <xf numFmtId="0" fontId="17" fillId="0" borderId="0" xfId="0" applyFont="1" applyAlignment="1">
      <alignment vertical="top"/>
    </xf>
    <xf numFmtId="164" fontId="17" fillId="0" borderId="2" xfId="0" applyNumberFormat="1" applyFont="1" applyBorder="1" applyAlignment="1">
      <alignment horizontal="right" vertical="top"/>
    </xf>
    <xf numFmtId="0" fontId="17" fillId="0" borderId="0" xfId="0" applyFont="1" applyAlignment="1">
      <alignment horizontal="right" vertical="top"/>
    </xf>
    <xf numFmtId="164" fontId="17" fillId="0" borderId="0" xfId="0" applyNumberFormat="1" applyFont="1" applyAlignment="1">
      <alignment horizontal="right" vertical="top"/>
    </xf>
    <xf numFmtId="164" fontId="0" fillId="0" borderId="0" xfId="0" applyNumberFormat="1"/>
    <xf numFmtId="0" fontId="10" fillId="0" borderId="0" xfId="0" applyFont="1" applyAlignment="1">
      <alignment vertical="top" wrapText="1"/>
    </xf>
    <xf numFmtId="0" fontId="17" fillId="0" borderId="0" xfId="0" applyFont="1" applyAlignment="1">
      <alignment horizontal="left" wrapText="1"/>
    </xf>
    <xf numFmtId="0" fontId="19" fillId="0" borderId="0" xfId="0" applyFont="1" applyAlignment="1">
      <alignment horizontal="left" vertical="top" wrapText="1"/>
    </xf>
    <xf numFmtId="0" fontId="20" fillId="0" borderId="0" xfId="0" applyFont="1" applyAlignment="1">
      <alignment horizontal="right" vertical="top" wrapText="1"/>
    </xf>
    <xf numFmtId="0" fontId="19" fillId="0" borderId="0" xfId="0" applyFont="1" applyAlignment="1">
      <alignment horizontal="right" vertical="top"/>
    </xf>
    <xf numFmtId="164" fontId="19" fillId="0" borderId="0" xfId="0" applyNumberFormat="1" applyFont="1" applyAlignment="1">
      <alignment horizontal="right" vertical="top"/>
    </xf>
    <xf numFmtId="0" fontId="19" fillId="0" borderId="0" xfId="0" quotePrefix="1" applyFont="1" applyAlignment="1">
      <alignment horizontal="right" vertical="top" wrapText="1"/>
    </xf>
    <xf numFmtId="0" fontId="19" fillId="0" borderId="1" xfId="0" applyFont="1" applyBorder="1" applyAlignment="1">
      <alignment horizontal="left" vertical="top" wrapText="1"/>
    </xf>
    <xf numFmtId="0" fontId="20" fillId="0" borderId="1" xfId="0" applyFont="1" applyBorder="1" applyAlignment="1">
      <alignment horizontal="right" vertical="top" wrapText="1"/>
    </xf>
    <xf numFmtId="0" fontId="19" fillId="0" borderId="1" xfId="0" applyFont="1" applyBorder="1" applyAlignment="1">
      <alignment horizontal="right" vertical="top"/>
    </xf>
    <xf numFmtId="164" fontId="19" fillId="0" borderId="1" xfId="0" applyNumberFormat="1" applyFont="1" applyBorder="1" applyAlignment="1">
      <alignment horizontal="right" vertical="top"/>
    </xf>
    <xf numFmtId="0" fontId="19" fillId="0" borderId="1" xfId="0" quotePrefix="1" applyFont="1" applyBorder="1" applyAlignment="1">
      <alignment horizontal="right" vertical="top" wrapText="1"/>
    </xf>
    <xf numFmtId="0" fontId="22" fillId="0" borderId="0" xfId="0" applyFont="1"/>
    <xf numFmtId="0" fontId="23" fillId="0" borderId="0" xfId="0" applyFont="1" applyAlignment="1">
      <alignment vertical="top"/>
    </xf>
    <xf numFmtId="164" fontId="23" fillId="0" borderId="2" xfId="0" applyNumberFormat="1" applyFont="1" applyBorder="1" applyAlignment="1">
      <alignment horizontal="right" vertical="top"/>
    </xf>
    <xf numFmtId="0" fontId="0" fillId="0" borderId="1" xfId="0" applyBorder="1"/>
    <xf numFmtId="0" fontId="10" fillId="0" borderId="1" xfId="0" applyFont="1" applyBorder="1" applyAlignment="1">
      <alignment vertical="top" wrapText="1"/>
    </xf>
    <xf numFmtId="0" fontId="12" fillId="0" borderId="0" xfId="0" applyFont="1" applyAlignment="1">
      <alignment horizontal="right" vertical="center"/>
    </xf>
    <xf numFmtId="0" fontId="12" fillId="0" borderId="1" xfId="0" applyFont="1" applyBorder="1"/>
  </cellXfs>
  <cellStyles count="2">
    <cellStyle name="Обычный" xfId="0" builtinId="0"/>
    <cellStyle name="Обычный 4" xfId="1" xr:uid="{78501B20-D5B0-4F6D-AEF7-25A0B440C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A22E-6608-40D7-90B7-C28279DD5829}">
  <sheetPr>
    <pageSetUpPr fitToPage="1"/>
  </sheetPr>
  <dimension ref="A1:AP2298"/>
  <sheetViews>
    <sheetView tabSelected="1" zoomScaleNormal="100" workbookViewId="0"/>
  </sheetViews>
  <sheetFormatPr defaultRowHeight="12.5" x14ac:dyDescent="0.25"/>
  <cols>
    <col min="1" max="1" width="5.6328125" customWidth="1"/>
    <col min="2" max="2" width="11.6328125" customWidth="1"/>
    <col min="3" max="3" width="40.6328125" customWidth="1"/>
    <col min="4" max="4" width="11.6328125" customWidth="1"/>
    <col min="5" max="6" width="10.7265625" bestFit="1" customWidth="1"/>
    <col min="7" max="7" width="8.453125" bestFit="1" customWidth="1"/>
    <col min="8" max="8" width="8.90625" bestFit="1" customWidth="1"/>
    <col min="9" max="9" width="10.7265625" bestFit="1" customWidth="1"/>
    <col min="10" max="10" width="9.81640625" bestFit="1" customWidth="1"/>
    <col min="11" max="11" width="12.54296875" bestFit="1" customWidth="1"/>
    <col min="15" max="41" width="0" hidden="1" customWidth="1"/>
    <col min="42" max="42" width="127.26953125" hidden="1" customWidth="1"/>
    <col min="43" max="47" width="0" hidden="1" customWidth="1"/>
  </cols>
  <sheetData>
    <row r="1" spans="1:42" x14ac:dyDescent="0.25">
      <c r="A1" s="18" t="str">
        <f>Source!B1</f>
        <v>Smeta.RU  (495) 974-1589</v>
      </c>
    </row>
    <row r="2" spans="1:42" ht="14" x14ac:dyDescent="0.3">
      <c r="A2" s="19"/>
      <c r="B2" s="19"/>
      <c r="C2" s="19"/>
      <c r="D2" s="19"/>
      <c r="E2" s="19"/>
      <c r="F2" s="19"/>
      <c r="G2" s="19"/>
      <c r="H2" s="19"/>
      <c r="I2" s="19"/>
      <c r="J2" s="27" t="s">
        <v>2555</v>
      </c>
      <c r="K2" s="27"/>
    </row>
    <row r="3" spans="1:42" ht="16.5" x14ac:dyDescent="0.35">
      <c r="A3" s="21"/>
      <c r="B3" s="22" t="s">
        <v>2553</v>
      </c>
      <c r="C3" s="22"/>
      <c r="D3" s="22"/>
      <c r="E3" s="22"/>
      <c r="F3" s="20"/>
      <c r="G3" s="22" t="s">
        <v>2554</v>
      </c>
      <c r="H3" s="22"/>
      <c r="I3" s="22"/>
      <c r="J3" s="22"/>
      <c r="K3" s="22"/>
    </row>
    <row r="4" spans="1:42" ht="14" x14ac:dyDescent="0.3">
      <c r="A4" s="20"/>
      <c r="B4" s="23"/>
      <c r="C4" s="23"/>
      <c r="D4" s="23"/>
      <c r="E4" s="23"/>
      <c r="F4" s="20"/>
      <c r="G4" s="23"/>
      <c r="H4" s="23"/>
      <c r="I4" s="23"/>
      <c r="J4" s="23"/>
      <c r="K4" s="23"/>
    </row>
    <row r="5" spans="1:42" ht="14" x14ac:dyDescent="0.3">
      <c r="A5" s="20"/>
      <c r="B5" s="20"/>
      <c r="C5" s="24"/>
      <c r="D5" s="24"/>
      <c r="E5" s="24"/>
      <c r="F5" s="20"/>
      <c r="G5" s="24"/>
      <c r="H5" s="24"/>
      <c r="I5" s="24"/>
      <c r="J5" s="24"/>
      <c r="K5" s="24"/>
    </row>
    <row r="6" spans="1:42" ht="14" x14ac:dyDescent="0.3">
      <c r="A6" s="24"/>
      <c r="B6" s="23" t="str">
        <f>CONCATENATE("______________________ ", IF(Source!AL12&lt;&gt;"", Source!AL12, ""))</f>
        <v xml:space="preserve">______________________ </v>
      </c>
      <c r="C6" s="23"/>
      <c r="D6" s="23"/>
      <c r="E6" s="23"/>
      <c r="F6" s="20"/>
      <c r="G6" s="23" t="str">
        <f>CONCATENATE("______________________ ", IF(Source!AH12&lt;&gt;"", Source!AH12, ""))</f>
        <v xml:space="preserve">______________________ </v>
      </c>
      <c r="H6" s="23"/>
      <c r="I6" s="23"/>
      <c r="J6" s="23"/>
      <c r="K6" s="23"/>
    </row>
    <row r="7" spans="1:42" ht="14" x14ac:dyDescent="0.3">
      <c r="A7" s="25"/>
      <c r="B7" s="26" t="s">
        <v>2556</v>
      </c>
      <c r="C7" s="26"/>
      <c r="D7" s="26"/>
      <c r="E7" s="26"/>
      <c r="F7" s="20"/>
      <c r="G7" s="26" t="s">
        <v>2556</v>
      </c>
      <c r="H7" s="26"/>
      <c r="I7" s="26"/>
      <c r="J7" s="26"/>
      <c r="K7" s="26"/>
    </row>
    <row r="9" spans="1:42" ht="14" x14ac:dyDescent="0.3">
      <c r="A9" s="20"/>
      <c r="B9" s="20"/>
      <c r="C9" s="20"/>
      <c r="D9" s="20"/>
      <c r="E9" s="20"/>
      <c r="F9" s="20"/>
      <c r="G9" s="20"/>
      <c r="H9" s="20"/>
      <c r="I9" s="20"/>
      <c r="J9" s="20"/>
      <c r="K9" s="20"/>
    </row>
    <row r="10" spans="1:42" ht="46.5" x14ac:dyDescent="0.35">
      <c r="A10" s="28" t="s">
        <v>2577</v>
      </c>
      <c r="B10" s="28"/>
      <c r="C10" s="28"/>
      <c r="D10" s="28"/>
      <c r="E10" s="28"/>
      <c r="F10" s="28"/>
      <c r="G10" s="28"/>
      <c r="H10" s="28"/>
      <c r="I10" s="28"/>
      <c r="J10" s="28"/>
      <c r="K10" s="28"/>
      <c r="AP10" s="44" t="s">
        <v>2577</v>
      </c>
    </row>
    <row r="11" spans="1:42" x14ac:dyDescent="0.25">
      <c r="A11" s="29" t="s">
        <v>2557</v>
      </c>
      <c r="B11" s="29"/>
      <c r="C11" s="29"/>
      <c r="D11" s="29"/>
      <c r="E11" s="29"/>
      <c r="F11" s="29"/>
      <c r="G11" s="29"/>
      <c r="H11" s="29"/>
      <c r="I11" s="29"/>
      <c r="J11" s="29"/>
      <c r="K11" s="29"/>
    </row>
    <row r="12" spans="1:42" ht="14" x14ac:dyDescent="0.3">
      <c r="A12" s="20"/>
      <c r="B12" s="20"/>
      <c r="C12" s="20"/>
      <c r="D12" s="20"/>
      <c r="E12" s="20"/>
      <c r="F12" s="20"/>
      <c r="G12" s="20"/>
      <c r="H12" s="20"/>
      <c r="I12" s="20"/>
      <c r="J12" s="20"/>
      <c r="K12" s="20"/>
    </row>
    <row r="13" spans="1:42" ht="15.5" x14ac:dyDescent="0.35">
      <c r="A13" s="28" t="str">
        <f>CONCATENATE( "ЛОКАЛЬНАЯ СМЕТА № ",IF(Source!F12&lt;&gt;"Новый объект", Source!F12, ""))</f>
        <v>ЛОКАЛЬНАЯ СМЕТА № 02-01-03</v>
      </c>
      <c r="B13" s="30"/>
      <c r="C13" s="30"/>
      <c r="D13" s="30"/>
      <c r="E13" s="30"/>
      <c r="F13" s="30"/>
      <c r="G13" s="30"/>
      <c r="H13" s="30"/>
      <c r="I13" s="30"/>
      <c r="J13" s="30"/>
      <c r="K13" s="30"/>
    </row>
    <row r="14" spans="1:42" ht="14" x14ac:dyDescent="0.3">
      <c r="A14" s="20"/>
      <c r="B14" s="20"/>
      <c r="C14" s="20"/>
      <c r="D14" s="20"/>
      <c r="E14" s="20"/>
      <c r="F14" s="20"/>
      <c r="G14" s="20"/>
      <c r="H14" s="20"/>
      <c r="I14" s="20"/>
      <c r="J14" s="20"/>
      <c r="K14" s="20"/>
    </row>
    <row r="15" spans="1:42" ht="18" x14ac:dyDescent="0.4">
      <c r="A15" s="31"/>
      <c r="B15" s="31"/>
      <c r="C15" s="31"/>
      <c r="D15" s="31"/>
      <c r="E15" s="31"/>
      <c r="F15" s="31"/>
      <c r="G15" s="31"/>
      <c r="H15" s="31"/>
      <c r="I15" s="31"/>
      <c r="J15" s="31"/>
      <c r="K15" s="31"/>
    </row>
    <row r="16" spans="1:42" x14ac:dyDescent="0.25">
      <c r="A16" s="32" t="s">
        <v>2558</v>
      </c>
      <c r="B16" s="33"/>
      <c r="C16" s="33"/>
      <c r="D16" s="33"/>
      <c r="E16" s="33"/>
      <c r="F16" s="33"/>
      <c r="G16" s="33"/>
      <c r="H16" s="33"/>
      <c r="I16" s="33"/>
      <c r="J16" s="33"/>
      <c r="K16" s="33"/>
    </row>
    <row r="17" spans="1:42" ht="14" x14ac:dyDescent="0.3">
      <c r="A17" s="20"/>
      <c r="B17" s="20"/>
      <c r="C17" s="20"/>
      <c r="D17" s="20"/>
      <c r="E17" s="20"/>
      <c r="F17" s="20"/>
      <c r="G17" s="20"/>
      <c r="H17" s="20"/>
      <c r="I17" s="20"/>
      <c r="J17" s="20"/>
      <c r="K17" s="20"/>
    </row>
    <row r="18" spans="1:42" ht="14" x14ac:dyDescent="0.3">
      <c r="A18" s="34" t="str">
        <f>CONCATENATE( "Основание: чертежи № ", Source!J12)</f>
        <v>Основание: чертежи № 2024-00375-01-0-ИОС1, 2024-00375-01-0-ООС2</v>
      </c>
      <c r="B18" s="34"/>
      <c r="C18" s="34"/>
      <c r="D18" s="34"/>
      <c r="E18" s="34"/>
      <c r="F18" s="34"/>
      <c r="G18" s="34"/>
      <c r="H18" s="34"/>
      <c r="I18" s="34"/>
      <c r="J18" s="34"/>
      <c r="K18" s="34"/>
    </row>
    <row r="19" spans="1:42" ht="14" x14ac:dyDescent="0.3">
      <c r="A19" s="35"/>
      <c r="B19" s="35"/>
      <c r="C19" s="35"/>
      <c r="D19" s="35"/>
      <c r="E19" s="35"/>
      <c r="F19" s="35"/>
      <c r="G19" s="35"/>
      <c r="H19" s="35"/>
      <c r="I19" s="35"/>
      <c r="J19" s="35"/>
      <c r="K19" s="35"/>
    </row>
    <row r="20" spans="1:42" ht="70" x14ac:dyDescent="0.3">
      <c r="A20" s="20"/>
      <c r="B20" s="20"/>
      <c r="C20" s="20"/>
      <c r="D20" s="20"/>
      <c r="E20" s="20"/>
      <c r="F20" s="20"/>
      <c r="G20" s="20"/>
      <c r="H20" s="20"/>
      <c r="I20" s="36" t="s">
        <v>2559</v>
      </c>
      <c r="J20" s="36" t="s">
        <v>2560</v>
      </c>
      <c r="K20" s="20"/>
    </row>
    <row r="21" spans="1:42" ht="14" x14ac:dyDescent="0.3">
      <c r="A21" s="20"/>
      <c r="B21" s="20"/>
      <c r="C21" s="20"/>
      <c r="D21" s="20"/>
      <c r="E21" s="37" t="s">
        <v>2561</v>
      </c>
      <c r="F21" s="37"/>
      <c r="G21" s="37"/>
      <c r="H21" s="37"/>
      <c r="I21" s="38">
        <f>I22+I23+I24+I25</f>
        <v>5734.48</v>
      </c>
      <c r="J21" s="38">
        <f>J22+J23+J24+J25</f>
        <v>78658.439999999988</v>
      </c>
      <c r="K21" s="39" t="s">
        <v>2759</v>
      </c>
    </row>
    <row r="22" spans="1:42" ht="14" x14ac:dyDescent="0.3">
      <c r="A22" s="20"/>
      <c r="B22" s="20"/>
      <c r="C22" s="20"/>
      <c r="D22" s="20"/>
      <c r="E22" s="23" t="s">
        <v>110</v>
      </c>
      <c r="F22" s="23"/>
      <c r="G22" s="23"/>
      <c r="H22" s="23"/>
      <c r="I22" s="40">
        <f>ROUND((Source!F1478)/1000, 2)</f>
        <v>261.16000000000003</v>
      </c>
      <c r="J22" s="40">
        <f>ROUND((Source!P1478)/1000, 2)</f>
        <v>14439.08</v>
      </c>
      <c r="K22" s="20" t="s">
        <v>2759</v>
      </c>
    </row>
    <row r="23" spans="1:42" ht="14" x14ac:dyDescent="0.3">
      <c r="A23" s="20"/>
      <c r="B23" s="20"/>
      <c r="C23" s="20"/>
      <c r="D23" s="20"/>
      <c r="E23" s="23" t="s">
        <v>2562</v>
      </c>
      <c r="F23" s="23"/>
      <c r="G23" s="23"/>
      <c r="H23" s="23"/>
      <c r="I23" s="40">
        <f>ROUND((Source!F1479)/1000, 2)</f>
        <v>4377.25</v>
      </c>
      <c r="J23" s="40">
        <f>ROUND((Source!P1479)/1000, 2)</f>
        <v>55954.02</v>
      </c>
      <c r="K23" s="20" t="s">
        <v>2759</v>
      </c>
    </row>
    <row r="24" spans="1:42" ht="14" x14ac:dyDescent="0.3">
      <c r="A24" s="20"/>
      <c r="B24" s="20"/>
      <c r="C24" s="20"/>
      <c r="D24" s="20"/>
      <c r="E24" s="23" t="s">
        <v>1378</v>
      </c>
      <c r="F24" s="23"/>
      <c r="G24" s="23"/>
      <c r="H24" s="23"/>
      <c r="I24" s="40">
        <f>ROUND((Source!F1470)/1000, 2)</f>
        <v>1096.07</v>
      </c>
      <c r="J24" s="40">
        <f>ROUND((Source!P1470)/1000, 2)</f>
        <v>8265.34</v>
      </c>
      <c r="K24" s="20" t="s">
        <v>2759</v>
      </c>
    </row>
    <row r="25" spans="1:42" ht="14" x14ac:dyDescent="0.3">
      <c r="A25" s="20"/>
      <c r="B25" s="20"/>
      <c r="C25" s="20"/>
      <c r="D25" s="20"/>
      <c r="E25" s="23" t="s">
        <v>2563</v>
      </c>
      <c r="F25" s="23"/>
      <c r="G25" s="23"/>
      <c r="H25" s="23"/>
      <c r="I25" s="40">
        <f>ROUND((Source!F1480+Source!F1481)/1000, 2)</f>
        <v>0</v>
      </c>
      <c r="J25" s="40">
        <f>ROUND((Source!P1480+Source!P1481)/1000, 2)</f>
        <v>0</v>
      </c>
      <c r="K25" s="20" t="s">
        <v>2759</v>
      </c>
    </row>
    <row r="26" spans="1:42" ht="14" x14ac:dyDescent="0.3">
      <c r="A26" s="20"/>
      <c r="B26" s="20"/>
      <c r="C26" s="20"/>
      <c r="D26" s="20"/>
      <c r="E26" s="23" t="s">
        <v>2564</v>
      </c>
      <c r="F26" s="23"/>
      <c r="G26" s="23"/>
      <c r="H26" s="23"/>
      <c r="I26" s="40">
        <f>(Source!F1476+ Source!F1475)/1000</f>
        <v>275.98457999999999</v>
      </c>
      <c r="J26" s="40">
        <f>((Source!P1476 + Source!P1475)/1000)</f>
        <v>15551.73106</v>
      </c>
      <c r="K26" s="20" t="s">
        <v>2759</v>
      </c>
    </row>
    <row r="27" spans="1:42" ht="14" x14ac:dyDescent="0.3">
      <c r="A27" s="20"/>
      <c r="B27" s="20"/>
      <c r="C27" s="20"/>
      <c r="D27" s="20"/>
      <c r="E27" s="23" t="s">
        <v>2565</v>
      </c>
      <c r="F27" s="23"/>
      <c r="G27" s="23"/>
      <c r="H27" s="23"/>
      <c r="I27" s="40">
        <f>Source!F1483</f>
        <v>23259.424665071991</v>
      </c>
      <c r="J27" s="40"/>
      <c r="K27" s="20" t="s">
        <v>1554</v>
      </c>
    </row>
    <row r="28" spans="1:42" ht="14" hidden="1" x14ac:dyDescent="0.3">
      <c r="A28" s="20"/>
      <c r="B28" s="20"/>
      <c r="C28" s="20"/>
      <c r="D28" s="20"/>
      <c r="E28" s="23" t="s">
        <v>2566</v>
      </c>
      <c r="F28" s="23"/>
      <c r="G28" s="23"/>
      <c r="H28" s="23"/>
      <c r="I28" s="40"/>
      <c r="J28" s="40"/>
      <c r="K28" s="20"/>
    </row>
    <row r="29" spans="1:42" ht="14" hidden="1" x14ac:dyDescent="0.3">
      <c r="A29" s="20"/>
      <c r="B29" s="20"/>
      <c r="C29" s="20"/>
      <c r="D29" s="20"/>
      <c r="E29" s="41" t="s">
        <v>201</v>
      </c>
      <c r="F29" s="41"/>
      <c r="G29" s="41"/>
      <c r="H29" s="41"/>
      <c r="I29" s="40">
        <f>SUM(Y1:Y2291)/1000</f>
        <v>0</v>
      </c>
      <c r="J29" s="40">
        <f>SUM(Z1:Z2291)/1000</f>
        <v>0</v>
      </c>
      <c r="K29" s="20" t="s">
        <v>2759</v>
      </c>
    </row>
    <row r="30" spans="1:42" ht="14" x14ac:dyDescent="0.3">
      <c r="A30" s="20"/>
      <c r="B30" s="20"/>
      <c r="C30" s="20"/>
      <c r="D30" s="20"/>
      <c r="E30" s="20"/>
      <c r="F30" s="24"/>
      <c r="G30" s="24"/>
      <c r="H30" s="24"/>
      <c r="I30" s="40"/>
      <c r="J30" s="40"/>
      <c r="K30" s="20"/>
    </row>
    <row r="31" spans="1:42" ht="14" x14ac:dyDescent="0.3">
      <c r="A31" s="20" t="s">
        <v>2578</v>
      </c>
      <c r="B31" s="20"/>
      <c r="C31" s="20"/>
      <c r="D31" s="20"/>
      <c r="E31" s="20"/>
      <c r="F31" s="24"/>
      <c r="G31" s="24"/>
      <c r="H31" s="24"/>
      <c r="I31" s="40"/>
      <c r="J31" s="40"/>
      <c r="K31" s="20"/>
    </row>
    <row r="32" spans="1:42" ht="28" x14ac:dyDescent="0.3">
      <c r="A32" s="34" t="s">
        <v>2579</v>
      </c>
      <c r="B32" s="34"/>
      <c r="C32" s="34"/>
      <c r="D32" s="34"/>
      <c r="E32" s="34"/>
      <c r="F32" s="34"/>
      <c r="G32" s="34"/>
      <c r="H32" s="34"/>
      <c r="I32" s="34"/>
      <c r="J32" s="34"/>
      <c r="K32" s="34"/>
      <c r="AP32" s="45" t="s">
        <v>2579</v>
      </c>
    </row>
    <row r="33" spans="1:29" ht="140" x14ac:dyDescent="0.25">
      <c r="A33" s="42" t="s">
        <v>2567</v>
      </c>
      <c r="B33" s="42" t="s">
        <v>2568</v>
      </c>
      <c r="C33" s="42" t="s">
        <v>2569</v>
      </c>
      <c r="D33" s="42" t="s">
        <v>2570</v>
      </c>
      <c r="E33" s="42" t="s">
        <v>2571</v>
      </c>
      <c r="F33" s="42" t="s">
        <v>2572</v>
      </c>
      <c r="G33" s="43" t="s">
        <v>2573</v>
      </c>
      <c r="H33" s="43" t="s">
        <v>2574</v>
      </c>
      <c r="I33" s="42" t="s">
        <v>2580</v>
      </c>
      <c r="J33" s="42" t="s">
        <v>2575</v>
      </c>
      <c r="K33" s="42" t="s">
        <v>2576</v>
      </c>
    </row>
    <row r="34" spans="1:29" ht="14" x14ac:dyDescent="0.25">
      <c r="A34" s="42">
        <v>1</v>
      </c>
      <c r="B34" s="42">
        <v>2</v>
      </c>
      <c r="C34" s="42">
        <v>3</v>
      </c>
      <c r="D34" s="42">
        <v>4</v>
      </c>
      <c r="E34" s="42">
        <v>5</v>
      </c>
      <c r="F34" s="42">
        <v>6</v>
      </c>
      <c r="G34" s="42">
        <v>7</v>
      </c>
      <c r="H34" s="42">
        <v>8</v>
      </c>
      <c r="I34" s="42">
        <v>9</v>
      </c>
      <c r="J34" s="42">
        <v>10</v>
      </c>
      <c r="K34" s="42">
        <v>11</v>
      </c>
    </row>
    <row r="36" spans="1:29" ht="16.5" x14ac:dyDescent="0.25">
      <c r="A36" s="46" t="str">
        <f>CONCATENATE("Локальная смета: ",IF(Source!G20&lt;&gt;"Новая локальная смета", Source!G20, ""))</f>
        <v>Локальная смета: Система электроснабжения</v>
      </c>
      <c r="B36" s="46"/>
      <c r="C36" s="46"/>
      <c r="D36" s="46"/>
      <c r="E36" s="46"/>
      <c r="F36" s="46"/>
      <c r="G36" s="46"/>
      <c r="H36" s="46"/>
      <c r="I36" s="46"/>
      <c r="J36" s="46"/>
      <c r="K36" s="46"/>
    </row>
    <row r="38" spans="1:29" ht="16.5" x14ac:dyDescent="0.25">
      <c r="A38" s="46" t="str">
        <f>CONCATENATE("Раздел: ",IF(Source!G24&lt;&gt;"Новый раздел", Source!G24, ""))</f>
        <v>Раздел: Демонтажные работы (2024-00375-01-0-ООС2)</v>
      </c>
      <c r="B38" s="46"/>
      <c r="C38" s="46"/>
      <c r="D38" s="46"/>
      <c r="E38" s="46"/>
      <c r="F38" s="46"/>
      <c r="G38" s="46"/>
      <c r="H38" s="46"/>
      <c r="I38" s="46"/>
      <c r="J38" s="46"/>
      <c r="K38" s="46"/>
    </row>
    <row r="39" spans="1:29" ht="56" x14ac:dyDescent="0.25">
      <c r="A39" s="47">
        <v>1</v>
      </c>
      <c r="B39" s="47" t="str">
        <f>Source!F28</f>
        <v>4.8-251-9</v>
      </c>
      <c r="C39" s="47" t="s">
        <v>28</v>
      </c>
      <c r="D39" s="49" t="str">
        <f>Source!H28</f>
        <v>1  ШТ.</v>
      </c>
      <c r="E39" s="48">
        <f>Source!I28</f>
        <v>58</v>
      </c>
      <c r="F39" s="51"/>
      <c r="G39" s="50"/>
      <c r="H39" s="48"/>
      <c r="I39" s="51"/>
      <c r="J39" s="48"/>
      <c r="K39" s="51"/>
      <c r="Q39">
        <f>Source!X28</f>
        <v>801.57</v>
      </c>
      <c r="R39">
        <f>Source!X29</f>
        <v>45168.42</v>
      </c>
      <c r="S39">
        <f>Source!Y28</f>
        <v>421.44</v>
      </c>
      <c r="T39">
        <f>Source!Y29</f>
        <v>23748.34</v>
      </c>
      <c r="U39">
        <f>ROUND((175/100)*ROUND(Source!R28, 2), 2)</f>
        <v>4.97</v>
      </c>
      <c r="V39">
        <f>ROUND((0/100)*ROUND(Source!R29, 2), 2)</f>
        <v>0</v>
      </c>
      <c r="AC39">
        <v>0</v>
      </c>
    </row>
    <row r="40" spans="1:29" ht="14.5" x14ac:dyDescent="0.25">
      <c r="A40" s="47"/>
      <c r="B40" s="47"/>
      <c r="C40" s="47" t="s">
        <v>2581</v>
      </c>
      <c r="D40" s="49"/>
      <c r="E40" s="48"/>
      <c r="F40" s="51">
        <f>Source!AO28</f>
        <v>37.67</v>
      </c>
      <c r="G40" s="52" t="s">
        <v>2582</v>
      </c>
      <c r="H40" s="48">
        <f>Source!AV29</f>
        <v>1.0469999999999999</v>
      </c>
      <c r="I40" s="51">
        <f>Source!S28</f>
        <v>823.52</v>
      </c>
      <c r="J40" s="48">
        <f>IF(Source!BA29&lt;&gt; 0, Source!BA29, 1)</f>
        <v>56.35</v>
      </c>
      <c r="K40" s="51">
        <f>Source!S29</f>
        <v>46405.35</v>
      </c>
    </row>
    <row r="41" spans="1:29" ht="14.5" x14ac:dyDescent="0.25">
      <c r="A41" s="47"/>
      <c r="B41" s="47"/>
      <c r="C41" s="47" t="s">
        <v>2583</v>
      </c>
      <c r="D41" s="49"/>
      <c r="E41" s="48"/>
      <c r="F41" s="51">
        <f>Source!AM28</f>
        <v>1.32</v>
      </c>
      <c r="G41" s="52" t="s">
        <v>2582</v>
      </c>
      <c r="H41" s="48">
        <f>Source!AV29</f>
        <v>1.0469999999999999</v>
      </c>
      <c r="I41" s="51">
        <f>Source!Q28</f>
        <v>28.86</v>
      </c>
      <c r="J41" s="48">
        <f>IF(Source!BB29&lt;&gt; 0, Source!BB29, 1)</f>
        <v>14.27</v>
      </c>
      <c r="K41" s="51">
        <f>Source!Q29</f>
        <v>411.83</v>
      </c>
    </row>
    <row r="42" spans="1:29" ht="14.5" x14ac:dyDescent="0.25">
      <c r="A42" s="47"/>
      <c r="B42" s="47"/>
      <c r="C42" s="47" t="s">
        <v>2584</v>
      </c>
      <c r="D42" s="49"/>
      <c r="E42" s="48"/>
      <c r="F42" s="51">
        <f>Source!AN28</f>
        <v>0.13</v>
      </c>
      <c r="G42" s="52" t="s">
        <v>2582</v>
      </c>
      <c r="H42" s="48">
        <f>Source!AV29</f>
        <v>1.0469999999999999</v>
      </c>
      <c r="I42" s="53">
        <f>Source!R28</f>
        <v>2.84</v>
      </c>
      <c r="J42" s="48">
        <f>IF(Source!BS29&lt;&gt; 0, Source!BS29, 1)</f>
        <v>56.35</v>
      </c>
      <c r="K42" s="53">
        <f>Source!R29</f>
        <v>160.03</v>
      </c>
    </row>
    <row r="43" spans="1:29" ht="14.5" x14ac:dyDescent="0.25">
      <c r="A43" s="47"/>
      <c r="B43" s="47"/>
      <c r="C43" s="47" t="s">
        <v>2585</v>
      </c>
      <c r="D43" s="49" t="s">
        <v>2586</v>
      </c>
      <c r="E43" s="48">
        <f>Source!BZ29</f>
        <v>97</v>
      </c>
      <c r="F43" s="51"/>
      <c r="G43" s="50"/>
      <c r="H43" s="48"/>
      <c r="I43" s="51">
        <f>SUM(Q39:Q42)</f>
        <v>801.57</v>
      </c>
      <c r="J43" s="48">
        <f>Source!AT29</f>
        <v>97</v>
      </c>
      <c r="K43" s="51">
        <f>SUM(R39:R42)</f>
        <v>45168.42</v>
      </c>
    </row>
    <row r="44" spans="1:29" ht="14.5" x14ac:dyDescent="0.25">
      <c r="A44" s="47"/>
      <c r="B44" s="47"/>
      <c r="C44" s="47" t="s">
        <v>2587</v>
      </c>
      <c r="D44" s="49" t="s">
        <v>2586</v>
      </c>
      <c r="E44" s="48">
        <f>Source!CA29</f>
        <v>51</v>
      </c>
      <c r="F44" s="51"/>
      <c r="G44" s="50"/>
      <c r="H44" s="48"/>
      <c r="I44" s="51">
        <f>SUM(S39:S43)</f>
        <v>421.44</v>
      </c>
      <c r="J44" s="48">
        <f>Source!AU29</f>
        <v>51</v>
      </c>
      <c r="K44" s="51">
        <f>SUM(T39:T43)</f>
        <v>23748.34</v>
      </c>
    </row>
    <row r="45" spans="1:29" ht="14.5" x14ac:dyDescent="0.25">
      <c r="A45" s="54"/>
      <c r="B45" s="54"/>
      <c r="C45" s="54" t="s">
        <v>2588</v>
      </c>
      <c r="D45" s="55" t="s">
        <v>2589</v>
      </c>
      <c r="E45" s="56">
        <f>Source!AQ28</f>
        <v>2.9</v>
      </c>
      <c r="F45" s="57"/>
      <c r="G45" s="58" t="s">
        <v>2582</v>
      </c>
      <c r="H45" s="56">
        <f>Source!AV29</f>
        <v>1.0469999999999999</v>
      </c>
      <c r="I45" s="57">
        <f>Source!U28</f>
        <v>63.397943999999995</v>
      </c>
      <c r="J45" s="56"/>
      <c r="K45" s="57"/>
    </row>
    <row r="46" spans="1:29" ht="14" x14ac:dyDescent="0.25">
      <c r="C46" s="59" t="s">
        <v>2590</v>
      </c>
      <c r="H46" s="60">
        <f>I40+I41+I43+I44+0-0-0</f>
        <v>2075.39</v>
      </c>
      <c r="I46" s="60"/>
      <c r="J46" s="60">
        <f>K40+K41+K43+K44+0-0-0</f>
        <v>115733.94</v>
      </c>
      <c r="K46" s="60"/>
    </row>
    <row r="47" spans="1:29" ht="14" hidden="1" x14ac:dyDescent="0.25">
      <c r="C47" s="59" t="s">
        <v>2591</v>
      </c>
      <c r="H47" s="62">
        <f>0+0</f>
        <v>0</v>
      </c>
      <c r="I47" s="62"/>
      <c r="J47" s="62">
        <f>0+0</f>
        <v>0</v>
      </c>
      <c r="K47" s="62"/>
    </row>
    <row r="48" spans="1:29" ht="14" x14ac:dyDescent="0.25">
      <c r="C48" s="59" t="s">
        <v>2592</v>
      </c>
      <c r="H48" s="62">
        <f>I40+I41+I43+I44+0</f>
        <v>2075.39</v>
      </c>
      <c r="I48" s="62"/>
      <c r="J48" s="62">
        <f>K40+K41+K43+K44+0</f>
        <v>115733.94</v>
      </c>
      <c r="K48" s="62"/>
      <c r="O48" s="63">
        <f>I40+I41+I43+I44+0</f>
        <v>2075.39</v>
      </c>
      <c r="P48" s="63">
        <f>K40+K41+K43+K44+0</f>
        <v>115733.94</v>
      </c>
    </row>
    <row r="50" spans="1:29" ht="28" x14ac:dyDescent="0.25">
      <c r="A50" s="47">
        <v>2</v>
      </c>
      <c r="B50" s="47" t="str">
        <f>Source!F30</f>
        <v>6.67-7-5</v>
      </c>
      <c r="C50" s="47" t="s">
        <v>39</v>
      </c>
      <c r="D50" s="49" t="str">
        <f>Source!H30</f>
        <v>100 шт.</v>
      </c>
      <c r="E50" s="48">
        <f>Source!I30</f>
        <v>12.44</v>
      </c>
      <c r="F50" s="51"/>
      <c r="G50" s="50"/>
      <c r="H50" s="48"/>
      <c r="I50" s="51"/>
      <c r="J50" s="48"/>
      <c r="K50" s="51"/>
      <c r="Q50">
        <f>Source!X30</f>
        <v>2676.76</v>
      </c>
      <c r="R50">
        <f>Source!X31</f>
        <v>150835.19</v>
      </c>
      <c r="S50">
        <f>Source!Y30</f>
        <v>1411.92</v>
      </c>
      <c r="T50">
        <f>Source!Y31</f>
        <v>79561.42</v>
      </c>
      <c r="U50">
        <f>ROUND((175/100)*ROUND(Source!R30, 2), 2)</f>
        <v>0</v>
      </c>
      <c r="V50">
        <f>ROUND((0/100)*ROUND(Source!R31, 2), 2)</f>
        <v>0</v>
      </c>
      <c r="AC50">
        <v>0</v>
      </c>
    </row>
    <row r="51" spans="1:29" x14ac:dyDescent="0.25">
      <c r="C51" s="64" t="str">
        <f>"Объем: "&amp;Source!I30&amp;"=1244/"&amp;"100"</f>
        <v>Объем: 12,44=1244/100</v>
      </c>
    </row>
    <row r="52" spans="1:29" ht="14.5" x14ac:dyDescent="0.25">
      <c r="A52" s="47"/>
      <c r="B52" s="47"/>
      <c r="C52" s="47" t="s">
        <v>2581</v>
      </c>
      <c r="D52" s="49"/>
      <c r="E52" s="48"/>
      <c r="F52" s="51">
        <f>Source!AO30</f>
        <v>188.2</v>
      </c>
      <c r="G52" s="52" t="s">
        <v>231</v>
      </c>
      <c r="H52" s="48">
        <f>Source!AV31</f>
        <v>1.0469999999999999</v>
      </c>
      <c r="I52" s="51">
        <f>Source!S30</f>
        <v>2941.49</v>
      </c>
      <c r="J52" s="48">
        <f>IF(Source!BA31&lt;&gt; 0, Source!BA31, 1)</f>
        <v>56.35</v>
      </c>
      <c r="K52" s="51">
        <f>Source!S31</f>
        <v>165752.95999999999</v>
      </c>
    </row>
    <row r="53" spans="1:29" ht="14.5" x14ac:dyDescent="0.25">
      <c r="A53" s="47"/>
      <c r="B53" s="47"/>
      <c r="C53" s="47" t="s">
        <v>2585</v>
      </c>
      <c r="D53" s="49" t="s">
        <v>2586</v>
      </c>
      <c r="E53" s="48">
        <f>Source!BZ31</f>
        <v>91</v>
      </c>
      <c r="F53" s="51"/>
      <c r="G53" s="50"/>
      <c r="H53" s="48"/>
      <c r="I53" s="51">
        <f>SUM(Q50:Q52)</f>
        <v>2676.76</v>
      </c>
      <c r="J53" s="48">
        <f>Source!AT31</f>
        <v>91</v>
      </c>
      <c r="K53" s="51">
        <f>SUM(R50:R52)</f>
        <v>150835.19</v>
      </c>
    </row>
    <row r="54" spans="1:29" ht="14.5" x14ac:dyDescent="0.25">
      <c r="A54" s="47"/>
      <c r="B54" s="47"/>
      <c r="C54" s="47" t="s">
        <v>2587</v>
      </c>
      <c r="D54" s="49" t="s">
        <v>2586</v>
      </c>
      <c r="E54" s="48">
        <f>Source!CA31</f>
        <v>48</v>
      </c>
      <c r="F54" s="51"/>
      <c r="G54" s="50"/>
      <c r="H54" s="48"/>
      <c r="I54" s="51">
        <f>SUM(S50:S53)</f>
        <v>1411.92</v>
      </c>
      <c r="J54" s="48">
        <f>Source!AU31</f>
        <v>48</v>
      </c>
      <c r="K54" s="51">
        <f>SUM(T50:T53)</f>
        <v>79561.42</v>
      </c>
    </row>
    <row r="55" spans="1:29" ht="14.5" x14ac:dyDescent="0.25">
      <c r="A55" s="54"/>
      <c r="B55" s="54"/>
      <c r="C55" s="54" t="s">
        <v>2588</v>
      </c>
      <c r="D55" s="55" t="s">
        <v>2589</v>
      </c>
      <c r="E55" s="56">
        <f>Source!AQ30</f>
        <v>17.89</v>
      </c>
      <c r="F55" s="57"/>
      <c r="G55" s="58" t="s">
        <v>231</v>
      </c>
      <c r="H55" s="56">
        <f>Source!AV31</f>
        <v>1.0469999999999999</v>
      </c>
      <c r="I55" s="57">
        <f>Source!U30</f>
        <v>279.61383023999997</v>
      </c>
      <c r="J55" s="56"/>
      <c r="K55" s="57"/>
    </row>
    <row r="56" spans="1:29" ht="14" x14ac:dyDescent="0.25">
      <c r="C56" s="59" t="s">
        <v>2590</v>
      </c>
      <c r="H56" s="60">
        <f>I52+I53+I54+0-0-0</f>
        <v>7030.17</v>
      </c>
      <c r="I56" s="60"/>
      <c r="J56" s="60">
        <f>K52+K53+K54+0-0-0</f>
        <v>396149.57</v>
      </c>
      <c r="K56" s="60"/>
    </row>
    <row r="57" spans="1:29" ht="14" hidden="1" x14ac:dyDescent="0.25">
      <c r="C57" s="59" t="s">
        <v>2591</v>
      </c>
      <c r="H57" s="62">
        <f>0+0</f>
        <v>0</v>
      </c>
      <c r="I57" s="62"/>
      <c r="J57" s="62">
        <f>0+0</f>
        <v>0</v>
      </c>
      <c r="K57" s="62"/>
    </row>
    <row r="58" spans="1:29" ht="14" x14ac:dyDescent="0.25">
      <c r="C58" s="59" t="s">
        <v>2592</v>
      </c>
      <c r="H58" s="62">
        <f>I52+I53+I54+0</f>
        <v>7030.17</v>
      </c>
      <c r="I58" s="62"/>
      <c r="J58" s="62">
        <f>K52+K53+K54+0</f>
        <v>396149.57</v>
      </c>
      <c r="K58" s="62"/>
      <c r="O58" s="63">
        <f>I52+I53+I54+0</f>
        <v>7030.17</v>
      </c>
      <c r="P58" s="63">
        <f>K52+K53+K54+0</f>
        <v>396149.57</v>
      </c>
    </row>
    <row r="60" spans="1:29" ht="28" x14ac:dyDescent="0.25">
      <c r="A60" s="47">
        <v>3</v>
      </c>
      <c r="B60" s="47" t="str">
        <f>Source!F34</f>
        <v>6.67-7-1</v>
      </c>
      <c r="C60" s="47" t="s">
        <v>52</v>
      </c>
      <c r="D60" s="49" t="str">
        <f>Source!H34</f>
        <v>100 шт.</v>
      </c>
      <c r="E60" s="48">
        <f>Source!I34</f>
        <v>9.7200000000000006</v>
      </c>
      <c r="F60" s="51"/>
      <c r="G60" s="50"/>
      <c r="H60" s="48"/>
      <c r="I60" s="51"/>
      <c r="J60" s="48"/>
      <c r="K60" s="51"/>
      <c r="Q60">
        <f>Source!X34</f>
        <v>663.23</v>
      </c>
      <c r="R60">
        <f>Source!X35</f>
        <v>37372.800000000003</v>
      </c>
      <c r="S60">
        <f>Source!Y34</f>
        <v>349.83</v>
      </c>
      <c r="T60">
        <f>Source!Y35</f>
        <v>19713.12</v>
      </c>
      <c r="U60">
        <f>ROUND((175/100)*ROUND(Source!R34, 2), 2)</f>
        <v>0</v>
      </c>
      <c r="V60">
        <f>ROUND((0/100)*ROUND(Source!R35, 2), 2)</f>
        <v>0</v>
      </c>
      <c r="AC60">
        <v>0</v>
      </c>
    </row>
    <row r="61" spans="1:29" x14ac:dyDescent="0.25">
      <c r="C61" s="64" t="str">
        <f>"Объем: "&amp;Source!I34&amp;"=972/"&amp;"100"</f>
        <v>Объем: 9,72=972/100</v>
      </c>
    </row>
    <row r="62" spans="1:29" ht="14.5" x14ac:dyDescent="0.25">
      <c r="A62" s="47"/>
      <c r="B62" s="47"/>
      <c r="C62" s="47" t="s">
        <v>2581</v>
      </c>
      <c r="D62" s="49"/>
      <c r="E62" s="48"/>
      <c r="F62" s="51">
        <f>Source!AO34</f>
        <v>59.68</v>
      </c>
      <c r="G62" s="52" t="s">
        <v>231</v>
      </c>
      <c r="H62" s="48">
        <f>Source!AV35</f>
        <v>1.0469999999999999</v>
      </c>
      <c r="I62" s="51">
        <f>Source!S34</f>
        <v>728.82</v>
      </c>
      <c r="J62" s="48">
        <f>IF(Source!BA35&lt;&gt; 0, Source!BA35, 1)</f>
        <v>56.35</v>
      </c>
      <c r="K62" s="51">
        <f>Source!S35</f>
        <v>41069.01</v>
      </c>
    </row>
    <row r="63" spans="1:29" ht="14.5" x14ac:dyDescent="0.25">
      <c r="A63" s="47"/>
      <c r="B63" s="47"/>
      <c r="C63" s="47" t="s">
        <v>2585</v>
      </c>
      <c r="D63" s="49" t="s">
        <v>2586</v>
      </c>
      <c r="E63" s="48">
        <f>Source!BZ35</f>
        <v>91</v>
      </c>
      <c r="F63" s="51"/>
      <c r="G63" s="50"/>
      <c r="H63" s="48"/>
      <c r="I63" s="51">
        <f>SUM(Q60:Q62)</f>
        <v>663.23</v>
      </c>
      <c r="J63" s="48">
        <f>Source!AT35</f>
        <v>91</v>
      </c>
      <c r="K63" s="51">
        <f>SUM(R60:R62)</f>
        <v>37372.800000000003</v>
      </c>
    </row>
    <row r="64" spans="1:29" ht="14.5" x14ac:dyDescent="0.25">
      <c r="A64" s="47"/>
      <c r="B64" s="47"/>
      <c r="C64" s="47" t="s">
        <v>2587</v>
      </c>
      <c r="D64" s="49" t="s">
        <v>2586</v>
      </c>
      <c r="E64" s="48">
        <f>Source!CA35</f>
        <v>48</v>
      </c>
      <c r="F64" s="51"/>
      <c r="G64" s="50"/>
      <c r="H64" s="48"/>
      <c r="I64" s="51">
        <f>SUM(S60:S63)</f>
        <v>349.83</v>
      </c>
      <c r="J64" s="48">
        <f>Source!AU35</f>
        <v>48</v>
      </c>
      <c r="K64" s="51">
        <f>SUM(T60:T63)</f>
        <v>19713.12</v>
      </c>
    </row>
    <row r="65" spans="1:29" ht="14.5" x14ac:dyDescent="0.25">
      <c r="A65" s="54"/>
      <c r="B65" s="54"/>
      <c r="C65" s="54" t="s">
        <v>2588</v>
      </c>
      <c r="D65" s="55" t="s">
        <v>2589</v>
      </c>
      <c r="E65" s="56">
        <f>Source!AQ34</f>
        <v>5.84</v>
      </c>
      <c r="F65" s="57"/>
      <c r="G65" s="58" t="s">
        <v>231</v>
      </c>
      <c r="H65" s="56">
        <f>Source!AV35</f>
        <v>1.0469999999999999</v>
      </c>
      <c r="I65" s="57">
        <f>Source!U34</f>
        <v>71.319294720000002</v>
      </c>
      <c r="J65" s="56"/>
      <c r="K65" s="57"/>
    </row>
    <row r="66" spans="1:29" ht="14" x14ac:dyDescent="0.25">
      <c r="C66" s="59" t="s">
        <v>2590</v>
      </c>
      <c r="H66" s="60">
        <f>I62+I63+I64+0-0-0</f>
        <v>1741.88</v>
      </c>
      <c r="I66" s="60"/>
      <c r="J66" s="60">
        <f>K62+K63+K64+0-0-0</f>
        <v>98154.93</v>
      </c>
      <c r="K66" s="60"/>
    </row>
    <row r="67" spans="1:29" ht="14" hidden="1" x14ac:dyDescent="0.25">
      <c r="C67" s="59" t="s">
        <v>2591</v>
      </c>
      <c r="H67" s="62">
        <f>0+0</f>
        <v>0</v>
      </c>
      <c r="I67" s="62"/>
      <c r="J67" s="62">
        <f>0+0</f>
        <v>0</v>
      </c>
      <c r="K67" s="62"/>
    </row>
    <row r="68" spans="1:29" ht="14" x14ac:dyDescent="0.25">
      <c r="C68" s="59" t="s">
        <v>2592</v>
      </c>
      <c r="H68" s="62">
        <f>I62+I63+I64+0</f>
        <v>1741.88</v>
      </c>
      <c r="I68" s="62"/>
      <c r="J68" s="62">
        <f>K62+K63+K64+0</f>
        <v>98154.93</v>
      </c>
      <c r="K68" s="62"/>
      <c r="O68" s="63">
        <f>I62+I63+I64+0</f>
        <v>1741.88</v>
      </c>
      <c r="P68" s="63">
        <f>K62+K63+K64+0</f>
        <v>98154.93</v>
      </c>
    </row>
    <row r="70" spans="1:29" ht="14.5" x14ac:dyDescent="0.25">
      <c r="A70" s="47">
        <v>4</v>
      </c>
      <c r="B70" s="47" t="str">
        <f>Source!F36</f>
        <v>6.67-6-1</v>
      </c>
      <c r="C70" s="47" t="s">
        <v>56</v>
      </c>
      <c r="D70" s="49" t="str">
        <f>Source!H36</f>
        <v>100 м</v>
      </c>
      <c r="E70" s="48">
        <f>Source!I36</f>
        <v>303.58999999999997</v>
      </c>
      <c r="F70" s="51"/>
      <c r="G70" s="50"/>
      <c r="H70" s="48"/>
      <c r="I70" s="51"/>
      <c r="J70" s="48"/>
      <c r="K70" s="51"/>
      <c r="Q70">
        <f>Source!X36</f>
        <v>34196.46</v>
      </c>
      <c r="R70">
        <f>Source!X37</f>
        <v>1926970.65</v>
      </c>
      <c r="S70">
        <f>Source!Y36</f>
        <v>18037.689999999999</v>
      </c>
      <c r="T70">
        <f>Source!Y37</f>
        <v>1016424.08</v>
      </c>
      <c r="U70">
        <f>ROUND((175/100)*ROUND(Source!R36, 2), 2)</f>
        <v>0</v>
      </c>
      <c r="V70">
        <f>ROUND((0/100)*ROUND(Source!R37, 2), 2)</f>
        <v>0</v>
      </c>
      <c r="AC70">
        <v>0</v>
      </c>
    </row>
    <row r="71" spans="1:29" x14ac:dyDescent="0.25">
      <c r="C71" s="64" t="str">
        <f>"Объем: "&amp;Source!I36&amp;"=30359/"&amp;"100"</f>
        <v>Объем: 303,59=30359/100</v>
      </c>
    </row>
    <row r="72" spans="1:29" ht="14.5" x14ac:dyDescent="0.25">
      <c r="A72" s="47"/>
      <c r="B72" s="47"/>
      <c r="C72" s="47" t="s">
        <v>2581</v>
      </c>
      <c r="D72" s="49"/>
      <c r="E72" s="48"/>
      <c r="F72" s="51">
        <f>Source!AO36</f>
        <v>98.52</v>
      </c>
      <c r="G72" s="52" t="s">
        <v>231</v>
      </c>
      <c r="H72" s="48">
        <f>Source!AV37</f>
        <v>1.0469999999999999</v>
      </c>
      <c r="I72" s="51">
        <f>Source!S36</f>
        <v>37578.53</v>
      </c>
      <c r="J72" s="48">
        <f>IF(Source!BA37&lt;&gt; 0, Source!BA37, 1)</f>
        <v>56.35</v>
      </c>
      <c r="K72" s="51">
        <f>Source!S37</f>
        <v>2117550.17</v>
      </c>
    </row>
    <row r="73" spans="1:29" ht="14.5" x14ac:dyDescent="0.25">
      <c r="A73" s="47"/>
      <c r="B73" s="47"/>
      <c r="C73" s="47" t="s">
        <v>2585</v>
      </c>
      <c r="D73" s="49" t="s">
        <v>2586</v>
      </c>
      <c r="E73" s="48">
        <f>Source!BZ37</f>
        <v>91</v>
      </c>
      <c r="F73" s="51"/>
      <c r="G73" s="50"/>
      <c r="H73" s="48"/>
      <c r="I73" s="51">
        <f>SUM(Q70:Q72)</f>
        <v>34196.46</v>
      </c>
      <c r="J73" s="48">
        <f>Source!AT37</f>
        <v>91</v>
      </c>
      <c r="K73" s="51">
        <f>SUM(R70:R72)</f>
        <v>1926970.65</v>
      </c>
    </row>
    <row r="74" spans="1:29" ht="14.5" x14ac:dyDescent="0.25">
      <c r="A74" s="47"/>
      <c r="B74" s="47"/>
      <c r="C74" s="47" t="s">
        <v>2587</v>
      </c>
      <c r="D74" s="49" t="s">
        <v>2586</v>
      </c>
      <c r="E74" s="48">
        <f>Source!CA37</f>
        <v>48</v>
      </c>
      <c r="F74" s="51"/>
      <c r="G74" s="50"/>
      <c r="H74" s="48"/>
      <c r="I74" s="51">
        <f>SUM(S70:S73)</f>
        <v>18037.689999999999</v>
      </c>
      <c r="J74" s="48">
        <f>Source!AU37</f>
        <v>48</v>
      </c>
      <c r="K74" s="51">
        <f>SUM(T70:T73)</f>
        <v>1016424.08</v>
      </c>
    </row>
    <row r="75" spans="1:29" ht="14.5" x14ac:dyDescent="0.25">
      <c r="A75" s="54"/>
      <c r="B75" s="54"/>
      <c r="C75" s="54" t="s">
        <v>2588</v>
      </c>
      <c r="D75" s="55" t="s">
        <v>2589</v>
      </c>
      <c r="E75" s="56">
        <f>Source!AQ36</f>
        <v>9.64</v>
      </c>
      <c r="F75" s="57"/>
      <c r="G75" s="58" t="s">
        <v>231</v>
      </c>
      <c r="H75" s="56">
        <f>Source!AV37</f>
        <v>1.0469999999999999</v>
      </c>
      <c r="I75" s="57">
        <f>Source!U36</f>
        <v>3676.989788639999</v>
      </c>
      <c r="J75" s="56"/>
      <c r="K75" s="57"/>
    </row>
    <row r="76" spans="1:29" ht="14" x14ac:dyDescent="0.25">
      <c r="C76" s="59" t="s">
        <v>2590</v>
      </c>
      <c r="H76" s="60">
        <f>I72+I73+I74+0-0-0</f>
        <v>89812.68</v>
      </c>
      <c r="I76" s="60"/>
      <c r="J76" s="60">
        <f>K72+K73+K74+0-0-0</f>
        <v>5060944.8999999994</v>
      </c>
      <c r="K76" s="60"/>
    </row>
    <row r="77" spans="1:29" ht="14" hidden="1" x14ac:dyDescent="0.25">
      <c r="C77" s="59" t="s">
        <v>2591</v>
      </c>
      <c r="H77" s="62">
        <f>0+0</f>
        <v>0</v>
      </c>
      <c r="I77" s="62"/>
      <c r="J77" s="62">
        <f>0+0</f>
        <v>0</v>
      </c>
      <c r="K77" s="62"/>
    </row>
    <row r="78" spans="1:29" ht="14" x14ac:dyDescent="0.25">
      <c r="C78" s="59" t="s">
        <v>2592</v>
      </c>
      <c r="H78" s="62">
        <f>I72+I73+I74+0</f>
        <v>89812.68</v>
      </c>
      <c r="I78" s="62"/>
      <c r="J78" s="62">
        <f>K72+K73+K74+0</f>
        <v>5060944.8999999994</v>
      </c>
      <c r="K78" s="62"/>
      <c r="O78" s="63">
        <f>I72+I73+I74+0</f>
        <v>89812.68</v>
      </c>
      <c r="P78" s="63">
        <f>K72+K73+K74+0</f>
        <v>5060944.8999999994</v>
      </c>
    </row>
    <row r="80" spans="1:29" ht="28" x14ac:dyDescent="0.25">
      <c r="A80" s="47">
        <v>5</v>
      </c>
      <c r="B80" s="47" t="str">
        <f>Source!F38</f>
        <v>6.67-5-13</v>
      </c>
      <c r="C80" s="47" t="s">
        <v>61</v>
      </c>
      <c r="D80" s="49" t="str">
        <f>Source!H38</f>
        <v>100 м</v>
      </c>
      <c r="E80" s="48">
        <f>Source!I38</f>
        <v>5.5</v>
      </c>
      <c r="F80" s="51"/>
      <c r="G80" s="50"/>
      <c r="H80" s="48"/>
      <c r="I80" s="51"/>
      <c r="J80" s="48"/>
      <c r="K80" s="51"/>
      <c r="Q80">
        <f>Source!X38</f>
        <v>3450.69</v>
      </c>
      <c r="R80">
        <f>Source!X39</f>
        <v>194446.53</v>
      </c>
      <c r="S80">
        <f>Source!Y38</f>
        <v>1820.15</v>
      </c>
      <c r="T80">
        <f>Source!Y39</f>
        <v>102565.2</v>
      </c>
      <c r="U80">
        <f>ROUND((175/100)*ROUND(Source!R38, 2), 2)</f>
        <v>0</v>
      </c>
      <c r="V80">
        <f>ROUND((0/100)*ROUND(Source!R39, 2), 2)</f>
        <v>0</v>
      </c>
      <c r="AC80">
        <v>0</v>
      </c>
    </row>
    <row r="81" spans="1:29" x14ac:dyDescent="0.25">
      <c r="C81" s="64" t="str">
        <f>"Объем: "&amp;Source!I38&amp;"=(550)/"&amp;"100"</f>
        <v>Объем: 5,5=(550)/100</v>
      </c>
    </row>
    <row r="82" spans="1:29" ht="14.5" x14ac:dyDescent="0.25">
      <c r="A82" s="47"/>
      <c r="B82" s="47"/>
      <c r="C82" s="47" t="s">
        <v>2581</v>
      </c>
      <c r="D82" s="49"/>
      <c r="E82" s="48"/>
      <c r="F82" s="51">
        <f>Source!AO38</f>
        <v>548.75</v>
      </c>
      <c r="G82" s="52" t="s">
        <v>231</v>
      </c>
      <c r="H82" s="48">
        <f>Source!AV39</f>
        <v>1.0469999999999999</v>
      </c>
      <c r="I82" s="51">
        <f>Source!S38</f>
        <v>3791.97</v>
      </c>
      <c r="J82" s="48">
        <f>IF(Source!BA39&lt;&gt; 0, Source!BA39, 1)</f>
        <v>56.35</v>
      </c>
      <c r="K82" s="51">
        <f>Source!S39</f>
        <v>213677.51</v>
      </c>
    </row>
    <row r="83" spans="1:29" ht="14.5" x14ac:dyDescent="0.25">
      <c r="A83" s="47"/>
      <c r="B83" s="47"/>
      <c r="C83" s="47" t="s">
        <v>2585</v>
      </c>
      <c r="D83" s="49" t="s">
        <v>2586</v>
      </c>
      <c r="E83" s="48">
        <f>Source!BZ39</f>
        <v>91</v>
      </c>
      <c r="F83" s="51"/>
      <c r="G83" s="50"/>
      <c r="H83" s="48"/>
      <c r="I83" s="51">
        <f>SUM(Q80:Q82)</f>
        <v>3450.69</v>
      </c>
      <c r="J83" s="48">
        <f>Source!AT39</f>
        <v>91</v>
      </c>
      <c r="K83" s="51">
        <f>SUM(R80:R82)</f>
        <v>194446.53</v>
      </c>
    </row>
    <row r="84" spans="1:29" ht="14.5" x14ac:dyDescent="0.25">
      <c r="A84" s="47"/>
      <c r="B84" s="47"/>
      <c r="C84" s="47" t="s">
        <v>2587</v>
      </c>
      <c r="D84" s="49" t="s">
        <v>2586</v>
      </c>
      <c r="E84" s="48">
        <f>Source!CA39</f>
        <v>48</v>
      </c>
      <c r="F84" s="51"/>
      <c r="G84" s="50"/>
      <c r="H84" s="48"/>
      <c r="I84" s="51">
        <f>SUM(S80:S83)</f>
        <v>1820.15</v>
      </c>
      <c r="J84" s="48">
        <f>Source!AU39</f>
        <v>48</v>
      </c>
      <c r="K84" s="51">
        <f>SUM(T80:T83)</f>
        <v>102565.2</v>
      </c>
    </row>
    <row r="85" spans="1:29" ht="14.5" x14ac:dyDescent="0.25">
      <c r="A85" s="54"/>
      <c r="B85" s="54"/>
      <c r="C85" s="54" t="s">
        <v>2588</v>
      </c>
      <c r="D85" s="55" t="s">
        <v>2589</v>
      </c>
      <c r="E85" s="56">
        <f>Source!AQ38</f>
        <v>50.39</v>
      </c>
      <c r="F85" s="57"/>
      <c r="G85" s="58" t="s">
        <v>231</v>
      </c>
      <c r="H85" s="56">
        <f>Source!AV39</f>
        <v>1.0469999999999999</v>
      </c>
      <c r="I85" s="57">
        <f>Source!U38</f>
        <v>348.20497799999993</v>
      </c>
      <c r="J85" s="56"/>
      <c r="K85" s="57"/>
    </row>
    <row r="86" spans="1:29" ht="14" x14ac:dyDescent="0.25">
      <c r="C86" s="59" t="s">
        <v>2590</v>
      </c>
      <c r="H86" s="60">
        <f>I82+I83+I84+0-0-0</f>
        <v>9062.81</v>
      </c>
      <c r="I86" s="60"/>
      <c r="J86" s="60">
        <f>K82+K83+K84+0-0-0</f>
        <v>510689.24000000005</v>
      </c>
      <c r="K86" s="60"/>
    </row>
    <row r="87" spans="1:29" ht="14" hidden="1" x14ac:dyDescent="0.25">
      <c r="C87" s="59" t="s">
        <v>2591</v>
      </c>
      <c r="H87" s="62">
        <f>0+0</f>
        <v>0</v>
      </c>
      <c r="I87" s="62"/>
      <c r="J87" s="62">
        <f>0+0</f>
        <v>0</v>
      </c>
      <c r="K87" s="62"/>
    </row>
    <row r="88" spans="1:29" ht="14" x14ac:dyDescent="0.25">
      <c r="C88" s="59" t="s">
        <v>2592</v>
      </c>
      <c r="H88" s="62">
        <f>I82+I83+I84+0</f>
        <v>9062.81</v>
      </c>
      <c r="I88" s="62"/>
      <c r="J88" s="62">
        <f>K82+K83+K84+0</f>
        <v>510689.24000000005</v>
      </c>
      <c r="K88" s="62"/>
      <c r="O88" s="63">
        <f>I82+I83+I84+0</f>
        <v>9062.81</v>
      </c>
      <c r="P88" s="63">
        <f>K82+K83+K84+0</f>
        <v>510689.24000000005</v>
      </c>
    </row>
    <row r="90" spans="1:29" ht="28" x14ac:dyDescent="0.25">
      <c r="A90" s="47">
        <v>6</v>
      </c>
      <c r="B90" s="47" t="str">
        <f>Source!F40</f>
        <v>6.67-5-12</v>
      </c>
      <c r="C90" s="47" t="s">
        <v>65</v>
      </c>
      <c r="D90" s="49" t="str">
        <f>Source!H40</f>
        <v>100 м</v>
      </c>
      <c r="E90" s="48">
        <f>Source!I40</f>
        <v>149.19999999999999</v>
      </c>
      <c r="F90" s="51"/>
      <c r="G90" s="50"/>
      <c r="H90" s="48"/>
      <c r="I90" s="51"/>
      <c r="J90" s="48"/>
      <c r="K90" s="51"/>
      <c r="Q90">
        <f>Source!X40</f>
        <v>54626.1</v>
      </c>
      <c r="R90">
        <f>Source!X41</f>
        <v>3078180.67</v>
      </c>
      <c r="S90">
        <f>Source!Y40</f>
        <v>28813.77</v>
      </c>
      <c r="T90">
        <f>Source!Y41</f>
        <v>1623655.74</v>
      </c>
      <c r="U90">
        <f>ROUND((175/100)*ROUND(Source!R40, 2), 2)</f>
        <v>0</v>
      </c>
      <c r="V90">
        <f>ROUND((0/100)*ROUND(Source!R41, 2), 2)</f>
        <v>0</v>
      </c>
      <c r="AC90">
        <v>0</v>
      </c>
    </row>
    <row r="91" spans="1:29" x14ac:dyDescent="0.25">
      <c r="C91" s="64" t="str">
        <f>"Объем: "&amp;Source!I40&amp;"=(14920)/"&amp;"100"</f>
        <v>Объем: 149,2=(14920)/100</v>
      </c>
    </row>
    <row r="92" spans="1:29" ht="14.5" x14ac:dyDescent="0.25">
      <c r="A92" s="47"/>
      <c r="B92" s="47"/>
      <c r="C92" s="47" t="s">
        <v>2581</v>
      </c>
      <c r="D92" s="49"/>
      <c r="E92" s="48"/>
      <c r="F92" s="51">
        <f>Source!AO40</f>
        <v>320.23</v>
      </c>
      <c r="G92" s="52" t="s">
        <v>231</v>
      </c>
      <c r="H92" s="48">
        <f>Source!AV41</f>
        <v>1.0469999999999999</v>
      </c>
      <c r="I92" s="51">
        <f>Source!S40</f>
        <v>60028.68</v>
      </c>
      <c r="J92" s="48">
        <f>IF(Source!BA41&lt;&gt; 0, Source!BA41, 1)</f>
        <v>56.35</v>
      </c>
      <c r="K92" s="51">
        <f>Source!S41</f>
        <v>3382616.12</v>
      </c>
    </row>
    <row r="93" spans="1:29" ht="14.5" x14ac:dyDescent="0.25">
      <c r="A93" s="47"/>
      <c r="B93" s="47"/>
      <c r="C93" s="47" t="s">
        <v>2585</v>
      </c>
      <c r="D93" s="49" t="s">
        <v>2586</v>
      </c>
      <c r="E93" s="48">
        <f>Source!BZ41</f>
        <v>91</v>
      </c>
      <c r="F93" s="51"/>
      <c r="G93" s="50"/>
      <c r="H93" s="48"/>
      <c r="I93" s="51">
        <f>SUM(Q90:Q92)</f>
        <v>54626.1</v>
      </c>
      <c r="J93" s="48">
        <f>Source!AT41</f>
        <v>91</v>
      </c>
      <c r="K93" s="51">
        <f>SUM(R90:R92)</f>
        <v>3078180.67</v>
      </c>
    </row>
    <row r="94" spans="1:29" ht="14.5" x14ac:dyDescent="0.25">
      <c r="A94" s="47"/>
      <c r="B94" s="47"/>
      <c r="C94" s="47" t="s">
        <v>2587</v>
      </c>
      <c r="D94" s="49" t="s">
        <v>2586</v>
      </c>
      <c r="E94" s="48">
        <f>Source!CA41</f>
        <v>48</v>
      </c>
      <c r="F94" s="51"/>
      <c r="G94" s="50"/>
      <c r="H94" s="48"/>
      <c r="I94" s="51">
        <f>SUM(S90:S93)</f>
        <v>28813.77</v>
      </c>
      <c r="J94" s="48">
        <f>Source!AU41</f>
        <v>48</v>
      </c>
      <c r="K94" s="51">
        <f>SUM(T90:T93)</f>
        <v>1623655.74</v>
      </c>
    </row>
    <row r="95" spans="1:29" ht="14.5" x14ac:dyDescent="0.25">
      <c r="A95" s="54"/>
      <c r="B95" s="54"/>
      <c r="C95" s="54" t="s">
        <v>2588</v>
      </c>
      <c r="D95" s="55" t="s">
        <v>2589</v>
      </c>
      <c r="E95" s="56">
        <f>Source!AQ40</f>
        <v>30.44</v>
      </c>
      <c r="F95" s="57"/>
      <c r="G95" s="58" t="s">
        <v>231</v>
      </c>
      <c r="H95" s="56">
        <f>Source!AV41</f>
        <v>1.0469999999999999</v>
      </c>
      <c r="I95" s="57">
        <f>Source!U40</f>
        <v>5706.1265471999986</v>
      </c>
      <c r="J95" s="56"/>
      <c r="K95" s="57"/>
    </row>
    <row r="96" spans="1:29" ht="14" x14ac:dyDescent="0.25">
      <c r="C96" s="59" t="s">
        <v>2590</v>
      </c>
      <c r="H96" s="60">
        <f>I92+I93+I94+0-0-0</f>
        <v>143468.54999999999</v>
      </c>
      <c r="I96" s="60"/>
      <c r="J96" s="60">
        <f>K92+K93+K94+0-0-0</f>
        <v>8084452.5300000003</v>
      </c>
      <c r="K96" s="60"/>
    </row>
    <row r="97" spans="1:29" ht="14" hidden="1" x14ac:dyDescent="0.25">
      <c r="C97" s="59" t="s">
        <v>2591</v>
      </c>
      <c r="H97" s="62">
        <f>0+0</f>
        <v>0</v>
      </c>
      <c r="I97" s="62"/>
      <c r="J97" s="62">
        <f>0+0</f>
        <v>0</v>
      </c>
      <c r="K97" s="62"/>
    </row>
    <row r="98" spans="1:29" ht="14" x14ac:dyDescent="0.25">
      <c r="C98" s="59" t="s">
        <v>2592</v>
      </c>
      <c r="H98" s="62">
        <f>I92+I93+I94+0</f>
        <v>143468.54999999999</v>
      </c>
      <c r="I98" s="62"/>
      <c r="J98" s="62">
        <f>K92+K93+K94+0</f>
        <v>8084452.5300000003</v>
      </c>
      <c r="K98" s="62"/>
      <c r="O98" s="63">
        <f>I92+I93+I94+0</f>
        <v>143468.54999999999</v>
      </c>
      <c r="P98" s="63">
        <f>K92+K93+K94+0</f>
        <v>8084452.5300000003</v>
      </c>
    </row>
    <row r="100" spans="1:29" ht="126" x14ac:dyDescent="0.25">
      <c r="A100" s="47">
        <v>7</v>
      </c>
      <c r="B100" s="47" t="str">
        <f>Source!F43</f>
        <v>4.8-238-2</v>
      </c>
      <c r="C100" s="47" t="s">
        <v>2492</v>
      </c>
      <c r="D100" s="49" t="str">
        <f>Source!H43</f>
        <v>1 м ширины по фронту</v>
      </c>
      <c r="E100" s="48">
        <f>Source!I43</f>
        <v>1.2</v>
      </c>
      <c r="F100" s="51"/>
      <c r="G100" s="50"/>
      <c r="H100" s="48"/>
      <c r="I100" s="51"/>
      <c r="J100" s="48"/>
      <c r="K100" s="51"/>
      <c r="Q100">
        <f>Source!X43</f>
        <v>122.49</v>
      </c>
      <c r="R100">
        <f>Source!X44</f>
        <v>6902.4</v>
      </c>
      <c r="S100">
        <f>Source!Y43</f>
        <v>64.400000000000006</v>
      </c>
      <c r="T100">
        <f>Source!Y44</f>
        <v>3629.1</v>
      </c>
      <c r="U100">
        <f>ROUND((175/100)*ROUND(Source!R43, 2), 2)</f>
        <v>9.19</v>
      </c>
      <c r="V100">
        <f>ROUND((0/100)*ROUND(Source!R44, 2), 2)</f>
        <v>0</v>
      </c>
      <c r="AC100">
        <v>0</v>
      </c>
    </row>
    <row r="101" spans="1:29" x14ac:dyDescent="0.25">
      <c r="C101" s="64" t="str">
        <f>"Объем: "&amp;Source!I43&amp;"=0,6*"&amp;"2"</f>
        <v>Объем: 1,2=0,6*2</v>
      </c>
    </row>
    <row r="102" spans="1:29" ht="14.5" x14ac:dyDescent="0.25">
      <c r="A102" s="47"/>
      <c r="B102" s="47"/>
      <c r="C102" s="47" t="s">
        <v>2581</v>
      </c>
      <c r="D102" s="49"/>
      <c r="E102" s="48"/>
      <c r="F102" s="51">
        <f>Source!AO43</f>
        <v>267.58999999999997</v>
      </c>
      <c r="G102" s="52" t="s">
        <v>2582</v>
      </c>
      <c r="H102" s="48">
        <f>Source!AV44</f>
        <v>1.0469999999999999</v>
      </c>
      <c r="I102" s="51">
        <f>Source!S43</f>
        <v>121.03</v>
      </c>
      <c r="J102" s="48">
        <f>IF(Source!BA44&lt;&gt; 0, Source!BA44, 1)</f>
        <v>56.35</v>
      </c>
      <c r="K102" s="51">
        <f>Source!S44</f>
        <v>6820.04</v>
      </c>
    </row>
    <row r="103" spans="1:29" ht="14.5" x14ac:dyDescent="0.25">
      <c r="A103" s="47"/>
      <c r="B103" s="47"/>
      <c r="C103" s="47" t="s">
        <v>2583</v>
      </c>
      <c r="D103" s="49"/>
      <c r="E103" s="48"/>
      <c r="F103" s="51">
        <f>Source!AM43</f>
        <v>95.26</v>
      </c>
      <c r="G103" s="52" t="s">
        <v>2582</v>
      </c>
      <c r="H103" s="48">
        <f>Source!AV44</f>
        <v>1.0469999999999999</v>
      </c>
      <c r="I103" s="51">
        <f>Source!Q43</f>
        <v>43.09</v>
      </c>
      <c r="J103" s="48">
        <f>IF(Source!BB44&lt;&gt; 0, Source!BB44, 1)</f>
        <v>16.32</v>
      </c>
      <c r="K103" s="51">
        <f>Source!Q44</f>
        <v>703.23</v>
      </c>
    </row>
    <row r="104" spans="1:29" ht="14.5" x14ac:dyDescent="0.25">
      <c r="A104" s="47"/>
      <c r="B104" s="47"/>
      <c r="C104" s="47" t="s">
        <v>2584</v>
      </c>
      <c r="D104" s="49"/>
      <c r="E104" s="48"/>
      <c r="F104" s="51">
        <f>Source!AN43</f>
        <v>11.61</v>
      </c>
      <c r="G104" s="52" t="s">
        <v>2582</v>
      </c>
      <c r="H104" s="48">
        <f>Source!AV44</f>
        <v>1.0469999999999999</v>
      </c>
      <c r="I104" s="53">
        <f>Source!R43</f>
        <v>5.25</v>
      </c>
      <c r="J104" s="48">
        <f>IF(Source!BS44&lt;&gt; 0, Source!BS44, 1)</f>
        <v>56.35</v>
      </c>
      <c r="K104" s="53">
        <f>Source!R44</f>
        <v>295.83999999999997</v>
      </c>
    </row>
    <row r="105" spans="1:29" ht="14.5" x14ac:dyDescent="0.25">
      <c r="A105" s="47"/>
      <c r="B105" s="47"/>
      <c r="C105" s="47" t="s">
        <v>2585</v>
      </c>
      <c r="D105" s="49" t="s">
        <v>2586</v>
      </c>
      <c r="E105" s="48">
        <f>Source!BZ44</f>
        <v>97</v>
      </c>
      <c r="F105" s="51"/>
      <c r="G105" s="50"/>
      <c r="H105" s="48"/>
      <c r="I105" s="51">
        <f>SUM(Q100:Q104)</f>
        <v>122.49</v>
      </c>
      <c r="J105" s="48">
        <f>Source!AT44</f>
        <v>97</v>
      </c>
      <c r="K105" s="51">
        <f>SUM(R100:R104)</f>
        <v>6902.4</v>
      </c>
    </row>
    <row r="106" spans="1:29" ht="14.5" x14ac:dyDescent="0.25">
      <c r="A106" s="47"/>
      <c r="B106" s="47"/>
      <c r="C106" s="47" t="s">
        <v>2587</v>
      </c>
      <c r="D106" s="49" t="s">
        <v>2586</v>
      </c>
      <c r="E106" s="48">
        <f>Source!CA44</f>
        <v>51</v>
      </c>
      <c r="F106" s="51"/>
      <c r="G106" s="50"/>
      <c r="H106" s="48"/>
      <c r="I106" s="51">
        <f>SUM(S100:S105)</f>
        <v>64.400000000000006</v>
      </c>
      <c r="J106" s="48">
        <f>Source!AU44</f>
        <v>51</v>
      </c>
      <c r="K106" s="51">
        <f>SUM(T100:T105)</f>
        <v>3629.1</v>
      </c>
    </row>
    <row r="107" spans="1:29" ht="14.5" x14ac:dyDescent="0.25">
      <c r="A107" s="54"/>
      <c r="B107" s="54"/>
      <c r="C107" s="54" t="s">
        <v>2588</v>
      </c>
      <c r="D107" s="55" t="s">
        <v>2589</v>
      </c>
      <c r="E107" s="56">
        <f>Source!AQ43</f>
        <v>20.6</v>
      </c>
      <c r="F107" s="57"/>
      <c r="G107" s="58" t="s">
        <v>2582</v>
      </c>
      <c r="H107" s="56">
        <f>Source!AV44</f>
        <v>1.0469999999999999</v>
      </c>
      <c r="I107" s="57">
        <f>Source!U43</f>
        <v>9.3174624000000001</v>
      </c>
      <c r="J107" s="56"/>
      <c r="K107" s="57"/>
    </row>
    <row r="108" spans="1:29" ht="14" x14ac:dyDescent="0.25">
      <c r="C108" s="59" t="s">
        <v>2590</v>
      </c>
      <c r="H108" s="60">
        <f>I102+I103+I105+I106+0-0-0</f>
        <v>351.01</v>
      </c>
      <c r="I108" s="60"/>
      <c r="J108" s="60">
        <f>K102+K103+K105+K106+0-0-0</f>
        <v>18054.77</v>
      </c>
      <c r="K108" s="60"/>
    </row>
    <row r="109" spans="1:29" ht="14" hidden="1" x14ac:dyDescent="0.25">
      <c r="C109" s="59" t="s">
        <v>2591</v>
      </c>
      <c r="H109" s="62">
        <f>0+0</f>
        <v>0</v>
      </c>
      <c r="I109" s="62"/>
      <c r="J109" s="62">
        <f>0+0</f>
        <v>0</v>
      </c>
      <c r="K109" s="62"/>
    </row>
    <row r="110" spans="1:29" ht="14" x14ac:dyDescent="0.25">
      <c r="C110" s="59" t="s">
        <v>2592</v>
      </c>
      <c r="H110" s="62">
        <f>I102+I103+I105+I106+0</f>
        <v>351.01</v>
      </c>
      <c r="I110" s="62"/>
      <c r="J110" s="62">
        <f>K102+K103+K105+K106+0</f>
        <v>18054.77</v>
      </c>
      <c r="K110" s="62"/>
      <c r="O110" s="63">
        <f>I102+I103+I105+I106+0</f>
        <v>351.01</v>
      </c>
      <c r="P110" s="63">
        <f>K102+K103+K105+K106+0</f>
        <v>18054.77</v>
      </c>
    </row>
    <row r="112" spans="1:29" ht="140" x14ac:dyDescent="0.25">
      <c r="A112" s="47">
        <v>8</v>
      </c>
      <c r="B112" s="47" t="str">
        <f>Source!F45</f>
        <v>4.8-238-2</v>
      </c>
      <c r="C112" s="47" t="s">
        <v>2493</v>
      </c>
      <c r="D112" s="49" t="str">
        <f>Source!H45</f>
        <v>1 м ширины по фронту</v>
      </c>
      <c r="E112" s="48">
        <f>Source!I45</f>
        <v>1.8</v>
      </c>
      <c r="F112" s="51"/>
      <c r="G112" s="50"/>
      <c r="H112" s="48"/>
      <c r="I112" s="51"/>
      <c r="J112" s="48"/>
      <c r="K112" s="51"/>
      <c r="Q112">
        <f>Source!X45</f>
        <v>183.75</v>
      </c>
      <c r="R112">
        <f>Source!X46</f>
        <v>10354.15</v>
      </c>
      <c r="S112">
        <f>Source!Y45</f>
        <v>96.61</v>
      </c>
      <c r="T112">
        <f>Source!Y46</f>
        <v>5443.93</v>
      </c>
      <c r="U112">
        <f>ROUND((175/100)*ROUND(Source!R45, 2), 2)</f>
        <v>13.79</v>
      </c>
      <c r="V112">
        <f>ROUND((0/100)*ROUND(Source!R46, 2), 2)</f>
        <v>0</v>
      </c>
      <c r="AC112">
        <v>0</v>
      </c>
    </row>
    <row r="113" spans="1:29" x14ac:dyDescent="0.25">
      <c r="C113" s="64" t="str">
        <f>"Объем: "&amp;Source!I45&amp;"=0,6*"&amp;"3"</f>
        <v>Объем: 1,8=0,6*3</v>
      </c>
    </row>
    <row r="114" spans="1:29" ht="14.5" x14ac:dyDescent="0.25">
      <c r="A114" s="47"/>
      <c r="B114" s="47"/>
      <c r="C114" s="47" t="s">
        <v>2581</v>
      </c>
      <c r="D114" s="49"/>
      <c r="E114" s="48"/>
      <c r="F114" s="51">
        <f>Source!AO45</f>
        <v>267.58999999999997</v>
      </c>
      <c r="G114" s="52" t="s">
        <v>2582</v>
      </c>
      <c r="H114" s="48">
        <f>Source!AV46</f>
        <v>1.0469999999999999</v>
      </c>
      <c r="I114" s="51">
        <f>Source!S45</f>
        <v>181.55</v>
      </c>
      <c r="J114" s="48">
        <f>IF(Source!BA46&lt;&gt; 0, Source!BA46, 1)</f>
        <v>56.35</v>
      </c>
      <c r="K114" s="51">
        <f>Source!S46</f>
        <v>10230.34</v>
      </c>
    </row>
    <row r="115" spans="1:29" ht="14.5" x14ac:dyDescent="0.25">
      <c r="A115" s="47"/>
      <c r="B115" s="47"/>
      <c r="C115" s="47" t="s">
        <v>2583</v>
      </c>
      <c r="D115" s="49"/>
      <c r="E115" s="48"/>
      <c r="F115" s="51">
        <f>Source!AM45</f>
        <v>95.26</v>
      </c>
      <c r="G115" s="52" t="s">
        <v>2582</v>
      </c>
      <c r="H115" s="48">
        <f>Source!AV46</f>
        <v>1.0469999999999999</v>
      </c>
      <c r="I115" s="51">
        <f>Source!Q45</f>
        <v>64.63</v>
      </c>
      <c r="J115" s="48">
        <f>IF(Source!BB46&lt;&gt; 0, Source!BB46, 1)</f>
        <v>16.32</v>
      </c>
      <c r="K115" s="51">
        <f>Source!Q46</f>
        <v>1054.76</v>
      </c>
    </row>
    <row r="116" spans="1:29" ht="14.5" x14ac:dyDescent="0.25">
      <c r="A116" s="47"/>
      <c r="B116" s="47"/>
      <c r="C116" s="47" t="s">
        <v>2584</v>
      </c>
      <c r="D116" s="49"/>
      <c r="E116" s="48"/>
      <c r="F116" s="51">
        <f>Source!AN45</f>
        <v>11.61</v>
      </c>
      <c r="G116" s="52" t="s">
        <v>2582</v>
      </c>
      <c r="H116" s="48">
        <f>Source!AV46</f>
        <v>1.0469999999999999</v>
      </c>
      <c r="I116" s="53">
        <f>Source!R45</f>
        <v>7.88</v>
      </c>
      <c r="J116" s="48">
        <f>IF(Source!BS46&lt;&gt; 0, Source!BS46, 1)</f>
        <v>56.35</v>
      </c>
      <c r="K116" s="53">
        <f>Source!R46</f>
        <v>444.04</v>
      </c>
    </row>
    <row r="117" spans="1:29" ht="14.5" x14ac:dyDescent="0.25">
      <c r="A117" s="47"/>
      <c r="B117" s="47"/>
      <c r="C117" s="47" t="s">
        <v>2585</v>
      </c>
      <c r="D117" s="49" t="s">
        <v>2586</v>
      </c>
      <c r="E117" s="48">
        <f>Source!BZ46</f>
        <v>97</v>
      </c>
      <c r="F117" s="51"/>
      <c r="G117" s="50"/>
      <c r="H117" s="48"/>
      <c r="I117" s="51">
        <f>SUM(Q112:Q116)</f>
        <v>183.75</v>
      </c>
      <c r="J117" s="48">
        <f>Source!AT46</f>
        <v>97</v>
      </c>
      <c r="K117" s="51">
        <f>SUM(R112:R116)</f>
        <v>10354.15</v>
      </c>
    </row>
    <row r="118" spans="1:29" ht="14.5" x14ac:dyDescent="0.25">
      <c r="A118" s="47"/>
      <c r="B118" s="47"/>
      <c r="C118" s="47" t="s">
        <v>2587</v>
      </c>
      <c r="D118" s="49" t="s">
        <v>2586</v>
      </c>
      <c r="E118" s="48">
        <f>Source!CA46</f>
        <v>51</v>
      </c>
      <c r="F118" s="51"/>
      <c r="G118" s="50"/>
      <c r="H118" s="48"/>
      <c r="I118" s="51">
        <f>SUM(S112:S117)</f>
        <v>96.61</v>
      </c>
      <c r="J118" s="48">
        <f>Source!AU46</f>
        <v>51</v>
      </c>
      <c r="K118" s="51">
        <f>SUM(T112:T117)</f>
        <v>5443.93</v>
      </c>
    </row>
    <row r="119" spans="1:29" ht="14.5" x14ac:dyDescent="0.25">
      <c r="A119" s="54"/>
      <c r="B119" s="54"/>
      <c r="C119" s="54" t="s">
        <v>2588</v>
      </c>
      <c r="D119" s="55" t="s">
        <v>2589</v>
      </c>
      <c r="E119" s="56">
        <f>Source!AQ45</f>
        <v>20.6</v>
      </c>
      <c r="F119" s="57"/>
      <c r="G119" s="58" t="s">
        <v>2582</v>
      </c>
      <c r="H119" s="56">
        <f>Source!AV46</f>
        <v>1.0469999999999999</v>
      </c>
      <c r="I119" s="57">
        <f>Source!U45</f>
        <v>13.9761936</v>
      </c>
      <c r="J119" s="56"/>
      <c r="K119" s="57"/>
    </row>
    <row r="120" spans="1:29" ht="14" x14ac:dyDescent="0.25">
      <c r="C120" s="59" t="s">
        <v>2590</v>
      </c>
      <c r="H120" s="60">
        <f>I114+I115+I117+I118+0-0-0</f>
        <v>526.54</v>
      </c>
      <c r="I120" s="60"/>
      <c r="J120" s="60">
        <f>K114+K115+K117+K118+0-0-0</f>
        <v>27083.18</v>
      </c>
      <c r="K120" s="60"/>
    </row>
    <row r="121" spans="1:29" ht="14" hidden="1" x14ac:dyDescent="0.25">
      <c r="C121" s="59" t="s">
        <v>2591</v>
      </c>
      <c r="H121" s="62">
        <f>0+0</f>
        <v>0</v>
      </c>
      <c r="I121" s="62"/>
      <c r="J121" s="62">
        <f>0+0</f>
        <v>0</v>
      </c>
      <c r="K121" s="62"/>
    </row>
    <row r="122" spans="1:29" ht="14" x14ac:dyDescent="0.25">
      <c r="C122" s="59" t="s">
        <v>2592</v>
      </c>
      <c r="H122" s="62">
        <f>I114+I115+I117+I118+0</f>
        <v>526.54</v>
      </c>
      <c r="I122" s="62"/>
      <c r="J122" s="62">
        <f>K114+K115+K117+K118+0</f>
        <v>27083.18</v>
      </c>
      <c r="K122" s="62"/>
      <c r="O122" s="63">
        <f>I114+I115+I117+I118+0</f>
        <v>526.54</v>
      </c>
      <c r="P122" s="63">
        <f>K114+K115+K117+K118+0</f>
        <v>27083.18</v>
      </c>
    </row>
    <row r="124" spans="1:29" ht="112" x14ac:dyDescent="0.25">
      <c r="A124" s="47">
        <v>9</v>
      </c>
      <c r="B124" s="47" t="str">
        <f>Source!F47</f>
        <v>4.8-238-2</v>
      </c>
      <c r="C124" s="47" t="s">
        <v>2496</v>
      </c>
      <c r="D124" s="49" t="str">
        <f>Source!H47</f>
        <v>1 м ширины по фронту</v>
      </c>
      <c r="E124" s="48">
        <f>Source!I47</f>
        <v>0.6</v>
      </c>
      <c r="F124" s="51"/>
      <c r="G124" s="50"/>
      <c r="H124" s="48"/>
      <c r="I124" s="51"/>
      <c r="J124" s="48"/>
      <c r="K124" s="51"/>
      <c r="Q124">
        <f>Source!X47</f>
        <v>61.26</v>
      </c>
      <c r="R124">
        <f>Source!X48</f>
        <v>3451.75</v>
      </c>
      <c r="S124">
        <f>Source!Y47</f>
        <v>32.21</v>
      </c>
      <c r="T124">
        <f>Source!Y48</f>
        <v>1814.84</v>
      </c>
      <c r="U124">
        <f>ROUND((175/100)*ROUND(Source!R47, 2), 2)</f>
        <v>4.5999999999999996</v>
      </c>
      <c r="V124">
        <f>ROUND((0/100)*ROUND(Source!R48, 2), 2)</f>
        <v>0</v>
      </c>
      <c r="AC124">
        <v>0</v>
      </c>
    </row>
    <row r="125" spans="1:29" ht="14.5" x14ac:dyDescent="0.25">
      <c r="A125" s="47"/>
      <c r="B125" s="47"/>
      <c r="C125" s="47" t="s">
        <v>2581</v>
      </c>
      <c r="D125" s="49"/>
      <c r="E125" s="48"/>
      <c r="F125" s="51">
        <f>Source!AO47</f>
        <v>267.58999999999997</v>
      </c>
      <c r="G125" s="52" t="s">
        <v>2582</v>
      </c>
      <c r="H125" s="48">
        <f>Source!AV48</f>
        <v>1.0469999999999999</v>
      </c>
      <c r="I125" s="51">
        <f>Source!S47</f>
        <v>60.52</v>
      </c>
      <c r="J125" s="48">
        <f>IF(Source!BA48&lt;&gt; 0, Source!BA48, 1)</f>
        <v>56.35</v>
      </c>
      <c r="K125" s="51">
        <f>Source!S48</f>
        <v>3410.3</v>
      </c>
    </row>
    <row r="126" spans="1:29" ht="14.5" x14ac:dyDescent="0.25">
      <c r="A126" s="47"/>
      <c r="B126" s="47"/>
      <c r="C126" s="47" t="s">
        <v>2583</v>
      </c>
      <c r="D126" s="49"/>
      <c r="E126" s="48"/>
      <c r="F126" s="51">
        <f>Source!AM47</f>
        <v>95.26</v>
      </c>
      <c r="G126" s="52" t="s">
        <v>2582</v>
      </c>
      <c r="H126" s="48">
        <f>Source!AV48</f>
        <v>1.0469999999999999</v>
      </c>
      <c r="I126" s="51">
        <f>Source!Q47</f>
        <v>21.54</v>
      </c>
      <c r="J126" s="48">
        <f>IF(Source!BB48&lt;&gt; 0, Source!BB48, 1)</f>
        <v>16.32</v>
      </c>
      <c r="K126" s="51">
        <f>Source!Q48</f>
        <v>351.53</v>
      </c>
    </row>
    <row r="127" spans="1:29" ht="14.5" x14ac:dyDescent="0.25">
      <c r="A127" s="47"/>
      <c r="B127" s="47"/>
      <c r="C127" s="47" t="s">
        <v>2584</v>
      </c>
      <c r="D127" s="49"/>
      <c r="E127" s="48"/>
      <c r="F127" s="51">
        <f>Source!AN47</f>
        <v>11.61</v>
      </c>
      <c r="G127" s="52" t="s">
        <v>2582</v>
      </c>
      <c r="H127" s="48">
        <f>Source!AV48</f>
        <v>1.0469999999999999</v>
      </c>
      <c r="I127" s="53">
        <f>Source!R47</f>
        <v>2.63</v>
      </c>
      <c r="J127" s="48">
        <f>IF(Source!BS48&lt;&gt; 0, Source!BS48, 1)</f>
        <v>56.35</v>
      </c>
      <c r="K127" s="53">
        <f>Source!R48</f>
        <v>148.19999999999999</v>
      </c>
    </row>
    <row r="128" spans="1:29" ht="14.5" x14ac:dyDescent="0.25">
      <c r="A128" s="47"/>
      <c r="B128" s="47"/>
      <c r="C128" s="47" t="s">
        <v>2585</v>
      </c>
      <c r="D128" s="49" t="s">
        <v>2586</v>
      </c>
      <c r="E128" s="48">
        <f>Source!BZ48</f>
        <v>97</v>
      </c>
      <c r="F128" s="51"/>
      <c r="G128" s="50"/>
      <c r="H128" s="48"/>
      <c r="I128" s="51">
        <f>SUM(Q124:Q127)</f>
        <v>61.26</v>
      </c>
      <c r="J128" s="48">
        <f>Source!AT48</f>
        <v>97</v>
      </c>
      <c r="K128" s="51">
        <f>SUM(R124:R127)</f>
        <v>3451.75</v>
      </c>
    </row>
    <row r="129" spans="1:29" ht="14.5" x14ac:dyDescent="0.25">
      <c r="A129" s="47"/>
      <c r="B129" s="47"/>
      <c r="C129" s="47" t="s">
        <v>2587</v>
      </c>
      <c r="D129" s="49" t="s">
        <v>2586</v>
      </c>
      <c r="E129" s="48">
        <f>Source!CA48</f>
        <v>51</v>
      </c>
      <c r="F129" s="51"/>
      <c r="G129" s="50"/>
      <c r="H129" s="48"/>
      <c r="I129" s="51">
        <f>SUM(S124:S128)</f>
        <v>32.21</v>
      </c>
      <c r="J129" s="48">
        <f>Source!AU48</f>
        <v>51</v>
      </c>
      <c r="K129" s="51">
        <f>SUM(T124:T128)</f>
        <v>1814.84</v>
      </c>
    </row>
    <row r="130" spans="1:29" ht="14.5" x14ac:dyDescent="0.25">
      <c r="A130" s="54"/>
      <c r="B130" s="54"/>
      <c r="C130" s="54" t="s">
        <v>2588</v>
      </c>
      <c r="D130" s="55" t="s">
        <v>2589</v>
      </c>
      <c r="E130" s="56">
        <f>Source!AQ47</f>
        <v>20.6</v>
      </c>
      <c r="F130" s="57"/>
      <c r="G130" s="58" t="s">
        <v>2582</v>
      </c>
      <c r="H130" s="56">
        <f>Source!AV48</f>
        <v>1.0469999999999999</v>
      </c>
      <c r="I130" s="57">
        <f>Source!U47</f>
        <v>4.6587312000000001</v>
      </c>
      <c r="J130" s="56"/>
      <c r="K130" s="57"/>
    </row>
    <row r="131" spans="1:29" ht="14" x14ac:dyDescent="0.25">
      <c r="C131" s="59" t="s">
        <v>2590</v>
      </c>
      <c r="H131" s="60">
        <f>I125+I126+I128+I129+0-0-0</f>
        <v>175.53</v>
      </c>
      <c r="I131" s="60"/>
      <c r="J131" s="60">
        <f>K125+K126+K128+K129+0-0-0</f>
        <v>9028.42</v>
      </c>
      <c r="K131" s="60"/>
    </row>
    <row r="132" spans="1:29" ht="14" hidden="1" x14ac:dyDescent="0.25">
      <c r="C132" s="59" t="s">
        <v>2591</v>
      </c>
      <c r="H132" s="62">
        <f>0+0</f>
        <v>0</v>
      </c>
      <c r="I132" s="62"/>
      <c r="J132" s="62">
        <f>0+0</f>
        <v>0</v>
      </c>
      <c r="K132" s="62"/>
    </row>
    <row r="133" spans="1:29" ht="14" x14ac:dyDescent="0.25">
      <c r="C133" s="59" t="s">
        <v>2592</v>
      </c>
      <c r="H133" s="62">
        <f>I125+I126+I128+I129+0</f>
        <v>175.53</v>
      </c>
      <c r="I133" s="62"/>
      <c r="J133" s="62">
        <f>K125+K126+K128+K129+0</f>
        <v>9028.42</v>
      </c>
      <c r="K133" s="62"/>
      <c r="O133" s="63">
        <f>I125+I126+I128+I129+0</f>
        <v>175.53</v>
      </c>
      <c r="P133" s="63">
        <f>K125+K126+K128+K129+0</f>
        <v>9028.42</v>
      </c>
    </row>
    <row r="135" spans="1:29" ht="56" x14ac:dyDescent="0.25">
      <c r="A135" s="47">
        <v>10</v>
      </c>
      <c r="B135" s="47" t="str">
        <f>Source!F50</f>
        <v>4.8-245-10</v>
      </c>
      <c r="C135" s="47" t="s">
        <v>77</v>
      </c>
      <c r="D135" s="49" t="str">
        <f>Source!H50</f>
        <v>100 шт.</v>
      </c>
      <c r="E135" s="48">
        <f>Source!I50</f>
        <v>0.69</v>
      </c>
      <c r="F135" s="51"/>
      <c r="G135" s="50"/>
      <c r="H135" s="48"/>
      <c r="I135" s="51"/>
      <c r="J135" s="48"/>
      <c r="K135" s="51"/>
      <c r="Q135">
        <f>Source!X50</f>
        <v>280.75</v>
      </c>
      <c r="R135">
        <f>Source!X51</f>
        <v>15820.1</v>
      </c>
      <c r="S135">
        <f>Source!Y50</f>
        <v>147.61000000000001</v>
      </c>
      <c r="T135">
        <f>Source!Y51</f>
        <v>8317.7800000000007</v>
      </c>
      <c r="U135">
        <f>ROUND((175/100)*ROUND(Source!R50, 2), 2)</f>
        <v>5.92</v>
      </c>
      <c r="V135">
        <f>ROUND((0/100)*ROUND(Source!R51, 2), 2)</f>
        <v>0</v>
      </c>
      <c r="AC135">
        <v>0</v>
      </c>
    </row>
    <row r="136" spans="1:29" x14ac:dyDescent="0.25">
      <c r="C136" s="64" t="str">
        <f>"Объем: "&amp;Source!I50&amp;"=(7+"&amp;"4+"&amp;"4+"&amp;"32+"&amp;"11+"&amp;"2+"&amp;"8+"&amp;"1)/"&amp;"100"</f>
        <v>Объем: 0,69=(7+4+4+32+11+2+8+1)/100</v>
      </c>
    </row>
    <row r="137" spans="1:29" ht="14.5" x14ac:dyDescent="0.25">
      <c r="A137" s="47"/>
      <c r="B137" s="47"/>
      <c r="C137" s="47" t="s">
        <v>2581</v>
      </c>
      <c r="D137" s="49"/>
      <c r="E137" s="48"/>
      <c r="F137" s="51">
        <f>Source!AO50</f>
        <v>1099.8599999999999</v>
      </c>
      <c r="G137" s="52" t="s">
        <v>2582</v>
      </c>
      <c r="H137" s="48">
        <f>Source!AV51</f>
        <v>1.0469999999999999</v>
      </c>
      <c r="I137" s="51">
        <f>Source!S50</f>
        <v>286.05</v>
      </c>
      <c r="J137" s="48">
        <f>IF(Source!BA51&lt;&gt; 0, Source!BA51, 1)</f>
        <v>56.35</v>
      </c>
      <c r="K137" s="51">
        <f>Source!S51</f>
        <v>16118.92</v>
      </c>
    </row>
    <row r="138" spans="1:29" ht="14.5" x14ac:dyDescent="0.25">
      <c r="A138" s="47"/>
      <c r="B138" s="47"/>
      <c r="C138" s="47" t="s">
        <v>2583</v>
      </c>
      <c r="D138" s="49"/>
      <c r="E138" s="48"/>
      <c r="F138" s="51">
        <f>Source!AM50</f>
        <v>93.32</v>
      </c>
      <c r="G138" s="52" t="s">
        <v>2582</v>
      </c>
      <c r="H138" s="48">
        <f>Source!AV51</f>
        <v>1.0469999999999999</v>
      </c>
      <c r="I138" s="51">
        <f>Source!Q50</f>
        <v>24.27</v>
      </c>
      <c r="J138" s="48">
        <f>IF(Source!BB51&lt;&gt; 0, Source!BB51, 1)</f>
        <v>16.420000000000002</v>
      </c>
      <c r="K138" s="51">
        <f>Source!Q51</f>
        <v>398.51</v>
      </c>
    </row>
    <row r="139" spans="1:29" ht="14.5" x14ac:dyDescent="0.25">
      <c r="A139" s="47"/>
      <c r="B139" s="47"/>
      <c r="C139" s="47" t="s">
        <v>2584</v>
      </c>
      <c r="D139" s="49"/>
      <c r="E139" s="48"/>
      <c r="F139" s="51">
        <f>Source!AN50</f>
        <v>13</v>
      </c>
      <c r="G139" s="52" t="s">
        <v>2582</v>
      </c>
      <c r="H139" s="48">
        <f>Source!AV51</f>
        <v>1.0469999999999999</v>
      </c>
      <c r="I139" s="53">
        <f>Source!R50</f>
        <v>3.38</v>
      </c>
      <c r="J139" s="48">
        <f>IF(Source!BS51&lt;&gt; 0, Source!BS51, 1)</f>
        <v>56.35</v>
      </c>
      <c r="K139" s="53">
        <f>Source!R51</f>
        <v>190.46</v>
      </c>
    </row>
    <row r="140" spans="1:29" ht="14.5" x14ac:dyDescent="0.25">
      <c r="A140" s="47"/>
      <c r="B140" s="47"/>
      <c r="C140" s="47" t="s">
        <v>2585</v>
      </c>
      <c r="D140" s="49" t="s">
        <v>2586</v>
      </c>
      <c r="E140" s="48">
        <f>Source!BZ51</f>
        <v>97</v>
      </c>
      <c r="F140" s="51"/>
      <c r="G140" s="50"/>
      <c r="H140" s="48"/>
      <c r="I140" s="51">
        <f>SUM(Q135:Q139)</f>
        <v>280.75</v>
      </c>
      <c r="J140" s="48">
        <f>Source!AT51</f>
        <v>97</v>
      </c>
      <c r="K140" s="51">
        <f>SUM(R135:R139)</f>
        <v>15820.1</v>
      </c>
    </row>
    <row r="141" spans="1:29" ht="14.5" x14ac:dyDescent="0.25">
      <c r="A141" s="47"/>
      <c r="B141" s="47"/>
      <c r="C141" s="47" t="s">
        <v>2587</v>
      </c>
      <c r="D141" s="49" t="s">
        <v>2586</v>
      </c>
      <c r="E141" s="48">
        <f>Source!CA51</f>
        <v>51</v>
      </c>
      <c r="F141" s="51"/>
      <c r="G141" s="50"/>
      <c r="H141" s="48"/>
      <c r="I141" s="51">
        <f>SUM(S135:S140)</f>
        <v>147.61000000000001</v>
      </c>
      <c r="J141" s="48">
        <f>Source!AU51</f>
        <v>51</v>
      </c>
      <c r="K141" s="51">
        <f>SUM(T135:T140)</f>
        <v>8317.7800000000007</v>
      </c>
    </row>
    <row r="142" spans="1:29" ht="14.5" x14ac:dyDescent="0.25">
      <c r="A142" s="54"/>
      <c r="B142" s="54"/>
      <c r="C142" s="54" t="s">
        <v>2588</v>
      </c>
      <c r="D142" s="55" t="s">
        <v>2589</v>
      </c>
      <c r="E142" s="56">
        <f>Source!AQ50</f>
        <v>84.67</v>
      </c>
      <c r="F142" s="57"/>
      <c r="G142" s="58" t="s">
        <v>2582</v>
      </c>
      <c r="H142" s="56">
        <f>Source!AV51</f>
        <v>1.0469999999999999</v>
      </c>
      <c r="I142" s="57">
        <f>Source!U50</f>
        <v>22.020533315999995</v>
      </c>
      <c r="J142" s="56"/>
      <c r="K142" s="57"/>
    </row>
    <row r="143" spans="1:29" ht="14" x14ac:dyDescent="0.25">
      <c r="C143" s="59" t="s">
        <v>2590</v>
      </c>
      <c r="H143" s="60">
        <f>I137+I138+I140+I141+0-0-0</f>
        <v>738.68</v>
      </c>
      <c r="I143" s="60"/>
      <c r="J143" s="60">
        <f>K137+K138+K140+K141+0-0-0</f>
        <v>40655.31</v>
      </c>
      <c r="K143" s="60"/>
    </row>
    <row r="144" spans="1:29" ht="14" hidden="1" x14ac:dyDescent="0.25">
      <c r="C144" s="59" t="s">
        <v>2591</v>
      </c>
      <c r="H144" s="62">
        <f>0+0</f>
        <v>0</v>
      </c>
      <c r="I144" s="62"/>
      <c r="J144" s="62">
        <f>0+0</f>
        <v>0</v>
      </c>
      <c r="K144" s="62"/>
    </row>
    <row r="145" spans="1:29" ht="14" x14ac:dyDescent="0.25">
      <c r="C145" s="59" t="s">
        <v>2592</v>
      </c>
      <c r="H145" s="62">
        <f>I137+I138+I140+I141+0</f>
        <v>738.68</v>
      </c>
      <c r="I145" s="62"/>
      <c r="J145" s="62">
        <f>K137+K138+K140+K141+0</f>
        <v>40655.31</v>
      </c>
      <c r="K145" s="62"/>
      <c r="O145" s="63">
        <f>I137+I138+I140+I141+0</f>
        <v>738.68</v>
      </c>
      <c r="P145" s="63">
        <f>K137+K138+K140+K141+0</f>
        <v>40655.31</v>
      </c>
    </row>
    <row r="147" spans="1:29" ht="42" x14ac:dyDescent="0.25">
      <c r="A147" s="47">
        <v>11</v>
      </c>
      <c r="B147" s="47" t="str">
        <f>Source!F53</f>
        <v>4.8-269-9</v>
      </c>
      <c r="C147" s="47" t="s">
        <v>82</v>
      </c>
      <c r="D147" s="49" t="str">
        <f>Source!H53</f>
        <v>1  ШТ.</v>
      </c>
      <c r="E147" s="48">
        <f>Source!I53</f>
        <v>141</v>
      </c>
      <c r="F147" s="51"/>
      <c r="G147" s="50"/>
      <c r="H147" s="48"/>
      <c r="I147" s="51"/>
      <c r="J147" s="48"/>
      <c r="K147" s="51"/>
      <c r="Q147">
        <f>Source!X53</f>
        <v>661.4</v>
      </c>
      <c r="R147">
        <f>Source!X54</f>
        <v>37270.129999999997</v>
      </c>
      <c r="S147">
        <f>Source!Y53</f>
        <v>347.75</v>
      </c>
      <c r="T147">
        <f>Source!Y54</f>
        <v>19595.63</v>
      </c>
      <c r="U147">
        <f>ROUND((175/100)*ROUND(Source!R53, 2), 2)</f>
        <v>0</v>
      </c>
      <c r="V147">
        <f>ROUND((0/100)*ROUND(Source!R54, 2), 2)</f>
        <v>0</v>
      </c>
      <c r="AC147">
        <v>0</v>
      </c>
    </row>
    <row r="148" spans="1:29" x14ac:dyDescent="0.25">
      <c r="C148" s="64" t="str">
        <f>"Объем: "&amp;Source!I53&amp;"=8+"&amp;"77+"&amp;"56"</f>
        <v>Объем: 141=8+77+56</v>
      </c>
    </row>
    <row r="149" spans="1:29" ht="14.5" x14ac:dyDescent="0.25">
      <c r="A149" s="47"/>
      <c r="B149" s="47"/>
      <c r="C149" s="47" t="s">
        <v>2581</v>
      </c>
      <c r="D149" s="49"/>
      <c r="E149" s="48"/>
      <c r="F149" s="51">
        <f>Source!AO53</f>
        <v>12.83</v>
      </c>
      <c r="G149" s="52" t="s">
        <v>2582</v>
      </c>
      <c r="H149" s="48">
        <f>Source!AV54</f>
        <v>1.0469999999999999</v>
      </c>
      <c r="I149" s="51">
        <f>Source!S53</f>
        <v>681.86</v>
      </c>
      <c r="J149" s="48">
        <f>IF(Source!BA54&lt;&gt; 0, Source!BA54, 1)</f>
        <v>56.35</v>
      </c>
      <c r="K149" s="51">
        <f>Source!S54</f>
        <v>38422.81</v>
      </c>
    </row>
    <row r="150" spans="1:29" ht="14.5" x14ac:dyDescent="0.25">
      <c r="A150" s="47"/>
      <c r="B150" s="47"/>
      <c r="C150" s="47" t="s">
        <v>2583</v>
      </c>
      <c r="D150" s="49"/>
      <c r="E150" s="48"/>
      <c r="F150" s="51">
        <f>Source!AM53</f>
        <v>0.78</v>
      </c>
      <c r="G150" s="52" t="s">
        <v>2582</v>
      </c>
      <c r="H150" s="48">
        <f>Source!AV54</f>
        <v>1.0469999999999999</v>
      </c>
      <c r="I150" s="51">
        <f>Source!Q53</f>
        <v>41.45</v>
      </c>
      <c r="J150" s="48">
        <f>IF(Source!BB54&lt;&gt; 0, Source!BB54, 1)</f>
        <v>13.5</v>
      </c>
      <c r="K150" s="51">
        <f>Source!Q54</f>
        <v>559.58000000000004</v>
      </c>
    </row>
    <row r="151" spans="1:29" ht="14.5" x14ac:dyDescent="0.25">
      <c r="A151" s="47"/>
      <c r="B151" s="47"/>
      <c r="C151" s="47" t="s">
        <v>2585</v>
      </c>
      <c r="D151" s="49" t="s">
        <v>2586</v>
      </c>
      <c r="E151" s="48">
        <f>Source!BZ54</f>
        <v>97</v>
      </c>
      <c r="F151" s="51"/>
      <c r="G151" s="50"/>
      <c r="H151" s="48"/>
      <c r="I151" s="51">
        <f>SUM(Q147:Q150)</f>
        <v>661.4</v>
      </c>
      <c r="J151" s="48">
        <f>Source!AT54</f>
        <v>97</v>
      </c>
      <c r="K151" s="51">
        <f>SUM(R147:R150)</f>
        <v>37270.129999999997</v>
      </c>
    </row>
    <row r="152" spans="1:29" ht="14.5" x14ac:dyDescent="0.25">
      <c r="A152" s="47"/>
      <c r="B152" s="47"/>
      <c r="C152" s="47" t="s">
        <v>2587</v>
      </c>
      <c r="D152" s="49" t="s">
        <v>2586</v>
      </c>
      <c r="E152" s="48">
        <f>Source!CA54</f>
        <v>51</v>
      </c>
      <c r="F152" s="51"/>
      <c r="G152" s="50"/>
      <c r="H152" s="48"/>
      <c r="I152" s="51">
        <f>SUM(S147:S151)</f>
        <v>347.75</v>
      </c>
      <c r="J152" s="48">
        <f>Source!AU54</f>
        <v>51</v>
      </c>
      <c r="K152" s="51">
        <f>SUM(T147:T151)</f>
        <v>19595.63</v>
      </c>
    </row>
    <row r="153" spans="1:29" ht="14.5" x14ac:dyDescent="0.25">
      <c r="A153" s="54"/>
      <c r="B153" s="54"/>
      <c r="C153" s="54" t="s">
        <v>2588</v>
      </c>
      <c r="D153" s="55" t="s">
        <v>2589</v>
      </c>
      <c r="E153" s="56">
        <f>Source!AQ53</f>
        <v>1.03</v>
      </c>
      <c r="F153" s="57"/>
      <c r="G153" s="58" t="s">
        <v>2582</v>
      </c>
      <c r="H153" s="56">
        <f>Source!AV54</f>
        <v>1.0469999999999999</v>
      </c>
      <c r="I153" s="57">
        <f>Source!U53</f>
        <v>54.740091599999992</v>
      </c>
      <c r="J153" s="56"/>
      <c r="K153" s="57"/>
    </row>
    <row r="154" spans="1:29" ht="14" x14ac:dyDescent="0.25">
      <c r="C154" s="59" t="s">
        <v>2590</v>
      </c>
      <c r="H154" s="60">
        <f>I149+I150+I151+I152+0-0-0</f>
        <v>1732.46</v>
      </c>
      <c r="I154" s="60"/>
      <c r="J154" s="60">
        <f>K149+K150+K151+K152+0-0-0</f>
        <v>95848.15</v>
      </c>
      <c r="K154" s="60"/>
    </row>
    <row r="155" spans="1:29" ht="14" hidden="1" x14ac:dyDescent="0.25">
      <c r="C155" s="59" t="s">
        <v>2591</v>
      </c>
      <c r="H155" s="62">
        <f>0+0</f>
        <v>0</v>
      </c>
      <c r="I155" s="62"/>
      <c r="J155" s="62">
        <f>0+0</f>
        <v>0</v>
      </c>
      <c r="K155" s="62"/>
    </row>
    <row r="156" spans="1:29" ht="14" x14ac:dyDescent="0.25">
      <c r="C156" s="59" t="s">
        <v>2592</v>
      </c>
      <c r="H156" s="62">
        <f>I149+I150+I151+I152+0</f>
        <v>1732.46</v>
      </c>
      <c r="I156" s="62"/>
      <c r="J156" s="62">
        <f>K149+K150+K151+K152+0</f>
        <v>95848.15</v>
      </c>
      <c r="K156" s="62"/>
      <c r="O156" s="63">
        <f>I149+I150+I151+I152+0</f>
        <v>1732.46</v>
      </c>
      <c r="P156" s="63">
        <f>K149+K150+K151+K152+0</f>
        <v>95848.15</v>
      </c>
    </row>
    <row r="158" spans="1:29" ht="28" x14ac:dyDescent="0.25">
      <c r="A158" s="47">
        <v>12</v>
      </c>
      <c r="B158" s="47" t="str">
        <f>Source!F55</f>
        <v>4.8-332-1</v>
      </c>
      <c r="C158" s="47" t="s">
        <v>86</v>
      </c>
      <c r="D158" s="49" t="str">
        <f>Source!H55</f>
        <v>100 шт.</v>
      </c>
      <c r="E158" s="48">
        <f>Source!I55</f>
        <v>4.0199999999999996</v>
      </c>
      <c r="F158" s="51"/>
      <c r="G158" s="50"/>
      <c r="H158" s="48"/>
      <c r="I158" s="51"/>
      <c r="J158" s="48"/>
      <c r="K158" s="51"/>
      <c r="Q158">
        <f>Source!X55</f>
        <v>505.52</v>
      </c>
      <c r="R158">
        <f>Source!X56</f>
        <v>28485.8</v>
      </c>
      <c r="S158">
        <f>Source!Y55</f>
        <v>265.79000000000002</v>
      </c>
      <c r="T158">
        <f>Source!Y56</f>
        <v>14977.07</v>
      </c>
      <c r="U158">
        <f>ROUND((175/100)*ROUND(Source!R55, 2), 2)</f>
        <v>0.35</v>
      </c>
      <c r="V158">
        <f>ROUND((0/100)*ROUND(Source!R56, 2), 2)</f>
        <v>0</v>
      </c>
      <c r="AC158">
        <v>0</v>
      </c>
    </row>
    <row r="159" spans="1:29" x14ac:dyDescent="0.25">
      <c r="C159" s="64" t="str">
        <f>"Объем: "&amp;Source!I55&amp;"=402/"&amp;"100"</f>
        <v>Объем: 4,02=402/100</v>
      </c>
    </row>
    <row r="160" spans="1:29" ht="14.5" x14ac:dyDescent="0.25">
      <c r="A160" s="47"/>
      <c r="B160" s="47"/>
      <c r="C160" s="47" t="s">
        <v>2581</v>
      </c>
      <c r="D160" s="49"/>
      <c r="E160" s="48"/>
      <c r="F160" s="51">
        <f>Source!AO55</f>
        <v>343.81</v>
      </c>
      <c r="G160" s="52" t="s">
        <v>2582</v>
      </c>
      <c r="H160" s="48">
        <f>Source!AV56</f>
        <v>1.0469999999999999</v>
      </c>
      <c r="I160" s="51">
        <f>Source!S55</f>
        <v>520.95000000000005</v>
      </c>
      <c r="J160" s="48">
        <f>IF(Source!BA56&lt;&gt; 0, Source!BA56, 1)</f>
        <v>56.35</v>
      </c>
      <c r="K160" s="51">
        <f>Source!S56</f>
        <v>29355.53</v>
      </c>
    </row>
    <row r="161" spans="1:29" ht="14.5" x14ac:dyDescent="0.25">
      <c r="A161" s="47"/>
      <c r="B161" s="47"/>
      <c r="C161" s="47" t="s">
        <v>2583</v>
      </c>
      <c r="D161" s="49"/>
      <c r="E161" s="48"/>
      <c r="F161" s="51">
        <f>Source!AM55</f>
        <v>15.17</v>
      </c>
      <c r="G161" s="52" t="s">
        <v>2582</v>
      </c>
      <c r="H161" s="48">
        <f>Source!AV56</f>
        <v>1.0469999999999999</v>
      </c>
      <c r="I161" s="51">
        <f>Source!Q55</f>
        <v>22.99</v>
      </c>
      <c r="J161" s="48">
        <f>IF(Source!BB56&lt;&gt; 0, Source!BB56, 1)</f>
        <v>9.9700000000000006</v>
      </c>
      <c r="K161" s="51">
        <f>Source!Q56</f>
        <v>229.21</v>
      </c>
    </row>
    <row r="162" spans="1:29" ht="14.5" x14ac:dyDescent="0.25">
      <c r="A162" s="47"/>
      <c r="B162" s="47"/>
      <c r="C162" s="47" t="s">
        <v>2584</v>
      </c>
      <c r="D162" s="49"/>
      <c r="E162" s="48"/>
      <c r="F162" s="51">
        <f>Source!AN55</f>
        <v>0.13</v>
      </c>
      <c r="G162" s="52" t="s">
        <v>2582</v>
      </c>
      <c r="H162" s="48">
        <f>Source!AV56</f>
        <v>1.0469999999999999</v>
      </c>
      <c r="I162" s="53">
        <f>Source!R55</f>
        <v>0.2</v>
      </c>
      <c r="J162" s="48">
        <f>IF(Source!BS56&lt;&gt; 0, Source!BS56, 1)</f>
        <v>56.35</v>
      </c>
      <c r="K162" s="53">
        <f>Source!R56</f>
        <v>11.27</v>
      </c>
    </row>
    <row r="163" spans="1:29" ht="14.5" x14ac:dyDescent="0.25">
      <c r="A163" s="47"/>
      <c r="B163" s="47"/>
      <c r="C163" s="47" t="s">
        <v>2585</v>
      </c>
      <c r="D163" s="49" t="s">
        <v>2586</v>
      </c>
      <c r="E163" s="48">
        <f>Source!BZ56</f>
        <v>97</v>
      </c>
      <c r="F163" s="51"/>
      <c r="G163" s="50"/>
      <c r="H163" s="48"/>
      <c r="I163" s="51">
        <f>SUM(Q158:Q162)</f>
        <v>505.52</v>
      </c>
      <c r="J163" s="48">
        <f>Source!AT56</f>
        <v>97</v>
      </c>
      <c r="K163" s="51">
        <f>SUM(R158:R162)</f>
        <v>28485.8</v>
      </c>
    </row>
    <row r="164" spans="1:29" ht="14.5" x14ac:dyDescent="0.25">
      <c r="A164" s="47"/>
      <c r="B164" s="47"/>
      <c r="C164" s="47" t="s">
        <v>2587</v>
      </c>
      <c r="D164" s="49" t="s">
        <v>2586</v>
      </c>
      <c r="E164" s="48">
        <f>Source!CA56</f>
        <v>51</v>
      </c>
      <c r="F164" s="51"/>
      <c r="G164" s="50"/>
      <c r="H164" s="48"/>
      <c r="I164" s="51">
        <f>SUM(S158:S163)</f>
        <v>265.79000000000002</v>
      </c>
      <c r="J164" s="48">
        <f>Source!AU56</f>
        <v>51</v>
      </c>
      <c r="K164" s="51">
        <f>SUM(T158:T163)</f>
        <v>14977.07</v>
      </c>
    </row>
    <row r="165" spans="1:29" ht="14.5" x14ac:dyDescent="0.25">
      <c r="A165" s="54"/>
      <c r="B165" s="54"/>
      <c r="C165" s="54" t="s">
        <v>2588</v>
      </c>
      <c r="D165" s="55" t="s">
        <v>2589</v>
      </c>
      <c r="E165" s="56">
        <f>Source!AQ55</f>
        <v>30.75</v>
      </c>
      <c r="F165" s="57"/>
      <c r="G165" s="58" t="s">
        <v>2582</v>
      </c>
      <c r="H165" s="56">
        <f>Source!AV56</f>
        <v>1.0469999999999999</v>
      </c>
      <c r="I165" s="57">
        <f>Source!U55</f>
        <v>46.592965799999988</v>
      </c>
      <c r="J165" s="56"/>
      <c r="K165" s="57"/>
    </row>
    <row r="166" spans="1:29" ht="14" x14ac:dyDescent="0.25">
      <c r="C166" s="59" t="s">
        <v>2590</v>
      </c>
      <c r="H166" s="60">
        <f>I160+I161+I163+I164+0-0-0</f>
        <v>1315.25</v>
      </c>
      <c r="I166" s="60"/>
      <c r="J166" s="60">
        <f>K160+K161+K163+K164+0-0-0</f>
        <v>73047.609999999986</v>
      </c>
      <c r="K166" s="60"/>
    </row>
    <row r="167" spans="1:29" ht="14" hidden="1" x14ac:dyDescent="0.25">
      <c r="C167" s="59" t="s">
        <v>2591</v>
      </c>
      <c r="H167" s="62">
        <f>0+0</f>
        <v>0</v>
      </c>
      <c r="I167" s="62"/>
      <c r="J167" s="62">
        <f>0+0</f>
        <v>0</v>
      </c>
      <c r="K167" s="62"/>
    </row>
    <row r="168" spans="1:29" ht="14" x14ac:dyDescent="0.25">
      <c r="C168" s="59" t="s">
        <v>2592</v>
      </c>
      <c r="H168" s="62">
        <f>I160+I161+I163+I164+0</f>
        <v>1315.25</v>
      </c>
      <c r="I168" s="62"/>
      <c r="J168" s="62">
        <f>K160+K161+K163+K164+0</f>
        <v>73047.609999999986</v>
      </c>
      <c r="K168" s="62"/>
      <c r="O168" s="63">
        <f>I160+I161+I163+I164+0</f>
        <v>1315.25</v>
      </c>
      <c r="P168" s="63">
        <f>K160+K161+K163+K164+0</f>
        <v>73047.609999999986</v>
      </c>
    </row>
    <row r="170" spans="1:29" ht="42" x14ac:dyDescent="0.25">
      <c r="A170" s="47">
        <v>13</v>
      </c>
      <c r="B170" s="47" t="str">
        <f>Source!F57</f>
        <v>4.8-328-4</v>
      </c>
      <c r="C170" s="47" t="s">
        <v>90</v>
      </c>
      <c r="D170" s="49" t="str">
        <f>Source!H57</f>
        <v>100 шт.</v>
      </c>
      <c r="E170" s="48">
        <f>Source!I57</f>
        <v>2</v>
      </c>
      <c r="F170" s="51"/>
      <c r="G170" s="50"/>
      <c r="H170" s="48"/>
      <c r="I170" s="51"/>
      <c r="J170" s="48"/>
      <c r="K170" s="51"/>
      <c r="Q170">
        <f>Source!X57</f>
        <v>972.75</v>
      </c>
      <c r="R170">
        <f>Source!X58</f>
        <v>54814.74</v>
      </c>
      <c r="S170">
        <f>Source!Y57</f>
        <v>511.45</v>
      </c>
      <c r="T170">
        <f>Source!Y58</f>
        <v>28820.12</v>
      </c>
      <c r="U170">
        <f>ROUND((175/100)*ROUND(Source!R57, 2), 2)</f>
        <v>0.33</v>
      </c>
      <c r="V170">
        <f>ROUND((0/100)*ROUND(Source!R58, 2), 2)</f>
        <v>0</v>
      </c>
      <c r="AC170">
        <v>0</v>
      </c>
    </row>
    <row r="171" spans="1:29" x14ac:dyDescent="0.25">
      <c r="C171" s="64" t="str">
        <f>"Объем: "&amp;Source!I57&amp;"=200/"&amp;"100"</f>
        <v>Объем: 2=200/100</v>
      </c>
    </row>
    <row r="172" spans="1:29" ht="14.5" x14ac:dyDescent="0.25">
      <c r="A172" s="47"/>
      <c r="B172" s="47"/>
      <c r="C172" s="47" t="s">
        <v>2581</v>
      </c>
      <c r="D172" s="49"/>
      <c r="E172" s="48"/>
      <c r="F172" s="51">
        <f>Source!AO57</f>
        <v>1330.06</v>
      </c>
      <c r="G172" s="52" t="s">
        <v>2582</v>
      </c>
      <c r="H172" s="48">
        <f>Source!AV58</f>
        <v>1.0469999999999999</v>
      </c>
      <c r="I172" s="51">
        <f>Source!S57</f>
        <v>1002.65</v>
      </c>
      <c r="J172" s="48">
        <f>IF(Source!BA58&lt;&gt; 0, Source!BA58, 1)</f>
        <v>56.35</v>
      </c>
      <c r="K172" s="51">
        <f>Source!S58</f>
        <v>56499.33</v>
      </c>
    </row>
    <row r="173" spans="1:29" ht="14.5" x14ac:dyDescent="0.25">
      <c r="A173" s="47"/>
      <c r="B173" s="47"/>
      <c r="C173" s="47" t="s">
        <v>2583</v>
      </c>
      <c r="D173" s="49"/>
      <c r="E173" s="48"/>
      <c r="F173" s="51">
        <f>Source!AM57</f>
        <v>3.56</v>
      </c>
      <c r="G173" s="52" t="s">
        <v>2582</v>
      </c>
      <c r="H173" s="48">
        <f>Source!AV58</f>
        <v>1.0469999999999999</v>
      </c>
      <c r="I173" s="51">
        <f>Source!Q57</f>
        <v>2.68</v>
      </c>
      <c r="J173" s="48">
        <f>IF(Source!BB58&lt;&gt; 0, Source!BB58, 1)</f>
        <v>13.06</v>
      </c>
      <c r="K173" s="51">
        <f>Source!Q58</f>
        <v>35</v>
      </c>
    </row>
    <row r="174" spans="1:29" ht="14.5" x14ac:dyDescent="0.25">
      <c r="A174" s="47"/>
      <c r="B174" s="47"/>
      <c r="C174" s="47" t="s">
        <v>2584</v>
      </c>
      <c r="D174" s="49"/>
      <c r="E174" s="48"/>
      <c r="F174" s="51">
        <f>Source!AN57</f>
        <v>0.25</v>
      </c>
      <c r="G174" s="52" t="s">
        <v>2582</v>
      </c>
      <c r="H174" s="48">
        <f>Source!AV58</f>
        <v>1.0469999999999999</v>
      </c>
      <c r="I174" s="53">
        <f>Source!R57</f>
        <v>0.19</v>
      </c>
      <c r="J174" s="48">
        <f>IF(Source!BS58&lt;&gt; 0, Source!BS58, 1)</f>
        <v>56.35</v>
      </c>
      <c r="K174" s="53">
        <f>Source!R58</f>
        <v>10.71</v>
      </c>
    </row>
    <row r="175" spans="1:29" ht="14.5" x14ac:dyDescent="0.25">
      <c r="A175" s="47"/>
      <c r="B175" s="47"/>
      <c r="C175" s="47" t="s">
        <v>2585</v>
      </c>
      <c r="D175" s="49" t="s">
        <v>2586</v>
      </c>
      <c r="E175" s="48">
        <f>Source!BZ58</f>
        <v>97</v>
      </c>
      <c r="F175" s="51"/>
      <c r="G175" s="50"/>
      <c r="H175" s="48"/>
      <c r="I175" s="51">
        <f>SUM(Q170:Q174)</f>
        <v>972.75</v>
      </c>
      <c r="J175" s="48">
        <f>Source!AT58</f>
        <v>97</v>
      </c>
      <c r="K175" s="51">
        <f>SUM(R170:R174)</f>
        <v>54814.74</v>
      </c>
    </row>
    <row r="176" spans="1:29" ht="14.5" x14ac:dyDescent="0.25">
      <c r="A176" s="47"/>
      <c r="B176" s="47"/>
      <c r="C176" s="47" t="s">
        <v>2587</v>
      </c>
      <c r="D176" s="49" t="s">
        <v>2586</v>
      </c>
      <c r="E176" s="48">
        <f>Source!CA58</f>
        <v>51</v>
      </c>
      <c r="F176" s="51"/>
      <c r="G176" s="50"/>
      <c r="H176" s="48"/>
      <c r="I176" s="51">
        <f>SUM(S170:S175)</f>
        <v>511.45</v>
      </c>
      <c r="J176" s="48">
        <f>Source!AU58</f>
        <v>51</v>
      </c>
      <c r="K176" s="51">
        <f>SUM(T170:T175)</f>
        <v>28820.12</v>
      </c>
    </row>
    <row r="177" spans="1:29" ht="14.5" x14ac:dyDescent="0.25">
      <c r="A177" s="54"/>
      <c r="B177" s="54"/>
      <c r="C177" s="54" t="s">
        <v>2588</v>
      </c>
      <c r="D177" s="55" t="s">
        <v>2589</v>
      </c>
      <c r="E177" s="56">
        <f>Source!AQ57</f>
        <v>94.89</v>
      </c>
      <c r="F177" s="57"/>
      <c r="G177" s="58" t="s">
        <v>2582</v>
      </c>
      <c r="H177" s="56">
        <f>Source!AV58</f>
        <v>1.0469999999999999</v>
      </c>
      <c r="I177" s="57">
        <f>Source!U57</f>
        <v>71.531877599999987</v>
      </c>
      <c r="J177" s="56"/>
      <c r="K177" s="57"/>
    </row>
    <row r="178" spans="1:29" ht="14" x14ac:dyDescent="0.25">
      <c r="C178" s="59" t="s">
        <v>2590</v>
      </c>
      <c r="H178" s="60">
        <f>I172+I173+I175+I176+0-0-0</f>
        <v>2489.5299999999997</v>
      </c>
      <c r="I178" s="60"/>
      <c r="J178" s="60">
        <f>K172+K173+K175+K176+0-0-0</f>
        <v>140169.19</v>
      </c>
      <c r="K178" s="60"/>
    </row>
    <row r="179" spans="1:29" ht="14" hidden="1" x14ac:dyDescent="0.25">
      <c r="C179" s="59" t="s">
        <v>2591</v>
      </c>
      <c r="H179" s="62">
        <f>0+0</f>
        <v>0</v>
      </c>
      <c r="I179" s="62"/>
      <c r="J179" s="62">
        <f>0+0</f>
        <v>0</v>
      </c>
      <c r="K179" s="62"/>
    </row>
    <row r="180" spans="1:29" ht="14" x14ac:dyDescent="0.25">
      <c r="C180" s="59" t="s">
        <v>2592</v>
      </c>
      <c r="H180" s="62">
        <f>I172+I173+I175+I176+0</f>
        <v>2489.5299999999997</v>
      </c>
      <c r="I180" s="62"/>
      <c r="J180" s="62">
        <f>K172+K173+K175+K176+0</f>
        <v>140169.19</v>
      </c>
      <c r="K180" s="62"/>
      <c r="O180" s="63">
        <f>I172+I173+I175+I176+0</f>
        <v>2489.5299999999997</v>
      </c>
      <c r="P180" s="63">
        <f>K172+K173+K175+K176+0</f>
        <v>140169.19</v>
      </c>
    </row>
    <row r="182" spans="1:29" ht="28" x14ac:dyDescent="0.25">
      <c r="A182" s="47">
        <v>14</v>
      </c>
      <c r="B182" s="47" t="str">
        <f>Source!F59</f>
        <v>4.10-76-10</v>
      </c>
      <c r="C182" s="47" t="s">
        <v>94</v>
      </c>
      <c r="D182" s="49" t="str">
        <f>Source!H59</f>
        <v>1  ШТ.</v>
      </c>
      <c r="E182" s="48">
        <f>Source!I59</f>
        <v>8</v>
      </c>
      <c r="F182" s="51"/>
      <c r="G182" s="50"/>
      <c r="H182" s="48"/>
      <c r="I182" s="51"/>
      <c r="J182" s="48"/>
      <c r="K182" s="51"/>
      <c r="Q182">
        <f>Source!X59</f>
        <v>34.06</v>
      </c>
      <c r="R182">
        <f>Source!X60</f>
        <v>1919.14</v>
      </c>
      <c r="S182">
        <f>Source!Y59</f>
        <v>19</v>
      </c>
      <c r="T182">
        <f>Source!Y60</f>
        <v>1070.68</v>
      </c>
      <c r="U182">
        <f>ROUND((175/100)*ROUND(Source!R59, 2), 2)</f>
        <v>0</v>
      </c>
      <c r="V182">
        <f>ROUND((0/100)*ROUND(Source!R60, 2), 2)</f>
        <v>0</v>
      </c>
      <c r="AC182">
        <v>0</v>
      </c>
    </row>
    <row r="183" spans="1:29" ht="14.5" x14ac:dyDescent="0.25">
      <c r="A183" s="47"/>
      <c r="B183" s="47"/>
      <c r="C183" s="47" t="s">
        <v>2581</v>
      </c>
      <c r="D183" s="49"/>
      <c r="E183" s="48"/>
      <c r="F183" s="51">
        <f>Source!AO59</f>
        <v>11.89</v>
      </c>
      <c r="G183" s="52" t="s">
        <v>2582</v>
      </c>
      <c r="H183" s="48">
        <f>Source!AV60</f>
        <v>1.0469999999999999</v>
      </c>
      <c r="I183" s="51">
        <f>Source!S59</f>
        <v>35.85</v>
      </c>
      <c r="J183" s="48">
        <f>IF(Source!BA60&lt;&gt; 0, Source!BA60, 1)</f>
        <v>56.35</v>
      </c>
      <c r="K183" s="51">
        <f>Source!S60</f>
        <v>2020.15</v>
      </c>
    </row>
    <row r="184" spans="1:29" ht="14.5" x14ac:dyDescent="0.25">
      <c r="A184" s="47"/>
      <c r="B184" s="47"/>
      <c r="C184" s="47" t="s">
        <v>2585</v>
      </c>
      <c r="D184" s="49" t="s">
        <v>2586</v>
      </c>
      <c r="E184" s="48">
        <f>Source!BZ60</f>
        <v>95</v>
      </c>
      <c r="F184" s="51"/>
      <c r="G184" s="50"/>
      <c r="H184" s="48"/>
      <c r="I184" s="51">
        <f>SUM(Q182:Q183)</f>
        <v>34.06</v>
      </c>
      <c r="J184" s="48">
        <f>Source!AT60</f>
        <v>95</v>
      </c>
      <c r="K184" s="51">
        <f>SUM(R182:R183)</f>
        <v>1919.14</v>
      </c>
    </row>
    <row r="185" spans="1:29" ht="14.5" x14ac:dyDescent="0.25">
      <c r="A185" s="47"/>
      <c r="B185" s="47"/>
      <c r="C185" s="47" t="s">
        <v>2587</v>
      </c>
      <c r="D185" s="49" t="s">
        <v>2586</v>
      </c>
      <c r="E185" s="48">
        <f>Source!CA60</f>
        <v>53</v>
      </c>
      <c r="F185" s="51"/>
      <c r="G185" s="50"/>
      <c r="H185" s="48"/>
      <c r="I185" s="51">
        <f>SUM(S182:S184)</f>
        <v>19</v>
      </c>
      <c r="J185" s="48">
        <f>Source!AU60</f>
        <v>53</v>
      </c>
      <c r="K185" s="51">
        <f>SUM(T182:T184)</f>
        <v>1070.68</v>
      </c>
    </row>
    <row r="186" spans="1:29" ht="14.5" x14ac:dyDescent="0.25">
      <c r="A186" s="54"/>
      <c r="B186" s="54"/>
      <c r="C186" s="54" t="s">
        <v>2588</v>
      </c>
      <c r="D186" s="55" t="s">
        <v>2589</v>
      </c>
      <c r="E186" s="56">
        <f>Source!AQ59</f>
        <v>1</v>
      </c>
      <c r="F186" s="57"/>
      <c r="G186" s="58" t="s">
        <v>2582</v>
      </c>
      <c r="H186" s="56">
        <f>Source!AV60</f>
        <v>1.0469999999999999</v>
      </c>
      <c r="I186" s="57">
        <f>Source!U59</f>
        <v>3.0153599999999998</v>
      </c>
      <c r="J186" s="56"/>
      <c r="K186" s="57"/>
    </row>
    <row r="187" spans="1:29" ht="14" x14ac:dyDescent="0.25">
      <c r="C187" s="59" t="s">
        <v>2590</v>
      </c>
      <c r="H187" s="60">
        <f>I183+I184+I185+0-0-0</f>
        <v>88.91</v>
      </c>
      <c r="I187" s="60"/>
      <c r="J187" s="60">
        <f>K183+K184+K185+0-0-0</f>
        <v>5009.97</v>
      </c>
      <c r="K187" s="60"/>
    </row>
    <row r="188" spans="1:29" ht="14" hidden="1" x14ac:dyDescent="0.25">
      <c r="C188" s="59" t="s">
        <v>2591</v>
      </c>
      <c r="H188" s="62">
        <f>0+0</f>
        <v>0</v>
      </c>
      <c r="I188" s="62"/>
      <c r="J188" s="62">
        <f>0+0</f>
        <v>0</v>
      </c>
      <c r="K188" s="62"/>
    </row>
    <row r="189" spans="1:29" ht="14" x14ac:dyDescent="0.25">
      <c r="C189" s="59" t="s">
        <v>2592</v>
      </c>
      <c r="H189" s="62">
        <f>I183+I184+I185+0</f>
        <v>88.91</v>
      </c>
      <c r="I189" s="62"/>
      <c r="J189" s="62">
        <f>K183+K184+K185+0</f>
        <v>5009.97</v>
      </c>
      <c r="K189" s="62"/>
      <c r="O189" s="63">
        <f>I183+I184+I185+0</f>
        <v>88.91</v>
      </c>
      <c r="P189" s="63">
        <f>K183+K184+K185+0</f>
        <v>5009.97</v>
      </c>
    </row>
    <row r="191" spans="1:29" ht="42" x14ac:dyDescent="0.25">
      <c r="A191" s="47">
        <v>15</v>
      </c>
      <c r="B191" s="47" t="str">
        <f>Source!F62</f>
        <v>4.8-174-1</v>
      </c>
      <c r="C191" s="47" t="s">
        <v>101</v>
      </c>
      <c r="D191" s="49" t="str">
        <f>Source!H62</f>
        <v>100 м</v>
      </c>
      <c r="E191" s="48">
        <f>Source!I62</f>
        <v>1.65</v>
      </c>
      <c r="F191" s="51"/>
      <c r="G191" s="50"/>
      <c r="H191" s="48"/>
      <c r="I191" s="51"/>
      <c r="J191" s="48"/>
      <c r="K191" s="51"/>
      <c r="Q191">
        <f>Source!X62</f>
        <v>223.75</v>
      </c>
      <c r="R191">
        <f>Source!X63</f>
        <v>12608.31</v>
      </c>
      <c r="S191">
        <f>Source!Y62</f>
        <v>117.64</v>
      </c>
      <c r="T191">
        <f>Source!Y63</f>
        <v>6629.11</v>
      </c>
      <c r="U191">
        <f>ROUND((175/100)*ROUND(Source!R62, 2), 2)</f>
        <v>2.75</v>
      </c>
      <c r="V191">
        <f>ROUND((0/100)*ROUND(Source!R63, 2), 2)</f>
        <v>0</v>
      </c>
      <c r="AC191">
        <v>0</v>
      </c>
    </row>
    <row r="192" spans="1:29" x14ac:dyDescent="0.25">
      <c r="C192" s="64" t="str">
        <f>"Объем: "&amp;Source!I62&amp;"=(50+"&amp;"115)/"&amp;"100"</f>
        <v>Объем: 1,65=(50+115)/100</v>
      </c>
    </row>
    <row r="193" spans="1:29" ht="14.5" x14ac:dyDescent="0.25">
      <c r="A193" s="47"/>
      <c r="B193" s="47"/>
      <c r="C193" s="47" t="s">
        <v>2581</v>
      </c>
      <c r="D193" s="49"/>
      <c r="E193" s="48"/>
      <c r="F193" s="51">
        <f>Source!AO62</f>
        <v>368.37</v>
      </c>
      <c r="G193" s="52" t="s">
        <v>2582</v>
      </c>
      <c r="H193" s="48">
        <f>Source!AV63</f>
        <v>1.0469999999999999</v>
      </c>
      <c r="I193" s="51">
        <f>Source!S62</f>
        <v>229.1</v>
      </c>
      <c r="J193" s="48">
        <f>IF(Source!BA63&lt;&gt; 0, Source!BA63, 1)</f>
        <v>56.35</v>
      </c>
      <c r="K193" s="51">
        <f>Source!S63</f>
        <v>12909.79</v>
      </c>
    </row>
    <row r="194" spans="1:29" ht="14.5" x14ac:dyDescent="0.25">
      <c r="A194" s="47"/>
      <c r="B194" s="47"/>
      <c r="C194" s="47" t="s">
        <v>2583</v>
      </c>
      <c r="D194" s="49"/>
      <c r="E194" s="48"/>
      <c r="F194" s="51">
        <f>Source!AM62</f>
        <v>129.06</v>
      </c>
      <c r="G194" s="52" t="s">
        <v>2582</v>
      </c>
      <c r="H194" s="48">
        <f>Source!AV63</f>
        <v>1.0469999999999999</v>
      </c>
      <c r="I194" s="51">
        <f>Source!Q62</f>
        <v>80.260000000000005</v>
      </c>
      <c r="J194" s="48">
        <f>IF(Source!BB63&lt;&gt; 0, Source!BB63, 1)</f>
        <v>13.84</v>
      </c>
      <c r="K194" s="51">
        <f>Source!Q63</f>
        <v>1110.8</v>
      </c>
    </row>
    <row r="195" spans="1:29" ht="14.5" x14ac:dyDescent="0.25">
      <c r="A195" s="47"/>
      <c r="B195" s="47"/>
      <c r="C195" s="47" t="s">
        <v>2584</v>
      </c>
      <c r="D195" s="49"/>
      <c r="E195" s="48"/>
      <c r="F195" s="51">
        <f>Source!AN62</f>
        <v>2.52</v>
      </c>
      <c r="G195" s="52" t="s">
        <v>2582</v>
      </c>
      <c r="H195" s="48">
        <f>Source!AV63</f>
        <v>1.0469999999999999</v>
      </c>
      <c r="I195" s="53">
        <f>Source!R62</f>
        <v>1.57</v>
      </c>
      <c r="J195" s="48">
        <f>IF(Source!BS63&lt;&gt; 0, Source!BS63, 1)</f>
        <v>56.35</v>
      </c>
      <c r="K195" s="53">
        <f>Source!R63</f>
        <v>88.47</v>
      </c>
    </row>
    <row r="196" spans="1:29" ht="14.5" x14ac:dyDescent="0.25">
      <c r="A196" s="47"/>
      <c r="B196" s="47"/>
      <c r="C196" s="47" t="s">
        <v>2585</v>
      </c>
      <c r="D196" s="49" t="s">
        <v>2586</v>
      </c>
      <c r="E196" s="48">
        <f>Source!BZ63</f>
        <v>97</v>
      </c>
      <c r="F196" s="51"/>
      <c r="G196" s="50"/>
      <c r="H196" s="48"/>
      <c r="I196" s="51">
        <f>SUM(Q191:Q195)</f>
        <v>223.75</v>
      </c>
      <c r="J196" s="48">
        <f>Source!AT63</f>
        <v>97</v>
      </c>
      <c r="K196" s="51">
        <f>SUM(R191:R195)</f>
        <v>12608.31</v>
      </c>
    </row>
    <row r="197" spans="1:29" ht="14.5" x14ac:dyDescent="0.25">
      <c r="A197" s="47"/>
      <c r="B197" s="47"/>
      <c r="C197" s="47" t="s">
        <v>2587</v>
      </c>
      <c r="D197" s="49" t="s">
        <v>2586</v>
      </c>
      <c r="E197" s="48">
        <f>Source!CA63</f>
        <v>51</v>
      </c>
      <c r="F197" s="51"/>
      <c r="G197" s="50"/>
      <c r="H197" s="48"/>
      <c r="I197" s="51">
        <f>SUM(S191:S196)</f>
        <v>117.64</v>
      </c>
      <c r="J197" s="48">
        <f>Source!AU63</f>
        <v>51</v>
      </c>
      <c r="K197" s="51">
        <f>SUM(T191:T196)</f>
        <v>6629.11</v>
      </c>
    </row>
    <row r="198" spans="1:29" ht="14.5" x14ac:dyDescent="0.25">
      <c r="A198" s="54"/>
      <c r="B198" s="54"/>
      <c r="C198" s="54" t="s">
        <v>2588</v>
      </c>
      <c r="D198" s="55" t="s">
        <v>2589</v>
      </c>
      <c r="E198" s="56">
        <f>Source!AQ62</f>
        <v>29.9</v>
      </c>
      <c r="F198" s="57"/>
      <c r="G198" s="58" t="s">
        <v>2582</v>
      </c>
      <c r="H198" s="56">
        <f>Source!AV63</f>
        <v>1.0469999999999999</v>
      </c>
      <c r="I198" s="57">
        <f>Source!U62</f>
        <v>18.595348199999993</v>
      </c>
      <c r="J198" s="56"/>
      <c r="K198" s="57"/>
    </row>
    <row r="199" spans="1:29" ht="14" x14ac:dyDescent="0.25">
      <c r="C199" s="59" t="s">
        <v>2590</v>
      </c>
      <c r="H199" s="60">
        <f>I193+I194+I196+I197+0-0-0</f>
        <v>650.75</v>
      </c>
      <c r="I199" s="60"/>
      <c r="J199" s="60">
        <f>K193+K194+K196+K197+0-0-0</f>
        <v>33258.01</v>
      </c>
      <c r="K199" s="60"/>
    </row>
    <row r="200" spans="1:29" ht="14" hidden="1" x14ac:dyDescent="0.25">
      <c r="C200" s="59" t="s">
        <v>2591</v>
      </c>
      <c r="H200" s="62">
        <f>0+0</f>
        <v>0</v>
      </c>
      <c r="I200" s="62"/>
      <c r="J200" s="62">
        <f>0+0</f>
        <v>0</v>
      </c>
      <c r="K200" s="62"/>
    </row>
    <row r="201" spans="1:29" ht="14" x14ac:dyDescent="0.25">
      <c r="C201" s="59" t="s">
        <v>2592</v>
      </c>
      <c r="H201" s="62">
        <f>I193+I194+I196+I197+0</f>
        <v>650.75</v>
      </c>
      <c r="I201" s="62"/>
      <c r="J201" s="62">
        <f>K193+K194+K196+K197+0</f>
        <v>33258.01</v>
      </c>
      <c r="K201" s="62"/>
      <c r="O201" s="63">
        <f>I193+I194+I196+I197+0</f>
        <v>650.75</v>
      </c>
      <c r="P201" s="63">
        <f>K193+K194+K196+K197+0</f>
        <v>33258.01</v>
      </c>
    </row>
    <row r="203" spans="1:29" ht="42" x14ac:dyDescent="0.25">
      <c r="A203" s="47">
        <v>16</v>
      </c>
      <c r="B203" s="47" t="str">
        <f>Source!F64</f>
        <v>3.9-35-1</v>
      </c>
      <c r="C203" s="47" t="s">
        <v>105</v>
      </c>
      <c r="D203" s="49" t="str">
        <f>Source!H64</f>
        <v>1 Т</v>
      </c>
      <c r="E203" s="48">
        <f>Source!I64</f>
        <v>0.12230000000000001</v>
      </c>
      <c r="F203" s="51"/>
      <c r="G203" s="50"/>
      <c r="H203" s="48"/>
      <c r="I203" s="51"/>
      <c r="J203" s="48"/>
      <c r="K203" s="51"/>
      <c r="Q203">
        <f>Source!X64</f>
        <v>136.30000000000001</v>
      </c>
      <c r="R203">
        <f>Source!X65</f>
        <v>7680.55</v>
      </c>
      <c r="S203">
        <f>Source!Y64</f>
        <v>90.87</v>
      </c>
      <c r="T203">
        <f>Source!Y65</f>
        <v>5120.37</v>
      </c>
      <c r="U203">
        <f>ROUND((175/100)*ROUND(Source!R64, 2), 2)</f>
        <v>0</v>
      </c>
      <c r="V203">
        <f>ROUND((0/100)*ROUND(Source!R65, 2), 2)</f>
        <v>0</v>
      </c>
      <c r="AC203">
        <v>0</v>
      </c>
    </row>
    <row r="204" spans="1:29" x14ac:dyDescent="0.25">
      <c r="C204" s="64" t="str">
        <f>"Объем: "&amp;Source!I64&amp;"=(6*"&amp;"18,6+"&amp;"4,1+"&amp;"3,3*"&amp;"2)/"&amp;"1000"</f>
        <v>Объем: 0,1223=(6*18,6+4,1+3,3*2)/1000</v>
      </c>
    </row>
    <row r="205" spans="1:29" ht="14.5" x14ac:dyDescent="0.25">
      <c r="A205" s="47"/>
      <c r="B205" s="47"/>
      <c r="C205" s="47" t="s">
        <v>2581</v>
      </c>
      <c r="D205" s="49"/>
      <c r="E205" s="48"/>
      <c r="F205" s="51">
        <f>Source!AO64</f>
        <v>1531.2</v>
      </c>
      <c r="G205" s="52" t="s">
        <v>2593</v>
      </c>
      <c r="H205" s="48">
        <f>Source!AV65</f>
        <v>1.087</v>
      </c>
      <c r="I205" s="51">
        <f>Source!S64</f>
        <v>146.56</v>
      </c>
      <c r="J205" s="48">
        <f>IF(Source!BA65&lt;&gt; 0, Source!BA65, 1)</f>
        <v>56.35</v>
      </c>
      <c r="K205" s="51">
        <f>Source!S65</f>
        <v>8258.66</v>
      </c>
    </row>
    <row r="206" spans="1:29" ht="14.5" x14ac:dyDescent="0.25">
      <c r="A206" s="47"/>
      <c r="B206" s="47"/>
      <c r="C206" s="47" t="s">
        <v>2583</v>
      </c>
      <c r="D206" s="49"/>
      <c r="E206" s="48"/>
      <c r="F206" s="51">
        <f>Source!AM64</f>
        <v>52.66</v>
      </c>
      <c r="G206" s="52" t="s">
        <v>2593</v>
      </c>
      <c r="H206" s="48">
        <f>Source!AV65</f>
        <v>1.087</v>
      </c>
      <c r="I206" s="51">
        <f>Source!Q64</f>
        <v>5.04</v>
      </c>
      <c r="J206" s="48">
        <f>IF(Source!BB65&lt;&gt; 0, Source!BB65, 1)</f>
        <v>10.15</v>
      </c>
      <c r="K206" s="51">
        <f>Source!Q65</f>
        <v>51.16</v>
      </c>
    </row>
    <row r="207" spans="1:29" ht="14.5" x14ac:dyDescent="0.25">
      <c r="A207" s="47"/>
      <c r="B207" s="47"/>
      <c r="C207" s="47" t="s">
        <v>2594</v>
      </c>
      <c r="D207" s="49"/>
      <c r="E207" s="48"/>
      <c r="F207" s="51">
        <f>Source!AL64</f>
        <v>58.4</v>
      </c>
      <c r="G207" s="52" t="s">
        <v>2595</v>
      </c>
      <c r="H207" s="48">
        <f>Source!AW65</f>
        <v>1</v>
      </c>
      <c r="I207" s="51">
        <f>Source!P64</f>
        <v>4.29</v>
      </c>
      <c r="J207" s="48">
        <f>IF(Source!BC65&lt;&gt; 0, Source!BC65, 1)</f>
        <v>10.95</v>
      </c>
      <c r="K207" s="51">
        <f>Source!P65</f>
        <v>46.98</v>
      </c>
    </row>
    <row r="208" spans="1:29" ht="14.5" x14ac:dyDescent="0.25">
      <c r="A208" s="47"/>
      <c r="B208" s="47"/>
      <c r="C208" s="47" t="s">
        <v>2585</v>
      </c>
      <c r="D208" s="49" t="s">
        <v>2586</v>
      </c>
      <c r="E208" s="48">
        <f>Source!BZ65</f>
        <v>93</v>
      </c>
      <c r="F208" s="51"/>
      <c r="G208" s="50"/>
      <c r="H208" s="48"/>
      <c r="I208" s="51">
        <f>SUM(Q203:Q207)</f>
        <v>136.30000000000001</v>
      </c>
      <c r="J208" s="48">
        <f>Source!AT65</f>
        <v>93</v>
      </c>
      <c r="K208" s="51">
        <f>SUM(R203:R207)</f>
        <v>7680.55</v>
      </c>
    </row>
    <row r="209" spans="1:29" ht="14.5" x14ac:dyDescent="0.25">
      <c r="A209" s="47"/>
      <c r="B209" s="47"/>
      <c r="C209" s="47" t="s">
        <v>2587</v>
      </c>
      <c r="D209" s="49" t="s">
        <v>2586</v>
      </c>
      <c r="E209" s="48">
        <f>Source!CA65</f>
        <v>62</v>
      </c>
      <c r="F209" s="51"/>
      <c r="G209" s="50"/>
      <c r="H209" s="48"/>
      <c r="I209" s="51">
        <f>SUM(S203:S208)</f>
        <v>90.87</v>
      </c>
      <c r="J209" s="48">
        <f>Source!AU65</f>
        <v>62</v>
      </c>
      <c r="K209" s="51">
        <f>SUM(T203:T208)</f>
        <v>5120.37</v>
      </c>
    </row>
    <row r="210" spans="1:29" ht="14.5" x14ac:dyDescent="0.25">
      <c r="A210" s="54"/>
      <c r="B210" s="54"/>
      <c r="C210" s="54" t="s">
        <v>2588</v>
      </c>
      <c r="D210" s="55" t="s">
        <v>2589</v>
      </c>
      <c r="E210" s="56">
        <f>Source!AQ64</f>
        <v>116</v>
      </c>
      <c r="F210" s="57"/>
      <c r="G210" s="58" t="s">
        <v>2593</v>
      </c>
      <c r="H210" s="56">
        <f>Source!AV65</f>
        <v>1.087</v>
      </c>
      <c r="I210" s="57">
        <f>Source!U64</f>
        <v>11.103157152</v>
      </c>
      <c r="J210" s="56"/>
      <c r="K210" s="57"/>
    </row>
    <row r="211" spans="1:29" ht="14" x14ac:dyDescent="0.25">
      <c r="C211" s="59" t="s">
        <v>2590</v>
      </c>
      <c r="H211" s="60">
        <f>I205+I206+I207+I208+I209+0-0-0</f>
        <v>383.06</v>
      </c>
      <c r="I211" s="60"/>
      <c r="J211" s="60">
        <f>K205+K206+K207+K208+K209+0-0-0</f>
        <v>21157.719999999998</v>
      </c>
      <c r="K211" s="60"/>
    </row>
    <row r="212" spans="1:29" ht="14" hidden="1" x14ac:dyDescent="0.25">
      <c r="C212" s="59" t="s">
        <v>2591</v>
      </c>
      <c r="H212" s="62">
        <f>0+0</f>
        <v>0</v>
      </c>
      <c r="I212" s="62"/>
      <c r="J212" s="62">
        <f>0+0</f>
        <v>0</v>
      </c>
      <c r="K212" s="62"/>
    </row>
    <row r="213" spans="1:29" ht="14" x14ac:dyDescent="0.25">
      <c r="C213" s="59" t="s">
        <v>2592</v>
      </c>
      <c r="H213" s="62">
        <f>I205+I206+I207+I208+I209+0</f>
        <v>383.06</v>
      </c>
      <c r="I213" s="62"/>
      <c r="J213" s="62">
        <f>K205+K206+K207+K208+K209+0</f>
        <v>21157.719999999998</v>
      </c>
      <c r="K213" s="62"/>
      <c r="O213" s="63">
        <f>I205+I206+I207+I208+I209+0</f>
        <v>383.06</v>
      </c>
      <c r="P213" s="63">
        <f>K205+K206+K207+K208+K209+0</f>
        <v>21157.719999999998</v>
      </c>
    </row>
    <row r="215" spans="1:29" ht="70" x14ac:dyDescent="0.25">
      <c r="A215" s="47">
        <v>17</v>
      </c>
      <c r="B215" s="47" t="str">
        <f>Source!F66</f>
        <v>4.8-331-2</v>
      </c>
      <c r="C215" s="47" t="s">
        <v>116</v>
      </c>
      <c r="D215" s="49" t="str">
        <f>Source!H66</f>
        <v>100 М ТРАССЫ</v>
      </c>
      <c r="E215" s="48">
        <f>Source!I66</f>
        <v>13.39</v>
      </c>
      <c r="F215" s="51"/>
      <c r="G215" s="50"/>
      <c r="H215" s="48"/>
      <c r="I215" s="51"/>
      <c r="J215" s="48"/>
      <c r="K215" s="51"/>
      <c r="Q215">
        <f>Source!X66</f>
        <v>1015.19</v>
      </c>
      <c r="R215">
        <f>Source!X67</f>
        <v>57206.09</v>
      </c>
      <c r="S215">
        <f>Source!Y66</f>
        <v>533.76</v>
      </c>
      <c r="T215">
        <f>Source!Y67</f>
        <v>30077.43</v>
      </c>
      <c r="U215">
        <f>ROUND((175/100)*ROUND(Source!R66, 2), 2)</f>
        <v>10.61</v>
      </c>
      <c r="V215">
        <f>ROUND((0/100)*ROUND(Source!R67, 2), 2)</f>
        <v>0</v>
      </c>
      <c r="AC215">
        <v>0</v>
      </c>
    </row>
    <row r="216" spans="1:29" ht="25" x14ac:dyDescent="0.25">
      <c r="C216" s="64" t="str">
        <f>"Объем: "&amp;Source!I66&amp;"=(78+"&amp;"69+"&amp;"55+"&amp;"447+"&amp;"513+"&amp;"46+"&amp;"99+"&amp;"32)/"&amp;"100"</f>
        <v>Объем: 13,39=(78+69+55+447+513+46+99+32)/100</v>
      </c>
    </row>
    <row r="217" spans="1:29" ht="14.5" x14ac:dyDescent="0.25">
      <c r="A217" s="47"/>
      <c r="B217" s="47"/>
      <c r="C217" s="47" t="s">
        <v>2581</v>
      </c>
      <c r="D217" s="49"/>
      <c r="E217" s="48"/>
      <c r="F217" s="51">
        <f>Source!AO66</f>
        <v>206.17</v>
      </c>
      <c r="G217" s="52" t="s">
        <v>2582</v>
      </c>
      <c r="H217" s="48">
        <f>Source!AV67</f>
        <v>1.0469999999999999</v>
      </c>
      <c r="I217" s="51">
        <f>Source!S66</f>
        <v>1040.53</v>
      </c>
      <c r="J217" s="48">
        <f>IF(Source!BA67&lt;&gt; 0, Source!BA67, 1)</f>
        <v>56.35</v>
      </c>
      <c r="K217" s="51">
        <f>Source!S67</f>
        <v>58633.87</v>
      </c>
    </row>
    <row r="218" spans="1:29" ht="14.5" x14ac:dyDescent="0.25">
      <c r="A218" s="47"/>
      <c r="B218" s="47"/>
      <c r="C218" s="47" t="s">
        <v>2583</v>
      </c>
      <c r="D218" s="49"/>
      <c r="E218" s="48"/>
      <c r="F218" s="51">
        <f>Source!AM66</f>
        <v>6.67</v>
      </c>
      <c r="G218" s="52" t="s">
        <v>2582</v>
      </c>
      <c r="H218" s="48">
        <f>Source!AV67</f>
        <v>1.0469999999999999</v>
      </c>
      <c r="I218" s="51">
        <f>Source!Q66</f>
        <v>33.659999999999997</v>
      </c>
      <c r="J218" s="48">
        <f>IF(Source!BB67&lt;&gt; 0, Source!BB67, 1)</f>
        <v>18.96</v>
      </c>
      <c r="K218" s="51">
        <f>Source!Q67</f>
        <v>638.19000000000005</v>
      </c>
    </row>
    <row r="219" spans="1:29" ht="14.5" x14ac:dyDescent="0.25">
      <c r="A219" s="47"/>
      <c r="B219" s="47"/>
      <c r="C219" s="47" t="s">
        <v>2584</v>
      </c>
      <c r="D219" s="49"/>
      <c r="E219" s="48"/>
      <c r="F219" s="51">
        <f>Source!AN66</f>
        <v>1.2</v>
      </c>
      <c r="G219" s="52" t="s">
        <v>2582</v>
      </c>
      <c r="H219" s="48">
        <f>Source!AV67</f>
        <v>1.0469999999999999</v>
      </c>
      <c r="I219" s="53">
        <f>Source!R66</f>
        <v>6.06</v>
      </c>
      <c r="J219" s="48">
        <f>IF(Source!BS67&lt;&gt; 0, Source!BS67, 1)</f>
        <v>56.35</v>
      </c>
      <c r="K219" s="53">
        <f>Source!R67</f>
        <v>341.48</v>
      </c>
    </row>
    <row r="220" spans="1:29" ht="14.5" x14ac:dyDescent="0.25">
      <c r="A220" s="47"/>
      <c r="B220" s="47"/>
      <c r="C220" s="47" t="s">
        <v>2585</v>
      </c>
      <c r="D220" s="49" t="s">
        <v>2586</v>
      </c>
      <c r="E220" s="48">
        <f>Source!BZ67</f>
        <v>97</v>
      </c>
      <c r="F220" s="51"/>
      <c r="G220" s="50"/>
      <c r="H220" s="48"/>
      <c r="I220" s="51">
        <f>SUM(Q215:Q219)</f>
        <v>1015.19</v>
      </c>
      <c r="J220" s="48">
        <f>Source!AT67</f>
        <v>97</v>
      </c>
      <c r="K220" s="51">
        <f>SUM(R215:R219)</f>
        <v>57206.09</v>
      </c>
    </row>
    <row r="221" spans="1:29" ht="14.5" x14ac:dyDescent="0.25">
      <c r="A221" s="47"/>
      <c r="B221" s="47"/>
      <c r="C221" s="47" t="s">
        <v>2587</v>
      </c>
      <c r="D221" s="49" t="s">
        <v>2586</v>
      </c>
      <c r="E221" s="48">
        <f>Source!CA67</f>
        <v>51</v>
      </c>
      <c r="F221" s="51"/>
      <c r="G221" s="50"/>
      <c r="H221" s="48"/>
      <c r="I221" s="51">
        <f>SUM(S215:S220)</f>
        <v>533.76</v>
      </c>
      <c r="J221" s="48">
        <f>Source!AU67</f>
        <v>51</v>
      </c>
      <c r="K221" s="51">
        <f>SUM(T215:T220)</f>
        <v>30077.43</v>
      </c>
    </row>
    <row r="222" spans="1:29" ht="14.5" x14ac:dyDescent="0.25">
      <c r="A222" s="54"/>
      <c r="B222" s="54"/>
      <c r="C222" s="54" t="s">
        <v>2588</v>
      </c>
      <c r="D222" s="55" t="s">
        <v>2589</v>
      </c>
      <c r="E222" s="56">
        <f>Source!AQ66</f>
        <v>18.14</v>
      </c>
      <c r="F222" s="57"/>
      <c r="G222" s="58" t="s">
        <v>2582</v>
      </c>
      <c r="H222" s="56">
        <f>Source!AV67</f>
        <v>1.0469999999999999</v>
      </c>
      <c r="I222" s="57">
        <f>Source!U66</f>
        <v>91.551832632</v>
      </c>
      <c r="J222" s="56"/>
      <c r="K222" s="57"/>
    </row>
    <row r="223" spans="1:29" ht="14" x14ac:dyDescent="0.25">
      <c r="C223" s="59" t="s">
        <v>2590</v>
      </c>
      <c r="H223" s="60">
        <f>I217+I218+I220+I221+0-0-0</f>
        <v>2623.1400000000003</v>
      </c>
      <c r="I223" s="60"/>
      <c r="J223" s="60">
        <f>K217+K218+K220+K221+0-0-0</f>
        <v>146555.57999999999</v>
      </c>
      <c r="K223" s="60"/>
    </row>
    <row r="224" spans="1:29" ht="14" hidden="1" x14ac:dyDescent="0.25">
      <c r="C224" s="59" t="s">
        <v>2591</v>
      </c>
      <c r="H224" s="62">
        <f>0+0</f>
        <v>0</v>
      </c>
      <c r="I224" s="62"/>
      <c r="J224" s="62">
        <f>0+0</f>
        <v>0</v>
      </c>
      <c r="K224" s="62"/>
    </row>
    <row r="225" spans="1:29" ht="14" x14ac:dyDescent="0.25">
      <c r="C225" s="59" t="s">
        <v>2592</v>
      </c>
      <c r="H225" s="62">
        <f>I217+I218+I220+I221+0</f>
        <v>2623.1400000000003</v>
      </c>
      <c r="I225" s="62"/>
      <c r="J225" s="62">
        <f>K217+K218+K220+K221+0</f>
        <v>146555.57999999999</v>
      </c>
      <c r="K225" s="62"/>
      <c r="O225" s="63">
        <f>I217+I218+I220+I221+0</f>
        <v>2623.1400000000003</v>
      </c>
      <c r="P225" s="63">
        <f>K217+K218+K220+K221+0</f>
        <v>146555.57999999999</v>
      </c>
    </row>
    <row r="227" spans="1:29" ht="70" x14ac:dyDescent="0.25">
      <c r="A227" s="47">
        <v>18</v>
      </c>
      <c r="B227" s="47" t="str">
        <f>Source!F68</f>
        <v>4.8-331-12</v>
      </c>
      <c r="C227" s="47" t="s">
        <v>121</v>
      </c>
      <c r="D227" s="49" t="str">
        <f>Source!H68</f>
        <v>100 М ТРАССЫ</v>
      </c>
      <c r="E227" s="48">
        <f>Source!I68</f>
        <v>13.39</v>
      </c>
      <c r="F227" s="51"/>
      <c r="G227" s="50"/>
      <c r="H227" s="48"/>
      <c r="I227" s="51"/>
      <c r="J227" s="48"/>
      <c r="K227" s="51"/>
      <c r="Q227">
        <f>Source!X68</f>
        <v>406.28</v>
      </c>
      <c r="R227">
        <f>Source!X69</f>
        <v>22894.13</v>
      </c>
      <c r="S227">
        <f>Source!Y68</f>
        <v>213.61</v>
      </c>
      <c r="T227">
        <f>Source!Y69</f>
        <v>12037.12</v>
      </c>
      <c r="U227">
        <f>ROUND((175/100)*ROUND(Source!R68, 2), 2)</f>
        <v>9.2799999999999994</v>
      </c>
      <c r="V227">
        <f>ROUND((0/100)*ROUND(Source!R69, 2), 2)</f>
        <v>0</v>
      </c>
      <c r="AC227">
        <v>0</v>
      </c>
    </row>
    <row r="228" spans="1:29" x14ac:dyDescent="0.25">
      <c r="C228" s="64" t="str">
        <f>"Объем: "&amp;Source!I68&amp;"=1339/"&amp;"100"</f>
        <v>Объем: 13,39=1339/100</v>
      </c>
    </row>
    <row r="229" spans="1:29" ht="14.5" x14ac:dyDescent="0.25">
      <c r="A229" s="47"/>
      <c r="B229" s="47"/>
      <c r="C229" s="47" t="s">
        <v>2581</v>
      </c>
      <c r="D229" s="49"/>
      <c r="E229" s="48"/>
      <c r="F229" s="51">
        <f>Source!AO68</f>
        <v>81.94</v>
      </c>
      <c r="G229" s="52" t="s">
        <v>2582</v>
      </c>
      <c r="H229" s="48">
        <f>Source!AV69</f>
        <v>1.0469999999999999</v>
      </c>
      <c r="I229" s="51">
        <f>Source!S68</f>
        <v>413.55</v>
      </c>
      <c r="J229" s="48">
        <f>IF(Source!BA69&lt;&gt; 0, Source!BA69, 1)</f>
        <v>56.35</v>
      </c>
      <c r="K229" s="51">
        <f>Source!S69</f>
        <v>23303.54</v>
      </c>
    </row>
    <row r="230" spans="1:29" ht="14.5" x14ac:dyDescent="0.25">
      <c r="A230" s="47"/>
      <c r="B230" s="47"/>
      <c r="C230" s="47" t="s">
        <v>2583</v>
      </c>
      <c r="D230" s="49"/>
      <c r="E230" s="48"/>
      <c r="F230" s="51">
        <f>Source!AM68</f>
        <v>5.74</v>
      </c>
      <c r="G230" s="52" t="s">
        <v>2582</v>
      </c>
      <c r="H230" s="48">
        <f>Source!AV69</f>
        <v>1.0469999999999999</v>
      </c>
      <c r="I230" s="51">
        <f>Source!Q68</f>
        <v>28.97</v>
      </c>
      <c r="J230" s="48">
        <f>IF(Source!BB69&lt;&gt; 0, Source!BB69, 1)</f>
        <v>19.170000000000002</v>
      </c>
      <c r="K230" s="51">
        <f>Source!Q69</f>
        <v>555.35</v>
      </c>
    </row>
    <row r="231" spans="1:29" ht="14.5" x14ac:dyDescent="0.25">
      <c r="A231" s="47"/>
      <c r="B231" s="47"/>
      <c r="C231" s="47" t="s">
        <v>2584</v>
      </c>
      <c r="D231" s="49"/>
      <c r="E231" s="48"/>
      <c r="F231" s="51">
        <f>Source!AN68</f>
        <v>1.05</v>
      </c>
      <c r="G231" s="52" t="s">
        <v>2582</v>
      </c>
      <c r="H231" s="48">
        <f>Source!AV69</f>
        <v>1.0469999999999999</v>
      </c>
      <c r="I231" s="53">
        <f>Source!R68</f>
        <v>5.3</v>
      </c>
      <c r="J231" s="48">
        <f>IF(Source!BS69&lt;&gt; 0, Source!BS69, 1)</f>
        <v>56.35</v>
      </c>
      <c r="K231" s="53">
        <f>Source!R69</f>
        <v>298.66000000000003</v>
      </c>
    </row>
    <row r="232" spans="1:29" ht="14.5" x14ac:dyDescent="0.25">
      <c r="A232" s="47"/>
      <c r="B232" s="47"/>
      <c r="C232" s="47" t="s">
        <v>2585</v>
      </c>
      <c r="D232" s="49" t="s">
        <v>2586</v>
      </c>
      <c r="E232" s="48">
        <f>Source!BZ69</f>
        <v>97</v>
      </c>
      <c r="F232" s="51"/>
      <c r="G232" s="50"/>
      <c r="H232" s="48"/>
      <c r="I232" s="51">
        <f>SUM(Q227:Q231)</f>
        <v>406.28</v>
      </c>
      <c r="J232" s="48">
        <f>Source!AT69</f>
        <v>97</v>
      </c>
      <c r="K232" s="51">
        <f>SUM(R227:R231)</f>
        <v>22894.13</v>
      </c>
    </row>
    <row r="233" spans="1:29" ht="14.5" x14ac:dyDescent="0.25">
      <c r="A233" s="47"/>
      <c r="B233" s="47"/>
      <c r="C233" s="47" t="s">
        <v>2587</v>
      </c>
      <c r="D233" s="49" t="s">
        <v>2586</v>
      </c>
      <c r="E233" s="48">
        <f>Source!CA69</f>
        <v>51</v>
      </c>
      <c r="F233" s="51"/>
      <c r="G233" s="50"/>
      <c r="H233" s="48"/>
      <c r="I233" s="51">
        <f>SUM(S227:S232)</f>
        <v>213.61</v>
      </c>
      <c r="J233" s="48">
        <f>Source!AU69</f>
        <v>51</v>
      </c>
      <c r="K233" s="51">
        <f>SUM(T227:T232)</f>
        <v>12037.12</v>
      </c>
    </row>
    <row r="234" spans="1:29" ht="14.5" x14ac:dyDescent="0.25">
      <c r="A234" s="54"/>
      <c r="B234" s="54"/>
      <c r="C234" s="54" t="s">
        <v>2588</v>
      </c>
      <c r="D234" s="55" t="s">
        <v>2589</v>
      </c>
      <c r="E234" s="56">
        <f>Source!AQ68</f>
        <v>7.27</v>
      </c>
      <c r="F234" s="57"/>
      <c r="G234" s="58" t="s">
        <v>2582</v>
      </c>
      <c r="H234" s="56">
        <f>Source!AV69</f>
        <v>1.0469999999999999</v>
      </c>
      <c r="I234" s="57">
        <f>Source!U68</f>
        <v>36.691390475999995</v>
      </c>
      <c r="J234" s="56"/>
      <c r="K234" s="57"/>
    </row>
    <row r="235" spans="1:29" ht="14" x14ac:dyDescent="0.25">
      <c r="C235" s="59" t="s">
        <v>2590</v>
      </c>
      <c r="H235" s="60">
        <f>I229+I230+I232+I233+0-0-0</f>
        <v>1062.4099999999999</v>
      </c>
      <c r="I235" s="60"/>
      <c r="J235" s="60">
        <f>K229+K230+K232+K233+0-0-0</f>
        <v>58790.140000000007</v>
      </c>
      <c r="K235" s="60"/>
    </row>
    <row r="236" spans="1:29" ht="14" hidden="1" x14ac:dyDescent="0.25">
      <c r="C236" s="59" t="s">
        <v>2591</v>
      </c>
      <c r="H236" s="62">
        <f>0+0</f>
        <v>0</v>
      </c>
      <c r="I236" s="62"/>
      <c r="J236" s="62">
        <f>0+0</f>
        <v>0</v>
      </c>
      <c r="K236" s="62"/>
    </row>
    <row r="237" spans="1:29" ht="14" x14ac:dyDescent="0.25">
      <c r="C237" s="59" t="s">
        <v>2592</v>
      </c>
      <c r="H237" s="62">
        <f>I229+I230+I232+I233+0</f>
        <v>1062.4099999999999</v>
      </c>
      <c r="I237" s="62"/>
      <c r="J237" s="62">
        <f>K229+K230+K232+K233+0</f>
        <v>58790.140000000007</v>
      </c>
      <c r="K237" s="62"/>
      <c r="O237" s="63">
        <f>I229+I230+I232+I233+0</f>
        <v>1062.4099999999999</v>
      </c>
      <c r="P237" s="63">
        <f>K229+K230+K232+K233+0</f>
        <v>58790.140000000007</v>
      </c>
    </row>
    <row r="239" spans="1:29" ht="56" x14ac:dyDescent="0.25">
      <c r="A239" s="47">
        <v>19</v>
      </c>
      <c r="B239" s="47" t="str">
        <f>Source!F70</f>
        <v>4.8-83-22</v>
      </c>
      <c r="C239" s="47" t="s">
        <v>125</v>
      </c>
      <c r="D239" s="49" t="str">
        <f>Source!H70</f>
        <v>100 шт. кронштейнов</v>
      </c>
      <c r="E239" s="48">
        <f>Source!I70</f>
        <v>2.2200000000000002</v>
      </c>
      <c r="F239" s="51"/>
      <c r="G239" s="50"/>
      <c r="H239" s="48"/>
      <c r="I239" s="51"/>
      <c r="J239" s="48"/>
      <c r="K239" s="51"/>
      <c r="Q239">
        <f>Source!X70</f>
        <v>425.72</v>
      </c>
      <c r="R239">
        <f>Source!X71</f>
        <v>23989.51</v>
      </c>
      <c r="S239">
        <f>Source!Y70</f>
        <v>223.83</v>
      </c>
      <c r="T239">
        <f>Source!Y71</f>
        <v>12613.04</v>
      </c>
      <c r="U239">
        <f>ROUND((175/100)*ROUND(Source!R70, 2), 2)</f>
        <v>2.87</v>
      </c>
      <c r="V239">
        <f>ROUND((0/100)*ROUND(Source!R71, 2), 2)</f>
        <v>0</v>
      </c>
      <c r="AC239">
        <v>0</v>
      </c>
    </row>
    <row r="240" spans="1:29" x14ac:dyDescent="0.25">
      <c r="C240" s="64" t="str">
        <f>"Объем: "&amp;Source!I70&amp;"=(198+"&amp;"24)/"&amp;"100"</f>
        <v>Объем: 2,22=(198+24)/100</v>
      </c>
    </row>
    <row r="241" spans="1:29" ht="14.5" x14ac:dyDescent="0.25">
      <c r="A241" s="47"/>
      <c r="B241" s="47"/>
      <c r="C241" s="47" t="s">
        <v>2581</v>
      </c>
      <c r="D241" s="49"/>
      <c r="E241" s="48"/>
      <c r="F241" s="51">
        <f>Source!AO70</f>
        <v>503.32</v>
      </c>
      <c r="G241" s="52" t="s">
        <v>2582</v>
      </c>
      <c r="H241" s="48">
        <f>Source!AV71</f>
        <v>1.087</v>
      </c>
      <c r="I241" s="51">
        <f>Source!S70</f>
        <v>437.25</v>
      </c>
      <c r="J241" s="48">
        <f>IF(Source!BA71&lt;&gt; 0, Source!BA71, 1)</f>
        <v>56.35</v>
      </c>
      <c r="K241" s="51">
        <f>Source!S71</f>
        <v>24639.040000000001</v>
      </c>
    </row>
    <row r="242" spans="1:29" ht="14.5" x14ac:dyDescent="0.25">
      <c r="A242" s="47"/>
      <c r="B242" s="47"/>
      <c r="C242" s="47" t="s">
        <v>2583</v>
      </c>
      <c r="D242" s="49"/>
      <c r="E242" s="48"/>
      <c r="F242" s="51">
        <f>Source!AM70</f>
        <v>23.35</v>
      </c>
      <c r="G242" s="52" t="s">
        <v>2582</v>
      </c>
      <c r="H242" s="48">
        <f>Source!AV71</f>
        <v>1.087</v>
      </c>
      <c r="I242" s="51">
        <f>Source!Q70</f>
        <v>20.28</v>
      </c>
      <c r="J242" s="48">
        <f>IF(Source!BB71&lt;&gt; 0, Source!BB71, 1)</f>
        <v>13.57</v>
      </c>
      <c r="K242" s="51">
        <f>Source!Q71</f>
        <v>275.2</v>
      </c>
    </row>
    <row r="243" spans="1:29" ht="14.5" x14ac:dyDescent="0.25">
      <c r="A243" s="47"/>
      <c r="B243" s="47"/>
      <c r="C243" s="47" t="s">
        <v>2584</v>
      </c>
      <c r="D243" s="49"/>
      <c r="E243" s="48"/>
      <c r="F243" s="51">
        <f>Source!AN70</f>
        <v>1.89</v>
      </c>
      <c r="G243" s="52" t="s">
        <v>2582</v>
      </c>
      <c r="H243" s="48">
        <f>Source!AV71</f>
        <v>1.087</v>
      </c>
      <c r="I243" s="53">
        <f>Source!R70</f>
        <v>1.64</v>
      </c>
      <c r="J243" s="48">
        <f>IF(Source!BS71&lt;&gt; 0, Source!BS71, 1)</f>
        <v>56.35</v>
      </c>
      <c r="K243" s="53">
        <f>Source!R71</f>
        <v>92.41</v>
      </c>
    </row>
    <row r="244" spans="1:29" ht="14.5" x14ac:dyDescent="0.25">
      <c r="A244" s="47"/>
      <c r="B244" s="47"/>
      <c r="C244" s="47" t="s">
        <v>2585</v>
      </c>
      <c r="D244" s="49" t="s">
        <v>2586</v>
      </c>
      <c r="E244" s="48">
        <f>Source!BZ71</f>
        <v>97</v>
      </c>
      <c r="F244" s="51"/>
      <c r="G244" s="50"/>
      <c r="H244" s="48"/>
      <c r="I244" s="51">
        <f>SUM(Q239:Q243)</f>
        <v>425.72</v>
      </c>
      <c r="J244" s="48">
        <f>Source!AT71</f>
        <v>97</v>
      </c>
      <c r="K244" s="51">
        <f>SUM(R239:R243)</f>
        <v>23989.51</v>
      </c>
    </row>
    <row r="245" spans="1:29" ht="14.5" x14ac:dyDescent="0.25">
      <c r="A245" s="47"/>
      <c r="B245" s="47"/>
      <c r="C245" s="47" t="s">
        <v>2587</v>
      </c>
      <c r="D245" s="49" t="s">
        <v>2586</v>
      </c>
      <c r="E245" s="48">
        <f>Source!CA71</f>
        <v>51</v>
      </c>
      <c r="F245" s="51"/>
      <c r="G245" s="50"/>
      <c r="H245" s="48"/>
      <c r="I245" s="51">
        <f>SUM(S239:S244)</f>
        <v>223.83</v>
      </c>
      <c r="J245" s="48">
        <f>Source!AU71</f>
        <v>51</v>
      </c>
      <c r="K245" s="51">
        <f>SUM(T239:T244)</f>
        <v>12613.04</v>
      </c>
    </row>
    <row r="246" spans="1:29" ht="14.5" x14ac:dyDescent="0.25">
      <c r="A246" s="54"/>
      <c r="B246" s="54"/>
      <c r="C246" s="54" t="s">
        <v>2588</v>
      </c>
      <c r="D246" s="55" t="s">
        <v>2589</v>
      </c>
      <c r="E246" s="56">
        <f>Source!AQ70</f>
        <v>39.04</v>
      </c>
      <c r="F246" s="57"/>
      <c r="G246" s="58" t="s">
        <v>2582</v>
      </c>
      <c r="H246" s="56">
        <f>Source!AV71</f>
        <v>1.087</v>
      </c>
      <c r="I246" s="57">
        <f>Source!U70</f>
        <v>33.915234816000002</v>
      </c>
      <c r="J246" s="56"/>
      <c r="K246" s="57"/>
    </row>
    <row r="247" spans="1:29" ht="14" x14ac:dyDescent="0.25">
      <c r="C247" s="59" t="s">
        <v>2590</v>
      </c>
      <c r="H247" s="60">
        <f>I241+I242+I244+I245+0-0-0</f>
        <v>1107.08</v>
      </c>
      <c r="I247" s="60"/>
      <c r="J247" s="60">
        <f>K241+K242+K244+K245+0-0-0</f>
        <v>61516.79</v>
      </c>
      <c r="K247" s="60"/>
    </row>
    <row r="248" spans="1:29" ht="14" hidden="1" x14ac:dyDescent="0.25">
      <c r="C248" s="59" t="s">
        <v>2591</v>
      </c>
      <c r="H248" s="62">
        <f>0+0</f>
        <v>0</v>
      </c>
      <c r="I248" s="62"/>
      <c r="J248" s="62">
        <f>0+0</f>
        <v>0</v>
      </c>
      <c r="K248" s="62"/>
    </row>
    <row r="249" spans="1:29" ht="14" x14ac:dyDescent="0.25">
      <c r="C249" s="59" t="s">
        <v>2592</v>
      </c>
      <c r="H249" s="62">
        <f>I241+I242+I244+I245+0</f>
        <v>1107.08</v>
      </c>
      <c r="I249" s="62"/>
      <c r="J249" s="62">
        <f>K241+K242+K244+K245+0</f>
        <v>61516.79</v>
      </c>
      <c r="K249" s="62"/>
      <c r="O249" s="63">
        <f>I241+I242+I244+I245+0</f>
        <v>1107.08</v>
      </c>
      <c r="P249" s="63">
        <f>K241+K242+K244+K245+0</f>
        <v>61516.79</v>
      </c>
    </row>
    <row r="251" spans="1:29" ht="56" x14ac:dyDescent="0.25">
      <c r="A251" s="47">
        <v>20</v>
      </c>
      <c r="B251" s="47" t="str">
        <f>Source!F73</f>
        <v>4.10-134-4</v>
      </c>
      <c r="C251" s="47" t="s">
        <v>131</v>
      </c>
      <c r="D251" s="49" t="str">
        <f>Source!H73</f>
        <v>1 антенна</v>
      </c>
      <c r="E251" s="48">
        <f>Source!I73</f>
        <v>8</v>
      </c>
      <c r="F251" s="51"/>
      <c r="G251" s="50"/>
      <c r="H251" s="48"/>
      <c r="I251" s="51"/>
      <c r="J251" s="48"/>
      <c r="K251" s="51"/>
      <c r="Q251">
        <f>Source!X73</f>
        <v>226.47</v>
      </c>
      <c r="R251">
        <f>Source!X74</f>
        <v>12761.62</v>
      </c>
      <c r="S251">
        <f>Source!Y73</f>
        <v>126.35</v>
      </c>
      <c r="T251">
        <f>Source!Y74</f>
        <v>7119.64</v>
      </c>
      <c r="U251">
        <f>ROUND((175/100)*ROUND(Source!R73, 2), 2)</f>
        <v>0</v>
      </c>
      <c r="V251">
        <f>ROUND((0/100)*ROUND(Source!R74, 2), 2)</f>
        <v>0</v>
      </c>
      <c r="AC251">
        <v>0</v>
      </c>
    </row>
    <row r="252" spans="1:29" ht="14.5" x14ac:dyDescent="0.25">
      <c r="A252" s="47"/>
      <c r="B252" s="47"/>
      <c r="C252" s="47" t="s">
        <v>2581</v>
      </c>
      <c r="D252" s="49"/>
      <c r="E252" s="48"/>
      <c r="F252" s="51">
        <f>Source!AO73</f>
        <v>76.150000000000006</v>
      </c>
      <c r="G252" s="52" t="s">
        <v>2582</v>
      </c>
      <c r="H252" s="48">
        <f>Source!AV74</f>
        <v>1.087</v>
      </c>
      <c r="I252" s="51">
        <f>Source!S73</f>
        <v>238.39</v>
      </c>
      <c r="J252" s="48">
        <f>IF(Source!BA74&lt;&gt; 0, Source!BA74, 1)</f>
        <v>56.35</v>
      </c>
      <c r="K252" s="51">
        <f>Source!S74</f>
        <v>13433.28</v>
      </c>
    </row>
    <row r="253" spans="1:29" ht="14.5" x14ac:dyDescent="0.25">
      <c r="A253" s="47"/>
      <c r="B253" s="47"/>
      <c r="C253" s="47" t="s">
        <v>2585</v>
      </c>
      <c r="D253" s="49" t="s">
        <v>2586</v>
      </c>
      <c r="E253" s="48">
        <f>Source!BZ74</f>
        <v>95</v>
      </c>
      <c r="F253" s="51"/>
      <c r="G253" s="50"/>
      <c r="H253" s="48"/>
      <c r="I253" s="51">
        <f>SUM(Q251:Q252)</f>
        <v>226.47</v>
      </c>
      <c r="J253" s="48">
        <f>Source!AT74</f>
        <v>95</v>
      </c>
      <c r="K253" s="51">
        <f>SUM(R251:R252)</f>
        <v>12761.62</v>
      </c>
    </row>
    <row r="254" spans="1:29" ht="14.5" x14ac:dyDescent="0.25">
      <c r="A254" s="47"/>
      <c r="B254" s="47"/>
      <c r="C254" s="47" t="s">
        <v>2587</v>
      </c>
      <c r="D254" s="49" t="s">
        <v>2586</v>
      </c>
      <c r="E254" s="48">
        <f>Source!CA74</f>
        <v>53</v>
      </c>
      <c r="F254" s="51"/>
      <c r="G254" s="50"/>
      <c r="H254" s="48"/>
      <c r="I254" s="51">
        <f>SUM(S251:S253)</f>
        <v>126.35</v>
      </c>
      <c r="J254" s="48">
        <f>Source!AU74</f>
        <v>53</v>
      </c>
      <c r="K254" s="51">
        <f>SUM(T251:T253)</f>
        <v>7119.64</v>
      </c>
    </row>
    <row r="255" spans="1:29" ht="14.5" x14ac:dyDescent="0.25">
      <c r="A255" s="54"/>
      <c r="B255" s="54"/>
      <c r="C255" s="54" t="s">
        <v>2588</v>
      </c>
      <c r="D255" s="55" t="s">
        <v>2589</v>
      </c>
      <c r="E255" s="56">
        <f>Source!AQ73</f>
        <v>5.37</v>
      </c>
      <c r="F255" s="57"/>
      <c r="G255" s="58" t="s">
        <v>2582</v>
      </c>
      <c r="H255" s="56">
        <f>Source!AV74</f>
        <v>1.087</v>
      </c>
      <c r="I255" s="57">
        <f>Source!U73</f>
        <v>16.811107199999999</v>
      </c>
      <c r="J255" s="56"/>
      <c r="K255" s="57"/>
    </row>
    <row r="256" spans="1:29" ht="14" x14ac:dyDescent="0.25">
      <c r="C256" s="59" t="s">
        <v>2590</v>
      </c>
      <c r="H256" s="60">
        <f>I252+I253+I254+0-0-0</f>
        <v>591.21</v>
      </c>
      <c r="I256" s="60"/>
      <c r="J256" s="60">
        <f>K252+K253+K254+0-0-0</f>
        <v>33314.54</v>
      </c>
      <c r="K256" s="60"/>
    </row>
    <row r="257" spans="1:29" ht="14" hidden="1" x14ac:dyDescent="0.25">
      <c r="C257" s="59" t="s">
        <v>2591</v>
      </c>
      <c r="H257" s="62">
        <f>0+0</f>
        <v>0</v>
      </c>
      <c r="I257" s="62"/>
      <c r="J257" s="62">
        <f>0+0</f>
        <v>0</v>
      </c>
      <c r="K257" s="62"/>
    </row>
    <row r="258" spans="1:29" ht="14" x14ac:dyDescent="0.25">
      <c r="C258" s="59" t="s">
        <v>2592</v>
      </c>
      <c r="H258" s="62">
        <f>I252+I253+I254+0</f>
        <v>591.21</v>
      </c>
      <c r="I258" s="62"/>
      <c r="J258" s="62">
        <f>K252+K253+K254+0</f>
        <v>33314.54</v>
      </c>
      <c r="K258" s="62"/>
      <c r="O258" s="63">
        <f>I252+I253+I254+0</f>
        <v>591.21</v>
      </c>
      <c r="P258" s="63">
        <f>K252+K253+K254+0</f>
        <v>33314.54</v>
      </c>
    </row>
    <row r="260" spans="1:29" ht="56" x14ac:dyDescent="0.25">
      <c r="A260" s="47">
        <v>21</v>
      </c>
      <c r="B260" s="47" t="str">
        <f>Source!F75</f>
        <v>4.8-187-8</v>
      </c>
      <c r="C260" s="47" t="s">
        <v>136</v>
      </c>
      <c r="D260" s="49" t="str">
        <f>Source!H75</f>
        <v>100 м</v>
      </c>
      <c r="E260" s="48">
        <f>Source!I75</f>
        <v>6.25</v>
      </c>
      <c r="F260" s="51"/>
      <c r="G260" s="50"/>
      <c r="H260" s="48"/>
      <c r="I260" s="51"/>
      <c r="J260" s="48"/>
      <c r="K260" s="51"/>
      <c r="Q260">
        <f>Source!X75</f>
        <v>505</v>
      </c>
      <c r="R260">
        <f>Source!X76</f>
        <v>28456.83</v>
      </c>
      <c r="S260">
        <f>Source!Y75</f>
        <v>265.52</v>
      </c>
      <c r="T260">
        <f>Source!Y76</f>
        <v>14961.84</v>
      </c>
      <c r="U260">
        <f>ROUND((175/100)*ROUND(Source!R75, 2), 2)</f>
        <v>5.29</v>
      </c>
      <c r="V260">
        <f>ROUND((0/100)*ROUND(Source!R76, 2), 2)</f>
        <v>0</v>
      </c>
      <c r="AC260">
        <v>0</v>
      </c>
    </row>
    <row r="261" spans="1:29" x14ac:dyDescent="0.25">
      <c r="C261" s="64" t="str">
        <f>"Объем: "&amp;Source!I75&amp;"=(125*"&amp;"5)/"&amp;"100"</f>
        <v>Объем: 6,25=(125*5)/100</v>
      </c>
    </row>
    <row r="262" spans="1:29" ht="14.5" x14ac:dyDescent="0.25">
      <c r="A262" s="47"/>
      <c r="B262" s="47"/>
      <c r="C262" s="47" t="s">
        <v>2581</v>
      </c>
      <c r="D262" s="49"/>
      <c r="E262" s="48"/>
      <c r="F262" s="51">
        <f>Source!AO75</f>
        <v>215.6</v>
      </c>
      <c r="G262" s="52" t="s">
        <v>2582</v>
      </c>
      <c r="H262" s="48">
        <f>Source!AV76</f>
        <v>1.0669999999999999</v>
      </c>
      <c r="I262" s="51">
        <f>Source!S75</f>
        <v>517.6</v>
      </c>
      <c r="J262" s="48">
        <f>IF(Source!BA76&lt;&gt; 0, Source!BA76, 1)</f>
        <v>56.35</v>
      </c>
      <c r="K262" s="51">
        <f>Source!S76</f>
        <v>29166.76</v>
      </c>
    </row>
    <row r="263" spans="1:29" ht="14.5" x14ac:dyDescent="0.25">
      <c r="A263" s="47"/>
      <c r="B263" s="47"/>
      <c r="C263" s="47" t="s">
        <v>2583</v>
      </c>
      <c r="D263" s="49"/>
      <c r="E263" s="48"/>
      <c r="F263" s="51">
        <f>Source!AM75</f>
        <v>28.93</v>
      </c>
      <c r="G263" s="52" t="s">
        <v>2582</v>
      </c>
      <c r="H263" s="48">
        <f>Source!AV76</f>
        <v>1.0669999999999999</v>
      </c>
      <c r="I263" s="51">
        <f>Source!Q75</f>
        <v>69.45</v>
      </c>
      <c r="J263" s="48">
        <f>IF(Source!BB76&lt;&gt; 0, Source!BB76, 1)</f>
        <v>14.5</v>
      </c>
      <c r="K263" s="51">
        <f>Source!Q76</f>
        <v>1007.03</v>
      </c>
    </row>
    <row r="264" spans="1:29" ht="14.5" x14ac:dyDescent="0.25">
      <c r="A264" s="47"/>
      <c r="B264" s="47"/>
      <c r="C264" s="47" t="s">
        <v>2584</v>
      </c>
      <c r="D264" s="49"/>
      <c r="E264" s="48"/>
      <c r="F264" s="51">
        <f>Source!AN75</f>
        <v>1.26</v>
      </c>
      <c r="G264" s="52" t="s">
        <v>2582</v>
      </c>
      <c r="H264" s="48">
        <f>Source!AV76</f>
        <v>1.0669999999999999</v>
      </c>
      <c r="I264" s="53">
        <f>Source!R75</f>
        <v>3.02</v>
      </c>
      <c r="J264" s="48">
        <f>IF(Source!BS76&lt;&gt; 0, Source!BS76, 1)</f>
        <v>56.35</v>
      </c>
      <c r="K264" s="53">
        <f>Source!R76</f>
        <v>170.18</v>
      </c>
    </row>
    <row r="265" spans="1:29" ht="14.5" x14ac:dyDescent="0.25">
      <c r="A265" s="47"/>
      <c r="B265" s="47"/>
      <c r="C265" s="47" t="s">
        <v>2585</v>
      </c>
      <c r="D265" s="49" t="s">
        <v>2586</v>
      </c>
      <c r="E265" s="48">
        <f>Source!BZ76</f>
        <v>97</v>
      </c>
      <c r="F265" s="51"/>
      <c r="G265" s="50"/>
      <c r="H265" s="48"/>
      <c r="I265" s="51">
        <f>SUM(Q260:Q264)</f>
        <v>505</v>
      </c>
      <c r="J265" s="48">
        <f>Source!AT76</f>
        <v>97</v>
      </c>
      <c r="K265" s="51">
        <f>SUM(R260:R264)</f>
        <v>28456.83</v>
      </c>
    </row>
    <row r="266" spans="1:29" ht="14.5" x14ac:dyDescent="0.25">
      <c r="A266" s="47"/>
      <c r="B266" s="47"/>
      <c r="C266" s="47" t="s">
        <v>2587</v>
      </c>
      <c r="D266" s="49" t="s">
        <v>2586</v>
      </c>
      <c r="E266" s="48">
        <f>Source!CA76</f>
        <v>51</v>
      </c>
      <c r="F266" s="51"/>
      <c r="G266" s="50"/>
      <c r="H266" s="48"/>
      <c r="I266" s="51">
        <f>SUM(S260:S265)</f>
        <v>265.52</v>
      </c>
      <c r="J266" s="48">
        <f>Source!AU76</f>
        <v>51</v>
      </c>
      <c r="K266" s="51">
        <f>SUM(T260:T265)</f>
        <v>14961.84</v>
      </c>
    </row>
    <row r="267" spans="1:29" ht="14.5" x14ac:dyDescent="0.25">
      <c r="A267" s="54"/>
      <c r="B267" s="54"/>
      <c r="C267" s="54" t="s">
        <v>2588</v>
      </c>
      <c r="D267" s="55" t="s">
        <v>2589</v>
      </c>
      <c r="E267" s="56">
        <f>Source!AQ75</f>
        <v>17.5</v>
      </c>
      <c r="F267" s="57"/>
      <c r="G267" s="58" t="s">
        <v>2582</v>
      </c>
      <c r="H267" s="56">
        <f>Source!AV76</f>
        <v>1.0669999999999999</v>
      </c>
      <c r="I267" s="57">
        <f>Source!U75</f>
        <v>42.013124999999995</v>
      </c>
      <c r="J267" s="56"/>
      <c r="K267" s="57"/>
    </row>
    <row r="268" spans="1:29" ht="14" x14ac:dyDescent="0.25">
      <c r="C268" s="59" t="s">
        <v>2590</v>
      </c>
      <c r="H268" s="60">
        <f>I262+I263+I265+I266+0-0-0</f>
        <v>1357.5700000000002</v>
      </c>
      <c r="I268" s="60"/>
      <c r="J268" s="60">
        <f>K262+K263+K265+K266+0-0-0</f>
        <v>73592.459999999992</v>
      </c>
      <c r="K268" s="60"/>
    </row>
    <row r="269" spans="1:29" ht="14" hidden="1" x14ac:dyDescent="0.25">
      <c r="C269" s="59" t="s">
        <v>2591</v>
      </c>
      <c r="H269" s="62">
        <f>0+0</f>
        <v>0</v>
      </c>
      <c r="I269" s="62"/>
      <c r="J269" s="62">
        <f>0+0</f>
        <v>0</v>
      </c>
      <c r="K269" s="62"/>
    </row>
    <row r="270" spans="1:29" ht="14" x14ac:dyDescent="0.25">
      <c r="C270" s="59" t="s">
        <v>2592</v>
      </c>
      <c r="H270" s="62">
        <f>I262+I263+I265+I266+0</f>
        <v>1357.5700000000002</v>
      </c>
      <c r="I270" s="62"/>
      <c r="J270" s="62">
        <f>K262+K263+K265+K266+0</f>
        <v>73592.459999999992</v>
      </c>
      <c r="K270" s="62"/>
      <c r="O270" s="63">
        <f>I262+I263+I265+I266+0</f>
        <v>1357.5700000000002</v>
      </c>
      <c r="P270" s="63">
        <f>K262+K263+K265+K266+0</f>
        <v>73592.459999999992</v>
      </c>
    </row>
    <row r="272" spans="1:29" ht="28" x14ac:dyDescent="0.25">
      <c r="A272" s="47">
        <v>22</v>
      </c>
      <c r="B272" s="47" t="str">
        <f>Source!F77</f>
        <v>4.8-328-4</v>
      </c>
      <c r="C272" s="47" t="s">
        <v>139</v>
      </c>
      <c r="D272" s="49" t="str">
        <f>Source!H77</f>
        <v>100 шт.</v>
      </c>
      <c r="E272" s="48">
        <f>Source!I77</f>
        <v>0.15</v>
      </c>
      <c r="F272" s="51"/>
      <c r="G272" s="50"/>
      <c r="H272" s="48"/>
      <c r="I272" s="51"/>
      <c r="J272" s="48"/>
      <c r="K272" s="51"/>
      <c r="Q272">
        <f>Source!X77</f>
        <v>72.95</v>
      </c>
      <c r="R272">
        <f>Source!X78</f>
        <v>4110.9399999999996</v>
      </c>
      <c r="S272">
        <f>Source!Y77</f>
        <v>38.36</v>
      </c>
      <c r="T272">
        <f>Source!Y78</f>
        <v>2161.42</v>
      </c>
      <c r="U272">
        <f>ROUND((175/100)*ROUND(Source!R77, 2), 2)</f>
        <v>0.02</v>
      </c>
      <c r="V272">
        <f>ROUND((0/100)*ROUND(Source!R78, 2), 2)</f>
        <v>0</v>
      </c>
      <c r="AC272">
        <v>0</v>
      </c>
    </row>
    <row r="273" spans="1:29" x14ac:dyDescent="0.25">
      <c r="C273" s="64" t="str">
        <f>"Объем: "&amp;Source!I77&amp;"=15/"&amp;"100"</f>
        <v>Объем: 0,15=15/100</v>
      </c>
    </row>
    <row r="274" spans="1:29" ht="14.5" x14ac:dyDescent="0.25">
      <c r="A274" s="47"/>
      <c r="B274" s="47"/>
      <c r="C274" s="47" t="s">
        <v>2581</v>
      </c>
      <c r="D274" s="49"/>
      <c r="E274" s="48"/>
      <c r="F274" s="51">
        <f>Source!AO77</f>
        <v>1330.06</v>
      </c>
      <c r="G274" s="52" t="s">
        <v>2582</v>
      </c>
      <c r="H274" s="48">
        <f>Source!AV78</f>
        <v>1.0469999999999999</v>
      </c>
      <c r="I274" s="51">
        <f>Source!S77</f>
        <v>75.2</v>
      </c>
      <c r="J274" s="48">
        <f>IF(Source!BA78&lt;&gt; 0, Source!BA78, 1)</f>
        <v>56.35</v>
      </c>
      <c r="K274" s="51">
        <f>Source!S78</f>
        <v>4237.5200000000004</v>
      </c>
    </row>
    <row r="275" spans="1:29" ht="14.5" x14ac:dyDescent="0.25">
      <c r="A275" s="47"/>
      <c r="B275" s="47"/>
      <c r="C275" s="47" t="s">
        <v>2583</v>
      </c>
      <c r="D275" s="49"/>
      <c r="E275" s="48"/>
      <c r="F275" s="51">
        <f>Source!AM77</f>
        <v>3.56</v>
      </c>
      <c r="G275" s="52" t="s">
        <v>2582</v>
      </c>
      <c r="H275" s="48">
        <f>Source!AV78</f>
        <v>1.0469999999999999</v>
      </c>
      <c r="I275" s="51">
        <f>Source!Q77</f>
        <v>0.2</v>
      </c>
      <c r="J275" s="48">
        <f>IF(Source!BB78&lt;&gt; 0, Source!BB78, 1)</f>
        <v>13.06</v>
      </c>
      <c r="K275" s="51">
        <f>Source!Q78</f>
        <v>2.61</v>
      </c>
    </row>
    <row r="276" spans="1:29" ht="14.5" x14ac:dyDescent="0.25">
      <c r="A276" s="47"/>
      <c r="B276" s="47"/>
      <c r="C276" s="47" t="s">
        <v>2584</v>
      </c>
      <c r="D276" s="49"/>
      <c r="E276" s="48"/>
      <c r="F276" s="51">
        <f>Source!AN77</f>
        <v>0.25</v>
      </c>
      <c r="G276" s="52" t="s">
        <v>2582</v>
      </c>
      <c r="H276" s="48">
        <f>Source!AV78</f>
        <v>1.0469999999999999</v>
      </c>
      <c r="I276" s="53">
        <f>Source!R77</f>
        <v>0.01</v>
      </c>
      <c r="J276" s="48">
        <f>IF(Source!BS78&lt;&gt; 0, Source!BS78, 1)</f>
        <v>56.35</v>
      </c>
      <c r="K276" s="53">
        <f>Source!R78</f>
        <v>0.56000000000000005</v>
      </c>
    </row>
    <row r="277" spans="1:29" ht="14.5" x14ac:dyDescent="0.25">
      <c r="A277" s="47"/>
      <c r="B277" s="47"/>
      <c r="C277" s="47" t="s">
        <v>2585</v>
      </c>
      <c r="D277" s="49" t="s">
        <v>2586</v>
      </c>
      <c r="E277" s="48">
        <f>Source!BZ78</f>
        <v>97</v>
      </c>
      <c r="F277" s="51"/>
      <c r="G277" s="50"/>
      <c r="H277" s="48"/>
      <c r="I277" s="51">
        <f>SUM(Q272:Q276)</f>
        <v>72.95</v>
      </c>
      <c r="J277" s="48">
        <f>Source!AT78</f>
        <v>97</v>
      </c>
      <c r="K277" s="51">
        <f>SUM(R272:R276)</f>
        <v>4110.9399999999996</v>
      </c>
    </row>
    <row r="278" spans="1:29" ht="14.5" x14ac:dyDescent="0.25">
      <c r="A278" s="47"/>
      <c r="B278" s="47"/>
      <c r="C278" s="47" t="s">
        <v>2587</v>
      </c>
      <c r="D278" s="49" t="s">
        <v>2586</v>
      </c>
      <c r="E278" s="48">
        <f>Source!CA78</f>
        <v>51</v>
      </c>
      <c r="F278" s="51"/>
      <c r="G278" s="50"/>
      <c r="H278" s="48"/>
      <c r="I278" s="51">
        <f>SUM(S272:S277)</f>
        <v>38.36</v>
      </c>
      <c r="J278" s="48">
        <f>Source!AU78</f>
        <v>51</v>
      </c>
      <c r="K278" s="51">
        <f>SUM(T272:T277)</f>
        <v>2161.42</v>
      </c>
    </row>
    <row r="279" spans="1:29" ht="14.5" x14ac:dyDescent="0.25">
      <c r="A279" s="54"/>
      <c r="B279" s="54"/>
      <c r="C279" s="54" t="s">
        <v>2588</v>
      </c>
      <c r="D279" s="55" t="s">
        <v>2589</v>
      </c>
      <c r="E279" s="56">
        <f>Source!AQ77</f>
        <v>94.89</v>
      </c>
      <c r="F279" s="57"/>
      <c r="G279" s="58" t="s">
        <v>2582</v>
      </c>
      <c r="H279" s="56">
        <f>Source!AV78</f>
        <v>1.0469999999999999</v>
      </c>
      <c r="I279" s="57">
        <f>Source!U77</f>
        <v>5.3648908199999985</v>
      </c>
      <c r="J279" s="56"/>
      <c r="K279" s="57"/>
    </row>
    <row r="280" spans="1:29" ht="14" x14ac:dyDescent="0.25">
      <c r="C280" s="59" t="s">
        <v>2590</v>
      </c>
      <c r="H280" s="60">
        <f>I274+I275+I277+I278+0-0-0</f>
        <v>186.71000000000004</v>
      </c>
      <c r="I280" s="60"/>
      <c r="J280" s="60">
        <f>K274+K275+K277+K278+0-0-0</f>
        <v>10512.49</v>
      </c>
      <c r="K280" s="60"/>
    </row>
    <row r="281" spans="1:29" ht="14" hidden="1" x14ac:dyDescent="0.25">
      <c r="C281" s="59" t="s">
        <v>2591</v>
      </c>
      <c r="H281" s="62">
        <f>0+0</f>
        <v>0</v>
      </c>
      <c r="I281" s="62"/>
      <c r="J281" s="62">
        <f>0+0</f>
        <v>0</v>
      </c>
      <c r="K281" s="62"/>
    </row>
    <row r="282" spans="1:29" ht="14" x14ac:dyDescent="0.25">
      <c r="C282" s="59" t="s">
        <v>2592</v>
      </c>
      <c r="H282" s="62">
        <f>I274+I275+I277+I278+0</f>
        <v>186.71000000000004</v>
      </c>
      <c r="I282" s="62"/>
      <c r="J282" s="62">
        <f>K274+K275+K277+K278+0</f>
        <v>10512.49</v>
      </c>
      <c r="K282" s="62"/>
      <c r="O282" s="63">
        <f>I274+I275+I277+I278+0</f>
        <v>186.71000000000004</v>
      </c>
      <c r="P282" s="63">
        <f>K274+K275+K277+K278+0</f>
        <v>10512.49</v>
      </c>
    </row>
    <row r="284" spans="1:29" ht="42" x14ac:dyDescent="0.25">
      <c r="A284" s="47">
        <v>23</v>
      </c>
      <c r="B284" s="47" t="str">
        <f>Source!F79</f>
        <v>4.8-168-2</v>
      </c>
      <c r="C284" s="47" t="s">
        <v>142</v>
      </c>
      <c r="D284" s="49" t="str">
        <f>Source!H79</f>
        <v>100 М ТРАССЫ</v>
      </c>
      <c r="E284" s="48">
        <f>Source!I79</f>
        <v>10</v>
      </c>
      <c r="F284" s="51"/>
      <c r="G284" s="50"/>
      <c r="H284" s="48"/>
      <c r="I284" s="51"/>
      <c r="J284" s="48"/>
      <c r="K284" s="51"/>
      <c r="Q284">
        <f>Source!X79</f>
        <v>1636.78</v>
      </c>
      <c r="R284">
        <f>Source!X80</f>
        <v>92232.44</v>
      </c>
      <c r="S284">
        <f>Source!Y79</f>
        <v>860.57</v>
      </c>
      <c r="T284">
        <f>Source!Y80</f>
        <v>48493.34</v>
      </c>
      <c r="U284">
        <f>ROUND((175/100)*ROUND(Source!R79, 2), 2)</f>
        <v>27.44</v>
      </c>
      <c r="V284">
        <f>ROUND((0/100)*ROUND(Source!R80, 2), 2)</f>
        <v>0</v>
      </c>
      <c r="AC284">
        <v>0</v>
      </c>
    </row>
    <row r="285" spans="1:29" x14ac:dyDescent="0.25">
      <c r="C285" s="64" t="str">
        <f>"Объем: "&amp;Source!I79&amp;"=(400+"&amp;"150+"&amp;"450)/"&amp;"100"</f>
        <v>Объем: 10=(400+150+450)/100</v>
      </c>
    </row>
    <row r="286" spans="1:29" ht="14.5" x14ac:dyDescent="0.25">
      <c r="A286" s="47"/>
      <c r="B286" s="47"/>
      <c r="C286" s="47" t="s">
        <v>2581</v>
      </c>
      <c r="D286" s="49"/>
      <c r="E286" s="48"/>
      <c r="F286" s="51">
        <f>Source!AO79</f>
        <v>443.52</v>
      </c>
      <c r="G286" s="52" t="s">
        <v>2582</v>
      </c>
      <c r="H286" s="48">
        <f>Source!AV80</f>
        <v>1.0469999999999999</v>
      </c>
      <c r="I286" s="51">
        <f>Source!S79</f>
        <v>1671.72</v>
      </c>
      <c r="J286" s="48">
        <f>IF(Source!BA80&lt;&gt; 0, Source!BA80, 1)</f>
        <v>56.35</v>
      </c>
      <c r="K286" s="51">
        <f>Source!S80</f>
        <v>94201.42</v>
      </c>
    </row>
    <row r="287" spans="1:29" ht="14.5" x14ac:dyDescent="0.25">
      <c r="A287" s="47"/>
      <c r="B287" s="47"/>
      <c r="C287" s="47" t="s">
        <v>2583</v>
      </c>
      <c r="D287" s="49"/>
      <c r="E287" s="48"/>
      <c r="F287" s="51">
        <f>Source!AM79</f>
        <v>69.540000000000006</v>
      </c>
      <c r="G287" s="52" t="s">
        <v>2582</v>
      </c>
      <c r="H287" s="48">
        <f>Source!AV80</f>
        <v>1.0469999999999999</v>
      </c>
      <c r="I287" s="51">
        <f>Source!Q79</f>
        <v>262.11</v>
      </c>
      <c r="J287" s="48">
        <f>IF(Source!BB80&lt;&gt; 0, Source!BB80, 1)</f>
        <v>14.64</v>
      </c>
      <c r="K287" s="51">
        <f>Source!Q80</f>
        <v>3837.29</v>
      </c>
    </row>
    <row r="288" spans="1:29" ht="14.5" x14ac:dyDescent="0.25">
      <c r="A288" s="47"/>
      <c r="B288" s="47"/>
      <c r="C288" s="47" t="s">
        <v>2584</v>
      </c>
      <c r="D288" s="49"/>
      <c r="E288" s="48"/>
      <c r="F288" s="51">
        <f>Source!AN79</f>
        <v>4.16</v>
      </c>
      <c r="G288" s="52" t="s">
        <v>2582</v>
      </c>
      <c r="H288" s="48">
        <f>Source!AV80</f>
        <v>1.0469999999999999</v>
      </c>
      <c r="I288" s="53">
        <f>Source!R79</f>
        <v>15.68</v>
      </c>
      <c r="J288" s="48">
        <f>IF(Source!BS80&lt;&gt; 0, Source!BS80, 1)</f>
        <v>56.35</v>
      </c>
      <c r="K288" s="53">
        <f>Source!R80</f>
        <v>883.57</v>
      </c>
    </row>
    <row r="289" spans="1:29" ht="14.5" x14ac:dyDescent="0.25">
      <c r="A289" s="47"/>
      <c r="B289" s="47"/>
      <c r="C289" s="47" t="s">
        <v>2585</v>
      </c>
      <c r="D289" s="49" t="s">
        <v>2586</v>
      </c>
      <c r="E289" s="48">
        <f>Source!BZ80</f>
        <v>97</v>
      </c>
      <c r="F289" s="51"/>
      <c r="G289" s="50"/>
      <c r="H289" s="48"/>
      <c r="I289" s="51">
        <f>SUM(Q284:Q288)</f>
        <v>1636.78</v>
      </c>
      <c r="J289" s="48">
        <f>Source!AT80</f>
        <v>97</v>
      </c>
      <c r="K289" s="51">
        <f>SUM(R284:R288)</f>
        <v>92232.44</v>
      </c>
    </row>
    <row r="290" spans="1:29" ht="14.5" x14ac:dyDescent="0.25">
      <c r="A290" s="47"/>
      <c r="B290" s="47"/>
      <c r="C290" s="47" t="s">
        <v>2587</v>
      </c>
      <c r="D290" s="49" t="s">
        <v>2586</v>
      </c>
      <c r="E290" s="48">
        <f>Source!CA80</f>
        <v>51</v>
      </c>
      <c r="F290" s="51"/>
      <c r="G290" s="50"/>
      <c r="H290" s="48"/>
      <c r="I290" s="51">
        <f>SUM(S284:S289)</f>
        <v>860.57</v>
      </c>
      <c r="J290" s="48">
        <f>Source!AU80</f>
        <v>51</v>
      </c>
      <c r="K290" s="51">
        <f>SUM(T284:T289)</f>
        <v>48493.34</v>
      </c>
    </row>
    <row r="291" spans="1:29" ht="14.5" x14ac:dyDescent="0.25">
      <c r="A291" s="54"/>
      <c r="B291" s="54"/>
      <c r="C291" s="54" t="s">
        <v>2588</v>
      </c>
      <c r="D291" s="55" t="s">
        <v>2589</v>
      </c>
      <c r="E291" s="56">
        <f>Source!AQ79</f>
        <v>36</v>
      </c>
      <c r="F291" s="57"/>
      <c r="G291" s="58" t="s">
        <v>2582</v>
      </c>
      <c r="H291" s="56">
        <f>Source!AV80</f>
        <v>1.0469999999999999</v>
      </c>
      <c r="I291" s="57">
        <f>Source!U79</f>
        <v>135.69119999999998</v>
      </c>
      <c r="J291" s="56"/>
      <c r="K291" s="57"/>
    </row>
    <row r="292" spans="1:29" ht="14" x14ac:dyDescent="0.25">
      <c r="C292" s="59" t="s">
        <v>2590</v>
      </c>
      <c r="H292" s="60">
        <f>I286+I287+I289+I290+0-0-0</f>
        <v>4431.1799999999994</v>
      </c>
      <c r="I292" s="60"/>
      <c r="J292" s="60">
        <f>K286+K287+K289+K290+0-0-0</f>
        <v>238764.49</v>
      </c>
      <c r="K292" s="60"/>
    </row>
    <row r="293" spans="1:29" ht="14" hidden="1" x14ac:dyDescent="0.25">
      <c r="C293" s="59" t="s">
        <v>2591</v>
      </c>
      <c r="H293" s="62">
        <f>0+0</f>
        <v>0</v>
      </c>
      <c r="I293" s="62"/>
      <c r="J293" s="62">
        <f>0+0</f>
        <v>0</v>
      </c>
      <c r="K293" s="62"/>
    </row>
    <row r="294" spans="1:29" ht="14" x14ac:dyDescent="0.25">
      <c r="C294" s="59" t="s">
        <v>2592</v>
      </c>
      <c r="H294" s="62">
        <f>I286+I287+I289+I290+0</f>
        <v>4431.1799999999994</v>
      </c>
      <c r="I294" s="62"/>
      <c r="J294" s="62">
        <f>K286+K287+K289+K290+0</f>
        <v>238764.49</v>
      </c>
      <c r="K294" s="62"/>
      <c r="O294" s="63">
        <f>I286+I287+I289+I290+0</f>
        <v>4431.1799999999994</v>
      </c>
      <c r="P294" s="63">
        <f>K286+K287+K289+K290+0</f>
        <v>238764.49</v>
      </c>
    </row>
    <row r="296" spans="1:29" ht="42" x14ac:dyDescent="0.25">
      <c r="A296" s="47">
        <v>24</v>
      </c>
      <c r="B296" s="47" t="str">
        <f>Source!F82</f>
        <v>4.10-19-6</v>
      </c>
      <c r="C296" s="47" t="s">
        <v>147</v>
      </c>
      <c r="D296" s="49" t="str">
        <f>Source!H82</f>
        <v>1  ШТ.</v>
      </c>
      <c r="E296" s="48">
        <f>Source!I82</f>
        <v>1</v>
      </c>
      <c r="F296" s="51"/>
      <c r="G296" s="50"/>
      <c r="H296" s="48"/>
      <c r="I296" s="51"/>
      <c r="J296" s="48"/>
      <c r="K296" s="51"/>
      <c r="Q296">
        <f>Source!X82</f>
        <v>47.58</v>
      </c>
      <c r="R296">
        <f>Source!X83</f>
        <v>2681.31</v>
      </c>
      <c r="S296">
        <f>Source!Y82</f>
        <v>24.32</v>
      </c>
      <c r="T296">
        <f>Source!Y83</f>
        <v>1370.45</v>
      </c>
      <c r="U296">
        <f>ROUND((175/100)*ROUND(Source!R82, 2), 2)</f>
        <v>3.33</v>
      </c>
      <c r="V296">
        <f>ROUND((0/100)*ROUND(Source!R83, 2), 2)</f>
        <v>0</v>
      </c>
      <c r="AC296">
        <v>0</v>
      </c>
    </row>
    <row r="297" spans="1:29" ht="14.5" x14ac:dyDescent="0.25">
      <c r="A297" s="47"/>
      <c r="B297" s="47"/>
      <c r="C297" s="47" t="s">
        <v>2581</v>
      </c>
      <c r="D297" s="49"/>
      <c r="E297" s="48"/>
      <c r="F297" s="51">
        <f>Source!AO82</f>
        <v>135.22</v>
      </c>
      <c r="G297" s="52" t="s">
        <v>2582</v>
      </c>
      <c r="H297" s="48">
        <f>Source!AV83</f>
        <v>1.0469999999999999</v>
      </c>
      <c r="I297" s="51">
        <f>Source!S82</f>
        <v>50.97</v>
      </c>
      <c r="J297" s="48">
        <f>IF(Source!BA83&lt;&gt; 0, Source!BA83, 1)</f>
        <v>56.35</v>
      </c>
      <c r="K297" s="51">
        <f>Source!S83</f>
        <v>2872.16</v>
      </c>
    </row>
    <row r="298" spans="1:29" ht="14.5" x14ac:dyDescent="0.25">
      <c r="A298" s="47"/>
      <c r="B298" s="47"/>
      <c r="C298" s="47" t="s">
        <v>2583</v>
      </c>
      <c r="D298" s="49"/>
      <c r="E298" s="48"/>
      <c r="F298" s="51">
        <f>Source!AM82</f>
        <v>45.93</v>
      </c>
      <c r="G298" s="52" t="s">
        <v>2582</v>
      </c>
      <c r="H298" s="48">
        <f>Source!AV83</f>
        <v>1.0469999999999999</v>
      </c>
      <c r="I298" s="51">
        <f>Source!Q82</f>
        <v>17.309999999999999</v>
      </c>
      <c r="J298" s="48">
        <f>IF(Source!BB83&lt;&gt; 0, Source!BB83, 1)</f>
        <v>16.16</v>
      </c>
      <c r="K298" s="51">
        <f>Source!Q83</f>
        <v>279.73</v>
      </c>
    </row>
    <row r="299" spans="1:29" ht="14.5" x14ac:dyDescent="0.25">
      <c r="A299" s="47"/>
      <c r="B299" s="47"/>
      <c r="C299" s="47" t="s">
        <v>2584</v>
      </c>
      <c r="D299" s="49"/>
      <c r="E299" s="48"/>
      <c r="F299" s="51">
        <f>Source!AN82</f>
        <v>5.05</v>
      </c>
      <c r="G299" s="52" t="s">
        <v>2582</v>
      </c>
      <c r="H299" s="48">
        <f>Source!AV83</f>
        <v>1.0469999999999999</v>
      </c>
      <c r="I299" s="53">
        <f>Source!R82</f>
        <v>1.9</v>
      </c>
      <c r="J299" s="48">
        <f>IF(Source!BS83&lt;&gt; 0, Source!BS83, 1)</f>
        <v>56.35</v>
      </c>
      <c r="K299" s="53">
        <f>Source!R83</f>
        <v>107.07</v>
      </c>
    </row>
    <row r="300" spans="1:29" ht="14.5" x14ac:dyDescent="0.25">
      <c r="A300" s="47"/>
      <c r="B300" s="47"/>
      <c r="C300" s="47" t="s">
        <v>2585</v>
      </c>
      <c r="D300" s="49" t="s">
        <v>2586</v>
      </c>
      <c r="E300" s="48">
        <f>Source!BZ83</f>
        <v>90</v>
      </c>
      <c r="F300" s="51"/>
      <c r="G300" s="50"/>
      <c r="H300" s="48"/>
      <c r="I300" s="51">
        <f>SUM(Q296:Q299)</f>
        <v>47.58</v>
      </c>
      <c r="J300" s="48">
        <f>Source!AT83</f>
        <v>90</v>
      </c>
      <c r="K300" s="51">
        <f>SUM(R296:R299)</f>
        <v>2681.31</v>
      </c>
    </row>
    <row r="301" spans="1:29" ht="14.5" x14ac:dyDescent="0.25">
      <c r="A301" s="47"/>
      <c r="B301" s="47"/>
      <c r="C301" s="47" t="s">
        <v>2587</v>
      </c>
      <c r="D301" s="49" t="s">
        <v>2586</v>
      </c>
      <c r="E301" s="48">
        <f>Source!CA83</f>
        <v>46</v>
      </c>
      <c r="F301" s="51"/>
      <c r="G301" s="50"/>
      <c r="H301" s="48"/>
      <c r="I301" s="51">
        <f>SUM(S296:S300)</f>
        <v>24.32</v>
      </c>
      <c r="J301" s="48">
        <f>Source!AU83</f>
        <v>46</v>
      </c>
      <c r="K301" s="51">
        <f>SUM(T296:T300)</f>
        <v>1370.45</v>
      </c>
    </row>
    <row r="302" spans="1:29" ht="14.5" x14ac:dyDescent="0.25">
      <c r="A302" s="54"/>
      <c r="B302" s="54"/>
      <c r="C302" s="54" t="s">
        <v>2588</v>
      </c>
      <c r="D302" s="55" t="s">
        <v>2589</v>
      </c>
      <c r="E302" s="56">
        <f>Source!AQ82</f>
        <v>9.3000000000000007</v>
      </c>
      <c r="F302" s="57"/>
      <c r="G302" s="58" t="s">
        <v>2582</v>
      </c>
      <c r="H302" s="56">
        <f>Source!AV83</f>
        <v>1.0469999999999999</v>
      </c>
      <c r="I302" s="57">
        <f>Source!U82</f>
        <v>3.5053559999999995</v>
      </c>
      <c r="J302" s="56"/>
      <c r="K302" s="57"/>
    </row>
    <row r="303" spans="1:29" ht="14" x14ac:dyDescent="0.25">
      <c r="C303" s="59" t="s">
        <v>2590</v>
      </c>
      <c r="H303" s="60">
        <f>I297+I298+I300+I301+0-0-0</f>
        <v>140.18</v>
      </c>
      <c r="I303" s="60"/>
      <c r="J303" s="60">
        <f>K297+K298+K300+K301+0-0-0</f>
        <v>7203.65</v>
      </c>
      <c r="K303" s="60"/>
    </row>
    <row r="304" spans="1:29" ht="14" hidden="1" x14ac:dyDescent="0.25">
      <c r="C304" s="59" t="s">
        <v>2591</v>
      </c>
      <c r="H304" s="62">
        <f>0+0</f>
        <v>0</v>
      </c>
      <c r="I304" s="62"/>
      <c r="J304" s="62">
        <f>0+0</f>
        <v>0</v>
      </c>
      <c r="K304" s="62"/>
    </row>
    <row r="305" spans="1:29" ht="14" x14ac:dyDescent="0.25">
      <c r="C305" s="59" t="s">
        <v>2592</v>
      </c>
      <c r="H305" s="62">
        <f>I297+I298+I300+I301+0</f>
        <v>140.18</v>
      </c>
      <c r="I305" s="62"/>
      <c r="J305" s="62">
        <f>K297+K298+K300+K301+0</f>
        <v>7203.65</v>
      </c>
      <c r="K305" s="62"/>
      <c r="O305" s="63">
        <f>I297+I298+I300+I301+0</f>
        <v>140.18</v>
      </c>
      <c r="P305" s="63">
        <f>K297+K298+K300+K301+0</f>
        <v>7203.65</v>
      </c>
    </row>
    <row r="307" spans="1:29" ht="28" x14ac:dyDescent="0.25">
      <c r="A307" s="47">
        <v>25</v>
      </c>
      <c r="B307" s="47" t="str">
        <f>Source!F84</f>
        <v>4.8-65-1</v>
      </c>
      <c r="C307" s="47" t="s">
        <v>153</v>
      </c>
      <c r="D307" s="49" t="str">
        <f>Source!H84</f>
        <v>1 ШКАФ</v>
      </c>
      <c r="E307" s="48">
        <f>Source!I84</f>
        <v>17</v>
      </c>
      <c r="F307" s="51"/>
      <c r="G307" s="50"/>
      <c r="H307" s="48"/>
      <c r="I307" s="51"/>
      <c r="J307" s="48"/>
      <c r="K307" s="51"/>
      <c r="Q307">
        <f>Source!X84</f>
        <v>578.91</v>
      </c>
      <c r="R307">
        <f>Source!X85</f>
        <v>32621.33</v>
      </c>
      <c r="S307">
        <f>Source!Y84</f>
        <v>304.37</v>
      </c>
      <c r="T307">
        <f>Source!Y85</f>
        <v>17151.419999999998</v>
      </c>
      <c r="U307">
        <f>ROUND((175/100)*ROUND(Source!R84, 2), 2)</f>
        <v>24.12</v>
      </c>
      <c r="V307">
        <f>ROUND((0/100)*ROUND(Source!R85, 2), 2)</f>
        <v>0</v>
      </c>
      <c r="AC307">
        <v>0</v>
      </c>
    </row>
    <row r="308" spans="1:29" ht="14.5" x14ac:dyDescent="0.25">
      <c r="A308" s="47"/>
      <c r="B308" s="47"/>
      <c r="C308" s="47" t="s">
        <v>2581</v>
      </c>
      <c r="D308" s="49"/>
      <c r="E308" s="48"/>
      <c r="F308" s="51">
        <f>Source!AO84</f>
        <v>90.99</v>
      </c>
      <c r="G308" s="52" t="s">
        <v>2582</v>
      </c>
      <c r="H308" s="48">
        <f>Source!AV85</f>
        <v>1.0469999999999999</v>
      </c>
      <c r="I308" s="51">
        <f>Source!S84</f>
        <v>583.03</v>
      </c>
      <c r="J308" s="48">
        <f>IF(Source!BA85&lt;&gt; 0, Source!BA85, 1)</f>
        <v>56.35</v>
      </c>
      <c r="K308" s="51">
        <f>Source!S85</f>
        <v>32853.74</v>
      </c>
    </row>
    <row r="309" spans="1:29" ht="14.5" x14ac:dyDescent="0.25">
      <c r="A309" s="47"/>
      <c r="B309" s="47"/>
      <c r="C309" s="47" t="s">
        <v>2583</v>
      </c>
      <c r="D309" s="49"/>
      <c r="E309" s="48"/>
      <c r="F309" s="51">
        <f>Source!AM84</f>
        <v>14.13</v>
      </c>
      <c r="G309" s="52" t="s">
        <v>2582</v>
      </c>
      <c r="H309" s="48">
        <f>Source!AV85</f>
        <v>1.0469999999999999</v>
      </c>
      <c r="I309" s="51">
        <f>Source!Q84</f>
        <v>90.54</v>
      </c>
      <c r="J309" s="48">
        <f>IF(Source!BB85&lt;&gt; 0, Source!BB85, 1)</f>
        <v>17.07</v>
      </c>
      <c r="K309" s="51">
        <f>Source!Q85</f>
        <v>1545.52</v>
      </c>
    </row>
    <row r="310" spans="1:29" ht="14.5" x14ac:dyDescent="0.25">
      <c r="A310" s="47"/>
      <c r="B310" s="47"/>
      <c r="C310" s="47" t="s">
        <v>2584</v>
      </c>
      <c r="D310" s="49"/>
      <c r="E310" s="48"/>
      <c r="F310" s="51">
        <f>Source!AN84</f>
        <v>2.15</v>
      </c>
      <c r="G310" s="52" t="s">
        <v>2582</v>
      </c>
      <c r="H310" s="48">
        <f>Source!AV85</f>
        <v>1.0469999999999999</v>
      </c>
      <c r="I310" s="53">
        <f>Source!R84</f>
        <v>13.78</v>
      </c>
      <c r="J310" s="48">
        <f>IF(Source!BS85&lt;&gt; 0, Source!BS85, 1)</f>
        <v>56.35</v>
      </c>
      <c r="K310" s="53">
        <f>Source!R85</f>
        <v>776.5</v>
      </c>
    </row>
    <row r="311" spans="1:29" ht="14.5" x14ac:dyDescent="0.25">
      <c r="A311" s="47"/>
      <c r="B311" s="47"/>
      <c r="C311" s="47" t="s">
        <v>2585</v>
      </c>
      <c r="D311" s="49" t="s">
        <v>2586</v>
      </c>
      <c r="E311" s="48">
        <f>Source!BZ85</f>
        <v>97</v>
      </c>
      <c r="F311" s="51"/>
      <c r="G311" s="50"/>
      <c r="H311" s="48"/>
      <c r="I311" s="51">
        <f>SUM(Q307:Q310)</f>
        <v>578.91</v>
      </c>
      <c r="J311" s="48">
        <f>Source!AT85</f>
        <v>97</v>
      </c>
      <c r="K311" s="51">
        <f>SUM(R307:R310)</f>
        <v>32621.33</v>
      </c>
    </row>
    <row r="312" spans="1:29" ht="14.5" x14ac:dyDescent="0.25">
      <c r="A312" s="47"/>
      <c r="B312" s="47"/>
      <c r="C312" s="47" t="s">
        <v>2587</v>
      </c>
      <c r="D312" s="49" t="s">
        <v>2586</v>
      </c>
      <c r="E312" s="48">
        <f>Source!CA85</f>
        <v>51</v>
      </c>
      <c r="F312" s="51"/>
      <c r="G312" s="50"/>
      <c r="H312" s="48"/>
      <c r="I312" s="51">
        <f>SUM(S307:S311)</f>
        <v>304.37</v>
      </c>
      <c r="J312" s="48">
        <f>Source!AU85</f>
        <v>51</v>
      </c>
      <c r="K312" s="51">
        <f>SUM(T307:T311)</f>
        <v>17151.419999999998</v>
      </c>
    </row>
    <row r="313" spans="1:29" ht="14.5" x14ac:dyDescent="0.25">
      <c r="A313" s="54"/>
      <c r="B313" s="54"/>
      <c r="C313" s="54" t="s">
        <v>2588</v>
      </c>
      <c r="D313" s="55" t="s">
        <v>2589</v>
      </c>
      <c r="E313" s="56">
        <f>Source!AQ84</f>
        <v>7.21</v>
      </c>
      <c r="F313" s="57"/>
      <c r="G313" s="58" t="s">
        <v>2582</v>
      </c>
      <c r="H313" s="56">
        <f>Source!AV85</f>
        <v>1.0469999999999999</v>
      </c>
      <c r="I313" s="57">
        <f>Source!U84</f>
        <v>46.19908439999999</v>
      </c>
      <c r="J313" s="56"/>
      <c r="K313" s="57"/>
    </row>
    <row r="314" spans="1:29" ht="14" x14ac:dyDescent="0.25">
      <c r="C314" s="59" t="s">
        <v>2590</v>
      </c>
      <c r="H314" s="60">
        <f>I308+I309+I311+I312+0-0-0</f>
        <v>1556.85</v>
      </c>
      <c r="I314" s="60"/>
      <c r="J314" s="60">
        <f>K308+K309+K311+K312+0-0-0</f>
        <v>84172.01</v>
      </c>
      <c r="K314" s="60"/>
    </row>
    <row r="315" spans="1:29" ht="14" hidden="1" x14ac:dyDescent="0.25">
      <c r="C315" s="59" t="s">
        <v>2591</v>
      </c>
      <c r="H315" s="62">
        <f>0+0</f>
        <v>0</v>
      </c>
      <c r="I315" s="62"/>
      <c r="J315" s="62">
        <f>0+0</f>
        <v>0</v>
      </c>
      <c r="K315" s="62"/>
    </row>
    <row r="316" spans="1:29" ht="14" x14ac:dyDescent="0.25">
      <c r="C316" s="59" t="s">
        <v>2592</v>
      </c>
      <c r="H316" s="62">
        <f>I308+I309+I311+I312+0</f>
        <v>1556.85</v>
      </c>
      <c r="I316" s="62"/>
      <c r="J316" s="62">
        <f>K308+K309+K311+K312+0</f>
        <v>84172.01</v>
      </c>
      <c r="K316" s="62"/>
      <c r="O316" s="63">
        <f>I308+I309+I311+I312+0</f>
        <v>1556.85</v>
      </c>
      <c r="P316" s="63">
        <f>K308+K309+K311+K312+0</f>
        <v>84172.01</v>
      </c>
    </row>
    <row r="318" spans="1:29" ht="28" x14ac:dyDescent="0.25">
      <c r="A318" s="47">
        <v>26</v>
      </c>
      <c r="B318" s="47" t="str">
        <f>Source!F86</f>
        <v>4.8-328-4</v>
      </c>
      <c r="C318" s="47" t="s">
        <v>139</v>
      </c>
      <c r="D318" s="49" t="str">
        <f>Source!H86</f>
        <v>100 шт.</v>
      </c>
      <c r="E318" s="48">
        <f>Source!I86</f>
        <v>0.09</v>
      </c>
      <c r="F318" s="51"/>
      <c r="G318" s="50"/>
      <c r="H318" s="48"/>
      <c r="I318" s="51"/>
      <c r="J318" s="48"/>
      <c r="K318" s="51"/>
      <c r="Q318">
        <f>Source!X86</f>
        <v>43.78</v>
      </c>
      <c r="R318">
        <f>Source!X87</f>
        <v>2466.7800000000002</v>
      </c>
      <c r="S318">
        <f>Source!Y86</f>
        <v>23.02</v>
      </c>
      <c r="T318">
        <f>Source!Y87</f>
        <v>1296.97</v>
      </c>
      <c r="U318">
        <f>ROUND((175/100)*ROUND(Source!R86, 2), 2)</f>
        <v>0.02</v>
      </c>
      <c r="V318">
        <f>ROUND((0/100)*ROUND(Source!R87, 2), 2)</f>
        <v>0</v>
      </c>
      <c r="AC318">
        <v>0</v>
      </c>
    </row>
    <row r="319" spans="1:29" x14ac:dyDescent="0.25">
      <c r="C319" s="64" t="str">
        <f>"Объем: "&amp;Source!I86&amp;"=9/"&amp;"100"</f>
        <v>Объем: 0,09=9/100</v>
      </c>
    </row>
    <row r="320" spans="1:29" ht="14.5" x14ac:dyDescent="0.25">
      <c r="A320" s="47"/>
      <c r="B320" s="47"/>
      <c r="C320" s="47" t="s">
        <v>2581</v>
      </c>
      <c r="D320" s="49"/>
      <c r="E320" s="48"/>
      <c r="F320" s="51">
        <f>Source!AO86</f>
        <v>1330.06</v>
      </c>
      <c r="G320" s="52" t="s">
        <v>2582</v>
      </c>
      <c r="H320" s="48">
        <f>Source!AV87</f>
        <v>1.0469999999999999</v>
      </c>
      <c r="I320" s="51">
        <f>Source!S86</f>
        <v>45.12</v>
      </c>
      <c r="J320" s="48">
        <f>IF(Source!BA87&lt;&gt; 0, Source!BA87, 1)</f>
        <v>56.35</v>
      </c>
      <c r="K320" s="51">
        <f>Source!S87</f>
        <v>2542.5100000000002</v>
      </c>
    </row>
    <row r="321" spans="1:29" ht="14.5" x14ac:dyDescent="0.25">
      <c r="A321" s="47"/>
      <c r="B321" s="47"/>
      <c r="C321" s="47" t="s">
        <v>2583</v>
      </c>
      <c r="D321" s="49"/>
      <c r="E321" s="48"/>
      <c r="F321" s="51">
        <f>Source!AM86</f>
        <v>3.56</v>
      </c>
      <c r="G321" s="52" t="s">
        <v>2582</v>
      </c>
      <c r="H321" s="48">
        <f>Source!AV87</f>
        <v>1.0469999999999999</v>
      </c>
      <c r="I321" s="51">
        <f>Source!Q86</f>
        <v>0.12</v>
      </c>
      <c r="J321" s="48">
        <f>IF(Source!BB87&lt;&gt; 0, Source!BB87, 1)</f>
        <v>13.06</v>
      </c>
      <c r="K321" s="51">
        <f>Source!Q87</f>
        <v>1.57</v>
      </c>
    </row>
    <row r="322" spans="1:29" ht="14.5" x14ac:dyDescent="0.25">
      <c r="A322" s="47"/>
      <c r="B322" s="47"/>
      <c r="C322" s="47" t="s">
        <v>2584</v>
      </c>
      <c r="D322" s="49"/>
      <c r="E322" s="48"/>
      <c r="F322" s="51">
        <f>Source!AN86</f>
        <v>0.25</v>
      </c>
      <c r="G322" s="52" t="s">
        <v>2582</v>
      </c>
      <c r="H322" s="48">
        <f>Source!AV87</f>
        <v>1.0469999999999999</v>
      </c>
      <c r="I322" s="53">
        <f>Source!R86</f>
        <v>0.01</v>
      </c>
      <c r="J322" s="48">
        <f>IF(Source!BS87&lt;&gt; 0, Source!BS87, 1)</f>
        <v>56.35</v>
      </c>
      <c r="K322" s="53">
        <f>Source!R87</f>
        <v>0.56000000000000005</v>
      </c>
    </row>
    <row r="323" spans="1:29" ht="14.5" x14ac:dyDescent="0.25">
      <c r="A323" s="47"/>
      <c r="B323" s="47"/>
      <c r="C323" s="47" t="s">
        <v>2585</v>
      </c>
      <c r="D323" s="49" t="s">
        <v>2586</v>
      </c>
      <c r="E323" s="48">
        <f>Source!BZ87</f>
        <v>97</v>
      </c>
      <c r="F323" s="51"/>
      <c r="G323" s="50"/>
      <c r="H323" s="48"/>
      <c r="I323" s="51">
        <f>SUM(Q318:Q322)</f>
        <v>43.78</v>
      </c>
      <c r="J323" s="48">
        <f>Source!AT87</f>
        <v>97</v>
      </c>
      <c r="K323" s="51">
        <f>SUM(R318:R322)</f>
        <v>2466.7800000000002</v>
      </c>
    </row>
    <row r="324" spans="1:29" ht="14.5" x14ac:dyDescent="0.25">
      <c r="A324" s="47"/>
      <c r="B324" s="47"/>
      <c r="C324" s="47" t="s">
        <v>2587</v>
      </c>
      <c r="D324" s="49" t="s">
        <v>2586</v>
      </c>
      <c r="E324" s="48">
        <f>Source!CA87</f>
        <v>51</v>
      </c>
      <c r="F324" s="51"/>
      <c r="G324" s="50"/>
      <c r="H324" s="48"/>
      <c r="I324" s="51">
        <f>SUM(S318:S323)</f>
        <v>23.02</v>
      </c>
      <c r="J324" s="48">
        <f>Source!AU87</f>
        <v>51</v>
      </c>
      <c r="K324" s="51">
        <f>SUM(T318:T323)</f>
        <v>1296.97</v>
      </c>
    </row>
    <row r="325" spans="1:29" ht="14.5" x14ac:dyDescent="0.25">
      <c r="A325" s="54"/>
      <c r="B325" s="54"/>
      <c r="C325" s="54" t="s">
        <v>2588</v>
      </c>
      <c r="D325" s="55" t="s">
        <v>2589</v>
      </c>
      <c r="E325" s="56">
        <f>Source!AQ86</f>
        <v>94.89</v>
      </c>
      <c r="F325" s="57"/>
      <c r="G325" s="58" t="s">
        <v>2582</v>
      </c>
      <c r="H325" s="56">
        <f>Source!AV87</f>
        <v>1.0469999999999999</v>
      </c>
      <c r="I325" s="57">
        <f>Source!U86</f>
        <v>3.2189344919999994</v>
      </c>
      <c r="J325" s="56"/>
      <c r="K325" s="57"/>
    </row>
    <row r="326" spans="1:29" ht="14" x14ac:dyDescent="0.25">
      <c r="C326" s="59" t="s">
        <v>2590</v>
      </c>
      <c r="H326" s="60">
        <f>I320+I321+I323+I324+0-0-0</f>
        <v>112.03999999999999</v>
      </c>
      <c r="I326" s="60"/>
      <c r="J326" s="60">
        <f>K320+K321+K323+K324+0-0-0</f>
        <v>6307.8300000000008</v>
      </c>
      <c r="K326" s="60"/>
    </row>
    <row r="327" spans="1:29" ht="14" hidden="1" x14ac:dyDescent="0.25">
      <c r="C327" s="59" t="s">
        <v>2591</v>
      </c>
      <c r="H327" s="62">
        <f>0+0</f>
        <v>0</v>
      </c>
      <c r="I327" s="62"/>
      <c r="J327" s="62">
        <f>0+0</f>
        <v>0</v>
      </c>
      <c r="K327" s="62"/>
    </row>
    <row r="328" spans="1:29" ht="14" x14ac:dyDescent="0.25">
      <c r="C328" s="59" t="s">
        <v>2592</v>
      </c>
      <c r="H328" s="62">
        <f>I320+I321+I323+I324+0</f>
        <v>112.03999999999999</v>
      </c>
      <c r="I328" s="62"/>
      <c r="J328" s="62">
        <f>K320+K321+K323+K324+0</f>
        <v>6307.8300000000008</v>
      </c>
      <c r="K328" s="62"/>
      <c r="O328" s="63">
        <f>I320+I321+I323+I324+0</f>
        <v>112.03999999999999</v>
      </c>
      <c r="P328" s="63">
        <f>K320+K321+K323+K324+0</f>
        <v>6307.8300000000008</v>
      </c>
    </row>
    <row r="330" spans="1:29" ht="42" x14ac:dyDescent="0.25">
      <c r="A330" s="47">
        <v>27</v>
      </c>
      <c r="B330" s="47" t="str">
        <f>Source!F88</f>
        <v>4.10-59-4</v>
      </c>
      <c r="C330" s="47" t="s">
        <v>159</v>
      </c>
      <c r="D330" s="49" t="str">
        <f>Source!H88</f>
        <v>1  ШТ.</v>
      </c>
      <c r="E330" s="48">
        <f>Source!I88</f>
        <v>17</v>
      </c>
      <c r="F330" s="51"/>
      <c r="G330" s="50"/>
      <c r="H330" s="48"/>
      <c r="I330" s="51"/>
      <c r="J330" s="48"/>
      <c r="K330" s="51"/>
      <c r="Q330">
        <f>Source!X88</f>
        <v>65.13</v>
      </c>
      <c r="R330">
        <f>Source!X89</f>
        <v>3670.19</v>
      </c>
      <c r="S330">
        <f>Source!Y88</f>
        <v>36.340000000000003</v>
      </c>
      <c r="T330">
        <f>Source!Y89</f>
        <v>2047.58</v>
      </c>
      <c r="U330">
        <f>ROUND((175/100)*ROUND(Source!R88, 2), 2)</f>
        <v>0</v>
      </c>
      <c r="V330">
        <f>ROUND((0/100)*ROUND(Source!R89, 2), 2)</f>
        <v>0</v>
      </c>
      <c r="AC330">
        <v>0</v>
      </c>
    </row>
    <row r="331" spans="1:29" ht="14.5" x14ac:dyDescent="0.25">
      <c r="A331" s="47"/>
      <c r="B331" s="47"/>
      <c r="C331" s="47" t="s">
        <v>2581</v>
      </c>
      <c r="D331" s="49"/>
      <c r="E331" s="48"/>
      <c r="F331" s="51">
        <f>Source!AO88</f>
        <v>10.7</v>
      </c>
      <c r="G331" s="52" t="s">
        <v>2582</v>
      </c>
      <c r="H331" s="48">
        <f>Source!AV89</f>
        <v>1.0469999999999999</v>
      </c>
      <c r="I331" s="51">
        <f>Source!S88</f>
        <v>68.56</v>
      </c>
      <c r="J331" s="48">
        <f>IF(Source!BA89&lt;&gt; 0, Source!BA89, 1)</f>
        <v>56.35</v>
      </c>
      <c r="K331" s="51">
        <f>Source!S89</f>
        <v>3863.36</v>
      </c>
    </row>
    <row r="332" spans="1:29" ht="14.5" x14ac:dyDescent="0.25">
      <c r="A332" s="47"/>
      <c r="B332" s="47"/>
      <c r="C332" s="47" t="s">
        <v>2585</v>
      </c>
      <c r="D332" s="49" t="s">
        <v>2586</v>
      </c>
      <c r="E332" s="48">
        <f>Source!BZ89</f>
        <v>95</v>
      </c>
      <c r="F332" s="51"/>
      <c r="G332" s="50"/>
      <c r="H332" s="48"/>
      <c r="I332" s="51">
        <f>SUM(Q330:Q331)</f>
        <v>65.13</v>
      </c>
      <c r="J332" s="48">
        <f>Source!AT89</f>
        <v>95</v>
      </c>
      <c r="K332" s="51">
        <f>SUM(R330:R331)</f>
        <v>3670.19</v>
      </c>
    </row>
    <row r="333" spans="1:29" ht="14.5" x14ac:dyDescent="0.25">
      <c r="A333" s="47"/>
      <c r="B333" s="47"/>
      <c r="C333" s="47" t="s">
        <v>2587</v>
      </c>
      <c r="D333" s="49" t="s">
        <v>2586</v>
      </c>
      <c r="E333" s="48">
        <f>Source!CA89</f>
        <v>53</v>
      </c>
      <c r="F333" s="51"/>
      <c r="G333" s="50"/>
      <c r="H333" s="48"/>
      <c r="I333" s="51">
        <f>SUM(S330:S332)</f>
        <v>36.340000000000003</v>
      </c>
      <c r="J333" s="48">
        <f>Source!AU89</f>
        <v>53</v>
      </c>
      <c r="K333" s="51">
        <f>SUM(T330:T332)</f>
        <v>2047.58</v>
      </c>
    </row>
    <row r="334" spans="1:29" ht="14.5" x14ac:dyDescent="0.25">
      <c r="A334" s="54"/>
      <c r="B334" s="54"/>
      <c r="C334" s="54" t="s">
        <v>2588</v>
      </c>
      <c r="D334" s="55" t="s">
        <v>2589</v>
      </c>
      <c r="E334" s="56">
        <f>Source!AQ88</f>
        <v>1</v>
      </c>
      <c r="F334" s="57"/>
      <c r="G334" s="58" t="s">
        <v>2582</v>
      </c>
      <c r="H334" s="56">
        <f>Source!AV89</f>
        <v>1.0469999999999999</v>
      </c>
      <c r="I334" s="57">
        <f>Source!U88</f>
        <v>6.4076399999999998</v>
      </c>
      <c r="J334" s="56"/>
      <c r="K334" s="57"/>
    </row>
    <row r="335" spans="1:29" ht="14" x14ac:dyDescent="0.25">
      <c r="C335" s="59" t="s">
        <v>2590</v>
      </c>
      <c r="H335" s="60">
        <f>I331+I332+I333+0-0-0</f>
        <v>170.03</v>
      </c>
      <c r="I335" s="60"/>
      <c r="J335" s="60">
        <f>K331+K332+K333+0-0-0</f>
        <v>9581.130000000001</v>
      </c>
      <c r="K335" s="60"/>
    </row>
    <row r="336" spans="1:29" ht="14" hidden="1" x14ac:dyDescent="0.25">
      <c r="C336" s="59" t="s">
        <v>2591</v>
      </c>
      <c r="H336" s="62">
        <f>0+0</f>
        <v>0</v>
      </c>
      <c r="I336" s="62"/>
      <c r="J336" s="62">
        <f>0+0</f>
        <v>0</v>
      </c>
      <c r="K336" s="62"/>
    </row>
    <row r="337" spans="1:29" ht="14" x14ac:dyDescent="0.25">
      <c r="C337" s="59" t="s">
        <v>2592</v>
      </c>
      <c r="H337" s="62">
        <f>I331+I332+I333+0</f>
        <v>170.03</v>
      </c>
      <c r="I337" s="62"/>
      <c r="J337" s="62">
        <f>K331+K332+K333+0</f>
        <v>9581.130000000001</v>
      </c>
      <c r="K337" s="62"/>
      <c r="O337" s="63">
        <f>I331+I332+I333+0</f>
        <v>170.03</v>
      </c>
      <c r="P337" s="63">
        <f>K331+K332+K333+0</f>
        <v>9581.130000000001</v>
      </c>
    </row>
    <row r="339" spans="1:29" ht="28" x14ac:dyDescent="0.25">
      <c r="A339" s="47">
        <v>28</v>
      </c>
      <c r="B339" s="47" t="str">
        <f>Source!F90</f>
        <v>6.67-7-1</v>
      </c>
      <c r="C339" s="47" t="s">
        <v>52</v>
      </c>
      <c r="D339" s="49" t="str">
        <f>Source!H90</f>
        <v>100 шт.</v>
      </c>
      <c r="E339" s="48">
        <f>Source!I90</f>
        <v>0.01</v>
      </c>
      <c r="F339" s="51"/>
      <c r="G339" s="50"/>
      <c r="H339" s="48"/>
      <c r="I339" s="51"/>
      <c r="J339" s="48"/>
      <c r="K339" s="51"/>
      <c r="Q339">
        <f>Source!X90</f>
        <v>0.68</v>
      </c>
      <c r="R339">
        <f>Source!X91</f>
        <v>38.46</v>
      </c>
      <c r="S339">
        <f>Source!Y90</f>
        <v>0.36</v>
      </c>
      <c r="T339">
        <f>Source!Y91</f>
        <v>20.28</v>
      </c>
      <c r="U339">
        <f>ROUND((175/100)*ROUND(Source!R90, 2), 2)</f>
        <v>0</v>
      </c>
      <c r="V339">
        <f>ROUND((0/100)*ROUND(Source!R91, 2), 2)</f>
        <v>0</v>
      </c>
      <c r="AC339">
        <v>0</v>
      </c>
    </row>
    <row r="340" spans="1:29" x14ac:dyDescent="0.25">
      <c r="C340" s="64" t="str">
        <f>"Объем: "&amp;Source!I90&amp;"=1/"&amp;"100"</f>
        <v>Объем: 0,01=1/100</v>
      </c>
    </row>
    <row r="341" spans="1:29" ht="14.5" x14ac:dyDescent="0.25">
      <c r="A341" s="47"/>
      <c r="B341" s="47"/>
      <c r="C341" s="47" t="s">
        <v>2581</v>
      </c>
      <c r="D341" s="49"/>
      <c r="E341" s="48"/>
      <c r="F341" s="51">
        <f>Source!AO90</f>
        <v>59.68</v>
      </c>
      <c r="G341" s="52" t="s">
        <v>231</v>
      </c>
      <c r="H341" s="48">
        <f>Source!AV91</f>
        <v>1.0469999999999999</v>
      </c>
      <c r="I341" s="51">
        <f>Source!S90</f>
        <v>0.75</v>
      </c>
      <c r="J341" s="48">
        <f>IF(Source!BA91&lt;&gt; 0, Source!BA91, 1)</f>
        <v>56.35</v>
      </c>
      <c r="K341" s="51">
        <f>Source!S91</f>
        <v>42.26</v>
      </c>
    </row>
    <row r="342" spans="1:29" ht="14.5" x14ac:dyDescent="0.25">
      <c r="A342" s="47"/>
      <c r="B342" s="47"/>
      <c r="C342" s="47" t="s">
        <v>2585</v>
      </c>
      <c r="D342" s="49" t="s">
        <v>2586</v>
      </c>
      <c r="E342" s="48">
        <f>Source!BZ91</f>
        <v>91</v>
      </c>
      <c r="F342" s="51"/>
      <c r="G342" s="50"/>
      <c r="H342" s="48"/>
      <c r="I342" s="51">
        <f>SUM(Q339:Q341)</f>
        <v>0.68</v>
      </c>
      <c r="J342" s="48">
        <f>Source!AT91</f>
        <v>91</v>
      </c>
      <c r="K342" s="51">
        <f>SUM(R339:R341)</f>
        <v>38.46</v>
      </c>
    </row>
    <row r="343" spans="1:29" ht="14.5" x14ac:dyDescent="0.25">
      <c r="A343" s="47"/>
      <c r="B343" s="47"/>
      <c r="C343" s="47" t="s">
        <v>2587</v>
      </c>
      <c r="D343" s="49" t="s">
        <v>2586</v>
      </c>
      <c r="E343" s="48">
        <f>Source!CA91</f>
        <v>48</v>
      </c>
      <c r="F343" s="51"/>
      <c r="G343" s="50"/>
      <c r="H343" s="48"/>
      <c r="I343" s="51">
        <f>SUM(S339:S342)</f>
        <v>0.36</v>
      </c>
      <c r="J343" s="48">
        <f>Source!AU91</f>
        <v>48</v>
      </c>
      <c r="K343" s="51">
        <f>SUM(T339:T342)</f>
        <v>20.28</v>
      </c>
    </row>
    <row r="344" spans="1:29" ht="14.5" x14ac:dyDescent="0.25">
      <c r="A344" s="54"/>
      <c r="B344" s="54"/>
      <c r="C344" s="54" t="s">
        <v>2588</v>
      </c>
      <c r="D344" s="55" t="s">
        <v>2589</v>
      </c>
      <c r="E344" s="56">
        <f>Source!AQ90</f>
        <v>5.84</v>
      </c>
      <c r="F344" s="57"/>
      <c r="G344" s="58" t="s">
        <v>231</v>
      </c>
      <c r="H344" s="56">
        <f>Source!AV91</f>
        <v>1.0469999999999999</v>
      </c>
      <c r="I344" s="57">
        <f>Source!U90</f>
        <v>7.3373759999999996E-2</v>
      </c>
      <c r="J344" s="56"/>
      <c r="K344" s="57"/>
    </row>
    <row r="345" spans="1:29" ht="14" x14ac:dyDescent="0.25">
      <c r="C345" s="59" t="s">
        <v>2590</v>
      </c>
      <c r="H345" s="60">
        <f>I341+I342+I343+0-0-0</f>
        <v>1.79</v>
      </c>
      <c r="I345" s="60"/>
      <c r="J345" s="60">
        <f>K341+K342+K343+0-0-0</f>
        <v>101</v>
      </c>
      <c r="K345" s="60"/>
    </row>
    <row r="346" spans="1:29" ht="14" hidden="1" x14ac:dyDescent="0.25">
      <c r="C346" s="59" t="s">
        <v>2591</v>
      </c>
      <c r="H346" s="62">
        <f>0+0</f>
        <v>0</v>
      </c>
      <c r="I346" s="62"/>
      <c r="J346" s="62">
        <f>0+0</f>
        <v>0</v>
      </c>
      <c r="K346" s="62"/>
    </row>
    <row r="347" spans="1:29" ht="14" x14ac:dyDescent="0.25">
      <c r="C347" s="59" t="s">
        <v>2592</v>
      </c>
      <c r="H347" s="62">
        <f>I341+I342+I343+0</f>
        <v>1.79</v>
      </c>
      <c r="I347" s="62"/>
      <c r="J347" s="62">
        <f>K341+K342+K343+0</f>
        <v>101</v>
      </c>
      <c r="K347" s="62"/>
      <c r="O347" s="63">
        <f>I341+I342+I343+0</f>
        <v>1.79</v>
      </c>
      <c r="P347" s="63">
        <f>K341+K342+K343+0</f>
        <v>101</v>
      </c>
    </row>
    <row r="350" spans="1:29" ht="14" x14ac:dyDescent="0.3">
      <c r="A350" s="65" t="str">
        <f>CONCATENATE("Итого по разделу: ",IF(Source!G93&lt;&gt;"Новый раздел", Source!G93, ""))</f>
        <v>Итого по разделу: Демонтажные работы (2024-00375-01-0-ООС2)</v>
      </c>
      <c r="B350" s="65"/>
      <c r="C350" s="65"/>
      <c r="D350" s="65"/>
      <c r="E350" s="65"/>
      <c r="F350" s="65"/>
      <c r="G350" s="65"/>
      <c r="H350" s="62">
        <f>SUM(O38:O349)</f>
        <v>274983.38999999996</v>
      </c>
      <c r="I350" s="61"/>
      <c r="J350" s="62">
        <f>SUM(P38:P349)</f>
        <v>15459849.550000001</v>
      </c>
      <c r="K350" s="61"/>
    </row>
    <row r="351" spans="1:29" hidden="1" x14ac:dyDescent="0.25">
      <c r="A351" t="s">
        <v>2596</v>
      </c>
      <c r="I351">
        <f>SUM(W38:W350)</f>
        <v>0</v>
      </c>
      <c r="J351">
        <f>SUM(X38:X350)</f>
        <v>0</v>
      </c>
    </row>
    <row r="352" spans="1:29" hidden="1" x14ac:dyDescent="0.25">
      <c r="A352" t="s">
        <v>2597</v>
      </c>
      <c r="I352">
        <f>SUM(Y38:Y351)</f>
        <v>0</v>
      </c>
      <c r="J352">
        <f>SUM(Z38:Z351)</f>
        <v>0</v>
      </c>
    </row>
    <row r="354" spans="1:29" ht="16.5" x14ac:dyDescent="0.25">
      <c r="A354" s="46" t="str">
        <f>CONCATENATE("Раздел: ",IF(Source!G123&lt;&gt;"Новый раздел", Source!G123, ""))</f>
        <v>Раздел: Низковольтное оборудование</v>
      </c>
      <c r="B354" s="46"/>
      <c r="C354" s="46"/>
      <c r="D354" s="46"/>
      <c r="E354" s="46"/>
      <c r="F354" s="46"/>
      <c r="G354" s="46"/>
      <c r="H354" s="46"/>
      <c r="I354" s="46"/>
      <c r="J354" s="46"/>
      <c r="K354" s="46"/>
    </row>
    <row r="355" spans="1:29" ht="112" x14ac:dyDescent="0.25">
      <c r="A355" s="47">
        <v>29</v>
      </c>
      <c r="B355" s="47" t="str">
        <f>Source!F127</f>
        <v>4.8-238-2</v>
      </c>
      <c r="C355" s="47" t="s">
        <v>218</v>
      </c>
      <c r="D355" s="49" t="str">
        <f>Source!H127</f>
        <v>1 м ширины по фронту</v>
      </c>
      <c r="E355" s="48">
        <f>Source!I127</f>
        <v>1.2</v>
      </c>
      <c r="F355" s="51"/>
      <c r="G355" s="50"/>
      <c r="H355" s="48"/>
      <c r="I355" s="51"/>
      <c r="J355" s="48"/>
      <c r="K355" s="51"/>
      <c r="Q355">
        <f>Source!X127</f>
        <v>408.31</v>
      </c>
      <c r="R355">
        <f>Source!X128</f>
        <v>23008.37</v>
      </c>
      <c r="S355">
        <f>Source!Y127</f>
        <v>214.68</v>
      </c>
      <c r="T355">
        <f>Source!Y128</f>
        <v>12097.18</v>
      </c>
      <c r="U355">
        <f>ROUND((175/100)*ROUND(Source!R127, 2), 2)</f>
        <v>30.63</v>
      </c>
      <c r="V355">
        <f>ROUND((0/100)*ROUND(Source!R128, 2), 2)</f>
        <v>0</v>
      </c>
      <c r="AC355">
        <v>0</v>
      </c>
    </row>
    <row r="356" spans="1:29" x14ac:dyDescent="0.25">
      <c r="C356" s="64" t="str">
        <f>"Объем: "&amp;Source!I127&amp;"=0,6*"&amp;"2"</f>
        <v>Объем: 1,2=0,6*2</v>
      </c>
    </row>
    <row r="357" spans="1:29" ht="14.5" x14ac:dyDescent="0.25">
      <c r="A357" s="47"/>
      <c r="B357" s="47"/>
      <c r="C357" s="47" t="s">
        <v>2581</v>
      </c>
      <c r="D357" s="49"/>
      <c r="E357" s="48"/>
      <c r="F357" s="51">
        <f>Source!AO127</f>
        <v>267.58999999999997</v>
      </c>
      <c r="G357" s="52" t="s">
        <v>231</v>
      </c>
      <c r="H357" s="48">
        <f>Source!AV128</f>
        <v>1.0469999999999999</v>
      </c>
      <c r="I357" s="51">
        <f>Source!S127</f>
        <v>403.44</v>
      </c>
      <c r="J357" s="48">
        <f>IF(Source!BA128&lt;&gt; 0, Source!BA128, 1)</f>
        <v>56.35</v>
      </c>
      <c r="K357" s="51">
        <f>Source!S128</f>
        <v>22733.84</v>
      </c>
    </row>
    <row r="358" spans="1:29" ht="14.5" x14ac:dyDescent="0.25">
      <c r="A358" s="47"/>
      <c r="B358" s="47"/>
      <c r="C358" s="47" t="s">
        <v>2583</v>
      </c>
      <c r="D358" s="49"/>
      <c r="E358" s="48"/>
      <c r="F358" s="51">
        <f>Source!AM127</f>
        <v>95.26</v>
      </c>
      <c r="G358" s="52" t="s">
        <v>231</v>
      </c>
      <c r="H358" s="48">
        <f>Source!AV128</f>
        <v>1.0469999999999999</v>
      </c>
      <c r="I358" s="51">
        <f>Source!Q127</f>
        <v>143.62</v>
      </c>
      <c r="J358" s="48">
        <f>IF(Source!BB128&lt;&gt; 0, Source!BB128, 1)</f>
        <v>16.32</v>
      </c>
      <c r="K358" s="51">
        <f>Source!Q128</f>
        <v>2343.88</v>
      </c>
    </row>
    <row r="359" spans="1:29" ht="14.5" x14ac:dyDescent="0.25">
      <c r="A359" s="47"/>
      <c r="B359" s="47"/>
      <c r="C359" s="47" t="s">
        <v>2584</v>
      </c>
      <c r="D359" s="49"/>
      <c r="E359" s="48"/>
      <c r="F359" s="51">
        <f>Source!AN127</f>
        <v>11.61</v>
      </c>
      <c r="G359" s="52" t="s">
        <v>231</v>
      </c>
      <c r="H359" s="48">
        <f>Source!AV128</f>
        <v>1.0469999999999999</v>
      </c>
      <c r="I359" s="53">
        <f>Source!R127</f>
        <v>17.5</v>
      </c>
      <c r="J359" s="48">
        <f>IF(Source!BS128&lt;&gt; 0, Source!BS128, 1)</f>
        <v>56.35</v>
      </c>
      <c r="K359" s="53">
        <f>Source!R128</f>
        <v>986.13</v>
      </c>
    </row>
    <row r="360" spans="1:29" ht="14.5" x14ac:dyDescent="0.25">
      <c r="A360" s="47"/>
      <c r="B360" s="47"/>
      <c r="C360" s="47" t="s">
        <v>2594</v>
      </c>
      <c r="D360" s="49"/>
      <c r="E360" s="48"/>
      <c r="F360" s="51">
        <f>Source!AL127</f>
        <v>263.81</v>
      </c>
      <c r="G360" s="52" t="s">
        <v>3</v>
      </c>
      <c r="H360" s="48">
        <f>Source!AW128</f>
        <v>1</v>
      </c>
      <c r="I360" s="51">
        <f>Source!P127</f>
        <v>316.57</v>
      </c>
      <c r="J360" s="48">
        <f>IF(Source!BC128&lt;&gt; 0, Source!BC128, 1)</f>
        <v>3.8</v>
      </c>
      <c r="K360" s="51">
        <f>Source!P128</f>
        <v>1202.97</v>
      </c>
    </row>
    <row r="361" spans="1:29" ht="56" x14ac:dyDescent="0.25">
      <c r="A361" s="47" t="s">
        <v>219</v>
      </c>
      <c r="B361" s="47" t="str">
        <f>Source!F129</f>
        <v>1.1-1-8146</v>
      </c>
      <c r="C361" s="47" t="s">
        <v>221</v>
      </c>
      <c r="D361" s="49" t="str">
        <f>Source!H129</f>
        <v>кг</v>
      </c>
      <c r="E361" s="48">
        <f>Source!I129</f>
        <v>1.5</v>
      </c>
      <c r="F361" s="51">
        <f>Source!AK129</f>
        <v>31.08</v>
      </c>
      <c r="G361" s="52" t="s">
        <v>3</v>
      </c>
      <c r="H361" s="48">
        <f>Source!AW130</f>
        <v>1</v>
      </c>
      <c r="I361" s="51">
        <f>Source!O129</f>
        <v>46.62</v>
      </c>
      <c r="J361" s="48">
        <f>IF(Source!BC130&lt;&gt; 0, Source!BC130, 1)</f>
        <v>3.59</v>
      </c>
      <c r="K361" s="51">
        <f>Source!O130</f>
        <v>167.37</v>
      </c>
      <c r="Q361">
        <f>Source!X129</f>
        <v>0</v>
      </c>
      <c r="R361">
        <f>Source!X130</f>
        <v>0</v>
      </c>
      <c r="S361">
        <f>Source!Y129</f>
        <v>0</v>
      </c>
      <c r="T361">
        <f>Source!Y130</f>
        <v>0</v>
      </c>
      <c r="U361">
        <f>ROUND((175/100)*ROUND(Source!R129, 2), 2)</f>
        <v>0</v>
      </c>
      <c r="V361">
        <f>ROUND((0/100)*ROUND(Source!R130, 2), 2)</f>
        <v>0</v>
      </c>
      <c r="AC361">
        <v>3</v>
      </c>
    </row>
    <row r="362" spans="1:29" ht="14.5" x14ac:dyDescent="0.25">
      <c r="A362" s="47"/>
      <c r="B362" s="47"/>
      <c r="C362" s="47" t="s">
        <v>2585</v>
      </c>
      <c r="D362" s="49" t="s">
        <v>2586</v>
      </c>
      <c r="E362" s="48">
        <f>Source!BZ128</f>
        <v>97</v>
      </c>
      <c r="F362" s="51"/>
      <c r="G362" s="50"/>
      <c r="H362" s="48"/>
      <c r="I362" s="51">
        <f>SUM(Q355:Q361)</f>
        <v>408.31</v>
      </c>
      <c r="J362" s="48">
        <f>Source!AT128</f>
        <v>97</v>
      </c>
      <c r="K362" s="51">
        <f>SUM(R355:R361)</f>
        <v>23008.37</v>
      </c>
    </row>
    <row r="363" spans="1:29" ht="14.5" x14ac:dyDescent="0.25">
      <c r="A363" s="47"/>
      <c r="B363" s="47"/>
      <c r="C363" s="47" t="s">
        <v>2587</v>
      </c>
      <c r="D363" s="49" t="s">
        <v>2586</v>
      </c>
      <c r="E363" s="48">
        <f>Source!CA128</f>
        <v>51</v>
      </c>
      <c r="F363" s="51"/>
      <c r="G363" s="50"/>
      <c r="H363" s="48"/>
      <c r="I363" s="51">
        <f>SUM(S355:S362)</f>
        <v>214.68</v>
      </c>
      <c r="J363" s="48">
        <f>Source!AU128</f>
        <v>51</v>
      </c>
      <c r="K363" s="51">
        <f>SUM(T355:T362)</f>
        <v>12097.18</v>
      </c>
    </row>
    <row r="364" spans="1:29" ht="14.5" x14ac:dyDescent="0.25">
      <c r="A364" s="54"/>
      <c r="B364" s="54"/>
      <c r="C364" s="54" t="s">
        <v>2588</v>
      </c>
      <c r="D364" s="55" t="s">
        <v>2589</v>
      </c>
      <c r="E364" s="56">
        <f>Source!AQ127</f>
        <v>20.6</v>
      </c>
      <c r="F364" s="57"/>
      <c r="G364" s="58" t="s">
        <v>231</v>
      </c>
      <c r="H364" s="56">
        <f>Source!AV128</f>
        <v>1.0469999999999999</v>
      </c>
      <c r="I364" s="57">
        <f>Source!U127</f>
        <v>31.058208</v>
      </c>
      <c r="J364" s="56"/>
      <c r="K364" s="57"/>
    </row>
    <row r="365" spans="1:29" ht="14" x14ac:dyDescent="0.25">
      <c r="C365" s="59" t="s">
        <v>2590</v>
      </c>
      <c r="H365" s="60">
        <f>I357+I358+I360+I362+I363+SUM(I361:I361)-SUMIF(AC361:AC361, 5, I361:I361)-SUMIF(AC361:AC361, 6, I361:I361)</f>
        <v>1533.2399999999998</v>
      </c>
      <c r="I365" s="60"/>
      <c r="J365" s="60">
        <f>K357+K358+K360+K362+K363+SUM(K361:K361)-SUMIF(AC361:AC361, 5, K361:K361)-SUMIF(AC361:AC361, 6, K361:K361)</f>
        <v>61553.61</v>
      </c>
      <c r="K365" s="60"/>
    </row>
    <row r="366" spans="1:29" ht="14" hidden="1" x14ac:dyDescent="0.25">
      <c r="C366" s="59" t="s">
        <v>2591</v>
      </c>
      <c r="H366" s="62">
        <f>SUMIF(AC361:AC361, 5, I361:I361)+SUMIF(AC361:AC361, 6, I361:I361)</f>
        <v>0</v>
      </c>
      <c r="I366" s="62"/>
      <c r="J366" s="62">
        <f>SUMIF(AC361:AC361, 5, K361:K361)+SUMIF(AC361:AC361, 6, K361:K361)</f>
        <v>0</v>
      </c>
      <c r="K366" s="62"/>
    </row>
    <row r="367" spans="1:29" ht="14" x14ac:dyDescent="0.25">
      <c r="C367" s="59" t="s">
        <v>2592</v>
      </c>
      <c r="H367" s="62">
        <f>I357+I358+I360+I362+I363+SUM(I361:I361)</f>
        <v>1533.2399999999998</v>
      </c>
      <c r="I367" s="62"/>
      <c r="J367" s="62">
        <f>K357+K358+K360+K362+K363+SUM(K361:K361)</f>
        <v>61553.61</v>
      </c>
      <c r="K367" s="62"/>
      <c r="O367" s="63">
        <f>I357+I358+I360+I362+I363+SUM(I361:I361)</f>
        <v>1533.2399999999998</v>
      </c>
      <c r="P367" s="63">
        <f>K357+K358+K360+K362+K363+SUM(K361:K361)</f>
        <v>61553.61</v>
      </c>
    </row>
    <row r="369" spans="1:29" ht="54" x14ac:dyDescent="0.25">
      <c r="A369" s="71">
        <v>30</v>
      </c>
      <c r="B369" s="71" t="str">
        <f>Source!F131</f>
        <v>КА, п.1</v>
      </c>
      <c r="C369" s="71" t="s">
        <v>2598</v>
      </c>
      <c r="D369" s="72" t="str">
        <f>Source!H131</f>
        <v>ШТ</v>
      </c>
      <c r="E369" s="73">
        <f>Source!I131</f>
        <v>1</v>
      </c>
      <c r="F369" s="74">
        <f>Source!AL131</f>
        <v>21576.16</v>
      </c>
      <c r="G369" s="75" t="s">
        <v>3</v>
      </c>
      <c r="H369" s="73">
        <f>Source!AW132</f>
        <v>1</v>
      </c>
      <c r="I369" s="74">
        <f>Source!P131</f>
        <v>21576.16</v>
      </c>
      <c r="J369" s="73">
        <f>IF(Source!BC132&lt;&gt; 0, Source!BC132, 1)</f>
        <v>7.57</v>
      </c>
      <c r="K369" s="74">
        <f>Source!P132</f>
        <v>163331.53</v>
      </c>
      <c r="Q369">
        <f>Source!X131</f>
        <v>0</v>
      </c>
      <c r="R369">
        <f>Source!X132</f>
        <v>0</v>
      </c>
      <c r="S369">
        <f>Source!Y131</f>
        <v>0</v>
      </c>
      <c r="T369">
        <f>Source!Y132</f>
        <v>0</v>
      </c>
      <c r="U369">
        <f>ROUND((175/100)*ROUND(Source!R131, 2), 2)</f>
        <v>0</v>
      </c>
      <c r="V369">
        <f>ROUND((0/100)*ROUND(Source!R132, 2), 2)</f>
        <v>0</v>
      </c>
      <c r="AC369">
        <v>5</v>
      </c>
    </row>
    <row r="370" spans="1:29" ht="14" x14ac:dyDescent="0.25">
      <c r="A370" s="76"/>
      <c r="B370" s="76"/>
      <c r="C370" s="77" t="s">
        <v>2592</v>
      </c>
      <c r="D370" s="76"/>
      <c r="E370" s="76"/>
      <c r="F370" s="76"/>
      <c r="G370" s="76"/>
      <c r="H370" s="78">
        <f>I369+0</f>
        <v>21576.16</v>
      </c>
      <c r="I370" s="78"/>
      <c r="J370" s="78">
        <f>K369+0</f>
        <v>163331.53</v>
      </c>
      <c r="K370" s="78"/>
      <c r="O370" s="63">
        <f>I369+0</f>
        <v>21576.16</v>
      </c>
      <c r="P370" s="63">
        <f>K369+0</f>
        <v>163331.53</v>
      </c>
    </row>
    <row r="372" spans="1:29" ht="54" x14ac:dyDescent="0.25">
      <c r="A372" s="71">
        <v>31</v>
      </c>
      <c r="B372" s="71" t="str">
        <f>Source!F133</f>
        <v>КА, п.2</v>
      </c>
      <c r="C372" s="71" t="s">
        <v>2599</v>
      </c>
      <c r="D372" s="72" t="str">
        <f>Source!H133</f>
        <v>ШТ</v>
      </c>
      <c r="E372" s="73">
        <f>Source!I133</f>
        <v>1</v>
      </c>
      <c r="F372" s="74">
        <f>Source!AL133</f>
        <v>21214.23</v>
      </c>
      <c r="G372" s="75" t="s">
        <v>3</v>
      </c>
      <c r="H372" s="73">
        <f>Source!AW134</f>
        <v>1</v>
      </c>
      <c r="I372" s="74">
        <f>Source!P133</f>
        <v>21214.23</v>
      </c>
      <c r="J372" s="73">
        <f>IF(Source!BC134&lt;&gt; 0, Source!BC134, 1)</f>
        <v>7.57</v>
      </c>
      <c r="K372" s="74">
        <f>Source!P134</f>
        <v>160591.72</v>
      </c>
      <c r="Q372">
        <f>Source!X133</f>
        <v>0</v>
      </c>
      <c r="R372">
        <f>Source!X134</f>
        <v>0</v>
      </c>
      <c r="S372">
        <f>Source!Y133</f>
        <v>0</v>
      </c>
      <c r="T372">
        <f>Source!Y134</f>
        <v>0</v>
      </c>
      <c r="U372">
        <f>ROUND((175/100)*ROUND(Source!R133, 2), 2)</f>
        <v>0</v>
      </c>
      <c r="V372">
        <f>ROUND((0/100)*ROUND(Source!R134, 2), 2)</f>
        <v>0</v>
      </c>
      <c r="AC372">
        <v>5</v>
      </c>
    </row>
    <row r="373" spans="1:29" ht="14" x14ac:dyDescent="0.25">
      <c r="A373" s="76"/>
      <c r="B373" s="76"/>
      <c r="C373" s="77" t="s">
        <v>2592</v>
      </c>
      <c r="D373" s="76"/>
      <c r="E373" s="76"/>
      <c r="F373" s="76"/>
      <c r="G373" s="76"/>
      <c r="H373" s="78">
        <f>I372+0</f>
        <v>21214.23</v>
      </c>
      <c r="I373" s="78"/>
      <c r="J373" s="78">
        <f>K372+0</f>
        <v>160591.72</v>
      </c>
      <c r="K373" s="78"/>
      <c r="O373" s="63">
        <f>I372+0</f>
        <v>21214.23</v>
      </c>
      <c r="P373" s="63">
        <f>K372+0</f>
        <v>160591.72</v>
      </c>
    </row>
    <row r="375" spans="1:29" ht="112" x14ac:dyDescent="0.25">
      <c r="A375" s="47">
        <v>32</v>
      </c>
      <c r="B375" s="47" t="str">
        <f>Source!F135</f>
        <v>4.8-238-2</v>
      </c>
      <c r="C375" s="47" t="s">
        <v>218</v>
      </c>
      <c r="D375" s="49" t="str">
        <f>Source!H135</f>
        <v>1 м ширины по фронту</v>
      </c>
      <c r="E375" s="48">
        <f>Source!I135</f>
        <v>1.8</v>
      </c>
      <c r="F375" s="51"/>
      <c r="G375" s="50"/>
      <c r="H375" s="48"/>
      <c r="I375" s="51"/>
      <c r="J375" s="48"/>
      <c r="K375" s="51"/>
      <c r="Q375">
        <f>Source!X135</f>
        <v>612.48</v>
      </c>
      <c r="R375">
        <f>Source!X136</f>
        <v>34513.1</v>
      </c>
      <c r="S375">
        <f>Source!Y135</f>
        <v>322.02</v>
      </c>
      <c r="T375">
        <f>Source!Y136</f>
        <v>18146.07</v>
      </c>
      <c r="U375">
        <f>ROUND((175/100)*ROUND(Source!R135, 2), 2)</f>
        <v>45.96</v>
      </c>
      <c r="V375">
        <f>ROUND((0/100)*ROUND(Source!R136, 2), 2)</f>
        <v>0</v>
      </c>
      <c r="AC375">
        <v>0</v>
      </c>
    </row>
    <row r="376" spans="1:29" x14ac:dyDescent="0.25">
      <c r="C376" s="64" t="str">
        <f>"Объем: "&amp;Source!I135&amp;"=0,6*"&amp;"3"</f>
        <v>Объем: 1,8=0,6*3</v>
      </c>
    </row>
    <row r="377" spans="1:29" ht="14.5" x14ac:dyDescent="0.25">
      <c r="A377" s="47"/>
      <c r="B377" s="47"/>
      <c r="C377" s="47" t="s">
        <v>2581</v>
      </c>
      <c r="D377" s="49"/>
      <c r="E377" s="48"/>
      <c r="F377" s="51">
        <f>Source!AO135</f>
        <v>267.58999999999997</v>
      </c>
      <c r="G377" s="52" t="s">
        <v>231</v>
      </c>
      <c r="H377" s="48">
        <f>Source!AV136</f>
        <v>1.0469999999999999</v>
      </c>
      <c r="I377" s="51">
        <f>Source!S135</f>
        <v>605.16</v>
      </c>
      <c r="J377" s="48">
        <f>IF(Source!BA136&lt;&gt; 0, Source!BA136, 1)</f>
        <v>56.35</v>
      </c>
      <c r="K377" s="51">
        <f>Source!S136</f>
        <v>34100.769999999997</v>
      </c>
    </row>
    <row r="378" spans="1:29" ht="14.5" x14ac:dyDescent="0.25">
      <c r="A378" s="47"/>
      <c r="B378" s="47"/>
      <c r="C378" s="47" t="s">
        <v>2583</v>
      </c>
      <c r="D378" s="49"/>
      <c r="E378" s="48"/>
      <c r="F378" s="51">
        <f>Source!AM135</f>
        <v>95.26</v>
      </c>
      <c r="G378" s="52" t="s">
        <v>231</v>
      </c>
      <c r="H378" s="48">
        <f>Source!AV136</f>
        <v>1.0469999999999999</v>
      </c>
      <c r="I378" s="51">
        <f>Source!Q135</f>
        <v>215.43</v>
      </c>
      <c r="J378" s="48">
        <f>IF(Source!BB136&lt;&gt; 0, Source!BB136, 1)</f>
        <v>16.32</v>
      </c>
      <c r="K378" s="51">
        <f>Source!Q136</f>
        <v>3515.82</v>
      </c>
    </row>
    <row r="379" spans="1:29" ht="14.5" x14ac:dyDescent="0.25">
      <c r="A379" s="47"/>
      <c r="B379" s="47"/>
      <c r="C379" s="47" t="s">
        <v>2584</v>
      </c>
      <c r="D379" s="49"/>
      <c r="E379" s="48"/>
      <c r="F379" s="51">
        <f>Source!AN135</f>
        <v>11.61</v>
      </c>
      <c r="G379" s="52" t="s">
        <v>231</v>
      </c>
      <c r="H379" s="48">
        <f>Source!AV136</f>
        <v>1.0469999999999999</v>
      </c>
      <c r="I379" s="53">
        <f>Source!R135</f>
        <v>26.26</v>
      </c>
      <c r="J379" s="48">
        <f>IF(Source!BS136&lt;&gt; 0, Source!BS136, 1)</f>
        <v>56.35</v>
      </c>
      <c r="K379" s="53">
        <f>Source!R136</f>
        <v>1479.75</v>
      </c>
    </row>
    <row r="380" spans="1:29" ht="14.5" x14ac:dyDescent="0.25">
      <c r="A380" s="47"/>
      <c r="B380" s="47"/>
      <c r="C380" s="47" t="s">
        <v>2594</v>
      </c>
      <c r="D380" s="49"/>
      <c r="E380" s="48"/>
      <c r="F380" s="51">
        <f>Source!AL135</f>
        <v>263.81</v>
      </c>
      <c r="G380" s="52" t="s">
        <v>3</v>
      </c>
      <c r="H380" s="48">
        <f>Source!AW136</f>
        <v>1</v>
      </c>
      <c r="I380" s="51">
        <f>Source!P135</f>
        <v>474.86</v>
      </c>
      <c r="J380" s="48">
        <f>IF(Source!BC136&lt;&gt; 0, Source!BC136, 1)</f>
        <v>3.8</v>
      </c>
      <c r="K380" s="51">
        <f>Source!P136</f>
        <v>1804.47</v>
      </c>
    </row>
    <row r="381" spans="1:29" ht="56" x14ac:dyDescent="0.25">
      <c r="A381" s="47" t="s">
        <v>237</v>
      </c>
      <c r="B381" s="47" t="str">
        <f>Source!F137</f>
        <v>1.1-1-8146</v>
      </c>
      <c r="C381" s="47" t="s">
        <v>221</v>
      </c>
      <c r="D381" s="49" t="str">
        <f>Source!H137</f>
        <v>кг</v>
      </c>
      <c r="E381" s="48">
        <f>Source!I137</f>
        <v>2.2500000000000004</v>
      </c>
      <c r="F381" s="51">
        <f>Source!AK137</f>
        <v>31.08</v>
      </c>
      <c r="G381" s="52" t="s">
        <v>3</v>
      </c>
      <c r="H381" s="48">
        <f>Source!AW138</f>
        <v>1</v>
      </c>
      <c r="I381" s="51">
        <f>Source!O137</f>
        <v>69.930000000000007</v>
      </c>
      <c r="J381" s="48">
        <f>IF(Source!BC138&lt;&gt; 0, Source!BC138, 1)</f>
        <v>3.59</v>
      </c>
      <c r="K381" s="51">
        <f>Source!O138</f>
        <v>251.05</v>
      </c>
      <c r="Q381">
        <f>Source!X137</f>
        <v>0</v>
      </c>
      <c r="R381">
        <f>Source!X138</f>
        <v>0</v>
      </c>
      <c r="S381">
        <f>Source!Y137</f>
        <v>0</v>
      </c>
      <c r="T381">
        <f>Source!Y138</f>
        <v>0</v>
      </c>
      <c r="U381">
        <f>ROUND((175/100)*ROUND(Source!R137, 2), 2)</f>
        <v>0</v>
      </c>
      <c r="V381">
        <f>ROUND((0/100)*ROUND(Source!R138, 2), 2)</f>
        <v>0</v>
      </c>
      <c r="AC381">
        <v>3</v>
      </c>
    </row>
    <row r="382" spans="1:29" ht="14.5" x14ac:dyDescent="0.25">
      <c r="A382" s="47"/>
      <c r="B382" s="47"/>
      <c r="C382" s="47" t="s">
        <v>2585</v>
      </c>
      <c r="D382" s="49" t="s">
        <v>2586</v>
      </c>
      <c r="E382" s="48">
        <f>Source!BZ136</f>
        <v>97</v>
      </c>
      <c r="F382" s="51"/>
      <c r="G382" s="50"/>
      <c r="H382" s="48"/>
      <c r="I382" s="51">
        <f>SUM(Q375:Q381)</f>
        <v>612.48</v>
      </c>
      <c r="J382" s="48">
        <f>Source!AT136</f>
        <v>97</v>
      </c>
      <c r="K382" s="51">
        <f>SUM(R375:R381)</f>
        <v>34513.1</v>
      </c>
    </row>
    <row r="383" spans="1:29" ht="14.5" x14ac:dyDescent="0.25">
      <c r="A383" s="47"/>
      <c r="B383" s="47"/>
      <c r="C383" s="47" t="s">
        <v>2587</v>
      </c>
      <c r="D383" s="49" t="s">
        <v>2586</v>
      </c>
      <c r="E383" s="48">
        <f>Source!CA136</f>
        <v>51</v>
      </c>
      <c r="F383" s="51"/>
      <c r="G383" s="50"/>
      <c r="H383" s="48"/>
      <c r="I383" s="51">
        <f>SUM(S375:S382)</f>
        <v>322.02</v>
      </c>
      <c r="J383" s="48">
        <f>Source!AU136</f>
        <v>51</v>
      </c>
      <c r="K383" s="51">
        <f>SUM(T375:T382)</f>
        <v>18146.07</v>
      </c>
    </row>
    <row r="384" spans="1:29" ht="14.5" x14ac:dyDescent="0.25">
      <c r="A384" s="54"/>
      <c r="B384" s="54"/>
      <c r="C384" s="54" t="s">
        <v>2588</v>
      </c>
      <c r="D384" s="55" t="s">
        <v>2589</v>
      </c>
      <c r="E384" s="56">
        <f>Source!AQ135</f>
        <v>20.6</v>
      </c>
      <c r="F384" s="57"/>
      <c r="G384" s="58" t="s">
        <v>231</v>
      </c>
      <c r="H384" s="56">
        <f>Source!AV136</f>
        <v>1.0469999999999999</v>
      </c>
      <c r="I384" s="57">
        <f>Source!U135</f>
        <v>46.587312000000004</v>
      </c>
      <c r="J384" s="56"/>
      <c r="K384" s="57"/>
    </row>
    <row r="385" spans="1:29" ht="14" x14ac:dyDescent="0.25">
      <c r="C385" s="59" t="s">
        <v>2590</v>
      </c>
      <c r="H385" s="60">
        <f>I377+I378+I380+I382+I383+SUM(I381:I381)-SUMIF(AC381:AC381, 5, I381:I381)-SUMIF(AC381:AC381, 6, I381:I381)</f>
        <v>2299.8799999999997</v>
      </c>
      <c r="I385" s="60"/>
      <c r="J385" s="60">
        <f>K377+K378+K380+K382+K383+SUM(K381:K381)-SUMIF(AC381:AC381, 5, K381:K381)-SUMIF(AC381:AC381, 6, K381:K381)</f>
        <v>92331.280000000013</v>
      </c>
      <c r="K385" s="60"/>
    </row>
    <row r="386" spans="1:29" ht="14" hidden="1" x14ac:dyDescent="0.25">
      <c r="C386" s="59" t="s">
        <v>2591</v>
      </c>
      <c r="H386" s="62">
        <f>SUMIF(AC381:AC381, 5, I381:I381)+SUMIF(AC381:AC381, 6, I381:I381)</f>
        <v>0</v>
      </c>
      <c r="I386" s="62"/>
      <c r="J386" s="62">
        <f>SUMIF(AC381:AC381, 5, K381:K381)+SUMIF(AC381:AC381, 6, K381:K381)</f>
        <v>0</v>
      </c>
      <c r="K386" s="62"/>
    </row>
    <row r="387" spans="1:29" ht="14" x14ac:dyDescent="0.25">
      <c r="C387" s="59" t="s">
        <v>2592</v>
      </c>
      <c r="H387" s="62">
        <f>I377+I378+I380+I382+I383+SUM(I381:I381)</f>
        <v>2299.8799999999997</v>
      </c>
      <c r="I387" s="62"/>
      <c r="J387" s="62">
        <f>K377+K378+K380+K382+K383+SUM(K381:K381)</f>
        <v>92331.280000000013</v>
      </c>
      <c r="K387" s="62"/>
      <c r="O387" s="63">
        <f>I377+I378+I380+I382+I383+SUM(I381:I381)</f>
        <v>2299.8799999999997</v>
      </c>
      <c r="P387" s="63">
        <f>K377+K378+K380+K382+K383+SUM(K381:K381)</f>
        <v>92331.280000000013</v>
      </c>
    </row>
    <row r="389" spans="1:29" ht="68" x14ac:dyDescent="0.25">
      <c r="A389" s="71">
        <v>33</v>
      </c>
      <c r="B389" s="71" t="str">
        <f>Source!F139</f>
        <v>КА, п.3</v>
      </c>
      <c r="C389" s="71" t="s">
        <v>2600</v>
      </c>
      <c r="D389" s="72" t="str">
        <f>Source!H139</f>
        <v>ШТ</v>
      </c>
      <c r="E389" s="73">
        <f>Source!I139</f>
        <v>1</v>
      </c>
      <c r="F389" s="74">
        <f>Source!AL139</f>
        <v>24555.07</v>
      </c>
      <c r="G389" s="75" t="s">
        <v>3</v>
      </c>
      <c r="H389" s="73">
        <f>Source!AW140</f>
        <v>1</v>
      </c>
      <c r="I389" s="74">
        <f>Source!P139</f>
        <v>24555.07</v>
      </c>
      <c r="J389" s="73">
        <f>IF(Source!BC140&lt;&gt; 0, Source!BC140, 1)</f>
        <v>7.57</v>
      </c>
      <c r="K389" s="74">
        <f>Source!P140</f>
        <v>185881.88</v>
      </c>
      <c r="Q389">
        <f>Source!X139</f>
        <v>0</v>
      </c>
      <c r="R389">
        <f>Source!X140</f>
        <v>0</v>
      </c>
      <c r="S389">
        <f>Source!Y139</f>
        <v>0</v>
      </c>
      <c r="T389">
        <f>Source!Y140</f>
        <v>0</v>
      </c>
      <c r="U389">
        <f>ROUND((175/100)*ROUND(Source!R139, 2), 2)</f>
        <v>0</v>
      </c>
      <c r="V389">
        <f>ROUND((0/100)*ROUND(Source!R140, 2), 2)</f>
        <v>0</v>
      </c>
      <c r="AC389">
        <v>5</v>
      </c>
    </row>
    <row r="390" spans="1:29" ht="14" x14ac:dyDescent="0.25">
      <c r="A390" s="76"/>
      <c r="B390" s="76"/>
      <c r="C390" s="77" t="s">
        <v>2592</v>
      </c>
      <c r="D390" s="76"/>
      <c r="E390" s="76"/>
      <c r="F390" s="76"/>
      <c r="G390" s="76"/>
      <c r="H390" s="78">
        <f>I389+0</f>
        <v>24555.07</v>
      </c>
      <c r="I390" s="78"/>
      <c r="J390" s="78">
        <f>K389+0</f>
        <v>185881.88</v>
      </c>
      <c r="K390" s="78"/>
      <c r="O390" s="63">
        <f>I389+0</f>
        <v>24555.07</v>
      </c>
      <c r="P390" s="63">
        <f>K389+0</f>
        <v>185881.88</v>
      </c>
    </row>
    <row r="392" spans="1:29" ht="68" x14ac:dyDescent="0.25">
      <c r="A392" s="71">
        <v>34</v>
      </c>
      <c r="B392" s="71" t="str">
        <f>Source!F141</f>
        <v>КА, п.4</v>
      </c>
      <c r="C392" s="71" t="s">
        <v>2601</v>
      </c>
      <c r="D392" s="72" t="str">
        <f>Source!H141</f>
        <v>ШТ</v>
      </c>
      <c r="E392" s="73">
        <f>Source!I141</f>
        <v>1</v>
      </c>
      <c r="F392" s="74">
        <f>Source!AL141</f>
        <v>26002.750000000004</v>
      </c>
      <c r="G392" s="75" t="s">
        <v>3</v>
      </c>
      <c r="H392" s="73">
        <f>Source!AW142</f>
        <v>1</v>
      </c>
      <c r="I392" s="74">
        <f>Source!P141</f>
        <v>26002.75</v>
      </c>
      <c r="J392" s="73">
        <f>IF(Source!BC142&lt;&gt; 0, Source!BC142, 1)</f>
        <v>7.57</v>
      </c>
      <c r="K392" s="74">
        <f>Source!P142</f>
        <v>196840.82</v>
      </c>
      <c r="Q392">
        <f>Source!X141</f>
        <v>0</v>
      </c>
      <c r="R392">
        <f>Source!X142</f>
        <v>0</v>
      </c>
      <c r="S392">
        <f>Source!Y141</f>
        <v>0</v>
      </c>
      <c r="T392">
        <f>Source!Y142</f>
        <v>0</v>
      </c>
      <c r="U392">
        <f>ROUND((175/100)*ROUND(Source!R141, 2), 2)</f>
        <v>0</v>
      </c>
      <c r="V392">
        <f>ROUND((0/100)*ROUND(Source!R142, 2), 2)</f>
        <v>0</v>
      </c>
      <c r="AC392">
        <v>5</v>
      </c>
    </row>
    <row r="393" spans="1:29" ht="14" x14ac:dyDescent="0.25">
      <c r="A393" s="76"/>
      <c r="B393" s="76"/>
      <c r="C393" s="77" t="s">
        <v>2592</v>
      </c>
      <c r="D393" s="76"/>
      <c r="E393" s="76"/>
      <c r="F393" s="76"/>
      <c r="G393" s="76"/>
      <c r="H393" s="78">
        <f>I392+0</f>
        <v>26002.75</v>
      </c>
      <c r="I393" s="78"/>
      <c r="J393" s="78">
        <f>K392+0</f>
        <v>196840.82</v>
      </c>
      <c r="K393" s="78"/>
      <c r="O393" s="63">
        <f>I392+0</f>
        <v>26002.75</v>
      </c>
      <c r="P393" s="63">
        <f>K392+0</f>
        <v>196840.82</v>
      </c>
    </row>
    <row r="395" spans="1:29" ht="68" x14ac:dyDescent="0.25">
      <c r="A395" s="71">
        <v>35</v>
      </c>
      <c r="B395" s="71" t="str">
        <f>Source!F143</f>
        <v>КА, п.5</v>
      </c>
      <c r="C395" s="71" t="s">
        <v>2602</v>
      </c>
      <c r="D395" s="72" t="str">
        <f>Source!H143</f>
        <v>ШТ</v>
      </c>
      <c r="E395" s="73">
        <f>Source!I143</f>
        <v>1</v>
      </c>
      <c r="F395" s="74">
        <f>Source!AL143</f>
        <v>23344.02</v>
      </c>
      <c r="G395" s="75" t="s">
        <v>3</v>
      </c>
      <c r="H395" s="73">
        <f>Source!AW144</f>
        <v>1</v>
      </c>
      <c r="I395" s="74">
        <f>Source!P143</f>
        <v>23344.02</v>
      </c>
      <c r="J395" s="73">
        <f>IF(Source!BC144&lt;&gt; 0, Source!BC144, 1)</f>
        <v>7.57</v>
      </c>
      <c r="K395" s="74">
        <f>Source!P144</f>
        <v>176714.23</v>
      </c>
      <c r="Q395">
        <f>Source!X143</f>
        <v>0</v>
      </c>
      <c r="R395">
        <f>Source!X144</f>
        <v>0</v>
      </c>
      <c r="S395">
        <f>Source!Y143</f>
        <v>0</v>
      </c>
      <c r="T395">
        <f>Source!Y144</f>
        <v>0</v>
      </c>
      <c r="U395">
        <f>ROUND((175/100)*ROUND(Source!R143, 2), 2)</f>
        <v>0</v>
      </c>
      <c r="V395">
        <f>ROUND((0/100)*ROUND(Source!R144, 2), 2)</f>
        <v>0</v>
      </c>
      <c r="AC395">
        <v>5</v>
      </c>
    </row>
    <row r="396" spans="1:29" ht="14" x14ac:dyDescent="0.25">
      <c r="A396" s="76"/>
      <c r="B396" s="76"/>
      <c r="C396" s="77" t="s">
        <v>2592</v>
      </c>
      <c r="D396" s="76"/>
      <c r="E396" s="76"/>
      <c r="F396" s="76"/>
      <c r="G396" s="76"/>
      <c r="H396" s="78">
        <f>I395+0</f>
        <v>23344.02</v>
      </c>
      <c r="I396" s="78"/>
      <c r="J396" s="78">
        <f>K395+0</f>
        <v>176714.23</v>
      </c>
      <c r="K396" s="78"/>
      <c r="O396" s="63">
        <f>I395+0</f>
        <v>23344.02</v>
      </c>
      <c r="P396" s="63">
        <f>K395+0</f>
        <v>176714.23</v>
      </c>
    </row>
    <row r="398" spans="1:29" ht="112" x14ac:dyDescent="0.25">
      <c r="A398" s="47">
        <v>36</v>
      </c>
      <c r="B398" s="47" t="str">
        <f>Source!F145</f>
        <v>4.8-238-2</v>
      </c>
      <c r="C398" s="47" t="s">
        <v>218</v>
      </c>
      <c r="D398" s="49" t="str">
        <f>Source!H145</f>
        <v>1 м ширины по фронту</v>
      </c>
      <c r="E398" s="48">
        <f>Source!I145</f>
        <v>0.6</v>
      </c>
      <c r="F398" s="51"/>
      <c r="G398" s="50"/>
      <c r="H398" s="48"/>
      <c r="I398" s="51"/>
      <c r="J398" s="48"/>
      <c r="K398" s="51"/>
      <c r="Q398">
        <f>Source!X145</f>
        <v>204.16</v>
      </c>
      <c r="R398">
        <f>Source!X146</f>
        <v>11504.18</v>
      </c>
      <c r="S398">
        <f>Source!Y145</f>
        <v>107.34</v>
      </c>
      <c r="T398">
        <f>Source!Y146</f>
        <v>6048.59</v>
      </c>
      <c r="U398">
        <f>ROUND((175/100)*ROUND(Source!R145, 2), 2)</f>
        <v>15.31</v>
      </c>
      <c r="V398">
        <f>ROUND((0/100)*ROUND(Source!R146, 2), 2)</f>
        <v>0</v>
      </c>
      <c r="AC398">
        <v>0</v>
      </c>
    </row>
    <row r="399" spans="1:29" ht="14.5" x14ac:dyDescent="0.25">
      <c r="A399" s="47"/>
      <c r="B399" s="47"/>
      <c r="C399" s="47" t="s">
        <v>2581</v>
      </c>
      <c r="D399" s="49"/>
      <c r="E399" s="48"/>
      <c r="F399" s="51">
        <f>Source!AO145</f>
        <v>267.58999999999997</v>
      </c>
      <c r="G399" s="52" t="s">
        <v>231</v>
      </c>
      <c r="H399" s="48">
        <f>Source!AV146</f>
        <v>1.0469999999999999</v>
      </c>
      <c r="I399" s="51">
        <f>Source!S145</f>
        <v>201.72</v>
      </c>
      <c r="J399" s="48">
        <f>IF(Source!BA146&lt;&gt; 0, Source!BA146, 1)</f>
        <v>56.35</v>
      </c>
      <c r="K399" s="51">
        <f>Source!S146</f>
        <v>11366.92</v>
      </c>
    </row>
    <row r="400" spans="1:29" ht="14.5" x14ac:dyDescent="0.25">
      <c r="A400" s="47"/>
      <c r="B400" s="47"/>
      <c r="C400" s="47" t="s">
        <v>2583</v>
      </c>
      <c r="D400" s="49"/>
      <c r="E400" s="48"/>
      <c r="F400" s="51">
        <f>Source!AM145</f>
        <v>95.26</v>
      </c>
      <c r="G400" s="52" t="s">
        <v>231</v>
      </c>
      <c r="H400" s="48">
        <f>Source!AV146</f>
        <v>1.0469999999999999</v>
      </c>
      <c r="I400" s="51">
        <f>Source!Q145</f>
        <v>71.81</v>
      </c>
      <c r="J400" s="48">
        <f>IF(Source!BB146&lt;&gt; 0, Source!BB146, 1)</f>
        <v>16.32</v>
      </c>
      <c r="K400" s="51">
        <f>Source!Q146</f>
        <v>1171.94</v>
      </c>
    </row>
    <row r="401" spans="1:29" ht="14.5" x14ac:dyDescent="0.25">
      <c r="A401" s="47"/>
      <c r="B401" s="47"/>
      <c r="C401" s="47" t="s">
        <v>2584</v>
      </c>
      <c r="D401" s="49"/>
      <c r="E401" s="48"/>
      <c r="F401" s="51">
        <f>Source!AN145</f>
        <v>11.61</v>
      </c>
      <c r="G401" s="52" t="s">
        <v>231</v>
      </c>
      <c r="H401" s="48">
        <f>Source!AV146</f>
        <v>1.0469999999999999</v>
      </c>
      <c r="I401" s="53">
        <f>Source!R145</f>
        <v>8.75</v>
      </c>
      <c r="J401" s="48">
        <f>IF(Source!BS146&lt;&gt; 0, Source!BS146, 1)</f>
        <v>56.35</v>
      </c>
      <c r="K401" s="53">
        <f>Source!R146</f>
        <v>493.06</v>
      </c>
    </row>
    <row r="402" spans="1:29" ht="14.5" x14ac:dyDescent="0.25">
      <c r="A402" s="47"/>
      <c r="B402" s="47"/>
      <c r="C402" s="47" t="s">
        <v>2594</v>
      </c>
      <c r="D402" s="49"/>
      <c r="E402" s="48"/>
      <c r="F402" s="51">
        <f>Source!AL145</f>
        <v>263.81</v>
      </c>
      <c r="G402" s="52" t="s">
        <v>3</v>
      </c>
      <c r="H402" s="48">
        <f>Source!AW146</f>
        <v>1</v>
      </c>
      <c r="I402" s="51">
        <f>Source!P145</f>
        <v>158.29</v>
      </c>
      <c r="J402" s="48">
        <f>IF(Source!BC146&lt;&gt; 0, Source!BC146, 1)</f>
        <v>3.8</v>
      </c>
      <c r="K402" s="51">
        <f>Source!P146</f>
        <v>601.5</v>
      </c>
    </row>
    <row r="403" spans="1:29" ht="56" x14ac:dyDescent="0.25">
      <c r="A403" s="47" t="s">
        <v>251</v>
      </c>
      <c r="B403" s="47" t="str">
        <f>Source!F147</f>
        <v>1.1-1-8146</v>
      </c>
      <c r="C403" s="47" t="s">
        <v>221</v>
      </c>
      <c r="D403" s="49" t="str">
        <f>Source!H147</f>
        <v>кг</v>
      </c>
      <c r="E403" s="48">
        <f>Source!I147</f>
        <v>0.75</v>
      </c>
      <c r="F403" s="51">
        <f>Source!AK147</f>
        <v>31.08</v>
      </c>
      <c r="G403" s="52" t="s">
        <v>3</v>
      </c>
      <c r="H403" s="48">
        <f>Source!AW148</f>
        <v>1</v>
      </c>
      <c r="I403" s="51">
        <f>Source!O147</f>
        <v>23.31</v>
      </c>
      <c r="J403" s="48">
        <f>IF(Source!BC148&lt;&gt; 0, Source!BC148, 1)</f>
        <v>3.59</v>
      </c>
      <c r="K403" s="51">
        <f>Source!O148</f>
        <v>83.68</v>
      </c>
      <c r="Q403">
        <f>Source!X147</f>
        <v>0</v>
      </c>
      <c r="R403">
        <f>Source!X148</f>
        <v>0</v>
      </c>
      <c r="S403">
        <f>Source!Y147</f>
        <v>0</v>
      </c>
      <c r="T403">
        <f>Source!Y148</f>
        <v>0</v>
      </c>
      <c r="U403">
        <f>ROUND((175/100)*ROUND(Source!R147, 2), 2)</f>
        <v>0</v>
      </c>
      <c r="V403">
        <f>ROUND((0/100)*ROUND(Source!R148, 2), 2)</f>
        <v>0</v>
      </c>
      <c r="AC403">
        <v>3</v>
      </c>
    </row>
    <row r="404" spans="1:29" ht="14.5" x14ac:dyDescent="0.25">
      <c r="A404" s="47"/>
      <c r="B404" s="47"/>
      <c r="C404" s="47" t="s">
        <v>2585</v>
      </c>
      <c r="D404" s="49" t="s">
        <v>2586</v>
      </c>
      <c r="E404" s="48">
        <f>Source!BZ146</f>
        <v>97</v>
      </c>
      <c r="F404" s="51"/>
      <c r="G404" s="50"/>
      <c r="H404" s="48"/>
      <c r="I404" s="51">
        <f>SUM(Q398:Q403)</f>
        <v>204.16</v>
      </c>
      <c r="J404" s="48">
        <f>Source!AT146</f>
        <v>97</v>
      </c>
      <c r="K404" s="51">
        <f>SUM(R398:R403)</f>
        <v>11504.18</v>
      </c>
    </row>
    <row r="405" spans="1:29" ht="14.5" x14ac:dyDescent="0.25">
      <c r="A405" s="47"/>
      <c r="B405" s="47"/>
      <c r="C405" s="47" t="s">
        <v>2587</v>
      </c>
      <c r="D405" s="49" t="s">
        <v>2586</v>
      </c>
      <c r="E405" s="48">
        <f>Source!CA146</f>
        <v>51</v>
      </c>
      <c r="F405" s="51"/>
      <c r="G405" s="50"/>
      <c r="H405" s="48"/>
      <c r="I405" s="51">
        <f>SUM(S398:S404)</f>
        <v>107.34</v>
      </c>
      <c r="J405" s="48">
        <f>Source!AU146</f>
        <v>51</v>
      </c>
      <c r="K405" s="51">
        <f>SUM(T398:T404)</f>
        <v>6048.59</v>
      </c>
    </row>
    <row r="406" spans="1:29" ht="14.5" x14ac:dyDescent="0.25">
      <c r="A406" s="54"/>
      <c r="B406" s="54"/>
      <c r="C406" s="54" t="s">
        <v>2588</v>
      </c>
      <c r="D406" s="55" t="s">
        <v>2589</v>
      </c>
      <c r="E406" s="56">
        <f>Source!AQ145</f>
        <v>20.6</v>
      </c>
      <c r="F406" s="57"/>
      <c r="G406" s="58" t="s">
        <v>231</v>
      </c>
      <c r="H406" s="56">
        <f>Source!AV146</f>
        <v>1.0469999999999999</v>
      </c>
      <c r="I406" s="57">
        <f>Source!U145</f>
        <v>15.529104</v>
      </c>
      <c r="J406" s="56"/>
      <c r="K406" s="57"/>
    </row>
    <row r="407" spans="1:29" ht="14" x14ac:dyDescent="0.25">
      <c r="C407" s="59" t="s">
        <v>2590</v>
      </c>
      <c r="H407" s="60">
        <f>I399+I400+I402+I404+I405+SUM(I403:I403)-SUMIF(AC403:AC403, 5, I403:I403)-SUMIF(AC403:AC403, 6, I403:I403)</f>
        <v>766.62999999999988</v>
      </c>
      <c r="I407" s="60"/>
      <c r="J407" s="60">
        <f>K399+K400+K402+K404+K405+SUM(K403:K403)-SUMIF(AC403:AC403, 5, K403:K403)-SUMIF(AC403:AC403, 6, K403:K403)</f>
        <v>30776.81</v>
      </c>
      <c r="K407" s="60"/>
    </row>
    <row r="408" spans="1:29" ht="14" hidden="1" x14ac:dyDescent="0.25">
      <c r="C408" s="59" t="s">
        <v>2591</v>
      </c>
      <c r="H408" s="62">
        <f>SUMIF(AC403:AC403, 5, I403:I403)+SUMIF(AC403:AC403, 6, I403:I403)</f>
        <v>0</v>
      </c>
      <c r="I408" s="62"/>
      <c r="J408" s="62">
        <f>SUMIF(AC403:AC403, 5, K403:K403)+SUMIF(AC403:AC403, 6, K403:K403)</f>
        <v>0</v>
      </c>
      <c r="K408" s="62"/>
    </row>
    <row r="409" spans="1:29" ht="14" x14ac:dyDescent="0.25">
      <c r="C409" s="59" t="s">
        <v>2592</v>
      </c>
      <c r="H409" s="62">
        <f>I399+I400+I402+I404+I405+SUM(I403:I403)</f>
        <v>766.62999999999988</v>
      </c>
      <c r="I409" s="62"/>
      <c r="J409" s="62">
        <f>K399+K400+K402+K404+K405+SUM(K403:K403)</f>
        <v>30776.81</v>
      </c>
      <c r="K409" s="62"/>
      <c r="O409" s="63">
        <f>I399+I400+I402+I404+I405+SUM(I403:I403)</f>
        <v>766.62999999999988</v>
      </c>
      <c r="P409" s="63">
        <f>K399+K400+K402+K404+K405+SUM(K403:K403)</f>
        <v>30776.81</v>
      </c>
    </row>
    <row r="411" spans="1:29" ht="96" x14ac:dyDescent="0.25">
      <c r="A411" s="71">
        <v>37</v>
      </c>
      <c r="B411" s="71" t="str">
        <f>Source!F149</f>
        <v>КА, п.6</v>
      </c>
      <c r="C411" s="71" t="s">
        <v>2603</v>
      </c>
      <c r="D411" s="72" t="str">
        <f>Source!H149</f>
        <v>ШТ</v>
      </c>
      <c r="E411" s="73">
        <f>Source!I149</f>
        <v>1</v>
      </c>
      <c r="F411" s="74">
        <f>Source!AL149</f>
        <v>21075.040000000005</v>
      </c>
      <c r="G411" s="75" t="s">
        <v>3</v>
      </c>
      <c r="H411" s="73">
        <f>Source!AW150</f>
        <v>1</v>
      </c>
      <c r="I411" s="74">
        <f>Source!P149</f>
        <v>21075.040000000001</v>
      </c>
      <c r="J411" s="73">
        <f>IF(Source!BC150&lt;&gt; 0, Source!BC150, 1)</f>
        <v>7.57</v>
      </c>
      <c r="K411" s="74">
        <f>Source!P150</f>
        <v>159538.04999999999</v>
      </c>
      <c r="Q411">
        <f>Source!X149</f>
        <v>0</v>
      </c>
      <c r="R411">
        <f>Source!X150</f>
        <v>0</v>
      </c>
      <c r="S411">
        <f>Source!Y149</f>
        <v>0</v>
      </c>
      <c r="T411">
        <f>Source!Y150</f>
        <v>0</v>
      </c>
      <c r="U411">
        <f>ROUND((175/100)*ROUND(Source!R149, 2), 2)</f>
        <v>0</v>
      </c>
      <c r="V411">
        <f>ROUND((0/100)*ROUND(Source!R150, 2), 2)</f>
        <v>0</v>
      </c>
      <c r="AC411">
        <v>5</v>
      </c>
    </row>
    <row r="412" spans="1:29" ht="14" x14ac:dyDescent="0.25">
      <c r="A412" s="76"/>
      <c r="B412" s="76"/>
      <c r="C412" s="77" t="s">
        <v>2592</v>
      </c>
      <c r="D412" s="76"/>
      <c r="E412" s="76"/>
      <c r="F412" s="76"/>
      <c r="G412" s="76"/>
      <c r="H412" s="78">
        <f>I411+0</f>
        <v>21075.040000000001</v>
      </c>
      <c r="I412" s="78"/>
      <c r="J412" s="78">
        <f>K411+0</f>
        <v>159538.04999999999</v>
      </c>
      <c r="K412" s="78"/>
      <c r="O412" s="63">
        <f>I411+0</f>
        <v>21075.040000000001</v>
      </c>
      <c r="P412" s="63">
        <f>K411+0</f>
        <v>159538.04999999999</v>
      </c>
    </row>
    <row r="415" spans="1:29" ht="14" x14ac:dyDescent="0.3">
      <c r="A415" s="65" t="str">
        <f>CONCATENATE("Итого по разделу: ",IF(Source!G152&lt;&gt;"Новый раздел", Source!G152, ""))</f>
        <v>Итого по разделу: Низковольтное оборудование</v>
      </c>
      <c r="B415" s="65"/>
      <c r="C415" s="65"/>
      <c r="D415" s="65"/>
      <c r="E415" s="65"/>
      <c r="F415" s="65"/>
      <c r="G415" s="65"/>
      <c r="H415" s="62">
        <f>SUM(O354:O414)</f>
        <v>142367.02000000002</v>
      </c>
      <c r="I415" s="61"/>
      <c r="J415" s="62">
        <f>SUM(P354:P414)</f>
        <v>1227559.9300000002</v>
      </c>
      <c r="K415" s="61"/>
    </row>
    <row r="416" spans="1:29" hidden="1" x14ac:dyDescent="0.25">
      <c r="A416" t="s">
        <v>2596</v>
      </c>
      <c r="I416">
        <f>SUM(W354:W415)</f>
        <v>0</v>
      </c>
      <c r="J416">
        <f>SUM(X354:X415)</f>
        <v>0</v>
      </c>
    </row>
    <row r="417" spans="1:29" hidden="1" x14ac:dyDescent="0.25">
      <c r="A417" t="s">
        <v>2597</v>
      </c>
      <c r="I417">
        <f>SUM(Y354:Y416)</f>
        <v>0</v>
      </c>
      <c r="J417">
        <f>SUM(Z354:Z416)</f>
        <v>0</v>
      </c>
    </row>
    <row r="419" spans="1:29" ht="16.5" x14ac:dyDescent="0.25">
      <c r="A419" s="46" t="str">
        <f>CONCATENATE("Раздел: ",IF(Source!G182&lt;&gt;"Новый раздел", Source!G182, ""))</f>
        <v>Раздел: Щитовое оборудование</v>
      </c>
      <c r="B419" s="46"/>
      <c r="C419" s="46"/>
      <c r="D419" s="46"/>
      <c r="E419" s="46"/>
      <c r="F419" s="46"/>
      <c r="G419" s="46"/>
      <c r="H419" s="46"/>
      <c r="I419" s="46"/>
      <c r="J419" s="46"/>
      <c r="K419" s="46"/>
    </row>
    <row r="420" spans="1:29" ht="42" x14ac:dyDescent="0.25">
      <c r="A420" s="47">
        <v>38</v>
      </c>
      <c r="B420" s="47" t="str">
        <f>Source!F186</f>
        <v>4.8-251-9</v>
      </c>
      <c r="C420" s="47" t="s">
        <v>258</v>
      </c>
      <c r="D420" s="49" t="str">
        <f>Source!H186</f>
        <v>1  ШТ.</v>
      </c>
      <c r="E420" s="48">
        <f>Source!I186</f>
        <v>14</v>
      </c>
      <c r="F420" s="51"/>
      <c r="G420" s="50"/>
      <c r="H420" s="48"/>
      <c r="I420" s="51"/>
      <c r="J420" s="48"/>
      <c r="K420" s="51"/>
      <c r="Q420">
        <f>Source!X186</f>
        <v>644.94000000000005</v>
      </c>
      <c r="R420">
        <f>Source!X187</f>
        <v>36342.550000000003</v>
      </c>
      <c r="S420">
        <f>Source!Y186</f>
        <v>339.09</v>
      </c>
      <c r="T420">
        <f>Source!Y187</f>
        <v>19107.939999999999</v>
      </c>
      <c r="U420">
        <f>ROUND((175/100)*ROUND(Source!R186, 2), 2)</f>
        <v>4.01</v>
      </c>
      <c r="V420">
        <f>ROUND((0/100)*ROUND(Source!R187, 2), 2)</f>
        <v>0</v>
      </c>
      <c r="AC420">
        <v>0</v>
      </c>
    </row>
    <row r="421" spans="1:29" ht="14.5" x14ac:dyDescent="0.25">
      <c r="A421" s="47"/>
      <c r="B421" s="47"/>
      <c r="C421" s="47" t="s">
        <v>2581</v>
      </c>
      <c r="D421" s="49"/>
      <c r="E421" s="48"/>
      <c r="F421" s="51">
        <f>Source!AO186</f>
        <v>37.67</v>
      </c>
      <c r="G421" s="52" t="s">
        <v>231</v>
      </c>
      <c r="H421" s="48">
        <f>Source!AV187</f>
        <v>1.0469999999999999</v>
      </c>
      <c r="I421" s="51">
        <f>Source!S186</f>
        <v>662.6</v>
      </c>
      <c r="J421" s="48">
        <f>IF(Source!BA187&lt;&gt; 0, Source!BA187, 1)</f>
        <v>56.35</v>
      </c>
      <c r="K421" s="51">
        <f>Source!S187</f>
        <v>37337.51</v>
      </c>
    </row>
    <row r="422" spans="1:29" ht="14.5" x14ac:dyDescent="0.25">
      <c r="A422" s="47"/>
      <c r="B422" s="47"/>
      <c r="C422" s="47" t="s">
        <v>2583</v>
      </c>
      <c r="D422" s="49"/>
      <c r="E422" s="48"/>
      <c r="F422" s="51">
        <f>Source!AM186</f>
        <v>1.32</v>
      </c>
      <c r="G422" s="52" t="s">
        <v>231</v>
      </c>
      <c r="H422" s="48">
        <f>Source!AV187</f>
        <v>1.0469999999999999</v>
      </c>
      <c r="I422" s="51">
        <f>Source!Q186</f>
        <v>23.22</v>
      </c>
      <c r="J422" s="48">
        <f>IF(Source!BB187&lt;&gt; 0, Source!BB187, 1)</f>
        <v>14.27</v>
      </c>
      <c r="K422" s="51">
        <f>Source!Q187</f>
        <v>331.35</v>
      </c>
    </row>
    <row r="423" spans="1:29" ht="14.5" x14ac:dyDescent="0.25">
      <c r="A423" s="47"/>
      <c r="B423" s="47"/>
      <c r="C423" s="47" t="s">
        <v>2584</v>
      </c>
      <c r="D423" s="49"/>
      <c r="E423" s="48"/>
      <c r="F423" s="51">
        <f>Source!AN186</f>
        <v>0.13</v>
      </c>
      <c r="G423" s="52" t="s">
        <v>231</v>
      </c>
      <c r="H423" s="48">
        <f>Source!AV187</f>
        <v>1.0469999999999999</v>
      </c>
      <c r="I423" s="53">
        <f>Source!R186</f>
        <v>2.29</v>
      </c>
      <c r="J423" s="48">
        <f>IF(Source!BS187&lt;&gt; 0, Source!BS187, 1)</f>
        <v>56.35</v>
      </c>
      <c r="K423" s="53">
        <f>Source!R187</f>
        <v>129.04</v>
      </c>
    </row>
    <row r="424" spans="1:29" ht="14.5" x14ac:dyDescent="0.25">
      <c r="A424" s="47"/>
      <c r="B424" s="47"/>
      <c r="C424" s="47" t="s">
        <v>2594</v>
      </c>
      <c r="D424" s="49"/>
      <c r="E424" s="48"/>
      <c r="F424" s="51">
        <f>Source!AL186</f>
        <v>30.21</v>
      </c>
      <c r="G424" s="52" t="s">
        <v>3</v>
      </c>
      <c r="H424" s="48">
        <f>Source!AW187</f>
        <v>1</v>
      </c>
      <c r="I424" s="51">
        <f>Source!P186</f>
        <v>422.94</v>
      </c>
      <c r="J424" s="48">
        <f>IF(Source!BC187&lt;&gt; 0, Source!BC187, 1)</f>
        <v>6.19</v>
      </c>
      <c r="K424" s="51">
        <f>Source!P187</f>
        <v>2618</v>
      </c>
    </row>
    <row r="425" spans="1:29" ht="14.5" x14ac:dyDescent="0.25">
      <c r="A425" s="47" t="s">
        <v>259</v>
      </c>
      <c r="B425" s="47" t="str">
        <f>Source!F188</f>
        <v>1.21-5-1542</v>
      </c>
      <c r="C425" s="47" t="s">
        <v>261</v>
      </c>
      <c r="D425" s="49" t="str">
        <f>Source!H188</f>
        <v>100 шт.</v>
      </c>
      <c r="E425" s="48">
        <f>Source!I188</f>
        <v>2.94</v>
      </c>
      <c r="F425" s="51">
        <f>Source!AK188</f>
        <v>21.2</v>
      </c>
      <c r="G425" s="52" t="s">
        <v>3</v>
      </c>
      <c r="H425" s="48">
        <f>Source!AW189</f>
        <v>1</v>
      </c>
      <c r="I425" s="51">
        <f>Source!O188</f>
        <v>62.33</v>
      </c>
      <c r="J425" s="48">
        <f>IF(Source!BC189&lt;&gt; 0, Source!BC189, 1)</f>
        <v>6.14</v>
      </c>
      <c r="K425" s="51">
        <f>Source!O189</f>
        <v>382.71</v>
      </c>
      <c r="Q425">
        <f>Source!X188</f>
        <v>0</v>
      </c>
      <c r="R425">
        <f>Source!X189</f>
        <v>0</v>
      </c>
      <c r="S425">
        <f>Source!Y188</f>
        <v>0</v>
      </c>
      <c r="T425">
        <f>Source!Y189</f>
        <v>0</v>
      </c>
      <c r="U425">
        <f>ROUND((175/100)*ROUND(Source!R188, 2), 2)</f>
        <v>0</v>
      </c>
      <c r="V425">
        <f>ROUND((0/100)*ROUND(Source!R189, 2), 2)</f>
        <v>0</v>
      </c>
      <c r="AC425">
        <v>3</v>
      </c>
    </row>
    <row r="426" spans="1:29" ht="56" x14ac:dyDescent="0.25">
      <c r="A426" s="47" t="s">
        <v>263</v>
      </c>
      <c r="B426" s="47" t="str">
        <f>Source!F190</f>
        <v>1.21-5-750</v>
      </c>
      <c r="C426" s="47" t="s">
        <v>265</v>
      </c>
      <c r="D426" s="49" t="str">
        <f>Source!H190</f>
        <v>шт.</v>
      </c>
      <c r="E426" s="48">
        <f>Source!I190</f>
        <v>56</v>
      </c>
      <c r="F426" s="51">
        <f>Source!AK190</f>
        <v>6.94</v>
      </c>
      <c r="G426" s="52" t="s">
        <v>3</v>
      </c>
      <c r="H426" s="48">
        <f>Source!AW191</f>
        <v>1</v>
      </c>
      <c r="I426" s="51">
        <f>Source!O190</f>
        <v>388.64</v>
      </c>
      <c r="J426" s="48">
        <f>IF(Source!BC191&lt;&gt; 0, Source!BC191, 1)</f>
        <v>3.65</v>
      </c>
      <c r="K426" s="51">
        <f>Source!O191</f>
        <v>1418.54</v>
      </c>
      <c r="Q426">
        <f>Source!X190</f>
        <v>0</v>
      </c>
      <c r="R426">
        <f>Source!X191</f>
        <v>0</v>
      </c>
      <c r="S426">
        <f>Source!Y190</f>
        <v>0</v>
      </c>
      <c r="T426">
        <f>Source!Y191</f>
        <v>0</v>
      </c>
      <c r="U426">
        <f>ROUND((175/100)*ROUND(Source!R190, 2), 2)</f>
        <v>0</v>
      </c>
      <c r="V426">
        <f>ROUND((0/100)*ROUND(Source!R191, 2), 2)</f>
        <v>0</v>
      </c>
      <c r="AC426">
        <v>3</v>
      </c>
    </row>
    <row r="427" spans="1:29" ht="14.5" x14ac:dyDescent="0.25">
      <c r="A427" s="47"/>
      <c r="B427" s="47"/>
      <c r="C427" s="47" t="s">
        <v>2585</v>
      </c>
      <c r="D427" s="49" t="s">
        <v>2586</v>
      </c>
      <c r="E427" s="48">
        <f>Source!BZ187</f>
        <v>97</v>
      </c>
      <c r="F427" s="51"/>
      <c r="G427" s="50"/>
      <c r="H427" s="48"/>
      <c r="I427" s="51">
        <f>SUM(Q420:Q426)</f>
        <v>644.94000000000005</v>
      </c>
      <c r="J427" s="48">
        <f>Source!AT187</f>
        <v>97</v>
      </c>
      <c r="K427" s="51">
        <f>SUM(R420:R426)</f>
        <v>36342.550000000003</v>
      </c>
    </row>
    <row r="428" spans="1:29" ht="14.5" x14ac:dyDescent="0.25">
      <c r="A428" s="47"/>
      <c r="B428" s="47"/>
      <c r="C428" s="47" t="s">
        <v>2587</v>
      </c>
      <c r="D428" s="49" t="s">
        <v>2586</v>
      </c>
      <c r="E428" s="48">
        <f>Source!CA187</f>
        <v>51</v>
      </c>
      <c r="F428" s="51"/>
      <c r="G428" s="50"/>
      <c r="H428" s="48"/>
      <c r="I428" s="51">
        <f>SUM(S420:S427)</f>
        <v>339.09</v>
      </c>
      <c r="J428" s="48">
        <f>Source!AU187</f>
        <v>51</v>
      </c>
      <c r="K428" s="51">
        <f>SUM(T420:T427)</f>
        <v>19107.939999999999</v>
      </c>
    </row>
    <row r="429" spans="1:29" ht="14.5" x14ac:dyDescent="0.25">
      <c r="A429" s="54"/>
      <c r="B429" s="54"/>
      <c r="C429" s="54" t="s">
        <v>2588</v>
      </c>
      <c r="D429" s="55" t="s">
        <v>2589</v>
      </c>
      <c r="E429" s="56">
        <f>Source!AQ186</f>
        <v>2.9</v>
      </c>
      <c r="F429" s="57"/>
      <c r="G429" s="58" t="s">
        <v>231</v>
      </c>
      <c r="H429" s="56">
        <f>Source!AV187</f>
        <v>1.0469999999999999</v>
      </c>
      <c r="I429" s="57">
        <f>Source!U186</f>
        <v>51.009839999999997</v>
      </c>
      <c r="J429" s="56"/>
      <c r="K429" s="57"/>
    </row>
    <row r="430" spans="1:29" ht="14" x14ac:dyDescent="0.25">
      <c r="C430" s="59" t="s">
        <v>2590</v>
      </c>
      <c r="H430" s="60">
        <f>I421+I422+I424+I427+I428+SUM(I425:I426)-SUMIF(AC425:AC426, 5, I425:I426)-SUMIF(AC425:AC426, 6, I425:I426)</f>
        <v>2543.7599999999998</v>
      </c>
      <c r="I430" s="60"/>
      <c r="J430" s="60">
        <f>K421+K422+K424+K427+K428+SUM(K425:K426)-SUMIF(AC425:AC426, 5, K425:K426)-SUMIF(AC425:AC426, 6, K425:K426)</f>
        <v>97538.6</v>
      </c>
      <c r="K430" s="60"/>
    </row>
    <row r="431" spans="1:29" ht="14" hidden="1" x14ac:dyDescent="0.25">
      <c r="C431" s="59" t="s">
        <v>2591</v>
      </c>
      <c r="H431" s="62">
        <f>SUMIF(AC425:AC426, 5, I425:I426)+SUMIF(AC425:AC426, 6, I425:I426)</f>
        <v>0</v>
      </c>
      <c r="I431" s="62"/>
      <c r="J431" s="62">
        <f>SUMIF(AC425:AC426, 5, K425:K426)+SUMIF(AC425:AC426, 6, K425:K426)</f>
        <v>0</v>
      </c>
      <c r="K431" s="62"/>
    </row>
    <row r="432" spans="1:29" ht="14" x14ac:dyDescent="0.25">
      <c r="C432" s="59" t="s">
        <v>2592</v>
      </c>
      <c r="H432" s="62">
        <f>I421+I422+I424+I427+I428+SUM(I425:I426)</f>
        <v>2543.7599999999998</v>
      </c>
      <c r="I432" s="62"/>
      <c r="J432" s="62">
        <f>K421+K422+K424+K427+K428+SUM(K425:K426)</f>
        <v>97538.6</v>
      </c>
      <c r="K432" s="62"/>
      <c r="O432" s="63">
        <f>I421+I422+I424+I427+I428+SUM(I425:I426)</f>
        <v>2543.7599999999998</v>
      </c>
      <c r="P432" s="63">
        <f>K421+K422+K424+K427+K428+SUM(K425:K426)</f>
        <v>97538.6</v>
      </c>
    </row>
    <row r="434" spans="1:29" ht="54" x14ac:dyDescent="0.25">
      <c r="A434" s="71">
        <v>39</v>
      </c>
      <c r="B434" s="71" t="str">
        <f>Source!F192</f>
        <v>КА, п.7</v>
      </c>
      <c r="C434" s="71" t="s">
        <v>2604</v>
      </c>
      <c r="D434" s="72" t="str">
        <f>Source!H192</f>
        <v>ШТ</v>
      </c>
      <c r="E434" s="73">
        <f>Source!I192</f>
        <v>1</v>
      </c>
      <c r="F434" s="74">
        <f>Source!AL192</f>
        <v>5350.79</v>
      </c>
      <c r="G434" s="75" t="s">
        <v>3</v>
      </c>
      <c r="H434" s="73">
        <f>Source!AW193</f>
        <v>1</v>
      </c>
      <c r="I434" s="74">
        <f>Source!P192</f>
        <v>5350.79</v>
      </c>
      <c r="J434" s="73">
        <f>IF(Source!BC193&lt;&gt; 0, Source!BC193, 1)</f>
        <v>7.57</v>
      </c>
      <c r="K434" s="74">
        <f>Source!P193</f>
        <v>40505.480000000003</v>
      </c>
      <c r="Q434">
        <f>Source!X192</f>
        <v>0</v>
      </c>
      <c r="R434">
        <f>Source!X193</f>
        <v>0</v>
      </c>
      <c r="S434">
        <f>Source!Y192</f>
        <v>0</v>
      </c>
      <c r="T434">
        <f>Source!Y193</f>
        <v>0</v>
      </c>
      <c r="U434">
        <f>ROUND((175/100)*ROUND(Source!R192, 2), 2)</f>
        <v>0</v>
      </c>
      <c r="V434">
        <f>ROUND((0/100)*ROUND(Source!R193, 2), 2)</f>
        <v>0</v>
      </c>
      <c r="AC434">
        <v>5</v>
      </c>
    </row>
    <row r="435" spans="1:29" ht="14" x14ac:dyDescent="0.25">
      <c r="A435" s="76"/>
      <c r="B435" s="76"/>
      <c r="C435" s="77" t="s">
        <v>2592</v>
      </c>
      <c r="D435" s="76"/>
      <c r="E435" s="76"/>
      <c r="F435" s="76"/>
      <c r="G435" s="76"/>
      <c r="H435" s="78">
        <f>I434+0</f>
        <v>5350.79</v>
      </c>
      <c r="I435" s="78"/>
      <c r="J435" s="78">
        <f>K434+0</f>
        <v>40505.480000000003</v>
      </c>
      <c r="K435" s="78"/>
      <c r="O435" s="63">
        <f>I434+0</f>
        <v>5350.79</v>
      </c>
      <c r="P435" s="63">
        <f>K434+0</f>
        <v>40505.480000000003</v>
      </c>
    </row>
    <row r="437" spans="1:29" ht="54" x14ac:dyDescent="0.25">
      <c r="A437" s="71">
        <v>40</v>
      </c>
      <c r="B437" s="71" t="str">
        <f>Source!F194</f>
        <v>КА, п.8</v>
      </c>
      <c r="C437" s="71" t="s">
        <v>2605</v>
      </c>
      <c r="D437" s="72" t="str">
        <f>Source!H194</f>
        <v>ШТ</v>
      </c>
      <c r="E437" s="73">
        <f>Source!I194</f>
        <v>1</v>
      </c>
      <c r="F437" s="74">
        <f>Source!AL194</f>
        <v>8218.42</v>
      </c>
      <c r="G437" s="75" t="s">
        <v>3</v>
      </c>
      <c r="H437" s="73">
        <f>Source!AW195</f>
        <v>1</v>
      </c>
      <c r="I437" s="74">
        <f>Source!P194</f>
        <v>8218.42</v>
      </c>
      <c r="J437" s="73">
        <f>IF(Source!BC195&lt;&gt; 0, Source!BC195, 1)</f>
        <v>7.57</v>
      </c>
      <c r="K437" s="74">
        <f>Source!P195</f>
        <v>62213.440000000002</v>
      </c>
      <c r="Q437">
        <f>Source!X194</f>
        <v>0</v>
      </c>
      <c r="R437">
        <f>Source!X195</f>
        <v>0</v>
      </c>
      <c r="S437">
        <f>Source!Y194</f>
        <v>0</v>
      </c>
      <c r="T437">
        <f>Source!Y195</f>
        <v>0</v>
      </c>
      <c r="U437">
        <f>ROUND((175/100)*ROUND(Source!R194, 2), 2)</f>
        <v>0</v>
      </c>
      <c r="V437">
        <f>ROUND((0/100)*ROUND(Source!R195, 2), 2)</f>
        <v>0</v>
      </c>
      <c r="AC437">
        <v>5</v>
      </c>
    </row>
    <row r="438" spans="1:29" ht="14" x14ac:dyDescent="0.25">
      <c r="A438" s="76"/>
      <c r="B438" s="76"/>
      <c r="C438" s="77" t="s">
        <v>2592</v>
      </c>
      <c r="D438" s="76"/>
      <c r="E438" s="76"/>
      <c r="F438" s="76"/>
      <c r="G438" s="76"/>
      <c r="H438" s="78">
        <f>I437+0</f>
        <v>8218.42</v>
      </c>
      <c r="I438" s="78"/>
      <c r="J438" s="78">
        <f>K437+0</f>
        <v>62213.440000000002</v>
      </c>
      <c r="K438" s="78"/>
      <c r="O438" s="63">
        <f>I437+0</f>
        <v>8218.42</v>
      </c>
      <c r="P438" s="63">
        <f>K437+0</f>
        <v>62213.440000000002</v>
      </c>
    </row>
    <row r="440" spans="1:29" ht="54" x14ac:dyDescent="0.25">
      <c r="A440" s="71">
        <v>41</v>
      </c>
      <c r="B440" s="71" t="str">
        <f>Source!F196</f>
        <v>КА, п.9</v>
      </c>
      <c r="C440" s="71" t="s">
        <v>2606</v>
      </c>
      <c r="D440" s="72" t="str">
        <f>Source!H196</f>
        <v>ШТ</v>
      </c>
      <c r="E440" s="73">
        <f>Source!I196</f>
        <v>1</v>
      </c>
      <c r="F440" s="74">
        <f>Source!AL196</f>
        <v>13164.55</v>
      </c>
      <c r="G440" s="75" t="s">
        <v>3</v>
      </c>
      <c r="H440" s="73">
        <f>Source!AW197</f>
        <v>1</v>
      </c>
      <c r="I440" s="74">
        <f>Source!P196</f>
        <v>13164.55</v>
      </c>
      <c r="J440" s="73">
        <f>IF(Source!BC197&lt;&gt; 0, Source!BC197, 1)</f>
        <v>7.57</v>
      </c>
      <c r="K440" s="74">
        <f>Source!P197</f>
        <v>99655.64</v>
      </c>
      <c r="Q440">
        <f>Source!X196</f>
        <v>0</v>
      </c>
      <c r="R440">
        <f>Source!X197</f>
        <v>0</v>
      </c>
      <c r="S440">
        <f>Source!Y196</f>
        <v>0</v>
      </c>
      <c r="T440">
        <f>Source!Y197</f>
        <v>0</v>
      </c>
      <c r="U440">
        <f>ROUND((175/100)*ROUND(Source!R196, 2), 2)</f>
        <v>0</v>
      </c>
      <c r="V440">
        <f>ROUND((0/100)*ROUND(Source!R197, 2), 2)</f>
        <v>0</v>
      </c>
      <c r="AC440">
        <v>5</v>
      </c>
    </row>
    <row r="441" spans="1:29" ht="14" x14ac:dyDescent="0.25">
      <c r="A441" s="76"/>
      <c r="B441" s="76"/>
      <c r="C441" s="77" t="s">
        <v>2592</v>
      </c>
      <c r="D441" s="76"/>
      <c r="E441" s="76"/>
      <c r="F441" s="76"/>
      <c r="G441" s="76"/>
      <c r="H441" s="78">
        <f>I440+0</f>
        <v>13164.55</v>
      </c>
      <c r="I441" s="78"/>
      <c r="J441" s="78">
        <f>K440+0</f>
        <v>99655.64</v>
      </c>
      <c r="K441" s="78"/>
      <c r="O441" s="63">
        <f>I440+0</f>
        <v>13164.55</v>
      </c>
      <c r="P441" s="63">
        <f>K440+0</f>
        <v>99655.64</v>
      </c>
    </row>
    <row r="443" spans="1:29" ht="54" x14ac:dyDescent="0.25">
      <c r="A443" s="71">
        <v>42</v>
      </c>
      <c r="B443" s="71" t="str">
        <f>Source!F198</f>
        <v>КА, п.10</v>
      </c>
      <c r="C443" s="71" t="s">
        <v>2607</v>
      </c>
      <c r="D443" s="72" t="str">
        <f>Source!H198</f>
        <v>ШТ</v>
      </c>
      <c r="E443" s="73">
        <f>Source!I198</f>
        <v>1</v>
      </c>
      <c r="F443" s="74">
        <f>Source!AL198</f>
        <v>11727.2</v>
      </c>
      <c r="G443" s="75" t="s">
        <v>3</v>
      </c>
      <c r="H443" s="73">
        <f>Source!AW199</f>
        <v>1</v>
      </c>
      <c r="I443" s="74">
        <f>Source!P198</f>
        <v>11727.2</v>
      </c>
      <c r="J443" s="73">
        <f>IF(Source!BC199&lt;&gt; 0, Source!BC199, 1)</f>
        <v>7.57</v>
      </c>
      <c r="K443" s="74">
        <f>Source!P199</f>
        <v>88774.9</v>
      </c>
      <c r="Q443">
        <f>Source!X198</f>
        <v>0</v>
      </c>
      <c r="R443">
        <f>Source!X199</f>
        <v>0</v>
      </c>
      <c r="S443">
        <f>Source!Y198</f>
        <v>0</v>
      </c>
      <c r="T443">
        <f>Source!Y199</f>
        <v>0</v>
      </c>
      <c r="U443">
        <f>ROUND((175/100)*ROUND(Source!R198, 2), 2)</f>
        <v>0</v>
      </c>
      <c r="V443">
        <f>ROUND((0/100)*ROUND(Source!R199, 2), 2)</f>
        <v>0</v>
      </c>
      <c r="AC443">
        <v>5</v>
      </c>
    </row>
    <row r="444" spans="1:29" ht="14" x14ac:dyDescent="0.25">
      <c r="A444" s="76"/>
      <c r="B444" s="76"/>
      <c r="C444" s="77" t="s">
        <v>2592</v>
      </c>
      <c r="D444" s="76"/>
      <c r="E444" s="76"/>
      <c r="F444" s="76"/>
      <c r="G444" s="76"/>
      <c r="H444" s="78">
        <f>I443+0</f>
        <v>11727.2</v>
      </c>
      <c r="I444" s="78"/>
      <c r="J444" s="78">
        <f>K443+0</f>
        <v>88774.9</v>
      </c>
      <c r="K444" s="78"/>
      <c r="O444" s="63">
        <f>I443+0</f>
        <v>11727.2</v>
      </c>
      <c r="P444" s="63">
        <f>K443+0</f>
        <v>88774.9</v>
      </c>
    </row>
    <row r="446" spans="1:29" ht="54" x14ac:dyDescent="0.25">
      <c r="A446" s="71">
        <v>43</v>
      </c>
      <c r="B446" s="71" t="str">
        <f>Source!F200</f>
        <v>КА, п.11</v>
      </c>
      <c r="C446" s="71" t="s">
        <v>2608</v>
      </c>
      <c r="D446" s="72" t="str">
        <f>Source!H200</f>
        <v>ШТ</v>
      </c>
      <c r="E446" s="73">
        <f>Source!I200</f>
        <v>1</v>
      </c>
      <c r="F446" s="74">
        <f>Source!AL200</f>
        <v>11141.37</v>
      </c>
      <c r="G446" s="75" t="s">
        <v>3</v>
      </c>
      <c r="H446" s="73">
        <f>Source!AW201</f>
        <v>1</v>
      </c>
      <c r="I446" s="74">
        <f>Source!P200</f>
        <v>11141.37</v>
      </c>
      <c r="J446" s="73">
        <f>IF(Source!BC201&lt;&gt; 0, Source!BC201, 1)</f>
        <v>7.57</v>
      </c>
      <c r="K446" s="74">
        <f>Source!P201</f>
        <v>84340.17</v>
      </c>
      <c r="Q446">
        <f>Source!X200</f>
        <v>0</v>
      </c>
      <c r="R446">
        <f>Source!X201</f>
        <v>0</v>
      </c>
      <c r="S446">
        <f>Source!Y200</f>
        <v>0</v>
      </c>
      <c r="T446">
        <f>Source!Y201</f>
        <v>0</v>
      </c>
      <c r="U446">
        <f>ROUND((175/100)*ROUND(Source!R200, 2), 2)</f>
        <v>0</v>
      </c>
      <c r="V446">
        <f>ROUND((0/100)*ROUND(Source!R201, 2), 2)</f>
        <v>0</v>
      </c>
      <c r="AC446">
        <v>5</v>
      </c>
    </row>
    <row r="447" spans="1:29" ht="14" x14ac:dyDescent="0.25">
      <c r="A447" s="76"/>
      <c r="B447" s="76"/>
      <c r="C447" s="77" t="s">
        <v>2592</v>
      </c>
      <c r="D447" s="76"/>
      <c r="E447" s="76"/>
      <c r="F447" s="76"/>
      <c r="G447" s="76"/>
      <c r="H447" s="78">
        <f>I446+0</f>
        <v>11141.37</v>
      </c>
      <c r="I447" s="78"/>
      <c r="J447" s="78">
        <f>K446+0</f>
        <v>84340.17</v>
      </c>
      <c r="K447" s="78"/>
      <c r="O447" s="63">
        <f>I446+0</f>
        <v>11141.37</v>
      </c>
      <c r="P447" s="63">
        <f>K446+0</f>
        <v>84340.17</v>
      </c>
    </row>
    <row r="449" spans="1:29" ht="54" x14ac:dyDescent="0.25">
      <c r="A449" s="71">
        <v>44</v>
      </c>
      <c r="B449" s="71" t="str">
        <f>Source!F202</f>
        <v>КА, п.12</v>
      </c>
      <c r="C449" s="71" t="s">
        <v>2609</v>
      </c>
      <c r="D449" s="72" t="str">
        <f>Source!H202</f>
        <v>ШТ</v>
      </c>
      <c r="E449" s="73">
        <f>Source!I202</f>
        <v>1</v>
      </c>
      <c r="F449" s="74">
        <f>Source!AL202</f>
        <v>9396.08</v>
      </c>
      <c r="G449" s="75" t="s">
        <v>3</v>
      </c>
      <c r="H449" s="73">
        <f>Source!AW203</f>
        <v>1</v>
      </c>
      <c r="I449" s="74">
        <f>Source!P202</f>
        <v>9396.08</v>
      </c>
      <c r="J449" s="73">
        <f>IF(Source!BC203&lt;&gt; 0, Source!BC203, 1)</f>
        <v>7.57</v>
      </c>
      <c r="K449" s="74">
        <f>Source!P203</f>
        <v>71128.33</v>
      </c>
      <c r="Q449">
        <f>Source!X202</f>
        <v>0</v>
      </c>
      <c r="R449">
        <f>Source!X203</f>
        <v>0</v>
      </c>
      <c r="S449">
        <f>Source!Y202</f>
        <v>0</v>
      </c>
      <c r="T449">
        <f>Source!Y203</f>
        <v>0</v>
      </c>
      <c r="U449">
        <f>ROUND((175/100)*ROUND(Source!R202, 2), 2)</f>
        <v>0</v>
      </c>
      <c r="V449">
        <f>ROUND((0/100)*ROUND(Source!R203, 2), 2)</f>
        <v>0</v>
      </c>
      <c r="AC449">
        <v>5</v>
      </c>
    </row>
    <row r="450" spans="1:29" ht="14" x14ac:dyDescent="0.25">
      <c r="A450" s="76"/>
      <c r="B450" s="76"/>
      <c r="C450" s="77" t="s">
        <v>2592</v>
      </c>
      <c r="D450" s="76"/>
      <c r="E450" s="76"/>
      <c r="F450" s="76"/>
      <c r="G450" s="76"/>
      <c r="H450" s="78">
        <f>I449+0</f>
        <v>9396.08</v>
      </c>
      <c r="I450" s="78"/>
      <c r="J450" s="78">
        <f>K449+0</f>
        <v>71128.33</v>
      </c>
      <c r="K450" s="78"/>
      <c r="O450" s="63">
        <f>I449+0</f>
        <v>9396.08</v>
      </c>
      <c r="P450" s="63">
        <f>K449+0</f>
        <v>71128.33</v>
      </c>
    </row>
    <row r="452" spans="1:29" ht="54" x14ac:dyDescent="0.25">
      <c r="A452" s="71">
        <v>45</v>
      </c>
      <c r="B452" s="71" t="str">
        <f>Source!F204</f>
        <v>КА, п.13</v>
      </c>
      <c r="C452" s="71" t="s">
        <v>2610</v>
      </c>
      <c r="D452" s="72" t="str">
        <f>Source!H204</f>
        <v>ШТ</v>
      </c>
      <c r="E452" s="73">
        <f>Source!I204</f>
        <v>1</v>
      </c>
      <c r="F452" s="74">
        <f>Source!AL204</f>
        <v>10105.99</v>
      </c>
      <c r="G452" s="75" t="s">
        <v>3</v>
      </c>
      <c r="H452" s="73">
        <f>Source!AW205</f>
        <v>1</v>
      </c>
      <c r="I452" s="74">
        <f>Source!P204</f>
        <v>10105.99</v>
      </c>
      <c r="J452" s="73">
        <f>IF(Source!BC205&lt;&gt; 0, Source!BC205, 1)</f>
        <v>7.57</v>
      </c>
      <c r="K452" s="74">
        <f>Source!P205</f>
        <v>76502.34</v>
      </c>
      <c r="Q452">
        <f>Source!X204</f>
        <v>0</v>
      </c>
      <c r="R452">
        <f>Source!X205</f>
        <v>0</v>
      </c>
      <c r="S452">
        <f>Source!Y204</f>
        <v>0</v>
      </c>
      <c r="T452">
        <f>Source!Y205</f>
        <v>0</v>
      </c>
      <c r="U452">
        <f>ROUND((175/100)*ROUND(Source!R204, 2), 2)</f>
        <v>0</v>
      </c>
      <c r="V452">
        <f>ROUND((0/100)*ROUND(Source!R205, 2), 2)</f>
        <v>0</v>
      </c>
      <c r="AC452">
        <v>5</v>
      </c>
    </row>
    <row r="453" spans="1:29" ht="14" x14ac:dyDescent="0.25">
      <c r="A453" s="76"/>
      <c r="B453" s="76"/>
      <c r="C453" s="77" t="s">
        <v>2592</v>
      </c>
      <c r="D453" s="76"/>
      <c r="E453" s="76"/>
      <c r="F453" s="76"/>
      <c r="G453" s="76"/>
      <c r="H453" s="78">
        <f>I452+0</f>
        <v>10105.99</v>
      </c>
      <c r="I453" s="78"/>
      <c r="J453" s="78">
        <f>K452+0</f>
        <v>76502.34</v>
      </c>
      <c r="K453" s="78"/>
      <c r="O453" s="63">
        <f>I452+0</f>
        <v>10105.99</v>
      </c>
      <c r="P453" s="63">
        <f>K452+0</f>
        <v>76502.34</v>
      </c>
    </row>
    <row r="455" spans="1:29" ht="54" x14ac:dyDescent="0.25">
      <c r="A455" s="71">
        <v>46</v>
      </c>
      <c r="B455" s="71" t="str">
        <f>Source!F206</f>
        <v>КА, п.14</v>
      </c>
      <c r="C455" s="71" t="s">
        <v>2611</v>
      </c>
      <c r="D455" s="72" t="str">
        <f>Source!H206</f>
        <v>ШТ</v>
      </c>
      <c r="E455" s="73">
        <f>Source!I206</f>
        <v>1</v>
      </c>
      <c r="F455" s="74">
        <f>Source!AL206</f>
        <v>9396.08</v>
      </c>
      <c r="G455" s="75" t="s">
        <v>3</v>
      </c>
      <c r="H455" s="73">
        <f>Source!AW207</f>
        <v>1</v>
      </c>
      <c r="I455" s="74">
        <f>Source!P206</f>
        <v>9396.08</v>
      </c>
      <c r="J455" s="73">
        <f>IF(Source!BC207&lt;&gt; 0, Source!BC207, 1)</f>
        <v>7.57</v>
      </c>
      <c r="K455" s="74">
        <f>Source!P207</f>
        <v>71128.33</v>
      </c>
      <c r="Q455">
        <f>Source!X206</f>
        <v>0</v>
      </c>
      <c r="R455">
        <f>Source!X207</f>
        <v>0</v>
      </c>
      <c r="S455">
        <f>Source!Y206</f>
        <v>0</v>
      </c>
      <c r="T455">
        <f>Source!Y207</f>
        <v>0</v>
      </c>
      <c r="U455">
        <f>ROUND((175/100)*ROUND(Source!R206, 2), 2)</f>
        <v>0</v>
      </c>
      <c r="V455">
        <f>ROUND((0/100)*ROUND(Source!R207, 2), 2)</f>
        <v>0</v>
      </c>
      <c r="AC455">
        <v>5</v>
      </c>
    </row>
    <row r="456" spans="1:29" ht="14" x14ac:dyDescent="0.25">
      <c r="A456" s="76"/>
      <c r="B456" s="76"/>
      <c r="C456" s="77" t="s">
        <v>2592</v>
      </c>
      <c r="D456" s="76"/>
      <c r="E456" s="76"/>
      <c r="F456" s="76"/>
      <c r="G456" s="76"/>
      <c r="H456" s="78">
        <f>I455+0</f>
        <v>9396.08</v>
      </c>
      <c r="I456" s="78"/>
      <c r="J456" s="78">
        <f>K455+0</f>
        <v>71128.33</v>
      </c>
      <c r="K456" s="78"/>
      <c r="O456" s="63">
        <f>I455+0</f>
        <v>9396.08</v>
      </c>
      <c r="P456" s="63">
        <f>K455+0</f>
        <v>71128.33</v>
      </c>
    </row>
    <row r="458" spans="1:29" ht="54" x14ac:dyDescent="0.25">
      <c r="A458" s="71">
        <v>47</v>
      </c>
      <c r="B458" s="71" t="str">
        <f>Source!F208</f>
        <v>КА, п.15</v>
      </c>
      <c r="C458" s="71" t="s">
        <v>2612</v>
      </c>
      <c r="D458" s="72" t="str">
        <f>Source!H208</f>
        <v>ШТ</v>
      </c>
      <c r="E458" s="73">
        <f>Source!I208</f>
        <v>1</v>
      </c>
      <c r="F458" s="74">
        <f>Source!AL208</f>
        <v>14240.27</v>
      </c>
      <c r="G458" s="75" t="s">
        <v>3</v>
      </c>
      <c r="H458" s="73">
        <f>Source!AW209</f>
        <v>1</v>
      </c>
      <c r="I458" s="74">
        <f>Source!P208</f>
        <v>14240.27</v>
      </c>
      <c r="J458" s="73">
        <f>IF(Source!BC209&lt;&gt; 0, Source!BC209, 1)</f>
        <v>7.57</v>
      </c>
      <c r="K458" s="74">
        <f>Source!P209</f>
        <v>107798.84</v>
      </c>
      <c r="Q458">
        <f>Source!X208</f>
        <v>0</v>
      </c>
      <c r="R458">
        <f>Source!X209</f>
        <v>0</v>
      </c>
      <c r="S458">
        <f>Source!Y208</f>
        <v>0</v>
      </c>
      <c r="T458">
        <f>Source!Y209</f>
        <v>0</v>
      </c>
      <c r="U458">
        <f>ROUND((175/100)*ROUND(Source!R208, 2), 2)</f>
        <v>0</v>
      </c>
      <c r="V458">
        <f>ROUND((0/100)*ROUND(Source!R209, 2), 2)</f>
        <v>0</v>
      </c>
      <c r="AC458">
        <v>5</v>
      </c>
    </row>
    <row r="459" spans="1:29" ht="14" x14ac:dyDescent="0.25">
      <c r="A459" s="76"/>
      <c r="B459" s="76"/>
      <c r="C459" s="77" t="s">
        <v>2592</v>
      </c>
      <c r="D459" s="76"/>
      <c r="E459" s="76"/>
      <c r="F459" s="76"/>
      <c r="G459" s="76"/>
      <c r="H459" s="78">
        <f>I458+0</f>
        <v>14240.27</v>
      </c>
      <c r="I459" s="78"/>
      <c r="J459" s="78">
        <f>K458+0</f>
        <v>107798.84</v>
      </c>
      <c r="K459" s="78"/>
      <c r="O459" s="63">
        <f>I458+0</f>
        <v>14240.27</v>
      </c>
      <c r="P459" s="63">
        <f>K458+0</f>
        <v>107798.84</v>
      </c>
    </row>
    <row r="461" spans="1:29" ht="54" x14ac:dyDescent="0.25">
      <c r="A461" s="71">
        <v>48</v>
      </c>
      <c r="B461" s="71" t="str">
        <f>Source!F210</f>
        <v>КА, п.16</v>
      </c>
      <c r="C461" s="71" t="s">
        <v>2613</v>
      </c>
      <c r="D461" s="72" t="str">
        <f>Source!H210</f>
        <v>ШТ</v>
      </c>
      <c r="E461" s="73">
        <f>Source!I210</f>
        <v>1</v>
      </c>
      <c r="F461" s="74">
        <f>Source!AL210</f>
        <v>9396.08</v>
      </c>
      <c r="G461" s="75" t="s">
        <v>3</v>
      </c>
      <c r="H461" s="73">
        <f>Source!AW211</f>
        <v>1</v>
      </c>
      <c r="I461" s="74">
        <f>Source!P210</f>
        <v>9396.08</v>
      </c>
      <c r="J461" s="73">
        <f>IF(Source!BC211&lt;&gt; 0, Source!BC211, 1)</f>
        <v>7.57</v>
      </c>
      <c r="K461" s="74">
        <f>Source!P211</f>
        <v>71128.33</v>
      </c>
      <c r="Q461">
        <f>Source!X210</f>
        <v>0</v>
      </c>
      <c r="R461">
        <f>Source!X211</f>
        <v>0</v>
      </c>
      <c r="S461">
        <f>Source!Y210</f>
        <v>0</v>
      </c>
      <c r="T461">
        <f>Source!Y211</f>
        <v>0</v>
      </c>
      <c r="U461">
        <f>ROUND((175/100)*ROUND(Source!R210, 2), 2)</f>
        <v>0</v>
      </c>
      <c r="V461">
        <f>ROUND((0/100)*ROUND(Source!R211, 2), 2)</f>
        <v>0</v>
      </c>
      <c r="AC461">
        <v>5</v>
      </c>
    </row>
    <row r="462" spans="1:29" ht="14" x14ac:dyDescent="0.25">
      <c r="A462" s="76"/>
      <c r="B462" s="76"/>
      <c r="C462" s="77" t="s">
        <v>2592</v>
      </c>
      <c r="D462" s="76"/>
      <c r="E462" s="76"/>
      <c r="F462" s="76"/>
      <c r="G462" s="76"/>
      <c r="H462" s="78">
        <f>I461+0</f>
        <v>9396.08</v>
      </c>
      <c r="I462" s="78"/>
      <c r="J462" s="78">
        <f>K461+0</f>
        <v>71128.33</v>
      </c>
      <c r="K462" s="78"/>
      <c r="O462" s="63">
        <f>I461+0</f>
        <v>9396.08</v>
      </c>
      <c r="P462" s="63">
        <f>K461+0</f>
        <v>71128.33</v>
      </c>
    </row>
    <row r="464" spans="1:29" ht="54" x14ac:dyDescent="0.25">
      <c r="A464" s="71">
        <v>49</v>
      </c>
      <c r="B464" s="71" t="str">
        <f>Source!F212</f>
        <v>КА, п.17</v>
      </c>
      <c r="C464" s="71" t="s">
        <v>2614</v>
      </c>
      <c r="D464" s="72" t="str">
        <f>Source!H212</f>
        <v>ШТ</v>
      </c>
      <c r="E464" s="73">
        <f>Source!I212</f>
        <v>1</v>
      </c>
      <c r="F464" s="74">
        <f>Source!AL212</f>
        <v>14393.31</v>
      </c>
      <c r="G464" s="75" t="s">
        <v>3</v>
      </c>
      <c r="H464" s="73">
        <f>Source!AW213</f>
        <v>1</v>
      </c>
      <c r="I464" s="74">
        <f>Source!P212</f>
        <v>14393.31</v>
      </c>
      <c r="J464" s="73">
        <f>IF(Source!BC213&lt;&gt; 0, Source!BC213, 1)</f>
        <v>7.57</v>
      </c>
      <c r="K464" s="74">
        <f>Source!P213</f>
        <v>108957.36</v>
      </c>
      <c r="Q464">
        <f>Source!X212</f>
        <v>0</v>
      </c>
      <c r="R464">
        <f>Source!X213</f>
        <v>0</v>
      </c>
      <c r="S464">
        <f>Source!Y212</f>
        <v>0</v>
      </c>
      <c r="T464">
        <f>Source!Y213</f>
        <v>0</v>
      </c>
      <c r="U464">
        <f>ROUND((175/100)*ROUND(Source!R212, 2), 2)</f>
        <v>0</v>
      </c>
      <c r="V464">
        <f>ROUND((0/100)*ROUND(Source!R213, 2), 2)</f>
        <v>0</v>
      </c>
      <c r="AC464">
        <v>5</v>
      </c>
    </row>
    <row r="465" spans="1:29" ht="14" x14ac:dyDescent="0.25">
      <c r="A465" s="76"/>
      <c r="B465" s="76"/>
      <c r="C465" s="77" t="s">
        <v>2592</v>
      </c>
      <c r="D465" s="76"/>
      <c r="E465" s="76"/>
      <c r="F465" s="76"/>
      <c r="G465" s="76"/>
      <c r="H465" s="78">
        <f>I464+0</f>
        <v>14393.31</v>
      </c>
      <c r="I465" s="78"/>
      <c r="J465" s="78">
        <f>K464+0</f>
        <v>108957.36</v>
      </c>
      <c r="K465" s="78"/>
      <c r="O465" s="63">
        <f>I464+0</f>
        <v>14393.31</v>
      </c>
      <c r="P465" s="63">
        <f>K464+0</f>
        <v>108957.36</v>
      </c>
    </row>
    <row r="467" spans="1:29" ht="54" x14ac:dyDescent="0.25">
      <c r="A467" s="71">
        <v>50</v>
      </c>
      <c r="B467" s="71" t="str">
        <f>Source!F214</f>
        <v>КА, п.18</v>
      </c>
      <c r="C467" s="71" t="s">
        <v>2615</v>
      </c>
      <c r="D467" s="72" t="str">
        <f>Source!H214</f>
        <v>ШТ</v>
      </c>
      <c r="E467" s="73">
        <f>Source!I214</f>
        <v>1</v>
      </c>
      <c r="F467" s="74">
        <f>Source!AL214</f>
        <v>8683.89</v>
      </c>
      <c r="G467" s="75" t="s">
        <v>3</v>
      </c>
      <c r="H467" s="73">
        <f>Source!AW215</f>
        <v>1</v>
      </c>
      <c r="I467" s="74">
        <f>Source!P214</f>
        <v>8683.89</v>
      </c>
      <c r="J467" s="73">
        <f>IF(Source!BC215&lt;&gt; 0, Source!BC215, 1)</f>
        <v>7.57</v>
      </c>
      <c r="K467" s="74">
        <f>Source!P215</f>
        <v>65737.05</v>
      </c>
      <c r="Q467">
        <f>Source!X214</f>
        <v>0</v>
      </c>
      <c r="R467">
        <f>Source!X215</f>
        <v>0</v>
      </c>
      <c r="S467">
        <f>Source!Y214</f>
        <v>0</v>
      </c>
      <c r="T467">
        <f>Source!Y215</f>
        <v>0</v>
      </c>
      <c r="U467">
        <f>ROUND((175/100)*ROUND(Source!R214, 2), 2)</f>
        <v>0</v>
      </c>
      <c r="V467">
        <f>ROUND((0/100)*ROUND(Source!R215, 2), 2)</f>
        <v>0</v>
      </c>
      <c r="AC467">
        <v>5</v>
      </c>
    </row>
    <row r="468" spans="1:29" ht="14" x14ac:dyDescent="0.25">
      <c r="A468" s="76"/>
      <c r="B468" s="76"/>
      <c r="C468" s="77" t="s">
        <v>2592</v>
      </c>
      <c r="D468" s="76"/>
      <c r="E468" s="76"/>
      <c r="F468" s="76"/>
      <c r="G468" s="76"/>
      <c r="H468" s="78">
        <f>I467+0</f>
        <v>8683.89</v>
      </c>
      <c r="I468" s="78"/>
      <c r="J468" s="78">
        <f>K467+0</f>
        <v>65737.05</v>
      </c>
      <c r="K468" s="78"/>
      <c r="O468" s="63">
        <f>I467+0</f>
        <v>8683.89</v>
      </c>
      <c r="P468" s="63">
        <f>K467+0</f>
        <v>65737.05</v>
      </c>
    </row>
    <row r="470" spans="1:29" ht="54" x14ac:dyDescent="0.25">
      <c r="A470" s="71">
        <v>51</v>
      </c>
      <c r="B470" s="71" t="str">
        <f>Source!F216</f>
        <v>КА, п.19</v>
      </c>
      <c r="C470" s="71" t="s">
        <v>2616</v>
      </c>
      <c r="D470" s="72" t="str">
        <f>Source!H216</f>
        <v>ШТ</v>
      </c>
      <c r="E470" s="73">
        <f>Source!I216</f>
        <v>1</v>
      </c>
      <c r="F470" s="74">
        <f>Source!AL216</f>
        <v>9027.9</v>
      </c>
      <c r="G470" s="75" t="s">
        <v>3</v>
      </c>
      <c r="H470" s="73">
        <f>Source!AW217</f>
        <v>1</v>
      </c>
      <c r="I470" s="74">
        <f>Source!P216</f>
        <v>9027.9</v>
      </c>
      <c r="J470" s="73">
        <f>IF(Source!BC217&lt;&gt; 0, Source!BC217, 1)</f>
        <v>7.57</v>
      </c>
      <c r="K470" s="74">
        <f>Source!P217</f>
        <v>68341.2</v>
      </c>
      <c r="Q470">
        <f>Source!X216</f>
        <v>0</v>
      </c>
      <c r="R470">
        <f>Source!X217</f>
        <v>0</v>
      </c>
      <c r="S470">
        <f>Source!Y216</f>
        <v>0</v>
      </c>
      <c r="T470">
        <f>Source!Y217</f>
        <v>0</v>
      </c>
      <c r="U470">
        <f>ROUND((175/100)*ROUND(Source!R216, 2), 2)</f>
        <v>0</v>
      </c>
      <c r="V470">
        <f>ROUND((0/100)*ROUND(Source!R217, 2), 2)</f>
        <v>0</v>
      </c>
      <c r="AC470">
        <v>5</v>
      </c>
    </row>
    <row r="471" spans="1:29" ht="14" x14ac:dyDescent="0.25">
      <c r="A471" s="76"/>
      <c r="B471" s="76"/>
      <c r="C471" s="77" t="s">
        <v>2592</v>
      </c>
      <c r="D471" s="76"/>
      <c r="E471" s="76"/>
      <c r="F471" s="76"/>
      <c r="G471" s="76"/>
      <c r="H471" s="78">
        <f>I470+0</f>
        <v>9027.9</v>
      </c>
      <c r="I471" s="78"/>
      <c r="J471" s="78">
        <f>K470+0</f>
        <v>68341.2</v>
      </c>
      <c r="K471" s="78"/>
      <c r="O471" s="63">
        <f>I470+0</f>
        <v>9027.9</v>
      </c>
      <c r="P471" s="63">
        <f>K470+0</f>
        <v>68341.2</v>
      </c>
    </row>
    <row r="473" spans="1:29" ht="54" x14ac:dyDescent="0.25">
      <c r="A473" s="71">
        <v>52</v>
      </c>
      <c r="B473" s="71" t="str">
        <f>Source!F218</f>
        <v>КА, п.20</v>
      </c>
      <c r="C473" s="71" t="s">
        <v>2617</v>
      </c>
      <c r="D473" s="72" t="str">
        <f>Source!H218</f>
        <v>ШТ</v>
      </c>
      <c r="E473" s="73">
        <f>Source!I218</f>
        <v>1</v>
      </c>
      <c r="F473" s="74">
        <f>Source!AL218</f>
        <v>10447.299999999999</v>
      </c>
      <c r="G473" s="75" t="s">
        <v>3</v>
      </c>
      <c r="H473" s="73">
        <f>Source!AW219</f>
        <v>1</v>
      </c>
      <c r="I473" s="74">
        <f>Source!P218</f>
        <v>10447.299999999999</v>
      </c>
      <c r="J473" s="73">
        <f>IF(Source!BC219&lt;&gt; 0, Source!BC219, 1)</f>
        <v>7.57</v>
      </c>
      <c r="K473" s="74">
        <f>Source!P219</f>
        <v>79086.06</v>
      </c>
      <c r="Q473">
        <f>Source!X218</f>
        <v>0</v>
      </c>
      <c r="R473">
        <f>Source!X219</f>
        <v>0</v>
      </c>
      <c r="S473">
        <f>Source!Y218</f>
        <v>0</v>
      </c>
      <c r="T473">
        <f>Source!Y219</f>
        <v>0</v>
      </c>
      <c r="U473">
        <f>ROUND((175/100)*ROUND(Source!R218, 2), 2)</f>
        <v>0</v>
      </c>
      <c r="V473">
        <f>ROUND((0/100)*ROUND(Source!R219, 2), 2)</f>
        <v>0</v>
      </c>
      <c r="AC473">
        <v>5</v>
      </c>
    </row>
    <row r="474" spans="1:29" ht="14" x14ac:dyDescent="0.25">
      <c r="A474" s="76"/>
      <c r="B474" s="76"/>
      <c r="C474" s="77" t="s">
        <v>2592</v>
      </c>
      <c r="D474" s="76"/>
      <c r="E474" s="76"/>
      <c r="F474" s="76"/>
      <c r="G474" s="76"/>
      <c r="H474" s="78">
        <f>I473+0</f>
        <v>10447.299999999999</v>
      </c>
      <c r="I474" s="78"/>
      <c r="J474" s="78">
        <f>K473+0</f>
        <v>79086.06</v>
      </c>
      <c r="K474" s="78"/>
      <c r="O474" s="63">
        <f>I473+0</f>
        <v>10447.299999999999</v>
      </c>
      <c r="P474" s="63">
        <f>K473+0</f>
        <v>79086.06</v>
      </c>
    </row>
    <row r="476" spans="1:29" ht="56" x14ac:dyDescent="0.25">
      <c r="A476" s="47">
        <v>53</v>
      </c>
      <c r="B476" s="47" t="str">
        <f>Source!F220</f>
        <v>4.8-240-4</v>
      </c>
      <c r="C476" s="47" t="s">
        <v>324</v>
      </c>
      <c r="D476" s="49" t="str">
        <f>Source!H220</f>
        <v>1  ШТ.</v>
      </c>
      <c r="E476" s="48">
        <f>Source!I220</f>
        <v>35</v>
      </c>
      <c r="F476" s="51"/>
      <c r="G476" s="50"/>
      <c r="H476" s="48"/>
      <c r="I476" s="51"/>
      <c r="J476" s="48"/>
      <c r="K476" s="51"/>
      <c r="Q476">
        <f>Source!X220</f>
        <v>1276.23</v>
      </c>
      <c r="R476">
        <f>Source!X221</f>
        <v>71915.509999999995</v>
      </c>
      <c r="S476">
        <f>Source!Y220</f>
        <v>671.01</v>
      </c>
      <c r="T476">
        <f>Source!Y221</f>
        <v>37811.25</v>
      </c>
      <c r="U476">
        <f>ROUND((175/100)*ROUND(Source!R220, 2), 2)</f>
        <v>243.18</v>
      </c>
      <c r="V476">
        <f>ROUND((0/100)*ROUND(Source!R221, 2), 2)</f>
        <v>0</v>
      </c>
      <c r="AC476">
        <v>0</v>
      </c>
    </row>
    <row r="477" spans="1:29" x14ac:dyDescent="0.25">
      <c r="C477" s="64" t="str">
        <f>"Объем: "&amp;Source!I220&amp;"=31+"&amp;"4"</f>
        <v>Объем: 35=31+4</v>
      </c>
    </row>
    <row r="478" spans="1:29" ht="14.5" x14ac:dyDescent="0.25">
      <c r="A478" s="47"/>
      <c r="B478" s="47"/>
      <c r="C478" s="47" t="s">
        <v>2581</v>
      </c>
      <c r="D478" s="49"/>
      <c r="E478" s="48"/>
      <c r="F478" s="51">
        <f>Source!AO220</f>
        <v>26.76</v>
      </c>
      <c r="G478" s="52" t="s">
        <v>231</v>
      </c>
      <c r="H478" s="48">
        <f>Source!AV221</f>
        <v>1.0469999999999999</v>
      </c>
      <c r="I478" s="51">
        <f>Source!S220</f>
        <v>1176.74</v>
      </c>
      <c r="J478" s="48">
        <f>IF(Source!BA221&lt;&gt; 0, Source!BA221, 1)</f>
        <v>56.35</v>
      </c>
      <c r="K478" s="51">
        <f>Source!S221</f>
        <v>66309.3</v>
      </c>
    </row>
    <row r="479" spans="1:29" ht="14.5" x14ac:dyDescent="0.25">
      <c r="A479" s="47"/>
      <c r="B479" s="47"/>
      <c r="C479" s="47" t="s">
        <v>2583</v>
      </c>
      <c r="D479" s="49"/>
      <c r="E479" s="48"/>
      <c r="F479" s="51">
        <f>Source!AM220</f>
        <v>17.420000000000002</v>
      </c>
      <c r="G479" s="52" t="s">
        <v>231</v>
      </c>
      <c r="H479" s="48">
        <f>Source!AV221</f>
        <v>1.0469999999999999</v>
      </c>
      <c r="I479" s="51">
        <f>Source!Q220</f>
        <v>766.03</v>
      </c>
      <c r="J479" s="48">
        <f>IF(Source!BB221&lt;&gt; 0, Source!BB221, 1)</f>
        <v>19.89</v>
      </c>
      <c r="K479" s="51">
        <f>Source!Q221</f>
        <v>15236.34</v>
      </c>
    </row>
    <row r="480" spans="1:29" ht="14.5" x14ac:dyDescent="0.25">
      <c r="A480" s="47"/>
      <c r="B480" s="47"/>
      <c r="C480" s="47" t="s">
        <v>2584</v>
      </c>
      <c r="D480" s="49"/>
      <c r="E480" s="48"/>
      <c r="F480" s="51">
        <f>Source!AN220</f>
        <v>3.16</v>
      </c>
      <c r="G480" s="52" t="s">
        <v>231</v>
      </c>
      <c r="H480" s="48">
        <f>Source!AV221</f>
        <v>1.0469999999999999</v>
      </c>
      <c r="I480" s="53">
        <f>Source!R220</f>
        <v>138.96</v>
      </c>
      <c r="J480" s="48">
        <f>IF(Source!BS221&lt;&gt; 0, Source!BS221, 1)</f>
        <v>56.35</v>
      </c>
      <c r="K480" s="53">
        <f>Source!R221</f>
        <v>7830.4</v>
      </c>
    </row>
    <row r="481" spans="1:29" ht="14.5" x14ac:dyDescent="0.25">
      <c r="A481" s="47"/>
      <c r="B481" s="47"/>
      <c r="C481" s="47" t="s">
        <v>2594</v>
      </c>
      <c r="D481" s="49"/>
      <c r="E481" s="48"/>
      <c r="F481" s="51">
        <f>Source!AL220</f>
        <v>1.46</v>
      </c>
      <c r="G481" s="52" t="s">
        <v>3</v>
      </c>
      <c r="H481" s="48">
        <f>Source!AW221</f>
        <v>1</v>
      </c>
      <c r="I481" s="51">
        <f>Source!P220</f>
        <v>51.1</v>
      </c>
      <c r="J481" s="48">
        <f>IF(Source!BC221&lt;&gt; 0, Source!BC221, 1)</f>
        <v>11.05</v>
      </c>
      <c r="K481" s="51">
        <f>Source!P221</f>
        <v>564.66</v>
      </c>
    </row>
    <row r="482" spans="1:29" ht="56" x14ac:dyDescent="0.25">
      <c r="A482" s="47" t="s">
        <v>326</v>
      </c>
      <c r="B482" s="47" t="str">
        <f>Source!F222</f>
        <v>1.1-1-8146</v>
      </c>
      <c r="C482" s="47" t="s">
        <v>221</v>
      </c>
      <c r="D482" s="49" t="str">
        <f>Source!H222</f>
        <v>кг</v>
      </c>
      <c r="E482" s="48">
        <f>Source!I222</f>
        <v>3.5</v>
      </c>
      <c r="F482" s="51">
        <f>Source!AK222</f>
        <v>31.08</v>
      </c>
      <c r="G482" s="52" t="s">
        <v>3</v>
      </c>
      <c r="H482" s="48">
        <f>Source!AW223</f>
        <v>1</v>
      </c>
      <c r="I482" s="51">
        <f>Source!O222</f>
        <v>108.78</v>
      </c>
      <c r="J482" s="48">
        <f>IF(Source!BC223&lt;&gt; 0, Source!BC223, 1)</f>
        <v>3.59</v>
      </c>
      <c r="K482" s="51">
        <f>Source!O223</f>
        <v>390.52</v>
      </c>
      <c r="Q482">
        <f>Source!X222</f>
        <v>0</v>
      </c>
      <c r="R482">
        <f>Source!X223</f>
        <v>0</v>
      </c>
      <c r="S482">
        <f>Source!Y222</f>
        <v>0</v>
      </c>
      <c r="T482">
        <f>Source!Y223</f>
        <v>0</v>
      </c>
      <c r="U482">
        <f>ROUND((175/100)*ROUND(Source!R222, 2), 2)</f>
        <v>0</v>
      </c>
      <c r="V482">
        <f>ROUND((0/100)*ROUND(Source!R223, 2), 2)</f>
        <v>0</v>
      </c>
      <c r="AC482">
        <v>3</v>
      </c>
    </row>
    <row r="483" spans="1:29" ht="14.5" x14ac:dyDescent="0.25">
      <c r="A483" s="47"/>
      <c r="B483" s="47"/>
      <c r="C483" s="47" t="s">
        <v>2585</v>
      </c>
      <c r="D483" s="49" t="s">
        <v>2586</v>
      </c>
      <c r="E483" s="48">
        <f>Source!BZ221</f>
        <v>97</v>
      </c>
      <c r="F483" s="51"/>
      <c r="G483" s="50"/>
      <c r="H483" s="48"/>
      <c r="I483" s="51">
        <f>SUM(Q476:Q482)</f>
        <v>1276.23</v>
      </c>
      <c r="J483" s="48">
        <f>Source!AT221</f>
        <v>97</v>
      </c>
      <c r="K483" s="51">
        <f>SUM(R476:R482)</f>
        <v>71915.509999999995</v>
      </c>
    </row>
    <row r="484" spans="1:29" ht="14.5" x14ac:dyDescent="0.25">
      <c r="A484" s="47"/>
      <c r="B484" s="47"/>
      <c r="C484" s="47" t="s">
        <v>2587</v>
      </c>
      <c r="D484" s="49" t="s">
        <v>2586</v>
      </c>
      <c r="E484" s="48">
        <f>Source!CA221</f>
        <v>51</v>
      </c>
      <c r="F484" s="51"/>
      <c r="G484" s="50"/>
      <c r="H484" s="48"/>
      <c r="I484" s="51">
        <f>SUM(S476:S483)</f>
        <v>671.01</v>
      </c>
      <c r="J484" s="48">
        <f>Source!AU221</f>
        <v>51</v>
      </c>
      <c r="K484" s="51">
        <f>SUM(T476:T483)</f>
        <v>37811.25</v>
      </c>
    </row>
    <row r="485" spans="1:29" ht="14.5" x14ac:dyDescent="0.25">
      <c r="A485" s="54"/>
      <c r="B485" s="54"/>
      <c r="C485" s="54" t="s">
        <v>2588</v>
      </c>
      <c r="D485" s="55" t="s">
        <v>2589</v>
      </c>
      <c r="E485" s="56">
        <f>Source!AQ220</f>
        <v>2.06</v>
      </c>
      <c r="F485" s="57"/>
      <c r="G485" s="58" t="s">
        <v>231</v>
      </c>
      <c r="H485" s="56">
        <f>Source!AV221</f>
        <v>1.0469999999999999</v>
      </c>
      <c r="I485" s="57">
        <f>Source!U220</f>
        <v>90.586439999999982</v>
      </c>
      <c r="J485" s="56"/>
      <c r="K485" s="57"/>
    </row>
    <row r="486" spans="1:29" ht="14" x14ac:dyDescent="0.25">
      <c r="C486" s="59" t="s">
        <v>2590</v>
      </c>
      <c r="H486" s="60">
        <f>I478+I479+I481+I483+I484+SUM(I482:I482)-SUMIF(AC482:AC482, 5, I482:I482)-SUMIF(AC482:AC482, 6, I482:I482)</f>
        <v>4049.89</v>
      </c>
      <c r="I486" s="60"/>
      <c r="J486" s="60">
        <f>K478+K479+K481+K483+K484+SUM(K482:K482)-SUMIF(AC482:AC482, 5, K482:K482)-SUMIF(AC482:AC482, 6, K482:K482)</f>
        <v>192227.58</v>
      </c>
      <c r="K486" s="60"/>
    </row>
    <row r="487" spans="1:29" ht="14" hidden="1" x14ac:dyDescent="0.25">
      <c r="C487" s="59" t="s">
        <v>2591</v>
      </c>
      <c r="H487" s="62">
        <f>SUMIF(AC482:AC482, 5, I482:I482)+SUMIF(AC482:AC482, 6, I482:I482)</f>
        <v>0</v>
      </c>
      <c r="I487" s="62"/>
      <c r="J487" s="62">
        <f>SUMIF(AC482:AC482, 5, K482:K482)+SUMIF(AC482:AC482, 6, K482:K482)</f>
        <v>0</v>
      </c>
      <c r="K487" s="62"/>
    </row>
    <row r="488" spans="1:29" ht="14" x14ac:dyDescent="0.25">
      <c r="C488" s="59" t="s">
        <v>2592</v>
      </c>
      <c r="H488" s="62">
        <f>I478+I479+I481+I483+I484+SUM(I482:I482)</f>
        <v>4049.89</v>
      </c>
      <c r="I488" s="62"/>
      <c r="J488" s="62">
        <f>K478+K479+K481+K483+K484+SUM(K482:K482)</f>
        <v>192227.58</v>
      </c>
      <c r="K488" s="62"/>
      <c r="O488" s="63">
        <f>I478+I479+I481+I483+I484+SUM(I482:I482)</f>
        <v>4049.89</v>
      </c>
      <c r="P488" s="63">
        <f>K478+K479+K481+K483+K484+SUM(K482:K482)</f>
        <v>192227.58</v>
      </c>
    </row>
    <row r="490" spans="1:29" ht="54" x14ac:dyDescent="0.25">
      <c r="A490" s="71">
        <v>54</v>
      </c>
      <c r="B490" s="71" t="str">
        <f>Source!F224</f>
        <v>КА, п.21</v>
      </c>
      <c r="C490" s="71" t="s">
        <v>2618</v>
      </c>
      <c r="D490" s="72" t="str">
        <f>Source!H224</f>
        <v>ШТ</v>
      </c>
      <c r="E490" s="73">
        <f>Source!I224</f>
        <v>1</v>
      </c>
      <c r="F490" s="74">
        <f>Source!AL224</f>
        <v>3368.66</v>
      </c>
      <c r="G490" s="75" t="s">
        <v>3</v>
      </c>
      <c r="H490" s="73">
        <f>Source!AW225</f>
        <v>1</v>
      </c>
      <c r="I490" s="74">
        <f>Source!P224</f>
        <v>3368.66</v>
      </c>
      <c r="J490" s="73">
        <f>IF(Source!BC225&lt;&gt; 0, Source!BC225, 1)</f>
        <v>7.57</v>
      </c>
      <c r="K490" s="74">
        <f>Source!P225</f>
        <v>25500.76</v>
      </c>
      <c r="Q490">
        <f>Source!X224</f>
        <v>0</v>
      </c>
      <c r="R490">
        <f>Source!X225</f>
        <v>0</v>
      </c>
      <c r="S490">
        <f>Source!Y224</f>
        <v>0</v>
      </c>
      <c r="T490">
        <f>Source!Y225</f>
        <v>0</v>
      </c>
      <c r="U490">
        <f>ROUND((175/100)*ROUND(Source!R224, 2), 2)</f>
        <v>0</v>
      </c>
      <c r="V490">
        <f>ROUND((0/100)*ROUND(Source!R225, 2), 2)</f>
        <v>0</v>
      </c>
      <c r="AC490">
        <v>5</v>
      </c>
    </row>
    <row r="491" spans="1:29" ht="14" x14ac:dyDescent="0.25">
      <c r="A491" s="76"/>
      <c r="B491" s="76"/>
      <c r="C491" s="77" t="s">
        <v>2592</v>
      </c>
      <c r="D491" s="76"/>
      <c r="E491" s="76"/>
      <c r="F491" s="76"/>
      <c r="G491" s="76"/>
      <c r="H491" s="78">
        <f>I490+0</f>
        <v>3368.66</v>
      </c>
      <c r="I491" s="78"/>
      <c r="J491" s="78">
        <f>K490+0</f>
        <v>25500.76</v>
      </c>
      <c r="K491" s="78"/>
      <c r="O491" s="63">
        <f>I490+0</f>
        <v>3368.66</v>
      </c>
      <c r="P491" s="63">
        <f>K490+0</f>
        <v>25500.76</v>
      </c>
    </row>
    <row r="493" spans="1:29" ht="54" x14ac:dyDescent="0.25">
      <c r="A493" s="71">
        <v>55</v>
      </c>
      <c r="B493" s="71" t="str">
        <f>Source!F226</f>
        <v>КА, п.22</v>
      </c>
      <c r="C493" s="71" t="s">
        <v>2619</v>
      </c>
      <c r="D493" s="72" t="str">
        <f>Source!H226</f>
        <v>ШТ</v>
      </c>
      <c r="E493" s="73">
        <f>Source!I226</f>
        <v>1</v>
      </c>
      <c r="F493" s="74">
        <f>Source!AL226</f>
        <v>3300.4599999999996</v>
      </c>
      <c r="G493" s="75" t="s">
        <v>3</v>
      </c>
      <c r="H493" s="73">
        <f>Source!AW227</f>
        <v>1</v>
      </c>
      <c r="I493" s="74">
        <f>Source!P226</f>
        <v>3300.46</v>
      </c>
      <c r="J493" s="73">
        <f>IF(Source!BC227&lt;&gt; 0, Source!BC227, 1)</f>
        <v>7.57</v>
      </c>
      <c r="K493" s="74">
        <f>Source!P227</f>
        <v>24984.48</v>
      </c>
      <c r="Q493">
        <f>Source!X226</f>
        <v>0</v>
      </c>
      <c r="R493">
        <f>Source!X227</f>
        <v>0</v>
      </c>
      <c r="S493">
        <f>Source!Y226</f>
        <v>0</v>
      </c>
      <c r="T493">
        <f>Source!Y227</f>
        <v>0</v>
      </c>
      <c r="U493">
        <f>ROUND((175/100)*ROUND(Source!R226, 2), 2)</f>
        <v>0</v>
      </c>
      <c r="V493">
        <f>ROUND((0/100)*ROUND(Source!R227, 2), 2)</f>
        <v>0</v>
      </c>
      <c r="AC493">
        <v>5</v>
      </c>
    </row>
    <row r="494" spans="1:29" ht="14" x14ac:dyDescent="0.25">
      <c r="A494" s="76"/>
      <c r="B494" s="76"/>
      <c r="C494" s="77" t="s">
        <v>2592</v>
      </c>
      <c r="D494" s="76"/>
      <c r="E494" s="76"/>
      <c r="F494" s="76"/>
      <c r="G494" s="76"/>
      <c r="H494" s="78">
        <f>I493+0</f>
        <v>3300.46</v>
      </c>
      <c r="I494" s="78"/>
      <c r="J494" s="78">
        <f>K493+0</f>
        <v>24984.48</v>
      </c>
      <c r="K494" s="78"/>
      <c r="O494" s="63">
        <f>I493+0</f>
        <v>3300.46</v>
      </c>
      <c r="P494" s="63">
        <f>K493+0</f>
        <v>24984.48</v>
      </c>
    </row>
    <row r="496" spans="1:29" ht="54" x14ac:dyDescent="0.25">
      <c r="A496" s="71">
        <v>56</v>
      </c>
      <c r="B496" s="71" t="str">
        <f>Source!F228</f>
        <v>КА, п.23</v>
      </c>
      <c r="C496" s="71" t="s">
        <v>2620</v>
      </c>
      <c r="D496" s="72" t="str">
        <f>Source!H228</f>
        <v>ШТ</v>
      </c>
      <c r="E496" s="73">
        <f>Source!I228</f>
        <v>1</v>
      </c>
      <c r="F496" s="74">
        <f>Source!AL228</f>
        <v>4607.5600000000004</v>
      </c>
      <c r="G496" s="75" t="s">
        <v>3</v>
      </c>
      <c r="H496" s="73">
        <f>Source!AW229</f>
        <v>1</v>
      </c>
      <c r="I496" s="74">
        <f>Source!P228</f>
        <v>4607.5600000000004</v>
      </c>
      <c r="J496" s="73">
        <f>IF(Source!BC229&lt;&gt; 0, Source!BC229, 1)</f>
        <v>7.57</v>
      </c>
      <c r="K496" s="74">
        <f>Source!P229</f>
        <v>34879.230000000003</v>
      </c>
      <c r="Q496">
        <f>Source!X228</f>
        <v>0</v>
      </c>
      <c r="R496">
        <f>Source!X229</f>
        <v>0</v>
      </c>
      <c r="S496">
        <f>Source!Y228</f>
        <v>0</v>
      </c>
      <c r="T496">
        <f>Source!Y229</f>
        <v>0</v>
      </c>
      <c r="U496">
        <f>ROUND((175/100)*ROUND(Source!R228, 2), 2)</f>
        <v>0</v>
      </c>
      <c r="V496">
        <f>ROUND((0/100)*ROUND(Source!R229, 2), 2)</f>
        <v>0</v>
      </c>
      <c r="AC496">
        <v>5</v>
      </c>
    </row>
    <row r="497" spans="1:29" ht="14" x14ac:dyDescent="0.25">
      <c r="A497" s="76"/>
      <c r="B497" s="76"/>
      <c r="C497" s="77" t="s">
        <v>2592</v>
      </c>
      <c r="D497" s="76"/>
      <c r="E497" s="76"/>
      <c r="F497" s="76"/>
      <c r="G497" s="76"/>
      <c r="H497" s="78">
        <f>I496+0</f>
        <v>4607.5600000000004</v>
      </c>
      <c r="I497" s="78"/>
      <c r="J497" s="78">
        <f>K496+0</f>
        <v>34879.230000000003</v>
      </c>
      <c r="K497" s="78"/>
      <c r="O497" s="63">
        <f>I496+0</f>
        <v>4607.5600000000004</v>
      </c>
      <c r="P497" s="63">
        <f>K496+0</f>
        <v>34879.230000000003</v>
      </c>
    </row>
    <row r="499" spans="1:29" ht="54" x14ac:dyDescent="0.25">
      <c r="A499" s="71">
        <v>57</v>
      </c>
      <c r="B499" s="71" t="str">
        <f>Source!F230</f>
        <v>КА, п.24</v>
      </c>
      <c r="C499" s="71" t="s">
        <v>2621</v>
      </c>
      <c r="D499" s="72" t="str">
        <f>Source!H230</f>
        <v>ШТ</v>
      </c>
      <c r="E499" s="73">
        <f>Source!I230</f>
        <v>1</v>
      </c>
      <c r="F499" s="74">
        <f>Source!AL230</f>
        <v>3730.5899999999997</v>
      </c>
      <c r="G499" s="75" t="s">
        <v>3</v>
      </c>
      <c r="H499" s="73">
        <f>Source!AW231</f>
        <v>1</v>
      </c>
      <c r="I499" s="74">
        <f>Source!P230</f>
        <v>3730.59</v>
      </c>
      <c r="J499" s="73">
        <f>IF(Source!BC231&lt;&gt; 0, Source!BC231, 1)</f>
        <v>7.57</v>
      </c>
      <c r="K499" s="74">
        <f>Source!P231</f>
        <v>28240.57</v>
      </c>
      <c r="Q499">
        <f>Source!X230</f>
        <v>0</v>
      </c>
      <c r="R499">
        <f>Source!X231</f>
        <v>0</v>
      </c>
      <c r="S499">
        <f>Source!Y230</f>
        <v>0</v>
      </c>
      <c r="T499">
        <f>Source!Y231</f>
        <v>0</v>
      </c>
      <c r="U499">
        <f>ROUND((175/100)*ROUND(Source!R230, 2), 2)</f>
        <v>0</v>
      </c>
      <c r="V499">
        <f>ROUND((0/100)*ROUND(Source!R231, 2), 2)</f>
        <v>0</v>
      </c>
      <c r="AC499">
        <v>5</v>
      </c>
    </row>
    <row r="500" spans="1:29" ht="14" x14ac:dyDescent="0.25">
      <c r="A500" s="76"/>
      <c r="B500" s="76"/>
      <c r="C500" s="77" t="s">
        <v>2592</v>
      </c>
      <c r="D500" s="76"/>
      <c r="E500" s="76"/>
      <c r="F500" s="76"/>
      <c r="G500" s="76"/>
      <c r="H500" s="78">
        <f>I499+0</f>
        <v>3730.59</v>
      </c>
      <c r="I500" s="78"/>
      <c r="J500" s="78">
        <f>K499+0</f>
        <v>28240.57</v>
      </c>
      <c r="K500" s="78"/>
      <c r="O500" s="63">
        <f>I499+0</f>
        <v>3730.59</v>
      </c>
      <c r="P500" s="63">
        <f>K499+0</f>
        <v>28240.57</v>
      </c>
    </row>
    <row r="502" spans="1:29" ht="54" x14ac:dyDescent="0.25">
      <c r="A502" s="71">
        <v>58</v>
      </c>
      <c r="B502" s="71" t="str">
        <f>Source!F232</f>
        <v>КА, п.25</v>
      </c>
      <c r="C502" s="71" t="s">
        <v>2622</v>
      </c>
      <c r="D502" s="72" t="str">
        <f>Source!H232</f>
        <v>ШТ</v>
      </c>
      <c r="E502" s="73">
        <f>Source!I232</f>
        <v>1</v>
      </c>
      <c r="F502" s="74">
        <f>Source!AL232</f>
        <v>3414.61</v>
      </c>
      <c r="G502" s="75" t="s">
        <v>3</v>
      </c>
      <c r="H502" s="73">
        <f>Source!AW233</f>
        <v>1</v>
      </c>
      <c r="I502" s="74">
        <f>Source!P232</f>
        <v>3414.61</v>
      </c>
      <c r="J502" s="73">
        <f>IF(Source!BC233&lt;&gt; 0, Source!BC233, 1)</f>
        <v>7.57</v>
      </c>
      <c r="K502" s="74">
        <f>Source!P233</f>
        <v>25848.6</v>
      </c>
      <c r="Q502">
        <f>Source!X232</f>
        <v>0</v>
      </c>
      <c r="R502">
        <f>Source!X233</f>
        <v>0</v>
      </c>
      <c r="S502">
        <f>Source!Y232</f>
        <v>0</v>
      </c>
      <c r="T502">
        <f>Source!Y233</f>
        <v>0</v>
      </c>
      <c r="U502">
        <f>ROUND((175/100)*ROUND(Source!R232, 2), 2)</f>
        <v>0</v>
      </c>
      <c r="V502">
        <f>ROUND((0/100)*ROUND(Source!R233, 2), 2)</f>
        <v>0</v>
      </c>
      <c r="AC502">
        <v>5</v>
      </c>
    </row>
    <row r="503" spans="1:29" ht="14" x14ac:dyDescent="0.25">
      <c r="A503" s="76"/>
      <c r="B503" s="76"/>
      <c r="C503" s="77" t="s">
        <v>2592</v>
      </c>
      <c r="D503" s="76"/>
      <c r="E503" s="76"/>
      <c r="F503" s="76"/>
      <c r="G503" s="76"/>
      <c r="H503" s="78">
        <f>I502+0</f>
        <v>3414.61</v>
      </c>
      <c r="I503" s="78"/>
      <c r="J503" s="78">
        <f>K502+0</f>
        <v>25848.6</v>
      </c>
      <c r="K503" s="78"/>
      <c r="O503" s="63">
        <f>I502+0</f>
        <v>3414.61</v>
      </c>
      <c r="P503" s="63">
        <f>K502+0</f>
        <v>25848.6</v>
      </c>
    </row>
    <row r="505" spans="1:29" ht="54" x14ac:dyDescent="0.25">
      <c r="A505" s="71">
        <v>59</v>
      </c>
      <c r="B505" s="71" t="str">
        <f>Source!F234</f>
        <v>КА, п.26</v>
      </c>
      <c r="C505" s="71" t="s">
        <v>2623</v>
      </c>
      <c r="D505" s="72" t="str">
        <f>Source!H234</f>
        <v>ШТ</v>
      </c>
      <c r="E505" s="73">
        <f>Source!I234</f>
        <v>1</v>
      </c>
      <c r="F505" s="74">
        <f>Source!AL234</f>
        <v>2923.22</v>
      </c>
      <c r="G505" s="75" t="s">
        <v>3</v>
      </c>
      <c r="H505" s="73">
        <f>Source!AW235</f>
        <v>1</v>
      </c>
      <c r="I505" s="74">
        <f>Source!P234</f>
        <v>2923.22</v>
      </c>
      <c r="J505" s="73">
        <f>IF(Source!BC235&lt;&gt; 0, Source!BC235, 1)</f>
        <v>7.57</v>
      </c>
      <c r="K505" s="74">
        <f>Source!P235</f>
        <v>22128.78</v>
      </c>
      <c r="Q505">
        <f>Source!X234</f>
        <v>0</v>
      </c>
      <c r="R505">
        <f>Source!X235</f>
        <v>0</v>
      </c>
      <c r="S505">
        <f>Source!Y234</f>
        <v>0</v>
      </c>
      <c r="T505">
        <f>Source!Y235</f>
        <v>0</v>
      </c>
      <c r="U505">
        <f>ROUND((175/100)*ROUND(Source!R234, 2), 2)</f>
        <v>0</v>
      </c>
      <c r="V505">
        <f>ROUND((0/100)*ROUND(Source!R235, 2), 2)</f>
        <v>0</v>
      </c>
      <c r="AC505">
        <v>5</v>
      </c>
    </row>
    <row r="506" spans="1:29" ht="14" x14ac:dyDescent="0.25">
      <c r="A506" s="76"/>
      <c r="B506" s="76"/>
      <c r="C506" s="77" t="s">
        <v>2592</v>
      </c>
      <c r="D506" s="76"/>
      <c r="E506" s="76"/>
      <c r="F506" s="76"/>
      <c r="G506" s="76"/>
      <c r="H506" s="78">
        <f>I505+0</f>
        <v>2923.22</v>
      </c>
      <c r="I506" s="78"/>
      <c r="J506" s="78">
        <f>K505+0</f>
        <v>22128.78</v>
      </c>
      <c r="K506" s="78"/>
      <c r="O506" s="63">
        <f>I505+0</f>
        <v>2923.22</v>
      </c>
      <c r="P506" s="63">
        <f>K505+0</f>
        <v>22128.78</v>
      </c>
    </row>
    <row r="508" spans="1:29" ht="54" x14ac:dyDescent="0.25">
      <c r="A508" s="71">
        <v>60</v>
      </c>
      <c r="B508" s="71" t="str">
        <f>Source!F236</f>
        <v>КА, п.27</v>
      </c>
      <c r="C508" s="71" t="s">
        <v>2624</v>
      </c>
      <c r="D508" s="72" t="str">
        <f>Source!H236</f>
        <v>ШТ</v>
      </c>
      <c r="E508" s="73">
        <f>Source!I236</f>
        <v>1</v>
      </c>
      <c r="F508" s="74">
        <f>Source!AL236</f>
        <v>2923.22</v>
      </c>
      <c r="G508" s="75" t="s">
        <v>3</v>
      </c>
      <c r="H508" s="73">
        <f>Source!AW237</f>
        <v>1</v>
      </c>
      <c r="I508" s="74">
        <f>Source!P236</f>
        <v>2923.22</v>
      </c>
      <c r="J508" s="73">
        <f>IF(Source!BC237&lt;&gt; 0, Source!BC237, 1)</f>
        <v>7.57</v>
      </c>
      <c r="K508" s="74">
        <f>Source!P237</f>
        <v>22128.78</v>
      </c>
      <c r="Q508">
        <f>Source!X236</f>
        <v>0</v>
      </c>
      <c r="R508">
        <f>Source!X237</f>
        <v>0</v>
      </c>
      <c r="S508">
        <f>Source!Y236</f>
        <v>0</v>
      </c>
      <c r="T508">
        <f>Source!Y237</f>
        <v>0</v>
      </c>
      <c r="U508">
        <f>ROUND((175/100)*ROUND(Source!R236, 2), 2)</f>
        <v>0</v>
      </c>
      <c r="V508">
        <f>ROUND((0/100)*ROUND(Source!R237, 2), 2)</f>
        <v>0</v>
      </c>
      <c r="AC508">
        <v>5</v>
      </c>
    </row>
    <row r="509" spans="1:29" ht="14" x14ac:dyDescent="0.25">
      <c r="A509" s="76"/>
      <c r="B509" s="76"/>
      <c r="C509" s="77" t="s">
        <v>2592</v>
      </c>
      <c r="D509" s="76"/>
      <c r="E509" s="76"/>
      <c r="F509" s="76"/>
      <c r="G509" s="76"/>
      <c r="H509" s="78">
        <f>I508+0</f>
        <v>2923.22</v>
      </c>
      <c r="I509" s="78"/>
      <c r="J509" s="78">
        <f>K508+0</f>
        <v>22128.78</v>
      </c>
      <c r="K509" s="78"/>
      <c r="O509" s="63">
        <f>I508+0</f>
        <v>2923.22</v>
      </c>
      <c r="P509" s="63">
        <f>K508+0</f>
        <v>22128.78</v>
      </c>
    </row>
    <row r="511" spans="1:29" ht="54" x14ac:dyDescent="0.25">
      <c r="A511" s="71">
        <v>61</v>
      </c>
      <c r="B511" s="71" t="str">
        <f>Source!F238</f>
        <v>КА, п.28</v>
      </c>
      <c r="C511" s="71" t="s">
        <v>2625</v>
      </c>
      <c r="D511" s="72" t="str">
        <f>Source!H238</f>
        <v>ШТ</v>
      </c>
      <c r="E511" s="73">
        <f>Source!I238</f>
        <v>1</v>
      </c>
      <c r="F511" s="74">
        <f>Source!AL238</f>
        <v>2962.19</v>
      </c>
      <c r="G511" s="75" t="s">
        <v>3</v>
      </c>
      <c r="H511" s="73">
        <f>Source!AW239</f>
        <v>1</v>
      </c>
      <c r="I511" s="74">
        <f>Source!P238</f>
        <v>2962.19</v>
      </c>
      <c r="J511" s="73">
        <f>IF(Source!BC239&lt;&gt; 0, Source!BC239, 1)</f>
        <v>7.57</v>
      </c>
      <c r="K511" s="74">
        <f>Source!P239</f>
        <v>22423.78</v>
      </c>
      <c r="Q511">
        <f>Source!X238</f>
        <v>0</v>
      </c>
      <c r="R511">
        <f>Source!X239</f>
        <v>0</v>
      </c>
      <c r="S511">
        <f>Source!Y238</f>
        <v>0</v>
      </c>
      <c r="T511">
        <f>Source!Y239</f>
        <v>0</v>
      </c>
      <c r="U511">
        <f>ROUND((175/100)*ROUND(Source!R238, 2), 2)</f>
        <v>0</v>
      </c>
      <c r="V511">
        <f>ROUND((0/100)*ROUND(Source!R239, 2), 2)</f>
        <v>0</v>
      </c>
      <c r="AC511">
        <v>5</v>
      </c>
    </row>
    <row r="512" spans="1:29" ht="14" x14ac:dyDescent="0.25">
      <c r="A512" s="76"/>
      <c r="B512" s="76"/>
      <c r="C512" s="77" t="s">
        <v>2592</v>
      </c>
      <c r="D512" s="76"/>
      <c r="E512" s="76"/>
      <c r="F512" s="76"/>
      <c r="G512" s="76"/>
      <c r="H512" s="78">
        <f>I511+0</f>
        <v>2962.19</v>
      </c>
      <c r="I512" s="78"/>
      <c r="J512" s="78">
        <f>K511+0</f>
        <v>22423.78</v>
      </c>
      <c r="K512" s="78"/>
      <c r="O512" s="63">
        <f>I511+0</f>
        <v>2962.19</v>
      </c>
      <c r="P512" s="63">
        <f>K511+0</f>
        <v>22423.78</v>
      </c>
    </row>
    <row r="514" spans="1:29" ht="54" x14ac:dyDescent="0.25">
      <c r="A514" s="71">
        <v>62</v>
      </c>
      <c r="B514" s="71" t="str">
        <f>Source!F240</f>
        <v>КА, п.29</v>
      </c>
      <c r="C514" s="71" t="s">
        <v>2626</v>
      </c>
      <c r="D514" s="72" t="str">
        <f>Source!H240</f>
        <v>ШТ</v>
      </c>
      <c r="E514" s="73">
        <f>Source!I240</f>
        <v>1</v>
      </c>
      <c r="F514" s="74">
        <f>Source!AL240</f>
        <v>2923.22</v>
      </c>
      <c r="G514" s="75" t="s">
        <v>3</v>
      </c>
      <c r="H514" s="73">
        <f>Source!AW241</f>
        <v>1</v>
      </c>
      <c r="I514" s="74">
        <f>Source!P240</f>
        <v>2923.22</v>
      </c>
      <c r="J514" s="73">
        <f>IF(Source!BC241&lt;&gt; 0, Source!BC241, 1)</f>
        <v>7.57</v>
      </c>
      <c r="K514" s="74">
        <f>Source!P241</f>
        <v>22128.78</v>
      </c>
      <c r="Q514">
        <f>Source!X240</f>
        <v>0</v>
      </c>
      <c r="R514">
        <f>Source!X241</f>
        <v>0</v>
      </c>
      <c r="S514">
        <f>Source!Y240</f>
        <v>0</v>
      </c>
      <c r="T514">
        <f>Source!Y241</f>
        <v>0</v>
      </c>
      <c r="U514">
        <f>ROUND((175/100)*ROUND(Source!R240, 2), 2)</f>
        <v>0</v>
      </c>
      <c r="V514">
        <f>ROUND((0/100)*ROUND(Source!R241, 2), 2)</f>
        <v>0</v>
      </c>
      <c r="AC514">
        <v>5</v>
      </c>
    </row>
    <row r="515" spans="1:29" ht="14" x14ac:dyDescent="0.25">
      <c r="A515" s="76"/>
      <c r="B515" s="76"/>
      <c r="C515" s="77" t="s">
        <v>2592</v>
      </c>
      <c r="D515" s="76"/>
      <c r="E515" s="76"/>
      <c r="F515" s="76"/>
      <c r="G515" s="76"/>
      <c r="H515" s="78">
        <f>I514+0</f>
        <v>2923.22</v>
      </c>
      <c r="I515" s="78"/>
      <c r="J515" s="78">
        <f>K514+0</f>
        <v>22128.78</v>
      </c>
      <c r="K515" s="78"/>
      <c r="O515" s="63">
        <f>I514+0</f>
        <v>2923.22</v>
      </c>
      <c r="P515" s="63">
        <f>K514+0</f>
        <v>22128.78</v>
      </c>
    </row>
    <row r="517" spans="1:29" ht="54" x14ac:dyDescent="0.25">
      <c r="A517" s="71">
        <v>63</v>
      </c>
      <c r="B517" s="71" t="str">
        <f>Source!F242</f>
        <v>КА, п.30</v>
      </c>
      <c r="C517" s="71" t="s">
        <v>2627</v>
      </c>
      <c r="D517" s="72" t="str">
        <f>Source!H242</f>
        <v>ШТ</v>
      </c>
      <c r="E517" s="73">
        <f>Source!I242</f>
        <v>1</v>
      </c>
      <c r="F517" s="74">
        <f>Source!AL242</f>
        <v>2962.19</v>
      </c>
      <c r="G517" s="75" t="s">
        <v>3</v>
      </c>
      <c r="H517" s="73">
        <f>Source!AW243</f>
        <v>1</v>
      </c>
      <c r="I517" s="74">
        <f>Source!P242</f>
        <v>2962.19</v>
      </c>
      <c r="J517" s="73">
        <f>IF(Source!BC243&lt;&gt; 0, Source!BC243, 1)</f>
        <v>7.57</v>
      </c>
      <c r="K517" s="74">
        <f>Source!P243</f>
        <v>22423.78</v>
      </c>
      <c r="Q517">
        <f>Source!X242</f>
        <v>0</v>
      </c>
      <c r="R517">
        <f>Source!X243</f>
        <v>0</v>
      </c>
      <c r="S517">
        <f>Source!Y242</f>
        <v>0</v>
      </c>
      <c r="T517">
        <f>Source!Y243</f>
        <v>0</v>
      </c>
      <c r="U517">
        <f>ROUND((175/100)*ROUND(Source!R242, 2), 2)</f>
        <v>0</v>
      </c>
      <c r="V517">
        <f>ROUND((0/100)*ROUND(Source!R243, 2), 2)</f>
        <v>0</v>
      </c>
      <c r="AC517">
        <v>5</v>
      </c>
    </row>
    <row r="518" spans="1:29" ht="14" x14ac:dyDescent="0.25">
      <c r="A518" s="76"/>
      <c r="B518" s="76"/>
      <c r="C518" s="77" t="s">
        <v>2592</v>
      </c>
      <c r="D518" s="76"/>
      <c r="E518" s="76"/>
      <c r="F518" s="76"/>
      <c r="G518" s="76"/>
      <c r="H518" s="78">
        <f>I517+0</f>
        <v>2962.19</v>
      </c>
      <c r="I518" s="78"/>
      <c r="J518" s="78">
        <f>K517+0</f>
        <v>22423.78</v>
      </c>
      <c r="K518" s="78"/>
      <c r="O518" s="63">
        <f>I517+0</f>
        <v>2962.19</v>
      </c>
      <c r="P518" s="63">
        <f>K517+0</f>
        <v>22423.78</v>
      </c>
    </row>
    <row r="520" spans="1:29" ht="54" x14ac:dyDescent="0.25">
      <c r="A520" s="71">
        <v>64</v>
      </c>
      <c r="B520" s="71" t="str">
        <f>Source!F244</f>
        <v>КА, п.31</v>
      </c>
      <c r="C520" s="71" t="s">
        <v>2628</v>
      </c>
      <c r="D520" s="72" t="str">
        <f>Source!H244</f>
        <v>ШТ</v>
      </c>
      <c r="E520" s="73">
        <f>Source!I244</f>
        <v>1</v>
      </c>
      <c r="F520" s="74">
        <f>Source!AL244</f>
        <v>9354.2999999999993</v>
      </c>
      <c r="G520" s="75" t="s">
        <v>3</v>
      </c>
      <c r="H520" s="73">
        <f>Source!AW245</f>
        <v>1</v>
      </c>
      <c r="I520" s="74">
        <f>Source!P244</f>
        <v>9354.2999999999993</v>
      </c>
      <c r="J520" s="73">
        <f>IF(Source!BC245&lt;&gt; 0, Source!BC245, 1)</f>
        <v>7.57</v>
      </c>
      <c r="K520" s="74">
        <f>Source!P245</f>
        <v>70812.05</v>
      </c>
      <c r="Q520">
        <f>Source!X244</f>
        <v>0</v>
      </c>
      <c r="R520">
        <f>Source!X245</f>
        <v>0</v>
      </c>
      <c r="S520">
        <f>Source!Y244</f>
        <v>0</v>
      </c>
      <c r="T520">
        <f>Source!Y245</f>
        <v>0</v>
      </c>
      <c r="U520">
        <f>ROUND((175/100)*ROUND(Source!R244, 2), 2)</f>
        <v>0</v>
      </c>
      <c r="V520">
        <f>ROUND((0/100)*ROUND(Source!R245, 2), 2)</f>
        <v>0</v>
      </c>
      <c r="AC520">
        <v>5</v>
      </c>
    </row>
    <row r="521" spans="1:29" ht="14" x14ac:dyDescent="0.25">
      <c r="A521" s="76"/>
      <c r="B521" s="76"/>
      <c r="C521" s="77" t="s">
        <v>2592</v>
      </c>
      <c r="D521" s="76"/>
      <c r="E521" s="76"/>
      <c r="F521" s="76"/>
      <c r="G521" s="76"/>
      <c r="H521" s="78">
        <f>I520+0</f>
        <v>9354.2999999999993</v>
      </c>
      <c r="I521" s="78"/>
      <c r="J521" s="78">
        <f>K520+0</f>
        <v>70812.05</v>
      </c>
      <c r="K521" s="78"/>
      <c r="O521" s="63">
        <f>I520+0</f>
        <v>9354.2999999999993</v>
      </c>
      <c r="P521" s="63">
        <f>K520+0</f>
        <v>70812.05</v>
      </c>
    </row>
    <row r="523" spans="1:29" ht="54" x14ac:dyDescent="0.25">
      <c r="A523" s="71">
        <v>65</v>
      </c>
      <c r="B523" s="71" t="str">
        <f>Source!F246</f>
        <v>КА, п.32</v>
      </c>
      <c r="C523" s="71" t="s">
        <v>2629</v>
      </c>
      <c r="D523" s="72" t="str">
        <f>Source!H246</f>
        <v>ШТ</v>
      </c>
      <c r="E523" s="73">
        <f>Source!I246</f>
        <v>1</v>
      </c>
      <c r="F523" s="74">
        <f>Source!AL246</f>
        <v>27923.66</v>
      </c>
      <c r="G523" s="75" t="s">
        <v>3</v>
      </c>
      <c r="H523" s="73">
        <f>Source!AW247</f>
        <v>1</v>
      </c>
      <c r="I523" s="74">
        <f>Source!P246</f>
        <v>27923.66</v>
      </c>
      <c r="J523" s="73">
        <f>IF(Source!BC247&lt;&gt; 0, Source!BC247, 1)</f>
        <v>7.57</v>
      </c>
      <c r="K523" s="74">
        <f>Source!P247</f>
        <v>211382.11</v>
      </c>
      <c r="Q523">
        <f>Source!X246</f>
        <v>0</v>
      </c>
      <c r="R523">
        <f>Source!X247</f>
        <v>0</v>
      </c>
      <c r="S523">
        <f>Source!Y246</f>
        <v>0</v>
      </c>
      <c r="T523">
        <f>Source!Y247</f>
        <v>0</v>
      </c>
      <c r="U523">
        <f>ROUND((175/100)*ROUND(Source!R246, 2), 2)</f>
        <v>0</v>
      </c>
      <c r="V523">
        <f>ROUND((0/100)*ROUND(Source!R247, 2), 2)</f>
        <v>0</v>
      </c>
      <c r="AC523">
        <v>5</v>
      </c>
    </row>
    <row r="524" spans="1:29" ht="14" x14ac:dyDescent="0.25">
      <c r="A524" s="76"/>
      <c r="B524" s="76"/>
      <c r="C524" s="77" t="s">
        <v>2592</v>
      </c>
      <c r="D524" s="76"/>
      <c r="E524" s="76"/>
      <c r="F524" s="76"/>
      <c r="G524" s="76"/>
      <c r="H524" s="78">
        <f>I523+0</f>
        <v>27923.66</v>
      </c>
      <c r="I524" s="78"/>
      <c r="J524" s="78">
        <f>K523+0</f>
        <v>211382.11</v>
      </c>
      <c r="K524" s="78"/>
      <c r="O524" s="63">
        <f>I523+0</f>
        <v>27923.66</v>
      </c>
      <c r="P524" s="63">
        <f>K523+0</f>
        <v>211382.11</v>
      </c>
    </row>
    <row r="526" spans="1:29" ht="54" x14ac:dyDescent="0.25">
      <c r="A526" s="71">
        <v>66</v>
      </c>
      <c r="B526" s="71" t="str">
        <f>Source!F248</f>
        <v>КА, п.33</v>
      </c>
      <c r="C526" s="71" t="s">
        <v>2630</v>
      </c>
      <c r="D526" s="72" t="str">
        <f>Source!H248</f>
        <v>ШТ</v>
      </c>
      <c r="E526" s="73">
        <f>Source!I248</f>
        <v>1</v>
      </c>
      <c r="F526" s="74">
        <f>Source!AL248</f>
        <v>48033.21</v>
      </c>
      <c r="G526" s="75" t="s">
        <v>3</v>
      </c>
      <c r="H526" s="73">
        <f>Source!AW249</f>
        <v>1</v>
      </c>
      <c r="I526" s="74">
        <f>Source!P248</f>
        <v>48033.21</v>
      </c>
      <c r="J526" s="73">
        <f>IF(Source!BC249&lt;&gt; 0, Source!BC249, 1)</f>
        <v>7.57</v>
      </c>
      <c r="K526" s="74">
        <f>Source!P249</f>
        <v>363611.4</v>
      </c>
      <c r="Q526">
        <f>Source!X248</f>
        <v>0</v>
      </c>
      <c r="R526">
        <f>Source!X249</f>
        <v>0</v>
      </c>
      <c r="S526">
        <f>Source!Y248</f>
        <v>0</v>
      </c>
      <c r="T526">
        <f>Source!Y249</f>
        <v>0</v>
      </c>
      <c r="U526">
        <f>ROUND((175/100)*ROUND(Source!R248, 2), 2)</f>
        <v>0</v>
      </c>
      <c r="V526">
        <f>ROUND((0/100)*ROUND(Source!R249, 2), 2)</f>
        <v>0</v>
      </c>
      <c r="AC526">
        <v>5</v>
      </c>
    </row>
    <row r="527" spans="1:29" ht="14" x14ac:dyDescent="0.25">
      <c r="A527" s="76"/>
      <c r="B527" s="76"/>
      <c r="C527" s="77" t="s">
        <v>2592</v>
      </c>
      <c r="D527" s="76"/>
      <c r="E527" s="76"/>
      <c r="F527" s="76"/>
      <c r="G527" s="76"/>
      <c r="H527" s="78">
        <f>I526+0</f>
        <v>48033.21</v>
      </c>
      <c r="I527" s="78"/>
      <c r="J527" s="78">
        <f>K526+0</f>
        <v>363611.4</v>
      </c>
      <c r="K527" s="78"/>
      <c r="O527" s="63">
        <f>I526+0</f>
        <v>48033.21</v>
      </c>
      <c r="P527" s="63">
        <f>K526+0</f>
        <v>363611.4</v>
      </c>
    </row>
    <row r="529" spans="1:29" ht="54" x14ac:dyDescent="0.25">
      <c r="A529" s="71">
        <v>67</v>
      </c>
      <c r="B529" s="71" t="str">
        <f>Source!F250</f>
        <v>КА, п.34</v>
      </c>
      <c r="C529" s="71" t="s">
        <v>2631</v>
      </c>
      <c r="D529" s="72" t="str">
        <f>Source!H250</f>
        <v>ШТ</v>
      </c>
      <c r="E529" s="73">
        <f>Source!I250</f>
        <v>1</v>
      </c>
      <c r="F529" s="74">
        <f>Source!AL250</f>
        <v>56794.03</v>
      </c>
      <c r="G529" s="75" t="s">
        <v>3</v>
      </c>
      <c r="H529" s="73">
        <f>Source!AW251</f>
        <v>1</v>
      </c>
      <c r="I529" s="74">
        <f>Source!P250</f>
        <v>56794.03</v>
      </c>
      <c r="J529" s="73">
        <f>IF(Source!BC251&lt;&gt; 0, Source!BC251, 1)</f>
        <v>7.57</v>
      </c>
      <c r="K529" s="74">
        <f>Source!P251</f>
        <v>429930.81</v>
      </c>
      <c r="Q529">
        <f>Source!X250</f>
        <v>0</v>
      </c>
      <c r="R529">
        <f>Source!X251</f>
        <v>0</v>
      </c>
      <c r="S529">
        <f>Source!Y250</f>
        <v>0</v>
      </c>
      <c r="T529">
        <f>Source!Y251</f>
        <v>0</v>
      </c>
      <c r="U529">
        <f>ROUND((175/100)*ROUND(Source!R250, 2), 2)</f>
        <v>0</v>
      </c>
      <c r="V529">
        <f>ROUND((0/100)*ROUND(Source!R251, 2), 2)</f>
        <v>0</v>
      </c>
      <c r="AC529">
        <v>5</v>
      </c>
    </row>
    <row r="530" spans="1:29" ht="14" x14ac:dyDescent="0.25">
      <c r="A530" s="76"/>
      <c r="B530" s="76"/>
      <c r="C530" s="77" t="s">
        <v>2592</v>
      </c>
      <c r="D530" s="76"/>
      <c r="E530" s="76"/>
      <c r="F530" s="76"/>
      <c r="G530" s="76"/>
      <c r="H530" s="78">
        <f>I529+0</f>
        <v>56794.03</v>
      </c>
      <c r="I530" s="78"/>
      <c r="J530" s="78">
        <f>K529+0</f>
        <v>429930.81</v>
      </c>
      <c r="K530" s="78"/>
      <c r="O530" s="63">
        <f>I529+0</f>
        <v>56794.03</v>
      </c>
      <c r="P530" s="63">
        <f>K529+0</f>
        <v>429930.81</v>
      </c>
    </row>
    <row r="532" spans="1:29" ht="54" x14ac:dyDescent="0.25">
      <c r="A532" s="71">
        <v>68</v>
      </c>
      <c r="B532" s="71" t="str">
        <f>Source!F252</f>
        <v>КА, п.35</v>
      </c>
      <c r="C532" s="71" t="s">
        <v>2632</v>
      </c>
      <c r="D532" s="72" t="str">
        <f>Source!H252</f>
        <v>ШТ</v>
      </c>
      <c r="E532" s="73">
        <f>Source!I252</f>
        <v>1</v>
      </c>
      <c r="F532" s="74">
        <f>Source!AL252</f>
        <v>39338.22</v>
      </c>
      <c r="G532" s="75" t="s">
        <v>3</v>
      </c>
      <c r="H532" s="73">
        <f>Source!AW253</f>
        <v>1</v>
      </c>
      <c r="I532" s="74">
        <f>Source!P252</f>
        <v>39338.22</v>
      </c>
      <c r="J532" s="73">
        <f>IF(Source!BC253&lt;&gt; 0, Source!BC253, 1)</f>
        <v>7.57</v>
      </c>
      <c r="K532" s="74">
        <f>Source!P253</f>
        <v>297790.33</v>
      </c>
      <c r="Q532">
        <f>Source!X252</f>
        <v>0</v>
      </c>
      <c r="R532">
        <f>Source!X253</f>
        <v>0</v>
      </c>
      <c r="S532">
        <f>Source!Y252</f>
        <v>0</v>
      </c>
      <c r="T532">
        <f>Source!Y253</f>
        <v>0</v>
      </c>
      <c r="U532">
        <f>ROUND((175/100)*ROUND(Source!R252, 2), 2)</f>
        <v>0</v>
      </c>
      <c r="V532">
        <f>ROUND((0/100)*ROUND(Source!R253, 2), 2)</f>
        <v>0</v>
      </c>
      <c r="AC532">
        <v>5</v>
      </c>
    </row>
    <row r="533" spans="1:29" ht="14" x14ac:dyDescent="0.25">
      <c r="A533" s="76"/>
      <c r="B533" s="76"/>
      <c r="C533" s="77" t="s">
        <v>2592</v>
      </c>
      <c r="D533" s="76"/>
      <c r="E533" s="76"/>
      <c r="F533" s="76"/>
      <c r="G533" s="76"/>
      <c r="H533" s="78">
        <f>I532+0</f>
        <v>39338.22</v>
      </c>
      <c r="I533" s="78"/>
      <c r="J533" s="78">
        <f>K532+0</f>
        <v>297790.33</v>
      </c>
      <c r="K533" s="78"/>
      <c r="O533" s="63">
        <f>I532+0</f>
        <v>39338.22</v>
      </c>
      <c r="P533" s="63">
        <f>K532+0</f>
        <v>297790.33</v>
      </c>
    </row>
    <row r="535" spans="1:29" ht="54" x14ac:dyDescent="0.25">
      <c r="A535" s="71">
        <v>69</v>
      </c>
      <c r="B535" s="71" t="str">
        <f>Source!F254</f>
        <v>КА, п.36</v>
      </c>
      <c r="C535" s="71" t="s">
        <v>2633</v>
      </c>
      <c r="D535" s="72" t="str">
        <f>Source!H254</f>
        <v>ШТ</v>
      </c>
      <c r="E535" s="73">
        <f>Source!I254</f>
        <v>1</v>
      </c>
      <c r="F535" s="74">
        <f>Source!AL254</f>
        <v>32573.040000000001</v>
      </c>
      <c r="G535" s="75" t="s">
        <v>3</v>
      </c>
      <c r="H535" s="73">
        <f>Source!AW255</f>
        <v>1</v>
      </c>
      <c r="I535" s="74">
        <f>Source!P254</f>
        <v>32573.040000000001</v>
      </c>
      <c r="J535" s="73">
        <f>IF(Source!BC255&lt;&gt; 0, Source!BC255, 1)</f>
        <v>7.57</v>
      </c>
      <c r="K535" s="74">
        <f>Source!P255</f>
        <v>246577.91</v>
      </c>
      <c r="Q535">
        <f>Source!X254</f>
        <v>0</v>
      </c>
      <c r="R535">
        <f>Source!X255</f>
        <v>0</v>
      </c>
      <c r="S535">
        <f>Source!Y254</f>
        <v>0</v>
      </c>
      <c r="T535">
        <f>Source!Y255</f>
        <v>0</v>
      </c>
      <c r="U535">
        <f>ROUND((175/100)*ROUND(Source!R254, 2), 2)</f>
        <v>0</v>
      </c>
      <c r="V535">
        <f>ROUND((0/100)*ROUND(Source!R255, 2), 2)</f>
        <v>0</v>
      </c>
      <c r="AC535">
        <v>5</v>
      </c>
    </row>
    <row r="536" spans="1:29" ht="14" x14ac:dyDescent="0.25">
      <c r="A536" s="76"/>
      <c r="B536" s="76"/>
      <c r="C536" s="77" t="s">
        <v>2592</v>
      </c>
      <c r="D536" s="76"/>
      <c r="E536" s="76"/>
      <c r="F536" s="76"/>
      <c r="G536" s="76"/>
      <c r="H536" s="78">
        <f>I535+0</f>
        <v>32573.040000000001</v>
      </c>
      <c r="I536" s="78"/>
      <c r="J536" s="78">
        <f>K535+0</f>
        <v>246577.91</v>
      </c>
      <c r="K536" s="78"/>
      <c r="O536" s="63">
        <f>I535+0</f>
        <v>32573.040000000001</v>
      </c>
      <c r="P536" s="63">
        <f>K535+0</f>
        <v>246577.91</v>
      </c>
    </row>
    <row r="538" spans="1:29" ht="54" x14ac:dyDescent="0.25">
      <c r="A538" s="71">
        <v>70</v>
      </c>
      <c r="B538" s="71" t="str">
        <f>Source!F256</f>
        <v>КА, п.37</v>
      </c>
      <c r="C538" s="71" t="s">
        <v>2634</v>
      </c>
      <c r="D538" s="72" t="str">
        <f>Source!H256</f>
        <v>ШТ</v>
      </c>
      <c r="E538" s="73">
        <f>Source!I256</f>
        <v>1</v>
      </c>
      <c r="F538" s="74">
        <f>Source!AL256</f>
        <v>27840.199999999997</v>
      </c>
      <c r="G538" s="75" t="s">
        <v>3</v>
      </c>
      <c r="H538" s="73">
        <f>Source!AW257</f>
        <v>1</v>
      </c>
      <c r="I538" s="74">
        <f>Source!P256</f>
        <v>27840.2</v>
      </c>
      <c r="J538" s="73">
        <f>IF(Source!BC257&lt;&gt; 0, Source!BC257, 1)</f>
        <v>7.57</v>
      </c>
      <c r="K538" s="74">
        <f>Source!P257</f>
        <v>210750.31</v>
      </c>
      <c r="Q538">
        <f>Source!X256</f>
        <v>0</v>
      </c>
      <c r="R538">
        <f>Source!X257</f>
        <v>0</v>
      </c>
      <c r="S538">
        <f>Source!Y256</f>
        <v>0</v>
      </c>
      <c r="T538">
        <f>Source!Y257</f>
        <v>0</v>
      </c>
      <c r="U538">
        <f>ROUND((175/100)*ROUND(Source!R256, 2), 2)</f>
        <v>0</v>
      </c>
      <c r="V538">
        <f>ROUND((0/100)*ROUND(Source!R257, 2), 2)</f>
        <v>0</v>
      </c>
      <c r="AC538">
        <v>5</v>
      </c>
    </row>
    <row r="539" spans="1:29" ht="14" x14ac:dyDescent="0.25">
      <c r="A539" s="76"/>
      <c r="B539" s="76"/>
      <c r="C539" s="77" t="s">
        <v>2592</v>
      </c>
      <c r="D539" s="76"/>
      <c r="E539" s="76"/>
      <c r="F539" s="76"/>
      <c r="G539" s="76"/>
      <c r="H539" s="78">
        <f>I538+0</f>
        <v>27840.2</v>
      </c>
      <c r="I539" s="78"/>
      <c r="J539" s="78">
        <f>K538+0</f>
        <v>210750.31</v>
      </c>
      <c r="K539" s="78"/>
      <c r="O539" s="63">
        <f>I538+0</f>
        <v>27840.2</v>
      </c>
      <c r="P539" s="63">
        <f>K538+0</f>
        <v>210750.31</v>
      </c>
    </row>
    <row r="541" spans="1:29" ht="54" x14ac:dyDescent="0.25">
      <c r="A541" s="71">
        <v>71</v>
      </c>
      <c r="B541" s="71" t="str">
        <f>Source!F258</f>
        <v>КА, п.38</v>
      </c>
      <c r="C541" s="71" t="s">
        <v>2635</v>
      </c>
      <c r="D541" s="72" t="str">
        <f>Source!H258</f>
        <v>ШТ</v>
      </c>
      <c r="E541" s="73">
        <f>Source!I258</f>
        <v>1</v>
      </c>
      <c r="F541" s="74">
        <f>Source!AL258</f>
        <v>25891.399999999998</v>
      </c>
      <c r="G541" s="75" t="s">
        <v>3</v>
      </c>
      <c r="H541" s="73">
        <f>Source!AW259</f>
        <v>1</v>
      </c>
      <c r="I541" s="74">
        <f>Source!P258</f>
        <v>25891.4</v>
      </c>
      <c r="J541" s="73">
        <f>IF(Source!BC259&lt;&gt; 0, Source!BC259, 1)</f>
        <v>7.57</v>
      </c>
      <c r="K541" s="74">
        <f>Source!P259</f>
        <v>195997.9</v>
      </c>
      <c r="Q541">
        <f>Source!X258</f>
        <v>0</v>
      </c>
      <c r="R541">
        <f>Source!X259</f>
        <v>0</v>
      </c>
      <c r="S541">
        <f>Source!Y258</f>
        <v>0</v>
      </c>
      <c r="T541">
        <f>Source!Y259</f>
        <v>0</v>
      </c>
      <c r="U541">
        <f>ROUND((175/100)*ROUND(Source!R258, 2), 2)</f>
        <v>0</v>
      </c>
      <c r="V541">
        <f>ROUND((0/100)*ROUND(Source!R259, 2), 2)</f>
        <v>0</v>
      </c>
      <c r="AC541">
        <v>5</v>
      </c>
    </row>
    <row r="542" spans="1:29" ht="14" x14ac:dyDescent="0.25">
      <c r="A542" s="76"/>
      <c r="B542" s="76"/>
      <c r="C542" s="77" t="s">
        <v>2592</v>
      </c>
      <c r="D542" s="76"/>
      <c r="E542" s="76"/>
      <c r="F542" s="76"/>
      <c r="G542" s="76"/>
      <c r="H542" s="78">
        <f>I541+0</f>
        <v>25891.4</v>
      </c>
      <c r="I542" s="78"/>
      <c r="J542" s="78">
        <f>K541+0</f>
        <v>195997.9</v>
      </c>
      <c r="K542" s="78"/>
      <c r="O542" s="63">
        <f>I541+0</f>
        <v>25891.4</v>
      </c>
      <c r="P542" s="63">
        <f>K541+0</f>
        <v>195997.9</v>
      </c>
    </row>
    <row r="544" spans="1:29" ht="54" x14ac:dyDescent="0.25">
      <c r="A544" s="71">
        <v>72</v>
      </c>
      <c r="B544" s="71" t="str">
        <f>Source!F260</f>
        <v>КА, п.39</v>
      </c>
      <c r="C544" s="71" t="s">
        <v>2636</v>
      </c>
      <c r="D544" s="72" t="str">
        <f>Source!H260</f>
        <v>ШТ</v>
      </c>
      <c r="E544" s="73">
        <f>Source!I260</f>
        <v>1</v>
      </c>
      <c r="F544" s="74">
        <f>Source!AL260</f>
        <v>34605.379999999997</v>
      </c>
      <c r="G544" s="75" t="s">
        <v>3</v>
      </c>
      <c r="H544" s="73">
        <f>Source!AW261</f>
        <v>1</v>
      </c>
      <c r="I544" s="74">
        <f>Source!P260</f>
        <v>34605.379999999997</v>
      </c>
      <c r="J544" s="73">
        <f>IF(Source!BC261&lt;&gt; 0, Source!BC261, 1)</f>
        <v>7.57</v>
      </c>
      <c r="K544" s="74">
        <f>Source!P261</f>
        <v>261962.73</v>
      </c>
      <c r="Q544">
        <f>Source!X260</f>
        <v>0</v>
      </c>
      <c r="R544">
        <f>Source!X261</f>
        <v>0</v>
      </c>
      <c r="S544">
        <f>Source!Y260</f>
        <v>0</v>
      </c>
      <c r="T544">
        <f>Source!Y261</f>
        <v>0</v>
      </c>
      <c r="U544">
        <f>ROUND((175/100)*ROUND(Source!R260, 2), 2)</f>
        <v>0</v>
      </c>
      <c r="V544">
        <f>ROUND((0/100)*ROUND(Source!R261, 2), 2)</f>
        <v>0</v>
      </c>
      <c r="AC544">
        <v>5</v>
      </c>
    </row>
    <row r="545" spans="1:29" ht="14" x14ac:dyDescent="0.25">
      <c r="A545" s="76"/>
      <c r="B545" s="76"/>
      <c r="C545" s="77" t="s">
        <v>2592</v>
      </c>
      <c r="D545" s="76"/>
      <c r="E545" s="76"/>
      <c r="F545" s="76"/>
      <c r="G545" s="76"/>
      <c r="H545" s="78">
        <f>I544+0</f>
        <v>34605.379999999997</v>
      </c>
      <c r="I545" s="78"/>
      <c r="J545" s="78">
        <f>K544+0</f>
        <v>261962.73</v>
      </c>
      <c r="K545" s="78"/>
      <c r="O545" s="63">
        <f>I544+0</f>
        <v>34605.379999999997</v>
      </c>
      <c r="P545" s="63">
        <f>K544+0</f>
        <v>261962.73</v>
      </c>
    </row>
    <row r="547" spans="1:29" ht="54" x14ac:dyDescent="0.25">
      <c r="A547" s="71">
        <v>73</v>
      </c>
      <c r="B547" s="71" t="str">
        <f>Source!F262</f>
        <v>КА, п.40</v>
      </c>
      <c r="C547" s="71" t="s">
        <v>2637</v>
      </c>
      <c r="D547" s="72" t="str">
        <f>Source!H262</f>
        <v>ШТ</v>
      </c>
      <c r="E547" s="73">
        <f>Source!I262</f>
        <v>1</v>
      </c>
      <c r="F547" s="74">
        <f>Source!AL262</f>
        <v>50669.18</v>
      </c>
      <c r="G547" s="75" t="s">
        <v>3</v>
      </c>
      <c r="H547" s="73">
        <f>Source!AW263</f>
        <v>1</v>
      </c>
      <c r="I547" s="74">
        <f>Source!P262</f>
        <v>50669.18</v>
      </c>
      <c r="J547" s="73">
        <f>IF(Source!BC263&lt;&gt; 0, Source!BC263, 1)</f>
        <v>7.57</v>
      </c>
      <c r="K547" s="74">
        <f>Source!P263</f>
        <v>383565.69</v>
      </c>
      <c r="Q547">
        <f>Source!X262</f>
        <v>0</v>
      </c>
      <c r="R547">
        <f>Source!X263</f>
        <v>0</v>
      </c>
      <c r="S547">
        <f>Source!Y262</f>
        <v>0</v>
      </c>
      <c r="T547">
        <f>Source!Y263</f>
        <v>0</v>
      </c>
      <c r="U547">
        <f>ROUND((175/100)*ROUND(Source!R262, 2), 2)</f>
        <v>0</v>
      </c>
      <c r="V547">
        <f>ROUND((0/100)*ROUND(Source!R263, 2), 2)</f>
        <v>0</v>
      </c>
      <c r="AC547">
        <v>5</v>
      </c>
    </row>
    <row r="548" spans="1:29" ht="14" x14ac:dyDescent="0.25">
      <c r="A548" s="76"/>
      <c r="B548" s="76"/>
      <c r="C548" s="77" t="s">
        <v>2592</v>
      </c>
      <c r="D548" s="76"/>
      <c r="E548" s="76"/>
      <c r="F548" s="76"/>
      <c r="G548" s="76"/>
      <c r="H548" s="78">
        <f>I547+0</f>
        <v>50669.18</v>
      </c>
      <c r="I548" s="78"/>
      <c r="J548" s="78">
        <f>K547+0</f>
        <v>383565.69</v>
      </c>
      <c r="K548" s="78"/>
      <c r="O548" s="63">
        <f>I547+0</f>
        <v>50669.18</v>
      </c>
      <c r="P548" s="63">
        <f>K547+0</f>
        <v>383565.69</v>
      </c>
    </row>
    <row r="550" spans="1:29" ht="54" x14ac:dyDescent="0.25">
      <c r="A550" s="71">
        <v>74</v>
      </c>
      <c r="B550" s="71" t="str">
        <f>Source!F264</f>
        <v>КА, п.41</v>
      </c>
      <c r="C550" s="71" t="s">
        <v>2638</v>
      </c>
      <c r="D550" s="72" t="str">
        <f>Source!H264</f>
        <v>ШТ</v>
      </c>
      <c r="E550" s="73">
        <f>Source!I264</f>
        <v>1</v>
      </c>
      <c r="F550" s="74">
        <f>Source!AL264</f>
        <v>34605.379999999997</v>
      </c>
      <c r="G550" s="75" t="s">
        <v>3</v>
      </c>
      <c r="H550" s="73">
        <f>Source!AW265</f>
        <v>1</v>
      </c>
      <c r="I550" s="74">
        <f>Source!P264</f>
        <v>34605.379999999997</v>
      </c>
      <c r="J550" s="73">
        <f>IF(Source!BC265&lt;&gt; 0, Source!BC265, 1)</f>
        <v>7.57</v>
      </c>
      <c r="K550" s="74">
        <f>Source!P265</f>
        <v>261962.73</v>
      </c>
      <c r="Q550">
        <f>Source!X264</f>
        <v>0</v>
      </c>
      <c r="R550">
        <f>Source!X265</f>
        <v>0</v>
      </c>
      <c r="S550">
        <f>Source!Y264</f>
        <v>0</v>
      </c>
      <c r="T550">
        <f>Source!Y265</f>
        <v>0</v>
      </c>
      <c r="U550">
        <f>ROUND((175/100)*ROUND(Source!R264, 2), 2)</f>
        <v>0</v>
      </c>
      <c r="V550">
        <f>ROUND((0/100)*ROUND(Source!R265, 2), 2)</f>
        <v>0</v>
      </c>
      <c r="AC550">
        <v>5</v>
      </c>
    </row>
    <row r="551" spans="1:29" ht="14" x14ac:dyDescent="0.25">
      <c r="A551" s="76"/>
      <c r="B551" s="76"/>
      <c r="C551" s="77" t="s">
        <v>2592</v>
      </c>
      <c r="D551" s="76"/>
      <c r="E551" s="76"/>
      <c r="F551" s="76"/>
      <c r="G551" s="76"/>
      <c r="H551" s="78">
        <f>I550+0</f>
        <v>34605.379999999997</v>
      </c>
      <c r="I551" s="78"/>
      <c r="J551" s="78">
        <f>K550+0</f>
        <v>261962.73</v>
      </c>
      <c r="K551" s="78"/>
      <c r="O551" s="63">
        <f>I550+0</f>
        <v>34605.379999999997</v>
      </c>
      <c r="P551" s="63">
        <f>K550+0</f>
        <v>261962.73</v>
      </c>
    </row>
    <row r="553" spans="1:29" ht="54" x14ac:dyDescent="0.25">
      <c r="A553" s="71">
        <v>75</v>
      </c>
      <c r="B553" s="71" t="str">
        <f>Source!F266</f>
        <v>КА, п.42</v>
      </c>
      <c r="C553" s="71" t="s">
        <v>2639</v>
      </c>
      <c r="D553" s="72" t="str">
        <f>Source!H266</f>
        <v>ШТ</v>
      </c>
      <c r="E553" s="73">
        <f>Source!I266</f>
        <v>1</v>
      </c>
      <c r="F553" s="74">
        <f>Source!AL266</f>
        <v>59021.25</v>
      </c>
      <c r="G553" s="75" t="s">
        <v>3</v>
      </c>
      <c r="H553" s="73">
        <f>Source!AW267</f>
        <v>1</v>
      </c>
      <c r="I553" s="74">
        <f>Source!P266</f>
        <v>59021.25</v>
      </c>
      <c r="J553" s="73">
        <f>IF(Source!BC267&lt;&gt; 0, Source!BC267, 1)</f>
        <v>7.57</v>
      </c>
      <c r="K553" s="74">
        <f>Source!P267</f>
        <v>446790.86</v>
      </c>
      <c r="Q553">
        <f>Source!X266</f>
        <v>0</v>
      </c>
      <c r="R553">
        <f>Source!X267</f>
        <v>0</v>
      </c>
      <c r="S553">
        <f>Source!Y266</f>
        <v>0</v>
      </c>
      <c r="T553">
        <f>Source!Y267</f>
        <v>0</v>
      </c>
      <c r="U553">
        <f>ROUND((175/100)*ROUND(Source!R266, 2), 2)</f>
        <v>0</v>
      </c>
      <c r="V553">
        <f>ROUND((0/100)*ROUND(Source!R267, 2), 2)</f>
        <v>0</v>
      </c>
      <c r="AC553">
        <v>5</v>
      </c>
    </row>
    <row r="554" spans="1:29" ht="14" x14ac:dyDescent="0.25">
      <c r="A554" s="76"/>
      <c r="B554" s="76"/>
      <c r="C554" s="77" t="s">
        <v>2592</v>
      </c>
      <c r="D554" s="76"/>
      <c r="E554" s="76"/>
      <c r="F554" s="76"/>
      <c r="G554" s="76"/>
      <c r="H554" s="78">
        <f>I553+0</f>
        <v>59021.25</v>
      </c>
      <c r="I554" s="78"/>
      <c r="J554" s="78">
        <f>K553+0</f>
        <v>446790.86</v>
      </c>
      <c r="K554" s="78"/>
      <c r="O554" s="63">
        <f>I553+0</f>
        <v>59021.25</v>
      </c>
      <c r="P554" s="63">
        <f>K553+0</f>
        <v>446790.86</v>
      </c>
    </row>
    <row r="556" spans="1:29" ht="54" x14ac:dyDescent="0.25">
      <c r="A556" s="71">
        <v>76</v>
      </c>
      <c r="B556" s="71" t="str">
        <f>Source!F268</f>
        <v>КА, п.43</v>
      </c>
      <c r="C556" s="71" t="s">
        <v>2640</v>
      </c>
      <c r="D556" s="72" t="str">
        <f>Source!H268</f>
        <v>ШТ</v>
      </c>
      <c r="E556" s="73">
        <f>Source!I268</f>
        <v>1</v>
      </c>
      <c r="F556" s="74">
        <f>Source!AL268</f>
        <v>47690.28</v>
      </c>
      <c r="G556" s="75" t="s">
        <v>3</v>
      </c>
      <c r="H556" s="73">
        <f>Source!AW269</f>
        <v>1</v>
      </c>
      <c r="I556" s="74">
        <f>Source!P268</f>
        <v>47690.28</v>
      </c>
      <c r="J556" s="73">
        <f>IF(Source!BC269&lt;&gt; 0, Source!BC269, 1)</f>
        <v>7.57</v>
      </c>
      <c r="K556" s="74">
        <f>Source!P269</f>
        <v>361015.42</v>
      </c>
      <c r="Q556">
        <f>Source!X268</f>
        <v>0</v>
      </c>
      <c r="R556">
        <f>Source!X269</f>
        <v>0</v>
      </c>
      <c r="S556">
        <f>Source!Y268</f>
        <v>0</v>
      </c>
      <c r="T556">
        <f>Source!Y269</f>
        <v>0</v>
      </c>
      <c r="U556">
        <f>ROUND((175/100)*ROUND(Source!R268, 2), 2)</f>
        <v>0</v>
      </c>
      <c r="V556">
        <f>ROUND((0/100)*ROUND(Source!R269, 2), 2)</f>
        <v>0</v>
      </c>
      <c r="AC556">
        <v>5</v>
      </c>
    </row>
    <row r="557" spans="1:29" ht="14" x14ac:dyDescent="0.25">
      <c r="A557" s="76"/>
      <c r="B557" s="76"/>
      <c r="C557" s="77" t="s">
        <v>2592</v>
      </c>
      <c r="D557" s="76"/>
      <c r="E557" s="76"/>
      <c r="F557" s="76"/>
      <c r="G557" s="76"/>
      <c r="H557" s="78">
        <f>I556+0</f>
        <v>47690.28</v>
      </c>
      <c r="I557" s="78"/>
      <c r="J557" s="78">
        <f>K556+0</f>
        <v>361015.42</v>
      </c>
      <c r="K557" s="78"/>
      <c r="O557" s="63">
        <f>I556+0</f>
        <v>47690.28</v>
      </c>
      <c r="P557" s="63">
        <f>K556+0</f>
        <v>361015.42</v>
      </c>
    </row>
    <row r="559" spans="1:29" ht="54" x14ac:dyDescent="0.25">
      <c r="A559" s="71">
        <v>77</v>
      </c>
      <c r="B559" s="71" t="str">
        <f>Source!F270</f>
        <v>КА, п.44</v>
      </c>
      <c r="C559" s="71" t="s">
        <v>2641</v>
      </c>
      <c r="D559" s="72" t="str">
        <f>Source!H270</f>
        <v>ШТ</v>
      </c>
      <c r="E559" s="73">
        <f>Source!I270</f>
        <v>1</v>
      </c>
      <c r="F559" s="74">
        <f>Source!AL270</f>
        <v>62083.67</v>
      </c>
      <c r="G559" s="75" t="s">
        <v>3</v>
      </c>
      <c r="H559" s="73">
        <f>Source!AW271</f>
        <v>1</v>
      </c>
      <c r="I559" s="74">
        <f>Source!P270</f>
        <v>62083.67</v>
      </c>
      <c r="J559" s="73">
        <f>IF(Source!BC271&lt;&gt; 0, Source!BC271, 1)</f>
        <v>7.57</v>
      </c>
      <c r="K559" s="74">
        <f>Source!P271</f>
        <v>469973.38</v>
      </c>
      <c r="Q559">
        <f>Source!X270</f>
        <v>0</v>
      </c>
      <c r="R559">
        <f>Source!X271</f>
        <v>0</v>
      </c>
      <c r="S559">
        <f>Source!Y270</f>
        <v>0</v>
      </c>
      <c r="T559">
        <f>Source!Y271</f>
        <v>0</v>
      </c>
      <c r="U559">
        <f>ROUND((175/100)*ROUND(Source!R270, 2), 2)</f>
        <v>0</v>
      </c>
      <c r="V559">
        <f>ROUND((0/100)*ROUND(Source!R271, 2), 2)</f>
        <v>0</v>
      </c>
      <c r="AC559">
        <v>5</v>
      </c>
    </row>
    <row r="560" spans="1:29" ht="14" x14ac:dyDescent="0.25">
      <c r="A560" s="76"/>
      <c r="B560" s="76"/>
      <c r="C560" s="77" t="s">
        <v>2592</v>
      </c>
      <c r="D560" s="76"/>
      <c r="E560" s="76"/>
      <c r="F560" s="76"/>
      <c r="G560" s="76"/>
      <c r="H560" s="78">
        <f>I559+0</f>
        <v>62083.67</v>
      </c>
      <c r="I560" s="78"/>
      <c r="J560" s="78">
        <f>K559+0</f>
        <v>469973.38</v>
      </c>
      <c r="K560" s="78"/>
      <c r="O560" s="63">
        <f>I559+0</f>
        <v>62083.67</v>
      </c>
      <c r="P560" s="63">
        <f>K559+0</f>
        <v>469973.38</v>
      </c>
    </row>
    <row r="562" spans="1:29" ht="54" x14ac:dyDescent="0.25">
      <c r="A562" s="71">
        <v>78</v>
      </c>
      <c r="B562" s="71" t="str">
        <f>Source!F272</f>
        <v>КА, п.45</v>
      </c>
      <c r="C562" s="71" t="s">
        <v>2642</v>
      </c>
      <c r="D562" s="72" t="str">
        <f>Source!H272</f>
        <v>ШТ</v>
      </c>
      <c r="E562" s="73">
        <f>Source!I272</f>
        <v>1</v>
      </c>
      <c r="F562" s="74">
        <f>Source!AL272</f>
        <v>35886.329999999994</v>
      </c>
      <c r="G562" s="75" t="s">
        <v>3</v>
      </c>
      <c r="H562" s="73">
        <f>Source!AW273</f>
        <v>1</v>
      </c>
      <c r="I562" s="74">
        <f>Source!P272</f>
        <v>35886.33</v>
      </c>
      <c r="J562" s="73">
        <f>IF(Source!BC273&lt;&gt; 0, Source!BC273, 1)</f>
        <v>7.57</v>
      </c>
      <c r="K562" s="74">
        <f>Source!P273</f>
        <v>271659.52000000002</v>
      </c>
      <c r="Q562">
        <f>Source!X272</f>
        <v>0</v>
      </c>
      <c r="R562">
        <f>Source!X273</f>
        <v>0</v>
      </c>
      <c r="S562">
        <f>Source!Y272</f>
        <v>0</v>
      </c>
      <c r="T562">
        <f>Source!Y273</f>
        <v>0</v>
      </c>
      <c r="U562">
        <f>ROUND((175/100)*ROUND(Source!R272, 2), 2)</f>
        <v>0</v>
      </c>
      <c r="V562">
        <f>ROUND((0/100)*ROUND(Source!R273, 2), 2)</f>
        <v>0</v>
      </c>
      <c r="AC562">
        <v>5</v>
      </c>
    </row>
    <row r="563" spans="1:29" ht="14" x14ac:dyDescent="0.25">
      <c r="A563" s="76"/>
      <c r="B563" s="76"/>
      <c r="C563" s="77" t="s">
        <v>2592</v>
      </c>
      <c r="D563" s="76"/>
      <c r="E563" s="76"/>
      <c r="F563" s="76"/>
      <c r="G563" s="76"/>
      <c r="H563" s="78">
        <f>I562+0</f>
        <v>35886.33</v>
      </c>
      <c r="I563" s="78"/>
      <c r="J563" s="78">
        <f>K562+0</f>
        <v>271659.52000000002</v>
      </c>
      <c r="K563" s="78"/>
      <c r="O563" s="63">
        <f>I562+0</f>
        <v>35886.33</v>
      </c>
      <c r="P563" s="63">
        <f>K562+0</f>
        <v>271659.52000000002</v>
      </c>
    </row>
    <row r="565" spans="1:29" ht="54" x14ac:dyDescent="0.25">
      <c r="A565" s="71">
        <v>79</v>
      </c>
      <c r="B565" s="71" t="str">
        <f>Source!F274</f>
        <v>КА, п.46</v>
      </c>
      <c r="C565" s="71" t="s">
        <v>2643</v>
      </c>
      <c r="D565" s="72" t="str">
        <f>Source!H274</f>
        <v>ШТ</v>
      </c>
      <c r="E565" s="73">
        <f>Source!I274</f>
        <v>1</v>
      </c>
      <c r="F565" s="74">
        <f>Source!AL274</f>
        <v>31181.040000000001</v>
      </c>
      <c r="G565" s="75" t="s">
        <v>3</v>
      </c>
      <c r="H565" s="73">
        <f>Source!AW275</f>
        <v>1</v>
      </c>
      <c r="I565" s="74">
        <f>Source!P274</f>
        <v>31181.040000000001</v>
      </c>
      <c r="J565" s="73">
        <f>IF(Source!BC275&lt;&gt; 0, Source!BC275, 1)</f>
        <v>7.57</v>
      </c>
      <c r="K565" s="74">
        <f>Source!P275</f>
        <v>236040.47</v>
      </c>
      <c r="Q565">
        <f>Source!X274</f>
        <v>0</v>
      </c>
      <c r="R565">
        <f>Source!X275</f>
        <v>0</v>
      </c>
      <c r="S565">
        <f>Source!Y274</f>
        <v>0</v>
      </c>
      <c r="T565">
        <f>Source!Y275</f>
        <v>0</v>
      </c>
      <c r="U565">
        <f>ROUND((175/100)*ROUND(Source!R274, 2), 2)</f>
        <v>0</v>
      </c>
      <c r="V565">
        <f>ROUND((0/100)*ROUND(Source!R275, 2), 2)</f>
        <v>0</v>
      </c>
      <c r="AC565">
        <v>5</v>
      </c>
    </row>
    <row r="566" spans="1:29" ht="14" x14ac:dyDescent="0.25">
      <c r="A566" s="76"/>
      <c r="B566" s="76"/>
      <c r="C566" s="77" t="s">
        <v>2592</v>
      </c>
      <c r="D566" s="76"/>
      <c r="E566" s="76"/>
      <c r="F566" s="76"/>
      <c r="G566" s="76"/>
      <c r="H566" s="78">
        <f>I565+0</f>
        <v>31181.040000000001</v>
      </c>
      <c r="I566" s="78"/>
      <c r="J566" s="78">
        <f>K565+0</f>
        <v>236040.47</v>
      </c>
      <c r="K566" s="78"/>
      <c r="O566" s="63">
        <f>I565+0</f>
        <v>31181.040000000001</v>
      </c>
      <c r="P566" s="63">
        <f>K565+0</f>
        <v>236040.47</v>
      </c>
    </row>
    <row r="568" spans="1:29" ht="54" x14ac:dyDescent="0.25">
      <c r="A568" s="71">
        <v>80</v>
      </c>
      <c r="B568" s="71" t="str">
        <f>Source!F276</f>
        <v>КА, п.47</v>
      </c>
      <c r="C568" s="71" t="s">
        <v>2644</v>
      </c>
      <c r="D568" s="72" t="str">
        <f>Source!H276</f>
        <v>ШТ</v>
      </c>
      <c r="E568" s="73">
        <f>Source!I276</f>
        <v>1</v>
      </c>
      <c r="F568" s="74">
        <f>Source!AL276</f>
        <v>31181.040000000001</v>
      </c>
      <c r="G568" s="75" t="s">
        <v>3</v>
      </c>
      <c r="H568" s="73">
        <f>Source!AW277</f>
        <v>1</v>
      </c>
      <c r="I568" s="74">
        <f>Source!P276</f>
        <v>31181.040000000001</v>
      </c>
      <c r="J568" s="73">
        <f>IF(Source!BC277&lt;&gt; 0, Source!BC277, 1)</f>
        <v>7.57</v>
      </c>
      <c r="K568" s="74">
        <f>Source!P277</f>
        <v>236040.47</v>
      </c>
      <c r="Q568">
        <f>Source!X276</f>
        <v>0</v>
      </c>
      <c r="R568">
        <f>Source!X277</f>
        <v>0</v>
      </c>
      <c r="S568">
        <f>Source!Y276</f>
        <v>0</v>
      </c>
      <c r="T568">
        <f>Source!Y277</f>
        <v>0</v>
      </c>
      <c r="U568">
        <f>ROUND((175/100)*ROUND(Source!R276, 2), 2)</f>
        <v>0</v>
      </c>
      <c r="V568">
        <f>ROUND((0/100)*ROUND(Source!R277, 2), 2)</f>
        <v>0</v>
      </c>
      <c r="AC568">
        <v>5</v>
      </c>
    </row>
    <row r="569" spans="1:29" ht="14" x14ac:dyDescent="0.25">
      <c r="A569" s="76"/>
      <c r="B569" s="76"/>
      <c r="C569" s="77" t="s">
        <v>2592</v>
      </c>
      <c r="D569" s="76"/>
      <c r="E569" s="76"/>
      <c r="F569" s="76"/>
      <c r="G569" s="76"/>
      <c r="H569" s="78">
        <f>I568+0</f>
        <v>31181.040000000001</v>
      </c>
      <c r="I569" s="78"/>
      <c r="J569" s="78">
        <f>K568+0</f>
        <v>236040.47</v>
      </c>
      <c r="K569" s="78"/>
      <c r="O569" s="63">
        <f>I568+0</f>
        <v>31181.040000000001</v>
      </c>
      <c r="P569" s="63">
        <f>K568+0</f>
        <v>236040.47</v>
      </c>
    </row>
    <row r="571" spans="1:29" ht="54" x14ac:dyDescent="0.25">
      <c r="A571" s="71">
        <v>81</v>
      </c>
      <c r="B571" s="71" t="str">
        <f>Source!F278</f>
        <v>КА, п.48</v>
      </c>
      <c r="C571" s="71" t="s">
        <v>2645</v>
      </c>
      <c r="D571" s="72" t="str">
        <f>Source!H278</f>
        <v>ШТ</v>
      </c>
      <c r="E571" s="73">
        <f>Source!I278</f>
        <v>1</v>
      </c>
      <c r="F571" s="74">
        <f>Source!AL278</f>
        <v>4565.8</v>
      </c>
      <c r="G571" s="75" t="s">
        <v>3</v>
      </c>
      <c r="H571" s="73">
        <f>Source!AW279</f>
        <v>1</v>
      </c>
      <c r="I571" s="74">
        <f>Source!P278</f>
        <v>4565.8</v>
      </c>
      <c r="J571" s="73">
        <f>IF(Source!BC279&lt;&gt; 0, Source!BC279, 1)</f>
        <v>7.57</v>
      </c>
      <c r="K571" s="74">
        <f>Source!P279</f>
        <v>34563.11</v>
      </c>
      <c r="Q571">
        <f>Source!X278</f>
        <v>0</v>
      </c>
      <c r="R571">
        <f>Source!X279</f>
        <v>0</v>
      </c>
      <c r="S571">
        <f>Source!Y278</f>
        <v>0</v>
      </c>
      <c r="T571">
        <f>Source!Y279</f>
        <v>0</v>
      </c>
      <c r="U571">
        <f>ROUND((175/100)*ROUND(Source!R278, 2), 2)</f>
        <v>0</v>
      </c>
      <c r="V571">
        <f>ROUND((0/100)*ROUND(Source!R279, 2), 2)</f>
        <v>0</v>
      </c>
      <c r="AC571">
        <v>5</v>
      </c>
    </row>
    <row r="572" spans="1:29" ht="14" x14ac:dyDescent="0.25">
      <c r="A572" s="76"/>
      <c r="B572" s="76"/>
      <c r="C572" s="77" t="s">
        <v>2592</v>
      </c>
      <c r="D572" s="76"/>
      <c r="E572" s="76"/>
      <c r="F572" s="76"/>
      <c r="G572" s="76"/>
      <c r="H572" s="78">
        <f>I571+0</f>
        <v>4565.8</v>
      </c>
      <c r="I572" s="78"/>
      <c r="J572" s="78">
        <f>K571+0</f>
        <v>34563.11</v>
      </c>
      <c r="K572" s="78"/>
      <c r="O572" s="63">
        <f>I571+0</f>
        <v>4565.8</v>
      </c>
      <c r="P572" s="63">
        <f>K571+0</f>
        <v>34563.11</v>
      </c>
    </row>
    <row r="574" spans="1:29" ht="54" x14ac:dyDescent="0.25">
      <c r="A574" s="71">
        <v>82</v>
      </c>
      <c r="B574" s="71" t="str">
        <f>Source!F280</f>
        <v>КА, п.49</v>
      </c>
      <c r="C574" s="71" t="s">
        <v>2646</v>
      </c>
      <c r="D574" s="72" t="str">
        <f>Source!H280</f>
        <v>ШТ</v>
      </c>
      <c r="E574" s="73">
        <f>Source!I280</f>
        <v>1</v>
      </c>
      <c r="F574" s="74">
        <f>Source!AL280</f>
        <v>4565.8</v>
      </c>
      <c r="G574" s="75" t="s">
        <v>3</v>
      </c>
      <c r="H574" s="73">
        <f>Source!AW281</f>
        <v>1</v>
      </c>
      <c r="I574" s="74">
        <f>Source!P280</f>
        <v>4565.8</v>
      </c>
      <c r="J574" s="73">
        <f>IF(Source!BC281&lt;&gt; 0, Source!BC281, 1)</f>
        <v>7.57</v>
      </c>
      <c r="K574" s="74">
        <f>Source!P281</f>
        <v>34563.11</v>
      </c>
      <c r="Q574">
        <f>Source!X280</f>
        <v>0</v>
      </c>
      <c r="R574">
        <f>Source!X281</f>
        <v>0</v>
      </c>
      <c r="S574">
        <f>Source!Y280</f>
        <v>0</v>
      </c>
      <c r="T574">
        <f>Source!Y281</f>
        <v>0</v>
      </c>
      <c r="U574">
        <f>ROUND((175/100)*ROUND(Source!R280, 2), 2)</f>
        <v>0</v>
      </c>
      <c r="V574">
        <f>ROUND((0/100)*ROUND(Source!R281, 2), 2)</f>
        <v>0</v>
      </c>
      <c r="AC574">
        <v>5</v>
      </c>
    </row>
    <row r="575" spans="1:29" ht="14" x14ac:dyDescent="0.25">
      <c r="A575" s="76"/>
      <c r="B575" s="76"/>
      <c r="C575" s="77" t="s">
        <v>2592</v>
      </c>
      <c r="D575" s="76"/>
      <c r="E575" s="76"/>
      <c r="F575" s="76"/>
      <c r="G575" s="76"/>
      <c r="H575" s="78">
        <f>I574+0</f>
        <v>4565.8</v>
      </c>
      <c r="I575" s="78"/>
      <c r="J575" s="78">
        <f>K574+0</f>
        <v>34563.11</v>
      </c>
      <c r="K575" s="78"/>
      <c r="O575" s="63">
        <f>I574+0</f>
        <v>4565.8</v>
      </c>
      <c r="P575" s="63">
        <f>K574+0</f>
        <v>34563.11</v>
      </c>
    </row>
    <row r="577" spans="1:29" ht="54" x14ac:dyDescent="0.25">
      <c r="A577" s="71">
        <v>83</v>
      </c>
      <c r="B577" s="71" t="str">
        <f>Source!F282</f>
        <v>КА, п.50</v>
      </c>
      <c r="C577" s="71" t="s">
        <v>2647</v>
      </c>
      <c r="D577" s="72" t="str">
        <f>Source!H282</f>
        <v>ШТ</v>
      </c>
      <c r="E577" s="73">
        <f>Source!I282</f>
        <v>1</v>
      </c>
      <c r="F577" s="74">
        <f>Source!AL282</f>
        <v>18332.77</v>
      </c>
      <c r="G577" s="75" t="s">
        <v>3</v>
      </c>
      <c r="H577" s="73">
        <f>Source!AW283</f>
        <v>1</v>
      </c>
      <c r="I577" s="74">
        <f>Source!P282</f>
        <v>18332.77</v>
      </c>
      <c r="J577" s="73">
        <f>IF(Source!BC283&lt;&gt; 0, Source!BC283, 1)</f>
        <v>7.57</v>
      </c>
      <c r="K577" s="74">
        <f>Source!P283</f>
        <v>138779.07</v>
      </c>
      <c r="Q577">
        <f>Source!X282</f>
        <v>0</v>
      </c>
      <c r="R577">
        <f>Source!X283</f>
        <v>0</v>
      </c>
      <c r="S577">
        <f>Source!Y282</f>
        <v>0</v>
      </c>
      <c r="T577">
        <f>Source!Y283</f>
        <v>0</v>
      </c>
      <c r="U577">
        <f>ROUND((175/100)*ROUND(Source!R282, 2), 2)</f>
        <v>0</v>
      </c>
      <c r="V577">
        <f>ROUND((0/100)*ROUND(Source!R283, 2), 2)</f>
        <v>0</v>
      </c>
      <c r="AC577">
        <v>5</v>
      </c>
    </row>
    <row r="578" spans="1:29" ht="14" x14ac:dyDescent="0.25">
      <c r="A578" s="76"/>
      <c r="B578" s="76"/>
      <c r="C578" s="77" t="s">
        <v>2592</v>
      </c>
      <c r="D578" s="76"/>
      <c r="E578" s="76"/>
      <c r="F578" s="76"/>
      <c r="G578" s="76"/>
      <c r="H578" s="78">
        <f>I577+0</f>
        <v>18332.77</v>
      </c>
      <c r="I578" s="78"/>
      <c r="J578" s="78">
        <f>K577+0</f>
        <v>138779.07</v>
      </c>
      <c r="K578" s="78"/>
      <c r="O578" s="63">
        <f>I577+0</f>
        <v>18332.77</v>
      </c>
      <c r="P578" s="63">
        <f>K577+0</f>
        <v>138779.07</v>
      </c>
    </row>
    <row r="580" spans="1:29" ht="54" x14ac:dyDescent="0.25">
      <c r="A580" s="71">
        <v>84</v>
      </c>
      <c r="B580" s="71" t="str">
        <f>Source!F284</f>
        <v>КА, п.51</v>
      </c>
      <c r="C580" s="71" t="s">
        <v>2648</v>
      </c>
      <c r="D580" s="72" t="str">
        <f>Source!H284</f>
        <v>ШТ</v>
      </c>
      <c r="E580" s="73">
        <f>Source!I284</f>
        <v>1</v>
      </c>
      <c r="F580" s="74">
        <f>Source!AL284</f>
        <v>13544.26</v>
      </c>
      <c r="G580" s="75" t="s">
        <v>3</v>
      </c>
      <c r="H580" s="73">
        <f>Source!AW285</f>
        <v>1</v>
      </c>
      <c r="I580" s="74">
        <f>Source!P284</f>
        <v>13544.26</v>
      </c>
      <c r="J580" s="73">
        <f>IF(Source!BC285&lt;&gt; 0, Source!BC285, 1)</f>
        <v>7.57</v>
      </c>
      <c r="K580" s="74">
        <f>Source!P285</f>
        <v>102530.05</v>
      </c>
      <c r="Q580">
        <f>Source!X284</f>
        <v>0</v>
      </c>
      <c r="R580">
        <f>Source!X285</f>
        <v>0</v>
      </c>
      <c r="S580">
        <f>Source!Y284</f>
        <v>0</v>
      </c>
      <c r="T580">
        <f>Source!Y285</f>
        <v>0</v>
      </c>
      <c r="U580">
        <f>ROUND((175/100)*ROUND(Source!R284, 2), 2)</f>
        <v>0</v>
      </c>
      <c r="V580">
        <f>ROUND((0/100)*ROUND(Source!R285, 2), 2)</f>
        <v>0</v>
      </c>
      <c r="AC580">
        <v>5</v>
      </c>
    </row>
    <row r="581" spans="1:29" ht="14" x14ac:dyDescent="0.25">
      <c r="A581" s="76"/>
      <c r="B581" s="76"/>
      <c r="C581" s="77" t="s">
        <v>2592</v>
      </c>
      <c r="D581" s="76"/>
      <c r="E581" s="76"/>
      <c r="F581" s="76"/>
      <c r="G581" s="76"/>
      <c r="H581" s="78">
        <f>I580+0</f>
        <v>13544.26</v>
      </c>
      <c r="I581" s="78"/>
      <c r="J581" s="78">
        <f>K580+0</f>
        <v>102530.05</v>
      </c>
      <c r="K581" s="78"/>
      <c r="O581" s="63">
        <f>I580+0</f>
        <v>13544.26</v>
      </c>
      <c r="P581" s="63">
        <f>K580+0</f>
        <v>102530.05</v>
      </c>
    </row>
    <row r="583" spans="1:29" ht="68" x14ac:dyDescent="0.25">
      <c r="A583" s="71">
        <v>85</v>
      </c>
      <c r="B583" s="71" t="str">
        <f>Source!F286</f>
        <v>КА, п.52</v>
      </c>
      <c r="C583" s="71" t="s">
        <v>2649</v>
      </c>
      <c r="D583" s="72" t="str">
        <f>Source!H286</f>
        <v>ШТ</v>
      </c>
      <c r="E583" s="73">
        <f>Source!I286</f>
        <v>4</v>
      </c>
      <c r="F583" s="74">
        <f>Source!AL286</f>
        <v>1809.61</v>
      </c>
      <c r="G583" s="75" t="s">
        <v>3</v>
      </c>
      <c r="H583" s="73">
        <f>Source!AW287</f>
        <v>1</v>
      </c>
      <c r="I583" s="74">
        <f>Source!P286</f>
        <v>7238.44</v>
      </c>
      <c r="J583" s="73">
        <f>IF(Source!BC287&lt;&gt; 0, Source!BC287, 1)</f>
        <v>7.57</v>
      </c>
      <c r="K583" s="74">
        <f>Source!P287</f>
        <v>54794.99</v>
      </c>
      <c r="Q583">
        <f>Source!X286</f>
        <v>0</v>
      </c>
      <c r="R583">
        <f>Source!X287</f>
        <v>0</v>
      </c>
      <c r="S583">
        <f>Source!Y286</f>
        <v>0</v>
      </c>
      <c r="T583">
        <f>Source!Y287</f>
        <v>0</v>
      </c>
      <c r="U583">
        <f>ROUND((175/100)*ROUND(Source!R286, 2), 2)</f>
        <v>0</v>
      </c>
      <c r="V583">
        <f>ROUND((0/100)*ROUND(Source!R287, 2), 2)</f>
        <v>0</v>
      </c>
      <c r="AC583">
        <v>5</v>
      </c>
    </row>
    <row r="584" spans="1:29" ht="14" x14ac:dyDescent="0.25">
      <c r="A584" s="76"/>
      <c r="B584" s="76"/>
      <c r="C584" s="77" t="s">
        <v>2592</v>
      </c>
      <c r="D584" s="76"/>
      <c r="E584" s="76"/>
      <c r="F584" s="76"/>
      <c r="G584" s="76"/>
      <c r="H584" s="78">
        <f>I583+0</f>
        <v>7238.44</v>
      </c>
      <c r="I584" s="78"/>
      <c r="J584" s="78">
        <f>K583+0</f>
        <v>54794.99</v>
      </c>
      <c r="K584" s="78"/>
      <c r="O584" s="63">
        <f>I583+0</f>
        <v>7238.44</v>
      </c>
      <c r="P584" s="63">
        <f>K583+0</f>
        <v>54794.99</v>
      </c>
    </row>
    <row r="587" spans="1:29" ht="14" x14ac:dyDescent="0.3">
      <c r="A587" s="65" t="str">
        <f>CONCATENATE("Итого по разделу: ",IF(Source!G289&lt;&gt;"Новый раздел", Source!G289, ""))</f>
        <v>Итого по разделу: Щитовое оборудование</v>
      </c>
      <c r="B587" s="65"/>
      <c r="C587" s="65"/>
      <c r="D587" s="65"/>
      <c r="E587" s="65"/>
      <c r="F587" s="65"/>
      <c r="G587" s="65"/>
      <c r="H587" s="62">
        <f>SUM(O419:O586)</f>
        <v>887317.48000000021</v>
      </c>
      <c r="I587" s="61"/>
      <c r="J587" s="62">
        <f>SUM(P419:P586)</f>
        <v>6956845.6100000022</v>
      </c>
      <c r="K587" s="61"/>
    </row>
    <row r="588" spans="1:29" hidden="1" x14ac:dyDescent="0.25">
      <c r="A588" t="s">
        <v>2596</v>
      </c>
      <c r="I588">
        <f>SUM(W419:W587)</f>
        <v>0</v>
      </c>
      <c r="J588">
        <f>SUM(X419:X587)</f>
        <v>0</v>
      </c>
    </row>
    <row r="589" spans="1:29" hidden="1" x14ac:dyDescent="0.25">
      <c r="A589" t="s">
        <v>2597</v>
      </c>
      <c r="I589">
        <f>SUM(Y419:Y588)</f>
        <v>0</v>
      </c>
      <c r="J589">
        <f>SUM(Z419:Z588)</f>
        <v>0</v>
      </c>
    </row>
    <row r="591" spans="1:29" ht="16.5" x14ac:dyDescent="0.25">
      <c r="A591" s="46" t="str">
        <f>CONCATENATE("Раздел: ",IF(Source!G319&lt;&gt;"Новый раздел", Source!G319, ""))</f>
        <v>Раздел: Светотехническое оборудование</v>
      </c>
      <c r="B591" s="46"/>
      <c r="C591" s="46"/>
      <c r="D591" s="46"/>
      <c r="E591" s="46"/>
      <c r="F591" s="46"/>
      <c r="G591" s="46"/>
      <c r="H591" s="46"/>
      <c r="I591" s="46"/>
      <c r="J591" s="46"/>
      <c r="K591" s="46"/>
    </row>
    <row r="592" spans="1:29" ht="42" x14ac:dyDescent="0.25">
      <c r="A592" s="47">
        <v>86</v>
      </c>
      <c r="B592" s="47" t="str">
        <f>Source!F323</f>
        <v>4.8-323-5</v>
      </c>
      <c r="C592" s="47" t="s">
        <v>452</v>
      </c>
      <c r="D592" s="49" t="str">
        <f>Source!H323</f>
        <v>100 шт.</v>
      </c>
      <c r="E592" s="48">
        <f>Source!I323</f>
        <v>0.8</v>
      </c>
      <c r="F592" s="51"/>
      <c r="G592" s="50"/>
      <c r="H592" s="48"/>
      <c r="I592" s="51"/>
      <c r="J592" s="48"/>
      <c r="K592" s="51"/>
      <c r="Q592">
        <f>Source!X323</f>
        <v>1464</v>
      </c>
      <c r="R592">
        <f>Source!X324</f>
        <v>82496.490000000005</v>
      </c>
      <c r="S592">
        <f>Source!Y323</f>
        <v>769.73</v>
      </c>
      <c r="T592">
        <f>Source!Y324</f>
        <v>43374.44</v>
      </c>
      <c r="U592">
        <f>ROUND((175/100)*ROUND(Source!R323, 2), 2)</f>
        <v>35.299999999999997</v>
      </c>
      <c r="V592">
        <f>ROUND((0/100)*ROUND(Source!R324, 2), 2)</f>
        <v>0</v>
      </c>
      <c r="AC592">
        <v>0</v>
      </c>
    </row>
    <row r="593" spans="1:29" x14ac:dyDescent="0.25">
      <c r="C593" s="64" t="str">
        <f>"Объем: "&amp;Source!I323&amp;"=(6+"&amp;"2+"&amp;"21+"&amp;"26+"&amp;"25)/"&amp;"100"</f>
        <v>Объем: 0,8=(6+2+21+26+25)/100</v>
      </c>
    </row>
    <row r="594" spans="1:29" ht="14.5" x14ac:dyDescent="0.25">
      <c r="A594" s="47"/>
      <c r="B594" s="47"/>
      <c r="C594" s="47" t="s">
        <v>2581</v>
      </c>
      <c r="D594" s="49"/>
      <c r="E594" s="48"/>
      <c r="F594" s="51">
        <f>Source!AO323</f>
        <v>1481.52</v>
      </c>
      <c r="G594" s="52" t="s">
        <v>231</v>
      </c>
      <c r="H594" s="48">
        <f>Source!AV324</f>
        <v>1.0469999999999999</v>
      </c>
      <c r="I594" s="51">
        <f>Source!S323</f>
        <v>1489.11</v>
      </c>
      <c r="J594" s="48">
        <f>IF(Source!BA324&lt;&gt; 0, Source!BA324, 1)</f>
        <v>56.35</v>
      </c>
      <c r="K594" s="51">
        <f>Source!S324</f>
        <v>83911.35</v>
      </c>
    </row>
    <row r="595" spans="1:29" ht="14.5" x14ac:dyDescent="0.25">
      <c r="A595" s="47"/>
      <c r="B595" s="47"/>
      <c r="C595" s="47" t="s">
        <v>2583</v>
      </c>
      <c r="D595" s="49"/>
      <c r="E595" s="48"/>
      <c r="F595" s="51">
        <f>Source!AM323</f>
        <v>140.01</v>
      </c>
      <c r="G595" s="52" t="s">
        <v>231</v>
      </c>
      <c r="H595" s="48">
        <f>Source!AV324</f>
        <v>1.0469999999999999</v>
      </c>
      <c r="I595" s="51">
        <f>Source!Q323</f>
        <v>140.72999999999999</v>
      </c>
      <c r="J595" s="48">
        <f>IF(Source!BB324&lt;&gt; 0, Source!BB324, 1)</f>
        <v>16.649999999999999</v>
      </c>
      <c r="K595" s="51">
        <f>Source!Q324</f>
        <v>2343.15</v>
      </c>
    </row>
    <row r="596" spans="1:29" ht="14.5" x14ac:dyDescent="0.25">
      <c r="A596" s="47"/>
      <c r="B596" s="47"/>
      <c r="C596" s="47" t="s">
        <v>2584</v>
      </c>
      <c r="D596" s="49"/>
      <c r="E596" s="48"/>
      <c r="F596" s="51">
        <f>Source!AN323</f>
        <v>20.07</v>
      </c>
      <c r="G596" s="52" t="s">
        <v>231</v>
      </c>
      <c r="H596" s="48">
        <f>Source!AV324</f>
        <v>1.0469999999999999</v>
      </c>
      <c r="I596" s="53">
        <f>Source!R323</f>
        <v>20.170000000000002</v>
      </c>
      <c r="J596" s="48">
        <f>IF(Source!BS324&lt;&gt; 0, Source!BS324, 1)</f>
        <v>56.35</v>
      </c>
      <c r="K596" s="53">
        <f>Source!R324</f>
        <v>1136.58</v>
      </c>
    </row>
    <row r="597" spans="1:29" ht="14.5" x14ac:dyDescent="0.25">
      <c r="A597" s="47"/>
      <c r="B597" s="47"/>
      <c r="C597" s="47" t="s">
        <v>2594</v>
      </c>
      <c r="D597" s="49"/>
      <c r="E597" s="48"/>
      <c r="F597" s="51">
        <f>Source!AL323</f>
        <v>15.8</v>
      </c>
      <c r="G597" s="52" t="s">
        <v>3</v>
      </c>
      <c r="H597" s="48">
        <f>Source!AW324</f>
        <v>1</v>
      </c>
      <c r="I597" s="51">
        <f>Source!P323</f>
        <v>12.64</v>
      </c>
      <c r="J597" s="48">
        <f>IF(Source!BC324&lt;&gt; 0, Source!BC324, 1)</f>
        <v>9.85</v>
      </c>
      <c r="K597" s="51">
        <f>Source!P324</f>
        <v>124.5</v>
      </c>
    </row>
    <row r="598" spans="1:29" ht="14.5" x14ac:dyDescent="0.25">
      <c r="A598" s="47"/>
      <c r="B598" s="47"/>
      <c r="C598" s="47" t="s">
        <v>2585</v>
      </c>
      <c r="D598" s="49" t="s">
        <v>2586</v>
      </c>
      <c r="E598" s="48">
        <f>Source!BZ324</f>
        <v>97</v>
      </c>
      <c r="F598" s="51"/>
      <c r="G598" s="50"/>
      <c r="H598" s="48"/>
      <c r="I598" s="51">
        <f>SUM(Q592:Q597)</f>
        <v>1464</v>
      </c>
      <c r="J598" s="48">
        <f>Source!AT324</f>
        <v>97</v>
      </c>
      <c r="K598" s="51">
        <f>SUM(R592:R597)</f>
        <v>82496.490000000005</v>
      </c>
    </row>
    <row r="599" spans="1:29" ht="14.5" x14ac:dyDescent="0.25">
      <c r="A599" s="47"/>
      <c r="B599" s="47"/>
      <c r="C599" s="47" t="s">
        <v>2587</v>
      </c>
      <c r="D599" s="49" t="s">
        <v>2586</v>
      </c>
      <c r="E599" s="48">
        <f>Source!CA324</f>
        <v>51</v>
      </c>
      <c r="F599" s="51"/>
      <c r="G599" s="50"/>
      <c r="H599" s="48"/>
      <c r="I599" s="51">
        <f>SUM(S592:S598)</f>
        <v>769.73</v>
      </c>
      <c r="J599" s="48">
        <f>Source!AU324</f>
        <v>51</v>
      </c>
      <c r="K599" s="51">
        <f>SUM(T592:T598)</f>
        <v>43374.44</v>
      </c>
    </row>
    <row r="600" spans="1:29" ht="14.5" x14ac:dyDescent="0.25">
      <c r="A600" s="54"/>
      <c r="B600" s="54"/>
      <c r="C600" s="54" t="s">
        <v>2588</v>
      </c>
      <c r="D600" s="55" t="s">
        <v>2589</v>
      </c>
      <c r="E600" s="56">
        <f>Source!AQ323</f>
        <v>112.96</v>
      </c>
      <c r="F600" s="57"/>
      <c r="G600" s="58" t="s">
        <v>231</v>
      </c>
      <c r="H600" s="56">
        <f>Source!AV324</f>
        <v>1.0469999999999999</v>
      </c>
      <c r="I600" s="57">
        <f>Source!U323</f>
        <v>113.53835519999998</v>
      </c>
      <c r="J600" s="56"/>
      <c r="K600" s="57"/>
    </row>
    <row r="601" spans="1:29" ht="14" x14ac:dyDescent="0.25">
      <c r="C601" s="59" t="s">
        <v>2590</v>
      </c>
      <c r="H601" s="60">
        <f>I594+I595+I597+I598+I599+0-0-0</f>
        <v>3876.21</v>
      </c>
      <c r="I601" s="60"/>
      <c r="J601" s="60">
        <f>K594+K595+K597+K598+K599+0-0-0</f>
        <v>212249.93</v>
      </c>
      <c r="K601" s="60"/>
    </row>
    <row r="602" spans="1:29" ht="14" hidden="1" x14ac:dyDescent="0.25">
      <c r="C602" s="59" t="s">
        <v>2591</v>
      </c>
      <c r="H602" s="62">
        <f>0+0</f>
        <v>0</v>
      </c>
      <c r="I602" s="62"/>
      <c r="J602" s="62">
        <f>0+0</f>
        <v>0</v>
      </c>
      <c r="K602" s="62"/>
    </row>
    <row r="603" spans="1:29" ht="14" x14ac:dyDescent="0.25">
      <c r="C603" s="59" t="s">
        <v>2592</v>
      </c>
      <c r="H603" s="62">
        <f>I594+I595+I597+I598+I599+0</f>
        <v>3876.21</v>
      </c>
      <c r="I603" s="62"/>
      <c r="J603" s="62">
        <f>K594+K595+K597+K598+K599+0</f>
        <v>212249.93</v>
      </c>
      <c r="K603" s="62"/>
      <c r="O603" s="63">
        <f>I594+I595+I597+I598+I599+0</f>
        <v>3876.21</v>
      </c>
      <c r="P603" s="63">
        <f>K594+K595+K597+K598+K599+0</f>
        <v>212249.93</v>
      </c>
    </row>
    <row r="605" spans="1:29" ht="152" x14ac:dyDescent="0.25">
      <c r="A605" s="54">
        <v>87</v>
      </c>
      <c r="B605" s="54" t="str">
        <f>Source!F325</f>
        <v>КА, п.53</v>
      </c>
      <c r="C605" s="54" t="s">
        <v>2650</v>
      </c>
      <c r="D605" s="55" t="str">
        <f>Source!H325</f>
        <v>ШТ</v>
      </c>
      <c r="E605" s="56">
        <f>Source!I325</f>
        <v>6</v>
      </c>
      <c r="F605" s="57">
        <f>Source!AL325</f>
        <v>965.80000000000007</v>
      </c>
      <c r="G605" s="58" t="s">
        <v>3</v>
      </c>
      <c r="H605" s="56">
        <f>Source!AW326</f>
        <v>1</v>
      </c>
      <c r="I605" s="57">
        <f>Source!P325</f>
        <v>5794.8</v>
      </c>
      <c r="J605" s="56">
        <f>IF(Source!BC326&lt;&gt; 0, Source!BC326, 1)</f>
        <v>9.84</v>
      </c>
      <c r="K605" s="57">
        <f>Source!P326</f>
        <v>57020.83</v>
      </c>
      <c r="Q605">
        <f>Source!X325</f>
        <v>0</v>
      </c>
      <c r="R605">
        <f>Source!X326</f>
        <v>0</v>
      </c>
      <c r="S605">
        <f>Source!Y325</f>
        <v>0</v>
      </c>
      <c r="T605">
        <f>Source!Y326</f>
        <v>0</v>
      </c>
      <c r="U605">
        <f>ROUND((175/100)*ROUND(Source!R325, 2), 2)</f>
        <v>0</v>
      </c>
      <c r="V605">
        <f>ROUND((0/100)*ROUND(Source!R326, 2), 2)</f>
        <v>0</v>
      </c>
      <c r="AC605">
        <v>3</v>
      </c>
    </row>
    <row r="606" spans="1:29" ht="14" x14ac:dyDescent="0.25">
      <c r="C606" s="59" t="s">
        <v>2592</v>
      </c>
      <c r="H606" s="60">
        <f>I605+0</f>
        <v>5794.8</v>
      </c>
      <c r="I606" s="60"/>
      <c r="J606" s="60">
        <f>K605+0</f>
        <v>57020.83</v>
      </c>
      <c r="K606" s="60"/>
      <c r="O606" s="63">
        <f>I605+0</f>
        <v>5794.8</v>
      </c>
      <c r="P606" s="63">
        <f>K605+0</f>
        <v>57020.83</v>
      </c>
    </row>
    <row r="608" spans="1:29" ht="111" x14ac:dyDescent="0.25">
      <c r="A608" s="54">
        <v>88</v>
      </c>
      <c r="B608" s="54" t="str">
        <f>Source!F327</f>
        <v>КА, п.54</v>
      </c>
      <c r="C608" s="54" t="s">
        <v>2651</v>
      </c>
      <c r="D608" s="55" t="str">
        <f>Source!H327</f>
        <v>ШТ</v>
      </c>
      <c r="E608" s="56">
        <f>Source!I327</f>
        <v>2</v>
      </c>
      <c r="F608" s="57">
        <f>Source!AL327</f>
        <v>506.05</v>
      </c>
      <c r="G608" s="58" t="s">
        <v>3</v>
      </c>
      <c r="H608" s="56">
        <f>Source!AW328</f>
        <v>1</v>
      </c>
      <c r="I608" s="57">
        <f>Source!P327</f>
        <v>1012.1</v>
      </c>
      <c r="J608" s="56">
        <f>IF(Source!BC328&lt;&gt; 0, Source!BC328, 1)</f>
        <v>9.84</v>
      </c>
      <c r="K608" s="57">
        <f>Source!P328</f>
        <v>9959.06</v>
      </c>
      <c r="Q608">
        <f>Source!X327</f>
        <v>0</v>
      </c>
      <c r="R608">
        <f>Source!X328</f>
        <v>0</v>
      </c>
      <c r="S608">
        <f>Source!Y327</f>
        <v>0</v>
      </c>
      <c r="T608">
        <f>Source!Y328</f>
        <v>0</v>
      </c>
      <c r="U608">
        <f>ROUND((175/100)*ROUND(Source!R327, 2), 2)</f>
        <v>0</v>
      </c>
      <c r="V608">
        <f>ROUND((0/100)*ROUND(Source!R328, 2), 2)</f>
        <v>0</v>
      </c>
      <c r="AC608">
        <v>3</v>
      </c>
    </row>
    <row r="609" spans="1:29" ht="14" x14ac:dyDescent="0.25">
      <c r="C609" s="59" t="s">
        <v>2592</v>
      </c>
      <c r="H609" s="60">
        <f>I608+0</f>
        <v>1012.1</v>
      </c>
      <c r="I609" s="60"/>
      <c r="J609" s="60">
        <f>K608+0</f>
        <v>9959.06</v>
      </c>
      <c r="K609" s="60"/>
      <c r="O609" s="63">
        <f>I608+0</f>
        <v>1012.1</v>
      </c>
      <c r="P609" s="63">
        <f>K608+0</f>
        <v>9959.06</v>
      </c>
    </row>
    <row r="611" spans="1:29" ht="139" x14ac:dyDescent="0.25">
      <c r="A611" s="54">
        <v>89</v>
      </c>
      <c r="B611" s="54" t="str">
        <f>Source!F329</f>
        <v>КА, п.55</v>
      </c>
      <c r="C611" s="54" t="s">
        <v>2652</v>
      </c>
      <c r="D611" s="55" t="str">
        <f>Source!H329</f>
        <v>ШТ</v>
      </c>
      <c r="E611" s="56">
        <f>Source!I329</f>
        <v>21</v>
      </c>
      <c r="F611" s="57">
        <f>Source!AL329</f>
        <v>637.25</v>
      </c>
      <c r="G611" s="58" t="s">
        <v>3</v>
      </c>
      <c r="H611" s="56">
        <f>Source!AW330</f>
        <v>1</v>
      </c>
      <c r="I611" s="57">
        <f>Source!P329</f>
        <v>13382.25</v>
      </c>
      <c r="J611" s="56">
        <f>IF(Source!BC330&lt;&gt; 0, Source!BC330, 1)</f>
        <v>9.84</v>
      </c>
      <c r="K611" s="57">
        <f>Source!P330</f>
        <v>131681.34</v>
      </c>
      <c r="Q611">
        <f>Source!X329</f>
        <v>0</v>
      </c>
      <c r="R611">
        <f>Source!X330</f>
        <v>0</v>
      </c>
      <c r="S611">
        <f>Source!Y329</f>
        <v>0</v>
      </c>
      <c r="T611">
        <f>Source!Y330</f>
        <v>0</v>
      </c>
      <c r="U611">
        <f>ROUND((175/100)*ROUND(Source!R329, 2), 2)</f>
        <v>0</v>
      </c>
      <c r="V611">
        <f>ROUND((0/100)*ROUND(Source!R330, 2), 2)</f>
        <v>0</v>
      </c>
      <c r="AC611">
        <v>3</v>
      </c>
    </row>
    <row r="612" spans="1:29" ht="14" x14ac:dyDescent="0.25">
      <c r="C612" s="59" t="s">
        <v>2592</v>
      </c>
      <c r="H612" s="60">
        <f>I611+0</f>
        <v>13382.25</v>
      </c>
      <c r="I612" s="60"/>
      <c r="J612" s="60">
        <f>K611+0</f>
        <v>131681.34</v>
      </c>
      <c r="K612" s="60"/>
      <c r="O612" s="63">
        <f>I611+0</f>
        <v>13382.25</v>
      </c>
      <c r="P612" s="63">
        <f>K611+0</f>
        <v>131681.34</v>
      </c>
    </row>
    <row r="614" spans="1:29" ht="166" x14ac:dyDescent="0.25">
      <c r="A614" s="54">
        <v>90</v>
      </c>
      <c r="B614" s="54" t="str">
        <f>Source!F331</f>
        <v>КА, п.56</v>
      </c>
      <c r="C614" s="54" t="s">
        <v>2653</v>
      </c>
      <c r="D614" s="55" t="str">
        <f>Source!H331</f>
        <v>ШТ</v>
      </c>
      <c r="E614" s="56">
        <f>Source!I331</f>
        <v>26</v>
      </c>
      <c r="F614" s="57">
        <f>Source!AL331</f>
        <v>2374.7999999999997</v>
      </c>
      <c r="G614" s="58" t="s">
        <v>3</v>
      </c>
      <c r="H614" s="56">
        <f>Source!AW332</f>
        <v>1</v>
      </c>
      <c r="I614" s="57">
        <f>Source!P331</f>
        <v>61744.800000000003</v>
      </c>
      <c r="J614" s="56">
        <f>IF(Source!BC332&lt;&gt; 0, Source!BC332, 1)</f>
        <v>9.84</v>
      </c>
      <c r="K614" s="57">
        <f>Source!P332</f>
        <v>607568.82999999996</v>
      </c>
      <c r="Q614">
        <f>Source!X331</f>
        <v>0</v>
      </c>
      <c r="R614">
        <f>Source!X332</f>
        <v>0</v>
      </c>
      <c r="S614">
        <f>Source!Y331</f>
        <v>0</v>
      </c>
      <c r="T614">
        <f>Source!Y332</f>
        <v>0</v>
      </c>
      <c r="U614">
        <f>ROUND((175/100)*ROUND(Source!R331, 2), 2)</f>
        <v>0</v>
      </c>
      <c r="V614">
        <f>ROUND((0/100)*ROUND(Source!R332, 2), 2)</f>
        <v>0</v>
      </c>
      <c r="AC614">
        <v>3</v>
      </c>
    </row>
    <row r="615" spans="1:29" ht="14" x14ac:dyDescent="0.25">
      <c r="C615" s="59" t="s">
        <v>2592</v>
      </c>
      <c r="H615" s="60">
        <f>I614+0</f>
        <v>61744.800000000003</v>
      </c>
      <c r="I615" s="60"/>
      <c r="J615" s="60">
        <f>K614+0</f>
        <v>607568.82999999996</v>
      </c>
      <c r="K615" s="60"/>
      <c r="O615" s="63">
        <f>I614+0</f>
        <v>61744.800000000003</v>
      </c>
      <c r="P615" s="63">
        <f>K614+0</f>
        <v>607568.82999999996</v>
      </c>
    </row>
    <row r="617" spans="1:29" ht="208" x14ac:dyDescent="0.25">
      <c r="A617" s="54">
        <v>91</v>
      </c>
      <c r="B617" s="54" t="str">
        <f>Source!F333</f>
        <v>КА, п.57</v>
      </c>
      <c r="C617" s="54" t="s">
        <v>2654</v>
      </c>
      <c r="D617" s="55" t="str">
        <f>Source!H333</f>
        <v>ШТ</v>
      </c>
      <c r="E617" s="56">
        <f>Source!I333</f>
        <v>25</v>
      </c>
      <c r="F617" s="57">
        <f>Source!AL333</f>
        <v>2973.81</v>
      </c>
      <c r="G617" s="58" t="s">
        <v>3</v>
      </c>
      <c r="H617" s="56">
        <f>Source!AW334</f>
        <v>1</v>
      </c>
      <c r="I617" s="57">
        <f>Source!P333</f>
        <v>74345.25</v>
      </c>
      <c r="J617" s="56">
        <f>IF(Source!BC334&lt;&gt; 0, Source!BC334, 1)</f>
        <v>9.84</v>
      </c>
      <c r="K617" s="57">
        <f>Source!P334</f>
        <v>731557.26</v>
      </c>
      <c r="Q617">
        <f>Source!X333</f>
        <v>0</v>
      </c>
      <c r="R617">
        <f>Source!X334</f>
        <v>0</v>
      </c>
      <c r="S617">
        <f>Source!Y333</f>
        <v>0</v>
      </c>
      <c r="T617">
        <f>Source!Y334</f>
        <v>0</v>
      </c>
      <c r="U617">
        <f>ROUND((175/100)*ROUND(Source!R333, 2), 2)</f>
        <v>0</v>
      </c>
      <c r="V617">
        <f>ROUND((0/100)*ROUND(Source!R334, 2), 2)</f>
        <v>0</v>
      </c>
      <c r="AC617">
        <v>3</v>
      </c>
    </row>
    <row r="618" spans="1:29" ht="14" x14ac:dyDescent="0.25">
      <c r="C618" s="59" t="s">
        <v>2592</v>
      </c>
      <c r="H618" s="60">
        <f>I617+0</f>
        <v>74345.25</v>
      </c>
      <c r="I618" s="60"/>
      <c r="J618" s="60">
        <f>K617+0</f>
        <v>731557.26</v>
      </c>
      <c r="K618" s="60"/>
      <c r="O618" s="63">
        <f>I617+0</f>
        <v>74345.25</v>
      </c>
      <c r="P618" s="63">
        <f>K617+0</f>
        <v>731557.26</v>
      </c>
    </row>
    <row r="620" spans="1:29" ht="42" x14ac:dyDescent="0.25">
      <c r="A620" s="47">
        <v>92</v>
      </c>
      <c r="B620" s="47" t="str">
        <f>Source!F335</f>
        <v>4.8-323-2</v>
      </c>
      <c r="C620" s="47" t="s">
        <v>475</v>
      </c>
      <c r="D620" s="49" t="str">
        <f>Source!H335</f>
        <v>100 шт.</v>
      </c>
      <c r="E620" s="48">
        <f>Source!I335</f>
        <v>2.06</v>
      </c>
      <c r="F620" s="51"/>
      <c r="G620" s="50"/>
      <c r="H620" s="48"/>
      <c r="I620" s="51"/>
      <c r="J620" s="48"/>
      <c r="K620" s="51"/>
      <c r="Q620">
        <f>Source!X335</f>
        <v>2795.06</v>
      </c>
      <c r="R620">
        <f>Source!X336</f>
        <v>157501.35</v>
      </c>
      <c r="S620">
        <f>Source!Y335</f>
        <v>1469.57</v>
      </c>
      <c r="T620">
        <f>Source!Y336</f>
        <v>82809.990000000005</v>
      </c>
      <c r="U620">
        <f>ROUND((175/100)*ROUND(Source!R335, 2), 2)</f>
        <v>32.03</v>
      </c>
      <c r="V620">
        <f>ROUND((0/100)*ROUND(Source!R336, 2), 2)</f>
        <v>0</v>
      </c>
      <c r="AC620">
        <v>0</v>
      </c>
    </row>
    <row r="621" spans="1:29" ht="25" x14ac:dyDescent="0.25">
      <c r="C621" s="64" t="str">
        <f>"Объем: "&amp;Source!I335&amp;"=(6+"&amp;"3+"&amp;"62+"&amp;"17+"&amp;"63+"&amp;"20+"&amp;"13+"&amp;"3+"&amp;"19)/"&amp;"100"</f>
        <v>Объем: 2,06=(6+3+62+17+63+20+13+3+19)/100</v>
      </c>
    </row>
    <row r="622" spans="1:29" ht="14.5" x14ac:dyDescent="0.25">
      <c r="A622" s="47"/>
      <c r="B622" s="47"/>
      <c r="C622" s="47" t="s">
        <v>2581</v>
      </c>
      <c r="D622" s="49"/>
      <c r="E622" s="48"/>
      <c r="F622" s="51">
        <f>Source!AO335</f>
        <v>1106.26</v>
      </c>
      <c r="G622" s="52" t="s">
        <v>231</v>
      </c>
      <c r="H622" s="48">
        <f>Source!AV336</f>
        <v>1.0469999999999999</v>
      </c>
      <c r="I622" s="51">
        <f>Source!S335</f>
        <v>2863.2</v>
      </c>
      <c r="J622" s="48">
        <f>IF(Source!BA336&lt;&gt; 0, Source!BA336, 1)</f>
        <v>56.35</v>
      </c>
      <c r="K622" s="51">
        <f>Source!S336</f>
        <v>161341.32</v>
      </c>
    </row>
    <row r="623" spans="1:29" ht="14.5" x14ac:dyDescent="0.25">
      <c r="A623" s="47"/>
      <c r="B623" s="47"/>
      <c r="C623" s="47" t="s">
        <v>2583</v>
      </c>
      <c r="D623" s="49"/>
      <c r="E623" s="48"/>
      <c r="F623" s="51">
        <f>Source!AM335</f>
        <v>52.1</v>
      </c>
      <c r="G623" s="52" t="s">
        <v>231</v>
      </c>
      <c r="H623" s="48">
        <f>Source!AV336</f>
        <v>1.0469999999999999</v>
      </c>
      <c r="I623" s="51">
        <f>Source!Q335</f>
        <v>134.84</v>
      </c>
      <c r="J623" s="48">
        <f>IF(Source!BB336&lt;&gt; 0, Source!BB336, 1)</f>
        <v>16.27</v>
      </c>
      <c r="K623" s="51">
        <f>Source!Q336</f>
        <v>2193.85</v>
      </c>
    </row>
    <row r="624" spans="1:29" ht="14.5" x14ac:dyDescent="0.25">
      <c r="A624" s="47"/>
      <c r="B624" s="47"/>
      <c r="C624" s="47" t="s">
        <v>2584</v>
      </c>
      <c r="D624" s="49"/>
      <c r="E624" s="48"/>
      <c r="F624" s="51">
        <f>Source!AN335</f>
        <v>7.07</v>
      </c>
      <c r="G624" s="52" t="s">
        <v>231</v>
      </c>
      <c r="H624" s="48">
        <f>Source!AV336</f>
        <v>1.0469999999999999</v>
      </c>
      <c r="I624" s="53">
        <f>Source!R335</f>
        <v>18.3</v>
      </c>
      <c r="J624" s="48">
        <f>IF(Source!BS336&lt;&gt; 0, Source!BS336, 1)</f>
        <v>56.35</v>
      </c>
      <c r="K624" s="53">
        <f>Source!R336</f>
        <v>1031.21</v>
      </c>
    </row>
    <row r="625" spans="1:29" ht="14.5" x14ac:dyDescent="0.25">
      <c r="A625" s="47"/>
      <c r="B625" s="47"/>
      <c r="C625" s="47" t="s">
        <v>2594</v>
      </c>
      <c r="D625" s="49"/>
      <c r="E625" s="48"/>
      <c r="F625" s="51">
        <f>Source!AL335</f>
        <v>109.58</v>
      </c>
      <c r="G625" s="52" t="s">
        <v>3</v>
      </c>
      <c r="H625" s="48">
        <f>Source!AW336</f>
        <v>1</v>
      </c>
      <c r="I625" s="51">
        <f>Source!P335</f>
        <v>225.73</v>
      </c>
      <c r="J625" s="48">
        <f>IF(Source!BC336&lt;&gt; 0, Source!BC336, 1)</f>
        <v>3.51</v>
      </c>
      <c r="K625" s="51">
        <f>Source!P336</f>
        <v>792.31</v>
      </c>
    </row>
    <row r="626" spans="1:29" ht="14.5" x14ac:dyDescent="0.25">
      <c r="A626" s="47"/>
      <c r="B626" s="47"/>
      <c r="C626" s="47" t="s">
        <v>2585</v>
      </c>
      <c r="D626" s="49" t="s">
        <v>2586</v>
      </c>
      <c r="E626" s="48">
        <f>Source!BZ336</f>
        <v>97</v>
      </c>
      <c r="F626" s="51"/>
      <c r="G626" s="50"/>
      <c r="H626" s="48"/>
      <c r="I626" s="51">
        <f>SUM(Q620:Q625)</f>
        <v>2795.06</v>
      </c>
      <c r="J626" s="48">
        <f>Source!AT336</f>
        <v>97</v>
      </c>
      <c r="K626" s="51">
        <f>SUM(R620:R625)</f>
        <v>157501.35</v>
      </c>
    </row>
    <row r="627" spans="1:29" ht="14.5" x14ac:dyDescent="0.25">
      <c r="A627" s="47"/>
      <c r="B627" s="47"/>
      <c r="C627" s="47" t="s">
        <v>2587</v>
      </c>
      <c r="D627" s="49" t="s">
        <v>2586</v>
      </c>
      <c r="E627" s="48">
        <f>Source!CA336</f>
        <v>51</v>
      </c>
      <c r="F627" s="51"/>
      <c r="G627" s="50"/>
      <c r="H627" s="48"/>
      <c r="I627" s="51">
        <f>SUM(S620:S626)</f>
        <v>1469.57</v>
      </c>
      <c r="J627" s="48">
        <f>Source!AU336</f>
        <v>51</v>
      </c>
      <c r="K627" s="51">
        <f>SUM(T620:T626)</f>
        <v>82809.990000000005</v>
      </c>
    </row>
    <row r="628" spans="1:29" ht="14.5" x14ac:dyDescent="0.25">
      <c r="A628" s="54"/>
      <c r="B628" s="54"/>
      <c r="C628" s="54" t="s">
        <v>2588</v>
      </c>
      <c r="D628" s="55" t="s">
        <v>2589</v>
      </c>
      <c r="E628" s="56">
        <f>Source!AQ335</f>
        <v>84.74</v>
      </c>
      <c r="F628" s="57"/>
      <c r="G628" s="58" t="s">
        <v>231</v>
      </c>
      <c r="H628" s="56">
        <f>Source!AV336</f>
        <v>1.0469999999999999</v>
      </c>
      <c r="I628" s="57">
        <f>Source!U335</f>
        <v>219.32271215999995</v>
      </c>
      <c r="J628" s="56"/>
      <c r="K628" s="57"/>
    </row>
    <row r="629" spans="1:29" ht="14" x14ac:dyDescent="0.25">
      <c r="C629" s="59" t="s">
        <v>2590</v>
      </c>
      <c r="H629" s="60">
        <f>I622+I623+I625+I626+I627+0-0-0</f>
        <v>7488.4</v>
      </c>
      <c r="I629" s="60"/>
      <c r="J629" s="60">
        <f>K622+K623+K625+K626+K627+0-0-0</f>
        <v>404638.82</v>
      </c>
      <c r="K629" s="60"/>
    </row>
    <row r="630" spans="1:29" ht="14" hidden="1" x14ac:dyDescent="0.25">
      <c r="C630" s="59" t="s">
        <v>2591</v>
      </c>
      <c r="H630" s="62">
        <f>0+0</f>
        <v>0</v>
      </c>
      <c r="I630" s="62"/>
      <c r="J630" s="62">
        <f>0+0</f>
        <v>0</v>
      </c>
      <c r="K630" s="62"/>
    </row>
    <row r="631" spans="1:29" ht="14" x14ac:dyDescent="0.25">
      <c r="C631" s="59" t="s">
        <v>2592</v>
      </c>
      <c r="H631" s="62">
        <f>I622+I623+I625+I626+I627+0</f>
        <v>7488.4</v>
      </c>
      <c r="I631" s="62"/>
      <c r="J631" s="62">
        <f>K622+K623+K625+K626+K627+0</f>
        <v>404638.82</v>
      </c>
      <c r="K631" s="62"/>
      <c r="O631" s="63">
        <f>I622+I623+I625+I626+I627+0</f>
        <v>7488.4</v>
      </c>
      <c r="P631" s="63">
        <f>K622+K623+K625+K626+K627+0</f>
        <v>404638.82</v>
      </c>
    </row>
    <row r="633" spans="1:29" ht="194" x14ac:dyDescent="0.25">
      <c r="A633" s="54">
        <v>93</v>
      </c>
      <c r="B633" s="54" t="str">
        <f>Source!F337</f>
        <v>КА, п.58</v>
      </c>
      <c r="C633" s="54" t="s">
        <v>2655</v>
      </c>
      <c r="D633" s="55" t="str">
        <f>Source!H337</f>
        <v>ШТ</v>
      </c>
      <c r="E633" s="56">
        <f>Source!I337</f>
        <v>6</v>
      </c>
      <c r="F633" s="57">
        <f>Source!AL337</f>
        <v>2198.0699999999997</v>
      </c>
      <c r="G633" s="58" t="s">
        <v>3</v>
      </c>
      <c r="H633" s="56">
        <f>Source!AW338</f>
        <v>1</v>
      </c>
      <c r="I633" s="57">
        <f>Source!P337</f>
        <v>13188.42</v>
      </c>
      <c r="J633" s="56">
        <f>IF(Source!BC338&lt;&gt; 0, Source!BC338, 1)</f>
        <v>9.84</v>
      </c>
      <c r="K633" s="57">
        <f>Source!P338</f>
        <v>129774.05</v>
      </c>
      <c r="Q633">
        <f>Source!X337</f>
        <v>0</v>
      </c>
      <c r="R633">
        <f>Source!X338</f>
        <v>0</v>
      </c>
      <c r="S633">
        <f>Source!Y337</f>
        <v>0</v>
      </c>
      <c r="T633">
        <f>Source!Y338</f>
        <v>0</v>
      </c>
      <c r="U633">
        <f>ROUND((175/100)*ROUND(Source!R337, 2), 2)</f>
        <v>0</v>
      </c>
      <c r="V633">
        <f>ROUND((0/100)*ROUND(Source!R338, 2), 2)</f>
        <v>0</v>
      </c>
      <c r="AC633">
        <v>3</v>
      </c>
    </row>
    <row r="634" spans="1:29" ht="14" x14ac:dyDescent="0.25">
      <c r="C634" s="59" t="s">
        <v>2592</v>
      </c>
      <c r="H634" s="60">
        <f>I633+0</f>
        <v>13188.42</v>
      </c>
      <c r="I634" s="60"/>
      <c r="J634" s="60">
        <f>K633+0</f>
        <v>129774.05</v>
      </c>
      <c r="K634" s="60"/>
      <c r="O634" s="63">
        <f>I633+0</f>
        <v>13188.42</v>
      </c>
      <c r="P634" s="63">
        <f>K633+0</f>
        <v>129774.05</v>
      </c>
    </row>
    <row r="636" spans="1:29" ht="236" x14ac:dyDescent="0.25">
      <c r="A636" s="54">
        <v>94</v>
      </c>
      <c r="B636" s="54" t="str">
        <f>Source!F339</f>
        <v>КА, п.59</v>
      </c>
      <c r="C636" s="54" t="s">
        <v>2656</v>
      </c>
      <c r="D636" s="55" t="str">
        <f>Source!H339</f>
        <v>ШТ</v>
      </c>
      <c r="E636" s="56">
        <f>Source!I339</f>
        <v>3</v>
      </c>
      <c r="F636" s="57">
        <f>Source!AL339</f>
        <v>2744.4</v>
      </c>
      <c r="G636" s="58" t="s">
        <v>3</v>
      </c>
      <c r="H636" s="56">
        <f>Source!AW340</f>
        <v>1</v>
      </c>
      <c r="I636" s="57">
        <f>Source!P339</f>
        <v>8233.2000000000007</v>
      </c>
      <c r="J636" s="56">
        <f>IF(Source!BC340&lt;&gt; 0, Source!BC340, 1)</f>
        <v>9.84</v>
      </c>
      <c r="K636" s="57">
        <f>Source!P340</f>
        <v>81014.69</v>
      </c>
      <c r="Q636">
        <f>Source!X339</f>
        <v>0</v>
      </c>
      <c r="R636">
        <f>Source!X340</f>
        <v>0</v>
      </c>
      <c r="S636">
        <f>Source!Y339</f>
        <v>0</v>
      </c>
      <c r="T636">
        <f>Source!Y340</f>
        <v>0</v>
      </c>
      <c r="U636">
        <f>ROUND((175/100)*ROUND(Source!R339, 2), 2)</f>
        <v>0</v>
      </c>
      <c r="V636">
        <f>ROUND((0/100)*ROUND(Source!R340, 2), 2)</f>
        <v>0</v>
      </c>
      <c r="AC636">
        <v>3</v>
      </c>
    </row>
    <row r="637" spans="1:29" ht="14" x14ac:dyDescent="0.25">
      <c r="C637" s="59" t="s">
        <v>2592</v>
      </c>
      <c r="H637" s="60">
        <f>I636+0</f>
        <v>8233.2000000000007</v>
      </c>
      <c r="I637" s="60"/>
      <c r="J637" s="60">
        <f>K636+0</f>
        <v>81014.69</v>
      </c>
      <c r="K637" s="60"/>
      <c r="O637" s="63">
        <f>I636+0</f>
        <v>8233.2000000000007</v>
      </c>
      <c r="P637" s="63">
        <f>K636+0</f>
        <v>81014.69</v>
      </c>
    </row>
    <row r="639" spans="1:29" ht="166" x14ac:dyDescent="0.25">
      <c r="A639" s="54">
        <v>95</v>
      </c>
      <c r="B639" s="54" t="str">
        <f>Source!F341</f>
        <v>КА, п.60</v>
      </c>
      <c r="C639" s="54" t="s">
        <v>2657</v>
      </c>
      <c r="D639" s="55" t="str">
        <f>Source!H341</f>
        <v>ШТ</v>
      </c>
      <c r="E639" s="56">
        <f>Source!I341</f>
        <v>62</v>
      </c>
      <c r="F639" s="57">
        <f>Source!AL341</f>
        <v>1831.7</v>
      </c>
      <c r="G639" s="58" t="s">
        <v>3</v>
      </c>
      <c r="H639" s="56">
        <f>Source!AW342</f>
        <v>1</v>
      </c>
      <c r="I639" s="57">
        <f>Source!P341</f>
        <v>113565.4</v>
      </c>
      <c r="J639" s="56">
        <f>IF(Source!BC342&lt;&gt; 0, Source!BC342, 1)</f>
        <v>9.84</v>
      </c>
      <c r="K639" s="57">
        <f>Source!P342</f>
        <v>1117483.54</v>
      </c>
      <c r="Q639">
        <f>Source!X341</f>
        <v>0</v>
      </c>
      <c r="R639">
        <f>Source!X342</f>
        <v>0</v>
      </c>
      <c r="S639">
        <f>Source!Y341</f>
        <v>0</v>
      </c>
      <c r="T639">
        <f>Source!Y342</f>
        <v>0</v>
      </c>
      <c r="U639">
        <f>ROUND((175/100)*ROUND(Source!R341, 2), 2)</f>
        <v>0</v>
      </c>
      <c r="V639">
        <f>ROUND((0/100)*ROUND(Source!R342, 2), 2)</f>
        <v>0</v>
      </c>
      <c r="AC639">
        <v>3</v>
      </c>
    </row>
    <row r="640" spans="1:29" ht="14" x14ac:dyDescent="0.25">
      <c r="C640" s="59" t="s">
        <v>2592</v>
      </c>
      <c r="H640" s="60">
        <f>I639+0</f>
        <v>113565.4</v>
      </c>
      <c r="I640" s="60"/>
      <c r="J640" s="60">
        <f>K639+0</f>
        <v>1117483.54</v>
      </c>
      <c r="K640" s="60"/>
      <c r="O640" s="63">
        <f>I639+0</f>
        <v>113565.4</v>
      </c>
      <c r="P640" s="63">
        <f>K639+0</f>
        <v>1117483.54</v>
      </c>
    </row>
    <row r="642" spans="1:29" ht="208" x14ac:dyDescent="0.25">
      <c r="A642" s="54">
        <v>96</v>
      </c>
      <c r="B642" s="54" t="str">
        <f>Source!F343</f>
        <v>КА, п.61</v>
      </c>
      <c r="C642" s="54" t="s">
        <v>2658</v>
      </c>
      <c r="D642" s="55" t="str">
        <f>Source!H343</f>
        <v>ШТ</v>
      </c>
      <c r="E642" s="56">
        <f>Source!I343</f>
        <v>17</v>
      </c>
      <c r="F642" s="57">
        <f>Source!AL343</f>
        <v>2204.87</v>
      </c>
      <c r="G642" s="58" t="s">
        <v>3</v>
      </c>
      <c r="H642" s="56">
        <f>Source!AW344</f>
        <v>1</v>
      </c>
      <c r="I642" s="57">
        <f>Source!P343</f>
        <v>37482.79</v>
      </c>
      <c r="J642" s="56">
        <f>IF(Source!BC344&lt;&gt; 0, Source!BC344, 1)</f>
        <v>9.84</v>
      </c>
      <c r="K642" s="57">
        <f>Source!P344</f>
        <v>368830.65</v>
      </c>
      <c r="Q642">
        <f>Source!X343</f>
        <v>0</v>
      </c>
      <c r="R642">
        <f>Source!X344</f>
        <v>0</v>
      </c>
      <c r="S642">
        <f>Source!Y343</f>
        <v>0</v>
      </c>
      <c r="T642">
        <f>Source!Y344</f>
        <v>0</v>
      </c>
      <c r="U642">
        <f>ROUND((175/100)*ROUND(Source!R343, 2), 2)</f>
        <v>0</v>
      </c>
      <c r="V642">
        <f>ROUND((0/100)*ROUND(Source!R344, 2), 2)</f>
        <v>0</v>
      </c>
      <c r="AC642">
        <v>3</v>
      </c>
    </row>
    <row r="643" spans="1:29" ht="14" x14ac:dyDescent="0.25">
      <c r="C643" s="59" t="s">
        <v>2592</v>
      </c>
      <c r="H643" s="60">
        <f>I642+0</f>
        <v>37482.79</v>
      </c>
      <c r="I643" s="60"/>
      <c r="J643" s="60">
        <f>K642+0</f>
        <v>368830.65</v>
      </c>
      <c r="K643" s="60"/>
      <c r="O643" s="63">
        <f>I642+0</f>
        <v>37482.79</v>
      </c>
      <c r="P643" s="63">
        <f>K642+0</f>
        <v>368830.65</v>
      </c>
    </row>
    <row r="645" spans="1:29" ht="194" x14ac:dyDescent="0.25">
      <c r="A645" s="54">
        <v>97</v>
      </c>
      <c r="B645" s="54" t="str">
        <f>Source!F345</f>
        <v>КА, п.62</v>
      </c>
      <c r="C645" s="54" t="s">
        <v>2659</v>
      </c>
      <c r="D645" s="55" t="str">
        <f>Source!H345</f>
        <v>ШТ</v>
      </c>
      <c r="E645" s="56">
        <f>Source!I345</f>
        <v>63</v>
      </c>
      <c r="F645" s="57">
        <f>Source!AL345</f>
        <v>1684.8799999999999</v>
      </c>
      <c r="G645" s="58" t="s">
        <v>3</v>
      </c>
      <c r="H645" s="56">
        <f>Source!AW346</f>
        <v>1</v>
      </c>
      <c r="I645" s="57">
        <f>Source!P345</f>
        <v>106147.44</v>
      </c>
      <c r="J645" s="56">
        <f>IF(Source!BC346&lt;&gt; 0, Source!BC346, 1)</f>
        <v>9.84</v>
      </c>
      <c r="K645" s="57">
        <f>Source!P346</f>
        <v>1044490.81</v>
      </c>
      <c r="Q645">
        <f>Source!X345</f>
        <v>0</v>
      </c>
      <c r="R645">
        <f>Source!X346</f>
        <v>0</v>
      </c>
      <c r="S645">
        <f>Source!Y345</f>
        <v>0</v>
      </c>
      <c r="T645">
        <f>Source!Y346</f>
        <v>0</v>
      </c>
      <c r="U645">
        <f>ROUND((175/100)*ROUND(Source!R345, 2), 2)</f>
        <v>0</v>
      </c>
      <c r="V645">
        <f>ROUND((0/100)*ROUND(Source!R346, 2), 2)</f>
        <v>0</v>
      </c>
      <c r="AC645">
        <v>3</v>
      </c>
    </row>
    <row r="646" spans="1:29" ht="14" x14ac:dyDescent="0.25">
      <c r="C646" s="59" t="s">
        <v>2592</v>
      </c>
      <c r="H646" s="60">
        <f>I645+0</f>
        <v>106147.44</v>
      </c>
      <c r="I646" s="60"/>
      <c r="J646" s="60">
        <f>K645+0</f>
        <v>1044490.81</v>
      </c>
      <c r="K646" s="60"/>
      <c r="O646" s="63">
        <f>I645+0</f>
        <v>106147.44</v>
      </c>
      <c r="P646" s="63">
        <f>K645+0</f>
        <v>1044490.81</v>
      </c>
    </row>
    <row r="648" spans="1:29" ht="222" x14ac:dyDescent="0.25">
      <c r="A648" s="54">
        <v>98</v>
      </c>
      <c r="B648" s="54" t="str">
        <f>Source!F347</f>
        <v>КА, п.63</v>
      </c>
      <c r="C648" s="54" t="s">
        <v>2660</v>
      </c>
      <c r="D648" s="55" t="str">
        <f>Source!H347</f>
        <v>ШТ</v>
      </c>
      <c r="E648" s="56">
        <f>Source!I347</f>
        <v>20</v>
      </c>
      <c r="F648" s="57">
        <f>Source!AL347</f>
        <v>1943.1699999999998</v>
      </c>
      <c r="G648" s="58" t="s">
        <v>3</v>
      </c>
      <c r="H648" s="56">
        <f>Source!AW348</f>
        <v>1</v>
      </c>
      <c r="I648" s="57">
        <f>Source!P347</f>
        <v>38863.4</v>
      </c>
      <c r="J648" s="56">
        <f>IF(Source!BC348&lt;&gt; 0, Source!BC348, 1)</f>
        <v>9.84</v>
      </c>
      <c r="K648" s="57">
        <f>Source!P348</f>
        <v>382415.86</v>
      </c>
      <c r="Q648">
        <f>Source!X347</f>
        <v>0</v>
      </c>
      <c r="R648">
        <f>Source!X348</f>
        <v>0</v>
      </c>
      <c r="S648">
        <f>Source!Y347</f>
        <v>0</v>
      </c>
      <c r="T648">
        <f>Source!Y348</f>
        <v>0</v>
      </c>
      <c r="U648">
        <f>ROUND((175/100)*ROUND(Source!R347, 2), 2)</f>
        <v>0</v>
      </c>
      <c r="V648">
        <f>ROUND((0/100)*ROUND(Source!R348, 2), 2)</f>
        <v>0</v>
      </c>
      <c r="AC648">
        <v>3</v>
      </c>
    </row>
    <row r="649" spans="1:29" ht="14" x14ac:dyDescent="0.25">
      <c r="C649" s="59" t="s">
        <v>2592</v>
      </c>
      <c r="H649" s="60">
        <f>I648+0</f>
        <v>38863.4</v>
      </c>
      <c r="I649" s="60"/>
      <c r="J649" s="60">
        <f>K648+0</f>
        <v>382415.86</v>
      </c>
      <c r="K649" s="60"/>
      <c r="O649" s="63">
        <f>I648+0</f>
        <v>38863.4</v>
      </c>
      <c r="P649" s="63">
        <f>K648+0</f>
        <v>382415.86</v>
      </c>
    </row>
    <row r="651" spans="1:29" ht="208" x14ac:dyDescent="0.25">
      <c r="A651" s="54">
        <v>99</v>
      </c>
      <c r="B651" s="54" t="str">
        <f>Source!F349</f>
        <v>КА, п.64</v>
      </c>
      <c r="C651" s="54" t="s">
        <v>2661</v>
      </c>
      <c r="D651" s="55" t="str">
        <f>Source!H349</f>
        <v>ШТ</v>
      </c>
      <c r="E651" s="56">
        <f>Source!I349</f>
        <v>13</v>
      </c>
      <c r="F651" s="57">
        <f>Source!AL349</f>
        <v>1684.8799999999999</v>
      </c>
      <c r="G651" s="58" t="s">
        <v>3</v>
      </c>
      <c r="H651" s="56">
        <f>Source!AW350</f>
        <v>1</v>
      </c>
      <c r="I651" s="57">
        <f>Source!P349</f>
        <v>21903.439999999999</v>
      </c>
      <c r="J651" s="56">
        <f>IF(Source!BC350&lt;&gt; 0, Source!BC350, 1)</f>
        <v>9.84</v>
      </c>
      <c r="K651" s="57">
        <f>Source!P350</f>
        <v>215529.85</v>
      </c>
      <c r="Q651">
        <f>Source!X349</f>
        <v>0</v>
      </c>
      <c r="R651">
        <f>Source!X350</f>
        <v>0</v>
      </c>
      <c r="S651">
        <f>Source!Y349</f>
        <v>0</v>
      </c>
      <c r="T651">
        <f>Source!Y350</f>
        <v>0</v>
      </c>
      <c r="U651">
        <f>ROUND((175/100)*ROUND(Source!R349, 2), 2)</f>
        <v>0</v>
      </c>
      <c r="V651">
        <f>ROUND((0/100)*ROUND(Source!R350, 2), 2)</f>
        <v>0</v>
      </c>
      <c r="AC651">
        <v>3</v>
      </c>
    </row>
    <row r="652" spans="1:29" ht="14" x14ac:dyDescent="0.25">
      <c r="C652" s="59" t="s">
        <v>2592</v>
      </c>
      <c r="H652" s="60">
        <f>I651+0</f>
        <v>21903.439999999999</v>
      </c>
      <c r="I652" s="60"/>
      <c r="J652" s="60">
        <f>K651+0</f>
        <v>215529.85</v>
      </c>
      <c r="K652" s="60"/>
      <c r="O652" s="63">
        <f>I651+0</f>
        <v>21903.439999999999</v>
      </c>
      <c r="P652" s="63">
        <f>K651+0</f>
        <v>215529.85</v>
      </c>
    </row>
    <row r="654" spans="1:29" ht="236" x14ac:dyDescent="0.25">
      <c r="A654" s="54">
        <v>100</v>
      </c>
      <c r="B654" s="54" t="str">
        <f>Source!F351</f>
        <v>КА, п.65</v>
      </c>
      <c r="C654" s="54" t="s">
        <v>2662</v>
      </c>
      <c r="D654" s="55" t="str">
        <f>Source!H351</f>
        <v>ШТ</v>
      </c>
      <c r="E654" s="56">
        <f>Source!I351</f>
        <v>3</v>
      </c>
      <c r="F654" s="57">
        <f>Source!AL351</f>
        <v>1943.1699999999998</v>
      </c>
      <c r="G654" s="58" t="s">
        <v>3</v>
      </c>
      <c r="H654" s="56">
        <f>Source!AW352</f>
        <v>1</v>
      </c>
      <c r="I654" s="57">
        <f>Source!P351</f>
        <v>5829.51</v>
      </c>
      <c r="J654" s="56">
        <f>IF(Source!BC352&lt;&gt; 0, Source!BC352, 1)</f>
        <v>9.84</v>
      </c>
      <c r="K654" s="57">
        <f>Source!P352</f>
        <v>57362.38</v>
      </c>
      <c r="Q654">
        <f>Source!X351</f>
        <v>0</v>
      </c>
      <c r="R654">
        <f>Source!X352</f>
        <v>0</v>
      </c>
      <c r="S654">
        <f>Source!Y351</f>
        <v>0</v>
      </c>
      <c r="T654">
        <f>Source!Y352</f>
        <v>0</v>
      </c>
      <c r="U654">
        <f>ROUND((175/100)*ROUND(Source!R351, 2), 2)</f>
        <v>0</v>
      </c>
      <c r="V654">
        <f>ROUND((0/100)*ROUND(Source!R352, 2), 2)</f>
        <v>0</v>
      </c>
      <c r="AC654">
        <v>3</v>
      </c>
    </row>
    <row r="655" spans="1:29" ht="14" x14ac:dyDescent="0.25">
      <c r="C655" s="59" t="s">
        <v>2592</v>
      </c>
      <c r="H655" s="60">
        <f>I654+0</f>
        <v>5829.51</v>
      </c>
      <c r="I655" s="60"/>
      <c r="J655" s="60">
        <f>K654+0</f>
        <v>57362.38</v>
      </c>
      <c r="K655" s="60"/>
      <c r="O655" s="63">
        <f>I654+0</f>
        <v>5829.51</v>
      </c>
      <c r="P655" s="63">
        <f>K654+0</f>
        <v>57362.38</v>
      </c>
    </row>
    <row r="657" spans="1:29" ht="180" x14ac:dyDescent="0.25">
      <c r="A657" s="54">
        <v>101</v>
      </c>
      <c r="B657" s="54" t="str">
        <f>Source!F353</f>
        <v>КА, п.66</v>
      </c>
      <c r="C657" s="54" t="s">
        <v>2663</v>
      </c>
      <c r="D657" s="55" t="str">
        <f>Source!H353</f>
        <v>ШТ</v>
      </c>
      <c r="E657" s="56">
        <f>Source!I353</f>
        <v>19</v>
      </c>
      <c r="F657" s="57">
        <f>Source!AL353</f>
        <v>1661.76</v>
      </c>
      <c r="G657" s="58" t="s">
        <v>3</v>
      </c>
      <c r="H657" s="56">
        <f>Source!AW354</f>
        <v>1</v>
      </c>
      <c r="I657" s="57">
        <f>Source!P353</f>
        <v>31573.439999999999</v>
      </c>
      <c r="J657" s="56">
        <f>IF(Source!BC354&lt;&gt; 0, Source!BC354, 1)</f>
        <v>9.84</v>
      </c>
      <c r="K657" s="57">
        <f>Source!P354</f>
        <v>310682.65000000002</v>
      </c>
      <c r="Q657">
        <f>Source!X353</f>
        <v>0</v>
      </c>
      <c r="R657">
        <f>Source!X354</f>
        <v>0</v>
      </c>
      <c r="S657">
        <f>Source!Y353</f>
        <v>0</v>
      </c>
      <c r="T657">
        <f>Source!Y354</f>
        <v>0</v>
      </c>
      <c r="U657">
        <f>ROUND((175/100)*ROUND(Source!R353, 2), 2)</f>
        <v>0</v>
      </c>
      <c r="V657">
        <f>ROUND((0/100)*ROUND(Source!R354, 2), 2)</f>
        <v>0</v>
      </c>
      <c r="AC657">
        <v>3</v>
      </c>
    </row>
    <row r="658" spans="1:29" ht="14" x14ac:dyDescent="0.25">
      <c r="C658" s="59" t="s">
        <v>2592</v>
      </c>
      <c r="H658" s="60">
        <f>I657+0</f>
        <v>31573.439999999999</v>
      </c>
      <c r="I658" s="60"/>
      <c r="J658" s="60">
        <f>K657+0</f>
        <v>310682.65000000002</v>
      </c>
      <c r="K658" s="60"/>
      <c r="O658" s="63">
        <f>I657+0</f>
        <v>31573.439999999999</v>
      </c>
      <c r="P658" s="63">
        <f>K657+0</f>
        <v>310682.65000000002</v>
      </c>
    </row>
    <row r="660" spans="1:29" ht="42" x14ac:dyDescent="0.25">
      <c r="A660" s="47">
        <v>102</v>
      </c>
      <c r="B660" s="47" t="str">
        <f>Source!F355</f>
        <v>4.8-323-8</v>
      </c>
      <c r="C660" s="47" t="s">
        <v>504</v>
      </c>
      <c r="D660" s="49" t="str">
        <f>Source!H355</f>
        <v>100 шт.</v>
      </c>
      <c r="E660" s="48">
        <f>Source!I355</f>
        <v>4.91</v>
      </c>
      <c r="F660" s="51"/>
      <c r="G660" s="50"/>
      <c r="H660" s="48"/>
      <c r="I660" s="51"/>
      <c r="J660" s="48"/>
      <c r="K660" s="51"/>
      <c r="Q660">
        <f>Source!X355</f>
        <v>2321.91</v>
      </c>
      <c r="R660">
        <f>Source!X356</f>
        <v>130839.54</v>
      </c>
      <c r="S660">
        <f>Source!Y355</f>
        <v>1220.8</v>
      </c>
      <c r="T660">
        <f>Source!Y356</f>
        <v>68791.92</v>
      </c>
      <c r="U660">
        <f>ROUND((175/100)*ROUND(Source!R355, 2), 2)</f>
        <v>5.39</v>
      </c>
      <c r="V660">
        <f>ROUND((0/100)*ROUND(Source!R356, 2), 2)</f>
        <v>0</v>
      </c>
      <c r="AC660">
        <v>0</v>
      </c>
    </row>
    <row r="661" spans="1:29" x14ac:dyDescent="0.25">
      <c r="C661" s="64" t="str">
        <f>"Объем: "&amp;Source!I355&amp;"=(48+"&amp;"10+"&amp;"360+"&amp;"56+"&amp;"15+"&amp;"2)/"&amp;"100"</f>
        <v>Объем: 4,91=(48+10+360+56+15+2)/100</v>
      </c>
    </row>
    <row r="662" spans="1:29" ht="14.5" x14ac:dyDescent="0.25">
      <c r="A662" s="47"/>
      <c r="B662" s="47"/>
      <c r="C662" s="47" t="s">
        <v>2581</v>
      </c>
      <c r="D662" s="49"/>
      <c r="E662" s="48"/>
      <c r="F662" s="51">
        <f>Source!AO355</f>
        <v>387.53</v>
      </c>
      <c r="G662" s="52" t="s">
        <v>231</v>
      </c>
      <c r="H662" s="48">
        <f>Source!AV356</f>
        <v>1.0469999999999999</v>
      </c>
      <c r="I662" s="51">
        <f>Source!S355</f>
        <v>2390.64</v>
      </c>
      <c r="J662" s="48">
        <f>IF(Source!BA356&lt;&gt; 0, Source!BA356, 1)</f>
        <v>56.35</v>
      </c>
      <c r="K662" s="51">
        <f>Source!S356</f>
        <v>134712.56</v>
      </c>
    </row>
    <row r="663" spans="1:29" ht="14.5" x14ac:dyDescent="0.25">
      <c r="A663" s="47"/>
      <c r="B663" s="47"/>
      <c r="C663" s="47" t="s">
        <v>2583</v>
      </c>
      <c r="D663" s="49"/>
      <c r="E663" s="48"/>
      <c r="F663" s="51">
        <f>Source!AM355</f>
        <v>4.21</v>
      </c>
      <c r="G663" s="52" t="s">
        <v>231</v>
      </c>
      <c r="H663" s="48">
        <f>Source!AV356</f>
        <v>1.0469999999999999</v>
      </c>
      <c r="I663" s="51">
        <f>Source!Q355</f>
        <v>25.97</v>
      </c>
      <c r="J663" s="48">
        <f>IF(Source!BB356&lt;&gt; 0, Source!BB356, 1)</f>
        <v>15.54</v>
      </c>
      <c r="K663" s="51">
        <f>Source!Q356</f>
        <v>403.57</v>
      </c>
    </row>
    <row r="664" spans="1:29" ht="14.5" x14ac:dyDescent="0.25">
      <c r="A664" s="47"/>
      <c r="B664" s="47"/>
      <c r="C664" s="47" t="s">
        <v>2584</v>
      </c>
      <c r="D664" s="49"/>
      <c r="E664" s="48"/>
      <c r="F664" s="51">
        <f>Source!AN355</f>
        <v>0.5</v>
      </c>
      <c r="G664" s="52" t="s">
        <v>231</v>
      </c>
      <c r="H664" s="48">
        <f>Source!AV356</f>
        <v>1.0469999999999999</v>
      </c>
      <c r="I664" s="53">
        <f>Source!R355</f>
        <v>3.08</v>
      </c>
      <c r="J664" s="48">
        <f>IF(Source!BS356&lt;&gt; 0, Source!BS356, 1)</f>
        <v>56.35</v>
      </c>
      <c r="K664" s="53">
        <f>Source!R356</f>
        <v>173.56</v>
      </c>
    </row>
    <row r="665" spans="1:29" ht="14.5" x14ac:dyDescent="0.25">
      <c r="A665" s="47"/>
      <c r="B665" s="47"/>
      <c r="C665" s="47" t="s">
        <v>2594</v>
      </c>
      <c r="D665" s="49"/>
      <c r="E665" s="48"/>
      <c r="F665" s="51">
        <f>Source!AL355</f>
        <v>3.63</v>
      </c>
      <c r="G665" s="52" t="s">
        <v>3</v>
      </c>
      <c r="H665" s="48">
        <f>Source!AW356</f>
        <v>1</v>
      </c>
      <c r="I665" s="51">
        <f>Source!P355</f>
        <v>17.82</v>
      </c>
      <c r="J665" s="48">
        <f>IF(Source!BC356&lt;&gt; 0, Source!BC356, 1)</f>
        <v>3.07</v>
      </c>
      <c r="K665" s="51">
        <f>Source!P356</f>
        <v>54.71</v>
      </c>
    </row>
    <row r="666" spans="1:29" ht="14.5" x14ac:dyDescent="0.25">
      <c r="A666" s="47"/>
      <c r="B666" s="47"/>
      <c r="C666" s="47" t="s">
        <v>2585</v>
      </c>
      <c r="D666" s="49" t="s">
        <v>2586</v>
      </c>
      <c r="E666" s="48">
        <f>Source!BZ356</f>
        <v>97</v>
      </c>
      <c r="F666" s="51"/>
      <c r="G666" s="50"/>
      <c r="H666" s="48"/>
      <c r="I666" s="51">
        <f>SUM(Q660:Q665)</f>
        <v>2321.91</v>
      </c>
      <c r="J666" s="48">
        <f>Source!AT356</f>
        <v>97</v>
      </c>
      <c r="K666" s="51">
        <f>SUM(R660:R665)</f>
        <v>130839.54</v>
      </c>
    </row>
    <row r="667" spans="1:29" ht="14.5" x14ac:dyDescent="0.25">
      <c r="A667" s="47"/>
      <c r="B667" s="47"/>
      <c r="C667" s="47" t="s">
        <v>2587</v>
      </c>
      <c r="D667" s="49" t="s">
        <v>2586</v>
      </c>
      <c r="E667" s="48">
        <f>Source!CA356</f>
        <v>51</v>
      </c>
      <c r="F667" s="51"/>
      <c r="G667" s="50"/>
      <c r="H667" s="48"/>
      <c r="I667" s="51">
        <f>SUM(S660:S666)</f>
        <v>1220.8</v>
      </c>
      <c r="J667" s="48">
        <f>Source!AU356</f>
        <v>51</v>
      </c>
      <c r="K667" s="51">
        <f>SUM(T660:T666)</f>
        <v>68791.92</v>
      </c>
    </row>
    <row r="668" spans="1:29" ht="14.5" x14ac:dyDescent="0.25">
      <c r="A668" s="54"/>
      <c r="B668" s="54"/>
      <c r="C668" s="54" t="s">
        <v>2588</v>
      </c>
      <c r="D668" s="55" t="s">
        <v>2589</v>
      </c>
      <c r="E668" s="56">
        <f>Source!AQ355</f>
        <v>30.74</v>
      </c>
      <c r="F668" s="57"/>
      <c r="G668" s="58" t="s">
        <v>231</v>
      </c>
      <c r="H668" s="56">
        <f>Source!AV356</f>
        <v>1.0469999999999999</v>
      </c>
      <c r="I668" s="57">
        <f>Source!U355</f>
        <v>189.63272376</v>
      </c>
      <c r="J668" s="56"/>
      <c r="K668" s="57"/>
    </row>
    <row r="669" spans="1:29" ht="14" x14ac:dyDescent="0.25">
      <c r="C669" s="59" t="s">
        <v>2590</v>
      </c>
      <c r="H669" s="60">
        <f>I662+I663+I665+I666+I667+0-0-0</f>
        <v>5977.14</v>
      </c>
      <c r="I669" s="60"/>
      <c r="J669" s="60">
        <f>K662+K663+K665+K666+K667+0-0-0</f>
        <v>334802.3</v>
      </c>
      <c r="K669" s="60"/>
    </row>
    <row r="670" spans="1:29" ht="14" hidden="1" x14ac:dyDescent="0.25">
      <c r="C670" s="59" t="s">
        <v>2591</v>
      </c>
      <c r="H670" s="62">
        <f>0+0</f>
        <v>0</v>
      </c>
      <c r="I670" s="62"/>
      <c r="J670" s="62">
        <f>0+0</f>
        <v>0</v>
      </c>
      <c r="K670" s="62"/>
    </row>
    <row r="671" spans="1:29" ht="14" x14ac:dyDescent="0.25">
      <c r="C671" s="59" t="s">
        <v>2592</v>
      </c>
      <c r="H671" s="62">
        <f>I662+I663+I665+I666+I667+0</f>
        <v>5977.14</v>
      </c>
      <c r="I671" s="62"/>
      <c r="J671" s="62">
        <f>K662+K663+K665+K666+K667+0</f>
        <v>334802.3</v>
      </c>
      <c r="K671" s="62"/>
      <c r="O671" s="63">
        <f>I662+I663+I665+I666+I667+0</f>
        <v>5977.14</v>
      </c>
      <c r="P671" s="63">
        <f>K662+K663+K665+K666+K667+0</f>
        <v>334802.3</v>
      </c>
    </row>
    <row r="673" spans="1:29" ht="152" x14ac:dyDescent="0.25">
      <c r="A673" s="54">
        <v>103</v>
      </c>
      <c r="B673" s="54" t="str">
        <f>Source!F357</f>
        <v>КА, п.67</v>
      </c>
      <c r="C673" s="54" t="s">
        <v>2664</v>
      </c>
      <c r="D673" s="55" t="str">
        <f>Source!H357</f>
        <v>ШТ</v>
      </c>
      <c r="E673" s="56">
        <f>Source!I357</f>
        <v>48</v>
      </c>
      <c r="F673" s="57">
        <f>Source!AL357</f>
        <v>1308.99</v>
      </c>
      <c r="G673" s="58" t="s">
        <v>3</v>
      </c>
      <c r="H673" s="56">
        <f>Source!AW358</f>
        <v>1</v>
      </c>
      <c r="I673" s="57">
        <f>Source!P357</f>
        <v>62831.519999999997</v>
      </c>
      <c r="J673" s="56">
        <f>IF(Source!BC358&lt;&gt; 0, Source!BC358, 1)</f>
        <v>9.84</v>
      </c>
      <c r="K673" s="57">
        <f>Source!P358</f>
        <v>618262.16</v>
      </c>
      <c r="Q673">
        <f>Source!X357</f>
        <v>0</v>
      </c>
      <c r="R673">
        <f>Source!X358</f>
        <v>0</v>
      </c>
      <c r="S673">
        <f>Source!Y357</f>
        <v>0</v>
      </c>
      <c r="T673">
        <f>Source!Y358</f>
        <v>0</v>
      </c>
      <c r="U673">
        <f>ROUND((175/100)*ROUND(Source!R357, 2), 2)</f>
        <v>0</v>
      </c>
      <c r="V673">
        <f>ROUND((0/100)*ROUND(Source!R358, 2), 2)</f>
        <v>0</v>
      </c>
      <c r="AC673">
        <v>3</v>
      </c>
    </row>
    <row r="674" spans="1:29" ht="14" x14ac:dyDescent="0.25">
      <c r="C674" s="59" t="s">
        <v>2592</v>
      </c>
      <c r="H674" s="60">
        <f>I673+0</f>
        <v>62831.519999999997</v>
      </c>
      <c r="I674" s="60"/>
      <c r="J674" s="60">
        <f>K673+0</f>
        <v>618262.16</v>
      </c>
      <c r="K674" s="60"/>
      <c r="O674" s="63">
        <f>I673+0</f>
        <v>62831.519999999997</v>
      </c>
      <c r="P674" s="63">
        <f>K673+0</f>
        <v>618262.16</v>
      </c>
    </row>
    <row r="676" spans="1:29" ht="166" x14ac:dyDescent="0.25">
      <c r="A676" s="54">
        <v>104</v>
      </c>
      <c r="B676" s="54" t="str">
        <f>Source!F359</f>
        <v>КА, п.68</v>
      </c>
      <c r="C676" s="54" t="s">
        <v>2665</v>
      </c>
      <c r="D676" s="55" t="str">
        <f>Source!H359</f>
        <v>ШТ</v>
      </c>
      <c r="E676" s="56">
        <f>Source!I359</f>
        <v>10</v>
      </c>
      <c r="F676" s="57">
        <f>Source!AL359</f>
        <v>1504.74</v>
      </c>
      <c r="G676" s="58" t="s">
        <v>3</v>
      </c>
      <c r="H676" s="56">
        <f>Source!AW360</f>
        <v>1</v>
      </c>
      <c r="I676" s="57">
        <f>Source!P359</f>
        <v>15047.4</v>
      </c>
      <c r="J676" s="56">
        <f>IF(Source!BC360&lt;&gt; 0, Source!BC360, 1)</f>
        <v>9.84</v>
      </c>
      <c r="K676" s="57">
        <f>Source!P360</f>
        <v>148066.42000000001</v>
      </c>
      <c r="Q676">
        <f>Source!X359</f>
        <v>0</v>
      </c>
      <c r="R676">
        <f>Source!X360</f>
        <v>0</v>
      </c>
      <c r="S676">
        <f>Source!Y359</f>
        <v>0</v>
      </c>
      <c r="T676">
        <f>Source!Y360</f>
        <v>0</v>
      </c>
      <c r="U676">
        <f>ROUND((175/100)*ROUND(Source!R359, 2), 2)</f>
        <v>0</v>
      </c>
      <c r="V676">
        <f>ROUND((0/100)*ROUND(Source!R360, 2), 2)</f>
        <v>0</v>
      </c>
      <c r="AC676">
        <v>3</v>
      </c>
    </row>
    <row r="677" spans="1:29" ht="14" x14ac:dyDescent="0.25">
      <c r="C677" s="59" t="s">
        <v>2592</v>
      </c>
      <c r="H677" s="60">
        <f>I676+0</f>
        <v>15047.4</v>
      </c>
      <c r="I677" s="60"/>
      <c r="J677" s="60">
        <f>K676+0</f>
        <v>148066.42000000001</v>
      </c>
      <c r="K677" s="60"/>
      <c r="O677" s="63">
        <f>I676+0</f>
        <v>15047.4</v>
      </c>
      <c r="P677" s="63">
        <f>K676+0</f>
        <v>148066.42000000001</v>
      </c>
    </row>
    <row r="679" spans="1:29" ht="153" x14ac:dyDescent="0.25">
      <c r="A679" s="54">
        <v>105</v>
      </c>
      <c r="B679" s="54" t="str">
        <f>Source!F361</f>
        <v>КА, п.69</v>
      </c>
      <c r="C679" s="54" t="s">
        <v>2666</v>
      </c>
      <c r="D679" s="55" t="str">
        <f>Source!H361</f>
        <v>ШТ</v>
      </c>
      <c r="E679" s="56">
        <f>Source!I361</f>
        <v>360</v>
      </c>
      <c r="F679" s="57">
        <f>Source!AL361</f>
        <v>852.21</v>
      </c>
      <c r="G679" s="58" t="s">
        <v>3</v>
      </c>
      <c r="H679" s="56">
        <f>Source!AW362</f>
        <v>1</v>
      </c>
      <c r="I679" s="57">
        <f>Source!P361</f>
        <v>306795.59999999998</v>
      </c>
      <c r="J679" s="56">
        <f>IF(Source!BC362&lt;&gt; 0, Source!BC362, 1)</f>
        <v>9.84</v>
      </c>
      <c r="K679" s="57">
        <f>Source!P362</f>
        <v>3018868.7</v>
      </c>
      <c r="Q679">
        <f>Source!X361</f>
        <v>0</v>
      </c>
      <c r="R679">
        <f>Source!X362</f>
        <v>0</v>
      </c>
      <c r="S679">
        <f>Source!Y361</f>
        <v>0</v>
      </c>
      <c r="T679">
        <f>Source!Y362</f>
        <v>0</v>
      </c>
      <c r="U679">
        <f>ROUND((175/100)*ROUND(Source!R361, 2), 2)</f>
        <v>0</v>
      </c>
      <c r="V679">
        <f>ROUND((0/100)*ROUND(Source!R362, 2), 2)</f>
        <v>0</v>
      </c>
      <c r="AC679">
        <v>3</v>
      </c>
    </row>
    <row r="680" spans="1:29" ht="14" x14ac:dyDescent="0.25">
      <c r="C680" s="59" t="s">
        <v>2592</v>
      </c>
      <c r="H680" s="60">
        <f>I679+0</f>
        <v>306795.59999999998</v>
      </c>
      <c r="I680" s="60"/>
      <c r="J680" s="60">
        <f>K679+0</f>
        <v>3018868.7</v>
      </c>
      <c r="K680" s="60"/>
      <c r="O680" s="63">
        <f>I679+0</f>
        <v>306795.59999999998</v>
      </c>
      <c r="P680" s="63">
        <f>K679+0</f>
        <v>3018868.7</v>
      </c>
    </row>
    <row r="682" spans="1:29" ht="167" x14ac:dyDescent="0.25">
      <c r="A682" s="54">
        <v>106</v>
      </c>
      <c r="B682" s="54" t="str">
        <f>Source!F363</f>
        <v>КА, п.70</v>
      </c>
      <c r="C682" s="54" t="s">
        <v>2667</v>
      </c>
      <c r="D682" s="55" t="str">
        <f>Source!H363</f>
        <v>ШТ</v>
      </c>
      <c r="E682" s="56">
        <f>Source!I363</f>
        <v>56</v>
      </c>
      <c r="F682" s="57">
        <f>Source!AL363</f>
        <v>994.1</v>
      </c>
      <c r="G682" s="58" t="s">
        <v>3</v>
      </c>
      <c r="H682" s="56">
        <f>Source!AW364</f>
        <v>1</v>
      </c>
      <c r="I682" s="57">
        <f>Source!P363</f>
        <v>55669.599999999999</v>
      </c>
      <c r="J682" s="56">
        <f>IF(Source!BC364&lt;&gt; 0, Source!BC364, 1)</f>
        <v>9.84</v>
      </c>
      <c r="K682" s="57">
        <f>Source!P364</f>
        <v>547788.86</v>
      </c>
      <c r="Q682">
        <f>Source!X363</f>
        <v>0</v>
      </c>
      <c r="R682">
        <f>Source!X364</f>
        <v>0</v>
      </c>
      <c r="S682">
        <f>Source!Y363</f>
        <v>0</v>
      </c>
      <c r="T682">
        <f>Source!Y364</f>
        <v>0</v>
      </c>
      <c r="U682">
        <f>ROUND((175/100)*ROUND(Source!R363, 2), 2)</f>
        <v>0</v>
      </c>
      <c r="V682">
        <f>ROUND((0/100)*ROUND(Source!R364, 2), 2)</f>
        <v>0</v>
      </c>
      <c r="AC682">
        <v>3</v>
      </c>
    </row>
    <row r="683" spans="1:29" ht="14" x14ac:dyDescent="0.25">
      <c r="C683" s="59" t="s">
        <v>2592</v>
      </c>
      <c r="H683" s="60">
        <f>I682+0</f>
        <v>55669.599999999999</v>
      </c>
      <c r="I683" s="60"/>
      <c r="J683" s="60">
        <f>K682+0</f>
        <v>547788.86</v>
      </c>
      <c r="K683" s="60"/>
      <c r="O683" s="63">
        <f>I682+0</f>
        <v>55669.599999999999</v>
      </c>
      <c r="P683" s="63">
        <f>K682+0</f>
        <v>547788.86</v>
      </c>
    </row>
    <row r="685" spans="1:29" ht="138" x14ac:dyDescent="0.25">
      <c r="A685" s="54">
        <v>107</v>
      </c>
      <c r="B685" s="54" t="str">
        <f>Source!F365</f>
        <v>КА, п.71</v>
      </c>
      <c r="C685" s="54" t="s">
        <v>2668</v>
      </c>
      <c r="D685" s="55" t="str">
        <f>Source!H365</f>
        <v>ШТ</v>
      </c>
      <c r="E685" s="56">
        <f>Source!I365</f>
        <v>15</v>
      </c>
      <c r="F685" s="57">
        <f>Source!AL365</f>
        <v>1104.5600000000002</v>
      </c>
      <c r="G685" s="58" t="s">
        <v>3</v>
      </c>
      <c r="H685" s="56">
        <f>Source!AW366</f>
        <v>1</v>
      </c>
      <c r="I685" s="57">
        <f>Source!P365</f>
        <v>16568.400000000001</v>
      </c>
      <c r="J685" s="56">
        <f>IF(Source!BC366&lt;&gt; 0, Source!BC366, 1)</f>
        <v>9.84</v>
      </c>
      <c r="K685" s="57">
        <f>Source!P366</f>
        <v>163033.06</v>
      </c>
      <c r="Q685">
        <f>Source!X365</f>
        <v>0</v>
      </c>
      <c r="R685">
        <f>Source!X366</f>
        <v>0</v>
      </c>
      <c r="S685">
        <f>Source!Y365</f>
        <v>0</v>
      </c>
      <c r="T685">
        <f>Source!Y366</f>
        <v>0</v>
      </c>
      <c r="U685">
        <f>ROUND((175/100)*ROUND(Source!R365, 2), 2)</f>
        <v>0</v>
      </c>
      <c r="V685">
        <f>ROUND((0/100)*ROUND(Source!R366, 2), 2)</f>
        <v>0</v>
      </c>
      <c r="AC685">
        <v>3</v>
      </c>
    </row>
    <row r="686" spans="1:29" ht="14" x14ac:dyDescent="0.25">
      <c r="C686" s="59" t="s">
        <v>2592</v>
      </c>
      <c r="H686" s="60">
        <f>I685+0</f>
        <v>16568.400000000001</v>
      </c>
      <c r="I686" s="60"/>
      <c r="J686" s="60">
        <f>K685+0</f>
        <v>163033.06</v>
      </c>
      <c r="K686" s="60"/>
      <c r="O686" s="63">
        <f>I685+0</f>
        <v>16568.400000000001</v>
      </c>
      <c r="P686" s="63">
        <f>K685+0</f>
        <v>163033.06</v>
      </c>
    </row>
    <row r="688" spans="1:29" ht="152" x14ac:dyDescent="0.25">
      <c r="A688" s="54">
        <v>108</v>
      </c>
      <c r="B688" s="54" t="str">
        <f>Source!F367</f>
        <v>КА, п.72</v>
      </c>
      <c r="C688" s="54" t="s">
        <v>2669</v>
      </c>
      <c r="D688" s="55" t="str">
        <f>Source!H367</f>
        <v>ШТ</v>
      </c>
      <c r="E688" s="56">
        <f>Source!I367</f>
        <v>2</v>
      </c>
      <c r="F688" s="57">
        <f>Source!AL367</f>
        <v>1249.8499999999999</v>
      </c>
      <c r="G688" s="58" t="s">
        <v>3</v>
      </c>
      <c r="H688" s="56">
        <f>Source!AW368</f>
        <v>1</v>
      </c>
      <c r="I688" s="57">
        <f>Source!P367</f>
        <v>2499.6999999999998</v>
      </c>
      <c r="J688" s="56">
        <f>IF(Source!BC368&lt;&gt; 0, Source!BC368, 1)</f>
        <v>9.84</v>
      </c>
      <c r="K688" s="57">
        <f>Source!P368</f>
        <v>24597.05</v>
      </c>
      <c r="Q688">
        <f>Source!X367</f>
        <v>0</v>
      </c>
      <c r="R688">
        <f>Source!X368</f>
        <v>0</v>
      </c>
      <c r="S688">
        <f>Source!Y367</f>
        <v>0</v>
      </c>
      <c r="T688">
        <f>Source!Y368</f>
        <v>0</v>
      </c>
      <c r="U688">
        <f>ROUND((175/100)*ROUND(Source!R367, 2), 2)</f>
        <v>0</v>
      </c>
      <c r="V688">
        <f>ROUND((0/100)*ROUND(Source!R368, 2), 2)</f>
        <v>0</v>
      </c>
      <c r="AC688">
        <v>3</v>
      </c>
    </row>
    <row r="689" spans="1:29" ht="14" x14ac:dyDescent="0.25">
      <c r="C689" s="59" t="s">
        <v>2592</v>
      </c>
      <c r="H689" s="60">
        <f>I688+0</f>
        <v>2499.6999999999998</v>
      </c>
      <c r="I689" s="60"/>
      <c r="J689" s="60">
        <f>K688+0</f>
        <v>24597.05</v>
      </c>
      <c r="K689" s="60"/>
      <c r="O689" s="63">
        <f>I688+0</f>
        <v>2499.6999999999998</v>
      </c>
      <c r="P689" s="63">
        <f>K688+0</f>
        <v>24597.05</v>
      </c>
    </row>
    <row r="691" spans="1:29" ht="56" x14ac:dyDescent="0.25">
      <c r="A691" s="47">
        <v>109</v>
      </c>
      <c r="B691" s="47" t="str">
        <f>Source!F369</f>
        <v>4.8-323-1</v>
      </c>
      <c r="C691" s="47" t="s">
        <v>526</v>
      </c>
      <c r="D691" s="49" t="str">
        <f>Source!H369</f>
        <v>100 шт.</v>
      </c>
      <c r="E691" s="48">
        <f>Source!I369</f>
        <v>2.17</v>
      </c>
      <c r="F691" s="51"/>
      <c r="G691" s="50"/>
      <c r="H691" s="48"/>
      <c r="I691" s="51"/>
      <c r="J691" s="48"/>
      <c r="K691" s="51"/>
      <c r="Q691">
        <f>Source!X369</f>
        <v>1860.71</v>
      </c>
      <c r="R691">
        <f>Source!X370</f>
        <v>104851.13</v>
      </c>
      <c r="S691">
        <f>Source!Y369</f>
        <v>978.31</v>
      </c>
      <c r="T691">
        <f>Source!Y370</f>
        <v>55127.91</v>
      </c>
      <c r="U691">
        <f>ROUND((175/100)*ROUND(Source!R369, 2), 2)</f>
        <v>3.01</v>
      </c>
      <c r="V691">
        <f>ROUND((0/100)*ROUND(Source!R370, 2), 2)</f>
        <v>0</v>
      </c>
      <c r="AC691">
        <v>0</v>
      </c>
    </row>
    <row r="692" spans="1:29" x14ac:dyDescent="0.25">
      <c r="C692" s="64" t="str">
        <f>"Объем: "&amp;Source!I369&amp;"=(28+"&amp;"11+"&amp;"100+"&amp;"14+"&amp;"64)/"&amp;"100"</f>
        <v>Объем: 2,17=(28+11+100+14+64)/100</v>
      </c>
    </row>
    <row r="693" spans="1:29" ht="14.5" x14ac:dyDescent="0.25">
      <c r="A693" s="47"/>
      <c r="B693" s="47"/>
      <c r="C693" s="47" t="s">
        <v>2581</v>
      </c>
      <c r="D693" s="49"/>
      <c r="E693" s="48"/>
      <c r="F693" s="51">
        <f>Source!AO369</f>
        <v>702.96</v>
      </c>
      <c r="G693" s="52" t="s">
        <v>231</v>
      </c>
      <c r="H693" s="48">
        <f>Source!AV370</f>
        <v>1.0469999999999999</v>
      </c>
      <c r="I693" s="51">
        <f>Source!S369</f>
        <v>1916.54</v>
      </c>
      <c r="J693" s="48">
        <f>IF(Source!BA370&lt;&gt; 0, Source!BA370, 1)</f>
        <v>56.35</v>
      </c>
      <c r="K693" s="51">
        <f>Source!S370</f>
        <v>107997.03</v>
      </c>
    </row>
    <row r="694" spans="1:29" ht="14.5" x14ac:dyDescent="0.25">
      <c r="A694" s="47"/>
      <c r="B694" s="47"/>
      <c r="C694" s="47" t="s">
        <v>2583</v>
      </c>
      <c r="D694" s="49"/>
      <c r="E694" s="48"/>
      <c r="F694" s="51">
        <f>Source!AM369</f>
        <v>6.61</v>
      </c>
      <c r="G694" s="52" t="s">
        <v>231</v>
      </c>
      <c r="H694" s="48">
        <f>Source!AV370</f>
        <v>1.0469999999999999</v>
      </c>
      <c r="I694" s="51">
        <f>Source!Q369</f>
        <v>18.02</v>
      </c>
      <c r="J694" s="48">
        <f>IF(Source!BB370&lt;&gt; 0, Source!BB370, 1)</f>
        <v>14.14</v>
      </c>
      <c r="K694" s="51">
        <f>Source!Q370</f>
        <v>254.8</v>
      </c>
    </row>
    <row r="695" spans="1:29" ht="14.5" x14ac:dyDescent="0.25">
      <c r="A695" s="47"/>
      <c r="B695" s="47"/>
      <c r="C695" s="47" t="s">
        <v>2584</v>
      </c>
      <c r="D695" s="49"/>
      <c r="E695" s="48"/>
      <c r="F695" s="51">
        <f>Source!AN369</f>
        <v>0.63</v>
      </c>
      <c r="G695" s="52" t="s">
        <v>231</v>
      </c>
      <c r="H695" s="48">
        <f>Source!AV370</f>
        <v>1.0469999999999999</v>
      </c>
      <c r="I695" s="53">
        <f>Source!R369</f>
        <v>1.72</v>
      </c>
      <c r="J695" s="48">
        <f>IF(Source!BS370&lt;&gt; 0, Source!BS370, 1)</f>
        <v>56.35</v>
      </c>
      <c r="K695" s="53">
        <f>Source!R370</f>
        <v>96.92</v>
      </c>
    </row>
    <row r="696" spans="1:29" ht="14.5" x14ac:dyDescent="0.25">
      <c r="A696" s="47"/>
      <c r="B696" s="47"/>
      <c r="C696" s="47" t="s">
        <v>2594</v>
      </c>
      <c r="D696" s="49"/>
      <c r="E696" s="48"/>
      <c r="F696" s="51">
        <f>Source!AL369</f>
        <v>2863.75</v>
      </c>
      <c r="G696" s="52" t="s">
        <v>3</v>
      </c>
      <c r="H696" s="48">
        <f>Source!AW370</f>
        <v>1</v>
      </c>
      <c r="I696" s="51">
        <f>Source!P369</f>
        <v>6214.34</v>
      </c>
      <c r="J696" s="48">
        <f>IF(Source!BC370&lt;&gt; 0, Source!BC370, 1)</f>
        <v>3.71</v>
      </c>
      <c r="K696" s="51">
        <f>Source!P370</f>
        <v>23055.200000000001</v>
      </c>
    </row>
    <row r="697" spans="1:29" ht="14.5" x14ac:dyDescent="0.25">
      <c r="A697" s="47"/>
      <c r="B697" s="47"/>
      <c r="C697" s="47" t="s">
        <v>2585</v>
      </c>
      <c r="D697" s="49" t="s">
        <v>2586</v>
      </c>
      <c r="E697" s="48">
        <f>Source!BZ370</f>
        <v>97</v>
      </c>
      <c r="F697" s="51"/>
      <c r="G697" s="50"/>
      <c r="H697" s="48"/>
      <c r="I697" s="51">
        <f>SUM(Q691:Q696)</f>
        <v>1860.71</v>
      </c>
      <c r="J697" s="48">
        <f>Source!AT370</f>
        <v>97</v>
      </c>
      <c r="K697" s="51">
        <f>SUM(R691:R696)</f>
        <v>104851.13</v>
      </c>
    </row>
    <row r="698" spans="1:29" ht="14.5" x14ac:dyDescent="0.25">
      <c r="A698" s="47"/>
      <c r="B698" s="47"/>
      <c r="C698" s="47" t="s">
        <v>2587</v>
      </c>
      <c r="D698" s="49" t="s">
        <v>2586</v>
      </c>
      <c r="E698" s="48">
        <f>Source!CA370</f>
        <v>51</v>
      </c>
      <c r="F698" s="51"/>
      <c r="G698" s="50"/>
      <c r="H698" s="48"/>
      <c r="I698" s="51">
        <f>SUM(S691:S697)</f>
        <v>978.31</v>
      </c>
      <c r="J698" s="48">
        <f>Source!AU370</f>
        <v>51</v>
      </c>
      <c r="K698" s="51">
        <f>SUM(T691:T697)</f>
        <v>55127.91</v>
      </c>
    </row>
    <row r="699" spans="1:29" ht="14.5" x14ac:dyDescent="0.25">
      <c r="A699" s="54"/>
      <c r="B699" s="54"/>
      <c r="C699" s="54" t="s">
        <v>2588</v>
      </c>
      <c r="D699" s="55" t="s">
        <v>2589</v>
      </c>
      <c r="E699" s="56">
        <f>Source!AQ369</f>
        <v>51.35</v>
      </c>
      <c r="F699" s="57"/>
      <c r="G699" s="58" t="s">
        <v>231</v>
      </c>
      <c r="H699" s="56">
        <f>Source!AV370</f>
        <v>1.0469999999999999</v>
      </c>
      <c r="I699" s="57">
        <f>Source!U369</f>
        <v>140.00002379999998</v>
      </c>
      <c r="J699" s="56"/>
      <c r="K699" s="57"/>
    </row>
    <row r="700" spans="1:29" ht="14" x14ac:dyDescent="0.25">
      <c r="C700" s="59" t="s">
        <v>2590</v>
      </c>
      <c r="H700" s="60">
        <f>I693+I694+I696+I697+I698+0-0-0</f>
        <v>10987.92</v>
      </c>
      <c r="I700" s="60"/>
      <c r="J700" s="60">
        <f>K693+K694+K696+K697+K698+0-0-0</f>
        <v>291286.07</v>
      </c>
      <c r="K700" s="60"/>
    </row>
    <row r="701" spans="1:29" ht="14" hidden="1" x14ac:dyDescent="0.25">
      <c r="C701" s="59" t="s">
        <v>2591</v>
      </c>
      <c r="H701" s="62">
        <f>0+0</f>
        <v>0</v>
      </c>
      <c r="I701" s="62"/>
      <c r="J701" s="62">
        <f>0+0</f>
        <v>0</v>
      </c>
      <c r="K701" s="62"/>
    </row>
    <row r="702" spans="1:29" ht="14" x14ac:dyDescent="0.25">
      <c r="C702" s="59" t="s">
        <v>2592</v>
      </c>
      <c r="H702" s="62">
        <f>I693+I694+I696+I697+I698+0</f>
        <v>10987.92</v>
      </c>
      <c r="I702" s="62"/>
      <c r="J702" s="62">
        <f>K693+K694+K696+K697+K698+0</f>
        <v>291286.07</v>
      </c>
      <c r="K702" s="62"/>
      <c r="O702" s="63">
        <f>I693+I694+I696+I697+I698+0</f>
        <v>10987.92</v>
      </c>
      <c r="P702" s="63">
        <f>K693+K694+K696+K697+K698+0</f>
        <v>291286.07</v>
      </c>
    </row>
    <row r="704" spans="1:29" ht="167" x14ac:dyDescent="0.25">
      <c r="A704" s="54">
        <v>110</v>
      </c>
      <c r="B704" s="54" t="str">
        <f>Source!F371</f>
        <v>КА, п.73</v>
      </c>
      <c r="C704" s="54" t="s">
        <v>2670</v>
      </c>
      <c r="D704" s="55" t="str">
        <f>Source!H371</f>
        <v>ШТ</v>
      </c>
      <c r="E704" s="56">
        <f>Source!I371</f>
        <v>28</v>
      </c>
      <c r="F704" s="57">
        <f>Source!AL371</f>
        <v>202.31</v>
      </c>
      <c r="G704" s="58" t="s">
        <v>3</v>
      </c>
      <c r="H704" s="56">
        <f>Source!AW372</f>
        <v>1</v>
      </c>
      <c r="I704" s="57">
        <f>Source!P371</f>
        <v>5664.68</v>
      </c>
      <c r="J704" s="56">
        <f>IF(Source!BC372&lt;&gt; 0, Source!BC372, 1)</f>
        <v>9.84</v>
      </c>
      <c r="K704" s="57">
        <f>Source!P372</f>
        <v>55740.45</v>
      </c>
      <c r="Q704">
        <f>Source!X371</f>
        <v>0</v>
      </c>
      <c r="R704">
        <f>Source!X372</f>
        <v>0</v>
      </c>
      <c r="S704">
        <f>Source!Y371</f>
        <v>0</v>
      </c>
      <c r="T704">
        <f>Source!Y372</f>
        <v>0</v>
      </c>
      <c r="U704">
        <f>ROUND((175/100)*ROUND(Source!R371, 2), 2)</f>
        <v>0</v>
      </c>
      <c r="V704">
        <f>ROUND((0/100)*ROUND(Source!R372, 2), 2)</f>
        <v>0</v>
      </c>
      <c r="AC704">
        <v>3</v>
      </c>
    </row>
    <row r="705" spans="1:29" ht="14" x14ac:dyDescent="0.25">
      <c r="C705" s="59" t="s">
        <v>2592</v>
      </c>
      <c r="H705" s="60">
        <f>I704+0</f>
        <v>5664.68</v>
      </c>
      <c r="I705" s="60"/>
      <c r="J705" s="60">
        <f>K704+0</f>
        <v>55740.45</v>
      </c>
      <c r="K705" s="60"/>
      <c r="O705" s="63">
        <f>I704+0</f>
        <v>5664.68</v>
      </c>
      <c r="P705" s="63">
        <f>K704+0</f>
        <v>55740.45</v>
      </c>
    </row>
    <row r="707" spans="1:29" ht="181" x14ac:dyDescent="0.25">
      <c r="A707" s="54">
        <v>111</v>
      </c>
      <c r="B707" s="54" t="str">
        <f>Source!F373</f>
        <v>КА, п.74</v>
      </c>
      <c r="C707" s="54" t="s">
        <v>2671</v>
      </c>
      <c r="D707" s="55" t="str">
        <f>Source!H373</f>
        <v>ШТ</v>
      </c>
      <c r="E707" s="56">
        <f>Source!I373</f>
        <v>11</v>
      </c>
      <c r="F707" s="57">
        <f>Source!AL373</f>
        <v>221.76</v>
      </c>
      <c r="G707" s="58" t="s">
        <v>3</v>
      </c>
      <c r="H707" s="56">
        <f>Source!AW374</f>
        <v>1</v>
      </c>
      <c r="I707" s="57">
        <f>Source!P373</f>
        <v>2439.36</v>
      </c>
      <c r="J707" s="56">
        <f>IF(Source!BC374&lt;&gt; 0, Source!BC374, 1)</f>
        <v>9.84</v>
      </c>
      <c r="K707" s="57">
        <f>Source!P374</f>
        <v>24003.3</v>
      </c>
      <c r="Q707">
        <f>Source!X373</f>
        <v>0</v>
      </c>
      <c r="R707">
        <f>Source!X374</f>
        <v>0</v>
      </c>
      <c r="S707">
        <f>Source!Y373</f>
        <v>0</v>
      </c>
      <c r="T707">
        <f>Source!Y374</f>
        <v>0</v>
      </c>
      <c r="U707">
        <f>ROUND((175/100)*ROUND(Source!R373, 2), 2)</f>
        <v>0</v>
      </c>
      <c r="V707">
        <f>ROUND((0/100)*ROUND(Source!R374, 2), 2)</f>
        <v>0</v>
      </c>
      <c r="AC707">
        <v>3</v>
      </c>
    </row>
    <row r="708" spans="1:29" ht="14" x14ac:dyDescent="0.25">
      <c r="C708" s="59" t="s">
        <v>2592</v>
      </c>
      <c r="H708" s="60">
        <f>I707+0</f>
        <v>2439.36</v>
      </c>
      <c r="I708" s="60"/>
      <c r="J708" s="60">
        <f>K707+0</f>
        <v>24003.3</v>
      </c>
      <c r="K708" s="60"/>
      <c r="O708" s="63">
        <f>I707+0</f>
        <v>2439.36</v>
      </c>
      <c r="P708" s="63">
        <f>K707+0</f>
        <v>24003.3</v>
      </c>
    </row>
    <row r="710" spans="1:29" ht="167" x14ac:dyDescent="0.25">
      <c r="A710" s="54">
        <v>112</v>
      </c>
      <c r="B710" s="54" t="str">
        <f>Source!F375</f>
        <v>КА, п.75</v>
      </c>
      <c r="C710" s="54" t="s">
        <v>2672</v>
      </c>
      <c r="D710" s="55" t="str">
        <f>Source!H375</f>
        <v>ШТ</v>
      </c>
      <c r="E710" s="56">
        <f>Source!I375</f>
        <v>100</v>
      </c>
      <c r="F710" s="57">
        <f>Source!AL375</f>
        <v>242.82999999999998</v>
      </c>
      <c r="G710" s="58" t="s">
        <v>3</v>
      </c>
      <c r="H710" s="56">
        <f>Source!AW376</f>
        <v>1</v>
      </c>
      <c r="I710" s="57">
        <f>Source!P375</f>
        <v>24283</v>
      </c>
      <c r="J710" s="56">
        <f>IF(Source!BC376&lt;&gt; 0, Source!BC376, 1)</f>
        <v>9.84</v>
      </c>
      <c r="K710" s="57">
        <f>Source!P376</f>
        <v>238944.72</v>
      </c>
      <c r="Q710">
        <f>Source!X375</f>
        <v>0</v>
      </c>
      <c r="R710">
        <f>Source!X376</f>
        <v>0</v>
      </c>
      <c r="S710">
        <f>Source!Y375</f>
        <v>0</v>
      </c>
      <c r="T710">
        <f>Source!Y376</f>
        <v>0</v>
      </c>
      <c r="U710">
        <f>ROUND((175/100)*ROUND(Source!R375, 2), 2)</f>
        <v>0</v>
      </c>
      <c r="V710">
        <f>ROUND((0/100)*ROUND(Source!R376, 2), 2)</f>
        <v>0</v>
      </c>
      <c r="AC710">
        <v>3</v>
      </c>
    </row>
    <row r="711" spans="1:29" ht="14" x14ac:dyDescent="0.25">
      <c r="C711" s="59" t="s">
        <v>2592</v>
      </c>
      <c r="H711" s="60">
        <f>I710+0</f>
        <v>24283</v>
      </c>
      <c r="I711" s="60"/>
      <c r="J711" s="60">
        <f>K710+0</f>
        <v>238944.72</v>
      </c>
      <c r="K711" s="60"/>
      <c r="O711" s="63">
        <f>I710+0</f>
        <v>24283</v>
      </c>
      <c r="P711" s="63">
        <f>K710+0</f>
        <v>238944.72</v>
      </c>
    </row>
    <row r="713" spans="1:29" ht="195" x14ac:dyDescent="0.25">
      <c r="A713" s="54">
        <v>113</v>
      </c>
      <c r="B713" s="54" t="str">
        <f>Source!F377</f>
        <v>КА, п.76</v>
      </c>
      <c r="C713" s="54" t="s">
        <v>2673</v>
      </c>
      <c r="D713" s="55" t="str">
        <f>Source!H377</f>
        <v>ШТ</v>
      </c>
      <c r="E713" s="56">
        <f>Source!I377</f>
        <v>14</v>
      </c>
      <c r="F713" s="57">
        <f>Source!AL377</f>
        <v>271.04000000000002</v>
      </c>
      <c r="G713" s="58" t="s">
        <v>3</v>
      </c>
      <c r="H713" s="56">
        <f>Source!AW378</f>
        <v>1</v>
      </c>
      <c r="I713" s="57">
        <f>Source!P377</f>
        <v>3794.56</v>
      </c>
      <c r="J713" s="56">
        <f>IF(Source!BC378&lt;&gt; 0, Source!BC378, 1)</f>
        <v>9.84</v>
      </c>
      <c r="K713" s="57">
        <f>Source!P378</f>
        <v>37338.47</v>
      </c>
      <c r="Q713">
        <f>Source!X377</f>
        <v>0</v>
      </c>
      <c r="R713">
        <f>Source!X378</f>
        <v>0</v>
      </c>
      <c r="S713">
        <f>Source!Y377</f>
        <v>0</v>
      </c>
      <c r="T713">
        <f>Source!Y378</f>
        <v>0</v>
      </c>
      <c r="U713">
        <f>ROUND((175/100)*ROUND(Source!R377, 2), 2)</f>
        <v>0</v>
      </c>
      <c r="V713">
        <f>ROUND((0/100)*ROUND(Source!R378, 2), 2)</f>
        <v>0</v>
      </c>
      <c r="AC713">
        <v>3</v>
      </c>
    </row>
    <row r="714" spans="1:29" ht="14" x14ac:dyDescent="0.25">
      <c r="C714" s="59" t="s">
        <v>2592</v>
      </c>
      <c r="H714" s="60">
        <f>I713+0</f>
        <v>3794.56</v>
      </c>
      <c r="I714" s="60"/>
      <c r="J714" s="60">
        <f>K713+0</f>
        <v>37338.47</v>
      </c>
      <c r="K714" s="60"/>
      <c r="O714" s="63">
        <f>I713+0</f>
        <v>3794.56</v>
      </c>
      <c r="P714" s="63">
        <f>K713+0</f>
        <v>37338.47</v>
      </c>
    </row>
    <row r="716" spans="1:29" ht="181" x14ac:dyDescent="0.25">
      <c r="A716" s="54">
        <v>114</v>
      </c>
      <c r="B716" s="54" t="str">
        <f>Source!F379</f>
        <v>КА, п.77</v>
      </c>
      <c r="C716" s="54" t="s">
        <v>2674</v>
      </c>
      <c r="D716" s="55" t="str">
        <f>Source!H379</f>
        <v>ШТ</v>
      </c>
      <c r="E716" s="56">
        <f>Source!I379</f>
        <v>64</v>
      </c>
      <c r="F716" s="57">
        <f>Source!AL379</f>
        <v>242.82999999999998</v>
      </c>
      <c r="G716" s="58" t="s">
        <v>3</v>
      </c>
      <c r="H716" s="56">
        <f>Source!AW380</f>
        <v>1</v>
      </c>
      <c r="I716" s="57">
        <f>Source!P379</f>
        <v>15541.12</v>
      </c>
      <c r="J716" s="56">
        <f>IF(Source!BC380&lt;&gt; 0, Source!BC380, 1)</f>
        <v>9.84</v>
      </c>
      <c r="K716" s="57">
        <f>Source!P380</f>
        <v>152924.62</v>
      </c>
      <c r="Q716">
        <f>Source!X379</f>
        <v>0</v>
      </c>
      <c r="R716">
        <f>Source!X380</f>
        <v>0</v>
      </c>
      <c r="S716">
        <f>Source!Y379</f>
        <v>0</v>
      </c>
      <c r="T716">
        <f>Source!Y380</f>
        <v>0</v>
      </c>
      <c r="U716">
        <f>ROUND((175/100)*ROUND(Source!R379, 2), 2)</f>
        <v>0</v>
      </c>
      <c r="V716">
        <f>ROUND((0/100)*ROUND(Source!R380, 2), 2)</f>
        <v>0</v>
      </c>
      <c r="AC716">
        <v>3</v>
      </c>
    </row>
    <row r="717" spans="1:29" ht="14" x14ac:dyDescent="0.25">
      <c r="C717" s="59" t="s">
        <v>2592</v>
      </c>
      <c r="H717" s="60">
        <f>I716+0</f>
        <v>15541.12</v>
      </c>
      <c r="I717" s="60"/>
      <c r="J717" s="60">
        <f>K716+0</f>
        <v>152924.62</v>
      </c>
      <c r="K717" s="60"/>
      <c r="O717" s="63">
        <f>I716+0</f>
        <v>15541.12</v>
      </c>
      <c r="P717" s="63">
        <f>K716+0</f>
        <v>152924.62</v>
      </c>
    </row>
    <row r="719" spans="1:29" ht="42" x14ac:dyDescent="0.25">
      <c r="A719" s="47">
        <v>115</v>
      </c>
      <c r="B719" s="47" t="str">
        <f>Source!F381</f>
        <v>4.8-323-2</v>
      </c>
      <c r="C719" s="47" t="s">
        <v>475</v>
      </c>
      <c r="D719" s="49" t="str">
        <f>Source!H381</f>
        <v>100 шт.</v>
      </c>
      <c r="E719" s="48">
        <f>Source!I381</f>
        <v>1.46</v>
      </c>
      <c r="F719" s="51"/>
      <c r="G719" s="50"/>
      <c r="H719" s="48"/>
      <c r="I719" s="51"/>
      <c r="J719" s="48"/>
      <c r="K719" s="51"/>
      <c r="Q719">
        <f>Source!X381</f>
        <v>1980.96</v>
      </c>
      <c r="R719">
        <f>Source!X382</f>
        <v>111627.27</v>
      </c>
      <c r="S719">
        <f>Source!Y381</f>
        <v>1041.54</v>
      </c>
      <c r="T719">
        <f>Source!Y382</f>
        <v>58690.63</v>
      </c>
      <c r="U719">
        <f>ROUND((175/100)*ROUND(Source!R381, 2), 2)</f>
        <v>22.7</v>
      </c>
      <c r="V719">
        <f>ROUND((0/100)*ROUND(Source!R382, 2), 2)</f>
        <v>0</v>
      </c>
      <c r="AC719">
        <v>0</v>
      </c>
    </row>
    <row r="720" spans="1:29" x14ac:dyDescent="0.25">
      <c r="C720" s="64" t="str">
        <f>"Объем: "&amp;Source!I381&amp;"=(82+"&amp;"40+"&amp;"24)/"&amp;"100"</f>
        <v>Объем: 1,46=(82+40+24)/100</v>
      </c>
    </row>
    <row r="721" spans="1:29" ht="14.5" x14ac:dyDescent="0.25">
      <c r="A721" s="47"/>
      <c r="B721" s="47"/>
      <c r="C721" s="47" t="s">
        <v>2581</v>
      </c>
      <c r="D721" s="49"/>
      <c r="E721" s="48"/>
      <c r="F721" s="51">
        <f>Source!AO381</f>
        <v>1106.26</v>
      </c>
      <c r="G721" s="52" t="s">
        <v>231</v>
      </c>
      <c r="H721" s="48">
        <f>Source!AV382</f>
        <v>1.0469999999999999</v>
      </c>
      <c r="I721" s="51">
        <f>Source!S381</f>
        <v>2029.26</v>
      </c>
      <c r="J721" s="48">
        <f>IF(Source!BA382&lt;&gt; 0, Source!BA382, 1)</f>
        <v>56.35</v>
      </c>
      <c r="K721" s="51">
        <f>Source!S382</f>
        <v>114348.8</v>
      </c>
    </row>
    <row r="722" spans="1:29" ht="14.5" x14ac:dyDescent="0.25">
      <c r="A722" s="47"/>
      <c r="B722" s="47"/>
      <c r="C722" s="47" t="s">
        <v>2583</v>
      </c>
      <c r="D722" s="49"/>
      <c r="E722" s="48"/>
      <c r="F722" s="51">
        <f>Source!AM381</f>
        <v>52.1</v>
      </c>
      <c r="G722" s="52" t="s">
        <v>231</v>
      </c>
      <c r="H722" s="48">
        <f>Source!AV382</f>
        <v>1.0469999999999999</v>
      </c>
      <c r="I722" s="51">
        <f>Source!Q381</f>
        <v>95.57</v>
      </c>
      <c r="J722" s="48">
        <f>IF(Source!BB382&lt;&gt; 0, Source!BB382, 1)</f>
        <v>16.27</v>
      </c>
      <c r="K722" s="51">
        <f>Source!Q382</f>
        <v>1554.92</v>
      </c>
    </row>
    <row r="723" spans="1:29" ht="14.5" x14ac:dyDescent="0.25">
      <c r="A723" s="47"/>
      <c r="B723" s="47"/>
      <c r="C723" s="47" t="s">
        <v>2584</v>
      </c>
      <c r="D723" s="49"/>
      <c r="E723" s="48"/>
      <c r="F723" s="51">
        <f>Source!AN381</f>
        <v>7.07</v>
      </c>
      <c r="G723" s="52" t="s">
        <v>231</v>
      </c>
      <c r="H723" s="48">
        <f>Source!AV382</f>
        <v>1.0469999999999999</v>
      </c>
      <c r="I723" s="53">
        <f>Source!R381</f>
        <v>12.97</v>
      </c>
      <c r="J723" s="48">
        <f>IF(Source!BS382&lt;&gt; 0, Source!BS382, 1)</f>
        <v>56.35</v>
      </c>
      <c r="K723" s="53">
        <f>Source!R382</f>
        <v>730.86</v>
      </c>
    </row>
    <row r="724" spans="1:29" ht="14.5" x14ac:dyDescent="0.25">
      <c r="A724" s="47"/>
      <c r="B724" s="47"/>
      <c r="C724" s="47" t="s">
        <v>2594</v>
      </c>
      <c r="D724" s="49"/>
      <c r="E724" s="48"/>
      <c r="F724" s="51">
        <f>Source!AL381</f>
        <v>109.58</v>
      </c>
      <c r="G724" s="52" t="s">
        <v>3</v>
      </c>
      <c r="H724" s="48">
        <f>Source!AW382</f>
        <v>1</v>
      </c>
      <c r="I724" s="51">
        <f>Source!P381</f>
        <v>159.99</v>
      </c>
      <c r="J724" s="48">
        <f>IF(Source!BC382&lt;&gt; 0, Source!BC382, 1)</f>
        <v>3.51</v>
      </c>
      <c r="K724" s="51">
        <f>Source!P382</f>
        <v>561.55999999999995</v>
      </c>
    </row>
    <row r="725" spans="1:29" ht="14.5" x14ac:dyDescent="0.25">
      <c r="A725" s="47"/>
      <c r="B725" s="47"/>
      <c r="C725" s="47" t="s">
        <v>2585</v>
      </c>
      <c r="D725" s="49" t="s">
        <v>2586</v>
      </c>
      <c r="E725" s="48">
        <f>Source!BZ382</f>
        <v>97</v>
      </c>
      <c r="F725" s="51"/>
      <c r="G725" s="50"/>
      <c r="H725" s="48"/>
      <c r="I725" s="51">
        <f>SUM(Q719:Q724)</f>
        <v>1980.96</v>
      </c>
      <c r="J725" s="48">
        <f>Source!AT382</f>
        <v>97</v>
      </c>
      <c r="K725" s="51">
        <f>SUM(R719:R724)</f>
        <v>111627.27</v>
      </c>
    </row>
    <row r="726" spans="1:29" ht="14.5" x14ac:dyDescent="0.25">
      <c r="A726" s="47"/>
      <c r="B726" s="47"/>
      <c r="C726" s="47" t="s">
        <v>2587</v>
      </c>
      <c r="D726" s="49" t="s">
        <v>2586</v>
      </c>
      <c r="E726" s="48">
        <f>Source!CA382</f>
        <v>51</v>
      </c>
      <c r="F726" s="51"/>
      <c r="G726" s="50"/>
      <c r="H726" s="48"/>
      <c r="I726" s="51">
        <f>SUM(S719:S725)</f>
        <v>1041.54</v>
      </c>
      <c r="J726" s="48">
        <f>Source!AU382</f>
        <v>51</v>
      </c>
      <c r="K726" s="51">
        <f>SUM(T719:T725)</f>
        <v>58690.63</v>
      </c>
    </row>
    <row r="727" spans="1:29" ht="14.5" x14ac:dyDescent="0.25">
      <c r="A727" s="54"/>
      <c r="B727" s="54"/>
      <c r="C727" s="54" t="s">
        <v>2588</v>
      </c>
      <c r="D727" s="55" t="s">
        <v>2589</v>
      </c>
      <c r="E727" s="56">
        <f>Source!AQ381</f>
        <v>84.74</v>
      </c>
      <c r="F727" s="57"/>
      <c r="G727" s="58" t="s">
        <v>231</v>
      </c>
      <c r="H727" s="56">
        <f>Source!AV382</f>
        <v>1.0469999999999999</v>
      </c>
      <c r="I727" s="57">
        <f>Source!U381</f>
        <v>155.44231055999995</v>
      </c>
      <c r="J727" s="56"/>
      <c r="K727" s="57"/>
    </row>
    <row r="728" spans="1:29" ht="14" x14ac:dyDescent="0.25">
      <c r="C728" s="59" t="s">
        <v>2590</v>
      </c>
      <c r="H728" s="60">
        <f>I721+I722+I724+I725+I726+0-0-0</f>
        <v>5307.32</v>
      </c>
      <c r="I728" s="60"/>
      <c r="J728" s="60">
        <f>K721+K722+K724+K725+K726+0-0-0</f>
        <v>286783.18</v>
      </c>
      <c r="K728" s="60"/>
    </row>
    <row r="729" spans="1:29" ht="14" hidden="1" x14ac:dyDescent="0.25">
      <c r="C729" s="59" t="s">
        <v>2591</v>
      </c>
      <c r="H729" s="62">
        <f>0+0</f>
        <v>0</v>
      </c>
      <c r="I729" s="62"/>
      <c r="J729" s="62">
        <f>0+0</f>
        <v>0</v>
      </c>
      <c r="K729" s="62"/>
    </row>
    <row r="730" spans="1:29" ht="14" x14ac:dyDescent="0.25">
      <c r="C730" s="59" t="s">
        <v>2592</v>
      </c>
      <c r="H730" s="62">
        <f>I721+I722+I724+I725+I726+0</f>
        <v>5307.32</v>
      </c>
      <c r="I730" s="62"/>
      <c r="J730" s="62">
        <f>K721+K722+K724+K725+K726+0</f>
        <v>286783.18</v>
      </c>
      <c r="K730" s="62"/>
      <c r="O730" s="63">
        <f>I721+I722+I724+I725+I726+0</f>
        <v>5307.32</v>
      </c>
      <c r="P730" s="63">
        <f>K721+K722+K724+K725+K726+0</f>
        <v>286783.18</v>
      </c>
    </row>
    <row r="732" spans="1:29" ht="83" x14ac:dyDescent="0.25">
      <c r="A732" s="54">
        <v>116</v>
      </c>
      <c r="B732" s="54" t="str">
        <f>Source!F383</f>
        <v>КА, п.78</v>
      </c>
      <c r="C732" s="54" t="s">
        <v>2675</v>
      </c>
      <c r="D732" s="55" t="str">
        <f>Source!H383</f>
        <v>ШТ</v>
      </c>
      <c r="E732" s="56">
        <f>Source!I383</f>
        <v>82</v>
      </c>
      <c r="F732" s="57">
        <f>Source!AL383</f>
        <v>761.72</v>
      </c>
      <c r="G732" s="58" t="s">
        <v>3</v>
      </c>
      <c r="H732" s="56">
        <f>Source!AW384</f>
        <v>1</v>
      </c>
      <c r="I732" s="57">
        <f>Source!P383</f>
        <v>62461.04</v>
      </c>
      <c r="J732" s="56">
        <f>IF(Source!BC384&lt;&gt; 0, Source!BC384, 1)</f>
        <v>9.84</v>
      </c>
      <c r="K732" s="57">
        <f>Source!P384</f>
        <v>614616.63</v>
      </c>
      <c r="Q732">
        <f>Source!X383</f>
        <v>0</v>
      </c>
      <c r="R732">
        <f>Source!X384</f>
        <v>0</v>
      </c>
      <c r="S732">
        <f>Source!Y383</f>
        <v>0</v>
      </c>
      <c r="T732">
        <f>Source!Y384</f>
        <v>0</v>
      </c>
      <c r="U732">
        <f>ROUND((175/100)*ROUND(Source!R383, 2), 2)</f>
        <v>0</v>
      </c>
      <c r="V732">
        <f>ROUND((0/100)*ROUND(Source!R384, 2), 2)</f>
        <v>0</v>
      </c>
      <c r="AC732">
        <v>3</v>
      </c>
    </row>
    <row r="733" spans="1:29" ht="14" x14ac:dyDescent="0.25">
      <c r="C733" s="59" t="s">
        <v>2592</v>
      </c>
      <c r="H733" s="60">
        <f>I732+0</f>
        <v>62461.04</v>
      </c>
      <c r="I733" s="60"/>
      <c r="J733" s="60">
        <f>K732+0</f>
        <v>614616.63</v>
      </c>
      <c r="K733" s="60"/>
      <c r="O733" s="63">
        <f>I732+0</f>
        <v>62461.04</v>
      </c>
      <c r="P733" s="63">
        <f>K732+0</f>
        <v>614616.63</v>
      </c>
    </row>
    <row r="735" spans="1:29" ht="97" x14ac:dyDescent="0.25">
      <c r="A735" s="54">
        <v>117</v>
      </c>
      <c r="B735" s="54" t="str">
        <f>Source!F385</f>
        <v>КА, п.79</v>
      </c>
      <c r="C735" s="54" t="s">
        <v>2676</v>
      </c>
      <c r="D735" s="55" t="str">
        <f>Source!H385</f>
        <v>ШТ</v>
      </c>
      <c r="E735" s="56">
        <f>Source!I385</f>
        <v>40</v>
      </c>
      <c r="F735" s="57">
        <f>Source!AL385</f>
        <v>866.65</v>
      </c>
      <c r="G735" s="58" t="s">
        <v>3</v>
      </c>
      <c r="H735" s="56">
        <f>Source!AW386</f>
        <v>1</v>
      </c>
      <c r="I735" s="57">
        <f>Source!P385</f>
        <v>34666</v>
      </c>
      <c r="J735" s="56">
        <f>IF(Source!BC386&lt;&gt; 0, Source!BC386, 1)</f>
        <v>9.84</v>
      </c>
      <c r="K735" s="57">
        <f>Source!P386</f>
        <v>341113.44</v>
      </c>
      <c r="Q735">
        <f>Source!X385</f>
        <v>0</v>
      </c>
      <c r="R735">
        <f>Source!X386</f>
        <v>0</v>
      </c>
      <c r="S735">
        <f>Source!Y385</f>
        <v>0</v>
      </c>
      <c r="T735">
        <f>Source!Y386</f>
        <v>0</v>
      </c>
      <c r="U735">
        <f>ROUND((175/100)*ROUND(Source!R385, 2), 2)</f>
        <v>0</v>
      </c>
      <c r="V735">
        <f>ROUND((0/100)*ROUND(Source!R386, 2), 2)</f>
        <v>0</v>
      </c>
      <c r="AC735">
        <v>3</v>
      </c>
    </row>
    <row r="736" spans="1:29" ht="14" x14ac:dyDescent="0.25">
      <c r="C736" s="59" t="s">
        <v>2592</v>
      </c>
      <c r="H736" s="60">
        <f>I735+0</f>
        <v>34666</v>
      </c>
      <c r="I736" s="60"/>
      <c r="J736" s="60">
        <f>K735+0</f>
        <v>341113.44</v>
      </c>
      <c r="K736" s="60"/>
      <c r="O736" s="63">
        <f>I735+0</f>
        <v>34666</v>
      </c>
      <c r="P736" s="63">
        <f>K735+0</f>
        <v>341113.44</v>
      </c>
    </row>
    <row r="738" spans="1:29" ht="236" x14ac:dyDescent="0.25">
      <c r="A738" s="54">
        <v>118</v>
      </c>
      <c r="B738" s="54" t="str">
        <f>Source!F387</f>
        <v>КА, п.80</v>
      </c>
      <c r="C738" s="54" t="s">
        <v>2677</v>
      </c>
      <c r="D738" s="55" t="str">
        <f>Source!H387</f>
        <v>ШТ</v>
      </c>
      <c r="E738" s="56">
        <f>Source!I387</f>
        <v>24</v>
      </c>
      <c r="F738" s="57">
        <f>Source!AL387</f>
        <v>2134.77</v>
      </c>
      <c r="G738" s="58" t="s">
        <v>3</v>
      </c>
      <c r="H738" s="56">
        <f>Source!AW388</f>
        <v>1</v>
      </c>
      <c r="I738" s="57">
        <f>Source!P387</f>
        <v>51234.48</v>
      </c>
      <c r="J738" s="56">
        <f>IF(Source!BC388&lt;&gt; 0, Source!BC388, 1)</f>
        <v>9.84</v>
      </c>
      <c r="K738" s="57">
        <f>Source!P388</f>
        <v>504147.28</v>
      </c>
      <c r="Q738">
        <f>Source!X387</f>
        <v>0</v>
      </c>
      <c r="R738">
        <f>Source!X388</f>
        <v>0</v>
      </c>
      <c r="S738">
        <f>Source!Y387</f>
        <v>0</v>
      </c>
      <c r="T738">
        <f>Source!Y388</f>
        <v>0</v>
      </c>
      <c r="U738">
        <f>ROUND((175/100)*ROUND(Source!R387, 2), 2)</f>
        <v>0</v>
      </c>
      <c r="V738">
        <f>ROUND((0/100)*ROUND(Source!R388, 2), 2)</f>
        <v>0</v>
      </c>
      <c r="AC738">
        <v>3</v>
      </c>
    </row>
    <row r="739" spans="1:29" ht="14" x14ac:dyDescent="0.25">
      <c r="C739" s="59" t="s">
        <v>2592</v>
      </c>
      <c r="H739" s="60">
        <f>I738+0</f>
        <v>51234.48</v>
      </c>
      <c r="I739" s="60"/>
      <c r="J739" s="60">
        <f>K738+0</f>
        <v>504147.28</v>
      </c>
      <c r="K739" s="60"/>
      <c r="O739" s="63">
        <f>I738+0</f>
        <v>51234.48</v>
      </c>
      <c r="P739" s="63">
        <f>K738+0</f>
        <v>504147.28</v>
      </c>
    </row>
    <row r="741" spans="1:29" ht="42" x14ac:dyDescent="0.25">
      <c r="A741" s="47">
        <v>119</v>
      </c>
      <c r="B741" s="47" t="str">
        <f>Source!F389</f>
        <v>4.8-323-5</v>
      </c>
      <c r="C741" s="47" t="s">
        <v>452</v>
      </c>
      <c r="D741" s="49" t="str">
        <f>Source!H389</f>
        <v>100 шт.</v>
      </c>
      <c r="E741" s="48">
        <f>Source!I389</f>
        <v>0.78</v>
      </c>
      <c r="F741" s="51"/>
      <c r="G741" s="50"/>
      <c r="H741" s="48"/>
      <c r="I741" s="51"/>
      <c r="J741" s="48"/>
      <c r="K741" s="51"/>
      <c r="Q741">
        <f>Source!X389</f>
        <v>1427.4</v>
      </c>
      <c r="R741">
        <f>Source!X390</f>
        <v>80434.179999999993</v>
      </c>
      <c r="S741">
        <f>Source!Y389</f>
        <v>750.49</v>
      </c>
      <c r="T741">
        <f>Source!Y390</f>
        <v>42290.14</v>
      </c>
      <c r="U741">
        <f>ROUND((175/100)*ROUND(Source!R389, 2), 2)</f>
        <v>34.42</v>
      </c>
      <c r="V741">
        <f>ROUND((0/100)*ROUND(Source!R390, 2), 2)</f>
        <v>0</v>
      </c>
      <c r="AC741">
        <v>0</v>
      </c>
    </row>
    <row r="742" spans="1:29" x14ac:dyDescent="0.25">
      <c r="C742" s="64" t="str">
        <f>"Объем: "&amp;Source!I389&amp;"=(47+"&amp;"31)/"&amp;"100"</f>
        <v>Объем: 0,78=(47+31)/100</v>
      </c>
    </row>
    <row r="743" spans="1:29" ht="14.5" x14ac:dyDescent="0.25">
      <c r="A743" s="47"/>
      <c r="B743" s="47"/>
      <c r="C743" s="47" t="s">
        <v>2581</v>
      </c>
      <c r="D743" s="49"/>
      <c r="E743" s="48"/>
      <c r="F743" s="51">
        <f>Source!AO389</f>
        <v>1481.52</v>
      </c>
      <c r="G743" s="52" t="s">
        <v>231</v>
      </c>
      <c r="H743" s="48">
        <f>Source!AV390</f>
        <v>1.0469999999999999</v>
      </c>
      <c r="I743" s="51">
        <f>Source!S389</f>
        <v>1451.88</v>
      </c>
      <c r="J743" s="48">
        <f>IF(Source!BA390&lt;&gt; 0, Source!BA390, 1)</f>
        <v>56.35</v>
      </c>
      <c r="K743" s="51">
        <f>Source!S390</f>
        <v>81813.440000000002</v>
      </c>
    </row>
    <row r="744" spans="1:29" ht="14.5" x14ac:dyDescent="0.25">
      <c r="A744" s="47"/>
      <c r="B744" s="47"/>
      <c r="C744" s="47" t="s">
        <v>2583</v>
      </c>
      <c r="D744" s="49"/>
      <c r="E744" s="48"/>
      <c r="F744" s="51">
        <f>Source!AM389</f>
        <v>140.01</v>
      </c>
      <c r="G744" s="52" t="s">
        <v>231</v>
      </c>
      <c r="H744" s="48">
        <f>Source!AV390</f>
        <v>1.0469999999999999</v>
      </c>
      <c r="I744" s="51">
        <f>Source!Q389</f>
        <v>137.21</v>
      </c>
      <c r="J744" s="48">
        <f>IF(Source!BB390&lt;&gt; 0, Source!BB390, 1)</f>
        <v>16.649999999999999</v>
      </c>
      <c r="K744" s="51">
        <f>Source!Q390</f>
        <v>2284.5500000000002</v>
      </c>
    </row>
    <row r="745" spans="1:29" ht="14.5" x14ac:dyDescent="0.25">
      <c r="A745" s="47"/>
      <c r="B745" s="47"/>
      <c r="C745" s="47" t="s">
        <v>2584</v>
      </c>
      <c r="D745" s="49"/>
      <c r="E745" s="48"/>
      <c r="F745" s="51">
        <f>Source!AN389</f>
        <v>20.07</v>
      </c>
      <c r="G745" s="52" t="s">
        <v>231</v>
      </c>
      <c r="H745" s="48">
        <f>Source!AV390</f>
        <v>1.0469999999999999</v>
      </c>
      <c r="I745" s="53">
        <f>Source!R389</f>
        <v>19.670000000000002</v>
      </c>
      <c r="J745" s="48">
        <f>IF(Source!BS390&lt;&gt; 0, Source!BS390, 1)</f>
        <v>56.35</v>
      </c>
      <c r="K745" s="53">
        <f>Source!R390</f>
        <v>1108.4000000000001</v>
      </c>
    </row>
    <row r="746" spans="1:29" ht="14.5" x14ac:dyDescent="0.25">
      <c r="A746" s="47"/>
      <c r="B746" s="47"/>
      <c r="C746" s="47" t="s">
        <v>2594</v>
      </c>
      <c r="D746" s="49"/>
      <c r="E746" s="48"/>
      <c r="F746" s="51">
        <f>Source!AL389</f>
        <v>15.8</v>
      </c>
      <c r="G746" s="52" t="s">
        <v>3</v>
      </c>
      <c r="H746" s="48">
        <f>Source!AW390</f>
        <v>1</v>
      </c>
      <c r="I746" s="51">
        <f>Source!P389</f>
        <v>12.32</v>
      </c>
      <c r="J746" s="48">
        <f>IF(Source!BC390&lt;&gt; 0, Source!BC390, 1)</f>
        <v>9.85</v>
      </c>
      <c r="K746" s="51">
        <f>Source!P390</f>
        <v>121.35</v>
      </c>
    </row>
    <row r="747" spans="1:29" ht="14.5" x14ac:dyDescent="0.25">
      <c r="A747" s="47"/>
      <c r="B747" s="47"/>
      <c r="C747" s="47" t="s">
        <v>2585</v>
      </c>
      <c r="D747" s="49" t="s">
        <v>2586</v>
      </c>
      <c r="E747" s="48">
        <f>Source!BZ390</f>
        <v>97</v>
      </c>
      <c r="F747" s="51"/>
      <c r="G747" s="50"/>
      <c r="H747" s="48"/>
      <c r="I747" s="51">
        <f>SUM(Q741:Q746)</f>
        <v>1427.4</v>
      </c>
      <c r="J747" s="48">
        <f>Source!AT390</f>
        <v>97</v>
      </c>
      <c r="K747" s="51">
        <f>SUM(R741:R746)</f>
        <v>80434.179999999993</v>
      </c>
    </row>
    <row r="748" spans="1:29" ht="14.5" x14ac:dyDescent="0.25">
      <c r="A748" s="47"/>
      <c r="B748" s="47"/>
      <c r="C748" s="47" t="s">
        <v>2587</v>
      </c>
      <c r="D748" s="49" t="s">
        <v>2586</v>
      </c>
      <c r="E748" s="48">
        <f>Source!CA390</f>
        <v>51</v>
      </c>
      <c r="F748" s="51"/>
      <c r="G748" s="50"/>
      <c r="H748" s="48"/>
      <c r="I748" s="51">
        <f>SUM(S741:S747)</f>
        <v>750.49</v>
      </c>
      <c r="J748" s="48">
        <f>Source!AU390</f>
        <v>51</v>
      </c>
      <c r="K748" s="51">
        <f>SUM(T741:T747)</f>
        <v>42290.14</v>
      </c>
    </row>
    <row r="749" spans="1:29" ht="14.5" x14ac:dyDescent="0.25">
      <c r="A749" s="54"/>
      <c r="B749" s="54"/>
      <c r="C749" s="54" t="s">
        <v>2588</v>
      </c>
      <c r="D749" s="55" t="s">
        <v>2589</v>
      </c>
      <c r="E749" s="56">
        <f>Source!AQ389</f>
        <v>112.96</v>
      </c>
      <c r="F749" s="57"/>
      <c r="G749" s="58" t="s">
        <v>231</v>
      </c>
      <c r="H749" s="56">
        <f>Source!AV390</f>
        <v>1.0469999999999999</v>
      </c>
      <c r="I749" s="57">
        <f>Source!U389</f>
        <v>110.69989631999998</v>
      </c>
      <c r="J749" s="56"/>
      <c r="K749" s="57"/>
    </row>
    <row r="750" spans="1:29" ht="14" x14ac:dyDescent="0.25">
      <c r="C750" s="59" t="s">
        <v>2590</v>
      </c>
      <c r="H750" s="60">
        <f>I743+I744+I746+I747+I748+0-0-0</f>
        <v>3779.3</v>
      </c>
      <c r="I750" s="60"/>
      <c r="J750" s="60">
        <f>K743+K744+K746+K747+K748+0-0-0</f>
        <v>206943.66000000003</v>
      </c>
      <c r="K750" s="60"/>
    </row>
    <row r="751" spans="1:29" ht="14" hidden="1" x14ac:dyDescent="0.25">
      <c r="C751" s="59" t="s">
        <v>2591</v>
      </c>
      <c r="H751" s="62">
        <f>0+0</f>
        <v>0</v>
      </c>
      <c r="I751" s="62"/>
      <c r="J751" s="62">
        <f>0+0</f>
        <v>0</v>
      </c>
      <c r="K751" s="62"/>
    </row>
    <row r="752" spans="1:29" ht="14" x14ac:dyDescent="0.25">
      <c r="C752" s="59" t="s">
        <v>2592</v>
      </c>
      <c r="H752" s="62">
        <f>I743+I744+I746+I747+I748+0</f>
        <v>3779.3</v>
      </c>
      <c r="I752" s="62"/>
      <c r="J752" s="62">
        <f>K743+K744+K746+K747+K748+0</f>
        <v>206943.66000000003</v>
      </c>
      <c r="K752" s="62"/>
      <c r="O752" s="63">
        <f>I743+I744+I746+I747+I748+0</f>
        <v>3779.3</v>
      </c>
      <c r="P752" s="63">
        <f>K743+K744+K746+K747+K748+0</f>
        <v>206943.66000000003</v>
      </c>
    </row>
    <row r="754" spans="1:29" ht="166" x14ac:dyDescent="0.25">
      <c r="A754" s="54">
        <v>120</v>
      </c>
      <c r="B754" s="54" t="str">
        <f>Source!F391</f>
        <v>КА, п.81</v>
      </c>
      <c r="C754" s="54" t="s">
        <v>2678</v>
      </c>
      <c r="D754" s="55" t="str">
        <f>Source!H391</f>
        <v>ШТ</v>
      </c>
      <c r="E754" s="56">
        <f>Source!I391</f>
        <v>47</v>
      </c>
      <c r="F754" s="57">
        <f>Source!AL391</f>
        <v>3848.79</v>
      </c>
      <c r="G754" s="58" t="s">
        <v>3</v>
      </c>
      <c r="H754" s="56">
        <f>Source!AW392</f>
        <v>1</v>
      </c>
      <c r="I754" s="57">
        <f>Source!P391</f>
        <v>180893.13</v>
      </c>
      <c r="J754" s="56">
        <f>IF(Source!BC392&lt;&gt; 0, Source!BC392, 1)</f>
        <v>9.84</v>
      </c>
      <c r="K754" s="57">
        <f>Source!P392</f>
        <v>1779988.4</v>
      </c>
      <c r="Q754">
        <f>Source!X391</f>
        <v>0</v>
      </c>
      <c r="R754">
        <f>Source!X392</f>
        <v>0</v>
      </c>
      <c r="S754">
        <f>Source!Y391</f>
        <v>0</v>
      </c>
      <c r="T754">
        <f>Source!Y392</f>
        <v>0</v>
      </c>
      <c r="U754">
        <f>ROUND((175/100)*ROUND(Source!R391, 2), 2)</f>
        <v>0</v>
      </c>
      <c r="V754">
        <f>ROUND((0/100)*ROUND(Source!R392, 2), 2)</f>
        <v>0</v>
      </c>
      <c r="AC754">
        <v>3</v>
      </c>
    </row>
    <row r="755" spans="1:29" ht="14" x14ac:dyDescent="0.25">
      <c r="C755" s="59" t="s">
        <v>2592</v>
      </c>
      <c r="H755" s="60">
        <f>I754+0</f>
        <v>180893.13</v>
      </c>
      <c r="I755" s="60"/>
      <c r="J755" s="60">
        <f>K754+0</f>
        <v>1779988.4</v>
      </c>
      <c r="K755" s="60"/>
      <c r="O755" s="63">
        <f>I754+0</f>
        <v>180893.13</v>
      </c>
      <c r="P755" s="63">
        <f>K754+0</f>
        <v>1779988.4</v>
      </c>
    </row>
    <row r="757" spans="1:29" ht="194" x14ac:dyDescent="0.25">
      <c r="A757" s="54">
        <v>121</v>
      </c>
      <c r="B757" s="54" t="str">
        <f>Source!F393</f>
        <v>КА, п.82</v>
      </c>
      <c r="C757" s="54" t="s">
        <v>2679</v>
      </c>
      <c r="D757" s="55" t="str">
        <f>Source!H393</f>
        <v>ШТ</v>
      </c>
      <c r="E757" s="56">
        <f>Source!I393</f>
        <v>31</v>
      </c>
      <c r="F757" s="57">
        <f>Source!AL393</f>
        <v>4381.7</v>
      </c>
      <c r="G757" s="58" t="s">
        <v>3</v>
      </c>
      <c r="H757" s="56">
        <f>Source!AW394</f>
        <v>1</v>
      </c>
      <c r="I757" s="57">
        <f>Source!P393</f>
        <v>135832.70000000001</v>
      </c>
      <c r="J757" s="56">
        <f>IF(Source!BC394&lt;&gt; 0, Source!BC394, 1)</f>
        <v>9.84</v>
      </c>
      <c r="K757" s="57">
        <f>Source!P394</f>
        <v>1336593.77</v>
      </c>
      <c r="Q757">
        <f>Source!X393</f>
        <v>0</v>
      </c>
      <c r="R757">
        <f>Source!X394</f>
        <v>0</v>
      </c>
      <c r="S757">
        <f>Source!Y393</f>
        <v>0</v>
      </c>
      <c r="T757">
        <f>Source!Y394</f>
        <v>0</v>
      </c>
      <c r="U757">
        <f>ROUND((175/100)*ROUND(Source!R393, 2), 2)</f>
        <v>0</v>
      </c>
      <c r="V757">
        <f>ROUND((0/100)*ROUND(Source!R394, 2), 2)</f>
        <v>0</v>
      </c>
      <c r="AC757">
        <v>3</v>
      </c>
    </row>
    <row r="758" spans="1:29" ht="14" x14ac:dyDescent="0.25">
      <c r="C758" s="59" t="s">
        <v>2592</v>
      </c>
      <c r="H758" s="60">
        <f>I757+0</f>
        <v>135832.70000000001</v>
      </c>
      <c r="I758" s="60"/>
      <c r="J758" s="60">
        <f>K757+0</f>
        <v>1336593.77</v>
      </c>
      <c r="K758" s="60"/>
      <c r="O758" s="63">
        <f>I757+0</f>
        <v>135832.70000000001</v>
      </c>
      <c r="P758" s="63">
        <f>K757+0</f>
        <v>1336593.77</v>
      </c>
    </row>
    <row r="760" spans="1:29" ht="42" x14ac:dyDescent="0.25">
      <c r="A760" s="47">
        <v>122</v>
      </c>
      <c r="B760" s="47" t="str">
        <f>Source!F395</f>
        <v>4.8-323-2</v>
      </c>
      <c r="C760" s="47" t="s">
        <v>475</v>
      </c>
      <c r="D760" s="49" t="str">
        <f>Source!H395</f>
        <v>100 шт.</v>
      </c>
      <c r="E760" s="48">
        <f>Source!I395</f>
        <v>0.08</v>
      </c>
      <c r="F760" s="51"/>
      <c r="G760" s="50"/>
      <c r="H760" s="48"/>
      <c r="I760" s="51"/>
      <c r="J760" s="48"/>
      <c r="K760" s="51"/>
      <c r="Q760">
        <f>Source!X395</f>
        <v>108.54</v>
      </c>
      <c r="R760">
        <f>Source!X396</f>
        <v>6116.4</v>
      </c>
      <c r="S760">
        <f>Source!Y395</f>
        <v>57.07</v>
      </c>
      <c r="T760">
        <f>Source!Y396</f>
        <v>3215.84</v>
      </c>
      <c r="U760">
        <f>ROUND((175/100)*ROUND(Source!R395, 2), 2)</f>
        <v>1.24</v>
      </c>
      <c r="V760">
        <f>ROUND((0/100)*ROUND(Source!R396, 2), 2)</f>
        <v>0</v>
      </c>
      <c r="AC760">
        <v>0</v>
      </c>
    </row>
    <row r="761" spans="1:29" x14ac:dyDescent="0.25">
      <c r="C761" s="64" t="str">
        <f>"Объем: "&amp;Source!I395&amp;"=8/"&amp;"100"</f>
        <v>Объем: 0,08=8/100</v>
      </c>
    </row>
    <row r="762" spans="1:29" ht="14.5" x14ac:dyDescent="0.25">
      <c r="A762" s="47"/>
      <c r="B762" s="47"/>
      <c r="C762" s="47" t="s">
        <v>2581</v>
      </c>
      <c r="D762" s="49"/>
      <c r="E762" s="48"/>
      <c r="F762" s="51">
        <f>Source!AO395</f>
        <v>1106.26</v>
      </c>
      <c r="G762" s="52" t="s">
        <v>231</v>
      </c>
      <c r="H762" s="48">
        <f>Source!AV396</f>
        <v>1.0469999999999999</v>
      </c>
      <c r="I762" s="51">
        <f>Source!S395</f>
        <v>111.19</v>
      </c>
      <c r="J762" s="48">
        <f>IF(Source!BA396&lt;&gt; 0, Source!BA396, 1)</f>
        <v>56.35</v>
      </c>
      <c r="K762" s="51">
        <f>Source!S396</f>
        <v>6265.56</v>
      </c>
    </row>
    <row r="763" spans="1:29" ht="14.5" x14ac:dyDescent="0.25">
      <c r="A763" s="47"/>
      <c r="B763" s="47"/>
      <c r="C763" s="47" t="s">
        <v>2583</v>
      </c>
      <c r="D763" s="49"/>
      <c r="E763" s="48"/>
      <c r="F763" s="51">
        <f>Source!AM395</f>
        <v>52.1</v>
      </c>
      <c r="G763" s="52" t="s">
        <v>231</v>
      </c>
      <c r="H763" s="48">
        <f>Source!AV396</f>
        <v>1.0469999999999999</v>
      </c>
      <c r="I763" s="51">
        <f>Source!Q395</f>
        <v>5.24</v>
      </c>
      <c r="J763" s="48">
        <f>IF(Source!BB396&lt;&gt; 0, Source!BB396, 1)</f>
        <v>16.27</v>
      </c>
      <c r="K763" s="51">
        <f>Source!Q396</f>
        <v>85.25</v>
      </c>
    </row>
    <row r="764" spans="1:29" ht="14.5" x14ac:dyDescent="0.25">
      <c r="A764" s="47"/>
      <c r="B764" s="47"/>
      <c r="C764" s="47" t="s">
        <v>2584</v>
      </c>
      <c r="D764" s="49"/>
      <c r="E764" s="48"/>
      <c r="F764" s="51">
        <f>Source!AN395</f>
        <v>7.07</v>
      </c>
      <c r="G764" s="52" t="s">
        <v>231</v>
      </c>
      <c r="H764" s="48">
        <f>Source!AV396</f>
        <v>1.0469999999999999</v>
      </c>
      <c r="I764" s="53">
        <f>Source!R395</f>
        <v>0.71</v>
      </c>
      <c r="J764" s="48">
        <f>IF(Source!BS396&lt;&gt; 0, Source!BS396, 1)</f>
        <v>56.35</v>
      </c>
      <c r="K764" s="53">
        <f>Source!R396</f>
        <v>40.01</v>
      </c>
    </row>
    <row r="765" spans="1:29" ht="14.5" x14ac:dyDescent="0.25">
      <c r="A765" s="47"/>
      <c r="B765" s="47"/>
      <c r="C765" s="47" t="s">
        <v>2594</v>
      </c>
      <c r="D765" s="49"/>
      <c r="E765" s="48"/>
      <c r="F765" s="51">
        <f>Source!AL395</f>
        <v>109.58</v>
      </c>
      <c r="G765" s="52" t="s">
        <v>3</v>
      </c>
      <c r="H765" s="48">
        <f>Source!AW396</f>
        <v>1</v>
      </c>
      <c r="I765" s="51">
        <f>Source!P395</f>
        <v>8.77</v>
      </c>
      <c r="J765" s="48">
        <f>IF(Source!BC396&lt;&gt; 0, Source!BC396, 1)</f>
        <v>3.51</v>
      </c>
      <c r="K765" s="51">
        <f>Source!P396</f>
        <v>30.78</v>
      </c>
    </row>
    <row r="766" spans="1:29" ht="14.5" x14ac:dyDescent="0.25">
      <c r="A766" s="47"/>
      <c r="B766" s="47"/>
      <c r="C766" s="47" t="s">
        <v>2585</v>
      </c>
      <c r="D766" s="49" t="s">
        <v>2586</v>
      </c>
      <c r="E766" s="48">
        <f>Source!BZ396</f>
        <v>97</v>
      </c>
      <c r="F766" s="51"/>
      <c r="G766" s="50"/>
      <c r="H766" s="48"/>
      <c r="I766" s="51">
        <f>SUM(Q760:Q765)</f>
        <v>108.54</v>
      </c>
      <c r="J766" s="48">
        <f>Source!AT396</f>
        <v>97</v>
      </c>
      <c r="K766" s="51">
        <f>SUM(R760:R765)</f>
        <v>6116.4</v>
      </c>
    </row>
    <row r="767" spans="1:29" ht="14.5" x14ac:dyDescent="0.25">
      <c r="A767" s="47"/>
      <c r="B767" s="47"/>
      <c r="C767" s="47" t="s">
        <v>2587</v>
      </c>
      <c r="D767" s="49" t="s">
        <v>2586</v>
      </c>
      <c r="E767" s="48">
        <f>Source!CA396</f>
        <v>51</v>
      </c>
      <c r="F767" s="51"/>
      <c r="G767" s="50"/>
      <c r="H767" s="48"/>
      <c r="I767" s="51">
        <f>SUM(S760:S766)</f>
        <v>57.07</v>
      </c>
      <c r="J767" s="48">
        <f>Source!AU396</f>
        <v>51</v>
      </c>
      <c r="K767" s="51">
        <f>SUM(T760:T766)</f>
        <v>3215.84</v>
      </c>
    </row>
    <row r="768" spans="1:29" ht="14.5" x14ac:dyDescent="0.25">
      <c r="A768" s="54"/>
      <c r="B768" s="54"/>
      <c r="C768" s="54" t="s">
        <v>2588</v>
      </c>
      <c r="D768" s="55" t="s">
        <v>2589</v>
      </c>
      <c r="E768" s="56">
        <f>Source!AQ395</f>
        <v>84.74</v>
      </c>
      <c r="F768" s="57"/>
      <c r="G768" s="58" t="s">
        <v>231</v>
      </c>
      <c r="H768" s="56">
        <f>Source!AV396</f>
        <v>1.0469999999999999</v>
      </c>
      <c r="I768" s="57">
        <f>Source!U395</f>
        <v>8.5173868799999983</v>
      </c>
      <c r="J768" s="56"/>
      <c r="K768" s="57"/>
    </row>
    <row r="769" spans="1:29" ht="14" x14ac:dyDescent="0.25">
      <c r="C769" s="59" t="s">
        <v>2590</v>
      </c>
      <c r="H769" s="60">
        <f>I762+I763+I765+I766+I767+0-0-0</f>
        <v>290.81</v>
      </c>
      <c r="I769" s="60"/>
      <c r="J769" s="60">
        <f>K762+K763+K765+K766+K767+0-0-0</f>
        <v>15713.83</v>
      </c>
      <c r="K769" s="60"/>
    </row>
    <row r="770" spans="1:29" ht="14" hidden="1" x14ac:dyDescent="0.25">
      <c r="C770" s="59" t="s">
        <v>2591</v>
      </c>
      <c r="H770" s="62">
        <f>0+0</f>
        <v>0</v>
      </c>
      <c r="I770" s="62"/>
      <c r="J770" s="62">
        <f>0+0</f>
        <v>0</v>
      </c>
      <c r="K770" s="62"/>
    </row>
    <row r="771" spans="1:29" ht="14" x14ac:dyDescent="0.25">
      <c r="C771" s="59" t="s">
        <v>2592</v>
      </c>
      <c r="H771" s="62">
        <f>I762+I763+I765+I766+I767+0</f>
        <v>290.81</v>
      </c>
      <c r="I771" s="62"/>
      <c r="J771" s="62">
        <f>K762+K763+K765+K766+K767+0</f>
        <v>15713.83</v>
      </c>
      <c r="K771" s="62"/>
      <c r="O771" s="63">
        <f>I762+I763+I765+I766+I767+0</f>
        <v>290.81</v>
      </c>
      <c r="P771" s="63">
        <f>K762+K763+K765+K766+K767+0</f>
        <v>15713.83</v>
      </c>
    </row>
    <row r="773" spans="1:29" ht="208" x14ac:dyDescent="0.25">
      <c r="A773" s="54">
        <v>123</v>
      </c>
      <c r="B773" s="54" t="str">
        <f>Source!F397</f>
        <v>КА, п.83</v>
      </c>
      <c r="C773" s="54" t="s">
        <v>2680</v>
      </c>
      <c r="D773" s="55" t="str">
        <f>Source!H397</f>
        <v>ШТ</v>
      </c>
      <c r="E773" s="56">
        <f>Source!I397</f>
        <v>8</v>
      </c>
      <c r="F773" s="57">
        <f>Source!AL397</f>
        <v>1784.29</v>
      </c>
      <c r="G773" s="58" t="s">
        <v>3</v>
      </c>
      <c r="H773" s="56">
        <f>Source!AW398</f>
        <v>1</v>
      </c>
      <c r="I773" s="57">
        <f>Source!P397</f>
        <v>14274.32</v>
      </c>
      <c r="J773" s="56">
        <f>IF(Source!BC398&lt;&gt; 0, Source!BC398, 1)</f>
        <v>9.84</v>
      </c>
      <c r="K773" s="57">
        <f>Source!P398</f>
        <v>140459.31</v>
      </c>
      <c r="Q773">
        <f>Source!X397</f>
        <v>0</v>
      </c>
      <c r="R773">
        <f>Source!X398</f>
        <v>0</v>
      </c>
      <c r="S773">
        <f>Source!Y397</f>
        <v>0</v>
      </c>
      <c r="T773">
        <f>Source!Y398</f>
        <v>0</v>
      </c>
      <c r="U773">
        <f>ROUND((175/100)*ROUND(Source!R397, 2), 2)</f>
        <v>0</v>
      </c>
      <c r="V773">
        <f>ROUND((0/100)*ROUND(Source!R398, 2), 2)</f>
        <v>0</v>
      </c>
      <c r="AC773">
        <v>3</v>
      </c>
    </row>
    <row r="774" spans="1:29" ht="14" x14ac:dyDescent="0.25">
      <c r="C774" s="59" t="s">
        <v>2592</v>
      </c>
      <c r="H774" s="60">
        <f>I773+0</f>
        <v>14274.32</v>
      </c>
      <c r="I774" s="60"/>
      <c r="J774" s="60">
        <f>K773+0</f>
        <v>140459.31</v>
      </c>
      <c r="K774" s="60"/>
      <c r="O774" s="63">
        <f>I773+0</f>
        <v>14274.32</v>
      </c>
      <c r="P774" s="63">
        <f>K773+0</f>
        <v>140459.31</v>
      </c>
    </row>
    <row r="776" spans="1:29" ht="42" x14ac:dyDescent="0.25">
      <c r="A776" s="47">
        <v>124</v>
      </c>
      <c r="B776" s="47" t="str">
        <f>Source!F403</f>
        <v>4.8-245-10</v>
      </c>
      <c r="C776" s="47" t="s">
        <v>571</v>
      </c>
      <c r="D776" s="49" t="str">
        <f>Source!H403</f>
        <v>100 шт.</v>
      </c>
      <c r="E776" s="48">
        <f>Source!I403</f>
        <v>0.69</v>
      </c>
      <c r="F776" s="51"/>
      <c r="G776" s="50"/>
      <c r="H776" s="48"/>
      <c r="I776" s="51"/>
      <c r="J776" s="48"/>
      <c r="K776" s="51"/>
      <c r="Q776">
        <f>Source!X403</f>
        <v>935.82</v>
      </c>
      <c r="R776">
        <f>Source!X404</f>
        <v>52733.29</v>
      </c>
      <c r="S776">
        <f>Source!Y403</f>
        <v>492.03</v>
      </c>
      <c r="T776">
        <f>Source!Y404</f>
        <v>27725.75</v>
      </c>
      <c r="U776">
        <f>ROUND((175/100)*ROUND(Source!R403, 2), 2)</f>
        <v>19.72</v>
      </c>
      <c r="V776">
        <f>ROUND((0/100)*ROUND(Source!R404, 2), 2)</f>
        <v>0</v>
      </c>
      <c r="AC776">
        <v>0</v>
      </c>
    </row>
    <row r="777" spans="1:29" x14ac:dyDescent="0.25">
      <c r="C777" s="64" t="str">
        <f>"Объем: "&amp;Source!I403&amp;"=(7+"&amp;"4+"&amp;"4+"&amp;"32+"&amp;"11+"&amp;"2+"&amp;"8+"&amp;"1)/"&amp;"100"</f>
        <v>Объем: 0,69=(7+4+4+32+11+2+8+1)/100</v>
      </c>
    </row>
    <row r="778" spans="1:29" ht="14.5" x14ac:dyDescent="0.25">
      <c r="A778" s="47"/>
      <c r="B778" s="47"/>
      <c r="C778" s="47" t="s">
        <v>2581</v>
      </c>
      <c r="D778" s="49"/>
      <c r="E778" s="48"/>
      <c r="F778" s="51">
        <f>Source!AO403</f>
        <v>1099.8599999999999</v>
      </c>
      <c r="G778" s="52" t="s">
        <v>231</v>
      </c>
      <c r="H778" s="48">
        <f>Source!AV404</f>
        <v>1.0469999999999999</v>
      </c>
      <c r="I778" s="51">
        <f>Source!S403</f>
        <v>953.49</v>
      </c>
      <c r="J778" s="48">
        <f>IF(Source!BA404&lt;&gt; 0, Source!BA404, 1)</f>
        <v>56.35</v>
      </c>
      <c r="K778" s="51">
        <f>Source!S404</f>
        <v>53729.16</v>
      </c>
    </row>
    <row r="779" spans="1:29" ht="14.5" x14ac:dyDescent="0.25">
      <c r="A779" s="47"/>
      <c r="B779" s="47"/>
      <c r="C779" s="47" t="s">
        <v>2583</v>
      </c>
      <c r="D779" s="49"/>
      <c r="E779" s="48"/>
      <c r="F779" s="51">
        <f>Source!AM403</f>
        <v>93.32</v>
      </c>
      <c r="G779" s="52" t="s">
        <v>231</v>
      </c>
      <c r="H779" s="48">
        <f>Source!AV404</f>
        <v>1.0469999999999999</v>
      </c>
      <c r="I779" s="51">
        <f>Source!Q403</f>
        <v>80.900000000000006</v>
      </c>
      <c r="J779" s="48">
        <f>IF(Source!BB404&lt;&gt; 0, Source!BB404, 1)</f>
        <v>16.420000000000002</v>
      </c>
      <c r="K779" s="51">
        <f>Source!Q404</f>
        <v>1328.38</v>
      </c>
    </row>
    <row r="780" spans="1:29" ht="14.5" x14ac:dyDescent="0.25">
      <c r="A780" s="47"/>
      <c r="B780" s="47"/>
      <c r="C780" s="47" t="s">
        <v>2584</v>
      </c>
      <c r="D780" s="49"/>
      <c r="E780" s="48"/>
      <c r="F780" s="51">
        <f>Source!AN403</f>
        <v>13</v>
      </c>
      <c r="G780" s="52" t="s">
        <v>231</v>
      </c>
      <c r="H780" s="48">
        <f>Source!AV404</f>
        <v>1.0469999999999999</v>
      </c>
      <c r="I780" s="53">
        <f>Source!R403</f>
        <v>11.27</v>
      </c>
      <c r="J780" s="48">
        <f>IF(Source!BS404&lt;&gt; 0, Source!BS404, 1)</f>
        <v>56.35</v>
      </c>
      <c r="K780" s="53">
        <f>Source!R404</f>
        <v>635.05999999999995</v>
      </c>
    </row>
    <row r="781" spans="1:29" ht="14.5" x14ac:dyDescent="0.25">
      <c r="A781" s="47"/>
      <c r="B781" s="47"/>
      <c r="C781" s="47" t="s">
        <v>2594</v>
      </c>
      <c r="D781" s="49"/>
      <c r="E781" s="48"/>
      <c r="F781" s="51">
        <f>Source!AL403</f>
        <v>81.36</v>
      </c>
      <c r="G781" s="52" t="s">
        <v>3</v>
      </c>
      <c r="H781" s="48">
        <f>Source!AW404</f>
        <v>1</v>
      </c>
      <c r="I781" s="51">
        <f>Source!P403</f>
        <v>56.14</v>
      </c>
      <c r="J781" s="48">
        <f>IF(Source!BC404&lt;&gt; 0, Source!BC404, 1)</f>
        <v>10.65</v>
      </c>
      <c r="K781" s="51">
        <f>Source!P404</f>
        <v>597.89</v>
      </c>
    </row>
    <row r="782" spans="1:29" ht="14.5" x14ac:dyDescent="0.25">
      <c r="A782" s="47"/>
      <c r="B782" s="47"/>
      <c r="C782" s="47" t="s">
        <v>2585</v>
      </c>
      <c r="D782" s="49" t="s">
        <v>2586</v>
      </c>
      <c r="E782" s="48">
        <f>Source!BZ404</f>
        <v>97</v>
      </c>
      <c r="F782" s="51"/>
      <c r="G782" s="50"/>
      <c r="H782" s="48"/>
      <c r="I782" s="51">
        <f>SUM(Q776:Q781)</f>
        <v>935.82</v>
      </c>
      <c r="J782" s="48">
        <f>Source!AT404</f>
        <v>97</v>
      </c>
      <c r="K782" s="51">
        <f>SUM(R776:R781)</f>
        <v>52733.29</v>
      </c>
    </row>
    <row r="783" spans="1:29" ht="14.5" x14ac:dyDescent="0.25">
      <c r="A783" s="47"/>
      <c r="B783" s="47"/>
      <c r="C783" s="47" t="s">
        <v>2587</v>
      </c>
      <c r="D783" s="49" t="s">
        <v>2586</v>
      </c>
      <c r="E783" s="48">
        <f>Source!CA404</f>
        <v>51</v>
      </c>
      <c r="F783" s="51"/>
      <c r="G783" s="50"/>
      <c r="H783" s="48"/>
      <c r="I783" s="51">
        <f>SUM(S776:S782)</f>
        <v>492.03</v>
      </c>
      <c r="J783" s="48">
        <f>Source!AU404</f>
        <v>51</v>
      </c>
      <c r="K783" s="51">
        <f>SUM(T776:T782)</f>
        <v>27725.75</v>
      </c>
    </row>
    <row r="784" spans="1:29" ht="14.5" x14ac:dyDescent="0.25">
      <c r="A784" s="54"/>
      <c r="B784" s="54"/>
      <c r="C784" s="54" t="s">
        <v>2588</v>
      </c>
      <c r="D784" s="55" t="s">
        <v>2589</v>
      </c>
      <c r="E784" s="56">
        <f>Source!AQ403</f>
        <v>84.67</v>
      </c>
      <c r="F784" s="57"/>
      <c r="G784" s="58" t="s">
        <v>231</v>
      </c>
      <c r="H784" s="56">
        <f>Source!AV404</f>
        <v>1.0469999999999999</v>
      </c>
      <c r="I784" s="57">
        <f>Source!U403</f>
        <v>73.401777719999984</v>
      </c>
      <c r="J784" s="56"/>
      <c r="K784" s="57"/>
    </row>
    <row r="785" spans="1:29" ht="14" x14ac:dyDescent="0.25">
      <c r="C785" s="59" t="s">
        <v>2590</v>
      </c>
      <c r="H785" s="60">
        <f>I778+I779+I781+I782+I783+0-0-0</f>
        <v>2518.38</v>
      </c>
      <c r="I785" s="60"/>
      <c r="J785" s="60">
        <f>K778+K779+K781+K782+K783+0-0-0</f>
        <v>136114.47</v>
      </c>
      <c r="K785" s="60"/>
    </row>
    <row r="786" spans="1:29" ht="14" hidden="1" x14ac:dyDescent="0.25">
      <c r="C786" s="59" t="s">
        <v>2591</v>
      </c>
      <c r="H786" s="62">
        <f>0+0</f>
        <v>0</v>
      </c>
      <c r="I786" s="62"/>
      <c r="J786" s="62">
        <f>0+0</f>
        <v>0</v>
      </c>
      <c r="K786" s="62"/>
    </row>
    <row r="787" spans="1:29" ht="14" x14ac:dyDescent="0.25">
      <c r="C787" s="59" t="s">
        <v>2592</v>
      </c>
      <c r="H787" s="62">
        <f>I778+I779+I781+I782+I783+0</f>
        <v>2518.38</v>
      </c>
      <c r="I787" s="62"/>
      <c r="J787" s="62">
        <f>K778+K779+K781+K782+K783+0</f>
        <v>136114.47</v>
      </c>
      <c r="K787" s="62"/>
      <c r="O787" s="63">
        <f>I778+I779+I781+I782+I783+0</f>
        <v>2518.38</v>
      </c>
      <c r="P787" s="63">
        <f>K778+K779+K781+K782+K783+0</f>
        <v>136114.47</v>
      </c>
    </row>
    <row r="789" spans="1:29" ht="83" x14ac:dyDescent="0.25">
      <c r="A789" s="54">
        <v>125</v>
      </c>
      <c r="B789" s="54" t="str">
        <f>Source!F409</f>
        <v>КА, п.84</v>
      </c>
      <c r="C789" s="54" t="s">
        <v>2681</v>
      </c>
      <c r="D789" s="55" t="str">
        <f>Source!H409</f>
        <v>ШТ</v>
      </c>
      <c r="E789" s="56">
        <f>Source!I409</f>
        <v>7</v>
      </c>
      <c r="F789" s="57">
        <f>Source!AL409</f>
        <v>696.71999999999991</v>
      </c>
      <c r="G789" s="58" t="s">
        <v>3</v>
      </c>
      <c r="H789" s="56">
        <f>Source!AW410</f>
        <v>1</v>
      </c>
      <c r="I789" s="57">
        <f>Source!P409</f>
        <v>4877.04</v>
      </c>
      <c r="J789" s="56">
        <f>IF(Source!BC410&lt;&gt; 0, Source!BC410, 1)</f>
        <v>9.84</v>
      </c>
      <c r="K789" s="57">
        <f>Source!P410</f>
        <v>47990.07</v>
      </c>
      <c r="Q789">
        <f>Source!X409</f>
        <v>0</v>
      </c>
      <c r="R789">
        <f>Source!X410</f>
        <v>0</v>
      </c>
      <c r="S789">
        <f>Source!Y409</f>
        <v>0</v>
      </c>
      <c r="T789">
        <f>Source!Y410</f>
        <v>0</v>
      </c>
      <c r="U789">
        <f>ROUND((175/100)*ROUND(Source!R409, 2), 2)</f>
        <v>0</v>
      </c>
      <c r="V789">
        <f>ROUND((0/100)*ROUND(Source!R410, 2), 2)</f>
        <v>0</v>
      </c>
      <c r="AC789">
        <v>3</v>
      </c>
    </row>
    <row r="790" spans="1:29" ht="14" x14ac:dyDescent="0.25">
      <c r="C790" s="59" t="s">
        <v>2592</v>
      </c>
      <c r="H790" s="60">
        <f>I789+0</f>
        <v>4877.04</v>
      </c>
      <c r="I790" s="60"/>
      <c r="J790" s="60">
        <f>K789+0</f>
        <v>47990.07</v>
      </c>
      <c r="K790" s="60"/>
      <c r="O790" s="63">
        <f>I789+0</f>
        <v>4877.04</v>
      </c>
      <c r="P790" s="63">
        <f>K789+0</f>
        <v>47990.07</v>
      </c>
    </row>
    <row r="792" spans="1:29" ht="83" x14ac:dyDescent="0.25">
      <c r="A792" s="54">
        <v>126</v>
      </c>
      <c r="B792" s="54" t="str">
        <f>Source!F411</f>
        <v>КА, п.85</v>
      </c>
      <c r="C792" s="54" t="s">
        <v>2682</v>
      </c>
      <c r="D792" s="55" t="str">
        <f>Source!H411</f>
        <v>ШТ</v>
      </c>
      <c r="E792" s="56">
        <f>Source!I411</f>
        <v>4</v>
      </c>
      <c r="F792" s="57">
        <f>Source!AL411</f>
        <v>696.71999999999991</v>
      </c>
      <c r="G792" s="58" t="s">
        <v>3</v>
      </c>
      <c r="H792" s="56">
        <f>Source!AW412</f>
        <v>1</v>
      </c>
      <c r="I792" s="57">
        <f>Source!P411</f>
        <v>2786.88</v>
      </c>
      <c r="J792" s="56">
        <f>IF(Source!BC412&lt;&gt; 0, Source!BC412, 1)</f>
        <v>9.84</v>
      </c>
      <c r="K792" s="57">
        <f>Source!P412</f>
        <v>27422.9</v>
      </c>
      <c r="Q792">
        <f>Source!X411</f>
        <v>0</v>
      </c>
      <c r="R792">
        <f>Source!X412</f>
        <v>0</v>
      </c>
      <c r="S792">
        <f>Source!Y411</f>
        <v>0</v>
      </c>
      <c r="T792">
        <f>Source!Y412</f>
        <v>0</v>
      </c>
      <c r="U792">
        <f>ROUND((175/100)*ROUND(Source!R411, 2), 2)</f>
        <v>0</v>
      </c>
      <c r="V792">
        <f>ROUND((0/100)*ROUND(Source!R412, 2), 2)</f>
        <v>0</v>
      </c>
      <c r="AC792">
        <v>3</v>
      </c>
    </row>
    <row r="793" spans="1:29" ht="14" x14ac:dyDescent="0.25">
      <c r="C793" s="59" t="s">
        <v>2592</v>
      </c>
      <c r="H793" s="60">
        <f>I792+0</f>
        <v>2786.88</v>
      </c>
      <c r="I793" s="60"/>
      <c r="J793" s="60">
        <f>K792+0</f>
        <v>27422.9</v>
      </c>
      <c r="K793" s="60"/>
      <c r="O793" s="63">
        <f>I792+0</f>
        <v>2786.88</v>
      </c>
      <c r="P793" s="63">
        <f>K792+0</f>
        <v>27422.9</v>
      </c>
    </row>
    <row r="795" spans="1:29" ht="97" x14ac:dyDescent="0.25">
      <c r="A795" s="54">
        <v>127</v>
      </c>
      <c r="B795" s="54" t="str">
        <f>Source!F413</f>
        <v>КА, п.86</v>
      </c>
      <c r="C795" s="54" t="s">
        <v>2683</v>
      </c>
      <c r="D795" s="55" t="str">
        <f>Source!H413</f>
        <v>ШТ</v>
      </c>
      <c r="E795" s="56">
        <f>Source!I413</f>
        <v>4</v>
      </c>
      <c r="F795" s="57">
        <f>Source!AL413</f>
        <v>696.71999999999991</v>
      </c>
      <c r="G795" s="58" t="s">
        <v>3</v>
      </c>
      <c r="H795" s="56">
        <f>Source!AW414</f>
        <v>1</v>
      </c>
      <c r="I795" s="57">
        <f>Source!P413</f>
        <v>2786.88</v>
      </c>
      <c r="J795" s="56">
        <f>IF(Source!BC414&lt;&gt; 0, Source!BC414, 1)</f>
        <v>9.84</v>
      </c>
      <c r="K795" s="57">
        <f>Source!P414</f>
        <v>27422.9</v>
      </c>
      <c r="Q795">
        <f>Source!X413</f>
        <v>0</v>
      </c>
      <c r="R795">
        <f>Source!X414</f>
        <v>0</v>
      </c>
      <c r="S795">
        <f>Source!Y413</f>
        <v>0</v>
      </c>
      <c r="T795">
        <f>Source!Y414</f>
        <v>0</v>
      </c>
      <c r="U795">
        <f>ROUND((175/100)*ROUND(Source!R413, 2), 2)</f>
        <v>0</v>
      </c>
      <c r="V795">
        <f>ROUND((0/100)*ROUND(Source!R414, 2), 2)</f>
        <v>0</v>
      </c>
      <c r="AC795">
        <v>3</v>
      </c>
    </row>
    <row r="796" spans="1:29" ht="14" x14ac:dyDescent="0.25">
      <c r="C796" s="59" t="s">
        <v>2592</v>
      </c>
      <c r="H796" s="60">
        <f>I795+0</f>
        <v>2786.88</v>
      </c>
      <c r="I796" s="60"/>
      <c r="J796" s="60">
        <f>K795+0</f>
        <v>27422.9</v>
      </c>
      <c r="K796" s="60"/>
      <c r="O796" s="63">
        <f>I795+0</f>
        <v>2786.88</v>
      </c>
      <c r="P796" s="63">
        <f>K795+0</f>
        <v>27422.9</v>
      </c>
    </row>
    <row r="798" spans="1:29" ht="97" x14ac:dyDescent="0.25">
      <c r="A798" s="54">
        <v>128</v>
      </c>
      <c r="B798" s="54" t="str">
        <f>Source!F415</f>
        <v>КА, п.87</v>
      </c>
      <c r="C798" s="54" t="s">
        <v>2684</v>
      </c>
      <c r="D798" s="55" t="str">
        <f>Source!H415</f>
        <v>ШТ</v>
      </c>
      <c r="E798" s="56">
        <f>Source!I415</f>
        <v>32</v>
      </c>
      <c r="F798" s="57">
        <f>Source!AL415</f>
        <v>696.71999999999991</v>
      </c>
      <c r="G798" s="58" t="s">
        <v>3</v>
      </c>
      <c r="H798" s="56">
        <f>Source!AW416</f>
        <v>1</v>
      </c>
      <c r="I798" s="57">
        <f>Source!P415</f>
        <v>22295.040000000001</v>
      </c>
      <c r="J798" s="56">
        <f>IF(Source!BC416&lt;&gt; 0, Source!BC416, 1)</f>
        <v>9.84</v>
      </c>
      <c r="K798" s="57">
        <f>Source!P416</f>
        <v>219383.19</v>
      </c>
      <c r="Q798">
        <f>Source!X415</f>
        <v>0</v>
      </c>
      <c r="R798">
        <f>Source!X416</f>
        <v>0</v>
      </c>
      <c r="S798">
        <f>Source!Y415</f>
        <v>0</v>
      </c>
      <c r="T798">
        <f>Source!Y416</f>
        <v>0</v>
      </c>
      <c r="U798">
        <f>ROUND((175/100)*ROUND(Source!R415, 2), 2)</f>
        <v>0</v>
      </c>
      <c r="V798">
        <f>ROUND((0/100)*ROUND(Source!R416, 2), 2)</f>
        <v>0</v>
      </c>
      <c r="AC798">
        <v>3</v>
      </c>
    </row>
    <row r="799" spans="1:29" ht="14" x14ac:dyDescent="0.25">
      <c r="C799" s="59" t="s">
        <v>2592</v>
      </c>
      <c r="H799" s="60">
        <f>I798+0</f>
        <v>22295.040000000001</v>
      </c>
      <c r="I799" s="60"/>
      <c r="J799" s="60">
        <f>K798+0</f>
        <v>219383.19</v>
      </c>
      <c r="K799" s="60"/>
      <c r="O799" s="63">
        <f>I798+0</f>
        <v>22295.040000000001</v>
      </c>
      <c r="P799" s="63">
        <f>K798+0</f>
        <v>219383.19</v>
      </c>
    </row>
    <row r="801" spans="1:29" ht="83" x14ac:dyDescent="0.25">
      <c r="A801" s="54">
        <v>129</v>
      </c>
      <c r="B801" s="54" t="str">
        <f>Source!F417</f>
        <v>КА, п.88</v>
      </c>
      <c r="C801" s="54" t="s">
        <v>2685</v>
      </c>
      <c r="D801" s="55" t="str">
        <f>Source!H417</f>
        <v>ШТ</v>
      </c>
      <c r="E801" s="56">
        <f>Source!I417</f>
        <v>11</v>
      </c>
      <c r="F801" s="57">
        <f>Source!AL417</f>
        <v>755.34999999999991</v>
      </c>
      <c r="G801" s="58" t="s">
        <v>3</v>
      </c>
      <c r="H801" s="56">
        <f>Source!AW418</f>
        <v>1</v>
      </c>
      <c r="I801" s="57">
        <f>Source!P417</f>
        <v>8308.85</v>
      </c>
      <c r="J801" s="56">
        <f>IF(Source!BC418&lt;&gt; 0, Source!BC418, 1)</f>
        <v>9.84</v>
      </c>
      <c r="K801" s="57">
        <f>Source!P418</f>
        <v>81759.08</v>
      </c>
      <c r="Q801">
        <f>Source!X417</f>
        <v>0</v>
      </c>
      <c r="R801">
        <f>Source!X418</f>
        <v>0</v>
      </c>
      <c r="S801">
        <f>Source!Y417</f>
        <v>0</v>
      </c>
      <c r="T801">
        <f>Source!Y418</f>
        <v>0</v>
      </c>
      <c r="U801">
        <f>ROUND((175/100)*ROUND(Source!R417, 2), 2)</f>
        <v>0</v>
      </c>
      <c r="V801">
        <f>ROUND((0/100)*ROUND(Source!R418, 2), 2)</f>
        <v>0</v>
      </c>
      <c r="AC801">
        <v>3</v>
      </c>
    </row>
    <row r="802" spans="1:29" ht="14" x14ac:dyDescent="0.25">
      <c r="C802" s="59" t="s">
        <v>2592</v>
      </c>
      <c r="H802" s="60">
        <f>I801+0</f>
        <v>8308.85</v>
      </c>
      <c r="I802" s="60"/>
      <c r="J802" s="60">
        <f>K801+0</f>
        <v>81759.08</v>
      </c>
      <c r="K802" s="60"/>
      <c r="O802" s="63">
        <f>I801+0</f>
        <v>8308.85</v>
      </c>
      <c r="P802" s="63">
        <f>K801+0</f>
        <v>81759.08</v>
      </c>
    </row>
    <row r="804" spans="1:29" ht="97" x14ac:dyDescent="0.25">
      <c r="A804" s="54">
        <v>130</v>
      </c>
      <c r="B804" s="54" t="str">
        <f>Source!F419</f>
        <v>КА, п.89</v>
      </c>
      <c r="C804" s="54" t="s">
        <v>2686</v>
      </c>
      <c r="D804" s="55" t="str">
        <f>Source!H419</f>
        <v>ШТ</v>
      </c>
      <c r="E804" s="56">
        <f>Source!I419</f>
        <v>2</v>
      </c>
      <c r="F804" s="57">
        <f>Source!AL419</f>
        <v>755.34999999999991</v>
      </c>
      <c r="G804" s="58" t="s">
        <v>3</v>
      </c>
      <c r="H804" s="56">
        <f>Source!AW420</f>
        <v>1</v>
      </c>
      <c r="I804" s="57">
        <f>Source!P419</f>
        <v>1510.7</v>
      </c>
      <c r="J804" s="56">
        <f>IF(Source!BC420&lt;&gt; 0, Source!BC420, 1)</f>
        <v>9.84</v>
      </c>
      <c r="K804" s="57">
        <f>Source!P420</f>
        <v>14865.29</v>
      </c>
      <c r="Q804">
        <f>Source!X419</f>
        <v>0</v>
      </c>
      <c r="R804">
        <f>Source!X420</f>
        <v>0</v>
      </c>
      <c r="S804">
        <f>Source!Y419</f>
        <v>0</v>
      </c>
      <c r="T804">
        <f>Source!Y420</f>
        <v>0</v>
      </c>
      <c r="U804">
        <f>ROUND((175/100)*ROUND(Source!R419, 2), 2)</f>
        <v>0</v>
      </c>
      <c r="V804">
        <f>ROUND((0/100)*ROUND(Source!R420, 2), 2)</f>
        <v>0</v>
      </c>
      <c r="AC804">
        <v>3</v>
      </c>
    </row>
    <row r="805" spans="1:29" ht="14" x14ac:dyDescent="0.25">
      <c r="C805" s="59" t="s">
        <v>2592</v>
      </c>
      <c r="H805" s="60">
        <f>I804+0</f>
        <v>1510.7</v>
      </c>
      <c r="I805" s="60"/>
      <c r="J805" s="60">
        <f>K804+0</f>
        <v>14865.29</v>
      </c>
      <c r="K805" s="60"/>
      <c r="O805" s="63">
        <f>I804+0</f>
        <v>1510.7</v>
      </c>
      <c r="P805" s="63">
        <f>K804+0</f>
        <v>14865.29</v>
      </c>
    </row>
    <row r="807" spans="1:29" ht="97" x14ac:dyDescent="0.25">
      <c r="A807" s="54">
        <v>131</v>
      </c>
      <c r="B807" s="54" t="str">
        <f>Source!F421</f>
        <v>КА, п.90</v>
      </c>
      <c r="C807" s="54" t="s">
        <v>2687</v>
      </c>
      <c r="D807" s="55" t="str">
        <f>Source!H421</f>
        <v>ШТ</v>
      </c>
      <c r="E807" s="56">
        <f>Source!I421</f>
        <v>8</v>
      </c>
      <c r="F807" s="57">
        <f>Source!AL421</f>
        <v>755.34999999999991</v>
      </c>
      <c r="G807" s="58" t="s">
        <v>3</v>
      </c>
      <c r="H807" s="56">
        <f>Source!AW422</f>
        <v>1</v>
      </c>
      <c r="I807" s="57">
        <f>Source!P421</f>
        <v>6042.8</v>
      </c>
      <c r="J807" s="56">
        <f>IF(Source!BC422&lt;&gt; 0, Source!BC422, 1)</f>
        <v>9.84</v>
      </c>
      <c r="K807" s="57">
        <f>Source!P422</f>
        <v>59461.15</v>
      </c>
      <c r="Q807">
        <f>Source!X421</f>
        <v>0</v>
      </c>
      <c r="R807">
        <f>Source!X422</f>
        <v>0</v>
      </c>
      <c r="S807">
        <f>Source!Y421</f>
        <v>0</v>
      </c>
      <c r="T807">
        <f>Source!Y422</f>
        <v>0</v>
      </c>
      <c r="U807">
        <f>ROUND((175/100)*ROUND(Source!R421, 2), 2)</f>
        <v>0</v>
      </c>
      <c r="V807">
        <f>ROUND((0/100)*ROUND(Source!R422, 2), 2)</f>
        <v>0</v>
      </c>
      <c r="AC807">
        <v>3</v>
      </c>
    </row>
    <row r="808" spans="1:29" ht="14" x14ac:dyDescent="0.25">
      <c r="C808" s="59" t="s">
        <v>2592</v>
      </c>
      <c r="H808" s="60">
        <f>I807+0</f>
        <v>6042.8</v>
      </c>
      <c r="I808" s="60"/>
      <c r="J808" s="60">
        <f>K807+0</f>
        <v>59461.15</v>
      </c>
      <c r="K808" s="60"/>
      <c r="O808" s="63">
        <f>I807+0</f>
        <v>6042.8</v>
      </c>
      <c r="P808" s="63">
        <f>K807+0</f>
        <v>59461.15</v>
      </c>
    </row>
    <row r="810" spans="1:29" ht="83" x14ac:dyDescent="0.25">
      <c r="A810" s="54">
        <v>132</v>
      </c>
      <c r="B810" s="54" t="str">
        <f>Source!F423</f>
        <v>КА, п.91</v>
      </c>
      <c r="C810" s="54" t="s">
        <v>2688</v>
      </c>
      <c r="D810" s="55" t="str">
        <f>Source!H423</f>
        <v>ШТ</v>
      </c>
      <c r="E810" s="56">
        <f>Source!I423</f>
        <v>1</v>
      </c>
      <c r="F810" s="57">
        <f>Source!AL423</f>
        <v>133.4</v>
      </c>
      <c r="G810" s="58" t="s">
        <v>3</v>
      </c>
      <c r="H810" s="56">
        <f>Source!AW424</f>
        <v>1</v>
      </c>
      <c r="I810" s="57">
        <f>Source!P423</f>
        <v>133.4</v>
      </c>
      <c r="J810" s="56">
        <f>IF(Source!BC424&lt;&gt; 0, Source!BC424, 1)</f>
        <v>9.84</v>
      </c>
      <c r="K810" s="57">
        <f>Source!P424</f>
        <v>1312.66</v>
      </c>
      <c r="Q810">
        <f>Source!X423</f>
        <v>0</v>
      </c>
      <c r="R810">
        <f>Source!X424</f>
        <v>0</v>
      </c>
      <c r="S810">
        <f>Source!Y423</f>
        <v>0</v>
      </c>
      <c r="T810">
        <f>Source!Y424</f>
        <v>0</v>
      </c>
      <c r="U810">
        <f>ROUND((175/100)*ROUND(Source!R423, 2), 2)</f>
        <v>0</v>
      </c>
      <c r="V810">
        <f>ROUND((0/100)*ROUND(Source!R424, 2), 2)</f>
        <v>0</v>
      </c>
      <c r="AC810">
        <v>3</v>
      </c>
    </row>
    <row r="811" spans="1:29" ht="14" x14ac:dyDescent="0.25">
      <c r="C811" s="59" t="s">
        <v>2592</v>
      </c>
      <c r="H811" s="60">
        <f>I810+0</f>
        <v>133.4</v>
      </c>
      <c r="I811" s="60"/>
      <c r="J811" s="60">
        <f>K810+0</f>
        <v>1312.66</v>
      </c>
      <c r="K811" s="60"/>
      <c r="O811" s="63">
        <f>I810+0</f>
        <v>133.4</v>
      </c>
      <c r="P811" s="63">
        <f>K810+0</f>
        <v>1312.66</v>
      </c>
    </row>
    <row r="814" spans="1:29" ht="14" x14ac:dyDescent="0.3">
      <c r="A814" s="65" t="str">
        <f>CONCATENATE("Итого по разделу: ",IF(Source!G426&lt;&gt;"Новый раздел", Source!G426, ""))</f>
        <v>Итого по разделу: Светотехническое оборудование</v>
      </c>
      <c r="B814" s="65"/>
      <c r="C814" s="65"/>
      <c r="D814" s="65"/>
      <c r="E814" s="65"/>
      <c r="F814" s="65"/>
      <c r="G814" s="65"/>
      <c r="H814" s="62">
        <f>SUM(O591:O813)</f>
        <v>1612529.92</v>
      </c>
      <c r="I814" s="61"/>
      <c r="J814" s="62">
        <f>SUM(P591:P813)</f>
        <v>17360007.939999994</v>
      </c>
      <c r="K814" s="61"/>
    </row>
    <row r="815" spans="1:29" hidden="1" x14ac:dyDescent="0.25">
      <c r="A815" t="s">
        <v>2596</v>
      </c>
      <c r="I815">
        <f>SUM(W591:W814)</f>
        <v>0</v>
      </c>
      <c r="J815">
        <f>SUM(X591:X814)</f>
        <v>0</v>
      </c>
    </row>
    <row r="816" spans="1:29" hidden="1" x14ac:dyDescent="0.25">
      <c r="A816" t="s">
        <v>2597</v>
      </c>
      <c r="I816">
        <f>SUM(Y591:Y815)</f>
        <v>0</v>
      </c>
      <c r="J816">
        <f>SUM(Z591:Z815)</f>
        <v>0</v>
      </c>
    </row>
    <row r="818" spans="1:29" ht="16.5" x14ac:dyDescent="0.25">
      <c r="A818" s="46" t="str">
        <f>CONCATENATE("Раздел: ",IF(Source!G456&lt;&gt;"Новый раздел", Source!G456, ""))</f>
        <v>Раздел: Электроустановочное оборудование</v>
      </c>
      <c r="B818" s="46"/>
      <c r="C818" s="46"/>
      <c r="D818" s="46"/>
      <c r="E818" s="46"/>
      <c r="F818" s="46"/>
      <c r="G818" s="46"/>
      <c r="H818" s="46"/>
      <c r="I818" s="46"/>
      <c r="J818" s="46"/>
      <c r="K818" s="46"/>
    </row>
    <row r="819" spans="1:29" ht="28" x14ac:dyDescent="0.25">
      <c r="A819" s="47">
        <v>133</v>
      </c>
      <c r="B819" s="47" t="str">
        <f>Source!F460</f>
        <v>4.8-333-1</v>
      </c>
      <c r="C819" s="47" t="s">
        <v>611</v>
      </c>
      <c r="D819" s="49" t="str">
        <f>Source!H460</f>
        <v>100 шт.</v>
      </c>
      <c r="E819" s="48">
        <f>Source!I460</f>
        <v>1.31</v>
      </c>
      <c r="F819" s="51"/>
      <c r="G819" s="50"/>
      <c r="H819" s="48"/>
      <c r="I819" s="51"/>
      <c r="J819" s="48"/>
      <c r="K819" s="51"/>
      <c r="Q819">
        <f>Source!X460</f>
        <v>328.51</v>
      </c>
      <c r="R819">
        <f>Source!X461</f>
        <v>18511.53</v>
      </c>
      <c r="S819">
        <f>Source!Y460</f>
        <v>172.72</v>
      </c>
      <c r="T819">
        <f>Source!Y461</f>
        <v>9732.8700000000008</v>
      </c>
      <c r="U819">
        <f>ROUND((175/100)*ROUND(Source!R460, 2), 2)</f>
        <v>0.37</v>
      </c>
      <c r="V819">
        <f>ROUND((0/100)*ROUND(Source!R461, 2), 2)</f>
        <v>0</v>
      </c>
      <c r="AC819">
        <v>0</v>
      </c>
    </row>
    <row r="820" spans="1:29" x14ac:dyDescent="0.25">
      <c r="C820" s="64" t="str">
        <f>"Объем: "&amp;Source!I460&amp;"=131/"&amp;"100"</f>
        <v>Объем: 1,31=131/100</v>
      </c>
    </row>
    <row r="821" spans="1:29" ht="14.5" x14ac:dyDescent="0.25">
      <c r="A821" s="47"/>
      <c r="B821" s="47"/>
      <c r="C821" s="47" t="s">
        <v>2581</v>
      </c>
      <c r="D821" s="49"/>
      <c r="E821" s="48"/>
      <c r="F821" s="51">
        <f>Source!AO460</f>
        <v>205.64</v>
      </c>
      <c r="G821" s="52" t="s">
        <v>231</v>
      </c>
      <c r="H821" s="48">
        <f>Source!AV461</f>
        <v>1.0469999999999999</v>
      </c>
      <c r="I821" s="51">
        <f>Source!S460</f>
        <v>338.46</v>
      </c>
      <c r="J821" s="48">
        <f>IF(Source!BA461&lt;&gt; 0, Source!BA461, 1)</f>
        <v>56.35</v>
      </c>
      <c r="K821" s="51">
        <f>Source!S461</f>
        <v>19072.22</v>
      </c>
    </row>
    <row r="822" spans="1:29" ht="14.5" x14ac:dyDescent="0.25">
      <c r="A822" s="47"/>
      <c r="B822" s="47"/>
      <c r="C822" s="47" t="s">
        <v>2583</v>
      </c>
      <c r="D822" s="49"/>
      <c r="E822" s="48"/>
      <c r="F822" s="51">
        <f>Source!AM460</f>
        <v>0.83</v>
      </c>
      <c r="G822" s="52" t="s">
        <v>231</v>
      </c>
      <c r="H822" s="48">
        <f>Source!AV461</f>
        <v>1.0469999999999999</v>
      </c>
      <c r="I822" s="51">
        <f>Source!Q460</f>
        <v>1.37</v>
      </c>
      <c r="J822" s="48">
        <f>IF(Source!BB461&lt;&gt; 0, Source!BB461, 1)</f>
        <v>17.100000000000001</v>
      </c>
      <c r="K822" s="51">
        <f>Source!Q461</f>
        <v>23.43</v>
      </c>
    </row>
    <row r="823" spans="1:29" ht="14.5" x14ac:dyDescent="0.25">
      <c r="A823" s="47"/>
      <c r="B823" s="47"/>
      <c r="C823" s="47" t="s">
        <v>2584</v>
      </c>
      <c r="D823" s="49"/>
      <c r="E823" s="48"/>
      <c r="F823" s="51">
        <f>Source!AN460</f>
        <v>0.13</v>
      </c>
      <c r="G823" s="52" t="s">
        <v>231</v>
      </c>
      <c r="H823" s="48">
        <f>Source!AV461</f>
        <v>1.0469999999999999</v>
      </c>
      <c r="I823" s="53">
        <f>Source!R460</f>
        <v>0.21</v>
      </c>
      <c r="J823" s="48">
        <f>IF(Source!BS461&lt;&gt; 0, Source!BS461, 1)</f>
        <v>56.35</v>
      </c>
      <c r="K823" s="53">
        <f>Source!R461</f>
        <v>11.83</v>
      </c>
    </row>
    <row r="824" spans="1:29" ht="42" x14ac:dyDescent="0.25">
      <c r="A824" s="47" t="s">
        <v>613</v>
      </c>
      <c r="B824" s="47" t="str">
        <f>Source!F462</f>
        <v>1.21-5-94</v>
      </c>
      <c r="C824" s="47" t="s">
        <v>615</v>
      </c>
      <c r="D824" s="49" t="str">
        <f>Source!H462</f>
        <v>шт.</v>
      </c>
      <c r="E824" s="48">
        <f>Source!I462</f>
        <v>133.62</v>
      </c>
      <c r="F824" s="51">
        <f>Source!AK462</f>
        <v>11.87</v>
      </c>
      <c r="G824" s="52" t="s">
        <v>3</v>
      </c>
      <c r="H824" s="48">
        <f>Source!AW463</f>
        <v>1</v>
      </c>
      <c r="I824" s="51">
        <f>Source!O462</f>
        <v>1586.07</v>
      </c>
      <c r="J824" s="48">
        <f>IF(Source!BC463&lt;&gt; 0, Source!BC463, 1)</f>
        <v>8.5500000000000007</v>
      </c>
      <c r="K824" s="51">
        <f>Source!O463</f>
        <v>13560.9</v>
      </c>
      <c r="Q824">
        <f>Source!X462</f>
        <v>0</v>
      </c>
      <c r="R824">
        <f>Source!X463</f>
        <v>0</v>
      </c>
      <c r="S824">
        <f>Source!Y462</f>
        <v>0</v>
      </c>
      <c r="T824">
        <f>Source!Y463</f>
        <v>0</v>
      </c>
      <c r="U824">
        <f>ROUND((175/100)*ROUND(Source!R462, 2), 2)</f>
        <v>0</v>
      </c>
      <c r="V824">
        <f>ROUND((0/100)*ROUND(Source!R463, 2), 2)</f>
        <v>0</v>
      </c>
      <c r="AC824">
        <v>3</v>
      </c>
    </row>
    <row r="825" spans="1:29" ht="14.5" x14ac:dyDescent="0.25">
      <c r="A825" s="47"/>
      <c r="B825" s="47"/>
      <c r="C825" s="47" t="s">
        <v>2585</v>
      </c>
      <c r="D825" s="49" t="s">
        <v>2586</v>
      </c>
      <c r="E825" s="48">
        <f>Source!BZ461</f>
        <v>97</v>
      </c>
      <c r="F825" s="51"/>
      <c r="G825" s="50"/>
      <c r="H825" s="48"/>
      <c r="I825" s="51">
        <f>SUM(Q819:Q824)</f>
        <v>328.51</v>
      </c>
      <c r="J825" s="48">
        <f>Source!AT461</f>
        <v>97</v>
      </c>
      <c r="K825" s="51">
        <f>SUM(R819:R824)</f>
        <v>18511.53</v>
      </c>
    </row>
    <row r="826" spans="1:29" ht="14.5" x14ac:dyDescent="0.25">
      <c r="A826" s="47"/>
      <c r="B826" s="47"/>
      <c r="C826" s="47" t="s">
        <v>2587</v>
      </c>
      <c r="D826" s="49" t="s">
        <v>2586</v>
      </c>
      <c r="E826" s="48">
        <f>Source!CA461</f>
        <v>51</v>
      </c>
      <c r="F826" s="51"/>
      <c r="G826" s="50"/>
      <c r="H826" s="48"/>
      <c r="I826" s="51">
        <f>SUM(S819:S825)</f>
        <v>172.72</v>
      </c>
      <c r="J826" s="48">
        <f>Source!AU461</f>
        <v>51</v>
      </c>
      <c r="K826" s="51">
        <f>SUM(T819:T825)</f>
        <v>9732.8700000000008</v>
      </c>
    </row>
    <row r="827" spans="1:29" ht="14.5" x14ac:dyDescent="0.25">
      <c r="A827" s="54"/>
      <c r="B827" s="54"/>
      <c r="C827" s="54" t="s">
        <v>2588</v>
      </c>
      <c r="D827" s="55" t="s">
        <v>2589</v>
      </c>
      <c r="E827" s="56">
        <f>Source!AQ460</f>
        <v>18.399999999999999</v>
      </c>
      <c r="F827" s="57"/>
      <c r="G827" s="58" t="s">
        <v>231</v>
      </c>
      <c r="H827" s="56">
        <f>Source!AV461</f>
        <v>1.0469999999999999</v>
      </c>
      <c r="I827" s="57">
        <f>Source!U460</f>
        <v>30.284265599999998</v>
      </c>
      <c r="J827" s="56"/>
      <c r="K827" s="57"/>
    </row>
    <row r="828" spans="1:29" ht="14" x14ac:dyDescent="0.25">
      <c r="C828" s="59" t="s">
        <v>2590</v>
      </c>
      <c r="H828" s="60">
        <f>I821+I822+I825+I826+SUM(I824:I824)-SUMIF(AC824:AC824, 5, I824:I824)-SUMIF(AC824:AC824, 6, I824:I824)</f>
        <v>2427.13</v>
      </c>
      <c r="I828" s="60"/>
      <c r="J828" s="60">
        <f>K821+K822+K825+K826+SUM(K824:K824)-SUMIF(AC824:AC824, 5, K824:K824)-SUMIF(AC824:AC824, 6, K824:K824)</f>
        <v>60900.950000000004</v>
      </c>
      <c r="K828" s="60"/>
    </row>
    <row r="829" spans="1:29" ht="14" hidden="1" x14ac:dyDescent="0.25">
      <c r="C829" s="59" t="s">
        <v>2591</v>
      </c>
      <c r="H829" s="62">
        <f>SUMIF(AC824:AC824, 5, I824:I824)+SUMIF(AC824:AC824, 6, I824:I824)</f>
        <v>0</v>
      </c>
      <c r="I829" s="62"/>
      <c r="J829" s="62">
        <f>SUMIF(AC824:AC824, 5, K824:K824)+SUMIF(AC824:AC824, 6, K824:K824)</f>
        <v>0</v>
      </c>
      <c r="K829" s="62"/>
    </row>
    <row r="830" spans="1:29" ht="14" x14ac:dyDescent="0.25">
      <c r="C830" s="59" t="s">
        <v>2592</v>
      </c>
      <c r="H830" s="62">
        <f>I821+I822+I825+I826+SUM(I824:I824)</f>
        <v>2427.13</v>
      </c>
      <c r="I830" s="62"/>
      <c r="J830" s="62">
        <f>K821+K822+K825+K826+SUM(K824:K824)</f>
        <v>60900.950000000004</v>
      </c>
      <c r="K830" s="62"/>
      <c r="O830" s="63">
        <f>I821+I822+I825+I826+SUM(I824:I824)</f>
        <v>2427.13</v>
      </c>
      <c r="P830" s="63">
        <f>K821+K822+K825+K826+SUM(K824:K824)</f>
        <v>60900.950000000004</v>
      </c>
    </row>
    <row r="832" spans="1:29" ht="28" x14ac:dyDescent="0.25">
      <c r="A832" s="47">
        <v>134</v>
      </c>
      <c r="B832" s="47" t="str">
        <f>Source!F464</f>
        <v>4.8-333-2</v>
      </c>
      <c r="C832" s="47" t="s">
        <v>619</v>
      </c>
      <c r="D832" s="49" t="str">
        <f>Source!H464</f>
        <v>100 шт.</v>
      </c>
      <c r="E832" s="48">
        <f>Source!I464</f>
        <v>0.24</v>
      </c>
      <c r="F832" s="51"/>
      <c r="G832" s="50"/>
      <c r="H832" s="48"/>
      <c r="I832" s="51"/>
      <c r="J832" s="48"/>
      <c r="K832" s="51"/>
      <c r="Q832">
        <f>Source!X464</f>
        <v>65.849999999999994</v>
      </c>
      <c r="R832">
        <f>Source!X465</f>
        <v>3710.83</v>
      </c>
      <c r="S832">
        <f>Source!Y464</f>
        <v>34.619999999999997</v>
      </c>
      <c r="T832">
        <f>Source!Y465</f>
        <v>1951.06</v>
      </c>
      <c r="U832">
        <f>ROUND((175/100)*ROUND(Source!R464, 2), 2)</f>
        <v>7.0000000000000007E-2</v>
      </c>
      <c r="V832">
        <f>ROUND((0/100)*ROUND(Source!R465, 2), 2)</f>
        <v>0</v>
      </c>
      <c r="AC832">
        <v>0</v>
      </c>
    </row>
    <row r="833" spans="1:29" x14ac:dyDescent="0.25">
      <c r="C833" s="64" t="str">
        <f>"Объем: "&amp;Source!I464&amp;"=24/"&amp;"100"</f>
        <v>Объем: 0,24=24/100</v>
      </c>
    </row>
    <row r="834" spans="1:29" ht="14.5" x14ac:dyDescent="0.25">
      <c r="A834" s="47"/>
      <c r="B834" s="47"/>
      <c r="C834" s="47" t="s">
        <v>2581</v>
      </c>
      <c r="D834" s="49"/>
      <c r="E834" s="48"/>
      <c r="F834" s="51">
        <f>Source!AO464</f>
        <v>225.02</v>
      </c>
      <c r="G834" s="52" t="s">
        <v>231</v>
      </c>
      <c r="H834" s="48">
        <f>Source!AV465</f>
        <v>1.0469999999999999</v>
      </c>
      <c r="I834" s="51">
        <f>Source!S464</f>
        <v>67.849999999999994</v>
      </c>
      <c r="J834" s="48">
        <f>IF(Source!BA465&lt;&gt; 0, Source!BA465, 1)</f>
        <v>56.35</v>
      </c>
      <c r="K834" s="51">
        <f>Source!S465</f>
        <v>3823.35</v>
      </c>
    </row>
    <row r="835" spans="1:29" ht="14.5" x14ac:dyDescent="0.25">
      <c r="A835" s="47"/>
      <c r="B835" s="47"/>
      <c r="C835" s="47" t="s">
        <v>2583</v>
      </c>
      <c r="D835" s="49"/>
      <c r="E835" s="48"/>
      <c r="F835" s="51">
        <f>Source!AM464</f>
        <v>0.83</v>
      </c>
      <c r="G835" s="52" t="s">
        <v>231</v>
      </c>
      <c r="H835" s="48">
        <f>Source!AV465</f>
        <v>1.0469999999999999</v>
      </c>
      <c r="I835" s="51">
        <f>Source!Q464</f>
        <v>0.25</v>
      </c>
      <c r="J835" s="48">
        <f>IF(Source!BB465&lt;&gt; 0, Source!BB465, 1)</f>
        <v>17.100000000000001</v>
      </c>
      <c r="K835" s="51">
        <f>Source!Q465</f>
        <v>4.28</v>
      </c>
    </row>
    <row r="836" spans="1:29" ht="14.5" x14ac:dyDescent="0.25">
      <c r="A836" s="47"/>
      <c r="B836" s="47"/>
      <c r="C836" s="47" t="s">
        <v>2584</v>
      </c>
      <c r="D836" s="49"/>
      <c r="E836" s="48"/>
      <c r="F836" s="51">
        <f>Source!AN464</f>
        <v>0.13</v>
      </c>
      <c r="G836" s="52" t="s">
        <v>231</v>
      </c>
      <c r="H836" s="48">
        <f>Source!AV465</f>
        <v>1.0469999999999999</v>
      </c>
      <c r="I836" s="53">
        <f>Source!R464</f>
        <v>0.04</v>
      </c>
      <c r="J836" s="48">
        <f>IF(Source!BS465&lt;&gt; 0, Source!BS465, 1)</f>
        <v>56.35</v>
      </c>
      <c r="K836" s="53">
        <f>Source!R465</f>
        <v>2.25</v>
      </c>
    </row>
    <row r="837" spans="1:29" ht="42" x14ac:dyDescent="0.25">
      <c r="A837" s="47" t="s">
        <v>621</v>
      </c>
      <c r="B837" s="47" t="str">
        <f>Source!F466</f>
        <v>1.21-5-1057</v>
      </c>
      <c r="C837" s="47" t="s">
        <v>623</v>
      </c>
      <c r="D837" s="49" t="str">
        <f>Source!H466</f>
        <v>шт.</v>
      </c>
      <c r="E837" s="48">
        <f>Source!I466</f>
        <v>24.48</v>
      </c>
      <c r="F837" s="51">
        <f>Source!AK466</f>
        <v>17.760000000000002</v>
      </c>
      <c r="G837" s="52" t="s">
        <v>3</v>
      </c>
      <c r="H837" s="48">
        <f>Source!AW467</f>
        <v>1</v>
      </c>
      <c r="I837" s="51">
        <f>Source!O466</f>
        <v>434.76</v>
      </c>
      <c r="J837" s="48">
        <f>IF(Source!BC467&lt;&gt; 0, Source!BC467, 1)</f>
        <v>10.95</v>
      </c>
      <c r="K837" s="51">
        <f>Source!O467</f>
        <v>4760.62</v>
      </c>
      <c r="Q837">
        <f>Source!X466</f>
        <v>0</v>
      </c>
      <c r="R837">
        <f>Source!X467</f>
        <v>0</v>
      </c>
      <c r="S837">
        <f>Source!Y466</f>
        <v>0</v>
      </c>
      <c r="T837">
        <f>Source!Y467</f>
        <v>0</v>
      </c>
      <c r="U837">
        <f>ROUND((175/100)*ROUND(Source!R466, 2), 2)</f>
        <v>0</v>
      </c>
      <c r="V837">
        <f>ROUND((0/100)*ROUND(Source!R467, 2), 2)</f>
        <v>0</v>
      </c>
      <c r="AC837">
        <v>3</v>
      </c>
    </row>
    <row r="838" spans="1:29" ht="14.5" x14ac:dyDescent="0.25">
      <c r="A838" s="47"/>
      <c r="B838" s="47"/>
      <c r="C838" s="47" t="s">
        <v>2585</v>
      </c>
      <c r="D838" s="49" t="s">
        <v>2586</v>
      </c>
      <c r="E838" s="48">
        <f>Source!BZ465</f>
        <v>97</v>
      </c>
      <c r="F838" s="51"/>
      <c r="G838" s="50"/>
      <c r="H838" s="48"/>
      <c r="I838" s="51">
        <f>SUM(Q832:Q837)</f>
        <v>65.849999999999994</v>
      </c>
      <c r="J838" s="48">
        <f>Source!AT465</f>
        <v>97</v>
      </c>
      <c r="K838" s="51">
        <f>SUM(R832:R837)</f>
        <v>3710.83</v>
      </c>
    </row>
    <row r="839" spans="1:29" ht="14.5" x14ac:dyDescent="0.25">
      <c r="A839" s="47"/>
      <c r="B839" s="47"/>
      <c r="C839" s="47" t="s">
        <v>2587</v>
      </c>
      <c r="D839" s="49" t="s">
        <v>2586</v>
      </c>
      <c r="E839" s="48">
        <f>Source!CA465</f>
        <v>51</v>
      </c>
      <c r="F839" s="51"/>
      <c r="G839" s="50"/>
      <c r="H839" s="48"/>
      <c r="I839" s="51">
        <f>SUM(S832:S838)</f>
        <v>34.619999999999997</v>
      </c>
      <c r="J839" s="48">
        <f>Source!AU465</f>
        <v>51</v>
      </c>
      <c r="K839" s="51">
        <f>SUM(T832:T838)</f>
        <v>1951.06</v>
      </c>
    </row>
    <row r="840" spans="1:29" ht="14.5" x14ac:dyDescent="0.25">
      <c r="A840" s="54"/>
      <c r="B840" s="54"/>
      <c r="C840" s="54" t="s">
        <v>2588</v>
      </c>
      <c r="D840" s="55" t="s">
        <v>2589</v>
      </c>
      <c r="E840" s="56">
        <f>Source!AQ464</f>
        <v>20.13</v>
      </c>
      <c r="F840" s="57"/>
      <c r="G840" s="58" t="s">
        <v>231</v>
      </c>
      <c r="H840" s="56">
        <f>Source!AV465</f>
        <v>1.0469999999999999</v>
      </c>
      <c r="I840" s="57">
        <f>Source!U464</f>
        <v>6.069919679999999</v>
      </c>
      <c r="J840" s="56"/>
      <c r="K840" s="57"/>
    </row>
    <row r="841" spans="1:29" ht="14" x14ac:dyDescent="0.25">
      <c r="C841" s="59" t="s">
        <v>2590</v>
      </c>
      <c r="H841" s="60">
        <f>I834+I835+I838+I839+SUM(I837:I837)-SUMIF(AC837:AC837, 5, I837:I837)-SUMIF(AC837:AC837, 6, I837:I837)</f>
        <v>603.32999999999993</v>
      </c>
      <c r="I841" s="60"/>
      <c r="J841" s="60">
        <f>K834+K835+K838+K839+SUM(K837:K837)-SUMIF(AC837:AC837, 5, K837:K837)-SUMIF(AC837:AC837, 6, K837:K837)</f>
        <v>14250.14</v>
      </c>
      <c r="K841" s="60"/>
    </row>
    <row r="842" spans="1:29" ht="14" hidden="1" x14ac:dyDescent="0.25">
      <c r="C842" s="59" t="s">
        <v>2591</v>
      </c>
      <c r="H842" s="62">
        <f>SUMIF(AC837:AC837, 5, I837:I837)+SUMIF(AC837:AC837, 6, I837:I837)</f>
        <v>0</v>
      </c>
      <c r="I842" s="62"/>
      <c r="J842" s="62">
        <f>SUMIF(AC837:AC837, 5, K837:K837)+SUMIF(AC837:AC837, 6, K837:K837)</f>
        <v>0</v>
      </c>
      <c r="K842" s="62"/>
    </row>
    <row r="843" spans="1:29" ht="14" x14ac:dyDescent="0.25">
      <c r="C843" s="59" t="s">
        <v>2592</v>
      </c>
      <c r="H843" s="62">
        <f>I834+I835+I838+I839+SUM(I837:I837)</f>
        <v>603.32999999999993</v>
      </c>
      <c r="I843" s="62"/>
      <c r="J843" s="62">
        <f>K834+K835+K838+K839+SUM(K837:K837)</f>
        <v>14250.14</v>
      </c>
      <c r="K843" s="62"/>
      <c r="O843" s="63">
        <f>I834+I835+I838+I839+SUM(I837:I837)</f>
        <v>603.32999999999993</v>
      </c>
      <c r="P843" s="63">
        <f>K834+K835+K838+K839+SUM(K837:K837)</f>
        <v>14250.14</v>
      </c>
    </row>
    <row r="845" spans="1:29" ht="28" x14ac:dyDescent="0.25">
      <c r="A845" s="47">
        <v>135</v>
      </c>
      <c r="B845" s="47" t="str">
        <f>Source!F468</f>
        <v>4.8-333-3</v>
      </c>
      <c r="C845" s="47" t="s">
        <v>627</v>
      </c>
      <c r="D845" s="49" t="str">
        <f>Source!H468</f>
        <v>100 шт.</v>
      </c>
      <c r="E845" s="48">
        <f>Source!I468</f>
        <v>0.22</v>
      </c>
      <c r="F845" s="51"/>
      <c r="G845" s="50"/>
      <c r="H845" s="48"/>
      <c r="I845" s="51"/>
      <c r="J845" s="48"/>
      <c r="K845" s="51"/>
      <c r="Q845">
        <f>Source!X468</f>
        <v>65.53</v>
      </c>
      <c r="R845">
        <f>Source!X469</f>
        <v>3692.79</v>
      </c>
      <c r="S845">
        <f>Source!Y468</f>
        <v>34.46</v>
      </c>
      <c r="T845">
        <f>Source!Y469</f>
        <v>1941.57</v>
      </c>
      <c r="U845">
        <f>ROUND((175/100)*ROUND(Source!R468, 2), 2)</f>
        <v>7.0000000000000007E-2</v>
      </c>
      <c r="V845">
        <f>ROUND((0/100)*ROUND(Source!R469, 2), 2)</f>
        <v>0</v>
      </c>
      <c r="AC845">
        <v>0</v>
      </c>
    </row>
    <row r="846" spans="1:29" x14ac:dyDescent="0.25">
      <c r="C846" s="64" t="str">
        <f>"Объем: "&amp;Source!I468&amp;"=22/"&amp;"100"</f>
        <v>Объем: 0,22=22/100</v>
      </c>
    </row>
    <row r="847" spans="1:29" ht="14.5" x14ac:dyDescent="0.25">
      <c r="A847" s="47"/>
      <c r="B847" s="47"/>
      <c r="C847" s="47" t="s">
        <v>2581</v>
      </c>
      <c r="D847" s="49"/>
      <c r="E847" s="48"/>
      <c r="F847" s="51">
        <f>Source!AO468</f>
        <v>244.26</v>
      </c>
      <c r="G847" s="52" t="s">
        <v>231</v>
      </c>
      <c r="H847" s="48">
        <f>Source!AV469</f>
        <v>1.0469999999999999</v>
      </c>
      <c r="I847" s="51">
        <f>Source!S468</f>
        <v>67.52</v>
      </c>
      <c r="J847" s="48">
        <f>IF(Source!BA469&lt;&gt; 0, Source!BA469, 1)</f>
        <v>56.35</v>
      </c>
      <c r="K847" s="51">
        <f>Source!S469</f>
        <v>3804.75</v>
      </c>
    </row>
    <row r="848" spans="1:29" ht="14.5" x14ac:dyDescent="0.25">
      <c r="A848" s="47"/>
      <c r="B848" s="47"/>
      <c r="C848" s="47" t="s">
        <v>2583</v>
      </c>
      <c r="D848" s="49"/>
      <c r="E848" s="48"/>
      <c r="F848" s="51">
        <f>Source!AM468</f>
        <v>0.83</v>
      </c>
      <c r="G848" s="52" t="s">
        <v>231</v>
      </c>
      <c r="H848" s="48">
        <f>Source!AV469</f>
        <v>1.0469999999999999</v>
      </c>
      <c r="I848" s="51">
        <f>Source!Q468</f>
        <v>0.23</v>
      </c>
      <c r="J848" s="48">
        <f>IF(Source!BB469&lt;&gt; 0, Source!BB469, 1)</f>
        <v>17.100000000000001</v>
      </c>
      <c r="K848" s="51">
        <f>Source!Q469</f>
        <v>3.93</v>
      </c>
    </row>
    <row r="849" spans="1:29" ht="14.5" x14ac:dyDescent="0.25">
      <c r="A849" s="47"/>
      <c r="B849" s="47"/>
      <c r="C849" s="47" t="s">
        <v>2584</v>
      </c>
      <c r="D849" s="49"/>
      <c r="E849" s="48"/>
      <c r="F849" s="51">
        <f>Source!AN468</f>
        <v>0.13</v>
      </c>
      <c r="G849" s="52" t="s">
        <v>231</v>
      </c>
      <c r="H849" s="48">
        <f>Source!AV469</f>
        <v>1.0469999999999999</v>
      </c>
      <c r="I849" s="53">
        <f>Source!R468</f>
        <v>0.04</v>
      </c>
      <c r="J849" s="48">
        <f>IF(Source!BS469&lt;&gt; 0, Source!BS469, 1)</f>
        <v>56.35</v>
      </c>
      <c r="K849" s="53">
        <f>Source!R469</f>
        <v>2.25</v>
      </c>
    </row>
    <row r="850" spans="1:29" ht="42" x14ac:dyDescent="0.25">
      <c r="A850" s="47" t="s">
        <v>629</v>
      </c>
      <c r="B850" s="47" t="str">
        <f>Source!F470</f>
        <v>1.21-5-1101</v>
      </c>
      <c r="C850" s="47" t="s">
        <v>631</v>
      </c>
      <c r="D850" s="49" t="str">
        <f>Source!H470</f>
        <v>шт.</v>
      </c>
      <c r="E850" s="48">
        <f>Source!I470</f>
        <v>22.44</v>
      </c>
      <c r="F850" s="51">
        <f>Source!AK470</f>
        <v>17.66</v>
      </c>
      <c r="G850" s="52" t="s">
        <v>3</v>
      </c>
      <c r="H850" s="48">
        <f>Source!AW471</f>
        <v>1</v>
      </c>
      <c r="I850" s="51">
        <f>Source!O470</f>
        <v>396.29</v>
      </c>
      <c r="J850" s="48">
        <f>IF(Source!BC471&lt;&gt; 0, Source!BC471, 1)</f>
        <v>7.28</v>
      </c>
      <c r="K850" s="51">
        <f>Source!O471</f>
        <v>2884.99</v>
      </c>
      <c r="Q850">
        <f>Source!X470</f>
        <v>0</v>
      </c>
      <c r="R850">
        <f>Source!X471</f>
        <v>0</v>
      </c>
      <c r="S850">
        <f>Source!Y470</f>
        <v>0</v>
      </c>
      <c r="T850">
        <f>Source!Y471</f>
        <v>0</v>
      </c>
      <c r="U850">
        <f>ROUND((175/100)*ROUND(Source!R470, 2), 2)</f>
        <v>0</v>
      </c>
      <c r="V850">
        <f>ROUND((0/100)*ROUND(Source!R471, 2), 2)</f>
        <v>0</v>
      </c>
      <c r="AC850">
        <v>3</v>
      </c>
    </row>
    <row r="851" spans="1:29" ht="14.5" x14ac:dyDescent="0.25">
      <c r="A851" s="47"/>
      <c r="B851" s="47"/>
      <c r="C851" s="47" t="s">
        <v>2585</v>
      </c>
      <c r="D851" s="49" t="s">
        <v>2586</v>
      </c>
      <c r="E851" s="48">
        <f>Source!BZ469</f>
        <v>97</v>
      </c>
      <c r="F851" s="51"/>
      <c r="G851" s="50"/>
      <c r="H851" s="48"/>
      <c r="I851" s="51">
        <f>SUM(Q845:Q850)</f>
        <v>65.53</v>
      </c>
      <c r="J851" s="48">
        <f>Source!AT469</f>
        <v>97</v>
      </c>
      <c r="K851" s="51">
        <f>SUM(R845:R850)</f>
        <v>3692.79</v>
      </c>
    </row>
    <row r="852" spans="1:29" ht="14.5" x14ac:dyDescent="0.25">
      <c r="A852" s="47"/>
      <c r="B852" s="47"/>
      <c r="C852" s="47" t="s">
        <v>2587</v>
      </c>
      <c r="D852" s="49" t="s">
        <v>2586</v>
      </c>
      <c r="E852" s="48">
        <f>Source!CA469</f>
        <v>51</v>
      </c>
      <c r="F852" s="51"/>
      <c r="G852" s="50"/>
      <c r="H852" s="48"/>
      <c r="I852" s="51">
        <f>SUM(S845:S851)</f>
        <v>34.46</v>
      </c>
      <c r="J852" s="48">
        <f>Source!AU469</f>
        <v>51</v>
      </c>
      <c r="K852" s="51">
        <f>SUM(T845:T851)</f>
        <v>1941.57</v>
      </c>
    </row>
    <row r="853" spans="1:29" ht="14.5" x14ac:dyDescent="0.25">
      <c r="A853" s="54"/>
      <c r="B853" s="54"/>
      <c r="C853" s="54" t="s">
        <v>2588</v>
      </c>
      <c r="D853" s="55" t="s">
        <v>2589</v>
      </c>
      <c r="E853" s="56">
        <f>Source!AQ468</f>
        <v>21.85</v>
      </c>
      <c r="F853" s="57"/>
      <c r="G853" s="58" t="s">
        <v>231</v>
      </c>
      <c r="H853" s="56">
        <f>Source!AV469</f>
        <v>1.0469999999999999</v>
      </c>
      <c r="I853" s="57">
        <f>Source!U468</f>
        <v>6.0395148000000001</v>
      </c>
      <c r="J853" s="56"/>
      <c r="K853" s="57"/>
    </row>
    <row r="854" spans="1:29" ht="14" x14ac:dyDescent="0.25">
      <c r="C854" s="59" t="s">
        <v>2590</v>
      </c>
      <c r="H854" s="60">
        <f>I847+I848+I851+I852+SUM(I850:I850)-SUMIF(AC850:AC850, 5, I850:I850)-SUMIF(AC850:AC850, 6, I850:I850)</f>
        <v>564.03</v>
      </c>
      <c r="I854" s="60"/>
      <c r="J854" s="60">
        <f>K847+K848+K851+K852+SUM(K850:K850)-SUMIF(AC850:AC850, 5, K850:K850)-SUMIF(AC850:AC850, 6, K850:K850)</f>
        <v>12328.029999999999</v>
      </c>
      <c r="K854" s="60"/>
    </row>
    <row r="855" spans="1:29" ht="14" hidden="1" x14ac:dyDescent="0.25">
      <c r="C855" s="59" t="s">
        <v>2591</v>
      </c>
      <c r="H855" s="62">
        <f>SUMIF(AC850:AC850, 5, I850:I850)+SUMIF(AC850:AC850, 6, I850:I850)</f>
        <v>0</v>
      </c>
      <c r="I855" s="62"/>
      <c r="J855" s="62">
        <f>SUMIF(AC850:AC850, 5, K850:K850)+SUMIF(AC850:AC850, 6, K850:K850)</f>
        <v>0</v>
      </c>
      <c r="K855" s="62"/>
    </row>
    <row r="856" spans="1:29" ht="14" x14ac:dyDescent="0.25">
      <c r="C856" s="59" t="s">
        <v>2592</v>
      </c>
      <c r="H856" s="62">
        <f>I847+I848+I851+I852+SUM(I850:I850)</f>
        <v>564.03</v>
      </c>
      <c r="I856" s="62"/>
      <c r="J856" s="62">
        <f>K847+K848+K851+K852+SUM(K850:K850)</f>
        <v>12328.029999999999</v>
      </c>
      <c r="K856" s="62"/>
      <c r="O856" s="63">
        <f>I847+I848+I851+I852+SUM(I850:I850)</f>
        <v>564.03</v>
      </c>
      <c r="P856" s="63">
        <f>K847+K848+K851+K852+SUM(K850:K850)</f>
        <v>12328.029999999999</v>
      </c>
    </row>
    <row r="858" spans="1:29" ht="28" x14ac:dyDescent="0.25">
      <c r="A858" s="47">
        <v>136</v>
      </c>
      <c r="B858" s="47" t="str">
        <f>Source!F472</f>
        <v>4.8-333-4</v>
      </c>
      <c r="C858" s="47" t="s">
        <v>635</v>
      </c>
      <c r="D858" s="49" t="str">
        <f>Source!H472</f>
        <v>100 шт.</v>
      </c>
      <c r="E858" s="48">
        <f>Source!I472</f>
        <v>0.08</v>
      </c>
      <c r="F858" s="51"/>
      <c r="G858" s="50"/>
      <c r="H858" s="48"/>
      <c r="I858" s="51"/>
      <c r="J858" s="48"/>
      <c r="K858" s="51"/>
      <c r="Q858">
        <f>Source!X472</f>
        <v>20.85</v>
      </c>
      <c r="R858">
        <f>Source!X473</f>
        <v>1174.6300000000001</v>
      </c>
      <c r="S858">
        <f>Source!Y472</f>
        <v>10.96</v>
      </c>
      <c r="T858">
        <f>Source!Y473</f>
        <v>617.59</v>
      </c>
      <c r="U858">
        <f>ROUND((175/100)*ROUND(Source!R472, 2), 2)</f>
        <v>0.02</v>
      </c>
      <c r="V858">
        <f>ROUND((0/100)*ROUND(Source!R473, 2), 2)</f>
        <v>0</v>
      </c>
      <c r="AC858">
        <v>0</v>
      </c>
    </row>
    <row r="859" spans="1:29" x14ac:dyDescent="0.25">
      <c r="C859" s="64" t="str">
        <f>"Объем: "&amp;Source!I472&amp;"=8/"&amp;"100"</f>
        <v>Объем: 0,08=8/100</v>
      </c>
    </row>
    <row r="860" spans="1:29" ht="14.5" x14ac:dyDescent="0.25">
      <c r="A860" s="47"/>
      <c r="B860" s="47"/>
      <c r="C860" s="47" t="s">
        <v>2581</v>
      </c>
      <c r="D860" s="49"/>
      <c r="E860" s="48"/>
      <c r="F860" s="51">
        <f>Source!AO472</f>
        <v>213.74</v>
      </c>
      <c r="G860" s="52" t="s">
        <v>231</v>
      </c>
      <c r="H860" s="48">
        <f>Source!AV473</f>
        <v>1.0469999999999999</v>
      </c>
      <c r="I860" s="51">
        <f>Source!S472</f>
        <v>21.48</v>
      </c>
      <c r="J860" s="48">
        <f>IF(Source!BA473&lt;&gt; 0, Source!BA473, 1)</f>
        <v>56.35</v>
      </c>
      <c r="K860" s="51">
        <f>Source!S473</f>
        <v>1210.4000000000001</v>
      </c>
    </row>
    <row r="861" spans="1:29" ht="14.5" x14ac:dyDescent="0.25">
      <c r="A861" s="47"/>
      <c r="B861" s="47"/>
      <c r="C861" s="47" t="s">
        <v>2583</v>
      </c>
      <c r="D861" s="49"/>
      <c r="E861" s="48"/>
      <c r="F861" s="51">
        <f>Source!AM472</f>
        <v>0.83</v>
      </c>
      <c r="G861" s="52" t="s">
        <v>231</v>
      </c>
      <c r="H861" s="48">
        <f>Source!AV473</f>
        <v>1.0469999999999999</v>
      </c>
      <c r="I861" s="51">
        <f>Source!Q472</f>
        <v>0.08</v>
      </c>
      <c r="J861" s="48">
        <f>IF(Source!BB473&lt;&gt; 0, Source!BB473, 1)</f>
        <v>17.100000000000001</v>
      </c>
      <c r="K861" s="51">
        <f>Source!Q473</f>
        <v>1.37</v>
      </c>
    </row>
    <row r="862" spans="1:29" ht="14.5" x14ac:dyDescent="0.25">
      <c r="A862" s="47"/>
      <c r="B862" s="47"/>
      <c r="C862" s="47" t="s">
        <v>2584</v>
      </c>
      <c r="D862" s="49"/>
      <c r="E862" s="48"/>
      <c r="F862" s="51">
        <f>Source!AN472</f>
        <v>0.13</v>
      </c>
      <c r="G862" s="52" t="s">
        <v>231</v>
      </c>
      <c r="H862" s="48">
        <f>Source!AV473</f>
        <v>1.0469999999999999</v>
      </c>
      <c r="I862" s="53">
        <f>Source!R472</f>
        <v>0.01</v>
      </c>
      <c r="J862" s="48">
        <f>IF(Source!BS473&lt;&gt; 0, Source!BS473, 1)</f>
        <v>56.35</v>
      </c>
      <c r="K862" s="53">
        <f>Source!R473</f>
        <v>0.56000000000000005</v>
      </c>
    </row>
    <row r="863" spans="1:29" ht="70" x14ac:dyDescent="0.25">
      <c r="A863" s="47" t="s">
        <v>637</v>
      </c>
      <c r="B863" s="47" t="str">
        <f>Source!F474</f>
        <v>1.21-5-826</v>
      </c>
      <c r="C863" s="47" t="s">
        <v>639</v>
      </c>
      <c r="D863" s="49" t="str">
        <f>Source!H474</f>
        <v>шт.</v>
      </c>
      <c r="E863" s="48">
        <f>Source!I474</f>
        <v>8.16</v>
      </c>
      <c r="F863" s="51">
        <f>Source!AK474</f>
        <v>21.88</v>
      </c>
      <c r="G863" s="52" t="s">
        <v>3</v>
      </c>
      <c r="H863" s="48">
        <f>Source!AW475</f>
        <v>1</v>
      </c>
      <c r="I863" s="51">
        <f>Source!O474</f>
        <v>178.54</v>
      </c>
      <c r="J863" s="48">
        <f>IF(Source!BC475&lt;&gt; 0, Source!BC475, 1)</f>
        <v>14.85</v>
      </c>
      <c r="K863" s="51">
        <f>Source!O475</f>
        <v>2651.32</v>
      </c>
      <c r="Q863">
        <f>Source!X474</f>
        <v>0</v>
      </c>
      <c r="R863">
        <f>Source!X475</f>
        <v>0</v>
      </c>
      <c r="S863">
        <f>Source!Y474</f>
        <v>0</v>
      </c>
      <c r="T863">
        <f>Source!Y475</f>
        <v>0</v>
      </c>
      <c r="U863">
        <f>ROUND((175/100)*ROUND(Source!R474, 2), 2)</f>
        <v>0</v>
      </c>
      <c r="V863">
        <f>ROUND((0/100)*ROUND(Source!R475, 2), 2)</f>
        <v>0</v>
      </c>
      <c r="AC863">
        <v>3</v>
      </c>
    </row>
    <row r="864" spans="1:29" ht="14.5" x14ac:dyDescent="0.25">
      <c r="A864" s="47"/>
      <c r="B864" s="47"/>
      <c r="C864" s="47" t="s">
        <v>2585</v>
      </c>
      <c r="D864" s="49" t="s">
        <v>2586</v>
      </c>
      <c r="E864" s="48">
        <f>Source!BZ473</f>
        <v>97</v>
      </c>
      <c r="F864" s="51"/>
      <c r="G864" s="50"/>
      <c r="H864" s="48"/>
      <c r="I864" s="51">
        <f>SUM(Q858:Q863)</f>
        <v>20.85</v>
      </c>
      <c r="J864" s="48">
        <f>Source!AT473</f>
        <v>97</v>
      </c>
      <c r="K864" s="51">
        <f>SUM(R858:R863)</f>
        <v>1174.6300000000001</v>
      </c>
    </row>
    <row r="865" spans="1:29" ht="14.5" x14ac:dyDescent="0.25">
      <c r="A865" s="47"/>
      <c r="B865" s="47"/>
      <c r="C865" s="47" t="s">
        <v>2587</v>
      </c>
      <c r="D865" s="49" t="s">
        <v>2586</v>
      </c>
      <c r="E865" s="48">
        <f>Source!CA473</f>
        <v>51</v>
      </c>
      <c r="F865" s="51"/>
      <c r="G865" s="50"/>
      <c r="H865" s="48"/>
      <c r="I865" s="51">
        <f>SUM(S858:S864)</f>
        <v>10.96</v>
      </c>
      <c r="J865" s="48">
        <f>Source!AU473</f>
        <v>51</v>
      </c>
      <c r="K865" s="51">
        <f>SUM(T858:T864)</f>
        <v>617.59</v>
      </c>
    </row>
    <row r="866" spans="1:29" ht="14.5" x14ac:dyDescent="0.25">
      <c r="A866" s="54"/>
      <c r="B866" s="54"/>
      <c r="C866" s="54" t="s">
        <v>2588</v>
      </c>
      <c r="D866" s="55" t="s">
        <v>2589</v>
      </c>
      <c r="E866" s="56">
        <f>Source!AQ472</f>
        <v>19.12</v>
      </c>
      <c r="F866" s="57"/>
      <c r="G866" s="58" t="s">
        <v>231</v>
      </c>
      <c r="H866" s="56">
        <f>Source!AV473</f>
        <v>1.0469999999999999</v>
      </c>
      <c r="I866" s="57">
        <f>Source!U472</f>
        <v>1.9217894399999997</v>
      </c>
      <c r="J866" s="56"/>
      <c r="K866" s="57"/>
    </row>
    <row r="867" spans="1:29" ht="14" x14ac:dyDescent="0.25">
      <c r="C867" s="59" t="s">
        <v>2590</v>
      </c>
      <c r="H867" s="60">
        <f>I860+I861+I864+I865+SUM(I863:I863)-SUMIF(AC863:AC863, 5, I863:I863)-SUMIF(AC863:AC863, 6, I863:I863)</f>
        <v>231.91</v>
      </c>
      <c r="I867" s="60"/>
      <c r="J867" s="60">
        <f>K860+K861+K864+K865+SUM(K863:K863)-SUMIF(AC863:AC863, 5, K863:K863)-SUMIF(AC863:AC863, 6, K863:K863)</f>
        <v>5655.31</v>
      </c>
      <c r="K867" s="60"/>
    </row>
    <row r="868" spans="1:29" ht="14" hidden="1" x14ac:dyDescent="0.25">
      <c r="C868" s="59" t="s">
        <v>2591</v>
      </c>
      <c r="H868" s="62">
        <f>SUMIF(AC863:AC863, 5, I863:I863)+SUMIF(AC863:AC863, 6, I863:I863)</f>
        <v>0</v>
      </c>
      <c r="I868" s="62"/>
      <c r="J868" s="62">
        <f>SUMIF(AC863:AC863, 5, K863:K863)+SUMIF(AC863:AC863, 6, K863:K863)</f>
        <v>0</v>
      </c>
      <c r="K868" s="62"/>
    </row>
    <row r="869" spans="1:29" ht="14" x14ac:dyDescent="0.25">
      <c r="C869" s="59" t="s">
        <v>2592</v>
      </c>
      <c r="H869" s="62">
        <f>I860+I861+I864+I865+SUM(I863:I863)</f>
        <v>231.91</v>
      </c>
      <c r="I869" s="62"/>
      <c r="J869" s="62">
        <f>K860+K861+K864+K865+SUM(K863:K863)</f>
        <v>5655.31</v>
      </c>
      <c r="K869" s="62"/>
      <c r="O869" s="63">
        <f>I860+I861+I864+I865+SUM(I863:I863)</f>
        <v>231.91</v>
      </c>
      <c r="P869" s="63">
        <f>K860+K861+K864+K865+SUM(K863:K863)</f>
        <v>5655.31</v>
      </c>
    </row>
    <row r="871" spans="1:29" ht="28" x14ac:dyDescent="0.25">
      <c r="A871" s="47">
        <v>137</v>
      </c>
      <c r="B871" s="47" t="str">
        <f>Source!F476</f>
        <v>4.8-333-5</v>
      </c>
      <c r="C871" s="47" t="s">
        <v>643</v>
      </c>
      <c r="D871" s="49" t="str">
        <f>Source!H476</f>
        <v>100 шт.</v>
      </c>
      <c r="E871" s="48">
        <f>Source!I476</f>
        <v>0.06</v>
      </c>
      <c r="F871" s="51"/>
      <c r="G871" s="50"/>
      <c r="H871" s="48"/>
      <c r="I871" s="51"/>
      <c r="J871" s="48"/>
      <c r="K871" s="51"/>
      <c r="Q871">
        <f>Source!X476</f>
        <v>18.75</v>
      </c>
      <c r="R871">
        <f>Source!X477</f>
        <v>1056.56</v>
      </c>
      <c r="S871">
        <f>Source!Y476</f>
        <v>9.86</v>
      </c>
      <c r="T871">
        <f>Source!Y477</f>
        <v>555.51</v>
      </c>
      <c r="U871">
        <f>ROUND((175/100)*ROUND(Source!R476, 2), 2)</f>
        <v>0.02</v>
      </c>
      <c r="V871">
        <f>ROUND((0/100)*ROUND(Source!R477, 2), 2)</f>
        <v>0</v>
      </c>
      <c r="AC871">
        <v>0</v>
      </c>
    </row>
    <row r="872" spans="1:29" x14ac:dyDescent="0.25">
      <c r="C872" s="64" t="str">
        <f>"Объем: "&amp;Source!I476&amp;"=6/"&amp;"100"</f>
        <v>Объем: 0,06=6/100</v>
      </c>
    </row>
    <row r="873" spans="1:29" ht="14.5" x14ac:dyDescent="0.25">
      <c r="A873" s="47"/>
      <c r="B873" s="47"/>
      <c r="C873" s="47" t="s">
        <v>2581</v>
      </c>
      <c r="D873" s="49"/>
      <c r="E873" s="48"/>
      <c r="F873" s="51">
        <f>Source!AO476</f>
        <v>256.23</v>
      </c>
      <c r="G873" s="52" t="s">
        <v>231</v>
      </c>
      <c r="H873" s="48">
        <f>Source!AV477</f>
        <v>1.0469999999999999</v>
      </c>
      <c r="I873" s="51">
        <f>Source!S476</f>
        <v>19.32</v>
      </c>
      <c r="J873" s="48">
        <f>IF(Source!BA477&lt;&gt; 0, Source!BA477, 1)</f>
        <v>56.35</v>
      </c>
      <c r="K873" s="51">
        <f>Source!S477</f>
        <v>1088.68</v>
      </c>
    </row>
    <row r="874" spans="1:29" ht="14.5" x14ac:dyDescent="0.25">
      <c r="A874" s="47"/>
      <c r="B874" s="47"/>
      <c r="C874" s="47" t="s">
        <v>2583</v>
      </c>
      <c r="D874" s="49"/>
      <c r="E874" s="48"/>
      <c r="F874" s="51">
        <f>Source!AM476</f>
        <v>0.83</v>
      </c>
      <c r="G874" s="52" t="s">
        <v>231</v>
      </c>
      <c r="H874" s="48">
        <f>Source!AV477</f>
        <v>1.0469999999999999</v>
      </c>
      <c r="I874" s="51">
        <f>Source!Q476</f>
        <v>0.06</v>
      </c>
      <c r="J874" s="48">
        <f>IF(Source!BB477&lt;&gt; 0, Source!BB477, 1)</f>
        <v>17.100000000000001</v>
      </c>
      <c r="K874" s="51">
        <f>Source!Q477</f>
        <v>1.03</v>
      </c>
    </row>
    <row r="875" spans="1:29" ht="14.5" x14ac:dyDescent="0.25">
      <c r="A875" s="47"/>
      <c r="B875" s="47"/>
      <c r="C875" s="47" t="s">
        <v>2584</v>
      </c>
      <c r="D875" s="49"/>
      <c r="E875" s="48"/>
      <c r="F875" s="51">
        <f>Source!AN476</f>
        <v>0.13</v>
      </c>
      <c r="G875" s="52" t="s">
        <v>231</v>
      </c>
      <c r="H875" s="48">
        <f>Source!AV477</f>
        <v>1.0469999999999999</v>
      </c>
      <c r="I875" s="53">
        <f>Source!R476</f>
        <v>0.01</v>
      </c>
      <c r="J875" s="48">
        <f>IF(Source!BS477&lt;&gt; 0, Source!BS477, 1)</f>
        <v>56.35</v>
      </c>
      <c r="K875" s="53">
        <f>Source!R477</f>
        <v>0.56000000000000005</v>
      </c>
    </row>
    <row r="876" spans="1:29" ht="56" x14ac:dyDescent="0.25">
      <c r="A876" s="47" t="s">
        <v>645</v>
      </c>
      <c r="B876" s="47" t="str">
        <f>Source!F478</f>
        <v>1.21-5-2557</v>
      </c>
      <c r="C876" s="47" t="s">
        <v>647</v>
      </c>
      <c r="D876" s="49" t="str">
        <f>Source!H478</f>
        <v>шт.</v>
      </c>
      <c r="E876" s="48">
        <f>Source!I478</f>
        <v>6.12</v>
      </c>
      <c r="F876" s="51">
        <f>Source!AK478</f>
        <v>16.420000000000002</v>
      </c>
      <c r="G876" s="52" t="s">
        <v>3</v>
      </c>
      <c r="H876" s="48">
        <f>Source!AW479</f>
        <v>1</v>
      </c>
      <c r="I876" s="51">
        <f>Source!O478</f>
        <v>100.49</v>
      </c>
      <c r="J876" s="48">
        <f>IF(Source!BC479&lt;&gt; 0, Source!BC479, 1)</f>
        <v>14.41</v>
      </c>
      <c r="K876" s="51">
        <f>Source!O479</f>
        <v>1448.06</v>
      </c>
      <c r="Q876">
        <f>Source!X478</f>
        <v>0</v>
      </c>
      <c r="R876">
        <f>Source!X479</f>
        <v>0</v>
      </c>
      <c r="S876">
        <f>Source!Y478</f>
        <v>0</v>
      </c>
      <c r="T876">
        <f>Source!Y479</f>
        <v>0</v>
      </c>
      <c r="U876">
        <f>ROUND((175/100)*ROUND(Source!R478, 2), 2)</f>
        <v>0</v>
      </c>
      <c r="V876">
        <f>ROUND((0/100)*ROUND(Source!R479, 2), 2)</f>
        <v>0</v>
      </c>
      <c r="AC876">
        <v>3</v>
      </c>
    </row>
    <row r="877" spans="1:29" ht="14.5" x14ac:dyDescent="0.25">
      <c r="A877" s="47"/>
      <c r="B877" s="47"/>
      <c r="C877" s="47" t="s">
        <v>2585</v>
      </c>
      <c r="D877" s="49" t="s">
        <v>2586</v>
      </c>
      <c r="E877" s="48">
        <f>Source!BZ477</f>
        <v>97</v>
      </c>
      <c r="F877" s="51"/>
      <c r="G877" s="50"/>
      <c r="H877" s="48"/>
      <c r="I877" s="51">
        <f>SUM(Q871:Q876)</f>
        <v>18.75</v>
      </c>
      <c r="J877" s="48">
        <f>Source!AT477</f>
        <v>97</v>
      </c>
      <c r="K877" s="51">
        <f>SUM(R871:R876)</f>
        <v>1056.56</v>
      </c>
    </row>
    <row r="878" spans="1:29" ht="14.5" x14ac:dyDescent="0.25">
      <c r="A878" s="47"/>
      <c r="B878" s="47"/>
      <c r="C878" s="47" t="s">
        <v>2587</v>
      </c>
      <c r="D878" s="49" t="s">
        <v>2586</v>
      </c>
      <c r="E878" s="48">
        <f>Source!CA477</f>
        <v>51</v>
      </c>
      <c r="F878" s="51"/>
      <c r="G878" s="50"/>
      <c r="H878" s="48"/>
      <c r="I878" s="51">
        <f>SUM(S871:S877)</f>
        <v>9.86</v>
      </c>
      <c r="J878" s="48">
        <f>Source!AU477</f>
        <v>51</v>
      </c>
      <c r="K878" s="51">
        <f>SUM(T871:T877)</f>
        <v>555.51</v>
      </c>
    </row>
    <row r="879" spans="1:29" ht="14.5" x14ac:dyDescent="0.25">
      <c r="A879" s="54"/>
      <c r="B879" s="54"/>
      <c r="C879" s="54" t="s">
        <v>2588</v>
      </c>
      <c r="D879" s="55" t="s">
        <v>2589</v>
      </c>
      <c r="E879" s="56">
        <f>Source!AQ476</f>
        <v>22.92</v>
      </c>
      <c r="F879" s="57"/>
      <c r="G879" s="58" t="s">
        <v>231</v>
      </c>
      <c r="H879" s="56">
        <f>Source!AV477</f>
        <v>1.0469999999999999</v>
      </c>
      <c r="I879" s="57">
        <f>Source!U476</f>
        <v>1.72780128</v>
      </c>
      <c r="J879" s="56"/>
      <c r="K879" s="57"/>
    </row>
    <row r="880" spans="1:29" ht="14" x14ac:dyDescent="0.25">
      <c r="C880" s="59" t="s">
        <v>2590</v>
      </c>
      <c r="H880" s="60">
        <f>I873+I874+I877+I878+SUM(I876:I876)-SUMIF(AC876:AC876, 5, I876:I876)-SUMIF(AC876:AC876, 6, I876:I876)</f>
        <v>148.47999999999999</v>
      </c>
      <c r="I880" s="60"/>
      <c r="J880" s="60">
        <f>K873+K874+K877+K878+SUM(K876:K876)-SUMIF(AC876:AC876, 5, K876:K876)-SUMIF(AC876:AC876, 6, K876:K876)</f>
        <v>4149.84</v>
      </c>
      <c r="K880" s="60"/>
    </row>
    <row r="881" spans="1:29" ht="14" hidden="1" x14ac:dyDescent="0.25">
      <c r="C881" s="59" t="s">
        <v>2591</v>
      </c>
      <c r="H881" s="62">
        <f>SUMIF(AC876:AC876, 5, I876:I876)+SUMIF(AC876:AC876, 6, I876:I876)</f>
        <v>0</v>
      </c>
      <c r="I881" s="62"/>
      <c r="J881" s="62">
        <f>SUMIF(AC876:AC876, 5, K876:K876)+SUMIF(AC876:AC876, 6, K876:K876)</f>
        <v>0</v>
      </c>
      <c r="K881" s="62"/>
    </row>
    <row r="882" spans="1:29" ht="14" x14ac:dyDescent="0.25">
      <c r="C882" s="59" t="s">
        <v>2592</v>
      </c>
      <c r="H882" s="62">
        <f>I873+I874+I877+I878+SUM(I876:I876)</f>
        <v>148.47999999999999</v>
      </c>
      <c r="I882" s="62"/>
      <c r="J882" s="62">
        <f>K873+K874+K877+K878+SUM(K876:K876)</f>
        <v>4149.84</v>
      </c>
      <c r="K882" s="62"/>
      <c r="O882" s="63">
        <f>I873+I874+I877+I878+SUM(I876:I876)</f>
        <v>148.47999999999999</v>
      </c>
      <c r="P882" s="63">
        <f>K873+K874+K877+K878+SUM(K876:K876)</f>
        <v>4149.84</v>
      </c>
    </row>
    <row r="884" spans="1:29" ht="28" x14ac:dyDescent="0.25">
      <c r="A884" s="47">
        <v>138</v>
      </c>
      <c r="B884" s="47" t="str">
        <f>Source!F480</f>
        <v>4.8-335-1</v>
      </c>
      <c r="C884" s="47" t="s">
        <v>651</v>
      </c>
      <c r="D884" s="49" t="str">
        <f>Source!H480</f>
        <v>100 шт.</v>
      </c>
      <c r="E884" s="48">
        <f>Source!I480</f>
        <v>0.44</v>
      </c>
      <c r="F884" s="51"/>
      <c r="G884" s="50"/>
      <c r="H884" s="48"/>
      <c r="I884" s="51"/>
      <c r="J884" s="48"/>
      <c r="K884" s="51"/>
      <c r="Q884">
        <f>Source!X480</f>
        <v>140.16999999999999</v>
      </c>
      <c r="R884">
        <f>Source!X481</f>
        <v>7898.84</v>
      </c>
      <c r="S884">
        <f>Source!Y480</f>
        <v>73.7</v>
      </c>
      <c r="T884">
        <f>Source!Y481</f>
        <v>4153</v>
      </c>
      <c r="U884">
        <f>ROUND((175/100)*ROUND(Source!R480, 2), 2)</f>
        <v>0.12</v>
      </c>
      <c r="V884">
        <f>ROUND((0/100)*ROUND(Source!R481, 2), 2)</f>
        <v>0</v>
      </c>
      <c r="AC884">
        <v>0</v>
      </c>
    </row>
    <row r="885" spans="1:29" x14ac:dyDescent="0.25">
      <c r="C885" s="64" t="str">
        <f>"Объем: "&amp;Source!I480&amp;"=44/"&amp;"100"</f>
        <v>Объем: 0,44=44/100</v>
      </c>
    </row>
    <row r="886" spans="1:29" ht="14.5" x14ac:dyDescent="0.25">
      <c r="A886" s="47"/>
      <c r="B886" s="47"/>
      <c r="C886" s="47" t="s">
        <v>2581</v>
      </c>
      <c r="D886" s="49"/>
      <c r="E886" s="48"/>
      <c r="F886" s="51">
        <f>Source!AO480</f>
        <v>261.27999999999997</v>
      </c>
      <c r="G886" s="52" t="s">
        <v>231</v>
      </c>
      <c r="H886" s="48">
        <f>Source!AV481</f>
        <v>1.0469999999999999</v>
      </c>
      <c r="I886" s="51">
        <f>Source!S480</f>
        <v>144.44</v>
      </c>
      <c r="J886" s="48">
        <f>IF(Source!BA481&lt;&gt; 0, Source!BA481, 1)</f>
        <v>56.35</v>
      </c>
      <c r="K886" s="51">
        <f>Source!S481</f>
        <v>8139.19</v>
      </c>
    </row>
    <row r="887" spans="1:29" ht="14.5" x14ac:dyDescent="0.25">
      <c r="A887" s="47"/>
      <c r="B887" s="47"/>
      <c r="C887" s="47" t="s">
        <v>2583</v>
      </c>
      <c r="D887" s="49"/>
      <c r="E887" s="48"/>
      <c r="F887" s="51">
        <f>Source!AM480</f>
        <v>2.31</v>
      </c>
      <c r="G887" s="52" t="s">
        <v>231</v>
      </c>
      <c r="H887" s="48">
        <f>Source!AV481</f>
        <v>1.0469999999999999</v>
      </c>
      <c r="I887" s="51">
        <f>Source!Q480</f>
        <v>1.28</v>
      </c>
      <c r="J887" s="48">
        <f>IF(Source!BB481&lt;&gt; 0, Source!BB481, 1)</f>
        <v>12.26</v>
      </c>
      <c r="K887" s="51">
        <f>Source!Q481</f>
        <v>15.69</v>
      </c>
    </row>
    <row r="888" spans="1:29" ht="14.5" x14ac:dyDescent="0.25">
      <c r="A888" s="47"/>
      <c r="B888" s="47"/>
      <c r="C888" s="47" t="s">
        <v>2584</v>
      </c>
      <c r="D888" s="49"/>
      <c r="E888" s="48"/>
      <c r="F888" s="51">
        <f>Source!AN480</f>
        <v>0.13</v>
      </c>
      <c r="G888" s="52" t="s">
        <v>231</v>
      </c>
      <c r="H888" s="48">
        <f>Source!AV481</f>
        <v>1.0469999999999999</v>
      </c>
      <c r="I888" s="53">
        <f>Source!R480</f>
        <v>7.0000000000000007E-2</v>
      </c>
      <c r="J888" s="48">
        <f>IF(Source!BS481&lt;&gt; 0, Source!BS481, 1)</f>
        <v>56.35</v>
      </c>
      <c r="K888" s="53">
        <f>Source!R481</f>
        <v>3.94</v>
      </c>
    </row>
    <row r="889" spans="1:29" ht="14.5" x14ac:dyDescent="0.25">
      <c r="A889" s="47"/>
      <c r="B889" s="47"/>
      <c r="C889" s="47" t="s">
        <v>2594</v>
      </c>
      <c r="D889" s="49"/>
      <c r="E889" s="48"/>
      <c r="F889" s="51">
        <f>Source!AL480</f>
        <v>195.11</v>
      </c>
      <c r="G889" s="52" t="s">
        <v>3</v>
      </c>
      <c r="H889" s="48">
        <f>Source!AW481</f>
        <v>1</v>
      </c>
      <c r="I889" s="51">
        <f>Source!P480</f>
        <v>85.85</v>
      </c>
      <c r="J889" s="48">
        <f>IF(Source!BC481&lt;&gt; 0, Source!BC481, 1)</f>
        <v>3.72</v>
      </c>
      <c r="K889" s="51">
        <f>Source!P481</f>
        <v>319.36</v>
      </c>
    </row>
    <row r="890" spans="1:29" ht="56" x14ac:dyDescent="0.25">
      <c r="A890" s="47" t="s">
        <v>653</v>
      </c>
      <c r="B890" s="47" t="str">
        <f>Source!F482</f>
        <v>1.21-5-1261</v>
      </c>
      <c r="C890" s="47" t="s">
        <v>655</v>
      </c>
      <c r="D890" s="49" t="str">
        <f>Source!H482</f>
        <v>КОМПЛЕКТ</v>
      </c>
      <c r="E890" s="48">
        <f>Source!I482</f>
        <v>44.88</v>
      </c>
      <c r="F890" s="51">
        <f>Source!AK482</f>
        <v>6.82</v>
      </c>
      <c r="G890" s="52" t="s">
        <v>3</v>
      </c>
      <c r="H890" s="48">
        <f>Source!AW483</f>
        <v>1</v>
      </c>
      <c r="I890" s="51">
        <f>Source!O482</f>
        <v>306.08</v>
      </c>
      <c r="J890" s="48">
        <f>IF(Source!BC483&lt;&gt; 0, Source!BC483, 1)</f>
        <v>6.46</v>
      </c>
      <c r="K890" s="51">
        <f>Source!O483</f>
        <v>1977.28</v>
      </c>
      <c r="Q890">
        <f>Source!X482</f>
        <v>0</v>
      </c>
      <c r="R890">
        <f>Source!X483</f>
        <v>0</v>
      </c>
      <c r="S890">
        <f>Source!Y482</f>
        <v>0</v>
      </c>
      <c r="T890">
        <f>Source!Y483</f>
        <v>0</v>
      </c>
      <c r="U890">
        <f>ROUND((175/100)*ROUND(Source!R482, 2), 2)</f>
        <v>0</v>
      </c>
      <c r="V890">
        <f>ROUND((0/100)*ROUND(Source!R483, 2), 2)</f>
        <v>0</v>
      </c>
      <c r="AC890">
        <v>3</v>
      </c>
    </row>
    <row r="891" spans="1:29" ht="14.5" x14ac:dyDescent="0.25">
      <c r="A891" s="47"/>
      <c r="B891" s="47"/>
      <c r="C891" s="47" t="s">
        <v>2585</v>
      </c>
      <c r="D891" s="49" t="s">
        <v>2586</v>
      </c>
      <c r="E891" s="48">
        <f>Source!BZ481</f>
        <v>97</v>
      </c>
      <c r="F891" s="51"/>
      <c r="G891" s="50"/>
      <c r="H891" s="48"/>
      <c r="I891" s="51">
        <f>SUM(Q884:Q890)</f>
        <v>140.16999999999999</v>
      </c>
      <c r="J891" s="48">
        <f>Source!AT481</f>
        <v>97</v>
      </c>
      <c r="K891" s="51">
        <f>SUM(R884:R890)</f>
        <v>7898.84</v>
      </c>
    </row>
    <row r="892" spans="1:29" ht="14.5" x14ac:dyDescent="0.25">
      <c r="A892" s="47"/>
      <c r="B892" s="47"/>
      <c r="C892" s="47" t="s">
        <v>2587</v>
      </c>
      <c r="D892" s="49" t="s">
        <v>2586</v>
      </c>
      <c r="E892" s="48">
        <f>Source!CA481</f>
        <v>51</v>
      </c>
      <c r="F892" s="51"/>
      <c r="G892" s="50"/>
      <c r="H892" s="48"/>
      <c r="I892" s="51">
        <f>SUM(S884:S891)</f>
        <v>73.7</v>
      </c>
      <c r="J892" s="48">
        <f>Source!AU481</f>
        <v>51</v>
      </c>
      <c r="K892" s="51">
        <f>SUM(T884:T891)</f>
        <v>4153</v>
      </c>
    </row>
    <row r="893" spans="1:29" ht="14.5" x14ac:dyDescent="0.25">
      <c r="A893" s="54"/>
      <c r="B893" s="54"/>
      <c r="C893" s="54" t="s">
        <v>2588</v>
      </c>
      <c r="D893" s="55" t="s">
        <v>2589</v>
      </c>
      <c r="E893" s="56">
        <f>Source!AQ480</f>
        <v>23.37</v>
      </c>
      <c r="F893" s="57"/>
      <c r="G893" s="58" t="s">
        <v>231</v>
      </c>
      <c r="H893" s="56">
        <f>Source!AV481</f>
        <v>1.0469999999999999</v>
      </c>
      <c r="I893" s="57">
        <f>Source!U480</f>
        <v>12.919309919999998</v>
      </c>
      <c r="J893" s="56"/>
      <c r="K893" s="57"/>
    </row>
    <row r="894" spans="1:29" ht="14" x14ac:dyDescent="0.25">
      <c r="C894" s="59" t="s">
        <v>2590</v>
      </c>
      <c r="H894" s="60">
        <f>I886+I887+I889+I891+I892+SUM(I890:I890)-SUMIF(AC890:AC890, 5, I890:I890)-SUMIF(AC890:AC890, 6, I890:I890)</f>
        <v>751.52</v>
      </c>
      <c r="I894" s="60"/>
      <c r="J894" s="60">
        <f>K886+K887+K889+K891+K892+SUM(K890:K890)-SUMIF(AC890:AC890, 5, K890:K890)-SUMIF(AC890:AC890, 6, K890:K890)</f>
        <v>22503.360000000001</v>
      </c>
      <c r="K894" s="60"/>
    </row>
    <row r="895" spans="1:29" ht="14" hidden="1" x14ac:dyDescent="0.25">
      <c r="C895" s="59" t="s">
        <v>2591</v>
      </c>
      <c r="H895" s="62">
        <f>SUMIF(AC890:AC890, 5, I890:I890)+SUMIF(AC890:AC890, 6, I890:I890)</f>
        <v>0</v>
      </c>
      <c r="I895" s="62"/>
      <c r="J895" s="62">
        <f>SUMIF(AC890:AC890, 5, K890:K890)+SUMIF(AC890:AC890, 6, K890:K890)</f>
        <v>0</v>
      </c>
      <c r="K895" s="62"/>
    </row>
    <row r="896" spans="1:29" ht="14" x14ac:dyDescent="0.25">
      <c r="C896" s="59" t="s">
        <v>2592</v>
      </c>
      <c r="H896" s="62">
        <f>I886+I887+I889+I891+I892+SUM(I890:I890)</f>
        <v>751.52</v>
      </c>
      <c r="I896" s="62"/>
      <c r="J896" s="62">
        <f>K886+K887+K889+K891+K892+SUM(K890:K890)</f>
        <v>22503.360000000001</v>
      </c>
      <c r="K896" s="62"/>
      <c r="O896" s="63">
        <f>I886+I887+I889+I891+I892+SUM(I890:I890)</f>
        <v>751.52</v>
      </c>
      <c r="P896" s="63">
        <f>K886+K887+K889+K891+K892+SUM(K890:K890)</f>
        <v>22503.360000000001</v>
      </c>
    </row>
    <row r="898" spans="1:29" ht="28" x14ac:dyDescent="0.25">
      <c r="A898" s="47">
        <v>139</v>
      </c>
      <c r="B898" s="47" t="str">
        <f>Source!F484</f>
        <v>4.8-335-4</v>
      </c>
      <c r="C898" s="47" t="s">
        <v>660</v>
      </c>
      <c r="D898" s="49" t="str">
        <f>Source!H484</f>
        <v>100 шт.</v>
      </c>
      <c r="E898" s="48">
        <f>Source!I484</f>
        <v>0.44</v>
      </c>
      <c r="F898" s="51"/>
      <c r="G898" s="50"/>
      <c r="H898" s="48"/>
      <c r="I898" s="51"/>
      <c r="J898" s="48"/>
      <c r="K898" s="51"/>
      <c r="Q898">
        <f>Source!X484</f>
        <v>145.85</v>
      </c>
      <c r="R898">
        <f>Source!X485</f>
        <v>8218.6</v>
      </c>
      <c r="S898">
        <f>Source!Y484</f>
        <v>76.680000000000007</v>
      </c>
      <c r="T898">
        <f>Source!Y485</f>
        <v>4321.12</v>
      </c>
      <c r="U898">
        <f>ROUND((175/100)*ROUND(Source!R484, 2), 2)</f>
        <v>0.12</v>
      </c>
      <c r="V898">
        <f>ROUND((0/100)*ROUND(Source!R485, 2), 2)</f>
        <v>0</v>
      </c>
      <c r="AC898">
        <v>0</v>
      </c>
    </row>
    <row r="899" spans="1:29" x14ac:dyDescent="0.25">
      <c r="C899" s="64" t="str">
        <f>"Объем: "&amp;Source!I484&amp;"=44/"&amp;"100"</f>
        <v>Объем: 0,44=44/100</v>
      </c>
    </row>
    <row r="900" spans="1:29" ht="14.5" x14ac:dyDescent="0.25">
      <c r="A900" s="47"/>
      <c r="B900" s="47"/>
      <c r="C900" s="47" t="s">
        <v>2581</v>
      </c>
      <c r="D900" s="49"/>
      <c r="E900" s="48"/>
      <c r="F900" s="51">
        <f>Source!AO484</f>
        <v>271.86</v>
      </c>
      <c r="G900" s="52" t="s">
        <v>231</v>
      </c>
      <c r="H900" s="48">
        <f>Source!AV485</f>
        <v>1.0469999999999999</v>
      </c>
      <c r="I900" s="51">
        <f>Source!S484</f>
        <v>150.29</v>
      </c>
      <c r="J900" s="48">
        <f>IF(Source!BA485&lt;&gt; 0, Source!BA485, 1)</f>
        <v>56.35</v>
      </c>
      <c r="K900" s="51">
        <f>Source!S485</f>
        <v>8468.84</v>
      </c>
    </row>
    <row r="901" spans="1:29" ht="14.5" x14ac:dyDescent="0.25">
      <c r="A901" s="47"/>
      <c r="B901" s="47"/>
      <c r="C901" s="47" t="s">
        <v>2583</v>
      </c>
      <c r="D901" s="49"/>
      <c r="E901" s="48"/>
      <c r="F901" s="51">
        <f>Source!AM484</f>
        <v>2.31</v>
      </c>
      <c r="G901" s="52" t="s">
        <v>231</v>
      </c>
      <c r="H901" s="48">
        <f>Source!AV485</f>
        <v>1.0469999999999999</v>
      </c>
      <c r="I901" s="51">
        <f>Source!Q484</f>
        <v>1.28</v>
      </c>
      <c r="J901" s="48">
        <f>IF(Source!BB485&lt;&gt; 0, Source!BB485, 1)</f>
        <v>12.26</v>
      </c>
      <c r="K901" s="51">
        <f>Source!Q485</f>
        <v>15.69</v>
      </c>
    </row>
    <row r="902" spans="1:29" ht="14.5" x14ac:dyDescent="0.25">
      <c r="A902" s="47"/>
      <c r="B902" s="47"/>
      <c r="C902" s="47" t="s">
        <v>2584</v>
      </c>
      <c r="D902" s="49"/>
      <c r="E902" s="48"/>
      <c r="F902" s="51">
        <f>Source!AN484</f>
        <v>0.13</v>
      </c>
      <c r="G902" s="52" t="s">
        <v>231</v>
      </c>
      <c r="H902" s="48">
        <f>Source!AV485</f>
        <v>1.0469999999999999</v>
      </c>
      <c r="I902" s="53">
        <f>Source!R484</f>
        <v>7.0000000000000007E-2</v>
      </c>
      <c r="J902" s="48">
        <f>IF(Source!BS485&lt;&gt; 0, Source!BS485, 1)</f>
        <v>56.35</v>
      </c>
      <c r="K902" s="53">
        <f>Source!R485</f>
        <v>3.94</v>
      </c>
    </row>
    <row r="903" spans="1:29" ht="14.5" x14ac:dyDescent="0.25">
      <c r="A903" s="47"/>
      <c r="B903" s="47"/>
      <c r="C903" s="47" t="s">
        <v>2594</v>
      </c>
      <c r="D903" s="49"/>
      <c r="E903" s="48"/>
      <c r="F903" s="51">
        <f>Source!AL484</f>
        <v>195.11</v>
      </c>
      <c r="G903" s="52" t="s">
        <v>3</v>
      </c>
      <c r="H903" s="48">
        <f>Source!AW485</f>
        <v>1</v>
      </c>
      <c r="I903" s="51">
        <f>Source!P484</f>
        <v>85.85</v>
      </c>
      <c r="J903" s="48">
        <f>IF(Source!BC485&lt;&gt; 0, Source!BC485, 1)</f>
        <v>3.72</v>
      </c>
      <c r="K903" s="51">
        <f>Source!P485</f>
        <v>319.36</v>
      </c>
    </row>
    <row r="904" spans="1:29" ht="56" x14ac:dyDescent="0.25">
      <c r="A904" s="47" t="s">
        <v>662</v>
      </c>
      <c r="B904" s="47" t="str">
        <f>Source!F486</f>
        <v>1.21-5-1002</v>
      </c>
      <c r="C904" s="47" t="s">
        <v>664</v>
      </c>
      <c r="D904" s="49" t="str">
        <f>Source!H486</f>
        <v>шт.</v>
      </c>
      <c r="E904" s="48">
        <f>Source!I486</f>
        <v>44.88</v>
      </c>
      <c r="F904" s="51">
        <f>Source!AK486</f>
        <v>19.52</v>
      </c>
      <c r="G904" s="52" t="s">
        <v>3</v>
      </c>
      <c r="H904" s="48">
        <f>Source!AW487</f>
        <v>1</v>
      </c>
      <c r="I904" s="51">
        <f>Source!O486</f>
        <v>876.06</v>
      </c>
      <c r="J904" s="48">
        <f>IF(Source!BC487&lt;&gt; 0, Source!BC487, 1)</f>
        <v>8.92</v>
      </c>
      <c r="K904" s="51">
        <f>Source!O487</f>
        <v>7814.46</v>
      </c>
      <c r="Q904">
        <f>Source!X486</f>
        <v>0</v>
      </c>
      <c r="R904">
        <f>Source!X487</f>
        <v>0</v>
      </c>
      <c r="S904">
        <f>Source!Y486</f>
        <v>0</v>
      </c>
      <c r="T904">
        <f>Source!Y487</f>
        <v>0</v>
      </c>
      <c r="U904">
        <f>ROUND((175/100)*ROUND(Source!R486, 2), 2)</f>
        <v>0</v>
      </c>
      <c r="V904">
        <f>ROUND((0/100)*ROUND(Source!R487, 2), 2)</f>
        <v>0</v>
      </c>
      <c r="AC904">
        <v>3</v>
      </c>
    </row>
    <row r="905" spans="1:29" ht="14.5" x14ac:dyDescent="0.25">
      <c r="A905" s="47"/>
      <c r="B905" s="47"/>
      <c r="C905" s="47" t="s">
        <v>2585</v>
      </c>
      <c r="D905" s="49" t="s">
        <v>2586</v>
      </c>
      <c r="E905" s="48">
        <f>Source!BZ485</f>
        <v>97</v>
      </c>
      <c r="F905" s="51"/>
      <c r="G905" s="50"/>
      <c r="H905" s="48"/>
      <c r="I905" s="51">
        <f>SUM(Q898:Q904)</f>
        <v>145.85</v>
      </c>
      <c r="J905" s="48">
        <f>Source!AT485</f>
        <v>97</v>
      </c>
      <c r="K905" s="51">
        <f>SUM(R898:R904)</f>
        <v>8218.6</v>
      </c>
    </row>
    <row r="906" spans="1:29" ht="14.5" x14ac:dyDescent="0.25">
      <c r="A906" s="47"/>
      <c r="B906" s="47"/>
      <c r="C906" s="47" t="s">
        <v>2587</v>
      </c>
      <c r="D906" s="49" t="s">
        <v>2586</v>
      </c>
      <c r="E906" s="48">
        <f>Source!CA485</f>
        <v>51</v>
      </c>
      <c r="F906" s="51"/>
      <c r="G906" s="50"/>
      <c r="H906" s="48"/>
      <c r="I906" s="51">
        <f>SUM(S898:S905)</f>
        <v>76.680000000000007</v>
      </c>
      <c r="J906" s="48">
        <f>Source!AU485</f>
        <v>51</v>
      </c>
      <c r="K906" s="51">
        <f>SUM(T898:T905)</f>
        <v>4321.12</v>
      </c>
    </row>
    <row r="907" spans="1:29" ht="14.5" x14ac:dyDescent="0.25">
      <c r="A907" s="54"/>
      <c r="B907" s="54"/>
      <c r="C907" s="54" t="s">
        <v>2588</v>
      </c>
      <c r="D907" s="55" t="s">
        <v>2589</v>
      </c>
      <c r="E907" s="56">
        <f>Source!AQ484</f>
        <v>24.32</v>
      </c>
      <c r="F907" s="57"/>
      <c r="G907" s="58" t="s">
        <v>231</v>
      </c>
      <c r="H907" s="56">
        <f>Source!AV485</f>
        <v>1.0469999999999999</v>
      </c>
      <c r="I907" s="57">
        <f>Source!U484</f>
        <v>13.444485119999998</v>
      </c>
      <c r="J907" s="56"/>
      <c r="K907" s="57"/>
    </row>
    <row r="908" spans="1:29" ht="14" x14ac:dyDescent="0.25">
      <c r="C908" s="59" t="s">
        <v>2590</v>
      </c>
      <c r="H908" s="60">
        <f>I900+I901+I903+I905+I906+SUM(I904:I904)-SUMIF(AC904:AC904, 5, I904:I904)-SUMIF(AC904:AC904, 6, I904:I904)</f>
        <v>1336.01</v>
      </c>
      <c r="I908" s="60"/>
      <c r="J908" s="60">
        <f>K900+K901+K903+K905+K906+SUM(K904:K904)-SUMIF(AC904:AC904, 5, K904:K904)-SUMIF(AC904:AC904, 6, K904:K904)</f>
        <v>29158.07</v>
      </c>
      <c r="K908" s="60"/>
    </row>
    <row r="909" spans="1:29" ht="14" hidden="1" x14ac:dyDescent="0.25">
      <c r="C909" s="59" t="s">
        <v>2591</v>
      </c>
      <c r="H909" s="62">
        <f>SUMIF(AC904:AC904, 5, I904:I904)+SUMIF(AC904:AC904, 6, I904:I904)</f>
        <v>0</v>
      </c>
      <c r="I909" s="62"/>
      <c r="J909" s="62">
        <f>SUMIF(AC904:AC904, 5, K904:K904)+SUMIF(AC904:AC904, 6, K904:K904)</f>
        <v>0</v>
      </c>
      <c r="K909" s="62"/>
    </row>
    <row r="910" spans="1:29" ht="14" x14ac:dyDescent="0.25">
      <c r="C910" s="59" t="s">
        <v>2592</v>
      </c>
      <c r="H910" s="62">
        <f>I900+I901+I903+I905+I906+SUM(I904:I904)</f>
        <v>1336.01</v>
      </c>
      <c r="I910" s="62"/>
      <c r="J910" s="62">
        <f>K900+K901+K903+K905+K906+SUM(K904:K904)</f>
        <v>29158.07</v>
      </c>
      <c r="K910" s="62"/>
      <c r="O910" s="63">
        <f>I900+I901+I903+I905+I906+SUM(I904:I904)</f>
        <v>1336.01</v>
      </c>
      <c r="P910" s="63">
        <f>K900+K901+K903+K905+K906+SUM(K904:K904)</f>
        <v>29158.07</v>
      </c>
    </row>
    <row r="912" spans="1:29" ht="28" x14ac:dyDescent="0.25">
      <c r="A912" s="47">
        <v>140</v>
      </c>
      <c r="B912" s="47" t="str">
        <f>Source!F488</f>
        <v>4.8-269-9</v>
      </c>
      <c r="C912" s="47" t="s">
        <v>667</v>
      </c>
      <c r="D912" s="49" t="str">
        <f>Source!H488</f>
        <v>1  ШТ.</v>
      </c>
      <c r="E912" s="48">
        <f>Source!I488</f>
        <v>141</v>
      </c>
      <c r="F912" s="51"/>
      <c r="G912" s="50"/>
      <c r="H912" s="48"/>
      <c r="I912" s="51"/>
      <c r="J912" s="48"/>
      <c r="K912" s="51"/>
      <c r="Q912">
        <f>Source!X488</f>
        <v>2204.6799999999998</v>
      </c>
      <c r="R912">
        <f>Source!X489</f>
        <v>124233.93</v>
      </c>
      <c r="S912">
        <f>Source!Y488</f>
        <v>1159.1600000000001</v>
      </c>
      <c r="T912">
        <f>Source!Y489</f>
        <v>65318.87</v>
      </c>
      <c r="U912">
        <f>ROUND((175/100)*ROUND(Source!R488, 2), 2)</f>
        <v>0</v>
      </c>
      <c r="V912">
        <f>ROUND((0/100)*ROUND(Source!R489, 2), 2)</f>
        <v>0</v>
      </c>
      <c r="AC912">
        <v>0</v>
      </c>
    </row>
    <row r="913" spans="1:29" x14ac:dyDescent="0.25">
      <c r="C913" s="64" t="str">
        <f>"Объем: "&amp;Source!I488&amp;"=8+"&amp;"77+"&amp;"56"</f>
        <v>Объем: 141=8+77+56</v>
      </c>
    </row>
    <row r="914" spans="1:29" ht="14.5" x14ac:dyDescent="0.25">
      <c r="A914" s="47"/>
      <c r="B914" s="47"/>
      <c r="C914" s="47" t="s">
        <v>2581</v>
      </c>
      <c r="D914" s="49"/>
      <c r="E914" s="48"/>
      <c r="F914" s="51">
        <f>Source!AO488</f>
        <v>12.83</v>
      </c>
      <c r="G914" s="52" t="s">
        <v>231</v>
      </c>
      <c r="H914" s="48">
        <f>Source!AV489</f>
        <v>1.0469999999999999</v>
      </c>
      <c r="I914" s="51">
        <f>Source!S488</f>
        <v>2272.87</v>
      </c>
      <c r="J914" s="48">
        <f>IF(Source!BA489&lt;&gt; 0, Source!BA489, 1)</f>
        <v>56.35</v>
      </c>
      <c r="K914" s="51">
        <f>Source!S489</f>
        <v>128076.22</v>
      </c>
    </row>
    <row r="915" spans="1:29" ht="14.5" x14ac:dyDescent="0.25">
      <c r="A915" s="47"/>
      <c r="B915" s="47"/>
      <c r="C915" s="47" t="s">
        <v>2583</v>
      </c>
      <c r="D915" s="49"/>
      <c r="E915" s="48"/>
      <c r="F915" s="51">
        <f>Source!AM488</f>
        <v>0.78</v>
      </c>
      <c r="G915" s="52" t="s">
        <v>231</v>
      </c>
      <c r="H915" s="48">
        <f>Source!AV489</f>
        <v>1.0469999999999999</v>
      </c>
      <c r="I915" s="51">
        <f>Source!Q488</f>
        <v>138.18</v>
      </c>
      <c r="J915" s="48">
        <f>IF(Source!BB489&lt;&gt; 0, Source!BB489, 1)</f>
        <v>13.5</v>
      </c>
      <c r="K915" s="51">
        <f>Source!Q489</f>
        <v>1865.43</v>
      </c>
    </row>
    <row r="916" spans="1:29" ht="14.5" x14ac:dyDescent="0.25">
      <c r="A916" s="47"/>
      <c r="B916" s="47"/>
      <c r="C916" s="47" t="s">
        <v>2594</v>
      </c>
      <c r="D916" s="49"/>
      <c r="E916" s="48"/>
      <c r="F916" s="51">
        <f>Source!AL488</f>
        <v>199.48</v>
      </c>
      <c r="G916" s="52" t="s">
        <v>3</v>
      </c>
      <c r="H916" s="48">
        <f>Source!AW489</f>
        <v>1</v>
      </c>
      <c r="I916" s="51">
        <f>Source!P488</f>
        <v>28126.68</v>
      </c>
      <c r="J916" s="48">
        <f>IF(Source!BC489&lt;&gt; 0, Source!BC489, 1)</f>
        <v>5.01</v>
      </c>
      <c r="K916" s="51">
        <f>Source!P489</f>
        <v>140914.67000000001</v>
      </c>
    </row>
    <row r="917" spans="1:29" ht="56" x14ac:dyDescent="0.25">
      <c r="A917" s="47" t="s">
        <v>668</v>
      </c>
      <c r="B917" s="47" t="str">
        <f>Source!F490</f>
        <v>1.1-1-8146</v>
      </c>
      <c r="C917" s="47" t="s">
        <v>221</v>
      </c>
      <c r="D917" s="49" t="str">
        <f>Source!H490</f>
        <v>кг</v>
      </c>
      <c r="E917" s="48">
        <f>Source!I490</f>
        <v>253.8</v>
      </c>
      <c r="F917" s="51">
        <f>Source!AK490</f>
        <v>31.08</v>
      </c>
      <c r="G917" s="52" t="s">
        <v>3</v>
      </c>
      <c r="H917" s="48">
        <f>Source!AW491</f>
        <v>1</v>
      </c>
      <c r="I917" s="51">
        <f>Source!O490</f>
        <v>7888.1</v>
      </c>
      <c r="J917" s="48">
        <f>IF(Source!BC491&lt;&gt; 0, Source!BC491, 1)</f>
        <v>3.59</v>
      </c>
      <c r="K917" s="51">
        <f>Source!O491</f>
        <v>28318.28</v>
      </c>
      <c r="Q917">
        <f>Source!X490</f>
        <v>0</v>
      </c>
      <c r="R917">
        <f>Source!X491</f>
        <v>0</v>
      </c>
      <c r="S917">
        <f>Source!Y490</f>
        <v>0</v>
      </c>
      <c r="T917">
        <f>Source!Y491</f>
        <v>0</v>
      </c>
      <c r="U917">
        <f>ROUND((175/100)*ROUND(Source!R490, 2), 2)</f>
        <v>0</v>
      </c>
      <c r="V917">
        <f>ROUND((0/100)*ROUND(Source!R491, 2), 2)</f>
        <v>0</v>
      </c>
      <c r="AC917">
        <v>3</v>
      </c>
    </row>
    <row r="918" spans="1:29" ht="14.5" x14ac:dyDescent="0.25">
      <c r="A918" s="47"/>
      <c r="B918" s="47"/>
      <c r="C918" s="47" t="s">
        <v>2585</v>
      </c>
      <c r="D918" s="49" t="s">
        <v>2586</v>
      </c>
      <c r="E918" s="48">
        <f>Source!BZ489</f>
        <v>97</v>
      </c>
      <c r="F918" s="51"/>
      <c r="G918" s="50"/>
      <c r="H918" s="48"/>
      <c r="I918" s="51">
        <f>SUM(Q912:Q917)</f>
        <v>2204.6799999999998</v>
      </c>
      <c r="J918" s="48">
        <f>Source!AT489</f>
        <v>97</v>
      </c>
      <c r="K918" s="51">
        <f>SUM(R912:R917)</f>
        <v>124233.93</v>
      </c>
    </row>
    <row r="919" spans="1:29" ht="14.5" x14ac:dyDescent="0.25">
      <c r="A919" s="47"/>
      <c r="B919" s="47"/>
      <c r="C919" s="47" t="s">
        <v>2587</v>
      </c>
      <c r="D919" s="49" t="s">
        <v>2586</v>
      </c>
      <c r="E919" s="48">
        <f>Source!CA489</f>
        <v>51</v>
      </c>
      <c r="F919" s="51"/>
      <c r="G919" s="50"/>
      <c r="H919" s="48"/>
      <c r="I919" s="51">
        <f>SUM(S912:S918)</f>
        <v>1159.1600000000001</v>
      </c>
      <c r="J919" s="48">
        <f>Source!AU489</f>
        <v>51</v>
      </c>
      <c r="K919" s="51">
        <f>SUM(T912:T918)</f>
        <v>65318.87</v>
      </c>
    </row>
    <row r="920" spans="1:29" ht="14.5" x14ac:dyDescent="0.25">
      <c r="A920" s="54"/>
      <c r="B920" s="54"/>
      <c r="C920" s="54" t="s">
        <v>2588</v>
      </c>
      <c r="D920" s="55" t="s">
        <v>2589</v>
      </c>
      <c r="E920" s="56">
        <f>Source!AQ488</f>
        <v>1.03</v>
      </c>
      <c r="F920" s="57"/>
      <c r="G920" s="58" t="s">
        <v>231</v>
      </c>
      <c r="H920" s="56">
        <f>Source!AV489</f>
        <v>1.0469999999999999</v>
      </c>
      <c r="I920" s="57">
        <f>Source!U488</f>
        <v>182.46697199999997</v>
      </c>
      <c r="J920" s="56"/>
      <c r="K920" s="57"/>
    </row>
    <row r="921" spans="1:29" ht="14" x14ac:dyDescent="0.25">
      <c r="C921" s="59" t="s">
        <v>2590</v>
      </c>
      <c r="H921" s="60">
        <f>I914+I915+I916+I918+I919+SUM(I917:I917)-SUMIF(AC917:AC917, 5, I917:I917)-SUMIF(AC917:AC917, 6, I917:I917)</f>
        <v>41789.67</v>
      </c>
      <c r="I921" s="60"/>
      <c r="J921" s="60">
        <f>K914+K915+K916+K918+K919+SUM(K917:K917)-SUMIF(AC917:AC917, 5, K917:K917)-SUMIF(AC917:AC917, 6, K917:K917)</f>
        <v>488727.4</v>
      </c>
      <c r="K921" s="60"/>
    </row>
    <row r="922" spans="1:29" ht="14" hidden="1" x14ac:dyDescent="0.25">
      <c r="C922" s="59" t="s">
        <v>2591</v>
      </c>
      <c r="H922" s="62">
        <f>SUMIF(AC917:AC917, 5, I917:I917)+SUMIF(AC917:AC917, 6, I917:I917)</f>
        <v>0</v>
      </c>
      <c r="I922" s="62"/>
      <c r="J922" s="62">
        <f>SUMIF(AC917:AC917, 5, K917:K917)+SUMIF(AC917:AC917, 6, K917:K917)</f>
        <v>0</v>
      </c>
      <c r="K922" s="62"/>
    </row>
    <row r="923" spans="1:29" ht="14" x14ac:dyDescent="0.25">
      <c r="C923" s="59" t="s">
        <v>2592</v>
      </c>
      <c r="H923" s="62">
        <f>I914+I915+I916+I918+I919+SUM(I917:I917)</f>
        <v>41789.67</v>
      </c>
      <c r="I923" s="62"/>
      <c r="J923" s="62">
        <f>K914+K915+K916+K918+K919+SUM(K917:K917)</f>
        <v>488727.4</v>
      </c>
      <c r="K923" s="62"/>
      <c r="O923" s="63">
        <f>I914+I915+I916+I918+I919+SUM(I917:I917)</f>
        <v>41789.67</v>
      </c>
      <c r="P923" s="63">
        <f>K914+K915+K916+K918+K919+SUM(K917:K917)</f>
        <v>488727.4</v>
      </c>
    </row>
    <row r="925" spans="1:29" ht="41" x14ac:dyDescent="0.25">
      <c r="A925" s="54">
        <v>141</v>
      </c>
      <c r="B925" s="54" t="str">
        <f>Source!F492</f>
        <v>КА, п.92</v>
      </c>
      <c r="C925" s="54" t="s">
        <v>2689</v>
      </c>
      <c r="D925" s="55" t="str">
        <f>Source!H492</f>
        <v>ШТ</v>
      </c>
      <c r="E925" s="56">
        <f>Source!I492</f>
        <v>8</v>
      </c>
      <c r="F925" s="57">
        <f>Source!AL492</f>
        <v>599.26</v>
      </c>
      <c r="G925" s="58" t="s">
        <v>3</v>
      </c>
      <c r="H925" s="56">
        <f>Source!AW493</f>
        <v>1</v>
      </c>
      <c r="I925" s="57">
        <f>Source!P492</f>
        <v>4794.08</v>
      </c>
      <c r="J925" s="56">
        <f>IF(Source!BC493&lt;&gt; 0, Source!BC493, 1)</f>
        <v>9.84</v>
      </c>
      <c r="K925" s="57">
        <f>Source!P493</f>
        <v>47173.75</v>
      </c>
      <c r="Q925">
        <f>Source!X492</f>
        <v>0</v>
      </c>
      <c r="R925">
        <f>Source!X493</f>
        <v>0</v>
      </c>
      <c r="S925">
        <f>Source!Y492</f>
        <v>0</v>
      </c>
      <c r="T925">
        <f>Source!Y493</f>
        <v>0</v>
      </c>
      <c r="U925">
        <f>ROUND((175/100)*ROUND(Source!R492, 2), 2)</f>
        <v>0</v>
      </c>
      <c r="V925">
        <f>ROUND((0/100)*ROUND(Source!R493, 2), 2)</f>
        <v>0</v>
      </c>
      <c r="AC925">
        <v>3</v>
      </c>
    </row>
    <row r="926" spans="1:29" ht="14" x14ac:dyDescent="0.25">
      <c r="C926" s="59" t="s">
        <v>2592</v>
      </c>
      <c r="H926" s="60">
        <f>I925+0</f>
        <v>4794.08</v>
      </c>
      <c r="I926" s="60"/>
      <c r="J926" s="60">
        <f>K925+0</f>
        <v>47173.75</v>
      </c>
      <c r="K926" s="60"/>
      <c r="O926" s="63">
        <f>I925+0</f>
        <v>4794.08</v>
      </c>
      <c r="P926" s="63">
        <f>K925+0</f>
        <v>47173.75</v>
      </c>
    </row>
    <row r="928" spans="1:29" ht="54" x14ac:dyDescent="0.25">
      <c r="A928" s="54">
        <v>142</v>
      </c>
      <c r="B928" s="54" t="str">
        <f>Source!F494</f>
        <v>КА, п.93</v>
      </c>
      <c r="C928" s="54" t="s">
        <v>2690</v>
      </c>
      <c r="D928" s="55" t="str">
        <f>Source!H494</f>
        <v>ШТ</v>
      </c>
      <c r="E928" s="56">
        <f>Source!I494</f>
        <v>77</v>
      </c>
      <c r="F928" s="57">
        <f>Source!AL494</f>
        <v>2893.1</v>
      </c>
      <c r="G928" s="58" t="s">
        <v>3</v>
      </c>
      <c r="H928" s="56">
        <f>Source!AW495</f>
        <v>1</v>
      </c>
      <c r="I928" s="57">
        <f>Source!P494</f>
        <v>222768.7</v>
      </c>
      <c r="J928" s="56">
        <f>IF(Source!BC495&lt;&gt; 0, Source!BC495, 1)</f>
        <v>9.84</v>
      </c>
      <c r="K928" s="57">
        <f>Source!P495</f>
        <v>2192044.0099999998</v>
      </c>
      <c r="Q928">
        <f>Source!X494</f>
        <v>0</v>
      </c>
      <c r="R928">
        <f>Source!X495</f>
        <v>0</v>
      </c>
      <c r="S928">
        <f>Source!Y494</f>
        <v>0</v>
      </c>
      <c r="T928">
        <f>Source!Y495</f>
        <v>0</v>
      </c>
      <c r="U928">
        <f>ROUND((175/100)*ROUND(Source!R494, 2), 2)</f>
        <v>0</v>
      </c>
      <c r="V928">
        <f>ROUND((0/100)*ROUND(Source!R495, 2), 2)</f>
        <v>0</v>
      </c>
      <c r="AC928">
        <v>3</v>
      </c>
    </row>
    <row r="929" spans="1:29" ht="14" x14ac:dyDescent="0.25">
      <c r="C929" s="59" t="s">
        <v>2592</v>
      </c>
      <c r="H929" s="60">
        <f>I928+0</f>
        <v>222768.7</v>
      </c>
      <c r="I929" s="60"/>
      <c r="J929" s="60">
        <f>K928+0</f>
        <v>2192044.0099999998</v>
      </c>
      <c r="K929" s="60"/>
      <c r="O929" s="63">
        <f>I928+0</f>
        <v>222768.7</v>
      </c>
      <c r="P929" s="63">
        <f>K928+0</f>
        <v>2192044.0099999998</v>
      </c>
    </row>
    <row r="931" spans="1:29" ht="54" x14ac:dyDescent="0.25">
      <c r="A931" s="54">
        <v>143</v>
      </c>
      <c r="B931" s="54" t="str">
        <f>Source!F496</f>
        <v>КА, п.94</v>
      </c>
      <c r="C931" s="54" t="s">
        <v>2691</v>
      </c>
      <c r="D931" s="55" t="str">
        <f>Source!H496</f>
        <v>ШТ</v>
      </c>
      <c r="E931" s="56">
        <f>Source!I496</f>
        <v>56</v>
      </c>
      <c r="F931" s="57">
        <f>Source!AL496</f>
        <v>3915.11</v>
      </c>
      <c r="G931" s="58" t="s">
        <v>3</v>
      </c>
      <c r="H931" s="56">
        <f>Source!AW497</f>
        <v>1</v>
      </c>
      <c r="I931" s="57">
        <f>Source!P496</f>
        <v>219246.16</v>
      </c>
      <c r="J931" s="56">
        <f>IF(Source!BC497&lt;&gt; 0, Source!BC497, 1)</f>
        <v>9.84</v>
      </c>
      <c r="K931" s="57">
        <f>Source!P497</f>
        <v>2157382.21</v>
      </c>
      <c r="Q931">
        <f>Source!X496</f>
        <v>0</v>
      </c>
      <c r="R931">
        <f>Source!X497</f>
        <v>0</v>
      </c>
      <c r="S931">
        <f>Source!Y496</f>
        <v>0</v>
      </c>
      <c r="T931">
        <f>Source!Y497</f>
        <v>0</v>
      </c>
      <c r="U931">
        <f>ROUND((175/100)*ROUND(Source!R496, 2), 2)</f>
        <v>0</v>
      </c>
      <c r="V931">
        <f>ROUND((0/100)*ROUND(Source!R497, 2), 2)</f>
        <v>0</v>
      </c>
      <c r="AC931">
        <v>3</v>
      </c>
    </row>
    <row r="932" spans="1:29" ht="14" x14ac:dyDescent="0.25">
      <c r="C932" s="59" t="s">
        <v>2592</v>
      </c>
      <c r="H932" s="60">
        <f>I931+0</f>
        <v>219246.16</v>
      </c>
      <c r="I932" s="60"/>
      <c r="J932" s="60">
        <f>K931+0</f>
        <v>2157382.21</v>
      </c>
      <c r="K932" s="60"/>
      <c r="O932" s="63">
        <f>I931+0</f>
        <v>219246.16</v>
      </c>
      <c r="P932" s="63">
        <f>K931+0</f>
        <v>2157382.21</v>
      </c>
    </row>
    <row r="934" spans="1:29" ht="28" x14ac:dyDescent="0.25">
      <c r="A934" s="47">
        <v>144</v>
      </c>
      <c r="B934" s="47" t="str">
        <f>Source!F498</f>
        <v>4.8-243-10</v>
      </c>
      <c r="C934" s="47" t="s">
        <v>683</v>
      </c>
      <c r="D934" s="49" t="str">
        <f>Source!H498</f>
        <v>100 шт.</v>
      </c>
      <c r="E934" s="48">
        <f>Source!I498</f>
        <v>4.7</v>
      </c>
      <c r="F934" s="51"/>
      <c r="G934" s="50"/>
      <c r="H934" s="48"/>
      <c r="I934" s="51"/>
      <c r="J934" s="48"/>
      <c r="K934" s="51"/>
      <c r="Q934">
        <f>Source!X498</f>
        <v>5216.37</v>
      </c>
      <c r="R934">
        <f>Source!X499</f>
        <v>293942.39</v>
      </c>
      <c r="S934">
        <f>Source!Y498</f>
        <v>2742.63</v>
      </c>
      <c r="T934">
        <f>Source!Y499</f>
        <v>154547.03</v>
      </c>
      <c r="U934">
        <f>ROUND((175/100)*ROUND(Source!R498, 2), 2)</f>
        <v>14.37</v>
      </c>
      <c r="V934">
        <f>ROUND((0/100)*ROUND(Source!R499, 2), 2)</f>
        <v>0</v>
      </c>
      <c r="AC934">
        <v>0</v>
      </c>
    </row>
    <row r="935" spans="1:29" x14ac:dyDescent="0.25">
      <c r="C935" s="64" t="str">
        <f>"Объем: "&amp;Source!I498&amp;"=470/"&amp;"100"</f>
        <v>Объем: 4,7=470/100</v>
      </c>
    </row>
    <row r="936" spans="1:29" ht="14.5" x14ac:dyDescent="0.25">
      <c r="A936" s="47"/>
      <c r="B936" s="47"/>
      <c r="C936" s="47" t="s">
        <v>2581</v>
      </c>
      <c r="D936" s="49"/>
      <c r="E936" s="48"/>
      <c r="F936" s="51">
        <f>Source!AO498</f>
        <v>909.3</v>
      </c>
      <c r="G936" s="52" t="s">
        <v>231</v>
      </c>
      <c r="H936" s="48">
        <f>Source!AV499</f>
        <v>1.0469999999999999</v>
      </c>
      <c r="I936" s="51">
        <f>Source!S498</f>
        <v>5369.49</v>
      </c>
      <c r="J936" s="48">
        <f>IF(Source!BA499&lt;&gt; 0, Source!BA499, 1)</f>
        <v>56.35</v>
      </c>
      <c r="K936" s="51">
        <f>Source!S499</f>
        <v>302570.76</v>
      </c>
    </row>
    <row r="937" spans="1:29" ht="14.5" x14ac:dyDescent="0.25">
      <c r="A937" s="47"/>
      <c r="B937" s="47"/>
      <c r="C937" s="47" t="s">
        <v>2583</v>
      </c>
      <c r="D937" s="49"/>
      <c r="E937" s="48"/>
      <c r="F937" s="51">
        <f>Source!AM498</f>
        <v>37.58</v>
      </c>
      <c r="G937" s="52" t="s">
        <v>231</v>
      </c>
      <c r="H937" s="48">
        <f>Source!AV499</f>
        <v>1.0469999999999999</v>
      </c>
      <c r="I937" s="51">
        <f>Source!Q498</f>
        <v>221.91</v>
      </c>
      <c r="J937" s="48">
        <f>IF(Source!BB499&lt;&gt; 0, Source!BB499, 1)</f>
        <v>14.34</v>
      </c>
      <c r="K937" s="51">
        <f>Source!Q499</f>
        <v>3182.19</v>
      </c>
    </row>
    <row r="938" spans="1:29" ht="14.5" x14ac:dyDescent="0.25">
      <c r="A938" s="47"/>
      <c r="B938" s="47"/>
      <c r="C938" s="47" t="s">
        <v>2584</v>
      </c>
      <c r="D938" s="49"/>
      <c r="E938" s="48"/>
      <c r="F938" s="51">
        <f>Source!AN498</f>
        <v>1.39</v>
      </c>
      <c r="G938" s="52" t="s">
        <v>231</v>
      </c>
      <c r="H938" s="48">
        <f>Source!AV499</f>
        <v>1.0469999999999999</v>
      </c>
      <c r="I938" s="53">
        <f>Source!R498</f>
        <v>8.2100000000000009</v>
      </c>
      <c r="J938" s="48">
        <f>IF(Source!BS499&lt;&gt; 0, Source!BS499, 1)</f>
        <v>56.35</v>
      </c>
      <c r="K938" s="53">
        <f>Source!R499</f>
        <v>462.63</v>
      </c>
    </row>
    <row r="939" spans="1:29" ht="14.5" x14ac:dyDescent="0.25">
      <c r="A939" s="47"/>
      <c r="B939" s="47"/>
      <c r="C939" s="47" t="s">
        <v>2594</v>
      </c>
      <c r="D939" s="49"/>
      <c r="E939" s="48"/>
      <c r="F939" s="51">
        <f>Source!AL498</f>
        <v>508.72</v>
      </c>
      <c r="G939" s="52" t="s">
        <v>3</v>
      </c>
      <c r="H939" s="48">
        <f>Source!AW499</f>
        <v>1</v>
      </c>
      <c r="I939" s="51">
        <f>Source!P498</f>
        <v>2390.98</v>
      </c>
      <c r="J939" s="48">
        <f>IF(Source!BC499&lt;&gt; 0, Source!BC499, 1)</f>
        <v>3.34</v>
      </c>
      <c r="K939" s="51">
        <f>Source!P499</f>
        <v>7985.87</v>
      </c>
    </row>
    <row r="940" spans="1:29" ht="56" x14ac:dyDescent="0.25">
      <c r="A940" s="47" t="s">
        <v>685</v>
      </c>
      <c r="B940" s="47" t="str">
        <f>Source!F500</f>
        <v>1.1-1-8146</v>
      </c>
      <c r="C940" s="47" t="s">
        <v>221</v>
      </c>
      <c r="D940" s="49" t="str">
        <f>Source!H500</f>
        <v>кг</v>
      </c>
      <c r="E940" s="48">
        <f>Source!I500</f>
        <v>12.69</v>
      </c>
      <c r="F940" s="51">
        <f>Source!AK500</f>
        <v>31.08</v>
      </c>
      <c r="G940" s="52" t="s">
        <v>3</v>
      </c>
      <c r="H940" s="48">
        <f>Source!AW501</f>
        <v>1</v>
      </c>
      <c r="I940" s="51">
        <f>Source!O500</f>
        <v>394.41</v>
      </c>
      <c r="J940" s="48">
        <f>IF(Source!BC501&lt;&gt; 0, Source!BC501, 1)</f>
        <v>3.59</v>
      </c>
      <c r="K940" s="51">
        <f>Source!O501</f>
        <v>1415.93</v>
      </c>
      <c r="Q940">
        <f>Source!X500</f>
        <v>0</v>
      </c>
      <c r="R940">
        <f>Source!X501</f>
        <v>0</v>
      </c>
      <c r="S940">
        <f>Source!Y500</f>
        <v>0</v>
      </c>
      <c r="T940">
        <f>Source!Y501</f>
        <v>0</v>
      </c>
      <c r="U940">
        <f>ROUND((175/100)*ROUND(Source!R500, 2), 2)</f>
        <v>0</v>
      </c>
      <c r="V940">
        <f>ROUND((0/100)*ROUND(Source!R501, 2), 2)</f>
        <v>0</v>
      </c>
      <c r="AC940">
        <v>3</v>
      </c>
    </row>
    <row r="941" spans="1:29" ht="14.5" x14ac:dyDescent="0.25">
      <c r="A941" s="47"/>
      <c r="B941" s="47"/>
      <c r="C941" s="47" t="s">
        <v>2585</v>
      </c>
      <c r="D941" s="49" t="s">
        <v>2586</v>
      </c>
      <c r="E941" s="48">
        <f>Source!BZ499</f>
        <v>97</v>
      </c>
      <c r="F941" s="51"/>
      <c r="G941" s="50"/>
      <c r="H941" s="48"/>
      <c r="I941" s="51">
        <f>SUM(Q934:Q940)</f>
        <v>5216.37</v>
      </c>
      <c r="J941" s="48">
        <f>Source!AT499</f>
        <v>97</v>
      </c>
      <c r="K941" s="51">
        <f>SUM(R934:R940)</f>
        <v>293942.39</v>
      </c>
    </row>
    <row r="942" spans="1:29" ht="14.5" x14ac:dyDescent="0.25">
      <c r="A942" s="47"/>
      <c r="B942" s="47"/>
      <c r="C942" s="47" t="s">
        <v>2587</v>
      </c>
      <c r="D942" s="49" t="s">
        <v>2586</v>
      </c>
      <c r="E942" s="48">
        <f>Source!CA499</f>
        <v>51</v>
      </c>
      <c r="F942" s="51"/>
      <c r="G942" s="50"/>
      <c r="H942" s="48"/>
      <c r="I942" s="51">
        <f>SUM(S934:S941)</f>
        <v>2742.63</v>
      </c>
      <c r="J942" s="48">
        <f>Source!AU499</f>
        <v>51</v>
      </c>
      <c r="K942" s="51">
        <f>SUM(T934:T941)</f>
        <v>154547.03</v>
      </c>
    </row>
    <row r="943" spans="1:29" ht="14.5" x14ac:dyDescent="0.25">
      <c r="A943" s="54"/>
      <c r="B943" s="54"/>
      <c r="C943" s="54" t="s">
        <v>2588</v>
      </c>
      <c r="D943" s="55" t="s">
        <v>2589</v>
      </c>
      <c r="E943" s="56">
        <f>Source!AQ498</f>
        <v>70</v>
      </c>
      <c r="F943" s="57"/>
      <c r="G943" s="58" t="s">
        <v>231</v>
      </c>
      <c r="H943" s="56">
        <f>Source!AV499</f>
        <v>1.0469999999999999</v>
      </c>
      <c r="I943" s="57">
        <f>Source!U498</f>
        <v>413.35559999999998</v>
      </c>
      <c r="J943" s="56"/>
      <c r="K943" s="57"/>
    </row>
    <row r="944" spans="1:29" ht="14" x14ac:dyDescent="0.25">
      <c r="C944" s="59" t="s">
        <v>2590</v>
      </c>
      <c r="H944" s="60">
        <f>I936+I937+I939+I941+I942+SUM(I940:I940)-SUMIF(AC940:AC940, 5, I940:I940)-SUMIF(AC940:AC940, 6, I940:I940)</f>
        <v>16335.79</v>
      </c>
      <c r="I944" s="60"/>
      <c r="J944" s="60">
        <f>K936+K937+K939+K941+K942+SUM(K940:K940)-SUMIF(AC940:AC940, 5, K940:K940)-SUMIF(AC940:AC940, 6, K940:K940)</f>
        <v>763644.17</v>
      </c>
      <c r="K944" s="60"/>
    </row>
    <row r="945" spans="1:29" ht="14" hidden="1" x14ac:dyDescent="0.25">
      <c r="C945" s="59" t="s">
        <v>2591</v>
      </c>
      <c r="H945" s="62">
        <f>SUMIF(AC940:AC940, 5, I940:I940)+SUMIF(AC940:AC940, 6, I940:I940)</f>
        <v>0</v>
      </c>
      <c r="I945" s="62"/>
      <c r="J945" s="62">
        <f>SUMIF(AC940:AC940, 5, K940:K940)+SUMIF(AC940:AC940, 6, K940:K940)</f>
        <v>0</v>
      </c>
      <c r="K945" s="62"/>
    </row>
    <row r="946" spans="1:29" ht="14" x14ac:dyDescent="0.25">
      <c r="C946" s="59" t="s">
        <v>2592</v>
      </c>
      <c r="H946" s="62">
        <f>I936+I937+I939+I941+I942+SUM(I940:I940)</f>
        <v>16335.79</v>
      </c>
      <c r="I946" s="62"/>
      <c r="J946" s="62">
        <f>K936+K937+K939+K941+K942+SUM(K940:K940)</f>
        <v>763644.17</v>
      </c>
      <c r="K946" s="62"/>
      <c r="O946" s="63">
        <f>I936+I937+I939+I941+I942+SUM(I940:I940)</f>
        <v>16335.79</v>
      </c>
      <c r="P946" s="63">
        <f>K936+K937+K939+K941+K942+SUM(K940:K940)</f>
        <v>763644.17</v>
      </c>
    </row>
    <row r="948" spans="1:29" ht="55" x14ac:dyDescent="0.25">
      <c r="A948" s="54">
        <v>145</v>
      </c>
      <c r="B948" s="54" t="str">
        <f>Source!F502</f>
        <v>КА, п.95</v>
      </c>
      <c r="C948" s="54" t="s">
        <v>2692</v>
      </c>
      <c r="D948" s="55" t="str">
        <f>Source!H502</f>
        <v>ШТ</v>
      </c>
      <c r="E948" s="56">
        <f>Source!I502</f>
        <v>470</v>
      </c>
      <c r="F948" s="57">
        <f>Source!AL502</f>
        <v>32.629999999999995</v>
      </c>
      <c r="G948" s="58" t="s">
        <v>3</v>
      </c>
      <c r="H948" s="56">
        <f>Source!AW503</f>
        <v>1</v>
      </c>
      <c r="I948" s="57">
        <f>Source!P502</f>
        <v>15336.1</v>
      </c>
      <c r="J948" s="56">
        <f>IF(Source!BC503&lt;&gt; 0, Source!BC503, 1)</f>
        <v>9.84</v>
      </c>
      <c r="K948" s="57">
        <f>Source!P503</f>
        <v>150907.22</v>
      </c>
      <c r="Q948">
        <f>Source!X502</f>
        <v>0</v>
      </c>
      <c r="R948">
        <f>Source!X503</f>
        <v>0</v>
      </c>
      <c r="S948">
        <f>Source!Y502</f>
        <v>0</v>
      </c>
      <c r="T948">
        <f>Source!Y503</f>
        <v>0</v>
      </c>
      <c r="U948">
        <f>ROUND((175/100)*ROUND(Source!R502, 2), 2)</f>
        <v>0</v>
      </c>
      <c r="V948">
        <f>ROUND((0/100)*ROUND(Source!R503, 2), 2)</f>
        <v>0</v>
      </c>
      <c r="AC948">
        <v>3</v>
      </c>
    </row>
    <row r="949" spans="1:29" ht="14" x14ac:dyDescent="0.25">
      <c r="C949" s="59" t="s">
        <v>2592</v>
      </c>
      <c r="H949" s="60">
        <f>I948+0</f>
        <v>15336.1</v>
      </c>
      <c r="I949" s="60"/>
      <c r="J949" s="60">
        <f>K948+0</f>
        <v>150907.22</v>
      </c>
      <c r="K949" s="60"/>
      <c r="O949" s="63">
        <f>I948+0</f>
        <v>15336.1</v>
      </c>
      <c r="P949" s="63">
        <f>K948+0</f>
        <v>150907.22</v>
      </c>
    </row>
    <row r="951" spans="1:29" ht="28" x14ac:dyDescent="0.25">
      <c r="A951" s="47">
        <v>146</v>
      </c>
      <c r="B951" s="47" t="str">
        <f>Source!F504</f>
        <v>4.8-333-7</v>
      </c>
      <c r="C951" s="47" t="s">
        <v>692</v>
      </c>
      <c r="D951" s="49" t="str">
        <f>Source!H504</f>
        <v>100 шт.</v>
      </c>
      <c r="E951" s="48">
        <f>Source!I504</f>
        <v>2.23</v>
      </c>
      <c r="F951" s="51"/>
      <c r="G951" s="50"/>
      <c r="H951" s="48"/>
      <c r="I951" s="51"/>
      <c r="J951" s="48"/>
      <c r="K951" s="51"/>
      <c r="Q951">
        <f>Source!X504</f>
        <v>572.62</v>
      </c>
      <c r="R951">
        <f>Source!X505</f>
        <v>32267.15</v>
      </c>
      <c r="S951">
        <f>Source!Y504</f>
        <v>301.07</v>
      </c>
      <c r="T951">
        <f>Source!Y505</f>
        <v>16965.2</v>
      </c>
      <c r="U951">
        <f>ROUND((175/100)*ROUND(Source!R504, 2), 2)</f>
        <v>0.63</v>
      </c>
      <c r="V951">
        <f>ROUND((0/100)*ROUND(Source!R505, 2), 2)</f>
        <v>0</v>
      </c>
      <c r="AC951">
        <v>0</v>
      </c>
    </row>
    <row r="952" spans="1:29" x14ac:dyDescent="0.25">
      <c r="C952" s="64" t="str">
        <f>"Объем: "&amp;Source!I504&amp;"=223/"&amp;"100"</f>
        <v>Объем: 2,23=223/100</v>
      </c>
    </row>
    <row r="953" spans="1:29" ht="14.5" x14ac:dyDescent="0.25">
      <c r="A953" s="47"/>
      <c r="B953" s="47"/>
      <c r="C953" s="47" t="s">
        <v>2581</v>
      </c>
      <c r="D953" s="49"/>
      <c r="E953" s="48"/>
      <c r="F953" s="51">
        <f>Source!AO504</f>
        <v>210.57</v>
      </c>
      <c r="G953" s="52" t="s">
        <v>231</v>
      </c>
      <c r="H953" s="48">
        <f>Source!AV505</f>
        <v>1.0469999999999999</v>
      </c>
      <c r="I953" s="51">
        <f>Source!S504</f>
        <v>589.97</v>
      </c>
      <c r="J953" s="48">
        <f>IF(Source!BA505&lt;&gt; 0, Source!BA505, 1)</f>
        <v>56.35</v>
      </c>
      <c r="K953" s="51">
        <f>Source!S505</f>
        <v>33244.81</v>
      </c>
    </row>
    <row r="954" spans="1:29" ht="14.5" x14ac:dyDescent="0.25">
      <c r="A954" s="47"/>
      <c r="B954" s="47"/>
      <c r="C954" s="47" t="s">
        <v>2583</v>
      </c>
      <c r="D954" s="49"/>
      <c r="E954" s="48"/>
      <c r="F954" s="51">
        <f>Source!AM504</f>
        <v>0.83</v>
      </c>
      <c r="G954" s="52" t="s">
        <v>231</v>
      </c>
      <c r="H954" s="48">
        <f>Source!AV505</f>
        <v>1.0469999999999999</v>
      </c>
      <c r="I954" s="51">
        <f>Source!Q504</f>
        <v>2.33</v>
      </c>
      <c r="J954" s="48">
        <f>IF(Source!BB505&lt;&gt; 0, Source!BB505, 1)</f>
        <v>17.100000000000001</v>
      </c>
      <c r="K954" s="51">
        <f>Source!Q505</f>
        <v>39.840000000000003</v>
      </c>
    </row>
    <row r="955" spans="1:29" ht="14.5" x14ac:dyDescent="0.25">
      <c r="A955" s="47"/>
      <c r="B955" s="47"/>
      <c r="C955" s="47" t="s">
        <v>2584</v>
      </c>
      <c r="D955" s="49"/>
      <c r="E955" s="48"/>
      <c r="F955" s="51">
        <f>Source!AN504</f>
        <v>0.13</v>
      </c>
      <c r="G955" s="52" t="s">
        <v>231</v>
      </c>
      <c r="H955" s="48">
        <f>Source!AV505</f>
        <v>1.0469999999999999</v>
      </c>
      <c r="I955" s="53">
        <f>Source!R504</f>
        <v>0.36</v>
      </c>
      <c r="J955" s="48">
        <f>IF(Source!BS505&lt;&gt; 0, Source!BS505, 1)</f>
        <v>56.35</v>
      </c>
      <c r="K955" s="53">
        <f>Source!R505</f>
        <v>20.29</v>
      </c>
    </row>
    <row r="956" spans="1:29" ht="84" x14ac:dyDescent="0.25">
      <c r="A956" s="47" t="s">
        <v>694</v>
      </c>
      <c r="B956" s="47" t="str">
        <f>Source!F506</f>
        <v>1.21-5-1066</v>
      </c>
      <c r="C956" s="47" t="s">
        <v>696</v>
      </c>
      <c r="D956" s="49" t="str">
        <f>Source!H506</f>
        <v>шт.</v>
      </c>
      <c r="E956" s="48">
        <f>Source!I506</f>
        <v>227.46</v>
      </c>
      <c r="F956" s="51">
        <f>Source!AK506</f>
        <v>28.92</v>
      </c>
      <c r="G956" s="52" t="s">
        <v>3</v>
      </c>
      <c r="H956" s="48">
        <f>Source!AW507</f>
        <v>1</v>
      </c>
      <c r="I956" s="51">
        <f>Source!O506</f>
        <v>6578.14</v>
      </c>
      <c r="J956" s="48">
        <f>IF(Source!BC507&lt;&gt; 0, Source!BC507, 1)</f>
        <v>8.2100000000000009</v>
      </c>
      <c r="K956" s="51">
        <f>Source!O507</f>
        <v>54006.53</v>
      </c>
      <c r="Q956">
        <f>Source!X506</f>
        <v>0</v>
      </c>
      <c r="R956">
        <f>Source!X507</f>
        <v>0</v>
      </c>
      <c r="S956">
        <f>Source!Y506</f>
        <v>0</v>
      </c>
      <c r="T956">
        <f>Source!Y507</f>
        <v>0</v>
      </c>
      <c r="U956">
        <f>ROUND((175/100)*ROUND(Source!R506, 2), 2)</f>
        <v>0</v>
      </c>
      <c r="V956">
        <f>ROUND((0/100)*ROUND(Source!R507, 2), 2)</f>
        <v>0</v>
      </c>
      <c r="AC956">
        <v>3</v>
      </c>
    </row>
    <row r="957" spans="1:29" ht="14.5" x14ac:dyDescent="0.25">
      <c r="A957" s="47"/>
      <c r="B957" s="47"/>
      <c r="C957" s="47" t="s">
        <v>2585</v>
      </c>
      <c r="D957" s="49" t="s">
        <v>2586</v>
      </c>
      <c r="E957" s="48">
        <f>Source!BZ505</f>
        <v>97</v>
      </c>
      <c r="F957" s="51"/>
      <c r="G957" s="50"/>
      <c r="H957" s="48"/>
      <c r="I957" s="51">
        <f>SUM(Q951:Q956)</f>
        <v>572.62</v>
      </c>
      <c r="J957" s="48">
        <f>Source!AT505</f>
        <v>97</v>
      </c>
      <c r="K957" s="51">
        <f>SUM(R951:R956)</f>
        <v>32267.15</v>
      </c>
    </row>
    <row r="958" spans="1:29" ht="14.5" x14ac:dyDescent="0.25">
      <c r="A958" s="47"/>
      <c r="B958" s="47"/>
      <c r="C958" s="47" t="s">
        <v>2587</v>
      </c>
      <c r="D958" s="49" t="s">
        <v>2586</v>
      </c>
      <c r="E958" s="48">
        <f>Source!CA505</f>
        <v>51</v>
      </c>
      <c r="F958" s="51"/>
      <c r="G958" s="50"/>
      <c r="H958" s="48"/>
      <c r="I958" s="51">
        <f>SUM(S951:S957)</f>
        <v>301.07</v>
      </c>
      <c r="J958" s="48">
        <f>Source!AU505</f>
        <v>51</v>
      </c>
      <c r="K958" s="51">
        <f>SUM(T951:T957)</f>
        <v>16965.2</v>
      </c>
    </row>
    <row r="959" spans="1:29" ht="14.5" x14ac:dyDescent="0.25">
      <c r="A959" s="54"/>
      <c r="B959" s="54"/>
      <c r="C959" s="54" t="s">
        <v>2588</v>
      </c>
      <c r="D959" s="55" t="s">
        <v>2589</v>
      </c>
      <c r="E959" s="56">
        <f>Source!AQ504</f>
        <v>18.84</v>
      </c>
      <c r="F959" s="57"/>
      <c r="G959" s="58" t="s">
        <v>231</v>
      </c>
      <c r="H959" s="56">
        <f>Source!AV505</f>
        <v>1.0469999999999999</v>
      </c>
      <c r="I959" s="57">
        <f>Source!U504</f>
        <v>52.785384479999998</v>
      </c>
      <c r="J959" s="56"/>
      <c r="K959" s="57"/>
    </row>
    <row r="960" spans="1:29" ht="14" x14ac:dyDescent="0.25">
      <c r="C960" s="59" t="s">
        <v>2590</v>
      </c>
      <c r="H960" s="60">
        <f>I953+I954+I957+I958+SUM(I956:I956)-SUMIF(AC956:AC956, 5, I956:I956)-SUMIF(AC956:AC956, 6, I956:I956)</f>
        <v>8044.13</v>
      </c>
      <c r="I960" s="60"/>
      <c r="J960" s="60">
        <f>K953+K954+K957+K958+SUM(K956:K956)-SUMIF(AC956:AC956, 5, K956:K956)-SUMIF(AC956:AC956, 6, K956:K956)</f>
        <v>136523.52999999997</v>
      </c>
      <c r="K960" s="60"/>
    </row>
    <row r="961" spans="1:29" ht="14" hidden="1" x14ac:dyDescent="0.25">
      <c r="C961" s="59" t="s">
        <v>2591</v>
      </c>
      <c r="H961" s="62">
        <f>SUMIF(AC956:AC956, 5, I956:I956)+SUMIF(AC956:AC956, 6, I956:I956)</f>
        <v>0</v>
      </c>
      <c r="I961" s="62"/>
      <c r="J961" s="62">
        <f>SUMIF(AC956:AC956, 5, K956:K956)+SUMIF(AC956:AC956, 6, K956:K956)</f>
        <v>0</v>
      </c>
      <c r="K961" s="62"/>
    </row>
    <row r="962" spans="1:29" ht="14" x14ac:dyDescent="0.25">
      <c r="C962" s="59" t="s">
        <v>2592</v>
      </c>
      <c r="H962" s="62">
        <f>I953+I954+I957+I958+SUM(I956:I956)</f>
        <v>8044.13</v>
      </c>
      <c r="I962" s="62"/>
      <c r="J962" s="62">
        <f>K953+K954+K957+K958+SUM(K956:K956)</f>
        <v>136523.52999999997</v>
      </c>
      <c r="K962" s="62"/>
      <c r="O962" s="63">
        <f>I953+I954+I957+I958+SUM(I956:I956)</f>
        <v>8044.13</v>
      </c>
      <c r="P962" s="63">
        <f>K953+K954+K957+K958+SUM(K956:K956)</f>
        <v>136523.52999999997</v>
      </c>
    </row>
    <row r="964" spans="1:29" ht="28" x14ac:dyDescent="0.25">
      <c r="A964" s="47">
        <v>147</v>
      </c>
      <c r="B964" s="47" t="str">
        <f>Source!F508</f>
        <v>4.10-1-13</v>
      </c>
      <c r="C964" s="47" t="s">
        <v>700</v>
      </c>
      <c r="D964" s="49" t="str">
        <f>Source!H508</f>
        <v>1 рамка</v>
      </c>
      <c r="E964" s="48">
        <f>Source!I508</f>
        <v>102</v>
      </c>
      <c r="F964" s="51"/>
      <c r="G964" s="50"/>
      <c r="H964" s="48"/>
      <c r="I964" s="51"/>
      <c r="J964" s="48"/>
      <c r="K964" s="51"/>
      <c r="Q964">
        <f>Source!X508</f>
        <v>167.24</v>
      </c>
      <c r="R964">
        <f>Source!X509</f>
        <v>9423.86</v>
      </c>
      <c r="S964">
        <f>Source!Y508</f>
        <v>85.48</v>
      </c>
      <c r="T964">
        <f>Source!Y509</f>
        <v>4816.6400000000003</v>
      </c>
      <c r="U964">
        <f>ROUND((175/100)*ROUND(Source!R508, 2), 2)</f>
        <v>0</v>
      </c>
      <c r="V964">
        <f>ROUND((0/100)*ROUND(Source!R509, 2), 2)</f>
        <v>0</v>
      </c>
      <c r="AC964">
        <v>0</v>
      </c>
    </row>
    <row r="965" spans="1:29" x14ac:dyDescent="0.25">
      <c r="C965" s="64" t="str">
        <f>"Объем: "&amp;Source!I508&amp;"=89+"&amp;"9+"&amp;"4"</f>
        <v>Объем: 102=89+9+4</v>
      </c>
    </row>
    <row r="966" spans="1:29" ht="14.5" x14ac:dyDescent="0.25">
      <c r="A966" s="47"/>
      <c r="B966" s="47"/>
      <c r="C966" s="47" t="s">
        <v>2581</v>
      </c>
      <c r="D966" s="49"/>
      <c r="E966" s="48"/>
      <c r="F966" s="51">
        <f>Source!AO508</f>
        <v>1.45</v>
      </c>
      <c r="G966" s="52" t="s">
        <v>231</v>
      </c>
      <c r="H966" s="48">
        <f>Source!AV509</f>
        <v>1.0469999999999999</v>
      </c>
      <c r="I966" s="51">
        <f>Source!S508</f>
        <v>185.82</v>
      </c>
      <c r="J966" s="48">
        <f>IF(Source!BA509&lt;&gt; 0, Source!BA509, 1)</f>
        <v>56.35</v>
      </c>
      <c r="K966" s="51">
        <f>Source!S509</f>
        <v>10470.959999999999</v>
      </c>
    </row>
    <row r="967" spans="1:29" ht="14.5" x14ac:dyDescent="0.25">
      <c r="A967" s="47"/>
      <c r="B967" s="47"/>
      <c r="C967" s="47" t="s">
        <v>2585</v>
      </c>
      <c r="D967" s="49" t="s">
        <v>2586</v>
      </c>
      <c r="E967" s="48">
        <f>Source!BZ509</f>
        <v>90</v>
      </c>
      <c r="F967" s="51"/>
      <c r="G967" s="50"/>
      <c r="H967" s="48"/>
      <c r="I967" s="51">
        <f>SUM(Q964:Q966)</f>
        <v>167.24</v>
      </c>
      <c r="J967" s="48">
        <f>Source!AT509</f>
        <v>90</v>
      </c>
      <c r="K967" s="51">
        <f>SUM(R964:R966)</f>
        <v>9423.86</v>
      </c>
    </row>
    <row r="968" spans="1:29" ht="14.5" x14ac:dyDescent="0.25">
      <c r="A968" s="47"/>
      <c r="B968" s="47"/>
      <c r="C968" s="47" t="s">
        <v>2587</v>
      </c>
      <c r="D968" s="49" t="s">
        <v>2586</v>
      </c>
      <c r="E968" s="48">
        <f>Source!CA509</f>
        <v>46</v>
      </c>
      <c r="F968" s="51"/>
      <c r="G968" s="50"/>
      <c r="H968" s="48"/>
      <c r="I968" s="51">
        <f>SUM(S964:S967)</f>
        <v>85.48</v>
      </c>
      <c r="J968" s="48">
        <f>Source!AU509</f>
        <v>46</v>
      </c>
      <c r="K968" s="51">
        <f>SUM(T964:T967)</f>
        <v>4816.6400000000003</v>
      </c>
    </row>
    <row r="969" spans="1:29" ht="14.5" x14ac:dyDescent="0.25">
      <c r="A969" s="54"/>
      <c r="B969" s="54"/>
      <c r="C969" s="54" t="s">
        <v>2588</v>
      </c>
      <c r="D969" s="55" t="s">
        <v>2589</v>
      </c>
      <c r="E969" s="56">
        <f>Source!AQ508</f>
        <v>0.13</v>
      </c>
      <c r="F969" s="57"/>
      <c r="G969" s="58" t="s">
        <v>231</v>
      </c>
      <c r="H969" s="56">
        <f>Source!AV509</f>
        <v>1.0469999999999999</v>
      </c>
      <c r="I969" s="57">
        <f>Source!U508</f>
        <v>16.659863999999999</v>
      </c>
      <c r="J969" s="56"/>
      <c r="K969" s="57"/>
    </row>
    <row r="970" spans="1:29" ht="14" x14ac:dyDescent="0.25">
      <c r="C970" s="59" t="s">
        <v>2590</v>
      </c>
      <c r="H970" s="60">
        <f>I966+I967+I968+0-0-0</f>
        <v>438.54</v>
      </c>
      <c r="I970" s="60"/>
      <c r="J970" s="60">
        <f>K966+K967+K968+0-0-0</f>
        <v>24711.46</v>
      </c>
      <c r="K970" s="60"/>
    </row>
    <row r="971" spans="1:29" ht="14" hidden="1" x14ac:dyDescent="0.25">
      <c r="C971" s="59" t="s">
        <v>2591</v>
      </c>
      <c r="H971" s="62">
        <f>0+0</f>
        <v>0</v>
      </c>
      <c r="I971" s="62"/>
      <c r="J971" s="62">
        <f>0+0</f>
        <v>0</v>
      </c>
      <c r="K971" s="62"/>
    </row>
    <row r="972" spans="1:29" ht="14" x14ac:dyDescent="0.25">
      <c r="C972" s="59" t="s">
        <v>2592</v>
      </c>
      <c r="H972" s="62">
        <f>I966+I967+I968+0</f>
        <v>438.54</v>
      </c>
      <c r="I972" s="62"/>
      <c r="J972" s="62">
        <f>K966+K967+K968+0</f>
        <v>24711.46</v>
      </c>
      <c r="K972" s="62"/>
      <c r="O972" s="63">
        <f>I966+I967+I968+0</f>
        <v>438.54</v>
      </c>
      <c r="P972" s="63">
        <f>K966+K967+K968+0</f>
        <v>24711.46</v>
      </c>
    </row>
    <row r="974" spans="1:29" ht="70" x14ac:dyDescent="0.25">
      <c r="A974" s="54">
        <v>148</v>
      </c>
      <c r="B974" s="54" t="str">
        <f>Source!F510</f>
        <v>1.21-5-2552</v>
      </c>
      <c r="C974" s="54" t="s">
        <v>705</v>
      </c>
      <c r="D974" s="55" t="str">
        <f>Source!H510</f>
        <v>шт.</v>
      </c>
      <c r="E974" s="56">
        <f>Source!I510</f>
        <v>89</v>
      </c>
      <c r="F974" s="57">
        <f>Source!AL510</f>
        <v>15.27</v>
      </c>
      <c r="G974" s="58" t="s">
        <v>3</v>
      </c>
      <c r="H974" s="56">
        <f>Source!AW511</f>
        <v>1</v>
      </c>
      <c r="I974" s="57">
        <f>Source!P510</f>
        <v>1359.03</v>
      </c>
      <c r="J974" s="56">
        <f>IF(Source!BC511&lt;&gt; 0, Source!BC511, 1)</f>
        <v>9.86</v>
      </c>
      <c r="K974" s="57">
        <f>Source!P511</f>
        <v>13400.04</v>
      </c>
      <c r="Q974">
        <f>Source!X510</f>
        <v>0</v>
      </c>
      <c r="R974">
        <f>Source!X511</f>
        <v>0</v>
      </c>
      <c r="S974">
        <f>Source!Y510</f>
        <v>0</v>
      </c>
      <c r="T974">
        <f>Source!Y511</f>
        <v>0</v>
      </c>
      <c r="U974">
        <f>ROUND((175/100)*ROUND(Source!R510, 2), 2)</f>
        <v>0</v>
      </c>
      <c r="V974">
        <f>ROUND((0/100)*ROUND(Source!R511, 2), 2)</f>
        <v>0</v>
      </c>
      <c r="AC974">
        <v>3</v>
      </c>
    </row>
    <row r="975" spans="1:29" ht="14" x14ac:dyDescent="0.25">
      <c r="C975" s="59" t="s">
        <v>2592</v>
      </c>
      <c r="H975" s="60">
        <f>I974+0</f>
        <v>1359.03</v>
      </c>
      <c r="I975" s="60"/>
      <c r="J975" s="60">
        <f>K974+0</f>
        <v>13400.04</v>
      </c>
      <c r="K975" s="60"/>
      <c r="O975" s="63">
        <f>I974+0</f>
        <v>1359.03</v>
      </c>
      <c r="P975" s="63">
        <f>K974+0</f>
        <v>13400.04</v>
      </c>
    </row>
    <row r="977" spans="1:29" ht="70" x14ac:dyDescent="0.25">
      <c r="A977" s="54">
        <v>149</v>
      </c>
      <c r="B977" s="54" t="str">
        <f>Source!F512</f>
        <v>1.21-5-2553</v>
      </c>
      <c r="C977" s="54" t="s">
        <v>709</v>
      </c>
      <c r="D977" s="55" t="str">
        <f>Source!H512</f>
        <v>шт.</v>
      </c>
      <c r="E977" s="56">
        <f>Source!I512</f>
        <v>9</v>
      </c>
      <c r="F977" s="57">
        <f>Source!AL512</f>
        <v>27.48</v>
      </c>
      <c r="G977" s="58" t="s">
        <v>3</v>
      </c>
      <c r="H977" s="56">
        <f>Source!AW513</f>
        <v>1</v>
      </c>
      <c r="I977" s="57">
        <f>Source!P512</f>
        <v>247.32</v>
      </c>
      <c r="J977" s="56">
        <f>IF(Source!BC513&lt;&gt; 0, Source!BC513, 1)</f>
        <v>9.86</v>
      </c>
      <c r="K977" s="57">
        <f>Source!P513</f>
        <v>2438.58</v>
      </c>
      <c r="Q977">
        <f>Source!X512</f>
        <v>0</v>
      </c>
      <c r="R977">
        <f>Source!X513</f>
        <v>0</v>
      </c>
      <c r="S977">
        <f>Source!Y512</f>
        <v>0</v>
      </c>
      <c r="T977">
        <f>Source!Y513</f>
        <v>0</v>
      </c>
      <c r="U977">
        <f>ROUND((175/100)*ROUND(Source!R512, 2), 2)</f>
        <v>0</v>
      </c>
      <c r="V977">
        <f>ROUND((0/100)*ROUND(Source!R513, 2), 2)</f>
        <v>0</v>
      </c>
      <c r="AC977">
        <v>3</v>
      </c>
    </row>
    <row r="978" spans="1:29" ht="14" x14ac:dyDescent="0.25">
      <c r="C978" s="59" t="s">
        <v>2592</v>
      </c>
      <c r="H978" s="60">
        <f>I977+0</f>
        <v>247.32</v>
      </c>
      <c r="I978" s="60"/>
      <c r="J978" s="60">
        <f>K977+0</f>
        <v>2438.58</v>
      </c>
      <c r="K978" s="60"/>
      <c r="O978" s="63">
        <f>I977+0</f>
        <v>247.32</v>
      </c>
      <c r="P978" s="63">
        <f>K977+0</f>
        <v>2438.58</v>
      </c>
    </row>
    <row r="980" spans="1:29" ht="70" x14ac:dyDescent="0.25">
      <c r="A980" s="54">
        <v>150</v>
      </c>
      <c r="B980" s="54" t="str">
        <f>Source!F514</f>
        <v>1.21-5-2549</v>
      </c>
      <c r="C980" s="54" t="s">
        <v>713</v>
      </c>
      <c r="D980" s="55" t="str">
        <f>Source!H514</f>
        <v>шт.</v>
      </c>
      <c r="E980" s="56">
        <f>Source!I514</f>
        <v>4</v>
      </c>
      <c r="F980" s="57">
        <f>Source!AL514</f>
        <v>23.63</v>
      </c>
      <c r="G980" s="58" t="s">
        <v>3</v>
      </c>
      <c r="H980" s="56">
        <f>Source!AW515</f>
        <v>1</v>
      </c>
      <c r="I980" s="57">
        <f>Source!P514</f>
        <v>94.52</v>
      </c>
      <c r="J980" s="56">
        <f>IF(Source!BC515&lt;&gt; 0, Source!BC515, 1)</f>
        <v>9.86</v>
      </c>
      <c r="K980" s="57">
        <f>Source!P515</f>
        <v>931.97</v>
      </c>
      <c r="Q980">
        <f>Source!X514</f>
        <v>0</v>
      </c>
      <c r="R980">
        <f>Source!X515</f>
        <v>0</v>
      </c>
      <c r="S980">
        <f>Source!Y514</f>
        <v>0</v>
      </c>
      <c r="T980">
        <f>Source!Y515</f>
        <v>0</v>
      </c>
      <c r="U980">
        <f>ROUND((175/100)*ROUND(Source!R514, 2), 2)</f>
        <v>0</v>
      </c>
      <c r="V980">
        <f>ROUND((0/100)*ROUND(Source!R515, 2), 2)</f>
        <v>0</v>
      </c>
      <c r="AC980">
        <v>3</v>
      </c>
    </row>
    <row r="981" spans="1:29" ht="14" x14ac:dyDescent="0.25">
      <c r="C981" s="59" t="s">
        <v>2592</v>
      </c>
      <c r="H981" s="60">
        <f>I980+0</f>
        <v>94.52</v>
      </c>
      <c r="I981" s="60"/>
      <c r="J981" s="60">
        <f>K980+0</f>
        <v>931.97</v>
      </c>
      <c r="K981" s="60"/>
      <c r="O981" s="63">
        <f>I980+0</f>
        <v>94.52</v>
      </c>
      <c r="P981" s="63">
        <f>K980+0</f>
        <v>931.97</v>
      </c>
    </row>
    <row r="983" spans="1:29" ht="28" x14ac:dyDescent="0.25">
      <c r="A983" s="47">
        <v>151</v>
      </c>
      <c r="B983" s="47" t="str">
        <f>Source!F516</f>
        <v>4.8-332-1</v>
      </c>
      <c r="C983" s="47" t="s">
        <v>716</v>
      </c>
      <c r="D983" s="49" t="str">
        <f>Source!H516</f>
        <v>100 шт.</v>
      </c>
      <c r="E983" s="48">
        <f>Source!I516</f>
        <v>4.0199999999999996</v>
      </c>
      <c r="F983" s="51"/>
      <c r="G983" s="50"/>
      <c r="H983" s="48"/>
      <c r="I983" s="51"/>
      <c r="J983" s="48"/>
      <c r="K983" s="51"/>
      <c r="Q983">
        <f>Source!X516</f>
        <v>1685.04</v>
      </c>
      <c r="R983">
        <f>Source!X517</f>
        <v>94951.75</v>
      </c>
      <c r="S983">
        <f>Source!Y516</f>
        <v>885.95</v>
      </c>
      <c r="T983">
        <f>Source!Y517</f>
        <v>49923.08</v>
      </c>
      <c r="U983">
        <f>ROUND((175/100)*ROUND(Source!R516, 2), 2)</f>
        <v>1.1599999999999999</v>
      </c>
      <c r="V983">
        <f>ROUND((0/100)*ROUND(Source!R517, 2), 2)</f>
        <v>0</v>
      </c>
      <c r="AC983">
        <v>0</v>
      </c>
    </row>
    <row r="984" spans="1:29" x14ac:dyDescent="0.25">
      <c r="C984" s="64" t="str">
        <f>"Объем: "&amp;Source!I516&amp;"=402/"&amp;"100"</f>
        <v>Объем: 4,02=402/100</v>
      </c>
    </row>
    <row r="985" spans="1:29" ht="14.5" x14ac:dyDescent="0.25">
      <c r="A985" s="47"/>
      <c r="B985" s="47"/>
      <c r="C985" s="47" t="s">
        <v>2581</v>
      </c>
      <c r="D985" s="49"/>
      <c r="E985" s="48"/>
      <c r="F985" s="51">
        <f>Source!AO516</f>
        <v>343.81</v>
      </c>
      <c r="G985" s="52" t="s">
        <v>231</v>
      </c>
      <c r="H985" s="48">
        <f>Source!AV517</f>
        <v>1.0469999999999999</v>
      </c>
      <c r="I985" s="51">
        <f>Source!S516</f>
        <v>1736.49</v>
      </c>
      <c r="J985" s="48">
        <f>IF(Source!BA517&lt;&gt; 0, Source!BA517, 1)</f>
        <v>56.35</v>
      </c>
      <c r="K985" s="51">
        <f>Source!S517</f>
        <v>97851.21</v>
      </c>
    </row>
    <row r="986" spans="1:29" ht="14.5" x14ac:dyDescent="0.25">
      <c r="A986" s="47"/>
      <c r="B986" s="47"/>
      <c r="C986" s="47" t="s">
        <v>2583</v>
      </c>
      <c r="D986" s="49"/>
      <c r="E986" s="48"/>
      <c r="F986" s="51">
        <f>Source!AM516</f>
        <v>15.17</v>
      </c>
      <c r="G986" s="52" t="s">
        <v>231</v>
      </c>
      <c r="H986" s="48">
        <f>Source!AV517</f>
        <v>1.0469999999999999</v>
      </c>
      <c r="I986" s="51">
        <f>Source!Q516</f>
        <v>76.62</v>
      </c>
      <c r="J986" s="48">
        <f>IF(Source!BB517&lt;&gt; 0, Source!BB517, 1)</f>
        <v>9.9700000000000006</v>
      </c>
      <c r="K986" s="51">
        <f>Source!Q517</f>
        <v>763.9</v>
      </c>
    </row>
    <row r="987" spans="1:29" ht="14.5" x14ac:dyDescent="0.25">
      <c r="A987" s="47"/>
      <c r="B987" s="47"/>
      <c r="C987" s="47" t="s">
        <v>2584</v>
      </c>
      <c r="D987" s="49"/>
      <c r="E987" s="48"/>
      <c r="F987" s="51">
        <f>Source!AN516</f>
        <v>0.13</v>
      </c>
      <c r="G987" s="52" t="s">
        <v>231</v>
      </c>
      <c r="H987" s="48">
        <f>Source!AV517</f>
        <v>1.0469999999999999</v>
      </c>
      <c r="I987" s="53">
        <f>Source!R516</f>
        <v>0.66</v>
      </c>
      <c r="J987" s="48">
        <f>IF(Source!BS517&lt;&gt; 0, Source!BS517, 1)</f>
        <v>56.35</v>
      </c>
      <c r="K987" s="53">
        <f>Source!R517</f>
        <v>37.19</v>
      </c>
    </row>
    <row r="988" spans="1:29" ht="14.5" x14ac:dyDescent="0.25">
      <c r="A988" s="47"/>
      <c r="B988" s="47"/>
      <c r="C988" s="47" t="s">
        <v>2594</v>
      </c>
      <c r="D988" s="49"/>
      <c r="E988" s="48"/>
      <c r="F988" s="51">
        <f>Source!AL516</f>
        <v>1533.97</v>
      </c>
      <c r="G988" s="52" t="s">
        <v>3</v>
      </c>
      <c r="H988" s="48">
        <f>Source!AW517</f>
        <v>1</v>
      </c>
      <c r="I988" s="51">
        <f>Source!P516</f>
        <v>6166.56</v>
      </c>
      <c r="J988" s="48">
        <f>IF(Source!BC517&lt;&gt; 0, Source!BC517, 1)</f>
        <v>2.84</v>
      </c>
      <c r="K988" s="51">
        <f>Source!P517</f>
        <v>17513.03</v>
      </c>
    </row>
    <row r="989" spans="1:29" ht="70" x14ac:dyDescent="0.25">
      <c r="A989" s="47" t="s">
        <v>717</v>
      </c>
      <c r="B989" s="47" t="str">
        <f>Source!F518</f>
        <v>1.21-5-2528</v>
      </c>
      <c r="C989" s="47" t="s">
        <v>719</v>
      </c>
      <c r="D989" s="49" t="str">
        <f>Source!H518</f>
        <v>шт.</v>
      </c>
      <c r="E989" s="48">
        <f>Source!I518</f>
        <v>410.04</v>
      </c>
      <c r="F989" s="51">
        <f>Source!AK518</f>
        <v>4.04</v>
      </c>
      <c r="G989" s="52" t="s">
        <v>3</v>
      </c>
      <c r="H989" s="48">
        <f>Source!AW519</f>
        <v>1</v>
      </c>
      <c r="I989" s="51">
        <f>Source!O518</f>
        <v>1656.56</v>
      </c>
      <c r="J989" s="48">
        <f>IF(Source!BC519&lt;&gt; 0, Source!BC519, 1)</f>
        <v>6.12</v>
      </c>
      <c r="K989" s="51">
        <f>Source!O519</f>
        <v>10138.15</v>
      </c>
      <c r="Q989">
        <f>Source!X518</f>
        <v>0</v>
      </c>
      <c r="R989">
        <f>Source!X519</f>
        <v>0</v>
      </c>
      <c r="S989">
        <f>Source!Y518</f>
        <v>0</v>
      </c>
      <c r="T989">
        <f>Source!Y519</f>
        <v>0</v>
      </c>
      <c r="U989">
        <f>ROUND((175/100)*ROUND(Source!R518, 2), 2)</f>
        <v>0</v>
      </c>
      <c r="V989">
        <f>ROUND((0/100)*ROUND(Source!R519, 2), 2)</f>
        <v>0</v>
      </c>
      <c r="AC989">
        <v>3</v>
      </c>
    </row>
    <row r="990" spans="1:29" ht="14.5" x14ac:dyDescent="0.25">
      <c r="A990" s="47"/>
      <c r="B990" s="47"/>
      <c r="C990" s="47" t="s">
        <v>2585</v>
      </c>
      <c r="D990" s="49" t="s">
        <v>2586</v>
      </c>
      <c r="E990" s="48">
        <f>Source!BZ517</f>
        <v>97</v>
      </c>
      <c r="F990" s="51"/>
      <c r="G990" s="50"/>
      <c r="H990" s="48"/>
      <c r="I990" s="51">
        <f>SUM(Q983:Q989)</f>
        <v>1685.04</v>
      </c>
      <c r="J990" s="48">
        <f>Source!AT517</f>
        <v>97</v>
      </c>
      <c r="K990" s="51">
        <f>SUM(R983:R989)</f>
        <v>94951.75</v>
      </c>
    </row>
    <row r="991" spans="1:29" ht="14.5" x14ac:dyDescent="0.25">
      <c r="A991" s="47"/>
      <c r="B991" s="47"/>
      <c r="C991" s="47" t="s">
        <v>2587</v>
      </c>
      <c r="D991" s="49" t="s">
        <v>2586</v>
      </c>
      <c r="E991" s="48">
        <f>Source!CA517</f>
        <v>51</v>
      </c>
      <c r="F991" s="51"/>
      <c r="G991" s="50"/>
      <c r="H991" s="48"/>
      <c r="I991" s="51">
        <f>SUM(S983:S990)</f>
        <v>885.95</v>
      </c>
      <c r="J991" s="48">
        <f>Source!AU517</f>
        <v>51</v>
      </c>
      <c r="K991" s="51">
        <f>SUM(T983:T990)</f>
        <v>49923.08</v>
      </c>
    </row>
    <row r="992" spans="1:29" ht="14.5" x14ac:dyDescent="0.25">
      <c r="A992" s="54"/>
      <c r="B992" s="54"/>
      <c r="C992" s="54" t="s">
        <v>2588</v>
      </c>
      <c r="D992" s="55" t="s">
        <v>2589</v>
      </c>
      <c r="E992" s="56">
        <f>Source!AQ516</f>
        <v>30.75</v>
      </c>
      <c r="F992" s="57"/>
      <c r="G992" s="58" t="s">
        <v>231</v>
      </c>
      <c r="H992" s="56">
        <f>Source!AV517</f>
        <v>1.0469999999999999</v>
      </c>
      <c r="I992" s="57">
        <f>Source!U516</f>
        <v>155.30988599999998</v>
      </c>
      <c r="J992" s="56"/>
      <c r="K992" s="57"/>
    </row>
    <row r="993" spans="1:29" ht="14" x14ac:dyDescent="0.25">
      <c r="C993" s="59" t="s">
        <v>2590</v>
      </c>
      <c r="H993" s="60">
        <f>I985+I986+I988+I990+I991+SUM(I989:I989)-SUMIF(AC989:AC989, 5, I989:I989)-SUMIF(AC989:AC989, 6, I989:I989)</f>
        <v>12207.22</v>
      </c>
      <c r="I993" s="60"/>
      <c r="J993" s="60">
        <f>K985+K986+K988+K990+K991+SUM(K989:K989)-SUMIF(AC989:AC989, 5, K989:K989)-SUMIF(AC989:AC989, 6, K989:K989)</f>
        <v>271141.12000000005</v>
      </c>
      <c r="K993" s="60"/>
    </row>
    <row r="994" spans="1:29" ht="14" hidden="1" x14ac:dyDescent="0.25">
      <c r="C994" s="59" t="s">
        <v>2591</v>
      </c>
      <c r="H994" s="62">
        <f>SUMIF(AC989:AC989, 5, I989:I989)+SUMIF(AC989:AC989, 6, I989:I989)</f>
        <v>0</v>
      </c>
      <c r="I994" s="62"/>
      <c r="J994" s="62">
        <f>SUMIF(AC989:AC989, 5, K989:K989)+SUMIF(AC989:AC989, 6, K989:K989)</f>
        <v>0</v>
      </c>
      <c r="K994" s="62"/>
    </row>
    <row r="995" spans="1:29" ht="14" x14ac:dyDescent="0.25">
      <c r="C995" s="59" t="s">
        <v>2592</v>
      </c>
      <c r="H995" s="62">
        <f>I985+I986+I988+I990+I991+SUM(I989:I989)</f>
        <v>12207.22</v>
      </c>
      <c r="I995" s="62"/>
      <c r="J995" s="62">
        <f>K985+K986+K988+K990+K991+SUM(K989:K989)</f>
        <v>271141.12000000005</v>
      </c>
      <c r="K995" s="62"/>
      <c r="O995" s="63">
        <f>I985+I986+I988+I990+I991+SUM(I989:I989)</f>
        <v>12207.22</v>
      </c>
      <c r="P995" s="63">
        <f>K985+K986+K988+K990+K991+SUM(K989:K989)</f>
        <v>271141.12000000005</v>
      </c>
    </row>
    <row r="997" spans="1:29" ht="41" x14ac:dyDescent="0.25">
      <c r="A997" s="54">
        <v>152</v>
      </c>
      <c r="B997" s="54" t="str">
        <f>Source!F520</f>
        <v>КА, п.96</v>
      </c>
      <c r="C997" s="54" t="s">
        <v>2693</v>
      </c>
      <c r="D997" s="55" t="str">
        <f>Source!H520</f>
        <v>ШТ</v>
      </c>
      <c r="E997" s="56">
        <f>Source!I520</f>
        <v>2000</v>
      </c>
      <c r="F997" s="57">
        <f>Source!AL520</f>
        <v>5.45</v>
      </c>
      <c r="G997" s="58" t="s">
        <v>3</v>
      </c>
      <c r="H997" s="56">
        <f>Source!AW521</f>
        <v>1</v>
      </c>
      <c r="I997" s="57">
        <f>Source!P520</f>
        <v>10900</v>
      </c>
      <c r="J997" s="56">
        <f>IF(Source!BC521&lt;&gt; 0, Source!BC521, 1)</f>
        <v>9.84</v>
      </c>
      <c r="K997" s="57">
        <f>Source!P521</f>
        <v>107256</v>
      </c>
      <c r="Q997">
        <f>Source!X520</f>
        <v>0</v>
      </c>
      <c r="R997">
        <f>Source!X521</f>
        <v>0</v>
      </c>
      <c r="S997">
        <f>Source!Y520</f>
        <v>0</v>
      </c>
      <c r="T997">
        <f>Source!Y521</f>
        <v>0</v>
      </c>
      <c r="U997">
        <f>ROUND((175/100)*ROUND(Source!R520, 2), 2)</f>
        <v>0</v>
      </c>
      <c r="V997">
        <f>ROUND((0/100)*ROUND(Source!R521, 2), 2)</f>
        <v>0</v>
      </c>
      <c r="AC997">
        <v>3</v>
      </c>
    </row>
    <row r="998" spans="1:29" ht="14" x14ac:dyDescent="0.25">
      <c r="C998" s="59" t="s">
        <v>2592</v>
      </c>
      <c r="H998" s="60">
        <f>I997+0</f>
        <v>10900</v>
      </c>
      <c r="I998" s="60"/>
      <c r="J998" s="60">
        <f>K997+0</f>
        <v>107256</v>
      </c>
      <c r="K998" s="60"/>
      <c r="O998" s="63">
        <f>I997+0</f>
        <v>10900</v>
      </c>
      <c r="P998" s="63">
        <f>K997+0</f>
        <v>107256</v>
      </c>
    </row>
    <row r="1000" spans="1:29" ht="41" x14ac:dyDescent="0.25">
      <c r="A1000" s="54">
        <v>153</v>
      </c>
      <c r="B1000" s="54" t="str">
        <f>Source!F522</f>
        <v>КА, п.97</v>
      </c>
      <c r="C1000" s="54" t="s">
        <v>2694</v>
      </c>
      <c r="D1000" s="55" t="str">
        <f>Source!H522</f>
        <v>ШТ</v>
      </c>
      <c r="E1000" s="56">
        <f>Source!I522</f>
        <v>1000</v>
      </c>
      <c r="F1000" s="57">
        <f>Source!AL522</f>
        <v>7.92</v>
      </c>
      <c r="G1000" s="58" t="s">
        <v>3</v>
      </c>
      <c r="H1000" s="56">
        <f>Source!AW523</f>
        <v>1</v>
      </c>
      <c r="I1000" s="57">
        <f>Source!P522</f>
        <v>7920</v>
      </c>
      <c r="J1000" s="56">
        <f>IF(Source!BC523&lt;&gt; 0, Source!BC523, 1)</f>
        <v>9.84</v>
      </c>
      <c r="K1000" s="57">
        <f>Source!P523</f>
        <v>77932.800000000003</v>
      </c>
      <c r="Q1000">
        <f>Source!X522</f>
        <v>0</v>
      </c>
      <c r="R1000">
        <f>Source!X523</f>
        <v>0</v>
      </c>
      <c r="S1000">
        <f>Source!Y522</f>
        <v>0</v>
      </c>
      <c r="T1000">
        <f>Source!Y523</f>
        <v>0</v>
      </c>
      <c r="U1000">
        <f>ROUND((175/100)*ROUND(Source!R522, 2), 2)</f>
        <v>0</v>
      </c>
      <c r="V1000">
        <f>ROUND((0/100)*ROUND(Source!R523, 2), 2)</f>
        <v>0</v>
      </c>
      <c r="AC1000">
        <v>3</v>
      </c>
    </row>
    <row r="1001" spans="1:29" ht="14" x14ac:dyDescent="0.25">
      <c r="C1001" s="59" t="s">
        <v>2592</v>
      </c>
      <c r="H1001" s="60">
        <f>I1000+0</f>
        <v>7920</v>
      </c>
      <c r="I1001" s="60"/>
      <c r="J1001" s="60">
        <f>K1000+0</f>
        <v>77932.800000000003</v>
      </c>
      <c r="K1001" s="60"/>
      <c r="O1001" s="63">
        <f>I1000+0</f>
        <v>7920</v>
      </c>
      <c r="P1001" s="63">
        <f>K1000+0</f>
        <v>77932.800000000003</v>
      </c>
    </row>
    <row r="1003" spans="1:29" ht="55" x14ac:dyDescent="0.25">
      <c r="A1003" s="54">
        <v>154</v>
      </c>
      <c r="B1003" s="54" t="str">
        <f>Source!F524</f>
        <v>КА, п.98</v>
      </c>
      <c r="C1003" s="54" t="s">
        <v>2695</v>
      </c>
      <c r="D1003" s="55" t="str">
        <f>Source!H524</f>
        <v>ШТ</v>
      </c>
      <c r="E1003" s="56">
        <f>Source!I524</f>
        <v>1500</v>
      </c>
      <c r="F1003" s="57">
        <f>Source!AL524</f>
        <v>12.85</v>
      </c>
      <c r="G1003" s="58" t="s">
        <v>3</v>
      </c>
      <c r="H1003" s="56">
        <f>Source!AW525</f>
        <v>1</v>
      </c>
      <c r="I1003" s="57">
        <f>Source!P524</f>
        <v>19275</v>
      </c>
      <c r="J1003" s="56">
        <f>IF(Source!BC525&lt;&gt; 0, Source!BC525, 1)</f>
        <v>9.84</v>
      </c>
      <c r="K1003" s="57">
        <f>Source!P525</f>
        <v>189666</v>
      </c>
      <c r="Q1003">
        <f>Source!X524</f>
        <v>0</v>
      </c>
      <c r="R1003">
        <f>Source!X525</f>
        <v>0</v>
      </c>
      <c r="S1003">
        <f>Source!Y524</f>
        <v>0</v>
      </c>
      <c r="T1003">
        <f>Source!Y525</f>
        <v>0</v>
      </c>
      <c r="U1003">
        <f>ROUND((175/100)*ROUND(Source!R524, 2), 2)</f>
        <v>0</v>
      </c>
      <c r="V1003">
        <f>ROUND((0/100)*ROUND(Source!R525, 2), 2)</f>
        <v>0</v>
      </c>
      <c r="AC1003">
        <v>3</v>
      </c>
    </row>
    <row r="1004" spans="1:29" ht="14" x14ac:dyDescent="0.25">
      <c r="C1004" s="59" t="s">
        <v>2592</v>
      </c>
      <c r="H1004" s="60">
        <f>I1003+0</f>
        <v>19275</v>
      </c>
      <c r="I1004" s="60"/>
      <c r="J1004" s="60">
        <f>K1003+0</f>
        <v>189666</v>
      </c>
      <c r="K1004" s="60"/>
      <c r="O1004" s="63">
        <f>I1003+0</f>
        <v>19275</v>
      </c>
      <c r="P1004" s="63">
        <f>K1003+0</f>
        <v>189666</v>
      </c>
    </row>
    <row r="1006" spans="1:29" ht="28" x14ac:dyDescent="0.25">
      <c r="A1006" s="47">
        <v>155</v>
      </c>
      <c r="B1006" s="47" t="str">
        <f>Source!F526</f>
        <v>4.8-328-4</v>
      </c>
      <c r="C1006" s="47" t="s">
        <v>734</v>
      </c>
      <c r="D1006" s="49" t="str">
        <f>Source!H526</f>
        <v>100 шт.</v>
      </c>
      <c r="E1006" s="48">
        <f>Source!I526</f>
        <v>2</v>
      </c>
      <c r="F1006" s="51"/>
      <c r="G1006" s="50"/>
      <c r="H1006" s="48"/>
      <c r="I1006" s="51"/>
      <c r="J1006" s="48"/>
      <c r="K1006" s="51"/>
      <c r="Q1006">
        <f>Source!X526</f>
        <v>3242.52</v>
      </c>
      <c r="R1006">
        <f>Source!X527</f>
        <v>182715.78</v>
      </c>
      <c r="S1006">
        <f>Source!Y526</f>
        <v>1704.83</v>
      </c>
      <c r="T1006">
        <f>Source!Y527</f>
        <v>96067.06</v>
      </c>
      <c r="U1006">
        <f>ROUND((175/100)*ROUND(Source!R526, 2), 2)</f>
        <v>1.1000000000000001</v>
      </c>
      <c r="V1006">
        <f>ROUND((0/100)*ROUND(Source!R527, 2), 2)</f>
        <v>0</v>
      </c>
      <c r="AC1006">
        <v>0</v>
      </c>
    </row>
    <row r="1007" spans="1:29" x14ac:dyDescent="0.25">
      <c r="C1007" s="64" t="str">
        <f>"Объем: "&amp;Source!I526&amp;"=200/"&amp;"100"</f>
        <v>Объем: 2=200/100</v>
      </c>
    </row>
    <row r="1008" spans="1:29" ht="14.5" x14ac:dyDescent="0.25">
      <c r="A1008" s="47"/>
      <c r="B1008" s="47"/>
      <c r="C1008" s="47" t="s">
        <v>2581</v>
      </c>
      <c r="D1008" s="49"/>
      <c r="E1008" s="48"/>
      <c r="F1008" s="51">
        <f>Source!AO526</f>
        <v>1330.06</v>
      </c>
      <c r="G1008" s="52" t="s">
        <v>231</v>
      </c>
      <c r="H1008" s="48">
        <f>Source!AV527</f>
        <v>1.0469999999999999</v>
      </c>
      <c r="I1008" s="51">
        <f>Source!S526</f>
        <v>3342.17</v>
      </c>
      <c r="J1008" s="48">
        <f>IF(Source!BA527&lt;&gt; 0, Source!BA527, 1)</f>
        <v>56.35</v>
      </c>
      <c r="K1008" s="51">
        <f>Source!S527</f>
        <v>188331.28</v>
      </c>
    </row>
    <row r="1009" spans="1:29" ht="14.5" x14ac:dyDescent="0.25">
      <c r="A1009" s="47"/>
      <c r="B1009" s="47"/>
      <c r="C1009" s="47" t="s">
        <v>2583</v>
      </c>
      <c r="D1009" s="49"/>
      <c r="E1009" s="48"/>
      <c r="F1009" s="51">
        <f>Source!AM526</f>
        <v>3.56</v>
      </c>
      <c r="G1009" s="52" t="s">
        <v>231</v>
      </c>
      <c r="H1009" s="48">
        <f>Source!AV527</f>
        <v>1.0469999999999999</v>
      </c>
      <c r="I1009" s="51">
        <f>Source!Q526</f>
        <v>8.9499999999999993</v>
      </c>
      <c r="J1009" s="48">
        <f>IF(Source!BB527&lt;&gt; 0, Source!BB527, 1)</f>
        <v>13.06</v>
      </c>
      <c r="K1009" s="51">
        <f>Source!Q527</f>
        <v>116.89</v>
      </c>
    </row>
    <row r="1010" spans="1:29" ht="14.5" x14ac:dyDescent="0.25">
      <c r="A1010" s="47"/>
      <c r="B1010" s="47"/>
      <c r="C1010" s="47" t="s">
        <v>2584</v>
      </c>
      <c r="D1010" s="49"/>
      <c r="E1010" s="48"/>
      <c r="F1010" s="51">
        <f>Source!AN526</f>
        <v>0.25</v>
      </c>
      <c r="G1010" s="52" t="s">
        <v>231</v>
      </c>
      <c r="H1010" s="48">
        <f>Source!AV527</f>
        <v>1.0469999999999999</v>
      </c>
      <c r="I1010" s="53">
        <f>Source!R526</f>
        <v>0.63</v>
      </c>
      <c r="J1010" s="48">
        <f>IF(Source!BS527&lt;&gt; 0, Source!BS527, 1)</f>
        <v>56.35</v>
      </c>
      <c r="K1010" s="53">
        <f>Source!R527</f>
        <v>35.5</v>
      </c>
    </row>
    <row r="1011" spans="1:29" ht="14.5" x14ac:dyDescent="0.25">
      <c r="A1011" s="47"/>
      <c r="B1011" s="47"/>
      <c r="C1011" s="47" t="s">
        <v>2594</v>
      </c>
      <c r="D1011" s="49"/>
      <c r="E1011" s="48"/>
      <c r="F1011" s="51">
        <f>Source!AL526</f>
        <v>1.28</v>
      </c>
      <c r="G1011" s="52" t="s">
        <v>3</v>
      </c>
      <c r="H1011" s="48">
        <f>Source!AW527</f>
        <v>1</v>
      </c>
      <c r="I1011" s="51">
        <f>Source!P526</f>
        <v>2.56</v>
      </c>
      <c r="J1011" s="48">
        <f>IF(Source!BC527&lt;&gt; 0, Source!BC527, 1)</f>
        <v>4.9400000000000004</v>
      </c>
      <c r="K1011" s="51">
        <f>Source!P527</f>
        <v>12.65</v>
      </c>
    </row>
    <row r="1012" spans="1:29" ht="14.5" x14ac:dyDescent="0.25">
      <c r="A1012" s="47"/>
      <c r="B1012" s="47"/>
      <c r="C1012" s="47" t="s">
        <v>2585</v>
      </c>
      <c r="D1012" s="49" t="s">
        <v>2586</v>
      </c>
      <c r="E1012" s="48">
        <f>Source!BZ527</f>
        <v>97</v>
      </c>
      <c r="F1012" s="51"/>
      <c r="G1012" s="50"/>
      <c r="H1012" s="48"/>
      <c r="I1012" s="51">
        <f>SUM(Q1006:Q1011)</f>
        <v>3242.52</v>
      </c>
      <c r="J1012" s="48">
        <f>Source!AT527</f>
        <v>97</v>
      </c>
      <c r="K1012" s="51">
        <f>SUM(R1006:R1011)</f>
        <v>182715.78</v>
      </c>
    </row>
    <row r="1013" spans="1:29" ht="14.5" x14ac:dyDescent="0.25">
      <c r="A1013" s="47"/>
      <c r="B1013" s="47"/>
      <c r="C1013" s="47" t="s">
        <v>2587</v>
      </c>
      <c r="D1013" s="49" t="s">
        <v>2586</v>
      </c>
      <c r="E1013" s="48">
        <f>Source!CA527</f>
        <v>51</v>
      </c>
      <c r="F1013" s="51"/>
      <c r="G1013" s="50"/>
      <c r="H1013" s="48"/>
      <c r="I1013" s="51">
        <f>SUM(S1006:S1012)</f>
        <v>1704.83</v>
      </c>
      <c r="J1013" s="48">
        <f>Source!AU527</f>
        <v>51</v>
      </c>
      <c r="K1013" s="51">
        <f>SUM(T1006:T1012)</f>
        <v>96067.06</v>
      </c>
    </row>
    <row r="1014" spans="1:29" ht="14.5" x14ac:dyDescent="0.25">
      <c r="A1014" s="54"/>
      <c r="B1014" s="54"/>
      <c r="C1014" s="54" t="s">
        <v>2588</v>
      </c>
      <c r="D1014" s="55" t="s">
        <v>2589</v>
      </c>
      <c r="E1014" s="56">
        <f>Source!AQ526</f>
        <v>94.89</v>
      </c>
      <c r="F1014" s="57"/>
      <c r="G1014" s="58" t="s">
        <v>231</v>
      </c>
      <c r="H1014" s="56">
        <f>Source!AV527</f>
        <v>1.0469999999999999</v>
      </c>
      <c r="I1014" s="57">
        <f>Source!U526</f>
        <v>238.43959199999998</v>
      </c>
      <c r="J1014" s="56"/>
      <c r="K1014" s="57"/>
    </row>
    <row r="1015" spans="1:29" ht="14" x14ac:dyDescent="0.25">
      <c r="C1015" s="59" t="s">
        <v>2590</v>
      </c>
      <c r="H1015" s="60">
        <f>I1008+I1009+I1011+I1012+I1013+0-0-0</f>
        <v>8301.0299999999988</v>
      </c>
      <c r="I1015" s="60"/>
      <c r="J1015" s="60">
        <f>K1008+K1009+K1011+K1012+K1013+0-0-0</f>
        <v>467243.66</v>
      </c>
      <c r="K1015" s="60"/>
    </row>
    <row r="1016" spans="1:29" ht="14" hidden="1" x14ac:dyDescent="0.25">
      <c r="C1016" s="59" t="s">
        <v>2591</v>
      </c>
      <c r="H1016" s="62">
        <f>0+0</f>
        <v>0</v>
      </c>
      <c r="I1016" s="62"/>
      <c r="J1016" s="62">
        <f>0+0</f>
        <v>0</v>
      </c>
      <c r="K1016" s="62"/>
    </row>
    <row r="1017" spans="1:29" ht="14" x14ac:dyDescent="0.25">
      <c r="C1017" s="59" t="s">
        <v>2592</v>
      </c>
      <c r="H1017" s="62">
        <f>I1008+I1009+I1011+I1012+I1013+0</f>
        <v>8301.0299999999988</v>
      </c>
      <c r="I1017" s="62"/>
      <c r="J1017" s="62">
        <f>K1008+K1009+K1011+K1012+K1013+0</f>
        <v>467243.66</v>
      </c>
      <c r="K1017" s="62"/>
      <c r="O1017" s="63">
        <f>I1008+I1009+I1011+I1012+I1013+0</f>
        <v>8301.0299999999988</v>
      </c>
      <c r="P1017" s="63">
        <f>K1008+K1009+K1011+K1012+K1013+0</f>
        <v>467243.66</v>
      </c>
    </row>
    <row r="1019" spans="1:29" ht="69" x14ac:dyDescent="0.25">
      <c r="A1019" s="54">
        <v>156</v>
      </c>
      <c r="B1019" s="54" t="str">
        <f>Source!F528</f>
        <v>КА, п.99</v>
      </c>
      <c r="C1019" s="54" t="s">
        <v>2696</v>
      </c>
      <c r="D1019" s="55" t="str">
        <f>Source!H528</f>
        <v>ШТ</v>
      </c>
      <c r="E1019" s="56">
        <f>Source!I528</f>
        <v>200</v>
      </c>
      <c r="F1019" s="57">
        <f>Source!AL528</f>
        <v>105.36</v>
      </c>
      <c r="G1019" s="58" t="s">
        <v>3</v>
      </c>
      <c r="H1019" s="56">
        <f>Source!AW529</f>
        <v>1</v>
      </c>
      <c r="I1019" s="57">
        <f>Source!P528</f>
        <v>21072</v>
      </c>
      <c r="J1019" s="56">
        <f>IF(Source!BC529&lt;&gt; 0, Source!BC529, 1)</f>
        <v>9.84</v>
      </c>
      <c r="K1019" s="57">
        <f>Source!P529</f>
        <v>207348.48000000001</v>
      </c>
      <c r="Q1019">
        <f>Source!X528</f>
        <v>0</v>
      </c>
      <c r="R1019">
        <f>Source!X529</f>
        <v>0</v>
      </c>
      <c r="S1019">
        <f>Source!Y528</f>
        <v>0</v>
      </c>
      <c r="T1019">
        <f>Source!Y529</f>
        <v>0</v>
      </c>
      <c r="U1019">
        <f>ROUND((175/100)*ROUND(Source!R528, 2), 2)</f>
        <v>0</v>
      </c>
      <c r="V1019">
        <f>ROUND((0/100)*ROUND(Source!R529, 2), 2)</f>
        <v>0</v>
      </c>
      <c r="AC1019">
        <v>3</v>
      </c>
    </row>
    <row r="1020" spans="1:29" ht="14" x14ac:dyDescent="0.25">
      <c r="C1020" s="59" t="s">
        <v>2592</v>
      </c>
      <c r="H1020" s="60">
        <f>I1019+0</f>
        <v>21072</v>
      </c>
      <c r="I1020" s="60"/>
      <c r="J1020" s="60">
        <f>K1019+0</f>
        <v>207348.48000000001</v>
      </c>
      <c r="K1020" s="60"/>
      <c r="O1020" s="63">
        <f>I1019+0</f>
        <v>21072</v>
      </c>
      <c r="P1020" s="63">
        <f>K1019+0</f>
        <v>207348.48000000001</v>
      </c>
    </row>
    <row r="1022" spans="1:29" ht="14.5" x14ac:dyDescent="0.25">
      <c r="A1022" s="47">
        <v>157</v>
      </c>
      <c r="B1022" s="47" t="str">
        <f>Source!F530</f>
        <v>4.10-76-10</v>
      </c>
      <c r="C1022" s="47" t="s">
        <v>740</v>
      </c>
      <c r="D1022" s="49" t="str">
        <f>Source!H530</f>
        <v>1  ШТ.</v>
      </c>
      <c r="E1022" s="48">
        <f>Source!I530</f>
        <v>8</v>
      </c>
      <c r="F1022" s="51"/>
      <c r="G1022" s="50"/>
      <c r="H1022" s="48"/>
      <c r="I1022" s="51"/>
      <c r="J1022" s="48"/>
      <c r="K1022" s="51"/>
      <c r="Q1022">
        <f>Source!X530</f>
        <v>113.53</v>
      </c>
      <c r="R1022">
        <f>Source!X531</f>
        <v>6397.67</v>
      </c>
      <c r="S1022">
        <f>Source!Y530</f>
        <v>63.34</v>
      </c>
      <c r="T1022">
        <f>Source!Y531</f>
        <v>3569.23</v>
      </c>
      <c r="U1022">
        <f>ROUND((175/100)*ROUND(Source!R530, 2), 2)</f>
        <v>0</v>
      </c>
      <c r="V1022">
        <f>ROUND((0/100)*ROUND(Source!R531, 2), 2)</f>
        <v>0</v>
      </c>
      <c r="AC1022">
        <v>0</v>
      </c>
    </row>
    <row r="1023" spans="1:29" ht="14.5" x14ac:dyDescent="0.25">
      <c r="A1023" s="47"/>
      <c r="B1023" s="47"/>
      <c r="C1023" s="47" t="s">
        <v>2581</v>
      </c>
      <c r="D1023" s="49"/>
      <c r="E1023" s="48"/>
      <c r="F1023" s="51">
        <f>Source!AO530</f>
        <v>11.89</v>
      </c>
      <c r="G1023" s="52" t="s">
        <v>231</v>
      </c>
      <c r="H1023" s="48">
        <f>Source!AV531</f>
        <v>1.0469999999999999</v>
      </c>
      <c r="I1023" s="51">
        <f>Source!S530</f>
        <v>119.51</v>
      </c>
      <c r="J1023" s="48">
        <f>IF(Source!BA531&lt;&gt; 0, Source!BA531, 1)</f>
        <v>56.35</v>
      </c>
      <c r="K1023" s="51">
        <f>Source!S531</f>
        <v>6734.39</v>
      </c>
    </row>
    <row r="1024" spans="1:29" ht="14.5" x14ac:dyDescent="0.25">
      <c r="A1024" s="47"/>
      <c r="B1024" s="47"/>
      <c r="C1024" s="47" t="s">
        <v>2594</v>
      </c>
      <c r="D1024" s="49"/>
      <c r="E1024" s="48"/>
      <c r="F1024" s="51">
        <f>Source!AL530</f>
        <v>1.67</v>
      </c>
      <c r="G1024" s="52" t="s">
        <v>3</v>
      </c>
      <c r="H1024" s="48">
        <f>Source!AW531</f>
        <v>1</v>
      </c>
      <c r="I1024" s="51">
        <f>Source!P530</f>
        <v>13.36</v>
      </c>
      <c r="J1024" s="48">
        <f>IF(Source!BC531&lt;&gt; 0, Source!BC531, 1)</f>
        <v>17.87</v>
      </c>
      <c r="K1024" s="51">
        <f>Source!P531</f>
        <v>238.74</v>
      </c>
    </row>
    <row r="1025" spans="1:29" ht="14.5" x14ac:dyDescent="0.25">
      <c r="A1025" s="47"/>
      <c r="B1025" s="47"/>
      <c r="C1025" s="47" t="s">
        <v>2585</v>
      </c>
      <c r="D1025" s="49" t="s">
        <v>2586</v>
      </c>
      <c r="E1025" s="48">
        <f>Source!BZ531</f>
        <v>95</v>
      </c>
      <c r="F1025" s="51"/>
      <c r="G1025" s="50"/>
      <c r="H1025" s="48"/>
      <c r="I1025" s="51">
        <f>SUM(Q1022:Q1024)</f>
        <v>113.53</v>
      </c>
      <c r="J1025" s="48">
        <f>Source!AT531</f>
        <v>95</v>
      </c>
      <c r="K1025" s="51">
        <f>SUM(R1022:R1024)</f>
        <v>6397.67</v>
      </c>
    </row>
    <row r="1026" spans="1:29" ht="14.5" x14ac:dyDescent="0.25">
      <c r="A1026" s="47"/>
      <c r="B1026" s="47"/>
      <c r="C1026" s="47" t="s">
        <v>2587</v>
      </c>
      <c r="D1026" s="49" t="s">
        <v>2586</v>
      </c>
      <c r="E1026" s="48">
        <f>Source!CA531</f>
        <v>53</v>
      </c>
      <c r="F1026" s="51"/>
      <c r="G1026" s="50"/>
      <c r="H1026" s="48"/>
      <c r="I1026" s="51">
        <f>SUM(S1022:S1025)</f>
        <v>63.34</v>
      </c>
      <c r="J1026" s="48">
        <f>Source!AU531</f>
        <v>53</v>
      </c>
      <c r="K1026" s="51">
        <f>SUM(T1022:T1025)</f>
        <v>3569.23</v>
      </c>
    </row>
    <row r="1027" spans="1:29" ht="14.5" x14ac:dyDescent="0.25">
      <c r="A1027" s="54"/>
      <c r="B1027" s="54"/>
      <c r="C1027" s="54" t="s">
        <v>2588</v>
      </c>
      <c r="D1027" s="55" t="s">
        <v>2589</v>
      </c>
      <c r="E1027" s="56">
        <f>Source!AQ530</f>
        <v>1</v>
      </c>
      <c r="F1027" s="57"/>
      <c r="G1027" s="58" t="s">
        <v>231</v>
      </c>
      <c r="H1027" s="56">
        <f>Source!AV531</f>
        <v>1.0469999999999999</v>
      </c>
      <c r="I1027" s="57">
        <f>Source!U530</f>
        <v>10.0512</v>
      </c>
      <c r="J1027" s="56"/>
      <c r="K1027" s="57"/>
    </row>
    <row r="1028" spans="1:29" ht="14" x14ac:dyDescent="0.25">
      <c r="C1028" s="59" t="s">
        <v>2590</v>
      </c>
      <c r="H1028" s="60">
        <f>I1023+I1024+I1025+I1026+0-0-0</f>
        <v>309.74</v>
      </c>
      <c r="I1028" s="60"/>
      <c r="J1028" s="60">
        <f>K1023+K1024+K1025+K1026+0-0-0</f>
        <v>16940.03</v>
      </c>
      <c r="K1028" s="60"/>
    </row>
    <row r="1029" spans="1:29" ht="14" hidden="1" x14ac:dyDescent="0.25">
      <c r="C1029" s="59" t="s">
        <v>2591</v>
      </c>
      <c r="H1029" s="62">
        <f>0+0</f>
        <v>0</v>
      </c>
      <c r="I1029" s="62"/>
      <c r="J1029" s="62">
        <f>0+0</f>
        <v>0</v>
      </c>
      <c r="K1029" s="62"/>
    </row>
    <row r="1030" spans="1:29" ht="14" x14ac:dyDescent="0.25">
      <c r="C1030" s="59" t="s">
        <v>2592</v>
      </c>
      <c r="H1030" s="62">
        <f>I1023+I1024+I1025+I1026+0</f>
        <v>309.74</v>
      </c>
      <c r="I1030" s="62"/>
      <c r="J1030" s="62">
        <f>K1023+K1024+K1025+K1026+0</f>
        <v>16940.03</v>
      </c>
      <c r="K1030" s="62"/>
      <c r="O1030" s="63">
        <f>I1023+I1024+I1025+I1026+0</f>
        <v>309.74</v>
      </c>
      <c r="P1030" s="63">
        <f>K1023+K1024+K1025+K1026+0</f>
        <v>16940.03</v>
      </c>
    </row>
    <row r="1032" spans="1:29" ht="41" x14ac:dyDescent="0.25">
      <c r="A1032" s="54">
        <v>158</v>
      </c>
      <c r="B1032" s="54" t="str">
        <f>Source!F532</f>
        <v>КА, п.100</v>
      </c>
      <c r="C1032" s="54" t="s">
        <v>2697</v>
      </c>
      <c r="D1032" s="55" t="str">
        <f>Source!H532</f>
        <v>ШТ</v>
      </c>
      <c r="E1032" s="56">
        <f>Source!I532</f>
        <v>8</v>
      </c>
      <c r="F1032" s="57">
        <f>Source!AL532</f>
        <v>96.4</v>
      </c>
      <c r="G1032" s="58" t="s">
        <v>3</v>
      </c>
      <c r="H1032" s="56">
        <f>Source!AW533</f>
        <v>1</v>
      </c>
      <c r="I1032" s="57">
        <f>Source!P532</f>
        <v>771.2</v>
      </c>
      <c r="J1032" s="56">
        <f>IF(Source!BC533&lt;&gt; 0, Source!BC533, 1)</f>
        <v>9.84</v>
      </c>
      <c r="K1032" s="57">
        <f>Source!P533</f>
        <v>7588.61</v>
      </c>
      <c r="Q1032">
        <f>Source!X532</f>
        <v>0</v>
      </c>
      <c r="R1032">
        <f>Source!X533</f>
        <v>0</v>
      </c>
      <c r="S1032">
        <f>Source!Y532</f>
        <v>0</v>
      </c>
      <c r="T1032">
        <f>Source!Y533</f>
        <v>0</v>
      </c>
      <c r="U1032">
        <f>ROUND((175/100)*ROUND(Source!R532, 2), 2)</f>
        <v>0</v>
      </c>
      <c r="V1032">
        <f>ROUND((0/100)*ROUND(Source!R533, 2), 2)</f>
        <v>0</v>
      </c>
      <c r="AC1032">
        <v>3</v>
      </c>
    </row>
    <row r="1033" spans="1:29" ht="14" x14ac:dyDescent="0.25">
      <c r="C1033" s="59" t="s">
        <v>2592</v>
      </c>
      <c r="H1033" s="60">
        <f>I1032+0</f>
        <v>771.2</v>
      </c>
      <c r="I1033" s="60"/>
      <c r="J1033" s="60">
        <f>K1032+0</f>
        <v>7588.61</v>
      </c>
      <c r="K1033" s="60"/>
      <c r="O1033" s="63">
        <f>I1032+0</f>
        <v>771.2</v>
      </c>
      <c r="P1033" s="63">
        <f>K1032+0</f>
        <v>7588.61</v>
      </c>
    </row>
    <row r="1035" spans="1:29" ht="41" x14ac:dyDescent="0.25">
      <c r="A1035" s="54">
        <v>159</v>
      </c>
      <c r="B1035" s="54" t="str">
        <f>Source!F534</f>
        <v>КА, п.101</v>
      </c>
      <c r="C1035" s="54" t="s">
        <v>2698</v>
      </c>
      <c r="D1035" s="55" t="str">
        <f>Source!H534</f>
        <v>ШТ</v>
      </c>
      <c r="E1035" s="56">
        <f>Source!I534</f>
        <v>8</v>
      </c>
      <c r="F1035" s="57">
        <f>Source!AL534</f>
        <v>12.450000000000001</v>
      </c>
      <c r="G1035" s="58" t="s">
        <v>3</v>
      </c>
      <c r="H1035" s="56">
        <f>Source!AW535</f>
        <v>1</v>
      </c>
      <c r="I1035" s="57">
        <f>Source!P534</f>
        <v>99.6</v>
      </c>
      <c r="J1035" s="56">
        <f>IF(Source!BC535&lt;&gt; 0, Source!BC535, 1)</f>
        <v>9.84</v>
      </c>
      <c r="K1035" s="57">
        <f>Source!P535</f>
        <v>980.06</v>
      </c>
      <c r="Q1035">
        <f>Source!X534</f>
        <v>0</v>
      </c>
      <c r="R1035">
        <f>Source!X535</f>
        <v>0</v>
      </c>
      <c r="S1035">
        <f>Source!Y534</f>
        <v>0</v>
      </c>
      <c r="T1035">
        <f>Source!Y535</f>
        <v>0</v>
      </c>
      <c r="U1035">
        <f>ROUND((175/100)*ROUND(Source!R534, 2), 2)</f>
        <v>0</v>
      </c>
      <c r="V1035">
        <f>ROUND((0/100)*ROUND(Source!R535, 2), 2)</f>
        <v>0</v>
      </c>
      <c r="AC1035">
        <v>3</v>
      </c>
    </row>
    <row r="1036" spans="1:29" ht="14" x14ac:dyDescent="0.25">
      <c r="C1036" s="59" t="s">
        <v>2592</v>
      </c>
      <c r="H1036" s="60">
        <f>I1035+0</f>
        <v>99.6</v>
      </c>
      <c r="I1036" s="60"/>
      <c r="J1036" s="60">
        <f>K1035+0</f>
        <v>980.06</v>
      </c>
      <c r="K1036" s="60"/>
      <c r="O1036" s="63">
        <f>I1035+0</f>
        <v>99.6</v>
      </c>
      <c r="P1036" s="63">
        <f>K1035+0</f>
        <v>980.06</v>
      </c>
    </row>
    <row r="1039" spans="1:29" ht="14" x14ac:dyDescent="0.3">
      <c r="A1039" s="65" t="str">
        <f>CONCATENATE("Итого по разделу: ",IF(Source!G537&lt;&gt;"Новый раздел", Source!G537, ""))</f>
        <v>Итого по разделу: Электроустановочное оборудование</v>
      </c>
      <c r="B1039" s="65"/>
      <c r="C1039" s="65"/>
      <c r="D1039" s="65"/>
      <c r="E1039" s="65"/>
      <c r="F1039" s="65"/>
      <c r="G1039" s="65"/>
      <c r="H1039" s="62">
        <f>SUM(O818:O1038)</f>
        <v>617372.24</v>
      </c>
      <c r="I1039" s="61"/>
      <c r="J1039" s="62">
        <f>SUM(P818:P1038)</f>
        <v>7472926.8000000007</v>
      </c>
      <c r="K1039" s="61"/>
    </row>
    <row r="1040" spans="1:29" hidden="1" x14ac:dyDescent="0.25">
      <c r="A1040" t="s">
        <v>2596</v>
      </c>
      <c r="I1040">
        <f>SUM(W818:W1039)</f>
        <v>0</v>
      </c>
      <c r="J1040">
        <f>SUM(X818:X1039)</f>
        <v>0</v>
      </c>
    </row>
    <row r="1041" spans="1:29" hidden="1" x14ac:dyDescent="0.25">
      <c r="A1041" t="s">
        <v>2597</v>
      </c>
      <c r="I1041">
        <f>SUM(Y818:Y1040)</f>
        <v>0</v>
      </c>
      <c r="J1041">
        <f>SUM(Z818:Z1040)</f>
        <v>0</v>
      </c>
    </row>
    <row r="1043" spans="1:29" ht="16.5" x14ac:dyDescent="0.25">
      <c r="A1043" s="46" t="str">
        <f>CONCATENATE("Раздел: ",IF(Source!G567&lt;&gt;"Новый раздел", Source!G567, ""))</f>
        <v>Раздел: Монтажные работы по прокладке кабеля</v>
      </c>
      <c r="B1043" s="46"/>
      <c r="C1043" s="46"/>
      <c r="D1043" s="46"/>
      <c r="E1043" s="46"/>
      <c r="F1043" s="46"/>
      <c r="G1043" s="46"/>
      <c r="H1043" s="46"/>
      <c r="I1043" s="46"/>
      <c r="J1043" s="46"/>
      <c r="K1043" s="46"/>
    </row>
    <row r="1044" spans="1:29" ht="42" x14ac:dyDescent="0.25">
      <c r="A1044" s="47">
        <v>160</v>
      </c>
      <c r="B1044" s="47" t="str">
        <f>Source!F571</f>
        <v>4.8-80-1</v>
      </c>
      <c r="C1044" s="47" t="s">
        <v>752</v>
      </c>
      <c r="D1044" s="49" t="str">
        <f>Source!H571</f>
        <v>100 М КАБЕЛЯ</v>
      </c>
      <c r="E1044" s="48">
        <f>Source!I571</f>
        <v>150.15</v>
      </c>
      <c r="F1044" s="51"/>
      <c r="G1044" s="50"/>
      <c r="H1044" s="48"/>
      <c r="I1044" s="51"/>
      <c r="J1044" s="48"/>
      <c r="K1044" s="51"/>
      <c r="Q1044">
        <f>Source!X571</f>
        <v>25406.65</v>
      </c>
      <c r="R1044">
        <f>Source!X572</f>
        <v>1431664.57</v>
      </c>
      <c r="S1044">
        <f>Source!Y571</f>
        <v>13358.13</v>
      </c>
      <c r="T1044">
        <f>Source!Y572</f>
        <v>752730.86</v>
      </c>
      <c r="U1044">
        <f>ROUND((175/100)*ROUND(Source!R571, 2), 2)</f>
        <v>1487.06</v>
      </c>
      <c r="V1044">
        <f>ROUND((0/100)*ROUND(Source!R572, 2), 2)</f>
        <v>0</v>
      </c>
      <c r="AC1044">
        <v>0</v>
      </c>
    </row>
    <row r="1045" spans="1:29" ht="37.5" x14ac:dyDescent="0.25">
      <c r="C1045" s="64" t="str">
        <f>"Объем: "&amp;Source!I571&amp;"=(300+"&amp;"250+"&amp;"7500+"&amp;"6500+"&amp;"300+"&amp;"50+"&amp;"115)/"&amp;"100"</f>
        <v>Объем: 150,15=(300+250+7500+6500+300+50+115)/100</v>
      </c>
    </row>
    <row r="1046" spans="1:29" ht="14.5" x14ac:dyDescent="0.25">
      <c r="A1046" s="47"/>
      <c r="B1046" s="47"/>
      <c r="C1046" s="47" t="s">
        <v>2581</v>
      </c>
      <c r="D1046" s="49"/>
      <c r="E1046" s="48"/>
      <c r="F1046" s="51">
        <f>Source!AO571</f>
        <v>131.82</v>
      </c>
      <c r="G1046" s="52" t="s">
        <v>231</v>
      </c>
      <c r="H1046" s="48">
        <f>Source!AV572</f>
        <v>1.0669999999999999</v>
      </c>
      <c r="I1046" s="51">
        <f>Source!S571</f>
        <v>25342.67</v>
      </c>
      <c r="J1046" s="48">
        <f>IF(Source!BA572&lt;&gt; 0, Source!BA572, 1)</f>
        <v>56.35</v>
      </c>
      <c r="K1046" s="51">
        <f>Source!S572</f>
        <v>1428059.45</v>
      </c>
    </row>
    <row r="1047" spans="1:29" ht="14.5" x14ac:dyDescent="0.25">
      <c r="A1047" s="47"/>
      <c r="B1047" s="47"/>
      <c r="C1047" s="47" t="s">
        <v>2583</v>
      </c>
      <c r="D1047" s="49"/>
      <c r="E1047" s="48"/>
      <c r="F1047" s="51">
        <f>Source!AM571</f>
        <v>36.36</v>
      </c>
      <c r="G1047" s="52" t="s">
        <v>231</v>
      </c>
      <c r="H1047" s="48">
        <f>Source!AV572</f>
        <v>1.0669999999999999</v>
      </c>
      <c r="I1047" s="51">
        <f>Source!Q571</f>
        <v>6990.28</v>
      </c>
      <c r="J1047" s="48">
        <f>IF(Source!BB572&lt;&gt; 0, Source!BB572, 1)</f>
        <v>15.64</v>
      </c>
      <c r="K1047" s="51">
        <f>Source!Q572</f>
        <v>109327.98</v>
      </c>
    </row>
    <row r="1048" spans="1:29" ht="14.5" x14ac:dyDescent="0.25">
      <c r="A1048" s="47"/>
      <c r="B1048" s="47"/>
      <c r="C1048" s="47" t="s">
        <v>2584</v>
      </c>
      <c r="D1048" s="49"/>
      <c r="E1048" s="48"/>
      <c r="F1048" s="51">
        <f>Source!AN571</f>
        <v>4.42</v>
      </c>
      <c r="G1048" s="52" t="s">
        <v>231</v>
      </c>
      <c r="H1048" s="48">
        <f>Source!AV572</f>
        <v>1.0669999999999999</v>
      </c>
      <c r="I1048" s="53">
        <f>Source!R571</f>
        <v>849.75</v>
      </c>
      <c r="J1048" s="48">
        <f>IF(Source!BS572&lt;&gt; 0, Source!BS572, 1)</f>
        <v>56.35</v>
      </c>
      <c r="K1048" s="53">
        <f>Source!R572</f>
        <v>47883.41</v>
      </c>
    </row>
    <row r="1049" spans="1:29" ht="14.5" x14ac:dyDescent="0.25">
      <c r="A1049" s="47"/>
      <c r="B1049" s="47"/>
      <c r="C1049" s="47" t="s">
        <v>2594</v>
      </c>
      <c r="D1049" s="49"/>
      <c r="E1049" s="48"/>
      <c r="F1049" s="51">
        <f>Source!AL571</f>
        <v>52.93</v>
      </c>
      <c r="G1049" s="52" t="s">
        <v>3</v>
      </c>
      <c r="H1049" s="48">
        <f>Source!AW572</f>
        <v>1.081</v>
      </c>
      <c r="I1049" s="51">
        <f>Source!P571</f>
        <v>8591.18</v>
      </c>
      <c r="J1049" s="48">
        <f>IF(Source!BC572&lt;&gt; 0, Source!BC572, 1)</f>
        <v>17.350000000000001</v>
      </c>
      <c r="K1049" s="51">
        <f>Source!P572</f>
        <v>149056.97</v>
      </c>
    </row>
    <row r="1050" spans="1:29" ht="14.5" x14ac:dyDescent="0.25">
      <c r="A1050" s="47"/>
      <c r="B1050" s="47"/>
      <c r="C1050" s="47" t="s">
        <v>2585</v>
      </c>
      <c r="D1050" s="49" t="s">
        <v>2586</v>
      </c>
      <c r="E1050" s="48">
        <f>Source!BZ572</f>
        <v>97</v>
      </c>
      <c r="F1050" s="51"/>
      <c r="G1050" s="50"/>
      <c r="H1050" s="48"/>
      <c r="I1050" s="51">
        <f>SUM(Q1044:Q1049)</f>
        <v>25406.65</v>
      </c>
      <c r="J1050" s="48">
        <f>Source!AT572</f>
        <v>97</v>
      </c>
      <c r="K1050" s="51">
        <f>SUM(R1044:R1049)</f>
        <v>1431664.57</v>
      </c>
    </row>
    <row r="1051" spans="1:29" ht="14.5" x14ac:dyDescent="0.25">
      <c r="A1051" s="47"/>
      <c r="B1051" s="47"/>
      <c r="C1051" s="47" t="s">
        <v>2587</v>
      </c>
      <c r="D1051" s="49" t="s">
        <v>2586</v>
      </c>
      <c r="E1051" s="48">
        <f>Source!CA572</f>
        <v>51</v>
      </c>
      <c r="F1051" s="51"/>
      <c r="G1051" s="50"/>
      <c r="H1051" s="48"/>
      <c r="I1051" s="51">
        <f>SUM(S1044:S1050)</f>
        <v>13358.13</v>
      </c>
      <c r="J1051" s="48">
        <f>Source!AU572</f>
        <v>51</v>
      </c>
      <c r="K1051" s="51">
        <f>SUM(T1044:T1050)</f>
        <v>752730.86</v>
      </c>
    </row>
    <row r="1052" spans="1:29" ht="14.5" x14ac:dyDescent="0.25">
      <c r="A1052" s="54"/>
      <c r="B1052" s="54"/>
      <c r="C1052" s="54" t="s">
        <v>2588</v>
      </c>
      <c r="D1052" s="55" t="s">
        <v>2589</v>
      </c>
      <c r="E1052" s="56">
        <f>Source!AQ571</f>
        <v>10.7</v>
      </c>
      <c r="F1052" s="57"/>
      <c r="G1052" s="58" t="s">
        <v>231</v>
      </c>
      <c r="H1052" s="56">
        <f>Source!AV572</f>
        <v>1.0669999999999999</v>
      </c>
      <c r="I1052" s="57">
        <f>Source!U571</f>
        <v>2057.0970419999999</v>
      </c>
      <c r="J1052" s="56"/>
      <c r="K1052" s="57"/>
    </row>
    <row r="1053" spans="1:29" ht="14" x14ac:dyDescent="0.25">
      <c r="C1053" s="59" t="s">
        <v>2590</v>
      </c>
      <c r="H1053" s="60">
        <f>I1046+I1047+I1049+I1050+I1051+0-0-0</f>
        <v>79688.91</v>
      </c>
      <c r="I1053" s="60"/>
      <c r="J1053" s="60">
        <f>K1046+K1047+K1049+K1050+K1051+0-0-0</f>
        <v>3870839.8299999996</v>
      </c>
      <c r="K1053" s="60"/>
    </row>
    <row r="1054" spans="1:29" ht="14" hidden="1" x14ac:dyDescent="0.25">
      <c r="C1054" s="59" t="s">
        <v>2591</v>
      </c>
      <c r="H1054" s="62">
        <f>0+0</f>
        <v>0</v>
      </c>
      <c r="I1054" s="62"/>
      <c r="J1054" s="62">
        <f>0+0</f>
        <v>0</v>
      </c>
      <c r="K1054" s="62"/>
    </row>
    <row r="1055" spans="1:29" ht="14" x14ac:dyDescent="0.25">
      <c r="C1055" s="59" t="s">
        <v>2592</v>
      </c>
      <c r="H1055" s="62">
        <f>I1046+I1047+I1049+I1050+I1051+0</f>
        <v>79688.91</v>
      </c>
      <c r="I1055" s="62"/>
      <c r="J1055" s="62">
        <f>K1046+K1047+K1049+K1050+K1051+0</f>
        <v>3870839.8299999996</v>
      </c>
      <c r="K1055" s="62"/>
      <c r="O1055" s="63">
        <f>I1046+I1047+I1049+I1050+I1051+0</f>
        <v>79688.91</v>
      </c>
      <c r="P1055" s="63">
        <f>K1046+K1047+K1049+K1050+K1051+0</f>
        <v>3870839.8299999996</v>
      </c>
    </row>
    <row r="1057" spans="1:29" ht="56" x14ac:dyDescent="0.25">
      <c r="A1057" s="47">
        <v>161</v>
      </c>
      <c r="B1057" s="47" t="str">
        <f>Source!F573</f>
        <v>4.8-79-3</v>
      </c>
      <c r="C1057" s="47" t="s">
        <v>757</v>
      </c>
      <c r="D1057" s="49" t="str">
        <f>Source!H573</f>
        <v>100 М КАБЕЛЯ</v>
      </c>
      <c r="E1057" s="48">
        <f>Source!I573</f>
        <v>130.99</v>
      </c>
      <c r="F1057" s="51"/>
      <c r="G1057" s="50"/>
      <c r="H1057" s="48"/>
      <c r="I1057" s="51"/>
      <c r="J1057" s="48"/>
      <c r="K1057" s="51"/>
      <c r="Q1057">
        <f>Source!X573</f>
        <v>33377.07</v>
      </c>
      <c r="R1057">
        <f>Source!X574</f>
        <v>1880797.86</v>
      </c>
      <c r="S1057">
        <f>Source!Y573</f>
        <v>17548.77</v>
      </c>
      <c r="T1057">
        <f>Source!Y574</f>
        <v>988873.1</v>
      </c>
      <c r="U1057">
        <f>ROUND((175/100)*ROUND(Source!R573, 2), 2)</f>
        <v>1998.8</v>
      </c>
      <c r="V1057">
        <f>ROUND((0/100)*ROUND(Source!R574, 2), 2)</f>
        <v>0</v>
      </c>
      <c r="AC1057">
        <v>0</v>
      </c>
    </row>
    <row r="1058" spans="1:29" x14ac:dyDescent="0.25">
      <c r="C1058" s="64" t="str">
        <f>"Объем: "&amp;Source!I573&amp;"=13099/"&amp;"100"</f>
        <v>Объем: 130,99=13099/100</v>
      </c>
    </row>
    <row r="1059" spans="1:29" ht="14.5" x14ac:dyDescent="0.25">
      <c r="A1059" s="47"/>
      <c r="B1059" s="47"/>
      <c r="C1059" s="47" t="s">
        <v>2581</v>
      </c>
      <c r="D1059" s="49"/>
      <c r="E1059" s="48"/>
      <c r="F1059" s="51">
        <f>Source!AO573</f>
        <v>198.35</v>
      </c>
      <c r="G1059" s="52" t="s">
        <v>231</v>
      </c>
      <c r="H1059" s="48">
        <f>Source!AV574</f>
        <v>1.0669999999999999</v>
      </c>
      <c r="I1059" s="51">
        <f>Source!S573</f>
        <v>33267.18</v>
      </c>
      <c r="J1059" s="48">
        <f>IF(Source!BA574&lt;&gt; 0, Source!BA574, 1)</f>
        <v>56.35</v>
      </c>
      <c r="K1059" s="51">
        <f>Source!S574</f>
        <v>1874605.59</v>
      </c>
    </row>
    <row r="1060" spans="1:29" ht="14.5" x14ac:dyDescent="0.25">
      <c r="A1060" s="47"/>
      <c r="B1060" s="47"/>
      <c r="C1060" s="47" t="s">
        <v>2583</v>
      </c>
      <c r="D1060" s="49"/>
      <c r="E1060" s="48"/>
      <c r="F1060" s="51">
        <f>Source!AM573</f>
        <v>56.18</v>
      </c>
      <c r="G1060" s="52" t="s">
        <v>231</v>
      </c>
      <c r="H1060" s="48">
        <f>Source!AV574</f>
        <v>1.0669999999999999</v>
      </c>
      <c r="I1060" s="51">
        <f>Source!Q573</f>
        <v>9422.49</v>
      </c>
      <c r="J1060" s="48">
        <f>IF(Source!BB574&lt;&gt; 0, Source!BB574, 1)</f>
        <v>15.64</v>
      </c>
      <c r="K1060" s="51">
        <f>Source!Q574</f>
        <v>147367.74</v>
      </c>
    </row>
    <row r="1061" spans="1:29" ht="14.5" x14ac:dyDescent="0.25">
      <c r="A1061" s="47"/>
      <c r="B1061" s="47"/>
      <c r="C1061" s="47" t="s">
        <v>2584</v>
      </c>
      <c r="D1061" s="49"/>
      <c r="E1061" s="48"/>
      <c r="F1061" s="51">
        <f>Source!AN573</f>
        <v>6.81</v>
      </c>
      <c r="G1061" s="52" t="s">
        <v>231</v>
      </c>
      <c r="H1061" s="48">
        <f>Source!AV574</f>
        <v>1.0669999999999999</v>
      </c>
      <c r="I1061" s="53">
        <f>Source!R573</f>
        <v>1142.17</v>
      </c>
      <c r="J1061" s="48">
        <f>IF(Source!BS574&lt;&gt; 0, Source!BS574, 1)</f>
        <v>56.35</v>
      </c>
      <c r="K1061" s="53">
        <f>Source!R574</f>
        <v>64361.279999999999</v>
      </c>
    </row>
    <row r="1062" spans="1:29" ht="14.5" x14ac:dyDescent="0.25">
      <c r="A1062" s="47"/>
      <c r="B1062" s="47"/>
      <c r="C1062" s="47" t="s">
        <v>2594</v>
      </c>
      <c r="D1062" s="49"/>
      <c r="E1062" s="48"/>
      <c r="F1062" s="51">
        <f>Source!AL573</f>
        <v>45.41</v>
      </c>
      <c r="G1062" s="52" t="s">
        <v>3</v>
      </c>
      <c r="H1062" s="48">
        <f>Source!AW574</f>
        <v>1.081</v>
      </c>
      <c r="I1062" s="51">
        <f>Source!P573</f>
        <v>6430.06</v>
      </c>
      <c r="J1062" s="48">
        <f>IF(Source!BC574&lt;&gt; 0, Source!BC574, 1)</f>
        <v>12.77</v>
      </c>
      <c r="K1062" s="51">
        <f>Source!P574</f>
        <v>82111.87</v>
      </c>
    </row>
    <row r="1063" spans="1:29" ht="14.5" x14ac:dyDescent="0.25">
      <c r="A1063" s="47"/>
      <c r="B1063" s="47"/>
      <c r="C1063" s="47" t="s">
        <v>2585</v>
      </c>
      <c r="D1063" s="49" t="s">
        <v>2586</v>
      </c>
      <c r="E1063" s="48">
        <f>Source!BZ574</f>
        <v>97</v>
      </c>
      <c r="F1063" s="51"/>
      <c r="G1063" s="50"/>
      <c r="H1063" s="48"/>
      <c r="I1063" s="51">
        <f>SUM(Q1057:Q1062)</f>
        <v>33377.07</v>
      </c>
      <c r="J1063" s="48">
        <f>Source!AT574</f>
        <v>97</v>
      </c>
      <c r="K1063" s="51">
        <f>SUM(R1057:R1062)</f>
        <v>1880797.86</v>
      </c>
    </row>
    <row r="1064" spans="1:29" ht="14.5" x14ac:dyDescent="0.25">
      <c r="A1064" s="47"/>
      <c r="B1064" s="47"/>
      <c r="C1064" s="47" t="s">
        <v>2587</v>
      </c>
      <c r="D1064" s="49" t="s">
        <v>2586</v>
      </c>
      <c r="E1064" s="48">
        <f>Source!CA574</f>
        <v>51</v>
      </c>
      <c r="F1064" s="51"/>
      <c r="G1064" s="50"/>
      <c r="H1064" s="48"/>
      <c r="I1064" s="51">
        <f>SUM(S1057:S1063)</f>
        <v>17548.77</v>
      </c>
      <c r="J1064" s="48">
        <f>Source!AU574</f>
        <v>51</v>
      </c>
      <c r="K1064" s="51">
        <f>SUM(T1057:T1063)</f>
        <v>988873.1</v>
      </c>
    </row>
    <row r="1065" spans="1:29" ht="14.5" x14ac:dyDescent="0.25">
      <c r="A1065" s="54"/>
      <c r="B1065" s="54"/>
      <c r="C1065" s="54" t="s">
        <v>2588</v>
      </c>
      <c r="D1065" s="55" t="s">
        <v>2589</v>
      </c>
      <c r="E1065" s="56">
        <f>Source!AQ573</f>
        <v>16.100000000000001</v>
      </c>
      <c r="F1065" s="57"/>
      <c r="G1065" s="58" t="s">
        <v>231</v>
      </c>
      <c r="H1065" s="56">
        <f>Source!AV574</f>
        <v>1.0669999999999999</v>
      </c>
      <c r="I1065" s="57">
        <f>Source!U573</f>
        <v>2700.2854956000001</v>
      </c>
      <c r="J1065" s="56"/>
      <c r="K1065" s="57"/>
    </row>
    <row r="1066" spans="1:29" ht="14" x14ac:dyDescent="0.25">
      <c r="C1066" s="59" t="s">
        <v>2590</v>
      </c>
      <c r="H1066" s="60">
        <f>I1059+I1060+I1062+I1063+I1064+0-0-0</f>
        <v>100045.56999999999</v>
      </c>
      <c r="I1066" s="60"/>
      <c r="J1066" s="60">
        <f>K1059+K1060+K1062+K1063+K1064+0-0-0</f>
        <v>4973756.16</v>
      </c>
      <c r="K1066" s="60"/>
    </row>
    <row r="1067" spans="1:29" ht="14" hidden="1" x14ac:dyDescent="0.25">
      <c r="C1067" s="59" t="s">
        <v>2591</v>
      </c>
      <c r="H1067" s="62">
        <f>0+0</f>
        <v>0</v>
      </c>
      <c r="I1067" s="62"/>
      <c r="J1067" s="62">
        <f>0+0</f>
        <v>0</v>
      </c>
      <c r="K1067" s="62"/>
    </row>
    <row r="1068" spans="1:29" ht="14" x14ac:dyDescent="0.25">
      <c r="C1068" s="59" t="s">
        <v>2592</v>
      </c>
      <c r="H1068" s="62">
        <f>I1059+I1060+I1062+I1063+I1064+0</f>
        <v>100045.56999999999</v>
      </c>
      <c r="I1068" s="62"/>
      <c r="J1068" s="62">
        <f>K1059+K1060+K1062+K1063+K1064+0</f>
        <v>4973756.16</v>
      </c>
      <c r="K1068" s="62"/>
      <c r="O1068" s="63">
        <f>I1059+I1060+I1062+I1063+I1064+0</f>
        <v>100045.56999999999</v>
      </c>
      <c r="P1068" s="63">
        <f>K1059+K1060+K1062+K1063+K1064+0</f>
        <v>4973756.16</v>
      </c>
    </row>
    <row r="1071" spans="1:29" ht="14" x14ac:dyDescent="0.3">
      <c r="A1071" s="65" t="str">
        <f>CONCATENATE("Итого по разделу: ",IF(Source!G580&lt;&gt;"Новый раздел", Source!G580, ""))</f>
        <v>Итого по разделу: Монтажные работы по прокладке кабеля</v>
      </c>
      <c r="B1071" s="65"/>
      <c r="C1071" s="65"/>
      <c r="D1071" s="65"/>
      <c r="E1071" s="65"/>
      <c r="F1071" s="65"/>
      <c r="G1071" s="65"/>
      <c r="H1071" s="62">
        <f>SUM(O1043:O1070)</f>
        <v>179734.47999999998</v>
      </c>
      <c r="I1071" s="61"/>
      <c r="J1071" s="62">
        <f>SUM(P1043:P1070)</f>
        <v>8844595.9900000002</v>
      </c>
      <c r="K1071" s="61"/>
    </row>
    <row r="1072" spans="1:29" hidden="1" x14ac:dyDescent="0.25">
      <c r="A1072" t="s">
        <v>2596</v>
      </c>
      <c r="I1072">
        <f>SUM(W1043:W1071)</f>
        <v>0</v>
      </c>
      <c r="J1072">
        <f>SUM(X1043:X1071)</f>
        <v>0</v>
      </c>
    </row>
    <row r="1073" spans="1:29" hidden="1" x14ac:dyDescent="0.25">
      <c r="A1073" t="s">
        <v>2597</v>
      </c>
      <c r="I1073">
        <f>SUM(Y1043:Y1072)</f>
        <v>0</v>
      </c>
      <c r="J1073">
        <f>SUM(Z1043:Z1072)</f>
        <v>0</v>
      </c>
    </row>
    <row r="1075" spans="1:29" ht="16.5" x14ac:dyDescent="0.25">
      <c r="A1075" s="46" t="str">
        <f>CONCATENATE("Раздел: ",IF(Source!G610&lt;&gt;"Новый раздел", Source!G610, ""))</f>
        <v>Раздел: Кабельные изделия</v>
      </c>
      <c r="B1075" s="46"/>
      <c r="C1075" s="46"/>
      <c r="D1075" s="46"/>
      <c r="E1075" s="46"/>
      <c r="F1075" s="46"/>
      <c r="G1075" s="46"/>
      <c r="H1075" s="46"/>
      <c r="I1075" s="46"/>
      <c r="J1075" s="46"/>
      <c r="K1075" s="46"/>
    </row>
    <row r="1076" spans="1:29" ht="82" x14ac:dyDescent="0.25">
      <c r="A1076" s="47">
        <v>162</v>
      </c>
      <c r="B1076" s="47" t="str">
        <f>Source!F614</f>
        <v>КА, п.102</v>
      </c>
      <c r="C1076" s="47" t="s">
        <v>2699</v>
      </c>
      <c r="D1076" s="49" t="str">
        <f>Source!H614</f>
        <v>м</v>
      </c>
      <c r="E1076" s="48">
        <f>Source!I614</f>
        <v>25.5</v>
      </c>
      <c r="F1076" s="51">
        <f>Source!AL614</f>
        <v>119.11</v>
      </c>
      <c r="G1076" s="52" t="s">
        <v>3</v>
      </c>
      <c r="H1076" s="48">
        <f>Source!AW615</f>
        <v>1</v>
      </c>
      <c r="I1076" s="51">
        <f>Source!P614</f>
        <v>3037.31</v>
      </c>
      <c r="J1076" s="48">
        <f>IF(Source!BC615&lt;&gt; 0, Source!BC615, 1)</f>
        <v>9.84</v>
      </c>
      <c r="K1076" s="51">
        <f>Source!P615</f>
        <v>29887.13</v>
      </c>
      <c r="Q1076">
        <f>Source!X614</f>
        <v>0</v>
      </c>
      <c r="R1076">
        <f>Source!X615</f>
        <v>0</v>
      </c>
      <c r="S1076">
        <f>Source!Y614</f>
        <v>0</v>
      </c>
      <c r="T1076">
        <f>Source!Y615</f>
        <v>0</v>
      </c>
      <c r="U1076">
        <f>ROUND((175/100)*ROUND(Source!R614, 2), 2)</f>
        <v>0</v>
      </c>
      <c r="V1076">
        <f>ROUND((0/100)*ROUND(Source!R615, 2), 2)</f>
        <v>0</v>
      </c>
      <c r="AC1076">
        <v>3</v>
      </c>
    </row>
    <row r="1077" spans="1:29" x14ac:dyDescent="0.25">
      <c r="A1077" s="79"/>
      <c r="B1077" s="79"/>
      <c r="C1077" s="80" t="str">
        <f>"Объем: "&amp;Source!I614&amp;"=25*"&amp;"1,02"</f>
        <v>Объем: 25,5=25*1,02</v>
      </c>
      <c r="D1077" s="79"/>
      <c r="E1077" s="79"/>
      <c r="F1077" s="79"/>
      <c r="G1077" s="79"/>
      <c r="H1077" s="79"/>
      <c r="I1077" s="79"/>
      <c r="J1077" s="79"/>
      <c r="K1077" s="79"/>
    </row>
    <row r="1078" spans="1:29" ht="14" x14ac:dyDescent="0.25">
      <c r="C1078" s="59" t="s">
        <v>2592</v>
      </c>
      <c r="H1078" s="60">
        <f>I1076+0</f>
        <v>3037.31</v>
      </c>
      <c r="I1078" s="60"/>
      <c r="J1078" s="60">
        <f>K1076+0</f>
        <v>29887.13</v>
      </c>
      <c r="K1078" s="60"/>
      <c r="O1078" s="63">
        <f>I1076+0</f>
        <v>3037.31</v>
      </c>
      <c r="P1078" s="63">
        <f>K1076+0</f>
        <v>29887.13</v>
      </c>
    </row>
    <row r="1080" spans="1:29" ht="126" x14ac:dyDescent="0.25">
      <c r="A1080" s="47">
        <v>163</v>
      </c>
      <c r="B1080" s="47" t="str">
        <f>Source!F616</f>
        <v>1.23-8-767</v>
      </c>
      <c r="C1080" s="47" t="s">
        <v>2530</v>
      </c>
      <c r="D1080" s="49" t="str">
        <f>Source!H616</f>
        <v>км</v>
      </c>
      <c r="E1080" s="48">
        <f>Source!I616</f>
        <v>0.33966000000000002</v>
      </c>
      <c r="F1080" s="51">
        <f>Source!AL616</f>
        <v>248431.66</v>
      </c>
      <c r="G1080" s="52" t="s">
        <v>3</v>
      </c>
      <c r="H1080" s="48">
        <f>Source!AW617</f>
        <v>1</v>
      </c>
      <c r="I1080" s="51">
        <f>Source!P616</f>
        <v>84382.3</v>
      </c>
      <c r="J1080" s="48">
        <f>IF(Source!BC617&lt;&gt; 0, Source!BC617, 1)</f>
        <v>6.4</v>
      </c>
      <c r="K1080" s="51">
        <f>Source!P617</f>
        <v>540046.72</v>
      </c>
      <c r="Q1080">
        <f>Source!X616</f>
        <v>0</v>
      </c>
      <c r="R1080">
        <f>Source!X617</f>
        <v>0</v>
      </c>
      <c r="S1080">
        <f>Source!Y616</f>
        <v>0</v>
      </c>
      <c r="T1080">
        <f>Source!Y617</f>
        <v>0</v>
      </c>
      <c r="U1080">
        <f>ROUND((175/100)*ROUND(Source!R616, 2), 2)</f>
        <v>0</v>
      </c>
      <c r="V1080">
        <f>ROUND((0/100)*ROUND(Source!R617, 2), 2)</f>
        <v>0</v>
      </c>
      <c r="AC1080">
        <v>3</v>
      </c>
    </row>
    <row r="1081" spans="1:29" x14ac:dyDescent="0.25">
      <c r="A1081" s="79"/>
      <c r="B1081" s="79"/>
      <c r="C1081" s="80" t="str">
        <f>"Объем: "&amp;Source!I616&amp;"=333*"&amp;"1,02/"&amp;"1000"</f>
        <v>Объем: 0,33966=333*1,02/1000</v>
      </c>
      <c r="D1081" s="79"/>
      <c r="E1081" s="79"/>
      <c r="F1081" s="79"/>
      <c r="G1081" s="79"/>
      <c r="H1081" s="79"/>
      <c r="I1081" s="79"/>
      <c r="J1081" s="79"/>
      <c r="K1081" s="79"/>
    </row>
    <row r="1082" spans="1:29" ht="14" x14ac:dyDescent="0.25">
      <c r="C1082" s="59" t="s">
        <v>2592</v>
      </c>
      <c r="H1082" s="60">
        <f>I1080+0</f>
        <v>84382.3</v>
      </c>
      <c r="I1082" s="60"/>
      <c r="J1082" s="60">
        <f>K1080+0</f>
        <v>540046.72</v>
      </c>
      <c r="K1082" s="60"/>
      <c r="O1082" s="63">
        <f>I1080+0</f>
        <v>84382.3</v>
      </c>
      <c r="P1082" s="63">
        <f>K1080+0</f>
        <v>540046.72</v>
      </c>
    </row>
    <row r="1084" spans="1:29" ht="126" x14ac:dyDescent="0.25">
      <c r="A1084" s="47">
        <v>164</v>
      </c>
      <c r="B1084" s="47" t="str">
        <f>Source!F618</f>
        <v>1.23-8-765</v>
      </c>
      <c r="C1084" s="47" t="s">
        <v>2531</v>
      </c>
      <c r="D1084" s="49" t="str">
        <f>Source!H618</f>
        <v>км</v>
      </c>
      <c r="E1084" s="48">
        <f>Source!I618</f>
        <v>0.2601</v>
      </c>
      <c r="F1084" s="51">
        <f>Source!AL618</f>
        <v>136062.85999999999</v>
      </c>
      <c r="G1084" s="52" t="s">
        <v>3</v>
      </c>
      <c r="H1084" s="48">
        <f>Source!AW619</f>
        <v>1</v>
      </c>
      <c r="I1084" s="51">
        <f>Source!P618</f>
        <v>35389.949999999997</v>
      </c>
      <c r="J1084" s="48">
        <f>IF(Source!BC619&lt;&gt; 0, Source!BC619, 1)</f>
        <v>5.46</v>
      </c>
      <c r="K1084" s="51">
        <f>Source!P619</f>
        <v>193229.13</v>
      </c>
      <c r="Q1084">
        <f>Source!X618</f>
        <v>0</v>
      </c>
      <c r="R1084">
        <f>Source!X619</f>
        <v>0</v>
      </c>
      <c r="S1084">
        <f>Source!Y618</f>
        <v>0</v>
      </c>
      <c r="T1084">
        <f>Source!Y619</f>
        <v>0</v>
      </c>
      <c r="U1084">
        <f>ROUND((175/100)*ROUND(Source!R618, 2), 2)</f>
        <v>0</v>
      </c>
      <c r="V1084">
        <f>ROUND((0/100)*ROUND(Source!R619, 2), 2)</f>
        <v>0</v>
      </c>
      <c r="AC1084">
        <v>3</v>
      </c>
    </row>
    <row r="1085" spans="1:29" x14ac:dyDescent="0.25">
      <c r="A1085" s="79"/>
      <c r="B1085" s="79"/>
      <c r="C1085" s="80" t="str">
        <f>"Объем: "&amp;Source!I618&amp;"=255*"&amp;"1,02/"&amp;"1000"</f>
        <v>Объем: 0,2601=255*1,02/1000</v>
      </c>
      <c r="D1085" s="79"/>
      <c r="E1085" s="79"/>
      <c r="F1085" s="79"/>
      <c r="G1085" s="79"/>
      <c r="H1085" s="79"/>
      <c r="I1085" s="79"/>
      <c r="J1085" s="79"/>
      <c r="K1085" s="79"/>
    </row>
    <row r="1086" spans="1:29" ht="14" x14ac:dyDescent="0.25">
      <c r="C1086" s="59" t="s">
        <v>2592</v>
      </c>
      <c r="H1086" s="60">
        <f>I1084+0</f>
        <v>35389.949999999997</v>
      </c>
      <c r="I1086" s="60"/>
      <c r="J1086" s="60">
        <f>K1084+0</f>
        <v>193229.13</v>
      </c>
      <c r="K1086" s="60"/>
      <c r="O1086" s="63">
        <f>I1084+0</f>
        <v>35389.949999999997</v>
      </c>
      <c r="P1086" s="63">
        <f>K1084+0</f>
        <v>193229.13</v>
      </c>
    </row>
    <row r="1088" spans="1:29" ht="126" x14ac:dyDescent="0.25">
      <c r="A1088" s="47">
        <v>165</v>
      </c>
      <c r="B1088" s="47" t="str">
        <f>Source!F620</f>
        <v>1.23-8-764</v>
      </c>
      <c r="C1088" s="47" t="s">
        <v>2532</v>
      </c>
      <c r="D1088" s="49" t="str">
        <f>Source!H620</f>
        <v>км</v>
      </c>
      <c r="E1088" s="48">
        <f>Source!I620</f>
        <v>0.61914000000000002</v>
      </c>
      <c r="F1088" s="51">
        <f>Source!AL620</f>
        <v>77970.94</v>
      </c>
      <c r="G1088" s="52" t="s">
        <v>3</v>
      </c>
      <c r="H1088" s="48">
        <f>Source!AW621</f>
        <v>1</v>
      </c>
      <c r="I1088" s="51">
        <f>Source!P620</f>
        <v>48274.93</v>
      </c>
      <c r="J1088" s="48">
        <f>IF(Source!BC621&lt;&gt; 0, Source!BC621, 1)</f>
        <v>6.18</v>
      </c>
      <c r="K1088" s="51">
        <f>Source!P621</f>
        <v>298339.07</v>
      </c>
      <c r="Q1088">
        <f>Source!X620</f>
        <v>0</v>
      </c>
      <c r="R1088">
        <f>Source!X621</f>
        <v>0</v>
      </c>
      <c r="S1088">
        <f>Source!Y620</f>
        <v>0</v>
      </c>
      <c r="T1088">
        <f>Source!Y621</f>
        <v>0</v>
      </c>
      <c r="U1088">
        <f>ROUND((175/100)*ROUND(Source!R620, 2), 2)</f>
        <v>0</v>
      </c>
      <c r="V1088">
        <f>ROUND((0/100)*ROUND(Source!R621, 2), 2)</f>
        <v>0</v>
      </c>
      <c r="AC1088">
        <v>3</v>
      </c>
    </row>
    <row r="1089" spans="1:29" x14ac:dyDescent="0.25">
      <c r="A1089" s="79"/>
      <c r="B1089" s="79"/>
      <c r="C1089" s="80" t="str">
        <f>"Объем: "&amp;Source!I620&amp;"=607*"&amp;"1,02/"&amp;"1000"</f>
        <v>Объем: 0,61914=607*1,02/1000</v>
      </c>
      <c r="D1089" s="79"/>
      <c r="E1089" s="79"/>
      <c r="F1089" s="79"/>
      <c r="G1089" s="79"/>
      <c r="H1089" s="79"/>
      <c r="I1089" s="79"/>
      <c r="J1089" s="79"/>
      <c r="K1089" s="79"/>
    </row>
    <row r="1090" spans="1:29" ht="14" x14ac:dyDescent="0.25">
      <c r="C1090" s="59" t="s">
        <v>2592</v>
      </c>
      <c r="H1090" s="60">
        <f>I1088+0</f>
        <v>48274.93</v>
      </c>
      <c r="I1090" s="60"/>
      <c r="J1090" s="60">
        <f>K1088+0</f>
        <v>298339.07</v>
      </c>
      <c r="K1090" s="60"/>
      <c r="O1090" s="63">
        <f>I1088+0</f>
        <v>48274.93</v>
      </c>
      <c r="P1090" s="63">
        <f>K1088+0</f>
        <v>298339.07</v>
      </c>
    </row>
    <row r="1092" spans="1:29" ht="126" x14ac:dyDescent="0.25">
      <c r="A1092" s="47">
        <v>166</v>
      </c>
      <c r="B1092" s="47" t="str">
        <f>Source!F622</f>
        <v>1.23-8-763</v>
      </c>
      <c r="C1092" s="47" t="s">
        <v>2533</v>
      </c>
      <c r="D1092" s="49" t="str">
        <f>Source!H622</f>
        <v>км</v>
      </c>
      <c r="E1092" s="48">
        <f>Source!I622</f>
        <v>0.58445999999999998</v>
      </c>
      <c r="F1092" s="51">
        <f>Source!AL622</f>
        <v>54457.63</v>
      </c>
      <c r="G1092" s="52" t="s">
        <v>3</v>
      </c>
      <c r="H1092" s="48">
        <f>Source!AW623</f>
        <v>1</v>
      </c>
      <c r="I1092" s="51">
        <f>Source!P622</f>
        <v>31828.31</v>
      </c>
      <c r="J1092" s="48">
        <f>IF(Source!BC623&lt;&gt; 0, Source!BC623, 1)</f>
        <v>5.07</v>
      </c>
      <c r="K1092" s="51">
        <f>Source!P623</f>
        <v>161369.53</v>
      </c>
      <c r="Q1092">
        <f>Source!X622</f>
        <v>0</v>
      </c>
      <c r="R1092">
        <f>Source!X623</f>
        <v>0</v>
      </c>
      <c r="S1092">
        <f>Source!Y622</f>
        <v>0</v>
      </c>
      <c r="T1092">
        <f>Source!Y623</f>
        <v>0</v>
      </c>
      <c r="U1092">
        <f>ROUND((175/100)*ROUND(Source!R622, 2), 2)</f>
        <v>0</v>
      </c>
      <c r="V1092">
        <f>ROUND((0/100)*ROUND(Source!R623, 2), 2)</f>
        <v>0</v>
      </c>
      <c r="AC1092">
        <v>3</v>
      </c>
    </row>
    <row r="1093" spans="1:29" x14ac:dyDescent="0.25">
      <c r="A1093" s="79"/>
      <c r="B1093" s="79"/>
      <c r="C1093" s="80" t="str">
        <f>"Объем: "&amp;Source!I622&amp;"=573*"&amp;"1,02/"&amp;"1000"</f>
        <v>Объем: 0,58446=573*1,02/1000</v>
      </c>
      <c r="D1093" s="79"/>
      <c r="E1093" s="79"/>
      <c r="F1093" s="79"/>
      <c r="G1093" s="79"/>
      <c r="H1093" s="79"/>
      <c r="I1093" s="79"/>
      <c r="J1093" s="79"/>
      <c r="K1093" s="79"/>
    </row>
    <row r="1094" spans="1:29" ht="14" x14ac:dyDescent="0.25">
      <c r="C1094" s="59" t="s">
        <v>2592</v>
      </c>
      <c r="H1094" s="60">
        <f>I1092+0</f>
        <v>31828.31</v>
      </c>
      <c r="I1094" s="60"/>
      <c r="J1094" s="60">
        <f>K1092+0</f>
        <v>161369.53</v>
      </c>
      <c r="K1094" s="60"/>
      <c r="O1094" s="63">
        <f>I1092+0</f>
        <v>31828.31</v>
      </c>
      <c r="P1094" s="63">
        <f>K1092+0</f>
        <v>161369.53</v>
      </c>
    </row>
    <row r="1096" spans="1:29" ht="126" x14ac:dyDescent="0.25">
      <c r="A1096" s="47">
        <v>167</v>
      </c>
      <c r="B1096" s="47" t="str">
        <f>Source!F624</f>
        <v>1.23-8-762</v>
      </c>
      <c r="C1096" s="47" t="s">
        <v>2534</v>
      </c>
      <c r="D1096" s="49" t="str">
        <f>Source!H624</f>
        <v>км</v>
      </c>
      <c r="E1096" s="48">
        <f>Source!I624</f>
        <v>1.43106</v>
      </c>
      <c r="F1096" s="51">
        <f>Source!AL624</f>
        <v>37537.620000000003</v>
      </c>
      <c r="G1096" s="52" t="s">
        <v>3</v>
      </c>
      <c r="H1096" s="48">
        <f>Source!AW625</f>
        <v>1</v>
      </c>
      <c r="I1096" s="51">
        <f>Source!P624</f>
        <v>53718.59</v>
      </c>
      <c r="J1096" s="48">
        <f>IF(Source!BC625&lt;&gt; 0, Source!BC625, 1)</f>
        <v>5.54</v>
      </c>
      <c r="K1096" s="51">
        <f>Source!P625</f>
        <v>297600.99</v>
      </c>
      <c r="Q1096">
        <f>Source!X624</f>
        <v>0</v>
      </c>
      <c r="R1096">
        <f>Source!X625</f>
        <v>0</v>
      </c>
      <c r="S1096">
        <f>Source!Y624</f>
        <v>0</v>
      </c>
      <c r="T1096">
        <f>Source!Y625</f>
        <v>0</v>
      </c>
      <c r="U1096">
        <f>ROUND((175/100)*ROUND(Source!R624, 2), 2)</f>
        <v>0</v>
      </c>
      <c r="V1096">
        <f>ROUND((0/100)*ROUND(Source!R625, 2), 2)</f>
        <v>0</v>
      </c>
      <c r="AC1096">
        <v>3</v>
      </c>
    </row>
    <row r="1097" spans="1:29" x14ac:dyDescent="0.25">
      <c r="A1097" s="79"/>
      <c r="B1097" s="79"/>
      <c r="C1097" s="80" t="str">
        <f>"Объем: "&amp;Source!I624&amp;"=1403*"&amp;"1,02/"&amp;"1000"</f>
        <v>Объем: 1,43106=1403*1,02/1000</v>
      </c>
      <c r="D1097" s="79"/>
      <c r="E1097" s="79"/>
      <c r="F1097" s="79"/>
      <c r="G1097" s="79"/>
      <c r="H1097" s="79"/>
      <c r="I1097" s="79"/>
      <c r="J1097" s="79"/>
      <c r="K1097" s="79"/>
    </row>
    <row r="1098" spans="1:29" ht="14" x14ac:dyDescent="0.25">
      <c r="C1098" s="59" t="s">
        <v>2592</v>
      </c>
      <c r="H1098" s="60">
        <f>I1096+0</f>
        <v>53718.59</v>
      </c>
      <c r="I1098" s="60"/>
      <c r="J1098" s="60">
        <f>K1096+0</f>
        <v>297600.99</v>
      </c>
      <c r="K1098" s="60"/>
      <c r="O1098" s="63">
        <f>I1096+0</f>
        <v>53718.59</v>
      </c>
      <c r="P1098" s="63">
        <f>K1096+0</f>
        <v>297600.99</v>
      </c>
    </row>
    <row r="1100" spans="1:29" ht="126" x14ac:dyDescent="0.25">
      <c r="A1100" s="47">
        <v>168</v>
      </c>
      <c r="B1100" s="47" t="str">
        <f>Source!F626</f>
        <v>1.23-8-761</v>
      </c>
      <c r="C1100" s="47" t="s">
        <v>2535</v>
      </c>
      <c r="D1100" s="49" t="str">
        <f>Source!H626</f>
        <v>км</v>
      </c>
      <c r="E1100" s="48">
        <f>Source!I626</f>
        <v>0.63749999999999996</v>
      </c>
      <c r="F1100" s="51">
        <f>Source!AL626</f>
        <v>26092.34</v>
      </c>
      <c r="G1100" s="52" t="s">
        <v>3</v>
      </c>
      <c r="H1100" s="48">
        <f>Source!AW627</f>
        <v>1</v>
      </c>
      <c r="I1100" s="51">
        <f>Source!P626</f>
        <v>16633.87</v>
      </c>
      <c r="J1100" s="48">
        <f>IF(Source!BC627&lt;&gt; 0, Source!BC627, 1)</f>
        <v>5.1100000000000003</v>
      </c>
      <c r="K1100" s="51">
        <f>Source!P627</f>
        <v>84999.08</v>
      </c>
      <c r="Q1100">
        <f>Source!X626</f>
        <v>0</v>
      </c>
      <c r="R1100">
        <f>Source!X627</f>
        <v>0</v>
      </c>
      <c r="S1100">
        <f>Source!Y626</f>
        <v>0</v>
      </c>
      <c r="T1100">
        <f>Source!Y627</f>
        <v>0</v>
      </c>
      <c r="U1100">
        <f>ROUND((175/100)*ROUND(Source!R626, 2), 2)</f>
        <v>0</v>
      </c>
      <c r="V1100">
        <f>ROUND((0/100)*ROUND(Source!R627, 2), 2)</f>
        <v>0</v>
      </c>
      <c r="AC1100">
        <v>3</v>
      </c>
    </row>
    <row r="1101" spans="1:29" x14ac:dyDescent="0.25">
      <c r="A1101" s="79"/>
      <c r="B1101" s="79"/>
      <c r="C1101" s="80" t="str">
        <f>"Объем: "&amp;Source!I626&amp;"=625*"&amp;"1,02/"&amp;"1000"</f>
        <v>Объем: 0,6375=625*1,02/1000</v>
      </c>
      <c r="D1101" s="79"/>
      <c r="E1101" s="79"/>
      <c r="F1101" s="79"/>
      <c r="G1101" s="79"/>
      <c r="H1101" s="79"/>
      <c r="I1101" s="79"/>
      <c r="J1101" s="79"/>
      <c r="K1101" s="79"/>
    </row>
    <row r="1102" spans="1:29" ht="14" x14ac:dyDescent="0.25">
      <c r="C1102" s="59" t="s">
        <v>2592</v>
      </c>
      <c r="H1102" s="60">
        <f>I1100+0</f>
        <v>16633.87</v>
      </c>
      <c r="I1102" s="60"/>
      <c r="J1102" s="60">
        <f>K1100+0</f>
        <v>84999.08</v>
      </c>
      <c r="K1102" s="60"/>
      <c r="O1102" s="63">
        <f>I1100+0</f>
        <v>16633.87</v>
      </c>
      <c r="P1102" s="63">
        <f>K1100+0</f>
        <v>84999.08</v>
      </c>
    </row>
    <row r="1104" spans="1:29" ht="126" x14ac:dyDescent="0.25">
      <c r="A1104" s="47">
        <v>169</v>
      </c>
      <c r="B1104" s="47" t="str">
        <f>Source!F628</f>
        <v>1.23-8-760</v>
      </c>
      <c r="C1104" s="47" t="s">
        <v>2536</v>
      </c>
      <c r="D1104" s="49" t="str">
        <f>Source!H628</f>
        <v>км</v>
      </c>
      <c r="E1104" s="48">
        <f>Source!I628</f>
        <v>0.51815999999999995</v>
      </c>
      <c r="F1104" s="51">
        <f>Source!AL628</f>
        <v>19510.68</v>
      </c>
      <c r="G1104" s="52" t="s">
        <v>3</v>
      </c>
      <c r="H1104" s="48">
        <f>Source!AW629</f>
        <v>1</v>
      </c>
      <c r="I1104" s="51">
        <f>Source!P628</f>
        <v>10109.65</v>
      </c>
      <c r="J1104" s="48">
        <f>IF(Source!BC629&lt;&gt; 0, Source!BC629, 1)</f>
        <v>4.49</v>
      </c>
      <c r="K1104" s="51">
        <f>Source!P629</f>
        <v>45392.33</v>
      </c>
      <c r="Q1104">
        <f>Source!X628</f>
        <v>0</v>
      </c>
      <c r="R1104">
        <f>Source!X629</f>
        <v>0</v>
      </c>
      <c r="S1104">
        <f>Source!Y628</f>
        <v>0</v>
      </c>
      <c r="T1104">
        <f>Source!Y629</f>
        <v>0</v>
      </c>
      <c r="U1104">
        <f>ROUND((175/100)*ROUND(Source!R628, 2), 2)</f>
        <v>0</v>
      </c>
      <c r="V1104">
        <f>ROUND((0/100)*ROUND(Source!R629, 2), 2)</f>
        <v>0</v>
      </c>
      <c r="AC1104">
        <v>3</v>
      </c>
    </row>
    <row r="1105" spans="1:29" x14ac:dyDescent="0.25">
      <c r="A1105" s="79"/>
      <c r="B1105" s="79"/>
      <c r="C1105" s="80" t="str">
        <f>"Объем: "&amp;Source!I628&amp;"=508*"&amp;"1,02/"&amp;"1000"</f>
        <v>Объем: 0,51816=508*1,02/1000</v>
      </c>
      <c r="D1105" s="79"/>
      <c r="E1105" s="79"/>
      <c r="F1105" s="79"/>
      <c r="G1105" s="79"/>
      <c r="H1105" s="79"/>
      <c r="I1105" s="79"/>
      <c r="J1105" s="79"/>
      <c r="K1105" s="79"/>
    </row>
    <row r="1106" spans="1:29" ht="14" x14ac:dyDescent="0.25">
      <c r="C1106" s="59" t="s">
        <v>2592</v>
      </c>
      <c r="H1106" s="60">
        <f>I1104+0</f>
        <v>10109.65</v>
      </c>
      <c r="I1106" s="60"/>
      <c r="J1106" s="60">
        <f>K1104+0</f>
        <v>45392.33</v>
      </c>
      <c r="K1106" s="60"/>
      <c r="O1106" s="63">
        <f>I1104+0</f>
        <v>10109.65</v>
      </c>
      <c r="P1106" s="63">
        <f>K1104+0</f>
        <v>45392.33</v>
      </c>
    </row>
    <row r="1108" spans="1:29" ht="126" x14ac:dyDescent="0.25">
      <c r="A1108" s="47">
        <v>170</v>
      </c>
      <c r="B1108" s="47" t="str">
        <f>Source!F630</f>
        <v>1.23-8-759</v>
      </c>
      <c r="C1108" s="47" t="s">
        <v>2537</v>
      </c>
      <c r="D1108" s="49" t="str">
        <f>Source!H630</f>
        <v>км</v>
      </c>
      <c r="E1108" s="48">
        <f>Source!I630</f>
        <v>0.34476000000000001</v>
      </c>
      <c r="F1108" s="51">
        <f>Source!AL630</f>
        <v>19532.96</v>
      </c>
      <c r="G1108" s="52" t="s">
        <v>3</v>
      </c>
      <c r="H1108" s="48">
        <f>Source!AW631</f>
        <v>1</v>
      </c>
      <c r="I1108" s="51">
        <f>Source!P630</f>
        <v>6734.18</v>
      </c>
      <c r="J1108" s="48">
        <f>IF(Source!BC631&lt;&gt; 0, Source!BC631, 1)</f>
        <v>5.46</v>
      </c>
      <c r="K1108" s="51">
        <f>Source!P631</f>
        <v>36768.620000000003</v>
      </c>
      <c r="Q1108">
        <f>Source!X630</f>
        <v>0</v>
      </c>
      <c r="R1108">
        <f>Source!X631</f>
        <v>0</v>
      </c>
      <c r="S1108">
        <f>Source!Y630</f>
        <v>0</v>
      </c>
      <c r="T1108">
        <f>Source!Y631</f>
        <v>0</v>
      </c>
      <c r="U1108">
        <f>ROUND((175/100)*ROUND(Source!R630, 2), 2)</f>
        <v>0</v>
      </c>
      <c r="V1108">
        <f>ROUND((0/100)*ROUND(Source!R631, 2), 2)</f>
        <v>0</v>
      </c>
      <c r="AC1108">
        <v>3</v>
      </c>
    </row>
    <row r="1109" spans="1:29" x14ac:dyDescent="0.25">
      <c r="A1109" s="79"/>
      <c r="B1109" s="79"/>
      <c r="C1109" s="80" t="str">
        <f>"Объем: "&amp;Source!I630&amp;"=338*"&amp;"1,02/"&amp;"1000"</f>
        <v>Объем: 0,34476=338*1,02/1000</v>
      </c>
      <c r="D1109" s="79"/>
      <c r="E1109" s="79"/>
      <c r="F1109" s="79"/>
      <c r="G1109" s="79"/>
      <c r="H1109" s="79"/>
      <c r="I1109" s="79"/>
      <c r="J1109" s="79"/>
      <c r="K1109" s="79"/>
    </row>
    <row r="1110" spans="1:29" ht="14" x14ac:dyDescent="0.25">
      <c r="C1110" s="59" t="s">
        <v>2592</v>
      </c>
      <c r="H1110" s="60">
        <f>I1108+0</f>
        <v>6734.18</v>
      </c>
      <c r="I1110" s="60"/>
      <c r="J1110" s="60">
        <f>K1108+0</f>
        <v>36768.620000000003</v>
      </c>
      <c r="K1110" s="60"/>
      <c r="O1110" s="63">
        <f>I1108+0</f>
        <v>6734.18</v>
      </c>
      <c r="P1110" s="63">
        <f>K1108+0</f>
        <v>36768.620000000003</v>
      </c>
    </row>
    <row r="1112" spans="1:29" ht="69" x14ac:dyDescent="0.25">
      <c r="A1112" s="47">
        <v>171</v>
      </c>
      <c r="B1112" s="47" t="str">
        <f>Source!F632</f>
        <v>КА, п.103</v>
      </c>
      <c r="C1112" s="47" t="s">
        <v>2700</v>
      </c>
      <c r="D1112" s="49" t="str">
        <f>Source!H632</f>
        <v>м</v>
      </c>
      <c r="E1112" s="48">
        <f>Source!I632</f>
        <v>144.84</v>
      </c>
      <c r="F1112" s="51">
        <f>Source!AL632</f>
        <v>19.830000000000002</v>
      </c>
      <c r="G1112" s="52" t="s">
        <v>3</v>
      </c>
      <c r="H1112" s="48">
        <f>Source!AW633</f>
        <v>1</v>
      </c>
      <c r="I1112" s="51">
        <f>Source!P632</f>
        <v>2872.18</v>
      </c>
      <c r="J1112" s="48">
        <f>IF(Source!BC633&lt;&gt; 0, Source!BC633, 1)</f>
        <v>9.84</v>
      </c>
      <c r="K1112" s="51">
        <f>Source!P633</f>
        <v>28262.25</v>
      </c>
      <c r="Q1112">
        <f>Source!X632</f>
        <v>0</v>
      </c>
      <c r="R1112">
        <f>Source!X633</f>
        <v>0</v>
      </c>
      <c r="S1112">
        <f>Source!Y632</f>
        <v>0</v>
      </c>
      <c r="T1112">
        <f>Source!Y633</f>
        <v>0</v>
      </c>
      <c r="U1112">
        <f>ROUND((175/100)*ROUND(Source!R632, 2), 2)</f>
        <v>0</v>
      </c>
      <c r="V1112">
        <f>ROUND((0/100)*ROUND(Source!R633, 2), 2)</f>
        <v>0</v>
      </c>
      <c r="AC1112">
        <v>3</v>
      </c>
    </row>
    <row r="1113" spans="1:29" x14ac:dyDescent="0.25">
      <c r="A1113" s="79"/>
      <c r="B1113" s="79"/>
      <c r="C1113" s="80" t="str">
        <f>"Объем: "&amp;Source!I632&amp;"=142*"&amp;"1,02"</f>
        <v>Объем: 144,84=142*1,02</v>
      </c>
      <c r="D1113" s="79"/>
      <c r="E1113" s="79"/>
      <c r="F1113" s="79"/>
      <c r="G1113" s="79"/>
      <c r="H1113" s="79"/>
      <c r="I1113" s="79"/>
      <c r="J1113" s="79"/>
      <c r="K1113" s="79"/>
    </row>
    <row r="1114" spans="1:29" ht="14" x14ac:dyDescent="0.25">
      <c r="C1114" s="59" t="s">
        <v>2592</v>
      </c>
      <c r="H1114" s="60">
        <f>I1112+0</f>
        <v>2872.18</v>
      </c>
      <c r="I1114" s="60"/>
      <c r="J1114" s="60">
        <f>K1112+0</f>
        <v>28262.25</v>
      </c>
      <c r="K1114" s="60"/>
      <c r="O1114" s="63">
        <f>I1112+0</f>
        <v>2872.18</v>
      </c>
      <c r="P1114" s="63">
        <f>K1112+0</f>
        <v>28262.25</v>
      </c>
    </row>
    <row r="1116" spans="1:29" ht="126" x14ac:dyDescent="0.25">
      <c r="A1116" s="47">
        <v>172</v>
      </c>
      <c r="B1116" s="47" t="str">
        <f>Source!F634</f>
        <v>1.23-8-757</v>
      </c>
      <c r="C1116" s="47" t="s">
        <v>2538</v>
      </c>
      <c r="D1116" s="49" t="str">
        <f>Source!H634</f>
        <v>км</v>
      </c>
      <c r="E1116" s="48">
        <f>Source!I634</f>
        <v>0.39983999999999997</v>
      </c>
      <c r="F1116" s="51">
        <f>Source!AL634</f>
        <v>23442.44</v>
      </c>
      <c r="G1116" s="52" t="s">
        <v>3</v>
      </c>
      <c r="H1116" s="48">
        <f>Source!AW635</f>
        <v>1</v>
      </c>
      <c r="I1116" s="51">
        <f>Source!P634</f>
        <v>9373.23</v>
      </c>
      <c r="J1116" s="48">
        <f>IF(Source!BC635&lt;&gt; 0, Source!BC635, 1)</f>
        <v>5.51</v>
      </c>
      <c r="K1116" s="51">
        <f>Source!P635</f>
        <v>51646.5</v>
      </c>
      <c r="Q1116">
        <f>Source!X634</f>
        <v>0</v>
      </c>
      <c r="R1116">
        <f>Source!X635</f>
        <v>0</v>
      </c>
      <c r="S1116">
        <f>Source!Y634</f>
        <v>0</v>
      </c>
      <c r="T1116">
        <f>Source!Y635</f>
        <v>0</v>
      </c>
      <c r="U1116">
        <f>ROUND((175/100)*ROUND(Source!R634, 2), 2)</f>
        <v>0</v>
      </c>
      <c r="V1116">
        <f>ROUND((0/100)*ROUND(Source!R635, 2), 2)</f>
        <v>0</v>
      </c>
      <c r="AC1116">
        <v>3</v>
      </c>
    </row>
    <row r="1117" spans="1:29" x14ac:dyDescent="0.25">
      <c r="A1117" s="79"/>
      <c r="B1117" s="79"/>
      <c r="C1117" s="80" t="str">
        <f>"Объем: "&amp;Source!I634&amp;"=392*"&amp;"1,02/"&amp;"1000"</f>
        <v>Объем: 0,39984=392*1,02/1000</v>
      </c>
      <c r="D1117" s="79"/>
      <c r="E1117" s="79"/>
      <c r="F1117" s="79"/>
      <c r="G1117" s="79"/>
      <c r="H1117" s="79"/>
      <c r="I1117" s="79"/>
      <c r="J1117" s="79"/>
      <c r="K1117" s="79"/>
    </row>
    <row r="1118" spans="1:29" ht="14" x14ac:dyDescent="0.25">
      <c r="C1118" s="59" t="s">
        <v>2592</v>
      </c>
      <c r="H1118" s="60">
        <f>I1116+0</f>
        <v>9373.23</v>
      </c>
      <c r="I1118" s="60"/>
      <c r="J1118" s="60">
        <f>K1116+0</f>
        <v>51646.5</v>
      </c>
      <c r="K1118" s="60"/>
      <c r="O1118" s="63">
        <f>I1116+0</f>
        <v>9373.23</v>
      </c>
      <c r="P1118" s="63">
        <f>K1116+0</f>
        <v>51646.5</v>
      </c>
    </row>
    <row r="1120" spans="1:29" ht="126" x14ac:dyDescent="0.25">
      <c r="A1120" s="47">
        <v>173</v>
      </c>
      <c r="B1120" s="47" t="str">
        <f>Source!F636</f>
        <v>1.23-8-756</v>
      </c>
      <c r="C1120" s="47" t="s">
        <v>2539</v>
      </c>
      <c r="D1120" s="49" t="str">
        <f>Source!H636</f>
        <v>км</v>
      </c>
      <c r="E1120" s="48">
        <f>Source!I636</f>
        <v>4.7531999999999996</v>
      </c>
      <c r="F1120" s="51">
        <f>Source!AL636</f>
        <v>14783.71</v>
      </c>
      <c r="G1120" s="52" t="s">
        <v>3</v>
      </c>
      <c r="H1120" s="48">
        <f>Source!AW637</f>
        <v>1</v>
      </c>
      <c r="I1120" s="51">
        <f>Source!P636</f>
        <v>70269.929999999993</v>
      </c>
      <c r="J1120" s="48">
        <f>IF(Source!BC637&lt;&gt; 0, Source!BC637, 1)</f>
        <v>5.09</v>
      </c>
      <c r="K1120" s="51">
        <f>Source!P637</f>
        <v>357673.94</v>
      </c>
      <c r="Q1120">
        <f>Source!X636</f>
        <v>0</v>
      </c>
      <c r="R1120">
        <f>Source!X637</f>
        <v>0</v>
      </c>
      <c r="S1120">
        <f>Source!Y636</f>
        <v>0</v>
      </c>
      <c r="T1120">
        <f>Source!Y637</f>
        <v>0</v>
      </c>
      <c r="U1120">
        <f>ROUND((175/100)*ROUND(Source!R636, 2), 2)</f>
        <v>0</v>
      </c>
      <c r="V1120">
        <f>ROUND((0/100)*ROUND(Source!R637, 2), 2)</f>
        <v>0</v>
      </c>
      <c r="AC1120">
        <v>3</v>
      </c>
    </row>
    <row r="1121" spans="1:29" x14ac:dyDescent="0.25">
      <c r="A1121" s="79"/>
      <c r="B1121" s="79"/>
      <c r="C1121" s="80" t="str">
        <f>"Объем: "&amp;Source!I636&amp;"=4660*"&amp;"1,02/"&amp;"1000"</f>
        <v>Объем: 4,7532=4660*1,02/1000</v>
      </c>
      <c r="D1121" s="79"/>
      <c r="E1121" s="79"/>
      <c r="F1121" s="79"/>
      <c r="G1121" s="79"/>
      <c r="H1121" s="79"/>
      <c r="I1121" s="79"/>
      <c r="J1121" s="79"/>
      <c r="K1121" s="79"/>
    </row>
    <row r="1122" spans="1:29" ht="14" x14ac:dyDescent="0.25">
      <c r="C1122" s="59" t="s">
        <v>2592</v>
      </c>
      <c r="H1122" s="60">
        <f>I1120+0</f>
        <v>70269.929999999993</v>
      </c>
      <c r="I1122" s="60"/>
      <c r="J1122" s="60">
        <f>K1120+0</f>
        <v>357673.94</v>
      </c>
      <c r="K1122" s="60"/>
      <c r="O1122" s="63">
        <f>I1120+0</f>
        <v>70269.929999999993</v>
      </c>
      <c r="P1122" s="63">
        <f>K1120+0</f>
        <v>357673.94</v>
      </c>
    </row>
    <row r="1124" spans="1:29" ht="126" x14ac:dyDescent="0.25">
      <c r="A1124" s="47">
        <v>174</v>
      </c>
      <c r="B1124" s="47" t="str">
        <f>Source!F638</f>
        <v>1.23-8-755</v>
      </c>
      <c r="C1124" s="47" t="s">
        <v>2540</v>
      </c>
      <c r="D1124" s="49" t="str">
        <f>Source!H638</f>
        <v>км</v>
      </c>
      <c r="E1124" s="48">
        <f>Source!I638</f>
        <v>7.3174799999999998</v>
      </c>
      <c r="F1124" s="51">
        <f>Source!AL638</f>
        <v>9703.66</v>
      </c>
      <c r="G1124" s="52" t="s">
        <v>3</v>
      </c>
      <c r="H1124" s="48">
        <f>Source!AW639</f>
        <v>1</v>
      </c>
      <c r="I1124" s="51">
        <f>Source!P638</f>
        <v>71006.34</v>
      </c>
      <c r="J1124" s="48">
        <f>IF(Source!BC639&lt;&gt; 0, Source!BC639, 1)</f>
        <v>5.51</v>
      </c>
      <c r="K1124" s="51">
        <f>Source!P639</f>
        <v>391244.93</v>
      </c>
      <c r="Q1124">
        <f>Source!X638</f>
        <v>0</v>
      </c>
      <c r="R1124">
        <f>Source!X639</f>
        <v>0</v>
      </c>
      <c r="S1124">
        <f>Source!Y638</f>
        <v>0</v>
      </c>
      <c r="T1124">
        <f>Source!Y639</f>
        <v>0</v>
      </c>
      <c r="U1124">
        <f>ROUND((175/100)*ROUND(Source!R638, 2), 2)</f>
        <v>0</v>
      </c>
      <c r="V1124">
        <f>ROUND((0/100)*ROUND(Source!R639, 2), 2)</f>
        <v>0</v>
      </c>
      <c r="AC1124">
        <v>3</v>
      </c>
    </row>
    <row r="1125" spans="1:29" x14ac:dyDescent="0.25">
      <c r="A1125" s="79"/>
      <c r="B1125" s="79"/>
      <c r="C1125" s="80" t="str">
        <f>"Объем: "&amp;Source!I638&amp;"=7174*"&amp;"1,02/"&amp;"1000"</f>
        <v>Объем: 7,31748=7174*1,02/1000</v>
      </c>
      <c r="D1125" s="79"/>
      <c r="E1125" s="79"/>
      <c r="F1125" s="79"/>
      <c r="G1125" s="79"/>
      <c r="H1125" s="79"/>
      <c r="I1125" s="79"/>
      <c r="J1125" s="79"/>
      <c r="K1125" s="79"/>
    </row>
    <row r="1126" spans="1:29" ht="14" x14ac:dyDescent="0.25">
      <c r="C1126" s="59" t="s">
        <v>2592</v>
      </c>
      <c r="H1126" s="60">
        <f>I1124+0</f>
        <v>71006.34</v>
      </c>
      <c r="I1126" s="60"/>
      <c r="J1126" s="60">
        <f>K1124+0</f>
        <v>391244.93</v>
      </c>
      <c r="K1126" s="60"/>
      <c r="O1126" s="63">
        <f>I1124+0</f>
        <v>71006.34</v>
      </c>
      <c r="P1126" s="63">
        <f>K1124+0</f>
        <v>391244.93</v>
      </c>
    </row>
    <row r="1128" spans="1:29" ht="96" x14ac:dyDescent="0.25">
      <c r="A1128" s="47">
        <v>175</v>
      </c>
      <c r="B1128" s="47" t="str">
        <f>Source!F640</f>
        <v>КА, п.104</v>
      </c>
      <c r="C1128" s="47" t="s">
        <v>2701</v>
      </c>
      <c r="D1128" s="49" t="str">
        <f>Source!H640</f>
        <v>м</v>
      </c>
      <c r="E1128" s="48">
        <f>Source!I640</f>
        <v>71.400000000000006</v>
      </c>
      <c r="F1128" s="51">
        <f>Source!AL640</f>
        <v>165.5</v>
      </c>
      <c r="G1128" s="52" t="s">
        <v>3</v>
      </c>
      <c r="H1128" s="48">
        <f>Source!AW641</f>
        <v>1</v>
      </c>
      <c r="I1128" s="51">
        <f>Source!P640</f>
        <v>11816.7</v>
      </c>
      <c r="J1128" s="48">
        <f>IF(Source!BC641&lt;&gt; 0, Source!BC641, 1)</f>
        <v>9.84</v>
      </c>
      <c r="K1128" s="51">
        <f>Source!P641</f>
        <v>116276.33</v>
      </c>
      <c r="Q1128">
        <f>Source!X640</f>
        <v>0</v>
      </c>
      <c r="R1128">
        <f>Source!X641</f>
        <v>0</v>
      </c>
      <c r="S1128">
        <f>Source!Y640</f>
        <v>0</v>
      </c>
      <c r="T1128">
        <f>Source!Y641</f>
        <v>0</v>
      </c>
      <c r="U1128">
        <f>ROUND((175/100)*ROUND(Source!R640, 2), 2)</f>
        <v>0</v>
      </c>
      <c r="V1128">
        <f>ROUND((0/100)*ROUND(Source!R641, 2), 2)</f>
        <v>0</v>
      </c>
      <c r="AC1128">
        <v>3</v>
      </c>
    </row>
    <row r="1129" spans="1:29" x14ac:dyDescent="0.25">
      <c r="A1129" s="79"/>
      <c r="B1129" s="79"/>
      <c r="C1129" s="80" t="str">
        <f>"Объем: "&amp;Source!I640&amp;"=70*"&amp;"1,02"</f>
        <v>Объем: 71,4=70*1,02</v>
      </c>
      <c r="D1129" s="79"/>
      <c r="E1129" s="79"/>
      <c r="F1129" s="79"/>
      <c r="G1129" s="79"/>
      <c r="H1129" s="79"/>
      <c r="I1129" s="79"/>
      <c r="J1129" s="79"/>
      <c r="K1129" s="79"/>
    </row>
    <row r="1130" spans="1:29" ht="14" x14ac:dyDescent="0.25">
      <c r="C1130" s="59" t="s">
        <v>2592</v>
      </c>
      <c r="H1130" s="60">
        <f>I1128+0</f>
        <v>11816.7</v>
      </c>
      <c r="I1130" s="60"/>
      <c r="J1130" s="60">
        <f>K1128+0</f>
        <v>116276.33</v>
      </c>
      <c r="K1130" s="60"/>
      <c r="O1130" s="63">
        <f>I1128+0</f>
        <v>11816.7</v>
      </c>
      <c r="P1130" s="63">
        <f>K1128+0</f>
        <v>116276.33</v>
      </c>
    </row>
    <row r="1132" spans="1:29" ht="96" x14ac:dyDescent="0.25">
      <c r="A1132" s="47">
        <v>176</v>
      </c>
      <c r="B1132" s="47" t="str">
        <f>Source!F642</f>
        <v>КА, п.105</v>
      </c>
      <c r="C1132" s="47" t="s">
        <v>2702</v>
      </c>
      <c r="D1132" s="49" t="str">
        <f>Source!H642</f>
        <v>м</v>
      </c>
      <c r="E1132" s="48">
        <f>Source!I642</f>
        <v>225.42</v>
      </c>
      <c r="F1132" s="51">
        <f>Source!AL642</f>
        <v>114.76</v>
      </c>
      <c r="G1132" s="52" t="s">
        <v>3</v>
      </c>
      <c r="H1132" s="48">
        <f>Source!AW643</f>
        <v>1</v>
      </c>
      <c r="I1132" s="51">
        <f>Source!P642</f>
        <v>25869.200000000001</v>
      </c>
      <c r="J1132" s="48">
        <f>IF(Source!BC643&lt;&gt; 0, Source!BC643, 1)</f>
        <v>9.84</v>
      </c>
      <c r="K1132" s="51">
        <f>Source!P643</f>
        <v>254552.93</v>
      </c>
      <c r="Q1132">
        <f>Source!X642</f>
        <v>0</v>
      </c>
      <c r="R1132">
        <f>Source!X643</f>
        <v>0</v>
      </c>
      <c r="S1132">
        <f>Source!Y642</f>
        <v>0</v>
      </c>
      <c r="T1132">
        <f>Source!Y643</f>
        <v>0</v>
      </c>
      <c r="U1132">
        <f>ROUND((175/100)*ROUND(Source!R642, 2), 2)</f>
        <v>0</v>
      </c>
      <c r="V1132">
        <f>ROUND((0/100)*ROUND(Source!R643, 2), 2)</f>
        <v>0</v>
      </c>
      <c r="AC1132">
        <v>3</v>
      </c>
    </row>
    <row r="1133" spans="1:29" x14ac:dyDescent="0.25">
      <c r="A1133" s="79"/>
      <c r="B1133" s="79"/>
      <c r="C1133" s="80" t="str">
        <f>"Объем: "&amp;Source!I642&amp;"=221*"&amp;"1,02"</f>
        <v>Объем: 225,42=221*1,02</v>
      </c>
      <c r="D1133" s="79"/>
      <c r="E1133" s="79"/>
      <c r="F1133" s="79"/>
      <c r="G1133" s="79"/>
      <c r="H1133" s="79"/>
      <c r="I1133" s="79"/>
      <c r="J1133" s="79"/>
      <c r="K1133" s="79"/>
    </row>
    <row r="1134" spans="1:29" ht="14" x14ac:dyDescent="0.25">
      <c r="C1134" s="59" t="s">
        <v>2592</v>
      </c>
      <c r="H1134" s="60">
        <f>I1132+0</f>
        <v>25869.200000000001</v>
      </c>
      <c r="I1134" s="60"/>
      <c r="J1134" s="60">
        <f>K1132+0</f>
        <v>254552.93</v>
      </c>
      <c r="K1134" s="60"/>
      <c r="O1134" s="63">
        <f>I1132+0</f>
        <v>25869.200000000001</v>
      </c>
      <c r="P1134" s="63">
        <f>K1132+0</f>
        <v>254552.93</v>
      </c>
    </row>
    <row r="1136" spans="1:29" ht="126" x14ac:dyDescent="0.25">
      <c r="A1136" s="47">
        <v>177</v>
      </c>
      <c r="B1136" s="47" t="str">
        <f>Source!F644</f>
        <v>1.23-8-776</v>
      </c>
      <c r="C1136" s="47" t="s">
        <v>2541</v>
      </c>
      <c r="D1136" s="49" t="str">
        <f>Source!H644</f>
        <v>км</v>
      </c>
      <c r="E1136" s="48">
        <f>Source!I644</f>
        <v>0.28661999999999999</v>
      </c>
      <c r="F1136" s="51">
        <f>Source!AL644</f>
        <v>110875.18</v>
      </c>
      <c r="G1136" s="52" t="s">
        <v>3</v>
      </c>
      <c r="H1136" s="48">
        <f>Source!AW645</f>
        <v>1</v>
      </c>
      <c r="I1136" s="51">
        <f>Source!P644</f>
        <v>31779.040000000001</v>
      </c>
      <c r="J1136" s="48">
        <f>IF(Source!BC645&lt;&gt; 0, Source!BC645, 1)</f>
        <v>4.79</v>
      </c>
      <c r="K1136" s="51">
        <f>Source!P645</f>
        <v>152221.6</v>
      </c>
      <c r="Q1136">
        <f>Source!X644</f>
        <v>0</v>
      </c>
      <c r="R1136">
        <f>Source!X645</f>
        <v>0</v>
      </c>
      <c r="S1136">
        <f>Source!Y644</f>
        <v>0</v>
      </c>
      <c r="T1136">
        <f>Source!Y645</f>
        <v>0</v>
      </c>
      <c r="U1136">
        <f>ROUND((175/100)*ROUND(Source!R644, 2), 2)</f>
        <v>0</v>
      </c>
      <c r="V1136">
        <f>ROUND((0/100)*ROUND(Source!R645, 2), 2)</f>
        <v>0</v>
      </c>
      <c r="AC1136">
        <v>3</v>
      </c>
    </row>
    <row r="1137" spans="1:29" x14ac:dyDescent="0.25">
      <c r="A1137" s="79"/>
      <c r="B1137" s="79"/>
      <c r="C1137" s="80" t="str">
        <f>"Объем: "&amp;Source!I644&amp;"=281*"&amp;"1,02/"&amp;"1000"</f>
        <v>Объем: 0,28662=281*1,02/1000</v>
      </c>
      <c r="D1137" s="79"/>
      <c r="E1137" s="79"/>
      <c r="F1137" s="79"/>
      <c r="G1137" s="79"/>
      <c r="H1137" s="79"/>
      <c r="I1137" s="79"/>
      <c r="J1137" s="79"/>
      <c r="K1137" s="79"/>
    </row>
    <row r="1138" spans="1:29" ht="14" x14ac:dyDescent="0.25">
      <c r="C1138" s="59" t="s">
        <v>2592</v>
      </c>
      <c r="H1138" s="60">
        <f>I1136+0</f>
        <v>31779.040000000001</v>
      </c>
      <c r="I1138" s="60"/>
      <c r="J1138" s="60">
        <f>K1136+0</f>
        <v>152221.6</v>
      </c>
      <c r="K1138" s="60"/>
      <c r="O1138" s="63">
        <f>I1136+0</f>
        <v>31779.040000000001</v>
      </c>
      <c r="P1138" s="63">
        <f>K1136+0</f>
        <v>152221.6</v>
      </c>
    </row>
    <row r="1140" spans="1:29" ht="126" x14ac:dyDescent="0.25">
      <c r="A1140" s="47">
        <v>178</v>
      </c>
      <c r="B1140" s="47" t="str">
        <f>Source!F646</f>
        <v>1.23-8-775</v>
      </c>
      <c r="C1140" s="47" t="s">
        <v>2542</v>
      </c>
      <c r="D1140" s="49" t="str">
        <f>Source!H646</f>
        <v>км</v>
      </c>
      <c r="E1140" s="48">
        <f>Source!I646</f>
        <v>0.69767999999999997</v>
      </c>
      <c r="F1140" s="51">
        <f>Source!AL646</f>
        <v>83069.17</v>
      </c>
      <c r="G1140" s="52" t="s">
        <v>3</v>
      </c>
      <c r="H1140" s="48">
        <f>Source!AW647</f>
        <v>1</v>
      </c>
      <c r="I1140" s="51">
        <f>Source!P646</f>
        <v>57955.7</v>
      </c>
      <c r="J1140" s="48">
        <f>IF(Source!BC647&lt;&gt; 0, Source!BC647, 1)</f>
        <v>3.62</v>
      </c>
      <c r="K1140" s="51">
        <f>Source!P647</f>
        <v>209799.63</v>
      </c>
      <c r="Q1140">
        <f>Source!X646</f>
        <v>0</v>
      </c>
      <c r="R1140">
        <f>Source!X647</f>
        <v>0</v>
      </c>
      <c r="S1140">
        <f>Source!Y646</f>
        <v>0</v>
      </c>
      <c r="T1140">
        <f>Source!Y647</f>
        <v>0</v>
      </c>
      <c r="U1140">
        <f>ROUND((175/100)*ROUND(Source!R646, 2), 2)</f>
        <v>0</v>
      </c>
      <c r="V1140">
        <f>ROUND((0/100)*ROUND(Source!R647, 2), 2)</f>
        <v>0</v>
      </c>
      <c r="AC1140">
        <v>3</v>
      </c>
    </row>
    <row r="1141" spans="1:29" x14ac:dyDescent="0.25">
      <c r="A1141" s="79"/>
      <c r="B1141" s="79"/>
      <c r="C1141" s="80" t="str">
        <f>"Объем: "&amp;Source!I646&amp;"=684*"&amp;"1,02/"&amp;"1000"</f>
        <v>Объем: 0,69768=684*1,02/1000</v>
      </c>
      <c r="D1141" s="79"/>
      <c r="E1141" s="79"/>
      <c r="F1141" s="79"/>
      <c r="G1141" s="79"/>
      <c r="H1141" s="79"/>
      <c r="I1141" s="79"/>
      <c r="J1141" s="79"/>
      <c r="K1141" s="79"/>
    </row>
    <row r="1142" spans="1:29" ht="14" x14ac:dyDescent="0.25">
      <c r="C1142" s="59" t="s">
        <v>2592</v>
      </c>
      <c r="H1142" s="60">
        <f>I1140+0</f>
        <v>57955.7</v>
      </c>
      <c r="I1142" s="60"/>
      <c r="J1142" s="60">
        <f>K1140+0</f>
        <v>209799.63</v>
      </c>
      <c r="K1142" s="60"/>
      <c r="O1142" s="63">
        <f>I1140+0</f>
        <v>57955.7</v>
      </c>
      <c r="P1142" s="63">
        <f>K1140+0</f>
        <v>209799.63</v>
      </c>
    </row>
    <row r="1144" spans="1:29" ht="126" x14ac:dyDescent="0.25">
      <c r="A1144" s="47">
        <v>179</v>
      </c>
      <c r="B1144" s="47" t="str">
        <f>Source!F648</f>
        <v>1.23-8-774</v>
      </c>
      <c r="C1144" s="47" t="s">
        <v>2543</v>
      </c>
      <c r="D1144" s="49" t="str">
        <f>Source!H648</f>
        <v>км</v>
      </c>
      <c r="E1144" s="48">
        <f>Source!I648</f>
        <v>0.73541999999999996</v>
      </c>
      <c r="F1144" s="51">
        <f>Source!AL648</f>
        <v>57214.47</v>
      </c>
      <c r="G1144" s="52" t="s">
        <v>3</v>
      </c>
      <c r="H1144" s="48">
        <f>Source!AW649</f>
        <v>1</v>
      </c>
      <c r="I1144" s="51">
        <f>Source!P648</f>
        <v>42076.67</v>
      </c>
      <c r="J1144" s="48">
        <f>IF(Source!BC649&lt;&gt; 0, Source!BC649, 1)</f>
        <v>4.0599999999999996</v>
      </c>
      <c r="K1144" s="51">
        <f>Source!P649</f>
        <v>170831.28</v>
      </c>
      <c r="Q1144">
        <f>Source!X648</f>
        <v>0</v>
      </c>
      <c r="R1144">
        <f>Source!X649</f>
        <v>0</v>
      </c>
      <c r="S1144">
        <f>Source!Y648</f>
        <v>0</v>
      </c>
      <c r="T1144">
        <f>Source!Y649</f>
        <v>0</v>
      </c>
      <c r="U1144">
        <f>ROUND((175/100)*ROUND(Source!R648, 2), 2)</f>
        <v>0</v>
      </c>
      <c r="V1144">
        <f>ROUND((0/100)*ROUND(Source!R649, 2), 2)</f>
        <v>0</v>
      </c>
      <c r="AC1144">
        <v>3</v>
      </c>
    </row>
    <row r="1145" spans="1:29" x14ac:dyDescent="0.25">
      <c r="A1145" s="79"/>
      <c r="B1145" s="79"/>
      <c r="C1145" s="80" t="str">
        <f>"Объем: "&amp;Source!I648&amp;"=721*"&amp;"1,02/"&amp;"1000"</f>
        <v>Объем: 0,73542=721*1,02/1000</v>
      </c>
      <c r="D1145" s="79"/>
      <c r="E1145" s="79"/>
      <c r="F1145" s="79"/>
      <c r="G1145" s="79"/>
      <c r="H1145" s="79"/>
      <c r="I1145" s="79"/>
      <c r="J1145" s="79"/>
      <c r="K1145" s="79"/>
    </row>
    <row r="1146" spans="1:29" ht="14" x14ac:dyDescent="0.25">
      <c r="C1146" s="59" t="s">
        <v>2592</v>
      </c>
      <c r="H1146" s="60">
        <f>I1144+0</f>
        <v>42076.67</v>
      </c>
      <c r="I1146" s="60"/>
      <c r="J1146" s="60">
        <f>K1144+0</f>
        <v>170831.28</v>
      </c>
      <c r="K1146" s="60"/>
      <c r="O1146" s="63">
        <f>I1144+0</f>
        <v>42076.67</v>
      </c>
      <c r="P1146" s="63">
        <f>K1144+0</f>
        <v>170831.28</v>
      </c>
    </row>
    <row r="1148" spans="1:29" ht="126" x14ac:dyDescent="0.25">
      <c r="A1148" s="47">
        <v>180</v>
      </c>
      <c r="B1148" s="47" t="str">
        <f>Source!F650</f>
        <v>1.23-8-773</v>
      </c>
      <c r="C1148" s="47" t="s">
        <v>2544</v>
      </c>
      <c r="D1148" s="49" t="str">
        <f>Source!H650</f>
        <v>км</v>
      </c>
      <c r="E1148" s="48">
        <f>Source!I650</f>
        <v>0.68952000000000002</v>
      </c>
      <c r="F1148" s="51">
        <f>Source!AL650</f>
        <v>45695.71</v>
      </c>
      <c r="G1148" s="52" t="s">
        <v>3</v>
      </c>
      <c r="H1148" s="48">
        <f>Source!AW651</f>
        <v>1</v>
      </c>
      <c r="I1148" s="51">
        <f>Source!P650</f>
        <v>31508.11</v>
      </c>
      <c r="J1148" s="48">
        <f>IF(Source!BC651&lt;&gt; 0, Source!BC651, 1)</f>
        <v>3.29</v>
      </c>
      <c r="K1148" s="51">
        <f>Source!P651</f>
        <v>103661.68</v>
      </c>
      <c r="Q1148">
        <f>Source!X650</f>
        <v>0</v>
      </c>
      <c r="R1148">
        <f>Source!X651</f>
        <v>0</v>
      </c>
      <c r="S1148">
        <f>Source!Y650</f>
        <v>0</v>
      </c>
      <c r="T1148">
        <f>Source!Y651</f>
        <v>0</v>
      </c>
      <c r="U1148">
        <f>ROUND((175/100)*ROUND(Source!R650, 2), 2)</f>
        <v>0</v>
      </c>
      <c r="V1148">
        <f>ROUND((0/100)*ROUND(Source!R651, 2), 2)</f>
        <v>0</v>
      </c>
      <c r="AC1148">
        <v>3</v>
      </c>
    </row>
    <row r="1149" spans="1:29" x14ac:dyDescent="0.25">
      <c r="A1149" s="79"/>
      <c r="B1149" s="79"/>
      <c r="C1149" s="80" t="str">
        <f>"Объем: "&amp;Source!I650&amp;"=676*"&amp;"1,02/"&amp;"1000"</f>
        <v>Объем: 0,68952=676*1,02/1000</v>
      </c>
      <c r="D1149" s="79"/>
      <c r="E1149" s="79"/>
      <c r="F1149" s="79"/>
      <c r="G1149" s="79"/>
      <c r="H1149" s="79"/>
      <c r="I1149" s="79"/>
      <c r="J1149" s="79"/>
      <c r="K1149" s="79"/>
    </row>
    <row r="1150" spans="1:29" ht="14" x14ac:dyDescent="0.25">
      <c r="C1150" s="59" t="s">
        <v>2592</v>
      </c>
      <c r="H1150" s="60">
        <f>I1148+0</f>
        <v>31508.11</v>
      </c>
      <c r="I1150" s="60"/>
      <c r="J1150" s="60">
        <f>K1148+0</f>
        <v>103661.68</v>
      </c>
      <c r="K1150" s="60"/>
      <c r="O1150" s="63">
        <f>I1148+0</f>
        <v>31508.11</v>
      </c>
      <c r="P1150" s="63">
        <f>K1148+0</f>
        <v>103661.68</v>
      </c>
    </row>
    <row r="1152" spans="1:29" ht="83" x14ac:dyDescent="0.25">
      <c r="A1152" s="47">
        <v>181</v>
      </c>
      <c r="B1152" s="47" t="str">
        <f>Source!F652</f>
        <v>КА, п.106</v>
      </c>
      <c r="C1152" s="47" t="s">
        <v>2703</v>
      </c>
      <c r="D1152" s="49" t="str">
        <f>Source!H652</f>
        <v>м</v>
      </c>
      <c r="E1152" s="48">
        <f>Source!I652</f>
        <v>43.86</v>
      </c>
      <c r="F1152" s="51">
        <f>Source!AL652</f>
        <v>69.31</v>
      </c>
      <c r="G1152" s="52" t="s">
        <v>3</v>
      </c>
      <c r="H1152" s="48">
        <f>Source!AW653</f>
        <v>1</v>
      </c>
      <c r="I1152" s="51">
        <f>Source!P652</f>
        <v>3039.94</v>
      </c>
      <c r="J1152" s="48">
        <f>IF(Source!BC653&lt;&gt; 0, Source!BC653, 1)</f>
        <v>9.84</v>
      </c>
      <c r="K1152" s="51">
        <f>Source!P653</f>
        <v>29913.01</v>
      </c>
      <c r="Q1152">
        <f>Source!X652</f>
        <v>0</v>
      </c>
      <c r="R1152">
        <f>Source!X653</f>
        <v>0</v>
      </c>
      <c r="S1152">
        <f>Source!Y652</f>
        <v>0</v>
      </c>
      <c r="T1152">
        <f>Source!Y653</f>
        <v>0</v>
      </c>
      <c r="U1152">
        <f>ROUND((175/100)*ROUND(Source!R652, 2), 2)</f>
        <v>0</v>
      </c>
      <c r="V1152">
        <f>ROUND((0/100)*ROUND(Source!R653, 2), 2)</f>
        <v>0</v>
      </c>
      <c r="AC1152">
        <v>3</v>
      </c>
    </row>
    <row r="1153" spans="1:29" x14ac:dyDescent="0.25">
      <c r="A1153" s="79"/>
      <c r="B1153" s="79"/>
      <c r="C1153" s="80" t="str">
        <f>"Объем: "&amp;Source!I652&amp;"=43*"&amp;"1,02"</f>
        <v>Объем: 43,86=43*1,02</v>
      </c>
      <c r="D1153" s="79"/>
      <c r="E1153" s="79"/>
      <c r="F1153" s="79"/>
      <c r="G1153" s="79"/>
      <c r="H1153" s="79"/>
      <c r="I1153" s="79"/>
      <c r="J1153" s="79"/>
      <c r="K1153" s="79"/>
    </row>
    <row r="1154" spans="1:29" ht="14" x14ac:dyDescent="0.25">
      <c r="C1154" s="59" t="s">
        <v>2592</v>
      </c>
      <c r="H1154" s="60">
        <f>I1152+0</f>
        <v>3039.94</v>
      </c>
      <c r="I1154" s="60"/>
      <c r="J1154" s="60">
        <f>K1152+0</f>
        <v>29913.01</v>
      </c>
      <c r="K1154" s="60"/>
      <c r="O1154" s="63">
        <f>I1152+0</f>
        <v>3039.94</v>
      </c>
      <c r="P1154" s="63">
        <f>K1152+0</f>
        <v>29913.01</v>
      </c>
    </row>
    <row r="1156" spans="1:29" ht="83" x14ac:dyDescent="0.25">
      <c r="A1156" s="47">
        <v>182</v>
      </c>
      <c r="B1156" s="47" t="str">
        <f>Source!F654</f>
        <v>КА, п.107</v>
      </c>
      <c r="C1156" s="47" t="s">
        <v>2704</v>
      </c>
      <c r="D1156" s="49" t="str">
        <f>Source!H654</f>
        <v>м</v>
      </c>
      <c r="E1156" s="48">
        <f>Source!I654</f>
        <v>44.88</v>
      </c>
      <c r="F1156" s="51">
        <f>Source!AL654</f>
        <v>66.790000000000006</v>
      </c>
      <c r="G1156" s="52" t="s">
        <v>3</v>
      </c>
      <c r="H1156" s="48">
        <f>Source!AW655</f>
        <v>1</v>
      </c>
      <c r="I1156" s="51">
        <f>Source!P654</f>
        <v>2997.54</v>
      </c>
      <c r="J1156" s="48">
        <f>IF(Source!BC655&lt;&gt; 0, Source!BC655, 1)</f>
        <v>9.84</v>
      </c>
      <c r="K1156" s="51">
        <f>Source!P655</f>
        <v>29495.79</v>
      </c>
      <c r="Q1156">
        <f>Source!X654</f>
        <v>0</v>
      </c>
      <c r="R1156">
        <f>Source!X655</f>
        <v>0</v>
      </c>
      <c r="S1156">
        <f>Source!Y654</f>
        <v>0</v>
      </c>
      <c r="T1156">
        <f>Source!Y655</f>
        <v>0</v>
      </c>
      <c r="U1156">
        <f>ROUND((175/100)*ROUND(Source!R654, 2), 2)</f>
        <v>0</v>
      </c>
      <c r="V1156">
        <f>ROUND((0/100)*ROUND(Source!R655, 2), 2)</f>
        <v>0</v>
      </c>
      <c r="AC1156">
        <v>3</v>
      </c>
    </row>
    <row r="1157" spans="1:29" x14ac:dyDescent="0.25">
      <c r="A1157" s="79"/>
      <c r="B1157" s="79"/>
      <c r="C1157" s="80" t="str">
        <f>"Объем: "&amp;Source!I654&amp;"=44*"&amp;"1,02"</f>
        <v>Объем: 44,88=44*1,02</v>
      </c>
      <c r="D1157" s="79"/>
      <c r="E1157" s="79"/>
      <c r="F1157" s="79"/>
      <c r="G1157" s="79"/>
      <c r="H1157" s="79"/>
      <c r="I1157" s="79"/>
      <c r="J1157" s="79"/>
      <c r="K1157" s="79"/>
    </row>
    <row r="1158" spans="1:29" ht="14" x14ac:dyDescent="0.25">
      <c r="C1158" s="59" t="s">
        <v>2592</v>
      </c>
      <c r="H1158" s="60">
        <f>I1156+0</f>
        <v>2997.54</v>
      </c>
      <c r="I1158" s="60"/>
      <c r="J1158" s="60">
        <f>K1156+0</f>
        <v>29495.79</v>
      </c>
      <c r="K1158" s="60"/>
      <c r="O1158" s="63">
        <f>I1156+0</f>
        <v>2997.54</v>
      </c>
      <c r="P1158" s="63">
        <f>K1156+0</f>
        <v>29495.79</v>
      </c>
    </row>
    <row r="1160" spans="1:29" ht="83" x14ac:dyDescent="0.25">
      <c r="A1160" s="47">
        <v>183</v>
      </c>
      <c r="B1160" s="47" t="str">
        <f>Source!F656</f>
        <v>КА, п.108</v>
      </c>
      <c r="C1160" s="47" t="s">
        <v>2705</v>
      </c>
      <c r="D1160" s="49" t="str">
        <f>Source!H656</f>
        <v>м</v>
      </c>
      <c r="E1160" s="48">
        <f>Source!I656</f>
        <v>148.91999999999999</v>
      </c>
      <c r="F1160" s="51">
        <f>Source!AL656</f>
        <v>40.779999999999994</v>
      </c>
      <c r="G1160" s="52" t="s">
        <v>3</v>
      </c>
      <c r="H1160" s="48">
        <f>Source!AW657</f>
        <v>1</v>
      </c>
      <c r="I1160" s="51">
        <f>Source!P656</f>
        <v>6072.96</v>
      </c>
      <c r="J1160" s="48">
        <f>IF(Source!BC657&lt;&gt; 0, Source!BC657, 1)</f>
        <v>9.84</v>
      </c>
      <c r="K1160" s="51">
        <f>Source!P657</f>
        <v>59757.93</v>
      </c>
      <c r="Q1160">
        <f>Source!X656</f>
        <v>0</v>
      </c>
      <c r="R1160">
        <f>Source!X657</f>
        <v>0</v>
      </c>
      <c r="S1160">
        <f>Source!Y656</f>
        <v>0</v>
      </c>
      <c r="T1160">
        <f>Source!Y657</f>
        <v>0</v>
      </c>
      <c r="U1160">
        <f>ROUND((175/100)*ROUND(Source!R656, 2), 2)</f>
        <v>0</v>
      </c>
      <c r="V1160">
        <f>ROUND((0/100)*ROUND(Source!R657, 2), 2)</f>
        <v>0</v>
      </c>
      <c r="AC1160">
        <v>3</v>
      </c>
    </row>
    <row r="1161" spans="1:29" x14ac:dyDescent="0.25">
      <c r="A1161" s="79"/>
      <c r="B1161" s="79"/>
      <c r="C1161" s="80" t="str">
        <f>"Объем: "&amp;Source!I656&amp;"=146*"&amp;"1,02"</f>
        <v>Объем: 148,92=146*1,02</v>
      </c>
      <c r="D1161" s="79"/>
      <c r="E1161" s="79"/>
      <c r="F1161" s="79"/>
      <c r="G1161" s="79"/>
      <c r="H1161" s="79"/>
      <c r="I1161" s="79"/>
      <c r="J1161" s="79"/>
      <c r="K1161" s="79"/>
    </row>
    <row r="1162" spans="1:29" ht="14" x14ac:dyDescent="0.25">
      <c r="C1162" s="59" t="s">
        <v>2592</v>
      </c>
      <c r="H1162" s="60">
        <f>I1160+0</f>
        <v>6072.96</v>
      </c>
      <c r="I1162" s="60"/>
      <c r="J1162" s="60">
        <f>K1160+0</f>
        <v>59757.93</v>
      </c>
      <c r="K1162" s="60"/>
      <c r="O1162" s="63">
        <f>I1160+0</f>
        <v>6072.96</v>
      </c>
      <c r="P1162" s="63">
        <f>K1160+0</f>
        <v>59757.93</v>
      </c>
    </row>
    <row r="1164" spans="1:29" ht="83" x14ac:dyDescent="0.25">
      <c r="A1164" s="47">
        <v>184</v>
      </c>
      <c r="B1164" s="47" t="str">
        <f>Source!F658</f>
        <v>КА, п.109</v>
      </c>
      <c r="C1164" s="47" t="s">
        <v>2706</v>
      </c>
      <c r="D1164" s="49" t="str">
        <f>Source!H658</f>
        <v>м</v>
      </c>
      <c r="E1164" s="48">
        <f>Source!I658</f>
        <v>74.459999999999994</v>
      </c>
      <c r="F1164" s="51">
        <f>Source!AL658</f>
        <v>27.85</v>
      </c>
      <c r="G1164" s="52" t="s">
        <v>3</v>
      </c>
      <c r="H1164" s="48">
        <f>Source!AW659</f>
        <v>1</v>
      </c>
      <c r="I1164" s="51">
        <f>Source!P658</f>
        <v>2073.71</v>
      </c>
      <c r="J1164" s="48">
        <f>IF(Source!BC659&lt;&gt; 0, Source!BC659, 1)</f>
        <v>9.84</v>
      </c>
      <c r="K1164" s="51">
        <f>Source!P659</f>
        <v>20405.310000000001</v>
      </c>
      <c r="Q1164">
        <f>Source!X658</f>
        <v>0</v>
      </c>
      <c r="R1164">
        <f>Source!X659</f>
        <v>0</v>
      </c>
      <c r="S1164">
        <f>Source!Y658</f>
        <v>0</v>
      </c>
      <c r="T1164">
        <f>Source!Y659</f>
        <v>0</v>
      </c>
      <c r="U1164">
        <f>ROUND((175/100)*ROUND(Source!R658, 2), 2)</f>
        <v>0</v>
      </c>
      <c r="V1164">
        <f>ROUND((0/100)*ROUND(Source!R659, 2), 2)</f>
        <v>0</v>
      </c>
      <c r="AC1164">
        <v>3</v>
      </c>
    </row>
    <row r="1165" spans="1:29" x14ac:dyDescent="0.25">
      <c r="A1165" s="79"/>
      <c r="B1165" s="79"/>
      <c r="C1165" s="80" t="str">
        <f>"Объем: "&amp;Source!I658&amp;"=73*"&amp;"1,02"</f>
        <v>Объем: 74,46=73*1,02</v>
      </c>
      <c r="D1165" s="79"/>
      <c r="E1165" s="79"/>
      <c r="F1165" s="79"/>
      <c r="G1165" s="79"/>
      <c r="H1165" s="79"/>
      <c r="I1165" s="79"/>
      <c r="J1165" s="79"/>
      <c r="K1165" s="79"/>
    </row>
    <row r="1166" spans="1:29" ht="14" x14ac:dyDescent="0.25">
      <c r="C1166" s="59" t="s">
        <v>2592</v>
      </c>
      <c r="H1166" s="60">
        <f>I1164+0</f>
        <v>2073.71</v>
      </c>
      <c r="I1166" s="60"/>
      <c r="J1166" s="60">
        <f>K1164+0</f>
        <v>20405.310000000001</v>
      </c>
      <c r="K1166" s="60"/>
      <c r="O1166" s="63">
        <f>I1164+0</f>
        <v>2073.71</v>
      </c>
      <c r="P1166" s="63">
        <f>K1164+0</f>
        <v>20405.310000000001</v>
      </c>
    </row>
    <row r="1168" spans="1:29" ht="83" x14ac:dyDescent="0.25">
      <c r="A1168" s="47">
        <v>185</v>
      </c>
      <c r="B1168" s="47" t="str">
        <f>Source!F660</f>
        <v>КА, п.110</v>
      </c>
      <c r="C1168" s="47" t="s">
        <v>2707</v>
      </c>
      <c r="D1168" s="49" t="str">
        <f>Source!H660</f>
        <v>м</v>
      </c>
      <c r="E1168" s="48">
        <f>Source!I660</f>
        <v>3149.76</v>
      </c>
      <c r="F1168" s="51">
        <f>Source!AL660</f>
        <v>13.28</v>
      </c>
      <c r="G1168" s="52" t="s">
        <v>3</v>
      </c>
      <c r="H1168" s="48">
        <f>Source!AW661</f>
        <v>1</v>
      </c>
      <c r="I1168" s="51">
        <f>Source!P660</f>
        <v>41828.81</v>
      </c>
      <c r="J1168" s="48">
        <f>IF(Source!BC661&lt;&gt; 0, Source!BC661, 1)</f>
        <v>9.84</v>
      </c>
      <c r="K1168" s="51">
        <f>Source!P661</f>
        <v>411595.49</v>
      </c>
      <c r="Q1168">
        <f>Source!X660</f>
        <v>0</v>
      </c>
      <c r="R1168">
        <f>Source!X661</f>
        <v>0</v>
      </c>
      <c r="S1168">
        <f>Source!Y660</f>
        <v>0</v>
      </c>
      <c r="T1168">
        <f>Source!Y661</f>
        <v>0</v>
      </c>
      <c r="U1168">
        <f>ROUND((175/100)*ROUND(Source!R660, 2), 2)</f>
        <v>0</v>
      </c>
      <c r="V1168">
        <f>ROUND((0/100)*ROUND(Source!R661, 2), 2)</f>
        <v>0</v>
      </c>
      <c r="AC1168">
        <v>3</v>
      </c>
    </row>
    <row r="1169" spans="1:29" x14ac:dyDescent="0.25">
      <c r="A1169" s="79"/>
      <c r="B1169" s="79"/>
      <c r="C1169" s="80" t="str">
        <f>"Объем: "&amp;Source!I660&amp;"=3088*"&amp;"1,02"</f>
        <v>Объем: 3149,76=3088*1,02</v>
      </c>
      <c r="D1169" s="79"/>
      <c r="E1169" s="79"/>
      <c r="F1169" s="79"/>
      <c r="G1169" s="79"/>
      <c r="H1169" s="79"/>
      <c r="I1169" s="79"/>
      <c r="J1169" s="79"/>
      <c r="K1169" s="79"/>
    </row>
    <row r="1170" spans="1:29" ht="14" x14ac:dyDescent="0.25">
      <c r="C1170" s="59" t="s">
        <v>2592</v>
      </c>
      <c r="H1170" s="60">
        <f>I1168+0</f>
        <v>41828.81</v>
      </c>
      <c r="I1170" s="60"/>
      <c r="J1170" s="60">
        <f>K1168+0</f>
        <v>411595.49</v>
      </c>
      <c r="K1170" s="60"/>
      <c r="O1170" s="63">
        <f>I1168+0</f>
        <v>41828.81</v>
      </c>
      <c r="P1170" s="63">
        <f>K1168+0</f>
        <v>411595.49</v>
      </c>
    </row>
    <row r="1172" spans="1:29" ht="83" x14ac:dyDescent="0.25">
      <c r="A1172" s="47">
        <v>186</v>
      </c>
      <c r="B1172" s="47" t="str">
        <f>Source!F662</f>
        <v>КА, п.111</v>
      </c>
      <c r="C1172" s="47" t="s">
        <v>2708</v>
      </c>
      <c r="D1172" s="49" t="str">
        <f>Source!H662</f>
        <v>м</v>
      </c>
      <c r="E1172" s="48">
        <f>Source!I662</f>
        <v>117.3</v>
      </c>
      <c r="F1172" s="51">
        <f>Source!AL662</f>
        <v>21.25</v>
      </c>
      <c r="G1172" s="52" t="s">
        <v>3</v>
      </c>
      <c r="H1172" s="48">
        <f>Source!AW663</f>
        <v>1</v>
      </c>
      <c r="I1172" s="51">
        <f>Source!P662</f>
        <v>2492.63</v>
      </c>
      <c r="J1172" s="48">
        <f>IF(Source!BC663&lt;&gt; 0, Source!BC663, 1)</f>
        <v>9.84</v>
      </c>
      <c r="K1172" s="51">
        <f>Source!P663</f>
        <v>24527.48</v>
      </c>
      <c r="Q1172">
        <f>Source!X662</f>
        <v>0</v>
      </c>
      <c r="R1172">
        <f>Source!X663</f>
        <v>0</v>
      </c>
      <c r="S1172">
        <f>Source!Y662</f>
        <v>0</v>
      </c>
      <c r="T1172">
        <f>Source!Y663</f>
        <v>0</v>
      </c>
      <c r="U1172">
        <f>ROUND((175/100)*ROUND(Source!R662, 2), 2)</f>
        <v>0</v>
      </c>
      <c r="V1172">
        <f>ROUND((0/100)*ROUND(Source!R663, 2), 2)</f>
        <v>0</v>
      </c>
      <c r="AC1172">
        <v>3</v>
      </c>
    </row>
    <row r="1173" spans="1:29" x14ac:dyDescent="0.25">
      <c r="A1173" s="79"/>
      <c r="B1173" s="79"/>
      <c r="C1173" s="80" t="str">
        <f>"Объем: "&amp;Source!I662&amp;"=115*"&amp;"1,02"</f>
        <v>Объем: 117,3=115*1,02</v>
      </c>
      <c r="D1173" s="79"/>
      <c r="E1173" s="79"/>
      <c r="F1173" s="79"/>
      <c r="G1173" s="79"/>
      <c r="H1173" s="79"/>
      <c r="I1173" s="79"/>
      <c r="J1173" s="79"/>
      <c r="K1173" s="79"/>
    </row>
    <row r="1174" spans="1:29" ht="14" x14ac:dyDescent="0.25">
      <c r="C1174" s="59" t="s">
        <v>2592</v>
      </c>
      <c r="H1174" s="60">
        <f>I1172+0</f>
        <v>2492.63</v>
      </c>
      <c r="I1174" s="60"/>
      <c r="J1174" s="60">
        <f>K1172+0</f>
        <v>24527.48</v>
      </c>
      <c r="K1174" s="60"/>
      <c r="O1174" s="63">
        <f>I1172+0</f>
        <v>2492.63</v>
      </c>
      <c r="P1174" s="63">
        <f>K1172+0</f>
        <v>24527.48</v>
      </c>
    </row>
    <row r="1176" spans="1:29" ht="126" x14ac:dyDescent="0.25">
      <c r="A1176" s="47">
        <v>187</v>
      </c>
      <c r="B1176" s="47" t="str">
        <f>Source!F664</f>
        <v>1.23-8-771</v>
      </c>
      <c r="C1176" s="47" t="s">
        <v>2545</v>
      </c>
      <c r="D1176" s="49" t="str">
        <f>Source!H664</f>
        <v>км</v>
      </c>
      <c r="E1176" s="48">
        <f>Source!I664</f>
        <v>1.2178800000000001</v>
      </c>
      <c r="F1176" s="51">
        <f>Source!AL664</f>
        <v>25068.34</v>
      </c>
      <c r="G1176" s="52" t="s">
        <v>3</v>
      </c>
      <c r="H1176" s="48">
        <f>Source!AW665</f>
        <v>1</v>
      </c>
      <c r="I1176" s="51">
        <f>Source!P664</f>
        <v>30530.23</v>
      </c>
      <c r="J1176" s="48">
        <f>IF(Source!BC665&lt;&gt; 0, Source!BC665, 1)</f>
        <v>3.72</v>
      </c>
      <c r="K1176" s="51">
        <f>Source!P665</f>
        <v>113572.46</v>
      </c>
      <c r="Q1176">
        <f>Source!X664</f>
        <v>0</v>
      </c>
      <c r="R1176">
        <f>Source!X665</f>
        <v>0</v>
      </c>
      <c r="S1176">
        <f>Source!Y664</f>
        <v>0</v>
      </c>
      <c r="T1176">
        <f>Source!Y665</f>
        <v>0</v>
      </c>
      <c r="U1176">
        <f>ROUND((175/100)*ROUND(Source!R664, 2), 2)</f>
        <v>0</v>
      </c>
      <c r="V1176">
        <f>ROUND((0/100)*ROUND(Source!R665, 2), 2)</f>
        <v>0</v>
      </c>
      <c r="AC1176">
        <v>3</v>
      </c>
    </row>
    <row r="1177" spans="1:29" x14ac:dyDescent="0.25">
      <c r="A1177" s="79"/>
      <c r="B1177" s="79"/>
      <c r="C1177" s="80" t="str">
        <f>"Объем: "&amp;Source!I664&amp;"=1194*"&amp;"1,02/"&amp;"1000"</f>
        <v>Объем: 1,21788=1194*1,02/1000</v>
      </c>
      <c r="D1177" s="79"/>
      <c r="E1177" s="79"/>
      <c r="F1177" s="79"/>
      <c r="G1177" s="79"/>
      <c r="H1177" s="79"/>
      <c r="I1177" s="79"/>
      <c r="J1177" s="79"/>
      <c r="K1177" s="79"/>
    </row>
    <row r="1178" spans="1:29" ht="14" x14ac:dyDescent="0.25">
      <c r="C1178" s="59" t="s">
        <v>2592</v>
      </c>
      <c r="H1178" s="60">
        <f>I1176+0</f>
        <v>30530.23</v>
      </c>
      <c r="I1178" s="60"/>
      <c r="J1178" s="60">
        <f>K1176+0</f>
        <v>113572.46</v>
      </c>
      <c r="K1178" s="60"/>
      <c r="O1178" s="63">
        <f>I1176+0</f>
        <v>30530.23</v>
      </c>
      <c r="P1178" s="63">
        <f>K1176+0</f>
        <v>113572.46</v>
      </c>
    </row>
    <row r="1180" spans="1:29" ht="126" x14ac:dyDescent="0.25">
      <c r="A1180" s="47">
        <v>188</v>
      </c>
      <c r="B1180" s="47" t="str">
        <f>Source!F666</f>
        <v>1.23-8-770</v>
      </c>
      <c r="C1180" s="47" t="s">
        <v>2546</v>
      </c>
      <c r="D1180" s="49" t="str">
        <f>Source!H666</f>
        <v>км</v>
      </c>
      <c r="E1180" s="48">
        <f>Source!I666</f>
        <v>1.16076</v>
      </c>
      <c r="F1180" s="51">
        <f>Source!AL666</f>
        <v>19717.37</v>
      </c>
      <c r="G1180" s="52" t="s">
        <v>3</v>
      </c>
      <c r="H1180" s="48">
        <f>Source!AW667</f>
        <v>1</v>
      </c>
      <c r="I1180" s="51">
        <f>Source!P666</f>
        <v>22887.13</v>
      </c>
      <c r="J1180" s="48">
        <f>IF(Source!BC667&lt;&gt; 0, Source!BC667, 1)</f>
        <v>3.25</v>
      </c>
      <c r="K1180" s="51">
        <f>Source!P667</f>
        <v>74383.17</v>
      </c>
      <c r="Q1180">
        <f>Source!X666</f>
        <v>0</v>
      </c>
      <c r="R1180">
        <f>Source!X667</f>
        <v>0</v>
      </c>
      <c r="S1180">
        <f>Source!Y666</f>
        <v>0</v>
      </c>
      <c r="T1180">
        <f>Source!Y667</f>
        <v>0</v>
      </c>
      <c r="U1180">
        <f>ROUND((175/100)*ROUND(Source!R666, 2), 2)</f>
        <v>0</v>
      </c>
      <c r="V1180">
        <f>ROUND((0/100)*ROUND(Source!R667, 2), 2)</f>
        <v>0</v>
      </c>
      <c r="AC1180">
        <v>3</v>
      </c>
    </row>
    <row r="1181" spans="1:29" x14ac:dyDescent="0.25">
      <c r="A1181" s="79"/>
      <c r="B1181" s="79"/>
      <c r="C1181" s="80" t="str">
        <f>"Объем: "&amp;Source!I666&amp;"=1138*"&amp;"1,02/"&amp;"1000"</f>
        <v>Объем: 1,16076=1138*1,02/1000</v>
      </c>
      <c r="D1181" s="79"/>
      <c r="E1181" s="79"/>
      <c r="F1181" s="79"/>
      <c r="G1181" s="79"/>
      <c r="H1181" s="79"/>
      <c r="I1181" s="79"/>
      <c r="J1181" s="79"/>
      <c r="K1181" s="79"/>
    </row>
    <row r="1182" spans="1:29" ht="14" x14ac:dyDescent="0.25">
      <c r="C1182" s="59" t="s">
        <v>2592</v>
      </c>
      <c r="H1182" s="60">
        <f>I1180+0</f>
        <v>22887.13</v>
      </c>
      <c r="I1182" s="60"/>
      <c r="J1182" s="60">
        <f>K1180+0</f>
        <v>74383.17</v>
      </c>
      <c r="K1182" s="60"/>
      <c r="O1182" s="63">
        <f>I1180+0</f>
        <v>22887.13</v>
      </c>
      <c r="P1182" s="63">
        <f>K1180+0</f>
        <v>74383.17</v>
      </c>
    </row>
    <row r="1184" spans="1:29" ht="69" x14ac:dyDescent="0.25">
      <c r="A1184" s="47">
        <v>189</v>
      </c>
      <c r="B1184" s="47" t="str">
        <f>Source!F668</f>
        <v>КА, п.112</v>
      </c>
      <c r="C1184" s="47" t="s">
        <v>2709</v>
      </c>
      <c r="D1184" s="49" t="str">
        <f>Source!H668</f>
        <v>м</v>
      </c>
      <c r="E1184" s="48">
        <f>Source!I668</f>
        <v>213.18</v>
      </c>
      <c r="F1184" s="51">
        <f>Source!AL668</f>
        <v>20.439999999999998</v>
      </c>
      <c r="G1184" s="52" t="s">
        <v>3</v>
      </c>
      <c r="H1184" s="48">
        <f>Source!AW669</f>
        <v>1</v>
      </c>
      <c r="I1184" s="51">
        <f>Source!P668</f>
        <v>4357.3999999999996</v>
      </c>
      <c r="J1184" s="48">
        <f>IF(Source!BC669&lt;&gt; 0, Source!BC669, 1)</f>
        <v>9.84</v>
      </c>
      <c r="K1184" s="51">
        <f>Source!P669</f>
        <v>42876.82</v>
      </c>
      <c r="Q1184">
        <f>Source!X668</f>
        <v>0</v>
      </c>
      <c r="R1184">
        <f>Source!X669</f>
        <v>0</v>
      </c>
      <c r="S1184">
        <f>Source!Y668</f>
        <v>0</v>
      </c>
      <c r="T1184">
        <f>Source!Y669</f>
        <v>0</v>
      </c>
      <c r="U1184">
        <f>ROUND((175/100)*ROUND(Source!R668, 2), 2)</f>
        <v>0</v>
      </c>
      <c r="V1184">
        <f>ROUND((0/100)*ROUND(Source!R669, 2), 2)</f>
        <v>0</v>
      </c>
      <c r="AC1184">
        <v>3</v>
      </c>
    </row>
    <row r="1185" spans="1:29" x14ac:dyDescent="0.25">
      <c r="A1185" s="79"/>
      <c r="B1185" s="79"/>
      <c r="C1185" s="80" t="str">
        <f>"Объем: "&amp;Source!I668&amp;"=209*"&amp;"1,02"</f>
        <v>Объем: 213,18=209*1,02</v>
      </c>
      <c r="D1185" s="79"/>
      <c r="E1185" s="79"/>
      <c r="F1185" s="79"/>
      <c r="G1185" s="79"/>
      <c r="H1185" s="79"/>
      <c r="I1185" s="79"/>
      <c r="J1185" s="79"/>
      <c r="K1185" s="79"/>
    </row>
    <row r="1186" spans="1:29" ht="14" x14ac:dyDescent="0.25">
      <c r="C1186" s="59" t="s">
        <v>2592</v>
      </c>
      <c r="H1186" s="60">
        <f>I1184+0</f>
        <v>4357.3999999999996</v>
      </c>
      <c r="I1186" s="60"/>
      <c r="J1186" s="60">
        <f>K1184+0</f>
        <v>42876.82</v>
      </c>
      <c r="K1186" s="60"/>
      <c r="O1186" s="63">
        <f>I1184+0</f>
        <v>4357.3999999999996</v>
      </c>
      <c r="P1186" s="63">
        <f>K1184+0</f>
        <v>42876.82</v>
      </c>
    </row>
    <row r="1188" spans="1:29" ht="69" x14ac:dyDescent="0.25">
      <c r="A1188" s="47">
        <v>190</v>
      </c>
      <c r="B1188" s="47" t="str">
        <f>Source!F670</f>
        <v>КА, п.113</v>
      </c>
      <c r="C1188" s="47" t="s">
        <v>2710</v>
      </c>
      <c r="D1188" s="49" t="str">
        <f>Source!H670</f>
        <v>м</v>
      </c>
      <c r="E1188" s="48">
        <f>Source!I670</f>
        <v>262.14</v>
      </c>
      <c r="F1188" s="51">
        <f>Source!AL670</f>
        <v>13.99</v>
      </c>
      <c r="G1188" s="52" t="s">
        <v>3</v>
      </c>
      <c r="H1188" s="48">
        <f>Source!AW671</f>
        <v>1</v>
      </c>
      <c r="I1188" s="51">
        <f>Source!P670</f>
        <v>3667.34</v>
      </c>
      <c r="J1188" s="48">
        <f>IF(Source!BC671&lt;&gt; 0, Source!BC671, 1)</f>
        <v>9.84</v>
      </c>
      <c r="K1188" s="51">
        <f>Source!P671</f>
        <v>36086.629999999997</v>
      </c>
      <c r="Q1188">
        <f>Source!X670</f>
        <v>0</v>
      </c>
      <c r="R1188">
        <f>Source!X671</f>
        <v>0</v>
      </c>
      <c r="S1188">
        <f>Source!Y670</f>
        <v>0</v>
      </c>
      <c r="T1188">
        <f>Source!Y671</f>
        <v>0</v>
      </c>
      <c r="U1188">
        <f>ROUND((175/100)*ROUND(Source!R670, 2), 2)</f>
        <v>0</v>
      </c>
      <c r="V1188">
        <f>ROUND((0/100)*ROUND(Source!R671, 2), 2)</f>
        <v>0</v>
      </c>
      <c r="AC1188">
        <v>3</v>
      </c>
    </row>
    <row r="1189" spans="1:29" x14ac:dyDescent="0.25">
      <c r="A1189" s="79"/>
      <c r="B1189" s="79"/>
      <c r="C1189" s="80" t="str">
        <f>"Объем: "&amp;Source!I670&amp;"=257*"&amp;"1,02"</f>
        <v>Объем: 262,14=257*1,02</v>
      </c>
      <c r="D1189" s="79"/>
      <c r="E1189" s="79"/>
      <c r="F1189" s="79"/>
      <c r="G1189" s="79"/>
      <c r="H1189" s="79"/>
      <c r="I1189" s="79"/>
      <c r="J1189" s="79"/>
      <c r="K1189" s="79"/>
    </row>
    <row r="1190" spans="1:29" ht="14" x14ac:dyDescent="0.25">
      <c r="C1190" s="59" t="s">
        <v>2592</v>
      </c>
      <c r="H1190" s="60">
        <f>I1188+0</f>
        <v>3667.34</v>
      </c>
      <c r="I1190" s="60"/>
      <c r="J1190" s="60">
        <f>K1188+0</f>
        <v>36086.629999999997</v>
      </c>
      <c r="K1190" s="60"/>
      <c r="O1190" s="63">
        <f>I1188+0</f>
        <v>3667.34</v>
      </c>
      <c r="P1190" s="63">
        <f>K1188+0</f>
        <v>36086.629999999997</v>
      </c>
    </row>
    <row r="1192" spans="1:29" ht="69" x14ac:dyDescent="0.25">
      <c r="A1192" s="47">
        <v>191</v>
      </c>
      <c r="B1192" s="47" t="str">
        <f>Source!F672</f>
        <v>КА, п.114</v>
      </c>
      <c r="C1192" s="47" t="s">
        <v>2711</v>
      </c>
      <c r="D1192" s="49" t="str">
        <f>Source!H672</f>
        <v>м</v>
      </c>
      <c r="E1192" s="48">
        <f>Source!I672</f>
        <v>786.42</v>
      </c>
      <c r="F1192" s="51">
        <f>Source!AL672</f>
        <v>10.35</v>
      </c>
      <c r="G1192" s="52" t="s">
        <v>3</v>
      </c>
      <c r="H1192" s="48">
        <f>Source!AW673</f>
        <v>1</v>
      </c>
      <c r="I1192" s="51">
        <f>Source!P672</f>
        <v>8139.45</v>
      </c>
      <c r="J1192" s="48">
        <f>IF(Source!BC673&lt;&gt; 0, Source!BC673, 1)</f>
        <v>9.84</v>
      </c>
      <c r="K1192" s="51">
        <f>Source!P673</f>
        <v>80092.19</v>
      </c>
      <c r="Q1192">
        <f>Source!X672</f>
        <v>0</v>
      </c>
      <c r="R1192">
        <f>Source!X673</f>
        <v>0</v>
      </c>
      <c r="S1192">
        <f>Source!Y672</f>
        <v>0</v>
      </c>
      <c r="T1192">
        <f>Source!Y673</f>
        <v>0</v>
      </c>
      <c r="U1192">
        <f>ROUND((175/100)*ROUND(Source!R672, 2), 2)</f>
        <v>0</v>
      </c>
      <c r="V1192">
        <f>ROUND((0/100)*ROUND(Source!R673, 2), 2)</f>
        <v>0</v>
      </c>
      <c r="AC1192">
        <v>3</v>
      </c>
    </row>
    <row r="1193" spans="1:29" x14ac:dyDescent="0.25">
      <c r="A1193" s="79"/>
      <c r="B1193" s="79"/>
      <c r="C1193" s="80" t="str">
        <f>"Объем: "&amp;Source!I672&amp;"=771*"&amp;"1,02"</f>
        <v>Объем: 786,42=771*1,02</v>
      </c>
      <c r="D1193" s="79"/>
      <c r="E1193" s="79"/>
      <c r="F1193" s="79"/>
      <c r="G1193" s="79"/>
      <c r="H1193" s="79"/>
      <c r="I1193" s="79"/>
      <c r="J1193" s="79"/>
      <c r="K1193" s="79"/>
    </row>
    <row r="1194" spans="1:29" ht="14" x14ac:dyDescent="0.25">
      <c r="C1194" s="59" t="s">
        <v>2592</v>
      </c>
      <c r="H1194" s="60">
        <f>I1192+0</f>
        <v>8139.45</v>
      </c>
      <c r="I1194" s="60"/>
      <c r="J1194" s="60">
        <f>K1192+0</f>
        <v>80092.19</v>
      </c>
      <c r="K1194" s="60"/>
      <c r="O1194" s="63">
        <f>I1192+0</f>
        <v>8139.45</v>
      </c>
      <c r="P1194" s="63">
        <f>K1192+0</f>
        <v>80092.19</v>
      </c>
    </row>
    <row r="1196" spans="1:29" ht="69" x14ac:dyDescent="0.25">
      <c r="A1196" s="47">
        <v>192</v>
      </c>
      <c r="B1196" s="47" t="str">
        <f>Source!F674</f>
        <v>КА, п.115</v>
      </c>
      <c r="C1196" s="47" t="s">
        <v>2712</v>
      </c>
      <c r="D1196" s="49" t="str">
        <f>Source!H674</f>
        <v>м</v>
      </c>
      <c r="E1196" s="48">
        <f>Source!I674</f>
        <v>35.700000000000003</v>
      </c>
      <c r="F1196" s="51">
        <f>Source!AL674</f>
        <v>11.38</v>
      </c>
      <c r="G1196" s="52" t="s">
        <v>3</v>
      </c>
      <c r="H1196" s="48">
        <f>Source!AW675</f>
        <v>1</v>
      </c>
      <c r="I1196" s="51">
        <f>Source!P674</f>
        <v>406.27</v>
      </c>
      <c r="J1196" s="48">
        <f>IF(Source!BC675&lt;&gt; 0, Source!BC675, 1)</f>
        <v>9.84</v>
      </c>
      <c r="K1196" s="51">
        <f>Source!P675</f>
        <v>3997.7</v>
      </c>
      <c r="Q1196">
        <f>Source!X674</f>
        <v>0</v>
      </c>
      <c r="R1196">
        <f>Source!X675</f>
        <v>0</v>
      </c>
      <c r="S1196">
        <f>Source!Y674</f>
        <v>0</v>
      </c>
      <c r="T1196">
        <f>Source!Y675</f>
        <v>0</v>
      </c>
      <c r="U1196">
        <f>ROUND((175/100)*ROUND(Source!R674, 2), 2)</f>
        <v>0</v>
      </c>
      <c r="V1196">
        <f>ROUND((0/100)*ROUND(Source!R675, 2), 2)</f>
        <v>0</v>
      </c>
      <c r="AC1196">
        <v>3</v>
      </c>
    </row>
    <row r="1197" spans="1:29" x14ac:dyDescent="0.25">
      <c r="A1197" s="79"/>
      <c r="B1197" s="79"/>
      <c r="C1197" s="80" t="str">
        <f>"Объем: "&amp;Source!I674&amp;"=35*"&amp;"1,02"</f>
        <v>Объем: 35,7=35*1,02</v>
      </c>
      <c r="D1197" s="79"/>
      <c r="E1197" s="79"/>
      <c r="F1197" s="79"/>
      <c r="G1197" s="79"/>
      <c r="H1197" s="79"/>
      <c r="I1197" s="79"/>
      <c r="J1197" s="79"/>
      <c r="K1197" s="79"/>
    </row>
    <row r="1198" spans="1:29" ht="14" x14ac:dyDescent="0.25">
      <c r="C1198" s="59" t="s">
        <v>2592</v>
      </c>
      <c r="H1198" s="60">
        <f>I1196+0</f>
        <v>406.27</v>
      </c>
      <c r="I1198" s="60"/>
      <c r="J1198" s="60">
        <f>K1196+0</f>
        <v>3997.7</v>
      </c>
      <c r="K1198" s="60"/>
      <c r="O1198" s="63">
        <f>I1196+0</f>
        <v>406.27</v>
      </c>
      <c r="P1198" s="63">
        <f>K1196+0</f>
        <v>3997.7</v>
      </c>
    </row>
    <row r="1200" spans="1:29" ht="69" x14ac:dyDescent="0.25">
      <c r="A1200" s="47">
        <v>193</v>
      </c>
      <c r="B1200" s="47" t="str">
        <f>Source!F676</f>
        <v>КА, п.116</v>
      </c>
      <c r="C1200" s="47" t="s">
        <v>2713</v>
      </c>
      <c r="D1200" s="49" t="str">
        <f>Source!H676</f>
        <v>м</v>
      </c>
      <c r="E1200" s="48">
        <f>Source!I676</f>
        <v>946.56</v>
      </c>
      <c r="F1200" s="51">
        <f>Source!AL676</f>
        <v>8.35</v>
      </c>
      <c r="G1200" s="52" t="s">
        <v>3</v>
      </c>
      <c r="H1200" s="48">
        <f>Source!AW677</f>
        <v>1</v>
      </c>
      <c r="I1200" s="51">
        <f>Source!P676</f>
        <v>7903.78</v>
      </c>
      <c r="J1200" s="48">
        <f>IF(Source!BC677&lt;&gt; 0, Source!BC677, 1)</f>
        <v>9.84</v>
      </c>
      <c r="K1200" s="51">
        <f>Source!P677</f>
        <v>77773.2</v>
      </c>
      <c r="Q1200">
        <f>Source!X676</f>
        <v>0</v>
      </c>
      <c r="R1200">
        <f>Source!X677</f>
        <v>0</v>
      </c>
      <c r="S1200">
        <f>Source!Y676</f>
        <v>0</v>
      </c>
      <c r="T1200">
        <f>Source!Y677</f>
        <v>0</v>
      </c>
      <c r="U1200">
        <f>ROUND((175/100)*ROUND(Source!R676, 2), 2)</f>
        <v>0</v>
      </c>
      <c r="V1200">
        <f>ROUND((0/100)*ROUND(Source!R677, 2), 2)</f>
        <v>0</v>
      </c>
      <c r="AC1200">
        <v>3</v>
      </c>
    </row>
    <row r="1201" spans="1:29" x14ac:dyDescent="0.25">
      <c r="A1201" s="79"/>
      <c r="B1201" s="79"/>
      <c r="C1201" s="80" t="str">
        <f>"Объем: "&amp;Source!I676&amp;"=928*"&amp;"1,02"</f>
        <v>Объем: 946,56=928*1,02</v>
      </c>
      <c r="D1201" s="79"/>
      <c r="E1201" s="79"/>
      <c r="F1201" s="79"/>
      <c r="G1201" s="79"/>
      <c r="H1201" s="79"/>
      <c r="I1201" s="79"/>
      <c r="J1201" s="79"/>
      <c r="K1201" s="79"/>
    </row>
    <row r="1202" spans="1:29" ht="14" x14ac:dyDescent="0.25">
      <c r="C1202" s="59" t="s">
        <v>2592</v>
      </c>
      <c r="H1202" s="60">
        <f>I1200+0</f>
        <v>7903.78</v>
      </c>
      <c r="I1202" s="60"/>
      <c r="J1202" s="60">
        <f>K1200+0</f>
        <v>77773.2</v>
      </c>
      <c r="K1202" s="60"/>
      <c r="O1202" s="63">
        <f>I1200+0</f>
        <v>7903.78</v>
      </c>
      <c r="P1202" s="63">
        <f>K1200+0</f>
        <v>77773.2</v>
      </c>
    </row>
    <row r="1204" spans="1:29" ht="83" x14ac:dyDescent="0.25">
      <c r="A1204" s="47">
        <v>194</v>
      </c>
      <c r="B1204" s="47" t="str">
        <f>Source!F678</f>
        <v>КА, п.117</v>
      </c>
      <c r="C1204" s="47" t="s">
        <v>2714</v>
      </c>
      <c r="D1204" s="49" t="str">
        <f>Source!H678</f>
        <v>м</v>
      </c>
      <c r="E1204" s="48">
        <f>Source!I678</f>
        <v>35.700000000000003</v>
      </c>
      <c r="F1204" s="51">
        <f>Source!AL678</f>
        <v>15.49</v>
      </c>
      <c r="G1204" s="52" t="s">
        <v>3</v>
      </c>
      <c r="H1204" s="48">
        <f>Source!AW679</f>
        <v>1</v>
      </c>
      <c r="I1204" s="51">
        <f>Source!P678</f>
        <v>552.99</v>
      </c>
      <c r="J1204" s="48">
        <f>IF(Source!BC679&lt;&gt; 0, Source!BC679, 1)</f>
        <v>9.84</v>
      </c>
      <c r="K1204" s="51">
        <f>Source!P679</f>
        <v>5441.42</v>
      </c>
      <c r="Q1204">
        <f>Source!X678</f>
        <v>0</v>
      </c>
      <c r="R1204">
        <f>Source!X679</f>
        <v>0</v>
      </c>
      <c r="S1204">
        <f>Source!Y678</f>
        <v>0</v>
      </c>
      <c r="T1204">
        <f>Source!Y679</f>
        <v>0</v>
      </c>
      <c r="U1204">
        <f>ROUND((175/100)*ROUND(Source!R678, 2), 2)</f>
        <v>0</v>
      </c>
      <c r="V1204">
        <f>ROUND((0/100)*ROUND(Source!R679, 2), 2)</f>
        <v>0</v>
      </c>
      <c r="AC1204">
        <v>3</v>
      </c>
    </row>
    <row r="1205" spans="1:29" x14ac:dyDescent="0.25">
      <c r="A1205" s="79"/>
      <c r="B1205" s="79"/>
      <c r="C1205" s="80" t="str">
        <f>"Объем: "&amp;Source!I678&amp;"=35*"&amp;"1,02"</f>
        <v>Объем: 35,7=35*1,02</v>
      </c>
      <c r="D1205" s="79"/>
      <c r="E1205" s="79"/>
      <c r="F1205" s="79"/>
      <c r="G1205" s="79"/>
      <c r="H1205" s="79"/>
      <c r="I1205" s="79"/>
      <c r="J1205" s="79"/>
      <c r="K1205" s="79"/>
    </row>
    <row r="1206" spans="1:29" ht="14" x14ac:dyDescent="0.25">
      <c r="C1206" s="59" t="s">
        <v>2592</v>
      </c>
      <c r="H1206" s="60">
        <f>I1204+0</f>
        <v>552.99</v>
      </c>
      <c r="I1206" s="60"/>
      <c r="J1206" s="60">
        <f>K1204+0</f>
        <v>5441.42</v>
      </c>
      <c r="K1206" s="60"/>
      <c r="O1206" s="63">
        <f>I1204+0</f>
        <v>552.99</v>
      </c>
      <c r="P1206" s="63">
        <f>K1204+0</f>
        <v>5441.42</v>
      </c>
    </row>
    <row r="1208" spans="1:29" ht="83" x14ac:dyDescent="0.25">
      <c r="A1208" s="47">
        <v>195</v>
      </c>
      <c r="B1208" s="47" t="str">
        <f>Source!F680</f>
        <v>КА, п.118</v>
      </c>
      <c r="C1208" s="47" t="s">
        <v>2715</v>
      </c>
      <c r="D1208" s="49" t="str">
        <f>Source!H680</f>
        <v>м</v>
      </c>
      <c r="E1208" s="48">
        <f>Source!I680</f>
        <v>357</v>
      </c>
      <c r="F1208" s="51">
        <f>Source!AL680</f>
        <v>14.44</v>
      </c>
      <c r="G1208" s="52" t="s">
        <v>3</v>
      </c>
      <c r="H1208" s="48">
        <f>Source!AW681</f>
        <v>1</v>
      </c>
      <c r="I1208" s="51">
        <f>Source!P680</f>
        <v>5155.08</v>
      </c>
      <c r="J1208" s="48">
        <f>IF(Source!BC681&lt;&gt; 0, Source!BC681, 1)</f>
        <v>9.84</v>
      </c>
      <c r="K1208" s="51">
        <f>Source!P681</f>
        <v>50725.99</v>
      </c>
      <c r="Q1208">
        <f>Source!X680</f>
        <v>0</v>
      </c>
      <c r="R1208">
        <f>Source!X681</f>
        <v>0</v>
      </c>
      <c r="S1208">
        <f>Source!Y680</f>
        <v>0</v>
      </c>
      <c r="T1208">
        <f>Source!Y681</f>
        <v>0</v>
      </c>
      <c r="U1208">
        <f>ROUND((175/100)*ROUND(Source!R680, 2), 2)</f>
        <v>0</v>
      </c>
      <c r="V1208">
        <f>ROUND((0/100)*ROUND(Source!R681, 2), 2)</f>
        <v>0</v>
      </c>
      <c r="AC1208">
        <v>3</v>
      </c>
    </row>
    <row r="1209" spans="1:29" x14ac:dyDescent="0.25">
      <c r="A1209" s="79"/>
      <c r="B1209" s="79"/>
      <c r="C1209" s="80" t="str">
        <f>"Объем: "&amp;Source!I680&amp;"=350*"&amp;"1,02"</f>
        <v>Объем: 357=350*1,02</v>
      </c>
      <c r="D1209" s="79"/>
      <c r="E1209" s="79"/>
      <c r="F1209" s="79"/>
      <c r="G1209" s="79"/>
      <c r="H1209" s="79"/>
      <c r="I1209" s="79"/>
      <c r="J1209" s="79"/>
      <c r="K1209" s="79"/>
    </row>
    <row r="1210" spans="1:29" ht="14" x14ac:dyDescent="0.25">
      <c r="C1210" s="59" t="s">
        <v>2592</v>
      </c>
      <c r="H1210" s="60">
        <f>I1208+0</f>
        <v>5155.08</v>
      </c>
      <c r="I1210" s="60"/>
      <c r="J1210" s="60">
        <f>K1208+0</f>
        <v>50725.99</v>
      </c>
      <c r="K1210" s="60"/>
      <c r="O1210" s="63">
        <f>I1208+0</f>
        <v>5155.08</v>
      </c>
      <c r="P1210" s="63">
        <f>K1208+0</f>
        <v>50725.99</v>
      </c>
    </row>
    <row r="1213" spans="1:29" ht="14" x14ac:dyDescent="0.3">
      <c r="A1213" s="65" t="str">
        <f>CONCATENATE("Итого по разделу: ",IF(Source!G683&lt;&gt;"Новый раздел", Source!G683, ""))</f>
        <v>Итого по разделу: Кабельные изделия</v>
      </c>
      <c r="B1213" s="65"/>
      <c r="C1213" s="65"/>
      <c r="D1213" s="65"/>
      <c r="E1213" s="65"/>
      <c r="F1213" s="65"/>
      <c r="G1213" s="65"/>
      <c r="H1213" s="62">
        <f>SUM(O1075:O1212)</f>
        <v>786741.44999999984</v>
      </c>
      <c r="I1213" s="61"/>
      <c r="J1213" s="62">
        <f>SUM(P1075:P1212)</f>
        <v>4584448.2600000026</v>
      </c>
      <c r="K1213" s="61"/>
    </row>
    <row r="1214" spans="1:29" hidden="1" x14ac:dyDescent="0.25">
      <c r="A1214" t="s">
        <v>2596</v>
      </c>
      <c r="I1214">
        <f>SUM(W1075:W1213)</f>
        <v>0</v>
      </c>
      <c r="J1214">
        <f>SUM(X1075:X1213)</f>
        <v>0</v>
      </c>
    </row>
    <row r="1215" spans="1:29" hidden="1" x14ac:dyDescent="0.25">
      <c r="A1215" t="s">
        <v>2597</v>
      </c>
      <c r="I1215">
        <f>SUM(Y1075:Y1214)</f>
        <v>0</v>
      </c>
      <c r="J1215">
        <f>SUM(Z1075:Z1214)</f>
        <v>0</v>
      </c>
    </row>
    <row r="1217" spans="1:29" ht="16.5" x14ac:dyDescent="0.25">
      <c r="A1217" s="46" t="str">
        <f>CONCATENATE("Раздел: ",IF(Source!G713&lt;&gt;"Новый раздел", Source!G713, ""))</f>
        <v>Раздел: Материалы</v>
      </c>
      <c r="B1217" s="46"/>
      <c r="C1217" s="46"/>
      <c r="D1217" s="46"/>
      <c r="E1217" s="46"/>
      <c r="F1217" s="46"/>
      <c r="G1217" s="46"/>
      <c r="H1217" s="46"/>
      <c r="I1217" s="46"/>
      <c r="J1217" s="46"/>
      <c r="K1217" s="46"/>
    </row>
    <row r="1218" spans="1:29" ht="56" x14ac:dyDescent="0.25">
      <c r="A1218" s="47">
        <v>196</v>
      </c>
      <c r="B1218" s="47" t="str">
        <f>Source!F717</f>
        <v>4.8-170-2</v>
      </c>
      <c r="C1218" s="47" t="s">
        <v>889</v>
      </c>
      <c r="D1218" s="49" t="str">
        <f>Source!H717</f>
        <v>100 м</v>
      </c>
      <c r="E1218" s="48">
        <f>Source!I717</f>
        <v>5.5</v>
      </c>
      <c r="F1218" s="51"/>
      <c r="G1218" s="50"/>
      <c r="H1218" s="48"/>
      <c r="I1218" s="51"/>
      <c r="J1218" s="48"/>
      <c r="K1218" s="51"/>
      <c r="Q1218">
        <f>Source!X717</f>
        <v>5025.7</v>
      </c>
      <c r="R1218">
        <f>Source!X718</f>
        <v>283197.98</v>
      </c>
      <c r="S1218">
        <f>Source!Y717</f>
        <v>2642.38</v>
      </c>
      <c r="T1218">
        <f>Source!Y718</f>
        <v>148897.91</v>
      </c>
      <c r="U1218">
        <f>ROUND((175/100)*ROUND(Source!R717, 2), 2)</f>
        <v>3688.69</v>
      </c>
      <c r="V1218">
        <f>ROUND((0/100)*ROUND(Source!R718, 2), 2)</f>
        <v>0</v>
      </c>
      <c r="AC1218">
        <v>0</v>
      </c>
    </row>
    <row r="1219" spans="1:29" x14ac:dyDescent="0.25">
      <c r="C1219" s="64" t="str">
        <f>"Объем: "&amp;Source!I717&amp;"=(300+"&amp;"250)/"&amp;"100"</f>
        <v>Объем: 5,5=(300+250)/100</v>
      </c>
    </row>
    <row r="1220" spans="1:29" ht="14.5" x14ac:dyDescent="0.25">
      <c r="A1220" s="47"/>
      <c r="B1220" s="47"/>
      <c r="C1220" s="47" t="s">
        <v>2581</v>
      </c>
      <c r="D1220" s="49"/>
      <c r="E1220" s="48"/>
      <c r="F1220" s="51">
        <f>Source!AO717</f>
        <v>444.75</v>
      </c>
      <c r="G1220" s="52" t="s">
        <v>231</v>
      </c>
      <c r="H1220" s="48">
        <f>Source!AV718</f>
        <v>1.0469999999999999</v>
      </c>
      <c r="I1220" s="51">
        <f>Source!S717</f>
        <v>3073.31</v>
      </c>
      <c r="J1220" s="48">
        <f>IF(Source!BA718&lt;&gt; 0, Source!BA718, 1)</f>
        <v>56.35</v>
      </c>
      <c r="K1220" s="51">
        <f>Source!S718</f>
        <v>173181.02</v>
      </c>
    </row>
    <row r="1221" spans="1:29" ht="14.5" x14ac:dyDescent="0.25">
      <c r="A1221" s="47"/>
      <c r="B1221" s="47"/>
      <c r="C1221" s="47" t="s">
        <v>2583</v>
      </c>
      <c r="D1221" s="49"/>
      <c r="E1221" s="48"/>
      <c r="F1221" s="51">
        <f>Source!AM717</f>
        <v>752.34</v>
      </c>
      <c r="G1221" s="52" t="s">
        <v>231</v>
      </c>
      <c r="H1221" s="48">
        <f>Source!AV718</f>
        <v>1.0469999999999999</v>
      </c>
      <c r="I1221" s="51">
        <f>Source!Q717</f>
        <v>5198.82</v>
      </c>
      <c r="J1221" s="48">
        <f>IF(Source!BB718&lt;&gt; 0, Source!BB718, 1)</f>
        <v>29.77</v>
      </c>
      <c r="K1221" s="51">
        <f>Source!Q718</f>
        <v>154768.87</v>
      </c>
    </row>
    <row r="1222" spans="1:29" ht="14.5" x14ac:dyDescent="0.25">
      <c r="A1222" s="47"/>
      <c r="B1222" s="47"/>
      <c r="C1222" s="47" t="s">
        <v>2584</v>
      </c>
      <c r="D1222" s="49"/>
      <c r="E1222" s="48"/>
      <c r="F1222" s="51">
        <f>Source!AN717</f>
        <v>305.02999999999997</v>
      </c>
      <c r="G1222" s="52" t="s">
        <v>231</v>
      </c>
      <c r="H1222" s="48">
        <f>Source!AV718</f>
        <v>1.0469999999999999</v>
      </c>
      <c r="I1222" s="53">
        <f>Source!R717</f>
        <v>2107.8200000000002</v>
      </c>
      <c r="J1222" s="48">
        <f>IF(Source!BS718&lt;&gt; 0, Source!BS718, 1)</f>
        <v>56.35</v>
      </c>
      <c r="K1222" s="53">
        <f>Source!R718</f>
        <v>118775.66</v>
      </c>
    </row>
    <row r="1223" spans="1:29" ht="14.5" x14ac:dyDescent="0.25">
      <c r="A1223" s="47"/>
      <c r="B1223" s="47"/>
      <c r="C1223" s="47" t="s">
        <v>2594</v>
      </c>
      <c r="D1223" s="49"/>
      <c r="E1223" s="48"/>
      <c r="F1223" s="51">
        <f>Source!AL717</f>
        <v>293.14</v>
      </c>
      <c r="G1223" s="52" t="s">
        <v>3</v>
      </c>
      <c r="H1223" s="48">
        <f>Source!AW718</f>
        <v>1</v>
      </c>
      <c r="I1223" s="51">
        <f>Source!P717</f>
        <v>1612.27</v>
      </c>
      <c r="J1223" s="48">
        <f>IF(Source!BC718&lt;&gt; 0, Source!BC718, 1)</f>
        <v>5.6</v>
      </c>
      <c r="K1223" s="51">
        <f>Source!P718</f>
        <v>9028.7099999999991</v>
      </c>
    </row>
    <row r="1224" spans="1:29" ht="42" x14ac:dyDescent="0.25">
      <c r="A1224" s="47" t="s">
        <v>891</v>
      </c>
      <c r="B1224" s="47" t="str">
        <f>Source!F719</f>
        <v>1.21-5-1663</v>
      </c>
      <c r="C1224" s="47" t="s">
        <v>893</v>
      </c>
      <c r="D1224" s="49" t="str">
        <f>Source!H719</f>
        <v>100 шт.</v>
      </c>
      <c r="E1224" s="48">
        <f>Source!I719</f>
        <v>3.5750000000000002</v>
      </c>
      <c r="F1224" s="51">
        <f>Source!AK719</f>
        <v>339.9</v>
      </c>
      <c r="G1224" s="52" t="s">
        <v>3</v>
      </c>
      <c r="H1224" s="48">
        <f>Source!AW720</f>
        <v>1</v>
      </c>
      <c r="I1224" s="51">
        <f>Source!O719</f>
        <v>1215.1400000000001</v>
      </c>
      <c r="J1224" s="48">
        <f>IF(Source!BC720&lt;&gt; 0, Source!BC720, 1)</f>
        <v>9.2200000000000006</v>
      </c>
      <c r="K1224" s="51">
        <f>Source!O720</f>
        <v>11203.59</v>
      </c>
      <c r="Q1224">
        <f>Source!X719</f>
        <v>0</v>
      </c>
      <c r="R1224">
        <f>Source!X720</f>
        <v>0</v>
      </c>
      <c r="S1224">
        <f>Source!Y719</f>
        <v>0</v>
      </c>
      <c r="T1224">
        <f>Source!Y720</f>
        <v>0</v>
      </c>
      <c r="U1224">
        <f>ROUND((175/100)*ROUND(Source!R719, 2), 2)</f>
        <v>0</v>
      </c>
      <c r="V1224">
        <f>ROUND((0/100)*ROUND(Source!R720, 2), 2)</f>
        <v>0</v>
      </c>
      <c r="AC1224">
        <v>3</v>
      </c>
    </row>
    <row r="1225" spans="1:29" ht="70" x14ac:dyDescent="0.25">
      <c r="A1225" s="47" t="s">
        <v>895</v>
      </c>
      <c r="B1225" s="47" t="str">
        <f>Source!F721</f>
        <v>1.21-5-844</v>
      </c>
      <c r="C1225" s="47" t="s">
        <v>897</v>
      </c>
      <c r="D1225" s="49" t="str">
        <f>Source!H721</f>
        <v>шт.</v>
      </c>
      <c r="E1225" s="48">
        <f>Source!I721</f>
        <v>44</v>
      </c>
      <c r="F1225" s="51">
        <f>Source!AK721</f>
        <v>69.36</v>
      </c>
      <c r="G1225" s="52" t="s">
        <v>3</v>
      </c>
      <c r="H1225" s="48">
        <f>Source!AW722</f>
        <v>1</v>
      </c>
      <c r="I1225" s="51">
        <f>Source!O721</f>
        <v>3051.84</v>
      </c>
      <c r="J1225" s="48">
        <f>IF(Source!BC722&lt;&gt; 0, Source!BC722, 1)</f>
        <v>3.03</v>
      </c>
      <c r="K1225" s="51">
        <f>Source!O722</f>
        <v>9247.08</v>
      </c>
      <c r="Q1225">
        <f>Source!X721</f>
        <v>0</v>
      </c>
      <c r="R1225">
        <f>Source!X722</f>
        <v>0</v>
      </c>
      <c r="S1225">
        <f>Source!Y721</f>
        <v>0</v>
      </c>
      <c r="T1225">
        <f>Source!Y722</f>
        <v>0</v>
      </c>
      <c r="U1225">
        <f>ROUND((175/100)*ROUND(Source!R721, 2), 2)</f>
        <v>0</v>
      </c>
      <c r="V1225">
        <f>ROUND((0/100)*ROUND(Source!R722, 2), 2)</f>
        <v>0</v>
      </c>
      <c r="AC1225">
        <v>3</v>
      </c>
    </row>
    <row r="1226" spans="1:29" ht="14.5" x14ac:dyDescent="0.25">
      <c r="A1226" s="47"/>
      <c r="B1226" s="47"/>
      <c r="C1226" s="47" t="s">
        <v>2585</v>
      </c>
      <c r="D1226" s="49" t="s">
        <v>2586</v>
      </c>
      <c r="E1226" s="48">
        <f>Source!BZ718</f>
        <v>97</v>
      </c>
      <c r="F1226" s="51"/>
      <c r="G1226" s="50"/>
      <c r="H1226" s="48"/>
      <c r="I1226" s="51">
        <f>SUM(Q1218:Q1225)</f>
        <v>5025.7</v>
      </c>
      <c r="J1226" s="48">
        <f>Source!AT718</f>
        <v>97</v>
      </c>
      <c r="K1226" s="51">
        <f>SUM(R1218:R1225)</f>
        <v>283197.98</v>
      </c>
    </row>
    <row r="1227" spans="1:29" ht="14.5" x14ac:dyDescent="0.25">
      <c r="A1227" s="47"/>
      <c r="B1227" s="47"/>
      <c r="C1227" s="47" t="s">
        <v>2587</v>
      </c>
      <c r="D1227" s="49" t="s">
        <v>2586</v>
      </c>
      <c r="E1227" s="48">
        <f>Source!CA718</f>
        <v>51</v>
      </c>
      <c r="F1227" s="51"/>
      <c r="G1227" s="50"/>
      <c r="H1227" s="48"/>
      <c r="I1227" s="51">
        <f>SUM(S1218:S1226)</f>
        <v>2642.38</v>
      </c>
      <c r="J1227" s="48">
        <f>Source!AU718</f>
        <v>51</v>
      </c>
      <c r="K1227" s="51">
        <f>SUM(T1218:T1226)</f>
        <v>148897.91</v>
      </c>
    </row>
    <row r="1228" spans="1:29" ht="14.5" x14ac:dyDescent="0.25">
      <c r="A1228" s="54"/>
      <c r="B1228" s="54"/>
      <c r="C1228" s="54" t="s">
        <v>2588</v>
      </c>
      <c r="D1228" s="55" t="s">
        <v>2589</v>
      </c>
      <c r="E1228" s="56">
        <f>Source!AQ717</f>
        <v>36.1</v>
      </c>
      <c r="F1228" s="57"/>
      <c r="G1228" s="58" t="s">
        <v>231</v>
      </c>
      <c r="H1228" s="56">
        <f>Source!AV718</f>
        <v>1.0469999999999999</v>
      </c>
      <c r="I1228" s="57">
        <f>Source!U717</f>
        <v>249.45822000000001</v>
      </c>
      <c r="J1228" s="56"/>
      <c r="K1228" s="57"/>
    </row>
    <row r="1229" spans="1:29" ht="14" x14ac:dyDescent="0.25">
      <c r="C1229" s="59" t="s">
        <v>2590</v>
      </c>
      <c r="H1229" s="60">
        <f>I1220+I1221+I1223+I1226+I1227+SUM(I1224:I1225)-SUMIF(AC1224:AC1225, 5, I1224:I1225)-SUMIF(AC1224:AC1225, 6, I1224:I1225)</f>
        <v>21819.46</v>
      </c>
      <c r="I1229" s="60"/>
      <c r="J1229" s="60">
        <f>K1220+K1221+K1223+K1226+K1227+SUM(K1224:K1225)-SUMIF(AC1224:AC1225, 5, K1224:K1225)-SUMIF(AC1224:AC1225, 6, K1224:K1225)</f>
        <v>789525.16000000015</v>
      </c>
      <c r="K1229" s="60"/>
    </row>
    <row r="1230" spans="1:29" ht="14" hidden="1" x14ac:dyDescent="0.25">
      <c r="C1230" s="59" t="s">
        <v>2591</v>
      </c>
      <c r="H1230" s="62">
        <f>SUMIF(AC1224:AC1225, 5, I1224:I1225)+SUMIF(AC1224:AC1225, 6, I1224:I1225)</f>
        <v>0</v>
      </c>
      <c r="I1230" s="62"/>
      <c r="J1230" s="62">
        <f>SUMIF(AC1224:AC1225, 5, K1224:K1225)+SUMIF(AC1224:AC1225, 6, K1224:K1225)</f>
        <v>0</v>
      </c>
      <c r="K1230" s="62"/>
    </row>
    <row r="1231" spans="1:29" ht="14" x14ac:dyDescent="0.25">
      <c r="C1231" s="59" t="s">
        <v>2592</v>
      </c>
      <c r="H1231" s="62">
        <f>I1220+I1221+I1223+I1226+I1227+SUM(I1224:I1225)</f>
        <v>21819.46</v>
      </c>
      <c r="I1231" s="62"/>
      <c r="J1231" s="62">
        <f>K1220+K1221+K1223+K1226+K1227+SUM(K1224:K1225)</f>
        <v>789525.16000000015</v>
      </c>
      <c r="K1231" s="62"/>
      <c r="O1231" s="63">
        <f>I1220+I1221+I1223+I1226+I1227+SUM(I1224:I1225)</f>
        <v>21819.46</v>
      </c>
      <c r="P1231" s="63">
        <f>K1220+K1221+K1223+K1226+K1227+SUM(K1224:K1225)</f>
        <v>789525.16000000015</v>
      </c>
    </row>
    <row r="1233" spans="1:29" ht="42" x14ac:dyDescent="0.25">
      <c r="A1233" s="47">
        <v>197</v>
      </c>
      <c r="B1233" s="47" t="str">
        <f>Source!F723</f>
        <v>1.12-1-25</v>
      </c>
      <c r="C1233" s="47" t="s">
        <v>901</v>
      </c>
      <c r="D1233" s="49" t="str">
        <f>Source!H723</f>
        <v>м</v>
      </c>
      <c r="E1233" s="48">
        <f>Source!I723</f>
        <v>309</v>
      </c>
      <c r="F1233" s="51">
        <f>Source!AL723</f>
        <v>37.97</v>
      </c>
      <c r="G1233" s="52" t="s">
        <v>3</v>
      </c>
      <c r="H1233" s="48">
        <f>Source!AW724</f>
        <v>1</v>
      </c>
      <c r="I1233" s="51">
        <f>Source!P723</f>
        <v>11732.73</v>
      </c>
      <c r="J1233" s="48">
        <f>IF(Source!BC724&lt;&gt; 0, Source!BC724, 1)</f>
        <v>4.03</v>
      </c>
      <c r="K1233" s="51">
        <f>Source!P724</f>
        <v>47282.9</v>
      </c>
      <c r="Q1233">
        <f>Source!X723</f>
        <v>0</v>
      </c>
      <c r="R1233">
        <f>Source!X724</f>
        <v>0</v>
      </c>
      <c r="S1233">
        <f>Source!Y723</f>
        <v>0</v>
      </c>
      <c r="T1233">
        <f>Source!Y724</f>
        <v>0</v>
      </c>
      <c r="U1233">
        <f>ROUND((175/100)*ROUND(Source!R723, 2), 2)</f>
        <v>0</v>
      </c>
      <c r="V1233">
        <f>ROUND((0/100)*ROUND(Source!R724, 2), 2)</f>
        <v>0</v>
      </c>
      <c r="AC1233">
        <v>3</v>
      </c>
    </row>
    <row r="1234" spans="1:29" x14ac:dyDescent="0.25">
      <c r="A1234" s="79"/>
      <c r="B1234" s="79"/>
      <c r="C1234" s="80" t="str">
        <f>"Объем: "&amp;Source!I723&amp;"=300*"&amp;"1,03"</f>
        <v>Объем: 309=300*1,03</v>
      </c>
      <c r="D1234" s="79"/>
      <c r="E1234" s="79"/>
      <c r="F1234" s="79"/>
      <c r="G1234" s="79"/>
      <c r="H1234" s="79"/>
      <c r="I1234" s="79"/>
      <c r="J1234" s="79"/>
      <c r="K1234" s="79"/>
    </row>
    <row r="1235" spans="1:29" ht="14" x14ac:dyDescent="0.25">
      <c r="C1235" s="59" t="s">
        <v>2592</v>
      </c>
      <c r="H1235" s="60">
        <f>I1233+0</f>
        <v>11732.73</v>
      </c>
      <c r="I1235" s="60"/>
      <c r="J1235" s="60">
        <f>K1233+0</f>
        <v>47282.9</v>
      </c>
      <c r="K1235" s="60"/>
      <c r="O1235" s="63">
        <f>I1233+0</f>
        <v>11732.73</v>
      </c>
      <c r="P1235" s="63">
        <f>K1233+0</f>
        <v>47282.9</v>
      </c>
    </row>
    <row r="1237" spans="1:29" ht="42" x14ac:dyDescent="0.25">
      <c r="A1237" s="47">
        <v>198</v>
      </c>
      <c r="B1237" s="47" t="str">
        <f>Source!F725</f>
        <v>1.12-1-26</v>
      </c>
      <c r="C1237" s="47" t="s">
        <v>908</v>
      </c>
      <c r="D1237" s="49" t="str">
        <f>Source!H725</f>
        <v>м</v>
      </c>
      <c r="E1237" s="48">
        <f>Source!I725</f>
        <v>257.5</v>
      </c>
      <c r="F1237" s="51">
        <f>Source!AL725</f>
        <v>39.159999999999997</v>
      </c>
      <c r="G1237" s="52" t="s">
        <v>3</v>
      </c>
      <c r="H1237" s="48">
        <f>Source!AW726</f>
        <v>1</v>
      </c>
      <c r="I1237" s="51">
        <f>Source!P725</f>
        <v>10083.700000000001</v>
      </c>
      <c r="J1237" s="48">
        <f>IF(Source!BC726&lt;&gt; 0, Source!BC726, 1)</f>
        <v>4.66</v>
      </c>
      <c r="K1237" s="51">
        <f>Source!P726</f>
        <v>46990.04</v>
      </c>
      <c r="Q1237">
        <f>Source!X725</f>
        <v>0</v>
      </c>
      <c r="R1237">
        <f>Source!X726</f>
        <v>0</v>
      </c>
      <c r="S1237">
        <f>Source!Y725</f>
        <v>0</v>
      </c>
      <c r="T1237">
        <f>Source!Y726</f>
        <v>0</v>
      </c>
      <c r="U1237">
        <f>ROUND((175/100)*ROUND(Source!R725, 2), 2)</f>
        <v>0</v>
      </c>
      <c r="V1237">
        <f>ROUND((0/100)*ROUND(Source!R726, 2), 2)</f>
        <v>0</v>
      </c>
      <c r="AC1237">
        <v>3</v>
      </c>
    </row>
    <row r="1238" spans="1:29" x14ac:dyDescent="0.25">
      <c r="A1238" s="79"/>
      <c r="B1238" s="79"/>
      <c r="C1238" s="80" t="str">
        <f>"Объем: "&amp;Source!I725&amp;"=250*"&amp;"1,03"</f>
        <v>Объем: 257,5=250*1,03</v>
      </c>
      <c r="D1238" s="79"/>
      <c r="E1238" s="79"/>
      <c r="F1238" s="79"/>
      <c r="G1238" s="79"/>
      <c r="H1238" s="79"/>
      <c r="I1238" s="79"/>
      <c r="J1238" s="79"/>
      <c r="K1238" s="79"/>
    </row>
    <row r="1239" spans="1:29" ht="14" x14ac:dyDescent="0.25">
      <c r="C1239" s="59" t="s">
        <v>2592</v>
      </c>
      <c r="H1239" s="60">
        <f>I1237+0</f>
        <v>10083.700000000001</v>
      </c>
      <c r="I1239" s="60"/>
      <c r="J1239" s="60">
        <f>K1237+0</f>
        <v>46990.04</v>
      </c>
      <c r="K1239" s="60"/>
      <c r="O1239" s="63">
        <f>I1237+0</f>
        <v>10083.700000000001</v>
      </c>
      <c r="P1239" s="63">
        <f>K1237+0</f>
        <v>46990.04</v>
      </c>
    </row>
    <row r="1241" spans="1:29" ht="70" x14ac:dyDescent="0.25">
      <c r="A1241" s="47">
        <v>199</v>
      </c>
      <c r="B1241" s="47" t="str">
        <f>Source!F727</f>
        <v>4.8-288-3</v>
      </c>
      <c r="C1241" s="47" t="s">
        <v>912</v>
      </c>
      <c r="D1241" s="49" t="str">
        <f>Source!H727</f>
        <v>100 м</v>
      </c>
      <c r="E1241" s="48">
        <f>Source!I727</f>
        <v>75</v>
      </c>
      <c r="F1241" s="51"/>
      <c r="G1241" s="50"/>
      <c r="H1241" s="48"/>
      <c r="I1241" s="51"/>
      <c r="J1241" s="48"/>
      <c r="K1241" s="51"/>
      <c r="Q1241">
        <f>Source!X727</f>
        <v>19319.87</v>
      </c>
      <c r="R1241">
        <f>Source!X728</f>
        <v>1088674.58</v>
      </c>
      <c r="S1241">
        <f>Source!Y727</f>
        <v>10157.870000000001</v>
      </c>
      <c r="T1241">
        <f>Source!Y728</f>
        <v>572395.91</v>
      </c>
      <c r="U1241">
        <f>ROUND((175/100)*ROUND(Source!R727, 2), 2)</f>
        <v>1365.39</v>
      </c>
      <c r="V1241">
        <f>ROUND((0/100)*ROUND(Source!R728, 2), 2)</f>
        <v>0</v>
      </c>
      <c r="AC1241">
        <v>0</v>
      </c>
    </row>
    <row r="1242" spans="1:29" x14ac:dyDescent="0.25">
      <c r="C1242" s="64" t="str">
        <f>"Объем: "&amp;Source!I727&amp;"=(7500)/"&amp;"100"</f>
        <v>Объем: 75=(7500)/100</v>
      </c>
    </row>
    <row r="1243" spans="1:29" ht="14.5" x14ac:dyDescent="0.25">
      <c r="A1243" s="47"/>
      <c r="B1243" s="47"/>
      <c r="C1243" s="47" t="s">
        <v>2581</v>
      </c>
      <c r="D1243" s="49"/>
      <c r="E1243" s="48"/>
      <c r="F1243" s="51">
        <f>Source!AO727</f>
        <v>203.09</v>
      </c>
      <c r="G1243" s="52" t="s">
        <v>231</v>
      </c>
      <c r="H1243" s="48">
        <f>Source!AV728</f>
        <v>1.0469999999999999</v>
      </c>
      <c r="I1243" s="51">
        <f>Source!S727</f>
        <v>19137.169999999998</v>
      </c>
      <c r="J1243" s="48">
        <f>IF(Source!BA728&lt;&gt; 0, Source!BA728, 1)</f>
        <v>56.35</v>
      </c>
      <c r="K1243" s="51">
        <f>Source!S728</f>
        <v>1078379.53</v>
      </c>
    </row>
    <row r="1244" spans="1:29" ht="14.5" x14ac:dyDescent="0.25">
      <c r="A1244" s="47"/>
      <c r="B1244" s="47"/>
      <c r="C1244" s="47" t="s">
        <v>2583</v>
      </c>
      <c r="D1244" s="49"/>
      <c r="E1244" s="48"/>
      <c r="F1244" s="51">
        <f>Source!AM727</f>
        <v>43.19</v>
      </c>
      <c r="G1244" s="52" t="s">
        <v>231</v>
      </c>
      <c r="H1244" s="48">
        <f>Source!AV728</f>
        <v>1.0469999999999999</v>
      </c>
      <c r="I1244" s="51">
        <f>Source!Q727</f>
        <v>4069.79</v>
      </c>
      <c r="J1244" s="48">
        <f>IF(Source!BB728&lt;&gt; 0, Source!BB728, 1)</f>
        <v>19.66</v>
      </c>
      <c r="K1244" s="51">
        <f>Source!Q728</f>
        <v>80012.070000000007</v>
      </c>
    </row>
    <row r="1245" spans="1:29" ht="14.5" x14ac:dyDescent="0.25">
      <c r="A1245" s="47"/>
      <c r="B1245" s="47"/>
      <c r="C1245" s="47" t="s">
        <v>2584</v>
      </c>
      <c r="D1245" s="49"/>
      <c r="E1245" s="48"/>
      <c r="F1245" s="51">
        <f>Source!AN727</f>
        <v>8.2799999999999994</v>
      </c>
      <c r="G1245" s="52" t="s">
        <v>231</v>
      </c>
      <c r="H1245" s="48">
        <f>Source!AV728</f>
        <v>1.0469999999999999</v>
      </c>
      <c r="I1245" s="53">
        <f>Source!R727</f>
        <v>780.22</v>
      </c>
      <c r="J1245" s="48">
        <f>IF(Source!BS728&lt;&gt; 0, Source!BS728, 1)</f>
        <v>56.35</v>
      </c>
      <c r="K1245" s="53">
        <f>Source!R728</f>
        <v>43965.4</v>
      </c>
    </row>
    <row r="1246" spans="1:29" ht="14.5" x14ac:dyDescent="0.25">
      <c r="A1246" s="47"/>
      <c r="B1246" s="47"/>
      <c r="C1246" s="47" t="s">
        <v>2594</v>
      </c>
      <c r="D1246" s="49"/>
      <c r="E1246" s="48"/>
      <c r="F1246" s="51">
        <f>Source!AL727</f>
        <v>290.64999999999998</v>
      </c>
      <c r="G1246" s="52" t="s">
        <v>3</v>
      </c>
      <c r="H1246" s="48">
        <f>Source!AW728</f>
        <v>1</v>
      </c>
      <c r="I1246" s="51">
        <f>Source!P727</f>
        <v>21798.75</v>
      </c>
      <c r="J1246" s="48">
        <f>IF(Source!BC728&lt;&gt; 0, Source!BC728, 1)</f>
        <v>9.84</v>
      </c>
      <c r="K1246" s="51">
        <f>Source!P728</f>
        <v>214499.7</v>
      </c>
    </row>
    <row r="1247" spans="1:29" ht="42" x14ac:dyDescent="0.25">
      <c r="A1247" s="47" t="s">
        <v>914</v>
      </c>
      <c r="B1247" s="47" t="str">
        <f>Source!F729</f>
        <v>1.12-5-373</v>
      </c>
      <c r="C1247" s="47" t="s">
        <v>916</v>
      </c>
      <c r="D1247" s="49" t="str">
        <f>Source!H729</f>
        <v>м</v>
      </c>
      <c r="E1247" s="48">
        <f>Source!I729</f>
        <v>7650</v>
      </c>
      <c r="F1247" s="51">
        <f>Source!AK729</f>
        <v>5.19</v>
      </c>
      <c r="G1247" s="52" t="s">
        <v>3</v>
      </c>
      <c r="H1247" s="48">
        <f>Source!AW730</f>
        <v>1</v>
      </c>
      <c r="I1247" s="51">
        <f>Source!O729</f>
        <v>39703.5</v>
      </c>
      <c r="J1247" s="48">
        <f>IF(Source!BC730&lt;&gt; 0, Source!BC730, 1)</f>
        <v>3.66</v>
      </c>
      <c r="K1247" s="51">
        <f>Source!O730</f>
        <v>145314.81</v>
      </c>
      <c r="Q1247">
        <f>Source!X729</f>
        <v>0</v>
      </c>
      <c r="R1247">
        <f>Source!X730</f>
        <v>0</v>
      </c>
      <c r="S1247">
        <f>Source!Y729</f>
        <v>0</v>
      </c>
      <c r="T1247">
        <f>Source!Y730</f>
        <v>0</v>
      </c>
      <c r="U1247">
        <f>ROUND((175/100)*ROUND(Source!R729, 2), 2)</f>
        <v>0</v>
      </c>
      <c r="V1247">
        <f>ROUND((0/100)*ROUND(Source!R730, 2), 2)</f>
        <v>0</v>
      </c>
      <c r="AC1247">
        <v>3</v>
      </c>
    </row>
    <row r="1248" spans="1:29" ht="14.5" x14ac:dyDescent="0.25">
      <c r="A1248" s="47"/>
      <c r="B1248" s="47"/>
      <c r="C1248" s="47" t="s">
        <v>2585</v>
      </c>
      <c r="D1248" s="49" t="s">
        <v>2586</v>
      </c>
      <c r="E1248" s="48">
        <f>Source!BZ728</f>
        <v>97</v>
      </c>
      <c r="F1248" s="51"/>
      <c r="G1248" s="50"/>
      <c r="H1248" s="48"/>
      <c r="I1248" s="51">
        <f>SUM(Q1241:Q1247)</f>
        <v>19319.87</v>
      </c>
      <c r="J1248" s="48">
        <f>Source!AT728</f>
        <v>97</v>
      </c>
      <c r="K1248" s="51">
        <f>SUM(R1241:R1247)</f>
        <v>1088674.58</v>
      </c>
    </row>
    <row r="1249" spans="1:29" ht="14.5" x14ac:dyDescent="0.25">
      <c r="A1249" s="47"/>
      <c r="B1249" s="47"/>
      <c r="C1249" s="47" t="s">
        <v>2587</v>
      </c>
      <c r="D1249" s="49" t="s">
        <v>2586</v>
      </c>
      <c r="E1249" s="48">
        <f>Source!CA728</f>
        <v>51</v>
      </c>
      <c r="F1249" s="51"/>
      <c r="G1249" s="50"/>
      <c r="H1249" s="48"/>
      <c r="I1249" s="51">
        <f>SUM(S1241:S1248)</f>
        <v>10157.870000000001</v>
      </c>
      <c r="J1249" s="48">
        <f>Source!AU728</f>
        <v>51</v>
      </c>
      <c r="K1249" s="51">
        <f>SUM(T1241:T1248)</f>
        <v>572395.91</v>
      </c>
    </row>
    <row r="1250" spans="1:29" ht="14.5" x14ac:dyDescent="0.25">
      <c r="A1250" s="54"/>
      <c r="B1250" s="54"/>
      <c r="C1250" s="54" t="s">
        <v>2588</v>
      </c>
      <c r="D1250" s="55" t="s">
        <v>2589</v>
      </c>
      <c r="E1250" s="56">
        <f>Source!AQ727</f>
        <v>15.93</v>
      </c>
      <c r="F1250" s="57"/>
      <c r="G1250" s="58" t="s">
        <v>231</v>
      </c>
      <c r="H1250" s="56">
        <f>Source!AV728</f>
        <v>1.0469999999999999</v>
      </c>
      <c r="I1250" s="57">
        <f>Source!U727</f>
        <v>1501.0838999999999</v>
      </c>
      <c r="J1250" s="56"/>
      <c r="K1250" s="57"/>
    </row>
    <row r="1251" spans="1:29" ht="14" x14ac:dyDescent="0.25">
      <c r="C1251" s="59" t="s">
        <v>2590</v>
      </c>
      <c r="H1251" s="60">
        <f>I1243+I1244+I1246+I1248+I1249+SUM(I1247:I1247)-SUMIF(AC1247:AC1247, 5, I1247:I1247)-SUMIF(AC1247:AC1247, 6, I1247:I1247)</f>
        <v>114186.95</v>
      </c>
      <c r="I1251" s="60"/>
      <c r="J1251" s="60">
        <f>K1243+K1244+K1246+K1248+K1249+SUM(K1247:K1247)-SUMIF(AC1247:AC1247, 5, K1247:K1247)-SUMIF(AC1247:AC1247, 6, K1247:K1247)</f>
        <v>3179276.6</v>
      </c>
      <c r="K1251" s="60"/>
    </row>
    <row r="1252" spans="1:29" ht="14" hidden="1" x14ac:dyDescent="0.25">
      <c r="C1252" s="59" t="s">
        <v>2591</v>
      </c>
      <c r="H1252" s="62">
        <f>SUMIF(AC1247:AC1247, 5, I1247:I1247)+SUMIF(AC1247:AC1247, 6, I1247:I1247)</f>
        <v>0</v>
      </c>
      <c r="I1252" s="62"/>
      <c r="J1252" s="62">
        <f>SUMIF(AC1247:AC1247, 5, K1247:K1247)+SUMIF(AC1247:AC1247, 6, K1247:K1247)</f>
        <v>0</v>
      </c>
      <c r="K1252" s="62"/>
    </row>
    <row r="1253" spans="1:29" ht="14" x14ac:dyDescent="0.25">
      <c r="C1253" s="59" t="s">
        <v>2592</v>
      </c>
      <c r="H1253" s="62">
        <f>I1243+I1244+I1246+I1248+I1249+SUM(I1247:I1247)</f>
        <v>114186.95</v>
      </c>
      <c r="I1253" s="62"/>
      <c r="J1253" s="62">
        <f>K1243+K1244+K1246+K1248+K1249+SUM(K1247:K1247)</f>
        <v>3179276.6</v>
      </c>
      <c r="K1253" s="62"/>
      <c r="O1253" s="63">
        <f>I1243+I1244+I1246+I1248+I1249+SUM(I1247:I1247)</f>
        <v>114186.95</v>
      </c>
      <c r="P1253" s="63">
        <f>K1243+K1244+K1246+K1248+K1249+SUM(K1247:K1247)</f>
        <v>3179276.6</v>
      </c>
    </row>
    <row r="1255" spans="1:29" ht="70" x14ac:dyDescent="0.25">
      <c r="A1255" s="47">
        <v>200</v>
      </c>
      <c r="B1255" s="47" t="str">
        <f>Source!F731</f>
        <v>4.8-288-2</v>
      </c>
      <c r="C1255" s="47" t="s">
        <v>920</v>
      </c>
      <c r="D1255" s="49" t="str">
        <f>Source!H731</f>
        <v>100 м</v>
      </c>
      <c r="E1255" s="48">
        <f>Source!I731</f>
        <v>65</v>
      </c>
      <c r="F1255" s="51"/>
      <c r="G1255" s="50"/>
      <c r="H1255" s="48"/>
      <c r="I1255" s="51"/>
      <c r="J1255" s="48"/>
      <c r="K1255" s="51"/>
      <c r="Q1255">
        <f>Source!X731</f>
        <v>15682.4</v>
      </c>
      <c r="R1255">
        <f>Source!X732</f>
        <v>883703.1</v>
      </c>
      <c r="S1255">
        <f>Source!Y731</f>
        <v>8245.3799999999992</v>
      </c>
      <c r="T1255">
        <f>Source!Y732</f>
        <v>464627.4</v>
      </c>
      <c r="U1255">
        <f>ROUND((175/100)*ROUND(Source!R731, 2), 2)</f>
        <v>816.04</v>
      </c>
      <c r="V1255">
        <f>ROUND((0/100)*ROUND(Source!R732, 2), 2)</f>
        <v>0</v>
      </c>
      <c r="AC1255">
        <v>0</v>
      </c>
    </row>
    <row r="1256" spans="1:29" x14ac:dyDescent="0.25">
      <c r="C1256" s="64" t="str">
        <f>"Объем: "&amp;Source!I731&amp;"=(6500)/"&amp;"100"</f>
        <v>Объем: 65=(6500)/100</v>
      </c>
    </row>
    <row r="1257" spans="1:29" ht="14.5" x14ac:dyDescent="0.25">
      <c r="A1257" s="47"/>
      <c r="B1257" s="47"/>
      <c r="C1257" s="47" t="s">
        <v>2581</v>
      </c>
      <c r="D1257" s="49"/>
      <c r="E1257" s="48"/>
      <c r="F1257" s="51">
        <f>Source!AO731</f>
        <v>192.26</v>
      </c>
      <c r="G1257" s="52" t="s">
        <v>231</v>
      </c>
      <c r="H1257" s="48">
        <f>Source!AV732</f>
        <v>1.0469999999999999</v>
      </c>
      <c r="I1257" s="51">
        <f>Source!S731</f>
        <v>15701.11</v>
      </c>
      <c r="J1257" s="48">
        <f>IF(Source!BA732&lt;&gt; 0, Source!BA732, 1)</f>
        <v>56.35</v>
      </c>
      <c r="K1257" s="51">
        <f>Source!S732</f>
        <v>884757.55</v>
      </c>
    </row>
    <row r="1258" spans="1:29" ht="14.5" x14ac:dyDescent="0.25">
      <c r="A1258" s="47"/>
      <c r="B1258" s="47"/>
      <c r="C1258" s="47" t="s">
        <v>2583</v>
      </c>
      <c r="D1258" s="49"/>
      <c r="E1258" s="48"/>
      <c r="F1258" s="51">
        <f>Source!AM731</f>
        <v>32.869999999999997</v>
      </c>
      <c r="G1258" s="52" t="s">
        <v>231</v>
      </c>
      <c r="H1258" s="48">
        <f>Source!AV732</f>
        <v>1.0469999999999999</v>
      </c>
      <c r="I1258" s="51">
        <f>Source!Q731</f>
        <v>2684.36</v>
      </c>
      <c r="J1258" s="48">
        <f>IF(Source!BB732&lt;&gt; 0, Source!BB732, 1)</f>
        <v>18.84</v>
      </c>
      <c r="K1258" s="51">
        <f>Source!Q732</f>
        <v>50573.34</v>
      </c>
    </row>
    <row r="1259" spans="1:29" ht="14.5" x14ac:dyDescent="0.25">
      <c r="A1259" s="47"/>
      <c r="B1259" s="47"/>
      <c r="C1259" s="47" t="s">
        <v>2584</v>
      </c>
      <c r="D1259" s="49"/>
      <c r="E1259" s="48"/>
      <c r="F1259" s="51">
        <f>Source!AN731</f>
        <v>5.71</v>
      </c>
      <c r="G1259" s="52" t="s">
        <v>231</v>
      </c>
      <c r="H1259" s="48">
        <f>Source!AV732</f>
        <v>1.0469999999999999</v>
      </c>
      <c r="I1259" s="53">
        <f>Source!R731</f>
        <v>466.31</v>
      </c>
      <c r="J1259" s="48">
        <f>IF(Source!BS732&lt;&gt; 0, Source!BS732, 1)</f>
        <v>56.35</v>
      </c>
      <c r="K1259" s="53">
        <f>Source!R732</f>
        <v>26276.57</v>
      </c>
    </row>
    <row r="1260" spans="1:29" ht="14.5" x14ac:dyDescent="0.25">
      <c r="A1260" s="47"/>
      <c r="B1260" s="47"/>
      <c r="C1260" s="47" t="s">
        <v>2594</v>
      </c>
      <c r="D1260" s="49"/>
      <c r="E1260" s="48"/>
      <c r="F1260" s="51">
        <f>Source!AL731</f>
        <v>314.29000000000002</v>
      </c>
      <c r="G1260" s="52" t="s">
        <v>3</v>
      </c>
      <c r="H1260" s="48">
        <f>Source!AW732</f>
        <v>1</v>
      </c>
      <c r="I1260" s="51">
        <f>Source!P731</f>
        <v>20428.849999999999</v>
      </c>
      <c r="J1260" s="48">
        <f>IF(Source!BC732&lt;&gt; 0, Source!BC732, 1)</f>
        <v>9.84</v>
      </c>
      <c r="K1260" s="51">
        <f>Source!P732</f>
        <v>201019.88</v>
      </c>
    </row>
    <row r="1261" spans="1:29" ht="42" x14ac:dyDescent="0.25">
      <c r="A1261" s="47" t="s">
        <v>922</v>
      </c>
      <c r="B1261" s="47" t="str">
        <f>Source!F733</f>
        <v>1.12-5-372</v>
      </c>
      <c r="C1261" s="47" t="s">
        <v>924</v>
      </c>
      <c r="D1261" s="49" t="str">
        <f>Source!H733</f>
        <v>м</v>
      </c>
      <c r="E1261" s="48">
        <f>Source!I733</f>
        <v>6630</v>
      </c>
      <c r="F1261" s="51">
        <f>Source!AK733</f>
        <v>3.45</v>
      </c>
      <c r="G1261" s="52" t="s">
        <v>3</v>
      </c>
      <c r="H1261" s="48">
        <f>Source!AW734</f>
        <v>1</v>
      </c>
      <c r="I1261" s="51">
        <f>Source!O733</f>
        <v>22873.5</v>
      </c>
      <c r="J1261" s="48">
        <f>IF(Source!BC734&lt;&gt; 0, Source!BC734, 1)</f>
        <v>3.79</v>
      </c>
      <c r="K1261" s="51">
        <f>Source!O734</f>
        <v>86690.57</v>
      </c>
      <c r="Q1261">
        <f>Source!X733</f>
        <v>0</v>
      </c>
      <c r="R1261">
        <f>Source!X734</f>
        <v>0</v>
      </c>
      <c r="S1261">
        <f>Source!Y733</f>
        <v>0</v>
      </c>
      <c r="T1261">
        <f>Source!Y734</f>
        <v>0</v>
      </c>
      <c r="U1261">
        <f>ROUND((175/100)*ROUND(Source!R733, 2), 2)</f>
        <v>0</v>
      </c>
      <c r="V1261">
        <f>ROUND((0/100)*ROUND(Source!R734, 2), 2)</f>
        <v>0</v>
      </c>
      <c r="AC1261">
        <v>3</v>
      </c>
    </row>
    <row r="1262" spans="1:29" ht="14.5" x14ac:dyDescent="0.25">
      <c r="A1262" s="47"/>
      <c r="B1262" s="47"/>
      <c r="C1262" s="47" t="s">
        <v>2585</v>
      </c>
      <c r="D1262" s="49" t="s">
        <v>2586</v>
      </c>
      <c r="E1262" s="48">
        <f>Source!BZ732</f>
        <v>97</v>
      </c>
      <c r="F1262" s="51"/>
      <c r="G1262" s="50"/>
      <c r="H1262" s="48"/>
      <c r="I1262" s="51">
        <f>SUM(Q1255:Q1261)</f>
        <v>15682.4</v>
      </c>
      <c r="J1262" s="48">
        <f>Source!AT732</f>
        <v>97</v>
      </c>
      <c r="K1262" s="51">
        <f>SUM(R1255:R1261)</f>
        <v>883703.1</v>
      </c>
    </row>
    <row r="1263" spans="1:29" ht="14.5" x14ac:dyDescent="0.25">
      <c r="A1263" s="47"/>
      <c r="B1263" s="47"/>
      <c r="C1263" s="47" t="s">
        <v>2587</v>
      </c>
      <c r="D1263" s="49" t="s">
        <v>2586</v>
      </c>
      <c r="E1263" s="48">
        <f>Source!CA732</f>
        <v>51</v>
      </c>
      <c r="F1263" s="51"/>
      <c r="G1263" s="50"/>
      <c r="H1263" s="48"/>
      <c r="I1263" s="51">
        <f>SUM(S1255:S1262)</f>
        <v>8245.3799999999992</v>
      </c>
      <c r="J1263" s="48">
        <f>Source!AU732</f>
        <v>51</v>
      </c>
      <c r="K1263" s="51">
        <f>SUM(T1255:T1262)</f>
        <v>464627.4</v>
      </c>
    </row>
    <row r="1264" spans="1:29" ht="14.5" x14ac:dyDescent="0.25">
      <c r="A1264" s="54"/>
      <c r="B1264" s="54"/>
      <c r="C1264" s="54" t="s">
        <v>2588</v>
      </c>
      <c r="D1264" s="55" t="s">
        <v>2589</v>
      </c>
      <c r="E1264" s="56">
        <f>Source!AQ731</f>
        <v>15</v>
      </c>
      <c r="F1264" s="57"/>
      <c r="G1264" s="58" t="s">
        <v>231</v>
      </c>
      <c r="H1264" s="56">
        <f>Source!AV732</f>
        <v>1.0469999999999999</v>
      </c>
      <c r="I1264" s="57">
        <f>Source!U731</f>
        <v>1224.99</v>
      </c>
      <c r="J1264" s="56"/>
      <c r="K1264" s="57"/>
    </row>
    <row r="1265" spans="1:29" ht="14" x14ac:dyDescent="0.25">
      <c r="C1265" s="59" t="s">
        <v>2590</v>
      </c>
      <c r="H1265" s="60">
        <f>I1257+I1258+I1260+I1262+I1263+SUM(I1261:I1261)-SUMIF(AC1261:AC1261, 5, I1261:I1261)-SUMIF(AC1261:AC1261, 6, I1261:I1261)</f>
        <v>85615.6</v>
      </c>
      <c r="I1265" s="60"/>
      <c r="J1265" s="60">
        <f>K1257+K1258+K1260+K1262+K1263+SUM(K1261:K1261)-SUMIF(AC1261:AC1261, 5, K1261:K1261)-SUMIF(AC1261:AC1261, 6, K1261:K1261)</f>
        <v>2571371.84</v>
      </c>
      <c r="K1265" s="60"/>
    </row>
    <row r="1266" spans="1:29" ht="14" hidden="1" x14ac:dyDescent="0.25">
      <c r="C1266" s="59" t="s">
        <v>2591</v>
      </c>
      <c r="H1266" s="62">
        <f>SUMIF(AC1261:AC1261, 5, I1261:I1261)+SUMIF(AC1261:AC1261, 6, I1261:I1261)</f>
        <v>0</v>
      </c>
      <c r="I1266" s="62"/>
      <c r="J1266" s="62">
        <f>SUMIF(AC1261:AC1261, 5, K1261:K1261)+SUMIF(AC1261:AC1261, 6, K1261:K1261)</f>
        <v>0</v>
      </c>
      <c r="K1266" s="62"/>
    </row>
    <row r="1267" spans="1:29" ht="14" x14ac:dyDescent="0.25">
      <c r="C1267" s="59" t="s">
        <v>2592</v>
      </c>
      <c r="H1267" s="62">
        <f>I1257+I1258+I1260+I1262+I1263+SUM(I1261:I1261)</f>
        <v>85615.6</v>
      </c>
      <c r="I1267" s="62"/>
      <c r="J1267" s="62">
        <f>K1257+K1258+K1260+K1262+K1263+SUM(K1261:K1261)</f>
        <v>2571371.84</v>
      </c>
      <c r="K1267" s="62"/>
      <c r="O1267" s="63">
        <f>I1257+I1258+I1260+I1262+I1263+SUM(I1261:I1261)</f>
        <v>85615.6</v>
      </c>
      <c r="P1267" s="63">
        <f>K1257+K1258+K1260+K1262+K1263+SUM(K1261:K1261)</f>
        <v>2571371.84</v>
      </c>
    </row>
    <row r="1269" spans="1:29" ht="56" x14ac:dyDescent="0.25">
      <c r="A1269" s="47">
        <v>201</v>
      </c>
      <c r="B1269" s="47" t="str">
        <f>Source!F735</f>
        <v>4.8-172-1</v>
      </c>
      <c r="C1269" s="47" t="s">
        <v>928</v>
      </c>
      <c r="D1269" s="49" t="str">
        <f>Source!H735</f>
        <v>100 м</v>
      </c>
      <c r="E1269" s="48">
        <f>Source!I735</f>
        <v>3</v>
      </c>
      <c r="F1269" s="51"/>
      <c r="G1269" s="50"/>
      <c r="H1269" s="48"/>
      <c r="I1269" s="51"/>
      <c r="J1269" s="48"/>
      <c r="K1269" s="51"/>
      <c r="Q1269">
        <f>Source!X735</f>
        <v>936.99</v>
      </c>
      <c r="R1269">
        <f>Source!X736</f>
        <v>52799.44</v>
      </c>
      <c r="S1269">
        <f>Source!Y735</f>
        <v>492.64</v>
      </c>
      <c r="T1269">
        <f>Source!Y736</f>
        <v>27760.53</v>
      </c>
      <c r="U1269">
        <f>ROUND((175/100)*ROUND(Source!R735, 2), 2)</f>
        <v>8.31</v>
      </c>
      <c r="V1269">
        <f>ROUND((0/100)*ROUND(Source!R736, 2), 2)</f>
        <v>0</v>
      </c>
      <c r="AC1269">
        <v>0</v>
      </c>
    </row>
    <row r="1270" spans="1:29" x14ac:dyDescent="0.25">
      <c r="C1270" s="64" t="str">
        <f>"Объем: "&amp;Source!I735&amp;"=(300)/"&amp;"100"</f>
        <v>Объем: 3=(300)/100</v>
      </c>
    </row>
    <row r="1271" spans="1:29" ht="14.5" x14ac:dyDescent="0.25">
      <c r="A1271" s="47"/>
      <c r="B1271" s="47"/>
      <c r="C1271" s="47" t="s">
        <v>2581</v>
      </c>
      <c r="D1271" s="49"/>
      <c r="E1271" s="48"/>
      <c r="F1271" s="51">
        <f>Source!AO735</f>
        <v>255.02</v>
      </c>
      <c r="G1271" s="52" t="s">
        <v>231</v>
      </c>
      <c r="H1271" s="48">
        <f>Source!AV736</f>
        <v>1.0469999999999999</v>
      </c>
      <c r="I1271" s="51">
        <f>Source!S735</f>
        <v>961.22</v>
      </c>
      <c r="J1271" s="48">
        <f>IF(Source!BA736&lt;&gt; 0, Source!BA736, 1)</f>
        <v>56.35</v>
      </c>
      <c r="K1271" s="51">
        <f>Source!S736</f>
        <v>54164.75</v>
      </c>
    </row>
    <row r="1272" spans="1:29" ht="14.5" x14ac:dyDescent="0.25">
      <c r="A1272" s="47"/>
      <c r="B1272" s="47"/>
      <c r="C1272" s="47" t="s">
        <v>2583</v>
      </c>
      <c r="D1272" s="49"/>
      <c r="E1272" s="48"/>
      <c r="F1272" s="51">
        <f>Source!AM735</f>
        <v>28.09</v>
      </c>
      <c r="G1272" s="52" t="s">
        <v>231</v>
      </c>
      <c r="H1272" s="48">
        <f>Source!AV736</f>
        <v>1.0469999999999999</v>
      </c>
      <c r="I1272" s="51">
        <f>Source!Q735</f>
        <v>105.88</v>
      </c>
      <c r="J1272" s="48">
        <f>IF(Source!BB736&lt;&gt; 0, Source!BB736, 1)</f>
        <v>14.08</v>
      </c>
      <c r="K1272" s="51">
        <f>Source!Q736</f>
        <v>1490.79</v>
      </c>
    </row>
    <row r="1273" spans="1:29" ht="14.5" x14ac:dyDescent="0.25">
      <c r="A1273" s="47"/>
      <c r="B1273" s="47"/>
      <c r="C1273" s="47" t="s">
        <v>2584</v>
      </c>
      <c r="D1273" s="49"/>
      <c r="E1273" s="48"/>
      <c r="F1273" s="51">
        <f>Source!AN735</f>
        <v>1.26</v>
      </c>
      <c r="G1273" s="52" t="s">
        <v>231</v>
      </c>
      <c r="H1273" s="48">
        <f>Source!AV736</f>
        <v>1.0469999999999999</v>
      </c>
      <c r="I1273" s="53">
        <f>Source!R735</f>
        <v>4.75</v>
      </c>
      <c r="J1273" s="48">
        <f>IF(Source!BS736&lt;&gt; 0, Source!BS736, 1)</f>
        <v>56.35</v>
      </c>
      <c r="K1273" s="53">
        <f>Source!R736</f>
        <v>267.66000000000003</v>
      </c>
    </row>
    <row r="1274" spans="1:29" ht="14.5" x14ac:dyDescent="0.25">
      <c r="A1274" s="47"/>
      <c r="B1274" s="47"/>
      <c r="C1274" s="47" t="s">
        <v>2594</v>
      </c>
      <c r="D1274" s="49"/>
      <c r="E1274" s="48"/>
      <c r="F1274" s="51">
        <f>Source!AL735</f>
        <v>981</v>
      </c>
      <c r="G1274" s="52" t="s">
        <v>3</v>
      </c>
      <c r="H1274" s="48">
        <f>Source!AW736</f>
        <v>1</v>
      </c>
      <c r="I1274" s="51">
        <f>Source!P735</f>
        <v>2943</v>
      </c>
      <c r="J1274" s="48">
        <f>IF(Source!BC736&lt;&gt; 0, Source!BC736, 1)</f>
        <v>2.3199999999999998</v>
      </c>
      <c r="K1274" s="51">
        <f>Source!P736</f>
        <v>6827.76</v>
      </c>
    </row>
    <row r="1275" spans="1:29" ht="70" x14ac:dyDescent="0.25">
      <c r="A1275" s="47" t="s">
        <v>930</v>
      </c>
      <c r="B1275" s="47" t="str">
        <f>Source!F737</f>
        <v>1.12-5-43</v>
      </c>
      <c r="C1275" s="47" t="s">
        <v>932</v>
      </c>
      <c r="D1275" s="49" t="str">
        <f>Source!H737</f>
        <v>м</v>
      </c>
      <c r="E1275" s="48">
        <f>Source!I737</f>
        <v>306</v>
      </c>
      <c r="F1275" s="51">
        <f>Source!AK737</f>
        <v>5.78</v>
      </c>
      <c r="G1275" s="52" t="s">
        <v>3</v>
      </c>
      <c r="H1275" s="48">
        <f>Source!AW738</f>
        <v>1</v>
      </c>
      <c r="I1275" s="51">
        <f>Source!O737</f>
        <v>1768.68</v>
      </c>
      <c r="J1275" s="48">
        <f>IF(Source!BC738&lt;&gt; 0, Source!BC738, 1)</f>
        <v>6.14</v>
      </c>
      <c r="K1275" s="51">
        <f>Source!O738</f>
        <v>10859.7</v>
      </c>
      <c r="Q1275">
        <f>Source!X737</f>
        <v>0</v>
      </c>
      <c r="R1275">
        <f>Source!X738</f>
        <v>0</v>
      </c>
      <c r="S1275">
        <f>Source!Y737</f>
        <v>0</v>
      </c>
      <c r="T1275">
        <f>Source!Y738</f>
        <v>0</v>
      </c>
      <c r="U1275">
        <f>ROUND((175/100)*ROUND(Source!R737, 2), 2)</f>
        <v>0</v>
      </c>
      <c r="V1275">
        <f>ROUND((0/100)*ROUND(Source!R738, 2), 2)</f>
        <v>0</v>
      </c>
      <c r="AC1275">
        <v>3</v>
      </c>
    </row>
    <row r="1276" spans="1:29" ht="14.5" x14ac:dyDescent="0.25">
      <c r="A1276" s="47"/>
      <c r="B1276" s="47"/>
      <c r="C1276" s="47" t="s">
        <v>2585</v>
      </c>
      <c r="D1276" s="49" t="s">
        <v>2586</v>
      </c>
      <c r="E1276" s="48">
        <f>Source!BZ736</f>
        <v>97</v>
      </c>
      <c r="F1276" s="51"/>
      <c r="G1276" s="50"/>
      <c r="H1276" s="48"/>
      <c r="I1276" s="51">
        <f>SUM(Q1269:Q1275)</f>
        <v>936.99</v>
      </c>
      <c r="J1276" s="48">
        <f>Source!AT736</f>
        <v>97</v>
      </c>
      <c r="K1276" s="51">
        <f>SUM(R1269:R1275)</f>
        <v>52799.44</v>
      </c>
    </row>
    <row r="1277" spans="1:29" ht="14.5" x14ac:dyDescent="0.25">
      <c r="A1277" s="47"/>
      <c r="B1277" s="47"/>
      <c r="C1277" s="47" t="s">
        <v>2587</v>
      </c>
      <c r="D1277" s="49" t="s">
        <v>2586</v>
      </c>
      <c r="E1277" s="48">
        <f>Source!CA736</f>
        <v>51</v>
      </c>
      <c r="F1277" s="51"/>
      <c r="G1277" s="50"/>
      <c r="H1277" s="48"/>
      <c r="I1277" s="51">
        <f>SUM(S1269:S1276)</f>
        <v>492.64</v>
      </c>
      <c r="J1277" s="48">
        <f>Source!AU736</f>
        <v>51</v>
      </c>
      <c r="K1277" s="51">
        <f>SUM(T1269:T1276)</f>
        <v>27760.53</v>
      </c>
    </row>
    <row r="1278" spans="1:29" ht="14.5" x14ac:dyDescent="0.25">
      <c r="A1278" s="54"/>
      <c r="B1278" s="54"/>
      <c r="C1278" s="54" t="s">
        <v>2588</v>
      </c>
      <c r="D1278" s="55" t="s">
        <v>2589</v>
      </c>
      <c r="E1278" s="56">
        <f>Source!AQ735</f>
        <v>20.7</v>
      </c>
      <c r="F1278" s="57"/>
      <c r="G1278" s="58" t="s">
        <v>231</v>
      </c>
      <c r="H1278" s="56">
        <f>Source!AV736</f>
        <v>1.0469999999999999</v>
      </c>
      <c r="I1278" s="57">
        <f>Source!U735</f>
        <v>78.022439999999989</v>
      </c>
      <c r="J1278" s="56"/>
      <c r="K1278" s="57"/>
    </row>
    <row r="1279" spans="1:29" ht="14" x14ac:dyDescent="0.25">
      <c r="C1279" s="59" t="s">
        <v>2590</v>
      </c>
      <c r="H1279" s="60">
        <f>I1271+I1272+I1274+I1276+I1277+SUM(I1275:I1275)-SUMIF(AC1275:AC1275, 5, I1275:I1275)-SUMIF(AC1275:AC1275, 6, I1275:I1275)</f>
        <v>7208.4100000000008</v>
      </c>
      <c r="I1279" s="60"/>
      <c r="J1279" s="60">
        <f>K1271+K1272+K1274+K1276+K1277+SUM(K1275:K1275)-SUMIF(AC1275:AC1275, 5, K1275:K1275)-SUMIF(AC1275:AC1275, 6, K1275:K1275)</f>
        <v>153902.97000000003</v>
      </c>
      <c r="K1279" s="60"/>
    </row>
    <row r="1280" spans="1:29" ht="14" hidden="1" x14ac:dyDescent="0.25">
      <c r="C1280" s="59" t="s">
        <v>2591</v>
      </c>
      <c r="H1280" s="62">
        <f>SUMIF(AC1275:AC1275, 5, I1275:I1275)+SUMIF(AC1275:AC1275, 6, I1275:I1275)</f>
        <v>0</v>
      </c>
      <c r="I1280" s="62"/>
      <c r="J1280" s="62">
        <f>SUMIF(AC1275:AC1275, 5, K1275:K1275)+SUMIF(AC1275:AC1275, 6, K1275:K1275)</f>
        <v>0</v>
      </c>
      <c r="K1280" s="62"/>
    </row>
    <row r="1281" spans="1:29" ht="14" x14ac:dyDescent="0.25">
      <c r="C1281" s="59" t="s">
        <v>2592</v>
      </c>
      <c r="H1281" s="62">
        <f>I1271+I1272+I1274+I1276+I1277+SUM(I1275:I1275)</f>
        <v>7208.4100000000008</v>
      </c>
      <c r="I1281" s="62"/>
      <c r="J1281" s="62">
        <f>K1271+K1272+K1274+K1276+K1277+SUM(K1275:K1275)</f>
        <v>153902.97000000003</v>
      </c>
      <c r="K1281" s="62"/>
      <c r="O1281" s="63">
        <f>I1271+I1272+I1274+I1276+I1277+SUM(I1275:I1275)</f>
        <v>7208.4100000000008</v>
      </c>
      <c r="P1281" s="63">
        <f>K1271+K1272+K1274+K1276+K1277+SUM(K1275:K1275)</f>
        <v>153902.97000000003</v>
      </c>
    </row>
    <row r="1283" spans="1:29" ht="28" x14ac:dyDescent="0.25">
      <c r="A1283" s="47">
        <v>202</v>
      </c>
      <c r="B1283" s="47" t="str">
        <f>Source!F739</f>
        <v>4.8-174-1</v>
      </c>
      <c r="C1283" s="47" t="s">
        <v>935</v>
      </c>
      <c r="D1283" s="49" t="str">
        <f>Source!H739</f>
        <v>100 м</v>
      </c>
      <c r="E1283" s="48">
        <f>Source!I739</f>
        <v>1.65</v>
      </c>
      <c r="F1283" s="51"/>
      <c r="G1283" s="50"/>
      <c r="H1283" s="48"/>
      <c r="I1283" s="51"/>
      <c r="J1283" s="48"/>
      <c r="K1283" s="51"/>
      <c r="Q1283">
        <f>Source!X739</f>
        <v>745.8</v>
      </c>
      <c r="R1283">
        <f>Source!X740</f>
        <v>42026.06</v>
      </c>
      <c r="S1283">
        <f>Source!Y739</f>
        <v>392.12</v>
      </c>
      <c r="T1283">
        <f>Source!Y740</f>
        <v>22096.17</v>
      </c>
      <c r="U1283">
        <f>ROUND((175/100)*ROUND(Source!R739, 2), 2)</f>
        <v>9.14</v>
      </c>
      <c r="V1283">
        <f>ROUND((0/100)*ROUND(Source!R740, 2), 2)</f>
        <v>0</v>
      </c>
      <c r="AC1283">
        <v>0</v>
      </c>
    </row>
    <row r="1284" spans="1:29" x14ac:dyDescent="0.25">
      <c r="C1284" s="64" t="str">
        <f>"Объем: "&amp;Source!I739&amp;"=(50+"&amp;"115)/"&amp;"100"</f>
        <v>Объем: 1,65=(50+115)/100</v>
      </c>
    </row>
    <row r="1285" spans="1:29" ht="14.5" x14ac:dyDescent="0.25">
      <c r="A1285" s="47"/>
      <c r="B1285" s="47"/>
      <c r="C1285" s="47" t="s">
        <v>2581</v>
      </c>
      <c r="D1285" s="49"/>
      <c r="E1285" s="48"/>
      <c r="F1285" s="51">
        <f>Source!AO739</f>
        <v>368.37</v>
      </c>
      <c r="G1285" s="52" t="s">
        <v>231</v>
      </c>
      <c r="H1285" s="48">
        <f>Source!AV740</f>
        <v>1.0469999999999999</v>
      </c>
      <c r="I1285" s="51">
        <f>Source!S739</f>
        <v>763.65</v>
      </c>
      <c r="J1285" s="48">
        <f>IF(Source!BA740&lt;&gt; 0, Source!BA740, 1)</f>
        <v>56.35</v>
      </c>
      <c r="K1285" s="51">
        <f>Source!S740</f>
        <v>43031.68</v>
      </c>
    </row>
    <row r="1286" spans="1:29" ht="14.5" x14ac:dyDescent="0.25">
      <c r="A1286" s="47"/>
      <c r="B1286" s="47"/>
      <c r="C1286" s="47" t="s">
        <v>2583</v>
      </c>
      <c r="D1286" s="49"/>
      <c r="E1286" s="48"/>
      <c r="F1286" s="51">
        <f>Source!AM739</f>
        <v>129.06</v>
      </c>
      <c r="G1286" s="52" t="s">
        <v>231</v>
      </c>
      <c r="H1286" s="48">
        <f>Source!AV740</f>
        <v>1.0469999999999999</v>
      </c>
      <c r="I1286" s="51">
        <f>Source!Q739</f>
        <v>267.55</v>
      </c>
      <c r="J1286" s="48">
        <f>IF(Source!BB740&lt;&gt; 0, Source!BB740, 1)</f>
        <v>13.84</v>
      </c>
      <c r="K1286" s="51">
        <f>Source!Q740</f>
        <v>3702.89</v>
      </c>
    </row>
    <row r="1287" spans="1:29" ht="14.5" x14ac:dyDescent="0.25">
      <c r="A1287" s="47"/>
      <c r="B1287" s="47"/>
      <c r="C1287" s="47" t="s">
        <v>2584</v>
      </c>
      <c r="D1287" s="49"/>
      <c r="E1287" s="48"/>
      <c r="F1287" s="51">
        <f>Source!AN739</f>
        <v>2.52</v>
      </c>
      <c r="G1287" s="52" t="s">
        <v>231</v>
      </c>
      <c r="H1287" s="48">
        <f>Source!AV740</f>
        <v>1.0469999999999999</v>
      </c>
      <c r="I1287" s="53">
        <f>Source!R739</f>
        <v>5.22</v>
      </c>
      <c r="J1287" s="48">
        <f>IF(Source!BS740&lt;&gt; 0, Source!BS740, 1)</f>
        <v>56.35</v>
      </c>
      <c r="K1287" s="53">
        <f>Source!R740</f>
        <v>294.14999999999998</v>
      </c>
    </row>
    <row r="1288" spans="1:29" ht="14.5" x14ac:dyDescent="0.25">
      <c r="A1288" s="47"/>
      <c r="B1288" s="47"/>
      <c r="C1288" s="47" t="s">
        <v>2594</v>
      </c>
      <c r="D1288" s="49"/>
      <c r="E1288" s="48"/>
      <c r="F1288" s="51">
        <f>Source!AL739</f>
        <v>1763.74</v>
      </c>
      <c r="G1288" s="52" t="s">
        <v>3</v>
      </c>
      <c r="H1288" s="48">
        <f>Source!AW740</f>
        <v>1</v>
      </c>
      <c r="I1288" s="51">
        <f>Source!P739</f>
        <v>2910.17</v>
      </c>
      <c r="J1288" s="48">
        <f>IF(Source!BC740&lt;&gt; 0, Source!BC740, 1)</f>
        <v>4.04</v>
      </c>
      <c r="K1288" s="51">
        <f>Source!P740</f>
        <v>11757.09</v>
      </c>
    </row>
    <row r="1289" spans="1:29" ht="28" x14ac:dyDescent="0.25">
      <c r="A1289" s="47" t="s">
        <v>936</v>
      </c>
      <c r="B1289" s="47" t="str">
        <f>Source!F741</f>
        <v>1.21-5-1542</v>
      </c>
      <c r="C1289" s="47" t="s">
        <v>261</v>
      </c>
      <c r="D1289" s="49" t="str">
        <f>Source!H741</f>
        <v>100 шт.</v>
      </c>
      <c r="E1289" s="48">
        <f>Source!I741</f>
        <v>0.16500000000000001</v>
      </c>
      <c r="F1289" s="51">
        <f>Source!AK741</f>
        <v>21.2</v>
      </c>
      <c r="G1289" s="52" t="s">
        <v>3</v>
      </c>
      <c r="H1289" s="48">
        <f>Source!AW742</f>
        <v>1</v>
      </c>
      <c r="I1289" s="51">
        <f>Source!O741</f>
        <v>3.5</v>
      </c>
      <c r="J1289" s="48">
        <f>IF(Source!BC742&lt;&gt; 0, Source!BC742, 1)</f>
        <v>6.14</v>
      </c>
      <c r="K1289" s="51">
        <f>Source!O742</f>
        <v>21.49</v>
      </c>
      <c r="Q1289">
        <f>Source!X741</f>
        <v>0</v>
      </c>
      <c r="R1289">
        <f>Source!X742</f>
        <v>0</v>
      </c>
      <c r="S1289">
        <f>Source!Y741</f>
        <v>0</v>
      </c>
      <c r="T1289">
        <f>Source!Y742</f>
        <v>0</v>
      </c>
      <c r="U1289">
        <f>ROUND((175/100)*ROUND(Source!R741, 2), 2)</f>
        <v>0</v>
      </c>
      <c r="V1289">
        <f>ROUND((0/100)*ROUND(Source!R742, 2), 2)</f>
        <v>0</v>
      </c>
      <c r="AC1289">
        <v>3</v>
      </c>
    </row>
    <row r="1290" spans="1:29" ht="14.5" x14ac:dyDescent="0.25">
      <c r="A1290" s="47"/>
      <c r="B1290" s="47"/>
      <c r="C1290" s="47" t="s">
        <v>2585</v>
      </c>
      <c r="D1290" s="49" t="s">
        <v>2586</v>
      </c>
      <c r="E1290" s="48">
        <f>Source!BZ740</f>
        <v>97</v>
      </c>
      <c r="F1290" s="51"/>
      <c r="G1290" s="50"/>
      <c r="H1290" s="48"/>
      <c r="I1290" s="51">
        <f>SUM(Q1283:Q1289)</f>
        <v>745.8</v>
      </c>
      <c r="J1290" s="48">
        <f>Source!AT740</f>
        <v>97</v>
      </c>
      <c r="K1290" s="51">
        <f>SUM(R1283:R1289)</f>
        <v>42026.06</v>
      </c>
    </row>
    <row r="1291" spans="1:29" ht="14.5" x14ac:dyDescent="0.25">
      <c r="A1291" s="47"/>
      <c r="B1291" s="47"/>
      <c r="C1291" s="47" t="s">
        <v>2587</v>
      </c>
      <c r="D1291" s="49" t="s">
        <v>2586</v>
      </c>
      <c r="E1291" s="48">
        <f>Source!CA740</f>
        <v>51</v>
      </c>
      <c r="F1291" s="51"/>
      <c r="G1291" s="50"/>
      <c r="H1291" s="48"/>
      <c r="I1291" s="51">
        <f>SUM(S1283:S1290)</f>
        <v>392.12</v>
      </c>
      <c r="J1291" s="48">
        <f>Source!AU740</f>
        <v>51</v>
      </c>
      <c r="K1291" s="51">
        <f>SUM(T1283:T1290)</f>
        <v>22096.17</v>
      </c>
    </row>
    <row r="1292" spans="1:29" ht="14.5" x14ac:dyDescent="0.25">
      <c r="A1292" s="54"/>
      <c r="B1292" s="54"/>
      <c r="C1292" s="54" t="s">
        <v>2588</v>
      </c>
      <c r="D1292" s="55" t="s">
        <v>2589</v>
      </c>
      <c r="E1292" s="56">
        <f>Source!AQ739</f>
        <v>29.9</v>
      </c>
      <c r="F1292" s="57"/>
      <c r="G1292" s="58" t="s">
        <v>231</v>
      </c>
      <c r="H1292" s="56">
        <f>Source!AV740</f>
        <v>1.0469999999999999</v>
      </c>
      <c r="I1292" s="57">
        <f>Source!U739</f>
        <v>61.984493999999991</v>
      </c>
      <c r="J1292" s="56"/>
      <c r="K1292" s="57"/>
    </row>
    <row r="1293" spans="1:29" ht="14" x14ac:dyDescent="0.25">
      <c r="C1293" s="59" t="s">
        <v>2590</v>
      </c>
      <c r="H1293" s="60">
        <f>I1285+I1286+I1288+I1290+I1291+SUM(I1289:I1289)-SUMIF(AC1289:AC1289, 5, I1289:I1289)-SUMIF(AC1289:AC1289, 6, I1289:I1289)</f>
        <v>5082.79</v>
      </c>
      <c r="I1293" s="60"/>
      <c r="J1293" s="60">
        <f>K1285+K1286+K1288+K1290+K1291+SUM(K1289:K1289)-SUMIF(AC1289:AC1289, 5, K1289:K1289)-SUMIF(AC1289:AC1289, 6, K1289:K1289)</f>
        <v>122635.38</v>
      </c>
      <c r="K1293" s="60"/>
    </row>
    <row r="1294" spans="1:29" ht="14" hidden="1" x14ac:dyDescent="0.25">
      <c r="C1294" s="59" t="s">
        <v>2591</v>
      </c>
      <c r="H1294" s="62">
        <f>SUMIF(AC1289:AC1289, 5, I1289:I1289)+SUMIF(AC1289:AC1289, 6, I1289:I1289)</f>
        <v>0</v>
      </c>
      <c r="I1294" s="62"/>
      <c r="J1294" s="62">
        <f>SUMIF(AC1289:AC1289, 5, K1289:K1289)+SUMIF(AC1289:AC1289, 6, K1289:K1289)</f>
        <v>0</v>
      </c>
      <c r="K1294" s="62"/>
    </row>
    <row r="1295" spans="1:29" ht="14" x14ac:dyDescent="0.25">
      <c r="C1295" s="59" t="s">
        <v>2592</v>
      </c>
      <c r="H1295" s="62">
        <f>I1285+I1286+I1288+I1290+I1291+SUM(I1289:I1289)</f>
        <v>5082.79</v>
      </c>
      <c r="I1295" s="62"/>
      <c r="J1295" s="62">
        <f>K1285+K1286+K1288+K1290+K1291+SUM(K1289:K1289)</f>
        <v>122635.38</v>
      </c>
      <c r="K1295" s="62"/>
      <c r="O1295" s="63">
        <f>I1285+I1286+I1288+I1290+I1291+SUM(I1289:I1289)</f>
        <v>5082.79</v>
      </c>
      <c r="P1295" s="63">
        <f>K1285+K1286+K1288+K1290+K1291+SUM(K1289:K1289)</f>
        <v>122635.38</v>
      </c>
    </row>
    <row r="1297" spans="1:29" ht="70" x14ac:dyDescent="0.25">
      <c r="A1297" s="47">
        <v>203</v>
      </c>
      <c r="B1297" s="47" t="str">
        <f>Source!F743</f>
        <v>1.21-5-437</v>
      </c>
      <c r="C1297" s="47" t="s">
        <v>939</v>
      </c>
      <c r="D1297" s="49" t="str">
        <f>Source!H743</f>
        <v>м</v>
      </c>
      <c r="E1297" s="48">
        <f>Source!I743</f>
        <v>118.45</v>
      </c>
      <c r="F1297" s="51">
        <f>Source!AL743</f>
        <v>18.59</v>
      </c>
      <c r="G1297" s="52" t="s">
        <v>3</v>
      </c>
      <c r="H1297" s="48">
        <f>Source!AW744</f>
        <v>1</v>
      </c>
      <c r="I1297" s="51">
        <f>Source!P743</f>
        <v>2201.9899999999998</v>
      </c>
      <c r="J1297" s="48">
        <f>IF(Source!BC744&lt;&gt; 0, Source!BC744, 1)</f>
        <v>3.63</v>
      </c>
      <c r="K1297" s="51">
        <f>Source!P744</f>
        <v>7993.22</v>
      </c>
      <c r="Q1297">
        <f>Source!X743</f>
        <v>0</v>
      </c>
      <c r="R1297">
        <f>Source!X744</f>
        <v>0</v>
      </c>
      <c r="S1297">
        <f>Source!Y743</f>
        <v>0</v>
      </c>
      <c r="T1297">
        <f>Source!Y744</f>
        <v>0</v>
      </c>
      <c r="U1297">
        <f>ROUND((175/100)*ROUND(Source!R743, 2), 2)</f>
        <v>0</v>
      </c>
      <c r="V1297">
        <f>ROUND((0/100)*ROUND(Source!R744, 2), 2)</f>
        <v>0</v>
      </c>
      <c r="AC1297">
        <v>3</v>
      </c>
    </row>
    <row r="1298" spans="1:29" x14ac:dyDescent="0.25">
      <c r="A1298" s="79"/>
      <c r="B1298" s="79"/>
      <c r="C1298" s="80" t="str">
        <f>"Объем: "&amp;Source!I743&amp;"=115*"&amp;"1,03"</f>
        <v>Объем: 118,45=115*1,03</v>
      </c>
      <c r="D1298" s="79"/>
      <c r="E1298" s="79"/>
      <c r="F1298" s="79"/>
      <c r="G1298" s="79"/>
      <c r="H1298" s="79"/>
      <c r="I1298" s="79"/>
      <c r="J1298" s="79"/>
      <c r="K1298" s="79"/>
    </row>
    <row r="1299" spans="1:29" ht="14" x14ac:dyDescent="0.25">
      <c r="C1299" s="59" t="s">
        <v>2592</v>
      </c>
      <c r="H1299" s="60">
        <f>I1297+0</f>
        <v>2201.9899999999998</v>
      </c>
      <c r="I1299" s="60"/>
      <c r="J1299" s="60">
        <f>K1297+0</f>
        <v>7993.22</v>
      </c>
      <c r="K1299" s="60"/>
      <c r="O1299" s="63">
        <f>I1297+0</f>
        <v>2201.9899999999998</v>
      </c>
      <c r="P1299" s="63">
        <f>K1297+0</f>
        <v>7993.22</v>
      </c>
    </row>
    <row r="1301" spans="1:29" ht="70" x14ac:dyDescent="0.25">
      <c r="A1301" s="47">
        <v>204</v>
      </c>
      <c r="B1301" s="47" t="str">
        <f>Source!F745</f>
        <v>1.21-5-438</v>
      </c>
      <c r="C1301" s="47" t="s">
        <v>943</v>
      </c>
      <c r="D1301" s="49" t="str">
        <f>Source!H745</f>
        <v>м</v>
      </c>
      <c r="E1301" s="48">
        <f>Source!I745</f>
        <v>51.5</v>
      </c>
      <c r="F1301" s="51">
        <f>Source!AL745</f>
        <v>23.26</v>
      </c>
      <c r="G1301" s="52" t="s">
        <v>3</v>
      </c>
      <c r="H1301" s="48">
        <f>Source!AW746</f>
        <v>1</v>
      </c>
      <c r="I1301" s="51">
        <f>Source!P745</f>
        <v>1197.8900000000001</v>
      </c>
      <c r="J1301" s="48">
        <f>IF(Source!BC746&lt;&gt; 0, Source!BC746, 1)</f>
        <v>4.25</v>
      </c>
      <c r="K1301" s="51">
        <f>Source!P746</f>
        <v>5091.03</v>
      </c>
      <c r="Q1301">
        <f>Source!X745</f>
        <v>0</v>
      </c>
      <c r="R1301">
        <f>Source!X746</f>
        <v>0</v>
      </c>
      <c r="S1301">
        <f>Source!Y745</f>
        <v>0</v>
      </c>
      <c r="T1301">
        <f>Source!Y746</f>
        <v>0</v>
      </c>
      <c r="U1301">
        <f>ROUND((175/100)*ROUND(Source!R745, 2), 2)</f>
        <v>0</v>
      </c>
      <c r="V1301">
        <f>ROUND((0/100)*ROUND(Source!R746, 2), 2)</f>
        <v>0</v>
      </c>
      <c r="AC1301">
        <v>3</v>
      </c>
    </row>
    <row r="1302" spans="1:29" x14ac:dyDescent="0.25">
      <c r="A1302" s="79"/>
      <c r="B1302" s="79"/>
      <c r="C1302" s="80" t="str">
        <f>"Объем: "&amp;Source!I745&amp;"=50*"&amp;"1,03"</f>
        <v>Объем: 51,5=50*1,03</v>
      </c>
      <c r="D1302" s="79"/>
      <c r="E1302" s="79"/>
      <c r="F1302" s="79"/>
      <c r="G1302" s="79"/>
      <c r="H1302" s="79"/>
      <c r="I1302" s="79"/>
      <c r="J1302" s="79"/>
      <c r="K1302" s="79"/>
    </row>
    <row r="1303" spans="1:29" ht="14" x14ac:dyDescent="0.25">
      <c r="C1303" s="59" t="s">
        <v>2592</v>
      </c>
      <c r="H1303" s="60">
        <f>I1301+0</f>
        <v>1197.8900000000001</v>
      </c>
      <c r="I1303" s="60"/>
      <c r="J1303" s="60">
        <f>K1301+0</f>
        <v>5091.03</v>
      </c>
      <c r="K1303" s="60"/>
      <c r="O1303" s="63">
        <f>I1301+0</f>
        <v>1197.8900000000001</v>
      </c>
      <c r="P1303" s="63">
        <f>K1301+0</f>
        <v>5091.03</v>
      </c>
    </row>
    <row r="1305" spans="1:29" ht="42" x14ac:dyDescent="0.25">
      <c r="A1305" s="47">
        <v>205</v>
      </c>
      <c r="B1305" s="47" t="str">
        <f>Source!F747</f>
        <v>1.21-5-1137</v>
      </c>
      <c r="C1305" s="47" t="s">
        <v>947</v>
      </c>
      <c r="D1305" s="49" t="str">
        <f>Source!H747</f>
        <v>100 шт.</v>
      </c>
      <c r="E1305" s="48">
        <f>Source!I747</f>
        <v>150</v>
      </c>
      <c r="F1305" s="51">
        <f>Source!AL747</f>
        <v>154.36000000000001</v>
      </c>
      <c r="G1305" s="52" t="s">
        <v>3</v>
      </c>
      <c r="H1305" s="48">
        <f>Source!AW748</f>
        <v>1</v>
      </c>
      <c r="I1305" s="51">
        <f>Source!P747</f>
        <v>23154</v>
      </c>
      <c r="J1305" s="48">
        <f>IF(Source!BC748&lt;&gt; 0, Source!BC748, 1)</f>
        <v>1.99</v>
      </c>
      <c r="K1305" s="51">
        <f>Source!P748</f>
        <v>46076.46</v>
      </c>
      <c r="Q1305">
        <f>Source!X747</f>
        <v>0</v>
      </c>
      <c r="R1305">
        <f>Source!X748</f>
        <v>0</v>
      </c>
      <c r="S1305">
        <f>Source!Y747</f>
        <v>0</v>
      </c>
      <c r="T1305">
        <f>Source!Y748</f>
        <v>0</v>
      </c>
      <c r="U1305">
        <f>ROUND((175/100)*ROUND(Source!R747, 2), 2)</f>
        <v>0</v>
      </c>
      <c r="V1305">
        <f>ROUND((0/100)*ROUND(Source!R748, 2), 2)</f>
        <v>0</v>
      </c>
      <c r="AC1305">
        <v>3</v>
      </c>
    </row>
    <row r="1306" spans="1:29" x14ac:dyDescent="0.25">
      <c r="A1306" s="79"/>
      <c r="B1306" s="79"/>
      <c r="C1306" s="80" t="str">
        <f>"Объем: "&amp;Source!I747&amp;"=15000/"&amp;"100"</f>
        <v>Объем: 150=15000/100</v>
      </c>
      <c r="D1306" s="79"/>
      <c r="E1306" s="79"/>
      <c r="F1306" s="79"/>
      <c r="G1306" s="79"/>
      <c r="H1306" s="79"/>
      <c r="I1306" s="79"/>
      <c r="J1306" s="79"/>
      <c r="K1306" s="79"/>
    </row>
    <row r="1307" spans="1:29" ht="14" x14ac:dyDescent="0.25">
      <c r="C1307" s="59" t="s">
        <v>2592</v>
      </c>
      <c r="H1307" s="60">
        <f>I1305+0</f>
        <v>23154</v>
      </c>
      <c r="I1307" s="60"/>
      <c r="J1307" s="60">
        <f>K1305+0</f>
        <v>46076.46</v>
      </c>
      <c r="K1307" s="60"/>
      <c r="O1307" s="63">
        <f>I1305+0</f>
        <v>23154</v>
      </c>
      <c r="P1307" s="63">
        <f>K1305+0</f>
        <v>46076.46</v>
      </c>
    </row>
    <row r="1309" spans="1:29" ht="42" x14ac:dyDescent="0.25">
      <c r="A1309" s="47">
        <v>206</v>
      </c>
      <c r="B1309" s="47" t="str">
        <f>Source!F749</f>
        <v>1.21-5-1136</v>
      </c>
      <c r="C1309" s="47" t="s">
        <v>951</v>
      </c>
      <c r="D1309" s="49" t="str">
        <f>Source!H749</f>
        <v>100 шт.</v>
      </c>
      <c r="E1309" s="48">
        <f>Source!I749</f>
        <v>130</v>
      </c>
      <c r="F1309" s="51">
        <f>Source!AL749</f>
        <v>146.88999999999999</v>
      </c>
      <c r="G1309" s="52" t="s">
        <v>3</v>
      </c>
      <c r="H1309" s="48">
        <f>Source!AW750</f>
        <v>1</v>
      </c>
      <c r="I1309" s="51">
        <f>Source!P749</f>
        <v>19095.7</v>
      </c>
      <c r="J1309" s="48">
        <f>IF(Source!BC750&lt;&gt; 0, Source!BC750, 1)</f>
        <v>1.74</v>
      </c>
      <c r="K1309" s="51">
        <f>Source!P750</f>
        <v>33226.519999999997</v>
      </c>
      <c r="Q1309">
        <f>Source!X749</f>
        <v>0</v>
      </c>
      <c r="R1309">
        <f>Source!X750</f>
        <v>0</v>
      </c>
      <c r="S1309">
        <f>Source!Y749</f>
        <v>0</v>
      </c>
      <c r="T1309">
        <f>Source!Y750</f>
        <v>0</v>
      </c>
      <c r="U1309">
        <f>ROUND((175/100)*ROUND(Source!R749, 2), 2)</f>
        <v>0</v>
      </c>
      <c r="V1309">
        <f>ROUND((0/100)*ROUND(Source!R750, 2), 2)</f>
        <v>0</v>
      </c>
      <c r="AC1309">
        <v>3</v>
      </c>
    </row>
    <row r="1310" spans="1:29" x14ac:dyDescent="0.25">
      <c r="A1310" s="79"/>
      <c r="B1310" s="79"/>
      <c r="C1310" s="80" t="str">
        <f>"Объем: "&amp;Source!I749&amp;"=13000/"&amp;"100"</f>
        <v>Объем: 130=13000/100</v>
      </c>
      <c r="D1310" s="79"/>
      <c r="E1310" s="79"/>
      <c r="F1310" s="79"/>
      <c r="G1310" s="79"/>
      <c r="H1310" s="79"/>
      <c r="I1310" s="79"/>
      <c r="J1310" s="79"/>
      <c r="K1310" s="79"/>
    </row>
    <row r="1311" spans="1:29" ht="14" x14ac:dyDescent="0.25">
      <c r="C1311" s="59" t="s">
        <v>2592</v>
      </c>
      <c r="H1311" s="60">
        <f>I1309+0</f>
        <v>19095.7</v>
      </c>
      <c r="I1311" s="60"/>
      <c r="J1311" s="60">
        <f>K1309+0</f>
        <v>33226.519999999997</v>
      </c>
      <c r="K1311" s="60"/>
      <c r="O1311" s="63">
        <f>I1309+0</f>
        <v>19095.7</v>
      </c>
      <c r="P1311" s="63">
        <f>K1309+0</f>
        <v>33226.519999999997</v>
      </c>
    </row>
    <row r="1313" spans="1:29" ht="42" x14ac:dyDescent="0.25">
      <c r="A1313" s="47">
        <v>207</v>
      </c>
      <c r="B1313" s="47" t="str">
        <f>Source!F759</f>
        <v>4.8-86-1</v>
      </c>
      <c r="C1313" s="47" t="s">
        <v>974</v>
      </c>
      <c r="D1313" s="49" t="str">
        <f>Source!H759</f>
        <v>1 проход кабеля</v>
      </c>
      <c r="E1313" s="48">
        <f>Source!I759</f>
        <v>14</v>
      </c>
      <c r="F1313" s="51"/>
      <c r="G1313" s="50"/>
      <c r="H1313" s="48"/>
      <c r="I1313" s="51"/>
      <c r="J1313" s="48"/>
      <c r="K1313" s="51"/>
      <c r="Q1313">
        <f>Source!X759</f>
        <v>98.78</v>
      </c>
      <c r="R1313">
        <f>Source!X760</f>
        <v>5566.52</v>
      </c>
      <c r="S1313">
        <f>Source!Y759</f>
        <v>51.94</v>
      </c>
      <c r="T1313">
        <f>Source!Y760</f>
        <v>2926.73</v>
      </c>
      <c r="U1313">
        <f>ROUND((175/100)*ROUND(Source!R759, 2), 2)</f>
        <v>0</v>
      </c>
      <c r="V1313">
        <f>ROUND((0/100)*ROUND(Source!R760, 2), 2)</f>
        <v>0</v>
      </c>
      <c r="AC1313">
        <v>0</v>
      </c>
    </row>
    <row r="1314" spans="1:29" ht="14.5" x14ac:dyDescent="0.25">
      <c r="A1314" s="47"/>
      <c r="B1314" s="47"/>
      <c r="C1314" s="47" t="s">
        <v>2581</v>
      </c>
      <c r="D1314" s="49"/>
      <c r="E1314" s="48"/>
      <c r="F1314" s="51">
        <f>Source!AO759</f>
        <v>5.79</v>
      </c>
      <c r="G1314" s="52" t="s">
        <v>231</v>
      </c>
      <c r="H1314" s="48">
        <f>Source!AV760</f>
        <v>1.0469999999999999</v>
      </c>
      <c r="I1314" s="51">
        <f>Source!S759</f>
        <v>101.84</v>
      </c>
      <c r="J1314" s="48">
        <f>IF(Source!BA760&lt;&gt; 0, Source!BA760, 1)</f>
        <v>56.35</v>
      </c>
      <c r="K1314" s="51">
        <f>Source!S760</f>
        <v>5738.68</v>
      </c>
    </row>
    <row r="1315" spans="1:29" ht="14.5" x14ac:dyDescent="0.25">
      <c r="A1315" s="47"/>
      <c r="B1315" s="47"/>
      <c r="C1315" s="47" t="s">
        <v>2594</v>
      </c>
      <c r="D1315" s="49"/>
      <c r="E1315" s="48"/>
      <c r="F1315" s="51">
        <f>Source!AL759</f>
        <v>59.19</v>
      </c>
      <c r="G1315" s="52" t="s">
        <v>3</v>
      </c>
      <c r="H1315" s="48">
        <f>Source!AW760</f>
        <v>1</v>
      </c>
      <c r="I1315" s="51">
        <f>Source!P759</f>
        <v>828.66</v>
      </c>
      <c r="J1315" s="48">
        <f>IF(Source!BC760&lt;&gt; 0, Source!BC760, 1)</f>
        <v>8.84</v>
      </c>
      <c r="K1315" s="51">
        <f>Source!P760</f>
        <v>7325.35</v>
      </c>
    </row>
    <row r="1316" spans="1:29" ht="14.5" x14ac:dyDescent="0.25">
      <c r="A1316" s="47"/>
      <c r="B1316" s="47"/>
      <c r="C1316" s="47" t="s">
        <v>2585</v>
      </c>
      <c r="D1316" s="49" t="s">
        <v>2586</v>
      </c>
      <c r="E1316" s="48">
        <f>Source!BZ760</f>
        <v>97</v>
      </c>
      <c r="F1316" s="51"/>
      <c r="G1316" s="50"/>
      <c r="H1316" s="48"/>
      <c r="I1316" s="51">
        <f>SUM(Q1313:Q1315)</f>
        <v>98.78</v>
      </c>
      <c r="J1316" s="48">
        <f>Source!AT760</f>
        <v>97</v>
      </c>
      <c r="K1316" s="51">
        <f>SUM(R1313:R1315)</f>
        <v>5566.52</v>
      </c>
    </row>
    <row r="1317" spans="1:29" ht="14.5" x14ac:dyDescent="0.25">
      <c r="A1317" s="47"/>
      <c r="B1317" s="47"/>
      <c r="C1317" s="47" t="s">
        <v>2587</v>
      </c>
      <c r="D1317" s="49" t="s">
        <v>2586</v>
      </c>
      <c r="E1317" s="48">
        <f>Source!CA760</f>
        <v>51</v>
      </c>
      <c r="F1317" s="51"/>
      <c r="G1317" s="50"/>
      <c r="H1317" s="48"/>
      <c r="I1317" s="51">
        <f>SUM(S1313:S1316)</f>
        <v>51.94</v>
      </c>
      <c r="J1317" s="48">
        <f>Source!AU760</f>
        <v>51</v>
      </c>
      <c r="K1317" s="51">
        <f>SUM(T1313:T1316)</f>
        <v>2926.73</v>
      </c>
    </row>
    <row r="1318" spans="1:29" ht="14.5" x14ac:dyDescent="0.25">
      <c r="A1318" s="54"/>
      <c r="B1318" s="54"/>
      <c r="C1318" s="54" t="s">
        <v>2588</v>
      </c>
      <c r="D1318" s="55" t="s">
        <v>2589</v>
      </c>
      <c r="E1318" s="56">
        <f>Source!AQ759</f>
        <v>0.47</v>
      </c>
      <c r="F1318" s="57"/>
      <c r="G1318" s="58" t="s">
        <v>231</v>
      </c>
      <c r="H1318" s="56">
        <f>Source!AV760</f>
        <v>1.0469999999999999</v>
      </c>
      <c r="I1318" s="57">
        <f>Source!U759</f>
        <v>8.2671119999999991</v>
      </c>
      <c r="J1318" s="56"/>
      <c r="K1318" s="57"/>
    </row>
    <row r="1319" spans="1:29" ht="14" x14ac:dyDescent="0.25">
      <c r="C1319" s="59" t="s">
        <v>2590</v>
      </c>
      <c r="H1319" s="60">
        <f>I1314+I1315+I1316+I1317+0-0-0</f>
        <v>1081.22</v>
      </c>
      <c r="I1319" s="60"/>
      <c r="J1319" s="60">
        <f>K1314+K1315+K1316+K1317+0-0-0</f>
        <v>21557.280000000002</v>
      </c>
      <c r="K1319" s="60"/>
    </row>
    <row r="1320" spans="1:29" ht="14" hidden="1" x14ac:dyDescent="0.25">
      <c r="C1320" s="59" t="s">
        <v>2591</v>
      </c>
      <c r="H1320" s="62">
        <f>0+0</f>
        <v>0</v>
      </c>
      <c r="I1320" s="62"/>
      <c r="J1320" s="62">
        <f>0+0</f>
        <v>0</v>
      </c>
      <c r="K1320" s="62"/>
    </row>
    <row r="1321" spans="1:29" ht="14" x14ac:dyDescent="0.25">
      <c r="C1321" s="59" t="s">
        <v>2592</v>
      </c>
      <c r="H1321" s="62">
        <f>I1314+I1315+I1316+I1317+0</f>
        <v>1081.22</v>
      </c>
      <c r="I1321" s="62"/>
      <c r="J1321" s="62">
        <f>K1314+K1315+K1316+K1317+0</f>
        <v>21557.280000000002</v>
      </c>
      <c r="K1321" s="62"/>
      <c r="O1321" s="63">
        <f>I1314+I1315+I1316+I1317+0</f>
        <v>1081.22</v>
      </c>
      <c r="P1321" s="63">
        <f>K1314+K1315+K1316+K1317+0</f>
        <v>21557.280000000002</v>
      </c>
    </row>
    <row r="1323" spans="1:29" ht="154" x14ac:dyDescent="0.25">
      <c r="A1323" s="47">
        <v>208</v>
      </c>
      <c r="B1323" s="47" t="str">
        <f>Source!F761</f>
        <v>1.1-1-8066</v>
      </c>
      <c r="C1323" s="47" t="s">
        <v>2549</v>
      </c>
      <c r="D1323" s="49" t="str">
        <f>Source!H761</f>
        <v>кг</v>
      </c>
      <c r="E1323" s="48">
        <f>Source!I761</f>
        <v>42</v>
      </c>
      <c r="F1323" s="51">
        <f>Source!AL761</f>
        <v>347.24</v>
      </c>
      <c r="G1323" s="52" t="s">
        <v>3</v>
      </c>
      <c r="H1323" s="48">
        <f>Source!AW762</f>
        <v>1</v>
      </c>
      <c r="I1323" s="51">
        <f>Source!P761</f>
        <v>14584.08</v>
      </c>
      <c r="J1323" s="48">
        <f>IF(Source!BC762&lt;&gt; 0, Source!BC762, 1)</f>
        <v>5.45</v>
      </c>
      <c r="K1323" s="51">
        <f>Source!P762</f>
        <v>79483.240000000005</v>
      </c>
      <c r="Q1323">
        <f>Source!X761</f>
        <v>0</v>
      </c>
      <c r="R1323">
        <f>Source!X762</f>
        <v>0</v>
      </c>
      <c r="S1323">
        <f>Source!Y761</f>
        <v>0</v>
      </c>
      <c r="T1323">
        <f>Source!Y762</f>
        <v>0</v>
      </c>
      <c r="U1323">
        <f>ROUND((175/100)*ROUND(Source!R761, 2), 2)</f>
        <v>0</v>
      </c>
      <c r="V1323">
        <f>ROUND((0/100)*ROUND(Source!R762, 2), 2)</f>
        <v>0</v>
      </c>
      <c r="AC1323">
        <v>3</v>
      </c>
    </row>
    <row r="1324" spans="1:29" x14ac:dyDescent="0.25">
      <c r="A1324" s="79"/>
      <c r="B1324" s="79"/>
      <c r="C1324" s="80" t="str">
        <f>"Объем: "&amp;Source!I761&amp;"=3*"&amp;"14"</f>
        <v>Объем: 42=3*14</v>
      </c>
      <c r="D1324" s="79"/>
      <c r="E1324" s="79"/>
      <c r="F1324" s="79"/>
      <c r="G1324" s="79"/>
      <c r="H1324" s="79"/>
      <c r="I1324" s="79"/>
      <c r="J1324" s="79"/>
      <c r="K1324" s="79"/>
    </row>
    <row r="1325" spans="1:29" ht="14" x14ac:dyDescent="0.25">
      <c r="C1325" s="59" t="s">
        <v>2592</v>
      </c>
      <c r="H1325" s="60">
        <f>I1323+0</f>
        <v>14584.08</v>
      </c>
      <c r="I1325" s="60"/>
      <c r="J1325" s="60">
        <f>K1323+0</f>
        <v>79483.240000000005</v>
      </c>
      <c r="K1325" s="60"/>
      <c r="O1325" s="63">
        <f>I1323+0</f>
        <v>14584.08</v>
      </c>
      <c r="P1325" s="63">
        <f>K1323+0</f>
        <v>79483.240000000005</v>
      </c>
    </row>
    <row r="1327" spans="1:29" ht="42" x14ac:dyDescent="0.25">
      <c r="A1327" s="47">
        <v>209</v>
      </c>
      <c r="B1327" s="47" t="str">
        <f>Source!F763</f>
        <v>3.9-35-1</v>
      </c>
      <c r="C1327" s="47" t="s">
        <v>981</v>
      </c>
      <c r="D1327" s="49" t="str">
        <f>Source!H763</f>
        <v>1 Т</v>
      </c>
      <c r="E1327" s="48">
        <f>Source!I763</f>
        <v>0.12230000000000001</v>
      </c>
      <c r="F1327" s="51"/>
      <c r="G1327" s="50"/>
      <c r="H1327" s="48"/>
      <c r="I1327" s="51"/>
      <c r="J1327" s="48"/>
      <c r="K1327" s="51"/>
      <c r="Q1327">
        <f>Source!X763</f>
        <v>261.25</v>
      </c>
      <c r="R1327">
        <f>Source!X764</f>
        <v>14721.23</v>
      </c>
      <c r="S1327">
        <f>Source!Y763</f>
        <v>174.16</v>
      </c>
      <c r="T1327">
        <f>Source!Y764</f>
        <v>9814.15</v>
      </c>
      <c r="U1327">
        <f>ROUND((175/100)*ROUND(Source!R763, 2), 2)</f>
        <v>0</v>
      </c>
      <c r="V1327">
        <f>ROUND((0/100)*ROUND(Source!R764, 2), 2)</f>
        <v>0</v>
      </c>
      <c r="AC1327">
        <v>0</v>
      </c>
    </row>
    <row r="1328" spans="1:29" x14ac:dyDescent="0.25">
      <c r="C1328" s="64" t="str">
        <f>"Объем: "&amp;Source!I763&amp;"=(6*"&amp;"18,6+"&amp;"4,1+"&amp;"3,3*"&amp;"2)/"&amp;"1000"</f>
        <v>Объем: 0,1223=(6*18,6+4,1+3,3*2)/1000</v>
      </c>
    </row>
    <row r="1329" spans="1:29" ht="14.5" x14ac:dyDescent="0.25">
      <c r="A1329" s="47"/>
      <c r="B1329" s="47"/>
      <c r="C1329" s="47" t="s">
        <v>2581</v>
      </c>
      <c r="D1329" s="49"/>
      <c r="E1329" s="48"/>
      <c r="F1329" s="51">
        <f>Source!AO763</f>
        <v>1531.2</v>
      </c>
      <c r="G1329" s="52" t="s">
        <v>2716</v>
      </c>
      <c r="H1329" s="48">
        <f>Source!AV764</f>
        <v>1.087</v>
      </c>
      <c r="I1329" s="51">
        <f>Source!S763</f>
        <v>280.91000000000003</v>
      </c>
      <c r="J1329" s="48">
        <f>IF(Source!BA764&lt;&gt; 0, Source!BA764, 1)</f>
        <v>56.35</v>
      </c>
      <c r="K1329" s="51">
        <f>Source!S764</f>
        <v>15829.28</v>
      </c>
    </row>
    <row r="1330" spans="1:29" ht="14.5" x14ac:dyDescent="0.25">
      <c r="A1330" s="47"/>
      <c r="B1330" s="47"/>
      <c r="C1330" s="47" t="s">
        <v>2583</v>
      </c>
      <c r="D1330" s="49"/>
      <c r="E1330" s="48"/>
      <c r="F1330" s="51">
        <f>Source!AM763</f>
        <v>52.66</v>
      </c>
      <c r="G1330" s="52" t="s">
        <v>2717</v>
      </c>
      <c r="H1330" s="48">
        <f>Source!AV764</f>
        <v>1.087</v>
      </c>
      <c r="I1330" s="51">
        <f>Source!Q763</f>
        <v>10.5</v>
      </c>
      <c r="J1330" s="48">
        <f>IF(Source!BB764&lt;&gt; 0, Source!BB764, 1)</f>
        <v>10.15</v>
      </c>
      <c r="K1330" s="51">
        <f>Source!Q764</f>
        <v>106.58</v>
      </c>
    </row>
    <row r="1331" spans="1:29" ht="14.5" x14ac:dyDescent="0.25">
      <c r="A1331" s="47"/>
      <c r="B1331" s="47"/>
      <c r="C1331" s="47" t="s">
        <v>2594</v>
      </c>
      <c r="D1331" s="49"/>
      <c r="E1331" s="48"/>
      <c r="F1331" s="51">
        <f>Source!AL763</f>
        <v>58.4</v>
      </c>
      <c r="G1331" s="52" t="s">
        <v>3</v>
      </c>
      <c r="H1331" s="48">
        <f>Source!AW764</f>
        <v>1</v>
      </c>
      <c r="I1331" s="51">
        <f>Source!P763</f>
        <v>7.14</v>
      </c>
      <c r="J1331" s="48">
        <f>IF(Source!BC764&lt;&gt; 0, Source!BC764, 1)</f>
        <v>10.95</v>
      </c>
      <c r="K1331" s="51">
        <f>Source!P764</f>
        <v>78.180000000000007</v>
      </c>
    </row>
    <row r="1332" spans="1:29" ht="14.5" x14ac:dyDescent="0.25">
      <c r="A1332" s="47"/>
      <c r="B1332" s="47"/>
      <c r="C1332" s="47" t="s">
        <v>2585</v>
      </c>
      <c r="D1332" s="49" t="s">
        <v>2586</v>
      </c>
      <c r="E1332" s="48">
        <f>Source!BZ764</f>
        <v>93</v>
      </c>
      <c r="F1332" s="51"/>
      <c r="G1332" s="50"/>
      <c r="H1332" s="48"/>
      <c r="I1332" s="51">
        <f>SUM(Q1327:Q1331)</f>
        <v>261.25</v>
      </c>
      <c r="J1332" s="48">
        <f>Source!AT764</f>
        <v>93</v>
      </c>
      <c r="K1332" s="51">
        <f>SUM(R1327:R1331)</f>
        <v>14721.23</v>
      </c>
    </row>
    <row r="1333" spans="1:29" ht="14.5" x14ac:dyDescent="0.25">
      <c r="A1333" s="47"/>
      <c r="B1333" s="47"/>
      <c r="C1333" s="47" t="s">
        <v>2587</v>
      </c>
      <c r="D1333" s="49" t="s">
        <v>2586</v>
      </c>
      <c r="E1333" s="48">
        <f>Source!CA764</f>
        <v>62</v>
      </c>
      <c r="F1333" s="51"/>
      <c r="G1333" s="50"/>
      <c r="H1333" s="48"/>
      <c r="I1333" s="51">
        <f>SUM(S1327:S1332)</f>
        <v>174.16</v>
      </c>
      <c r="J1333" s="48">
        <f>Source!AU764</f>
        <v>62</v>
      </c>
      <c r="K1333" s="51">
        <f>SUM(T1327:T1332)</f>
        <v>9814.15</v>
      </c>
    </row>
    <row r="1334" spans="1:29" ht="14.5" x14ac:dyDescent="0.25">
      <c r="A1334" s="54"/>
      <c r="B1334" s="54"/>
      <c r="C1334" s="54" t="s">
        <v>2588</v>
      </c>
      <c r="D1334" s="55" t="s">
        <v>2589</v>
      </c>
      <c r="E1334" s="56">
        <f>Source!AQ763</f>
        <v>116</v>
      </c>
      <c r="F1334" s="57"/>
      <c r="G1334" s="58" t="s">
        <v>2716</v>
      </c>
      <c r="H1334" s="56">
        <f>Source!AV764</f>
        <v>1.087</v>
      </c>
      <c r="I1334" s="57">
        <f>Source!U763</f>
        <v>21.281051207999997</v>
      </c>
      <c r="J1334" s="56"/>
      <c r="K1334" s="57"/>
    </row>
    <row r="1335" spans="1:29" ht="14" x14ac:dyDescent="0.25">
      <c r="C1335" s="59" t="s">
        <v>2590</v>
      </c>
      <c r="H1335" s="60">
        <f>I1329+I1330+I1331+I1332+I1333+0-0-0</f>
        <v>733.95999999999992</v>
      </c>
      <c r="I1335" s="60"/>
      <c r="J1335" s="60">
        <f>K1329+K1330+K1331+K1332+K1333+0-0-0</f>
        <v>40549.42</v>
      </c>
      <c r="K1335" s="60"/>
    </row>
    <row r="1336" spans="1:29" ht="14" hidden="1" x14ac:dyDescent="0.25">
      <c r="C1336" s="59" t="s">
        <v>2591</v>
      </c>
      <c r="H1336" s="62">
        <f>0+0</f>
        <v>0</v>
      </c>
      <c r="I1336" s="62"/>
      <c r="J1336" s="62">
        <f>0+0</f>
        <v>0</v>
      </c>
      <c r="K1336" s="62"/>
    </row>
    <row r="1337" spans="1:29" ht="14" x14ac:dyDescent="0.25">
      <c r="C1337" s="59" t="s">
        <v>2592</v>
      </c>
      <c r="H1337" s="62">
        <f>I1329+I1330+I1331+I1332+I1333+0</f>
        <v>733.95999999999992</v>
      </c>
      <c r="I1337" s="62"/>
      <c r="J1337" s="62">
        <f>K1329+K1330+K1331+K1332+K1333+0</f>
        <v>40549.42</v>
      </c>
      <c r="K1337" s="62"/>
      <c r="O1337" s="63">
        <f>I1329+I1330+I1331+I1332+I1333+0</f>
        <v>733.95999999999992</v>
      </c>
      <c r="P1337" s="63">
        <f>K1329+K1330+K1331+K1332+K1333+0</f>
        <v>40549.42</v>
      </c>
    </row>
    <row r="1339" spans="1:29" ht="41" x14ac:dyDescent="0.25">
      <c r="A1339" s="54">
        <v>210</v>
      </c>
      <c r="B1339" s="54" t="str">
        <f>Source!F765</f>
        <v>КА, п.119</v>
      </c>
      <c r="C1339" s="54" t="s">
        <v>2718</v>
      </c>
      <c r="D1339" s="55" t="str">
        <f>Source!H765</f>
        <v>ШТ</v>
      </c>
      <c r="E1339" s="56">
        <f>Source!I765</f>
        <v>6</v>
      </c>
      <c r="F1339" s="57">
        <f>Source!AL765</f>
        <v>670.8</v>
      </c>
      <c r="G1339" s="58" t="s">
        <v>3</v>
      </c>
      <c r="H1339" s="56">
        <f>Source!AW766</f>
        <v>1</v>
      </c>
      <c r="I1339" s="57">
        <f>Source!P765</f>
        <v>4024.8</v>
      </c>
      <c r="J1339" s="56">
        <f>IF(Source!BC766&lt;&gt; 0, Source!BC766, 1)</f>
        <v>9.84</v>
      </c>
      <c r="K1339" s="57">
        <f>Source!P766</f>
        <v>39604.03</v>
      </c>
      <c r="Q1339">
        <f>Source!X765</f>
        <v>0</v>
      </c>
      <c r="R1339">
        <f>Source!X766</f>
        <v>0</v>
      </c>
      <c r="S1339">
        <f>Source!Y765</f>
        <v>0</v>
      </c>
      <c r="T1339">
        <f>Source!Y766</f>
        <v>0</v>
      </c>
      <c r="U1339">
        <f>ROUND((175/100)*ROUND(Source!R765, 2), 2)</f>
        <v>0</v>
      </c>
      <c r="V1339">
        <f>ROUND((0/100)*ROUND(Source!R766, 2), 2)</f>
        <v>0</v>
      </c>
      <c r="AC1339">
        <v>3</v>
      </c>
    </row>
    <row r="1340" spans="1:29" ht="14" x14ac:dyDescent="0.25">
      <c r="C1340" s="59" t="s">
        <v>2592</v>
      </c>
      <c r="H1340" s="60">
        <f>I1339+0</f>
        <v>4024.8</v>
      </c>
      <c r="I1340" s="60"/>
      <c r="J1340" s="60">
        <f>K1339+0</f>
        <v>39604.03</v>
      </c>
      <c r="K1340" s="60"/>
      <c r="O1340" s="63">
        <f>I1339+0</f>
        <v>4024.8</v>
      </c>
      <c r="P1340" s="63">
        <f>K1339+0</f>
        <v>39604.03</v>
      </c>
    </row>
    <row r="1342" spans="1:29" ht="41" x14ac:dyDescent="0.25">
      <c r="A1342" s="54">
        <v>211</v>
      </c>
      <c r="B1342" s="54" t="str">
        <f>Source!F767</f>
        <v>КА, п.120</v>
      </c>
      <c r="C1342" s="54" t="s">
        <v>2719</v>
      </c>
      <c r="D1342" s="55" t="str">
        <f>Source!H767</f>
        <v>ШТ</v>
      </c>
      <c r="E1342" s="56">
        <f>Source!I767</f>
        <v>1</v>
      </c>
      <c r="F1342" s="57">
        <f>Source!AL767</f>
        <v>403.59000000000003</v>
      </c>
      <c r="G1342" s="58" t="s">
        <v>3</v>
      </c>
      <c r="H1342" s="56">
        <f>Source!AW768</f>
        <v>1</v>
      </c>
      <c r="I1342" s="57">
        <f>Source!P767</f>
        <v>403.59</v>
      </c>
      <c r="J1342" s="56">
        <f>IF(Source!BC768&lt;&gt; 0, Source!BC768, 1)</f>
        <v>9.84</v>
      </c>
      <c r="K1342" s="57">
        <f>Source!P768</f>
        <v>3971.33</v>
      </c>
      <c r="Q1342">
        <f>Source!X767</f>
        <v>0</v>
      </c>
      <c r="R1342">
        <f>Source!X768</f>
        <v>0</v>
      </c>
      <c r="S1342">
        <f>Source!Y767</f>
        <v>0</v>
      </c>
      <c r="T1342">
        <f>Source!Y768</f>
        <v>0</v>
      </c>
      <c r="U1342">
        <f>ROUND((175/100)*ROUND(Source!R767, 2), 2)</f>
        <v>0</v>
      </c>
      <c r="V1342">
        <f>ROUND((0/100)*ROUND(Source!R768, 2), 2)</f>
        <v>0</v>
      </c>
      <c r="AC1342">
        <v>3</v>
      </c>
    </row>
    <row r="1343" spans="1:29" ht="14" x14ac:dyDescent="0.25">
      <c r="C1343" s="59" t="s">
        <v>2592</v>
      </c>
      <c r="H1343" s="60">
        <f>I1342+0</f>
        <v>403.59</v>
      </c>
      <c r="I1343" s="60"/>
      <c r="J1343" s="60">
        <f>K1342+0</f>
        <v>3971.33</v>
      </c>
      <c r="K1343" s="60"/>
      <c r="O1343" s="63">
        <f>I1342+0</f>
        <v>403.59</v>
      </c>
      <c r="P1343" s="63">
        <f>K1342+0</f>
        <v>3971.33</v>
      </c>
    </row>
    <row r="1345" spans="1:29" ht="41" x14ac:dyDescent="0.25">
      <c r="A1345" s="54">
        <v>212</v>
      </c>
      <c r="B1345" s="54" t="str">
        <f>Source!F769</f>
        <v>КА, п.121</v>
      </c>
      <c r="C1345" s="54" t="s">
        <v>2720</v>
      </c>
      <c r="D1345" s="55" t="str">
        <f>Source!H769</f>
        <v>ШТ</v>
      </c>
      <c r="E1345" s="56">
        <f>Source!I769</f>
        <v>2</v>
      </c>
      <c r="F1345" s="57">
        <f>Source!AL769</f>
        <v>373.84999999999997</v>
      </c>
      <c r="G1345" s="58" t="s">
        <v>3</v>
      </c>
      <c r="H1345" s="56">
        <f>Source!AW770</f>
        <v>1</v>
      </c>
      <c r="I1345" s="57">
        <f>Source!P769</f>
        <v>747.7</v>
      </c>
      <c r="J1345" s="56">
        <f>IF(Source!BC770&lt;&gt; 0, Source!BC770, 1)</f>
        <v>9.84</v>
      </c>
      <c r="K1345" s="57">
        <f>Source!P770</f>
        <v>7357.37</v>
      </c>
      <c r="Q1345">
        <f>Source!X769</f>
        <v>0</v>
      </c>
      <c r="R1345">
        <f>Source!X770</f>
        <v>0</v>
      </c>
      <c r="S1345">
        <f>Source!Y769</f>
        <v>0</v>
      </c>
      <c r="T1345">
        <f>Source!Y770</f>
        <v>0</v>
      </c>
      <c r="U1345">
        <f>ROUND((175/100)*ROUND(Source!R769, 2), 2)</f>
        <v>0</v>
      </c>
      <c r="V1345">
        <f>ROUND((0/100)*ROUND(Source!R770, 2), 2)</f>
        <v>0</v>
      </c>
      <c r="AC1345">
        <v>3</v>
      </c>
    </row>
    <row r="1346" spans="1:29" ht="14" x14ac:dyDescent="0.25">
      <c r="C1346" s="59" t="s">
        <v>2592</v>
      </c>
      <c r="H1346" s="60">
        <f>I1345+0</f>
        <v>747.7</v>
      </c>
      <c r="I1346" s="60"/>
      <c r="J1346" s="60">
        <f>K1345+0</f>
        <v>7357.37</v>
      </c>
      <c r="K1346" s="60"/>
      <c r="O1346" s="63">
        <f>I1345+0</f>
        <v>747.7</v>
      </c>
      <c r="P1346" s="63">
        <f>K1345+0</f>
        <v>7357.37</v>
      </c>
    </row>
    <row r="1348" spans="1:29" ht="70" x14ac:dyDescent="0.25">
      <c r="A1348" s="47">
        <v>213</v>
      </c>
      <c r="B1348" s="47" t="str">
        <f>Source!F771</f>
        <v>4.11-23-1</v>
      </c>
      <c r="C1348" s="47" t="s">
        <v>996</v>
      </c>
      <c r="D1348" s="49" t="str">
        <f>Source!H771</f>
        <v>100 концов</v>
      </c>
      <c r="E1348" s="48">
        <f>Source!I771</f>
        <v>3.2</v>
      </c>
      <c r="F1348" s="51"/>
      <c r="G1348" s="50"/>
      <c r="H1348" s="48"/>
      <c r="I1348" s="51"/>
      <c r="J1348" s="48"/>
      <c r="K1348" s="51"/>
      <c r="Q1348">
        <f>Source!X771</f>
        <v>538.89</v>
      </c>
      <c r="R1348">
        <f>Source!X772</f>
        <v>30366.62</v>
      </c>
      <c r="S1348">
        <f>Source!Y771</f>
        <v>275.43</v>
      </c>
      <c r="T1348">
        <f>Source!Y772</f>
        <v>15520.72</v>
      </c>
      <c r="U1348">
        <f>ROUND((175/100)*ROUND(Source!R771, 2), 2)</f>
        <v>0</v>
      </c>
      <c r="V1348">
        <f>ROUND((0/100)*ROUND(Source!R772, 2), 2)</f>
        <v>0</v>
      </c>
      <c r="AC1348">
        <v>0</v>
      </c>
    </row>
    <row r="1349" spans="1:29" x14ac:dyDescent="0.25">
      <c r="C1349" s="64" t="str">
        <f>"Объем: "&amp;Source!I771&amp;"=(150+"&amp;"60+"&amp;"40+"&amp;"30+"&amp;"20+"&amp;"20)/"&amp;"100"</f>
        <v>Объем: 3,2=(150+60+40+30+20+20)/100</v>
      </c>
    </row>
    <row r="1350" spans="1:29" ht="14.5" x14ac:dyDescent="0.25">
      <c r="A1350" s="47"/>
      <c r="B1350" s="47"/>
      <c r="C1350" s="47" t="s">
        <v>2581</v>
      </c>
      <c r="D1350" s="49"/>
      <c r="E1350" s="48"/>
      <c r="F1350" s="51">
        <f>Source!AO771</f>
        <v>148.93</v>
      </c>
      <c r="G1350" s="52" t="s">
        <v>231</v>
      </c>
      <c r="H1350" s="48">
        <f>Source!AV772</f>
        <v>1.0469999999999999</v>
      </c>
      <c r="I1350" s="51">
        <f>Source!S771</f>
        <v>598.77</v>
      </c>
      <c r="J1350" s="48">
        <f>IF(Source!BA772&lt;&gt; 0, Source!BA772, 1)</f>
        <v>56.35</v>
      </c>
      <c r="K1350" s="51">
        <f>Source!S772</f>
        <v>33740.69</v>
      </c>
    </row>
    <row r="1351" spans="1:29" ht="14.5" x14ac:dyDescent="0.25">
      <c r="A1351" s="47"/>
      <c r="B1351" s="47"/>
      <c r="C1351" s="47" t="s">
        <v>2594</v>
      </c>
      <c r="D1351" s="49"/>
      <c r="E1351" s="48"/>
      <c r="F1351" s="51">
        <f>Source!AL771</f>
        <v>14.81</v>
      </c>
      <c r="G1351" s="52" t="s">
        <v>3</v>
      </c>
      <c r="H1351" s="48">
        <f>Source!AW772</f>
        <v>1</v>
      </c>
      <c r="I1351" s="51">
        <f>Source!P771</f>
        <v>47.39</v>
      </c>
      <c r="J1351" s="48">
        <f>IF(Source!BC772&lt;&gt; 0, Source!BC772, 1)</f>
        <v>21.64</v>
      </c>
      <c r="K1351" s="51">
        <f>Source!P772</f>
        <v>1025.52</v>
      </c>
    </row>
    <row r="1352" spans="1:29" ht="14.5" x14ac:dyDescent="0.25">
      <c r="A1352" s="47"/>
      <c r="B1352" s="47"/>
      <c r="C1352" s="47" t="s">
        <v>2585</v>
      </c>
      <c r="D1352" s="49" t="s">
        <v>2586</v>
      </c>
      <c r="E1352" s="48">
        <f>Source!BZ772</f>
        <v>90</v>
      </c>
      <c r="F1352" s="51"/>
      <c r="G1352" s="50"/>
      <c r="H1352" s="48"/>
      <c r="I1352" s="51">
        <f>SUM(Q1348:Q1351)</f>
        <v>538.89</v>
      </c>
      <c r="J1352" s="48">
        <f>Source!AT772</f>
        <v>90</v>
      </c>
      <c r="K1352" s="51">
        <f>SUM(R1348:R1351)</f>
        <v>30366.62</v>
      </c>
    </row>
    <row r="1353" spans="1:29" ht="14.5" x14ac:dyDescent="0.25">
      <c r="A1353" s="47"/>
      <c r="B1353" s="47"/>
      <c r="C1353" s="47" t="s">
        <v>2587</v>
      </c>
      <c r="D1353" s="49" t="s">
        <v>2586</v>
      </c>
      <c r="E1353" s="48">
        <f>Source!CA772</f>
        <v>46</v>
      </c>
      <c r="F1353" s="51"/>
      <c r="G1353" s="50"/>
      <c r="H1353" s="48"/>
      <c r="I1353" s="51">
        <f>SUM(S1348:S1352)</f>
        <v>275.43</v>
      </c>
      <c r="J1353" s="48">
        <f>Source!AU772</f>
        <v>46</v>
      </c>
      <c r="K1353" s="51">
        <f>SUM(T1348:T1352)</f>
        <v>15520.72</v>
      </c>
    </row>
    <row r="1354" spans="1:29" ht="14.5" x14ac:dyDescent="0.25">
      <c r="A1354" s="54"/>
      <c r="B1354" s="54"/>
      <c r="C1354" s="54" t="s">
        <v>2588</v>
      </c>
      <c r="D1354" s="55" t="s">
        <v>2589</v>
      </c>
      <c r="E1354" s="56">
        <f>Source!AQ771</f>
        <v>11.3</v>
      </c>
      <c r="F1354" s="57"/>
      <c r="G1354" s="58" t="s">
        <v>231</v>
      </c>
      <c r="H1354" s="56">
        <f>Source!AV772</f>
        <v>1.0469999999999999</v>
      </c>
      <c r="I1354" s="57">
        <f>Source!U771</f>
        <v>45.431424</v>
      </c>
      <c r="J1354" s="56"/>
      <c r="K1354" s="57"/>
    </row>
    <row r="1355" spans="1:29" ht="14" x14ac:dyDescent="0.25">
      <c r="C1355" s="59" t="s">
        <v>2590</v>
      </c>
      <c r="H1355" s="60">
        <f>I1350+I1351+I1352+I1353+0-0-0</f>
        <v>1460.48</v>
      </c>
      <c r="I1355" s="60"/>
      <c r="J1355" s="60">
        <f>K1350+K1351+K1352+K1353+0-0-0</f>
        <v>80653.55</v>
      </c>
      <c r="K1355" s="60"/>
    </row>
    <row r="1356" spans="1:29" ht="14" hidden="1" x14ac:dyDescent="0.25">
      <c r="C1356" s="59" t="s">
        <v>2591</v>
      </c>
      <c r="H1356" s="62">
        <f>0+0</f>
        <v>0</v>
      </c>
      <c r="I1356" s="62"/>
      <c r="J1356" s="62">
        <f>0+0</f>
        <v>0</v>
      </c>
      <c r="K1356" s="62"/>
    </row>
    <row r="1357" spans="1:29" ht="14" x14ac:dyDescent="0.25">
      <c r="C1357" s="59" t="s">
        <v>2592</v>
      </c>
      <c r="H1357" s="62">
        <f>I1350+I1351+I1352+I1353+0</f>
        <v>1460.48</v>
      </c>
      <c r="I1357" s="62"/>
      <c r="J1357" s="62">
        <f>K1350+K1351+K1352+K1353+0</f>
        <v>80653.55</v>
      </c>
      <c r="K1357" s="62"/>
      <c r="O1357" s="63">
        <f>I1350+I1351+I1352+I1353+0</f>
        <v>1460.48</v>
      </c>
      <c r="P1357" s="63">
        <f>K1350+K1351+K1352+K1353+0</f>
        <v>80653.55</v>
      </c>
    </row>
    <row r="1359" spans="1:29" ht="41" x14ac:dyDescent="0.25">
      <c r="A1359" s="54">
        <v>214</v>
      </c>
      <c r="B1359" s="54" t="str">
        <f>Source!F773</f>
        <v>КА, п.122</v>
      </c>
      <c r="C1359" s="54" t="s">
        <v>2721</v>
      </c>
      <c r="D1359" s="55" t="str">
        <f>Source!H773</f>
        <v>ШТ</v>
      </c>
      <c r="E1359" s="56">
        <f>Source!I773</f>
        <v>150</v>
      </c>
      <c r="F1359" s="57">
        <f>Source!AL773</f>
        <v>2.04</v>
      </c>
      <c r="G1359" s="58" t="s">
        <v>3</v>
      </c>
      <c r="H1359" s="56">
        <f>Source!AW774</f>
        <v>1</v>
      </c>
      <c r="I1359" s="57">
        <f>Source!P773</f>
        <v>306</v>
      </c>
      <c r="J1359" s="56">
        <f>IF(Source!BC774&lt;&gt; 0, Source!BC774, 1)</f>
        <v>9.84</v>
      </c>
      <c r="K1359" s="57">
        <f>Source!P774</f>
        <v>3011.04</v>
      </c>
      <c r="Q1359">
        <f>Source!X773</f>
        <v>0</v>
      </c>
      <c r="R1359">
        <f>Source!X774</f>
        <v>0</v>
      </c>
      <c r="S1359">
        <f>Source!Y773</f>
        <v>0</v>
      </c>
      <c r="T1359">
        <f>Source!Y774</f>
        <v>0</v>
      </c>
      <c r="U1359">
        <f>ROUND((175/100)*ROUND(Source!R773, 2), 2)</f>
        <v>0</v>
      </c>
      <c r="V1359">
        <f>ROUND((0/100)*ROUND(Source!R774, 2), 2)</f>
        <v>0</v>
      </c>
      <c r="AC1359">
        <v>3</v>
      </c>
    </row>
    <row r="1360" spans="1:29" ht="14" x14ac:dyDescent="0.25">
      <c r="C1360" s="59" t="s">
        <v>2592</v>
      </c>
      <c r="H1360" s="60">
        <f>I1359+0</f>
        <v>306</v>
      </c>
      <c r="I1360" s="60"/>
      <c r="J1360" s="60">
        <f>K1359+0</f>
        <v>3011.04</v>
      </c>
      <c r="K1360" s="60"/>
      <c r="O1360" s="63">
        <f>I1359+0</f>
        <v>306</v>
      </c>
      <c r="P1360" s="63">
        <f>K1359+0</f>
        <v>3011.04</v>
      </c>
    </row>
    <row r="1362" spans="1:29" ht="41" x14ac:dyDescent="0.25">
      <c r="A1362" s="54">
        <v>215</v>
      </c>
      <c r="B1362" s="54" t="str">
        <f>Source!F775</f>
        <v>КА, п.123</v>
      </c>
      <c r="C1362" s="54" t="s">
        <v>2722</v>
      </c>
      <c r="D1362" s="55" t="str">
        <f>Source!H775</f>
        <v>ШТ</v>
      </c>
      <c r="E1362" s="56">
        <f>Source!I775</f>
        <v>60</v>
      </c>
      <c r="F1362" s="57">
        <f>Source!AL775</f>
        <v>5.08</v>
      </c>
      <c r="G1362" s="58" t="s">
        <v>3</v>
      </c>
      <c r="H1362" s="56">
        <f>Source!AW776</f>
        <v>1</v>
      </c>
      <c r="I1362" s="57">
        <f>Source!P775</f>
        <v>304.8</v>
      </c>
      <c r="J1362" s="56">
        <f>IF(Source!BC776&lt;&gt; 0, Source!BC776, 1)</f>
        <v>9.84</v>
      </c>
      <c r="K1362" s="57">
        <f>Source!P776</f>
        <v>2999.23</v>
      </c>
      <c r="Q1362">
        <f>Source!X775</f>
        <v>0</v>
      </c>
      <c r="R1362">
        <f>Source!X776</f>
        <v>0</v>
      </c>
      <c r="S1362">
        <f>Source!Y775</f>
        <v>0</v>
      </c>
      <c r="T1362">
        <f>Source!Y776</f>
        <v>0</v>
      </c>
      <c r="U1362">
        <f>ROUND((175/100)*ROUND(Source!R775, 2), 2)</f>
        <v>0</v>
      </c>
      <c r="V1362">
        <f>ROUND((0/100)*ROUND(Source!R776, 2), 2)</f>
        <v>0</v>
      </c>
      <c r="AC1362">
        <v>3</v>
      </c>
    </row>
    <row r="1363" spans="1:29" ht="14" x14ac:dyDescent="0.25">
      <c r="C1363" s="59" t="s">
        <v>2592</v>
      </c>
      <c r="H1363" s="60">
        <f>I1362+0</f>
        <v>304.8</v>
      </c>
      <c r="I1363" s="60"/>
      <c r="J1363" s="60">
        <f>K1362+0</f>
        <v>2999.23</v>
      </c>
      <c r="K1363" s="60"/>
      <c r="O1363" s="63">
        <f>I1362+0</f>
        <v>304.8</v>
      </c>
      <c r="P1363" s="63">
        <f>K1362+0</f>
        <v>2999.23</v>
      </c>
    </row>
    <row r="1365" spans="1:29" ht="28" x14ac:dyDescent="0.25">
      <c r="A1365" s="54">
        <v>216</v>
      </c>
      <c r="B1365" s="54" t="str">
        <f>Source!F777</f>
        <v>1.21-5-737</v>
      </c>
      <c r="C1365" s="54" t="s">
        <v>1011</v>
      </c>
      <c r="D1365" s="55" t="str">
        <f>Source!H777</f>
        <v>шт.</v>
      </c>
      <c r="E1365" s="56">
        <f>Source!I777</f>
        <v>40</v>
      </c>
      <c r="F1365" s="57">
        <f>Source!AL777</f>
        <v>3.9</v>
      </c>
      <c r="G1365" s="58" t="s">
        <v>3</v>
      </c>
      <c r="H1365" s="56">
        <f>Source!AW778</f>
        <v>1</v>
      </c>
      <c r="I1365" s="57">
        <f>Source!P777</f>
        <v>156</v>
      </c>
      <c r="J1365" s="56">
        <f>IF(Source!BC778&lt;&gt; 0, Source!BC778, 1)</f>
        <v>5.73</v>
      </c>
      <c r="K1365" s="57">
        <f>Source!P778</f>
        <v>893.88</v>
      </c>
      <c r="Q1365">
        <f>Source!X777</f>
        <v>0</v>
      </c>
      <c r="R1365">
        <f>Source!X778</f>
        <v>0</v>
      </c>
      <c r="S1365">
        <f>Source!Y777</f>
        <v>0</v>
      </c>
      <c r="T1365">
        <f>Source!Y778</f>
        <v>0</v>
      </c>
      <c r="U1365">
        <f>ROUND((175/100)*ROUND(Source!R777, 2), 2)</f>
        <v>0</v>
      </c>
      <c r="V1365">
        <f>ROUND((0/100)*ROUND(Source!R778, 2), 2)</f>
        <v>0</v>
      </c>
      <c r="AC1365">
        <v>3</v>
      </c>
    </row>
    <row r="1366" spans="1:29" ht="14" x14ac:dyDescent="0.25">
      <c r="C1366" s="59" t="s">
        <v>2592</v>
      </c>
      <c r="H1366" s="60">
        <f>I1365+0</f>
        <v>156</v>
      </c>
      <c r="I1366" s="60"/>
      <c r="J1366" s="60">
        <f>K1365+0</f>
        <v>893.88</v>
      </c>
      <c r="K1366" s="60"/>
      <c r="O1366" s="63">
        <f>I1365+0</f>
        <v>156</v>
      </c>
      <c r="P1366" s="63">
        <f>K1365+0</f>
        <v>893.88</v>
      </c>
    </row>
    <row r="1368" spans="1:29" ht="28" x14ac:dyDescent="0.25">
      <c r="A1368" s="54">
        <v>217</v>
      </c>
      <c r="B1368" s="54" t="str">
        <f>Source!F779</f>
        <v>1.21-5-739</v>
      </c>
      <c r="C1368" s="54" t="s">
        <v>1015</v>
      </c>
      <c r="D1368" s="55" t="str">
        <f>Source!H779</f>
        <v>шт.</v>
      </c>
      <c r="E1368" s="56">
        <f>Source!I779</f>
        <v>30</v>
      </c>
      <c r="F1368" s="57">
        <f>Source!AL779</f>
        <v>6.68</v>
      </c>
      <c r="G1368" s="58" t="s">
        <v>3</v>
      </c>
      <c r="H1368" s="56">
        <f>Source!AW780</f>
        <v>1</v>
      </c>
      <c r="I1368" s="57">
        <f>Source!P779</f>
        <v>200.4</v>
      </c>
      <c r="J1368" s="56">
        <f>IF(Source!BC780&lt;&gt; 0, Source!BC780, 1)</f>
        <v>7.84</v>
      </c>
      <c r="K1368" s="57">
        <f>Source!P780</f>
        <v>1571.14</v>
      </c>
      <c r="Q1368">
        <f>Source!X779</f>
        <v>0</v>
      </c>
      <c r="R1368">
        <f>Source!X780</f>
        <v>0</v>
      </c>
      <c r="S1368">
        <f>Source!Y779</f>
        <v>0</v>
      </c>
      <c r="T1368">
        <f>Source!Y780</f>
        <v>0</v>
      </c>
      <c r="U1368">
        <f>ROUND((175/100)*ROUND(Source!R779, 2), 2)</f>
        <v>0</v>
      </c>
      <c r="V1368">
        <f>ROUND((0/100)*ROUND(Source!R780, 2), 2)</f>
        <v>0</v>
      </c>
      <c r="AC1368">
        <v>3</v>
      </c>
    </row>
    <row r="1369" spans="1:29" ht="14" x14ac:dyDescent="0.25">
      <c r="C1369" s="59" t="s">
        <v>2592</v>
      </c>
      <c r="H1369" s="60">
        <f>I1368+0</f>
        <v>200.4</v>
      </c>
      <c r="I1369" s="60"/>
      <c r="J1369" s="60">
        <f>K1368+0</f>
        <v>1571.14</v>
      </c>
      <c r="K1369" s="60"/>
      <c r="O1369" s="63">
        <f>I1368+0</f>
        <v>200.4</v>
      </c>
      <c r="P1369" s="63">
        <f>K1368+0</f>
        <v>1571.14</v>
      </c>
    </row>
    <row r="1371" spans="1:29" ht="28" x14ac:dyDescent="0.25">
      <c r="A1371" s="54">
        <v>218</v>
      </c>
      <c r="B1371" s="54" t="str">
        <f>Source!F781</f>
        <v>1.21-5-742</v>
      </c>
      <c r="C1371" s="54" t="s">
        <v>1019</v>
      </c>
      <c r="D1371" s="55" t="str">
        <f>Source!H781</f>
        <v>шт.</v>
      </c>
      <c r="E1371" s="56">
        <f>Source!I781</f>
        <v>20</v>
      </c>
      <c r="F1371" s="57">
        <f>Source!AL781</f>
        <v>9.76</v>
      </c>
      <c r="G1371" s="58" t="s">
        <v>3</v>
      </c>
      <c r="H1371" s="56">
        <f>Source!AW782</f>
        <v>1</v>
      </c>
      <c r="I1371" s="57">
        <f>Source!P781</f>
        <v>195.2</v>
      </c>
      <c r="J1371" s="56">
        <f>IF(Source!BC782&lt;&gt; 0, Source!BC782, 1)</f>
        <v>11.76</v>
      </c>
      <c r="K1371" s="57">
        <f>Source!P782</f>
        <v>2295.5500000000002</v>
      </c>
      <c r="Q1371">
        <f>Source!X781</f>
        <v>0</v>
      </c>
      <c r="R1371">
        <f>Source!X782</f>
        <v>0</v>
      </c>
      <c r="S1371">
        <f>Source!Y781</f>
        <v>0</v>
      </c>
      <c r="T1371">
        <f>Source!Y782</f>
        <v>0</v>
      </c>
      <c r="U1371">
        <f>ROUND((175/100)*ROUND(Source!R781, 2), 2)</f>
        <v>0</v>
      </c>
      <c r="V1371">
        <f>ROUND((0/100)*ROUND(Source!R782, 2), 2)</f>
        <v>0</v>
      </c>
      <c r="AC1371">
        <v>3</v>
      </c>
    </row>
    <row r="1372" spans="1:29" ht="14" x14ac:dyDescent="0.25">
      <c r="C1372" s="59" t="s">
        <v>2592</v>
      </c>
      <c r="H1372" s="60">
        <f>I1371+0</f>
        <v>195.2</v>
      </c>
      <c r="I1372" s="60"/>
      <c r="J1372" s="60">
        <f>K1371+0</f>
        <v>2295.5500000000002</v>
      </c>
      <c r="K1372" s="60"/>
      <c r="O1372" s="63">
        <f>I1371+0</f>
        <v>195.2</v>
      </c>
      <c r="P1372" s="63">
        <f>K1371+0</f>
        <v>2295.5500000000002</v>
      </c>
    </row>
    <row r="1374" spans="1:29" ht="42" x14ac:dyDescent="0.25">
      <c r="A1374" s="54">
        <v>219</v>
      </c>
      <c r="B1374" s="54" t="str">
        <f>Source!F783</f>
        <v>1.21-5-743</v>
      </c>
      <c r="C1374" s="54" t="s">
        <v>1023</v>
      </c>
      <c r="D1374" s="55" t="str">
        <f>Source!H783</f>
        <v>шт.</v>
      </c>
      <c r="E1374" s="56">
        <f>Source!I783</f>
        <v>20</v>
      </c>
      <c r="F1374" s="57">
        <f>Source!AL783</f>
        <v>16.64</v>
      </c>
      <c r="G1374" s="58" t="s">
        <v>3</v>
      </c>
      <c r="H1374" s="56">
        <f>Source!AW784</f>
        <v>1</v>
      </c>
      <c r="I1374" s="57">
        <f>Source!P783</f>
        <v>332.8</v>
      </c>
      <c r="J1374" s="56">
        <f>IF(Source!BC784&lt;&gt; 0, Source!BC784, 1)</f>
        <v>10.49</v>
      </c>
      <c r="K1374" s="57">
        <f>Source!P784</f>
        <v>3491.07</v>
      </c>
      <c r="Q1374">
        <f>Source!X783</f>
        <v>0</v>
      </c>
      <c r="R1374">
        <f>Source!X784</f>
        <v>0</v>
      </c>
      <c r="S1374">
        <f>Source!Y783</f>
        <v>0</v>
      </c>
      <c r="T1374">
        <f>Source!Y784</f>
        <v>0</v>
      </c>
      <c r="U1374">
        <f>ROUND((175/100)*ROUND(Source!R783, 2), 2)</f>
        <v>0</v>
      </c>
      <c r="V1374">
        <f>ROUND((0/100)*ROUND(Source!R784, 2), 2)</f>
        <v>0</v>
      </c>
      <c r="AC1374">
        <v>3</v>
      </c>
    </row>
    <row r="1375" spans="1:29" ht="14" x14ac:dyDescent="0.25">
      <c r="C1375" s="59" t="s">
        <v>2592</v>
      </c>
      <c r="H1375" s="60">
        <f>I1374+0</f>
        <v>332.8</v>
      </c>
      <c r="I1375" s="60"/>
      <c r="J1375" s="60">
        <f>K1374+0</f>
        <v>3491.07</v>
      </c>
      <c r="K1375" s="60"/>
      <c r="O1375" s="63">
        <f>I1374+0</f>
        <v>332.8</v>
      </c>
      <c r="P1375" s="63">
        <f>K1374+0</f>
        <v>3491.07</v>
      </c>
    </row>
    <row r="1378" spans="1:29" ht="14" x14ac:dyDescent="0.3">
      <c r="A1378" s="65" t="str">
        <f>CONCATENATE("Итого по разделу: ",IF(Source!G786&lt;&gt;"Новый раздел", Source!G786, ""))</f>
        <v>Итого по разделу: Материалы</v>
      </c>
      <c r="B1378" s="65"/>
      <c r="C1378" s="65"/>
      <c r="D1378" s="65"/>
      <c r="E1378" s="65"/>
      <c r="F1378" s="65"/>
      <c r="G1378" s="65"/>
      <c r="H1378" s="62">
        <f>SUM(O1217:O1377)</f>
        <v>325910.25000000006</v>
      </c>
      <c r="I1378" s="61"/>
      <c r="J1378" s="62">
        <f>SUM(P1217:P1377)</f>
        <v>7290810.25</v>
      </c>
      <c r="K1378" s="61"/>
    </row>
    <row r="1379" spans="1:29" hidden="1" x14ac:dyDescent="0.25">
      <c r="A1379" t="s">
        <v>2596</v>
      </c>
      <c r="I1379">
        <f>SUM(W1217:W1378)</f>
        <v>0</v>
      </c>
      <c r="J1379">
        <f>SUM(X1217:X1378)</f>
        <v>0</v>
      </c>
    </row>
    <row r="1380" spans="1:29" hidden="1" x14ac:dyDescent="0.25">
      <c r="A1380" t="s">
        <v>2597</v>
      </c>
      <c r="I1380">
        <f>SUM(Y1217:Y1379)</f>
        <v>0</v>
      </c>
      <c r="J1380">
        <f>SUM(Z1217:Z1379)</f>
        <v>0</v>
      </c>
    </row>
    <row r="1382" spans="1:29" ht="16.5" x14ac:dyDescent="0.25">
      <c r="A1382" s="46" t="str">
        <f>CONCATENATE("Раздел: ",IF(Source!G816&lt;&gt;"Новый раздел", Source!G816, ""))</f>
        <v>Раздел: Лотки</v>
      </c>
      <c r="B1382" s="46"/>
      <c r="C1382" s="46"/>
      <c r="D1382" s="46"/>
      <c r="E1382" s="46"/>
      <c r="F1382" s="46"/>
      <c r="G1382" s="46"/>
      <c r="H1382" s="46"/>
      <c r="I1382" s="46"/>
      <c r="J1382" s="46"/>
      <c r="K1382" s="46"/>
    </row>
    <row r="1383" spans="1:29" ht="56" x14ac:dyDescent="0.25">
      <c r="A1383" s="47">
        <v>220</v>
      </c>
      <c r="B1383" s="47" t="str">
        <f>Source!F820</f>
        <v>4.8-331-2</v>
      </c>
      <c r="C1383" s="47" t="s">
        <v>1027</v>
      </c>
      <c r="D1383" s="49" t="str">
        <f>Source!H820</f>
        <v>100 М ТРАССЫ</v>
      </c>
      <c r="E1383" s="48">
        <f>Source!I820</f>
        <v>0.78</v>
      </c>
      <c r="F1383" s="51"/>
      <c r="G1383" s="50"/>
      <c r="H1383" s="48"/>
      <c r="I1383" s="51"/>
      <c r="J1383" s="48"/>
      <c r="K1383" s="51"/>
      <c r="Q1383">
        <f>Source!X820</f>
        <v>197.12</v>
      </c>
      <c r="R1383">
        <f>Source!X821</f>
        <v>11107.9</v>
      </c>
      <c r="S1383">
        <f>Source!Y820</f>
        <v>103.64</v>
      </c>
      <c r="T1383">
        <f>Source!Y821</f>
        <v>5840.23</v>
      </c>
      <c r="U1383">
        <f>ROUND((175/100)*ROUND(Source!R820, 2), 2)</f>
        <v>2.0699999999999998</v>
      </c>
      <c r="V1383">
        <f>ROUND((0/100)*ROUND(Source!R821, 2), 2)</f>
        <v>0</v>
      </c>
      <c r="AC1383">
        <v>0</v>
      </c>
    </row>
    <row r="1384" spans="1:29" x14ac:dyDescent="0.25">
      <c r="C1384" s="64" t="str">
        <f>"Объем: "&amp;Source!I820&amp;"=78/"&amp;"100"</f>
        <v>Объем: 0,78=78/100</v>
      </c>
    </row>
    <row r="1385" spans="1:29" ht="14.5" x14ac:dyDescent="0.25">
      <c r="A1385" s="47"/>
      <c r="B1385" s="47"/>
      <c r="C1385" s="47" t="s">
        <v>2581</v>
      </c>
      <c r="D1385" s="49"/>
      <c r="E1385" s="48"/>
      <c r="F1385" s="51">
        <f>Source!AO820</f>
        <v>206.17</v>
      </c>
      <c r="G1385" s="52" t="s">
        <v>231</v>
      </c>
      <c r="H1385" s="48">
        <f>Source!AV821</f>
        <v>1.0469999999999999</v>
      </c>
      <c r="I1385" s="51">
        <f>Source!S820</f>
        <v>202.04</v>
      </c>
      <c r="J1385" s="48">
        <f>IF(Source!BA821&lt;&gt; 0, Source!BA821, 1)</f>
        <v>56.35</v>
      </c>
      <c r="K1385" s="51">
        <f>Source!S821</f>
        <v>11384.95</v>
      </c>
    </row>
    <row r="1386" spans="1:29" ht="14.5" x14ac:dyDescent="0.25">
      <c r="A1386" s="47"/>
      <c r="B1386" s="47"/>
      <c r="C1386" s="47" t="s">
        <v>2583</v>
      </c>
      <c r="D1386" s="49"/>
      <c r="E1386" s="48"/>
      <c r="F1386" s="51">
        <f>Source!AM820</f>
        <v>6.67</v>
      </c>
      <c r="G1386" s="52" t="s">
        <v>231</v>
      </c>
      <c r="H1386" s="48">
        <f>Source!AV821</f>
        <v>1.0469999999999999</v>
      </c>
      <c r="I1386" s="51">
        <f>Source!Q820</f>
        <v>6.54</v>
      </c>
      <c r="J1386" s="48">
        <f>IF(Source!BB821&lt;&gt; 0, Source!BB821, 1)</f>
        <v>18.96</v>
      </c>
      <c r="K1386" s="51">
        <f>Source!Q821</f>
        <v>124</v>
      </c>
    </row>
    <row r="1387" spans="1:29" ht="14.5" x14ac:dyDescent="0.25">
      <c r="A1387" s="47"/>
      <c r="B1387" s="47"/>
      <c r="C1387" s="47" t="s">
        <v>2584</v>
      </c>
      <c r="D1387" s="49"/>
      <c r="E1387" s="48"/>
      <c r="F1387" s="51">
        <f>Source!AN820</f>
        <v>1.2</v>
      </c>
      <c r="G1387" s="52" t="s">
        <v>231</v>
      </c>
      <c r="H1387" s="48">
        <f>Source!AV821</f>
        <v>1.0469999999999999</v>
      </c>
      <c r="I1387" s="53">
        <f>Source!R820</f>
        <v>1.18</v>
      </c>
      <c r="J1387" s="48">
        <f>IF(Source!BS821&lt;&gt; 0, Source!BS821, 1)</f>
        <v>56.35</v>
      </c>
      <c r="K1387" s="53">
        <f>Source!R821</f>
        <v>66.489999999999995</v>
      </c>
    </row>
    <row r="1388" spans="1:29" ht="14.5" x14ac:dyDescent="0.25">
      <c r="A1388" s="47"/>
      <c r="B1388" s="47"/>
      <c r="C1388" s="47" t="s">
        <v>2594</v>
      </c>
      <c r="D1388" s="49"/>
      <c r="E1388" s="48"/>
      <c r="F1388" s="51">
        <f>Source!AL820</f>
        <v>11.34</v>
      </c>
      <c r="G1388" s="52" t="s">
        <v>3</v>
      </c>
      <c r="H1388" s="48">
        <f>Source!AW821</f>
        <v>1</v>
      </c>
      <c r="I1388" s="51">
        <f>Source!P820</f>
        <v>8.85</v>
      </c>
      <c r="J1388" s="48">
        <f>IF(Source!BC821&lt;&gt; 0, Source!BC821, 1)</f>
        <v>8.24</v>
      </c>
      <c r="K1388" s="51">
        <f>Source!P821</f>
        <v>72.92</v>
      </c>
    </row>
    <row r="1389" spans="1:29" ht="56" x14ac:dyDescent="0.25">
      <c r="A1389" s="47" t="s">
        <v>1029</v>
      </c>
      <c r="B1389" s="47" t="str">
        <f>Source!F822</f>
        <v>1.21-5-1836</v>
      </c>
      <c r="C1389" s="47" t="s">
        <v>1031</v>
      </c>
      <c r="D1389" s="49" t="str">
        <f>Source!H822</f>
        <v>шт.</v>
      </c>
      <c r="E1389" s="48">
        <f>Source!I822</f>
        <v>26.000000000000004</v>
      </c>
      <c r="F1389" s="51">
        <f>Source!AK822</f>
        <v>1387.4</v>
      </c>
      <c r="G1389" s="52" t="s">
        <v>3</v>
      </c>
      <c r="H1389" s="48">
        <f>Source!AW823</f>
        <v>1</v>
      </c>
      <c r="I1389" s="51">
        <f>Source!O822</f>
        <v>36072.400000000001</v>
      </c>
      <c r="J1389" s="48">
        <f>IF(Source!BC823&lt;&gt; 0, Source!BC823, 1)</f>
        <v>4.08</v>
      </c>
      <c r="K1389" s="51">
        <f>Source!O823</f>
        <v>147175.39000000001</v>
      </c>
      <c r="Q1389">
        <f>Source!X822</f>
        <v>0</v>
      </c>
      <c r="R1389">
        <f>Source!X823</f>
        <v>0</v>
      </c>
      <c r="S1389">
        <f>Source!Y822</f>
        <v>0</v>
      </c>
      <c r="T1389">
        <f>Source!Y823</f>
        <v>0</v>
      </c>
      <c r="U1389">
        <f>ROUND((175/100)*ROUND(Source!R822, 2), 2)</f>
        <v>0</v>
      </c>
      <c r="V1389">
        <f>ROUND((0/100)*ROUND(Source!R823, 2), 2)</f>
        <v>0</v>
      </c>
      <c r="AC1389">
        <v>3</v>
      </c>
    </row>
    <row r="1390" spans="1:29" ht="56" x14ac:dyDescent="0.25">
      <c r="A1390" s="47" t="s">
        <v>1033</v>
      </c>
      <c r="B1390" s="47" t="str">
        <f>Source!F824</f>
        <v>1.7-5-281</v>
      </c>
      <c r="C1390" s="47" t="s">
        <v>1035</v>
      </c>
      <c r="D1390" s="49" t="str">
        <f>Source!H824</f>
        <v>100 шт.</v>
      </c>
      <c r="E1390" s="48">
        <f>Source!I824</f>
        <v>97.5</v>
      </c>
      <c r="F1390" s="51">
        <f>Source!AK824</f>
        <v>38.700000000000003</v>
      </c>
      <c r="G1390" s="52" t="s">
        <v>3</v>
      </c>
      <c r="H1390" s="48">
        <f>Source!AW825</f>
        <v>1</v>
      </c>
      <c r="I1390" s="51">
        <f>Source!O824</f>
        <v>3773.25</v>
      </c>
      <c r="J1390" s="48">
        <f>IF(Source!BC825&lt;&gt; 0, Source!BC825, 1)</f>
        <v>8.66</v>
      </c>
      <c r="K1390" s="51">
        <f>Source!O825</f>
        <v>32676.35</v>
      </c>
      <c r="Q1390">
        <f>Source!X824</f>
        <v>0</v>
      </c>
      <c r="R1390">
        <f>Source!X825</f>
        <v>0</v>
      </c>
      <c r="S1390">
        <f>Source!Y824</f>
        <v>0</v>
      </c>
      <c r="T1390">
        <f>Source!Y825</f>
        <v>0</v>
      </c>
      <c r="U1390">
        <f>ROUND((175/100)*ROUND(Source!R824, 2), 2)</f>
        <v>0</v>
      </c>
      <c r="V1390">
        <f>ROUND((0/100)*ROUND(Source!R825, 2), 2)</f>
        <v>0</v>
      </c>
      <c r="AC1390">
        <v>3</v>
      </c>
    </row>
    <row r="1391" spans="1:29" ht="14.5" x14ac:dyDescent="0.25">
      <c r="A1391" s="47"/>
      <c r="B1391" s="47"/>
      <c r="C1391" s="47" t="s">
        <v>2585</v>
      </c>
      <c r="D1391" s="49" t="s">
        <v>2586</v>
      </c>
      <c r="E1391" s="48">
        <f>Source!BZ821</f>
        <v>97</v>
      </c>
      <c r="F1391" s="51"/>
      <c r="G1391" s="50"/>
      <c r="H1391" s="48"/>
      <c r="I1391" s="51">
        <f>SUM(Q1383:Q1390)</f>
        <v>197.12</v>
      </c>
      <c r="J1391" s="48">
        <f>Source!AT821</f>
        <v>97</v>
      </c>
      <c r="K1391" s="51">
        <f>SUM(R1383:R1390)</f>
        <v>11107.9</v>
      </c>
    </row>
    <row r="1392" spans="1:29" ht="14.5" x14ac:dyDescent="0.25">
      <c r="A1392" s="47"/>
      <c r="B1392" s="47"/>
      <c r="C1392" s="47" t="s">
        <v>2587</v>
      </c>
      <c r="D1392" s="49" t="s">
        <v>2586</v>
      </c>
      <c r="E1392" s="48">
        <f>Source!CA821</f>
        <v>51</v>
      </c>
      <c r="F1392" s="51"/>
      <c r="G1392" s="50"/>
      <c r="H1392" s="48"/>
      <c r="I1392" s="51">
        <f>SUM(S1383:S1391)</f>
        <v>103.64</v>
      </c>
      <c r="J1392" s="48">
        <f>Source!AU821</f>
        <v>51</v>
      </c>
      <c r="K1392" s="51">
        <f>SUM(T1383:T1391)</f>
        <v>5840.23</v>
      </c>
    </row>
    <row r="1393" spans="1:29" ht="14.5" x14ac:dyDescent="0.25">
      <c r="A1393" s="54"/>
      <c r="B1393" s="54"/>
      <c r="C1393" s="54" t="s">
        <v>2588</v>
      </c>
      <c r="D1393" s="55" t="s">
        <v>2589</v>
      </c>
      <c r="E1393" s="56">
        <f>Source!AQ820</f>
        <v>18.14</v>
      </c>
      <c r="F1393" s="57"/>
      <c r="G1393" s="58" t="s">
        <v>231</v>
      </c>
      <c r="H1393" s="56">
        <f>Source!AV821</f>
        <v>1.0469999999999999</v>
      </c>
      <c r="I1393" s="57">
        <f>Source!U820</f>
        <v>17.777054880000001</v>
      </c>
      <c r="J1393" s="56"/>
      <c r="K1393" s="57"/>
    </row>
    <row r="1394" spans="1:29" ht="14" x14ac:dyDescent="0.25">
      <c r="C1394" s="59" t="s">
        <v>2590</v>
      </c>
      <c r="H1394" s="60">
        <f>I1385+I1386+I1388+I1391+I1392+SUM(I1389:I1390)-SUMIF(AC1389:AC1390, 5, I1389:I1390)-SUMIF(AC1389:AC1390, 6, I1389:I1390)</f>
        <v>40363.840000000004</v>
      </c>
      <c r="I1394" s="60"/>
      <c r="J1394" s="60">
        <f>K1385+K1386+K1388+K1391+K1392+SUM(K1389:K1390)-SUMIF(AC1389:AC1390, 5, K1389:K1390)-SUMIF(AC1389:AC1390, 6, K1389:K1390)</f>
        <v>208381.74000000002</v>
      </c>
      <c r="K1394" s="60"/>
    </row>
    <row r="1395" spans="1:29" ht="14" hidden="1" x14ac:dyDescent="0.25">
      <c r="C1395" s="59" t="s">
        <v>2591</v>
      </c>
      <c r="H1395" s="62">
        <f>SUMIF(AC1389:AC1390, 5, I1389:I1390)+SUMIF(AC1389:AC1390, 6, I1389:I1390)</f>
        <v>0</v>
      </c>
      <c r="I1395" s="62"/>
      <c r="J1395" s="62">
        <f>SUMIF(AC1389:AC1390, 5, K1389:K1390)+SUMIF(AC1389:AC1390, 6, K1389:K1390)</f>
        <v>0</v>
      </c>
      <c r="K1395" s="62"/>
    </row>
    <row r="1396" spans="1:29" ht="14" x14ac:dyDescent="0.25">
      <c r="C1396" s="59" t="s">
        <v>2592</v>
      </c>
      <c r="H1396" s="62">
        <f>I1385+I1386+I1388+I1391+I1392+SUM(I1389:I1390)</f>
        <v>40363.840000000004</v>
      </c>
      <c r="I1396" s="62"/>
      <c r="J1396" s="62">
        <f>K1385+K1386+K1388+K1391+K1392+SUM(K1389:K1390)</f>
        <v>208381.74000000002</v>
      </c>
      <c r="K1396" s="62"/>
      <c r="O1396" s="63">
        <f>I1385+I1386+I1388+I1391+I1392+SUM(I1389:I1390)</f>
        <v>40363.840000000004</v>
      </c>
      <c r="P1396" s="63">
        <f>K1385+K1386+K1388+K1391+K1392+SUM(K1389:K1390)</f>
        <v>208381.74000000002</v>
      </c>
    </row>
    <row r="1398" spans="1:29" ht="56" x14ac:dyDescent="0.25">
      <c r="A1398" s="47">
        <v>221</v>
      </c>
      <c r="B1398" s="47" t="str">
        <f>Source!F826</f>
        <v>1.7-5-283</v>
      </c>
      <c r="C1398" s="47" t="s">
        <v>1039</v>
      </c>
      <c r="D1398" s="49" t="str">
        <f>Source!H826</f>
        <v>100 шт.</v>
      </c>
      <c r="E1398" s="48">
        <f>Source!I826</f>
        <v>1.25</v>
      </c>
      <c r="F1398" s="51">
        <f>Source!AL826</f>
        <v>33.17</v>
      </c>
      <c r="G1398" s="52" t="s">
        <v>3</v>
      </c>
      <c r="H1398" s="48">
        <f>Source!AW827</f>
        <v>1</v>
      </c>
      <c r="I1398" s="51">
        <f>Source!P826</f>
        <v>41.46</v>
      </c>
      <c r="J1398" s="48">
        <f>IF(Source!BC827&lt;&gt; 0, Source!BC827, 1)</f>
        <v>8.9</v>
      </c>
      <c r="K1398" s="51">
        <f>Source!P827</f>
        <v>368.99</v>
      </c>
      <c r="Q1398">
        <f>Source!X826</f>
        <v>0</v>
      </c>
      <c r="R1398">
        <f>Source!X827</f>
        <v>0</v>
      </c>
      <c r="S1398">
        <f>Source!Y826</f>
        <v>0</v>
      </c>
      <c r="T1398">
        <f>Source!Y827</f>
        <v>0</v>
      </c>
      <c r="U1398">
        <f>ROUND((175/100)*ROUND(Source!R826, 2), 2)</f>
        <v>0</v>
      </c>
      <c r="V1398">
        <f>ROUND((0/100)*ROUND(Source!R827, 2), 2)</f>
        <v>0</v>
      </c>
      <c r="AC1398">
        <v>3</v>
      </c>
    </row>
    <row r="1399" spans="1:29" x14ac:dyDescent="0.25">
      <c r="A1399" s="79"/>
      <c r="B1399" s="79"/>
      <c r="C1399" s="80" t="str">
        <f>"Объем: "&amp;Source!I826&amp;"=125/"&amp;"100"</f>
        <v>Объем: 1,25=125/100</v>
      </c>
      <c r="D1399" s="79"/>
      <c r="E1399" s="79"/>
      <c r="F1399" s="79"/>
      <c r="G1399" s="79"/>
      <c r="H1399" s="79"/>
      <c r="I1399" s="79"/>
      <c r="J1399" s="79"/>
      <c r="K1399" s="79"/>
    </row>
    <row r="1400" spans="1:29" ht="14" x14ac:dyDescent="0.25">
      <c r="C1400" s="59" t="s">
        <v>2592</v>
      </c>
      <c r="H1400" s="60">
        <f>I1398+0</f>
        <v>41.46</v>
      </c>
      <c r="I1400" s="60"/>
      <c r="J1400" s="60">
        <f>K1398+0</f>
        <v>368.99</v>
      </c>
      <c r="K1400" s="60"/>
      <c r="O1400" s="63">
        <f>I1398+0</f>
        <v>41.46</v>
      </c>
      <c r="P1400" s="63">
        <f>K1398+0</f>
        <v>368.99</v>
      </c>
    </row>
    <row r="1402" spans="1:29" ht="41" x14ac:dyDescent="0.25">
      <c r="A1402" s="54">
        <v>222</v>
      </c>
      <c r="B1402" s="54" t="str">
        <f>Source!F828</f>
        <v>КА, п.124</v>
      </c>
      <c r="C1402" s="54" t="s">
        <v>2723</v>
      </c>
      <c r="D1402" s="55" t="str">
        <f>Source!H828</f>
        <v>ШТ</v>
      </c>
      <c r="E1402" s="56">
        <f>Source!I828</f>
        <v>52</v>
      </c>
      <c r="F1402" s="57">
        <f>Source!AL828</f>
        <v>39.6</v>
      </c>
      <c r="G1402" s="58" t="s">
        <v>3</v>
      </c>
      <c r="H1402" s="56">
        <f>Source!AW829</f>
        <v>1</v>
      </c>
      <c r="I1402" s="57">
        <f>Source!P828</f>
        <v>2059.1999999999998</v>
      </c>
      <c r="J1402" s="56">
        <f>IF(Source!BC829&lt;&gt; 0, Source!BC829, 1)</f>
        <v>9.84</v>
      </c>
      <c r="K1402" s="57">
        <f>Source!P829</f>
        <v>20262.53</v>
      </c>
      <c r="Q1402">
        <f>Source!X828</f>
        <v>0</v>
      </c>
      <c r="R1402">
        <f>Source!X829</f>
        <v>0</v>
      </c>
      <c r="S1402">
        <f>Source!Y828</f>
        <v>0</v>
      </c>
      <c r="T1402">
        <f>Source!Y829</f>
        <v>0</v>
      </c>
      <c r="U1402">
        <f>ROUND((175/100)*ROUND(Source!R828, 2), 2)</f>
        <v>0</v>
      </c>
      <c r="V1402">
        <f>ROUND((0/100)*ROUND(Source!R829, 2), 2)</f>
        <v>0</v>
      </c>
      <c r="AC1402">
        <v>3</v>
      </c>
    </row>
    <row r="1403" spans="1:29" ht="14" x14ac:dyDescent="0.25">
      <c r="C1403" s="59" t="s">
        <v>2592</v>
      </c>
      <c r="H1403" s="60">
        <f>I1402+0</f>
        <v>2059.1999999999998</v>
      </c>
      <c r="I1403" s="60"/>
      <c r="J1403" s="60">
        <f>K1402+0</f>
        <v>20262.53</v>
      </c>
      <c r="K1403" s="60"/>
      <c r="O1403" s="63">
        <f>I1402+0</f>
        <v>2059.1999999999998</v>
      </c>
      <c r="P1403" s="63">
        <f>K1402+0</f>
        <v>20262.53</v>
      </c>
    </row>
    <row r="1405" spans="1:29" ht="27" x14ac:dyDescent="0.25">
      <c r="A1405" s="54">
        <v>223</v>
      </c>
      <c r="B1405" s="54" t="str">
        <f>Source!F830</f>
        <v>КА, п.125</v>
      </c>
      <c r="C1405" s="54" t="s">
        <v>2724</v>
      </c>
      <c r="D1405" s="55" t="str">
        <f>Source!H830</f>
        <v>ШТ</v>
      </c>
      <c r="E1405" s="56">
        <f>Source!I830</f>
        <v>104</v>
      </c>
      <c r="F1405" s="57">
        <f>Source!AL830</f>
        <v>21.540000000000003</v>
      </c>
      <c r="G1405" s="58" t="s">
        <v>3</v>
      </c>
      <c r="H1405" s="56">
        <f>Source!AW831</f>
        <v>1</v>
      </c>
      <c r="I1405" s="57">
        <f>Source!P830</f>
        <v>2240.16</v>
      </c>
      <c r="J1405" s="56">
        <f>IF(Source!BC831&lt;&gt; 0, Source!BC831, 1)</f>
        <v>9.84</v>
      </c>
      <c r="K1405" s="57">
        <f>Source!P831</f>
        <v>22043.17</v>
      </c>
      <c r="Q1405">
        <f>Source!X830</f>
        <v>0</v>
      </c>
      <c r="R1405">
        <f>Source!X831</f>
        <v>0</v>
      </c>
      <c r="S1405">
        <f>Source!Y830</f>
        <v>0</v>
      </c>
      <c r="T1405">
        <f>Source!Y831</f>
        <v>0</v>
      </c>
      <c r="U1405">
        <f>ROUND((175/100)*ROUND(Source!R830, 2), 2)</f>
        <v>0</v>
      </c>
      <c r="V1405">
        <f>ROUND((0/100)*ROUND(Source!R831, 2), 2)</f>
        <v>0</v>
      </c>
      <c r="AC1405">
        <v>3</v>
      </c>
    </row>
    <row r="1406" spans="1:29" ht="14" x14ac:dyDescent="0.25">
      <c r="C1406" s="59" t="s">
        <v>2592</v>
      </c>
      <c r="H1406" s="60">
        <f>I1405+0</f>
        <v>2240.16</v>
      </c>
      <c r="I1406" s="60"/>
      <c r="J1406" s="60">
        <f>K1405+0</f>
        <v>22043.17</v>
      </c>
      <c r="K1406" s="60"/>
      <c r="O1406" s="63">
        <f>I1405+0</f>
        <v>2240.16</v>
      </c>
      <c r="P1406" s="63">
        <f>K1405+0</f>
        <v>22043.17</v>
      </c>
    </row>
    <row r="1408" spans="1:29" ht="27" x14ac:dyDescent="0.25">
      <c r="A1408" s="54">
        <v>224</v>
      </c>
      <c r="B1408" s="54" t="str">
        <f>Source!F832</f>
        <v>КА, п.126</v>
      </c>
      <c r="C1408" s="54" t="s">
        <v>2725</v>
      </c>
      <c r="D1408" s="55" t="str">
        <f>Source!H832</f>
        <v>ШТ</v>
      </c>
      <c r="E1408" s="56">
        <f>Source!I832</f>
        <v>208</v>
      </c>
      <c r="F1408" s="57">
        <f>Source!AL832</f>
        <v>0.36</v>
      </c>
      <c r="G1408" s="58" t="s">
        <v>3</v>
      </c>
      <c r="H1408" s="56">
        <f>Source!AW833</f>
        <v>1</v>
      </c>
      <c r="I1408" s="57">
        <f>Source!P832</f>
        <v>74.88</v>
      </c>
      <c r="J1408" s="56">
        <f>IF(Source!BC833&lt;&gt; 0, Source!BC833, 1)</f>
        <v>9.84</v>
      </c>
      <c r="K1408" s="57">
        <f>Source!P833</f>
        <v>736.82</v>
      </c>
      <c r="Q1408">
        <f>Source!X832</f>
        <v>0</v>
      </c>
      <c r="R1408">
        <f>Source!X833</f>
        <v>0</v>
      </c>
      <c r="S1408">
        <f>Source!Y832</f>
        <v>0</v>
      </c>
      <c r="T1408">
        <f>Source!Y833</f>
        <v>0</v>
      </c>
      <c r="U1408">
        <f>ROUND((175/100)*ROUND(Source!R832, 2), 2)</f>
        <v>0</v>
      </c>
      <c r="V1408">
        <f>ROUND((0/100)*ROUND(Source!R833, 2), 2)</f>
        <v>0</v>
      </c>
      <c r="AC1408">
        <v>3</v>
      </c>
    </row>
    <row r="1409" spans="1:29" ht="14" x14ac:dyDescent="0.25">
      <c r="C1409" s="59" t="s">
        <v>2592</v>
      </c>
      <c r="H1409" s="60">
        <f>I1408+0</f>
        <v>74.88</v>
      </c>
      <c r="I1409" s="60"/>
      <c r="J1409" s="60">
        <f>K1408+0</f>
        <v>736.82</v>
      </c>
      <c r="K1409" s="60"/>
      <c r="O1409" s="63">
        <f>I1408+0</f>
        <v>74.88</v>
      </c>
      <c r="P1409" s="63">
        <f>K1408+0</f>
        <v>736.82</v>
      </c>
    </row>
    <row r="1411" spans="1:29" ht="56" x14ac:dyDescent="0.25">
      <c r="A1411" s="47">
        <v>225</v>
      </c>
      <c r="B1411" s="47" t="str">
        <f>Source!F834</f>
        <v>1.7-5-283</v>
      </c>
      <c r="C1411" s="47" t="s">
        <v>1039</v>
      </c>
      <c r="D1411" s="49" t="str">
        <f>Source!H834</f>
        <v>100 шт.</v>
      </c>
      <c r="E1411" s="48">
        <f>Source!I834</f>
        <v>1.04</v>
      </c>
      <c r="F1411" s="51">
        <f>Source!AL834</f>
        <v>33.17</v>
      </c>
      <c r="G1411" s="52" t="s">
        <v>3</v>
      </c>
      <c r="H1411" s="48">
        <f>Source!AW835</f>
        <v>1</v>
      </c>
      <c r="I1411" s="51">
        <f>Source!P834</f>
        <v>34.5</v>
      </c>
      <c r="J1411" s="48">
        <f>IF(Source!BC835&lt;&gt; 0, Source!BC835, 1)</f>
        <v>8.9</v>
      </c>
      <c r="K1411" s="51">
        <f>Source!P835</f>
        <v>307.05</v>
      </c>
      <c r="Q1411">
        <f>Source!X834</f>
        <v>0</v>
      </c>
      <c r="R1411">
        <f>Source!X835</f>
        <v>0</v>
      </c>
      <c r="S1411">
        <f>Source!Y834</f>
        <v>0</v>
      </c>
      <c r="T1411">
        <f>Source!Y835</f>
        <v>0</v>
      </c>
      <c r="U1411">
        <f>ROUND((175/100)*ROUND(Source!R834, 2), 2)</f>
        <v>0</v>
      </c>
      <c r="V1411">
        <f>ROUND((0/100)*ROUND(Source!R835, 2), 2)</f>
        <v>0</v>
      </c>
      <c r="AC1411">
        <v>3</v>
      </c>
    </row>
    <row r="1412" spans="1:29" x14ac:dyDescent="0.25">
      <c r="A1412" s="79"/>
      <c r="B1412" s="79"/>
      <c r="C1412" s="80" t="str">
        <f>"Объем: "&amp;Source!I834&amp;"=104/"&amp;"100"</f>
        <v>Объем: 1,04=104/100</v>
      </c>
      <c r="D1412" s="79"/>
      <c r="E1412" s="79"/>
      <c r="F1412" s="79"/>
      <c r="G1412" s="79"/>
      <c r="H1412" s="79"/>
      <c r="I1412" s="79"/>
      <c r="J1412" s="79"/>
      <c r="K1412" s="79"/>
    </row>
    <row r="1413" spans="1:29" ht="14" x14ac:dyDescent="0.25">
      <c r="C1413" s="59" t="s">
        <v>2592</v>
      </c>
      <c r="H1413" s="60">
        <f>I1411+0</f>
        <v>34.5</v>
      </c>
      <c r="I1413" s="60"/>
      <c r="J1413" s="60">
        <f>K1411+0</f>
        <v>307.05</v>
      </c>
      <c r="K1413" s="60"/>
      <c r="O1413" s="63">
        <f>I1411+0</f>
        <v>34.5</v>
      </c>
      <c r="P1413" s="63">
        <f>K1411+0</f>
        <v>307.05</v>
      </c>
    </row>
    <row r="1415" spans="1:29" ht="28" x14ac:dyDescent="0.25">
      <c r="A1415" s="47">
        <v>226</v>
      </c>
      <c r="B1415" s="47" t="str">
        <f>Source!F836</f>
        <v>1.7-5-386</v>
      </c>
      <c r="C1415" s="47" t="s">
        <v>1056</v>
      </c>
      <c r="D1415" s="49" t="str">
        <f>Source!H836</f>
        <v>100 шт.</v>
      </c>
      <c r="E1415" s="48">
        <f>Source!I836</f>
        <v>2.08</v>
      </c>
      <c r="F1415" s="51">
        <f>Source!AL836</f>
        <v>51.07</v>
      </c>
      <c r="G1415" s="52" t="s">
        <v>3</v>
      </c>
      <c r="H1415" s="48">
        <f>Source!AW837</f>
        <v>1</v>
      </c>
      <c r="I1415" s="51">
        <f>Source!P836</f>
        <v>106.23</v>
      </c>
      <c r="J1415" s="48">
        <f>IF(Source!BC837&lt;&gt; 0, Source!BC837, 1)</f>
        <v>9.8800000000000008</v>
      </c>
      <c r="K1415" s="51">
        <f>Source!P837</f>
        <v>1049.55</v>
      </c>
      <c r="Q1415">
        <f>Source!X836</f>
        <v>0</v>
      </c>
      <c r="R1415">
        <f>Source!X837</f>
        <v>0</v>
      </c>
      <c r="S1415">
        <f>Source!Y836</f>
        <v>0</v>
      </c>
      <c r="T1415">
        <f>Source!Y837</f>
        <v>0</v>
      </c>
      <c r="U1415">
        <f>ROUND((175/100)*ROUND(Source!R836, 2), 2)</f>
        <v>0</v>
      </c>
      <c r="V1415">
        <f>ROUND((0/100)*ROUND(Source!R837, 2), 2)</f>
        <v>0</v>
      </c>
      <c r="AC1415">
        <v>3</v>
      </c>
    </row>
    <row r="1416" spans="1:29" x14ac:dyDescent="0.25">
      <c r="A1416" s="79"/>
      <c r="B1416" s="79"/>
      <c r="C1416" s="80" t="str">
        <f>"Объем: "&amp;Source!I836&amp;"=208/"&amp;"100"</f>
        <v>Объем: 2,08=208/100</v>
      </c>
      <c r="D1416" s="79"/>
      <c r="E1416" s="79"/>
      <c r="F1416" s="79"/>
      <c r="G1416" s="79"/>
      <c r="H1416" s="79"/>
      <c r="I1416" s="79"/>
      <c r="J1416" s="79"/>
      <c r="K1416" s="79"/>
    </row>
    <row r="1417" spans="1:29" ht="14" x14ac:dyDescent="0.25">
      <c r="C1417" s="59" t="s">
        <v>2592</v>
      </c>
      <c r="H1417" s="60">
        <f>I1415+0</f>
        <v>106.23</v>
      </c>
      <c r="I1417" s="60"/>
      <c r="J1417" s="60">
        <f>K1415+0</f>
        <v>1049.55</v>
      </c>
      <c r="K1417" s="60"/>
      <c r="O1417" s="63">
        <f>I1415+0</f>
        <v>106.23</v>
      </c>
      <c r="P1417" s="63">
        <f>K1415+0</f>
        <v>1049.55</v>
      </c>
    </row>
    <row r="1419" spans="1:29" ht="14.5" x14ac:dyDescent="0.25">
      <c r="A1419" s="47">
        <v>227</v>
      </c>
      <c r="B1419" s="47" t="str">
        <f>Source!F838</f>
        <v>1.1-1-8095</v>
      </c>
      <c r="C1419" s="47" t="s">
        <v>1060</v>
      </c>
      <c r="D1419" s="49" t="str">
        <f>Source!H838</f>
        <v>100 шт.</v>
      </c>
      <c r="E1419" s="48">
        <f>Source!I838</f>
        <v>1.04</v>
      </c>
      <c r="F1419" s="51">
        <f>Source!AL838</f>
        <v>12.52</v>
      </c>
      <c r="G1419" s="52" t="s">
        <v>3</v>
      </c>
      <c r="H1419" s="48">
        <f>Source!AW839</f>
        <v>1</v>
      </c>
      <c r="I1419" s="51">
        <f>Source!P838</f>
        <v>13.02</v>
      </c>
      <c r="J1419" s="48">
        <f>IF(Source!BC839&lt;&gt; 0, Source!BC839, 1)</f>
        <v>3.88</v>
      </c>
      <c r="K1419" s="51">
        <f>Source!P839</f>
        <v>50.52</v>
      </c>
      <c r="Q1419">
        <f>Source!X838</f>
        <v>0</v>
      </c>
      <c r="R1419">
        <f>Source!X839</f>
        <v>0</v>
      </c>
      <c r="S1419">
        <f>Source!Y838</f>
        <v>0</v>
      </c>
      <c r="T1419">
        <f>Source!Y839</f>
        <v>0</v>
      </c>
      <c r="U1419">
        <f>ROUND((175/100)*ROUND(Source!R838, 2), 2)</f>
        <v>0</v>
      </c>
      <c r="V1419">
        <f>ROUND((0/100)*ROUND(Source!R839, 2), 2)</f>
        <v>0</v>
      </c>
      <c r="AC1419">
        <v>3</v>
      </c>
    </row>
    <row r="1420" spans="1:29" x14ac:dyDescent="0.25">
      <c r="A1420" s="79"/>
      <c r="B1420" s="79"/>
      <c r="C1420" s="80" t="str">
        <f>"Объем: "&amp;Source!I838&amp;"=104/"&amp;"100"</f>
        <v>Объем: 1,04=104/100</v>
      </c>
      <c r="D1420" s="79"/>
      <c r="E1420" s="79"/>
      <c r="F1420" s="79"/>
      <c r="G1420" s="79"/>
      <c r="H1420" s="79"/>
      <c r="I1420" s="79"/>
      <c r="J1420" s="79"/>
      <c r="K1420" s="79"/>
    </row>
    <row r="1421" spans="1:29" ht="14" x14ac:dyDescent="0.25">
      <c r="C1421" s="59" t="s">
        <v>2592</v>
      </c>
      <c r="H1421" s="60">
        <f>I1419+0</f>
        <v>13.02</v>
      </c>
      <c r="I1421" s="60"/>
      <c r="J1421" s="60">
        <f>K1419+0</f>
        <v>50.52</v>
      </c>
      <c r="K1421" s="60"/>
      <c r="O1421" s="63">
        <f>I1419+0</f>
        <v>13.02</v>
      </c>
      <c r="P1421" s="63">
        <f>K1419+0</f>
        <v>50.52</v>
      </c>
    </row>
    <row r="1423" spans="1:29" ht="28" x14ac:dyDescent="0.25">
      <c r="A1423" s="47">
        <v>228</v>
      </c>
      <c r="B1423" s="47" t="str">
        <f>Source!F840</f>
        <v>1.7-5-236</v>
      </c>
      <c r="C1423" s="47" t="s">
        <v>1064</v>
      </c>
      <c r="D1423" s="49" t="str">
        <f>Source!H840</f>
        <v>100 шт.</v>
      </c>
      <c r="E1423" s="48">
        <f>Source!I840</f>
        <v>1.04</v>
      </c>
      <c r="F1423" s="51">
        <f>Source!AL840</f>
        <v>687.78</v>
      </c>
      <c r="G1423" s="52" t="s">
        <v>3</v>
      </c>
      <c r="H1423" s="48">
        <f>Source!AW841</f>
        <v>1</v>
      </c>
      <c r="I1423" s="51">
        <f>Source!P840</f>
        <v>715.29</v>
      </c>
      <c r="J1423" s="48">
        <f>IF(Source!BC841&lt;&gt; 0, Source!BC841, 1)</f>
        <v>61.77</v>
      </c>
      <c r="K1423" s="51">
        <f>Source!P841</f>
        <v>44183.46</v>
      </c>
      <c r="Q1423">
        <f>Source!X840</f>
        <v>0</v>
      </c>
      <c r="R1423">
        <f>Source!X841</f>
        <v>0</v>
      </c>
      <c r="S1423">
        <f>Source!Y840</f>
        <v>0</v>
      </c>
      <c r="T1423">
        <f>Source!Y841</f>
        <v>0</v>
      </c>
      <c r="U1423">
        <f>ROUND((175/100)*ROUND(Source!R840, 2), 2)</f>
        <v>0</v>
      </c>
      <c r="V1423">
        <f>ROUND((0/100)*ROUND(Source!R841, 2), 2)</f>
        <v>0</v>
      </c>
      <c r="AC1423">
        <v>3</v>
      </c>
    </row>
    <row r="1424" spans="1:29" x14ac:dyDescent="0.25">
      <c r="A1424" s="79"/>
      <c r="B1424" s="79"/>
      <c r="C1424" s="80" t="str">
        <f>"Объем: "&amp;Source!I840&amp;"=104/"&amp;"100"</f>
        <v>Объем: 1,04=104/100</v>
      </c>
      <c r="D1424" s="79"/>
      <c r="E1424" s="79"/>
      <c r="F1424" s="79"/>
      <c r="G1424" s="79"/>
      <c r="H1424" s="79"/>
      <c r="I1424" s="79"/>
      <c r="J1424" s="79"/>
      <c r="K1424" s="79"/>
    </row>
    <row r="1425" spans="1:29" ht="14" x14ac:dyDescent="0.25">
      <c r="C1425" s="59" t="s">
        <v>2592</v>
      </c>
      <c r="H1425" s="60">
        <f>I1423+0</f>
        <v>715.29</v>
      </c>
      <c r="I1425" s="60"/>
      <c r="J1425" s="60">
        <f>K1423+0</f>
        <v>44183.46</v>
      </c>
      <c r="K1425" s="60"/>
      <c r="O1425" s="63">
        <f>I1423+0</f>
        <v>715.29</v>
      </c>
      <c r="P1425" s="63">
        <f>K1423+0</f>
        <v>44183.46</v>
      </c>
    </row>
    <row r="1427" spans="1:29" ht="28" x14ac:dyDescent="0.25">
      <c r="A1427" s="47">
        <v>229</v>
      </c>
      <c r="B1427" s="47" t="str">
        <f>Source!F842</f>
        <v>1.1-1-4354</v>
      </c>
      <c r="C1427" s="47" t="s">
        <v>1068</v>
      </c>
      <c r="D1427" s="49" t="str">
        <f>Source!H842</f>
        <v>100 шт.</v>
      </c>
      <c r="E1427" s="48">
        <f>Source!I842</f>
        <v>1.04</v>
      </c>
      <c r="F1427" s="51">
        <f>Source!AL842</f>
        <v>58.07</v>
      </c>
      <c r="G1427" s="52" t="s">
        <v>3</v>
      </c>
      <c r="H1427" s="48">
        <f>Source!AW843</f>
        <v>1</v>
      </c>
      <c r="I1427" s="51">
        <f>Source!P842</f>
        <v>60.39</v>
      </c>
      <c r="J1427" s="48">
        <f>IF(Source!BC843&lt;&gt; 0, Source!BC843, 1)</f>
        <v>7.02</v>
      </c>
      <c r="K1427" s="51">
        <f>Source!P843</f>
        <v>423.94</v>
      </c>
      <c r="Q1427">
        <f>Source!X842</f>
        <v>0</v>
      </c>
      <c r="R1427">
        <f>Source!X843</f>
        <v>0</v>
      </c>
      <c r="S1427">
        <f>Source!Y842</f>
        <v>0</v>
      </c>
      <c r="T1427">
        <f>Source!Y843</f>
        <v>0</v>
      </c>
      <c r="U1427">
        <f>ROUND((175/100)*ROUND(Source!R842, 2), 2)</f>
        <v>0</v>
      </c>
      <c r="V1427">
        <f>ROUND((0/100)*ROUND(Source!R843, 2), 2)</f>
        <v>0</v>
      </c>
      <c r="AC1427">
        <v>3</v>
      </c>
    </row>
    <row r="1428" spans="1:29" x14ac:dyDescent="0.25">
      <c r="A1428" s="79"/>
      <c r="B1428" s="79"/>
      <c r="C1428" s="80" t="str">
        <f>"Объем: "&amp;Source!I842&amp;"=104/"&amp;"100"</f>
        <v>Объем: 1,04=104/100</v>
      </c>
      <c r="D1428" s="79"/>
      <c r="E1428" s="79"/>
      <c r="F1428" s="79"/>
      <c r="G1428" s="79"/>
      <c r="H1428" s="79"/>
      <c r="I1428" s="79"/>
      <c r="J1428" s="79"/>
      <c r="K1428" s="79"/>
    </row>
    <row r="1429" spans="1:29" ht="14" x14ac:dyDescent="0.25">
      <c r="C1429" s="59" t="s">
        <v>2592</v>
      </c>
      <c r="H1429" s="60">
        <f>I1427+0</f>
        <v>60.39</v>
      </c>
      <c r="I1429" s="60"/>
      <c r="J1429" s="60">
        <f>K1427+0</f>
        <v>423.94</v>
      </c>
      <c r="K1429" s="60"/>
      <c r="O1429" s="63">
        <f>I1427+0</f>
        <v>60.39</v>
      </c>
      <c r="P1429" s="63">
        <f>K1427+0</f>
        <v>423.94</v>
      </c>
    </row>
    <row r="1431" spans="1:29" ht="56" x14ac:dyDescent="0.25">
      <c r="A1431" s="54">
        <v>230</v>
      </c>
      <c r="B1431" s="54" t="str">
        <f>Source!F844</f>
        <v>1.21-5-2208</v>
      </c>
      <c r="C1431" s="54" t="s">
        <v>1072</v>
      </c>
      <c r="D1431" s="55" t="str">
        <f>Source!H844</f>
        <v>шт.</v>
      </c>
      <c r="E1431" s="56">
        <f>Source!I844</f>
        <v>1</v>
      </c>
      <c r="F1431" s="57">
        <f>Source!AL844</f>
        <v>122.49</v>
      </c>
      <c r="G1431" s="58" t="s">
        <v>3</v>
      </c>
      <c r="H1431" s="56">
        <f>Source!AW845</f>
        <v>1</v>
      </c>
      <c r="I1431" s="57">
        <f>Source!P844</f>
        <v>122.49</v>
      </c>
      <c r="J1431" s="56">
        <f>IF(Source!BC845&lt;&gt; 0, Source!BC845, 1)</f>
        <v>11.25</v>
      </c>
      <c r="K1431" s="57">
        <f>Source!P845</f>
        <v>1378.01</v>
      </c>
      <c r="Q1431">
        <f>Source!X844</f>
        <v>0</v>
      </c>
      <c r="R1431">
        <f>Source!X845</f>
        <v>0</v>
      </c>
      <c r="S1431">
        <f>Source!Y844</f>
        <v>0</v>
      </c>
      <c r="T1431">
        <f>Source!Y845</f>
        <v>0</v>
      </c>
      <c r="U1431">
        <f>ROUND((175/100)*ROUND(Source!R844, 2), 2)</f>
        <v>0</v>
      </c>
      <c r="V1431">
        <f>ROUND((0/100)*ROUND(Source!R845, 2), 2)</f>
        <v>0</v>
      </c>
      <c r="AC1431">
        <v>3</v>
      </c>
    </row>
    <row r="1432" spans="1:29" ht="14" x14ac:dyDescent="0.25">
      <c r="C1432" s="59" t="s">
        <v>2592</v>
      </c>
      <c r="H1432" s="60">
        <f>I1431+0</f>
        <v>122.49</v>
      </c>
      <c r="I1432" s="60"/>
      <c r="J1432" s="60">
        <f>K1431+0</f>
        <v>1378.01</v>
      </c>
      <c r="K1432" s="60"/>
      <c r="O1432" s="63">
        <f>I1431+0</f>
        <v>122.49</v>
      </c>
      <c r="P1432" s="63">
        <f>K1431+0</f>
        <v>1378.01</v>
      </c>
    </row>
    <row r="1434" spans="1:29" ht="56" x14ac:dyDescent="0.25">
      <c r="A1434" s="54">
        <v>231</v>
      </c>
      <c r="B1434" s="54" t="str">
        <f>Source!F846</f>
        <v>1.21-5-2417</v>
      </c>
      <c r="C1434" s="54" t="s">
        <v>1076</v>
      </c>
      <c r="D1434" s="55" t="str">
        <f>Source!H846</f>
        <v>шт.</v>
      </c>
      <c r="E1434" s="56">
        <f>Source!I846</f>
        <v>1</v>
      </c>
      <c r="F1434" s="57">
        <f>Source!AL846</f>
        <v>40.020000000000003</v>
      </c>
      <c r="G1434" s="58" t="s">
        <v>3</v>
      </c>
      <c r="H1434" s="56">
        <f>Source!AW847</f>
        <v>1</v>
      </c>
      <c r="I1434" s="57">
        <f>Source!P846</f>
        <v>40.020000000000003</v>
      </c>
      <c r="J1434" s="56">
        <f>IF(Source!BC847&lt;&gt; 0, Source!BC847, 1)</f>
        <v>14.11</v>
      </c>
      <c r="K1434" s="57">
        <f>Source!P847</f>
        <v>564.67999999999995</v>
      </c>
      <c r="Q1434">
        <f>Source!X846</f>
        <v>0</v>
      </c>
      <c r="R1434">
        <f>Source!X847</f>
        <v>0</v>
      </c>
      <c r="S1434">
        <f>Source!Y846</f>
        <v>0</v>
      </c>
      <c r="T1434">
        <f>Source!Y847</f>
        <v>0</v>
      </c>
      <c r="U1434">
        <f>ROUND((175/100)*ROUND(Source!R846, 2), 2)</f>
        <v>0</v>
      </c>
      <c r="V1434">
        <f>ROUND((0/100)*ROUND(Source!R847, 2), 2)</f>
        <v>0</v>
      </c>
      <c r="AC1434">
        <v>3</v>
      </c>
    </row>
    <row r="1435" spans="1:29" ht="14" x14ac:dyDescent="0.25">
      <c r="C1435" s="59" t="s">
        <v>2592</v>
      </c>
      <c r="H1435" s="60">
        <f>I1434+0</f>
        <v>40.020000000000003</v>
      </c>
      <c r="I1435" s="60"/>
      <c r="J1435" s="60">
        <f>K1434+0</f>
        <v>564.67999999999995</v>
      </c>
      <c r="K1435" s="60"/>
      <c r="O1435" s="63">
        <f>I1434+0</f>
        <v>40.020000000000003</v>
      </c>
      <c r="P1435" s="63">
        <f>K1434+0</f>
        <v>564.67999999999995</v>
      </c>
    </row>
    <row r="1437" spans="1:29" ht="69" x14ac:dyDescent="0.25">
      <c r="A1437" s="54">
        <v>232</v>
      </c>
      <c r="B1437" s="54" t="str">
        <f>Source!F848</f>
        <v>КА, п.127</v>
      </c>
      <c r="C1437" s="54" t="s">
        <v>2726</v>
      </c>
      <c r="D1437" s="55" t="str">
        <f>Source!H848</f>
        <v>КОМПЛ</v>
      </c>
      <c r="E1437" s="56">
        <f>Source!I848</f>
        <v>9</v>
      </c>
      <c r="F1437" s="57">
        <f>Source!AL848</f>
        <v>380.64</v>
      </c>
      <c r="G1437" s="58" t="s">
        <v>3</v>
      </c>
      <c r="H1437" s="56">
        <f>Source!AW849</f>
        <v>1</v>
      </c>
      <c r="I1437" s="57">
        <f>Source!P848</f>
        <v>3425.76</v>
      </c>
      <c r="J1437" s="56">
        <f>IF(Source!BC849&lt;&gt; 0, Source!BC849, 1)</f>
        <v>9.84</v>
      </c>
      <c r="K1437" s="57">
        <f>Source!P849</f>
        <v>33709.480000000003</v>
      </c>
      <c r="Q1437">
        <f>Source!X848</f>
        <v>0</v>
      </c>
      <c r="R1437">
        <f>Source!X849</f>
        <v>0</v>
      </c>
      <c r="S1437">
        <f>Source!Y848</f>
        <v>0</v>
      </c>
      <c r="T1437">
        <f>Source!Y849</f>
        <v>0</v>
      </c>
      <c r="U1437">
        <f>ROUND((175/100)*ROUND(Source!R848, 2), 2)</f>
        <v>0</v>
      </c>
      <c r="V1437">
        <f>ROUND((0/100)*ROUND(Source!R849, 2), 2)</f>
        <v>0</v>
      </c>
      <c r="AC1437">
        <v>3</v>
      </c>
    </row>
    <row r="1438" spans="1:29" ht="14" x14ac:dyDescent="0.25">
      <c r="C1438" s="59" t="s">
        <v>2592</v>
      </c>
      <c r="H1438" s="60">
        <f>I1437+0</f>
        <v>3425.76</v>
      </c>
      <c r="I1438" s="60"/>
      <c r="J1438" s="60">
        <f>K1437+0</f>
        <v>33709.480000000003</v>
      </c>
      <c r="K1438" s="60"/>
      <c r="O1438" s="63">
        <f>I1437+0</f>
        <v>3425.76</v>
      </c>
      <c r="P1438" s="63">
        <f>K1437+0</f>
        <v>33709.480000000003</v>
      </c>
    </row>
    <row r="1440" spans="1:29" ht="56" x14ac:dyDescent="0.25">
      <c r="A1440" s="47">
        <v>233</v>
      </c>
      <c r="B1440" s="47" t="str">
        <f>Source!F850</f>
        <v>4.8-331-12</v>
      </c>
      <c r="C1440" s="47" t="s">
        <v>1084</v>
      </c>
      <c r="D1440" s="49" t="str">
        <f>Source!H850</f>
        <v>100 М ТРАССЫ</v>
      </c>
      <c r="E1440" s="48">
        <f>Source!I850</f>
        <v>0.78</v>
      </c>
      <c r="F1440" s="51"/>
      <c r="G1440" s="50"/>
      <c r="H1440" s="48"/>
      <c r="I1440" s="51"/>
      <c r="J1440" s="48"/>
      <c r="K1440" s="51"/>
      <c r="Q1440">
        <f>Source!X850</f>
        <v>78.89</v>
      </c>
      <c r="R1440">
        <f>Source!X851</f>
        <v>4445.46</v>
      </c>
      <c r="S1440">
        <f>Source!Y850</f>
        <v>41.48</v>
      </c>
      <c r="T1440">
        <f>Source!Y851</f>
        <v>2337.3000000000002</v>
      </c>
      <c r="U1440">
        <f>ROUND((175/100)*ROUND(Source!R850, 2), 2)</f>
        <v>1.8</v>
      </c>
      <c r="V1440">
        <f>ROUND((0/100)*ROUND(Source!R851, 2), 2)</f>
        <v>0</v>
      </c>
      <c r="AC1440">
        <v>0</v>
      </c>
    </row>
    <row r="1441" spans="1:29" x14ac:dyDescent="0.25">
      <c r="C1441" s="64" t="str">
        <f>"Объем: "&amp;Source!I850&amp;"=78/"&amp;"100"</f>
        <v>Объем: 0,78=78/100</v>
      </c>
    </row>
    <row r="1442" spans="1:29" ht="14.5" x14ac:dyDescent="0.25">
      <c r="A1442" s="47"/>
      <c r="B1442" s="47"/>
      <c r="C1442" s="47" t="s">
        <v>2581</v>
      </c>
      <c r="D1442" s="49"/>
      <c r="E1442" s="48"/>
      <c r="F1442" s="51">
        <f>Source!AO850</f>
        <v>81.94</v>
      </c>
      <c r="G1442" s="52" t="s">
        <v>231</v>
      </c>
      <c r="H1442" s="48">
        <f>Source!AV851</f>
        <v>1.0469999999999999</v>
      </c>
      <c r="I1442" s="51">
        <f>Source!S850</f>
        <v>80.3</v>
      </c>
      <c r="J1442" s="48">
        <f>IF(Source!BA851&lt;&gt; 0, Source!BA851, 1)</f>
        <v>56.35</v>
      </c>
      <c r="K1442" s="51">
        <f>Source!S851</f>
        <v>4524.91</v>
      </c>
    </row>
    <row r="1443" spans="1:29" ht="14.5" x14ac:dyDescent="0.25">
      <c r="A1443" s="47"/>
      <c r="B1443" s="47"/>
      <c r="C1443" s="47" t="s">
        <v>2583</v>
      </c>
      <c r="D1443" s="49"/>
      <c r="E1443" s="48"/>
      <c r="F1443" s="51">
        <f>Source!AM850</f>
        <v>5.74</v>
      </c>
      <c r="G1443" s="52" t="s">
        <v>231</v>
      </c>
      <c r="H1443" s="48">
        <f>Source!AV851</f>
        <v>1.0469999999999999</v>
      </c>
      <c r="I1443" s="51">
        <f>Source!Q850</f>
        <v>5.63</v>
      </c>
      <c r="J1443" s="48">
        <f>IF(Source!BB851&lt;&gt; 0, Source!BB851, 1)</f>
        <v>19.170000000000002</v>
      </c>
      <c r="K1443" s="51">
        <f>Source!Q851</f>
        <v>107.93</v>
      </c>
    </row>
    <row r="1444" spans="1:29" ht="14.5" x14ac:dyDescent="0.25">
      <c r="A1444" s="47"/>
      <c r="B1444" s="47"/>
      <c r="C1444" s="47" t="s">
        <v>2584</v>
      </c>
      <c r="D1444" s="49"/>
      <c r="E1444" s="48"/>
      <c r="F1444" s="51">
        <f>Source!AN850</f>
        <v>1.05</v>
      </c>
      <c r="G1444" s="52" t="s">
        <v>231</v>
      </c>
      <c r="H1444" s="48">
        <f>Source!AV851</f>
        <v>1.0469999999999999</v>
      </c>
      <c r="I1444" s="53">
        <f>Source!R850</f>
        <v>1.03</v>
      </c>
      <c r="J1444" s="48">
        <f>IF(Source!BS851&lt;&gt; 0, Source!BS851, 1)</f>
        <v>56.35</v>
      </c>
      <c r="K1444" s="53">
        <f>Source!R851</f>
        <v>58.04</v>
      </c>
    </row>
    <row r="1445" spans="1:29" ht="14.5" x14ac:dyDescent="0.25">
      <c r="A1445" s="47"/>
      <c r="B1445" s="47"/>
      <c r="C1445" s="47" t="s">
        <v>2594</v>
      </c>
      <c r="D1445" s="49"/>
      <c r="E1445" s="48"/>
      <c r="F1445" s="51">
        <f>Source!AL850</f>
        <v>16.46</v>
      </c>
      <c r="G1445" s="52" t="s">
        <v>3</v>
      </c>
      <c r="H1445" s="48">
        <f>Source!AW851</f>
        <v>1</v>
      </c>
      <c r="I1445" s="51">
        <f>Source!P850</f>
        <v>12.84</v>
      </c>
      <c r="J1445" s="48">
        <f>IF(Source!BC851&lt;&gt; 0, Source!BC851, 1)</f>
        <v>7.31</v>
      </c>
      <c r="K1445" s="51">
        <f>Source!P851</f>
        <v>93.86</v>
      </c>
    </row>
    <row r="1446" spans="1:29" ht="42" x14ac:dyDescent="0.25">
      <c r="A1446" s="47" t="s">
        <v>1085</v>
      </c>
      <c r="B1446" s="47" t="str">
        <f>Source!F852</f>
        <v>1.21-5-1500</v>
      </c>
      <c r="C1446" s="47" t="s">
        <v>1087</v>
      </c>
      <c r="D1446" s="49" t="str">
        <f>Source!H852</f>
        <v>шт.</v>
      </c>
      <c r="E1446" s="48">
        <f>Source!I852</f>
        <v>26.000000000000004</v>
      </c>
      <c r="F1446" s="51">
        <f>Source!AK852</f>
        <v>437.14</v>
      </c>
      <c r="G1446" s="52" t="s">
        <v>3</v>
      </c>
      <c r="H1446" s="48">
        <f>Source!AW853</f>
        <v>1</v>
      </c>
      <c r="I1446" s="51">
        <f>Source!O852</f>
        <v>11365.64</v>
      </c>
      <c r="J1446" s="48">
        <f>IF(Source!BC853&lt;&gt; 0, Source!BC853, 1)</f>
        <v>4.91</v>
      </c>
      <c r="K1446" s="51">
        <f>Source!O853</f>
        <v>55805.29</v>
      </c>
      <c r="Q1446">
        <f>Source!X852</f>
        <v>0</v>
      </c>
      <c r="R1446">
        <f>Source!X853</f>
        <v>0</v>
      </c>
      <c r="S1446">
        <f>Source!Y852</f>
        <v>0</v>
      </c>
      <c r="T1446">
        <f>Source!Y853</f>
        <v>0</v>
      </c>
      <c r="U1446">
        <f>ROUND((175/100)*ROUND(Source!R852, 2), 2)</f>
        <v>0</v>
      </c>
      <c r="V1446">
        <f>ROUND((0/100)*ROUND(Source!R853, 2), 2)</f>
        <v>0</v>
      </c>
      <c r="AC1446">
        <v>3</v>
      </c>
    </row>
    <row r="1447" spans="1:29" ht="42" x14ac:dyDescent="0.25">
      <c r="A1447" s="47" t="s">
        <v>1089</v>
      </c>
      <c r="B1447" s="47" t="str">
        <f>Source!F854</f>
        <v>1.1-1-8008</v>
      </c>
      <c r="C1447" s="47" t="s">
        <v>1091</v>
      </c>
      <c r="D1447" s="49" t="str">
        <f>Source!H854</f>
        <v>т</v>
      </c>
      <c r="E1447" s="48">
        <f>Source!I854</f>
        <v>6.7100000000000005E-4</v>
      </c>
      <c r="F1447" s="51">
        <f>Source!AK854</f>
        <v>33827.69</v>
      </c>
      <c r="G1447" s="52" t="s">
        <v>3</v>
      </c>
      <c r="H1447" s="48">
        <f>Source!AW855</f>
        <v>1</v>
      </c>
      <c r="I1447" s="51">
        <f>Source!O854</f>
        <v>22.7</v>
      </c>
      <c r="J1447" s="48">
        <f>IF(Source!BC855&lt;&gt; 0, Source!BC855, 1)</f>
        <v>4.9000000000000004</v>
      </c>
      <c r="K1447" s="51">
        <f>Source!O855</f>
        <v>111.23</v>
      </c>
      <c r="Q1447">
        <f>Source!X854</f>
        <v>0</v>
      </c>
      <c r="R1447">
        <f>Source!X855</f>
        <v>0</v>
      </c>
      <c r="S1447">
        <f>Source!Y854</f>
        <v>0</v>
      </c>
      <c r="T1447">
        <f>Source!Y855</f>
        <v>0</v>
      </c>
      <c r="U1447">
        <f>ROUND((175/100)*ROUND(Source!R854, 2), 2)</f>
        <v>0</v>
      </c>
      <c r="V1447">
        <f>ROUND((0/100)*ROUND(Source!R855, 2), 2)</f>
        <v>0</v>
      </c>
      <c r="AC1447">
        <v>3</v>
      </c>
    </row>
    <row r="1448" spans="1:29" ht="14.5" x14ac:dyDescent="0.25">
      <c r="A1448" s="47"/>
      <c r="B1448" s="47"/>
      <c r="C1448" s="47" t="s">
        <v>2585</v>
      </c>
      <c r="D1448" s="49" t="s">
        <v>2586</v>
      </c>
      <c r="E1448" s="48">
        <f>Source!BZ851</f>
        <v>97</v>
      </c>
      <c r="F1448" s="51"/>
      <c r="G1448" s="50"/>
      <c r="H1448" s="48"/>
      <c r="I1448" s="51">
        <f>SUM(Q1440:Q1447)</f>
        <v>78.89</v>
      </c>
      <c r="J1448" s="48">
        <f>Source!AT851</f>
        <v>97</v>
      </c>
      <c r="K1448" s="51">
        <f>SUM(R1440:R1447)</f>
        <v>4445.46</v>
      </c>
    </row>
    <row r="1449" spans="1:29" ht="14.5" x14ac:dyDescent="0.25">
      <c r="A1449" s="47"/>
      <c r="B1449" s="47"/>
      <c r="C1449" s="47" t="s">
        <v>2587</v>
      </c>
      <c r="D1449" s="49" t="s">
        <v>2586</v>
      </c>
      <c r="E1449" s="48">
        <f>Source!CA851</f>
        <v>51</v>
      </c>
      <c r="F1449" s="51"/>
      <c r="G1449" s="50"/>
      <c r="H1449" s="48"/>
      <c r="I1449" s="51">
        <f>SUM(S1440:S1448)</f>
        <v>41.48</v>
      </c>
      <c r="J1449" s="48">
        <f>Source!AU851</f>
        <v>51</v>
      </c>
      <c r="K1449" s="51">
        <f>SUM(T1440:T1448)</f>
        <v>2337.3000000000002</v>
      </c>
    </row>
    <row r="1450" spans="1:29" ht="14.5" x14ac:dyDescent="0.25">
      <c r="A1450" s="54"/>
      <c r="B1450" s="54"/>
      <c r="C1450" s="54" t="s">
        <v>2588</v>
      </c>
      <c r="D1450" s="55" t="s">
        <v>2589</v>
      </c>
      <c r="E1450" s="56">
        <f>Source!AQ850</f>
        <v>7.27</v>
      </c>
      <c r="F1450" s="57"/>
      <c r="G1450" s="58" t="s">
        <v>231</v>
      </c>
      <c r="H1450" s="56">
        <f>Source!AV851</f>
        <v>1.0469999999999999</v>
      </c>
      <c r="I1450" s="57">
        <f>Source!U850</f>
        <v>7.1245418399999982</v>
      </c>
      <c r="J1450" s="56"/>
      <c r="K1450" s="57"/>
    </row>
    <row r="1451" spans="1:29" ht="14" x14ac:dyDescent="0.25">
      <c r="C1451" s="59" t="s">
        <v>2590</v>
      </c>
      <c r="H1451" s="60">
        <f>I1442+I1443+I1445+I1448+I1449+SUM(I1446:I1447)-SUMIF(AC1446:AC1447, 5, I1446:I1447)-SUMIF(AC1446:AC1447, 6, I1446:I1447)</f>
        <v>11607.48</v>
      </c>
      <c r="I1451" s="60"/>
      <c r="J1451" s="60">
        <f>K1442+K1443+K1445+K1448+K1449+SUM(K1446:K1447)-SUMIF(AC1446:AC1447, 5, K1446:K1447)-SUMIF(AC1446:AC1447, 6, K1446:K1447)</f>
        <v>67425.98000000001</v>
      </c>
      <c r="K1451" s="60"/>
    </row>
    <row r="1452" spans="1:29" ht="14" hidden="1" x14ac:dyDescent="0.25">
      <c r="C1452" s="59" t="s">
        <v>2591</v>
      </c>
      <c r="H1452" s="62">
        <f>SUMIF(AC1446:AC1447, 5, I1446:I1447)+SUMIF(AC1446:AC1447, 6, I1446:I1447)</f>
        <v>0</v>
      </c>
      <c r="I1452" s="62"/>
      <c r="J1452" s="62">
        <f>SUMIF(AC1446:AC1447, 5, K1446:K1447)+SUMIF(AC1446:AC1447, 6, K1446:K1447)</f>
        <v>0</v>
      </c>
      <c r="K1452" s="62"/>
    </row>
    <row r="1453" spans="1:29" ht="14" x14ac:dyDescent="0.25">
      <c r="C1453" s="59" t="s">
        <v>2592</v>
      </c>
      <c r="H1453" s="62">
        <f>I1442+I1443+I1445+I1448+I1449+SUM(I1446:I1447)</f>
        <v>11607.48</v>
      </c>
      <c r="I1453" s="62"/>
      <c r="J1453" s="62">
        <f>K1442+K1443+K1445+K1448+K1449+SUM(K1446:K1447)</f>
        <v>67425.98000000001</v>
      </c>
      <c r="K1453" s="62"/>
      <c r="O1453" s="63">
        <f>I1442+I1443+I1445+I1448+I1449+SUM(I1446:I1447)</f>
        <v>11607.48</v>
      </c>
      <c r="P1453" s="63">
        <f>K1442+K1443+K1445+K1448+K1449+SUM(K1446:K1447)</f>
        <v>67425.98000000001</v>
      </c>
    </row>
    <row r="1455" spans="1:29" ht="56" x14ac:dyDescent="0.25">
      <c r="A1455" s="47">
        <v>234</v>
      </c>
      <c r="B1455" s="47" t="str">
        <f>Source!F856</f>
        <v>4.8-331-2</v>
      </c>
      <c r="C1455" s="47" t="s">
        <v>1027</v>
      </c>
      <c r="D1455" s="49" t="str">
        <f>Source!H856</f>
        <v>100 М ТРАССЫ</v>
      </c>
      <c r="E1455" s="48">
        <f>Source!I856</f>
        <v>0.69</v>
      </c>
      <c r="F1455" s="51"/>
      <c r="G1455" s="50"/>
      <c r="H1455" s="48"/>
      <c r="I1455" s="51"/>
      <c r="J1455" s="48"/>
      <c r="K1455" s="51"/>
      <c r="Q1455">
        <f>Source!X856</f>
        <v>174.38</v>
      </c>
      <c r="R1455">
        <f>Source!X857</f>
        <v>9826.14</v>
      </c>
      <c r="S1455">
        <f>Source!Y856</f>
        <v>91.68</v>
      </c>
      <c r="T1455">
        <f>Source!Y857</f>
        <v>5166.32</v>
      </c>
      <c r="U1455">
        <f>ROUND((175/100)*ROUND(Source!R856, 2), 2)</f>
        <v>1.82</v>
      </c>
      <c r="V1455">
        <f>ROUND((0/100)*ROUND(Source!R857, 2), 2)</f>
        <v>0</v>
      </c>
      <c r="AC1455">
        <v>0</v>
      </c>
    </row>
    <row r="1456" spans="1:29" x14ac:dyDescent="0.25">
      <c r="C1456" s="64" t="str">
        <f>"Объем: "&amp;Source!I856&amp;"=69/"&amp;"100"</f>
        <v>Объем: 0,69=69/100</v>
      </c>
    </row>
    <row r="1457" spans="1:29" ht="14.5" x14ac:dyDescent="0.25">
      <c r="A1457" s="47"/>
      <c r="B1457" s="47"/>
      <c r="C1457" s="47" t="s">
        <v>2581</v>
      </c>
      <c r="D1457" s="49"/>
      <c r="E1457" s="48"/>
      <c r="F1457" s="51">
        <f>Source!AO856</f>
        <v>206.17</v>
      </c>
      <c r="G1457" s="52" t="s">
        <v>231</v>
      </c>
      <c r="H1457" s="48">
        <f>Source!AV857</f>
        <v>1.0469999999999999</v>
      </c>
      <c r="I1457" s="51">
        <f>Source!S856</f>
        <v>178.73</v>
      </c>
      <c r="J1457" s="48">
        <f>IF(Source!BA857&lt;&gt; 0, Source!BA857, 1)</f>
        <v>56.35</v>
      </c>
      <c r="K1457" s="51">
        <f>Source!S857</f>
        <v>10071.44</v>
      </c>
    </row>
    <row r="1458" spans="1:29" ht="14.5" x14ac:dyDescent="0.25">
      <c r="A1458" s="47"/>
      <c r="B1458" s="47"/>
      <c r="C1458" s="47" t="s">
        <v>2583</v>
      </c>
      <c r="D1458" s="49"/>
      <c r="E1458" s="48"/>
      <c r="F1458" s="51">
        <f>Source!AM856</f>
        <v>6.67</v>
      </c>
      <c r="G1458" s="52" t="s">
        <v>231</v>
      </c>
      <c r="H1458" s="48">
        <f>Source!AV857</f>
        <v>1.0469999999999999</v>
      </c>
      <c r="I1458" s="51">
        <f>Source!Q856</f>
        <v>5.78</v>
      </c>
      <c r="J1458" s="48">
        <f>IF(Source!BB857&lt;&gt; 0, Source!BB857, 1)</f>
        <v>18.96</v>
      </c>
      <c r="K1458" s="51">
        <f>Source!Q857</f>
        <v>109.59</v>
      </c>
    </row>
    <row r="1459" spans="1:29" ht="14.5" x14ac:dyDescent="0.25">
      <c r="A1459" s="47"/>
      <c r="B1459" s="47"/>
      <c r="C1459" s="47" t="s">
        <v>2584</v>
      </c>
      <c r="D1459" s="49"/>
      <c r="E1459" s="48"/>
      <c r="F1459" s="51">
        <f>Source!AN856</f>
        <v>1.2</v>
      </c>
      <c r="G1459" s="52" t="s">
        <v>231</v>
      </c>
      <c r="H1459" s="48">
        <f>Source!AV857</f>
        <v>1.0469999999999999</v>
      </c>
      <c r="I1459" s="53">
        <f>Source!R856</f>
        <v>1.04</v>
      </c>
      <c r="J1459" s="48">
        <f>IF(Source!BS857&lt;&gt; 0, Source!BS857, 1)</f>
        <v>56.35</v>
      </c>
      <c r="K1459" s="53">
        <f>Source!R857</f>
        <v>58.6</v>
      </c>
    </row>
    <row r="1460" spans="1:29" ht="14.5" x14ac:dyDescent="0.25">
      <c r="A1460" s="47"/>
      <c r="B1460" s="47"/>
      <c r="C1460" s="47" t="s">
        <v>2594</v>
      </c>
      <c r="D1460" s="49"/>
      <c r="E1460" s="48"/>
      <c r="F1460" s="51">
        <f>Source!AL856</f>
        <v>11.34</v>
      </c>
      <c r="G1460" s="52" t="s">
        <v>3</v>
      </c>
      <c r="H1460" s="48">
        <f>Source!AW857</f>
        <v>1</v>
      </c>
      <c r="I1460" s="51">
        <f>Source!P856</f>
        <v>7.82</v>
      </c>
      <c r="J1460" s="48">
        <f>IF(Source!BC857&lt;&gt; 0, Source!BC857, 1)</f>
        <v>8.24</v>
      </c>
      <c r="K1460" s="51">
        <f>Source!P857</f>
        <v>64.44</v>
      </c>
    </row>
    <row r="1461" spans="1:29" ht="56" x14ac:dyDescent="0.25">
      <c r="A1461" s="47" t="s">
        <v>1095</v>
      </c>
      <c r="B1461" s="47" t="str">
        <f>Source!F858</f>
        <v>1.21-5-1828</v>
      </c>
      <c r="C1461" s="47" t="s">
        <v>1097</v>
      </c>
      <c r="D1461" s="49" t="str">
        <f>Source!H858</f>
        <v>шт.</v>
      </c>
      <c r="E1461" s="48">
        <f>Source!I858</f>
        <v>23</v>
      </c>
      <c r="F1461" s="51">
        <f>Source!AK858</f>
        <v>1345.43</v>
      </c>
      <c r="G1461" s="52" t="s">
        <v>3</v>
      </c>
      <c r="H1461" s="48">
        <f>Source!AW859</f>
        <v>1</v>
      </c>
      <c r="I1461" s="51">
        <f>Source!O858</f>
        <v>30944.89</v>
      </c>
      <c r="J1461" s="48">
        <f>IF(Source!BC859&lt;&gt; 0, Source!BC859, 1)</f>
        <v>5.74</v>
      </c>
      <c r="K1461" s="51">
        <f>Source!O859</f>
        <v>177623.67</v>
      </c>
      <c r="Q1461">
        <f>Source!X858</f>
        <v>0</v>
      </c>
      <c r="R1461">
        <f>Source!X859</f>
        <v>0</v>
      </c>
      <c r="S1461">
        <f>Source!Y858</f>
        <v>0</v>
      </c>
      <c r="T1461">
        <f>Source!Y859</f>
        <v>0</v>
      </c>
      <c r="U1461">
        <f>ROUND((175/100)*ROUND(Source!R858, 2), 2)</f>
        <v>0</v>
      </c>
      <c r="V1461">
        <f>ROUND((0/100)*ROUND(Source!R859, 2), 2)</f>
        <v>0</v>
      </c>
      <c r="AC1461">
        <v>3</v>
      </c>
    </row>
    <row r="1462" spans="1:29" ht="56" x14ac:dyDescent="0.25">
      <c r="A1462" s="47" t="s">
        <v>1099</v>
      </c>
      <c r="B1462" s="47" t="str">
        <f>Source!F860</f>
        <v>1.7-5-281</v>
      </c>
      <c r="C1462" s="47" t="s">
        <v>1035</v>
      </c>
      <c r="D1462" s="49" t="str">
        <f>Source!H860</f>
        <v>100 шт.</v>
      </c>
      <c r="E1462" s="48">
        <f>Source!I860</f>
        <v>66</v>
      </c>
      <c r="F1462" s="51">
        <f>Source!AK860</f>
        <v>38.700000000000003</v>
      </c>
      <c r="G1462" s="52" t="s">
        <v>3</v>
      </c>
      <c r="H1462" s="48">
        <f>Source!AW861</f>
        <v>1</v>
      </c>
      <c r="I1462" s="51">
        <f>Source!O860</f>
        <v>2554.1999999999998</v>
      </c>
      <c r="J1462" s="48">
        <f>IF(Source!BC861&lt;&gt; 0, Source!BC861, 1)</f>
        <v>8.66</v>
      </c>
      <c r="K1462" s="51">
        <f>Source!O861</f>
        <v>22119.37</v>
      </c>
      <c r="Q1462">
        <f>Source!X860</f>
        <v>0</v>
      </c>
      <c r="R1462">
        <f>Source!X861</f>
        <v>0</v>
      </c>
      <c r="S1462">
        <f>Source!Y860</f>
        <v>0</v>
      </c>
      <c r="T1462">
        <f>Source!Y861</f>
        <v>0</v>
      </c>
      <c r="U1462">
        <f>ROUND((175/100)*ROUND(Source!R860, 2), 2)</f>
        <v>0</v>
      </c>
      <c r="V1462">
        <f>ROUND((0/100)*ROUND(Source!R861, 2), 2)</f>
        <v>0</v>
      </c>
      <c r="AC1462">
        <v>3</v>
      </c>
    </row>
    <row r="1463" spans="1:29" ht="14.5" x14ac:dyDescent="0.25">
      <c r="A1463" s="47"/>
      <c r="B1463" s="47"/>
      <c r="C1463" s="47" t="s">
        <v>2585</v>
      </c>
      <c r="D1463" s="49" t="s">
        <v>2586</v>
      </c>
      <c r="E1463" s="48">
        <f>Source!BZ857</f>
        <v>97</v>
      </c>
      <c r="F1463" s="51"/>
      <c r="G1463" s="50"/>
      <c r="H1463" s="48"/>
      <c r="I1463" s="51">
        <f>SUM(Q1455:Q1462)</f>
        <v>174.38</v>
      </c>
      <c r="J1463" s="48">
        <f>Source!AT857</f>
        <v>97</v>
      </c>
      <c r="K1463" s="51">
        <f>SUM(R1455:R1462)</f>
        <v>9826.14</v>
      </c>
    </row>
    <row r="1464" spans="1:29" ht="14.5" x14ac:dyDescent="0.25">
      <c r="A1464" s="47"/>
      <c r="B1464" s="47"/>
      <c r="C1464" s="47" t="s">
        <v>2587</v>
      </c>
      <c r="D1464" s="49" t="s">
        <v>2586</v>
      </c>
      <c r="E1464" s="48">
        <f>Source!CA857</f>
        <v>51</v>
      </c>
      <c r="F1464" s="51"/>
      <c r="G1464" s="50"/>
      <c r="H1464" s="48"/>
      <c r="I1464" s="51">
        <f>SUM(S1455:S1463)</f>
        <v>91.68</v>
      </c>
      <c r="J1464" s="48">
        <f>Source!AU857</f>
        <v>51</v>
      </c>
      <c r="K1464" s="51">
        <f>SUM(T1455:T1463)</f>
        <v>5166.32</v>
      </c>
    </row>
    <row r="1465" spans="1:29" ht="14.5" x14ac:dyDescent="0.25">
      <c r="A1465" s="54"/>
      <c r="B1465" s="54"/>
      <c r="C1465" s="54" t="s">
        <v>2588</v>
      </c>
      <c r="D1465" s="55" t="s">
        <v>2589</v>
      </c>
      <c r="E1465" s="56">
        <f>Source!AQ856</f>
        <v>18.14</v>
      </c>
      <c r="F1465" s="57"/>
      <c r="G1465" s="58" t="s">
        <v>231</v>
      </c>
      <c r="H1465" s="56">
        <f>Source!AV857</f>
        <v>1.0469999999999999</v>
      </c>
      <c r="I1465" s="57">
        <f>Source!U856</f>
        <v>15.725856239999999</v>
      </c>
      <c r="J1465" s="56"/>
      <c r="K1465" s="57"/>
    </row>
    <row r="1466" spans="1:29" ht="14" x14ac:dyDescent="0.25">
      <c r="C1466" s="59" t="s">
        <v>2590</v>
      </c>
      <c r="H1466" s="60">
        <f>I1457+I1458+I1460+I1463+I1464+SUM(I1461:I1462)-SUMIF(AC1461:AC1462, 5, I1461:I1462)-SUMIF(AC1461:AC1462, 6, I1461:I1462)</f>
        <v>33957.479999999996</v>
      </c>
      <c r="I1466" s="60"/>
      <c r="J1466" s="60">
        <f>K1457+K1458+K1460+K1463+K1464+SUM(K1461:K1462)-SUMIF(AC1461:AC1462, 5, K1461:K1462)-SUMIF(AC1461:AC1462, 6, K1461:K1462)</f>
        <v>224980.97</v>
      </c>
      <c r="K1466" s="60"/>
    </row>
    <row r="1467" spans="1:29" ht="14" hidden="1" x14ac:dyDescent="0.25">
      <c r="C1467" s="59" t="s">
        <v>2591</v>
      </c>
      <c r="H1467" s="62">
        <f>SUMIF(AC1461:AC1462, 5, I1461:I1462)+SUMIF(AC1461:AC1462, 6, I1461:I1462)</f>
        <v>0</v>
      </c>
      <c r="I1467" s="62"/>
      <c r="J1467" s="62">
        <f>SUMIF(AC1461:AC1462, 5, K1461:K1462)+SUMIF(AC1461:AC1462, 6, K1461:K1462)</f>
        <v>0</v>
      </c>
      <c r="K1467" s="62"/>
    </row>
    <row r="1468" spans="1:29" ht="14" x14ac:dyDescent="0.25">
      <c r="C1468" s="59" t="s">
        <v>2592</v>
      </c>
      <c r="H1468" s="62">
        <f>I1457+I1458+I1460+I1463+I1464+SUM(I1461:I1462)</f>
        <v>33957.479999999996</v>
      </c>
      <c r="I1468" s="62"/>
      <c r="J1468" s="62">
        <f>K1457+K1458+K1460+K1463+K1464+SUM(K1461:K1462)</f>
        <v>224980.97</v>
      </c>
      <c r="K1468" s="62"/>
      <c r="O1468" s="63">
        <f>I1457+I1458+I1460+I1463+I1464+SUM(I1461:I1462)</f>
        <v>33957.479999999996</v>
      </c>
      <c r="P1468" s="63">
        <f>K1457+K1458+K1460+K1463+K1464+SUM(K1461:K1462)</f>
        <v>224980.97</v>
      </c>
    </row>
    <row r="1470" spans="1:29" ht="56" x14ac:dyDescent="0.25">
      <c r="A1470" s="47">
        <v>235</v>
      </c>
      <c r="B1470" s="47" t="str">
        <f>Source!F862</f>
        <v>1.7-5-283</v>
      </c>
      <c r="C1470" s="47" t="s">
        <v>1039</v>
      </c>
      <c r="D1470" s="49" t="str">
        <f>Source!H862</f>
        <v>100 шт.</v>
      </c>
      <c r="E1470" s="48">
        <f>Source!I862</f>
        <v>0.66</v>
      </c>
      <c r="F1470" s="51">
        <f>Source!AL862</f>
        <v>33.17</v>
      </c>
      <c r="G1470" s="52" t="s">
        <v>3</v>
      </c>
      <c r="H1470" s="48">
        <f>Source!AW863</f>
        <v>1</v>
      </c>
      <c r="I1470" s="51">
        <f>Source!P862</f>
        <v>21.89</v>
      </c>
      <c r="J1470" s="48">
        <f>IF(Source!BC863&lt;&gt; 0, Source!BC863, 1)</f>
        <v>8.9</v>
      </c>
      <c r="K1470" s="51">
        <f>Source!P863</f>
        <v>194.82</v>
      </c>
      <c r="Q1470">
        <f>Source!X862</f>
        <v>0</v>
      </c>
      <c r="R1470">
        <f>Source!X863</f>
        <v>0</v>
      </c>
      <c r="S1470">
        <f>Source!Y862</f>
        <v>0</v>
      </c>
      <c r="T1470">
        <f>Source!Y863</f>
        <v>0</v>
      </c>
      <c r="U1470">
        <f>ROUND((175/100)*ROUND(Source!R862, 2), 2)</f>
        <v>0</v>
      </c>
      <c r="V1470">
        <f>ROUND((0/100)*ROUND(Source!R863, 2), 2)</f>
        <v>0</v>
      </c>
      <c r="AC1470">
        <v>3</v>
      </c>
    </row>
    <row r="1471" spans="1:29" x14ac:dyDescent="0.25">
      <c r="A1471" s="79"/>
      <c r="B1471" s="79"/>
      <c r="C1471" s="80" t="str">
        <f>"Объем: "&amp;Source!I862&amp;"=66/"&amp;"100"</f>
        <v>Объем: 0,66=66/100</v>
      </c>
      <c r="D1471" s="79"/>
      <c r="E1471" s="79"/>
      <c r="F1471" s="79"/>
      <c r="G1471" s="79"/>
      <c r="H1471" s="79"/>
      <c r="I1471" s="79"/>
      <c r="J1471" s="79"/>
      <c r="K1471" s="79"/>
    </row>
    <row r="1472" spans="1:29" ht="14" x14ac:dyDescent="0.25">
      <c r="C1472" s="59" t="s">
        <v>2592</v>
      </c>
      <c r="H1472" s="60">
        <f>I1470+0</f>
        <v>21.89</v>
      </c>
      <c r="I1472" s="60"/>
      <c r="J1472" s="60">
        <f>K1470+0</f>
        <v>194.82</v>
      </c>
      <c r="K1472" s="60"/>
      <c r="O1472" s="63">
        <f>I1470+0</f>
        <v>21.89</v>
      </c>
      <c r="P1472" s="63">
        <f>K1470+0</f>
        <v>194.82</v>
      </c>
    </row>
    <row r="1474" spans="1:29" ht="41" x14ac:dyDescent="0.25">
      <c r="A1474" s="54">
        <v>236</v>
      </c>
      <c r="B1474" s="54" t="str">
        <f>Source!F864</f>
        <v>КА, п.124</v>
      </c>
      <c r="C1474" s="54" t="s">
        <v>2723</v>
      </c>
      <c r="D1474" s="55" t="str">
        <f>Source!H864</f>
        <v>ШТ</v>
      </c>
      <c r="E1474" s="56">
        <f>Source!I864</f>
        <v>48</v>
      </c>
      <c r="F1474" s="57">
        <f>Source!AL864</f>
        <v>39.6</v>
      </c>
      <c r="G1474" s="58" t="s">
        <v>3</v>
      </c>
      <c r="H1474" s="56">
        <f>Source!AW865</f>
        <v>1</v>
      </c>
      <c r="I1474" s="57">
        <f>Source!P864</f>
        <v>1900.8</v>
      </c>
      <c r="J1474" s="56">
        <f>IF(Source!BC865&lt;&gt; 0, Source!BC865, 1)</f>
        <v>9.84</v>
      </c>
      <c r="K1474" s="57">
        <f>Source!P865</f>
        <v>18703.87</v>
      </c>
      <c r="Q1474">
        <f>Source!X864</f>
        <v>0</v>
      </c>
      <c r="R1474">
        <f>Source!X865</f>
        <v>0</v>
      </c>
      <c r="S1474">
        <f>Source!Y864</f>
        <v>0</v>
      </c>
      <c r="T1474">
        <f>Source!Y865</f>
        <v>0</v>
      </c>
      <c r="U1474">
        <f>ROUND((175/100)*ROUND(Source!R864, 2), 2)</f>
        <v>0</v>
      </c>
      <c r="V1474">
        <f>ROUND((0/100)*ROUND(Source!R865, 2), 2)</f>
        <v>0</v>
      </c>
      <c r="AC1474">
        <v>3</v>
      </c>
    </row>
    <row r="1475" spans="1:29" ht="14" x14ac:dyDescent="0.25">
      <c r="C1475" s="59" t="s">
        <v>2592</v>
      </c>
      <c r="H1475" s="60">
        <f>I1474+0</f>
        <v>1900.8</v>
      </c>
      <c r="I1475" s="60"/>
      <c r="J1475" s="60">
        <f>K1474+0</f>
        <v>18703.87</v>
      </c>
      <c r="K1475" s="60"/>
      <c r="O1475" s="63">
        <f>I1474+0</f>
        <v>1900.8</v>
      </c>
      <c r="P1475" s="63">
        <f>K1474+0</f>
        <v>18703.87</v>
      </c>
    </row>
    <row r="1477" spans="1:29" ht="27" x14ac:dyDescent="0.25">
      <c r="A1477" s="54">
        <v>237</v>
      </c>
      <c r="B1477" s="54" t="str">
        <f>Source!F866</f>
        <v>КА, п.125</v>
      </c>
      <c r="C1477" s="54" t="s">
        <v>2724</v>
      </c>
      <c r="D1477" s="55" t="str">
        <f>Source!H866</f>
        <v>ШТ</v>
      </c>
      <c r="E1477" s="56">
        <f>Source!I866</f>
        <v>96</v>
      </c>
      <c r="F1477" s="57">
        <f>Source!AL866</f>
        <v>21.540000000000003</v>
      </c>
      <c r="G1477" s="58" t="s">
        <v>3</v>
      </c>
      <c r="H1477" s="56">
        <f>Source!AW867</f>
        <v>1</v>
      </c>
      <c r="I1477" s="57">
        <f>Source!P866</f>
        <v>2067.84</v>
      </c>
      <c r="J1477" s="56">
        <f>IF(Source!BC867&lt;&gt; 0, Source!BC867, 1)</f>
        <v>9.84</v>
      </c>
      <c r="K1477" s="57">
        <f>Source!P867</f>
        <v>20347.55</v>
      </c>
      <c r="Q1477">
        <f>Source!X866</f>
        <v>0</v>
      </c>
      <c r="R1477">
        <f>Source!X867</f>
        <v>0</v>
      </c>
      <c r="S1477">
        <f>Source!Y866</f>
        <v>0</v>
      </c>
      <c r="T1477">
        <f>Source!Y867</f>
        <v>0</v>
      </c>
      <c r="U1477">
        <f>ROUND((175/100)*ROUND(Source!R866, 2), 2)</f>
        <v>0</v>
      </c>
      <c r="V1477">
        <f>ROUND((0/100)*ROUND(Source!R867, 2), 2)</f>
        <v>0</v>
      </c>
      <c r="AC1477">
        <v>3</v>
      </c>
    </row>
    <row r="1478" spans="1:29" ht="14" x14ac:dyDescent="0.25">
      <c r="C1478" s="59" t="s">
        <v>2592</v>
      </c>
      <c r="H1478" s="60">
        <f>I1477+0</f>
        <v>2067.84</v>
      </c>
      <c r="I1478" s="60"/>
      <c r="J1478" s="60">
        <f>K1477+0</f>
        <v>20347.55</v>
      </c>
      <c r="K1478" s="60"/>
      <c r="O1478" s="63">
        <f>I1477+0</f>
        <v>2067.84</v>
      </c>
      <c r="P1478" s="63">
        <f>K1477+0</f>
        <v>20347.55</v>
      </c>
    </row>
    <row r="1480" spans="1:29" ht="27" x14ac:dyDescent="0.25">
      <c r="A1480" s="54">
        <v>238</v>
      </c>
      <c r="B1480" s="54" t="str">
        <f>Source!F868</f>
        <v>КА, п.126</v>
      </c>
      <c r="C1480" s="54" t="s">
        <v>2725</v>
      </c>
      <c r="D1480" s="55" t="str">
        <f>Source!H868</f>
        <v>ШТ</v>
      </c>
      <c r="E1480" s="56">
        <f>Source!I868</f>
        <v>192</v>
      </c>
      <c r="F1480" s="57">
        <f>Source!AL868</f>
        <v>0.36</v>
      </c>
      <c r="G1480" s="58" t="s">
        <v>3</v>
      </c>
      <c r="H1480" s="56">
        <f>Source!AW869</f>
        <v>1</v>
      </c>
      <c r="I1480" s="57">
        <f>Source!P868</f>
        <v>69.12</v>
      </c>
      <c r="J1480" s="56">
        <f>IF(Source!BC869&lt;&gt; 0, Source!BC869, 1)</f>
        <v>9.84</v>
      </c>
      <c r="K1480" s="57">
        <f>Source!P869</f>
        <v>680.14</v>
      </c>
      <c r="Q1480">
        <f>Source!X868</f>
        <v>0</v>
      </c>
      <c r="R1480">
        <f>Source!X869</f>
        <v>0</v>
      </c>
      <c r="S1480">
        <f>Source!Y868</f>
        <v>0</v>
      </c>
      <c r="T1480">
        <f>Source!Y869</f>
        <v>0</v>
      </c>
      <c r="U1480">
        <f>ROUND((175/100)*ROUND(Source!R868, 2), 2)</f>
        <v>0</v>
      </c>
      <c r="V1480">
        <f>ROUND((0/100)*ROUND(Source!R869, 2), 2)</f>
        <v>0</v>
      </c>
      <c r="AC1480">
        <v>3</v>
      </c>
    </row>
    <row r="1481" spans="1:29" ht="14" x14ac:dyDescent="0.25">
      <c r="C1481" s="59" t="s">
        <v>2592</v>
      </c>
      <c r="H1481" s="60">
        <f>I1480+0</f>
        <v>69.12</v>
      </c>
      <c r="I1481" s="60"/>
      <c r="J1481" s="60">
        <f>K1480+0</f>
        <v>680.14</v>
      </c>
      <c r="K1481" s="60"/>
      <c r="O1481" s="63">
        <f>I1480+0</f>
        <v>69.12</v>
      </c>
      <c r="P1481" s="63">
        <f>K1480+0</f>
        <v>680.14</v>
      </c>
    </row>
    <row r="1483" spans="1:29" ht="56" x14ac:dyDescent="0.25">
      <c r="A1483" s="47">
        <v>239</v>
      </c>
      <c r="B1483" s="47" t="str">
        <f>Source!F870</f>
        <v>1.7-5-283</v>
      </c>
      <c r="C1483" s="47" t="s">
        <v>1039</v>
      </c>
      <c r="D1483" s="49" t="str">
        <f>Source!H870</f>
        <v>100 шт.</v>
      </c>
      <c r="E1483" s="48">
        <f>Source!I870</f>
        <v>0.96</v>
      </c>
      <c r="F1483" s="51">
        <f>Source!AL870</f>
        <v>33.17</v>
      </c>
      <c r="G1483" s="52" t="s">
        <v>3</v>
      </c>
      <c r="H1483" s="48">
        <f>Source!AW871</f>
        <v>1</v>
      </c>
      <c r="I1483" s="51">
        <f>Source!P870</f>
        <v>31.84</v>
      </c>
      <c r="J1483" s="48">
        <f>IF(Source!BC871&lt;&gt; 0, Source!BC871, 1)</f>
        <v>8.9</v>
      </c>
      <c r="K1483" s="51">
        <f>Source!P871</f>
        <v>283.38</v>
      </c>
      <c r="Q1483">
        <f>Source!X870</f>
        <v>0</v>
      </c>
      <c r="R1483">
        <f>Source!X871</f>
        <v>0</v>
      </c>
      <c r="S1483">
        <f>Source!Y870</f>
        <v>0</v>
      </c>
      <c r="T1483">
        <f>Source!Y871</f>
        <v>0</v>
      </c>
      <c r="U1483">
        <f>ROUND((175/100)*ROUND(Source!R870, 2), 2)</f>
        <v>0</v>
      </c>
      <c r="V1483">
        <f>ROUND((0/100)*ROUND(Source!R871, 2), 2)</f>
        <v>0</v>
      </c>
      <c r="AC1483">
        <v>3</v>
      </c>
    </row>
    <row r="1484" spans="1:29" x14ac:dyDescent="0.25">
      <c r="A1484" s="79"/>
      <c r="B1484" s="79"/>
      <c r="C1484" s="80" t="str">
        <f>"Объем: "&amp;Source!I870&amp;"=96/"&amp;"100"</f>
        <v>Объем: 0,96=96/100</v>
      </c>
      <c r="D1484" s="79"/>
      <c r="E1484" s="79"/>
      <c r="F1484" s="79"/>
      <c r="G1484" s="79"/>
      <c r="H1484" s="79"/>
      <c r="I1484" s="79"/>
      <c r="J1484" s="79"/>
      <c r="K1484" s="79"/>
    </row>
    <row r="1485" spans="1:29" ht="14" x14ac:dyDescent="0.25">
      <c r="C1485" s="59" t="s">
        <v>2592</v>
      </c>
      <c r="H1485" s="60">
        <f>I1483+0</f>
        <v>31.84</v>
      </c>
      <c r="I1485" s="60"/>
      <c r="J1485" s="60">
        <f>K1483+0</f>
        <v>283.38</v>
      </c>
      <c r="K1485" s="60"/>
      <c r="O1485" s="63">
        <f>I1483+0</f>
        <v>31.84</v>
      </c>
      <c r="P1485" s="63">
        <f>K1483+0</f>
        <v>283.38</v>
      </c>
    </row>
    <row r="1487" spans="1:29" ht="28" x14ac:dyDescent="0.25">
      <c r="A1487" s="47">
        <v>240</v>
      </c>
      <c r="B1487" s="47" t="str">
        <f>Source!F872</f>
        <v>1.7-5-386</v>
      </c>
      <c r="C1487" s="47" t="s">
        <v>1056</v>
      </c>
      <c r="D1487" s="49" t="str">
        <f>Source!H872</f>
        <v>100 шт.</v>
      </c>
      <c r="E1487" s="48">
        <f>Source!I872</f>
        <v>1.92</v>
      </c>
      <c r="F1487" s="51">
        <f>Source!AL872</f>
        <v>51.07</v>
      </c>
      <c r="G1487" s="52" t="s">
        <v>3</v>
      </c>
      <c r="H1487" s="48">
        <f>Source!AW873</f>
        <v>1</v>
      </c>
      <c r="I1487" s="51">
        <f>Source!P872</f>
        <v>98.05</v>
      </c>
      <c r="J1487" s="48">
        <f>IF(Source!BC873&lt;&gt; 0, Source!BC873, 1)</f>
        <v>9.8800000000000008</v>
      </c>
      <c r="K1487" s="51">
        <f>Source!P873</f>
        <v>968.73</v>
      </c>
      <c r="Q1487">
        <f>Source!X872</f>
        <v>0</v>
      </c>
      <c r="R1487">
        <f>Source!X873</f>
        <v>0</v>
      </c>
      <c r="S1487">
        <f>Source!Y872</f>
        <v>0</v>
      </c>
      <c r="T1487">
        <f>Source!Y873</f>
        <v>0</v>
      </c>
      <c r="U1487">
        <f>ROUND((175/100)*ROUND(Source!R872, 2), 2)</f>
        <v>0</v>
      </c>
      <c r="V1487">
        <f>ROUND((0/100)*ROUND(Source!R873, 2), 2)</f>
        <v>0</v>
      </c>
      <c r="AC1487">
        <v>3</v>
      </c>
    </row>
    <row r="1488" spans="1:29" x14ac:dyDescent="0.25">
      <c r="A1488" s="79"/>
      <c r="B1488" s="79"/>
      <c r="C1488" s="80" t="str">
        <f>"Объем: "&amp;Source!I872&amp;"=192/"&amp;"100"</f>
        <v>Объем: 1,92=192/100</v>
      </c>
      <c r="D1488" s="79"/>
      <c r="E1488" s="79"/>
      <c r="F1488" s="79"/>
      <c r="G1488" s="79"/>
      <c r="H1488" s="79"/>
      <c r="I1488" s="79"/>
      <c r="J1488" s="79"/>
      <c r="K1488" s="79"/>
    </row>
    <row r="1489" spans="1:29" ht="14" x14ac:dyDescent="0.25">
      <c r="C1489" s="59" t="s">
        <v>2592</v>
      </c>
      <c r="H1489" s="60">
        <f>I1487+0</f>
        <v>98.05</v>
      </c>
      <c r="I1489" s="60"/>
      <c r="J1489" s="60">
        <f>K1487+0</f>
        <v>968.73</v>
      </c>
      <c r="K1489" s="60"/>
      <c r="O1489" s="63">
        <f>I1487+0</f>
        <v>98.05</v>
      </c>
      <c r="P1489" s="63">
        <f>K1487+0</f>
        <v>968.73</v>
      </c>
    </row>
    <row r="1491" spans="1:29" ht="14.5" x14ac:dyDescent="0.25">
      <c r="A1491" s="47">
        <v>241</v>
      </c>
      <c r="B1491" s="47" t="str">
        <f>Source!F874</f>
        <v>1.1-1-8095</v>
      </c>
      <c r="C1491" s="47" t="s">
        <v>1060</v>
      </c>
      <c r="D1491" s="49" t="str">
        <f>Source!H874</f>
        <v>100 шт.</v>
      </c>
      <c r="E1491" s="48">
        <f>Source!I874</f>
        <v>0.96</v>
      </c>
      <c r="F1491" s="51">
        <f>Source!AL874</f>
        <v>12.52</v>
      </c>
      <c r="G1491" s="52" t="s">
        <v>3</v>
      </c>
      <c r="H1491" s="48">
        <f>Source!AW875</f>
        <v>1</v>
      </c>
      <c r="I1491" s="51">
        <f>Source!P874</f>
        <v>12.02</v>
      </c>
      <c r="J1491" s="48">
        <f>IF(Source!BC875&lt;&gt; 0, Source!BC875, 1)</f>
        <v>3.88</v>
      </c>
      <c r="K1491" s="51">
        <f>Source!P875</f>
        <v>46.64</v>
      </c>
      <c r="Q1491">
        <f>Source!X874</f>
        <v>0</v>
      </c>
      <c r="R1491">
        <f>Source!X875</f>
        <v>0</v>
      </c>
      <c r="S1491">
        <f>Source!Y874</f>
        <v>0</v>
      </c>
      <c r="T1491">
        <f>Source!Y875</f>
        <v>0</v>
      </c>
      <c r="U1491">
        <f>ROUND((175/100)*ROUND(Source!R874, 2), 2)</f>
        <v>0</v>
      </c>
      <c r="V1491">
        <f>ROUND((0/100)*ROUND(Source!R875, 2), 2)</f>
        <v>0</v>
      </c>
      <c r="AC1491">
        <v>3</v>
      </c>
    </row>
    <row r="1492" spans="1:29" x14ac:dyDescent="0.25">
      <c r="A1492" s="79"/>
      <c r="B1492" s="79"/>
      <c r="C1492" s="80" t="str">
        <f>"Объем: "&amp;Source!I874&amp;"=96/"&amp;"100"</f>
        <v>Объем: 0,96=96/100</v>
      </c>
      <c r="D1492" s="79"/>
      <c r="E1492" s="79"/>
      <c r="F1492" s="79"/>
      <c r="G1492" s="79"/>
      <c r="H1492" s="79"/>
      <c r="I1492" s="79"/>
      <c r="J1492" s="79"/>
      <c r="K1492" s="79"/>
    </row>
    <row r="1493" spans="1:29" ht="14" x14ac:dyDescent="0.25">
      <c r="C1493" s="59" t="s">
        <v>2592</v>
      </c>
      <c r="H1493" s="60">
        <f>I1491+0</f>
        <v>12.02</v>
      </c>
      <c r="I1493" s="60"/>
      <c r="J1493" s="60">
        <f>K1491+0</f>
        <v>46.64</v>
      </c>
      <c r="K1493" s="60"/>
      <c r="O1493" s="63">
        <f>I1491+0</f>
        <v>12.02</v>
      </c>
      <c r="P1493" s="63">
        <f>K1491+0</f>
        <v>46.64</v>
      </c>
    </row>
    <row r="1495" spans="1:29" ht="28" x14ac:dyDescent="0.25">
      <c r="A1495" s="47">
        <v>242</v>
      </c>
      <c r="B1495" s="47" t="str">
        <f>Source!F876</f>
        <v>1.7-5-236</v>
      </c>
      <c r="C1495" s="47" t="s">
        <v>1064</v>
      </c>
      <c r="D1495" s="49" t="str">
        <f>Source!H876</f>
        <v>100 шт.</v>
      </c>
      <c r="E1495" s="48">
        <f>Source!I876</f>
        <v>0.96</v>
      </c>
      <c r="F1495" s="51">
        <f>Source!AL876</f>
        <v>687.78</v>
      </c>
      <c r="G1495" s="52" t="s">
        <v>3</v>
      </c>
      <c r="H1495" s="48">
        <f>Source!AW877</f>
        <v>1</v>
      </c>
      <c r="I1495" s="51">
        <f>Source!P876</f>
        <v>660.27</v>
      </c>
      <c r="J1495" s="48">
        <f>IF(Source!BC877&lt;&gt; 0, Source!BC877, 1)</f>
        <v>61.77</v>
      </c>
      <c r="K1495" s="51">
        <f>Source!P877</f>
        <v>40784.879999999997</v>
      </c>
      <c r="Q1495">
        <f>Source!X876</f>
        <v>0</v>
      </c>
      <c r="R1495">
        <f>Source!X877</f>
        <v>0</v>
      </c>
      <c r="S1495">
        <f>Source!Y876</f>
        <v>0</v>
      </c>
      <c r="T1495">
        <f>Source!Y877</f>
        <v>0</v>
      </c>
      <c r="U1495">
        <f>ROUND((175/100)*ROUND(Source!R876, 2), 2)</f>
        <v>0</v>
      </c>
      <c r="V1495">
        <f>ROUND((0/100)*ROUND(Source!R877, 2), 2)</f>
        <v>0</v>
      </c>
      <c r="AC1495">
        <v>3</v>
      </c>
    </row>
    <row r="1496" spans="1:29" x14ac:dyDescent="0.25">
      <c r="A1496" s="79"/>
      <c r="B1496" s="79"/>
      <c r="C1496" s="80" t="str">
        <f>"Объем: "&amp;Source!I876&amp;"=96/"&amp;"100"</f>
        <v>Объем: 0,96=96/100</v>
      </c>
      <c r="D1496" s="79"/>
      <c r="E1496" s="79"/>
      <c r="F1496" s="79"/>
      <c r="G1496" s="79"/>
      <c r="H1496" s="79"/>
      <c r="I1496" s="79"/>
      <c r="J1496" s="79"/>
      <c r="K1496" s="79"/>
    </row>
    <row r="1497" spans="1:29" ht="14" x14ac:dyDescent="0.25">
      <c r="C1497" s="59" t="s">
        <v>2592</v>
      </c>
      <c r="H1497" s="60">
        <f>I1495+0</f>
        <v>660.27</v>
      </c>
      <c r="I1497" s="60"/>
      <c r="J1497" s="60">
        <f>K1495+0</f>
        <v>40784.879999999997</v>
      </c>
      <c r="K1497" s="60"/>
      <c r="O1497" s="63">
        <f>I1495+0</f>
        <v>660.27</v>
      </c>
      <c r="P1497" s="63">
        <f>K1495+0</f>
        <v>40784.879999999997</v>
      </c>
    </row>
    <row r="1499" spans="1:29" ht="28" x14ac:dyDescent="0.25">
      <c r="A1499" s="47">
        <v>243</v>
      </c>
      <c r="B1499" s="47" t="str">
        <f>Source!F878</f>
        <v>1.1-1-4354</v>
      </c>
      <c r="C1499" s="47" t="s">
        <v>1068</v>
      </c>
      <c r="D1499" s="49" t="str">
        <f>Source!H878</f>
        <v>100 шт.</v>
      </c>
      <c r="E1499" s="48">
        <f>Source!I878</f>
        <v>0.96</v>
      </c>
      <c r="F1499" s="51">
        <f>Source!AL878</f>
        <v>58.07</v>
      </c>
      <c r="G1499" s="52" t="s">
        <v>3</v>
      </c>
      <c r="H1499" s="48">
        <f>Source!AW879</f>
        <v>1</v>
      </c>
      <c r="I1499" s="51">
        <f>Source!P878</f>
        <v>55.75</v>
      </c>
      <c r="J1499" s="48">
        <f>IF(Source!BC879&lt;&gt; 0, Source!BC879, 1)</f>
        <v>7.02</v>
      </c>
      <c r="K1499" s="51">
        <f>Source!P879</f>
        <v>391.37</v>
      </c>
      <c r="Q1499">
        <f>Source!X878</f>
        <v>0</v>
      </c>
      <c r="R1499">
        <f>Source!X879</f>
        <v>0</v>
      </c>
      <c r="S1499">
        <f>Source!Y878</f>
        <v>0</v>
      </c>
      <c r="T1499">
        <f>Source!Y879</f>
        <v>0</v>
      </c>
      <c r="U1499">
        <f>ROUND((175/100)*ROUND(Source!R878, 2), 2)</f>
        <v>0</v>
      </c>
      <c r="V1499">
        <f>ROUND((0/100)*ROUND(Source!R879, 2), 2)</f>
        <v>0</v>
      </c>
      <c r="AC1499">
        <v>3</v>
      </c>
    </row>
    <row r="1500" spans="1:29" x14ac:dyDescent="0.25">
      <c r="A1500" s="79"/>
      <c r="B1500" s="79"/>
      <c r="C1500" s="80" t="str">
        <f>"Объем: "&amp;Source!I878&amp;"=96/"&amp;"100"</f>
        <v>Объем: 0,96=96/100</v>
      </c>
      <c r="D1500" s="79"/>
      <c r="E1500" s="79"/>
      <c r="F1500" s="79"/>
      <c r="G1500" s="79"/>
      <c r="H1500" s="79"/>
      <c r="I1500" s="79"/>
      <c r="J1500" s="79"/>
      <c r="K1500" s="79"/>
    </row>
    <row r="1501" spans="1:29" ht="14" x14ac:dyDescent="0.25">
      <c r="C1501" s="59" t="s">
        <v>2592</v>
      </c>
      <c r="H1501" s="60">
        <f>I1499+0</f>
        <v>55.75</v>
      </c>
      <c r="I1501" s="60"/>
      <c r="J1501" s="60">
        <f>K1499+0</f>
        <v>391.37</v>
      </c>
      <c r="K1501" s="60"/>
      <c r="O1501" s="63">
        <f>I1499+0</f>
        <v>55.75</v>
      </c>
      <c r="P1501" s="63">
        <f>K1499+0</f>
        <v>391.37</v>
      </c>
    </row>
    <row r="1503" spans="1:29" ht="56" x14ac:dyDescent="0.25">
      <c r="A1503" s="54">
        <v>244</v>
      </c>
      <c r="B1503" s="54" t="str">
        <f>Source!F880</f>
        <v>1.21-5-2202</v>
      </c>
      <c r="C1503" s="54" t="s">
        <v>1111</v>
      </c>
      <c r="D1503" s="55" t="str">
        <f>Source!H880</f>
        <v>шт.</v>
      </c>
      <c r="E1503" s="56">
        <f>Source!I880</f>
        <v>3</v>
      </c>
      <c r="F1503" s="57">
        <f>Source!AL880</f>
        <v>114.71</v>
      </c>
      <c r="G1503" s="58" t="s">
        <v>3</v>
      </c>
      <c r="H1503" s="56">
        <f>Source!AW881</f>
        <v>1</v>
      </c>
      <c r="I1503" s="57">
        <f>Source!P880</f>
        <v>344.13</v>
      </c>
      <c r="J1503" s="56">
        <f>IF(Source!BC881&lt;&gt; 0, Source!BC881, 1)</f>
        <v>11.25</v>
      </c>
      <c r="K1503" s="57">
        <f>Source!P881</f>
        <v>3871.46</v>
      </c>
      <c r="Q1503">
        <f>Source!X880</f>
        <v>0</v>
      </c>
      <c r="R1503">
        <f>Source!X881</f>
        <v>0</v>
      </c>
      <c r="S1503">
        <f>Source!Y880</f>
        <v>0</v>
      </c>
      <c r="T1503">
        <f>Source!Y881</f>
        <v>0</v>
      </c>
      <c r="U1503">
        <f>ROUND((175/100)*ROUND(Source!R880, 2), 2)</f>
        <v>0</v>
      </c>
      <c r="V1503">
        <f>ROUND((0/100)*ROUND(Source!R881, 2), 2)</f>
        <v>0</v>
      </c>
      <c r="AC1503">
        <v>3</v>
      </c>
    </row>
    <row r="1504" spans="1:29" ht="14" x14ac:dyDescent="0.25">
      <c r="C1504" s="59" t="s">
        <v>2592</v>
      </c>
      <c r="H1504" s="60">
        <f>I1503+0</f>
        <v>344.13</v>
      </c>
      <c r="I1504" s="60"/>
      <c r="J1504" s="60">
        <f>K1503+0</f>
        <v>3871.46</v>
      </c>
      <c r="K1504" s="60"/>
      <c r="O1504" s="63">
        <f>I1503+0</f>
        <v>344.13</v>
      </c>
      <c r="P1504" s="63">
        <f>K1503+0</f>
        <v>3871.46</v>
      </c>
    </row>
    <row r="1506" spans="1:29" ht="56" x14ac:dyDescent="0.25">
      <c r="A1506" s="54">
        <v>245</v>
      </c>
      <c r="B1506" s="54" t="str">
        <f>Source!F882</f>
        <v>1.21-5-2417</v>
      </c>
      <c r="C1506" s="54" t="s">
        <v>1076</v>
      </c>
      <c r="D1506" s="55" t="str">
        <f>Source!H882</f>
        <v>шт.</v>
      </c>
      <c r="E1506" s="56">
        <f>Source!I882</f>
        <v>3</v>
      </c>
      <c r="F1506" s="57">
        <f>Source!AL882</f>
        <v>40.020000000000003</v>
      </c>
      <c r="G1506" s="58" t="s">
        <v>3</v>
      </c>
      <c r="H1506" s="56">
        <f>Source!AW883</f>
        <v>1</v>
      </c>
      <c r="I1506" s="57">
        <f>Source!P882</f>
        <v>120.06</v>
      </c>
      <c r="J1506" s="56">
        <f>IF(Source!BC883&lt;&gt; 0, Source!BC883, 1)</f>
        <v>14.11</v>
      </c>
      <c r="K1506" s="57">
        <f>Source!P883</f>
        <v>1694.05</v>
      </c>
      <c r="Q1506">
        <f>Source!X882</f>
        <v>0</v>
      </c>
      <c r="R1506">
        <f>Source!X883</f>
        <v>0</v>
      </c>
      <c r="S1506">
        <f>Source!Y882</f>
        <v>0</v>
      </c>
      <c r="T1506">
        <f>Source!Y883</f>
        <v>0</v>
      </c>
      <c r="U1506">
        <f>ROUND((175/100)*ROUND(Source!R882, 2), 2)</f>
        <v>0</v>
      </c>
      <c r="V1506">
        <f>ROUND((0/100)*ROUND(Source!R883, 2), 2)</f>
        <v>0</v>
      </c>
      <c r="AC1506">
        <v>3</v>
      </c>
    </row>
    <row r="1507" spans="1:29" ht="14" x14ac:dyDescent="0.25">
      <c r="C1507" s="59" t="s">
        <v>2592</v>
      </c>
      <c r="H1507" s="60">
        <f>I1506+0</f>
        <v>120.06</v>
      </c>
      <c r="I1507" s="60"/>
      <c r="J1507" s="60">
        <f>K1506+0</f>
        <v>1694.05</v>
      </c>
      <c r="K1507" s="60"/>
      <c r="O1507" s="63">
        <f>I1506+0</f>
        <v>120.06</v>
      </c>
      <c r="P1507" s="63">
        <f>K1506+0</f>
        <v>1694.05</v>
      </c>
    </row>
    <row r="1509" spans="1:29" ht="82" x14ac:dyDescent="0.25">
      <c r="A1509" s="54">
        <v>246</v>
      </c>
      <c r="B1509" s="54" t="str">
        <f>Source!F884</f>
        <v>КА, п.128</v>
      </c>
      <c r="C1509" s="54" t="s">
        <v>2727</v>
      </c>
      <c r="D1509" s="55" t="str">
        <f>Source!H884</f>
        <v>КОМПЛ</v>
      </c>
      <c r="E1509" s="56">
        <f>Source!I884</f>
        <v>1</v>
      </c>
      <c r="F1509" s="57">
        <f>Source!AL884</f>
        <v>337.96</v>
      </c>
      <c r="G1509" s="58" t="s">
        <v>3</v>
      </c>
      <c r="H1509" s="56">
        <f>Source!AW885</f>
        <v>1</v>
      </c>
      <c r="I1509" s="57">
        <f>Source!P884</f>
        <v>337.96</v>
      </c>
      <c r="J1509" s="56">
        <f>IF(Source!BC885&lt;&gt; 0, Source!BC885, 1)</f>
        <v>9.84</v>
      </c>
      <c r="K1509" s="57">
        <f>Source!P885</f>
        <v>3325.53</v>
      </c>
      <c r="Q1509">
        <f>Source!X884</f>
        <v>0</v>
      </c>
      <c r="R1509">
        <f>Source!X885</f>
        <v>0</v>
      </c>
      <c r="S1509">
        <f>Source!Y884</f>
        <v>0</v>
      </c>
      <c r="T1509">
        <f>Source!Y885</f>
        <v>0</v>
      </c>
      <c r="U1509">
        <f>ROUND((175/100)*ROUND(Source!R884, 2), 2)</f>
        <v>0</v>
      </c>
      <c r="V1509">
        <f>ROUND((0/100)*ROUND(Source!R885, 2), 2)</f>
        <v>0</v>
      </c>
      <c r="AC1509">
        <v>3</v>
      </c>
    </row>
    <row r="1510" spans="1:29" ht="14" x14ac:dyDescent="0.25">
      <c r="C1510" s="59" t="s">
        <v>2592</v>
      </c>
      <c r="H1510" s="60">
        <f>I1509+0</f>
        <v>337.96</v>
      </c>
      <c r="I1510" s="60"/>
      <c r="J1510" s="60">
        <f>K1509+0</f>
        <v>3325.53</v>
      </c>
      <c r="K1510" s="60"/>
      <c r="O1510" s="63">
        <f>I1509+0</f>
        <v>337.96</v>
      </c>
      <c r="P1510" s="63">
        <f>K1509+0</f>
        <v>3325.53</v>
      </c>
    </row>
    <row r="1512" spans="1:29" ht="83" x14ac:dyDescent="0.25">
      <c r="A1512" s="54">
        <v>247</v>
      </c>
      <c r="B1512" s="54" t="str">
        <f>Source!F886</f>
        <v>КА, п.129</v>
      </c>
      <c r="C1512" s="54" t="s">
        <v>2728</v>
      </c>
      <c r="D1512" s="55" t="str">
        <f>Source!H886</f>
        <v>КОМПЛ</v>
      </c>
      <c r="E1512" s="56">
        <f>Source!I886</f>
        <v>1</v>
      </c>
      <c r="F1512" s="57">
        <f>Source!AL886</f>
        <v>317.35000000000002</v>
      </c>
      <c r="G1512" s="58" t="s">
        <v>3</v>
      </c>
      <c r="H1512" s="56">
        <f>Source!AW887</f>
        <v>1</v>
      </c>
      <c r="I1512" s="57">
        <f>Source!P886</f>
        <v>317.35000000000002</v>
      </c>
      <c r="J1512" s="56">
        <f>IF(Source!BC887&lt;&gt; 0, Source!BC887, 1)</f>
        <v>9.84</v>
      </c>
      <c r="K1512" s="57">
        <f>Source!P887</f>
        <v>3122.72</v>
      </c>
      <c r="Q1512">
        <f>Source!X886</f>
        <v>0</v>
      </c>
      <c r="R1512">
        <f>Source!X887</f>
        <v>0</v>
      </c>
      <c r="S1512">
        <f>Source!Y886</f>
        <v>0</v>
      </c>
      <c r="T1512">
        <f>Source!Y887</f>
        <v>0</v>
      </c>
      <c r="U1512">
        <f>ROUND((175/100)*ROUND(Source!R886, 2), 2)</f>
        <v>0</v>
      </c>
      <c r="V1512">
        <f>ROUND((0/100)*ROUND(Source!R887, 2), 2)</f>
        <v>0</v>
      </c>
      <c r="AC1512">
        <v>3</v>
      </c>
    </row>
    <row r="1513" spans="1:29" ht="14" x14ac:dyDescent="0.25">
      <c r="C1513" s="59" t="s">
        <v>2592</v>
      </c>
      <c r="H1513" s="60">
        <f>I1512+0</f>
        <v>317.35000000000002</v>
      </c>
      <c r="I1513" s="60"/>
      <c r="J1513" s="60">
        <f>K1512+0</f>
        <v>3122.72</v>
      </c>
      <c r="K1513" s="60"/>
      <c r="O1513" s="63">
        <f>I1512+0</f>
        <v>317.35000000000002</v>
      </c>
      <c r="P1513" s="63">
        <f>K1512+0</f>
        <v>3122.72</v>
      </c>
    </row>
    <row r="1515" spans="1:29" ht="83" x14ac:dyDescent="0.25">
      <c r="A1515" s="54">
        <v>248</v>
      </c>
      <c r="B1515" s="54" t="str">
        <f>Source!F888</f>
        <v>КА, п.130</v>
      </c>
      <c r="C1515" s="54" t="s">
        <v>2729</v>
      </c>
      <c r="D1515" s="55" t="str">
        <f>Source!H888</f>
        <v>КОМПЛ</v>
      </c>
      <c r="E1515" s="56">
        <f>Source!I888</f>
        <v>3</v>
      </c>
      <c r="F1515" s="57">
        <f>Source!AL888</f>
        <v>329.5</v>
      </c>
      <c r="G1515" s="58" t="s">
        <v>3</v>
      </c>
      <c r="H1515" s="56">
        <f>Source!AW889</f>
        <v>1</v>
      </c>
      <c r="I1515" s="57">
        <f>Source!P888</f>
        <v>988.5</v>
      </c>
      <c r="J1515" s="56">
        <f>IF(Source!BC889&lt;&gt; 0, Source!BC889, 1)</f>
        <v>9.84</v>
      </c>
      <c r="K1515" s="57">
        <f>Source!P889</f>
        <v>9726.84</v>
      </c>
      <c r="Q1515">
        <f>Source!X888</f>
        <v>0</v>
      </c>
      <c r="R1515">
        <f>Source!X889</f>
        <v>0</v>
      </c>
      <c r="S1515">
        <f>Source!Y888</f>
        <v>0</v>
      </c>
      <c r="T1515">
        <f>Source!Y889</f>
        <v>0</v>
      </c>
      <c r="U1515">
        <f>ROUND((175/100)*ROUND(Source!R888, 2), 2)</f>
        <v>0</v>
      </c>
      <c r="V1515">
        <f>ROUND((0/100)*ROUND(Source!R889, 2), 2)</f>
        <v>0</v>
      </c>
      <c r="AC1515">
        <v>3</v>
      </c>
    </row>
    <row r="1516" spans="1:29" ht="14" x14ac:dyDescent="0.25">
      <c r="C1516" s="59" t="s">
        <v>2592</v>
      </c>
      <c r="H1516" s="60">
        <f>I1515+0</f>
        <v>988.5</v>
      </c>
      <c r="I1516" s="60"/>
      <c r="J1516" s="60">
        <f>K1515+0</f>
        <v>9726.84</v>
      </c>
      <c r="K1516" s="60"/>
      <c r="O1516" s="63">
        <f>I1515+0</f>
        <v>988.5</v>
      </c>
      <c r="P1516" s="63">
        <f>K1515+0</f>
        <v>9726.84</v>
      </c>
    </row>
    <row r="1518" spans="1:29" ht="56" x14ac:dyDescent="0.25">
      <c r="A1518" s="47">
        <v>249</v>
      </c>
      <c r="B1518" s="47" t="str">
        <f>Source!F890</f>
        <v>4.8-331-12</v>
      </c>
      <c r="C1518" s="47" t="s">
        <v>1084</v>
      </c>
      <c r="D1518" s="49" t="str">
        <f>Source!H890</f>
        <v>100 М ТРАССЫ</v>
      </c>
      <c r="E1518" s="48">
        <f>Source!I890</f>
        <v>0.69</v>
      </c>
      <c r="F1518" s="51"/>
      <c r="G1518" s="50"/>
      <c r="H1518" s="48"/>
      <c r="I1518" s="51"/>
      <c r="J1518" s="48"/>
      <c r="K1518" s="51"/>
      <c r="Q1518">
        <f>Source!X890</f>
        <v>69.790000000000006</v>
      </c>
      <c r="R1518">
        <f>Source!X891</f>
        <v>3932.75</v>
      </c>
      <c r="S1518">
        <f>Source!Y890</f>
        <v>36.69</v>
      </c>
      <c r="T1518">
        <f>Source!Y891</f>
        <v>2067.73</v>
      </c>
      <c r="U1518">
        <f>ROUND((175/100)*ROUND(Source!R890, 2), 2)</f>
        <v>1.59</v>
      </c>
      <c r="V1518">
        <f>ROUND((0/100)*ROUND(Source!R891, 2), 2)</f>
        <v>0</v>
      </c>
      <c r="AC1518">
        <v>0</v>
      </c>
    </row>
    <row r="1519" spans="1:29" x14ac:dyDescent="0.25">
      <c r="C1519" s="64" t="str">
        <f>"Объем: "&amp;Source!I890&amp;"=69/"&amp;"100"</f>
        <v>Объем: 0,69=69/100</v>
      </c>
    </row>
    <row r="1520" spans="1:29" ht="14.5" x14ac:dyDescent="0.25">
      <c r="A1520" s="47"/>
      <c r="B1520" s="47"/>
      <c r="C1520" s="47" t="s">
        <v>2581</v>
      </c>
      <c r="D1520" s="49"/>
      <c r="E1520" s="48"/>
      <c r="F1520" s="51">
        <f>Source!AO890</f>
        <v>81.94</v>
      </c>
      <c r="G1520" s="52" t="s">
        <v>231</v>
      </c>
      <c r="H1520" s="48">
        <f>Source!AV891</f>
        <v>1.0469999999999999</v>
      </c>
      <c r="I1520" s="51">
        <f>Source!S890</f>
        <v>71.040000000000006</v>
      </c>
      <c r="J1520" s="48">
        <f>IF(Source!BA891&lt;&gt; 0, Source!BA891, 1)</f>
        <v>56.35</v>
      </c>
      <c r="K1520" s="51">
        <f>Source!S891</f>
        <v>4003.1</v>
      </c>
    </row>
    <row r="1521" spans="1:29" ht="14.5" x14ac:dyDescent="0.25">
      <c r="A1521" s="47"/>
      <c r="B1521" s="47"/>
      <c r="C1521" s="47" t="s">
        <v>2583</v>
      </c>
      <c r="D1521" s="49"/>
      <c r="E1521" s="48"/>
      <c r="F1521" s="51">
        <f>Source!AM890</f>
        <v>5.74</v>
      </c>
      <c r="G1521" s="52" t="s">
        <v>231</v>
      </c>
      <c r="H1521" s="48">
        <f>Source!AV891</f>
        <v>1.0469999999999999</v>
      </c>
      <c r="I1521" s="51">
        <f>Source!Q890</f>
        <v>4.9800000000000004</v>
      </c>
      <c r="J1521" s="48">
        <f>IF(Source!BB891&lt;&gt; 0, Source!BB891, 1)</f>
        <v>19.170000000000002</v>
      </c>
      <c r="K1521" s="51">
        <f>Source!Q891</f>
        <v>95.47</v>
      </c>
    </row>
    <row r="1522" spans="1:29" ht="14.5" x14ac:dyDescent="0.25">
      <c r="A1522" s="47"/>
      <c r="B1522" s="47"/>
      <c r="C1522" s="47" t="s">
        <v>2584</v>
      </c>
      <c r="D1522" s="49"/>
      <c r="E1522" s="48"/>
      <c r="F1522" s="51">
        <f>Source!AN890</f>
        <v>1.05</v>
      </c>
      <c r="G1522" s="52" t="s">
        <v>231</v>
      </c>
      <c r="H1522" s="48">
        <f>Source!AV891</f>
        <v>1.0469999999999999</v>
      </c>
      <c r="I1522" s="53">
        <f>Source!R890</f>
        <v>0.91</v>
      </c>
      <c r="J1522" s="48">
        <f>IF(Source!BS891&lt;&gt; 0, Source!BS891, 1)</f>
        <v>56.35</v>
      </c>
      <c r="K1522" s="53">
        <f>Source!R891</f>
        <v>51.28</v>
      </c>
    </row>
    <row r="1523" spans="1:29" ht="14.5" x14ac:dyDescent="0.25">
      <c r="A1523" s="47"/>
      <c r="B1523" s="47"/>
      <c r="C1523" s="47" t="s">
        <v>2594</v>
      </c>
      <c r="D1523" s="49"/>
      <c r="E1523" s="48"/>
      <c r="F1523" s="51">
        <f>Source!AL890</f>
        <v>16.46</v>
      </c>
      <c r="G1523" s="52" t="s">
        <v>3</v>
      </c>
      <c r="H1523" s="48">
        <f>Source!AW891</f>
        <v>1</v>
      </c>
      <c r="I1523" s="51">
        <f>Source!P890</f>
        <v>11.36</v>
      </c>
      <c r="J1523" s="48">
        <f>IF(Source!BC891&lt;&gt; 0, Source!BC891, 1)</f>
        <v>7.31</v>
      </c>
      <c r="K1523" s="51">
        <f>Source!P891</f>
        <v>83.04</v>
      </c>
    </row>
    <row r="1524" spans="1:29" ht="42" x14ac:dyDescent="0.25">
      <c r="A1524" s="47" t="s">
        <v>1127</v>
      </c>
      <c r="B1524" s="47" t="str">
        <f>Source!F892</f>
        <v>1.21-5-1500</v>
      </c>
      <c r="C1524" s="47" t="s">
        <v>1087</v>
      </c>
      <c r="D1524" s="49" t="str">
        <f>Source!H892</f>
        <v>шт.</v>
      </c>
      <c r="E1524" s="48">
        <f>Source!I892</f>
        <v>23</v>
      </c>
      <c r="F1524" s="51">
        <f>Source!AK892</f>
        <v>437.14</v>
      </c>
      <c r="G1524" s="52" t="s">
        <v>3</v>
      </c>
      <c r="H1524" s="48">
        <f>Source!AW893</f>
        <v>1</v>
      </c>
      <c r="I1524" s="51">
        <f>Source!O892</f>
        <v>10054.219999999999</v>
      </c>
      <c r="J1524" s="48">
        <f>IF(Source!BC893&lt;&gt; 0, Source!BC893, 1)</f>
        <v>4.91</v>
      </c>
      <c r="K1524" s="51">
        <f>Source!O893</f>
        <v>49366.22</v>
      </c>
      <c r="Q1524">
        <f>Source!X892</f>
        <v>0</v>
      </c>
      <c r="R1524">
        <f>Source!X893</f>
        <v>0</v>
      </c>
      <c r="S1524">
        <f>Source!Y892</f>
        <v>0</v>
      </c>
      <c r="T1524">
        <f>Source!Y893</f>
        <v>0</v>
      </c>
      <c r="U1524">
        <f>ROUND((175/100)*ROUND(Source!R892, 2), 2)</f>
        <v>0</v>
      </c>
      <c r="V1524">
        <f>ROUND((0/100)*ROUND(Source!R893, 2), 2)</f>
        <v>0</v>
      </c>
      <c r="AC1524">
        <v>3</v>
      </c>
    </row>
    <row r="1525" spans="1:29" ht="42" x14ac:dyDescent="0.25">
      <c r="A1525" s="47" t="s">
        <v>1128</v>
      </c>
      <c r="B1525" s="47" t="str">
        <f>Source!F894</f>
        <v>1.1-1-8008</v>
      </c>
      <c r="C1525" s="47" t="s">
        <v>1091</v>
      </c>
      <c r="D1525" s="49" t="str">
        <f>Source!H894</f>
        <v>т</v>
      </c>
      <c r="E1525" s="48">
        <f>Source!I894</f>
        <v>5.9299999999999999E-4</v>
      </c>
      <c r="F1525" s="51">
        <f>Source!AK894</f>
        <v>33827.69</v>
      </c>
      <c r="G1525" s="52" t="s">
        <v>3</v>
      </c>
      <c r="H1525" s="48">
        <f>Source!AW895</f>
        <v>1</v>
      </c>
      <c r="I1525" s="51">
        <f>Source!O894</f>
        <v>20.059999999999999</v>
      </c>
      <c r="J1525" s="48">
        <f>IF(Source!BC895&lt;&gt; 0, Source!BC895, 1)</f>
        <v>4.9000000000000004</v>
      </c>
      <c r="K1525" s="51">
        <f>Source!O895</f>
        <v>98.29</v>
      </c>
      <c r="Q1525">
        <f>Source!X894</f>
        <v>0</v>
      </c>
      <c r="R1525">
        <f>Source!X895</f>
        <v>0</v>
      </c>
      <c r="S1525">
        <f>Source!Y894</f>
        <v>0</v>
      </c>
      <c r="T1525">
        <f>Source!Y895</f>
        <v>0</v>
      </c>
      <c r="U1525">
        <f>ROUND((175/100)*ROUND(Source!R894, 2), 2)</f>
        <v>0</v>
      </c>
      <c r="V1525">
        <f>ROUND((0/100)*ROUND(Source!R895, 2), 2)</f>
        <v>0</v>
      </c>
      <c r="AC1525">
        <v>3</v>
      </c>
    </row>
    <row r="1526" spans="1:29" ht="14.5" x14ac:dyDescent="0.25">
      <c r="A1526" s="47"/>
      <c r="B1526" s="47"/>
      <c r="C1526" s="47" t="s">
        <v>2585</v>
      </c>
      <c r="D1526" s="49" t="s">
        <v>2586</v>
      </c>
      <c r="E1526" s="48">
        <f>Source!BZ891</f>
        <v>97</v>
      </c>
      <c r="F1526" s="51"/>
      <c r="G1526" s="50"/>
      <c r="H1526" s="48"/>
      <c r="I1526" s="51">
        <f>SUM(Q1518:Q1525)</f>
        <v>69.790000000000006</v>
      </c>
      <c r="J1526" s="48">
        <f>Source!AT891</f>
        <v>97</v>
      </c>
      <c r="K1526" s="51">
        <f>SUM(R1518:R1525)</f>
        <v>3932.75</v>
      </c>
    </row>
    <row r="1527" spans="1:29" ht="14.5" x14ac:dyDescent="0.25">
      <c r="A1527" s="47"/>
      <c r="B1527" s="47"/>
      <c r="C1527" s="47" t="s">
        <v>2587</v>
      </c>
      <c r="D1527" s="49" t="s">
        <v>2586</v>
      </c>
      <c r="E1527" s="48">
        <f>Source!CA891</f>
        <v>51</v>
      </c>
      <c r="F1527" s="51"/>
      <c r="G1527" s="50"/>
      <c r="H1527" s="48"/>
      <c r="I1527" s="51">
        <f>SUM(S1518:S1526)</f>
        <v>36.69</v>
      </c>
      <c r="J1527" s="48">
        <f>Source!AU891</f>
        <v>51</v>
      </c>
      <c r="K1527" s="51">
        <f>SUM(T1518:T1526)</f>
        <v>2067.73</v>
      </c>
    </row>
    <row r="1528" spans="1:29" ht="14.5" x14ac:dyDescent="0.25">
      <c r="A1528" s="54"/>
      <c r="B1528" s="54"/>
      <c r="C1528" s="54" t="s">
        <v>2588</v>
      </c>
      <c r="D1528" s="55" t="s">
        <v>2589</v>
      </c>
      <c r="E1528" s="56">
        <f>Source!AQ890</f>
        <v>7.27</v>
      </c>
      <c r="F1528" s="57"/>
      <c r="G1528" s="58" t="s">
        <v>231</v>
      </c>
      <c r="H1528" s="56">
        <f>Source!AV891</f>
        <v>1.0469999999999999</v>
      </c>
      <c r="I1528" s="57">
        <f>Source!U890</f>
        <v>6.3024793199999971</v>
      </c>
      <c r="J1528" s="56"/>
      <c r="K1528" s="57"/>
    </row>
    <row r="1529" spans="1:29" ht="14" x14ac:dyDescent="0.25">
      <c r="C1529" s="59" t="s">
        <v>2590</v>
      </c>
      <c r="H1529" s="60">
        <f>I1520+I1521+I1523+I1526+I1527+SUM(I1524:I1525)-SUMIF(AC1524:AC1525, 5, I1524:I1525)-SUMIF(AC1524:AC1525, 6, I1524:I1525)</f>
        <v>10268.14</v>
      </c>
      <c r="I1529" s="60"/>
      <c r="J1529" s="60">
        <f>K1520+K1521+K1523+K1526+K1527+SUM(K1524:K1525)-SUMIF(AC1524:AC1525, 5, K1524:K1525)-SUMIF(AC1524:AC1525, 6, K1524:K1525)</f>
        <v>59646.600000000006</v>
      </c>
      <c r="K1529" s="60"/>
    </row>
    <row r="1530" spans="1:29" ht="14" hidden="1" x14ac:dyDescent="0.25">
      <c r="C1530" s="59" t="s">
        <v>2591</v>
      </c>
      <c r="H1530" s="62">
        <f>SUMIF(AC1524:AC1525, 5, I1524:I1525)+SUMIF(AC1524:AC1525, 6, I1524:I1525)</f>
        <v>0</v>
      </c>
      <c r="I1530" s="62"/>
      <c r="J1530" s="62">
        <f>SUMIF(AC1524:AC1525, 5, K1524:K1525)+SUMIF(AC1524:AC1525, 6, K1524:K1525)</f>
        <v>0</v>
      </c>
      <c r="K1530" s="62"/>
    </row>
    <row r="1531" spans="1:29" ht="14" x14ac:dyDescent="0.25">
      <c r="C1531" s="59" t="s">
        <v>2592</v>
      </c>
      <c r="H1531" s="62">
        <f>I1520+I1521+I1523+I1526+I1527+SUM(I1524:I1525)</f>
        <v>10268.14</v>
      </c>
      <c r="I1531" s="62"/>
      <c r="J1531" s="62">
        <f>K1520+K1521+K1523+K1526+K1527+SUM(K1524:K1525)</f>
        <v>59646.600000000006</v>
      </c>
      <c r="K1531" s="62"/>
      <c r="O1531" s="63">
        <f>I1520+I1521+I1523+I1526+I1527+SUM(I1524:I1525)</f>
        <v>10268.14</v>
      </c>
      <c r="P1531" s="63">
        <f>K1520+K1521+K1523+K1526+K1527+SUM(K1524:K1525)</f>
        <v>59646.600000000006</v>
      </c>
    </row>
    <row r="1533" spans="1:29" ht="56" x14ac:dyDescent="0.25">
      <c r="A1533" s="47">
        <v>250</v>
      </c>
      <c r="B1533" s="47" t="str">
        <f>Source!F896</f>
        <v>4.8-331-2</v>
      </c>
      <c r="C1533" s="47" t="s">
        <v>1027</v>
      </c>
      <c r="D1533" s="49" t="str">
        <f>Source!H896</f>
        <v>100 М ТРАССЫ</v>
      </c>
      <c r="E1533" s="48">
        <f>Source!I896</f>
        <v>0.55000000000000004</v>
      </c>
      <c r="F1533" s="51"/>
      <c r="G1533" s="50"/>
      <c r="H1533" s="48"/>
      <c r="I1533" s="51"/>
      <c r="J1533" s="48"/>
      <c r="K1533" s="51"/>
      <c r="Q1533">
        <f>Source!X896</f>
        <v>139</v>
      </c>
      <c r="R1533">
        <f>Source!X897</f>
        <v>7832.7</v>
      </c>
      <c r="S1533">
        <f>Source!Y896</f>
        <v>73.08</v>
      </c>
      <c r="T1533">
        <f>Source!Y897</f>
        <v>4118.22</v>
      </c>
      <c r="U1533">
        <f>ROUND((175/100)*ROUND(Source!R896, 2), 2)</f>
        <v>1.45</v>
      </c>
      <c r="V1533">
        <f>ROUND((0/100)*ROUND(Source!R897, 2), 2)</f>
        <v>0</v>
      </c>
      <c r="AC1533">
        <v>0</v>
      </c>
    </row>
    <row r="1534" spans="1:29" x14ac:dyDescent="0.25">
      <c r="C1534" s="64" t="str">
        <f>"Объем: "&amp;Source!I896&amp;"=55/"&amp;"100"</f>
        <v>Объем: 0,55=55/100</v>
      </c>
    </row>
    <row r="1535" spans="1:29" ht="14.5" x14ac:dyDescent="0.25">
      <c r="A1535" s="47"/>
      <c r="B1535" s="47"/>
      <c r="C1535" s="47" t="s">
        <v>2581</v>
      </c>
      <c r="D1535" s="49"/>
      <c r="E1535" s="48"/>
      <c r="F1535" s="51">
        <f>Source!AO896</f>
        <v>206.17</v>
      </c>
      <c r="G1535" s="52" t="s">
        <v>231</v>
      </c>
      <c r="H1535" s="48">
        <f>Source!AV897</f>
        <v>1.0469999999999999</v>
      </c>
      <c r="I1535" s="51">
        <f>Source!S896</f>
        <v>142.47</v>
      </c>
      <c r="J1535" s="48">
        <f>IF(Source!BA897&lt;&gt; 0, Source!BA897, 1)</f>
        <v>56.35</v>
      </c>
      <c r="K1535" s="51">
        <f>Source!S897</f>
        <v>8028.18</v>
      </c>
    </row>
    <row r="1536" spans="1:29" ht="14.5" x14ac:dyDescent="0.25">
      <c r="A1536" s="47"/>
      <c r="B1536" s="47"/>
      <c r="C1536" s="47" t="s">
        <v>2583</v>
      </c>
      <c r="D1536" s="49"/>
      <c r="E1536" s="48"/>
      <c r="F1536" s="51">
        <f>Source!AM896</f>
        <v>6.67</v>
      </c>
      <c r="G1536" s="52" t="s">
        <v>231</v>
      </c>
      <c r="H1536" s="48">
        <f>Source!AV897</f>
        <v>1.0469999999999999</v>
      </c>
      <c r="I1536" s="51">
        <f>Source!Q896</f>
        <v>4.6100000000000003</v>
      </c>
      <c r="J1536" s="48">
        <f>IF(Source!BB897&lt;&gt; 0, Source!BB897, 1)</f>
        <v>18.96</v>
      </c>
      <c r="K1536" s="51">
        <f>Source!Q897</f>
        <v>87.41</v>
      </c>
    </row>
    <row r="1537" spans="1:29" ht="14.5" x14ac:dyDescent="0.25">
      <c r="A1537" s="47"/>
      <c r="B1537" s="47"/>
      <c r="C1537" s="47" t="s">
        <v>2584</v>
      </c>
      <c r="D1537" s="49"/>
      <c r="E1537" s="48"/>
      <c r="F1537" s="51">
        <f>Source!AN896</f>
        <v>1.2</v>
      </c>
      <c r="G1537" s="52" t="s">
        <v>231</v>
      </c>
      <c r="H1537" s="48">
        <f>Source!AV897</f>
        <v>1.0469999999999999</v>
      </c>
      <c r="I1537" s="53">
        <f>Source!R896</f>
        <v>0.83</v>
      </c>
      <c r="J1537" s="48">
        <f>IF(Source!BS897&lt;&gt; 0, Source!BS897, 1)</f>
        <v>56.35</v>
      </c>
      <c r="K1537" s="53">
        <f>Source!R897</f>
        <v>46.77</v>
      </c>
    </row>
    <row r="1538" spans="1:29" ht="14.5" x14ac:dyDescent="0.25">
      <c r="A1538" s="47"/>
      <c r="B1538" s="47"/>
      <c r="C1538" s="47" t="s">
        <v>2594</v>
      </c>
      <c r="D1538" s="49"/>
      <c r="E1538" s="48"/>
      <c r="F1538" s="51">
        <f>Source!AL896</f>
        <v>11.34</v>
      </c>
      <c r="G1538" s="52" t="s">
        <v>3</v>
      </c>
      <c r="H1538" s="48">
        <f>Source!AW897</f>
        <v>1</v>
      </c>
      <c r="I1538" s="51">
        <f>Source!P896</f>
        <v>6.24</v>
      </c>
      <c r="J1538" s="48">
        <f>IF(Source!BC897&lt;&gt; 0, Source!BC897, 1)</f>
        <v>8.24</v>
      </c>
      <c r="K1538" s="51">
        <f>Source!P897</f>
        <v>51.42</v>
      </c>
    </row>
    <row r="1539" spans="1:29" ht="56" x14ac:dyDescent="0.25">
      <c r="A1539" s="47" t="s">
        <v>1130</v>
      </c>
      <c r="B1539" s="47" t="str">
        <f>Source!F898</f>
        <v>1.21-5-1943</v>
      </c>
      <c r="C1539" s="47" t="s">
        <v>1132</v>
      </c>
      <c r="D1539" s="49" t="str">
        <f>Source!H898</f>
        <v>шт.</v>
      </c>
      <c r="E1539" s="48">
        <f>Source!I898</f>
        <v>14</v>
      </c>
      <c r="F1539" s="51">
        <f>Source!AK898</f>
        <v>724.48</v>
      </c>
      <c r="G1539" s="52" t="s">
        <v>3</v>
      </c>
      <c r="H1539" s="48">
        <f>Source!AW899</f>
        <v>1</v>
      </c>
      <c r="I1539" s="51">
        <f>Source!O898</f>
        <v>10142.719999999999</v>
      </c>
      <c r="J1539" s="48">
        <f>IF(Source!BC899&lt;&gt; 0, Source!BC899, 1)</f>
        <v>6.13</v>
      </c>
      <c r="K1539" s="51">
        <f>Source!O899</f>
        <v>62174.87</v>
      </c>
      <c r="Q1539">
        <f>Source!X898</f>
        <v>0</v>
      </c>
      <c r="R1539">
        <f>Source!X899</f>
        <v>0</v>
      </c>
      <c r="S1539">
        <f>Source!Y898</f>
        <v>0</v>
      </c>
      <c r="T1539">
        <f>Source!Y899</f>
        <v>0</v>
      </c>
      <c r="U1539">
        <f>ROUND((175/100)*ROUND(Source!R898, 2), 2)</f>
        <v>0</v>
      </c>
      <c r="V1539">
        <f>ROUND((0/100)*ROUND(Source!R899, 2), 2)</f>
        <v>0</v>
      </c>
      <c r="AC1539">
        <v>3</v>
      </c>
    </row>
    <row r="1540" spans="1:29" ht="56" x14ac:dyDescent="0.25">
      <c r="A1540" s="47" t="s">
        <v>1134</v>
      </c>
      <c r="B1540" s="47" t="str">
        <f>Source!F900</f>
        <v>1.7-5-281</v>
      </c>
      <c r="C1540" s="47" t="s">
        <v>1035</v>
      </c>
      <c r="D1540" s="49" t="str">
        <f>Source!H900</f>
        <v>100 шт.</v>
      </c>
      <c r="E1540" s="48">
        <f>Source!I900</f>
        <v>0.54</v>
      </c>
      <c r="F1540" s="51">
        <f>Source!AK900</f>
        <v>38.700000000000003</v>
      </c>
      <c r="G1540" s="52" t="s">
        <v>3</v>
      </c>
      <c r="H1540" s="48">
        <f>Source!AW901</f>
        <v>1</v>
      </c>
      <c r="I1540" s="51">
        <f>Source!O900</f>
        <v>20.9</v>
      </c>
      <c r="J1540" s="48">
        <f>IF(Source!BC901&lt;&gt; 0, Source!BC901, 1)</f>
        <v>8.66</v>
      </c>
      <c r="K1540" s="51">
        <f>Source!O901</f>
        <v>180.99</v>
      </c>
      <c r="Q1540">
        <f>Source!X900</f>
        <v>0</v>
      </c>
      <c r="R1540">
        <f>Source!X901</f>
        <v>0</v>
      </c>
      <c r="S1540">
        <f>Source!Y900</f>
        <v>0</v>
      </c>
      <c r="T1540">
        <f>Source!Y901</f>
        <v>0</v>
      </c>
      <c r="U1540">
        <f>ROUND((175/100)*ROUND(Source!R900, 2), 2)</f>
        <v>0</v>
      </c>
      <c r="V1540">
        <f>ROUND((0/100)*ROUND(Source!R901, 2), 2)</f>
        <v>0</v>
      </c>
      <c r="AC1540">
        <v>3</v>
      </c>
    </row>
    <row r="1541" spans="1:29" ht="14.5" x14ac:dyDescent="0.25">
      <c r="A1541" s="47"/>
      <c r="B1541" s="47"/>
      <c r="C1541" s="47" t="s">
        <v>2585</v>
      </c>
      <c r="D1541" s="49" t="s">
        <v>2586</v>
      </c>
      <c r="E1541" s="48">
        <f>Source!BZ897</f>
        <v>97</v>
      </c>
      <c r="F1541" s="51"/>
      <c r="G1541" s="50"/>
      <c r="H1541" s="48"/>
      <c r="I1541" s="51">
        <f>SUM(Q1533:Q1540)</f>
        <v>139</v>
      </c>
      <c r="J1541" s="48">
        <f>Source!AT897</f>
        <v>97</v>
      </c>
      <c r="K1541" s="51">
        <f>SUM(R1533:R1540)</f>
        <v>7832.7</v>
      </c>
    </row>
    <row r="1542" spans="1:29" ht="14.5" x14ac:dyDescent="0.25">
      <c r="A1542" s="47"/>
      <c r="B1542" s="47"/>
      <c r="C1542" s="47" t="s">
        <v>2587</v>
      </c>
      <c r="D1542" s="49" t="s">
        <v>2586</v>
      </c>
      <c r="E1542" s="48">
        <f>Source!CA897</f>
        <v>51</v>
      </c>
      <c r="F1542" s="51"/>
      <c r="G1542" s="50"/>
      <c r="H1542" s="48"/>
      <c r="I1542" s="51">
        <f>SUM(S1533:S1541)</f>
        <v>73.08</v>
      </c>
      <c r="J1542" s="48">
        <f>Source!AU897</f>
        <v>51</v>
      </c>
      <c r="K1542" s="51">
        <f>SUM(T1533:T1541)</f>
        <v>4118.22</v>
      </c>
    </row>
    <row r="1543" spans="1:29" ht="14.5" x14ac:dyDescent="0.25">
      <c r="A1543" s="54"/>
      <c r="B1543" s="54"/>
      <c r="C1543" s="54" t="s">
        <v>2588</v>
      </c>
      <c r="D1543" s="55" t="s">
        <v>2589</v>
      </c>
      <c r="E1543" s="56">
        <f>Source!AQ896</f>
        <v>18.14</v>
      </c>
      <c r="F1543" s="57"/>
      <c r="G1543" s="58" t="s">
        <v>231</v>
      </c>
      <c r="H1543" s="56">
        <f>Source!AV897</f>
        <v>1.0469999999999999</v>
      </c>
      <c r="I1543" s="57">
        <f>Source!U896</f>
        <v>12.535102800000001</v>
      </c>
      <c r="J1543" s="56"/>
      <c r="K1543" s="57"/>
    </row>
    <row r="1544" spans="1:29" ht="14" x14ac:dyDescent="0.25">
      <c r="C1544" s="59" t="s">
        <v>2590</v>
      </c>
      <c r="H1544" s="60">
        <f>I1535+I1536+I1538+I1541+I1542+SUM(I1539:I1540)-SUMIF(AC1539:AC1540, 5, I1539:I1540)-SUMIF(AC1539:AC1540, 6, I1539:I1540)</f>
        <v>10529.019999999999</v>
      </c>
      <c r="I1544" s="60"/>
      <c r="J1544" s="60">
        <f>K1535+K1536+K1538+K1541+K1542+SUM(K1539:K1540)-SUMIF(AC1539:AC1540, 5, K1539:K1540)-SUMIF(AC1539:AC1540, 6, K1539:K1540)</f>
        <v>82473.790000000008</v>
      </c>
      <c r="K1544" s="60"/>
    </row>
    <row r="1545" spans="1:29" ht="14" hidden="1" x14ac:dyDescent="0.25">
      <c r="C1545" s="59" t="s">
        <v>2591</v>
      </c>
      <c r="H1545" s="62">
        <f>SUMIF(AC1539:AC1540, 5, I1539:I1540)+SUMIF(AC1539:AC1540, 6, I1539:I1540)</f>
        <v>0</v>
      </c>
      <c r="I1545" s="62"/>
      <c r="J1545" s="62">
        <f>SUMIF(AC1539:AC1540, 5, K1539:K1540)+SUMIF(AC1539:AC1540, 6, K1539:K1540)</f>
        <v>0</v>
      </c>
      <c r="K1545" s="62"/>
    </row>
    <row r="1546" spans="1:29" ht="14" x14ac:dyDescent="0.25">
      <c r="C1546" s="59" t="s">
        <v>2592</v>
      </c>
      <c r="H1546" s="62">
        <f>I1535+I1536+I1538+I1541+I1542+SUM(I1539:I1540)</f>
        <v>10529.019999999999</v>
      </c>
      <c r="I1546" s="62"/>
      <c r="J1546" s="62">
        <f>K1535+K1536+K1538+K1541+K1542+SUM(K1539:K1540)</f>
        <v>82473.790000000008</v>
      </c>
      <c r="K1546" s="62"/>
      <c r="O1546" s="63">
        <f>I1535+I1536+I1538+I1541+I1542+SUM(I1539:I1540)</f>
        <v>10529.019999999999</v>
      </c>
      <c r="P1546" s="63">
        <f>K1535+K1536+K1538+K1541+K1542+SUM(K1539:K1540)</f>
        <v>82473.790000000008</v>
      </c>
    </row>
    <row r="1548" spans="1:29" ht="56" x14ac:dyDescent="0.25">
      <c r="A1548" s="47">
        <v>251</v>
      </c>
      <c r="B1548" s="47" t="str">
        <f>Source!F902</f>
        <v>1.7-5-283</v>
      </c>
      <c r="C1548" s="47" t="s">
        <v>1039</v>
      </c>
      <c r="D1548" s="49" t="str">
        <f>Source!H902</f>
        <v>100 шт.</v>
      </c>
      <c r="E1548" s="48">
        <f>Source!I902</f>
        <v>0.54</v>
      </c>
      <c r="F1548" s="51">
        <f>Source!AL902</f>
        <v>33.17</v>
      </c>
      <c r="G1548" s="52" t="s">
        <v>3</v>
      </c>
      <c r="H1548" s="48">
        <f>Source!AW903</f>
        <v>1</v>
      </c>
      <c r="I1548" s="51">
        <f>Source!P902</f>
        <v>17.91</v>
      </c>
      <c r="J1548" s="48">
        <f>IF(Source!BC903&lt;&gt; 0, Source!BC903, 1)</f>
        <v>8.9</v>
      </c>
      <c r="K1548" s="51">
        <f>Source!P903</f>
        <v>159.4</v>
      </c>
      <c r="Q1548">
        <f>Source!X902</f>
        <v>0</v>
      </c>
      <c r="R1548">
        <f>Source!X903</f>
        <v>0</v>
      </c>
      <c r="S1548">
        <f>Source!Y902</f>
        <v>0</v>
      </c>
      <c r="T1548">
        <f>Source!Y903</f>
        <v>0</v>
      </c>
      <c r="U1548">
        <f>ROUND((175/100)*ROUND(Source!R902, 2), 2)</f>
        <v>0</v>
      </c>
      <c r="V1548">
        <f>ROUND((0/100)*ROUND(Source!R903, 2), 2)</f>
        <v>0</v>
      </c>
      <c r="AC1548">
        <v>3</v>
      </c>
    </row>
    <row r="1549" spans="1:29" x14ac:dyDescent="0.25">
      <c r="A1549" s="79"/>
      <c r="B1549" s="79"/>
      <c r="C1549" s="80" t="str">
        <f>"Объем: "&amp;Source!I902&amp;"=54/"&amp;"100"</f>
        <v>Объем: 0,54=54/100</v>
      </c>
      <c r="D1549" s="79"/>
      <c r="E1549" s="79"/>
      <c r="F1549" s="79"/>
      <c r="G1549" s="79"/>
      <c r="H1549" s="79"/>
      <c r="I1549" s="79"/>
      <c r="J1549" s="79"/>
      <c r="K1549" s="79"/>
    </row>
    <row r="1550" spans="1:29" ht="14" x14ac:dyDescent="0.25">
      <c r="C1550" s="59" t="s">
        <v>2592</v>
      </c>
      <c r="H1550" s="60">
        <f>I1548+0</f>
        <v>17.91</v>
      </c>
      <c r="I1550" s="60"/>
      <c r="J1550" s="60">
        <f>K1548+0</f>
        <v>159.4</v>
      </c>
      <c r="K1550" s="60"/>
      <c r="O1550" s="63">
        <f>I1548+0</f>
        <v>17.91</v>
      </c>
      <c r="P1550" s="63">
        <f>K1548+0</f>
        <v>159.4</v>
      </c>
    </row>
    <row r="1552" spans="1:29" ht="41" x14ac:dyDescent="0.25">
      <c r="A1552" s="54">
        <v>252</v>
      </c>
      <c r="B1552" s="54" t="str">
        <f>Source!F904</f>
        <v>КА, п.124</v>
      </c>
      <c r="C1552" s="54" t="s">
        <v>2723</v>
      </c>
      <c r="D1552" s="55" t="str">
        <f>Source!H904</f>
        <v>ШТ</v>
      </c>
      <c r="E1552" s="56">
        <f>Source!I904</f>
        <v>30</v>
      </c>
      <c r="F1552" s="57">
        <f>Source!AL904</f>
        <v>39.6</v>
      </c>
      <c r="G1552" s="58" t="s">
        <v>3</v>
      </c>
      <c r="H1552" s="56">
        <f>Source!AW905</f>
        <v>1</v>
      </c>
      <c r="I1552" s="57">
        <f>Source!P904</f>
        <v>1188</v>
      </c>
      <c r="J1552" s="56">
        <f>IF(Source!BC905&lt;&gt; 0, Source!BC905, 1)</f>
        <v>9.84</v>
      </c>
      <c r="K1552" s="57">
        <f>Source!P905</f>
        <v>11689.92</v>
      </c>
      <c r="Q1552">
        <f>Source!X904</f>
        <v>0</v>
      </c>
      <c r="R1552">
        <f>Source!X905</f>
        <v>0</v>
      </c>
      <c r="S1552">
        <f>Source!Y904</f>
        <v>0</v>
      </c>
      <c r="T1552">
        <f>Source!Y905</f>
        <v>0</v>
      </c>
      <c r="U1552">
        <f>ROUND((175/100)*ROUND(Source!R904, 2), 2)</f>
        <v>0</v>
      </c>
      <c r="V1552">
        <f>ROUND((0/100)*ROUND(Source!R905, 2), 2)</f>
        <v>0</v>
      </c>
      <c r="AC1552">
        <v>3</v>
      </c>
    </row>
    <row r="1553" spans="1:29" ht="14" x14ac:dyDescent="0.25">
      <c r="C1553" s="59" t="s">
        <v>2592</v>
      </c>
      <c r="H1553" s="60">
        <f>I1552+0</f>
        <v>1188</v>
      </c>
      <c r="I1553" s="60"/>
      <c r="J1553" s="60">
        <f>K1552+0</f>
        <v>11689.92</v>
      </c>
      <c r="K1553" s="60"/>
      <c r="O1553" s="63">
        <f>I1552+0</f>
        <v>1188</v>
      </c>
      <c r="P1553" s="63">
        <f>K1552+0</f>
        <v>11689.92</v>
      </c>
    </row>
    <row r="1555" spans="1:29" ht="27" x14ac:dyDescent="0.25">
      <c r="A1555" s="54">
        <v>253</v>
      </c>
      <c r="B1555" s="54" t="str">
        <f>Source!F906</f>
        <v>КА, п.125</v>
      </c>
      <c r="C1555" s="54" t="s">
        <v>2724</v>
      </c>
      <c r="D1555" s="55" t="str">
        <f>Source!H906</f>
        <v>ШТ</v>
      </c>
      <c r="E1555" s="56">
        <f>Source!I906</f>
        <v>60</v>
      </c>
      <c r="F1555" s="57">
        <f>Source!AL906</f>
        <v>21.540000000000003</v>
      </c>
      <c r="G1555" s="58" t="s">
        <v>3</v>
      </c>
      <c r="H1555" s="56">
        <f>Source!AW907</f>
        <v>1</v>
      </c>
      <c r="I1555" s="57">
        <f>Source!P906</f>
        <v>1292.4000000000001</v>
      </c>
      <c r="J1555" s="56">
        <f>IF(Source!BC907&lt;&gt; 0, Source!BC907, 1)</f>
        <v>9.84</v>
      </c>
      <c r="K1555" s="57">
        <f>Source!P907</f>
        <v>12717.22</v>
      </c>
      <c r="Q1555">
        <f>Source!X906</f>
        <v>0</v>
      </c>
      <c r="R1555">
        <f>Source!X907</f>
        <v>0</v>
      </c>
      <c r="S1555">
        <f>Source!Y906</f>
        <v>0</v>
      </c>
      <c r="T1555">
        <f>Source!Y907</f>
        <v>0</v>
      </c>
      <c r="U1555">
        <f>ROUND((175/100)*ROUND(Source!R906, 2), 2)</f>
        <v>0</v>
      </c>
      <c r="V1555">
        <f>ROUND((0/100)*ROUND(Source!R907, 2), 2)</f>
        <v>0</v>
      </c>
      <c r="AC1555">
        <v>3</v>
      </c>
    </row>
    <row r="1556" spans="1:29" ht="14" x14ac:dyDescent="0.25">
      <c r="C1556" s="59" t="s">
        <v>2592</v>
      </c>
      <c r="H1556" s="60">
        <f>I1555+0</f>
        <v>1292.4000000000001</v>
      </c>
      <c r="I1556" s="60"/>
      <c r="J1556" s="60">
        <f>K1555+0</f>
        <v>12717.22</v>
      </c>
      <c r="K1556" s="60"/>
      <c r="O1556" s="63">
        <f>I1555+0</f>
        <v>1292.4000000000001</v>
      </c>
      <c r="P1556" s="63">
        <f>K1555+0</f>
        <v>12717.22</v>
      </c>
    </row>
    <row r="1558" spans="1:29" ht="27" x14ac:dyDescent="0.25">
      <c r="A1558" s="54">
        <v>254</v>
      </c>
      <c r="B1558" s="54" t="str">
        <f>Source!F908</f>
        <v>КА, п.126</v>
      </c>
      <c r="C1558" s="54" t="s">
        <v>2725</v>
      </c>
      <c r="D1558" s="55" t="str">
        <f>Source!H908</f>
        <v>ШТ</v>
      </c>
      <c r="E1558" s="56">
        <f>Source!I908</f>
        <v>120</v>
      </c>
      <c r="F1558" s="57">
        <f>Source!AL908</f>
        <v>0.36</v>
      </c>
      <c r="G1558" s="58" t="s">
        <v>3</v>
      </c>
      <c r="H1558" s="56">
        <f>Source!AW909</f>
        <v>1</v>
      </c>
      <c r="I1558" s="57">
        <f>Source!P908</f>
        <v>43.2</v>
      </c>
      <c r="J1558" s="56">
        <f>IF(Source!BC909&lt;&gt; 0, Source!BC909, 1)</f>
        <v>9.84</v>
      </c>
      <c r="K1558" s="57">
        <f>Source!P909</f>
        <v>425.09</v>
      </c>
      <c r="Q1558">
        <f>Source!X908</f>
        <v>0</v>
      </c>
      <c r="R1558">
        <f>Source!X909</f>
        <v>0</v>
      </c>
      <c r="S1558">
        <f>Source!Y908</f>
        <v>0</v>
      </c>
      <c r="T1558">
        <f>Source!Y909</f>
        <v>0</v>
      </c>
      <c r="U1558">
        <f>ROUND((175/100)*ROUND(Source!R908, 2), 2)</f>
        <v>0</v>
      </c>
      <c r="V1558">
        <f>ROUND((0/100)*ROUND(Source!R909, 2), 2)</f>
        <v>0</v>
      </c>
      <c r="AC1558">
        <v>3</v>
      </c>
    </row>
    <row r="1559" spans="1:29" ht="14" x14ac:dyDescent="0.25">
      <c r="C1559" s="59" t="s">
        <v>2592</v>
      </c>
      <c r="H1559" s="60">
        <f>I1558+0</f>
        <v>43.2</v>
      </c>
      <c r="I1559" s="60"/>
      <c r="J1559" s="60">
        <f>K1558+0</f>
        <v>425.09</v>
      </c>
      <c r="K1559" s="60"/>
      <c r="O1559" s="63">
        <f>I1558+0</f>
        <v>43.2</v>
      </c>
      <c r="P1559" s="63">
        <f>K1558+0</f>
        <v>425.09</v>
      </c>
    </row>
    <row r="1561" spans="1:29" ht="56" x14ac:dyDescent="0.25">
      <c r="A1561" s="47">
        <v>255</v>
      </c>
      <c r="B1561" s="47" t="str">
        <f>Source!F910</f>
        <v>1.7-5-283</v>
      </c>
      <c r="C1561" s="47" t="s">
        <v>1039</v>
      </c>
      <c r="D1561" s="49" t="str">
        <f>Source!H910</f>
        <v>100 шт.</v>
      </c>
      <c r="E1561" s="48">
        <f>Source!I910</f>
        <v>0.6</v>
      </c>
      <c r="F1561" s="51">
        <f>Source!AL910</f>
        <v>33.17</v>
      </c>
      <c r="G1561" s="52" t="s">
        <v>3</v>
      </c>
      <c r="H1561" s="48">
        <f>Source!AW911</f>
        <v>1</v>
      </c>
      <c r="I1561" s="51">
        <f>Source!P910</f>
        <v>19.899999999999999</v>
      </c>
      <c r="J1561" s="48">
        <f>IF(Source!BC911&lt;&gt; 0, Source!BC911, 1)</f>
        <v>8.9</v>
      </c>
      <c r="K1561" s="51">
        <f>Source!P911</f>
        <v>177.11</v>
      </c>
      <c r="Q1561">
        <f>Source!X910</f>
        <v>0</v>
      </c>
      <c r="R1561">
        <f>Source!X911</f>
        <v>0</v>
      </c>
      <c r="S1561">
        <f>Source!Y910</f>
        <v>0</v>
      </c>
      <c r="T1561">
        <f>Source!Y911</f>
        <v>0</v>
      </c>
      <c r="U1561">
        <f>ROUND((175/100)*ROUND(Source!R910, 2), 2)</f>
        <v>0</v>
      </c>
      <c r="V1561">
        <f>ROUND((0/100)*ROUND(Source!R911, 2), 2)</f>
        <v>0</v>
      </c>
      <c r="AC1561">
        <v>3</v>
      </c>
    </row>
    <row r="1562" spans="1:29" x14ac:dyDescent="0.25">
      <c r="A1562" s="79"/>
      <c r="B1562" s="79"/>
      <c r="C1562" s="80" t="str">
        <f>"Объем: "&amp;Source!I910&amp;"=60/"&amp;"100"</f>
        <v>Объем: 0,6=60/100</v>
      </c>
      <c r="D1562" s="79"/>
      <c r="E1562" s="79"/>
      <c r="F1562" s="79"/>
      <c r="G1562" s="79"/>
      <c r="H1562" s="79"/>
      <c r="I1562" s="79"/>
      <c r="J1562" s="79"/>
      <c r="K1562" s="79"/>
    </row>
    <row r="1563" spans="1:29" ht="14" x14ac:dyDescent="0.25">
      <c r="C1563" s="59" t="s">
        <v>2592</v>
      </c>
      <c r="H1563" s="60">
        <f>I1561+0</f>
        <v>19.899999999999999</v>
      </c>
      <c r="I1563" s="60"/>
      <c r="J1563" s="60">
        <f>K1561+0</f>
        <v>177.11</v>
      </c>
      <c r="K1563" s="60"/>
      <c r="O1563" s="63">
        <f>I1561+0</f>
        <v>19.899999999999999</v>
      </c>
      <c r="P1563" s="63">
        <f>K1561+0</f>
        <v>177.11</v>
      </c>
    </row>
    <row r="1565" spans="1:29" ht="28" x14ac:dyDescent="0.25">
      <c r="A1565" s="47">
        <v>256</v>
      </c>
      <c r="B1565" s="47" t="str">
        <f>Source!F912</f>
        <v>1.7-5-386</v>
      </c>
      <c r="C1565" s="47" t="s">
        <v>1056</v>
      </c>
      <c r="D1565" s="49" t="str">
        <f>Source!H912</f>
        <v>100 шт.</v>
      </c>
      <c r="E1565" s="48">
        <f>Source!I912</f>
        <v>1.2</v>
      </c>
      <c r="F1565" s="51">
        <f>Source!AL912</f>
        <v>51.07</v>
      </c>
      <c r="G1565" s="52" t="s">
        <v>3</v>
      </c>
      <c r="H1565" s="48">
        <f>Source!AW913</f>
        <v>1</v>
      </c>
      <c r="I1565" s="51">
        <f>Source!P912</f>
        <v>61.28</v>
      </c>
      <c r="J1565" s="48">
        <f>IF(Source!BC913&lt;&gt; 0, Source!BC913, 1)</f>
        <v>9.8800000000000008</v>
      </c>
      <c r="K1565" s="51">
        <f>Source!P913</f>
        <v>605.45000000000005</v>
      </c>
      <c r="Q1565">
        <f>Source!X912</f>
        <v>0</v>
      </c>
      <c r="R1565">
        <f>Source!X913</f>
        <v>0</v>
      </c>
      <c r="S1565">
        <f>Source!Y912</f>
        <v>0</v>
      </c>
      <c r="T1565">
        <f>Source!Y913</f>
        <v>0</v>
      </c>
      <c r="U1565">
        <f>ROUND((175/100)*ROUND(Source!R912, 2), 2)</f>
        <v>0</v>
      </c>
      <c r="V1565">
        <f>ROUND((0/100)*ROUND(Source!R913, 2), 2)</f>
        <v>0</v>
      </c>
      <c r="AC1565">
        <v>3</v>
      </c>
    </row>
    <row r="1566" spans="1:29" x14ac:dyDescent="0.25">
      <c r="A1566" s="79"/>
      <c r="B1566" s="79"/>
      <c r="C1566" s="80" t="str">
        <f>"Объем: "&amp;Source!I912&amp;"=120/"&amp;"100"</f>
        <v>Объем: 1,2=120/100</v>
      </c>
      <c r="D1566" s="79"/>
      <c r="E1566" s="79"/>
      <c r="F1566" s="79"/>
      <c r="G1566" s="79"/>
      <c r="H1566" s="79"/>
      <c r="I1566" s="79"/>
      <c r="J1566" s="79"/>
      <c r="K1566" s="79"/>
    </row>
    <row r="1567" spans="1:29" ht="14" x14ac:dyDescent="0.25">
      <c r="C1567" s="59" t="s">
        <v>2592</v>
      </c>
      <c r="H1567" s="60">
        <f>I1565+0</f>
        <v>61.28</v>
      </c>
      <c r="I1567" s="60"/>
      <c r="J1567" s="60">
        <f>K1565+0</f>
        <v>605.45000000000005</v>
      </c>
      <c r="K1567" s="60"/>
      <c r="O1567" s="63">
        <f>I1565+0</f>
        <v>61.28</v>
      </c>
      <c r="P1567" s="63">
        <f>K1565+0</f>
        <v>605.45000000000005</v>
      </c>
    </row>
    <row r="1569" spans="1:29" ht="14.5" x14ac:dyDescent="0.25">
      <c r="A1569" s="47">
        <v>257</v>
      </c>
      <c r="B1569" s="47" t="str">
        <f>Source!F914</f>
        <v>1.1-1-8095</v>
      </c>
      <c r="C1569" s="47" t="s">
        <v>1060</v>
      </c>
      <c r="D1569" s="49" t="str">
        <f>Source!H914</f>
        <v>100 шт.</v>
      </c>
      <c r="E1569" s="48">
        <f>Source!I914</f>
        <v>0.6</v>
      </c>
      <c r="F1569" s="51">
        <f>Source!AL914</f>
        <v>12.52</v>
      </c>
      <c r="G1569" s="52" t="s">
        <v>3</v>
      </c>
      <c r="H1569" s="48">
        <f>Source!AW915</f>
        <v>1</v>
      </c>
      <c r="I1569" s="51">
        <f>Source!P914</f>
        <v>7.51</v>
      </c>
      <c r="J1569" s="48">
        <f>IF(Source!BC915&lt;&gt; 0, Source!BC915, 1)</f>
        <v>3.88</v>
      </c>
      <c r="K1569" s="51">
        <f>Source!P915</f>
        <v>29.14</v>
      </c>
      <c r="Q1569">
        <f>Source!X914</f>
        <v>0</v>
      </c>
      <c r="R1569">
        <f>Source!X915</f>
        <v>0</v>
      </c>
      <c r="S1569">
        <f>Source!Y914</f>
        <v>0</v>
      </c>
      <c r="T1569">
        <f>Source!Y915</f>
        <v>0</v>
      </c>
      <c r="U1569">
        <f>ROUND((175/100)*ROUND(Source!R914, 2), 2)</f>
        <v>0</v>
      </c>
      <c r="V1569">
        <f>ROUND((0/100)*ROUND(Source!R915, 2), 2)</f>
        <v>0</v>
      </c>
      <c r="AC1569">
        <v>3</v>
      </c>
    </row>
    <row r="1570" spans="1:29" x14ac:dyDescent="0.25">
      <c r="A1570" s="79"/>
      <c r="B1570" s="79"/>
      <c r="C1570" s="80" t="str">
        <f>"Объем: "&amp;Source!I914&amp;"=60/"&amp;"100"</f>
        <v>Объем: 0,6=60/100</v>
      </c>
      <c r="D1570" s="79"/>
      <c r="E1570" s="79"/>
      <c r="F1570" s="79"/>
      <c r="G1570" s="79"/>
      <c r="H1570" s="79"/>
      <c r="I1570" s="79"/>
      <c r="J1570" s="79"/>
      <c r="K1570" s="79"/>
    </row>
    <row r="1571" spans="1:29" ht="14" x14ac:dyDescent="0.25">
      <c r="C1571" s="59" t="s">
        <v>2592</v>
      </c>
      <c r="H1571" s="60">
        <f>I1569+0</f>
        <v>7.51</v>
      </c>
      <c r="I1571" s="60"/>
      <c r="J1571" s="60">
        <f>K1569+0</f>
        <v>29.14</v>
      </c>
      <c r="K1571" s="60"/>
      <c r="O1571" s="63">
        <f>I1569+0</f>
        <v>7.51</v>
      </c>
      <c r="P1571" s="63">
        <f>K1569+0</f>
        <v>29.14</v>
      </c>
    </row>
    <row r="1573" spans="1:29" ht="28" x14ac:dyDescent="0.25">
      <c r="A1573" s="47">
        <v>258</v>
      </c>
      <c r="B1573" s="47" t="str">
        <f>Source!F916</f>
        <v>1.7-5-236</v>
      </c>
      <c r="C1573" s="47" t="s">
        <v>1064</v>
      </c>
      <c r="D1573" s="49" t="str">
        <f>Source!H916</f>
        <v>100 шт.</v>
      </c>
      <c r="E1573" s="48">
        <f>Source!I916</f>
        <v>0.6</v>
      </c>
      <c r="F1573" s="51">
        <f>Source!AL916</f>
        <v>687.78</v>
      </c>
      <c r="G1573" s="52" t="s">
        <v>3</v>
      </c>
      <c r="H1573" s="48">
        <f>Source!AW917</f>
        <v>1</v>
      </c>
      <c r="I1573" s="51">
        <f>Source!P916</f>
        <v>412.67</v>
      </c>
      <c r="J1573" s="48">
        <f>IF(Source!BC917&lt;&gt; 0, Source!BC917, 1)</f>
        <v>61.77</v>
      </c>
      <c r="K1573" s="51">
        <f>Source!P917</f>
        <v>25490.63</v>
      </c>
      <c r="Q1573">
        <f>Source!X916</f>
        <v>0</v>
      </c>
      <c r="R1573">
        <f>Source!X917</f>
        <v>0</v>
      </c>
      <c r="S1573">
        <f>Source!Y916</f>
        <v>0</v>
      </c>
      <c r="T1573">
        <f>Source!Y917</f>
        <v>0</v>
      </c>
      <c r="U1573">
        <f>ROUND((175/100)*ROUND(Source!R916, 2), 2)</f>
        <v>0</v>
      </c>
      <c r="V1573">
        <f>ROUND((0/100)*ROUND(Source!R917, 2), 2)</f>
        <v>0</v>
      </c>
      <c r="AC1573">
        <v>3</v>
      </c>
    </row>
    <row r="1574" spans="1:29" x14ac:dyDescent="0.25">
      <c r="A1574" s="79"/>
      <c r="B1574" s="79"/>
      <c r="C1574" s="80" t="str">
        <f>"Объем: "&amp;Source!I916&amp;"=60/"&amp;"100"</f>
        <v>Объем: 0,6=60/100</v>
      </c>
      <c r="D1574" s="79"/>
      <c r="E1574" s="79"/>
      <c r="F1574" s="79"/>
      <c r="G1574" s="79"/>
      <c r="H1574" s="79"/>
      <c r="I1574" s="79"/>
      <c r="J1574" s="79"/>
      <c r="K1574" s="79"/>
    </row>
    <row r="1575" spans="1:29" ht="14" x14ac:dyDescent="0.25">
      <c r="C1575" s="59" t="s">
        <v>2592</v>
      </c>
      <c r="H1575" s="60">
        <f>I1573+0</f>
        <v>412.67</v>
      </c>
      <c r="I1575" s="60"/>
      <c r="J1575" s="60">
        <f>K1573+0</f>
        <v>25490.63</v>
      </c>
      <c r="K1575" s="60"/>
      <c r="O1575" s="63">
        <f>I1573+0</f>
        <v>412.67</v>
      </c>
      <c r="P1575" s="63">
        <f>K1573+0</f>
        <v>25490.63</v>
      </c>
    </row>
    <row r="1577" spans="1:29" ht="28" x14ac:dyDescent="0.25">
      <c r="A1577" s="47">
        <v>259</v>
      </c>
      <c r="B1577" s="47" t="str">
        <f>Source!F918</f>
        <v>1.1-1-4354</v>
      </c>
      <c r="C1577" s="47" t="s">
        <v>1068</v>
      </c>
      <c r="D1577" s="49" t="str">
        <f>Source!H918</f>
        <v>100 шт.</v>
      </c>
      <c r="E1577" s="48">
        <f>Source!I918</f>
        <v>0.6</v>
      </c>
      <c r="F1577" s="51">
        <f>Source!AL918</f>
        <v>58.07</v>
      </c>
      <c r="G1577" s="52" t="s">
        <v>3</v>
      </c>
      <c r="H1577" s="48">
        <f>Source!AW919</f>
        <v>1</v>
      </c>
      <c r="I1577" s="51">
        <f>Source!P918</f>
        <v>34.840000000000003</v>
      </c>
      <c r="J1577" s="48">
        <f>IF(Source!BC919&lt;&gt; 0, Source!BC919, 1)</f>
        <v>7.02</v>
      </c>
      <c r="K1577" s="51">
        <f>Source!P919</f>
        <v>244.58</v>
      </c>
      <c r="Q1577">
        <f>Source!X918</f>
        <v>0</v>
      </c>
      <c r="R1577">
        <f>Source!X919</f>
        <v>0</v>
      </c>
      <c r="S1577">
        <f>Source!Y918</f>
        <v>0</v>
      </c>
      <c r="T1577">
        <f>Source!Y919</f>
        <v>0</v>
      </c>
      <c r="U1577">
        <f>ROUND((175/100)*ROUND(Source!R918, 2), 2)</f>
        <v>0</v>
      </c>
      <c r="V1577">
        <f>ROUND((0/100)*ROUND(Source!R919, 2), 2)</f>
        <v>0</v>
      </c>
      <c r="AC1577">
        <v>3</v>
      </c>
    </row>
    <row r="1578" spans="1:29" x14ac:dyDescent="0.25">
      <c r="A1578" s="79"/>
      <c r="B1578" s="79"/>
      <c r="C1578" s="80" t="str">
        <f>"Объем: "&amp;Source!I918&amp;"=60/"&amp;"100"</f>
        <v>Объем: 0,6=60/100</v>
      </c>
      <c r="D1578" s="79"/>
      <c r="E1578" s="79"/>
      <c r="F1578" s="79"/>
      <c r="G1578" s="79"/>
      <c r="H1578" s="79"/>
      <c r="I1578" s="79"/>
      <c r="J1578" s="79"/>
      <c r="K1578" s="79"/>
    </row>
    <row r="1579" spans="1:29" ht="14" x14ac:dyDescent="0.25">
      <c r="C1579" s="59" t="s">
        <v>2592</v>
      </c>
      <c r="H1579" s="60">
        <f>I1577+0</f>
        <v>34.840000000000003</v>
      </c>
      <c r="I1579" s="60"/>
      <c r="J1579" s="60">
        <f>K1577+0</f>
        <v>244.58</v>
      </c>
      <c r="K1579" s="60"/>
      <c r="O1579" s="63">
        <f>I1577+0</f>
        <v>34.840000000000003</v>
      </c>
      <c r="P1579" s="63">
        <f>K1577+0</f>
        <v>244.58</v>
      </c>
    </row>
    <row r="1581" spans="1:29" ht="56" x14ac:dyDescent="0.25">
      <c r="A1581" s="54">
        <v>260</v>
      </c>
      <c r="B1581" s="54" t="str">
        <f>Source!F920</f>
        <v>1.21-5-2201</v>
      </c>
      <c r="C1581" s="54" t="s">
        <v>1146</v>
      </c>
      <c r="D1581" s="55" t="str">
        <f>Source!H920</f>
        <v>шт.</v>
      </c>
      <c r="E1581" s="56">
        <f>Source!I920</f>
        <v>1</v>
      </c>
      <c r="F1581" s="57">
        <f>Source!AL920</f>
        <v>86.7</v>
      </c>
      <c r="G1581" s="58" t="s">
        <v>3</v>
      </c>
      <c r="H1581" s="56">
        <f>Source!AW921</f>
        <v>1</v>
      </c>
      <c r="I1581" s="57">
        <f>Source!P920</f>
        <v>86.7</v>
      </c>
      <c r="J1581" s="56">
        <f>IF(Source!BC921&lt;&gt; 0, Source!BC921, 1)</f>
        <v>11.25</v>
      </c>
      <c r="K1581" s="57">
        <f>Source!P921</f>
        <v>975.38</v>
      </c>
      <c r="Q1581">
        <f>Source!X920</f>
        <v>0</v>
      </c>
      <c r="R1581">
        <f>Source!X921</f>
        <v>0</v>
      </c>
      <c r="S1581">
        <f>Source!Y920</f>
        <v>0</v>
      </c>
      <c r="T1581">
        <f>Source!Y921</f>
        <v>0</v>
      </c>
      <c r="U1581">
        <f>ROUND((175/100)*ROUND(Source!R920, 2), 2)</f>
        <v>0</v>
      </c>
      <c r="V1581">
        <f>ROUND((0/100)*ROUND(Source!R921, 2), 2)</f>
        <v>0</v>
      </c>
      <c r="AC1581">
        <v>3</v>
      </c>
    </row>
    <row r="1582" spans="1:29" ht="14" x14ac:dyDescent="0.25">
      <c r="C1582" s="59" t="s">
        <v>2592</v>
      </c>
      <c r="H1582" s="60">
        <f>I1581+0</f>
        <v>86.7</v>
      </c>
      <c r="I1582" s="60"/>
      <c r="J1582" s="60">
        <f>K1581+0</f>
        <v>975.38</v>
      </c>
      <c r="K1582" s="60"/>
      <c r="O1582" s="63">
        <f>I1581+0</f>
        <v>86.7</v>
      </c>
      <c r="P1582" s="63">
        <f>K1581+0</f>
        <v>975.38</v>
      </c>
    </row>
    <row r="1584" spans="1:29" ht="56" x14ac:dyDescent="0.25">
      <c r="A1584" s="54">
        <v>261</v>
      </c>
      <c r="B1584" s="54" t="str">
        <f>Source!F922</f>
        <v>1.21-5-2416</v>
      </c>
      <c r="C1584" s="54" t="s">
        <v>1150</v>
      </c>
      <c r="D1584" s="55" t="str">
        <f>Source!H922</f>
        <v>шт.</v>
      </c>
      <c r="E1584" s="56">
        <f>Source!I922</f>
        <v>1</v>
      </c>
      <c r="F1584" s="57">
        <f>Source!AL922</f>
        <v>28.51</v>
      </c>
      <c r="G1584" s="58" t="s">
        <v>3</v>
      </c>
      <c r="H1584" s="56">
        <f>Source!AW923</f>
        <v>1</v>
      </c>
      <c r="I1584" s="57">
        <f>Source!P922</f>
        <v>28.51</v>
      </c>
      <c r="J1584" s="56">
        <f>IF(Source!BC923&lt;&gt; 0, Source!BC923, 1)</f>
        <v>14.11</v>
      </c>
      <c r="K1584" s="57">
        <f>Source!P923</f>
        <v>402.28</v>
      </c>
      <c r="Q1584">
        <f>Source!X922</f>
        <v>0</v>
      </c>
      <c r="R1584">
        <f>Source!X923</f>
        <v>0</v>
      </c>
      <c r="S1584">
        <f>Source!Y922</f>
        <v>0</v>
      </c>
      <c r="T1584">
        <f>Source!Y923</f>
        <v>0</v>
      </c>
      <c r="U1584">
        <f>ROUND((175/100)*ROUND(Source!R922, 2), 2)</f>
        <v>0</v>
      </c>
      <c r="V1584">
        <f>ROUND((0/100)*ROUND(Source!R923, 2), 2)</f>
        <v>0</v>
      </c>
      <c r="AC1584">
        <v>3</v>
      </c>
    </row>
    <row r="1585" spans="1:29" ht="14" x14ac:dyDescent="0.25">
      <c r="C1585" s="59" t="s">
        <v>2592</v>
      </c>
      <c r="H1585" s="60">
        <f>I1584+0</f>
        <v>28.51</v>
      </c>
      <c r="I1585" s="60"/>
      <c r="J1585" s="60">
        <f>K1584+0</f>
        <v>402.28</v>
      </c>
      <c r="K1585" s="60"/>
      <c r="O1585" s="63">
        <f>I1584+0</f>
        <v>28.51</v>
      </c>
      <c r="P1585" s="63">
        <f>K1584+0</f>
        <v>402.28</v>
      </c>
    </row>
    <row r="1587" spans="1:29" ht="69" x14ac:dyDescent="0.25">
      <c r="A1587" s="54">
        <v>262</v>
      </c>
      <c r="B1587" s="54" t="str">
        <f>Source!F924</f>
        <v>КА, п.131</v>
      </c>
      <c r="C1587" s="54" t="s">
        <v>2730</v>
      </c>
      <c r="D1587" s="55" t="str">
        <f>Source!H924</f>
        <v>КОМПЛ</v>
      </c>
      <c r="E1587" s="56">
        <f>Source!I924</f>
        <v>1</v>
      </c>
      <c r="F1587" s="57">
        <f>Source!AL924</f>
        <v>269.16999999999996</v>
      </c>
      <c r="G1587" s="58" t="s">
        <v>3</v>
      </c>
      <c r="H1587" s="56">
        <f>Source!AW925</f>
        <v>1</v>
      </c>
      <c r="I1587" s="57">
        <f>Source!P924</f>
        <v>269.17</v>
      </c>
      <c r="J1587" s="56">
        <f>IF(Source!BC925&lt;&gt; 0, Source!BC925, 1)</f>
        <v>9.84</v>
      </c>
      <c r="K1587" s="57">
        <f>Source!P925</f>
        <v>2648.63</v>
      </c>
      <c r="Q1587">
        <f>Source!X924</f>
        <v>0</v>
      </c>
      <c r="R1587">
        <f>Source!X925</f>
        <v>0</v>
      </c>
      <c r="S1587">
        <f>Source!Y924</f>
        <v>0</v>
      </c>
      <c r="T1587">
        <f>Source!Y925</f>
        <v>0</v>
      </c>
      <c r="U1587">
        <f>ROUND((175/100)*ROUND(Source!R924, 2), 2)</f>
        <v>0</v>
      </c>
      <c r="V1587">
        <f>ROUND((0/100)*ROUND(Source!R925, 2), 2)</f>
        <v>0</v>
      </c>
      <c r="AC1587">
        <v>3</v>
      </c>
    </row>
    <row r="1588" spans="1:29" ht="14" x14ac:dyDescent="0.25">
      <c r="C1588" s="59" t="s">
        <v>2592</v>
      </c>
      <c r="H1588" s="60">
        <f>I1587+0</f>
        <v>269.17</v>
      </c>
      <c r="I1588" s="60"/>
      <c r="J1588" s="60">
        <f>K1587+0</f>
        <v>2648.63</v>
      </c>
      <c r="K1588" s="60"/>
      <c r="O1588" s="63">
        <f>I1587+0</f>
        <v>269.17</v>
      </c>
      <c r="P1588" s="63">
        <f>K1587+0</f>
        <v>2648.63</v>
      </c>
    </row>
    <row r="1590" spans="1:29" ht="83" x14ac:dyDescent="0.25">
      <c r="A1590" s="54">
        <v>263</v>
      </c>
      <c r="B1590" s="54" t="str">
        <f>Source!F926</f>
        <v>КА, п.132</v>
      </c>
      <c r="C1590" s="54" t="s">
        <v>2731</v>
      </c>
      <c r="D1590" s="55" t="str">
        <f>Source!H926</f>
        <v>КОМПЛ</v>
      </c>
      <c r="E1590" s="56">
        <f>Source!I926</f>
        <v>2</v>
      </c>
      <c r="F1590" s="57">
        <f>Source!AL926</f>
        <v>269.16999999999996</v>
      </c>
      <c r="G1590" s="58" t="s">
        <v>3</v>
      </c>
      <c r="H1590" s="56">
        <f>Source!AW927</f>
        <v>1</v>
      </c>
      <c r="I1590" s="57">
        <f>Source!P926</f>
        <v>538.34</v>
      </c>
      <c r="J1590" s="56">
        <f>IF(Source!BC927&lt;&gt; 0, Source!BC927, 1)</f>
        <v>9.84</v>
      </c>
      <c r="K1590" s="57">
        <f>Source!P927</f>
        <v>5297.27</v>
      </c>
      <c r="Q1590">
        <f>Source!X926</f>
        <v>0</v>
      </c>
      <c r="R1590">
        <f>Source!X927</f>
        <v>0</v>
      </c>
      <c r="S1590">
        <f>Source!Y926</f>
        <v>0</v>
      </c>
      <c r="T1590">
        <f>Source!Y927</f>
        <v>0</v>
      </c>
      <c r="U1590">
        <f>ROUND((175/100)*ROUND(Source!R926, 2), 2)</f>
        <v>0</v>
      </c>
      <c r="V1590">
        <f>ROUND((0/100)*ROUND(Source!R927, 2), 2)</f>
        <v>0</v>
      </c>
      <c r="AC1590">
        <v>3</v>
      </c>
    </row>
    <row r="1591" spans="1:29" ht="14" x14ac:dyDescent="0.25">
      <c r="C1591" s="59" t="s">
        <v>2592</v>
      </c>
      <c r="H1591" s="60">
        <f>I1590+0</f>
        <v>538.34</v>
      </c>
      <c r="I1591" s="60"/>
      <c r="J1591" s="60">
        <f>K1590+0</f>
        <v>5297.27</v>
      </c>
      <c r="K1591" s="60"/>
      <c r="O1591" s="63">
        <f>I1590+0</f>
        <v>538.34</v>
      </c>
      <c r="P1591" s="63">
        <f>K1590+0</f>
        <v>5297.27</v>
      </c>
    </row>
    <row r="1593" spans="1:29" ht="56" x14ac:dyDescent="0.25">
      <c r="A1593" s="47">
        <v>264</v>
      </c>
      <c r="B1593" s="47" t="str">
        <f>Source!F928</f>
        <v>4.8-331-12</v>
      </c>
      <c r="C1593" s="47" t="s">
        <v>1084</v>
      </c>
      <c r="D1593" s="49" t="str">
        <f>Source!H928</f>
        <v>100 М ТРАССЫ</v>
      </c>
      <c r="E1593" s="48">
        <f>Source!I928</f>
        <v>0.55000000000000004</v>
      </c>
      <c r="F1593" s="51"/>
      <c r="G1593" s="50"/>
      <c r="H1593" s="48"/>
      <c r="I1593" s="51"/>
      <c r="J1593" s="48"/>
      <c r="K1593" s="51"/>
      <c r="Q1593">
        <f>Source!X928</f>
        <v>55.63</v>
      </c>
      <c r="R1593">
        <f>Source!X929</f>
        <v>3134.73</v>
      </c>
      <c r="S1593">
        <f>Source!Y928</f>
        <v>29.25</v>
      </c>
      <c r="T1593">
        <f>Source!Y929</f>
        <v>1648.16</v>
      </c>
      <c r="U1593">
        <f>ROUND((175/100)*ROUND(Source!R928, 2), 2)</f>
        <v>1.28</v>
      </c>
      <c r="V1593">
        <f>ROUND((0/100)*ROUND(Source!R929, 2), 2)</f>
        <v>0</v>
      </c>
      <c r="AC1593">
        <v>0</v>
      </c>
    </row>
    <row r="1594" spans="1:29" x14ac:dyDescent="0.25">
      <c r="C1594" s="64" t="str">
        <f>"Объем: "&amp;Source!I928&amp;"=55/"&amp;"100"</f>
        <v>Объем: 0,55=55/100</v>
      </c>
    </row>
    <row r="1595" spans="1:29" ht="14.5" x14ac:dyDescent="0.25">
      <c r="A1595" s="47"/>
      <c r="B1595" s="47"/>
      <c r="C1595" s="47" t="s">
        <v>2581</v>
      </c>
      <c r="D1595" s="49"/>
      <c r="E1595" s="48"/>
      <c r="F1595" s="51">
        <f>Source!AO928</f>
        <v>81.94</v>
      </c>
      <c r="G1595" s="52" t="s">
        <v>231</v>
      </c>
      <c r="H1595" s="48">
        <f>Source!AV929</f>
        <v>1.0469999999999999</v>
      </c>
      <c r="I1595" s="51">
        <f>Source!S928</f>
        <v>56.62</v>
      </c>
      <c r="J1595" s="48">
        <f>IF(Source!BA929&lt;&gt; 0, Source!BA929, 1)</f>
        <v>56.35</v>
      </c>
      <c r="K1595" s="51">
        <f>Source!S929</f>
        <v>3190.54</v>
      </c>
    </row>
    <row r="1596" spans="1:29" ht="14.5" x14ac:dyDescent="0.25">
      <c r="A1596" s="47"/>
      <c r="B1596" s="47"/>
      <c r="C1596" s="47" t="s">
        <v>2583</v>
      </c>
      <c r="D1596" s="49"/>
      <c r="E1596" s="48"/>
      <c r="F1596" s="51">
        <f>Source!AM928</f>
        <v>5.74</v>
      </c>
      <c r="G1596" s="52" t="s">
        <v>231</v>
      </c>
      <c r="H1596" s="48">
        <f>Source!AV929</f>
        <v>1.0469999999999999</v>
      </c>
      <c r="I1596" s="51">
        <f>Source!Q928</f>
        <v>3.97</v>
      </c>
      <c r="J1596" s="48">
        <f>IF(Source!BB929&lt;&gt; 0, Source!BB929, 1)</f>
        <v>19.170000000000002</v>
      </c>
      <c r="K1596" s="51">
        <f>Source!Q929</f>
        <v>76.099999999999994</v>
      </c>
    </row>
    <row r="1597" spans="1:29" ht="14.5" x14ac:dyDescent="0.25">
      <c r="A1597" s="47"/>
      <c r="B1597" s="47"/>
      <c r="C1597" s="47" t="s">
        <v>2584</v>
      </c>
      <c r="D1597" s="49"/>
      <c r="E1597" s="48"/>
      <c r="F1597" s="51">
        <f>Source!AN928</f>
        <v>1.05</v>
      </c>
      <c r="G1597" s="52" t="s">
        <v>231</v>
      </c>
      <c r="H1597" s="48">
        <f>Source!AV929</f>
        <v>1.0469999999999999</v>
      </c>
      <c r="I1597" s="53">
        <f>Source!R928</f>
        <v>0.73</v>
      </c>
      <c r="J1597" s="48">
        <f>IF(Source!BS929&lt;&gt; 0, Source!BS929, 1)</f>
        <v>56.35</v>
      </c>
      <c r="K1597" s="53">
        <f>Source!R929</f>
        <v>41.14</v>
      </c>
    </row>
    <row r="1598" spans="1:29" ht="14.5" x14ac:dyDescent="0.25">
      <c r="A1598" s="47"/>
      <c r="B1598" s="47"/>
      <c r="C1598" s="47" t="s">
        <v>2594</v>
      </c>
      <c r="D1598" s="49"/>
      <c r="E1598" s="48"/>
      <c r="F1598" s="51">
        <f>Source!AL928</f>
        <v>16.46</v>
      </c>
      <c r="G1598" s="52" t="s">
        <v>3</v>
      </c>
      <c r="H1598" s="48">
        <f>Source!AW929</f>
        <v>1</v>
      </c>
      <c r="I1598" s="51">
        <f>Source!P928</f>
        <v>9.0500000000000007</v>
      </c>
      <c r="J1598" s="48">
        <f>IF(Source!BC929&lt;&gt; 0, Source!BC929, 1)</f>
        <v>7.31</v>
      </c>
      <c r="K1598" s="51">
        <f>Source!P929</f>
        <v>66.16</v>
      </c>
    </row>
    <row r="1599" spans="1:29" ht="56" x14ac:dyDescent="0.25">
      <c r="A1599" s="47" t="s">
        <v>1160</v>
      </c>
      <c r="B1599" s="47" t="str">
        <f>Source!F930</f>
        <v>1.21-5-1884</v>
      </c>
      <c r="C1599" s="47" t="s">
        <v>1162</v>
      </c>
      <c r="D1599" s="49" t="str">
        <f>Source!H930</f>
        <v>шт.</v>
      </c>
      <c r="E1599" s="48">
        <f>Source!I930</f>
        <v>19</v>
      </c>
      <c r="F1599" s="51">
        <f>Source!AK930</f>
        <v>1054.31</v>
      </c>
      <c r="G1599" s="52" t="s">
        <v>3</v>
      </c>
      <c r="H1599" s="48">
        <f>Source!AW931</f>
        <v>1</v>
      </c>
      <c r="I1599" s="51">
        <f>Source!O930</f>
        <v>20031.89</v>
      </c>
      <c r="J1599" s="48">
        <f>IF(Source!BC931&lt;&gt; 0, Source!BC931, 1)</f>
        <v>4.78</v>
      </c>
      <c r="K1599" s="51">
        <f>Source!O931</f>
        <v>95752.43</v>
      </c>
      <c r="Q1599">
        <f>Source!X930</f>
        <v>0</v>
      </c>
      <c r="R1599">
        <f>Source!X931</f>
        <v>0</v>
      </c>
      <c r="S1599">
        <f>Source!Y930</f>
        <v>0</v>
      </c>
      <c r="T1599">
        <f>Source!Y931</f>
        <v>0</v>
      </c>
      <c r="U1599">
        <f>ROUND((175/100)*ROUND(Source!R930, 2), 2)</f>
        <v>0</v>
      </c>
      <c r="V1599">
        <f>ROUND((0/100)*ROUND(Source!R931, 2), 2)</f>
        <v>0</v>
      </c>
      <c r="AC1599">
        <v>3</v>
      </c>
    </row>
    <row r="1600" spans="1:29" ht="42" x14ac:dyDescent="0.25">
      <c r="A1600" s="47" t="s">
        <v>1164</v>
      </c>
      <c r="B1600" s="47" t="str">
        <f>Source!F932</f>
        <v>1.1-1-8008</v>
      </c>
      <c r="C1600" s="47" t="s">
        <v>1091</v>
      </c>
      <c r="D1600" s="49" t="str">
        <f>Source!H932</f>
        <v>т</v>
      </c>
      <c r="E1600" s="48">
        <f>Source!I932</f>
        <v>4.73E-4</v>
      </c>
      <c r="F1600" s="51">
        <f>Source!AK932</f>
        <v>33827.69</v>
      </c>
      <c r="G1600" s="52" t="s">
        <v>3</v>
      </c>
      <c r="H1600" s="48">
        <f>Source!AW933</f>
        <v>1</v>
      </c>
      <c r="I1600" s="51">
        <f>Source!O932</f>
        <v>16</v>
      </c>
      <c r="J1600" s="48">
        <f>IF(Source!BC933&lt;&gt; 0, Source!BC933, 1)</f>
        <v>4.9000000000000004</v>
      </c>
      <c r="K1600" s="51">
        <f>Source!O933</f>
        <v>78.400000000000006</v>
      </c>
      <c r="Q1600">
        <f>Source!X932</f>
        <v>0</v>
      </c>
      <c r="R1600">
        <f>Source!X933</f>
        <v>0</v>
      </c>
      <c r="S1600">
        <f>Source!Y932</f>
        <v>0</v>
      </c>
      <c r="T1600">
        <f>Source!Y933</f>
        <v>0</v>
      </c>
      <c r="U1600">
        <f>ROUND((175/100)*ROUND(Source!R932, 2), 2)</f>
        <v>0</v>
      </c>
      <c r="V1600">
        <f>ROUND((0/100)*ROUND(Source!R933, 2), 2)</f>
        <v>0</v>
      </c>
      <c r="AC1600">
        <v>3</v>
      </c>
    </row>
    <row r="1601" spans="1:29" ht="14.5" x14ac:dyDescent="0.25">
      <c r="A1601" s="47"/>
      <c r="B1601" s="47"/>
      <c r="C1601" s="47" t="s">
        <v>2585</v>
      </c>
      <c r="D1601" s="49" t="s">
        <v>2586</v>
      </c>
      <c r="E1601" s="48">
        <f>Source!BZ929</f>
        <v>97</v>
      </c>
      <c r="F1601" s="51"/>
      <c r="G1601" s="50"/>
      <c r="H1601" s="48"/>
      <c r="I1601" s="51">
        <f>SUM(Q1593:Q1600)</f>
        <v>55.63</v>
      </c>
      <c r="J1601" s="48">
        <f>Source!AT929</f>
        <v>97</v>
      </c>
      <c r="K1601" s="51">
        <f>SUM(R1593:R1600)</f>
        <v>3134.73</v>
      </c>
    </row>
    <row r="1602" spans="1:29" ht="14.5" x14ac:dyDescent="0.25">
      <c r="A1602" s="47"/>
      <c r="B1602" s="47"/>
      <c r="C1602" s="47" t="s">
        <v>2587</v>
      </c>
      <c r="D1602" s="49" t="s">
        <v>2586</v>
      </c>
      <c r="E1602" s="48">
        <f>Source!CA929</f>
        <v>51</v>
      </c>
      <c r="F1602" s="51"/>
      <c r="G1602" s="50"/>
      <c r="H1602" s="48"/>
      <c r="I1602" s="51">
        <f>SUM(S1593:S1601)</f>
        <v>29.25</v>
      </c>
      <c r="J1602" s="48">
        <f>Source!AU929</f>
        <v>51</v>
      </c>
      <c r="K1602" s="51">
        <f>SUM(T1593:T1601)</f>
        <v>1648.16</v>
      </c>
    </row>
    <row r="1603" spans="1:29" ht="14.5" x14ac:dyDescent="0.25">
      <c r="A1603" s="54"/>
      <c r="B1603" s="54"/>
      <c r="C1603" s="54" t="s">
        <v>2588</v>
      </c>
      <c r="D1603" s="55" t="s">
        <v>2589</v>
      </c>
      <c r="E1603" s="56">
        <f>Source!AQ928</f>
        <v>7.27</v>
      </c>
      <c r="F1603" s="57"/>
      <c r="G1603" s="58" t="s">
        <v>231</v>
      </c>
      <c r="H1603" s="56">
        <f>Source!AV929</f>
        <v>1.0469999999999999</v>
      </c>
      <c r="I1603" s="57">
        <f>Source!U928</f>
        <v>5.0237153999999986</v>
      </c>
      <c r="J1603" s="56"/>
      <c r="K1603" s="57"/>
    </row>
    <row r="1604" spans="1:29" ht="14" x14ac:dyDescent="0.25">
      <c r="C1604" s="59" t="s">
        <v>2590</v>
      </c>
      <c r="H1604" s="60">
        <f>I1595+I1596+I1598+I1601+I1602+SUM(I1599:I1600)-SUMIF(AC1599:AC1600, 5, I1599:I1600)-SUMIF(AC1599:AC1600, 6, I1599:I1600)</f>
        <v>20202.41</v>
      </c>
      <c r="I1604" s="60"/>
      <c r="J1604" s="60">
        <f>K1595+K1596+K1598+K1601+K1602+SUM(K1599:K1600)-SUMIF(AC1599:AC1600, 5, K1599:K1600)-SUMIF(AC1599:AC1600, 6, K1599:K1600)</f>
        <v>103946.51999999999</v>
      </c>
      <c r="K1604" s="60"/>
    </row>
    <row r="1605" spans="1:29" ht="14" hidden="1" x14ac:dyDescent="0.25">
      <c r="C1605" s="59" t="s">
        <v>2591</v>
      </c>
      <c r="H1605" s="62">
        <f>SUMIF(AC1599:AC1600, 5, I1599:I1600)+SUMIF(AC1599:AC1600, 6, I1599:I1600)</f>
        <v>0</v>
      </c>
      <c r="I1605" s="62"/>
      <c r="J1605" s="62">
        <f>SUMIF(AC1599:AC1600, 5, K1599:K1600)+SUMIF(AC1599:AC1600, 6, K1599:K1600)</f>
        <v>0</v>
      </c>
      <c r="K1605" s="62"/>
    </row>
    <row r="1606" spans="1:29" ht="14" x14ac:dyDescent="0.25">
      <c r="C1606" s="59" t="s">
        <v>2592</v>
      </c>
      <c r="H1606" s="62">
        <f>I1595+I1596+I1598+I1601+I1602+SUM(I1599:I1600)</f>
        <v>20202.41</v>
      </c>
      <c r="I1606" s="62"/>
      <c r="J1606" s="62">
        <f>K1595+K1596+K1598+K1601+K1602+SUM(K1599:K1600)</f>
        <v>103946.51999999999</v>
      </c>
      <c r="K1606" s="62"/>
      <c r="O1606" s="63">
        <f>I1595+I1596+I1598+I1601+I1602+SUM(I1599:I1600)</f>
        <v>20202.41</v>
      </c>
      <c r="P1606" s="63">
        <f>K1595+K1596+K1598+K1601+K1602+SUM(K1599:K1600)</f>
        <v>103946.51999999999</v>
      </c>
    </row>
    <row r="1608" spans="1:29" ht="56" x14ac:dyDescent="0.25">
      <c r="A1608" s="47">
        <v>265</v>
      </c>
      <c r="B1608" s="47" t="str">
        <f>Source!F934</f>
        <v>4.8-331-2</v>
      </c>
      <c r="C1608" s="47" t="s">
        <v>1027</v>
      </c>
      <c r="D1608" s="49" t="str">
        <f>Source!H934</f>
        <v>100 М ТРАССЫ</v>
      </c>
      <c r="E1608" s="48">
        <f>Source!I934</f>
        <v>4.47</v>
      </c>
      <c r="F1608" s="51"/>
      <c r="G1608" s="50"/>
      <c r="H1608" s="48"/>
      <c r="I1608" s="51"/>
      <c r="J1608" s="48"/>
      <c r="K1608" s="51"/>
      <c r="Q1608">
        <f>Source!X934</f>
        <v>1129.67</v>
      </c>
      <c r="R1608">
        <f>Source!X935</f>
        <v>63657</v>
      </c>
      <c r="S1608">
        <f>Source!Y934</f>
        <v>593.95000000000005</v>
      </c>
      <c r="T1608">
        <f>Source!Y935</f>
        <v>33469.14</v>
      </c>
      <c r="U1608">
        <f>ROUND((175/100)*ROUND(Source!R934, 2), 2)</f>
        <v>11.8</v>
      </c>
      <c r="V1608">
        <f>ROUND((0/100)*ROUND(Source!R935, 2), 2)</f>
        <v>0</v>
      </c>
      <c r="AC1608">
        <v>0</v>
      </c>
    </row>
    <row r="1609" spans="1:29" x14ac:dyDescent="0.25">
      <c r="C1609" s="64" t="str">
        <f>"Объем: "&amp;Source!I934&amp;"=447/"&amp;"100"</f>
        <v>Объем: 4,47=447/100</v>
      </c>
    </row>
    <row r="1610" spans="1:29" ht="14.5" x14ac:dyDescent="0.25">
      <c r="A1610" s="47"/>
      <c r="B1610" s="47"/>
      <c r="C1610" s="47" t="s">
        <v>2581</v>
      </c>
      <c r="D1610" s="49"/>
      <c r="E1610" s="48"/>
      <c r="F1610" s="51">
        <f>Source!AO934</f>
        <v>206.17</v>
      </c>
      <c r="G1610" s="52" t="s">
        <v>231</v>
      </c>
      <c r="H1610" s="48">
        <f>Source!AV935</f>
        <v>1.0469999999999999</v>
      </c>
      <c r="I1610" s="51">
        <f>Source!S934</f>
        <v>1157.8699999999999</v>
      </c>
      <c r="J1610" s="48">
        <f>IF(Source!BA935&lt;&gt; 0, Source!BA935, 1)</f>
        <v>56.35</v>
      </c>
      <c r="K1610" s="51">
        <f>Source!S935</f>
        <v>65245.97</v>
      </c>
    </row>
    <row r="1611" spans="1:29" ht="14.5" x14ac:dyDescent="0.25">
      <c r="A1611" s="47"/>
      <c r="B1611" s="47"/>
      <c r="C1611" s="47" t="s">
        <v>2583</v>
      </c>
      <c r="D1611" s="49"/>
      <c r="E1611" s="48"/>
      <c r="F1611" s="51">
        <f>Source!AM934</f>
        <v>6.67</v>
      </c>
      <c r="G1611" s="52" t="s">
        <v>231</v>
      </c>
      <c r="H1611" s="48">
        <f>Source!AV935</f>
        <v>1.0469999999999999</v>
      </c>
      <c r="I1611" s="51">
        <f>Source!Q934</f>
        <v>37.46</v>
      </c>
      <c r="J1611" s="48">
        <f>IF(Source!BB935&lt;&gt; 0, Source!BB935, 1)</f>
        <v>18.96</v>
      </c>
      <c r="K1611" s="51">
        <f>Source!Q935</f>
        <v>710.24</v>
      </c>
    </row>
    <row r="1612" spans="1:29" ht="14.5" x14ac:dyDescent="0.25">
      <c r="A1612" s="47"/>
      <c r="B1612" s="47"/>
      <c r="C1612" s="47" t="s">
        <v>2584</v>
      </c>
      <c r="D1612" s="49"/>
      <c r="E1612" s="48"/>
      <c r="F1612" s="51">
        <f>Source!AN934</f>
        <v>1.2</v>
      </c>
      <c r="G1612" s="52" t="s">
        <v>231</v>
      </c>
      <c r="H1612" s="48">
        <f>Source!AV935</f>
        <v>1.0469999999999999</v>
      </c>
      <c r="I1612" s="53">
        <f>Source!R934</f>
        <v>6.74</v>
      </c>
      <c r="J1612" s="48">
        <f>IF(Source!BS935&lt;&gt; 0, Source!BS935, 1)</f>
        <v>56.35</v>
      </c>
      <c r="K1612" s="53">
        <f>Source!R935</f>
        <v>379.8</v>
      </c>
    </row>
    <row r="1613" spans="1:29" ht="14.5" x14ac:dyDescent="0.25">
      <c r="A1613" s="47"/>
      <c r="B1613" s="47"/>
      <c r="C1613" s="47" t="s">
        <v>2594</v>
      </c>
      <c r="D1613" s="49"/>
      <c r="E1613" s="48"/>
      <c r="F1613" s="51">
        <f>Source!AL934</f>
        <v>11.34</v>
      </c>
      <c r="G1613" s="52" t="s">
        <v>3</v>
      </c>
      <c r="H1613" s="48">
        <f>Source!AW935</f>
        <v>1</v>
      </c>
      <c r="I1613" s="51">
        <f>Source!P934</f>
        <v>50.69</v>
      </c>
      <c r="J1613" s="48">
        <f>IF(Source!BC935&lt;&gt; 0, Source!BC935, 1)</f>
        <v>8.24</v>
      </c>
      <c r="K1613" s="51">
        <f>Source!P935</f>
        <v>417.69</v>
      </c>
    </row>
    <row r="1614" spans="1:29" ht="56" x14ac:dyDescent="0.25">
      <c r="A1614" s="47" t="s">
        <v>1166</v>
      </c>
      <c r="B1614" s="47" t="str">
        <f>Source!F936</f>
        <v>1.21-5-1827</v>
      </c>
      <c r="C1614" s="47" t="s">
        <v>1168</v>
      </c>
      <c r="D1614" s="49" t="str">
        <f>Source!H936</f>
        <v>шт.</v>
      </c>
      <c r="E1614" s="48">
        <f>Source!I936</f>
        <v>149</v>
      </c>
      <c r="F1614" s="51">
        <f>Source!AK936</f>
        <v>728.75</v>
      </c>
      <c r="G1614" s="52" t="s">
        <v>3</v>
      </c>
      <c r="H1614" s="48">
        <f>Source!AW937</f>
        <v>1</v>
      </c>
      <c r="I1614" s="51">
        <f>Source!O936</f>
        <v>108583.75</v>
      </c>
      <c r="J1614" s="48">
        <f>IF(Source!BC937&lt;&gt; 0, Source!BC937, 1)</f>
        <v>5.74</v>
      </c>
      <c r="K1614" s="51">
        <f>Source!O937</f>
        <v>623270.73</v>
      </c>
      <c r="Q1614">
        <f>Source!X936</f>
        <v>0</v>
      </c>
      <c r="R1614">
        <f>Source!X937</f>
        <v>0</v>
      </c>
      <c r="S1614">
        <f>Source!Y936</f>
        <v>0</v>
      </c>
      <c r="T1614">
        <f>Source!Y937</f>
        <v>0</v>
      </c>
      <c r="U1614">
        <f>ROUND((175/100)*ROUND(Source!R936, 2), 2)</f>
        <v>0</v>
      </c>
      <c r="V1614">
        <f>ROUND((0/100)*ROUND(Source!R937, 2), 2)</f>
        <v>0</v>
      </c>
      <c r="AC1614">
        <v>3</v>
      </c>
    </row>
    <row r="1615" spans="1:29" ht="56" x14ac:dyDescent="0.25">
      <c r="A1615" s="47" t="s">
        <v>1170</v>
      </c>
      <c r="B1615" s="47" t="str">
        <f>Source!F938</f>
        <v>1.7-5-281</v>
      </c>
      <c r="C1615" s="47" t="s">
        <v>1035</v>
      </c>
      <c r="D1615" s="49" t="str">
        <f>Source!H938</f>
        <v>100 шт.</v>
      </c>
      <c r="E1615" s="48">
        <f>Source!I938</f>
        <v>4.4400000000000004</v>
      </c>
      <c r="F1615" s="51">
        <f>Source!AK938</f>
        <v>38.700000000000003</v>
      </c>
      <c r="G1615" s="52" t="s">
        <v>3</v>
      </c>
      <c r="H1615" s="48">
        <f>Source!AW939</f>
        <v>1</v>
      </c>
      <c r="I1615" s="51">
        <f>Source!O938</f>
        <v>171.83</v>
      </c>
      <c r="J1615" s="48">
        <f>IF(Source!BC939&lt;&gt; 0, Source!BC939, 1)</f>
        <v>8.66</v>
      </c>
      <c r="K1615" s="51">
        <f>Source!O939</f>
        <v>1488.05</v>
      </c>
      <c r="Q1615">
        <f>Source!X938</f>
        <v>0</v>
      </c>
      <c r="R1615">
        <f>Source!X939</f>
        <v>0</v>
      </c>
      <c r="S1615">
        <f>Source!Y938</f>
        <v>0</v>
      </c>
      <c r="T1615">
        <f>Source!Y939</f>
        <v>0</v>
      </c>
      <c r="U1615">
        <f>ROUND((175/100)*ROUND(Source!R938, 2), 2)</f>
        <v>0</v>
      </c>
      <c r="V1615">
        <f>ROUND((0/100)*ROUND(Source!R939, 2), 2)</f>
        <v>0</v>
      </c>
      <c r="AC1615">
        <v>3</v>
      </c>
    </row>
    <row r="1616" spans="1:29" ht="14.5" x14ac:dyDescent="0.25">
      <c r="A1616" s="47"/>
      <c r="B1616" s="47"/>
      <c r="C1616" s="47" t="s">
        <v>2585</v>
      </c>
      <c r="D1616" s="49" t="s">
        <v>2586</v>
      </c>
      <c r="E1616" s="48">
        <f>Source!BZ935</f>
        <v>97</v>
      </c>
      <c r="F1616" s="51"/>
      <c r="G1616" s="50"/>
      <c r="H1616" s="48"/>
      <c r="I1616" s="51">
        <f>SUM(Q1608:Q1615)</f>
        <v>1129.67</v>
      </c>
      <c r="J1616" s="48">
        <f>Source!AT935</f>
        <v>97</v>
      </c>
      <c r="K1616" s="51">
        <f>SUM(R1608:R1615)</f>
        <v>63657</v>
      </c>
    </row>
    <row r="1617" spans="1:29" ht="14.5" x14ac:dyDescent="0.25">
      <c r="A1617" s="47"/>
      <c r="B1617" s="47"/>
      <c r="C1617" s="47" t="s">
        <v>2587</v>
      </c>
      <c r="D1617" s="49" t="s">
        <v>2586</v>
      </c>
      <c r="E1617" s="48">
        <f>Source!CA935</f>
        <v>51</v>
      </c>
      <c r="F1617" s="51"/>
      <c r="G1617" s="50"/>
      <c r="H1617" s="48"/>
      <c r="I1617" s="51">
        <f>SUM(S1608:S1616)</f>
        <v>593.95000000000005</v>
      </c>
      <c r="J1617" s="48">
        <f>Source!AU935</f>
        <v>51</v>
      </c>
      <c r="K1617" s="51">
        <f>SUM(T1608:T1616)</f>
        <v>33469.14</v>
      </c>
    </row>
    <row r="1618" spans="1:29" ht="14.5" x14ac:dyDescent="0.25">
      <c r="A1618" s="54"/>
      <c r="B1618" s="54"/>
      <c r="C1618" s="54" t="s">
        <v>2588</v>
      </c>
      <c r="D1618" s="55" t="s">
        <v>2589</v>
      </c>
      <c r="E1618" s="56">
        <f>Source!AQ934</f>
        <v>18.14</v>
      </c>
      <c r="F1618" s="57"/>
      <c r="G1618" s="58" t="s">
        <v>231</v>
      </c>
      <c r="H1618" s="56">
        <f>Source!AV935</f>
        <v>1.0469999999999999</v>
      </c>
      <c r="I1618" s="57">
        <f>Source!U934</f>
        <v>101.87619912</v>
      </c>
      <c r="J1618" s="56"/>
      <c r="K1618" s="57"/>
    </row>
    <row r="1619" spans="1:29" ht="14" x14ac:dyDescent="0.25">
      <c r="C1619" s="59" t="s">
        <v>2590</v>
      </c>
      <c r="H1619" s="60">
        <f>I1610+I1611+I1613+I1616+I1617+SUM(I1614:I1615)-SUMIF(AC1614:AC1615, 5, I1614:I1615)-SUMIF(AC1614:AC1615, 6, I1614:I1615)</f>
        <v>111725.22</v>
      </c>
      <c r="I1619" s="60"/>
      <c r="J1619" s="60">
        <f>K1610+K1611+K1613+K1616+K1617+SUM(K1614:K1615)-SUMIF(AC1614:AC1615, 5, K1614:K1615)-SUMIF(AC1614:AC1615, 6, K1614:K1615)</f>
        <v>788258.82000000007</v>
      </c>
      <c r="K1619" s="60"/>
    </row>
    <row r="1620" spans="1:29" ht="14" hidden="1" x14ac:dyDescent="0.25">
      <c r="C1620" s="59" t="s">
        <v>2591</v>
      </c>
      <c r="H1620" s="62">
        <f>SUMIF(AC1614:AC1615, 5, I1614:I1615)+SUMIF(AC1614:AC1615, 6, I1614:I1615)</f>
        <v>0</v>
      </c>
      <c r="I1620" s="62"/>
      <c r="J1620" s="62">
        <f>SUMIF(AC1614:AC1615, 5, K1614:K1615)+SUMIF(AC1614:AC1615, 6, K1614:K1615)</f>
        <v>0</v>
      </c>
      <c r="K1620" s="62"/>
    </row>
    <row r="1621" spans="1:29" ht="14" x14ac:dyDescent="0.25">
      <c r="C1621" s="59" t="s">
        <v>2592</v>
      </c>
      <c r="H1621" s="62">
        <f>I1610+I1611+I1613+I1616+I1617+SUM(I1614:I1615)</f>
        <v>111725.22</v>
      </c>
      <c r="I1621" s="62"/>
      <c r="J1621" s="62">
        <f>K1610+K1611+K1613+K1616+K1617+SUM(K1614:K1615)</f>
        <v>788258.82000000007</v>
      </c>
      <c r="K1621" s="62"/>
      <c r="O1621" s="63">
        <f>I1610+I1611+I1613+I1616+I1617+SUM(I1614:I1615)</f>
        <v>111725.22</v>
      </c>
      <c r="P1621" s="63">
        <f>K1610+K1611+K1613+K1616+K1617+SUM(K1614:K1615)</f>
        <v>788258.82000000007</v>
      </c>
    </row>
    <row r="1623" spans="1:29" ht="56" x14ac:dyDescent="0.25">
      <c r="A1623" s="47">
        <v>266</v>
      </c>
      <c r="B1623" s="47" t="str">
        <f>Source!F940</f>
        <v>1.7-5-283</v>
      </c>
      <c r="C1623" s="47" t="s">
        <v>1039</v>
      </c>
      <c r="D1623" s="49" t="str">
        <f>Source!H940</f>
        <v>100 шт.</v>
      </c>
      <c r="E1623" s="48">
        <f>Source!I940</f>
        <v>4.4400000000000004</v>
      </c>
      <c r="F1623" s="51">
        <f>Source!AL940</f>
        <v>33.17</v>
      </c>
      <c r="G1623" s="52" t="s">
        <v>3</v>
      </c>
      <c r="H1623" s="48">
        <f>Source!AW941</f>
        <v>1</v>
      </c>
      <c r="I1623" s="51">
        <f>Source!P940</f>
        <v>147.27000000000001</v>
      </c>
      <c r="J1623" s="48">
        <f>IF(Source!BC941&lt;&gt; 0, Source!BC941, 1)</f>
        <v>8.9</v>
      </c>
      <c r="K1623" s="51">
        <f>Source!P941</f>
        <v>1310.7</v>
      </c>
      <c r="Q1623">
        <f>Source!X940</f>
        <v>0</v>
      </c>
      <c r="R1623">
        <f>Source!X941</f>
        <v>0</v>
      </c>
      <c r="S1623">
        <f>Source!Y940</f>
        <v>0</v>
      </c>
      <c r="T1623">
        <f>Source!Y941</f>
        <v>0</v>
      </c>
      <c r="U1623">
        <f>ROUND((175/100)*ROUND(Source!R940, 2), 2)</f>
        <v>0</v>
      </c>
      <c r="V1623">
        <f>ROUND((0/100)*ROUND(Source!R941, 2), 2)</f>
        <v>0</v>
      </c>
      <c r="AC1623">
        <v>3</v>
      </c>
    </row>
    <row r="1624" spans="1:29" x14ac:dyDescent="0.25">
      <c r="A1624" s="79"/>
      <c r="B1624" s="79"/>
      <c r="C1624" s="80" t="str">
        <f>"Объем: "&amp;Source!I940&amp;"=444/"&amp;"100"</f>
        <v>Объем: 4,44=444/100</v>
      </c>
      <c r="D1624" s="79"/>
      <c r="E1624" s="79"/>
      <c r="F1624" s="79"/>
      <c r="G1624" s="79"/>
      <c r="H1624" s="79"/>
      <c r="I1624" s="79"/>
      <c r="J1624" s="79"/>
      <c r="K1624" s="79"/>
    </row>
    <row r="1625" spans="1:29" ht="14" x14ac:dyDescent="0.25">
      <c r="C1625" s="59" t="s">
        <v>2592</v>
      </c>
      <c r="H1625" s="60">
        <f>I1623+0</f>
        <v>147.27000000000001</v>
      </c>
      <c r="I1625" s="60"/>
      <c r="J1625" s="60">
        <f>K1623+0</f>
        <v>1310.7</v>
      </c>
      <c r="K1625" s="60"/>
      <c r="O1625" s="63">
        <f>I1623+0</f>
        <v>147.27000000000001</v>
      </c>
      <c r="P1625" s="63">
        <f>K1623+0</f>
        <v>1310.7</v>
      </c>
    </row>
    <row r="1627" spans="1:29" ht="41" x14ac:dyDescent="0.25">
      <c r="A1627" s="54">
        <v>267</v>
      </c>
      <c r="B1627" s="54" t="str">
        <f>Source!F942</f>
        <v>КА, п.124</v>
      </c>
      <c r="C1627" s="54" t="s">
        <v>2723</v>
      </c>
      <c r="D1627" s="55" t="str">
        <f>Source!H942</f>
        <v>ШТ</v>
      </c>
      <c r="E1627" s="56">
        <f>Source!I942</f>
        <v>300</v>
      </c>
      <c r="F1627" s="57">
        <f>Source!AL942</f>
        <v>39.6</v>
      </c>
      <c r="G1627" s="58" t="s">
        <v>3</v>
      </c>
      <c r="H1627" s="56">
        <f>Source!AW943</f>
        <v>1</v>
      </c>
      <c r="I1627" s="57">
        <f>Source!P942</f>
        <v>11880</v>
      </c>
      <c r="J1627" s="56">
        <f>IF(Source!BC943&lt;&gt; 0, Source!BC943, 1)</f>
        <v>9.84</v>
      </c>
      <c r="K1627" s="57">
        <f>Source!P943</f>
        <v>116899.2</v>
      </c>
      <c r="Q1627">
        <f>Source!X942</f>
        <v>0</v>
      </c>
      <c r="R1627">
        <f>Source!X943</f>
        <v>0</v>
      </c>
      <c r="S1627">
        <f>Source!Y942</f>
        <v>0</v>
      </c>
      <c r="T1627">
        <f>Source!Y943</f>
        <v>0</v>
      </c>
      <c r="U1627">
        <f>ROUND((175/100)*ROUND(Source!R942, 2), 2)</f>
        <v>0</v>
      </c>
      <c r="V1627">
        <f>ROUND((0/100)*ROUND(Source!R943, 2), 2)</f>
        <v>0</v>
      </c>
      <c r="AC1627">
        <v>3</v>
      </c>
    </row>
    <row r="1628" spans="1:29" ht="14" x14ac:dyDescent="0.25">
      <c r="C1628" s="59" t="s">
        <v>2592</v>
      </c>
      <c r="H1628" s="60">
        <f>I1627+0</f>
        <v>11880</v>
      </c>
      <c r="I1628" s="60"/>
      <c r="J1628" s="60">
        <f>K1627+0</f>
        <v>116899.2</v>
      </c>
      <c r="K1628" s="60"/>
      <c r="O1628" s="63">
        <f>I1627+0</f>
        <v>11880</v>
      </c>
      <c r="P1628" s="63">
        <f>K1627+0</f>
        <v>116899.2</v>
      </c>
    </row>
    <row r="1630" spans="1:29" ht="27" x14ac:dyDescent="0.25">
      <c r="A1630" s="54">
        <v>268</v>
      </c>
      <c r="B1630" s="54" t="str">
        <f>Source!F944</f>
        <v>КА, п.125</v>
      </c>
      <c r="C1630" s="54" t="s">
        <v>2724</v>
      </c>
      <c r="D1630" s="55" t="str">
        <f>Source!H944</f>
        <v>ШТ</v>
      </c>
      <c r="E1630" s="56">
        <f>Source!I944</f>
        <v>600</v>
      </c>
      <c r="F1630" s="57">
        <f>Source!AL944</f>
        <v>21.540000000000003</v>
      </c>
      <c r="G1630" s="58" t="s">
        <v>3</v>
      </c>
      <c r="H1630" s="56">
        <f>Source!AW945</f>
        <v>1</v>
      </c>
      <c r="I1630" s="57">
        <f>Source!P944</f>
        <v>12924</v>
      </c>
      <c r="J1630" s="56">
        <f>IF(Source!BC945&lt;&gt; 0, Source!BC945, 1)</f>
        <v>9.84</v>
      </c>
      <c r="K1630" s="57">
        <f>Source!P945</f>
        <v>127172.16</v>
      </c>
      <c r="Q1630">
        <f>Source!X944</f>
        <v>0</v>
      </c>
      <c r="R1630">
        <f>Source!X945</f>
        <v>0</v>
      </c>
      <c r="S1630">
        <f>Source!Y944</f>
        <v>0</v>
      </c>
      <c r="T1630">
        <f>Source!Y945</f>
        <v>0</v>
      </c>
      <c r="U1630">
        <f>ROUND((175/100)*ROUND(Source!R944, 2), 2)</f>
        <v>0</v>
      </c>
      <c r="V1630">
        <f>ROUND((0/100)*ROUND(Source!R945, 2), 2)</f>
        <v>0</v>
      </c>
      <c r="AC1630">
        <v>3</v>
      </c>
    </row>
    <row r="1631" spans="1:29" ht="14" x14ac:dyDescent="0.25">
      <c r="C1631" s="59" t="s">
        <v>2592</v>
      </c>
      <c r="H1631" s="60">
        <f>I1630+0</f>
        <v>12924</v>
      </c>
      <c r="I1631" s="60"/>
      <c r="J1631" s="60">
        <f>K1630+0</f>
        <v>127172.16</v>
      </c>
      <c r="K1631" s="60"/>
      <c r="O1631" s="63">
        <f>I1630+0</f>
        <v>12924</v>
      </c>
      <c r="P1631" s="63">
        <f>K1630+0</f>
        <v>127172.16</v>
      </c>
    </row>
    <row r="1633" spans="1:29" ht="27" x14ac:dyDescent="0.25">
      <c r="A1633" s="54">
        <v>269</v>
      </c>
      <c r="B1633" s="54" t="str">
        <f>Source!F946</f>
        <v>КА, п.126</v>
      </c>
      <c r="C1633" s="54" t="s">
        <v>2725</v>
      </c>
      <c r="D1633" s="55" t="str">
        <f>Source!H946</f>
        <v>ШТ</v>
      </c>
      <c r="E1633" s="56">
        <f>Source!I946</f>
        <v>1200</v>
      </c>
      <c r="F1633" s="57">
        <f>Source!AL946</f>
        <v>0.36</v>
      </c>
      <c r="G1633" s="58" t="s">
        <v>3</v>
      </c>
      <c r="H1633" s="56">
        <f>Source!AW947</f>
        <v>1</v>
      </c>
      <c r="I1633" s="57">
        <f>Source!P946</f>
        <v>432</v>
      </c>
      <c r="J1633" s="56">
        <f>IF(Source!BC947&lt;&gt; 0, Source!BC947, 1)</f>
        <v>9.84</v>
      </c>
      <c r="K1633" s="57">
        <f>Source!P947</f>
        <v>4250.88</v>
      </c>
      <c r="Q1633">
        <f>Source!X946</f>
        <v>0</v>
      </c>
      <c r="R1633">
        <f>Source!X947</f>
        <v>0</v>
      </c>
      <c r="S1633">
        <f>Source!Y946</f>
        <v>0</v>
      </c>
      <c r="T1633">
        <f>Source!Y947</f>
        <v>0</v>
      </c>
      <c r="U1633">
        <f>ROUND((175/100)*ROUND(Source!R946, 2), 2)</f>
        <v>0</v>
      </c>
      <c r="V1633">
        <f>ROUND((0/100)*ROUND(Source!R947, 2), 2)</f>
        <v>0</v>
      </c>
      <c r="AC1633">
        <v>3</v>
      </c>
    </row>
    <row r="1634" spans="1:29" ht="14" x14ac:dyDescent="0.25">
      <c r="C1634" s="59" t="s">
        <v>2592</v>
      </c>
      <c r="H1634" s="60">
        <f>I1633+0</f>
        <v>432</v>
      </c>
      <c r="I1634" s="60"/>
      <c r="J1634" s="60">
        <f>K1633+0</f>
        <v>4250.88</v>
      </c>
      <c r="K1634" s="60"/>
      <c r="O1634" s="63">
        <f>I1633+0</f>
        <v>432</v>
      </c>
      <c r="P1634" s="63">
        <f>K1633+0</f>
        <v>4250.88</v>
      </c>
    </row>
    <row r="1636" spans="1:29" ht="56" x14ac:dyDescent="0.25">
      <c r="A1636" s="47">
        <v>270</v>
      </c>
      <c r="B1636" s="47" t="str">
        <f>Source!F948</f>
        <v>1.7-5-283</v>
      </c>
      <c r="C1636" s="47" t="s">
        <v>1039</v>
      </c>
      <c r="D1636" s="49" t="str">
        <f>Source!H948</f>
        <v>100 шт.</v>
      </c>
      <c r="E1636" s="48">
        <f>Source!I948</f>
        <v>6</v>
      </c>
      <c r="F1636" s="51">
        <f>Source!AL948</f>
        <v>33.17</v>
      </c>
      <c r="G1636" s="52" t="s">
        <v>3</v>
      </c>
      <c r="H1636" s="48">
        <f>Source!AW949</f>
        <v>1</v>
      </c>
      <c r="I1636" s="51">
        <f>Source!P948</f>
        <v>199.02</v>
      </c>
      <c r="J1636" s="48">
        <f>IF(Source!BC949&lt;&gt; 0, Source!BC949, 1)</f>
        <v>8.9</v>
      </c>
      <c r="K1636" s="51">
        <f>Source!P949</f>
        <v>1771.28</v>
      </c>
      <c r="Q1636">
        <f>Source!X948</f>
        <v>0</v>
      </c>
      <c r="R1636">
        <f>Source!X949</f>
        <v>0</v>
      </c>
      <c r="S1636">
        <f>Source!Y948</f>
        <v>0</v>
      </c>
      <c r="T1636">
        <f>Source!Y949</f>
        <v>0</v>
      </c>
      <c r="U1636">
        <f>ROUND((175/100)*ROUND(Source!R948, 2), 2)</f>
        <v>0</v>
      </c>
      <c r="V1636">
        <f>ROUND((0/100)*ROUND(Source!R949, 2), 2)</f>
        <v>0</v>
      </c>
      <c r="AC1636">
        <v>3</v>
      </c>
    </row>
    <row r="1637" spans="1:29" x14ac:dyDescent="0.25">
      <c r="A1637" s="79"/>
      <c r="B1637" s="79"/>
      <c r="C1637" s="80" t="str">
        <f>"Объем: "&amp;Source!I948&amp;"=600/"&amp;"100"</f>
        <v>Объем: 6=600/100</v>
      </c>
      <c r="D1637" s="79"/>
      <c r="E1637" s="79"/>
      <c r="F1637" s="79"/>
      <c r="G1637" s="79"/>
      <c r="H1637" s="79"/>
      <c r="I1637" s="79"/>
      <c r="J1637" s="79"/>
      <c r="K1637" s="79"/>
    </row>
    <row r="1638" spans="1:29" ht="14" x14ac:dyDescent="0.25">
      <c r="C1638" s="59" t="s">
        <v>2592</v>
      </c>
      <c r="H1638" s="60">
        <f>I1636+0</f>
        <v>199.02</v>
      </c>
      <c r="I1638" s="60"/>
      <c r="J1638" s="60">
        <f>K1636+0</f>
        <v>1771.28</v>
      </c>
      <c r="K1638" s="60"/>
      <c r="O1638" s="63">
        <f>I1636+0</f>
        <v>199.02</v>
      </c>
      <c r="P1638" s="63">
        <f>K1636+0</f>
        <v>1771.28</v>
      </c>
    </row>
    <row r="1640" spans="1:29" ht="28" x14ac:dyDescent="0.25">
      <c r="A1640" s="47">
        <v>271</v>
      </c>
      <c r="B1640" s="47" t="str">
        <f>Source!F950</f>
        <v>1.7-5-386</v>
      </c>
      <c r="C1640" s="47" t="s">
        <v>1056</v>
      </c>
      <c r="D1640" s="49" t="str">
        <f>Source!H950</f>
        <v>100 шт.</v>
      </c>
      <c r="E1640" s="48">
        <f>Source!I950</f>
        <v>12</v>
      </c>
      <c r="F1640" s="51">
        <f>Source!AL950</f>
        <v>51.07</v>
      </c>
      <c r="G1640" s="52" t="s">
        <v>3</v>
      </c>
      <c r="H1640" s="48">
        <f>Source!AW951</f>
        <v>1</v>
      </c>
      <c r="I1640" s="51">
        <f>Source!P950</f>
        <v>612.84</v>
      </c>
      <c r="J1640" s="48">
        <f>IF(Source!BC951&lt;&gt; 0, Source!BC951, 1)</f>
        <v>9.8800000000000008</v>
      </c>
      <c r="K1640" s="51">
        <f>Source!P951</f>
        <v>6054.86</v>
      </c>
      <c r="Q1640">
        <f>Source!X950</f>
        <v>0</v>
      </c>
      <c r="R1640">
        <f>Source!X951</f>
        <v>0</v>
      </c>
      <c r="S1640">
        <f>Source!Y950</f>
        <v>0</v>
      </c>
      <c r="T1640">
        <f>Source!Y951</f>
        <v>0</v>
      </c>
      <c r="U1640">
        <f>ROUND((175/100)*ROUND(Source!R950, 2), 2)</f>
        <v>0</v>
      </c>
      <c r="V1640">
        <f>ROUND((0/100)*ROUND(Source!R951, 2), 2)</f>
        <v>0</v>
      </c>
      <c r="AC1640">
        <v>3</v>
      </c>
    </row>
    <row r="1641" spans="1:29" x14ac:dyDescent="0.25">
      <c r="A1641" s="79"/>
      <c r="B1641" s="79"/>
      <c r="C1641" s="80" t="str">
        <f>"Объем: "&amp;Source!I950&amp;"=1200/"&amp;"100"</f>
        <v>Объем: 12=1200/100</v>
      </c>
      <c r="D1641" s="79"/>
      <c r="E1641" s="79"/>
      <c r="F1641" s="79"/>
      <c r="G1641" s="79"/>
      <c r="H1641" s="79"/>
      <c r="I1641" s="79"/>
      <c r="J1641" s="79"/>
      <c r="K1641" s="79"/>
    </row>
    <row r="1642" spans="1:29" ht="14" x14ac:dyDescent="0.25">
      <c r="C1642" s="59" t="s">
        <v>2592</v>
      </c>
      <c r="H1642" s="60">
        <f>I1640+0</f>
        <v>612.84</v>
      </c>
      <c r="I1642" s="60"/>
      <c r="J1642" s="60">
        <f>K1640+0</f>
        <v>6054.86</v>
      </c>
      <c r="K1642" s="60"/>
      <c r="O1642" s="63">
        <f>I1640+0</f>
        <v>612.84</v>
      </c>
      <c r="P1642" s="63">
        <f>K1640+0</f>
        <v>6054.86</v>
      </c>
    </row>
    <row r="1644" spans="1:29" ht="14.5" x14ac:dyDescent="0.25">
      <c r="A1644" s="47">
        <v>272</v>
      </c>
      <c r="B1644" s="47" t="str">
        <f>Source!F952</f>
        <v>1.1-1-8095</v>
      </c>
      <c r="C1644" s="47" t="s">
        <v>1060</v>
      </c>
      <c r="D1644" s="49" t="str">
        <f>Source!H952</f>
        <v>100 шт.</v>
      </c>
      <c r="E1644" s="48">
        <f>Source!I952</f>
        <v>6</v>
      </c>
      <c r="F1644" s="51">
        <f>Source!AL952</f>
        <v>12.52</v>
      </c>
      <c r="G1644" s="52" t="s">
        <v>3</v>
      </c>
      <c r="H1644" s="48">
        <f>Source!AW953</f>
        <v>1</v>
      </c>
      <c r="I1644" s="51">
        <f>Source!P952</f>
        <v>75.12</v>
      </c>
      <c r="J1644" s="48">
        <f>IF(Source!BC953&lt;&gt; 0, Source!BC953, 1)</f>
        <v>3.88</v>
      </c>
      <c r="K1644" s="51">
        <f>Source!P953</f>
        <v>291.47000000000003</v>
      </c>
      <c r="Q1644">
        <f>Source!X952</f>
        <v>0</v>
      </c>
      <c r="R1644">
        <f>Source!X953</f>
        <v>0</v>
      </c>
      <c r="S1644">
        <f>Source!Y952</f>
        <v>0</v>
      </c>
      <c r="T1644">
        <f>Source!Y953</f>
        <v>0</v>
      </c>
      <c r="U1644">
        <f>ROUND((175/100)*ROUND(Source!R952, 2), 2)</f>
        <v>0</v>
      </c>
      <c r="V1644">
        <f>ROUND((0/100)*ROUND(Source!R953, 2), 2)</f>
        <v>0</v>
      </c>
      <c r="AC1644">
        <v>3</v>
      </c>
    </row>
    <row r="1645" spans="1:29" x14ac:dyDescent="0.25">
      <c r="A1645" s="79"/>
      <c r="B1645" s="79"/>
      <c r="C1645" s="80" t="str">
        <f>"Объем: "&amp;Source!I952&amp;"=600/"&amp;"100"</f>
        <v>Объем: 6=600/100</v>
      </c>
      <c r="D1645" s="79"/>
      <c r="E1645" s="79"/>
      <c r="F1645" s="79"/>
      <c r="G1645" s="79"/>
      <c r="H1645" s="79"/>
      <c r="I1645" s="79"/>
      <c r="J1645" s="79"/>
      <c r="K1645" s="79"/>
    </row>
    <row r="1646" spans="1:29" ht="14" x14ac:dyDescent="0.25">
      <c r="C1646" s="59" t="s">
        <v>2592</v>
      </c>
      <c r="H1646" s="60">
        <f>I1644+0</f>
        <v>75.12</v>
      </c>
      <c r="I1646" s="60"/>
      <c r="J1646" s="60">
        <f>K1644+0</f>
        <v>291.47000000000003</v>
      </c>
      <c r="K1646" s="60"/>
      <c r="O1646" s="63">
        <f>I1644+0</f>
        <v>75.12</v>
      </c>
      <c r="P1646" s="63">
        <f>K1644+0</f>
        <v>291.47000000000003</v>
      </c>
    </row>
    <row r="1648" spans="1:29" ht="28" x14ac:dyDescent="0.25">
      <c r="A1648" s="47">
        <v>273</v>
      </c>
      <c r="B1648" s="47" t="str">
        <f>Source!F954</f>
        <v>1.7-5-236</v>
      </c>
      <c r="C1648" s="47" t="s">
        <v>1064</v>
      </c>
      <c r="D1648" s="49" t="str">
        <f>Source!H954</f>
        <v>100 шт.</v>
      </c>
      <c r="E1648" s="48">
        <f>Source!I954</f>
        <v>6</v>
      </c>
      <c r="F1648" s="51">
        <f>Source!AL954</f>
        <v>687.78</v>
      </c>
      <c r="G1648" s="52" t="s">
        <v>3</v>
      </c>
      <c r="H1648" s="48">
        <f>Source!AW955</f>
        <v>1</v>
      </c>
      <c r="I1648" s="51">
        <f>Source!P954</f>
        <v>4126.68</v>
      </c>
      <c r="J1648" s="48">
        <f>IF(Source!BC955&lt;&gt; 0, Source!BC955, 1)</f>
        <v>61.77</v>
      </c>
      <c r="K1648" s="51">
        <f>Source!P955</f>
        <v>254905.02</v>
      </c>
      <c r="Q1648">
        <f>Source!X954</f>
        <v>0</v>
      </c>
      <c r="R1648">
        <f>Source!X955</f>
        <v>0</v>
      </c>
      <c r="S1648">
        <f>Source!Y954</f>
        <v>0</v>
      </c>
      <c r="T1648">
        <f>Source!Y955</f>
        <v>0</v>
      </c>
      <c r="U1648">
        <f>ROUND((175/100)*ROUND(Source!R954, 2), 2)</f>
        <v>0</v>
      </c>
      <c r="V1648">
        <f>ROUND((0/100)*ROUND(Source!R955, 2), 2)</f>
        <v>0</v>
      </c>
      <c r="AC1648">
        <v>3</v>
      </c>
    </row>
    <row r="1649" spans="1:29" x14ac:dyDescent="0.25">
      <c r="A1649" s="79"/>
      <c r="B1649" s="79"/>
      <c r="C1649" s="80" t="str">
        <f>"Объем: "&amp;Source!I954&amp;"=600/"&amp;"100"</f>
        <v>Объем: 6=600/100</v>
      </c>
      <c r="D1649" s="79"/>
      <c r="E1649" s="79"/>
      <c r="F1649" s="79"/>
      <c r="G1649" s="79"/>
      <c r="H1649" s="79"/>
      <c r="I1649" s="79"/>
      <c r="J1649" s="79"/>
      <c r="K1649" s="79"/>
    </row>
    <row r="1650" spans="1:29" ht="14" x14ac:dyDescent="0.25">
      <c r="C1650" s="59" t="s">
        <v>2592</v>
      </c>
      <c r="H1650" s="60">
        <f>I1648+0</f>
        <v>4126.68</v>
      </c>
      <c r="I1650" s="60"/>
      <c r="J1650" s="60">
        <f>K1648+0</f>
        <v>254905.02</v>
      </c>
      <c r="K1650" s="60"/>
      <c r="O1650" s="63">
        <f>I1648+0</f>
        <v>4126.68</v>
      </c>
      <c r="P1650" s="63">
        <f>K1648+0</f>
        <v>254905.02</v>
      </c>
    </row>
    <row r="1652" spans="1:29" ht="28" x14ac:dyDescent="0.25">
      <c r="A1652" s="47">
        <v>274</v>
      </c>
      <c r="B1652" s="47" t="str">
        <f>Source!F956</f>
        <v>1.1-1-4354</v>
      </c>
      <c r="C1652" s="47" t="s">
        <v>1068</v>
      </c>
      <c r="D1652" s="49" t="str">
        <f>Source!H956</f>
        <v>100 шт.</v>
      </c>
      <c r="E1652" s="48">
        <f>Source!I956</f>
        <v>6</v>
      </c>
      <c r="F1652" s="51">
        <f>Source!AL956</f>
        <v>58.07</v>
      </c>
      <c r="G1652" s="52" t="s">
        <v>3</v>
      </c>
      <c r="H1652" s="48">
        <f>Source!AW957</f>
        <v>1</v>
      </c>
      <c r="I1652" s="51">
        <f>Source!P956</f>
        <v>348.42</v>
      </c>
      <c r="J1652" s="48">
        <f>IF(Source!BC957&lt;&gt; 0, Source!BC957, 1)</f>
        <v>7.02</v>
      </c>
      <c r="K1652" s="51">
        <f>Source!P957</f>
        <v>2445.91</v>
      </c>
      <c r="Q1652">
        <f>Source!X956</f>
        <v>0</v>
      </c>
      <c r="R1652">
        <f>Source!X957</f>
        <v>0</v>
      </c>
      <c r="S1652">
        <f>Source!Y956</f>
        <v>0</v>
      </c>
      <c r="T1652">
        <f>Source!Y957</f>
        <v>0</v>
      </c>
      <c r="U1652">
        <f>ROUND((175/100)*ROUND(Source!R956, 2), 2)</f>
        <v>0</v>
      </c>
      <c r="V1652">
        <f>ROUND((0/100)*ROUND(Source!R957, 2), 2)</f>
        <v>0</v>
      </c>
      <c r="AC1652">
        <v>3</v>
      </c>
    </row>
    <row r="1653" spans="1:29" x14ac:dyDescent="0.25">
      <c r="A1653" s="79"/>
      <c r="B1653" s="79"/>
      <c r="C1653" s="80" t="str">
        <f>"Объем: "&amp;Source!I956&amp;"=600/"&amp;"100"</f>
        <v>Объем: 6=600/100</v>
      </c>
      <c r="D1653" s="79"/>
      <c r="E1653" s="79"/>
      <c r="F1653" s="79"/>
      <c r="G1653" s="79"/>
      <c r="H1653" s="79"/>
      <c r="I1653" s="79"/>
      <c r="J1653" s="79"/>
      <c r="K1653" s="79"/>
    </row>
    <row r="1654" spans="1:29" ht="14" x14ac:dyDescent="0.25">
      <c r="C1654" s="59" t="s">
        <v>2592</v>
      </c>
      <c r="H1654" s="60">
        <f>I1652+0</f>
        <v>348.42</v>
      </c>
      <c r="I1654" s="60"/>
      <c r="J1654" s="60">
        <f>K1652+0</f>
        <v>2445.91</v>
      </c>
      <c r="K1654" s="60"/>
      <c r="O1654" s="63">
        <f>I1652+0</f>
        <v>348.42</v>
      </c>
      <c r="P1654" s="63">
        <f>K1652+0</f>
        <v>2445.91</v>
      </c>
    </row>
    <row r="1656" spans="1:29" ht="83" x14ac:dyDescent="0.25">
      <c r="A1656" s="54">
        <v>275</v>
      </c>
      <c r="B1656" s="54" t="str">
        <f>Source!F958</f>
        <v>КА, п.133</v>
      </c>
      <c r="C1656" s="54" t="s">
        <v>2732</v>
      </c>
      <c r="D1656" s="55" t="str">
        <f>Source!H958</f>
        <v>ШТ</v>
      </c>
      <c r="E1656" s="56">
        <f>Source!I958</f>
        <v>15</v>
      </c>
      <c r="F1656" s="57">
        <f>Source!AL958</f>
        <v>318.28000000000003</v>
      </c>
      <c r="G1656" s="58" t="s">
        <v>3</v>
      </c>
      <c r="H1656" s="56">
        <f>Source!AW959</f>
        <v>1</v>
      </c>
      <c r="I1656" s="57">
        <f>Source!P958</f>
        <v>4774.2</v>
      </c>
      <c r="J1656" s="56">
        <f>IF(Source!BC959&lt;&gt; 0, Source!BC959, 1)</f>
        <v>9.84</v>
      </c>
      <c r="K1656" s="57">
        <f>Source!P959</f>
        <v>46978.13</v>
      </c>
      <c r="Q1656">
        <f>Source!X958</f>
        <v>0</v>
      </c>
      <c r="R1656">
        <f>Source!X959</f>
        <v>0</v>
      </c>
      <c r="S1656">
        <f>Source!Y958</f>
        <v>0</v>
      </c>
      <c r="T1656">
        <f>Source!Y959</f>
        <v>0</v>
      </c>
      <c r="U1656">
        <f>ROUND((175/100)*ROUND(Source!R958, 2), 2)</f>
        <v>0</v>
      </c>
      <c r="V1656">
        <f>ROUND((0/100)*ROUND(Source!R959, 2), 2)</f>
        <v>0</v>
      </c>
      <c r="AC1656">
        <v>3</v>
      </c>
    </row>
    <row r="1657" spans="1:29" ht="14" x14ac:dyDescent="0.25">
      <c r="C1657" s="59" t="s">
        <v>2592</v>
      </c>
      <c r="H1657" s="60">
        <f>I1656+0</f>
        <v>4774.2</v>
      </c>
      <c r="I1657" s="60"/>
      <c r="J1657" s="60">
        <f>K1656+0</f>
        <v>46978.13</v>
      </c>
      <c r="K1657" s="60"/>
      <c r="O1657" s="63">
        <f>I1656+0</f>
        <v>4774.2</v>
      </c>
      <c r="P1657" s="63">
        <f>K1656+0</f>
        <v>46978.13</v>
      </c>
    </row>
    <row r="1659" spans="1:29" ht="69" x14ac:dyDescent="0.25">
      <c r="A1659" s="54">
        <v>276</v>
      </c>
      <c r="B1659" s="54" t="str">
        <f>Source!F960</f>
        <v>КА, п.134</v>
      </c>
      <c r="C1659" s="54" t="s">
        <v>2733</v>
      </c>
      <c r="D1659" s="55" t="str">
        <f>Source!H960</f>
        <v>ШТ</v>
      </c>
      <c r="E1659" s="56">
        <f>Source!I960</f>
        <v>10</v>
      </c>
      <c r="F1659" s="57">
        <f>Source!AL960</f>
        <v>212.24</v>
      </c>
      <c r="G1659" s="58" t="s">
        <v>3</v>
      </c>
      <c r="H1659" s="56">
        <f>Source!AW961</f>
        <v>1</v>
      </c>
      <c r="I1659" s="57">
        <f>Source!P960</f>
        <v>2122.4</v>
      </c>
      <c r="J1659" s="56">
        <f>IF(Source!BC961&lt;&gt; 0, Source!BC961, 1)</f>
        <v>9.84</v>
      </c>
      <c r="K1659" s="57">
        <f>Source!P961</f>
        <v>20884.419999999998</v>
      </c>
      <c r="Q1659">
        <f>Source!X960</f>
        <v>0</v>
      </c>
      <c r="R1659">
        <f>Source!X961</f>
        <v>0</v>
      </c>
      <c r="S1659">
        <f>Source!Y960</f>
        <v>0</v>
      </c>
      <c r="T1659">
        <f>Source!Y961</f>
        <v>0</v>
      </c>
      <c r="U1659">
        <f>ROUND((175/100)*ROUND(Source!R960, 2), 2)</f>
        <v>0</v>
      </c>
      <c r="V1659">
        <f>ROUND((0/100)*ROUND(Source!R961, 2), 2)</f>
        <v>0</v>
      </c>
      <c r="AC1659">
        <v>3</v>
      </c>
    </row>
    <row r="1660" spans="1:29" ht="14" x14ac:dyDescent="0.25">
      <c r="C1660" s="59" t="s">
        <v>2592</v>
      </c>
      <c r="H1660" s="60">
        <f>I1659+0</f>
        <v>2122.4</v>
      </c>
      <c r="I1660" s="60"/>
      <c r="J1660" s="60">
        <f>K1659+0</f>
        <v>20884.419999999998</v>
      </c>
      <c r="K1660" s="60"/>
      <c r="O1660" s="63">
        <f>I1659+0</f>
        <v>2122.4</v>
      </c>
      <c r="P1660" s="63">
        <f>K1659+0</f>
        <v>20884.419999999998</v>
      </c>
    </row>
    <row r="1662" spans="1:29" ht="69" x14ac:dyDescent="0.25">
      <c r="A1662" s="54">
        <v>277</v>
      </c>
      <c r="B1662" s="54" t="str">
        <f>Source!F962</f>
        <v>КА, п.135</v>
      </c>
      <c r="C1662" s="54" t="s">
        <v>2734</v>
      </c>
      <c r="D1662" s="55" t="str">
        <f>Source!H962</f>
        <v>ШТ</v>
      </c>
      <c r="E1662" s="56">
        <f>Source!I962</f>
        <v>2</v>
      </c>
      <c r="F1662" s="57">
        <f>Source!AL962</f>
        <v>193.97</v>
      </c>
      <c r="G1662" s="58" t="s">
        <v>3</v>
      </c>
      <c r="H1662" s="56">
        <f>Source!AW963</f>
        <v>1</v>
      </c>
      <c r="I1662" s="57">
        <f>Source!P962</f>
        <v>387.94</v>
      </c>
      <c r="J1662" s="56">
        <f>IF(Source!BC963&lt;&gt; 0, Source!BC963, 1)</f>
        <v>9.84</v>
      </c>
      <c r="K1662" s="57">
        <f>Source!P963</f>
        <v>3817.33</v>
      </c>
      <c r="Q1662">
        <f>Source!X962</f>
        <v>0</v>
      </c>
      <c r="R1662">
        <f>Source!X963</f>
        <v>0</v>
      </c>
      <c r="S1662">
        <f>Source!Y962</f>
        <v>0</v>
      </c>
      <c r="T1662">
        <f>Source!Y963</f>
        <v>0</v>
      </c>
      <c r="U1662">
        <f>ROUND((175/100)*ROUND(Source!R962, 2), 2)</f>
        <v>0</v>
      </c>
      <c r="V1662">
        <f>ROUND((0/100)*ROUND(Source!R963, 2), 2)</f>
        <v>0</v>
      </c>
      <c r="AC1662">
        <v>3</v>
      </c>
    </row>
    <row r="1663" spans="1:29" ht="14" x14ac:dyDescent="0.25">
      <c r="C1663" s="59" t="s">
        <v>2592</v>
      </c>
      <c r="H1663" s="60">
        <f>I1662+0</f>
        <v>387.94</v>
      </c>
      <c r="I1663" s="60"/>
      <c r="J1663" s="60">
        <f>K1662+0</f>
        <v>3817.33</v>
      </c>
      <c r="K1663" s="60"/>
      <c r="O1663" s="63">
        <f>I1662+0</f>
        <v>387.94</v>
      </c>
      <c r="P1663" s="63">
        <f>K1662+0</f>
        <v>3817.33</v>
      </c>
    </row>
    <row r="1665" spans="1:29" ht="83" x14ac:dyDescent="0.25">
      <c r="A1665" s="54">
        <v>278</v>
      </c>
      <c r="B1665" s="54" t="str">
        <f>Source!F964</f>
        <v>КА, п.136</v>
      </c>
      <c r="C1665" s="54" t="s">
        <v>2735</v>
      </c>
      <c r="D1665" s="55" t="str">
        <f>Source!H964</f>
        <v>ШТ</v>
      </c>
      <c r="E1665" s="56">
        <f>Source!I964</f>
        <v>6</v>
      </c>
      <c r="F1665" s="57">
        <f>Source!AL964</f>
        <v>239.94</v>
      </c>
      <c r="G1665" s="58" t="s">
        <v>3</v>
      </c>
      <c r="H1665" s="56">
        <f>Source!AW965</f>
        <v>1</v>
      </c>
      <c r="I1665" s="57">
        <f>Source!P964</f>
        <v>1439.64</v>
      </c>
      <c r="J1665" s="56">
        <f>IF(Source!BC965&lt;&gt; 0, Source!BC965, 1)</f>
        <v>9.84</v>
      </c>
      <c r="K1665" s="57">
        <f>Source!P965</f>
        <v>14166.06</v>
      </c>
      <c r="Q1665">
        <f>Source!X964</f>
        <v>0</v>
      </c>
      <c r="R1665">
        <f>Source!X965</f>
        <v>0</v>
      </c>
      <c r="S1665">
        <f>Source!Y964</f>
        <v>0</v>
      </c>
      <c r="T1665">
        <f>Source!Y965</f>
        <v>0</v>
      </c>
      <c r="U1665">
        <f>ROUND((175/100)*ROUND(Source!R964, 2), 2)</f>
        <v>0</v>
      </c>
      <c r="V1665">
        <f>ROUND((0/100)*ROUND(Source!R965, 2), 2)</f>
        <v>0</v>
      </c>
      <c r="AC1665">
        <v>3</v>
      </c>
    </row>
    <row r="1666" spans="1:29" ht="14" x14ac:dyDescent="0.25">
      <c r="C1666" s="59" t="s">
        <v>2592</v>
      </c>
      <c r="H1666" s="60">
        <f>I1665+0</f>
        <v>1439.64</v>
      </c>
      <c r="I1666" s="60"/>
      <c r="J1666" s="60">
        <f>K1665+0</f>
        <v>14166.06</v>
      </c>
      <c r="K1666" s="60"/>
      <c r="O1666" s="63">
        <f>I1665+0</f>
        <v>1439.64</v>
      </c>
      <c r="P1666" s="63">
        <f>K1665+0</f>
        <v>14166.06</v>
      </c>
    </row>
    <row r="1668" spans="1:29" ht="56" x14ac:dyDescent="0.25">
      <c r="A1668" s="47">
        <v>279</v>
      </c>
      <c r="B1668" s="47" t="str">
        <f>Source!F966</f>
        <v>4.8-331-12</v>
      </c>
      <c r="C1668" s="47" t="s">
        <v>1084</v>
      </c>
      <c r="D1668" s="49" t="str">
        <f>Source!H966</f>
        <v>100 М ТРАССЫ</v>
      </c>
      <c r="E1668" s="48">
        <f>Source!I966</f>
        <v>4.47</v>
      </c>
      <c r="F1668" s="51"/>
      <c r="G1668" s="50"/>
      <c r="H1668" s="48"/>
      <c r="I1668" s="51"/>
      <c r="J1668" s="48"/>
      <c r="K1668" s="51"/>
      <c r="Q1668">
        <f>Source!X966</f>
        <v>452.1</v>
      </c>
      <c r="R1668">
        <f>Source!X967</f>
        <v>25475.7</v>
      </c>
      <c r="S1668">
        <f>Source!Y966</f>
        <v>237.7</v>
      </c>
      <c r="T1668">
        <f>Source!Y967</f>
        <v>13394.44</v>
      </c>
      <c r="U1668">
        <f>ROUND((175/100)*ROUND(Source!R966, 2), 2)</f>
        <v>10.33</v>
      </c>
      <c r="V1668">
        <f>ROUND((0/100)*ROUND(Source!R967, 2), 2)</f>
        <v>0</v>
      </c>
      <c r="AC1668">
        <v>0</v>
      </c>
    </row>
    <row r="1669" spans="1:29" x14ac:dyDescent="0.25">
      <c r="C1669" s="64" t="str">
        <f>"Объем: "&amp;Source!I966&amp;"=447/"&amp;"100"</f>
        <v>Объем: 4,47=447/100</v>
      </c>
    </row>
    <row r="1670" spans="1:29" ht="14.5" x14ac:dyDescent="0.25">
      <c r="A1670" s="47"/>
      <c r="B1670" s="47"/>
      <c r="C1670" s="47" t="s">
        <v>2581</v>
      </c>
      <c r="D1670" s="49"/>
      <c r="E1670" s="48"/>
      <c r="F1670" s="51">
        <f>Source!AO966</f>
        <v>81.94</v>
      </c>
      <c r="G1670" s="52" t="s">
        <v>231</v>
      </c>
      <c r="H1670" s="48">
        <f>Source!AV967</f>
        <v>1.0469999999999999</v>
      </c>
      <c r="I1670" s="51">
        <f>Source!S966</f>
        <v>460.18</v>
      </c>
      <c r="J1670" s="48">
        <f>IF(Source!BA967&lt;&gt; 0, Source!BA967, 1)</f>
        <v>56.35</v>
      </c>
      <c r="K1670" s="51">
        <f>Source!S967</f>
        <v>25931.14</v>
      </c>
    </row>
    <row r="1671" spans="1:29" ht="14.5" x14ac:dyDescent="0.25">
      <c r="A1671" s="47"/>
      <c r="B1671" s="47"/>
      <c r="C1671" s="47" t="s">
        <v>2583</v>
      </c>
      <c r="D1671" s="49"/>
      <c r="E1671" s="48"/>
      <c r="F1671" s="51">
        <f>Source!AM966</f>
        <v>5.74</v>
      </c>
      <c r="G1671" s="52" t="s">
        <v>231</v>
      </c>
      <c r="H1671" s="48">
        <f>Source!AV967</f>
        <v>1.0469999999999999</v>
      </c>
      <c r="I1671" s="51">
        <f>Source!Q966</f>
        <v>32.24</v>
      </c>
      <c r="J1671" s="48">
        <f>IF(Source!BB967&lt;&gt; 0, Source!BB967, 1)</f>
        <v>19.170000000000002</v>
      </c>
      <c r="K1671" s="51">
        <f>Source!Q967</f>
        <v>618.04</v>
      </c>
    </row>
    <row r="1672" spans="1:29" ht="14.5" x14ac:dyDescent="0.25">
      <c r="A1672" s="47"/>
      <c r="B1672" s="47"/>
      <c r="C1672" s="47" t="s">
        <v>2584</v>
      </c>
      <c r="D1672" s="49"/>
      <c r="E1672" s="48"/>
      <c r="F1672" s="51">
        <f>Source!AN966</f>
        <v>1.05</v>
      </c>
      <c r="G1672" s="52" t="s">
        <v>231</v>
      </c>
      <c r="H1672" s="48">
        <f>Source!AV967</f>
        <v>1.0469999999999999</v>
      </c>
      <c r="I1672" s="53">
        <f>Source!R966</f>
        <v>5.9</v>
      </c>
      <c r="J1672" s="48">
        <f>IF(Source!BS967&lt;&gt; 0, Source!BS967, 1)</f>
        <v>56.35</v>
      </c>
      <c r="K1672" s="53">
        <f>Source!R967</f>
        <v>332.47</v>
      </c>
    </row>
    <row r="1673" spans="1:29" ht="14.5" x14ac:dyDescent="0.25">
      <c r="A1673" s="47"/>
      <c r="B1673" s="47"/>
      <c r="C1673" s="47" t="s">
        <v>2594</v>
      </c>
      <c r="D1673" s="49"/>
      <c r="E1673" s="48"/>
      <c r="F1673" s="51">
        <f>Source!AL966</f>
        <v>16.46</v>
      </c>
      <c r="G1673" s="52" t="s">
        <v>3</v>
      </c>
      <c r="H1673" s="48">
        <f>Source!AW967</f>
        <v>1</v>
      </c>
      <c r="I1673" s="51">
        <f>Source!P966</f>
        <v>73.58</v>
      </c>
      <c r="J1673" s="48">
        <f>IF(Source!BC967&lt;&gt; 0, Source!BC967, 1)</f>
        <v>7.31</v>
      </c>
      <c r="K1673" s="51">
        <f>Source!P967</f>
        <v>537.87</v>
      </c>
    </row>
    <row r="1674" spans="1:29" ht="56" x14ac:dyDescent="0.25">
      <c r="A1674" s="47" t="s">
        <v>1197</v>
      </c>
      <c r="B1674" s="47" t="str">
        <f>Source!F968</f>
        <v>1.21-5-1883</v>
      </c>
      <c r="C1674" s="47" t="s">
        <v>1199</v>
      </c>
      <c r="D1674" s="49" t="str">
        <f>Source!H968</f>
        <v>шт.</v>
      </c>
      <c r="E1674" s="48">
        <f>Source!I968</f>
        <v>149</v>
      </c>
      <c r="F1674" s="51">
        <f>Source!AK968</f>
        <v>768.53</v>
      </c>
      <c r="G1674" s="52" t="s">
        <v>3</v>
      </c>
      <c r="H1674" s="48">
        <f>Source!AW969</f>
        <v>1</v>
      </c>
      <c r="I1674" s="51">
        <f>Source!O968</f>
        <v>114510.97</v>
      </c>
      <c r="J1674" s="48">
        <f>IF(Source!BC969&lt;&gt; 0, Source!BC969, 1)</f>
        <v>4.78</v>
      </c>
      <c r="K1674" s="51">
        <f>Source!O969</f>
        <v>547362.43999999994</v>
      </c>
      <c r="Q1674">
        <f>Source!X968</f>
        <v>0</v>
      </c>
      <c r="R1674">
        <f>Source!X969</f>
        <v>0</v>
      </c>
      <c r="S1674">
        <f>Source!Y968</f>
        <v>0</v>
      </c>
      <c r="T1674">
        <f>Source!Y969</f>
        <v>0</v>
      </c>
      <c r="U1674">
        <f>ROUND((175/100)*ROUND(Source!R968, 2), 2)</f>
        <v>0</v>
      </c>
      <c r="V1674">
        <f>ROUND((0/100)*ROUND(Source!R969, 2), 2)</f>
        <v>0</v>
      </c>
      <c r="AC1674">
        <v>3</v>
      </c>
    </row>
    <row r="1675" spans="1:29" ht="42" x14ac:dyDescent="0.25">
      <c r="A1675" s="47" t="s">
        <v>1201</v>
      </c>
      <c r="B1675" s="47" t="str">
        <f>Source!F970</f>
        <v>1.1-1-8008</v>
      </c>
      <c r="C1675" s="47" t="s">
        <v>1091</v>
      </c>
      <c r="D1675" s="49" t="str">
        <f>Source!H970</f>
        <v>т</v>
      </c>
      <c r="E1675" s="48">
        <f>Source!I970</f>
        <v>3.8440000000000002E-3</v>
      </c>
      <c r="F1675" s="51">
        <f>Source!AK970</f>
        <v>33827.69</v>
      </c>
      <c r="G1675" s="52" t="s">
        <v>3</v>
      </c>
      <c r="H1675" s="48">
        <f>Source!AW971</f>
        <v>1</v>
      </c>
      <c r="I1675" s="51">
        <f>Source!O970</f>
        <v>130.03</v>
      </c>
      <c r="J1675" s="48">
        <f>IF(Source!BC971&lt;&gt; 0, Source!BC971, 1)</f>
        <v>4.9000000000000004</v>
      </c>
      <c r="K1675" s="51">
        <f>Source!O971</f>
        <v>637.15</v>
      </c>
      <c r="Q1675">
        <f>Source!X970</f>
        <v>0</v>
      </c>
      <c r="R1675">
        <f>Source!X971</f>
        <v>0</v>
      </c>
      <c r="S1675">
        <f>Source!Y970</f>
        <v>0</v>
      </c>
      <c r="T1675">
        <f>Source!Y971</f>
        <v>0</v>
      </c>
      <c r="U1675">
        <f>ROUND((175/100)*ROUND(Source!R970, 2), 2)</f>
        <v>0</v>
      </c>
      <c r="V1675">
        <f>ROUND((0/100)*ROUND(Source!R971, 2), 2)</f>
        <v>0</v>
      </c>
      <c r="AC1675">
        <v>3</v>
      </c>
    </row>
    <row r="1676" spans="1:29" ht="14.5" x14ac:dyDescent="0.25">
      <c r="A1676" s="47"/>
      <c r="B1676" s="47"/>
      <c r="C1676" s="47" t="s">
        <v>2585</v>
      </c>
      <c r="D1676" s="49" t="s">
        <v>2586</v>
      </c>
      <c r="E1676" s="48">
        <f>Source!BZ967</f>
        <v>97</v>
      </c>
      <c r="F1676" s="51"/>
      <c r="G1676" s="50"/>
      <c r="H1676" s="48"/>
      <c r="I1676" s="51">
        <f>SUM(Q1668:Q1675)</f>
        <v>452.1</v>
      </c>
      <c r="J1676" s="48">
        <f>Source!AT967</f>
        <v>97</v>
      </c>
      <c r="K1676" s="51">
        <f>SUM(R1668:R1675)</f>
        <v>25475.7</v>
      </c>
    </row>
    <row r="1677" spans="1:29" ht="14.5" x14ac:dyDescent="0.25">
      <c r="A1677" s="47"/>
      <c r="B1677" s="47"/>
      <c r="C1677" s="47" t="s">
        <v>2587</v>
      </c>
      <c r="D1677" s="49" t="s">
        <v>2586</v>
      </c>
      <c r="E1677" s="48">
        <f>Source!CA967</f>
        <v>51</v>
      </c>
      <c r="F1677" s="51"/>
      <c r="G1677" s="50"/>
      <c r="H1677" s="48"/>
      <c r="I1677" s="51">
        <f>SUM(S1668:S1676)</f>
        <v>237.7</v>
      </c>
      <c r="J1677" s="48">
        <f>Source!AU967</f>
        <v>51</v>
      </c>
      <c r="K1677" s="51">
        <f>SUM(T1668:T1676)</f>
        <v>13394.44</v>
      </c>
    </row>
    <row r="1678" spans="1:29" ht="14.5" x14ac:dyDescent="0.25">
      <c r="A1678" s="54"/>
      <c r="B1678" s="54"/>
      <c r="C1678" s="54" t="s">
        <v>2588</v>
      </c>
      <c r="D1678" s="55" t="s">
        <v>2589</v>
      </c>
      <c r="E1678" s="56">
        <f>Source!AQ966</f>
        <v>7.27</v>
      </c>
      <c r="F1678" s="57"/>
      <c r="G1678" s="58" t="s">
        <v>231</v>
      </c>
      <c r="H1678" s="56">
        <f>Source!AV967</f>
        <v>1.0469999999999999</v>
      </c>
      <c r="I1678" s="57">
        <f>Source!U966</f>
        <v>40.829105159999983</v>
      </c>
      <c r="J1678" s="56"/>
      <c r="K1678" s="57"/>
    </row>
    <row r="1679" spans="1:29" ht="14" x14ac:dyDescent="0.25">
      <c r="C1679" s="59" t="s">
        <v>2590</v>
      </c>
      <c r="H1679" s="60">
        <f>I1670+I1671+I1673+I1676+I1677+SUM(I1674:I1675)-SUMIF(AC1674:AC1675, 5, I1674:I1675)-SUMIF(AC1674:AC1675, 6, I1674:I1675)</f>
        <v>115896.8</v>
      </c>
      <c r="I1679" s="60"/>
      <c r="J1679" s="60">
        <f>K1670+K1671+K1673+K1676+K1677+SUM(K1674:K1675)-SUMIF(AC1674:AC1675, 5, K1674:K1675)-SUMIF(AC1674:AC1675, 6, K1674:K1675)</f>
        <v>613956.78</v>
      </c>
      <c r="K1679" s="60"/>
    </row>
    <row r="1680" spans="1:29" ht="14" hidden="1" x14ac:dyDescent="0.25">
      <c r="C1680" s="59" t="s">
        <v>2591</v>
      </c>
      <c r="H1680" s="62">
        <f>SUMIF(AC1674:AC1675, 5, I1674:I1675)+SUMIF(AC1674:AC1675, 6, I1674:I1675)</f>
        <v>0</v>
      </c>
      <c r="I1680" s="62"/>
      <c r="J1680" s="62">
        <f>SUMIF(AC1674:AC1675, 5, K1674:K1675)+SUMIF(AC1674:AC1675, 6, K1674:K1675)</f>
        <v>0</v>
      </c>
      <c r="K1680" s="62"/>
    </row>
    <row r="1681" spans="1:29" ht="14" x14ac:dyDescent="0.25">
      <c r="C1681" s="59" t="s">
        <v>2592</v>
      </c>
      <c r="H1681" s="62">
        <f>I1670+I1671+I1673+I1676+I1677+SUM(I1674:I1675)</f>
        <v>115896.8</v>
      </c>
      <c r="I1681" s="62"/>
      <c r="J1681" s="62">
        <f>K1670+K1671+K1673+K1676+K1677+SUM(K1674:K1675)</f>
        <v>613956.78</v>
      </c>
      <c r="K1681" s="62"/>
      <c r="O1681" s="63">
        <f>I1670+I1671+I1673+I1676+I1677+SUM(I1674:I1675)</f>
        <v>115896.8</v>
      </c>
      <c r="P1681" s="63">
        <f>K1670+K1671+K1673+K1676+K1677+SUM(K1674:K1675)</f>
        <v>613956.78</v>
      </c>
    </row>
    <row r="1683" spans="1:29" ht="56" x14ac:dyDescent="0.25">
      <c r="A1683" s="47">
        <v>280</v>
      </c>
      <c r="B1683" s="47" t="str">
        <f>Source!F972</f>
        <v>4.8-331-2</v>
      </c>
      <c r="C1683" s="47" t="s">
        <v>1027</v>
      </c>
      <c r="D1683" s="49" t="str">
        <f>Source!H972</f>
        <v>100 М ТРАССЫ</v>
      </c>
      <c r="E1683" s="48">
        <f>Source!I972</f>
        <v>5.13</v>
      </c>
      <c r="F1683" s="51"/>
      <c r="G1683" s="50"/>
      <c r="H1683" s="48"/>
      <c r="I1683" s="51"/>
      <c r="J1683" s="48"/>
      <c r="K1683" s="51"/>
      <c r="Q1683">
        <f>Source!X972</f>
        <v>1296.46</v>
      </c>
      <c r="R1683">
        <f>Source!X973</f>
        <v>73055.710000000006</v>
      </c>
      <c r="S1683">
        <f>Source!Y972</f>
        <v>681.65</v>
      </c>
      <c r="T1683">
        <f>Source!Y973</f>
        <v>38410.730000000003</v>
      </c>
      <c r="U1683">
        <f>ROUND((175/100)*ROUND(Source!R972, 2), 2)</f>
        <v>13.53</v>
      </c>
      <c r="V1683">
        <f>ROUND((0/100)*ROUND(Source!R973, 2), 2)</f>
        <v>0</v>
      </c>
      <c r="AC1683">
        <v>0</v>
      </c>
    </row>
    <row r="1684" spans="1:29" x14ac:dyDescent="0.25">
      <c r="C1684" s="64" t="str">
        <f>"Объем: "&amp;Source!I972&amp;"=513/"&amp;"100"</f>
        <v>Объем: 5,13=513/100</v>
      </c>
    </row>
    <row r="1685" spans="1:29" ht="14.5" x14ac:dyDescent="0.25">
      <c r="A1685" s="47"/>
      <c r="B1685" s="47"/>
      <c r="C1685" s="47" t="s">
        <v>2581</v>
      </c>
      <c r="D1685" s="49"/>
      <c r="E1685" s="48"/>
      <c r="F1685" s="51">
        <f>Source!AO972</f>
        <v>206.17</v>
      </c>
      <c r="G1685" s="52" t="s">
        <v>231</v>
      </c>
      <c r="H1685" s="48">
        <f>Source!AV973</f>
        <v>1.0469999999999999</v>
      </c>
      <c r="I1685" s="51">
        <f>Source!S972</f>
        <v>1328.83</v>
      </c>
      <c r="J1685" s="48">
        <f>IF(Source!BA973&lt;&gt; 0, Source!BA973, 1)</f>
        <v>56.35</v>
      </c>
      <c r="K1685" s="51">
        <f>Source!S973</f>
        <v>74879.570000000007</v>
      </c>
    </row>
    <row r="1686" spans="1:29" ht="14.5" x14ac:dyDescent="0.25">
      <c r="A1686" s="47"/>
      <c r="B1686" s="47"/>
      <c r="C1686" s="47" t="s">
        <v>2583</v>
      </c>
      <c r="D1686" s="49"/>
      <c r="E1686" s="48"/>
      <c r="F1686" s="51">
        <f>Source!AM972</f>
        <v>6.67</v>
      </c>
      <c r="G1686" s="52" t="s">
        <v>231</v>
      </c>
      <c r="H1686" s="48">
        <f>Source!AV973</f>
        <v>1.0469999999999999</v>
      </c>
      <c r="I1686" s="51">
        <f>Source!Q972</f>
        <v>42.99</v>
      </c>
      <c r="J1686" s="48">
        <f>IF(Source!BB973&lt;&gt; 0, Source!BB973, 1)</f>
        <v>18.96</v>
      </c>
      <c r="K1686" s="51">
        <f>Source!Q973</f>
        <v>815.09</v>
      </c>
    </row>
    <row r="1687" spans="1:29" ht="14.5" x14ac:dyDescent="0.25">
      <c r="A1687" s="47"/>
      <c r="B1687" s="47"/>
      <c r="C1687" s="47" t="s">
        <v>2584</v>
      </c>
      <c r="D1687" s="49"/>
      <c r="E1687" s="48"/>
      <c r="F1687" s="51">
        <f>Source!AN972</f>
        <v>1.2</v>
      </c>
      <c r="G1687" s="52" t="s">
        <v>231</v>
      </c>
      <c r="H1687" s="48">
        <f>Source!AV973</f>
        <v>1.0469999999999999</v>
      </c>
      <c r="I1687" s="53">
        <f>Source!R972</f>
        <v>7.73</v>
      </c>
      <c r="J1687" s="48">
        <f>IF(Source!BS973&lt;&gt; 0, Source!BS973, 1)</f>
        <v>56.35</v>
      </c>
      <c r="K1687" s="53">
        <f>Source!R973</f>
        <v>435.59</v>
      </c>
    </row>
    <row r="1688" spans="1:29" ht="14.5" x14ac:dyDescent="0.25">
      <c r="A1688" s="47"/>
      <c r="B1688" s="47"/>
      <c r="C1688" s="47" t="s">
        <v>2594</v>
      </c>
      <c r="D1688" s="49"/>
      <c r="E1688" s="48"/>
      <c r="F1688" s="51">
        <f>Source!AL972</f>
        <v>11.34</v>
      </c>
      <c r="G1688" s="52" t="s">
        <v>3</v>
      </c>
      <c r="H1688" s="48">
        <f>Source!AW973</f>
        <v>1</v>
      </c>
      <c r="I1688" s="51">
        <f>Source!P972</f>
        <v>58.17</v>
      </c>
      <c r="J1688" s="48">
        <f>IF(Source!BC973&lt;&gt; 0, Source!BC973, 1)</f>
        <v>8.24</v>
      </c>
      <c r="K1688" s="51">
        <f>Source!P973</f>
        <v>479.32</v>
      </c>
    </row>
    <row r="1689" spans="1:29" ht="56" x14ac:dyDescent="0.25">
      <c r="A1689" s="47" t="s">
        <v>1203</v>
      </c>
      <c r="B1689" s="47" t="str">
        <f>Source!F974</f>
        <v>1.21-5-1501</v>
      </c>
      <c r="C1689" s="47" t="s">
        <v>1205</v>
      </c>
      <c r="D1689" s="49" t="str">
        <f>Source!H974</f>
        <v>шт.</v>
      </c>
      <c r="E1689" s="48">
        <f>Source!I974</f>
        <v>171</v>
      </c>
      <c r="F1689" s="51">
        <f>Source!AK974</f>
        <v>511.23</v>
      </c>
      <c r="G1689" s="52" t="s">
        <v>3</v>
      </c>
      <c r="H1689" s="48">
        <f>Source!AW975</f>
        <v>1</v>
      </c>
      <c r="I1689" s="51">
        <f>Source!O974</f>
        <v>87420.33</v>
      </c>
      <c r="J1689" s="48">
        <f>IF(Source!BC975&lt;&gt; 0, Source!BC975, 1)</f>
        <v>5.85</v>
      </c>
      <c r="K1689" s="51">
        <f>Source!O975</f>
        <v>511408.93</v>
      </c>
      <c r="Q1689">
        <f>Source!X974</f>
        <v>0</v>
      </c>
      <c r="R1689">
        <f>Source!X975</f>
        <v>0</v>
      </c>
      <c r="S1689">
        <f>Source!Y974</f>
        <v>0</v>
      </c>
      <c r="T1689">
        <f>Source!Y975</f>
        <v>0</v>
      </c>
      <c r="U1689">
        <f>ROUND((175/100)*ROUND(Source!R974, 2), 2)</f>
        <v>0</v>
      </c>
      <c r="V1689">
        <f>ROUND((0/100)*ROUND(Source!R975, 2), 2)</f>
        <v>0</v>
      </c>
      <c r="AC1689">
        <v>3</v>
      </c>
    </row>
    <row r="1690" spans="1:29" ht="56" x14ac:dyDescent="0.25">
      <c r="A1690" s="47" t="s">
        <v>1207</v>
      </c>
      <c r="B1690" s="47" t="str">
        <f>Source!F976</f>
        <v>1.7-5-281</v>
      </c>
      <c r="C1690" s="47" t="s">
        <v>1035</v>
      </c>
      <c r="D1690" s="49" t="str">
        <f>Source!H976</f>
        <v>100 шт.</v>
      </c>
      <c r="E1690" s="48">
        <f>Source!I976</f>
        <v>5.0999999999999996</v>
      </c>
      <c r="F1690" s="51">
        <f>Source!AK976</f>
        <v>38.700000000000003</v>
      </c>
      <c r="G1690" s="52" t="s">
        <v>3</v>
      </c>
      <c r="H1690" s="48">
        <f>Source!AW977</f>
        <v>1</v>
      </c>
      <c r="I1690" s="51">
        <f>Source!O976</f>
        <v>197.37</v>
      </c>
      <c r="J1690" s="48">
        <f>IF(Source!BC977&lt;&gt; 0, Source!BC977, 1)</f>
        <v>8.66</v>
      </c>
      <c r="K1690" s="51">
        <f>Source!O977</f>
        <v>1709.22</v>
      </c>
      <c r="Q1690">
        <f>Source!X976</f>
        <v>0</v>
      </c>
      <c r="R1690">
        <f>Source!X977</f>
        <v>0</v>
      </c>
      <c r="S1690">
        <f>Source!Y976</f>
        <v>0</v>
      </c>
      <c r="T1690">
        <f>Source!Y977</f>
        <v>0</v>
      </c>
      <c r="U1690">
        <f>ROUND((175/100)*ROUND(Source!R976, 2), 2)</f>
        <v>0</v>
      </c>
      <c r="V1690">
        <f>ROUND((0/100)*ROUND(Source!R977, 2), 2)</f>
        <v>0</v>
      </c>
      <c r="AC1690">
        <v>3</v>
      </c>
    </row>
    <row r="1691" spans="1:29" ht="14.5" x14ac:dyDescent="0.25">
      <c r="A1691" s="47"/>
      <c r="B1691" s="47"/>
      <c r="C1691" s="47" t="s">
        <v>2585</v>
      </c>
      <c r="D1691" s="49" t="s">
        <v>2586</v>
      </c>
      <c r="E1691" s="48">
        <f>Source!BZ973</f>
        <v>97</v>
      </c>
      <c r="F1691" s="51"/>
      <c r="G1691" s="50"/>
      <c r="H1691" s="48"/>
      <c r="I1691" s="51">
        <f>SUM(Q1683:Q1690)</f>
        <v>1296.46</v>
      </c>
      <c r="J1691" s="48">
        <f>Source!AT973</f>
        <v>97</v>
      </c>
      <c r="K1691" s="51">
        <f>SUM(R1683:R1690)</f>
        <v>73055.710000000006</v>
      </c>
    </row>
    <row r="1692" spans="1:29" ht="14.5" x14ac:dyDescent="0.25">
      <c r="A1692" s="47"/>
      <c r="B1692" s="47"/>
      <c r="C1692" s="47" t="s">
        <v>2587</v>
      </c>
      <c r="D1692" s="49" t="s">
        <v>2586</v>
      </c>
      <c r="E1692" s="48">
        <f>Source!CA973</f>
        <v>51</v>
      </c>
      <c r="F1692" s="51"/>
      <c r="G1692" s="50"/>
      <c r="H1692" s="48"/>
      <c r="I1692" s="51">
        <f>SUM(S1683:S1691)</f>
        <v>681.65</v>
      </c>
      <c r="J1692" s="48">
        <f>Source!AU973</f>
        <v>51</v>
      </c>
      <c r="K1692" s="51">
        <f>SUM(T1683:T1691)</f>
        <v>38410.730000000003</v>
      </c>
    </row>
    <row r="1693" spans="1:29" ht="14.5" x14ac:dyDescent="0.25">
      <c r="A1693" s="54"/>
      <c r="B1693" s="54"/>
      <c r="C1693" s="54" t="s">
        <v>2588</v>
      </c>
      <c r="D1693" s="55" t="s">
        <v>2589</v>
      </c>
      <c r="E1693" s="56">
        <f>Source!AQ972</f>
        <v>18.14</v>
      </c>
      <c r="F1693" s="57"/>
      <c r="G1693" s="58" t="s">
        <v>231</v>
      </c>
      <c r="H1693" s="56">
        <f>Source!AV973</f>
        <v>1.0469999999999999</v>
      </c>
      <c r="I1693" s="57">
        <f>Source!U972</f>
        <v>116.91832248</v>
      </c>
      <c r="J1693" s="56"/>
      <c r="K1693" s="57"/>
    </row>
    <row r="1694" spans="1:29" ht="14" x14ac:dyDescent="0.25">
      <c r="C1694" s="59" t="s">
        <v>2590</v>
      </c>
      <c r="H1694" s="60">
        <f>I1685+I1686+I1688+I1691+I1692+SUM(I1689:I1690)-SUMIF(AC1689:AC1690, 5, I1689:I1690)-SUMIF(AC1689:AC1690, 6, I1689:I1690)</f>
        <v>91025.8</v>
      </c>
      <c r="I1694" s="60"/>
      <c r="J1694" s="60">
        <f>K1685+K1686+K1688+K1691+K1692+SUM(K1689:K1690)-SUMIF(AC1689:AC1690, 5, K1689:K1690)-SUMIF(AC1689:AC1690, 6, K1689:K1690)</f>
        <v>700758.57</v>
      </c>
      <c r="K1694" s="60"/>
    </row>
    <row r="1695" spans="1:29" ht="14" hidden="1" x14ac:dyDescent="0.25">
      <c r="C1695" s="59" t="s">
        <v>2591</v>
      </c>
      <c r="H1695" s="62">
        <f>SUMIF(AC1689:AC1690, 5, I1689:I1690)+SUMIF(AC1689:AC1690, 6, I1689:I1690)</f>
        <v>0</v>
      </c>
      <c r="I1695" s="62"/>
      <c r="J1695" s="62">
        <f>SUMIF(AC1689:AC1690, 5, K1689:K1690)+SUMIF(AC1689:AC1690, 6, K1689:K1690)</f>
        <v>0</v>
      </c>
      <c r="K1695" s="62"/>
    </row>
    <row r="1696" spans="1:29" ht="14" x14ac:dyDescent="0.25">
      <c r="C1696" s="59" t="s">
        <v>2592</v>
      </c>
      <c r="H1696" s="62">
        <f>I1685+I1686+I1688+I1691+I1692+SUM(I1689:I1690)</f>
        <v>91025.8</v>
      </c>
      <c r="I1696" s="62"/>
      <c r="J1696" s="62">
        <f>K1685+K1686+K1688+K1691+K1692+SUM(K1689:K1690)</f>
        <v>700758.57</v>
      </c>
      <c r="K1696" s="62"/>
      <c r="O1696" s="63">
        <f>I1685+I1686+I1688+I1691+I1692+SUM(I1689:I1690)</f>
        <v>91025.8</v>
      </c>
      <c r="P1696" s="63">
        <f>K1685+K1686+K1688+K1691+K1692+SUM(K1689:K1690)</f>
        <v>700758.57</v>
      </c>
    </row>
    <row r="1698" spans="1:29" ht="56" x14ac:dyDescent="0.25">
      <c r="A1698" s="47">
        <v>281</v>
      </c>
      <c r="B1698" s="47" t="str">
        <f>Source!F978</f>
        <v>1.7-5-283</v>
      </c>
      <c r="C1698" s="47" t="s">
        <v>1039</v>
      </c>
      <c r="D1698" s="49" t="str">
        <f>Source!H978</f>
        <v>100 шт.</v>
      </c>
      <c r="E1698" s="48">
        <f>Source!I978</f>
        <v>5.0999999999999996</v>
      </c>
      <c r="F1698" s="51">
        <f>Source!AL978</f>
        <v>33.17</v>
      </c>
      <c r="G1698" s="52" t="s">
        <v>3</v>
      </c>
      <c r="H1698" s="48">
        <f>Source!AW979</f>
        <v>1</v>
      </c>
      <c r="I1698" s="51">
        <f>Source!P978</f>
        <v>169.17</v>
      </c>
      <c r="J1698" s="48">
        <f>IF(Source!BC979&lt;&gt; 0, Source!BC979, 1)</f>
        <v>8.9</v>
      </c>
      <c r="K1698" s="51">
        <f>Source!P979</f>
        <v>1505.61</v>
      </c>
      <c r="Q1698">
        <f>Source!X978</f>
        <v>0</v>
      </c>
      <c r="R1698">
        <f>Source!X979</f>
        <v>0</v>
      </c>
      <c r="S1698">
        <f>Source!Y978</f>
        <v>0</v>
      </c>
      <c r="T1698">
        <f>Source!Y979</f>
        <v>0</v>
      </c>
      <c r="U1698">
        <f>ROUND((175/100)*ROUND(Source!R978, 2), 2)</f>
        <v>0</v>
      </c>
      <c r="V1698">
        <f>ROUND((0/100)*ROUND(Source!R979, 2), 2)</f>
        <v>0</v>
      </c>
      <c r="AC1698">
        <v>3</v>
      </c>
    </row>
    <row r="1699" spans="1:29" x14ac:dyDescent="0.25">
      <c r="A1699" s="79"/>
      <c r="B1699" s="79"/>
      <c r="C1699" s="80" t="str">
        <f>"Объем: "&amp;Source!I978&amp;"=510/"&amp;"100"</f>
        <v>Объем: 5,1=510/100</v>
      </c>
      <c r="D1699" s="79"/>
      <c r="E1699" s="79"/>
      <c r="F1699" s="79"/>
      <c r="G1699" s="79"/>
      <c r="H1699" s="79"/>
      <c r="I1699" s="79"/>
      <c r="J1699" s="79"/>
      <c r="K1699" s="79"/>
    </row>
    <row r="1700" spans="1:29" ht="14" x14ac:dyDescent="0.25">
      <c r="C1700" s="59" t="s">
        <v>2592</v>
      </c>
      <c r="H1700" s="60">
        <f>I1698+0</f>
        <v>169.17</v>
      </c>
      <c r="I1700" s="60"/>
      <c r="J1700" s="60">
        <f>K1698+0</f>
        <v>1505.61</v>
      </c>
      <c r="K1700" s="60"/>
      <c r="O1700" s="63">
        <f>I1698+0</f>
        <v>169.17</v>
      </c>
      <c r="P1700" s="63">
        <f>K1698+0</f>
        <v>1505.61</v>
      </c>
    </row>
    <row r="1702" spans="1:29" ht="41" x14ac:dyDescent="0.25">
      <c r="A1702" s="54">
        <v>282</v>
      </c>
      <c r="B1702" s="54" t="str">
        <f>Source!F980</f>
        <v>КА, п.137</v>
      </c>
      <c r="C1702" s="54" t="s">
        <v>2736</v>
      </c>
      <c r="D1702" s="55" t="str">
        <f>Source!H980</f>
        <v>ШТ</v>
      </c>
      <c r="E1702" s="56">
        <f>Source!I980</f>
        <v>340</v>
      </c>
      <c r="F1702" s="57">
        <f>Source!AL980</f>
        <v>64.66</v>
      </c>
      <c r="G1702" s="58" t="s">
        <v>3</v>
      </c>
      <c r="H1702" s="56">
        <f>Source!AW981</f>
        <v>1</v>
      </c>
      <c r="I1702" s="57">
        <f>Source!P980</f>
        <v>21984.400000000001</v>
      </c>
      <c r="J1702" s="56">
        <f>IF(Source!BC981&lt;&gt; 0, Source!BC981, 1)</f>
        <v>9.84</v>
      </c>
      <c r="K1702" s="57">
        <f>Source!P981</f>
        <v>216326.5</v>
      </c>
      <c r="Q1702">
        <f>Source!X980</f>
        <v>0</v>
      </c>
      <c r="R1702">
        <f>Source!X981</f>
        <v>0</v>
      </c>
      <c r="S1702">
        <f>Source!Y980</f>
        <v>0</v>
      </c>
      <c r="T1702">
        <f>Source!Y981</f>
        <v>0</v>
      </c>
      <c r="U1702">
        <f>ROUND((175/100)*ROUND(Source!R980, 2), 2)</f>
        <v>0</v>
      </c>
      <c r="V1702">
        <f>ROUND((0/100)*ROUND(Source!R981, 2), 2)</f>
        <v>0</v>
      </c>
      <c r="AC1702">
        <v>3</v>
      </c>
    </row>
    <row r="1703" spans="1:29" ht="14" x14ac:dyDescent="0.25">
      <c r="C1703" s="59" t="s">
        <v>2592</v>
      </c>
      <c r="H1703" s="60">
        <f>I1702+0</f>
        <v>21984.400000000001</v>
      </c>
      <c r="I1703" s="60"/>
      <c r="J1703" s="60">
        <f>K1702+0</f>
        <v>216326.5</v>
      </c>
      <c r="K1703" s="60"/>
      <c r="O1703" s="63">
        <f>I1702+0</f>
        <v>21984.400000000001</v>
      </c>
      <c r="P1703" s="63">
        <f>K1702+0</f>
        <v>216326.5</v>
      </c>
    </row>
    <row r="1705" spans="1:29" ht="27" x14ac:dyDescent="0.25">
      <c r="A1705" s="54">
        <v>283</v>
      </c>
      <c r="B1705" s="54" t="str">
        <f>Source!F982</f>
        <v>КА, п.125</v>
      </c>
      <c r="C1705" s="54" t="s">
        <v>2724</v>
      </c>
      <c r="D1705" s="55" t="str">
        <f>Source!H982</f>
        <v>ШТ</v>
      </c>
      <c r="E1705" s="56">
        <f>Source!I982</f>
        <v>340</v>
      </c>
      <c r="F1705" s="57">
        <f>Source!AL982</f>
        <v>21.540000000000003</v>
      </c>
      <c r="G1705" s="58" t="s">
        <v>3</v>
      </c>
      <c r="H1705" s="56">
        <f>Source!AW983</f>
        <v>1</v>
      </c>
      <c r="I1705" s="57">
        <f>Source!P982</f>
        <v>7323.6</v>
      </c>
      <c r="J1705" s="56">
        <f>IF(Source!BC983&lt;&gt; 0, Source!BC983, 1)</f>
        <v>9.84</v>
      </c>
      <c r="K1705" s="57">
        <f>Source!P983</f>
        <v>72064.22</v>
      </c>
      <c r="Q1705">
        <f>Source!X982</f>
        <v>0</v>
      </c>
      <c r="R1705">
        <f>Source!X983</f>
        <v>0</v>
      </c>
      <c r="S1705">
        <f>Source!Y982</f>
        <v>0</v>
      </c>
      <c r="T1705">
        <f>Source!Y983</f>
        <v>0</v>
      </c>
      <c r="U1705">
        <f>ROUND((175/100)*ROUND(Source!R982, 2), 2)</f>
        <v>0</v>
      </c>
      <c r="V1705">
        <f>ROUND((0/100)*ROUND(Source!R983, 2), 2)</f>
        <v>0</v>
      </c>
      <c r="AC1705">
        <v>3</v>
      </c>
    </row>
    <row r="1706" spans="1:29" ht="14" x14ac:dyDescent="0.25">
      <c r="C1706" s="59" t="s">
        <v>2592</v>
      </c>
      <c r="H1706" s="60">
        <f>I1705+0</f>
        <v>7323.6</v>
      </c>
      <c r="I1706" s="60"/>
      <c r="J1706" s="60">
        <f>K1705+0</f>
        <v>72064.22</v>
      </c>
      <c r="K1706" s="60"/>
      <c r="O1706" s="63">
        <f>I1705+0</f>
        <v>7323.6</v>
      </c>
      <c r="P1706" s="63">
        <f>K1705+0</f>
        <v>72064.22</v>
      </c>
    </row>
    <row r="1708" spans="1:29" ht="56" x14ac:dyDescent="0.25">
      <c r="A1708" s="47">
        <v>284</v>
      </c>
      <c r="B1708" s="47" t="str">
        <f>Source!F984</f>
        <v>1.7-5-283</v>
      </c>
      <c r="C1708" s="47" t="s">
        <v>1039</v>
      </c>
      <c r="D1708" s="49" t="str">
        <f>Source!H984</f>
        <v>100 шт.</v>
      </c>
      <c r="E1708" s="48">
        <f>Source!I984</f>
        <v>6.8</v>
      </c>
      <c r="F1708" s="51">
        <f>Source!AL984</f>
        <v>33.17</v>
      </c>
      <c r="G1708" s="52" t="s">
        <v>3</v>
      </c>
      <c r="H1708" s="48">
        <f>Source!AW985</f>
        <v>1</v>
      </c>
      <c r="I1708" s="51">
        <f>Source!P984</f>
        <v>225.56</v>
      </c>
      <c r="J1708" s="48">
        <f>IF(Source!BC985&lt;&gt; 0, Source!BC985, 1)</f>
        <v>8.9</v>
      </c>
      <c r="K1708" s="51">
        <f>Source!P985</f>
        <v>2007.48</v>
      </c>
      <c r="Q1708">
        <f>Source!X984</f>
        <v>0</v>
      </c>
      <c r="R1708">
        <f>Source!X985</f>
        <v>0</v>
      </c>
      <c r="S1708">
        <f>Source!Y984</f>
        <v>0</v>
      </c>
      <c r="T1708">
        <f>Source!Y985</f>
        <v>0</v>
      </c>
      <c r="U1708">
        <f>ROUND((175/100)*ROUND(Source!R984, 2), 2)</f>
        <v>0</v>
      </c>
      <c r="V1708">
        <f>ROUND((0/100)*ROUND(Source!R985, 2), 2)</f>
        <v>0</v>
      </c>
      <c r="AC1708">
        <v>3</v>
      </c>
    </row>
    <row r="1709" spans="1:29" x14ac:dyDescent="0.25">
      <c r="A1709" s="79"/>
      <c r="B1709" s="79"/>
      <c r="C1709" s="80" t="str">
        <f>"Объем: "&amp;Source!I984&amp;"=680/"&amp;"100"</f>
        <v>Объем: 6,8=680/100</v>
      </c>
      <c r="D1709" s="79"/>
      <c r="E1709" s="79"/>
      <c r="F1709" s="79"/>
      <c r="G1709" s="79"/>
      <c r="H1709" s="79"/>
      <c r="I1709" s="79"/>
      <c r="J1709" s="79"/>
      <c r="K1709" s="79"/>
    </row>
    <row r="1710" spans="1:29" ht="14" x14ac:dyDescent="0.25">
      <c r="C1710" s="59" t="s">
        <v>2592</v>
      </c>
      <c r="H1710" s="60">
        <f>I1708+0</f>
        <v>225.56</v>
      </c>
      <c r="I1710" s="60"/>
      <c r="J1710" s="60">
        <f>K1708+0</f>
        <v>2007.48</v>
      </c>
      <c r="K1710" s="60"/>
      <c r="O1710" s="63">
        <f>I1708+0</f>
        <v>225.56</v>
      </c>
      <c r="P1710" s="63">
        <f>K1708+0</f>
        <v>2007.48</v>
      </c>
    </row>
    <row r="1712" spans="1:29" ht="28" x14ac:dyDescent="0.25">
      <c r="A1712" s="47">
        <v>285</v>
      </c>
      <c r="B1712" s="47" t="str">
        <f>Source!F986</f>
        <v>1.7-5-386</v>
      </c>
      <c r="C1712" s="47" t="s">
        <v>1056</v>
      </c>
      <c r="D1712" s="49" t="str">
        <f>Source!H986</f>
        <v>100 шт.</v>
      </c>
      <c r="E1712" s="48">
        <f>Source!I986</f>
        <v>10.199999999999999</v>
      </c>
      <c r="F1712" s="51">
        <f>Source!AL986</f>
        <v>51.07</v>
      </c>
      <c r="G1712" s="52" t="s">
        <v>3</v>
      </c>
      <c r="H1712" s="48">
        <f>Source!AW987</f>
        <v>1</v>
      </c>
      <c r="I1712" s="51">
        <f>Source!P986</f>
        <v>520.91</v>
      </c>
      <c r="J1712" s="48">
        <f>IF(Source!BC987&lt;&gt; 0, Source!BC987, 1)</f>
        <v>9.8800000000000008</v>
      </c>
      <c r="K1712" s="51">
        <f>Source!P987</f>
        <v>5146.59</v>
      </c>
      <c r="Q1712">
        <f>Source!X986</f>
        <v>0</v>
      </c>
      <c r="R1712">
        <f>Source!X987</f>
        <v>0</v>
      </c>
      <c r="S1712">
        <f>Source!Y986</f>
        <v>0</v>
      </c>
      <c r="T1712">
        <f>Source!Y987</f>
        <v>0</v>
      </c>
      <c r="U1712">
        <f>ROUND((175/100)*ROUND(Source!R986, 2), 2)</f>
        <v>0</v>
      </c>
      <c r="V1712">
        <f>ROUND((0/100)*ROUND(Source!R987, 2), 2)</f>
        <v>0</v>
      </c>
      <c r="AC1712">
        <v>3</v>
      </c>
    </row>
    <row r="1713" spans="1:29" x14ac:dyDescent="0.25">
      <c r="A1713" s="79"/>
      <c r="B1713" s="79"/>
      <c r="C1713" s="80" t="str">
        <f>"Объем: "&amp;Source!I986&amp;"=1020/"&amp;"100"</f>
        <v>Объем: 10,2=1020/100</v>
      </c>
      <c r="D1713" s="79"/>
      <c r="E1713" s="79"/>
      <c r="F1713" s="79"/>
      <c r="G1713" s="79"/>
      <c r="H1713" s="79"/>
      <c r="I1713" s="79"/>
      <c r="J1713" s="79"/>
      <c r="K1713" s="79"/>
    </row>
    <row r="1714" spans="1:29" ht="14" x14ac:dyDescent="0.25">
      <c r="C1714" s="59" t="s">
        <v>2592</v>
      </c>
      <c r="H1714" s="60">
        <f>I1712+0</f>
        <v>520.91</v>
      </c>
      <c r="I1714" s="60"/>
      <c r="J1714" s="60">
        <f>K1712+0</f>
        <v>5146.59</v>
      </c>
      <c r="K1714" s="60"/>
      <c r="O1714" s="63">
        <f>I1712+0</f>
        <v>520.91</v>
      </c>
      <c r="P1714" s="63">
        <f>K1712+0</f>
        <v>5146.59</v>
      </c>
    </row>
    <row r="1716" spans="1:29" ht="28" x14ac:dyDescent="0.25">
      <c r="A1716" s="47">
        <v>286</v>
      </c>
      <c r="B1716" s="47" t="str">
        <f>Source!F988</f>
        <v>1.1-1-4354</v>
      </c>
      <c r="C1716" s="47" t="s">
        <v>1068</v>
      </c>
      <c r="D1716" s="49" t="str">
        <f>Source!H988</f>
        <v>100 шт.</v>
      </c>
      <c r="E1716" s="48">
        <f>Source!I988</f>
        <v>6.8</v>
      </c>
      <c r="F1716" s="51">
        <f>Source!AL988</f>
        <v>58.07</v>
      </c>
      <c r="G1716" s="52" t="s">
        <v>3</v>
      </c>
      <c r="H1716" s="48">
        <f>Source!AW989</f>
        <v>1</v>
      </c>
      <c r="I1716" s="51">
        <f>Source!P988</f>
        <v>394.88</v>
      </c>
      <c r="J1716" s="48">
        <f>IF(Source!BC989&lt;&gt; 0, Source!BC989, 1)</f>
        <v>7.02</v>
      </c>
      <c r="K1716" s="51">
        <f>Source!P989</f>
        <v>2772.06</v>
      </c>
      <c r="Q1716">
        <f>Source!X988</f>
        <v>0</v>
      </c>
      <c r="R1716">
        <f>Source!X989</f>
        <v>0</v>
      </c>
      <c r="S1716">
        <f>Source!Y988</f>
        <v>0</v>
      </c>
      <c r="T1716">
        <f>Source!Y989</f>
        <v>0</v>
      </c>
      <c r="U1716">
        <f>ROUND((175/100)*ROUND(Source!R988, 2), 2)</f>
        <v>0</v>
      </c>
      <c r="V1716">
        <f>ROUND((0/100)*ROUND(Source!R989, 2), 2)</f>
        <v>0</v>
      </c>
      <c r="AC1716">
        <v>3</v>
      </c>
    </row>
    <row r="1717" spans="1:29" x14ac:dyDescent="0.25">
      <c r="A1717" s="79"/>
      <c r="B1717" s="79"/>
      <c r="C1717" s="80" t="str">
        <f>"Объем: "&amp;Source!I988&amp;"=680/"&amp;"100"</f>
        <v>Объем: 6,8=680/100</v>
      </c>
      <c r="D1717" s="79"/>
      <c r="E1717" s="79"/>
      <c r="F1717" s="79"/>
      <c r="G1717" s="79"/>
      <c r="H1717" s="79"/>
      <c r="I1717" s="79"/>
      <c r="J1717" s="79"/>
      <c r="K1717" s="79"/>
    </row>
    <row r="1718" spans="1:29" ht="14" x14ac:dyDescent="0.25">
      <c r="C1718" s="59" t="s">
        <v>2592</v>
      </c>
      <c r="H1718" s="60">
        <f>I1716+0</f>
        <v>394.88</v>
      </c>
      <c r="I1718" s="60"/>
      <c r="J1718" s="60">
        <f>K1716+0</f>
        <v>2772.06</v>
      </c>
      <c r="K1718" s="60"/>
      <c r="O1718" s="63">
        <f>I1716+0</f>
        <v>394.88</v>
      </c>
      <c r="P1718" s="63">
        <f>K1716+0</f>
        <v>2772.06</v>
      </c>
    </row>
    <row r="1720" spans="1:29" ht="41" x14ac:dyDescent="0.25">
      <c r="A1720" s="54">
        <v>287</v>
      </c>
      <c r="B1720" s="54" t="str">
        <f>Source!F990</f>
        <v>КА, п.138</v>
      </c>
      <c r="C1720" s="54" t="s">
        <v>2737</v>
      </c>
      <c r="D1720" s="55" t="str">
        <f>Source!H990</f>
        <v>ШТ</v>
      </c>
      <c r="E1720" s="56">
        <f>Source!I990</f>
        <v>340</v>
      </c>
      <c r="F1720" s="57">
        <f>Source!AL990</f>
        <v>27.19</v>
      </c>
      <c r="G1720" s="58" t="s">
        <v>3</v>
      </c>
      <c r="H1720" s="56">
        <f>Source!AW991</f>
        <v>1</v>
      </c>
      <c r="I1720" s="57">
        <f>Source!P990</f>
        <v>9244.6</v>
      </c>
      <c r="J1720" s="56">
        <f>IF(Source!BC991&lt;&gt; 0, Source!BC991, 1)</f>
        <v>9.84</v>
      </c>
      <c r="K1720" s="57">
        <f>Source!P991</f>
        <v>90966.86</v>
      </c>
      <c r="Q1720">
        <f>Source!X990</f>
        <v>0</v>
      </c>
      <c r="R1720">
        <f>Source!X991</f>
        <v>0</v>
      </c>
      <c r="S1720">
        <f>Source!Y990</f>
        <v>0</v>
      </c>
      <c r="T1720">
        <f>Source!Y991</f>
        <v>0</v>
      </c>
      <c r="U1720">
        <f>ROUND((175/100)*ROUND(Source!R990, 2), 2)</f>
        <v>0</v>
      </c>
      <c r="V1720">
        <f>ROUND((0/100)*ROUND(Source!R991, 2), 2)</f>
        <v>0</v>
      </c>
      <c r="AC1720">
        <v>3</v>
      </c>
    </row>
    <row r="1721" spans="1:29" ht="14" x14ac:dyDescent="0.25">
      <c r="C1721" s="59" t="s">
        <v>2592</v>
      </c>
      <c r="H1721" s="60">
        <f>I1720+0</f>
        <v>9244.6</v>
      </c>
      <c r="I1721" s="60"/>
      <c r="J1721" s="60">
        <f>K1720+0</f>
        <v>90966.86</v>
      </c>
      <c r="K1721" s="60"/>
      <c r="O1721" s="63">
        <f>I1720+0</f>
        <v>9244.6</v>
      </c>
      <c r="P1721" s="63">
        <f>K1720+0</f>
        <v>90966.86</v>
      </c>
    </row>
    <row r="1723" spans="1:29" ht="83" x14ac:dyDescent="0.25">
      <c r="A1723" s="54">
        <v>288</v>
      </c>
      <c r="B1723" s="54" t="str">
        <f>Source!F992</f>
        <v>КА, п.139</v>
      </c>
      <c r="C1723" s="54" t="s">
        <v>2738</v>
      </c>
      <c r="D1723" s="55" t="str">
        <f>Source!H992</f>
        <v>ШТ</v>
      </c>
      <c r="E1723" s="56">
        <f>Source!I992</f>
        <v>10</v>
      </c>
      <c r="F1723" s="57">
        <f>Source!AL992</f>
        <v>279.62</v>
      </c>
      <c r="G1723" s="58" t="s">
        <v>3</v>
      </c>
      <c r="H1723" s="56">
        <f>Source!AW993</f>
        <v>1</v>
      </c>
      <c r="I1723" s="57">
        <f>Source!P992</f>
        <v>2796.2</v>
      </c>
      <c r="J1723" s="56">
        <f>IF(Source!BC993&lt;&gt; 0, Source!BC993, 1)</f>
        <v>9.84</v>
      </c>
      <c r="K1723" s="57">
        <f>Source!P993</f>
        <v>27514.61</v>
      </c>
      <c r="Q1723">
        <f>Source!X992</f>
        <v>0</v>
      </c>
      <c r="R1723">
        <f>Source!X993</f>
        <v>0</v>
      </c>
      <c r="S1723">
        <f>Source!Y992</f>
        <v>0</v>
      </c>
      <c r="T1723">
        <f>Source!Y993</f>
        <v>0</v>
      </c>
      <c r="U1723">
        <f>ROUND((175/100)*ROUND(Source!R992, 2), 2)</f>
        <v>0</v>
      </c>
      <c r="V1723">
        <f>ROUND((0/100)*ROUND(Source!R993, 2), 2)</f>
        <v>0</v>
      </c>
      <c r="AC1723">
        <v>3</v>
      </c>
    </row>
    <row r="1724" spans="1:29" ht="14" x14ac:dyDescent="0.25">
      <c r="C1724" s="59" t="s">
        <v>2592</v>
      </c>
      <c r="H1724" s="60">
        <f>I1723+0</f>
        <v>2796.2</v>
      </c>
      <c r="I1724" s="60"/>
      <c r="J1724" s="60">
        <f>K1723+0</f>
        <v>27514.61</v>
      </c>
      <c r="K1724" s="60"/>
      <c r="O1724" s="63">
        <f>I1723+0</f>
        <v>2796.2</v>
      </c>
      <c r="P1724" s="63">
        <f>K1723+0</f>
        <v>27514.61</v>
      </c>
    </row>
    <row r="1726" spans="1:29" ht="82" x14ac:dyDescent="0.25">
      <c r="A1726" s="54">
        <v>289</v>
      </c>
      <c r="B1726" s="54" t="str">
        <f>Source!F994</f>
        <v>КА, п.140</v>
      </c>
      <c r="C1726" s="54" t="s">
        <v>2739</v>
      </c>
      <c r="D1726" s="55" t="str">
        <f>Source!H994</f>
        <v>ШТ</v>
      </c>
      <c r="E1726" s="56">
        <f>Source!I994</f>
        <v>23</v>
      </c>
      <c r="F1726" s="57">
        <f>Source!AL994</f>
        <v>171.62</v>
      </c>
      <c r="G1726" s="58" t="s">
        <v>3</v>
      </c>
      <c r="H1726" s="56">
        <f>Source!AW995</f>
        <v>1</v>
      </c>
      <c r="I1726" s="57">
        <f>Source!P994</f>
        <v>3947.26</v>
      </c>
      <c r="J1726" s="56">
        <f>IF(Source!BC995&lt;&gt; 0, Source!BC995, 1)</f>
        <v>9.84</v>
      </c>
      <c r="K1726" s="57">
        <f>Source!P995</f>
        <v>38841.040000000001</v>
      </c>
      <c r="Q1726">
        <f>Source!X994</f>
        <v>0</v>
      </c>
      <c r="R1726">
        <f>Source!X995</f>
        <v>0</v>
      </c>
      <c r="S1726">
        <f>Source!Y994</f>
        <v>0</v>
      </c>
      <c r="T1726">
        <f>Source!Y995</f>
        <v>0</v>
      </c>
      <c r="U1726">
        <f>ROUND((175/100)*ROUND(Source!R994, 2), 2)</f>
        <v>0</v>
      </c>
      <c r="V1726">
        <f>ROUND((0/100)*ROUND(Source!R995, 2), 2)</f>
        <v>0</v>
      </c>
      <c r="AC1726">
        <v>3</v>
      </c>
    </row>
    <row r="1727" spans="1:29" ht="14" x14ac:dyDescent="0.25">
      <c r="C1727" s="59" t="s">
        <v>2592</v>
      </c>
      <c r="H1727" s="60">
        <f>I1726+0</f>
        <v>3947.26</v>
      </c>
      <c r="I1727" s="60"/>
      <c r="J1727" s="60">
        <f>K1726+0</f>
        <v>38841.040000000001</v>
      </c>
      <c r="K1727" s="60"/>
      <c r="O1727" s="63">
        <f>I1726+0</f>
        <v>3947.26</v>
      </c>
      <c r="P1727" s="63">
        <f>K1726+0</f>
        <v>38841.040000000001</v>
      </c>
    </row>
    <row r="1729" spans="1:29" ht="69" x14ac:dyDescent="0.25">
      <c r="A1729" s="54">
        <v>290</v>
      </c>
      <c r="B1729" s="54" t="str">
        <f>Source!F996</f>
        <v>КА, п.141</v>
      </c>
      <c r="C1729" s="54" t="s">
        <v>2740</v>
      </c>
      <c r="D1729" s="55" t="str">
        <f>Source!H996</f>
        <v>ШТ</v>
      </c>
      <c r="E1729" s="56">
        <f>Source!I996</f>
        <v>2</v>
      </c>
      <c r="F1729" s="57">
        <f>Source!AL996</f>
        <v>172.66</v>
      </c>
      <c r="G1729" s="58" t="s">
        <v>3</v>
      </c>
      <c r="H1729" s="56">
        <f>Source!AW997</f>
        <v>1</v>
      </c>
      <c r="I1729" s="57">
        <f>Source!P996</f>
        <v>345.32</v>
      </c>
      <c r="J1729" s="56">
        <f>IF(Source!BC997&lt;&gt; 0, Source!BC997, 1)</f>
        <v>9.84</v>
      </c>
      <c r="K1729" s="57">
        <f>Source!P997</f>
        <v>3397.95</v>
      </c>
      <c r="Q1729">
        <f>Source!X996</f>
        <v>0</v>
      </c>
      <c r="R1729">
        <f>Source!X997</f>
        <v>0</v>
      </c>
      <c r="S1729">
        <f>Source!Y996</f>
        <v>0</v>
      </c>
      <c r="T1729">
        <f>Source!Y997</f>
        <v>0</v>
      </c>
      <c r="U1729">
        <f>ROUND((175/100)*ROUND(Source!R996, 2), 2)</f>
        <v>0</v>
      </c>
      <c r="V1729">
        <f>ROUND((0/100)*ROUND(Source!R997, 2), 2)</f>
        <v>0</v>
      </c>
      <c r="AC1729">
        <v>3</v>
      </c>
    </row>
    <row r="1730" spans="1:29" ht="14" x14ac:dyDescent="0.25">
      <c r="C1730" s="59" t="s">
        <v>2592</v>
      </c>
      <c r="H1730" s="60">
        <f>I1729+0</f>
        <v>345.32</v>
      </c>
      <c r="I1730" s="60"/>
      <c r="J1730" s="60">
        <f>K1729+0</f>
        <v>3397.95</v>
      </c>
      <c r="K1730" s="60"/>
      <c r="O1730" s="63">
        <f>I1729+0</f>
        <v>345.32</v>
      </c>
      <c r="P1730" s="63">
        <f>K1729+0</f>
        <v>3397.95</v>
      </c>
    </row>
    <row r="1732" spans="1:29" ht="56" x14ac:dyDescent="0.25">
      <c r="A1732" s="47">
        <v>291</v>
      </c>
      <c r="B1732" s="47" t="str">
        <f>Source!F998</f>
        <v>4.8-331-12</v>
      </c>
      <c r="C1732" s="47" t="s">
        <v>1084</v>
      </c>
      <c r="D1732" s="49" t="str">
        <f>Source!H998</f>
        <v>100 М ТРАССЫ</v>
      </c>
      <c r="E1732" s="48">
        <f>Source!I998</f>
        <v>5.13</v>
      </c>
      <c r="F1732" s="51"/>
      <c r="G1732" s="50"/>
      <c r="H1732" s="48"/>
      <c r="I1732" s="51"/>
      <c r="J1732" s="48"/>
      <c r="K1732" s="51"/>
      <c r="Q1732">
        <f>Source!X998</f>
        <v>518.85</v>
      </c>
      <c r="R1732">
        <f>Source!X999</f>
        <v>29237.37</v>
      </c>
      <c r="S1732">
        <f>Source!Y998</f>
        <v>272.8</v>
      </c>
      <c r="T1732">
        <f>Source!Y999</f>
        <v>15372.23</v>
      </c>
      <c r="U1732">
        <f>ROUND((175/100)*ROUND(Source!R998, 2), 2)</f>
        <v>11.85</v>
      </c>
      <c r="V1732">
        <f>ROUND((0/100)*ROUND(Source!R999, 2), 2)</f>
        <v>0</v>
      </c>
      <c r="AC1732">
        <v>0</v>
      </c>
    </row>
    <row r="1733" spans="1:29" x14ac:dyDescent="0.25">
      <c r="C1733" s="64" t="str">
        <f>"Объем: "&amp;Source!I998&amp;"=513/"&amp;"100"</f>
        <v>Объем: 5,13=513/100</v>
      </c>
    </row>
    <row r="1734" spans="1:29" ht="14.5" x14ac:dyDescent="0.25">
      <c r="A1734" s="47"/>
      <c r="B1734" s="47"/>
      <c r="C1734" s="47" t="s">
        <v>2581</v>
      </c>
      <c r="D1734" s="49"/>
      <c r="E1734" s="48"/>
      <c r="F1734" s="51">
        <f>Source!AO998</f>
        <v>81.94</v>
      </c>
      <c r="G1734" s="52" t="s">
        <v>231</v>
      </c>
      <c r="H1734" s="48">
        <f>Source!AV999</f>
        <v>1.0469999999999999</v>
      </c>
      <c r="I1734" s="51">
        <f>Source!S998</f>
        <v>528.13</v>
      </c>
      <c r="J1734" s="48">
        <f>IF(Source!BA999&lt;&gt; 0, Source!BA999, 1)</f>
        <v>56.35</v>
      </c>
      <c r="K1734" s="51">
        <f>Source!S999</f>
        <v>29760.13</v>
      </c>
    </row>
    <row r="1735" spans="1:29" ht="14.5" x14ac:dyDescent="0.25">
      <c r="A1735" s="47"/>
      <c r="B1735" s="47"/>
      <c r="C1735" s="47" t="s">
        <v>2583</v>
      </c>
      <c r="D1735" s="49"/>
      <c r="E1735" s="48"/>
      <c r="F1735" s="51">
        <f>Source!AM998</f>
        <v>5.74</v>
      </c>
      <c r="G1735" s="52" t="s">
        <v>231</v>
      </c>
      <c r="H1735" s="48">
        <f>Source!AV999</f>
        <v>1.0469999999999999</v>
      </c>
      <c r="I1735" s="51">
        <f>Source!Q998</f>
        <v>37</v>
      </c>
      <c r="J1735" s="48">
        <f>IF(Source!BB999&lt;&gt; 0, Source!BB999, 1)</f>
        <v>19.170000000000002</v>
      </c>
      <c r="K1735" s="51">
        <f>Source!Q999</f>
        <v>709.29</v>
      </c>
    </row>
    <row r="1736" spans="1:29" ht="14.5" x14ac:dyDescent="0.25">
      <c r="A1736" s="47"/>
      <c r="B1736" s="47"/>
      <c r="C1736" s="47" t="s">
        <v>2584</v>
      </c>
      <c r="D1736" s="49"/>
      <c r="E1736" s="48"/>
      <c r="F1736" s="51">
        <f>Source!AN998</f>
        <v>1.05</v>
      </c>
      <c r="G1736" s="52" t="s">
        <v>231</v>
      </c>
      <c r="H1736" s="48">
        <f>Source!AV999</f>
        <v>1.0469999999999999</v>
      </c>
      <c r="I1736" s="53">
        <f>Source!R998</f>
        <v>6.77</v>
      </c>
      <c r="J1736" s="48">
        <f>IF(Source!BS999&lt;&gt; 0, Source!BS999, 1)</f>
        <v>56.35</v>
      </c>
      <c r="K1736" s="53">
        <f>Source!R999</f>
        <v>381.49</v>
      </c>
    </row>
    <row r="1737" spans="1:29" ht="14.5" x14ac:dyDescent="0.25">
      <c r="A1737" s="47"/>
      <c r="B1737" s="47"/>
      <c r="C1737" s="47" t="s">
        <v>2594</v>
      </c>
      <c r="D1737" s="49"/>
      <c r="E1737" s="48"/>
      <c r="F1737" s="51">
        <f>Source!AL998</f>
        <v>16.46</v>
      </c>
      <c r="G1737" s="52" t="s">
        <v>3</v>
      </c>
      <c r="H1737" s="48">
        <f>Source!AW999</f>
        <v>1</v>
      </c>
      <c r="I1737" s="51">
        <f>Source!P998</f>
        <v>84.44</v>
      </c>
      <c r="J1737" s="48">
        <f>IF(Source!BC999&lt;&gt; 0, Source!BC999, 1)</f>
        <v>7.31</v>
      </c>
      <c r="K1737" s="51">
        <f>Source!P999</f>
        <v>617.26</v>
      </c>
    </row>
    <row r="1738" spans="1:29" ht="56" x14ac:dyDescent="0.25">
      <c r="A1738" s="47" t="s">
        <v>1234</v>
      </c>
      <c r="B1738" s="47" t="str">
        <f>Source!F1000</f>
        <v>1.21-5-1881</v>
      </c>
      <c r="C1738" s="47" t="s">
        <v>1236</v>
      </c>
      <c r="D1738" s="49" t="str">
        <f>Source!H1000</f>
        <v>шт.</v>
      </c>
      <c r="E1738" s="48">
        <f>Source!I1000</f>
        <v>171</v>
      </c>
      <c r="F1738" s="51">
        <f>Source!AK1000</f>
        <v>450.39</v>
      </c>
      <c r="G1738" s="52" t="s">
        <v>3</v>
      </c>
      <c r="H1738" s="48">
        <f>Source!AW1001</f>
        <v>1</v>
      </c>
      <c r="I1738" s="51">
        <f>Source!O1000</f>
        <v>77016.69</v>
      </c>
      <c r="J1738" s="48">
        <f>IF(Source!BC1001&lt;&gt; 0, Source!BC1001, 1)</f>
        <v>4.78</v>
      </c>
      <c r="K1738" s="51">
        <f>Source!O1001</f>
        <v>368139.78</v>
      </c>
      <c r="Q1738">
        <f>Source!X1000</f>
        <v>0</v>
      </c>
      <c r="R1738">
        <f>Source!X1001</f>
        <v>0</v>
      </c>
      <c r="S1738">
        <f>Source!Y1000</f>
        <v>0</v>
      </c>
      <c r="T1738">
        <f>Source!Y1001</f>
        <v>0</v>
      </c>
      <c r="U1738">
        <f>ROUND((175/100)*ROUND(Source!R1000, 2), 2)</f>
        <v>0</v>
      </c>
      <c r="V1738">
        <f>ROUND((0/100)*ROUND(Source!R1001, 2), 2)</f>
        <v>0</v>
      </c>
      <c r="AC1738">
        <v>3</v>
      </c>
    </row>
    <row r="1739" spans="1:29" ht="42" x14ac:dyDescent="0.25">
      <c r="A1739" s="47" t="s">
        <v>1238</v>
      </c>
      <c r="B1739" s="47" t="str">
        <f>Source!F1002</f>
        <v>1.1-1-8008</v>
      </c>
      <c r="C1739" s="47" t="s">
        <v>1091</v>
      </c>
      <c r="D1739" s="49" t="str">
        <f>Source!H1002</f>
        <v>т</v>
      </c>
      <c r="E1739" s="48">
        <f>Source!I1002</f>
        <v>4.4120000000000001E-3</v>
      </c>
      <c r="F1739" s="51">
        <f>Source!AK1002</f>
        <v>33827.69</v>
      </c>
      <c r="G1739" s="52" t="s">
        <v>3</v>
      </c>
      <c r="H1739" s="48">
        <f>Source!AW1003</f>
        <v>1</v>
      </c>
      <c r="I1739" s="51">
        <f>Source!O1002</f>
        <v>149.25</v>
      </c>
      <c r="J1739" s="48">
        <f>IF(Source!BC1003&lt;&gt; 0, Source!BC1003, 1)</f>
        <v>4.9000000000000004</v>
      </c>
      <c r="K1739" s="51">
        <f>Source!O1003</f>
        <v>731.33</v>
      </c>
      <c r="Q1739">
        <f>Source!X1002</f>
        <v>0</v>
      </c>
      <c r="R1739">
        <f>Source!X1003</f>
        <v>0</v>
      </c>
      <c r="S1739">
        <f>Source!Y1002</f>
        <v>0</v>
      </c>
      <c r="T1739">
        <f>Source!Y1003</f>
        <v>0</v>
      </c>
      <c r="U1739">
        <f>ROUND((175/100)*ROUND(Source!R1002, 2), 2)</f>
        <v>0</v>
      </c>
      <c r="V1739">
        <f>ROUND((0/100)*ROUND(Source!R1003, 2), 2)</f>
        <v>0</v>
      </c>
      <c r="AC1739">
        <v>3</v>
      </c>
    </row>
    <row r="1740" spans="1:29" ht="14.5" x14ac:dyDescent="0.25">
      <c r="A1740" s="47"/>
      <c r="B1740" s="47"/>
      <c r="C1740" s="47" t="s">
        <v>2585</v>
      </c>
      <c r="D1740" s="49" t="s">
        <v>2586</v>
      </c>
      <c r="E1740" s="48">
        <f>Source!BZ999</f>
        <v>97</v>
      </c>
      <c r="F1740" s="51"/>
      <c r="G1740" s="50"/>
      <c r="H1740" s="48"/>
      <c r="I1740" s="51">
        <f>SUM(Q1732:Q1739)</f>
        <v>518.85</v>
      </c>
      <c r="J1740" s="48">
        <f>Source!AT999</f>
        <v>97</v>
      </c>
      <c r="K1740" s="51">
        <f>SUM(R1732:R1739)</f>
        <v>29237.37</v>
      </c>
    </row>
    <row r="1741" spans="1:29" ht="14.5" x14ac:dyDescent="0.25">
      <c r="A1741" s="47"/>
      <c r="B1741" s="47"/>
      <c r="C1741" s="47" t="s">
        <v>2587</v>
      </c>
      <c r="D1741" s="49" t="s">
        <v>2586</v>
      </c>
      <c r="E1741" s="48">
        <f>Source!CA999</f>
        <v>51</v>
      </c>
      <c r="F1741" s="51"/>
      <c r="G1741" s="50"/>
      <c r="H1741" s="48"/>
      <c r="I1741" s="51">
        <f>SUM(S1732:S1740)</f>
        <v>272.8</v>
      </c>
      <c r="J1741" s="48">
        <f>Source!AU999</f>
        <v>51</v>
      </c>
      <c r="K1741" s="51">
        <f>SUM(T1732:T1740)</f>
        <v>15372.23</v>
      </c>
    </row>
    <row r="1742" spans="1:29" ht="14.5" x14ac:dyDescent="0.25">
      <c r="A1742" s="54"/>
      <c r="B1742" s="54"/>
      <c r="C1742" s="54" t="s">
        <v>2588</v>
      </c>
      <c r="D1742" s="55" t="s">
        <v>2589</v>
      </c>
      <c r="E1742" s="56">
        <f>Source!AQ998</f>
        <v>7.27</v>
      </c>
      <c r="F1742" s="57"/>
      <c r="G1742" s="58" t="s">
        <v>231</v>
      </c>
      <c r="H1742" s="56">
        <f>Source!AV999</f>
        <v>1.0469999999999999</v>
      </c>
      <c r="I1742" s="57">
        <f>Source!U998</f>
        <v>46.857563639999981</v>
      </c>
      <c r="J1742" s="56"/>
      <c r="K1742" s="57"/>
    </row>
    <row r="1743" spans="1:29" ht="14" x14ac:dyDescent="0.25">
      <c r="C1743" s="59" t="s">
        <v>2590</v>
      </c>
      <c r="H1743" s="60">
        <f>I1734+I1735+I1737+I1740+I1741+SUM(I1738:I1739)-SUMIF(AC1738:AC1739, 5, I1738:I1739)-SUMIF(AC1738:AC1739, 6, I1738:I1739)</f>
        <v>78607.16</v>
      </c>
      <c r="I1743" s="60"/>
      <c r="J1743" s="60">
        <f>K1734+K1735+K1737+K1740+K1741+SUM(K1738:K1739)-SUMIF(AC1738:AC1739, 5, K1738:K1739)-SUMIF(AC1738:AC1739, 6, K1738:K1739)</f>
        <v>444567.39</v>
      </c>
      <c r="K1743" s="60"/>
    </row>
    <row r="1744" spans="1:29" ht="14" hidden="1" x14ac:dyDescent="0.25">
      <c r="C1744" s="59" t="s">
        <v>2591</v>
      </c>
      <c r="H1744" s="62">
        <f>SUMIF(AC1738:AC1739, 5, I1738:I1739)+SUMIF(AC1738:AC1739, 6, I1738:I1739)</f>
        <v>0</v>
      </c>
      <c r="I1744" s="62"/>
      <c r="J1744" s="62">
        <f>SUMIF(AC1738:AC1739, 5, K1738:K1739)+SUMIF(AC1738:AC1739, 6, K1738:K1739)</f>
        <v>0</v>
      </c>
      <c r="K1744" s="62"/>
    </row>
    <row r="1745" spans="1:29" ht="14" x14ac:dyDescent="0.25">
      <c r="C1745" s="59" t="s">
        <v>2592</v>
      </c>
      <c r="H1745" s="62">
        <f>I1734+I1735+I1737+I1740+I1741+SUM(I1738:I1739)</f>
        <v>78607.16</v>
      </c>
      <c r="I1745" s="62"/>
      <c r="J1745" s="62">
        <f>K1734+K1735+K1737+K1740+K1741+SUM(K1738:K1739)</f>
        <v>444567.39</v>
      </c>
      <c r="K1745" s="62"/>
      <c r="O1745" s="63">
        <f>I1734+I1735+I1737+I1740+I1741+SUM(I1738:I1739)</f>
        <v>78607.16</v>
      </c>
      <c r="P1745" s="63">
        <f>K1734+K1735+K1737+K1740+K1741+SUM(K1738:K1739)</f>
        <v>444567.39</v>
      </c>
    </row>
    <row r="1747" spans="1:29" ht="56" x14ac:dyDescent="0.25">
      <c r="A1747" s="47">
        <v>292</v>
      </c>
      <c r="B1747" s="47" t="str">
        <f>Source!F1004</f>
        <v>4.8-331-2</v>
      </c>
      <c r="C1747" s="47" t="s">
        <v>1027</v>
      </c>
      <c r="D1747" s="49" t="str">
        <f>Source!H1004</f>
        <v>100 М ТРАССЫ</v>
      </c>
      <c r="E1747" s="48">
        <f>Source!I1004</f>
        <v>0.46</v>
      </c>
      <c r="F1747" s="51"/>
      <c r="G1747" s="50"/>
      <c r="H1747" s="48"/>
      <c r="I1747" s="51"/>
      <c r="J1747" s="48"/>
      <c r="K1747" s="51"/>
      <c r="Q1747">
        <f>Source!X1004</f>
        <v>116.24</v>
      </c>
      <c r="R1747">
        <f>Source!X1005</f>
        <v>6550.39</v>
      </c>
      <c r="S1747">
        <f>Source!Y1004</f>
        <v>61.12</v>
      </c>
      <c r="T1747">
        <f>Source!Y1005</f>
        <v>3444.02</v>
      </c>
      <c r="U1747">
        <f>ROUND((175/100)*ROUND(Source!R1004, 2), 2)</f>
        <v>1.21</v>
      </c>
      <c r="V1747">
        <f>ROUND((0/100)*ROUND(Source!R1005, 2), 2)</f>
        <v>0</v>
      </c>
      <c r="AC1747">
        <v>0</v>
      </c>
    </row>
    <row r="1748" spans="1:29" x14ac:dyDescent="0.25">
      <c r="C1748" s="64" t="str">
        <f>"Объем: "&amp;Source!I1004&amp;"=46/"&amp;"100"</f>
        <v>Объем: 0,46=46/100</v>
      </c>
    </row>
    <row r="1749" spans="1:29" ht="14.5" x14ac:dyDescent="0.25">
      <c r="A1749" s="47"/>
      <c r="B1749" s="47"/>
      <c r="C1749" s="47" t="s">
        <v>2581</v>
      </c>
      <c r="D1749" s="49"/>
      <c r="E1749" s="48"/>
      <c r="F1749" s="51">
        <f>Source!AO1004</f>
        <v>206.17</v>
      </c>
      <c r="G1749" s="52" t="s">
        <v>231</v>
      </c>
      <c r="H1749" s="48">
        <f>Source!AV1005</f>
        <v>1.0469999999999999</v>
      </c>
      <c r="I1749" s="51">
        <f>Source!S1004</f>
        <v>119.15</v>
      </c>
      <c r="J1749" s="48">
        <f>IF(Source!BA1005&lt;&gt; 0, Source!BA1005, 1)</f>
        <v>56.35</v>
      </c>
      <c r="K1749" s="51">
        <f>Source!S1005</f>
        <v>6714.1</v>
      </c>
    </row>
    <row r="1750" spans="1:29" ht="14.5" x14ac:dyDescent="0.25">
      <c r="A1750" s="47"/>
      <c r="B1750" s="47"/>
      <c r="C1750" s="47" t="s">
        <v>2583</v>
      </c>
      <c r="D1750" s="49"/>
      <c r="E1750" s="48"/>
      <c r="F1750" s="51">
        <f>Source!AM1004</f>
        <v>6.67</v>
      </c>
      <c r="G1750" s="52" t="s">
        <v>231</v>
      </c>
      <c r="H1750" s="48">
        <f>Source!AV1005</f>
        <v>1.0469999999999999</v>
      </c>
      <c r="I1750" s="51">
        <f>Source!Q1004</f>
        <v>3.85</v>
      </c>
      <c r="J1750" s="48">
        <f>IF(Source!BB1005&lt;&gt; 0, Source!BB1005, 1)</f>
        <v>18.96</v>
      </c>
      <c r="K1750" s="51">
        <f>Source!Q1005</f>
        <v>73</v>
      </c>
    </row>
    <row r="1751" spans="1:29" ht="14.5" x14ac:dyDescent="0.25">
      <c r="A1751" s="47"/>
      <c r="B1751" s="47"/>
      <c r="C1751" s="47" t="s">
        <v>2584</v>
      </c>
      <c r="D1751" s="49"/>
      <c r="E1751" s="48"/>
      <c r="F1751" s="51">
        <f>Source!AN1004</f>
        <v>1.2</v>
      </c>
      <c r="G1751" s="52" t="s">
        <v>231</v>
      </c>
      <c r="H1751" s="48">
        <f>Source!AV1005</f>
        <v>1.0469999999999999</v>
      </c>
      <c r="I1751" s="53">
        <f>Source!R1004</f>
        <v>0.69</v>
      </c>
      <c r="J1751" s="48">
        <f>IF(Source!BS1005&lt;&gt; 0, Source!BS1005, 1)</f>
        <v>56.35</v>
      </c>
      <c r="K1751" s="53">
        <f>Source!R1005</f>
        <v>38.880000000000003</v>
      </c>
    </row>
    <row r="1752" spans="1:29" ht="14.5" x14ac:dyDescent="0.25">
      <c r="A1752" s="47"/>
      <c r="B1752" s="47"/>
      <c r="C1752" s="47" t="s">
        <v>2594</v>
      </c>
      <c r="D1752" s="49"/>
      <c r="E1752" s="48"/>
      <c r="F1752" s="51">
        <f>Source!AL1004</f>
        <v>11.34</v>
      </c>
      <c r="G1752" s="52" t="s">
        <v>3</v>
      </c>
      <c r="H1752" s="48">
        <f>Source!AW1005</f>
        <v>1</v>
      </c>
      <c r="I1752" s="51">
        <f>Source!P1004</f>
        <v>5.22</v>
      </c>
      <c r="J1752" s="48">
        <f>IF(Source!BC1005&lt;&gt; 0, Source!BC1005, 1)</f>
        <v>8.24</v>
      </c>
      <c r="K1752" s="51">
        <f>Source!P1005</f>
        <v>43.01</v>
      </c>
    </row>
    <row r="1753" spans="1:29" ht="56" x14ac:dyDescent="0.25">
      <c r="A1753" s="47" t="s">
        <v>1240</v>
      </c>
      <c r="B1753" s="47" t="str">
        <f>Source!F1006</f>
        <v>1.21-5-1501</v>
      </c>
      <c r="C1753" s="47" t="s">
        <v>1205</v>
      </c>
      <c r="D1753" s="49" t="str">
        <f>Source!H1006</f>
        <v>шт.</v>
      </c>
      <c r="E1753" s="48">
        <f>Source!I1006</f>
        <v>15.333333</v>
      </c>
      <c r="F1753" s="51">
        <f>Source!AK1006</f>
        <v>511.23</v>
      </c>
      <c r="G1753" s="52" t="s">
        <v>3</v>
      </c>
      <c r="H1753" s="48">
        <f>Source!AW1007</f>
        <v>1</v>
      </c>
      <c r="I1753" s="51">
        <f>Source!O1006</f>
        <v>7838.86</v>
      </c>
      <c r="J1753" s="48">
        <f>IF(Source!BC1007&lt;&gt; 0, Source!BC1007, 1)</f>
        <v>5.85</v>
      </c>
      <c r="K1753" s="51">
        <f>Source!O1007</f>
        <v>45857.33</v>
      </c>
      <c r="Q1753">
        <f>Source!X1006</f>
        <v>0</v>
      </c>
      <c r="R1753">
        <f>Source!X1007</f>
        <v>0</v>
      </c>
      <c r="S1753">
        <f>Source!Y1006</f>
        <v>0</v>
      </c>
      <c r="T1753">
        <f>Source!Y1007</f>
        <v>0</v>
      </c>
      <c r="U1753">
        <f>ROUND((175/100)*ROUND(Source!R1006, 2), 2)</f>
        <v>0</v>
      </c>
      <c r="V1753">
        <f>ROUND((0/100)*ROUND(Source!R1007, 2), 2)</f>
        <v>0</v>
      </c>
      <c r="AC1753">
        <v>3</v>
      </c>
    </row>
    <row r="1754" spans="1:29" ht="56" x14ac:dyDescent="0.25">
      <c r="A1754" s="47" t="s">
        <v>1241</v>
      </c>
      <c r="B1754" s="47" t="str">
        <f>Source!F1008</f>
        <v>1.7-5-281</v>
      </c>
      <c r="C1754" s="47" t="s">
        <v>1035</v>
      </c>
      <c r="D1754" s="49" t="str">
        <f>Source!H1008</f>
        <v>100 шт.</v>
      </c>
      <c r="E1754" s="48">
        <f>Source!I1008</f>
        <v>0.45</v>
      </c>
      <c r="F1754" s="51">
        <f>Source!AK1008</f>
        <v>38.700000000000003</v>
      </c>
      <c r="G1754" s="52" t="s">
        <v>3</v>
      </c>
      <c r="H1754" s="48">
        <f>Source!AW1009</f>
        <v>1</v>
      </c>
      <c r="I1754" s="51">
        <f>Source!O1008</f>
        <v>17.420000000000002</v>
      </c>
      <c r="J1754" s="48">
        <f>IF(Source!BC1009&lt;&gt; 0, Source!BC1009, 1)</f>
        <v>8.66</v>
      </c>
      <c r="K1754" s="51">
        <f>Source!O1009</f>
        <v>150.86000000000001</v>
      </c>
      <c r="Q1754">
        <f>Source!X1008</f>
        <v>0</v>
      </c>
      <c r="R1754">
        <f>Source!X1009</f>
        <v>0</v>
      </c>
      <c r="S1754">
        <f>Source!Y1008</f>
        <v>0</v>
      </c>
      <c r="T1754">
        <f>Source!Y1009</f>
        <v>0</v>
      </c>
      <c r="U1754">
        <f>ROUND((175/100)*ROUND(Source!R1008, 2), 2)</f>
        <v>0</v>
      </c>
      <c r="V1754">
        <f>ROUND((0/100)*ROUND(Source!R1009, 2), 2)</f>
        <v>0</v>
      </c>
      <c r="AC1754">
        <v>3</v>
      </c>
    </row>
    <row r="1755" spans="1:29" ht="14.5" x14ac:dyDescent="0.25">
      <c r="A1755" s="47"/>
      <c r="B1755" s="47"/>
      <c r="C1755" s="47" t="s">
        <v>2585</v>
      </c>
      <c r="D1755" s="49" t="s">
        <v>2586</v>
      </c>
      <c r="E1755" s="48">
        <f>Source!BZ1005</f>
        <v>97</v>
      </c>
      <c r="F1755" s="51"/>
      <c r="G1755" s="50"/>
      <c r="H1755" s="48"/>
      <c r="I1755" s="51">
        <f>SUM(Q1747:Q1754)</f>
        <v>116.24</v>
      </c>
      <c r="J1755" s="48">
        <f>Source!AT1005</f>
        <v>97</v>
      </c>
      <c r="K1755" s="51">
        <f>SUM(R1747:R1754)</f>
        <v>6550.39</v>
      </c>
    </row>
    <row r="1756" spans="1:29" ht="14.5" x14ac:dyDescent="0.25">
      <c r="A1756" s="47"/>
      <c r="B1756" s="47"/>
      <c r="C1756" s="47" t="s">
        <v>2587</v>
      </c>
      <c r="D1756" s="49" t="s">
        <v>2586</v>
      </c>
      <c r="E1756" s="48">
        <f>Source!CA1005</f>
        <v>51</v>
      </c>
      <c r="F1756" s="51"/>
      <c r="G1756" s="50"/>
      <c r="H1756" s="48"/>
      <c r="I1756" s="51">
        <f>SUM(S1747:S1755)</f>
        <v>61.12</v>
      </c>
      <c r="J1756" s="48">
        <f>Source!AU1005</f>
        <v>51</v>
      </c>
      <c r="K1756" s="51">
        <f>SUM(T1747:T1755)</f>
        <v>3444.02</v>
      </c>
    </row>
    <row r="1757" spans="1:29" ht="14.5" x14ac:dyDescent="0.25">
      <c r="A1757" s="54"/>
      <c r="B1757" s="54"/>
      <c r="C1757" s="54" t="s">
        <v>2588</v>
      </c>
      <c r="D1757" s="55" t="s">
        <v>2589</v>
      </c>
      <c r="E1757" s="56">
        <f>Source!AQ1004</f>
        <v>18.14</v>
      </c>
      <c r="F1757" s="57"/>
      <c r="G1757" s="58" t="s">
        <v>231</v>
      </c>
      <c r="H1757" s="56">
        <f>Source!AV1005</f>
        <v>1.0469999999999999</v>
      </c>
      <c r="I1757" s="57">
        <f>Source!U1004</f>
        <v>10.48390416</v>
      </c>
      <c r="J1757" s="56"/>
      <c r="K1757" s="57"/>
    </row>
    <row r="1758" spans="1:29" ht="14" x14ac:dyDescent="0.25">
      <c r="C1758" s="59" t="s">
        <v>2590</v>
      </c>
      <c r="H1758" s="60">
        <f>I1749+I1750+I1752+I1755+I1756+SUM(I1753:I1754)-SUMIF(AC1753:AC1754, 5, I1753:I1754)-SUMIF(AC1753:AC1754, 6, I1753:I1754)</f>
        <v>8161.86</v>
      </c>
      <c r="I1758" s="60"/>
      <c r="J1758" s="60">
        <f>K1749+K1750+K1752+K1755+K1756+SUM(K1753:K1754)-SUMIF(AC1753:AC1754, 5, K1753:K1754)-SUMIF(AC1753:AC1754, 6, K1753:K1754)</f>
        <v>62832.710000000006</v>
      </c>
      <c r="K1758" s="60"/>
    </row>
    <row r="1759" spans="1:29" ht="14" hidden="1" x14ac:dyDescent="0.25">
      <c r="C1759" s="59" t="s">
        <v>2591</v>
      </c>
      <c r="H1759" s="62">
        <f>SUMIF(AC1753:AC1754, 5, I1753:I1754)+SUMIF(AC1753:AC1754, 6, I1753:I1754)</f>
        <v>0</v>
      </c>
      <c r="I1759" s="62"/>
      <c r="J1759" s="62">
        <f>SUMIF(AC1753:AC1754, 5, K1753:K1754)+SUMIF(AC1753:AC1754, 6, K1753:K1754)</f>
        <v>0</v>
      </c>
      <c r="K1759" s="62"/>
    </row>
    <row r="1760" spans="1:29" ht="14" x14ac:dyDescent="0.25">
      <c r="C1760" s="59" t="s">
        <v>2592</v>
      </c>
      <c r="H1760" s="62">
        <f>I1749+I1750+I1752+I1755+I1756+SUM(I1753:I1754)</f>
        <v>8161.86</v>
      </c>
      <c r="I1760" s="62"/>
      <c r="J1760" s="62">
        <f>K1749+K1750+K1752+K1755+K1756+SUM(K1753:K1754)</f>
        <v>62832.710000000006</v>
      </c>
      <c r="K1760" s="62"/>
      <c r="O1760" s="63">
        <f>I1749+I1750+I1752+I1755+I1756+SUM(I1753:I1754)</f>
        <v>8161.86</v>
      </c>
      <c r="P1760" s="63">
        <f>K1749+K1750+K1752+K1755+K1756+SUM(K1753:K1754)</f>
        <v>62832.710000000006</v>
      </c>
    </row>
    <row r="1762" spans="1:29" ht="56" x14ac:dyDescent="0.25">
      <c r="A1762" s="47">
        <v>293</v>
      </c>
      <c r="B1762" s="47" t="str">
        <f>Source!F1010</f>
        <v>1.7-5-283</v>
      </c>
      <c r="C1762" s="47" t="s">
        <v>1039</v>
      </c>
      <c r="D1762" s="49" t="str">
        <f>Source!H1010</f>
        <v>100 шт.</v>
      </c>
      <c r="E1762" s="48">
        <f>Source!I1010</f>
        <v>0.45</v>
      </c>
      <c r="F1762" s="51">
        <f>Source!AL1010</f>
        <v>33.17</v>
      </c>
      <c r="G1762" s="52" t="s">
        <v>3</v>
      </c>
      <c r="H1762" s="48">
        <f>Source!AW1011</f>
        <v>1</v>
      </c>
      <c r="I1762" s="51">
        <f>Source!P1010</f>
        <v>14.93</v>
      </c>
      <c r="J1762" s="48">
        <f>IF(Source!BC1011&lt;&gt; 0, Source!BC1011, 1)</f>
        <v>8.9</v>
      </c>
      <c r="K1762" s="51">
        <f>Source!P1011</f>
        <v>132.88</v>
      </c>
      <c r="Q1762">
        <f>Source!X1010</f>
        <v>0</v>
      </c>
      <c r="R1762">
        <f>Source!X1011</f>
        <v>0</v>
      </c>
      <c r="S1762">
        <f>Source!Y1010</f>
        <v>0</v>
      </c>
      <c r="T1762">
        <f>Source!Y1011</f>
        <v>0</v>
      </c>
      <c r="U1762">
        <f>ROUND((175/100)*ROUND(Source!R1010, 2), 2)</f>
        <v>0</v>
      </c>
      <c r="V1762">
        <f>ROUND((0/100)*ROUND(Source!R1011, 2), 2)</f>
        <v>0</v>
      </c>
      <c r="AC1762">
        <v>3</v>
      </c>
    </row>
    <row r="1763" spans="1:29" x14ac:dyDescent="0.25">
      <c r="A1763" s="79"/>
      <c r="B1763" s="79"/>
      <c r="C1763" s="80" t="str">
        <f>"Объем: "&amp;Source!I1010&amp;"=45/"&amp;"100"</f>
        <v>Объем: 0,45=45/100</v>
      </c>
      <c r="D1763" s="79"/>
      <c r="E1763" s="79"/>
      <c r="F1763" s="79"/>
      <c r="G1763" s="79"/>
      <c r="H1763" s="79"/>
      <c r="I1763" s="79"/>
      <c r="J1763" s="79"/>
      <c r="K1763" s="79"/>
    </row>
    <row r="1764" spans="1:29" ht="14" x14ac:dyDescent="0.25">
      <c r="C1764" s="59" t="s">
        <v>2592</v>
      </c>
      <c r="H1764" s="60">
        <f>I1762+0</f>
        <v>14.93</v>
      </c>
      <c r="I1764" s="60"/>
      <c r="J1764" s="60">
        <f>K1762+0</f>
        <v>132.88</v>
      </c>
      <c r="K1764" s="60"/>
      <c r="O1764" s="63">
        <f>I1762+0</f>
        <v>14.93</v>
      </c>
      <c r="P1764" s="63">
        <f>K1762+0</f>
        <v>132.88</v>
      </c>
    </row>
    <row r="1766" spans="1:29" ht="56" x14ac:dyDescent="0.25">
      <c r="A1766" s="47">
        <v>294</v>
      </c>
      <c r="B1766" s="47" t="str">
        <f>Source!F1012</f>
        <v>1.7-5-283</v>
      </c>
      <c r="C1766" s="47" t="s">
        <v>1039</v>
      </c>
      <c r="D1766" s="49" t="str">
        <f>Source!H1012</f>
        <v>100 шт.</v>
      </c>
      <c r="E1766" s="48">
        <f>Source!I1012</f>
        <v>0.64</v>
      </c>
      <c r="F1766" s="51">
        <f>Source!AL1012</f>
        <v>33.17</v>
      </c>
      <c r="G1766" s="52" t="s">
        <v>3</v>
      </c>
      <c r="H1766" s="48">
        <f>Source!AW1013</f>
        <v>1</v>
      </c>
      <c r="I1766" s="51">
        <f>Source!P1012</f>
        <v>21.23</v>
      </c>
      <c r="J1766" s="48">
        <f>IF(Source!BC1013&lt;&gt; 0, Source!BC1013, 1)</f>
        <v>8.9</v>
      </c>
      <c r="K1766" s="51">
        <f>Source!P1013</f>
        <v>188.95</v>
      </c>
      <c r="Q1766">
        <f>Source!X1012</f>
        <v>0</v>
      </c>
      <c r="R1766">
        <f>Source!X1013</f>
        <v>0</v>
      </c>
      <c r="S1766">
        <f>Source!Y1012</f>
        <v>0</v>
      </c>
      <c r="T1766">
        <f>Source!Y1013</f>
        <v>0</v>
      </c>
      <c r="U1766">
        <f>ROUND((175/100)*ROUND(Source!R1012, 2), 2)</f>
        <v>0</v>
      </c>
      <c r="V1766">
        <f>ROUND((0/100)*ROUND(Source!R1013, 2), 2)</f>
        <v>0</v>
      </c>
      <c r="AC1766">
        <v>3</v>
      </c>
    </row>
    <row r="1767" spans="1:29" x14ac:dyDescent="0.25">
      <c r="A1767" s="79"/>
      <c r="B1767" s="79"/>
      <c r="C1767" s="80" t="str">
        <f>"Объем: "&amp;Source!I1012&amp;"=64/"&amp;"100"</f>
        <v>Объем: 0,64=64/100</v>
      </c>
      <c r="D1767" s="79"/>
      <c r="E1767" s="79"/>
      <c r="F1767" s="79"/>
      <c r="G1767" s="79"/>
      <c r="H1767" s="79"/>
      <c r="I1767" s="79"/>
      <c r="J1767" s="79"/>
      <c r="K1767" s="79"/>
    </row>
    <row r="1768" spans="1:29" ht="14" x14ac:dyDescent="0.25">
      <c r="C1768" s="59" t="s">
        <v>2592</v>
      </c>
      <c r="H1768" s="60">
        <f>I1766+0</f>
        <v>21.23</v>
      </c>
      <c r="I1768" s="60"/>
      <c r="J1768" s="60">
        <f>K1766+0</f>
        <v>188.95</v>
      </c>
      <c r="K1768" s="60"/>
      <c r="O1768" s="63">
        <f>I1766+0</f>
        <v>21.23</v>
      </c>
      <c r="P1768" s="63">
        <f>K1766+0</f>
        <v>188.95</v>
      </c>
    </row>
    <row r="1770" spans="1:29" ht="84" x14ac:dyDescent="0.25">
      <c r="A1770" s="54">
        <v>295</v>
      </c>
      <c r="B1770" s="54" t="str">
        <f>Source!F1014</f>
        <v>1.21-5-1401</v>
      </c>
      <c r="C1770" s="54" t="s">
        <v>1246</v>
      </c>
      <c r="D1770" s="55" t="str">
        <f>Source!H1014</f>
        <v>шт.</v>
      </c>
      <c r="E1770" s="56">
        <f>Source!I1014</f>
        <v>32</v>
      </c>
      <c r="F1770" s="57">
        <f>Source!AL1014</f>
        <v>58.19</v>
      </c>
      <c r="G1770" s="58" t="s">
        <v>3</v>
      </c>
      <c r="H1770" s="56">
        <f>Source!AW1015</f>
        <v>1</v>
      </c>
      <c r="I1770" s="57">
        <f>Source!P1014</f>
        <v>1862.08</v>
      </c>
      <c r="J1770" s="56">
        <f>IF(Source!BC1015&lt;&gt; 0, Source!BC1015, 1)</f>
        <v>3.88</v>
      </c>
      <c r="K1770" s="57">
        <f>Source!P1015</f>
        <v>7224.87</v>
      </c>
      <c r="Q1770">
        <f>Source!X1014</f>
        <v>0</v>
      </c>
      <c r="R1770">
        <f>Source!X1015</f>
        <v>0</v>
      </c>
      <c r="S1770">
        <f>Source!Y1014</f>
        <v>0</v>
      </c>
      <c r="T1770">
        <f>Source!Y1015</f>
        <v>0</v>
      </c>
      <c r="U1770">
        <f>ROUND((175/100)*ROUND(Source!R1014, 2), 2)</f>
        <v>0</v>
      </c>
      <c r="V1770">
        <f>ROUND((0/100)*ROUND(Source!R1015, 2), 2)</f>
        <v>0</v>
      </c>
      <c r="AC1770">
        <v>3</v>
      </c>
    </row>
    <row r="1771" spans="1:29" ht="14" x14ac:dyDescent="0.25">
      <c r="C1771" s="59" t="s">
        <v>2592</v>
      </c>
      <c r="H1771" s="60">
        <f>I1770+0</f>
        <v>1862.08</v>
      </c>
      <c r="I1771" s="60"/>
      <c r="J1771" s="60">
        <f>K1770+0</f>
        <v>7224.87</v>
      </c>
      <c r="K1771" s="60"/>
      <c r="O1771" s="63">
        <f>I1770+0</f>
        <v>1862.08</v>
      </c>
      <c r="P1771" s="63">
        <f>K1770+0</f>
        <v>7224.87</v>
      </c>
    </row>
    <row r="1773" spans="1:29" ht="41" x14ac:dyDescent="0.25">
      <c r="A1773" s="54">
        <v>296</v>
      </c>
      <c r="B1773" s="54" t="str">
        <f>Source!F1016</f>
        <v>КА, п.142</v>
      </c>
      <c r="C1773" s="54" t="s">
        <v>2741</v>
      </c>
      <c r="D1773" s="55" t="str">
        <f>Source!H1016</f>
        <v>ШТ</v>
      </c>
      <c r="E1773" s="56">
        <f>Source!I1016</f>
        <v>64</v>
      </c>
      <c r="F1773" s="57">
        <f>Source!AL1016</f>
        <v>11.56</v>
      </c>
      <c r="G1773" s="58" t="s">
        <v>3</v>
      </c>
      <c r="H1773" s="56">
        <f>Source!AW1017</f>
        <v>1</v>
      </c>
      <c r="I1773" s="57">
        <f>Source!P1016</f>
        <v>739.84</v>
      </c>
      <c r="J1773" s="56">
        <f>IF(Source!BC1017&lt;&gt; 0, Source!BC1017, 1)</f>
        <v>9.84</v>
      </c>
      <c r="K1773" s="57">
        <f>Source!P1017</f>
        <v>7280.03</v>
      </c>
      <c r="Q1773">
        <f>Source!X1016</f>
        <v>0</v>
      </c>
      <c r="R1773">
        <f>Source!X1017</f>
        <v>0</v>
      </c>
      <c r="S1773">
        <f>Source!Y1016</f>
        <v>0</v>
      </c>
      <c r="T1773">
        <f>Source!Y1017</f>
        <v>0</v>
      </c>
      <c r="U1773">
        <f>ROUND((175/100)*ROUND(Source!R1016, 2), 2)</f>
        <v>0</v>
      </c>
      <c r="V1773">
        <f>ROUND((0/100)*ROUND(Source!R1017, 2), 2)</f>
        <v>0</v>
      </c>
      <c r="AC1773">
        <v>3</v>
      </c>
    </row>
    <row r="1774" spans="1:29" ht="14" x14ac:dyDescent="0.25">
      <c r="C1774" s="59" t="s">
        <v>2592</v>
      </c>
      <c r="H1774" s="60">
        <f>I1773+0</f>
        <v>739.84</v>
      </c>
      <c r="I1774" s="60"/>
      <c r="J1774" s="60">
        <f>K1773+0</f>
        <v>7280.03</v>
      </c>
      <c r="K1774" s="60"/>
      <c r="O1774" s="63">
        <f>I1773+0</f>
        <v>739.84</v>
      </c>
      <c r="P1774" s="63">
        <f>K1773+0</f>
        <v>7280.03</v>
      </c>
    </row>
    <row r="1776" spans="1:29" ht="28" x14ac:dyDescent="0.25">
      <c r="A1776" s="47">
        <v>297</v>
      </c>
      <c r="B1776" s="47" t="str">
        <f>Source!F1018</f>
        <v>1.1-1-4354</v>
      </c>
      <c r="C1776" s="47" t="s">
        <v>1068</v>
      </c>
      <c r="D1776" s="49" t="str">
        <f>Source!H1018</f>
        <v>100 шт.</v>
      </c>
      <c r="E1776" s="48">
        <f>Source!I1018</f>
        <v>0.64</v>
      </c>
      <c r="F1776" s="51">
        <f>Source!AL1018</f>
        <v>58.07</v>
      </c>
      <c r="G1776" s="52" t="s">
        <v>3</v>
      </c>
      <c r="H1776" s="48">
        <f>Source!AW1019</f>
        <v>1</v>
      </c>
      <c r="I1776" s="51">
        <f>Source!P1018</f>
        <v>37.159999999999997</v>
      </c>
      <c r="J1776" s="48">
        <f>IF(Source!BC1019&lt;&gt; 0, Source!BC1019, 1)</f>
        <v>7.02</v>
      </c>
      <c r="K1776" s="51">
        <f>Source!P1019</f>
        <v>260.86</v>
      </c>
      <c r="Q1776">
        <f>Source!X1018</f>
        <v>0</v>
      </c>
      <c r="R1776">
        <f>Source!X1019</f>
        <v>0</v>
      </c>
      <c r="S1776">
        <f>Source!Y1018</f>
        <v>0</v>
      </c>
      <c r="T1776">
        <f>Source!Y1019</f>
        <v>0</v>
      </c>
      <c r="U1776">
        <f>ROUND((175/100)*ROUND(Source!R1018, 2), 2)</f>
        <v>0</v>
      </c>
      <c r="V1776">
        <f>ROUND((0/100)*ROUND(Source!R1019, 2), 2)</f>
        <v>0</v>
      </c>
      <c r="AC1776">
        <v>3</v>
      </c>
    </row>
    <row r="1777" spans="1:29" x14ac:dyDescent="0.25">
      <c r="A1777" s="79"/>
      <c r="B1777" s="79"/>
      <c r="C1777" s="80" t="str">
        <f>"Объем: "&amp;Source!I1018&amp;"=64/"&amp;"100"</f>
        <v>Объем: 0,64=64/100</v>
      </c>
      <c r="D1777" s="79"/>
      <c r="E1777" s="79"/>
      <c r="F1777" s="79"/>
      <c r="G1777" s="79"/>
      <c r="H1777" s="79"/>
      <c r="I1777" s="79"/>
      <c r="J1777" s="79"/>
      <c r="K1777" s="79"/>
    </row>
    <row r="1778" spans="1:29" ht="14" x14ac:dyDescent="0.25">
      <c r="C1778" s="59" t="s">
        <v>2592</v>
      </c>
      <c r="H1778" s="60">
        <f>I1776+0</f>
        <v>37.159999999999997</v>
      </c>
      <c r="I1778" s="60"/>
      <c r="J1778" s="60">
        <f>K1776+0</f>
        <v>260.86</v>
      </c>
      <c r="K1778" s="60"/>
      <c r="O1778" s="63">
        <f>I1776+0</f>
        <v>37.159999999999997</v>
      </c>
      <c r="P1778" s="63">
        <f>K1776+0</f>
        <v>260.86</v>
      </c>
    </row>
    <row r="1780" spans="1:29" ht="83" x14ac:dyDescent="0.25">
      <c r="A1780" s="54">
        <v>298</v>
      </c>
      <c r="B1780" s="54" t="str">
        <f>Source!F1020</f>
        <v>КА, п.143</v>
      </c>
      <c r="C1780" s="54" t="s">
        <v>2742</v>
      </c>
      <c r="D1780" s="55" t="str">
        <f>Source!H1020</f>
        <v>ШТ</v>
      </c>
      <c r="E1780" s="56">
        <f>Source!I1020</f>
        <v>2</v>
      </c>
      <c r="F1780" s="57">
        <f>Source!AL1020</f>
        <v>208.17000000000002</v>
      </c>
      <c r="G1780" s="58" t="s">
        <v>3</v>
      </c>
      <c r="H1780" s="56">
        <f>Source!AW1021</f>
        <v>1</v>
      </c>
      <c r="I1780" s="57">
        <f>Source!P1020</f>
        <v>416.34</v>
      </c>
      <c r="J1780" s="56">
        <f>IF(Source!BC1021&lt;&gt; 0, Source!BC1021, 1)</f>
        <v>9.84</v>
      </c>
      <c r="K1780" s="57">
        <f>Source!P1021</f>
        <v>4096.79</v>
      </c>
      <c r="Q1780">
        <f>Source!X1020</f>
        <v>0</v>
      </c>
      <c r="R1780">
        <f>Source!X1021</f>
        <v>0</v>
      </c>
      <c r="S1780">
        <f>Source!Y1020</f>
        <v>0</v>
      </c>
      <c r="T1780">
        <f>Source!Y1021</f>
        <v>0</v>
      </c>
      <c r="U1780">
        <f>ROUND((175/100)*ROUND(Source!R1020, 2), 2)</f>
        <v>0</v>
      </c>
      <c r="V1780">
        <f>ROUND((0/100)*ROUND(Source!R1021, 2), 2)</f>
        <v>0</v>
      </c>
      <c r="AC1780">
        <v>3</v>
      </c>
    </row>
    <row r="1781" spans="1:29" ht="14" x14ac:dyDescent="0.25">
      <c r="C1781" s="59" t="s">
        <v>2592</v>
      </c>
      <c r="H1781" s="60">
        <f>I1780+0</f>
        <v>416.34</v>
      </c>
      <c r="I1781" s="60"/>
      <c r="J1781" s="60">
        <f>K1780+0</f>
        <v>4096.79</v>
      </c>
      <c r="K1781" s="60"/>
      <c r="O1781" s="63">
        <f>I1780+0</f>
        <v>416.34</v>
      </c>
      <c r="P1781" s="63">
        <f>K1780+0</f>
        <v>4096.79</v>
      </c>
    </row>
    <row r="1783" spans="1:29" ht="83" x14ac:dyDescent="0.25">
      <c r="A1783" s="54">
        <v>299</v>
      </c>
      <c r="B1783" s="54" t="str">
        <f>Source!F1022</f>
        <v>КА, п.144</v>
      </c>
      <c r="C1783" s="54" t="s">
        <v>2743</v>
      </c>
      <c r="D1783" s="55" t="str">
        <f>Source!H1022</f>
        <v>ШТ</v>
      </c>
      <c r="E1783" s="56">
        <f>Source!I1022</f>
        <v>2</v>
      </c>
      <c r="F1783" s="57">
        <f>Source!AL1022</f>
        <v>345.64</v>
      </c>
      <c r="G1783" s="58" t="s">
        <v>3</v>
      </c>
      <c r="H1783" s="56">
        <f>Source!AW1023</f>
        <v>1</v>
      </c>
      <c r="I1783" s="57">
        <f>Source!P1022</f>
        <v>691.28</v>
      </c>
      <c r="J1783" s="56">
        <f>IF(Source!BC1023&lt;&gt; 0, Source!BC1023, 1)</f>
        <v>9.84</v>
      </c>
      <c r="K1783" s="57">
        <f>Source!P1023</f>
        <v>6802.2</v>
      </c>
      <c r="Q1783">
        <f>Source!X1022</f>
        <v>0</v>
      </c>
      <c r="R1783">
        <f>Source!X1023</f>
        <v>0</v>
      </c>
      <c r="S1783">
        <f>Source!Y1022</f>
        <v>0</v>
      </c>
      <c r="T1783">
        <f>Source!Y1023</f>
        <v>0</v>
      </c>
      <c r="U1783">
        <f>ROUND((175/100)*ROUND(Source!R1022, 2), 2)</f>
        <v>0</v>
      </c>
      <c r="V1783">
        <f>ROUND((0/100)*ROUND(Source!R1023, 2), 2)</f>
        <v>0</v>
      </c>
      <c r="AC1783">
        <v>3</v>
      </c>
    </row>
    <row r="1784" spans="1:29" ht="14" x14ac:dyDescent="0.25">
      <c r="C1784" s="59" t="s">
        <v>2592</v>
      </c>
      <c r="H1784" s="60">
        <f>I1783+0</f>
        <v>691.28</v>
      </c>
      <c r="I1784" s="60"/>
      <c r="J1784" s="60">
        <f>K1783+0</f>
        <v>6802.2</v>
      </c>
      <c r="K1784" s="60"/>
      <c r="O1784" s="63">
        <f>I1783+0</f>
        <v>691.28</v>
      </c>
      <c r="P1784" s="63">
        <f>K1783+0</f>
        <v>6802.2</v>
      </c>
    </row>
    <row r="1786" spans="1:29" ht="56" x14ac:dyDescent="0.25">
      <c r="A1786" s="47">
        <v>300</v>
      </c>
      <c r="B1786" s="47" t="str">
        <f>Source!F1024</f>
        <v>4.8-331-12</v>
      </c>
      <c r="C1786" s="47" t="s">
        <v>1084</v>
      </c>
      <c r="D1786" s="49" t="str">
        <f>Source!H1024</f>
        <v>100 М ТРАССЫ</v>
      </c>
      <c r="E1786" s="48">
        <f>Source!I1024</f>
        <v>0.46</v>
      </c>
      <c r="F1786" s="51"/>
      <c r="G1786" s="50"/>
      <c r="H1786" s="48"/>
      <c r="I1786" s="51"/>
      <c r="J1786" s="48"/>
      <c r="K1786" s="51"/>
      <c r="Q1786">
        <f>Source!X1024</f>
        <v>46.53</v>
      </c>
      <c r="R1786">
        <f>Source!X1025</f>
        <v>2622.02</v>
      </c>
      <c r="S1786">
        <f>Source!Y1024</f>
        <v>24.46</v>
      </c>
      <c r="T1786">
        <f>Source!Y1025</f>
        <v>1378.59</v>
      </c>
      <c r="U1786">
        <f>ROUND((175/100)*ROUND(Source!R1024, 2), 2)</f>
        <v>1.07</v>
      </c>
      <c r="V1786">
        <f>ROUND((0/100)*ROUND(Source!R1025, 2), 2)</f>
        <v>0</v>
      </c>
      <c r="AC1786">
        <v>0</v>
      </c>
    </row>
    <row r="1787" spans="1:29" x14ac:dyDescent="0.25">
      <c r="C1787" s="64" t="str">
        <f>"Объем: "&amp;Source!I1024&amp;"=46/"&amp;"100"</f>
        <v>Объем: 0,46=46/100</v>
      </c>
    </row>
    <row r="1788" spans="1:29" ht="14.5" x14ac:dyDescent="0.25">
      <c r="A1788" s="47"/>
      <c r="B1788" s="47"/>
      <c r="C1788" s="47" t="s">
        <v>2581</v>
      </c>
      <c r="D1788" s="49"/>
      <c r="E1788" s="48"/>
      <c r="F1788" s="51">
        <f>Source!AO1024</f>
        <v>81.94</v>
      </c>
      <c r="G1788" s="52" t="s">
        <v>231</v>
      </c>
      <c r="H1788" s="48">
        <f>Source!AV1025</f>
        <v>1.0469999999999999</v>
      </c>
      <c r="I1788" s="51">
        <f>Source!S1024</f>
        <v>47.36</v>
      </c>
      <c r="J1788" s="48">
        <f>IF(Source!BA1025&lt;&gt; 0, Source!BA1025, 1)</f>
        <v>56.35</v>
      </c>
      <c r="K1788" s="51">
        <f>Source!S1025</f>
        <v>2668.74</v>
      </c>
    </row>
    <row r="1789" spans="1:29" ht="14.5" x14ac:dyDescent="0.25">
      <c r="A1789" s="47"/>
      <c r="B1789" s="47"/>
      <c r="C1789" s="47" t="s">
        <v>2583</v>
      </c>
      <c r="D1789" s="49"/>
      <c r="E1789" s="48"/>
      <c r="F1789" s="51">
        <f>Source!AM1024</f>
        <v>5.74</v>
      </c>
      <c r="G1789" s="52" t="s">
        <v>231</v>
      </c>
      <c r="H1789" s="48">
        <f>Source!AV1025</f>
        <v>1.0469999999999999</v>
      </c>
      <c r="I1789" s="51">
        <f>Source!Q1024</f>
        <v>3.32</v>
      </c>
      <c r="J1789" s="48">
        <f>IF(Source!BB1025&lt;&gt; 0, Source!BB1025, 1)</f>
        <v>19.170000000000002</v>
      </c>
      <c r="K1789" s="51">
        <f>Source!Q1025</f>
        <v>63.64</v>
      </c>
    </row>
    <row r="1790" spans="1:29" ht="14.5" x14ac:dyDescent="0.25">
      <c r="A1790" s="47"/>
      <c r="B1790" s="47"/>
      <c r="C1790" s="47" t="s">
        <v>2584</v>
      </c>
      <c r="D1790" s="49"/>
      <c r="E1790" s="48"/>
      <c r="F1790" s="51">
        <f>Source!AN1024</f>
        <v>1.05</v>
      </c>
      <c r="G1790" s="52" t="s">
        <v>231</v>
      </c>
      <c r="H1790" s="48">
        <f>Source!AV1025</f>
        <v>1.0469999999999999</v>
      </c>
      <c r="I1790" s="53">
        <f>Source!R1024</f>
        <v>0.61</v>
      </c>
      <c r="J1790" s="48">
        <f>IF(Source!BS1025&lt;&gt; 0, Source!BS1025, 1)</f>
        <v>56.35</v>
      </c>
      <c r="K1790" s="53">
        <f>Source!R1025</f>
        <v>34.369999999999997</v>
      </c>
    </row>
    <row r="1791" spans="1:29" ht="14.5" x14ac:dyDescent="0.25">
      <c r="A1791" s="47"/>
      <c r="B1791" s="47"/>
      <c r="C1791" s="47" t="s">
        <v>2594</v>
      </c>
      <c r="D1791" s="49"/>
      <c r="E1791" s="48"/>
      <c r="F1791" s="51">
        <f>Source!AL1024</f>
        <v>16.46</v>
      </c>
      <c r="G1791" s="52" t="s">
        <v>3</v>
      </c>
      <c r="H1791" s="48">
        <f>Source!AW1025</f>
        <v>1</v>
      </c>
      <c r="I1791" s="51">
        <f>Source!P1024</f>
        <v>7.57</v>
      </c>
      <c r="J1791" s="48">
        <f>IF(Source!BC1025&lt;&gt; 0, Source!BC1025, 1)</f>
        <v>7.31</v>
      </c>
      <c r="K1791" s="51">
        <f>Source!P1025</f>
        <v>55.34</v>
      </c>
    </row>
    <row r="1792" spans="1:29" ht="56" x14ac:dyDescent="0.25">
      <c r="A1792" s="47" t="s">
        <v>1262</v>
      </c>
      <c r="B1792" s="47" t="str">
        <f>Source!F1026</f>
        <v>1.21-5-1881</v>
      </c>
      <c r="C1792" s="47" t="s">
        <v>1236</v>
      </c>
      <c r="D1792" s="49" t="str">
        <f>Source!H1026</f>
        <v>шт.</v>
      </c>
      <c r="E1792" s="48">
        <f>Source!I1026</f>
        <v>16</v>
      </c>
      <c r="F1792" s="51">
        <f>Source!AK1026</f>
        <v>450.39</v>
      </c>
      <c r="G1792" s="52" t="s">
        <v>3</v>
      </c>
      <c r="H1792" s="48">
        <f>Source!AW1027</f>
        <v>1</v>
      </c>
      <c r="I1792" s="51">
        <f>Source!O1026</f>
        <v>7206.24</v>
      </c>
      <c r="J1792" s="48">
        <f>IF(Source!BC1027&lt;&gt; 0, Source!BC1027, 1)</f>
        <v>4.78</v>
      </c>
      <c r="K1792" s="51">
        <f>Source!O1027</f>
        <v>34445.83</v>
      </c>
      <c r="Q1792">
        <f>Source!X1026</f>
        <v>0</v>
      </c>
      <c r="R1792">
        <f>Source!X1027</f>
        <v>0</v>
      </c>
      <c r="S1792">
        <f>Source!Y1026</f>
        <v>0</v>
      </c>
      <c r="T1792">
        <f>Source!Y1027</f>
        <v>0</v>
      </c>
      <c r="U1792">
        <f>ROUND((175/100)*ROUND(Source!R1026, 2), 2)</f>
        <v>0</v>
      </c>
      <c r="V1792">
        <f>ROUND((0/100)*ROUND(Source!R1027, 2), 2)</f>
        <v>0</v>
      </c>
      <c r="AC1792">
        <v>3</v>
      </c>
    </row>
    <row r="1793" spans="1:29" ht="42" x14ac:dyDescent="0.25">
      <c r="A1793" s="47" t="s">
        <v>1263</v>
      </c>
      <c r="B1793" s="47" t="str">
        <f>Source!F1028</f>
        <v>1.1-1-8008</v>
      </c>
      <c r="C1793" s="47" t="s">
        <v>1091</v>
      </c>
      <c r="D1793" s="49" t="str">
        <f>Source!H1028</f>
        <v>т</v>
      </c>
      <c r="E1793" s="48">
        <f>Source!I1028</f>
        <v>3.9599999999999998E-4</v>
      </c>
      <c r="F1793" s="51">
        <f>Source!AK1028</f>
        <v>33827.69</v>
      </c>
      <c r="G1793" s="52" t="s">
        <v>3</v>
      </c>
      <c r="H1793" s="48">
        <f>Source!AW1029</f>
        <v>1</v>
      </c>
      <c r="I1793" s="51">
        <f>Source!O1028</f>
        <v>13.4</v>
      </c>
      <c r="J1793" s="48">
        <f>IF(Source!BC1029&lt;&gt; 0, Source!BC1029, 1)</f>
        <v>4.9000000000000004</v>
      </c>
      <c r="K1793" s="51">
        <f>Source!O1029</f>
        <v>65.66</v>
      </c>
      <c r="Q1793">
        <f>Source!X1028</f>
        <v>0</v>
      </c>
      <c r="R1793">
        <f>Source!X1029</f>
        <v>0</v>
      </c>
      <c r="S1793">
        <f>Source!Y1028</f>
        <v>0</v>
      </c>
      <c r="T1793">
        <f>Source!Y1029</f>
        <v>0</v>
      </c>
      <c r="U1793">
        <f>ROUND((175/100)*ROUND(Source!R1028, 2), 2)</f>
        <v>0</v>
      </c>
      <c r="V1793">
        <f>ROUND((0/100)*ROUND(Source!R1029, 2), 2)</f>
        <v>0</v>
      </c>
      <c r="AC1793">
        <v>3</v>
      </c>
    </row>
    <row r="1794" spans="1:29" ht="14.5" x14ac:dyDescent="0.25">
      <c r="A1794" s="47"/>
      <c r="B1794" s="47"/>
      <c r="C1794" s="47" t="s">
        <v>2585</v>
      </c>
      <c r="D1794" s="49" t="s">
        <v>2586</v>
      </c>
      <c r="E1794" s="48">
        <f>Source!BZ1025</f>
        <v>97</v>
      </c>
      <c r="F1794" s="51"/>
      <c r="G1794" s="50"/>
      <c r="H1794" s="48"/>
      <c r="I1794" s="51">
        <f>SUM(Q1786:Q1793)</f>
        <v>46.53</v>
      </c>
      <c r="J1794" s="48">
        <f>Source!AT1025</f>
        <v>97</v>
      </c>
      <c r="K1794" s="51">
        <f>SUM(R1786:R1793)</f>
        <v>2622.02</v>
      </c>
    </row>
    <row r="1795" spans="1:29" ht="14.5" x14ac:dyDescent="0.25">
      <c r="A1795" s="47"/>
      <c r="B1795" s="47"/>
      <c r="C1795" s="47" t="s">
        <v>2587</v>
      </c>
      <c r="D1795" s="49" t="s">
        <v>2586</v>
      </c>
      <c r="E1795" s="48">
        <f>Source!CA1025</f>
        <v>51</v>
      </c>
      <c r="F1795" s="51"/>
      <c r="G1795" s="50"/>
      <c r="H1795" s="48"/>
      <c r="I1795" s="51">
        <f>SUM(S1786:S1794)</f>
        <v>24.46</v>
      </c>
      <c r="J1795" s="48">
        <f>Source!AU1025</f>
        <v>51</v>
      </c>
      <c r="K1795" s="51">
        <f>SUM(T1786:T1794)</f>
        <v>1378.59</v>
      </c>
    </row>
    <row r="1796" spans="1:29" ht="14.5" x14ac:dyDescent="0.25">
      <c r="A1796" s="54"/>
      <c r="B1796" s="54"/>
      <c r="C1796" s="54" t="s">
        <v>2588</v>
      </c>
      <c r="D1796" s="55" t="s">
        <v>2589</v>
      </c>
      <c r="E1796" s="56">
        <f>Source!AQ1024</f>
        <v>7.27</v>
      </c>
      <c r="F1796" s="57"/>
      <c r="G1796" s="58" t="s">
        <v>231</v>
      </c>
      <c r="H1796" s="56">
        <f>Source!AV1025</f>
        <v>1.0469999999999999</v>
      </c>
      <c r="I1796" s="57">
        <f>Source!U1024</f>
        <v>4.2016528799999993</v>
      </c>
      <c r="J1796" s="56"/>
      <c r="K1796" s="57"/>
    </row>
    <row r="1797" spans="1:29" ht="14" x14ac:dyDescent="0.25">
      <c r="C1797" s="59" t="s">
        <v>2590</v>
      </c>
      <c r="H1797" s="60">
        <f>I1788+I1789+I1791+I1794+I1795+SUM(I1792:I1793)-SUMIF(AC1792:AC1793, 5, I1792:I1793)-SUMIF(AC1792:AC1793, 6, I1792:I1793)</f>
        <v>7348.8799999999992</v>
      </c>
      <c r="I1797" s="60"/>
      <c r="J1797" s="60">
        <f>K1788+K1789+K1791+K1794+K1795+SUM(K1792:K1793)-SUMIF(AC1792:AC1793, 5, K1792:K1793)-SUMIF(AC1792:AC1793, 6, K1792:K1793)</f>
        <v>41299.820000000007</v>
      </c>
      <c r="K1797" s="60"/>
    </row>
    <row r="1798" spans="1:29" ht="14" hidden="1" x14ac:dyDescent="0.25">
      <c r="C1798" s="59" t="s">
        <v>2591</v>
      </c>
      <c r="H1798" s="62">
        <f>SUMIF(AC1792:AC1793, 5, I1792:I1793)+SUMIF(AC1792:AC1793, 6, I1792:I1793)</f>
        <v>0</v>
      </c>
      <c r="I1798" s="62"/>
      <c r="J1798" s="62">
        <f>SUMIF(AC1792:AC1793, 5, K1792:K1793)+SUMIF(AC1792:AC1793, 6, K1792:K1793)</f>
        <v>0</v>
      </c>
      <c r="K1798" s="62"/>
    </row>
    <row r="1799" spans="1:29" ht="14" x14ac:dyDescent="0.25">
      <c r="C1799" s="59" t="s">
        <v>2592</v>
      </c>
      <c r="H1799" s="62">
        <f>I1788+I1789+I1791+I1794+I1795+SUM(I1792:I1793)</f>
        <v>7348.8799999999992</v>
      </c>
      <c r="I1799" s="62"/>
      <c r="J1799" s="62">
        <f>K1788+K1789+K1791+K1794+K1795+SUM(K1792:K1793)</f>
        <v>41299.820000000007</v>
      </c>
      <c r="K1799" s="62"/>
      <c r="O1799" s="63">
        <f>I1788+I1789+I1791+I1794+I1795+SUM(I1792:I1793)</f>
        <v>7348.8799999999992</v>
      </c>
      <c r="P1799" s="63">
        <f>K1788+K1789+K1791+K1794+K1795+SUM(K1792:K1793)</f>
        <v>41299.820000000007</v>
      </c>
    </row>
    <row r="1801" spans="1:29" ht="56" x14ac:dyDescent="0.25">
      <c r="A1801" s="47">
        <v>301</v>
      </c>
      <c r="B1801" s="47" t="str">
        <f>Source!F1030</f>
        <v>4.8-331-2</v>
      </c>
      <c r="C1801" s="47" t="s">
        <v>1027</v>
      </c>
      <c r="D1801" s="49" t="str">
        <f>Source!H1030</f>
        <v>100 М ТРАССЫ</v>
      </c>
      <c r="E1801" s="48">
        <f>Source!I1030</f>
        <v>0.99</v>
      </c>
      <c r="F1801" s="51"/>
      <c r="G1801" s="50"/>
      <c r="H1801" s="48"/>
      <c r="I1801" s="51"/>
      <c r="J1801" s="48"/>
      <c r="K1801" s="51"/>
      <c r="Q1801">
        <f>Source!X1030</f>
        <v>250.19</v>
      </c>
      <c r="R1801">
        <f>Source!X1031</f>
        <v>14098.32</v>
      </c>
      <c r="S1801">
        <f>Source!Y1030</f>
        <v>131.54</v>
      </c>
      <c r="T1801">
        <f>Source!Y1031</f>
        <v>7412.52</v>
      </c>
      <c r="U1801">
        <f>ROUND((175/100)*ROUND(Source!R1030, 2), 2)</f>
        <v>2.61</v>
      </c>
      <c r="V1801">
        <f>ROUND((0/100)*ROUND(Source!R1031, 2), 2)</f>
        <v>0</v>
      </c>
      <c r="AC1801">
        <v>0</v>
      </c>
    </row>
    <row r="1802" spans="1:29" x14ac:dyDescent="0.25">
      <c r="C1802" s="64" t="str">
        <f>"Объем: "&amp;Source!I1030&amp;"=99/"&amp;"100"</f>
        <v>Объем: 0,99=99/100</v>
      </c>
    </row>
    <row r="1803" spans="1:29" ht="14.5" x14ac:dyDescent="0.25">
      <c r="A1803" s="47"/>
      <c r="B1803" s="47"/>
      <c r="C1803" s="47" t="s">
        <v>2581</v>
      </c>
      <c r="D1803" s="49"/>
      <c r="E1803" s="48"/>
      <c r="F1803" s="51">
        <f>Source!AO1030</f>
        <v>206.17</v>
      </c>
      <c r="G1803" s="52" t="s">
        <v>231</v>
      </c>
      <c r="H1803" s="48">
        <f>Source!AV1031</f>
        <v>1.0469999999999999</v>
      </c>
      <c r="I1803" s="51">
        <f>Source!S1030</f>
        <v>256.44</v>
      </c>
      <c r="J1803" s="48">
        <f>IF(Source!BA1031&lt;&gt; 0, Source!BA1031, 1)</f>
        <v>56.35</v>
      </c>
      <c r="K1803" s="51">
        <f>Source!S1031</f>
        <v>14450.39</v>
      </c>
    </row>
    <row r="1804" spans="1:29" ht="14.5" x14ac:dyDescent="0.25">
      <c r="A1804" s="47"/>
      <c r="B1804" s="47"/>
      <c r="C1804" s="47" t="s">
        <v>2583</v>
      </c>
      <c r="D1804" s="49"/>
      <c r="E1804" s="48"/>
      <c r="F1804" s="51">
        <f>Source!AM1030</f>
        <v>6.67</v>
      </c>
      <c r="G1804" s="52" t="s">
        <v>231</v>
      </c>
      <c r="H1804" s="48">
        <f>Source!AV1031</f>
        <v>1.0469999999999999</v>
      </c>
      <c r="I1804" s="51">
        <f>Source!Q1030</f>
        <v>8.3000000000000007</v>
      </c>
      <c r="J1804" s="48">
        <f>IF(Source!BB1031&lt;&gt; 0, Source!BB1031, 1)</f>
        <v>18.96</v>
      </c>
      <c r="K1804" s="51">
        <f>Source!Q1031</f>
        <v>157.37</v>
      </c>
    </row>
    <row r="1805" spans="1:29" ht="14.5" x14ac:dyDescent="0.25">
      <c r="A1805" s="47"/>
      <c r="B1805" s="47"/>
      <c r="C1805" s="47" t="s">
        <v>2584</v>
      </c>
      <c r="D1805" s="49"/>
      <c r="E1805" s="48"/>
      <c r="F1805" s="51">
        <f>Source!AN1030</f>
        <v>1.2</v>
      </c>
      <c r="G1805" s="52" t="s">
        <v>231</v>
      </c>
      <c r="H1805" s="48">
        <f>Source!AV1031</f>
        <v>1.0469999999999999</v>
      </c>
      <c r="I1805" s="53">
        <f>Source!R1030</f>
        <v>1.49</v>
      </c>
      <c r="J1805" s="48">
        <f>IF(Source!BS1031&lt;&gt; 0, Source!BS1031, 1)</f>
        <v>56.35</v>
      </c>
      <c r="K1805" s="53">
        <f>Source!R1031</f>
        <v>83.96</v>
      </c>
    </row>
    <row r="1806" spans="1:29" ht="14.5" x14ac:dyDescent="0.25">
      <c r="A1806" s="47"/>
      <c r="B1806" s="47"/>
      <c r="C1806" s="47" t="s">
        <v>2594</v>
      </c>
      <c r="D1806" s="49"/>
      <c r="E1806" s="48"/>
      <c r="F1806" s="51">
        <f>Source!AL1030</f>
        <v>11.34</v>
      </c>
      <c r="G1806" s="52" t="s">
        <v>3</v>
      </c>
      <c r="H1806" s="48">
        <f>Source!AW1031</f>
        <v>1</v>
      </c>
      <c r="I1806" s="51">
        <f>Source!P1030</f>
        <v>11.23</v>
      </c>
      <c r="J1806" s="48">
        <f>IF(Source!BC1031&lt;&gt; 0, Source!BC1031, 1)</f>
        <v>8.24</v>
      </c>
      <c r="K1806" s="51">
        <f>Source!P1031</f>
        <v>92.54</v>
      </c>
    </row>
    <row r="1807" spans="1:29" ht="56" x14ac:dyDescent="0.25">
      <c r="A1807" s="47" t="s">
        <v>1265</v>
      </c>
      <c r="B1807" s="47" t="str">
        <f>Source!F1032</f>
        <v>1.21-5-2330</v>
      </c>
      <c r="C1807" s="47" t="s">
        <v>1267</v>
      </c>
      <c r="D1807" s="49" t="str">
        <f>Source!H1032</f>
        <v>шт.</v>
      </c>
      <c r="E1807" s="48">
        <f>Source!I1032</f>
        <v>33</v>
      </c>
      <c r="F1807" s="51">
        <f>Source!AK1032</f>
        <v>304.82</v>
      </c>
      <c r="G1807" s="52" t="s">
        <v>3</v>
      </c>
      <c r="H1807" s="48">
        <f>Source!AW1033</f>
        <v>1</v>
      </c>
      <c r="I1807" s="51">
        <f>Source!O1032</f>
        <v>10059.06</v>
      </c>
      <c r="J1807" s="48">
        <f>IF(Source!BC1033&lt;&gt; 0, Source!BC1033, 1)</f>
        <v>10.36</v>
      </c>
      <c r="K1807" s="51">
        <f>Source!O1033</f>
        <v>104211.86</v>
      </c>
      <c r="Q1807">
        <f>Source!X1032</f>
        <v>0</v>
      </c>
      <c r="R1807">
        <f>Source!X1033</f>
        <v>0</v>
      </c>
      <c r="S1807">
        <f>Source!Y1032</f>
        <v>0</v>
      </c>
      <c r="T1807">
        <f>Source!Y1033</f>
        <v>0</v>
      </c>
      <c r="U1807">
        <f>ROUND((175/100)*ROUND(Source!R1032, 2), 2)</f>
        <v>0</v>
      </c>
      <c r="V1807">
        <f>ROUND((0/100)*ROUND(Source!R1033, 2), 2)</f>
        <v>0</v>
      </c>
      <c r="AC1807">
        <v>3</v>
      </c>
    </row>
    <row r="1808" spans="1:29" ht="56" x14ac:dyDescent="0.25">
      <c r="A1808" s="47" t="s">
        <v>1269</v>
      </c>
      <c r="B1808" s="47" t="str">
        <f>Source!F1034</f>
        <v>1.7-5-281</v>
      </c>
      <c r="C1808" s="47" t="s">
        <v>1035</v>
      </c>
      <c r="D1808" s="49" t="str">
        <f>Source!H1034</f>
        <v>100 шт.</v>
      </c>
      <c r="E1808" s="48">
        <f>Source!I1034</f>
        <v>0.64</v>
      </c>
      <c r="F1808" s="51">
        <f>Source!AK1034</f>
        <v>38.700000000000003</v>
      </c>
      <c r="G1808" s="52" t="s">
        <v>3</v>
      </c>
      <c r="H1808" s="48">
        <f>Source!AW1035</f>
        <v>1</v>
      </c>
      <c r="I1808" s="51">
        <f>Source!O1034</f>
        <v>24.77</v>
      </c>
      <c r="J1808" s="48">
        <f>IF(Source!BC1035&lt;&gt; 0, Source!BC1035, 1)</f>
        <v>8.66</v>
      </c>
      <c r="K1808" s="51">
        <f>Source!O1035</f>
        <v>214.51</v>
      </c>
      <c r="Q1808">
        <f>Source!X1034</f>
        <v>0</v>
      </c>
      <c r="R1808">
        <f>Source!X1035</f>
        <v>0</v>
      </c>
      <c r="S1808">
        <f>Source!Y1034</f>
        <v>0</v>
      </c>
      <c r="T1808">
        <f>Source!Y1035</f>
        <v>0</v>
      </c>
      <c r="U1808">
        <f>ROUND((175/100)*ROUND(Source!R1034, 2), 2)</f>
        <v>0</v>
      </c>
      <c r="V1808">
        <f>ROUND((0/100)*ROUND(Source!R1035, 2), 2)</f>
        <v>0</v>
      </c>
      <c r="AC1808">
        <v>3</v>
      </c>
    </row>
    <row r="1809" spans="1:29" ht="14.5" x14ac:dyDescent="0.25">
      <c r="A1809" s="47"/>
      <c r="B1809" s="47"/>
      <c r="C1809" s="47" t="s">
        <v>2585</v>
      </c>
      <c r="D1809" s="49" t="s">
        <v>2586</v>
      </c>
      <c r="E1809" s="48">
        <f>Source!BZ1031</f>
        <v>97</v>
      </c>
      <c r="F1809" s="51"/>
      <c r="G1809" s="50"/>
      <c r="H1809" s="48"/>
      <c r="I1809" s="51">
        <f>SUM(Q1801:Q1808)</f>
        <v>250.19</v>
      </c>
      <c r="J1809" s="48">
        <f>Source!AT1031</f>
        <v>97</v>
      </c>
      <c r="K1809" s="51">
        <f>SUM(R1801:R1808)</f>
        <v>14098.32</v>
      </c>
    </row>
    <row r="1810" spans="1:29" ht="14.5" x14ac:dyDescent="0.25">
      <c r="A1810" s="47"/>
      <c r="B1810" s="47"/>
      <c r="C1810" s="47" t="s">
        <v>2587</v>
      </c>
      <c r="D1810" s="49" t="s">
        <v>2586</v>
      </c>
      <c r="E1810" s="48">
        <f>Source!CA1031</f>
        <v>51</v>
      </c>
      <c r="F1810" s="51"/>
      <c r="G1810" s="50"/>
      <c r="H1810" s="48"/>
      <c r="I1810" s="51">
        <f>SUM(S1801:S1809)</f>
        <v>131.54</v>
      </c>
      <c r="J1810" s="48">
        <f>Source!AU1031</f>
        <v>51</v>
      </c>
      <c r="K1810" s="51">
        <f>SUM(T1801:T1809)</f>
        <v>7412.52</v>
      </c>
    </row>
    <row r="1811" spans="1:29" ht="14.5" x14ac:dyDescent="0.25">
      <c r="A1811" s="54"/>
      <c r="B1811" s="54"/>
      <c r="C1811" s="54" t="s">
        <v>2588</v>
      </c>
      <c r="D1811" s="55" t="s">
        <v>2589</v>
      </c>
      <c r="E1811" s="56">
        <f>Source!AQ1030</f>
        <v>18.14</v>
      </c>
      <c r="F1811" s="57"/>
      <c r="G1811" s="58" t="s">
        <v>231</v>
      </c>
      <c r="H1811" s="56">
        <f>Source!AV1031</f>
        <v>1.0469999999999999</v>
      </c>
      <c r="I1811" s="57">
        <f>Source!U1030</f>
        <v>22.56318504</v>
      </c>
      <c r="J1811" s="56"/>
      <c r="K1811" s="57"/>
    </row>
    <row r="1812" spans="1:29" ht="14" x14ac:dyDescent="0.25">
      <c r="C1812" s="59" t="s">
        <v>2590</v>
      </c>
      <c r="H1812" s="60">
        <f>I1803+I1804+I1806+I1809+I1810+SUM(I1807:I1808)-SUMIF(AC1807:AC1808, 5, I1807:I1808)-SUMIF(AC1807:AC1808, 6, I1807:I1808)</f>
        <v>10741.53</v>
      </c>
      <c r="I1812" s="60"/>
      <c r="J1812" s="60">
        <f>K1803+K1804+K1806+K1809+K1810+SUM(K1807:K1808)-SUMIF(AC1807:AC1808, 5, K1807:K1808)-SUMIF(AC1807:AC1808, 6, K1807:K1808)</f>
        <v>140637.51</v>
      </c>
      <c r="K1812" s="60"/>
    </row>
    <row r="1813" spans="1:29" ht="14" hidden="1" x14ac:dyDescent="0.25">
      <c r="C1813" s="59" t="s">
        <v>2591</v>
      </c>
      <c r="H1813" s="62">
        <f>SUMIF(AC1807:AC1808, 5, I1807:I1808)+SUMIF(AC1807:AC1808, 6, I1807:I1808)</f>
        <v>0</v>
      </c>
      <c r="I1813" s="62"/>
      <c r="J1813" s="62">
        <f>SUMIF(AC1807:AC1808, 5, K1807:K1808)+SUMIF(AC1807:AC1808, 6, K1807:K1808)</f>
        <v>0</v>
      </c>
      <c r="K1813" s="62"/>
    </row>
    <row r="1814" spans="1:29" ht="14" x14ac:dyDescent="0.25">
      <c r="C1814" s="59" t="s">
        <v>2592</v>
      </c>
      <c r="H1814" s="62">
        <f>I1803+I1804+I1806+I1809+I1810+SUM(I1807:I1808)</f>
        <v>10741.53</v>
      </c>
      <c r="I1814" s="62"/>
      <c r="J1814" s="62">
        <f>K1803+K1804+K1806+K1809+K1810+SUM(K1807:K1808)</f>
        <v>140637.51</v>
      </c>
      <c r="K1814" s="62"/>
      <c r="O1814" s="63">
        <f>I1803+I1804+I1806+I1809+I1810+SUM(I1807:I1808)</f>
        <v>10741.53</v>
      </c>
      <c r="P1814" s="63">
        <f>K1803+K1804+K1806+K1809+K1810+SUM(K1807:K1808)</f>
        <v>140637.51</v>
      </c>
    </row>
    <row r="1816" spans="1:29" ht="56" x14ac:dyDescent="0.25">
      <c r="A1816" s="47">
        <v>302</v>
      </c>
      <c r="B1816" s="47" t="str">
        <f>Source!F1036</f>
        <v>1.7-5-283</v>
      </c>
      <c r="C1816" s="47" t="s">
        <v>1039</v>
      </c>
      <c r="D1816" s="49" t="str">
        <f>Source!H1036</f>
        <v>100 шт.</v>
      </c>
      <c r="E1816" s="48">
        <f>Source!I1036</f>
        <v>0.64</v>
      </c>
      <c r="F1816" s="51">
        <f>Source!AL1036</f>
        <v>33.17</v>
      </c>
      <c r="G1816" s="52" t="s">
        <v>3</v>
      </c>
      <c r="H1816" s="48">
        <f>Source!AW1037</f>
        <v>1</v>
      </c>
      <c r="I1816" s="51">
        <f>Source!P1036</f>
        <v>21.23</v>
      </c>
      <c r="J1816" s="48">
        <f>IF(Source!BC1037&lt;&gt; 0, Source!BC1037, 1)</f>
        <v>8.9</v>
      </c>
      <c r="K1816" s="51">
        <f>Source!P1037</f>
        <v>188.95</v>
      </c>
      <c r="Q1816">
        <f>Source!X1036</f>
        <v>0</v>
      </c>
      <c r="R1816">
        <f>Source!X1037</f>
        <v>0</v>
      </c>
      <c r="S1816">
        <f>Source!Y1036</f>
        <v>0</v>
      </c>
      <c r="T1816">
        <f>Source!Y1037</f>
        <v>0</v>
      </c>
      <c r="U1816">
        <f>ROUND((175/100)*ROUND(Source!R1036, 2), 2)</f>
        <v>0</v>
      </c>
      <c r="V1816">
        <f>ROUND((0/100)*ROUND(Source!R1037, 2), 2)</f>
        <v>0</v>
      </c>
      <c r="AC1816">
        <v>3</v>
      </c>
    </row>
    <row r="1817" spans="1:29" x14ac:dyDescent="0.25">
      <c r="A1817" s="79"/>
      <c r="B1817" s="79"/>
      <c r="C1817" s="80" t="str">
        <f>"Объем: "&amp;Source!I1036&amp;"=64/"&amp;"100"</f>
        <v>Объем: 0,64=64/100</v>
      </c>
      <c r="D1817" s="79"/>
      <c r="E1817" s="79"/>
      <c r="F1817" s="79"/>
      <c r="G1817" s="79"/>
      <c r="H1817" s="79"/>
      <c r="I1817" s="79"/>
      <c r="J1817" s="79"/>
      <c r="K1817" s="79"/>
    </row>
    <row r="1818" spans="1:29" ht="14" x14ac:dyDescent="0.25">
      <c r="C1818" s="59" t="s">
        <v>2592</v>
      </c>
      <c r="H1818" s="60">
        <f>I1816+0</f>
        <v>21.23</v>
      </c>
      <c r="I1818" s="60"/>
      <c r="J1818" s="60">
        <f>K1816+0</f>
        <v>188.95</v>
      </c>
      <c r="K1818" s="60"/>
      <c r="O1818" s="63">
        <f>I1816+0</f>
        <v>21.23</v>
      </c>
      <c r="P1818" s="63">
        <f>K1816+0</f>
        <v>188.95</v>
      </c>
    </row>
    <row r="1820" spans="1:29" ht="28" x14ac:dyDescent="0.25">
      <c r="A1820" s="47">
        <v>303</v>
      </c>
      <c r="B1820" s="47" t="str">
        <f>Source!F1038</f>
        <v>1.1-1-8165</v>
      </c>
      <c r="C1820" s="47" t="s">
        <v>1273</v>
      </c>
      <c r="D1820" s="49" t="str">
        <f>Source!H1038</f>
        <v>100 шт.</v>
      </c>
      <c r="E1820" s="48">
        <f>Source!I1038</f>
        <v>0.64</v>
      </c>
      <c r="F1820" s="51">
        <f>Source!AL1038</f>
        <v>16.93</v>
      </c>
      <c r="G1820" s="52" t="s">
        <v>3</v>
      </c>
      <c r="H1820" s="48">
        <f>Source!AW1039</f>
        <v>1</v>
      </c>
      <c r="I1820" s="51">
        <f>Source!P1038</f>
        <v>10.84</v>
      </c>
      <c r="J1820" s="48">
        <f>IF(Source!BC1039&lt;&gt; 0, Source!BC1039, 1)</f>
        <v>8.49</v>
      </c>
      <c r="K1820" s="51">
        <f>Source!P1039</f>
        <v>92.03</v>
      </c>
      <c r="Q1820">
        <f>Source!X1038</f>
        <v>0</v>
      </c>
      <c r="R1820">
        <f>Source!X1039</f>
        <v>0</v>
      </c>
      <c r="S1820">
        <f>Source!Y1038</f>
        <v>0</v>
      </c>
      <c r="T1820">
        <f>Source!Y1039</f>
        <v>0</v>
      </c>
      <c r="U1820">
        <f>ROUND((175/100)*ROUND(Source!R1038, 2), 2)</f>
        <v>0</v>
      </c>
      <c r="V1820">
        <f>ROUND((0/100)*ROUND(Source!R1039, 2), 2)</f>
        <v>0</v>
      </c>
      <c r="AC1820">
        <v>3</v>
      </c>
    </row>
    <row r="1821" spans="1:29" x14ac:dyDescent="0.25">
      <c r="A1821" s="79"/>
      <c r="B1821" s="79"/>
      <c r="C1821" s="80" t="str">
        <f>"Объем: "&amp;Source!I1038&amp;"=64/"&amp;"100"</f>
        <v>Объем: 0,64=64/100</v>
      </c>
      <c r="D1821" s="79"/>
      <c r="E1821" s="79"/>
      <c r="F1821" s="79"/>
      <c r="G1821" s="79"/>
      <c r="H1821" s="79"/>
      <c r="I1821" s="79"/>
      <c r="J1821" s="79"/>
      <c r="K1821" s="79"/>
    </row>
    <row r="1822" spans="1:29" ht="14" x14ac:dyDescent="0.25">
      <c r="C1822" s="59" t="s">
        <v>2592</v>
      </c>
      <c r="H1822" s="60">
        <f>I1820+0</f>
        <v>10.84</v>
      </c>
      <c r="I1822" s="60"/>
      <c r="J1822" s="60">
        <f>K1820+0</f>
        <v>92.03</v>
      </c>
      <c r="K1822" s="60"/>
      <c r="O1822" s="63">
        <f>I1820+0</f>
        <v>10.84</v>
      </c>
      <c r="P1822" s="63">
        <f>K1820+0</f>
        <v>92.03</v>
      </c>
    </row>
    <row r="1824" spans="1:29" ht="43.5" x14ac:dyDescent="0.25">
      <c r="A1824" s="47">
        <v>304</v>
      </c>
      <c r="B1824" s="47" t="str">
        <f>Source!F1040</f>
        <v>4.8-83-22</v>
      </c>
      <c r="C1824" s="47" t="s">
        <v>1276</v>
      </c>
      <c r="D1824" s="49" t="str">
        <f>Source!H1040</f>
        <v>100 шт. кронштейнов</v>
      </c>
      <c r="E1824" s="48">
        <f>Source!I1040</f>
        <v>1.98</v>
      </c>
      <c r="F1824" s="51"/>
      <c r="G1824" s="50"/>
      <c r="H1824" s="48"/>
      <c r="I1824" s="51"/>
      <c r="J1824" s="48"/>
      <c r="K1824" s="51"/>
      <c r="Q1824">
        <f>Source!X1040</f>
        <v>1265.67</v>
      </c>
      <c r="R1824">
        <f>Source!X1041</f>
        <v>71320.27</v>
      </c>
      <c r="S1824">
        <f>Source!Y1040</f>
        <v>665.45</v>
      </c>
      <c r="T1824">
        <f>Source!Y1041</f>
        <v>37498.29</v>
      </c>
      <c r="U1824">
        <f>ROUND((175/100)*ROUND(Source!R1040, 2), 2)</f>
        <v>8.5399999999999991</v>
      </c>
      <c r="V1824">
        <f>ROUND((0/100)*ROUND(Source!R1041, 2), 2)</f>
        <v>0</v>
      </c>
      <c r="AC1824">
        <v>0</v>
      </c>
    </row>
    <row r="1825" spans="1:29" x14ac:dyDescent="0.25">
      <c r="C1825" s="64" t="str">
        <f>"Объем: "&amp;Source!I1040&amp;"=198/"&amp;"100"</f>
        <v>Объем: 1,98=198/100</v>
      </c>
    </row>
    <row r="1826" spans="1:29" ht="14.5" x14ac:dyDescent="0.25">
      <c r="A1826" s="47"/>
      <c r="B1826" s="47"/>
      <c r="C1826" s="47" t="s">
        <v>2581</v>
      </c>
      <c r="D1826" s="49"/>
      <c r="E1826" s="48"/>
      <c r="F1826" s="51">
        <f>Source!AO1040</f>
        <v>503.32</v>
      </c>
      <c r="G1826" s="52" t="s">
        <v>231</v>
      </c>
      <c r="H1826" s="48">
        <f>Source!AV1041</f>
        <v>1.087</v>
      </c>
      <c r="I1826" s="51">
        <f>Source!S1040</f>
        <v>1299.93</v>
      </c>
      <c r="J1826" s="48">
        <f>IF(Source!BA1041&lt;&gt; 0, Source!BA1041, 1)</f>
        <v>56.35</v>
      </c>
      <c r="K1826" s="51">
        <f>Source!S1041</f>
        <v>73251.06</v>
      </c>
    </row>
    <row r="1827" spans="1:29" ht="14.5" x14ac:dyDescent="0.25">
      <c r="A1827" s="47"/>
      <c r="B1827" s="47"/>
      <c r="C1827" s="47" t="s">
        <v>2583</v>
      </c>
      <c r="D1827" s="49"/>
      <c r="E1827" s="48"/>
      <c r="F1827" s="51">
        <f>Source!AM1040</f>
        <v>23.35</v>
      </c>
      <c r="G1827" s="52" t="s">
        <v>231</v>
      </c>
      <c r="H1827" s="48">
        <f>Source!AV1041</f>
        <v>1.087</v>
      </c>
      <c r="I1827" s="51">
        <f>Source!Q1040</f>
        <v>60.31</v>
      </c>
      <c r="J1827" s="48">
        <f>IF(Source!BB1041&lt;&gt; 0, Source!BB1041, 1)</f>
        <v>13.57</v>
      </c>
      <c r="K1827" s="51">
        <f>Source!Q1041</f>
        <v>818.41</v>
      </c>
    </row>
    <row r="1828" spans="1:29" ht="14.5" x14ac:dyDescent="0.25">
      <c r="A1828" s="47"/>
      <c r="B1828" s="47"/>
      <c r="C1828" s="47" t="s">
        <v>2584</v>
      </c>
      <c r="D1828" s="49"/>
      <c r="E1828" s="48"/>
      <c r="F1828" s="51">
        <f>Source!AN1040</f>
        <v>1.89</v>
      </c>
      <c r="G1828" s="52" t="s">
        <v>231</v>
      </c>
      <c r="H1828" s="48">
        <f>Source!AV1041</f>
        <v>1.087</v>
      </c>
      <c r="I1828" s="53">
        <f>Source!R1040</f>
        <v>4.88</v>
      </c>
      <c r="J1828" s="48">
        <f>IF(Source!BS1041&lt;&gt; 0, Source!BS1041, 1)</f>
        <v>56.35</v>
      </c>
      <c r="K1828" s="53">
        <f>Source!R1041</f>
        <v>274.99</v>
      </c>
    </row>
    <row r="1829" spans="1:29" ht="14.5" x14ac:dyDescent="0.25">
      <c r="A1829" s="47"/>
      <c r="B1829" s="47"/>
      <c r="C1829" s="47" t="s">
        <v>2594</v>
      </c>
      <c r="D1829" s="49"/>
      <c r="E1829" s="48"/>
      <c r="F1829" s="51">
        <f>Source!AL1040</f>
        <v>4739.22</v>
      </c>
      <c r="G1829" s="52" t="s">
        <v>3</v>
      </c>
      <c r="H1829" s="48">
        <f>Source!AW1041</f>
        <v>1</v>
      </c>
      <c r="I1829" s="51">
        <f>Source!P1040</f>
        <v>9383.66</v>
      </c>
      <c r="J1829" s="48">
        <f>IF(Source!BC1041&lt;&gt; 0, Source!BC1041, 1)</f>
        <v>17.48</v>
      </c>
      <c r="K1829" s="51">
        <f>Source!P1041</f>
        <v>164026.38</v>
      </c>
    </row>
    <row r="1830" spans="1:29" ht="28" x14ac:dyDescent="0.25">
      <c r="A1830" s="47" t="s">
        <v>1277</v>
      </c>
      <c r="B1830" s="47" t="str">
        <f>Source!F1042</f>
        <v>1.21-5-805</v>
      </c>
      <c r="C1830" s="47" t="s">
        <v>1279</v>
      </c>
      <c r="D1830" s="49" t="str">
        <f>Source!H1042</f>
        <v>шт.</v>
      </c>
      <c r="E1830" s="48">
        <f>Source!I1042</f>
        <v>198</v>
      </c>
      <c r="F1830" s="51">
        <f>Source!AK1042</f>
        <v>54.72</v>
      </c>
      <c r="G1830" s="52" t="s">
        <v>3</v>
      </c>
      <c r="H1830" s="48">
        <f>Source!AW1043</f>
        <v>1</v>
      </c>
      <c r="I1830" s="51">
        <f>Source!O1042</f>
        <v>10834.56</v>
      </c>
      <c r="J1830" s="48">
        <f>IF(Source!BC1043&lt;&gt; 0, Source!BC1043, 1)</f>
        <v>6.55</v>
      </c>
      <c r="K1830" s="51">
        <f>Source!O1043</f>
        <v>70966.37</v>
      </c>
      <c r="Q1830">
        <f>Source!X1042</f>
        <v>0</v>
      </c>
      <c r="R1830">
        <f>Source!X1043</f>
        <v>0</v>
      </c>
      <c r="S1830">
        <f>Source!Y1042</f>
        <v>0</v>
      </c>
      <c r="T1830">
        <f>Source!Y1043</f>
        <v>0</v>
      </c>
      <c r="U1830">
        <f>ROUND((175/100)*ROUND(Source!R1042, 2), 2)</f>
        <v>0</v>
      </c>
      <c r="V1830">
        <f>ROUND((0/100)*ROUND(Source!R1043, 2), 2)</f>
        <v>0</v>
      </c>
      <c r="AC1830">
        <v>3</v>
      </c>
    </row>
    <row r="1831" spans="1:29" ht="14.5" x14ac:dyDescent="0.25">
      <c r="A1831" s="47"/>
      <c r="B1831" s="47"/>
      <c r="C1831" s="47" t="s">
        <v>2585</v>
      </c>
      <c r="D1831" s="49" t="s">
        <v>2586</v>
      </c>
      <c r="E1831" s="48">
        <f>Source!BZ1041</f>
        <v>97</v>
      </c>
      <c r="F1831" s="51"/>
      <c r="G1831" s="50"/>
      <c r="H1831" s="48"/>
      <c r="I1831" s="51">
        <f>SUM(Q1824:Q1830)</f>
        <v>1265.67</v>
      </c>
      <c r="J1831" s="48">
        <f>Source!AT1041</f>
        <v>97</v>
      </c>
      <c r="K1831" s="51">
        <f>SUM(R1824:R1830)</f>
        <v>71320.27</v>
      </c>
    </row>
    <row r="1832" spans="1:29" ht="14.5" x14ac:dyDescent="0.25">
      <c r="A1832" s="47"/>
      <c r="B1832" s="47"/>
      <c r="C1832" s="47" t="s">
        <v>2587</v>
      </c>
      <c r="D1832" s="49" t="s">
        <v>2586</v>
      </c>
      <c r="E1832" s="48">
        <f>Source!CA1041</f>
        <v>51</v>
      </c>
      <c r="F1832" s="51"/>
      <c r="G1832" s="50"/>
      <c r="H1832" s="48"/>
      <c r="I1832" s="51">
        <f>SUM(S1824:S1831)</f>
        <v>665.45</v>
      </c>
      <c r="J1832" s="48">
        <f>Source!AU1041</f>
        <v>51</v>
      </c>
      <c r="K1832" s="51">
        <f>SUM(T1824:T1831)</f>
        <v>37498.29</v>
      </c>
    </row>
    <row r="1833" spans="1:29" ht="14.5" x14ac:dyDescent="0.25">
      <c r="A1833" s="54"/>
      <c r="B1833" s="54"/>
      <c r="C1833" s="54" t="s">
        <v>2588</v>
      </c>
      <c r="D1833" s="55" t="s">
        <v>2589</v>
      </c>
      <c r="E1833" s="56">
        <f>Source!AQ1040</f>
        <v>39.04</v>
      </c>
      <c r="F1833" s="57"/>
      <c r="G1833" s="58" t="s">
        <v>231</v>
      </c>
      <c r="H1833" s="56">
        <f>Source!AV1041</f>
        <v>1.087</v>
      </c>
      <c r="I1833" s="57">
        <f>Source!U1040</f>
        <v>100.82907648</v>
      </c>
      <c r="J1833" s="56"/>
      <c r="K1833" s="57"/>
    </row>
    <row r="1834" spans="1:29" ht="14" x14ac:dyDescent="0.25">
      <c r="C1834" s="59" t="s">
        <v>2590</v>
      </c>
      <c r="H1834" s="60">
        <f>I1826+I1827+I1829+I1831+I1832+SUM(I1830:I1830)-SUMIF(AC1830:AC1830, 5, I1830:I1830)-SUMIF(AC1830:AC1830, 6, I1830:I1830)</f>
        <v>23509.58</v>
      </c>
      <c r="I1834" s="60"/>
      <c r="J1834" s="60">
        <f>K1826+K1827+K1829+K1831+K1832+SUM(K1830:K1830)-SUMIF(AC1830:AC1830, 5, K1830:K1830)-SUMIF(AC1830:AC1830, 6, K1830:K1830)</f>
        <v>417880.77999999997</v>
      </c>
      <c r="K1834" s="60"/>
    </row>
    <row r="1835" spans="1:29" ht="14" hidden="1" x14ac:dyDescent="0.25">
      <c r="C1835" s="59" t="s">
        <v>2591</v>
      </c>
      <c r="H1835" s="62">
        <f>SUMIF(AC1830:AC1830, 5, I1830:I1830)+SUMIF(AC1830:AC1830, 6, I1830:I1830)</f>
        <v>0</v>
      </c>
      <c r="I1835" s="62"/>
      <c r="J1835" s="62">
        <f>SUMIF(AC1830:AC1830, 5, K1830:K1830)+SUMIF(AC1830:AC1830, 6, K1830:K1830)</f>
        <v>0</v>
      </c>
      <c r="K1835" s="62"/>
    </row>
    <row r="1836" spans="1:29" ht="14" x14ac:dyDescent="0.25">
      <c r="C1836" s="59" t="s">
        <v>2592</v>
      </c>
      <c r="H1836" s="62">
        <f>I1826+I1827+I1829+I1831+I1832+SUM(I1830:I1830)</f>
        <v>23509.58</v>
      </c>
      <c r="I1836" s="62"/>
      <c r="J1836" s="62">
        <f>K1826+K1827+K1829+K1831+K1832+SUM(K1830:K1830)</f>
        <v>417880.77999999997</v>
      </c>
      <c r="K1836" s="62"/>
      <c r="O1836" s="63">
        <f>I1826+I1827+I1829+I1831+I1832+SUM(I1830:I1830)</f>
        <v>23509.58</v>
      </c>
      <c r="P1836" s="63">
        <f>K1826+K1827+K1829+K1831+K1832+SUM(K1830:K1830)</f>
        <v>417880.77999999997</v>
      </c>
    </row>
    <row r="1838" spans="1:29" ht="56" x14ac:dyDescent="0.25">
      <c r="A1838" s="47">
        <v>305</v>
      </c>
      <c r="B1838" s="47" t="str">
        <f>Source!F1044</f>
        <v>1.7-5-283</v>
      </c>
      <c r="C1838" s="47" t="s">
        <v>1039</v>
      </c>
      <c r="D1838" s="49" t="str">
        <f>Source!H1044</f>
        <v>100 шт.</v>
      </c>
      <c r="E1838" s="48">
        <f>Source!I1044</f>
        <v>7.92</v>
      </c>
      <c r="F1838" s="51">
        <f>Source!AL1044</f>
        <v>33.17</v>
      </c>
      <c r="G1838" s="52" t="s">
        <v>3</v>
      </c>
      <c r="H1838" s="48">
        <f>Source!AW1045</f>
        <v>1</v>
      </c>
      <c r="I1838" s="51">
        <f>Source!P1044</f>
        <v>262.70999999999998</v>
      </c>
      <c r="J1838" s="48">
        <f>IF(Source!BC1045&lt;&gt; 0, Source!BC1045, 1)</f>
        <v>8.9</v>
      </c>
      <c r="K1838" s="51">
        <f>Source!P1045</f>
        <v>2338.12</v>
      </c>
      <c r="Q1838">
        <f>Source!X1044</f>
        <v>0</v>
      </c>
      <c r="R1838">
        <f>Source!X1045</f>
        <v>0</v>
      </c>
      <c r="S1838">
        <f>Source!Y1044</f>
        <v>0</v>
      </c>
      <c r="T1838">
        <f>Source!Y1045</f>
        <v>0</v>
      </c>
      <c r="U1838">
        <f>ROUND((175/100)*ROUND(Source!R1044, 2), 2)</f>
        <v>0</v>
      </c>
      <c r="V1838">
        <f>ROUND((0/100)*ROUND(Source!R1045, 2), 2)</f>
        <v>0</v>
      </c>
      <c r="AC1838">
        <v>3</v>
      </c>
    </row>
    <row r="1839" spans="1:29" x14ac:dyDescent="0.25">
      <c r="A1839" s="79"/>
      <c r="B1839" s="79"/>
      <c r="C1839" s="80" t="str">
        <f>"Объем: "&amp;Source!I1044&amp;"=792/"&amp;"100"</f>
        <v>Объем: 7,92=792/100</v>
      </c>
      <c r="D1839" s="79"/>
      <c r="E1839" s="79"/>
      <c r="F1839" s="79"/>
      <c r="G1839" s="79"/>
      <c r="H1839" s="79"/>
      <c r="I1839" s="79"/>
      <c r="J1839" s="79"/>
      <c r="K1839" s="79"/>
    </row>
    <row r="1840" spans="1:29" ht="14" x14ac:dyDescent="0.25">
      <c r="C1840" s="59" t="s">
        <v>2592</v>
      </c>
      <c r="H1840" s="60">
        <f>I1838+0</f>
        <v>262.70999999999998</v>
      </c>
      <c r="I1840" s="60"/>
      <c r="J1840" s="60">
        <f>K1838+0</f>
        <v>2338.12</v>
      </c>
      <c r="K1840" s="60"/>
      <c r="O1840" s="63">
        <f>I1838+0</f>
        <v>262.70999999999998</v>
      </c>
      <c r="P1840" s="63">
        <f>K1838+0</f>
        <v>2338.12</v>
      </c>
    </row>
    <row r="1842" spans="1:29" ht="41" x14ac:dyDescent="0.25">
      <c r="A1842" s="54">
        <v>306</v>
      </c>
      <c r="B1842" s="54" t="str">
        <f>Source!F1046</f>
        <v>КА, п.142</v>
      </c>
      <c r="C1842" s="54" t="s">
        <v>2741</v>
      </c>
      <c r="D1842" s="55" t="str">
        <f>Source!H1046</f>
        <v>ШТ</v>
      </c>
      <c r="E1842" s="56">
        <f>Source!I1046</f>
        <v>396</v>
      </c>
      <c r="F1842" s="57">
        <f>Source!AL1046</f>
        <v>11.56</v>
      </c>
      <c r="G1842" s="58" t="s">
        <v>3</v>
      </c>
      <c r="H1842" s="56">
        <f>Source!AW1047</f>
        <v>1</v>
      </c>
      <c r="I1842" s="57">
        <f>Source!P1046</f>
        <v>4577.76</v>
      </c>
      <c r="J1842" s="56">
        <f>IF(Source!BC1047&lt;&gt; 0, Source!BC1047, 1)</f>
        <v>9.84</v>
      </c>
      <c r="K1842" s="57">
        <f>Source!P1047</f>
        <v>45045.16</v>
      </c>
      <c r="Q1842">
        <f>Source!X1046</f>
        <v>0</v>
      </c>
      <c r="R1842">
        <f>Source!X1047</f>
        <v>0</v>
      </c>
      <c r="S1842">
        <f>Source!Y1046</f>
        <v>0</v>
      </c>
      <c r="T1842">
        <f>Source!Y1047</f>
        <v>0</v>
      </c>
      <c r="U1842">
        <f>ROUND((175/100)*ROUND(Source!R1046, 2), 2)</f>
        <v>0</v>
      </c>
      <c r="V1842">
        <f>ROUND((0/100)*ROUND(Source!R1047, 2), 2)</f>
        <v>0</v>
      </c>
      <c r="AC1842">
        <v>3</v>
      </c>
    </row>
    <row r="1843" spans="1:29" ht="14" x14ac:dyDescent="0.25">
      <c r="C1843" s="59" t="s">
        <v>2592</v>
      </c>
      <c r="H1843" s="60">
        <f>I1842+0</f>
        <v>4577.76</v>
      </c>
      <c r="I1843" s="60"/>
      <c r="J1843" s="60">
        <f>K1842+0</f>
        <v>45045.16</v>
      </c>
      <c r="K1843" s="60"/>
      <c r="O1843" s="63">
        <f>I1842+0</f>
        <v>4577.76</v>
      </c>
      <c r="P1843" s="63">
        <f>K1842+0</f>
        <v>45045.16</v>
      </c>
    </row>
    <row r="1845" spans="1:29" ht="84" x14ac:dyDescent="0.25">
      <c r="A1845" s="54">
        <v>307</v>
      </c>
      <c r="B1845" s="54" t="str">
        <f>Source!F1048</f>
        <v>1.21-5-2478</v>
      </c>
      <c r="C1845" s="54" t="s">
        <v>1285</v>
      </c>
      <c r="D1845" s="55" t="str">
        <f>Source!H1048</f>
        <v>КОМПЛЕКТ</v>
      </c>
      <c r="E1845" s="56">
        <f>Source!I1048</f>
        <v>792</v>
      </c>
      <c r="F1845" s="57">
        <f>Source!AL1048</f>
        <v>3.07</v>
      </c>
      <c r="G1845" s="58" t="s">
        <v>3</v>
      </c>
      <c r="H1845" s="56">
        <f>Source!AW1049</f>
        <v>1</v>
      </c>
      <c r="I1845" s="57">
        <f>Source!P1048</f>
        <v>2431.44</v>
      </c>
      <c r="J1845" s="56">
        <f>IF(Source!BC1049&lt;&gt; 0, Source!BC1049, 1)</f>
        <v>11.87</v>
      </c>
      <c r="K1845" s="57">
        <f>Source!P1049</f>
        <v>28861.19</v>
      </c>
      <c r="Q1845">
        <f>Source!X1048</f>
        <v>0</v>
      </c>
      <c r="R1845">
        <f>Source!X1049</f>
        <v>0</v>
      </c>
      <c r="S1845">
        <f>Source!Y1048</f>
        <v>0</v>
      </c>
      <c r="T1845">
        <f>Source!Y1049</f>
        <v>0</v>
      </c>
      <c r="U1845">
        <f>ROUND((175/100)*ROUND(Source!R1048, 2), 2)</f>
        <v>0</v>
      </c>
      <c r="V1845">
        <f>ROUND((0/100)*ROUND(Source!R1049, 2), 2)</f>
        <v>0</v>
      </c>
      <c r="AC1845">
        <v>3</v>
      </c>
    </row>
    <row r="1846" spans="1:29" ht="14" x14ac:dyDescent="0.25">
      <c r="C1846" s="59" t="s">
        <v>2592</v>
      </c>
      <c r="H1846" s="60">
        <f>I1845+0</f>
        <v>2431.44</v>
      </c>
      <c r="I1846" s="60"/>
      <c r="J1846" s="60">
        <f>K1845+0</f>
        <v>28861.19</v>
      </c>
      <c r="K1846" s="60"/>
      <c r="O1846" s="63">
        <f>I1845+0</f>
        <v>2431.44</v>
      </c>
      <c r="P1846" s="63">
        <f>K1845+0</f>
        <v>28861.19</v>
      </c>
    </row>
    <row r="1848" spans="1:29" ht="56" x14ac:dyDescent="0.25">
      <c r="A1848" s="47">
        <v>308</v>
      </c>
      <c r="B1848" s="47" t="str">
        <f>Source!F1050</f>
        <v>4.8-331-2</v>
      </c>
      <c r="C1848" s="47" t="s">
        <v>1027</v>
      </c>
      <c r="D1848" s="49" t="str">
        <f>Source!H1050</f>
        <v>100 М ТРАССЫ</v>
      </c>
      <c r="E1848" s="48">
        <f>Source!I1050</f>
        <v>0.32</v>
      </c>
      <c r="F1848" s="51"/>
      <c r="G1848" s="50"/>
      <c r="H1848" s="48"/>
      <c r="I1848" s="51"/>
      <c r="J1848" s="48"/>
      <c r="K1848" s="51"/>
      <c r="Q1848">
        <f>Source!X1050</f>
        <v>80.87</v>
      </c>
      <c r="R1848">
        <f>Source!X1051</f>
        <v>4556.96</v>
      </c>
      <c r="S1848">
        <f>Source!Y1050</f>
        <v>42.52</v>
      </c>
      <c r="T1848">
        <f>Source!Y1051</f>
        <v>2395.9299999999998</v>
      </c>
      <c r="U1848">
        <f>ROUND((175/100)*ROUND(Source!R1050, 2), 2)</f>
        <v>0.84</v>
      </c>
      <c r="V1848">
        <f>ROUND((0/100)*ROUND(Source!R1051, 2), 2)</f>
        <v>0</v>
      </c>
      <c r="AC1848">
        <v>0</v>
      </c>
    </row>
    <row r="1849" spans="1:29" x14ac:dyDescent="0.25">
      <c r="C1849" s="64" t="str">
        <f>"Объем: "&amp;Source!I1050&amp;"=32/"&amp;"100"</f>
        <v>Объем: 0,32=32/100</v>
      </c>
    </row>
    <row r="1850" spans="1:29" ht="14.5" x14ac:dyDescent="0.25">
      <c r="A1850" s="47"/>
      <c r="B1850" s="47"/>
      <c r="C1850" s="47" t="s">
        <v>2581</v>
      </c>
      <c r="D1850" s="49"/>
      <c r="E1850" s="48"/>
      <c r="F1850" s="51">
        <f>Source!AO1050</f>
        <v>206.17</v>
      </c>
      <c r="G1850" s="52" t="s">
        <v>231</v>
      </c>
      <c r="H1850" s="48">
        <f>Source!AV1051</f>
        <v>1.0469999999999999</v>
      </c>
      <c r="I1850" s="51">
        <f>Source!S1050</f>
        <v>82.89</v>
      </c>
      <c r="J1850" s="48">
        <f>IF(Source!BA1051&lt;&gt; 0, Source!BA1051, 1)</f>
        <v>56.35</v>
      </c>
      <c r="K1850" s="51">
        <f>Source!S1051</f>
        <v>4670.8500000000004</v>
      </c>
    </row>
    <row r="1851" spans="1:29" ht="14.5" x14ac:dyDescent="0.25">
      <c r="A1851" s="47"/>
      <c r="B1851" s="47"/>
      <c r="C1851" s="47" t="s">
        <v>2583</v>
      </c>
      <c r="D1851" s="49"/>
      <c r="E1851" s="48"/>
      <c r="F1851" s="51">
        <f>Source!AM1050</f>
        <v>6.67</v>
      </c>
      <c r="G1851" s="52" t="s">
        <v>231</v>
      </c>
      <c r="H1851" s="48">
        <f>Source!AV1051</f>
        <v>1.0469999999999999</v>
      </c>
      <c r="I1851" s="51">
        <f>Source!Q1050</f>
        <v>2.68</v>
      </c>
      <c r="J1851" s="48">
        <f>IF(Source!BB1051&lt;&gt; 0, Source!BB1051, 1)</f>
        <v>18.96</v>
      </c>
      <c r="K1851" s="51">
        <f>Source!Q1051</f>
        <v>50.81</v>
      </c>
    </row>
    <row r="1852" spans="1:29" ht="14.5" x14ac:dyDescent="0.25">
      <c r="A1852" s="47"/>
      <c r="B1852" s="47"/>
      <c r="C1852" s="47" t="s">
        <v>2584</v>
      </c>
      <c r="D1852" s="49"/>
      <c r="E1852" s="48"/>
      <c r="F1852" s="51">
        <f>Source!AN1050</f>
        <v>1.2</v>
      </c>
      <c r="G1852" s="52" t="s">
        <v>231</v>
      </c>
      <c r="H1852" s="48">
        <f>Source!AV1051</f>
        <v>1.0469999999999999</v>
      </c>
      <c r="I1852" s="53">
        <f>Source!R1050</f>
        <v>0.48</v>
      </c>
      <c r="J1852" s="48">
        <f>IF(Source!BS1051&lt;&gt; 0, Source!BS1051, 1)</f>
        <v>56.35</v>
      </c>
      <c r="K1852" s="53">
        <f>Source!R1051</f>
        <v>27.05</v>
      </c>
    </row>
    <row r="1853" spans="1:29" ht="14.5" x14ac:dyDescent="0.25">
      <c r="A1853" s="47"/>
      <c r="B1853" s="47"/>
      <c r="C1853" s="47" t="s">
        <v>2594</v>
      </c>
      <c r="D1853" s="49"/>
      <c r="E1853" s="48"/>
      <c r="F1853" s="51">
        <f>Source!AL1050</f>
        <v>11.34</v>
      </c>
      <c r="G1853" s="52" t="s">
        <v>3</v>
      </c>
      <c r="H1853" s="48">
        <f>Source!AW1051</f>
        <v>1</v>
      </c>
      <c r="I1853" s="51">
        <f>Source!P1050</f>
        <v>3.63</v>
      </c>
      <c r="J1853" s="48">
        <f>IF(Source!BC1051&lt;&gt; 0, Source!BC1051, 1)</f>
        <v>8.24</v>
      </c>
      <c r="K1853" s="51">
        <f>Source!P1051</f>
        <v>29.91</v>
      </c>
    </row>
    <row r="1854" spans="1:29" ht="56" x14ac:dyDescent="0.25">
      <c r="A1854" s="47" t="s">
        <v>1288</v>
      </c>
      <c r="B1854" s="47" t="str">
        <f>Source!F1052</f>
        <v>1.21-5-2328</v>
      </c>
      <c r="C1854" s="47" t="s">
        <v>1290</v>
      </c>
      <c r="D1854" s="49" t="str">
        <f>Source!H1052</f>
        <v>шт.</v>
      </c>
      <c r="E1854" s="48">
        <f>Source!I1052</f>
        <v>11</v>
      </c>
      <c r="F1854" s="51">
        <f>Source!AK1052</f>
        <v>271.5</v>
      </c>
      <c r="G1854" s="52" t="s">
        <v>3</v>
      </c>
      <c r="H1854" s="48">
        <f>Source!AW1053</f>
        <v>1</v>
      </c>
      <c r="I1854" s="51">
        <f>Source!O1052</f>
        <v>2986.5</v>
      </c>
      <c r="J1854" s="48">
        <f>IF(Source!BC1053&lt;&gt; 0, Source!BC1053, 1)</f>
        <v>10.36</v>
      </c>
      <c r="K1854" s="51">
        <f>Source!O1053</f>
        <v>30940.14</v>
      </c>
      <c r="Q1854">
        <f>Source!X1052</f>
        <v>0</v>
      </c>
      <c r="R1854">
        <f>Source!X1053</f>
        <v>0</v>
      </c>
      <c r="S1854">
        <f>Source!Y1052</f>
        <v>0</v>
      </c>
      <c r="T1854">
        <f>Source!Y1053</f>
        <v>0</v>
      </c>
      <c r="U1854">
        <f>ROUND((175/100)*ROUND(Source!R1052, 2), 2)</f>
        <v>0</v>
      </c>
      <c r="V1854">
        <f>ROUND((0/100)*ROUND(Source!R1053, 2), 2)</f>
        <v>0</v>
      </c>
      <c r="AC1854">
        <v>3</v>
      </c>
    </row>
    <row r="1855" spans="1:29" ht="56" x14ac:dyDescent="0.25">
      <c r="A1855" s="47" t="s">
        <v>1293</v>
      </c>
      <c r="B1855" s="47" t="str">
        <f>Source!F1054</f>
        <v>1.7-5-281</v>
      </c>
      <c r="C1855" s="47" t="s">
        <v>1035</v>
      </c>
      <c r="D1855" s="49" t="str">
        <f>Source!H1054</f>
        <v>100 шт.</v>
      </c>
      <c r="E1855" s="48">
        <f>Source!I1054</f>
        <v>0.06</v>
      </c>
      <c r="F1855" s="51">
        <f>Source!AK1054</f>
        <v>38.700000000000003</v>
      </c>
      <c r="G1855" s="52" t="s">
        <v>3</v>
      </c>
      <c r="H1855" s="48">
        <f>Source!AW1055</f>
        <v>1</v>
      </c>
      <c r="I1855" s="51">
        <f>Source!O1054</f>
        <v>2.3199999999999998</v>
      </c>
      <c r="J1855" s="48">
        <f>IF(Source!BC1055&lt;&gt; 0, Source!BC1055, 1)</f>
        <v>8.66</v>
      </c>
      <c r="K1855" s="51">
        <f>Source!O1055</f>
        <v>20.09</v>
      </c>
      <c r="Q1855">
        <f>Source!X1054</f>
        <v>0</v>
      </c>
      <c r="R1855">
        <f>Source!X1055</f>
        <v>0</v>
      </c>
      <c r="S1855">
        <f>Source!Y1054</f>
        <v>0</v>
      </c>
      <c r="T1855">
        <f>Source!Y1055</f>
        <v>0</v>
      </c>
      <c r="U1855">
        <f>ROUND((175/100)*ROUND(Source!R1054, 2), 2)</f>
        <v>0</v>
      </c>
      <c r="V1855">
        <f>ROUND((0/100)*ROUND(Source!R1055, 2), 2)</f>
        <v>0</v>
      </c>
      <c r="AC1855">
        <v>3</v>
      </c>
    </row>
    <row r="1856" spans="1:29" ht="14.5" x14ac:dyDescent="0.25">
      <c r="A1856" s="47"/>
      <c r="B1856" s="47"/>
      <c r="C1856" s="47" t="s">
        <v>2585</v>
      </c>
      <c r="D1856" s="49" t="s">
        <v>2586</v>
      </c>
      <c r="E1856" s="48">
        <f>Source!BZ1051</f>
        <v>97</v>
      </c>
      <c r="F1856" s="51"/>
      <c r="G1856" s="50"/>
      <c r="H1856" s="48"/>
      <c r="I1856" s="51">
        <f>SUM(Q1848:Q1855)</f>
        <v>80.87</v>
      </c>
      <c r="J1856" s="48">
        <f>Source!AT1051</f>
        <v>97</v>
      </c>
      <c r="K1856" s="51">
        <f>SUM(R1848:R1855)</f>
        <v>4556.96</v>
      </c>
    </row>
    <row r="1857" spans="1:29" ht="14.5" x14ac:dyDescent="0.25">
      <c r="A1857" s="47"/>
      <c r="B1857" s="47"/>
      <c r="C1857" s="47" t="s">
        <v>2587</v>
      </c>
      <c r="D1857" s="49" t="s">
        <v>2586</v>
      </c>
      <c r="E1857" s="48">
        <f>Source!CA1051</f>
        <v>51</v>
      </c>
      <c r="F1857" s="51"/>
      <c r="G1857" s="50"/>
      <c r="H1857" s="48"/>
      <c r="I1857" s="51">
        <f>SUM(S1848:S1856)</f>
        <v>42.52</v>
      </c>
      <c r="J1857" s="48">
        <f>Source!AU1051</f>
        <v>51</v>
      </c>
      <c r="K1857" s="51">
        <f>SUM(T1848:T1856)</f>
        <v>2395.9299999999998</v>
      </c>
    </row>
    <row r="1858" spans="1:29" ht="14.5" x14ac:dyDescent="0.25">
      <c r="A1858" s="54"/>
      <c r="B1858" s="54"/>
      <c r="C1858" s="54" t="s">
        <v>2588</v>
      </c>
      <c r="D1858" s="55" t="s">
        <v>2589</v>
      </c>
      <c r="E1858" s="56">
        <f>Source!AQ1050</f>
        <v>18.14</v>
      </c>
      <c r="F1858" s="57"/>
      <c r="G1858" s="58" t="s">
        <v>231</v>
      </c>
      <c r="H1858" s="56">
        <f>Source!AV1051</f>
        <v>1.0469999999999999</v>
      </c>
      <c r="I1858" s="57">
        <f>Source!U1050</f>
        <v>7.2931507199999999</v>
      </c>
      <c r="J1858" s="56"/>
      <c r="K1858" s="57"/>
    </row>
    <row r="1859" spans="1:29" ht="14" x14ac:dyDescent="0.25">
      <c r="C1859" s="59" t="s">
        <v>2590</v>
      </c>
      <c r="H1859" s="60">
        <f>I1850+I1851+I1853+I1856+I1857+SUM(I1854:I1855)-SUMIF(AC1854:AC1855, 5, I1854:I1855)-SUMIF(AC1854:AC1855, 6, I1854:I1855)</f>
        <v>3201.4100000000003</v>
      </c>
      <c r="I1859" s="60"/>
      <c r="J1859" s="60">
        <f>K1850+K1851+K1853+K1856+K1857+SUM(K1854:K1855)-SUMIF(AC1854:AC1855, 5, K1854:K1855)-SUMIF(AC1854:AC1855, 6, K1854:K1855)</f>
        <v>42664.69</v>
      </c>
      <c r="K1859" s="60"/>
    </row>
    <row r="1860" spans="1:29" ht="14" hidden="1" x14ac:dyDescent="0.25">
      <c r="C1860" s="59" t="s">
        <v>2591</v>
      </c>
      <c r="H1860" s="62">
        <f>SUMIF(AC1854:AC1855, 5, I1854:I1855)+SUMIF(AC1854:AC1855, 6, I1854:I1855)</f>
        <v>0</v>
      </c>
      <c r="I1860" s="62"/>
      <c r="J1860" s="62">
        <f>SUMIF(AC1854:AC1855, 5, K1854:K1855)+SUMIF(AC1854:AC1855, 6, K1854:K1855)</f>
        <v>0</v>
      </c>
      <c r="K1860" s="62"/>
    </row>
    <row r="1861" spans="1:29" ht="14" x14ac:dyDescent="0.25">
      <c r="C1861" s="59" t="s">
        <v>2592</v>
      </c>
      <c r="H1861" s="62">
        <f>I1850+I1851+I1853+I1856+I1857+SUM(I1854:I1855)</f>
        <v>3201.4100000000003</v>
      </c>
      <c r="I1861" s="62"/>
      <c r="J1861" s="62">
        <f>K1850+K1851+K1853+K1856+K1857+SUM(K1854:K1855)</f>
        <v>42664.69</v>
      </c>
      <c r="K1861" s="62"/>
      <c r="O1861" s="63">
        <f>I1850+I1851+I1853+I1856+I1857+SUM(I1854:I1855)</f>
        <v>3201.4100000000003</v>
      </c>
      <c r="P1861" s="63">
        <f>K1850+K1851+K1853+K1856+K1857+SUM(K1854:K1855)</f>
        <v>42664.69</v>
      </c>
    </row>
    <row r="1863" spans="1:29" ht="56" x14ac:dyDescent="0.25">
      <c r="A1863" s="47">
        <v>309</v>
      </c>
      <c r="B1863" s="47" t="str">
        <f>Source!F1056</f>
        <v>1.7-5-283</v>
      </c>
      <c r="C1863" s="47" t="s">
        <v>1039</v>
      </c>
      <c r="D1863" s="49" t="str">
        <f>Source!H1056</f>
        <v>100 шт.</v>
      </c>
      <c r="E1863" s="48">
        <f>Source!I1056</f>
        <v>0.06</v>
      </c>
      <c r="F1863" s="51">
        <f>Source!AL1056</f>
        <v>33.17</v>
      </c>
      <c r="G1863" s="52" t="s">
        <v>3</v>
      </c>
      <c r="H1863" s="48">
        <f>Source!AW1057</f>
        <v>1</v>
      </c>
      <c r="I1863" s="51">
        <f>Source!P1056</f>
        <v>1.99</v>
      </c>
      <c r="J1863" s="48">
        <f>IF(Source!BC1057&lt;&gt; 0, Source!BC1057, 1)</f>
        <v>8.9</v>
      </c>
      <c r="K1863" s="51">
        <f>Source!P1057</f>
        <v>17.71</v>
      </c>
      <c r="Q1863">
        <f>Source!X1056</f>
        <v>0</v>
      </c>
      <c r="R1863">
        <f>Source!X1057</f>
        <v>0</v>
      </c>
      <c r="S1863">
        <f>Source!Y1056</f>
        <v>0</v>
      </c>
      <c r="T1863">
        <f>Source!Y1057</f>
        <v>0</v>
      </c>
      <c r="U1863">
        <f>ROUND((175/100)*ROUND(Source!R1056, 2), 2)</f>
        <v>0</v>
      </c>
      <c r="V1863">
        <f>ROUND((0/100)*ROUND(Source!R1057, 2), 2)</f>
        <v>0</v>
      </c>
      <c r="AC1863">
        <v>3</v>
      </c>
    </row>
    <row r="1864" spans="1:29" x14ac:dyDescent="0.25">
      <c r="A1864" s="79"/>
      <c r="B1864" s="79"/>
      <c r="C1864" s="80" t="str">
        <f>"Объем: "&amp;Source!I1056&amp;"=6/"&amp;"100"</f>
        <v>Объем: 0,06=6/100</v>
      </c>
      <c r="D1864" s="79"/>
      <c r="E1864" s="79"/>
      <c r="F1864" s="79"/>
      <c r="G1864" s="79"/>
      <c r="H1864" s="79"/>
      <c r="I1864" s="79"/>
      <c r="J1864" s="79"/>
      <c r="K1864" s="79"/>
    </row>
    <row r="1865" spans="1:29" ht="14" x14ac:dyDescent="0.25">
      <c r="C1865" s="59" t="s">
        <v>2592</v>
      </c>
      <c r="H1865" s="60">
        <f>I1863+0</f>
        <v>1.99</v>
      </c>
      <c r="I1865" s="60"/>
      <c r="J1865" s="60">
        <f>K1863+0</f>
        <v>17.71</v>
      </c>
      <c r="K1865" s="60"/>
      <c r="O1865" s="63">
        <f>I1863+0</f>
        <v>1.99</v>
      </c>
      <c r="P1865" s="63">
        <f>K1863+0</f>
        <v>17.71</v>
      </c>
    </row>
    <row r="1867" spans="1:29" ht="28" x14ac:dyDescent="0.25">
      <c r="A1867" s="47">
        <v>310</v>
      </c>
      <c r="B1867" s="47" t="str">
        <f>Source!F1058</f>
        <v>1.1-1-8165</v>
      </c>
      <c r="C1867" s="47" t="s">
        <v>1273</v>
      </c>
      <c r="D1867" s="49" t="str">
        <f>Source!H1058</f>
        <v>100 шт.</v>
      </c>
      <c r="E1867" s="48">
        <f>Source!I1058</f>
        <v>0.06</v>
      </c>
      <c r="F1867" s="51">
        <f>Source!AL1058</f>
        <v>16.93</v>
      </c>
      <c r="G1867" s="52" t="s">
        <v>3</v>
      </c>
      <c r="H1867" s="48">
        <f>Source!AW1059</f>
        <v>1</v>
      </c>
      <c r="I1867" s="51">
        <f>Source!P1058</f>
        <v>1.02</v>
      </c>
      <c r="J1867" s="48">
        <f>IF(Source!BC1059&lt;&gt; 0, Source!BC1059, 1)</f>
        <v>8.49</v>
      </c>
      <c r="K1867" s="51">
        <f>Source!P1059</f>
        <v>8.66</v>
      </c>
      <c r="Q1867">
        <f>Source!X1058</f>
        <v>0</v>
      </c>
      <c r="R1867">
        <f>Source!X1059</f>
        <v>0</v>
      </c>
      <c r="S1867">
        <f>Source!Y1058</f>
        <v>0</v>
      </c>
      <c r="T1867">
        <f>Source!Y1059</f>
        <v>0</v>
      </c>
      <c r="U1867">
        <f>ROUND((175/100)*ROUND(Source!R1058, 2), 2)</f>
        <v>0</v>
      </c>
      <c r="V1867">
        <f>ROUND((0/100)*ROUND(Source!R1059, 2), 2)</f>
        <v>0</v>
      </c>
      <c r="AC1867">
        <v>3</v>
      </c>
    </row>
    <row r="1868" spans="1:29" x14ac:dyDescent="0.25">
      <c r="A1868" s="79"/>
      <c r="B1868" s="79"/>
      <c r="C1868" s="80" t="str">
        <f>"Объем: "&amp;Source!I1058&amp;"=6/"&amp;"100"</f>
        <v>Объем: 0,06=6/100</v>
      </c>
      <c r="D1868" s="79"/>
      <c r="E1868" s="79"/>
      <c r="F1868" s="79"/>
      <c r="G1868" s="79"/>
      <c r="H1868" s="79"/>
      <c r="I1868" s="79"/>
      <c r="J1868" s="79"/>
      <c r="K1868" s="79"/>
    </row>
    <row r="1869" spans="1:29" ht="14" x14ac:dyDescent="0.25">
      <c r="C1869" s="59" t="s">
        <v>2592</v>
      </c>
      <c r="H1869" s="60">
        <f>I1867+0</f>
        <v>1.02</v>
      </c>
      <c r="I1869" s="60"/>
      <c r="J1869" s="60">
        <f>K1867+0</f>
        <v>8.66</v>
      </c>
      <c r="K1869" s="60"/>
      <c r="O1869" s="63">
        <f>I1867+0</f>
        <v>1.02</v>
      </c>
      <c r="P1869" s="63">
        <f>K1867+0</f>
        <v>8.66</v>
      </c>
    </row>
    <row r="1871" spans="1:29" ht="43.5" x14ac:dyDescent="0.25">
      <c r="A1871" s="47">
        <v>311</v>
      </c>
      <c r="B1871" s="47" t="str">
        <f>Source!F1060</f>
        <v>4.8-83-22</v>
      </c>
      <c r="C1871" s="47" t="s">
        <v>1276</v>
      </c>
      <c r="D1871" s="49" t="str">
        <f>Source!H1060</f>
        <v>100 шт. кронштейнов</v>
      </c>
      <c r="E1871" s="48">
        <f>Source!I1060</f>
        <v>0.24</v>
      </c>
      <c r="F1871" s="51"/>
      <c r="G1871" s="50"/>
      <c r="H1871" s="48"/>
      <c r="I1871" s="51"/>
      <c r="J1871" s="48"/>
      <c r="K1871" s="51"/>
      <c r="Q1871">
        <f>Source!X1060</f>
        <v>153.41999999999999</v>
      </c>
      <c r="R1871">
        <f>Source!X1061</f>
        <v>8644.9500000000007</v>
      </c>
      <c r="S1871">
        <f>Source!Y1060</f>
        <v>80.66</v>
      </c>
      <c r="T1871">
        <f>Source!Y1061</f>
        <v>4545.28</v>
      </c>
      <c r="U1871">
        <f>ROUND((175/100)*ROUND(Source!R1060, 2), 2)</f>
        <v>1.03</v>
      </c>
      <c r="V1871">
        <f>ROUND((0/100)*ROUND(Source!R1061, 2), 2)</f>
        <v>0</v>
      </c>
      <c r="AC1871">
        <v>0</v>
      </c>
    </row>
    <row r="1872" spans="1:29" x14ac:dyDescent="0.25">
      <c r="C1872" s="64" t="str">
        <f>"Объем: "&amp;Source!I1060&amp;"=24/"&amp;"100"</f>
        <v>Объем: 0,24=24/100</v>
      </c>
    </row>
    <row r="1873" spans="1:29" ht="14.5" x14ac:dyDescent="0.25">
      <c r="A1873" s="47"/>
      <c r="B1873" s="47"/>
      <c r="C1873" s="47" t="s">
        <v>2581</v>
      </c>
      <c r="D1873" s="49"/>
      <c r="E1873" s="48"/>
      <c r="F1873" s="51">
        <f>Source!AO1060</f>
        <v>503.32</v>
      </c>
      <c r="G1873" s="52" t="s">
        <v>231</v>
      </c>
      <c r="H1873" s="48">
        <f>Source!AV1061</f>
        <v>1.087</v>
      </c>
      <c r="I1873" s="51">
        <f>Source!S1060</f>
        <v>157.57</v>
      </c>
      <c r="J1873" s="48">
        <f>IF(Source!BA1061&lt;&gt; 0, Source!BA1061, 1)</f>
        <v>56.35</v>
      </c>
      <c r="K1873" s="51">
        <f>Source!S1061</f>
        <v>8879.07</v>
      </c>
    </row>
    <row r="1874" spans="1:29" ht="14.5" x14ac:dyDescent="0.25">
      <c r="A1874" s="47"/>
      <c r="B1874" s="47"/>
      <c r="C1874" s="47" t="s">
        <v>2583</v>
      </c>
      <c r="D1874" s="49"/>
      <c r="E1874" s="48"/>
      <c r="F1874" s="51">
        <f>Source!AM1060</f>
        <v>23.35</v>
      </c>
      <c r="G1874" s="52" t="s">
        <v>231</v>
      </c>
      <c r="H1874" s="48">
        <f>Source!AV1061</f>
        <v>1.087</v>
      </c>
      <c r="I1874" s="51">
        <f>Source!Q1060</f>
        <v>7.31</v>
      </c>
      <c r="J1874" s="48">
        <f>IF(Source!BB1061&lt;&gt; 0, Source!BB1061, 1)</f>
        <v>13.57</v>
      </c>
      <c r="K1874" s="51">
        <f>Source!Q1061</f>
        <v>99.2</v>
      </c>
    </row>
    <row r="1875" spans="1:29" ht="14.5" x14ac:dyDescent="0.25">
      <c r="A1875" s="47"/>
      <c r="B1875" s="47"/>
      <c r="C1875" s="47" t="s">
        <v>2584</v>
      </c>
      <c r="D1875" s="49"/>
      <c r="E1875" s="48"/>
      <c r="F1875" s="51">
        <f>Source!AN1060</f>
        <v>1.89</v>
      </c>
      <c r="G1875" s="52" t="s">
        <v>231</v>
      </c>
      <c r="H1875" s="48">
        <f>Source!AV1061</f>
        <v>1.087</v>
      </c>
      <c r="I1875" s="53">
        <f>Source!R1060</f>
        <v>0.59</v>
      </c>
      <c r="J1875" s="48">
        <f>IF(Source!BS1061&lt;&gt; 0, Source!BS1061, 1)</f>
        <v>56.35</v>
      </c>
      <c r="K1875" s="53">
        <f>Source!R1061</f>
        <v>33.25</v>
      </c>
    </row>
    <row r="1876" spans="1:29" ht="14.5" x14ac:dyDescent="0.25">
      <c r="A1876" s="47"/>
      <c r="B1876" s="47"/>
      <c r="C1876" s="47" t="s">
        <v>2594</v>
      </c>
      <c r="D1876" s="49"/>
      <c r="E1876" s="48"/>
      <c r="F1876" s="51">
        <f>Source!AL1060</f>
        <v>4739.22</v>
      </c>
      <c r="G1876" s="52" t="s">
        <v>3</v>
      </c>
      <c r="H1876" s="48">
        <f>Source!AW1061</f>
        <v>1</v>
      </c>
      <c r="I1876" s="51">
        <f>Source!P1060</f>
        <v>1137.4100000000001</v>
      </c>
      <c r="J1876" s="48">
        <f>IF(Source!BC1061&lt;&gt; 0, Source!BC1061, 1)</f>
        <v>17.48</v>
      </c>
      <c r="K1876" s="51">
        <f>Source!P1061</f>
        <v>19881.93</v>
      </c>
    </row>
    <row r="1877" spans="1:29" ht="28" x14ac:dyDescent="0.25">
      <c r="A1877" s="47" t="s">
        <v>1297</v>
      </c>
      <c r="B1877" s="47" t="str">
        <f>Source!F1062</f>
        <v>1.21-5-918</v>
      </c>
      <c r="C1877" s="47" t="s">
        <v>1299</v>
      </c>
      <c r="D1877" s="49" t="str">
        <f>Source!H1062</f>
        <v>шт.</v>
      </c>
      <c r="E1877" s="48">
        <f>Source!I1062</f>
        <v>24</v>
      </c>
      <c r="F1877" s="51">
        <f>Source!AK1062</f>
        <v>39.08</v>
      </c>
      <c r="G1877" s="52" t="s">
        <v>3</v>
      </c>
      <c r="H1877" s="48">
        <f>Source!AW1063</f>
        <v>1</v>
      </c>
      <c r="I1877" s="51">
        <f>Source!O1062</f>
        <v>937.92</v>
      </c>
      <c r="J1877" s="48">
        <f>IF(Source!BC1063&lt;&gt; 0, Source!BC1063, 1)</f>
        <v>5.68</v>
      </c>
      <c r="K1877" s="51">
        <f>Source!O1063</f>
        <v>5327.39</v>
      </c>
      <c r="Q1877">
        <f>Source!X1062</f>
        <v>0</v>
      </c>
      <c r="R1877">
        <f>Source!X1063</f>
        <v>0</v>
      </c>
      <c r="S1877">
        <f>Source!Y1062</f>
        <v>0</v>
      </c>
      <c r="T1877">
        <f>Source!Y1063</f>
        <v>0</v>
      </c>
      <c r="U1877">
        <f>ROUND((175/100)*ROUND(Source!R1062, 2), 2)</f>
        <v>0</v>
      </c>
      <c r="V1877">
        <f>ROUND((0/100)*ROUND(Source!R1063, 2), 2)</f>
        <v>0</v>
      </c>
      <c r="AC1877">
        <v>3</v>
      </c>
    </row>
    <row r="1878" spans="1:29" ht="14.5" x14ac:dyDescent="0.25">
      <c r="A1878" s="47"/>
      <c r="B1878" s="47"/>
      <c r="C1878" s="47" t="s">
        <v>2585</v>
      </c>
      <c r="D1878" s="49" t="s">
        <v>2586</v>
      </c>
      <c r="E1878" s="48">
        <f>Source!BZ1061</f>
        <v>97</v>
      </c>
      <c r="F1878" s="51"/>
      <c r="G1878" s="50"/>
      <c r="H1878" s="48"/>
      <c r="I1878" s="51">
        <f>SUM(Q1871:Q1877)</f>
        <v>153.41999999999999</v>
      </c>
      <c r="J1878" s="48">
        <f>Source!AT1061</f>
        <v>97</v>
      </c>
      <c r="K1878" s="51">
        <f>SUM(R1871:R1877)</f>
        <v>8644.9500000000007</v>
      </c>
    </row>
    <row r="1879" spans="1:29" ht="14.5" x14ac:dyDescent="0.25">
      <c r="A1879" s="47"/>
      <c r="B1879" s="47"/>
      <c r="C1879" s="47" t="s">
        <v>2587</v>
      </c>
      <c r="D1879" s="49" t="s">
        <v>2586</v>
      </c>
      <c r="E1879" s="48">
        <f>Source!CA1061</f>
        <v>51</v>
      </c>
      <c r="F1879" s="51"/>
      <c r="G1879" s="50"/>
      <c r="H1879" s="48"/>
      <c r="I1879" s="51">
        <f>SUM(S1871:S1878)</f>
        <v>80.66</v>
      </c>
      <c r="J1879" s="48">
        <f>Source!AU1061</f>
        <v>51</v>
      </c>
      <c r="K1879" s="51">
        <f>SUM(T1871:T1878)</f>
        <v>4545.28</v>
      </c>
    </row>
    <row r="1880" spans="1:29" ht="14.5" x14ac:dyDescent="0.25">
      <c r="A1880" s="54"/>
      <c r="B1880" s="54"/>
      <c r="C1880" s="54" t="s">
        <v>2588</v>
      </c>
      <c r="D1880" s="55" t="s">
        <v>2589</v>
      </c>
      <c r="E1880" s="56">
        <f>Source!AQ1060</f>
        <v>39.04</v>
      </c>
      <c r="F1880" s="57"/>
      <c r="G1880" s="58" t="s">
        <v>231</v>
      </c>
      <c r="H1880" s="56">
        <f>Source!AV1061</f>
        <v>1.087</v>
      </c>
      <c r="I1880" s="57">
        <f>Source!U1060</f>
        <v>12.22170624</v>
      </c>
      <c r="J1880" s="56"/>
      <c r="K1880" s="57"/>
    </row>
    <row r="1881" spans="1:29" ht="14" x14ac:dyDescent="0.25">
      <c r="C1881" s="59" t="s">
        <v>2590</v>
      </c>
      <c r="H1881" s="60">
        <f>I1873+I1874+I1876+I1878+I1879+SUM(I1877:I1877)-SUMIF(AC1877:AC1877, 5, I1877:I1877)-SUMIF(AC1877:AC1877, 6, I1877:I1877)</f>
        <v>2474.29</v>
      </c>
      <c r="I1881" s="60"/>
      <c r="J1881" s="60">
        <f>K1873+K1874+K1876+K1878+K1879+SUM(K1877:K1877)-SUMIF(AC1877:AC1877, 5, K1877:K1877)-SUMIF(AC1877:AC1877, 6, K1877:K1877)</f>
        <v>47377.82</v>
      </c>
      <c r="K1881" s="60"/>
    </row>
    <row r="1882" spans="1:29" ht="14" hidden="1" x14ac:dyDescent="0.25">
      <c r="C1882" s="59" t="s">
        <v>2591</v>
      </c>
      <c r="H1882" s="62">
        <f>SUMIF(AC1877:AC1877, 5, I1877:I1877)+SUMIF(AC1877:AC1877, 6, I1877:I1877)</f>
        <v>0</v>
      </c>
      <c r="I1882" s="62"/>
      <c r="J1882" s="62">
        <f>SUMIF(AC1877:AC1877, 5, K1877:K1877)+SUMIF(AC1877:AC1877, 6, K1877:K1877)</f>
        <v>0</v>
      </c>
      <c r="K1882" s="62"/>
    </row>
    <row r="1883" spans="1:29" ht="14" x14ac:dyDescent="0.25">
      <c r="C1883" s="59" t="s">
        <v>2592</v>
      </c>
      <c r="H1883" s="62">
        <f>I1873+I1874+I1876+I1878+I1879+SUM(I1877:I1877)</f>
        <v>2474.29</v>
      </c>
      <c r="I1883" s="62"/>
      <c r="J1883" s="62">
        <f>K1873+K1874+K1876+K1878+K1879+SUM(K1877:K1877)</f>
        <v>47377.82</v>
      </c>
      <c r="K1883" s="62"/>
      <c r="O1883" s="63">
        <f>I1873+I1874+I1876+I1878+I1879+SUM(I1877:I1877)</f>
        <v>2474.29</v>
      </c>
      <c r="P1883" s="63">
        <f>K1873+K1874+K1876+K1878+K1879+SUM(K1877:K1877)</f>
        <v>47377.82</v>
      </c>
    </row>
    <row r="1885" spans="1:29" ht="56" x14ac:dyDescent="0.25">
      <c r="A1885" s="47">
        <v>312</v>
      </c>
      <c r="B1885" s="47" t="str">
        <f>Source!F1064</f>
        <v>1.7-5-283</v>
      </c>
      <c r="C1885" s="47" t="s">
        <v>1039</v>
      </c>
      <c r="D1885" s="49" t="str">
        <f>Source!H1064</f>
        <v>100 шт.</v>
      </c>
      <c r="E1885" s="48">
        <f>Source!I1064</f>
        <v>0.96</v>
      </c>
      <c r="F1885" s="51">
        <f>Source!AL1064</f>
        <v>33.17</v>
      </c>
      <c r="G1885" s="52" t="s">
        <v>3</v>
      </c>
      <c r="H1885" s="48">
        <f>Source!AW1065</f>
        <v>1</v>
      </c>
      <c r="I1885" s="51">
        <f>Source!P1064</f>
        <v>31.84</v>
      </c>
      <c r="J1885" s="48">
        <f>IF(Source!BC1065&lt;&gt; 0, Source!BC1065, 1)</f>
        <v>8.9</v>
      </c>
      <c r="K1885" s="51">
        <f>Source!P1065</f>
        <v>283.38</v>
      </c>
      <c r="Q1885">
        <f>Source!X1064</f>
        <v>0</v>
      </c>
      <c r="R1885">
        <f>Source!X1065</f>
        <v>0</v>
      </c>
      <c r="S1885">
        <f>Source!Y1064</f>
        <v>0</v>
      </c>
      <c r="T1885">
        <f>Source!Y1065</f>
        <v>0</v>
      </c>
      <c r="U1885">
        <f>ROUND((175/100)*ROUND(Source!R1064, 2), 2)</f>
        <v>0</v>
      </c>
      <c r="V1885">
        <f>ROUND((0/100)*ROUND(Source!R1065, 2), 2)</f>
        <v>0</v>
      </c>
      <c r="AC1885">
        <v>3</v>
      </c>
    </row>
    <row r="1886" spans="1:29" x14ac:dyDescent="0.25">
      <c r="A1886" s="79"/>
      <c r="B1886" s="79"/>
      <c r="C1886" s="80" t="str">
        <f>"Объем: "&amp;Source!I1064&amp;"=96/"&amp;"100"</f>
        <v>Объем: 0,96=96/100</v>
      </c>
      <c r="D1886" s="79"/>
      <c r="E1886" s="79"/>
      <c r="F1886" s="79"/>
      <c r="G1886" s="79"/>
      <c r="H1886" s="79"/>
      <c r="I1886" s="79"/>
      <c r="J1886" s="79"/>
      <c r="K1886" s="79"/>
    </row>
    <row r="1887" spans="1:29" ht="14" x14ac:dyDescent="0.25">
      <c r="C1887" s="59" t="s">
        <v>2592</v>
      </c>
      <c r="H1887" s="60">
        <f>I1885+0</f>
        <v>31.84</v>
      </c>
      <c r="I1887" s="60"/>
      <c r="J1887" s="60">
        <f>K1885+0</f>
        <v>283.38</v>
      </c>
      <c r="K1887" s="60"/>
      <c r="O1887" s="63">
        <f>I1885+0</f>
        <v>31.84</v>
      </c>
      <c r="P1887" s="63">
        <f>K1885+0</f>
        <v>283.38</v>
      </c>
    </row>
    <row r="1889" spans="1:29" ht="41" x14ac:dyDescent="0.25">
      <c r="A1889" s="54">
        <v>313</v>
      </c>
      <c r="B1889" s="54" t="str">
        <f>Source!F1066</f>
        <v>КА, п.142</v>
      </c>
      <c r="C1889" s="54" t="s">
        <v>2741</v>
      </c>
      <c r="D1889" s="55" t="str">
        <f>Source!H1066</f>
        <v>ШТ</v>
      </c>
      <c r="E1889" s="56">
        <f>Source!I1066</f>
        <v>48</v>
      </c>
      <c r="F1889" s="57">
        <f>Source!AL1066</f>
        <v>11.56</v>
      </c>
      <c r="G1889" s="58" t="s">
        <v>3</v>
      </c>
      <c r="H1889" s="56">
        <f>Source!AW1067</f>
        <v>1</v>
      </c>
      <c r="I1889" s="57">
        <f>Source!P1066</f>
        <v>554.88</v>
      </c>
      <c r="J1889" s="56">
        <f>IF(Source!BC1067&lt;&gt; 0, Source!BC1067, 1)</f>
        <v>9.84</v>
      </c>
      <c r="K1889" s="57">
        <f>Source!P1067</f>
        <v>5460.02</v>
      </c>
      <c r="Q1889">
        <f>Source!X1066</f>
        <v>0</v>
      </c>
      <c r="R1889">
        <f>Source!X1067</f>
        <v>0</v>
      </c>
      <c r="S1889">
        <f>Source!Y1066</f>
        <v>0</v>
      </c>
      <c r="T1889">
        <f>Source!Y1067</f>
        <v>0</v>
      </c>
      <c r="U1889">
        <f>ROUND((175/100)*ROUND(Source!R1066, 2), 2)</f>
        <v>0</v>
      </c>
      <c r="V1889">
        <f>ROUND((0/100)*ROUND(Source!R1067, 2), 2)</f>
        <v>0</v>
      </c>
      <c r="AC1889">
        <v>3</v>
      </c>
    </row>
    <row r="1890" spans="1:29" ht="14" x14ac:dyDescent="0.25">
      <c r="C1890" s="59" t="s">
        <v>2592</v>
      </c>
      <c r="H1890" s="60">
        <f>I1889+0</f>
        <v>554.88</v>
      </c>
      <c r="I1890" s="60"/>
      <c r="J1890" s="60">
        <f>K1889+0</f>
        <v>5460.02</v>
      </c>
      <c r="K1890" s="60"/>
      <c r="O1890" s="63">
        <f>I1889+0</f>
        <v>554.88</v>
      </c>
      <c r="P1890" s="63">
        <f>K1889+0</f>
        <v>5460.02</v>
      </c>
    </row>
    <row r="1892" spans="1:29" ht="84" x14ac:dyDescent="0.25">
      <c r="A1892" s="54">
        <v>314</v>
      </c>
      <c r="B1892" s="54" t="str">
        <f>Source!F1068</f>
        <v>1.21-5-2478</v>
      </c>
      <c r="C1892" s="54" t="s">
        <v>1285</v>
      </c>
      <c r="D1892" s="55" t="str">
        <f>Source!H1068</f>
        <v>КОМПЛЕКТ</v>
      </c>
      <c r="E1892" s="56">
        <f>Source!I1068</f>
        <v>96</v>
      </c>
      <c r="F1892" s="57">
        <f>Source!AL1068</f>
        <v>3.07</v>
      </c>
      <c r="G1892" s="58" t="s">
        <v>3</v>
      </c>
      <c r="H1892" s="56">
        <f>Source!AW1069</f>
        <v>1</v>
      </c>
      <c r="I1892" s="57">
        <f>Source!P1068</f>
        <v>294.72000000000003</v>
      </c>
      <c r="J1892" s="56">
        <f>IF(Source!BC1069&lt;&gt; 0, Source!BC1069, 1)</f>
        <v>11.87</v>
      </c>
      <c r="K1892" s="57">
        <f>Source!P1069</f>
        <v>3498.33</v>
      </c>
      <c r="Q1892">
        <f>Source!X1068</f>
        <v>0</v>
      </c>
      <c r="R1892">
        <f>Source!X1069</f>
        <v>0</v>
      </c>
      <c r="S1892">
        <f>Source!Y1068</f>
        <v>0</v>
      </c>
      <c r="T1892">
        <f>Source!Y1069</f>
        <v>0</v>
      </c>
      <c r="U1892">
        <f>ROUND((175/100)*ROUND(Source!R1068, 2), 2)</f>
        <v>0</v>
      </c>
      <c r="V1892">
        <f>ROUND((0/100)*ROUND(Source!R1069, 2), 2)</f>
        <v>0</v>
      </c>
      <c r="AC1892">
        <v>3</v>
      </c>
    </row>
    <row r="1893" spans="1:29" ht="14" x14ac:dyDescent="0.25">
      <c r="C1893" s="59" t="s">
        <v>2592</v>
      </c>
      <c r="H1893" s="60">
        <f>I1892+0</f>
        <v>294.72000000000003</v>
      </c>
      <c r="I1893" s="60"/>
      <c r="J1893" s="60">
        <f>K1892+0</f>
        <v>3498.33</v>
      </c>
      <c r="K1893" s="60"/>
      <c r="O1893" s="63">
        <f>I1892+0</f>
        <v>294.72000000000003</v>
      </c>
      <c r="P1893" s="63">
        <f>K1892+0</f>
        <v>3498.33</v>
      </c>
    </row>
    <row r="1896" spans="1:29" ht="14" x14ac:dyDescent="0.3">
      <c r="A1896" s="65" t="str">
        <f>CONCATENATE("Итого по разделу: ",IF(Source!G1071&lt;&gt;"Новый раздел", Source!G1071, ""))</f>
        <v>Итого по разделу: Лотки</v>
      </c>
      <c r="B1896" s="65"/>
      <c r="C1896" s="65"/>
      <c r="D1896" s="65"/>
      <c r="E1896" s="65"/>
      <c r="F1896" s="65"/>
      <c r="G1896" s="65"/>
      <c r="H1896" s="62">
        <f>SUM(O1382:O1895)</f>
        <v>697973.0299999998</v>
      </c>
      <c r="I1896" s="61"/>
      <c r="J1896" s="62">
        <f>SUM(P1382:P1895)</f>
        <v>5510443.2400000012</v>
      </c>
      <c r="K1896" s="61"/>
    </row>
    <row r="1897" spans="1:29" hidden="1" x14ac:dyDescent="0.25">
      <c r="A1897" t="s">
        <v>2596</v>
      </c>
      <c r="I1897">
        <f>SUM(W1382:W1896)</f>
        <v>0</v>
      </c>
      <c r="J1897">
        <f>SUM(X1382:X1896)</f>
        <v>0</v>
      </c>
    </row>
    <row r="1898" spans="1:29" hidden="1" x14ac:dyDescent="0.25">
      <c r="A1898" t="s">
        <v>2597</v>
      </c>
      <c r="I1898">
        <f>SUM(Y1382:Y1897)</f>
        <v>0</v>
      </c>
      <c r="J1898">
        <f>SUM(Z1382:Z1897)</f>
        <v>0</v>
      </c>
    </row>
    <row r="1900" spans="1:29" ht="16.5" x14ac:dyDescent="0.25">
      <c r="A1900" s="46" t="str">
        <f>CONCATENATE("Раздел: ",IF(Source!G1101&lt;&gt;"Новый раздел", Source!G1101, ""))</f>
        <v>Раздел: Молниезащита и заземление</v>
      </c>
      <c r="B1900" s="46"/>
      <c r="C1900" s="46"/>
      <c r="D1900" s="46"/>
      <c r="E1900" s="46"/>
      <c r="F1900" s="46"/>
      <c r="G1900" s="46"/>
      <c r="H1900" s="46"/>
      <c r="I1900" s="46"/>
      <c r="J1900" s="46"/>
      <c r="K1900" s="46"/>
    </row>
    <row r="1901" spans="1:29" ht="84" x14ac:dyDescent="0.25">
      <c r="A1901" s="47">
        <v>315</v>
      </c>
      <c r="B1901" s="47" t="str">
        <f>Source!F1105</f>
        <v>4.10-134-4</v>
      </c>
      <c r="C1901" s="47" t="s">
        <v>1306</v>
      </c>
      <c r="D1901" s="49" t="str">
        <f>Source!H1105</f>
        <v>1 антенна</v>
      </c>
      <c r="E1901" s="48">
        <f>Source!I1105</f>
        <v>8</v>
      </c>
      <c r="F1901" s="51"/>
      <c r="G1901" s="50"/>
      <c r="H1901" s="48"/>
      <c r="I1901" s="51"/>
      <c r="J1901" s="48"/>
      <c r="K1901" s="51"/>
      <c r="Q1901">
        <f>Source!X1105</f>
        <v>754.91</v>
      </c>
      <c r="R1901">
        <f>Source!X1106</f>
        <v>42539.06</v>
      </c>
      <c r="S1901">
        <f>Source!Y1105</f>
        <v>421.16</v>
      </c>
      <c r="T1901">
        <f>Source!Y1106</f>
        <v>23732.32</v>
      </c>
      <c r="U1901">
        <f>ROUND((175/100)*ROUND(Source!R1105, 2), 2)</f>
        <v>0</v>
      </c>
      <c r="V1901">
        <f>ROUND((0/100)*ROUND(Source!R1106, 2), 2)</f>
        <v>0</v>
      </c>
      <c r="AC1901">
        <v>0</v>
      </c>
    </row>
    <row r="1902" spans="1:29" ht="14.5" x14ac:dyDescent="0.25">
      <c r="A1902" s="47"/>
      <c r="B1902" s="47"/>
      <c r="C1902" s="47" t="s">
        <v>2581</v>
      </c>
      <c r="D1902" s="49"/>
      <c r="E1902" s="48"/>
      <c r="F1902" s="51">
        <f>Source!AO1105</f>
        <v>76.150000000000006</v>
      </c>
      <c r="G1902" s="52" t="s">
        <v>231</v>
      </c>
      <c r="H1902" s="48">
        <f>Source!AV1106</f>
        <v>1.087</v>
      </c>
      <c r="I1902" s="51">
        <f>Source!S1105</f>
        <v>794.64</v>
      </c>
      <c r="J1902" s="48">
        <f>IF(Source!BA1106&lt;&gt; 0, Source!BA1106, 1)</f>
        <v>56.35</v>
      </c>
      <c r="K1902" s="51">
        <f>Source!S1106</f>
        <v>44777.96</v>
      </c>
    </row>
    <row r="1903" spans="1:29" ht="14.5" x14ac:dyDescent="0.25">
      <c r="A1903" s="47"/>
      <c r="B1903" s="47"/>
      <c r="C1903" s="47" t="s">
        <v>2594</v>
      </c>
      <c r="D1903" s="49"/>
      <c r="E1903" s="48"/>
      <c r="F1903" s="51">
        <f>Source!AL1105</f>
        <v>0.37</v>
      </c>
      <c r="G1903" s="52" t="s">
        <v>3</v>
      </c>
      <c r="H1903" s="48">
        <f>Source!AW1106</f>
        <v>1</v>
      </c>
      <c r="I1903" s="51">
        <f>Source!P1105</f>
        <v>2.96</v>
      </c>
      <c r="J1903" s="48">
        <f>IF(Source!BC1106&lt;&gt; 0, Source!BC1106, 1)</f>
        <v>5.46</v>
      </c>
      <c r="K1903" s="51">
        <f>Source!P1106</f>
        <v>16.16</v>
      </c>
    </row>
    <row r="1904" spans="1:29" ht="14.5" x14ac:dyDescent="0.25">
      <c r="A1904" s="47"/>
      <c r="B1904" s="47"/>
      <c r="C1904" s="47" t="s">
        <v>2585</v>
      </c>
      <c r="D1904" s="49" t="s">
        <v>2586</v>
      </c>
      <c r="E1904" s="48">
        <f>Source!BZ1106</f>
        <v>95</v>
      </c>
      <c r="F1904" s="51"/>
      <c r="G1904" s="50"/>
      <c r="H1904" s="48"/>
      <c r="I1904" s="51">
        <f>SUM(Q1901:Q1903)</f>
        <v>754.91</v>
      </c>
      <c r="J1904" s="48">
        <f>Source!AT1106</f>
        <v>95</v>
      </c>
      <c r="K1904" s="51">
        <f>SUM(R1901:R1903)</f>
        <v>42539.06</v>
      </c>
    </row>
    <row r="1905" spans="1:29" ht="14.5" x14ac:dyDescent="0.25">
      <c r="A1905" s="47"/>
      <c r="B1905" s="47"/>
      <c r="C1905" s="47" t="s">
        <v>2587</v>
      </c>
      <c r="D1905" s="49" t="s">
        <v>2586</v>
      </c>
      <c r="E1905" s="48">
        <f>Source!CA1106</f>
        <v>53</v>
      </c>
      <c r="F1905" s="51"/>
      <c r="G1905" s="50"/>
      <c r="H1905" s="48"/>
      <c r="I1905" s="51">
        <f>SUM(S1901:S1904)</f>
        <v>421.16</v>
      </c>
      <c r="J1905" s="48">
        <f>Source!AU1106</f>
        <v>53</v>
      </c>
      <c r="K1905" s="51">
        <f>SUM(T1901:T1904)</f>
        <v>23732.32</v>
      </c>
    </row>
    <row r="1906" spans="1:29" ht="14.5" x14ac:dyDescent="0.25">
      <c r="A1906" s="54"/>
      <c r="B1906" s="54"/>
      <c r="C1906" s="54" t="s">
        <v>2588</v>
      </c>
      <c r="D1906" s="55" t="s">
        <v>2589</v>
      </c>
      <c r="E1906" s="56">
        <f>Source!AQ1105</f>
        <v>5.37</v>
      </c>
      <c r="F1906" s="57"/>
      <c r="G1906" s="58" t="s">
        <v>231</v>
      </c>
      <c r="H1906" s="56">
        <f>Source!AV1106</f>
        <v>1.087</v>
      </c>
      <c r="I1906" s="57">
        <f>Source!U1105</f>
        <v>56.037023999999995</v>
      </c>
      <c r="J1906" s="56"/>
      <c r="K1906" s="57"/>
    </row>
    <row r="1907" spans="1:29" ht="14" x14ac:dyDescent="0.25">
      <c r="C1907" s="59" t="s">
        <v>2590</v>
      </c>
      <c r="H1907" s="60">
        <f>I1902+I1903+I1904+I1905+0-0-0</f>
        <v>1973.67</v>
      </c>
      <c r="I1907" s="60"/>
      <c r="J1907" s="60">
        <f>K1902+K1903+K1904+K1905+0-0-0</f>
        <v>111065.5</v>
      </c>
      <c r="K1907" s="60"/>
    </row>
    <row r="1908" spans="1:29" ht="14" hidden="1" x14ac:dyDescent="0.25">
      <c r="C1908" s="59" t="s">
        <v>2591</v>
      </c>
      <c r="H1908" s="62">
        <f>0+0</f>
        <v>0</v>
      </c>
      <c r="I1908" s="62"/>
      <c r="J1908" s="62">
        <f>0+0</f>
        <v>0</v>
      </c>
      <c r="K1908" s="62"/>
    </row>
    <row r="1909" spans="1:29" ht="14" x14ac:dyDescent="0.25">
      <c r="C1909" s="59" t="s">
        <v>2592</v>
      </c>
      <c r="H1909" s="62">
        <f>I1902+I1903+I1904+I1905+0</f>
        <v>1973.67</v>
      </c>
      <c r="I1909" s="62"/>
      <c r="J1909" s="62">
        <f>K1902+K1903+K1904+K1905+0</f>
        <v>111065.5</v>
      </c>
      <c r="K1909" s="62"/>
      <c r="O1909" s="63">
        <f>I1902+I1903+I1904+I1905+0</f>
        <v>1973.67</v>
      </c>
      <c r="P1909" s="63">
        <f>K1902+K1903+K1904+K1905+0</f>
        <v>111065.5</v>
      </c>
    </row>
    <row r="1911" spans="1:29" ht="110" x14ac:dyDescent="0.25">
      <c r="A1911" s="71">
        <v>316</v>
      </c>
      <c r="B1911" s="71" t="str">
        <f>Source!F1107</f>
        <v>КА, п.145</v>
      </c>
      <c r="C1911" s="71" t="s">
        <v>2744</v>
      </c>
      <c r="D1911" s="72" t="str">
        <f>Source!H1107</f>
        <v>ШТ</v>
      </c>
      <c r="E1911" s="73">
        <f>Source!I1107</f>
        <v>8</v>
      </c>
      <c r="F1911" s="74">
        <f>Source!AL1107</f>
        <v>8141.79</v>
      </c>
      <c r="G1911" s="75" t="s">
        <v>3</v>
      </c>
      <c r="H1911" s="73">
        <f>Source!AW1108</f>
        <v>1</v>
      </c>
      <c r="I1911" s="74">
        <f>Source!P1107</f>
        <v>65134.32</v>
      </c>
      <c r="J1911" s="73">
        <f>IF(Source!BC1108&lt;&gt; 0, Source!BC1108, 1)</f>
        <v>7.57</v>
      </c>
      <c r="K1911" s="74">
        <f>Source!P1108</f>
        <v>493066.8</v>
      </c>
      <c r="Q1911">
        <f>Source!X1107</f>
        <v>0</v>
      </c>
      <c r="R1911">
        <f>Source!X1108</f>
        <v>0</v>
      </c>
      <c r="S1911">
        <f>Source!Y1107</f>
        <v>0</v>
      </c>
      <c r="T1911">
        <f>Source!Y1108</f>
        <v>0</v>
      </c>
      <c r="U1911">
        <f>ROUND((175/100)*ROUND(Source!R1107, 2), 2)</f>
        <v>0</v>
      </c>
      <c r="V1911">
        <f>ROUND((0/100)*ROUND(Source!R1108, 2), 2)</f>
        <v>0</v>
      </c>
      <c r="AC1911">
        <v>5</v>
      </c>
    </row>
    <row r="1912" spans="1:29" ht="14" x14ac:dyDescent="0.25">
      <c r="A1912" s="76"/>
      <c r="B1912" s="76"/>
      <c r="C1912" s="77" t="s">
        <v>2592</v>
      </c>
      <c r="D1912" s="76"/>
      <c r="E1912" s="76"/>
      <c r="F1912" s="76"/>
      <c r="G1912" s="76"/>
      <c r="H1912" s="78">
        <f>I1911+0</f>
        <v>65134.32</v>
      </c>
      <c r="I1912" s="78"/>
      <c r="J1912" s="78">
        <f>K1911+0</f>
        <v>493066.8</v>
      </c>
      <c r="K1912" s="78"/>
      <c r="O1912" s="63">
        <f>I1911+0</f>
        <v>65134.32</v>
      </c>
      <c r="P1912" s="63">
        <f>K1911+0</f>
        <v>493066.8</v>
      </c>
    </row>
    <row r="1914" spans="1:29" ht="14.5" x14ac:dyDescent="0.25">
      <c r="A1914" s="47">
        <v>317</v>
      </c>
      <c r="B1914" s="47" t="str">
        <f>Source!F1109</f>
        <v>4.8-59-1</v>
      </c>
      <c r="C1914" s="47" t="s">
        <v>1313</v>
      </c>
      <c r="D1914" s="49" t="str">
        <f>Source!H1109</f>
        <v>100 шт.</v>
      </c>
      <c r="E1914" s="48">
        <f>Source!I1109</f>
        <v>0.08</v>
      </c>
      <c r="F1914" s="51"/>
      <c r="G1914" s="50"/>
      <c r="H1914" s="48"/>
      <c r="I1914" s="51"/>
      <c r="J1914" s="48"/>
      <c r="K1914" s="51"/>
      <c r="Q1914">
        <f>Source!X1109</f>
        <v>50.82</v>
      </c>
      <c r="R1914">
        <f>Source!X1110</f>
        <v>2863.61</v>
      </c>
      <c r="S1914">
        <f>Source!Y1109</f>
        <v>26.72</v>
      </c>
      <c r="T1914">
        <f>Source!Y1110</f>
        <v>1505.61</v>
      </c>
      <c r="U1914">
        <f>ROUND((175/100)*ROUND(Source!R1109, 2), 2)</f>
        <v>0.23</v>
      </c>
      <c r="V1914">
        <f>ROUND((0/100)*ROUND(Source!R1110, 2), 2)</f>
        <v>0</v>
      </c>
      <c r="AC1914">
        <v>0</v>
      </c>
    </row>
    <row r="1915" spans="1:29" x14ac:dyDescent="0.25">
      <c r="C1915" s="64" t="str">
        <f>"Объем: "&amp;Source!I1109&amp;"=8/"&amp;"100"</f>
        <v>Объем: 0,08=8/100</v>
      </c>
    </row>
    <row r="1916" spans="1:29" ht="14.5" x14ac:dyDescent="0.25">
      <c r="A1916" s="47"/>
      <c r="B1916" s="47"/>
      <c r="C1916" s="47" t="s">
        <v>2581</v>
      </c>
      <c r="D1916" s="49"/>
      <c r="E1916" s="48"/>
      <c r="F1916" s="51">
        <f>Source!AO1109</f>
        <v>519.94000000000005</v>
      </c>
      <c r="G1916" s="52" t="s">
        <v>231</v>
      </c>
      <c r="H1916" s="48">
        <f>Source!AV1110</f>
        <v>1.0469999999999999</v>
      </c>
      <c r="I1916" s="51">
        <f>Source!S1109</f>
        <v>52.26</v>
      </c>
      <c r="J1916" s="48">
        <f>IF(Source!BA1110&lt;&gt; 0, Source!BA1110, 1)</f>
        <v>56.35</v>
      </c>
      <c r="K1916" s="51">
        <f>Source!S1110</f>
        <v>2944.85</v>
      </c>
    </row>
    <row r="1917" spans="1:29" ht="14.5" x14ac:dyDescent="0.25">
      <c r="A1917" s="47"/>
      <c r="B1917" s="47"/>
      <c r="C1917" s="47" t="s">
        <v>2583</v>
      </c>
      <c r="D1917" s="49"/>
      <c r="E1917" s="48"/>
      <c r="F1917" s="51">
        <f>Source!AM1109</f>
        <v>9.4499999999999993</v>
      </c>
      <c r="G1917" s="52" t="s">
        <v>231</v>
      </c>
      <c r="H1917" s="48">
        <f>Source!AV1110</f>
        <v>1.0469999999999999</v>
      </c>
      <c r="I1917" s="51">
        <f>Source!Q1109</f>
        <v>0.95</v>
      </c>
      <c r="J1917" s="48">
        <f>IF(Source!BB1110&lt;&gt; 0, Source!BB1110, 1)</f>
        <v>16.63</v>
      </c>
      <c r="K1917" s="51">
        <f>Source!Q1110</f>
        <v>15.8</v>
      </c>
    </row>
    <row r="1918" spans="1:29" ht="14.5" x14ac:dyDescent="0.25">
      <c r="A1918" s="47"/>
      <c r="B1918" s="47"/>
      <c r="C1918" s="47" t="s">
        <v>2584</v>
      </c>
      <c r="D1918" s="49"/>
      <c r="E1918" s="48"/>
      <c r="F1918" s="51">
        <f>Source!AN1109</f>
        <v>1.26</v>
      </c>
      <c r="G1918" s="52" t="s">
        <v>231</v>
      </c>
      <c r="H1918" s="48">
        <f>Source!AV1110</f>
        <v>1.0469999999999999</v>
      </c>
      <c r="I1918" s="53">
        <f>Source!R1109</f>
        <v>0.13</v>
      </c>
      <c r="J1918" s="48">
        <f>IF(Source!BS1110&lt;&gt; 0, Source!BS1110, 1)</f>
        <v>56.35</v>
      </c>
      <c r="K1918" s="53">
        <f>Source!R1110</f>
        <v>7.33</v>
      </c>
    </row>
    <row r="1919" spans="1:29" ht="14.5" x14ac:dyDescent="0.25">
      <c r="A1919" s="47"/>
      <c r="B1919" s="47"/>
      <c r="C1919" s="47" t="s">
        <v>2594</v>
      </c>
      <c r="D1919" s="49"/>
      <c r="E1919" s="48"/>
      <c r="F1919" s="51">
        <f>Source!AL1109</f>
        <v>142.1</v>
      </c>
      <c r="G1919" s="52" t="s">
        <v>3</v>
      </c>
      <c r="H1919" s="48">
        <f>Source!AW1110</f>
        <v>1</v>
      </c>
      <c r="I1919" s="51">
        <f>Source!P1109</f>
        <v>11.37</v>
      </c>
      <c r="J1919" s="48">
        <f>IF(Source!BC1110&lt;&gt; 0, Source!BC1110, 1)</f>
        <v>23.97</v>
      </c>
      <c r="K1919" s="51">
        <f>Source!P1110</f>
        <v>272.54000000000002</v>
      </c>
    </row>
    <row r="1920" spans="1:29" ht="14.5" x14ac:dyDescent="0.25">
      <c r="A1920" s="47"/>
      <c r="B1920" s="47"/>
      <c r="C1920" s="47" t="s">
        <v>2585</v>
      </c>
      <c r="D1920" s="49" t="s">
        <v>2586</v>
      </c>
      <c r="E1920" s="48">
        <f>Source!BZ1110</f>
        <v>97</v>
      </c>
      <c r="F1920" s="51"/>
      <c r="G1920" s="50"/>
      <c r="H1920" s="48"/>
      <c r="I1920" s="51">
        <f>SUM(Q1914:Q1919)</f>
        <v>50.82</v>
      </c>
      <c r="J1920" s="48">
        <f>Source!AT1110</f>
        <v>97</v>
      </c>
      <c r="K1920" s="51">
        <f>SUM(R1914:R1919)</f>
        <v>2863.61</v>
      </c>
    </row>
    <row r="1921" spans="1:29" ht="14.5" x14ac:dyDescent="0.25">
      <c r="A1921" s="47"/>
      <c r="B1921" s="47"/>
      <c r="C1921" s="47" t="s">
        <v>2587</v>
      </c>
      <c r="D1921" s="49" t="s">
        <v>2586</v>
      </c>
      <c r="E1921" s="48">
        <f>Source!CA1110</f>
        <v>51</v>
      </c>
      <c r="F1921" s="51"/>
      <c r="G1921" s="50"/>
      <c r="H1921" s="48"/>
      <c r="I1921" s="51">
        <f>SUM(S1914:S1920)</f>
        <v>26.72</v>
      </c>
      <c r="J1921" s="48">
        <f>Source!AU1110</f>
        <v>51</v>
      </c>
      <c r="K1921" s="51">
        <f>SUM(T1914:T1920)</f>
        <v>1505.61</v>
      </c>
    </row>
    <row r="1922" spans="1:29" ht="14.5" x14ac:dyDescent="0.25">
      <c r="A1922" s="54"/>
      <c r="B1922" s="54"/>
      <c r="C1922" s="54" t="s">
        <v>2588</v>
      </c>
      <c r="D1922" s="55" t="s">
        <v>2589</v>
      </c>
      <c r="E1922" s="56">
        <f>Source!AQ1109</f>
        <v>41.2</v>
      </c>
      <c r="F1922" s="57"/>
      <c r="G1922" s="58" t="s">
        <v>231</v>
      </c>
      <c r="H1922" s="56">
        <f>Source!AV1110</f>
        <v>1.0469999999999999</v>
      </c>
      <c r="I1922" s="57">
        <f>Source!U1109</f>
        <v>4.1410944000000001</v>
      </c>
      <c r="J1922" s="56"/>
      <c r="K1922" s="57"/>
    </row>
    <row r="1923" spans="1:29" ht="14" x14ac:dyDescent="0.25">
      <c r="C1923" s="59" t="s">
        <v>2590</v>
      </c>
      <c r="H1923" s="60">
        <f>I1916+I1917+I1919+I1920+I1921+0-0-0</f>
        <v>142.12</v>
      </c>
      <c r="I1923" s="60"/>
      <c r="J1923" s="60">
        <f>K1916+K1917+K1919+K1920+K1921+0-0-0</f>
        <v>7602.41</v>
      </c>
      <c r="K1923" s="60"/>
    </row>
    <row r="1924" spans="1:29" ht="14" hidden="1" x14ac:dyDescent="0.25">
      <c r="C1924" s="59" t="s">
        <v>2591</v>
      </c>
      <c r="H1924" s="62">
        <f>0+0</f>
        <v>0</v>
      </c>
      <c r="I1924" s="62"/>
      <c r="J1924" s="62">
        <f>0+0</f>
        <v>0</v>
      </c>
      <c r="K1924" s="62"/>
    </row>
    <row r="1925" spans="1:29" ht="14" x14ac:dyDescent="0.25">
      <c r="C1925" s="59" t="s">
        <v>2592</v>
      </c>
      <c r="H1925" s="62">
        <f>I1916+I1917+I1919+I1920+I1921+0</f>
        <v>142.12</v>
      </c>
      <c r="I1925" s="62"/>
      <c r="J1925" s="62">
        <f>K1916+K1917+K1919+K1920+K1921+0</f>
        <v>7602.41</v>
      </c>
      <c r="K1925" s="62"/>
      <c r="O1925" s="63">
        <f>I1916+I1917+I1919+I1920+I1921+0</f>
        <v>142.12</v>
      </c>
      <c r="P1925" s="63">
        <f>K1916+K1917+K1919+K1920+K1921+0</f>
        <v>7602.41</v>
      </c>
    </row>
    <row r="1927" spans="1:29" ht="68" x14ac:dyDescent="0.25">
      <c r="A1927" s="54">
        <v>318</v>
      </c>
      <c r="B1927" s="54" t="str">
        <f>Source!F1111</f>
        <v>КА, п.146</v>
      </c>
      <c r="C1927" s="54" t="s">
        <v>2745</v>
      </c>
      <c r="D1927" s="55" t="str">
        <f>Source!H1111</f>
        <v>ШТ</v>
      </c>
      <c r="E1927" s="56">
        <f>Source!I1111</f>
        <v>8</v>
      </c>
      <c r="F1927" s="57">
        <f>Source!AL1111</f>
        <v>348.41999999999996</v>
      </c>
      <c r="G1927" s="58" t="s">
        <v>3</v>
      </c>
      <c r="H1927" s="56">
        <f>Source!AW1112</f>
        <v>1</v>
      </c>
      <c r="I1927" s="57">
        <f>Source!P1111</f>
        <v>2787.36</v>
      </c>
      <c r="J1927" s="56">
        <f>IF(Source!BC1112&lt;&gt; 0, Source!BC1112, 1)</f>
        <v>9.84</v>
      </c>
      <c r="K1927" s="57">
        <f>Source!P1112</f>
        <v>27427.62</v>
      </c>
      <c r="Q1927">
        <f>Source!X1111</f>
        <v>0</v>
      </c>
      <c r="R1927">
        <f>Source!X1112</f>
        <v>0</v>
      </c>
      <c r="S1927">
        <f>Source!Y1111</f>
        <v>0</v>
      </c>
      <c r="T1927">
        <f>Source!Y1112</f>
        <v>0</v>
      </c>
      <c r="U1927">
        <f>ROUND((175/100)*ROUND(Source!R1111, 2), 2)</f>
        <v>0</v>
      </c>
      <c r="V1927">
        <f>ROUND((0/100)*ROUND(Source!R1112, 2), 2)</f>
        <v>0</v>
      </c>
      <c r="AC1927">
        <v>3</v>
      </c>
    </row>
    <row r="1928" spans="1:29" ht="14" x14ac:dyDescent="0.25">
      <c r="C1928" s="59" t="s">
        <v>2592</v>
      </c>
      <c r="H1928" s="60">
        <f>I1927+0</f>
        <v>2787.36</v>
      </c>
      <c r="I1928" s="60"/>
      <c r="J1928" s="60">
        <f>K1927+0</f>
        <v>27427.62</v>
      </c>
      <c r="K1928" s="60"/>
      <c r="O1928" s="63">
        <f>I1927+0</f>
        <v>2787.36</v>
      </c>
      <c r="P1928" s="63">
        <f>K1927+0</f>
        <v>27427.62</v>
      </c>
    </row>
    <row r="1930" spans="1:29" ht="42" x14ac:dyDescent="0.25">
      <c r="A1930" s="47">
        <v>319</v>
      </c>
      <c r="B1930" s="47" t="str">
        <f>Source!F1115</f>
        <v>4.8-187-8</v>
      </c>
      <c r="C1930" s="47" t="s">
        <v>1323</v>
      </c>
      <c r="D1930" s="49" t="str">
        <f>Source!H1115</f>
        <v>100 м</v>
      </c>
      <c r="E1930" s="48">
        <f>Source!I1115</f>
        <v>6.25</v>
      </c>
      <c r="F1930" s="51"/>
      <c r="G1930" s="50"/>
      <c r="H1930" s="48"/>
      <c r="I1930" s="51"/>
      <c r="J1930" s="48"/>
      <c r="K1930" s="51"/>
      <c r="Q1930">
        <f>Source!X1115</f>
        <v>1683.36</v>
      </c>
      <c r="R1930">
        <f>Source!X1116</f>
        <v>94857.19</v>
      </c>
      <c r="S1930">
        <f>Source!Y1115</f>
        <v>885.06</v>
      </c>
      <c r="T1930">
        <f>Source!Y1116</f>
        <v>49873.37</v>
      </c>
      <c r="U1930">
        <f>ROUND((175/100)*ROUND(Source!R1115, 2), 2)</f>
        <v>17.64</v>
      </c>
      <c r="V1930">
        <f>ROUND((0/100)*ROUND(Source!R1116, 2), 2)</f>
        <v>0</v>
      </c>
      <c r="AC1930">
        <v>0</v>
      </c>
    </row>
    <row r="1931" spans="1:29" x14ac:dyDescent="0.25">
      <c r="C1931" s="64" t="str">
        <f>"Объем: "&amp;Source!I1115&amp;"=(125*"&amp;"5)/"&amp;"100"</f>
        <v>Объем: 6,25=(125*5)/100</v>
      </c>
    </row>
    <row r="1932" spans="1:29" ht="14.5" x14ac:dyDescent="0.25">
      <c r="A1932" s="47"/>
      <c r="B1932" s="47"/>
      <c r="C1932" s="47" t="s">
        <v>2581</v>
      </c>
      <c r="D1932" s="49"/>
      <c r="E1932" s="48"/>
      <c r="F1932" s="51">
        <f>Source!AO1115</f>
        <v>215.6</v>
      </c>
      <c r="G1932" s="52" t="s">
        <v>231</v>
      </c>
      <c r="H1932" s="48">
        <f>Source!AV1116</f>
        <v>1.0669999999999999</v>
      </c>
      <c r="I1932" s="51">
        <f>Source!S1115</f>
        <v>1725.34</v>
      </c>
      <c r="J1932" s="48">
        <f>IF(Source!BA1116&lt;&gt; 0, Source!BA1116, 1)</f>
        <v>56.35</v>
      </c>
      <c r="K1932" s="51">
        <f>Source!S1116</f>
        <v>97222.91</v>
      </c>
    </row>
    <row r="1933" spans="1:29" ht="14.5" x14ac:dyDescent="0.25">
      <c r="A1933" s="47"/>
      <c r="B1933" s="47"/>
      <c r="C1933" s="47" t="s">
        <v>2583</v>
      </c>
      <c r="D1933" s="49"/>
      <c r="E1933" s="48"/>
      <c r="F1933" s="51">
        <f>Source!AM1115</f>
        <v>28.93</v>
      </c>
      <c r="G1933" s="52" t="s">
        <v>231</v>
      </c>
      <c r="H1933" s="48">
        <f>Source!AV1116</f>
        <v>1.0669999999999999</v>
      </c>
      <c r="I1933" s="51">
        <f>Source!Q1115</f>
        <v>231.51</v>
      </c>
      <c r="J1933" s="48">
        <f>IF(Source!BB1116&lt;&gt; 0, Source!BB1116, 1)</f>
        <v>14.5</v>
      </c>
      <c r="K1933" s="51">
        <f>Source!Q1116</f>
        <v>3356.9</v>
      </c>
    </row>
    <row r="1934" spans="1:29" ht="14.5" x14ac:dyDescent="0.25">
      <c r="A1934" s="47"/>
      <c r="B1934" s="47"/>
      <c r="C1934" s="47" t="s">
        <v>2584</v>
      </c>
      <c r="D1934" s="49"/>
      <c r="E1934" s="48"/>
      <c r="F1934" s="51">
        <f>Source!AN1115</f>
        <v>1.26</v>
      </c>
      <c r="G1934" s="52" t="s">
        <v>231</v>
      </c>
      <c r="H1934" s="48">
        <f>Source!AV1116</f>
        <v>1.0669999999999999</v>
      </c>
      <c r="I1934" s="53">
        <f>Source!R1115</f>
        <v>10.08</v>
      </c>
      <c r="J1934" s="48">
        <f>IF(Source!BS1116&lt;&gt; 0, Source!BS1116, 1)</f>
        <v>56.35</v>
      </c>
      <c r="K1934" s="53">
        <f>Source!R1116</f>
        <v>568.01</v>
      </c>
    </row>
    <row r="1935" spans="1:29" ht="14.5" x14ac:dyDescent="0.25">
      <c r="A1935" s="47"/>
      <c r="B1935" s="47"/>
      <c r="C1935" s="47" t="s">
        <v>2594</v>
      </c>
      <c r="D1935" s="49"/>
      <c r="E1935" s="48"/>
      <c r="F1935" s="51">
        <f>Source!AL1115</f>
        <v>383.92</v>
      </c>
      <c r="G1935" s="52" t="s">
        <v>3</v>
      </c>
      <c r="H1935" s="48">
        <f>Source!AW1116</f>
        <v>1.081</v>
      </c>
      <c r="I1935" s="51">
        <f>Source!P1115</f>
        <v>2593.86</v>
      </c>
      <c r="J1935" s="48">
        <f>IF(Source!BC1116&lt;&gt; 0, Source!BC1116, 1)</f>
        <v>2.74</v>
      </c>
      <c r="K1935" s="51">
        <f>Source!P1116</f>
        <v>7107.18</v>
      </c>
    </row>
    <row r="1936" spans="1:29" ht="14.5" x14ac:dyDescent="0.25">
      <c r="A1936" s="47"/>
      <c r="B1936" s="47"/>
      <c r="C1936" s="47" t="s">
        <v>2585</v>
      </c>
      <c r="D1936" s="49" t="s">
        <v>2586</v>
      </c>
      <c r="E1936" s="48">
        <f>Source!BZ1116</f>
        <v>97</v>
      </c>
      <c r="F1936" s="51"/>
      <c r="G1936" s="50"/>
      <c r="H1936" s="48"/>
      <c r="I1936" s="51">
        <f>SUM(Q1930:Q1935)</f>
        <v>1683.36</v>
      </c>
      <c r="J1936" s="48">
        <f>Source!AT1116</f>
        <v>97</v>
      </c>
      <c r="K1936" s="51">
        <f>SUM(R1930:R1935)</f>
        <v>94857.19</v>
      </c>
    </row>
    <row r="1937" spans="1:29" ht="14.5" x14ac:dyDescent="0.25">
      <c r="A1937" s="47"/>
      <c r="B1937" s="47"/>
      <c r="C1937" s="47" t="s">
        <v>2587</v>
      </c>
      <c r="D1937" s="49" t="s">
        <v>2586</v>
      </c>
      <c r="E1937" s="48">
        <f>Source!CA1116</f>
        <v>51</v>
      </c>
      <c r="F1937" s="51"/>
      <c r="G1937" s="50"/>
      <c r="H1937" s="48"/>
      <c r="I1937" s="51">
        <f>SUM(S1930:S1936)</f>
        <v>885.06</v>
      </c>
      <c r="J1937" s="48">
        <f>Source!AU1116</f>
        <v>51</v>
      </c>
      <c r="K1937" s="51">
        <f>SUM(T1930:T1936)</f>
        <v>49873.37</v>
      </c>
    </row>
    <row r="1938" spans="1:29" ht="14.5" x14ac:dyDescent="0.25">
      <c r="A1938" s="54"/>
      <c r="B1938" s="54"/>
      <c r="C1938" s="54" t="s">
        <v>2588</v>
      </c>
      <c r="D1938" s="55" t="s">
        <v>2589</v>
      </c>
      <c r="E1938" s="56">
        <f>Source!AQ1115</f>
        <v>17.5</v>
      </c>
      <c r="F1938" s="57"/>
      <c r="G1938" s="58" t="s">
        <v>231</v>
      </c>
      <c r="H1938" s="56">
        <f>Source!AV1116</f>
        <v>1.0669999999999999</v>
      </c>
      <c r="I1938" s="57">
        <f>Source!U1115</f>
        <v>140.04374999999999</v>
      </c>
      <c r="J1938" s="56"/>
      <c r="K1938" s="57"/>
    </row>
    <row r="1939" spans="1:29" ht="14" x14ac:dyDescent="0.25">
      <c r="C1939" s="59" t="s">
        <v>2590</v>
      </c>
      <c r="H1939" s="60">
        <f>I1932+I1933+I1935+I1936+I1937+0-0-0</f>
        <v>7119.1299999999992</v>
      </c>
      <c r="I1939" s="60"/>
      <c r="J1939" s="60">
        <f>K1932+K1933+K1935+K1936+K1937+0-0-0</f>
        <v>252417.55</v>
      </c>
      <c r="K1939" s="60"/>
    </row>
    <row r="1940" spans="1:29" ht="14" hidden="1" x14ac:dyDescent="0.25">
      <c r="C1940" s="59" t="s">
        <v>2591</v>
      </c>
      <c r="H1940" s="62">
        <f>0+0</f>
        <v>0</v>
      </c>
      <c r="I1940" s="62"/>
      <c r="J1940" s="62">
        <f>0+0</f>
        <v>0</v>
      </c>
      <c r="K1940" s="62"/>
    </row>
    <row r="1941" spans="1:29" ht="14" x14ac:dyDescent="0.25">
      <c r="C1941" s="59" t="s">
        <v>2592</v>
      </c>
      <c r="H1941" s="62">
        <f>I1932+I1933+I1935+I1936+I1937+0</f>
        <v>7119.1299999999992</v>
      </c>
      <c r="I1941" s="62"/>
      <c r="J1941" s="62">
        <f>K1932+K1933+K1935+K1936+K1937+0</f>
        <v>252417.55</v>
      </c>
      <c r="K1941" s="62"/>
      <c r="O1941" s="63">
        <f>I1932+I1933+I1935+I1936+I1937+0</f>
        <v>7119.1299999999992</v>
      </c>
      <c r="P1941" s="63">
        <f>K1932+K1933+K1935+K1936+K1937+0</f>
        <v>252417.55</v>
      </c>
    </row>
    <row r="1943" spans="1:29" ht="55" x14ac:dyDescent="0.25">
      <c r="A1943" s="47">
        <v>320</v>
      </c>
      <c r="B1943" s="47" t="str">
        <f>Source!F1117</f>
        <v>КА, п.147</v>
      </c>
      <c r="C1943" s="47" t="s">
        <v>2746</v>
      </c>
      <c r="D1943" s="49" t="str">
        <f>Source!H1117</f>
        <v>м</v>
      </c>
      <c r="E1943" s="48">
        <f>Source!I1117</f>
        <v>625</v>
      </c>
      <c r="F1943" s="51">
        <f>Source!AL1117</f>
        <v>10.17</v>
      </c>
      <c r="G1943" s="52" t="s">
        <v>3</v>
      </c>
      <c r="H1943" s="48">
        <f>Source!AW1118</f>
        <v>1</v>
      </c>
      <c r="I1943" s="51">
        <f>Source!P1117</f>
        <v>6356.25</v>
      </c>
      <c r="J1943" s="48">
        <f>IF(Source!BC1118&lt;&gt; 0, Source!BC1118, 1)</f>
        <v>9.84</v>
      </c>
      <c r="K1943" s="51">
        <f>Source!P1118</f>
        <v>62545.5</v>
      </c>
      <c r="Q1943">
        <f>Source!X1117</f>
        <v>0</v>
      </c>
      <c r="R1943">
        <f>Source!X1118</f>
        <v>0</v>
      </c>
      <c r="S1943">
        <f>Source!Y1117</f>
        <v>0</v>
      </c>
      <c r="T1943">
        <f>Source!Y1118</f>
        <v>0</v>
      </c>
      <c r="U1943">
        <f>ROUND((175/100)*ROUND(Source!R1117, 2), 2)</f>
        <v>0</v>
      </c>
      <c r="V1943">
        <f>ROUND((0/100)*ROUND(Source!R1118, 2), 2)</f>
        <v>0</v>
      </c>
      <c r="AC1943">
        <v>3</v>
      </c>
    </row>
    <row r="1944" spans="1:29" x14ac:dyDescent="0.25">
      <c r="A1944" s="79"/>
      <c r="B1944" s="79"/>
      <c r="C1944" s="80" t="str">
        <f>"Объем: "&amp;Source!I1117&amp;"=125*"&amp;"5"</f>
        <v>Объем: 625=125*5</v>
      </c>
      <c r="D1944" s="79"/>
      <c r="E1944" s="79"/>
      <c r="F1944" s="79"/>
      <c r="G1944" s="79"/>
      <c r="H1944" s="79"/>
      <c r="I1944" s="79"/>
      <c r="J1944" s="79"/>
      <c r="K1944" s="79"/>
    </row>
    <row r="1945" spans="1:29" ht="14" x14ac:dyDescent="0.25">
      <c r="C1945" s="59" t="s">
        <v>2592</v>
      </c>
      <c r="H1945" s="60">
        <f>I1943+0</f>
        <v>6356.25</v>
      </c>
      <c r="I1945" s="60"/>
      <c r="J1945" s="60">
        <f>K1943+0</f>
        <v>62545.5</v>
      </c>
      <c r="K1945" s="60"/>
      <c r="O1945" s="63">
        <f>I1943+0</f>
        <v>6356.25</v>
      </c>
      <c r="P1945" s="63">
        <f>K1943+0</f>
        <v>62545.5</v>
      </c>
    </row>
    <row r="1947" spans="1:29" ht="69" x14ac:dyDescent="0.25">
      <c r="A1947" s="54">
        <v>321</v>
      </c>
      <c r="B1947" s="54" t="str">
        <f>Source!F1119</f>
        <v>КА, п.148</v>
      </c>
      <c r="C1947" s="54" t="s">
        <v>2747</v>
      </c>
      <c r="D1947" s="55" t="str">
        <f>Source!H1119</f>
        <v>ШТ</v>
      </c>
      <c r="E1947" s="56">
        <f>Source!I1119</f>
        <v>550</v>
      </c>
      <c r="F1947" s="57">
        <f>Source!AL1119</f>
        <v>14.7</v>
      </c>
      <c r="G1947" s="58" t="s">
        <v>3</v>
      </c>
      <c r="H1947" s="56">
        <f>Source!AW1120</f>
        <v>1</v>
      </c>
      <c r="I1947" s="57">
        <f>Source!P1119</f>
        <v>8085</v>
      </c>
      <c r="J1947" s="56">
        <f>IF(Source!BC1120&lt;&gt; 0, Source!BC1120, 1)</f>
        <v>9.84</v>
      </c>
      <c r="K1947" s="57">
        <f>Source!P1120</f>
        <v>79556.399999999994</v>
      </c>
      <c r="Q1947">
        <f>Source!X1119</f>
        <v>0</v>
      </c>
      <c r="R1947">
        <f>Source!X1120</f>
        <v>0</v>
      </c>
      <c r="S1947">
        <f>Source!Y1119</f>
        <v>0</v>
      </c>
      <c r="T1947">
        <f>Source!Y1120</f>
        <v>0</v>
      </c>
      <c r="U1947">
        <f>ROUND((175/100)*ROUND(Source!R1119, 2), 2)</f>
        <v>0</v>
      </c>
      <c r="V1947">
        <f>ROUND((0/100)*ROUND(Source!R1120, 2), 2)</f>
        <v>0</v>
      </c>
      <c r="AC1947">
        <v>3</v>
      </c>
    </row>
    <row r="1948" spans="1:29" ht="14" x14ac:dyDescent="0.25">
      <c r="C1948" s="59" t="s">
        <v>2592</v>
      </c>
      <c r="H1948" s="60">
        <f>I1947+0</f>
        <v>8085</v>
      </c>
      <c r="I1948" s="60"/>
      <c r="J1948" s="60">
        <f>K1947+0</f>
        <v>79556.399999999994</v>
      </c>
      <c r="K1948" s="60"/>
      <c r="O1948" s="63">
        <f>I1947+0</f>
        <v>8085</v>
      </c>
      <c r="P1948" s="63">
        <f>K1947+0</f>
        <v>79556.399999999994</v>
      </c>
    </row>
    <row r="1950" spans="1:29" ht="55" x14ac:dyDescent="0.25">
      <c r="A1950" s="54">
        <v>322</v>
      </c>
      <c r="B1950" s="54" t="str">
        <f>Source!F1121</f>
        <v>КА, п.149</v>
      </c>
      <c r="C1950" s="54" t="s">
        <v>2748</v>
      </c>
      <c r="D1950" s="55" t="str">
        <f>Source!H1121</f>
        <v>ШТ</v>
      </c>
      <c r="E1950" s="56">
        <f>Source!I1121</f>
        <v>6</v>
      </c>
      <c r="F1950" s="57">
        <f>Source!AL1121</f>
        <v>22.43</v>
      </c>
      <c r="G1950" s="58" t="s">
        <v>3</v>
      </c>
      <c r="H1950" s="56">
        <f>Source!AW1122</f>
        <v>1</v>
      </c>
      <c r="I1950" s="57">
        <f>Source!P1121</f>
        <v>134.58000000000001</v>
      </c>
      <c r="J1950" s="56">
        <f>IF(Source!BC1122&lt;&gt; 0, Source!BC1122, 1)</f>
        <v>9.84</v>
      </c>
      <c r="K1950" s="57">
        <f>Source!P1122</f>
        <v>1324.27</v>
      </c>
      <c r="Q1950">
        <f>Source!X1121</f>
        <v>0</v>
      </c>
      <c r="R1950">
        <f>Source!X1122</f>
        <v>0</v>
      </c>
      <c r="S1950">
        <f>Source!Y1121</f>
        <v>0</v>
      </c>
      <c r="T1950">
        <f>Source!Y1122</f>
        <v>0</v>
      </c>
      <c r="U1950">
        <f>ROUND((175/100)*ROUND(Source!R1121, 2), 2)</f>
        <v>0</v>
      </c>
      <c r="V1950">
        <f>ROUND((0/100)*ROUND(Source!R1122, 2), 2)</f>
        <v>0</v>
      </c>
      <c r="AC1950">
        <v>3</v>
      </c>
    </row>
    <row r="1951" spans="1:29" ht="14" x14ac:dyDescent="0.25">
      <c r="C1951" s="59" t="s">
        <v>2592</v>
      </c>
      <c r="H1951" s="60">
        <f>I1950+0</f>
        <v>134.58000000000001</v>
      </c>
      <c r="I1951" s="60"/>
      <c r="J1951" s="60">
        <f>K1950+0</f>
        <v>1324.27</v>
      </c>
      <c r="K1951" s="60"/>
      <c r="O1951" s="63">
        <f>I1950+0</f>
        <v>134.58000000000001</v>
      </c>
      <c r="P1951" s="63">
        <f>K1950+0</f>
        <v>1324.27</v>
      </c>
    </row>
    <row r="1953" spans="1:29" ht="55" x14ac:dyDescent="0.25">
      <c r="A1953" s="54">
        <v>323</v>
      </c>
      <c r="B1953" s="54" t="str">
        <f>Source!F1123</f>
        <v>КА, п.150</v>
      </c>
      <c r="C1953" s="54" t="s">
        <v>2749</v>
      </c>
      <c r="D1953" s="55" t="str">
        <f>Source!H1123</f>
        <v>ШТ</v>
      </c>
      <c r="E1953" s="56">
        <f>Source!I1123</f>
        <v>11</v>
      </c>
      <c r="F1953" s="57">
        <f>Source!AL1123</f>
        <v>43.5</v>
      </c>
      <c r="G1953" s="58" t="s">
        <v>3</v>
      </c>
      <c r="H1953" s="56">
        <f>Source!AW1124</f>
        <v>1</v>
      </c>
      <c r="I1953" s="57">
        <f>Source!P1123</f>
        <v>478.5</v>
      </c>
      <c r="J1953" s="56">
        <f>IF(Source!BC1124&lt;&gt; 0, Source!BC1124, 1)</f>
        <v>9.84</v>
      </c>
      <c r="K1953" s="57">
        <f>Source!P1124</f>
        <v>4708.4399999999996</v>
      </c>
      <c r="Q1953">
        <f>Source!X1123</f>
        <v>0</v>
      </c>
      <c r="R1953">
        <f>Source!X1124</f>
        <v>0</v>
      </c>
      <c r="S1953">
        <f>Source!Y1123</f>
        <v>0</v>
      </c>
      <c r="T1953">
        <f>Source!Y1124</f>
        <v>0</v>
      </c>
      <c r="U1953">
        <f>ROUND((175/100)*ROUND(Source!R1123, 2), 2)</f>
        <v>0</v>
      </c>
      <c r="V1953">
        <f>ROUND((0/100)*ROUND(Source!R1124, 2), 2)</f>
        <v>0</v>
      </c>
      <c r="AC1953">
        <v>3</v>
      </c>
    </row>
    <row r="1954" spans="1:29" ht="14" x14ac:dyDescent="0.25">
      <c r="C1954" s="59" t="s">
        <v>2592</v>
      </c>
      <c r="H1954" s="60">
        <f>I1953+0</f>
        <v>478.5</v>
      </c>
      <c r="I1954" s="60"/>
      <c r="J1954" s="60">
        <f>K1953+0</f>
        <v>4708.4399999999996</v>
      </c>
      <c r="K1954" s="60"/>
      <c r="O1954" s="63">
        <f>I1953+0</f>
        <v>478.5</v>
      </c>
      <c r="P1954" s="63">
        <f>K1953+0</f>
        <v>4708.4399999999996</v>
      </c>
    </row>
    <row r="1956" spans="1:29" ht="55" x14ac:dyDescent="0.25">
      <c r="A1956" s="54">
        <v>324</v>
      </c>
      <c r="B1956" s="54" t="str">
        <f>Source!F1125</f>
        <v>КА, п.151</v>
      </c>
      <c r="C1956" s="54" t="s">
        <v>2750</v>
      </c>
      <c r="D1956" s="55" t="str">
        <f>Source!H1125</f>
        <v>ШТ</v>
      </c>
      <c r="E1956" s="56">
        <f>Source!I1125</f>
        <v>50</v>
      </c>
      <c r="F1956" s="57">
        <f>Source!AL1125</f>
        <v>10.11</v>
      </c>
      <c r="G1956" s="58" t="s">
        <v>3</v>
      </c>
      <c r="H1956" s="56">
        <f>Source!AW1126</f>
        <v>1</v>
      </c>
      <c r="I1956" s="57">
        <f>Source!P1125</f>
        <v>505.5</v>
      </c>
      <c r="J1956" s="56">
        <f>IF(Source!BC1126&lt;&gt; 0, Source!BC1126, 1)</f>
        <v>9.84</v>
      </c>
      <c r="K1956" s="57">
        <f>Source!P1126</f>
        <v>4974.12</v>
      </c>
      <c r="Q1956">
        <f>Source!X1125</f>
        <v>0</v>
      </c>
      <c r="R1956">
        <f>Source!X1126</f>
        <v>0</v>
      </c>
      <c r="S1956">
        <f>Source!Y1125</f>
        <v>0</v>
      </c>
      <c r="T1956">
        <f>Source!Y1126</f>
        <v>0</v>
      </c>
      <c r="U1956">
        <f>ROUND((175/100)*ROUND(Source!R1125, 2), 2)</f>
        <v>0</v>
      </c>
      <c r="V1956">
        <f>ROUND((0/100)*ROUND(Source!R1126, 2), 2)</f>
        <v>0</v>
      </c>
      <c r="AC1956">
        <v>3</v>
      </c>
    </row>
    <row r="1957" spans="1:29" ht="14" x14ac:dyDescent="0.25">
      <c r="C1957" s="59" t="s">
        <v>2592</v>
      </c>
      <c r="H1957" s="60">
        <f>I1956+0</f>
        <v>505.5</v>
      </c>
      <c r="I1957" s="60"/>
      <c r="J1957" s="60">
        <f>K1956+0</f>
        <v>4974.12</v>
      </c>
      <c r="K1957" s="60"/>
      <c r="O1957" s="63">
        <f>I1956+0</f>
        <v>505.5</v>
      </c>
      <c r="P1957" s="63">
        <f>K1956+0</f>
        <v>4974.12</v>
      </c>
    </row>
    <row r="1960" spans="1:29" ht="14" x14ac:dyDescent="0.3">
      <c r="A1960" s="65" t="str">
        <f>CONCATENATE("Итого по разделу: ",IF(Source!G1128&lt;&gt;"Новый раздел", Source!G1128, ""))</f>
        <v>Итого по разделу: Молниезащита и заземление</v>
      </c>
      <c r="B1960" s="65"/>
      <c r="C1960" s="65"/>
      <c r="D1960" s="65"/>
      <c r="E1960" s="65"/>
      <c r="F1960" s="65"/>
      <c r="G1960" s="65"/>
      <c r="H1960" s="62">
        <f>SUM(O1900:O1959)</f>
        <v>92716.430000000008</v>
      </c>
      <c r="I1960" s="61"/>
      <c r="J1960" s="62">
        <f>SUM(P1900:P1959)</f>
        <v>1044688.6100000001</v>
      </c>
      <c r="K1960" s="61"/>
    </row>
    <row r="1961" spans="1:29" hidden="1" x14ac:dyDescent="0.25">
      <c r="A1961" t="s">
        <v>2596</v>
      </c>
      <c r="I1961">
        <f>SUM(W1900:W1960)</f>
        <v>0</v>
      </c>
      <c r="J1961">
        <f>SUM(X1900:X1960)</f>
        <v>0</v>
      </c>
    </row>
    <row r="1962" spans="1:29" hidden="1" x14ac:dyDescent="0.25">
      <c r="A1962" t="s">
        <v>2597</v>
      </c>
      <c r="I1962">
        <f>SUM(Y1900:Y1961)</f>
        <v>0</v>
      </c>
      <c r="J1962">
        <f>SUM(Z1900:Z1961)</f>
        <v>0</v>
      </c>
    </row>
    <row r="1964" spans="1:29" ht="16.5" x14ac:dyDescent="0.25">
      <c r="A1964" s="46" t="str">
        <f>CONCATENATE("Раздел: ",IF(Source!G1158&lt;&gt;"Новый раздел", Source!G1158, ""))</f>
        <v>Раздел: Система уравнивания потенциалов</v>
      </c>
      <c r="B1964" s="46"/>
      <c r="C1964" s="46"/>
      <c r="D1964" s="46"/>
      <c r="E1964" s="46"/>
      <c r="F1964" s="46"/>
      <c r="G1964" s="46"/>
      <c r="H1964" s="46"/>
      <c r="I1964" s="46"/>
      <c r="J1964" s="46"/>
      <c r="K1964" s="46"/>
    </row>
    <row r="1965" spans="1:29" ht="28" x14ac:dyDescent="0.25">
      <c r="A1965" s="47">
        <v>325</v>
      </c>
      <c r="B1965" s="47" t="str">
        <f>Source!F1162</f>
        <v>4.8-328-4</v>
      </c>
      <c r="C1965" s="47" t="s">
        <v>734</v>
      </c>
      <c r="D1965" s="49" t="str">
        <f>Source!H1162</f>
        <v>100 шт.</v>
      </c>
      <c r="E1965" s="48">
        <f>Source!I1162</f>
        <v>0.15</v>
      </c>
      <c r="F1965" s="51"/>
      <c r="G1965" s="50"/>
      <c r="H1965" s="48"/>
      <c r="I1965" s="51"/>
      <c r="J1965" s="48"/>
      <c r="K1965" s="51"/>
      <c r="Q1965">
        <f>Source!X1162</f>
        <v>243.19</v>
      </c>
      <c r="R1965">
        <f>Source!X1163</f>
        <v>13703.68</v>
      </c>
      <c r="S1965">
        <f>Source!Y1162</f>
        <v>127.86</v>
      </c>
      <c r="T1965">
        <f>Source!Y1163</f>
        <v>7205.03</v>
      </c>
      <c r="U1965">
        <f>ROUND((175/100)*ROUND(Source!R1162, 2), 2)</f>
        <v>0.09</v>
      </c>
      <c r="V1965">
        <f>ROUND((0/100)*ROUND(Source!R1163, 2), 2)</f>
        <v>0</v>
      </c>
      <c r="AC1965">
        <v>0</v>
      </c>
    </row>
    <row r="1966" spans="1:29" x14ac:dyDescent="0.25">
      <c r="C1966" s="64" t="str">
        <f>"Объем: "&amp;Source!I1162&amp;"=15/"&amp;"100"</f>
        <v>Объем: 0,15=15/100</v>
      </c>
    </row>
    <row r="1967" spans="1:29" ht="14.5" x14ac:dyDescent="0.25">
      <c r="A1967" s="47"/>
      <c r="B1967" s="47"/>
      <c r="C1967" s="47" t="s">
        <v>2581</v>
      </c>
      <c r="D1967" s="49"/>
      <c r="E1967" s="48"/>
      <c r="F1967" s="51">
        <f>Source!AO1162</f>
        <v>1330.06</v>
      </c>
      <c r="G1967" s="52" t="s">
        <v>231</v>
      </c>
      <c r="H1967" s="48">
        <f>Source!AV1163</f>
        <v>1.0469999999999999</v>
      </c>
      <c r="I1967" s="51">
        <f>Source!S1162</f>
        <v>250.66</v>
      </c>
      <c r="J1967" s="48">
        <f>IF(Source!BA1163&lt;&gt; 0, Source!BA1163, 1)</f>
        <v>56.35</v>
      </c>
      <c r="K1967" s="51">
        <f>Source!S1163</f>
        <v>14124.69</v>
      </c>
    </row>
    <row r="1968" spans="1:29" ht="14.5" x14ac:dyDescent="0.25">
      <c r="A1968" s="47"/>
      <c r="B1968" s="47"/>
      <c r="C1968" s="47" t="s">
        <v>2583</v>
      </c>
      <c r="D1968" s="49"/>
      <c r="E1968" s="48"/>
      <c r="F1968" s="51">
        <f>Source!AM1162</f>
        <v>3.56</v>
      </c>
      <c r="G1968" s="52" t="s">
        <v>231</v>
      </c>
      <c r="H1968" s="48">
        <f>Source!AV1163</f>
        <v>1.0469999999999999</v>
      </c>
      <c r="I1968" s="51">
        <f>Source!Q1162</f>
        <v>0.67</v>
      </c>
      <c r="J1968" s="48">
        <f>IF(Source!BB1163&lt;&gt; 0, Source!BB1163, 1)</f>
        <v>13.06</v>
      </c>
      <c r="K1968" s="51">
        <f>Source!Q1163</f>
        <v>8.75</v>
      </c>
    </row>
    <row r="1969" spans="1:29" ht="14.5" x14ac:dyDescent="0.25">
      <c r="A1969" s="47"/>
      <c r="B1969" s="47"/>
      <c r="C1969" s="47" t="s">
        <v>2584</v>
      </c>
      <c r="D1969" s="49"/>
      <c r="E1969" s="48"/>
      <c r="F1969" s="51">
        <f>Source!AN1162</f>
        <v>0.25</v>
      </c>
      <c r="G1969" s="52" t="s">
        <v>231</v>
      </c>
      <c r="H1969" s="48">
        <f>Source!AV1163</f>
        <v>1.0469999999999999</v>
      </c>
      <c r="I1969" s="53">
        <f>Source!R1162</f>
        <v>0.05</v>
      </c>
      <c r="J1969" s="48">
        <f>IF(Source!BS1163&lt;&gt; 0, Source!BS1163, 1)</f>
        <v>56.35</v>
      </c>
      <c r="K1969" s="53">
        <f>Source!R1163</f>
        <v>2.82</v>
      </c>
    </row>
    <row r="1970" spans="1:29" ht="14.5" x14ac:dyDescent="0.25">
      <c r="A1970" s="47"/>
      <c r="B1970" s="47"/>
      <c r="C1970" s="47" t="s">
        <v>2594</v>
      </c>
      <c r="D1970" s="49"/>
      <c r="E1970" s="48"/>
      <c r="F1970" s="51">
        <f>Source!AL1162</f>
        <v>1.28</v>
      </c>
      <c r="G1970" s="52" t="s">
        <v>3</v>
      </c>
      <c r="H1970" s="48">
        <f>Source!AW1163</f>
        <v>1</v>
      </c>
      <c r="I1970" s="51">
        <f>Source!P1162</f>
        <v>0.19</v>
      </c>
      <c r="J1970" s="48">
        <f>IF(Source!BC1163&lt;&gt; 0, Source!BC1163, 1)</f>
        <v>4.9400000000000004</v>
      </c>
      <c r="K1970" s="51">
        <f>Source!P1163</f>
        <v>0.94</v>
      </c>
    </row>
    <row r="1971" spans="1:29" ht="14.5" x14ac:dyDescent="0.25">
      <c r="A1971" s="47"/>
      <c r="B1971" s="47"/>
      <c r="C1971" s="47" t="s">
        <v>2585</v>
      </c>
      <c r="D1971" s="49" t="s">
        <v>2586</v>
      </c>
      <c r="E1971" s="48">
        <f>Source!BZ1163</f>
        <v>97</v>
      </c>
      <c r="F1971" s="51"/>
      <c r="G1971" s="50"/>
      <c r="H1971" s="48"/>
      <c r="I1971" s="51">
        <f>SUM(Q1965:Q1970)</f>
        <v>243.19</v>
      </c>
      <c r="J1971" s="48">
        <f>Source!AT1163</f>
        <v>97</v>
      </c>
      <c r="K1971" s="51">
        <f>SUM(R1965:R1970)</f>
        <v>13703.68</v>
      </c>
    </row>
    <row r="1972" spans="1:29" ht="14.5" x14ac:dyDescent="0.25">
      <c r="A1972" s="47"/>
      <c r="B1972" s="47"/>
      <c r="C1972" s="47" t="s">
        <v>2587</v>
      </c>
      <c r="D1972" s="49" t="s">
        <v>2586</v>
      </c>
      <c r="E1972" s="48">
        <f>Source!CA1163</f>
        <v>51</v>
      </c>
      <c r="F1972" s="51"/>
      <c r="G1972" s="50"/>
      <c r="H1972" s="48"/>
      <c r="I1972" s="51">
        <f>SUM(S1965:S1971)</f>
        <v>127.86</v>
      </c>
      <c r="J1972" s="48">
        <f>Source!AU1163</f>
        <v>51</v>
      </c>
      <c r="K1972" s="51">
        <f>SUM(T1965:T1971)</f>
        <v>7205.03</v>
      </c>
    </row>
    <row r="1973" spans="1:29" ht="14.5" x14ac:dyDescent="0.25">
      <c r="A1973" s="54"/>
      <c r="B1973" s="54"/>
      <c r="C1973" s="54" t="s">
        <v>2588</v>
      </c>
      <c r="D1973" s="55" t="s">
        <v>2589</v>
      </c>
      <c r="E1973" s="56">
        <f>Source!AQ1162</f>
        <v>94.89</v>
      </c>
      <c r="F1973" s="57"/>
      <c r="G1973" s="58" t="s">
        <v>231</v>
      </c>
      <c r="H1973" s="56">
        <f>Source!AV1163</f>
        <v>1.0469999999999999</v>
      </c>
      <c r="I1973" s="57">
        <f>Source!U1162</f>
        <v>17.882969399999997</v>
      </c>
      <c r="J1973" s="56"/>
      <c r="K1973" s="57"/>
    </row>
    <row r="1974" spans="1:29" ht="14" x14ac:dyDescent="0.25">
      <c r="C1974" s="59" t="s">
        <v>2590</v>
      </c>
      <c r="H1974" s="60">
        <f>I1967+I1968+I1970+I1971+I1972+0-0-0</f>
        <v>622.56999999999994</v>
      </c>
      <c r="I1974" s="60"/>
      <c r="J1974" s="60">
        <f>K1967+K1968+K1970+K1971+K1972+0-0-0</f>
        <v>35043.090000000004</v>
      </c>
      <c r="K1974" s="60"/>
    </row>
    <row r="1975" spans="1:29" ht="14" hidden="1" x14ac:dyDescent="0.25">
      <c r="C1975" s="59" t="s">
        <v>2591</v>
      </c>
      <c r="H1975" s="62">
        <f>0+0</f>
        <v>0</v>
      </c>
      <c r="I1975" s="62"/>
      <c r="J1975" s="62">
        <f>0+0</f>
        <v>0</v>
      </c>
      <c r="K1975" s="62"/>
    </row>
    <row r="1976" spans="1:29" ht="14" x14ac:dyDescent="0.25">
      <c r="C1976" s="59" t="s">
        <v>2592</v>
      </c>
      <c r="H1976" s="62">
        <f>I1967+I1968+I1970+I1971+I1972+0</f>
        <v>622.56999999999994</v>
      </c>
      <c r="I1976" s="62"/>
      <c r="J1976" s="62">
        <f>K1967+K1968+K1970+K1971+K1972+0</f>
        <v>35043.090000000004</v>
      </c>
      <c r="K1976" s="62"/>
      <c r="O1976" s="63">
        <f>I1967+I1968+I1970+I1971+I1972+0</f>
        <v>622.56999999999994</v>
      </c>
      <c r="P1976" s="63">
        <f>K1967+K1968+K1970+K1971+K1972+0</f>
        <v>35043.090000000004</v>
      </c>
    </row>
    <row r="1978" spans="1:29" ht="41" x14ac:dyDescent="0.25">
      <c r="A1978" s="54">
        <v>326</v>
      </c>
      <c r="B1978" s="54" t="str">
        <f>Source!F1164</f>
        <v>КА, п.152</v>
      </c>
      <c r="C1978" s="54" t="s">
        <v>2751</v>
      </c>
      <c r="D1978" s="55" t="str">
        <f>Source!H1164</f>
        <v>ШТ</v>
      </c>
      <c r="E1978" s="56">
        <f>Source!I1164</f>
        <v>15</v>
      </c>
      <c r="F1978" s="57">
        <f>Source!AL1164</f>
        <v>28.89</v>
      </c>
      <c r="G1978" s="58" t="s">
        <v>3</v>
      </c>
      <c r="H1978" s="56">
        <f>Source!AW1165</f>
        <v>1</v>
      </c>
      <c r="I1978" s="57">
        <f>Source!P1164</f>
        <v>433.35</v>
      </c>
      <c r="J1978" s="56">
        <f>IF(Source!BC1165&lt;&gt; 0, Source!BC1165, 1)</f>
        <v>9.84</v>
      </c>
      <c r="K1978" s="57">
        <f>Source!P1165</f>
        <v>4264.16</v>
      </c>
      <c r="Q1978">
        <f>Source!X1164</f>
        <v>0</v>
      </c>
      <c r="R1978">
        <f>Source!X1165</f>
        <v>0</v>
      </c>
      <c r="S1978">
        <f>Source!Y1164</f>
        <v>0</v>
      </c>
      <c r="T1978">
        <f>Source!Y1165</f>
        <v>0</v>
      </c>
      <c r="U1978">
        <f>ROUND((175/100)*ROUND(Source!R1164, 2), 2)</f>
        <v>0</v>
      </c>
      <c r="V1978">
        <f>ROUND((0/100)*ROUND(Source!R1165, 2), 2)</f>
        <v>0</v>
      </c>
      <c r="AC1978">
        <v>3</v>
      </c>
    </row>
    <row r="1979" spans="1:29" ht="14" x14ac:dyDescent="0.25">
      <c r="C1979" s="59" t="s">
        <v>2592</v>
      </c>
      <c r="H1979" s="60">
        <f>I1978+0</f>
        <v>433.35</v>
      </c>
      <c r="I1979" s="60"/>
      <c r="J1979" s="60">
        <f>K1978+0</f>
        <v>4264.16</v>
      </c>
      <c r="K1979" s="60"/>
      <c r="O1979" s="63">
        <f>I1978+0</f>
        <v>433.35</v>
      </c>
      <c r="P1979" s="63">
        <f>K1978+0</f>
        <v>4264.16</v>
      </c>
    </row>
    <row r="1981" spans="1:29" ht="29" x14ac:dyDescent="0.25">
      <c r="A1981" s="47">
        <v>327</v>
      </c>
      <c r="B1981" s="47" t="str">
        <f>Source!F1166</f>
        <v>4.8-168-2</v>
      </c>
      <c r="C1981" s="47" t="s">
        <v>1351</v>
      </c>
      <c r="D1981" s="49" t="str">
        <f>Source!H1166</f>
        <v>100 М ТРАССЫ</v>
      </c>
      <c r="E1981" s="48">
        <f>Source!I1166</f>
        <v>10</v>
      </c>
      <c r="F1981" s="51"/>
      <c r="G1981" s="50"/>
      <c r="H1981" s="48"/>
      <c r="I1981" s="51"/>
      <c r="J1981" s="48"/>
      <c r="K1981" s="51"/>
      <c r="Q1981">
        <f>Source!X1166</f>
        <v>5455.92</v>
      </c>
      <c r="R1981">
        <f>Source!X1167</f>
        <v>307441.09999999998</v>
      </c>
      <c r="S1981">
        <f>Source!Y1166</f>
        <v>2868.58</v>
      </c>
      <c r="T1981">
        <f>Source!Y1167</f>
        <v>161644.29</v>
      </c>
      <c r="U1981">
        <f>ROUND((175/100)*ROUND(Source!R1166, 2), 2)</f>
        <v>91.47</v>
      </c>
      <c r="V1981">
        <f>ROUND((0/100)*ROUND(Source!R1167, 2), 2)</f>
        <v>0</v>
      </c>
      <c r="AC1981">
        <v>0</v>
      </c>
    </row>
    <row r="1982" spans="1:29" x14ac:dyDescent="0.25">
      <c r="C1982" s="64" t="str">
        <f>"Объем: "&amp;Source!I1166&amp;"=(400+"&amp;"150+"&amp;"450)/"&amp;"100"</f>
        <v>Объем: 10=(400+150+450)/100</v>
      </c>
    </row>
    <row r="1983" spans="1:29" ht="14.5" x14ac:dyDescent="0.25">
      <c r="A1983" s="47"/>
      <c r="B1983" s="47"/>
      <c r="C1983" s="47" t="s">
        <v>2581</v>
      </c>
      <c r="D1983" s="49"/>
      <c r="E1983" s="48"/>
      <c r="F1983" s="51">
        <f>Source!AO1166</f>
        <v>443.52</v>
      </c>
      <c r="G1983" s="52" t="s">
        <v>231</v>
      </c>
      <c r="H1983" s="48">
        <f>Source!AV1167</f>
        <v>1.0469999999999999</v>
      </c>
      <c r="I1983" s="51">
        <f>Source!S1166</f>
        <v>5572.39</v>
      </c>
      <c r="J1983" s="48">
        <f>IF(Source!BA1167&lt;&gt; 0, Source!BA1167, 1)</f>
        <v>56.35</v>
      </c>
      <c r="K1983" s="51">
        <f>Source!S1167</f>
        <v>314004.18</v>
      </c>
    </row>
    <row r="1984" spans="1:29" ht="14.5" x14ac:dyDescent="0.25">
      <c r="A1984" s="47"/>
      <c r="B1984" s="47"/>
      <c r="C1984" s="47" t="s">
        <v>2583</v>
      </c>
      <c r="D1984" s="49"/>
      <c r="E1984" s="48"/>
      <c r="F1984" s="51">
        <f>Source!AM1166</f>
        <v>69.540000000000006</v>
      </c>
      <c r="G1984" s="52" t="s">
        <v>231</v>
      </c>
      <c r="H1984" s="48">
        <f>Source!AV1167</f>
        <v>1.0469999999999999</v>
      </c>
      <c r="I1984" s="51">
        <f>Source!Q1166</f>
        <v>873.7</v>
      </c>
      <c r="J1984" s="48">
        <f>IF(Source!BB1167&lt;&gt; 0, Source!BB1167, 1)</f>
        <v>14.64</v>
      </c>
      <c r="K1984" s="51">
        <f>Source!Q1167</f>
        <v>12790.97</v>
      </c>
    </row>
    <row r="1985" spans="1:29" ht="14.5" x14ac:dyDescent="0.25">
      <c r="A1985" s="47"/>
      <c r="B1985" s="47"/>
      <c r="C1985" s="47" t="s">
        <v>2584</v>
      </c>
      <c r="D1985" s="49"/>
      <c r="E1985" s="48"/>
      <c r="F1985" s="51">
        <f>Source!AN1166</f>
        <v>4.16</v>
      </c>
      <c r="G1985" s="52" t="s">
        <v>231</v>
      </c>
      <c r="H1985" s="48">
        <f>Source!AV1167</f>
        <v>1.0469999999999999</v>
      </c>
      <c r="I1985" s="53">
        <f>Source!R1166</f>
        <v>52.27</v>
      </c>
      <c r="J1985" s="48">
        <f>IF(Source!BS1167&lt;&gt; 0, Source!BS1167, 1)</f>
        <v>56.35</v>
      </c>
      <c r="K1985" s="53">
        <f>Source!R1167</f>
        <v>2945.41</v>
      </c>
    </row>
    <row r="1986" spans="1:29" ht="14.5" x14ac:dyDescent="0.25">
      <c r="A1986" s="47"/>
      <c r="B1986" s="47"/>
      <c r="C1986" s="47" t="s">
        <v>2594</v>
      </c>
      <c r="D1986" s="49"/>
      <c r="E1986" s="48"/>
      <c r="F1986" s="51">
        <f>Source!AL1166</f>
        <v>802.08</v>
      </c>
      <c r="G1986" s="52" t="s">
        <v>3</v>
      </c>
      <c r="H1986" s="48">
        <f>Source!AW1167</f>
        <v>1</v>
      </c>
      <c r="I1986" s="51">
        <f>Source!P1166</f>
        <v>8020.8</v>
      </c>
      <c r="J1986" s="48">
        <f>IF(Source!BC1167&lt;&gt; 0, Source!BC1167, 1)</f>
        <v>7.26</v>
      </c>
      <c r="K1986" s="51">
        <f>Source!P1167</f>
        <v>58231.01</v>
      </c>
    </row>
    <row r="1987" spans="1:29" ht="42" x14ac:dyDescent="0.25">
      <c r="A1987" s="47" t="s">
        <v>1352</v>
      </c>
      <c r="B1987" s="47" t="str">
        <f>Source!F1168</f>
        <v>1.21-5-872</v>
      </c>
      <c r="C1987" s="47" t="s">
        <v>1354</v>
      </c>
      <c r="D1987" s="49" t="str">
        <f>Source!H1168</f>
        <v>1000 шт.</v>
      </c>
      <c r="E1987" s="48">
        <f>Source!I1168</f>
        <v>2.2000000000000002</v>
      </c>
      <c r="F1987" s="51">
        <f>Source!AK1168</f>
        <v>919.92</v>
      </c>
      <c r="G1987" s="52" t="s">
        <v>3</v>
      </c>
      <c r="H1987" s="48">
        <f>Source!AW1169</f>
        <v>1</v>
      </c>
      <c r="I1987" s="51">
        <f>Source!O1168</f>
        <v>2023.82</v>
      </c>
      <c r="J1987" s="48">
        <f>IF(Source!BC1169&lt;&gt; 0, Source!BC1169, 1)</f>
        <v>2.54</v>
      </c>
      <c r="K1987" s="51">
        <f>Source!O1169</f>
        <v>5140.5</v>
      </c>
      <c r="Q1987">
        <f>Source!X1168</f>
        <v>0</v>
      </c>
      <c r="R1987">
        <f>Source!X1169</f>
        <v>0</v>
      </c>
      <c r="S1987">
        <f>Source!Y1168</f>
        <v>0</v>
      </c>
      <c r="T1987">
        <f>Source!Y1169</f>
        <v>0</v>
      </c>
      <c r="U1987">
        <f>ROUND((175/100)*ROUND(Source!R1168, 2), 2)</f>
        <v>0</v>
      </c>
      <c r="V1987">
        <f>ROUND((0/100)*ROUND(Source!R1169, 2), 2)</f>
        <v>0</v>
      </c>
      <c r="AC1987">
        <v>3</v>
      </c>
    </row>
    <row r="1988" spans="1:29" ht="14.5" x14ac:dyDescent="0.25">
      <c r="A1988" s="47"/>
      <c r="B1988" s="47"/>
      <c r="C1988" s="47" t="s">
        <v>2585</v>
      </c>
      <c r="D1988" s="49" t="s">
        <v>2586</v>
      </c>
      <c r="E1988" s="48">
        <f>Source!BZ1167</f>
        <v>97</v>
      </c>
      <c r="F1988" s="51"/>
      <c r="G1988" s="50"/>
      <c r="H1988" s="48"/>
      <c r="I1988" s="51">
        <f>SUM(Q1981:Q1987)</f>
        <v>5455.92</v>
      </c>
      <c r="J1988" s="48">
        <f>Source!AT1167</f>
        <v>97</v>
      </c>
      <c r="K1988" s="51">
        <f>SUM(R1981:R1987)</f>
        <v>307441.09999999998</v>
      </c>
    </row>
    <row r="1989" spans="1:29" ht="14.5" x14ac:dyDescent="0.25">
      <c r="A1989" s="47"/>
      <c r="B1989" s="47"/>
      <c r="C1989" s="47" t="s">
        <v>2587</v>
      </c>
      <c r="D1989" s="49" t="s">
        <v>2586</v>
      </c>
      <c r="E1989" s="48">
        <f>Source!CA1167</f>
        <v>51</v>
      </c>
      <c r="F1989" s="51"/>
      <c r="G1989" s="50"/>
      <c r="H1989" s="48"/>
      <c r="I1989" s="51">
        <f>SUM(S1981:S1988)</f>
        <v>2868.58</v>
      </c>
      <c r="J1989" s="48">
        <f>Source!AU1167</f>
        <v>51</v>
      </c>
      <c r="K1989" s="51">
        <f>SUM(T1981:T1988)</f>
        <v>161644.29</v>
      </c>
    </row>
    <row r="1990" spans="1:29" ht="14.5" x14ac:dyDescent="0.25">
      <c r="A1990" s="54"/>
      <c r="B1990" s="54"/>
      <c r="C1990" s="54" t="s">
        <v>2588</v>
      </c>
      <c r="D1990" s="55" t="s">
        <v>2589</v>
      </c>
      <c r="E1990" s="56">
        <f>Source!AQ1166</f>
        <v>36</v>
      </c>
      <c r="F1990" s="57"/>
      <c r="G1990" s="58" t="s">
        <v>231</v>
      </c>
      <c r="H1990" s="56">
        <f>Source!AV1167</f>
        <v>1.0469999999999999</v>
      </c>
      <c r="I1990" s="57">
        <f>Source!U1166</f>
        <v>452.30399999999997</v>
      </c>
      <c r="J1990" s="56"/>
      <c r="K1990" s="57"/>
    </row>
    <row r="1991" spans="1:29" ht="14" x14ac:dyDescent="0.25">
      <c r="C1991" s="59" t="s">
        <v>2590</v>
      </c>
      <c r="H1991" s="60">
        <f>I1983+I1984+I1986+I1988+I1989+SUM(I1987:I1987)-SUMIF(AC1987:AC1987, 5, I1987:I1987)-SUMIF(AC1987:AC1987, 6, I1987:I1987)</f>
        <v>24815.21</v>
      </c>
      <c r="I1991" s="60"/>
      <c r="J1991" s="60">
        <f>K1983+K1984+K1986+K1988+K1989+SUM(K1987:K1987)-SUMIF(AC1987:AC1987, 5, K1987:K1987)-SUMIF(AC1987:AC1987, 6, K1987:K1987)</f>
        <v>859252.05</v>
      </c>
      <c r="K1991" s="60"/>
    </row>
    <row r="1992" spans="1:29" ht="14" hidden="1" x14ac:dyDescent="0.25">
      <c r="C1992" s="59" t="s">
        <v>2591</v>
      </c>
      <c r="H1992" s="62">
        <f>SUMIF(AC1987:AC1987, 5, I1987:I1987)+SUMIF(AC1987:AC1987, 6, I1987:I1987)</f>
        <v>0</v>
      </c>
      <c r="I1992" s="62"/>
      <c r="J1992" s="62">
        <f>SUMIF(AC1987:AC1987, 5, K1987:K1987)+SUMIF(AC1987:AC1987, 6, K1987:K1987)</f>
        <v>0</v>
      </c>
      <c r="K1992" s="62"/>
    </row>
    <row r="1993" spans="1:29" ht="14" x14ac:dyDescent="0.25">
      <c r="C1993" s="59" t="s">
        <v>2592</v>
      </c>
      <c r="H1993" s="62">
        <f>I1983+I1984+I1986+I1988+I1989+SUM(I1987:I1987)</f>
        <v>24815.21</v>
      </c>
      <c r="I1993" s="62"/>
      <c r="J1993" s="62">
        <f>K1983+K1984+K1986+K1988+K1989+SUM(K1987:K1987)</f>
        <v>859252.05</v>
      </c>
      <c r="K1993" s="62"/>
      <c r="O1993" s="63">
        <f>I1983+I1984+I1986+I1988+I1989+SUM(I1987:I1987)</f>
        <v>24815.21</v>
      </c>
      <c r="P1993" s="63">
        <f>K1983+K1984+K1986+K1988+K1989+SUM(K1987:K1987)</f>
        <v>859252.05</v>
      </c>
    </row>
    <row r="1995" spans="1:29" ht="27" x14ac:dyDescent="0.25">
      <c r="A1995" s="47">
        <v>328</v>
      </c>
      <c r="B1995" s="47" t="str">
        <f>Source!F1170</f>
        <v>КА, п.153</v>
      </c>
      <c r="C1995" s="47" t="s">
        <v>2752</v>
      </c>
      <c r="D1995" s="49" t="str">
        <f>Source!H1170</f>
        <v>м</v>
      </c>
      <c r="E1995" s="48">
        <f>Source!I1170</f>
        <v>408</v>
      </c>
      <c r="F1995" s="51">
        <f>Source!AL1170</f>
        <v>5.45</v>
      </c>
      <c r="G1995" s="52" t="s">
        <v>3</v>
      </c>
      <c r="H1995" s="48">
        <f>Source!AW1171</f>
        <v>1</v>
      </c>
      <c r="I1995" s="51">
        <f>Source!P1170</f>
        <v>2223.6</v>
      </c>
      <c r="J1995" s="48">
        <f>IF(Source!BC1171&lt;&gt; 0, Source!BC1171, 1)</f>
        <v>9.84</v>
      </c>
      <c r="K1995" s="51">
        <f>Source!P1171</f>
        <v>21880.22</v>
      </c>
      <c r="Q1995">
        <f>Source!X1170</f>
        <v>0</v>
      </c>
      <c r="R1995">
        <f>Source!X1171</f>
        <v>0</v>
      </c>
      <c r="S1995">
        <f>Source!Y1170</f>
        <v>0</v>
      </c>
      <c r="T1995">
        <f>Source!Y1171</f>
        <v>0</v>
      </c>
      <c r="U1995">
        <f>ROUND((175/100)*ROUND(Source!R1170, 2), 2)</f>
        <v>0</v>
      </c>
      <c r="V1995">
        <f>ROUND((0/100)*ROUND(Source!R1171, 2), 2)</f>
        <v>0</v>
      </c>
      <c r="AC1995">
        <v>3</v>
      </c>
    </row>
    <row r="1996" spans="1:29" x14ac:dyDescent="0.25">
      <c r="A1996" s="79"/>
      <c r="B1996" s="79"/>
      <c r="C1996" s="80" t="str">
        <f>"Объем: "&amp;Source!I1170&amp;"=400*"&amp;"1,02"</f>
        <v>Объем: 408=400*1,02</v>
      </c>
      <c r="D1996" s="79"/>
      <c r="E1996" s="79"/>
      <c r="F1996" s="79"/>
      <c r="G1996" s="79"/>
      <c r="H1996" s="79"/>
      <c r="I1996" s="79"/>
      <c r="J1996" s="79"/>
      <c r="K1996" s="79"/>
    </row>
    <row r="1997" spans="1:29" ht="14" x14ac:dyDescent="0.25">
      <c r="C1997" s="59" t="s">
        <v>2592</v>
      </c>
      <c r="H1997" s="60">
        <f>I1995+0</f>
        <v>2223.6</v>
      </c>
      <c r="I1997" s="60"/>
      <c r="J1997" s="60">
        <f>K1995+0</f>
        <v>21880.22</v>
      </c>
      <c r="K1997" s="60"/>
      <c r="O1997" s="63">
        <f>I1995+0</f>
        <v>2223.6</v>
      </c>
      <c r="P1997" s="63">
        <f>K1995+0</f>
        <v>21880.22</v>
      </c>
    </row>
    <row r="1999" spans="1:29" ht="27" x14ac:dyDescent="0.25">
      <c r="A1999" s="47">
        <v>329</v>
      </c>
      <c r="B1999" s="47" t="str">
        <f>Source!F1172</f>
        <v>КА, п.154</v>
      </c>
      <c r="C1999" s="47" t="s">
        <v>2753</v>
      </c>
      <c r="D1999" s="49" t="str">
        <f>Source!H1172</f>
        <v>м</v>
      </c>
      <c r="E1999" s="48">
        <f>Source!I1172</f>
        <v>153</v>
      </c>
      <c r="F1999" s="51">
        <f>Source!AL1172</f>
        <v>8.32</v>
      </c>
      <c r="G1999" s="52" t="s">
        <v>3</v>
      </c>
      <c r="H1999" s="48">
        <f>Source!AW1173</f>
        <v>1</v>
      </c>
      <c r="I1999" s="51">
        <f>Source!P1172</f>
        <v>1272.96</v>
      </c>
      <c r="J1999" s="48">
        <f>IF(Source!BC1173&lt;&gt; 0, Source!BC1173, 1)</f>
        <v>9.84</v>
      </c>
      <c r="K1999" s="51">
        <f>Source!P1173</f>
        <v>12525.93</v>
      </c>
      <c r="Q1999">
        <f>Source!X1172</f>
        <v>0</v>
      </c>
      <c r="R1999">
        <f>Source!X1173</f>
        <v>0</v>
      </c>
      <c r="S1999">
        <f>Source!Y1172</f>
        <v>0</v>
      </c>
      <c r="T1999">
        <f>Source!Y1173</f>
        <v>0</v>
      </c>
      <c r="U1999">
        <f>ROUND((175/100)*ROUND(Source!R1172, 2), 2)</f>
        <v>0</v>
      </c>
      <c r="V1999">
        <f>ROUND((0/100)*ROUND(Source!R1173, 2), 2)</f>
        <v>0</v>
      </c>
      <c r="AC1999">
        <v>3</v>
      </c>
    </row>
    <row r="2000" spans="1:29" x14ac:dyDescent="0.25">
      <c r="A2000" s="79"/>
      <c r="B2000" s="79"/>
      <c r="C2000" s="80" t="str">
        <f>"Объем: "&amp;Source!I1172&amp;"=150*"&amp;"1,02"</f>
        <v>Объем: 153=150*1,02</v>
      </c>
      <c r="D2000" s="79"/>
      <c r="E2000" s="79"/>
      <c r="F2000" s="79"/>
      <c r="G2000" s="79"/>
      <c r="H2000" s="79"/>
      <c r="I2000" s="79"/>
      <c r="J2000" s="79"/>
      <c r="K2000" s="79"/>
    </row>
    <row r="2001" spans="1:29" ht="14" x14ac:dyDescent="0.25">
      <c r="C2001" s="59" t="s">
        <v>2592</v>
      </c>
      <c r="H2001" s="60">
        <f>I1999+0</f>
        <v>1272.96</v>
      </c>
      <c r="I2001" s="60"/>
      <c r="J2001" s="60">
        <f>K1999+0</f>
        <v>12525.93</v>
      </c>
      <c r="K2001" s="60"/>
      <c r="O2001" s="63">
        <f>I1999+0</f>
        <v>1272.96</v>
      </c>
      <c r="P2001" s="63">
        <f>K1999+0</f>
        <v>12525.93</v>
      </c>
    </row>
    <row r="2003" spans="1:29" ht="41" x14ac:dyDescent="0.25">
      <c r="A2003" s="47">
        <v>330</v>
      </c>
      <c r="B2003" s="47" t="str">
        <f>Source!F1174</f>
        <v>КА, п.155</v>
      </c>
      <c r="C2003" s="47" t="s">
        <v>2754</v>
      </c>
      <c r="D2003" s="49" t="str">
        <f>Source!H1174</f>
        <v>м</v>
      </c>
      <c r="E2003" s="48">
        <f>Source!I1174</f>
        <v>459</v>
      </c>
      <c r="F2003" s="51">
        <f>Source!AL1174</f>
        <v>30.32</v>
      </c>
      <c r="G2003" s="52" t="s">
        <v>3</v>
      </c>
      <c r="H2003" s="48">
        <f>Source!AW1175</f>
        <v>1</v>
      </c>
      <c r="I2003" s="51">
        <f>Source!P1174</f>
        <v>13916.88</v>
      </c>
      <c r="J2003" s="48">
        <f>IF(Source!BC1175&lt;&gt; 0, Source!BC1175, 1)</f>
        <v>9.84</v>
      </c>
      <c r="K2003" s="51">
        <f>Source!P1175</f>
        <v>136942.1</v>
      </c>
      <c r="Q2003">
        <f>Source!X1174</f>
        <v>0</v>
      </c>
      <c r="R2003">
        <f>Source!X1175</f>
        <v>0</v>
      </c>
      <c r="S2003">
        <f>Source!Y1174</f>
        <v>0</v>
      </c>
      <c r="T2003">
        <f>Source!Y1175</f>
        <v>0</v>
      </c>
      <c r="U2003">
        <f>ROUND((175/100)*ROUND(Source!R1174, 2), 2)</f>
        <v>0</v>
      </c>
      <c r="V2003">
        <f>ROUND((0/100)*ROUND(Source!R1175, 2), 2)</f>
        <v>0</v>
      </c>
      <c r="AC2003">
        <v>3</v>
      </c>
    </row>
    <row r="2004" spans="1:29" x14ac:dyDescent="0.25">
      <c r="A2004" s="79"/>
      <c r="B2004" s="79"/>
      <c r="C2004" s="80" t="str">
        <f>"Объем: "&amp;Source!I1174&amp;"=450*"&amp;"1,02"</f>
        <v>Объем: 459=450*1,02</v>
      </c>
      <c r="D2004" s="79"/>
      <c r="E2004" s="79"/>
      <c r="F2004" s="79"/>
      <c r="G2004" s="79"/>
      <c r="H2004" s="79"/>
      <c r="I2004" s="79"/>
      <c r="J2004" s="79"/>
      <c r="K2004" s="79"/>
    </row>
    <row r="2005" spans="1:29" ht="14" x14ac:dyDescent="0.25">
      <c r="C2005" s="59" t="s">
        <v>2592</v>
      </c>
      <c r="H2005" s="60">
        <f>I2003+0</f>
        <v>13916.88</v>
      </c>
      <c r="I2005" s="60"/>
      <c r="J2005" s="60">
        <f>K2003+0</f>
        <v>136942.1</v>
      </c>
      <c r="K2005" s="60"/>
      <c r="O2005" s="63">
        <f>I2003+0</f>
        <v>13916.88</v>
      </c>
      <c r="P2005" s="63">
        <f>K2003+0</f>
        <v>136942.1</v>
      </c>
    </row>
    <row r="2007" spans="1:29" ht="70" x14ac:dyDescent="0.25">
      <c r="A2007" s="47">
        <v>331</v>
      </c>
      <c r="B2007" s="47" t="str">
        <f>Source!F1176</f>
        <v>4.11-23-1</v>
      </c>
      <c r="C2007" s="47" t="s">
        <v>996</v>
      </c>
      <c r="D2007" s="49" t="str">
        <f>Source!H1176</f>
        <v>100 концов</v>
      </c>
      <c r="E2007" s="48">
        <f>Source!I1176</f>
        <v>0.4</v>
      </c>
      <c r="F2007" s="51"/>
      <c r="G2007" s="50"/>
      <c r="H2007" s="48"/>
      <c r="I2007" s="51"/>
      <c r="J2007" s="48"/>
      <c r="K2007" s="51"/>
      <c r="Q2007">
        <f>Source!X1176</f>
        <v>67.37</v>
      </c>
      <c r="R2007">
        <f>Source!X1177</f>
        <v>3796.02</v>
      </c>
      <c r="S2007">
        <f>Source!Y1176</f>
        <v>34.43</v>
      </c>
      <c r="T2007">
        <f>Source!Y1177</f>
        <v>1940.19</v>
      </c>
      <c r="U2007">
        <f>ROUND((175/100)*ROUND(Source!R1176, 2), 2)</f>
        <v>0</v>
      </c>
      <c r="V2007">
        <f>ROUND((0/100)*ROUND(Source!R1177, 2), 2)</f>
        <v>0</v>
      </c>
      <c r="AC2007">
        <v>0</v>
      </c>
    </row>
    <row r="2008" spans="1:29" x14ac:dyDescent="0.25">
      <c r="C2008" s="64" t="str">
        <f>"Объем: "&amp;Source!I1176&amp;"=(20+"&amp;"20)/"&amp;"100"</f>
        <v>Объем: 0,4=(20+20)/100</v>
      </c>
    </row>
    <row r="2009" spans="1:29" ht="14.5" x14ac:dyDescent="0.25">
      <c r="A2009" s="47"/>
      <c r="B2009" s="47"/>
      <c r="C2009" s="47" t="s">
        <v>2581</v>
      </c>
      <c r="D2009" s="49"/>
      <c r="E2009" s="48"/>
      <c r="F2009" s="51">
        <f>Source!AO1176</f>
        <v>148.93</v>
      </c>
      <c r="G2009" s="52" t="s">
        <v>231</v>
      </c>
      <c r="H2009" s="48">
        <f>Source!AV1177</f>
        <v>1.0469999999999999</v>
      </c>
      <c r="I2009" s="51">
        <f>Source!S1176</f>
        <v>74.849999999999994</v>
      </c>
      <c r="J2009" s="48">
        <f>IF(Source!BA1177&lt;&gt; 0, Source!BA1177, 1)</f>
        <v>56.35</v>
      </c>
      <c r="K2009" s="51">
        <f>Source!S1177</f>
        <v>4217.8</v>
      </c>
    </row>
    <row r="2010" spans="1:29" ht="14.5" x14ac:dyDescent="0.25">
      <c r="A2010" s="47"/>
      <c r="B2010" s="47"/>
      <c r="C2010" s="47" t="s">
        <v>2594</v>
      </c>
      <c r="D2010" s="49"/>
      <c r="E2010" s="48"/>
      <c r="F2010" s="51">
        <f>Source!AL1176</f>
        <v>14.81</v>
      </c>
      <c r="G2010" s="52" t="s">
        <v>3</v>
      </c>
      <c r="H2010" s="48">
        <f>Source!AW1177</f>
        <v>1</v>
      </c>
      <c r="I2010" s="51">
        <f>Source!P1176</f>
        <v>5.92</v>
      </c>
      <c r="J2010" s="48">
        <f>IF(Source!BC1177&lt;&gt; 0, Source!BC1177, 1)</f>
        <v>21.64</v>
      </c>
      <c r="K2010" s="51">
        <f>Source!P1177</f>
        <v>128.11000000000001</v>
      </c>
    </row>
    <row r="2011" spans="1:29" ht="14.5" x14ac:dyDescent="0.25">
      <c r="A2011" s="47"/>
      <c r="B2011" s="47"/>
      <c r="C2011" s="47" t="s">
        <v>2585</v>
      </c>
      <c r="D2011" s="49" t="s">
        <v>2586</v>
      </c>
      <c r="E2011" s="48">
        <f>Source!BZ1177</f>
        <v>90</v>
      </c>
      <c r="F2011" s="51"/>
      <c r="G2011" s="50"/>
      <c r="H2011" s="48"/>
      <c r="I2011" s="51">
        <f>SUM(Q2007:Q2010)</f>
        <v>67.37</v>
      </c>
      <c r="J2011" s="48">
        <f>Source!AT1177</f>
        <v>90</v>
      </c>
      <c r="K2011" s="51">
        <f>SUM(R2007:R2010)</f>
        <v>3796.02</v>
      </c>
    </row>
    <row r="2012" spans="1:29" ht="14.5" x14ac:dyDescent="0.25">
      <c r="A2012" s="47"/>
      <c r="B2012" s="47"/>
      <c r="C2012" s="47" t="s">
        <v>2587</v>
      </c>
      <c r="D2012" s="49" t="s">
        <v>2586</v>
      </c>
      <c r="E2012" s="48">
        <f>Source!CA1177</f>
        <v>46</v>
      </c>
      <c r="F2012" s="51"/>
      <c r="G2012" s="50"/>
      <c r="H2012" s="48"/>
      <c r="I2012" s="51">
        <f>SUM(S2007:S2011)</f>
        <v>34.43</v>
      </c>
      <c r="J2012" s="48">
        <f>Source!AU1177</f>
        <v>46</v>
      </c>
      <c r="K2012" s="51">
        <f>SUM(T2007:T2011)</f>
        <v>1940.19</v>
      </c>
    </row>
    <row r="2013" spans="1:29" ht="14.5" x14ac:dyDescent="0.25">
      <c r="A2013" s="54"/>
      <c r="B2013" s="54"/>
      <c r="C2013" s="54" t="s">
        <v>2588</v>
      </c>
      <c r="D2013" s="55" t="s">
        <v>2589</v>
      </c>
      <c r="E2013" s="56">
        <f>Source!AQ1176</f>
        <v>11.3</v>
      </c>
      <c r="F2013" s="57"/>
      <c r="G2013" s="58" t="s">
        <v>231</v>
      </c>
      <c r="H2013" s="56">
        <f>Source!AV1177</f>
        <v>1.0469999999999999</v>
      </c>
      <c r="I2013" s="57">
        <f>Source!U1176</f>
        <v>5.678928</v>
      </c>
      <c r="J2013" s="56"/>
      <c r="K2013" s="57"/>
    </row>
    <row r="2014" spans="1:29" ht="14" x14ac:dyDescent="0.25">
      <c r="C2014" s="59" t="s">
        <v>2590</v>
      </c>
      <c r="H2014" s="60">
        <f>I2009+I2010+I2011+I2012+0-0-0</f>
        <v>182.57</v>
      </c>
      <c r="I2014" s="60"/>
      <c r="J2014" s="60">
        <f>K2009+K2010+K2011+K2012+0-0-0</f>
        <v>10082.120000000001</v>
      </c>
      <c r="K2014" s="60"/>
    </row>
    <row r="2015" spans="1:29" ht="14" hidden="1" x14ac:dyDescent="0.25">
      <c r="C2015" s="59" t="s">
        <v>2591</v>
      </c>
      <c r="H2015" s="62">
        <f>0+0</f>
        <v>0</v>
      </c>
      <c r="I2015" s="62"/>
      <c r="J2015" s="62">
        <f>0+0</f>
        <v>0</v>
      </c>
      <c r="K2015" s="62"/>
    </row>
    <row r="2016" spans="1:29" ht="14" x14ac:dyDescent="0.25">
      <c r="C2016" s="59" t="s">
        <v>2592</v>
      </c>
      <c r="H2016" s="62">
        <f>I2009+I2010+I2011+I2012+0</f>
        <v>182.57</v>
      </c>
      <c r="I2016" s="62"/>
      <c r="J2016" s="62">
        <f>K2009+K2010+K2011+K2012+0</f>
        <v>10082.120000000001</v>
      </c>
      <c r="K2016" s="62"/>
      <c r="O2016" s="63">
        <f>I2009+I2010+I2011+I2012+0</f>
        <v>182.57</v>
      </c>
      <c r="P2016" s="63">
        <f>K2009+K2010+K2011+K2012+0</f>
        <v>10082.120000000001</v>
      </c>
    </row>
    <row r="2018" spans="1:29" ht="41" x14ac:dyDescent="0.25">
      <c r="A2018" s="54">
        <v>332</v>
      </c>
      <c r="B2018" s="54" t="str">
        <f>Source!F1178</f>
        <v>КА, п.156</v>
      </c>
      <c r="C2018" s="54" t="s">
        <v>2755</v>
      </c>
      <c r="D2018" s="55" t="str">
        <f>Source!H1178</f>
        <v>ШТ</v>
      </c>
      <c r="E2018" s="56">
        <f>Source!I1178</f>
        <v>20</v>
      </c>
      <c r="F2018" s="57">
        <f>Source!AL1178</f>
        <v>1.84</v>
      </c>
      <c r="G2018" s="58" t="s">
        <v>3</v>
      </c>
      <c r="H2018" s="56">
        <f>Source!AW1179</f>
        <v>1</v>
      </c>
      <c r="I2018" s="57">
        <f>Source!P1178</f>
        <v>36.799999999999997</v>
      </c>
      <c r="J2018" s="56">
        <f>IF(Source!BC1179&lt;&gt; 0, Source!BC1179, 1)</f>
        <v>9.84</v>
      </c>
      <c r="K2018" s="57">
        <f>Source!P1179</f>
        <v>362.11</v>
      </c>
      <c r="Q2018">
        <f>Source!X1178</f>
        <v>0</v>
      </c>
      <c r="R2018">
        <f>Source!X1179</f>
        <v>0</v>
      </c>
      <c r="S2018">
        <f>Source!Y1178</f>
        <v>0</v>
      </c>
      <c r="T2018">
        <f>Source!Y1179</f>
        <v>0</v>
      </c>
      <c r="U2018">
        <f>ROUND((175/100)*ROUND(Source!R1178, 2), 2)</f>
        <v>0</v>
      </c>
      <c r="V2018">
        <f>ROUND((0/100)*ROUND(Source!R1179, 2), 2)</f>
        <v>0</v>
      </c>
      <c r="AC2018">
        <v>3</v>
      </c>
    </row>
    <row r="2019" spans="1:29" ht="14" x14ac:dyDescent="0.25">
      <c r="C2019" s="59" t="s">
        <v>2592</v>
      </c>
      <c r="H2019" s="60">
        <f>I2018+0</f>
        <v>36.799999999999997</v>
      </c>
      <c r="I2019" s="60"/>
      <c r="J2019" s="60">
        <f>K2018+0</f>
        <v>362.11</v>
      </c>
      <c r="K2019" s="60"/>
      <c r="O2019" s="63">
        <f>I2018+0</f>
        <v>36.799999999999997</v>
      </c>
      <c r="P2019" s="63">
        <f>K2018+0</f>
        <v>362.11</v>
      </c>
    </row>
    <row r="2021" spans="1:29" ht="41" x14ac:dyDescent="0.25">
      <c r="A2021" s="54">
        <v>333</v>
      </c>
      <c r="B2021" s="54" t="str">
        <f>Source!F1180</f>
        <v>КА, п.157</v>
      </c>
      <c r="C2021" s="54" t="s">
        <v>2756</v>
      </c>
      <c r="D2021" s="55" t="str">
        <f>Source!H1180</f>
        <v>ШТ</v>
      </c>
      <c r="E2021" s="56">
        <f>Source!I1180</f>
        <v>20</v>
      </c>
      <c r="F2021" s="57">
        <f>Source!AL1180</f>
        <v>8.76</v>
      </c>
      <c r="G2021" s="58" t="s">
        <v>3</v>
      </c>
      <c r="H2021" s="56">
        <f>Source!AW1181</f>
        <v>1</v>
      </c>
      <c r="I2021" s="57">
        <f>Source!P1180</f>
        <v>175.2</v>
      </c>
      <c r="J2021" s="56">
        <f>IF(Source!BC1181&lt;&gt; 0, Source!BC1181, 1)</f>
        <v>9.84</v>
      </c>
      <c r="K2021" s="57">
        <f>Source!P1181</f>
        <v>1723.97</v>
      </c>
      <c r="Q2021">
        <f>Source!X1180</f>
        <v>0</v>
      </c>
      <c r="R2021">
        <f>Source!X1181</f>
        <v>0</v>
      </c>
      <c r="S2021">
        <f>Source!Y1180</f>
        <v>0</v>
      </c>
      <c r="T2021">
        <f>Source!Y1181</f>
        <v>0</v>
      </c>
      <c r="U2021">
        <f>ROUND((175/100)*ROUND(Source!R1180, 2), 2)</f>
        <v>0</v>
      </c>
      <c r="V2021">
        <f>ROUND((0/100)*ROUND(Source!R1181, 2), 2)</f>
        <v>0</v>
      </c>
      <c r="AC2021">
        <v>3</v>
      </c>
    </row>
    <row r="2022" spans="1:29" ht="14" x14ac:dyDescent="0.25">
      <c r="C2022" s="59" t="s">
        <v>2592</v>
      </c>
      <c r="H2022" s="60">
        <f>I2021+0</f>
        <v>175.2</v>
      </c>
      <c r="I2022" s="60"/>
      <c r="J2022" s="60">
        <f>K2021+0</f>
        <v>1723.97</v>
      </c>
      <c r="K2022" s="60"/>
      <c r="O2022" s="63">
        <f>I2021+0</f>
        <v>175.2</v>
      </c>
      <c r="P2022" s="63">
        <f>K2021+0</f>
        <v>1723.97</v>
      </c>
    </row>
    <row r="2025" spans="1:29" ht="14" x14ac:dyDescent="0.3">
      <c r="A2025" s="65" t="str">
        <f>CONCATENATE("Итого по разделу: ",IF(Source!G1183&lt;&gt;"Новый раздел", Source!G1183, ""))</f>
        <v>Итого по разделу: Система уравнивания потенциалов</v>
      </c>
      <c r="B2025" s="65"/>
      <c r="C2025" s="65"/>
      <c r="D2025" s="65"/>
      <c r="E2025" s="65"/>
      <c r="F2025" s="65"/>
      <c r="G2025" s="65"/>
      <c r="H2025" s="62">
        <f>SUM(O1964:O2024)</f>
        <v>43679.139999999992</v>
      </c>
      <c r="I2025" s="61"/>
      <c r="J2025" s="62">
        <f>SUM(P1964:P2024)</f>
        <v>1082075.7500000002</v>
      </c>
      <c r="K2025" s="61"/>
    </row>
    <row r="2026" spans="1:29" hidden="1" x14ac:dyDescent="0.25">
      <c r="A2026" t="s">
        <v>2596</v>
      </c>
      <c r="I2026">
        <f>SUM(W1964:W2025)</f>
        <v>0</v>
      </c>
      <c r="J2026">
        <f>SUM(X1964:X2025)</f>
        <v>0</v>
      </c>
    </row>
    <row r="2027" spans="1:29" hidden="1" x14ac:dyDescent="0.25">
      <c r="A2027" t="s">
        <v>2597</v>
      </c>
      <c r="I2027">
        <f>SUM(Y1964:Y2026)</f>
        <v>0</v>
      </c>
      <c r="J2027">
        <f>SUM(Z1964:Z2026)</f>
        <v>0</v>
      </c>
    </row>
    <row r="2029" spans="1:29" ht="16.5" x14ac:dyDescent="0.25">
      <c r="A2029" s="46" t="str">
        <f>CONCATENATE("Раздел: ",IF(Source!G1213&lt;&gt;"Новый раздел", Source!G1213, ""))</f>
        <v>Раздел: ОЗДС</v>
      </c>
      <c r="B2029" s="46"/>
      <c r="C2029" s="46"/>
      <c r="D2029" s="46"/>
      <c r="E2029" s="46"/>
      <c r="F2029" s="46"/>
      <c r="G2029" s="46"/>
      <c r="H2029" s="46"/>
      <c r="I2029" s="46"/>
      <c r="J2029" s="46"/>
      <c r="K2029" s="46"/>
    </row>
    <row r="2030" spans="1:29" ht="28" x14ac:dyDescent="0.25">
      <c r="A2030" s="47">
        <v>334</v>
      </c>
      <c r="B2030" s="47" t="str">
        <f>Source!F1218</f>
        <v>4.10-19-6</v>
      </c>
      <c r="C2030" s="47" t="s">
        <v>1380</v>
      </c>
      <c r="D2030" s="49" t="str">
        <f>Source!H1218</f>
        <v>1  ШТ.</v>
      </c>
      <c r="E2030" s="48">
        <f>Source!I1218</f>
        <v>1</v>
      </c>
      <c r="F2030" s="51"/>
      <c r="G2030" s="50"/>
      <c r="H2030" s="48"/>
      <c r="I2030" s="51"/>
      <c r="J2030" s="48"/>
      <c r="K2030" s="51"/>
      <c r="Q2030">
        <f>Source!X1218</f>
        <v>158.61000000000001</v>
      </c>
      <c r="R2030">
        <f>Source!X1219</f>
        <v>8937.5</v>
      </c>
      <c r="S2030">
        <f>Source!Y1218</f>
        <v>81.069999999999993</v>
      </c>
      <c r="T2030">
        <f>Source!Y1219</f>
        <v>4568.0600000000004</v>
      </c>
      <c r="U2030">
        <f>ROUND((175/100)*ROUND(Source!R1218, 2), 2)</f>
        <v>11.1</v>
      </c>
      <c r="V2030">
        <f>ROUND((0/100)*ROUND(Source!R1219, 2), 2)</f>
        <v>0</v>
      </c>
      <c r="AC2030">
        <v>0</v>
      </c>
    </row>
    <row r="2031" spans="1:29" ht="14.5" x14ac:dyDescent="0.25">
      <c r="A2031" s="47"/>
      <c r="B2031" s="47"/>
      <c r="C2031" s="47" t="s">
        <v>2581</v>
      </c>
      <c r="D2031" s="49"/>
      <c r="E2031" s="48"/>
      <c r="F2031" s="51">
        <f>Source!AO1218</f>
        <v>135.22</v>
      </c>
      <c r="G2031" s="52" t="s">
        <v>231</v>
      </c>
      <c r="H2031" s="48">
        <f>Source!AV1219</f>
        <v>1.0469999999999999</v>
      </c>
      <c r="I2031" s="51">
        <f>Source!S1218</f>
        <v>169.89</v>
      </c>
      <c r="J2031" s="48">
        <f>IF(Source!BA1219&lt;&gt; 0, Source!BA1219, 1)</f>
        <v>56.35</v>
      </c>
      <c r="K2031" s="51">
        <f>Source!S1219</f>
        <v>9573.2999999999993</v>
      </c>
    </row>
    <row r="2032" spans="1:29" ht="14.5" x14ac:dyDescent="0.25">
      <c r="A2032" s="47"/>
      <c r="B2032" s="47"/>
      <c r="C2032" s="47" t="s">
        <v>2583</v>
      </c>
      <c r="D2032" s="49"/>
      <c r="E2032" s="48"/>
      <c r="F2032" s="51">
        <f>Source!AM1218</f>
        <v>45.93</v>
      </c>
      <c r="G2032" s="52" t="s">
        <v>231</v>
      </c>
      <c r="H2032" s="48">
        <f>Source!AV1219</f>
        <v>1.0469999999999999</v>
      </c>
      <c r="I2032" s="51">
        <f>Source!Q1218</f>
        <v>57.71</v>
      </c>
      <c r="J2032" s="48">
        <f>IF(Source!BB1219&lt;&gt; 0, Source!BB1219, 1)</f>
        <v>16.16</v>
      </c>
      <c r="K2032" s="51">
        <f>Source!Q1219</f>
        <v>932.59</v>
      </c>
    </row>
    <row r="2033" spans="1:29" ht="14.5" x14ac:dyDescent="0.25">
      <c r="A2033" s="47"/>
      <c r="B2033" s="47"/>
      <c r="C2033" s="47" t="s">
        <v>2584</v>
      </c>
      <c r="D2033" s="49"/>
      <c r="E2033" s="48"/>
      <c r="F2033" s="51">
        <f>Source!AN1218</f>
        <v>5.05</v>
      </c>
      <c r="G2033" s="52" t="s">
        <v>231</v>
      </c>
      <c r="H2033" s="48">
        <f>Source!AV1219</f>
        <v>1.0469999999999999</v>
      </c>
      <c r="I2033" s="53">
        <f>Source!R1218</f>
        <v>6.34</v>
      </c>
      <c r="J2033" s="48">
        <f>IF(Source!BS1219&lt;&gt; 0, Source!BS1219, 1)</f>
        <v>56.35</v>
      </c>
      <c r="K2033" s="53">
        <f>Source!R1219</f>
        <v>357.26</v>
      </c>
    </row>
    <row r="2034" spans="1:29" ht="14.5" x14ac:dyDescent="0.25">
      <c r="A2034" s="47"/>
      <c r="B2034" s="47"/>
      <c r="C2034" s="47" t="s">
        <v>2594</v>
      </c>
      <c r="D2034" s="49"/>
      <c r="E2034" s="48"/>
      <c r="F2034" s="51">
        <f>Source!AL1218</f>
        <v>55.8</v>
      </c>
      <c r="G2034" s="52" t="s">
        <v>3</v>
      </c>
      <c r="H2034" s="48">
        <f>Source!AW1219</f>
        <v>1</v>
      </c>
      <c r="I2034" s="51">
        <f>Source!P1218</f>
        <v>55.8</v>
      </c>
      <c r="J2034" s="48">
        <f>IF(Source!BC1219&lt;&gt; 0, Source!BC1219, 1)</f>
        <v>10.51</v>
      </c>
      <c r="K2034" s="51">
        <f>Source!P1219</f>
        <v>586.46</v>
      </c>
    </row>
    <row r="2035" spans="1:29" ht="28" x14ac:dyDescent="0.25">
      <c r="A2035" s="47" t="s">
        <v>1381</v>
      </c>
      <c r="B2035" s="47" t="str">
        <f>Source!F1220</f>
        <v>1.1-1-58</v>
      </c>
      <c r="C2035" s="47" t="s">
        <v>1383</v>
      </c>
      <c r="D2035" s="49" t="str">
        <f>Source!H1220</f>
        <v>т</v>
      </c>
      <c r="E2035" s="48">
        <f>Source!I1220</f>
        <v>2.9999999999999997E-4</v>
      </c>
      <c r="F2035" s="51">
        <f>Source!AK1220</f>
        <v>24609.759999999998</v>
      </c>
      <c r="G2035" s="52" t="s">
        <v>3</v>
      </c>
      <c r="H2035" s="48">
        <f>Source!AW1221</f>
        <v>1</v>
      </c>
      <c r="I2035" s="51">
        <f>Source!O1220</f>
        <v>7.38</v>
      </c>
      <c r="J2035" s="48">
        <f>IF(Source!BC1221&lt;&gt; 0, Source!BC1221, 1)</f>
        <v>3.86</v>
      </c>
      <c r="K2035" s="51">
        <f>Source!O1221</f>
        <v>28.49</v>
      </c>
      <c r="Q2035">
        <f>Source!X1220</f>
        <v>0</v>
      </c>
      <c r="R2035">
        <f>Source!X1221</f>
        <v>0</v>
      </c>
      <c r="S2035">
        <f>Source!Y1220</f>
        <v>0</v>
      </c>
      <c r="T2035">
        <f>Source!Y1221</f>
        <v>0</v>
      </c>
      <c r="U2035">
        <f>ROUND((175/100)*ROUND(Source!R1220, 2), 2)</f>
        <v>0</v>
      </c>
      <c r="V2035">
        <f>ROUND((0/100)*ROUND(Source!R1221, 2), 2)</f>
        <v>0</v>
      </c>
      <c r="AC2035">
        <v>3</v>
      </c>
    </row>
    <row r="2036" spans="1:29" ht="42" x14ac:dyDescent="0.25">
      <c r="A2036" s="47" t="s">
        <v>1385</v>
      </c>
      <c r="B2036" s="47" t="str">
        <f>Source!F1222</f>
        <v>1.21-5-1230</v>
      </c>
      <c r="C2036" s="47" t="s">
        <v>1387</v>
      </c>
      <c r="D2036" s="49" t="str">
        <f>Source!H1222</f>
        <v>шт.</v>
      </c>
      <c r="E2036" s="48">
        <f>Source!I1222</f>
        <v>10</v>
      </c>
      <c r="F2036" s="51">
        <f>Source!AK1222</f>
        <v>0.25</v>
      </c>
      <c r="G2036" s="52" t="s">
        <v>3</v>
      </c>
      <c r="H2036" s="48">
        <f>Source!AW1223</f>
        <v>1</v>
      </c>
      <c r="I2036" s="51">
        <f>Source!O1222</f>
        <v>2.5</v>
      </c>
      <c r="J2036" s="48">
        <f>IF(Source!BC1223&lt;&gt; 0, Source!BC1223, 1)</f>
        <v>8.68</v>
      </c>
      <c r="K2036" s="51">
        <f>Source!O1223</f>
        <v>21.7</v>
      </c>
      <c r="Q2036">
        <f>Source!X1222</f>
        <v>0</v>
      </c>
      <c r="R2036">
        <f>Source!X1223</f>
        <v>0</v>
      </c>
      <c r="S2036">
        <f>Source!Y1222</f>
        <v>0</v>
      </c>
      <c r="T2036">
        <f>Source!Y1223</f>
        <v>0</v>
      </c>
      <c r="U2036">
        <f>ROUND((175/100)*ROUND(Source!R1222, 2), 2)</f>
        <v>0</v>
      </c>
      <c r="V2036">
        <f>ROUND((0/100)*ROUND(Source!R1223, 2), 2)</f>
        <v>0</v>
      </c>
      <c r="AC2036">
        <v>3</v>
      </c>
    </row>
    <row r="2037" spans="1:29" ht="112" x14ac:dyDescent="0.25">
      <c r="A2037" s="66" t="s">
        <v>1389</v>
      </c>
      <c r="B2037" s="66" t="str">
        <f>Source!F1224</f>
        <v>13.1-11-120</v>
      </c>
      <c r="C2037" s="66" t="s">
        <v>2757</v>
      </c>
      <c r="D2037" s="67" t="str">
        <f>Source!H1224</f>
        <v>шт.</v>
      </c>
      <c r="E2037" s="68">
        <f>Source!I1224</f>
        <v>1</v>
      </c>
      <c r="F2037" s="69">
        <f>Source!AK1224</f>
        <v>3733.17</v>
      </c>
      <c r="G2037" s="70" t="s">
        <v>3</v>
      </c>
      <c r="H2037" s="68">
        <f>Source!AW1225</f>
        <v>1</v>
      </c>
      <c r="I2037" s="69">
        <f>Source!O1224</f>
        <v>3733.17</v>
      </c>
      <c r="J2037" s="68">
        <f>IF(Source!BC1225&lt;&gt; 0, Source!BC1225, 1)</f>
        <v>6</v>
      </c>
      <c r="K2037" s="69">
        <f>Source!O1225</f>
        <v>22399.02</v>
      </c>
      <c r="Q2037">
        <f>Source!X1224</f>
        <v>0</v>
      </c>
      <c r="R2037">
        <f>Source!X1225</f>
        <v>0</v>
      </c>
      <c r="S2037">
        <f>Source!Y1224</f>
        <v>0</v>
      </c>
      <c r="T2037">
        <f>Source!Y1225</f>
        <v>0</v>
      </c>
      <c r="U2037">
        <f>ROUND((175/100)*ROUND(Source!R1224, 2), 2)</f>
        <v>0</v>
      </c>
      <c r="V2037">
        <f>ROUND((0/100)*ROUND(Source!R1225, 2), 2)</f>
        <v>0</v>
      </c>
      <c r="AC2037">
        <v>5</v>
      </c>
    </row>
    <row r="2038" spans="1:29" ht="14.5" x14ac:dyDescent="0.25">
      <c r="A2038" s="47"/>
      <c r="B2038" s="47"/>
      <c r="C2038" s="47" t="s">
        <v>2585</v>
      </c>
      <c r="D2038" s="49" t="s">
        <v>2586</v>
      </c>
      <c r="E2038" s="48">
        <f>Source!BZ1219</f>
        <v>90</v>
      </c>
      <c r="F2038" s="51"/>
      <c r="G2038" s="50"/>
      <c r="H2038" s="48"/>
      <c r="I2038" s="51">
        <f>SUM(Q2030:Q2037)</f>
        <v>158.61000000000001</v>
      </c>
      <c r="J2038" s="48">
        <f>Source!AT1219</f>
        <v>90</v>
      </c>
      <c r="K2038" s="51">
        <f>SUM(R2030:R2037)</f>
        <v>8937.5</v>
      </c>
    </row>
    <row r="2039" spans="1:29" ht="14.5" x14ac:dyDescent="0.25">
      <c r="A2039" s="47"/>
      <c r="B2039" s="47"/>
      <c r="C2039" s="47" t="s">
        <v>2587</v>
      </c>
      <c r="D2039" s="49" t="s">
        <v>2586</v>
      </c>
      <c r="E2039" s="48">
        <f>Source!CA1219</f>
        <v>46</v>
      </c>
      <c r="F2039" s="51"/>
      <c r="G2039" s="50"/>
      <c r="H2039" s="48"/>
      <c r="I2039" s="51">
        <f>SUM(S2030:S2038)</f>
        <v>81.069999999999993</v>
      </c>
      <c r="J2039" s="48">
        <f>Source!AU1219</f>
        <v>46</v>
      </c>
      <c r="K2039" s="51">
        <f>SUM(T2030:T2038)</f>
        <v>4568.0600000000004</v>
      </c>
    </row>
    <row r="2040" spans="1:29" ht="14.5" x14ac:dyDescent="0.25">
      <c r="A2040" s="54"/>
      <c r="B2040" s="54"/>
      <c r="C2040" s="54" t="s">
        <v>2588</v>
      </c>
      <c r="D2040" s="55" t="s">
        <v>2589</v>
      </c>
      <c r="E2040" s="56">
        <f>Source!AQ1218</f>
        <v>9.3000000000000007</v>
      </c>
      <c r="F2040" s="57"/>
      <c r="G2040" s="58" t="s">
        <v>231</v>
      </c>
      <c r="H2040" s="56">
        <f>Source!AV1219</f>
        <v>1.0469999999999999</v>
      </c>
      <c r="I2040" s="57">
        <f>Source!U1218</f>
        <v>11.684519999999999</v>
      </c>
      <c r="J2040" s="56"/>
      <c r="K2040" s="57"/>
    </row>
    <row r="2041" spans="1:29" ht="14" x14ac:dyDescent="0.25">
      <c r="C2041" s="59" t="s">
        <v>2590</v>
      </c>
      <c r="H2041" s="60">
        <f>I2031+I2032+I2034+I2038+I2039+SUM(I2035:I2037)-SUMIF(AC2035:AC2037, 5, I2035:I2037)-SUMIF(AC2035:AC2037, 6, I2035:I2037)</f>
        <v>532.96</v>
      </c>
      <c r="I2041" s="60"/>
      <c r="J2041" s="60">
        <f>K2031+K2032+K2034+K2038+K2039+SUM(K2035:K2037)-SUMIF(AC2035:AC2037, 5, K2035:K2037)-SUMIF(AC2035:AC2037, 6, K2035:K2037)</f>
        <v>24648.099999999995</v>
      </c>
      <c r="K2041" s="60"/>
    </row>
    <row r="2042" spans="1:29" ht="14" x14ac:dyDescent="0.25">
      <c r="C2042" s="59" t="s">
        <v>2591</v>
      </c>
      <c r="H2042" s="62">
        <f>SUMIF(AC2035:AC2037, 5, I2035:I2037)+SUMIF(AC2035:AC2037, 6, I2035:I2037)</f>
        <v>3733.17</v>
      </c>
      <c r="I2042" s="62"/>
      <c r="J2042" s="62">
        <f>SUMIF(AC2035:AC2037, 5, K2035:K2037)+SUMIF(AC2035:AC2037, 6, K2035:K2037)</f>
        <v>22399.02</v>
      </c>
      <c r="K2042" s="62"/>
    </row>
    <row r="2043" spans="1:29" ht="14" x14ac:dyDescent="0.25">
      <c r="C2043" s="59" t="s">
        <v>2592</v>
      </c>
      <c r="H2043" s="62">
        <f>I2031+I2032+I2034+I2038+I2039+SUM(I2035:I2037)</f>
        <v>4266.13</v>
      </c>
      <c r="I2043" s="62"/>
      <c r="J2043" s="62">
        <f>K2031+K2032+K2034+K2038+K2039+SUM(K2035:K2037)</f>
        <v>47047.119999999995</v>
      </c>
      <c r="K2043" s="62"/>
      <c r="O2043" s="63">
        <f>I2031+I2032+I2034+I2038+I2039+SUM(I2035:I2037)</f>
        <v>4266.13</v>
      </c>
      <c r="P2043" s="63">
        <f>K2031+K2032+K2034+K2038+K2039+SUM(K2035:K2037)</f>
        <v>47047.119999999995</v>
      </c>
    </row>
    <row r="2045" spans="1:29" ht="28" x14ac:dyDescent="0.25">
      <c r="A2045" s="47">
        <v>335</v>
      </c>
      <c r="B2045" s="47" t="str">
        <f>Source!F1226</f>
        <v>4.8-65-1</v>
      </c>
      <c r="C2045" s="47" t="s">
        <v>1397</v>
      </c>
      <c r="D2045" s="49" t="str">
        <f>Source!H1226</f>
        <v>1 ШКАФ</v>
      </c>
      <c r="E2045" s="48">
        <f>Source!I1226</f>
        <v>17</v>
      </c>
      <c r="F2045" s="51"/>
      <c r="G2045" s="50"/>
      <c r="H2045" s="48"/>
      <c r="I2045" s="51"/>
      <c r="J2045" s="48"/>
      <c r="K2045" s="51"/>
      <c r="Q2045">
        <f>Source!X1226</f>
        <v>1929.68</v>
      </c>
      <c r="R2045">
        <f>Source!X1227</f>
        <v>108737.42</v>
      </c>
      <c r="S2045">
        <f>Source!Y1226</f>
        <v>1014.57</v>
      </c>
      <c r="T2045">
        <f>Source!Y1227</f>
        <v>57171.22</v>
      </c>
      <c r="U2045">
        <f>ROUND((175/100)*ROUND(Source!R1226, 2), 2)</f>
        <v>80.36</v>
      </c>
      <c r="V2045">
        <f>ROUND((0/100)*ROUND(Source!R1227, 2), 2)</f>
        <v>0</v>
      </c>
      <c r="AC2045">
        <v>0</v>
      </c>
    </row>
    <row r="2046" spans="1:29" ht="14.5" x14ac:dyDescent="0.25">
      <c r="A2046" s="47"/>
      <c r="B2046" s="47"/>
      <c r="C2046" s="47" t="s">
        <v>2581</v>
      </c>
      <c r="D2046" s="49"/>
      <c r="E2046" s="48"/>
      <c r="F2046" s="51">
        <f>Source!AO1226</f>
        <v>90.99</v>
      </c>
      <c r="G2046" s="52" t="s">
        <v>231</v>
      </c>
      <c r="H2046" s="48">
        <f>Source!AV1227</f>
        <v>1.0469999999999999</v>
      </c>
      <c r="I2046" s="51">
        <f>Source!S1226</f>
        <v>1943.44</v>
      </c>
      <c r="J2046" s="48">
        <f>IF(Source!BA1227&lt;&gt; 0, Source!BA1227, 1)</f>
        <v>56.35</v>
      </c>
      <c r="K2046" s="51">
        <f>Source!S1227</f>
        <v>109512.84</v>
      </c>
    </row>
    <row r="2047" spans="1:29" ht="14.5" x14ac:dyDescent="0.25">
      <c r="A2047" s="47"/>
      <c r="B2047" s="47"/>
      <c r="C2047" s="47" t="s">
        <v>2583</v>
      </c>
      <c r="D2047" s="49"/>
      <c r="E2047" s="48"/>
      <c r="F2047" s="51">
        <f>Source!AM1226</f>
        <v>14.13</v>
      </c>
      <c r="G2047" s="52" t="s">
        <v>231</v>
      </c>
      <c r="H2047" s="48">
        <f>Source!AV1227</f>
        <v>1.0469999999999999</v>
      </c>
      <c r="I2047" s="51">
        <f>Source!Q1226</f>
        <v>301.8</v>
      </c>
      <c r="J2047" s="48">
        <f>IF(Source!BB1227&lt;&gt; 0, Source!BB1227, 1)</f>
        <v>17.07</v>
      </c>
      <c r="K2047" s="51">
        <f>Source!Q1227</f>
        <v>5151.7299999999996</v>
      </c>
    </row>
    <row r="2048" spans="1:29" ht="14.5" x14ac:dyDescent="0.25">
      <c r="A2048" s="47"/>
      <c r="B2048" s="47"/>
      <c r="C2048" s="47" t="s">
        <v>2584</v>
      </c>
      <c r="D2048" s="49"/>
      <c r="E2048" s="48"/>
      <c r="F2048" s="51">
        <f>Source!AN1226</f>
        <v>2.15</v>
      </c>
      <c r="G2048" s="52" t="s">
        <v>231</v>
      </c>
      <c r="H2048" s="48">
        <f>Source!AV1227</f>
        <v>1.0469999999999999</v>
      </c>
      <c r="I2048" s="53">
        <f>Source!R1226</f>
        <v>45.92</v>
      </c>
      <c r="J2048" s="48">
        <f>IF(Source!BS1227&lt;&gt; 0, Source!BS1227, 1)</f>
        <v>56.35</v>
      </c>
      <c r="K2048" s="53">
        <f>Source!R1227</f>
        <v>2587.59</v>
      </c>
    </row>
    <row r="2049" spans="1:29" ht="14.5" x14ac:dyDescent="0.25">
      <c r="A2049" s="47"/>
      <c r="B2049" s="47"/>
      <c r="C2049" s="47" t="s">
        <v>2594</v>
      </c>
      <c r="D2049" s="49"/>
      <c r="E2049" s="48"/>
      <c r="F2049" s="51">
        <f>Source!AL1226</f>
        <v>22.99</v>
      </c>
      <c r="G2049" s="52" t="s">
        <v>3</v>
      </c>
      <c r="H2049" s="48">
        <f>Source!AW1227</f>
        <v>1</v>
      </c>
      <c r="I2049" s="51">
        <f>Source!P1226</f>
        <v>390.83</v>
      </c>
      <c r="J2049" s="48">
        <f>IF(Source!BC1227&lt;&gt; 0, Source!BC1227, 1)</f>
        <v>7.97</v>
      </c>
      <c r="K2049" s="51">
        <f>Source!P1227</f>
        <v>3114.92</v>
      </c>
    </row>
    <row r="2050" spans="1:29" ht="28" x14ac:dyDescent="0.25">
      <c r="A2050" s="47" t="s">
        <v>1398</v>
      </c>
      <c r="B2050" s="47" t="str">
        <f>Source!F1228</f>
        <v>1.1-1-58</v>
      </c>
      <c r="C2050" s="47" t="s">
        <v>1383</v>
      </c>
      <c r="D2050" s="49" t="str">
        <f>Source!H1228</f>
        <v>т</v>
      </c>
      <c r="E2050" s="48">
        <f>Source!I1228</f>
        <v>1.3599999999999999E-2</v>
      </c>
      <c r="F2050" s="51">
        <f>Source!AK1228</f>
        <v>24609.759999999998</v>
      </c>
      <c r="G2050" s="52" t="s">
        <v>3</v>
      </c>
      <c r="H2050" s="48">
        <f>Source!AW1229</f>
        <v>1</v>
      </c>
      <c r="I2050" s="51">
        <f>Source!O1228</f>
        <v>334.69</v>
      </c>
      <c r="J2050" s="48">
        <f>IF(Source!BC1229&lt;&gt; 0, Source!BC1229, 1)</f>
        <v>3.86</v>
      </c>
      <c r="K2050" s="51">
        <f>Source!O1229</f>
        <v>1291.9000000000001</v>
      </c>
      <c r="Q2050">
        <f>Source!X1228</f>
        <v>0</v>
      </c>
      <c r="R2050">
        <f>Source!X1229</f>
        <v>0</v>
      </c>
      <c r="S2050">
        <f>Source!Y1228</f>
        <v>0</v>
      </c>
      <c r="T2050">
        <f>Source!Y1229</f>
        <v>0</v>
      </c>
      <c r="U2050">
        <f>ROUND((175/100)*ROUND(Source!R1228, 2), 2)</f>
        <v>0</v>
      </c>
      <c r="V2050">
        <f>ROUND((0/100)*ROUND(Source!R1229, 2), 2)</f>
        <v>0</v>
      </c>
      <c r="AC2050">
        <v>3</v>
      </c>
    </row>
    <row r="2051" spans="1:29" ht="126" x14ac:dyDescent="0.25">
      <c r="A2051" s="66" t="s">
        <v>1399</v>
      </c>
      <c r="B2051" s="66" t="str">
        <f>Source!F1230</f>
        <v>13.1-11-121</v>
      </c>
      <c r="C2051" s="66" t="s">
        <v>2758</v>
      </c>
      <c r="D2051" s="67" t="str">
        <f>Source!H1230</f>
        <v>шт.</v>
      </c>
      <c r="E2051" s="68">
        <f>Source!I1230</f>
        <v>17</v>
      </c>
      <c r="F2051" s="69">
        <f>Source!AK1230</f>
        <v>512.4</v>
      </c>
      <c r="G2051" s="70" t="s">
        <v>3</v>
      </c>
      <c r="H2051" s="68">
        <f>Source!AW1231</f>
        <v>1</v>
      </c>
      <c r="I2051" s="69">
        <f>Source!O1230</f>
        <v>8710.7999999999993</v>
      </c>
      <c r="J2051" s="68">
        <f>IF(Source!BC1231&lt;&gt; 0, Source!BC1231, 1)</f>
        <v>4.58</v>
      </c>
      <c r="K2051" s="69">
        <f>Source!O1231</f>
        <v>39895.46</v>
      </c>
      <c r="Q2051">
        <f>Source!X1230</f>
        <v>0</v>
      </c>
      <c r="R2051">
        <f>Source!X1231</f>
        <v>0</v>
      </c>
      <c r="S2051">
        <f>Source!Y1230</f>
        <v>0</v>
      </c>
      <c r="T2051">
        <f>Source!Y1231</f>
        <v>0</v>
      </c>
      <c r="U2051">
        <f>ROUND((175/100)*ROUND(Source!R1230, 2), 2)</f>
        <v>0</v>
      </c>
      <c r="V2051">
        <f>ROUND((0/100)*ROUND(Source!R1231, 2), 2)</f>
        <v>0</v>
      </c>
      <c r="AC2051">
        <v>5</v>
      </c>
    </row>
    <row r="2052" spans="1:29" ht="28" x14ac:dyDescent="0.25">
      <c r="A2052" s="47" t="s">
        <v>1403</v>
      </c>
      <c r="B2052" s="47" t="str">
        <f>Source!F1232</f>
        <v>1.21-5-1180</v>
      </c>
      <c r="C2052" s="47" t="s">
        <v>1405</v>
      </c>
      <c r="D2052" s="49" t="str">
        <f>Source!H1232</f>
        <v>1000 шт.</v>
      </c>
      <c r="E2052" s="48">
        <f>Source!I1232</f>
        <v>0.1734</v>
      </c>
      <c r="F2052" s="51">
        <f>Source!AK1232</f>
        <v>226.66</v>
      </c>
      <c r="G2052" s="52" t="s">
        <v>3</v>
      </c>
      <c r="H2052" s="48">
        <f>Source!AW1233</f>
        <v>1</v>
      </c>
      <c r="I2052" s="51">
        <f>Source!O1232</f>
        <v>39.299999999999997</v>
      </c>
      <c r="J2052" s="48">
        <f>IF(Source!BC1233&lt;&gt; 0, Source!BC1233, 1)</f>
        <v>6.74</v>
      </c>
      <c r="K2052" s="51">
        <f>Source!O1233</f>
        <v>264.88</v>
      </c>
      <c r="Q2052">
        <f>Source!X1232</f>
        <v>0</v>
      </c>
      <c r="R2052">
        <f>Source!X1233</f>
        <v>0</v>
      </c>
      <c r="S2052">
        <f>Source!Y1232</f>
        <v>0</v>
      </c>
      <c r="T2052">
        <f>Source!Y1233</f>
        <v>0</v>
      </c>
      <c r="U2052">
        <f>ROUND((175/100)*ROUND(Source!R1232, 2), 2)</f>
        <v>0</v>
      </c>
      <c r="V2052">
        <f>ROUND((0/100)*ROUND(Source!R1233, 2), 2)</f>
        <v>0</v>
      </c>
      <c r="AC2052">
        <v>3</v>
      </c>
    </row>
    <row r="2053" spans="1:29" ht="28" x14ac:dyDescent="0.25">
      <c r="A2053" s="47" t="s">
        <v>1407</v>
      </c>
      <c r="B2053" s="47" t="str">
        <f>Source!F1234</f>
        <v>1.21-5-737</v>
      </c>
      <c r="C2053" s="47" t="s">
        <v>1011</v>
      </c>
      <c r="D2053" s="49" t="str">
        <f>Source!H1234</f>
        <v>шт.</v>
      </c>
      <c r="E2053" s="48">
        <f>Source!I1234</f>
        <v>208.08</v>
      </c>
      <c r="F2053" s="51">
        <f>Source!AK1234</f>
        <v>3.9</v>
      </c>
      <c r="G2053" s="52" t="s">
        <v>3</v>
      </c>
      <c r="H2053" s="48">
        <f>Source!AW1235</f>
        <v>1</v>
      </c>
      <c r="I2053" s="51">
        <f>Source!O1234</f>
        <v>811.51</v>
      </c>
      <c r="J2053" s="48">
        <f>IF(Source!BC1235&lt;&gt; 0, Source!BC1235, 1)</f>
        <v>5.73</v>
      </c>
      <c r="K2053" s="51">
        <f>Source!O1235</f>
        <v>4649.95</v>
      </c>
      <c r="Q2053">
        <f>Source!X1234</f>
        <v>0</v>
      </c>
      <c r="R2053">
        <f>Source!X1235</f>
        <v>0</v>
      </c>
      <c r="S2053">
        <f>Source!Y1234</f>
        <v>0</v>
      </c>
      <c r="T2053">
        <f>Source!Y1235</f>
        <v>0</v>
      </c>
      <c r="U2053">
        <f>ROUND((175/100)*ROUND(Source!R1234, 2), 2)</f>
        <v>0</v>
      </c>
      <c r="V2053">
        <f>ROUND((0/100)*ROUND(Source!R1235, 2), 2)</f>
        <v>0</v>
      </c>
      <c r="AC2053">
        <v>3</v>
      </c>
    </row>
    <row r="2054" spans="1:29" ht="14.5" x14ac:dyDescent="0.25">
      <c r="A2054" s="47"/>
      <c r="B2054" s="47"/>
      <c r="C2054" s="47" t="s">
        <v>2585</v>
      </c>
      <c r="D2054" s="49" t="s">
        <v>2586</v>
      </c>
      <c r="E2054" s="48">
        <f>Source!BZ1227</f>
        <v>97</v>
      </c>
      <c r="F2054" s="51"/>
      <c r="G2054" s="50"/>
      <c r="H2054" s="48"/>
      <c r="I2054" s="51">
        <f>SUM(Q2045:Q2053)</f>
        <v>1929.68</v>
      </c>
      <c r="J2054" s="48">
        <f>Source!AT1227</f>
        <v>97</v>
      </c>
      <c r="K2054" s="51">
        <f>SUM(R2045:R2053)</f>
        <v>108737.42</v>
      </c>
    </row>
    <row r="2055" spans="1:29" ht="14.5" x14ac:dyDescent="0.25">
      <c r="A2055" s="47"/>
      <c r="B2055" s="47"/>
      <c r="C2055" s="47" t="s">
        <v>2587</v>
      </c>
      <c r="D2055" s="49" t="s">
        <v>2586</v>
      </c>
      <c r="E2055" s="48">
        <f>Source!CA1227</f>
        <v>51</v>
      </c>
      <c r="F2055" s="51"/>
      <c r="G2055" s="50"/>
      <c r="H2055" s="48"/>
      <c r="I2055" s="51">
        <f>SUM(S2045:S2054)</f>
        <v>1014.57</v>
      </c>
      <c r="J2055" s="48">
        <f>Source!AU1227</f>
        <v>51</v>
      </c>
      <c r="K2055" s="51">
        <f>SUM(T2045:T2054)</f>
        <v>57171.22</v>
      </c>
    </row>
    <row r="2056" spans="1:29" ht="14.5" x14ac:dyDescent="0.25">
      <c r="A2056" s="54"/>
      <c r="B2056" s="54"/>
      <c r="C2056" s="54" t="s">
        <v>2588</v>
      </c>
      <c r="D2056" s="55" t="s">
        <v>2589</v>
      </c>
      <c r="E2056" s="56">
        <f>Source!AQ1226</f>
        <v>7.21</v>
      </c>
      <c r="F2056" s="57"/>
      <c r="G2056" s="58" t="s">
        <v>231</v>
      </c>
      <c r="H2056" s="56">
        <f>Source!AV1227</f>
        <v>1.0469999999999999</v>
      </c>
      <c r="I2056" s="57">
        <f>Source!U1226</f>
        <v>153.99694799999997</v>
      </c>
      <c r="J2056" s="56"/>
      <c r="K2056" s="57"/>
    </row>
    <row r="2057" spans="1:29" ht="14" x14ac:dyDescent="0.25">
      <c r="C2057" s="59" t="s">
        <v>2590</v>
      </c>
      <c r="H2057" s="60">
        <f>I2046+I2047+I2049+I2054+I2055+SUM(I2050:I2053)-SUMIF(AC2050:AC2053, 5, I2050:I2053)-SUMIF(AC2050:AC2053, 6, I2050:I2053)</f>
        <v>6765.82</v>
      </c>
      <c r="I2057" s="60"/>
      <c r="J2057" s="60">
        <f>K2046+K2047+K2049+K2054+K2055+SUM(K2050:K2053)-SUMIF(AC2050:AC2053, 5, K2050:K2053)-SUMIF(AC2050:AC2053, 6, K2050:K2053)</f>
        <v>289894.86</v>
      </c>
      <c r="K2057" s="60"/>
    </row>
    <row r="2058" spans="1:29" ht="14" x14ac:dyDescent="0.25">
      <c r="C2058" s="59" t="s">
        <v>2591</v>
      </c>
      <c r="H2058" s="62">
        <f>SUMIF(AC2050:AC2053, 5, I2050:I2053)+SUMIF(AC2050:AC2053, 6, I2050:I2053)</f>
        <v>8710.7999999999993</v>
      </c>
      <c r="I2058" s="62"/>
      <c r="J2058" s="62">
        <f>SUMIF(AC2050:AC2053, 5, K2050:K2053)+SUMIF(AC2050:AC2053, 6, K2050:K2053)</f>
        <v>39895.46</v>
      </c>
      <c r="K2058" s="62"/>
    </row>
    <row r="2059" spans="1:29" ht="14" x14ac:dyDescent="0.25">
      <c r="C2059" s="59" t="s">
        <v>2592</v>
      </c>
      <c r="H2059" s="62">
        <f>I2046+I2047+I2049+I2054+I2055+SUM(I2050:I2053)</f>
        <v>15476.619999999999</v>
      </c>
      <c r="I2059" s="62"/>
      <c r="J2059" s="62">
        <f>K2046+K2047+K2049+K2054+K2055+SUM(K2050:K2053)</f>
        <v>329790.32</v>
      </c>
      <c r="K2059" s="62"/>
      <c r="O2059" s="63">
        <f>I2046+I2047+I2049+I2054+I2055+SUM(I2050:I2053)</f>
        <v>15476.619999999999</v>
      </c>
      <c r="P2059" s="63">
        <f>K2046+K2047+K2049+K2054+K2055+SUM(K2050:K2053)</f>
        <v>329790.32</v>
      </c>
    </row>
    <row r="2061" spans="1:29" ht="28" x14ac:dyDescent="0.25">
      <c r="A2061" s="47">
        <v>336</v>
      </c>
      <c r="B2061" s="47" t="str">
        <f>Source!F1236</f>
        <v>1.21-5-135</v>
      </c>
      <c r="C2061" s="47" t="s">
        <v>1410</v>
      </c>
      <c r="D2061" s="49" t="str">
        <f>Source!H1236</f>
        <v>1000 шт.</v>
      </c>
      <c r="E2061" s="48">
        <f>Source!I1236</f>
        <v>1.7000000000000001E-2</v>
      </c>
      <c r="F2061" s="51">
        <f>Source!AL1236</f>
        <v>3921.24</v>
      </c>
      <c r="G2061" s="52" t="s">
        <v>3</v>
      </c>
      <c r="H2061" s="48">
        <f>Source!AW1237</f>
        <v>1</v>
      </c>
      <c r="I2061" s="51">
        <f>Source!P1236</f>
        <v>66.66</v>
      </c>
      <c r="J2061" s="48">
        <f>IF(Source!BC1237&lt;&gt; 0, Source!BC1237, 1)</f>
        <v>6.08</v>
      </c>
      <c r="K2061" s="51">
        <f>Source!P1237</f>
        <v>405.29</v>
      </c>
      <c r="Q2061">
        <f>Source!X1236</f>
        <v>0</v>
      </c>
      <c r="R2061">
        <f>Source!X1237</f>
        <v>0</v>
      </c>
      <c r="S2061">
        <f>Source!Y1236</f>
        <v>0</v>
      </c>
      <c r="T2061">
        <f>Source!Y1237</f>
        <v>0</v>
      </c>
      <c r="U2061">
        <f>ROUND((175/100)*ROUND(Source!R1236, 2), 2)</f>
        <v>0</v>
      </c>
      <c r="V2061">
        <f>ROUND((0/100)*ROUND(Source!R1237, 2), 2)</f>
        <v>0</v>
      </c>
      <c r="AC2061">
        <v>3</v>
      </c>
    </row>
    <row r="2062" spans="1:29" x14ac:dyDescent="0.25">
      <c r="A2062" s="79"/>
      <c r="B2062" s="79"/>
      <c r="C2062" s="80" t="str">
        <f>"Объем: "&amp;Source!I1236&amp;"=17/"&amp;"1000"</f>
        <v>Объем: 0,017=17/1000</v>
      </c>
      <c r="D2062" s="79"/>
      <c r="E2062" s="79"/>
      <c r="F2062" s="79"/>
      <c r="G2062" s="79"/>
      <c r="H2062" s="79"/>
      <c r="I2062" s="79"/>
      <c r="J2062" s="79"/>
      <c r="K2062" s="79"/>
    </row>
    <row r="2063" spans="1:29" ht="14" x14ac:dyDescent="0.25">
      <c r="C2063" s="59" t="s">
        <v>2592</v>
      </c>
      <c r="H2063" s="60">
        <f>I2061+0</f>
        <v>66.66</v>
      </c>
      <c r="I2063" s="60"/>
      <c r="J2063" s="60">
        <f>K2061+0</f>
        <v>405.29</v>
      </c>
      <c r="K2063" s="60"/>
      <c r="O2063" s="63">
        <f>I2061+0</f>
        <v>66.66</v>
      </c>
      <c r="P2063" s="63">
        <f>K2061+0</f>
        <v>405.29</v>
      </c>
    </row>
    <row r="2065" spans="1:29" ht="56" x14ac:dyDescent="0.25">
      <c r="A2065" s="47">
        <v>337</v>
      </c>
      <c r="B2065" s="47" t="str">
        <f>Source!F1238</f>
        <v>4.8-164-1</v>
      </c>
      <c r="C2065" s="47" t="s">
        <v>1414</v>
      </c>
      <c r="D2065" s="49" t="str">
        <f>Source!H1238</f>
        <v>100 м</v>
      </c>
      <c r="E2065" s="48">
        <f>Source!I1238</f>
        <v>0.34</v>
      </c>
      <c r="F2065" s="51"/>
      <c r="G2065" s="50"/>
      <c r="H2065" s="48"/>
      <c r="I2065" s="51"/>
      <c r="J2065" s="48"/>
      <c r="K2065" s="51"/>
      <c r="Q2065">
        <f>Source!X1238</f>
        <v>232.46</v>
      </c>
      <c r="R2065">
        <f>Source!X1239</f>
        <v>13099.14</v>
      </c>
      <c r="S2065">
        <f>Source!Y1238</f>
        <v>122.22</v>
      </c>
      <c r="T2065">
        <f>Source!Y1239</f>
        <v>6887.18</v>
      </c>
      <c r="U2065">
        <f>ROUND((175/100)*ROUND(Source!R1238, 2), 2)</f>
        <v>2.17</v>
      </c>
      <c r="V2065">
        <f>ROUND((0/100)*ROUND(Source!R1239, 2), 2)</f>
        <v>0</v>
      </c>
      <c r="AC2065">
        <v>0</v>
      </c>
    </row>
    <row r="2066" spans="1:29" x14ac:dyDescent="0.25">
      <c r="C2066" s="64" t="str">
        <f>"Объем: "&amp;Source!I1238&amp;"=34/"&amp;"100"</f>
        <v>Объем: 0,34=34/100</v>
      </c>
    </row>
    <row r="2067" spans="1:29" ht="14.5" x14ac:dyDescent="0.25">
      <c r="A2067" s="47"/>
      <c r="B2067" s="47"/>
      <c r="C2067" s="47" t="s">
        <v>2581</v>
      </c>
      <c r="D2067" s="49"/>
      <c r="E2067" s="48"/>
      <c r="F2067" s="51">
        <f>Source!AO1238</f>
        <v>558.1</v>
      </c>
      <c r="G2067" s="52" t="s">
        <v>231</v>
      </c>
      <c r="H2067" s="48">
        <f>Source!AV1239</f>
        <v>1.0469999999999999</v>
      </c>
      <c r="I2067" s="51">
        <f>Source!S1238</f>
        <v>238.41</v>
      </c>
      <c r="J2067" s="48">
        <f>IF(Source!BA1239&lt;&gt; 0, Source!BA1239, 1)</f>
        <v>56.35</v>
      </c>
      <c r="K2067" s="51">
        <f>Source!S1239</f>
        <v>13434.4</v>
      </c>
    </row>
    <row r="2068" spans="1:29" ht="14.5" x14ac:dyDescent="0.25">
      <c r="A2068" s="47"/>
      <c r="B2068" s="47"/>
      <c r="C2068" s="47" t="s">
        <v>2583</v>
      </c>
      <c r="D2068" s="49"/>
      <c r="E2068" s="48"/>
      <c r="F2068" s="51">
        <f>Source!AM1238</f>
        <v>38.26</v>
      </c>
      <c r="G2068" s="52" t="s">
        <v>231</v>
      </c>
      <c r="H2068" s="48">
        <f>Source!AV1239</f>
        <v>1.0469999999999999</v>
      </c>
      <c r="I2068" s="51">
        <f>Source!Q1238</f>
        <v>16.34</v>
      </c>
      <c r="J2068" s="48">
        <f>IF(Source!BB1239&lt;&gt; 0, Source!BB1239, 1)</f>
        <v>14.86</v>
      </c>
      <c r="K2068" s="51">
        <f>Source!Q1239</f>
        <v>242.81</v>
      </c>
    </row>
    <row r="2069" spans="1:29" ht="14.5" x14ac:dyDescent="0.25">
      <c r="A2069" s="47"/>
      <c r="B2069" s="47"/>
      <c r="C2069" s="47" t="s">
        <v>2584</v>
      </c>
      <c r="D2069" s="49"/>
      <c r="E2069" s="48"/>
      <c r="F2069" s="51">
        <f>Source!AN1238</f>
        <v>2.9</v>
      </c>
      <c r="G2069" s="52" t="s">
        <v>231</v>
      </c>
      <c r="H2069" s="48">
        <f>Source!AV1239</f>
        <v>1.0469999999999999</v>
      </c>
      <c r="I2069" s="53">
        <f>Source!R1238</f>
        <v>1.24</v>
      </c>
      <c r="J2069" s="48">
        <f>IF(Source!BS1239&lt;&gt; 0, Source!BS1239, 1)</f>
        <v>56.35</v>
      </c>
      <c r="K2069" s="53">
        <f>Source!R1239</f>
        <v>69.87</v>
      </c>
    </row>
    <row r="2070" spans="1:29" ht="14.5" x14ac:dyDescent="0.25">
      <c r="A2070" s="47"/>
      <c r="B2070" s="47"/>
      <c r="C2070" s="47" t="s">
        <v>2594</v>
      </c>
      <c r="D2070" s="49"/>
      <c r="E2070" s="48"/>
      <c r="F2070" s="51">
        <f>Source!AL1238</f>
        <v>851.54</v>
      </c>
      <c r="G2070" s="52" t="s">
        <v>3</v>
      </c>
      <c r="H2070" s="48">
        <f>Source!AW1239</f>
        <v>1</v>
      </c>
      <c r="I2070" s="51">
        <f>Source!P1238</f>
        <v>289.52</v>
      </c>
      <c r="J2070" s="48">
        <f>IF(Source!BC1239&lt;&gt; 0, Source!BC1239, 1)</f>
        <v>4.87</v>
      </c>
      <c r="K2070" s="51">
        <f>Source!P1239</f>
        <v>1409.96</v>
      </c>
    </row>
    <row r="2071" spans="1:29" ht="28" x14ac:dyDescent="0.25">
      <c r="A2071" s="47" t="s">
        <v>1416</v>
      </c>
      <c r="B2071" s="47" t="str">
        <f>Source!F1240</f>
        <v>1.21-5-185</v>
      </c>
      <c r="C2071" s="47" t="s">
        <v>1418</v>
      </c>
      <c r="D2071" s="49" t="str">
        <f>Source!H1240</f>
        <v>шт.</v>
      </c>
      <c r="E2071" s="48">
        <f>Source!I1240</f>
        <v>9</v>
      </c>
      <c r="F2071" s="51">
        <f>Source!AK1240</f>
        <v>26.19</v>
      </c>
      <c r="G2071" s="52" t="s">
        <v>3</v>
      </c>
      <c r="H2071" s="48">
        <f>Source!AW1241</f>
        <v>1</v>
      </c>
      <c r="I2071" s="51">
        <f>Source!O1240</f>
        <v>235.71</v>
      </c>
      <c r="J2071" s="48">
        <f>IF(Source!BC1241&lt;&gt; 0, Source!BC1241, 1)</f>
        <v>4.17</v>
      </c>
      <c r="K2071" s="51">
        <f>Source!O1241</f>
        <v>982.91</v>
      </c>
      <c r="Q2071">
        <f>Source!X1240</f>
        <v>0</v>
      </c>
      <c r="R2071">
        <f>Source!X1241</f>
        <v>0</v>
      </c>
      <c r="S2071">
        <f>Source!Y1240</f>
        <v>0</v>
      </c>
      <c r="T2071">
        <f>Source!Y1241</f>
        <v>0</v>
      </c>
      <c r="U2071">
        <f>ROUND((175/100)*ROUND(Source!R1240, 2), 2)</f>
        <v>0</v>
      </c>
      <c r="V2071">
        <f>ROUND((0/100)*ROUND(Source!R1241, 2), 2)</f>
        <v>0</v>
      </c>
      <c r="AC2071">
        <v>3</v>
      </c>
    </row>
    <row r="2072" spans="1:29" ht="84" x14ac:dyDescent="0.25">
      <c r="A2072" s="47" t="s">
        <v>1420</v>
      </c>
      <c r="B2072" s="47" t="str">
        <f>Source!F1242</f>
        <v>1.14-2-50</v>
      </c>
      <c r="C2072" s="47" t="s">
        <v>1422</v>
      </c>
      <c r="D2072" s="49" t="str">
        <f>Source!H1242</f>
        <v>м</v>
      </c>
      <c r="E2072" s="48">
        <f>Source!I1242</f>
        <v>34.68</v>
      </c>
      <c r="F2072" s="51">
        <f>Source!AK1242</f>
        <v>47.17</v>
      </c>
      <c r="G2072" s="52" t="s">
        <v>3</v>
      </c>
      <c r="H2072" s="48">
        <f>Source!AW1243</f>
        <v>1</v>
      </c>
      <c r="I2072" s="51">
        <f>Source!O1242</f>
        <v>1635.86</v>
      </c>
      <c r="J2072" s="48">
        <f>IF(Source!BC1243&lt;&gt; 0, Source!BC1243, 1)</f>
        <v>8.1300000000000008</v>
      </c>
      <c r="K2072" s="51">
        <f>Source!O1243</f>
        <v>13299.54</v>
      </c>
      <c r="Q2072">
        <f>Source!X1242</f>
        <v>0</v>
      </c>
      <c r="R2072">
        <f>Source!X1243</f>
        <v>0</v>
      </c>
      <c r="S2072">
        <f>Source!Y1242</f>
        <v>0</v>
      </c>
      <c r="T2072">
        <f>Source!Y1243</f>
        <v>0</v>
      </c>
      <c r="U2072">
        <f>ROUND((175/100)*ROUND(Source!R1242, 2), 2)</f>
        <v>0</v>
      </c>
      <c r="V2072">
        <f>ROUND((0/100)*ROUND(Source!R1243, 2), 2)</f>
        <v>0</v>
      </c>
      <c r="AC2072">
        <v>3</v>
      </c>
    </row>
    <row r="2073" spans="1:29" ht="14.5" x14ac:dyDescent="0.25">
      <c r="A2073" s="47"/>
      <c r="B2073" s="47"/>
      <c r="C2073" s="47" t="s">
        <v>2585</v>
      </c>
      <c r="D2073" s="49" t="s">
        <v>2586</v>
      </c>
      <c r="E2073" s="48">
        <f>Source!BZ1239</f>
        <v>97</v>
      </c>
      <c r="F2073" s="51"/>
      <c r="G2073" s="50"/>
      <c r="H2073" s="48"/>
      <c r="I2073" s="51">
        <f>SUM(Q2065:Q2072)</f>
        <v>232.46</v>
      </c>
      <c r="J2073" s="48">
        <f>Source!AT1239</f>
        <v>97</v>
      </c>
      <c r="K2073" s="51">
        <f>SUM(R2065:R2072)</f>
        <v>13099.14</v>
      </c>
    </row>
    <row r="2074" spans="1:29" ht="14.5" x14ac:dyDescent="0.25">
      <c r="A2074" s="47"/>
      <c r="B2074" s="47"/>
      <c r="C2074" s="47" t="s">
        <v>2587</v>
      </c>
      <c r="D2074" s="49" t="s">
        <v>2586</v>
      </c>
      <c r="E2074" s="48">
        <f>Source!CA1239</f>
        <v>51</v>
      </c>
      <c r="F2074" s="51"/>
      <c r="G2074" s="50"/>
      <c r="H2074" s="48"/>
      <c r="I2074" s="51">
        <f>SUM(S2065:S2073)</f>
        <v>122.22</v>
      </c>
      <c r="J2074" s="48">
        <f>Source!AU1239</f>
        <v>51</v>
      </c>
      <c r="K2074" s="51">
        <f>SUM(T2065:T2073)</f>
        <v>6887.18</v>
      </c>
    </row>
    <row r="2075" spans="1:29" ht="14.5" x14ac:dyDescent="0.25">
      <c r="A2075" s="54"/>
      <c r="B2075" s="54"/>
      <c r="C2075" s="54" t="s">
        <v>2588</v>
      </c>
      <c r="D2075" s="55" t="s">
        <v>2589</v>
      </c>
      <c r="E2075" s="56">
        <f>Source!AQ1238</f>
        <v>45.3</v>
      </c>
      <c r="F2075" s="57"/>
      <c r="G2075" s="58" t="s">
        <v>231</v>
      </c>
      <c r="H2075" s="56">
        <f>Source!AV1239</f>
        <v>1.0469999999999999</v>
      </c>
      <c r="I2075" s="57">
        <f>Source!U1238</f>
        <v>19.351072799999997</v>
      </c>
      <c r="J2075" s="56"/>
      <c r="K2075" s="57"/>
    </row>
    <row r="2076" spans="1:29" ht="14" x14ac:dyDescent="0.25">
      <c r="C2076" s="59" t="s">
        <v>2590</v>
      </c>
      <c r="H2076" s="60">
        <f>I2067+I2068+I2070+I2073+I2074+SUM(I2071:I2072)-SUMIF(AC2071:AC2072, 5, I2071:I2072)-SUMIF(AC2071:AC2072, 6, I2071:I2072)</f>
        <v>2770.52</v>
      </c>
      <c r="I2076" s="60"/>
      <c r="J2076" s="60">
        <f>K2067+K2068+K2070+K2073+K2074+SUM(K2071:K2072)-SUMIF(AC2071:AC2072, 5, K2071:K2072)-SUMIF(AC2071:AC2072, 6, K2071:K2072)</f>
        <v>49355.94</v>
      </c>
      <c r="K2076" s="60"/>
    </row>
    <row r="2077" spans="1:29" ht="14" hidden="1" x14ac:dyDescent="0.25">
      <c r="C2077" s="59" t="s">
        <v>2591</v>
      </c>
      <c r="H2077" s="62">
        <f>SUMIF(AC2071:AC2072, 5, I2071:I2072)+SUMIF(AC2071:AC2072, 6, I2071:I2072)</f>
        <v>0</v>
      </c>
      <c r="I2077" s="62"/>
      <c r="J2077" s="62">
        <f>SUMIF(AC2071:AC2072, 5, K2071:K2072)+SUMIF(AC2071:AC2072, 6, K2071:K2072)</f>
        <v>0</v>
      </c>
      <c r="K2077" s="62"/>
    </row>
    <row r="2078" spans="1:29" ht="14" x14ac:dyDescent="0.25">
      <c r="C2078" s="59" t="s">
        <v>2592</v>
      </c>
      <c r="H2078" s="62">
        <f>I2067+I2068+I2070+I2073+I2074+SUM(I2071:I2072)</f>
        <v>2770.52</v>
      </c>
      <c r="I2078" s="62"/>
      <c r="J2078" s="62">
        <f>K2067+K2068+K2070+K2073+K2074+SUM(K2071:K2072)</f>
        <v>49355.94</v>
      </c>
      <c r="K2078" s="62"/>
      <c r="O2078" s="63">
        <f>I2067+I2068+I2070+I2073+I2074+SUM(I2071:I2072)</f>
        <v>2770.52</v>
      </c>
      <c r="P2078" s="63">
        <f>K2067+K2068+K2070+K2073+K2074+SUM(K2071:K2072)</f>
        <v>49355.94</v>
      </c>
    </row>
    <row r="2080" spans="1:29" ht="29" x14ac:dyDescent="0.25">
      <c r="A2080" s="47">
        <v>338</v>
      </c>
      <c r="B2080" s="47" t="str">
        <f>Source!F1244</f>
        <v>4.8-168-1</v>
      </c>
      <c r="C2080" s="47" t="s">
        <v>1426</v>
      </c>
      <c r="D2080" s="49" t="str">
        <f>Source!H1244</f>
        <v>100 М ТРАССЫ</v>
      </c>
      <c r="E2080" s="48">
        <f>Source!I1244</f>
        <v>0.34</v>
      </c>
      <c r="F2080" s="51"/>
      <c r="G2080" s="50"/>
      <c r="H2080" s="48"/>
      <c r="I2080" s="51"/>
      <c r="J2080" s="48"/>
      <c r="K2080" s="51"/>
      <c r="Q2080">
        <f>Source!X1244</f>
        <v>169.66</v>
      </c>
      <c r="R2080">
        <f>Source!X1245</f>
        <v>9560.48</v>
      </c>
      <c r="S2080">
        <f>Source!Y1244</f>
        <v>89.2</v>
      </c>
      <c r="T2080">
        <f>Source!Y1245</f>
        <v>5026.6499999999996</v>
      </c>
      <c r="U2080">
        <f>ROUND((175/100)*ROUND(Source!R1244, 2), 2)</f>
        <v>2.17</v>
      </c>
      <c r="V2080">
        <f>ROUND((0/100)*ROUND(Source!R1245, 2), 2)</f>
        <v>0</v>
      </c>
      <c r="AC2080">
        <v>0</v>
      </c>
    </row>
    <row r="2081" spans="1:29" x14ac:dyDescent="0.25">
      <c r="C2081" s="64" t="str">
        <f>"Объем: "&amp;Source!I1244&amp;"=34/"&amp;"100"</f>
        <v>Объем: 0,34=34/100</v>
      </c>
    </row>
    <row r="2082" spans="1:29" ht="14.5" x14ac:dyDescent="0.25">
      <c r="A2082" s="47"/>
      <c r="B2082" s="47"/>
      <c r="C2082" s="47" t="s">
        <v>2581</v>
      </c>
      <c r="D2082" s="49"/>
      <c r="E2082" s="48"/>
      <c r="F2082" s="51">
        <f>Source!AO1244</f>
        <v>406.56</v>
      </c>
      <c r="G2082" s="52" t="s">
        <v>231</v>
      </c>
      <c r="H2082" s="48">
        <f>Source!AV1245</f>
        <v>1.0469999999999999</v>
      </c>
      <c r="I2082" s="51">
        <f>Source!S1244</f>
        <v>173.67</v>
      </c>
      <c r="J2082" s="48">
        <f>IF(Source!BA1245&lt;&gt; 0, Source!BA1245, 1)</f>
        <v>56.35</v>
      </c>
      <c r="K2082" s="51">
        <f>Source!S1245</f>
        <v>9786.2999999999993</v>
      </c>
    </row>
    <row r="2083" spans="1:29" ht="14.5" x14ac:dyDescent="0.25">
      <c r="A2083" s="47"/>
      <c r="B2083" s="47"/>
      <c r="C2083" s="47" t="s">
        <v>2583</v>
      </c>
      <c r="D2083" s="49"/>
      <c r="E2083" s="48"/>
      <c r="F2083" s="51">
        <f>Source!AM1244</f>
        <v>61.23</v>
      </c>
      <c r="G2083" s="52" t="s">
        <v>231</v>
      </c>
      <c r="H2083" s="48">
        <f>Source!AV1245</f>
        <v>1.0469999999999999</v>
      </c>
      <c r="I2083" s="51">
        <f>Source!Q1244</f>
        <v>26.16</v>
      </c>
      <c r="J2083" s="48">
        <f>IF(Source!BB1245&lt;&gt; 0, Source!BB1245, 1)</f>
        <v>14.31</v>
      </c>
      <c r="K2083" s="51">
        <f>Source!Q1245</f>
        <v>374.35</v>
      </c>
    </row>
    <row r="2084" spans="1:29" ht="14.5" x14ac:dyDescent="0.25">
      <c r="A2084" s="47"/>
      <c r="B2084" s="47"/>
      <c r="C2084" s="47" t="s">
        <v>2584</v>
      </c>
      <c r="D2084" s="49"/>
      <c r="E2084" s="48"/>
      <c r="F2084" s="51">
        <f>Source!AN1244</f>
        <v>2.9</v>
      </c>
      <c r="G2084" s="52" t="s">
        <v>231</v>
      </c>
      <c r="H2084" s="48">
        <f>Source!AV1245</f>
        <v>1.0469999999999999</v>
      </c>
      <c r="I2084" s="53">
        <f>Source!R1244</f>
        <v>1.24</v>
      </c>
      <c r="J2084" s="48">
        <f>IF(Source!BS1245&lt;&gt; 0, Source!BS1245, 1)</f>
        <v>56.35</v>
      </c>
      <c r="K2084" s="53">
        <f>Source!R1245</f>
        <v>69.87</v>
      </c>
    </row>
    <row r="2085" spans="1:29" ht="14.5" x14ac:dyDescent="0.25">
      <c r="A2085" s="47"/>
      <c r="B2085" s="47"/>
      <c r="C2085" s="47" t="s">
        <v>2594</v>
      </c>
      <c r="D2085" s="49"/>
      <c r="E2085" s="48"/>
      <c r="F2085" s="51">
        <f>Source!AL1244</f>
        <v>786.8</v>
      </c>
      <c r="G2085" s="52" t="s">
        <v>3</v>
      </c>
      <c r="H2085" s="48">
        <f>Source!AW1245</f>
        <v>1</v>
      </c>
      <c r="I2085" s="51">
        <f>Source!P1244</f>
        <v>267.51</v>
      </c>
      <c r="J2085" s="48">
        <f>IF(Source!BC1245&lt;&gt; 0, Source!BC1245, 1)</f>
        <v>7.28</v>
      </c>
      <c r="K2085" s="51">
        <f>Source!P1245</f>
        <v>1947.47</v>
      </c>
    </row>
    <row r="2086" spans="1:29" ht="42" x14ac:dyDescent="0.25">
      <c r="A2086" s="47" t="s">
        <v>1428</v>
      </c>
      <c r="B2086" s="47" t="str">
        <f>Source!F1246</f>
        <v>1.21-5-1466</v>
      </c>
      <c r="C2086" s="47" t="s">
        <v>1430</v>
      </c>
      <c r="D2086" s="49" t="str">
        <f>Source!H1246</f>
        <v>1000 шт.</v>
      </c>
      <c r="E2086" s="48">
        <f>Source!I1246</f>
        <v>7.4800000000000005E-2</v>
      </c>
      <c r="F2086" s="51">
        <f>Source!AK1246</f>
        <v>294.89</v>
      </c>
      <c r="G2086" s="52" t="s">
        <v>3</v>
      </c>
      <c r="H2086" s="48">
        <f>Source!AW1247</f>
        <v>1</v>
      </c>
      <c r="I2086" s="51">
        <f>Source!O1246</f>
        <v>22.06</v>
      </c>
      <c r="J2086" s="48">
        <f>IF(Source!BC1247&lt;&gt; 0, Source!BC1247, 1)</f>
        <v>3.53</v>
      </c>
      <c r="K2086" s="51">
        <f>Source!O1247</f>
        <v>77.87</v>
      </c>
      <c r="Q2086">
        <f>Source!X1246</f>
        <v>0</v>
      </c>
      <c r="R2086">
        <f>Source!X1247</f>
        <v>0</v>
      </c>
      <c r="S2086">
        <f>Source!Y1246</f>
        <v>0</v>
      </c>
      <c r="T2086">
        <f>Source!Y1247</f>
        <v>0</v>
      </c>
      <c r="U2086">
        <f>ROUND((175/100)*ROUND(Source!R1246, 2), 2)</f>
        <v>0</v>
      </c>
      <c r="V2086">
        <f>ROUND((0/100)*ROUND(Source!R1247, 2), 2)</f>
        <v>0</v>
      </c>
      <c r="AC2086">
        <v>3</v>
      </c>
    </row>
    <row r="2087" spans="1:29" ht="98" x14ac:dyDescent="0.25">
      <c r="A2087" s="47" t="s">
        <v>1432</v>
      </c>
      <c r="B2087" s="47" t="str">
        <f>Source!F1248</f>
        <v>1.23-11-42</v>
      </c>
      <c r="C2087" s="47" t="s">
        <v>1434</v>
      </c>
      <c r="D2087" s="49" t="str">
        <f>Source!H1248</f>
        <v>км</v>
      </c>
      <c r="E2087" s="48">
        <f>Source!I1248</f>
        <v>3.4680000000000002E-2</v>
      </c>
      <c r="F2087" s="51">
        <f>Source!AK1248</f>
        <v>8699.43</v>
      </c>
      <c r="G2087" s="52" t="s">
        <v>3</v>
      </c>
      <c r="H2087" s="48">
        <f>Source!AW1249</f>
        <v>1</v>
      </c>
      <c r="I2087" s="51">
        <f>Source!O1248</f>
        <v>301.7</v>
      </c>
      <c r="J2087" s="48">
        <f>IF(Source!BC1249&lt;&gt; 0, Source!BC1249, 1)</f>
        <v>10.85</v>
      </c>
      <c r="K2087" s="51">
        <f>Source!O1249</f>
        <v>3273.45</v>
      </c>
      <c r="Q2087">
        <f>Source!X1248</f>
        <v>0</v>
      </c>
      <c r="R2087">
        <f>Source!X1249</f>
        <v>0</v>
      </c>
      <c r="S2087">
        <f>Source!Y1248</f>
        <v>0</v>
      </c>
      <c r="T2087">
        <f>Source!Y1249</f>
        <v>0</v>
      </c>
      <c r="U2087">
        <f>ROUND((175/100)*ROUND(Source!R1248, 2), 2)</f>
        <v>0</v>
      </c>
      <c r="V2087">
        <f>ROUND((0/100)*ROUND(Source!R1249, 2), 2)</f>
        <v>0</v>
      </c>
      <c r="AC2087">
        <v>3</v>
      </c>
    </row>
    <row r="2088" spans="1:29" ht="42" x14ac:dyDescent="0.25">
      <c r="A2088" s="47" t="s">
        <v>1436</v>
      </c>
      <c r="B2088" s="47" t="str">
        <f>Source!F1250</f>
        <v>1.1-1-8008</v>
      </c>
      <c r="C2088" s="47" t="s">
        <v>1091</v>
      </c>
      <c r="D2088" s="49" t="str">
        <f>Source!H1250</f>
        <v>т</v>
      </c>
      <c r="E2088" s="48">
        <f>Source!I1250</f>
        <v>2.3499999999999999E-4</v>
      </c>
      <c r="F2088" s="51">
        <f>Source!AK1250</f>
        <v>33827.69</v>
      </c>
      <c r="G2088" s="52" t="s">
        <v>3</v>
      </c>
      <c r="H2088" s="48">
        <f>Source!AW1251</f>
        <v>1</v>
      </c>
      <c r="I2088" s="51">
        <f>Source!O1250</f>
        <v>7.95</v>
      </c>
      <c r="J2088" s="48">
        <f>IF(Source!BC1251&lt;&gt; 0, Source!BC1251, 1)</f>
        <v>4.9000000000000004</v>
      </c>
      <c r="K2088" s="51">
        <f>Source!O1251</f>
        <v>38.96</v>
      </c>
      <c r="Q2088">
        <f>Source!X1250</f>
        <v>0</v>
      </c>
      <c r="R2088">
        <f>Source!X1251</f>
        <v>0</v>
      </c>
      <c r="S2088">
        <f>Source!Y1250</f>
        <v>0</v>
      </c>
      <c r="T2088">
        <f>Source!Y1251</f>
        <v>0</v>
      </c>
      <c r="U2088">
        <f>ROUND((175/100)*ROUND(Source!R1250, 2), 2)</f>
        <v>0</v>
      </c>
      <c r="V2088">
        <f>ROUND((0/100)*ROUND(Source!R1251, 2), 2)</f>
        <v>0</v>
      </c>
      <c r="AC2088">
        <v>3</v>
      </c>
    </row>
    <row r="2089" spans="1:29" ht="14.5" x14ac:dyDescent="0.25">
      <c r="A2089" s="47"/>
      <c r="B2089" s="47"/>
      <c r="C2089" s="47" t="s">
        <v>2585</v>
      </c>
      <c r="D2089" s="49" t="s">
        <v>2586</v>
      </c>
      <c r="E2089" s="48">
        <f>Source!BZ1245</f>
        <v>97</v>
      </c>
      <c r="F2089" s="51"/>
      <c r="G2089" s="50"/>
      <c r="H2089" s="48"/>
      <c r="I2089" s="51">
        <f>SUM(Q2080:Q2088)</f>
        <v>169.66</v>
      </c>
      <c r="J2089" s="48">
        <f>Source!AT1245</f>
        <v>97</v>
      </c>
      <c r="K2089" s="51">
        <f>SUM(R2080:R2088)</f>
        <v>9560.48</v>
      </c>
    </row>
    <row r="2090" spans="1:29" ht="14.5" x14ac:dyDescent="0.25">
      <c r="A2090" s="47"/>
      <c r="B2090" s="47"/>
      <c r="C2090" s="47" t="s">
        <v>2587</v>
      </c>
      <c r="D2090" s="49" t="s">
        <v>2586</v>
      </c>
      <c r="E2090" s="48">
        <f>Source!CA1245</f>
        <v>51</v>
      </c>
      <c r="F2090" s="51"/>
      <c r="G2090" s="50"/>
      <c r="H2090" s="48"/>
      <c r="I2090" s="51">
        <f>SUM(S2080:S2089)</f>
        <v>89.2</v>
      </c>
      <c r="J2090" s="48">
        <f>Source!AU1245</f>
        <v>51</v>
      </c>
      <c r="K2090" s="51">
        <f>SUM(T2080:T2089)</f>
        <v>5026.6499999999996</v>
      </c>
    </row>
    <row r="2091" spans="1:29" ht="14.5" x14ac:dyDescent="0.25">
      <c r="A2091" s="54"/>
      <c r="B2091" s="54"/>
      <c r="C2091" s="54" t="s">
        <v>2588</v>
      </c>
      <c r="D2091" s="55" t="s">
        <v>2589</v>
      </c>
      <c r="E2091" s="56">
        <f>Source!AQ1244</f>
        <v>33</v>
      </c>
      <c r="F2091" s="57"/>
      <c r="G2091" s="58" t="s">
        <v>231</v>
      </c>
      <c r="H2091" s="56">
        <f>Source!AV1245</f>
        <v>1.0469999999999999</v>
      </c>
      <c r="I2091" s="57">
        <f>Source!U1244</f>
        <v>14.096808000000001</v>
      </c>
      <c r="J2091" s="56"/>
      <c r="K2091" s="57"/>
    </row>
    <row r="2092" spans="1:29" ht="14" x14ac:dyDescent="0.25">
      <c r="C2092" s="59" t="s">
        <v>2590</v>
      </c>
      <c r="H2092" s="60">
        <f>I2082+I2083+I2085+I2089+I2090+SUM(I2086:I2088)-SUMIF(AC2086:AC2088, 5, I2086:I2088)-SUMIF(AC2086:AC2088, 6, I2086:I2088)</f>
        <v>1057.9100000000001</v>
      </c>
      <c r="I2092" s="60"/>
      <c r="J2092" s="60">
        <f>K2082+K2083+K2085+K2089+K2090+SUM(K2086:K2088)-SUMIF(AC2086:AC2088, 5, K2086:K2088)-SUMIF(AC2086:AC2088, 6, K2086:K2088)</f>
        <v>30085.53</v>
      </c>
      <c r="K2092" s="60"/>
    </row>
    <row r="2093" spans="1:29" ht="14" hidden="1" x14ac:dyDescent="0.25">
      <c r="C2093" s="59" t="s">
        <v>2591</v>
      </c>
      <c r="H2093" s="62">
        <f>SUMIF(AC2086:AC2088, 5, I2086:I2088)+SUMIF(AC2086:AC2088, 6, I2086:I2088)</f>
        <v>0</v>
      </c>
      <c r="I2093" s="62"/>
      <c r="J2093" s="62">
        <f>SUMIF(AC2086:AC2088, 5, K2086:K2088)+SUMIF(AC2086:AC2088, 6, K2086:K2088)</f>
        <v>0</v>
      </c>
      <c r="K2093" s="62"/>
    </row>
    <row r="2094" spans="1:29" ht="14" x14ac:dyDescent="0.25">
      <c r="C2094" s="59" t="s">
        <v>2592</v>
      </c>
      <c r="H2094" s="62">
        <f>I2082+I2083+I2085+I2089+I2090+SUM(I2086:I2088)</f>
        <v>1057.9100000000001</v>
      </c>
      <c r="I2094" s="62"/>
      <c r="J2094" s="62">
        <f>K2082+K2083+K2085+K2089+K2090+SUM(K2086:K2088)</f>
        <v>30085.53</v>
      </c>
      <c r="K2094" s="62"/>
      <c r="O2094" s="63">
        <f>I2082+I2083+I2085+I2089+I2090+SUM(I2086:I2088)</f>
        <v>1057.9100000000001</v>
      </c>
      <c r="P2094" s="63">
        <f>K2082+K2083+K2085+K2089+K2090+SUM(K2086:K2088)</f>
        <v>30085.53</v>
      </c>
    </row>
    <row r="2096" spans="1:29" ht="29" x14ac:dyDescent="0.25">
      <c r="A2096" s="47">
        <v>339</v>
      </c>
      <c r="B2096" s="47" t="str">
        <f>Source!F1253</f>
        <v>4.8-168-1</v>
      </c>
      <c r="C2096" s="47" t="s">
        <v>1426</v>
      </c>
      <c r="D2096" s="49" t="str">
        <f>Source!H1253</f>
        <v>100 М ТРАССЫ</v>
      </c>
      <c r="E2096" s="48">
        <f>Source!I1253</f>
        <v>9.4499999999999993</v>
      </c>
      <c r="F2096" s="51"/>
      <c r="G2096" s="50"/>
      <c r="H2096" s="48"/>
      <c r="I2096" s="51"/>
      <c r="J2096" s="48"/>
      <c r="K2096" s="51"/>
      <c r="Q2096">
        <f>Source!X1253</f>
        <v>4715.66</v>
      </c>
      <c r="R2096">
        <f>Source!X1254</f>
        <v>265727.71000000002</v>
      </c>
      <c r="S2096">
        <f>Source!Y1253</f>
        <v>2479.37</v>
      </c>
      <c r="T2096">
        <f>Source!Y1254</f>
        <v>139712.51</v>
      </c>
      <c r="U2096">
        <f>ROUND((175/100)*ROUND(Source!R1253, 2), 2)</f>
        <v>60.25</v>
      </c>
      <c r="V2096">
        <f>ROUND((0/100)*ROUND(Source!R1254, 2), 2)</f>
        <v>0</v>
      </c>
      <c r="AC2096">
        <v>0</v>
      </c>
    </row>
    <row r="2097" spans="1:29" x14ac:dyDescent="0.25">
      <c r="C2097" s="64" t="str">
        <f>"Объем: "&amp;Source!I1253&amp;"=(935+"&amp;"10)/"&amp;"100"</f>
        <v>Объем: 9,45=(935+10)/100</v>
      </c>
    </row>
    <row r="2098" spans="1:29" ht="14.5" x14ac:dyDescent="0.25">
      <c r="A2098" s="47"/>
      <c r="B2098" s="47"/>
      <c r="C2098" s="47" t="s">
        <v>2581</v>
      </c>
      <c r="D2098" s="49"/>
      <c r="E2098" s="48"/>
      <c r="F2098" s="51">
        <f>Source!AO1253</f>
        <v>406.56</v>
      </c>
      <c r="G2098" s="52" t="s">
        <v>231</v>
      </c>
      <c r="H2098" s="48">
        <f>Source!AV1254</f>
        <v>1.0469999999999999</v>
      </c>
      <c r="I2098" s="51">
        <f>Source!S1253</f>
        <v>4827.08</v>
      </c>
      <c r="J2098" s="48">
        <f>IF(Source!BA1254&lt;&gt; 0, Source!BA1254, 1)</f>
        <v>56.35</v>
      </c>
      <c r="K2098" s="51">
        <f>Source!S1254</f>
        <v>272005.96000000002</v>
      </c>
    </row>
    <row r="2099" spans="1:29" ht="14.5" x14ac:dyDescent="0.25">
      <c r="A2099" s="47"/>
      <c r="B2099" s="47"/>
      <c r="C2099" s="47" t="s">
        <v>2583</v>
      </c>
      <c r="D2099" s="49"/>
      <c r="E2099" s="48"/>
      <c r="F2099" s="51">
        <f>Source!AM1253</f>
        <v>61.23</v>
      </c>
      <c r="G2099" s="52" t="s">
        <v>231</v>
      </c>
      <c r="H2099" s="48">
        <f>Source!AV1254</f>
        <v>1.0469999999999999</v>
      </c>
      <c r="I2099" s="51">
        <f>Source!Q1253</f>
        <v>726.98</v>
      </c>
      <c r="J2099" s="48">
        <f>IF(Source!BB1254&lt;&gt; 0, Source!BB1254, 1)</f>
        <v>14.31</v>
      </c>
      <c r="K2099" s="51">
        <f>Source!Q1254</f>
        <v>10403.08</v>
      </c>
    </row>
    <row r="2100" spans="1:29" ht="14.5" x14ac:dyDescent="0.25">
      <c r="A2100" s="47"/>
      <c r="B2100" s="47"/>
      <c r="C2100" s="47" t="s">
        <v>2584</v>
      </c>
      <c r="D2100" s="49"/>
      <c r="E2100" s="48"/>
      <c r="F2100" s="51">
        <f>Source!AN1253</f>
        <v>2.9</v>
      </c>
      <c r="G2100" s="52" t="s">
        <v>231</v>
      </c>
      <c r="H2100" s="48">
        <f>Source!AV1254</f>
        <v>1.0469999999999999</v>
      </c>
      <c r="I2100" s="53">
        <f>Source!R1253</f>
        <v>34.43</v>
      </c>
      <c r="J2100" s="48">
        <f>IF(Source!BS1254&lt;&gt; 0, Source!BS1254, 1)</f>
        <v>56.35</v>
      </c>
      <c r="K2100" s="53">
        <f>Source!R1254</f>
        <v>1940.13</v>
      </c>
    </row>
    <row r="2101" spans="1:29" ht="14.5" x14ac:dyDescent="0.25">
      <c r="A2101" s="47"/>
      <c r="B2101" s="47"/>
      <c r="C2101" s="47" t="s">
        <v>2594</v>
      </c>
      <c r="D2101" s="49"/>
      <c r="E2101" s="48"/>
      <c r="F2101" s="51">
        <f>Source!AL1253</f>
        <v>786.8</v>
      </c>
      <c r="G2101" s="52" t="s">
        <v>3</v>
      </c>
      <c r="H2101" s="48">
        <f>Source!AW1254</f>
        <v>1</v>
      </c>
      <c r="I2101" s="51">
        <f>Source!P1253</f>
        <v>7435.26</v>
      </c>
      <c r="J2101" s="48">
        <f>IF(Source!BC1254&lt;&gt; 0, Source!BC1254, 1)</f>
        <v>7.28</v>
      </c>
      <c r="K2101" s="51">
        <f>Source!P1254</f>
        <v>54128.69</v>
      </c>
    </row>
    <row r="2102" spans="1:29" ht="42" x14ac:dyDescent="0.25">
      <c r="A2102" s="47" t="s">
        <v>1439</v>
      </c>
      <c r="B2102" s="47" t="str">
        <f>Source!F1255</f>
        <v>1.21-5-1466</v>
      </c>
      <c r="C2102" s="47" t="s">
        <v>1430</v>
      </c>
      <c r="D2102" s="49" t="str">
        <f>Source!H1255</f>
        <v>1000 шт.</v>
      </c>
      <c r="E2102" s="48">
        <f>Source!I1255</f>
        <v>2.0790000000000002</v>
      </c>
      <c r="F2102" s="51">
        <f>Source!AK1255</f>
        <v>294.89</v>
      </c>
      <c r="G2102" s="52" t="s">
        <v>3</v>
      </c>
      <c r="H2102" s="48">
        <f>Source!AW1256</f>
        <v>1</v>
      </c>
      <c r="I2102" s="51">
        <f>Source!O1255</f>
        <v>613.08000000000004</v>
      </c>
      <c r="J2102" s="48">
        <f>IF(Source!BC1256&lt;&gt; 0, Source!BC1256, 1)</f>
        <v>3.53</v>
      </c>
      <c r="K2102" s="51">
        <f>Source!O1256</f>
        <v>2164.17</v>
      </c>
      <c r="Q2102">
        <f>Source!X1255</f>
        <v>0</v>
      </c>
      <c r="R2102">
        <f>Source!X1256</f>
        <v>0</v>
      </c>
      <c r="S2102">
        <f>Source!Y1255</f>
        <v>0</v>
      </c>
      <c r="T2102">
        <f>Source!Y1256</f>
        <v>0</v>
      </c>
      <c r="U2102">
        <f>ROUND((175/100)*ROUND(Source!R1255, 2), 2)</f>
        <v>0</v>
      </c>
      <c r="V2102">
        <f>ROUND((0/100)*ROUND(Source!R1256, 2), 2)</f>
        <v>0</v>
      </c>
      <c r="AC2102">
        <v>3</v>
      </c>
    </row>
    <row r="2103" spans="1:29" ht="42" x14ac:dyDescent="0.25">
      <c r="A2103" s="47" t="s">
        <v>1440</v>
      </c>
      <c r="B2103" s="47" t="str">
        <f>Source!F1257</f>
        <v>1.1-1-8008</v>
      </c>
      <c r="C2103" s="47" t="s">
        <v>1091</v>
      </c>
      <c r="D2103" s="49" t="str">
        <f>Source!H1257</f>
        <v>т</v>
      </c>
      <c r="E2103" s="48">
        <f>Source!I1257</f>
        <v>6.5209999999999999E-3</v>
      </c>
      <c r="F2103" s="51">
        <f>Source!AK1257</f>
        <v>33827.69</v>
      </c>
      <c r="G2103" s="52" t="s">
        <v>3</v>
      </c>
      <c r="H2103" s="48">
        <f>Source!AW1258</f>
        <v>1</v>
      </c>
      <c r="I2103" s="51">
        <f>Source!O1257</f>
        <v>220.59</v>
      </c>
      <c r="J2103" s="48">
        <f>IF(Source!BC1258&lt;&gt; 0, Source!BC1258, 1)</f>
        <v>4.9000000000000004</v>
      </c>
      <c r="K2103" s="51">
        <f>Source!O1258</f>
        <v>1080.8900000000001</v>
      </c>
      <c r="Q2103">
        <f>Source!X1257</f>
        <v>0</v>
      </c>
      <c r="R2103">
        <f>Source!X1258</f>
        <v>0</v>
      </c>
      <c r="S2103">
        <f>Source!Y1257</f>
        <v>0</v>
      </c>
      <c r="T2103">
        <f>Source!Y1258</f>
        <v>0</v>
      </c>
      <c r="U2103">
        <f>ROUND((175/100)*ROUND(Source!R1257, 2), 2)</f>
        <v>0</v>
      </c>
      <c r="V2103">
        <f>ROUND((0/100)*ROUND(Source!R1258, 2), 2)</f>
        <v>0</v>
      </c>
      <c r="AC2103">
        <v>3</v>
      </c>
    </row>
    <row r="2104" spans="1:29" ht="14.5" x14ac:dyDescent="0.25">
      <c r="A2104" s="47"/>
      <c r="B2104" s="47"/>
      <c r="C2104" s="47" t="s">
        <v>2585</v>
      </c>
      <c r="D2104" s="49" t="s">
        <v>2586</v>
      </c>
      <c r="E2104" s="48">
        <f>Source!BZ1254</f>
        <v>97</v>
      </c>
      <c r="F2104" s="51"/>
      <c r="G2104" s="50"/>
      <c r="H2104" s="48"/>
      <c r="I2104" s="51">
        <f>SUM(Q2096:Q2103)</f>
        <v>4715.66</v>
      </c>
      <c r="J2104" s="48">
        <f>Source!AT1254</f>
        <v>97</v>
      </c>
      <c r="K2104" s="51">
        <f>SUM(R2096:R2103)</f>
        <v>265727.71000000002</v>
      </c>
    </row>
    <row r="2105" spans="1:29" ht="14.5" x14ac:dyDescent="0.25">
      <c r="A2105" s="47"/>
      <c r="B2105" s="47"/>
      <c r="C2105" s="47" t="s">
        <v>2587</v>
      </c>
      <c r="D2105" s="49" t="s">
        <v>2586</v>
      </c>
      <c r="E2105" s="48">
        <f>Source!CA1254</f>
        <v>51</v>
      </c>
      <c r="F2105" s="51"/>
      <c r="G2105" s="50"/>
      <c r="H2105" s="48"/>
      <c r="I2105" s="51">
        <f>SUM(S2096:S2104)</f>
        <v>2479.37</v>
      </c>
      <c r="J2105" s="48">
        <f>Source!AU1254</f>
        <v>51</v>
      </c>
      <c r="K2105" s="51">
        <f>SUM(T2096:T2104)</f>
        <v>139712.51</v>
      </c>
    </row>
    <row r="2106" spans="1:29" ht="14.5" x14ac:dyDescent="0.25">
      <c r="A2106" s="54"/>
      <c r="B2106" s="54"/>
      <c r="C2106" s="54" t="s">
        <v>2588</v>
      </c>
      <c r="D2106" s="55" t="s">
        <v>2589</v>
      </c>
      <c r="E2106" s="56">
        <f>Source!AQ1253</f>
        <v>33</v>
      </c>
      <c r="F2106" s="57"/>
      <c r="G2106" s="58" t="s">
        <v>231</v>
      </c>
      <c r="H2106" s="56">
        <f>Source!AV1254</f>
        <v>1.0469999999999999</v>
      </c>
      <c r="I2106" s="57">
        <f>Source!U1253</f>
        <v>391.80833999999993</v>
      </c>
      <c r="J2106" s="56"/>
      <c r="K2106" s="57"/>
    </row>
    <row r="2107" spans="1:29" ht="14" x14ac:dyDescent="0.25">
      <c r="C2107" s="59" t="s">
        <v>2590</v>
      </c>
      <c r="H2107" s="60">
        <f>I2098+I2099+I2101+I2104+I2105+SUM(I2102:I2103)-SUMIF(AC2102:AC2103, 5, I2102:I2103)-SUMIF(AC2102:AC2103, 6, I2102:I2103)</f>
        <v>21018.019999999997</v>
      </c>
      <c r="I2107" s="60"/>
      <c r="J2107" s="60">
        <f>K2098+K2099+K2101+K2104+K2105+SUM(K2102:K2103)-SUMIF(AC2102:AC2103, 5, K2102:K2103)-SUMIF(AC2102:AC2103, 6, K2102:K2103)</f>
        <v>745223.01000000013</v>
      </c>
      <c r="K2107" s="60"/>
    </row>
    <row r="2108" spans="1:29" ht="14" hidden="1" x14ac:dyDescent="0.25">
      <c r="C2108" s="59" t="s">
        <v>2591</v>
      </c>
      <c r="H2108" s="62">
        <f>SUMIF(AC2102:AC2103, 5, I2102:I2103)+SUMIF(AC2102:AC2103, 6, I2102:I2103)</f>
        <v>0</v>
      </c>
      <c r="I2108" s="62"/>
      <c r="J2108" s="62">
        <f>SUMIF(AC2102:AC2103, 5, K2102:K2103)+SUMIF(AC2102:AC2103, 6, K2102:K2103)</f>
        <v>0</v>
      </c>
      <c r="K2108" s="62"/>
    </row>
    <row r="2109" spans="1:29" ht="14" x14ac:dyDescent="0.25">
      <c r="C2109" s="59" t="s">
        <v>2592</v>
      </c>
      <c r="H2109" s="62">
        <f>I2098+I2099+I2101+I2104+I2105+SUM(I2102:I2103)</f>
        <v>21018.019999999997</v>
      </c>
      <c r="I2109" s="62"/>
      <c r="J2109" s="62">
        <f>K2098+K2099+K2101+K2104+K2105+SUM(K2102:K2103)</f>
        <v>745223.01000000013</v>
      </c>
      <c r="K2109" s="62"/>
      <c r="O2109" s="63">
        <f>I2098+I2099+I2101+I2104+I2105+SUM(I2102:I2103)</f>
        <v>21018.019999999997</v>
      </c>
      <c r="P2109" s="63">
        <f>K2098+K2099+K2101+K2104+K2105+SUM(K2102:K2103)</f>
        <v>745223.01000000013</v>
      </c>
    </row>
    <row r="2111" spans="1:29" ht="126" x14ac:dyDescent="0.25">
      <c r="A2111" s="47">
        <v>340</v>
      </c>
      <c r="B2111" s="47" t="str">
        <f>Source!F1259</f>
        <v>1.23-8-769</v>
      </c>
      <c r="C2111" s="47" t="s">
        <v>2551</v>
      </c>
      <c r="D2111" s="49" t="str">
        <f>Source!H1259</f>
        <v>км</v>
      </c>
      <c r="E2111" s="48">
        <f>Source!I1259</f>
        <v>0.95369999999999999</v>
      </c>
      <c r="F2111" s="51">
        <f>Source!AL1259</f>
        <v>12914.3</v>
      </c>
      <c r="G2111" s="52" t="s">
        <v>3</v>
      </c>
      <c r="H2111" s="48">
        <f>Source!AW1260</f>
        <v>1</v>
      </c>
      <c r="I2111" s="51">
        <f>Source!P1259</f>
        <v>12316.37</v>
      </c>
      <c r="J2111" s="48">
        <f>IF(Source!BC1260&lt;&gt; 0, Source!BC1260, 1)</f>
        <v>3.65</v>
      </c>
      <c r="K2111" s="51">
        <f>Source!P1260</f>
        <v>44954.75</v>
      </c>
      <c r="Q2111">
        <f>Source!X1259</f>
        <v>0</v>
      </c>
      <c r="R2111">
        <f>Source!X1260</f>
        <v>0</v>
      </c>
      <c r="S2111">
        <f>Source!Y1259</f>
        <v>0</v>
      </c>
      <c r="T2111">
        <f>Source!Y1260</f>
        <v>0</v>
      </c>
      <c r="U2111">
        <f>ROUND((175/100)*ROUND(Source!R1259, 2), 2)</f>
        <v>0</v>
      </c>
      <c r="V2111">
        <f>ROUND((0/100)*ROUND(Source!R1260, 2), 2)</f>
        <v>0</v>
      </c>
      <c r="AC2111">
        <v>3</v>
      </c>
    </row>
    <row r="2112" spans="1:29" x14ac:dyDescent="0.25">
      <c r="A2112" s="79"/>
      <c r="B2112" s="79"/>
      <c r="C2112" s="80" t="str">
        <f>"Объем: "&amp;Source!I1259&amp;"=935*"&amp;"1,02/"&amp;"1000"</f>
        <v>Объем: 0,9537=935*1,02/1000</v>
      </c>
      <c r="D2112" s="79"/>
      <c r="E2112" s="79"/>
      <c r="F2112" s="79"/>
      <c r="G2112" s="79"/>
      <c r="H2112" s="79"/>
      <c r="I2112" s="79"/>
      <c r="J2112" s="79"/>
      <c r="K2112" s="79"/>
    </row>
    <row r="2113" spans="1:29" ht="14" x14ac:dyDescent="0.25">
      <c r="C2113" s="59" t="s">
        <v>2592</v>
      </c>
      <c r="H2113" s="60">
        <f>I2111+0</f>
        <v>12316.37</v>
      </c>
      <c r="I2113" s="60"/>
      <c r="J2113" s="60">
        <f>K2111+0</f>
        <v>44954.75</v>
      </c>
      <c r="K2113" s="60"/>
      <c r="O2113" s="63">
        <f>I2111+0</f>
        <v>12316.37</v>
      </c>
      <c r="P2113" s="63">
        <f>K2111+0</f>
        <v>44954.75</v>
      </c>
    </row>
    <row r="2115" spans="1:29" ht="126" x14ac:dyDescent="0.25">
      <c r="A2115" s="47">
        <v>341</v>
      </c>
      <c r="B2115" s="47" t="str">
        <f>Source!F1261</f>
        <v>1.23-8-755</v>
      </c>
      <c r="C2115" s="47" t="s">
        <v>2540</v>
      </c>
      <c r="D2115" s="49" t="str">
        <f>Source!H1261</f>
        <v>км</v>
      </c>
      <c r="E2115" s="48">
        <f>Source!I1261</f>
        <v>1.0200000000000001E-2</v>
      </c>
      <c r="F2115" s="51">
        <f>Source!AL1261</f>
        <v>9703.66</v>
      </c>
      <c r="G2115" s="52" t="s">
        <v>3</v>
      </c>
      <c r="H2115" s="48">
        <f>Source!AW1262</f>
        <v>1</v>
      </c>
      <c r="I2115" s="51">
        <f>Source!P1261</f>
        <v>98.98</v>
      </c>
      <c r="J2115" s="48">
        <f>IF(Source!BC1262&lt;&gt; 0, Source!BC1262, 1)</f>
        <v>5.51</v>
      </c>
      <c r="K2115" s="51">
        <f>Source!P1262</f>
        <v>545.38</v>
      </c>
      <c r="Q2115">
        <f>Source!X1261</f>
        <v>0</v>
      </c>
      <c r="R2115">
        <f>Source!X1262</f>
        <v>0</v>
      </c>
      <c r="S2115">
        <f>Source!Y1261</f>
        <v>0</v>
      </c>
      <c r="T2115">
        <f>Source!Y1262</f>
        <v>0</v>
      </c>
      <c r="U2115">
        <f>ROUND((175/100)*ROUND(Source!R1261, 2), 2)</f>
        <v>0</v>
      </c>
      <c r="V2115">
        <f>ROUND((0/100)*ROUND(Source!R1262, 2), 2)</f>
        <v>0</v>
      </c>
      <c r="AC2115">
        <v>3</v>
      </c>
    </row>
    <row r="2116" spans="1:29" x14ac:dyDescent="0.25">
      <c r="A2116" s="79"/>
      <c r="B2116" s="79"/>
      <c r="C2116" s="80" t="str">
        <f>"Объем: "&amp;Source!I1261&amp;"=10*"&amp;"1,02/"&amp;"1000"</f>
        <v>Объем: 0,0102=10*1,02/1000</v>
      </c>
      <c r="D2116" s="79"/>
      <c r="E2116" s="79"/>
      <c r="F2116" s="79"/>
      <c r="G2116" s="79"/>
      <c r="H2116" s="79"/>
      <c r="I2116" s="79"/>
      <c r="J2116" s="79"/>
      <c r="K2116" s="79"/>
    </row>
    <row r="2117" spans="1:29" ht="14" x14ac:dyDescent="0.25">
      <c r="C2117" s="59" t="s">
        <v>2592</v>
      </c>
      <c r="H2117" s="60">
        <f>I2115+0</f>
        <v>98.98</v>
      </c>
      <c r="I2117" s="60"/>
      <c r="J2117" s="60">
        <f>K2115+0</f>
        <v>545.38</v>
      </c>
      <c r="K2117" s="60"/>
      <c r="O2117" s="63">
        <f>I2115+0</f>
        <v>98.98</v>
      </c>
      <c r="P2117" s="63">
        <f>K2115+0</f>
        <v>545.38</v>
      </c>
    </row>
    <row r="2119" spans="1:29" ht="70" x14ac:dyDescent="0.25">
      <c r="A2119" s="47">
        <v>342</v>
      </c>
      <c r="B2119" s="47" t="str">
        <f>Source!F1263</f>
        <v>4.8-288-2</v>
      </c>
      <c r="C2119" s="47" t="s">
        <v>920</v>
      </c>
      <c r="D2119" s="49" t="str">
        <f>Source!H1263</f>
        <v>100 м</v>
      </c>
      <c r="E2119" s="48">
        <f>Source!I1263</f>
        <v>6.2</v>
      </c>
      <c r="F2119" s="51"/>
      <c r="G2119" s="50"/>
      <c r="H2119" s="48"/>
      <c r="I2119" s="51"/>
      <c r="J2119" s="48"/>
      <c r="K2119" s="51"/>
      <c r="Q2119">
        <f>Source!X1263</f>
        <v>1495.86</v>
      </c>
      <c r="R2119">
        <f>Source!X1264</f>
        <v>84291.51</v>
      </c>
      <c r="S2119">
        <f>Source!Y1263</f>
        <v>786.48</v>
      </c>
      <c r="T2119">
        <f>Source!Y1264</f>
        <v>44318.21</v>
      </c>
      <c r="U2119">
        <f>ROUND((175/100)*ROUND(Source!R1263, 2), 2)</f>
        <v>77.84</v>
      </c>
      <c r="V2119">
        <f>ROUND((0/100)*ROUND(Source!R1264, 2), 2)</f>
        <v>0</v>
      </c>
      <c r="AC2119">
        <v>0</v>
      </c>
    </row>
    <row r="2120" spans="1:29" x14ac:dyDescent="0.25">
      <c r="C2120" s="64" t="str">
        <f>"Объем: "&amp;Source!I1263&amp;"=620/"&amp;"100"</f>
        <v>Объем: 6,2=620/100</v>
      </c>
    </row>
    <row r="2121" spans="1:29" ht="14.5" x14ac:dyDescent="0.25">
      <c r="A2121" s="47"/>
      <c r="B2121" s="47"/>
      <c r="C2121" s="47" t="s">
        <v>2581</v>
      </c>
      <c r="D2121" s="49"/>
      <c r="E2121" s="48"/>
      <c r="F2121" s="51">
        <f>Source!AO1263</f>
        <v>192.26</v>
      </c>
      <c r="G2121" s="52" t="s">
        <v>231</v>
      </c>
      <c r="H2121" s="48">
        <f>Source!AV1264</f>
        <v>1.0469999999999999</v>
      </c>
      <c r="I2121" s="51">
        <f>Source!S1263</f>
        <v>1497.64</v>
      </c>
      <c r="J2121" s="48">
        <f>IF(Source!BA1264&lt;&gt; 0, Source!BA1264, 1)</f>
        <v>56.35</v>
      </c>
      <c r="K2121" s="51">
        <f>Source!S1264</f>
        <v>84392.01</v>
      </c>
    </row>
    <row r="2122" spans="1:29" ht="14.5" x14ac:dyDescent="0.25">
      <c r="A2122" s="47"/>
      <c r="B2122" s="47"/>
      <c r="C2122" s="47" t="s">
        <v>2583</v>
      </c>
      <c r="D2122" s="49"/>
      <c r="E2122" s="48"/>
      <c r="F2122" s="51">
        <f>Source!AM1263</f>
        <v>32.869999999999997</v>
      </c>
      <c r="G2122" s="52" t="s">
        <v>231</v>
      </c>
      <c r="H2122" s="48">
        <f>Source!AV1264</f>
        <v>1.0469999999999999</v>
      </c>
      <c r="I2122" s="51">
        <f>Source!Q1263</f>
        <v>256.05</v>
      </c>
      <c r="J2122" s="48">
        <f>IF(Source!BB1264&lt;&gt; 0, Source!BB1264, 1)</f>
        <v>18.84</v>
      </c>
      <c r="K2122" s="51">
        <f>Source!Q1264</f>
        <v>4823.9799999999996</v>
      </c>
    </row>
    <row r="2123" spans="1:29" ht="14.5" x14ac:dyDescent="0.25">
      <c r="A2123" s="47"/>
      <c r="B2123" s="47"/>
      <c r="C2123" s="47" t="s">
        <v>2584</v>
      </c>
      <c r="D2123" s="49"/>
      <c r="E2123" s="48"/>
      <c r="F2123" s="51">
        <f>Source!AN1263</f>
        <v>5.71</v>
      </c>
      <c r="G2123" s="52" t="s">
        <v>231</v>
      </c>
      <c r="H2123" s="48">
        <f>Source!AV1264</f>
        <v>1.0469999999999999</v>
      </c>
      <c r="I2123" s="53">
        <f>Source!R1263</f>
        <v>44.48</v>
      </c>
      <c r="J2123" s="48">
        <f>IF(Source!BS1264&lt;&gt; 0, Source!BS1264, 1)</f>
        <v>56.35</v>
      </c>
      <c r="K2123" s="53">
        <f>Source!R1264</f>
        <v>2506.4499999999998</v>
      </c>
    </row>
    <row r="2124" spans="1:29" ht="14.5" x14ac:dyDescent="0.25">
      <c r="A2124" s="47"/>
      <c r="B2124" s="47"/>
      <c r="C2124" s="47" t="s">
        <v>2594</v>
      </c>
      <c r="D2124" s="49"/>
      <c r="E2124" s="48"/>
      <c r="F2124" s="51">
        <f>Source!AL1263</f>
        <v>314.29000000000002</v>
      </c>
      <c r="G2124" s="52" t="s">
        <v>3</v>
      </c>
      <c r="H2124" s="48">
        <f>Source!AW1264</f>
        <v>1</v>
      </c>
      <c r="I2124" s="51">
        <f>Source!P1263</f>
        <v>1948.6</v>
      </c>
      <c r="J2124" s="48">
        <f>IF(Source!BC1264&lt;&gt; 0, Source!BC1264, 1)</f>
        <v>9.84</v>
      </c>
      <c r="K2124" s="51">
        <f>Source!P1264</f>
        <v>19174.22</v>
      </c>
    </row>
    <row r="2125" spans="1:29" ht="42" x14ac:dyDescent="0.25">
      <c r="A2125" s="47" t="s">
        <v>1446</v>
      </c>
      <c r="B2125" s="47" t="str">
        <f>Source!F1265</f>
        <v>1.12-5-372</v>
      </c>
      <c r="C2125" s="47" t="s">
        <v>924</v>
      </c>
      <c r="D2125" s="49" t="str">
        <f>Source!H1265</f>
        <v>м</v>
      </c>
      <c r="E2125" s="48">
        <f>Source!I1265</f>
        <v>632.4</v>
      </c>
      <c r="F2125" s="51">
        <f>Source!AK1265</f>
        <v>3.45</v>
      </c>
      <c r="G2125" s="52" t="s">
        <v>3</v>
      </c>
      <c r="H2125" s="48">
        <f>Source!AW1266</f>
        <v>1</v>
      </c>
      <c r="I2125" s="51">
        <f>Source!O1265</f>
        <v>2181.7800000000002</v>
      </c>
      <c r="J2125" s="48">
        <f>IF(Source!BC1266&lt;&gt; 0, Source!BC1266, 1)</f>
        <v>3.79</v>
      </c>
      <c r="K2125" s="51">
        <f>Source!O1266</f>
        <v>8268.9500000000007</v>
      </c>
      <c r="Q2125">
        <f>Source!X1265</f>
        <v>0</v>
      </c>
      <c r="R2125">
        <f>Source!X1266</f>
        <v>0</v>
      </c>
      <c r="S2125">
        <f>Source!Y1265</f>
        <v>0</v>
      </c>
      <c r="T2125">
        <f>Source!Y1266</f>
        <v>0</v>
      </c>
      <c r="U2125">
        <f>ROUND((175/100)*ROUND(Source!R1265, 2), 2)</f>
        <v>0</v>
      </c>
      <c r="V2125">
        <f>ROUND((0/100)*ROUND(Source!R1266, 2), 2)</f>
        <v>0</v>
      </c>
      <c r="AC2125">
        <v>3</v>
      </c>
    </row>
    <row r="2126" spans="1:29" ht="42" x14ac:dyDescent="0.25">
      <c r="A2126" s="47" t="s">
        <v>1447</v>
      </c>
      <c r="B2126" s="47" t="str">
        <f>Source!F1267</f>
        <v>1.21-5-1136</v>
      </c>
      <c r="C2126" s="47" t="s">
        <v>951</v>
      </c>
      <c r="D2126" s="49" t="str">
        <f>Source!H1267</f>
        <v>100 шт.</v>
      </c>
      <c r="E2126" s="48">
        <f>Source!I1267</f>
        <v>3.2</v>
      </c>
      <c r="F2126" s="51">
        <f>Source!AK1267</f>
        <v>146.88999999999999</v>
      </c>
      <c r="G2126" s="52" t="s">
        <v>3</v>
      </c>
      <c r="H2126" s="48">
        <f>Source!AW1268</f>
        <v>1</v>
      </c>
      <c r="I2126" s="51">
        <f>Source!O1267</f>
        <v>470.05</v>
      </c>
      <c r="J2126" s="48">
        <f>IF(Source!BC1268&lt;&gt; 0, Source!BC1268, 1)</f>
        <v>1.74</v>
      </c>
      <c r="K2126" s="51">
        <f>Source!O1268</f>
        <v>817.89</v>
      </c>
      <c r="Q2126">
        <f>Source!X1267</f>
        <v>0</v>
      </c>
      <c r="R2126">
        <f>Source!X1268</f>
        <v>0</v>
      </c>
      <c r="S2126">
        <f>Source!Y1267</f>
        <v>0</v>
      </c>
      <c r="T2126">
        <f>Source!Y1268</f>
        <v>0</v>
      </c>
      <c r="U2126">
        <f>ROUND((175/100)*ROUND(Source!R1267, 2), 2)</f>
        <v>0</v>
      </c>
      <c r="V2126">
        <f>ROUND((0/100)*ROUND(Source!R1268, 2), 2)</f>
        <v>0</v>
      </c>
      <c r="AC2126">
        <v>3</v>
      </c>
    </row>
    <row r="2127" spans="1:29" ht="14.5" x14ac:dyDescent="0.25">
      <c r="A2127" s="47"/>
      <c r="B2127" s="47"/>
      <c r="C2127" s="47" t="s">
        <v>2585</v>
      </c>
      <c r="D2127" s="49" t="s">
        <v>2586</v>
      </c>
      <c r="E2127" s="48">
        <f>Source!BZ1264</f>
        <v>97</v>
      </c>
      <c r="F2127" s="51"/>
      <c r="G2127" s="50"/>
      <c r="H2127" s="48"/>
      <c r="I2127" s="51">
        <f>SUM(Q2119:Q2126)</f>
        <v>1495.86</v>
      </c>
      <c r="J2127" s="48">
        <f>Source!AT1264</f>
        <v>97</v>
      </c>
      <c r="K2127" s="51">
        <f>SUM(R2119:R2126)</f>
        <v>84291.51</v>
      </c>
    </row>
    <row r="2128" spans="1:29" ht="14.5" x14ac:dyDescent="0.25">
      <c r="A2128" s="47"/>
      <c r="B2128" s="47"/>
      <c r="C2128" s="47" t="s">
        <v>2587</v>
      </c>
      <c r="D2128" s="49" t="s">
        <v>2586</v>
      </c>
      <c r="E2128" s="48">
        <f>Source!CA1264</f>
        <v>51</v>
      </c>
      <c r="F2128" s="51"/>
      <c r="G2128" s="50"/>
      <c r="H2128" s="48"/>
      <c r="I2128" s="51">
        <f>SUM(S2119:S2127)</f>
        <v>786.48</v>
      </c>
      <c r="J2128" s="48">
        <f>Source!AU1264</f>
        <v>51</v>
      </c>
      <c r="K2128" s="51">
        <f>SUM(T2119:T2127)</f>
        <v>44318.21</v>
      </c>
    </row>
    <row r="2129" spans="1:29" ht="14.5" x14ac:dyDescent="0.25">
      <c r="A2129" s="54"/>
      <c r="B2129" s="54"/>
      <c r="C2129" s="54" t="s">
        <v>2588</v>
      </c>
      <c r="D2129" s="55" t="s">
        <v>2589</v>
      </c>
      <c r="E2129" s="56">
        <f>Source!AQ1263</f>
        <v>15</v>
      </c>
      <c r="F2129" s="57"/>
      <c r="G2129" s="58" t="s">
        <v>231</v>
      </c>
      <c r="H2129" s="56">
        <f>Source!AV1264</f>
        <v>1.0469999999999999</v>
      </c>
      <c r="I2129" s="57">
        <f>Source!U1263</f>
        <v>116.84520000000001</v>
      </c>
      <c r="J2129" s="56"/>
      <c r="K2129" s="57"/>
    </row>
    <row r="2130" spans="1:29" ht="14" x14ac:dyDescent="0.25">
      <c r="C2130" s="59" t="s">
        <v>2590</v>
      </c>
      <c r="H2130" s="60">
        <f>I2121+I2122+I2124+I2127+I2128+SUM(I2125:I2126)-SUMIF(AC2125:AC2126, 5, I2125:I2126)-SUMIF(AC2125:AC2126, 6, I2125:I2126)</f>
        <v>8636.4599999999991</v>
      </c>
      <c r="I2130" s="60"/>
      <c r="J2130" s="60">
        <f>K2121+K2122+K2124+K2127+K2128+SUM(K2125:K2126)-SUMIF(AC2125:AC2126, 5, K2125:K2126)-SUMIF(AC2125:AC2126, 6, K2125:K2126)</f>
        <v>246086.76999999996</v>
      </c>
      <c r="K2130" s="60"/>
    </row>
    <row r="2131" spans="1:29" ht="14" hidden="1" x14ac:dyDescent="0.25">
      <c r="C2131" s="59" t="s">
        <v>2591</v>
      </c>
      <c r="H2131" s="62">
        <f>SUMIF(AC2125:AC2126, 5, I2125:I2126)+SUMIF(AC2125:AC2126, 6, I2125:I2126)</f>
        <v>0</v>
      </c>
      <c r="I2131" s="62"/>
      <c r="J2131" s="62">
        <f>SUMIF(AC2125:AC2126, 5, K2125:K2126)+SUMIF(AC2125:AC2126, 6, K2125:K2126)</f>
        <v>0</v>
      </c>
      <c r="K2131" s="62"/>
    </row>
    <row r="2132" spans="1:29" ht="14" x14ac:dyDescent="0.25">
      <c r="C2132" s="59" t="s">
        <v>2592</v>
      </c>
      <c r="H2132" s="62">
        <f>I2121+I2122+I2124+I2127+I2128+SUM(I2125:I2126)</f>
        <v>8636.4599999999991</v>
      </c>
      <c r="I2132" s="62"/>
      <c r="J2132" s="62">
        <f>K2121+K2122+K2124+K2127+K2128+SUM(K2125:K2126)</f>
        <v>246086.76999999996</v>
      </c>
      <c r="K2132" s="62"/>
      <c r="O2132" s="63">
        <f>I2121+I2122+I2124+I2127+I2128+SUM(I2125:I2126)</f>
        <v>8636.4599999999991</v>
      </c>
      <c r="P2132" s="63">
        <f>K2121+K2122+K2124+K2127+K2128+SUM(K2125:K2126)</f>
        <v>246086.76999999996</v>
      </c>
    </row>
    <row r="2134" spans="1:29" ht="42" x14ac:dyDescent="0.25">
      <c r="A2134" s="47">
        <v>343</v>
      </c>
      <c r="B2134" s="47" t="str">
        <f>Source!F1269</f>
        <v>6.69-38-1</v>
      </c>
      <c r="C2134" s="47" t="s">
        <v>1450</v>
      </c>
      <c r="D2134" s="49" t="str">
        <f>Source!H1269</f>
        <v>100 шт.</v>
      </c>
      <c r="E2134" s="48">
        <f>Source!I1269</f>
        <v>0.6</v>
      </c>
      <c r="F2134" s="51"/>
      <c r="G2134" s="50"/>
      <c r="H2134" s="48"/>
      <c r="I2134" s="51"/>
      <c r="J2134" s="48"/>
      <c r="K2134" s="51"/>
      <c r="Q2134">
        <f>Source!X1269</f>
        <v>146.12</v>
      </c>
      <c r="R2134">
        <f>Source!X1270</f>
        <v>8234.06</v>
      </c>
      <c r="S2134">
        <f>Source!Y1269</f>
        <v>69.89</v>
      </c>
      <c r="T2134">
        <f>Source!Y1270</f>
        <v>3938.03</v>
      </c>
      <c r="U2134">
        <f>ROUND((175/100)*ROUND(Source!R1269, 2), 2)</f>
        <v>62.44</v>
      </c>
      <c r="V2134">
        <f>ROUND((0/100)*ROUND(Source!R1270, 2), 2)</f>
        <v>0</v>
      </c>
      <c r="AC2134">
        <v>0</v>
      </c>
    </row>
    <row r="2135" spans="1:29" x14ac:dyDescent="0.25">
      <c r="C2135" s="64" t="str">
        <f>"Объем: "&amp;Source!I1269&amp;"=60/"&amp;"100"</f>
        <v>Объем: 0,6=60/100</v>
      </c>
    </row>
    <row r="2136" spans="1:29" ht="14.5" x14ac:dyDescent="0.25">
      <c r="A2136" s="47"/>
      <c r="B2136" s="47"/>
      <c r="C2136" s="47" t="s">
        <v>2581</v>
      </c>
      <c r="D2136" s="49"/>
      <c r="E2136" s="48"/>
      <c r="F2136" s="51">
        <f>Source!AO1269</f>
        <v>163.37</v>
      </c>
      <c r="G2136" s="52" t="s">
        <v>231</v>
      </c>
      <c r="H2136" s="48">
        <f>Source!AV1270</f>
        <v>1.0469999999999999</v>
      </c>
      <c r="I2136" s="51">
        <f>Source!S1269</f>
        <v>123.15</v>
      </c>
      <c r="J2136" s="48">
        <f>IF(Source!BA1270&lt;&gt; 0, Source!BA1270, 1)</f>
        <v>56.35</v>
      </c>
      <c r="K2136" s="51">
        <f>Source!S1270</f>
        <v>6939.5</v>
      </c>
    </row>
    <row r="2137" spans="1:29" ht="14.5" x14ac:dyDescent="0.25">
      <c r="A2137" s="47"/>
      <c r="B2137" s="47"/>
      <c r="C2137" s="47" t="s">
        <v>2583</v>
      </c>
      <c r="D2137" s="49"/>
      <c r="E2137" s="48"/>
      <c r="F2137" s="51">
        <f>Source!AM1269</f>
        <v>159.19</v>
      </c>
      <c r="G2137" s="52" t="s">
        <v>231</v>
      </c>
      <c r="H2137" s="48">
        <f>Source!AV1270</f>
        <v>1.0469999999999999</v>
      </c>
      <c r="I2137" s="51">
        <f>Source!Q1269</f>
        <v>120</v>
      </c>
      <c r="J2137" s="48">
        <f>IF(Source!BB1270&lt;&gt; 0, Source!BB1270, 1)</f>
        <v>25.13</v>
      </c>
      <c r="K2137" s="51">
        <f>Source!Q1270</f>
        <v>3015.6</v>
      </c>
    </row>
    <row r="2138" spans="1:29" ht="14.5" x14ac:dyDescent="0.25">
      <c r="A2138" s="47"/>
      <c r="B2138" s="47"/>
      <c r="C2138" s="47" t="s">
        <v>2584</v>
      </c>
      <c r="D2138" s="49"/>
      <c r="E2138" s="48"/>
      <c r="F2138" s="51">
        <f>Source!AN1269</f>
        <v>47.33</v>
      </c>
      <c r="G2138" s="52" t="s">
        <v>231</v>
      </c>
      <c r="H2138" s="48">
        <f>Source!AV1270</f>
        <v>1.0469999999999999</v>
      </c>
      <c r="I2138" s="53">
        <f>Source!R1269</f>
        <v>35.68</v>
      </c>
      <c r="J2138" s="48">
        <f>IF(Source!BS1270&lt;&gt; 0, Source!BS1270, 1)</f>
        <v>56.35</v>
      </c>
      <c r="K2138" s="53">
        <f>Source!R1270</f>
        <v>2010.57</v>
      </c>
    </row>
    <row r="2139" spans="1:29" ht="14.5" x14ac:dyDescent="0.25">
      <c r="A2139" s="47"/>
      <c r="B2139" s="47"/>
      <c r="C2139" s="47" t="s">
        <v>2585</v>
      </c>
      <c r="D2139" s="49" t="s">
        <v>2586</v>
      </c>
      <c r="E2139" s="48">
        <f>Source!BZ1270</f>
        <v>92</v>
      </c>
      <c r="F2139" s="51"/>
      <c r="G2139" s="50"/>
      <c r="H2139" s="48"/>
      <c r="I2139" s="51">
        <f>SUM(Q2134:Q2138)</f>
        <v>146.12</v>
      </c>
      <c r="J2139" s="48">
        <f>Source!AT1270</f>
        <v>92</v>
      </c>
      <c r="K2139" s="51">
        <f>SUM(R2134:R2138)</f>
        <v>8234.06</v>
      </c>
    </row>
    <row r="2140" spans="1:29" ht="14.5" x14ac:dyDescent="0.25">
      <c r="A2140" s="47"/>
      <c r="B2140" s="47"/>
      <c r="C2140" s="47" t="s">
        <v>2587</v>
      </c>
      <c r="D2140" s="49" t="s">
        <v>2586</v>
      </c>
      <c r="E2140" s="48">
        <f>Source!CA1270</f>
        <v>44</v>
      </c>
      <c r="F2140" s="51"/>
      <c r="G2140" s="50"/>
      <c r="H2140" s="48"/>
      <c r="I2140" s="51">
        <f>SUM(S2134:S2139)</f>
        <v>69.89</v>
      </c>
      <c r="J2140" s="48">
        <f>Source!AU1270</f>
        <v>44</v>
      </c>
      <c r="K2140" s="51">
        <f>SUM(T2134:T2139)</f>
        <v>3938.03</v>
      </c>
    </row>
    <row r="2141" spans="1:29" ht="14.5" x14ac:dyDescent="0.25">
      <c r="A2141" s="54"/>
      <c r="B2141" s="54"/>
      <c r="C2141" s="54" t="s">
        <v>2588</v>
      </c>
      <c r="D2141" s="55" t="s">
        <v>2589</v>
      </c>
      <c r="E2141" s="56">
        <f>Source!AQ1269</f>
        <v>13.08</v>
      </c>
      <c r="F2141" s="57"/>
      <c r="G2141" s="58" t="s">
        <v>231</v>
      </c>
      <c r="H2141" s="56">
        <f>Source!AV1270</f>
        <v>1.0469999999999999</v>
      </c>
      <c r="I2141" s="57">
        <f>Source!U1269</f>
        <v>9.8602271999999989</v>
      </c>
      <c r="J2141" s="56"/>
      <c r="K2141" s="57"/>
    </row>
    <row r="2142" spans="1:29" ht="14" x14ac:dyDescent="0.25">
      <c r="C2142" s="59" t="s">
        <v>2590</v>
      </c>
      <c r="H2142" s="60">
        <f>I2136+I2137+I2139+I2140+0-0-0</f>
        <v>459.15999999999997</v>
      </c>
      <c r="I2142" s="60"/>
      <c r="J2142" s="60">
        <f>K2136+K2137+K2139+K2140+0-0-0</f>
        <v>22127.19</v>
      </c>
      <c r="K2142" s="60"/>
    </row>
    <row r="2143" spans="1:29" ht="14" hidden="1" x14ac:dyDescent="0.25">
      <c r="C2143" s="59" t="s">
        <v>2591</v>
      </c>
      <c r="H2143" s="62">
        <f>0+0</f>
        <v>0</v>
      </c>
      <c r="I2143" s="62"/>
      <c r="J2143" s="62">
        <f>0+0</f>
        <v>0</v>
      </c>
      <c r="K2143" s="62"/>
    </row>
    <row r="2144" spans="1:29" ht="14" x14ac:dyDescent="0.25">
      <c r="C2144" s="59" t="s">
        <v>2592</v>
      </c>
      <c r="H2144" s="62">
        <f>I2136+I2137+I2139+I2140+0</f>
        <v>459.15999999999997</v>
      </c>
      <c r="I2144" s="62"/>
      <c r="J2144" s="62">
        <f>K2136+K2137+K2139+K2140+0</f>
        <v>22127.19</v>
      </c>
      <c r="K2144" s="62"/>
      <c r="O2144" s="63">
        <f>I2136+I2137+I2139+I2140+0</f>
        <v>459.15999999999997</v>
      </c>
      <c r="P2144" s="63">
        <f>K2136+K2137+K2139+K2140+0</f>
        <v>22127.19</v>
      </c>
    </row>
    <row r="2146" spans="1:29" ht="43.5" x14ac:dyDescent="0.25">
      <c r="A2146" s="47">
        <v>344</v>
      </c>
      <c r="B2146" s="47" t="str">
        <f>Source!F1271</f>
        <v>6.69-9-3</v>
      </c>
      <c r="C2146" s="47" t="s">
        <v>1456</v>
      </c>
      <c r="D2146" s="49" t="str">
        <f>Source!H1271</f>
        <v>100 отверстий</v>
      </c>
      <c r="E2146" s="48">
        <f>Source!I1271</f>
        <v>0.6</v>
      </c>
      <c r="F2146" s="51"/>
      <c r="G2146" s="50"/>
      <c r="H2146" s="48"/>
      <c r="I2146" s="51"/>
      <c r="J2146" s="48"/>
      <c r="K2146" s="51"/>
      <c r="Q2146">
        <f>Source!X1271</f>
        <v>1036.31</v>
      </c>
      <c r="R2146">
        <f>Source!X1272</f>
        <v>58395.87</v>
      </c>
      <c r="S2146">
        <f>Source!Y1271</f>
        <v>495.62</v>
      </c>
      <c r="T2146">
        <f>Source!Y1272</f>
        <v>27928.46</v>
      </c>
      <c r="U2146">
        <f>ROUND((175/100)*ROUND(Source!R1271, 2), 2)</f>
        <v>0</v>
      </c>
      <c r="V2146">
        <f>ROUND((0/100)*ROUND(Source!R1272, 2), 2)</f>
        <v>0</v>
      </c>
      <c r="AC2146">
        <v>0</v>
      </c>
    </row>
    <row r="2147" spans="1:29" x14ac:dyDescent="0.25">
      <c r="C2147" s="64" t="str">
        <f>"Объем: "&amp;Source!I1271&amp;"=60/"&amp;"100"</f>
        <v>Объем: 0,6=60/100</v>
      </c>
    </row>
    <row r="2148" spans="1:29" ht="14.5" x14ac:dyDescent="0.25">
      <c r="A2148" s="47"/>
      <c r="B2148" s="47"/>
      <c r="C2148" s="47" t="s">
        <v>2581</v>
      </c>
      <c r="D2148" s="49"/>
      <c r="E2148" s="48"/>
      <c r="F2148" s="51">
        <f>Source!AO1271</f>
        <v>1494.24</v>
      </c>
      <c r="G2148" s="52" t="s">
        <v>231</v>
      </c>
      <c r="H2148" s="48">
        <f>Source!AV1272</f>
        <v>1.0469999999999999</v>
      </c>
      <c r="I2148" s="51">
        <f>Source!S1271</f>
        <v>1126.42</v>
      </c>
      <c r="J2148" s="48">
        <f>IF(Source!BA1272&lt;&gt; 0, Source!BA1272, 1)</f>
        <v>56.35</v>
      </c>
      <c r="K2148" s="51">
        <f>Source!S1272</f>
        <v>63473.77</v>
      </c>
    </row>
    <row r="2149" spans="1:29" ht="14.5" x14ac:dyDescent="0.25">
      <c r="A2149" s="47"/>
      <c r="B2149" s="47"/>
      <c r="C2149" s="47" t="s">
        <v>2594</v>
      </c>
      <c r="D2149" s="49"/>
      <c r="E2149" s="48"/>
      <c r="F2149" s="51">
        <f>Source!AL1271</f>
        <v>860.43</v>
      </c>
      <c r="G2149" s="52" t="s">
        <v>3</v>
      </c>
      <c r="H2149" s="48">
        <f>Source!AW1272</f>
        <v>1.002</v>
      </c>
      <c r="I2149" s="51">
        <f>Source!P1271</f>
        <v>517.29</v>
      </c>
      <c r="J2149" s="48">
        <f>IF(Source!BC1272&lt;&gt; 0, Source!BC1272, 1)</f>
        <v>5.28</v>
      </c>
      <c r="K2149" s="51">
        <f>Source!P1272</f>
        <v>2731.29</v>
      </c>
    </row>
    <row r="2150" spans="1:29" ht="28" x14ac:dyDescent="0.25">
      <c r="A2150" s="47" t="s">
        <v>1459</v>
      </c>
      <c r="B2150" s="47" t="str">
        <f>Source!F1273</f>
        <v>1.3-2-6</v>
      </c>
      <c r="C2150" s="47" t="s">
        <v>1461</v>
      </c>
      <c r="D2150" s="49" t="str">
        <f>Source!H1273</f>
        <v>м3</v>
      </c>
      <c r="E2150" s="48">
        <f>Source!I1273</f>
        <v>0.24959999999999999</v>
      </c>
      <c r="F2150" s="51">
        <f>Source!AK1273</f>
        <v>467.32</v>
      </c>
      <c r="G2150" s="52" t="s">
        <v>3</v>
      </c>
      <c r="H2150" s="48">
        <f>Source!AW1274</f>
        <v>1.002</v>
      </c>
      <c r="I2150" s="51">
        <f>Source!O1273</f>
        <v>116.88</v>
      </c>
      <c r="J2150" s="48">
        <f>IF(Source!BC1274&lt;&gt; 0, Source!BC1274, 1)</f>
        <v>11.07</v>
      </c>
      <c r="K2150" s="51">
        <f>Source!O1274</f>
        <v>1293.8599999999999</v>
      </c>
      <c r="Q2150">
        <f>Source!X1273</f>
        <v>0</v>
      </c>
      <c r="R2150">
        <f>Source!X1274</f>
        <v>0</v>
      </c>
      <c r="S2150">
        <f>Source!Y1273</f>
        <v>0</v>
      </c>
      <c r="T2150">
        <f>Source!Y1274</f>
        <v>0</v>
      </c>
      <c r="U2150">
        <f>ROUND((175/100)*ROUND(Source!R1273, 2), 2)</f>
        <v>0</v>
      </c>
      <c r="V2150">
        <f>ROUND((0/100)*ROUND(Source!R1274, 2), 2)</f>
        <v>0</v>
      </c>
      <c r="AC2150">
        <v>3</v>
      </c>
    </row>
    <row r="2151" spans="1:29" ht="14.5" x14ac:dyDescent="0.25">
      <c r="A2151" s="47"/>
      <c r="B2151" s="47"/>
      <c r="C2151" s="47" t="s">
        <v>2585</v>
      </c>
      <c r="D2151" s="49" t="s">
        <v>2586</v>
      </c>
      <c r="E2151" s="48">
        <f>Source!BZ1272</f>
        <v>92</v>
      </c>
      <c r="F2151" s="51"/>
      <c r="G2151" s="50"/>
      <c r="H2151" s="48"/>
      <c r="I2151" s="51">
        <f>SUM(Q2146:Q2150)</f>
        <v>1036.31</v>
      </c>
      <c r="J2151" s="48">
        <f>Source!AT1272</f>
        <v>92</v>
      </c>
      <c r="K2151" s="51">
        <f>SUM(R2146:R2150)</f>
        <v>58395.87</v>
      </c>
    </row>
    <row r="2152" spans="1:29" ht="14.5" x14ac:dyDescent="0.25">
      <c r="A2152" s="47"/>
      <c r="B2152" s="47"/>
      <c r="C2152" s="47" t="s">
        <v>2587</v>
      </c>
      <c r="D2152" s="49" t="s">
        <v>2586</v>
      </c>
      <c r="E2152" s="48">
        <f>Source!CA1272</f>
        <v>44</v>
      </c>
      <c r="F2152" s="51"/>
      <c r="G2152" s="50"/>
      <c r="H2152" s="48"/>
      <c r="I2152" s="51">
        <f>SUM(S2146:S2151)</f>
        <v>495.62</v>
      </c>
      <c r="J2152" s="48">
        <f>Source!AU1272</f>
        <v>44</v>
      </c>
      <c r="K2152" s="51">
        <f>SUM(T2146:T2151)</f>
        <v>27928.46</v>
      </c>
    </row>
    <row r="2153" spans="1:29" ht="14.5" x14ac:dyDescent="0.25">
      <c r="A2153" s="54"/>
      <c r="B2153" s="54"/>
      <c r="C2153" s="54" t="s">
        <v>2588</v>
      </c>
      <c r="D2153" s="55" t="s">
        <v>2589</v>
      </c>
      <c r="E2153" s="56">
        <f>Source!AQ1271</f>
        <v>132</v>
      </c>
      <c r="F2153" s="57"/>
      <c r="G2153" s="58" t="s">
        <v>231</v>
      </c>
      <c r="H2153" s="56">
        <f>Source!AV1272</f>
        <v>1.0469999999999999</v>
      </c>
      <c r="I2153" s="57">
        <f>Source!U1271</f>
        <v>99.506879999999995</v>
      </c>
      <c r="J2153" s="56"/>
      <c r="K2153" s="57"/>
    </row>
    <row r="2154" spans="1:29" ht="14" x14ac:dyDescent="0.25">
      <c r="C2154" s="59" t="s">
        <v>2590</v>
      </c>
      <c r="H2154" s="60">
        <f>I2148+I2149+I2151+I2152+SUM(I2150:I2150)-SUMIF(AC2150:AC2150, 5, I2150:I2150)-SUMIF(AC2150:AC2150, 6, I2150:I2150)</f>
        <v>3292.52</v>
      </c>
      <c r="I2154" s="60"/>
      <c r="J2154" s="60">
        <f>K2148+K2149+K2151+K2152+SUM(K2150:K2150)-SUMIF(AC2150:AC2150, 5, K2150:K2150)-SUMIF(AC2150:AC2150, 6, K2150:K2150)</f>
        <v>153823.24999999997</v>
      </c>
      <c r="K2154" s="60"/>
    </row>
    <row r="2155" spans="1:29" ht="14" hidden="1" x14ac:dyDescent="0.25">
      <c r="C2155" s="59" t="s">
        <v>2591</v>
      </c>
      <c r="H2155" s="62">
        <f>SUMIF(AC2150:AC2150, 5, I2150:I2150)+SUMIF(AC2150:AC2150, 6, I2150:I2150)</f>
        <v>0</v>
      </c>
      <c r="I2155" s="62"/>
      <c r="J2155" s="62">
        <f>SUMIF(AC2150:AC2150, 5, K2150:K2150)+SUMIF(AC2150:AC2150, 6, K2150:K2150)</f>
        <v>0</v>
      </c>
      <c r="K2155" s="62"/>
    </row>
    <row r="2156" spans="1:29" ht="14" x14ac:dyDescent="0.25">
      <c r="C2156" s="59" t="s">
        <v>2592</v>
      </c>
      <c r="H2156" s="62">
        <f>I2148+I2149+I2151+I2152+SUM(I2150:I2150)</f>
        <v>3292.52</v>
      </c>
      <c r="I2156" s="62"/>
      <c r="J2156" s="62">
        <f>K2148+K2149+K2151+K2152+SUM(K2150:K2150)</f>
        <v>153823.24999999997</v>
      </c>
      <c r="K2156" s="62"/>
      <c r="O2156" s="63">
        <f>I2148+I2149+I2151+I2152+SUM(I2150:I2150)</f>
        <v>3292.52</v>
      </c>
      <c r="P2156" s="63">
        <f>K2148+K2149+K2151+K2152+SUM(K2150:K2150)</f>
        <v>153823.24999999997</v>
      </c>
    </row>
    <row r="2158" spans="1:29" ht="70" x14ac:dyDescent="0.25">
      <c r="A2158" s="47">
        <v>345</v>
      </c>
      <c r="B2158" s="47" t="str">
        <f>Source!F1287</f>
        <v>4.8-172-1</v>
      </c>
      <c r="C2158" s="47" t="s">
        <v>1478</v>
      </c>
      <c r="D2158" s="49" t="str">
        <f>Source!H1287</f>
        <v>100 м</v>
      </c>
      <c r="E2158" s="48">
        <f>Source!I1287</f>
        <v>0.06</v>
      </c>
      <c r="F2158" s="51"/>
      <c r="G2158" s="50"/>
      <c r="H2158" s="48"/>
      <c r="I2158" s="51"/>
      <c r="J2158" s="48"/>
      <c r="K2158" s="51"/>
      <c r="Q2158">
        <f>Source!X1287</f>
        <v>18.73</v>
      </c>
      <c r="R2158">
        <f>Source!X1288</f>
        <v>1055.48</v>
      </c>
      <c r="S2158">
        <f>Source!Y1287</f>
        <v>9.85</v>
      </c>
      <c r="T2158">
        <f>Source!Y1288</f>
        <v>554.94000000000005</v>
      </c>
      <c r="U2158">
        <f>ROUND((175/100)*ROUND(Source!R1287, 2), 2)</f>
        <v>0.16</v>
      </c>
      <c r="V2158">
        <f>ROUND((0/100)*ROUND(Source!R1288, 2), 2)</f>
        <v>0</v>
      </c>
      <c r="AC2158">
        <v>0</v>
      </c>
    </row>
    <row r="2159" spans="1:29" x14ac:dyDescent="0.25">
      <c r="C2159" s="64" t="str">
        <f>"Объем: "&amp;Source!I1287&amp;"=6/"&amp;"100"</f>
        <v>Объем: 0,06=6/100</v>
      </c>
    </row>
    <row r="2160" spans="1:29" ht="14.5" x14ac:dyDescent="0.25">
      <c r="A2160" s="47"/>
      <c r="B2160" s="47"/>
      <c r="C2160" s="47" t="s">
        <v>2581</v>
      </c>
      <c r="D2160" s="49"/>
      <c r="E2160" s="48"/>
      <c r="F2160" s="51">
        <f>Source!AO1287</f>
        <v>255.02</v>
      </c>
      <c r="G2160" s="52" t="s">
        <v>231</v>
      </c>
      <c r="H2160" s="48">
        <f>Source!AV1288</f>
        <v>1.0469999999999999</v>
      </c>
      <c r="I2160" s="51">
        <f>Source!S1287</f>
        <v>19.22</v>
      </c>
      <c r="J2160" s="48">
        <f>IF(Source!BA1288&lt;&gt; 0, Source!BA1288, 1)</f>
        <v>56.35</v>
      </c>
      <c r="K2160" s="51">
        <f>Source!S1288</f>
        <v>1083.05</v>
      </c>
    </row>
    <row r="2161" spans="1:29" ht="14.5" x14ac:dyDescent="0.25">
      <c r="A2161" s="47"/>
      <c r="B2161" s="47"/>
      <c r="C2161" s="47" t="s">
        <v>2583</v>
      </c>
      <c r="D2161" s="49"/>
      <c r="E2161" s="48"/>
      <c r="F2161" s="51">
        <f>Source!AM1287</f>
        <v>28.09</v>
      </c>
      <c r="G2161" s="52" t="s">
        <v>231</v>
      </c>
      <c r="H2161" s="48">
        <f>Source!AV1288</f>
        <v>1.0469999999999999</v>
      </c>
      <c r="I2161" s="51">
        <f>Source!Q1287</f>
        <v>2.12</v>
      </c>
      <c r="J2161" s="48">
        <f>IF(Source!BB1288&lt;&gt; 0, Source!BB1288, 1)</f>
        <v>14.08</v>
      </c>
      <c r="K2161" s="51">
        <f>Source!Q1288</f>
        <v>29.85</v>
      </c>
    </row>
    <row r="2162" spans="1:29" ht="14.5" x14ac:dyDescent="0.25">
      <c r="A2162" s="47"/>
      <c r="B2162" s="47"/>
      <c r="C2162" s="47" t="s">
        <v>2584</v>
      </c>
      <c r="D2162" s="49"/>
      <c r="E2162" s="48"/>
      <c r="F2162" s="51">
        <f>Source!AN1287</f>
        <v>1.26</v>
      </c>
      <c r="G2162" s="52" t="s">
        <v>231</v>
      </c>
      <c r="H2162" s="48">
        <f>Source!AV1288</f>
        <v>1.0469999999999999</v>
      </c>
      <c r="I2162" s="53">
        <f>Source!R1287</f>
        <v>0.09</v>
      </c>
      <c r="J2162" s="48">
        <f>IF(Source!BS1288&lt;&gt; 0, Source!BS1288, 1)</f>
        <v>56.35</v>
      </c>
      <c r="K2162" s="53">
        <f>Source!R1288</f>
        <v>5.07</v>
      </c>
    </row>
    <row r="2163" spans="1:29" ht="14.5" x14ac:dyDescent="0.25">
      <c r="A2163" s="47"/>
      <c r="B2163" s="47"/>
      <c r="C2163" s="47" t="s">
        <v>2594</v>
      </c>
      <c r="D2163" s="49"/>
      <c r="E2163" s="48"/>
      <c r="F2163" s="51">
        <f>Source!AL1287</f>
        <v>981</v>
      </c>
      <c r="G2163" s="52" t="s">
        <v>3</v>
      </c>
      <c r="H2163" s="48">
        <f>Source!AW1288</f>
        <v>1</v>
      </c>
      <c r="I2163" s="51">
        <f>Source!P1287</f>
        <v>58.86</v>
      </c>
      <c r="J2163" s="48">
        <f>IF(Source!BC1288&lt;&gt; 0, Source!BC1288, 1)</f>
        <v>2.3199999999999998</v>
      </c>
      <c r="K2163" s="51">
        <f>Source!P1288</f>
        <v>136.56</v>
      </c>
    </row>
    <row r="2164" spans="1:29" ht="70" x14ac:dyDescent="0.25">
      <c r="A2164" s="47" t="s">
        <v>1479</v>
      </c>
      <c r="B2164" s="47" t="str">
        <f>Source!F1289</f>
        <v>1.12-5-43</v>
      </c>
      <c r="C2164" s="47" t="s">
        <v>932</v>
      </c>
      <c r="D2164" s="49" t="str">
        <f>Source!H1289</f>
        <v>м</v>
      </c>
      <c r="E2164" s="48">
        <f>Source!I1289</f>
        <v>6.12</v>
      </c>
      <c r="F2164" s="51">
        <f>Source!AK1289</f>
        <v>5.78</v>
      </c>
      <c r="G2164" s="52" t="s">
        <v>3</v>
      </c>
      <c r="H2164" s="48">
        <f>Source!AW1290</f>
        <v>1</v>
      </c>
      <c r="I2164" s="51">
        <f>Source!O1289</f>
        <v>35.369999999999997</v>
      </c>
      <c r="J2164" s="48">
        <f>IF(Source!BC1290&lt;&gt; 0, Source!BC1290, 1)</f>
        <v>6.14</v>
      </c>
      <c r="K2164" s="51">
        <f>Source!O1290</f>
        <v>217.17</v>
      </c>
      <c r="Q2164">
        <f>Source!X1289</f>
        <v>0</v>
      </c>
      <c r="R2164">
        <f>Source!X1290</f>
        <v>0</v>
      </c>
      <c r="S2164">
        <f>Source!Y1289</f>
        <v>0</v>
      </c>
      <c r="T2164">
        <f>Source!Y1290</f>
        <v>0</v>
      </c>
      <c r="U2164">
        <f>ROUND((175/100)*ROUND(Source!R1289, 2), 2)</f>
        <v>0</v>
      </c>
      <c r="V2164">
        <f>ROUND((0/100)*ROUND(Source!R1290, 2), 2)</f>
        <v>0</v>
      </c>
      <c r="AC2164">
        <v>3</v>
      </c>
    </row>
    <row r="2165" spans="1:29" ht="14.5" x14ac:dyDescent="0.25">
      <c r="A2165" s="47"/>
      <c r="B2165" s="47"/>
      <c r="C2165" s="47" t="s">
        <v>2585</v>
      </c>
      <c r="D2165" s="49" t="s">
        <v>2586</v>
      </c>
      <c r="E2165" s="48">
        <f>Source!BZ1288</f>
        <v>97</v>
      </c>
      <c r="F2165" s="51"/>
      <c r="G2165" s="50"/>
      <c r="H2165" s="48"/>
      <c r="I2165" s="51">
        <f>SUM(Q2158:Q2164)</f>
        <v>18.73</v>
      </c>
      <c r="J2165" s="48">
        <f>Source!AT1288</f>
        <v>97</v>
      </c>
      <c r="K2165" s="51">
        <f>SUM(R2158:R2164)</f>
        <v>1055.48</v>
      </c>
    </row>
    <row r="2166" spans="1:29" ht="14.5" x14ac:dyDescent="0.25">
      <c r="A2166" s="47"/>
      <c r="B2166" s="47"/>
      <c r="C2166" s="47" t="s">
        <v>2587</v>
      </c>
      <c r="D2166" s="49" t="s">
        <v>2586</v>
      </c>
      <c r="E2166" s="48">
        <f>Source!CA1288</f>
        <v>51</v>
      </c>
      <c r="F2166" s="51"/>
      <c r="G2166" s="50"/>
      <c r="H2166" s="48"/>
      <c r="I2166" s="51">
        <f>SUM(S2158:S2165)</f>
        <v>9.85</v>
      </c>
      <c r="J2166" s="48">
        <f>Source!AU1288</f>
        <v>51</v>
      </c>
      <c r="K2166" s="51">
        <f>SUM(T2158:T2165)</f>
        <v>554.94000000000005</v>
      </c>
    </row>
    <row r="2167" spans="1:29" ht="14.5" x14ac:dyDescent="0.25">
      <c r="A2167" s="54"/>
      <c r="B2167" s="54"/>
      <c r="C2167" s="54" t="s">
        <v>2588</v>
      </c>
      <c r="D2167" s="55" t="s">
        <v>2589</v>
      </c>
      <c r="E2167" s="56">
        <f>Source!AQ1287</f>
        <v>20.7</v>
      </c>
      <c r="F2167" s="57"/>
      <c r="G2167" s="58" t="s">
        <v>231</v>
      </c>
      <c r="H2167" s="56">
        <f>Source!AV1288</f>
        <v>1.0469999999999999</v>
      </c>
      <c r="I2167" s="57">
        <f>Source!U1287</f>
        <v>1.5604487999999999</v>
      </c>
      <c r="J2167" s="56"/>
      <c r="K2167" s="57"/>
    </row>
    <row r="2168" spans="1:29" ht="14" x14ac:dyDescent="0.25">
      <c r="C2168" s="59" t="s">
        <v>2590</v>
      </c>
      <c r="H2168" s="60">
        <f>I2160+I2161+I2163+I2165+I2166+SUM(I2164:I2164)-SUMIF(AC2164:AC2164, 5, I2164:I2164)-SUMIF(AC2164:AC2164, 6, I2164:I2164)</f>
        <v>144.15</v>
      </c>
      <c r="I2168" s="60"/>
      <c r="J2168" s="60">
        <f>K2160+K2161+K2163+K2165+K2166+SUM(K2164:K2164)-SUMIF(AC2164:AC2164, 5, K2164:K2164)-SUMIF(AC2164:AC2164, 6, K2164:K2164)</f>
        <v>3077.0499999999997</v>
      </c>
      <c r="K2168" s="60"/>
    </row>
    <row r="2169" spans="1:29" ht="14" hidden="1" x14ac:dyDescent="0.25">
      <c r="C2169" s="59" t="s">
        <v>2591</v>
      </c>
      <c r="H2169" s="62">
        <f>SUMIF(AC2164:AC2164, 5, I2164:I2164)+SUMIF(AC2164:AC2164, 6, I2164:I2164)</f>
        <v>0</v>
      </c>
      <c r="I2169" s="62"/>
      <c r="J2169" s="62">
        <f>SUMIF(AC2164:AC2164, 5, K2164:K2164)+SUMIF(AC2164:AC2164, 6, K2164:K2164)</f>
        <v>0</v>
      </c>
      <c r="K2169" s="62"/>
    </row>
    <row r="2170" spans="1:29" ht="14" x14ac:dyDescent="0.25">
      <c r="C2170" s="59" t="s">
        <v>2592</v>
      </c>
      <c r="H2170" s="62">
        <f>I2160+I2161+I2163+I2165+I2166+SUM(I2164:I2164)</f>
        <v>144.15</v>
      </c>
      <c r="I2170" s="62"/>
      <c r="J2170" s="62">
        <f>K2160+K2161+K2163+K2165+K2166+SUM(K2164:K2164)</f>
        <v>3077.0499999999997</v>
      </c>
      <c r="K2170" s="62"/>
      <c r="O2170" s="63">
        <f>I2160+I2161+I2163+I2165+I2166+SUM(I2164:I2164)</f>
        <v>144.15</v>
      </c>
      <c r="P2170" s="63">
        <f>K2160+K2161+K2163+K2165+K2166+SUM(K2164:K2164)</f>
        <v>3077.0499999999997</v>
      </c>
    </row>
    <row r="2172" spans="1:29" ht="28" x14ac:dyDescent="0.25">
      <c r="A2172" s="47">
        <v>346</v>
      </c>
      <c r="B2172" s="47" t="str">
        <f>Source!F1295</f>
        <v>1.21-5-926</v>
      </c>
      <c r="C2172" s="47" t="s">
        <v>1488</v>
      </c>
      <c r="D2172" s="49" t="str">
        <f>Source!H1295</f>
        <v>100 шт.</v>
      </c>
      <c r="E2172" s="48">
        <f>Source!I1295</f>
        <v>1</v>
      </c>
      <c r="F2172" s="51">
        <f>Source!AL1295</f>
        <v>26.71</v>
      </c>
      <c r="G2172" s="52" t="s">
        <v>3</v>
      </c>
      <c r="H2172" s="48">
        <f>Source!AW1296</f>
        <v>1</v>
      </c>
      <c r="I2172" s="51">
        <f>Source!P1295</f>
        <v>26.71</v>
      </c>
      <c r="J2172" s="48">
        <f>IF(Source!BC1296&lt;&gt; 0, Source!BC1296, 1)</f>
        <v>3.95</v>
      </c>
      <c r="K2172" s="51">
        <f>Source!P1296</f>
        <v>105.5</v>
      </c>
      <c r="Q2172">
        <f>Source!X1295</f>
        <v>0</v>
      </c>
      <c r="R2172">
        <f>Source!X1296</f>
        <v>0</v>
      </c>
      <c r="S2172">
        <f>Source!Y1295</f>
        <v>0</v>
      </c>
      <c r="T2172">
        <f>Source!Y1296</f>
        <v>0</v>
      </c>
      <c r="U2172">
        <f>ROUND((175/100)*ROUND(Source!R1295, 2), 2)</f>
        <v>0</v>
      </c>
      <c r="V2172">
        <f>ROUND((0/100)*ROUND(Source!R1296, 2), 2)</f>
        <v>0</v>
      </c>
      <c r="AC2172">
        <v>3</v>
      </c>
    </row>
    <row r="2173" spans="1:29" x14ac:dyDescent="0.25">
      <c r="A2173" s="79"/>
      <c r="B2173" s="79"/>
      <c r="C2173" s="80" t="str">
        <f>"Объем: "&amp;Source!I1295&amp;"=100/"&amp;"100"</f>
        <v>Объем: 1=100/100</v>
      </c>
      <c r="D2173" s="79"/>
      <c r="E2173" s="79"/>
      <c r="F2173" s="79"/>
      <c r="G2173" s="79"/>
      <c r="H2173" s="79"/>
      <c r="I2173" s="79"/>
      <c r="J2173" s="79"/>
      <c r="K2173" s="79"/>
    </row>
    <row r="2174" spans="1:29" ht="14" x14ac:dyDescent="0.25">
      <c r="C2174" s="59" t="s">
        <v>2592</v>
      </c>
      <c r="H2174" s="60">
        <f>I2172+0</f>
        <v>26.71</v>
      </c>
      <c r="I2174" s="60"/>
      <c r="J2174" s="60">
        <f>K2172+0</f>
        <v>105.5</v>
      </c>
      <c r="K2174" s="60"/>
      <c r="O2174" s="63">
        <f>I2172+0</f>
        <v>26.71</v>
      </c>
      <c r="P2174" s="63">
        <f>K2172+0</f>
        <v>105.5</v>
      </c>
    </row>
    <row r="2176" spans="1:29" ht="42" x14ac:dyDescent="0.25">
      <c r="A2176" s="47">
        <v>347</v>
      </c>
      <c r="B2176" s="47" t="str">
        <f>Source!F1297</f>
        <v>1.21-5-1491</v>
      </c>
      <c r="C2176" s="47" t="s">
        <v>1492</v>
      </c>
      <c r="D2176" s="49" t="str">
        <f>Source!H1297</f>
        <v>100 шт.</v>
      </c>
      <c r="E2176" s="48">
        <f>Source!I1297</f>
        <v>1</v>
      </c>
      <c r="F2176" s="51">
        <f>Source!AL1297</f>
        <v>68.180000000000007</v>
      </c>
      <c r="G2176" s="52" t="s">
        <v>3</v>
      </c>
      <c r="H2176" s="48">
        <f>Source!AW1298</f>
        <v>1</v>
      </c>
      <c r="I2176" s="51">
        <f>Source!P1297</f>
        <v>68.180000000000007</v>
      </c>
      <c r="J2176" s="48">
        <f>IF(Source!BC1298&lt;&gt; 0, Source!BC1298, 1)</f>
        <v>4.9400000000000004</v>
      </c>
      <c r="K2176" s="51">
        <f>Source!P1298</f>
        <v>336.81</v>
      </c>
      <c r="Q2176">
        <f>Source!X1297</f>
        <v>0</v>
      </c>
      <c r="R2176">
        <f>Source!X1298</f>
        <v>0</v>
      </c>
      <c r="S2176">
        <f>Source!Y1297</f>
        <v>0</v>
      </c>
      <c r="T2176">
        <f>Source!Y1298</f>
        <v>0</v>
      </c>
      <c r="U2176">
        <f>ROUND((175/100)*ROUND(Source!R1297, 2), 2)</f>
        <v>0</v>
      </c>
      <c r="V2176">
        <f>ROUND((0/100)*ROUND(Source!R1298, 2), 2)</f>
        <v>0</v>
      </c>
      <c r="AC2176">
        <v>3</v>
      </c>
    </row>
    <row r="2177" spans="1:29" x14ac:dyDescent="0.25">
      <c r="A2177" s="79"/>
      <c r="B2177" s="79"/>
      <c r="C2177" s="80" t="str">
        <f>"Объем: "&amp;Source!I1297&amp;"=100/"&amp;"100"</f>
        <v>Объем: 1=100/100</v>
      </c>
      <c r="D2177" s="79"/>
      <c r="E2177" s="79"/>
      <c r="F2177" s="79"/>
      <c r="G2177" s="79"/>
      <c r="H2177" s="79"/>
      <c r="I2177" s="79"/>
      <c r="J2177" s="79"/>
      <c r="K2177" s="79"/>
    </row>
    <row r="2178" spans="1:29" ht="14" x14ac:dyDescent="0.25">
      <c r="C2178" s="59" t="s">
        <v>2592</v>
      </c>
      <c r="H2178" s="60">
        <f>I2176+0</f>
        <v>68.180000000000007</v>
      </c>
      <c r="I2178" s="60"/>
      <c r="J2178" s="60">
        <f>K2176+0</f>
        <v>336.81</v>
      </c>
      <c r="K2178" s="60"/>
      <c r="O2178" s="63">
        <f>I2176+0</f>
        <v>68.180000000000007</v>
      </c>
      <c r="P2178" s="63">
        <f>K2176+0</f>
        <v>336.81</v>
      </c>
    </row>
    <row r="2180" spans="1:29" ht="28" x14ac:dyDescent="0.25">
      <c r="A2180" s="47">
        <v>348</v>
      </c>
      <c r="B2180" s="47" t="str">
        <f>Source!F1300</f>
        <v>4.8-335-6</v>
      </c>
      <c r="C2180" s="47" t="s">
        <v>1497</v>
      </c>
      <c r="D2180" s="49" t="str">
        <f>Source!H1300</f>
        <v>100 шт.</v>
      </c>
      <c r="E2180" s="48">
        <f>Source!I1300</f>
        <v>0.01</v>
      </c>
      <c r="F2180" s="51"/>
      <c r="G2180" s="50"/>
      <c r="H2180" s="48"/>
      <c r="I2180" s="51"/>
      <c r="J2180" s="48"/>
      <c r="K2180" s="51"/>
      <c r="Q2180">
        <f>Source!X1300</f>
        <v>3.14</v>
      </c>
      <c r="R2180">
        <f>Source!X1301</f>
        <v>177.09</v>
      </c>
      <c r="S2180">
        <f>Source!Y1300</f>
        <v>1.65</v>
      </c>
      <c r="T2180">
        <f>Source!Y1301</f>
        <v>93.11</v>
      </c>
      <c r="U2180">
        <f>ROUND((175/100)*ROUND(Source!R1300, 2), 2)</f>
        <v>0</v>
      </c>
      <c r="V2180">
        <f>ROUND((0/100)*ROUND(Source!R1301, 2), 2)</f>
        <v>0</v>
      </c>
      <c r="AC2180">
        <v>0</v>
      </c>
    </row>
    <row r="2181" spans="1:29" x14ac:dyDescent="0.25">
      <c r="C2181" s="64" t="str">
        <f>"Объем: "&amp;Source!I1300&amp;"=1/"&amp;"100"</f>
        <v>Объем: 0,01=1/100</v>
      </c>
    </row>
    <row r="2182" spans="1:29" ht="14.5" x14ac:dyDescent="0.25">
      <c r="A2182" s="47"/>
      <c r="B2182" s="47"/>
      <c r="C2182" s="47" t="s">
        <v>2581</v>
      </c>
      <c r="D2182" s="49"/>
      <c r="E2182" s="48"/>
      <c r="F2182" s="51">
        <f>Source!AO1300</f>
        <v>257.88</v>
      </c>
      <c r="G2182" s="52" t="s">
        <v>231</v>
      </c>
      <c r="H2182" s="48">
        <f>Source!AV1301</f>
        <v>1.0469999999999999</v>
      </c>
      <c r="I2182" s="51">
        <f>Source!S1300</f>
        <v>3.24</v>
      </c>
      <c r="J2182" s="48">
        <f>IF(Source!BA1301&lt;&gt; 0, Source!BA1301, 1)</f>
        <v>56.35</v>
      </c>
      <c r="K2182" s="51">
        <f>Source!S1301</f>
        <v>182.57</v>
      </c>
    </row>
    <row r="2183" spans="1:29" ht="14.5" x14ac:dyDescent="0.25">
      <c r="A2183" s="47"/>
      <c r="B2183" s="47"/>
      <c r="C2183" s="47" t="s">
        <v>2583</v>
      </c>
      <c r="D2183" s="49"/>
      <c r="E2183" s="48"/>
      <c r="F2183" s="51">
        <f>Source!AM1300</f>
        <v>2.31</v>
      </c>
      <c r="G2183" s="52" t="s">
        <v>231</v>
      </c>
      <c r="H2183" s="48">
        <f>Source!AV1301</f>
        <v>1.0469999999999999</v>
      </c>
      <c r="I2183" s="51">
        <f>Source!Q1300</f>
        <v>0.03</v>
      </c>
      <c r="J2183" s="48">
        <f>IF(Source!BB1301&lt;&gt; 0, Source!BB1301, 1)</f>
        <v>12.26</v>
      </c>
      <c r="K2183" s="51">
        <f>Source!Q1301</f>
        <v>0.37</v>
      </c>
    </row>
    <row r="2184" spans="1:29" ht="14.5" x14ac:dyDescent="0.25">
      <c r="A2184" s="47"/>
      <c r="B2184" s="47"/>
      <c r="C2184" s="47" t="s">
        <v>2594</v>
      </c>
      <c r="D2184" s="49"/>
      <c r="E2184" s="48"/>
      <c r="F2184" s="51">
        <f>Source!AL1300</f>
        <v>195.11</v>
      </c>
      <c r="G2184" s="52" t="s">
        <v>3</v>
      </c>
      <c r="H2184" s="48">
        <f>Source!AW1301</f>
        <v>1</v>
      </c>
      <c r="I2184" s="51">
        <f>Source!P1300</f>
        <v>1.95</v>
      </c>
      <c r="J2184" s="48">
        <f>IF(Source!BC1301&lt;&gt; 0, Source!BC1301, 1)</f>
        <v>3.72</v>
      </c>
      <c r="K2184" s="51">
        <f>Source!P1301</f>
        <v>7.25</v>
      </c>
    </row>
    <row r="2185" spans="1:29" ht="14.5" x14ac:dyDescent="0.25">
      <c r="A2185" s="47"/>
      <c r="B2185" s="47"/>
      <c r="C2185" s="47" t="s">
        <v>2585</v>
      </c>
      <c r="D2185" s="49" t="s">
        <v>2586</v>
      </c>
      <c r="E2185" s="48">
        <f>Source!BZ1301</f>
        <v>97</v>
      </c>
      <c r="F2185" s="51"/>
      <c r="G2185" s="50"/>
      <c r="H2185" s="48"/>
      <c r="I2185" s="51">
        <f>SUM(Q2180:Q2184)</f>
        <v>3.14</v>
      </c>
      <c r="J2185" s="48">
        <f>Source!AT1301</f>
        <v>97</v>
      </c>
      <c r="K2185" s="51">
        <f>SUM(R2180:R2184)</f>
        <v>177.09</v>
      </c>
    </row>
    <row r="2186" spans="1:29" ht="14.5" x14ac:dyDescent="0.25">
      <c r="A2186" s="47"/>
      <c r="B2186" s="47"/>
      <c r="C2186" s="47" t="s">
        <v>2587</v>
      </c>
      <c r="D2186" s="49" t="s">
        <v>2586</v>
      </c>
      <c r="E2186" s="48">
        <f>Source!CA1301</f>
        <v>51</v>
      </c>
      <c r="F2186" s="51"/>
      <c r="G2186" s="50"/>
      <c r="H2186" s="48"/>
      <c r="I2186" s="51">
        <f>SUM(S2180:S2185)</f>
        <v>1.65</v>
      </c>
      <c r="J2186" s="48">
        <f>Source!AU1301</f>
        <v>51</v>
      </c>
      <c r="K2186" s="51">
        <f>SUM(T2180:T2185)</f>
        <v>93.11</v>
      </c>
    </row>
    <row r="2187" spans="1:29" ht="14.5" x14ac:dyDescent="0.25">
      <c r="A2187" s="54"/>
      <c r="B2187" s="54"/>
      <c r="C2187" s="54" t="s">
        <v>2588</v>
      </c>
      <c r="D2187" s="55" t="s">
        <v>2589</v>
      </c>
      <c r="E2187" s="56">
        <f>Source!AQ1300</f>
        <v>23.07</v>
      </c>
      <c r="F2187" s="57"/>
      <c r="G2187" s="58" t="s">
        <v>231</v>
      </c>
      <c r="H2187" s="56">
        <f>Source!AV1301</f>
        <v>1.0469999999999999</v>
      </c>
      <c r="I2187" s="57">
        <f>Source!U1300</f>
        <v>0.28985147999999999</v>
      </c>
      <c r="J2187" s="56"/>
      <c r="K2187" s="57"/>
    </row>
    <row r="2188" spans="1:29" ht="14" x14ac:dyDescent="0.25">
      <c r="C2188" s="59" t="s">
        <v>2590</v>
      </c>
      <c r="H2188" s="60">
        <f>I2182+I2183+I2184+I2185+I2186+0-0-0</f>
        <v>10.01</v>
      </c>
      <c r="I2188" s="60"/>
      <c r="J2188" s="60">
        <f>K2182+K2183+K2184+K2185+K2186+0-0-0</f>
        <v>460.39</v>
      </c>
      <c r="K2188" s="60"/>
    </row>
    <row r="2189" spans="1:29" ht="14" hidden="1" x14ac:dyDescent="0.25">
      <c r="C2189" s="59" t="s">
        <v>2591</v>
      </c>
      <c r="H2189" s="62">
        <f>0+0</f>
        <v>0</v>
      </c>
      <c r="I2189" s="62"/>
      <c r="J2189" s="62">
        <f>0+0</f>
        <v>0</v>
      </c>
      <c r="K2189" s="62"/>
    </row>
    <row r="2190" spans="1:29" ht="14" x14ac:dyDescent="0.25">
      <c r="C2190" s="59" t="s">
        <v>2592</v>
      </c>
      <c r="H2190" s="62">
        <f>I2182+I2183+I2184+I2185+I2186+0</f>
        <v>10.01</v>
      </c>
      <c r="I2190" s="62"/>
      <c r="J2190" s="62">
        <f>K2182+K2183+K2184+K2185+K2186+0</f>
        <v>460.39</v>
      </c>
      <c r="K2190" s="62"/>
      <c r="O2190" s="63">
        <f>I2182+I2183+I2184+I2185+I2186+0</f>
        <v>10.01</v>
      </c>
      <c r="P2190" s="63">
        <f>K2182+K2183+K2184+K2185+K2186+0</f>
        <v>460.39</v>
      </c>
    </row>
    <row r="2192" spans="1:29" ht="112" x14ac:dyDescent="0.25">
      <c r="A2192" s="54">
        <v>349</v>
      </c>
      <c r="B2192" s="54" t="str">
        <f>Source!F1302</f>
        <v>1.21-5-829</v>
      </c>
      <c r="C2192" s="54" t="s">
        <v>1501</v>
      </c>
      <c r="D2192" s="55" t="str">
        <f>Source!H1302</f>
        <v>шт.</v>
      </c>
      <c r="E2192" s="56">
        <f>Source!I1302</f>
        <v>1</v>
      </c>
      <c r="F2192" s="57">
        <f>Source!AL1302</f>
        <v>439.26</v>
      </c>
      <c r="G2192" s="58" t="s">
        <v>3</v>
      </c>
      <c r="H2192" s="56">
        <f>Source!AW1303</f>
        <v>1</v>
      </c>
      <c r="I2192" s="57">
        <f>Source!P1302</f>
        <v>439.26</v>
      </c>
      <c r="J2192" s="56">
        <f>IF(Source!BC1303&lt;&gt; 0, Source!BC1303, 1)</f>
        <v>11.67</v>
      </c>
      <c r="K2192" s="57">
        <f>Source!P1303</f>
        <v>5126.16</v>
      </c>
      <c r="Q2192">
        <f>Source!X1302</f>
        <v>0</v>
      </c>
      <c r="R2192">
        <f>Source!X1303</f>
        <v>0</v>
      </c>
      <c r="S2192">
        <f>Source!Y1302</f>
        <v>0</v>
      </c>
      <c r="T2192">
        <f>Source!Y1303</f>
        <v>0</v>
      </c>
      <c r="U2192">
        <f>ROUND((175/100)*ROUND(Source!R1302, 2), 2)</f>
        <v>0</v>
      </c>
      <c r="V2192">
        <f>ROUND((0/100)*ROUND(Source!R1303, 2), 2)</f>
        <v>0</v>
      </c>
      <c r="AC2192">
        <v>3</v>
      </c>
    </row>
    <row r="2193" spans="1:29" ht="14" x14ac:dyDescent="0.25">
      <c r="C2193" s="59" t="s">
        <v>2592</v>
      </c>
      <c r="H2193" s="60">
        <f>I2192+0</f>
        <v>439.26</v>
      </c>
      <c r="I2193" s="60"/>
      <c r="J2193" s="60">
        <f>K2192+0</f>
        <v>5126.16</v>
      </c>
      <c r="K2193" s="60"/>
      <c r="O2193" s="63">
        <f>I2192+0</f>
        <v>439.26</v>
      </c>
      <c r="P2193" s="63">
        <f>K2192+0</f>
        <v>5126.16</v>
      </c>
    </row>
    <row r="2196" spans="1:29" ht="14" x14ac:dyDescent="0.3">
      <c r="A2196" s="65" t="str">
        <f>CONCATENATE("Итого по разделу: ",IF(Source!G1305&lt;&gt;"Новый раздел", Source!G1305, ""))</f>
        <v>Итого по разделу: ОЗДС</v>
      </c>
      <c r="B2196" s="65"/>
      <c r="C2196" s="65"/>
      <c r="D2196" s="65"/>
      <c r="E2196" s="65"/>
      <c r="F2196" s="65"/>
      <c r="G2196" s="65"/>
      <c r="H2196" s="62">
        <f>SUM(O2029:O2195)</f>
        <v>70147.66</v>
      </c>
      <c r="I2196" s="61"/>
      <c r="J2196" s="62">
        <f>SUM(P2029:P2195)</f>
        <v>1678550.4599999997</v>
      </c>
      <c r="K2196" s="61"/>
    </row>
    <row r="2197" spans="1:29" hidden="1" x14ac:dyDescent="0.25">
      <c r="A2197" t="s">
        <v>2596</v>
      </c>
      <c r="I2197">
        <f>SUM(W2029:W2196)</f>
        <v>0</v>
      </c>
      <c r="J2197">
        <f>SUM(X2029:X2196)</f>
        <v>0</v>
      </c>
    </row>
    <row r="2198" spans="1:29" hidden="1" x14ac:dyDescent="0.25">
      <c r="A2198" t="s">
        <v>2597</v>
      </c>
      <c r="I2198">
        <f>SUM(Y2029:Y2197)</f>
        <v>0</v>
      </c>
      <c r="J2198">
        <f>SUM(Z2029:Z2197)</f>
        <v>0</v>
      </c>
    </row>
    <row r="2200" spans="1:29" ht="16.5" x14ac:dyDescent="0.25">
      <c r="A2200" s="46" t="str">
        <f>CONCATENATE("Раздел: ",IF(Source!G1335&lt;&gt;"Новый раздел", Source!G1335, ""))</f>
        <v>Раздел: Подключение жил кабелей к аппаратам (ГРЩ)</v>
      </c>
      <c r="B2200" s="46"/>
      <c r="C2200" s="46"/>
      <c r="D2200" s="46"/>
      <c r="E2200" s="46"/>
      <c r="F2200" s="46"/>
      <c r="G2200" s="46"/>
      <c r="H2200" s="46"/>
      <c r="I2200" s="46"/>
      <c r="J2200" s="46"/>
      <c r="K2200" s="46"/>
    </row>
    <row r="2201" spans="1:29" ht="84" x14ac:dyDescent="0.25">
      <c r="A2201" s="47">
        <v>350</v>
      </c>
      <c r="B2201" s="47" t="str">
        <f>Source!F1339</f>
        <v>4.8-241-1</v>
      </c>
      <c r="C2201" s="47" t="s">
        <v>1506</v>
      </c>
      <c r="D2201" s="49" t="str">
        <f>Source!H1339</f>
        <v>100 жил</v>
      </c>
      <c r="E2201" s="48">
        <f>Source!I1339</f>
        <v>1.93</v>
      </c>
      <c r="F2201" s="51"/>
      <c r="G2201" s="50"/>
      <c r="H2201" s="48"/>
      <c r="I2201" s="51"/>
      <c r="J2201" s="48"/>
      <c r="K2201" s="51"/>
      <c r="Q2201">
        <f>Source!X1339</f>
        <v>472.38</v>
      </c>
      <c r="R2201">
        <f>Source!X1340</f>
        <v>26618.62</v>
      </c>
      <c r="S2201">
        <f>Source!Y1339</f>
        <v>248.36</v>
      </c>
      <c r="T2201">
        <f>Source!Y1340</f>
        <v>13995.36</v>
      </c>
      <c r="U2201">
        <f>ROUND((175/100)*ROUND(Source!R1339, 2), 2)</f>
        <v>0.56000000000000005</v>
      </c>
      <c r="V2201">
        <f>ROUND((0/100)*ROUND(Source!R1340, 2), 2)</f>
        <v>0</v>
      </c>
      <c r="AC2201">
        <v>0</v>
      </c>
    </row>
    <row r="2202" spans="1:29" x14ac:dyDescent="0.25">
      <c r="C2202" s="64" t="str">
        <f>"Объем: "&amp;Source!I1339&amp;"=(3*"&amp;"10+"&amp;"5*"&amp;"(3+"&amp;"5+"&amp;"8+"&amp;"2+"&amp;"7+"&amp;"7)+"&amp;"3)/"&amp;"100"</f>
        <v>Объем: 1,93=(3*10+5*(3+5+8+2+7+7)+3)/100</v>
      </c>
    </row>
    <row r="2203" spans="1:29" ht="14.5" x14ac:dyDescent="0.25">
      <c r="A2203" s="47"/>
      <c r="B2203" s="47"/>
      <c r="C2203" s="47" t="s">
        <v>2581</v>
      </c>
      <c r="D2203" s="49"/>
      <c r="E2203" s="48"/>
      <c r="F2203" s="51">
        <f>Source!AO1339</f>
        <v>200.7</v>
      </c>
      <c r="G2203" s="52" t="s">
        <v>231</v>
      </c>
      <c r="H2203" s="48">
        <f>Source!AV1340</f>
        <v>1.0469999999999999</v>
      </c>
      <c r="I2203" s="51">
        <f>Source!S1339</f>
        <v>486.67</v>
      </c>
      <c r="J2203" s="48">
        <f>IF(Source!BA1340&lt;&gt; 0, Source!BA1340, 1)</f>
        <v>56.35</v>
      </c>
      <c r="K2203" s="51">
        <f>Source!S1340</f>
        <v>27423.85</v>
      </c>
    </row>
    <row r="2204" spans="1:29" ht="14.5" x14ac:dyDescent="0.25">
      <c r="A2204" s="47"/>
      <c r="B2204" s="47"/>
      <c r="C2204" s="47" t="s">
        <v>2583</v>
      </c>
      <c r="D2204" s="49"/>
      <c r="E2204" s="48"/>
      <c r="F2204" s="51">
        <f>Source!AM1339</f>
        <v>0.83</v>
      </c>
      <c r="G2204" s="52" t="s">
        <v>231</v>
      </c>
      <c r="H2204" s="48">
        <f>Source!AV1340</f>
        <v>1.0469999999999999</v>
      </c>
      <c r="I2204" s="51">
        <f>Source!Q1339</f>
        <v>2.0099999999999998</v>
      </c>
      <c r="J2204" s="48">
        <f>IF(Source!BB1340&lt;&gt; 0, Source!BB1340, 1)</f>
        <v>17.100000000000001</v>
      </c>
      <c r="K2204" s="51">
        <f>Source!Q1340</f>
        <v>34.369999999999997</v>
      </c>
    </row>
    <row r="2205" spans="1:29" ht="14.5" x14ac:dyDescent="0.25">
      <c r="A2205" s="47"/>
      <c r="B2205" s="47"/>
      <c r="C2205" s="47" t="s">
        <v>2584</v>
      </c>
      <c r="D2205" s="49"/>
      <c r="E2205" s="48"/>
      <c r="F2205" s="51">
        <f>Source!AN1339</f>
        <v>0.13</v>
      </c>
      <c r="G2205" s="52" t="s">
        <v>231</v>
      </c>
      <c r="H2205" s="48">
        <f>Source!AV1340</f>
        <v>1.0469999999999999</v>
      </c>
      <c r="I2205" s="53">
        <f>Source!R1339</f>
        <v>0.32</v>
      </c>
      <c r="J2205" s="48">
        <f>IF(Source!BS1340&lt;&gt; 0, Source!BS1340, 1)</f>
        <v>56.35</v>
      </c>
      <c r="K2205" s="53">
        <f>Source!R1340</f>
        <v>18.03</v>
      </c>
    </row>
    <row r="2206" spans="1:29" ht="14.5" x14ac:dyDescent="0.25">
      <c r="A2206" s="47"/>
      <c r="B2206" s="47"/>
      <c r="C2206" s="47" t="s">
        <v>2594</v>
      </c>
      <c r="D2206" s="49"/>
      <c r="E2206" s="48"/>
      <c r="F2206" s="51">
        <f>Source!AL1339</f>
        <v>74.099999999999994</v>
      </c>
      <c r="G2206" s="52" t="s">
        <v>3</v>
      </c>
      <c r="H2206" s="48">
        <f>Source!AW1340</f>
        <v>1</v>
      </c>
      <c r="I2206" s="51">
        <f>Source!P1339</f>
        <v>143.01</v>
      </c>
      <c r="J2206" s="48">
        <f>IF(Source!BC1340&lt;&gt; 0, Source!BC1340, 1)</f>
        <v>6.01</v>
      </c>
      <c r="K2206" s="51">
        <f>Source!P1340</f>
        <v>859.49</v>
      </c>
    </row>
    <row r="2207" spans="1:29" ht="42" x14ac:dyDescent="0.25">
      <c r="A2207" s="47" t="s">
        <v>1509</v>
      </c>
      <c r="B2207" s="47" t="str">
        <f>Source!F1341</f>
        <v>1.21-5-1230</v>
      </c>
      <c r="C2207" s="47" t="s">
        <v>1387</v>
      </c>
      <c r="D2207" s="49" t="str">
        <f>Source!H1341</f>
        <v>шт.</v>
      </c>
      <c r="E2207" s="48">
        <f>Source!I1341</f>
        <v>196.86</v>
      </c>
      <c r="F2207" s="51">
        <f>Source!AK1341</f>
        <v>0.25</v>
      </c>
      <c r="G2207" s="52" t="s">
        <v>3</v>
      </c>
      <c r="H2207" s="48">
        <f>Source!AW1342</f>
        <v>1</v>
      </c>
      <c r="I2207" s="51">
        <f>Source!O1341</f>
        <v>49.22</v>
      </c>
      <c r="J2207" s="48">
        <f>IF(Source!BC1342&lt;&gt; 0, Source!BC1342, 1)</f>
        <v>8.68</v>
      </c>
      <c r="K2207" s="51">
        <f>Source!O1342</f>
        <v>427.23</v>
      </c>
      <c r="Q2207">
        <f>Source!X1341</f>
        <v>0</v>
      </c>
      <c r="R2207">
        <f>Source!X1342</f>
        <v>0</v>
      </c>
      <c r="S2207">
        <f>Source!Y1341</f>
        <v>0</v>
      </c>
      <c r="T2207">
        <f>Source!Y1342</f>
        <v>0</v>
      </c>
      <c r="U2207">
        <f>ROUND((175/100)*ROUND(Source!R1341, 2), 2)</f>
        <v>0</v>
      </c>
      <c r="V2207">
        <f>ROUND((0/100)*ROUND(Source!R1342, 2), 2)</f>
        <v>0</v>
      </c>
      <c r="AC2207">
        <v>3</v>
      </c>
    </row>
    <row r="2208" spans="1:29" ht="14.5" x14ac:dyDescent="0.25">
      <c r="A2208" s="47"/>
      <c r="B2208" s="47"/>
      <c r="C2208" s="47" t="s">
        <v>2585</v>
      </c>
      <c r="D2208" s="49" t="s">
        <v>2586</v>
      </c>
      <c r="E2208" s="48">
        <f>Source!BZ1340</f>
        <v>97</v>
      </c>
      <c r="F2208" s="51"/>
      <c r="G2208" s="50"/>
      <c r="H2208" s="48"/>
      <c r="I2208" s="51">
        <f>SUM(Q2201:Q2207)</f>
        <v>472.38</v>
      </c>
      <c r="J2208" s="48">
        <f>Source!AT1340</f>
        <v>97</v>
      </c>
      <c r="K2208" s="51">
        <f>SUM(R2201:R2207)</f>
        <v>26618.62</v>
      </c>
    </row>
    <row r="2209" spans="1:29" ht="14.5" x14ac:dyDescent="0.25">
      <c r="A2209" s="47"/>
      <c r="B2209" s="47"/>
      <c r="C2209" s="47" t="s">
        <v>2587</v>
      </c>
      <c r="D2209" s="49" t="s">
        <v>2586</v>
      </c>
      <c r="E2209" s="48">
        <f>Source!CA1340</f>
        <v>51</v>
      </c>
      <c r="F2209" s="51"/>
      <c r="G2209" s="50"/>
      <c r="H2209" s="48"/>
      <c r="I2209" s="51">
        <f>SUM(S2201:S2208)</f>
        <v>248.36</v>
      </c>
      <c r="J2209" s="48">
        <f>Source!AU1340</f>
        <v>51</v>
      </c>
      <c r="K2209" s="51">
        <f>SUM(T2201:T2208)</f>
        <v>13995.36</v>
      </c>
    </row>
    <row r="2210" spans="1:29" ht="14.5" x14ac:dyDescent="0.25">
      <c r="A2210" s="54"/>
      <c r="B2210" s="54"/>
      <c r="C2210" s="54" t="s">
        <v>2588</v>
      </c>
      <c r="D2210" s="55" t="s">
        <v>2589</v>
      </c>
      <c r="E2210" s="56">
        <f>Source!AQ1339</f>
        <v>15.45</v>
      </c>
      <c r="F2210" s="57"/>
      <c r="G2210" s="58" t="s">
        <v>231</v>
      </c>
      <c r="H2210" s="56">
        <f>Source!AV1340</f>
        <v>1.0469999999999999</v>
      </c>
      <c r="I2210" s="57">
        <f>Source!U1339</f>
        <v>37.463963399999997</v>
      </c>
      <c r="J2210" s="56"/>
      <c r="K2210" s="57"/>
    </row>
    <row r="2211" spans="1:29" ht="14" x14ac:dyDescent="0.25">
      <c r="C2211" s="59" t="s">
        <v>2590</v>
      </c>
      <c r="H2211" s="60">
        <f>I2203+I2204+I2206+I2208+I2209+SUM(I2207:I2207)-SUMIF(AC2207:AC2207, 5, I2207:I2207)-SUMIF(AC2207:AC2207, 6, I2207:I2207)</f>
        <v>1401.6500000000003</v>
      </c>
      <c r="I2211" s="60"/>
      <c r="J2211" s="60">
        <f>K2203+K2204+K2206+K2208+K2209+SUM(K2207:K2207)-SUMIF(AC2207:AC2207, 5, K2207:K2207)-SUMIF(AC2207:AC2207, 6, K2207:K2207)</f>
        <v>69358.92</v>
      </c>
      <c r="K2211" s="60"/>
    </row>
    <row r="2212" spans="1:29" ht="14" hidden="1" x14ac:dyDescent="0.25">
      <c r="C2212" s="59" t="s">
        <v>2591</v>
      </c>
      <c r="H2212" s="62">
        <f>SUMIF(AC2207:AC2207, 5, I2207:I2207)+SUMIF(AC2207:AC2207, 6, I2207:I2207)</f>
        <v>0</v>
      </c>
      <c r="I2212" s="62"/>
      <c r="J2212" s="62">
        <f>SUMIF(AC2207:AC2207, 5, K2207:K2207)+SUMIF(AC2207:AC2207, 6, K2207:K2207)</f>
        <v>0</v>
      </c>
      <c r="K2212" s="62"/>
    </row>
    <row r="2213" spans="1:29" ht="14" x14ac:dyDescent="0.25">
      <c r="C2213" s="59" t="s">
        <v>2592</v>
      </c>
      <c r="H2213" s="62">
        <f>I2203+I2204+I2206+I2208+I2209+SUM(I2207:I2207)</f>
        <v>1401.6500000000003</v>
      </c>
      <c r="I2213" s="62"/>
      <c r="J2213" s="62">
        <f>K2203+K2204+K2206+K2208+K2209+SUM(K2207:K2207)</f>
        <v>69358.92</v>
      </c>
      <c r="K2213" s="62"/>
      <c r="O2213" s="63">
        <f>I2203+I2204+I2206+I2208+I2209+SUM(I2207:I2207)</f>
        <v>1401.6500000000003</v>
      </c>
      <c r="P2213" s="63">
        <f>K2203+K2204+K2206+K2208+K2209+SUM(K2207:K2207)</f>
        <v>69358.92</v>
      </c>
    </row>
    <row r="2215" spans="1:29" ht="84" x14ac:dyDescent="0.25">
      <c r="A2215" s="47">
        <v>351</v>
      </c>
      <c r="B2215" s="47" t="str">
        <f>Source!F1343</f>
        <v>4.8-241-2</v>
      </c>
      <c r="C2215" s="47" t="s">
        <v>1512</v>
      </c>
      <c r="D2215" s="49" t="str">
        <f>Source!H1343</f>
        <v>100 жил</v>
      </c>
      <c r="E2215" s="48">
        <f>Source!I1343</f>
        <v>0.15</v>
      </c>
      <c r="F2215" s="51"/>
      <c r="G2215" s="50"/>
      <c r="H2215" s="48"/>
      <c r="I2215" s="51"/>
      <c r="J2215" s="48"/>
      <c r="K2215" s="51"/>
      <c r="Q2215">
        <f>Source!X1343</f>
        <v>70.95</v>
      </c>
      <c r="R2215">
        <f>Source!X1344</f>
        <v>3997.8</v>
      </c>
      <c r="S2215">
        <f>Source!Y1343</f>
        <v>37.299999999999997</v>
      </c>
      <c r="T2215">
        <f>Source!Y1344</f>
        <v>2101.9299999999998</v>
      </c>
      <c r="U2215">
        <f>ROUND((175/100)*ROUND(Source!R1343, 2), 2)</f>
        <v>0.04</v>
      </c>
      <c r="V2215">
        <f>ROUND((0/100)*ROUND(Source!R1344, 2), 2)</f>
        <v>0</v>
      </c>
      <c r="AC2215">
        <v>0</v>
      </c>
    </row>
    <row r="2216" spans="1:29" x14ac:dyDescent="0.25">
      <c r="C2216" s="64" t="str">
        <f>"Объем: "&amp;Source!I1343&amp;"=(5+"&amp;"5+"&amp;"5)/"&amp;"100"</f>
        <v>Объем: 0,15=(5+5+5)/100</v>
      </c>
    </row>
    <row r="2217" spans="1:29" ht="14.5" x14ac:dyDescent="0.25">
      <c r="A2217" s="47"/>
      <c r="B2217" s="47"/>
      <c r="C2217" s="47" t="s">
        <v>2581</v>
      </c>
      <c r="D2217" s="49"/>
      <c r="E2217" s="48"/>
      <c r="F2217" s="51">
        <f>Source!AO1343</f>
        <v>388.01</v>
      </c>
      <c r="G2217" s="52" t="s">
        <v>231</v>
      </c>
      <c r="H2217" s="48">
        <f>Source!AV1344</f>
        <v>1.0469999999999999</v>
      </c>
      <c r="I2217" s="51">
        <f>Source!S1343</f>
        <v>73.12</v>
      </c>
      <c r="J2217" s="48">
        <f>IF(Source!BA1344&lt;&gt; 0, Source!BA1344, 1)</f>
        <v>56.35</v>
      </c>
      <c r="K2217" s="51">
        <f>Source!S1344</f>
        <v>4120.3100000000004</v>
      </c>
    </row>
    <row r="2218" spans="1:29" ht="14.5" x14ac:dyDescent="0.25">
      <c r="A2218" s="47"/>
      <c r="B2218" s="47"/>
      <c r="C2218" s="47" t="s">
        <v>2583</v>
      </c>
      <c r="D2218" s="49"/>
      <c r="E2218" s="48"/>
      <c r="F2218" s="51">
        <f>Source!AM1343</f>
        <v>15.59</v>
      </c>
      <c r="G2218" s="52" t="s">
        <v>231</v>
      </c>
      <c r="H2218" s="48">
        <f>Source!AV1344</f>
        <v>1.0469999999999999</v>
      </c>
      <c r="I2218" s="51">
        <f>Source!Q1343</f>
        <v>2.94</v>
      </c>
      <c r="J2218" s="48">
        <f>IF(Source!BB1344&lt;&gt; 0, Source!BB1344, 1)</f>
        <v>10.35</v>
      </c>
      <c r="K2218" s="51">
        <f>Source!Q1344</f>
        <v>30.43</v>
      </c>
    </row>
    <row r="2219" spans="1:29" ht="14.5" x14ac:dyDescent="0.25">
      <c r="A2219" s="47"/>
      <c r="B2219" s="47"/>
      <c r="C2219" s="47" t="s">
        <v>2584</v>
      </c>
      <c r="D2219" s="49"/>
      <c r="E2219" s="48"/>
      <c r="F2219" s="51">
        <f>Source!AN1343</f>
        <v>0.13</v>
      </c>
      <c r="G2219" s="52" t="s">
        <v>231</v>
      </c>
      <c r="H2219" s="48">
        <f>Source!AV1344</f>
        <v>1.0469999999999999</v>
      </c>
      <c r="I2219" s="53">
        <f>Source!R1343</f>
        <v>0.02</v>
      </c>
      <c r="J2219" s="48">
        <f>IF(Source!BS1344&lt;&gt; 0, Source!BS1344, 1)</f>
        <v>56.35</v>
      </c>
      <c r="K2219" s="53">
        <f>Source!R1344</f>
        <v>1.1299999999999999</v>
      </c>
    </row>
    <row r="2220" spans="1:29" ht="14.5" x14ac:dyDescent="0.25">
      <c r="A2220" s="47"/>
      <c r="B2220" s="47"/>
      <c r="C2220" s="47" t="s">
        <v>2594</v>
      </c>
      <c r="D2220" s="49"/>
      <c r="E2220" s="48"/>
      <c r="F2220" s="51">
        <f>Source!AL1343</f>
        <v>106.15</v>
      </c>
      <c r="G2220" s="52" t="s">
        <v>3</v>
      </c>
      <c r="H2220" s="48">
        <f>Source!AW1344</f>
        <v>1</v>
      </c>
      <c r="I2220" s="51">
        <f>Source!P1343</f>
        <v>15.92</v>
      </c>
      <c r="J2220" s="48">
        <f>IF(Source!BC1344&lt;&gt; 0, Source!BC1344, 1)</f>
        <v>4</v>
      </c>
      <c r="K2220" s="51">
        <f>Source!P1344</f>
        <v>63.68</v>
      </c>
    </row>
    <row r="2221" spans="1:29" ht="28" x14ac:dyDescent="0.25">
      <c r="A2221" s="47" t="s">
        <v>1514</v>
      </c>
      <c r="B2221" s="47" t="str">
        <f>Source!F1345</f>
        <v>1.1-1-60</v>
      </c>
      <c r="C2221" s="47" t="s">
        <v>1516</v>
      </c>
      <c r="D2221" s="49" t="str">
        <f>Source!H1345</f>
        <v>т</v>
      </c>
      <c r="E2221" s="48">
        <f>Source!I1345</f>
        <v>1.8599999999999999E-4</v>
      </c>
      <c r="F2221" s="51">
        <f>Source!AK1345</f>
        <v>22524.65</v>
      </c>
      <c r="G2221" s="52" t="s">
        <v>3</v>
      </c>
      <c r="H2221" s="48">
        <f>Source!AW1346</f>
        <v>1</v>
      </c>
      <c r="I2221" s="51">
        <f>Source!O1345</f>
        <v>4.1900000000000004</v>
      </c>
      <c r="J2221" s="48">
        <f>IF(Source!BC1346&lt;&gt; 0, Source!BC1346, 1)</f>
        <v>5.93</v>
      </c>
      <c r="K2221" s="51">
        <f>Source!O1346</f>
        <v>24.85</v>
      </c>
      <c r="Q2221">
        <f>Source!X1345</f>
        <v>0</v>
      </c>
      <c r="R2221">
        <f>Source!X1346</f>
        <v>0</v>
      </c>
      <c r="S2221">
        <f>Source!Y1345</f>
        <v>0</v>
      </c>
      <c r="T2221">
        <f>Source!Y1346</f>
        <v>0</v>
      </c>
      <c r="U2221">
        <f>ROUND((175/100)*ROUND(Source!R1345, 2), 2)</f>
        <v>0</v>
      </c>
      <c r="V2221">
        <f>ROUND((0/100)*ROUND(Source!R1346, 2), 2)</f>
        <v>0</v>
      </c>
      <c r="AC2221">
        <v>3</v>
      </c>
    </row>
    <row r="2222" spans="1:29" ht="42" x14ac:dyDescent="0.25">
      <c r="A2222" s="47" t="s">
        <v>1518</v>
      </c>
      <c r="B2222" s="47" t="str">
        <f>Source!F1347</f>
        <v>1.21-5-855</v>
      </c>
      <c r="C2222" s="47" t="s">
        <v>1520</v>
      </c>
      <c r="D2222" s="49" t="str">
        <f>Source!H1347</f>
        <v>шт.</v>
      </c>
      <c r="E2222" s="48">
        <f>Source!I1347</f>
        <v>15.3</v>
      </c>
      <c r="F2222" s="51">
        <f>Source!AK1347</f>
        <v>0.53</v>
      </c>
      <c r="G2222" s="52" t="s">
        <v>3</v>
      </c>
      <c r="H2222" s="48">
        <f>Source!AW1348</f>
        <v>1</v>
      </c>
      <c r="I2222" s="51">
        <f>Source!O1347</f>
        <v>8.11</v>
      </c>
      <c r="J2222" s="48">
        <f>IF(Source!BC1348&lt;&gt; 0, Source!BC1348, 1)</f>
        <v>3.49</v>
      </c>
      <c r="K2222" s="51">
        <f>Source!O1348</f>
        <v>28.3</v>
      </c>
      <c r="Q2222">
        <f>Source!X1347</f>
        <v>0</v>
      </c>
      <c r="R2222">
        <f>Source!X1348</f>
        <v>0</v>
      </c>
      <c r="S2222">
        <f>Source!Y1347</f>
        <v>0</v>
      </c>
      <c r="T2222">
        <f>Source!Y1348</f>
        <v>0</v>
      </c>
      <c r="U2222">
        <f>ROUND((175/100)*ROUND(Source!R1347, 2), 2)</f>
        <v>0</v>
      </c>
      <c r="V2222">
        <f>ROUND((0/100)*ROUND(Source!R1348, 2), 2)</f>
        <v>0</v>
      </c>
      <c r="AC2222">
        <v>3</v>
      </c>
    </row>
    <row r="2223" spans="1:29" ht="14.5" x14ac:dyDescent="0.25">
      <c r="A2223" s="47"/>
      <c r="B2223" s="47"/>
      <c r="C2223" s="47" t="s">
        <v>2585</v>
      </c>
      <c r="D2223" s="49" t="s">
        <v>2586</v>
      </c>
      <c r="E2223" s="48">
        <f>Source!BZ1344</f>
        <v>97</v>
      </c>
      <c r="F2223" s="51"/>
      <c r="G2223" s="50"/>
      <c r="H2223" s="48"/>
      <c r="I2223" s="51">
        <f>SUM(Q2215:Q2222)</f>
        <v>70.95</v>
      </c>
      <c r="J2223" s="48">
        <f>Source!AT1344</f>
        <v>97</v>
      </c>
      <c r="K2223" s="51">
        <f>SUM(R2215:R2222)</f>
        <v>3997.8</v>
      </c>
    </row>
    <row r="2224" spans="1:29" ht="14.5" x14ac:dyDescent="0.25">
      <c r="A2224" s="47"/>
      <c r="B2224" s="47"/>
      <c r="C2224" s="47" t="s">
        <v>2587</v>
      </c>
      <c r="D2224" s="49" t="s">
        <v>2586</v>
      </c>
      <c r="E2224" s="48">
        <f>Source!CA1344</f>
        <v>51</v>
      </c>
      <c r="F2224" s="51"/>
      <c r="G2224" s="50"/>
      <c r="H2224" s="48"/>
      <c r="I2224" s="51">
        <f>SUM(S2215:S2223)</f>
        <v>37.299999999999997</v>
      </c>
      <c r="J2224" s="48">
        <f>Source!AU1344</f>
        <v>51</v>
      </c>
      <c r="K2224" s="51">
        <f>SUM(T2215:T2223)</f>
        <v>2101.9299999999998</v>
      </c>
    </row>
    <row r="2225" spans="1:29" ht="14.5" x14ac:dyDescent="0.25">
      <c r="A2225" s="54"/>
      <c r="B2225" s="54"/>
      <c r="C2225" s="54" t="s">
        <v>2588</v>
      </c>
      <c r="D2225" s="55" t="s">
        <v>2589</v>
      </c>
      <c r="E2225" s="56">
        <f>Source!AQ1343</f>
        <v>29.87</v>
      </c>
      <c r="F2225" s="57"/>
      <c r="G2225" s="58" t="s">
        <v>231</v>
      </c>
      <c r="H2225" s="56">
        <f>Source!AV1344</f>
        <v>1.0469999999999999</v>
      </c>
      <c r="I2225" s="57">
        <f>Source!U1343</f>
        <v>5.6293001999999994</v>
      </c>
      <c r="J2225" s="56"/>
      <c r="K2225" s="57"/>
    </row>
    <row r="2226" spans="1:29" ht="14" x14ac:dyDescent="0.25">
      <c r="C2226" s="59" t="s">
        <v>2590</v>
      </c>
      <c r="H2226" s="60">
        <f>I2217+I2218+I2220+I2223+I2224+SUM(I2221:I2222)-SUMIF(AC2221:AC2222, 5, I2221:I2222)-SUMIF(AC2221:AC2222, 6, I2221:I2222)</f>
        <v>212.53000000000003</v>
      </c>
      <c r="I2226" s="60"/>
      <c r="J2226" s="60">
        <f>K2217+K2218+K2220+K2223+K2224+SUM(K2221:K2222)-SUMIF(AC2221:AC2222, 5, K2221:K2222)-SUMIF(AC2221:AC2222, 6, K2221:K2222)</f>
        <v>10367.300000000001</v>
      </c>
      <c r="K2226" s="60"/>
    </row>
    <row r="2227" spans="1:29" ht="14" hidden="1" x14ac:dyDescent="0.25">
      <c r="C2227" s="59" t="s">
        <v>2591</v>
      </c>
      <c r="H2227" s="62">
        <f>SUMIF(AC2221:AC2222, 5, I2221:I2222)+SUMIF(AC2221:AC2222, 6, I2221:I2222)</f>
        <v>0</v>
      </c>
      <c r="I2227" s="62"/>
      <c r="J2227" s="62">
        <f>SUMIF(AC2221:AC2222, 5, K2221:K2222)+SUMIF(AC2221:AC2222, 6, K2221:K2222)</f>
        <v>0</v>
      </c>
      <c r="K2227" s="62"/>
    </row>
    <row r="2228" spans="1:29" ht="14" x14ac:dyDescent="0.25">
      <c r="C2228" s="59" t="s">
        <v>2592</v>
      </c>
      <c r="H2228" s="62">
        <f>I2217+I2218+I2220+I2223+I2224+SUM(I2221:I2222)</f>
        <v>212.53000000000003</v>
      </c>
      <c r="I2228" s="62"/>
      <c r="J2228" s="62">
        <f>K2217+K2218+K2220+K2223+K2224+SUM(K2221:K2222)</f>
        <v>10367.300000000001</v>
      </c>
      <c r="K2228" s="62"/>
      <c r="O2228" s="63">
        <f>I2217+I2218+I2220+I2223+I2224+SUM(I2221:I2222)</f>
        <v>212.53000000000003</v>
      </c>
      <c r="P2228" s="63">
        <f>K2217+K2218+K2220+K2223+K2224+SUM(K2221:K2222)</f>
        <v>10367.300000000001</v>
      </c>
    </row>
    <row r="2230" spans="1:29" ht="84" x14ac:dyDescent="0.25">
      <c r="A2230" s="47">
        <v>352</v>
      </c>
      <c r="B2230" s="47" t="str">
        <f>Source!F1349</f>
        <v>4.8-241-3</v>
      </c>
      <c r="C2230" s="47" t="s">
        <v>1524</v>
      </c>
      <c r="D2230" s="49" t="str">
        <f>Source!H1349</f>
        <v>100 жил</v>
      </c>
      <c r="E2230" s="48">
        <f>Source!I1349</f>
        <v>0.1</v>
      </c>
      <c r="F2230" s="51"/>
      <c r="G2230" s="50"/>
      <c r="H2230" s="48"/>
      <c r="I2230" s="51"/>
      <c r="J2230" s="48"/>
      <c r="K2230" s="51"/>
      <c r="Q2230">
        <f>Source!X1349</f>
        <v>53.05</v>
      </c>
      <c r="R2230">
        <f>Source!X1350</f>
        <v>2989.33</v>
      </c>
      <c r="S2230">
        <f>Source!Y1349</f>
        <v>27.89</v>
      </c>
      <c r="T2230">
        <f>Source!Y1350</f>
        <v>1571.71</v>
      </c>
      <c r="U2230">
        <f>ROUND((175/100)*ROUND(Source!R1349, 2), 2)</f>
        <v>0.05</v>
      </c>
      <c r="V2230">
        <f>ROUND((0/100)*ROUND(Source!R1350, 2), 2)</f>
        <v>0</v>
      </c>
      <c r="AC2230">
        <v>0</v>
      </c>
    </row>
    <row r="2231" spans="1:29" x14ac:dyDescent="0.25">
      <c r="C2231" s="64" t="str">
        <f>"Объем: "&amp;Source!I1349&amp;"=(5+"&amp;"5)/"&amp;"100"</f>
        <v>Объем: 0,1=(5+5)/100</v>
      </c>
    </row>
    <row r="2232" spans="1:29" ht="14.5" x14ac:dyDescent="0.25">
      <c r="A2232" s="47"/>
      <c r="B2232" s="47"/>
      <c r="C2232" s="47" t="s">
        <v>2581</v>
      </c>
      <c r="D2232" s="49"/>
      <c r="E2232" s="48"/>
      <c r="F2232" s="51">
        <f>Source!AO1349</f>
        <v>435.04</v>
      </c>
      <c r="G2232" s="52" t="s">
        <v>231</v>
      </c>
      <c r="H2232" s="48">
        <f>Source!AV1350</f>
        <v>1.0469999999999999</v>
      </c>
      <c r="I2232" s="51">
        <f>Source!S1349</f>
        <v>54.66</v>
      </c>
      <c r="J2232" s="48">
        <f>IF(Source!BA1350&lt;&gt; 0, Source!BA1350, 1)</f>
        <v>56.35</v>
      </c>
      <c r="K2232" s="51">
        <f>Source!S1350</f>
        <v>3080.09</v>
      </c>
    </row>
    <row r="2233" spans="1:29" ht="14.5" x14ac:dyDescent="0.25">
      <c r="A2233" s="47"/>
      <c r="B2233" s="47"/>
      <c r="C2233" s="47" t="s">
        <v>2583</v>
      </c>
      <c r="D2233" s="49"/>
      <c r="E2233" s="48"/>
      <c r="F2233" s="51">
        <f>Source!AM1349</f>
        <v>18.97</v>
      </c>
      <c r="G2233" s="52" t="s">
        <v>231</v>
      </c>
      <c r="H2233" s="48">
        <f>Source!AV1350</f>
        <v>1.0469999999999999</v>
      </c>
      <c r="I2233" s="51">
        <f>Source!Q1349</f>
        <v>2.38</v>
      </c>
      <c r="J2233" s="48">
        <f>IF(Source!BB1350&lt;&gt; 0, Source!BB1350, 1)</f>
        <v>10.6</v>
      </c>
      <c r="K2233" s="51">
        <f>Source!Q1350</f>
        <v>25.23</v>
      </c>
    </row>
    <row r="2234" spans="1:29" ht="14.5" x14ac:dyDescent="0.25">
      <c r="A2234" s="47"/>
      <c r="B2234" s="47"/>
      <c r="C2234" s="47" t="s">
        <v>2584</v>
      </c>
      <c r="D2234" s="49"/>
      <c r="E2234" s="48"/>
      <c r="F2234" s="51">
        <f>Source!AN1349</f>
        <v>0.25</v>
      </c>
      <c r="G2234" s="52" t="s">
        <v>231</v>
      </c>
      <c r="H2234" s="48">
        <f>Source!AV1350</f>
        <v>1.0469999999999999</v>
      </c>
      <c r="I2234" s="53">
        <f>Source!R1349</f>
        <v>0.03</v>
      </c>
      <c r="J2234" s="48">
        <f>IF(Source!BS1350&lt;&gt; 0, Source!BS1350, 1)</f>
        <v>56.35</v>
      </c>
      <c r="K2234" s="53">
        <f>Source!R1350</f>
        <v>1.69</v>
      </c>
    </row>
    <row r="2235" spans="1:29" ht="14.5" x14ac:dyDescent="0.25">
      <c r="A2235" s="47"/>
      <c r="B2235" s="47"/>
      <c r="C2235" s="47" t="s">
        <v>2594</v>
      </c>
      <c r="D2235" s="49"/>
      <c r="E2235" s="48"/>
      <c r="F2235" s="51">
        <f>Source!AL1349</f>
        <v>147.46</v>
      </c>
      <c r="G2235" s="52" t="s">
        <v>3</v>
      </c>
      <c r="H2235" s="48">
        <f>Source!AW1350</f>
        <v>1</v>
      </c>
      <c r="I2235" s="51">
        <f>Source!P1349</f>
        <v>14.75</v>
      </c>
      <c r="J2235" s="48">
        <f>IF(Source!BC1350&lt;&gt; 0, Source!BC1350, 1)</f>
        <v>3.76</v>
      </c>
      <c r="K2235" s="51">
        <f>Source!P1350</f>
        <v>55.46</v>
      </c>
    </row>
    <row r="2236" spans="1:29" ht="28" x14ac:dyDescent="0.25">
      <c r="A2236" s="47" t="s">
        <v>1526</v>
      </c>
      <c r="B2236" s="47" t="str">
        <f>Source!F1351</f>
        <v>1.1-1-60</v>
      </c>
      <c r="C2236" s="47" t="s">
        <v>1516</v>
      </c>
      <c r="D2236" s="49" t="str">
        <f>Source!H1351</f>
        <v>т</v>
      </c>
      <c r="E2236" s="48">
        <f>Source!I1351</f>
        <v>5.5400000000000002E-4</v>
      </c>
      <c r="F2236" s="51">
        <f>Source!AK1351</f>
        <v>22524.65</v>
      </c>
      <c r="G2236" s="52" t="s">
        <v>3</v>
      </c>
      <c r="H2236" s="48">
        <f>Source!AW1352</f>
        <v>1</v>
      </c>
      <c r="I2236" s="51">
        <f>Source!O1351</f>
        <v>12.48</v>
      </c>
      <c r="J2236" s="48">
        <f>IF(Source!BC1352&lt;&gt; 0, Source!BC1352, 1)</f>
        <v>5.93</v>
      </c>
      <c r="K2236" s="51">
        <f>Source!O1352</f>
        <v>74.010000000000005</v>
      </c>
      <c r="Q2236">
        <f>Source!X1351</f>
        <v>0</v>
      </c>
      <c r="R2236">
        <f>Source!X1352</f>
        <v>0</v>
      </c>
      <c r="S2236">
        <f>Source!Y1351</f>
        <v>0</v>
      </c>
      <c r="T2236">
        <f>Source!Y1352</f>
        <v>0</v>
      </c>
      <c r="U2236">
        <f>ROUND((175/100)*ROUND(Source!R1351, 2), 2)</f>
        <v>0</v>
      </c>
      <c r="V2236">
        <f>ROUND((0/100)*ROUND(Source!R1352, 2), 2)</f>
        <v>0</v>
      </c>
      <c r="AC2236">
        <v>3</v>
      </c>
    </row>
    <row r="2237" spans="1:29" ht="28" x14ac:dyDescent="0.25">
      <c r="A2237" s="47" t="s">
        <v>1527</v>
      </c>
      <c r="B2237" s="47" t="str">
        <f>Source!F1353</f>
        <v>1.21-5-739</v>
      </c>
      <c r="C2237" s="47" t="s">
        <v>1015</v>
      </c>
      <c r="D2237" s="49" t="str">
        <f>Source!H1353</f>
        <v>шт.</v>
      </c>
      <c r="E2237" s="48">
        <f>Source!I1353</f>
        <v>10.199999999999999</v>
      </c>
      <c r="F2237" s="51">
        <f>Source!AK1353</f>
        <v>6.68</v>
      </c>
      <c r="G2237" s="52" t="s">
        <v>3</v>
      </c>
      <c r="H2237" s="48">
        <f>Source!AW1354</f>
        <v>1</v>
      </c>
      <c r="I2237" s="51">
        <f>Source!O1353</f>
        <v>68.14</v>
      </c>
      <c r="J2237" s="48">
        <f>IF(Source!BC1354&lt;&gt; 0, Source!BC1354, 1)</f>
        <v>7.84</v>
      </c>
      <c r="K2237" s="51">
        <f>Source!O1354</f>
        <v>534.22</v>
      </c>
      <c r="Q2237">
        <f>Source!X1353</f>
        <v>0</v>
      </c>
      <c r="R2237">
        <f>Source!X1354</f>
        <v>0</v>
      </c>
      <c r="S2237">
        <f>Source!Y1353</f>
        <v>0</v>
      </c>
      <c r="T2237">
        <f>Source!Y1354</f>
        <v>0</v>
      </c>
      <c r="U2237">
        <f>ROUND((175/100)*ROUND(Source!R1353, 2), 2)</f>
        <v>0</v>
      </c>
      <c r="V2237">
        <f>ROUND((0/100)*ROUND(Source!R1354, 2), 2)</f>
        <v>0</v>
      </c>
      <c r="AC2237">
        <v>3</v>
      </c>
    </row>
    <row r="2238" spans="1:29" ht="14.5" x14ac:dyDescent="0.25">
      <c r="A2238" s="47"/>
      <c r="B2238" s="47"/>
      <c r="C2238" s="47" t="s">
        <v>2585</v>
      </c>
      <c r="D2238" s="49" t="s">
        <v>2586</v>
      </c>
      <c r="E2238" s="48">
        <f>Source!BZ1350</f>
        <v>97</v>
      </c>
      <c r="F2238" s="51"/>
      <c r="G2238" s="50"/>
      <c r="H2238" s="48"/>
      <c r="I2238" s="51">
        <f>SUM(Q2230:Q2237)</f>
        <v>53.05</v>
      </c>
      <c r="J2238" s="48">
        <f>Source!AT1350</f>
        <v>97</v>
      </c>
      <c r="K2238" s="51">
        <f>SUM(R2230:R2237)</f>
        <v>2989.33</v>
      </c>
    </row>
    <row r="2239" spans="1:29" ht="14.5" x14ac:dyDescent="0.25">
      <c r="A2239" s="47"/>
      <c r="B2239" s="47"/>
      <c r="C2239" s="47" t="s">
        <v>2587</v>
      </c>
      <c r="D2239" s="49" t="s">
        <v>2586</v>
      </c>
      <c r="E2239" s="48">
        <f>Source!CA1350</f>
        <v>51</v>
      </c>
      <c r="F2239" s="51"/>
      <c r="G2239" s="50"/>
      <c r="H2239" s="48"/>
      <c r="I2239" s="51">
        <f>SUM(S2230:S2238)</f>
        <v>27.89</v>
      </c>
      <c r="J2239" s="48">
        <f>Source!AU1350</f>
        <v>51</v>
      </c>
      <c r="K2239" s="51">
        <f>SUM(T2230:T2238)</f>
        <v>1571.71</v>
      </c>
    </row>
    <row r="2240" spans="1:29" ht="14.5" x14ac:dyDescent="0.25">
      <c r="A2240" s="54"/>
      <c r="B2240" s="54"/>
      <c r="C2240" s="54" t="s">
        <v>2588</v>
      </c>
      <c r="D2240" s="55" t="s">
        <v>2589</v>
      </c>
      <c r="E2240" s="56">
        <f>Source!AQ1349</f>
        <v>33.49</v>
      </c>
      <c r="F2240" s="57"/>
      <c r="G2240" s="58" t="s">
        <v>231</v>
      </c>
      <c r="H2240" s="56">
        <f>Source!AV1350</f>
        <v>1.0469999999999999</v>
      </c>
      <c r="I2240" s="57">
        <f>Source!U1349</f>
        <v>4.2076836000000002</v>
      </c>
      <c r="J2240" s="56"/>
      <c r="K2240" s="57"/>
    </row>
    <row r="2241" spans="1:29" ht="14" x14ac:dyDescent="0.25">
      <c r="C2241" s="59" t="s">
        <v>2590</v>
      </c>
      <c r="H2241" s="60">
        <f>I2232+I2233+I2235+I2238+I2239+SUM(I2236:I2237)-SUMIF(AC2236:AC2237, 5, I2236:I2237)-SUMIF(AC2236:AC2237, 6, I2236:I2237)</f>
        <v>233.35</v>
      </c>
      <c r="I2241" s="60"/>
      <c r="J2241" s="60">
        <f>K2232+K2233+K2235+K2238+K2239+SUM(K2236:K2237)-SUMIF(AC2236:AC2237, 5, K2236:K2237)-SUMIF(AC2236:AC2237, 6, K2236:K2237)</f>
        <v>8330.0500000000011</v>
      </c>
      <c r="K2241" s="60"/>
    </row>
    <row r="2242" spans="1:29" ht="14" hidden="1" x14ac:dyDescent="0.25">
      <c r="C2242" s="59" t="s">
        <v>2591</v>
      </c>
      <c r="H2242" s="62">
        <f>SUMIF(AC2236:AC2237, 5, I2236:I2237)+SUMIF(AC2236:AC2237, 6, I2236:I2237)</f>
        <v>0</v>
      </c>
      <c r="I2242" s="62"/>
      <c r="J2242" s="62">
        <f>SUMIF(AC2236:AC2237, 5, K2236:K2237)+SUMIF(AC2236:AC2237, 6, K2236:K2237)</f>
        <v>0</v>
      </c>
      <c r="K2242" s="62"/>
    </row>
    <row r="2243" spans="1:29" ht="14" x14ac:dyDescent="0.25">
      <c r="C2243" s="59" t="s">
        <v>2592</v>
      </c>
      <c r="H2243" s="62">
        <f>I2232+I2233+I2235+I2238+I2239+SUM(I2236:I2237)</f>
        <v>233.35</v>
      </c>
      <c r="I2243" s="62"/>
      <c r="J2243" s="62">
        <f>K2232+K2233+K2235+K2238+K2239+SUM(K2236:K2237)</f>
        <v>8330.0500000000011</v>
      </c>
      <c r="K2243" s="62"/>
      <c r="O2243" s="63">
        <f>I2232+I2233+I2235+I2238+I2239+SUM(I2236:I2237)</f>
        <v>233.35</v>
      </c>
      <c r="P2243" s="63">
        <f>K2232+K2233+K2235+K2238+K2239+SUM(K2236:K2237)</f>
        <v>8330.0500000000011</v>
      </c>
    </row>
    <row r="2246" spans="1:29" ht="14" x14ac:dyDescent="0.3">
      <c r="A2246" s="65" t="str">
        <f>CONCATENATE("Итого по разделу: ",IF(Source!G1356&lt;&gt;"Новый раздел", Source!G1356, ""))</f>
        <v>Итого по разделу: Подключение жил кабелей к аппаратам (ГРЩ)</v>
      </c>
      <c r="B2246" s="65"/>
      <c r="C2246" s="65"/>
      <c r="D2246" s="65"/>
      <c r="E2246" s="65"/>
      <c r="F2246" s="65"/>
      <c r="G2246" s="65"/>
      <c r="H2246" s="62">
        <f>SUM(O2200:O2245)</f>
        <v>1847.5300000000002</v>
      </c>
      <c r="I2246" s="61"/>
      <c r="J2246" s="62">
        <f>SUM(P2200:P2245)</f>
        <v>88056.27</v>
      </c>
      <c r="K2246" s="61"/>
    </row>
    <row r="2247" spans="1:29" hidden="1" x14ac:dyDescent="0.25">
      <c r="A2247" t="s">
        <v>2596</v>
      </c>
      <c r="I2247">
        <f>SUM(W2200:W2246)</f>
        <v>0</v>
      </c>
      <c r="J2247">
        <f>SUM(X2200:X2246)</f>
        <v>0</v>
      </c>
    </row>
    <row r="2248" spans="1:29" hidden="1" x14ac:dyDescent="0.25">
      <c r="A2248" t="s">
        <v>2597</v>
      </c>
      <c r="I2248">
        <f>SUM(Y2200:Y2247)</f>
        <v>0</v>
      </c>
      <c r="J2248">
        <f>SUM(Z2200:Z2247)</f>
        <v>0</v>
      </c>
    </row>
    <row r="2250" spans="1:29" ht="16.5" x14ac:dyDescent="0.25">
      <c r="A2250" s="46" t="str">
        <f>CONCATENATE("Раздел: ",IF(Source!G1386&lt;&gt;"Новый раздел", Source!G1386, ""))</f>
        <v>Раздел: Подключение жил кабелей к аппаратам (ПЭСПЗ)</v>
      </c>
      <c r="B2250" s="46"/>
      <c r="C2250" s="46"/>
      <c r="D2250" s="46"/>
      <c r="E2250" s="46"/>
      <c r="F2250" s="46"/>
      <c r="G2250" s="46"/>
      <c r="H2250" s="46"/>
      <c r="I2250" s="46"/>
      <c r="J2250" s="46"/>
      <c r="K2250" s="46"/>
    </row>
    <row r="2251" spans="1:29" ht="84" x14ac:dyDescent="0.25">
      <c r="A2251" s="47">
        <v>353</v>
      </c>
      <c r="B2251" s="47" t="str">
        <f>Source!F1390</f>
        <v>4.8-241-1</v>
      </c>
      <c r="C2251" s="47" t="s">
        <v>1506</v>
      </c>
      <c r="D2251" s="49" t="str">
        <f>Source!H1390</f>
        <v>100 жил</v>
      </c>
      <c r="E2251" s="48">
        <f>Source!I1390</f>
        <v>1.41</v>
      </c>
      <c r="F2251" s="51"/>
      <c r="G2251" s="50"/>
      <c r="H2251" s="48"/>
      <c r="I2251" s="51"/>
      <c r="J2251" s="48"/>
      <c r="K2251" s="51"/>
      <c r="Q2251">
        <f>Source!X1390</f>
        <v>345.1</v>
      </c>
      <c r="R2251">
        <f>Source!X1391</f>
        <v>19446.21</v>
      </c>
      <c r="S2251">
        <f>Source!Y1390</f>
        <v>181.44</v>
      </c>
      <c r="T2251">
        <f>Source!Y1391</f>
        <v>10224.299999999999</v>
      </c>
      <c r="U2251">
        <f>ROUND((175/100)*ROUND(Source!R1390, 2), 2)</f>
        <v>0.4</v>
      </c>
      <c r="V2251">
        <f>ROUND((0/100)*ROUND(Source!R1391, 2), 2)</f>
        <v>0</v>
      </c>
      <c r="AC2251">
        <v>0</v>
      </c>
    </row>
    <row r="2252" spans="1:29" x14ac:dyDescent="0.25">
      <c r="C2252" s="64" t="str">
        <f>"Объем: "&amp;Source!I1390&amp;"=(5*"&amp;"(12+"&amp;"9+"&amp;"5+"&amp;"1)+"&amp;"3*"&amp;"2)/"&amp;"100"</f>
        <v>Объем: 1,41=(5*(12+9+5+1)+3*2)/100</v>
      </c>
    </row>
    <row r="2253" spans="1:29" ht="14.5" x14ac:dyDescent="0.25">
      <c r="A2253" s="47"/>
      <c r="B2253" s="47"/>
      <c r="C2253" s="47" t="s">
        <v>2581</v>
      </c>
      <c r="D2253" s="49"/>
      <c r="E2253" s="48"/>
      <c r="F2253" s="51">
        <f>Source!AO1390</f>
        <v>200.7</v>
      </c>
      <c r="G2253" s="52" t="s">
        <v>231</v>
      </c>
      <c r="H2253" s="48">
        <f>Source!AV1391</f>
        <v>1.0469999999999999</v>
      </c>
      <c r="I2253" s="51">
        <f>Source!S1390</f>
        <v>355.54</v>
      </c>
      <c r="J2253" s="48">
        <f>IF(Source!BA1391&lt;&gt; 0, Source!BA1391, 1)</f>
        <v>56.35</v>
      </c>
      <c r="K2253" s="51">
        <f>Source!S1391</f>
        <v>20034.68</v>
      </c>
    </row>
    <row r="2254" spans="1:29" ht="14.5" x14ac:dyDescent="0.25">
      <c r="A2254" s="47"/>
      <c r="B2254" s="47"/>
      <c r="C2254" s="47" t="s">
        <v>2583</v>
      </c>
      <c r="D2254" s="49"/>
      <c r="E2254" s="48"/>
      <c r="F2254" s="51">
        <f>Source!AM1390</f>
        <v>0.83</v>
      </c>
      <c r="G2254" s="52" t="s">
        <v>231</v>
      </c>
      <c r="H2254" s="48">
        <f>Source!AV1391</f>
        <v>1.0469999999999999</v>
      </c>
      <c r="I2254" s="51">
        <f>Source!Q1390</f>
        <v>1.47</v>
      </c>
      <c r="J2254" s="48">
        <f>IF(Source!BB1391&lt;&gt; 0, Source!BB1391, 1)</f>
        <v>17.100000000000001</v>
      </c>
      <c r="K2254" s="51">
        <f>Source!Q1391</f>
        <v>25.14</v>
      </c>
    </row>
    <row r="2255" spans="1:29" ht="14.5" x14ac:dyDescent="0.25">
      <c r="A2255" s="47"/>
      <c r="B2255" s="47"/>
      <c r="C2255" s="47" t="s">
        <v>2584</v>
      </c>
      <c r="D2255" s="49"/>
      <c r="E2255" s="48"/>
      <c r="F2255" s="51">
        <f>Source!AN1390</f>
        <v>0.13</v>
      </c>
      <c r="G2255" s="52" t="s">
        <v>231</v>
      </c>
      <c r="H2255" s="48">
        <f>Source!AV1391</f>
        <v>1.0469999999999999</v>
      </c>
      <c r="I2255" s="53">
        <f>Source!R1390</f>
        <v>0.23</v>
      </c>
      <c r="J2255" s="48">
        <f>IF(Source!BS1391&lt;&gt; 0, Source!BS1391, 1)</f>
        <v>56.35</v>
      </c>
      <c r="K2255" s="53">
        <f>Source!R1391</f>
        <v>12.96</v>
      </c>
    </row>
    <row r="2256" spans="1:29" ht="14.5" x14ac:dyDescent="0.25">
      <c r="A2256" s="47"/>
      <c r="B2256" s="47"/>
      <c r="C2256" s="47" t="s">
        <v>2594</v>
      </c>
      <c r="D2256" s="49"/>
      <c r="E2256" s="48"/>
      <c r="F2256" s="51">
        <f>Source!AL1390</f>
        <v>74.099999999999994</v>
      </c>
      <c r="G2256" s="52" t="s">
        <v>3</v>
      </c>
      <c r="H2256" s="48">
        <f>Source!AW1391</f>
        <v>1</v>
      </c>
      <c r="I2256" s="51">
        <f>Source!P1390</f>
        <v>104.48</v>
      </c>
      <c r="J2256" s="48">
        <f>IF(Source!BC1391&lt;&gt; 0, Source!BC1391, 1)</f>
        <v>6.01</v>
      </c>
      <c r="K2256" s="51">
        <f>Source!P1391</f>
        <v>627.91999999999996</v>
      </c>
    </row>
    <row r="2257" spans="1:29" ht="42" x14ac:dyDescent="0.25">
      <c r="A2257" s="47" t="s">
        <v>1530</v>
      </c>
      <c r="B2257" s="47" t="str">
        <f>Source!F1392</f>
        <v>1.21-5-1230</v>
      </c>
      <c r="C2257" s="47" t="s">
        <v>1387</v>
      </c>
      <c r="D2257" s="49" t="str">
        <f>Source!H1392</f>
        <v>шт.</v>
      </c>
      <c r="E2257" s="48">
        <f>Source!I1392</f>
        <v>143.82</v>
      </c>
      <c r="F2257" s="51">
        <f>Source!AK1392</f>
        <v>0.25</v>
      </c>
      <c r="G2257" s="52" t="s">
        <v>3</v>
      </c>
      <c r="H2257" s="48">
        <f>Source!AW1393</f>
        <v>1</v>
      </c>
      <c r="I2257" s="51">
        <f>Source!O1392</f>
        <v>35.96</v>
      </c>
      <c r="J2257" s="48">
        <f>IF(Source!BC1393&lt;&gt; 0, Source!BC1393, 1)</f>
        <v>8.68</v>
      </c>
      <c r="K2257" s="51">
        <f>Source!O1393</f>
        <v>312.13</v>
      </c>
      <c r="Q2257">
        <f>Source!X1392</f>
        <v>0</v>
      </c>
      <c r="R2257">
        <f>Source!X1393</f>
        <v>0</v>
      </c>
      <c r="S2257">
        <f>Source!Y1392</f>
        <v>0</v>
      </c>
      <c r="T2257">
        <f>Source!Y1393</f>
        <v>0</v>
      </c>
      <c r="U2257">
        <f>ROUND((175/100)*ROUND(Source!R1392, 2), 2)</f>
        <v>0</v>
      </c>
      <c r="V2257">
        <f>ROUND((0/100)*ROUND(Source!R1393, 2), 2)</f>
        <v>0</v>
      </c>
      <c r="AC2257">
        <v>3</v>
      </c>
    </row>
    <row r="2258" spans="1:29" ht="14.5" x14ac:dyDescent="0.25">
      <c r="A2258" s="47"/>
      <c r="B2258" s="47"/>
      <c r="C2258" s="47" t="s">
        <v>2585</v>
      </c>
      <c r="D2258" s="49" t="s">
        <v>2586</v>
      </c>
      <c r="E2258" s="48">
        <f>Source!BZ1391</f>
        <v>97</v>
      </c>
      <c r="F2258" s="51"/>
      <c r="G2258" s="50"/>
      <c r="H2258" s="48"/>
      <c r="I2258" s="51">
        <f>SUM(Q2251:Q2257)</f>
        <v>345.1</v>
      </c>
      <c r="J2258" s="48">
        <f>Source!AT1391</f>
        <v>97</v>
      </c>
      <c r="K2258" s="51">
        <f>SUM(R2251:R2257)</f>
        <v>19446.21</v>
      </c>
    </row>
    <row r="2259" spans="1:29" ht="14.5" x14ac:dyDescent="0.25">
      <c r="A2259" s="47"/>
      <c r="B2259" s="47"/>
      <c r="C2259" s="47" t="s">
        <v>2587</v>
      </c>
      <c r="D2259" s="49" t="s">
        <v>2586</v>
      </c>
      <c r="E2259" s="48">
        <f>Source!CA1391</f>
        <v>51</v>
      </c>
      <c r="F2259" s="51"/>
      <c r="G2259" s="50"/>
      <c r="H2259" s="48"/>
      <c r="I2259" s="51">
        <f>SUM(S2251:S2258)</f>
        <v>181.44</v>
      </c>
      <c r="J2259" s="48">
        <f>Source!AU1391</f>
        <v>51</v>
      </c>
      <c r="K2259" s="51">
        <f>SUM(T2251:T2258)</f>
        <v>10224.299999999999</v>
      </c>
    </row>
    <row r="2260" spans="1:29" ht="14.5" x14ac:dyDescent="0.25">
      <c r="A2260" s="54"/>
      <c r="B2260" s="54"/>
      <c r="C2260" s="54" t="s">
        <v>2588</v>
      </c>
      <c r="D2260" s="55" t="s">
        <v>2589</v>
      </c>
      <c r="E2260" s="56">
        <f>Source!AQ1390</f>
        <v>15.45</v>
      </c>
      <c r="F2260" s="57"/>
      <c r="G2260" s="58" t="s">
        <v>231</v>
      </c>
      <c r="H2260" s="56">
        <f>Source!AV1391</f>
        <v>1.0469999999999999</v>
      </c>
      <c r="I2260" s="57">
        <f>Source!U1390</f>
        <v>27.370045799999996</v>
      </c>
      <c r="J2260" s="56"/>
      <c r="K2260" s="57"/>
    </row>
    <row r="2261" spans="1:29" ht="14" x14ac:dyDescent="0.25">
      <c r="C2261" s="59" t="s">
        <v>2590</v>
      </c>
      <c r="H2261" s="60">
        <f>I2253+I2254+I2256+I2258+I2259+SUM(I2257:I2257)-SUMIF(AC2257:AC2257, 5, I2257:I2257)-SUMIF(AC2257:AC2257, 6, I2257:I2257)</f>
        <v>1023.9900000000002</v>
      </c>
      <c r="I2261" s="60"/>
      <c r="J2261" s="60">
        <f>K2253+K2254+K2256+K2258+K2259+SUM(K2257:K2257)-SUMIF(AC2257:AC2257, 5, K2257:K2257)-SUMIF(AC2257:AC2257, 6, K2257:K2257)</f>
        <v>50670.38</v>
      </c>
      <c r="K2261" s="60"/>
    </row>
    <row r="2262" spans="1:29" ht="14" hidden="1" x14ac:dyDescent="0.25">
      <c r="C2262" s="59" t="s">
        <v>2591</v>
      </c>
      <c r="H2262" s="62">
        <f>SUMIF(AC2257:AC2257, 5, I2257:I2257)+SUMIF(AC2257:AC2257, 6, I2257:I2257)</f>
        <v>0</v>
      </c>
      <c r="I2262" s="62"/>
      <c r="J2262" s="62">
        <f>SUMIF(AC2257:AC2257, 5, K2257:K2257)+SUMIF(AC2257:AC2257, 6, K2257:K2257)</f>
        <v>0</v>
      </c>
      <c r="K2262" s="62"/>
    </row>
    <row r="2263" spans="1:29" ht="14" x14ac:dyDescent="0.25">
      <c r="C2263" s="59" t="s">
        <v>2592</v>
      </c>
      <c r="H2263" s="62">
        <f>I2253+I2254+I2256+I2258+I2259+SUM(I2257:I2257)</f>
        <v>1023.9900000000002</v>
      </c>
      <c r="I2263" s="62"/>
      <c r="J2263" s="62">
        <f>K2253+K2254+K2256+K2258+K2259+SUM(K2257:K2257)</f>
        <v>50670.38</v>
      </c>
      <c r="K2263" s="62"/>
      <c r="O2263" s="63">
        <f>I2253+I2254+I2256+I2258+I2259+SUM(I2257:I2257)</f>
        <v>1023.9900000000002</v>
      </c>
      <c r="P2263" s="63">
        <f>K2253+K2254+K2256+K2258+K2259+SUM(K2257:K2257)</f>
        <v>50670.38</v>
      </c>
    </row>
    <row r="2265" spans="1:29" ht="84" x14ac:dyDescent="0.25">
      <c r="A2265" s="47">
        <v>354</v>
      </c>
      <c r="B2265" s="47" t="str">
        <f>Source!F1394</f>
        <v>4.8-241-2</v>
      </c>
      <c r="C2265" s="47" t="s">
        <v>1512</v>
      </c>
      <c r="D2265" s="49" t="str">
        <f>Source!H1394</f>
        <v>100 жил</v>
      </c>
      <c r="E2265" s="48">
        <f>Source!I1394</f>
        <v>0.1</v>
      </c>
      <c r="F2265" s="51"/>
      <c r="G2265" s="50"/>
      <c r="H2265" s="48"/>
      <c r="I2265" s="51"/>
      <c r="J2265" s="48"/>
      <c r="K2265" s="51"/>
      <c r="Q2265">
        <f>Source!X1394</f>
        <v>47.31</v>
      </c>
      <c r="R2265">
        <f>Source!X1395</f>
        <v>2665.74</v>
      </c>
      <c r="S2265">
        <f>Source!Y1394</f>
        <v>24.87</v>
      </c>
      <c r="T2265">
        <f>Source!Y1395</f>
        <v>1401.58</v>
      </c>
      <c r="U2265">
        <f>ROUND((175/100)*ROUND(Source!R1394, 2), 2)</f>
        <v>0.04</v>
      </c>
      <c r="V2265">
        <f>ROUND((0/100)*ROUND(Source!R1395, 2), 2)</f>
        <v>0</v>
      </c>
      <c r="AC2265">
        <v>0</v>
      </c>
    </row>
    <row r="2266" spans="1:29" x14ac:dyDescent="0.25">
      <c r="C2266" s="64" t="str">
        <f>"Объем: "&amp;Source!I1394&amp;"=(5+"&amp;"5)/"&amp;"100"</f>
        <v>Объем: 0,1=(5+5)/100</v>
      </c>
    </row>
    <row r="2267" spans="1:29" ht="14.5" x14ac:dyDescent="0.25">
      <c r="A2267" s="47"/>
      <c r="B2267" s="47"/>
      <c r="C2267" s="47" t="s">
        <v>2581</v>
      </c>
      <c r="D2267" s="49"/>
      <c r="E2267" s="48"/>
      <c r="F2267" s="51">
        <f>Source!AO1394</f>
        <v>388.01</v>
      </c>
      <c r="G2267" s="52" t="s">
        <v>231</v>
      </c>
      <c r="H2267" s="48">
        <f>Source!AV1395</f>
        <v>1.0469999999999999</v>
      </c>
      <c r="I2267" s="51">
        <f>Source!S1394</f>
        <v>48.75</v>
      </c>
      <c r="J2267" s="48">
        <f>IF(Source!BA1395&lt;&gt; 0, Source!BA1395, 1)</f>
        <v>56.35</v>
      </c>
      <c r="K2267" s="51">
        <f>Source!S1395</f>
        <v>2747.06</v>
      </c>
    </row>
    <row r="2268" spans="1:29" ht="14.5" x14ac:dyDescent="0.25">
      <c r="A2268" s="47"/>
      <c r="B2268" s="47"/>
      <c r="C2268" s="47" t="s">
        <v>2583</v>
      </c>
      <c r="D2268" s="49"/>
      <c r="E2268" s="48"/>
      <c r="F2268" s="51">
        <f>Source!AM1394</f>
        <v>15.59</v>
      </c>
      <c r="G2268" s="52" t="s">
        <v>231</v>
      </c>
      <c r="H2268" s="48">
        <f>Source!AV1395</f>
        <v>1.0469999999999999</v>
      </c>
      <c r="I2268" s="51">
        <f>Source!Q1394</f>
        <v>1.96</v>
      </c>
      <c r="J2268" s="48">
        <f>IF(Source!BB1395&lt;&gt; 0, Source!BB1395, 1)</f>
        <v>10.35</v>
      </c>
      <c r="K2268" s="51">
        <f>Source!Q1395</f>
        <v>20.29</v>
      </c>
    </row>
    <row r="2269" spans="1:29" ht="14.5" x14ac:dyDescent="0.25">
      <c r="A2269" s="47"/>
      <c r="B2269" s="47"/>
      <c r="C2269" s="47" t="s">
        <v>2584</v>
      </c>
      <c r="D2269" s="49"/>
      <c r="E2269" s="48"/>
      <c r="F2269" s="51">
        <f>Source!AN1394</f>
        <v>0.13</v>
      </c>
      <c r="G2269" s="52" t="s">
        <v>231</v>
      </c>
      <c r="H2269" s="48">
        <f>Source!AV1395</f>
        <v>1.0469999999999999</v>
      </c>
      <c r="I2269" s="53">
        <f>Source!R1394</f>
        <v>0.02</v>
      </c>
      <c r="J2269" s="48">
        <f>IF(Source!BS1395&lt;&gt; 0, Source!BS1395, 1)</f>
        <v>56.35</v>
      </c>
      <c r="K2269" s="53">
        <f>Source!R1395</f>
        <v>1.1299999999999999</v>
      </c>
    </row>
    <row r="2270" spans="1:29" ht="14.5" x14ac:dyDescent="0.25">
      <c r="A2270" s="47"/>
      <c r="B2270" s="47"/>
      <c r="C2270" s="47" t="s">
        <v>2594</v>
      </c>
      <c r="D2270" s="49"/>
      <c r="E2270" s="48"/>
      <c r="F2270" s="51">
        <f>Source!AL1394</f>
        <v>106.15</v>
      </c>
      <c r="G2270" s="52" t="s">
        <v>3</v>
      </c>
      <c r="H2270" s="48">
        <f>Source!AW1395</f>
        <v>1</v>
      </c>
      <c r="I2270" s="51">
        <f>Source!P1394</f>
        <v>10.62</v>
      </c>
      <c r="J2270" s="48">
        <f>IF(Source!BC1395&lt;&gt; 0, Source!BC1395, 1)</f>
        <v>4</v>
      </c>
      <c r="K2270" s="51">
        <f>Source!P1395</f>
        <v>42.48</v>
      </c>
    </row>
    <row r="2271" spans="1:29" ht="28" x14ac:dyDescent="0.25">
      <c r="A2271" s="47" t="s">
        <v>1532</v>
      </c>
      <c r="B2271" s="47" t="str">
        <f>Source!F1396</f>
        <v>1.1-1-60</v>
      </c>
      <c r="C2271" s="47" t="s">
        <v>1516</v>
      </c>
      <c r="D2271" s="49" t="str">
        <f>Source!H1396</f>
        <v>т</v>
      </c>
      <c r="E2271" s="48">
        <f>Source!I1396</f>
        <v>1.2400000000000001E-4</v>
      </c>
      <c r="F2271" s="51">
        <f>Source!AK1396</f>
        <v>22524.65</v>
      </c>
      <c r="G2271" s="52" t="s">
        <v>3</v>
      </c>
      <c r="H2271" s="48">
        <f>Source!AW1397</f>
        <v>1</v>
      </c>
      <c r="I2271" s="51">
        <f>Source!O1396</f>
        <v>2.79</v>
      </c>
      <c r="J2271" s="48">
        <f>IF(Source!BC1397&lt;&gt; 0, Source!BC1397, 1)</f>
        <v>5.93</v>
      </c>
      <c r="K2271" s="51">
        <f>Source!O1397</f>
        <v>16.54</v>
      </c>
      <c r="Q2271">
        <f>Source!X1396</f>
        <v>0</v>
      </c>
      <c r="R2271">
        <f>Source!X1397</f>
        <v>0</v>
      </c>
      <c r="S2271">
        <f>Source!Y1396</f>
        <v>0</v>
      </c>
      <c r="T2271">
        <f>Source!Y1397</f>
        <v>0</v>
      </c>
      <c r="U2271">
        <f>ROUND((175/100)*ROUND(Source!R1396, 2), 2)</f>
        <v>0</v>
      </c>
      <c r="V2271">
        <f>ROUND((0/100)*ROUND(Source!R1397, 2), 2)</f>
        <v>0</v>
      </c>
      <c r="AC2271">
        <v>3</v>
      </c>
    </row>
    <row r="2272" spans="1:29" ht="42" x14ac:dyDescent="0.25">
      <c r="A2272" s="47" t="s">
        <v>1533</v>
      </c>
      <c r="B2272" s="47" t="str">
        <f>Source!F1398</f>
        <v>1.21-5-855</v>
      </c>
      <c r="C2272" s="47" t="s">
        <v>1520</v>
      </c>
      <c r="D2272" s="49" t="str">
        <f>Source!H1398</f>
        <v>шт.</v>
      </c>
      <c r="E2272" s="48">
        <f>Source!I1398</f>
        <v>10.199999999999999</v>
      </c>
      <c r="F2272" s="51">
        <f>Source!AK1398</f>
        <v>0.53</v>
      </c>
      <c r="G2272" s="52" t="s">
        <v>3</v>
      </c>
      <c r="H2272" s="48">
        <f>Source!AW1399</f>
        <v>1</v>
      </c>
      <c r="I2272" s="51">
        <f>Source!O1398</f>
        <v>5.41</v>
      </c>
      <c r="J2272" s="48">
        <f>IF(Source!BC1399&lt;&gt; 0, Source!BC1399, 1)</f>
        <v>3.49</v>
      </c>
      <c r="K2272" s="51">
        <f>Source!O1399</f>
        <v>18.88</v>
      </c>
      <c r="Q2272">
        <f>Source!X1398</f>
        <v>0</v>
      </c>
      <c r="R2272">
        <f>Source!X1399</f>
        <v>0</v>
      </c>
      <c r="S2272">
        <f>Source!Y1398</f>
        <v>0</v>
      </c>
      <c r="T2272">
        <f>Source!Y1399</f>
        <v>0</v>
      </c>
      <c r="U2272">
        <f>ROUND((175/100)*ROUND(Source!R1398, 2), 2)</f>
        <v>0</v>
      </c>
      <c r="V2272">
        <f>ROUND((0/100)*ROUND(Source!R1399, 2), 2)</f>
        <v>0</v>
      </c>
      <c r="AC2272">
        <v>3</v>
      </c>
    </row>
    <row r="2273" spans="1:16" ht="14.5" x14ac:dyDescent="0.25">
      <c r="A2273" s="47"/>
      <c r="B2273" s="47"/>
      <c r="C2273" s="47" t="s">
        <v>2585</v>
      </c>
      <c r="D2273" s="49" t="s">
        <v>2586</v>
      </c>
      <c r="E2273" s="48">
        <f>Source!BZ1395</f>
        <v>97</v>
      </c>
      <c r="F2273" s="51"/>
      <c r="G2273" s="50"/>
      <c r="H2273" s="48"/>
      <c r="I2273" s="51">
        <f>SUM(Q2265:Q2272)</f>
        <v>47.31</v>
      </c>
      <c r="J2273" s="48">
        <f>Source!AT1395</f>
        <v>97</v>
      </c>
      <c r="K2273" s="51">
        <f>SUM(R2265:R2272)</f>
        <v>2665.74</v>
      </c>
    </row>
    <row r="2274" spans="1:16" ht="14.5" x14ac:dyDescent="0.25">
      <c r="A2274" s="47"/>
      <c r="B2274" s="47"/>
      <c r="C2274" s="47" t="s">
        <v>2587</v>
      </c>
      <c r="D2274" s="49" t="s">
        <v>2586</v>
      </c>
      <c r="E2274" s="48">
        <f>Source!CA1395</f>
        <v>51</v>
      </c>
      <c r="F2274" s="51"/>
      <c r="G2274" s="50"/>
      <c r="H2274" s="48"/>
      <c r="I2274" s="51">
        <f>SUM(S2265:S2273)</f>
        <v>24.87</v>
      </c>
      <c r="J2274" s="48">
        <f>Source!AU1395</f>
        <v>51</v>
      </c>
      <c r="K2274" s="51">
        <f>SUM(T2265:T2273)</f>
        <v>1401.58</v>
      </c>
    </row>
    <row r="2275" spans="1:16" ht="14.5" x14ac:dyDescent="0.25">
      <c r="A2275" s="54"/>
      <c r="B2275" s="54"/>
      <c r="C2275" s="54" t="s">
        <v>2588</v>
      </c>
      <c r="D2275" s="55" t="s">
        <v>2589</v>
      </c>
      <c r="E2275" s="56">
        <f>Source!AQ1394</f>
        <v>29.87</v>
      </c>
      <c r="F2275" s="57"/>
      <c r="G2275" s="58" t="s">
        <v>231</v>
      </c>
      <c r="H2275" s="56">
        <f>Source!AV1395</f>
        <v>1.0469999999999999</v>
      </c>
      <c r="I2275" s="57">
        <f>Source!U1394</f>
        <v>3.7528667999999996</v>
      </c>
      <c r="J2275" s="56"/>
      <c r="K2275" s="57"/>
    </row>
    <row r="2276" spans="1:16" ht="14" x14ac:dyDescent="0.25">
      <c r="C2276" s="59" t="s">
        <v>2590</v>
      </c>
      <c r="H2276" s="60">
        <f>I2267+I2268+I2270+I2273+I2274+SUM(I2271:I2272)-SUMIF(AC2271:AC2272, 5, I2271:I2272)-SUMIF(AC2271:AC2272, 6, I2271:I2272)</f>
        <v>141.70999999999998</v>
      </c>
      <c r="I2276" s="60"/>
      <c r="J2276" s="60">
        <f>K2267+K2268+K2270+K2273+K2274+SUM(K2271:K2272)-SUMIF(AC2271:AC2272, 5, K2271:K2272)-SUMIF(AC2271:AC2272, 6, K2271:K2272)</f>
        <v>6912.57</v>
      </c>
      <c r="K2276" s="60"/>
    </row>
    <row r="2277" spans="1:16" ht="14" hidden="1" x14ac:dyDescent="0.25">
      <c r="C2277" s="59" t="s">
        <v>2591</v>
      </c>
      <c r="H2277" s="62">
        <f>SUMIF(AC2271:AC2272, 5, I2271:I2272)+SUMIF(AC2271:AC2272, 6, I2271:I2272)</f>
        <v>0</v>
      </c>
      <c r="I2277" s="62"/>
      <c r="J2277" s="62">
        <f>SUMIF(AC2271:AC2272, 5, K2271:K2272)+SUMIF(AC2271:AC2272, 6, K2271:K2272)</f>
        <v>0</v>
      </c>
      <c r="K2277" s="62"/>
    </row>
    <row r="2278" spans="1:16" ht="14" x14ac:dyDescent="0.25">
      <c r="C2278" s="59" t="s">
        <v>2592</v>
      </c>
      <c r="H2278" s="62">
        <f>I2267+I2268+I2270+I2273+I2274+SUM(I2271:I2272)</f>
        <v>141.70999999999998</v>
      </c>
      <c r="I2278" s="62"/>
      <c r="J2278" s="62">
        <f>K2267+K2268+K2270+K2273+K2274+SUM(K2271:K2272)</f>
        <v>6912.57</v>
      </c>
      <c r="K2278" s="62"/>
      <c r="O2278" s="63">
        <f>I2267+I2268+I2270+I2273+I2274+SUM(I2271:I2272)</f>
        <v>141.70999999999998</v>
      </c>
      <c r="P2278" s="63">
        <f>K2267+K2268+K2270+K2273+K2274+SUM(K2271:K2272)</f>
        <v>6912.57</v>
      </c>
    </row>
    <row r="2281" spans="1:16" ht="14" x14ac:dyDescent="0.3">
      <c r="A2281" s="65" t="str">
        <f>CONCATENATE("Итого по разделу: ",IF(Source!G1401&lt;&gt;"Новый раздел", Source!G1401, ""))</f>
        <v>Итого по разделу: Подключение жил кабелей к аппаратам (ПЭСПЗ)</v>
      </c>
      <c r="B2281" s="65"/>
      <c r="C2281" s="65"/>
      <c r="D2281" s="65"/>
      <c r="E2281" s="65"/>
      <c r="F2281" s="65"/>
      <c r="G2281" s="65"/>
      <c r="H2281" s="62">
        <f>SUM(O2250:O2280)</f>
        <v>1165.7000000000003</v>
      </c>
      <c r="I2281" s="61"/>
      <c r="J2281" s="62">
        <f>SUM(P2250:P2280)</f>
        <v>57582.95</v>
      </c>
      <c r="K2281" s="61"/>
    </row>
    <row r="2282" spans="1:16" hidden="1" x14ac:dyDescent="0.25">
      <c r="A2282" t="s">
        <v>2596</v>
      </c>
      <c r="I2282">
        <f>SUM(W2250:W2281)</f>
        <v>0</v>
      </c>
      <c r="J2282">
        <f>SUM(X2250:X2281)</f>
        <v>0</v>
      </c>
    </row>
    <row r="2283" spans="1:16" hidden="1" x14ac:dyDescent="0.25">
      <c r="A2283" t="s">
        <v>2597</v>
      </c>
      <c r="I2283">
        <f>SUM(Y2250:Y2282)</f>
        <v>0</v>
      </c>
      <c r="J2283">
        <f>SUM(Z2250:Z2282)</f>
        <v>0</v>
      </c>
    </row>
    <row r="2285" spans="1:16" ht="14" x14ac:dyDescent="0.3">
      <c r="A2285" s="65" t="str">
        <f>CONCATENATE("Итого по локальной смете: ",IF(Source!G1431&lt;&gt;"Новая локальная смета", Source!G1431, ""))</f>
        <v>Итого по локальной смете: Система электроснабжения</v>
      </c>
      <c r="B2285" s="65"/>
      <c r="C2285" s="65"/>
      <c r="D2285" s="65"/>
      <c r="E2285" s="65"/>
      <c r="F2285" s="65"/>
      <c r="G2285" s="65"/>
      <c r="H2285" s="62">
        <f>SUM(O36:O2284)</f>
        <v>5734485.7199999988</v>
      </c>
      <c r="I2285" s="61"/>
      <c r="J2285" s="62">
        <f>SUM(P36:P2284)</f>
        <v>78658441.609999865</v>
      </c>
      <c r="K2285" s="61"/>
    </row>
    <row r="2286" spans="1:16" hidden="1" x14ac:dyDescent="0.25">
      <c r="A2286" t="s">
        <v>2596</v>
      </c>
      <c r="I2286">
        <f>SUM(W36:W2285)</f>
        <v>0</v>
      </c>
      <c r="J2286">
        <f>SUM(X36:X2285)</f>
        <v>0</v>
      </c>
    </row>
    <row r="2287" spans="1:16" hidden="1" x14ac:dyDescent="0.25">
      <c r="A2287" t="s">
        <v>2597</v>
      </c>
      <c r="I2287">
        <f>SUM(Y36:Y2286)</f>
        <v>0</v>
      </c>
      <c r="J2287">
        <f>SUM(Z36:Z2286)</f>
        <v>0</v>
      </c>
    </row>
    <row r="2289" spans="1:11" ht="14" x14ac:dyDescent="0.3">
      <c r="A2289" s="65" t="str">
        <f>CONCATENATE("Итого по смете: ",IF(Source!G1461&lt;&gt;"Новый объект", Source!G1461, ""))</f>
        <v>Итого по смете: 02-01-03 ЭОМ_27.07.26</v>
      </c>
      <c r="B2289" s="65"/>
      <c r="C2289" s="65"/>
      <c r="D2289" s="65"/>
      <c r="E2289" s="65"/>
      <c r="F2289" s="65"/>
      <c r="G2289" s="65"/>
      <c r="H2289" s="62">
        <f>SUM(O1:O2288)</f>
        <v>5734485.7199999988</v>
      </c>
      <c r="I2289" s="61"/>
      <c r="J2289" s="62">
        <f>SUM(P1:P2288)</f>
        <v>78658441.609999865</v>
      </c>
      <c r="K2289" s="61"/>
    </row>
    <row r="2290" spans="1:11" hidden="1" x14ac:dyDescent="0.25">
      <c r="A2290" t="s">
        <v>2596</v>
      </c>
      <c r="I2290">
        <f>SUM(W1:W2289)</f>
        <v>0</v>
      </c>
      <c r="J2290">
        <f>SUM(X1:X2289)</f>
        <v>0</v>
      </c>
    </row>
    <row r="2291" spans="1:11" hidden="1" x14ac:dyDescent="0.25">
      <c r="A2291" t="s">
        <v>2597</v>
      </c>
      <c r="I2291">
        <f>SUM(Y1:Y2290)</f>
        <v>0</v>
      </c>
      <c r="J2291">
        <f>SUM(Z1:Z2290)</f>
        <v>0</v>
      </c>
    </row>
    <row r="2294" spans="1:11" ht="14" x14ac:dyDescent="0.3">
      <c r="A2294" s="81" t="s">
        <v>2760</v>
      </c>
      <c r="B2294" s="81"/>
      <c r="C2294" s="82" t="str">
        <f>IF(Source!AC12&lt;&gt;"", Source!AC12," ")</f>
        <v>Ведущий инженер-сметччик</v>
      </c>
      <c r="D2294" s="82"/>
      <c r="E2294" s="82"/>
      <c r="F2294" s="82"/>
      <c r="G2294" s="82"/>
      <c r="H2294" s="23" t="str">
        <f>IF(Source!AB12&lt;&gt;"", Source!AB12," ")</f>
        <v>О.А.Гришечкина</v>
      </c>
      <c r="I2294" s="23"/>
      <c r="J2294" s="23"/>
      <c r="K2294" s="23"/>
    </row>
    <row r="2295" spans="1:11" ht="14" x14ac:dyDescent="0.3">
      <c r="A2295" s="20"/>
      <c r="B2295" s="20"/>
      <c r="C2295" s="29" t="s">
        <v>2761</v>
      </c>
      <c r="D2295" s="29"/>
      <c r="E2295" s="29"/>
      <c r="F2295" s="29"/>
      <c r="G2295" s="29"/>
      <c r="H2295" s="20"/>
      <c r="I2295" s="20"/>
      <c r="J2295" s="20"/>
      <c r="K2295" s="20"/>
    </row>
    <row r="2296" spans="1:11" ht="14" x14ac:dyDescent="0.3">
      <c r="A2296" s="20"/>
      <c r="B2296" s="20"/>
      <c r="C2296" s="20"/>
      <c r="D2296" s="20"/>
      <c r="E2296" s="20"/>
      <c r="F2296" s="20"/>
      <c r="G2296" s="20"/>
      <c r="H2296" s="20"/>
      <c r="I2296" s="20"/>
      <c r="J2296" s="20"/>
      <c r="K2296" s="20"/>
    </row>
    <row r="2297" spans="1:11" ht="14" x14ac:dyDescent="0.3">
      <c r="A2297" s="81" t="s">
        <v>2762</v>
      </c>
      <c r="B2297" s="81"/>
      <c r="C2297" s="82" t="str">
        <f>IF(Source!AE12&lt;&gt;"", Source!AE12," ")</f>
        <v>Начальник отдела</v>
      </c>
      <c r="D2297" s="82"/>
      <c r="E2297" s="82"/>
      <c r="F2297" s="82"/>
      <c r="G2297" s="82"/>
      <c r="H2297" s="23" t="str">
        <f>IF(Source!AD12&lt;&gt;"", Source!AD12," ")</f>
        <v>И.В.Феденко</v>
      </c>
      <c r="I2297" s="23"/>
      <c r="J2297" s="23"/>
      <c r="K2297" s="23"/>
    </row>
    <row r="2298" spans="1:11" ht="14" x14ac:dyDescent="0.3">
      <c r="A2298" s="20"/>
      <c r="B2298" s="20"/>
      <c r="C2298" s="29" t="s">
        <v>2761</v>
      </c>
      <c r="D2298" s="29"/>
      <c r="E2298" s="29"/>
      <c r="F2298" s="29"/>
      <c r="G2298" s="29"/>
      <c r="H2298" s="20"/>
      <c r="I2298" s="20"/>
      <c r="J2298" s="20"/>
      <c r="K2298" s="20"/>
    </row>
  </sheetData>
  <mergeCells count="1210">
    <mergeCell ref="A2297:B2297"/>
    <mergeCell ref="H2297:K2297"/>
    <mergeCell ref="C2298:G2298"/>
    <mergeCell ref="J2289:K2289"/>
    <mergeCell ref="H2289:I2289"/>
    <mergeCell ref="A2289:G2289"/>
    <mergeCell ref="A2294:B2294"/>
    <mergeCell ref="H2294:K2294"/>
    <mergeCell ref="C2295:G2295"/>
    <mergeCell ref="J2281:K2281"/>
    <mergeCell ref="H2281:I2281"/>
    <mergeCell ref="A2281:G2281"/>
    <mergeCell ref="J2285:K2285"/>
    <mergeCell ref="H2285:I2285"/>
    <mergeCell ref="A2285:G2285"/>
    <mergeCell ref="H2276:I2276"/>
    <mergeCell ref="J2276:K2276"/>
    <mergeCell ref="H2277:I2277"/>
    <mergeCell ref="J2277:K2277"/>
    <mergeCell ref="H2278:I2278"/>
    <mergeCell ref="J2278:K2278"/>
    <mergeCell ref="H2261:I2261"/>
    <mergeCell ref="J2261:K2261"/>
    <mergeCell ref="H2262:I2262"/>
    <mergeCell ref="J2262:K2262"/>
    <mergeCell ref="H2263:I2263"/>
    <mergeCell ref="J2263:K2263"/>
    <mergeCell ref="H2243:I2243"/>
    <mergeCell ref="J2243:K2243"/>
    <mergeCell ref="J2246:K2246"/>
    <mergeCell ref="H2246:I2246"/>
    <mergeCell ref="A2246:G2246"/>
    <mergeCell ref="A2250:K2250"/>
    <mergeCell ref="H2228:I2228"/>
    <mergeCell ref="J2228:K2228"/>
    <mergeCell ref="H2241:I2241"/>
    <mergeCell ref="J2241:K2241"/>
    <mergeCell ref="H2242:I2242"/>
    <mergeCell ref="J2242:K2242"/>
    <mergeCell ref="H2213:I2213"/>
    <mergeCell ref="J2213:K2213"/>
    <mergeCell ref="H2226:I2226"/>
    <mergeCell ref="J2226:K2226"/>
    <mergeCell ref="H2227:I2227"/>
    <mergeCell ref="J2227:K2227"/>
    <mergeCell ref="A2196:G2196"/>
    <mergeCell ref="A2200:K2200"/>
    <mergeCell ref="H2211:I2211"/>
    <mergeCell ref="J2211:K2211"/>
    <mergeCell ref="H2212:I2212"/>
    <mergeCell ref="J2212:K2212"/>
    <mergeCell ref="H2190:I2190"/>
    <mergeCell ref="J2190:K2190"/>
    <mergeCell ref="H2193:I2193"/>
    <mergeCell ref="J2193:K2193"/>
    <mergeCell ref="J2196:K2196"/>
    <mergeCell ref="H2196:I2196"/>
    <mergeCell ref="H2178:I2178"/>
    <mergeCell ref="J2178:K2178"/>
    <mergeCell ref="H2188:I2188"/>
    <mergeCell ref="J2188:K2188"/>
    <mergeCell ref="H2189:I2189"/>
    <mergeCell ref="J2189:K2189"/>
    <mergeCell ref="H2169:I2169"/>
    <mergeCell ref="J2169:K2169"/>
    <mergeCell ref="H2170:I2170"/>
    <mergeCell ref="J2170:K2170"/>
    <mergeCell ref="H2174:I2174"/>
    <mergeCell ref="J2174:K2174"/>
    <mergeCell ref="H2155:I2155"/>
    <mergeCell ref="J2155:K2155"/>
    <mergeCell ref="H2156:I2156"/>
    <mergeCell ref="J2156:K2156"/>
    <mergeCell ref="H2168:I2168"/>
    <mergeCell ref="J2168:K2168"/>
    <mergeCell ref="H2143:I2143"/>
    <mergeCell ref="J2143:K2143"/>
    <mergeCell ref="H2144:I2144"/>
    <mergeCell ref="J2144:K2144"/>
    <mergeCell ref="H2154:I2154"/>
    <mergeCell ref="J2154:K2154"/>
    <mergeCell ref="H2131:I2131"/>
    <mergeCell ref="J2131:K2131"/>
    <mergeCell ref="H2132:I2132"/>
    <mergeCell ref="J2132:K2132"/>
    <mergeCell ref="H2142:I2142"/>
    <mergeCell ref="J2142:K2142"/>
    <mergeCell ref="H2113:I2113"/>
    <mergeCell ref="J2113:K2113"/>
    <mergeCell ref="H2117:I2117"/>
    <mergeCell ref="J2117:K2117"/>
    <mergeCell ref="H2130:I2130"/>
    <mergeCell ref="J2130:K2130"/>
    <mergeCell ref="H2107:I2107"/>
    <mergeCell ref="J2107:K2107"/>
    <mergeCell ref="H2108:I2108"/>
    <mergeCell ref="J2108:K2108"/>
    <mergeCell ref="H2109:I2109"/>
    <mergeCell ref="J2109:K2109"/>
    <mergeCell ref="H2092:I2092"/>
    <mergeCell ref="J2092:K2092"/>
    <mergeCell ref="H2093:I2093"/>
    <mergeCell ref="J2093:K2093"/>
    <mergeCell ref="H2094:I2094"/>
    <mergeCell ref="J2094:K2094"/>
    <mergeCell ref="H2076:I2076"/>
    <mergeCell ref="J2076:K2076"/>
    <mergeCell ref="H2077:I2077"/>
    <mergeCell ref="J2077:K2077"/>
    <mergeCell ref="H2078:I2078"/>
    <mergeCell ref="J2078:K2078"/>
    <mergeCell ref="H2058:I2058"/>
    <mergeCell ref="J2058:K2058"/>
    <mergeCell ref="H2059:I2059"/>
    <mergeCell ref="J2059:K2059"/>
    <mergeCell ref="H2063:I2063"/>
    <mergeCell ref="J2063:K2063"/>
    <mergeCell ref="H2042:I2042"/>
    <mergeCell ref="J2042:K2042"/>
    <mergeCell ref="H2043:I2043"/>
    <mergeCell ref="J2043:K2043"/>
    <mergeCell ref="H2057:I2057"/>
    <mergeCell ref="J2057:K2057"/>
    <mergeCell ref="J2025:K2025"/>
    <mergeCell ref="H2025:I2025"/>
    <mergeCell ref="A2025:G2025"/>
    <mergeCell ref="A2029:K2029"/>
    <mergeCell ref="H2041:I2041"/>
    <mergeCell ref="J2041:K2041"/>
    <mergeCell ref="H2016:I2016"/>
    <mergeCell ref="J2016:K2016"/>
    <mergeCell ref="H2019:I2019"/>
    <mergeCell ref="J2019:K2019"/>
    <mergeCell ref="H2022:I2022"/>
    <mergeCell ref="J2022:K2022"/>
    <mergeCell ref="H2005:I2005"/>
    <mergeCell ref="J2005:K2005"/>
    <mergeCell ref="H2014:I2014"/>
    <mergeCell ref="J2014:K2014"/>
    <mergeCell ref="H2015:I2015"/>
    <mergeCell ref="J2015:K2015"/>
    <mergeCell ref="H1993:I1993"/>
    <mergeCell ref="J1993:K1993"/>
    <mergeCell ref="H1997:I1997"/>
    <mergeCell ref="J1997:K1997"/>
    <mergeCell ref="H2001:I2001"/>
    <mergeCell ref="J2001:K2001"/>
    <mergeCell ref="H1979:I1979"/>
    <mergeCell ref="J1979:K1979"/>
    <mergeCell ref="H1991:I1991"/>
    <mergeCell ref="J1991:K1991"/>
    <mergeCell ref="H1992:I1992"/>
    <mergeCell ref="J1992:K1992"/>
    <mergeCell ref="H1974:I1974"/>
    <mergeCell ref="J1974:K1974"/>
    <mergeCell ref="H1975:I1975"/>
    <mergeCell ref="J1975:K1975"/>
    <mergeCell ref="H1976:I1976"/>
    <mergeCell ref="J1976:K1976"/>
    <mergeCell ref="H1957:I1957"/>
    <mergeCell ref="J1957:K1957"/>
    <mergeCell ref="J1960:K1960"/>
    <mergeCell ref="H1960:I1960"/>
    <mergeCell ref="A1960:G1960"/>
    <mergeCell ref="A1964:K1964"/>
    <mergeCell ref="H1948:I1948"/>
    <mergeCell ref="J1948:K1948"/>
    <mergeCell ref="H1951:I1951"/>
    <mergeCell ref="J1951:K1951"/>
    <mergeCell ref="H1954:I1954"/>
    <mergeCell ref="J1954:K1954"/>
    <mergeCell ref="H1940:I1940"/>
    <mergeCell ref="J1940:K1940"/>
    <mergeCell ref="H1941:I1941"/>
    <mergeCell ref="J1941:K1941"/>
    <mergeCell ref="H1945:I1945"/>
    <mergeCell ref="J1945:K1945"/>
    <mergeCell ref="H1925:I1925"/>
    <mergeCell ref="J1925:K1925"/>
    <mergeCell ref="H1928:I1928"/>
    <mergeCell ref="J1928:K1928"/>
    <mergeCell ref="H1939:I1939"/>
    <mergeCell ref="J1939:K1939"/>
    <mergeCell ref="H1912:I1912"/>
    <mergeCell ref="J1912:K1912"/>
    <mergeCell ref="H1923:I1923"/>
    <mergeCell ref="J1923:K1923"/>
    <mergeCell ref="H1924:I1924"/>
    <mergeCell ref="J1924:K1924"/>
    <mergeCell ref="H1907:I1907"/>
    <mergeCell ref="J1907:K1907"/>
    <mergeCell ref="H1908:I1908"/>
    <mergeCell ref="J1908:K1908"/>
    <mergeCell ref="H1909:I1909"/>
    <mergeCell ref="J1909:K1909"/>
    <mergeCell ref="H1893:I1893"/>
    <mergeCell ref="J1893:K1893"/>
    <mergeCell ref="J1896:K1896"/>
    <mergeCell ref="H1896:I1896"/>
    <mergeCell ref="A1896:G1896"/>
    <mergeCell ref="A1900:K1900"/>
    <mergeCell ref="H1883:I1883"/>
    <mergeCell ref="J1883:K1883"/>
    <mergeCell ref="H1887:I1887"/>
    <mergeCell ref="J1887:K1887"/>
    <mergeCell ref="H1890:I1890"/>
    <mergeCell ref="J1890:K1890"/>
    <mergeCell ref="H1869:I1869"/>
    <mergeCell ref="J1869:K1869"/>
    <mergeCell ref="H1881:I1881"/>
    <mergeCell ref="J1881:K1881"/>
    <mergeCell ref="H1882:I1882"/>
    <mergeCell ref="J1882:K1882"/>
    <mergeCell ref="H1860:I1860"/>
    <mergeCell ref="J1860:K1860"/>
    <mergeCell ref="H1861:I1861"/>
    <mergeCell ref="J1861:K1861"/>
    <mergeCell ref="H1865:I1865"/>
    <mergeCell ref="J1865:K1865"/>
    <mergeCell ref="H1843:I1843"/>
    <mergeCell ref="J1843:K1843"/>
    <mergeCell ref="H1846:I1846"/>
    <mergeCell ref="J1846:K1846"/>
    <mergeCell ref="H1859:I1859"/>
    <mergeCell ref="J1859:K1859"/>
    <mergeCell ref="H1835:I1835"/>
    <mergeCell ref="J1835:K1835"/>
    <mergeCell ref="H1836:I1836"/>
    <mergeCell ref="J1836:K1836"/>
    <mergeCell ref="H1840:I1840"/>
    <mergeCell ref="J1840:K1840"/>
    <mergeCell ref="H1818:I1818"/>
    <mergeCell ref="J1818:K1818"/>
    <mergeCell ref="H1822:I1822"/>
    <mergeCell ref="J1822:K1822"/>
    <mergeCell ref="H1834:I1834"/>
    <mergeCell ref="J1834:K1834"/>
    <mergeCell ref="H1812:I1812"/>
    <mergeCell ref="J1812:K1812"/>
    <mergeCell ref="H1813:I1813"/>
    <mergeCell ref="J1813:K1813"/>
    <mergeCell ref="H1814:I1814"/>
    <mergeCell ref="J1814:K1814"/>
    <mergeCell ref="H1797:I1797"/>
    <mergeCell ref="J1797:K1797"/>
    <mergeCell ref="H1798:I1798"/>
    <mergeCell ref="J1798:K1798"/>
    <mergeCell ref="H1799:I1799"/>
    <mergeCell ref="J1799:K1799"/>
    <mergeCell ref="H1778:I1778"/>
    <mergeCell ref="J1778:K1778"/>
    <mergeCell ref="H1781:I1781"/>
    <mergeCell ref="J1781:K1781"/>
    <mergeCell ref="H1784:I1784"/>
    <mergeCell ref="J1784:K1784"/>
    <mergeCell ref="H1768:I1768"/>
    <mergeCell ref="J1768:K1768"/>
    <mergeCell ref="H1771:I1771"/>
    <mergeCell ref="J1771:K1771"/>
    <mergeCell ref="H1774:I1774"/>
    <mergeCell ref="J1774:K1774"/>
    <mergeCell ref="H1759:I1759"/>
    <mergeCell ref="J1759:K1759"/>
    <mergeCell ref="H1760:I1760"/>
    <mergeCell ref="J1760:K1760"/>
    <mergeCell ref="H1764:I1764"/>
    <mergeCell ref="J1764:K1764"/>
    <mergeCell ref="H1744:I1744"/>
    <mergeCell ref="J1744:K1744"/>
    <mergeCell ref="H1745:I1745"/>
    <mergeCell ref="J1745:K1745"/>
    <mergeCell ref="H1758:I1758"/>
    <mergeCell ref="J1758:K1758"/>
    <mergeCell ref="H1727:I1727"/>
    <mergeCell ref="J1727:K1727"/>
    <mergeCell ref="H1730:I1730"/>
    <mergeCell ref="J1730:K1730"/>
    <mergeCell ref="H1743:I1743"/>
    <mergeCell ref="J1743:K1743"/>
    <mergeCell ref="H1718:I1718"/>
    <mergeCell ref="J1718:K1718"/>
    <mergeCell ref="H1721:I1721"/>
    <mergeCell ref="J1721:K1721"/>
    <mergeCell ref="H1724:I1724"/>
    <mergeCell ref="J1724:K1724"/>
    <mergeCell ref="H1706:I1706"/>
    <mergeCell ref="J1706:K1706"/>
    <mergeCell ref="H1710:I1710"/>
    <mergeCell ref="J1710:K1710"/>
    <mergeCell ref="H1714:I1714"/>
    <mergeCell ref="J1714:K1714"/>
    <mergeCell ref="H1696:I1696"/>
    <mergeCell ref="J1696:K1696"/>
    <mergeCell ref="H1700:I1700"/>
    <mergeCell ref="J1700:K1700"/>
    <mergeCell ref="H1703:I1703"/>
    <mergeCell ref="J1703:K1703"/>
    <mergeCell ref="H1681:I1681"/>
    <mergeCell ref="J1681:K1681"/>
    <mergeCell ref="H1694:I1694"/>
    <mergeCell ref="J1694:K1694"/>
    <mergeCell ref="H1695:I1695"/>
    <mergeCell ref="J1695:K1695"/>
    <mergeCell ref="H1666:I1666"/>
    <mergeCell ref="J1666:K1666"/>
    <mergeCell ref="H1679:I1679"/>
    <mergeCell ref="J1679:K1679"/>
    <mergeCell ref="H1680:I1680"/>
    <mergeCell ref="J1680:K1680"/>
    <mergeCell ref="H1657:I1657"/>
    <mergeCell ref="J1657:K1657"/>
    <mergeCell ref="H1660:I1660"/>
    <mergeCell ref="J1660:K1660"/>
    <mergeCell ref="H1663:I1663"/>
    <mergeCell ref="J1663:K1663"/>
    <mergeCell ref="H1646:I1646"/>
    <mergeCell ref="J1646:K1646"/>
    <mergeCell ref="H1650:I1650"/>
    <mergeCell ref="J1650:K1650"/>
    <mergeCell ref="H1654:I1654"/>
    <mergeCell ref="J1654:K1654"/>
    <mergeCell ref="H1634:I1634"/>
    <mergeCell ref="J1634:K1634"/>
    <mergeCell ref="H1638:I1638"/>
    <mergeCell ref="J1638:K1638"/>
    <mergeCell ref="H1642:I1642"/>
    <mergeCell ref="J1642:K1642"/>
    <mergeCell ref="H1625:I1625"/>
    <mergeCell ref="J1625:K1625"/>
    <mergeCell ref="H1628:I1628"/>
    <mergeCell ref="J1628:K1628"/>
    <mergeCell ref="H1631:I1631"/>
    <mergeCell ref="J1631:K1631"/>
    <mergeCell ref="H1619:I1619"/>
    <mergeCell ref="J1619:K1619"/>
    <mergeCell ref="H1620:I1620"/>
    <mergeCell ref="J1620:K1620"/>
    <mergeCell ref="H1621:I1621"/>
    <mergeCell ref="J1621:K1621"/>
    <mergeCell ref="H1604:I1604"/>
    <mergeCell ref="J1604:K1604"/>
    <mergeCell ref="H1605:I1605"/>
    <mergeCell ref="J1605:K1605"/>
    <mergeCell ref="H1606:I1606"/>
    <mergeCell ref="J1606:K1606"/>
    <mergeCell ref="H1585:I1585"/>
    <mergeCell ref="J1585:K1585"/>
    <mergeCell ref="H1588:I1588"/>
    <mergeCell ref="J1588:K1588"/>
    <mergeCell ref="H1591:I1591"/>
    <mergeCell ref="J1591:K1591"/>
    <mergeCell ref="H1575:I1575"/>
    <mergeCell ref="J1575:K1575"/>
    <mergeCell ref="H1579:I1579"/>
    <mergeCell ref="J1579:K1579"/>
    <mergeCell ref="H1582:I1582"/>
    <mergeCell ref="J1582:K1582"/>
    <mergeCell ref="H1563:I1563"/>
    <mergeCell ref="J1563:K1563"/>
    <mergeCell ref="H1567:I1567"/>
    <mergeCell ref="J1567:K1567"/>
    <mergeCell ref="H1571:I1571"/>
    <mergeCell ref="J1571:K1571"/>
    <mergeCell ref="H1553:I1553"/>
    <mergeCell ref="J1553:K1553"/>
    <mergeCell ref="H1556:I1556"/>
    <mergeCell ref="J1556:K1556"/>
    <mergeCell ref="H1559:I1559"/>
    <mergeCell ref="J1559:K1559"/>
    <mergeCell ref="H1545:I1545"/>
    <mergeCell ref="J1545:K1545"/>
    <mergeCell ref="H1546:I1546"/>
    <mergeCell ref="J1546:K1546"/>
    <mergeCell ref="H1550:I1550"/>
    <mergeCell ref="J1550:K1550"/>
    <mergeCell ref="H1530:I1530"/>
    <mergeCell ref="J1530:K1530"/>
    <mergeCell ref="H1531:I1531"/>
    <mergeCell ref="J1531:K1531"/>
    <mergeCell ref="H1544:I1544"/>
    <mergeCell ref="J1544:K1544"/>
    <mergeCell ref="H1513:I1513"/>
    <mergeCell ref="J1513:K1513"/>
    <mergeCell ref="H1516:I1516"/>
    <mergeCell ref="J1516:K1516"/>
    <mergeCell ref="H1529:I1529"/>
    <mergeCell ref="J1529:K1529"/>
    <mergeCell ref="H1504:I1504"/>
    <mergeCell ref="J1504:K1504"/>
    <mergeCell ref="H1507:I1507"/>
    <mergeCell ref="J1507:K1507"/>
    <mergeCell ref="H1510:I1510"/>
    <mergeCell ref="J1510:K1510"/>
    <mergeCell ref="H1493:I1493"/>
    <mergeCell ref="J1493:K1493"/>
    <mergeCell ref="H1497:I1497"/>
    <mergeCell ref="J1497:K1497"/>
    <mergeCell ref="H1501:I1501"/>
    <mergeCell ref="J1501:K1501"/>
    <mergeCell ref="H1481:I1481"/>
    <mergeCell ref="J1481:K1481"/>
    <mergeCell ref="H1485:I1485"/>
    <mergeCell ref="J1485:K1485"/>
    <mergeCell ref="H1489:I1489"/>
    <mergeCell ref="J1489:K1489"/>
    <mergeCell ref="H1472:I1472"/>
    <mergeCell ref="J1472:K1472"/>
    <mergeCell ref="H1475:I1475"/>
    <mergeCell ref="J1475:K1475"/>
    <mergeCell ref="H1478:I1478"/>
    <mergeCell ref="J1478:K1478"/>
    <mergeCell ref="H1466:I1466"/>
    <mergeCell ref="J1466:K1466"/>
    <mergeCell ref="H1467:I1467"/>
    <mergeCell ref="J1467:K1467"/>
    <mergeCell ref="H1468:I1468"/>
    <mergeCell ref="J1468:K1468"/>
    <mergeCell ref="H1451:I1451"/>
    <mergeCell ref="J1451:K1451"/>
    <mergeCell ref="H1452:I1452"/>
    <mergeCell ref="J1452:K1452"/>
    <mergeCell ref="H1453:I1453"/>
    <mergeCell ref="J1453:K1453"/>
    <mergeCell ref="H1432:I1432"/>
    <mergeCell ref="J1432:K1432"/>
    <mergeCell ref="H1435:I1435"/>
    <mergeCell ref="J1435:K1435"/>
    <mergeCell ref="H1438:I1438"/>
    <mergeCell ref="J1438:K1438"/>
    <mergeCell ref="H1421:I1421"/>
    <mergeCell ref="J1421:K1421"/>
    <mergeCell ref="H1425:I1425"/>
    <mergeCell ref="J1425:K1425"/>
    <mergeCell ref="H1429:I1429"/>
    <mergeCell ref="J1429:K1429"/>
    <mergeCell ref="H1409:I1409"/>
    <mergeCell ref="J1409:K1409"/>
    <mergeCell ref="H1413:I1413"/>
    <mergeCell ref="J1413:K1413"/>
    <mergeCell ref="H1417:I1417"/>
    <mergeCell ref="J1417:K1417"/>
    <mergeCell ref="H1400:I1400"/>
    <mergeCell ref="J1400:K1400"/>
    <mergeCell ref="H1403:I1403"/>
    <mergeCell ref="J1403:K1403"/>
    <mergeCell ref="H1406:I1406"/>
    <mergeCell ref="J1406:K1406"/>
    <mergeCell ref="H1394:I1394"/>
    <mergeCell ref="J1394:K1394"/>
    <mergeCell ref="H1395:I1395"/>
    <mergeCell ref="J1395:K1395"/>
    <mergeCell ref="H1396:I1396"/>
    <mergeCell ref="J1396:K1396"/>
    <mergeCell ref="H1375:I1375"/>
    <mergeCell ref="J1375:K1375"/>
    <mergeCell ref="J1378:K1378"/>
    <mergeCell ref="H1378:I1378"/>
    <mergeCell ref="A1378:G1378"/>
    <mergeCell ref="A1382:K1382"/>
    <mergeCell ref="H1366:I1366"/>
    <mergeCell ref="J1366:K1366"/>
    <mergeCell ref="H1369:I1369"/>
    <mergeCell ref="J1369:K1369"/>
    <mergeCell ref="H1372:I1372"/>
    <mergeCell ref="J1372:K1372"/>
    <mergeCell ref="H1357:I1357"/>
    <mergeCell ref="J1357:K1357"/>
    <mergeCell ref="H1360:I1360"/>
    <mergeCell ref="J1360:K1360"/>
    <mergeCell ref="H1363:I1363"/>
    <mergeCell ref="J1363:K1363"/>
    <mergeCell ref="H1346:I1346"/>
    <mergeCell ref="J1346:K1346"/>
    <mergeCell ref="H1355:I1355"/>
    <mergeCell ref="J1355:K1355"/>
    <mergeCell ref="H1356:I1356"/>
    <mergeCell ref="J1356:K1356"/>
    <mergeCell ref="H1337:I1337"/>
    <mergeCell ref="J1337:K1337"/>
    <mergeCell ref="H1340:I1340"/>
    <mergeCell ref="J1340:K1340"/>
    <mergeCell ref="H1343:I1343"/>
    <mergeCell ref="J1343:K1343"/>
    <mergeCell ref="H1325:I1325"/>
    <mergeCell ref="J1325:K1325"/>
    <mergeCell ref="H1335:I1335"/>
    <mergeCell ref="J1335:K1335"/>
    <mergeCell ref="H1336:I1336"/>
    <mergeCell ref="J1336:K1336"/>
    <mergeCell ref="H1319:I1319"/>
    <mergeCell ref="J1319:K1319"/>
    <mergeCell ref="H1320:I1320"/>
    <mergeCell ref="J1320:K1320"/>
    <mergeCell ref="H1321:I1321"/>
    <mergeCell ref="J1321:K1321"/>
    <mergeCell ref="H1303:I1303"/>
    <mergeCell ref="J1303:K1303"/>
    <mergeCell ref="H1307:I1307"/>
    <mergeCell ref="J1307:K1307"/>
    <mergeCell ref="H1311:I1311"/>
    <mergeCell ref="J1311:K1311"/>
    <mergeCell ref="H1294:I1294"/>
    <mergeCell ref="J1294:K1294"/>
    <mergeCell ref="H1295:I1295"/>
    <mergeCell ref="J1295:K1295"/>
    <mergeCell ref="H1299:I1299"/>
    <mergeCell ref="J1299:K1299"/>
    <mergeCell ref="H1280:I1280"/>
    <mergeCell ref="J1280:K1280"/>
    <mergeCell ref="H1281:I1281"/>
    <mergeCell ref="J1281:K1281"/>
    <mergeCell ref="H1293:I1293"/>
    <mergeCell ref="J1293:K1293"/>
    <mergeCell ref="H1266:I1266"/>
    <mergeCell ref="J1266:K1266"/>
    <mergeCell ref="H1267:I1267"/>
    <mergeCell ref="J1267:K1267"/>
    <mergeCell ref="H1279:I1279"/>
    <mergeCell ref="J1279:K1279"/>
    <mergeCell ref="H1252:I1252"/>
    <mergeCell ref="J1252:K1252"/>
    <mergeCell ref="H1253:I1253"/>
    <mergeCell ref="J1253:K1253"/>
    <mergeCell ref="H1265:I1265"/>
    <mergeCell ref="J1265:K1265"/>
    <mergeCell ref="H1235:I1235"/>
    <mergeCell ref="J1235:K1235"/>
    <mergeCell ref="H1239:I1239"/>
    <mergeCell ref="J1239:K1239"/>
    <mergeCell ref="H1251:I1251"/>
    <mergeCell ref="J1251:K1251"/>
    <mergeCell ref="H1229:I1229"/>
    <mergeCell ref="J1229:K1229"/>
    <mergeCell ref="H1230:I1230"/>
    <mergeCell ref="J1230:K1230"/>
    <mergeCell ref="H1231:I1231"/>
    <mergeCell ref="J1231:K1231"/>
    <mergeCell ref="H1210:I1210"/>
    <mergeCell ref="J1210:K1210"/>
    <mergeCell ref="J1213:K1213"/>
    <mergeCell ref="H1213:I1213"/>
    <mergeCell ref="A1213:G1213"/>
    <mergeCell ref="A1217:K1217"/>
    <mergeCell ref="H1198:I1198"/>
    <mergeCell ref="J1198:K1198"/>
    <mergeCell ref="H1202:I1202"/>
    <mergeCell ref="J1202:K1202"/>
    <mergeCell ref="H1206:I1206"/>
    <mergeCell ref="J1206:K1206"/>
    <mergeCell ref="H1186:I1186"/>
    <mergeCell ref="J1186:K1186"/>
    <mergeCell ref="H1190:I1190"/>
    <mergeCell ref="J1190:K1190"/>
    <mergeCell ref="H1194:I1194"/>
    <mergeCell ref="J1194:K1194"/>
    <mergeCell ref="H1174:I1174"/>
    <mergeCell ref="J1174:K1174"/>
    <mergeCell ref="H1178:I1178"/>
    <mergeCell ref="J1178:K1178"/>
    <mergeCell ref="H1182:I1182"/>
    <mergeCell ref="J1182:K1182"/>
    <mergeCell ref="H1162:I1162"/>
    <mergeCell ref="J1162:K1162"/>
    <mergeCell ref="H1166:I1166"/>
    <mergeCell ref="J1166:K1166"/>
    <mergeCell ref="H1170:I1170"/>
    <mergeCell ref="J1170:K1170"/>
    <mergeCell ref="H1150:I1150"/>
    <mergeCell ref="J1150:K1150"/>
    <mergeCell ref="H1154:I1154"/>
    <mergeCell ref="J1154:K1154"/>
    <mergeCell ref="H1158:I1158"/>
    <mergeCell ref="J1158:K1158"/>
    <mergeCell ref="H1138:I1138"/>
    <mergeCell ref="J1138:K1138"/>
    <mergeCell ref="H1142:I1142"/>
    <mergeCell ref="J1142:K1142"/>
    <mergeCell ref="H1146:I1146"/>
    <mergeCell ref="J1146:K1146"/>
    <mergeCell ref="H1126:I1126"/>
    <mergeCell ref="J1126:K1126"/>
    <mergeCell ref="H1130:I1130"/>
    <mergeCell ref="J1130:K1130"/>
    <mergeCell ref="H1134:I1134"/>
    <mergeCell ref="J1134:K1134"/>
    <mergeCell ref="H1114:I1114"/>
    <mergeCell ref="J1114:K1114"/>
    <mergeCell ref="H1118:I1118"/>
    <mergeCell ref="J1118:K1118"/>
    <mergeCell ref="H1122:I1122"/>
    <mergeCell ref="J1122:K1122"/>
    <mergeCell ref="H1102:I1102"/>
    <mergeCell ref="J1102:K1102"/>
    <mergeCell ref="H1106:I1106"/>
    <mergeCell ref="J1106:K1106"/>
    <mergeCell ref="H1110:I1110"/>
    <mergeCell ref="J1110:K1110"/>
    <mergeCell ref="H1090:I1090"/>
    <mergeCell ref="J1090:K1090"/>
    <mergeCell ref="H1094:I1094"/>
    <mergeCell ref="J1094:K1094"/>
    <mergeCell ref="H1098:I1098"/>
    <mergeCell ref="J1098:K1098"/>
    <mergeCell ref="H1078:I1078"/>
    <mergeCell ref="J1078:K1078"/>
    <mergeCell ref="H1082:I1082"/>
    <mergeCell ref="J1082:K1082"/>
    <mergeCell ref="H1086:I1086"/>
    <mergeCell ref="J1086:K1086"/>
    <mergeCell ref="H1068:I1068"/>
    <mergeCell ref="J1068:K1068"/>
    <mergeCell ref="J1071:K1071"/>
    <mergeCell ref="H1071:I1071"/>
    <mergeCell ref="A1071:G1071"/>
    <mergeCell ref="A1075:K1075"/>
    <mergeCell ref="H1055:I1055"/>
    <mergeCell ref="J1055:K1055"/>
    <mergeCell ref="H1066:I1066"/>
    <mergeCell ref="J1066:K1066"/>
    <mergeCell ref="H1067:I1067"/>
    <mergeCell ref="J1067:K1067"/>
    <mergeCell ref="A1039:G1039"/>
    <mergeCell ref="A1043:K1043"/>
    <mergeCell ref="H1053:I1053"/>
    <mergeCell ref="J1053:K1053"/>
    <mergeCell ref="H1054:I1054"/>
    <mergeCell ref="J1054:K1054"/>
    <mergeCell ref="H1033:I1033"/>
    <mergeCell ref="J1033:K1033"/>
    <mergeCell ref="H1036:I1036"/>
    <mergeCell ref="J1036:K1036"/>
    <mergeCell ref="J1039:K1039"/>
    <mergeCell ref="H1039:I1039"/>
    <mergeCell ref="H1028:I1028"/>
    <mergeCell ref="J1028:K1028"/>
    <mergeCell ref="H1029:I1029"/>
    <mergeCell ref="J1029:K1029"/>
    <mergeCell ref="H1030:I1030"/>
    <mergeCell ref="J1030:K1030"/>
    <mergeCell ref="H1016:I1016"/>
    <mergeCell ref="J1016:K1016"/>
    <mergeCell ref="H1017:I1017"/>
    <mergeCell ref="J1017:K1017"/>
    <mergeCell ref="H1020:I1020"/>
    <mergeCell ref="J1020:K1020"/>
    <mergeCell ref="H1001:I1001"/>
    <mergeCell ref="J1001:K1001"/>
    <mergeCell ref="H1004:I1004"/>
    <mergeCell ref="J1004:K1004"/>
    <mergeCell ref="H1015:I1015"/>
    <mergeCell ref="J1015:K1015"/>
    <mergeCell ref="H994:I994"/>
    <mergeCell ref="J994:K994"/>
    <mergeCell ref="H995:I995"/>
    <mergeCell ref="J995:K995"/>
    <mergeCell ref="H998:I998"/>
    <mergeCell ref="J998:K998"/>
    <mergeCell ref="H978:I978"/>
    <mergeCell ref="J978:K978"/>
    <mergeCell ref="H981:I981"/>
    <mergeCell ref="J981:K981"/>
    <mergeCell ref="H993:I993"/>
    <mergeCell ref="J993:K993"/>
    <mergeCell ref="H971:I971"/>
    <mergeCell ref="J971:K971"/>
    <mergeCell ref="H972:I972"/>
    <mergeCell ref="J972:K972"/>
    <mergeCell ref="H975:I975"/>
    <mergeCell ref="J975:K975"/>
    <mergeCell ref="H961:I961"/>
    <mergeCell ref="J961:K961"/>
    <mergeCell ref="H962:I962"/>
    <mergeCell ref="J962:K962"/>
    <mergeCell ref="H970:I970"/>
    <mergeCell ref="J970:K970"/>
    <mergeCell ref="H946:I946"/>
    <mergeCell ref="J946:K946"/>
    <mergeCell ref="H949:I949"/>
    <mergeCell ref="J949:K949"/>
    <mergeCell ref="H960:I960"/>
    <mergeCell ref="J960:K960"/>
    <mergeCell ref="H932:I932"/>
    <mergeCell ref="J932:K932"/>
    <mergeCell ref="H944:I944"/>
    <mergeCell ref="J944:K944"/>
    <mergeCell ref="H945:I945"/>
    <mergeCell ref="J945:K945"/>
    <mergeCell ref="H923:I923"/>
    <mergeCell ref="J923:K923"/>
    <mergeCell ref="H926:I926"/>
    <mergeCell ref="J926:K926"/>
    <mergeCell ref="H929:I929"/>
    <mergeCell ref="J929:K929"/>
    <mergeCell ref="H910:I910"/>
    <mergeCell ref="J910:K910"/>
    <mergeCell ref="H921:I921"/>
    <mergeCell ref="J921:K921"/>
    <mergeCell ref="H922:I922"/>
    <mergeCell ref="J922:K922"/>
    <mergeCell ref="H896:I896"/>
    <mergeCell ref="J896:K896"/>
    <mergeCell ref="H908:I908"/>
    <mergeCell ref="J908:K908"/>
    <mergeCell ref="H909:I909"/>
    <mergeCell ref="J909:K909"/>
    <mergeCell ref="H882:I882"/>
    <mergeCell ref="J882:K882"/>
    <mergeCell ref="H894:I894"/>
    <mergeCell ref="J894:K894"/>
    <mergeCell ref="H895:I895"/>
    <mergeCell ref="J895:K895"/>
    <mergeCell ref="H869:I869"/>
    <mergeCell ref="J869:K869"/>
    <mergeCell ref="H880:I880"/>
    <mergeCell ref="J880:K880"/>
    <mergeCell ref="H881:I881"/>
    <mergeCell ref="J881:K881"/>
    <mergeCell ref="H856:I856"/>
    <mergeCell ref="J856:K856"/>
    <mergeCell ref="H867:I867"/>
    <mergeCell ref="J867:K867"/>
    <mergeCell ref="H868:I868"/>
    <mergeCell ref="J868:K868"/>
    <mergeCell ref="H843:I843"/>
    <mergeCell ref="J843:K843"/>
    <mergeCell ref="H854:I854"/>
    <mergeCell ref="J854:K854"/>
    <mergeCell ref="H855:I855"/>
    <mergeCell ref="J855:K855"/>
    <mergeCell ref="H830:I830"/>
    <mergeCell ref="J830:K830"/>
    <mergeCell ref="H841:I841"/>
    <mergeCell ref="J841:K841"/>
    <mergeCell ref="H842:I842"/>
    <mergeCell ref="J842:K842"/>
    <mergeCell ref="A814:G814"/>
    <mergeCell ref="A818:K818"/>
    <mergeCell ref="H828:I828"/>
    <mergeCell ref="J828:K828"/>
    <mergeCell ref="H829:I829"/>
    <mergeCell ref="J829:K829"/>
    <mergeCell ref="H808:I808"/>
    <mergeCell ref="J808:K808"/>
    <mergeCell ref="H811:I811"/>
    <mergeCell ref="J811:K811"/>
    <mergeCell ref="J814:K814"/>
    <mergeCell ref="H814:I814"/>
    <mergeCell ref="H799:I799"/>
    <mergeCell ref="J799:K799"/>
    <mergeCell ref="H802:I802"/>
    <mergeCell ref="J802:K802"/>
    <mergeCell ref="H805:I805"/>
    <mergeCell ref="J805:K805"/>
    <mergeCell ref="H790:I790"/>
    <mergeCell ref="J790:K790"/>
    <mergeCell ref="H793:I793"/>
    <mergeCell ref="J793:K793"/>
    <mergeCell ref="H796:I796"/>
    <mergeCell ref="J796:K796"/>
    <mergeCell ref="H785:I785"/>
    <mergeCell ref="J785:K785"/>
    <mergeCell ref="H786:I786"/>
    <mergeCell ref="J786:K786"/>
    <mergeCell ref="H787:I787"/>
    <mergeCell ref="J787:K787"/>
    <mergeCell ref="H770:I770"/>
    <mergeCell ref="J770:K770"/>
    <mergeCell ref="H771:I771"/>
    <mergeCell ref="J771:K771"/>
    <mergeCell ref="H774:I774"/>
    <mergeCell ref="J774:K774"/>
    <mergeCell ref="H755:I755"/>
    <mergeCell ref="J755:K755"/>
    <mergeCell ref="H758:I758"/>
    <mergeCell ref="J758:K758"/>
    <mergeCell ref="H769:I769"/>
    <mergeCell ref="J769:K769"/>
    <mergeCell ref="H750:I750"/>
    <mergeCell ref="J750:K750"/>
    <mergeCell ref="H751:I751"/>
    <mergeCell ref="J751:K751"/>
    <mergeCell ref="H752:I752"/>
    <mergeCell ref="J752:K752"/>
    <mergeCell ref="H733:I733"/>
    <mergeCell ref="J733:K733"/>
    <mergeCell ref="H736:I736"/>
    <mergeCell ref="J736:K736"/>
    <mergeCell ref="H739:I739"/>
    <mergeCell ref="J739:K739"/>
    <mergeCell ref="H728:I728"/>
    <mergeCell ref="J728:K728"/>
    <mergeCell ref="H729:I729"/>
    <mergeCell ref="J729:K729"/>
    <mergeCell ref="H730:I730"/>
    <mergeCell ref="J730:K730"/>
    <mergeCell ref="H711:I711"/>
    <mergeCell ref="J711:K711"/>
    <mergeCell ref="H714:I714"/>
    <mergeCell ref="J714:K714"/>
    <mergeCell ref="H717:I717"/>
    <mergeCell ref="J717:K717"/>
    <mergeCell ref="H702:I702"/>
    <mergeCell ref="J702:K702"/>
    <mergeCell ref="H705:I705"/>
    <mergeCell ref="J705:K705"/>
    <mergeCell ref="H708:I708"/>
    <mergeCell ref="J708:K708"/>
    <mergeCell ref="H689:I689"/>
    <mergeCell ref="J689:K689"/>
    <mergeCell ref="H700:I700"/>
    <mergeCell ref="J700:K700"/>
    <mergeCell ref="H701:I701"/>
    <mergeCell ref="J701:K701"/>
    <mergeCell ref="H680:I680"/>
    <mergeCell ref="J680:K680"/>
    <mergeCell ref="H683:I683"/>
    <mergeCell ref="J683:K683"/>
    <mergeCell ref="H686:I686"/>
    <mergeCell ref="J686:K686"/>
    <mergeCell ref="H671:I671"/>
    <mergeCell ref="J671:K671"/>
    <mergeCell ref="H674:I674"/>
    <mergeCell ref="J674:K674"/>
    <mergeCell ref="H677:I677"/>
    <mergeCell ref="J677:K677"/>
    <mergeCell ref="H658:I658"/>
    <mergeCell ref="J658:K658"/>
    <mergeCell ref="H669:I669"/>
    <mergeCell ref="J669:K669"/>
    <mergeCell ref="H670:I670"/>
    <mergeCell ref="J670:K670"/>
    <mergeCell ref="H649:I649"/>
    <mergeCell ref="J649:K649"/>
    <mergeCell ref="H652:I652"/>
    <mergeCell ref="J652:K652"/>
    <mergeCell ref="H655:I655"/>
    <mergeCell ref="J655:K655"/>
    <mergeCell ref="H640:I640"/>
    <mergeCell ref="J640:K640"/>
    <mergeCell ref="H643:I643"/>
    <mergeCell ref="J643:K643"/>
    <mergeCell ref="H646:I646"/>
    <mergeCell ref="J646:K646"/>
    <mergeCell ref="H631:I631"/>
    <mergeCell ref="J631:K631"/>
    <mergeCell ref="H634:I634"/>
    <mergeCell ref="J634:K634"/>
    <mergeCell ref="H637:I637"/>
    <mergeCell ref="J637:K637"/>
    <mergeCell ref="H618:I618"/>
    <mergeCell ref="J618:K618"/>
    <mergeCell ref="H629:I629"/>
    <mergeCell ref="J629:K629"/>
    <mergeCell ref="H630:I630"/>
    <mergeCell ref="J630:K630"/>
    <mergeCell ref="H609:I609"/>
    <mergeCell ref="J609:K609"/>
    <mergeCell ref="H612:I612"/>
    <mergeCell ref="J612:K612"/>
    <mergeCell ref="H615:I615"/>
    <mergeCell ref="J615:K615"/>
    <mergeCell ref="H602:I602"/>
    <mergeCell ref="J602:K602"/>
    <mergeCell ref="H603:I603"/>
    <mergeCell ref="J603:K603"/>
    <mergeCell ref="H606:I606"/>
    <mergeCell ref="J606:K606"/>
    <mergeCell ref="J587:K587"/>
    <mergeCell ref="H587:I587"/>
    <mergeCell ref="A587:G587"/>
    <mergeCell ref="A591:K591"/>
    <mergeCell ref="H601:I601"/>
    <mergeCell ref="J601:K601"/>
    <mergeCell ref="H578:I578"/>
    <mergeCell ref="J578:K578"/>
    <mergeCell ref="H581:I581"/>
    <mergeCell ref="J581:K581"/>
    <mergeCell ref="H584:I584"/>
    <mergeCell ref="J584:K584"/>
    <mergeCell ref="H569:I569"/>
    <mergeCell ref="J569:K569"/>
    <mergeCell ref="H572:I572"/>
    <mergeCell ref="J572:K572"/>
    <mergeCell ref="H575:I575"/>
    <mergeCell ref="J575:K575"/>
    <mergeCell ref="H560:I560"/>
    <mergeCell ref="J560:K560"/>
    <mergeCell ref="H563:I563"/>
    <mergeCell ref="J563:K563"/>
    <mergeCell ref="H566:I566"/>
    <mergeCell ref="J566:K566"/>
    <mergeCell ref="H551:I551"/>
    <mergeCell ref="J551:K551"/>
    <mergeCell ref="H554:I554"/>
    <mergeCell ref="J554:K554"/>
    <mergeCell ref="H557:I557"/>
    <mergeCell ref="J557:K557"/>
    <mergeCell ref="H542:I542"/>
    <mergeCell ref="J542:K542"/>
    <mergeCell ref="H545:I545"/>
    <mergeCell ref="J545:K545"/>
    <mergeCell ref="H548:I548"/>
    <mergeCell ref="J548:K548"/>
    <mergeCell ref="H533:I533"/>
    <mergeCell ref="J533:K533"/>
    <mergeCell ref="H536:I536"/>
    <mergeCell ref="J536:K536"/>
    <mergeCell ref="H539:I539"/>
    <mergeCell ref="J539:K539"/>
    <mergeCell ref="H524:I524"/>
    <mergeCell ref="J524:K524"/>
    <mergeCell ref="H527:I527"/>
    <mergeCell ref="J527:K527"/>
    <mergeCell ref="H530:I530"/>
    <mergeCell ref="J530:K530"/>
    <mergeCell ref="H515:I515"/>
    <mergeCell ref="J515:K515"/>
    <mergeCell ref="H518:I518"/>
    <mergeCell ref="J518:K518"/>
    <mergeCell ref="H521:I521"/>
    <mergeCell ref="J521:K521"/>
    <mergeCell ref="H506:I506"/>
    <mergeCell ref="J506:K506"/>
    <mergeCell ref="H509:I509"/>
    <mergeCell ref="J509:K509"/>
    <mergeCell ref="H512:I512"/>
    <mergeCell ref="J512:K512"/>
    <mergeCell ref="H497:I497"/>
    <mergeCell ref="J497:K497"/>
    <mergeCell ref="H500:I500"/>
    <mergeCell ref="J500:K500"/>
    <mergeCell ref="H503:I503"/>
    <mergeCell ref="J503:K503"/>
    <mergeCell ref="H488:I488"/>
    <mergeCell ref="J488:K488"/>
    <mergeCell ref="H491:I491"/>
    <mergeCell ref="J491:K491"/>
    <mergeCell ref="H494:I494"/>
    <mergeCell ref="J494:K494"/>
    <mergeCell ref="H474:I474"/>
    <mergeCell ref="J474:K474"/>
    <mergeCell ref="H486:I486"/>
    <mergeCell ref="J486:K486"/>
    <mergeCell ref="H487:I487"/>
    <mergeCell ref="J487:K487"/>
    <mergeCell ref="H465:I465"/>
    <mergeCell ref="J465:K465"/>
    <mergeCell ref="H468:I468"/>
    <mergeCell ref="J468:K468"/>
    <mergeCell ref="H471:I471"/>
    <mergeCell ref="J471:K471"/>
    <mergeCell ref="H456:I456"/>
    <mergeCell ref="J456:K456"/>
    <mergeCell ref="H459:I459"/>
    <mergeCell ref="J459:K459"/>
    <mergeCell ref="H462:I462"/>
    <mergeCell ref="J462:K462"/>
    <mergeCell ref="H447:I447"/>
    <mergeCell ref="J447:K447"/>
    <mergeCell ref="H450:I450"/>
    <mergeCell ref="J450:K450"/>
    <mergeCell ref="H453:I453"/>
    <mergeCell ref="J453:K453"/>
    <mergeCell ref="H438:I438"/>
    <mergeCell ref="J438:K438"/>
    <mergeCell ref="H441:I441"/>
    <mergeCell ref="J441:K441"/>
    <mergeCell ref="H444:I444"/>
    <mergeCell ref="J444:K444"/>
    <mergeCell ref="H431:I431"/>
    <mergeCell ref="J431:K431"/>
    <mergeCell ref="H432:I432"/>
    <mergeCell ref="J432:K432"/>
    <mergeCell ref="H435:I435"/>
    <mergeCell ref="J435:K435"/>
    <mergeCell ref="J415:K415"/>
    <mergeCell ref="H415:I415"/>
    <mergeCell ref="A415:G415"/>
    <mergeCell ref="A419:K419"/>
    <mergeCell ref="H430:I430"/>
    <mergeCell ref="J430:K430"/>
    <mergeCell ref="H408:I408"/>
    <mergeCell ref="J408:K408"/>
    <mergeCell ref="H409:I409"/>
    <mergeCell ref="J409:K409"/>
    <mergeCell ref="H412:I412"/>
    <mergeCell ref="J412:K412"/>
    <mergeCell ref="H393:I393"/>
    <mergeCell ref="J393:K393"/>
    <mergeCell ref="H396:I396"/>
    <mergeCell ref="J396:K396"/>
    <mergeCell ref="H407:I407"/>
    <mergeCell ref="J407:K407"/>
    <mergeCell ref="H386:I386"/>
    <mergeCell ref="J386:K386"/>
    <mergeCell ref="H387:I387"/>
    <mergeCell ref="J387:K387"/>
    <mergeCell ref="H390:I390"/>
    <mergeCell ref="J390:K390"/>
    <mergeCell ref="H370:I370"/>
    <mergeCell ref="J370:K370"/>
    <mergeCell ref="H373:I373"/>
    <mergeCell ref="J373:K373"/>
    <mergeCell ref="H385:I385"/>
    <mergeCell ref="J385:K385"/>
    <mergeCell ref="H365:I365"/>
    <mergeCell ref="J365:K365"/>
    <mergeCell ref="H366:I366"/>
    <mergeCell ref="J366:K366"/>
    <mergeCell ref="H367:I367"/>
    <mergeCell ref="J367:K367"/>
    <mergeCell ref="H347:I347"/>
    <mergeCell ref="J347:K347"/>
    <mergeCell ref="J350:K350"/>
    <mergeCell ref="H350:I350"/>
    <mergeCell ref="A350:G350"/>
    <mergeCell ref="A354:K354"/>
    <mergeCell ref="H337:I337"/>
    <mergeCell ref="J337:K337"/>
    <mergeCell ref="H345:I345"/>
    <mergeCell ref="J345:K345"/>
    <mergeCell ref="H346:I346"/>
    <mergeCell ref="J346:K346"/>
    <mergeCell ref="H328:I328"/>
    <mergeCell ref="J328:K328"/>
    <mergeCell ref="H335:I335"/>
    <mergeCell ref="J335:K335"/>
    <mergeCell ref="H336:I336"/>
    <mergeCell ref="J336:K336"/>
    <mergeCell ref="H316:I316"/>
    <mergeCell ref="J316:K316"/>
    <mergeCell ref="H326:I326"/>
    <mergeCell ref="J326:K326"/>
    <mergeCell ref="H327:I327"/>
    <mergeCell ref="J327:K327"/>
    <mergeCell ref="H305:I305"/>
    <mergeCell ref="J305:K305"/>
    <mergeCell ref="H314:I314"/>
    <mergeCell ref="J314:K314"/>
    <mergeCell ref="H315:I315"/>
    <mergeCell ref="J315:K315"/>
    <mergeCell ref="H294:I294"/>
    <mergeCell ref="J294:K294"/>
    <mergeCell ref="H303:I303"/>
    <mergeCell ref="J303:K303"/>
    <mergeCell ref="H304:I304"/>
    <mergeCell ref="J304:K304"/>
    <mergeCell ref="H282:I282"/>
    <mergeCell ref="J282:K282"/>
    <mergeCell ref="H292:I292"/>
    <mergeCell ref="J292:K292"/>
    <mergeCell ref="H293:I293"/>
    <mergeCell ref="J293:K293"/>
    <mergeCell ref="H270:I270"/>
    <mergeCell ref="J270:K270"/>
    <mergeCell ref="H280:I280"/>
    <mergeCell ref="J280:K280"/>
    <mergeCell ref="H281:I281"/>
    <mergeCell ref="J281:K281"/>
    <mergeCell ref="H258:I258"/>
    <mergeCell ref="J258:K258"/>
    <mergeCell ref="H268:I268"/>
    <mergeCell ref="J268:K268"/>
    <mergeCell ref="H269:I269"/>
    <mergeCell ref="J269:K269"/>
    <mergeCell ref="H249:I249"/>
    <mergeCell ref="J249:K249"/>
    <mergeCell ref="H256:I256"/>
    <mergeCell ref="J256:K256"/>
    <mergeCell ref="H257:I257"/>
    <mergeCell ref="J257:K257"/>
    <mergeCell ref="H237:I237"/>
    <mergeCell ref="J237:K237"/>
    <mergeCell ref="H247:I247"/>
    <mergeCell ref="J247:K247"/>
    <mergeCell ref="H248:I248"/>
    <mergeCell ref="J248:K248"/>
    <mergeCell ref="H225:I225"/>
    <mergeCell ref="J225:K225"/>
    <mergeCell ref="H235:I235"/>
    <mergeCell ref="J235:K235"/>
    <mergeCell ref="H236:I236"/>
    <mergeCell ref="J236:K236"/>
    <mergeCell ref="H213:I213"/>
    <mergeCell ref="J213:K213"/>
    <mergeCell ref="H223:I223"/>
    <mergeCell ref="J223:K223"/>
    <mergeCell ref="H224:I224"/>
    <mergeCell ref="J224:K224"/>
    <mergeCell ref="H201:I201"/>
    <mergeCell ref="J201:K201"/>
    <mergeCell ref="H211:I211"/>
    <mergeCell ref="J211:K211"/>
    <mergeCell ref="H212:I212"/>
    <mergeCell ref="J212:K212"/>
    <mergeCell ref="H189:I189"/>
    <mergeCell ref="J189:K189"/>
    <mergeCell ref="H199:I199"/>
    <mergeCell ref="J199:K199"/>
    <mergeCell ref="H200:I200"/>
    <mergeCell ref="J200:K200"/>
    <mergeCell ref="H180:I180"/>
    <mergeCell ref="J180:K180"/>
    <mergeCell ref="H187:I187"/>
    <mergeCell ref="J187:K187"/>
    <mergeCell ref="H188:I188"/>
    <mergeCell ref="J188:K188"/>
    <mergeCell ref="H168:I168"/>
    <mergeCell ref="J168:K168"/>
    <mergeCell ref="H178:I178"/>
    <mergeCell ref="J178:K178"/>
    <mergeCell ref="H179:I179"/>
    <mergeCell ref="J179:K179"/>
    <mergeCell ref="H156:I156"/>
    <mergeCell ref="J156:K156"/>
    <mergeCell ref="H166:I166"/>
    <mergeCell ref="J166:K166"/>
    <mergeCell ref="H167:I167"/>
    <mergeCell ref="J167:K167"/>
    <mergeCell ref="H145:I145"/>
    <mergeCell ref="J145:K145"/>
    <mergeCell ref="H154:I154"/>
    <mergeCell ref="J154:K154"/>
    <mergeCell ref="H155:I155"/>
    <mergeCell ref="J155:K155"/>
    <mergeCell ref="H133:I133"/>
    <mergeCell ref="J133:K133"/>
    <mergeCell ref="H143:I143"/>
    <mergeCell ref="J143:K143"/>
    <mergeCell ref="H144:I144"/>
    <mergeCell ref="J144:K144"/>
    <mergeCell ref="H122:I122"/>
    <mergeCell ref="J122:K122"/>
    <mergeCell ref="H131:I131"/>
    <mergeCell ref="J131:K131"/>
    <mergeCell ref="H132:I132"/>
    <mergeCell ref="J132:K132"/>
    <mergeCell ref="H110:I110"/>
    <mergeCell ref="J110:K110"/>
    <mergeCell ref="H120:I120"/>
    <mergeCell ref="J120:K120"/>
    <mergeCell ref="H121:I121"/>
    <mergeCell ref="J121:K121"/>
    <mergeCell ref="H98:I98"/>
    <mergeCell ref="J98:K98"/>
    <mergeCell ref="H108:I108"/>
    <mergeCell ref="J108:K108"/>
    <mergeCell ref="H109:I109"/>
    <mergeCell ref="J109:K109"/>
    <mergeCell ref="H88:I88"/>
    <mergeCell ref="J88:K88"/>
    <mergeCell ref="H96:I96"/>
    <mergeCell ref="J96:K96"/>
    <mergeCell ref="H97:I97"/>
    <mergeCell ref="J97:K97"/>
    <mergeCell ref="H78:I78"/>
    <mergeCell ref="J78:K78"/>
    <mergeCell ref="H86:I86"/>
    <mergeCell ref="J86:K86"/>
    <mergeCell ref="H87:I87"/>
    <mergeCell ref="J87:K87"/>
    <mergeCell ref="H68:I68"/>
    <mergeCell ref="J68:K68"/>
    <mergeCell ref="H76:I76"/>
    <mergeCell ref="J76:K76"/>
    <mergeCell ref="H77:I77"/>
    <mergeCell ref="J77:K77"/>
    <mergeCell ref="H58:I58"/>
    <mergeCell ref="J58:K58"/>
    <mergeCell ref="H66:I66"/>
    <mergeCell ref="J66:K66"/>
    <mergeCell ref="H67:I67"/>
    <mergeCell ref="J67:K67"/>
    <mergeCell ref="H48:I48"/>
    <mergeCell ref="J48:K48"/>
    <mergeCell ref="H56:I56"/>
    <mergeCell ref="J56:K56"/>
    <mergeCell ref="H57:I57"/>
    <mergeCell ref="J57:K57"/>
    <mergeCell ref="A32:K32"/>
    <mergeCell ref="A36:K36"/>
    <mergeCell ref="A38:K38"/>
    <mergeCell ref="H46:I46"/>
    <mergeCell ref="J46:K46"/>
    <mergeCell ref="H47:I47"/>
    <mergeCell ref="J47:K47"/>
    <mergeCell ref="E24:H24"/>
    <mergeCell ref="E25:H25"/>
    <mergeCell ref="E26:H26"/>
    <mergeCell ref="E27:H27"/>
    <mergeCell ref="E28:H28"/>
    <mergeCell ref="E29:H29"/>
    <mergeCell ref="A15:K15"/>
    <mergeCell ref="A16:K16"/>
    <mergeCell ref="A18:K18"/>
    <mergeCell ref="E21:H21"/>
    <mergeCell ref="E22:H22"/>
    <mergeCell ref="E23:H23"/>
    <mergeCell ref="B7:E7"/>
    <mergeCell ref="G7:K7"/>
    <mergeCell ref="J2:K2"/>
    <mergeCell ref="A10:K10"/>
    <mergeCell ref="A11:K11"/>
    <mergeCell ref="A13:K13"/>
    <mergeCell ref="B3:E3"/>
    <mergeCell ref="G3:K3"/>
    <mergeCell ref="B4:E4"/>
    <mergeCell ref="G4:K4"/>
    <mergeCell ref="B6:E6"/>
    <mergeCell ref="G6:K6"/>
  </mergeCells>
  <pageMargins left="0.4" right="0.2" top="0.2" bottom="0.4" header="0.2" footer="0.2"/>
  <pageSetup paperSize="9" scale="70" fitToHeight="0" orientation="portrait" r:id="rId1"/>
  <headerFooter>
    <oddHeader>&amp;L&amp;8</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1508"/>
  <sheetViews>
    <sheetView workbookViewId="0">
      <selection activeCell="A1504" sqref="A1504:AX1504"/>
    </sheetView>
  </sheetViews>
  <sheetFormatPr defaultColWidth="9.1796875" defaultRowHeight="12.5" x14ac:dyDescent="0.25"/>
  <cols>
    <col min="1" max="256" width="9.1796875" customWidth="1"/>
  </cols>
  <sheetData>
    <row r="1" spans="1:133" x14ac:dyDescent="0.25">
      <c r="A1">
        <v>0</v>
      </c>
      <c r="B1" t="s">
        <v>0</v>
      </c>
      <c r="D1" t="s">
        <v>1</v>
      </c>
      <c r="F1">
        <v>0</v>
      </c>
      <c r="G1">
        <v>0</v>
      </c>
      <c r="H1">
        <v>0</v>
      </c>
      <c r="I1" t="s">
        <v>2</v>
      </c>
      <c r="J1" t="s">
        <v>3</v>
      </c>
      <c r="K1">
        <v>1</v>
      </c>
      <c r="L1">
        <v>74599</v>
      </c>
      <c r="M1">
        <v>10</v>
      </c>
      <c r="N1">
        <v>12</v>
      </c>
      <c r="O1">
        <v>1</v>
      </c>
      <c r="P1">
        <v>0</v>
      </c>
      <c r="Q1">
        <v>5</v>
      </c>
    </row>
    <row r="4" spans="1:133" ht="13" x14ac:dyDescent="0.3">
      <c r="A4" s="1">
        <v>1</v>
      </c>
      <c r="B4" s="1">
        <v>1</v>
      </c>
      <c r="C4" s="1">
        <v>-1</v>
      </c>
      <c r="D4" s="1"/>
      <c r="E4" s="1"/>
      <c r="F4" s="1"/>
      <c r="G4" s="1" t="s">
        <v>4</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v>0</v>
      </c>
    </row>
    <row r="5" spans="1:133" ht="13" x14ac:dyDescent="0.3">
      <c r="A5" s="1">
        <v>8</v>
      </c>
      <c r="B5" s="1">
        <v>1</v>
      </c>
      <c r="C5" s="1">
        <v>-1</v>
      </c>
      <c r="D5" s="1"/>
      <c r="E5" s="1"/>
      <c r="F5" s="1"/>
      <c r="G5" s="1" t="s">
        <v>4</v>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v>0</v>
      </c>
    </row>
    <row r="12" spans="1:133" ht="13" x14ac:dyDescent="0.3">
      <c r="A12" s="1">
        <v>1</v>
      </c>
      <c r="B12" s="1">
        <v>1500</v>
      </c>
      <c r="C12" s="1">
        <v>0</v>
      </c>
      <c r="D12" s="1">
        <f>ROW(A1461)</f>
        <v>1461</v>
      </c>
      <c r="E12" s="1">
        <v>0</v>
      </c>
      <c r="F12" s="1" t="s">
        <v>5</v>
      </c>
      <c r="G12" s="1" t="s">
        <v>6</v>
      </c>
      <c r="H12" s="1" t="s">
        <v>3</v>
      </c>
      <c r="I12" s="1">
        <v>0</v>
      </c>
      <c r="J12" s="1" t="s">
        <v>7</v>
      </c>
      <c r="K12" s="1">
        <v>0</v>
      </c>
      <c r="L12" s="1">
        <v>0</v>
      </c>
      <c r="M12" s="1">
        <v>4098</v>
      </c>
      <c r="N12" s="1"/>
      <c r="O12" s="1">
        <v>0</v>
      </c>
      <c r="P12" s="1">
        <v>0</v>
      </c>
      <c r="Q12" s="1">
        <v>0</v>
      </c>
      <c r="R12" s="1">
        <v>0</v>
      </c>
      <c r="S12" s="1">
        <v>0</v>
      </c>
      <c r="T12" s="1">
        <v>1</v>
      </c>
      <c r="U12" s="1" t="s">
        <v>3</v>
      </c>
      <c r="V12" s="1">
        <v>2</v>
      </c>
      <c r="W12" s="1" t="s">
        <v>3</v>
      </c>
      <c r="X12" s="1" t="s">
        <v>3</v>
      </c>
      <c r="Y12" s="1" t="s">
        <v>3</v>
      </c>
      <c r="Z12" s="1" t="s">
        <v>3</v>
      </c>
      <c r="AA12" s="1" t="s">
        <v>3</v>
      </c>
      <c r="AB12" s="1" t="s">
        <v>8</v>
      </c>
      <c r="AC12" s="1" t="s">
        <v>9</v>
      </c>
      <c r="AD12" s="1" t="s">
        <v>10</v>
      </c>
      <c r="AE12" s="1" t="s">
        <v>11</v>
      </c>
      <c r="AF12" s="1" t="s">
        <v>3</v>
      </c>
      <c r="AG12" s="1" t="s">
        <v>3</v>
      </c>
      <c r="AH12" s="1" t="s">
        <v>3</v>
      </c>
      <c r="AI12" s="1" t="s">
        <v>3</v>
      </c>
      <c r="AJ12" s="1" t="s">
        <v>3</v>
      </c>
      <c r="AK12" s="1"/>
      <c r="AL12" s="1" t="s">
        <v>3</v>
      </c>
      <c r="AM12" s="1" t="s">
        <v>3</v>
      </c>
      <c r="AN12" s="1" t="s">
        <v>3</v>
      </c>
      <c r="AO12" s="1"/>
      <c r="AP12" s="1" t="s">
        <v>3</v>
      </c>
      <c r="AQ12" s="1" t="s">
        <v>3</v>
      </c>
      <c r="AR12" s="1" t="s">
        <v>3</v>
      </c>
      <c r="AS12" s="1"/>
      <c r="AT12" s="1"/>
      <c r="AU12" s="1"/>
      <c r="AV12" s="1"/>
      <c r="AW12" s="1"/>
      <c r="AX12" s="1" t="s">
        <v>3</v>
      </c>
      <c r="AY12" s="1" t="s">
        <v>3</v>
      </c>
      <c r="AZ12" s="1" t="s">
        <v>3</v>
      </c>
      <c r="BA12" s="1"/>
      <c r="BB12" s="1">
        <v>0</v>
      </c>
      <c r="BC12" s="1"/>
      <c r="BD12" s="1"/>
      <c r="BE12" s="1"/>
      <c r="BF12" s="1"/>
      <c r="BG12" s="1"/>
      <c r="BH12" s="1" t="s">
        <v>12</v>
      </c>
      <c r="BI12" s="1" t="s">
        <v>13</v>
      </c>
      <c r="BJ12" s="1">
        <v>1</v>
      </c>
      <c r="BK12" s="1">
        <v>1</v>
      </c>
      <c r="BL12" s="1">
        <v>0</v>
      </c>
      <c r="BM12" s="1">
        <v>0</v>
      </c>
      <c r="BN12" s="1">
        <v>1</v>
      </c>
      <c r="BO12" s="1">
        <v>0</v>
      </c>
      <c r="BP12" s="1">
        <v>6</v>
      </c>
      <c r="BQ12" s="1">
        <v>2</v>
      </c>
      <c r="BR12" s="1">
        <v>1</v>
      </c>
      <c r="BS12" s="1">
        <v>1</v>
      </c>
      <c r="BT12" s="1">
        <v>0</v>
      </c>
      <c r="BU12" s="1">
        <v>0</v>
      </c>
      <c r="BV12" s="1">
        <v>0</v>
      </c>
      <c r="BW12" s="1">
        <v>0</v>
      </c>
      <c r="BX12" s="1">
        <v>0</v>
      </c>
      <c r="BY12" s="1" t="s">
        <v>14</v>
      </c>
      <c r="BZ12" s="1" t="s">
        <v>15</v>
      </c>
      <c r="CA12" s="1" t="s">
        <v>16</v>
      </c>
      <c r="CB12" s="1" t="s">
        <v>16</v>
      </c>
      <c r="CC12" s="1" t="s">
        <v>16</v>
      </c>
      <c r="CD12" s="1" t="s">
        <v>16</v>
      </c>
      <c r="CE12" s="1" t="s">
        <v>17</v>
      </c>
      <c r="CF12" s="1">
        <v>0</v>
      </c>
      <c r="CG12" s="1">
        <v>0</v>
      </c>
      <c r="CH12" s="1">
        <v>8200</v>
      </c>
      <c r="CI12" s="1" t="s">
        <v>3</v>
      </c>
      <c r="CJ12" s="1" t="s">
        <v>3</v>
      </c>
      <c r="CK12" s="1">
        <v>82</v>
      </c>
      <c r="CL12" s="1"/>
      <c r="CM12" s="1"/>
      <c r="CN12" s="1"/>
      <c r="CO12" s="1"/>
      <c r="CP12" s="1"/>
      <c r="CQ12" s="1" t="s">
        <v>18</v>
      </c>
      <c r="CR12" s="1" t="s">
        <v>19</v>
      </c>
      <c r="CS12" s="1">
        <v>41660</v>
      </c>
      <c r="CT12" s="1">
        <v>1</v>
      </c>
      <c r="CU12" s="1">
        <v>81</v>
      </c>
      <c r="CV12" s="1"/>
      <c r="CW12" s="1"/>
      <c r="CX12" s="1"/>
      <c r="CY12" s="1">
        <v>0</v>
      </c>
      <c r="CZ12" s="1" t="s">
        <v>3</v>
      </c>
      <c r="DA12" s="1" t="s">
        <v>3</v>
      </c>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v>0</v>
      </c>
    </row>
    <row r="15" spans="1:133" ht="13" x14ac:dyDescent="0.3">
      <c r="A15" s="1">
        <v>15</v>
      </c>
      <c r="B15" s="1">
        <v>1</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row>
    <row r="18" spans="1:255" ht="13" x14ac:dyDescent="0.3">
      <c r="A18" s="5">
        <v>52</v>
      </c>
      <c r="B18" s="5">
        <f t="shared" ref="B18:G18" si="0">B1461</f>
        <v>1500</v>
      </c>
      <c r="C18" s="5">
        <f t="shared" si="0"/>
        <v>1</v>
      </c>
      <c r="D18" s="5">
        <f t="shared" si="0"/>
        <v>12</v>
      </c>
      <c r="E18" s="5">
        <f t="shared" si="0"/>
        <v>0</v>
      </c>
      <c r="F18" s="5" t="str">
        <f t="shared" si="0"/>
        <v>02-01-03</v>
      </c>
      <c r="G18" s="5" t="str">
        <f t="shared" si="0"/>
        <v>02-01-03 ЭОМ_27.07.26</v>
      </c>
      <c r="H18" s="5"/>
      <c r="I18" s="5"/>
      <c r="J18" s="5"/>
      <c r="K18" s="5"/>
      <c r="L18" s="5"/>
      <c r="M18" s="5"/>
      <c r="N18" s="5"/>
      <c r="O18" s="5">
        <f t="shared" ref="O18:AT18" si="1">O1461</f>
        <v>5335739.82</v>
      </c>
      <c r="P18" s="5">
        <f t="shared" si="1"/>
        <v>5030938.95</v>
      </c>
      <c r="Q18" s="5">
        <f t="shared" si="1"/>
        <v>34810</v>
      </c>
      <c r="R18" s="5">
        <f t="shared" si="1"/>
        <v>5993.71</v>
      </c>
      <c r="S18" s="5">
        <f t="shared" si="1"/>
        <v>269990.87</v>
      </c>
      <c r="T18" s="5">
        <f t="shared" si="1"/>
        <v>0</v>
      </c>
      <c r="U18" s="5">
        <f t="shared" si="1"/>
        <v>23259.424665071991</v>
      </c>
      <c r="V18" s="5">
        <f t="shared" si="1"/>
        <v>0</v>
      </c>
      <c r="W18" s="5">
        <f t="shared" si="1"/>
        <v>0</v>
      </c>
      <c r="X18" s="5">
        <f t="shared" si="1"/>
        <v>261218.14</v>
      </c>
      <c r="Y18" s="5">
        <f t="shared" si="1"/>
        <v>137527.76</v>
      </c>
      <c r="Z18" s="5">
        <f t="shared" si="1"/>
        <v>0</v>
      </c>
      <c r="AA18" s="5">
        <f t="shared" si="1"/>
        <v>0</v>
      </c>
      <c r="AB18" s="5">
        <f t="shared" si="1"/>
        <v>0</v>
      </c>
      <c r="AC18" s="5">
        <f t="shared" si="1"/>
        <v>0</v>
      </c>
      <c r="AD18" s="5">
        <f t="shared" si="1"/>
        <v>0</v>
      </c>
      <c r="AE18" s="5">
        <f t="shared" si="1"/>
        <v>0</v>
      </c>
      <c r="AF18" s="5">
        <f t="shared" si="1"/>
        <v>0</v>
      </c>
      <c r="AG18" s="5">
        <f t="shared" si="1"/>
        <v>0</v>
      </c>
      <c r="AH18" s="5">
        <f t="shared" si="1"/>
        <v>0</v>
      </c>
      <c r="AI18" s="5">
        <f t="shared" si="1"/>
        <v>0</v>
      </c>
      <c r="AJ18" s="5">
        <f t="shared" si="1"/>
        <v>0</v>
      </c>
      <c r="AK18" s="5">
        <f t="shared" si="1"/>
        <v>0</v>
      </c>
      <c r="AL18" s="5">
        <f t="shared" si="1"/>
        <v>0</v>
      </c>
      <c r="AM18" s="5">
        <f t="shared" si="1"/>
        <v>0</v>
      </c>
      <c r="AN18" s="5">
        <f t="shared" si="1"/>
        <v>0</v>
      </c>
      <c r="AO18" s="5">
        <f t="shared" si="1"/>
        <v>0</v>
      </c>
      <c r="AP18" s="5">
        <f t="shared" si="1"/>
        <v>1096069.3899999999</v>
      </c>
      <c r="AQ18" s="5">
        <f t="shared" si="1"/>
        <v>0</v>
      </c>
      <c r="AR18" s="5">
        <f t="shared" si="1"/>
        <v>5734485.7199999997</v>
      </c>
      <c r="AS18" s="5">
        <f t="shared" si="1"/>
        <v>261162.67</v>
      </c>
      <c r="AT18" s="5">
        <f t="shared" si="1"/>
        <v>4377253.66</v>
      </c>
      <c r="AU18" s="5">
        <f t="shared" ref="AU18:BZ18" si="2">AU1461</f>
        <v>0</v>
      </c>
      <c r="AV18" s="5">
        <f t="shared" si="2"/>
        <v>5030938.95</v>
      </c>
      <c r="AW18" s="5">
        <f t="shared" si="2"/>
        <v>3934869.56</v>
      </c>
      <c r="AX18" s="5">
        <f t="shared" si="2"/>
        <v>0</v>
      </c>
      <c r="AY18" s="5">
        <f t="shared" si="2"/>
        <v>3934869.56</v>
      </c>
      <c r="AZ18" s="5">
        <f t="shared" si="2"/>
        <v>1096069.3899999999</v>
      </c>
      <c r="BA18" s="5">
        <f t="shared" si="2"/>
        <v>0</v>
      </c>
      <c r="BB18" s="5">
        <f t="shared" si="2"/>
        <v>0</v>
      </c>
      <c r="BC18" s="5">
        <f t="shared" si="2"/>
        <v>0</v>
      </c>
      <c r="BD18" s="5">
        <f t="shared" si="2"/>
        <v>0</v>
      </c>
      <c r="BE18" s="5">
        <f t="shared" si="2"/>
        <v>0</v>
      </c>
      <c r="BF18" s="5">
        <f t="shared" si="2"/>
        <v>0</v>
      </c>
      <c r="BG18" s="5">
        <f t="shared" si="2"/>
        <v>0</v>
      </c>
      <c r="BH18" s="5">
        <f t="shared" si="2"/>
        <v>0</v>
      </c>
      <c r="BI18" s="5">
        <f t="shared" si="2"/>
        <v>0</v>
      </c>
      <c r="BJ18" s="5">
        <f t="shared" si="2"/>
        <v>0</v>
      </c>
      <c r="BK18" s="5">
        <f t="shared" si="2"/>
        <v>0</v>
      </c>
      <c r="BL18" s="5">
        <f t="shared" si="2"/>
        <v>0</v>
      </c>
      <c r="BM18" s="5">
        <f t="shared" si="2"/>
        <v>0</v>
      </c>
      <c r="BN18" s="5">
        <f t="shared" si="2"/>
        <v>0</v>
      </c>
      <c r="BO18" s="5">
        <f t="shared" si="2"/>
        <v>0</v>
      </c>
      <c r="BP18" s="5">
        <f t="shared" si="2"/>
        <v>0</v>
      </c>
      <c r="BQ18" s="5">
        <f t="shared" si="2"/>
        <v>0</v>
      </c>
      <c r="BR18" s="5">
        <f t="shared" si="2"/>
        <v>0</v>
      </c>
      <c r="BS18" s="5">
        <f t="shared" si="2"/>
        <v>0</v>
      </c>
      <c r="BT18" s="5">
        <f t="shared" si="2"/>
        <v>0</v>
      </c>
      <c r="BU18" s="5">
        <f t="shared" si="2"/>
        <v>0</v>
      </c>
      <c r="BV18" s="5">
        <f t="shared" si="2"/>
        <v>0</v>
      </c>
      <c r="BW18" s="5">
        <f t="shared" si="2"/>
        <v>0</v>
      </c>
      <c r="BX18" s="5">
        <f t="shared" si="2"/>
        <v>0</v>
      </c>
      <c r="BY18" s="5">
        <f t="shared" si="2"/>
        <v>0</v>
      </c>
      <c r="BZ18" s="5">
        <f t="shared" si="2"/>
        <v>0</v>
      </c>
      <c r="CA18" s="5">
        <f t="shared" ref="CA18:DF18" si="3">CA1461</f>
        <v>0</v>
      </c>
      <c r="CB18" s="5">
        <f t="shared" si="3"/>
        <v>0</v>
      </c>
      <c r="CC18" s="5">
        <f t="shared" si="3"/>
        <v>0</v>
      </c>
      <c r="CD18" s="5">
        <f t="shared" si="3"/>
        <v>0</v>
      </c>
      <c r="CE18" s="5">
        <f t="shared" si="3"/>
        <v>0</v>
      </c>
      <c r="CF18" s="5">
        <f t="shared" si="3"/>
        <v>0</v>
      </c>
      <c r="CG18" s="5">
        <f t="shared" si="3"/>
        <v>0</v>
      </c>
      <c r="CH18" s="5">
        <f t="shared" si="3"/>
        <v>0</v>
      </c>
      <c r="CI18" s="5">
        <f t="shared" si="3"/>
        <v>0</v>
      </c>
      <c r="CJ18" s="5">
        <f t="shared" si="3"/>
        <v>0</v>
      </c>
      <c r="CK18" s="5">
        <f t="shared" si="3"/>
        <v>0</v>
      </c>
      <c r="CL18" s="5">
        <f t="shared" si="3"/>
        <v>0</v>
      </c>
      <c r="CM18" s="5">
        <f t="shared" si="3"/>
        <v>0</v>
      </c>
      <c r="CN18" s="5">
        <f t="shared" si="3"/>
        <v>0</v>
      </c>
      <c r="CO18" s="5">
        <f t="shared" si="3"/>
        <v>0</v>
      </c>
      <c r="CP18" s="5">
        <f t="shared" si="3"/>
        <v>0</v>
      </c>
      <c r="CQ18" s="5">
        <f t="shared" si="3"/>
        <v>0</v>
      </c>
      <c r="CR18" s="5">
        <f t="shared" si="3"/>
        <v>0</v>
      </c>
      <c r="CS18" s="5">
        <f t="shared" si="3"/>
        <v>0</v>
      </c>
      <c r="CT18" s="5">
        <f t="shared" si="3"/>
        <v>0</v>
      </c>
      <c r="CU18" s="5">
        <f t="shared" si="3"/>
        <v>0</v>
      </c>
      <c r="CV18" s="5">
        <f t="shared" si="3"/>
        <v>0</v>
      </c>
      <c r="CW18" s="5">
        <f t="shared" si="3"/>
        <v>0</v>
      </c>
      <c r="CX18" s="5">
        <f t="shared" si="3"/>
        <v>0</v>
      </c>
      <c r="CY18" s="5">
        <f t="shared" si="3"/>
        <v>0</v>
      </c>
      <c r="CZ18" s="5">
        <f t="shared" si="3"/>
        <v>0</v>
      </c>
      <c r="DA18" s="5">
        <f t="shared" si="3"/>
        <v>0</v>
      </c>
      <c r="DB18" s="5">
        <f t="shared" si="3"/>
        <v>0</v>
      </c>
      <c r="DC18" s="5">
        <f t="shared" si="3"/>
        <v>0</v>
      </c>
      <c r="DD18" s="5">
        <f t="shared" si="3"/>
        <v>0</v>
      </c>
      <c r="DE18" s="5">
        <f t="shared" si="3"/>
        <v>0</v>
      </c>
      <c r="DF18" s="5">
        <f t="shared" si="3"/>
        <v>0</v>
      </c>
      <c r="DG18" s="6">
        <f t="shared" ref="DG18:EL18" si="4">DG1461</f>
        <v>56189108.82</v>
      </c>
      <c r="DH18" s="6">
        <f t="shared" si="4"/>
        <v>40329645.649999999</v>
      </c>
      <c r="DI18" s="6">
        <f t="shared" si="4"/>
        <v>645477.66</v>
      </c>
      <c r="DJ18" s="6">
        <f t="shared" si="4"/>
        <v>337745.55</v>
      </c>
      <c r="DK18" s="6">
        <f t="shared" si="4"/>
        <v>15213985.51</v>
      </c>
      <c r="DL18" s="6">
        <f t="shared" si="4"/>
        <v>0</v>
      </c>
      <c r="DM18" s="6">
        <f t="shared" si="4"/>
        <v>23259.424665071991</v>
      </c>
      <c r="DN18" s="6">
        <f t="shared" si="4"/>
        <v>0</v>
      </c>
      <c r="DO18" s="6">
        <f t="shared" si="4"/>
        <v>0</v>
      </c>
      <c r="DP18" s="6">
        <f t="shared" si="4"/>
        <v>14719641.58</v>
      </c>
      <c r="DQ18" s="6">
        <f t="shared" si="4"/>
        <v>7749691.21</v>
      </c>
      <c r="DR18" s="6">
        <f t="shared" si="4"/>
        <v>0</v>
      </c>
      <c r="DS18" s="6">
        <f t="shared" si="4"/>
        <v>0</v>
      </c>
      <c r="DT18" s="6">
        <f t="shared" si="4"/>
        <v>0</v>
      </c>
      <c r="DU18" s="6">
        <f t="shared" si="4"/>
        <v>0</v>
      </c>
      <c r="DV18" s="6">
        <f t="shared" si="4"/>
        <v>0</v>
      </c>
      <c r="DW18" s="6">
        <f t="shared" si="4"/>
        <v>0</v>
      </c>
      <c r="DX18" s="6">
        <f t="shared" si="4"/>
        <v>0</v>
      </c>
      <c r="DY18" s="6">
        <f t="shared" si="4"/>
        <v>0</v>
      </c>
      <c r="DZ18" s="6">
        <f t="shared" si="4"/>
        <v>0</v>
      </c>
      <c r="EA18" s="6">
        <f t="shared" si="4"/>
        <v>0</v>
      </c>
      <c r="EB18" s="6">
        <f t="shared" si="4"/>
        <v>0</v>
      </c>
      <c r="EC18" s="6">
        <f t="shared" si="4"/>
        <v>0</v>
      </c>
      <c r="ED18" s="6">
        <f t="shared" si="4"/>
        <v>0</v>
      </c>
      <c r="EE18" s="6">
        <f t="shared" si="4"/>
        <v>0</v>
      </c>
      <c r="EF18" s="6">
        <f t="shared" si="4"/>
        <v>0</v>
      </c>
      <c r="EG18" s="6">
        <f t="shared" si="4"/>
        <v>0</v>
      </c>
      <c r="EH18" s="6">
        <f t="shared" si="4"/>
        <v>8265338.9400000004</v>
      </c>
      <c r="EI18" s="6">
        <f t="shared" si="4"/>
        <v>0</v>
      </c>
      <c r="EJ18" s="6">
        <f t="shared" si="4"/>
        <v>78658441.609999999</v>
      </c>
      <c r="EK18" s="6">
        <f t="shared" si="4"/>
        <v>14439082.48</v>
      </c>
      <c r="EL18" s="6">
        <f t="shared" si="4"/>
        <v>55954020.189999998</v>
      </c>
      <c r="EM18" s="6">
        <f t="shared" ref="EM18:FR18" si="5">EM1461</f>
        <v>0</v>
      </c>
      <c r="EN18" s="6">
        <f t="shared" si="5"/>
        <v>40329645.649999999</v>
      </c>
      <c r="EO18" s="6">
        <f t="shared" si="5"/>
        <v>32064306.710000001</v>
      </c>
      <c r="EP18" s="6">
        <f t="shared" si="5"/>
        <v>0</v>
      </c>
      <c r="EQ18" s="6">
        <f t="shared" si="5"/>
        <v>32064306.710000001</v>
      </c>
      <c r="ER18" s="6">
        <f t="shared" si="5"/>
        <v>8265338.9400000004</v>
      </c>
      <c r="ES18" s="6">
        <f t="shared" si="5"/>
        <v>0</v>
      </c>
      <c r="ET18" s="6">
        <f t="shared" si="5"/>
        <v>0</v>
      </c>
      <c r="EU18" s="6">
        <f t="shared" si="5"/>
        <v>0</v>
      </c>
      <c r="EV18" s="6">
        <f t="shared" si="5"/>
        <v>0</v>
      </c>
      <c r="EW18" s="6">
        <f t="shared" si="5"/>
        <v>0</v>
      </c>
      <c r="EX18" s="6">
        <f t="shared" si="5"/>
        <v>0</v>
      </c>
      <c r="EY18" s="6">
        <f t="shared" si="5"/>
        <v>0</v>
      </c>
      <c r="EZ18" s="6">
        <f t="shared" si="5"/>
        <v>0</v>
      </c>
      <c r="FA18" s="6">
        <f t="shared" si="5"/>
        <v>0</v>
      </c>
      <c r="FB18" s="6">
        <f t="shared" si="5"/>
        <v>0</v>
      </c>
      <c r="FC18" s="6">
        <f t="shared" si="5"/>
        <v>0</v>
      </c>
      <c r="FD18" s="6">
        <f t="shared" si="5"/>
        <v>0</v>
      </c>
      <c r="FE18" s="6">
        <f t="shared" si="5"/>
        <v>0</v>
      </c>
      <c r="FF18" s="6">
        <f t="shared" si="5"/>
        <v>0</v>
      </c>
      <c r="FG18" s="6">
        <f t="shared" si="5"/>
        <v>0</v>
      </c>
      <c r="FH18" s="6">
        <f t="shared" si="5"/>
        <v>0</v>
      </c>
      <c r="FI18" s="6">
        <f t="shared" si="5"/>
        <v>0</v>
      </c>
      <c r="FJ18" s="6">
        <f t="shared" si="5"/>
        <v>0</v>
      </c>
      <c r="FK18" s="6">
        <f t="shared" si="5"/>
        <v>0</v>
      </c>
      <c r="FL18" s="6">
        <f t="shared" si="5"/>
        <v>0</v>
      </c>
      <c r="FM18" s="6">
        <f t="shared" si="5"/>
        <v>0</v>
      </c>
      <c r="FN18" s="6">
        <f t="shared" si="5"/>
        <v>0</v>
      </c>
      <c r="FO18" s="6">
        <f t="shared" si="5"/>
        <v>0</v>
      </c>
      <c r="FP18" s="6">
        <f t="shared" si="5"/>
        <v>0</v>
      </c>
      <c r="FQ18" s="6">
        <f t="shared" si="5"/>
        <v>0</v>
      </c>
      <c r="FR18" s="6">
        <f t="shared" si="5"/>
        <v>0</v>
      </c>
      <c r="FS18" s="6">
        <f t="shared" ref="FS18:GX18" si="6">FS1461</f>
        <v>0</v>
      </c>
      <c r="FT18" s="6">
        <f t="shared" si="6"/>
        <v>0</v>
      </c>
      <c r="FU18" s="6">
        <f t="shared" si="6"/>
        <v>0</v>
      </c>
      <c r="FV18" s="6">
        <f t="shared" si="6"/>
        <v>0</v>
      </c>
      <c r="FW18" s="6">
        <f t="shared" si="6"/>
        <v>0</v>
      </c>
      <c r="FX18" s="6">
        <f t="shared" si="6"/>
        <v>0</v>
      </c>
      <c r="FY18" s="6">
        <f t="shared" si="6"/>
        <v>0</v>
      </c>
      <c r="FZ18" s="6">
        <f t="shared" si="6"/>
        <v>0</v>
      </c>
      <c r="GA18" s="6">
        <f t="shared" si="6"/>
        <v>0</v>
      </c>
      <c r="GB18" s="6">
        <f t="shared" si="6"/>
        <v>0</v>
      </c>
      <c r="GC18" s="6">
        <f t="shared" si="6"/>
        <v>0</v>
      </c>
      <c r="GD18" s="6">
        <f t="shared" si="6"/>
        <v>0</v>
      </c>
      <c r="GE18" s="6">
        <f t="shared" si="6"/>
        <v>0</v>
      </c>
      <c r="GF18" s="6">
        <f t="shared" si="6"/>
        <v>0</v>
      </c>
      <c r="GG18" s="6">
        <f t="shared" si="6"/>
        <v>0</v>
      </c>
      <c r="GH18" s="6">
        <f t="shared" si="6"/>
        <v>0</v>
      </c>
      <c r="GI18" s="6">
        <f t="shared" si="6"/>
        <v>0</v>
      </c>
      <c r="GJ18" s="6">
        <f t="shared" si="6"/>
        <v>0</v>
      </c>
      <c r="GK18" s="6">
        <f t="shared" si="6"/>
        <v>0</v>
      </c>
      <c r="GL18" s="6">
        <f t="shared" si="6"/>
        <v>0</v>
      </c>
      <c r="GM18" s="6">
        <f t="shared" si="6"/>
        <v>0</v>
      </c>
      <c r="GN18" s="6">
        <f t="shared" si="6"/>
        <v>0</v>
      </c>
      <c r="GO18" s="6">
        <f t="shared" si="6"/>
        <v>0</v>
      </c>
      <c r="GP18" s="6">
        <f t="shared" si="6"/>
        <v>0</v>
      </c>
      <c r="GQ18" s="6">
        <f t="shared" si="6"/>
        <v>0</v>
      </c>
      <c r="GR18" s="6">
        <f t="shared" si="6"/>
        <v>0</v>
      </c>
      <c r="GS18" s="6">
        <f t="shared" si="6"/>
        <v>0</v>
      </c>
      <c r="GT18" s="6">
        <f t="shared" si="6"/>
        <v>0</v>
      </c>
      <c r="GU18" s="6">
        <f t="shared" si="6"/>
        <v>0</v>
      </c>
      <c r="GV18" s="6">
        <f t="shared" si="6"/>
        <v>0</v>
      </c>
      <c r="GW18" s="6">
        <f t="shared" si="6"/>
        <v>0</v>
      </c>
      <c r="GX18" s="6">
        <f t="shared" si="6"/>
        <v>0</v>
      </c>
    </row>
    <row r="20" spans="1:255" ht="13" x14ac:dyDescent="0.3">
      <c r="A20" s="1">
        <v>3</v>
      </c>
      <c r="B20" s="1">
        <v>1</v>
      </c>
      <c r="C20" s="1"/>
      <c r="D20" s="1">
        <f>ROW(A1431)</f>
        <v>1431</v>
      </c>
      <c r="E20" s="1"/>
      <c r="F20" s="1" t="s">
        <v>5</v>
      </c>
      <c r="G20" s="1" t="s">
        <v>20</v>
      </c>
      <c r="H20" s="1" t="s">
        <v>3</v>
      </c>
      <c r="I20" s="1">
        <v>0</v>
      </c>
      <c r="J20" s="1" t="s">
        <v>7</v>
      </c>
      <c r="K20" s="1">
        <v>-1</v>
      </c>
      <c r="L20" s="1" t="s">
        <v>5</v>
      </c>
      <c r="M20" s="1" t="s">
        <v>3</v>
      </c>
      <c r="N20" s="1"/>
      <c r="O20" s="1"/>
      <c r="P20" s="1"/>
      <c r="Q20" s="1"/>
      <c r="R20" s="1"/>
      <c r="S20" s="1">
        <v>0</v>
      </c>
      <c r="T20" s="1">
        <v>0</v>
      </c>
      <c r="U20" s="1" t="s">
        <v>3</v>
      </c>
      <c r="V20" s="1">
        <v>2</v>
      </c>
      <c r="W20" s="1"/>
      <c r="X20" s="1"/>
      <c r="Y20" s="1"/>
      <c r="Z20" s="1"/>
      <c r="AA20" s="1"/>
      <c r="AB20" s="1" t="s">
        <v>21</v>
      </c>
      <c r="AC20" s="1" t="s">
        <v>3</v>
      </c>
      <c r="AD20" s="1" t="s">
        <v>10</v>
      </c>
      <c r="AE20" s="1" t="s">
        <v>11</v>
      </c>
      <c r="AF20" s="1" t="s">
        <v>3</v>
      </c>
      <c r="AG20" s="1" t="s">
        <v>3</v>
      </c>
      <c r="AH20" s="1"/>
      <c r="AI20" s="1"/>
      <c r="AJ20" s="1"/>
      <c r="AK20" s="1"/>
      <c r="AL20" s="1"/>
      <c r="AM20" s="1"/>
      <c r="AN20" s="1"/>
      <c r="AO20" s="1"/>
      <c r="AP20" s="1" t="s">
        <v>3</v>
      </c>
      <c r="AQ20" s="1" t="s">
        <v>3</v>
      </c>
      <c r="AR20" s="1" t="s">
        <v>3</v>
      </c>
      <c r="AS20" s="1"/>
      <c r="AT20" s="1"/>
      <c r="AU20" s="1"/>
      <c r="AV20" s="1"/>
      <c r="AW20" s="1"/>
      <c r="AX20" s="1"/>
      <c r="AY20" s="1"/>
      <c r="AZ20" s="1" t="s">
        <v>3</v>
      </c>
      <c r="BA20" s="1"/>
      <c r="BB20" s="1" t="s">
        <v>3</v>
      </c>
      <c r="BC20" s="1" t="s">
        <v>22</v>
      </c>
      <c r="BD20" s="1" t="s">
        <v>23</v>
      </c>
      <c r="BE20" s="1" t="s">
        <v>23</v>
      </c>
      <c r="BF20" s="1" t="s">
        <v>23</v>
      </c>
      <c r="BG20" s="1" t="s">
        <v>3</v>
      </c>
      <c r="BH20" s="1" t="s">
        <v>23</v>
      </c>
      <c r="BI20" s="1" t="s">
        <v>23</v>
      </c>
      <c r="BJ20" s="1" t="s">
        <v>3</v>
      </c>
      <c r="BK20" s="1" t="s">
        <v>3</v>
      </c>
      <c r="BL20" s="1" t="s">
        <v>3</v>
      </c>
      <c r="BM20" s="1" t="s">
        <v>22</v>
      </c>
      <c r="BN20" s="1" t="s">
        <v>23</v>
      </c>
      <c r="BO20" s="1" t="s">
        <v>2489</v>
      </c>
      <c r="BP20" s="1" t="s">
        <v>24</v>
      </c>
      <c r="BQ20" s="1"/>
      <c r="BR20" s="1"/>
      <c r="BS20" s="1"/>
      <c r="BT20" s="1"/>
      <c r="BU20" s="1"/>
      <c r="BV20" s="1"/>
      <c r="BW20" s="1"/>
      <c r="BX20" s="1">
        <v>0</v>
      </c>
      <c r="BY20" s="1"/>
      <c r="BZ20" s="1"/>
      <c r="CA20" s="1"/>
      <c r="CB20" s="1"/>
      <c r="CC20" s="1"/>
      <c r="CD20" s="1"/>
      <c r="CE20" s="1"/>
      <c r="CF20" s="1">
        <v>0</v>
      </c>
      <c r="CG20" s="1">
        <v>0</v>
      </c>
      <c r="CH20" s="1"/>
      <c r="CI20" s="1" t="s">
        <v>3</v>
      </c>
      <c r="CJ20" s="1" t="s">
        <v>3</v>
      </c>
      <c r="CK20" t="s">
        <v>3</v>
      </c>
      <c r="CL20" t="s">
        <v>3</v>
      </c>
      <c r="CM20" t="s">
        <v>3</v>
      </c>
      <c r="CN20" t="s">
        <v>3</v>
      </c>
      <c r="CO20" t="s">
        <v>3</v>
      </c>
      <c r="CP20" t="s">
        <v>3</v>
      </c>
      <c r="CQ20" t="s">
        <v>3</v>
      </c>
    </row>
    <row r="22" spans="1:255" ht="13" x14ac:dyDescent="0.3">
      <c r="A22" s="5">
        <v>52</v>
      </c>
      <c r="B22" s="5">
        <f t="shared" ref="B22:G22" si="7">B1431</f>
        <v>1</v>
      </c>
      <c r="C22" s="5">
        <f t="shared" si="7"/>
        <v>3</v>
      </c>
      <c r="D22" s="5">
        <f t="shared" si="7"/>
        <v>20</v>
      </c>
      <c r="E22" s="5">
        <f t="shared" si="7"/>
        <v>0</v>
      </c>
      <c r="F22" s="5" t="str">
        <f t="shared" si="7"/>
        <v>02-01-03</v>
      </c>
      <c r="G22" s="5" t="str">
        <f t="shared" si="7"/>
        <v>Система электроснабжения</v>
      </c>
      <c r="H22" s="5"/>
      <c r="I22" s="5"/>
      <c r="J22" s="5"/>
      <c r="K22" s="5"/>
      <c r="L22" s="5"/>
      <c r="M22" s="5"/>
      <c r="N22" s="5"/>
      <c r="O22" s="5">
        <f t="shared" ref="O22:AT22" si="8">O1431</f>
        <v>5335739.82</v>
      </c>
      <c r="P22" s="5">
        <f t="shared" si="8"/>
        <v>5030938.95</v>
      </c>
      <c r="Q22" s="5">
        <f t="shared" si="8"/>
        <v>34810</v>
      </c>
      <c r="R22" s="5">
        <f t="shared" si="8"/>
        <v>5993.71</v>
      </c>
      <c r="S22" s="5">
        <f t="shared" si="8"/>
        <v>269990.87</v>
      </c>
      <c r="T22" s="5">
        <f t="shared" si="8"/>
        <v>0</v>
      </c>
      <c r="U22" s="5">
        <f t="shared" si="8"/>
        <v>23259.424665071991</v>
      </c>
      <c r="V22" s="5">
        <f t="shared" si="8"/>
        <v>0</v>
      </c>
      <c r="W22" s="5">
        <f t="shared" si="8"/>
        <v>0</v>
      </c>
      <c r="X22" s="5">
        <f t="shared" si="8"/>
        <v>261218.14</v>
      </c>
      <c r="Y22" s="5">
        <f t="shared" si="8"/>
        <v>137527.76</v>
      </c>
      <c r="Z22" s="5">
        <f t="shared" si="8"/>
        <v>0</v>
      </c>
      <c r="AA22" s="5">
        <f t="shared" si="8"/>
        <v>0</v>
      </c>
      <c r="AB22" s="5">
        <f t="shared" si="8"/>
        <v>0</v>
      </c>
      <c r="AC22" s="5">
        <f t="shared" si="8"/>
        <v>0</v>
      </c>
      <c r="AD22" s="5">
        <f t="shared" si="8"/>
        <v>0</v>
      </c>
      <c r="AE22" s="5">
        <f t="shared" si="8"/>
        <v>0</v>
      </c>
      <c r="AF22" s="5">
        <f t="shared" si="8"/>
        <v>0</v>
      </c>
      <c r="AG22" s="5">
        <f t="shared" si="8"/>
        <v>0</v>
      </c>
      <c r="AH22" s="5">
        <f t="shared" si="8"/>
        <v>0</v>
      </c>
      <c r="AI22" s="5">
        <f t="shared" si="8"/>
        <v>0</v>
      </c>
      <c r="AJ22" s="5">
        <f t="shared" si="8"/>
        <v>0</v>
      </c>
      <c r="AK22" s="5">
        <f t="shared" si="8"/>
        <v>0</v>
      </c>
      <c r="AL22" s="5">
        <f t="shared" si="8"/>
        <v>0</v>
      </c>
      <c r="AM22" s="5">
        <f t="shared" si="8"/>
        <v>0</v>
      </c>
      <c r="AN22" s="5">
        <f t="shared" si="8"/>
        <v>0</v>
      </c>
      <c r="AO22" s="5">
        <f t="shared" si="8"/>
        <v>0</v>
      </c>
      <c r="AP22" s="5">
        <f t="shared" si="8"/>
        <v>1096069.3899999999</v>
      </c>
      <c r="AQ22" s="5">
        <f t="shared" si="8"/>
        <v>0</v>
      </c>
      <c r="AR22" s="5">
        <f t="shared" si="8"/>
        <v>5734485.7199999997</v>
      </c>
      <c r="AS22" s="5">
        <f t="shared" si="8"/>
        <v>261162.67</v>
      </c>
      <c r="AT22" s="5">
        <f t="shared" si="8"/>
        <v>4377253.66</v>
      </c>
      <c r="AU22" s="5">
        <f t="shared" ref="AU22:BZ22" si="9">AU1431</f>
        <v>0</v>
      </c>
      <c r="AV22" s="5">
        <f t="shared" si="9"/>
        <v>5030938.95</v>
      </c>
      <c r="AW22" s="5">
        <f t="shared" si="9"/>
        <v>3934869.56</v>
      </c>
      <c r="AX22" s="5">
        <f t="shared" si="9"/>
        <v>0</v>
      </c>
      <c r="AY22" s="5">
        <f t="shared" si="9"/>
        <v>3934869.56</v>
      </c>
      <c r="AZ22" s="5">
        <f t="shared" si="9"/>
        <v>1096069.3899999999</v>
      </c>
      <c r="BA22" s="5">
        <f t="shared" si="9"/>
        <v>0</v>
      </c>
      <c r="BB22" s="5">
        <f t="shared" si="9"/>
        <v>0</v>
      </c>
      <c r="BC22" s="5">
        <f t="shared" si="9"/>
        <v>0</v>
      </c>
      <c r="BD22" s="5">
        <f t="shared" si="9"/>
        <v>0</v>
      </c>
      <c r="BE22" s="5">
        <f t="shared" si="9"/>
        <v>0</v>
      </c>
      <c r="BF22" s="5">
        <f t="shared" si="9"/>
        <v>0</v>
      </c>
      <c r="BG22" s="5">
        <f t="shared" si="9"/>
        <v>0</v>
      </c>
      <c r="BH22" s="5">
        <f t="shared" si="9"/>
        <v>0</v>
      </c>
      <c r="BI22" s="5">
        <f t="shared" si="9"/>
        <v>0</v>
      </c>
      <c r="BJ22" s="5">
        <f t="shared" si="9"/>
        <v>0</v>
      </c>
      <c r="BK22" s="5">
        <f t="shared" si="9"/>
        <v>0</v>
      </c>
      <c r="BL22" s="5">
        <f t="shared" si="9"/>
        <v>0</v>
      </c>
      <c r="BM22" s="5">
        <f t="shared" si="9"/>
        <v>0</v>
      </c>
      <c r="BN22" s="5">
        <f t="shared" si="9"/>
        <v>0</v>
      </c>
      <c r="BO22" s="5">
        <f t="shared" si="9"/>
        <v>0</v>
      </c>
      <c r="BP22" s="5">
        <f t="shared" si="9"/>
        <v>0</v>
      </c>
      <c r="BQ22" s="5">
        <f t="shared" si="9"/>
        <v>0</v>
      </c>
      <c r="BR22" s="5">
        <f t="shared" si="9"/>
        <v>0</v>
      </c>
      <c r="BS22" s="5">
        <f t="shared" si="9"/>
        <v>0</v>
      </c>
      <c r="BT22" s="5">
        <f t="shared" si="9"/>
        <v>0</v>
      </c>
      <c r="BU22" s="5">
        <f t="shared" si="9"/>
        <v>0</v>
      </c>
      <c r="BV22" s="5">
        <f t="shared" si="9"/>
        <v>0</v>
      </c>
      <c r="BW22" s="5">
        <f t="shared" si="9"/>
        <v>0</v>
      </c>
      <c r="BX22" s="5">
        <f t="shared" si="9"/>
        <v>0</v>
      </c>
      <c r="BY22" s="5">
        <f t="shared" si="9"/>
        <v>0</v>
      </c>
      <c r="BZ22" s="5">
        <f t="shared" si="9"/>
        <v>0</v>
      </c>
      <c r="CA22" s="5">
        <f t="shared" ref="CA22:DF22" si="10">CA1431</f>
        <v>0</v>
      </c>
      <c r="CB22" s="5">
        <f t="shared" si="10"/>
        <v>0</v>
      </c>
      <c r="CC22" s="5">
        <f t="shared" si="10"/>
        <v>0</v>
      </c>
      <c r="CD22" s="5">
        <f t="shared" si="10"/>
        <v>0</v>
      </c>
      <c r="CE22" s="5">
        <f t="shared" si="10"/>
        <v>0</v>
      </c>
      <c r="CF22" s="5">
        <f t="shared" si="10"/>
        <v>0</v>
      </c>
      <c r="CG22" s="5">
        <f t="shared" si="10"/>
        <v>0</v>
      </c>
      <c r="CH22" s="5">
        <f t="shared" si="10"/>
        <v>0</v>
      </c>
      <c r="CI22" s="5">
        <f t="shared" si="10"/>
        <v>0</v>
      </c>
      <c r="CJ22" s="5">
        <f t="shared" si="10"/>
        <v>0</v>
      </c>
      <c r="CK22" s="5">
        <f t="shared" si="10"/>
        <v>0</v>
      </c>
      <c r="CL22" s="5">
        <f t="shared" si="10"/>
        <v>0</v>
      </c>
      <c r="CM22" s="5">
        <f t="shared" si="10"/>
        <v>0</v>
      </c>
      <c r="CN22" s="5">
        <f t="shared" si="10"/>
        <v>0</v>
      </c>
      <c r="CO22" s="5">
        <f t="shared" si="10"/>
        <v>0</v>
      </c>
      <c r="CP22" s="5">
        <f t="shared" si="10"/>
        <v>0</v>
      </c>
      <c r="CQ22" s="5">
        <f t="shared" si="10"/>
        <v>0</v>
      </c>
      <c r="CR22" s="5">
        <f t="shared" si="10"/>
        <v>0</v>
      </c>
      <c r="CS22" s="5">
        <f t="shared" si="10"/>
        <v>0</v>
      </c>
      <c r="CT22" s="5">
        <f t="shared" si="10"/>
        <v>0</v>
      </c>
      <c r="CU22" s="5">
        <f t="shared" si="10"/>
        <v>0</v>
      </c>
      <c r="CV22" s="5">
        <f t="shared" si="10"/>
        <v>0</v>
      </c>
      <c r="CW22" s="5">
        <f t="shared" si="10"/>
        <v>0</v>
      </c>
      <c r="CX22" s="5">
        <f t="shared" si="10"/>
        <v>0</v>
      </c>
      <c r="CY22" s="5">
        <f t="shared" si="10"/>
        <v>0</v>
      </c>
      <c r="CZ22" s="5">
        <f t="shared" si="10"/>
        <v>0</v>
      </c>
      <c r="DA22" s="5">
        <f t="shared" si="10"/>
        <v>0</v>
      </c>
      <c r="DB22" s="5">
        <f t="shared" si="10"/>
        <v>0</v>
      </c>
      <c r="DC22" s="5">
        <f t="shared" si="10"/>
        <v>0</v>
      </c>
      <c r="DD22" s="5">
        <f t="shared" si="10"/>
        <v>0</v>
      </c>
      <c r="DE22" s="5">
        <f t="shared" si="10"/>
        <v>0</v>
      </c>
      <c r="DF22" s="5">
        <f t="shared" si="10"/>
        <v>0</v>
      </c>
      <c r="DG22" s="6">
        <f t="shared" ref="DG22:EL22" si="11">DG1431</f>
        <v>56189108.82</v>
      </c>
      <c r="DH22" s="6">
        <f t="shared" si="11"/>
        <v>40329645.649999999</v>
      </c>
      <c r="DI22" s="6">
        <f t="shared" si="11"/>
        <v>645477.66</v>
      </c>
      <c r="DJ22" s="6">
        <f t="shared" si="11"/>
        <v>337745.55</v>
      </c>
      <c r="DK22" s="6">
        <f t="shared" si="11"/>
        <v>15213985.51</v>
      </c>
      <c r="DL22" s="6">
        <f t="shared" si="11"/>
        <v>0</v>
      </c>
      <c r="DM22" s="6">
        <f t="shared" si="11"/>
        <v>23259.424665071991</v>
      </c>
      <c r="DN22" s="6">
        <f t="shared" si="11"/>
        <v>0</v>
      </c>
      <c r="DO22" s="6">
        <f t="shared" si="11"/>
        <v>0</v>
      </c>
      <c r="DP22" s="6">
        <f t="shared" si="11"/>
        <v>14719641.58</v>
      </c>
      <c r="DQ22" s="6">
        <f t="shared" si="11"/>
        <v>7749691.21</v>
      </c>
      <c r="DR22" s="6">
        <f t="shared" si="11"/>
        <v>0</v>
      </c>
      <c r="DS22" s="6">
        <f t="shared" si="11"/>
        <v>0</v>
      </c>
      <c r="DT22" s="6">
        <f t="shared" si="11"/>
        <v>0</v>
      </c>
      <c r="DU22" s="6">
        <f t="shared" si="11"/>
        <v>0</v>
      </c>
      <c r="DV22" s="6">
        <f t="shared" si="11"/>
        <v>0</v>
      </c>
      <c r="DW22" s="6">
        <f t="shared" si="11"/>
        <v>0</v>
      </c>
      <c r="DX22" s="6">
        <f t="shared" si="11"/>
        <v>0</v>
      </c>
      <c r="DY22" s="6">
        <f t="shared" si="11"/>
        <v>0</v>
      </c>
      <c r="DZ22" s="6">
        <f t="shared" si="11"/>
        <v>0</v>
      </c>
      <c r="EA22" s="6">
        <f t="shared" si="11"/>
        <v>0</v>
      </c>
      <c r="EB22" s="6">
        <f t="shared" si="11"/>
        <v>0</v>
      </c>
      <c r="EC22" s="6">
        <f t="shared" si="11"/>
        <v>0</v>
      </c>
      <c r="ED22" s="6">
        <f t="shared" si="11"/>
        <v>0</v>
      </c>
      <c r="EE22" s="6">
        <f t="shared" si="11"/>
        <v>0</v>
      </c>
      <c r="EF22" s="6">
        <f t="shared" si="11"/>
        <v>0</v>
      </c>
      <c r="EG22" s="6">
        <f t="shared" si="11"/>
        <v>0</v>
      </c>
      <c r="EH22" s="6">
        <f t="shared" si="11"/>
        <v>8265338.9400000004</v>
      </c>
      <c r="EI22" s="6">
        <f t="shared" si="11"/>
        <v>0</v>
      </c>
      <c r="EJ22" s="6">
        <f t="shared" si="11"/>
        <v>78658441.609999999</v>
      </c>
      <c r="EK22" s="6">
        <f t="shared" si="11"/>
        <v>14439082.48</v>
      </c>
      <c r="EL22" s="6">
        <f t="shared" si="11"/>
        <v>55954020.189999998</v>
      </c>
      <c r="EM22" s="6">
        <f t="shared" ref="EM22:FR22" si="12">EM1431</f>
        <v>0</v>
      </c>
      <c r="EN22" s="6">
        <f t="shared" si="12"/>
        <v>40329645.649999999</v>
      </c>
      <c r="EO22" s="6">
        <f t="shared" si="12"/>
        <v>32064306.710000001</v>
      </c>
      <c r="EP22" s="6">
        <f t="shared" si="12"/>
        <v>0</v>
      </c>
      <c r="EQ22" s="6">
        <f t="shared" si="12"/>
        <v>32064306.710000001</v>
      </c>
      <c r="ER22" s="6">
        <f t="shared" si="12"/>
        <v>8265338.9400000004</v>
      </c>
      <c r="ES22" s="6">
        <f t="shared" si="12"/>
        <v>0</v>
      </c>
      <c r="ET22" s="6">
        <f t="shared" si="12"/>
        <v>0</v>
      </c>
      <c r="EU22" s="6">
        <f t="shared" si="12"/>
        <v>0</v>
      </c>
      <c r="EV22" s="6">
        <f t="shared" si="12"/>
        <v>0</v>
      </c>
      <c r="EW22" s="6">
        <f t="shared" si="12"/>
        <v>0</v>
      </c>
      <c r="EX22" s="6">
        <f t="shared" si="12"/>
        <v>0</v>
      </c>
      <c r="EY22" s="6">
        <f t="shared" si="12"/>
        <v>0</v>
      </c>
      <c r="EZ22" s="6">
        <f t="shared" si="12"/>
        <v>0</v>
      </c>
      <c r="FA22" s="6">
        <f t="shared" si="12"/>
        <v>0</v>
      </c>
      <c r="FB22" s="6">
        <f t="shared" si="12"/>
        <v>0</v>
      </c>
      <c r="FC22" s="6">
        <f t="shared" si="12"/>
        <v>0</v>
      </c>
      <c r="FD22" s="6">
        <f t="shared" si="12"/>
        <v>0</v>
      </c>
      <c r="FE22" s="6">
        <f t="shared" si="12"/>
        <v>0</v>
      </c>
      <c r="FF22" s="6">
        <f t="shared" si="12"/>
        <v>0</v>
      </c>
      <c r="FG22" s="6">
        <f t="shared" si="12"/>
        <v>0</v>
      </c>
      <c r="FH22" s="6">
        <f t="shared" si="12"/>
        <v>0</v>
      </c>
      <c r="FI22" s="6">
        <f t="shared" si="12"/>
        <v>0</v>
      </c>
      <c r="FJ22" s="6">
        <f t="shared" si="12"/>
        <v>0</v>
      </c>
      <c r="FK22" s="6">
        <f t="shared" si="12"/>
        <v>0</v>
      </c>
      <c r="FL22" s="6">
        <f t="shared" si="12"/>
        <v>0</v>
      </c>
      <c r="FM22" s="6">
        <f t="shared" si="12"/>
        <v>0</v>
      </c>
      <c r="FN22" s="6">
        <f t="shared" si="12"/>
        <v>0</v>
      </c>
      <c r="FO22" s="6">
        <f t="shared" si="12"/>
        <v>0</v>
      </c>
      <c r="FP22" s="6">
        <f t="shared" si="12"/>
        <v>0</v>
      </c>
      <c r="FQ22" s="6">
        <f t="shared" si="12"/>
        <v>0</v>
      </c>
      <c r="FR22" s="6">
        <f t="shared" si="12"/>
        <v>0</v>
      </c>
      <c r="FS22" s="6">
        <f t="shared" ref="FS22:GX22" si="13">FS1431</f>
        <v>0</v>
      </c>
      <c r="FT22" s="6">
        <f t="shared" si="13"/>
        <v>0</v>
      </c>
      <c r="FU22" s="6">
        <f t="shared" si="13"/>
        <v>0</v>
      </c>
      <c r="FV22" s="6">
        <f t="shared" si="13"/>
        <v>0</v>
      </c>
      <c r="FW22" s="6">
        <f t="shared" si="13"/>
        <v>0</v>
      </c>
      <c r="FX22" s="6">
        <f t="shared" si="13"/>
        <v>0</v>
      </c>
      <c r="FY22" s="6">
        <f t="shared" si="13"/>
        <v>0</v>
      </c>
      <c r="FZ22" s="6">
        <f t="shared" si="13"/>
        <v>0</v>
      </c>
      <c r="GA22" s="6">
        <f t="shared" si="13"/>
        <v>0</v>
      </c>
      <c r="GB22" s="6">
        <f t="shared" si="13"/>
        <v>0</v>
      </c>
      <c r="GC22" s="6">
        <f t="shared" si="13"/>
        <v>0</v>
      </c>
      <c r="GD22" s="6">
        <f t="shared" si="13"/>
        <v>0</v>
      </c>
      <c r="GE22" s="6">
        <f t="shared" si="13"/>
        <v>0</v>
      </c>
      <c r="GF22" s="6">
        <f t="shared" si="13"/>
        <v>0</v>
      </c>
      <c r="GG22" s="6">
        <f t="shared" si="13"/>
        <v>0</v>
      </c>
      <c r="GH22" s="6">
        <f t="shared" si="13"/>
        <v>0</v>
      </c>
      <c r="GI22" s="6">
        <f t="shared" si="13"/>
        <v>0</v>
      </c>
      <c r="GJ22" s="6">
        <f t="shared" si="13"/>
        <v>0</v>
      </c>
      <c r="GK22" s="6">
        <f t="shared" si="13"/>
        <v>0</v>
      </c>
      <c r="GL22" s="6">
        <f t="shared" si="13"/>
        <v>0</v>
      </c>
      <c r="GM22" s="6">
        <f t="shared" si="13"/>
        <v>0</v>
      </c>
      <c r="GN22" s="6">
        <f t="shared" si="13"/>
        <v>0</v>
      </c>
      <c r="GO22" s="6">
        <f t="shared" si="13"/>
        <v>0</v>
      </c>
      <c r="GP22" s="6">
        <f t="shared" si="13"/>
        <v>0</v>
      </c>
      <c r="GQ22" s="6">
        <f t="shared" si="13"/>
        <v>0</v>
      </c>
      <c r="GR22" s="6">
        <f t="shared" si="13"/>
        <v>0</v>
      </c>
      <c r="GS22" s="6">
        <f t="shared" si="13"/>
        <v>0</v>
      </c>
      <c r="GT22" s="6">
        <f t="shared" si="13"/>
        <v>0</v>
      </c>
      <c r="GU22" s="6">
        <f t="shared" si="13"/>
        <v>0</v>
      </c>
      <c r="GV22" s="6">
        <f t="shared" si="13"/>
        <v>0</v>
      </c>
      <c r="GW22" s="6">
        <f t="shared" si="13"/>
        <v>0</v>
      </c>
      <c r="GX22" s="6">
        <f t="shared" si="13"/>
        <v>0</v>
      </c>
    </row>
    <row r="24" spans="1:255" ht="13" x14ac:dyDescent="0.3">
      <c r="A24" s="1">
        <v>4</v>
      </c>
      <c r="B24" s="1">
        <v>1</v>
      </c>
      <c r="C24" s="1"/>
      <c r="D24" s="1">
        <f>ROW(A93)</f>
        <v>93</v>
      </c>
      <c r="E24" s="1"/>
      <c r="F24" s="1" t="s">
        <v>25</v>
      </c>
      <c r="G24" s="1" t="s">
        <v>26</v>
      </c>
      <c r="H24" s="1" t="s">
        <v>3</v>
      </c>
      <c r="I24" s="1">
        <v>0</v>
      </c>
      <c r="J24" s="1"/>
      <c r="K24" s="1">
        <v>-1</v>
      </c>
      <c r="L24" s="1"/>
      <c r="M24" s="1" t="s">
        <v>3</v>
      </c>
      <c r="N24" s="1"/>
      <c r="O24" s="1"/>
      <c r="P24" s="1"/>
      <c r="Q24" s="1"/>
      <c r="R24" s="1"/>
      <c r="S24" s="1">
        <v>0</v>
      </c>
      <c r="T24" s="1">
        <v>0</v>
      </c>
      <c r="U24" s="1" t="s">
        <v>3</v>
      </c>
      <c r="V24" s="1">
        <v>2</v>
      </c>
      <c r="W24" s="1"/>
      <c r="X24" s="1"/>
      <c r="Y24" s="1"/>
      <c r="Z24" s="1"/>
      <c r="AA24" s="1"/>
      <c r="AB24" s="1" t="s">
        <v>3</v>
      </c>
      <c r="AC24" s="1" t="s">
        <v>3</v>
      </c>
      <c r="AD24" s="1" t="s">
        <v>3</v>
      </c>
      <c r="AE24" s="1" t="s">
        <v>3</v>
      </c>
      <c r="AF24" s="1" t="s">
        <v>3</v>
      </c>
      <c r="AG24" s="1" t="s">
        <v>3</v>
      </c>
      <c r="AH24" s="1"/>
      <c r="AI24" s="1"/>
      <c r="AJ24" s="1"/>
      <c r="AK24" s="1"/>
      <c r="AL24" s="1"/>
      <c r="AM24" s="1"/>
      <c r="AN24" s="1"/>
      <c r="AO24" s="1"/>
      <c r="AP24" s="1" t="s">
        <v>3</v>
      </c>
      <c r="AQ24" s="1" t="s">
        <v>3</v>
      </c>
      <c r="AR24" s="1" t="s">
        <v>3</v>
      </c>
      <c r="AS24" s="1"/>
      <c r="AT24" s="1"/>
      <c r="AU24" s="1"/>
      <c r="AV24" s="1"/>
      <c r="AW24" s="1"/>
      <c r="AX24" s="1"/>
      <c r="AY24" s="1"/>
      <c r="AZ24" s="1" t="s">
        <v>3</v>
      </c>
      <c r="BA24" s="1"/>
      <c r="BB24" s="1" t="s">
        <v>3</v>
      </c>
      <c r="BC24" s="1" t="s">
        <v>22</v>
      </c>
      <c r="BD24" s="1" t="s">
        <v>23</v>
      </c>
      <c r="BE24" s="1" t="s">
        <v>23</v>
      </c>
      <c r="BF24" s="1" t="s">
        <v>23</v>
      </c>
      <c r="BG24" s="1" t="s">
        <v>3</v>
      </c>
      <c r="BH24" s="1" t="s">
        <v>23</v>
      </c>
      <c r="BI24" s="1" t="s">
        <v>23</v>
      </c>
      <c r="BJ24" s="1" t="s">
        <v>3</v>
      </c>
      <c r="BK24" s="1" t="s">
        <v>3</v>
      </c>
      <c r="BL24" s="1" t="s">
        <v>3</v>
      </c>
      <c r="BM24" s="1" t="s">
        <v>22</v>
      </c>
      <c r="BN24" s="1" t="s">
        <v>23</v>
      </c>
      <c r="BO24" s="1" t="s">
        <v>2489</v>
      </c>
      <c r="BP24" s="1" t="s">
        <v>24</v>
      </c>
      <c r="BQ24" s="1"/>
      <c r="BR24" s="1"/>
      <c r="BS24" s="1"/>
      <c r="BT24" s="1"/>
      <c r="BU24" s="1"/>
      <c r="BV24" s="1"/>
      <c r="BW24" s="1"/>
      <c r="BX24" s="1">
        <v>0</v>
      </c>
      <c r="BY24" s="1"/>
      <c r="BZ24" s="1"/>
      <c r="CA24" s="1"/>
      <c r="CB24" s="1"/>
      <c r="CC24" s="1"/>
      <c r="CD24" s="1"/>
      <c r="CE24" s="1"/>
      <c r="CF24" s="1"/>
      <c r="CG24" s="1"/>
      <c r="CH24" s="1"/>
      <c r="CI24" s="1"/>
      <c r="CJ24" s="1">
        <v>0</v>
      </c>
    </row>
    <row r="26" spans="1:255" ht="13" x14ac:dyDescent="0.3">
      <c r="A26" s="5">
        <v>52</v>
      </c>
      <c r="B26" s="5">
        <f t="shared" ref="B26:G26" si="14">B93</f>
        <v>1</v>
      </c>
      <c r="C26" s="5">
        <f t="shared" si="14"/>
        <v>4</v>
      </c>
      <c r="D26" s="5">
        <f t="shared" si="14"/>
        <v>24</v>
      </c>
      <c r="E26" s="5">
        <f t="shared" si="14"/>
        <v>0</v>
      </c>
      <c r="F26" s="5" t="str">
        <f t="shared" si="14"/>
        <v>1</v>
      </c>
      <c r="G26" s="5" t="str">
        <f t="shared" si="14"/>
        <v>Демонтажные работы (2024-00375-01-0-ООС2)</v>
      </c>
      <c r="H26" s="5"/>
      <c r="I26" s="5"/>
      <c r="J26" s="5"/>
      <c r="K26" s="5"/>
      <c r="L26" s="5"/>
      <c r="M26" s="5"/>
      <c r="N26" s="5"/>
      <c r="O26" s="5">
        <f t="shared" ref="O26:AT26" si="15">O93</f>
        <v>115163.54</v>
      </c>
      <c r="P26" s="5">
        <f t="shared" si="15"/>
        <v>4.29</v>
      </c>
      <c r="Q26" s="5">
        <f t="shared" si="15"/>
        <v>857.45</v>
      </c>
      <c r="R26" s="5">
        <f t="shared" si="15"/>
        <v>71.34</v>
      </c>
      <c r="S26" s="5">
        <f t="shared" si="15"/>
        <v>114301.8</v>
      </c>
      <c r="T26" s="5">
        <f t="shared" si="15"/>
        <v>0</v>
      </c>
      <c r="U26" s="5">
        <f t="shared" si="15"/>
        <v>10822.647273263994</v>
      </c>
      <c r="V26" s="5">
        <f t="shared" si="15"/>
        <v>0</v>
      </c>
      <c r="W26" s="5">
        <f t="shared" si="15"/>
        <v>0</v>
      </c>
      <c r="X26" s="5">
        <f t="shared" si="15"/>
        <v>104621.31</v>
      </c>
      <c r="Y26" s="5">
        <f t="shared" si="15"/>
        <v>55198.54</v>
      </c>
      <c r="Z26" s="5">
        <f t="shared" si="15"/>
        <v>0</v>
      </c>
      <c r="AA26" s="5">
        <f t="shared" si="15"/>
        <v>0</v>
      </c>
      <c r="AB26" s="5">
        <f t="shared" si="15"/>
        <v>115163.54</v>
      </c>
      <c r="AC26" s="5">
        <f t="shared" si="15"/>
        <v>4.29</v>
      </c>
      <c r="AD26" s="5">
        <f t="shared" si="15"/>
        <v>857.45</v>
      </c>
      <c r="AE26" s="5">
        <f t="shared" si="15"/>
        <v>71.34</v>
      </c>
      <c r="AF26" s="5">
        <f t="shared" si="15"/>
        <v>114301.8</v>
      </c>
      <c r="AG26" s="5">
        <f t="shared" si="15"/>
        <v>0</v>
      </c>
      <c r="AH26" s="5">
        <f t="shared" si="15"/>
        <v>10822.647273263994</v>
      </c>
      <c r="AI26" s="5">
        <f t="shared" si="15"/>
        <v>0</v>
      </c>
      <c r="AJ26" s="5">
        <f t="shared" si="15"/>
        <v>0</v>
      </c>
      <c r="AK26" s="5">
        <f t="shared" si="15"/>
        <v>104621.31</v>
      </c>
      <c r="AL26" s="5">
        <f t="shared" si="15"/>
        <v>55198.54</v>
      </c>
      <c r="AM26" s="5">
        <f t="shared" si="15"/>
        <v>0</v>
      </c>
      <c r="AN26" s="5">
        <f t="shared" si="15"/>
        <v>0</v>
      </c>
      <c r="AO26" s="5">
        <f t="shared" si="15"/>
        <v>0</v>
      </c>
      <c r="AP26" s="5">
        <f t="shared" si="15"/>
        <v>0</v>
      </c>
      <c r="AQ26" s="5">
        <f t="shared" si="15"/>
        <v>0</v>
      </c>
      <c r="AR26" s="5">
        <f t="shared" si="15"/>
        <v>274983.39</v>
      </c>
      <c r="AS26" s="5">
        <f t="shared" si="15"/>
        <v>251500.94</v>
      </c>
      <c r="AT26" s="5">
        <f t="shared" si="15"/>
        <v>23482.45</v>
      </c>
      <c r="AU26" s="5">
        <f t="shared" ref="AU26:BZ26" si="16">AU93</f>
        <v>0</v>
      </c>
      <c r="AV26" s="5">
        <f t="shared" si="16"/>
        <v>4.29</v>
      </c>
      <c r="AW26" s="5">
        <f t="shared" si="16"/>
        <v>4.29</v>
      </c>
      <c r="AX26" s="5">
        <f t="shared" si="16"/>
        <v>0</v>
      </c>
      <c r="AY26" s="5">
        <f t="shared" si="16"/>
        <v>4.29</v>
      </c>
      <c r="AZ26" s="5">
        <f t="shared" si="16"/>
        <v>0</v>
      </c>
      <c r="BA26" s="5">
        <f t="shared" si="16"/>
        <v>0</v>
      </c>
      <c r="BB26" s="5">
        <f t="shared" si="16"/>
        <v>0</v>
      </c>
      <c r="BC26" s="5">
        <f t="shared" si="16"/>
        <v>0</v>
      </c>
      <c r="BD26" s="5">
        <f t="shared" si="16"/>
        <v>0</v>
      </c>
      <c r="BE26" s="5">
        <f t="shared" si="16"/>
        <v>0</v>
      </c>
      <c r="BF26" s="5">
        <f t="shared" si="16"/>
        <v>0</v>
      </c>
      <c r="BG26" s="5">
        <f t="shared" si="16"/>
        <v>0</v>
      </c>
      <c r="BH26" s="5">
        <f t="shared" si="16"/>
        <v>0</v>
      </c>
      <c r="BI26" s="5">
        <f t="shared" si="16"/>
        <v>0</v>
      </c>
      <c r="BJ26" s="5">
        <f t="shared" si="16"/>
        <v>0</v>
      </c>
      <c r="BK26" s="5">
        <f t="shared" si="16"/>
        <v>0</v>
      </c>
      <c r="BL26" s="5">
        <f t="shared" si="16"/>
        <v>0</v>
      </c>
      <c r="BM26" s="5">
        <f t="shared" si="16"/>
        <v>0</v>
      </c>
      <c r="BN26" s="5">
        <f t="shared" si="16"/>
        <v>0</v>
      </c>
      <c r="BO26" s="5">
        <f t="shared" si="16"/>
        <v>0</v>
      </c>
      <c r="BP26" s="5">
        <f t="shared" si="16"/>
        <v>0</v>
      </c>
      <c r="BQ26" s="5">
        <f t="shared" si="16"/>
        <v>0</v>
      </c>
      <c r="BR26" s="5">
        <f t="shared" si="16"/>
        <v>0</v>
      </c>
      <c r="BS26" s="5">
        <f t="shared" si="16"/>
        <v>0</v>
      </c>
      <c r="BT26" s="5">
        <f t="shared" si="16"/>
        <v>0</v>
      </c>
      <c r="BU26" s="5">
        <f t="shared" si="16"/>
        <v>0</v>
      </c>
      <c r="BV26" s="5">
        <f t="shared" si="16"/>
        <v>0</v>
      </c>
      <c r="BW26" s="5">
        <f t="shared" si="16"/>
        <v>0</v>
      </c>
      <c r="BX26" s="5">
        <f t="shared" si="16"/>
        <v>0</v>
      </c>
      <c r="BY26" s="5">
        <f t="shared" si="16"/>
        <v>0</v>
      </c>
      <c r="BZ26" s="5">
        <f t="shared" si="16"/>
        <v>0</v>
      </c>
      <c r="CA26" s="5">
        <f t="shared" ref="CA26:DF26" si="17">CA93</f>
        <v>274983.39</v>
      </c>
      <c r="CB26" s="5">
        <f t="shared" si="17"/>
        <v>251500.94</v>
      </c>
      <c r="CC26" s="5">
        <f t="shared" si="17"/>
        <v>23482.45</v>
      </c>
      <c r="CD26" s="5">
        <f t="shared" si="17"/>
        <v>0</v>
      </c>
      <c r="CE26" s="5">
        <f t="shared" si="17"/>
        <v>4.29</v>
      </c>
      <c r="CF26" s="5">
        <f t="shared" si="17"/>
        <v>4.29</v>
      </c>
      <c r="CG26" s="5">
        <f t="shared" si="17"/>
        <v>0</v>
      </c>
      <c r="CH26" s="5">
        <f t="shared" si="17"/>
        <v>4.29</v>
      </c>
      <c r="CI26" s="5">
        <f t="shared" si="17"/>
        <v>0</v>
      </c>
      <c r="CJ26" s="5">
        <f t="shared" si="17"/>
        <v>0</v>
      </c>
      <c r="CK26" s="5">
        <f t="shared" si="17"/>
        <v>0</v>
      </c>
      <c r="CL26" s="5">
        <f t="shared" si="17"/>
        <v>0</v>
      </c>
      <c r="CM26" s="5">
        <f t="shared" si="17"/>
        <v>0</v>
      </c>
      <c r="CN26" s="5">
        <f t="shared" si="17"/>
        <v>0</v>
      </c>
      <c r="CO26" s="5">
        <f t="shared" si="17"/>
        <v>0</v>
      </c>
      <c r="CP26" s="5">
        <f t="shared" si="17"/>
        <v>0</v>
      </c>
      <c r="CQ26" s="5">
        <f t="shared" si="17"/>
        <v>0</v>
      </c>
      <c r="CR26" s="5">
        <f t="shared" si="17"/>
        <v>0</v>
      </c>
      <c r="CS26" s="5">
        <f t="shared" si="17"/>
        <v>0</v>
      </c>
      <c r="CT26" s="5">
        <f t="shared" si="17"/>
        <v>0</v>
      </c>
      <c r="CU26" s="5">
        <f t="shared" si="17"/>
        <v>0</v>
      </c>
      <c r="CV26" s="5">
        <f t="shared" si="17"/>
        <v>0</v>
      </c>
      <c r="CW26" s="5">
        <f t="shared" si="17"/>
        <v>0</v>
      </c>
      <c r="CX26" s="5">
        <f t="shared" si="17"/>
        <v>0</v>
      </c>
      <c r="CY26" s="5">
        <f t="shared" si="17"/>
        <v>0</v>
      </c>
      <c r="CZ26" s="5">
        <f t="shared" si="17"/>
        <v>0</v>
      </c>
      <c r="DA26" s="5">
        <f t="shared" si="17"/>
        <v>0</v>
      </c>
      <c r="DB26" s="5">
        <f t="shared" si="17"/>
        <v>0</v>
      </c>
      <c r="DC26" s="5">
        <f t="shared" si="17"/>
        <v>0</v>
      </c>
      <c r="DD26" s="5">
        <f t="shared" si="17"/>
        <v>0</v>
      </c>
      <c r="DE26" s="5">
        <f t="shared" si="17"/>
        <v>0</v>
      </c>
      <c r="DF26" s="5">
        <f t="shared" si="17"/>
        <v>0</v>
      </c>
      <c r="DG26" s="6">
        <f t="shared" ref="DG26:EL26" si="18">DG93</f>
        <v>6454001.5300000003</v>
      </c>
      <c r="DH26" s="6">
        <f t="shared" si="18"/>
        <v>46.98</v>
      </c>
      <c r="DI26" s="6">
        <f t="shared" si="18"/>
        <v>13048.1</v>
      </c>
      <c r="DJ26" s="6">
        <f t="shared" si="18"/>
        <v>4020.01</v>
      </c>
      <c r="DK26" s="6">
        <f t="shared" si="18"/>
        <v>6440906.4500000002</v>
      </c>
      <c r="DL26" s="6">
        <f t="shared" si="18"/>
        <v>0</v>
      </c>
      <c r="DM26" s="6">
        <f t="shared" si="18"/>
        <v>10822.647273263994</v>
      </c>
      <c r="DN26" s="6">
        <f t="shared" si="18"/>
        <v>0</v>
      </c>
      <c r="DO26" s="6">
        <f t="shared" si="18"/>
        <v>0</v>
      </c>
      <c r="DP26" s="6">
        <f t="shared" si="18"/>
        <v>5895410.96</v>
      </c>
      <c r="DQ26" s="6">
        <f t="shared" si="18"/>
        <v>3110437.06</v>
      </c>
      <c r="DR26" s="6">
        <f t="shared" si="18"/>
        <v>0</v>
      </c>
      <c r="DS26" s="6">
        <f t="shared" si="18"/>
        <v>0</v>
      </c>
      <c r="DT26" s="6">
        <f t="shared" si="18"/>
        <v>6454001.5300000003</v>
      </c>
      <c r="DU26" s="6">
        <f t="shared" si="18"/>
        <v>46.98</v>
      </c>
      <c r="DV26" s="6">
        <f t="shared" si="18"/>
        <v>13048.1</v>
      </c>
      <c r="DW26" s="6">
        <f t="shared" si="18"/>
        <v>4020.01</v>
      </c>
      <c r="DX26" s="6">
        <f t="shared" si="18"/>
        <v>6440906.4500000002</v>
      </c>
      <c r="DY26" s="6">
        <f t="shared" si="18"/>
        <v>0</v>
      </c>
      <c r="DZ26" s="6">
        <f t="shared" si="18"/>
        <v>10822.647273263994</v>
      </c>
      <c r="EA26" s="6">
        <f t="shared" si="18"/>
        <v>0</v>
      </c>
      <c r="EB26" s="6">
        <f t="shared" si="18"/>
        <v>0</v>
      </c>
      <c r="EC26" s="6">
        <f t="shared" si="18"/>
        <v>5895410.96</v>
      </c>
      <c r="ED26" s="6">
        <f t="shared" si="18"/>
        <v>3110437.06</v>
      </c>
      <c r="EE26" s="6">
        <f t="shared" si="18"/>
        <v>0</v>
      </c>
      <c r="EF26" s="6">
        <f t="shared" si="18"/>
        <v>0</v>
      </c>
      <c r="EG26" s="6">
        <f t="shared" si="18"/>
        <v>0</v>
      </c>
      <c r="EH26" s="6">
        <f t="shared" si="18"/>
        <v>0</v>
      </c>
      <c r="EI26" s="6">
        <f t="shared" si="18"/>
        <v>0</v>
      </c>
      <c r="EJ26" s="6">
        <f t="shared" si="18"/>
        <v>15459849.550000001</v>
      </c>
      <c r="EK26" s="6">
        <f t="shared" si="18"/>
        <v>14171649.890000001</v>
      </c>
      <c r="EL26" s="6">
        <f t="shared" si="18"/>
        <v>1288199.6599999999</v>
      </c>
      <c r="EM26" s="6">
        <f t="shared" ref="EM26:FR26" si="19">EM93</f>
        <v>0</v>
      </c>
      <c r="EN26" s="6">
        <f t="shared" si="19"/>
        <v>46.98</v>
      </c>
      <c r="EO26" s="6">
        <f t="shared" si="19"/>
        <v>46.98</v>
      </c>
      <c r="EP26" s="6">
        <f t="shared" si="19"/>
        <v>0</v>
      </c>
      <c r="EQ26" s="6">
        <f t="shared" si="19"/>
        <v>46.98</v>
      </c>
      <c r="ER26" s="6">
        <f t="shared" si="19"/>
        <v>0</v>
      </c>
      <c r="ES26" s="6">
        <f t="shared" si="19"/>
        <v>0</v>
      </c>
      <c r="ET26" s="6">
        <f t="shared" si="19"/>
        <v>0</v>
      </c>
      <c r="EU26" s="6">
        <f t="shared" si="19"/>
        <v>0</v>
      </c>
      <c r="EV26" s="6">
        <f t="shared" si="19"/>
        <v>0</v>
      </c>
      <c r="EW26" s="6">
        <f t="shared" si="19"/>
        <v>0</v>
      </c>
      <c r="EX26" s="6">
        <f t="shared" si="19"/>
        <v>0</v>
      </c>
      <c r="EY26" s="6">
        <f t="shared" si="19"/>
        <v>0</v>
      </c>
      <c r="EZ26" s="6">
        <f t="shared" si="19"/>
        <v>0</v>
      </c>
      <c r="FA26" s="6">
        <f t="shared" si="19"/>
        <v>0</v>
      </c>
      <c r="FB26" s="6">
        <f t="shared" si="19"/>
        <v>0</v>
      </c>
      <c r="FC26" s="6">
        <f t="shared" si="19"/>
        <v>0</v>
      </c>
      <c r="FD26" s="6">
        <f t="shared" si="19"/>
        <v>0</v>
      </c>
      <c r="FE26" s="6">
        <f t="shared" si="19"/>
        <v>0</v>
      </c>
      <c r="FF26" s="6">
        <f t="shared" si="19"/>
        <v>0</v>
      </c>
      <c r="FG26" s="6">
        <f t="shared" si="19"/>
        <v>0</v>
      </c>
      <c r="FH26" s="6">
        <f t="shared" si="19"/>
        <v>0</v>
      </c>
      <c r="FI26" s="6">
        <f t="shared" si="19"/>
        <v>0</v>
      </c>
      <c r="FJ26" s="6">
        <f t="shared" si="19"/>
        <v>0</v>
      </c>
      <c r="FK26" s="6">
        <f t="shared" si="19"/>
        <v>0</v>
      </c>
      <c r="FL26" s="6">
        <f t="shared" si="19"/>
        <v>0</v>
      </c>
      <c r="FM26" s="6">
        <f t="shared" si="19"/>
        <v>0</v>
      </c>
      <c r="FN26" s="6">
        <f t="shared" si="19"/>
        <v>0</v>
      </c>
      <c r="FO26" s="6">
        <f t="shared" si="19"/>
        <v>0</v>
      </c>
      <c r="FP26" s="6">
        <f t="shared" si="19"/>
        <v>0</v>
      </c>
      <c r="FQ26" s="6">
        <f t="shared" si="19"/>
        <v>0</v>
      </c>
      <c r="FR26" s="6">
        <f t="shared" si="19"/>
        <v>0</v>
      </c>
      <c r="FS26" s="6">
        <f t="shared" ref="FS26:GX26" si="20">FS93</f>
        <v>15459849.550000001</v>
      </c>
      <c r="FT26" s="6">
        <f t="shared" si="20"/>
        <v>14171649.890000001</v>
      </c>
      <c r="FU26" s="6">
        <f t="shared" si="20"/>
        <v>1288199.6599999999</v>
      </c>
      <c r="FV26" s="6">
        <f t="shared" si="20"/>
        <v>0</v>
      </c>
      <c r="FW26" s="6">
        <f t="shared" si="20"/>
        <v>46.98</v>
      </c>
      <c r="FX26" s="6">
        <f t="shared" si="20"/>
        <v>46.98</v>
      </c>
      <c r="FY26" s="6">
        <f t="shared" si="20"/>
        <v>0</v>
      </c>
      <c r="FZ26" s="6">
        <f t="shared" si="20"/>
        <v>46.98</v>
      </c>
      <c r="GA26" s="6">
        <f t="shared" si="20"/>
        <v>0</v>
      </c>
      <c r="GB26" s="6">
        <f t="shared" si="20"/>
        <v>0</v>
      </c>
      <c r="GC26" s="6">
        <f t="shared" si="20"/>
        <v>0</v>
      </c>
      <c r="GD26" s="6">
        <f t="shared" si="20"/>
        <v>0</v>
      </c>
      <c r="GE26" s="6">
        <f t="shared" si="20"/>
        <v>0</v>
      </c>
      <c r="GF26" s="6">
        <f t="shared" si="20"/>
        <v>0</v>
      </c>
      <c r="GG26" s="6">
        <f t="shared" si="20"/>
        <v>0</v>
      </c>
      <c r="GH26" s="6">
        <f t="shared" si="20"/>
        <v>0</v>
      </c>
      <c r="GI26" s="6">
        <f t="shared" si="20"/>
        <v>0</v>
      </c>
      <c r="GJ26" s="6">
        <f t="shared" si="20"/>
        <v>0</v>
      </c>
      <c r="GK26" s="6">
        <f t="shared" si="20"/>
        <v>0</v>
      </c>
      <c r="GL26" s="6">
        <f t="shared" si="20"/>
        <v>0</v>
      </c>
      <c r="GM26" s="6">
        <f t="shared" si="20"/>
        <v>0</v>
      </c>
      <c r="GN26" s="6">
        <f t="shared" si="20"/>
        <v>0</v>
      </c>
      <c r="GO26" s="6">
        <f t="shared" si="20"/>
        <v>0</v>
      </c>
      <c r="GP26" s="6">
        <f t="shared" si="20"/>
        <v>0</v>
      </c>
      <c r="GQ26" s="6">
        <f t="shared" si="20"/>
        <v>0</v>
      </c>
      <c r="GR26" s="6">
        <f t="shared" si="20"/>
        <v>0</v>
      </c>
      <c r="GS26" s="6">
        <f t="shared" si="20"/>
        <v>0</v>
      </c>
      <c r="GT26" s="6">
        <f t="shared" si="20"/>
        <v>0</v>
      </c>
      <c r="GU26" s="6">
        <f t="shared" si="20"/>
        <v>0</v>
      </c>
      <c r="GV26" s="6">
        <f t="shared" si="20"/>
        <v>0</v>
      </c>
      <c r="GW26" s="6">
        <f t="shared" si="20"/>
        <v>0</v>
      </c>
      <c r="GX26" s="6">
        <f t="shared" si="20"/>
        <v>0</v>
      </c>
    </row>
    <row r="28" spans="1:255" ht="409.5" x14ac:dyDescent="0.25">
      <c r="A28" s="3">
        <v>17</v>
      </c>
      <c r="B28" s="3">
        <v>1</v>
      </c>
      <c r="C28" s="3">
        <f>ROW(SmtRes!A9)</f>
        <v>9</v>
      </c>
      <c r="D28" s="3">
        <f>ROW(EtalonRes!A12)</f>
        <v>12</v>
      </c>
      <c r="E28" s="3" t="s">
        <v>25</v>
      </c>
      <c r="F28" s="3" t="s">
        <v>27</v>
      </c>
      <c r="G28" s="3" t="s">
        <v>28</v>
      </c>
      <c r="H28" s="3" t="s">
        <v>29</v>
      </c>
      <c r="I28" s="3">
        <v>58</v>
      </c>
      <c r="J28" s="3">
        <v>0</v>
      </c>
      <c r="K28" s="3">
        <v>58</v>
      </c>
      <c r="L28" s="3"/>
      <c r="M28" s="3"/>
      <c r="N28" s="3"/>
      <c r="O28" s="3">
        <f t="shared" ref="O28:O41" si="21">ROUND(CP28,2)</f>
        <v>852.38</v>
      </c>
      <c r="P28" s="3">
        <f t="shared" ref="P28:P41" si="22">ROUND((ROUND((AC28*AW28*I28),2)*BC28),2)</f>
        <v>0</v>
      </c>
      <c r="Q28" s="3">
        <f>(ROUND((ROUND(((((ET28*1.2)*0.3))*AV28*I28),2)*BB28),2)+ROUND((ROUND(((AE28-(((EU28*1.2)*0.3)))*AV28*I28),2)*BS28),2))</f>
        <v>28.86</v>
      </c>
      <c r="R28" s="3">
        <f>(ROUND((ROUND(((((EU28*1.2)*0.3))*AV28*I28),2)*BS28),2)+ROUND((ROUND(((AE28-(((EU28*1.2)*0.3)))*AV28*I28),2)*BS28),2))</f>
        <v>2.84</v>
      </c>
      <c r="S28" s="3">
        <f t="shared" ref="S28:S41" si="23">ROUND((ROUND((AF28*AV28*I28),2)*BA28),2)</f>
        <v>823.52</v>
      </c>
      <c r="T28" s="3">
        <f t="shared" ref="T28:T41" si="24">ROUND(CU28*I28,2)</f>
        <v>0</v>
      </c>
      <c r="U28" s="3">
        <f t="shared" ref="U28:U41" si="25">CV28*I28</f>
        <v>63.397943999999995</v>
      </c>
      <c r="V28" s="3">
        <f t="shared" ref="V28:V41" si="26">CW28*I28</f>
        <v>0</v>
      </c>
      <c r="W28" s="3">
        <f t="shared" ref="W28:W41" si="27">ROUND(CX28*I28,2)</f>
        <v>0</v>
      </c>
      <c r="X28" s="3">
        <f>(ROUND((((S28+ROUND((ROUND(((((EU28*1.2)*0.3))*AV28*I28),2)*BS28),2))*AT28)/100),2)+ROUND(((ROUND((ROUND(((AE28-(((EU28*1.2)*0.3)))*AV28*I28),2)*BS28),2)*AT28)/100),2))</f>
        <v>801.57</v>
      </c>
      <c r="Y28" s="3">
        <f>(ROUND((((S28+ROUND((ROUND(((((EU28*1.2)*0.3))*AV28*I28),2)*BS28),2))*AU28)/100),2)+ROUND(((ROUND((ROUND(((AE28-(((EU28*1.2)*0.3)))*AV28*I28),2)*BS28),2)*AU28)/100),2))</f>
        <v>421.44</v>
      </c>
      <c r="Z28" s="3"/>
      <c r="AA28" s="3">
        <v>54971259</v>
      </c>
      <c r="AB28" s="3">
        <f t="shared" ref="AB28:AB41" si="28">ROUND((AC28+AD28+AF28),6)</f>
        <v>14.0364</v>
      </c>
      <c r="AC28" s="3">
        <f>ROUND((((ES28*1)*0)),6)</f>
        <v>0</v>
      </c>
      <c r="AD28" s="3">
        <f>ROUND((((((ET28*1.2)*0.3))-(((EU28*1.2)*0.3)))+AE28),6)</f>
        <v>0.47520000000000001</v>
      </c>
      <c r="AE28" s="3">
        <f>ROUND((((EU28*1.2)*0.3)),6)</f>
        <v>4.6800000000000001E-2</v>
      </c>
      <c r="AF28" s="3">
        <f>ROUND((((EV28*1.2)*0.3)),6)</f>
        <v>13.561199999999999</v>
      </c>
      <c r="AG28" s="3">
        <f t="shared" ref="AG28:AG41" si="29">ROUND((AP28),6)</f>
        <v>0</v>
      </c>
      <c r="AH28" s="3">
        <f>(((EW28*1.2)*0.3))</f>
        <v>1.044</v>
      </c>
      <c r="AI28" s="3">
        <f>(((EX28*1.2)*0.3))</f>
        <v>0</v>
      </c>
      <c r="AJ28" s="3">
        <f t="shared" ref="AJ28:AJ41" si="30">(AS28)</f>
        <v>0</v>
      </c>
      <c r="AK28" s="3">
        <v>69.2</v>
      </c>
      <c r="AL28" s="3">
        <v>30.21</v>
      </c>
      <c r="AM28" s="3">
        <v>1.32</v>
      </c>
      <c r="AN28" s="3">
        <v>0.13</v>
      </c>
      <c r="AO28" s="3">
        <v>37.67</v>
      </c>
      <c r="AP28" s="3">
        <v>0</v>
      </c>
      <c r="AQ28" s="3">
        <v>2.9</v>
      </c>
      <c r="AR28" s="3">
        <v>0</v>
      </c>
      <c r="AS28" s="3">
        <v>0</v>
      </c>
      <c r="AT28" s="3">
        <v>97</v>
      </c>
      <c r="AU28" s="3">
        <v>51</v>
      </c>
      <c r="AV28" s="3">
        <v>1.0469999999999999</v>
      </c>
      <c r="AW28" s="3">
        <v>1</v>
      </c>
      <c r="AX28" s="3"/>
      <c r="AY28" s="3"/>
      <c r="AZ28" s="3">
        <v>1</v>
      </c>
      <c r="BA28" s="3">
        <v>1</v>
      </c>
      <c r="BB28" s="3">
        <v>1</v>
      </c>
      <c r="BC28" s="3">
        <v>1</v>
      </c>
      <c r="BD28" s="3" t="s">
        <v>3</v>
      </c>
      <c r="BE28" s="3" t="s">
        <v>3</v>
      </c>
      <c r="BF28" s="3" t="s">
        <v>3</v>
      </c>
      <c r="BG28" s="3" t="s">
        <v>3</v>
      </c>
      <c r="BH28" s="3">
        <v>0</v>
      </c>
      <c r="BI28" s="3">
        <v>2</v>
      </c>
      <c r="BJ28" s="3" t="s">
        <v>30</v>
      </c>
      <c r="BK28" s="3"/>
      <c r="BL28" s="3"/>
      <c r="BM28" s="3">
        <v>67</v>
      </c>
      <c r="BN28" s="3">
        <v>0</v>
      </c>
      <c r="BO28" s="3" t="s">
        <v>27</v>
      </c>
      <c r="BP28" s="3">
        <v>1</v>
      </c>
      <c r="BQ28" s="3">
        <v>40</v>
      </c>
      <c r="BR28" s="3">
        <v>0</v>
      </c>
      <c r="BS28" s="3">
        <v>1</v>
      </c>
      <c r="BT28" s="3">
        <v>1</v>
      </c>
      <c r="BU28" s="3">
        <v>1</v>
      </c>
      <c r="BV28" s="3">
        <v>1</v>
      </c>
      <c r="BW28" s="3">
        <v>1</v>
      </c>
      <c r="BX28" s="3">
        <v>1</v>
      </c>
      <c r="BY28" s="3" t="s">
        <v>3</v>
      </c>
      <c r="BZ28" s="3">
        <v>97</v>
      </c>
      <c r="CA28" s="3">
        <v>51</v>
      </c>
      <c r="CB28" s="3" t="s">
        <v>3</v>
      </c>
      <c r="CC28" s="3"/>
      <c r="CD28" s="3"/>
      <c r="CE28" s="3">
        <v>1566</v>
      </c>
      <c r="CF28" s="3">
        <v>0</v>
      </c>
      <c r="CG28" s="3">
        <v>0</v>
      </c>
      <c r="CH28" s="3"/>
      <c r="CI28" s="3"/>
      <c r="CJ28" s="3"/>
      <c r="CK28" s="3"/>
      <c r="CL28" s="3"/>
      <c r="CM28" s="3">
        <v>0</v>
      </c>
      <c r="CN28" s="9" t="s">
        <v>2490</v>
      </c>
      <c r="CO28" s="3">
        <v>0</v>
      </c>
      <c r="CP28" s="3">
        <f t="shared" ref="CP28:CP41" si="31">(P28+Q28+S28)</f>
        <v>852.38</v>
      </c>
      <c r="CQ28" s="3">
        <f t="shared" ref="CQ28:CQ41" si="32">ROUND((ROUND((AC28*AW28*1),2)*BC28),2)</f>
        <v>0</v>
      </c>
      <c r="CR28" s="3">
        <f>(ROUND((ROUND(((((ET28*1.2)*0.3))*AV28*1),2)*BB28),2)+ROUND((ROUND(((AE28-(((EU28*1.2)*0.3)))*AV28*1),2)*BS28),2))</f>
        <v>0.5</v>
      </c>
      <c r="CS28" s="3">
        <f>(ROUND((ROUND(((((EU28*1.2)*0.3))*AV28*1),2)*BS28),2)+ROUND((ROUND(((AE28-(((EU28*1.2)*0.3)))*AV28*1),2)*BS28),2))</f>
        <v>0.05</v>
      </c>
      <c r="CT28" s="3">
        <f t="shared" ref="CT28:CT41" si="33">ROUND((ROUND((AF28*AV28*1),2)*BA28),2)</f>
        <v>14.2</v>
      </c>
      <c r="CU28" s="3">
        <f t="shared" ref="CU28:CU41" si="34">AG28</f>
        <v>0</v>
      </c>
      <c r="CV28" s="3">
        <f t="shared" ref="CV28:CV41" si="35">(AH28*AV28)</f>
        <v>1.0930679999999999</v>
      </c>
      <c r="CW28" s="3">
        <f t="shared" ref="CW28:CW41" si="36">AI28</f>
        <v>0</v>
      </c>
      <c r="CX28" s="3">
        <f t="shared" ref="CX28:CX41" si="37">AJ28</f>
        <v>0</v>
      </c>
      <c r="CY28" s="3">
        <f>(ROUND((((S28+ROUND((ROUND(((((EU28*1.2)*0.3))*AV28*1),2)*BS28),2))*AT28)/100),2)+ROUND(((ROUND((ROUND(((AE28-(((EU28*1.2)*0.3)))*AV28*1),2)*BS28),2)*AT28)/100),2))</f>
        <v>798.86</v>
      </c>
      <c r="CZ28" s="3">
        <f>(ROUND((((S28+ROUND((ROUND(((((EU28*1.2)*0.3))*AV28*1),2)*BS28),2))*AU28)/100),2)+ROUND(((ROUND((ROUND(((AE28-(((EU28*1.2)*0.3)))*AV28*1),2)*BS28),2)*AU28)/100),2))</f>
        <v>420.02</v>
      </c>
      <c r="DA28" s="3"/>
      <c r="DB28" s="3">
        <v>1</v>
      </c>
      <c r="DC28" s="3" t="s">
        <v>3</v>
      </c>
      <c r="DD28" s="3" t="s">
        <v>31</v>
      </c>
      <c r="DE28" s="3" t="s">
        <v>32</v>
      </c>
      <c r="DF28" s="3" t="s">
        <v>32</v>
      </c>
      <c r="DG28" s="3" t="s">
        <v>32</v>
      </c>
      <c r="DH28" s="3" t="s">
        <v>3</v>
      </c>
      <c r="DI28" s="3" t="s">
        <v>32</v>
      </c>
      <c r="DJ28" s="3" t="s">
        <v>32</v>
      </c>
      <c r="DK28" s="3" t="s">
        <v>3</v>
      </c>
      <c r="DL28" s="3" t="s">
        <v>3</v>
      </c>
      <c r="DM28" s="3" t="s">
        <v>3</v>
      </c>
      <c r="DN28" s="3">
        <v>0</v>
      </c>
      <c r="DO28" s="3">
        <v>0</v>
      </c>
      <c r="DP28" s="3">
        <v>1</v>
      </c>
      <c r="DQ28" s="3">
        <v>1</v>
      </c>
      <c r="DR28" s="3"/>
      <c r="DS28" s="3"/>
      <c r="DT28" s="3"/>
      <c r="DU28" s="3">
        <v>1013</v>
      </c>
      <c r="DV28" s="3" t="s">
        <v>29</v>
      </c>
      <c r="DW28" s="3" t="s">
        <v>29</v>
      </c>
      <c r="DX28" s="3">
        <v>1</v>
      </c>
      <c r="DY28" s="3"/>
      <c r="DZ28" s="3" t="s">
        <v>3</v>
      </c>
      <c r="EA28" s="3" t="s">
        <v>3</v>
      </c>
      <c r="EB28" s="3" t="s">
        <v>3</v>
      </c>
      <c r="EC28" s="3" t="s">
        <v>3</v>
      </c>
      <c r="ED28" s="3"/>
      <c r="EE28" s="3">
        <v>57042957</v>
      </c>
      <c r="EF28" s="3">
        <v>40</v>
      </c>
      <c r="EG28" s="3" t="s">
        <v>33</v>
      </c>
      <c r="EH28" s="3">
        <v>0</v>
      </c>
      <c r="EI28" s="3" t="s">
        <v>3</v>
      </c>
      <c r="EJ28" s="3">
        <v>2</v>
      </c>
      <c r="EK28" s="3">
        <v>67</v>
      </c>
      <c r="EL28" s="3" t="s">
        <v>34</v>
      </c>
      <c r="EM28" s="3" t="s">
        <v>35</v>
      </c>
      <c r="EN28" s="3"/>
      <c r="EO28" s="3" t="s">
        <v>36</v>
      </c>
      <c r="EP28" s="3"/>
      <c r="EQ28" s="3">
        <v>0</v>
      </c>
      <c r="ER28" s="3">
        <v>69.2</v>
      </c>
      <c r="ES28" s="3">
        <v>30.21</v>
      </c>
      <c r="ET28" s="3">
        <v>1.32</v>
      </c>
      <c r="EU28" s="3">
        <v>0.13</v>
      </c>
      <c r="EV28" s="3">
        <v>37.67</v>
      </c>
      <c r="EW28" s="3">
        <v>2.9</v>
      </c>
      <c r="EX28" s="3">
        <v>0</v>
      </c>
      <c r="EY28" s="3">
        <v>0</v>
      </c>
      <c r="EZ28" s="3"/>
      <c r="FA28" s="3"/>
      <c r="FB28" s="3"/>
      <c r="FC28" s="3"/>
      <c r="FD28" s="3"/>
      <c r="FE28" s="3"/>
      <c r="FF28" s="3"/>
      <c r="FG28" s="3"/>
      <c r="FH28" s="3"/>
      <c r="FI28" s="3"/>
      <c r="FJ28" s="3"/>
      <c r="FK28" s="3"/>
      <c r="FL28" s="3"/>
      <c r="FM28" s="3"/>
      <c r="FN28" s="3"/>
      <c r="FO28" s="3"/>
      <c r="FP28" s="3"/>
      <c r="FQ28" s="3">
        <v>0</v>
      </c>
      <c r="FR28" s="3">
        <v>0</v>
      </c>
      <c r="FS28" s="3">
        <v>0</v>
      </c>
      <c r="FT28" s="3"/>
      <c r="FU28" s="3"/>
      <c r="FV28" s="3"/>
      <c r="FW28" s="3"/>
      <c r="FX28" s="3">
        <v>97</v>
      </c>
      <c r="FY28" s="3">
        <v>51</v>
      </c>
      <c r="FZ28" s="3"/>
      <c r="GA28" s="3" t="s">
        <v>3</v>
      </c>
      <c r="GB28" s="3"/>
      <c r="GC28" s="3"/>
      <c r="GD28" s="3">
        <v>1</v>
      </c>
      <c r="GE28" s="3"/>
      <c r="GF28" s="3">
        <v>1021264723</v>
      </c>
      <c r="GG28" s="3">
        <v>2</v>
      </c>
      <c r="GH28" s="3">
        <v>1</v>
      </c>
      <c r="GI28" s="3">
        <v>2</v>
      </c>
      <c r="GJ28" s="3">
        <v>0</v>
      </c>
      <c r="GK28" s="3">
        <v>0</v>
      </c>
      <c r="GL28" s="3">
        <f t="shared" ref="GL28:GL41" si="38">ROUND(IF(AND(BH28=3,BI28=3,FS28&lt;&gt;0),P28,0),2)</f>
        <v>0</v>
      </c>
      <c r="GM28" s="3">
        <f t="shared" ref="GM28:GM41" si="39">ROUND(O28+X28+Y28,2)+GX28</f>
        <v>2075.39</v>
      </c>
      <c r="GN28" s="3">
        <f t="shared" ref="GN28:GN41" si="40">IF(OR(BI28=0,BI28=1),GM28-GX28,0)</f>
        <v>0</v>
      </c>
      <c r="GO28" s="3">
        <f t="shared" ref="GO28:GO41" si="41">IF(BI28=2,GM28-GX28,0)</f>
        <v>2075.39</v>
      </c>
      <c r="GP28" s="3">
        <f t="shared" ref="GP28:GP41" si="42">IF(BI28=4,GM28-GX28,0)</f>
        <v>0</v>
      </c>
      <c r="GQ28" s="3"/>
      <c r="GR28" s="3">
        <v>0</v>
      </c>
      <c r="GS28" s="3">
        <v>3</v>
      </c>
      <c r="GT28" s="3">
        <v>0</v>
      </c>
      <c r="GU28" s="3" t="s">
        <v>3</v>
      </c>
      <c r="GV28" s="3">
        <f t="shared" ref="GV28:GV41" si="43">ROUND((GT28),6)</f>
        <v>0</v>
      </c>
      <c r="GW28" s="3">
        <v>1</v>
      </c>
      <c r="GX28" s="3">
        <f t="shared" ref="GX28:GX41" si="44">ROUND(HC28*I28,2)</f>
        <v>0</v>
      </c>
      <c r="GY28" s="3"/>
      <c r="GZ28" s="3"/>
      <c r="HA28" s="3">
        <v>0</v>
      </c>
      <c r="HB28" s="3">
        <v>0</v>
      </c>
      <c r="HC28" s="3">
        <f t="shared" ref="HC28:HC41" si="45">GV28*GW28</f>
        <v>0</v>
      </c>
      <c r="HD28" s="3"/>
      <c r="HE28" s="3" t="s">
        <v>3</v>
      </c>
      <c r="HF28" s="3" t="s">
        <v>3</v>
      </c>
      <c r="HG28" s="3"/>
      <c r="HH28" s="3"/>
      <c r="HI28" s="3"/>
      <c r="HJ28" s="3"/>
      <c r="HK28" s="3"/>
      <c r="HL28" s="3"/>
      <c r="HM28" s="3" t="s">
        <v>3</v>
      </c>
      <c r="HN28" s="3" t="s">
        <v>3</v>
      </c>
      <c r="HO28" s="3" t="s">
        <v>3</v>
      </c>
      <c r="HP28" s="3" t="s">
        <v>3</v>
      </c>
      <c r="HQ28" s="3" t="s">
        <v>3</v>
      </c>
      <c r="HR28" s="3"/>
      <c r="HS28" s="3">
        <v>0</v>
      </c>
      <c r="HT28" s="3"/>
      <c r="HU28" s="3"/>
      <c r="HV28" s="3"/>
      <c r="HW28" s="3"/>
      <c r="HX28" s="3"/>
      <c r="HY28" s="3"/>
      <c r="HZ28" s="3"/>
      <c r="IA28" s="3"/>
      <c r="IB28" s="3"/>
      <c r="IC28" s="3"/>
      <c r="ID28" s="3"/>
      <c r="IE28" s="3"/>
      <c r="IF28" s="3"/>
      <c r="IG28" s="3"/>
      <c r="IH28" s="3"/>
      <c r="II28" s="3"/>
      <c r="IJ28" s="3"/>
      <c r="IK28" s="3">
        <v>0</v>
      </c>
      <c r="IL28" s="3"/>
      <c r="IM28" s="3"/>
      <c r="IN28" s="3"/>
      <c r="IO28" s="3"/>
      <c r="IP28" s="3"/>
      <c r="IQ28" s="3"/>
      <c r="IR28" s="3"/>
      <c r="IS28" s="3"/>
      <c r="IT28" s="3"/>
      <c r="IU28" s="3"/>
    </row>
    <row r="29" spans="1:255" ht="409.5" x14ac:dyDescent="0.25">
      <c r="A29" s="4">
        <v>17</v>
      </c>
      <c r="B29" s="4">
        <v>1</v>
      </c>
      <c r="C29" s="4">
        <f>ROW(SmtRes!A18)</f>
        <v>18</v>
      </c>
      <c r="D29" s="4">
        <f>ROW(EtalonRes!A24)</f>
        <v>24</v>
      </c>
      <c r="E29" s="4" t="s">
        <v>25</v>
      </c>
      <c r="F29" s="4" t="s">
        <v>27</v>
      </c>
      <c r="G29" s="4" t="s">
        <v>28</v>
      </c>
      <c r="H29" s="4" t="s">
        <v>29</v>
      </c>
      <c r="I29" s="4">
        <v>58</v>
      </c>
      <c r="J29" s="4">
        <v>0</v>
      </c>
      <c r="K29" s="4">
        <v>58</v>
      </c>
      <c r="L29" s="4"/>
      <c r="M29" s="4"/>
      <c r="N29" s="4"/>
      <c r="O29" s="4">
        <f t="shared" si="21"/>
        <v>46817.18</v>
      </c>
      <c r="P29" s="4">
        <f t="shared" si="22"/>
        <v>0</v>
      </c>
      <c r="Q29" s="4">
        <f>(ROUND((ROUND(((((ET29*1.2)*0.3))*AV29*I29),2)*BB29),2)+ROUND((ROUND(((AE29-(((EU29*1.2)*0.3)))*AV29*I29),2)*BS29),2))</f>
        <v>411.83</v>
      </c>
      <c r="R29" s="4">
        <f>(ROUND((ROUND(((((EU29*1.2)*0.3))*AV29*I29),2)*BS29),2)+ROUND((ROUND(((AE29-(((EU29*1.2)*0.3)))*AV29*I29),2)*BS29),2))</f>
        <v>160.03</v>
      </c>
      <c r="S29" s="4">
        <f t="shared" si="23"/>
        <v>46405.35</v>
      </c>
      <c r="T29" s="4">
        <f t="shared" si="24"/>
        <v>0</v>
      </c>
      <c r="U29" s="4">
        <f t="shared" si="25"/>
        <v>63.397943999999995</v>
      </c>
      <c r="V29" s="4">
        <f t="shared" si="26"/>
        <v>0</v>
      </c>
      <c r="W29" s="4">
        <f t="shared" si="27"/>
        <v>0</v>
      </c>
      <c r="X29" s="4">
        <f>(ROUND((((S29+ROUND((ROUND(((((EU29*1.2)*0.3))*AV29*I29),2)*BS29),2))*AT29)/100),2)+ROUND(((ROUND((ROUND(((AE29-(((EU29*1.2)*0.3)))*AV29*I29),2)*BS29),2)*AT29)/100),2))</f>
        <v>45168.42</v>
      </c>
      <c r="Y29" s="4">
        <f>(ROUND((((S29+ROUND((ROUND(((((EU29*1.2)*0.3))*AV29*I29),2)*BS29),2))*AU29)/100),2)+ROUND(((ROUND((ROUND(((AE29-(((EU29*1.2)*0.3)))*AV29*I29),2)*BS29),2)*AU29)/100),2))</f>
        <v>23748.34</v>
      </c>
      <c r="Z29" s="4"/>
      <c r="AA29" s="4">
        <v>55890823</v>
      </c>
      <c r="AB29" s="4">
        <f t="shared" si="28"/>
        <v>14.0364</v>
      </c>
      <c r="AC29" s="4">
        <f>ROUND((((ES29*1)*0)),6)</f>
        <v>0</v>
      </c>
      <c r="AD29" s="4">
        <f>ROUND((((((ET29*1.2)*0.3))-(((EU29*1.2)*0.3)))+AE29),6)</f>
        <v>0.47520000000000001</v>
      </c>
      <c r="AE29" s="4">
        <f>ROUND((((EU29*1.2)*0.3)),6)</f>
        <v>4.6800000000000001E-2</v>
      </c>
      <c r="AF29" s="4">
        <f>ROUND((((EV29*1.2)*0.3)),6)</f>
        <v>13.561199999999999</v>
      </c>
      <c r="AG29" s="4">
        <f t="shared" si="29"/>
        <v>0</v>
      </c>
      <c r="AH29" s="4">
        <f>(((EW29*1.2)*0.3))</f>
        <v>1.044</v>
      </c>
      <c r="AI29" s="4">
        <f>(((EX29*1.2)*0.3))</f>
        <v>0</v>
      </c>
      <c r="AJ29" s="4">
        <f t="shared" si="30"/>
        <v>0</v>
      </c>
      <c r="AK29" s="4">
        <v>69.2</v>
      </c>
      <c r="AL29" s="4">
        <v>30.21</v>
      </c>
      <c r="AM29" s="4">
        <v>1.32</v>
      </c>
      <c r="AN29" s="4">
        <v>0.13</v>
      </c>
      <c r="AO29" s="4">
        <v>37.67</v>
      </c>
      <c r="AP29" s="4">
        <v>0</v>
      </c>
      <c r="AQ29" s="4">
        <v>2.9</v>
      </c>
      <c r="AR29" s="4">
        <v>0</v>
      </c>
      <c r="AS29" s="4">
        <v>0</v>
      </c>
      <c r="AT29" s="4">
        <v>97</v>
      </c>
      <c r="AU29" s="4">
        <v>51</v>
      </c>
      <c r="AV29" s="4">
        <v>1.0469999999999999</v>
      </c>
      <c r="AW29" s="4">
        <v>1</v>
      </c>
      <c r="AX29" s="4"/>
      <c r="AY29" s="4"/>
      <c r="AZ29" s="4">
        <v>1</v>
      </c>
      <c r="BA29" s="4">
        <v>56.35</v>
      </c>
      <c r="BB29" s="4">
        <v>14.27</v>
      </c>
      <c r="BC29" s="4">
        <v>6.19</v>
      </c>
      <c r="BD29" s="4" t="s">
        <v>3</v>
      </c>
      <c r="BE29" s="4" t="s">
        <v>3</v>
      </c>
      <c r="BF29" s="4" t="s">
        <v>3</v>
      </c>
      <c r="BG29" s="4" t="s">
        <v>3</v>
      </c>
      <c r="BH29" s="4">
        <v>0</v>
      </c>
      <c r="BI29" s="4">
        <v>2</v>
      </c>
      <c r="BJ29" s="4" t="s">
        <v>30</v>
      </c>
      <c r="BK29" s="4"/>
      <c r="BL29" s="4"/>
      <c r="BM29" s="4">
        <v>67</v>
      </c>
      <c r="BN29" s="4">
        <v>0</v>
      </c>
      <c r="BO29" s="4" t="s">
        <v>27</v>
      </c>
      <c r="BP29" s="4">
        <v>1</v>
      </c>
      <c r="BQ29" s="4">
        <v>40</v>
      </c>
      <c r="BR29" s="4">
        <v>0</v>
      </c>
      <c r="BS29" s="4">
        <v>56.35</v>
      </c>
      <c r="BT29" s="4">
        <v>1</v>
      </c>
      <c r="BU29" s="4">
        <v>1</v>
      </c>
      <c r="BV29" s="4">
        <v>1</v>
      </c>
      <c r="BW29" s="4">
        <v>1</v>
      </c>
      <c r="BX29" s="4">
        <v>1</v>
      </c>
      <c r="BY29" s="4" t="s">
        <v>3</v>
      </c>
      <c r="BZ29" s="4">
        <v>97</v>
      </c>
      <c r="CA29" s="4">
        <v>51</v>
      </c>
      <c r="CB29" s="4" t="s">
        <v>3</v>
      </c>
      <c r="CC29" s="4"/>
      <c r="CD29" s="4"/>
      <c r="CE29" s="4">
        <v>1566</v>
      </c>
      <c r="CF29" s="4">
        <v>0</v>
      </c>
      <c r="CG29" s="4">
        <v>0</v>
      </c>
      <c r="CH29" s="4"/>
      <c r="CI29" s="4"/>
      <c r="CJ29" s="4"/>
      <c r="CK29" s="4"/>
      <c r="CL29" s="4"/>
      <c r="CM29" s="4">
        <v>0</v>
      </c>
      <c r="CN29" s="10" t="s">
        <v>2490</v>
      </c>
      <c r="CO29" s="4">
        <v>0</v>
      </c>
      <c r="CP29" s="4">
        <f t="shared" si="31"/>
        <v>46817.18</v>
      </c>
      <c r="CQ29" s="4">
        <f t="shared" si="32"/>
        <v>0</v>
      </c>
      <c r="CR29" s="4">
        <f>(ROUND((ROUND(((((ET29*1.2)*0.3))*AV29*1),2)*BB29),2)+ROUND((ROUND(((AE29-(((EU29*1.2)*0.3)))*AV29*1),2)*BS29),2))</f>
        <v>7.14</v>
      </c>
      <c r="CS29" s="4">
        <f>(ROUND((ROUND(((((EU29*1.2)*0.3))*AV29*1),2)*BS29),2)+ROUND((ROUND(((AE29-(((EU29*1.2)*0.3)))*AV29*1),2)*BS29),2))</f>
        <v>2.82</v>
      </c>
      <c r="CT29" s="4">
        <f t="shared" si="33"/>
        <v>800.17</v>
      </c>
      <c r="CU29" s="4">
        <f t="shared" si="34"/>
        <v>0</v>
      </c>
      <c r="CV29" s="4">
        <f t="shared" si="35"/>
        <v>1.0930679999999999</v>
      </c>
      <c r="CW29" s="4">
        <f t="shared" si="36"/>
        <v>0</v>
      </c>
      <c r="CX29" s="4">
        <f t="shared" si="37"/>
        <v>0</v>
      </c>
      <c r="CY29" s="4">
        <f>(ROUND((((S29+ROUND((ROUND(((((EU29*1.2)*0.3))*AV29*1),2)*BS29),2))*AT29)/100),2)+ROUND(((ROUND((ROUND(((AE29-(((EU29*1.2)*0.3)))*AV29*1),2)*BS29),2)*AT29)/100),2))</f>
        <v>45015.92</v>
      </c>
      <c r="CZ29" s="4">
        <f>(ROUND((((S29+ROUND((ROUND(((((EU29*1.2)*0.3))*AV29*1),2)*BS29),2))*AU29)/100),2)+ROUND(((ROUND((ROUND(((AE29-(((EU29*1.2)*0.3)))*AV29*1),2)*BS29),2)*AU29)/100),2))</f>
        <v>23668.17</v>
      </c>
      <c r="DA29" s="4"/>
      <c r="DB29" s="4">
        <v>3</v>
      </c>
      <c r="DC29" s="4" t="s">
        <v>3</v>
      </c>
      <c r="DD29" s="4" t="s">
        <v>31</v>
      </c>
      <c r="DE29" s="4" t="s">
        <v>32</v>
      </c>
      <c r="DF29" s="4" t="s">
        <v>32</v>
      </c>
      <c r="DG29" s="4" t="s">
        <v>32</v>
      </c>
      <c r="DH29" s="4" t="s">
        <v>3</v>
      </c>
      <c r="DI29" s="4" t="s">
        <v>32</v>
      </c>
      <c r="DJ29" s="4" t="s">
        <v>32</v>
      </c>
      <c r="DK29" s="4" t="s">
        <v>3</v>
      </c>
      <c r="DL29" s="4" t="s">
        <v>3</v>
      </c>
      <c r="DM29" s="4" t="s">
        <v>3</v>
      </c>
      <c r="DN29" s="4">
        <v>0</v>
      </c>
      <c r="DO29" s="4">
        <v>0</v>
      </c>
      <c r="DP29" s="4">
        <v>1</v>
      </c>
      <c r="DQ29" s="4">
        <v>1</v>
      </c>
      <c r="DR29" s="4"/>
      <c r="DS29" s="4"/>
      <c r="DT29" s="4"/>
      <c r="DU29" s="4">
        <v>1013</v>
      </c>
      <c r="DV29" s="4" t="s">
        <v>29</v>
      </c>
      <c r="DW29" s="4" t="s">
        <v>29</v>
      </c>
      <c r="DX29" s="4">
        <v>1</v>
      </c>
      <c r="DY29" s="4"/>
      <c r="DZ29" s="4" t="s">
        <v>3</v>
      </c>
      <c r="EA29" s="4" t="s">
        <v>3</v>
      </c>
      <c r="EB29" s="4" t="s">
        <v>3</v>
      </c>
      <c r="EC29" s="4" t="s">
        <v>3</v>
      </c>
      <c r="ED29" s="4"/>
      <c r="EE29" s="4">
        <v>57042957</v>
      </c>
      <c r="EF29" s="4">
        <v>40</v>
      </c>
      <c r="EG29" s="4" t="s">
        <v>33</v>
      </c>
      <c r="EH29" s="4">
        <v>0</v>
      </c>
      <c r="EI29" s="4" t="s">
        <v>3</v>
      </c>
      <c r="EJ29" s="4">
        <v>2</v>
      </c>
      <c r="EK29" s="4">
        <v>67</v>
      </c>
      <c r="EL29" s="4" t="s">
        <v>34</v>
      </c>
      <c r="EM29" s="4" t="s">
        <v>35</v>
      </c>
      <c r="EN29" s="4"/>
      <c r="EO29" s="4" t="s">
        <v>36</v>
      </c>
      <c r="EP29" s="4"/>
      <c r="EQ29" s="4">
        <v>0</v>
      </c>
      <c r="ER29" s="4">
        <v>69.2</v>
      </c>
      <c r="ES29" s="4">
        <v>30.21</v>
      </c>
      <c r="ET29" s="4">
        <v>1.32</v>
      </c>
      <c r="EU29" s="4">
        <v>0.13</v>
      </c>
      <c r="EV29" s="4">
        <v>37.67</v>
      </c>
      <c r="EW29" s="4">
        <v>2.9</v>
      </c>
      <c r="EX29" s="4">
        <v>0</v>
      </c>
      <c r="EY29" s="4">
        <v>0</v>
      </c>
      <c r="EZ29" s="4"/>
      <c r="FA29" s="4"/>
      <c r="FB29" s="4"/>
      <c r="FC29" s="4"/>
      <c r="FD29" s="4"/>
      <c r="FE29" s="4"/>
      <c r="FF29" s="4"/>
      <c r="FG29" s="4"/>
      <c r="FH29" s="4"/>
      <c r="FI29" s="4"/>
      <c r="FJ29" s="4"/>
      <c r="FK29" s="4"/>
      <c r="FL29" s="4"/>
      <c r="FM29" s="4"/>
      <c r="FN29" s="4"/>
      <c r="FO29" s="4"/>
      <c r="FP29" s="4"/>
      <c r="FQ29" s="4">
        <v>0</v>
      </c>
      <c r="FR29" s="4">
        <v>0</v>
      </c>
      <c r="FS29" s="4">
        <v>0</v>
      </c>
      <c r="FT29" s="4"/>
      <c r="FU29" s="4"/>
      <c r="FV29" s="4"/>
      <c r="FW29" s="4"/>
      <c r="FX29" s="4">
        <v>97</v>
      </c>
      <c r="FY29" s="4">
        <v>51</v>
      </c>
      <c r="FZ29" s="4"/>
      <c r="GA29" s="4" t="s">
        <v>3</v>
      </c>
      <c r="GB29" s="4"/>
      <c r="GC29" s="4"/>
      <c r="GD29" s="4">
        <v>1</v>
      </c>
      <c r="GE29" s="4"/>
      <c r="GF29" s="4">
        <v>1021264723</v>
      </c>
      <c r="GG29" s="4">
        <v>2</v>
      </c>
      <c r="GH29" s="4">
        <v>1</v>
      </c>
      <c r="GI29" s="4">
        <v>2</v>
      </c>
      <c r="GJ29" s="4">
        <v>0</v>
      </c>
      <c r="GK29" s="4">
        <v>0</v>
      </c>
      <c r="GL29" s="4">
        <f t="shared" si="38"/>
        <v>0</v>
      </c>
      <c r="GM29" s="4">
        <f t="shared" si="39"/>
        <v>115733.94</v>
      </c>
      <c r="GN29" s="4">
        <f t="shared" si="40"/>
        <v>0</v>
      </c>
      <c r="GO29" s="4">
        <f t="shared" si="41"/>
        <v>115733.94</v>
      </c>
      <c r="GP29" s="4">
        <f t="shared" si="42"/>
        <v>0</v>
      </c>
      <c r="GQ29" s="4"/>
      <c r="GR29" s="4">
        <v>0</v>
      </c>
      <c r="GS29" s="4">
        <v>3</v>
      </c>
      <c r="GT29" s="4">
        <v>0</v>
      </c>
      <c r="GU29" s="4" t="s">
        <v>3</v>
      </c>
      <c r="GV29" s="4">
        <f t="shared" si="43"/>
        <v>0</v>
      </c>
      <c r="GW29" s="4">
        <v>1</v>
      </c>
      <c r="GX29" s="4">
        <f t="shared" si="44"/>
        <v>0</v>
      </c>
      <c r="GY29" s="4"/>
      <c r="GZ29" s="4"/>
      <c r="HA29" s="4">
        <v>0</v>
      </c>
      <c r="HB29" s="4">
        <v>0</v>
      </c>
      <c r="HC29" s="4">
        <f t="shared" si="45"/>
        <v>0</v>
      </c>
      <c r="HD29" s="4"/>
      <c r="HE29" s="4" t="s">
        <v>3</v>
      </c>
      <c r="HF29" s="4" t="s">
        <v>3</v>
      </c>
      <c r="HG29" s="4"/>
      <c r="HH29" s="4"/>
      <c r="HI29" s="4"/>
      <c r="HJ29" s="4"/>
      <c r="HK29" s="4"/>
      <c r="HL29" s="4"/>
      <c r="HM29" s="4" t="s">
        <v>3</v>
      </c>
      <c r="HN29" s="4" t="s">
        <v>3</v>
      </c>
      <c r="HO29" s="4" t="s">
        <v>3</v>
      </c>
      <c r="HP29" s="4" t="s">
        <v>3</v>
      </c>
      <c r="HQ29" s="4" t="s">
        <v>3</v>
      </c>
      <c r="HR29" s="4"/>
      <c r="HS29" s="4">
        <v>0</v>
      </c>
      <c r="HT29" s="4"/>
      <c r="HU29" s="4"/>
      <c r="HV29" s="4"/>
      <c r="HW29" s="4"/>
      <c r="HX29" s="4"/>
      <c r="HY29" s="4"/>
      <c r="HZ29" s="4"/>
      <c r="IA29" s="4"/>
      <c r="IB29" s="4"/>
      <c r="IC29" s="4"/>
      <c r="ID29" s="4"/>
      <c r="IE29" s="4"/>
      <c r="IF29" s="4"/>
      <c r="IG29" s="4"/>
      <c r="IH29" s="4"/>
      <c r="II29" s="4"/>
      <c r="IJ29" s="4"/>
      <c r="IK29" s="4">
        <v>0</v>
      </c>
      <c r="IL29" s="4"/>
      <c r="IM29" s="4"/>
      <c r="IN29" s="4"/>
      <c r="IO29" s="4"/>
      <c r="IP29" s="4"/>
      <c r="IQ29" s="4"/>
      <c r="IR29" s="4"/>
      <c r="IS29" s="4"/>
      <c r="IT29" s="4"/>
      <c r="IU29" s="4"/>
    </row>
    <row r="30" spans="1:255" ht="409.5" x14ac:dyDescent="0.25">
      <c r="A30" s="3">
        <v>17</v>
      </c>
      <c r="B30" s="3">
        <v>1</v>
      </c>
      <c r="C30" s="3">
        <f>ROW(SmtRes!A19)</f>
        <v>19</v>
      </c>
      <c r="D30" s="3">
        <f>ROW(EtalonRes!A25)</f>
        <v>25</v>
      </c>
      <c r="E30" s="3" t="s">
        <v>37</v>
      </c>
      <c r="F30" s="3" t="s">
        <v>38</v>
      </c>
      <c r="G30" s="3" t="s">
        <v>39</v>
      </c>
      <c r="H30" s="3" t="s">
        <v>40</v>
      </c>
      <c r="I30" s="3">
        <f>ROUND(1244/100,9)</f>
        <v>12.44</v>
      </c>
      <c r="J30" s="3">
        <v>0</v>
      </c>
      <c r="K30" s="3">
        <f>ROUND(1244/100,9)</f>
        <v>12.44</v>
      </c>
      <c r="L30" s="3"/>
      <c r="M30" s="3"/>
      <c r="N30" s="3"/>
      <c r="O30" s="3">
        <f t="shared" si="21"/>
        <v>2941.49</v>
      </c>
      <c r="P30" s="3">
        <f t="shared" si="22"/>
        <v>0</v>
      </c>
      <c r="Q30" s="3">
        <f t="shared" ref="Q30:Q41" si="46">(ROUND((ROUND((((ET30*1.2))*AV30*I30),2)*BB30),2)+ROUND((ROUND(((AE30-((EU30*1.2)))*AV30*I30),2)*BS30),2))</f>
        <v>0</v>
      </c>
      <c r="R30" s="3">
        <f t="shared" ref="R30:R41" si="47">(ROUND((ROUND((((EU30*1.2))*AV30*I30),2)*BS30),2)+ROUND((ROUND(((AE30-((EU30*1.2)))*AV30*I30),2)*BS30),2))</f>
        <v>0</v>
      </c>
      <c r="S30" s="3">
        <f t="shared" si="23"/>
        <v>2941.49</v>
      </c>
      <c r="T30" s="3">
        <f t="shared" si="24"/>
        <v>0</v>
      </c>
      <c r="U30" s="3">
        <f t="shared" si="25"/>
        <v>279.61383023999997</v>
      </c>
      <c r="V30" s="3">
        <f t="shared" si="26"/>
        <v>0</v>
      </c>
      <c r="W30" s="3">
        <f t="shared" si="27"/>
        <v>0</v>
      </c>
      <c r="X30" s="3">
        <f t="shared" ref="X30:X41" si="48">(ROUND((((S30+ROUND((ROUND((((EU30*1.2))*AV30*I30),2)*BS30),2))*AT30)/100),2)+ROUND(((ROUND((ROUND(((AE30-((EU30*1.2)))*AV30*I30),2)*BS30),2)*AT30)/100),2))</f>
        <v>2676.76</v>
      </c>
      <c r="Y30" s="3">
        <f t="shared" ref="Y30:Y41" si="49">(ROUND((((S30+ROUND((ROUND((((EU30*1.2))*AV30*I30),2)*BS30),2))*AU30)/100),2)+ROUND(((ROUND((ROUND(((AE30-((EU30*1.2)))*AV30*I30),2)*BS30),2)*AU30)/100),2))</f>
        <v>1411.92</v>
      </c>
      <c r="Z30" s="3"/>
      <c r="AA30" s="3">
        <v>54971259</v>
      </c>
      <c r="AB30" s="3">
        <f t="shared" si="28"/>
        <v>225.84</v>
      </c>
      <c r="AC30" s="3">
        <f t="shared" ref="AC30:AC41" si="50">ROUND(((ES30*1)),6)</f>
        <v>0</v>
      </c>
      <c r="AD30" s="3">
        <f t="shared" ref="AD30:AD41" si="51">ROUND(((((ET30*1.2))-((EU30*1.2)))+AE30),6)</f>
        <v>0</v>
      </c>
      <c r="AE30" s="3">
        <f t="shared" ref="AE30:AE41" si="52">ROUND(((EU30*1.2)),6)</f>
        <v>0</v>
      </c>
      <c r="AF30" s="3">
        <f t="shared" ref="AF30:AF41" si="53">ROUND(((EV30*1.2)),6)</f>
        <v>225.84</v>
      </c>
      <c r="AG30" s="3">
        <f t="shared" si="29"/>
        <v>0</v>
      </c>
      <c r="AH30" s="3">
        <f t="shared" ref="AH30:AH41" si="54">((EW30*1.2))</f>
        <v>21.468</v>
      </c>
      <c r="AI30" s="3">
        <f t="shared" ref="AI30:AI41" si="55">((EX30*1.2))</f>
        <v>0</v>
      </c>
      <c r="AJ30" s="3">
        <f t="shared" si="30"/>
        <v>0</v>
      </c>
      <c r="AK30" s="3">
        <v>188.2</v>
      </c>
      <c r="AL30" s="3">
        <v>0</v>
      </c>
      <c r="AM30" s="3">
        <v>0</v>
      </c>
      <c r="AN30" s="3">
        <v>0</v>
      </c>
      <c r="AO30" s="3">
        <v>188.2</v>
      </c>
      <c r="AP30" s="3">
        <v>0</v>
      </c>
      <c r="AQ30" s="3">
        <v>17.89</v>
      </c>
      <c r="AR30" s="3">
        <v>0</v>
      </c>
      <c r="AS30" s="3">
        <v>0</v>
      </c>
      <c r="AT30" s="3">
        <v>91</v>
      </c>
      <c r="AU30" s="3">
        <v>48</v>
      </c>
      <c r="AV30" s="3">
        <v>1.0469999999999999</v>
      </c>
      <c r="AW30" s="3">
        <v>1</v>
      </c>
      <c r="AX30" s="3"/>
      <c r="AY30" s="3"/>
      <c r="AZ30" s="3">
        <v>1</v>
      </c>
      <c r="BA30" s="3">
        <v>1</v>
      </c>
      <c r="BB30" s="3">
        <v>1</v>
      </c>
      <c r="BC30" s="3">
        <v>1</v>
      </c>
      <c r="BD30" s="3" t="s">
        <v>3</v>
      </c>
      <c r="BE30" s="3" t="s">
        <v>3</v>
      </c>
      <c r="BF30" s="3" t="s">
        <v>3</v>
      </c>
      <c r="BG30" s="3" t="s">
        <v>3</v>
      </c>
      <c r="BH30" s="3">
        <v>0</v>
      </c>
      <c r="BI30" s="3">
        <v>1</v>
      </c>
      <c r="BJ30" s="3" t="s">
        <v>41</v>
      </c>
      <c r="BK30" s="3"/>
      <c r="BL30" s="3"/>
      <c r="BM30" s="3">
        <v>106</v>
      </c>
      <c r="BN30" s="3">
        <v>0</v>
      </c>
      <c r="BO30" s="3" t="s">
        <v>38</v>
      </c>
      <c r="BP30" s="3">
        <v>1</v>
      </c>
      <c r="BQ30" s="3">
        <v>60</v>
      </c>
      <c r="BR30" s="3">
        <v>0</v>
      </c>
      <c r="BS30" s="3">
        <v>1</v>
      </c>
      <c r="BT30" s="3">
        <v>1</v>
      </c>
      <c r="BU30" s="3">
        <v>1</v>
      </c>
      <c r="BV30" s="3">
        <v>1</v>
      </c>
      <c r="BW30" s="3">
        <v>1</v>
      </c>
      <c r="BX30" s="3">
        <v>1</v>
      </c>
      <c r="BY30" s="3" t="s">
        <v>3</v>
      </c>
      <c r="BZ30" s="3">
        <v>91</v>
      </c>
      <c r="CA30" s="3">
        <v>48</v>
      </c>
      <c r="CB30" s="3" t="s">
        <v>3</v>
      </c>
      <c r="CC30" s="3"/>
      <c r="CD30" s="3"/>
      <c r="CE30" s="3">
        <v>1566</v>
      </c>
      <c r="CF30" s="3">
        <v>0</v>
      </c>
      <c r="CG30" s="3">
        <v>0</v>
      </c>
      <c r="CH30" s="3"/>
      <c r="CI30" s="3"/>
      <c r="CJ30" s="3"/>
      <c r="CK30" s="3"/>
      <c r="CL30" s="3"/>
      <c r="CM30" s="3">
        <v>0</v>
      </c>
      <c r="CN30" s="9" t="s">
        <v>2491</v>
      </c>
      <c r="CO30" s="3">
        <v>0</v>
      </c>
      <c r="CP30" s="3">
        <f t="shared" si="31"/>
        <v>2941.49</v>
      </c>
      <c r="CQ30" s="3">
        <f t="shared" si="32"/>
        <v>0</v>
      </c>
      <c r="CR30" s="3">
        <f t="shared" ref="CR30:CR41" si="56">(ROUND((ROUND((((ET30*1.2))*AV30*1),2)*BB30),2)+ROUND((ROUND(((AE30-((EU30*1.2)))*AV30*1),2)*BS30),2))</f>
        <v>0</v>
      </c>
      <c r="CS30" s="3">
        <f t="shared" ref="CS30:CS41" si="57">(ROUND((ROUND((((EU30*1.2))*AV30*1),2)*BS30),2)+ROUND((ROUND(((AE30-((EU30*1.2)))*AV30*1),2)*BS30),2))</f>
        <v>0</v>
      </c>
      <c r="CT30" s="3">
        <f t="shared" si="33"/>
        <v>236.45</v>
      </c>
      <c r="CU30" s="3">
        <f t="shared" si="34"/>
        <v>0</v>
      </c>
      <c r="CV30" s="3">
        <f t="shared" si="35"/>
        <v>22.476996</v>
      </c>
      <c r="CW30" s="3">
        <f t="shared" si="36"/>
        <v>0</v>
      </c>
      <c r="CX30" s="3">
        <f t="shared" si="37"/>
        <v>0</v>
      </c>
      <c r="CY30" s="3">
        <f t="shared" ref="CY30:CY41" si="58">(ROUND((((S30+ROUND((ROUND((((EU30*1.2))*AV30*1),2)*BS30),2))*AT30)/100),2)+ROUND(((ROUND((ROUND(((AE30-((EU30*1.2)))*AV30*1),2)*BS30),2)*AT30)/100),2))</f>
        <v>2676.76</v>
      </c>
      <c r="CZ30" s="3">
        <f t="shared" ref="CZ30:CZ41" si="59">(ROUND((((S30+ROUND((ROUND((((EU30*1.2))*AV30*1),2)*BS30),2))*AU30)/100),2)+ROUND(((ROUND((ROUND(((AE30-((EU30*1.2)))*AV30*1),2)*BS30),2)*AU30)/100),2))</f>
        <v>1411.92</v>
      </c>
      <c r="DA30" s="3"/>
      <c r="DB30" s="3">
        <v>5</v>
      </c>
      <c r="DC30" s="3" t="s">
        <v>3</v>
      </c>
      <c r="DD30" s="3" t="s">
        <v>22</v>
      </c>
      <c r="DE30" s="3" t="s">
        <v>42</v>
      </c>
      <c r="DF30" s="3" t="s">
        <v>42</v>
      </c>
      <c r="DG30" s="3" t="s">
        <v>42</v>
      </c>
      <c r="DH30" s="3" t="s">
        <v>3</v>
      </c>
      <c r="DI30" s="3" t="s">
        <v>42</v>
      </c>
      <c r="DJ30" s="3" t="s">
        <v>42</v>
      </c>
      <c r="DK30" s="3" t="s">
        <v>3</v>
      </c>
      <c r="DL30" s="3" t="s">
        <v>3</v>
      </c>
      <c r="DM30" s="3" t="s">
        <v>3</v>
      </c>
      <c r="DN30" s="3">
        <v>0</v>
      </c>
      <c r="DO30" s="3">
        <v>0</v>
      </c>
      <c r="DP30" s="3">
        <v>1</v>
      </c>
      <c r="DQ30" s="3">
        <v>1</v>
      </c>
      <c r="DR30" s="3"/>
      <c r="DS30" s="3"/>
      <c r="DT30" s="3"/>
      <c r="DU30" s="3">
        <v>1010</v>
      </c>
      <c r="DV30" s="3" t="s">
        <v>40</v>
      </c>
      <c r="DW30" s="3" t="s">
        <v>40</v>
      </c>
      <c r="DX30" s="3">
        <v>100</v>
      </c>
      <c r="DY30" s="3"/>
      <c r="DZ30" s="3" t="s">
        <v>3</v>
      </c>
      <c r="EA30" s="3" t="s">
        <v>3</v>
      </c>
      <c r="EB30" s="3" t="s">
        <v>3</v>
      </c>
      <c r="EC30" s="3" t="s">
        <v>3</v>
      </c>
      <c r="ED30" s="3"/>
      <c r="EE30" s="3">
        <v>57042996</v>
      </c>
      <c r="EF30" s="3">
        <v>60</v>
      </c>
      <c r="EG30" s="3" t="s">
        <v>43</v>
      </c>
      <c r="EH30" s="3">
        <v>0</v>
      </c>
      <c r="EI30" s="3" t="s">
        <v>3</v>
      </c>
      <c r="EJ30" s="3">
        <v>1</v>
      </c>
      <c r="EK30" s="3">
        <v>106</v>
      </c>
      <c r="EL30" s="3" t="s">
        <v>44</v>
      </c>
      <c r="EM30" s="3" t="s">
        <v>45</v>
      </c>
      <c r="EN30" s="3"/>
      <c r="EO30" s="3" t="s">
        <v>46</v>
      </c>
      <c r="EP30" s="3"/>
      <c r="EQ30" s="3">
        <v>0</v>
      </c>
      <c r="ER30" s="3">
        <v>188.2</v>
      </c>
      <c r="ES30" s="3">
        <v>0</v>
      </c>
      <c r="ET30" s="3">
        <v>0</v>
      </c>
      <c r="EU30" s="3">
        <v>0</v>
      </c>
      <c r="EV30" s="3">
        <v>188.2</v>
      </c>
      <c r="EW30" s="3">
        <v>17.89</v>
      </c>
      <c r="EX30" s="3">
        <v>0</v>
      </c>
      <c r="EY30" s="3">
        <v>0</v>
      </c>
      <c r="EZ30" s="3"/>
      <c r="FA30" s="3"/>
      <c r="FB30" s="3"/>
      <c r="FC30" s="3"/>
      <c r="FD30" s="3"/>
      <c r="FE30" s="3"/>
      <c r="FF30" s="3"/>
      <c r="FG30" s="3"/>
      <c r="FH30" s="3"/>
      <c r="FI30" s="3"/>
      <c r="FJ30" s="3"/>
      <c r="FK30" s="3"/>
      <c r="FL30" s="3"/>
      <c r="FM30" s="3"/>
      <c r="FN30" s="3"/>
      <c r="FO30" s="3"/>
      <c r="FP30" s="3"/>
      <c r="FQ30" s="3">
        <v>0</v>
      </c>
      <c r="FR30" s="3">
        <v>0</v>
      </c>
      <c r="FS30" s="3">
        <v>0</v>
      </c>
      <c r="FT30" s="3"/>
      <c r="FU30" s="3"/>
      <c r="FV30" s="3"/>
      <c r="FW30" s="3"/>
      <c r="FX30" s="3">
        <v>91</v>
      </c>
      <c r="FY30" s="3">
        <v>48</v>
      </c>
      <c r="FZ30" s="3"/>
      <c r="GA30" s="3" t="s">
        <v>3</v>
      </c>
      <c r="GB30" s="3"/>
      <c r="GC30" s="3"/>
      <c r="GD30" s="3">
        <v>1</v>
      </c>
      <c r="GE30" s="3"/>
      <c r="GF30" s="3">
        <v>-651826134</v>
      </c>
      <c r="GG30" s="3">
        <v>2</v>
      </c>
      <c r="GH30" s="3">
        <v>1</v>
      </c>
      <c r="GI30" s="3">
        <v>2</v>
      </c>
      <c r="GJ30" s="3">
        <v>0</v>
      </c>
      <c r="GK30" s="3">
        <v>0</v>
      </c>
      <c r="GL30" s="3">
        <f t="shared" si="38"/>
        <v>0</v>
      </c>
      <c r="GM30" s="3">
        <f t="shared" si="39"/>
        <v>7030.17</v>
      </c>
      <c r="GN30" s="3">
        <f t="shared" si="40"/>
        <v>7030.17</v>
      </c>
      <c r="GO30" s="3">
        <f t="shared" si="41"/>
        <v>0</v>
      </c>
      <c r="GP30" s="3">
        <f t="shared" si="42"/>
        <v>0</v>
      </c>
      <c r="GQ30" s="3"/>
      <c r="GR30" s="3">
        <v>0</v>
      </c>
      <c r="GS30" s="3">
        <v>3</v>
      </c>
      <c r="GT30" s="3">
        <v>0</v>
      </c>
      <c r="GU30" s="3" t="s">
        <v>3</v>
      </c>
      <c r="GV30" s="3">
        <f t="shared" si="43"/>
        <v>0</v>
      </c>
      <c r="GW30" s="3">
        <v>1</v>
      </c>
      <c r="GX30" s="3">
        <f t="shared" si="44"/>
        <v>0</v>
      </c>
      <c r="GY30" s="3"/>
      <c r="GZ30" s="3"/>
      <c r="HA30" s="3">
        <v>0</v>
      </c>
      <c r="HB30" s="3">
        <v>0</v>
      </c>
      <c r="HC30" s="3">
        <f t="shared" si="45"/>
        <v>0</v>
      </c>
      <c r="HD30" s="3"/>
      <c r="HE30" s="3" t="s">
        <v>3</v>
      </c>
      <c r="HF30" s="3" t="s">
        <v>3</v>
      </c>
      <c r="HG30" s="3"/>
      <c r="HH30" s="3"/>
      <c r="HI30" s="3"/>
      <c r="HJ30" s="3"/>
      <c r="HK30" s="3"/>
      <c r="HL30" s="3"/>
      <c r="HM30" s="3" t="s">
        <v>3</v>
      </c>
      <c r="HN30" s="3" t="s">
        <v>3</v>
      </c>
      <c r="HO30" s="3" t="s">
        <v>3</v>
      </c>
      <c r="HP30" s="3" t="s">
        <v>3</v>
      </c>
      <c r="HQ30" s="3" t="s">
        <v>3</v>
      </c>
      <c r="HR30" s="3"/>
      <c r="HS30" s="3">
        <v>0</v>
      </c>
      <c r="HT30" s="3"/>
      <c r="HU30" s="3"/>
      <c r="HV30" s="3"/>
      <c r="HW30" s="3"/>
      <c r="HX30" s="3"/>
      <c r="HY30" s="3"/>
      <c r="HZ30" s="3"/>
      <c r="IA30" s="3"/>
      <c r="IB30" s="3"/>
      <c r="IC30" s="3"/>
      <c r="ID30" s="3"/>
      <c r="IE30" s="3"/>
      <c r="IF30" s="3"/>
      <c r="IG30" s="3"/>
      <c r="IH30" s="3"/>
      <c r="II30" s="3"/>
      <c r="IJ30" s="3"/>
      <c r="IK30" s="3">
        <v>0</v>
      </c>
      <c r="IL30" s="3"/>
      <c r="IM30" s="3"/>
      <c r="IN30" s="3"/>
      <c r="IO30" s="3"/>
      <c r="IP30" s="3"/>
      <c r="IQ30" s="3"/>
      <c r="IR30" s="3"/>
      <c r="IS30" s="3"/>
      <c r="IT30" s="3"/>
      <c r="IU30" s="3"/>
    </row>
    <row r="31" spans="1:255" ht="409.5" x14ac:dyDescent="0.25">
      <c r="A31" s="4">
        <v>17</v>
      </c>
      <c r="B31" s="4">
        <v>1</v>
      </c>
      <c r="C31" s="4">
        <f>ROW(SmtRes!A20)</f>
        <v>20</v>
      </c>
      <c r="D31" s="4">
        <f>ROW(EtalonRes!A26)</f>
        <v>26</v>
      </c>
      <c r="E31" s="4" t="s">
        <v>37</v>
      </c>
      <c r="F31" s="4" t="s">
        <v>38</v>
      </c>
      <c r="G31" s="4" t="s">
        <v>39</v>
      </c>
      <c r="H31" s="4" t="s">
        <v>40</v>
      </c>
      <c r="I31" s="4">
        <f>ROUND(1244/100,9)</f>
        <v>12.44</v>
      </c>
      <c r="J31" s="4">
        <v>0</v>
      </c>
      <c r="K31" s="4">
        <f>ROUND(1244/100,9)</f>
        <v>12.44</v>
      </c>
      <c r="L31" s="4"/>
      <c r="M31" s="4"/>
      <c r="N31" s="4"/>
      <c r="O31" s="4">
        <f t="shared" si="21"/>
        <v>165752.95999999999</v>
      </c>
      <c r="P31" s="4">
        <f t="shared" si="22"/>
        <v>0</v>
      </c>
      <c r="Q31" s="4">
        <f t="shared" si="46"/>
        <v>0</v>
      </c>
      <c r="R31" s="4">
        <f t="shared" si="47"/>
        <v>0</v>
      </c>
      <c r="S31" s="4">
        <f t="shared" si="23"/>
        <v>165752.95999999999</v>
      </c>
      <c r="T31" s="4">
        <f t="shared" si="24"/>
        <v>0</v>
      </c>
      <c r="U31" s="4">
        <f t="shared" si="25"/>
        <v>279.61383023999997</v>
      </c>
      <c r="V31" s="4">
        <f t="shared" si="26"/>
        <v>0</v>
      </c>
      <c r="W31" s="4">
        <f t="shared" si="27"/>
        <v>0</v>
      </c>
      <c r="X31" s="4">
        <f t="shared" si="48"/>
        <v>150835.19</v>
      </c>
      <c r="Y31" s="4">
        <f t="shared" si="49"/>
        <v>79561.42</v>
      </c>
      <c r="Z31" s="4"/>
      <c r="AA31" s="4">
        <v>55890823</v>
      </c>
      <c r="AB31" s="4">
        <f t="shared" si="28"/>
        <v>225.84</v>
      </c>
      <c r="AC31" s="4">
        <f t="shared" si="50"/>
        <v>0</v>
      </c>
      <c r="AD31" s="4">
        <f t="shared" si="51"/>
        <v>0</v>
      </c>
      <c r="AE31" s="4">
        <f t="shared" si="52"/>
        <v>0</v>
      </c>
      <c r="AF31" s="4">
        <f t="shared" si="53"/>
        <v>225.84</v>
      </c>
      <c r="AG31" s="4">
        <f t="shared" si="29"/>
        <v>0</v>
      </c>
      <c r="AH31" s="4">
        <f t="shared" si="54"/>
        <v>21.468</v>
      </c>
      <c r="AI31" s="4">
        <f t="shared" si="55"/>
        <v>0</v>
      </c>
      <c r="AJ31" s="4">
        <f t="shared" si="30"/>
        <v>0</v>
      </c>
      <c r="AK31" s="4">
        <v>188.2</v>
      </c>
      <c r="AL31" s="4">
        <v>0</v>
      </c>
      <c r="AM31" s="4">
        <v>0</v>
      </c>
      <c r="AN31" s="4">
        <v>0</v>
      </c>
      <c r="AO31" s="4">
        <v>188.2</v>
      </c>
      <c r="AP31" s="4">
        <v>0</v>
      </c>
      <c r="AQ31" s="4">
        <v>17.89</v>
      </c>
      <c r="AR31" s="4">
        <v>0</v>
      </c>
      <c r="AS31" s="4">
        <v>0</v>
      </c>
      <c r="AT31" s="4">
        <v>91</v>
      </c>
      <c r="AU31" s="4">
        <v>48</v>
      </c>
      <c r="AV31" s="4">
        <v>1.0469999999999999</v>
      </c>
      <c r="AW31" s="4">
        <v>1</v>
      </c>
      <c r="AX31" s="4"/>
      <c r="AY31" s="4"/>
      <c r="AZ31" s="4">
        <v>1</v>
      </c>
      <c r="BA31" s="4">
        <v>56.35</v>
      </c>
      <c r="BB31" s="4">
        <v>1</v>
      </c>
      <c r="BC31" s="4">
        <v>1</v>
      </c>
      <c r="BD31" s="4" t="s">
        <v>3</v>
      </c>
      <c r="BE31" s="4" t="s">
        <v>3</v>
      </c>
      <c r="BF31" s="4" t="s">
        <v>3</v>
      </c>
      <c r="BG31" s="4" t="s">
        <v>3</v>
      </c>
      <c r="BH31" s="4">
        <v>0</v>
      </c>
      <c r="BI31" s="4">
        <v>1</v>
      </c>
      <c r="BJ31" s="4" t="s">
        <v>41</v>
      </c>
      <c r="BK31" s="4"/>
      <c r="BL31" s="4"/>
      <c r="BM31" s="4">
        <v>106</v>
      </c>
      <c r="BN31" s="4">
        <v>0</v>
      </c>
      <c r="BO31" s="4" t="s">
        <v>38</v>
      </c>
      <c r="BP31" s="4">
        <v>1</v>
      </c>
      <c r="BQ31" s="4">
        <v>60</v>
      </c>
      <c r="BR31" s="4">
        <v>0</v>
      </c>
      <c r="BS31" s="4">
        <v>56.35</v>
      </c>
      <c r="BT31" s="4">
        <v>1</v>
      </c>
      <c r="BU31" s="4">
        <v>1</v>
      </c>
      <c r="BV31" s="4">
        <v>1</v>
      </c>
      <c r="BW31" s="4">
        <v>1</v>
      </c>
      <c r="BX31" s="4">
        <v>1</v>
      </c>
      <c r="BY31" s="4" t="s">
        <v>3</v>
      </c>
      <c r="BZ31" s="4">
        <v>91</v>
      </c>
      <c r="CA31" s="4">
        <v>48</v>
      </c>
      <c r="CB31" s="4" t="s">
        <v>3</v>
      </c>
      <c r="CC31" s="4"/>
      <c r="CD31" s="4"/>
      <c r="CE31" s="4">
        <v>1566</v>
      </c>
      <c r="CF31" s="4">
        <v>0</v>
      </c>
      <c r="CG31" s="4">
        <v>0</v>
      </c>
      <c r="CH31" s="4"/>
      <c r="CI31" s="4"/>
      <c r="CJ31" s="4"/>
      <c r="CK31" s="4"/>
      <c r="CL31" s="4"/>
      <c r="CM31" s="4">
        <v>0</v>
      </c>
      <c r="CN31" s="10" t="s">
        <v>2491</v>
      </c>
      <c r="CO31" s="4">
        <v>0</v>
      </c>
      <c r="CP31" s="4">
        <f t="shared" si="31"/>
        <v>165752.95999999999</v>
      </c>
      <c r="CQ31" s="4">
        <f t="shared" si="32"/>
        <v>0</v>
      </c>
      <c r="CR31" s="4">
        <f t="shared" si="56"/>
        <v>0</v>
      </c>
      <c r="CS31" s="4">
        <f t="shared" si="57"/>
        <v>0</v>
      </c>
      <c r="CT31" s="4">
        <f t="shared" si="33"/>
        <v>13323.96</v>
      </c>
      <c r="CU31" s="4">
        <f t="shared" si="34"/>
        <v>0</v>
      </c>
      <c r="CV31" s="4">
        <f t="shared" si="35"/>
        <v>22.476996</v>
      </c>
      <c r="CW31" s="4">
        <f t="shared" si="36"/>
        <v>0</v>
      </c>
      <c r="CX31" s="4">
        <f t="shared" si="37"/>
        <v>0</v>
      </c>
      <c r="CY31" s="4">
        <f t="shared" si="58"/>
        <v>150835.19</v>
      </c>
      <c r="CZ31" s="4">
        <f t="shared" si="59"/>
        <v>79561.42</v>
      </c>
      <c r="DA31" s="4"/>
      <c r="DB31" s="4">
        <v>6</v>
      </c>
      <c r="DC31" s="4" t="s">
        <v>3</v>
      </c>
      <c r="DD31" s="4" t="s">
        <v>22</v>
      </c>
      <c r="DE31" s="4" t="s">
        <v>42</v>
      </c>
      <c r="DF31" s="4" t="s">
        <v>42</v>
      </c>
      <c r="DG31" s="4" t="s">
        <v>42</v>
      </c>
      <c r="DH31" s="4" t="s">
        <v>3</v>
      </c>
      <c r="DI31" s="4" t="s">
        <v>42</v>
      </c>
      <c r="DJ31" s="4" t="s">
        <v>42</v>
      </c>
      <c r="DK31" s="4" t="s">
        <v>3</v>
      </c>
      <c r="DL31" s="4" t="s">
        <v>3</v>
      </c>
      <c r="DM31" s="4" t="s">
        <v>3</v>
      </c>
      <c r="DN31" s="4">
        <v>0</v>
      </c>
      <c r="DO31" s="4">
        <v>0</v>
      </c>
      <c r="DP31" s="4">
        <v>1</v>
      </c>
      <c r="DQ31" s="4">
        <v>1</v>
      </c>
      <c r="DR31" s="4"/>
      <c r="DS31" s="4"/>
      <c r="DT31" s="4"/>
      <c r="DU31" s="4">
        <v>1010</v>
      </c>
      <c r="DV31" s="4" t="s">
        <v>40</v>
      </c>
      <c r="DW31" s="4" t="s">
        <v>40</v>
      </c>
      <c r="DX31" s="4">
        <v>100</v>
      </c>
      <c r="DY31" s="4"/>
      <c r="DZ31" s="4" t="s">
        <v>3</v>
      </c>
      <c r="EA31" s="4" t="s">
        <v>3</v>
      </c>
      <c r="EB31" s="4" t="s">
        <v>3</v>
      </c>
      <c r="EC31" s="4" t="s">
        <v>3</v>
      </c>
      <c r="ED31" s="4"/>
      <c r="EE31" s="4">
        <v>57042996</v>
      </c>
      <c r="EF31" s="4">
        <v>60</v>
      </c>
      <c r="EG31" s="4" t="s">
        <v>43</v>
      </c>
      <c r="EH31" s="4">
        <v>0</v>
      </c>
      <c r="EI31" s="4" t="s">
        <v>3</v>
      </c>
      <c r="EJ31" s="4">
        <v>1</v>
      </c>
      <c r="EK31" s="4">
        <v>106</v>
      </c>
      <c r="EL31" s="4" t="s">
        <v>44</v>
      </c>
      <c r="EM31" s="4" t="s">
        <v>45</v>
      </c>
      <c r="EN31" s="4"/>
      <c r="EO31" s="4" t="s">
        <v>46</v>
      </c>
      <c r="EP31" s="4"/>
      <c r="EQ31" s="4">
        <v>0</v>
      </c>
      <c r="ER31" s="4">
        <v>188.2</v>
      </c>
      <c r="ES31" s="4">
        <v>0</v>
      </c>
      <c r="ET31" s="4">
        <v>0</v>
      </c>
      <c r="EU31" s="4">
        <v>0</v>
      </c>
      <c r="EV31" s="4">
        <v>188.2</v>
      </c>
      <c r="EW31" s="4">
        <v>17.89</v>
      </c>
      <c r="EX31" s="4">
        <v>0</v>
      </c>
      <c r="EY31" s="4">
        <v>0</v>
      </c>
      <c r="EZ31" s="4"/>
      <c r="FA31" s="4"/>
      <c r="FB31" s="4"/>
      <c r="FC31" s="4"/>
      <c r="FD31" s="4"/>
      <c r="FE31" s="4"/>
      <c r="FF31" s="4"/>
      <c r="FG31" s="4"/>
      <c r="FH31" s="4"/>
      <c r="FI31" s="4"/>
      <c r="FJ31" s="4"/>
      <c r="FK31" s="4"/>
      <c r="FL31" s="4"/>
      <c r="FM31" s="4"/>
      <c r="FN31" s="4"/>
      <c r="FO31" s="4"/>
      <c r="FP31" s="4"/>
      <c r="FQ31" s="4">
        <v>0</v>
      </c>
      <c r="FR31" s="4">
        <v>0</v>
      </c>
      <c r="FS31" s="4">
        <v>0</v>
      </c>
      <c r="FT31" s="4"/>
      <c r="FU31" s="4"/>
      <c r="FV31" s="4"/>
      <c r="FW31" s="4"/>
      <c r="FX31" s="4">
        <v>91</v>
      </c>
      <c r="FY31" s="4">
        <v>48</v>
      </c>
      <c r="FZ31" s="4"/>
      <c r="GA31" s="4" t="s">
        <v>3</v>
      </c>
      <c r="GB31" s="4"/>
      <c r="GC31" s="4"/>
      <c r="GD31" s="4">
        <v>1</v>
      </c>
      <c r="GE31" s="4"/>
      <c r="GF31" s="4">
        <v>-651826134</v>
      </c>
      <c r="GG31" s="4">
        <v>2</v>
      </c>
      <c r="GH31" s="4">
        <v>1</v>
      </c>
      <c r="GI31" s="4">
        <v>2</v>
      </c>
      <c r="GJ31" s="4">
        <v>0</v>
      </c>
      <c r="GK31" s="4">
        <v>0</v>
      </c>
      <c r="GL31" s="4">
        <f t="shared" si="38"/>
        <v>0</v>
      </c>
      <c r="GM31" s="4">
        <f t="shared" si="39"/>
        <v>396149.57</v>
      </c>
      <c r="GN31" s="4">
        <f t="shared" si="40"/>
        <v>396149.57</v>
      </c>
      <c r="GO31" s="4">
        <f t="shared" si="41"/>
        <v>0</v>
      </c>
      <c r="GP31" s="4">
        <f t="shared" si="42"/>
        <v>0</v>
      </c>
      <c r="GQ31" s="4"/>
      <c r="GR31" s="4">
        <v>0</v>
      </c>
      <c r="GS31" s="4">
        <v>3</v>
      </c>
      <c r="GT31" s="4">
        <v>0</v>
      </c>
      <c r="GU31" s="4" t="s">
        <v>3</v>
      </c>
      <c r="GV31" s="4">
        <f t="shared" si="43"/>
        <v>0</v>
      </c>
      <c r="GW31" s="4">
        <v>1</v>
      </c>
      <c r="GX31" s="4">
        <f t="shared" si="44"/>
        <v>0</v>
      </c>
      <c r="GY31" s="4"/>
      <c r="GZ31" s="4"/>
      <c r="HA31" s="4">
        <v>0</v>
      </c>
      <c r="HB31" s="4">
        <v>0</v>
      </c>
      <c r="HC31" s="4">
        <f t="shared" si="45"/>
        <v>0</v>
      </c>
      <c r="HD31" s="4"/>
      <c r="HE31" s="4" t="s">
        <v>3</v>
      </c>
      <c r="HF31" s="4" t="s">
        <v>3</v>
      </c>
      <c r="HG31" s="4"/>
      <c r="HH31" s="4"/>
      <c r="HI31" s="4"/>
      <c r="HJ31" s="4"/>
      <c r="HK31" s="4"/>
      <c r="HL31" s="4"/>
      <c r="HM31" s="4" t="s">
        <v>3</v>
      </c>
      <c r="HN31" s="4" t="s">
        <v>3</v>
      </c>
      <c r="HO31" s="4" t="s">
        <v>3</v>
      </c>
      <c r="HP31" s="4" t="s">
        <v>3</v>
      </c>
      <c r="HQ31" s="4" t="s">
        <v>3</v>
      </c>
      <c r="HR31" s="4"/>
      <c r="HS31" s="4">
        <v>0</v>
      </c>
      <c r="HT31" s="4"/>
      <c r="HU31" s="4"/>
      <c r="HV31" s="4"/>
      <c r="HW31" s="4"/>
      <c r="HX31" s="4"/>
      <c r="HY31" s="4"/>
      <c r="HZ31" s="4"/>
      <c r="IA31" s="4"/>
      <c r="IB31" s="4"/>
      <c r="IC31" s="4"/>
      <c r="ID31" s="4"/>
      <c r="IE31" s="4"/>
      <c r="IF31" s="4"/>
      <c r="IG31" s="4"/>
      <c r="IH31" s="4"/>
      <c r="II31" s="4"/>
      <c r="IJ31" s="4"/>
      <c r="IK31" s="4">
        <v>0</v>
      </c>
      <c r="IL31" s="4"/>
      <c r="IM31" s="4"/>
      <c r="IN31" s="4"/>
      <c r="IO31" s="4"/>
      <c r="IP31" s="4"/>
      <c r="IQ31" s="4"/>
      <c r="IR31" s="4"/>
      <c r="IS31" s="4"/>
      <c r="IT31" s="4"/>
      <c r="IU31" s="4"/>
    </row>
    <row r="32" spans="1:255" ht="409.5" x14ac:dyDescent="0.25">
      <c r="A32" s="3">
        <v>17</v>
      </c>
      <c r="B32" s="3">
        <v>1</v>
      </c>
      <c r="C32" s="3">
        <f>ROW(SmtRes!A21)</f>
        <v>21</v>
      </c>
      <c r="D32" s="3">
        <f>ROW(EtalonRes!A27)</f>
        <v>27</v>
      </c>
      <c r="E32" s="3" t="s">
        <v>3</v>
      </c>
      <c r="F32" s="3" t="s">
        <v>47</v>
      </c>
      <c r="G32" s="3" t="s">
        <v>48</v>
      </c>
      <c r="H32" s="3" t="s">
        <v>40</v>
      </c>
      <c r="I32" s="3">
        <f>ROUND(1244/100,9)</f>
        <v>12.44</v>
      </c>
      <c r="J32" s="3">
        <v>0</v>
      </c>
      <c r="K32" s="3">
        <f>ROUND(1244/100,9)</f>
        <v>12.44</v>
      </c>
      <c r="L32" s="3"/>
      <c r="M32" s="3"/>
      <c r="N32" s="3"/>
      <c r="O32" s="3">
        <f t="shared" si="21"/>
        <v>1009.52</v>
      </c>
      <c r="P32" s="3">
        <f t="shared" si="22"/>
        <v>0</v>
      </c>
      <c r="Q32" s="3">
        <f t="shared" si="46"/>
        <v>0</v>
      </c>
      <c r="R32" s="3">
        <f t="shared" si="47"/>
        <v>0</v>
      </c>
      <c r="S32" s="3">
        <f t="shared" si="23"/>
        <v>1009.52</v>
      </c>
      <c r="T32" s="3">
        <f t="shared" si="24"/>
        <v>0</v>
      </c>
      <c r="U32" s="3">
        <f t="shared" si="25"/>
        <v>98.779173119999982</v>
      </c>
      <c r="V32" s="3">
        <f t="shared" si="26"/>
        <v>0</v>
      </c>
      <c r="W32" s="3">
        <f t="shared" si="27"/>
        <v>0</v>
      </c>
      <c r="X32" s="3">
        <f t="shared" si="48"/>
        <v>918.66</v>
      </c>
      <c r="Y32" s="3">
        <f t="shared" si="49"/>
        <v>484.57</v>
      </c>
      <c r="Z32" s="3"/>
      <c r="AA32" s="3">
        <v>-1</v>
      </c>
      <c r="AB32" s="3">
        <f t="shared" si="28"/>
        <v>77.507999999999996</v>
      </c>
      <c r="AC32" s="3">
        <f t="shared" si="50"/>
        <v>0</v>
      </c>
      <c r="AD32" s="3">
        <f t="shared" si="51"/>
        <v>0</v>
      </c>
      <c r="AE32" s="3">
        <f t="shared" si="52"/>
        <v>0</v>
      </c>
      <c r="AF32" s="3">
        <f t="shared" si="53"/>
        <v>77.507999999999996</v>
      </c>
      <c r="AG32" s="3">
        <f t="shared" si="29"/>
        <v>0</v>
      </c>
      <c r="AH32" s="3">
        <f t="shared" si="54"/>
        <v>7.5839999999999996</v>
      </c>
      <c r="AI32" s="3">
        <f t="shared" si="55"/>
        <v>0</v>
      </c>
      <c r="AJ32" s="3">
        <f t="shared" si="30"/>
        <v>0</v>
      </c>
      <c r="AK32" s="3">
        <v>64.59</v>
      </c>
      <c r="AL32" s="3">
        <v>0</v>
      </c>
      <c r="AM32" s="3">
        <v>0</v>
      </c>
      <c r="AN32" s="3">
        <v>0</v>
      </c>
      <c r="AO32" s="3">
        <v>64.59</v>
      </c>
      <c r="AP32" s="3">
        <v>0</v>
      </c>
      <c r="AQ32" s="3">
        <v>6.32</v>
      </c>
      <c r="AR32" s="3">
        <v>0</v>
      </c>
      <c r="AS32" s="3">
        <v>0</v>
      </c>
      <c r="AT32" s="3">
        <v>91</v>
      </c>
      <c r="AU32" s="3">
        <v>48</v>
      </c>
      <c r="AV32" s="3">
        <v>1.0469999999999999</v>
      </c>
      <c r="AW32" s="3">
        <v>1</v>
      </c>
      <c r="AX32" s="3"/>
      <c r="AY32" s="3"/>
      <c r="AZ32" s="3">
        <v>1</v>
      </c>
      <c r="BA32" s="3">
        <v>1</v>
      </c>
      <c r="BB32" s="3">
        <v>1</v>
      </c>
      <c r="BC32" s="3">
        <v>1</v>
      </c>
      <c r="BD32" s="3" t="s">
        <v>3</v>
      </c>
      <c r="BE32" s="3" t="s">
        <v>3</v>
      </c>
      <c r="BF32" s="3" t="s">
        <v>3</v>
      </c>
      <c r="BG32" s="3" t="s">
        <v>3</v>
      </c>
      <c r="BH32" s="3">
        <v>0</v>
      </c>
      <c r="BI32" s="3">
        <v>1</v>
      </c>
      <c r="BJ32" s="3" t="s">
        <v>49</v>
      </c>
      <c r="BK32" s="3"/>
      <c r="BL32" s="3"/>
      <c r="BM32" s="3">
        <v>106</v>
      </c>
      <c r="BN32" s="3">
        <v>0</v>
      </c>
      <c r="BO32" s="3" t="s">
        <v>47</v>
      </c>
      <c r="BP32" s="3">
        <v>1</v>
      </c>
      <c r="BQ32" s="3">
        <v>60</v>
      </c>
      <c r="BR32" s="3">
        <v>0</v>
      </c>
      <c r="BS32" s="3">
        <v>1</v>
      </c>
      <c r="BT32" s="3">
        <v>1</v>
      </c>
      <c r="BU32" s="3">
        <v>1</v>
      </c>
      <c r="BV32" s="3">
        <v>1</v>
      </c>
      <c r="BW32" s="3">
        <v>1</v>
      </c>
      <c r="BX32" s="3">
        <v>1</v>
      </c>
      <c r="BY32" s="3" t="s">
        <v>3</v>
      </c>
      <c r="BZ32" s="3">
        <v>91</v>
      </c>
      <c r="CA32" s="3">
        <v>48</v>
      </c>
      <c r="CB32" s="3" t="s">
        <v>3</v>
      </c>
      <c r="CC32" s="3"/>
      <c r="CD32" s="3"/>
      <c r="CE32" s="3">
        <v>1566</v>
      </c>
      <c r="CF32" s="3">
        <v>0</v>
      </c>
      <c r="CG32" s="3">
        <v>0</v>
      </c>
      <c r="CH32" s="3"/>
      <c r="CI32" s="3"/>
      <c r="CJ32" s="3"/>
      <c r="CK32" s="3"/>
      <c r="CL32" s="3"/>
      <c r="CM32" s="3">
        <v>0</v>
      </c>
      <c r="CN32" s="9" t="s">
        <v>2491</v>
      </c>
      <c r="CO32" s="3">
        <v>0</v>
      </c>
      <c r="CP32" s="3">
        <f t="shared" si="31"/>
        <v>1009.52</v>
      </c>
      <c r="CQ32" s="3">
        <f t="shared" si="32"/>
        <v>0</v>
      </c>
      <c r="CR32" s="3">
        <f t="shared" si="56"/>
        <v>0</v>
      </c>
      <c r="CS32" s="3">
        <f t="shared" si="57"/>
        <v>0</v>
      </c>
      <c r="CT32" s="3">
        <f t="shared" si="33"/>
        <v>81.150000000000006</v>
      </c>
      <c r="CU32" s="3">
        <f t="shared" si="34"/>
        <v>0</v>
      </c>
      <c r="CV32" s="3">
        <f t="shared" si="35"/>
        <v>7.9404479999999991</v>
      </c>
      <c r="CW32" s="3">
        <f t="shared" si="36"/>
        <v>0</v>
      </c>
      <c r="CX32" s="3">
        <f t="shared" si="37"/>
        <v>0</v>
      </c>
      <c r="CY32" s="3">
        <f t="shared" si="58"/>
        <v>918.66</v>
      </c>
      <c r="CZ32" s="3">
        <f t="shared" si="59"/>
        <v>484.57</v>
      </c>
      <c r="DA32" s="3"/>
      <c r="DB32" s="3">
        <v>7</v>
      </c>
      <c r="DC32" s="3" t="s">
        <v>3</v>
      </c>
      <c r="DD32" s="3" t="s">
        <v>22</v>
      </c>
      <c r="DE32" s="3" t="s">
        <v>42</v>
      </c>
      <c r="DF32" s="3" t="s">
        <v>42</v>
      </c>
      <c r="DG32" s="3" t="s">
        <v>42</v>
      </c>
      <c r="DH32" s="3" t="s">
        <v>3</v>
      </c>
      <c r="DI32" s="3" t="s">
        <v>42</v>
      </c>
      <c r="DJ32" s="3" t="s">
        <v>42</v>
      </c>
      <c r="DK32" s="3" t="s">
        <v>3</v>
      </c>
      <c r="DL32" s="3" t="s">
        <v>3</v>
      </c>
      <c r="DM32" s="3" t="s">
        <v>3</v>
      </c>
      <c r="DN32" s="3">
        <v>0</v>
      </c>
      <c r="DO32" s="3">
        <v>0</v>
      </c>
      <c r="DP32" s="3">
        <v>1</v>
      </c>
      <c r="DQ32" s="3">
        <v>1</v>
      </c>
      <c r="DR32" s="3"/>
      <c r="DS32" s="3"/>
      <c r="DT32" s="3"/>
      <c r="DU32" s="3">
        <v>1010</v>
      </c>
      <c r="DV32" s="3" t="s">
        <v>40</v>
      </c>
      <c r="DW32" s="3" t="s">
        <v>40</v>
      </c>
      <c r="DX32" s="3">
        <v>100</v>
      </c>
      <c r="DY32" s="3"/>
      <c r="DZ32" s="3" t="s">
        <v>3</v>
      </c>
      <c r="EA32" s="3" t="s">
        <v>3</v>
      </c>
      <c r="EB32" s="3" t="s">
        <v>3</v>
      </c>
      <c r="EC32" s="3" t="s">
        <v>3</v>
      </c>
      <c r="ED32" s="3"/>
      <c r="EE32" s="3">
        <v>57042996</v>
      </c>
      <c r="EF32" s="3">
        <v>60</v>
      </c>
      <c r="EG32" s="3" t="s">
        <v>43</v>
      </c>
      <c r="EH32" s="3">
        <v>0</v>
      </c>
      <c r="EI32" s="3" t="s">
        <v>3</v>
      </c>
      <c r="EJ32" s="3">
        <v>1</v>
      </c>
      <c r="EK32" s="3">
        <v>106</v>
      </c>
      <c r="EL32" s="3" t="s">
        <v>44</v>
      </c>
      <c r="EM32" s="3" t="s">
        <v>45</v>
      </c>
      <c r="EN32" s="3"/>
      <c r="EO32" s="3" t="s">
        <v>46</v>
      </c>
      <c r="EP32" s="3"/>
      <c r="EQ32" s="3">
        <v>1024</v>
      </c>
      <c r="ER32" s="3">
        <v>64.59</v>
      </c>
      <c r="ES32" s="3">
        <v>0</v>
      </c>
      <c r="ET32" s="3">
        <v>0</v>
      </c>
      <c r="EU32" s="3">
        <v>0</v>
      </c>
      <c r="EV32" s="3">
        <v>64.59</v>
      </c>
      <c r="EW32" s="3">
        <v>6.32</v>
      </c>
      <c r="EX32" s="3">
        <v>0</v>
      </c>
      <c r="EY32" s="3">
        <v>0</v>
      </c>
      <c r="EZ32" s="3"/>
      <c r="FA32" s="3"/>
      <c r="FB32" s="3"/>
      <c r="FC32" s="3"/>
      <c r="FD32" s="3"/>
      <c r="FE32" s="3"/>
      <c r="FF32" s="3"/>
      <c r="FG32" s="3"/>
      <c r="FH32" s="3"/>
      <c r="FI32" s="3"/>
      <c r="FJ32" s="3"/>
      <c r="FK32" s="3"/>
      <c r="FL32" s="3"/>
      <c r="FM32" s="3"/>
      <c r="FN32" s="3"/>
      <c r="FO32" s="3"/>
      <c r="FP32" s="3"/>
      <c r="FQ32" s="3">
        <v>0</v>
      </c>
      <c r="FR32" s="3">
        <v>0</v>
      </c>
      <c r="FS32" s="3">
        <v>0</v>
      </c>
      <c r="FT32" s="3"/>
      <c r="FU32" s="3"/>
      <c r="FV32" s="3"/>
      <c r="FW32" s="3"/>
      <c r="FX32" s="3">
        <v>91</v>
      </c>
      <c r="FY32" s="3">
        <v>48</v>
      </c>
      <c r="FZ32" s="3"/>
      <c r="GA32" s="3" t="s">
        <v>3</v>
      </c>
      <c r="GB32" s="3"/>
      <c r="GC32" s="3"/>
      <c r="GD32" s="3">
        <v>1</v>
      </c>
      <c r="GE32" s="3"/>
      <c r="GF32" s="3">
        <v>1397822307</v>
      </c>
      <c r="GG32" s="3">
        <v>2</v>
      </c>
      <c r="GH32" s="3">
        <v>1</v>
      </c>
      <c r="GI32" s="3">
        <v>2</v>
      </c>
      <c r="GJ32" s="3">
        <v>0</v>
      </c>
      <c r="GK32" s="3">
        <v>0</v>
      </c>
      <c r="GL32" s="3">
        <f t="shared" si="38"/>
        <v>0</v>
      </c>
      <c r="GM32" s="3">
        <f t="shared" si="39"/>
        <v>2412.75</v>
      </c>
      <c r="GN32" s="3">
        <f t="shared" si="40"/>
        <v>2412.75</v>
      </c>
      <c r="GO32" s="3">
        <f t="shared" si="41"/>
        <v>0</v>
      </c>
      <c r="GP32" s="3">
        <f t="shared" si="42"/>
        <v>0</v>
      </c>
      <c r="GQ32" s="3"/>
      <c r="GR32" s="3">
        <v>0</v>
      </c>
      <c r="GS32" s="3">
        <v>3</v>
      </c>
      <c r="GT32" s="3">
        <v>0</v>
      </c>
      <c r="GU32" s="3" t="s">
        <v>3</v>
      </c>
      <c r="GV32" s="3">
        <f t="shared" si="43"/>
        <v>0</v>
      </c>
      <c r="GW32" s="3">
        <v>1</v>
      </c>
      <c r="GX32" s="3">
        <f t="shared" si="44"/>
        <v>0</v>
      </c>
      <c r="GY32" s="3"/>
      <c r="GZ32" s="3"/>
      <c r="HA32" s="3">
        <v>0</v>
      </c>
      <c r="HB32" s="3">
        <v>0</v>
      </c>
      <c r="HC32" s="3">
        <f t="shared" si="45"/>
        <v>0</v>
      </c>
      <c r="HD32" s="3"/>
      <c r="HE32" s="3" t="s">
        <v>3</v>
      </c>
      <c r="HF32" s="3" t="s">
        <v>3</v>
      </c>
      <c r="HG32" s="3"/>
      <c r="HH32" s="3"/>
      <c r="HI32" s="3"/>
      <c r="HJ32" s="3"/>
      <c r="HK32" s="3"/>
      <c r="HL32" s="3"/>
      <c r="HM32" s="3" t="s">
        <v>3</v>
      </c>
      <c r="HN32" s="3" t="s">
        <v>3</v>
      </c>
      <c r="HO32" s="3" t="s">
        <v>3</v>
      </c>
      <c r="HP32" s="3" t="s">
        <v>3</v>
      </c>
      <c r="HQ32" s="3" t="s">
        <v>3</v>
      </c>
      <c r="HR32" s="3"/>
      <c r="HS32" s="3">
        <v>0</v>
      </c>
      <c r="HT32" s="3"/>
      <c r="HU32" s="3"/>
      <c r="HV32" s="3"/>
      <c r="HW32" s="3"/>
      <c r="HX32" s="3"/>
      <c r="HY32" s="3"/>
      <c r="HZ32" s="3"/>
      <c r="IA32" s="3"/>
      <c r="IB32" s="3"/>
      <c r="IC32" s="3"/>
      <c r="ID32" s="3"/>
      <c r="IE32" s="3"/>
      <c r="IF32" s="3"/>
      <c r="IG32" s="3"/>
      <c r="IH32" s="3"/>
      <c r="II32" s="3"/>
      <c r="IJ32" s="3"/>
      <c r="IK32" s="3">
        <v>0</v>
      </c>
      <c r="IL32" s="3"/>
      <c r="IM32" s="3"/>
      <c r="IN32" s="3"/>
      <c r="IO32" s="3"/>
      <c r="IP32" s="3"/>
      <c r="IQ32" s="3"/>
      <c r="IR32" s="3"/>
      <c r="IS32" s="3"/>
      <c r="IT32" s="3"/>
      <c r="IU32" s="3"/>
    </row>
    <row r="33" spans="1:255" ht="409.5" x14ac:dyDescent="0.25">
      <c r="A33" s="4">
        <v>17</v>
      </c>
      <c r="B33" s="4">
        <v>1</v>
      </c>
      <c r="C33" s="4">
        <f>ROW(SmtRes!A22)</f>
        <v>22</v>
      </c>
      <c r="D33" s="4">
        <f>ROW(EtalonRes!A28)</f>
        <v>28</v>
      </c>
      <c r="E33" s="4" t="s">
        <v>3</v>
      </c>
      <c r="F33" s="4" t="s">
        <v>47</v>
      </c>
      <c r="G33" s="4" t="s">
        <v>48</v>
      </c>
      <c r="H33" s="4" t="s">
        <v>40</v>
      </c>
      <c r="I33" s="4">
        <f>ROUND(1244/100,9)</f>
        <v>12.44</v>
      </c>
      <c r="J33" s="4">
        <v>0</v>
      </c>
      <c r="K33" s="4">
        <f>ROUND(1244/100,9)</f>
        <v>12.44</v>
      </c>
      <c r="L33" s="4"/>
      <c r="M33" s="4"/>
      <c r="N33" s="4"/>
      <c r="O33" s="4">
        <f t="shared" si="21"/>
        <v>56886.45</v>
      </c>
      <c r="P33" s="4">
        <f t="shared" si="22"/>
        <v>0</v>
      </c>
      <c r="Q33" s="4">
        <f t="shared" si="46"/>
        <v>0</v>
      </c>
      <c r="R33" s="4">
        <f t="shared" si="47"/>
        <v>0</v>
      </c>
      <c r="S33" s="4">
        <f t="shared" si="23"/>
        <v>56886.45</v>
      </c>
      <c r="T33" s="4">
        <f t="shared" si="24"/>
        <v>0</v>
      </c>
      <c r="U33" s="4">
        <f t="shared" si="25"/>
        <v>98.779173119999982</v>
      </c>
      <c r="V33" s="4">
        <f t="shared" si="26"/>
        <v>0</v>
      </c>
      <c r="W33" s="4">
        <f t="shared" si="27"/>
        <v>0</v>
      </c>
      <c r="X33" s="4">
        <f t="shared" si="48"/>
        <v>51766.67</v>
      </c>
      <c r="Y33" s="4">
        <f t="shared" si="49"/>
        <v>27305.5</v>
      </c>
      <c r="Z33" s="4"/>
      <c r="AA33" s="4">
        <v>-1</v>
      </c>
      <c r="AB33" s="4">
        <f t="shared" si="28"/>
        <v>77.507999999999996</v>
      </c>
      <c r="AC33" s="4">
        <f t="shared" si="50"/>
        <v>0</v>
      </c>
      <c r="AD33" s="4">
        <f t="shared" si="51"/>
        <v>0</v>
      </c>
      <c r="AE33" s="4">
        <f t="shared" si="52"/>
        <v>0</v>
      </c>
      <c r="AF33" s="4">
        <f t="shared" si="53"/>
        <v>77.507999999999996</v>
      </c>
      <c r="AG33" s="4">
        <f t="shared" si="29"/>
        <v>0</v>
      </c>
      <c r="AH33" s="4">
        <f t="shared" si="54"/>
        <v>7.5839999999999996</v>
      </c>
      <c r="AI33" s="4">
        <f t="shared" si="55"/>
        <v>0</v>
      </c>
      <c r="AJ33" s="4">
        <f t="shared" si="30"/>
        <v>0</v>
      </c>
      <c r="AK33" s="4">
        <v>64.59</v>
      </c>
      <c r="AL33" s="4">
        <v>0</v>
      </c>
      <c r="AM33" s="4">
        <v>0</v>
      </c>
      <c r="AN33" s="4">
        <v>0</v>
      </c>
      <c r="AO33" s="4">
        <v>64.59</v>
      </c>
      <c r="AP33" s="4">
        <v>0</v>
      </c>
      <c r="AQ33" s="4">
        <v>6.32</v>
      </c>
      <c r="AR33" s="4">
        <v>0</v>
      </c>
      <c r="AS33" s="4">
        <v>0</v>
      </c>
      <c r="AT33" s="4">
        <v>91</v>
      </c>
      <c r="AU33" s="4">
        <v>48</v>
      </c>
      <c r="AV33" s="4">
        <v>1.0469999999999999</v>
      </c>
      <c r="AW33" s="4">
        <v>1</v>
      </c>
      <c r="AX33" s="4"/>
      <c r="AY33" s="4"/>
      <c r="AZ33" s="4">
        <v>1</v>
      </c>
      <c r="BA33" s="4">
        <v>56.35</v>
      </c>
      <c r="BB33" s="4">
        <v>1</v>
      </c>
      <c r="BC33" s="4">
        <v>1</v>
      </c>
      <c r="BD33" s="4" t="s">
        <v>3</v>
      </c>
      <c r="BE33" s="4" t="s">
        <v>3</v>
      </c>
      <c r="BF33" s="4" t="s">
        <v>3</v>
      </c>
      <c r="BG33" s="4" t="s">
        <v>3</v>
      </c>
      <c r="BH33" s="4">
        <v>0</v>
      </c>
      <c r="BI33" s="4">
        <v>1</v>
      </c>
      <c r="BJ33" s="4" t="s">
        <v>49</v>
      </c>
      <c r="BK33" s="4"/>
      <c r="BL33" s="4"/>
      <c r="BM33" s="4">
        <v>106</v>
      </c>
      <c r="BN33" s="4">
        <v>0</v>
      </c>
      <c r="BO33" s="4" t="s">
        <v>47</v>
      </c>
      <c r="BP33" s="4">
        <v>1</v>
      </c>
      <c r="BQ33" s="4">
        <v>60</v>
      </c>
      <c r="BR33" s="4">
        <v>0</v>
      </c>
      <c r="BS33" s="4">
        <v>56.35</v>
      </c>
      <c r="BT33" s="4">
        <v>1</v>
      </c>
      <c r="BU33" s="4">
        <v>1</v>
      </c>
      <c r="BV33" s="4">
        <v>1</v>
      </c>
      <c r="BW33" s="4">
        <v>1</v>
      </c>
      <c r="BX33" s="4">
        <v>1</v>
      </c>
      <c r="BY33" s="4" t="s">
        <v>3</v>
      </c>
      <c r="BZ33" s="4">
        <v>91</v>
      </c>
      <c r="CA33" s="4">
        <v>48</v>
      </c>
      <c r="CB33" s="4" t="s">
        <v>3</v>
      </c>
      <c r="CC33" s="4"/>
      <c r="CD33" s="4"/>
      <c r="CE33" s="4">
        <v>1566</v>
      </c>
      <c r="CF33" s="4">
        <v>0</v>
      </c>
      <c r="CG33" s="4">
        <v>0</v>
      </c>
      <c r="CH33" s="4"/>
      <c r="CI33" s="4"/>
      <c r="CJ33" s="4"/>
      <c r="CK33" s="4"/>
      <c r="CL33" s="4"/>
      <c r="CM33" s="4">
        <v>0</v>
      </c>
      <c r="CN33" s="10" t="s">
        <v>2491</v>
      </c>
      <c r="CO33" s="4">
        <v>0</v>
      </c>
      <c r="CP33" s="4">
        <f t="shared" si="31"/>
        <v>56886.45</v>
      </c>
      <c r="CQ33" s="4">
        <f t="shared" si="32"/>
        <v>0</v>
      </c>
      <c r="CR33" s="4">
        <f t="shared" si="56"/>
        <v>0</v>
      </c>
      <c r="CS33" s="4">
        <f t="shared" si="57"/>
        <v>0</v>
      </c>
      <c r="CT33" s="4">
        <f t="shared" si="33"/>
        <v>4572.8</v>
      </c>
      <c r="CU33" s="4">
        <f t="shared" si="34"/>
        <v>0</v>
      </c>
      <c r="CV33" s="4">
        <f t="shared" si="35"/>
        <v>7.9404479999999991</v>
      </c>
      <c r="CW33" s="4">
        <f t="shared" si="36"/>
        <v>0</v>
      </c>
      <c r="CX33" s="4">
        <f t="shared" si="37"/>
        <v>0</v>
      </c>
      <c r="CY33" s="4">
        <f t="shared" si="58"/>
        <v>51766.67</v>
      </c>
      <c r="CZ33" s="4">
        <f t="shared" si="59"/>
        <v>27305.5</v>
      </c>
      <c r="DA33" s="4"/>
      <c r="DB33" s="4">
        <v>8</v>
      </c>
      <c r="DC33" s="4" t="s">
        <v>3</v>
      </c>
      <c r="DD33" s="4" t="s">
        <v>22</v>
      </c>
      <c r="DE33" s="4" t="s">
        <v>42</v>
      </c>
      <c r="DF33" s="4" t="s">
        <v>42</v>
      </c>
      <c r="DG33" s="4" t="s">
        <v>42</v>
      </c>
      <c r="DH33" s="4" t="s">
        <v>3</v>
      </c>
      <c r="DI33" s="4" t="s">
        <v>42</v>
      </c>
      <c r="DJ33" s="4" t="s">
        <v>42</v>
      </c>
      <c r="DK33" s="4" t="s">
        <v>3</v>
      </c>
      <c r="DL33" s="4" t="s">
        <v>3</v>
      </c>
      <c r="DM33" s="4" t="s">
        <v>3</v>
      </c>
      <c r="DN33" s="4">
        <v>0</v>
      </c>
      <c r="DO33" s="4">
        <v>0</v>
      </c>
      <c r="DP33" s="4">
        <v>1</v>
      </c>
      <c r="DQ33" s="4">
        <v>1</v>
      </c>
      <c r="DR33" s="4"/>
      <c r="DS33" s="4"/>
      <c r="DT33" s="4"/>
      <c r="DU33" s="4">
        <v>1010</v>
      </c>
      <c r="DV33" s="4" t="s">
        <v>40</v>
      </c>
      <c r="DW33" s="4" t="s">
        <v>40</v>
      </c>
      <c r="DX33" s="4">
        <v>100</v>
      </c>
      <c r="DY33" s="4"/>
      <c r="DZ33" s="4" t="s">
        <v>3</v>
      </c>
      <c r="EA33" s="4" t="s">
        <v>3</v>
      </c>
      <c r="EB33" s="4" t="s">
        <v>3</v>
      </c>
      <c r="EC33" s="4" t="s">
        <v>3</v>
      </c>
      <c r="ED33" s="4"/>
      <c r="EE33" s="4">
        <v>57042996</v>
      </c>
      <c r="EF33" s="4">
        <v>60</v>
      </c>
      <c r="EG33" s="4" t="s">
        <v>43</v>
      </c>
      <c r="EH33" s="4">
        <v>0</v>
      </c>
      <c r="EI33" s="4" t="s">
        <v>3</v>
      </c>
      <c r="EJ33" s="4">
        <v>1</v>
      </c>
      <c r="EK33" s="4">
        <v>106</v>
      </c>
      <c r="EL33" s="4" t="s">
        <v>44</v>
      </c>
      <c r="EM33" s="4" t="s">
        <v>45</v>
      </c>
      <c r="EN33" s="4"/>
      <c r="EO33" s="4" t="s">
        <v>46</v>
      </c>
      <c r="EP33" s="4"/>
      <c r="EQ33" s="4">
        <v>1024</v>
      </c>
      <c r="ER33" s="4">
        <v>64.59</v>
      </c>
      <c r="ES33" s="4">
        <v>0</v>
      </c>
      <c r="ET33" s="4">
        <v>0</v>
      </c>
      <c r="EU33" s="4">
        <v>0</v>
      </c>
      <c r="EV33" s="4">
        <v>64.59</v>
      </c>
      <c r="EW33" s="4">
        <v>6.32</v>
      </c>
      <c r="EX33" s="4">
        <v>0</v>
      </c>
      <c r="EY33" s="4">
        <v>0</v>
      </c>
      <c r="EZ33" s="4"/>
      <c r="FA33" s="4"/>
      <c r="FB33" s="4"/>
      <c r="FC33" s="4"/>
      <c r="FD33" s="4"/>
      <c r="FE33" s="4"/>
      <c r="FF33" s="4"/>
      <c r="FG33" s="4"/>
      <c r="FH33" s="4"/>
      <c r="FI33" s="4"/>
      <c r="FJ33" s="4"/>
      <c r="FK33" s="4"/>
      <c r="FL33" s="4"/>
      <c r="FM33" s="4"/>
      <c r="FN33" s="4"/>
      <c r="FO33" s="4"/>
      <c r="FP33" s="4"/>
      <c r="FQ33" s="4">
        <v>0</v>
      </c>
      <c r="FR33" s="4">
        <v>0</v>
      </c>
      <c r="FS33" s="4">
        <v>0</v>
      </c>
      <c r="FT33" s="4"/>
      <c r="FU33" s="4"/>
      <c r="FV33" s="4"/>
      <c r="FW33" s="4"/>
      <c r="FX33" s="4">
        <v>91</v>
      </c>
      <c r="FY33" s="4">
        <v>48</v>
      </c>
      <c r="FZ33" s="4"/>
      <c r="GA33" s="4" t="s">
        <v>3</v>
      </c>
      <c r="GB33" s="4"/>
      <c r="GC33" s="4"/>
      <c r="GD33" s="4">
        <v>1</v>
      </c>
      <c r="GE33" s="4"/>
      <c r="GF33" s="4">
        <v>1397822307</v>
      </c>
      <c r="GG33" s="4">
        <v>2</v>
      </c>
      <c r="GH33" s="4">
        <v>1</v>
      </c>
      <c r="GI33" s="4">
        <v>2</v>
      </c>
      <c r="GJ33" s="4">
        <v>0</v>
      </c>
      <c r="GK33" s="4">
        <v>0</v>
      </c>
      <c r="GL33" s="4">
        <f t="shared" si="38"/>
        <v>0</v>
      </c>
      <c r="GM33" s="4">
        <f t="shared" si="39"/>
        <v>135958.62</v>
      </c>
      <c r="GN33" s="4">
        <f t="shared" si="40"/>
        <v>135958.62</v>
      </c>
      <c r="GO33" s="4">
        <f t="shared" si="41"/>
        <v>0</v>
      </c>
      <c r="GP33" s="4">
        <f t="shared" si="42"/>
        <v>0</v>
      </c>
      <c r="GQ33" s="4"/>
      <c r="GR33" s="4">
        <v>0</v>
      </c>
      <c r="GS33" s="4">
        <v>3</v>
      </c>
      <c r="GT33" s="4">
        <v>0</v>
      </c>
      <c r="GU33" s="4" t="s">
        <v>3</v>
      </c>
      <c r="GV33" s="4">
        <f t="shared" si="43"/>
        <v>0</v>
      </c>
      <c r="GW33" s="4">
        <v>1</v>
      </c>
      <c r="GX33" s="4">
        <f t="shared" si="44"/>
        <v>0</v>
      </c>
      <c r="GY33" s="4"/>
      <c r="GZ33" s="4"/>
      <c r="HA33" s="4">
        <v>0</v>
      </c>
      <c r="HB33" s="4">
        <v>0</v>
      </c>
      <c r="HC33" s="4">
        <f t="shared" si="45"/>
        <v>0</v>
      </c>
      <c r="HD33" s="4"/>
      <c r="HE33" s="4" t="s">
        <v>3</v>
      </c>
      <c r="HF33" s="4" t="s">
        <v>3</v>
      </c>
      <c r="HG33" s="4"/>
      <c r="HH33" s="4"/>
      <c r="HI33" s="4"/>
      <c r="HJ33" s="4"/>
      <c r="HK33" s="4"/>
      <c r="HL33" s="4"/>
      <c r="HM33" s="4" t="s">
        <v>3</v>
      </c>
      <c r="HN33" s="4" t="s">
        <v>3</v>
      </c>
      <c r="HO33" s="4" t="s">
        <v>3</v>
      </c>
      <c r="HP33" s="4" t="s">
        <v>3</v>
      </c>
      <c r="HQ33" s="4" t="s">
        <v>3</v>
      </c>
      <c r="HR33" s="4"/>
      <c r="HS33" s="4">
        <v>0</v>
      </c>
      <c r="HT33" s="4"/>
      <c r="HU33" s="4"/>
      <c r="HV33" s="4"/>
      <c r="HW33" s="4"/>
      <c r="HX33" s="4"/>
      <c r="HY33" s="4"/>
      <c r="HZ33" s="4"/>
      <c r="IA33" s="4"/>
      <c r="IB33" s="4"/>
      <c r="IC33" s="4"/>
      <c r="ID33" s="4"/>
      <c r="IE33" s="4"/>
      <c r="IF33" s="4"/>
      <c r="IG33" s="4"/>
      <c r="IH33" s="4"/>
      <c r="II33" s="4"/>
      <c r="IJ33" s="4"/>
      <c r="IK33" s="4">
        <v>0</v>
      </c>
      <c r="IL33" s="4"/>
      <c r="IM33" s="4"/>
      <c r="IN33" s="4"/>
      <c r="IO33" s="4"/>
      <c r="IP33" s="4"/>
      <c r="IQ33" s="4"/>
      <c r="IR33" s="4"/>
      <c r="IS33" s="4"/>
      <c r="IT33" s="4"/>
      <c r="IU33" s="4"/>
    </row>
    <row r="34" spans="1:255" ht="409.5" x14ac:dyDescent="0.25">
      <c r="A34" s="3">
        <v>17</v>
      </c>
      <c r="B34" s="3">
        <v>1</v>
      </c>
      <c r="C34" s="3">
        <f>ROW(SmtRes!A23)</f>
        <v>23</v>
      </c>
      <c r="D34" s="3">
        <f>ROW(EtalonRes!A29)</f>
        <v>29</v>
      </c>
      <c r="E34" s="3" t="s">
        <v>50</v>
      </c>
      <c r="F34" s="3" t="s">
        <v>51</v>
      </c>
      <c r="G34" s="3" t="s">
        <v>52</v>
      </c>
      <c r="H34" s="3" t="s">
        <v>40</v>
      </c>
      <c r="I34" s="3">
        <f>ROUND(972/100,9)</f>
        <v>9.7200000000000006</v>
      </c>
      <c r="J34" s="3">
        <v>0</v>
      </c>
      <c r="K34" s="3">
        <f>ROUND(972/100,9)</f>
        <v>9.7200000000000006</v>
      </c>
      <c r="L34" s="3"/>
      <c r="M34" s="3"/>
      <c r="N34" s="3"/>
      <c r="O34" s="3">
        <f t="shared" si="21"/>
        <v>728.82</v>
      </c>
      <c r="P34" s="3">
        <f t="shared" si="22"/>
        <v>0</v>
      </c>
      <c r="Q34" s="3">
        <f t="shared" si="46"/>
        <v>0</v>
      </c>
      <c r="R34" s="3">
        <f t="shared" si="47"/>
        <v>0</v>
      </c>
      <c r="S34" s="3">
        <f t="shared" si="23"/>
        <v>728.82</v>
      </c>
      <c r="T34" s="3">
        <f t="shared" si="24"/>
        <v>0</v>
      </c>
      <c r="U34" s="3">
        <f t="shared" si="25"/>
        <v>71.319294720000002</v>
      </c>
      <c r="V34" s="3">
        <f t="shared" si="26"/>
        <v>0</v>
      </c>
      <c r="W34" s="3">
        <f t="shared" si="27"/>
        <v>0</v>
      </c>
      <c r="X34" s="3">
        <f t="shared" si="48"/>
        <v>663.23</v>
      </c>
      <c r="Y34" s="3">
        <f t="shared" si="49"/>
        <v>349.83</v>
      </c>
      <c r="Z34" s="3"/>
      <c r="AA34" s="3">
        <v>54971259</v>
      </c>
      <c r="AB34" s="3">
        <f t="shared" si="28"/>
        <v>71.616</v>
      </c>
      <c r="AC34" s="3">
        <f t="shared" si="50"/>
        <v>0</v>
      </c>
      <c r="AD34" s="3">
        <f t="shared" si="51"/>
        <v>0</v>
      </c>
      <c r="AE34" s="3">
        <f t="shared" si="52"/>
        <v>0</v>
      </c>
      <c r="AF34" s="3">
        <f t="shared" si="53"/>
        <v>71.616</v>
      </c>
      <c r="AG34" s="3">
        <f t="shared" si="29"/>
        <v>0</v>
      </c>
      <c r="AH34" s="3">
        <f t="shared" si="54"/>
        <v>7.008</v>
      </c>
      <c r="AI34" s="3">
        <f t="shared" si="55"/>
        <v>0</v>
      </c>
      <c r="AJ34" s="3">
        <f t="shared" si="30"/>
        <v>0</v>
      </c>
      <c r="AK34" s="3">
        <v>59.68</v>
      </c>
      <c r="AL34" s="3">
        <v>0</v>
      </c>
      <c r="AM34" s="3">
        <v>0</v>
      </c>
      <c r="AN34" s="3">
        <v>0</v>
      </c>
      <c r="AO34" s="3">
        <v>59.68</v>
      </c>
      <c r="AP34" s="3">
        <v>0</v>
      </c>
      <c r="AQ34" s="3">
        <v>5.84</v>
      </c>
      <c r="AR34" s="3">
        <v>0</v>
      </c>
      <c r="AS34" s="3">
        <v>0</v>
      </c>
      <c r="AT34" s="3">
        <v>91</v>
      </c>
      <c r="AU34" s="3">
        <v>48</v>
      </c>
      <c r="AV34" s="3">
        <v>1.0469999999999999</v>
      </c>
      <c r="AW34" s="3">
        <v>1</v>
      </c>
      <c r="AX34" s="3"/>
      <c r="AY34" s="3"/>
      <c r="AZ34" s="3">
        <v>1</v>
      </c>
      <c r="BA34" s="3">
        <v>1</v>
      </c>
      <c r="BB34" s="3">
        <v>1</v>
      </c>
      <c r="BC34" s="3">
        <v>1</v>
      </c>
      <c r="BD34" s="3" t="s">
        <v>3</v>
      </c>
      <c r="BE34" s="3" t="s">
        <v>3</v>
      </c>
      <c r="BF34" s="3" t="s">
        <v>3</v>
      </c>
      <c r="BG34" s="3" t="s">
        <v>3</v>
      </c>
      <c r="BH34" s="3">
        <v>0</v>
      </c>
      <c r="BI34" s="3">
        <v>1</v>
      </c>
      <c r="BJ34" s="3" t="s">
        <v>53</v>
      </c>
      <c r="BK34" s="3"/>
      <c r="BL34" s="3"/>
      <c r="BM34" s="3">
        <v>106</v>
      </c>
      <c r="BN34" s="3">
        <v>0</v>
      </c>
      <c r="BO34" s="3" t="s">
        <v>51</v>
      </c>
      <c r="BP34" s="3">
        <v>1</v>
      </c>
      <c r="BQ34" s="3">
        <v>60</v>
      </c>
      <c r="BR34" s="3">
        <v>0</v>
      </c>
      <c r="BS34" s="3">
        <v>1</v>
      </c>
      <c r="BT34" s="3">
        <v>1</v>
      </c>
      <c r="BU34" s="3">
        <v>1</v>
      </c>
      <c r="BV34" s="3">
        <v>1</v>
      </c>
      <c r="BW34" s="3">
        <v>1</v>
      </c>
      <c r="BX34" s="3">
        <v>1</v>
      </c>
      <c r="BY34" s="3" t="s">
        <v>3</v>
      </c>
      <c r="BZ34" s="3">
        <v>91</v>
      </c>
      <c r="CA34" s="3">
        <v>48</v>
      </c>
      <c r="CB34" s="3" t="s">
        <v>3</v>
      </c>
      <c r="CC34" s="3"/>
      <c r="CD34" s="3"/>
      <c r="CE34" s="3">
        <v>1566</v>
      </c>
      <c r="CF34" s="3">
        <v>0</v>
      </c>
      <c r="CG34" s="3">
        <v>0</v>
      </c>
      <c r="CH34" s="3"/>
      <c r="CI34" s="3"/>
      <c r="CJ34" s="3"/>
      <c r="CK34" s="3"/>
      <c r="CL34" s="3"/>
      <c r="CM34" s="3">
        <v>0</v>
      </c>
      <c r="CN34" s="9" t="s">
        <v>2491</v>
      </c>
      <c r="CO34" s="3">
        <v>0</v>
      </c>
      <c r="CP34" s="3">
        <f t="shared" si="31"/>
        <v>728.82</v>
      </c>
      <c r="CQ34" s="3">
        <f t="shared" si="32"/>
        <v>0</v>
      </c>
      <c r="CR34" s="3">
        <f t="shared" si="56"/>
        <v>0</v>
      </c>
      <c r="CS34" s="3">
        <f t="shared" si="57"/>
        <v>0</v>
      </c>
      <c r="CT34" s="3">
        <f t="shared" si="33"/>
        <v>74.98</v>
      </c>
      <c r="CU34" s="3">
        <f t="shared" si="34"/>
        <v>0</v>
      </c>
      <c r="CV34" s="3">
        <f t="shared" si="35"/>
        <v>7.3373759999999999</v>
      </c>
      <c r="CW34" s="3">
        <f t="shared" si="36"/>
        <v>0</v>
      </c>
      <c r="CX34" s="3">
        <f t="shared" si="37"/>
        <v>0</v>
      </c>
      <c r="CY34" s="3">
        <f t="shared" si="58"/>
        <v>663.23</v>
      </c>
      <c r="CZ34" s="3">
        <f t="shared" si="59"/>
        <v>349.83</v>
      </c>
      <c r="DA34" s="3"/>
      <c r="DB34" s="3">
        <v>9</v>
      </c>
      <c r="DC34" s="3" t="s">
        <v>3</v>
      </c>
      <c r="DD34" s="3" t="s">
        <v>22</v>
      </c>
      <c r="DE34" s="3" t="s">
        <v>42</v>
      </c>
      <c r="DF34" s="3" t="s">
        <v>42</v>
      </c>
      <c r="DG34" s="3" t="s">
        <v>42</v>
      </c>
      <c r="DH34" s="3" t="s">
        <v>3</v>
      </c>
      <c r="DI34" s="3" t="s">
        <v>42</v>
      </c>
      <c r="DJ34" s="3" t="s">
        <v>42</v>
      </c>
      <c r="DK34" s="3" t="s">
        <v>3</v>
      </c>
      <c r="DL34" s="3" t="s">
        <v>3</v>
      </c>
      <c r="DM34" s="3" t="s">
        <v>3</v>
      </c>
      <c r="DN34" s="3">
        <v>0</v>
      </c>
      <c r="DO34" s="3">
        <v>0</v>
      </c>
      <c r="DP34" s="3">
        <v>1</v>
      </c>
      <c r="DQ34" s="3">
        <v>1</v>
      </c>
      <c r="DR34" s="3"/>
      <c r="DS34" s="3"/>
      <c r="DT34" s="3"/>
      <c r="DU34" s="3">
        <v>1010</v>
      </c>
      <c r="DV34" s="3" t="s">
        <v>40</v>
      </c>
      <c r="DW34" s="3" t="s">
        <v>40</v>
      </c>
      <c r="DX34" s="3">
        <v>100</v>
      </c>
      <c r="DY34" s="3"/>
      <c r="DZ34" s="3" t="s">
        <v>3</v>
      </c>
      <c r="EA34" s="3" t="s">
        <v>3</v>
      </c>
      <c r="EB34" s="3" t="s">
        <v>3</v>
      </c>
      <c r="EC34" s="3" t="s">
        <v>3</v>
      </c>
      <c r="ED34" s="3"/>
      <c r="EE34" s="3">
        <v>57042996</v>
      </c>
      <c r="EF34" s="3">
        <v>60</v>
      </c>
      <c r="EG34" s="3" t="s">
        <v>43</v>
      </c>
      <c r="EH34" s="3">
        <v>0</v>
      </c>
      <c r="EI34" s="3" t="s">
        <v>3</v>
      </c>
      <c r="EJ34" s="3">
        <v>1</v>
      </c>
      <c r="EK34" s="3">
        <v>106</v>
      </c>
      <c r="EL34" s="3" t="s">
        <v>44</v>
      </c>
      <c r="EM34" s="3" t="s">
        <v>45</v>
      </c>
      <c r="EN34" s="3"/>
      <c r="EO34" s="3" t="s">
        <v>46</v>
      </c>
      <c r="EP34" s="3"/>
      <c r="EQ34" s="3">
        <v>0</v>
      </c>
      <c r="ER34" s="3">
        <v>59.68</v>
      </c>
      <c r="ES34" s="3">
        <v>0</v>
      </c>
      <c r="ET34" s="3">
        <v>0</v>
      </c>
      <c r="EU34" s="3">
        <v>0</v>
      </c>
      <c r="EV34" s="3">
        <v>59.68</v>
      </c>
      <c r="EW34" s="3">
        <v>5.84</v>
      </c>
      <c r="EX34" s="3">
        <v>0</v>
      </c>
      <c r="EY34" s="3">
        <v>0</v>
      </c>
      <c r="EZ34" s="3"/>
      <c r="FA34" s="3"/>
      <c r="FB34" s="3"/>
      <c r="FC34" s="3"/>
      <c r="FD34" s="3"/>
      <c r="FE34" s="3"/>
      <c r="FF34" s="3"/>
      <c r="FG34" s="3"/>
      <c r="FH34" s="3"/>
      <c r="FI34" s="3"/>
      <c r="FJ34" s="3"/>
      <c r="FK34" s="3"/>
      <c r="FL34" s="3"/>
      <c r="FM34" s="3"/>
      <c r="FN34" s="3"/>
      <c r="FO34" s="3"/>
      <c r="FP34" s="3"/>
      <c r="FQ34" s="3">
        <v>0</v>
      </c>
      <c r="FR34" s="3">
        <v>0</v>
      </c>
      <c r="FS34" s="3">
        <v>0</v>
      </c>
      <c r="FT34" s="3"/>
      <c r="FU34" s="3"/>
      <c r="FV34" s="3"/>
      <c r="FW34" s="3"/>
      <c r="FX34" s="3">
        <v>91</v>
      </c>
      <c r="FY34" s="3">
        <v>48</v>
      </c>
      <c r="FZ34" s="3"/>
      <c r="GA34" s="3" t="s">
        <v>3</v>
      </c>
      <c r="GB34" s="3"/>
      <c r="GC34" s="3"/>
      <c r="GD34" s="3">
        <v>1</v>
      </c>
      <c r="GE34" s="3"/>
      <c r="GF34" s="3">
        <v>1478850760</v>
      </c>
      <c r="GG34" s="3">
        <v>2</v>
      </c>
      <c r="GH34" s="3">
        <v>1</v>
      </c>
      <c r="GI34" s="3">
        <v>2</v>
      </c>
      <c r="GJ34" s="3">
        <v>0</v>
      </c>
      <c r="GK34" s="3">
        <v>0</v>
      </c>
      <c r="GL34" s="3">
        <f t="shared" si="38"/>
        <v>0</v>
      </c>
      <c r="GM34" s="3">
        <f t="shared" si="39"/>
        <v>1741.88</v>
      </c>
      <c r="GN34" s="3">
        <f t="shared" si="40"/>
        <v>1741.88</v>
      </c>
      <c r="GO34" s="3">
        <f t="shared" si="41"/>
        <v>0</v>
      </c>
      <c r="GP34" s="3">
        <f t="shared" si="42"/>
        <v>0</v>
      </c>
      <c r="GQ34" s="3"/>
      <c r="GR34" s="3">
        <v>0</v>
      </c>
      <c r="GS34" s="3">
        <v>3</v>
      </c>
      <c r="GT34" s="3">
        <v>0</v>
      </c>
      <c r="GU34" s="3" t="s">
        <v>3</v>
      </c>
      <c r="GV34" s="3">
        <f t="shared" si="43"/>
        <v>0</v>
      </c>
      <c r="GW34" s="3">
        <v>1</v>
      </c>
      <c r="GX34" s="3">
        <f t="shared" si="44"/>
        <v>0</v>
      </c>
      <c r="GY34" s="3"/>
      <c r="GZ34" s="3"/>
      <c r="HA34" s="3">
        <v>0</v>
      </c>
      <c r="HB34" s="3">
        <v>0</v>
      </c>
      <c r="HC34" s="3">
        <f t="shared" si="45"/>
        <v>0</v>
      </c>
      <c r="HD34" s="3"/>
      <c r="HE34" s="3" t="s">
        <v>3</v>
      </c>
      <c r="HF34" s="3" t="s">
        <v>3</v>
      </c>
      <c r="HG34" s="3"/>
      <c r="HH34" s="3"/>
      <c r="HI34" s="3"/>
      <c r="HJ34" s="3"/>
      <c r="HK34" s="3"/>
      <c r="HL34" s="3"/>
      <c r="HM34" s="3" t="s">
        <v>3</v>
      </c>
      <c r="HN34" s="3" t="s">
        <v>3</v>
      </c>
      <c r="HO34" s="3" t="s">
        <v>3</v>
      </c>
      <c r="HP34" s="3" t="s">
        <v>3</v>
      </c>
      <c r="HQ34" s="3" t="s">
        <v>3</v>
      </c>
      <c r="HR34" s="3"/>
      <c r="HS34" s="3">
        <v>0</v>
      </c>
      <c r="HT34" s="3"/>
      <c r="HU34" s="3"/>
      <c r="HV34" s="3"/>
      <c r="HW34" s="3"/>
      <c r="HX34" s="3"/>
      <c r="HY34" s="3"/>
      <c r="HZ34" s="3"/>
      <c r="IA34" s="3"/>
      <c r="IB34" s="3"/>
      <c r="IC34" s="3"/>
      <c r="ID34" s="3"/>
      <c r="IE34" s="3"/>
      <c r="IF34" s="3"/>
      <c r="IG34" s="3"/>
      <c r="IH34" s="3"/>
      <c r="II34" s="3"/>
      <c r="IJ34" s="3"/>
      <c r="IK34" s="3">
        <v>0</v>
      </c>
      <c r="IL34" s="3"/>
      <c r="IM34" s="3"/>
      <c r="IN34" s="3"/>
      <c r="IO34" s="3"/>
      <c r="IP34" s="3"/>
      <c r="IQ34" s="3"/>
      <c r="IR34" s="3"/>
      <c r="IS34" s="3"/>
      <c r="IT34" s="3"/>
      <c r="IU34" s="3"/>
    </row>
    <row r="35" spans="1:255" ht="409.5" x14ac:dyDescent="0.25">
      <c r="A35" s="4">
        <v>17</v>
      </c>
      <c r="B35" s="4">
        <v>1</v>
      </c>
      <c r="C35" s="4">
        <f>ROW(SmtRes!A24)</f>
        <v>24</v>
      </c>
      <c r="D35" s="4">
        <f>ROW(EtalonRes!A30)</f>
        <v>30</v>
      </c>
      <c r="E35" s="4" t="s">
        <v>50</v>
      </c>
      <c r="F35" s="4" t="s">
        <v>51</v>
      </c>
      <c r="G35" s="4" t="s">
        <v>52</v>
      </c>
      <c r="H35" s="4" t="s">
        <v>40</v>
      </c>
      <c r="I35" s="4">
        <f>ROUND(972/100,9)</f>
        <v>9.7200000000000006</v>
      </c>
      <c r="J35" s="4">
        <v>0</v>
      </c>
      <c r="K35" s="4">
        <f>ROUND(972/100,9)</f>
        <v>9.7200000000000006</v>
      </c>
      <c r="L35" s="4"/>
      <c r="M35" s="4"/>
      <c r="N35" s="4"/>
      <c r="O35" s="4">
        <f t="shared" si="21"/>
        <v>41069.01</v>
      </c>
      <c r="P35" s="4">
        <f t="shared" si="22"/>
        <v>0</v>
      </c>
      <c r="Q35" s="4">
        <f t="shared" si="46"/>
        <v>0</v>
      </c>
      <c r="R35" s="4">
        <f t="shared" si="47"/>
        <v>0</v>
      </c>
      <c r="S35" s="4">
        <f t="shared" si="23"/>
        <v>41069.01</v>
      </c>
      <c r="T35" s="4">
        <f t="shared" si="24"/>
        <v>0</v>
      </c>
      <c r="U35" s="4">
        <f t="shared" si="25"/>
        <v>71.319294720000002</v>
      </c>
      <c r="V35" s="4">
        <f t="shared" si="26"/>
        <v>0</v>
      </c>
      <c r="W35" s="4">
        <f t="shared" si="27"/>
        <v>0</v>
      </c>
      <c r="X35" s="4">
        <f t="shared" si="48"/>
        <v>37372.800000000003</v>
      </c>
      <c r="Y35" s="4">
        <f t="shared" si="49"/>
        <v>19713.12</v>
      </c>
      <c r="Z35" s="4"/>
      <c r="AA35" s="4">
        <v>55890823</v>
      </c>
      <c r="AB35" s="4">
        <f t="shared" si="28"/>
        <v>71.616</v>
      </c>
      <c r="AC35" s="4">
        <f t="shared" si="50"/>
        <v>0</v>
      </c>
      <c r="AD35" s="4">
        <f t="shared" si="51"/>
        <v>0</v>
      </c>
      <c r="AE35" s="4">
        <f t="shared" si="52"/>
        <v>0</v>
      </c>
      <c r="AF35" s="4">
        <f t="shared" si="53"/>
        <v>71.616</v>
      </c>
      <c r="AG35" s="4">
        <f t="shared" si="29"/>
        <v>0</v>
      </c>
      <c r="AH35" s="4">
        <f t="shared" si="54"/>
        <v>7.008</v>
      </c>
      <c r="AI35" s="4">
        <f t="shared" si="55"/>
        <v>0</v>
      </c>
      <c r="AJ35" s="4">
        <f t="shared" si="30"/>
        <v>0</v>
      </c>
      <c r="AK35" s="4">
        <v>59.68</v>
      </c>
      <c r="AL35" s="4">
        <v>0</v>
      </c>
      <c r="AM35" s="4">
        <v>0</v>
      </c>
      <c r="AN35" s="4">
        <v>0</v>
      </c>
      <c r="AO35" s="4">
        <v>59.68</v>
      </c>
      <c r="AP35" s="4">
        <v>0</v>
      </c>
      <c r="AQ35" s="4">
        <v>5.84</v>
      </c>
      <c r="AR35" s="4">
        <v>0</v>
      </c>
      <c r="AS35" s="4">
        <v>0</v>
      </c>
      <c r="AT35" s="4">
        <v>91</v>
      </c>
      <c r="AU35" s="4">
        <v>48</v>
      </c>
      <c r="AV35" s="4">
        <v>1.0469999999999999</v>
      </c>
      <c r="AW35" s="4">
        <v>1</v>
      </c>
      <c r="AX35" s="4"/>
      <c r="AY35" s="4"/>
      <c r="AZ35" s="4">
        <v>1</v>
      </c>
      <c r="BA35" s="4">
        <v>56.35</v>
      </c>
      <c r="BB35" s="4">
        <v>1</v>
      </c>
      <c r="BC35" s="4">
        <v>1</v>
      </c>
      <c r="BD35" s="4" t="s">
        <v>3</v>
      </c>
      <c r="BE35" s="4" t="s">
        <v>3</v>
      </c>
      <c r="BF35" s="4" t="s">
        <v>3</v>
      </c>
      <c r="BG35" s="4" t="s">
        <v>3</v>
      </c>
      <c r="BH35" s="4">
        <v>0</v>
      </c>
      <c r="BI35" s="4">
        <v>1</v>
      </c>
      <c r="BJ35" s="4" t="s">
        <v>53</v>
      </c>
      <c r="BK35" s="4"/>
      <c r="BL35" s="4"/>
      <c r="BM35" s="4">
        <v>106</v>
      </c>
      <c r="BN35" s="4">
        <v>0</v>
      </c>
      <c r="BO35" s="4" t="s">
        <v>51</v>
      </c>
      <c r="BP35" s="4">
        <v>1</v>
      </c>
      <c r="BQ35" s="4">
        <v>60</v>
      </c>
      <c r="BR35" s="4">
        <v>0</v>
      </c>
      <c r="BS35" s="4">
        <v>56.35</v>
      </c>
      <c r="BT35" s="4">
        <v>1</v>
      </c>
      <c r="BU35" s="4">
        <v>1</v>
      </c>
      <c r="BV35" s="4">
        <v>1</v>
      </c>
      <c r="BW35" s="4">
        <v>1</v>
      </c>
      <c r="BX35" s="4">
        <v>1</v>
      </c>
      <c r="BY35" s="4" t="s">
        <v>3</v>
      </c>
      <c r="BZ35" s="4">
        <v>91</v>
      </c>
      <c r="CA35" s="4">
        <v>48</v>
      </c>
      <c r="CB35" s="4" t="s">
        <v>3</v>
      </c>
      <c r="CC35" s="4"/>
      <c r="CD35" s="4"/>
      <c r="CE35" s="4">
        <v>1566</v>
      </c>
      <c r="CF35" s="4">
        <v>0</v>
      </c>
      <c r="CG35" s="4">
        <v>0</v>
      </c>
      <c r="CH35" s="4"/>
      <c r="CI35" s="4"/>
      <c r="CJ35" s="4"/>
      <c r="CK35" s="4"/>
      <c r="CL35" s="4"/>
      <c r="CM35" s="4">
        <v>0</v>
      </c>
      <c r="CN35" s="10" t="s">
        <v>2491</v>
      </c>
      <c r="CO35" s="4">
        <v>0</v>
      </c>
      <c r="CP35" s="4">
        <f t="shared" si="31"/>
        <v>41069.01</v>
      </c>
      <c r="CQ35" s="4">
        <f t="shared" si="32"/>
        <v>0</v>
      </c>
      <c r="CR35" s="4">
        <f t="shared" si="56"/>
        <v>0</v>
      </c>
      <c r="CS35" s="4">
        <f t="shared" si="57"/>
        <v>0</v>
      </c>
      <c r="CT35" s="4">
        <f t="shared" si="33"/>
        <v>4225.12</v>
      </c>
      <c r="CU35" s="4">
        <f t="shared" si="34"/>
        <v>0</v>
      </c>
      <c r="CV35" s="4">
        <f t="shared" si="35"/>
        <v>7.3373759999999999</v>
      </c>
      <c r="CW35" s="4">
        <f t="shared" si="36"/>
        <v>0</v>
      </c>
      <c r="CX35" s="4">
        <f t="shared" si="37"/>
        <v>0</v>
      </c>
      <c r="CY35" s="4">
        <f t="shared" si="58"/>
        <v>37372.800000000003</v>
      </c>
      <c r="CZ35" s="4">
        <f t="shared" si="59"/>
        <v>19713.12</v>
      </c>
      <c r="DA35" s="4"/>
      <c r="DB35" s="4">
        <v>10</v>
      </c>
      <c r="DC35" s="4" t="s">
        <v>3</v>
      </c>
      <c r="DD35" s="4" t="s">
        <v>22</v>
      </c>
      <c r="DE35" s="4" t="s">
        <v>42</v>
      </c>
      <c r="DF35" s="4" t="s">
        <v>42</v>
      </c>
      <c r="DG35" s="4" t="s">
        <v>42</v>
      </c>
      <c r="DH35" s="4" t="s">
        <v>3</v>
      </c>
      <c r="DI35" s="4" t="s">
        <v>42</v>
      </c>
      <c r="DJ35" s="4" t="s">
        <v>42</v>
      </c>
      <c r="DK35" s="4" t="s">
        <v>3</v>
      </c>
      <c r="DL35" s="4" t="s">
        <v>3</v>
      </c>
      <c r="DM35" s="4" t="s">
        <v>3</v>
      </c>
      <c r="DN35" s="4">
        <v>0</v>
      </c>
      <c r="DO35" s="4">
        <v>0</v>
      </c>
      <c r="DP35" s="4">
        <v>1</v>
      </c>
      <c r="DQ35" s="4">
        <v>1</v>
      </c>
      <c r="DR35" s="4"/>
      <c r="DS35" s="4"/>
      <c r="DT35" s="4"/>
      <c r="DU35" s="4">
        <v>1010</v>
      </c>
      <c r="DV35" s="4" t="s">
        <v>40</v>
      </c>
      <c r="DW35" s="4" t="s">
        <v>40</v>
      </c>
      <c r="DX35" s="4">
        <v>100</v>
      </c>
      <c r="DY35" s="4"/>
      <c r="DZ35" s="4" t="s">
        <v>3</v>
      </c>
      <c r="EA35" s="4" t="s">
        <v>3</v>
      </c>
      <c r="EB35" s="4" t="s">
        <v>3</v>
      </c>
      <c r="EC35" s="4" t="s">
        <v>3</v>
      </c>
      <c r="ED35" s="4"/>
      <c r="EE35" s="4">
        <v>57042996</v>
      </c>
      <c r="EF35" s="4">
        <v>60</v>
      </c>
      <c r="EG35" s="4" t="s">
        <v>43</v>
      </c>
      <c r="EH35" s="4">
        <v>0</v>
      </c>
      <c r="EI35" s="4" t="s">
        <v>3</v>
      </c>
      <c r="EJ35" s="4">
        <v>1</v>
      </c>
      <c r="EK35" s="4">
        <v>106</v>
      </c>
      <c r="EL35" s="4" t="s">
        <v>44</v>
      </c>
      <c r="EM35" s="4" t="s">
        <v>45</v>
      </c>
      <c r="EN35" s="4"/>
      <c r="EO35" s="4" t="s">
        <v>46</v>
      </c>
      <c r="EP35" s="4"/>
      <c r="EQ35" s="4">
        <v>0</v>
      </c>
      <c r="ER35" s="4">
        <v>59.68</v>
      </c>
      <c r="ES35" s="4">
        <v>0</v>
      </c>
      <c r="ET35" s="4">
        <v>0</v>
      </c>
      <c r="EU35" s="4">
        <v>0</v>
      </c>
      <c r="EV35" s="4">
        <v>59.68</v>
      </c>
      <c r="EW35" s="4">
        <v>5.84</v>
      </c>
      <c r="EX35" s="4">
        <v>0</v>
      </c>
      <c r="EY35" s="4">
        <v>0</v>
      </c>
      <c r="EZ35" s="4"/>
      <c r="FA35" s="4"/>
      <c r="FB35" s="4"/>
      <c r="FC35" s="4"/>
      <c r="FD35" s="4"/>
      <c r="FE35" s="4"/>
      <c r="FF35" s="4"/>
      <c r="FG35" s="4"/>
      <c r="FH35" s="4"/>
      <c r="FI35" s="4"/>
      <c r="FJ35" s="4"/>
      <c r="FK35" s="4"/>
      <c r="FL35" s="4"/>
      <c r="FM35" s="4"/>
      <c r="FN35" s="4"/>
      <c r="FO35" s="4"/>
      <c r="FP35" s="4"/>
      <c r="FQ35" s="4">
        <v>0</v>
      </c>
      <c r="FR35" s="4">
        <v>0</v>
      </c>
      <c r="FS35" s="4">
        <v>0</v>
      </c>
      <c r="FT35" s="4"/>
      <c r="FU35" s="4"/>
      <c r="FV35" s="4"/>
      <c r="FW35" s="4"/>
      <c r="FX35" s="4">
        <v>91</v>
      </c>
      <c r="FY35" s="4">
        <v>48</v>
      </c>
      <c r="FZ35" s="4"/>
      <c r="GA35" s="4" t="s">
        <v>3</v>
      </c>
      <c r="GB35" s="4"/>
      <c r="GC35" s="4"/>
      <c r="GD35" s="4">
        <v>1</v>
      </c>
      <c r="GE35" s="4"/>
      <c r="GF35" s="4">
        <v>1478850760</v>
      </c>
      <c r="GG35" s="4">
        <v>2</v>
      </c>
      <c r="GH35" s="4">
        <v>1</v>
      </c>
      <c r="GI35" s="4">
        <v>2</v>
      </c>
      <c r="GJ35" s="4">
        <v>0</v>
      </c>
      <c r="GK35" s="4">
        <v>0</v>
      </c>
      <c r="GL35" s="4">
        <f t="shared" si="38"/>
        <v>0</v>
      </c>
      <c r="GM35" s="4">
        <f t="shared" si="39"/>
        <v>98154.93</v>
      </c>
      <c r="GN35" s="4">
        <f t="shared" si="40"/>
        <v>98154.93</v>
      </c>
      <c r="GO35" s="4">
        <f t="shared" si="41"/>
        <v>0</v>
      </c>
      <c r="GP35" s="4">
        <f t="shared" si="42"/>
        <v>0</v>
      </c>
      <c r="GQ35" s="4"/>
      <c r="GR35" s="4">
        <v>0</v>
      </c>
      <c r="GS35" s="4">
        <v>3</v>
      </c>
      <c r="GT35" s="4">
        <v>0</v>
      </c>
      <c r="GU35" s="4" t="s">
        <v>3</v>
      </c>
      <c r="GV35" s="4">
        <f t="shared" si="43"/>
        <v>0</v>
      </c>
      <c r="GW35" s="4">
        <v>1</v>
      </c>
      <c r="GX35" s="4">
        <f t="shared" si="44"/>
        <v>0</v>
      </c>
      <c r="GY35" s="4"/>
      <c r="GZ35" s="4"/>
      <c r="HA35" s="4">
        <v>0</v>
      </c>
      <c r="HB35" s="4">
        <v>0</v>
      </c>
      <c r="HC35" s="4">
        <f t="shared" si="45"/>
        <v>0</v>
      </c>
      <c r="HD35" s="4"/>
      <c r="HE35" s="4" t="s">
        <v>3</v>
      </c>
      <c r="HF35" s="4" t="s">
        <v>3</v>
      </c>
      <c r="HG35" s="4"/>
      <c r="HH35" s="4"/>
      <c r="HI35" s="4"/>
      <c r="HJ35" s="4"/>
      <c r="HK35" s="4"/>
      <c r="HL35" s="4"/>
      <c r="HM35" s="4" t="s">
        <v>3</v>
      </c>
      <c r="HN35" s="4" t="s">
        <v>3</v>
      </c>
      <c r="HO35" s="4" t="s">
        <v>3</v>
      </c>
      <c r="HP35" s="4" t="s">
        <v>3</v>
      </c>
      <c r="HQ35" s="4" t="s">
        <v>3</v>
      </c>
      <c r="HR35" s="4"/>
      <c r="HS35" s="4">
        <v>0</v>
      </c>
      <c r="HT35" s="4"/>
      <c r="HU35" s="4"/>
      <c r="HV35" s="4"/>
      <c r="HW35" s="4"/>
      <c r="HX35" s="4"/>
      <c r="HY35" s="4"/>
      <c r="HZ35" s="4"/>
      <c r="IA35" s="4"/>
      <c r="IB35" s="4"/>
      <c r="IC35" s="4"/>
      <c r="ID35" s="4"/>
      <c r="IE35" s="4"/>
      <c r="IF35" s="4"/>
      <c r="IG35" s="4"/>
      <c r="IH35" s="4"/>
      <c r="II35" s="4"/>
      <c r="IJ35" s="4"/>
      <c r="IK35" s="4">
        <v>0</v>
      </c>
      <c r="IL35" s="4"/>
      <c r="IM35" s="4"/>
      <c r="IN35" s="4"/>
      <c r="IO35" s="4"/>
      <c r="IP35" s="4"/>
      <c r="IQ35" s="4"/>
      <c r="IR35" s="4"/>
      <c r="IS35" s="4"/>
      <c r="IT35" s="4"/>
      <c r="IU35" s="4"/>
    </row>
    <row r="36" spans="1:255" ht="409.5" x14ac:dyDescent="0.25">
      <c r="A36" s="3">
        <v>17</v>
      </c>
      <c r="B36" s="3">
        <v>1</v>
      </c>
      <c r="C36" s="3">
        <f>ROW(SmtRes!A25)</f>
        <v>25</v>
      </c>
      <c r="D36" s="3">
        <f>ROW(EtalonRes!A31)</f>
        <v>31</v>
      </c>
      <c r="E36" s="3" t="s">
        <v>54</v>
      </c>
      <c r="F36" s="3" t="s">
        <v>55</v>
      </c>
      <c r="G36" s="3" t="s">
        <v>56</v>
      </c>
      <c r="H36" s="3" t="s">
        <v>57</v>
      </c>
      <c r="I36" s="3">
        <f>ROUND(30359/100,9)</f>
        <v>303.58999999999997</v>
      </c>
      <c r="J36" s="3">
        <v>0</v>
      </c>
      <c r="K36" s="3">
        <f>ROUND(30359/100,9)</f>
        <v>303.58999999999997</v>
      </c>
      <c r="L36" s="3"/>
      <c r="M36" s="3"/>
      <c r="N36" s="3"/>
      <c r="O36" s="3">
        <f t="shared" si="21"/>
        <v>37578.53</v>
      </c>
      <c r="P36" s="3">
        <f t="shared" si="22"/>
        <v>0</v>
      </c>
      <c r="Q36" s="3">
        <f t="shared" si="46"/>
        <v>0</v>
      </c>
      <c r="R36" s="3">
        <f t="shared" si="47"/>
        <v>0</v>
      </c>
      <c r="S36" s="3">
        <f t="shared" si="23"/>
        <v>37578.53</v>
      </c>
      <c r="T36" s="3">
        <f t="shared" si="24"/>
        <v>0</v>
      </c>
      <c r="U36" s="3">
        <f t="shared" si="25"/>
        <v>3676.989788639999</v>
      </c>
      <c r="V36" s="3">
        <f t="shared" si="26"/>
        <v>0</v>
      </c>
      <c r="W36" s="3">
        <f t="shared" si="27"/>
        <v>0</v>
      </c>
      <c r="X36" s="3">
        <f t="shared" si="48"/>
        <v>34196.46</v>
      </c>
      <c r="Y36" s="3">
        <f t="shared" si="49"/>
        <v>18037.689999999999</v>
      </c>
      <c r="Z36" s="3"/>
      <c r="AA36" s="3">
        <v>54971259</v>
      </c>
      <c r="AB36" s="3">
        <f t="shared" si="28"/>
        <v>118.224</v>
      </c>
      <c r="AC36" s="3">
        <f t="shared" si="50"/>
        <v>0</v>
      </c>
      <c r="AD36" s="3">
        <f t="shared" si="51"/>
        <v>0</v>
      </c>
      <c r="AE36" s="3">
        <f t="shared" si="52"/>
        <v>0</v>
      </c>
      <c r="AF36" s="3">
        <f t="shared" si="53"/>
        <v>118.224</v>
      </c>
      <c r="AG36" s="3">
        <f t="shared" si="29"/>
        <v>0</v>
      </c>
      <c r="AH36" s="3">
        <f t="shared" si="54"/>
        <v>11.568</v>
      </c>
      <c r="AI36" s="3">
        <f t="shared" si="55"/>
        <v>0</v>
      </c>
      <c r="AJ36" s="3">
        <f t="shared" si="30"/>
        <v>0</v>
      </c>
      <c r="AK36" s="3">
        <v>98.52</v>
      </c>
      <c r="AL36" s="3">
        <v>0</v>
      </c>
      <c r="AM36" s="3">
        <v>0</v>
      </c>
      <c r="AN36" s="3">
        <v>0</v>
      </c>
      <c r="AO36" s="3">
        <v>98.52</v>
      </c>
      <c r="AP36" s="3">
        <v>0</v>
      </c>
      <c r="AQ36" s="3">
        <v>9.64</v>
      </c>
      <c r="AR36" s="3">
        <v>0</v>
      </c>
      <c r="AS36" s="3">
        <v>0</v>
      </c>
      <c r="AT36" s="3">
        <v>91</v>
      </c>
      <c r="AU36" s="3">
        <v>48</v>
      </c>
      <c r="AV36" s="3">
        <v>1.0469999999999999</v>
      </c>
      <c r="AW36" s="3">
        <v>1</v>
      </c>
      <c r="AX36" s="3"/>
      <c r="AY36" s="3"/>
      <c r="AZ36" s="3">
        <v>1</v>
      </c>
      <c r="BA36" s="3">
        <v>1</v>
      </c>
      <c r="BB36" s="3">
        <v>1</v>
      </c>
      <c r="BC36" s="3">
        <v>1</v>
      </c>
      <c r="BD36" s="3" t="s">
        <v>3</v>
      </c>
      <c r="BE36" s="3" t="s">
        <v>3</v>
      </c>
      <c r="BF36" s="3" t="s">
        <v>3</v>
      </c>
      <c r="BG36" s="3" t="s">
        <v>3</v>
      </c>
      <c r="BH36" s="3">
        <v>0</v>
      </c>
      <c r="BI36" s="3">
        <v>1</v>
      </c>
      <c r="BJ36" s="3" t="s">
        <v>58</v>
      </c>
      <c r="BK36" s="3"/>
      <c r="BL36" s="3"/>
      <c r="BM36" s="3">
        <v>106</v>
      </c>
      <c r="BN36" s="3">
        <v>0</v>
      </c>
      <c r="BO36" s="3" t="s">
        <v>55</v>
      </c>
      <c r="BP36" s="3">
        <v>1</v>
      </c>
      <c r="BQ36" s="3">
        <v>60</v>
      </c>
      <c r="BR36" s="3">
        <v>0</v>
      </c>
      <c r="BS36" s="3">
        <v>1</v>
      </c>
      <c r="BT36" s="3">
        <v>1</v>
      </c>
      <c r="BU36" s="3">
        <v>1</v>
      </c>
      <c r="BV36" s="3">
        <v>1</v>
      </c>
      <c r="BW36" s="3">
        <v>1</v>
      </c>
      <c r="BX36" s="3">
        <v>1</v>
      </c>
      <c r="BY36" s="3" t="s">
        <v>3</v>
      </c>
      <c r="BZ36" s="3">
        <v>91</v>
      </c>
      <c r="CA36" s="3">
        <v>48</v>
      </c>
      <c r="CB36" s="3" t="s">
        <v>3</v>
      </c>
      <c r="CC36" s="3"/>
      <c r="CD36" s="3"/>
      <c r="CE36" s="3">
        <v>1566</v>
      </c>
      <c r="CF36" s="3">
        <v>0</v>
      </c>
      <c r="CG36" s="3">
        <v>0</v>
      </c>
      <c r="CH36" s="3"/>
      <c r="CI36" s="3"/>
      <c r="CJ36" s="3"/>
      <c r="CK36" s="3"/>
      <c r="CL36" s="3"/>
      <c r="CM36" s="3">
        <v>0</v>
      </c>
      <c r="CN36" s="9" t="s">
        <v>2491</v>
      </c>
      <c r="CO36" s="3">
        <v>0</v>
      </c>
      <c r="CP36" s="3">
        <f t="shared" si="31"/>
        <v>37578.53</v>
      </c>
      <c r="CQ36" s="3">
        <f t="shared" si="32"/>
        <v>0</v>
      </c>
      <c r="CR36" s="3">
        <f t="shared" si="56"/>
        <v>0</v>
      </c>
      <c r="CS36" s="3">
        <f t="shared" si="57"/>
        <v>0</v>
      </c>
      <c r="CT36" s="3">
        <f t="shared" si="33"/>
        <v>123.78</v>
      </c>
      <c r="CU36" s="3">
        <f t="shared" si="34"/>
        <v>0</v>
      </c>
      <c r="CV36" s="3">
        <f t="shared" si="35"/>
        <v>12.111695999999998</v>
      </c>
      <c r="CW36" s="3">
        <f t="shared" si="36"/>
        <v>0</v>
      </c>
      <c r="CX36" s="3">
        <f t="shared" si="37"/>
        <v>0</v>
      </c>
      <c r="CY36" s="3">
        <f t="shared" si="58"/>
        <v>34196.46</v>
      </c>
      <c r="CZ36" s="3">
        <f t="shared" si="59"/>
        <v>18037.689999999999</v>
      </c>
      <c r="DA36" s="3"/>
      <c r="DB36" s="3">
        <v>11</v>
      </c>
      <c r="DC36" s="3" t="s">
        <v>3</v>
      </c>
      <c r="DD36" s="3" t="s">
        <v>22</v>
      </c>
      <c r="DE36" s="3" t="s">
        <v>42</v>
      </c>
      <c r="DF36" s="3" t="s">
        <v>42</v>
      </c>
      <c r="DG36" s="3" t="s">
        <v>42</v>
      </c>
      <c r="DH36" s="3" t="s">
        <v>3</v>
      </c>
      <c r="DI36" s="3" t="s">
        <v>42</v>
      </c>
      <c r="DJ36" s="3" t="s">
        <v>42</v>
      </c>
      <c r="DK36" s="3" t="s">
        <v>3</v>
      </c>
      <c r="DL36" s="3" t="s">
        <v>3</v>
      </c>
      <c r="DM36" s="3" t="s">
        <v>3</v>
      </c>
      <c r="DN36" s="3">
        <v>0</v>
      </c>
      <c r="DO36" s="3">
        <v>0</v>
      </c>
      <c r="DP36" s="3">
        <v>1</v>
      </c>
      <c r="DQ36" s="3">
        <v>1</v>
      </c>
      <c r="DR36" s="3"/>
      <c r="DS36" s="3"/>
      <c r="DT36" s="3"/>
      <c r="DU36" s="3">
        <v>1003</v>
      </c>
      <c r="DV36" s="3" t="s">
        <v>57</v>
      </c>
      <c r="DW36" s="3" t="s">
        <v>57</v>
      </c>
      <c r="DX36" s="3">
        <v>100</v>
      </c>
      <c r="DY36" s="3"/>
      <c r="DZ36" s="3" t="s">
        <v>3</v>
      </c>
      <c r="EA36" s="3" t="s">
        <v>3</v>
      </c>
      <c r="EB36" s="3" t="s">
        <v>3</v>
      </c>
      <c r="EC36" s="3" t="s">
        <v>3</v>
      </c>
      <c r="ED36" s="3"/>
      <c r="EE36" s="3">
        <v>57042996</v>
      </c>
      <c r="EF36" s="3">
        <v>60</v>
      </c>
      <c r="EG36" s="3" t="s">
        <v>43</v>
      </c>
      <c r="EH36" s="3">
        <v>0</v>
      </c>
      <c r="EI36" s="3" t="s">
        <v>3</v>
      </c>
      <c r="EJ36" s="3">
        <v>1</v>
      </c>
      <c r="EK36" s="3">
        <v>106</v>
      </c>
      <c r="EL36" s="3" t="s">
        <v>44</v>
      </c>
      <c r="EM36" s="3" t="s">
        <v>45</v>
      </c>
      <c r="EN36" s="3"/>
      <c r="EO36" s="3" t="s">
        <v>46</v>
      </c>
      <c r="EP36" s="3"/>
      <c r="EQ36" s="3">
        <v>0</v>
      </c>
      <c r="ER36" s="3">
        <v>98.52</v>
      </c>
      <c r="ES36" s="3">
        <v>0</v>
      </c>
      <c r="ET36" s="3">
        <v>0</v>
      </c>
      <c r="EU36" s="3">
        <v>0</v>
      </c>
      <c r="EV36" s="3">
        <v>98.52</v>
      </c>
      <c r="EW36" s="3">
        <v>9.64</v>
      </c>
      <c r="EX36" s="3">
        <v>0</v>
      </c>
      <c r="EY36" s="3">
        <v>0</v>
      </c>
      <c r="EZ36" s="3"/>
      <c r="FA36" s="3"/>
      <c r="FB36" s="3"/>
      <c r="FC36" s="3"/>
      <c r="FD36" s="3"/>
      <c r="FE36" s="3"/>
      <c r="FF36" s="3"/>
      <c r="FG36" s="3"/>
      <c r="FH36" s="3"/>
      <c r="FI36" s="3"/>
      <c r="FJ36" s="3"/>
      <c r="FK36" s="3"/>
      <c r="FL36" s="3"/>
      <c r="FM36" s="3"/>
      <c r="FN36" s="3"/>
      <c r="FO36" s="3"/>
      <c r="FP36" s="3"/>
      <c r="FQ36" s="3">
        <v>0</v>
      </c>
      <c r="FR36" s="3">
        <v>0</v>
      </c>
      <c r="FS36" s="3">
        <v>0</v>
      </c>
      <c r="FT36" s="3"/>
      <c r="FU36" s="3"/>
      <c r="FV36" s="3"/>
      <c r="FW36" s="3"/>
      <c r="FX36" s="3">
        <v>91</v>
      </c>
      <c r="FY36" s="3">
        <v>48</v>
      </c>
      <c r="FZ36" s="3"/>
      <c r="GA36" s="3" t="s">
        <v>3</v>
      </c>
      <c r="GB36" s="3"/>
      <c r="GC36" s="3"/>
      <c r="GD36" s="3">
        <v>1</v>
      </c>
      <c r="GE36" s="3"/>
      <c r="GF36" s="3">
        <v>1114236003</v>
      </c>
      <c r="GG36" s="3">
        <v>2</v>
      </c>
      <c r="GH36" s="3">
        <v>1</v>
      </c>
      <c r="GI36" s="3">
        <v>2</v>
      </c>
      <c r="GJ36" s="3">
        <v>0</v>
      </c>
      <c r="GK36" s="3">
        <v>0</v>
      </c>
      <c r="GL36" s="3">
        <f t="shared" si="38"/>
        <v>0</v>
      </c>
      <c r="GM36" s="3">
        <f t="shared" si="39"/>
        <v>89812.68</v>
      </c>
      <c r="GN36" s="3">
        <f t="shared" si="40"/>
        <v>89812.68</v>
      </c>
      <c r="GO36" s="3">
        <f t="shared" si="41"/>
        <v>0</v>
      </c>
      <c r="GP36" s="3">
        <f t="shared" si="42"/>
        <v>0</v>
      </c>
      <c r="GQ36" s="3"/>
      <c r="GR36" s="3">
        <v>0</v>
      </c>
      <c r="GS36" s="3">
        <v>3</v>
      </c>
      <c r="GT36" s="3">
        <v>0</v>
      </c>
      <c r="GU36" s="3" t="s">
        <v>3</v>
      </c>
      <c r="GV36" s="3">
        <f t="shared" si="43"/>
        <v>0</v>
      </c>
      <c r="GW36" s="3">
        <v>1</v>
      </c>
      <c r="GX36" s="3">
        <f t="shared" si="44"/>
        <v>0</v>
      </c>
      <c r="GY36" s="3"/>
      <c r="GZ36" s="3"/>
      <c r="HA36" s="3">
        <v>0</v>
      </c>
      <c r="HB36" s="3">
        <v>0</v>
      </c>
      <c r="HC36" s="3">
        <f t="shared" si="45"/>
        <v>0</v>
      </c>
      <c r="HD36" s="3"/>
      <c r="HE36" s="3" t="s">
        <v>3</v>
      </c>
      <c r="HF36" s="3" t="s">
        <v>3</v>
      </c>
      <c r="HG36" s="3"/>
      <c r="HH36" s="3"/>
      <c r="HI36" s="3"/>
      <c r="HJ36" s="3"/>
      <c r="HK36" s="3"/>
      <c r="HL36" s="3"/>
      <c r="HM36" s="3" t="s">
        <v>3</v>
      </c>
      <c r="HN36" s="3" t="s">
        <v>3</v>
      </c>
      <c r="HO36" s="3" t="s">
        <v>3</v>
      </c>
      <c r="HP36" s="3" t="s">
        <v>3</v>
      </c>
      <c r="HQ36" s="3" t="s">
        <v>3</v>
      </c>
      <c r="HR36" s="3"/>
      <c r="HS36" s="3">
        <v>0</v>
      </c>
      <c r="HT36" s="3"/>
      <c r="HU36" s="3"/>
      <c r="HV36" s="3"/>
      <c r="HW36" s="3"/>
      <c r="HX36" s="3"/>
      <c r="HY36" s="3"/>
      <c r="HZ36" s="3"/>
      <c r="IA36" s="3"/>
      <c r="IB36" s="3"/>
      <c r="IC36" s="3"/>
      <c r="ID36" s="3"/>
      <c r="IE36" s="3"/>
      <c r="IF36" s="3"/>
      <c r="IG36" s="3"/>
      <c r="IH36" s="3"/>
      <c r="II36" s="3"/>
      <c r="IJ36" s="3"/>
      <c r="IK36" s="3">
        <v>0</v>
      </c>
      <c r="IL36" s="3"/>
      <c r="IM36" s="3"/>
      <c r="IN36" s="3"/>
      <c r="IO36" s="3"/>
      <c r="IP36" s="3"/>
      <c r="IQ36" s="3"/>
      <c r="IR36" s="3"/>
      <c r="IS36" s="3"/>
      <c r="IT36" s="3"/>
      <c r="IU36" s="3"/>
    </row>
    <row r="37" spans="1:255" ht="409.5" x14ac:dyDescent="0.25">
      <c r="A37" s="4">
        <v>17</v>
      </c>
      <c r="B37" s="4">
        <v>1</v>
      </c>
      <c r="C37" s="4">
        <f>ROW(SmtRes!A26)</f>
        <v>26</v>
      </c>
      <c r="D37" s="4">
        <f>ROW(EtalonRes!A32)</f>
        <v>32</v>
      </c>
      <c r="E37" s="4" t="s">
        <v>54</v>
      </c>
      <c r="F37" s="4" t="s">
        <v>55</v>
      </c>
      <c r="G37" s="4" t="s">
        <v>56</v>
      </c>
      <c r="H37" s="4" t="s">
        <v>57</v>
      </c>
      <c r="I37" s="4">
        <f>ROUND(30359/100,9)</f>
        <v>303.58999999999997</v>
      </c>
      <c r="J37" s="4">
        <v>0</v>
      </c>
      <c r="K37" s="4">
        <f>ROUND(30359/100,9)</f>
        <v>303.58999999999997</v>
      </c>
      <c r="L37" s="4"/>
      <c r="M37" s="4"/>
      <c r="N37" s="4"/>
      <c r="O37" s="4">
        <f t="shared" si="21"/>
        <v>2117550.17</v>
      </c>
      <c r="P37" s="4">
        <f t="shared" si="22"/>
        <v>0</v>
      </c>
      <c r="Q37" s="4">
        <f t="shared" si="46"/>
        <v>0</v>
      </c>
      <c r="R37" s="4">
        <f t="shared" si="47"/>
        <v>0</v>
      </c>
      <c r="S37" s="4">
        <f t="shared" si="23"/>
        <v>2117550.17</v>
      </c>
      <c r="T37" s="4">
        <f t="shared" si="24"/>
        <v>0</v>
      </c>
      <c r="U37" s="4">
        <f t="shared" si="25"/>
        <v>3676.989788639999</v>
      </c>
      <c r="V37" s="4">
        <f t="shared" si="26"/>
        <v>0</v>
      </c>
      <c r="W37" s="4">
        <f t="shared" si="27"/>
        <v>0</v>
      </c>
      <c r="X37" s="4">
        <f t="shared" si="48"/>
        <v>1926970.65</v>
      </c>
      <c r="Y37" s="4">
        <f t="shared" si="49"/>
        <v>1016424.08</v>
      </c>
      <c r="Z37" s="4"/>
      <c r="AA37" s="4">
        <v>55890823</v>
      </c>
      <c r="AB37" s="4">
        <f t="shared" si="28"/>
        <v>118.224</v>
      </c>
      <c r="AC37" s="4">
        <f t="shared" si="50"/>
        <v>0</v>
      </c>
      <c r="AD37" s="4">
        <f t="shared" si="51"/>
        <v>0</v>
      </c>
      <c r="AE37" s="4">
        <f t="shared" si="52"/>
        <v>0</v>
      </c>
      <c r="AF37" s="4">
        <f t="shared" si="53"/>
        <v>118.224</v>
      </c>
      <c r="AG37" s="4">
        <f t="shared" si="29"/>
        <v>0</v>
      </c>
      <c r="AH37" s="4">
        <f t="shared" si="54"/>
        <v>11.568</v>
      </c>
      <c r="AI37" s="4">
        <f t="shared" si="55"/>
        <v>0</v>
      </c>
      <c r="AJ37" s="4">
        <f t="shared" si="30"/>
        <v>0</v>
      </c>
      <c r="AK37" s="4">
        <v>98.52</v>
      </c>
      <c r="AL37" s="4">
        <v>0</v>
      </c>
      <c r="AM37" s="4">
        <v>0</v>
      </c>
      <c r="AN37" s="4">
        <v>0</v>
      </c>
      <c r="AO37" s="4">
        <v>98.52</v>
      </c>
      <c r="AP37" s="4">
        <v>0</v>
      </c>
      <c r="AQ37" s="4">
        <v>9.64</v>
      </c>
      <c r="AR37" s="4">
        <v>0</v>
      </c>
      <c r="AS37" s="4">
        <v>0</v>
      </c>
      <c r="AT37" s="4">
        <v>91</v>
      </c>
      <c r="AU37" s="4">
        <v>48</v>
      </c>
      <c r="AV37" s="4">
        <v>1.0469999999999999</v>
      </c>
      <c r="AW37" s="4">
        <v>1</v>
      </c>
      <c r="AX37" s="4"/>
      <c r="AY37" s="4"/>
      <c r="AZ37" s="4">
        <v>1</v>
      </c>
      <c r="BA37" s="4">
        <v>56.35</v>
      </c>
      <c r="BB37" s="4">
        <v>1</v>
      </c>
      <c r="BC37" s="4">
        <v>1</v>
      </c>
      <c r="BD37" s="4" t="s">
        <v>3</v>
      </c>
      <c r="BE37" s="4" t="s">
        <v>3</v>
      </c>
      <c r="BF37" s="4" t="s">
        <v>3</v>
      </c>
      <c r="BG37" s="4" t="s">
        <v>3</v>
      </c>
      <c r="BH37" s="4">
        <v>0</v>
      </c>
      <c r="BI37" s="4">
        <v>1</v>
      </c>
      <c r="BJ37" s="4" t="s">
        <v>58</v>
      </c>
      <c r="BK37" s="4"/>
      <c r="BL37" s="4"/>
      <c r="BM37" s="4">
        <v>106</v>
      </c>
      <c r="BN37" s="4">
        <v>0</v>
      </c>
      <c r="BO37" s="4" t="s">
        <v>55</v>
      </c>
      <c r="BP37" s="4">
        <v>1</v>
      </c>
      <c r="BQ37" s="4">
        <v>60</v>
      </c>
      <c r="BR37" s="4">
        <v>0</v>
      </c>
      <c r="BS37" s="4">
        <v>56.35</v>
      </c>
      <c r="BT37" s="4">
        <v>1</v>
      </c>
      <c r="BU37" s="4">
        <v>1</v>
      </c>
      <c r="BV37" s="4">
        <v>1</v>
      </c>
      <c r="BW37" s="4">
        <v>1</v>
      </c>
      <c r="BX37" s="4">
        <v>1</v>
      </c>
      <c r="BY37" s="4" t="s">
        <v>3</v>
      </c>
      <c r="BZ37" s="4">
        <v>91</v>
      </c>
      <c r="CA37" s="4">
        <v>48</v>
      </c>
      <c r="CB37" s="4" t="s">
        <v>3</v>
      </c>
      <c r="CC37" s="4"/>
      <c r="CD37" s="4"/>
      <c r="CE37" s="4">
        <v>1566</v>
      </c>
      <c r="CF37" s="4">
        <v>0</v>
      </c>
      <c r="CG37" s="4">
        <v>0</v>
      </c>
      <c r="CH37" s="4"/>
      <c r="CI37" s="4"/>
      <c r="CJ37" s="4"/>
      <c r="CK37" s="4"/>
      <c r="CL37" s="4"/>
      <c r="CM37" s="4">
        <v>0</v>
      </c>
      <c r="CN37" s="10" t="s">
        <v>2491</v>
      </c>
      <c r="CO37" s="4">
        <v>0</v>
      </c>
      <c r="CP37" s="4">
        <f t="shared" si="31"/>
        <v>2117550.17</v>
      </c>
      <c r="CQ37" s="4">
        <f t="shared" si="32"/>
        <v>0</v>
      </c>
      <c r="CR37" s="4">
        <f t="shared" si="56"/>
        <v>0</v>
      </c>
      <c r="CS37" s="4">
        <f t="shared" si="57"/>
        <v>0</v>
      </c>
      <c r="CT37" s="4">
        <f t="shared" si="33"/>
        <v>6975</v>
      </c>
      <c r="CU37" s="4">
        <f t="shared" si="34"/>
        <v>0</v>
      </c>
      <c r="CV37" s="4">
        <f t="shared" si="35"/>
        <v>12.111695999999998</v>
      </c>
      <c r="CW37" s="4">
        <f t="shared" si="36"/>
        <v>0</v>
      </c>
      <c r="CX37" s="4">
        <f t="shared" si="37"/>
        <v>0</v>
      </c>
      <c r="CY37" s="4">
        <f t="shared" si="58"/>
        <v>1926970.65</v>
      </c>
      <c r="CZ37" s="4">
        <f t="shared" si="59"/>
        <v>1016424.08</v>
      </c>
      <c r="DA37" s="4"/>
      <c r="DB37" s="4">
        <v>12</v>
      </c>
      <c r="DC37" s="4" t="s">
        <v>3</v>
      </c>
      <c r="DD37" s="4" t="s">
        <v>22</v>
      </c>
      <c r="DE37" s="4" t="s">
        <v>42</v>
      </c>
      <c r="DF37" s="4" t="s">
        <v>42</v>
      </c>
      <c r="DG37" s="4" t="s">
        <v>42</v>
      </c>
      <c r="DH37" s="4" t="s">
        <v>3</v>
      </c>
      <c r="DI37" s="4" t="s">
        <v>42</v>
      </c>
      <c r="DJ37" s="4" t="s">
        <v>42</v>
      </c>
      <c r="DK37" s="4" t="s">
        <v>3</v>
      </c>
      <c r="DL37" s="4" t="s">
        <v>3</v>
      </c>
      <c r="DM37" s="4" t="s">
        <v>3</v>
      </c>
      <c r="DN37" s="4">
        <v>0</v>
      </c>
      <c r="DO37" s="4">
        <v>0</v>
      </c>
      <c r="DP37" s="4">
        <v>1</v>
      </c>
      <c r="DQ37" s="4">
        <v>1</v>
      </c>
      <c r="DR37" s="4"/>
      <c r="DS37" s="4"/>
      <c r="DT37" s="4"/>
      <c r="DU37" s="4">
        <v>1003</v>
      </c>
      <c r="DV37" s="4" t="s">
        <v>57</v>
      </c>
      <c r="DW37" s="4" t="s">
        <v>57</v>
      </c>
      <c r="DX37" s="4">
        <v>100</v>
      </c>
      <c r="DY37" s="4"/>
      <c r="DZ37" s="4" t="s">
        <v>3</v>
      </c>
      <c r="EA37" s="4" t="s">
        <v>3</v>
      </c>
      <c r="EB37" s="4" t="s">
        <v>3</v>
      </c>
      <c r="EC37" s="4" t="s">
        <v>3</v>
      </c>
      <c r="ED37" s="4"/>
      <c r="EE37" s="4">
        <v>57042996</v>
      </c>
      <c r="EF37" s="4">
        <v>60</v>
      </c>
      <c r="EG37" s="4" t="s">
        <v>43</v>
      </c>
      <c r="EH37" s="4">
        <v>0</v>
      </c>
      <c r="EI37" s="4" t="s">
        <v>3</v>
      </c>
      <c r="EJ37" s="4">
        <v>1</v>
      </c>
      <c r="EK37" s="4">
        <v>106</v>
      </c>
      <c r="EL37" s="4" t="s">
        <v>44</v>
      </c>
      <c r="EM37" s="4" t="s">
        <v>45</v>
      </c>
      <c r="EN37" s="4"/>
      <c r="EO37" s="4" t="s">
        <v>46</v>
      </c>
      <c r="EP37" s="4"/>
      <c r="EQ37" s="4">
        <v>0</v>
      </c>
      <c r="ER37" s="4">
        <v>98.52</v>
      </c>
      <c r="ES37" s="4">
        <v>0</v>
      </c>
      <c r="ET37" s="4">
        <v>0</v>
      </c>
      <c r="EU37" s="4">
        <v>0</v>
      </c>
      <c r="EV37" s="4">
        <v>98.52</v>
      </c>
      <c r="EW37" s="4">
        <v>9.64</v>
      </c>
      <c r="EX37" s="4">
        <v>0</v>
      </c>
      <c r="EY37" s="4">
        <v>0</v>
      </c>
      <c r="EZ37" s="4"/>
      <c r="FA37" s="4"/>
      <c r="FB37" s="4"/>
      <c r="FC37" s="4"/>
      <c r="FD37" s="4"/>
      <c r="FE37" s="4"/>
      <c r="FF37" s="4"/>
      <c r="FG37" s="4"/>
      <c r="FH37" s="4"/>
      <c r="FI37" s="4"/>
      <c r="FJ37" s="4"/>
      <c r="FK37" s="4"/>
      <c r="FL37" s="4"/>
      <c r="FM37" s="4"/>
      <c r="FN37" s="4"/>
      <c r="FO37" s="4"/>
      <c r="FP37" s="4"/>
      <c r="FQ37" s="4">
        <v>0</v>
      </c>
      <c r="FR37" s="4">
        <v>0</v>
      </c>
      <c r="FS37" s="4">
        <v>0</v>
      </c>
      <c r="FT37" s="4"/>
      <c r="FU37" s="4"/>
      <c r="FV37" s="4"/>
      <c r="FW37" s="4"/>
      <c r="FX37" s="4">
        <v>91</v>
      </c>
      <c r="FY37" s="4">
        <v>48</v>
      </c>
      <c r="FZ37" s="4"/>
      <c r="GA37" s="4" t="s">
        <v>3</v>
      </c>
      <c r="GB37" s="4"/>
      <c r="GC37" s="4"/>
      <c r="GD37" s="4">
        <v>1</v>
      </c>
      <c r="GE37" s="4"/>
      <c r="GF37" s="4">
        <v>1114236003</v>
      </c>
      <c r="GG37" s="4">
        <v>2</v>
      </c>
      <c r="GH37" s="4">
        <v>1</v>
      </c>
      <c r="GI37" s="4">
        <v>2</v>
      </c>
      <c r="GJ37" s="4">
        <v>0</v>
      </c>
      <c r="GK37" s="4">
        <v>0</v>
      </c>
      <c r="GL37" s="4">
        <f t="shared" si="38"/>
        <v>0</v>
      </c>
      <c r="GM37" s="4">
        <f t="shared" si="39"/>
        <v>5060944.9000000004</v>
      </c>
      <c r="GN37" s="4">
        <f t="shared" si="40"/>
        <v>5060944.9000000004</v>
      </c>
      <c r="GO37" s="4">
        <f t="shared" si="41"/>
        <v>0</v>
      </c>
      <c r="GP37" s="4">
        <f t="shared" si="42"/>
        <v>0</v>
      </c>
      <c r="GQ37" s="4"/>
      <c r="GR37" s="4">
        <v>0</v>
      </c>
      <c r="GS37" s="4">
        <v>3</v>
      </c>
      <c r="GT37" s="4">
        <v>0</v>
      </c>
      <c r="GU37" s="4" t="s">
        <v>3</v>
      </c>
      <c r="GV37" s="4">
        <f t="shared" si="43"/>
        <v>0</v>
      </c>
      <c r="GW37" s="4">
        <v>1</v>
      </c>
      <c r="GX37" s="4">
        <f t="shared" si="44"/>
        <v>0</v>
      </c>
      <c r="GY37" s="4"/>
      <c r="GZ37" s="4"/>
      <c r="HA37" s="4">
        <v>0</v>
      </c>
      <c r="HB37" s="4">
        <v>0</v>
      </c>
      <c r="HC37" s="4">
        <f t="shared" si="45"/>
        <v>0</v>
      </c>
      <c r="HD37" s="4"/>
      <c r="HE37" s="4" t="s">
        <v>3</v>
      </c>
      <c r="HF37" s="4" t="s">
        <v>3</v>
      </c>
      <c r="HG37" s="4"/>
      <c r="HH37" s="4"/>
      <c r="HI37" s="4"/>
      <c r="HJ37" s="4"/>
      <c r="HK37" s="4"/>
      <c r="HL37" s="4"/>
      <c r="HM37" s="4" t="s">
        <v>3</v>
      </c>
      <c r="HN37" s="4" t="s">
        <v>3</v>
      </c>
      <c r="HO37" s="4" t="s">
        <v>3</v>
      </c>
      <c r="HP37" s="4" t="s">
        <v>3</v>
      </c>
      <c r="HQ37" s="4" t="s">
        <v>3</v>
      </c>
      <c r="HR37" s="4"/>
      <c r="HS37" s="4">
        <v>0</v>
      </c>
      <c r="HT37" s="4"/>
      <c r="HU37" s="4"/>
      <c r="HV37" s="4"/>
      <c r="HW37" s="4"/>
      <c r="HX37" s="4"/>
      <c r="HY37" s="4"/>
      <c r="HZ37" s="4"/>
      <c r="IA37" s="4"/>
      <c r="IB37" s="4"/>
      <c r="IC37" s="4"/>
      <c r="ID37" s="4"/>
      <c r="IE37" s="4"/>
      <c r="IF37" s="4"/>
      <c r="IG37" s="4"/>
      <c r="IH37" s="4"/>
      <c r="II37" s="4"/>
      <c r="IJ37" s="4"/>
      <c r="IK37" s="4">
        <v>0</v>
      </c>
      <c r="IL37" s="4"/>
      <c r="IM37" s="4"/>
      <c r="IN37" s="4"/>
      <c r="IO37" s="4"/>
      <c r="IP37" s="4"/>
      <c r="IQ37" s="4"/>
      <c r="IR37" s="4"/>
      <c r="IS37" s="4"/>
      <c r="IT37" s="4"/>
      <c r="IU37" s="4"/>
    </row>
    <row r="38" spans="1:255" ht="409.5" x14ac:dyDescent="0.25">
      <c r="A38" s="3">
        <v>17</v>
      </c>
      <c r="B38" s="3">
        <v>1</v>
      </c>
      <c r="C38" s="3">
        <f>ROW(SmtRes!A28)</f>
        <v>28</v>
      </c>
      <c r="D38" s="3">
        <f>ROW(EtalonRes!A34)</f>
        <v>34</v>
      </c>
      <c r="E38" s="3" t="s">
        <v>59</v>
      </c>
      <c r="F38" s="3" t="s">
        <v>60</v>
      </c>
      <c r="G38" s="3" t="s">
        <v>61</v>
      </c>
      <c r="H38" s="3" t="s">
        <v>57</v>
      </c>
      <c r="I38" s="3">
        <f>ROUND((550)/100,9)</f>
        <v>5.5</v>
      </c>
      <c r="J38" s="3">
        <v>0</v>
      </c>
      <c r="K38" s="3">
        <f>ROUND((550)/100,9)</f>
        <v>5.5</v>
      </c>
      <c r="L38" s="3"/>
      <c r="M38" s="3"/>
      <c r="N38" s="3"/>
      <c r="O38" s="3">
        <f t="shared" si="21"/>
        <v>3791.97</v>
      </c>
      <c r="P38" s="3">
        <f t="shared" si="22"/>
        <v>0</v>
      </c>
      <c r="Q38" s="3">
        <f t="shared" si="46"/>
        <v>0</v>
      </c>
      <c r="R38" s="3">
        <f t="shared" si="47"/>
        <v>0</v>
      </c>
      <c r="S38" s="3">
        <f t="shared" si="23"/>
        <v>3791.97</v>
      </c>
      <c r="T38" s="3">
        <f t="shared" si="24"/>
        <v>0</v>
      </c>
      <c r="U38" s="3">
        <f t="shared" si="25"/>
        <v>348.20497799999993</v>
      </c>
      <c r="V38" s="3">
        <f t="shared" si="26"/>
        <v>0</v>
      </c>
      <c r="W38" s="3">
        <f t="shared" si="27"/>
        <v>0</v>
      </c>
      <c r="X38" s="3">
        <f t="shared" si="48"/>
        <v>3450.69</v>
      </c>
      <c r="Y38" s="3">
        <f t="shared" si="49"/>
        <v>1820.15</v>
      </c>
      <c r="Z38" s="3"/>
      <c r="AA38" s="3">
        <v>54971259</v>
      </c>
      <c r="AB38" s="3">
        <f t="shared" si="28"/>
        <v>658.5</v>
      </c>
      <c r="AC38" s="3">
        <f t="shared" si="50"/>
        <v>0</v>
      </c>
      <c r="AD38" s="3">
        <f t="shared" si="51"/>
        <v>0</v>
      </c>
      <c r="AE38" s="3">
        <f t="shared" si="52"/>
        <v>0</v>
      </c>
      <c r="AF38" s="3">
        <f t="shared" si="53"/>
        <v>658.5</v>
      </c>
      <c r="AG38" s="3">
        <f t="shared" si="29"/>
        <v>0</v>
      </c>
      <c r="AH38" s="3">
        <f t="shared" si="54"/>
        <v>60.467999999999996</v>
      </c>
      <c r="AI38" s="3">
        <f t="shared" si="55"/>
        <v>0</v>
      </c>
      <c r="AJ38" s="3">
        <f t="shared" si="30"/>
        <v>0</v>
      </c>
      <c r="AK38" s="3">
        <v>548.75</v>
      </c>
      <c r="AL38" s="3">
        <v>0</v>
      </c>
      <c r="AM38" s="3">
        <v>0</v>
      </c>
      <c r="AN38" s="3">
        <v>0</v>
      </c>
      <c r="AO38" s="3">
        <v>548.75</v>
      </c>
      <c r="AP38" s="3">
        <v>0</v>
      </c>
      <c r="AQ38" s="3">
        <v>50.39</v>
      </c>
      <c r="AR38" s="3">
        <v>0</v>
      </c>
      <c r="AS38" s="3">
        <v>0</v>
      </c>
      <c r="AT38" s="3">
        <v>91</v>
      </c>
      <c r="AU38" s="3">
        <v>48</v>
      </c>
      <c r="AV38" s="3">
        <v>1.0469999999999999</v>
      </c>
      <c r="AW38" s="3">
        <v>1</v>
      </c>
      <c r="AX38" s="3"/>
      <c r="AY38" s="3"/>
      <c r="AZ38" s="3">
        <v>1</v>
      </c>
      <c r="BA38" s="3">
        <v>1</v>
      </c>
      <c r="BB38" s="3">
        <v>1</v>
      </c>
      <c r="BC38" s="3">
        <v>1</v>
      </c>
      <c r="BD38" s="3" t="s">
        <v>3</v>
      </c>
      <c r="BE38" s="3" t="s">
        <v>3</v>
      </c>
      <c r="BF38" s="3" t="s">
        <v>3</v>
      </c>
      <c r="BG38" s="3" t="s">
        <v>3</v>
      </c>
      <c r="BH38" s="3">
        <v>0</v>
      </c>
      <c r="BI38" s="3">
        <v>1</v>
      </c>
      <c r="BJ38" s="3" t="s">
        <v>62</v>
      </c>
      <c r="BK38" s="3"/>
      <c r="BL38" s="3"/>
      <c r="BM38" s="3">
        <v>106</v>
      </c>
      <c r="BN38" s="3">
        <v>0</v>
      </c>
      <c r="BO38" s="3" t="s">
        <v>60</v>
      </c>
      <c r="BP38" s="3">
        <v>1</v>
      </c>
      <c r="BQ38" s="3">
        <v>60</v>
      </c>
      <c r="BR38" s="3">
        <v>0</v>
      </c>
      <c r="BS38" s="3">
        <v>1</v>
      </c>
      <c r="BT38" s="3">
        <v>1</v>
      </c>
      <c r="BU38" s="3">
        <v>1</v>
      </c>
      <c r="BV38" s="3">
        <v>1</v>
      </c>
      <c r="BW38" s="3">
        <v>1</v>
      </c>
      <c r="BX38" s="3">
        <v>1</v>
      </c>
      <c r="BY38" s="3" t="s">
        <v>3</v>
      </c>
      <c r="BZ38" s="3">
        <v>91</v>
      </c>
      <c r="CA38" s="3">
        <v>48</v>
      </c>
      <c r="CB38" s="3" t="s">
        <v>3</v>
      </c>
      <c r="CC38" s="3"/>
      <c r="CD38" s="3"/>
      <c r="CE38" s="3">
        <v>1566</v>
      </c>
      <c r="CF38" s="3">
        <v>0</v>
      </c>
      <c r="CG38" s="3">
        <v>0</v>
      </c>
      <c r="CH38" s="3"/>
      <c r="CI38" s="3"/>
      <c r="CJ38" s="3"/>
      <c r="CK38" s="3"/>
      <c r="CL38" s="3"/>
      <c r="CM38" s="3">
        <v>0</v>
      </c>
      <c r="CN38" s="9" t="s">
        <v>2491</v>
      </c>
      <c r="CO38" s="3">
        <v>0</v>
      </c>
      <c r="CP38" s="3">
        <f t="shared" si="31"/>
        <v>3791.97</v>
      </c>
      <c r="CQ38" s="3">
        <f t="shared" si="32"/>
        <v>0</v>
      </c>
      <c r="CR38" s="3">
        <f t="shared" si="56"/>
        <v>0</v>
      </c>
      <c r="CS38" s="3">
        <f t="shared" si="57"/>
        <v>0</v>
      </c>
      <c r="CT38" s="3">
        <f t="shared" si="33"/>
        <v>689.45</v>
      </c>
      <c r="CU38" s="3">
        <f t="shared" si="34"/>
        <v>0</v>
      </c>
      <c r="CV38" s="3">
        <f t="shared" si="35"/>
        <v>63.309995999999991</v>
      </c>
      <c r="CW38" s="3">
        <f t="shared" si="36"/>
        <v>0</v>
      </c>
      <c r="CX38" s="3">
        <f t="shared" si="37"/>
        <v>0</v>
      </c>
      <c r="CY38" s="3">
        <f t="shared" si="58"/>
        <v>3450.69</v>
      </c>
      <c r="CZ38" s="3">
        <f t="shared" si="59"/>
        <v>1820.15</v>
      </c>
      <c r="DA38" s="3"/>
      <c r="DB38" s="3">
        <v>13</v>
      </c>
      <c r="DC38" s="3" t="s">
        <v>3</v>
      </c>
      <c r="DD38" s="3" t="s">
        <v>22</v>
      </c>
      <c r="DE38" s="3" t="s">
        <v>42</v>
      </c>
      <c r="DF38" s="3" t="s">
        <v>42</v>
      </c>
      <c r="DG38" s="3" t="s">
        <v>42</v>
      </c>
      <c r="DH38" s="3" t="s">
        <v>3</v>
      </c>
      <c r="DI38" s="3" t="s">
        <v>42</v>
      </c>
      <c r="DJ38" s="3" t="s">
        <v>42</v>
      </c>
      <c r="DK38" s="3" t="s">
        <v>3</v>
      </c>
      <c r="DL38" s="3" t="s">
        <v>3</v>
      </c>
      <c r="DM38" s="3" t="s">
        <v>3</v>
      </c>
      <c r="DN38" s="3">
        <v>0</v>
      </c>
      <c r="DO38" s="3">
        <v>0</v>
      </c>
      <c r="DP38" s="3">
        <v>1</v>
      </c>
      <c r="DQ38" s="3">
        <v>1</v>
      </c>
      <c r="DR38" s="3"/>
      <c r="DS38" s="3"/>
      <c r="DT38" s="3"/>
      <c r="DU38" s="3">
        <v>1003</v>
      </c>
      <c r="DV38" s="3" t="s">
        <v>57</v>
      </c>
      <c r="DW38" s="3" t="s">
        <v>57</v>
      </c>
      <c r="DX38" s="3">
        <v>100</v>
      </c>
      <c r="DY38" s="3"/>
      <c r="DZ38" s="3" t="s">
        <v>3</v>
      </c>
      <c r="EA38" s="3" t="s">
        <v>3</v>
      </c>
      <c r="EB38" s="3" t="s">
        <v>3</v>
      </c>
      <c r="EC38" s="3" t="s">
        <v>3</v>
      </c>
      <c r="ED38" s="3"/>
      <c r="EE38" s="3">
        <v>57042996</v>
      </c>
      <c r="EF38" s="3">
        <v>60</v>
      </c>
      <c r="EG38" s="3" t="s">
        <v>43</v>
      </c>
      <c r="EH38" s="3">
        <v>0</v>
      </c>
      <c r="EI38" s="3" t="s">
        <v>3</v>
      </c>
      <c r="EJ38" s="3">
        <v>1</v>
      </c>
      <c r="EK38" s="3">
        <v>106</v>
      </c>
      <c r="EL38" s="3" t="s">
        <v>44</v>
      </c>
      <c r="EM38" s="3" t="s">
        <v>45</v>
      </c>
      <c r="EN38" s="3"/>
      <c r="EO38" s="3" t="s">
        <v>46</v>
      </c>
      <c r="EP38" s="3"/>
      <c r="EQ38" s="3">
        <v>0</v>
      </c>
      <c r="ER38" s="3">
        <v>548.75</v>
      </c>
      <c r="ES38" s="3">
        <v>0</v>
      </c>
      <c r="ET38" s="3">
        <v>0</v>
      </c>
      <c r="EU38" s="3">
        <v>0</v>
      </c>
      <c r="EV38" s="3">
        <v>548.75</v>
      </c>
      <c r="EW38" s="3">
        <v>50.39</v>
      </c>
      <c r="EX38" s="3">
        <v>0</v>
      </c>
      <c r="EY38" s="3">
        <v>0</v>
      </c>
      <c r="EZ38" s="3"/>
      <c r="FA38" s="3"/>
      <c r="FB38" s="3"/>
      <c r="FC38" s="3"/>
      <c r="FD38" s="3"/>
      <c r="FE38" s="3"/>
      <c r="FF38" s="3"/>
      <c r="FG38" s="3"/>
      <c r="FH38" s="3"/>
      <c r="FI38" s="3"/>
      <c r="FJ38" s="3"/>
      <c r="FK38" s="3"/>
      <c r="FL38" s="3"/>
      <c r="FM38" s="3"/>
      <c r="FN38" s="3"/>
      <c r="FO38" s="3"/>
      <c r="FP38" s="3"/>
      <c r="FQ38" s="3">
        <v>0</v>
      </c>
      <c r="FR38" s="3">
        <v>0</v>
      </c>
      <c r="FS38" s="3">
        <v>0</v>
      </c>
      <c r="FT38" s="3"/>
      <c r="FU38" s="3"/>
      <c r="FV38" s="3"/>
      <c r="FW38" s="3"/>
      <c r="FX38" s="3">
        <v>91</v>
      </c>
      <c r="FY38" s="3">
        <v>48</v>
      </c>
      <c r="FZ38" s="3"/>
      <c r="GA38" s="3" t="s">
        <v>3</v>
      </c>
      <c r="GB38" s="3"/>
      <c r="GC38" s="3"/>
      <c r="GD38" s="3">
        <v>1</v>
      </c>
      <c r="GE38" s="3"/>
      <c r="GF38" s="3">
        <v>-1102157239</v>
      </c>
      <c r="GG38" s="3">
        <v>2</v>
      </c>
      <c r="GH38" s="3">
        <v>1</v>
      </c>
      <c r="GI38" s="3">
        <v>2</v>
      </c>
      <c r="GJ38" s="3">
        <v>0</v>
      </c>
      <c r="GK38" s="3">
        <v>0</v>
      </c>
      <c r="GL38" s="3">
        <f t="shared" si="38"/>
        <v>0</v>
      </c>
      <c r="GM38" s="3">
        <f t="shared" si="39"/>
        <v>9062.81</v>
      </c>
      <c r="GN38" s="3">
        <f t="shared" si="40"/>
        <v>9062.81</v>
      </c>
      <c r="GO38" s="3">
        <f t="shared" si="41"/>
        <v>0</v>
      </c>
      <c r="GP38" s="3">
        <f t="shared" si="42"/>
        <v>0</v>
      </c>
      <c r="GQ38" s="3"/>
      <c r="GR38" s="3">
        <v>0</v>
      </c>
      <c r="GS38" s="3">
        <v>3</v>
      </c>
      <c r="GT38" s="3">
        <v>0</v>
      </c>
      <c r="GU38" s="3" t="s">
        <v>3</v>
      </c>
      <c r="GV38" s="3">
        <f t="shared" si="43"/>
        <v>0</v>
      </c>
      <c r="GW38" s="3">
        <v>1</v>
      </c>
      <c r="GX38" s="3">
        <f t="shared" si="44"/>
        <v>0</v>
      </c>
      <c r="GY38" s="3"/>
      <c r="GZ38" s="3"/>
      <c r="HA38" s="3">
        <v>0</v>
      </c>
      <c r="HB38" s="3">
        <v>0</v>
      </c>
      <c r="HC38" s="3">
        <f t="shared" si="45"/>
        <v>0</v>
      </c>
      <c r="HD38" s="3"/>
      <c r="HE38" s="3" t="s">
        <v>3</v>
      </c>
      <c r="HF38" s="3" t="s">
        <v>3</v>
      </c>
      <c r="HG38" s="3"/>
      <c r="HH38" s="3"/>
      <c r="HI38" s="3"/>
      <c r="HJ38" s="3"/>
      <c r="HK38" s="3"/>
      <c r="HL38" s="3"/>
      <c r="HM38" s="3" t="s">
        <v>3</v>
      </c>
      <c r="HN38" s="3" t="s">
        <v>3</v>
      </c>
      <c r="HO38" s="3" t="s">
        <v>3</v>
      </c>
      <c r="HP38" s="3" t="s">
        <v>3</v>
      </c>
      <c r="HQ38" s="3" t="s">
        <v>3</v>
      </c>
      <c r="HR38" s="3"/>
      <c r="HS38" s="3">
        <v>0</v>
      </c>
      <c r="HT38" s="3"/>
      <c r="HU38" s="3"/>
      <c r="HV38" s="3"/>
      <c r="HW38" s="3"/>
      <c r="HX38" s="3"/>
      <c r="HY38" s="3"/>
      <c r="HZ38" s="3"/>
      <c r="IA38" s="3"/>
      <c r="IB38" s="3"/>
      <c r="IC38" s="3"/>
      <c r="ID38" s="3"/>
      <c r="IE38" s="3"/>
      <c r="IF38" s="3"/>
      <c r="IG38" s="3"/>
      <c r="IH38" s="3"/>
      <c r="II38" s="3"/>
      <c r="IJ38" s="3"/>
      <c r="IK38" s="3">
        <v>0</v>
      </c>
      <c r="IL38" s="3"/>
      <c r="IM38" s="3"/>
      <c r="IN38" s="3"/>
      <c r="IO38" s="3"/>
      <c r="IP38" s="3"/>
      <c r="IQ38" s="3"/>
      <c r="IR38" s="3"/>
      <c r="IS38" s="3"/>
      <c r="IT38" s="3"/>
      <c r="IU38" s="3"/>
    </row>
    <row r="39" spans="1:255" ht="409.5" x14ac:dyDescent="0.25">
      <c r="A39" s="4">
        <v>17</v>
      </c>
      <c r="B39" s="4">
        <v>1</v>
      </c>
      <c r="C39" s="4">
        <f>ROW(SmtRes!A30)</f>
        <v>30</v>
      </c>
      <c r="D39" s="4">
        <f>ROW(EtalonRes!A36)</f>
        <v>36</v>
      </c>
      <c r="E39" s="4" t="s">
        <v>59</v>
      </c>
      <c r="F39" s="4" t="s">
        <v>60</v>
      </c>
      <c r="G39" s="4" t="s">
        <v>61</v>
      </c>
      <c r="H39" s="4" t="s">
        <v>57</v>
      </c>
      <c r="I39" s="4">
        <f>ROUND((550)/100,9)</f>
        <v>5.5</v>
      </c>
      <c r="J39" s="4">
        <v>0</v>
      </c>
      <c r="K39" s="4">
        <f>ROUND((550)/100,9)</f>
        <v>5.5</v>
      </c>
      <c r="L39" s="4"/>
      <c r="M39" s="4"/>
      <c r="N39" s="4"/>
      <c r="O39" s="4">
        <f t="shared" si="21"/>
        <v>213677.51</v>
      </c>
      <c r="P39" s="4">
        <f t="shared" si="22"/>
        <v>0</v>
      </c>
      <c r="Q39" s="4">
        <f t="shared" si="46"/>
        <v>0</v>
      </c>
      <c r="R39" s="4">
        <f t="shared" si="47"/>
        <v>0</v>
      </c>
      <c r="S39" s="4">
        <f t="shared" si="23"/>
        <v>213677.51</v>
      </c>
      <c r="T39" s="4">
        <f t="shared" si="24"/>
        <v>0</v>
      </c>
      <c r="U39" s="4">
        <f t="shared" si="25"/>
        <v>348.20497799999993</v>
      </c>
      <c r="V39" s="4">
        <f t="shared" si="26"/>
        <v>0</v>
      </c>
      <c r="W39" s="4">
        <f t="shared" si="27"/>
        <v>0</v>
      </c>
      <c r="X39" s="4">
        <f t="shared" si="48"/>
        <v>194446.53</v>
      </c>
      <c r="Y39" s="4">
        <f t="shared" si="49"/>
        <v>102565.2</v>
      </c>
      <c r="Z39" s="4"/>
      <c r="AA39" s="4">
        <v>55890823</v>
      </c>
      <c r="AB39" s="4">
        <f t="shared" si="28"/>
        <v>658.5</v>
      </c>
      <c r="AC39" s="4">
        <f t="shared" si="50"/>
        <v>0</v>
      </c>
      <c r="AD39" s="4">
        <f t="shared" si="51"/>
        <v>0</v>
      </c>
      <c r="AE39" s="4">
        <f t="shared" si="52"/>
        <v>0</v>
      </c>
      <c r="AF39" s="4">
        <f t="shared" si="53"/>
        <v>658.5</v>
      </c>
      <c r="AG39" s="4">
        <f t="shared" si="29"/>
        <v>0</v>
      </c>
      <c r="AH39" s="4">
        <f t="shared" si="54"/>
        <v>60.467999999999996</v>
      </c>
      <c r="AI39" s="4">
        <f t="shared" si="55"/>
        <v>0</v>
      </c>
      <c r="AJ39" s="4">
        <f t="shared" si="30"/>
        <v>0</v>
      </c>
      <c r="AK39" s="4">
        <v>548.75</v>
      </c>
      <c r="AL39" s="4">
        <v>0</v>
      </c>
      <c r="AM39" s="4">
        <v>0</v>
      </c>
      <c r="AN39" s="4">
        <v>0</v>
      </c>
      <c r="AO39" s="4">
        <v>548.75</v>
      </c>
      <c r="AP39" s="4">
        <v>0</v>
      </c>
      <c r="AQ39" s="4">
        <v>50.39</v>
      </c>
      <c r="AR39" s="4">
        <v>0</v>
      </c>
      <c r="AS39" s="4">
        <v>0</v>
      </c>
      <c r="AT39" s="4">
        <v>91</v>
      </c>
      <c r="AU39" s="4">
        <v>48</v>
      </c>
      <c r="AV39" s="4">
        <v>1.0469999999999999</v>
      </c>
      <c r="AW39" s="4">
        <v>1</v>
      </c>
      <c r="AX39" s="4"/>
      <c r="AY39" s="4"/>
      <c r="AZ39" s="4">
        <v>1</v>
      </c>
      <c r="BA39" s="4">
        <v>56.35</v>
      </c>
      <c r="BB39" s="4">
        <v>1</v>
      </c>
      <c r="BC39" s="4">
        <v>1</v>
      </c>
      <c r="BD39" s="4" t="s">
        <v>3</v>
      </c>
      <c r="BE39" s="4" t="s">
        <v>3</v>
      </c>
      <c r="BF39" s="4" t="s">
        <v>3</v>
      </c>
      <c r="BG39" s="4" t="s">
        <v>3</v>
      </c>
      <c r="BH39" s="4">
        <v>0</v>
      </c>
      <c r="BI39" s="4">
        <v>1</v>
      </c>
      <c r="BJ39" s="4" t="s">
        <v>62</v>
      </c>
      <c r="BK39" s="4"/>
      <c r="BL39" s="4"/>
      <c r="BM39" s="4">
        <v>106</v>
      </c>
      <c r="BN39" s="4">
        <v>0</v>
      </c>
      <c r="BO39" s="4" t="s">
        <v>60</v>
      </c>
      <c r="BP39" s="4">
        <v>1</v>
      </c>
      <c r="BQ39" s="4">
        <v>60</v>
      </c>
      <c r="BR39" s="4">
        <v>0</v>
      </c>
      <c r="BS39" s="4">
        <v>56.35</v>
      </c>
      <c r="BT39" s="4">
        <v>1</v>
      </c>
      <c r="BU39" s="4">
        <v>1</v>
      </c>
      <c r="BV39" s="4">
        <v>1</v>
      </c>
      <c r="BW39" s="4">
        <v>1</v>
      </c>
      <c r="BX39" s="4">
        <v>1</v>
      </c>
      <c r="BY39" s="4" t="s">
        <v>3</v>
      </c>
      <c r="BZ39" s="4">
        <v>91</v>
      </c>
      <c r="CA39" s="4">
        <v>48</v>
      </c>
      <c r="CB39" s="4" t="s">
        <v>3</v>
      </c>
      <c r="CC39" s="4"/>
      <c r="CD39" s="4"/>
      <c r="CE39" s="4">
        <v>1566</v>
      </c>
      <c r="CF39" s="4">
        <v>0</v>
      </c>
      <c r="CG39" s="4">
        <v>0</v>
      </c>
      <c r="CH39" s="4"/>
      <c r="CI39" s="4"/>
      <c r="CJ39" s="4"/>
      <c r="CK39" s="4"/>
      <c r="CL39" s="4"/>
      <c r="CM39" s="4">
        <v>0</v>
      </c>
      <c r="CN39" s="10" t="s">
        <v>2491</v>
      </c>
      <c r="CO39" s="4">
        <v>0</v>
      </c>
      <c r="CP39" s="4">
        <f t="shared" si="31"/>
        <v>213677.51</v>
      </c>
      <c r="CQ39" s="4">
        <f t="shared" si="32"/>
        <v>0</v>
      </c>
      <c r="CR39" s="4">
        <f t="shared" si="56"/>
        <v>0</v>
      </c>
      <c r="CS39" s="4">
        <f t="shared" si="57"/>
        <v>0</v>
      </c>
      <c r="CT39" s="4">
        <f t="shared" si="33"/>
        <v>38850.51</v>
      </c>
      <c r="CU39" s="4">
        <f t="shared" si="34"/>
        <v>0</v>
      </c>
      <c r="CV39" s="4">
        <f t="shared" si="35"/>
        <v>63.309995999999991</v>
      </c>
      <c r="CW39" s="4">
        <f t="shared" si="36"/>
        <v>0</v>
      </c>
      <c r="CX39" s="4">
        <f t="shared" si="37"/>
        <v>0</v>
      </c>
      <c r="CY39" s="4">
        <f t="shared" si="58"/>
        <v>194446.53</v>
      </c>
      <c r="CZ39" s="4">
        <f t="shared" si="59"/>
        <v>102565.2</v>
      </c>
      <c r="DA39" s="4"/>
      <c r="DB39" s="4">
        <v>14</v>
      </c>
      <c r="DC39" s="4" t="s">
        <v>3</v>
      </c>
      <c r="DD39" s="4" t="s">
        <v>22</v>
      </c>
      <c r="DE39" s="4" t="s">
        <v>42</v>
      </c>
      <c r="DF39" s="4" t="s">
        <v>42</v>
      </c>
      <c r="DG39" s="4" t="s">
        <v>42</v>
      </c>
      <c r="DH39" s="4" t="s">
        <v>3</v>
      </c>
      <c r="DI39" s="4" t="s">
        <v>42</v>
      </c>
      <c r="DJ39" s="4" t="s">
        <v>42</v>
      </c>
      <c r="DK39" s="4" t="s">
        <v>3</v>
      </c>
      <c r="DL39" s="4" t="s">
        <v>3</v>
      </c>
      <c r="DM39" s="4" t="s">
        <v>3</v>
      </c>
      <c r="DN39" s="4">
        <v>0</v>
      </c>
      <c r="DO39" s="4">
        <v>0</v>
      </c>
      <c r="DP39" s="4">
        <v>1</v>
      </c>
      <c r="DQ39" s="4">
        <v>1</v>
      </c>
      <c r="DR39" s="4"/>
      <c r="DS39" s="4"/>
      <c r="DT39" s="4"/>
      <c r="DU39" s="4">
        <v>1003</v>
      </c>
      <c r="DV39" s="4" t="s">
        <v>57</v>
      </c>
      <c r="DW39" s="4" t="s">
        <v>57</v>
      </c>
      <c r="DX39" s="4">
        <v>100</v>
      </c>
      <c r="DY39" s="4"/>
      <c r="DZ39" s="4" t="s">
        <v>3</v>
      </c>
      <c r="EA39" s="4" t="s">
        <v>3</v>
      </c>
      <c r="EB39" s="4" t="s">
        <v>3</v>
      </c>
      <c r="EC39" s="4" t="s">
        <v>3</v>
      </c>
      <c r="ED39" s="4"/>
      <c r="EE39" s="4">
        <v>57042996</v>
      </c>
      <c r="EF39" s="4">
        <v>60</v>
      </c>
      <c r="EG39" s="4" t="s">
        <v>43</v>
      </c>
      <c r="EH39" s="4">
        <v>0</v>
      </c>
      <c r="EI39" s="4" t="s">
        <v>3</v>
      </c>
      <c r="EJ39" s="4">
        <v>1</v>
      </c>
      <c r="EK39" s="4">
        <v>106</v>
      </c>
      <c r="EL39" s="4" t="s">
        <v>44</v>
      </c>
      <c r="EM39" s="4" t="s">
        <v>45</v>
      </c>
      <c r="EN39" s="4"/>
      <c r="EO39" s="4" t="s">
        <v>46</v>
      </c>
      <c r="EP39" s="4"/>
      <c r="EQ39" s="4">
        <v>0</v>
      </c>
      <c r="ER39" s="4">
        <v>548.75</v>
      </c>
      <c r="ES39" s="4">
        <v>0</v>
      </c>
      <c r="ET39" s="4">
        <v>0</v>
      </c>
      <c r="EU39" s="4">
        <v>0</v>
      </c>
      <c r="EV39" s="4">
        <v>548.75</v>
      </c>
      <c r="EW39" s="4">
        <v>50.39</v>
      </c>
      <c r="EX39" s="4">
        <v>0</v>
      </c>
      <c r="EY39" s="4">
        <v>0</v>
      </c>
      <c r="EZ39" s="4"/>
      <c r="FA39" s="4"/>
      <c r="FB39" s="4"/>
      <c r="FC39" s="4"/>
      <c r="FD39" s="4"/>
      <c r="FE39" s="4"/>
      <c r="FF39" s="4"/>
      <c r="FG39" s="4"/>
      <c r="FH39" s="4"/>
      <c r="FI39" s="4"/>
      <c r="FJ39" s="4"/>
      <c r="FK39" s="4"/>
      <c r="FL39" s="4"/>
      <c r="FM39" s="4"/>
      <c r="FN39" s="4"/>
      <c r="FO39" s="4"/>
      <c r="FP39" s="4"/>
      <c r="FQ39" s="4">
        <v>0</v>
      </c>
      <c r="FR39" s="4">
        <v>0</v>
      </c>
      <c r="FS39" s="4">
        <v>0</v>
      </c>
      <c r="FT39" s="4"/>
      <c r="FU39" s="4"/>
      <c r="FV39" s="4"/>
      <c r="FW39" s="4"/>
      <c r="FX39" s="4">
        <v>91</v>
      </c>
      <c r="FY39" s="4">
        <v>48</v>
      </c>
      <c r="FZ39" s="4"/>
      <c r="GA39" s="4" t="s">
        <v>3</v>
      </c>
      <c r="GB39" s="4"/>
      <c r="GC39" s="4"/>
      <c r="GD39" s="4">
        <v>1</v>
      </c>
      <c r="GE39" s="4"/>
      <c r="GF39" s="4">
        <v>-1102157239</v>
      </c>
      <c r="GG39" s="4">
        <v>2</v>
      </c>
      <c r="GH39" s="4">
        <v>1</v>
      </c>
      <c r="GI39" s="4">
        <v>2</v>
      </c>
      <c r="GJ39" s="4">
        <v>0</v>
      </c>
      <c r="GK39" s="4">
        <v>0</v>
      </c>
      <c r="GL39" s="4">
        <f t="shared" si="38"/>
        <v>0</v>
      </c>
      <c r="GM39" s="4">
        <f t="shared" si="39"/>
        <v>510689.24</v>
      </c>
      <c r="GN39" s="4">
        <f t="shared" si="40"/>
        <v>510689.24</v>
      </c>
      <c r="GO39" s="4">
        <f t="shared" si="41"/>
        <v>0</v>
      </c>
      <c r="GP39" s="4">
        <f t="shared" si="42"/>
        <v>0</v>
      </c>
      <c r="GQ39" s="4"/>
      <c r="GR39" s="4">
        <v>0</v>
      </c>
      <c r="GS39" s="4">
        <v>3</v>
      </c>
      <c r="GT39" s="4">
        <v>0</v>
      </c>
      <c r="GU39" s="4" t="s">
        <v>3</v>
      </c>
      <c r="GV39" s="4">
        <f t="shared" si="43"/>
        <v>0</v>
      </c>
      <c r="GW39" s="4">
        <v>1</v>
      </c>
      <c r="GX39" s="4">
        <f t="shared" si="44"/>
        <v>0</v>
      </c>
      <c r="GY39" s="4"/>
      <c r="GZ39" s="4"/>
      <c r="HA39" s="4">
        <v>0</v>
      </c>
      <c r="HB39" s="4">
        <v>0</v>
      </c>
      <c r="HC39" s="4">
        <f t="shared" si="45"/>
        <v>0</v>
      </c>
      <c r="HD39" s="4"/>
      <c r="HE39" s="4" t="s">
        <v>3</v>
      </c>
      <c r="HF39" s="4" t="s">
        <v>3</v>
      </c>
      <c r="HG39" s="4"/>
      <c r="HH39" s="4"/>
      <c r="HI39" s="4"/>
      <c r="HJ39" s="4"/>
      <c r="HK39" s="4"/>
      <c r="HL39" s="4"/>
      <c r="HM39" s="4" t="s">
        <v>3</v>
      </c>
      <c r="HN39" s="4" t="s">
        <v>3</v>
      </c>
      <c r="HO39" s="4" t="s">
        <v>3</v>
      </c>
      <c r="HP39" s="4" t="s">
        <v>3</v>
      </c>
      <c r="HQ39" s="4" t="s">
        <v>3</v>
      </c>
      <c r="HR39" s="4"/>
      <c r="HS39" s="4">
        <v>0</v>
      </c>
      <c r="HT39" s="4"/>
      <c r="HU39" s="4"/>
      <c r="HV39" s="4"/>
      <c r="HW39" s="4"/>
      <c r="HX39" s="4"/>
      <c r="HY39" s="4"/>
      <c r="HZ39" s="4"/>
      <c r="IA39" s="4"/>
      <c r="IB39" s="4"/>
      <c r="IC39" s="4"/>
      <c r="ID39" s="4"/>
      <c r="IE39" s="4"/>
      <c r="IF39" s="4"/>
      <c r="IG39" s="4"/>
      <c r="IH39" s="4"/>
      <c r="II39" s="4"/>
      <c r="IJ39" s="4"/>
      <c r="IK39" s="4">
        <v>0</v>
      </c>
      <c r="IL39" s="4"/>
      <c r="IM39" s="4"/>
      <c r="IN39" s="4"/>
      <c r="IO39" s="4"/>
      <c r="IP39" s="4"/>
      <c r="IQ39" s="4"/>
      <c r="IR39" s="4"/>
      <c r="IS39" s="4"/>
      <c r="IT39" s="4"/>
      <c r="IU39" s="4"/>
    </row>
    <row r="40" spans="1:255" ht="409.5" x14ac:dyDescent="0.25">
      <c r="A40" s="3">
        <v>17</v>
      </c>
      <c r="B40" s="3">
        <v>1</v>
      </c>
      <c r="C40" s="3">
        <f>ROW(SmtRes!A32)</f>
        <v>32</v>
      </c>
      <c r="D40" s="3">
        <f>ROW(EtalonRes!A38)</f>
        <v>38</v>
      </c>
      <c r="E40" s="3" t="s">
        <v>63</v>
      </c>
      <c r="F40" s="3" t="s">
        <v>64</v>
      </c>
      <c r="G40" s="3" t="s">
        <v>65</v>
      </c>
      <c r="H40" s="3" t="s">
        <v>57</v>
      </c>
      <c r="I40" s="3">
        <f>ROUND((14920)/100,9)</f>
        <v>149.19999999999999</v>
      </c>
      <c r="J40" s="3">
        <v>0</v>
      </c>
      <c r="K40" s="3">
        <f>ROUND((14920)/100,9)</f>
        <v>149.19999999999999</v>
      </c>
      <c r="L40" s="3"/>
      <c r="M40" s="3"/>
      <c r="N40" s="3"/>
      <c r="O40" s="3">
        <f t="shared" si="21"/>
        <v>60028.68</v>
      </c>
      <c r="P40" s="3">
        <f t="shared" si="22"/>
        <v>0</v>
      </c>
      <c r="Q40" s="3">
        <f t="shared" si="46"/>
        <v>0</v>
      </c>
      <c r="R40" s="3">
        <f t="shared" si="47"/>
        <v>0</v>
      </c>
      <c r="S40" s="3">
        <f t="shared" si="23"/>
        <v>60028.68</v>
      </c>
      <c r="T40" s="3">
        <f t="shared" si="24"/>
        <v>0</v>
      </c>
      <c r="U40" s="3">
        <f t="shared" si="25"/>
        <v>5706.1265471999986</v>
      </c>
      <c r="V40" s="3">
        <f t="shared" si="26"/>
        <v>0</v>
      </c>
      <c r="W40" s="3">
        <f t="shared" si="27"/>
        <v>0</v>
      </c>
      <c r="X40" s="3">
        <f t="shared" si="48"/>
        <v>54626.1</v>
      </c>
      <c r="Y40" s="3">
        <f t="shared" si="49"/>
        <v>28813.77</v>
      </c>
      <c r="Z40" s="3"/>
      <c r="AA40" s="3">
        <v>54971259</v>
      </c>
      <c r="AB40" s="3">
        <f t="shared" si="28"/>
        <v>384.27600000000001</v>
      </c>
      <c r="AC40" s="3">
        <f t="shared" si="50"/>
        <v>0</v>
      </c>
      <c r="AD40" s="3">
        <f t="shared" si="51"/>
        <v>0</v>
      </c>
      <c r="AE40" s="3">
        <f t="shared" si="52"/>
        <v>0</v>
      </c>
      <c r="AF40" s="3">
        <f t="shared" si="53"/>
        <v>384.27600000000001</v>
      </c>
      <c r="AG40" s="3">
        <f t="shared" si="29"/>
        <v>0</v>
      </c>
      <c r="AH40" s="3">
        <f t="shared" si="54"/>
        <v>36.527999999999999</v>
      </c>
      <c r="AI40" s="3">
        <f t="shared" si="55"/>
        <v>0</v>
      </c>
      <c r="AJ40" s="3">
        <f t="shared" si="30"/>
        <v>0</v>
      </c>
      <c r="AK40" s="3">
        <v>320.23</v>
      </c>
      <c r="AL40" s="3">
        <v>0</v>
      </c>
      <c r="AM40" s="3">
        <v>0</v>
      </c>
      <c r="AN40" s="3">
        <v>0</v>
      </c>
      <c r="AO40" s="3">
        <v>320.23</v>
      </c>
      <c r="AP40" s="3">
        <v>0</v>
      </c>
      <c r="AQ40" s="3">
        <v>30.44</v>
      </c>
      <c r="AR40" s="3">
        <v>0</v>
      </c>
      <c r="AS40" s="3">
        <v>0</v>
      </c>
      <c r="AT40" s="3">
        <v>91</v>
      </c>
      <c r="AU40" s="3">
        <v>48</v>
      </c>
      <c r="AV40" s="3">
        <v>1.0469999999999999</v>
      </c>
      <c r="AW40" s="3">
        <v>1</v>
      </c>
      <c r="AX40" s="3"/>
      <c r="AY40" s="3"/>
      <c r="AZ40" s="3">
        <v>1</v>
      </c>
      <c r="BA40" s="3">
        <v>1</v>
      </c>
      <c r="BB40" s="3">
        <v>1</v>
      </c>
      <c r="BC40" s="3">
        <v>1</v>
      </c>
      <c r="BD40" s="3" t="s">
        <v>3</v>
      </c>
      <c r="BE40" s="3" t="s">
        <v>3</v>
      </c>
      <c r="BF40" s="3" t="s">
        <v>3</v>
      </c>
      <c r="BG40" s="3" t="s">
        <v>3</v>
      </c>
      <c r="BH40" s="3">
        <v>0</v>
      </c>
      <c r="BI40" s="3">
        <v>1</v>
      </c>
      <c r="BJ40" s="3" t="s">
        <v>66</v>
      </c>
      <c r="BK40" s="3"/>
      <c r="BL40" s="3"/>
      <c r="BM40" s="3">
        <v>106</v>
      </c>
      <c r="BN40" s="3">
        <v>0</v>
      </c>
      <c r="BO40" s="3" t="s">
        <v>64</v>
      </c>
      <c r="BP40" s="3">
        <v>1</v>
      </c>
      <c r="BQ40" s="3">
        <v>60</v>
      </c>
      <c r="BR40" s="3">
        <v>0</v>
      </c>
      <c r="BS40" s="3">
        <v>1</v>
      </c>
      <c r="BT40" s="3">
        <v>1</v>
      </c>
      <c r="BU40" s="3">
        <v>1</v>
      </c>
      <c r="BV40" s="3">
        <v>1</v>
      </c>
      <c r="BW40" s="3">
        <v>1</v>
      </c>
      <c r="BX40" s="3">
        <v>1</v>
      </c>
      <c r="BY40" s="3" t="s">
        <v>3</v>
      </c>
      <c r="BZ40" s="3">
        <v>91</v>
      </c>
      <c r="CA40" s="3">
        <v>48</v>
      </c>
      <c r="CB40" s="3" t="s">
        <v>3</v>
      </c>
      <c r="CC40" s="3"/>
      <c r="CD40" s="3"/>
      <c r="CE40" s="3">
        <v>1566</v>
      </c>
      <c r="CF40" s="3">
        <v>0</v>
      </c>
      <c r="CG40" s="3">
        <v>0</v>
      </c>
      <c r="CH40" s="3"/>
      <c r="CI40" s="3"/>
      <c r="CJ40" s="3"/>
      <c r="CK40" s="3"/>
      <c r="CL40" s="3"/>
      <c r="CM40" s="3">
        <v>0</v>
      </c>
      <c r="CN40" s="9" t="s">
        <v>2491</v>
      </c>
      <c r="CO40" s="3">
        <v>0</v>
      </c>
      <c r="CP40" s="3">
        <f t="shared" si="31"/>
        <v>60028.68</v>
      </c>
      <c r="CQ40" s="3">
        <f t="shared" si="32"/>
        <v>0</v>
      </c>
      <c r="CR40" s="3">
        <f t="shared" si="56"/>
        <v>0</v>
      </c>
      <c r="CS40" s="3">
        <f t="shared" si="57"/>
        <v>0</v>
      </c>
      <c r="CT40" s="3">
        <f t="shared" si="33"/>
        <v>402.34</v>
      </c>
      <c r="CU40" s="3">
        <f t="shared" si="34"/>
        <v>0</v>
      </c>
      <c r="CV40" s="3">
        <f t="shared" si="35"/>
        <v>38.244815999999993</v>
      </c>
      <c r="CW40" s="3">
        <f t="shared" si="36"/>
        <v>0</v>
      </c>
      <c r="CX40" s="3">
        <f t="shared" si="37"/>
        <v>0</v>
      </c>
      <c r="CY40" s="3">
        <f t="shared" si="58"/>
        <v>54626.1</v>
      </c>
      <c r="CZ40" s="3">
        <f t="shared" si="59"/>
        <v>28813.77</v>
      </c>
      <c r="DA40" s="3"/>
      <c r="DB40" s="3">
        <v>15</v>
      </c>
      <c r="DC40" s="3" t="s">
        <v>3</v>
      </c>
      <c r="DD40" s="3" t="s">
        <v>22</v>
      </c>
      <c r="DE40" s="3" t="s">
        <v>42</v>
      </c>
      <c r="DF40" s="3" t="s">
        <v>42</v>
      </c>
      <c r="DG40" s="3" t="s">
        <v>42</v>
      </c>
      <c r="DH40" s="3" t="s">
        <v>3</v>
      </c>
      <c r="DI40" s="3" t="s">
        <v>42</v>
      </c>
      <c r="DJ40" s="3" t="s">
        <v>42</v>
      </c>
      <c r="DK40" s="3" t="s">
        <v>3</v>
      </c>
      <c r="DL40" s="3" t="s">
        <v>3</v>
      </c>
      <c r="DM40" s="3" t="s">
        <v>3</v>
      </c>
      <c r="DN40" s="3">
        <v>0</v>
      </c>
      <c r="DO40" s="3">
        <v>0</v>
      </c>
      <c r="DP40" s="3">
        <v>1</v>
      </c>
      <c r="DQ40" s="3">
        <v>1</v>
      </c>
      <c r="DR40" s="3"/>
      <c r="DS40" s="3"/>
      <c r="DT40" s="3"/>
      <c r="DU40" s="3">
        <v>1003</v>
      </c>
      <c r="DV40" s="3" t="s">
        <v>57</v>
      </c>
      <c r="DW40" s="3" t="s">
        <v>57</v>
      </c>
      <c r="DX40" s="3">
        <v>100</v>
      </c>
      <c r="DY40" s="3"/>
      <c r="DZ40" s="3" t="s">
        <v>3</v>
      </c>
      <c r="EA40" s="3" t="s">
        <v>3</v>
      </c>
      <c r="EB40" s="3" t="s">
        <v>3</v>
      </c>
      <c r="EC40" s="3" t="s">
        <v>3</v>
      </c>
      <c r="ED40" s="3"/>
      <c r="EE40" s="3">
        <v>57042996</v>
      </c>
      <c r="EF40" s="3">
        <v>60</v>
      </c>
      <c r="EG40" s="3" t="s">
        <v>43</v>
      </c>
      <c r="EH40" s="3">
        <v>0</v>
      </c>
      <c r="EI40" s="3" t="s">
        <v>3</v>
      </c>
      <c r="EJ40" s="3">
        <v>1</v>
      </c>
      <c r="EK40" s="3">
        <v>106</v>
      </c>
      <c r="EL40" s="3" t="s">
        <v>44</v>
      </c>
      <c r="EM40" s="3" t="s">
        <v>45</v>
      </c>
      <c r="EN40" s="3"/>
      <c r="EO40" s="3" t="s">
        <v>46</v>
      </c>
      <c r="EP40" s="3"/>
      <c r="EQ40" s="3">
        <v>0</v>
      </c>
      <c r="ER40" s="3">
        <v>320.23</v>
      </c>
      <c r="ES40" s="3">
        <v>0</v>
      </c>
      <c r="ET40" s="3">
        <v>0</v>
      </c>
      <c r="EU40" s="3">
        <v>0</v>
      </c>
      <c r="EV40" s="3">
        <v>320.23</v>
      </c>
      <c r="EW40" s="3">
        <v>30.44</v>
      </c>
      <c r="EX40" s="3">
        <v>0</v>
      </c>
      <c r="EY40" s="3">
        <v>0</v>
      </c>
      <c r="EZ40" s="3"/>
      <c r="FA40" s="3"/>
      <c r="FB40" s="3"/>
      <c r="FC40" s="3"/>
      <c r="FD40" s="3"/>
      <c r="FE40" s="3"/>
      <c r="FF40" s="3"/>
      <c r="FG40" s="3"/>
      <c r="FH40" s="3"/>
      <c r="FI40" s="3"/>
      <c r="FJ40" s="3"/>
      <c r="FK40" s="3"/>
      <c r="FL40" s="3"/>
      <c r="FM40" s="3"/>
      <c r="FN40" s="3"/>
      <c r="FO40" s="3"/>
      <c r="FP40" s="3"/>
      <c r="FQ40" s="3">
        <v>0</v>
      </c>
      <c r="FR40" s="3">
        <v>0</v>
      </c>
      <c r="FS40" s="3">
        <v>0</v>
      </c>
      <c r="FT40" s="3"/>
      <c r="FU40" s="3"/>
      <c r="FV40" s="3"/>
      <c r="FW40" s="3"/>
      <c r="FX40" s="3">
        <v>91</v>
      </c>
      <c r="FY40" s="3">
        <v>48</v>
      </c>
      <c r="FZ40" s="3"/>
      <c r="GA40" s="3" t="s">
        <v>3</v>
      </c>
      <c r="GB40" s="3"/>
      <c r="GC40" s="3"/>
      <c r="GD40" s="3">
        <v>1</v>
      </c>
      <c r="GE40" s="3"/>
      <c r="GF40" s="3">
        <v>-1403822920</v>
      </c>
      <c r="GG40" s="3">
        <v>2</v>
      </c>
      <c r="GH40" s="3">
        <v>1</v>
      </c>
      <c r="GI40" s="3">
        <v>2</v>
      </c>
      <c r="GJ40" s="3">
        <v>0</v>
      </c>
      <c r="GK40" s="3">
        <v>0</v>
      </c>
      <c r="GL40" s="3">
        <f t="shared" si="38"/>
        <v>0</v>
      </c>
      <c r="GM40" s="3">
        <f t="shared" si="39"/>
        <v>143468.54999999999</v>
      </c>
      <c r="GN40" s="3">
        <f t="shared" si="40"/>
        <v>143468.54999999999</v>
      </c>
      <c r="GO40" s="3">
        <f t="shared" si="41"/>
        <v>0</v>
      </c>
      <c r="GP40" s="3">
        <f t="shared" si="42"/>
        <v>0</v>
      </c>
      <c r="GQ40" s="3"/>
      <c r="GR40" s="3">
        <v>0</v>
      </c>
      <c r="GS40" s="3">
        <v>3</v>
      </c>
      <c r="GT40" s="3">
        <v>0</v>
      </c>
      <c r="GU40" s="3" t="s">
        <v>3</v>
      </c>
      <c r="GV40" s="3">
        <f t="shared" si="43"/>
        <v>0</v>
      </c>
      <c r="GW40" s="3">
        <v>1</v>
      </c>
      <c r="GX40" s="3">
        <f t="shared" si="44"/>
        <v>0</v>
      </c>
      <c r="GY40" s="3"/>
      <c r="GZ40" s="3"/>
      <c r="HA40" s="3">
        <v>0</v>
      </c>
      <c r="HB40" s="3">
        <v>0</v>
      </c>
      <c r="HC40" s="3">
        <f t="shared" si="45"/>
        <v>0</v>
      </c>
      <c r="HD40" s="3"/>
      <c r="HE40" s="3" t="s">
        <v>3</v>
      </c>
      <c r="HF40" s="3" t="s">
        <v>3</v>
      </c>
      <c r="HG40" s="3"/>
      <c r="HH40" s="3"/>
      <c r="HI40" s="3"/>
      <c r="HJ40" s="3"/>
      <c r="HK40" s="3"/>
      <c r="HL40" s="3"/>
      <c r="HM40" s="3" t="s">
        <v>3</v>
      </c>
      <c r="HN40" s="3" t="s">
        <v>3</v>
      </c>
      <c r="HO40" s="3" t="s">
        <v>3</v>
      </c>
      <c r="HP40" s="3" t="s">
        <v>3</v>
      </c>
      <c r="HQ40" s="3" t="s">
        <v>3</v>
      </c>
      <c r="HR40" s="3"/>
      <c r="HS40" s="3">
        <v>0</v>
      </c>
      <c r="HT40" s="3"/>
      <c r="HU40" s="3"/>
      <c r="HV40" s="3"/>
      <c r="HW40" s="3"/>
      <c r="HX40" s="3"/>
      <c r="HY40" s="3"/>
      <c r="HZ40" s="3"/>
      <c r="IA40" s="3"/>
      <c r="IB40" s="3"/>
      <c r="IC40" s="3"/>
      <c r="ID40" s="3"/>
      <c r="IE40" s="3"/>
      <c r="IF40" s="3"/>
      <c r="IG40" s="3"/>
      <c r="IH40" s="3"/>
      <c r="II40" s="3"/>
      <c r="IJ40" s="3"/>
      <c r="IK40" s="3">
        <v>0</v>
      </c>
      <c r="IL40" s="3"/>
      <c r="IM40" s="3"/>
      <c r="IN40" s="3"/>
      <c r="IO40" s="3"/>
      <c r="IP40" s="3"/>
      <c r="IQ40" s="3"/>
      <c r="IR40" s="3"/>
      <c r="IS40" s="3"/>
      <c r="IT40" s="3"/>
      <c r="IU40" s="3"/>
    </row>
    <row r="41" spans="1:255" ht="409.5" x14ac:dyDescent="0.25">
      <c r="A41" s="4">
        <v>17</v>
      </c>
      <c r="B41" s="4">
        <v>1</v>
      </c>
      <c r="C41" s="4">
        <f>ROW(SmtRes!A34)</f>
        <v>34</v>
      </c>
      <c r="D41" s="4">
        <f>ROW(EtalonRes!A40)</f>
        <v>40</v>
      </c>
      <c r="E41" s="4" t="s">
        <v>63</v>
      </c>
      <c r="F41" s="4" t="s">
        <v>64</v>
      </c>
      <c r="G41" s="4" t="s">
        <v>65</v>
      </c>
      <c r="H41" s="4" t="s">
        <v>57</v>
      </c>
      <c r="I41" s="4">
        <f>ROUND((14920)/100,9)</f>
        <v>149.19999999999999</v>
      </c>
      <c r="J41" s="4">
        <v>0</v>
      </c>
      <c r="K41" s="4">
        <f>ROUND((14920)/100,9)</f>
        <v>149.19999999999999</v>
      </c>
      <c r="L41" s="4"/>
      <c r="M41" s="4"/>
      <c r="N41" s="4"/>
      <c r="O41" s="4">
        <f t="shared" si="21"/>
        <v>3382616.12</v>
      </c>
      <c r="P41" s="4">
        <f t="shared" si="22"/>
        <v>0</v>
      </c>
      <c r="Q41" s="4">
        <f t="shared" si="46"/>
        <v>0</v>
      </c>
      <c r="R41" s="4">
        <f t="shared" si="47"/>
        <v>0</v>
      </c>
      <c r="S41" s="4">
        <f t="shared" si="23"/>
        <v>3382616.12</v>
      </c>
      <c r="T41" s="4">
        <f t="shared" si="24"/>
        <v>0</v>
      </c>
      <c r="U41" s="4">
        <f t="shared" si="25"/>
        <v>5706.1265471999986</v>
      </c>
      <c r="V41" s="4">
        <f t="shared" si="26"/>
        <v>0</v>
      </c>
      <c r="W41" s="4">
        <f t="shared" si="27"/>
        <v>0</v>
      </c>
      <c r="X41" s="4">
        <f t="shared" si="48"/>
        <v>3078180.67</v>
      </c>
      <c r="Y41" s="4">
        <f t="shared" si="49"/>
        <v>1623655.74</v>
      </c>
      <c r="Z41" s="4"/>
      <c r="AA41" s="4">
        <v>55890823</v>
      </c>
      <c r="AB41" s="4">
        <f t="shared" si="28"/>
        <v>384.27600000000001</v>
      </c>
      <c r="AC41" s="4">
        <f t="shared" si="50"/>
        <v>0</v>
      </c>
      <c r="AD41" s="4">
        <f t="shared" si="51"/>
        <v>0</v>
      </c>
      <c r="AE41" s="4">
        <f t="shared" si="52"/>
        <v>0</v>
      </c>
      <c r="AF41" s="4">
        <f t="shared" si="53"/>
        <v>384.27600000000001</v>
      </c>
      <c r="AG41" s="4">
        <f t="shared" si="29"/>
        <v>0</v>
      </c>
      <c r="AH41" s="4">
        <f t="shared" si="54"/>
        <v>36.527999999999999</v>
      </c>
      <c r="AI41" s="4">
        <f t="shared" si="55"/>
        <v>0</v>
      </c>
      <c r="AJ41" s="4">
        <f t="shared" si="30"/>
        <v>0</v>
      </c>
      <c r="AK41" s="4">
        <v>320.23</v>
      </c>
      <c r="AL41" s="4">
        <v>0</v>
      </c>
      <c r="AM41" s="4">
        <v>0</v>
      </c>
      <c r="AN41" s="4">
        <v>0</v>
      </c>
      <c r="AO41" s="4">
        <v>320.23</v>
      </c>
      <c r="AP41" s="4">
        <v>0</v>
      </c>
      <c r="AQ41" s="4">
        <v>30.44</v>
      </c>
      <c r="AR41" s="4">
        <v>0</v>
      </c>
      <c r="AS41" s="4">
        <v>0</v>
      </c>
      <c r="AT41" s="4">
        <v>91</v>
      </c>
      <c r="AU41" s="4">
        <v>48</v>
      </c>
      <c r="AV41" s="4">
        <v>1.0469999999999999</v>
      </c>
      <c r="AW41" s="4">
        <v>1</v>
      </c>
      <c r="AX41" s="4"/>
      <c r="AY41" s="4"/>
      <c r="AZ41" s="4">
        <v>1</v>
      </c>
      <c r="BA41" s="4">
        <v>56.35</v>
      </c>
      <c r="BB41" s="4">
        <v>1</v>
      </c>
      <c r="BC41" s="4">
        <v>1</v>
      </c>
      <c r="BD41" s="4" t="s">
        <v>3</v>
      </c>
      <c r="BE41" s="4" t="s">
        <v>3</v>
      </c>
      <c r="BF41" s="4" t="s">
        <v>3</v>
      </c>
      <c r="BG41" s="4" t="s">
        <v>3</v>
      </c>
      <c r="BH41" s="4">
        <v>0</v>
      </c>
      <c r="BI41" s="4">
        <v>1</v>
      </c>
      <c r="BJ41" s="4" t="s">
        <v>66</v>
      </c>
      <c r="BK41" s="4"/>
      <c r="BL41" s="4"/>
      <c r="BM41" s="4">
        <v>106</v>
      </c>
      <c r="BN41" s="4">
        <v>0</v>
      </c>
      <c r="BO41" s="4" t="s">
        <v>64</v>
      </c>
      <c r="BP41" s="4">
        <v>1</v>
      </c>
      <c r="BQ41" s="4">
        <v>60</v>
      </c>
      <c r="BR41" s="4">
        <v>0</v>
      </c>
      <c r="BS41" s="4">
        <v>56.35</v>
      </c>
      <c r="BT41" s="4">
        <v>1</v>
      </c>
      <c r="BU41" s="4">
        <v>1</v>
      </c>
      <c r="BV41" s="4">
        <v>1</v>
      </c>
      <c r="BW41" s="4">
        <v>1</v>
      </c>
      <c r="BX41" s="4">
        <v>1</v>
      </c>
      <c r="BY41" s="4" t="s">
        <v>3</v>
      </c>
      <c r="BZ41" s="4">
        <v>91</v>
      </c>
      <c r="CA41" s="4">
        <v>48</v>
      </c>
      <c r="CB41" s="4" t="s">
        <v>3</v>
      </c>
      <c r="CC41" s="4"/>
      <c r="CD41" s="4"/>
      <c r="CE41" s="4">
        <v>1566</v>
      </c>
      <c r="CF41" s="4">
        <v>0</v>
      </c>
      <c r="CG41" s="4">
        <v>0</v>
      </c>
      <c r="CH41" s="4"/>
      <c r="CI41" s="4"/>
      <c r="CJ41" s="4"/>
      <c r="CK41" s="4"/>
      <c r="CL41" s="4"/>
      <c r="CM41" s="4">
        <v>0</v>
      </c>
      <c r="CN41" s="10" t="s">
        <v>2491</v>
      </c>
      <c r="CO41" s="4">
        <v>0</v>
      </c>
      <c r="CP41" s="4">
        <f t="shared" si="31"/>
        <v>3382616.12</v>
      </c>
      <c r="CQ41" s="4">
        <f t="shared" si="32"/>
        <v>0</v>
      </c>
      <c r="CR41" s="4">
        <f t="shared" si="56"/>
        <v>0</v>
      </c>
      <c r="CS41" s="4">
        <f t="shared" si="57"/>
        <v>0</v>
      </c>
      <c r="CT41" s="4">
        <f t="shared" si="33"/>
        <v>22671.86</v>
      </c>
      <c r="CU41" s="4">
        <f t="shared" si="34"/>
        <v>0</v>
      </c>
      <c r="CV41" s="4">
        <f t="shared" si="35"/>
        <v>38.244815999999993</v>
      </c>
      <c r="CW41" s="4">
        <f t="shared" si="36"/>
        <v>0</v>
      </c>
      <c r="CX41" s="4">
        <f t="shared" si="37"/>
        <v>0</v>
      </c>
      <c r="CY41" s="4">
        <f t="shared" si="58"/>
        <v>3078180.67</v>
      </c>
      <c r="CZ41" s="4">
        <f t="shared" si="59"/>
        <v>1623655.74</v>
      </c>
      <c r="DA41" s="4"/>
      <c r="DB41" s="4">
        <v>16</v>
      </c>
      <c r="DC41" s="4" t="s">
        <v>3</v>
      </c>
      <c r="DD41" s="4" t="s">
        <v>22</v>
      </c>
      <c r="DE41" s="4" t="s">
        <v>42</v>
      </c>
      <c r="DF41" s="4" t="s">
        <v>42</v>
      </c>
      <c r="DG41" s="4" t="s">
        <v>42</v>
      </c>
      <c r="DH41" s="4" t="s">
        <v>3</v>
      </c>
      <c r="DI41" s="4" t="s">
        <v>42</v>
      </c>
      <c r="DJ41" s="4" t="s">
        <v>42</v>
      </c>
      <c r="DK41" s="4" t="s">
        <v>3</v>
      </c>
      <c r="DL41" s="4" t="s">
        <v>3</v>
      </c>
      <c r="DM41" s="4" t="s">
        <v>3</v>
      </c>
      <c r="DN41" s="4">
        <v>0</v>
      </c>
      <c r="DO41" s="4">
        <v>0</v>
      </c>
      <c r="DP41" s="4">
        <v>1</v>
      </c>
      <c r="DQ41" s="4">
        <v>1</v>
      </c>
      <c r="DR41" s="4"/>
      <c r="DS41" s="4"/>
      <c r="DT41" s="4"/>
      <c r="DU41" s="4">
        <v>1003</v>
      </c>
      <c r="DV41" s="4" t="s">
        <v>57</v>
      </c>
      <c r="DW41" s="4" t="s">
        <v>57</v>
      </c>
      <c r="DX41" s="4">
        <v>100</v>
      </c>
      <c r="DY41" s="4"/>
      <c r="DZ41" s="4" t="s">
        <v>3</v>
      </c>
      <c r="EA41" s="4" t="s">
        <v>3</v>
      </c>
      <c r="EB41" s="4" t="s">
        <v>3</v>
      </c>
      <c r="EC41" s="4" t="s">
        <v>3</v>
      </c>
      <c r="ED41" s="4"/>
      <c r="EE41" s="4">
        <v>57042996</v>
      </c>
      <c r="EF41" s="4">
        <v>60</v>
      </c>
      <c r="EG41" s="4" t="s">
        <v>43</v>
      </c>
      <c r="EH41" s="4">
        <v>0</v>
      </c>
      <c r="EI41" s="4" t="s">
        <v>3</v>
      </c>
      <c r="EJ41" s="4">
        <v>1</v>
      </c>
      <c r="EK41" s="4">
        <v>106</v>
      </c>
      <c r="EL41" s="4" t="s">
        <v>44</v>
      </c>
      <c r="EM41" s="4" t="s">
        <v>45</v>
      </c>
      <c r="EN41" s="4"/>
      <c r="EO41" s="4" t="s">
        <v>46</v>
      </c>
      <c r="EP41" s="4"/>
      <c r="EQ41" s="4">
        <v>0</v>
      </c>
      <c r="ER41" s="4">
        <v>320.23</v>
      </c>
      <c r="ES41" s="4">
        <v>0</v>
      </c>
      <c r="ET41" s="4">
        <v>0</v>
      </c>
      <c r="EU41" s="4">
        <v>0</v>
      </c>
      <c r="EV41" s="4">
        <v>320.23</v>
      </c>
      <c r="EW41" s="4">
        <v>30.44</v>
      </c>
      <c r="EX41" s="4">
        <v>0</v>
      </c>
      <c r="EY41" s="4">
        <v>0</v>
      </c>
      <c r="EZ41" s="4"/>
      <c r="FA41" s="4"/>
      <c r="FB41" s="4"/>
      <c r="FC41" s="4"/>
      <c r="FD41" s="4"/>
      <c r="FE41" s="4"/>
      <c r="FF41" s="4"/>
      <c r="FG41" s="4"/>
      <c r="FH41" s="4"/>
      <c r="FI41" s="4"/>
      <c r="FJ41" s="4"/>
      <c r="FK41" s="4"/>
      <c r="FL41" s="4"/>
      <c r="FM41" s="4"/>
      <c r="FN41" s="4"/>
      <c r="FO41" s="4"/>
      <c r="FP41" s="4"/>
      <c r="FQ41" s="4">
        <v>0</v>
      </c>
      <c r="FR41" s="4">
        <v>0</v>
      </c>
      <c r="FS41" s="4">
        <v>0</v>
      </c>
      <c r="FT41" s="4"/>
      <c r="FU41" s="4"/>
      <c r="FV41" s="4"/>
      <c r="FW41" s="4"/>
      <c r="FX41" s="4">
        <v>91</v>
      </c>
      <c r="FY41" s="4">
        <v>48</v>
      </c>
      <c r="FZ41" s="4"/>
      <c r="GA41" s="4" t="s">
        <v>3</v>
      </c>
      <c r="GB41" s="4"/>
      <c r="GC41" s="4"/>
      <c r="GD41" s="4">
        <v>1</v>
      </c>
      <c r="GE41" s="4"/>
      <c r="GF41" s="4">
        <v>-1403822920</v>
      </c>
      <c r="GG41" s="4">
        <v>2</v>
      </c>
      <c r="GH41" s="4">
        <v>1</v>
      </c>
      <c r="GI41" s="4">
        <v>2</v>
      </c>
      <c r="GJ41" s="4">
        <v>0</v>
      </c>
      <c r="GK41" s="4">
        <v>0</v>
      </c>
      <c r="GL41" s="4">
        <f t="shared" si="38"/>
        <v>0</v>
      </c>
      <c r="GM41" s="4">
        <f t="shared" si="39"/>
        <v>8084452.5300000003</v>
      </c>
      <c r="GN41" s="4">
        <f t="shared" si="40"/>
        <v>8084452.5300000003</v>
      </c>
      <c r="GO41" s="4">
        <f t="shared" si="41"/>
        <v>0</v>
      </c>
      <c r="GP41" s="4">
        <f t="shared" si="42"/>
        <v>0</v>
      </c>
      <c r="GQ41" s="4"/>
      <c r="GR41" s="4">
        <v>0</v>
      </c>
      <c r="GS41" s="4">
        <v>3</v>
      </c>
      <c r="GT41" s="4">
        <v>0</v>
      </c>
      <c r="GU41" s="4" t="s">
        <v>3</v>
      </c>
      <c r="GV41" s="4">
        <f t="shared" si="43"/>
        <v>0</v>
      </c>
      <c r="GW41" s="4">
        <v>1</v>
      </c>
      <c r="GX41" s="4">
        <f t="shared" si="44"/>
        <v>0</v>
      </c>
      <c r="GY41" s="4"/>
      <c r="GZ41" s="4"/>
      <c r="HA41" s="4">
        <v>0</v>
      </c>
      <c r="HB41" s="4">
        <v>0</v>
      </c>
      <c r="HC41" s="4">
        <f t="shared" si="45"/>
        <v>0</v>
      </c>
      <c r="HD41" s="4"/>
      <c r="HE41" s="4" t="s">
        <v>3</v>
      </c>
      <c r="HF41" s="4" t="s">
        <v>3</v>
      </c>
      <c r="HG41" s="4"/>
      <c r="HH41" s="4"/>
      <c r="HI41" s="4"/>
      <c r="HJ41" s="4"/>
      <c r="HK41" s="4"/>
      <c r="HL41" s="4"/>
      <c r="HM41" s="4" t="s">
        <v>3</v>
      </c>
      <c r="HN41" s="4" t="s">
        <v>3</v>
      </c>
      <c r="HO41" s="4" t="s">
        <v>3</v>
      </c>
      <c r="HP41" s="4" t="s">
        <v>3</v>
      </c>
      <c r="HQ41" s="4" t="s">
        <v>3</v>
      </c>
      <c r="HR41" s="4"/>
      <c r="HS41" s="4">
        <v>0</v>
      </c>
      <c r="HT41" s="4"/>
      <c r="HU41" s="4"/>
      <c r="HV41" s="4"/>
      <c r="HW41" s="4"/>
      <c r="HX41" s="4"/>
      <c r="HY41" s="4"/>
      <c r="HZ41" s="4"/>
      <c r="IA41" s="4"/>
      <c r="IB41" s="4"/>
      <c r="IC41" s="4"/>
      <c r="ID41" s="4"/>
      <c r="IE41" s="4"/>
      <c r="IF41" s="4"/>
      <c r="IG41" s="4"/>
      <c r="IH41" s="4"/>
      <c r="II41" s="4"/>
      <c r="IJ41" s="4"/>
      <c r="IK41" s="4">
        <v>0</v>
      </c>
      <c r="IL41" s="4"/>
      <c r="IM41" s="4"/>
      <c r="IN41" s="4"/>
      <c r="IO41" s="4"/>
      <c r="IP41" s="4"/>
      <c r="IQ41" s="4"/>
      <c r="IR41" s="4"/>
      <c r="IS41" s="4"/>
      <c r="IT41" s="4"/>
      <c r="IU41" s="4"/>
    </row>
    <row r="42" spans="1:255" x14ac:dyDescent="0.25">
      <c r="A42" s="2">
        <v>19</v>
      </c>
      <c r="B42" s="2">
        <v>1</v>
      </c>
      <c r="C42" s="2"/>
      <c r="D42" s="2"/>
      <c r="E42" s="2"/>
      <c r="F42" s="2" t="s">
        <v>3</v>
      </c>
      <c r="G42" s="2" t="s">
        <v>67</v>
      </c>
      <c r="H42" s="2" t="s">
        <v>3</v>
      </c>
      <c r="I42" s="2"/>
      <c r="J42" s="2"/>
      <c r="K42" s="2"/>
      <c r="L42" s="2"/>
      <c r="M42" s="2"/>
      <c r="N42" s="2"/>
      <c r="O42" s="2"/>
      <c r="P42" s="2"/>
      <c r="Q42" s="2"/>
      <c r="R42" s="2"/>
      <c r="S42" s="2"/>
      <c r="T42" s="2"/>
      <c r="U42" s="2"/>
      <c r="V42" s="2"/>
      <c r="W42" s="2"/>
      <c r="X42" s="2"/>
      <c r="Y42" s="2"/>
      <c r="Z42" s="2"/>
      <c r="AA42" s="2">
        <v>1</v>
      </c>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v>0</v>
      </c>
      <c r="IL42" s="2"/>
      <c r="IM42" s="2"/>
      <c r="IN42" s="2"/>
      <c r="IO42" s="2"/>
      <c r="IP42" s="2"/>
      <c r="IQ42" s="2"/>
      <c r="IR42" s="2"/>
      <c r="IS42" s="2"/>
      <c r="IT42" s="2"/>
      <c r="IU42" s="2"/>
    </row>
    <row r="43" spans="1:255" ht="409.5" x14ac:dyDescent="0.25">
      <c r="A43" s="3">
        <v>17</v>
      </c>
      <c r="B43" s="3">
        <v>1</v>
      </c>
      <c r="C43" s="3">
        <f>ROW(SmtRes!A44)</f>
        <v>44</v>
      </c>
      <c r="D43" s="3">
        <f>ROW(EtalonRes!A53)</f>
        <v>53</v>
      </c>
      <c r="E43" s="3" t="s">
        <v>68</v>
      </c>
      <c r="F43" s="3" t="s">
        <v>69</v>
      </c>
      <c r="G43" s="3" t="s">
        <v>2492</v>
      </c>
      <c r="H43" s="3" t="s">
        <v>70</v>
      </c>
      <c r="I43" s="3">
        <f>ROUND(0.6*2,9)</f>
        <v>1.2</v>
      </c>
      <c r="J43" s="3">
        <v>0</v>
      </c>
      <c r="K43" s="3">
        <f>ROUND(0.6*2,9)</f>
        <v>1.2</v>
      </c>
      <c r="L43" s="3"/>
      <c r="M43" s="3"/>
      <c r="N43" s="3"/>
      <c r="O43" s="3">
        <f t="shared" ref="O43:O48" si="60">ROUND(CP43,2)</f>
        <v>164.12</v>
      </c>
      <c r="P43" s="3">
        <f t="shared" ref="P43:P48" si="61">ROUND((ROUND((AC43*AW43*I43),2)*BC43),2)</f>
        <v>0</v>
      </c>
      <c r="Q43" s="3">
        <f t="shared" ref="Q43:Q48" si="62">(ROUND((ROUND(((((ET43*1.2)*0.3))*AV43*I43),2)*BB43),2)+ROUND((ROUND(((AE43-(((EU43*1.2)*0.3)))*AV43*I43),2)*BS43),2))</f>
        <v>43.09</v>
      </c>
      <c r="R43" s="3">
        <f t="shared" ref="R43:R48" si="63">(ROUND((ROUND(((((EU43*1.2)*0.3))*AV43*I43),2)*BS43),2)+ROUND((ROUND(((AE43-(((EU43*1.2)*0.3)))*AV43*I43),2)*BS43),2))</f>
        <v>5.25</v>
      </c>
      <c r="S43" s="3">
        <f t="shared" ref="S43:S48" si="64">ROUND((ROUND((AF43*AV43*I43),2)*BA43),2)</f>
        <v>121.03</v>
      </c>
      <c r="T43" s="3">
        <f t="shared" ref="T43:T48" si="65">ROUND(CU43*I43,2)</f>
        <v>0</v>
      </c>
      <c r="U43" s="3">
        <f t="shared" ref="U43:U48" si="66">CV43*I43</f>
        <v>9.3174624000000001</v>
      </c>
      <c r="V43" s="3">
        <f t="shared" ref="V43:V48" si="67">CW43*I43</f>
        <v>0</v>
      </c>
      <c r="W43" s="3">
        <f t="shared" ref="W43:W48" si="68">ROUND(CX43*I43,2)</f>
        <v>0</v>
      </c>
      <c r="X43" s="3">
        <f t="shared" ref="X43:X48" si="69">(ROUND((((S43+ROUND((ROUND(((((EU43*1.2)*0.3))*AV43*I43),2)*BS43),2))*AT43)/100),2)+ROUND(((ROUND((ROUND(((AE43-(((EU43*1.2)*0.3)))*AV43*I43),2)*BS43),2)*AT43)/100),2))</f>
        <v>122.49</v>
      </c>
      <c r="Y43" s="3">
        <f t="shared" ref="Y43:Y48" si="70">(ROUND((((S43+ROUND((ROUND(((((EU43*1.2)*0.3))*AV43*I43),2)*BS43),2))*AU43)/100),2)+ROUND(((ROUND((ROUND(((AE43-(((EU43*1.2)*0.3)))*AV43*I43),2)*BS43),2)*AU43)/100),2))</f>
        <v>64.400000000000006</v>
      </c>
      <c r="Z43" s="3"/>
      <c r="AA43" s="3">
        <v>54971259</v>
      </c>
      <c r="AB43" s="3">
        <f t="shared" ref="AB43:AB48" si="71">ROUND((AC43+AD43+AF43),6)</f>
        <v>130.626</v>
      </c>
      <c r="AC43" s="3">
        <f t="shared" ref="AC43:AC48" si="72">ROUND((((ES43*1)*0)),6)</f>
        <v>0</v>
      </c>
      <c r="AD43" s="3">
        <f t="shared" ref="AD43:AD48" si="73">ROUND((((((ET43*1.2)*0.3))-(((EU43*1.2)*0.3)))+AE43),6)</f>
        <v>34.293599999999998</v>
      </c>
      <c r="AE43" s="3">
        <f t="shared" ref="AE43:AF48" si="74">ROUND((((EU43*1.2)*0.3)),6)</f>
        <v>4.1795999999999998</v>
      </c>
      <c r="AF43" s="3">
        <f t="shared" si="74"/>
        <v>96.332400000000007</v>
      </c>
      <c r="AG43" s="3">
        <f t="shared" ref="AG43:AG48" si="75">ROUND((AP43),6)</f>
        <v>0</v>
      </c>
      <c r="AH43" s="3">
        <f t="shared" ref="AH43:AI48" si="76">(((EW43*1.2)*0.3))</f>
        <v>7.4160000000000004</v>
      </c>
      <c r="AI43" s="3">
        <f t="shared" si="76"/>
        <v>0</v>
      </c>
      <c r="AJ43" s="3">
        <f t="shared" ref="AJ43:AJ48" si="77">(AS43)</f>
        <v>0</v>
      </c>
      <c r="AK43" s="3">
        <v>626.66</v>
      </c>
      <c r="AL43" s="3">
        <v>263.81</v>
      </c>
      <c r="AM43" s="3">
        <v>95.26</v>
      </c>
      <c r="AN43" s="3">
        <v>11.61</v>
      </c>
      <c r="AO43" s="3">
        <v>267.58999999999997</v>
      </c>
      <c r="AP43" s="3">
        <v>0</v>
      </c>
      <c r="AQ43" s="3">
        <v>20.6</v>
      </c>
      <c r="AR43" s="3">
        <v>0</v>
      </c>
      <c r="AS43" s="3">
        <v>0</v>
      </c>
      <c r="AT43" s="3">
        <v>97</v>
      </c>
      <c r="AU43" s="3">
        <v>51</v>
      </c>
      <c r="AV43" s="3">
        <v>1.0469999999999999</v>
      </c>
      <c r="AW43" s="3">
        <v>1</v>
      </c>
      <c r="AX43" s="3"/>
      <c r="AY43" s="3"/>
      <c r="AZ43" s="3">
        <v>1</v>
      </c>
      <c r="BA43" s="3">
        <v>1</v>
      </c>
      <c r="BB43" s="3">
        <v>1</v>
      </c>
      <c r="BC43" s="3">
        <v>1</v>
      </c>
      <c r="BD43" s="3" t="s">
        <v>3</v>
      </c>
      <c r="BE43" s="3" t="s">
        <v>3</v>
      </c>
      <c r="BF43" s="3" t="s">
        <v>3</v>
      </c>
      <c r="BG43" s="3" t="s">
        <v>3</v>
      </c>
      <c r="BH43" s="3">
        <v>0</v>
      </c>
      <c r="BI43" s="3">
        <v>2</v>
      </c>
      <c r="BJ43" s="3" t="s">
        <v>71</v>
      </c>
      <c r="BK43" s="3"/>
      <c r="BL43" s="3"/>
      <c r="BM43" s="3">
        <v>67</v>
      </c>
      <c r="BN43" s="3">
        <v>0</v>
      </c>
      <c r="BO43" s="3" t="s">
        <v>69</v>
      </c>
      <c r="BP43" s="3">
        <v>1</v>
      </c>
      <c r="BQ43" s="3">
        <v>40</v>
      </c>
      <c r="BR43" s="3">
        <v>0</v>
      </c>
      <c r="BS43" s="3">
        <v>1</v>
      </c>
      <c r="BT43" s="3">
        <v>1</v>
      </c>
      <c r="BU43" s="3">
        <v>1</v>
      </c>
      <c r="BV43" s="3">
        <v>1</v>
      </c>
      <c r="BW43" s="3">
        <v>1</v>
      </c>
      <c r="BX43" s="3">
        <v>1</v>
      </c>
      <c r="BY43" s="3" t="s">
        <v>3</v>
      </c>
      <c r="BZ43" s="3">
        <v>97</v>
      </c>
      <c r="CA43" s="3">
        <v>51</v>
      </c>
      <c r="CB43" s="3" t="s">
        <v>3</v>
      </c>
      <c r="CC43" s="3"/>
      <c r="CD43" s="3"/>
      <c r="CE43" s="3">
        <v>1566</v>
      </c>
      <c r="CF43" s="3">
        <v>0</v>
      </c>
      <c r="CG43" s="3">
        <v>0</v>
      </c>
      <c r="CH43" s="3"/>
      <c r="CI43" s="3"/>
      <c r="CJ43" s="3"/>
      <c r="CK43" s="3"/>
      <c r="CL43" s="3"/>
      <c r="CM43" s="3">
        <v>0</v>
      </c>
      <c r="CN43" s="9" t="s">
        <v>2490</v>
      </c>
      <c r="CO43" s="3">
        <v>0</v>
      </c>
      <c r="CP43" s="3">
        <f t="shared" ref="CP43:CP48" si="78">(P43+Q43+S43)</f>
        <v>164.12</v>
      </c>
      <c r="CQ43" s="3">
        <f t="shared" ref="CQ43:CQ48" si="79">ROUND((ROUND((AC43*AW43*1),2)*BC43),2)</f>
        <v>0</v>
      </c>
      <c r="CR43" s="3">
        <f t="shared" ref="CR43:CR48" si="80">(ROUND((ROUND(((((ET43*1.2)*0.3))*AV43*1),2)*BB43),2)+ROUND((ROUND(((AE43-(((EU43*1.2)*0.3)))*AV43*1),2)*BS43),2))</f>
        <v>35.909999999999997</v>
      </c>
      <c r="CS43" s="3">
        <f t="shared" ref="CS43:CS48" si="81">(ROUND((ROUND(((((EU43*1.2)*0.3))*AV43*1),2)*BS43),2)+ROUND((ROUND(((AE43-(((EU43*1.2)*0.3)))*AV43*1),2)*BS43),2))</f>
        <v>4.38</v>
      </c>
      <c r="CT43" s="3">
        <f t="shared" ref="CT43:CT48" si="82">ROUND((ROUND((AF43*AV43*1),2)*BA43),2)</f>
        <v>100.86</v>
      </c>
      <c r="CU43" s="3">
        <f t="shared" ref="CU43:CU48" si="83">AG43</f>
        <v>0</v>
      </c>
      <c r="CV43" s="3">
        <f t="shared" ref="CV43:CV48" si="84">(AH43*AV43)</f>
        <v>7.7645520000000001</v>
      </c>
      <c r="CW43" s="3">
        <f t="shared" ref="CW43:CX48" si="85">AI43</f>
        <v>0</v>
      </c>
      <c r="CX43" s="3">
        <f t="shared" si="85"/>
        <v>0</v>
      </c>
      <c r="CY43" s="3">
        <f t="shared" ref="CY43:CY48" si="86">(ROUND((((S43+ROUND((ROUND(((((EU43*1.2)*0.3))*AV43*1),2)*BS43),2))*AT43)/100),2)+ROUND(((ROUND((ROUND(((AE43-(((EU43*1.2)*0.3)))*AV43*1),2)*BS43),2)*AT43)/100),2))</f>
        <v>121.65</v>
      </c>
      <c r="CZ43" s="3">
        <f t="shared" ref="CZ43:CZ48" si="87">(ROUND((((S43+ROUND((ROUND(((((EU43*1.2)*0.3))*AV43*1),2)*BS43),2))*AU43)/100),2)+ROUND(((ROUND((ROUND(((AE43-(((EU43*1.2)*0.3)))*AV43*1),2)*BS43),2)*AU43)/100),2))</f>
        <v>63.96</v>
      </c>
      <c r="DA43" s="3"/>
      <c r="DB43" s="3">
        <v>17</v>
      </c>
      <c r="DC43" s="3" t="s">
        <v>3</v>
      </c>
      <c r="DD43" s="3" t="s">
        <v>31</v>
      </c>
      <c r="DE43" s="3" t="s">
        <v>32</v>
      </c>
      <c r="DF43" s="3" t="s">
        <v>32</v>
      </c>
      <c r="DG43" s="3" t="s">
        <v>32</v>
      </c>
      <c r="DH43" s="3" t="s">
        <v>3</v>
      </c>
      <c r="DI43" s="3" t="s">
        <v>32</v>
      </c>
      <c r="DJ43" s="3" t="s">
        <v>32</v>
      </c>
      <c r="DK43" s="3" t="s">
        <v>3</v>
      </c>
      <c r="DL43" s="3" t="s">
        <v>3</v>
      </c>
      <c r="DM43" s="3" t="s">
        <v>3</v>
      </c>
      <c r="DN43" s="3">
        <v>0</v>
      </c>
      <c r="DO43" s="3">
        <v>0</v>
      </c>
      <c r="DP43" s="3">
        <v>1</v>
      </c>
      <c r="DQ43" s="3">
        <v>1</v>
      </c>
      <c r="DR43" s="3"/>
      <c r="DS43" s="3"/>
      <c r="DT43" s="3"/>
      <c r="DU43" s="3">
        <v>1013</v>
      </c>
      <c r="DV43" s="3" t="s">
        <v>70</v>
      </c>
      <c r="DW43" s="3" t="s">
        <v>70</v>
      </c>
      <c r="DX43" s="3">
        <v>1</v>
      </c>
      <c r="DY43" s="3"/>
      <c r="DZ43" s="3" t="s">
        <v>3</v>
      </c>
      <c r="EA43" s="3" t="s">
        <v>3</v>
      </c>
      <c r="EB43" s="3" t="s">
        <v>3</v>
      </c>
      <c r="EC43" s="3" t="s">
        <v>3</v>
      </c>
      <c r="ED43" s="3"/>
      <c r="EE43" s="3">
        <v>57042957</v>
      </c>
      <c r="EF43" s="3">
        <v>40</v>
      </c>
      <c r="EG43" s="3" t="s">
        <v>33</v>
      </c>
      <c r="EH43" s="3">
        <v>0</v>
      </c>
      <c r="EI43" s="3" t="s">
        <v>3</v>
      </c>
      <c r="EJ43" s="3">
        <v>2</v>
      </c>
      <c r="EK43" s="3">
        <v>67</v>
      </c>
      <c r="EL43" s="3" t="s">
        <v>34</v>
      </c>
      <c r="EM43" s="3" t="s">
        <v>35</v>
      </c>
      <c r="EN43" s="3"/>
      <c r="EO43" s="3" t="s">
        <v>36</v>
      </c>
      <c r="EP43" s="3"/>
      <c r="EQ43" s="3">
        <v>0</v>
      </c>
      <c r="ER43" s="3">
        <v>626.66</v>
      </c>
      <c r="ES43" s="3">
        <v>263.81</v>
      </c>
      <c r="ET43" s="3">
        <v>95.26</v>
      </c>
      <c r="EU43" s="3">
        <v>11.61</v>
      </c>
      <c r="EV43" s="3">
        <v>267.58999999999997</v>
      </c>
      <c r="EW43" s="3">
        <v>20.6</v>
      </c>
      <c r="EX43" s="3">
        <v>0</v>
      </c>
      <c r="EY43" s="3">
        <v>0</v>
      </c>
      <c r="EZ43" s="3"/>
      <c r="FA43" s="3"/>
      <c r="FB43" s="3"/>
      <c r="FC43" s="3"/>
      <c r="FD43" s="3"/>
      <c r="FE43" s="3"/>
      <c r="FF43" s="3"/>
      <c r="FG43" s="3"/>
      <c r="FH43" s="3"/>
      <c r="FI43" s="3"/>
      <c r="FJ43" s="3"/>
      <c r="FK43" s="3"/>
      <c r="FL43" s="3"/>
      <c r="FM43" s="3"/>
      <c r="FN43" s="3"/>
      <c r="FO43" s="3"/>
      <c r="FP43" s="3"/>
      <c r="FQ43" s="3">
        <v>0</v>
      </c>
      <c r="FR43" s="3">
        <v>0</v>
      </c>
      <c r="FS43" s="3">
        <v>0</v>
      </c>
      <c r="FT43" s="3"/>
      <c r="FU43" s="3"/>
      <c r="FV43" s="3"/>
      <c r="FW43" s="3"/>
      <c r="FX43" s="3">
        <v>97</v>
      </c>
      <c r="FY43" s="3">
        <v>51</v>
      </c>
      <c r="FZ43" s="3"/>
      <c r="GA43" s="3" t="s">
        <v>3</v>
      </c>
      <c r="GB43" s="3"/>
      <c r="GC43" s="3"/>
      <c r="GD43" s="3">
        <v>1</v>
      </c>
      <c r="GE43" s="3"/>
      <c r="GF43" s="3">
        <v>-1738033335</v>
      </c>
      <c r="GG43" s="3">
        <v>2</v>
      </c>
      <c r="GH43" s="3">
        <v>1</v>
      </c>
      <c r="GI43" s="3">
        <v>2</v>
      </c>
      <c r="GJ43" s="3">
        <v>0</v>
      </c>
      <c r="GK43" s="3">
        <v>0</v>
      </c>
      <c r="GL43" s="3">
        <f t="shared" ref="GL43:GL48" si="88">ROUND(IF(AND(BH43=3,BI43=3,FS43&lt;&gt;0),P43,0),2)</f>
        <v>0</v>
      </c>
      <c r="GM43" s="3">
        <f t="shared" ref="GM43:GM48" si="89">ROUND(O43+X43+Y43,2)+GX43</f>
        <v>351.01</v>
      </c>
      <c r="GN43" s="3">
        <f t="shared" ref="GN43:GN48" si="90">IF(OR(BI43=0,BI43=1),GM43-GX43,0)</f>
        <v>0</v>
      </c>
      <c r="GO43" s="3">
        <f t="shared" ref="GO43:GO48" si="91">IF(BI43=2,GM43-GX43,0)</f>
        <v>351.01</v>
      </c>
      <c r="GP43" s="3">
        <f t="shared" ref="GP43:GP48" si="92">IF(BI43=4,GM43-GX43,0)</f>
        <v>0</v>
      </c>
      <c r="GQ43" s="3"/>
      <c r="GR43" s="3">
        <v>0</v>
      </c>
      <c r="GS43" s="3">
        <v>3</v>
      </c>
      <c r="GT43" s="3">
        <v>0</v>
      </c>
      <c r="GU43" s="3" t="s">
        <v>3</v>
      </c>
      <c r="GV43" s="3">
        <f t="shared" ref="GV43:GV48" si="93">ROUND((GT43),6)</f>
        <v>0</v>
      </c>
      <c r="GW43" s="3">
        <v>1</v>
      </c>
      <c r="GX43" s="3">
        <f t="shared" ref="GX43:GX48" si="94">ROUND(HC43*I43,2)</f>
        <v>0</v>
      </c>
      <c r="GY43" s="3"/>
      <c r="GZ43" s="3"/>
      <c r="HA43" s="3">
        <v>0</v>
      </c>
      <c r="HB43" s="3">
        <v>0</v>
      </c>
      <c r="HC43" s="3">
        <f t="shared" ref="HC43:HC48" si="95">GV43*GW43</f>
        <v>0</v>
      </c>
      <c r="HD43" s="3"/>
      <c r="HE43" s="3" t="s">
        <v>3</v>
      </c>
      <c r="HF43" s="3" t="s">
        <v>3</v>
      </c>
      <c r="HG43" s="3"/>
      <c r="HH43" s="3"/>
      <c r="HI43" s="3"/>
      <c r="HJ43" s="3"/>
      <c r="HK43" s="3"/>
      <c r="HL43" s="3"/>
      <c r="HM43" s="3" t="s">
        <v>3</v>
      </c>
      <c r="HN43" s="3" t="s">
        <v>3</v>
      </c>
      <c r="HO43" s="3" t="s">
        <v>3</v>
      </c>
      <c r="HP43" s="3" t="s">
        <v>3</v>
      </c>
      <c r="HQ43" s="3" t="s">
        <v>3</v>
      </c>
      <c r="HR43" s="3"/>
      <c r="HS43" s="3">
        <v>0</v>
      </c>
      <c r="HT43" s="3"/>
      <c r="HU43" s="3"/>
      <c r="HV43" s="3"/>
      <c r="HW43" s="3"/>
      <c r="HX43" s="3"/>
      <c r="HY43" s="3"/>
      <c r="HZ43" s="3"/>
      <c r="IA43" s="3"/>
      <c r="IB43" s="3"/>
      <c r="IC43" s="3"/>
      <c r="ID43" s="3"/>
      <c r="IE43" s="3"/>
      <c r="IF43" s="3"/>
      <c r="IG43" s="3"/>
      <c r="IH43" s="3"/>
      <c r="II43" s="3"/>
      <c r="IJ43" s="3"/>
      <c r="IK43" s="3">
        <v>0</v>
      </c>
      <c r="IL43" s="3"/>
      <c r="IM43" s="3"/>
      <c r="IN43" s="3"/>
      <c r="IO43" s="3"/>
      <c r="IP43" s="3"/>
      <c r="IQ43" s="3"/>
      <c r="IR43" s="3"/>
      <c r="IS43" s="3"/>
      <c r="IT43" s="3"/>
      <c r="IU43" s="3"/>
    </row>
    <row r="44" spans="1:255" ht="409.5" x14ac:dyDescent="0.25">
      <c r="A44" s="4">
        <v>17</v>
      </c>
      <c r="B44" s="4">
        <v>1</v>
      </c>
      <c r="C44" s="4">
        <f>ROW(SmtRes!A54)</f>
        <v>54</v>
      </c>
      <c r="D44" s="4">
        <f>ROW(EtalonRes!A66)</f>
        <v>66</v>
      </c>
      <c r="E44" s="4" t="s">
        <v>68</v>
      </c>
      <c r="F44" s="4" t="s">
        <v>69</v>
      </c>
      <c r="G44" s="4" t="s">
        <v>2492</v>
      </c>
      <c r="H44" s="4" t="s">
        <v>70</v>
      </c>
      <c r="I44" s="4">
        <f>ROUND(0.6*2,9)</f>
        <v>1.2</v>
      </c>
      <c r="J44" s="4">
        <v>0</v>
      </c>
      <c r="K44" s="4">
        <f>ROUND(0.6*2,9)</f>
        <v>1.2</v>
      </c>
      <c r="L44" s="4"/>
      <c r="M44" s="4"/>
      <c r="N44" s="4"/>
      <c r="O44" s="4">
        <f t="shared" si="60"/>
        <v>7523.27</v>
      </c>
      <c r="P44" s="4">
        <f t="shared" si="61"/>
        <v>0</v>
      </c>
      <c r="Q44" s="4">
        <f t="shared" si="62"/>
        <v>703.23</v>
      </c>
      <c r="R44" s="4">
        <f t="shared" si="63"/>
        <v>295.83999999999997</v>
      </c>
      <c r="S44" s="4">
        <f t="shared" si="64"/>
        <v>6820.04</v>
      </c>
      <c r="T44" s="4">
        <f t="shared" si="65"/>
        <v>0</v>
      </c>
      <c r="U44" s="4">
        <f t="shared" si="66"/>
        <v>9.3174624000000001</v>
      </c>
      <c r="V44" s="4">
        <f t="shared" si="67"/>
        <v>0</v>
      </c>
      <c r="W44" s="4">
        <f t="shared" si="68"/>
        <v>0</v>
      </c>
      <c r="X44" s="4">
        <f t="shared" si="69"/>
        <v>6902.4</v>
      </c>
      <c r="Y44" s="4">
        <f t="shared" si="70"/>
        <v>3629.1</v>
      </c>
      <c r="Z44" s="4"/>
      <c r="AA44" s="4">
        <v>55890823</v>
      </c>
      <c r="AB44" s="4">
        <f t="shared" si="71"/>
        <v>130.626</v>
      </c>
      <c r="AC44" s="4">
        <f t="shared" si="72"/>
        <v>0</v>
      </c>
      <c r="AD44" s="4">
        <f t="shared" si="73"/>
        <v>34.293599999999998</v>
      </c>
      <c r="AE44" s="4">
        <f t="shared" si="74"/>
        <v>4.1795999999999998</v>
      </c>
      <c r="AF44" s="4">
        <f t="shared" si="74"/>
        <v>96.332400000000007</v>
      </c>
      <c r="AG44" s="4">
        <f t="shared" si="75"/>
        <v>0</v>
      </c>
      <c r="AH44" s="4">
        <f t="shared" si="76"/>
        <v>7.4160000000000004</v>
      </c>
      <c r="AI44" s="4">
        <f t="shared" si="76"/>
        <v>0</v>
      </c>
      <c r="AJ44" s="4">
        <f t="shared" si="77"/>
        <v>0</v>
      </c>
      <c r="AK44" s="4">
        <v>626.66</v>
      </c>
      <c r="AL44" s="4">
        <v>263.81</v>
      </c>
      <c r="AM44" s="4">
        <v>95.26</v>
      </c>
      <c r="AN44" s="4">
        <v>11.61</v>
      </c>
      <c r="AO44" s="4">
        <v>267.58999999999997</v>
      </c>
      <c r="AP44" s="4">
        <v>0</v>
      </c>
      <c r="AQ44" s="4">
        <v>20.6</v>
      </c>
      <c r="AR44" s="4">
        <v>0</v>
      </c>
      <c r="AS44" s="4">
        <v>0</v>
      </c>
      <c r="AT44" s="4">
        <v>97</v>
      </c>
      <c r="AU44" s="4">
        <v>51</v>
      </c>
      <c r="AV44" s="4">
        <v>1.0469999999999999</v>
      </c>
      <c r="AW44" s="4">
        <v>1</v>
      </c>
      <c r="AX44" s="4"/>
      <c r="AY44" s="4"/>
      <c r="AZ44" s="4">
        <v>1</v>
      </c>
      <c r="BA44" s="4">
        <v>56.35</v>
      </c>
      <c r="BB44" s="4">
        <v>16.32</v>
      </c>
      <c r="BC44" s="4">
        <v>3.8</v>
      </c>
      <c r="BD44" s="4" t="s">
        <v>3</v>
      </c>
      <c r="BE44" s="4" t="s">
        <v>3</v>
      </c>
      <c r="BF44" s="4" t="s">
        <v>3</v>
      </c>
      <c r="BG44" s="4" t="s">
        <v>3</v>
      </c>
      <c r="BH44" s="4">
        <v>0</v>
      </c>
      <c r="BI44" s="4">
        <v>2</v>
      </c>
      <c r="BJ44" s="4" t="s">
        <v>71</v>
      </c>
      <c r="BK44" s="4"/>
      <c r="BL44" s="4"/>
      <c r="BM44" s="4">
        <v>67</v>
      </c>
      <c r="BN44" s="4">
        <v>0</v>
      </c>
      <c r="BO44" s="4" t="s">
        <v>69</v>
      </c>
      <c r="BP44" s="4">
        <v>1</v>
      </c>
      <c r="BQ44" s="4">
        <v>40</v>
      </c>
      <c r="BR44" s="4">
        <v>0</v>
      </c>
      <c r="BS44" s="4">
        <v>56.35</v>
      </c>
      <c r="BT44" s="4">
        <v>1</v>
      </c>
      <c r="BU44" s="4">
        <v>1</v>
      </c>
      <c r="BV44" s="4">
        <v>1</v>
      </c>
      <c r="BW44" s="4">
        <v>1</v>
      </c>
      <c r="BX44" s="4">
        <v>1</v>
      </c>
      <c r="BY44" s="4" t="s">
        <v>3</v>
      </c>
      <c r="BZ44" s="4">
        <v>97</v>
      </c>
      <c r="CA44" s="4">
        <v>51</v>
      </c>
      <c r="CB44" s="4" t="s">
        <v>3</v>
      </c>
      <c r="CC44" s="4"/>
      <c r="CD44" s="4"/>
      <c r="CE44" s="4">
        <v>1566</v>
      </c>
      <c r="CF44" s="4">
        <v>0</v>
      </c>
      <c r="CG44" s="4">
        <v>0</v>
      </c>
      <c r="CH44" s="4"/>
      <c r="CI44" s="4"/>
      <c r="CJ44" s="4"/>
      <c r="CK44" s="4"/>
      <c r="CL44" s="4"/>
      <c r="CM44" s="4">
        <v>0</v>
      </c>
      <c r="CN44" s="10" t="s">
        <v>2490</v>
      </c>
      <c r="CO44" s="4">
        <v>0</v>
      </c>
      <c r="CP44" s="4">
        <f t="shared" si="78"/>
        <v>7523.27</v>
      </c>
      <c r="CQ44" s="4">
        <f t="shared" si="79"/>
        <v>0</v>
      </c>
      <c r="CR44" s="4">
        <f t="shared" si="80"/>
        <v>586.04999999999995</v>
      </c>
      <c r="CS44" s="4">
        <f t="shared" si="81"/>
        <v>246.81</v>
      </c>
      <c r="CT44" s="4">
        <f t="shared" si="82"/>
        <v>5683.46</v>
      </c>
      <c r="CU44" s="4">
        <f t="shared" si="83"/>
        <v>0</v>
      </c>
      <c r="CV44" s="4">
        <f t="shared" si="84"/>
        <v>7.7645520000000001</v>
      </c>
      <c r="CW44" s="4">
        <f t="shared" si="85"/>
        <v>0</v>
      </c>
      <c r="CX44" s="4">
        <f t="shared" si="85"/>
        <v>0</v>
      </c>
      <c r="CY44" s="4">
        <f t="shared" si="86"/>
        <v>6854.84</v>
      </c>
      <c r="CZ44" s="4">
        <f t="shared" si="87"/>
        <v>3604.09</v>
      </c>
      <c r="DA44" s="4"/>
      <c r="DB44" s="4">
        <v>19</v>
      </c>
      <c r="DC44" s="4" t="s">
        <v>3</v>
      </c>
      <c r="DD44" s="4" t="s">
        <v>31</v>
      </c>
      <c r="DE44" s="4" t="s">
        <v>32</v>
      </c>
      <c r="DF44" s="4" t="s">
        <v>32</v>
      </c>
      <c r="DG44" s="4" t="s">
        <v>32</v>
      </c>
      <c r="DH44" s="4" t="s">
        <v>3</v>
      </c>
      <c r="DI44" s="4" t="s">
        <v>32</v>
      </c>
      <c r="DJ44" s="4" t="s">
        <v>32</v>
      </c>
      <c r="DK44" s="4" t="s">
        <v>3</v>
      </c>
      <c r="DL44" s="4" t="s">
        <v>3</v>
      </c>
      <c r="DM44" s="4" t="s">
        <v>3</v>
      </c>
      <c r="DN44" s="4">
        <v>0</v>
      </c>
      <c r="DO44" s="4">
        <v>0</v>
      </c>
      <c r="DP44" s="4">
        <v>1</v>
      </c>
      <c r="DQ44" s="4">
        <v>1</v>
      </c>
      <c r="DR44" s="4"/>
      <c r="DS44" s="4"/>
      <c r="DT44" s="4"/>
      <c r="DU44" s="4">
        <v>1013</v>
      </c>
      <c r="DV44" s="4" t="s">
        <v>70</v>
      </c>
      <c r="DW44" s="4" t="s">
        <v>70</v>
      </c>
      <c r="DX44" s="4">
        <v>1</v>
      </c>
      <c r="DY44" s="4"/>
      <c r="DZ44" s="4" t="s">
        <v>3</v>
      </c>
      <c r="EA44" s="4" t="s">
        <v>3</v>
      </c>
      <c r="EB44" s="4" t="s">
        <v>3</v>
      </c>
      <c r="EC44" s="4" t="s">
        <v>3</v>
      </c>
      <c r="ED44" s="4"/>
      <c r="EE44" s="4">
        <v>57042957</v>
      </c>
      <c r="EF44" s="4">
        <v>40</v>
      </c>
      <c r="EG44" s="4" t="s">
        <v>33</v>
      </c>
      <c r="EH44" s="4">
        <v>0</v>
      </c>
      <c r="EI44" s="4" t="s">
        <v>3</v>
      </c>
      <c r="EJ44" s="4">
        <v>2</v>
      </c>
      <c r="EK44" s="4">
        <v>67</v>
      </c>
      <c r="EL44" s="4" t="s">
        <v>34</v>
      </c>
      <c r="EM44" s="4" t="s">
        <v>35</v>
      </c>
      <c r="EN44" s="4"/>
      <c r="EO44" s="4" t="s">
        <v>36</v>
      </c>
      <c r="EP44" s="4"/>
      <c r="EQ44" s="4">
        <v>0</v>
      </c>
      <c r="ER44" s="4">
        <v>626.66</v>
      </c>
      <c r="ES44" s="4">
        <v>263.81</v>
      </c>
      <c r="ET44" s="4">
        <v>95.26</v>
      </c>
      <c r="EU44" s="4">
        <v>11.61</v>
      </c>
      <c r="EV44" s="4">
        <v>267.58999999999997</v>
      </c>
      <c r="EW44" s="4">
        <v>20.6</v>
      </c>
      <c r="EX44" s="4">
        <v>0</v>
      </c>
      <c r="EY44" s="4">
        <v>0</v>
      </c>
      <c r="EZ44" s="4"/>
      <c r="FA44" s="4"/>
      <c r="FB44" s="4"/>
      <c r="FC44" s="4"/>
      <c r="FD44" s="4"/>
      <c r="FE44" s="4"/>
      <c r="FF44" s="4"/>
      <c r="FG44" s="4"/>
      <c r="FH44" s="4"/>
      <c r="FI44" s="4"/>
      <c r="FJ44" s="4"/>
      <c r="FK44" s="4"/>
      <c r="FL44" s="4"/>
      <c r="FM44" s="4"/>
      <c r="FN44" s="4"/>
      <c r="FO44" s="4"/>
      <c r="FP44" s="4"/>
      <c r="FQ44" s="4">
        <v>0</v>
      </c>
      <c r="FR44" s="4">
        <v>0</v>
      </c>
      <c r="FS44" s="4">
        <v>0</v>
      </c>
      <c r="FT44" s="4"/>
      <c r="FU44" s="4"/>
      <c r="FV44" s="4"/>
      <c r="FW44" s="4"/>
      <c r="FX44" s="4">
        <v>97</v>
      </c>
      <c r="FY44" s="4">
        <v>51</v>
      </c>
      <c r="FZ44" s="4"/>
      <c r="GA44" s="4" t="s">
        <v>3</v>
      </c>
      <c r="GB44" s="4"/>
      <c r="GC44" s="4"/>
      <c r="GD44" s="4">
        <v>1</v>
      </c>
      <c r="GE44" s="4"/>
      <c r="GF44" s="4">
        <v>-1738033335</v>
      </c>
      <c r="GG44" s="4">
        <v>2</v>
      </c>
      <c r="GH44" s="4">
        <v>1</v>
      </c>
      <c r="GI44" s="4">
        <v>2</v>
      </c>
      <c r="GJ44" s="4">
        <v>0</v>
      </c>
      <c r="GK44" s="4">
        <v>0</v>
      </c>
      <c r="GL44" s="4">
        <f t="shared" si="88"/>
        <v>0</v>
      </c>
      <c r="GM44" s="4">
        <f t="shared" si="89"/>
        <v>18054.77</v>
      </c>
      <c r="GN44" s="4">
        <f t="shared" si="90"/>
        <v>0</v>
      </c>
      <c r="GO44" s="4">
        <f t="shared" si="91"/>
        <v>18054.77</v>
      </c>
      <c r="GP44" s="4">
        <f t="shared" si="92"/>
        <v>0</v>
      </c>
      <c r="GQ44" s="4"/>
      <c r="GR44" s="4">
        <v>0</v>
      </c>
      <c r="GS44" s="4">
        <v>0</v>
      </c>
      <c r="GT44" s="4">
        <v>0</v>
      </c>
      <c r="GU44" s="4" t="s">
        <v>3</v>
      </c>
      <c r="GV44" s="4">
        <f t="shared" si="93"/>
        <v>0</v>
      </c>
      <c r="GW44" s="4">
        <v>1</v>
      </c>
      <c r="GX44" s="4">
        <f t="shared" si="94"/>
        <v>0</v>
      </c>
      <c r="GY44" s="4"/>
      <c r="GZ44" s="4"/>
      <c r="HA44" s="4">
        <v>0</v>
      </c>
      <c r="HB44" s="4">
        <v>0</v>
      </c>
      <c r="HC44" s="4">
        <f t="shared" si="95"/>
        <v>0</v>
      </c>
      <c r="HD44" s="4"/>
      <c r="HE44" s="4" t="s">
        <v>3</v>
      </c>
      <c r="HF44" s="4" t="s">
        <v>3</v>
      </c>
      <c r="HG44" s="4"/>
      <c r="HH44" s="4"/>
      <c r="HI44" s="4"/>
      <c r="HJ44" s="4"/>
      <c r="HK44" s="4"/>
      <c r="HL44" s="4"/>
      <c r="HM44" s="4" t="s">
        <v>3</v>
      </c>
      <c r="HN44" s="4" t="s">
        <v>3</v>
      </c>
      <c r="HO44" s="4" t="s">
        <v>3</v>
      </c>
      <c r="HP44" s="4" t="s">
        <v>3</v>
      </c>
      <c r="HQ44" s="4" t="s">
        <v>3</v>
      </c>
      <c r="HR44" s="4"/>
      <c r="HS44" s="4">
        <v>0</v>
      </c>
      <c r="HT44" s="4"/>
      <c r="HU44" s="4"/>
      <c r="HV44" s="4"/>
      <c r="HW44" s="4"/>
      <c r="HX44" s="4"/>
      <c r="HY44" s="4"/>
      <c r="HZ44" s="4"/>
      <c r="IA44" s="4"/>
      <c r="IB44" s="4"/>
      <c r="IC44" s="4"/>
      <c r="ID44" s="4"/>
      <c r="IE44" s="4"/>
      <c r="IF44" s="4"/>
      <c r="IG44" s="4"/>
      <c r="IH44" s="4"/>
      <c r="II44" s="4"/>
      <c r="IJ44" s="4"/>
      <c r="IK44" s="4">
        <v>0</v>
      </c>
      <c r="IL44" s="4"/>
      <c r="IM44" s="4"/>
      <c r="IN44" s="4"/>
      <c r="IO44" s="4"/>
      <c r="IP44" s="4"/>
      <c r="IQ44" s="4"/>
      <c r="IR44" s="4"/>
      <c r="IS44" s="4"/>
      <c r="IT44" s="4"/>
      <c r="IU44" s="4"/>
    </row>
    <row r="45" spans="1:255" ht="409.5" x14ac:dyDescent="0.25">
      <c r="A45" s="3">
        <v>17</v>
      </c>
      <c r="B45" s="3">
        <v>1</v>
      </c>
      <c r="C45" s="3"/>
      <c r="D45" s="3"/>
      <c r="E45" s="3" t="s">
        <v>72</v>
      </c>
      <c r="F45" s="3" t="s">
        <v>69</v>
      </c>
      <c r="G45" s="3" t="s">
        <v>2493</v>
      </c>
      <c r="H45" s="3" t="s">
        <v>70</v>
      </c>
      <c r="I45" s="3">
        <f>ROUND(0.6*3,9)</f>
        <v>1.8</v>
      </c>
      <c r="J45" s="3">
        <v>0</v>
      </c>
      <c r="K45" s="3">
        <f>ROUND(0.6*3,9)</f>
        <v>1.8</v>
      </c>
      <c r="L45" s="3"/>
      <c r="M45" s="3"/>
      <c r="N45" s="3"/>
      <c r="O45" s="3">
        <f t="shared" si="60"/>
        <v>246.18</v>
      </c>
      <c r="P45" s="3">
        <f t="shared" si="61"/>
        <v>0</v>
      </c>
      <c r="Q45" s="3">
        <f t="shared" si="62"/>
        <v>64.63</v>
      </c>
      <c r="R45" s="3">
        <f t="shared" si="63"/>
        <v>7.88</v>
      </c>
      <c r="S45" s="3">
        <f t="shared" si="64"/>
        <v>181.55</v>
      </c>
      <c r="T45" s="3">
        <f t="shared" si="65"/>
        <v>0</v>
      </c>
      <c r="U45" s="3">
        <f t="shared" si="66"/>
        <v>13.9761936</v>
      </c>
      <c r="V45" s="3">
        <f t="shared" si="67"/>
        <v>0</v>
      </c>
      <c r="W45" s="3">
        <f t="shared" si="68"/>
        <v>0</v>
      </c>
      <c r="X45" s="3">
        <f t="shared" si="69"/>
        <v>183.75</v>
      </c>
      <c r="Y45" s="3">
        <f t="shared" si="70"/>
        <v>96.61</v>
      </c>
      <c r="Z45" s="3"/>
      <c r="AA45" s="3">
        <v>54971259</v>
      </c>
      <c r="AB45" s="3">
        <f t="shared" si="71"/>
        <v>130.626</v>
      </c>
      <c r="AC45" s="3">
        <f t="shared" si="72"/>
        <v>0</v>
      </c>
      <c r="AD45" s="3">
        <f t="shared" si="73"/>
        <v>34.293599999999998</v>
      </c>
      <c r="AE45" s="3">
        <f t="shared" si="74"/>
        <v>4.1795999999999998</v>
      </c>
      <c r="AF45" s="3">
        <f t="shared" si="74"/>
        <v>96.332400000000007</v>
      </c>
      <c r="AG45" s="3">
        <f t="shared" si="75"/>
        <v>0</v>
      </c>
      <c r="AH45" s="3">
        <f t="shared" si="76"/>
        <v>7.4160000000000004</v>
      </c>
      <c r="AI45" s="3">
        <f t="shared" si="76"/>
        <v>0</v>
      </c>
      <c r="AJ45" s="3">
        <f t="shared" si="77"/>
        <v>0</v>
      </c>
      <c r="AK45" s="3">
        <v>626.66</v>
      </c>
      <c r="AL45" s="3">
        <v>263.81</v>
      </c>
      <c r="AM45" s="3">
        <v>95.26</v>
      </c>
      <c r="AN45" s="3">
        <v>11.61</v>
      </c>
      <c r="AO45" s="3">
        <v>267.58999999999997</v>
      </c>
      <c r="AP45" s="3">
        <v>0</v>
      </c>
      <c r="AQ45" s="3">
        <v>20.6</v>
      </c>
      <c r="AR45" s="3">
        <v>0</v>
      </c>
      <c r="AS45" s="3">
        <v>0</v>
      </c>
      <c r="AT45" s="3">
        <v>97</v>
      </c>
      <c r="AU45" s="3">
        <v>51</v>
      </c>
      <c r="AV45" s="3">
        <v>1.0469999999999999</v>
      </c>
      <c r="AW45" s="3">
        <v>1</v>
      </c>
      <c r="AX45" s="3"/>
      <c r="AY45" s="3"/>
      <c r="AZ45" s="3">
        <v>1</v>
      </c>
      <c r="BA45" s="3">
        <v>1</v>
      </c>
      <c r="BB45" s="3">
        <v>1</v>
      </c>
      <c r="BC45" s="3">
        <v>1</v>
      </c>
      <c r="BD45" s="3" t="s">
        <v>3</v>
      </c>
      <c r="BE45" s="3" t="s">
        <v>3</v>
      </c>
      <c r="BF45" s="3" t="s">
        <v>3</v>
      </c>
      <c r="BG45" s="3" t="s">
        <v>3</v>
      </c>
      <c r="BH45" s="3">
        <v>0</v>
      </c>
      <c r="BI45" s="3">
        <v>2</v>
      </c>
      <c r="BJ45" s="3" t="s">
        <v>71</v>
      </c>
      <c r="BK45" s="3"/>
      <c r="BL45" s="3"/>
      <c r="BM45" s="3">
        <v>67</v>
      </c>
      <c r="BN45" s="3">
        <v>0</v>
      </c>
      <c r="BO45" s="3" t="s">
        <v>69</v>
      </c>
      <c r="BP45" s="3">
        <v>1</v>
      </c>
      <c r="BQ45" s="3">
        <v>40</v>
      </c>
      <c r="BR45" s="3">
        <v>0</v>
      </c>
      <c r="BS45" s="3">
        <v>1</v>
      </c>
      <c r="BT45" s="3">
        <v>1</v>
      </c>
      <c r="BU45" s="3">
        <v>1</v>
      </c>
      <c r="BV45" s="3">
        <v>1</v>
      </c>
      <c r="BW45" s="3">
        <v>1</v>
      </c>
      <c r="BX45" s="3">
        <v>1</v>
      </c>
      <c r="BY45" s="3" t="s">
        <v>3</v>
      </c>
      <c r="BZ45" s="3">
        <v>97</v>
      </c>
      <c r="CA45" s="3">
        <v>51</v>
      </c>
      <c r="CB45" s="3" t="s">
        <v>3</v>
      </c>
      <c r="CC45" s="3"/>
      <c r="CD45" s="3"/>
      <c r="CE45" s="3">
        <v>1566</v>
      </c>
      <c r="CF45" s="3">
        <v>0</v>
      </c>
      <c r="CG45" s="3">
        <v>0</v>
      </c>
      <c r="CH45" s="3"/>
      <c r="CI45" s="3"/>
      <c r="CJ45" s="3"/>
      <c r="CK45" s="3"/>
      <c r="CL45" s="3"/>
      <c r="CM45" s="3">
        <v>0</v>
      </c>
      <c r="CN45" s="9" t="s">
        <v>2495</v>
      </c>
      <c r="CO45" s="3">
        <v>0</v>
      </c>
      <c r="CP45" s="3">
        <f t="shared" si="78"/>
        <v>246.18</v>
      </c>
      <c r="CQ45" s="3">
        <f t="shared" si="79"/>
        <v>0</v>
      </c>
      <c r="CR45" s="3">
        <f t="shared" si="80"/>
        <v>35.909999999999997</v>
      </c>
      <c r="CS45" s="3">
        <f t="shared" si="81"/>
        <v>4.38</v>
      </c>
      <c r="CT45" s="3">
        <f t="shared" si="82"/>
        <v>100.86</v>
      </c>
      <c r="CU45" s="3">
        <f t="shared" si="83"/>
        <v>0</v>
      </c>
      <c r="CV45" s="3">
        <f t="shared" si="84"/>
        <v>7.7645520000000001</v>
      </c>
      <c r="CW45" s="3">
        <f t="shared" si="85"/>
        <v>0</v>
      </c>
      <c r="CX45" s="3">
        <f t="shared" si="85"/>
        <v>0</v>
      </c>
      <c r="CY45" s="3">
        <f t="shared" si="86"/>
        <v>180.35</v>
      </c>
      <c r="CZ45" s="3">
        <f t="shared" si="87"/>
        <v>94.82</v>
      </c>
      <c r="DA45" s="3"/>
      <c r="DB45" s="3">
        <v>21</v>
      </c>
      <c r="DC45" s="3" t="s">
        <v>3</v>
      </c>
      <c r="DD45" s="3" t="s">
        <v>31</v>
      </c>
      <c r="DE45" s="3" t="s">
        <v>32</v>
      </c>
      <c r="DF45" s="3" t="s">
        <v>32</v>
      </c>
      <c r="DG45" s="3" t="s">
        <v>32</v>
      </c>
      <c r="DH45" s="3" t="s">
        <v>3</v>
      </c>
      <c r="DI45" s="3" t="s">
        <v>32</v>
      </c>
      <c r="DJ45" s="3" t="s">
        <v>32</v>
      </c>
      <c r="DK45" s="3" t="s">
        <v>3</v>
      </c>
      <c r="DL45" s="3" t="s">
        <v>3</v>
      </c>
      <c r="DM45" s="3" t="s">
        <v>3</v>
      </c>
      <c r="DN45" s="3">
        <v>0</v>
      </c>
      <c r="DO45" s="3">
        <v>0</v>
      </c>
      <c r="DP45" s="3">
        <v>1</v>
      </c>
      <c r="DQ45" s="3">
        <v>1</v>
      </c>
      <c r="DR45" s="3"/>
      <c r="DS45" s="3"/>
      <c r="DT45" s="3"/>
      <c r="DU45" s="3">
        <v>1013</v>
      </c>
      <c r="DV45" s="3" t="s">
        <v>70</v>
      </c>
      <c r="DW45" s="3" t="s">
        <v>70</v>
      </c>
      <c r="DX45" s="3">
        <v>1</v>
      </c>
      <c r="DY45" s="3"/>
      <c r="DZ45" s="3" t="s">
        <v>3</v>
      </c>
      <c r="EA45" s="3" t="s">
        <v>3</v>
      </c>
      <c r="EB45" s="3" t="s">
        <v>3</v>
      </c>
      <c r="EC45" s="3" t="s">
        <v>3</v>
      </c>
      <c r="ED45" s="3"/>
      <c r="EE45" s="3">
        <v>57042957</v>
      </c>
      <c r="EF45" s="3">
        <v>40</v>
      </c>
      <c r="EG45" s="3" t="s">
        <v>33</v>
      </c>
      <c r="EH45" s="3">
        <v>0</v>
      </c>
      <c r="EI45" s="3" t="s">
        <v>3</v>
      </c>
      <c r="EJ45" s="3">
        <v>2</v>
      </c>
      <c r="EK45" s="3">
        <v>67</v>
      </c>
      <c r="EL45" s="3" t="s">
        <v>34</v>
      </c>
      <c r="EM45" s="3" t="s">
        <v>35</v>
      </c>
      <c r="EN45" s="3"/>
      <c r="EO45" s="3" t="s">
        <v>36</v>
      </c>
      <c r="EP45" s="3"/>
      <c r="EQ45" s="3">
        <v>0</v>
      </c>
      <c r="ER45" s="3">
        <v>626.66</v>
      </c>
      <c r="ES45" s="3">
        <v>263.81</v>
      </c>
      <c r="ET45" s="3">
        <v>95.26</v>
      </c>
      <c r="EU45" s="3">
        <v>11.61</v>
      </c>
      <c r="EV45" s="3">
        <v>267.58999999999997</v>
      </c>
      <c r="EW45" s="3">
        <v>20.6</v>
      </c>
      <c r="EX45" s="3">
        <v>0</v>
      </c>
      <c r="EY45" s="3">
        <v>0</v>
      </c>
      <c r="EZ45" s="3"/>
      <c r="FA45" s="3"/>
      <c r="FB45" s="3"/>
      <c r="FC45" s="3"/>
      <c r="FD45" s="3"/>
      <c r="FE45" s="3"/>
      <c r="FF45" s="3"/>
      <c r="FG45" s="3"/>
      <c r="FH45" s="3"/>
      <c r="FI45" s="3"/>
      <c r="FJ45" s="3"/>
      <c r="FK45" s="3"/>
      <c r="FL45" s="3"/>
      <c r="FM45" s="3"/>
      <c r="FN45" s="3"/>
      <c r="FO45" s="3"/>
      <c r="FP45" s="3"/>
      <c r="FQ45" s="3">
        <v>0</v>
      </c>
      <c r="FR45" s="3">
        <v>0</v>
      </c>
      <c r="FS45" s="3">
        <v>0</v>
      </c>
      <c r="FT45" s="3"/>
      <c r="FU45" s="3"/>
      <c r="FV45" s="3"/>
      <c r="FW45" s="3"/>
      <c r="FX45" s="3">
        <v>97</v>
      </c>
      <c r="FY45" s="3">
        <v>51</v>
      </c>
      <c r="FZ45" s="3"/>
      <c r="GA45" s="3" t="s">
        <v>3</v>
      </c>
      <c r="GB45" s="3"/>
      <c r="GC45" s="3"/>
      <c r="GD45" s="3">
        <v>1</v>
      </c>
      <c r="GE45" s="3"/>
      <c r="GF45" s="3">
        <v>-38524377</v>
      </c>
      <c r="GG45" s="3">
        <v>2</v>
      </c>
      <c r="GH45" s="3">
        <v>1</v>
      </c>
      <c r="GI45" s="3">
        <v>2</v>
      </c>
      <c r="GJ45" s="3">
        <v>0</v>
      </c>
      <c r="GK45" s="3">
        <v>0</v>
      </c>
      <c r="GL45" s="3">
        <f t="shared" si="88"/>
        <v>0</v>
      </c>
      <c r="GM45" s="3">
        <f t="shared" si="89"/>
        <v>526.54</v>
      </c>
      <c r="GN45" s="3">
        <f t="shared" si="90"/>
        <v>0</v>
      </c>
      <c r="GO45" s="3">
        <f t="shared" si="91"/>
        <v>526.54</v>
      </c>
      <c r="GP45" s="3">
        <f t="shared" si="92"/>
        <v>0</v>
      </c>
      <c r="GQ45" s="3"/>
      <c r="GR45" s="3">
        <v>0</v>
      </c>
      <c r="GS45" s="3">
        <v>3</v>
      </c>
      <c r="GT45" s="3">
        <v>0</v>
      </c>
      <c r="GU45" s="3" t="s">
        <v>3</v>
      </c>
      <c r="GV45" s="3">
        <f t="shared" si="93"/>
        <v>0</v>
      </c>
      <c r="GW45" s="3">
        <v>1</v>
      </c>
      <c r="GX45" s="3">
        <f t="shared" si="94"/>
        <v>0</v>
      </c>
      <c r="GY45" s="3"/>
      <c r="GZ45" s="3"/>
      <c r="HA45" s="3">
        <v>0</v>
      </c>
      <c r="HB45" s="3">
        <v>0</v>
      </c>
      <c r="HC45" s="3">
        <f t="shared" si="95"/>
        <v>0</v>
      </c>
      <c r="HD45" s="3"/>
      <c r="HE45" s="3" t="s">
        <v>3</v>
      </c>
      <c r="HF45" s="3" t="s">
        <v>3</v>
      </c>
      <c r="HG45" s="3"/>
      <c r="HH45" s="3"/>
      <c r="HI45" s="3"/>
      <c r="HJ45" s="3"/>
      <c r="HK45" s="3"/>
      <c r="HL45" s="3"/>
      <c r="HM45" s="3" t="s">
        <v>3</v>
      </c>
      <c r="HN45" s="3" t="s">
        <v>3</v>
      </c>
      <c r="HO45" s="3" t="s">
        <v>3</v>
      </c>
      <c r="HP45" s="3" t="s">
        <v>3</v>
      </c>
      <c r="HQ45" s="3" t="s">
        <v>3</v>
      </c>
      <c r="HR45" s="3"/>
      <c r="HS45" s="3">
        <v>0</v>
      </c>
      <c r="HT45" s="3"/>
      <c r="HU45" s="3"/>
      <c r="HV45" s="3"/>
      <c r="HW45" s="3"/>
      <c r="HX45" s="3"/>
      <c r="HY45" s="3"/>
      <c r="HZ45" s="3"/>
      <c r="IA45" s="3"/>
      <c r="IB45" s="3"/>
      <c r="IC45" s="3"/>
      <c r="ID45" s="3"/>
      <c r="IE45" s="3"/>
      <c r="IF45" s="3"/>
      <c r="IG45" s="3"/>
      <c r="IH45" s="3"/>
      <c r="II45" s="3"/>
      <c r="IJ45" s="3"/>
      <c r="IK45" s="3">
        <v>0</v>
      </c>
      <c r="IL45" s="3"/>
      <c r="IM45" s="3"/>
      <c r="IN45" s="3"/>
      <c r="IO45" s="3"/>
      <c r="IP45" s="3"/>
      <c r="IQ45" s="3"/>
      <c r="IR45" s="3"/>
      <c r="IS45" s="3"/>
      <c r="IT45" s="3"/>
      <c r="IU45" s="3"/>
    </row>
    <row r="46" spans="1:255" ht="409.5" x14ac:dyDescent="0.25">
      <c r="A46" s="4">
        <v>17</v>
      </c>
      <c r="B46" s="4">
        <v>1</v>
      </c>
      <c r="C46" s="4"/>
      <c r="D46" s="4"/>
      <c r="E46" s="4" t="s">
        <v>72</v>
      </c>
      <c r="F46" s="4" t="s">
        <v>69</v>
      </c>
      <c r="G46" s="4" t="s">
        <v>2493</v>
      </c>
      <c r="H46" s="4" t="s">
        <v>70</v>
      </c>
      <c r="I46" s="4">
        <f>ROUND(0.6*3,9)</f>
        <v>1.8</v>
      </c>
      <c r="J46" s="4">
        <v>0</v>
      </c>
      <c r="K46" s="4">
        <f>ROUND(0.6*3,9)</f>
        <v>1.8</v>
      </c>
      <c r="L46" s="4"/>
      <c r="M46" s="4"/>
      <c r="N46" s="4"/>
      <c r="O46" s="4">
        <f t="shared" si="60"/>
        <v>11285.1</v>
      </c>
      <c r="P46" s="4">
        <f t="shared" si="61"/>
        <v>0</v>
      </c>
      <c r="Q46" s="4">
        <f t="shared" si="62"/>
        <v>1054.76</v>
      </c>
      <c r="R46" s="4">
        <f t="shared" si="63"/>
        <v>444.04</v>
      </c>
      <c r="S46" s="4">
        <f t="shared" si="64"/>
        <v>10230.34</v>
      </c>
      <c r="T46" s="4">
        <f t="shared" si="65"/>
        <v>0</v>
      </c>
      <c r="U46" s="4">
        <f t="shared" si="66"/>
        <v>13.9761936</v>
      </c>
      <c r="V46" s="4">
        <f t="shared" si="67"/>
        <v>0</v>
      </c>
      <c r="W46" s="4">
        <f t="shared" si="68"/>
        <v>0</v>
      </c>
      <c r="X46" s="4">
        <f t="shared" si="69"/>
        <v>10354.15</v>
      </c>
      <c r="Y46" s="4">
        <f t="shared" si="70"/>
        <v>5443.93</v>
      </c>
      <c r="Z46" s="4"/>
      <c r="AA46" s="4">
        <v>55890823</v>
      </c>
      <c r="AB46" s="4">
        <f t="shared" si="71"/>
        <v>130.626</v>
      </c>
      <c r="AC46" s="4">
        <f t="shared" si="72"/>
        <v>0</v>
      </c>
      <c r="AD46" s="4">
        <f t="shared" si="73"/>
        <v>34.293599999999998</v>
      </c>
      <c r="AE46" s="4">
        <f t="shared" si="74"/>
        <v>4.1795999999999998</v>
      </c>
      <c r="AF46" s="4">
        <f t="shared" si="74"/>
        <v>96.332400000000007</v>
      </c>
      <c r="AG46" s="4">
        <f t="shared" si="75"/>
        <v>0</v>
      </c>
      <c r="AH46" s="4">
        <f t="shared" si="76"/>
        <v>7.4160000000000004</v>
      </c>
      <c r="AI46" s="4">
        <f t="shared" si="76"/>
        <v>0</v>
      </c>
      <c r="AJ46" s="4">
        <f t="shared" si="77"/>
        <v>0</v>
      </c>
      <c r="AK46" s="4">
        <v>626.66</v>
      </c>
      <c r="AL46" s="4">
        <v>263.81</v>
      </c>
      <c r="AM46" s="4">
        <v>95.26</v>
      </c>
      <c r="AN46" s="4">
        <v>11.61</v>
      </c>
      <c r="AO46" s="4">
        <v>267.58999999999997</v>
      </c>
      <c r="AP46" s="4">
        <v>0</v>
      </c>
      <c r="AQ46" s="4">
        <v>20.6</v>
      </c>
      <c r="AR46" s="4">
        <v>0</v>
      </c>
      <c r="AS46" s="4">
        <v>0</v>
      </c>
      <c r="AT46" s="4">
        <v>97</v>
      </c>
      <c r="AU46" s="4">
        <v>51</v>
      </c>
      <c r="AV46" s="4">
        <v>1.0469999999999999</v>
      </c>
      <c r="AW46" s="4">
        <v>1</v>
      </c>
      <c r="AX46" s="4"/>
      <c r="AY46" s="4"/>
      <c r="AZ46" s="4">
        <v>1</v>
      </c>
      <c r="BA46" s="4">
        <v>56.35</v>
      </c>
      <c r="BB46" s="4">
        <v>16.32</v>
      </c>
      <c r="BC46" s="4">
        <v>3.8</v>
      </c>
      <c r="BD46" s="4" t="s">
        <v>3</v>
      </c>
      <c r="BE46" s="4" t="s">
        <v>3</v>
      </c>
      <c r="BF46" s="4" t="s">
        <v>3</v>
      </c>
      <c r="BG46" s="4" t="s">
        <v>3</v>
      </c>
      <c r="BH46" s="4">
        <v>0</v>
      </c>
      <c r="BI46" s="4">
        <v>2</v>
      </c>
      <c r="BJ46" s="4" t="s">
        <v>71</v>
      </c>
      <c r="BK46" s="4"/>
      <c r="BL46" s="4"/>
      <c r="BM46" s="4">
        <v>67</v>
      </c>
      <c r="BN46" s="4">
        <v>0</v>
      </c>
      <c r="BO46" s="4" t="s">
        <v>69</v>
      </c>
      <c r="BP46" s="4">
        <v>1</v>
      </c>
      <c r="BQ46" s="4">
        <v>40</v>
      </c>
      <c r="BR46" s="4">
        <v>0</v>
      </c>
      <c r="BS46" s="4">
        <v>56.35</v>
      </c>
      <c r="BT46" s="4">
        <v>1</v>
      </c>
      <c r="BU46" s="4">
        <v>1</v>
      </c>
      <c r="BV46" s="4">
        <v>1</v>
      </c>
      <c r="BW46" s="4">
        <v>1</v>
      </c>
      <c r="BX46" s="4">
        <v>1</v>
      </c>
      <c r="BY46" s="4" t="s">
        <v>3</v>
      </c>
      <c r="BZ46" s="4">
        <v>97</v>
      </c>
      <c r="CA46" s="4">
        <v>51</v>
      </c>
      <c r="CB46" s="4" t="s">
        <v>3</v>
      </c>
      <c r="CC46" s="4"/>
      <c r="CD46" s="4"/>
      <c r="CE46" s="4">
        <v>1566</v>
      </c>
      <c r="CF46" s="4">
        <v>0</v>
      </c>
      <c r="CG46" s="4">
        <v>0</v>
      </c>
      <c r="CH46" s="4"/>
      <c r="CI46" s="4"/>
      <c r="CJ46" s="4"/>
      <c r="CK46" s="4"/>
      <c r="CL46" s="4"/>
      <c r="CM46" s="4">
        <v>0</v>
      </c>
      <c r="CN46" s="10" t="s">
        <v>2495</v>
      </c>
      <c r="CO46" s="4">
        <v>0</v>
      </c>
      <c r="CP46" s="4">
        <f t="shared" si="78"/>
        <v>11285.1</v>
      </c>
      <c r="CQ46" s="4">
        <f t="shared" si="79"/>
        <v>0</v>
      </c>
      <c r="CR46" s="4">
        <f t="shared" si="80"/>
        <v>586.04999999999995</v>
      </c>
      <c r="CS46" s="4">
        <f t="shared" si="81"/>
        <v>246.81</v>
      </c>
      <c r="CT46" s="4">
        <f t="shared" si="82"/>
        <v>5683.46</v>
      </c>
      <c r="CU46" s="4">
        <f t="shared" si="83"/>
        <v>0</v>
      </c>
      <c r="CV46" s="4">
        <f t="shared" si="84"/>
        <v>7.7645520000000001</v>
      </c>
      <c r="CW46" s="4">
        <f t="shared" si="85"/>
        <v>0</v>
      </c>
      <c r="CX46" s="4">
        <f t="shared" si="85"/>
        <v>0</v>
      </c>
      <c r="CY46" s="4">
        <f t="shared" si="86"/>
        <v>10162.84</v>
      </c>
      <c r="CZ46" s="4">
        <f t="shared" si="87"/>
        <v>5343.35</v>
      </c>
      <c r="DA46" s="4"/>
      <c r="DB46" s="4">
        <v>23</v>
      </c>
      <c r="DC46" s="4" t="s">
        <v>3</v>
      </c>
      <c r="DD46" s="4" t="s">
        <v>31</v>
      </c>
      <c r="DE46" s="4" t="s">
        <v>32</v>
      </c>
      <c r="DF46" s="4" t="s">
        <v>32</v>
      </c>
      <c r="DG46" s="4" t="s">
        <v>32</v>
      </c>
      <c r="DH46" s="4" t="s">
        <v>3</v>
      </c>
      <c r="DI46" s="4" t="s">
        <v>32</v>
      </c>
      <c r="DJ46" s="4" t="s">
        <v>32</v>
      </c>
      <c r="DK46" s="4" t="s">
        <v>3</v>
      </c>
      <c r="DL46" s="4" t="s">
        <v>3</v>
      </c>
      <c r="DM46" s="4" t="s">
        <v>3</v>
      </c>
      <c r="DN46" s="4">
        <v>0</v>
      </c>
      <c r="DO46" s="4">
        <v>0</v>
      </c>
      <c r="DP46" s="4">
        <v>1</v>
      </c>
      <c r="DQ46" s="4">
        <v>1</v>
      </c>
      <c r="DR46" s="4"/>
      <c r="DS46" s="4"/>
      <c r="DT46" s="4"/>
      <c r="DU46" s="4">
        <v>1013</v>
      </c>
      <c r="DV46" s="4" t="s">
        <v>70</v>
      </c>
      <c r="DW46" s="4" t="s">
        <v>70</v>
      </c>
      <c r="DX46" s="4">
        <v>1</v>
      </c>
      <c r="DY46" s="4"/>
      <c r="DZ46" s="4" t="s">
        <v>3</v>
      </c>
      <c r="EA46" s="4" t="s">
        <v>3</v>
      </c>
      <c r="EB46" s="4" t="s">
        <v>3</v>
      </c>
      <c r="EC46" s="4" t="s">
        <v>3</v>
      </c>
      <c r="ED46" s="4"/>
      <c r="EE46" s="4">
        <v>57042957</v>
      </c>
      <c r="EF46" s="4">
        <v>40</v>
      </c>
      <c r="EG46" s="4" t="s">
        <v>33</v>
      </c>
      <c r="EH46" s="4">
        <v>0</v>
      </c>
      <c r="EI46" s="4" t="s">
        <v>3</v>
      </c>
      <c r="EJ46" s="4">
        <v>2</v>
      </c>
      <c r="EK46" s="4">
        <v>67</v>
      </c>
      <c r="EL46" s="4" t="s">
        <v>34</v>
      </c>
      <c r="EM46" s="4" t="s">
        <v>35</v>
      </c>
      <c r="EN46" s="4"/>
      <c r="EO46" s="4" t="s">
        <v>36</v>
      </c>
      <c r="EP46" s="4"/>
      <c r="EQ46" s="4">
        <v>0</v>
      </c>
      <c r="ER46" s="4">
        <v>626.66</v>
      </c>
      <c r="ES46" s="4">
        <v>263.81</v>
      </c>
      <c r="ET46" s="4">
        <v>95.26</v>
      </c>
      <c r="EU46" s="4">
        <v>11.61</v>
      </c>
      <c r="EV46" s="4">
        <v>267.58999999999997</v>
      </c>
      <c r="EW46" s="4">
        <v>20.6</v>
      </c>
      <c r="EX46" s="4">
        <v>0</v>
      </c>
      <c r="EY46" s="4">
        <v>0</v>
      </c>
      <c r="EZ46" s="4"/>
      <c r="FA46" s="4"/>
      <c r="FB46" s="4"/>
      <c r="FC46" s="4"/>
      <c r="FD46" s="4"/>
      <c r="FE46" s="4"/>
      <c r="FF46" s="4"/>
      <c r="FG46" s="4"/>
      <c r="FH46" s="4"/>
      <c r="FI46" s="4"/>
      <c r="FJ46" s="4"/>
      <c r="FK46" s="4"/>
      <c r="FL46" s="4"/>
      <c r="FM46" s="4"/>
      <c r="FN46" s="4"/>
      <c r="FO46" s="4"/>
      <c r="FP46" s="4"/>
      <c r="FQ46" s="4">
        <v>0</v>
      </c>
      <c r="FR46" s="4">
        <v>0</v>
      </c>
      <c r="FS46" s="4">
        <v>0</v>
      </c>
      <c r="FT46" s="4"/>
      <c r="FU46" s="4"/>
      <c r="FV46" s="4"/>
      <c r="FW46" s="4"/>
      <c r="FX46" s="4">
        <v>97</v>
      </c>
      <c r="FY46" s="4">
        <v>51</v>
      </c>
      <c r="FZ46" s="4"/>
      <c r="GA46" s="4" t="s">
        <v>3</v>
      </c>
      <c r="GB46" s="4"/>
      <c r="GC46" s="4"/>
      <c r="GD46" s="4">
        <v>1</v>
      </c>
      <c r="GE46" s="4"/>
      <c r="GF46" s="4">
        <v>-38524377</v>
      </c>
      <c r="GG46" s="4">
        <v>2</v>
      </c>
      <c r="GH46" s="4">
        <v>1</v>
      </c>
      <c r="GI46" s="4">
        <v>2</v>
      </c>
      <c r="GJ46" s="4">
        <v>0</v>
      </c>
      <c r="GK46" s="4">
        <v>0</v>
      </c>
      <c r="GL46" s="4">
        <f t="shared" si="88"/>
        <v>0</v>
      </c>
      <c r="GM46" s="4">
        <f t="shared" si="89"/>
        <v>27083.18</v>
      </c>
      <c r="GN46" s="4">
        <f t="shared" si="90"/>
        <v>0</v>
      </c>
      <c r="GO46" s="4">
        <f t="shared" si="91"/>
        <v>27083.18</v>
      </c>
      <c r="GP46" s="4">
        <f t="shared" si="92"/>
        <v>0</v>
      </c>
      <c r="GQ46" s="4"/>
      <c r="GR46" s="4">
        <v>0</v>
      </c>
      <c r="GS46" s="4">
        <v>0</v>
      </c>
      <c r="GT46" s="4">
        <v>0</v>
      </c>
      <c r="GU46" s="4" t="s">
        <v>3</v>
      </c>
      <c r="GV46" s="4">
        <f t="shared" si="93"/>
        <v>0</v>
      </c>
      <c r="GW46" s="4">
        <v>1</v>
      </c>
      <c r="GX46" s="4">
        <f t="shared" si="94"/>
        <v>0</v>
      </c>
      <c r="GY46" s="4"/>
      <c r="GZ46" s="4"/>
      <c r="HA46" s="4">
        <v>0</v>
      </c>
      <c r="HB46" s="4">
        <v>0</v>
      </c>
      <c r="HC46" s="4">
        <f t="shared" si="95"/>
        <v>0</v>
      </c>
      <c r="HD46" s="4"/>
      <c r="HE46" s="4" t="s">
        <v>3</v>
      </c>
      <c r="HF46" s="4" t="s">
        <v>3</v>
      </c>
      <c r="HG46" s="4"/>
      <c r="HH46" s="4"/>
      <c r="HI46" s="4"/>
      <c r="HJ46" s="4"/>
      <c r="HK46" s="4"/>
      <c r="HL46" s="4"/>
      <c r="HM46" s="4" t="s">
        <v>3</v>
      </c>
      <c r="HN46" s="4" t="s">
        <v>3</v>
      </c>
      <c r="HO46" s="4" t="s">
        <v>3</v>
      </c>
      <c r="HP46" s="4" t="s">
        <v>3</v>
      </c>
      <c r="HQ46" s="4" t="s">
        <v>3</v>
      </c>
      <c r="HR46" s="4"/>
      <c r="HS46" s="4">
        <v>0</v>
      </c>
      <c r="HT46" s="4"/>
      <c r="HU46" s="4"/>
      <c r="HV46" s="4"/>
      <c r="HW46" s="4"/>
      <c r="HX46" s="4"/>
      <c r="HY46" s="4"/>
      <c r="HZ46" s="4"/>
      <c r="IA46" s="4"/>
      <c r="IB46" s="4"/>
      <c r="IC46" s="4"/>
      <c r="ID46" s="4"/>
      <c r="IE46" s="4"/>
      <c r="IF46" s="4"/>
      <c r="IG46" s="4"/>
      <c r="IH46" s="4"/>
      <c r="II46" s="4"/>
      <c r="IJ46" s="4"/>
      <c r="IK46" s="4">
        <v>0</v>
      </c>
      <c r="IL46" s="4"/>
      <c r="IM46" s="4"/>
      <c r="IN46" s="4"/>
      <c r="IO46" s="4"/>
      <c r="IP46" s="4"/>
      <c r="IQ46" s="4"/>
      <c r="IR46" s="4"/>
      <c r="IS46" s="4"/>
      <c r="IT46" s="4"/>
      <c r="IU46" s="4"/>
    </row>
    <row r="47" spans="1:255" ht="409.5" x14ac:dyDescent="0.25">
      <c r="A47" s="3">
        <v>17</v>
      </c>
      <c r="B47" s="3">
        <v>1</v>
      </c>
      <c r="C47" s="3"/>
      <c r="D47" s="3"/>
      <c r="E47" s="3" t="s">
        <v>73</v>
      </c>
      <c r="F47" s="3" t="s">
        <v>69</v>
      </c>
      <c r="G47" s="3" t="s">
        <v>2496</v>
      </c>
      <c r="H47" s="3" t="s">
        <v>70</v>
      </c>
      <c r="I47" s="3">
        <f>ROUND(0.6,9)</f>
        <v>0.6</v>
      </c>
      <c r="J47" s="3">
        <v>0</v>
      </c>
      <c r="K47" s="3">
        <f>ROUND(0.6,9)</f>
        <v>0.6</v>
      </c>
      <c r="L47" s="3"/>
      <c r="M47" s="3"/>
      <c r="N47" s="3"/>
      <c r="O47" s="3">
        <f t="shared" si="60"/>
        <v>82.06</v>
      </c>
      <c r="P47" s="3">
        <f t="shared" si="61"/>
        <v>0</v>
      </c>
      <c r="Q47" s="3">
        <f t="shared" si="62"/>
        <v>21.54</v>
      </c>
      <c r="R47" s="3">
        <f t="shared" si="63"/>
        <v>2.63</v>
      </c>
      <c r="S47" s="3">
        <f t="shared" si="64"/>
        <v>60.52</v>
      </c>
      <c r="T47" s="3">
        <f t="shared" si="65"/>
        <v>0</v>
      </c>
      <c r="U47" s="3">
        <f t="shared" si="66"/>
        <v>4.6587312000000001</v>
      </c>
      <c r="V47" s="3">
        <f t="shared" si="67"/>
        <v>0</v>
      </c>
      <c r="W47" s="3">
        <f t="shared" si="68"/>
        <v>0</v>
      </c>
      <c r="X47" s="3">
        <f t="shared" si="69"/>
        <v>61.26</v>
      </c>
      <c r="Y47" s="3">
        <f t="shared" si="70"/>
        <v>32.21</v>
      </c>
      <c r="Z47" s="3"/>
      <c r="AA47" s="3">
        <v>54971259</v>
      </c>
      <c r="AB47" s="3">
        <f t="shared" si="71"/>
        <v>130.626</v>
      </c>
      <c r="AC47" s="3">
        <f t="shared" si="72"/>
        <v>0</v>
      </c>
      <c r="AD47" s="3">
        <f t="shared" si="73"/>
        <v>34.293599999999998</v>
      </c>
      <c r="AE47" s="3">
        <f t="shared" si="74"/>
        <v>4.1795999999999998</v>
      </c>
      <c r="AF47" s="3">
        <f t="shared" si="74"/>
        <v>96.332400000000007</v>
      </c>
      <c r="AG47" s="3">
        <f t="shared" si="75"/>
        <v>0</v>
      </c>
      <c r="AH47" s="3">
        <f t="shared" si="76"/>
        <v>7.4160000000000004</v>
      </c>
      <c r="AI47" s="3">
        <f t="shared" si="76"/>
        <v>0</v>
      </c>
      <c r="AJ47" s="3">
        <f t="shared" si="77"/>
        <v>0</v>
      </c>
      <c r="AK47" s="3">
        <v>626.66</v>
      </c>
      <c r="AL47" s="3">
        <v>263.81</v>
      </c>
      <c r="AM47" s="3">
        <v>95.26</v>
      </c>
      <c r="AN47" s="3">
        <v>11.61</v>
      </c>
      <c r="AO47" s="3">
        <v>267.58999999999997</v>
      </c>
      <c r="AP47" s="3">
        <v>0</v>
      </c>
      <c r="AQ47" s="3">
        <v>20.6</v>
      </c>
      <c r="AR47" s="3">
        <v>0</v>
      </c>
      <c r="AS47" s="3">
        <v>0</v>
      </c>
      <c r="AT47" s="3">
        <v>97</v>
      </c>
      <c r="AU47" s="3">
        <v>51</v>
      </c>
      <c r="AV47" s="3">
        <v>1.0469999999999999</v>
      </c>
      <c r="AW47" s="3">
        <v>1</v>
      </c>
      <c r="AX47" s="3"/>
      <c r="AY47" s="3"/>
      <c r="AZ47" s="3">
        <v>1</v>
      </c>
      <c r="BA47" s="3">
        <v>1</v>
      </c>
      <c r="BB47" s="3">
        <v>1</v>
      </c>
      <c r="BC47" s="3">
        <v>1</v>
      </c>
      <c r="BD47" s="3" t="s">
        <v>3</v>
      </c>
      <c r="BE47" s="3" t="s">
        <v>3</v>
      </c>
      <c r="BF47" s="3" t="s">
        <v>3</v>
      </c>
      <c r="BG47" s="3" t="s">
        <v>3</v>
      </c>
      <c r="BH47" s="3">
        <v>0</v>
      </c>
      <c r="BI47" s="3">
        <v>2</v>
      </c>
      <c r="BJ47" s="3" t="s">
        <v>71</v>
      </c>
      <c r="BK47" s="3"/>
      <c r="BL47" s="3"/>
      <c r="BM47" s="3">
        <v>67</v>
      </c>
      <c r="BN47" s="3">
        <v>0</v>
      </c>
      <c r="BO47" s="3" t="s">
        <v>69</v>
      </c>
      <c r="BP47" s="3">
        <v>1</v>
      </c>
      <c r="BQ47" s="3">
        <v>40</v>
      </c>
      <c r="BR47" s="3">
        <v>0</v>
      </c>
      <c r="BS47" s="3">
        <v>1</v>
      </c>
      <c r="BT47" s="3">
        <v>1</v>
      </c>
      <c r="BU47" s="3">
        <v>1</v>
      </c>
      <c r="BV47" s="3">
        <v>1</v>
      </c>
      <c r="BW47" s="3">
        <v>1</v>
      </c>
      <c r="BX47" s="3">
        <v>1</v>
      </c>
      <c r="BY47" s="3" t="s">
        <v>3</v>
      </c>
      <c r="BZ47" s="3">
        <v>97</v>
      </c>
      <c r="CA47" s="3">
        <v>51</v>
      </c>
      <c r="CB47" s="3" t="s">
        <v>3</v>
      </c>
      <c r="CC47" s="3"/>
      <c r="CD47" s="3"/>
      <c r="CE47" s="3">
        <v>1566</v>
      </c>
      <c r="CF47" s="3">
        <v>0</v>
      </c>
      <c r="CG47" s="3">
        <v>0</v>
      </c>
      <c r="CH47" s="3"/>
      <c r="CI47" s="3"/>
      <c r="CJ47" s="3"/>
      <c r="CK47" s="3"/>
      <c r="CL47" s="3"/>
      <c r="CM47" s="3">
        <v>0</v>
      </c>
      <c r="CN47" s="9" t="s">
        <v>2495</v>
      </c>
      <c r="CO47" s="3">
        <v>0</v>
      </c>
      <c r="CP47" s="3">
        <f t="shared" si="78"/>
        <v>82.06</v>
      </c>
      <c r="CQ47" s="3">
        <f t="shared" si="79"/>
        <v>0</v>
      </c>
      <c r="CR47" s="3">
        <f t="shared" si="80"/>
        <v>35.909999999999997</v>
      </c>
      <c r="CS47" s="3">
        <f t="shared" si="81"/>
        <v>4.38</v>
      </c>
      <c r="CT47" s="3">
        <f t="shared" si="82"/>
        <v>100.86</v>
      </c>
      <c r="CU47" s="3">
        <f t="shared" si="83"/>
        <v>0</v>
      </c>
      <c r="CV47" s="3">
        <f t="shared" si="84"/>
        <v>7.7645520000000001</v>
      </c>
      <c r="CW47" s="3">
        <f t="shared" si="85"/>
        <v>0</v>
      </c>
      <c r="CX47" s="3">
        <f t="shared" si="85"/>
        <v>0</v>
      </c>
      <c r="CY47" s="3">
        <f t="shared" si="86"/>
        <v>62.95</v>
      </c>
      <c r="CZ47" s="3">
        <f t="shared" si="87"/>
        <v>33.1</v>
      </c>
      <c r="DA47" s="3"/>
      <c r="DB47" s="3">
        <v>25</v>
      </c>
      <c r="DC47" s="3" t="s">
        <v>3</v>
      </c>
      <c r="DD47" s="3" t="s">
        <v>31</v>
      </c>
      <c r="DE47" s="3" t="s">
        <v>32</v>
      </c>
      <c r="DF47" s="3" t="s">
        <v>32</v>
      </c>
      <c r="DG47" s="3" t="s">
        <v>32</v>
      </c>
      <c r="DH47" s="3" t="s">
        <v>3</v>
      </c>
      <c r="DI47" s="3" t="s">
        <v>32</v>
      </c>
      <c r="DJ47" s="3" t="s">
        <v>32</v>
      </c>
      <c r="DK47" s="3" t="s">
        <v>3</v>
      </c>
      <c r="DL47" s="3" t="s">
        <v>3</v>
      </c>
      <c r="DM47" s="3" t="s">
        <v>3</v>
      </c>
      <c r="DN47" s="3">
        <v>0</v>
      </c>
      <c r="DO47" s="3">
        <v>0</v>
      </c>
      <c r="DP47" s="3">
        <v>1</v>
      </c>
      <c r="DQ47" s="3">
        <v>1</v>
      </c>
      <c r="DR47" s="3"/>
      <c r="DS47" s="3"/>
      <c r="DT47" s="3"/>
      <c r="DU47" s="3">
        <v>1013</v>
      </c>
      <c r="DV47" s="3" t="s">
        <v>70</v>
      </c>
      <c r="DW47" s="3" t="s">
        <v>70</v>
      </c>
      <c r="DX47" s="3">
        <v>1</v>
      </c>
      <c r="DY47" s="3"/>
      <c r="DZ47" s="3" t="s">
        <v>3</v>
      </c>
      <c r="EA47" s="3" t="s">
        <v>3</v>
      </c>
      <c r="EB47" s="3" t="s">
        <v>3</v>
      </c>
      <c r="EC47" s="3" t="s">
        <v>3</v>
      </c>
      <c r="ED47" s="3"/>
      <c r="EE47" s="3">
        <v>57042957</v>
      </c>
      <c r="EF47" s="3">
        <v>40</v>
      </c>
      <c r="EG47" s="3" t="s">
        <v>33</v>
      </c>
      <c r="EH47" s="3">
        <v>0</v>
      </c>
      <c r="EI47" s="3" t="s">
        <v>3</v>
      </c>
      <c r="EJ47" s="3">
        <v>2</v>
      </c>
      <c r="EK47" s="3">
        <v>67</v>
      </c>
      <c r="EL47" s="3" t="s">
        <v>34</v>
      </c>
      <c r="EM47" s="3" t="s">
        <v>35</v>
      </c>
      <c r="EN47" s="3"/>
      <c r="EO47" s="3" t="s">
        <v>36</v>
      </c>
      <c r="EP47" s="3"/>
      <c r="EQ47" s="3">
        <v>0</v>
      </c>
      <c r="ER47" s="3">
        <v>626.66</v>
      </c>
      <c r="ES47" s="3">
        <v>263.81</v>
      </c>
      <c r="ET47" s="3">
        <v>95.26</v>
      </c>
      <c r="EU47" s="3">
        <v>11.61</v>
      </c>
      <c r="EV47" s="3">
        <v>267.58999999999997</v>
      </c>
      <c r="EW47" s="3">
        <v>20.6</v>
      </c>
      <c r="EX47" s="3">
        <v>0</v>
      </c>
      <c r="EY47" s="3">
        <v>0</v>
      </c>
      <c r="EZ47" s="3"/>
      <c r="FA47" s="3"/>
      <c r="FB47" s="3"/>
      <c r="FC47" s="3"/>
      <c r="FD47" s="3"/>
      <c r="FE47" s="3"/>
      <c r="FF47" s="3"/>
      <c r="FG47" s="3"/>
      <c r="FH47" s="3"/>
      <c r="FI47" s="3"/>
      <c r="FJ47" s="3"/>
      <c r="FK47" s="3"/>
      <c r="FL47" s="3"/>
      <c r="FM47" s="3"/>
      <c r="FN47" s="3"/>
      <c r="FO47" s="3"/>
      <c r="FP47" s="3"/>
      <c r="FQ47" s="3">
        <v>0</v>
      </c>
      <c r="FR47" s="3">
        <v>0</v>
      </c>
      <c r="FS47" s="3">
        <v>0</v>
      </c>
      <c r="FT47" s="3"/>
      <c r="FU47" s="3"/>
      <c r="FV47" s="3"/>
      <c r="FW47" s="3"/>
      <c r="FX47" s="3">
        <v>97</v>
      </c>
      <c r="FY47" s="3">
        <v>51</v>
      </c>
      <c r="FZ47" s="3"/>
      <c r="GA47" s="3" t="s">
        <v>3</v>
      </c>
      <c r="GB47" s="3"/>
      <c r="GC47" s="3"/>
      <c r="GD47" s="3">
        <v>1</v>
      </c>
      <c r="GE47" s="3"/>
      <c r="GF47" s="3">
        <v>-1511028622</v>
      </c>
      <c r="GG47" s="3">
        <v>2</v>
      </c>
      <c r="GH47" s="3">
        <v>1</v>
      </c>
      <c r="GI47" s="3">
        <v>2</v>
      </c>
      <c r="GJ47" s="3">
        <v>0</v>
      </c>
      <c r="GK47" s="3">
        <v>0</v>
      </c>
      <c r="GL47" s="3">
        <f t="shared" si="88"/>
        <v>0</v>
      </c>
      <c r="GM47" s="3">
        <f t="shared" si="89"/>
        <v>175.53</v>
      </c>
      <c r="GN47" s="3">
        <f t="shared" si="90"/>
        <v>0</v>
      </c>
      <c r="GO47" s="3">
        <f t="shared" si="91"/>
        <v>175.53</v>
      </c>
      <c r="GP47" s="3">
        <f t="shared" si="92"/>
        <v>0</v>
      </c>
      <c r="GQ47" s="3"/>
      <c r="GR47" s="3">
        <v>0</v>
      </c>
      <c r="GS47" s="3">
        <v>3</v>
      </c>
      <c r="GT47" s="3">
        <v>0</v>
      </c>
      <c r="GU47" s="3" t="s">
        <v>3</v>
      </c>
      <c r="GV47" s="3">
        <f t="shared" si="93"/>
        <v>0</v>
      </c>
      <c r="GW47" s="3">
        <v>1</v>
      </c>
      <c r="GX47" s="3">
        <f t="shared" si="94"/>
        <v>0</v>
      </c>
      <c r="GY47" s="3"/>
      <c r="GZ47" s="3"/>
      <c r="HA47" s="3">
        <v>0</v>
      </c>
      <c r="HB47" s="3">
        <v>0</v>
      </c>
      <c r="HC47" s="3">
        <f t="shared" si="95"/>
        <v>0</v>
      </c>
      <c r="HD47" s="3"/>
      <c r="HE47" s="3" t="s">
        <v>3</v>
      </c>
      <c r="HF47" s="3" t="s">
        <v>3</v>
      </c>
      <c r="HG47" s="3"/>
      <c r="HH47" s="3"/>
      <c r="HI47" s="3"/>
      <c r="HJ47" s="3"/>
      <c r="HK47" s="3"/>
      <c r="HL47" s="3"/>
      <c r="HM47" s="3" t="s">
        <v>3</v>
      </c>
      <c r="HN47" s="3" t="s">
        <v>3</v>
      </c>
      <c r="HO47" s="3" t="s">
        <v>3</v>
      </c>
      <c r="HP47" s="3" t="s">
        <v>3</v>
      </c>
      <c r="HQ47" s="3" t="s">
        <v>3</v>
      </c>
      <c r="HR47" s="3"/>
      <c r="HS47" s="3">
        <v>0</v>
      </c>
      <c r="HT47" s="3"/>
      <c r="HU47" s="3"/>
      <c r="HV47" s="3"/>
      <c r="HW47" s="3"/>
      <c r="HX47" s="3"/>
      <c r="HY47" s="3"/>
      <c r="HZ47" s="3"/>
      <c r="IA47" s="3"/>
      <c r="IB47" s="3"/>
      <c r="IC47" s="3"/>
      <c r="ID47" s="3"/>
      <c r="IE47" s="3"/>
      <c r="IF47" s="3"/>
      <c r="IG47" s="3"/>
      <c r="IH47" s="3"/>
      <c r="II47" s="3"/>
      <c r="IJ47" s="3"/>
      <c r="IK47" s="3">
        <v>0</v>
      </c>
      <c r="IL47" s="3"/>
      <c r="IM47" s="3"/>
      <c r="IN47" s="3"/>
      <c r="IO47" s="3"/>
      <c r="IP47" s="3"/>
      <c r="IQ47" s="3"/>
      <c r="IR47" s="3"/>
      <c r="IS47" s="3"/>
      <c r="IT47" s="3"/>
      <c r="IU47" s="3"/>
    </row>
    <row r="48" spans="1:255" ht="409.5" x14ac:dyDescent="0.25">
      <c r="A48" s="4">
        <v>17</v>
      </c>
      <c r="B48" s="4">
        <v>1</v>
      </c>
      <c r="C48" s="4"/>
      <c r="D48" s="4"/>
      <c r="E48" s="4" t="s">
        <v>73</v>
      </c>
      <c r="F48" s="4" t="s">
        <v>69</v>
      </c>
      <c r="G48" s="4" t="s">
        <v>2496</v>
      </c>
      <c r="H48" s="4" t="s">
        <v>70</v>
      </c>
      <c r="I48" s="4">
        <f>ROUND(0.6,9)</f>
        <v>0.6</v>
      </c>
      <c r="J48" s="4">
        <v>0</v>
      </c>
      <c r="K48" s="4">
        <f>ROUND(0.6,9)</f>
        <v>0.6</v>
      </c>
      <c r="L48" s="4"/>
      <c r="M48" s="4"/>
      <c r="N48" s="4"/>
      <c r="O48" s="4">
        <f t="shared" si="60"/>
        <v>3761.83</v>
      </c>
      <c r="P48" s="4">
        <f t="shared" si="61"/>
        <v>0</v>
      </c>
      <c r="Q48" s="4">
        <f t="shared" si="62"/>
        <v>351.53</v>
      </c>
      <c r="R48" s="4">
        <f t="shared" si="63"/>
        <v>148.19999999999999</v>
      </c>
      <c r="S48" s="4">
        <f t="shared" si="64"/>
        <v>3410.3</v>
      </c>
      <c r="T48" s="4">
        <f t="shared" si="65"/>
        <v>0</v>
      </c>
      <c r="U48" s="4">
        <f t="shared" si="66"/>
        <v>4.6587312000000001</v>
      </c>
      <c r="V48" s="4">
        <f t="shared" si="67"/>
        <v>0</v>
      </c>
      <c r="W48" s="4">
        <f t="shared" si="68"/>
        <v>0</v>
      </c>
      <c r="X48" s="4">
        <f t="shared" si="69"/>
        <v>3451.75</v>
      </c>
      <c r="Y48" s="4">
        <f t="shared" si="70"/>
        <v>1814.84</v>
      </c>
      <c r="Z48" s="4"/>
      <c r="AA48" s="4">
        <v>55890823</v>
      </c>
      <c r="AB48" s="4">
        <f t="shared" si="71"/>
        <v>130.626</v>
      </c>
      <c r="AC48" s="4">
        <f t="shared" si="72"/>
        <v>0</v>
      </c>
      <c r="AD48" s="4">
        <f t="shared" si="73"/>
        <v>34.293599999999998</v>
      </c>
      <c r="AE48" s="4">
        <f t="shared" si="74"/>
        <v>4.1795999999999998</v>
      </c>
      <c r="AF48" s="4">
        <f t="shared" si="74"/>
        <v>96.332400000000007</v>
      </c>
      <c r="AG48" s="4">
        <f t="shared" si="75"/>
        <v>0</v>
      </c>
      <c r="AH48" s="4">
        <f t="shared" si="76"/>
        <v>7.4160000000000004</v>
      </c>
      <c r="AI48" s="4">
        <f t="shared" si="76"/>
        <v>0</v>
      </c>
      <c r="AJ48" s="4">
        <f t="shared" si="77"/>
        <v>0</v>
      </c>
      <c r="AK48" s="4">
        <v>626.66</v>
      </c>
      <c r="AL48" s="4">
        <v>263.81</v>
      </c>
      <c r="AM48" s="4">
        <v>95.26</v>
      </c>
      <c r="AN48" s="4">
        <v>11.61</v>
      </c>
      <c r="AO48" s="4">
        <v>267.58999999999997</v>
      </c>
      <c r="AP48" s="4">
        <v>0</v>
      </c>
      <c r="AQ48" s="4">
        <v>20.6</v>
      </c>
      <c r="AR48" s="4">
        <v>0</v>
      </c>
      <c r="AS48" s="4">
        <v>0</v>
      </c>
      <c r="AT48" s="4">
        <v>97</v>
      </c>
      <c r="AU48" s="4">
        <v>51</v>
      </c>
      <c r="AV48" s="4">
        <v>1.0469999999999999</v>
      </c>
      <c r="AW48" s="4">
        <v>1</v>
      </c>
      <c r="AX48" s="4"/>
      <c r="AY48" s="4"/>
      <c r="AZ48" s="4">
        <v>1</v>
      </c>
      <c r="BA48" s="4">
        <v>56.35</v>
      </c>
      <c r="BB48" s="4">
        <v>16.32</v>
      </c>
      <c r="BC48" s="4">
        <v>3.8</v>
      </c>
      <c r="BD48" s="4" t="s">
        <v>3</v>
      </c>
      <c r="BE48" s="4" t="s">
        <v>3</v>
      </c>
      <c r="BF48" s="4" t="s">
        <v>3</v>
      </c>
      <c r="BG48" s="4" t="s">
        <v>3</v>
      </c>
      <c r="BH48" s="4">
        <v>0</v>
      </c>
      <c r="BI48" s="4">
        <v>2</v>
      </c>
      <c r="BJ48" s="4" t="s">
        <v>71</v>
      </c>
      <c r="BK48" s="4"/>
      <c r="BL48" s="4"/>
      <c r="BM48" s="4">
        <v>67</v>
      </c>
      <c r="BN48" s="4">
        <v>0</v>
      </c>
      <c r="BO48" s="4" t="s">
        <v>69</v>
      </c>
      <c r="BP48" s="4">
        <v>1</v>
      </c>
      <c r="BQ48" s="4">
        <v>40</v>
      </c>
      <c r="BR48" s="4">
        <v>0</v>
      </c>
      <c r="BS48" s="4">
        <v>56.35</v>
      </c>
      <c r="BT48" s="4">
        <v>1</v>
      </c>
      <c r="BU48" s="4">
        <v>1</v>
      </c>
      <c r="BV48" s="4">
        <v>1</v>
      </c>
      <c r="BW48" s="4">
        <v>1</v>
      </c>
      <c r="BX48" s="4">
        <v>1</v>
      </c>
      <c r="BY48" s="4" t="s">
        <v>3</v>
      </c>
      <c r="BZ48" s="4">
        <v>97</v>
      </c>
      <c r="CA48" s="4">
        <v>51</v>
      </c>
      <c r="CB48" s="4" t="s">
        <v>3</v>
      </c>
      <c r="CC48" s="4"/>
      <c r="CD48" s="4"/>
      <c r="CE48" s="4">
        <v>1566</v>
      </c>
      <c r="CF48" s="4">
        <v>0</v>
      </c>
      <c r="CG48" s="4">
        <v>0</v>
      </c>
      <c r="CH48" s="4"/>
      <c r="CI48" s="4"/>
      <c r="CJ48" s="4"/>
      <c r="CK48" s="4"/>
      <c r="CL48" s="4"/>
      <c r="CM48" s="4">
        <v>0</v>
      </c>
      <c r="CN48" s="10" t="s">
        <v>2495</v>
      </c>
      <c r="CO48" s="4">
        <v>0</v>
      </c>
      <c r="CP48" s="4">
        <f t="shared" si="78"/>
        <v>3761.83</v>
      </c>
      <c r="CQ48" s="4">
        <f t="shared" si="79"/>
        <v>0</v>
      </c>
      <c r="CR48" s="4">
        <f t="shared" si="80"/>
        <v>586.04999999999995</v>
      </c>
      <c r="CS48" s="4">
        <f t="shared" si="81"/>
        <v>246.81</v>
      </c>
      <c r="CT48" s="4">
        <f t="shared" si="82"/>
        <v>5683.46</v>
      </c>
      <c r="CU48" s="4">
        <f t="shared" si="83"/>
        <v>0</v>
      </c>
      <c r="CV48" s="4">
        <f t="shared" si="84"/>
        <v>7.7645520000000001</v>
      </c>
      <c r="CW48" s="4">
        <f t="shared" si="85"/>
        <v>0</v>
      </c>
      <c r="CX48" s="4">
        <f t="shared" si="85"/>
        <v>0</v>
      </c>
      <c r="CY48" s="4">
        <f t="shared" si="86"/>
        <v>3547.4</v>
      </c>
      <c r="CZ48" s="4">
        <f t="shared" si="87"/>
        <v>1865.13</v>
      </c>
      <c r="DA48" s="4"/>
      <c r="DB48" s="4">
        <v>27</v>
      </c>
      <c r="DC48" s="4" t="s">
        <v>3</v>
      </c>
      <c r="DD48" s="4" t="s">
        <v>31</v>
      </c>
      <c r="DE48" s="4" t="s">
        <v>32</v>
      </c>
      <c r="DF48" s="4" t="s">
        <v>32</v>
      </c>
      <c r="DG48" s="4" t="s">
        <v>32</v>
      </c>
      <c r="DH48" s="4" t="s">
        <v>3</v>
      </c>
      <c r="DI48" s="4" t="s">
        <v>32</v>
      </c>
      <c r="DJ48" s="4" t="s">
        <v>32</v>
      </c>
      <c r="DK48" s="4" t="s">
        <v>3</v>
      </c>
      <c r="DL48" s="4" t="s">
        <v>3</v>
      </c>
      <c r="DM48" s="4" t="s">
        <v>3</v>
      </c>
      <c r="DN48" s="4">
        <v>0</v>
      </c>
      <c r="DO48" s="4">
        <v>0</v>
      </c>
      <c r="DP48" s="4">
        <v>1</v>
      </c>
      <c r="DQ48" s="4">
        <v>1</v>
      </c>
      <c r="DR48" s="4"/>
      <c r="DS48" s="4"/>
      <c r="DT48" s="4"/>
      <c r="DU48" s="4">
        <v>1013</v>
      </c>
      <c r="DV48" s="4" t="s">
        <v>70</v>
      </c>
      <c r="DW48" s="4" t="s">
        <v>70</v>
      </c>
      <c r="DX48" s="4">
        <v>1</v>
      </c>
      <c r="DY48" s="4"/>
      <c r="DZ48" s="4" t="s">
        <v>3</v>
      </c>
      <c r="EA48" s="4" t="s">
        <v>3</v>
      </c>
      <c r="EB48" s="4" t="s">
        <v>3</v>
      </c>
      <c r="EC48" s="4" t="s">
        <v>3</v>
      </c>
      <c r="ED48" s="4"/>
      <c r="EE48" s="4">
        <v>57042957</v>
      </c>
      <c r="EF48" s="4">
        <v>40</v>
      </c>
      <c r="EG48" s="4" t="s">
        <v>33</v>
      </c>
      <c r="EH48" s="4">
        <v>0</v>
      </c>
      <c r="EI48" s="4" t="s">
        <v>3</v>
      </c>
      <c r="EJ48" s="4">
        <v>2</v>
      </c>
      <c r="EK48" s="4">
        <v>67</v>
      </c>
      <c r="EL48" s="4" t="s">
        <v>34</v>
      </c>
      <c r="EM48" s="4" t="s">
        <v>35</v>
      </c>
      <c r="EN48" s="4"/>
      <c r="EO48" s="4" t="s">
        <v>36</v>
      </c>
      <c r="EP48" s="4"/>
      <c r="EQ48" s="4">
        <v>0</v>
      </c>
      <c r="ER48" s="4">
        <v>626.66</v>
      </c>
      <c r="ES48" s="4">
        <v>263.81</v>
      </c>
      <c r="ET48" s="4">
        <v>95.26</v>
      </c>
      <c r="EU48" s="4">
        <v>11.61</v>
      </c>
      <c r="EV48" s="4">
        <v>267.58999999999997</v>
      </c>
      <c r="EW48" s="4">
        <v>20.6</v>
      </c>
      <c r="EX48" s="4">
        <v>0</v>
      </c>
      <c r="EY48" s="4">
        <v>0</v>
      </c>
      <c r="EZ48" s="4"/>
      <c r="FA48" s="4"/>
      <c r="FB48" s="4"/>
      <c r="FC48" s="4"/>
      <c r="FD48" s="4"/>
      <c r="FE48" s="4"/>
      <c r="FF48" s="4"/>
      <c r="FG48" s="4"/>
      <c r="FH48" s="4"/>
      <c r="FI48" s="4"/>
      <c r="FJ48" s="4"/>
      <c r="FK48" s="4"/>
      <c r="FL48" s="4"/>
      <c r="FM48" s="4"/>
      <c r="FN48" s="4"/>
      <c r="FO48" s="4"/>
      <c r="FP48" s="4"/>
      <c r="FQ48" s="4">
        <v>0</v>
      </c>
      <c r="FR48" s="4">
        <v>0</v>
      </c>
      <c r="FS48" s="4">
        <v>0</v>
      </c>
      <c r="FT48" s="4"/>
      <c r="FU48" s="4"/>
      <c r="FV48" s="4"/>
      <c r="FW48" s="4"/>
      <c r="FX48" s="4">
        <v>97</v>
      </c>
      <c r="FY48" s="4">
        <v>51</v>
      </c>
      <c r="FZ48" s="4"/>
      <c r="GA48" s="4" t="s">
        <v>3</v>
      </c>
      <c r="GB48" s="4"/>
      <c r="GC48" s="4"/>
      <c r="GD48" s="4">
        <v>1</v>
      </c>
      <c r="GE48" s="4"/>
      <c r="GF48" s="4">
        <v>-1511028622</v>
      </c>
      <c r="GG48" s="4">
        <v>2</v>
      </c>
      <c r="GH48" s="4">
        <v>1</v>
      </c>
      <c r="GI48" s="4">
        <v>2</v>
      </c>
      <c r="GJ48" s="4">
        <v>0</v>
      </c>
      <c r="GK48" s="4">
        <v>0</v>
      </c>
      <c r="GL48" s="4">
        <f t="shared" si="88"/>
        <v>0</v>
      </c>
      <c r="GM48" s="4">
        <f t="shared" si="89"/>
        <v>9028.42</v>
      </c>
      <c r="GN48" s="4">
        <f t="shared" si="90"/>
        <v>0</v>
      </c>
      <c r="GO48" s="4">
        <f t="shared" si="91"/>
        <v>9028.42</v>
      </c>
      <c r="GP48" s="4">
        <f t="shared" si="92"/>
        <v>0</v>
      </c>
      <c r="GQ48" s="4"/>
      <c r="GR48" s="4">
        <v>0</v>
      </c>
      <c r="GS48" s="4">
        <v>0</v>
      </c>
      <c r="GT48" s="4">
        <v>0</v>
      </c>
      <c r="GU48" s="4" t="s">
        <v>3</v>
      </c>
      <c r="GV48" s="4">
        <f t="shared" si="93"/>
        <v>0</v>
      </c>
      <c r="GW48" s="4">
        <v>1</v>
      </c>
      <c r="GX48" s="4">
        <f t="shared" si="94"/>
        <v>0</v>
      </c>
      <c r="GY48" s="4"/>
      <c r="GZ48" s="4"/>
      <c r="HA48" s="4">
        <v>0</v>
      </c>
      <c r="HB48" s="4">
        <v>0</v>
      </c>
      <c r="HC48" s="4">
        <f t="shared" si="95"/>
        <v>0</v>
      </c>
      <c r="HD48" s="4"/>
      <c r="HE48" s="4" t="s">
        <v>3</v>
      </c>
      <c r="HF48" s="4" t="s">
        <v>3</v>
      </c>
      <c r="HG48" s="4"/>
      <c r="HH48" s="4"/>
      <c r="HI48" s="4"/>
      <c r="HJ48" s="4"/>
      <c r="HK48" s="4"/>
      <c r="HL48" s="4"/>
      <c r="HM48" s="4" t="s">
        <v>3</v>
      </c>
      <c r="HN48" s="4" t="s">
        <v>3</v>
      </c>
      <c r="HO48" s="4" t="s">
        <v>3</v>
      </c>
      <c r="HP48" s="4" t="s">
        <v>3</v>
      </c>
      <c r="HQ48" s="4" t="s">
        <v>3</v>
      </c>
      <c r="HR48" s="4"/>
      <c r="HS48" s="4">
        <v>0</v>
      </c>
      <c r="HT48" s="4"/>
      <c r="HU48" s="4"/>
      <c r="HV48" s="4"/>
      <c r="HW48" s="4"/>
      <c r="HX48" s="4"/>
      <c r="HY48" s="4"/>
      <c r="HZ48" s="4"/>
      <c r="IA48" s="4"/>
      <c r="IB48" s="4"/>
      <c r="IC48" s="4"/>
      <c r="ID48" s="4"/>
      <c r="IE48" s="4"/>
      <c r="IF48" s="4"/>
      <c r="IG48" s="4"/>
      <c r="IH48" s="4"/>
      <c r="II48" s="4"/>
      <c r="IJ48" s="4"/>
      <c r="IK48" s="4">
        <v>0</v>
      </c>
      <c r="IL48" s="4"/>
      <c r="IM48" s="4"/>
      <c r="IN48" s="4"/>
      <c r="IO48" s="4"/>
      <c r="IP48" s="4"/>
      <c r="IQ48" s="4"/>
      <c r="IR48" s="4"/>
      <c r="IS48" s="4"/>
      <c r="IT48" s="4"/>
      <c r="IU48" s="4"/>
    </row>
    <row r="49" spans="1:255" x14ac:dyDescent="0.25">
      <c r="A49" s="2">
        <v>19</v>
      </c>
      <c r="B49" s="2">
        <v>1</v>
      </c>
      <c r="C49" s="2"/>
      <c r="D49" s="2"/>
      <c r="E49" s="2"/>
      <c r="F49" s="2" t="s">
        <v>3</v>
      </c>
      <c r="G49" s="2" t="s">
        <v>74</v>
      </c>
      <c r="H49" s="2" t="s">
        <v>3</v>
      </c>
      <c r="I49" s="2"/>
      <c r="J49" s="2"/>
      <c r="K49" s="2"/>
      <c r="L49" s="2"/>
      <c r="M49" s="2"/>
      <c r="N49" s="2"/>
      <c r="O49" s="2"/>
      <c r="P49" s="2"/>
      <c r="Q49" s="2"/>
      <c r="R49" s="2"/>
      <c r="S49" s="2"/>
      <c r="T49" s="2"/>
      <c r="U49" s="2"/>
      <c r="V49" s="2"/>
      <c r="W49" s="2"/>
      <c r="X49" s="2"/>
      <c r="Y49" s="2"/>
      <c r="Z49" s="2"/>
      <c r="AA49" s="2">
        <v>1</v>
      </c>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v>0</v>
      </c>
      <c r="IL49" s="2"/>
      <c r="IM49" s="2"/>
      <c r="IN49" s="2"/>
      <c r="IO49" s="2"/>
      <c r="IP49" s="2"/>
      <c r="IQ49" s="2"/>
      <c r="IR49" s="2"/>
      <c r="IS49" s="2"/>
      <c r="IT49" s="2"/>
      <c r="IU49" s="2"/>
    </row>
    <row r="50" spans="1:255" ht="409.5" x14ac:dyDescent="0.25">
      <c r="A50" s="3">
        <v>17</v>
      </c>
      <c r="B50" s="3">
        <v>1</v>
      </c>
      <c r="C50" s="3"/>
      <c r="D50" s="3"/>
      <c r="E50" s="3" t="s">
        <v>75</v>
      </c>
      <c r="F50" s="3" t="s">
        <v>76</v>
      </c>
      <c r="G50" s="3" t="s">
        <v>77</v>
      </c>
      <c r="H50" s="3" t="s">
        <v>40</v>
      </c>
      <c r="I50" s="3">
        <f>ROUND((7+4+4+32+11+2+8+1)/100,9)</f>
        <v>0.69</v>
      </c>
      <c r="J50" s="3">
        <v>0</v>
      </c>
      <c r="K50" s="3">
        <f>ROUND((7+4+4+32+11+2+8+1)/100,9)</f>
        <v>0.69</v>
      </c>
      <c r="L50" s="3"/>
      <c r="M50" s="3"/>
      <c r="N50" s="3"/>
      <c r="O50" s="3">
        <f>ROUND(CP50,2)</f>
        <v>310.32</v>
      </c>
      <c r="P50" s="3">
        <f>ROUND((ROUND((AC50*AW50*I50),2)*BC50),2)</f>
        <v>0</v>
      </c>
      <c r="Q50" s="3">
        <f>(ROUND((ROUND(((((ET50*1.2)*0.3))*AV50*I50),2)*BB50),2)+ROUND((ROUND(((AE50-(((EU50*1.2)*0.3)))*AV50*I50),2)*BS50),2))</f>
        <v>24.27</v>
      </c>
      <c r="R50" s="3">
        <f>(ROUND((ROUND(((((EU50*1.2)*0.3))*AV50*I50),2)*BS50),2)+ROUND((ROUND(((AE50-(((EU50*1.2)*0.3)))*AV50*I50),2)*BS50),2))</f>
        <v>3.38</v>
      </c>
      <c r="S50" s="3">
        <f>ROUND((ROUND((AF50*AV50*I50),2)*BA50),2)</f>
        <v>286.05</v>
      </c>
      <c r="T50" s="3">
        <f>ROUND(CU50*I50,2)</f>
        <v>0</v>
      </c>
      <c r="U50" s="3">
        <f>CV50*I50</f>
        <v>22.020533315999995</v>
      </c>
      <c r="V50" s="3">
        <f>CW50*I50</f>
        <v>0</v>
      </c>
      <c r="W50" s="3">
        <f>ROUND(CX50*I50,2)</f>
        <v>0</v>
      </c>
      <c r="X50" s="3">
        <f>(ROUND((((S50+ROUND((ROUND(((((EU50*1.2)*0.3))*AV50*I50),2)*BS50),2))*AT50)/100),2)+ROUND(((ROUND((ROUND(((AE50-(((EU50*1.2)*0.3)))*AV50*I50),2)*BS50),2)*AT50)/100),2))</f>
        <v>280.75</v>
      </c>
      <c r="Y50" s="3">
        <f>(ROUND((((S50+ROUND((ROUND(((((EU50*1.2)*0.3))*AV50*I50),2)*BS50),2))*AU50)/100),2)+ROUND(((ROUND((ROUND(((AE50-(((EU50*1.2)*0.3)))*AV50*I50),2)*BS50),2)*AU50)/100),2))</f>
        <v>147.61000000000001</v>
      </c>
      <c r="Z50" s="3"/>
      <c r="AA50" s="3">
        <v>54971259</v>
      </c>
      <c r="AB50" s="3">
        <f>ROUND((AC50+AD50+AF50),6)</f>
        <v>429.54480000000001</v>
      </c>
      <c r="AC50" s="3">
        <f>ROUND((((ES50*1)*0)),6)</f>
        <v>0</v>
      </c>
      <c r="AD50" s="3">
        <f>ROUND((((((ET50*1.2)*0.3))-(((EU50*1.2)*0.3)))+AE50),6)</f>
        <v>33.595199999999998</v>
      </c>
      <c r="AE50" s="3">
        <f>ROUND((((EU50*1.2)*0.3)),6)</f>
        <v>4.68</v>
      </c>
      <c r="AF50" s="3">
        <f>ROUND((((EV50*1.2)*0.3)),6)</f>
        <v>395.94959999999998</v>
      </c>
      <c r="AG50" s="3">
        <f>ROUND((AP50),6)</f>
        <v>0</v>
      </c>
      <c r="AH50" s="3">
        <f>(((EW50*1.2)*0.3))</f>
        <v>30.481199999999998</v>
      </c>
      <c r="AI50" s="3">
        <f>(((EX50*1.2)*0.3))</f>
        <v>0</v>
      </c>
      <c r="AJ50" s="3">
        <f>(AS50)</f>
        <v>0</v>
      </c>
      <c r="AK50" s="3">
        <v>1274.54</v>
      </c>
      <c r="AL50" s="3">
        <v>81.36</v>
      </c>
      <c r="AM50" s="3">
        <v>93.32</v>
      </c>
      <c r="AN50" s="3">
        <v>13</v>
      </c>
      <c r="AO50" s="3">
        <v>1099.8599999999999</v>
      </c>
      <c r="AP50" s="3">
        <v>0</v>
      </c>
      <c r="AQ50" s="3">
        <v>84.67</v>
      </c>
      <c r="AR50" s="3">
        <v>0</v>
      </c>
      <c r="AS50" s="3">
        <v>0</v>
      </c>
      <c r="AT50" s="3">
        <v>97</v>
      </c>
      <c r="AU50" s="3">
        <v>51</v>
      </c>
      <c r="AV50" s="3">
        <v>1.0469999999999999</v>
      </c>
      <c r="AW50" s="3">
        <v>1</v>
      </c>
      <c r="AX50" s="3"/>
      <c r="AY50" s="3"/>
      <c r="AZ50" s="3">
        <v>1</v>
      </c>
      <c r="BA50" s="3">
        <v>1</v>
      </c>
      <c r="BB50" s="3">
        <v>1</v>
      </c>
      <c r="BC50" s="3">
        <v>1</v>
      </c>
      <c r="BD50" s="3" t="s">
        <v>3</v>
      </c>
      <c r="BE50" s="3" t="s">
        <v>3</v>
      </c>
      <c r="BF50" s="3" t="s">
        <v>3</v>
      </c>
      <c r="BG50" s="3" t="s">
        <v>3</v>
      </c>
      <c r="BH50" s="3">
        <v>0</v>
      </c>
      <c r="BI50" s="3">
        <v>2</v>
      </c>
      <c r="BJ50" s="3" t="s">
        <v>78</v>
      </c>
      <c r="BK50" s="3"/>
      <c r="BL50" s="3"/>
      <c r="BM50" s="3">
        <v>67</v>
      </c>
      <c r="BN50" s="3">
        <v>0</v>
      </c>
      <c r="BO50" s="3" t="s">
        <v>76</v>
      </c>
      <c r="BP50" s="3">
        <v>1</v>
      </c>
      <c r="BQ50" s="3">
        <v>40</v>
      </c>
      <c r="BR50" s="3">
        <v>0</v>
      </c>
      <c r="BS50" s="3">
        <v>1</v>
      </c>
      <c r="BT50" s="3">
        <v>1</v>
      </c>
      <c r="BU50" s="3">
        <v>1</v>
      </c>
      <c r="BV50" s="3">
        <v>1</v>
      </c>
      <c r="BW50" s="3">
        <v>1</v>
      </c>
      <c r="BX50" s="3">
        <v>1</v>
      </c>
      <c r="BY50" s="3" t="s">
        <v>3</v>
      </c>
      <c r="BZ50" s="3">
        <v>97</v>
      </c>
      <c r="CA50" s="3">
        <v>51</v>
      </c>
      <c r="CB50" s="3" t="s">
        <v>3</v>
      </c>
      <c r="CC50" s="3"/>
      <c r="CD50" s="3"/>
      <c r="CE50" s="3">
        <v>1566</v>
      </c>
      <c r="CF50" s="3">
        <v>0</v>
      </c>
      <c r="CG50" s="3">
        <v>0</v>
      </c>
      <c r="CH50" s="3"/>
      <c r="CI50" s="3"/>
      <c r="CJ50" s="3"/>
      <c r="CK50" s="3"/>
      <c r="CL50" s="3"/>
      <c r="CM50" s="3">
        <v>0</v>
      </c>
      <c r="CN50" s="9" t="s">
        <v>2495</v>
      </c>
      <c r="CO50" s="3">
        <v>0</v>
      </c>
      <c r="CP50" s="3">
        <f>(P50+Q50+S50)</f>
        <v>310.32</v>
      </c>
      <c r="CQ50" s="3">
        <f>ROUND((ROUND((AC50*AW50*1),2)*BC50),2)</f>
        <v>0</v>
      </c>
      <c r="CR50" s="3">
        <f>(ROUND((ROUND(((((ET50*1.2)*0.3))*AV50*1),2)*BB50),2)+ROUND((ROUND(((AE50-(((EU50*1.2)*0.3)))*AV50*1),2)*BS50),2))</f>
        <v>35.17</v>
      </c>
      <c r="CS50" s="3">
        <f>(ROUND((ROUND(((((EU50*1.2)*0.3))*AV50*1),2)*BS50),2)+ROUND((ROUND(((AE50-(((EU50*1.2)*0.3)))*AV50*1),2)*BS50),2))</f>
        <v>4.9000000000000004</v>
      </c>
      <c r="CT50" s="3">
        <f>ROUND((ROUND((AF50*AV50*1),2)*BA50),2)</f>
        <v>414.56</v>
      </c>
      <c r="CU50" s="3">
        <f>AG50</f>
        <v>0</v>
      </c>
      <c r="CV50" s="3">
        <f>(AH50*AV50)</f>
        <v>31.913816399999995</v>
      </c>
      <c r="CW50" s="3">
        <f>AI50</f>
        <v>0</v>
      </c>
      <c r="CX50" s="3">
        <f>AJ50</f>
        <v>0</v>
      </c>
      <c r="CY50" s="3">
        <f>(ROUND((((S50+ROUND((ROUND(((((EU50*1.2)*0.3))*AV50*1),2)*BS50),2))*AT50)/100),2)+ROUND(((ROUND((ROUND(((AE50-(((EU50*1.2)*0.3)))*AV50*1),2)*BS50),2)*AT50)/100),2))</f>
        <v>282.22000000000003</v>
      </c>
      <c r="CZ50" s="3">
        <f>(ROUND((((S50+ROUND((ROUND(((((EU50*1.2)*0.3))*AV50*1),2)*BS50),2))*AU50)/100),2)+ROUND(((ROUND((ROUND(((AE50-(((EU50*1.2)*0.3)))*AV50*1),2)*BS50),2)*AU50)/100),2))</f>
        <v>148.38</v>
      </c>
      <c r="DA50" s="3"/>
      <c r="DB50" s="3">
        <v>29</v>
      </c>
      <c r="DC50" s="3" t="s">
        <v>3</v>
      </c>
      <c r="DD50" s="3" t="s">
        <v>31</v>
      </c>
      <c r="DE50" s="3" t="s">
        <v>32</v>
      </c>
      <c r="DF50" s="3" t="s">
        <v>32</v>
      </c>
      <c r="DG50" s="3" t="s">
        <v>32</v>
      </c>
      <c r="DH50" s="3" t="s">
        <v>3</v>
      </c>
      <c r="DI50" s="3" t="s">
        <v>32</v>
      </c>
      <c r="DJ50" s="3" t="s">
        <v>32</v>
      </c>
      <c r="DK50" s="3" t="s">
        <v>3</v>
      </c>
      <c r="DL50" s="3" t="s">
        <v>3</v>
      </c>
      <c r="DM50" s="3" t="s">
        <v>3</v>
      </c>
      <c r="DN50" s="3">
        <v>0</v>
      </c>
      <c r="DO50" s="3">
        <v>0</v>
      </c>
      <c r="DP50" s="3">
        <v>1</v>
      </c>
      <c r="DQ50" s="3">
        <v>1</v>
      </c>
      <c r="DR50" s="3"/>
      <c r="DS50" s="3"/>
      <c r="DT50" s="3"/>
      <c r="DU50" s="3">
        <v>1010</v>
      </c>
      <c r="DV50" s="3" t="s">
        <v>40</v>
      </c>
      <c r="DW50" s="3" t="s">
        <v>40</v>
      </c>
      <c r="DX50" s="3">
        <v>100</v>
      </c>
      <c r="DY50" s="3"/>
      <c r="DZ50" s="3" t="s">
        <v>3</v>
      </c>
      <c r="EA50" s="3" t="s">
        <v>3</v>
      </c>
      <c r="EB50" s="3" t="s">
        <v>3</v>
      </c>
      <c r="EC50" s="3" t="s">
        <v>3</v>
      </c>
      <c r="ED50" s="3"/>
      <c r="EE50" s="3">
        <v>57042957</v>
      </c>
      <c r="EF50" s="3">
        <v>40</v>
      </c>
      <c r="EG50" s="3" t="s">
        <v>33</v>
      </c>
      <c r="EH50" s="3">
        <v>0</v>
      </c>
      <c r="EI50" s="3" t="s">
        <v>3</v>
      </c>
      <c r="EJ50" s="3">
        <v>2</v>
      </c>
      <c r="EK50" s="3">
        <v>67</v>
      </c>
      <c r="EL50" s="3" t="s">
        <v>34</v>
      </c>
      <c r="EM50" s="3" t="s">
        <v>35</v>
      </c>
      <c r="EN50" s="3"/>
      <c r="EO50" s="3" t="s">
        <v>36</v>
      </c>
      <c r="EP50" s="3"/>
      <c r="EQ50" s="3">
        <v>0</v>
      </c>
      <c r="ER50" s="3">
        <v>1274.54</v>
      </c>
      <c r="ES50" s="3">
        <v>81.36</v>
      </c>
      <c r="ET50" s="3">
        <v>93.32</v>
      </c>
      <c r="EU50" s="3">
        <v>13</v>
      </c>
      <c r="EV50" s="3">
        <v>1099.8599999999999</v>
      </c>
      <c r="EW50" s="3">
        <v>84.67</v>
      </c>
      <c r="EX50" s="3">
        <v>0</v>
      </c>
      <c r="EY50" s="3">
        <v>0</v>
      </c>
      <c r="EZ50" s="3"/>
      <c r="FA50" s="3"/>
      <c r="FB50" s="3"/>
      <c r="FC50" s="3"/>
      <c r="FD50" s="3"/>
      <c r="FE50" s="3"/>
      <c r="FF50" s="3"/>
      <c r="FG50" s="3"/>
      <c r="FH50" s="3"/>
      <c r="FI50" s="3"/>
      <c r="FJ50" s="3"/>
      <c r="FK50" s="3"/>
      <c r="FL50" s="3"/>
      <c r="FM50" s="3"/>
      <c r="FN50" s="3"/>
      <c r="FO50" s="3"/>
      <c r="FP50" s="3"/>
      <c r="FQ50" s="3">
        <v>0</v>
      </c>
      <c r="FR50" s="3">
        <v>0</v>
      </c>
      <c r="FS50" s="3">
        <v>0</v>
      </c>
      <c r="FT50" s="3"/>
      <c r="FU50" s="3"/>
      <c r="FV50" s="3"/>
      <c r="FW50" s="3"/>
      <c r="FX50" s="3">
        <v>97</v>
      </c>
      <c r="FY50" s="3">
        <v>51</v>
      </c>
      <c r="FZ50" s="3"/>
      <c r="GA50" s="3" t="s">
        <v>3</v>
      </c>
      <c r="GB50" s="3"/>
      <c r="GC50" s="3"/>
      <c r="GD50" s="3">
        <v>1</v>
      </c>
      <c r="GE50" s="3"/>
      <c r="GF50" s="3">
        <v>904025482</v>
      </c>
      <c r="GG50" s="3">
        <v>2</v>
      </c>
      <c r="GH50" s="3">
        <v>1</v>
      </c>
      <c r="GI50" s="3">
        <v>2</v>
      </c>
      <c r="GJ50" s="3">
        <v>0</v>
      </c>
      <c r="GK50" s="3">
        <v>0</v>
      </c>
      <c r="GL50" s="3">
        <f>ROUND(IF(AND(BH50=3,BI50=3,FS50&lt;&gt;0),P50,0),2)</f>
        <v>0</v>
      </c>
      <c r="GM50" s="3">
        <f>ROUND(O50+X50+Y50,2)+GX50</f>
        <v>738.68</v>
      </c>
      <c r="GN50" s="3">
        <f>IF(OR(BI50=0,BI50=1),GM50-GX50,0)</f>
        <v>0</v>
      </c>
      <c r="GO50" s="3">
        <f>IF(BI50=2,GM50-GX50,0)</f>
        <v>738.68</v>
      </c>
      <c r="GP50" s="3">
        <f>IF(BI50=4,GM50-GX50,0)</f>
        <v>0</v>
      </c>
      <c r="GQ50" s="3"/>
      <c r="GR50" s="3">
        <v>0</v>
      </c>
      <c r="GS50" s="3">
        <v>3</v>
      </c>
      <c r="GT50" s="3">
        <v>0</v>
      </c>
      <c r="GU50" s="3" t="s">
        <v>3</v>
      </c>
      <c r="GV50" s="3">
        <f>ROUND((GT50),6)</f>
        <v>0</v>
      </c>
      <c r="GW50" s="3">
        <v>1</v>
      </c>
      <c r="GX50" s="3">
        <f>ROUND(HC50*I50,2)</f>
        <v>0</v>
      </c>
      <c r="GY50" s="3"/>
      <c r="GZ50" s="3"/>
      <c r="HA50" s="3">
        <v>0</v>
      </c>
      <c r="HB50" s="3">
        <v>0</v>
      </c>
      <c r="HC50" s="3">
        <f>GV50*GW50</f>
        <v>0</v>
      </c>
      <c r="HD50" s="3"/>
      <c r="HE50" s="3" t="s">
        <v>3</v>
      </c>
      <c r="HF50" s="3" t="s">
        <v>3</v>
      </c>
      <c r="HG50" s="3"/>
      <c r="HH50" s="3"/>
      <c r="HI50" s="3"/>
      <c r="HJ50" s="3"/>
      <c r="HK50" s="3"/>
      <c r="HL50" s="3"/>
      <c r="HM50" s="3" t="s">
        <v>3</v>
      </c>
      <c r="HN50" s="3" t="s">
        <v>3</v>
      </c>
      <c r="HO50" s="3" t="s">
        <v>3</v>
      </c>
      <c r="HP50" s="3" t="s">
        <v>3</v>
      </c>
      <c r="HQ50" s="3" t="s">
        <v>3</v>
      </c>
      <c r="HR50" s="3"/>
      <c r="HS50" s="3">
        <v>0</v>
      </c>
      <c r="HT50" s="3"/>
      <c r="HU50" s="3"/>
      <c r="HV50" s="3"/>
      <c r="HW50" s="3"/>
      <c r="HX50" s="3"/>
      <c r="HY50" s="3"/>
      <c r="HZ50" s="3"/>
      <c r="IA50" s="3"/>
      <c r="IB50" s="3"/>
      <c r="IC50" s="3"/>
      <c r="ID50" s="3"/>
      <c r="IE50" s="3"/>
      <c r="IF50" s="3"/>
      <c r="IG50" s="3"/>
      <c r="IH50" s="3"/>
      <c r="II50" s="3"/>
      <c r="IJ50" s="3"/>
      <c r="IK50" s="3">
        <v>0</v>
      </c>
      <c r="IL50" s="3"/>
      <c r="IM50" s="3"/>
      <c r="IN50" s="3"/>
      <c r="IO50" s="3"/>
      <c r="IP50" s="3"/>
      <c r="IQ50" s="3"/>
      <c r="IR50" s="3"/>
      <c r="IS50" s="3"/>
      <c r="IT50" s="3"/>
      <c r="IU50" s="3"/>
    </row>
    <row r="51" spans="1:255" ht="409.5" x14ac:dyDescent="0.25">
      <c r="A51" s="4">
        <v>17</v>
      </c>
      <c r="B51" s="4">
        <v>1</v>
      </c>
      <c r="C51" s="4"/>
      <c r="D51" s="4"/>
      <c r="E51" s="4" t="s">
        <v>75</v>
      </c>
      <c r="F51" s="4" t="s">
        <v>76</v>
      </c>
      <c r="G51" s="4" t="s">
        <v>77</v>
      </c>
      <c r="H51" s="4" t="s">
        <v>40</v>
      </c>
      <c r="I51" s="4">
        <f>ROUND((7+4+4+32+11+2+8+1)/100,9)</f>
        <v>0.69</v>
      </c>
      <c r="J51" s="4">
        <v>0</v>
      </c>
      <c r="K51" s="4">
        <f>ROUND((7+4+4+32+11+2+8+1)/100,9)</f>
        <v>0.69</v>
      </c>
      <c r="L51" s="4"/>
      <c r="M51" s="4"/>
      <c r="N51" s="4"/>
      <c r="O51" s="4">
        <f>ROUND(CP51,2)</f>
        <v>16517.43</v>
      </c>
      <c r="P51" s="4">
        <f>ROUND((ROUND((AC51*AW51*I51),2)*BC51),2)</f>
        <v>0</v>
      </c>
      <c r="Q51" s="4">
        <f>(ROUND((ROUND(((((ET51*1.2)*0.3))*AV51*I51),2)*BB51),2)+ROUND((ROUND(((AE51-(((EU51*1.2)*0.3)))*AV51*I51),2)*BS51),2))</f>
        <v>398.51</v>
      </c>
      <c r="R51" s="4">
        <f>(ROUND((ROUND(((((EU51*1.2)*0.3))*AV51*I51),2)*BS51),2)+ROUND((ROUND(((AE51-(((EU51*1.2)*0.3)))*AV51*I51),2)*BS51),2))</f>
        <v>190.46</v>
      </c>
      <c r="S51" s="4">
        <f>ROUND((ROUND((AF51*AV51*I51),2)*BA51),2)</f>
        <v>16118.92</v>
      </c>
      <c r="T51" s="4">
        <f>ROUND(CU51*I51,2)</f>
        <v>0</v>
      </c>
      <c r="U51" s="4">
        <f>CV51*I51</f>
        <v>22.020533315999995</v>
      </c>
      <c r="V51" s="4">
        <f>CW51*I51</f>
        <v>0</v>
      </c>
      <c r="W51" s="4">
        <f>ROUND(CX51*I51,2)</f>
        <v>0</v>
      </c>
      <c r="X51" s="4">
        <f>(ROUND((((S51+ROUND((ROUND(((((EU51*1.2)*0.3))*AV51*I51),2)*BS51),2))*AT51)/100),2)+ROUND(((ROUND((ROUND(((AE51-(((EU51*1.2)*0.3)))*AV51*I51),2)*BS51),2)*AT51)/100),2))</f>
        <v>15820.1</v>
      </c>
      <c r="Y51" s="4">
        <f>(ROUND((((S51+ROUND((ROUND(((((EU51*1.2)*0.3))*AV51*I51),2)*BS51),2))*AU51)/100),2)+ROUND(((ROUND((ROUND(((AE51-(((EU51*1.2)*0.3)))*AV51*I51),2)*BS51),2)*AU51)/100),2))</f>
        <v>8317.7800000000007</v>
      </c>
      <c r="Z51" s="4"/>
      <c r="AA51" s="4">
        <v>55890823</v>
      </c>
      <c r="AB51" s="4">
        <f>ROUND((AC51+AD51+AF51),6)</f>
        <v>429.54480000000001</v>
      </c>
      <c r="AC51" s="4">
        <f>ROUND((((ES51*1)*0)),6)</f>
        <v>0</v>
      </c>
      <c r="AD51" s="4">
        <f>ROUND((((((ET51*1.2)*0.3))-(((EU51*1.2)*0.3)))+AE51),6)</f>
        <v>33.595199999999998</v>
      </c>
      <c r="AE51" s="4">
        <f>ROUND((((EU51*1.2)*0.3)),6)</f>
        <v>4.68</v>
      </c>
      <c r="AF51" s="4">
        <f>ROUND((((EV51*1.2)*0.3)),6)</f>
        <v>395.94959999999998</v>
      </c>
      <c r="AG51" s="4">
        <f>ROUND((AP51),6)</f>
        <v>0</v>
      </c>
      <c r="AH51" s="4">
        <f>(((EW51*1.2)*0.3))</f>
        <v>30.481199999999998</v>
      </c>
      <c r="AI51" s="4">
        <f>(((EX51*1.2)*0.3))</f>
        <v>0</v>
      </c>
      <c r="AJ51" s="4">
        <f>(AS51)</f>
        <v>0</v>
      </c>
      <c r="AK51" s="4">
        <v>1274.54</v>
      </c>
      <c r="AL51" s="4">
        <v>81.36</v>
      </c>
      <c r="AM51" s="4">
        <v>93.32</v>
      </c>
      <c r="AN51" s="4">
        <v>13</v>
      </c>
      <c r="AO51" s="4">
        <v>1099.8599999999999</v>
      </c>
      <c r="AP51" s="4">
        <v>0</v>
      </c>
      <c r="AQ51" s="4">
        <v>84.67</v>
      </c>
      <c r="AR51" s="4">
        <v>0</v>
      </c>
      <c r="AS51" s="4">
        <v>0</v>
      </c>
      <c r="AT51" s="4">
        <v>97</v>
      </c>
      <c r="AU51" s="4">
        <v>51</v>
      </c>
      <c r="AV51" s="4">
        <v>1.0469999999999999</v>
      </c>
      <c r="AW51" s="4">
        <v>1</v>
      </c>
      <c r="AX51" s="4"/>
      <c r="AY51" s="4"/>
      <c r="AZ51" s="4">
        <v>1</v>
      </c>
      <c r="BA51" s="4">
        <v>56.35</v>
      </c>
      <c r="BB51" s="4">
        <v>16.420000000000002</v>
      </c>
      <c r="BC51" s="4">
        <v>10.65</v>
      </c>
      <c r="BD51" s="4" t="s">
        <v>3</v>
      </c>
      <c r="BE51" s="4" t="s">
        <v>3</v>
      </c>
      <c r="BF51" s="4" t="s">
        <v>3</v>
      </c>
      <c r="BG51" s="4" t="s">
        <v>3</v>
      </c>
      <c r="BH51" s="4">
        <v>0</v>
      </c>
      <c r="BI51" s="4">
        <v>2</v>
      </c>
      <c r="BJ51" s="4" t="s">
        <v>78</v>
      </c>
      <c r="BK51" s="4"/>
      <c r="BL51" s="4"/>
      <c r="BM51" s="4">
        <v>67</v>
      </c>
      <c r="BN51" s="4">
        <v>0</v>
      </c>
      <c r="BO51" s="4" t="s">
        <v>76</v>
      </c>
      <c r="BP51" s="4">
        <v>1</v>
      </c>
      <c r="BQ51" s="4">
        <v>40</v>
      </c>
      <c r="BR51" s="4">
        <v>0</v>
      </c>
      <c r="BS51" s="4">
        <v>56.35</v>
      </c>
      <c r="BT51" s="4">
        <v>1</v>
      </c>
      <c r="BU51" s="4">
        <v>1</v>
      </c>
      <c r="BV51" s="4">
        <v>1</v>
      </c>
      <c r="BW51" s="4">
        <v>1</v>
      </c>
      <c r="BX51" s="4">
        <v>1</v>
      </c>
      <c r="BY51" s="4" t="s">
        <v>3</v>
      </c>
      <c r="BZ51" s="4">
        <v>97</v>
      </c>
      <c r="CA51" s="4">
        <v>51</v>
      </c>
      <c r="CB51" s="4" t="s">
        <v>3</v>
      </c>
      <c r="CC51" s="4"/>
      <c r="CD51" s="4"/>
      <c r="CE51" s="4">
        <v>1566</v>
      </c>
      <c r="CF51" s="4">
        <v>0</v>
      </c>
      <c r="CG51" s="4">
        <v>0</v>
      </c>
      <c r="CH51" s="4"/>
      <c r="CI51" s="4"/>
      <c r="CJ51" s="4"/>
      <c r="CK51" s="4"/>
      <c r="CL51" s="4"/>
      <c r="CM51" s="4">
        <v>0</v>
      </c>
      <c r="CN51" s="10" t="s">
        <v>2495</v>
      </c>
      <c r="CO51" s="4">
        <v>0</v>
      </c>
      <c r="CP51" s="4">
        <f>(P51+Q51+S51)</f>
        <v>16517.43</v>
      </c>
      <c r="CQ51" s="4">
        <f>ROUND((ROUND((AC51*AW51*1),2)*BC51),2)</f>
        <v>0</v>
      </c>
      <c r="CR51" s="4">
        <f>(ROUND((ROUND(((((ET51*1.2)*0.3))*AV51*1),2)*BB51),2)+ROUND((ROUND(((AE51-(((EU51*1.2)*0.3)))*AV51*1),2)*BS51),2))</f>
        <v>577.49</v>
      </c>
      <c r="CS51" s="4">
        <f>(ROUND((ROUND(((((EU51*1.2)*0.3))*AV51*1),2)*BS51),2)+ROUND((ROUND(((AE51-(((EU51*1.2)*0.3)))*AV51*1),2)*BS51),2))</f>
        <v>276.12</v>
      </c>
      <c r="CT51" s="4">
        <f>ROUND((ROUND((AF51*AV51*1),2)*BA51),2)</f>
        <v>23360.46</v>
      </c>
      <c r="CU51" s="4">
        <f>AG51</f>
        <v>0</v>
      </c>
      <c r="CV51" s="4">
        <f>(AH51*AV51)</f>
        <v>31.913816399999995</v>
      </c>
      <c r="CW51" s="4">
        <f>AI51</f>
        <v>0</v>
      </c>
      <c r="CX51" s="4">
        <f>AJ51</f>
        <v>0</v>
      </c>
      <c r="CY51" s="4">
        <f>(ROUND((((S51+ROUND((ROUND(((((EU51*1.2)*0.3))*AV51*1),2)*BS51),2))*AT51)/100),2)+ROUND(((ROUND((ROUND(((AE51-(((EU51*1.2)*0.3)))*AV51*1),2)*BS51),2)*AT51)/100),2))</f>
        <v>15903.19</v>
      </c>
      <c r="CZ51" s="4">
        <f>(ROUND((((S51+ROUND((ROUND(((((EU51*1.2)*0.3))*AV51*1),2)*BS51),2))*AU51)/100),2)+ROUND(((ROUND((ROUND(((AE51-(((EU51*1.2)*0.3)))*AV51*1),2)*BS51),2)*AU51)/100),2))</f>
        <v>8361.4699999999993</v>
      </c>
      <c r="DA51" s="4"/>
      <c r="DB51" s="4">
        <v>31</v>
      </c>
      <c r="DC51" s="4" t="s">
        <v>3</v>
      </c>
      <c r="DD51" s="4" t="s">
        <v>31</v>
      </c>
      <c r="DE51" s="4" t="s">
        <v>32</v>
      </c>
      <c r="DF51" s="4" t="s">
        <v>32</v>
      </c>
      <c r="DG51" s="4" t="s">
        <v>32</v>
      </c>
      <c r="DH51" s="4" t="s">
        <v>3</v>
      </c>
      <c r="DI51" s="4" t="s">
        <v>32</v>
      </c>
      <c r="DJ51" s="4" t="s">
        <v>32</v>
      </c>
      <c r="DK51" s="4" t="s">
        <v>3</v>
      </c>
      <c r="DL51" s="4" t="s">
        <v>3</v>
      </c>
      <c r="DM51" s="4" t="s">
        <v>3</v>
      </c>
      <c r="DN51" s="4">
        <v>0</v>
      </c>
      <c r="DO51" s="4">
        <v>0</v>
      </c>
      <c r="DP51" s="4">
        <v>1</v>
      </c>
      <c r="DQ51" s="4">
        <v>1</v>
      </c>
      <c r="DR51" s="4"/>
      <c r="DS51" s="4"/>
      <c r="DT51" s="4"/>
      <c r="DU51" s="4">
        <v>1010</v>
      </c>
      <c r="DV51" s="4" t="s">
        <v>40</v>
      </c>
      <c r="DW51" s="4" t="s">
        <v>40</v>
      </c>
      <c r="DX51" s="4">
        <v>100</v>
      </c>
      <c r="DY51" s="4"/>
      <c r="DZ51" s="4" t="s">
        <v>3</v>
      </c>
      <c r="EA51" s="4" t="s">
        <v>3</v>
      </c>
      <c r="EB51" s="4" t="s">
        <v>3</v>
      </c>
      <c r="EC51" s="4" t="s">
        <v>3</v>
      </c>
      <c r="ED51" s="4"/>
      <c r="EE51" s="4">
        <v>57042957</v>
      </c>
      <c r="EF51" s="4">
        <v>40</v>
      </c>
      <c r="EG51" s="4" t="s">
        <v>33</v>
      </c>
      <c r="EH51" s="4">
        <v>0</v>
      </c>
      <c r="EI51" s="4" t="s">
        <v>3</v>
      </c>
      <c r="EJ51" s="4">
        <v>2</v>
      </c>
      <c r="EK51" s="4">
        <v>67</v>
      </c>
      <c r="EL51" s="4" t="s">
        <v>34</v>
      </c>
      <c r="EM51" s="4" t="s">
        <v>35</v>
      </c>
      <c r="EN51" s="4"/>
      <c r="EO51" s="4" t="s">
        <v>36</v>
      </c>
      <c r="EP51" s="4"/>
      <c r="EQ51" s="4">
        <v>0</v>
      </c>
      <c r="ER51" s="4">
        <v>1274.54</v>
      </c>
      <c r="ES51" s="4">
        <v>81.36</v>
      </c>
      <c r="ET51" s="4">
        <v>93.32</v>
      </c>
      <c r="EU51" s="4">
        <v>13</v>
      </c>
      <c r="EV51" s="4">
        <v>1099.8599999999999</v>
      </c>
      <c r="EW51" s="4">
        <v>84.67</v>
      </c>
      <c r="EX51" s="4">
        <v>0</v>
      </c>
      <c r="EY51" s="4">
        <v>0</v>
      </c>
      <c r="EZ51" s="4"/>
      <c r="FA51" s="4"/>
      <c r="FB51" s="4"/>
      <c r="FC51" s="4"/>
      <c r="FD51" s="4"/>
      <c r="FE51" s="4"/>
      <c r="FF51" s="4"/>
      <c r="FG51" s="4"/>
      <c r="FH51" s="4"/>
      <c r="FI51" s="4"/>
      <c r="FJ51" s="4"/>
      <c r="FK51" s="4"/>
      <c r="FL51" s="4"/>
      <c r="FM51" s="4"/>
      <c r="FN51" s="4"/>
      <c r="FO51" s="4"/>
      <c r="FP51" s="4"/>
      <c r="FQ51" s="4">
        <v>0</v>
      </c>
      <c r="FR51" s="4">
        <v>0</v>
      </c>
      <c r="FS51" s="4">
        <v>0</v>
      </c>
      <c r="FT51" s="4"/>
      <c r="FU51" s="4"/>
      <c r="FV51" s="4"/>
      <c r="FW51" s="4"/>
      <c r="FX51" s="4">
        <v>97</v>
      </c>
      <c r="FY51" s="4">
        <v>51</v>
      </c>
      <c r="FZ51" s="4"/>
      <c r="GA51" s="4" t="s">
        <v>3</v>
      </c>
      <c r="GB51" s="4"/>
      <c r="GC51" s="4"/>
      <c r="GD51" s="4">
        <v>1</v>
      </c>
      <c r="GE51" s="4"/>
      <c r="GF51" s="4">
        <v>904025482</v>
      </c>
      <c r="GG51" s="4">
        <v>2</v>
      </c>
      <c r="GH51" s="4">
        <v>1</v>
      </c>
      <c r="GI51" s="4">
        <v>2</v>
      </c>
      <c r="GJ51" s="4">
        <v>0</v>
      </c>
      <c r="GK51" s="4">
        <v>0</v>
      </c>
      <c r="GL51" s="4">
        <f>ROUND(IF(AND(BH51=3,BI51=3,FS51&lt;&gt;0),P51,0),2)</f>
        <v>0</v>
      </c>
      <c r="GM51" s="4">
        <f>ROUND(O51+X51+Y51,2)+GX51</f>
        <v>40655.31</v>
      </c>
      <c r="GN51" s="4">
        <f>IF(OR(BI51=0,BI51=1),GM51-GX51,0)</f>
        <v>0</v>
      </c>
      <c r="GO51" s="4">
        <f>IF(BI51=2,GM51-GX51,0)</f>
        <v>40655.31</v>
      </c>
      <c r="GP51" s="4">
        <f>IF(BI51=4,GM51-GX51,0)</f>
        <v>0</v>
      </c>
      <c r="GQ51" s="4"/>
      <c r="GR51" s="4">
        <v>0</v>
      </c>
      <c r="GS51" s="4">
        <v>0</v>
      </c>
      <c r="GT51" s="4">
        <v>0</v>
      </c>
      <c r="GU51" s="4" t="s">
        <v>3</v>
      </c>
      <c r="GV51" s="4">
        <f>ROUND((GT51),6)</f>
        <v>0</v>
      </c>
      <c r="GW51" s="4">
        <v>1</v>
      </c>
      <c r="GX51" s="4">
        <f>ROUND(HC51*I51,2)</f>
        <v>0</v>
      </c>
      <c r="GY51" s="4"/>
      <c r="GZ51" s="4"/>
      <c r="HA51" s="4">
        <v>0</v>
      </c>
      <c r="HB51" s="4">
        <v>0</v>
      </c>
      <c r="HC51" s="4">
        <f>GV51*GW51</f>
        <v>0</v>
      </c>
      <c r="HD51" s="4"/>
      <c r="HE51" s="4" t="s">
        <v>3</v>
      </c>
      <c r="HF51" s="4" t="s">
        <v>3</v>
      </c>
      <c r="HG51" s="4"/>
      <c r="HH51" s="4"/>
      <c r="HI51" s="4"/>
      <c r="HJ51" s="4"/>
      <c r="HK51" s="4"/>
      <c r="HL51" s="4"/>
      <c r="HM51" s="4" t="s">
        <v>3</v>
      </c>
      <c r="HN51" s="4" t="s">
        <v>3</v>
      </c>
      <c r="HO51" s="4" t="s">
        <v>3</v>
      </c>
      <c r="HP51" s="4" t="s">
        <v>3</v>
      </c>
      <c r="HQ51" s="4" t="s">
        <v>3</v>
      </c>
      <c r="HR51" s="4"/>
      <c r="HS51" s="4">
        <v>0</v>
      </c>
      <c r="HT51" s="4"/>
      <c r="HU51" s="4"/>
      <c r="HV51" s="4"/>
      <c r="HW51" s="4"/>
      <c r="HX51" s="4"/>
      <c r="HY51" s="4"/>
      <c r="HZ51" s="4"/>
      <c r="IA51" s="4"/>
      <c r="IB51" s="4"/>
      <c r="IC51" s="4"/>
      <c r="ID51" s="4"/>
      <c r="IE51" s="4"/>
      <c r="IF51" s="4"/>
      <c r="IG51" s="4"/>
      <c r="IH51" s="4"/>
      <c r="II51" s="4"/>
      <c r="IJ51" s="4"/>
      <c r="IK51" s="4">
        <v>0</v>
      </c>
      <c r="IL51" s="4"/>
      <c r="IM51" s="4"/>
      <c r="IN51" s="4"/>
      <c r="IO51" s="4"/>
      <c r="IP51" s="4"/>
      <c r="IQ51" s="4"/>
      <c r="IR51" s="4"/>
      <c r="IS51" s="4"/>
      <c r="IT51" s="4"/>
      <c r="IU51" s="4"/>
    </row>
    <row r="52" spans="1:255" x14ac:dyDescent="0.25">
      <c r="A52" s="2">
        <v>19</v>
      </c>
      <c r="B52" s="2">
        <v>1</v>
      </c>
      <c r="C52" s="2"/>
      <c r="D52" s="2"/>
      <c r="E52" s="2"/>
      <c r="F52" s="2" t="s">
        <v>3</v>
      </c>
      <c r="G52" s="2" t="s">
        <v>79</v>
      </c>
      <c r="H52" s="2" t="s">
        <v>3</v>
      </c>
      <c r="I52" s="2"/>
      <c r="J52" s="2"/>
      <c r="K52" s="2"/>
      <c r="L52" s="2"/>
      <c r="M52" s="2"/>
      <c r="N52" s="2"/>
      <c r="O52" s="2"/>
      <c r="P52" s="2"/>
      <c r="Q52" s="2"/>
      <c r="R52" s="2"/>
      <c r="S52" s="2"/>
      <c r="T52" s="2"/>
      <c r="U52" s="2"/>
      <c r="V52" s="2"/>
      <c r="W52" s="2"/>
      <c r="X52" s="2"/>
      <c r="Y52" s="2"/>
      <c r="Z52" s="2"/>
      <c r="AA52" s="2">
        <v>1</v>
      </c>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v>0</v>
      </c>
      <c r="IL52" s="2"/>
      <c r="IM52" s="2"/>
      <c r="IN52" s="2"/>
      <c r="IO52" s="2"/>
      <c r="IP52" s="2"/>
      <c r="IQ52" s="2"/>
      <c r="IR52" s="2"/>
      <c r="IS52" s="2"/>
      <c r="IT52" s="2"/>
      <c r="IU52" s="2"/>
    </row>
    <row r="53" spans="1:255" ht="409.5" x14ac:dyDescent="0.25">
      <c r="A53" s="3">
        <v>17</v>
      </c>
      <c r="B53" s="3">
        <v>1</v>
      </c>
      <c r="C53" s="3"/>
      <c r="D53" s="3"/>
      <c r="E53" s="3" t="s">
        <v>80</v>
      </c>
      <c r="F53" s="3" t="s">
        <v>81</v>
      </c>
      <c r="G53" s="3" t="s">
        <v>82</v>
      </c>
      <c r="H53" s="3" t="s">
        <v>29</v>
      </c>
      <c r="I53" s="3">
        <f>ROUND(8+77+56,9)</f>
        <v>141</v>
      </c>
      <c r="J53" s="3">
        <v>0</v>
      </c>
      <c r="K53" s="3">
        <f>ROUND(8+77+56,9)</f>
        <v>141</v>
      </c>
      <c r="L53" s="3"/>
      <c r="M53" s="3"/>
      <c r="N53" s="3"/>
      <c r="O53" s="3">
        <f t="shared" ref="O53:O60" si="96">ROUND(CP53,2)</f>
        <v>723.31</v>
      </c>
      <c r="P53" s="3">
        <f t="shared" ref="P53:P60" si="97">ROUND((ROUND((AC53*AW53*I53),2)*BC53),2)</f>
        <v>0</v>
      </c>
      <c r="Q53" s="3">
        <f t="shared" ref="Q53:Q60" si="98">(ROUND((ROUND(((((ET53*1.2)*0.3))*AV53*I53),2)*BB53),2)+ROUND((ROUND(((AE53-(((EU53*1.2)*0.3)))*AV53*I53),2)*BS53),2))</f>
        <v>41.45</v>
      </c>
      <c r="R53" s="3">
        <f t="shared" ref="R53:R60" si="99">(ROUND((ROUND(((((EU53*1.2)*0.3))*AV53*I53),2)*BS53),2)+ROUND((ROUND(((AE53-(((EU53*1.2)*0.3)))*AV53*I53),2)*BS53),2))</f>
        <v>0</v>
      </c>
      <c r="S53" s="3">
        <f t="shared" ref="S53:S60" si="100">ROUND((ROUND((AF53*AV53*I53),2)*BA53),2)</f>
        <v>681.86</v>
      </c>
      <c r="T53" s="3">
        <f t="shared" ref="T53:T60" si="101">ROUND(CU53*I53,2)</f>
        <v>0</v>
      </c>
      <c r="U53" s="3">
        <f t="shared" ref="U53:U60" si="102">CV53*I53</f>
        <v>54.740091599999992</v>
      </c>
      <c r="V53" s="3">
        <f t="shared" ref="V53:V60" si="103">CW53*I53</f>
        <v>0</v>
      </c>
      <c r="W53" s="3">
        <f t="shared" ref="W53:W60" si="104">ROUND(CX53*I53,2)</f>
        <v>0</v>
      </c>
      <c r="X53" s="3">
        <f t="shared" ref="X53:X60" si="105">(ROUND((((S53+ROUND((ROUND(((((EU53*1.2)*0.3))*AV53*I53),2)*BS53),2))*AT53)/100),2)+ROUND(((ROUND((ROUND(((AE53-(((EU53*1.2)*0.3)))*AV53*I53),2)*BS53),2)*AT53)/100),2))</f>
        <v>661.4</v>
      </c>
      <c r="Y53" s="3">
        <f t="shared" ref="Y53:Y60" si="106">(ROUND((((S53+ROUND((ROUND(((((EU53*1.2)*0.3))*AV53*I53),2)*BS53),2))*AU53)/100),2)+ROUND(((ROUND((ROUND(((AE53-(((EU53*1.2)*0.3)))*AV53*I53),2)*BS53),2)*AU53)/100),2))</f>
        <v>347.75</v>
      </c>
      <c r="Z53" s="3"/>
      <c r="AA53" s="3">
        <v>54971259</v>
      </c>
      <c r="AB53" s="3">
        <f t="shared" ref="AB53:AB60" si="107">ROUND((AC53+AD53+AF53),6)</f>
        <v>4.8996000000000004</v>
      </c>
      <c r="AC53" s="3">
        <f t="shared" ref="AC53:AC60" si="108">ROUND((((ES53*1)*0)),6)</f>
        <v>0</v>
      </c>
      <c r="AD53" s="3">
        <f t="shared" ref="AD53:AD60" si="109">ROUND((((((ET53*1.2)*0.3))-(((EU53*1.2)*0.3)))+AE53),6)</f>
        <v>0.28079999999999999</v>
      </c>
      <c r="AE53" s="3">
        <f t="shared" ref="AE53:AF60" si="110">ROUND((((EU53*1.2)*0.3)),6)</f>
        <v>0</v>
      </c>
      <c r="AF53" s="3">
        <f t="shared" si="110"/>
        <v>4.6188000000000002</v>
      </c>
      <c r="AG53" s="3">
        <f t="shared" ref="AG53:AG60" si="111">ROUND((AP53),6)</f>
        <v>0</v>
      </c>
      <c r="AH53" s="3">
        <f t="shared" ref="AH53:AI60" si="112">(((EW53*1.2)*0.3))</f>
        <v>0.37079999999999996</v>
      </c>
      <c r="AI53" s="3">
        <f t="shared" si="112"/>
        <v>0</v>
      </c>
      <c r="AJ53" s="3">
        <f t="shared" ref="AJ53:AJ60" si="113">(AS53)</f>
        <v>0</v>
      </c>
      <c r="AK53" s="3">
        <v>213.09</v>
      </c>
      <c r="AL53" s="3">
        <v>199.48</v>
      </c>
      <c r="AM53" s="3">
        <v>0.78</v>
      </c>
      <c r="AN53" s="3">
        <v>0</v>
      </c>
      <c r="AO53" s="3">
        <v>12.83</v>
      </c>
      <c r="AP53" s="3">
        <v>0</v>
      </c>
      <c r="AQ53" s="3">
        <v>1.03</v>
      </c>
      <c r="AR53" s="3">
        <v>0</v>
      </c>
      <c r="AS53" s="3">
        <v>0</v>
      </c>
      <c r="AT53" s="3">
        <v>97</v>
      </c>
      <c r="AU53" s="3">
        <v>51</v>
      </c>
      <c r="AV53" s="3">
        <v>1.0469999999999999</v>
      </c>
      <c r="AW53" s="3">
        <v>1</v>
      </c>
      <c r="AX53" s="3"/>
      <c r="AY53" s="3"/>
      <c r="AZ53" s="3">
        <v>1</v>
      </c>
      <c r="BA53" s="3">
        <v>1</v>
      </c>
      <c r="BB53" s="3">
        <v>1</v>
      </c>
      <c r="BC53" s="3">
        <v>1</v>
      </c>
      <c r="BD53" s="3" t="s">
        <v>3</v>
      </c>
      <c r="BE53" s="3" t="s">
        <v>3</v>
      </c>
      <c r="BF53" s="3" t="s">
        <v>3</v>
      </c>
      <c r="BG53" s="3" t="s">
        <v>3</v>
      </c>
      <c r="BH53" s="3">
        <v>0</v>
      </c>
      <c r="BI53" s="3">
        <v>2</v>
      </c>
      <c r="BJ53" s="3" t="s">
        <v>83</v>
      </c>
      <c r="BK53" s="3"/>
      <c r="BL53" s="3"/>
      <c r="BM53" s="3">
        <v>67</v>
      </c>
      <c r="BN53" s="3">
        <v>0</v>
      </c>
      <c r="BO53" s="3" t="s">
        <v>81</v>
      </c>
      <c r="BP53" s="3">
        <v>1</v>
      </c>
      <c r="BQ53" s="3">
        <v>40</v>
      </c>
      <c r="BR53" s="3">
        <v>0</v>
      </c>
      <c r="BS53" s="3">
        <v>1</v>
      </c>
      <c r="BT53" s="3">
        <v>1</v>
      </c>
      <c r="BU53" s="3">
        <v>1</v>
      </c>
      <c r="BV53" s="3">
        <v>1</v>
      </c>
      <c r="BW53" s="3">
        <v>1</v>
      </c>
      <c r="BX53" s="3">
        <v>1</v>
      </c>
      <c r="BY53" s="3" t="s">
        <v>3</v>
      </c>
      <c r="BZ53" s="3">
        <v>97</v>
      </c>
      <c r="CA53" s="3">
        <v>51</v>
      </c>
      <c r="CB53" s="3" t="s">
        <v>3</v>
      </c>
      <c r="CC53" s="3"/>
      <c r="CD53" s="3"/>
      <c r="CE53" s="3">
        <v>1566</v>
      </c>
      <c r="CF53" s="3">
        <v>0</v>
      </c>
      <c r="CG53" s="3">
        <v>0</v>
      </c>
      <c r="CH53" s="3"/>
      <c r="CI53" s="3"/>
      <c r="CJ53" s="3"/>
      <c r="CK53" s="3"/>
      <c r="CL53" s="3"/>
      <c r="CM53" s="3">
        <v>0</v>
      </c>
      <c r="CN53" s="9" t="s">
        <v>2490</v>
      </c>
      <c r="CO53" s="3">
        <v>0</v>
      </c>
      <c r="CP53" s="3">
        <f t="shared" ref="CP53:CP60" si="114">(P53+Q53+S53)</f>
        <v>723.31000000000006</v>
      </c>
      <c r="CQ53" s="3">
        <f t="shared" ref="CQ53:CQ60" si="115">ROUND((ROUND((AC53*AW53*1),2)*BC53),2)</f>
        <v>0</v>
      </c>
      <c r="CR53" s="3">
        <f t="shared" ref="CR53:CR60" si="116">(ROUND((ROUND(((((ET53*1.2)*0.3))*AV53*1),2)*BB53),2)+ROUND((ROUND(((AE53-(((EU53*1.2)*0.3)))*AV53*1),2)*BS53),2))</f>
        <v>0.28999999999999998</v>
      </c>
      <c r="CS53" s="3">
        <f t="shared" ref="CS53:CS60" si="117">(ROUND((ROUND(((((EU53*1.2)*0.3))*AV53*1),2)*BS53),2)+ROUND((ROUND(((AE53-(((EU53*1.2)*0.3)))*AV53*1),2)*BS53),2))</f>
        <v>0</v>
      </c>
      <c r="CT53" s="3">
        <f t="shared" ref="CT53:CT60" si="118">ROUND((ROUND((AF53*AV53*1),2)*BA53),2)</f>
        <v>4.84</v>
      </c>
      <c r="CU53" s="3">
        <f t="shared" ref="CU53:CU60" si="119">AG53</f>
        <v>0</v>
      </c>
      <c r="CV53" s="3">
        <f t="shared" ref="CV53:CV60" si="120">(AH53*AV53)</f>
        <v>0.38822759999999995</v>
      </c>
      <c r="CW53" s="3">
        <f t="shared" ref="CW53:CX60" si="121">AI53</f>
        <v>0</v>
      </c>
      <c r="CX53" s="3">
        <f t="shared" si="121"/>
        <v>0</v>
      </c>
      <c r="CY53" s="3">
        <f t="shared" ref="CY53:CY60" si="122">(ROUND((((S53+ROUND((ROUND(((((EU53*1.2)*0.3))*AV53*1),2)*BS53),2))*AT53)/100),2)+ROUND(((ROUND((ROUND(((AE53-(((EU53*1.2)*0.3)))*AV53*1),2)*BS53),2)*AT53)/100),2))</f>
        <v>661.4</v>
      </c>
      <c r="CZ53" s="3">
        <f t="shared" ref="CZ53:CZ60" si="123">(ROUND((((S53+ROUND((ROUND(((((EU53*1.2)*0.3))*AV53*1),2)*BS53),2))*AU53)/100),2)+ROUND(((ROUND((ROUND(((AE53-(((EU53*1.2)*0.3)))*AV53*1),2)*BS53),2)*AU53)/100),2))</f>
        <v>347.75</v>
      </c>
      <c r="DA53" s="3"/>
      <c r="DB53" s="3">
        <v>33</v>
      </c>
      <c r="DC53" s="3" t="s">
        <v>3</v>
      </c>
      <c r="DD53" s="3" t="s">
        <v>31</v>
      </c>
      <c r="DE53" s="3" t="s">
        <v>32</v>
      </c>
      <c r="DF53" s="3" t="s">
        <v>32</v>
      </c>
      <c r="DG53" s="3" t="s">
        <v>32</v>
      </c>
      <c r="DH53" s="3" t="s">
        <v>3</v>
      </c>
      <c r="DI53" s="3" t="s">
        <v>32</v>
      </c>
      <c r="DJ53" s="3" t="s">
        <v>32</v>
      </c>
      <c r="DK53" s="3" t="s">
        <v>3</v>
      </c>
      <c r="DL53" s="3" t="s">
        <v>3</v>
      </c>
      <c r="DM53" s="3" t="s">
        <v>3</v>
      </c>
      <c r="DN53" s="3">
        <v>0</v>
      </c>
      <c r="DO53" s="3">
        <v>0</v>
      </c>
      <c r="DP53" s="3">
        <v>1</v>
      </c>
      <c r="DQ53" s="3">
        <v>1</v>
      </c>
      <c r="DR53" s="3"/>
      <c r="DS53" s="3"/>
      <c r="DT53" s="3"/>
      <c r="DU53" s="3">
        <v>1013</v>
      </c>
      <c r="DV53" s="3" t="s">
        <v>29</v>
      </c>
      <c r="DW53" s="3" t="s">
        <v>29</v>
      </c>
      <c r="DX53" s="3">
        <v>1</v>
      </c>
      <c r="DY53" s="3"/>
      <c r="DZ53" s="3" t="s">
        <v>3</v>
      </c>
      <c r="EA53" s="3" t="s">
        <v>3</v>
      </c>
      <c r="EB53" s="3" t="s">
        <v>3</v>
      </c>
      <c r="EC53" s="3" t="s">
        <v>3</v>
      </c>
      <c r="ED53" s="3"/>
      <c r="EE53" s="3">
        <v>57042957</v>
      </c>
      <c r="EF53" s="3">
        <v>40</v>
      </c>
      <c r="EG53" s="3" t="s">
        <v>33</v>
      </c>
      <c r="EH53" s="3">
        <v>0</v>
      </c>
      <c r="EI53" s="3" t="s">
        <v>3</v>
      </c>
      <c r="EJ53" s="3">
        <v>2</v>
      </c>
      <c r="EK53" s="3">
        <v>67</v>
      </c>
      <c r="EL53" s="3" t="s">
        <v>34</v>
      </c>
      <c r="EM53" s="3" t="s">
        <v>35</v>
      </c>
      <c r="EN53" s="3"/>
      <c r="EO53" s="3" t="s">
        <v>36</v>
      </c>
      <c r="EP53" s="3"/>
      <c r="EQ53" s="3">
        <v>0</v>
      </c>
      <c r="ER53" s="3">
        <v>213.09</v>
      </c>
      <c r="ES53" s="3">
        <v>199.48</v>
      </c>
      <c r="ET53" s="3">
        <v>0.78</v>
      </c>
      <c r="EU53" s="3">
        <v>0</v>
      </c>
      <c r="EV53" s="3">
        <v>12.83</v>
      </c>
      <c r="EW53" s="3">
        <v>1.03</v>
      </c>
      <c r="EX53" s="3">
        <v>0</v>
      </c>
      <c r="EY53" s="3">
        <v>0</v>
      </c>
      <c r="EZ53" s="3"/>
      <c r="FA53" s="3"/>
      <c r="FB53" s="3"/>
      <c r="FC53" s="3"/>
      <c r="FD53" s="3"/>
      <c r="FE53" s="3"/>
      <c r="FF53" s="3"/>
      <c r="FG53" s="3"/>
      <c r="FH53" s="3"/>
      <c r="FI53" s="3"/>
      <c r="FJ53" s="3"/>
      <c r="FK53" s="3"/>
      <c r="FL53" s="3"/>
      <c r="FM53" s="3"/>
      <c r="FN53" s="3"/>
      <c r="FO53" s="3"/>
      <c r="FP53" s="3"/>
      <c r="FQ53" s="3">
        <v>0</v>
      </c>
      <c r="FR53" s="3">
        <v>0</v>
      </c>
      <c r="FS53" s="3">
        <v>0</v>
      </c>
      <c r="FT53" s="3"/>
      <c r="FU53" s="3"/>
      <c r="FV53" s="3"/>
      <c r="FW53" s="3"/>
      <c r="FX53" s="3">
        <v>97</v>
      </c>
      <c r="FY53" s="3">
        <v>51</v>
      </c>
      <c r="FZ53" s="3"/>
      <c r="GA53" s="3" t="s">
        <v>3</v>
      </c>
      <c r="GB53" s="3"/>
      <c r="GC53" s="3"/>
      <c r="GD53" s="3">
        <v>1</v>
      </c>
      <c r="GE53" s="3"/>
      <c r="GF53" s="3">
        <v>-1281564349</v>
      </c>
      <c r="GG53" s="3">
        <v>2</v>
      </c>
      <c r="GH53" s="3">
        <v>1</v>
      </c>
      <c r="GI53" s="3">
        <v>2</v>
      </c>
      <c r="GJ53" s="3">
        <v>0</v>
      </c>
      <c r="GK53" s="3">
        <v>0</v>
      </c>
      <c r="GL53" s="3">
        <f t="shared" ref="GL53:GL60" si="124">ROUND(IF(AND(BH53=3,BI53=3,FS53&lt;&gt;0),P53,0),2)</f>
        <v>0</v>
      </c>
      <c r="GM53" s="3">
        <f t="shared" ref="GM53:GM60" si="125">ROUND(O53+X53+Y53,2)+GX53</f>
        <v>1732.46</v>
      </c>
      <c r="GN53" s="3">
        <f t="shared" ref="GN53:GN60" si="126">IF(OR(BI53=0,BI53=1),GM53-GX53,0)</f>
        <v>0</v>
      </c>
      <c r="GO53" s="3">
        <f t="shared" ref="GO53:GO60" si="127">IF(BI53=2,GM53-GX53,0)</f>
        <v>1732.46</v>
      </c>
      <c r="GP53" s="3">
        <f t="shared" ref="GP53:GP60" si="128">IF(BI53=4,GM53-GX53,0)</f>
        <v>0</v>
      </c>
      <c r="GQ53" s="3"/>
      <c r="GR53" s="3">
        <v>0</v>
      </c>
      <c r="GS53" s="3">
        <v>3</v>
      </c>
      <c r="GT53" s="3">
        <v>0</v>
      </c>
      <c r="GU53" s="3" t="s">
        <v>3</v>
      </c>
      <c r="GV53" s="3">
        <f t="shared" ref="GV53:GV60" si="129">ROUND((GT53),6)</f>
        <v>0</v>
      </c>
      <c r="GW53" s="3">
        <v>1</v>
      </c>
      <c r="GX53" s="3">
        <f t="shared" ref="GX53:GX60" si="130">ROUND(HC53*I53,2)</f>
        <v>0</v>
      </c>
      <c r="GY53" s="3"/>
      <c r="GZ53" s="3"/>
      <c r="HA53" s="3">
        <v>0</v>
      </c>
      <c r="HB53" s="3">
        <v>0</v>
      </c>
      <c r="HC53" s="3">
        <f t="shared" ref="HC53:HC60" si="131">GV53*GW53</f>
        <v>0</v>
      </c>
      <c r="HD53" s="3"/>
      <c r="HE53" s="3" t="s">
        <v>3</v>
      </c>
      <c r="HF53" s="3" t="s">
        <v>3</v>
      </c>
      <c r="HG53" s="3"/>
      <c r="HH53" s="3"/>
      <c r="HI53" s="3"/>
      <c r="HJ53" s="3"/>
      <c r="HK53" s="3"/>
      <c r="HL53" s="3"/>
      <c r="HM53" s="3" t="s">
        <v>3</v>
      </c>
      <c r="HN53" s="3" t="s">
        <v>3</v>
      </c>
      <c r="HO53" s="3" t="s">
        <v>3</v>
      </c>
      <c r="HP53" s="3" t="s">
        <v>3</v>
      </c>
      <c r="HQ53" s="3" t="s">
        <v>3</v>
      </c>
      <c r="HR53" s="3"/>
      <c r="HS53" s="3">
        <v>0</v>
      </c>
      <c r="HT53" s="3"/>
      <c r="HU53" s="3"/>
      <c r="HV53" s="3"/>
      <c r="HW53" s="3"/>
      <c r="HX53" s="3"/>
      <c r="HY53" s="3"/>
      <c r="HZ53" s="3"/>
      <c r="IA53" s="3"/>
      <c r="IB53" s="3"/>
      <c r="IC53" s="3"/>
      <c r="ID53" s="3"/>
      <c r="IE53" s="3"/>
      <c r="IF53" s="3"/>
      <c r="IG53" s="3"/>
      <c r="IH53" s="3"/>
      <c r="II53" s="3"/>
      <c r="IJ53" s="3"/>
      <c r="IK53" s="3">
        <v>0</v>
      </c>
      <c r="IL53" s="3"/>
      <c r="IM53" s="3"/>
      <c r="IN53" s="3"/>
      <c r="IO53" s="3"/>
      <c r="IP53" s="3"/>
      <c r="IQ53" s="3"/>
      <c r="IR53" s="3"/>
      <c r="IS53" s="3"/>
      <c r="IT53" s="3"/>
      <c r="IU53" s="3"/>
    </row>
    <row r="54" spans="1:255" ht="409.5" x14ac:dyDescent="0.25">
      <c r="A54" s="4">
        <v>17</v>
      </c>
      <c r="B54" s="4">
        <v>1</v>
      </c>
      <c r="C54" s="4"/>
      <c r="D54" s="4"/>
      <c r="E54" s="4" t="s">
        <v>80</v>
      </c>
      <c r="F54" s="4" t="s">
        <v>81</v>
      </c>
      <c r="G54" s="4" t="s">
        <v>82</v>
      </c>
      <c r="H54" s="4" t="s">
        <v>29</v>
      </c>
      <c r="I54" s="4">
        <f>ROUND(8+77+56,9)</f>
        <v>141</v>
      </c>
      <c r="J54" s="4">
        <v>0</v>
      </c>
      <c r="K54" s="4">
        <f>ROUND(8+77+56,9)</f>
        <v>141</v>
      </c>
      <c r="L54" s="4"/>
      <c r="M54" s="4"/>
      <c r="N54" s="4"/>
      <c r="O54" s="4">
        <f t="shared" si="96"/>
        <v>38982.39</v>
      </c>
      <c r="P54" s="4">
        <f t="shared" si="97"/>
        <v>0</v>
      </c>
      <c r="Q54" s="4">
        <f t="shared" si="98"/>
        <v>559.58000000000004</v>
      </c>
      <c r="R54" s="4">
        <f t="shared" si="99"/>
        <v>0</v>
      </c>
      <c r="S54" s="4">
        <f t="shared" si="100"/>
        <v>38422.81</v>
      </c>
      <c r="T54" s="4">
        <f t="shared" si="101"/>
        <v>0</v>
      </c>
      <c r="U54" s="4">
        <f t="shared" si="102"/>
        <v>54.740091599999992</v>
      </c>
      <c r="V54" s="4">
        <f t="shared" si="103"/>
        <v>0</v>
      </c>
      <c r="W54" s="4">
        <f t="shared" si="104"/>
        <v>0</v>
      </c>
      <c r="X54" s="4">
        <f t="shared" si="105"/>
        <v>37270.129999999997</v>
      </c>
      <c r="Y54" s="4">
        <f t="shared" si="106"/>
        <v>19595.63</v>
      </c>
      <c r="Z54" s="4"/>
      <c r="AA54" s="4">
        <v>55890823</v>
      </c>
      <c r="AB54" s="4">
        <f t="shared" si="107"/>
        <v>4.8996000000000004</v>
      </c>
      <c r="AC54" s="4">
        <f t="shared" si="108"/>
        <v>0</v>
      </c>
      <c r="AD54" s="4">
        <f t="shared" si="109"/>
        <v>0.28079999999999999</v>
      </c>
      <c r="AE54" s="4">
        <f t="shared" si="110"/>
        <v>0</v>
      </c>
      <c r="AF54" s="4">
        <f t="shared" si="110"/>
        <v>4.6188000000000002</v>
      </c>
      <c r="AG54" s="4">
        <f t="shared" si="111"/>
        <v>0</v>
      </c>
      <c r="AH54" s="4">
        <f t="shared" si="112"/>
        <v>0.37079999999999996</v>
      </c>
      <c r="AI54" s="4">
        <f t="shared" si="112"/>
        <v>0</v>
      </c>
      <c r="AJ54" s="4">
        <f t="shared" si="113"/>
        <v>0</v>
      </c>
      <c r="AK54" s="4">
        <v>213.09</v>
      </c>
      <c r="AL54" s="4">
        <v>199.48</v>
      </c>
      <c r="AM54" s="4">
        <v>0.78</v>
      </c>
      <c r="AN54" s="4">
        <v>0</v>
      </c>
      <c r="AO54" s="4">
        <v>12.83</v>
      </c>
      <c r="AP54" s="4">
        <v>0</v>
      </c>
      <c r="AQ54" s="4">
        <v>1.03</v>
      </c>
      <c r="AR54" s="4">
        <v>0</v>
      </c>
      <c r="AS54" s="4">
        <v>0</v>
      </c>
      <c r="AT54" s="4">
        <v>97</v>
      </c>
      <c r="AU54" s="4">
        <v>51</v>
      </c>
      <c r="AV54" s="4">
        <v>1.0469999999999999</v>
      </c>
      <c r="AW54" s="4">
        <v>1</v>
      </c>
      <c r="AX54" s="4"/>
      <c r="AY54" s="4"/>
      <c r="AZ54" s="4">
        <v>1</v>
      </c>
      <c r="BA54" s="4">
        <v>56.35</v>
      </c>
      <c r="BB54" s="4">
        <v>13.5</v>
      </c>
      <c r="BC54" s="4">
        <v>5.01</v>
      </c>
      <c r="BD54" s="4" t="s">
        <v>3</v>
      </c>
      <c r="BE54" s="4" t="s">
        <v>3</v>
      </c>
      <c r="BF54" s="4" t="s">
        <v>3</v>
      </c>
      <c r="BG54" s="4" t="s">
        <v>3</v>
      </c>
      <c r="BH54" s="4">
        <v>0</v>
      </c>
      <c r="BI54" s="4">
        <v>2</v>
      </c>
      <c r="BJ54" s="4" t="s">
        <v>83</v>
      </c>
      <c r="BK54" s="4"/>
      <c r="BL54" s="4"/>
      <c r="BM54" s="4">
        <v>67</v>
      </c>
      <c r="BN54" s="4">
        <v>0</v>
      </c>
      <c r="BO54" s="4" t="s">
        <v>81</v>
      </c>
      <c r="BP54" s="4">
        <v>1</v>
      </c>
      <c r="BQ54" s="4">
        <v>40</v>
      </c>
      <c r="BR54" s="4">
        <v>0</v>
      </c>
      <c r="BS54" s="4">
        <v>56.35</v>
      </c>
      <c r="BT54" s="4">
        <v>1</v>
      </c>
      <c r="BU54" s="4">
        <v>1</v>
      </c>
      <c r="BV54" s="4">
        <v>1</v>
      </c>
      <c r="BW54" s="4">
        <v>1</v>
      </c>
      <c r="BX54" s="4">
        <v>1</v>
      </c>
      <c r="BY54" s="4" t="s">
        <v>3</v>
      </c>
      <c r="BZ54" s="4">
        <v>97</v>
      </c>
      <c r="CA54" s="4">
        <v>51</v>
      </c>
      <c r="CB54" s="4" t="s">
        <v>3</v>
      </c>
      <c r="CC54" s="4"/>
      <c r="CD54" s="4"/>
      <c r="CE54" s="4">
        <v>1566</v>
      </c>
      <c r="CF54" s="4">
        <v>0</v>
      </c>
      <c r="CG54" s="4">
        <v>0</v>
      </c>
      <c r="CH54" s="4"/>
      <c r="CI54" s="4"/>
      <c r="CJ54" s="4"/>
      <c r="CK54" s="4"/>
      <c r="CL54" s="4"/>
      <c r="CM54" s="4">
        <v>0</v>
      </c>
      <c r="CN54" s="10" t="s">
        <v>2490</v>
      </c>
      <c r="CO54" s="4">
        <v>0</v>
      </c>
      <c r="CP54" s="4">
        <f t="shared" si="114"/>
        <v>38982.39</v>
      </c>
      <c r="CQ54" s="4">
        <f t="shared" si="115"/>
        <v>0</v>
      </c>
      <c r="CR54" s="4">
        <f t="shared" si="116"/>
        <v>3.92</v>
      </c>
      <c r="CS54" s="4">
        <f t="shared" si="117"/>
        <v>0</v>
      </c>
      <c r="CT54" s="4">
        <f t="shared" si="118"/>
        <v>272.73</v>
      </c>
      <c r="CU54" s="4">
        <f t="shared" si="119"/>
        <v>0</v>
      </c>
      <c r="CV54" s="4">
        <f t="shared" si="120"/>
        <v>0.38822759999999995</v>
      </c>
      <c r="CW54" s="4">
        <f t="shared" si="121"/>
        <v>0</v>
      </c>
      <c r="CX54" s="4">
        <f t="shared" si="121"/>
        <v>0</v>
      </c>
      <c r="CY54" s="4">
        <f t="shared" si="122"/>
        <v>37270.129999999997</v>
      </c>
      <c r="CZ54" s="4">
        <f t="shared" si="123"/>
        <v>19595.63</v>
      </c>
      <c r="DA54" s="4"/>
      <c r="DB54" s="4">
        <v>35</v>
      </c>
      <c r="DC54" s="4" t="s">
        <v>3</v>
      </c>
      <c r="DD54" s="4" t="s">
        <v>31</v>
      </c>
      <c r="DE54" s="4" t="s">
        <v>32</v>
      </c>
      <c r="DF54" s="4" t="s">
        <v>32</v>
      </c>
      <c r="DG54" s="4" t="s">
        <v>32</v>
      </c>
      <c r="DH54" s="4" t="s">
        <v>3</v>
      </c>
      <c r="DI54" s="4" t="s">
        <v>32</v>
      </c>
      <c r="DJ54" s="4" t="s">
        <v>32</v>
      </c>
      <c r="DK54" s="4" t="s">
        <v>3</v>
      </c>
      <c r="DL54" s="4" t="s">
        <v>3</v>
      </c>
      <c r="DM54" s="4" t="s">
        <v>3</v>
      </c>
      <c r="DN54" s="4">
        <v>0</v>
      </c>
      <c r="DO54" s="4">
        <v>0</v>
      </c>
      <c r="DP54" s="4">
        <v>1</v>
      </c>
      <c r="DQ54" s="4">
        <v>1</v>
      </c>
      <c r="DR54" s="4"/>
      <c r="DS54" s="4"/>
      <c r="DT54" s="4"/>
      <c r="DU54" s="4">
        <v>1013</v>
      </c>
      <c r="DV54" s="4" t="s">
        <v>29</v>
      </c>
      <c r="DW54" s="4" t="s">
        <v>29</v>
      </c>
      <c r="DX54" s="4">
        <v>1</v>
      </c>
      <c r="DY54" s="4"/>
      <c r="DZ54" s="4" t="s">
        <v>3</v>
      </c>
      <c r="EA54" s="4" t="s">
        <v>3</v>
      </c>
      <c r="EB54" s="4" t="s">
        <v>3</v>
      </c>
      <c r="EC54" s="4" t="s">
        <v>3</v>
      </c>
      <c r="ED54" s="4"/>
      <c r="EE54" s="4">
        <v>57042957</v>
      </c>
      <c r="EF54" s="4">
        <v>40</v>
      </c>
      <c r="EG54" s="4" t="s">
        <v>33</v>
      </c>
      <c r="EH54" s="4">
        <v>0</v>
      </c>
      <c r="EI54" s="4" t="s">
        <v>3</v>
      </c>
      <c r="EJ54" s="4">
        <v>2</v>
      </c>
      <c r="EK54" s="4">
        <v>67</v>
      </c>
      <c r="EL54" s="4" t="s">
        <v>34</v>
      </c>
      <c r="EM54" s="4" t="s">
        <v>35</v>
      </c>
      <c r="EN54" s="4"/>
      <c r="EO54" s="4" t="s">
        <v>36</v>
      </c>
      <c r="EP54" s="4"/>
      <c r="EQ54" s="4">
        <v>0</v>
      </c>
      <c r="ER54" s="4">
        <v>213.09</v>
      </c>
      <c r="ES54" s="4">
        <v>199.48</v>
      </c>
      <c r="ET54" s="4">
        <v>0.78</v>
      </c>
      <c r="EU54" s="4">
        <v>0</v>
      </c>
      <c r="EV54" s="4">
        <v>12.83</v>
      </c>
      <c r="EW54" s="4">
        <v>1.03</v>
      </c>
      <c r="EX54" s="4">
        <v>0</v>
      </c>
      <c r="EY54" s="4">
        <v>0</v>
      </c>
      <c r="EZ54" s="4"/>
      <c r="FA54" s="4"/>
      <c r="FB54" s="4"/>
      <c r="FC54" s="4"/>
      <c r="FD54" s="4"/>
      <c r="FE54" s="4"/>
      <c r="FF54" s="4"/>
      <c r="FG54" s="4"/>
      <c r="FH54" s="4"/>
      <c r="FI54" s="4"/>
      <c r="FJ54" s="4"/>
      <c r="FK54" s="4"/>
      <c r="FL54" s="4"/>
      <c r="FM54" s="4"/>
      <c r="FN54" s="4"/>
      <c r="FO54" s="4"/>
      <c r="FP54" s="4"/>
      <c r="FQ54" s="4">
        <v>0</v>
      </c>
      <c r="FR54" s="4">
        <v>0</v>
      </c>
      <c r="FS54" s="4">
        <v>0</v>
      </c>
      <c r="FT54" s="4"/>
      <c r="FU54" s="4"/>
      <c r="FV54" s="4"/>
      <c r="FW54" s="4"/>
      <c r="FX54" s="4">
        <v>97</v>
      </c>
      <c r="FY54" s="4">
        <v>51</v>
      </c>
      <c r="FZ54" s="4"/>
      <c r="GA54" s="4" t="s">
        <v>3</v>
      </c>
      <c r="GB54" s="4"/>
      <c r="GC54" s="4"/>
      <c r="GD54" s="4">
        <v>1</v>
      </c>
      <c r="GE54" s="4"/>
      <c r="GF54" s="4">
        <v>-1281564349</v>
      </c>
      <c r="GG54" s="4">
        <v>2</v>
      </c>
      <c r="GH54" s="4">
        <v>1</v>
      </c>
      <c r="GI54" s="4">
        <v>2</v>
      </c>
      <c r="GJ54" s="4">
        <v>0</v>
      </c>
      <c r="GK54" s="4">
        <v>0</v>
      </c>
      <c r="GL54" s="4">
        <f t="shared" si="124"/>
        <v>0</v>
      </c>
      <c r="GM54" s="4">
        <f t="shared" si="125"/>
        <v>95848.15</v>
      </c>
      <c r="GN54" s="4">
        <f t="shared" si="126"/>
        <v>0</v>
      </c>
      <c r="GO54" s="4">
        <f t="shared" si="127"/>
        <v>95848.15</v>
      </c>
      <c r="GP54" s="4">
        <f t="shared" si="128"/>
        <v>0</v>
      </c>
      <c r="GQ54" s="4"/>
      <c r="GR54" s="4">
        <v>0</v>
      </c>
      <c r="GS54" s="4">
        <v>0</v>
      </c>
      <c r="GT54" s="4">
        <v>0</v>
      </c>
      <c r="GU54" s="4" t="s">
        <v>3</v>
      </c>
      <c r="GV54" s="4">
        <f t="shared" si="129"/>
        <v>0</v>
      </c>
      <c r="GW54" s="4">
        <v>1</v>
      </c>
      <c r="GX54" s="4">
        <f t="shared" si="130"/>
        <v>0</v>
      </c>
      <c r="GY54" s="4"/>
      <c r="GZ54" s="4"/>
      <c r="HA54" s="4">
        <v>0</v>
      </c>
      <c r="HB54" s="4">
        <v>0</v>
      </c>
      <c r="HC54" s="4">
        <f t="shared" si="131"/>
        <v>0</v>
      </c>
      <c r="HD54" s="4"/>
      <c r="HE54" s="4" t="s">
        <v>3</v>
      </c>
      <c r="HF54" s="4" t="s">
        <v>3</v>
      </c>
      <c r="HG54" s="4"/>
      <c r="HH54" s="4"/>
      <c r="HI54" s="4"/>
      <c r="HJ54" s="4"/>
      <c r="HK54" s="4"/>
      <c r="HL54" s="4"/>
      <c r="HM54" s="4" t="s">
        <v>3</v>
      </c>
      <c r="HN54" s="4" t="s">
        <v>3</v>
      </c>
      <c r="HO54" s="4" t="s">
        <v>3</v>
      </c>
      <c r="HP54" s="4" t="s">
        <v>3</v>
      </c>
      <c r="HQ54" s="4" t="s">
        <v>3</v>
      </c>
      <c r="HR54" s="4"/>
      <c r="HS54" s="4">
        <v>0</v>
      </c>
      <c r="HT54" s="4"/>
      <c r="HU54" s="4"/>
      <c r="HV54" s="4"/>
      <c r="HW54" s="4"/>
      <c r="HX54" s="4"/>
      <c r="HY54" s="4"/>
      <c r="HZ54" s="4"/>
      <c r="IA54" s="4"/>
      <c r="IB54" s="4"/>
      <c r="IC54" s="4"/>
      <c r="ID54" s="4"/>
      <c r="IE54" s="4"/>
      <c r="IF54" s="4"/>
      <c r="IG54" s="4"/>
      <c r="IH54" s="4"/>
      <c r="II54" s="4"/>
      <c r="IJ54" s="4"/>
      <c r="IK54" s="4">
        <v>0</v>
      </c>
      <c r="IL54" s="4"/>
      <c r="IM54" s="4"/>
      <c r="IN54" s="4"/>
      <c r="IO54" s="4"/>
      <c r="IP54" s="4"/>
      <c r="IQ54" s="4"/>
      <c r="IR54" s="4"/>
      <c r="IS54" s="4"/>
      <c r="IT54" s="4"/>
      <c r="IU54" s="4"/>
    </row>
    <row r="55" spans="1:255" ht="409.5" x14ac:dyDescent="0.25">
      <c r="A55" s="3">
        <v>17</v>
      </c>
      <c r="B55" s="3">
        <v>1</v>
      </c>
      <c r="C55" s="3">
        <f>ROW(SmtRes!A60)</f>
        <v>60</v>
      </c>
      <c r="D55" s="3">
        <f>ROW(EtalonRes!A73)</f>
        <v>73</v>
      </c>
      <c r="E55" s="3" t="s">
        <v>84</v>
      </c>
      <c r="F55" s="3" t="s">
        <v>85</v>
      </c>
      <c r="G55" s="3" t="s">
        <v>86</v>
      </c>
      <c r="H55" s="3" t="s">
        <v>40</v>
      </c>
      <c r="I55" s="3">
        <f>ROUND(402/100,9)</f>
        <v>4.0199999999999996</v>
      </c>
      <c r="J55" s="3">
        <v>0</v>
      </c>
      <c r="K55" s="3">
        <f>ROUND(402/100,9)</f>
        <v>4.0199999999999996</v>
      </c>
      <c r="L55" s="3"/>
      <c r="M55" s="3"/>
      <c r="N55" s="3"/>
      <c r="O55" s="3">
        <f t="shared" si="96"/>
        <v>543.94000000000005</v>
      </c>
      <c r="P55" s="3">
        <f t="shared" si="97"/>
        <v>0</v>
      </c>
      <c r="Q55" s="3">
        <f t="shared" si="98"/>
        <v>22.99</v>
      </c>
      <c r="R55" s="3">
        <f t="shared" si="99"/>
        <v>0.2</v>
      </c>
      <c r="S55" s="3">
        <f t="shared" si="100"/>
        <v>520.95000000000005</v>
      </c>
      <c r="T55" s="3">
        <f t="shared" si="101"/>
        <v>0</v>
      </c>
      <c r="U55" s="3">
        <f t="shared" si="102"/>
        <v>46.592965799999988</v>
      </c>
      <c r="V55" s="3">
        <f t="shared" si="103"/>
        <v>0</v>
      </c>
      <c r="W55" s="3">
        <f t="shared" si="104"/>
        <v>0</v>
      </c>
      <c r="X55" s="3">
        <f t="shared" si="105"/>
        <v>505.52</v>
      </c>
      <c r="Y55" s="3">
        <f t="shared" si="106"/>
        <v>265.79000000000002</v>
      </c>
      <c r="Z55" s="3"/>
      <c r="AA55" s="3">
        <v>54971259</v>
      </c>
      <c r="AB55" s="3">
        <f t="shared" si="107"/>
        <v>129.2328</v>
      </c>
      <c r="AC55" s="3">
        <f t="shared" si="108"/>
        <v>0</v>
      </c>
      <c r="AD55" s="3">
        <f t="shared" si="109"/>
        <v>5.4611999999999998</v>
      </c>
      <c r="AE55" s="3">
        <f t="shared" si="110"/>
        <v>4.6800000000000001E-2</v>
      </c>
      <c r="AF55" s="3">
        <f t="shared" si="110"/>
        <v>123.77160000000001</v>
      </c>
      <c r="AG55" s="3">
        <f t="shared" si="111"/>
        <v>0</v>
      </c>
      <c r="AH55" s="3">
        <f t="shared" si="112"/>
        <v>11.069999999999999</v>
      </c>
      <c r="AI55" s="3">
        <f t="shared" si="112"/>
        <v>0</v>
      </c>
      <c r="AJ55" s="3">
        <f t="shared" si="113"/>
        <v>0</v>
      </c>
      <c r="AK55" s="3">
        <v>1892.95</v>
      </c>
      <c r="AL55" s="3">
        <v>1533.97</v>
      </c>
      <c r="AM55" s="3">
        <v>15.17</v>
      </c>
      <c r="AN55" s="3">
        <v>0.13</v>
      </c>
      <c r="AO55" s="3">
        <v>343.81</v>
      </c>
      <c r="AP55" s="3">
        <v>0</v>
      </c>
      <c r="AQ55" s="3">
        <v>30.75</v>
      </c>
      <c r="AR55" s="3">
        <v>0</v>
      </c>
      <c r="AS55" s="3">
        <v>0</v>
      </c>
      <c r="AT55" s="3">
        <v>97</v>
      </c>
      <c r="AU55" s="3">
        <v>51</v>
      </c>
      <c r="AV55" s="3">
        <v>1.0469999999999999</v>
      </c>
      <c r="AW55" s="3">
        <v>1</v>
      </c>
      <c r="AX55" s="3"/>
      <c r="AY55" s="3"/>
      <c r="AZ55" s="3">
        <v>1</v>
      </c>
      <c r="BA55" s="3">
        <v>1</v>
      </c>
      <c r="BB55" s="3">
        <v>1</v>
      </c>
      <c r="BC55" s="3">
        <v>1</v>
      </c>
      <c r="BD55" s="3" t="s">
        <v>3</v>
      </c>
      <c r="BE55" s="3" t="s">
        <v>3</v>
      </c>
      <c r="BF55" s="3" t="s">
        <v>3</v>
      </c>
      <c r="BG55" s="3" t="s">
        <v>3</v>
      </c>
      <c r="BH55" s="3">
        <v>0</v>
      </c>
      <c r="BI55" s="3">
        <v>2</v>
      </c>
      <c r="BJ55" s="3" t="s">
        <v>87</v>
      </c>
      <c r="BK55" s="3"/>
      <c r="BL55" s="3"/>
      <c r="BM55" s="3">
        <v>67</v>
      </c>
      <c r="BN55" s="3">
        <v>0</v>
      </c>
      <c r="BO55" s="3" t="s">
        <v>85</v>
      </c>
      <c r="BP55" s="3">
        <v>1</v>
      </c>
      <c r="BQ55" s="3">
        <v>40</v>
      </c>
      <c r="BR55" s="3">
        <v>0</v>
      </c>
      <c r="BS55" s="3">
        <v>1</v>
      </c>
      <c r="BT55" s="3">
        <v>1</v>
      </c>
      <c r="BU55" s="3">
        <v>1</v>
      </c>
      <c r="BV55" s="3">
        <v>1</v>
      </c>
      <c r="BW55" s="3">
        <v>1</v>
      </c>
      <c r="BX55" s="3">
        <v>1</v>
      </c>
      <c r="BY55" s="3" t="s">
        <v>3</v>
      </c>
      <c r="BZ55" s="3">
        <v>97</v>
      </c>
      <c r="CA55" s="3">
        <v>51</v>
      </c>
      <c r="CB55" s="3" t="s">
        <v>3</v>
      </c>
      <c r="CC55" s="3"/>
      <c r="CD55" s="3"/>
      <c r="CE55" s="3">
        <v>1566</v>
      </c>
      <c r="CF55" s="3">
        <v>0</v>
      </c>
      <c r="CG55" s="3">
        <v>0</v>
      </c>
      <c r="CH55" s="3"/>
      <c r="CI55" s="3"/>
      <c r="CJ55" s="3"/>
      <c r="CK55" s="3"/>
      <c r="CL55" s="3"/>
      <c r="CM55" s="3">
        <v>0</v>
      </c>
      <c r="CN55" s="9" t="s">
        <v>2490</v>
      </c>
      <c r="CO55" s="3">
        <v>0</v>
      </c>
      <c r="CP55" s="3">
        <f t="shared" si="114"/>
        <v>543.94000000000005</v>
      </c>
      <c r="CQ55" s="3">
        <f t="shared" si="115"/>
        <v>0</v>
      </c>
      <c r="CR55" s="3">
        <f t="shared" si="116"/>
        <v>5.72</v>
      </c>
      <c r="CS55" s="3">
        <f t="shared" si="117"/>
        <v>0.05</v>
      </c>
      <c r="CT55" s="3">
        <f t="shared" si="118"/>
        <v>129.59</v>
      </c>
      <c r="CU55" s="3">
        <f t="shared" si="119"/>
        <v>0</v>
      </c>
      <c r="CV55" s="3">
        <f t="shared" si="120"/>
        <v>11.590289999999998</v>
      </c>
      <c r="CW55" s="3">
        <f t="shared" si="121"/>
        <v>0</v>
      </c>
      <c r="CX55" s="3">
        <f t="shared" si="121"/>
        <v>0</v>
      </c>
      <c r="CY55" s="3">
        <f t="shared" si="122"/>
        <v>505.37</v>
      </c>
      <c r="CZ55" s="3">
        <f t="shared" si="123"/>
        <v>265.70999999999998</v>
      </c>
      <c r="DA55" s="3"/>
      <c r="DB55" s="3">
        <v>37</v>
      </c>
      <c r="DC55" s="3" t="s">
        <v>3</v>
      </c>
      <c r="DD55" s="3" t="s">
        <v>31</v>
      </c>
      <c r="DE55" s="3" t="s">
        <v>32</v>
      </c>
      <c r="DF55" s="3" t="s">
        <v>32</v>
      </c>
      <c r="DG55" s="3" t="s">
        <v>32</v>
      </c>
      <c r="DH55" s="3" t="s">
        <v>3</v>
      </c>
      <c r="DI55" s="3" t="s">
        <v>32</v>
      </c>
      <c r="DJ55" s="3" t="s">
        <v>32</v>
      </c>
      <c r="DK55" s="3" t="s">
        <v>3</v>
      </c>
      <c r="DL55" s="3" t="s">
        <v>3</v>
      </c>
      <c r="DM55" s="3" t="s">
        <v>3</v>
      </c>
      <c r="DN55" s="3">
        <v>0</v>
      </c>
      <c r="DO55" s="3">
        <v>0</v>
      </c>
      <c r="DP55" s="3">
        <v>1</v>
      </c>
      <c r="DQ55" s="3">
        <v>1</v>
      </c>
      <c r="DR55" s="3"/>
      <c r="DS55" s="3"/>
      <c r="DT55" s="3"/>
      <c r="DU55" s="3">
        <v>1010</v>
      </c>
      <c r="DV55" s="3" t="s">
        <v>40</v>
      </c>
      <c r="DW55" s="3" t="s">
        <v>40</v>
      </c>
      <c r="DX55" s="3">
        <v>100</v>
      </c>
      <c r="DY55" s="3"/>
      <c r="DZ55" s="3" t="s">
        <v>3</v>
      </c>
      <c r="EA55" s="3" t="s">
        <v>3</v>
      </c>
      <c r="EB55" s="3" t="s">
        <v>3</v>
      </c>
      <c r="EC55" s="3" t="s">
        <v>3</v>
      </c>
      <c r="ED55" s="3"/>
      <c r="EE55" s="3">
        <v>57042957</v>
      </c>
      <c r="EF55" s="3">
        <v>40</v>
      </c>
      <c r="EG55" s="3" t="s">
        <v>33</v>
      </c>
      <c r="EH55" s="3">
        <v>0</v>
      </c>
      <c r="EI55" s="3" t="s">
        <v>3</v>
      </c>
      <c r="EJ55" s="3">
        <v>2</v>
      </c>
      <c r="EK55" s="3">
        <v>67</v>
      </c>
      <c r="EL55" s="3" t="s">
        <v>34</v>
      </c>
      <c r="EM55" s="3" t="s">
        <v>35</v>
      </c>
      <c r="EN55" s="3"/>
      <c r="EO55" s="3" t="s">
        <v>36</v>
      </c>
      <c r="EP55" s="3"/>
      <c r="EQ55" s="3">
        <v>0</v>
      </c>
      <c r="ER55" s="3">
        <v>1892.95</v>
      </c>
      <c r="ES55" s="3">
        <v>1533.97</v>
      </c>
      <c r="ET55" s="3">
        <v>15.17</v>
      </c>
      <c r="EU55" s="3">
        <v>0.13</v>
      </c>
      <c r="EV55" s="3">
        <v>343.81</v>
      </c>
      <c r="EW55" s="3">
        <v>30.75</v>
      </c>
      <c r="EX55" s="3">
        <v>0</v>
      </c>
      <c r="EY55" s="3">
        <v>0</v>
      </c>
      <c r="EZ55" s="3"/>
      <c r="FA55" s="3"/>
      <c r="FB55" s="3"/>
      <c r="FC55" s="3"/>
      <c r="FD55" s="3"/>
      <c r="FE55" s="3"/>
      <c r="FF55" s="3"/>
      <c r="FG55" s="3"/>
      <c r="FH55" s="3"/>
      <c r="FI55" s="3"/>
      <c r="FJ55" s="3"/>
      <c r="FK55" s="3"/>
      <c r="FL55" s="3"/>
      <c r="FM55" s="3"/>
      <c r="FN55" s="3"/>
      <c r="FO55" s="3"/>
      <c r="FP55" s="3"/>
      <c r="FQ55" s="3">
        <v>0</v>
      </c>
      <c r="FR55" s="3">
        <v>0</v>
      </c>
      <c r="FS55" s="3">
        <v>0</v>
      </c>
      <c r="FT55" s="3"/>
      <c r="FU55" s="3"/>
      <c r="FV55" s="3"/>
      <c r="FW55" s="3"/>
      <c r="FX55" s="3">
        <v>97</v>
      </c>
      <c r="FY55" s="3">
        <v>51</v>
      </c>
      <c r="FZ55" s="3"/>
      <c r="GA55" s="3" t="s">
        <v>3</v>
      </c>
      <c r="GB55" s="3"/>
      <c r="GC55" s="3"/>
      <c r="GD55" s="3">
        <v>1</v>
      </c>
      <c r="GE55" s="3"/>
      <c r="GF55" s="3">
        <v>-1219601191</v>
      </c>
      <c r="GG55" s="3">
        <v>2</v>
      </c>
      <c r="GH55" s="3">
        <v>1</v>
      </c>
      <c r="GI55" s="3">
        <v>2</v>
      </c>
      <c r="GJ55" s="3">
        <v>0</v>
      </c>
      <c r="GK55" s="3">
        <v>0</v>
      </c>
      <c r="GL55" s="3">
        <f t="shared" si="124"/>
        <v>0</v>
      </c>
      <c r="GM55" s="3">
        <f t="shared" si="125"/>
        <v>1315.25</v>
      </c>
      <c r="GN55" s="3">
        <f t="shared" si="126"/>
        <v>0</v>
      </c>
      <c r="GO55" s="3">
        <f t="shared" si="127"/>
        <v>1315.25</v>
      </c>
      <c r="GP55" s="3">
        <f t="shared" si="128"/>
        <v>0</v>
      </c>
      <c r="GQ55" s="3"/>
      <c r="GR55" s="3">
        <v>0</v>
      </c>
      <c r="GS55" s="3">
        <v>3</v>
      </c>
      <c r="GT55" s="3">
        <v>0</v>
      </c>
      <c r="GU55" s="3" t="s">
        <v>3</v>
      </c>
      <c r="GV55" s="3">
        <f t="shared" si="129"/>
        <v>0</v>
      </c>
      <c r="GW55" s="3">
        <v>1</v>
      </c>
      <c r="GX55" s="3">
        <f t="shared" si="130"/>
        <v>0</v>
      </c>
      <c r="GY55" s="3"/>
      <c r="GZ55" s="3"/>
      <c r="HA55" s="3">
        <v>0</v>
      </c>
      <c r="HB55" s="3">
        <v>0</v>
      </c>
      <c r="HC55" s="3">
        <f t="shared" si="131"/>
        <v>0</v>
      </c>
      <c r="HD55" s="3"/>
      <c r="HE55" s="3" t="s">
        <v>3</v>
      </c>
      <c r="HF55" s="3" t="s">
        <v>3</v>
      </c>
      <c r="HG55" s="3"/>
      <c r="HH55" s="3"/>
      <c r="HI55" s="3"/>
      <c r="HJ55" s="3"/>
      <c r="HK55" s="3"/>
      <c r="HL55" s="3"/>
      <c r="HM55" s="3" t="s">
        <v>3</v>
      </c>
      <c r="HN55" s="3" t="s">
        <v>3</v>
      </c>
      <c r="HO55" s="3" t="s">
        <v>3</v>
      </c>
      <c r="HP55" s="3" t="s">
        <v>3</v>
      </c>
      <c r="HQ55" s="3" t="s">
        <v>3</v>
      </c>
      <c r="HR55" s="3"/>
      <c r="HS55" s="3">
        <v>0</v>
      </c>
      <c r="HT55" s="3"/>
      <c r="HU55" s="3"/>
      <c r="HV55" s="3"/>
      <c r="HW55" s="3"/>
      <c r="HX55" s="3"/>
      <c r="HY55" s="3"/>
      <c r="HZ55" s="3"/>
      <c r="IA55" s="3"/>
      <c r="IB55" s="3"/>
      <c r="IC55" s="3"/>
      <c r="ID55" s="3"/>
      <c r="IE55" s="3"/>
      <c r="IF55" s="3"/>
      <c r="IG55" s="3"/>
      <c r="IH55" s="3"/>
      <c r="II55" s="3"/>
      <c r="IJ55" s="3"/>
      <c r="IK55" s="3">
        <v>0</v>
      </c>
      <c r="IL55" s="3"/>
      <c r="IM55" s="3"/>
      <c r="IN55" s="3"/>
      <c r="IO55" s="3"/>
      <c r="IP55" s="3"/>
      <c r="IQ55" s="3"/>
      <c r="IR55" s="3"/>
      <c r="IS55" s="3"/>
      <c r="IT55" s="3"/>
      <c r="IU55" s="3"/>
    </row>
    <row r="56" spans="1:255" ht="409.5" x14ac:dyDescent="0.25">
      <c r="A56" s="4">
        <v>17</v>
      </c>
      <c r="B56" s="4">
        <v>1</v>
      </c>
      <c r="C56" s="4">
        <f>ROW(SmtRes!A66)</f>
        <v>66</v>
      </c>
      <c r="D56" s="4">
        <f>ROW(EtalonRes!A80)</f>
        <v>80</v>
      </c>
      <c r="E56" s="4" t="s">
        <v>84</v>
      </c>
      <c r="F56" s="4" t="s">
        <v>85</v>
      </c>
      <c r="G56" s="4" t="s">
        <v>86</v>
      </c>
      <c r="H56" s="4" t="s">
        <v>40</v>
      </c>
      <c r="I56" s="4">
        <f>ROUND(402/100,9)</f>
        <v>4.0199999999999996</v>
      </c>
      <c r="J56" s="4">
        <v>0</v>
      </c>
      <c r="K56" s="4">
        <f>ROUND(402/100,9)</f>
        <v>4.0199999999999996</v>
      </c>
      <c r="L56" s="4"/>
      <c r="M56" s="4"/>
      <c r="N56" s="4"/>
      <c r="O56" s="4">
        <f t="shared" si="96"/>
        <v>29584.74</v>
      </c>
      <c r="P56" s="4">
        <f t="shared" si="97"/>
        <v>0</v>
      </c>
      <c r="Q56" s="4">
        <f t="shared" si="98"/>
        <v>229.21</v>
      </c>
      <c r="R56" s="4">
        <f t="shared" si="99"/>
        <v>11.27</v>
      </c>
      <c r="S56" s="4">
        <f t="shared" si="100"/>
        <v>29355.53</v>
      </c>
      <c r="T56" s="4">
        <f t="shared" si="101"/>
        <v>0</v>
      </c>
      <c r="U56" s="4">
        <f t="shared" si="102"/>
        <v>46.592965799999988</v>
      </c>
      <c r="V56" s="4">
        <f t="shared" si="103"/>
        <v>0</v>
      </c>
      <c r="W56" s="4">
        <f t="shared" si="104"/>
        <v>0</v>
      </c>
      <c r="X56" s="4">
        <f t="shared" si="105"/>
        <v>28485.8</v>
      </c>
      <c r="Y56" s="4">
        <f t="shared" si="106"/>
        <v>14977.07</v>
      </c>
      <c r="Z56" s="4"/>
      <c r="AA56" s="4">
        <v>55890823</v>
      </c>
      <c r="AB56" s="4">
        <f t="shared" si="107"/>
        <v>129.2328</v>
      </c>
      <c r="AC56" s="4">
        <f t="shared" si="108"/>
        <v>0</v>
      </c>
      <c r="AD56" s="4">
        <f t="shared" si="109"/>
        <v>5.4611999999999998</v>
      </c>
      <c r="AE56" s="4">
        <f t="shared" si="110"/>
        <v>4.6800000000000001E-2</v>
      </c>
      <c r="AF56" s="4">
        <f t="shared" si="110"/>
        <v>123.77160000000001</v>
      </c>
      <c r="AG56" s="4">
        <f t="shared" si="111"/>
        <v>0</v>
      </c>
      <c r="AH56" s="4">
        <f t="shared" si="112"/>
        <v>11.069999999999999</v>
      </c>
      <c r="AI56" s="4">
        <f t="shared" si="112"/>
        <v>0</v>
      </c>
      <c r="AJ56" s="4">
        <f t="shared" si="113"/>
        <v>0</v>
      </c>
      <c r="AK56" s="4">
        <v>1892.95</v>
      </c>
      <c r="AL56" s="4">
        <v>1533.97</v>
      </c>
      <c r="AM56" s="4">
        <v>15.17</v>
      </c>
      <c r="AN56" s="4">
        <v>0.13</v>
      </c>
      <c r="AO56" s="4">
        <v>343.81</v>
      </c>
      <c r="AP56" s="4">
        <v>0</v>
      </c>
      <c r="AQ56" s="4">
        <v>30.75</v>
      </c>
      <c r="AR56" s="4">
        <v>0</v>
      </c>
      <c r="AS56" s="4">
        <v>0</v>
      </c>
      <c r="AT56" s="4">
        <v>97</v>
      </c>
      <c r="AU56" s="4">
        <v>51</v>
      </c>
      <c r="AV56" s="4">
        <v>1.0469999999999999</v>
      </c>
      <c r="AW56" s="4">
        <v>1</v>
      </c>
      <c r="AX56" s="4"/>
      <c r="AY56" s="4"/>
      <c r="AZ56" s="4">
        <v>1</v>
      </c>
      <c r="BA56" s="4">
        <v>56.35</v>
      </c>
      <c r="BB56" s="4">
        <v>9.9700000000000006</v>
      </c>
      <c r="BC56" s="4">
        <v>2.84</v>
      </c>
      <c r="BD56" s="4" t="s">
        <v>3</v>
      </c>
      <c r="BE56" s="4" t="s">
        <v>3</v>
      </c>
      <c r="BF56" s="4" t="s">
        <v>3</v>
      </c>
      <c r="BG56" s="4" t="s">
        <v>3</v>
      </c>
      <c r="BH56" s="4">
        <v>0</v>
      </c>
      <c r="BI56" s="4">
        <v>2</v>
      </c>
      <c r="BJ56" s="4" t="s">
        <v>87</v>
      </c>
      <c r="BK56" s="4"/>
      <c r="BL56" s="4"/>
      <c r="BM56" s="4">
        <v>67</v>
      </c>
      <c r="BN56" s="4">
        <v>0</v>
      </c>
      <c r="BO56" s="4" t="s">
        <v>85</v>
      </c>
      <c r="BP56" s="4">
        <v>1</v>
      </c>
      <c r="BQ56" s="4">
        <v>40</v>
      </c>
      <c r="BR56" s="4">
        <v>0</v>
      </c>
      <c r="BS56" s="4">
        <v>56.35</v>
      </c>
      <c r="BT56" s="4">
        <v>1</v>
      </c>
      <c r="BU56" s="4">
        <v>1</v>
      </c>
      <c r="BV56" s="4">
        <v>1</v>
      </c>
      <c r="BW56" s="4">
        <v>1</v>
      </c>
      <c r="BX56" s="4">
        <v>1</v>
      </c>
      <c r="BY56" s="4" t="s">
        <v>3</v>
      </c>
      <c r="BZ56" s="4">
        <v>97</v>
      </c>
      <c r="CA56" s="4">
        <v>51</v>
      </c>
      <c r="CB56" s="4" t="s">
        <v>3</v>
      </c>
      <c r="CC56" s="4"/>
      <c r="CD56" s="4"/>
      <c r="CE56" s="4">
        <v>1566</v>
      </c>
      <c r="CF56" s="4">
        <v>0</v>
      </c>
      <c r="CG56" s="4">
        <v>0</v>
      </c>
      <c r="CH56" s="4"/>
      <c r="CI56" s="4"/>
      <c r="CJ56" s="4"/>
      <c r="CK56" s="4"/>
      <c r="CL56" s="4"/>
      <c r="CM56" s="4">
        <v>0</v>
      </c>
      <c r="CN56" s="10" t="s">
        <v>2490</v>
      </c>
      <c r="CO56" s="4">
        <v>0</v>
      </c>
      <c r="CP56" s="4">
        <f t="shared" si="114"/>
        <v>29584.739999999998</v>
      </c>
      <c r="CQ56" s="4">
        <f t="shared" si="115"/>
        <v>0</v>
      </c>
      <c r="CR56" s="4">
        <f t="shared" si="116"/>
        <v>57.03</v>
      </c>
      <c r="CS56" s="4">
        <f t="shared" si="117"/>
        <v>2.82</v>
      </c>
      <c r="CT56" s="4">
        <f t="shared" si="118"/>
        <v>7302.4</v>
      </c>
      <c r="CU56" s="4">
        <f t="shared" si="119"/>
        <v>0</v>
      </c>
      <c r="CV56" s="4">
        <f t="shared" si="120"/>
        <v>11.590289999999998</v>
      </c>
      <c r="CW56" s="4">
        <f t="shared" si="121"/>
        <v>0</v>
      </c>
      <c r="CX56" s="4">
        <f t="shared" si="121"/>
        <v>0</v>
      </c>
      <c r="CY56" s="4">
        <f t="shared" si="122"/>
        <v>28477.599999999999</v>
      </c>
      <c r="CZ56" s="4">
        <f t="shared" si="123"/>
        <v>14972.76</v>
      </c>
      <c r="DA56" s="4"/>
      <c r="DB56" s="4">
        <v>39</v>
      </c>
      <c r="DC56" s="4" t="s">
        <v>3</v>
      </c>
      <c r="DD56" s="4" t="s">
        <v>31</v>
      </c>
      <c r="DE56" s="4" t="s">
        <v>32</v>
      </c>
      <c r="DF56" s="4" t="s">
        <v>32</v>
      </c>
      <c r="DG56" s="4" t="s">
        <v>32</v>
      </c>
      <c r="DH56" s="4" t="s">
        <v>3</v>
      </c>
      <c r="DI56" s="4" t="s">
        <v>32</v>
      </c>
      <c r="DJ56" s="4" t="s">
        <v>32</v>
      </c>
      <c r="DK56" s="4" t="s">
        <v>3</v>
      </c>
      <c r="DL56" s="4" t="s">
        <v>3</v>
      </c>
      <c r="DM56" s="4" t="s">
        <v>3</v>
      </c>
      <c r="DN56" s="4">
        <v>0</v>
      </c>
      <c r="DO56" s="4">
        <v>0</v>
      </c>
      <c r="DP56" s="4">
        <v>1</v>
      </c>
      <c r="DQ56" s="4">
        <v>1</v>
      </c>
      <c r="DR56" s="4"/>
      <c r="DS56" s="4"/>
      <c r="DT56" s="4"/>
      <c r="DU56" s="4">
        <v>1010</v>
      </c>
      <c r="DV56" s="4" t="s">
        <v>40</v>
      </c>
      <c r="DW56" s="4" t="s">
        <v>40</v>
      </c>
      <c r="DX56" s="4">
        <v>100</v>
      </c>
      <c r="DY56" s="4"/>
      <c r="DZ56" s="4" t="s">
        <v>3</v>
      </c>
      <c r="EA56" s="4" t="s">
        <v>3</v>
      </c>
      <c r="EB56" s="4" t="s">
        <v>3</v>
      </c>
      <c r="EC56" s="4" t="s">
        <v>3</v>
      </c>
      <c r="ED56" s="4"/>
      <c r="EE56" s="4">
        <v>57042957</v>
      </c>
      <c r="EF56" s="4">
        <v>40</v>
      </c>
      <c r="EG56" s="4" t="s">
        <v>33</v>
      </c>
      <c r="EH56" s="4">
        <v>0</v>
      </c>
      <c r="EI56" s="4" t="s">
        <v>3</v>
      </c>
      <c r="EJ56" s="4">
        <v>2</v>
      </c>
      <c r="EK56" s="4">
        <v>67</v>
      </c>
      <c r="EL56" s="4" t="s">
        <v>34</v>
      </c>
      <c r="EM56" s="4" t="s">
        <v>35</v>
      </c>
      <c r="EN56" s="4"/>
      <c r="EO56" s="4" t="s">
        <v>36</v>
      </c>
      <c r="EP56" s="4"/>
      <c r="EQ56" s="4">
        <v>0</v>
      </c>
      <c r="ER56" s="4">
        <v>1892.95</v>
      </c>
      <c r="ES56" s="4">
        <v>1533.97</v>
      </c>
      <c r="ET56" s="4">
        <v>15.17</v>
      </c>
      <c r="EU56" s="4">
        <v>0.13</v>
      </c>
      <c r="EV56" s="4">
        <v>343.81</v>
      </c>
      <c r="EW56" s="4">
        <v>30.75</v>
      </c>
      <c r="EX56" s="4">
        <v>0</v>
      </c>
      <c r="EY56" s="4">
        <v>0</v>
      </c>
      <c r="EZ56" s="4"/>
      <c r="FA56" s="4"/>
      <c r="FB56" s="4"/>
      <c r="FC56" s="4"/>
      <c r="FD56" s="4"/>
      <c r="FE56" s="4"/>
      <c r="FF56" s="4"/>
      <c r="FG56" s="4"/>
      <c r="FH56" s="4"/>
      <c r="FI56" s="4"/>
      <c r="FJ56" s="4"/>
      <c r="FK56" s="4"/>
      <c r="FL56" s="4"/>
      <c r="FM56" s="4"/>
      <c r="FN56" s="4"/>
      <c r="FO56" s="4"/>
      <c r="FP56" s="4"/>
      <c r="FQ56" s="4">
        <v>0</v>
      </c>
      <c r="FR56" s="4">
        <v>0</v>
      </c>
      <c r="FS56" s="4">
        <v>0</v>
      </c>
      <c r="FT56" s="4"/>
      <c r="FU56" s="4"/>
      <c r="FV56" s="4"/>
      <c r="FW56" s="4"/>
      <c r="FX56" s="4">
        <v>97</v>
      </c>
      <c r="FY56" s="4">
        <v>51</v>
      </c>
      <c r="FZ56" s="4"/>
      <c r="GA56" s="4" t="s">
        <v>3</v>
      </c>
      <c r="GB56" s="4"/>
      <c r="GC56" s="4"/>
      <c r="GD56" s="4">
        <v>1</v>
      </c>
      <c r="GE56" s="4"/>
      <c r="GF56" s="4">
        <v>-1219601191</v>
      </c>
      <c r="GG56" s="4">
        <v>2</v>
      </c>
      <c r="GH56" s="4">
        <v>1</v>
      </c>
      <c r="GI56" s="4">
        <v>2</v>
      </c>
      <c r="GJ56" s="4">
        <v>0</v>
      </c>
      <c r="GK56" s="4">
        <v>0</v>
      </c>
      <c r="GL56" s="4">
        <f t="shared" si="124"/>
        <v>0</v>
      </c>
      <c r="GM56" s="4">
        <f t="shared" si="125"/>
        <v>73047.61</v>
      </c>
      <c r="GN56" s="4">
        <f t="shared" si="126"/>
        <v>0</v>
      </c>
      <c r="GO56" s="4">
        <f t="shared" si="127"/>
        <v>73047.61</v>
      </c>
      <c r="GP56" s="4">
        <f t="shared" si="128"/>
        <v>0</v>
      </c>
      <c r="GQ56" s="4"/>
      <c r="GR56" s="4">
        <v>0</v>
      </c>
      <c r="GS56" s="4">
        <v>3</v>
      </c>
      <c r="GT56" s="4">
        <v>0</v>
      </c>
      <c r="GU56" s="4" t="s">
        <v>3</v>
      </c>
      <c r="GV56" s="4">
        <f t="shared" si="129"/>
        <v>0</v>
      </c>
      <c r="GW56" s="4">
        <v>1</v>
      </c>
      <c r="GX56" s="4">
        <f t="shared" si="130"/>
        <v>0</v>
      </c>
      <c r="GY56" s="4"/>
      <c r="GZ56" s="4"/>
      <c r="HA56" s="4">
        <v>0</v>
      </c>
      <c r="HB56" s="4">
        <v>0</v>
      </c>
      <c r="HC56" s="4">
        <f t="shared" si="131"/>
        <v>0</v>
      </c>
      <c r="HD56" s="4"/>
      <c r="HE56" s="4" t="s">
        <v>3</v>
      </c>
      <c r="HF56" s="4" t="s">
        <v>3</v>
      </c>
      <c r="HG56" s="4"/>
      <c r="HH56" s="4"/>
      <c r="HI56" s="4"/>
      <c r="HJ56" s="4"/>
      <c r="HK56" s="4"/>
      <c r="HL56" s="4"/>
      <c r="HM56" s="4" t="s">
        <v>3</v>
      </c>
      <c r="HN56" s="4" t="s">
        <v>3</v>
      </c>
      <c r="HO56" s="4" t="s">
        <v>3</v>
      </c>
      <c r="HP56" s="4" t="s">
        <v>3</v>
      </c>
      <c r="HQ56" s="4" t="s">
        <v>3</v>
      </c>
      <c r="HR56" s="4"/>
      <c r="HS56" s="4">
        <v>0</v>
      </c>
      <c r="HT56" s="4"/>
      <c r="HU56" s="4"/>
      <c r="HV56" s="4"/>
      <c r="HW56" s="4"/>
      <c r="HX56" s="4"/>
      <c r="HY56" s="4"/>
      <c r="HZ56" s="4"/>
      <c r="IA56" s="4"/>
      <c r="IB56" s="4"/>
      <c r="IC56" s="4"/>
      <c r="ID56" s="4"/>
      <c r="IE56" s="4"/>
      <c r="IF56" s="4"/>
      <c r="IG56" s="4"/>
      <c r="IH56" s="4"/>
      <c r="II56" s="4"/>
      <c r="IJ56" s="4"/>
      <c r="IK56" s="4">
        <v>0</v>
      </c>
      <c r="IL56" s="4"/>
      <c r="IM56" s="4"/>
      <c r="IN56" s="4"/>
      <c r="IO56" s="4"/>
      <c r="IP56" s="4"/>
      <c r="IQ56" s="4"/>
      <c r="IR56" s="4"/>
      <c r="IS56" s="4"/>
      <c r="IT56" s="4"/>
      <c r="IU56" s="4"/>
    </row>
    <row r="57" spans="1:255" ht="409.5" x14ac:dyDescent="0.25">
      <c r="A57" s="3">
        <v>17</v>
      </c>
      <c r="B57" s="3">
        <v>1</v>
      </c>
      <c r="C57" s="3"/>
      <c r="D57" s="3"/>
      <c r="E57" s="3" t="s">
        <v>88</v>
      </c>
      <c r="F57" s="3" t="s">
        <v>89</v>
      </c>
      <c r="G57" s="3" t="s">
        <v>90</v>
      </c>
      <c r="H57" s="3" t="s">
        <v>40</v>
      </c>
      <c r="I57" s="3">
        <f>ROUND(200/100,9)</f>
        <v>2</v>
      </c>
      <c r="J57" s="3">
        <v>0</v>
      </c>
      <c r="K57" s="3">
        <f>ROUND(200/100,9)</f>
        <v>2</v>
      </c>
      <c r="L57" s="3"/>
      <c r="M57" s="3"/>
      <c r="N57" s="3"/>
      <c r="O57" s="3">
        <f t="shared" si="96"/>
        <v>1005.33</v>
      </c>
      <c r="P57" s="3">
        <f t="shared" si="97"/>
        <v>0</v>
      </c>
      <c r="Q57" s="3">
        <f t="shared" si="98"/>
        <v>2.68</v>
      </c>
      <c r="R57" s="3">
        <f t="shared" si="99"/>
        <v>0.19</v>
      </c>
      <c r="S57" s="3">
        <f t="shared" si="100"/>
        <v>1002.65</v>
      </c>
      <c r="T57" s="3">
        <f t="shared" si="101"/>
        <v>0</v>
      </c>
      <c r="U57" s="3">
        <f t="shared" si="102"/>
        <v>71.531877599999987</v>
      </c>
      <c r="V57" s="3">
        <f t="shared" si="103"/>
        <v>0</v>
      </c>
      <c r="W57" s="3">
        <f t="shared" si="104"/>
        <v>0</v>
      </c>
      <c r="X57" s="3">
        <f t="shared" si="105"/>
        <v>972.75</v>
      </c>
      <c r="Y57" s="3">
        <f t="shared" si="106"/>
        <v>511.45</v>
      </c>
      <c r="Z57" s="3"/>
      <c r="AA57" s="3">
        <v>54971259</v>
      </c>
      <c r="AB57" s="3">
        <f t="shared" si="107"/>
        <v>480.10320000000002</v>
      </c>
      <c r="AC57" s="3">
        <f t="shared" si="108"/>
        <v>0</v>
      </c>
      <c r="AD57" s="3">
        <f t="shared" si="109"/>
        <v>1.2816000000000001</v>
      </c>
      <c r="AE57" s="3">
        <f t="shared" si="110"/>
        <v>0.09</v>
      </c>
      <c r="AF57" s="3">
        <f t="shared" si="110"/>
        <v>478.82159999999999</v>
      </c>
      <c r="AG57" s="3">
        <f t="shared" si="111"/>
        <v>0</v>
      </c>
      <c r="AH57" s="3">
        <f t="shared" si="112"/>
        <v>34.160399999999996</v>
      </c>
      <c r="AI57" s="3">
        <f t="shared" si="112"/>
        <v>0</v>
      </c>
      <c r="AJ57" s="3">
        <f t="shared" si="113"/>
        <v>0</v>
      </c>
      <c r="AK57" s="3">
        <v>1334.9</v>
      </c>
      <c r="AL57" s="3">
        <v>1.28</v>
      </c>
      <c r="AM57" s="3">
        <v>3.56</v>
      </c>
      <c r="AN57" s="3">
        <v>0.25</v>
      </c>
      <c r="AO57" s="3">
        <v>1330.06</v>
      </c>
      <c r="AP57" s="3">
        <v>0</v>
      </c>
      <c r="AQ57" s="3">
        <v>94.89</v>
      </c>
      <c r="AR57" s="3">
        <v>0</v>
      </c>
      <c r="AS57" s="3">
        <v>0</v>
      </c>
      <c r="AT57" s="3">
        <v>97</v>
      </c>
      <c r="AU57" s="3">
        <v>51</v>
      </c>
      <c r="AV57" s="3">
        <v>1.0469999999999999</v>
      </c>
      <c r="AW57" s="3">
        <v>1</v>
      </c>
      <c r="AX57" s="3"/>
      <c r="AY57" s="3"/>
      <c r="AZ57" s="3">
        <v>1</v>
      </c>
      <c r="BA57" s="3">
        <v>1</v>
      </c>
      <c r="BB57" s="3">
        <v>1</v>
      </c>
      <c r="BC57" s="3">
        <v>1</v>
      </c>
      <c r="BD57" s="3" t="s">
        <v>3</v>
      </c>
      <c r="BE57" s="3" t="s">
        <v>3</v>
      </c>
      <c r="BF57" s="3" t="s">
        <v>3</v>
      </c>
      <c r="BG57" s="3" t="s">
        <v>3</v>
      </c>
      <c r="BH57" s="3">
        <v>0</v>
      </c>
      <c r="BI57" s="3">
        <v>2</v>
      </c>
      <c r="BJ57" s="3" t="s">
        <v>91</v>
      </c>
      <c r="BK57" s="3"/>
      <c r="BL57" s="3"/>
      <c r="BM57" s="3">
        <v>67</v>
      </c>
      <c r="BN57" s="3">
        <v>0</v>
      </c>
      <c r="BO57" s="3" t="s">
        <v>89</v>
      </c>
      <c r="BP57" s="3">
        <v>1</v>
      </c>
      <c r="BQ57" s="3">
        <v>40</v>
      </c>
      <c r="BR57" s="3">
        <v>0</v>
      </c>
      <c r="BS57" s="3">
        <v>1</v>
      </c>
      <c r="BT57" s="3">
        <v>1</v>
      </c>
      <c r="BU57" s="3">
        <v>1</v>
      </c>
      <c r="BV57" s="3">
        <v>1</v>
      </c>
      <c r="BW57" s="3">
        <v>1</v>
      </c>
      <c r="BX57" s="3">
        <v>1</v>
      </c>
      <c r="BY57" s="3" t="s">
        <v>3</v>
      </c>
      <c r="BZ57" s="3">
        <v>97</v>
      </c>
      <c r="CA57" s="3">
        <v>51</v>
      </c>
      <c r="CB57" s="3" t="s">
        <v>3</v>
      </c>
      <c r="CC57" s="3"/>
      <c r="CD57" s="3"/>
      <c r="CE57" s="3">
        <v>1566</v>
      </c>
      <c r="CF57" s="3">
        <v>0</v>
      </c>
      <c r="CG57" s="3">
        <v>0</v>
      </c>
      <c r="CH57" s="3"/>
      <c r="CI57" s="3"/>
      <c r="CJ57" s="3"/>
      <c r="CK57" s="3"/>
      <c r="CL57" s="3"/>
      <c r="CM57" s="3">
        <v>0</v>
      </c>
      <c r="CN57" s="9" t="s">
        <v>2490</v>
      </c>
      <c r="CO57" s="3">
        <v>0</v>
      </c>
      <c r="CP57" s="3">
        <f t="shared" si="114"/>
        <v>1005.3299999999999</v>
      </c>
      <c r="CQ57" s="3">
        <f t="shared" si="115"/>
        <v>0</v>
      </c>
      <c r="CR57" s="3">
        <f t="shared" si="116"/>
        <v>1.34</v>
      </c>
      <c r="CS57" s="3">
        <f t="shared" si="117"/>
        <v>0.09</v>
      </c>
      <c r="CT57" s="3">
        <f t="shared" si="118"/>
        <v>501.33</v>
      </c>
      <c r="CU57" s="3">
        <f t="shared" si="119"/>
        <v>0</v>
      </c>
      <c r="CV57" s="3">
        <f t="shared" si="120"/>
        <v>35.765938799999994</v>
      </c>
      <c r="CW57" s="3">
        <f t="shared" si="121"/>
        <v>0</v>
      </c>
      <c r="CX57" s="3">
        <f t="shared" si="121"/>
        <v>0</v>
      </c>
      <c r="CY57" s="3">
        <f t="shared" si="122"/>
        <v>972.66</v>
      </c>
      <c r="CZ57" s="3">
        <f t="shared" si="123"/>
        <v>511.4</v>
      </c>
      <c r="DA57" s="3"/>
      <c r="DB57" s="3">
        <v>41</v>
      </c>
      <c r="DC57" s="3" t="s">
        <v>3</v>
      </c>
      <c r="DD57" s="3" t="s">
        <v>31</v>
      </c>
      <c r="DE57" s="3" t="s">
        <v>32</v>
      </c>
      <c r="DF57" s="3" t="s">
        <v>32</v>
      </c>
      <c r="DG57" s="3" t="s">
        <v>32</v>
      </c>
      <c r="DH57" s="3" t="s">
        <v>3</v>
      </c>
      <c r="DI57" s="3" t="s">
        <v>32</v>
      </c>
      <c r="DJ57" s="3" t="s">
        <v>32</v>
      </c>
      <c r="DK57" s="3" t="s">
        <v>3</v>
      </c>
      <c r="DL57" s="3" t="s">
        <v>3</v>
      </c>
      <c r="DM57" s="3" t="s">
        <v>3</v>
      </c>
      <c r="DN57" s="3">
        <v>0</v>
      </c>
      <c r="DO57" s="3">
        <v>0</v>
      </c>
      <c r="DP57" s="3">
        <v>1</v>
      </c>
      <c r="DQ57" s="3">
        <v>1</v>
      </c>
      <c r="DR57" s="3"/>
      <c r="DS57" s="3"/>
      <c r="DT57" s="3"/>
      <c r="DU57" s="3">
        <v>1010</v>
      </c>
      <c r="DV57" s="3" t="s">
        <v>40</v>
      </c>
      <c r="DW57" s="3" t="s">
        <v>40</v>
      </c>
      <c r="DX57" s="3">
        <v>100</v>
      </c>
      <c r="DY57" s="3"/>
      <c r="DZ57" s="3" t="s">
        <v>3</v>
      </c>
      <c r="EA57" s="3" t="s">
        <v>3</v>
      </c>
      <c r="EB57" s="3" t="s">
        <v>3</v>
      </c>
      <c r="EC57" s="3" t="s">
        <v>3</v>
      </c>
      <c r="ED57" s="3"/>
      <c r="EE57" s="3">
        <v>57042957</v>
      </c>
      <c r="EF57" s="3">
        <v>40</v>
      </c>
      <c r="EG57" s="3" t="s">
        <v>33</v>
      </c>
      <c r="EH57" s="3">
        <v>0</v>
      </c>
      <c r="EI57" s="3" t="s">
        <v>3</v>
      </c>
      <c r="EJ57" s="3">
        <v>2</v>
      </c>
      <c r="EK57" s="3">
        <v>67</v>
      </c>
      <c r="EL57" s="3" t="s">
        <v>34</v>
      </c>
      <c r="EM57" s="3" t="s">
        <v>35</v>
      </c>
      <c r="EN57" s="3"/>
      <c r="EO57" s="3" t="s">
        <v>36</v>
      </c>
      <c r="EP57" s="3"/>
      <c r="EQ57" s="3">
        <v>0</v>
      </c>
      <c r="ER57" s="3">
        <v>1334.9</v>
      </c>
      <c r="ES57" s="3">
        <v>1.28</v>
      </c>
      <c r="ET57" s="3">
        <v>3.56</v>
      </c>
      <c r="EU57" s="3">
        <v>0.25</v>
      </c>
      <c r="EV57" s="3">
        <v>1330.06</v>
      </c>
      <c r="EW57" s="3">
        <v>94.89</v>
      </c>
      <c r="EX57" s="3">
        <v>0</v>
      </c>
      <c r="EY57" s="3">
        <v>0</v>
      </c>
      <c r="EZ57" s="3"/>
      <c r="FA57" s="3"/>
      <c r="FB57" s="3"/>
      <c r="FC57" s="3"/>
      <c r="FD57" s="3"/>
      <c r="FE57" s="3"/>
      <c r="FF57" s="3"/>
      <c r="FG57" s="3"/>
      <c r="FH57" s="3"/>
      <c r="FI57" s="3"/>
      <c r="FJ57" s="3"/>
      <c r="FK57" s="3"/>
      <c r="FL57" s="3"/>
      <c r="FM57" s="3"/>
      <c r="FN57" s="3"/>
      <c r="FO57" s="3"/>
      <c r="FP57" s="3"/>
      <c r="FQ57" s="3">
        <v>0</v>
      </c>
      <c r="FR57" s="3">
        <v>0</v>
      </c>
      <c r="FS57" s="3">
        <v>0</v>
      </c>
      <c r="FT57" s="3"/>
      <c r="FU57" s="3"/>
      <c r="FV57" s="3"/>
      <c r="FW57" s="3"/>
      <c r="FX57" s="3">
        <v>97</v>
      </c>
      <c r="FY57" s="3">
        <v>51</v>
      </c>
      <c r="FZ57" s="3"/>
      <c r="GA57" s="3" t="s">
        <v>3</v>
      </c>
      <c r="GB57" s="3"/>
      <c r="GC57" s="3"/>
      <c r="GD57" s="3">
        <v>1</v>
      </c>
      <c r="GE57" s="3"/>
      <c r="GF57" s="3">
        <v>-505900781</v>
      </c>
      <c r="GG57" s="3">
        <v>2</v>
      </c>
      <c r="GH57" s="3">
        <v>1</v>
      </c>
      <c r="GI57" s="3">
        <v>2</v>
      </c>
      <c r="GJ57" s="3">
        <v>0</v>
      </c>
      <c r="GK57" s="3">
        <v>0</v>
      </c>
      <c r="GL57" s="3">
        <f t="shared" si="124"/>
        <v>0</v>
      </c>
      <c r="GM57" s="3">
        <f t="shared" si="125"/>
        <v>2489.5300000000002</v>
      </c>
      <c r="GN57" s="3">
        <f t="shared" si="126"/>
        <v>0</v>
      </c>
      <c r="GO57" s="3">
        <f t="shared" si="127"/>
        <v>2489.5300000000002</v>
      </c>
      <c r="GP57" s="3">
        <f t="shared" si="128"/>
        <v>0</v>
      </c>
      <c r="GQ57" s="3"/>
      <c r="GR57" s="3">
        <v>0</v>
      </c>
      <c r="GS57" s="3">
        <v>3</v>
      </c>
      <c r="GT57" s="3">
        <v>0</v>
      </c>
      <c r="GU57" s="3" t="s">
        <v>3</v>
      </c>
      <c r="GV57" s="3">
        <f t="shared" si="129"/>
        <v>0</v>
      </c>
      <c r="GW57" s="3">
        <v>1</v>
      </c>
      <c r="GX57" s="3">
        <f t="shared" si="130"/>
        <v>0</v>
      </c>
      <c r="GY57" s="3"/>
      <c r="GZ57" s="3"/>
      <c r="HA57" s="3">
        <v>0</v>
      </c>
      <c r="HB57" s="3">
        <v>0</v>
      </c>
      <c r="HC57" s="3">
        <f t="shared" si="131"/>
        <v>0</v>
      </c>
      <c r="HD57" s="3"/>
      <c r="HE57" s="3" t="s">
        <v>3</v>
      </c>
      <c r="HF57" s="3" t="s">
        <v>3</v>
      </c>
      <c r="HG57" s="3"/>
      <c r="HH57" s="3"/>
      <c r="HI57" s="3"/>
      <c r="HJ57" s="3"/>
      <c r="HK57" s="3"/>
      <c r="HL57" s="3"/>
      <c r="HM57" s="3" t="s">
        <v>3</v>
      </c>
      <c r="HN57" s="3" t="s">
        <v>3</v>
      </c>
      <c r="HO57" s="3" t="s">
        <v>3</v>
      </c>
      <c r="HP57" s="3" t="s">
        <v>3</v>
      </c>
      <c r="HQ57" s="3" t="s">
        <v>3</v>
      </c>
      <c r="HR57" s="3"/>
      <c r="HS57" s="3">
        <v>0</v>
      </c>
      <c r="HT57" s="3"/>
      <c r="HU57" s="3"/>
      <c r="HV57" s="3"/>
      <c r="HW57" s="3"/>
      <c r="HX57" s="3"/>
      <c r="HY57" s="3"/>
      <c r="HZ57" s="3"/>
      <c r="IA57" s="3"/>
      <c r="IB57" s="3"/>
      <c r="IC57" s="3"/>
      <c r="ID57" s="3"/>
      <c r="IE57" s="3"/>
      <c r="IF57" s="3"/>
      <c r="IG57" s="3"/>
      <c r="IH57" s="3"/>
      <c r="II57" s="3"/>
      <c r="IJ57" s="3"/>
      <c r="IK57" s="3">
        <v>0</v>
      </c>
      <c r="IL57" s="3"/>
      <c r="IM57" s="3"/>
      <c r="IN57" s="3"/>
      <c r="IO57" s="3"/>
      <c r="IP57" s="3"/>
      <c r="IQ57" s="3"/>
      <c r="IR57" s="3"/>
      <c r="IS57" s="3"/>
      <c r="IT57" s="3"/>
      <c r="IU57" s="3"/>
    </row>
    <row r="58" spans="1:255" ht="409.5" x14ac:dyDescent="0.25">
      <c r="A58" s="4">
        <v>17</v>
      </c>
      <c r="B58" s="4">
        <v>1</v>
      </c>
      <c r="C58" s="4"/>
      <c r="D58" s="4"/>
      <c r="E58" s="4" t="s">
        <v>88</v>
      </c>
      <c r="F58" s="4" t="s">
        <v>89</v>
      </c>
      <c r="G58" s="4" t="s">
        <v>90</v>
      </c>
      <c r="H58" s="4" t="s">
        <v>40</v>
      </c>
      <c r="I58" s="4">
        <f>ROUND(200/100,9)</f>
        <v>2</v>
      </c>
      <c r="J58" s="4">
        <v>0</v>
      </c>
      <c r="K58" s="4">
        <f>ROUND(200/100,9)</f>
        <v>2</v>
      </c>
      <c r="L58" s="4"/>
      <c r="M58" s="4"/>
      <c r="N58" s="4"/>
      <c r="O58" s="4">
        <f t="shared" si="96"/>
        <v>56534.33</v>
      </c>
      <c r="P58" s="4">
        <f t="shared" si="97"/>
        <v>0</v>
      </c>
      <c r="Q58" s="4">
        <f t="shared" si="98"/>
        <v>35</v>
      </c>
      <c r="R58" s="4">
        <f t="shared" si="99"/>
        <v>10.71</v>
      </c>
      <c r="S58" s="4">
        <f t="shared" si="100"/>
        <v>56499.33</v>
      </c>
      <c r="T58" s="4">
        <f t="shared" si="101"/>
        <v>0</v>
      </c>
      <c r="U58" s="4">
        <f t="shared" si="102"/>
        <v>71.531877599999987</v>
      </c>
      <c r="V58" s="4">
        <f t="shared" si="103"/>
        <v>0</v>
      </c>
      <c r="W58" s="4">
        <f t="shared" si="104"/>
        <v>0</v>
      </c>
      <c r="X58" s="4">
        <f t="shared" si="105"/>
        <v>54814.74</v>
      </c>
      <c r="Y58" s="4">
        <f t="shared" si="106"/>
        <v>28820.12</v>
      </c>
      <c r="Z58" s="4"/>
      <c r="AA58" s="4">
        <v>55890823</v>
      </c>
      <c r="AB58" s="4">
        <f t="shared" si="107"/>
        <v>480.10320000000002</v>
      </c>
      <c r="AC58" s="4">
        <f t="shared" si="108"/>
        <v>0</v>
      </c>
      <c r="AD58" s="4">
        <f t="shared" si="109"/>
        <v>1.2816000000000001</v>
      </c>
      <c r="AE58" s="4">
        <f t="shared" si="110"/>
        <v>0.09</v>
      </c>
      <c r="AF58" s="4">
        <f t="shared" si="110"/>
        <v>478.82159999999999</v>
      </c>
      <c r="AG58" s="4">
        <f t="shared" si="111"/>
        <v>0</v>
      </c>
      <c r="AH58" s="4">
        <f t="shared" si="112"/>
        <v>34.160399999999996</v>
      </c>
      <c r="AI58" s="4">
        <f t="shared" si="112"/>
        <v>0</v>
      </c>
      <c r="AJ58" s="4">
        <f t="shared" si="113"/>
        <v>0</v>
      </c>
      <c r="AK58" s="4">
        <v>1334.9</v>
      </c>
      <c r="AL58" s="4">
        <v>1.28</v>
      </c>
      <c r="AM58" s="4">
        <v>3.56</v>
      </c>
      <c r="AN58" s="4">
        <v>0.25</v>
      </c>
      <c r="AO58" s="4">
        <v>1330.06</v>
      </c>
      <c r="AP58" s="4">
        <v>0</v>
      </c>
      <c r="AQ58" s="4">
        <v>94.89</v>
      </c>
      <c r="AR58" s="4">
        <v>0</v>
      </c>
      <c r="AS58" s="4">
        <v>0</v>
      </c>
      <c r="AT58" s="4">
        <v>97</v>
      </c>
      <c r="AU58" s="4">
        <v>51</v>
      </c>
      <c r="AV58" s="4">
        <v>1.0469999999999999</v>
      </c>
      <c r="AW58" s="4">
        <v>1</v>
      </c>
      <c r="AX58" s="4"/>
      <c r="AY58" s="4"/>
      <c r="AZ58" s="4">
        <v>1</v>
      </c>
      <c r="BA58" s="4">
        <v>56.35</v>
      </c>
      <c r="BB58" s="4">
        <v>13.06</v>
      </c>
      <c r="BC58" s="4">
        <v>4.9400000000000004</v>
      </c>
      <c r="BD58" s="4" t="s">
        <v>3</v>
      </c>
      <c r="BE58" s="4" t="s">
        <v>3</v>
      </c>
      <c r="BF58" s="4" t="s">
        <v>3</v>
      </c>
      <c r="BG58" s="4" t="s">
        <v>3</v>
      </c>
      <c r="BH58" s="4">
        <v>0</v>
      </c>
      <c r="BI58" s="4">
        <v>2</v>
      </c>
      <c r="BJ58" s="4" t="s">
        <v>91</v>
      </c>
      <c r="BK58" s="4"/>
      <c r="BL58" s="4"/>
      <c r="BM58" s="4">
        <v>67</v>
      </c>
      <c r="BN58" s="4">
        <v>0</v>
      </c>
      <c r="BO58" s="4" t="s">
        <v>89</v>
      </c>
      <c r="BP58" s="4">
        <v>1</v>
      </c>
      <c r="BQ58" s="4">
        <v>40</v>
      </c>
      <c r="BR58" s="4">
        <v>0</v>
      </c>
      <c r="BS58" s="4">
        <v>56.35</v>
      </c>
      <c r="BT58" s="4">
        <v>1</v>
      </c>
      <c r="BU58" s="4">
        <v>1</v>
      </c>
      <c r="BV58" s="4">
        <v>1</v>
      </c>
      <c r="BW58" s="4">
        <v>1</v>
      </c>
      <c r="BX58" s="4">
        <v>1</v>
      </c>
      <c r="BY58" s="4" t="s">
        <v>3</v>
      </c>
      <c r="BZ58" s="4">
        <v>97</v>
      </c>
      <c r="CA58" s="4">
        <v>51</v>
      </c>
      <c r="CB58" s="4" t="s">
        <v>3</v>
      </c>
      <c r="CC58" s="4"/>
      <c r="CD58" s="4"/>
      <c r="CE58" s="4">
        <v>1566</v>
      </c>
      <c r="CF58" s="4">
        <v>0</v>
      </c>
      <c r="CG58" s="4">
        <v>0</v>
      </c>
      <c r="CH58" s="4"/>
      <c r="CI58" s="4"/>
      <c r="CJ58" s="4"/>
      <c r="CK58" s="4"/>
      <c r="CL58" s="4"/>
      <c r="CM58" s="4">
        <v>0</v>
      </c>
      <c r="CN58" s="10" t="s">
        <v>2490</v>
      </c>
      <c r="CO58" s="4">
        <v>0</v>
      </c>
      <c r="CP58" s="4">
        <f t="shared" si="114"/>
        <v>56534.33</v>
      </c>
      <c r="CQ58" s="4">
        <f t="shared" si="115"/>
        <v>0</v>
      </c>
      <c r="CR58" s="4">
        <f t="shared" si="116"/>
        <v>17.5</v>
      </c>
      <c r="CS58" s="4">
        <f t="shared" si="117"/>
        <v>5.07</v>
      </c>
      <c r="CT58" s="4">
        <f t="shared" si="118"/>
        <v>28249.95</v>
      </c>
      <c r="CU58" s="4">
        <f t="shared" si="119"/>
        <v>0</v>
      </c>
      <c r="CV58" s="4">
        <f t="shared" si="120"/>
        <v>35.765938799999994</v>
      </c>
      <c r="CW58" s="4">
        <f t="shared" si="121"/>
        <v>0</v>
      </c>
      <c r="CX58" s="4">
        <f t="shared" si="121"/>
        <v>0</v>
      </c>
      <c r="CY58" s="4">
        <f t="shared" si="122"/>
        <v>54809.27</v>
      </c>
      <c r="CZ58" s="4">
        <f t="shared" si="123"/>
        <v>28817.24</v>
      </c>
      <c r="DA58" s="4"/>
      <c r="DB58" s="4">
        <v>43</v>
      </c>
      <c r="DC58" s="4" t="s">
        <v>3</v>
      </c>
      <c r="DD58" s="4" t="s">
        <v>31</v>
      </c>
      <c r="DE58" s="4" t="s">
        <v>32</v>
      </c>
      <c r="DF58" s="4" t="s">
        <v>32</v>
      </c>
      <c r="DG58" s="4" t="s">
        <v>32</v>
      </c>
      <c r="DH58" s="4" t="s">
        <v>3</v>
      </c>
      <c r="DI58" s="4" t="s">
        <v>32</v>
      </c>
      <c r="DJ58" s="4" t="s">
        <v>32</v>
      </c>
      <c r="DK58" s="4" t="s">
        <v>3</v>
      </c>
      <c r="DL58" s="4" t="s">
        <v>3</v>
      </c>
      <c r="DM58" s="4" t="s">
        <v>3</v>
      </c>
      <c r="DN58" s="4">
        <v>0</v>
      </c>
      <c r="DO58" s="4">
        <v>0</v>
      </c>
      <c r="DP58" s="4">
        <v>1</v>
      </c>
      <c r="DQ58" s="4">
        <v>1</v>
      </c>
      <c r="DR58" s="4"/>
      <c r="DS58" s="4"/>
      <c r="DT58" s="4"/>
      <c r="DU58" s="4">
        <v>1010</v>
      </c>
      <c r="DV58" s="4" t="s">
        <v>40</v>
      </c>
      <c r="DW58" s="4" t="s">
        <v>40</v>
      </c>
      <c r="DX58" s="4">
        <v>100</v>
      </c>
      <c r="DY58" s="4"/>
      <c r="DZ58" s="4" t="s">
        <v>3</v>
      </c>
      <c r="EA58" s="4" t="s">
        <v>3</v>
      </c>
      <c r="EB58" s="4" t="s">
        <v>3</v>
      </c>
      <c r="EC58" s="4" t="s">
        <v>3</v>
      </c>
      <c r="ED58" s="4"/>
      <c r="EE58" s="4">
        <v>57042957</v>
      </c>
      <c r="EF58" s="4">
        <v>40</v>
      </c>
      <c r="EG58" s="4" t="s">
        <v>33</v>
      </c>
      <c r="EH58" s="4">
        <v>0</v>
      </c>
      <c r="EI58" s="4" t="s">
        <v>3</v>
      </c>
      <c r="EJ58" s="4">
        <v>2</v>
      </c>
      <c r="EK58" s="4">
        <v>67</v>
      </c>
      <c r="EL58" s="4" t="s">
        <v>34</v>
      </c>
      <c r="EM58" s="4" t="s">
        <v>35</v>
      </c>
      <c r="EN58" s="4"/>
      <c r="EO58" s="4" t="s">
        <v>36</v>
      </c>
      <c r="EP58" s="4"/>
      <c r="EQ58" s="4">
        <v>0</v>
      </c>
      <c r="ER58" s="4">
        <v>1334.9</v>
      </c>
      <c r="ES58" s="4">
        <v>1.28</v>
      </c>
      <c r="ET58" s="4">
        <v>3.56</v>
      </c>
      <c r="EU58" s="4">
        <v>0.25</v>
      </c>
      <c r="EV58" s="4">
        <v>1330.06</v>
      </c>
      <c r="EW58" s="4">
        <v>94.89</v>
      </c>
      <c r="EX58" s="4">
        <v>0</v>
      </c>
      <c r="EY58" s="4">
        <v>0</v>
      </c>
      <c r="EZ58" s="4"/>
      <c r="FA58" s="4"/>
      <c r="FB58" s="4"/>
      <c r="FC58" s="4"/>
      <c r="FD58" s="4"/>
      <c r="FE58" s="4"/>
      <c r="FF58" s="4"/>
      <c r="FG58" s="4"/>
      <c r="FH58" s="4"/>
      <c r="FI58" s="4"/>
      <c r="FJ58" s="4"/>
      <c r="FK58" s="4"/>
      <c r="FL58" s="4"/>
      <c r="FM58" s="4"/>
      <c r="FN58" s="4"/>
      <c r="FO58" s="4"/>
      <c r="FP58" s="4"/>
      <c r="FQ58" s="4">
        <v>0</v>
      </c>
      <c r="FR58" s="4">
        <v>0</v>
      </c>
      <c r="FS58" s="4">
        <v>0</v>
      </c>
      <c r="FT58" s="4"/>
      <c r="FU58" s="4"/>
      <c r="FV58" s="4"/>
      <c r="FW58" s="4"/>
      <c r="FX58" s="4">
        <v>97</v>
      </c>
      <c r="FY58" s="4">
        <v>51</v>
      </c>
      <c r="FZ58" s="4"/>
      <c r="GA58" s="4" t="s">
        <v>3</v>
      </c>
      <c r="GB58" s="4"/>
      <c r="GC58" s="4"/>
      <c r="GD58" s="4">
        <v>1</v>
      </c>
      <c r="GE58" s="4"/>
      <c r="GF58" s="4">
        <v>-505900781</v>
      </c>
      <c r="GG58" s="4">
        <v>2</v>
      </c>
      <c r="GH58" s="4">
        <v>1</v>
      </c>
      <c r="GI58" s="4">
        <v>2</v>
      </c>
      <c r="GJ58" s="4">
        <v>0</v>
      </c>
      <c r="GK58" s="4">
        <v>0</v>
      </c>
      <c r="GL58" s="4">
        <f t="shared" si="124"/>
        <v>0</v>
      </c>
      <c r="GM58" s="4">
        <f t="shared" si="125"/>
        <v>140169.19</v>
      </c>
      <c r="GN58" s="4">
        <f t="shared" si="126"/>
        <v>0</v>
      </c>
      <c r="GO58" s="4">
        <f t="shared" si="127"/>
        <v>140169.19</v>
      </c>
      <c r="GP58" s="4">
        <f t="shared" si="128"/>
        <v>0</v>
      </c>
      <c r="GQ58" s="4"/>
      <c r="GR58" s="4">
        <v>0</v>
      </c>
      <c r="GS58" s="4">
        <v>0</v>
      </c>
      <c r="GT58" s="4">
        <v>0</v>
      </c>
      <c r="GU58" s="4" t="s">
        <v>3</v>
      </c>
      <c r="GV58" s="4">
        <f t="shared" si="129"/>
        <v>0</v>
      </c>
      <c r="GW58" s="4">
        <v>1</v>
      </c>
      <c r="GX58" s="4">
        <f t="shared" si="130"/>
        <v>0</v>
      </c>
      <c r="GY58" s="4"/>
      <c r="GZ58" s="4"/>
      <c r="HA58" s="4">
        <v>0</v>
      </c>
      <c r="HB58" s="4">
        <v>0</v>
      </c>
      <c r="HC58" s="4">
        <f t="shared" si="131"/>
        <v>0</v>
      </c>
      <c r="HD58" s="4"/>
      <c r="HE58" s="4" t="s">
        <v>3</v>
      </c>
      <c r="HF58" s="4" t="s">
        <v>3</v>
      </c>
      <c r="HG58" s="4"/>
      <c r="HH58" s="4"/>
      <c r="HI58" s="4"/>
      <c r="HJ58" s="4"/>
      <c r="HK58" s="4"/>
      <c r="HL58" s="4"/>
      <c r="HM58" s="4" t="s">
        <v>3</v>
      </c>
      <c r="HN58" s="4" t="s">
        <v>3</v>
      </c>
      <c r="HO58" s="4" t="s">
        <v>3</v>
      </c>
      <c r="HP58" s="4" t="s">
        <v>3</v>
      </c>
      <c r="HQ58" s="4" t="s">
        <v>3</v>
      </c>
      <c r="HR58" s="4"/>
      <c r="HS58" s="4">
        <v>0</v>
      </c>
      <c r="HT58" s="4"/>
      <c r="HU58" s="4"/>
      <c r="HV58" s="4"/>
      <c r="HW58" s="4"/>
      <c r="HX58" s="4"/>
      <c r="HY58" s="4"/>
      <c r="HZ58" s="4"/>
      <c r="IA58" s="4"/>
      <c r="IB58" s="4"/>
      <c r="IC58" s="4"/>
      <c r="ID58" s="4"/>
      <c r="IE58" s="4"/>
      <c r="IF58" s="4"/>
      <c r="IG58" s="4"/>
      <c r="IH58" s="4"/>
      <c r="II58" s="4"/>
      <c r="IJ58" s="4"/>
      <c r="IK58" s="4">
        <v>0</v>
      </c>
      <c r="IL58" s="4"/>
      <c r="IM58" s="4"/>
      <c r="IN58" s="4"/>
      <c r="IO58" s="4"/>
      <c r="IP58" s="4"/>
      <c r="IQ58" s="4"/>
      <c r="IR58" s="4"/>
      <c r="IS58" s="4"/>
      <c r="IT58" s="4"/>
      <c r="IU58" s="4"/>
    </row>
    <row r="59" spans="1:255" ht="409.5" x14ac:dyDescent="0.25">
      <c r="A59" s="3">
        <v>17</v>
      </c>
      <c r="B59" s="3">
        <v>1</v>
      </c>
      <c r="C59" s="3"/>
      <c r="D59" s="3"/>
      <c r="E59" s="3" t="s">
        <v>92</v>
      </c>
      <c r="F59" s="3" t="s">
        <v>93</v>
      </c>
      <c r="G59" s="3" t="s">
        <v>94</v>
      </c>
      <c r="H59" s="3" t="s">
        <v>29</v>
      </c>
      <c r="I59" s="3">
        <v>8</v>
      </c>
      <c r="J59" s="3">
        <v>0</v>
      </c>
      <c r="K59" s="3">
        <v>8</v>
      </c>
      <c r="L59" s="3"/>
      <c r="M59" s="3"/>
      <c r="N59" s="3"/>
      <c r="O59" s="3">
        <f t="shared" si="96"/>
        <v>35.85</v>
      </c>
      <c r="P59" s="3">
        <f t="shared" si="97"/>
        <v>0</v>
      </c>
      <c r="Q59" s="3">
        <f t="shared" si="98"/>
        <v>0</v>
      </c>
      <c r="R59" s="3">
        <f t="shared" si="99"/>
        <v>0</v>
      </c>
      <c r="S59" s="3">
        <f t="shared" si="100"/>
        <v>35.85</v>
      </c>
      <c r="T59" s="3">
        <f t="shared" si="101"/>
        <v>0</v>
      </c>
      <c r="U59" s="3">
        <f t="shared" si="102"/>
        <v>3.0153599999999998</v>
      </c>
      <c r="V59" s="3">
        <f t="shared" si="103"/>
        <v>0</v>
      </c>
      <c r="W59" s="3">
        <f t="shared" si="104"/>
        <v>0</v>
      </c>
      <c r="X59" s="3">
        <f t="shared" si="105"/>
        <v>34.06</v>
      </c>
      <c r="Y59" s="3">
        <f t="shared" si="106"/>
        <v>19</v>
      </c>
      <c r="Z59" s="3"/>
      <c r="AA59" s="3">
        <v>54971259</v>
      </c>
      <c r="AB59" s="3">
        <f t="shared" si="107"/>
        <v>4.2804000000000002</v>
      </c>
      <c r="AC59" s="3">
        <f t="shared" si="108"/>
        <v>0</v>
      </c>
      <c r="AD59" s="3">
        <f t="shared" si="109"/>
        <v>0</v>
      </c>
      <c r="AE59" s="3">
        <f t="shared" si="110"/>
        <v>0</v>
      </c>
      <c r="AF59" s="3">
        <f t="shared" si="110"/>
        <v>4.2804000000000002</v>
      </c>
      <c r="AG59" s="3">
        <f t="shared" si="111"/>
        <v>0</v>
      </c>
      <c r="AH59" s="3">
        <f t="shared" si="112"/>
        <v>0.36</v>
      </c>
      <c r="AI59" s="3">
        <f t="shared" si="112"/>
        <v>0</v>
      </c>
      <c r="AJ59" s="3">
        <f t="shared" si="113"/>
        <v>0</v>
      </c>
      <c r="AK59" s="3">
        <v>13.56</v>
      </c>
      <c r="AL59" s="3">
        <v>1.67</v>
      </c>
      <c r="AM59" s="3">
        <v>0</v>
      </c>
      <c r="AN59" s="3">
        <v>0</v>
      </c>
      <c r="AO59" s="3">
        <v>11.89</v>
      </c>
      <c r="AP59" s="3">
        <v>0</v>
      </c>
      <c r="AQ59" s="3">
        <v>1</v>
      </c>
      <c r="AR59" s="3">
        <v>0</v>
      </c>
      <c r="AS59" s="3">
        <v>0</v>
      </c>
      <c r="AT59" s="3">
        <v>95</v>
      </c>
      <c r="AU59" s="3">
        <v>53</v>
      </c>
      <c r="AV59" s="3">
        <v>1.0469999999999999</v>
      </c>
      <c r="AW59" s="3">
        <v>1</v>
      </c>
      <c r="AX59" s="3"/>
      <c r="AY59" s="3"/>
      <c r="AZ59" s="3">
        <v>1</v>
      </c>
      <c r="BA59" s="3">
        <v>1</v>
      </c>
      <c r="BB59" s="3">
        <v>1</v>
      </c>
      <c r="BC59" s="3">
        <v>1</v>
      </c>
      <c r="BD59" s="3" t="s">
        <v>3</v>
      </c>
      <c r="BE59" s="3" t="s">
        <v>3</v>
      </c>
      <c r="BF59" s="3" t="s">
        <v>3</v>
      </c>
      <c r="BG59" s="3" t="s">
        <v>3</v>
      </c>
      <c r="BH59" s="3">
        <v>0</v>
      </c>
      <c r="BI59" s="3">
        <v>2</v>
      </c>
      <c r="BJ59" s="3" t="s">
        <v>95</v>
      </c>
      <c r="BK59" s="3"/>
      <c r="BL59" s="3"/>
      <c r="BM59" s="3">
        <v>69</v>
      </c>
      <c r="BN59" s="3">
        <v>0</v>
      </c>
      <c r="BO59" s="3" t="s">
        <v>93</v>
      </c>
      <c r="BP59" s="3">
        <v>1</v>
      </c>
      <c r="BQ59" s="3">
        <v>40</v>
      </c>
      <c r="BR59" s="3">
        <v>0</v>
      </c>
      <c r="BS59" s="3">
        <v>1</v>
      </c>
      <c r="BT59" s="3">
        <v>1</v>
      </c>
      <c r="BU59" s="3">
        <v>1</v>
      </c>
      <c r="BV59" s="3">
        <v>1</v>
      </c>
      <c r="BW59" s="3">
        <v>1</v>
      </c>
      <c r="BX59" s="3">
        <v>1</v>
      </c>
      <c r="BY59" s="3" t="s">
        <v>3</v>
      </c>
      <c r="BZ59" s="3">
        <v>95</v>
      </c>
      <c r="CA59" s="3">
        <v>53</v>
      </c>
      <c r="CB59" s="3" t="s">
        <v>3</v>
      </c>
      <c r="CC59" s="3"/>
      <c r="CD59" s="3"/>
      <c r="CE59" s="3">
        <v>1566</v>
      </c>
      <c r="CF59" s="3">
        <v>0</v>
      </c>
      <c r="CG59" s="3">
        <v>0</v>
      </c>
      <c r="CH59" s="3"/>
      <c r="CI59" s="3"/>
      <c r="CJ59" s="3"/>
      <c r="CK59" s="3"/>
      <c r="CL59" s="3"/>
      <c r="CM59" s="3">
        <v>0</v>
      </c>
      <c r="CN59" s="9" t="s">
        <v>2490</v>
      </c>
      <c r="CO59" s="3">
        <v>0</v>
      </c>
      <c r="CP59" s="3">
        <f t="shared" si="114"/>
        <v>35.85</v>
      </c>
      <c r="CQ59" s="3">
        <f t="shared" si="115"/>
        <v>0</v>
      </c>
      <c r="CR59" s="3">
        <f t="shared" si="116"/>
        <v>0</v>
      </c>
      <c r="CS59" s="3">
        <f t="shared" si="117"/>
        <v>0</v>
      </c>
      <c r="CT59" s="3">
        <f t="shared" si="118"/>
        <v>4.4800000000000004</v>
      </c>
      <c r="CU59" s="3">
        <f t="shared" si="119"/>
        <v>0</v>
      </c>
      <c r="CV59" s="3">
        <f t="shared" si="120"/>
        <v>0.37691999999999998</v>
      </c>
      <c r="CW59" s="3">
        <f t="shared" si="121"/>
        <v>0</v>
      </c>
      <c r="CX59" s="3">
        <f t="shared" si="121"/>
        <v>0</v>
      </c>
      <c r="CY59" s="3">
        <f t="shared" si="122"/>
        <v>34.06</v>
      </c>
      <c r="CZ59" s="3">
        <f t="shared" si="123"/>
        <v>19</v>
      </c>
      <c r="DA59" s="3"/>
      <c r="DB59" s="3">
        <v>45</v>
      </c>
      <c r="DC59" s="3" t="s">
        <v>3</v>
      </c>
      <c r="DD59" s="3" t="s">
        <v>31</v>
      </c>
      <c r="DE59" s="3" t="s">
        <v>32</v>
      </c>
      <c r="DF59" s="3" t="s">
        <v>32</v>
      </c>
      <c r="DG59" s="3" t="s">
        <v>32</v>
      </c>
      <c r="DH59" s="3" t="s">
        <v>3</v>
      </c>
      <c r="DI59" s="3" t="s">
        <v>32</v>
      </c>
      <c r="DJ59" s="3" t="s">
        <v>32</v>
      </c>
      <c r="DK59" s="3" t="s">
        <v>3</v>
      </c>
      <c r="DL59" s="3" t="s">
        <v>3</v>
      </c>
      <c r="DM59" s="3" t="s">
        <v>3</v>
      </c>
      <c r="DN59" s="3">
        <v>0</v>
      </c>
      <c r="DO59" s="3">
        <v>0</v>
      </c>
      <c r="DP59" s="3">
        <v>1</v>
      </c>
      <c r="DQ59" s="3">
        <v>1</v>
      </c>
      <c r="DR59" s="3"/>
      <c r="DS59" s="3"/>
      <c r="DT59" s="3"/>
      <c r="DU59" s="3">
        <v>1013</v>
      </c>
      <c r="DV59" s="3" t="s">
        <v>29</v>
      </c>
      <c r="DW59" s="3" t="s">
        <v>29</v>
      </c>
      <c r="DX59" s="3">
        <v>1</v>
      </c>
      <c r="DY59" s="3"/>
      <c r="DZ59" s="3" t="s">
        <v>3</v>
      </c>
      <c r="EA59" s="3" t="s">
        <v>3</v>
      </c>
      <c r="EB59" s="3" t="s">
        <v>3</v>
      </c>
      <c r="EC59" s="3" t="s">
        <v>3</v>
      </c>
      <c r="ED59" s="3"/>
      <c r="EE59" s="3">
        <v>57042959</v>
      </c>
      <c r="EF59" s="3">
        <v>40</v>
      </c>
      <c r="EG59" s="3" t="s">
        <v>33</v>
      </c>
      <c r="EH59" s="3">
        <v>0</v>
      </c>
      <c r="EI59" s="3" t="s">
        <v>3</v>
      </c>
      <c r="EJ59" s="3">
        <v>2</v>
      </c>
      <c r="EK59" s="3">
        <v>69</v>
      </c>
      <c r="EL59" s="3" t="s">
        <v>96</v>
      </c>
      <c r="EM59" s="3" t="s">
        <v>97</v>
      </c>
      <c r="EN59" s="3"/>
      <c r="EO59" s="3" t="s">
        <v>36</v>
      </c>
      <c r="EP59" s="3"/>
      <c r="EQ59" s="3">
        <v>0</v>
      </c>
      <c r="ER59" s="3">
        <v>13.56</v>
      </c>
      <c r="ES59" s="3">
        <v>1.67</v>
      </c>
      <c r="ET59" s="3">
        <v>0</v>
      </c>
      <c r="EU59" s="3">
        <v>0</v>
      </c>
      <c r="EV59" s="3">
        <v>11.89</v>
      </c>
      <c r="EW59" s="3">
        <v>1</v>
      </c>
      <c r="EX59" s="3">
        <v>0</v>
      </c>
      <c r="EY59" s="3">
        <v>0</v>
      </c>
      <c r="EZ59" s="3"/>
      <c r="FA59" s="3"/>
      <c r="FB59" s="3"/>
      <c r="FC59" s="3"/>
      <c r="FD59" s="3"/>
      <c r="FE59" s="3"/>
      <c r="FF59" s="3"/>
      <c r="FG59" s="3"/>
      <c r="FH59" s="3"/>
      <c r="FI59" s="3"/>
      <c r="FJ59" s="3"/>
      <c r="FK59" s="3"/>
      <c r="FL59" s="3"/>
      <c r="FM59" s="3"/>
      <c r="FN59" s="3"/>
      <c r="FO59" s="3"/>
      <c r="FP59" s="3"/>
      <c r="FQ59" s="3">
        <v>0</v>
      </c>
      <c r="FR59" s="3">
        <v>0</v>
      </c>
      <c r="FS59" s="3">
        <v>0</v>
      </c>
      <c r="FT59" s="3"/>
      <c r="FU59" s="3"/>
      <c r="FV59" s="3"/>
      <c r="FW59" s="3"/>
      <c r="FX59" s="3">
        <v>95</v>
      </c>
      <c r="FY59" s="3">
        <v>53</v>
      </c>
      <c r="FZ59" s="3"/>
      <c r="GA59" s="3" t="s">
        <v>3</v>
      </c>
      <c r="GB59" s="3"/>
      <c r="GC59" s="3"/>
      <c r="GD59" s="3">
        <v>1</v>
      </c>
      <c r="GE59" s="3"/>
      <c r="GF59" s="3">
        <v>-3566104</v>
      </c>
      <c r="GG59" s="3">
        <v>2</v>
      </c>
      <c r="GH59" s="3">
        <v>1</v>
      </c>
      <c r="GI59" s="3">
        <v>2</v>
      </c>
      <c r="GJ59" s="3">
        <v>0</v>
      </c>
      <c r="GK59" s="3">
        <v>0</v>
      </c>
      <c r="GL59" s="3">
        <f t="shared" si="124"/>
        <v>0</v>
      </c>
      <c r="GM59" s="3">
        <f t="shared" si="125"/>
        <v>88.91</v>
      </c>
      <c r="GN59" s="3">
        <f t="shared" si="126"/>
        <v>0</v>
      </c>
      <c r="GO59" s="3">
        <f t="shared" si="127"/>
        <v>88.91</v>
      </c>
      <c r="GP59" s="3">
        <f t="shared" si="128"/>
        <v>0</v>
      </c>
      <c r="GQ59" s="3"/>
      <c r="GR59" s="3">
        <v>0</v>
      </c>
      <c r="GS59" s="3">
        <v>3</v>
      </c>
      <c r="GT59" s="3">
        <v>0</v>
      </c>
      <c r="GU59" s="3" t="s">
        <v>3</v>
      </c>
      <c r="GV59" s="3">
        <f t="shared" si="129"/>
        <v>0</v>
      </c>
      <c r="GW59" s="3">
        <v>1</v>
      </c>
      <c r="GX59" s="3">
        <f t="shared" si="130"/>
        <v>0</v>
      </c>
      <c r="GY59" s="3"/>
      <c r="GZ59" s="3"/>
      <c r="HA59" s="3">
        <v>0</v>
      </c>
      <c r="HB59" s="3">
        <v>0</v>
      </c>
      <c r="HC59" s="3">
        <f t="shared" si="131"/>
        <v>0</v>
      </c>
      <c r="HD59" s="3"/>
      <c r="HE59" s="3" t="s">
        <v>3</v>
      </c>
      <c r="HF59" s="3" t="s">
        <v>3</v>
      </c>
      <c r="HG59" s="3"/>
      <c r="HH59" s="3"/>
      <c r="HI59" s="3"/>
      <c r="HJ59" s="3"/>
      <c r="HK59" s="3"/>
      <c r="HL59" s="3"/>
      <c r="HM59" s="3" t="s">
        <v>3</v>
      </c>
      <c r="HN59" s="3" t="s">
        <v>3</v>
      </c>
      <c r="HO59" s="3" t="s">
        <v>3</v>
      </c>
      <c r="HP59" s="3" t="s">
        <v>3</v>
      </c>
      <c r="HQ59" s="3" t="s">
        <v>3</v>
      </c>
      <c r="HR59" s="3"/>
      <c r="HS59" s="3">
        <v>0</v>
      </c>
      <c r="HT59" s="3"/>
      <c r="HU59" s="3"/>
      <c r="HV59" s="3"/>
      <c r="HW59" s="3"/>
      <c r="HX59" s="3"/>
      <c r="HY59" s="3"/>
      <c r="HZ59" s="3"/>
      <c r="IA59" s="3"/>
      <c r="IB59" s="3"/>
      <c r="IC59" s="3"/>
      <c r="ID59" s="3"/>
      <c r="IE59" s="3"/>
      <c r="IF59" s="3"/>
      <c r="IG59" s="3"/>
      <c r="IH59" s="3"/>
      <c r="II59" s="3"/>
      <c r="IJ59" s="3"/>
      <c r="IK59" s="3">
        <v>0</v>
      </c>
      <c r="IL59" s="3"/>
      <c r="IM59" s="3"/>
      <c r="IN59" s="3"/>
      <c r="IO59" s="3"/>
      <c r="IP59" s="3"/>
      <c r="IQ59" s="3"/>
      <c r="IR59" s="3"/>
      <c r="IS59" s="3"/>
      <c r="IT59" s="3"/>
      <c r="IU59" s="3"/>
    </row>
    <row r="60" spans="1:255" ht="409.5" x14ac:dyDescent="0.25">
      <c r="A60" s="4">
        <v>17</v>
      </c>
      <c r="B60" s="4">
        <v>1</v>
      </c>
      <c r="C60" s="4"/>
      <c r="D60" s="4"/>
      <c r="E60" s="4" t="s">
        <v>92</v>
      </c>
      <c r="F60" s="4" t="s">
        <v>93</v>
      </c>
      <c r="G60" s="4" t="s">
        <v>94</v>
      </c>
      <c r="H60" s="4" t="s">
        <v>29</v>
      </c>
      <c r="I60" s="4">
        <v>8</v>
      </c>
      <c r="J60" s="4">
        <v>0</v>
      </c>
      <c r="K60" s="4">
        <v>8</v>
      </c>
      <c r="L60" s="4"/>
      <c r="M60" s="4"/>
      <c r="N60" s="4"/>
      <c r="O60" s="4">
        <f t="shared" si="96"/>
        <v>2020.15</v>
      </c>
      <c r="P60" s="4">
        <f t="shared" si="97"/>
        <v>0</v>
      </c>
      <c r="Q60" s="4">
        <f t="shared" si="98"/>
        <v>0</v>
      </c>
      <c r="R60" s="4">
        <f t="shared" si="99"/>
        <v>0</v>
      </c>
      <c r="S60" s="4">
        <f t="shared" si="100"/>
        <v>2020.15</v>
      </c>
      <c r="T60" s="4">
        <f t="shared" si="101"/>
        <v>0</v>
      </c>
      <c r="U60" s="4">
        <f t="shared" si="102"/>
        <v>3.0153599999999998</v>
      </c>
      <c r="V60" s="4">
        <f t="shared" si="103"/>
        <v>0</v>
      </c>
      <c r="W60" s="4">
        <f t="shared" si="104"/>
        <v>0</v>
      </c>
      <c r="X60" s="4">
        <f t="shared" si="105"/>
        <v>1919.14</v>
      </c>
      <c r="Y60" s="4">
        <f t="shared" si="106"/>
        <v>1070.68</v>
      </c>
      <c r="Z60" s="4"/>
      <c r="AA60" s="4">
        <v>55890823</v>
      </c>
      <c r="AB60" s="4">
        <f t="shared" si="107"/>
        <v>4.2804000000000002</v>
      </c>
      <c r="AC60" s="4">
        <f t="shared" si="108"/>
        <v>0</v>
      </c>
      <c r="AD60" s="4">
        <f t="shared" si="109"/>
        <v>0</v>
      </c>
      <c r="AE60" s="4">
        <f t="shared" si="110"/>
        <v>0</v>
      </c>
      <c r="AF60" s="4">
        <f t="shared" si="110"/>
        <v>4.2804000000000002</v>
      </c>
      <c r="AG60" s="4">
        <f t="shared" si="111"/>
        <v>0</v>
      </c>
      <c r="AH60" s="4">
        <f t="shared" si="112"/>
        <v>0.36</v>
      </c>
      <c r="AI60" s="4">
        <f t="shared" si="112"/>
        <v>0</v>
      </c>
      <c r="AJ60" s="4">
        <f t="shared" si="113"/>
        <v>0</v>
      </c>
      <c r="AK60" s="4">
        <v>13.56</v>
      </c>
      <c r="AL60" s="4">
        <v>1.67</v>
      </c>
      <c r="AM60" s="4">
        <v>0</v>
      </c>
      <c r="AN60" s="4">
        <v>0</v>
      </c>
      <c r="AO60" s="4">
        <v>11.89</v>
      </c>
      <c r="AP60" s="4">
        <v>0</v>
      </c>
      <c r="AQ60" s="4">
        <v>1</v>
      </c>
      <c r="AR60" s="4">
        <v>0</v>
      </c>
      <c r="AS60" s="4">
        <v>0</v>
      </c>
      <c r="AT60" s="4">
        <v>95</v>
      </c>
      <c r="AU60" s="4">
        <v>53</v>
      </c>
      <c r="AV60" s="4">
        <v>1.0469999999999999</v>
      </c>
      <c r="AW60" s="4">
        <v>1</v>
      </c>
      <c r="AX60" s="4"/>
      <c r="AY60" s="4"/>
      <c r="AZ60" s="4">
        <v>1</v>
      </c>
      <c r="BA60" s="4">
        <v>56.35</v>
      </c>
      <c r="BB60" s="4">
        <v>1</v>
      </c>
      <c r="BC60" s="4">
        <v>17.87</v>
      </c>
      <c r="BD60" s="4" t="s">
        <v>3</v>
      </c>
      <c r="BE60" s="4" t="s">
        <v>3</v>
      </c>
      <c r="BF60" s="4" t="s">
        <v>3</v>
      </c>
      <c r="BG60" s="4" t="s">
        <v>3</v>
      </c>
      <c r="BH60" s="4">
        <v>0</v>
      </c>
      <c r="BI60" s="4">
        <v>2</v>
      </c>
      <c r="BJ60" s="4" t="s">
        <v>95</v>
      </c>
      <c r="BK60" s="4"/>
      <c r="BL60" s="4"/>
      <c r="BM60" s="4">
        <v>69</v>
      </c>
      <c r="BN60" s="4">
        <v>0</v>
      </c>
      <c r="BO60" s="4" t="s">
        <v>93</v>
      </c>
      <c r="BP60" s="4">
        <v>1</v>
      </c>
      <c r="BQ60" s="4">
        <v>40</v>
      </c>
      <c r="BR60" s="4">
        <v>0</v>
      </c>
      <c r="BS60" s="4">
        <v>56.35</v>
      </c>
      <c r="BT60" s="4">
        <v>1</v>
      </c>
      <c r="BU60" s="4">
        <v>1</v>
      </c>
      <c r="BV60" s="4">
        <v>1</v>
      </c>
      <c r="BW60" s="4">
        <v>1</v>
      </c>
      <c r="BX60" s="4">
        <v>1</v>
      </c>
      <c r="BY60" s="4" t="s">
        <v>3</v>
      </c>
      <c r="BZ60" s="4">
        <v>95</v>
      </c>
      <c r="CA60" s="4">
        <v>53</v>
      </c>
      <c r="CB60" s="4" t="s">
        <v>3</v>
      </c>
      <c r="CC60" s="4"/>
      <c r="CD60" s="4"/>
      <c r="CE60" s="4">
        <v>1566</v>
      </c>
      <c r="CF60" s="4">
        <v>0</v>
      </c>
      <c r="CG60" s="4">
        <v>0</v>
      </c>
      <c r="CH60" s="4"/>
      <c r="CI60" s="4"/>
      <c r="CJ60" s="4"/>
      <c r="CK60" s="4"/>
      <c r="CL60" s="4"/>
      <c r="CM60" s="4">
        <v>0</v>
      </c>
      <c r="CN60" s="10" t="s">
        <v>2490</v>
      </c>
      <c r="CO60" s="4">
        <v>0</v>
      </c>
      <c r="CP60" s="4">
        <f t="shared" si="114"/>
        <v>2020.15</v>
      </c>
      <c r="CQ60" s="4">
        <f t="shared" si="115"/>
        <v>0</v>
      </c>
      <c r="CR60" s="4">
        <f t="shared" si="116"/>
        <v>0</v>
      </c>
      <c r="CS60" s="4">
        <f t="shared" si="117"/>
        <v>0</v>
      </c>
      <c r="CT60" s="4">
        <f t="shared" si="118"/>
        <v>252.45</v>
      </c>
      <c r="CU60" s="4">
        <f t="shared" si="119"/>
        <v>0</v>
      </c>
      <c r="CV60" s="4">
        <f t="shared" si="120"/>
        <v>0.37691999999999998</v>
      </c>
      <c r="CW60" s="4">
        <f t="shared" si="121"/>
        <v>0</v>
      </c>
      <c r="CX60" s="4">
        <f t="shared" si="121"/>
        <v>0</v>
      </c>
      <c r="CY60" s="4">
        <f t="shared" si="122"/>
        <v>1919.14</v>
      </c>
      <c r="CZ60" s="4">
        <f t="shared" si="123"/>
        <v>1070.68</v>
      </c>
      <c r="DA60" s="4"/>
      <c r="DB60" s="4">
        <v>47</v>
      </c>
      <c r="DC60" s="4" t="s">
        <v>3</v>
      </c>
      <c r="DD60" s="4" t="s">
        <v>31</v>
      </c>
      <c r="DE60" s="4" t="s">
        <v>32</v>
      </c>
      <c r="DF60" s="4" t="s">
        <v>32</v>
      </c>
      <c r="DG60" s="4" t="s">
        <v>32</v>
      </c>
      <c r="DH60" s="4" t="s">
        <v>3</v>
      </c>
      <c r="DI60" s="4" t="s">
        <v>32</v>
      </c>
      <c r="DJ60" s="4" t="s">
        <v>32</v>
      </c>
      <c r="DK60" s="4" t="s">
        <v>3</v>
      </c>
      <c r="DL60" s="4" t="s">
        <v>3</v>
      </c>
      <c r="DM60" s="4" t="s">
        <v>3</v>
      </c>
      <c r="DN60" s="4">
        <v>0</v>
      </c>
      <c r="DO60" s="4">
        <v>0</v>
      </c>
      <c r="DP60" s="4">
        <v>1</v>
      </c>
      <c r="DQ60" s="4">
        <v>1</v>
      </c>
      <c r="DR60" s="4"/>
      <c r="DS60" s="4"/>
      <c r="DT60" s="4"/>
      <c r="DU60" s="4">
        <v>1013</v>
      </c>
      <c r="DV60" s="4" t="s">
        <v>29</v>
      </c>
      <c r="DW60" s="4" t="s">
        <v>29</v>
      </c>
      <c r="DX60" s="4">
        <v>1</v>
      </c>
      <c r="DY60" s="4"/>
      <c r="DZ60" s="4" t="s">
        <v>3</v>
      </c>
      <c r="EA60" s="4" t="s">
        <v>3</v>
      </c>
      <c r="EB60" s="4" t="s">
        <v>3</v>
      </c>
      <c r="EC60" s="4" t="s">
        <v>3</v>
      </c>
      <c r="ED60" s="4"/>
      <c r="EE60" s="4">
        <v>57042959</v>
      </c>
      <c r="EF60" s="4">
        <v>40</v>
      </c>
      <c r="EG60" s="4" t="s">
        <v>33</v>
      </c>
      <c r="EH60" s="4">
        <v>0</v>
      </c>
      <c r="EI60" s="4" t="s">
        <v>3</v>
      </c>
      <c r="EJ60" s="4">
        <v>2</v>
      </c>
      <c r="EK60" s="4">
        <v>69</v>
      </c>
      <c r="EL60" s="4" t="s">
        <v>96</v>
      </c>
      <c r="EM60" s="4" t="s">
        <v>97</v>
      </c>
      <c r="EN60" s="4"/>
      <c r="EO60" s="4" t="s">
        <v>36</v>
      </c>
      <c r="EP60" s="4"/>
      <c r="EQ60" s="4">
        <v>0</v>
      </c>
      <c r="ER60" s="4">
        <v>13.56</v>
      </c>
      <c r="ES60" s="4">
        <v>1.67</v>
      </c>
      <c r="ET60" s="4">
        <v>0</v>
      </c>
      <c r="EU60" s="4">
        <v>0</v>
      </c>
      <c r="EV60" s="4">
        <v>11.89</v>
      </c>
      <c r="EW60" s="4">
        <v>1</v>
      </c>
      <c r="EX60" s="4">
        <v>0</v>
      </c>
      <c r="EY60" s="4">
        <v>0</v>
      </c>
      <c r="EZ60" s="4"/>
      <c r="FA60" s="4"/>
      <c r="FB60" s="4"/>
      <c r="FC60" s="4"/>
      <c r="FD60" s="4"/>
      <c r="FE60" s="4"/>
      <c r="FF60" s="4"/>
      <c r="FG60" s="4"/>
      <c r="FH60" s="4"/>
      <c r="FI60" s="4"/>
      <c r="FJ60" s="4"/>
      <c r="FK60" s="4"/>
      <c r="FL60" s="4"/>
      <c r="FM60" s="4"/>
      <c r="FN60" s="4"/>
      <c r="FO60" s="4"/>
      <c r="FP60" s="4"/>
      <c r="FQ60" s="4">
        <v>0</v>
      </c>
      <c r="FR60" s="4">
        <v>0</v>
      </c>
      <c r="FS60" s="4">
        <v>0</v>
      </c>
      <c r="FT60" s="4"/>
      <c r="FU60" s="4"/>
      <c r="FV60" s="4"/>
      <c r="FW60" s="4"/>
      <c r="FX60" s="4">
        <v>95</v>
      </c>
      <c r="FY60" s="4">
        <v>53</v>
      </c>
      <c r="FZ60" s="4"/>
      <c r="GA60" s="4" t="s">
        <v>3</v>
      </c>
      <c r="GB60" s="4"/>
      <c r="GC60" s="4"/>
      <c r="GD60" s="4">
        <v>1</v>
      </c>
      <c r="GE60" s="4"/>
      <c r="GF60" s="4">
        <v>-3566104</v>
      </c>
      <c r="GG60" s="4">
        <v>2</v>
      </c>
      <c r="GH60" s="4">
        <v>1</v>
      </c>
      <c r="GI60" s="4">
        <v>2</v>
      </c>
      <c r="GJ60" s="4">
        <v>0</v>
      </c>
      <c r="GK60" s="4">
        <v>0</v>
      </c>
      <c r="GL60" s="4">
        <f t="shared" si="124"/>
        <v>0</v>
      </c>
      <c r="GM60" s="4">
        <f t="shared" si="125"/>
        <v>5009.97</v>
      </c>
      <c r="GN60" s="4">
        <f t="shared" si="126"/>
        <v>0</v>
      </c>
      <c r="GO60" s="4">
        <f t="shared" si="127"/>
        <v>5009.97</v>
      </c>
      <c r="GP60" s="4">
        <f t="shared" si="128"/>
        <v>0</v>
      </c>
      <c r="GQ60" s="4"/>
      <c r="GR60" s="4">
        <v>0</v>
      </c>
      <c r="GS60" s="4">
        <v>0</v>
      </c>
      <c r="GT60" s="4">
        <v>0</v>
      </c>
      <c r="GU60" s="4" t="s">
        <v>3</v>
      </c>
      <c r="GV60" s="4">
        <f t="shared" si="129"/>
        <v>0</v>
      </c>
      <c r="GW60" s="4">
        <v>1</v>
      </c>
      <c r="GX60" s="4">
        <f t="shared" si="130"/>
        <v>0</v>
      </c>
      <c r="GY60" s="4"/>
      <c r="GZ60" s="4"/>
      <c r="HA60" s="4">
        <v>0</v>
      </c>
      <c r="HB60" s="4">
        <v>0</v>
      </c>
      <c r="HC60" s="4">
        <f t="shared" si="131"/>
        <v>0</v>
      </c>
      <c r="HD60" s="4"/>
      <c r="HE60" s="4" t="s">
        <v>3</v>
      </c>
      <c r="HF60" s="4" t="s">
        <v>3</v>
      </c>
      <c r="HG60" s="4"/>
      <c r="HH60" s="4"/>
      <c r="HI60" s="4"/>
      <c r="HJ60" s="4"/>
      <c r="HK60" s="4"/>
      <c r="HL60" s="4"/>
      <c r="HM60" s="4" t="s">
        <v>3</v>
      </c>
      <c r="HN60" s="4" t="s">
        <v>3</v>
      </c>
      <c r="HO60" s="4" t="s">
        <v>3</v>
      </c>
      <c r="HP60" s="4" t="s">
        <v>3</v>
      </c>
      <c r="HQ60" s="4" t="s">
        <v>3</v>
      </c>
      <c r="HR60" s="4"/>
      <c r="HS60" s="4">
        <v>0</v>
      </c>
      <c r="HT60" s="4"/>
      <c r="HU60" s="4"/>
      <c r="HV60" s="4"/>
      <c r="HW60" s="4"/>
      <c r="HX60" s="4"/>
      <c r="HY60" s="4"/>
      <c r="HZ60" s="4"/>
      <c r="IA60" s="4"/>
      <c r="IB60" s="4"/>
      <c r="IC60" s="4"/>
      <c r="ID60" s="4"/>
      <c r="IE60" s="4"/>
      <c r="IF60" s="4"/>
      <c r="IG60" s="4"/>
      <c r="IH60" s="4"/>
      <c r="II60" s="4"/>
      <c r="IJ60" s="4"/>
      <c r="IK60" s="4">
        <v>0</v>
      </c>
      <c r="IL60" s="4"/>
      <c r="IM60" s="4"/>
      <c r="IN60" s="4"/>
      <c r="IO60" s="4"/>
      <c r="IP60" s="4"/>
      <c r="IQ60" s="4"/>
      <c r="IR60" s="4"/>
      <c r="IS60" s="4"/>
      <c r="IT60" s="4"/>
      <c r="IU60" s="4"/>
    </row>
    <row r="61" spans="1:255" x14ac:dyDescent="0.25">
      <c r="A61" s="2">
        <v>19</v>
      </c>
      <c r="B61" s="2">
        <v>1</v>
      </c>
      <c r="C61" s="2"/>
      <c r="D61" s="2"/>
      <c r="E61" s="2"/>
      <c r="F61" s="2" t="s">
        <v>3</v>
      </c>
      <c r="G61" s="2" t="s">
        <v>98</v>
      </c>
      <c r="H61" s="2" t="s">
        <v>3</v>
      </c>
      <c r="I61" s="2"/>
      <c r="J61" s="2"/>
      <c r="K61" s="2"/>
      <c r="L61" s="2"/>
      <c r="M61" s="2"/>
      <c r="N61" s="2"/>
      <c r="O61" s="2"/>
      <c r="P61" s="2"/>
      <c r="Q61" s="2"/>
      <c r="R61" s="2"/>
      <c r="S61" s="2"/>
      <c r="T61" s="2"/>
      <c r="U61" s="2"/>
      <c r="V61" s="2"/>
      <c r="W61" s="2"/>
      <c r="X61" s="2"/>
      <c r="Y61" s="2"/>
      <c r="Z61" s="2"/>
      <c r="AA61" s="2">
        <v>1</v>
      </c>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v>0</v>
      </c>
      <c r="IL61" s="2"/>
      <c r="IM61" s="2"/>
      <c r="IN61" s="2"/>
      <c r="IO61" s="2"/>
      <c r="IP61" s="2"/>
      <c r="IQ61" s="2"/>
      <c r="IR61" s="2"/>
      <c r="IS61" s="2"/>
      <c r="IT61" s="2"/>
      <c r="IU61" s="2"/>
    </row>
    <row r="62" spans="1:255" ht="409.5" x14ac:dyDescent="0.25">
      <c r="A62" s="3">
        <v>17</v>
      </c>
      <c r="B62" s="3">
        <v>1</v>
      </c>
      <c r="C62" s="3"/>
      <c r="D62" s="3"/>
      <c r="E62" s="3" t="s">
        <v>99</v>
      </c>
      <c r="F62" s="3" t="s">
        <v>100</v>
      </c>
      <c r="G62" s="3" t="s">
        <v>101</v>
      </c>
      <c r="H62" s="3" t="s">
        <v>57</v>
      </c>
      <c r="I62" s="3">
        <f>ROUND((50+115)/100,9)</f>
        <v>1.65</v>
      </c>
      <c r="J62" s="3">
        <v>0</v>
      </c>
      <c r="K62" s="3">
        <f>ROUND((50+115)/100,9)</f>
        <v>1.65</v>
      </c>
      <c r="L62" s="3"/>
      <c r="M62" s="3"/>
      <c r="N62" s="3"/>
      <c r="O62" s="3">
        <f t="shared" ref="O62:O71" si="132">ROUND(CP62,2)</f>
        <v>309.36</v>
      </c>
      <c r="P62" s="3">
        <f t="shared" ref="P62:P71" si="133">ROUND((ROUND((AC62*AW62*I62),2)*BC62),2)</f>
        <v>0</v>
      </c>
      <c r="Q62" s="3">
        <f>(ROUND((ROUND(((((ET62*1.2)*0.3))*AV62*I62),2)*BB62),2)+ROUND((ROUND(((AE62-(((EU62*1.2)*0.3)))*AV62*I62),2)*BS62),2))</f>
        <v>80.260000000000005</v>
      </c>
      <c r="R62" s="3">
        <f>(ROUND((ROUND(((((EU62*1.2)*0.3))*AV62*I62),2)*BS62),2)+ROUND((ROUND(((AE62-(((EU62*1.2)*0.3)))*AV62*I62),2)*BS62),2))</f>
        <v>1.57</v>
      </c>
      <c r="S62" s="3">
        <f t="shared" ref="S62:S71" si="134">ROUND((ROUND((AF62*AV62*I62),2)*BA62),2)</f>
        <v>229.1</v>
      </c>
      <c r="T62" s="3">
        <f t="shared" ref="T62:T71" si="135">ROUND(CU62*I62,2)</f>
        <v>0</v>
      </c>
      <c r="U62" s="3">
        <f t="shared" ref="U62:U71" si="136">CV62*I62</f>
        <v>18.595348199999993</v>
      </c>
      <c r="V62" s="3">
        <f t="shared" ref="V62:V71" si="137">CW62*I62</f>
        <v>0</v>
      </c>
      <c r="W62" s="3">
        <f t="shared" ref="W62:W71" si="138">ROUND(CX62*I62,2)</f>
        <v>0</v>
      </c>
      <c r="X62" s="3">
        <f>(ROUND((((S62+ROUND((ROUND(((((EU62*1.2)*0.3))*AV62*I62),2)*BS62),2))*AT62)/100),2)+ROUND(((ROUND((ROUND(((AE62-(((EU62*1.2)*0.3)))*AV62*I62),2)*BS62),2)*AT62)/100),2))</f>
        <v>223.75</v>
      </c>
      <c r="Y62" s="3">
        <f>(ROUND((((S62+ROUND((ROUND(((((EU62*1.2)*0.3))*AV62*I62),2)*BS62),2))*AU62)/100),2)+ROUND(((ROUND((ROUND(((AE62-(((EU62*1.2)*0.3)))*AV62*I62),2)*BS62),2)*AU62)/100),2))</f>
        <v>117.64</v>
      </c>
      <c r="Z62" s="3"/>
      <c r="AA62" s="3">
        <v>54971259</v>
      </c>
      <c r="AB62" s="3">
        <f t="shared" ref="AB62:AB71" si="139">ROUND((AC62+AD62+AF62),6)</f>
        <v>179.07480000000001</v>
      </c>
      <c r="AC62" s="3">
        <f>ROUND((((ES62*1)*0)),6)</f>
        <v>0</v>
      </c>
      <c r="AD62" s="3">
        <f>ROUND((((((ET62*1.2)*0.3))-(((EU62*1.2)*0.3)))+AE62),6)</f>
        <v>46.461599999999997</v>
      </c>
      <c r="AE62" s="3">
        <f>ROUND((((EU62*1.2)*0.3)),6)</f>
        <v>0.90720000000000001</v>
      </c>
      <c r="AF62" s="3">
        <f>ROUND((((EV62*1.2)*0.3)),6)</f>
        <v>132.61320000000001</v>
      </c>
      <c r="AG62" s="3">
        <f t="shared" ref="AG62:AG71" si="140">ROUND((AP62),6)</f>
        <v>0</v>
      </c>
      <c r="AH62" s="3">
        <f>(((EW62*1.2)*0.3))</f>
        <v>10.763999999999998</v>
      </c>
      <c r="AI62" s="3">
        <f>(((EX62*1.2)*0.3))</f>
        <v>0</v>
      </c>
      <c r="AJ62" s="3">
        <f t="shared" ref="AJ62:AJ71" si="141">(AS62)</f>
        <v>0</v>
      </c>
      <c r="AK62" s="3">
        <v>2261.17</v>
      </c>
      <c r="AL62" s="3">
        <v>1763.74</v>
      </c>
      <c r="AM62" s="3">
        <v>129.06</v>
      </c>
      <c r="AN62" s="3">
        <v>2.52</v>
      </c>
      <c r="AO62" s="3">
        <v>368.37</v>
      </c>
      <c r="AP62" s="3">
        <v>0</v>
      </c>
      <c r="AQ62" s="3">
        <v>29.9</v>
      </c>
      <c r="AR62" s="3">
        <v>0</v>
      </c>
      <c r="AS62" s="3">
        <v>0</v>
      </c>
      <c r="AT62" s="3">
        <v>97</v>
      </c>
      <c r="AU62" s="3">
        <v>51</v>
      </c>
      <c r="AV62" s="3">
        <v>1.0469999999999999</v>
      </c>
      <c r="AW62" s="3">
        <v>1</v>
      </c>
      <c r="AX62" s="3"/>
      <c r="AY62" s="3"/>
      <c r="AZ62" s="3">
        <v>1</v>
      </c>
      <c r="BA62" s="3">
        <v>1</v>
      </c>
      <c r="BB62" s="3">
        <v>1</v>
      </c>
      <c r="BC62" s="3">
        <v>1</v>
      </c>
      <c r="BD62" s="3" t="s">
        <v>3</v>
      </c>
      <c r="BE62" s="3" t="s">
        <v>3</v>
      </c>
      <c r="BF62" s="3" t="s">
        <v>3</v>
      </c>
      <c r="BG62" s="3" t="s">
        <v>3</v>
      </c>
      <c r="BH62" s="3">
        <v>0</v>
      </c>
      <c r="BI62" s="3">
        <v>2</v>
      </c>
      <c r="BJ62" s="3" t="s">
        <v>102</v>
      </c>
      <c r="BK62" s="3"/>
      <c r="BL62" s="3"/>
      <c r="BM62" s="3">
        <v>67</v>
      </c>
      <c r="BN62" s="3">
        <v>0</v>
      </c>
      <c r="BO62" s="3" t="s">
        <v>100</v>
      </c>
      <c r="BP62" s="3">
        <v>1</v>
      </c>
      <c r="BQ62" s="3">
        <v>40</v>
      </c>
      <c r="BR62" s="3">
        <v>0</v>
      </c>
      <c r="BS62" s="3">
        <v>1</v>
      </c>
      <c r="BT62" s="3">
        <v>1</v>
      </c>
      <c r="BU62" s="3">
        <v>1</v>
      </c>
      <c r="BV62" s="3">
        <v>1</v>
      </c>
      <c r="BW62" s="3">
        <v>1</v>
      </c>
      <c r="BX62" s="3">
        <v>1</v>
      </c>
      <c r="BY62" s="3" t="s">
        <v>3</v>
      </c>
      <c r="BZ62" s="3">
        <v>97</v>
      </c>
      <c r="CA62" s="3">
        <v>51</v>
      </c>
      <c r="CB62" s="3" t="s">
        <v>3</v>
      </c>
      <c r="CC62" s="3"/>
      <c r="CD62" s="3"/>
      <c r="CE62" s="3">
        <v>1566</v>
      </c>
      <c r="CF62" s="3">
        <v>0</v>
      </c>
      <c r="CG62" s="3">
        <v>0</v>
      </c>
      <c r="CH62" s="3"/>
      <c r="CI62" s="3"/>
      <c r="CJ62" s="3"/>
      <c r="CK62" s="3"/>
      <c r="CL62" s="3"/>
      <c r="CM62" s="3">
        <v>0</v>
      </c>
      <c r="CN62" s="9" t="s">
        <v>2490</v>
      </c>
      <c r="CO62" s="3">
        <v>0</v>
      </c>
      <c r="CP62" s="3">
        <f t="shared" ref="CP62:CP71" si="142">(P62+Q62+S62)</f>
        <v>309.36</v>
      </c>
      <c r="CQ62" s="3">
        <f t="shared" ref="CQ62:CQ71" si="143">ROUND((ROUND((AC62*AW62*1),2)*BC62),2)</f>
        <v>0</v>
      </c>
      <c r="CR62" s="3">
        <f>(ROUND((ROUND(((((ET62*1.2)*0.3))*AV62*1),2)*BB62),2)+ROUND((ROUND(((AE62-(((EU62*1.2)*0.3)))*AV62*1),2)*BS62),2))</f>
        <v>48.65</v>
      </c>
      <c r="CS62" s="3">
        <f>(ROUND((ROUND(((((EU62*1.2)*0.3))*AV62*1),2)*BS62),2)+ROUND((ROUND(((AE62-(((EU62*1.2)*0.3)))*AV62*1),2)*BS62),2))</f>
        <v>0.95</v>
      </c>
      <c r="CT62" s="3">
        <f t="shared" ref="CT62:CT71" si="144">ROUND((ROUND((AF62*AV62*1),2)*BA62),2)</f>
        <v>138.85</v>
      </c>
      <c r="CU62" s="3">
        <f t="shared" ref="CU62:CU71" si="145">AG62</f>
        <v>0</v>
      </c>
      <c r="CV62" s="3">
        <f t="shared" ref="CV62:CV71" si="146">(AH62*AV62)</f>
        <v>11.269907999999997</v>
      </c>
      <c r="CW62" s="3">
        <f t="shared" ref="CW62:CW71" si="147">AI62</f>
        <v>0</v>
      </c>
      <c r="CX62" s="3">
        <f t="shared" ref="CX62:CX71" si="148">AJ62</f>
        <v>0</v>
      </c>
      <c r="CY62" s="3">
        <f>(ROUND((((S62+ROUND((ROUND(((((EU62*1.2)*0.3))*AV62*1),2)*BS62),2))*AT62)/100),2)+ROUND(((ROUND((ROUND(((AE62-(((EU62*1.2)*0.3)))*AV62*1),2)*BS62),2)*AT62)/100),2))</f>
        <v>223.15</v>
      </c>
      <c r="CZ62" s="3">
        <f>(ROUND((((S62+ROUND((ROUND(((((EU62*1.2)*0.3))*AV62*1),2)*BS62),2))*AU62)/100),2)+ROUND(((ROUND((ROUND(((AE62-(((EU62*1.2)*0.3)))*AV62*1),2)*BS62),2)*AU62)/100),2))</f>
        <v>117.33</v>
      </c>
      <c r="DA62" s="3"/>
      <c r="DB62" s="3">
        <v>49</v>
      </c>
      <c r="DC62" s="3" t="s">
        <v>3</v>
      </c>
      <c r="DD62" s="3" t="s">
        <v>31</v>
      </c>
      <c r="DE62" s="3" t="s">
        <v>32</v>
      </c>
      <c r="DF62" s="3" t="s">
        <v>32</v>
      </c>
      <c r="DG62" s="3" t="s">
        <v>32</v>
      </c>
      <c r="DH62" s="3" t="s">
        <v>3</v>
      </c>
      <c r="DI62" s="3" t="s">
        <v>32</v>
      </c>
      <c r="DJ62" s="3" t="s">
        <v>32</v>
      </c>
      <c r="DK62" s="3" t="s">
        <v>3</v>
      </c>
      <c r="DL62" s="3" t="s">
        <v>3</v>
      </c>
      <c r="DM62" s="3" t="s">
        <v>3</v>
      </c>
      <c r="DN62" s="3">
        <v>0</v>
      </c>
      <c r="DO62" s="3">
        <v>0</v>
      </c>
      <c r="DP62" s="3">
        <v>1</v>
      </c>
      <c r="DQ62" s="3">
        <v>1</v>
      </c>
      <c r="DR62" s="3"/>
      <c r="DS62" s="3"/>
      <c r="DT62" s="3"/>
      <c r="DU62" s="3">
        <v>1003</v>
      </c>
      <c r="DV62" s="3" t="s">
        <v>57</v>
      </c>
      <c r="DW62" s="3" t="s">
        <v>57</v>
      </c>
      <c r="DX62" s="3">
        <v>100</v>
      </c>
      <c r="DY62" s="3"/>
      <c r="DZ62" s="3" t="s">
        <v>3</v>
      </c>
      <c r="EA62" s="3" t="s">
        <v>3</v>
      </c>
      <c r="EB62" s="3" t="s">
        <v>3</v>
      </c>
      <c r="EC62" s="3" t="s">
        <v>3</v>
      </c>
      <c r="ED62" s="3"/>
      <c r="EE62" s="3">
        <v>57042957</v>
      </c>
      <c r="EF62" s="3">
        <v>40</v>
      </c>
      <c r="EG62" s="3" t="s">
        <v>33</v>
      </c>
      <c r="EH62" s="3">
        <v>0</v>
      </c>
      <c r="EI62" s="3" t="s">
        <v>3</v>
      </c>
      <c r="EJ62" s="3">
        <v>2</v>
      </c>
      <c r="EK62" s="3">
        <v>67</v>
      </c>
      <c r="EL62" s="3" t="s">
        <v>34</v>
      </c>
      <c r="EM62" s="3" t="s">
        <v>35</v>
      </c>
      <c r="EN62" s="3"/>
      <c r="EO62" s="3" t="s">
        <v>36</v>
      </c>
      <c r="EP62" s="3"/>
      <c r="EQ62" s="3">
        <v>0</v>
      </c>
      <c r="ER62" s="3">
        <v>2261.17</v>
      </c>
      <c r="ES62" s="3">
        <v>1763.74</v>
      </c>
      <c r="ET62" s="3">
        <v>129.06</v>
      </c>
      <c r="EU62" s="3">
        <v>2.52</v>
      </c>
      <c r="EV62" s="3">
        <v>368.37</v>
      </c>
      <c r="EW62" s="3">
        <v>29.9</v>
      </c>
      <c r="EX62" s="3">
        <v>0</v>
      </c>
      <c r="EY62" s="3">
        <v>0</v>
      </c>
      <c r="EZ62" s="3"/>
      <c r="FA62" s="3"/>
      <c r="FB62" s="3"/>
      <c r="FC62" s="3"/>
      <c r="FD62" s="3"/>
      <c r="FE62" s="3"/>
      <c r="FF62" s="3"/>
      <c r="FG62" s="3"/>
      <c r="FH62" s="3"/>
      <c r="FI62" s="3"/>
      <c r="FJ62" s="3"/>
      <c r="FK62" s="3"/>
      <c r="FL62" s="3"/>
      <c r="FM62" s="3"/>
      <c r="FN62" s="3"/>
      <c r="FO62" s="3"/>
      <c r="FP62" s="3"/>
      <c r="FQ62" s="3">
        <v>0</v>
      </c>
      <c r="FR62" s="3">
        <v>0</v>
      </c>
      <c r="FS62" s="3">
        <v>0</v>
      </c>
      <c r="FT62" s="3"/>
      <c r="FU62" s="3"/>
      <c r="FV62" s="3"/>
      <c r="FW62" s="3"/>
      <c r="FX62" s="3">
        <v>97</v>
      </c>
      <c r="FY62" s="3">
        <v>51</v>
      </c>
      <c r="FZ62" s="3"/>
      <c r="GA62" s="3" t="s">
        <v>3</v>
      </c>
      <c r="GB62" s="3"/>
      <c r="GC62" s="3"/>
      <c r="GD62" s="3">
        <v>1</v>
      </c>
      <c r="GE62" s="3"/>
      <c r="GF62" s="3">
        <v>-1202354675</v>
      </c>
      <c r="GG62" s="3">
        <v>2</v>
      </c>
      <c r="GH62" s="3">
        <v>1</v>
      </c>
      <c r="GI62" s="3">
        <v>2</v>
      </c>
      <c r="GJ62" s="3">
        <v>0</v>
      </c>
      <c r="GK62" s="3">
        <v>0</v>
      </c>
      <c r="GL62" s="3">
        <f t="shared" ref="GL62:GL71" si="149">ROUND(IF(AND(BH62=3,BI62=3,FS62&lt;&gt;0),P62,0),2)</f>
        <v>0</v>
      </c>
      <c r="GM62" s="3">
        <f t="shared" ref="GM62:GM71" si="150">ROUND(O62+X62+Y62,2)+GX62</f>
        <v>650.75</v>
      </c>
      <c r="GN62" s="3">
        <f t="shared" ref="GN62:GN71" si="151">IF(OR(BI62=0,BI62=1),GM62-GX62,0)</f>
        <v>0</v>
      </c>
      <c r="GO62" s="3">
        <f t="shared" ref="GO62:GO71" si="152">IF(BI62=2,GM62-GX62,0)</f>
        <v>650.75</v>
      </c>
      <c r="GP62" s="3">
        <f t="shared" ref="GP62:GP71" si="153">IF(BI62=4,GM62-GX62,0)</f>
        <v>0</v>
      </c>
      <c r="GQ62" s="3"/>
      <c r="GR62" s="3">
        <v>0</v>
      </c>
      <c r="GS62" s="3">
        <v>3</v>
      </c>
      <c r="GT62" s="3">
        <v>0</v>
      </c>
      <c r="GU62" s="3" t="s">
        <v>3</v>
      </c>
      <c r="GV62" s="3">
        <f t="shared" ref="GV62:GV71" si="154">ROUND((GT62),6)</f>
        <v>0</v>
      </c>
      <c r="GW62" s="3">
        <v>1</v>
      </c>
      <c r="GX62" s="3">
        <f t="shared" ref="GX62:GX71" si="155">ROUND(HC62*I62,2)</f>
        <v>0</v>
      </c>
      <c r="GY62" s="3"/>
      <c r="GZ62" s="3"/>
      <c r="HA62" s="3">
        <v>0</v>
      </c>
      <c r="HB62" s="3">
        <v>0</v>
      </c>
      <c r="HC62" s="3">
        <f t="shared" ref="HC62:HC71" si="156">GV62*GW62</f>
        <v>0</v>
      </c>
      <c r="HD62" s="3"/>
      <c r="HE62" s="3" t="s">
        <v>3</v>
      </c>
      <c r="HF62" s="3" t="s">
        <v>3</v>
      </c>
      <c r="HG62" s="3"/>
      <c r="HH62" s="3"/>
      <c r="HI62" s="3"/>
      <c r="HJ62" s="3"/>
      <c r="HK62" s="3"/>
      <c r="HL62" s="3"/>
      <c r="HM62" s="3" t="s">
        <v>3</v>
      </c>
      <c r="HN62" s="3" t="s">
        <v>3</v>
      </c>
      <c r="HO62" s="3" t="s">
        <v>3</v>
      </c>
      <c r="HP62" s="3" t="s">
        <v>3</v>
      </c>
      <c r="HQ62" s="3" t="s">
        <v>3</v>
      </c>
      <c r="HR62" s="3"/>
      <c r="HS62" s="3">
        <v>0</v>
      </c>
      <c r="HT62" s="3"/>
      <c r="HU62" s="3"/>
      <c r="HV62" s="3"/>
      <c r="HW62" s="3"/>
      <c r="HX62" s="3"/>
      <c r="HY62" s="3"/>
      <c r="HZ62" s="3"/>
      <c r="IA62" s="3"/>
      <c r="IB62" s="3"/>
      <c r="IC62" s="3"/>
      <c r="ID62" s="3"/>
      <c r="IE62" s="3"/>
      <c r="IF62" s="3"/>
      <c r="IG62" s="3"/>
      <c r="IH62" s="3"/>
      <c r="II62" s="3"/>
      <c r="IJ62" s="3"/>
      <c r="IK62" s="3">
        <v>0</v>
      </c>
      <c r="IL62" s="3"/>
      <c r="IM62" s="3"/>
      <c r="IN62" s="3"/>
      <c r="IO62" s="3"/>
      <c r="IP62" s="3"/>
      <c r="IQ62" s="3"/>
      <c r="IR62" s="3"/>
      <c r="IS62" s="3"/>
      <c r="IT62" s="3"/>
      <c r="IU62" s="3"/>
    </row>
    <row r="63" spans="1:255" ht="409.5" x14ac:dyDescent="0.25">
      <c r="A63" s="4">
        <v>17</v>
      </c>
      <c r="B63" s="4">
        <v>1</v>
      </c>
      <c r="C63" s="4"/>
      <c r="D63" s="4"/>
      <c r="E63" s="4" t="s">
        <v>99</v>
      </c>
      <c r="F63" s="4" t="s">
        <v>100</v>
      </c>
      <c r="G63" s="4" t="s">
        <v>101</v>
      </c>
      <c r="H63" s="4" t="s">
        <v>57</v>
      </c>
      <c r="I63" s="4">
        <f>ROUND((50+115)/100,9)</f>
        <v>1.65</v>
      </c>
      <c r="J63" s="4">
        <v>0</v>
      </c>
      <c r="K63" s="4">
        <f>ROUND((50+115)/100,9)</f>
        <v>1.65</v>
      </c>
      <c r="L63" s="4"/>
      <c r="M63" s="4"/>
      <c r="N63" s="4"/>
      <c r="O63" s="4">
        <f t="shared" si="132"/>
        <v>14020.59</v>
      </c>
      <c r="P63" s="4">
        <f t="shared" si="133"/>
        <v>0</v>
      </c>
      <c r="Q63" s="4">
        <f>(ROUND((ROUND(((((ET63*1.2)*0.3))*AV63*I63),2)*BB63),2)+ROUND((ROUND(((AE63-(((EU63*1.2)*0.3)))*AV63*I63),2)*BS63),2))</f>
        <v>1110.8</v>
      </c>
      <c r="R63" s="4">
        <f>(ROUND((ROUND(((((EU63*1.2)*0.3))*AV63*I63),2)*BS63),2)+ROUND((ROUND(((AE63-(((EU63*1.2)*0.3)))*AV63*I63),2)*BS63),2))</f>
        <v>88.47</v>
      </c>
      <c r="S63" s="4">
        <f t="shared" si="134"/>
        <v>12909.79</v>
      </c>
      <c r="T63" s="4">
        <f t="shared" si="135"/>
        <v>0</v>
      </c>
      <c r="U63" s="4">
        <f t="shared" si="136"/>
        <v>18.595348199999993</v>
      </c>
      <c r="V63" s="4">
        <f t="shared" si="137"/>
        <v>0</v>
      </c>
      <c r="W63" s="4">
        <f t="shared" si="138"/>
        <v>0</v>
      </c>
      <c r="X63" s="4">
        <f>(ROUND((((S63+ROUND((ROUND(((((EU63*1.2)*0.3))*AV63*I63),2)*BS63),2))*AT63)/100),2)+ROUND(((ROUND((ROUND(((AE63-(((EU63*1.2)*0.3)))*AV63*I63),2)*BS63),2)*AT63)/100),2))</f>
        <v>12608.31</v>
      </c>
      <c r="Y63" s="4">
        <f>(ROUND((((S63+ROUND((ROUND(((((EU63*1.2)*0.3))*AV63*I63),2)*BS63),2))*AU63)/100),2)+ROUND(((ROUND((ROUND(((AE63-(((EU63*1.2)*0.3)))*AV63*I63),2)*BS63),2)*AU63)/100),2))</f>
        <v>6629.11</v>
      </c>
      <c r="Z63" s="4"/>
      <c r="AA63" s="4">
        <v>55890823</v>
      </c>
      <c r="AB63" s="4">
        <f t="shared" si="139"/>
        <v>179.07480000000001</v>
      </c>
      <c r="AC63" s="4">
        <f>ROUND((((ES63*1)*0)),6)</f>
        <v>0</v>
      </c>
      <c r="AD63" s="4">
        <f>ROUND((((((ET63*1.2)*0.3))-(((EU63*1.2)*0.3)))+AE63),6)</f>
        <v>46.461599999999997</v>
      </c>
      <c r="AE63" s="4">
        <f>ROUND((((EU63*1.2)*0.3)),6)</f>
        <v>0.90720000000000001</v>
      </c>
      <c r="AF63" s="4">
        <f>ROUND((((EV63*1.2)*0.3)),6)</f>
        <v>132.61320000000001</v>
      </c>
      <c r="AG63" s="4">
        <f t="shared" si="140"/>
        <v>0</v>
      </c>
      <c r="AH63" s="4">
        <f>(((EW63*1.2)*0.3))</f>
        <v>10.763999999999998</v>
      </c>
      <c r="AI63" s="4">
        <f>(((EX63*1.2)*0.3))</f>
        <v>0</v>
      </c>
      <c r="AJ63" s="4">
        <f t="shared" si="141"/>
        <v>0</v>
      </c>
      <c r="AK63" s="4">
        <v>2261.17</v>
      </c>
      <c r="AL63" s="4">
        <v>1763.74</v>
      </c>
      <c r="AM63" s="4">
        <v>129.06</v>
      </c>
      <c r="AN63" s="4">
        <v>2.52</v>
      </c>
      <c r="AO63" s="4">
        <v>368.37</v>
      </c>
      <c r="AP63" s="4">
        <v>0</v>
      </c>
      <c r="AQ63" s="4">
        <v>29.9</v>
      </c>
      <c r="AR63" s="4">
        <v>0</v>
      </c>
      <c r="AS63" s="4">
        <v>0</v>
      </c>
      <c r="AT63" s="4">
        <v>97</v>
      </c>
      <c r="AU63" s="4">
        <v>51</v>
      </c>
      <c r="AV63" s="4">
        <v>1.0469999999999999</v>
      </c>
      <c r="AW63" s="4">
        <v>1</v>
      </c>
      <c r="AX63" s="4"/>
      <c r="AY63" s="4"/>
      <c r="AZ63" s="4">
        <v>1</v>
      </c>
      <c r="BA63" s="4">
        <v>56.35</v>
      </c>
      <c r="BB63" s="4">
        <v>13.84</v>
      </c>
      <c r="BC63" s="4">
        <v>4.04</v>
      </c>
      <c r="BD63" s="4" t="s">
        <v>3</v>
      </c>
      <c r="BE63" s="4" t="s">
        <v>3</v>
      </c>
      <c r="BF63" s="4" t="s">
        <v>3</v>
      </c>
      <c r="BG63" s="4" t="s">
        <v>3</v>
      </c>
      <c r="BH63" s="4">
        <v>0</v>
      </c>
      <c r="BI63" s="4">
        <v>2</v>
      </c>
      <c r="BJ63" s="4" t="s">
        <v>102</v>
      </c>
      <c r="BK63" s="4"/>
      <c r="BL63" s="4"/>
      <c r="BM63" s="4">
        <v>67</v>
      </c>
      <c r="BN63" s="4">
        <v>0</v>
      </c>
      <c r="BO63" s="4" t="s">
        <v>100</v>
      </c>
      <c r="BP63" s="4">
        <v>1</v>
      </c>
      <c r="BQ63" s="4">
        <v>40</v>
      </c>
      <c r="BR63" s="4">
        <v>0</v>
      </c>
      <c r="BS63" s="4">
        <v>56.35</v>
      </c>
      <c r="BT63" s="4">
        <v>1</v>
      </c>
      <c r="BU63" s="4">
        <v>1</v>
      </c>
      <c r="BV63" s="4">
        <v>1</v>
      </c>
      <c r="BW63" s="4">
        <v>1</v>
      </c>
      <c r="BX63" s="4">
        <v>1</v>
      </c>
      <c r="BY63" s="4" t="s">
        <v>3</v>
      </c>
      <c r="BZ63" s="4">
        <v>97</v>
      </c>
      <c r="CA63" s="4">
        <v>51</v>
      </c>
      <c r="CB63" s="4" t="s">
        <v>3</v>
      </c>
      <c r="CC63" s="4"/>
      <c r="CD63" s="4"/>
      <c r="CE63" s="4">
        <v>1566</v>
      </c>
      <c r="CF63" s="4">
        <v>0</v>
      </c>
      <c r="CG63" s="4">
        <v>0</v>
      </c>
      <c r="CH63" s="4"/>
      <c r="CI63" s="4"/>
      <c r="CJ63" s="4"/>
      <c r="CK63" s="4"/>
      <c r="CL63" s="4"/>
      <c r="CM63" s="4">
        <v>0</v>
      </c>
      <c r="CN63" s="10" t="s">
        <v>2490</v>
      </c>
      <c r="CO63" s="4">
        <v>0</v>
      </c>
      <c r="CP63" s="4">
        <f t="shared" si="142"/>
        <v>14020.59</v>
      </c>
      <c r="CQ63" s="4">
        <f t="shared" si="143"/>
        <v>0</v>
      </c>
      <c r="CR63" s="4">
        <f>(ROUND((ROUND(((((ET63*1.2)*0.3))*AV63*1),2)*BB63),2)+ROUND((ROUND(((AE63-(((EU63*1.2)*0.3)))*AV63*1),2)*BS63),2))</f>
        <v>673.32</v>
      </c>
      <c r="CS63" s="4">
        <f>(ROUND((ROUND(((((EU63*1.2)*0.3))*AV63*1),2)*BS63),2)+ROUND((ROUND(((AE63-(((EU63*1.2)*0.3)))*AV63*1),2)*BS63),2))</f>
        <v>53.53</v>
      </c>
      <c r="CT63" s="4">
        <f t="shared" si="144"/>
        <v>7824.2</v>
      </c>
      <c r="CU63" s="4">
        <f t="shared" si="145"/>
        <v>0</v>
      </c>
      <c r="CV63" s="4">
        <f t="shared" si="146"/>
        <v>11.269907999999997</v>
      </c>
      <c r="CW63" s="4">
        <f t="shared" si="147"/>
        <v>0</v>
      </c>
      <c r="CX63" s="4">
        <f t="shared" si="148"/>
        <v>0</v>
      </c>
      <c r="CY63" s="4">
        <f>(ROUND((((S63+ROUND((ROUND(((((EU63*1.2)*0.3))*AV63*1),2)*BS63),2))*AT63)/100),2)+ROUND(((ROUND((ROUND(((AE63-(((EU63*1.2)*0.3)))*AV63*1),2)*BS63),2)*AT63)/100),2))</f>
        <v>12574.42</v>
      </c>
      <c r="CZ63" s="4">
        <f>(ROUND((((S63+ROUND((ROUND(((((EU63*1.2)*0.3))*AV63*1),2)*BS63),2))*AU63)/100),2)+ROUND(((ROUND((ROUND(((AE63-(((EU63*1.2)*0.3)))*AV63*1),2)*BS63),2)*AU63)/100),2))</f>
        <v>6611.29</v>
      </c>
      <c r="DA63" s="4"/>
      <c r="DB63" s="4">
        <v>51</v>
      </c>
      <c r="DC63" s="4" t="s">
        <v>3</v>
      </c>
      <c r="DD63" s="4" t="s">
        <v>31</v>
      </c>
      <c r="DE63" s="4" t="s">
        <v>32</v>
      </c>
      <c r="DF63" s="4" t="s">
        <v>32</v>
      </c>
      <c r="DG63" s="4" t="s">
        <v>32</v>
      </c>
      <c r="DH63" s="4" t="s">
        <v>3</v>
      </c>
      <c r="DI63" s="4" t="s">
        <v>32</v>
      </c>
      <c r="DJ63" s="4" t="s">
        <v>32</v>
      </c>
      <c r="DK63" s="4" t="s">
        <v>3</v>
      </c>
      <c r="DL63" s="4" t="s">
        <v>3</v>
      </c>
      <c r="DM63" s="4" t="s">
        <v>3</v>
      </c>
      <c r="DN63" s="4">
        <v>0</v>
      </c>
      <c r="DO63" s="4">
        <v>0</v>
      </c>
      <c r="DP63" s="4">
        <v>1</v>
      </c>
      <c r="DQ63" s="4">
        <v>1</v>
      </c>
      <c r="DR63" s="4"/>
      <c r="DS63" s="4"/>
      <c r="DT63" s="4"/>
      <c r="DU63" s="4">
        <v>1003</v>
      </c>
      <c r="DV63" s="4" t="s">
        <v>57</v>
      </c>
      <c r="DW63" s="4" t="s">
        <v>57</v>
      </c>
      <c r="DX63" s="4">
        <v>100</v>
      </c>
      <c r="DY63" s="4"/>
      <c r="DZ63" s="4" t="s">
        <v>3</v>
      </c>
      <c r="EA63" s="4" t="s">
        <v>3</v>
      </c>
      <c r="EB63" s="4" t="s">
        <v>3</v>
      </c>
      <c r="EC63" s="4" t="s">
        <v>3</v>
      </c>
      <c r="ED63" s="4"/>
      <c r="EE63" s="4">
        <v>57042957</v>
      </c>
      <c r="EF63" s="4">
        <v>40</v>
      </c>
      <c r="EG63" s="4" t="s">
        <v>33</v>
      </c>
      <c r="EH63" s="4">
        <v>0</v>
      </c>
      <c r="EI63" s="4" t="s">
        <v>3</v>
      </c>
      <c r="EJ63" s="4">
        <v>2</v>
      </c>
      <c r="EK63" s="4">
        <v>67</v>
      </c>
      <c r="EL63" s="4" t="s">
        <v>34</v>
      </c>
      <c r="EM63" s="4" t="s">
        <v>35</v>
      </c>
      <c r="EN63" s="4"/>
      <c r="EO63" s="4" t="s">
        <v>36</v>
      </c>
      <c r="EP63" s="4"/>
      <c r="EQ63" s="4">
        <v>0</v>
      </c>
      <c r="ER63" s="4">
        <v>2261.17</v>
      </c>
      <c r="ES63" s="4">
        <v>1763.74</v>
      </c>
      <c r="ET63" s="4">
        <v>129.06</v>
      </c>
      <c r="EU63" s="4">
        <v>2.52</v>
      </c>
      <c r="EV63" s="4">
        <v>368.37</v>
      </c>
      <c r="EW63" s="4">
        <v>29.9</v>
      </c>
      <c r="EX63" s="4">
        <v>0</v>
      </c>
      <c r="EY63" s="4">
        <v>0</v>
      </c>
      <c r="EZ63" s="4"/>
      <c r="FA63" s="4"/>
      <c r="FB63" s="4"/>
      <c r="FC63" s="4"/>
      <c r="FD63" s="4"/>
      <c r="FE63" s="4"/>
      <c r="FF63" s="4"/>
      <c r="FG63" s="4"/>
      <c r="FH63" s="4"/>
      <c r="FI63" s="4"/>
      <c r="FJ63" s="4"/>
      <c r="FK63" s="4"/>
      <c r="FL63" s="4"/>
      <c r="FM63" s="4"/>
      <c r="FN63" s="4"/>
      <c r="FO63" s="4"/>
      <c r="FP63" s="4"/>
      <c r="FQ63" s="4">
        <v>0</v>
      </c>
      <c r="FR63" s="4">
        <v>0</v>
      </c>
      <c r="FS63" s="4">
        <v>0</v>
      </c>
      <c r="FT63" s="4"/>
      <c r="FU63" s="4"/>
      <c r="FV63" s="4"/>
      <c r="FW63" s="4"/>
      <c r="FX63" s="4">
        <v>97</v>
      </c>
      <c r="FY63" s="4">
        <v>51</v>
      </c>
      <c r="FZ63" s="4"/>
      <c r="GA63" s="4" t="s">
        <v>3</v>
      </c>
      <c r="GB63" s="4"/>
      <c r="GC63" s="4"/>
      <c r="GD63" s="4">
        <v>1</v>
      </c>
      <c r="GE63" s="4"/>
      <c r="GF63" s="4">
        <v>-1202354675</v>
      </c>
      <c r="GG63" s="4">
        <v>2</v>
      </c>
      <c r="GH63" s="4">
        <v>1</v>
      </c>
      <c r="GI63" s="4">
        <v>2</v>
      </c>
      <c r="GJ63" s="4">
        <v>0</v>
      </c>
      <c r="GK63" s="4">
        <v>0</v>
      </c>
      <c r="GL63" s="4">
        <f t="shared" si="149"/>
        <v>0</v>
      </c>
      <c r="GM63" s="4">
        <f t="shared" si="150"/>
        <v>33258.01</v>
      </c>
      <c r="GN63" s="4">
        <f t="shared" si="151"/>
        <v>0</v>
      </c>
      <c r="GO63" s="4">
        <f t="shared" si="152"/>
        <v>33258.01</v>
      </c>
      <c r="GP63" s="4">
        <f t="shared" si="153"/>
        <v>0</v>
      </c>
      <c r="GQ63" s="4"/>
      <c r="GR63" s="4">
        <v>0</v>
      </c>
      <c r="GS63" s="4">
        <v>0</v>
      </c>
      <c r="GT63" s="4">
        <v>0</v>
      </c>
      <c r="GU63" s="4" t="s">
        <v>3</v>
      </c>
      <c r="GV63" s="4">
        <f t="shared" si="154"/>
        <v>0</v>
      </c>
      <c r="GW63" s="4">
        <v>1</v>
      </c>
      <c r="GX63" s="4">
        <f t="shared" si="155"/>
        <v>0</v>
      </c>
      <c r="GY63" s="4"/>
      <c r="GZ63" s="4"/>
      <c r="HA63" s="4">
        <v>0</v>
      </c>
      <c r="HB63" s="4">
        <v>0</v>
      </c>
      <c r="HC63" s="4">
        <f t="shared" si="156"/>
        <v>0</v>
      </c>
      <c r="HD63" s="4"/>
      <c r="HE63" s="4" t="s">
        <v>3</v>
      </c>
      <c r="HF63" s="4" t="s">
        <v>3</v>
      </c>
      <c r="HG63" s="4"/>
      <c r="HH63" s="4"/>
      <c r="HI63" s="4"/>
      <c r="HJ63" s="4"/>
      <c r="HK63" s="4"/>
      <c r="HL63" s="4"/>
      <c r="HM63" s="4" t="s">
        <v>3</v>
      </c>
      <c r="HN63" s="4" t="s">
        <v>3</v>
      </c>
      <c r="HO63" s="4" t="s">
        <v>3</v>
      </c>
      <c r="HP63" s="4" t="s">
        <v>3</v>
      </c>
      <c r="HQ63" s="4" t="s">
        <v>3</v>
      </c>
      <c r="HR63" s="4"/>
      <c r="HS63" s="4">
        <v>0</v>
      </c>
      <c r="HT63" s="4"/>
      <c r="HU63" s="4"/>
      <c r="HV63" s="4"/>
      <c r="HW63" s="4"/>
      <c r="HX63" s="4"/>
      <c r="HY63" s="4"/>
      <c r="HZ63" s="4"/>
      <c r="IA63" s="4"/>
      <c r="IB63" s="4"/>
      <c r="IC63" s="4"/>
      <c r="ID63" s="4"/>
      <c r="IE63" s="4"/>
      <c r="IF63" s="4"/>
      <c r="IG63" s="4"/>
      <c r="IH63" s="4"/>
      <c r="II63" s="4"/>
      <c r="IJ63" s="4"/>
      <c r="IK63" s="4">
        <v>0</v>
      </c>
      <c r="IL63" s="4"/>
      <c r="IM63" s="4"/>
      <c r="IN63" s="4"/>
      <c r="IO63" s="4"/>
      <c r="IP63" s="4"/>
      <c r="IQ63" s="4"/>
      <c r="IR63" s="4"/>
      <c r="IS63" s="4"/>
      <c r="IT63" s="4"/>
      <c r="IU63" s="4"/>
    </row>
    <row r="64" spans="1:255" ht="409.5" x14ac:dyDescent="0.25">
      <c r="A64" s="3">
        <v>17</v>
      </c>
      <c r="B64" s="3">
        <v>1</v>
      </c>
      <c r="C64" s="3"/>
      <c r="D64" s="3"/>
      <c r="E64" s="3" t="s">
        <v>103</v>
      </c>
      <c r="F64" s="3" t="s">
        <v>104</v>
      </c>
      <c r="G64" s="3" t="s">
        <v>105</v>
      </c>
      <c r="H64" s="3" t="s">
        <v>106</v>
      </c>
      <c r="I64" s="3">
        <f>ROUND((6*18.6+4.1+3.3*2)/1000,9)</f>
        <v>0.12230000000000001</v>
      </c>
      <c r="J64" s="3">
        <v>0</v>
      </c>
      <c r="K64" s="3">
        <f>ROUND((6*18.6+4.1+3.3*2)/1000,9)</f>
        <v>0.12230000000000001</v>
      </c>
      <c r="L64" s="3"/>
      <c r="M64" s="3"/>
      <c r="N64" s="3"/>
      <c r="O64" s="3">
        <f t="shared" si="132"/>
        <v>155.88999999999999</v>
      </c>
      <c r="P64" s="3">
        <f t="shared" si="133"/>
        <v>4.29</v>
      </c>
      <c r="Q64" s="3">
        <f>(ROUND((ROUND(((((ET64*1.2)*0.6))*AV64*I64),2)*BB64),2)+ROUND((ROUND(((AE64-(((EU64*1.2)*0.6)))*AV64*I64),2)*BS64),2))</f>
        <v>5.04</v>
      </c>
      <c r="R64" s="3">
        <f>(ROUND((ROUND(((((EU64*1.2)*0.6))*AV64*I64),2)*BS64),2)+ROUND((ROUND(((AE64-(((EU64*1.2)*0.6)))*AV64*I64),2)*BS64),2))</f>
        <v>0</v>
      </c>
      <c r="S64" s="3">
        <f t="shared" si="134"/>
        <v>146.56</v>
      </c>
      <c r="T64" s="3">
        <f t="shared" si="135"/>
        <v>0</v>
      </c>
      <c r="U64" s="3">
        <f t="shared" si="136"/>
        <v>11.103157152</v>
      </c>
      <c r="V64" s="3">
        <f t="shared" si="137"/>
        <v>0</v>
      </c>
      <c r="W64" s="3">
        <f t="shared" si="138"/>
        <v>0</v>
      </c>
      <c r="X64" s="3">
        <f>(ROUND((((S64+ROUND((ROUND(((((EU64*1.2)*0.6))*AV64*I64),2)*BS64),2))*AT64)/100),2)+ROUND(((ROUND((ROUND(((AE64-(((EU64*1.2)*0.6)))*AV64*I64),2)*BS64),2)*AT64)/100),2))</f>
        <v>136.30000000000001</v>
      </c>
      <c r="Y64" s="3">
        <f>(ROUND((((S64+ROUND((ROUND(((((EU64*1.2)*0.6))*AV64*I64),2)*BS64),2))*AU64)/100),2)+ROUND(((ROUND((ROUND(((AE64-(((EU64*1.2)*0.6)))*AV64*I64),2)*BS64),2)*AU64)/100),2))</f>
        <v>90.87</v>
      </c>
      <c r="Z64" s="3"/>
      <c r="AA64" s="3">
        <v>54971259</v>
      </c>
      <c r="AB64" s="3">
        <f t="shared" si="139"/>
        <v>1175.4192</v>
      </c>
      <c r="AC64" s="3">
        <f>ROUND((((ES64*1)*0.6)),6)</f>
        <v>35.04</v>
      </c>
      <c r="AD64" s="3">
        <f>ROUND((((((ET64*1.2)*0.6))-(((EU64*1.2)*0.6)))+AE64),6)</f>
        <v>37.915199999999999</v>
      </c>
      <c r="AE64" s="3">
        <f>ROUND((((EU64*1.2)*0.6)),6)</f>
        <v>0</v>
      </c>
      <c r="AF64" s="3">
        <f>ROUND((((EV64*1.2)*0.6)),6)</f>
        <v>1102.4639999999999</v>
      </c>
      <c r="AG64" s="3">
        <f t="shared" si="140"/>
        <v>0</v>
      </c>
      <c r="AH64" s="3">
        <f>(((EW64*1.2)*0.6))</f>
        <v>83.52</v>
      </c>
      <c r="AI64" s="3">
        <f>(((EX64*1.2)*0.6))</f>
        <v>0</v>
      </c>
      <c r="AJ64" s="3">
        <f t="shared" si="141"/>
        <v>0</v>
      </c>
      <c r="AK64" s="3">
        <v>1642.26</v>
      </c>
      <c r="AL64" s="3">
        <v>58.4</v>
      </c>
      <c r="AM64" s="3">
        <v>52.66</v>
      </c>
      <c r="AN64" s="3">
        <v>0</v>
      </c>
      <c r="AO64" s="3">
        <v>1531.2</v>
      </c>
      <c r="AP64" s="3">
        <v>0</v>
      </c>
      <c r="AQ64" s="3">
        <v>116</v>
      </c>
      <c r="AR64" s="3">
        <v>0</v>
      </c>
      <c r="AS64" s="3">
        <v>0</v>
      </c>
      <c r="AT64" s="3">
        <v>93</v>
      </c>
      <c r="AU64" s="3">
        <v>62</v>
      </c>
      <c r="AV64" s="3">
        <v>1.087</v>
      </c>
      <c r="AW64" s="3">
        <v>1</v>
      </c>
      <c r="AX64" s="3"/>
      <c r="AY64" s="3"/>
      <c r="AZ64" s="3">
        <v>1</v>
      </c>
      <c r="BA64" s="3">
        <v>1</v>
      </c>
      <c r="BB64" s="3">
        <v>1</v>
      </c>
      <c r="BC64" s="3">
        <v>1</v>
      </c>
      <c r="BD64" s="3" t="s">
        <v>3</v>
      </c>
      <c r="BE64" s="3" t="s">
        <v>3</v>
      </c>
      <c r="BF64" s="3" t="s">
        <v>3</v>
      </c>
      <c r="BG64" s="3" t="s">
        <v>3</v>
      </c>
      <c r="BH64" s="3">
        <v>0</v>
      </c>
      <c r="BI64" s="3">
        <v>1</v>
      </c>
      <c r="BJ64" s="3" t="s">
        <v>107</v>
      </c>
      <c r="BK64" s="3"/>
      <c r="BL64" s="3"/>
      <c r="BM64" s="3">
        <v>13</v>
      </c>
      <c r="BN64" s="3">
        <v>0</v>
      </c>
      <c r="BO64" s="3" t="s">
        <v>104</v>
      </c>
      <c r="BP64" s="3">
        <v>1</v>
      </c>
      <c r="BQ64" s="3">
        <v>30</v>
      </c>
      <c r="BR64" s="3">
        <v>0</v>
      </c>
      <c r="BS64" s="3">
        <v>1</v>
      </c>
      <c r="BT64" s="3">
        <v>1</v>
      </c>
      <c r="BU64" s="3">
        <v>1</v>
      </c>
      <c r="BV64" s="3">
        <v>1</v>
      </c>
      <c r="BW64" s="3">
        <v>1</v>
      </c>
      <c r="BX64" s="3">
        <v>1</v>
      </c>
      <c r="BY64" s="3" t="s">
        <v>3</v>
      </c>
      <c r="BZ64" s="3">
        <v>93</v>
      </c>
      <c r="CA64" s="3">
        <v>62</v>
      </c>
      <c r="CB64" s="3" t="s">
        <v>3</v>
      </c>
      <c r="CC64" s="3"/>
      <c r="CD64" s="3"/>
      <c r="CE64" s="3">
        <v>1566</v>
      </c>
      <c r="CF64" s="3">
        <v>0</v>
      </c>
      <c r="CG64" s="3">
        <v>0</v>
      </c>
      <c r="CH64" s="3"/>
      <c r="CI64" s="3"/>
      <c r="CJ64" s="3"/>
      <c r="CK64" s="3"/>
      <c r="CL64" s="3"/>
      <c r="CM64" s="3">
        <v>0</v>
      </c>
      <c r="CN64" s="9" t="s">
        <v>2498</v>
      </c>
      <c r="CO64" s="3">
        <v>0</v>
      </c>
      <c r="CP64" s="3">
        <f t="shared" si="142"/>
        <v>155.89000000000001</v>
      </c>
      <c r="CQ64" s="3">
        <f t="shared" si="143"/>
        <v>35.04</v>
      </c>
      <c r="CR64" s="3">
        <f>(ROUND((ROUND(((((ET64*1.2)*0.6))*AV64*1),2)*BB64),2)+ROUND((ROUND(((AE64-(((EU64*1.2)*0.6)))*AV64*1),2)*BS64),2))</f>
        <v>41.21</v>
      </c>
      <c r="CS64" s="3">
        <f>(ROUND((ROUND(((((EU64*1.2)*0.6))*AV64*1),2)*BS64),2)+ROUND((ROUND(((AE64-(((EU64*1.2)*0.6)))*AV64*1),2)*BS64),2))</f>
        <v>0</v>
      </c>
      <c r="CT64" s="3">
        <f t="shared" si="144"/>
        <v>1198.3800000000001</v>
      </c>
      <c r="CU64" s="3">
        <f t="shared" si="145"/>
        <v>0</v>
      </c>
      <c r="CV64" s="3">
        <f t="shared" si="146"/>
        <v>90.786239999999992</v>
      </c>
      <c r="CW64" s="3">
        <f t="shared" si="147"/>
        <v>0</v>
      </c>
      <c r="CX64" s="3">
        <f t="shared" si="148"/>
        <v>0</v>
      </c>
      <c r="CY64" s="3">
        <f>(ROUND((((S64+ROUND((ROUND(((((EU64*1.2)*0.6))*AV64*1),2)*BS64),2))*AT64)/100),2)+ROUND(((ROUND((ROUND(((AE64-(((EU64*1.2)*0.6)))*AV64*1),2)*BS64),2)*AT64)/100),2))</f>
        <v>136.30000000000001</v>
      </c>
      <c r="CZ64" s="3">
        <f>(ROUND((((S64+ROUND((ROUND(((((EU64*1.2)*0.6))*AV64*1),2)*BS64),2))*AU64)/100),2)+ROUND(((ROUND((ROUND(((AE64-(((EU64*1.2)*0.6)))*AV64*1),2)*BS64),2)*AU64)/100),2))</f>
        <v>90.87</v>
      </c>
      <c r="DA64" s="3"/>
      <c r="DB64" s="3">
        <v>53</v>
      </c>
      <c r="DC64" s="3" t="s">
        <v>3</v>
      </c>
      <c r="DD64" s="3" t="s">
        <v>108</v>
      </c>
      <c r="DE64" s="3" t="s">
        <v>109</v>
      </c>
      <c r="DF64" s="3" t="s">
        <v>109</v>
      </c>
      <c r="DG64" s="3" t="s">
        <v>109</v>
      </c>
      <c r="DH64" s="3" t="s">
        <v>3</v>
      </c>
      <c r="DI64" s="3" t="s">
        <v>109</v>
      </c>
      <c r="DJ64" s="3" t="s">
        <v>109</v>
      </c>
      <c r="DK64" s="3" t="s">
        <v>3</v>
      </c>
      <c r="DL64" s="3" t="s">
        <v>3</v>
      </c>
      <c r="DM64" s="3" t="s">
        <v>3</v>
      </c>
      <c r="DN64" s="3">
        <v>0</v>
      </c>
      <c r="DO64" s="3">
        <v>0</v>
      </c>
      <c r="DP64" s="3">
        <v>1</v>
      </c>
      <c r="DQ64" s="3">
        <v>1</v>
      </c>
      <c r="DR64" s="3"/>
      <c r="DS64" s="3"/>
      <c r="DT64" s="3"/>
      <c r="DU64" s="3">
        <v>1013</v>
      </c>
      <c r="DV64" s="3" t="s">
        <v>106</v>
      </c>
      <c r="DW64" s="3" t="s">
        <v>106</v>
      </c>
      <c r="DX64" s="3">
        <v>1</v>
      </c>
      <c r="DY64" s="3"/>
      <c r="DZ64" s="3" t="s">
        <v>3</v>
      </c>
      <c r="EA64" s="3" t="s">
        <v>3</v>
      </c>
      <c r="EB64" s="3" t="s">
        <v>3</v>
      </c>
      <c r="EC64" s="3" t="s">
        <v>3</v>
      </c>
      <c r="ED64" s="3"/>
      <c r="EE64" s="3">
        <v>57042902</v>
      </c>
      <c r="EF64" s="3">
        <v>30</v>
      </c>
      <c r="EG64" s="3" t="s">
        <v>110</v>
      </c>
      <c r="EH64" s="3">
        <v>0</v>
      </c>
      <c r="EI64" s="3" t="s">
        <v>3</v>
      </c>
      <c r="EJ64" s="3">
        <v>1</v>
      </c>
      <c r="EK64" s="3">
        <v>13</v>
      </c>
      <c r="EL64" s="3" t="s">
        <v>111</v>
      </c>
      <c r="EM64" s="3" t="s">
        <v>112</v>
      </c>
      <c r="EN64" s="3"/>
      <c r="EO64" s="3" t="s">
        <v>113</v>
      </c>
      <c r="EP64" s="3"/>
      <c r="EQ64" s="3">
        <v>0</v>
      </c>
      <c r="ER64" s="3">
        <v>1642.26</v>
      </c>
      <c r="ES64" s="3">
        <v>58.4</v>
      </c>
      <c r="ET64" s="3">
        <v>52.66</v>
      </c>
      <c r="EU64" s="3">
        <v>0</v>
      </c>
      <c r="EV64" s="3">
        <v>1531.2</v>
      </c>
      <c r="EW64" s="3">
        <v>116</v>
      </c>
      <c r="EX64" s="3">
        <v>0</v>
      </c>
      <c r="EY64" s="3">
        <v>0</v>
      </c>
      <c r="EZ64" s="3"/>
      <c r="FA64" s="3"/>
      <c r="FB64" s="3"/>
      <c r="FC64" s="3"/>
      <c r="FD64" s="3"/>
      <c r="FE64" s="3"/>
      <c r="FF64" s="3"/>
      <c r="FG64" s="3"/>
      <c r="FH64" s="3"/>
      <c r="FI64" s="3"/>
      <c r="FJ64" s="3"/>
      <c r="FK64" s="3"/>
      <c r="FL64" s="3"/>
      <c r="FM64" s="3"/>
      <c r="FN64" s="3"/>
      <c r="FO64" s="3"/>
      <c r="FP64" s="3"/>
      <c r="FQ64" s="3">
        <v>0</v>
      </c>
      <c r="FR64" s="3">
        <v>0</v>
      </c>
      <c r="FS64" s="3">
        <v>0</v>
      </c>
      <c r="FT64" s="3"/>
      <c r="FU64" s="3"/>
      <c r="FV64" s="3"/>
      <c r="FW64" s="3"/>
      <c r="FX64" s="3">
        <v>93</v>
      </c>
      <c r="FY64" s="3">
        <v>62</v>
      </c>
      <c r="FZ64" s="3"/>
      <c r="GA64" s="3" t="s">
        <v>3</v>
      </c>
      <c r="GB64" s="3"/>
      <c r="GC64" s="3"/>
      <c r="GD64" s="3">
        <v>1</v>
      </c>
      <c r="GE64" s="3"/>
      <c r="GF64" s="3">
        <v>-2000456464</v>
      </c>
      <c r="GG64" s="3">
        <v>2</v>
      </c>
      <c r="GH64" s="3">
        <v>1</v>
      </c>
      <c r="GI64" s="3">
        <v>2</v>
      </c>
      <c r="GJ64" s="3">
        <v>0</v>
      </c>
      <c r="GK64" s="3">
        <v>0</v>
      </c>
      <c r="GL64" s="3">
        <f t="shared" si="149"/>
        <v>0</v>
      </c>
      <c r="GM64" s="3">
        <f t="shared" si="150"/>
        <v>383.06</v>
      </c>
      <c r="GN64" s="3">
        <f t="shared" si="151"/>
        <v>383.06</v>
      </c>
      <c r="GO64" s="3">
        <f t="shared" si="152"/>
        <v>0</v>
      </c>
      <c r="GP64" s="3">
        <f t="shared" si="153"/>
        <v>0</v>
      </c>
      <c r="GQ64" s="3"/>
      <c r="GR64" s="3">
        <v>0</v>
      </c>
      <c r="GS64" s="3">
        <v>3</v>
      </c>
      <c r="GT64" s="3">
        <v>0</v>
      </c>
      <c r="GU64" s="3" t="s">
        <v>3</v>
      </c>
      <c r="GV64" s="3">
        <f t="shared" si="154"/>
        <v>0</v>
      </c>
      <c r="GW64" s="3">
        <v>1</v>
      </c>
      <c r="GX64" s="3">
        <f t="shared" si="155"/>
        <v>0</v>
      </c>
      <c r="GY64" s="3"/>
      <c r="GZ64" s="3"/>
      <c r="HA64" s="3">
        <v>0</v>
      </c>
      <c r="HB64" s="3">
        <v>0</v>
      </c>
      <c r="HC64" s="3">
        <f t="shared" si="156"/>
        <v>0</v>
      </c>
      <c r="HD64" s="3"/>
      <c r="HE64" s="3" t="s">
        <v>3</v>
      </c>
      <c r="HF64" s="3" t="s">
        <v>3</v>
      </c>
      <c r="HG64" s="3"/>
      <c r="HH64" s="3"/>
      <c r="HI64" s="3"/>
      <c r="HJ64" s="3"/>
      <c r="HK64" s="3"/>
      <c r="HL64" s="3"/>
      <c r="HM64" s="3" t="s">
        <v>3</v>
      </c>
      <c r="HN64" s="3" t="s">
        <v>3</v>
      </c>
      <c r="HO64" s="3" t="s">
        <v>3</v>
      </c>
      <c r="HP64" s="3" t="s">
        <v>3</v>
      </c>
      <c r="HQ64" s="3" t="s">
        <v>3</v>
      </c>
      <c r="HR64" s="3"/>
      <c r="HS64" s="3">
        <v>0</v>
      </c>
      <c r="HT64" s="3"/>
      <c r="HU64" s="3"/>
      <c r="HV64" s="3"/>
      <c r="HW64" s="3"/>
      <c r="HX64" s="3"/>
      <c r="HY64" s="3"/>
      <c r="HZ64" s="3"/>
      <c r="IA64" s="3"/>
      <c r="IB64" s="3"/>
      <c r="IC64" s="3"/>
      <c r="ID64" s="3"/>
      <c r="IE64" s="3"/>
      <c r="IF64" s="3"/>
      <c r="IG64" s="3"/>
      <c r="IH64" s="3"/>
      <c r="II64" s="3"/>
      <c r="IJ64" s="3"/>
      <c r="IK64" s="3">
        <v>0</v>
      </c>
      <c r="IL64" s="3"/>
      <c r="IM64" s="3"/>
      <c r="IN64" s="3"/>
      <c r="IO64" s="3"/>
      <c r="IP64" s="3"/>
      <c r="IQ64" s="3"/>
      <c r="IR64" s="3"/>
      <c r="IS64" s="3"/>
      <c r="IT64" s="3"/>
      <c r="IU64" s="3"/>
    </row>
    <row r="65" spans="1:255" ht="409.5" x14ac:dyDescent="0.25">
      <c r="A65" s="4">
        <v>17</v>
      </c>
      <c r="B65" s="4">
        <v>1</v>
      </c>
      <c r="C65" s="4"/>
      <c r="D65" s="4"/>
      <c r="E65" s="4" t="s">
        <v>103</v>
      </c>
      <c r="F65" s="4" t="s">
        <v>104</v>
      </c>
      <c r="G65" s="4" t="s">
        <v>105</v>
      </c>
      <c r="H65" s="4" t="s">
        <v>106</v>
      </c>
      <c r="I65" s="4">
        <f>ROUND((6*18.6+4.1+3.3*2)/1000,9)</f>
        <v>0.12230000000000001</v>
      </c>
      <c r="J65" s="4">
        <v>0</v>
      </c>
      <c r="K65" s="4">
        <f>ROUND((6*18.6+4.1+3.3*2)/1000,9)</f>
        <v>0.12230000000000001</v>
      </c>
      <c r="L65" s="4"/>
      <c r="M65" s="4"/>
      <c r="N65" s="4"/>
      <c r="O65" s="4">
        <f t="shared" si="132"/>
        <v>8356.7999999999993</v>
      </c>
      <c r="P65" s="4">
        <f t="shared" si="133"/>
        <v>46.98</v>
      </c>
      <c r="Q65" s="4">
        <f>(ROUND((ROUND(((((ET65*1.2)*0.6))*AV65*I65),2)*BB65),2)+ROUND((ROUND(((AE65-(((EU65*1.2)*0.6)))*AV65*I65),2)*BS65),2))</f>
        <v>51.16</v>
      </c>
      <c r="R65" s="4">
        <f>(ROUND((ROUND(((((EU65*1.2)*0.6))*AV65*I65),2)*BS65),2)+ROUND((ROUND(((AE65-(((EU65*1.2)*0.6)))*AV65*I65),2)*BS65),2))</f>
        <v>0</v>
      </c>
      <c r="S65" s="4">
        <f t="shared" si="134"/>
        <v>8258.66</v>
      </c>
      <c r="T65" s="4">
        <f t="shared" si="135"/>
        <v>0</v>
      </c>
      <c r="U65" s="4">
        <f t="shared" si="136"/>
        <v>11.103157152</v>
      </c>
      <c r="V65" s="4">
        <f t="shared" si="137"/>
        <v>0</v>
      </c>
      <c r="W65" s="4">
        <f t="shared" si="138"/>
        <v>0</v>
      </c>
      <c r="X65" s="4">
        <f>(ROUND((((S65+ROUND((ROUND(((((EU65*1.2)*0.6))*AV65*I65),2)*BS65),2))*AT65)/100),2)+ROUND(((ROUND((ROUND(((AE65-(((EU65*1.2)*0.6)))*AV65*I65),2)*BS65),2)*AT65)/100),2))</f>
        <v>7680.55</v>
      </c>
      <c r="Y65" s="4">
        <f>(ROUND((((S65+ROUND((ROUND(((((EU65*1.2)*0.6))*AV65*I65),2)*BS65),2))*AU65)/100),2)+ROUND(((ROUND((ROUND(((AE65-(((EU65*1.2)*0.6)))*AV65*I65),2)*BS65),2)*AU65)/100),2))</f>
        <v>5120.37</v>
      </c>
      <c r="Z65" s="4"/>
      <c r="AA65" s="4">
        <v>55890823</v>
      </c>
      <c r="AB65" s="4">
        <f t="shared" si="139"/>
        <v>1175.4192</v>
      </c>
      <c r="AC65" s="4">
        <f>ROUND((((ES65*1)*0.6)),6)</f>
        <v>35.04</v>
      </c>
      <c r="AD65" s="4">
        <f>ROUND((((((ET65*1.2)*0.6))-(((EU65*1.2)*0.6)))+AE65),6)</f>
        <v>37.915199999999999</v>
      </c>
      <c r="AE65" s="4">
        <f>ROUND((((EU65*1.2)*0.6)),6)</f>
        <v>0</v>
      </c>
      <c r="AF65" s="4">
        <f>ROUND((((EV65*1.2)*0.6)),6)</f>
        <v>1102.4639999999999</v>
      </c>
      <c r="AG65" s="4">
        <f t="shared" si="140"/>
        <v>0</v>
      </c>
      <c r="AH65" s="4">
        <f>(((EW65*1.2)*0.6))</f>
        <v>83.52</v>
      </c>
      <c r="AI65" s="4">
        <f>(((EX65*1.2)*0.6))</f>
        <v>0</v>
      </c>
      <c r="AJ65" s="4">
        <f t="shared" si="141"/>
        <v>0</v>
      </c>
      <c r="AK65" s="4">
        <v>1642.26</v>
      </c>
      <c r="AL65" s="4">
        <v>58.4</v>
      </c>
      <c r="AM65" s="4">
        <v>52.66</v>
      </c>
      <c r="AN65" s="4">
        <v>0</v>
      </c>
      <c r="AO65" s="4">
        <v>1531.2</v>
      </c>
      <c r="AP65" s="4">
        <v>0</v>
      </c>
      <c r="AQ65" s="4">
        <v>116</v>
      </c>
      <c r="AR65" s="4">
        <v>0</v>
      </c>
      <c r="AS65" s="4">
        <v>0</v>
      </c>
      <c r="AT65" s="4">
        <v>93</v>
      </c>
      <c r="AU65" s="4">
        <v>62</v>
      </c>
      <c r="AV65" s="4">
        <v>1.087</v>
      </c>
      <c r="AW65" s="4">
        <v>1</v>
      </c>
      <c r="AX65" s="4"/>
      <c r="AY65" s="4"/>
      <c r="AZ65" s="4">
        <v>1</v>
      </c>
      <c r="BA65" s="4">
        <v>56.35</v>
      </c>
      <c r="BB65" s="4">
        <v>10.15</v>
      </c>
      <c r="BC65" s="4">
        <v>10.95</v>
      </c>
      <c r="BD65" s="4" t="s">
        <v>3</v>
      </c>
      <c r="BE65" s="4" t="s">
        <v>3</v>
      </c>
      <c r="BF65" s="4" t="s">
        <v>3</v>
      </c>
      <c r="BG65" s="4" t="s">
        <v>3</v>
      </c>
      <c r="BH65" s="4">
        <v>0</v>
      </c>
      <c r="BI65" s="4">
        <v>1</v>
      </c>
      <c r="BJ65" s="4" t="s">
        <v>107</v>
      </c>
      <c r="BK65" s="4"/>
      <c r="BL65" s="4"/>
      <c r="BM65" s="4">
        <v>13</v>
      </c>
      <c r="BN65" s="4">
        <v>0</v>
      </c>
      <c r="BO65" s="4" t="s">
        <v>104</v>
      </c>
      <c r="BP65" s="4">
        <v>1</v>
      </c>
      <c r="BQ65" s="4">
        <v>30</v>
      </c>
      <c r="BR65" s="4">
        <v>0</v>
      </c>
      <c r="BS65" s="4">
        <v>56.35</v>
      </c>
      <c r="BT65" s="4">
        <v>1</v>
      </c>
      <c r="BU65" s="4">
        <v>1</v>
      </c>
      <c r="BV65" s="4">
        <v>1</v>
      </c>
      <c r="BW65" s="4">
        <v>1</v>
      </c>
      <c r="BX65" s="4">
        <v>1</v>
      </c>
      <c r="BY65" s="4" t="s">
        <v>3</v>
      </c>
      <c r="BZ65" s="4">
        <v>93</v>
      </c>
      <c r="CA65" s="4">
        <v>62</v>
      </c>
      <c r="CB65" s="4" t="s">
        <v>3</v>
      </c>
      <c r="CC65" s="4"/>
      <c r="CD65" s="4"/>
      <c r="CE65" s="4">
        <v>1566</v>
      </c>
      <c r="CF65" s="4">
        <v>0</v>
      </c>
      <c r="CG65" s="4">
        <v>0</v>
      </c>
      <c r="CH65" s="4"/>
      <c r="CI65" s="4"/>
      <c r="CJ65" s="4"/>
      <c r="CK65" s="4"/>
      <c r="CL65" s="4"/>
      <c r="CM65" s="4">
        <v>0</v>
      </c>
      <c r="CN65" s="10" t="s">
        <v>2498</v>
      </c>
      <c r="CO65" s="4">
        <v>0</v>
      </c>
      <c r="CP65" s="4">
        <f t="shared" si="142"/>
        <v>8356.7999999999993</v>
      </c>
      <c r="CQ65" s="4">
        <f t="shared" si="143"/>
        <v>383.69</v>
      </c>
      <c r="CR65" s="4">
        <f>(ROUND((ROUND(((((ET65*1.2)*0.6))*AV65*1),2)*BB65),2)+ROUND((ROUND(((AE65-(((EU65*1.2)*0.6)))*AV65*1),2)*BS65),2))</f>
        <v>418.28</v>
      </c>
      <c r="CS65" s="4">
        <f>(ROUND((ROUND(((((EU65*1.2)*0.6))*AV65*1),2)*BS65),2)+ROUND((ROUND(((AE65-(((EU65*1.2)*0.6)))*AV65*1),2)*BS65),2))</f>
        <v>0</v>
      </c>
      <c r="CT65" s="4">
        <f t="shared" si="144"/>
        <v>67528.710000000006</v>
      </c>
      <c r="CU65" s="4">
        <f t="shared" si="145"/>
        <v>0</v>
      </c>
      <c r="CV65" s="4">
        <f t="shared" si="146"/>
        <v>90.786239999999992</v>
      </c>
      <c r="CW65" s="4">
        <f t="shared" si="147"/>
        <v>0</v>
      </c>
      <c r="CX65" s="4">
        <f t="shared" si="148"/>
        <v>0</v>
      </c>
      <c r="CY65" s="4">
        <f>(ROUND((((S65+ROUND((ROUND(((((EU65*1.2)*0.6))*AV65*1),2)*BS65),2))*AT65)/100),2)+ROUND(((ROUND((ROUND(((AE65-(((EU65*1.2)*0.6)))*AV65*1),2)*BS65),2)*AT65)/100),2))</f>
        <v>7680.55</v>
      </c>
      <c r="CZ65" s="4">
        <f>(ROUND((((S65+ROUND((ROUND(((((EU65*1.2)*0.6))*AV65*1),2)*BS65),2))*AU65)/100),2)+ROUND(((ROUND((ROUND(((AE65-(((EU65*1.2)*0.6)))*AV65*1),2)*BS65),2)*AU65)/100),2))</f>
        <v>5120.37</v>
      </c>
      <c r="DA65" s="4"/>
      <c r="DB65" s="4">
        <v>55</v>
      </c>
      <c r="DC65" s="4" t="s">
        <v>3</v>
      </c>
      <c r="DD65" s="4" t="s">
        <v>108</v>
      </c>
      <c r="DE65" s="4" t="s">
        <v>109</v>
      </c>
      <c r="DF65" s="4" t="s">
        <v>109</v>
      </c>
      <c r="DG65" s="4" t="s">
        <v>109</v>
      </c>
      <c r="DH65" s="4" t="s">
        <v>3</v>
      </c>
      <c r="DI65" s="4" t="s">
        <v>109</v>
      </c>
      <c r="DJ65" s="4" t="s">
        <v>109</v>
      </c>
      <c r="DK65" s="4" t="s">
        <v>3</v>
      </c>
      <c r="DL65" s="4" t="s">
        <v>3</v>
      </c>
      <c r="DM65" s="4" t="s">
        <v>3</v>
      </c>
      <c r="DN65" s="4">
        <v>0</v>
      </c>
      <c r="DO65" s="4">
        <v>0</v>
      </c>
      <c r="DP65" s="4">
        <v>1</v>
      </c>
      <c r="DQ65" s="4">
        <v>1</v>
      </c>
      <c r="DR65" s="4"/>
      <c r="DS65" s="4"/>
      <c r="DT65" s="4"/>
      <c r="DU65" s="4">
        <v>1013</v>
      </c>
      <c r="DV65" s="4" t="s">
        <v>106</v>
      </c>
      <c r="DW65" s="4" t="s">
        <v>106</v>
      </c>
      <c r="DX65" s="4">
        <v>1</v>
      </c>
      <c r="DY65" s="4"/>
      <c r="DZ65" s="4" t="s">
        <v>3</v>
      </c>
      <c r="EA65" s="4" t="s">
        <v>3</v>
      </c>
      <c r="EB65" s="4" t="s">
        <v>3</v>
      </c>
      <c r="EC65" s="4" t="s">
        <v>3</v>
      </c>
      <c r="ED65" s="4"/>
      <c r="EE65" s="4">
        <v>57042902</v>
      </c>
      <c r="EF65" s="4">
        <v>30</v>
      </c>
      <c r="EG65" s="4" t="s">
        <v>110</v>
      </c>
      <c r="EH65" s="4">
        <v>0</v>
      </c>
      <c r="EI65" s="4" t="s">
        <v>3</v>
      </c>
      <c r="EJ65" s="4">
        <v>1</v>
      </c>
      <c r="EK65" s="4">
        <v>13</v>
      </c>
      <c r="EL65" s="4" t="s">
        <v>111</v>
      </c>
      <c r="EM65" s="4" t="s">
        <v>112</v>
      </c>
      <c r="EN65" s="4"/>
      <c r="EO65" s="4" t="s">
        <v>113</v>
      </c>
      <c r="EP65" s="4"/>
      <c r="EQ65" s="4">
        <v>0</v>
      </c>
      <c r="ER65" s="4">
        <v>1642.26</v>
      </c>
      <c r="ES65" s="4">
        <v>58.4</v>
      </c>
      <c r="ET65" s="4">
        <v>52.66</v>
      </c>
      <c r="EU65" s="4">
        <v>0</v>
      </c>
      <c r="EV65" s="4">
        <v>1531.2</v>
      </c>
      <c r="EW65" s="4">
        <v>116</v>
      </c>
      <c r="EX65" s="4">
        <v>0</v>
      </c>
      <c r="EY65" s="4">
        <v>0</v>
      </c>
      <c r="EZ65" s="4"/>
      <c r="FA65" s="4"/>
      <c r="FB65" s="4"/>
      <c r="FC65" s="4"/>
      <c r="FD65" s="4"/>
      <c r="FE65" s="4"/>
      <c r="FF65" s="4"/>
      <c r="FG65" s="4"/>
      <c r="FH65" s="4"/>
      <c r="FI65" s="4"/>
      <c r="FJ65" s="4"/>
      <c r="FK65" s="4"/>
      <c r="FL65" s="4"/>
      <c r="FM65" s="4"/>
      <c r="FN65" s="4"/>
      <c r="FO65" s="4"/>
      <c r="FP65" s="4"/>
      <c r="FQ65" s="4">
        <v>0</v>
      </c>
      <c r="FR65" s="4">
        <v>0</v>
      </c>
      <c r="FS65" s="4">
        <v>0</v>
      </c>
      <c r="FT65" s="4"/>
      <c r="FU65" s="4"/>
      <c r="FV65" s="4"/>
      <c r="FW65" s="4"/>
      <c r="FX65" s="4">
        <v>93</v>
      </c>
      <c r="FY65" s="4">
        <v>62</v>
      </c>
      <c r="FZ65" s="4"/>
      <c r="GA65" s="4" t="s">
        <v>3</v>
      </c>
      <c r="GB65" s="4"/>
      <c r="GC65" s="4"/>
      <c r="GD65" s="4">
        <v>1</v>
      </c>
      <c r="GE65" s="4"/>
      <c r="GF65" s="4">
        <v>-2000456464</v>
      </c>
      <c r="GG65" s="4">
        <v>2</v>
      </c>
      <c r="GH65" s="4">
        <v>1</v>
      </c>
      <c r="GI65" s="4">
        <v>2</v>
      </c>
      <c r="GJ65" s="4">
        <v>0</v>
      </c>
      <c r="GK65" s="4">
        <v>0</v>
      </c>
      <c r="GL65" s="4">
        <f t="shared" si="149"/>
        <v>0</v>
      </c>
      <c r="GM65" s="4">
        <f t="shared" si="150"/>
        <v>21157.72</v>
      </c>
      <c r="GN65" s="4">
        <f t="shared" si="151"/>
        <v>21157.72</v>
      </c>
      <c r="GO65" s="4">
        <f t="shared" si="152"/>
        <v>0</v>
      </c>
      <c r="GP65" s="4">
        <f t="shared" si="153"/>
        <v>0</v>
      </c>
      <c r="GQ65" s="4"/>
      <c r="GR65" s="4">
        <v>0</v>
      </c>
      <c r="GS65" s="4">
        <v>0</v>
      </c>
      <c r="GT65" s="4">
        <v>0</v>
      </c>
      <c r="GU65" s="4" t="s">
        <v>3</v>
      </c>
      <c r="GV65" s="4">
        <f t="shared" si="154"/>
        <v>0</v>
      </c>
      <c r="GW65" s="4">
        <v>1</v>
      </c>
      <c r="GX65" s="4">
        <f t="shared" si="155"/>
        <v>0</v>
      </c>
      <c r="GY65" s="4"/>
      <c r="GZ65" s="4"/>
      <c r="HA65" s="4">
        <v>0</v>
      </c>
      <c r="HB65" s="4">
        <v>0</v>
      </c>
      <c r="HC65" s="4">
        <f t="shared" si="156"/>
        <v>0</v>
      </c>
      <c r="HD65" s="4"/>
      <c r="HE65" s="4" t="s">
        <v>3</v>
      </c>
      <c r="HF65" s="4" t="s">
        <v>3</v>
      </c>
      <c r="HG65" s="4"/>
      <c r="HH65" s="4"/>
      <c r="HI65" s="4"/>
      <c r="HJ65" s="4"/>
      <c r="HK65" s="4"/>
      <c r="HL65" s="4"/>
      <c r="HM65" s="4" t="s">
        <v>3</v>
      </c>
      <c r="HN65" s="4" t="s">
        <v>3</v>
      </c>
      <c r="HO65" s="4" t="s">
        <v>3</v>
      </c>
      <c r="HP65" s="4" t="s">
        <v>3</v>
      </c>
      <c r="HQ65" s="4" t="s">
        <v>3</v>
      </c>
      <c r="HR65" s="4"/>
      <c r="HS65" s="4">
        <v>0</v>
      </c>
      <c r="HT65" s="4"/>
      <c r="HU65" s="4"/>
      <c r="HV65" s="4"/>
      <c r="HW65" s="4"/>
      <c r="HX65" s="4"/>
      <c r="HY65" s="4"/>
      <c r="HZ65" s="4"/>
      <c r="IA65" s="4"/>
      <c r="IB65" s="4"/>
      <c r="IC65" s="4"/>
      <c r="ID65" s="4"/>
      <c r="IE65" s="4"/>
      <c r="IF65" s="4"/>
      <c r="IG65" s="4"/>
      <c r="IH65" s="4"/>
      <c r="II65" s="4"/>
      <c r="IJ65" s="4"/>
      <c r="IK65" s="4">
        <v>0</v>
      </c>
      <c r="IL65" s="4"/>
      <c r="IM65" s="4"/>
      <c r="IN65" s="4"/>
      <c r="IO65" s="4"/>
      <c r="IP65" s="4"/>
      <c r="IQ65" s="4"/>
      <c r="IR65" s="4"/>
      <c r="IS65" s="4"/>
      <c r="IT65" s="4"/>
      <c r="IU65" s="4"/>
    </row>
    <row r="66" spans="1:255" ht="409.5" x14ac:dyDescent="0.25">
      <c r="A66" s="3">
        <v>17</v>
      </c>
      <c r="B66" s="3">
        <v>1</v>
      </c>
      <c r="C66" s="3"/>
      <c r="D66" s="3"/>
      <c r="E66" s="3" t="s">
        <v>114</v>
      </c>
      <c r="F66" s="3" t="s">
        <v>115</v>
      </c>
      <c r="G66" s="3" t="s">
        <v>116</v>
      </c>
      <c r="H66" s="3" t="s">
        <v>117</v>
      </c>
      <c r="I66" s="3">
        <f>ROUND((78+69+55+447+513+46+99+32)/100,9)</f>
        <v>13.39</v>
      </c>
      <c r="J66" s="3">
        <v>0</v>
      </c>
      <c r="K66" s="3">
        <f>ROUND((78+69+55+447+513+46+99+32)/100,9)</f>
        <v>13.39</v>
      </c>
      <c r="L66" s="3"/>
      <c r="M66" s="3"/>
      <c r="N66" s="3"/>
      <c r="O66" s="3">
        <f t="shared" si="132"/>
        <v>1074.19</v>
      </c>
      <c r="P66" s="3">
        <f t="shared" si="133"/>
        <v>0</v>
      </c>
      <c r="Q66" s="3">
        <f t="shared" ref="Q66:Q71" si="157">(ROUND((ROUND(((((ET66*1.2)*0.3))*AV66*I66),2)*BB66),2)+ROUND((ROUND(((AE66-(((EU66*1.2)*0.3)))*AV66*I66),2)*BS66),2))</f>
        <v>33.659999999999997</v>
      </c>
      <c r="R66" s="3">
        <f t="shared" ref="R66:R71" si="158">(ROUND((ROUND(((((EU66*1.2)*0.3))*AV66*I66),2)*BS66),2)+ROUND((ROUND(((AE66-(((EU66*1.2)*0.3)))*AV66*I66),2)*BS66),2))</f>
        <v>6.06</v>
      </c>
      <c r="S66" s="3">
        <f t="shared" si="134"/>
        <v>1040.53</v>
      </c>
      <c r="T66" s="3">
        <f t="shared" si="135"/>
        <v>0</v>
      </c>
      <c r="U66" s="3">
        <f t="shared" si="136"/>
        <v>91.551832632</v>
      </c>
      <c r="V66" s="3">
        <f t="shared" si="137"/>
        <v>0</v>
      </c>
      <c r="W66" s="3">
        <f t="shared" si="138"/>
        <v>0</v>
      </c>
      <c r="X66" s="3">
        <f t="shared" ref="X66:X71" si="159">(ROUND((((S66+ROUND((ROUND(((((EU66*1.2)*0.3))*AV66*I66),2)*BS66),2))*AT66)/100),2)+ROUND(((ROUND((ROUND(((AE66-(((EU66*1.2)*0.3)))*AV66*I66),2)*BS66),2)*AT66)/100),2))</f>
        <v>1015.19</v>
      </c>
      <c r="Y66" s="3">
        <f t="shared" ref="Y66:Y71" si="160">(ROUND((((S66+ROUND((ROUND(((((EU66*1.2)*0.3))*AV66*I66),2)*BS66),2))*AU66)/100),2)+ROUND(((ROUND((ROUND(((AE66-(((EU66*1.2)*0.3)))*AV66*I66),2)*BS66),2)*AU66)/100),2))</f>
        <v>533.76</v>
      </c>
      <c r="Z66" s="3"/>
      <c r="AA66" s="3">
        <v>54971259</v>
      </c>
      <c r="AB66" s="3">
        <f t="shared" si="139"/>
        <v>76.622399999999999</v>
      </c>
      <c r="AC66" s="3">
        <f t="shared" ref="AC66:AC71" si="161">ROUND((((ES66*1)*0)),6)</f>
        <v>0</v>
      </c>
      <c r="AD66" s="3">
        <f t="shared" ref="AD66:AD71" si="162">ROUND((((((ET66*1.2)*0.3))-(((EU66*1.2)*0.3)))+AE66),6)</f>
        <v>2.4011999999999998</v>
      </c>
      <c r="AE66" s="3">
        <f t="shared" ref="AE66:AF71" si="163">ROUND((((EU66*1.2)*0.3)),6)</f>
        <v>0.432</v>
      </c>
      <c r="AF66" s="3">
        <f t="shared" si="163"/>
        <v>74.221199999999996</v>
      </c>
      <c r="AG66" s="3">
        <f t="shared" si="140"/>
        <v>0</v>
      </c>
      <c r="AH66" s="3">
        <f t="shared" ref="AH66:AI71" si="164">(((EW66*1.2)*0.3))</f>
        <v>6.5304000000000002</v>
      </c>
      <c r="AI66" s="3">
        <f t="shared" si="164"/>
        <v>0</v>
      </c>
      <c r="AJ66" s="3">
        <f t="shared" si="141"/>
        <v>0</v>
      </c>
      <c r="AK66" s="3">
        <v>224.18</v>
      </c>
      <c r="AL66" s="3">
        <v>11.34</v>
      </c>
      <c r="AM66" s="3">
        <v>6.67</v>
      </c>
      <c r="AN66" s="3">
        <v>1.2</v>
      </c>
      <c r="AO66" s="3">
        <v>206.17</v>
      </c>
      <c r="AP66" s="3">
        <v>0</v>
      </c>
      <c r="AQ66" s="3">
        <v>18.14</v>
      </c>
      <c r="AR66" s="3">
        <v>0</v>
      </c>
      <c r="AS66" s="3">
        <v>0</v>
      </c>
      <c r="AT66" s="3">
        <v>97</v>
      </c>
      <c r="AU66" s="3">
        <v>51</v>
      </c>
      <c r="AV66" s="3">
        <v>1.0469999999999999</v>
      </c>
      <c r="AW66" s="3">
        <v>1</v>
      </c>
      <c r="AX66" s="3"/>
      <c r="AY66" s="3"/>
      <c r="AZ66" s="3">
        <v>1</v>
      </c>
      <c r="BA66" s="3">
        <v>1</v>
      </c>
      <c r="BB66" s="3">
        <v>1</v>
      </c>
      <c r="BC66" s="3">
        <v>1</v>
      </c>
      <c r="BD66" s="3" t="s">
        <v>3</v>
      </c>
      <c r="BE66" s="3" t="s">
        <v>3</v>
      </c>
      <c r="BF66" s="3" t="s">
        <v>3</v>
      </c>
      <c r="BG66" s="3" t="s">
        <v>3</v>
      </c>
      <c r="BH66" s="3">
        <v>0</v>
      </c>
      <c r="BI66" s="3">
        <v>2</v>
      </c>
      <c r="BJ66" s="3" t="s">
        <v>118</v>
      </c>
      <c r="BK66" s="3"/>
      <c r="BL66" s="3"/>
      <c r="BM66" s="3">
        <v>67</v>
      </c>
      <c r="BN66" s="3">
        <v>0</v>
      </c>
      <c r="BO66" s="3" t="s">
        <v>115</v>
      </c>
      <c r="BP66" s="3">
        <v>1</v>
      </c>
      <c r="BQ66" s="3">
        <v>40</v>
      </c>
      <c r="BR66" s="3">
        <v>0</v>
      </c>
      <c r="BS66" s="3">
        <v>1</v>
      </c>
      <c r="BT66" s="3">
        <v>1</v>
      </c>
      <c r="BU66" s="3">
        <v>1</v>
      </c>
      <c r="BV66" s="3">
        <v>1</v>
      </c>
      <c r="BW66" s="3">
        <v>1</v>
      </c>
      <c r="BX66" s="3">
        <v>1</v>
      </c>
      <c r="BY66" s="3" t="s">
        <v>3</v>
      </c>
      <c r="BZ66" s="3">
        <v>97</v>
      </c>
      <c r="CA66" s="3">
        <v>51</v>
      </c>
      <c r="CB66" s="3" t="s">
        <v>3</v>
      </c>
      <c r="CC66" s="3"/>
      <c r="CD66" s="3"/>
      <c r="CE66" s="3">
        <v>1566</v>
      </c>
      <c r="CF66" s="3">
        <v>0</v>
      </c>
      <c r="CG66" s="3">
        <v>0</v>
      </c>
      <c r="CH66" s="3"/>
      <c r="CI66" s="3"/>
      <c r="CJ66" s="3"/>
      <c r="CK66" s="3"/>
      <c r="CL66" s="3"/>
      <c r="CM66" s="3">
        <v>0</v>
      </c>
      <c r="CN66" s="9" t="s">
        <v>2490</v>
      </c>
      <c r="CO66" s="3">
        <v>0</v>
      </c>
      <c r="CP66" s="3">
        <f t="shared" si="142"/>
        <v>1074.19</v>
      </c>
      <c r="CQ66" s="3">
        <f t="shared" si="143"/>
        <v>0</v>
      </c>
      <c r="CR66" s="3">
        <f t="shared" ref="CR66:CR71" si="165">(ROUND((ROUND(((((ET66*1.2)*0.3))*AV66*1),2)*BB66),2)+ROUND((ROUND(((AE66-(((EU66*1.2)*0.3)))*AV66*1),2)*BS66),2))</f>
        <v>2.5099999999999998</v>
      </c>
      <c r="CS66" s="3">
        <f t="shared" ref="CS66:CS71" si="166">(ROUND((ROUND(((((EU66*1.2)*0.3))*AV66*1),2)*BS66),2)+ROUND((ROUND(((AE66-(((EU66*1.2)*0.3)))*AV66*1),2)*BS66),2))</f>
        <v>0.45</v>
      </c>
      <c r="CT66" s="3">
        <f t="shared" si="144"/>
        <v>77.709999999999994</v>
      </c>
      <c r="CU66" s="3">
        <f t="shared" si="145"/>
        <v>0</v>
      </c>
      <c r="CV66" s="3">
        <f t="shared" si="146"/>
        <v>6.8373287999999999</v>
      </c>
      <c r="CW66" s="3">
        <f t="shared" si="147"/>
        <v>0</v>
      </c>
      <c r="CX66" s="3">
        <f t="shared" si="148"/>
        <v>0</v>
      </c>
      <c r="CY66" s="3">
        <f t="shared" ref="CY66:CY71" si="167">(ROUND((((S66+ROUND((ROUND(((((EU66*1.2)*0.3))*AV66*1),2)*BS66),2))*AT66)/100),2)+ROUND(((ROUND((ROUND(((AE66-(((EU66*1.2)*0.3)))*AV66*1),2)*BS66),2)*AT66)/100),2))</f>
        <v>1009.75</v>
      </c>
      <c r="CZ66" s="3">
        <f t="shared" ref="CZ66:CZ71" si="168">(ROUND((((S66+ROUND((ROUND(((((EU66*1.2)*0.3))*AV66*1),2)*BS66),2))*AU66)/100),2)+ROUND(((ROUND((ROUND(((AE66-(((EU66*1.2)*0.3)))*AV66*1),2)*BS66),2)*AU66)/100),2))</f>
        <v>530.9</v>
      </c>
      <c r="DA66" s="3"/>
      <c r="DB66" s="3">
        <v>57</v>
      </c>
      <c r="DC66" s="3" t="s">
        <v>3</v>
      </c>
      <c r="DD66" s="3" t="s">
        <v>31</v>
      </c>
      <c r="DE66" s="3" t="s">
        <v>32</v>
      </c>
      <c r="DF66" s="3" t="s">
        <v>32</v>
      </c>
      <c r="DG66" s="3" t="s">
        <v>32</v>
      </c>
      <c r="DH66" s="3" t="s">
        <v>3</v>
      </c>
      <c r="DI66" s="3" t="s">
        <v>32</v>
      </c>
      <c r="DJ66" s="3" t="s">
        <v>32</v>
      </c>
      <c r="DK66" s="3" t="s">
        <v>3</v>
      </c>
      <c r="DL66" s="3" t="s">
        <v>3</v>
      </c>
      <c r="DM66" s="3" t="s">
        <v>3</v>
      </c>
      <c r="DN66" s="3">
        <v>0</v>
      </c>
      <c r="DO66" s="3">
        <v>0</v>
      </c>
      <c r="DP66" s="3">
        <v>1</v>
      </c>
      <c r="DQ66" s="3">
        <v>1</v>
      </c>
      <c r="DR66" s="3"/>
      <c r="DS66" s="3"/>
      <c r="DT66" s="3"/>
      <c r="DU66" s="3">
        <v>1013</v>
      </c>
      <c r="DV66" s="3" t="s">
        <v>117</v>
      </c>
      <c r="DW66" s="3" t="s">
        <v>117</v>
      </c>
      <c r="DX66" s="3">
        <v>1</v>
      </c>
      <c r="DY66" s="3"/>
      <c r="DZ66" s="3" t="s">
        <v>3</v>
      </c>
      <c r="EA66" s="3" t="s">
        <v>3</v>
      </c>
      <c r="EB66" s="3" t="s">
        <v>3</v>
      </c>
      <c r="EC66" s="3" t="s">
        <v>3</v>
      </c>
      <c r="ED66" s="3"/>
      <c r="EE66" s="3">
        <v>57042957</v>
      </c>
      <c r="EF66" s="3">
        <v>40</v>
      </c>
      <c r="EG66" s="3" t="s">
        <v>33</v>
      </c>
      <c r="EH66" s="3">
        <v>0</v>
      </c>
      <c r="EI66" s="3" t="s">
        <v>3</v>
      </c>
      <c r="EJ66" s="3">
        <v>2</v>
      </c>
      <c r="EK66" s="3">
        <v>67</v>
      </c>
      <c r="EL66" s="3" t="s">
        <v>34</v>
      </c>
      <c r="EM66" s="3" t="s">
        <v>35</v>
      </c>
      <c r="EN66" s="3"/>
      <c r="EO66" s="3" t="s">
        <v>36</v>
      </c>
      <c r="EP66" s="3"/>
      <c r="EQ66" s="3">
        <v>0</v>
      </c>
      <c r="ER66" s="3">
        <v>224.18</v>
      </c>
      <c r="ES66" s="3">
        <v>11.34</v>
      </c>
      <c r="ET66" s="3">
        <v>6.67</v>
      </c>
      <c r="EU66" s="3">
        <v>1.2</v>
      </c>
      <c r="EV66" s="3">
        <v>206.17</v>
      </c>
      <c r="EW66" s="3">
        <v>18.14</v>
      </c>
      <c r="EX66" s="3">
        <v>0</v>
      </c>
      <c r="EY66" s="3">
        <v>0</v>
      </c>
      <c r="EZ66" s="3"/>
      <c r="FA66" s="3"/>
      <c r="FB66" s="3"/>
      <c r="FC66" s="3"/>
      <c r="FD66" s="3"/>
      <c r="FE66" s="3"/>
      <c r="FF66" s="3"/>
      <c r="FG66" s="3"/>
      <c r="FH66" s="3"/>
      <c r="FI66" s="3"/>
      <c r="FJ66" s="3"/>
      <c r="FK66" s="3"/>
      <c r="FL66" s="3"/>
      <c r="FM66" s="3"/>
      <c r="FN66" s="3"/>
      <c r="FO66" s="3"/>
      <c r="FP66" s="3"/>
      <c r="FQ66" s="3">
        <v>0</v>
      </c>
      <c r="FR66" s="3">
        <v>0</v>
      </c>
      <c r="FS66" s="3">
        <v>0</v>
      </c>
      <c r="FT66" s="3"/>
      <c r="FU66" s="3"/>
      <c r="FV66" s="3"/>
      <c r="FW66" s="3"/>
      <c r="FX66" s="3">
        <v>97</v>
      </c>
      <c r="FY66" s="3">
        <v>51</v>
      </c>
      <c r="FZ66" s="3"/>
      <c r="GA66" s="3" t="s">
        <v>3</v>
      </c>
      <c r="GB66" s="3"/>
      <c r="GC66" s="3"/>
      <c r="GD66" s="3">
        <v>1</v>
      </c>
      <c r="GE66" s="3"/>
      <c r="GF66" s="3">
        <v>-32704858</v>
      </c>
      <c r="GG66" s="3">
        <v>2</v>
      </c>
      <c r="GH66" s="3">
        <v>1</v>
      </c>
      <c r="GI66" s="3">
        <v>2</v>
      </c>
      <c r="GJ66" s="3">
        <v>0</v>
      </c>
      <c r="GK66" s="3">
        <v>0</v>
      </c>
      <c r="GL66" s="3">
        <f t="shared" si="149"/>
        <v>0</v>
      </c>
      <c r="GM66" s="3">
        <f t="shared" si="150"/>
        <v>2623.14</v>
      </c>
      <c r="GN66" s="3">
        <f t="shared" si="151"/>
        <v>0</v>
      </c>
      <c r="GO66" s="3">
        <f t="shared" si="152"/>
        <v>2623.14</v>
      </c>
      <c r="GP66" s="3">
        <f t="shared" si="153"/>
        <v>0</v>
      </c>
      <c r="GQ66" s="3"/>
      <c r="GR66" s="3">
        <v>0</v>
      </c>
      <c r="GS66" s="3">
        <v>3</v>
      </c>
      <c r="GT66" s="3">
        <v>0</v>
      </c>
      <c r="GU66" s="3" t="s">
        <v>3</v>
      </c>
      <c r="GV66" s="3">
        <f t="shared" si="154"/>
        <v>0</v>
      </c>
      <c r="GW66" s="3">
        <v>1</v>
      </c>
      <c r="GX66" s="3">
        <f t="shared" si="155"/>
        <v>0</v>
      </c>
      <c r="GY66" s="3"/>
      <c r="GZ66" s="3"/>
      <c r="HA66" s="3">
        <v>0</v>
      </c>
      <c r="HB66" s="3">
        <v>0</v>
      </c>
      <c r="HC66" s="3">
        <f t="shared" si="156"/>
        <v>0</v>
      </c>
      <c r="HD66" s="3"/>
      <c r="HE66" s="3" t="s">
        <v>3</v>
      </c>
      <c r="HF66" s="3" t="s">
        <v>3</v>
      </c>
      <c r="HG66" s="3"/>
      <c r="HH66" s="3"/>
      <c r="HI66" s="3"/>
      <c r="HJ66" s="3"/>
      <c r="HK66" s="3"/>
      <c r="HL66" s="3"/>
      <c r="HM66" s="3" t="s">
        <v>3</v>
      </c>
      <c r="HN66" s="3" t="s">
        <v>3</v>
      </c>
      <c r="HO66" s="3" t="s">
        <v>3</v>
      </c>
      <c r="HP66" s="3" t="s">
        <v>3</v>
      </c>
      <c r="HQ66" s="3" t="s">
        <v>3</v>
      </c>
      <c r="HR66" s="3"/>
      <c r="HS66" s="3">
        <v>0</v>
      </c>
      <c r="HT66" s="3"/>
      <c r="HU66" s="3"/>
      <c r="HV66" s="3"/>
      <c r="HW66" s="3"/>
      <c r="HX66" s="3"/>
      <c r="HY66" s="3"/>
      <c r="HZ66" s="3"/>
      <c r="IA66" s="3"/>
      <c r="IB66" s="3"/>
      <c r="IC66" s="3"/>
      <c r="ID66" s="3"/>
      <c r="IE66" s="3"/>
      <c r="IF66" s="3"/>
      <c r="IG66" s="3"/>
      <c r="IH66" s="3"/>
      <c r="II66" s="3"/>
      <c r="IJ66" s="3"/>
      <c r="IK66" s="3">
        <v>0</v>
      </c>
      <c r="IL66" s="3"/>
      <c r="IM66" s="3"/>
      <c r="IN66" s="3"/>
      <c r="IO66" s="3"/>
      <c r="IP66" s="3"/>
      <c r="IQ66" s="3"/>
      <c r="IR66" s="3"/>
      <c r="IS66" s="3"/>
      <c r="IT66" s="3"/>
      <c r="IU66" s="3"/>
    </row>
    <row r="67" spans="1:255" ht="409.5" x14ac:dyDescent="0.25">
      <c r="A67" s="4">
        <v>17</v>
      </c>
      <c r="B67" s="4">
        <v>1</v>
      </c>
      <c r="C67" s="4"/>
      <c r="D67" s="4"/>
      <c r="E67" s="4" t="s">
        <v>114</v>
      </c>
      <c r="F67" s="4" t="s">
        <v>115</v>
      </c>
      <c r="G67" s="4" t="s">
        <v>116</v>
      </c>
      <c r="H67" s="4" t="s">
        <v>117</v>
      </c>
      <c r="I67" s="4">
        <f>ROUND((78+69+55+447+513+46+99+32)/100,9)</f>
        <v>13.39</v>
      </c>
      <c r="J67" s="4">
        <v>0</v>
      </c>
      <c r="K67" s="4">
        <f>ROUND((78+69+55+447+513+46+99+32)/100,9)</f>
        <v>13.39</v>
      </c>
      <c r="L67" s="4"/>
      <c r="M67" s="4"/>
      <c r="N67" s="4"/>
      <c r="O67" s="4">
        <f t="shared" si="132"/>
        <v>59272.06</v>
      </c>
      <c r="P67" s="4">
        <f t="shared" si="133"/>
        <v>0</v>
      </c>
      <c r="Q67" s="4">
        <f t="shared" si="157"/>
        <v>638.19000000000005</v>
      </c>
      <c r="R67" s="4">
        <f t="shared" si="158"/>
        <v>341.48</v>
      </c>
      <c r="S67" s="4">
        <f t="shared" si="134"/>
        <v>58633.87</v>
      </c>
      <c r="T67" s="4">
        <f t="shared" si="135"/>
        <v>0</v>
      </c>
      <c r="U67" s="4">
        <f t="shared" si="136"/>
        <v>91.551832632</v>
      </c>
      <c r="V67" s="4">
        <f t="shared" si="137"/>
        <v>0</v>
      </c>
      <c r="W67" s="4">
        <f t="shared" si="138"/>
        <v>0</v>
      </c>
      <c r="X67" s="4">
        <f t="shared" si="159"/>
        <v>57206.09</v>
      </c>
      <c r="Y67" s="4">
        <f t="shared" si="160"/>
        <v>30077.43</v>
      </c>
      <c r="Z67" s="4"/>
      <c r="AA67" s="4">
        <v>55890823</v>
      </c>
      <c r="AB67" s="4">
        <f t="shared" si="139"/>
        <v>76.622399999999999</v>
      </c>
      <c r="AC67" s="4">
        <f t="shared" si="161"/>
        <v>0</v>
      </c>
      <c r="AD67" s="4">
        <f t="shared" si="162"/>
        <v>2.4011999999999998</v>
      </c>
      <c r="AE67" s="4">
        <f t="shared" si="163"/>
        <v>0.432</v>
      </c>
      <c r="AF67" s="4">
        <f t="shared" si="163"/>
        <v>74.221199999999996</v>
      </c>
      <c r="AG67" s="4">
        <f t="shared" si="140"/>
        <v>0</v>
      </c>
      <c r="AH67" s="4">
        <f t="shared" si="164"/>
        <v>6.5304000000000002</v>
      </c>
      <c r="AI67" s="4">
        <f t="shared" si="164"/>
        <v>0</v>
      </c>
      <c r="AJ67" s="4">
        <f t="shared" si="141"/>
        <v>0</v>
      </c>
      <c r="AK67" s="4">
        <v>224.18</v>
      </c>
      <c r="AL67" s="4">
        <v>11.34</v>
      </c>
      <c r="AM67" s="4">
        <v>6.67</v>
      </c>
      <c r="AN67" s="4">
        <v>1.2</v>
      </c>
      <c r="AO67" s="4">
        <v>206.17</v>
      </c>
      <c r="AP67" s="4">
        <v>0</v>
      </c>
      <c r="AQ67" s="4">
        <v>18.14</v>
      </c>
      <c r="AR67" s="4">
        <v>0</v>
      </c>
      <c r="AS67" s="4">
        <v>0</v>
      </c>
      <c r="AT67" s="4">
        <v>97</v>
      </c>
      <c r="AU67" s="4">
        <v>51</v>
      </c>
      <c r="AV67" s="4">
        <v>1.0469999999999999</v>
      </c>
      <c r="AW67" s="4">
        <v>1</v>
      </c>
      <c r="AX67" s="4"/>
      <c r="AY67" s="4"/>
      <c r="AZ67" s="4">
        <v>1</v>
      </c>
      <c r="BA67" s="4">
        <v>56.35</v>
      </c>
      <c r="BB67" s="4">
        <v>18.96</v>
      </c>
      <c r="BC67" s="4">
        <v>8.24</v>
      </c>
      <c r="BD67" s="4" t="s">
        <v>3</v>
      </c>
      <c r="BE67" s="4" t="s">
        <v>3</v>
      </c>
      <c r="BF67" s="4" t="s">
        <v>3</v>
      </c>
      <c r="BG67" s="4" t="s">
        <v>3</v>
      </c>
      <c r="BH67" s="4">
        <v>0</v>
      </c>
      <c r="BI67" s="4">
        <v>2</v>
      </c>
      <c r="BJ67" s="4" t="s">
        <v>118</v>
      </c>
      <c r="BK67" s="4"/>
      <c r="BL67" s="4"/>
      <c r="BM67" s="4">
        <v>67</v>
      </c>
      <c r="BN67" s="4">
        <v>0</v>
      </c>
      <c r="BO67" s="4" t="s">
        <v>115</v>
      </c>
      <c r="BP67" s="4">
        <v>1</v>
      </c>
      <c r="BQ67" s="4">
        <v>40</v>
      </c>
      <c r="BR67" s="4">
        <v>0</v>
      </c>
      <c r="BS67" s="4">
        <v>56.35</v>
      </c>
      <c r="BT67" s="4">
        <v>1</v>
      </c>
      <c r="BU67" s="4">
        <v>1</v>
      </c>
      <c r="BV67" s="4">
        <v>1</v>
      </c>
      <c r="BW67" s="4">
        <v>1</v>
      </c>
      <c r="BX67" s="4">
        <v>1</v>
      </c>
      <c r="BY67" s="4" t="s">
        <v>3</v>
      </c>
      <c r="BZ67" s="4">
        <v>97</v>
      </c>
      <c r="CA67" s="4">
        <v>51</v>
      </c>
      <c r="CB67" s="4" t="s">
        <v>3</v>
      </c>
      <c r="CC67" s="4"/>
      <c r="CD67" s="4"/>
      <c r="CE67" s="4">
        <v>1566</v>
      </c>
      <c r="CF67" s="4">
        <v>0</v>
      </c>
      <c r="CG67" s="4">
        <v>0</v>
      </c>
      <c r="CH67" s="4"/>
      <c r="CI67" s="4"/>
      <c r="CJ67" s="4"/>
      <c r="CK67" s="4"/>
      <c r="CL67" s="4"/>
      <c r="CM67" s="4">
        <v>0</v>
      </c>
      <c r="CN67" s="10" t="s">
        <v>2490</v>
      </c>
      <c r="CO67" s="4">
        <v>0</v>
      </c>
      <c r="CP67" s="4">
        <f t="shared" si="142"/>
        <v>59272.060000000005</v>
      </c>
      <c r="CQ67" s="4">
        <f t="shared" si="143"/>
        <v>0</v>
      </c>
      <c r="CR67" s="4">
        <f t="shared" si="165"/>
        <v>47.59</v>
      </c>
      <c r="CS67" s="4">
        <f t="shared" si="166"/>
        <v>25.36</v>
      </c>
      <c r="CT67" s="4">
        <f t="shared" si="144"/>
        <v>4378.96</v>
      </c>
      <c r="CU67" s="4">
        <f t="shared" si="145"/>
        <v>0</v>
      </c>
      <c r="CV67" s="4">
        <f t="shared" si="146"/>
        <v>6.8373287999999999</v>
      </c>
      <c r="CW67" s="4">
        <f t="shared" si="147"/>
        <v>0</v>
      </c>
      <c r="CX67" s="4">
        <f t="shared" si="148"/>
        <v>0</v>
      </c>
      <c r="CY67" s="4">
        <f t="shared" si="167"/>
        <v>56899.45</v>
      </c>
      <c r="CZ67" s="4">
        <f t="shared" si="168"/>
        <v>29916.21</v>
      </c>
      <c r="DA67" s="4"/>
      <c r="DB67" s="4">
        <v>59</v>
      </c>
      <c r="DC67" s="4" t="s">
        <v>3</v>
      </c>
      <c r="DD67" s="4" t="s">
        <v>31</v>
      </c>
      <c r="DE67" s="4" t="s">
        <v>32</v>
      </c>
      <c r="DF67" s="4" t="s">
        <v>32</v>
      </c>
      <c r="DG67" s="4" t="s">
        <v>32</v>
      </c>
      <c r="DH67" s="4" t="s">
        <v>3</v>
      </c>
      <c r="DI67" s="4" t="s">
        <v>32</v>
      </c>
      <c r="DJ67" s="4" t="s">
        <v>32</v>
      </c>
      <c r="DK67" s="4" t="s">
        <v>3</v>
      </c>
      <c r="DL67" s="4" t="s">
        <v>3</v>
      </c>
      <c r="DM67" s="4" t="s">
        <v>3</v>
      </c>
      <c r="DN67" s="4">
        <v>0</v>
      </c>
      <c r="DO67" s="4">
        <v>0</v>
      </c>
      <c r="DP67" s="4">
        <v>1</v>
      </c>
      <c r="DQ67" s="4">
        <v>1</v>
      </c>
      <c r="DR67" s="4"/>
      <c r="DS67" s="4"/>
      <c r="DT67" s="4"/>
      <c r="DU67" s="4">
        <v>1013</v>
      </c>
      <c r="DV67" s="4" t="s">
        <v>117</v>
      </c>
      <c r="DW67" s="4" t="s">
        <v>117</v>
      </c>
      <c r="DX67" s="4">
        <v>1</v>
      </c>
      <c r="DY67" s="4"/>
      <c r="DZ67" s="4" t="s">
        <v>3</v>
      </c>
      <c r="EA67" s="4" t="s">
        <v>3</v>
      </c>
      <c r="EB67" s="4" t="s">
        <v>3</v>
      </c>
      <c r="EC67" s="4" t="s">
        <v>3</v>
      </c>
      <c r="ED67" s="4"/>
      <c r="EE67" s="4">
        <v>57042957</v>
      </c>
      <c r="EF67" s="4">
        <v>40</v>
      </c>
      <c r="EG67" s="4" t="s">
        <v>33</v>
      </c>
      <c r="EH67" s="4">
        <v>0</v>
      </c>
      <c r="EI67" s="4" t="s">
        <v>3</v>
      </c>
      <c r="EJ67" s="4">
        <v>2</v>
      </c>
      <c r="EK67" s="4">
        <v>67</v>
      </c>
      <c r="EL67" s="4" t="s">
        <v>34</v>
      </c>
      <c r="EM67" s="4" t="s">
        <v>35</v>
      </c>
      <c r="EN67" s="4"/>
      <c r="EO67" s="4" t="s">
        <v>36</v>
      </c>
      <c r="EP67" s="4"/>
      <c r="EQ67" s="4">
        <v>0</v>
      </c>
      <c r="ER67" s="4">
        <v>224.18</v>
      </c>
      <c r="ES67" s="4">
        <v>11.34</v>
      </c>
      <c r="ET67" s="4">
        <v>6.67</v>
      </c>
      <c r="EU67" s="4">
        <v>1.2</v>
      </c>
      <c r="EV67" s="4">
        <v>206.17</v>
      </c>
      <c r="EW67" s="4">
        <v>18.14</v>
      </c>
      <c r="EX67" s="4">
        <v>0</v>
      </c>
      <c r="EY67" s="4">
        <v>0</v>
      </c>
      <c r="EZ67" s="4"/>
      <c r="FA67" s="4"/>
      <c r="FB67" s="4"/>
      <c r="FC67" s="4"/>
      <c r="FD67" s="4"/>
      <c r="FE67" s="4"/>
      <c r="FF67" s="4"/>
      <c r="FG67" s="4"/>
      <c r="FH67" s="4"/>
      <c r="FI67" s="4"/>
      <c r="FJ67" s="4"/>
      <c r="FK67" s="4"/>
      <c r="FL67" s="4"/>
      <c r="FM67" s="4"/>
      <c r="FN67" s="4"/>
      <c r="FO67" s="4"/>
      <c r="FP67" s="4"/>
      <c r="FQ67" s="4">
        <v>0</v>
      </c>
      <c r="FR67" s="4">
        <v>0</v>
      </c>
      <c r="FS67" s="4">
        <v>0</v>
      </c>
      <c r="FT67" s="4"/>
      <c r="FU67" s="4"/>
      <c r="FV67" s="4"/>
      <c r="FW67" s="4"/>
      <c r="FX67" s="4">
        <v>97</v>
      </c>
      <c r="FY67" s="4">
        <v>51</v>
      </c>
      <c r="FZ67" s="4"/>
      <c r="GA67" s="4" t="s">
        <v>3</v>
      </c>
      <c r="GB67" s="4"/>
      <c r="GC67" s="4"/>
      <c r="GD67" s="4">
        <v>1</v>
      </c>
      <c r="GE67" s="4"/>
      <c r="GF67" s="4">
        <v>-32704858</v>
      </c>
      <c r="GG67" s="4">
        <v>2</v>
      </c>
      <c r="GH67" s="4">
        <v>1</v>
      </c>
      <c r="GI67" s="4">
        <v>2</v>
      </c>
      <c r="GJ67" s="4">
        <v>0</v>
      </c>
      <c r="GK67" s="4">
        <v>0</v>
      </c>
      <c r="GL67" s="4">
        <f t="shared" si="149"/>
        <v>0</v>
      </c>
      <c r="GM67" s="4">
        <f t="shared" si="150"/>
        <v>146555.57999999999</v>
      </c>
      <c r="GN67" s="4">
        <f t="shared" si="151"/>
        <v>0</v>
      </c>
      <c r="GO67" s="4">
        <f t="shared" si="152"/>
        <v>146555.57999999999</v>
      </c>
      <c r="GP67" s="4">
        <f t="shared" si="153"/>
        <v>0</v>
      </c>
      <c r="GQ67" s="4"/>
      <c r="GR67" s="4">
        <v>0</v>
      </c>
      <c r="GS67" s="4">
        <v>0</v>
      </c>
      <c r="GT67" s="4">
        <v>0</v>
      </c>
      <c r="GU67" s="4" t="s">
        <v>3</v>
      </c>
      <c r="GV67" s="4">
        <f t="shared" si="154"/>
        <v>0</v>
      </c>
      <c r="GW67" s="4">
        <v>1</v>
      </c>
      <c r="GX67" s="4">
        <f t="shared" si="155"/>
        <v>0</v>
      </c>
      <c r="GY67" s="4"/>
      <c r="GZ67" s="4"/>
      <c r="HA67" s="4">
        <v>0</v>
      </c>
      <c r="HB67" s="4">
        <v>0</v>
      </c>
      <c r="HC67" s="4">
        <f t="shared" si="156"/>
        <v>0</v>
      </c>
      <c r="HD67" s="4"/>
      <c r="HE67" s="4" t="s">
        <v>3</v>
      </c>
      <c r="HF67" s="4" t="s">
        <v>3</v>
      </c>
      <c r="HG67" s="4"/>
      <c r="HH67" s="4"/>
      <c r="HI67" s="4"/>
      <c r="HJ67" s="4"/>
      <c r="HK67" s="4"/>
      <c r="HL67" s="4"/>
      <c r="HM67" s="4" t="s">
        <v>3</v>
      </c>
      <c r="HN67" s="4" t="s">
        <v>3</v>
      </c>
      <c r="HO67" s="4" t="s">
        <v>3</v>
      </c>
      <c r="HP67" s="4" t="s">
        <v>3</v>
      </c>
      <c r="HQ67" s="4" t="s">
        <v>3</v>
      </c>
      <c r="HR67" s="4"/>
      <c r="HS67" s="4">
        <v>0</v>
      </c>
      <c r="HT67" s="4"/>
      <c r="HU67" s="4"/>
      <c r="HV67" s="4"/>
      <c r="HW67" s="4"/>
      <c r="HX67" s="4"/>
      <c r="HY67" s="4"/>
      <c r="HZ67" s="4"/>
      <c r="IA67" s="4"/>
      <c r="IB67" s="4"/>
      <c r="IC67" s="4"/>
      <c r="ID67" s="4"/>
      <c r="IE67" s="4"/>
      <c r="IF67" s="4"/>
      <c r="IG67" s="4"/>
      <c r="IH67" s="4"/>
      <c r="II67" s="4"/>
      <c r="IJ67" s="4"/>
      <c r="IK67" s="4">
        <v>0</v>
      </c>
      <c r="IL67" s="4"/>
      <c r="IM67" s="4"/>
      <c r="IN67" s="4"/>
      <c r="IO67" s="4"/>
      <c r="IP67" s="4"/>
      <c r="IQ67" s="4"/>
      <c r="IR67" s="4"/>
      <c r="IS67" s="4"/>
      <c r="IT67" s="4"/>
      <c r="IU67" s="4"/>
    </row>
    <row r="68" spans="1:255" ht="409.5" x14ac:dyDescent="0.25">
      <c r="A68" s="3">
        <v>17</v>
      </c>
      <c r="B68" s="3">
        <v>1</v>
      </c>
      <c r="C68" s="3"/>
      <c r="D68" s="3"/>
      <c r="E68" s="3" t="s">
        <v>119</v>
      </c>
      <c r="F68" s="3" t="s">
        <v>120</v>
      </c>
      <c r="G68" s="3" t="s">
        <v>121</v>
      </c>
      <c r="H68" s="3" t="s">
        <v>117</v>
      </c>
      <c r="I68" s="3">
        <f>ROUND(1339/100,9)</f>
        <v>13.39</v>
      </c>
      <c r="J68" s="3">
        <v>0</v>
      </c>
      <c r="K68" s="3">
        <f>ROUND(1339/100,9)</f>
        <v>13.39</v>
      </c>
      <c r="L68" s="3"/>
      <c r="M68" s="3"/>
      <c r="N68" s="3"/>
      <c r="O68" s="3">
        <f t="shared" si="132"/>
        <v>442.52</v>
      </c>
      <c r="P68" s="3">
        <f t="shared" si="133"/>
        <v>0</v>
      </c>
      <c r="Q68" s="3">
        <f t="shared" si="157"/>
        <v>28.97</v>
      </c>
      <c r="R68" s="3">
        <f t="shared" si="158"/>
        <v>5.3</v>
      </c>
      <c r="S68" s="3">
        <f t="shared" si="134"/>
        <v>413.55</v>
      </c>
      <c r="T68" s="3">
        <f t="shared" si="135"/>
        <v>0</v>
      </c>
      <c r="U68" s="3">
        <f t="shared" si="136"/>
        <v>36.691390475999995</v>
      </c>
      <c r="V68" s="3">
        <f t="shared" si="137"/>
        <v>0</v>
      </c>
      <c r="W68" s="3">
        <f t="shared" si="138"/>
        <v>0</v>
      </c>
      <c r="X68" s="3">
        <f t="shared" si="159"/>
        <v>406.28</v>
      </c>
      <c r="Y68" s="3">
        <f t="shared" si="160"/>
        <v>213.61</v>
      </c>
      <c r="Z68" s="3"/>
      <c r="AA68" s="3">
        <v>54971259</v>
      </c>
      <c r="AB68" s="3">
        <f t="shared" si="139"/>
        <v>31.564800000000002</v>
      </c>
      <c r="AC68" s="3">
        <f t="shared" si="161"/>
        <v>0</v>
      </c>
      <c r="AD68" s="3">
        <f t="shared" si="162"/>
        <v>2.0663999999999998</v>
      </c>
      <c r="AE68" s="3">
        <f t="shared" si="163"/>
        <v>0.378</v>
      </c>
      <c r="AF68" s="3">
        <f t="shared" si="163"/>
        <v>29.4984</v>
      </c>
      <c r="AG68" s="3">
        <f t="shared" si="140"/>
        <v>0</v>
      </c>
      <c r="AH68" s="3">
        <f t="shared" si="164"/>
        <v>2.6171999999999995</v>
      </c>
      <c r="AI68" s="3">
        <f t="shared" si="164"/>
        <v>0</v>
      </c>
      <c r="AJ68" s="3">
        <f t="shared" si="141"/>
        <v>0</v>
      </c>
      <c r="AK68" s="3">
        <v>104.14</v>
      </c>
      <c r="AL68" s="3">
        <v>16.46</v>
      </c>
      <c r="AM68" s="3">
        <v>5.74</v>
      </c>
      <c r="AN68" s="3">
        <v>1.05</v>
      </c>
      <c r="AO68" s="3">
        <v>81.94</v>
      </c>
      <c r="AP68" s="3">
        <v>0</v>
      </c>
      <c r="AQ68" s="3">
        <v>7.27</v>
      </c>
      <c r="AR68" s="3">
        <v>0</v>
      </c>
      <c r="AS68" s="3">
        <v>0</v>
      </c>
      <c r="AT68" s="3">
        <v>97</v>
      </c>
      <c r="AU68" s="3">
        <v>51</v>
      </c>
      <c r="AV68" s="3">
        <v>1.0469999999999999</v>
      </c>
      <c r="AW68" s="3">
        <v>1</v>
      </c>
      <c r="AX68" s="3"/>
      <c r="AY68" s="3"/>
      <c r="AZ68" s="3">
        <v>1</v>
      </c>
      <c r="BA68" s="3">
        <v>1</v>
      </c>
      <c r="BB68" s="3">
        <v>1</v>
      </c>
      <c r="BC68" s="3">
        <v>1</v>
      </c>
      <c r="BD68" s="3" t="s">
        <v>3</v>
      </c>
      <c r="BE68" s="3" t="s">
        <v>3</v>
      </c>
      <c r="BF68" s="3" t="s">
        <v>3</v>
      </c>
      <c r="BG68" s="3" t="s">
        <v>3</v>
      </c>
      <c r="BH68" s="3">
        <v>0</v>
      </c>
      <c r="BI68" s="3">
        <v>2</v>
      </c>
      <c r="BJ68" s="3" t="s">
        <v>122</v>
      </c>
      <c r="BK68" s="3"/>
      <c r="BL68" s="3"/>
      <c r="BM68" s="3">
        <v>67</v>
      </c>
      <c r="BN68" s="3">
        <v>0</v>
      </c>
      <c r="BO68" s="3" t="s">
        <v>120</v>
      </c>
      <c r="BP68" s="3">
        <v>1</v>
      </c>
      <c r="BQ68" s="3">
        <v>40</v>
      </c>
      <c r="BR68" s="3">
        <v>0</v>
      </c>
      <c r="BS68" s="3">
        <v>1</v>
      </c>
      <c r="BT68" s="3">
        <v>1</v>
      </c>
      <c r="BU68" s="3">
        <v>1</v>
      </c>
      <c r="BV68" s="3">
        <v>1</v>
      </c>
      <c r="BW68" s="3">
        <v>1</v>
      </c>
      <c r="BX68" s="3">
        <v>1</v>
      </c>
      <c r="BY68" s="3" t="s">
        <v>3</v>
      </c>
      <c r="BZ68" s="3">
        <v>97</v>
      </c>
      <c r="CA68" s="3">
        <v>51</v>
      </c>
      <c r="CB68" s="3" t="s">
        <v>3</v>
      </c>
      <c r="CC68" s="3"/>
      <c r="CD68" s="3"/>
      <c r="CE68" s="3">
        <v>1566</v>
      </c>
      <c r="CF68" s="3">
        <v>0</v>
      </c>
      <c r="CG68" s="3">
        <v>0</v>
      </c>
      <c r="CH68" s="3"/>
      <c r="CI68" s="3"/>
      <c r="CJ68" s="3"/>
      <c r="CK68" s="3"/>
      <c r="CL68" s="3"/>
      <c r="CM68" s="3">
        <v>0</v>
      </c>
      <c r="CN68" s="9" t="s">
        <v>2495</v>
      </c>
      <c r="CO68" s="3">
        <v>0</v>
      </c>
      <c r="CP68" s="3">
        <f t="shared" si="142"/>
        <v>442.52</v>
      </c>
      <c r="CQ68" s="3">
        <f t="shared" si="143"/>
        <v>0</v>
      </c>
      <c r="CR68" s="3">
        <f t="shared" si="165"/>
        <v>2.16</v>
      </c>
      <c r="CS68" s="3">
        <f t="shared" si="166"/>
        <v>0.4</v>
      </c>
      <c r="CT68" s="3">
        <f t="shared" si="144"/>
        <v>30.88</v>
      </c>
      <c r="CU68" s="3">
        <f t="shared" si="145"/>
        <v>0</v>
      </c>
      <c r="CV68" s="3">
        <f t="shared" si="146"/>
        <v>2.7402083999999993</v>
      </c>
      <c r="CW68" s="3">
        <f t="shared" si="147"/>
        <v>0</v>
      </c>
      <c r="CX68" s="3">
        <f t="shared" si="148"/>
        <v>0</v>
      </c>
      <c r="CY68" s="3">
        <f t="shared" si="167"/>
        <v>401.53</v>
      </c>
      <c r="CZ68" s="3">
        <f t="shared" si="168"/>
        <v>211.11</v>
      </c>
      <c r="DA68" s="3"/>
      <c r="DB68" s="3">
        <v>61</v>
      </c>
      <c r="DC68" s="3" t="s">
        <v>3</v>
      </c>
      <c r="DD68" s="3" t="s">
        <v>31</v>
      </c>
      <c r="DE68" s="3" t="s">
        <v>32</v>
      </c>
      <c r="DF68" s="3" t="s">
        <v>32</v>
      </c>
      <c r="DG68" s="3" t="s">
        <v>32</v>
      </c>
      <c r="DH68" s="3" t="s">
        <v>3</v>
      </c>
      <c r="DI68" s="3" t="s">
        <v>32</v>
      </c>
      <c r="DJ68" s="3" t="s">
        <v>32</v>
      </c>
      <c r="DK68" s="3" t="s">
        <v>3</v>
      </c>
      <c r="DL68" s="3" t="s">
        <v>3</v>
      </c>
      <c r="DM68" s="3" t="s">
        <v>3</v>
      </c>
      <c r="DN68" s="3">
        <v>0</v>
      </c>
      <c r="DO68" s="3">
        <v>0</v>
      </c>
      <c r="DP68" s="3">
        <v>1</v>
      </c>
      <c r="DQ68" s="3">
        <v>1</v>
      </c>
      <c r="DR68" s="3"/>
      <c r="DS68" s="3"/>
      <c r="DT68" s="3"/>
      <c r="DU68" s="3">
        <v>1013</v>
      </c>
      <c r="DV68" s="3" t="s">
        <v>117</v>
      </c>
      <c r="DW68" s="3" t="s">
        <v>117</v>
      </c>
      <c r="DX68" s="3">
        <v>1</v>
      </c>
      <c r="DY68" s="3"/>
      <c r="DZ68" s="3" t="s">
        <v>3</v>
      </c>
      <c r="EA68" s="3" t="s">
        <v>3</v>
      </c>
      <c r="EB68" s="3" t="s">
        <v>3</v>
      </c>
      <c r="EC68" s="3" t="s">
        <v>3</v>
      </c>
      <c r="ED68" s="3"/>
      <c r="EE68" s="3">
        <v>57042957</v>
      </c>
      <c r="EF68" s="3">
        <v>40</v>
      </c>
      <c r="EG68" s="3" t="s">
        <v>33</v>
      </c>
      <c r="EH68" s="3">
        <v>0</v>
      </c>
      <c r="EI68" s="3" t="s">
        <v>3</v>
      </c>
      <c r="EJ68" s="3">
        <v>2</v>
      </c>
      <c r="EK68" s="3">
        <v>67</v>
      </c>
      <c r="EL68" s="3" t="s">
        <v>34</v>
      </c>
      <c r="EM68" s="3" t="s">
        <v>35</v>
      </c>
      <c r="EN68" s="3"/>
      <c r="EO68" s="3" t="s">
        <v>36</v>
      </c>
      <c r="EP68" s="3"/>
      <c r="EQ68" s="3">
        <v>0</v>
      </c>
      <c r="ER68" s="3">
        <v>104.14</v>
      </c>
      <c r="ES68" s="3">
        <v>16.46</v>
      </c>
      <c r="ET68" s="3">
        <v>5.74</v>
      </c>
      <c r="EU68" s="3">
        <v>1.05</v>
      </c>
      <c r="EV68" s="3">
        <v>81.94</v>
      </c>
      <c r="EW68" s="3">
        <v>7.27</v>
      </c>
      <c r="EX68" s="3">
        <v>0</v>
      </c>
      <c r="EY68" s="3">
        <v>0</v>
      </c>
      <c r="EZ68" s="3"/>
      <c r="FA68" s="3"/>
      <c r="FB68" s="3"/>
      <c r="FC68" s="3"/>
      <c r="FD68" s="3"/>
      <c r="FE68" s="3"/>
      <c r="FF68" s="3"/>
      <c r="FG68" s="3"/>
      <c r="FH68" s="3"/>
      <c r="FI68" s="3"/>
      <c r="FJ68" s="3"/>
      <c r="FK68" s="3"/>
      <c r="FL68" s="3"/>
      <c r="FM68" s="3"/>
      <c r="FN68" s="3"/>
      <c r="FO68" s="3"/>
      <c r="FP68" s="3"/>
      <c r="FQ68" s="3">
        <v>0</v>
      </c>
      <c r="FR68" s="3">
        <v>0</v>
      </c>
      <c r="FS68" s="3">
        <v>0</v>
      </c>
      <c r="FT68" s="3"/>
      <c r="FU68" s="3"/>
      <c r="FV68" s="3"/>
      <c r="FW68" s="3"/>
      <c r="FX68" s="3">
        <v>97</v>
      </c>
      <c r="FY68" s="3">
        <v>51</v>
      </c>
      <c r="FZ68" s="3"/>
      <c r="GA68" s="3" t="s">
        <v>3</v>
      </c>
      <c r="GB68" s="3"/>
      <c r="GC68" s="3"/>
      <c r="GD68" s="3">
        <v>1</v>
      </c>
      <c r="GE68" s="3"/>
      <c r="GF68" s="3">
        <v>-554369069</v>
      </c>
      <c r="GG68" s="3">
        <v>2</v>
      </c>
      <c r="GH68" s="3">
        <v>1</v>
      </c>
      <c r="GI68" s="3">
        <v>2</v>
      </c>
      <c r="GJ68" s="3">
        <v>0</v>
      </c>
      <c r="GK68" s="3">
        <v>0</v>
      </c>
      <c r="GL68" s="3">
        <f t="shared" si="149"/>
        <v>0</v>
      </c>
      <c r="GM68" s="3">
        <f t="shared" si="150"/>
        <v>1062.4100000000001</v>
      </c>
      <c r="GN68" s="3">
        <f t="shared" si="151"/>
        <v>0</v>
      </c>
      <c r="GO68" s="3">
        <f t="shared" si="152"/>
        <v>1062.4100000000001</v>
      </c>
      <c r="GP68" s="3">
        <f t="shared" si="153"/>
        <v>0</v>
      </c>
      <c r="GQ68" s="3"/>
      <c r="GR68" s="3">
        <v>0</v>
      </c>
      <c r="GS68" s="3">
        <v>3</v>
      </c>
      <c r="GT68" s="3">
        <v>0</v>
      </c>
      <c r="GU68" s="3" t="s">
        <v>3</v>
      </c>
      <c r="GV68" s="3">
        <f t="shared" si="154"/>
        <v>0</v>
      </c>
      <c r="GW68" s="3">
        <v>1</v>
      </c>
      <c r="GX68" s="3">
        <f t="shared" si="155"/>
        <v>0</v>
      </c>
      <c r="GY68" s="3"/>
      <c r="GZ68" s="3"/>
      <c r="HA68" s="3">
        <v>0</v>
      </c>
      <c r="HB68" s="3">
        <v>0</v>
      </c>
      <c r="HC68" s="3">
        <f t="shared" si="156"/>
        <v>0</v>
      </c>
      <c r="HD68" s="3"/>
      <c r="HE68" s="3" t="s">
        <v>3</v>
      </c>
      <c r="HF68" s="3" t="s">
        <v>3</v>
      </c>
      <c r="HG68" s="3"/>
      <c r="HH68" s="3"/>
      <c r="HI68" s="3"/>
      <c r="HJ68" s="3"/>
      <c r="HK68" s="3"/>
      <c r="HL68" s="3"/>
      <c r="HM68" s="3" t="s">
        <v>3</v>
      </c>
      <c r="HN68" s="3" t="s">
        <v>3</v>
      </c>
      <c r="HO68" s="3" t="s">
        <v>3</v>
      </c>
      <c r="HP68" s="3" t="s">
        <v>3</v>
      </c>
      <c r="HQ68" s="3" t="s">
        <v>3</v>
      </c>
      <c r="HR68" s="3"/>
      <c r="HS68" s="3">
        <v>0</v>
      </c>
      <c r="HT68" s="3"/>
      <c r="HU68" s="3"/>
      <c r="HV68" s="3"/>
      <c r="HW68" s="3"/>
      <c r="HX68" s="3"/>
      <c r="HY68" s="3"/>
      <c r="HZ68" s="3"/>
      <c r="IA68" s="3"/>
      <c r="IB68" s="3"/>
      <c r="IC68" s="3"/>
      <c r="ID68" s="3"/>
      <c r="IE68" s="3"/>
      <c r="IF68" s="3"/>
      <c r="IG68" s="3"/>
      <c r="IH68" s="3"/>
      <c r="II68" s="3"/>
      <c r="IJ68" s="3"/>
      <c r="IK68" s="3">
        <v>0</v>
      </c>
      <c r="IL68" s="3"/>
      <c r="IM68" s="3"/>
      <c r="IN68" s="3"/>
      <c r="IO68" s="3"/>
      <c r="IP68" s="3"/>
      <c r="IQ68" s="3"/>
      <c r="IR68" s="3"/>
      <c r="IS68" s="3"/>
      <c r="IT68" s="3"/>
      <c r="IU68" s="3"/>
    </row>
    <row r="69" spans="1:255" ht="409.5" x14ac:dyDescent="0.25">
      <c r="A69" s="4">
        <v>17</v>
      </c>
      <c r="B69" s="4">
        <v>1</v>
      </c>
      <c r="C69" s="4"/>
      <c r="D69" s="4"/>
      <c r="E69" s="4" t="s">
        <v>119</v>
      </c>
      <c r="F69" s="4" t="s">
        <v>120</v>
      </c>
      <c r="G69" s="4" t="s">
        <v>121</v>
      </c>
      <c r="H69" s="4" t="s">
        <v>117</v>
      </c>
      <c r="I69" s="4">
        <f>ROUND(1339/100,9)</f>
        <v>13.39</v>
      </c>
      <c r="J69" s="4">
        <v>0</v>
      </c>
      <c r="K69" s="4">
        <f>ROUND(1339/100,9)</f>
        <v>13.39</v>
      </c>
      <c r="L69" s="4"/>
      <c r="M69" s="4"/>
      <c r="N69" s="4"/>
      <c r="O69" s="4">
        <f t="shared" si="132"/>
        <v>23858.89</v>
      </c>
      <c r="P69" s="4">
        <f t="shared" si="133"/>
        <v>0</v>
      </c>
      <c r="Q69" s="4">
        <f t="shared" si="157"/>
        <v>555.35</v>
      </c>
      <c r="R69" s="4">
        <f t="shared" si="158"/>
        <v>298.66000000000003</v>
      </c>
      <c r="S69" s="4">
        <f t="shared" si="134"/>
        <v>23303.54</v>
      </c>
      <c r="T69" s="4">
        <f t="shared" si="135"/>
        <v>0</v>
      </c>
      <c r="U69" s="4">
        <f t="shared" si="136"/>
        <v>36.691390475999995</v>
      </c>
      <c r="V69" s="4">
        <f t="shared" si="137"/>
        <v>0</v>
      </c>
      <c r="W69" s="4">
        <f t="shared" si="138"/>
        <v>0</v>
      </c>
      <c r="X69" s="4">
        <f t="shared" si="159"/>
        <v>22894.13</v>
      </c>
      <c r="Y69" s="4">
        <f t="shared" si="160"/>
        <v>12037.12</v>
      </c>
      <c r="Z69" s="4"/>
      <c r="AA69" s="4">
        <v>55890823</v>
      </c>
      <c r="AB69" s="4">
        <f t="shared" si="139"/>
        <v>31.564800000000002</v>
      </c>
      <c r="AC69" s="4">
        <f t="shared" si="161"/>
        <v>0</v>
      </c>
      <c r="AD69" s="4">
        <f t="shared" si="162"/>
        <v>2.0663999999999998</v>
      </c>
      <c r="AE69" s="4">
        <f t="shared" si="163"/>
        <v>0.378</v>
      </c>
      <c r="AF69" s="4">
        <f t="shared" si="163"/>
        <v>29.4984</v>
      </c>
      <c r="AG69" s="4">
        <f t="shared" si="140"/>
        <v>0</v>
      </c>
      <c r="AH69" s="4">
        <f t="shared" si="164"/>
        <v>2.6171999999999995</v>
      </c>
      <c r="AI69" s="4">
        <f t="shared" si="164"/>
        <v>0</v>
      </c>
      <c r="AJ69" s="4">
        <f t="shared" si="141"/>
        <v>0</v>
      </c>
      <c r="AK69" s="4">
        <v>104.14</v>
      </c>
      <c r="AL69" s="4">
        <v>16.46</v>
      </c>
      <c r="AM69" s="4">
        <v>5.74</v>
      </c>
      <c r="AN69" s="4">
        <v>1.05</v>
      </c>
      <c r="AO69" s="4">
        <v>81.94</v>
      </c>
      <c r="AP69" s="4">
        <v>0</v>
      </c>
      <c r="AQ69" s="4">
        <v>7.27</v>
      </c>
      <c r="AR69" s="4">
        <v>0</v>
      </c>
      <c r="AS69" s="4">
        <v>0</v>
      </c>
      <c r="AT69" s="4">
        <v>97</v>
      </c>
      <c r="AU69" s="4">
        <v>51</v>
      </c>
      <c r="AV69" s="4">
        <v>1.0469999999999999</v>
      </c>
      <c r="AW69" s="4">
        <v>1</v>
      </c>
      <c r="AX69" s="4"/>
      <c r="AY69" s="4"/>
      <c r="AZ69" s="4">
        <v>1</v>
      </c>
      <c r="BA69" s="4">
        <v>56.35</v>
      </c>
      <c r="BB69" s="4">
        <v>19.170000000000002</v>
      </c>
      <c r="BC69" s="4">
        <v>7.31</v>
      </c>
      <c r="BD69" s="4" t="s">
        <v>3</v>
      </c>
      <c r="BE69" s="4" t="s">
        <v>3</v>
      </c>
      <c r="BF69" s="4" t="s">
        <v>3</v>
      </c>
      <c r="BG69" s="4" t="s">
        <v>3</v>
      </c>
      <c r="BH69" s="4">
        <v>0</v>
      </c>
      <c r="BI69" s="4">
        <v>2</v>
      </c>
      <c r="BJ69" s="4" t="s">
        <v>122</v>
      </c>
      <c r="BK69" s="4"/>
      <c r="BL69" s="4"/>
      <c r="BM69" s="4">
        <v>67</v>
      </c>
      <c r="BN69" s="4">
        <v>0</v>
      </c>
      <c r="BO69" s="4" t="s">
        <v>120</v>
      </c>
      <c r="BP69" s="4">
        <v>1</v>
      </c>
      <c r="BQ69" s="4">
        <v>40</v>
      </c>
      <c r="BR69" s="4">
        <v>0</v>
      </c>
      <c r="BS69" s="4">
        <v>56.35</v>
      </c>
      <c r="BT69" s="4">
        <v>1</v>
      </c>
      <c r="BU69" s="4">
        <v>1</v>
      </c>
      <c r="BV69" s="4">
        <v>1</v>
      </c>
      <c r="BW69" s="4">
        <v>1</v>
      </c>
      <c r="BX69" s="4">
        <v>1</v>
      </c>
      <c r="BY69" s="4" t="s">
        <v>3</v>
      </c>
      <c r="BZ69" s="4">
        <v>97</v>
      </c>
      <c r="CA69" s="4">
        <v>51</v>
      </c>
      <c r="CB69" s="4" t="s">
        <v>3</v>
      </c>
      <c r="CC69" s="4"/>
      <c r="CD69" s="4"/>
      <c r="CE69" s="4">
        <v>1566</v>
      </c>
      <c r="CF69" s="4">
        <v>0</v>
      </c>
      <c r="CG69" s="4">
        <v>0</v>
      </c>
      <c r="CH69" s="4"/>
      <c r="CI69" s="4"/>
      <c r="CJ69" s="4"/>
      <c r="CK69" s="4"/>
      <c r="CL69" s="4"/>
      <c r="CM69" s="4">
        <v>0</v>
      </c>
      <c r="CN69" s="10" t="s">
        <v>2495</v>
      </c>
      <c r="CO69" s="4">
        <v>0</v>
      </c>
      <c r="CP69" s="4">
        <f t="shared" si="142"/>
        <v>23858.89</v>
      </c>
      <c r="CQ69" s="4">
        <f t="shared" si="143"/>
        <v>0</v>
      </c>
      <c r="CR69" s="4">
        <f t="shared" si="165"/>
        <v>41.41</v>
      </c>
      <c r="CS69" s="4">
        <f t="shared" si="166"/>
        <v>22.54</v>
      </c>
      <c r="CT69" s="4">
        <f t="shared" si="144"/>
        <v>1740.09</v>
      </c>
      <c r="CU69" s="4">
        <f t="shared" si="145"/>
        <v>0</v>
      </c>
      <c r="CV69" s="4">
        <f t="shared" si="146"/>
        <v>2.7402083999999993</v>
      </c>
      <c r="CW69" s="4">
        <f t="shared" si="147"/>
        <v>0</v>
      </c>
      <c r="CX69" s="4">
        <f t="shared" si="148"/>
        <v>0</v>
      </c>
      <c r="CY69" s="4">
        <f t="shared" si="167"/>
        <v>22626.3</v>
      </c>
      <c r="CZ69" s="4">
        <f t="shared" si="168"/>
        <v>11896.3</v>
      </c>
      <c r="DA69" s="4"/>
      <c r="DB69" s="4">
        <v>63</v>
      </c>
      <c r="DC69" s="4" t="s">
        <v>3</v>
      </c>
      <c r="DD69" s="4" t="s">
        <v>31</v>
      </c>
      <c r="DE69" s="4" t="s">
        <v>32</v>
      </c>
      <c r="DF69" s="4" t="s">
        <v>32</v>
      </c>
      <c r="DG69" s="4" t="s">
        <v>32</v>
      </c>
      <c r="DH69" s="4" t="s">
        <v>3</v>
      </c>
      <c r="DI69" s="4" t="s">
        <v>32</v>
      </c>
      <c r="DJ69" s="4" t="s">
        <v>32</v>
      </c>
      <c r="DK69" s="4" t="s">
        <v>3</v>
      </c>
      <c r="DL69" s="4" t="s">
        <v>3</v>
      </c>
      <c r="DM69" s="4" t="s">
        <v>3</v>
      </c>
      <c r="DN69" s="4">
        <v>0</v>
      </c>
      <c r="DO69" s="4">
        <v>0</v>
      </c>
      <c r="DP69" s="4">
        <v>1</v>
      </c>
      <c r="DQ69" s="4">
        <v>1</v>
      </c>
      <c r="DR69" s="4"/>
      <c r="DS69" s="4"/>
      <c r="DT69" s="4"/>
      <c r="DU69" s="4">
        <v>1013</v>
      </c>
      <c r="DV69" s="4" t="s">
        <v>117</v>
      </c>
      <c r="DW69" s="4" t="s">
        <v>117</v>
      </c>
      <c r="DX69" s="4">
        <v>1</v>
      </c>
      <c r="DY69" s="4"/>
      <c r="DZ69" s="4" t="s">
        <v>3</v>
      </c>
      <c r="EA69" s="4" t="s">
        <v>3</v>
      </c>
      <c r="EB69" s="4" t="s">
        <v>3</v>
      </c>
      <c r="EC69" s="4" t="s">
        <v>3</v>
      </c>
      <c r="ED69" s="4"/>
      <c r="EE69" s="4">
        <v>57042957</v>
      </c>
      <c r="EF69" s="4">
        <v>40</v>
      </c>
      <c r="EG69" s="4" t="s">
        <v>33</v>
      </c>
      <c r="EH69" s="4">
        <v>0</v>
      </c>
      <c r="EI69" s="4" t="s">
        <v>3</v>
      </c>
      <c r="EJ69" s="4">
        <v>2</v>
      </c>
      <c r="EK69" s="4">
        <v>67</v>
      </c>
      <c r="EL69" s="4" t="s">
        <v>34</v>
      </c>
      <c r="EM69" s="4" t="s">
        <v>35</v>
      </c>
      <c r="EN69" s="4"/>
      <c r="EO69" s="4" t="s">
        <v>36</v>
      </c>
      <c r="EP69" s="4"/>
      <c r="EQ69" s="4">
        <v>0</v>
      </c>
      <c r="ER69" s="4">
        <v>104.14</v>
      </c>
      <c r="ES69" s="4">
        <v>16.46</v>
      </c>
      <c r="ET69" s="4">
        <v>5.74</v>
      </c>
      <c r="EU69" s="4">
        <v>1.05</v>
      </c>
      <c r="EV69" s="4">
        <v>81.94</v>
      </c>
      <c r="EW69" s="4">
        <v>7.27</v>
      </c>
      <c r="EX69" s="4">
        <v>0</v>
      </c>
      <c r="EY69" s="4">
        <v>0</v>
      </c>
      <c r="EZ69" s="4"/>
      <c r="FA69" s="4"/>
      <c r="FB69" s="4"/>
      <c r="FC69" s="4"/>
      <c r="FD69" s="4"/>
      <c r="FE69" s="4"/>
      <c r="FF69" s="4"/>
      <c r="FG69" s="4"/>
      <c r="FH69" s="4"/>
      <c r="FI69" s="4"/>
      <c r="FJ69" s="4"/>
      <c r="FK69" s="4"/>
      <c r="FL69" s="4"/>
      <c r="FM69" s="4"/>
      <c r="FN69" s="4"/>
      <c r="FO69" s="4"/>
      <c r="FP69" s="4"/>
      <c r="FQ69" s="4">
        <v>0</v>
      </c>
      <c r="FR69" s="4">
        <v>0</v>
      </c>
      <c r="FS69" s="4">
        <v>0</v>
      </c>
      <c r="FT69" s="4"/>
      <c r="FU69" s="4"/>
      <c r="FV69" s="4"/>
      <c r="FW69" s="4"/>
      <c r="FX69" s="4">
        <v>97</v>
      </c>
      <c r="FY69" s="4">
        <v>51</v>
      </c>
      <c r="FZ69" s="4"/>
      <c r="GA69" s="4" t="s">
        <v>3</v>
      </c>
      <c r="GB69" s="4"/>
      <c r="GC69" s="4"/>
      <c r="GD69" s="4">
        <v>1</v>
      </c>
      <c r="GE69" s="4"/>
      <c r="GF69" s="4">
        <v>-554369069</v>
      </c>
      <c r="GG69" s="4">
        <v>2</v>
      </c>
      <c r="GH69" s="4">
        <v>1</v>
      </c>
      <c r="GI69" s="4">
        <v>2</v>
      </c>
      <c r="GJ69" s="4">
        <v>0</v>
      </c>
      <c r="GK69" s="4">
        <v>0</v>
      </c>
      <c r="GL69" s="4">
        <f t="shared" si="149"/>
        <v>0</v>
      </c>
      <c r="GM69" s="4">
        <f t="shared" si="150"/>
        <v>58790.14</v>
      </c>
      <c r="GN69" s="4">
        <f t="shared" si="151"/>
        <v>0</v>
      </c>
      <c r="GO69" s="4">
        <f t="shared" si="152"/>
        <v>58790.14</v>
      </c>
      <c r="GP69" s="4">
        <f t="shared" si="153"/>
        <v>0</v>
      </c>
      <c r="GQ69" s="4"/>
      <c r="GR69" s="4">
        <v>0</v>
      </c>
      <c r="GS69" s="4">
        <v>0</v>
      </c>
      <c r="GT69" s="4">
        <v>0</v>
      </c>
      <c r="GU69" s="4" t="s">
        <v>3</v>
      </c>
      <c r="GV69" s="4">
        <f t="shared" si="154"/>
        <v>0</v>
      </c>
      <c r="GW69" s="4">
        <v>1</v>
      </c>
      <c r="GX69" s="4">
        <f t="shared" si="155"/>
        <v>0</v>
      </c>
      <c r="GY69" s="4"/>
      <c r="GZ69" s="4"/>
      <c r="HA69" s="4">
        <v>0</v>
      </c>
      <c r="HB69" s="4">
        <v>0</v>
      </c>
      <c r="HC69" s="4">
        <f t="shared" si="156"/>
        <v>0</v>
      </c>
      <c r="HD69" s="4"/>
      <c r="HE69" s="4" t="s">
        <v>3</v>
      </c>
      <c r="HF69" s="4" t="s">
        <v>3</v>
      </c>
      <c r="HG69" s="4"/>
      <c r="HH69" s="4"/>
      <c r="HI69" s="4"/>
      <c r="HJ69" s="4"/>
      <c r="HK69" s="4"/>
      <c r="HL69" s="4"/>
      <c r="HM69" s="4" t="s">
        <v>3</v>
      </c>
      <c r="HN69" s="4" t="s">
        <v>3</v>
      </c>
      <c r="HO69" s="4" t="s">
        <v>3</v>
      </c>
      <c r="HP69" s="4" t="s">
        <v>3</v>
      </c>
      <c r="HQ69" s="4" t="s">
        <v>3</v>
      </c>
      <c r="HR69" s="4"/>
      <c r="HS69" s="4">
        <v>0</v>
      </c>
      <c r="HT69" s="4"/>
      <c r="HU69" s="4"/>
      <c r="HV69" s="4"/>
      <c r="HW69" s="4"/>
      <c r="HX69" s="4"/>
      <c r="HY69" s="4"/>
      <c r="HZ69" s="4"/>
      <c r="IA69" s="4"/>
      <c r="IB69" s="4"/>
      <c r="IC69" s="4"/>
      <c r="ID69" s="4"/>
      <c r="IE69" s="4"/>
      <c r="IF69" s="4"/>
      <c r="IG69" s="4"/>
      <c r="IH69" s="4"/>
      <c r="II69" s="4"/>
      <c r="IJ69" s="4"/>
      <c r="IK69" s="4">
        <v>0</v>
      </c>
      <c r="IL69" s="4"/>
      <c r="IM69" s="4"/>
      <c r="IN69" s="4"/>
      <c r="IO69" s="4"/>
      <c r="IP69" s="4"/>
      <c r="IQ69" s="4"/>
      <c r="IR69" s="4"/>
      <c r="IS69" s="4"/>
      <c r="IT69" s="4"/>
      <c r="IU69" s="4"/>
    </row>
    <row r="70" spans="1:255" ht="409.5" x14ac:dyDescent="0.25">
      <c r="A70" s="3">
        <v>17</v>
      </c>
      <c r="B70" s="3">
        <v>1</v>
      </c>
      <c r="C70" s="3"/>
      <c r="D70" s="3"/>
      <c r="E70" s="3" t="s">
        <v>123</v>
      </c>
      <c r="F70" s="3" t="s">
        <v>124</v>
      </c>
      <c r="G70" s="3" t="s">
        <v>125</v>
      </c>
      <c r="H70" s="3" t="s">
        <v>126</v>
      </c>
      <c r="I70" s="3">
        <f>ROUND((198+24)/100,9)</f>
        <v>2.2200000000000002</v>
      </c>
      <c r="J70" s="3">
        <v>0</v>
      </c>
      <c r="K70" s="3">
        <f>ROUND((198+24)/100,9)</f>
        <v>2.2200000000000002</v>
      </c>
      <c r="L70" s="3"/>
      <c r="M70" s="3"/>
      <c r="N70" s="3"/>
      <c r="O70" s="3">
        <f t="shared" si="132"/>
        <v>457.53</v>
      </c>
      <c r="P70" s="3">
        <f t="shared" si="133"/>
        <v>0</v>
      </c>
      <c r="Q70" s="3">
        <f t="shared" si="157"/>
        <v>20.28</v>
      </c>
      <c r="R70" s="3">
        <f t="shared" si="158"/>
        <v>1.64</v>
      </c>
      <c r="S70" s="3">
        <f t="shared" si="134"/>
        <v>437.25</v>
      </c>
      <c r="T70" s="3">
        <f t="shared" si="135"/>
        <v>0</v>
      </c>
      <c r="U70" s="3">
        <f t="shared" si="136"/>
        <v>33.915234816000002</v>
      </c>
      <c r="V70" s="3">
        <f t="shared" si="137"/>
        <v>0</v>
      </c>
      <c r="W70" s="3">
        <f t="shared" si="138"/>
        <v>0</v>
      </c>
      <c r="X70" s="3">
        <f t="shared" si="159"/>
        <v>425.72</v>
      </c>
      <c r="Y70" s="3">
        <f t="shared" si="160"/>
        <v>223.83</v>
      </c>
      <c r="Z70" s="3"/>
      <c r="AA70" s="3">
        <v>54971259</v>
      </c>
      <c r="AB70" s="3">
        <f t="shared" si="139"/>
        <v>189.60120000000001</v>
      </c>
      <c r="AC70" s="3">
        <f t="shared" si="161"/>
        <v>0</v>
      </c>
      <c r="AD70" s="3">
        <f t="shared" si="162"/>
        <v>8.4060000000000006</v>
      </c>
      <c r="AE70" s="3">
        <f t="shared" si="163"/>
        <v>0.6804</v>
      </c>
      <c r="AF70" s="3">
        <f t="shared" si="163"/>
        <v>181.1952</v>
      </c>
      <c r="AG70" s="3">
        <f t="shared" si="140"/>
        <v>0</v>
      </c>
      <c r="AH70" s="3">
        <f t="shared" si="164"/>
        <v>14.054399999999999</v>
      </c>
      <c r="AI70" s="3">
        <f t="shared" si="164"/>
        <v>0</v>
      </c>
      <c r="AJ70" s="3">
        <f t="shared" si="141"/>
        <v>0</v>
      </c>
      <c r="AK70" s="3">
        <v>5265.89</v>
      </c>
      <c r="AL70" s="3">
        <v>4739.22</v>
      </c>
      <c r="AM70" s="3">
        <v>23.35</v>
      </c>
      <c r="AN70" s="3">
        <v>1.89</v>
      </c>
      <c r="AO70" s="3">
        <v>503.32</v>
      </c>
      <c r="AP70" s="3">
        <v>0</v>
      </c>
      <c r="AQ70" s="3">
        <v>39.04</v>
      </c>
      <c r="AR70" s="3">
        <v>0</v>
      </c>
      <c r="AS70" s="3">
        <v>0</v>
      </c>
      <c r="AT70" s="3">
        <v>97</v>
      </c>
      <c r="AU70" s="3">
        <v>51</v>
      </c>
      <c r="AV70" s="3">
        <v>1.087</v>
      </c>
      <c r="AW70" s="3">
        <v>1</v>
      </c>
      <c r="AX70" s="3"/>
      <c r="AY70" s="3"/>
      <c r="AZ70" s="3">
        <v>1</v>
      </c>
      <c r="BA70" s="3">
        <v>1</v>
      </c>
      <c r="BB70" s="3">
        <v>1</v>
      </c>
      <c r="BC70" s="3">
        <v>1</v>
      </c>
      <c r="BD70" s="3" t="s">
        <v>3</v>
      </c>
      <c r="BE70" s="3" t="s">
        <v>3</v>
      </c>
      <c r="BF70" s="3" t="s">
        <v>3</v>
      </c>
      <c r="BG70" s="3" t="s">
        <v>3</v>
      </c>
      <c r="BH70" s="3">
        <v>0</v>
      </c>
      <c r="BI70" s="3">
        <v>2</v>
      </c>
      <c r="BJ70" s="3" t="s">
        <v>127</v>
      </c>
      <c r="BK70" s="3"/>
      <c r="BL70" s="3"/>
      <c r="BM70" s="3">
        <v>67</v>
      </c>
      <c r="BN70" s="3">
        <v>0</v>
      </c>
      <c r="BO70" s="3" t="s">
        <v>124</v>
      </c>
      <c r="BP70" s="3">
        <v>1</v>
      </c>
      <c r="BQ70" s="3">
        <v>40</v>
      </c>
      <c r="BR70" s="3">
        <v>0</v>
      </c>
      <c r="BS70" s="3">
        <v>1</v>
      </c>
      <c r="BT70" s="3">
        <v>1</v>
      </c>
      <c r="BU70" s="3">
        <v>1</v>
      </c>
      <c r="BV70" s="3">
        <v>1</v>
      </c>
      <c r="BW70" s="3">
        <v>1</v>
      </c>
      <c r="BX70" s="3">
        <v>1</v>
      </c>
      <c r="BY70" s="3" t="s">
        <v>3</v>
      </c>
      <c r="BZ70" s="3">
        <v>97</v>
      </c>
      <c r="CA70" s="3">
        <v>51</v>
      </c>
      <c r="CB70" s="3" t="s">
        <v>3</v>
      </c>
      <c r="CC70" s="3"/>
      <c r="CD70" s="3"/>
      <c r="CE70" s="3">
        <v>1566</v>
      </c>
      <c r="CF70" s="3">
        <v>0</v>
      </c>
      <c r="CG70" s="3">
        <v>0</v>
      </c>
      <c r="CH70" s="3"/>
      <c r="CI70" s="3"/>
      <c r="CJ70" s="3"/>
      <c r="CK70" s="3"/>
      <c r="CL70" s="3"/>
      <c r="CM70" s="3">
        <v>0</v>
      </c>
      <c r="CN70" s="9" t="s">
        <v>2490</v>
      </c>
      <c r="CO70" s="3">
        <v>0</v>
      </c>
      <c r="CP70" s="3">
        <f t="shared" si="142"/>
        <v>457.53</v>
      </c>
      <c r="CQ70" s="3">
        <f t="shared" si="143"/>
        <v>0</v>
      </c>
      <c r="CR70" s="3">
        <f t="shared" si="165"/>
        <v>9.14</v>
      </c>
      <c r="CS70" s="3">
        <f t="shared" si="166"/>
        <v>0.74</v>
      </c>
      <c r="CT70" s="3">
        <f t="shared" si="144"/>
        <v>196.96</v>
      </c>
      <c r="CU70" s="3">
        <f t="shared" si="145"/>
        <v>0</v>
      </c>
      <c r="CV70" s="3">
        <f t="shared" si="146"/>
        <v>15.277132799999999</v>
      </c>
      <c r="CW70" s="3">
        <f t="shared" si="147"/>
        <v>0</v>
      </c>
      <c r="CX70" s="3">
        <f t="shared" si="148"/>
        <v>0</v>
      </c>
      <c r="CY70" s="3">
        <f t="shared" si="167"/>
        <v>424.85</v>
      </c>
      <c r="CZ70" s="3">
        <f t="shared" si="168"/>
        <v>223.37</v>
      </c>
      <c r="DA70" s="3"/>
      <c r="DB70" s="3">
        <v>65</v>
      </c>
      <c r="DC70" s="3" t="s">
        <v>3</v>
      </c>
      <c r="DD70" s="3" t="s">
        <v>31</v>
      </c>
      <c r="DE70" s="3" t="s">
        <v>32</v>
      </c>
      <c r="DF70" s="3" t="s">
        <v>32</v>
      </c>
      <c r="DG70" s="3" t="s">
        <v>32</v>
      </c>
      <c r="DH70" s="3" t="s">
        <v>3</v>
      </c>
      <c r="DI70" s="3" t="s">
        <v>32</v>
      </c>
      <c r="DJ70" s="3" t="s">
        <v>32</v>
      </c>
      <c r="DK70" s="3" t="s">
        <v>3</v>
      </c>
      <c r="DL70" s="3" t="s">
        <v>3</v>
      </c>
      <c r="DM70" s="3" t="s">
        <v>3</v>
      </c>
      <c r="DN70" s="3">
        <v>0</v>
      </c>
      <c r="DO70" s="3">
        <v>0</v>
      </c>
      <c r="DP70" s="3">
        <v>1</v>
      </c>
      <c r="DQ70" s="3">
        <v>1</v>
      </c>
      <c r="DR70" s="3"/>
      <c r="DS70" s="3"/>
      <c r="DT70" s="3"/>
      <c r="DU70" s="3">
        <v>30517203</v>
      </c>
      <c r="DV70" s="3" t="s">
        <v>126</v>
      </c>
      <c r="DW70" s="3" t="s">
        <v>126</v>
      </c>
      <c r="DX70" s="3">
        <v>1</v>
      </c>
      <c r="DY70" s="3"/>
      <c r="DZ70" s="3" t="s">
        <v>3</v>
      </c>
      <c r="EA70" s="3" t="s">
        <v>3</v>
      </c>
      <c r="EB70" s="3" t="s">
        <v>3</v>
      </c>
      <c r="EC70" s="3" t="s">
        <v>3</v>
      </c>
      <c r="ED70" s="3"/>
      <c r="EE70" s="3">
        <v>57042957</v>
      </c>
      <c r="EF70" s="3">
        <v>40</v>
      </c>
      <c r="EG70" s="3" t="s">
        <v>33</v>
      </c>
      <c r="EH70" s="3">
        <v>0</v>
      </c>
      <c r="EI70" s="3" t="s">
        <v>3</v>
      </c>
      <c r="EJ70" s="3">
        <v>2</v>
      </c>
      <c r="EK70" s="3">
        <v>67</v>
      </c>
      <c r="EL70" s="3" t="s">
        <v>34</v>
      </c>
      <c r="EM70" s="3" t="s">
        <v>35</v>
      </c>
      <c r="EN70" s="3"/>
      <c r="EO70" s="3" t="s">
        <v>36</v>
      </c>
      <c r="EP70" s="3"/>
      <c r="EQ70" s="3">
        <v>0</v>
      </c>
      <c r="ER70" s="3">
        <v>5265.89</v>
      </c>
      <c r="ES70" s="3">
        <v>4739.22</v>
      </c>
      <c r="ET70" s="3">
        <v>23.35</v>
      </c>
      <c r="EU70" s="3">
        <v>1.89</v>
      </c>
      <c r="EV70" s="3">
        <v>503.32</v>
      </c>
      <c r="EW70" s="3">
        <v>39.04</v>
      </c>
      <c r="EX70" s="3">
        <v>0</v>
      </c>
      <c r="EY70" s="3">
        <v>0</v>
      </c>
      <c r="EZ70" s="3"/>
      <c r="FA70" s="3"/>
      <c r="FB70" s="3"/>
      <c r="FC70" s="3"/>
      <c r="FD70" s="3"/>
      <c r="FE70" s="3"/>
      <c r="FF70" s="3"/>
      <c r="FG70" s="3"/>
      <c r="FH70" s="3"/>
      <c r="FI70" s="3"/>
      <c r="FJ70" s="3"/>
      <c r="FK70" s="3"/>
      <c r="FL70" s="3"/>
      <c r="FM70" s="3"/>
      <c r="FN70" s="3"/>
      <c r="FO70" s="3"/>
      <c r="FP70" s="3"/>
      <c r="FQ70" s="3">
        <v>0</v>
      </c>
      <c r="FR70" s="3">
        <v>0</v>
      </c>
      <c r="FS70" s="3">
        <v>0</v>
      </c>
      <c r="FT70" s="3"/>
      <c r="FU70" s="3"/>
      <c r="FV70" s="3"/>
      <c r="FW70" s="3"/>
      <c r="FX70" s="3">
        <v>97</v>
      </c>
      <c r="FY70" s="3">
        <v>51</v>
      </c>
      <c r="FZ70" s="3"/>
      <c r="GA70" s="3" t="s">
        <v>3</v>
      </c>
      <c r="GB70" s="3"/>
      <c r="GC70" s="3"/>
      <c r="GD70" s="3">
        <v>1</v>
      </c>
      <c r="GE70" s="3"/>
      <c r="GF70" s="3">
        <v>1230429216</v>
      </c>
      <c r="GG70" s="3">
        <v>2</v>
      </c>
      <c r="GH70" s="3">
        <v>1</v>
      </c>
      <c r="GI70" s="3">
        <v>2</v>
      </c>
      <c r="GJ70" s="3">
        <v>0</v>
      </c>
      <c r="GK70" s="3">
        <v>0</v>
      </c>
      <c r="GL70" s="3">
        <f t="shared" si="149"/>
        <v>0</v>
      </c>
      <c r="GM70" s="3">
        <f t="shared" si="150"/>
        <v>1107.08</v>
      </c>
      <c r="GN70" s="3">
        <f t="shared" si="151"/>
        <v>0</v>
      </c>
      <c r="GO70" s="3">
        <f t="shared" si="152"/>
        <v>1107.08</v>
      </c>
      <c r="GP70" s="3">
        <f t="shared" si="153"/>
        <v>0</v>
      </c>
      <c r="GQ70" s="3"/>
      <c r="GR70" s="3">
        <v>0</v>
      </c>
      <c r="GS70" s="3">
        <v>3</v>
      </c>
      <c r="GT70" s="3">
        <v>0</v>
      </c>
      <c r="GU70" s="3" t="s">
        <v>3</v>
      </c>
      <c r="GV70" s="3">
        <f t="shared" si="154"/>
        <v>0</v>
      </c>
      <c r="GW70" s="3">
        <v>1</v>
      </c>
      <c r="GX70" s="3">
        <f t="shared" si="155"/>
        <v>0</v>
      </c>
      <c r="GY70" s="3"/>
      <c r="GZ70" s="3"/>
      <c r="HA70" s="3">
        <v>0</v>
      </c>
      <c r="HB70" s="3">
        <v>0</v>
      </c>
      <c r="HC70" s="3">
        <f t="shared" si="156"/>
        <v>0</v>
      </c>
      <c r="HD70" s="3"/>
      <c r="HE70" s="3" t="s">
        <v>3</v>
      </c>
      <c r="HF70" s="3" t="s">
        <v>3</v>
      </c>
      <c r="HG70" s="3"/>
      <c r="HH70" s="3"/>
      <c r="HI70" s="3"/>
      <c r="HJ70" s="3"/>
      <c r="HK70" s="3"/>
      <c r="HL70" s="3"/>
      <c r="HM70" s="3" t="s">
        <v>3</v>
      </c>
      <c r="HN70" s="3" t="s">
        <v>3</v>
      </c>
      <c r="HO70" s="3" t="s">
        <v>3</v>
      </c>
      <c r="HP70" s="3" t="s">
        <v>3</v>
      </c>
      <c r="HQ70" s="3" t="s">
        <v>3</v>
      </c>
      <c r="HR70" s="3"/>
      <c r="HS70" s="3">
        <v>0</v>
      </c>
      <c r="HT70" s="3"/>
      <c r="HU70" s="3"/>
      <c r="HV70" s="3"/>
      <c r="HW70" s="3"/>
      <c r="HX70" s="3"/>
      <c r="HY70" s="3"/>
      <c r="HZ70" s="3"/>
      <c r="IA70" s="3"/>
      <c r="IB70" s="3"/>
      <c r="IC70" s="3"/>
      <c r="ID70" s="3"/>
      <c r="IE70" s="3"/>
      <c r="IF70" s="3"/>
      <c r="IG70" s="3"/>
      <c r="IH70" s="3"/>
      <c r="II70" s="3"/>
      <c r="IJ70" s="3"/>
      <c r="IK70" s="3">
        <v>0</v>
      </c>
      <c r="IL70" s="3"/>
      <c r="IM70" s="3"/>
      <c r="IN70" s="3"/>
      <c r="IO70" s="3"/>
      <c r="IP70" s="3"/>
      <c r="IQ70" s="3"/>
      <c r="IR70" s="3"/>
      <c r="IS70" s="3"/>
      <c r="IT70" s="3"/>
      <c r="IU70" s="3"/>
    </row>
    <row r="71" spans="1:255" ht="409.5" x14ac:dyDescent="0.25">
      <c r="A71" s="4">
        <v>17</v>
      </c>
      <c r="B71" s="4">
        <v>1</v>
      </c>
      <c r="C71" s="4"/>
      <c r="D71" s="4"/>
      <c r="E71" s="4" t="s">
        <v>123</v>
      </c>
      <c r="F71" s="4" t="s">
        <v>124</v>
      </c>
      <c r="G71" s="4" t="s">
        <v>125</v>
      </c>
      <c r="H71" s="4" t="s">
        <v>126</v>
      </c>
      <c r="I71" s="4">
        <f>ROUND((198+24)/100,9)</f>
        <v>2.2200000000000002</v>
      </c>
      <c r="J71" s="4">
        <v>0</v>
      </c>
      <c r="K71" s="4">
        <f>ROUND((198+24)/100,9)</f>
        <v>2.2200000000000002</v>
      </c>
      <c r="L71" s="4"/>
      <c r="M71" s="4"/>
      <c r="N71" s="4"/>
      <c r="O71" s="4">
        <f t="shared" si="132"/>
        <v>24914.240000000002</v>
      </c>
      <c r="P71" s="4">
        <f t="shared" si="133"/>
        <v>0</v>
      </c>
      <c r="Q71" s="4">
        <f t="shared" si="157"/>
        <v>275.2</v>
      </c>
      <c r="R71" s="4">
        <f t="shared" si="158"/>
        <v>92.41</v>
      </c>
      <c r="S71" s="4">
        <f t="shared" si="134"/>
        <v>24639.040000000001</v>
      </c>
      <c r="T71" s="4">
        <f t="shared" si="135"/>
        <v>0</v>
      </c>
      <c r="U71" s="4">
        <f t="shared" si="136"/>
        <v>33.915234816000002</v>
      </c>
      <c r="V71" s="4">
        <f t="shared" si="137"/>
        <v>0</v>
      </c>
      <c r="W71" s="4">
        <f t="shared" si="138"/>
        <v>0</v>
      </c>
      <c r="X71" s="4">
        <f t="shared" si="159"/>
        <v>23989.51</v>
      </c>
      <c r="Y71" s="4">
        <f t="shared" si="160"/>
        <v>12613.04</v>
      </c>
      <c r="Z71" s="4"/>
      <c r="AA71" s="4">
        <v>55890823</v>
      </c>
      <c r="AB71" s="4">
        <f t="shared" si="139"/>
        <v>189.60120000000001</v>
      </c>
      <c r="AC71" s="4">
        <f t="shared" si="161"/>
        <v>0</v>
      </c>
      <c r="AD71" s="4">
        <f t="shared" si="162"/>
        <v>8.4060000000000006</v>
      </c>
      <c r="AE71" s="4">
        <f t="shared" si="163"/>
        <v>0.6804</v>
      </c>
      <c r="AF71" s="4">
        <f t="shared" si="163"/>
        <v>181.1952</v>
      </c>
      <c r="AG71" s="4">
        <f t="shared" si="140"/>
        <v>0</v>
      </c>
      <c r="AH71" s="4">
        <f t="shared" si="164"/>
        <v>14.054399999999999</v>
      </c>
      <c r="AI71" s="4">
        <f t="shared" si="164"/>
        <v>0</v>
      </c>
      <c r="AJ71" s="4">
        <f t="shared" si="141"/>
        <v>0</v>
      </c>
      <c r="AK71" s="4">
        <v>5265.89</v>
      </c>
      <c r="AL71" s="4">
        <v>4739.22</v>
      </c>
      <c r="AM71" s="4">
        <v>23.35</v>
      </c>
      <c r="AN71" s="4">
        <v>1.89</v>
      </c>
      <c r="AO71" s="4">
        <v>503.32</v>
      </c>
      <c r="AP71" s="4">
        <v>0</v>
      </c>
      <c r="AQ71" s="4">
        <v>39.04</v>
      </c>
      <c r="AR71" s="4">
        <v>0</v>
      </c>
      <c r="AS71" s="4">
        <v>0</v>
      </c>
      <c r="AT71" s="4">
        <v>97</v>
      </c>
      <c r="AU71" s="4">
        <v>51</v>
      </c>
      <c r="AV71" s="4">
        <v>1.087</v>
      </c>
      <c r="AW71" s="4">
        <v>1</v>
      </c>
      <c r="AX71" s="4"/>
      <c r="AY71" s="4"/>
      <c r="AZ71" s="4">
        <v>1</v>
      </c>
      <c r="BA71" s="4">
        <v>56.35</v>
      </c>
      <c r="BB71" s="4">
        <v>13.57</v>
      </c>
      <c r="BC71" s="4">
        <v>17.48</v>
      </c>
      <c r="BD71" s="4" t="s">
        <v>3</v>
      </c>
      <c r="BE71" s="4" t="s">
        <v>3</v>
      </c>
      <c r="BF71" s="4" t="s">
        <v>3</v>
      </c>
      <c r="BG71" s="4" t="s">
        <v>3</v>
      </c>
      <c r="BH71" s="4">
        <v>0</v>
      </c>
      <c r="BI71" s="4">
        <v>2</v>
      </c>
      <c r="BJ71" s="4" t="s">
        <v>127</v>
      </c>
      <c r="BK71" s="4"/>
      <c r="BL71" s="4"/>
      <c r="BM71" s="4">
        <v>67</v>
      </c>
      <c r="BN71" s="4">
        <v>0</v>
      </c>
      <c r="BO71" s="4" t="s">
        <v>124</v>
      </c>
      <c r="BP71" s="4">
        <v>1</v>
      </c>
      <c r="BQ71" s="4">
        <v>40</v>
      </c>
      <c r="BR71" s="4">
        <v>0</v>
      </c>
      <c r="BS71" s="4">
        <v>56.35</v>
      </c>
      <c r="BT71" s="4">
        <v>1</v>
      </c>
      <c r="BU71" s="4">
        <v>1</v>
      </c>
      <c r="BV71" s="4">
        <v>1</v>
      </c>
      <c r="BW71" s="4">
        <v>1</v>
      </c>
      <c r="BX71" s="4">
        <v>1</v>
      </c>
      <c r="BY71" s="4" t="s">
        <v>3</v>
      </c>
      <c r="BZ71" s="4">
        <v>97</v>
      </c>
      <c r="CA71" s="4">
        <v>51</v>
      </c>
      <c r="CB71" s="4" t="s">
        <v>3</v>
      </c>
      <c r="CC71" s="4"/>
      <c r="CD71" s="4"/>
      <c r="CE71" s="4">
        <v>1566</v>
      </c>
      <c r="CF71" s="4">
        <v>0</v>
      </c>
      <c r="CG71" s="4">
        <v>0</v>
      </c>
      <c r="CH71" s="4"/>
      <c r="CI71" s="4"/>
      <c r="CJ71" s="4"/>
      <c r="CK71" s="4"/>
      <c r="CL71" s="4"/>
      <c r="CM71" s="4">
        <v>0</v>
      </c>
      <c r="CN71" s="10" t="s">
        <v>2490</v>
      </c>
      <c r="CO71" s="4">
        <v>0</v>
      </c>
      <c r="CP71" s="4">
        <f t="shared" si="142"/>
        <v>24914.240000000002</v>
      </c>
      <c r="CQ71" s="4">
        <f t="shared" si="143"/>
        <v>0</v>
      </c>
      <c r="CR71" s="4">
        <f t="shared" si="165"/>
        <v>124.03</v>
      </c>
      <c r="CS71" s="4">
        <f t="shared" si="166"/>
        <v>41.7</v>
      </c>
      <c r="CT71" s="4">
        <f t="shared" si="144"/>
        <v>11098.7</v>
      </c>
      <c r="CU71" s="4">
        <f t="shared" si="145"/>
        <v>0</v>
      </c>
      <c r="CV71" s="4">
        <f t="shared" si="146"/>
        <v>15.277132799999999</v>
      </c>
      <c r="CW71" s="4">
        <f t="shared" si="147"/>
        <v>0</v>
      </c>
      <c r="CX71" s="4">
        <f t="shared" si="148"/>
        <v>0</v>
      </c>
      <c r="CY71" s="4">
        <f t="shared" si="167"/>
        <v>23940.32</v>
      </c>
      <c r="CZ71" s="4">
        <f t="shared" si="168"/>
        <v>12587.18</v>
      </c>
      <c r="DA71" s="4"/>
      <c r="DB71" s="4">
        <v>67</v>
      </c>
      <c r="DC71" s="4" t="s">
        <v>3</v>
      </c>
      <c r="DD71" s="4" t="s">
        <v>31</v>
      </c>
      <c r="DE71" s="4" t="s">
        <v>32</v>
      </c>
      <c r="DF71" s="4" t="s">
        <v>32</v>
      </c>
      <c r="DG71" s="4" t="s">
        <v>32</v>
      </c>
      <c r="DH71" s="4" t="s">
        <v>3</v>
      </c>
      <c r="DI71" s="4" t="s">
        <v>32</v>
      </c>
      <c r="DJ71" s="4" t="s">
        <v>32</v>
      </c>
      <c r="DK71" s="4" t="s">
        <v>3</v>
      </c>
      <c r="DL71" s="4" t="s">
        <v>3</v>
      </c>
      <c r="DM71" s="4" t="s">
        <v>3</v>
      </c>
      <c r="DN71" s="4">
        <v>0</v>
      </c>
      <c r="DO71" s="4">
        <v>0</v>
      </c>
      <c r="DP71" s="4">
        <v>1</v>
      </c>
      <c r="DQ71" s="4">
        <v>1</v>
      </c>
      <c r="DR71" s="4"/>
      <c r="DS71" s="4"/>
      <c r="DT71" s="4"/>
      <c r="DU71" s="4">
        <v>30517203</v>
      </c>
      <c r="DV71" s="4" t="s">
        <v>126</v>
      </c>
      <c r="DW71" s="4" t="s">
        <v>126</v>
      </c>
      <c r="DX71" s="4">
        <v>1</v>
      </c>
      <c r="DY71" s="4"/>
      <c r="DZ71" s="4" t="s">
        <v>3</v>
      </c>
      <c r="EA71" s="4" t="s">
        <v>3</v>
      </c>
      <c r="EB71" s="4" t="s">
        <v>3</v>
      </c>
      <c r="EC71" s="4" t="s">
        <v>3</v>
      </c>
      <c r="ED71" s="4"/>
      <c r="EE71" s="4">
        <v>57042957</v>
      </c>
      <c r="EF71" s="4">
        <v>40</v>
      </c>
      <c r="EG71" s="4" t="s">
        <v>33</v>
      </c>
      <c r="EH71" s="4">
        <v>0</v>
      </c>
      <c r="EI71" s="4" t="s">
        <v>3</v>
      </c>
      <c r="EJ71" s="4">
        <v>2</v>
      </c>
      <c r="EK71" s="4">
        <v>67</v>
      </c>
      <c r="EL71" s="4" t="s">
        <v>34</v>
      </c>
      <c r="EM71" s="4" t="s">
        <v>35</v>
      </c>
      <c r="EN71" s="4"/>
      <c r="EO71" s="4" t="s">
        <v>36</v>
      </c>
      <c r="EP71" s="4"/>
      <c r="EQ71" s="4">
        <v>0</v>
      </c>
      <c r="ER71" s="4">
        <v>5265.89</v>
      </c>
      <c r="ES71" s="4">
        <v>4739.22</v>
      </c>
      <c r="ET71" s="4">
        <v>23.35</v>
      </c>
      <c r="EU71" s="4">
        <v>1.89</v>
      </c>
      <c r="EV71" s="4">
        <v>503.32</v>
      </c>
      <c r="EW71" s="4">
        <v>39.04</v>
      </c>
      <c r="EX71" s="4">
        <v>0</v>
      </c>
      <c r="EY71" s="4">
        <v>0</v>
      </c>
      <c r="EZ71" s="4"/>
      <c r="FA71" s="4"/>
      <c r="FB71" s="4"/>
      <c r="FC71" s="4"/>
      <c r="FD71" s="4"/>
      <c r="FE71" s="4"/>
      <c r="FF71" s="4"/>
      <c r="FG71" s="4"/>
      <c r="FH71" s="4"/>
      <c r="FI71" s="4"/>
      <c r="FJ71" s="4"/>
      <c r="FK71" s="4"/>
      <c r="FL71" s="4"/>
      <c r="FM71" s="4"/>
      <c r="FN71" s="4"/>
      <c r="FO71" s="4"/>
      <c r="FP71" s="4"/>
      <c r="FQ71" s="4">
        <v>0</v>
      </c>
      <c r="FR71" s="4">
        <v>0</v>
      </c>
      <c r="FS71" s="4">
        <v>0</v>
      </c>
      <c r="FT71" s="4"/>
      <c r="FU71" s="4"/>
      <c r="FV71" s="4"/>
      <c r="FW71" s="4"/>
      <c r="FX71" s="4">
        <v>97</v>
      </c>
      <c r="FY71" s="4">
        <v>51</v>
      </c>
      <c r="FZ71" s="4"/>
      <c r="GA71" s="4" t="s">
        <v>3</v>
      </c>
      <c r="GB71" s="4"/>
      <c r="GC71" s="4"/>
      <c r="GD71" s="4">
        <v>1</v>
      </c>
      <c r="GE71" s="4"/>
      <c r="GF71" s="4">
        <v>1230429216</v>
      </c>
      <c r="GG71" s="4">
        <v>2</v>
      </c>
      <c r="GH71" s="4">
        <v>1</v>
      </c>
      <c r="GI71" s="4">
        <v>2</v>
      </c>
      <c r="GJ71" s="4">
        <v>0</v>
      </c>
      <c r="GK71" s="4">
        <v>0</v>
      </c>
      <c r="GL71" s="4">
        <f t="shared" si="149"/>
        <v>0</v>
      </c>
      <c r="GM71" s="4">
        <f t="shared" si="150"/>
        <v>61516.79</v>
      </c>
      <c r="GN71" s="4">
        <f t="shared" si="151"/>
        <v>0</v>
      </c>
      <c r="GO71" s="4">
        <f t="shared" si="152"/>
        <v>61516.79</v>
      </c>
      <c r="GP71" s="4">
        <f t="shared" si="153"/>
        <v>0</v>
      </c>
      <c r="GQ71" s="4"/>
      <c r="GR71" s="4">
        <v>0</v>
      </c>
      <c r="GS71" s="4">
        <v>0</v>
      </c>
      <c r="GT71" s="4">
        <v>0</v>
      </c>
      <c r="GU71" s="4" t="s">
        <v>3</v>
      </c>
      <c r="GV71" s="4">
        <f t="shared" si="154"/>
        <v>0</v>
      </c>
      <c r="GW71" s="4">
        <v>1</v>
      </c>
      <c r="GX71" s="4">
        <f t="shared" si="155"/>
        <v>0</v>
      </c>
      <c r="GY71" s="4"/>
      <c r="GZ71" s="4"/>
      <c r="HA71" s="4">
        <v>0</v>
      </c>
      <c r="HB71" s="4">
        <v>0</v>
      </c>
      <c r="HC71" s="4">
        <f t="shared" si="156"/>
        <v>0</v>
      </c>
      <c r="HD71" s="4"/>
      <c r="HE71" s="4" t="s">
        <v>3</v>
      </c>
      <c r="HF71" s="4" t="s">
        <v>3</v>
      </c>
      <c r="HG71" s="4"/>
      <c r="HH71" s="4"/>
      <c r="HI71" s="4"/>
      <c r="HJ71" s="4"/>
      <c r="HK71" s="4"/>
      <c r="HL71" s="4"/>
      <c r="HM71" s="4" t="s">
        <v>3</v>
      </c>
      <c r="HN71" s="4" t="s">
        <v>3</v>
      </c>
      <c r="HO71" s="4" t="s">
        <v>3</v>
      </c>
      <c r="HP71" s="4" t="s">
        <v>3</v>
      </c>
      <c r="HQ71" s="4" t="s">
        <v>3</v>
      </c>
      <c r="HR71" s="4"/>
      <c r="HS71" s="4">
        <v>0</v>
      </c>
      <c r="HT71" s="4"/>
      <c r="HU71" s="4"/>
      <c r="HV71" s="4"/>
      <c r="HW71" s="4"/>
      <c r="HX71" s="4"/>
      <c r="HY71" s="4"/>
      <c r="HZ71" s="4"/>
      <c r="IA71" s="4"/>
      <c r="IB71" s="4"/>
      <c r="IC71" s="4"/>
      <c r="ID71" s="4"/>
      <c r="IE71" s="4"/>
      <c r="IF71" s="4"/>
      <c r="IG71" s="4"/>
      <c r="IH71" s="4"/>
      <c r="II71" s="4"/>
      <c r="IJ71" s="4"/>
      <c r="IK71" s="4">
        <v>0</v>
      </c>
      <c r="IL71" s="4"/>
      <c r="IM71" s="4"/>
      <c r="IN71" s="4"/>
      <c r="IO71" s="4"/>
      <c r="IP71" s="4"/>
      <c r="IQ71" s="4"/>
      <c r="IR71" s="4"/>
      <c r="IS71" s="4"/>
      <c r="IT71" s="4"/>
      <c r="IU71" s="4"/>
    </row>
    <row r="72" spans="1:255" x14ac:dyDescent="0.25">
      <c r="A72" s="2">
        <v>19</v>
      </c>
      <c r="B72" s="2">
        <v>1</v>
      </c>
      <c r="C72" s="2"/>
      <c r="D72" s="2"/>
      <c r="E72" s="2"/>
      <c r="F72" s="2" t="s">
        <v>3</v>
      </c>
      <c r="G72" s="2" t="s">
        <v>128</v>
      </c>
      <c r="H72" s="2" t="s">
        <v>3</v>
      </c>
      <c r="I72" s="2"/>
      <c r="J72" s="2"/>
      <c r="K72" s="2"/>
      <c r="L72" s="2"/>
      <c r="M72" s="2"/>
      <c r="N72" s="2"/>
      <c r="O72" s="2"/>
      <c r="P72" s="2"/>
      <c r="Q72" s="2"/>
      <c r="R72" s="2"/>
      <c r="S72" s="2"/>
      <c r="T72" s="2"/>
      <c r="U72" s="2"/>
      <c r="V72" s="2"/>
      <c r="W72" s="2"/>
      <c r="X72" s="2"/>
      <c r="Y72" s="2"/>
      <c r="Z72" s="2"/>
      <c r="AA72" s="2">
        <v>1</v>
      </c>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v>0</v>
      </c>
      <c r="IL72" s="2"/>
      <c r="IM72" s="2"/>
      <c r="IN72" s="2"/>
      <c r="IO72" s="2"/>
      <c r="IP72" s="2"/>
      <c r="IQ72" s="2"/>
      <c r="IR72" s="2"/>
      <c r="IS72" s="2"/>
      <c r="IT72" s="2"/>
      <c r="IU72" s="2"/>
    </row>
    <row r="73" spans="1:255" ht="409.5" x14ac:dyDescent="0.25">
      <c r="A73" s="3">
        <v>17</v>
      </c>
      <c r="B73" s="3">
        <v>1</v>
      </c>
      <c r="C73" s="3">
        <f>ROW(SmtRes!A68)</f>
        <v>68</v>
      </c>
      <c r="D73" s="3">
        <f>ROW(EtalonRes!A82)</f>
        <v>82</v>
      </c>
      <c r="E73" s="3" t="s">
        <v>129</v>
      </c>
      <c r="F73" s="3" t="s">
        <v>130</v>
      </c>
      <c r="G73" s="3" t="s">
        <v>131</v>
      </c>
      <c r="H73" s="3" t="s">
        <v>132</v>
      </c>
      <c r="I73" s="3">
        <v>8</v>
      </c>
      <c r="J73" s="3">
        <v>0</v>
      </c>
      <c r="K73" s="3">
        <v>8</v>
      </c>
      <c r="L73" s="3"/>
      <c r="M73" s="3"/>
      <c r="N73" s="3"/>
      <c r="O73" s="3">
        <f t="shared" ref="O73:O80" si="169">ROUND(CP73,2)</f>
        <v>238.39</v>
      </c>
      <c r="P73" s="3">
        <f t="shared" ref="P73:P80" si="170">ROUND((ROUND((AC73*AW73*I73),2)*BC73),2)</f>
        <v>0</v>
      </c>
      <c r="Q73" s="3">
        <f t="shared" ref="Q73:Q80" si="171">(ROUND((ROUND(((((ET73*1.2)*0.3))*AV73*I73),2)*BB73),2)+ROUND((ROUND(((AE73-(((EU73*1.2)*0.3)))*AV73*I73),2)*BS73),2))</f>
        <v>0</v>
      </c>
      <c r="R73" s="3">
        <f t="shared" ref="R73:R80" si="172">(ROUND((ROUND(((((EU73*1.2)*0.3))*AV73*I73),2)*BS73),2)+ROUND((ROUND(((AE73-(((EU73*1.2)*0.3)))*AV73*I73),2)*BS73),2))</f>
        <v>0</v>
      </c>
      <c r="S73" s="3">
        <f t="shared" ref="S73:S80" si="173">ROUND((ROUND((AF73*AV73*I73),2)*BA73),2)</f>
        <v>238.39</v>
      </c>
      <c r="T73" s="3">
        <f t="shared" ref="T73:T80" si="174">ROUND(CU73*I73,2)</f>
        <v>0</v>
      </c>
      <c r="U73" s="3">
        <f t="shared" ref="U73:U80" si="175">CV73*I73</f>
        <v>16.811107199999999</v>
      </c>
      <c r="V73" s="3">
        <f t="shared" ref="V73:V80" si="176">CW73*I73</f>
        <v>0</v>
      </c>
      <c r="W73" s="3">
        <f t="shared" ref="W73:W80" si="177">ROUND(CX73*I73,2)</f>
        <v>0</v>
      </c>
      <c r="X73" s="3">
        <f t="shared" ref="X73:X80" si="178">(ROUND((((S73+ROUND((ROUND(((((EU73*1.2)*0.3))*AV73*I73),2)*BS73),2))*AT73)/100),2)+ROUND(((ROUND((ROUND(((AE73-(((EU73*1.2)*0.3)))*AV73*I73),2)*BS73),2)*AT73)/100),2))</f>
        <v>226.47</v>
      </c>
      <c r="Y73" s="3">
        <f t="shared" ref="Y73:Y80" si="179">(ROUND((((S73+ROUND((ROUND(((((EU73*1.2)*0.3))*AV73*I73),2)*BS73),2))*AU73)/100),2)+ROUND(((ROUND((ROUND(((AE73-(((EU73*1.2)*0.3)))*AV73*I73),2)*BS73),2)*AU73)/100),2))</f>
        <v>126.35</v>
      </c>
      <c r="Z73" s="3"/>
      <c r="AA73" s="3">
        <v>54971259</v>
      </c>
      <c r="AB73" s="3">
        <f t="shared" ref="AB73:AB80" si="180">ROUND((AC73+AD73+AF73),6)</f>
        <v>27.414000000000001</v>
      </c>
      <c r="AC73" s="3">
        <f t="shared" ref="AC73:AC80" si="181">ROUND((((ES73*1)*0)),6)</f>
        <v>0</v>
      </c>
      <c r="AD73" s="3">
        <f t="shared" ref="AD73:AD80" si="182">ROUND((((((ET73*1.2)*0.3))-(((EU73*1.2)*0.3)))+AE73),6)</f>
        <v>0</v>
      </c>
      <c r="AE73" s="3">
        <f t="shared" ref="AE73:AF80" si="183">ROUND((((EU73*1.2)*0.3)),6)</f>
        <v>0</v>
      </c>
      <c r="AF73" s="3">
        <f t="shared" si="183"/>
        <v>27.414000000000001</v>
      </c>
      <c r="AG73" s="3">
        <f t="shared" ref="AG73:AG80" si="184">ROUND((AP73),6)</f>
        <v>0</v>
      </c>
      <c r="AH73" s="3">
        <f t="shared" ref="AH73:AI80" si="185">(((EW73*1.2)*0.3))</f>
        <v>1.9331999999999998</v>
      </c>
      <c r="AI73" s="3">
        <f t="shared" si="185"/>
        <v>0</v>
      </c>
      <c r="AJ73" s="3">
        <f t="shared" ref="AJ73:AJ80" si="186">(AS73)</f>
        <v>0</v>
      </c>
      <c r="AK73" s="3">
        <v>76.52</v>
      </c>
      <c r="AL73" s="3">
        <v>0.37</v>
      </c>
      <c r="AM73" s="3">
        <v>0</v>
      </c>
      <c r="AN73" s="3">
        <v>0</v>
      </c>
      <c r="AO73" s="3">
        <v>76.150000000000006</v>
      </c>
      <c r="AP73" s="3">
        <v>0</v>
      </c>
      <c r="AQ73" s="3">
        <v>5.37</v>
      </c>
      <c r="AR73" s="3">
        <v>0</v>
      </c>
      <c r="AS73" s="3">
        <v>0</v>
      </c>
      <c r="AT73" s="3">
        <v>95</v>
      </c>
      <c r="AU73" s="3">
        <v>53</v>
      </c>
      <c r="AV73" s="3">
        <v>1.087</v>
      </c>
      <c r="AW73" s="3">
        <v>1</v>
      </c>
      <c r="AX73" s="3"/>
      <c r="AY73" s="3"/>
      <c r="AZ73" s="3">
        <v>1</v>
      </c>
      <c r="BA73" s="3">
        <v>1</v>
      </c>
      <c r="BB73" s="3">
        <v>1</v>
      </c>
      <c r="BC73" s="3">
        <v>1</v>
      </c>
      <c r="BD73" s="3" t="s">
        <v>3</v>
      </c>
      <c r="BE73" s="3" t="s">
        <v>3</v>
      </c>
      <c r="BF73" s="3" t="s">
        <v>3</v>
      </c>
      <c r="BG73" s="3" t="s">
        <v>3</v>
      </c>
      <c r="BH73" s="3">
        <v>0</v>
      </c>
      <c r="BI73" s="3">
        <v>2</v>
      </c>
      <c r="BJ73" s="3" t="s">
        <v>133</v>
      </c>
      <c r="BK73" s="3"/>
      <c r="BL73" s="3"/>
      <c r="BM73" s="3">
        <v>69</v>
      </c>
      <c r="BN73" s="3">
        <v>0</v>
      </c>
      <c r="BO73" s="3" t="s">
        <v>130</v>
      </c>
      <c r="BP73" s="3">
        <v>1</v>
      </c>
      <c r="BQ73" s="3">
        <v>40</v>
      </c>
      <c r="BR73" s="3">
        <v>0</v>
      </c>
      <c r="BS73" s="3">
        <v>1</v>
      </c>
      <c r="BT73" s="3">
        <v>1</v>
      </c>
      <c r="BU73" s="3">
        <v>1</v>
      </c>
      <c r="BV73" s="3">
        <v>1</v>
      </c>
      <c r="BW73" s="3">
        <v>1</v>
      </c>
      <c r="BX73" s="3">
        <v>1</v>
      </c>
      <c r="BY73" s="3" t="s">
        <v>3</v>
      </c>
      <c r="BZ73" s="3">
        <v>95</v>
      </c>
      <c r="CA73" s="3">
        <v>53</v>
      </c>
      <c r="CB73" s="3" t="s">
        <v>3</v>
      </c>
      <c r="CC73" s="3"/>
      <c r="CD73" s="3"/>
      <c r="CE73" s="3">
        <v>1566</v>
      </c>
      <c r="CF73" s="3">
        <v>0</v>
      </c>
      <c r="CG73" s="3">
        <v>0</v>
      </c>
      <c r="CH73" s="3"/>
      <c r="CI73" s="3"/>
      <c r="CJ73" s="3"/>
      <c r="CK73" s="3"/>
      <c r="CL73" s="3"/>
      <c r="CM73" s="3">
        <v>0</v>
      </c>
      <c r="CN73" s="9" t="s">
        <v>2490</v>
      </c>
      <c r="CO73" s="3">
        <v>0</v>
      </c>
      <c r="CP73" s="3">
        <f t="shared" ref="CP73:CP80" si="187">(P73+Q73+S73)</f>
        <v>238.39</v>
      </c>
      <c r="CQ73" s="3">
        <f t="shared" ref="CQ73:CQ80" si="188">ROUND((ROUND((AC73*AW73*1),2)*BC73),2)</f>
        <v>0</v>
      </c>
      <c r="CR73" s="3">
        <f t="shared" ref="CR73:CR80" si="189">(ROUND((ROUND(((((ET73*1.2)*0.3))*AV73*1),2)*BB73),2)+ROUND((ROUND(((AE73-(((EU73*1.2)*0.3)))*AV73*1),2)*BS73),2))</f>
        <v>0</v>
      </c>
      <c r="CS73" s="3">
        <f t="shared" ref="CS73:CS80" si="190">(ROUND((ROUND(((((EU73*1.2)*0.3))*AV73*1),2)*BS73),2)+ROUND((ROUND(((AE73-(((EU73*1.2)*0.3)))*AV73*1),2)*BS73),2))</f>
        <v>0</v>
      </c>
      <c r="CT73" s="3">
        <f t="shared" ref="CT73:CT80" si="191">ROUND((ROUND((AF73*AV73*1),2)*BA73),2)</f>
        <v>29.8</v>
      </c>
      <c r="CU73" s="3">
        <f t="shared" ref="CU73:CU80" si="192">AG73</f>
        <v>0</v>
      </c>
      <c r="CV73" s="3">
        <f t="shared" ref="CV73:CV80" si="193">(AH73*AV73)</f>
        <v>2.1013883999999998</v>
      </c>
      <c r="CW73" s="3">
        <f t="shared" ref="CW73:CX80" si="194">AI73</f>
        <v>0</v>
      </c>
      <c r="CX73" s="3">
        <f t="shared" si="194"/>
        <v>0</v>
      </c>
      <c r="CY73" s="3">
        <f t="shared" ref="CY73:CY80" si="195">(ROUND((((S73+ROUND((ROUND(((((EU73*1.2)*0.3))*AV73*1),2)*BS73),2))*AT73)/100),2)+ROUND(((ROUND((ROUND(((AE73-(((EU73*1.2)*0.3)))*AV73*1),2)*BS73),2)*AT73)/100),2))</f>
        <v>226.47</v>
      </c>
      <c r="CZ73" s="3">
        <f t="shared" ref="CZ73:CZ80" si="196">(ROUND((((S73+ROUND((ROUND(((((EU73*1.2)*0.3))*AV73*1),2)*BS73),2))*AU73)/100),2)+ROUND(((ROUND((ROUND(((AE73-(((EU73*1.2)*0.3)))*AV73*1),2)*BS73),2)*AU73)/100),2))</f>
        <v>126.35</v>
      </c>
      <c r="DA73" s="3"/>
      <c r="DB73" s="3">
        <v>69</v>
      </c>
      <c r="DC73" s="3" t="s">
        <v>3</v>
      </c>
      <c r="DD73" s="3" t="s">
        <v>31</v>
      </c>
      <c r="DE73" s="3" t="s">
        <v>32</v>
      </c>
      <c r="DF73" s="3" t="s">
        <v>32</v>
      </c>
      <c r="DG73" s="3" t="s">
        <v>32</v>
      </c>
      <c r="DH73" s="3" t="s">
        <v>3</v>
      </c>
      <c r="DI73" s="3" t="s">
        <v>32</v>
      </c>
      <c r="DJ73" s="3" t="s">
        <v>32</v>
      </c>
      <c r="DK73" s="3" t="s">
        <v>3</v>
      </c>
      <c r="DL73" s="3" t="s">
        <v>3</v>
      </c>
      <c r="DM73" s="3" t="s">
        <v>3</v>
      </c>
      <c r="DN73" s="3">
        <v>0</v>
      </c>
      <c r="DO73" s="3">
        <v>0</v>
      </c>
      <c r="DP73" s="3">
        <v>1</v>
      </c>
      <c r="DQ73" s="3">
        <v>1</v>
      </c>
      <c r="DR73" s="3"/>
      <c r="DS73" s="3"/>
      <c r="DT73" s="3"/>
      <c r="DU73" s="3">
        <v>1013</v>
      </c>
      <c r="DV73" s="3" t="s">
        <v>132</v>
      </c>
      <c r="DW73" s="3" t="s">
        <v>132</v>
      </c>
      <c r="DX73" s="3">
        <v>1</v>
      </c>
      <c r="DY73" s="3"/>
      <c r="DZ73" s="3" t="s">
        <v>3</v>
      </c>
      <c r="EA73" s="3" t="s">
        <v>3</v>
      </c>
      <c r="EB73" s="3" t="s">
        <v>3</v>
      </c>
      <c r="EC73" s="3" t="s">
        <v>3</v>
      </c>
      <c r="ED73" s="3"/>
      <c r="EE73" s="3">
        <v>57042959</v>
      </c>
      <c r="EF73" s="3">
        <v>40</v>
      </c>
      <c r="EG73" s="3" t="s">
        <v>33</v>
      </c>
      <c r="EH73" s="3">
        <v>0</v>
      </c>
      <c r="EI73" s="3" t="s">
        <v>3</v>
      </c>
      <c r="EJ73" s="3">
        <v>2</v>
      </c>
      <c r="EK73" s="3">
        <v>69</v>
      </c>
      <c r="EL73" s="3" t="s">
        <v>96</v>
      </c>
      <c r="EM73" s="3" t="s">
        <v>97</v>
      </c>
      <c r="EN73" s="3"/>
      <c r="EO73" s="3" t="s">
        <v>36</v>
      </c>
      <c r="EP73" s="3"/>
      <c r="EQ73" s="3">
        <v>0</v>
      </c>
      <c r="ER73" s="3">
        <v>76.52</v>
      </c>
      <c r="ES73" s="3">
        <v>0.37</v>
      </c>
      <c r="ET73" s="3">
        <v>0</v>
      </c>
      <c r="EU73" s="3">
        <v>0</v>
      </c>
      <c r="EV73" s="3">
        <v>76.150000000000006</v>
      </c>
      <c r="EW73" s="3">
        <v>5.37</v>
      </c>
      <c r="EX73" s="3">
        <v>0</v>
      </c>
      <c r="EY73" s="3">
        <v>0</v>
      </c>
      <c r="EZ73" s="3"/>
      <c r="FA73" s="3"/>
      <c r="FB73" s="3"/>
      <c r="FC73" s="3"/>
      <c r="FD73" s="3"/>
      <c r="FE73" s="3"/>
      <c r="FF73" s="3"/>
      <c r="FG73" s="3"/>
      <c r="FH73" s="3"/>
      <c r="FI73" s="3"/>
      <c r="FJ73" s="3"/>
      <c r="FK73" s="3"/>
      <c r="FL73" s="3"/>
      <c r="FM73" s="3"/>
      <c r="FN73" s="3"/>
      <c r="FO73" s="3"/>
      <c r="FP73" s="3"/>
      <c r="FQ73" s="3">
        <v>0</v>
      </c>
      <c r="FR73" s="3">
        <v>0</v>
      </c>
      <c r="FS73" s="3">
        <v>0</v>
      </c>
      <c r="FT73" s="3"/>
      <c r="FU73" s="3"/>
      <c r="FV73" s="3"/>
      <c r="FW73" s="3"/>
      <c r="FX73" s="3">
        <v>95</v>
      </c>
      <c r="FY73" s="3">
        <v>53</v>
      </c>
      <c r="FZ73" s="3"/>
      <c r="GA73" s="3" t="s">
        <v>3</v>
      </c>
      <c r="GB73" s="3"/>
      <c r="GC73" s="3"/>
      <c r="GD73" s="3">
        <v>1</v>
      </c>
      <c r="GE73" s="3"/>
      <c r="GF73" s="3">
        <v>-1154654593</v>
      </c>
      <c r="GG73" s="3">
        <v>2</v>
      </c>
      <c r="GH73" s="3">
        <v>1</v>
      </c>
      <c r="GI73" s="3">
        <v>2</v>
      </c>
      <c r="GJ73" s="3">
        <v>0</v>
      </c>
      <c r="GK73" s="3">
        <v>0</v>
      </c>
      <c r="GL73" s="3">
        <f t="shared" ref="GL73:GL80" si="197">ROUND(IF(AND(BH73=3,BI73=3,FS73&lt;&gt;0),P73,0),2)</f>
        <v>0</v>
      </c>
      <c r="GM73" s="3">
        <f t="shared" ref="GM73:GM80" si="198">ROUND(O73+X73+Y73,2)+GX73</f>
        <v>591.21</v>
      </c>
      <c r="GN73" s="3">
        <f t="shared" ref="GN73:GN80" si="199">IF(OR(BI73=0,BI73=1),GM73-GX73,0)</f>
        <v>0</v>
      </c>
      <c r="GO73" s="3">
        <f t="shared" ref="GO73:GO80" si="200">IF(BI73=2,GM73-GX73,0)</f>
        <v>591.21</v>
      </c>
      <c r="GP73" s="3">
        <f t="shared" ref="GP73:GP80" si="201">IF(BI73=4,GM73-GX73,0)</f>
        <v>0</v>
      </c>
      <c r="GQ73" s="3"/>
      <c r="GR73" s="3">
        <v>0</v>
      </c>
      <c r="GS73" s="3">
        <v>3</v>
      </c>
      <c r="GT73" s="3">
        <v>0</v>
      </c>
      <c r="GU73" s="3" t="s">
        <v>3</v>
      </c>
      <c r="GV73" s="3">
        <f t="shared" ref="GV73:GV80" si="202">ROUND((GT73),6)</f>
        <v>0</v>
      </c>
      <c r="GW73" s="3">
        <v>1</v>
      </c>
      <c r="GX73" s="3">
        <f t="shared" ref="GX73:GX80" si="203">ROUND(HC73*I73,2)</f>
        <v>0</v>
      </c>
      <c r="GY73" s="3"/>
      <c r="GZ73" s="3"/>
      <c r="HA73" s="3">
        <v>0</v>
      </c>
      <c r="HB73" s="3">
        <v>0</v>
      </c>
      <c r="HC73" s="3">
        <f t="shared" ref="HC73:HC80" si="204">GV73*GW73</f>
        <v>0</v>
      </c>
      <c r="HD73" s="3"/>
      <c r="HE73" s="3" t="s">
        <v>3</v>
      </c>
      <c r="HF73" s="3" t="s">
        <v>3</v>
      </c>
      <c r="HG73" s="3"/>
      <c r="HH73" s="3"/>
      <c r="HI73" s="3"/>
      <c r="HJ73" s="3"/>
      <c r="HK73" s="3"/>
      <c r="HL73" s="3"/>
      <c r="HM73" s="3" t="s">
        <v>3</v>
      </c>
      <c r="HN73" s="3" t="s">
        <v>3</v>
      </c>
      <c r="HO73" s="3" t="s">
        <v>3</v>
      </c>
      <c r="HP73" s="3" t="s">
        <v>3</v>
      </c>
      <c r="HQ73" s="3" t="s">
        <v>3</v>
      </c>
      <c r="HR73" s="3"/>
      <c r="HS73" s="3">
        <v>0</v>
      </c>
      <c r="HT73" s="3"/>
      <c r="HU73" s="3"/>
      <c r="HV73" s="3"/>
      <c r="HW73" s="3"/>
      <c r="HX73" s="3"/>
      <c r="HY73" s="3"/>
      <c r="HZ73" s="3"/>
      <c r="IA73" s="3"/>
      <c r="IB73" s="3"/>
      <c r="IC73" s="3"/>
      <c r="ID73" s="3"/>
      <c r="IE73" s="3"/>
      <c r="IF73" s="3"/>
      <c r="IG73" s="3"/>
      <c r="IH73" s="3"/>
      <c r="II73" s="3"/>
      <c r="IJ73" s="3"/>
      <c r="IK73" s="3">
        <v>0</v>
      </c>
      <c r="IL73" s="3"/>
      <c r="IM73" s="3"/>
      <c r="IN73" s="3"/>
      <c r="IO73" s="3"/>
      <c r="IP73" s="3"/>
      <c r="IQ73" s="3"/>
      <c r="IR73" s="3"/>
      <c r="IS73" s="3"/>
      <c r="IT73" s="3"/>
      <c r="IU73" s="3"/>
    </row>
    <row r="74" spans="1:255" ht="409.5" x14ac:dyDescent="0.25">
      <c r="A74" s="4">
        <v>17</v>
      </c>
      <c r="B74" s="4">
        <v>1</v>
      </c>
      <c r="C74" s="4">
        <f>ROW(SmtRes!A70)</f>
        <v>70</v>
      </c>
      <c r="D74" s="4">
        <f>ROW(EtalonRes!A84)</f>
        <v>84</v>
      </c>
      <c r="E74" s="4" t="s">
        <v>129</v>
      </c>
      <c r="F74" s="4" t="s">
        <v>130</v>
      </c>
      <c r="G74" s="4" t="s">
        <v>131</v>
      </c>
      <c r="H74" s="4" t="s">
        <v>132</v>
      </c>
      <c r="I74" s="4">
        <v>8</v>
      </c>
      <c r="J74" s="4">
        <v>0</v>
      </c>
      <c r="K74" s="4">
        <v>8</v>
      </c>
      <c r="L74" s="4"/>
      <c r="M74" s="4"/>
      <c r="N74" s="4"/>
      <c r="O74" s="4">
        <f t="shared" si="169"/>
        <v>13433.28</v>
      </c>
      <c r="P74" s="4">
        <f t="shared" si="170"/>
        <v>0</v>
      </c>
      <c r="Q74" s="4">
        <f t="shared" si="171"/>
        <v>0</v>
      </c>
      <c r="R74" s="4">
        <f t="shared" si="172"/>
        <v>0</v>
      </c>
      <c r="S74" s="4">
        <f t="shared" si="173"/>
        <v>13433.28</v>
      </c>
      <c r="T74" s="4">
        <f t="shared" si="174"/>
        <v>0</v>
      </c>
      <c r="U74" s="4">
        <f t="shared" si="175"/>
        <v>16.811107199999999</v>
      </c>
      <c r="V74" s="4">
        <f t="shared" si="176"/>
        <v>0</v>
      </c>
      <c r="W74" s="4">
        <f t="shared" si="177"/>
        <v>0</v>
      </c>
      <c r="X74" s="4">
        <f t="shared" si="178"/>
        <v>12761.62</v>
      </c>
      <c r="Y74" s="4">
        <f t="shared" si="179"/>
        <v>7119.64</v>
      </c>
      <c r="Z74" s="4"/>
      <c r="AA74" s="4">
        <v>55890823</v>
      </c>
      <c r="AB74" s="4">
        <f t="shared" si="180"/>
        <v>27.414000000000001</v>
      </c>
      <c r="AC74" s="4">
        <f t="shared" si="181"/>
        <v>0</v>
      </c>
      <c r="AD74" s="4">
        <f t="shared" si="182"/>
        <v>0</v>
      </c>
      <c r="AE74" s="4">
        <f t="shared" si="183"/>
        <v>0</v>
      </c>
      <c r="AF74" s="4">
        <f t="shared" si="183"/>
        <v>27.414000000000001</v>
      </c>
      <c r="AG74" s="4">
        <f t="shared" si="184"/>
        <v>0</v>
      </c>
      <c r="AH74" s="4">
        <f t="shared" si="185"/>
        <v>1.9331999999999998</v>
      </c>
      <c r="AI74" s="4">
        <f t="shared" si="185"/>
        <v>0</v>
      </c>
      <c r="AJ74" s="4">
        <f t="shared" si="186"/>
        <v>0</v>
      </c>
      <c r="AK74" s="4">
        <v>76.52</v>
      </c>
      <c r="AL74" s="4">
        <v>0.37</v>
      </c>
      <c r="AM74" s="4">
        <v>0</v>
      </c>
      <c r="AN74" s="4">
        <v>0</v>
      </c>
      <c r="AO74" s="4">
        <v>76.150000000000006</v>
      </c>
      <c r="AP74" s="4">
        <v>0</v>
      </c>
      <c r="AQ74" s="4">
        <v>5.37</v>
      </c>
      <c r="AR74" s="4">
        <v>0</v>
      </c>
      <c r="AS74" s="4">
        <v>0</v>
      </c>
      <c r="AT74" s="4">
        <v>95</v>
      </c>
      <c r="AU74" s="4">
        <v>53</v>
      </c>
      <c r="AV74" s="4">
        <v>1.087</v>
      </c>
      <c r="AW74" s="4">
        <v>1</v>
      </c>
      <c r="AX74" s="4"/>
      <c r="AY74" s="4"/>
      <c r="AZ74" s="4">
        <v>1</v>
      </c>
      <c r="BA74" s="4">
        <v>56.35</v>
      </c>
      <c r="BB74" s="4">
        <v>1</v>
      </c>
      <c r="BC74" s="4">
        <v>5.46</v>
      </c>
      <c r="BD74" s="4" t="s">
        <v>3</v>
      </c>
      <c r="BE74" s="4" t="s">
        <v>3</v>
      </c>
      <c r="BF74" s="4" t="s">
        <v>3</v>
      </c>
      <c r="BG74" s="4" t="s">
        <v>3</v>
      </c>
      <c r="BH74" s="4">
        <v>0</v>
      </c>
      <c r="BI74" s="4">
        <v>2</v>
      </c>
      <c r="BJ74" s="4" t="s">
        <v>133</v>
      </c>
      <c r="BK74" s="4"/>
      <c r="BL74" s="4"/>
      <c r="BM74" s="4">
        <v>69</v>
      </c>
      <c r="BN74" s="4">
        <v>0</v>
      </c>
      <c r="BO74" s="4" t="s">
        <v>130</v>
      </c>
      <c r="BP74" s="4">
        <v>1</v>
      </c>
      <c r="BQ74" s="4">
        <v>40</v>
      </c>
      <c r="BR74" s="4">
        <v>0</v>
      </c>
      <c r="BS74" s="4">
        <v>56.35</v>
      </c>
      <c r="BT74" s="4">
        <v>1</v>
      </c>
      <c r="BU74" s="4">
        <v>1</v>
      </c>
      <c r="BV74" s="4">
        <v>1</v>
      </c>
      <c r="BW74" s="4">
        <v>1</v>
      </c>
      <c r="BX74" s="4">
        <v>1</v>
      </c>
      <c r="BY74" s="4" t="s">
        <v>3</v>
      </c>
      <c r="BZ74" s="4">
        <v>95</v>
      </c>
      <c r="CA74" s="4">
        <v>53</v>
      </c>
      <c r="CB74" s="4" t="s">
        <v>3</v>
      </c>
      <c r="CC74" s="4"/>
      <c r="CD74" s="4"/>
      <c r="CE74" s="4">
        <v>1566</v>
      </c>
      <c r="CF74" s="4">
        <v>0</v>
      </c>
      <c r="CG74" s="4">
        <v>0</v>
      </c>
      <c r="CH74" s="4"/>
      <c r="CI74" s="4"/>
      <c r="CJ74" s="4"/>
      <c r="CK74" s="4"/>
      <c r="CL74" s="4"/>
      <c r="CM74" s="4">
        <v>0</v>
      </c>
      <c r="CN74" s="10" t="s">
        <v>2490</v>
      </c>
      <c r="CO74" s="4">
        <v>0</v>
      </c>
      <c r="CP74" s="4">
        <f t="shared" si="187"/>
        <v>13433.28</v>
      </c>
      <c r="CQ74" s="4">
        <f t="shared" si="188"/>
        <v>0</v>
      </c>
      <c r="CR74" s="4">
        <f t="shared" si="189"/>
        <v>0</v>
      </c>
      <c r="CS74" s="4">
        <f t="shared" si="190"/>
        <v>0</v>
      </c>
      <c r="CT74" s="4">
        <f t="shared" si="191"/>
        <v>1679.23</v>
      </c>
      <c r="CU74" s="4">
        <f t="shared" si="192"/>
        <v>0</v>
      </c>
      <c r="CV74" s="4">
        <f t="shared" si="193"/>
        <v>2.1013883999999998</v>
      </c>
      <c r="CW74" s="4">
        <f t="shared" si="194"/>
        <v>0</v>
      </c>
      <c r="CX74" s="4">
        <f t="shared" si="194"/>
        <v>0</v>
      </c>
      <c r="CY74" s="4">
        <f t="shared" si="195"/>
        <v>12761.62</v>
      </c>
      <c r="CZ74" s="4">
        <f t="shared" si="196"/>
        <v>7119.64</v>
      </c>
      <c r="DA74" s="4"/>
      <c r="DB74" s="4">
        <v>71</v>
      </c>
      <c r="DC74" s="4" t="s">
        <v>3</v>
      </c>
      <c r="DD74" s="4" t="s">
        <v>31</v>
      </c>
      <c r="DE74" s="4" t="s">
        <v>32</v>
      </c>
      <c r="DF74" s="4" t="s">
        <v>32</v>
      </c>
      <c r="DG74" s="4" t="s">
        <v>32</v>
      </c>
      <c r="DH74" s="4" t="s">
        <v>3</v>
      </c>
      <c r="DI74" s="4" t="s">
        <v>32</v>
      </c>
      <c r="DJ74" s="4" t="s">
        <v>32</v>
      </c>
      <c r="DK74" s="4" t="s">
        <v>3</v>
      </c>
      <c r="DL74" s="4" t="s">
        <v>3</v>
      </c>
      <c r="DM74" s="4" t="s">
        <v>3</v>
      </c>
      <c r="DN74" s="4">
        <v>0</v>
      </c>
      <c r="DO74" s="4">
        <v>0</v>
      </c>
      <c r="DP74" s="4">
        <v>1</v>
      </c>
      <c r="DQ74" s="4">
        <v>1</v>
      </c>
      <c r="DR74" s="4"/>
      <c r="DS74" s="4"/>
      <c r="DT74" s="4"/>
      <c r="DU74" s="4">
        <v>1013</v>
      </c>
      <c r="DV74" s="4" t="s">
        <v>132</v>
      </c>
      <c r="DW74" s="4" t="s">
        <v>132</v>
      </c>
      <c r="DX74" s="4">
        <v>1</v>
      </c>
      <c r="DY74" s="4"/>
      <c r="DZ74" s="4" t="s">
        <v>3</v>
      </c>
      <c r="EA74" s="4" t="s">
        <v>3</v>
      </c>
      <c r="EB74" s="4" t="s">
        <v>3</v>
      </c>
      <c r="EC74" s="4" t="s">
        <v>3</v>
      </c>
      <c r="ED74" s="4"/>
      <c r="EE74" s="4">
        <v>57042959</v>
      </c>
      <c r="EF74" s="4">
        <v>40</v>
      </c>
      <c r="EG74" s="4" t="s">
        <v>33</v>
      </c>
      <c r="EH74" s="4">
        <v>0</v>
      </c>
      <c r="EI74" s="4" t="s">
        <v>3</v>
      </c>
      <c r="EJ74" s="4">
        <v>2</v>
      </c>
      <c r="EK74" s="4">
        <v>69</v>
      </c>
      <c r="EL74" s="4" t="s">
        <v>96</v>
      </c>
      <c r="EM74" s="4" t="s">
        <v>97</v>
      </c>
      <c r="EN74" s="4"/>
      <c r="EO74" s="4" t="s">
        <v>36</v>
      </c>
      <c r="EP74" s="4"/>
      <c r="EQ74" s="4">
        <v>0</v>
      </c>
      <c r="ER74" s="4">
        <v>76.52</v>
      </c>
      <c r="ES74" s="4">
        <v>0.37</v>
      </c>
      <c r="ET74" s="4">
        <v>0</v>
      </c>
      <c r="EU74" s="4">
        <v>0</v>
      </c>
      <c r="EV74" s="4">
        <v>76.150000000000006</v>
      </c>
      <c r="EW74" s="4">
        <v>5.37</v>
      </c>
      <c r="EX74" s="4">
        <v>0</v>
      </c>
      <c r="EY74" s="4">
        <v>0</v>
      </c>
      <c r="EZ74" s="4"/>
      <c r="FA74" s="4"/>
      <c r="FB74" s="4"/>
      <c r="FC74" s="4"/>
      <c r="FD74" s="4"/>
      <c r="FE74" s="4"/>
      <c r="FF74" s="4"/>
      <c r="FG74" s="4"/>
      <c r="FH74" s="4"/>
      <c r="FI74" s="4"/>
      <c r="FJ74" s="4"/>
      <c r="FK74" s="4"/>
      <c r="FL74" s="4"/>
      <c r="FM74" s="4"/>
      <c r="FN74" s="4"/>
      <c r="FO74" s="4"/>
      <c r="FP74" s="4"/>
      <c r="FQ74" s="4">
        <v>0</v>
      </c>
      <c r="FR74" s="4">
        <v>0</v>
      </c>
      <c r="FS74" s="4">
        <v>0</v>
      </c>
      <c r="FT74" s="4"/>
      <c r="FU74" s="4"/>
      <c r="FV74" s="4"/>
      <c r="FW74" s="4"/>
      <c r="FX74" s="4">
        <v>95</v>
      </c>
      <c r="FY74" s="4">
        <v>53</v>
      </c>
      <c r="FZ74" s="4"/>
      <c r="GA74" s="4" t="s">
        <v>3</v>
      </c>
      <c r="GB74" s="4"/>
      <c r="GC74" s="4"/>
      <c r="GD74" s="4">
        <v>1</v>
      </c>
      <c r="GE74" s="4"/>
      <c r="GF74" s="4">
        <v>-1154654593</v>
      </c>
      <c r="GG74" s="4">
        <v>2</v>
      </c>
      <c r="GH74" s="4">
        <v>1</v>
      </c>
      <c r="GI74" s="4">
        <v>2</v>
      </c>
      <c r="GJ74" s="4">
        <v>0</v>
      </c>
      <c r="GK74" s="4">
        <v>0</v>
      </c>
      <c r="GL74" s="4">
        <f t="shared" si="197"/>
        <v>0</v>
      </c>
      <c r="GM74" s="4">
        <f t="shared" si="198"/>
        <v>33314.54</v>
      </c>
      <c r="GN74" s="4">
        <f t="shared" si="199"/>
        <v>0</v>
      </c>
      <c r="GO74" s="4">
        <f t="shared" si="200"/>
        <v>33314.54</v>
      </c>
      <c r="GP74" s="4">
        <f t="shared" si="201"/>
        <v>0</v>
      </c>
      <c r="GQ74" s="4"/>
      <c r="GR74" s="4">
        <v>0</v>
      </c>
      <c r="GS74" s="4">
        <v>0</v>
      </c>
      <c r="GT74" s="4">
        <v>0</v>
      </c>
      <c r="GU74" s="4" t="s">
        <v>3</v>
      </c>
      <c r="GV74" s="4">
        <f t="shared" si="202"/>
        <v>0</v>
      </c>
      <c r="GW74" s="4">
        <v>1</v>
      </c>
      <c r="GX74" s="4">
        <f t="shared" si="203"/>
        <v>0</v>
      </c>
      <c r="GY74" s="4"/>
      <c r="GZ74" s="4"/>
      <c r="HA74" s="4">
        <v>0</v>
      </c>
      <c r="HB74" s="4">
        <v>0</v>
      </c>
      <c r="HC74" s="4">
        <f t="shared" si="204"/>
        <v>0</v>
      </c>
      <c r="HD74" s="4"/>
      <c r="HE74" s="4" t="s">
        <v>3</v>
      </c>
      <c r="HF74" s="4" t="s">
        <v>3</v>
      </c>
      <c r="HG74" s="4"/>
      <c r="HH74" s="4"/>
      <c r="HI74" s="4"/>
      <c r="HJ74" s="4"/>
      <c r="HK74" s="4"/>
      <c r="HL74" s="4"/>
      <c r="HM74" s="4" t="s">
        <v>3</v>
      </c>
      <c r="HN74" s="4" t="s">
        <v>3</v>
      </c>
      <c r="HO74" s="4" t="s">
        <v>3</v>
      </c>
      <c r="HP74" s="4" t="s">
        <v>3</v>
      </c>
      <c r="HQ74" s="4" t="s">
        <v>3</v>
      </c>
      <c r="HR74" s="4"/>
      <c r="HS74" s="4">
        <v>0</v>
      </c>
      <c r="HT74" s="4"/>
      <c r="HU74" s="4"/>
      <c r="HV74" s="4"/>
      <c r="HW74" s="4"/>
      <c r="HX74" s="4"/>
      <c r="HY74" s="4"/>
      <c r="HZ74" s="4"/>
      <c r="IA74" s="4"/>
      <c r="IB74" s="4"/>
      <c r="IC74" s="4"/>
      <c r="ID74" s="4"/>
      <c r="IE74" s="4"/>
      <c r="IF74" s="4"/>
      <c r="IG74" s="4"/>
      <c r="IH74" s="4"/>
      <c r="II74" s="4"/>
      <c r="IJ74" s="4"/>
      <c r="IK74" s="4">
        <v>0</v>
      </c>
      <c r="IL74" s="4"/>
      <c r="IM74" s="4"/>
      <c r="IN74" s="4"/>
      <c r="IO74" s="4"/>
      <c r="IP74" s="4"/>
      <c r="IQ74" s="4"/>
      <c r="IR74" s="4"/>
      <c r="IS74" s="4"/>
      <c r="IT74" s="4"/>
      <c r="IU74" s="4"/>
    </row>
    <row r="75" spans="1:255" ht="409.5" x14ac:dyDescent="0.25">
      <c r="A75" s="3">
        <v>17</v>
      </c>
      <c r="B75" s="3">
        <v>1</v>
      </c>
      <c r="C75" s="3">
        <f>ROW(SmtRes!A77)</f>
        <v>77</v>
      </c>
      <c r="D75" s="3">
        <f>ROW(EtalonRes!A94)</f>
        <v>94</v>
      </c>
      <c r="E75" s="3" t="s">
        <v>134</v>
      </c>
      <c r="F75" s="3" t="s">
        <v>135</v>
      </c>
      <c r="G75" s="3" t="s">
        <v>136</v>
      </c>
      <c r="H75" s="3" t="s">
        <v>57</v>
      </c>
      <c r="I75" s="3">
        <f>ROUND((125*5)/100,9)</f>
        <v>6.25</v>
      </c>
      <c r="J75" s="3">
        <v>0</v>
      </c>
      <c r="K75" s="3">
        <f>ROUND((125*5)/100,9)</f>
        <v>6.25</v>
      </c>
      <c r="L75" s="3"/>
      <c r="M75" s="3"/>
      <c r="N75" s="3"/>
      <c r="O75" s="3">
        <f t="shared" si="169"/>
        <v>587.04999999999995</v>
      </c>
      <c r="P75" s="3">
        <f t="shared" si="170"/>
        <v>0</v>
      </c>
      <c r="Q75" s="3">
        <f t="shared" si="171"/>
        <v>69.45</v>
      </c>
      <c r="R75" s="3">
        <f t="shared" si="172"/>
        <v>3.02</v>
      </c>
      <c r="S75" s="3">
        <f t="shared" si="173"/>
        <v>517.6</v>
      </c>
      <c r="T75" s="3">
        <f t="shared" si="174"/>
        <v>0</v>
      </c>
      <c r="U75" s="3">
        <f t="shared" si="175"/>
        <v>42.013124999999995</v>
      </c>
      <c r="V75" s="3">
        <f t="shared" si="176"/>
        <v>0</v>
      </c>
      <c r="W75" s="3">
        <f t="shared" si="177"/>
        <v>0</v>
      </c>
      <c r="X75" s="3">
        <f t="shared" si="178"/>
        <v>505</v>
      </c>
      <c r="Y75" s="3">
        <f t="shared" si="179"/>
        <v>265.52</v>
      </c>
      <c r="Z75" s="3"/>
      <c r="AA75" s="3">
        <v>54971259</v>
      </c>
      <c r="AB75" s="3">
        <f t="shared" si="180"/>
        <v>88.030799999999999</v>
      </c>
      <c r="AC75" s="3">
        <f t="shared" si="181"/>
        <v>0</v>
      </c>
      <c r="AD75" s="3">
        <f t="shared" si="182"/>
        <v>10.4148</v>
      </c>
      <c r="AE75" s="3">
        <f t="shared" si="183"/>
        <v>0.4536</v>
      </c>
      <c r="AF75" s="3">
        <f t="shared" si="183"/>
        <v>77.616</v>
      </c>
      <c r="AG75" s="3">
        <f t="shared" si="184"/>
        <v>0</v>
      </c>
      <c r="AH75" s="3">
        <f t="shared" si="185"/>
        <v>6.3</v>
      </c>
      <c r="AI75" s="3">
        <f t="shared" si="185"/>
        <v>0</v>
      </c>
      <c r="AJ75" s="3">
        <f t="shared" si="186"/>
        <v>0</v>
      </c>
      <c r="AK75" s="3">
        <v>628.45000000000005</v>
      </c>
      <c r="AL75" s="3">
        <v>383.92</v>
      </c>
      <c r="AM75" s="3">
        <v>28.93</v>
      </c>
      <c r="AN75" s="3">
        <v>1.26</v>
      </c>
      <c r="AO75" s="3">
        <v>215.6</v>
      </c>
      <c r="AP75" s="3">
        <v>0</v>
      </c>
      <c r="AQ75" s="3">
        <v>17.5</v>
      </c>
      <c r="AR75" s="3">
        <v>0</v>
      </c>
      <c r="AS75" s="3">
        <v>0</v>
      </c>
      <c r="AT75" s="3">
        <v>97</v>
      </c>
      <c r="AU75" s="3">
        <v>51</v>
      </c>
      <c r="AV75" s="3">
        <v>1.0669999999999999</v>
      </c>
      <c r="AW75" s="3">
        <v>1.081</v>
      </c>
      <c r="AX75" s="3"/>
      <c r="AY75" s="3"/>
      <c r="AZ75" s="3">
        <v>1</v>
      </c>
      <c r="BA75" s="3">
        <v>1</v>
      </c>
      <c r="BB75" s="3">
        <v>1</v>
      </c>
      <c r="BC75" s="3">
        <v>1</v>
      </c>
      <c r="BD75" s="3" t="s">
        <v>3</v>
      </c>
      <c r="BE75" s="3" t="s">
        <v>3</v>
      </c>
      <c r="BF75" s="3" t="s">
        <v>3</v>
      </c>
      <c r="BG75" s="3" t="s">
        <v>3</v>
      </c>
      <c r="BH75" s="3">
        <v>0</v>
      </c>
      <c r="BI75" s="3">
        <v>2</v>
      </c>
      <c r="BJ75" s="3" t="s">
        <v>137</v>
      </c>
      <c r="BK75" s="3"/>
      <c r="BL75" s="3"/>
      <c r="BM75" s="3">
        <v>67</v>
      </c>
      <c r="BN75" s="3">
        <v>0</v>
      </c>
      <c r="BO75" s="3" t="s">
        <v>135</v>
      </c>
      <c r="BP75" s="3">
        <v>1</v>
      </c>
      <c r="BQ75" s="3">
        <v>40</v>
      </c>
      <c r="BR75" s="3">
        <v>0</v>
      </c>
      <c r="BS75" s="3">
        <v>1</v>
      </c>
      <c r="BT75" s="3">
        <v>1</v>
      </c>
      <c r="BU75" s="3">
        <v>1</v>
      </c>
      <c r="BV75" s="3">
        <v>1</v>
      </c>
      <c r="BW75" s="3">
        <v>1</v>
      </c>
      <c r="BX75" s="3">
        <v>1</v>
      </c>
      <c r="BY75" s="3" t="s">
        <v>3</v>
      </c>
      <c r="BZ75" s="3">
        <v>97</v>
      </c>
      <c r="CA75" s="3">
        <v>51</v>
      </c>
      <c r="CB75" s="3" t="s">
        <v>3</v>
      </c>
      <c r="CC75" s="3"/>
      <c r="CD75" s="3"/>
      <c r="CE75" s="3">
        <v>1566</v>
      </c>
      <c r="CF75" s="3">
        <v>0</v>
      </c>
      <c r="CG75" s="3">
        <v>0</v>
      </c>
      <c r="CH75" s="3"/>
      <c r="CI75" s="3"/>
      <c r="CJ75" s="3"/>
      <c r="CK75" s="3"/>
      <c r="CL75" s="3"/>
      <c r="CM75" s="3">
        <v>0</v>
      </c>
      <c r="CN75" s="9" t="s">
        <v>2490</v>
      </c>
      <c r="CO75" s="3">
        <v>0</v>
      </c>
      <c r="CP75" s="3">
        <f t="shared" si="187"/>
        <v>587.05000000000007</v>
      </c>
      <c r="CQ75" s="3">
        <f t="shared" si="188"/>
        <v>0</v>
      </c>
      <c r="CR75" s="3">
        <f t="shared" si="189"/>
        <v>11.11</v>
      </c>
      <c r="CS75" s="3">
        <f t="shared" si="190"/>
        <v>0.48</v>
      </c>
      <c r="CT75" s="3">
        <f t="shared" si="191"/>
        <v>82.82</v>
      </c>
      <c r="CU75" s="3">
        <f t="shared" si="192"/>
        <v>0</v>
      </c>
      <c r="CV75" s="3">
        <f t="shared" si="193"/>
        <v>6.7220999999999993</v>
      </c>
      <c r="CW75" s="3">
        <f t="shared" si="194"/>
        <v>0</v>
      </c>
      <c r="CX75" s="3">
        <f t="shared" si="194"/>
        <v>0</v>
      </c>
      <c r="CY75" s="3">
        <f t="shared" si="195"/>
        <v>502.54</v>
      </c>
      <c r="CZ75" s="3">
        <f t="shared" si="196"/>
        <v>264.22000000000003</v>
      </c>
      <c r="DA75" s="3"/>
      <c r="DB75" s="3">
        <v>73</v>
      </c>
      <c r="DC75" s="3" t="s">
        <v>3</v>
      </c>
      <c r="DD75" s="3" t="s">
        <v>31</v>
      </c>
      <c r="DE75" s="3" t="s">
        <v>32</v>
      </c>
      <c r="DF75" s="3" t="s">
        <v>32</v>
      </c>
      <c r="DG75" s="3" t="s">
        <v>32</v>
      </c>
      <c r="DH75" s="3" t="s">
        <v>3</v>
      </c>
      <c r="DI75" s="3" t="s">
        <v>32</v>
      </c>
      <c r="DJ75" s="3" t="s">
        <v>32</v>
      </c>
      <c r="DK75" s="3" t="s">
        <v>3</v>
      </c>
      <c r="DL75" s="3" t="s">
        <v>3</v>
      </c>
      <c r="DM75" s="3" t="s">
        <v>3</v>
      </c>
      <c r="DN75" s="3">
        <v>0</v>
      </c>
      <c r="DO75" s="3">
        <v>0</v>
      </c>
      <c r="DP75" s="3">
        <v>1</v>
      </c>
      <c r="DQ75" s="3">
        <v>1</v>
      </c>
      <c r="DR75" s="3"/>
      <c r="DS75" s="3"/>
      <c r="DT75" s="3"/>
      <c r="DU75" s="3">
        <v>1003</v>
      </c>
      <c r="DV75" s="3" t="s">
        <v>57</v>
      </c>
      <c r="DW75" s="3" t="s">
        <v>57</v>
      </c>
      <c r="DX75" s="3">
        <v>100</v>
      </c>
      <c r="DY75" s="3"/>
      <c r="DZ75" s="3" t="s">
        <v>3</v>
      </c>
      <c r="EA75" s="3" t="s">
        <v>3</v>
      </c>
      <c r="EB75" s="3" t="s">
        <v>3</v>
      </c>
      <c r="EC75" s="3" t="s">
        <v>3</v>
      </c>
      <c r="ED75" s="3"/>
      <c r="EE75" s="3">
        <v>57042957</v>
      </c>
      <c r="EF75" s="3">
        <v>40</v>
      </c>
      <c r="EG75" s="3" t="s">
        <v>33</v>
      </c>
      <c r="EH75" s="3">
        <v>0</v>
      </c>
      <c r="EI75" s="3" t="s">
        <v>3</v>
      </c>
      <c r="EJ75" s="3">
        <v>2</v>
      </c>
      <c r="EK75" s="3">
        <v>67</v>
      </c>
      <c r="EL75" s="3" t="s">
        <v>34</v>
      </c>
      <c r="EM75" s="3" t="s">
        <v>35</v>
      </c>
      <c r="EN75" s="3"/>
      <c r="EO75" s="3" t="s">
        <v>36</v>
      </c>
      <c r="EP75" s="3"/>
      <c r="EQ75" s="3">
        <v>0</v>
      </c>
      <c r="ER75" s="3">
        <v>628.45000000000005</v>
      </c>
      <c r="ES75" s="3">
        <v>383.92</v>
      </c>
      <c r="ET75" s="3">
        <v>28.93</v>
      </c>
      <c r="EU75" s="3">
        <v>1.26</v>
      </c>
      <c r="EV75" s="3">
        <v>215.6</v>
      </c>
      <c r="EW75" s="3">
        <v>17.5</v>
      </c>
      <c r="EX75" s="3">
        <v>0</v>
      </c>
      <c r="EY75" s="3">
        <v>0</v>
      </c>
      <c r="EZ75" s="3"/>
      <c r="FA75" s="3"/>
      <c r="FB75" s="3"/>
      <c r="FC75" s="3"/>
      <c r="FD75" s="3"/>
      <c r="FE75" s="3"/>
      <c r="FF75" s="3"/>
      <c r="FG75" s="3"/>
      <c r="FH75" s="3"/>
      <c r="FI75" s="3"/>
      <c r="FJ75" s="3"/>
      <c r="FK75" s="3"/>
      <c r="FL75" s="3"/>
      <c r="FM75" s="3"/>
      <c r="FN75" s="3"/>
      <c r="FO75" s="3"/>
      <c r="FP75" s="3"/>
      <c r="FQ75" s="3">
        <v>0</v>
      </c>
      <c r="FR75" s="3">
        <v>0</v>
      </c>
      <c r="FS75" s="3">
        <v>2</v>
      </c>
      <c r="FT75" s="3"/>
      <c r="FU75" s="3"/>
      <c r="FV75" s="3"/>
      <c r="FW75" s="3"/>
      <c r="FX75" s="3">
        <v>97</v>
      </c>
      <c r="FY75" s="3">
        <v>51</v>
      </c>
      <c r="FZ75" s="3"/>
      <c r="GA75" s="3" t="s">
        <v>3</v>
      </c>
      <c r="GB75" s="3"/>
      <c r="GC75" s="3"/>
      <c r="GD75" s="3">
        <v>1</v>
      </c>
      <c r="GE75" s="3"/>
      <c r="GF75" s="3">
        <v>-395779747</v>
      </c>
      <c r="GG75" s="3">
        <v>2</v>
      </c>
      <c r="GH75" s="3">
        <v>1</v>
      </c>
      <c r="GI75" s="3">
        <v>2</v>
      </c>
      <c r="GJ75" s="3">
        <v>0</v>
      </c>
      <c r="GK75" s="3">
        <v>0</v>
      </c>
      <c r="GL75" s="3">
        <f t="shared" si="197"/>
        <v>0</v>
      </c>
      <c r="GM75" s="3">
        <f t="shared" si="198"/>
        <v>1357.57</v>
      </c>
      <c r="GN75" s="3">
        <f t="shared" si="199"/>
        <v>0</v>
      </c>
      <c r="GO75" s="3">
        <f t="shared" si="200"/>
        <v>1357.57</v>
      </c>
      <c r="GP75" s="3">
        <f t="shared" si="201"/>
        <v>0</v>
      </c>
      <c r="GQ75" s="3"/>
      <c r="GR75" s="3">
        <v>0</v>
      </c>
      <c r="GS75" s="3">
        <v>3</v>
      </c>
      <c r="GT75" s="3">
        <v>0</v>
      </c>
      <c r="GU75" s="3" t="s">
        <v>3</v>
      </c>
      <c r="GV75" s="3">
        <f t="shared" si="202"/>
        <v>0</v>
      </c>
      <c r="GW75" s="3">
        <v>1</v>
      </c>
      <c r="GX75" s="3">
        <f t="shared" si="203"/>
        <v>0</v>
      </c>
      <c r="GY75" s="3"/>
      <c r="GZ75" s="3"/>
      <c r="HA75" s="3">
        <v>0</v>
      </c>
      <c r="HB75" s="3">
        <v>0</v>
      </c>
      <c r="HC75" s="3">
        <f t="shared" si="204"/>
        <v>0</v>
      </c>
      <c r="HD75" s="3"/>
      <c r="HE75" s="3" t="s">
        <v>3</v>
      </c>
      <c r="HF75" s="3" t="s">
        <v>3</v>
      </c>
      <c r="HG75" s="3"/>
      <c r="HH75" s="3"/>
      <c r="HI75" s="3"/>
      <c r="HJ75" s="3"/>
      <c r="HK75" s="3"/>
      <c r="HL75" s="3"/>
      <c r="HM75" s="3" t="s">
        <v>3</v>
      </c>
      <c r="HN75" s="3" t="s">
        <v>3</v>
      </c>
      <c r="HO75" s="3" t="s">
        <v>3</v>
      </c>
      <c r="HP75" s="3" t="s">
        <v>3</v>
      </c>
      <c r="HQ75" s="3" t="s">
        <v>3</v>
      </c>
      <c r="HR75" s="3"/>
      <c r="HS75" s="3">
        <v>0</v>
      </c>
      <c r="HT75" s="3"/>
      <c r="HU75" s="3"/>
      <c r="HV75" s="3"/>
      <c r="HW75" s="3"/>
      <c r="HX75" s="3"/>
      <c r="HY75" s="3"/>
      <c r="HZ75" s="3"/>
      <c r="IA75" s="3"/>
      <c r="IB75" s="3"/>
      <c r="IC75" s="3"/>
      <c r="ID75" s="3"/>
      <c r="IE75" s="3"/>
      <c r="IF75" s="3"/>
      <c r="IG75" s="3"/>
      <c r="IH75" s="3"/>
      <c r="II75" s="3"/>
      <c r="IJ75" s="3"/>
      <c r="IK75" s="3">
        <v>0</v>
      </c>
      <c r="IL75" s="3"/>
      <c r="IM75" s="3"/>
      <c r="IN75" s="3"/>
      <c r="IO75" s="3"/>
      <c r="IP75" s="3"/>
      <c r="IQ75" s="3"/>
      <c r="IR75" s="3"/>
      <c r="IS75" s="3"/>
      <c r="IT75" s="3"/>
      <c r="IU75" s="3"/>
    </row>
    <row r="76" spans="1:255" ht="409.5" x14ac:dyDescent="0.25">
      <c r="A76" s="4">
        <v>17</v>
      </c>
      <c r="B76" s="4">
        <v>1</v>
      </c>
      <c r="C76" s="4">
        <f>ROW(SmtRes!A84)</f>
        <v>84</v>
      </c>
      <c r="D76" s="4">
        <f>ROW(EtalonRes!A104)</f>
        <v>104</v>
      </c>
      <c r="E76" s="4" t="s">
        <v>134</v>
      </c>
      <c r="F76" s="4" t="s">
        <v>135</v>
      </c>
      <c r="G76" s="4" t="s">
        <v>136</v>
      </c>
      <c r="H76" s="4" t="s">
        <v>57</v>
      </c>
      <c r="I76" s="4">
        <f>ROUND((125*5)/100,9)</f>
        <v>6.25</v>
      </c>
      <c r="J76" s="4">
        <v>0</v>
      </c>
      <c r="K76" s="4">
        <f>ROUND((125*5)/100,9)</f>
        <v>6.25</v>
      </c>
      <c r="L76" s="4"/>
      <c r="M76" s="4"/>
      <c r="N76" s="4"/>
      <c r="O76" s="4">
        <f t="shared" si="169"/>
        <v>30173.79</v>
      </c>
      <c r="P76" s="4">
        <f t="shared" si="170"/>
        <v>0</v>
      </c>
      <c r="Q76" s="4">
        <f t="shared" si="171"/>
        <v>1007.03</v>
      </c>
      <c r="R76" s="4">
        <f t="shared" si="172"/>
        <v>170.18</v>
      </c>
      <c r="S76" s="4">
        <f t="shared" si="173"/>
        <v>29166.76</v>
      </c>
      <c r="T76" s="4">
        <f t="shared" si="174"/>
        <v>0</v>
      </c>
      <c r="U76" s="4">
        <f t="shared" si="175"/>
        <v>42.013124999999995</v>
      </c>
      <c r="V76" s="4">
        <f t="shared" si="176"/>
        <v>0</v>
      </c>
      <c r="W76" s="4">
        <f t="shared" si="177"/>
        <v>0</v>
      </c>
      <c r="X76" s="4">
        <f t="shared" si="178"/>
        <v>28456.83</v>
      </c>
      <c r="Y76" s="4">
        <f t="shared" si="179"/>
        <v>14961.84</v>
      </c>
      <c r="Z76" s="4"/>
      <c r="AA76" s="4">
        <v>55890823</v>
      </c>
      <c r="AB76" s="4">
        <f t="shared" si="180"/>
        <v>88.030799999999999</v>
      </c>
      <c r="AC76" s="4">
        <f t="shared" si="181"/>
        <v>0</v>
      </c>
      <c r="AD76" s="4">
        <f t="shared" si="182"/>
        <v>10.4148</v>
      </c>
      <c r="AE76" s="4">
        <f t="shared" si="183"/>
        <v>0.4536</v>
      </c>
      <c r="AF76" s="4">
        <f t="shared" si="183"/>
        <v>77.616</v>
      </c>
      <c r="AG76" s="4">
        <f t="shared" si="184"/>
        <v>0</v>
      </c>
      <c r="AH76" s="4">
        <f t="shared" si="185"/>
        <v>6.3</v>
      </c>
      <c r="AI76" s="4">
        <f t="shared" si="185"/>
        <v>0</v>
      </c>
      <c r="AJ76" s="4">
        <f t="shared" si="186"/>
        <v>0</v>
      </c>
      <c r="AK76" s="4">
        <v>628.45000000000005</v>
      </c>
      <c r="AL76" s="4">
        <v>383.92</v>
      </c>
      <c r="AM76" s="4">
        <v>28.93</v>
      </c>
      <c r="AN76" s="4">
        <v>1.26</v>
      </c>
      <c r="AO76" s="4">
        <v>215.6</v>
      </c>
      <c r="AP76" s="4">
        <v>0</v>
      </c>
      <c r="AQ76" s="4">
        <v>17.5</v>
      </c>
      <c r="AR76" s="4">
        <v>0</v>
      </c>
      <c r="AS76" s="4">
        <v>0</v>
      </c>
      <c r="AT76" s="4">
        <v>97</v>
      </c>
      <c r="AU76" s="4">
        <v>51</v>
      </c>
      <c r="AV76" s="4">
        <v>1.0669999999999999</v>
      </c>
      <c r="AW76" s="4">
        <v>1.081</v>
      </c>
      <c r="AX76" s="4"/>
      <c r="AY76" s="4"/>
      <c r="AZ76" s="4">
        <v>1</v>
      </c>
      <c r="BA76" s="4">
        <v>56.35</v>
      </c>
      <c r="BB76" s="4">
        <v>14.5</v>
      </c>
      <c r="BC76" s="4">
        <v>2.74</v>
      </c>
      <c r="BD76" s="4" t="s">
        <v>3</v>
      </c>
      <c r="BE76" s="4" t="s">
        <v>3</v>
      </c>
      <c r="BF76" s="4" t="s">
        <v>3</v>
      </c>
      <c r="BG76" s="4" t="s">
        <v>3</v>
      </c>
      <c r="BH76" s="4">
        <v>0</v>
      </c>
      <c r="BI76" s="4">
        <v>2</v>
      </c>
      <c r="BJ76" s="4" t="s">
        <v>137</v>
      </c>
      <c r="BK76" s="4"/>
      <c r="BL76" s="4"/>
      <c r="BM76" s="4">
        <v>67</v>
      </c>
      <c r="BN76" s="4">
        <v>0</v>
      </c>
      <c r="BO76" s="4" t="s">
        <v>135</v>
      </c>
      <c r="BP76" s="4">
        <v>1</v>
      </c>
      <c r="BQ76" s="4">
        <v>40</v>
      </c>
      <c r="BR76" s="4">
        <v>0</v>
      </c>
      <c r="BS76" s="4">
        <v>56.35</v>
      </c>
      <c r="BT76" s="4">
        <v>1</v>
      </c>
      <c r="BU76" s="4">
        <v>1</v>
      </c>
      <c r="BV76" s="4">
        <v>1</v>
      </c>
      <c r="BW76" s="4">
        <v>1</v>
      </c>
      <c r="BX76" s="4">
        <v>1</v>
      </c>
      <c r="BY76" s="4" t="s">
        <v>3</v>
      </c>
      <c r="BZ76" s="4">
        <v>97</v>
      </c>
      <c r="CA76" s="4">
        <v>51</v>
      </c>
      <c r="CB76" s="4" t="s">
        <v>3</v>
      </c>
      <c r="CC76" s="4"/>
      <c r="CD76" s="4"/>
      <c r="CE76" s="4">
        <v>1566</v>
      </c>
      <c r="CF76" s="4">
        <v>0</v>
      </c>
      <c r="CG76" s="4">
        <v>0</v>
      </c>
      <c r="CH76" s="4"/>
      <c r="CI76" s="4"/>
      <c r="CJ76" s="4"/>
      <c r="CK76" s="4"/>
      <c r="CL76" s="4"/>
      <c r="CM76" s="4">
        <v>0</v>
      </c>
      <c r="CN76" s="10" t="s">
        <v>2490</v>
      </c>
      <c r="CO76" s="4">
        <v>0</v>
      </c>
      <c r="CP76" s="4">
        <f t="shared" si="187"/>
        <v>30173.789999999997</v>
      </c>
      <c r="CQ76" s="4">
        <f t="shared" si="188"/>
        <v>0</v>
      </c>
      <c r="CR76" s="4">
        <f t="shared" si="189"/>
        <v>161.1</v>
      </c>
      <c r="CS76" s="4">
        <f t="shared" si="190"/>
        <v>27.05</v>
      </c>
      <c r="CT76" s="4">
        <f t="shared" si="191"/>
        <v>4666.91</v>
      </c>
      <c r="CU76" s="4">
        <f t="shared" si="192"/>
        <v>0</v>
      </c>
      <c r="CV76" s="4">
        <f t="shared" si="193"/>
        <v>6.7220999999999993</v>
      </c>
      <c r="CW76" s="4">
        <f t="shared" si="194"/>
        <v>0</v>
      </c>
      <c r="CX76" s="4">
        <f t="shared" si="194"/>
        <v>0</v>
      </c>
      <c r="CY76" s="4">
        <f t="shared" si="195"/>
        <v>28318</v>
      </c>
      <c r="CZ76" s="4">
        <f t="shared" si="196"/>
        <v>14888.84</v>
      </c>
      <c r="DA76" s="4"/>
      <c r="DB76" s="4">
        <v>75</v>
      </c>
      <c r="DC76" s="4" t="s">
        <v>3</v>
      </c>
      <c r="DD76" s="4" t="s">
        <v>31</v>
      </c>
      <c r="DE76" s="4" t="s">
        <v>32</v>
      </c>
      <c r="DF76" s="4" t="s">
        <v>32</v>
      </c>
      <c r="DG76" s="4" t="s">
        <v>32</v>
      </c>
      <c r="DH76" s="4" t="s">
        <v>3</v>
      </c>
      <c r="DI76" s="4" t="s">
        <v>32</v>
      </c>
      <c r="DJ76" s="4" t="s">
        <v>32</v>
      </c>
      <c r="DK76" s="4" t="s">
        <v>3</v>
      </c>
      <c r="DL76" s="4" t="s">
        <v>3</v>
      </c>
      <c r="DM76" s="4" t="s">
        <v>3</v>
      </c>
      <c r="DN76" s="4">
        <v>0</v>
      </c>
      <c r="DO76" s="4">
        <v>0</v>
      </c>
      <c r="DP76" s="4">
        <v>1</v>
      </c>
      <c r="DQ76" s="4">
        <v>1</v>
      </c>
      <c r="DR76" s="4"/>
      <c r="DS76" s="4"/>
      <c r="DT76" s="4"/>
      <c r="DU76" s="4">
        <v>1003</v>
      </c>
      <c r="DV76" s="4" t="s">
        <v>57</v>
      </c>
      <c r="DW76" s="4" t="s">
        <v>57</v>
      </c>
      <c r="DX76" s="4">
        <v>100</v>
      </c>
      <c r="DY76" s="4"/>
      <c r="DZ76" s="4" t="s">
        <v>3</v>
      </c>
      <c r="EA76" s="4" t="s">
        <v>3</v>
      </c>
      <c r="EB76" s="4" t="s">
        <v>3</v>
      </c>
      <c r="EC76" s="4" t="s">
        <v>3</v>
      </c>
      <c r="ED76" s="4"/>
      <c r="EE76" s="4">
        <v>57042957</v>
      </c>
      <c r="EF76" s="4">
        <v>40</v>
      </c>
      <c r="EG76" s="4" t="s">
        <v>33</v>
      </c>
      <c r="EH76" s="4">
        <v>0</v>
      </c>
      <c r="EI76" s="4" t="s">
        <v>3</v>
      </c>
      <c r="EJ76" s="4">
        <v>2</v>
      </c>
      <c r="EK76" s="4">
        <v>67</v>
      </c>
      <c r="EL76" s="4" t="s">
        <v>34</v>
      </c>
      <c r="EM76" s="4" t="s">
        <v>35</v>
      </c>
      <c r="EN76" s="4"/>
      <c r="EO76" s="4" t="s">
        <v>36</v>
      </c>
      <c r="EP76" s="4"/>
      <c r="EQ76" s="4">
        <v>0</v>
      </c>
      <c r="ER76" s="4">
        <v>628.45000000000005</v>
      </c>
      <c r="ES76" s="4">
        <v>383.92</v>
      </c>
      <c r="ET76" s="4">
        <v>28.93</v>
      </c>
      <c r="EU76" s="4">
        <v>1.26</v>
      </c>
      <c r="EV76" s="4">
        <v>215.6</v>
      </c>
      <c r="EW76" s="4">
        <v>17.5</v>
      </c>
      <c r="EX76" s="4">
        <v>0</v>
      </c>
      <c r="EY76" s="4">
        <v>0</v>
      </c>
      <c r="EZ76" s="4"/>
      <c r="FA76" s="4"/>
      <c r="FB76" s="4"/>
      <c r="FC76" s="4"/>
      <c r="FD76" s="4"/>
      <c r="FE76" s="4"/>
      <c r="FF76" s="4"/>
      <c r="FG76" s="4"/>
      <c r="FH76" s="4"/>
      <c r="FI76" s="4"/>
      <c r="FJ76" s="4"/>
      <c r="FK76" s="4"/>
      <c r="FL76" s="4"/>
      <c r="FM76" s="4"/>
      <c r="FN76" s="4"/>
      <c r="FO76" s="4"/>
      <c r="FP76" s="4"/>
      <c r="FQ76" s="4">
        <v>0</v>
      </c>
      <c r="FR76" s="4">
        <v>0</v>
      </c>
      <c r="FS76" s="4">
        <v>2</v>
      </c>
      <c r="FT76" s="4"/>
      <c r="FU76" s="4"/>
      <c r="FV76" s="4"/>
      <c r="FW76" s="4"/>
      <c r="FX76" s="4">
        <v>97</v>
      </c>
      <c r="FY76" s="4">
        <v>51</v>
      </c>
      <c r="FZ76" s="4"/>
      <c r="GA76" s="4" t="s">
        <v>3</v>
      </c>
      <c r="GB76" s="4"/>
      <c r="GC76" s="4"/>
      <c r="GD76" s="4">
        <v>1</v>
      </c>
      <c r="GE76" s="4"/>
      <c r="GF76" s="4">
        <v>-395779747</v>
      </c>
      <c r="GG76" s="4">
        <v>2</v>
      </c>
      <c r="GH76" s="4">
        <v>1</v>
      </c>
      <c r="GI76" s="4">
        <v>2</v>
      </c>
      <c r="GJ76" s="4">
        <v>0</v>
      </c>
      <c r="GK76" s="4">
        <v>0</v>
      </c>
      <c r="GL76" s="4">
        <f t="shared" si="197"/>
        <v>0</v>
      </c>
      <c r="GM76" s="4">
        <f t="shared" si="198"/>
        <v>73592.460000000006</v>
      </c>
      <c r="GN76" s="4">
        <f t="shared" si="199"/>
        <v>0</v>
      </c>
      <c r="GO76" s="4">
        <f t="shared" si="200"/>
        <v>73592.460000000006</v>
      </c>
      <c r="GP76" s="4">
        <f t="shared" si="201"/>
        <v>0</v>
      </c>
      <c r="GQ76" s="4"/>
      <c r="GR76" s="4">
        <v>0</v>
      </c>
      <c r="GS76" s="4">
        <v>0</v>
      </c>
      <c r="GT76" s="4">
        <v>0</v>
      </c>
      <c r="GU76" s="4" t="s">
        <v>3</v>
      </c>
      <c r="GV76" s="4">
        <f t="shared" si="202"/>
        <v>0</v>
      </c>
      <c r="GW76" s="4">
        <v>1</v>
      </c>
      <c r="GX76" s="4">
        <f t="shared" si="203"/>
        <v>0</v>
      </c>
      <c r="GY76" s="4"/>
      <c r="GZ76" s="4"/>
      <c r="HA76" s="4">
        <v>0</v>
      </c>
      <c r="HB76" s="4">
        <v>0</v>
      </c>
      <c r="HC76" s="4">
        <f t="shared" si="204"/>
        <v>0</v>
      </c>
      <c r="HD76" s="4"/>
      <c r="HE76" s="4" t="s">
        <v>3</v>
      </c>
      <c r="HF76" s="4" t="s">
        <v>3</v>
      </c>
      <c r="HG76" s="4"/>
      <c r="HH76" s="4"/>
      <c r="HI76" s="4"/>
      <c r="HJ76" s="4"/>
      <c r="HK76" s="4"/>
      <c r="HL76" s="4"/>
      <c r="HM76" s="4" t="s">
        <v>3</v>
      </c>
      <c r="HN76" s="4" t="s">
        <v>3</v>
      </c>
      <c r="HO76" s="4" t="s">
        <v>3</v>
      </c>
      <c r="HP76" s="4" t="s">
        <v>3</v>
      </c>
      <c r="HQ76" s="4" t="s">
        <v>3</v>
      </c>
      <c r="HR76" s="4"/>
      <c r="HS76" s="4">
        <v>0</v>
      </c>
      <c r="HT76" s="4"/>
      <c r="HU76" s="4"/>
      <c r="HV76" s="4"/>
      <c r="HW76" s="4"/>
      <c r="HX76" s="4"/>
      <c r="HY76" s="4"/>
      <c r="HZ76" s="4"/>
      <c r="IA76" s="4"/>
      <c r="IB76" s="4"/>
      <c r="IC76" s="4"/>
      <c r="ID76" s="4"/>
      <c r="IE76" s="4"/>
      <c r="IF76" s="4"/>
      <c r="IG76" s="4"/>
      <c r="IH76" s="4"/>
      <c r="II76" s="4"/>
      <c r="IJ76" s="4"/>
      <c r="IK76" s="4">
        <v>0</v>
      </c>
      <c r="IL76" s="4"/>
      <c r="IM76" s="4"/>
      <c r="IN76" s="4"/>
      <c r="IO76" s="4"/>
      <c r="IP76" s="4"/>
      <c r="IQ76" s="4"/>
      <c r="IR76" s="4"/>
      <c r="IS76" s="4"/>
      <c r="IT76" s="4"/>
      <c r="IU76" s="4"/>
    </row>
    <row r="77" spans="1:255" ht="409.5" x14ac:dyDescent="0.25">
      <c r="A77" s="3">
        <v>17</v>
      </c>
      <c r="B77" s="3">
        <v>1</v>
      </c>
      <c r="C77" s="3">
        <f>ROW(SmtRes!A88)</f>
        <v>88</v>
      </c>
      <c r="D77" s="3">
        <f>ROW(EtalonRes!A109)</f>
        <v>109</v>
      </c>
      <c r="E77" s="3" t="s">
        <v>138</v>
      </c>
      <c r="F77" s="3" t="s">
        <v>89</v>
      </c>
      <c r="G77" s="3" t="s">
        <v>139</v>
      </c>
      <c r="H77" s="3" t="s">
        <v>40</v>
      </c>
      <c r="I77" s="3">
        <f>ROUND(15/100,9)</f>
        <v>0.15</v>
      </c>
      <c r="J77" s="3">
        <v>0</v>
      </c>
      <c r="K77" s="3">
        <f>ROUND(15/100,9)</f>
        <v>0.15</v>
      </c>
      <c r="L77" s="3"/>
      <c r="M77" s="3"/>
      <c r="N77" s="3"/>
      <c r="O77" s="3">
        <f t="shared" si="169"/>
        <v>75.400000000000006</v>
      </c>
      <c r="P77" s="3">
        <f t="shared" si="170"/>
        <v>0</v>
      </c>
      <c r="Q77" s="3">
        <f t="shared" si="171"/>
        <v>0.2</v>
      </c>
      <c r="R77" s="3">
        <f t="shared" si="172"/>
        <v>0.01</v>
      </c>
      <c r="S77" s="3">
        <f t="shared" si="173"/>
        <v>75.2</v>
      </c>
      <c r="T77" s="3">
        <f t="shared" si="174"/>
        <v>0</v>
      </c>
      <c r="U77" s="3">
        <f t="shared" si="175"/>
        <v>5.3648908199999985</v>
      </c>
      <c r="V77" s="3">
        <f t="shared" si="176"/>
        <v>0</v>
      </c>
      <c r="W77" s="3">
        <f t="shared" si="177"/>
        <v>0</v>
      </c>
      <c r="X77" s="3">
        <f t="shared" si="178"/>
        <v>72.95</v>
      </c>
      <c r="Y77" s="3">
        <f t="shared" si="179"/>
        <v>38.36</v>
      </c>
      <c r="Z77" s="3"/>
      <c r="AA77" s="3">
        <v>54971259</v>
      </c>
      <c r="AB77" s="3">
        <f t="shared" si="180"/>
        <v>480.10320000000002</v>
      </c>
      <c r="AC77" s="3">
        <f t="shared" si="181"/>
        <v>0</v>
      </c>
      <c r="AD77" s="3">
        <f t="shared" si="182"/>
        <v>1.2816000000000001</v>
      </c>
      <c r="AE77" s="3">
        <f t="shared" si="183"/>
        <v>0.09</v>
      </c>
      <c r="AF77" s="3">
        <f t="shared" si="183"/>
        <v>478.82159999999999</v>
      </c>
      <c r="AG77" s="3">
        <f t="shared" si="184"/>
        <v>0</v>
      </c>
      <c r="AH77" s="3">
        <f t="shared" si="185"/>
        <v>34.160399999999996</v>
      </c>
      <c r="AI77" s="3">
        <f t="shared" si="185"/>
        <v>0</v>
      </c>
      <c r="AJ77" s="3">
        <f t="shared" si="186"/>
        <v>0</v>
      </c>
      <c r="AK77" s="3">
        <v>1334.9</v>
      </c>
      <c r="AL77" s="3">
        <v>1.28</v>
      </c>
      <c r="AM77" s="3">
        <v>3.56</v>
      </c>
      <c r="AN77" s="3">
        <v>0.25</v>
      </c>
      <c r="AO77" s="3">
        <v>1330.06</v>
      </c>
      <c r="AP77" s="3">
        <v>0</v>
      </c>
      <c r="AQ77" s="3">
        <v>94.89</v>
      </c>
      <c r="AR77" s="3">
        <v>0</v>
      </c>
      <c r="AS77" s="3">
        <v>0</v>
      </c>
      <c r="AT77" s="3">
        <v>97</v>
      </c>
      <c r="AU77" s="3">
        <v>51</v>
      </c>
      <c r="AV77" s="3">
        <v>1.0469999999999999</v>
      </c>
      <c r="AW77" s="3">
        <v>1</v>
      </c>
      <c r="AX77" s="3"/>
      <c r="AY77" s="3"/>
      <c r="AZ77" s="3">
        <v>1</v>
      </c>
      <c r="BA77" s="3">
        <v>1</v>
      </c>
      <c r="BB77" s="3">
        <v>1</v>
      </c>
      <c r="BC77" s="3">
        <v>1</v>
      </c>
      <c r="BD77" s="3" t="s">
        <v>3</v>
      </c>
      <c r="BE77" s="3" t="s">
        <v>3</v>
      </c>
      <c r="BF77" s="3" t="s">
        <v>3</v>
      </c>
      <c r="BG77" s="3" t="s">
        <v>3</v>
      </c>
      <c r="BH77" s="3">
        <v>0</v>
      </c>
      <c r="BI77" s="3">
        <v>2</v>
      </c>
      <c r="BJ77" s="3" t="s">
        <v>91</v>
      </c>
      <c r="BK77" s="3"/>
      <c r="BL77" s="3"/>
      <c r="BM77" s="3">
        <v>67</v>
      </c>
      <c r="BN77" s="3">
        <v>0</v>
      </c>
      <c r="BO77" s="3" t="s">
        <v>89</v>
      </c>
      <c r="BP77" s="3">
        <v>1</v>
      </c>
      <c r="BQ77" s="3">
        <v>40</v>
      </c>
      <c r="BR77" s="3">
        <v>0</v>
      </c>
      <c r="BS77" s="3">
        <v>1</v>
      </c>
      <c r="BT77" s="3">
        <v>1</v>
      </c>
      <c r="BU77" s="3">
        <v>1</v>
      </c>
      <c r="BV77" s="3">
        <v>1</v>
      </c>
      <c r="BW77" s="3">
        <v>1</v>
      </c>
      <c r="BX77" s="3">
        <v>1</v>
      </c>
      <c r="BY77" s="3" t="s">
        <v>3</v>
      </c>
      <c r="BZ77" s="3">
        <v>97</v>
      </c>
      <c r="CA77" s="3">
        <v>51</v>
      </c>
      <c r="CB77" s="3" t="s">
        <v>3</v>
      </c>
      <c r="CC77" s="3"/>
      <c r="CD77" s="3"/>
      <c r="CE77" s="3">
        <v>1566</v>
      </c>
      <c r="CF77" s="3">
        <v>0</v>
      </c>
      <c r="CG77" s="3">
        <v>0</v>
      </c>
      <c r="CH77" s="3"/>
      <c r="CI77" s="3"/>
      <c r="CJ77" s="3"/>
      <c r="CK77" s="3"/>
      <c r="CL77" s="3"/>
      <c r="CM77" s="3">
        <v>0</v>
      </c>
      <c r="CN77" s="9" t="s">
        <v>2490</v>
      </c>
      <c r="CO77" s="3">
        <v>0</v>
      </c>
      <c r="CP77" s="3">
        <f t="shared" si="187"/>
        <v>75.400000000000006</v>
      </c>
      <c r="CQ77" s="3">
        <f t="shared" si="188"/>
        <v>0</v>
      </c>
      <c r="CR77" s="3">
        <f t="shared" si="189"/>
        <v>1.34</v>
      </c>
      <c r="CS77" s="3">
        <f t="shared" si="190"/>
        <v>0.09</v>
      </c>
      <c r="CT77" s="3">
        <f t="shared" si="191"/>
        <v>501.33</v>
      </c>
      <c r="CU77" s="3">
        <f t="shared" si="192"/>
        <v>0</v>
      </c>
      <c r="CV77" s="3">
        <f t="shared" si="193"/>
        <v>35.765938799999994</v>
      </c>
      <c r="CW77" s="3">
        <f t="shared" si="194"/>
        <v>0</v>
      </c>
      <c r="CX77" s="3">
        <f t="shared" si="194"/>
        <v>0</v>
      </c>
      <c r="CY77" s="3">
        <f t="shared" si="195"/>
        <v>73.03</v>
      </c>
      <c r="CZ77" s="3">
        <f t="shared" si="196"/>
        <v>38.4</v>
      </c>
      <c r="DA77" s="3"/>
      <c r="DB77" s="3">
        <v>77</v>
      </c>
      <c r="DC77" s="3" t="s">
        <v>3</v>
      </c>
      <c r="DD77" s="3" t="s">
        <v>31</v>
      </c>
      <c r="DE77" s="3" t="s">
        <v>32</v>
      </c>
      <c r="DF77" s="3" t="s">
        <v>32</v>
      </c>
      <c r="DG77" s="3" t="s">
        <v>32</v>
      </c>
      <c r="DH77" s="3" t="s">
        <v>3</v>
      </c>
      <c r="DI77" s="3" t="s">
        <v>32</v>
      </c>
      <c r="DJ77" s="3" t="s">
        <v>32</v>
      </c>
      <c r="DK77" s="3" t="s">
        <v>3</v>
      </c>
      <c r="DL77" s="3" t="s">
        <v>3</v>
      </c>
      <c r="DM77" s="3" t="s">
        <v>3</v>
      </c>
      <c r="DN77" s="3">
        <v>0</v>
      </c>
      <c r="DO77" s="3">
        <v>0</v>
      </c>
      <c r="DP77" s="3">
        <v>1</v>
      </c>
      <c r="DQ77" s="3">
        <v>1</v>
      </c>
      <c r="DR77" s="3"/>
      <c r="DS77" s="3"/>
      <c r="DT77" s="3"/>
      <c r="DU77" s="3">
        <v>1010</v>
      </c>
      <c r="DV77" s="3" t="s">
        <v>40</v>
      </c>
      <c r="DW77" s="3" t="s">
        <v>40</v>
      </c>
      <c r="DX77" s="3">
        <v>100</v>
      </c>
      <c r="DY77" s="3"/>
      <c r="DZ77" s="3" t="s">
        <v>3</v>
      </c>
      <c r="EA77" s="3" t="s">
        <v>3</v>
      </c>
      <c r="EB77" s="3" t="s">
        <v>3</v>
      </c>
      <c r="EC77" s="3" t="s">
        <v>3</v>
      </c>
      <c r="ED77" s="3"/>
      <c r="EE77" s="3">
        <v>57042957</v>
      </c>
      <c r="EF77" s="3">
        <v>40</v>
      </c>
      <c r="EG77" s="3" t="s">
        <v>33</v>
      </c>
      <c r="EH77" s="3">
        <v>0</v>
      </c>
      <c r="EI77" s="3" t="s">
        <v>3</v>
      </c>
      <c r="EJ77" s="3">
        <v>2</v>
      </c>
      <c r="EK77" s="3">
        <v>67</v>
      </c>
      <c r="EL77" s="3" t="s">
        <v>34</v>
      </c>
      <c r="EM77" s="3" t="s">
        <v>35</v>
      </c>
      <c r="EN77" s="3"/>
      <c r="EO77" s="3" t="s">
        <v>36</v>
      </c>
      <c r="EP77" s="3"/>
      <c r="EQ77" s="3">
        <v>0</v>
      </c>
      <c r="ER77" s="3">
        <v>1334.9</v>
      </c>
      <c r="ES77" s="3">
        <v>1.28</v>
      </c>
      <c r="ET77" s="3">
        <v>3.56</v>
      </c>
      <c r="EU77" s="3">
        <v>0.25</v>
      </c>
      <c r="EV77" s="3">
        <v>1330.06</v>
      </c>
      <c r="EW77" s="3">
        <v>94.89</v>
      </c>
      <c r="EX77" s="3">
        <v>0</v>
      </c>
      <c r="EY77" s="3">
        <v>0</v>
      </c>
      <c r="EZ77" s="3"/>
      <c r="FA77" s="3"/>
      <c r="FB77" s="3"/>
      <c r="FC77" s="3"/>
      <c r="FD77" s="3"/>
      <c r="FE77" s="3"/>
      <c r="FF77" s="3"/>
      <c r="FG77" s="3"/>
      <c r="FH77" s="3"/>
      <c r="FI77" s="3"/>
      <c r="FJ77" s="3"/>
      <c r="FK77" s="3"/>
      <c r="FL77" s="3"/>
      <c r="FM77" s="3"/>
      <c r="FN77" s="3"/>
      <c r="FO77" s="3"/>
      <c r="FP77" s="3"/>
      <c r="FQ77" s="3">
        <v>0</v>
      </c>
      <c r="FR77" s="3">
        <v>0</v>
      </c>
      <c r="FS77" s="3">
        <v>0</v>
      </c>
      <c r="FT77" s="3"/>
      <c r="FU77" s="3"/>
      <c r="FV77" s="3"/>
      <c r="FW77" s="3"/>
      <c r="FX77" s="3">
        <v>97</v>
      </c>
      <c r="FY77" s="3">
        <v>51</v>
      </c>
      <c r="FZ77" s="3"/>
      <c r="GA77" s="3" t="s">
        <v>3</v>
      </c>
      <c r="GB77" s="3"/>
      <c r="GC77" s="3"/>
      <c r="GD77" s="3">
        <v>1</v>
      </c>
      <c r="GE77" s="3"/>
      <c r="GF77" s="3">
        <v>84935793</v>
      </c>
      <c r="GG77" s="3">
        <v>2</v>
      </c>
      <c r="GH77" s="3">
        <v>1</v>
      </c>
      <c r="GI77" s="3">
        <v>2</v>
      </c>
      <c r="GJ77" s="3">
        <v>0</v>
      </c>
      <c r="GK77" s="3">
        <v>0</v>
      </c>
      <c r="GL77" s="3">
        <f t="shared" si="197"/>
        <v>0</v>
      </c>
      <c r="GM77" s="3">
        <f t="shared" si="198"/>
        <v>186.71</v>
      </c>
      <c r="GN77" s="3">
        <f t="shared" si="199"/>
        <v>0</v>
      </c>
      <c r="GO77" s="3">
        <f t="shared" si="200"/>
        <v>186.71</v>
      </c>
      <c r="GP77" s="3">
        <f t="shared" si="201"/>
        <v>0</v>
      </c>
      <c r="GQ77" s="3"/>
      <c r="GR77" s="3">
        <v>0</v>
      </c>
      <c r="GS77" s="3">
        <v>3</v>
      </c>
      <c r="GT77" s="3">
        <v>0</v>
      </c>
      <c r="GU77" s="3" t="s">
        <v>3</v>
      </c>
      <c r="GV77" s="3">
        <f t="shared" si="202"/>
        <v>0</v>
      </c>
      <c r="GW77" s="3">
        <v>1</v>
      </c>
      <c r="GX77" s="3">
        <f t="shared" si="203"/>
        <v>0</v>
      </c>
      <c r="GY77" s="3"/>
      <c r="GZ77" s="3"/>
      <c r="HA77" s="3">
        <v>0</v>
      </c>
      <c r="HB77" s="3">
        <v>0</v>
      </c>
      <c r="HC77" s="3">
        <f t="shared" si="204"/>
        <v>0</v>
      </c>
      <c r="HD77" s="3"/>
      <c r="HE77" s="3" t="s">
        <v>3</v>
      </c>
      <c r="HF77" s="3" t="s">
        <v>3</v>
      </c>
      <c r="HG77" s="3"/>
      <c r="HH77" s="3"/>
      <c r="HI77" s="3"/>
      <c r="HJ77" s="3"/>
      <c r="HK77" s="3"/>
      <c r="HL77" s="3"/>
      <c r="HM77" s="3" t="s">
        <v>3</v>
      </c>
      <c r="HN77" s="3" t="s">
        <v>3</v>
      </c>
      <c r="HO77" s="3" t="s">
        <v>3</v>
      </c>
      <c r="HP77" s="3" t="s">
        <v>3</v>
      </c>
      <c r="HQ77" s="3" t="s">
        <v>3</v>
      </c>
      <c r="HR77" s="3"/>
      <c r="HS77" s="3">
        <v>0</v>
      </c>
      <c r="HT77" s="3"/>
      <c r="HU77" s="3"/>
      <c r="HV77" s="3"/>
      <c r="HW77" s="3"/>
      <c r="HX77" s="3"/>
      <c r="HY77" s="3"/>
      <c r="HZ77" s="3"/>
      <c r="IA77" s="3"/>
      <c r="IB77" s="3"/>
      <c r="IC77" s="3"/>
      <c r="ID77" s="3"/>
      <c r="IE77" s="3"/>
      <c r="IF77" s="3"/>
      <c r="IG77" s="3"/>
      <c r="IH77" s="3"/>
      <c r="II77" s="3"/>
      <c r="IJ77" s="3"/>
      <c r="IK77" s="3">
        <v>0</v>
      </c>
      <c r="IL77" s="3"/>
      <c r="IM77" s="3"/>
      <c r="IN77" s="3"/>
      <c r="IO77" s="3"/>
      <c r="IP77" s="3"/>
      <c r="IQ77" s="3"/>
      <c r="IR77" s="3"/>
      <c r="IS77" s="3"/>
      <c r="IT77" s="3"/>
      <c r="IU77" s="3"/>
    </row>
    <row r="78" spans="1:255" ht="409.5" x14ac:dyDescent="0.25">
      <c r="A78" s="4">
        <v>17</v>
      </c>
      <c r="B78" s="4">
        <v>1</v>
      </c>
      <c r="C78" s="4">
        <f>ROW(SmtRes!A92)</f>
        <v>92</v>
      </c>
      <c r="D78" s="4">
        <f>ROW(EtalonRes!A114)</f>
        <v>114</v>
      </c>
      <c r="E78" s="4" t="s">
        <v>138</v>
      </c>
      <c r="F78" s="4" t="s">
        <v>89</v>
      </c>
      <c r="G78" s="4" t="s">
        <v>139</v>
      </c>
      <c r="H78" s="4" t="s">
        <v>40</v>
      </c>
      <c r="I78" s="4">
        <f>ROUND(15/100,9)</f>
        <v>0.15</v>
      </c>
      <c r="J78" s="4">
        <v>0</v>
      </c>
      <c r="K78" s="4">
        <f>ROUND(15/100,9)</f>
        <v>0.15</v>
      </c>
      <c r="L78" s="4"/>
      <c r="M78" s="4"/>
      <c r="N78" s="4"/>
      <c r="O78" s="4">
        <f t="shared" si="169"/>
        <v>4240.13</v>
      </c>
      <c r="P78" s="4">
        <f t="shared" si="170"/>
        <v>0</v>
      </c>
      <c r="Q78" s="4">
        <f t="shared" si="171"/>
        <v>2.61</v>
      </c>
      <c r="R78" s="4">
        <f t="shared" si="172"/>
        <v>0.56000000000000005</v>
      </c>
      <c r="S78" s="4">
        <f t="shared" si="173"/>
        <v>4237.5200000000004</v>
      </c>
      <c r="T78" s="4">
        <f t="shared" si="174"/>
        <v>0</v>
      </c>
      <c r="U78" s="4">
        <f t="shared" si="175"/>
        <v>5.3648908199999985</v>
      </c>
      <c r="V78" s="4">
        <f t="shared" si="176"/>
        <v>0</v>
      </c>
      <c r="W78" s="4">
        <f t="shared" si="177"/>
        <v>0</v>
      </c>
      <c r="X78" s="4">
        <f t="shared" si="178"/>
        <v>4110.9399999999996</v>
      </c>
      <c r="Y78" s="4">
        <f t="shared" si="179"/>
        <v>2161.42</v>
      </c>
      <c r="Z78" s="4"/>
      <c r="AA78" s="4">
        <v>55890823</v>
      </c>
      <c r="AB78" s="4">
        <f t="shared" si="180"/>
        <v>480.10320000000002</v>
      </c>
      <c r="AC78" s="4">
        <f t="shared" si="181"/>
        <v>0</v>
      </c>
      <c r="AD78" s="4">
        <f t="shared" si="182"/>
        <v>1.2816000000000001</v>
      </c>
      <c r="AE78" s="4">
        <f t="shared" si="183"/>
        <v>0.09</v>
      </c>
      <c r="AF78" s="4">
        <f t="shared" si="183"/>
        <v>478.82159999999999</v>
      </c>
      <c r="AG78" s="4">
        <f t="shared" si="184"/>
        <v>0</v>
      </c>
      <c r="AH78" s="4">
        <f t="shared" si="185"/>
        <v>34.160399999999996</v>
      </c>
      <c r="AI78" s="4">
        <f t="shared" si="185"/>
        <v>0</v>
      </c>
      <c r="AJ78" s="4">
        <f t="shared" si="186"/>
        <v>0</v>
      </c>
      <c r="AK78" s="4">
        <v>1334.9</v>
      </c>
      <c r="AL78" s="4">
        <v>1.28</v>
      </c>
      <c r="AM78" s="4">
        <v>3.56</v>
      </c>
      <c r="AN78" s="4">
        <v>0.25</v>
      </c>
      <c r="AO78" s="4">
        <v>1330.06</v>
      </c>
      <c r="AP78" s="4">
        <v>0</v>
      </c>
      <c r="AQ78" s="4">
        <v>94.89</v>
      </c>
      <c r="AR78" s="4">
        <v>0</v>
      </c>
      <c r="AS78" s="4">
        <v>0</v>
      </c>
      <c r="AT78" s="4">
        <v>97</v>
      </c>
      <c r="AU78" s="4">
        <v>51</v>
      </c>
      <c r="AV78" s="4">
        <v>1.0469999999999999</v>
      </c>
      <c r="AW78" s="4">
        <v>1</v>
      </c>
      <c r="AX78" s="4"/>
      <c r="AY78" s="4"/>
      <c r="AZ78" s="4">
        <v>1</v>
      </c>
      <c r="BA78" s="4">
        <v>56.35</v>
      </c>
      <c r="BB78" s="4">
        <v>13.06</v>
      </c>
      <c r="BC78" s="4">
        <v>4.9400000000000004</v>
      </c>
      <c r="BD78" s="4" t="s">
        <v>3</v>
      </c>
      <c r="BE78" s="4" t="s">
        <v>3</v>
      </c>
      <c r="BF78" s="4" t="s">
        <v>3</v>
      </c>
      <c r="BG78" s="4" t="s">
        <v>3</v>
      </c>
      <c r="BH78" s="4">
        <v>0</v>
      </c>
      <c r="BI78" s="4">
        <v>2</v>
      </c>
      <c r="BJ78" s="4" t="s">
        <v>91</v>
      </c>
      <c r="BK78" s="4"/>
      <c r="BL78" s="4"/>
      <c r="BM78" s="4">
        <v>67</v>
      </c>
      <c r="BN78" s="4">
        <v>0</v>
      </c>
      <c r="BO78" s="4" t="s">
        <v>89</v>
      </c>
      <c r="BP78" s="4">
        <v>1</v>
      </c>
      <c r="BQ78" s="4">
        <v>40</v>
      </c>
      <c r="BR78" s="4">
        <v>0</v>
      </c>
      <c r="BS78" s="4">
        <v>56.35</v>
      </c>
      <c r="BT78" s="4">
        <v>1</v>
      </c>
      <c r="BU78" s="4">
        <v>1</v>
      </c>
      <c r="BV78" s="4">
        <v>1</v>
      </c>
      <c r="BW78" s="4">
        <v>1</v>
      </c>
      <c r="BX78" s="4">
        <v>1</v>
      </c>
      <c r="BY78" s="4" t="s">
        <v>3</v>
      </c>
      <c r="BZ78" s="4">
        <v>97</v>
      </c>
      <c r="CA78" s="4">
        <v>51</v>
      </c>
      <c r="CB78" s="4" t="s">
        <v>3</v>
      </c>
      <c r="CC78" s="4"/>
      <c r="CD78" s="4"/>
      <c r="CE78" s="4">
        <v>1566</v>
      </c>
      <c r="CF78" s="4">
        <v>0</v>
      </c>
      <c r="CG78" s="4">
        <v>0</v>
      </c>
      <c r="CH78" s="4"/>
      <c r="CI78" s="4"/>
      <c r="CJ78" s="4"/>
      <c r="CK78" s="4"/>
      <c r="CL78" s="4"/>
      <c r="CM78" s="4">
        <v>0</v>
      </c>
      <c r="CN78" s="10" t="s">
        <v>2490</v>
      </c>
      <c r="CO78" s="4">
        <v>0</v>
      </c>
      <c r="CP78" s="4">
        <f t="shared" si="187"/>
        <v>4240.13</v>
      </c>
      <c r="CQ78" s="4">
        <f t="shared" si="188"/>
        <v>0</v>
      </c>
      <c r="CR78" s="4">
        <f t="shared" si="189"/>
        <v>17.5</v>
      </c>
      <c r="CS78" s="4">
        <f t="shared" si="190"/>
        <v>5.07</v>
      </c>
      <c r="CT78" s="4">
        <f t="shared" si="191"/>
        <v>28249.95</v>
      </c>
      <c r="CU78" s="4">
        <f t="shared" si="192"/>
        <v>0</v>
      </c>
      <c r="CV78" s="4">
        <f t="shared" si="193"/>
        <v>35.765938799999994</v>
      </c>
      <c r="CW78" s="4">
        <f t="shared" si="194"/>
        <v>0</v>
      </c>
      <c r="CX78" s="4">
        <f t="shared" si="194"/>
        <v>0</v>
      </c>
      <c r="CY78" s="4">
        <f t="shared" si="195"/>
        <v>4115.3100000000004</v>
      </c>
      <c r="CZ78" s="4">
        <f t="shared" si="196"/>
        <v>2163.7199999999998</v>
      </c>
      <c r="DA78" s="4"/>
      <c r="DB78" s="4">
        <v>79</v>
      </c>
      <c r="DC78" s="4" t="s">
        <v>3</v>
      </c>
      <c r="DD78" s="4" t="s">
        <v>31</v>
      </c>
      <c r="DE78" s="4" t="s">
        <v>32</v>
      </c>
      <c r="DF78" s="4" t="s">
        <v>32</v>
      </c>
      <c r="DG78" s="4" t="s">
        <v>32</v>
      </c>
      <c r="DH78" s="4" t="s">
        <v>3</v>
      </c>
      <c r="DI78" s="4" t="s">
        <v>32</v>
      </c>
      <c r="DJ78" s="4" t="s">
        <v>32</v>
      </c>
      <c r="DK78" s="4" t="s">
        <v>3</v>
      </c>
      <c r="DL78" s="4" t="s">
        <v>3</v>
      </c>
      <c r="DM78" s="4" t="s">
        <v>3</v>
      </c>
      <c r="DN78" s="4">
        <v>0</v>
      </c>
      <c r="DO78" s="4">
        <v>0</v>
      </c>
      <c r="DP78" s="4">
        <v>1</v>
      </c>
      <c r="DQ78" s="4">
        <v>1</v>
      </c>
      <c r="DR78" s="4"/>
      <c r="DS78" s="4"/>
      <c r="DT78" s="4"/>
      <c r="DU78" s="4">
        <v>1010</v>
      </c>
      <c r="DV78" s="4" t="s">
        <v>40</v>
      </c>
      <c r="DW78" s="4" t="s">
        <v>40</v>
      </c>
      <c r="DX78" s="4">
        <v>100</v>
      </c>
      <c r="DY78" s="4"/>
      <c r="DZ78" s="4" t="s">
        <v>3</v>
      </c>
      <c r="EA78" s="4" t="s">
        <v>3</v>
      </c>
      <c r="EB78" s="4" t="s">
        <v>3</v>
      </c>
      <c r="EC78" s="4" t="s">
        <v>3</v>
      </c>
      <c r="ED78" s="4"/>
      <c r="EE78" s="4">
        <v>57042957</v>
      </c>
      <c r="EF78" s="4">
        <v>40</v>
      </c>
      <c r="EG78" s="4" t="s">
        <v>33</v>
      </c>
      <c r="EH78" s="4">
        <v>0</v>
      </c>
      <c r="EI78" s="4" t="s">
        <v>3</v>
      </c>
      <c r="EJ78" s="4">
        <v>2</v>
      </c>
      <c r="EK78" s="4">
        <v>67</v>
      </c>
      <c r="EL78" s="4" t="s">
        <v>34</v>
      </c>
      <c r="EM78" s="4" t="s">
        <v>35</v>
      </c>
      <c r="EN78" s="4"/>
      <c r="EO78" s="4" t="s">
        <v>36</v>
      </c>
      <c r="EP78" s="4"/>
      <c r="EQ78" s="4">
        <v>0</v>
      </c>
      <c r="ER78" s="4">
        <v>1334.9</v>
      </c>
      <c r="ES78" s="4">
        <v>1.28</v>
      </c>
      <c r="ET78" s="4">
        <v>3.56</v>
      </c>
      <c r="EU78" s="4">
        <v>0.25</v>
      </c>
      <c r="EV78" s="4">
        <v>1330.06</v>
      </c>
      <c r="EW78" s="4">
        <v>94.89</v>
      </c>
      <c r="EX78" s="4">
        <v>0</v>
      </c>
      <c r="EY78" s="4">
        <v>0</v>
      </c>
      <c r="EZ78" s="4"/>
      <c r="FA78" s="4"/>
      <c r="FB78" s="4"/>
      <c r="FC78" s="4"/>
      <c r="FD78" s="4"/>
      <c r="FE78" s="4"/>
      <c r="FF78" s="4"/>
      <c r="FG78" s="4"/>
      <c r="FH78" s="4"/>
      <c r="FI78" s="4"/>
      <c r="FJ78" s="4"/>
      <c r="FK78" s="4"/>
      <c r="FL78" s="4"/>
      <c r="FM78" s="4"/>
      <c r="FN78" s="4"/>
      <c r="FO78" s="4"/>
      <c r="FP78" s="4"/>
      <c r="FQ78" s="4">
        <v>0</v>
      </c>
      <c r="FR78" s="4">
        <v>0</v>
      </c>
      <c r="FS78" s="4">
        <v>0</v>
      </c>
      <c r="FT78" s="4"/>
      <c r="FU78" s="4"/>
      <c r="FV78" s="4"/>
      <c r="FW78" s="4"/>
      <c r="FX78" s="4">
        <v>97</v>
      </c>
      <c r="FY78" s="4">
        <v>51</v>
      </c>
      <c r="FZ78" s="4"/>
      <c r="GA78" s="4" t="s">
        <v>3</v>
      </c>
      <c r="GB78" s="4"/>
      <c r="GC78" s="4"/>
      <c r="GD78" s="4">
        <v>1</v>
      </c>
      <c r="GE78" s="4"/>
      <c r="GF78" s="4">
        <v>84935793</v>
      </c>
      <c r="GG78" s="4">
        <v>2</v>
      </c>
      <c r="GH78" s="4">
        <v>1</v>
      </c>
      <c r="GI78" s="4">
        <v>2</v>
      </c>
      <c r="GJ78" s="4">
        <v>0</v>
      </c>
      <c r="GK78" s="4">
        <v>0</v>
      </c>
      <c r="GL78" s="4">
        <f t="shared" si="197"/>
        <v>0</v>
      </c>
      <c r="GM78" s="4">
        <f t="shared" si="198"/>
        <v>10512.49</v>
      </c>
      <c r="GN78" s="4">
        <f t="shared" si="199"/>
        <v>0</v>
      </c>
      <c r="GO78" s="4">
        <f t="shared" si="200"/>
        <v>10512.49</v>
      </c>
      <c r="GP78" s="4">
        <f t="shared" si="201"/>
        <v>0</v>
      </c>
      <c r="GQ78" s="4"/>
      <c r="GR78" s="4">
        <v>0</v>
      </c>
      <c r="GS78" s="4">
        <v>0</v>
      </c>
      <c r="GT78" s="4">
        <v>0</v>
      </c>
      <c r="GU78" s="4" t="s">
        <v>3</v>
      </c>
      <c r="GV78" s="4">
        <f t="shared" si="202"/>
        <v>0</v>
      </c>
      <c r="GW78" s="4">
        <v>1</v>
      </c>
      <c r="GX78" s="4">
        <f t="shared" si="203"/>
        <v>0</v>
      </c>
      <c r="GY78" s="4"/>
      <c r="GZ78" s="4"/>
      <c r="HA78" s="4">
        <v>0</v>
      </c>
      <c r="HB78" s="4">
        <v>0</v>
      </c>
      <c r="HC78" s="4">
        <f t="shared" si="204"/>
        <v>0</v>
      </c>
      <c r="HD78" s="4"/>
      <c r="HE78" s="4" t="s">
        <v>3</v>
      </c>
      <c r="HF78" s="4" t="s">
        <v>3</v>
      </c>
      <c r="HG78" s="4"/>
      <c r="HH78" s="4"/>
      <c r="HI78" s="4"/>
      <c r="HJ78" s="4"/>
      <c r="HK78" s="4"/>
      <c r="HL78" s="4"/>
      <c r="HM78" s="4" t="s">
        <v>3</v>
      </c>
      <c r="HN78" s="4" t="s">
        <v>3</v>
      </c>
      <c r="HO78" s="4" t="s">
        <v>3</v>
      </c>
      <c r="HP78" s="4" t="s">
        <v>3</v>
      </c>
      <c r="HQ78" s="4" t="s">
        <v>3</v>
      </c>
      <c r="HR78" s="4"/>
      <c r="HS78" s="4">
        <v>0</v>
      </c>
      <c r="HT78" s="4"/>
      <c r="HU78" s="4"/>
      <c r="HV78" s="4"/>
      <c r="HW78" s="4"/>
      <c r="HX78" s="4"/>
      <c r="HY78" s="4"/>
      <c r="HZ78" s="4"/>
      <c r="IA78" s="4"/>
      <c r="IB78" s="4"/>
      <c r="IC78" s="4"/>
      <c r="ID78" s="4"/>
      <c r="IE78" s="4"/>
      <c r="IF78" s="4"/>
      <c r="IG78" s="4"/>
      <c r="IH78" s="4"/>
      <c r="II78" s="4"/>
      <c r="IJ78" s="4"/>
      <c r="IK78" s="4">
        <v>0</v>
      </c>
      <c r="IL78" s="4"/>
      <c r="IM78" s="4"/>
      <c r="IN78" s="4"/>
      <c r="IO78" s="4"/>
      <c r="IP78" s="4"/>
      <c r="IQ78" s="4"/>
      <c r="IR78" s="4"/>
      <c r="IS78" s="4"/>
      <c r="IT78" s="4"/>
      <c r="IU78" s="4"/>
    </row>
    <row r="79" spans="1:255" ht="409.5" x14ac:dyDescent="0.25">
      <c r="A79" s="3">
        <v>17</v>
      </c>
      <c r="B79" s="3">
        <v>1</v>
      </c>
      <c r="C79" s="3">
        <f>ROW(SmtRes!A100)</f>
        <v>100</v>
      </c>
      <c r="D79" s="3">
        <f>ROW(EtalonRes!A124)</f>
        <v>124</v>
      </c>
      <c r="E79" s="3" t="s">
        <v>140</v>
      </c>
      <c r="F79" s="3" t="s">
        <v>141</v>
      </c>
      <c r="G79" s="3" t="s">
        <v>142</v>
      </c>
      <c r="H79" s="3" t="s">
        <v>117</v>
      </c>
      <c r="I79" s="3">
        <f>ROUND((400+150+450)/100,9)</f>
        <v>10</v>
      </c>
      <c r="J79" s="3">
        <v>0</v>
      </c>
      <c r="K79" s="3">
        <f>ROUND((400+150+450)/100,9)</f>
        <v>10</v>
      </c>
      <c r="L79" s="3"/>
      <c r="M79" s="3"/>
      <c r="N79" s="3"/>
      <c r="O79" s="3">
        <f t="shared" si="169"/>
        <v>1933.83</v>
      </c>
      <c r="P79" s="3">
        <f t="shared" si="170"/>
        <v>0</v>
      </c>
      <c r="Q79" s="3">
        <f t="shared" si="171"/>
        <v>262.11</v>
      </c>
      <c r="R79" s="3">
        <f t="shared" si="172"/>
        <v>15.68</v>
      </c>
      <c r="S79" s="3">
        <f t="shared" si="173"/>
        <v>1671.72</v>
      </c>
      <c r="T79" s="3">
        <f t="shared" si="174"/>
        <v>0</v>
      </c>
      <c r="U79" s="3">
        <f t="shared" si="175"/>
        <v>135.69119999999998</v>
      </c>
      <c r="V79" s="3">
        <f t="shared" si="176"/>
        <v>0</v>
      </c>
      <c r="W79" s="3">
        <f t="shared" si="177"/>
        <v>0</v>
      </c>
      <c r="X79" s="3">
        <f t="shared" si="178"/>
        <v>1636.78</v>
      </c>
      <c r="Y79" s="3">
        <f t="shared" si="179"/>
        <v>860.57</v>
      </c>
      <c r="Z79" s="3"/>
      <c r="AA79" s="3">
        <v>54971259</v>
      </c>
      <c r="AB79" s="3">
        <f t="shared" si="180"/>
        <v>184.70160000000001</v>
      </c>
      <c r="AC79" s="3">
        <f t="shared" si="181"/>
        <v>0</v>
      </c>
      <c r="AD79" s="3">
        <f t="shared" si="182"/>
        <v>25.034400000000002</v>
      </c>
      <c r="AE79" s="3">
        <f t="shared" si="183"/>
        <v>1.4976</v>
      </c>
      <c r="AF79" s="3">
        <f t="shared" si="183"/>
        <v>159.66720000000001</v>
      </c>
      <c r="AG79" s="3">
        <f t="shared" si="184"/>
        <v>0</v>
      </c>
      <c r="AH79" s="3">
        <f t="shared" si="185"/>
        <v>12.959999999999999</v>
      </c>
      <c r="AI79" s="3">
        <f t="shared" si="185"/>
        <v>0</v>
      </c>
      <c r="AJ79" s="3">
        <f t="shared" si="186"/>
        <v>0</v>
      </c>
      <c r="AK79" s="3">
        <v>1315.14</v>
      </c>
      <c r="AL79" s="3">
        <v>802.08</v>
      </c>
      <c r="AM79" s="3">
        <v>69.540000000000006</v>
      </c>
      <c r="AN79" s="3">
        <v>4.16</v>
      </c>
      <c r="AO79" s="3">
        <v>443.52</v>
      </c>
      <c r="AP79" s="3">
        <v>0</v>
      </c>
      <c r="AQ79" s="3">
        <v>36</v>
      </c>
      <c r="AR79" s="3">
        <v>0</v>
      </c>
      <c r="AS79" s="3">
        <v>0</v>
      </c>
      <c r="AT79" s="3">
        <v>97</v>
      </c>
      <c r="AU79" s="3">
        <v>51</v>
      </c>
      <c r="AV79" s="3">
        <v>1.0469999999999999</v>
      </c>
      <c r="AW79" s="3">
        <v>1</v>
      </c>
      <c r="AX79" s="3"/>
      <c r="AY79" s="3"/>
      <c r="AZ79" s="3">
        <v>1</v>
      </c>
      <c r="BA79" s="3">
        <v>1</v>
      </c>
      <c r="BB79" s="3">
        <v>1</v>
      </c>
      <c r="BC79" s="3">
        <v>1</v>
      </c>
      <c r="BD79" s="3" t="s">
        <v>3</v>
      </c>
      <c r="BE79" s="3" t="s">
        <v>3</v>
      </c>
      <c r="BF79" s="3" t="s">
        <v>3</v>
      </c>
      <c r="BG79" s="3" t="s">
        <v>3</v>
      </c>
      <c r="BH79" s="3">
        <v>0</v>
      </c>
      <c r="BI79" s="3">
        <v>2</v>
      </c>
      <c r="BJ79" s="3" t="s">
        <v>143</v>
      </c>
      <c r="BK79" s="3"/>
      <c r="BL79" s="3"/>
      <c r="BM79" s="3">
        <v>67</v>
      </c>
      <c r="BN79" s="3">
        <v>0</v>
      </c>
      <c r="BO79" s="3" t="s">
        <v>141</v>
      </c>
      <c r="BP79" s="3">
        <v>1</v>
      </c>
      <c r="BQ79" s="3">
        <v>40</v>
      </c>
      <c r="BR79" s="3">
        <v>0</v>
      </c>
      <c r="BS79" s="3">
        <v>1</v>
      </c>
      <c r="BT79" s="3">
        <v>1</v>
      </c>
      <c r="BU79" s="3">
        <v>1</v>
      </c>
      <c r="BV79" s="3">
        <v>1</v>
      </c>
      <c r="BW79" s="3">
        <v>1</v>
      </c>
      <c r="BX79" s="3">
        <v>1</v>
      </c>
      <c r="BY79" s="3" t="s">
        <v>3</v>
      </c>
      <c r="BZ79" s="3">
        <v>97</v>
      </c>
      <c r="CA79" s="3">
        <v>51</v>
      </c>
      <c r="CB79" s="3" t="s">
        <v>3</v>
      </c>
      <c r="CC79" s="3"/>
      <c r="CD79" s="3"/>
      <c r="CE79" s="3">
        <v>1566</v>
      </c>
      <c r="CF79" s="3">
        <v>0</v>
      </c>
      <c r="CG79" s="3">
        <v>0</v>
      </c>
      <c r="CH79" s="3"/>
      <c r="CI79" s="3"/>
      <c r="CJ79" s="3"/>
      <c r="CK79" s="3"/>
      <c r="CL79" s="3"/>
      <c r="CM79" s="3">
        <v>0</v>
      </c>
      <c r="CN79" s="9" t="s">
        <v>2490</v>
      </c>
      <c r="CO79" s="3">
        <v>0</v>
      </c>
      <c r="CP79" s="3">
        <f t="shared" si="187"/>
        <v>1933.83</v>
      </c>
      <c r="CQ79" s="3">
        <f t="shared" si="188"/>
        <v>0</v>
      </c>
      <c r="CR79" s="3">
        <f t="shared" si="189"/>
        <v>26.21</v>
      </c>
      <c r="CS79" s="3">
        <f t="shared" si="190"/>
        <v>1.57</v>
      </c>
      <c r="CT79" s="3">
        <f t="shared" si="191"/>
        <v>167.17</v>
      </c>
      <c r="CU79" s="3">
        <f t="shared" si="192"/>
        <v>0</v>
      </c>
      <c r="CV79" s="3">
        <f t="shared" si="193"/>
        <v>13.569119999999998</v>
      </c>
      <c r="CW79" s="3">
        <f t="shared" si="194"/>
        <v>0</v>
      </c>
      <c r="CX79" s="3">
        <f t="shared" si="194"/>
        <v>0</v>
      </c>
      <c r="CY79" s="3">
        <f t="shared" si="195"/>
        <v>1623.09</v>
      </c>
      <c r="CZ79" s="3">
        <f t="shared" si="196"/>
        <v>853.38</v>
      </c>
      <c r="DA79" s="3"/>
      <c r="DB79" s="3">
        <v>81</v>
      </c>
      <c r="DC79" s="3" t="s">
        <v>3</v>
      </c>
      <c r="DD79" s="3" t="s">
        <v>31</v>
      </c>
      <c r="DE79" s="3" t="s">
        <v>32</v>
      </c>
      <c r="DF79" s="3" t="s">
        <v>32</v>
      </c>
      <c r="DG79" s="3" t="s">
        <v>32</v>
      </c>
      <c r="DH79" s="3" t="s">
        <v>3</v>
      </c>
      <c r="DI79" s="3" t="s">
        <v>32</v>
      </c>
      <c r="DJ79" s="3" t="s">
        <v>32</v>
      </c>
      <c r="DK79" s="3" t="s">
        <v>3</v>
      </c>
      <c r="DL79" s="3" t="s">
        <v>3</v>
      </c>
      <c r="DM79" s="3" t="s">
        <v>3</v>
      </c>
      <c r="DN79" s="3">
        <v>0</v>
      </c>
      <c r="DO79" s="3">
        <v>0</v>
      </c>
      <c r="DP79" s="3">
        <v>1</v>
      </c>
      <c r="DQ79" s="3">
        <v>1</v>
      </c>
      <c r="DR79" s="3"/>
      <c r="DS79" s="3"/>
      <c r="DT79" s="3"/>
      <c r="DU79" s="3">
        <v>1013</v>
      </c>
      <c r="DV79" s="3" t="s">
        <v>117</v>
      </c>
      <c r="DW79" s="3" t="s">
        <v>117</v>
      </c>
      <c r="DX79" s="3">
        <v>1</v>
      </c>
      <c r="DY79" s="3"/>
      <c r="DZ79" s="3" t="s">
        <v>3</v>
      </c>
      <c r="EA79" s="3" t="s">
        <v>3</v>
      </c>
      <c r="EB79" s="3" t="s">
        <v>3</v>
      </c>
      <c r="EC79" s="3" t="s">
        <v>3</v>
      </c>
      <c r="ED79" s="3"/>
      <c r="EE79" s="3">
        <v>57042957</v>
      </c>
      <c r="EF79" s="3">
        <v>40</v>
      </c>
      <c r="EG79" s="3" t="s">
        <v>33</v>
      </c>
      <c r="EH79" s="3">
        <v>0</v>
      </c>
      <c r="EI79" s="3" t="s">
        <v>3</v>
      </c>
      <c r="EJ79" s="3">
        <v>2</v>
      </c>
      <c r="EK79" s="3">
        <v>67</v>
      </c>
      <c r="EL79" s="3" t="s">
        <v>34</v>
      </c>
      <c r="EM79" s="3" t="s">
        <v>35</v>
      </c>
      <c r="EN79" s="3"/>
      <c r="EO79" s="3" t="s">
        <v>36</v>
      </c>
      <c r="EP79" s="3"/>
      <c r="EQ79" s="3">
        <v>0</v>
      </c>
      <c r="ER79" s="3">
        <v>1315.14</v>
      </c>
      <c r="ES79" s="3">
        <v>802.08</v>
      </c>
      <c r="ET79" s="3">
        <v>69.540000000000006</v>
      </c>
      <c r="EU79" s="3">
        <v>4.16</v>
      </c>
      <c r="EV79" s="3">
        <v>443.52</v>
      </c>
      <c r="EW79" s="3">
        <v>36</v>
      </c>
      <c r="EX79" s="3">
        <v>0</v>
      </c>
      <c r="EY79" s="3">
        <v>0</v>
      </c>
      <c r="EZ79" s="3"/>
      <c r="FA79" s="3"/>
      <c r="FB79" s="3"/>
      <c r="FC79" s="3"/>
      <c r="FD79" s="3"/>
      <c r="FE79" s="3"/>
      <c r="FF79" s="3"/>
      <c r="FG79" s="3"/>
      <c r="FH79" s="3"/>
      <c r="FI79" s="3"/>
      <c r="FJ79" s="3"/>
      <c r="FK79" s="3"/>
      <c r="FL79" s="3"/>
      <c r="FM79" s="3"/>
      <c r="FN79" s="3"/>
      <c r="FO79" s="3"/>
      <c r="FP79" s="3"/>
      <c r="FQ79" s="3">
        <v>0</v>
      </c>
      <c r="FR79" s="3">
        <v>0</v>
      </c>
      <c r="FS79" s="3">
        <v>0</v>
      </c>
      <c r="FT79" s="3"/>
      <c r="FU79" s="3"/>
      <c r="FV79" s="3"/>
      <c r="FW79" s="3"/>
      <c r="FX79" s="3">
        <v>97</v>
      </c>
      <c r="FY79" s="3">
        <v>51</v>
      </c>
      <c r="FZ79" s="3"/>
      <c r="GA79" s="3" t="s">
        <v>3</v>
      </c>
      <c r="GB79" s="3"/>
      <c r="GC79" s="3"/>
      <c r="GD79" s="3">
        <v>1</v>
      </c>
      <c r="GE79" s="3"/>
      <c r="GF79" s="3">
        <v>-1106526115</v>
      </c>
      <c r="GG79" s="3">
        <v>2</v>
      </c>
      <c r="GH79" s="3">
        <v>1</v>
      </c>
      <c r="GI79" s="3">
        <v>2</v>
      </c>
      <c r="GJ79" s="3">
        <v>0</v>
      </c>
      <c r="GK79" s="3">
        <v>0</v>
      </c>
      <c r="GL79" s="3">
        <f t="shared" si="197"/>
        <v>0</v>
      </c>
      <c r="GM79" s="3">
        <f t="shared" si="198"/>
        <v>4431.18</v>
      </c>
      <c r="GN79" s="3">
        <f t="shared" si="199"/>
        <v>0</v>
      </c>
      <c r="GO79" s="3">
        <f t="shared" si="200"/>
        <v>4431.18</v>
      </c>
      <c r="GP79" s="3">
        <f t="shared" si="201"/>
        <v>0</v>
      </c>
      <c r="GQ79" s="3"/>
      <c r="GR79" s="3">
        <v>0</v>
      </c>
      <c r="GS79" s="3">
        <v>3</v>
      </c>
      <c r="GT79" s="3">
        <v>0</v>
      </c>
      <c r="GU79" s="3" t="s">
        <v>3</v>
      </c>
      <c r="GV79" s="3">
        <f t="shared" si="202"/>
        <v>0</v>
      </c>
      <c r="GW79" s="3">
        <v>1</v>
      </c>
      <c r="GX79" s="3">
        <f t="shared" si="203"/>
        <v>0</v>
      </c>
      <c r="GY79" s="3"/>
      <c r="GZ79" s="3"/>
      <c r="HA79" s="3">
        <v>0</v>
      </c>
      <c r="HB79" s="3">
        <v>0</v>
      </c>
      <c r="HC79" s="3">
        <f t="shared" si="204"/>
        <v>0</v>
      </c>
      <c r="HD79" s="3"/>
      <c r="HE79" s="3" t="s">
        <v>3</v>
      </c>
      <c r="HF79" s="3" t="s">
        <v>3</v>
      </c>
      <c r="HG79" s="3"/>
      <c r="HH79" s="3"/>
      <c r="HI79" s="3"/>
      <c r="HJ79" s="3"/>
      <c r="HK79" s="3"/>
      <c r="HL79" s="3"/>
      <c r="HM79" s="3" t="s">
        <v>3</v>
      </c>
      <c r="HN79" s="3" t="s">
        <v>3</v>
      </c>
      <c r="HO79" s="3" t="s">
        <v>3</v>
      </c>
      <c r="HP79" s="3" t="s">
        <v>3</v>
      </c>
      <c r="HQ79" s="3" t="s">
        <v>3</v>
      </c>
      <c r="HR79" s="3"/>
      <c r="HS79" s="3">
        <v>0</v>
      </c>
      <c r="HT79" s="3"/>
      <c r="HU79" s="3"/>
      <c r="HV79" s="3"/>
      <c r="HW79" s="3"/>
      <c r="HX79" s="3"/>
      <c r="HY79" s="3"/>
      <c r="HZ79" s="3"/>
      <c r="IA79" s="3"/>
      <c r="IB79" s="3"/>
      <c r="IC79" s="3"/>
      <c r="ID79" s="3"/>
      <c r="IE79" s="3"/>
      <c r="IF79" s="3"/>
      <c r="IG79" s="3"/>
      <c r="IH79" s="3"/>
      <c r="II79" s="3"/>
      <c r="IJ79" s="3"/>
      <c r="IK79" s="3">
        <v>0</v>
      </c>
      <c r="IL79" s="3"/>
      <c r="IM79" s="3"/>
      <c r="IN79" s="3"/>
      <c r="IO79" s="3"/>
      <c r="IP79" s="3"/>
      <c r="IQ79" s="3"/>
      <c r="IR79" s="3"/>
      <c r="IS79" s="3"/>
      <c r="IT79" s="3"/>
      <c r="IU79" s="3"/>
    </row>
    <row r="80" spans="1:255" ht="409.5" x14ac:dyDescent="0.25">
      <c r="A80" s="4">
        <v>17</v>
      </c>
      <c r="B80" s="4">
        <v>1</v>
      </c>
      <c r="C80" s="4">
        <f>ROW(SmtRes!A108)</f>
        <v>108</v>
      </c>
      <c r="D80" s="4">
        <f>ROW(EtalonRes!A134)</f>
        <v>134</v>
      </c>
      <c r="E80" s="4" t="s">
        <v>140</v>
      </c>
      <c r="F80" s="4" t="s">
        <v>141</v>
      </c>
      <c r="G80" s="4" t="s">
        <v>142</v>
      </c>
      <c r="H80" s="4" t="s">
        <v>117</v>
      </c>
      <c r="I80" s="4">
        <f>ROUND((400+150+450)/100,9)</f>
        <v>10</v>
      </c>
      <c r="J80" s="4">
        <v>0</v>
      </c>
      <c r="K80" s="4">
        <f>ROUND((400+150+450)/100,9)</f>
        <v>10</v>
      </c>
      <c r="L80" s="4"/>
      <c r="M80" s="4"/>
      <c r="N80" s="4"/>
      <c r="O80" s="4">
        <f t="shared" si="169"/>
        <v>98038.71</v>
      </c>
      <c r="P80" s="4">
        <f t="shared" si="170"/>
        <v>0</v>
      </c>
      <c r="Q80" s="4">
        <f t="shared" si="171"/>
        <v>3837.29</v>
      </c>
      <c r="R80" s="4">
        <f t="shared" si="172"/>
        <v>883.57</v>
      </c>
      <c r="S80" s="4">
        <f t="shared" si="173"/>
        <v>94201.42</v>
      </c>
      <c r="T80" s="4">
        <f t="shared" si="174"/>
        <v>0</v>
      </c>
      <c r="U80" s="4">
        <f t="shared" si="175"/>
        <v>135.69119999999998</v>
      </c>
      <c r="V80" s="4">
        <f t="shared" si="176"/>
        <v>0</v>
      </c>
      <c r="W80" s="4">
        <f t="shared" si="177"/>
        <v>0</v>
      </c>
      <c r="X80" s="4">
        <f t="shared" si="178"/>
        <v>92232.44</v>
      </c>
      <c r="Y80" s="4">
        <f t="shared" si="179"/>
        <v>48493.34</v>
      </c>
      <c r="Z80" s="4"/>
      <c r="AA80" s="4">
        <v>55890823</v>
      </c>
      <c r="AB80" s="4">
        <f t="shared" si="180"/>
        <v>184.70160000000001</v>
      </c>
      <c r="AC80" s="4">
        <f t="shared" si="181"/>
        <v>0</v>
      </c>
      <c r="AD80" s="4">
        <f t="shared" si="182"/>
        <v>25.034400000000002</v>
      </c>
      <c r="AE80" s="4">
        <f t="shared" si="183"/>
        <v>1.4976</v>
      </c>
      <c r="AF80" s="4">
        <f t="shared" si="183"/>
        <v>159.66720000000001</v>
      </c>
      <c r="AG80" s="4">
        <f t="shared" si="184"/>
        <v>0</v>
      </c>
      <c r="AH80" s="4">
        <f t="shared" si="185"/>
        <v>12.959999999999999</v>
      </c>
      <c r="AI80" s="4">
        <f t="shared" si="185"/>
        <v>0</v>
      </c>
      <c r="AJ80" s="4">
        <f t="shared" si="186"/>
        <v>0</v>
      </c>
      <c r="AK80" s="4">
        <v>1315.14</v>
      </c>
      <c r="AL80" s="4">
        <v>802.08</v>
      </c>
      <c r="AM80" s="4">
        <v>69.540000000000006</v>
      </c>
      <c r="AN80" s="4">
        <v>4.16</v>
      </c>
      <c r="AO80" s="4">
        <v>443.52</v>
      </c>
      <c r="AP80" s="4">
        <v>0</v>
      </c>
      <c r="AQ80" s="4">
        <v>36</v>
      </c>
      <c r="AR80" s="4">
        <v>0</v>
      </c>
      <c r="AS80" s="4">
        <v>0</v>
      </c>
      <c r="AT80" s="4">
        <v>97</v>
      </c>
      <c r="AU80" s="4">
        <v>51</v>
      </c>
      <c r="AV80" s="4">
        <v>1.0469999999999999</v>
      </c>
      <c r="AW80" s="4">
        <v>1</v>
      </c>
      <c r="AX80" s="4"/>
      <c r="AY80" s="4"/>
      <c r="AZ80" s="4">
        <v>1</v>
      </c>
      <c r="BA80" s="4">
        <v>56.35</v>
      </c>
      <c r="BB80" s="4">
        <v>14.64</v>
      </c>
      <c r="BC80" s="4">
        <v>7.26</v>
      </c>
      <c r="BD80" s="4" t="s">
        <v>3</v>
      </c>
      <c r="BE80" s="4" t="s">
        <v>3</v>
      </c>
      <c r="BF80" s="4" t="s">
        <v>3</v>
      </c>
      <c r="BG80" s="4" t="s">
        <v>3</v>
      </c>
      <c r="BH80" s="4">
        <v>0</v>
      </c>
      <c r="BI80" s="4">
        <v>2</v>
      </c>
      <c r="BJ80" s="4" t="s">
        <v>143</v>
      </c>
      <c r="BK80" s="4"/>
      <c r="BL80" s="4"/>
      <c r="BM80" s="4">
        <v>67</v>
      </c>
      <c r="BN80" s="4">
        <v>0</v>
      </c>
      <c r="BO80" s="4" t="s">
        <v>141</v>
      </c>
      <c r="BP80" s="4">
        <v>1</v>
      </c>
      <c r="BQ80" s="4">
        <v>40</v>
      </c>
      <c r="BR80" s="4">
        <v>0</v>
      </c>
      <c r="BS80" s="4">
        <v>56.35</v>
      </c>
      <c r="BT80" s="4">
        <v>1</v>
      </c>
      <c r="BU80" s="4">
        <v>1</v>
      </c>
      <c r="BV80" s="4">
        <v>1</v>
      </c>
      <c r="BW80" s="4">
        <v>1</v>
      </c>
      <c r="BX80" s="4">
        <v>1</v>
      </c>
      <c r="BY80" s="4" t="s">
        <v>3</v>
      </c>
      <c r="BZ80" s="4">
        <v>97</v>
      </c>
      <c r="CA80" s="4">
        <v>51</v>
      </c>
      <c r="CB80" s="4" t="s">
        <v>3</v>
      </c>
      <c r="CC80" s="4"/>
      <c r="CD80" s="4"/>
      <c r="CE80" s="4">
        <v>1566</v>
      </c>
      <c r="CF80" s="4">
        <v>0</v>
      </c>
      <c r="CG80" s="4">
        <v>0</v>
      </c>
      <c r="CH80" s="4"/>
      <c r="CI80" s="4"/>
      <c r="CJ80" s="4"/>
      <c r="CK80" s="4"/>
      <c r="CL80" s="4"/>
      <c r="CM80" s="4">
        <v>0</v>
      </c>
      <c r="CN80" s="10" t="s">
        <v>2490</v>
      </c>
      <c r="CO80" s="4">
        <v>0</v>
      </c>
      <c r="CP80" s="4">
        <f t="shared" si="187"/>
        <v>98038.709999999992</v>
      </c>
      <c r="CQ80" s="4">
        <f t="shared" si="188"/>
        <v>0</v>
      </c>
      <c r="CR80" s="4">
        <f t="shared" si="189"/>
        <v>383.71</v>
      </c>
      <c r="CS80" s="4">
        <f t="shared" si="190"/>
        <v>88.47</v>
      </c>
      <c r="CT80" s="4">
        <f t="shared" si="191"/>
        <v>9420.0300000000007</v>
      </c>
      <c r="CU80" s="4">
        <f t="shared" si="192"/>
        <v>0</v>
      </c>
      <c r="CV80" s="4">
        <f t="shared" si="193"/>
        <v>13.569119999999998</v>
      </c>
      <c r="CW80" s="4">
        <f t="shared" si="194"/>
        <v>0</v>
      </c>
      <c r="CX80" s="4">
        <f t="shared" si="194"/>
        <v>0</v>
      </c>
      <c r="CY80" s="4">
        <f t="shared" si="195"/>
        <v>91461.19</v>
      </c>
      <c r="CZ80" s="4">
        <f t="shared" si="196"/>
        <v>48087.839999999997</v>
      </c>
      <c r="DA80" s="4"/>
      <c r="DB80" s="4">
        <v>83</v>
      </c>
      <c r="DC80" s="4" t="s">
        <v>3</v>
      </c>
      <c r="DD80" s="4" t="s">
        <v>31</v>
      </c>
      <c r="DE80" s="4" t="s">
        <v>32</v>
      </c>
      <c r="DF80" s="4" t="s">
        <v>32</v>
      </c>
      <c r="DG80" s="4" t="s">
        <v>32</v>
      </c>
      <c r="DH80" s="4" t="s">
        <v>3</v>
      </c>
      <c r="DI80" s="4" t="s">
        <v>32</v>
      </c>
      <c r="DJ80" s="4" t="s">
        <v>32</v>
      </c>
      <c r="DK80" s="4" t="s">
        <v>3</v>
      </c>
      <c r="DL80" s="4" t="s">
        <v>3</v>
      </c>
      <c r="DM80" s="4" t="s">
        <v>3</v>
      </c>
      <c r="DN80" s="4">
        <v>0</v>
      </c>
      <c r="DO80" s="4">
        <v>0</v>
      </c>
      <c r="DP80" s="4">
        <v>1</v>
      </c>
      <c r="DQ80" s="4">
        <v>1</v>
      </c>
      <c r="DR80" s="4"/>
      <c r="DS80" s="4"/>
      <c r="DT80" s="4"/>
      <c r="DU80" s="4">
        <v>1013</v>
      </c>
      <c r="DV80" s="4" t="s">
        <v>117</v>
      </c>
      <c r="DW80" s="4" t="s">
        <v>117</v>
      </c>
      <c r="DX80" s="4">
        <v>1</v>
      </c>
      <c r="DY80" s="4"/>
      <c r="DZ80" s="4" t="s">
        <v>3</v>
      </c>
      <c r="EA80" s="4" t="s">
        <v>3</v>
      </c>
      <c r="EB80" s="4" t="s">
        <v>3</v>
      </c>
      <c r="EC80" s="4" t="s">
        <v>3</v>
      </c>
      <c r="ED80" s="4"/>
      <c r="EE80" s="4">
        <v>57042957</v>
      </c>
      <c r="EF80" s="4">
        <v>40</v>
      </c>
      <c r="EG80" s="4" t="s">
        <v>33</v>
      </c>
      <c r="EH80" s="4">
        <v>0</v>
      </c>
      <c r="EI80" s="4" t="s">
        <v>3</v>
      </c>
      <c r="EJ80" s="4">
        <v>2</v>
      </c>
      <c r="EK80" s="4">
        <v>67</v>
      </c>
      <c r="EL80" s="4" t="s">
        <v>34</v>
      </c>
      <c r="EM80" s="4" t="s">
        <v>35</v>
      </c>
      <c r="EN80" s="4"/>
      <c r="EO80" s="4" t="s">
        <v>36</v>
      </c>
      <c r="EP80" s="4"/>
      <c r="EQ80" s="4">
        <v>0</v>
      </c>
      <c r="ER80" s="4">
        <v>1315.14</v>
      </c>
      <c r="ES80" s="4">
        <v>802.08</v>
      </c>
      <c r="ET80" s="4">
        <v>69.540000000000006</v>
      </c>
      <c r="EU80" s="4">
        <v>4.16</v>
      </c>
      <c r="EV80" s="4">
        <v>443.52</v>
      </c>
      <c r="EW80" s="4">
        <v>36</v>
      </c>
      <c r="EX80" s="4">
        <v>0</v>
      </c>
      <c r="EY80" s="4">
        <v>0</v>
      </c>
      <c r="EZ80" s="4"/>
      <c r="FA80" s="4"/>
      <c r="FB80" s="4"/>
      <c r="FC80" s="4"/>
      <c r="FD80" s="4"/>
      <c r="FE80" s="4"/>
      <c r="FF80" s="4"/>
      <c r="FG80" s="4"/>
      <c r="FH80" s="4"/>
      <c r="FI80" s="4"/>
      <c r="FJ80" s="4"/>
      <c r="FK80" s="4"/>
      <c r="FL80" s="4"/>
      <c r="FM80" s="4"/>
      <c r="FN80" s="4"/>
      <c r="FO80" s="4"/>
      <c r="FP80" s="4"/>
      <c r="FQ80" s="4">
        <v>0</v>
      </c>
      <c r="FR80" s="4">
        <v>0</v>
      </c>
      <c r="FS80" s="4">
        <v>0</v>
      </c>
      <c r="FT80" s="4"/>
      <c r="FU80" s="4"/>
      <c r="FV80" s="4"/>
      <c r="FW80" s="4"/>
      <c r="FX80" s="4">
        <v>97</v>
      </c>
      <c r="FY80" s="4">
        <v>51</v>
      </c>
      <c r="FZ80" s="4"/>
      <c r="GA80" s="4" t="s">
        <v>3</v>
      </c>
      <c r="GB80" s="4"/>
      <c r="GC80" s="4"/>
      <c r="GD80" s="4">
        <v>1</v>
      </c>
      <c r="GE80" s="4"/>
      <c r="GF80" s="4">
        <v>-1106526115</v>
      </c>
      <c r="GG80" s="4">
        <v>2</v>
      </c>
      <c r="GH80" s="4">
        <v>1</v>
      </c>
      <c r="GI80" s="4">
        <v>2</v>
      </c>
      <c r="GJ80" s="4">
        <v>0</v>
      </c>
      <c r="GK80" s="4">
        <v>0</v>
      </c>
      <c r="GL80" s="4">
        <f t="shared" si="197"/>
        <v>0</v>
      </c>
      <c r="GM80" s="4">
        <f t="shared" si="198"/>
        <v>238764.49</v>
      </c>
      <c r="GN80" s="4">
        <f t="shared" si="199"/>
        <v>0</v>
      </c>
      <c r="GO80" s="4">
        <f t="shared" si="200"/>
        <v>238764.49</v>
      </c>
      <c r="GP80" s="4">
        <f t="shared" si="201"/>
        <v>0</v>
      </c>
      <c r="GQ80" s="4"/>
      <c r="GR80" s="4">
        <v>0</v>
      </c>
      <c r="GS80" s="4">
        <v>0</v>
      </c>
      <c r="GT80" s="4">
        <v>0</v>
      </c>
      <c r="GU80" s="4" t="s">
        <v>3</v>
      </c>
      <c r="GV80" s="4">
        <f t="shared" si="202"/>
        <v>0</v>
      </c>
      <c r="GW80" s="4">
        <v>1</v>
      </c>
      <c r="GX80" s="4">
        <f t="shared" si="203"/>
        <v>0</v>
      </c>
      <c r="GY80" s="4"/>
      <c r="GZ80" s="4"/>
      <c r="HA80" s="4">
        <v>0</v>
      </c>
      <c r="HB80" s="4">
        <v>0</v>
      </c>
      <c r="HC80" s="4">
        <f t="shared" si="204"/>
        <v>0</v>
      </c>
      <c r="HD80" s="4"/>
      <c r="HE80" s="4" t="s">
        <v>3</v>
      </c>
      <c r="HF80" s="4" t="s">
        <v>3</v>
      </c>
      <c r="HG80" s="4"/>
      <c r="HH80" s="4"/>
      <c r="HI80" s="4"/>
      <c r="HJ80" s="4"/>
      <c r="HK80" s="4"/>
      <c r="HL80" s="4"/>
      <c r="HM80" s="4" t="s">
        <v>3</v>
      </c>
      <c r="HN80" s="4" t="s">
        <v>3</v>
      </c>
      <c r="HO80" s="4" t="s">
        <v>3</v>
      </c>
      <c r="HP80" s="4" t="s">
        <v>3</v>
      </c>
      <c r="HQ80" s="4" t="s">
        <v>3</v>
      </c>
      <c r="HR80" s="4"/>
      <c r="HS80" s="4">
        <v>0</v>
      </c>
      <c r="HT80" s="4"/>
      <c r="HU80" s="4"/>
      <c r="HV80" s="4"/>
      <c r="HW80" s="4"/>
      <c r="HX80" s="4"/>
      <c r="HY80" s="4"/>
      <c r="HZ80" s="4"/>
      <c r="IA80" s="4"/>
      <c r="IB80" s="4"/>
      <c r="IC80" s="4"/>
      <c r="ID80" s="4"/>
      <c r="IE80" s="4"/>
      <c r="IF80" s="4"/>
      <c r="IG80" s="4"/>
      <c r="IH80" s="4"/>
      <c r="II80" s="4"/>
      <c r="IJ80" s="4"/>
      <c r="IK80" s="4">
        <v>0</v>
      </c>
      <c r="IL80" s="4"/>
      <c r="IM80" s="4"/>
      <c r="IN80" s="4"/>
      <c r="IO80" s="4"/>
      <c r="IP80" s="4"/>
      <c r="IQ80" s="4"/>
      <c r="IR80" s="4"/>
      <c r="IS80" s="4"/>
      <c r="IT80" s="4"/>
      <c r="IU80" s="4"/>
    </row>
    <row r="81" spans="1:255" x14ac:dyDescent="0.25">
      <c r="A81" s="2">
        <v>19</v>
      </c>
      <c r="B81" s="2">
        <v>1</v>
      </c>
      <c r="C81" s="2"/>
      <c r="D81" s="2"/>
      <c r="E81" s="2"/>
      <c r="F81" s="2" t="s">
        <v>3</v>
      </c>
      <c r="G81" s="2" t="s">
        <v>144</v>
      </c>
      <c r="H81" s="2" t="s">
        <v>3</v>
      </c>
      <c r="I81" s="2"/>
      <c r="J81" s="2"/>
      <c r="K81" s="2"/>
      <c r="L81" s="2"/>
      <c r="M81" s="2"/>
      <c r="N81" s="2"/>
      <c r="O81" s="2"/>
      <c r="P81" s="2"/>
      <c r="Q81" s="2"/>
      <c r="R81" s="2"/>
      <c r="S81" s="2"/>
      <c r="T81" s="2"/>
      <c r="U81" s="2"/>
      <c r="V81" s="2"/>
      <c r="W81" s="2"/>
      <c r="X81" s="2"/>
      <c r="Y81" s="2"/>
      <c r="Z81" s="2"/>
      <c r="AA81" s="2">
        <v>1</v>
      </c>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v>0</v>
      </c>
      <c r="IL81" s="2"/>
      <c r="IM81" s="2"/>
      <c r="IN81" s="2"/>
      <c r="IO81" s="2"/>
      <c r="IP81" s="2"/>
      <c r="IQ81" s="2"/>
      <c r="IR81" s="2"/>
      <c r="IS81" s="2"/>
      <c r="IT81" s="2"/>
      <c r="IU81" s="2"/>
    </row>
    <row r="82" spans="1:255" ht="409.5" x14ac:dyDescent="0.25">
      <c r="A82" s="3">
        <v>17</v>
      </c>
      <c r="B82" s="3">
        <v>1</v>
      </c>
      <c r="C82" s="3">
        <f>ROW(SmtRes!A121)</f>
        <v>121</v>
      </c>
      <c r="D82" s="3">
        <f>ROW(EtalonRes!A150)</f>
        <v>150</v>
      </c>
      <c r="E82" s="3" t="s">
        <v>145</v>
      </c>
      <c r="F82" s="3" t="s">
        <v>146</v>
      </c>
      <c r="G82" s="3" t="s">
        <v>147</v>
      </c>
      <c r="H82" s="3" t="s">
        <v>29</v>
      </c>
      <c r="I82" s="3">
        <v>1</v>
      </c>
      <c r="J82" s="3">
        <v>0</v>
      </c>
      <c r="K82" s="3">
        <v>1</v>
      </c>
      <c r="L82" s="3"/>
      <c r="M82" s="3"/>
      <c r="N82" s="3"/>
      <c r="O82" s="3">
        <f t="shared" ref="O82:O91" si="205">ROUND(CP82,2)</f>
        <v>68.28</v>
      </c>
      <c r="P82" s="3">
        <f t="shared" ref="P82:P91" si="206">ROUND((ROUND((AC82*AW82*I82),2)*BC82),2)</f>
        <v>0</v>
      </c>
      <c r="Q82" s="3">
        <f t="shared" ref="Q82:Q89" si="207">(ROUND((ROUND(((((ET82*1.2)*0.3))*AV82*I82),2)*BB82),2)+ROUND((ROUND(((AE82-(((EU82*1.2)*0.3)))*AV82*I82),2)*BS82),2))</f>
        <v>17.309999999999999</v>
      </c>
      <c r="R82" s="3">
        <f t="shared" ref="R82:R89" si="208">(ROUND((ROUND(((((EU82*1.2)*0.3))*AV82*I82),2)*BS82),2)+ROUND((ROUND(((AE82-(((EU82*1.2)*0.3)))*AV82*I82),2)*BS82),2))</f>
        <v>1.9</v>
      </c>
      <c r="S82" s="3">
        <f t="shared" ref="S82:S91" si="209">ROUND((ROUND((AF82*AV82*I82),2)*BA82),2)</f>
        <v>50.97</v>
      </c>
      <c r="T82" s="3">
        <f t="shared" ref="T82:T91" si="210">ROUND(CU82*I82,2)</f>
        <v>0</v>
      </c>
      <c r="U82" s="3">
        <f t="shared" ref="U82:U91" si="211">CV82*I82</f>
        <v>3.5053559999999995</v>
      </c>
      <c r="V82" s="3">
        <f t="shared" ref="V82:V91" si="212">CW82*I82</f>
        <v>0</v>
      </c>
      <c r="W82" s="3">
        <f t="shared" ref="W82:W91" si="213">ROUND(CX82*I82,2)</f>
        <v>0</v>
      </c>
      <c r="X82" s="3">
        <f t="shared" ref="X82:X89" si="214">(ROUND((((S82+ROUND((ROUND(((((EU82*1.2)*0.3))*AV82*I82),2)*BS82),2))*AT82)/100),2)+ROUND(((ROUND((ROUND(((AE82-(((EU82*1.2)*0.3)))*AV82*I82),2)*BS82),2)*AT82)/100),2))</f>
        <v>47.58</v>
      </c>
      <c r="Y82" s="3">
        <f t="shared" ref="Y82:Y89" si="215">(ROUND((((S82+ROUND((ROUND(((((EU82*1.2)*0.3))*AV82*I82),2)*BS82),2))*AU82)/100),2)+ROUND(((ROUND((ROUND(((AE82-(((EU82*1.2)*0.3)))*AV82*I82),2)*BS82),2)*AU82)/100),2))</f>
        <v>24.32</v>
      </c>
      <c r="Z82" s="3"/>
      <c r="AA82" s="3">
        <v>54971259</v>
      </c>
      <c r="AB82" s="3">
        <f t="shared" ref="AB82:AB91" si="216">ROUND((AC82+AD82+AF82),6)</f>
        <v>65.213999999999999</v>
      </c>
      <c r="AC82" s="3">
        <f t="shared" ref="AC82:AC89" si="217">ROUND((((ES82*1)*0)),6)</f>
        <v>0</v>
      </c>
      <c r="AD82" s="3">
        <f t="shared" ref="AD82:AD89" si="218">ROUND((((((ET82*1.2)*0.3))-(((EU82*1.2)*0.3)))+AE82),6)</f>
        <v>16.534800000000001</v>
      </c>
      <c r="AE82" s="3">
        <f t="shared" ref="AE82:AF89" si="219">ROUND((((EU82*1.2)*0.3)),6)</f>
        <v>1.8180000000000001</v>
      </c>
      <c r="AF82" s="3">
        <f t="shared" si="219"/>
        <v>48.679200000000002</v>
      </c>
      <c r="AG82" s="3">
        <f t="shared" ref="AG82:AG91" si="220">ROUND((AP82),6)</f>
        <v>0</v>
      </c>
      <c r="AH82" s="3">
        <f t="shared" ref="AH82:AI89" si="221">(((EW82*1.2)*0.3))</f>
        <v>3.3479999999999999</v>
      </c>
      <c r="AI82" s="3">
        <f t="shared" si="221"/>
        <v>0</v>
      </c>
      <c r="AJ82" s="3">
        <f t="shared" ref="AJ82:AJ91" si="222">(AS82)</f>
        <v>0</v>
      </c>
      <c r="AK82" s="3">
        <v>236.95</v>
      </c>
      <c r="AL82" s="3">
        <v>55.8</v>
      </c>
      <c r="AM82" s="3">
        <v>45.93</v>
      </c>
      <c r="AN82" s="3">
        <v>5.05</v>
      </c>
      <c r="AO82" s="3">
        <v>135.22</v>
      </c>
      <c r="AP82" s="3">
        <v>0</v>
      </c>
      <c r="AQ82" s="3">
        <v>9.3000000000000007</v>
      </c>
      <c r="AR82" s="3">
        <v>0</v>
      </c>
      <c r="AS82" s="3">
        <v>0</v>
      </c>
      <c r="AT82" s="3">
        <v>90</v>
      </c>
      <c r="AU82" s="3">
        <v>46</v>
      </c>
      <c r="AV82" s="3">
        <v>1.0469999999999999</v>
      </c>
      <c r="AW82" s="3">
        <v>1</v>
      </c>
      <c r="AX82" s="3"/>
      <c r="AY82" s="3"/>
      <c r="AZ82" s="3">
        <v>1</v>
      </c>
      <c r="BA82" s="3">
        <v>1</v>
      </c>
      <c r="BB82" s="3">
        <v>1</v>
      </c>
      <c r="BC82" s="3">
        <v>1</v>
      </c>
      <c r="BD82" s="3" t="s">
        <v>3</v>
      </c>
      <c r="BE82" s="3" t="s">
        <v>3</v>
      </c>
      <c r="BF82" s="3" t="s">
        <v>3</v>
      </c>
      <c r="BG82" s="3" t="s">
        <v>3</v>
      </c>
      <c r="BH82" s="3">
        <v>0</v>
      </c>
      <c r="BI82" s="3">
        <v>2</v>
      </c>
      <c r="BJ82" s="3" t="s">
        <v>148</v>
      </c>
      <c r="BK82" s="3"/>
      <c r="BL82" s="3"/>
      <c r="BM82" s="3">
        <v>68</v>
      </c>
      <c r="BN82" s="3">
        <v>0</v>
      </c>
      <c r="BO82" s="3" t="s">
        <v>146</v>
      </c>
      <c r="BP82" s="3">
        <v>1</v>
      </c>
      <c r="BQ82" s="3">
        <v>40</v>
      </c>
      <c r="BR82" s="3">
        <v>0</v>
      </c>
      <c r="BS82" s="3">
        <v>1</v>
      </c>
      <c r="BT82" s="3">
        <v>1</v>
      </c>
      <c r="BU82" s="3">
        <v>1</v>
      </c>
      <c r="BV82" s="3">
        <v>1</v>
      </c>
      <c r="BW82" s="3">
        <v>1</v>
      </c>
      <c r="BX82" s="3">
        <v>1</v>
      </c>
      <c r="BY82" s="3" t="s">
        <v>3</v>
      </c>
      <c r="BZ82" s="3">
        <v>90</v>
      </c>
      <c r="CA82" s="3">
        <v>46</v>
      </c>
      <c r="CB82" s="3" t="s">
        <v>3</v>
      </c>
      <c r="CC82" s="3"/>
      <c r="CD82" s="3"/>
      <c r="CE82" s="3">
        <v>1566</v>
      </c>
      <c r="CF82" s="3">
        <v>0</v>
      </c>
      <c r="CG82" s="3">
        <v>0</v>
      </c>
      <c r="CH82" s="3"/>
      <c r="CI82" s="3"/>
      <c r="CJ82" s="3"/>
      <c r="CK82" s="3"/>
      <c r="CL82" s="3"/>
      <c r="CM82" s="3">
        <v>0</v>
      </c>
      <c r="CN82" s="9" t="s">
        <v>2490</v>
      </c>
      <c r="CO82" s="3">
        <v>0</v>
      </c>
      <c r="CP82" s="3">
        <f t="shared" ref="CP82:CP91" si="223">(P82+Q82+S82)</f>
        <v>68.28</v>
      </c>
      <c r="CQ82" s="3">
        <f t="shared" ref="CQ82:CQ91" si="224">ROUND((ROUND((AC82*AW82*1),2)*BC82),2)</f>
        <v>0</v>
      </c>
      <c r="CR82" s="3">
        <f t="shared" ref="CR82:CR89" si="225">(ROUND((ROUND(((((ET82*1.2)*0.3))*AV82*1),2)*BB82),2)+ROUND((ROUND(((AE82-(((EU82*1.2)*0.3)))*AV82*1),2)*BS82),2))</f>
        <v>17.309999999999999</v>
      </c>
      <c r="CS82" s="3">
        <f t="shared" ref="CS82:CS89" si="226">(ROUND((ROUND(((((EU82*1.2)*0.3))*AV82*1),2)*BS82),2)+ROUND((ROUND(((AE82-(((EU82*1.2)*0.3)))*AV82*1),2)*BS82),2))</f>
        <v>1.9</v>
      </c>
      <c r="CT82" s="3">
        <f t="shared" ref="CT82:CT91" si="227">ROUND((ROUND((AF82*AV82*1),2)*BA82),2)</f>
        <v>50.97</v>
      </c>
      <c r="CU82" s="3">
        <f t="shared" ref="CU82:CU91" si="228">AG82</f>
        <v>0</v>
      </c>
      <c r="CV82" s="3">
        <f t="shared" ref="CV82:CV91" si="229">(AH82*AV82)</f>
        <v>3.5053559999999995</v>
      </c>
      <c r="CW82" s="3">
        <f t="shared" ref="CW82:CW91" si="230">AI82</f>
        <v>0</v>
      </c>
      <c r="CX82" s="3">
        <f t="shared" ref="CX82:CX91" si="231">AJ82</f>
        <v>0</v>
      </c>
      <c r="CY82" s="3">
        <f t="shared" ref="CY82:CY89" si="232">(ROUND((((S82+ROUND((ROUND(((((EU82*1.2)*0.3))*AV82*1),2)*BS82),2))*AT82)/100),2)+ROUND(((ROUND((ROUND(((AE82-(((EU82*1.2)*0.3)))*AV82*1),2)*BS82),2)*AT82)/100),2))</f>
        <v>47.58</v>
      </c>
      <c r="CZ82" s="3">
        <f t="shared" ref="CZ82:CZ89" si="233">(ROUND((((S82+ROUND((ROUND(((((EU82*1.2)*0.3))*AV82*1),2)*BS82),2))*AU82)/100),2)+ROUND(((ROUND((ROUND(((AE82-(((EU82*1.2)*0.3)))*AV82*1),2)*BS82),2)*AU82)/100),2))</f>
        <v>24.32</v>
      </c>
      <c r="DA82" s="3"/>
      <c r="DB82" s="3">
        <v>85</v>
      </c>
      <c r="DC82" s="3" t="s">
        <v>3</v>
      </c>
      <c r="DD82" s="3" t="s">
        <v>31</v>
      </c>
      <c r="DE82" s="3" t="s">
        <v>32</v>
      </c>
      <c r="DF82" s="3" t="s">
        <v>32</v>
      </c>
      <c r="DG82" s="3" t="s">
        <v>32</v>
      </c>
      <c r="DH82" s="3" t="s">
        <v>3</v>
      </c>
      <c r="DI82" s="3" t="s">
        <v>32</v>
      </c>
      <c r="DJ82" s="3" t="s">
        <v>32</v>
      </c>
      <c r="DK82" s="3" t="s">
        <v>3</v>
      </c>
      <c r="DL82" s="3" t="s">
        <v>3</v>
      </c>
      <c r="DM82" s="3" t="s">
        <v>3</v>
      </c>
      <c r="DN82" s="3">
        <v>0</v>
      </c>
      <c r="DO82" s="3">
        <v>0</v>
      </c>
      <c r="DP82" s="3">
        <v>1</v>
      </c>
      <c r="DQ82" s="3">
        <v>1</v>
      </c>
      <c r="DR82" s="3"/>
      <c r="DS82" s="3"/>
      <c r="DT82" s="3"/>
      <c r="DU82" s="3">
        <v>1013</v>
      </c>
      <c r="DV82" s="3" t="s">
        <v>29</v>
      </c>
      <c r="DW82" s="3" t="s">
        <v>29</v>
      </c>
      <c r="DX82" s="3">
        <v>1</v>
      </c>
      <c r="DY82" s="3"/>
      <c r="DZ82" s="3" t="s">
        <v>3</v>
      </c>
      <c r="EA82" s="3" t="s">
        <v>3</v>
      </c>
      <c r="EB82" s="3" t="s">
        <v>3</v>
      </c>
      <c r="EC82" s="3" t="s">
        <v>3</v>
      </c>
      <c r="ED82" s="3"/>
      <c r="EE82" s="3">
        <v>57042958</v>
      </c>
      <c r="EF82" s="3">
        <v>40</v>
      </c>
      <c r="EG82" s="3" t="s">
        <v>33</v>
      </c>
      <c r="EH82" s="3">
        <v>0</v>
      </c>
      <c r="EI82" s="3" t="s">
        <v>3</v>
      </c>
      <c r="EJ82" s="3">
        <v>2</v>
      </c>
      <c r="EK82" s="3">
        <v>68</v>
      </c>
      <c r="EL82" s="3" t="s">
        <v>149</v>
      </c>
      <c r="EM82" s="3" t="s">
        <v>150</v>
      </c>
      <c r="EN82" s="3"/>
      <c r="EO82" s="3" t="s">
        <v>36</v>
      </c>
      <c r="EP82" s="3"/>
      <c r="EQ82" s="3">
        <v>0</v>
      </c>
      <c r="ER82" s="3">
        <v>236.95</v>
      </c>
      <c r="ES82" s="3">
        <v>55.8</v>
      </c>
      <c r="ET82" s="3">
        <v>45.93</v>
      </c>
      <c r="EU82" s="3">
        <v>5.05</v>
      </c>
      <c r="EV82" s="3">
        <v>135.22</v>
      </c>
      <c r="EW82" s="3">
        <v>9.3000000000000007</v>
      </c>
      <c r="EX82" s="3">
        <v>0</v>
      </c>
      <c r="EY82" s="3">
        <v>0</v>
      </c>
      <c r="EZ82" s="3"/>
      <c r="FA82" s="3"/>
      <c r="FB82" s="3"/>
      <c r="FC82" s="3"/>
      <c r="FD82" s="3"/>
      <c r="FE82" s="3"/>
      <c r="FF82" s="3"/>
      <c r="FG82" s="3"/>
      <c r="FH82" s="3"/>
      <c r="FI82" s="3"/>
      <c r="FJ82" s="3"/>
      <c r="FK82" s="3"/>
      <c r="FL82" s="3"/>
      <c r="FM82" s="3"/>
      <c r="FN82" s="3"/>
      <c r="FO82" s="3"/>
      <c r="FP82" s="3"/>
      <c r="FQ82" s="3">
        <v>0</v>
      </c>
      <c r="FR82" s="3">
        <v>0</v>
      </c>
      <c r="FS82" s="3">
        <v>0</v>
      </c>
      <c r="FT82" s="3"/>
      <c r="FU82" s="3"/>
      <c r="FV82" s="3"/>
      <c r="FW82" s="3"/>
      <c r="FX82" s="3">
        <v>90</v>
      </c>
      <c r="FY82" s="3">
        <v>46</v>
      </c>
      <c r="FZ82" s="3"/>
      <c r="GA82" s="3" t="s">
        <v>3</v>
      </c>
      <c r="GB82" s="3"/>
      <c r="GC82" s="3"/>
      <c r="GD82" s="3">
        <v>1</v>
      </c>
      <c r="GE82" s="3"/>
      <c r="GF82" s="3">
        <v>-1347530765</v>
      </c>
      <c r="GG82" s="3">
        <v>2</v>
      </c>
      <c r="GH82" s="3">
        <v>1</v>
      </c>
      <c r="GI82" s="3">
        <v>2</v>
      </c>
      <c r="GJ82" s="3">
        <v>0</v>
      </c>
      <c r="GK82" s="3">
        <v>0</v>
      </c>
      <c r="GL82" s="3">
        <f t="shared" ref="GL82:GL91" si="234">ROUND(IF(AND(BH82=3,BI82=3,FS82&lt;&gt;0),P82,0),2)</f>
        <v>0</v>
      </c>
      <c r="GM82" s="3">
        <f t="shared" ref="GM82:GM91" si="235">ROUND(O82+X82+Y82,2)+GX82</f>
        <v>140.18</v>
      </c>
      <c r="GN82" s="3">
        <f t="shared" ref="GN82:GN91" si="236">IF(OR(BI82=0,BI82=1),GM82-GX82,0)</f>
        <v>0</v>
      </c>
      <c r="GO82" s="3">
        <f t="shared" ref="GO82:GO91" si="237">IF(BI82=2,GM82-GX82,0)</f>
        <v>140.18</v>
      </c>
      <c r="GP82" s="3">
        <f t="shared" ref="GP82:GP91" si="238">IF(BI82=4,GM82-GX82,0)</f>
        <v>0</v>
      </c>
      <c r="GQ82" s="3"/>
      <c r="GR82" s="3">
        <v>0</v>
      </c>
      <c r="GS82" s="3">
        <v>3</v>
      </c>
      <c r="GT82" s="3">
        <v>0</v>
      </c>
      <c r="GU82" s="3" t="s">
        <v>3</v>
      </c>
      <c r="GV82" s="3">
        <f t="shared" ref="GV82:GV91" si="239">ROUND((GT82),6)</f>
        <v>0</v>
      </c>
      <c r="GW82" s="3">
        <v>1</v>
      </c>
      <c r="GX82" s="3">
        <f t="shared" ref="GX82:GX91" si="240">ROUND(HC82*I82,2)</f>
        <v>0</v>
      </c>
      <c r="GY82" s="3"/>
      <c r="GZ82" s="3"/>
      <c r="HA82" s="3">
        <v>0</v>
      </c>
      <c r="HB82" s="3">
        <v>0</v>
      </c>
      <c r="HC82" s="3">
        <f t="shared" ref="HC82:HC91" si="241">GV82*GW82</f>
        <v>0</v>
      </c>
      <c r="HD82" s="3"/>
      <c r="HE82" s="3" t="s">
        <v>3</v>
      </c>
      <c r="HF82" s="3" t="s">
        <v>3</v>
      </c>
      <c r="HG82" s="3"/>
      <c r="HH82" s="3"/>
      <c r="HI82" s="3"/>
      <c r="HJ82" s="3"/>
      <c r="HK82" s="3"/>
      <c r="HL82" s="3"/>
      <c r="HM82" s="3" t="s">
        <v>3</v>
      </c>
      <c r="HN82" s="3" t="s">
        <v>3</v>
      </c>
      <c r="HO82" s="3" t="s">
        <v>3</v>
      </c>
      <c r="HP82" s="3" t="s">
        <v>3</v>
      </c>
      <c r="HQ82" s="3" t="s">
        <v>3</v>
      </c>
      <c r="HR82" s="3"/>
      <c r="HS82" s="3">
        <v>0</v>
      </c>
      <c r="HT82" s="3"/>
      <c r="HU82" s="3"/>
      <c r="HV82" s="3"/>
      <c r="HW82" s="3"/>
      <c r="HX82" s="3"/>
      <c r="HY82" s="3"/>
      <c r="HZ82" s="3"/>
      <c r="IA82" s="3"/>
      <c r="IB82" s="3"/>
      <c r="IC82" s="3"/>
      <c r="ID82" s="3"/>
      <c r="IE82" s="3"/>
      <c r="IF82" s="3"/>
      <c r="IG82" s="3"/>
      <c r="IH82" s="3"/>
      <c r="II82" s="3"/>
      <c r="IJ82" s="3"/>
      <c r="IK82" s="3">
        <v>0</v>
      </c>
      <c r="IL82" s="3"/>
      <c r="IM82" s="3"/>
      <c r="IN82" s="3"/>
      <c r="IO82" s="3"/>
      <c r="IP82" s="3"/>
      <c r="IQ82" s="3"/>
      <c r="IR82" s="3"/>
      <c r="IS82" s="3"/>
      <c r="IT82" s="3"/>
      <c r="IU82" s="3"/>
    </row>
    <row r="83" spans="1:255" ht="409.5" x14ac:dyDescent="0.25">
      <c r="A83" s="4">
        <v>17</v>
      </c>
      <c r="B83" s="4">
        <v>1</v>
      </c>
      <c r="C83" s="4">
        <f>ROW(SmtRes!A134)</f>
        <v>134</v>
      </c>
      <c r="D83" s="4">
        <f>ROW(EtalonRes!A166)</f>
        <v>166</v>
      </c>
      <c r="E83" s="4" t="s">
        <v>145</v>
      </c>
      <c r="F83" s="4" t="s">
        <v>146</v>
      </c>
      <c r="G83" s="4" t="s">
        <v>147</v>
      </c>
      <c r="H83" s="4" t="s">
        <v>29</v>
      </c>
      <c r="I83" s="4">
        <v>1</v>
      </c>
      <c r="J83" s="4">
        <v>0</v>
      </c>
      <c r="K83" s="4">
        <v>1</v>
      </c>
      <c r="L83" s="4"/>
      <c r="M83" s="4"/>
      <c r="N83" s="4"/>
      <c r="O83" s="4">
        <f t="shared" si="205"/>
        <v>3151.89</v>
      </c>
      <c r="P83" s="4">
        <f t="shared" si="206"/>
        <v>0</v>
      </c>
      <c r="Q83" s="4">
        <f t="shared" si="207"/>
        <v>279.73</v>
      </c>
      <c r="R83" s="4">
        <f t="shared" si="208"/>
        <v>107.07</v>
      </c>
      <c r="S83" s="4">
        <f t="shared" si="209"/>
        <v>2872.16</v>
      </c>
      <c r="T83" s="4">
        <f t="shared" si="210"/>
        <v>0</v>
      </c>
      <c r="U83" s="4">
        <f t="shared" si="211"/>
        <v>3.5053559999999995</v>
      </c>
      <c r="V83" s="4">
        <f t="shared" si="212"/>
        <v>0</v>
      </c>
      <c r="W83" s="4">
        <f t="shared" si="213"/>
        <v>0</v>
      </c>
      <c r="X83" s="4">
        <f t="shared" si="214"/>
        <v>2681.31</v>
      </c>
      <c r="Y83" s="4">
        <f t="shared" si="215"/>
        <v>1370.45</v>
      </c>
      <c r="Z83" s="4"/>
      <c r="AA83" s="4">
        <v>55890823</v>
      </c>
      <c r="AB83" s="4">
        <f t="shared" si="216"/>
        <v>65.213999999999999</v>
      </c>
      <c r="AC83" s="4">
        <f t="shared" si="217"/>
        <v>0</v>
      </c>
      <c r="AD83" s="4">
        <f t="shared" si="218"/>
        <v>16.534800000000001</v>
      </c>
      <c r="AE83" s="4">
        <f t="shared" si="219"/>
        <v>1.8180000000000001</v>
      </c>
      <c r="AF83" s="4">
        <f t="shared" si="219"/>
        <v>48.679200000000002</v>
      </c>
      <c r="AG83" s="4">
        <f t="shared" si="220"/>
        <v>0</v>
      </c>
      <c r="AH83" s="4">
        <f t="shared" si="221"/>
        <v>3.3479999999999999</v>
      </c>
      <c r="AI83" s="4">
        <f t="shared" si="221"/>
        <v>0</v>
      </c>
      <c r="AJ83" s="4">
        <f t="shared" si="222"/>
        <v>0</v>
      </c>
      <c r="AK83" s="4">
        <v>236.95</v>
      </c>
      <c r="AL83" s="4">
        <v>55.8</v>
      </c>
      <c r="AM83" s="4">
        <v>45.93</v>
      </c>
      <c r="AN83" s="4">
        <v>5.05</v>
      </c>
      <c r="AO83" s="4">
        <v>135.22</v>
      </c>
      <c r="AP83" s="4">
        <v>0</v>
      </c>
      <c r="AQ83" s="4">
        <v>9.3000000000000007</v>
      </c>
      <c r="AR83" s="4">
        <v>0</v>
      </c>
      <c r="AS83" s="4">
        <v>0</v>
      </c>
      <c r="AT83" s="4">
        <v>90</v>
      </c>
      <c r="AU83" s="4">
        <v>46</v>
      </c>
      <c r="AV83" s="4">
        <v>1.0469999999999999</v>
      </c>
      <c r="AW83" s="4">
        <v>1</v>
      </c>
      <c r="AX83" s="4"/>
      <c r="AY83" s="4"/>
      <c r="AZ83" s="4">
        <v>1</v>
      </c>
      <c r="BA83" s="4">
        <v>56.35</v>
      </c>
      <c r="BB83" s="4">
        <v>16.16</v>
      </c>
      <c r="BC83" s="4">
        <v>10.51</v>
      </c>
      <c r="BD83" s="4" t="s">
        <v>3</v>
      </c>
      <c r="BE83" s="4" t="s">
        <v>3</v>
      </c>
      <c r="BF83" s="4" t="s">
        <v>3</v>
      </c>
      <c r="BG83" s="4" t="s">
        <v>3</v>
      </c>
      <c r="BH83" s="4">
        <v>0</v>
      </c>
      <c r="BI83" s="4">
        <v>2</v>
      </c>
      <c r="BJ83" s="4" t="s">
        <v>148</v>
      </c>
      <c r="BK83" s="4"/>
      <c r="BL83" s="4"/>
      <c r="BM83" s="4">
        <v>68</v>
      </c>
      <c r="BN83" s="4">
        <v>0</v>
      </c>
      <c r="BO83" s="4" t="s">
        <v>146</v>
      </c>
      <c r="BP83" s="4">
        <v>1</v>
      </c>
      <c r="BQ83" s="4">
        <v>40</v>
      </c>
      <c r="BR83" s="4">
        <v>0</v>
      </c>
      <c r="BS83" s="4">
        <v>56.35</v>
      </c>
      <c r="BT83" s="4">
        <v>1</v>
      </c>
      <c r="BU83" s="4">
        <v>1</v>
      </c>
      <c r="BV83" s="4">
        <v>1</v>
      </c>
      <c r="BW83" s="4">
        <v>1</v>
      </c>
      <c r="BX83" s="4">
        <v>1</v>
      </c>
      <c r="BY83" s="4" t="s">
        <v>3</v>
      </c>
      <c r="BZ83" s="4">
        <v>90</v>
      </c>
      <c r="CA83" s="4">
        <v>46</v>
      </c>
      <c r="CB83" s="4" t="s">
        <v>3</v>
      </c>
      <c r="CC83" s="4"/>
      <c r="CD83" s="4"/>
      <c r="CE83" s="4">
        <v>1566</v>
      </c>
      <c r="CF83" s="4">
        <v>0</v>
      </c>
      <c r="CG83" s="4">
        <v>0</v>
      </c>
      <c r="CH83" s="4"/>
      <c r="CI83" s="4"/>
      <c r="CJ83" s="4"/>
      <c r="CK83" s="4"/>
      <c r="CL83" s="4"/>
      <c r="CM83" s="4">
        <v>0</v>
      </c>
      <c r="CN83" s="10" t="s">
        <v>2490</v>
      </c>
      <c r="CO83" s="4">
        <v>0</v>
      </c>
      <c r="CP83" s="4">
        <f t="shared" si="223"/>
        <v>3151.89</v>
      </c>
      <c r="CQ83" s="4">
        <f t="shared" si="224"/>
        <v>0</v>
      </c>
      <c r="CR83" s="4">
        <f t="shared" si="225"/>
        <v>279.73</v>
      </c>
      <c r="CS83" s="4">
        <f t="shared" si="226"/>
        <v>107.07</v>
      </c>
      <c r="CT83" s="4">
        <f t="shared" si="227"/>
        <v>2872.16</v>
      </c>
      <c r="CU83" s="4">
        <f t="shared" si="228"/>
        <v>0</v>
      </c>
      <c r="CV83" s="4">
        <f t="shared" si="229"/>
        <v>3.5053559999999995</v>
      </c>
      <c r="CW83" s="4">
        <f t="shared" si="230"/>
        <v>0</v>
      </c>
      <c r="CX83" s="4">
        <f t="shared" si="231"/>
        <v>0</v>
      </c>
      <c r="CY83" s="4">
        <f t="shared" si="232"/>
        <v>2681.31</v>
      </c>
      <c r="CZ83" s="4">
        <f t="shared" si="233"/>
        <v>1370.45</v>
      </c>
      <c r="DA83" s="4"/>
      <c r="DB83" s="4">
        <v>87</v>
      </c>
      <c r="DC83" s="4" t="s">
        <v>3</v>
      </c>
      <c r="DD83" s="4" t="s">
        <v>31</v>
      </c>
      <c r="DE83" s="4" t="s">
        <v>32</v>
      </c>
      <c r="DF83" s="4" t="s">
        <v>32</v>
      </c>
      <c r="DG83" s="4" t="s">
        <v>32</v>
      </c>
      <c r="DH83" s="4" t="s">
        <v>3</v>
      </c>
      <c r="DI83" s="4" t="s">
        <v>32</v>
      </c>
      <c r="DJ83" s="4" t="s">
        <v>32</v>
      </c>
      <c r="DK83" s="4" t="s">
        <v>3</v>
      </c>
      <c r="DL83" s="4" t="s">
        <v>3</v>
      </c>
      <c r="DM83" s="4" t="s">
        <v>3</v>
      </c>
      <c r="DN83" s="4">
        <v>0</v>
      </c>
      <c r="DO83" s="4">
        <v>0</v>
      </c>
      <c r="DP83" s="4">
        <v>1</v>
      </c>
      <c r="DQ83" s="4">
        <v>1</v>
      </c>
      <c r="DR83" s="4"/>
      <c r="DS83" s="4"/>
      <c r="DT83" s="4"/>
      <c r="DU83" s="4">
        <v>1013</v>
      </c>
      <c r="DV83" s="4" t="s">
        <v>29</v>
      </c>
      <c r="DW83" s="4" t="s">
        <v>29</v>
      </c>
      <c r="DX83" s="4">
        <v>1</v>
      </c>
      <c r="DY83" s="4"/>
      <c r="DZ83" s="4" t="s">
        <v>3</v>
      </c>
      <c r="EA83" s="4" t="s">
        <v>3</v>
      </c>
      <c r="EB83" s="4" t="s">
        <v>3</v>
      </c>
      <c r="EC83" s="4" t="s">
        <v>3</v>
      </c>
      <c r="ED83" s="4"/>
      <c r="EE83" s="4">
        <v>57042958</v>
      </c>
      <c r="EF83" s="4">
        <v>40</v>
      </c>
      <c r="EG83" s="4" t="s">
        <v>33</v>
      </c>
      <c r="EH83" s="4">
        <v>0</v>
      </c>
      <c r="EI83" s="4" t="s">
        <v>3</v>
      </c>
      <c r="EJ83" s="4">
        <v>2</v>
      </c>
      <c r="EK83" s="4">
        <v>68</v>
      </c>
      <c r="EL83" s="4" t="s">
        <v>149</v>
      </c>
      <c r="EM83" s="4" t="s">
        <v>150</v>
      </c>
      <c r="EN83" s="4"/>
      <c r="EO83" s="4" t="s">
        <v>36</v>
      </c>
      <c r="EP83" s="4"/>
      <c r="EQ83" s="4">
        <v>0</v>
      </c>
      <c r="ER83" s="4">
        <v>236.95</v>
      </c>
      <c r="ES83" s="4">
        <v>55.8</v>
      </c>
      <c r="ET83" s="4">
        <v>45.93</v>
      </c>
      <c r="EU83" s="4">
        <v>5.05</v>
      </c>
      <c r="EV83" s="4">
        <v>135.22</v>
      </c>
      <c r="EW83" s="4">
        <v>9.3000000000000007</v>
      </c>
      <c r="EX83" s="4">
        <v>0</v>
      </c>
      <c r="EY83" s="4">
        <v>0</v>
      </c>
      <c r="EZ83" s="4"/>
      <c r="FA83" s="4"/>
      <c r="FB83" s="4"/>
      <c r="FC83" s="4"/>
      <c r="FD83" s="4"/>
      <c r="FE83" s="4"/>
      <c r="FF83" s="4"/>
      <c r="FG83" s="4"/>
      <c r="FH83" s="4"/>
      <c r="FI83" s="4"/>
      <c r="FJ83" s="4"/>
      <c r="FK83" s="4"/>
      <c r="FL83" s="4"/>
      <c r="FM83" s="4"/>
      <c r="FN83" s="4"/>
      <c r="FO83" s="4"/>
      <c r="FP83" s="4"/>
      <c r="FQ83" s="4">
        <v>0</v>
      </c>
      <c r="FR83" s="4">
        <v>0</v>
      </c>
      <c r="FS83" s="4">
        <v>0</v>
      </c>
      <c r="FT83" s="4"/>
      <c r="FU83" s="4"/>
      <c r="FV83" s="4"/>
      <c r="FW83" s="4"/>
      <c r="FX83" s="4">
        <v>90</v>
      </c>
      <c r="FY83" s="4">
        <v>46</v>
      </c>
      <c r="FZ83" s="4"/>
      <c r="GA83" s="4" t="s">
        <v>3</v>
      </c>
      <c r="GB83" s="4"/>
      <c r="GC83" s="4"/>
      <c r="GD83" s="4">
        <v>1</v>
      </c>
      <c r="GE83" s="4"/>
      <c r="GF83" s="4">
        <v>-1347530765</v>
      </c>
      <c r="GG83" s="4">
        <v>2</v>
      </c>
      <c r="GH83" s="4">
        <v>1</v>
      </c>
      <c r="GI83" s="4">
        <v>2</v>
      </c>
      <c r="GJ83" s="4">
        <v>0</v>
      </c>
      <c r="GK83" s="4">
        <v>0</v>
      </c>
      <c r="GL83" s="4">
        <f t="shared" si="234"/>
        <v>0</v>
      </c>
      <c r="GM83" s="4">
        <f t="shared" si="235"/>
        <v>7203.65</v>
      </c>
      <c r="GN83" s="4">
        <f t="shared" si="236"/>
        <v>0</v>
      </c>
      <c r="GO83" s="4">
        <f t="shared" si="237"/>
        <v>7203.65</v>
      </c>
      <c r="GP83" s="4">
        <f t="shared" si="238"/>
        <v>0</v>
      </c>
      <c r="GQ83" s="4"/>
      <c r="GR83" s="4">
        <v>0</v>
      </c>
      <c r="GS83" s="4">
        <v>0</v>
      </c>
      <c r="GT83" s="4">
        <v>0</v>
      </c>
      <c r="GU83" s="4" t="s">
        <v>3</v>
      </c>
      <c r="GV83" s="4">
        <f t="shared" si="239"/>
        <v>0</v>
      </c>
      <c r="GW83" s="4">
        <v>1</v>
      </c>
      <c r="GX83" s="4">
        <f t="shared" si="240"/>
        <v>0</v>
      </c>
      <c r="GY83" s="4"/>
      <c r="GZ83" s="4"/>
      <c r="HA83" s="4">
        <v>0</v>
      </c>
      <c r="HB83" s="4">
        <v>0</v>
      </c>
      <c r="HC83" s="4">
        <f t="shared" si="241"/>
        <v>0</v>
      </c>
      <c r="HD83" s="4"/>
      <c r="HE83" s="4" t="s">
        <v>3</v>
      </c>
      <c r="HF83" s="4" t="s">
        <v>3</v>
      </c>
      <c r="HG83" s="4"/>
      <c r="HH83" s="4"/>
      <c r="HI83" s="4"/>
      <c r="HJ83" s="4"/>
      <c r="HK83" s="4"/>
      <c r="HL83" s="4"/>
      <c r="HM83" s="4" t="s">
        <v>3</v>
      </c>
      <c r="HN83" s="4" t="s">
        <v>3</v>
      </c>
      <c r="HO83" s="4" t="s">
        <v>3</v>
      </c>
      <c r="HP83" s="4" t="s">
        <v>3</v>
      </c>
      <c r="HQ83" s="4" t="s">
        <v>3</v>
      </c>
      <c r="HR83" s="4"/>
      <c r="HS83" s="4">
        <v>0</v>
      </c>
      <c r="HT83" s="4"/>
      <c r="HU83" s="4"/>
      <c r="HV83" s="4"/>
      <c r="HW83" s="4"/>
      <c r="HX83" s="4"/>
      <c r="HY83" s="4"/>
      <c r="HZ83" s="4"/>
      <c r="IA83" s="4"/>
      <c r="IB83" s="4"/>
      <c r="IC83" s="4"/>
      <c r="ID83" s="4"/>
      <c r="IE83" s="4"/>
      <c r="IF83" s="4"/>
      <c r="IG83" s="4"/>
      <c r="IH83" s="4"/>
      <c r="II83" s="4"/>
      <c r="IJ83" s="4"/>
      <c r="IK83" s="4">
        <v>0</v>
      </c>
      <c r="IL83" s="4"/>
      <c r="IM83" s="4"/>
      <c r="IN83" s="4"/>
      <c r="IO83" s="4"/>
      <c r="IP83" s="4"/>
      <c r="IQ83" s="4"/>
      <c r="IR83" s="4"/>
      <c r="IS83" s="4"/>
      <c r="IT83" s="4"/>
      <c r="IU83" s="4"/>
    </row>
    <row r="84" spans="1:255" ht="409.5" x14ac:dyDescent="0.25">
      <c r="A84" s="3">
        <v>17</v>
      </c>
      <c r="B84" s="3">
        <v>1</v>
      </c>
      <c r="C84" s="3">
        <f>ROW(SmtRes!A141)</f>
        <v>141</v>
      </c>
      <c r="D84" s="3">
        <f>ROW(EtalonRes!A177)</f>
        <v>177</v>
      </c>
      <c r="E84" s="3" t="s">
        <v>151</v>
      </c>
      <c r="F84" s="3" t="s">
        <v>152</v>
      </c>
      <c r="G84" s="3" t="s">
        <v>153</v>
      </c>
      <c r="H84" s="3" t="s">
        <v>154</v>
      </c>
      <c r="I84" s="3">
        <v>17</v>
      </c>
      <c r="J84" s="3">
        <v>0</v>
      </c>
      <c r="K84" s="3">
        <v>17</v>
      </c>
      <c r="L84" s="3"/>
      <c r="M84" s="3"/>
      <c r="N84" s="3"/>
      <c r="O84" s="3">
        <f t="shared" si="205"/>
        <v>673.57</v>
      </c>
      <c r="P84" s="3">
        <f t="shared" si="206"/>
        <v>0</v>
      </c>
      <c r="Q84" s="3">
        <f t="shared" si="207"/>
        <v>90.54</v>
      </c>
      <c r="R84" s="3">
        <f t="shared" si="208"/>
        <v>13.78</v>
      </c>
      <c r="S84" s="3">
        <f t="shared" si="209"/>
        <v>583.03</v>
      </c>
      <c r="T84" s="3">
        <f t="shared" si="210"/>
        <v>0</v>
      </c>
      <c r="U84" s="3">
        <f t="shared" si="211"/>
        <v>46.19908439999999</v>
      </c>
      <c r="V84" s="3">
        <f t="shared" si="212"/>
        <v>0</v>
      </c>
      <c r="W84" s="3">
        <f t="shared" si="213"/>
        <v>0</v>
      </c>
      <c r="X84" s="3">
        <f t="shared" si="214"/>
        <v>578.91</v>
      </c>
      <c r="Y84" s="3">
        <f t="shared" si="215"/>
        <v>304.37</v>
      </c>
      <c r="Z84" s="3"/>
      <c r="AA84" s="3">
        <v>54971259</v>
      </c>
      <c r="AB84" s="3">
        <f t="shared" si="216"/>
        <v>37.843200000000003</v>
      </c>
      <c r="AC84" s="3">
        <f t="shared" si="217"/>
        <v>0</v>
      </c>
      <c r="AD84" s="3">
        <f t="shared" si="218"/>
        <v>5.0868000000000002</v>
      </c>
      <c r="AE84" s="3">
        <f t="shared" si="219"/>
        <v>0.77400000000000002</v>
      </c>
      <c r="AF84" s="3">
        <f t="shared" si="219"/>
        <v>32.756399999999999</v>
      </c>
      <c r="AG84" s="3">
        <f t="shared" si="220"/>
        <v>0</v>
      </c>
      <c r="AH84" s="3">
        <f t="shared" si="221"/>
        <v>2.5955999999999997</v>
      </c>
      <c r="AI84" s="3">
        <f t="shared" si="221"/>
        <v>0</v>
      </c>
      <c r="AJ84" s="3">
        <f t="shared" si="222"/>
        <v>0</v>
      </c>
      <c r="AK84" s="3">
        <v>128.11000000000001</v>
      </c>
      <c r="AL84" s="3">
        <v>22.99</v>
      </c>
      <c r="AM84" s="3">
        <v>14.13</v>
      </c>
      <c r="AN84" s="3">
        <v>2.15</v>
      </c>
      <c r="AO84" s="3">
        <v>90.99</v>
      </c>
      <c r="AP84" s="3">
        <v>0</v>
      </c>
      <c r="AQ84" s="3">
        <v>7.21</v>
      </c>
      <c r="AR84" s="3">
        <v>0</v>
      </c>
      <c r="AS84" s="3">
        <v>0</v>
      </c>
      <c r="AT84" s="3">
        <v>97</v>
      </c>
      <c r="AU84" s="3">
        <v>51</v>
      </c>
      <c r="AV84" s="3">
        <v>1.0469999999999999</v>
      </c>
      <c r="AW84" s="3">
        <v>1</v>
      </c>
      <c r="AX84" s="3"/>
      <c r="AY84" s="3"/>
      <c r="AZ84" s="3">
        <v>1</v>
      </c>
      <c r="BA84" s="3">
        <v>1</v>
      </c>
      <c r="BB84" s="3">
        <v>1</v>
      </c>
      <c r="BC84" s="3">
        <v>1</v>
      </c>
      <c r="BD84" s="3" t="s">
        <v>3</v>
      </c>
      <c r="BE84" s="3" t="s">
        <v>3</v>
      </c>
      <c r="BF84" s="3" t="s">
        <v>3</v>
      </c>
      <c r="BG84" s="3" t="s">
        <v>3</v>
      </c>
      <c r="BH84" s="3">
        <v>0</v>
      </c>
      <c r="BI84" s="3">
        <v>2</v>
      </c>
      <c r="BJ84" s="3" t="s">
        <v>155</v>
      </c>
      <c r="BK84" s="3"/>
      <c r="BL84" s="3"/>
      <c r="BM84" s="3">
        <v>67</v>
      </c>
      <c r="BN84" s="3">
        <v>0</v>
      </c>
      <c r="BO84" s="3" t="s">
        <v>152</v>
      </c>
      <c r="BP84" s="3">
        <v>1</v>
      </c>
      <c r="BQ84" s="3">
        <v>40</v>
      </c>
      <c r="BR84" s="3">
        <v>0</v>
      </c>
      <c r="BS84" s="3">
        <v>1</v>
      </c>
      <c r="BT84" s="3">
        <v>1</v>
      </c>
      <c r="BU84" s="3">
        <v>1</v>
      </c>
      <c r="BV84" s="3">
        <v>1</v>
      </c>
      <c r="BW84" s="3">
        <v>1</v>
      </c>
      <c r="BX84" s="3">
        <v>1</v>
      </c>
      <c r="BY84" s="3" t="s">
        <v>3</v>
      </c>
      <c r="BZ84" s="3">
        <v>97</v>
      </c>
      <c r="CA84" s="3">
        <v>51</v>
      </c>
      <c r="CB84" s="3" t="s">
        <v>3</v>
      </c>
      <c r="CC84" s="3"/>
      <c r="CD84" s="3"/>
      <c r="CE84" s="3">
        <v>1566</v>
      </c>
      <c r="CF84" s="3">
        <v>0</v>
      </c>
      <c r="CG84" s="3">
        <v>0</v>
      </c>
      <c r="CH84" s="3"/>
      <c r="CI84" s="3"/>
      <c r="CJ84" s="3"/>
      <c r="CK84" s="3"/>
      <c r="CL84" s="3"/>
      <c r="CM84" s="3">
        <v>0</v>
      </c>
      <c r="CN84" s="9" t="s">
        <v>2490</v>
      </c>
      <c r="CO84" s="3">
        <v>0</v>
      </c>
      <c r="CP84" s="3">
        <f t="shared" si="223"/>
        <v>673.56999999999994</v>
      </c>
      <c r="CQ84" s="3">
        <f t="shared" si="224"/>
        <v>0</v>
      </c>
      <c r="CR84" s="3">
        <f t="shared" si="225"/>
        <v>5.33</v>
      </c>
      <c r="CS84" s="3">
        <f t="shared" si="226"/>
        <v>0.81</v>
      </c>
      <c r="CT84" s="3">
        <f t="shared" si="227"/>
        <v>34.299999999999997</v>
      </c>
      <c r="CU84" s="3">
        <f t="shared" si="228"/>
        <v>0</v>
      </c>
      <c r="CV84" s="3">
        <f t="shared" si="229"/>
        <v>2.7175931999999996</v>
      </c>
      <c r="CW84" s="3">
        <f t="shared" si="230"/>
        <v>0</v>
      </c>
      <c r="CX84" s="3">
        <f t="shared" si="231"/>
        <v>0</v>
      </c>
      <c r="CY84" s="3">
        <f t="shared" si="232"/>
        <v>566.32000000000005</v>
      </c>
      <c r="CZ84" s="3">
        <f t="shared" si="233"/>
        <v>297.76</v>
      </c>
      <c r="DA84" s="3"/>
      <c r="DB84" s="3">
        <v>89</v>
      </c>
      <c r="DC84" s="3" t="s">
        <v>3</v>
      </c>
      <c r="DD84" s="3" t="s">
        <v>31</v>
      </c>
      <c r="DE84" s="3" t="s">
        <v>32</v>
      </c>
      <c r="DF84" s="3" t="s">
        <v>32</v>
      </c>
      <c r="DG84" s="3" t="s">
        <v>32</v>
      </c>
      <c r="DH84" s="3" t="s">
        <v>3</v>
      </c>
      <c r="DI84" s="3" t="s">
        <v>32</v>
      </c>
      <c r="DJ84" s="3" t="s">
        <v>32</v>
      </c>
      <c r="DK84" s="3" t="s">
        <v>3</v>
      </c>
      <c r="DL84" s="3" t="s">
        <v>3</v>
      </c>
      <c r="DM84" s="3" t="s">
        <v>3</v>
      </c>
      <c r="DN84" s="3">
        <v>0</v>
      </c>
      <c r="DO84" s="3">
        <v>0</v>
      </c>
      <c r="DP84" s="3">
        <v>1</v>
      </c>
      <c r="DQ84" s="3">
        <v>1</v>
      </c>
      <c r="DR84" s="3"/>
      <c r="DS84" s="3"/>
      <c r="DT84" s="3"/>
      <c r="DU84" s="3">
        <v>1013</v>
      </c>
      <c r="DV84" s="3" t="s">
        <v>154</v>
      </c>
      <c r="DW84" s="3" t="s">
        <v>154</v>
      </c>
      <c r="DX84" s="3">
        <v>1</v>
      </c>
      <c r="DY84" s="3"/>
      <c r="DZ84" s="3" t="s">
        <v>3</v>
      </c>
      <c r="EA84" s="3" t="s">
        <v>3</v>
      </c>
      <c r="EB84" s="3" t="s">
        <v>3</v>
      </c>
      <c r="EC84" s="3" t="s">
        <v>3</v>
      </c>
      <c r="ED84" s="3"/>
      <c r="EE84" s="3">
        <v>57042957</v>
      </c>
      <c r="EF84" s="3">
        <v>40</v>
      </c>
      <c r="EG84" s="3" t="s">
        <v>33</v>
      </c>
      <c r="EH84" s="3">
        <v>0</v>
      </c>
      <c r="EI84" s="3" t="s">
        <v>3</v>
      </c>
      <c r="EJ84" s="3">
        <v>2</v>
      </c>
      <c r="EK84" s="3">
        <v>67</v>
      </c>
      <c r="EL84" s="3" t="s">
        <v>34</v>
      </c>
      <c r="EM84" s="3" t="s">
        <v>35</v>
      </c>
      <c r="EN84" s="3"/>
      <c r="EO84" s="3" t="s">
        <v>36</v>
      </c>
      <c r="EP84" s="3"/>
      <c r="EQ84" s="3">
        <v>0</v>
      </c>
      <c r="ER84" s="3">
        <v>128.11000000000001</v>
      </c>
      <c r="ES84" s="3">
        <v>22.99</v>
      </c>
      <c r="ET84" s="3">
        <v>14.13</v>
      </c>
      <c r="EU84" s="3">
        <v>2.15</v>
      </c>
      <c r="EV84" s="3">
        <v>90.99</v>
      </c>
      <c r="EW84" s="3">
        <v>7.21</v>
      </c>
      <c r="EX84" s="3">
        <v>0</v>
      </c>
      <c r="EY84" s="3">
        <v>0</v>
      </c>
      <c r="EZ84" s="3"/>
      <c r="FA84" s="3"/>
      <c r="FB84" s="3"/>
      <c r="FC84" s="3"/>
      <c r="FD84" s="3"/>
      <c r="FE84" s="3"/>
      <c r="FF84" s="3"/>
      <c r="FG84" s="3"/>
      <c r="FH84" s="3"/>
      <c r="FI84" s="3"/>
      <c r="FJ84" s="3"/>
      <c r="FK84" s="3"/>
      <c r="FL84" s="3"/>
      <c r="FM84" s="3"/>
      <c r="FN84" s="3"/>
      <c r="FO84" s="3"/>
      <c r="FP84" s="3"/>
      <c r="FQ84" s="3">
        <v>0</v>
      </c>
      <c r="FR84" s="3">
        <v>0</v>
      </c>
      <c r="FS84" s="3">
        <v>0</v>
      </c>
      <c r="FT84" s="3"/>
      <c r="FU84" s="3"/>
      <c r="FV84" s="3"/>
      <c r="FW84" s="3"/>
      <c r="FX84" s="3">
        <v>97</v>
      </c>
      <c r="FY84" s="3">
        <v>51</v>
      </c>
      <c r="FZ84" s="3"/>
      <c r="GA84" s="3" t="s">
        <v>3</v>
      </c>
      <c r="GB84" s="3"/>
      <c r="GC84" s="3"/>
      <c r="GD84" s="3">
        <v>1</v>
      </c>
      <c r="GE84" s="3"/>
      <c r="GF84" s="3">
        <v>1899768978</v>
      </c>
      <c r="GG84" s="3">
        <v>2</v>
      </c>
      <c r="GH84" s="3">
        <v>1</v>
      </c>
      <c r="GI84" s="3">
        <v>2</v>
      </c>
      <c r="GJ84" s="3">
        <v>0</v>
      </c>
      <c r="GK84" s="3">
        <v>0</v>
      </c>
      <c r="GL84" s="3">
        <f t="shared" si="234"/>
        <v>0</v>
      </c>
      <c r="GM84" s="3">
        <f t="shared" si="235"/>
        <v>1556.85</v>
      </c>
      <c r="GN84" s="3">
        <f t="shared" si="236"/>
        <v>0</v>
      </c>
      <c r="GO84" s="3">
        <f t="shared" si="237"/>
        <v>1556.85</v>
      </c>
      <c r="GP84" s="3">
        <f t="shared" si="238"/>
        <v>0</v>
      </c>
      <c r="GQ84" s="3"/>
      <c r="GR84" s="3">
        <v>0</v>
      </c>
      <c r="GS84" s="3">
        <v>3</v>
      </c>
      <c r="GT84" s="3">
        <v>0</v>
      </c>
      <c r="GU84" s="3" t="s">
        <v>3</v>
      </c>
      <c r="GV84" s="3">
        <f t="shared" si="239"/>
        <v>0</v>
      </c>
      <c r="GW84" s="3">
        <v>1</v>
      </c>
      <c r="GX84" s="3">
        <f t="shared" si="240"/>
        <v>0</v>
      </c>
      <c r="GY84" s="3"/>
      <c r="GZ84" s="3"/>
      <c r="HA84" s="3">
        <v>0</v>
      </c>
      <c r="HB84" s="3">
        <v>0</v>
      </c>
      <c r="HC84" s="3">
        <f t="shared" si="241"/>
        <v>0</v>
      </c>
      <c r="HD84" s="3"/>
      <c r="HE84" s="3" t="s">
        <v>3</v>
      </c>
      <c r="HF84" s="3" t="s">
        <v>3</v>
      </c>
      <c r="HG84" s="3"/>
      <c r="HH84" s="3"/>
      <c r="HI84" s="3"/>
      <c r="HJ84" s="3"/>
      <c r="HK84" s="3"/>
      <c r="HL84" s="3"/>
      <c r="HM84" s="3" t="s">
        <v>3</v>
      </c>
      <c r="HN84" s="3" t="s">
        <v>3</v>
      </c>
      <c r="HO84" s="3" t="s">
        <v>3</v>
      </c>
      <c r="HP84" s="3" t="s">
        <v>3</v>
      </c>
      <c r="HQ84" s="3" t="s">
        <v>3</v>
      </c>
      <c r="HR84" s="3"/>
      <c r="HS84" s="3">
        <v>0</v>
      </c>
      <c r="HT84" s="3"/>
      <c r="HU84" s="3"/>
      <c r="HV84" s="3"/>
      <c r="HW84" s="3"/>
      <c r="HX84" s="3"/>
      <c r="HY84" s="3"/>
      <c r="HZ84" s="3"/>
      <c r="IA84" s="3"/>
      <c r="IB84" s="3"/>
      <c r="IC84" s="3"/>
      <c r="ID84" s="3"/>
      <c r="IE84" s="3"/>
      <c r="IF84" s="3"/>
      <c r="IG84" s="3"/>
      <c r="IH84" s="3"/>
      <c r="II84" s="3"/>
      <c r="IJ84" s="3"/>
      <c r="IK84" s="3">
        <v>0</v>
      </c>
      <c r="IL84" s="3"/>
      <c r="IM84" s="3"/>
      <c r="IN84" s="3"/>
      <c r="IO84" s="3"/>
      <c r="IP84" s="3"/>
      <c r="IQ84" s="3"/>
      <c r="IR84" s="3"/>
      <c r="IS84" s="3"/>
      <c r="IT84" s="3"/>
      <c r="IU84" s="3"/>
    </row>
    <row r="85" spans="1:255" ht="409.5" x14ac:dyDescent="0.25">
      <c r="A85" s="4">
        <v>17</v>
      </c>
      <c r="B85" s="4">
        <v>1</v>
      </c>
      <c r="C85" s="4">
        <f>ROW(SmtRes!A148)</f>
        <v>148</v>
      </c>
      <c r="D85" s="4">
        <f>ROW(EtalonRes!A188)</f>
        <v>188</v>
      </c>
      <c r="E85" s="4" t="s">
        <v>151</v>
      </c>
      <c r="F85" s="4" t="s">
        <v>152</v>
      </c>
      <c r="G85" s="4" t="s">
        <v>153</v>
      </c>
      <c r="H85" s="4" t="s">
        <v>154</v>
      </c>
      <c r="I85" s="4">
        <v>17</v>
      </c>
      <c r="J85" s="4">
        <v>0</v>
      </c>
      <c r="K85" s="4">
        <v>17</v>
      </c>
      <c r="L85" s="4"/>
      <c r="M85" s="4"/>
      <c r="N85" s="4"/>
      <c r="O85" s="4">
        <f t="shared" si="205"/>
        <v>34399.26</v>
      </c>
      <c r="P85" s="4">
        <f t="shared" si="206"/>
        <v>0</v>
      </c>
      <c r="Q85" s="4">
        <f t="shared" si="207"/>
        <v>1545.52</v>
      </c>
      <c r="R85" s="4">
        <f t="shared" si="208"/>
        <v>776.5</v>
      </c>
      <c r="S85" s="4">
        <f t="shared" si="209"/>
        <v>32853.74</v>
      </c>
      <c r="T85" s="4">
        <f t="shared" si="210"/>
        <v>0</v>
      </c>
      <c r="U85" s="4">
        <f t="shared" si="211"/>
        <v>46.19908439999999</v>
      </c>
      <c r="V85" s="4">
        <f t="shared" si="212"/>
        <v>0</v>
      </c>
      <c r="W85" s="4">
        <f t="shared" si="213"/>
        <v>0</v>
      </c>
      <c r="X85" s="4">
        <f t="shared" si="214"/>
        <v>32621.33</v>
      </c>
      <c r="Y85" s="4">
        <f t="shared" si="215"/>
        <v>17151.419999999998</v>
      </c>
      <c r="Z85" s="4"/>
      <c r="AA85" s="4">
        <v>55890823</v>
      </c>
      <c r="AB85" s="4">
        <f t="shared" si="216"/>
        <v>37.843200000000003</v>
      </c>
      <c r="AC85" s="4">
        <f t="shared" si="217"/>
        <v>0</v>
      </c>
      <c r="AD85" s="4">
        <f t="shared" si="218"/>
        <v>5.0868000000000002</v>
      </c>
      <c r="AE85" s="4">
        <f t="shared" si="219"/>
        <v>0.77400000000000002</v>
      </c>
      <c r="AF85" s="4">
        <f t="shared" si="219"/>
        <v>32.756399999999999</v>
      </c>
      <c r="AG85" s="4">
        <f t="shared" si="220"/>
        <v>0</v>
      </c>
      <c r="AH85" s="4">
        <f t="shared" si="221"/>
        <v>2.5955999999999997</v>
      </c>
      <c r="AI85" s="4">
        <f t="shared" si="221"/>
        <v>0</v>
      </c>
      <c r="AJ85" s="4">
        <f t="shared" si="222"/>
        <v>0</v>
      </c>
      <c r="AK85" s="4">
        <v>128.11000000000001</v>
      </c>
      <c r="AL85" s="4">
        <v>22.99</v>
      </c>
      <c r="AM85" s="4">
        <v>14.13</v>
      </c>
      <c r="AN85" s="4">
        <v>2.15</v>
      </c>
      <c r="AO85" s="4">
        <v>90.99</v>
      </c>
      <c r="AP85" s="4">
        <v>0</v>
      </c>
      <c r="AQ85" s="4">
        <v>7.21</v>
      </c>
      <c r="AR85" s="4">
        <v>0</v>
      </c>
      <c r="AS85" s="4">
        <v>0</v>
      </c>
      <c r="AT85" s="4">
        <v>97</v>
      </c>
      <c r="AU85" s="4">
        <v>51</v>
      </c>
      <c r="AV85" s="4">
        <v>1.0469999999999999</v>
      </c>
      <c r="AW85" s="4">
        <v>1</v>
      </c>
      <c r="AX85" s="4"/>
      <c r="AY85" s="4"/>
      <c r="AZ85" s="4">
        <v>1</v>
      </c>
      <c r="BA85" s="4">
        <v>56.35</v>
      </c>
      <c r="BB85" s="4">
        <v>17.07</v>
      </c>
      <c r="BC85" s="4">
        <v>7.97</v>
      </c>
      <c r="BD85" s="4" t="s">
        <v>3</v>
      </c>
      <c r="BE85" s="4" t="s">
        <v>3</v>
      </c>
      <c r="BF85" s="4" t="s">
        <v>3</v>
      </c>
      <c r="BG85" s="4" t="s">
        <v>3</v>
      </c>
      <c r="BH85" s="4">
        <v>0</v>
      </c>
      <c r="BI85" s="4">
        <v>2</v>
      </c>
      <c r="BJ85" s="4" t="s">
        <v>155</v>
      </c>
      <c r="BK85" s="4"/>
      <c r="BL85" s="4"/>
      <c r="BM85" s="4">
        <v>67</v>
      </c>
      <c r="BN85" s="4">
        <v>0</v>
      </c>
      <c r="BO85" s="4" t="s">
        <v>152</v>
      </c>
      <c r="BP85" s="4">
        <v>1</v>
      </c>
      <c r="BQ85" s="4">
        <v>40</v>
      </c>
      <c r="BR85" s="4">
        <v>0</v>
      </c>
      <c r="BS85" s="4">
        <v>56.35</v>
      </c>
      <c r="BT85" s="4">
        <v>1</v>
      </c>
      <c r="BU85" s="4">
        <v>1</v>
      </c>
      <c r="BV85" s="4">
        <v>1</v>
      </c>
      <c r="BW85" s="4">
        <v>1</v>
      </c>
      <c r="BX85" s="4">
        <v>1</v>
      </c>
      <c r="BY85" s="4" t="s">
        <v>3</v>
      </c>
      <c r="BZ85" s="4">
        <v>97</v>
      </c>
      <c r="CA85" s="4">
        <v>51</v>
      </c>
      <c r="CB85" s="4" t="s">
        <v>3</v>
      </c>
      <c r="CC85" s="4"/>
      <c r="CD85" s="4"/>
      <c r="CE85" s="4">
        <v>1566</v>
      </c>
      <c r="CF85" s="4">
        <v>0</v>
      </c>
      <c r="CG85" s="4">
        <v>0</v>
      </c>
      <c r="CH85" s="4"/>
      <c r="CI85" s="4"/>
      <c r="CJ85" s="4"/>
      <c r="CK85" s="4"/>
      <c r="CL85" s="4"/>
      <c r="CM85" s="4">
        <v>0</v>
      </c>
      <c r="CN85" s="10" t="s">
        <v>2490</v>
      </c>
      <c r="CO85" s="4">
        <v>0</v>
      </c>
      <c r="CP85" s="4">
        <f t="shared" si="223"/>
        <v>34399.259999999995</v>
      </c>
      <c r="CQ85" s="4">
        <f t="shared" si="224"/>
        <v>0</v>
      </c>
      <c r="CR85" s="4">
        <f t="shared" si="225"/>
        <v>90.98</v>
      </c>
      <c r="CS85" s="4">
        <f t="shared" si="226"/>
        <v>45.64</v>
      </c>
      <c r="CT85" s="4">
        <f t="shared" si="227"/>
        <v>1932.81</v>
      </c>
      <c r="CU85" s="4">
        <f t="shared" si="228"/>
        <v>0</v>
      </c>
      <c r="CV85" s="4">
        <f t="shared" si="229"/>
        <v>2.7175931999999996</v>
      </c>
      <c r="CW85" s="4">
        <f t="shared" si="230"/>
        <v>0</v>
      </c>
      <c r="CX85" s="4">
        <f t="shared" si="231"/>
        <v>0</v>
      </c>
      <c r="CY85" s="4">
        <f t="shared" si="232"/>
        <v>31912.400000000001</v>
      </c>
      <c r="CZ85" s="4">
        <f t="shared" si="233"/>
        <v>16778.68</v>
      </c>
      <c r="DA85" s="4"/>
      <c r="DB85" s="4">
        <v>91</v>
      </c>
      <c r="DC85" s="4" t="s">
        <v>3</v>
      </c>
      <c r="DD85" s="4" t="s">
        <v>31</v>
      </c>
      <c r="DE85" s="4" t="s">
        <v>32</v>
      </c>
      <c r="DF85" s="4" t="s">
        <v>32</v>
      </c>
      <c r="DG85" s="4" t="s">
        <v>32</v>
      </c>
      <c r="DH85" s="4" t="s">
        <v>3</v>
      </c>
      <c r="DI85" s="4" t="s">
        <v>32</v>
      </c>
      <c r="DJ85" s="4" t="s">
        <v>32</v>
      </c>
      <c r="DK85" s="4" t="s">
        <v>3</v>
      </c>
      <c r="DL85" s="4" t="s">
        <v>3</v>
      </c>
      <c r="DM85" s="4" t="s">
        <v>3</v>
      </c>
      <c r="DN85" s="4">
        <v>0</v>
      </c>
      <c r="DO85" s="4">
        <v>0</v>
      </c>
      <c r="DP85" s="4">
        <v>1</v>
      </c>
      <c r="DQ85" s="4">
        <v>1</v>
      </c>
      <c r="DR85" s="4"/>
      <c r="DS85" s="4"/>
      <c r="DT85" s="4"/>
      <c r="DU85" s="4">
        <v>1013</v>
      </c>
      <c r="DV85" s="4" t="s">
        <v>154</v>
      </c>
      <c r="DW85" s="4" t="s">
        <v>154</v>
      </c>
      <c r="DX85" s="4">
        <v>1</v>
      </c>
      <c r="DY85" s="4"/>
      <c r="DZ85" s="4" t="s">
        <v>3</v>
      </c>
      <c r="EA85" s="4" t="s">
        <v>3</v>
      </c>
      <c r="EB85" s="4" t="s">
        <v>3</v>
      </c>
      <c r="EC85" s="4" t="s">
        <v>3</v>
      </c>
      <c r="ED85" s="4"/>
      <c r="EE85" s="4">
        <v>57042957</v>
      </c>
      <c r="EF85" s="4">
        <v>40</v>
      </c>
      <c r="EG85" s="4" t="s">
        <v>33</v>
      </c>
      <c r="EH85" s="4">
        <v>0</v>
      </c>
      <c r="EI85" s="4" t="s">
        <v>3</v>
      </c>
      <c r="EJ85" s="4">
        <v>2</v>
      </c>
      <c r="EK85" s="4">
        <v>67</v>
      </c>
      <c r="EL85" s="4" t="s">
        <v>34</v>
      </c>
      <c r="EM85" s="4" t="s">
        <v>35</v>
      </c>
      <c r="EN85" s="4"/>
      <c r="EO85" s="4" t="s">
        <v>36</v>
      </c>
      <c r="EP85" s="4"/>
      <c r="EQ85" s="4">
        <v>0</v>
      </c>
      <c r="ER85" s="4">
        <v>128.11000000000001</v>
      </c>
      <c r="ES85" s="4">
        <v>22.99</v>
      </c>
      <c r="ET85" s="4">
        <v>14.13</v>
      </c>
      <c r="EU85" s="4">
        <v>2.15</v>
      </c>
      <c r="EV85" s="4">
        <v>90.99</v>
      </c>
      <c r="EW85" s="4">
        <v>7.21</v>
      </c>
      <c r="EX85" s="4">
        <v>0</v>
      </c>
      <c r="EY85" s="4">
        <v>0</v>
      </c>
      <c r="EZ85" s="4"/>
      <c r="FA85" s="4"/>
      <c r="FB85" s="4"/>
      <c r="FC85" s="4"/>
      <c r="FD85" s="4"/>
      <c r="FE85" s="4"/>
      <c r="FF85" s="4"/>
      <c r="FG85" s="4"/>
      <c r="FH85" s="4"/>
      <c r="FI85" s="4"/>
      <c r="FJ85" s="4"/>
      <c r="FK85" s="4"/>
      <c r="FL85" s="4"/>
      <c r="FM85" s="4"/>
      <c r="FN85" s="4"/>
      <c r="FO85" s="4"/>
      <c r="FP85" s="4"/>
      <c r="FQ85" s="4">
        <v>0</v>
      </c>
      <c r="FR85" s="4">
        <v>0</v>
      </c>
      <c r="FS85" s="4">
        <v>0</v>
      </c>
      <c r="FT85" s="4"/>
      <c r="FU85" s="4"/>
      <c r="FV85" s="4"/>
      <c r="FW85" s="4"/>
      <c r="FX85" s="4">
        <v>97</v>
      </c>
      <c r="FY85" s="4">
        <v>51</v>
      </c>
      <c r="FZ85" s="4"/>
      <c r="GA85" s="4" t="s">
        <v>3</v>
      </c>
      <c r="GB85" s="4"/>
      <c r="GC85" s="4"/>
      <c r="GD85" s="4">
        <v>1</v>
      </c>
      <c r="GE85" s="4"/>
      <c r="GF85" s="4">
        <v>1899768978</v>
      </c>
      <c r="GG85" s="4">
        <v>2</v>
      </c>
      <c r="GH85" s="4">
        <v>1</v>
      </c>
      <c r="GI85" s="4">
        <v>2</v>
      </c>
      <c r="GJ85" s="4">
        <v>0</v>
      </c>
      <c r="GK85" s="4">
        <v>0</v>
      </c>
      <c r="GL85" s="4">
        <f t="shared" si="234"/>
        <v>0</v>
      </c>
      <c r="GM85" s="4">
        <f t="shared" si="235"/>
        <v>84172.01</v>
      </c>
      <c r="GN85" s="4">
        <f t="shared" si="236"/>
        <v>0</v>
      </c>
      <c r="GO85" s="4">
        <f t="shared" si="237"/>
        <v>84172.01</v>
      </c>
      <c r="GP85" s="4">
        <f t="shared" si="238"/>
        <v>0</v>
      </c>
      <c r="GQ85" s="4"/>
      <c r="GR85" s="4">
        <v>0</v>
      </c>
      <c r="GS85" s="4">
        <v>0</v>
      </c>
      <c r="GT85" s="4">
        <v>0</v>
      </c>
      <c r="GU85" s="4" t="s">
        <v>3</v>
      </c>
      <c r="GV85" s="4">
        <f t="shared" si="239"/>
        <v>0</v>
      </c>
      <c r="GW85" s="4">
        <v>1</v>
      </c>
      <c r="GX85" s="4">
        <f t="shared" si="240"/>
        <v>0</v>
      </c>
      <c r="GY85" s="4"/>
      <c r="GZ85" s="4"/>
      <c r="HA85" s="4">
        <v>0</v>
      </c>
      <c r="HB85" s="4">
        <v>0</v>
      </c>
      <c r="HC85" s="4">
        <f t="shared" si="241"/>
        <v>0</v>
      </c>
      <c r="HD85" s="4"/>
      <c r="HE85" s="4" t="s">
        <v>3</v>
      </c>
      <c r="HF85" s="4" t="s">
        <v>3</v>
      </c>
      <c r="HG85" s="4"/>
      <c r="HH85" s="4"/>
      <c r="HI85" s="4"/>
      <c r="HJ85" s="4"/>
      <c r="HK85" s="4"/>
      <c r="HL85" s="4"/>
      <c r="HM85" s="4" t="s">
        <v>3</v>
      </c>
      <c r="HN85" s="4" t="s">
        <v>3</v>
      </c>
      <c r="HO85" s="4" t="s">
        <v>3</v>
      </c>
      <c r="HP85" s="4" t="s">
        <v>3</v>
      </c>
      <c r="HQ85" s="4" t="s">
        <v>3</v>
      </c>
      <c r="HR85" s="4"/>
      <c r="HS85" s="4">
        <v>0</v>
      </c>
      <c r="HT85" s="4"/>
      <c r="HU85" s="4"/>
      <c r="HV85" s="4"/>
      <c r="HW85" s="4"/>
      <c r="HX85" s="4"/>
      <c r="HY85" s="4"/>
      <c r="HZ85" s="4"/>
      <c r="IA85" s="4"/>
      <c r="IB85" s="4"/>
      <c r="IC85" s="4"/>
      <c r="ID85" s="4"/>
      <c r="IE85" s="4"/>
      <c r="IF85" s="4"/>
      <c r="IG85" s="4"/>
      <c r="IH85" s="4"/>
      <c r="II85" s="4"/>
      <c r="IJ85" s="4"/>
      <c r="IK85" s="4">
        <v>0</v>
      </c>
      <c r="IL85" s="4"/>
      <c r="IM85" s="4"/>
      <c r="IN85" s="4"/>
      <c r="IO85" s="4"/>
      <c r="IP85" s="4"/>
      <c r="IQ85" s="4"/>
      <c r="IR85" s="4"/>
      <c r="IS85" s="4"/>
      <c r="IT85" s="4"/>
      <c r="IU85" s="4"/>
    </row>
    <row r="86" spans="1:255" ht="409.5" x14ac:dyDescent="0.25">
      <c r="A86" s="3">
        <v>17</v>
      </c>
      <c r="B86" s="3">
        <v>1</v>
      </c>
      <c r="C86" s="3">
        <f>ROW(SmtRes!A152)</f>
        <v>152</v>
      </c>
      <c r="D86" s="3">
        <f>ROW(EtalonRes!A193)</f>
        <v>193</v>
      </c>
      <c r="E86" s="3" t="s">
        <v>156</v>
      </c>
      <c r="F86" s="3" t="s">
        <v>89</v>
      </c>
      <c r="G86" s="3" t="s">
        <v>139</v>
      </c>
      <c r="H86" s="3" t="s">
        <v>40</v>
      </c>
      <c r="I86" s="3">
        <f>ROUND(9/100,9)</f>
        <v>0.09</v>
      </c>
      <c r="J86" s="3">
        <v>0</v>
      </c>
      <c r="K86" s="3">
        <f>ROUND(9/100,9)</f>
        <v>0.09</v>
      </c>
      <c r="L86" s="3"/>
      <c r="M86" s="3"/>
      <c r="N86" s="3"/>
      <c r="O86" s="3">
        <f t="shared" si="205"/>
        <v>45.24</v>
      </c>
      <c r="P86" s="3">
        <f t="shared" si="206"/>
        <v>0</v>
      </c>
      <c r="Q86" s="3">
        <f t="shared" si="207"/>
        <v>0.12</v>
      </c>
      <c r="R86" s="3">
        <f t="shared" si="208"/>
        <v>0.01</v>
      </c>
      <c r="S86" s="3">
        <f t="shared" si="209"/>
        <v>45.12</v>
      </c>
      <c r="T86" s="3">
        <f t="shared" si="210"/>
        <v>0</v>
      </c>
      <c r="U86" s="3">
        <f t="shared" si="211"/>
        <v>3.2189344919999994</v>
      </c>
      <c r="V86" s="3">
        <f t="shared" si="212"/>
        <v>0</v>
      </c>
      <c r="W86" s="3">
        <f t="shared" si="213"/>
        <v>0</v>
      </c>
      <c r="X86" s="3">
        <f t="shared" si="214"/>
        <v>43.78</v>
      </c>
      <c r="Y86" s="3">
        <f t="shared" si="215"/>
        <v>23.02</v>
      </c>
      <c r="Z86" s="3"/>
      <c r="AA86" s="3">
        <v>54971259</v>
      </c>
      <c r="AB86" s="3">
        <f t="shared" si="216"/>
        <v>480.10320000000002</v>
      </c>
      <c r="AC86" s="3">
        <f t="shared" si="217"/>
        <v>0</v>
      </c>
      <c r="AD86" s="3">
        <f t="shared" si="218"/>
        <v>1.2816000000000001</v>
      </c>
      <c r="AE86" s="3">
        <f t="shared" si="219"/>
        <v>0.09</v>
      </c>
      <c r="AF86" s="3">
        <f t="shared" si="219"/>
        <v>478.82159999999999</v>
      </c>
      <c r="AG86" s="3">
        <f t="shared" si="220"/>
        <v>0</v>
      </c>
      <c r="AH86" s="3">
        <f t="shared" si="221"/>
        <v>34.160399999999996</v>
      </c>
      <c r="AI86" s="3">
        <f t="shared" si="221"/>
        <v>0</v>
      </c>
      <c r="AJ86" s="3">
        <f t="shared" si="222"/>
        <v>0</v>
      </c>
      <c r="AK86" s="3">
        <v>1334.9</v>
      </c>
      <c r="AL86" s="3">
        <v>1.28</v>
      </c>
      <c r="AM86" s="3">
        <v>3.56</v>
      </c>
      <c r="AN86" s="3">
        <v>0.25</v>
      </c>
      <c r="AO86" s="3">
        <v>1330.06</v>
      </c>
      <c r="AP86" s="3">
        <v>0</v>
      </c>
      <c r="AQ86" s="3">
        <v>94.89</v>
      </c>
      <c r="AR86" s="3">
        <v>0</v>
      </c>
      <c r="AS86" s="3">
        <v>0</v>
      </c>
      <c r="AT86" s="3">
        <v>97</v>
      </c>
      <c r="AU86" s="3">
        <v>51</v>
      </c>
      <c r="AV86" s="3">
        <v>1.0469999999999999</v>
      </c>
      <c r="AW86" s="3">
        <v>1</v>
      </c>
      <c r="AX86" s="3"/>
      <c r="AY86" s="3"/>
      <c r="AZ86" s="3">
        <v>1</v>
      </c>
      <c r="BA86" s="3">
        <v>1</v>
      </c>
      <c r="BB86" s="3">
        <v>1</v>
      </c>
      <c r="BC86" s="3">
        <v>1</v>
      </c>
      <c r="BD86" s="3" t="s">
        <v>3</v>
      </c>
      <c r="BE86" s="3" t="s">
        <v>3</v>
      </c>
      <c r="BF86" s="3" t="s">
        <v>3</v>
      </c>
      <c r="BG86" s="3" t="s">
        <v>3</v>
      </c>
      <c r="BH86" s="3">
        <v>0</v>
      </c>
      <c r="BI86" s="3">
        <v>2</v>
      </c>
      <c r="BJ86" s="3" t="s">
        <v>91</v>
      </c>
      <c r="BK86" s="3"/>
      <c r="BL86" s="3"/>
      <c r="BM86" s="3">
        <v>67</v>
      </c>
      <c r="BN86" s="3">
        <v>0</v>
      </c>
      <c r="BO86" s="3" t="s">
        <v>89</v>
      </c>
      <c r="BP86" s="3">
        <v>1</v>
      </c>
      <c r="BQ86" s="3">
        <v>40</v>
      </c>
      <c r="BR86" s="3">
        <v>0</v>
      </c>
      <c r="BS86" s="3">
        <v>1</v>
      </c>
      <c r="BT86" s="3">
        <v>1</v>
      </c>
      <c r="BU86" s="3">
        <v>1</v>
      </c>
      <c r="BV86" s="3">
        <v>1</v>
      </c>
      <c r="BW86" s="3">
        <v>1</v>
      </c>
      <c r="BX86" s="3">
        <v>1</v>
      </c>
      <c r="BY86" s="3" t="s">
        <v>3</v>
      </c>
      <c r="BZ86" s="3">
        <v>97</v>
      </c>
      <c r="CA86" s="3">
        <v>51</v>
      </c>
      <c r="CB86" s="3" t="s">
        <v>3</v>
      </c>
      <c r="CC86" s="3"/>
      <c r="CD86" s="3"/>
      <c r="CE86" s="3">
        <v>1566</v>
      </c>
      <c r="CF86" s="3">
        <v>0</v>
      </c>
      <c r="CG86" s="3">
        <v>0</v>
      </c>
      <c r="CH86" s="3"/>
      <c r="CI86" s="3"/>
      <c r="CJ86" s="3"/>
      <c r="CK86" s="3"/>
      <c r="CL86" s="3"/>
      <c r="CM86" s="3">
        <v>0</v>
      </c>
      <c r="CN86" s="9" t="s">
        <v>2490</v>
      </c>
      <c r="CO86" s="3">
        <v>0</v>
      </c>
      <c r="CP86" s="3">
        <f t="shared" si="223"/>
        <v>45.239999999999995</v>
      </c>
      <c r="CQ86" s="3">
        <f t="shared" si="224"/>
        <v>0</v>
      </c>
      <c r="CR86" s="3">
        <f t="shared" si="225"/>
        <v>1.34</v>
      </c>
      <c r="CS86" s="3">
        <f t="shared" si="226"/>
        <v>0.09</v>
      </c>
      <c r="CT86" s="3">
        <f t="shared" si="227"/>
        <v>501.33</v>
      </c>
      <c r="CU86" s="3">
        <f t="shared" si="228"/>
        <v>0</v>
      </c>
      <c r="CV86" s="3">
        <f t="shared" si="229"/>
        <v>35.765938799999994</v>
      </c>
      <c r="CW86" s="3">
        <f t="shared" si="230"/>
        <v>0</v>
      </c>
      <c r="CX86" s="3">
        <f t="shared" si="231"/>
        <v>0</v>
      </c>
      <c r="CY86" s="3">
        <f t="shared" si="232"/>
        <v>43.85</v>
      </c>
      <c r="CZ86" s="3">
        <f t="shared" si="233"/>
        <v>23.06</v>
      </c>
      <c r="DA86" s="3"/>
      <c r="DB86" s="3">
        <v>93</v>
      </c>
      <c r="DC86" s="3" t="s">
        <v>3</v>
      </c>
      <c r="DD86" s="3" t="s">
        <v>31</v>
      </c>
      <c r="DE86" s="3" t="s">
        <v>32</v>
      </c>
      <c r="DF86" s="3" t="s">
        <v>32</v>
      </c>
      <c r="DG86" s="3" t="s">
        <v>32</v>
      </c>
      <c r="DH86" s="3" t="s">
        <v>3</v>
      </c>
      <c r="DI86" s="3" t="s">
        <v>32</v>
      </c>
      <c r="DJ86" s="3" t="s">
        <v>32</v>
      </c>
      <c r="DK86" s="3" t="s">
        <v>3</v>
      </c>
      <c r="DL86" s="3" t="s">
        <v>3</v>
      </c>
      <c r="DM86" s="3" t="s">
        <v>3</v>
      </c>
      <c r="DN86" s="3">
        <v>0</v>
      </c>
      <c r="DO86" s="3">
        <v>0</v>
      </c>
      <c r="DP86" s="3">
        <v>1</v>
      </c>
      <c r="DQ86" s="3">
        <v>1</v>
      </c>
      <c r="DR86" s="3"/>
      <c r="DS86" s="3"/>
      <c r="DT86" s="3"/>
      <c r="DU86" s="3">
        <v>1010</v>
      </c>
      <c r="DV86" s="3" t="s">
        <v>40</v>
      </c>
      <c r="DW86" s="3" t="s">
        <v>40</v>
      </c>
      <c r="DX86" s="3">
        <v>100</v>
      </c>
      <c r="DY86" s="3"/>
      <c r="DZ86" s="3" t="s">
        <v>3</v>
      </c>
      <c r="EA86" s="3" t="s">
        <v>3</v>
      </c>
      <c r="EB86" s="3" t="s">
        <v>3</v>
      </c>
      <c r="EC86" s="3" t="s">
        <v>3</v>
      </c>
      <c r="ED86" s="3"/>
      <c r="EE86" s="3">
        <v>57042957</v>
      </c>
      <c r="EF86" s="3">
        <v>40</v>
      </c>
      <c r="EG86" s="3" t="s">
        <v>33</v>
      </c>
      <c r="EH86" s="3">
        <v>0</v>
      </c>
      <c r="EI86" s="3" t="s">
        <v>3</v>
      </c>
      <c r="EJ86" s="3">
        <v>2</v>
      </c>
      <c r="EK86" s="3">
        <v>67</v>
      </c>
      <c r="EL86" s="3" t="s">
        <v>34</v>
      </c>
      <c r="EM86" s="3" t="s">
        <v>35</v>
      </c>
      <c r="EN86" s="3"/>
      <c r="EO86" s="3" t="s">
        <v>36</v>
      </c>
      <c r="EP86" s="3"/>
      <c r="EQ86" s="3">
        <v>0</v>
      </c>
      <c r="ER86" s="3">
        <v>1334.9</v>
      </c>
      <c r="ES86" s="3">
        <v>1.28</v>
      </c>
      <c r="ET86" s="3">
        <v>3.56</v>
      </c>
      <c r="EU86" s="3">
        <v>0.25</v>
      </c>
      <c r="EV86" s="3">
        <v>1330.06</v>
      </c>
      <c r="EW86" s="3">
        <v>94.89</v>
      </c>
      <c r="EX86" s="3">
        <v>0</v>
      </c>
      <c r="EY86" s="3">
        <v>0</v>
      </c>
      <c r="EZ86" s="3"/>
      <c r="FA86" s="3"/>
      <c r="FB86" s="3"/>
      <c r="FC86" s="3"/>
      <c r="FD86" s="3"/>
      <c r="FE86" s="3"/>
      <c r="FF86" s="3"/>
      <c r="FG86" s="3"/>
      <c r="FH86" s="3"/>
      <c r="FI86" s="3"/>
      <c r="FJ86" s="3"/>
      <c r="FK86" s="3"/>
      <c r="FL86" s="3"/>
      <c r="FM86" s="3"/>
      <c r="FN86" s="3"/>
      <c r="FO86" s="3"/>
      <c r="FP86" s="3"/>
      <c r="FQ86" s="3">
        <v>0</v>
      </c>
      <c r="FR86" s="3">
        <v>0</v>
      </c>
      <c r="FS86" s="3">
        <v>0</v>
      </c>
      <c r="FT86" s="3"/>
      <c r="FU86" s="3"/>
      <c r="FV86" s="3"/>
      <c r="FW86" s="3"/>
      <c r="FX86" s="3">
        <v>97</v>
      </c>
      <c r="FY86" s="3">
        <v>51</v>
      </c>
      <c r="FZ86" s="3"/>
      <c r="GA86" s="3" t="s">
        <v>3</v>
      </c>
      <c r="GB86" s="3"/>
      <c r="GC86" s="3"/>
      <c r="GD86" s="3">
        <v>1</v>
      </c>
      <c r="GE86" s="3"/>
      <c r="GF86" s="3">
        <v>84935793</v>
      </c>
      <c r="GG86" s="3">
        <v>2</v>
      </c>
      <c r="GH86" s="3">
        <v>1</v>
      </c>
      <c r="GI86" s="3">
        <v>2</v>
      </c>
      <c r="GJ86" s="3">
        <v>0</v>
      </c>
      <c r="GK86" s="3">
        <v>0</v>
      </c>
      <c r="GL86" s="3">
        <f t="shared" si="234"/>
        <v>0</v>
      </c>
      <c r="GM86" s="3">
        <f t="shared" si="235"/>
        <v>112.04</v>
      </c>
      <c r="GN86" s="3">
        <f t="shared" si="236"/>
        <v>0</v>
      </c>
      <c r="GO86" s="3">
        <f t="shared" si="237"/>
        <v>112.04</v>
      </c>
      <c r="GP86" s="3">
        <f t="shared" si="238"/>
        <v>0</v>
      </c>
      <c r="GQ86" s="3"/>
      <c r="GR86" s="3">
        <v>0</v>
      </c>
      <c r="GS86" s="3">
        <v>3</v>
      </c>
      <c r="GT86" s="3">
        <v>0</v>
      </c>
      <c r="GU86" s="3" t="s">
        <v>3</v>
      </c>
      <c r="GV86" s="3">
        <f t="shared" si="239"/>
        <v>0</v>
      </c>
      <c r="GW86" s="3">
        <v>1</v>
      </c>
      <c r="GX86" s="3">
        <f t="shared" si="240"/>
        <v>0</v>
      </c>
      <c r="GY86" s="3"/>
      <c r="GZ86" s="3"/>
      <c r="HA86" s="3">
        <v>0</v>
      </c>
      <c r="HB86" s="3">
        <v>0</v>
      </c>
      <c r="HC86" s="3">
        <f t="shared" si="241"/>
        <v>0</v>
      </c>
      <c r="HD86" s="3"/>
      <c r="HE86" s="3" t="s">
        <v>3</v>
      </c>
      <c r="HF86" s="3" t="s">
        <v>3</v>
      </c>
      <c r="HG86" s="3"/>
      <c r="HH86" s="3"/>
      <c r="HI86" s="3"/>
      <c r="HJ86" s="3"/>
      <c r="HK86" s="3"/>
      <c r="HL86" s="3"/>
      <c r="HM86" s="3" t="s">
        <v>3</v>
      </c>
      <c r="HN86" s="3" t="s">
        <v>3</v>
      </c>
      <c r="HO86" s="3" t="s">
        <v>3</v>
      </c>
      <c r="HP86" s="3" t="s">
        <v>3</v>
      </c>
      <c r="HQ86" s="3" t="s">
        <v>3</v>
      </c>
      <c r="HR86" s="3"/>
      <c r="HS86" s="3">
        <v>0</v>
      </c>
      <c r="HT86" s="3"/>
      <c r="HU86" s="3"/>
      <c r="HV86" s="3"/>
      <c r="HW86" s="3"/>
      <c r="HX86" s="3"/>
      <c r="HY86" s="3"/>
      <c r="HZ86" s="3"/>
      <c r="IA86" s="3"/>
      <c r="IB86" s="3"/>
      <c r="IC86" s="3"/>
      <c r="ID86" s="3"/>
      <c r="IE86" s="3"/>
      <c r="IF86" s="3"/>
      <c r="IG86" s="3"/>
      <c r="IH86" s="3"/>
      <c r="II86" s="3"/>
      <c r="IJ86" s="3"/>
      <c r="IK86" s="3">
        <v>0</v>
      </c>
      <c r="IL86" s="3"/>
      <c r="IM86" s="3"/>
      <c r="IN86" s="3"/>
      <c r="IO86" s="3"/>
      <c r="IP86" s="3"/>
      <c r="IQ86" s="3"/>
      <c r="IR86" s="3"/>
      <c r="IS86" s="3"/>
      <c r="IT86" s="3"/>
      <c r="IU86" s="3"/>
    </row>
    <row r="87" spans="1:255" ht="409.5" x14ac:dyDescent="0.25">
      <c r="A87" s="4">
        <v>17</v>
      </c>
      <c r="B87" s="4">
        <v>1</v>
      </c>
      <c r="C87" s="4">
        <f>ROW(SmtRes!A156)</f>
        <v>156</v>
      </c>
      <c r="D87" s="4">
        <f>ROW(EtalonRes!A198)</f>
        <v>198</v>
      </c>
      <c r="E87" s="4" t="s">
        <v>156</v>
      </c>
      <c r="F87" s="4" t="s">
        <v>89</v>
      </c>
      <c r="G87" s="4" t="s">
        <v>139</v>
      </c>
      <c r="H87" s="4" t="s">
        <v>40</v>
      </c>
      <c r="I87" s="4">
        <f>ROUND(9/100,9)</f>
        <v>0.09</v>
      </c>
      <c r="J87" s="4">
        <v>0</v>
      </c>
      <c r="K87" s="4">
        <f>ROUND(9/100,9)</f>
        <v>0.09</v>
      </c>
      <c r="L87" s="4"/>
      <c r="M87" s="4"/>
      <c r="N87" s="4"/>
      <c r="O87" s="4">
        <f t="shared" si="205"/>
        <v>2544.08</v>
      </c>
      <c r="P87" s="4">
        <f t="shared" si="206"/>
        <v>0</v>
      </c>
      <c r="Q87" s="4">
        <f t="shared" si="207"/>
        <v>1.57</v>
      </c>
      <c r="R87" s="4">
        <f t="shared" si="208"/>
        <v>0.56000000000000005</v>
      </c>
      <c r="S87" s="4">
        <f t="shared" si="209"/>
        <v>2542.5100000000002</v>
      </c>
      <c r="T87" s="4">
        <f t="shared" si="210"/>
        <v>0</v>
      </c>
      <c r="U87" s="4">
        <f t="shared" si="211"/>
        <v>3.2189344919999994</v>
      </c>
      <c r="V87" s="4">
        <f t="shared" si="212"/>
        <v>0</v>
      </c>
      <c r="W87" s="4">
        <f t="shared" si="213"/>
        <v>0</v>
      </c>
      <c r="X87" s="4">
        <f t="shared" si="214"/>
        <v>2466.7800000000002</v>
      </c>
      <c r="Y87" s="4">
        <f t="shared" si="215"/>
        <v>1296.97</v>
      </c>
      <c r="Z87" s="4"/>
      <c r="AA87" s="4">
        <v>55890823</v>
      </c>
      <c r="AB87" s="4">
        <f t="shared" si="216"/>
        <v>480.10320000000002</v>
      </c>
      <c r="AC87" s="4">
        <f t="shared" si="217"/>
        <v>0</v>
      </c>
      <c r="AD87" s="4">
        <f t="shared" si="218"/>
        <v>1.2816000000000001</v>
      </c>
      <c r="AE87" s="4">
        <f t="shared" si="219"/>
        <v>0.09</v>
      </c>
      <c r="AF87" s="4">
        <f t="shared" si="219"/>
        <v>478.82159999999999</v>
      </c>
      <c r="AG87" s="4">
        <f t="shared" si="220"/>
        <v>0</v>
      </c>
      <c r="AH87" s="4">
        <f t="shared" si="221"/>
        <v>34.160399999999996</v>
      </c>
      <c r="AI87" s="4">
        <f t="shared" si="221"/>
        <v>0</v>
      </c>
      <c r="AJ87" s="4">
        <f t="shared" si="222"/>
        <v>0</v>
      </c>
      <c r="AK87" s="4">
        <v>1334.9</v>
      </c>
      <c r="AL87" s="4">
        <v>1.28</v>
      </c>
      <c r="AM87" s="4">
        <v>3.56</v>
      </c>
      <c r="AN87" s="4">
        <v>0.25</v>
      </c>
      <c r="AO87" s="4">
        <v>1330.06</v>
      </c>
      <c r="AP87" s="4">
        <v>0</v>
      </c>
      <c r="AQ87" s="4">
        <v>94.89</v>
      </c>
      <c r="AR87" s="4">
        <v>0</v>
      </c>
      <c r="AS87" s="4">
        <v>0</v>
      </c>
      <c r="AT87" s="4">
        <v>97</v>
      </c>
      <c r="AU87" s="4">
        <v>51</v>
      </c>
      <c r="AV87" s="4">
        <v>1.0469999999999999</v>
      </c>
      <c r="AW87" s="4">
        <v>1</v>
      </c>
      <c r="AX87" s="4"/>
      <c r="AY87" s="4"/>
      <c r="AZ87" s="4">
        <v>1</v>
      </c>
      <c r="BA87" s="4">
        <v>56.35</v>
      </c>
      <c r="BB87" s="4">
        <v>13.06</v>
      </c>
      <c r="BC87" s="4">
        <v>4.9400000000000004</v>
      </c>
      <c r="BD87" s="4" t="s">
        <v>3</v>
      </c>
      <c r="BE87" s="4" t="s">
        <v>3</v>
      </c>
      <c r="BF87" s="4" t="s">
        <v>3</v>
      </c>
      <c r="BG87" s="4" t="s">
        <v>3</v>
      </c>
      <c r="BH87" s="4">
        <v>0</v>
      </c>
      <c r="BI87" s="4">
        <v>2</v>
      </c>
      <c r="BJ87" s="4" t="s">
        <v>91</v>
      </c>
      <c r="BK87" s="4"/>
      <c r="BL87" s="4"/>
      <c r="BM87" s="4">
        <v>67</v>
      </c>
      <c r="BN87" s="4">
        <v>0</v>
      </c>
      <c r="BO87" s="4" t="s">
        <v>89</v>
      </c>
      <c r="BP87" s="4">
        <v>1</v>
      </c>
      <c r="BQ87" s="4">
        <v>40</v>
      </c>
      <c r="BR87" s="4">
        <v>0</v>
      </c>
      <c r="BS87" s="4">
        <v>56.35</v>
      </c>
      <c r="BT87" s="4">
        <v>1</v>
      </c>
      <c r="BU87" s="4">
        <v>1</v>
      </c>
      <c r="BV87" s="4">
        <v>1</v>
      </c>
      <c r="BW87" s="4">
        <v>1</v>
      </c>
      <c r="BX87" s="4">
        <v>1</v>
      </c>
      <c r="BY87" s="4" t="s">
        <v>3</v>
      </c>
      <c r="BZ87" s="4">
        <v>97</v>
      </c>
      <c r="CA87" s="4">
        <v>51</v>
      </c>
      <c r="CB87" s="4" t="s">
        <v>3</v>
      </c>
      <c r="CC87" s="4"/>
      <c r="CD87" s="4"/>
      <c r="CE87" s="4">
        <v>1566</v>
      </c>
      <c r="CF87" s="4">
        <v>0</v>
      </c>
      <c r="CG87" s="4">
        <v>0</v>
      </c>
      <c r="CH87" s="4"/>
      <c r="CI87" s="4"/>
      <c r="CJ87" s="4"/>
      <c r="CK87" s="4"/>
      <c r="CL87" s="4"/>
      <c r="CM87" s="4">
        <v>0</v>
      </c>
      <c r="CN87" s="10" t="s">
        <v>2490</v>
      </c>
      <c r="CO87" s="4">
        <v>0</v>
      </c>
      <c r="CP87" s="4">
        <f t="shared" si="223"/>
        <v>2544.0800000000004</v>
      </c>
      <c r="CQ87" s="4">
        <f t="shared" si="224"/>
        <v>0</v>
      </c>
      <c r="CR87" s="4">
        <f t="shared" si="225"/>
        <v>17.5</v>
      </c>
      <c r="CS87" s="4">
        <f t="shared" si="226"/>
        <v>5.07</v>
      </c>
      <c r="CT87" s="4">
        <f t="shared" si="227"/>
        <v>28249.95</v>
      </c>
      <c r="CU87" s="4">
        <f t="shared" si="228"/>
        <v>0</v>
      </c>
      <c r="CV87" s="4">
        <f t="shared" si="229"/>
        <v>35.765938799999994</v>
      </c>
      <c r="CW87" s="4">
        <f t="shared" si="230"/>
        <v>0</v>
      </c>
      <c r="CX87" s="4">
        <f t="shared" si="231"/>
        <v>0</v>
      </c>
      <c r="CY87" s="4">
        <f t="shared" si="232"/>
        <v>2471.15</v>
      </c>
      <c r="CZ87" s="4">
        <f t="shared" si="233"/>
        <v>1299.27</v>
      </c>
      <c r="DA87" s="4"/>
      <c r="DB87" s="4">
        <v>95</v>
      </c>
      <c r="DC87" s="4" t="s">
        <v>3</v>
      </c>
      <c r="DD87" s="4" t="s">
        <v>31</v>
      </c>
      <c r="DE87" s="4" t="s">
        <v>32</v>
      </c>
      <c r="DF87" s="4" t="s">
        <v>32</v>
      </c>
      <c r="DG87" s="4" t="s">
        <v>32</v>
      </c>
      <c r="DH87" s="4" t="s">
        <v>3</v>
      </c>
      <c r="DI87" s="4" t="s">
        <v>32</v>
      </c>
      <c r="DJ87" s="4" t="s">
        <v>32</v>
      </c>
      <c r="DK87" s="4" t="s">
        <v>3</v>
      </c>
      <c r="DL87" s="4" t="s">
        <v>3</v>
      </c>
      <c r="DM87" s="4" t="s">
        <v>3</v>
      </c>
      <c r="DN87" s="4">
        <v>0</v>
      </c>
      <c r="DO87" s="4">
        <v>0</v>
      </c>
      <c r="DP87" s="4">
        <v>1</v>
      </c>
      <c r="DQ87" s="4">
        <v>1</v>
      </c>
      <c r="DR87" s="4"/>
      <c r="DS87" s="4"/>
      <c r="DT87" s="4"/>
      <c r="DU87" s="4">
        <v>1010</v>
      </c>
      <c r="DV87" s="4" t="s">
        <v>40</v>
      </c>
      <c r="DW87" s="4" t="s">
        <v>40</v>
      </c>
      <c r="DX87" s="4">
        <v>100</v>
      </c>
      <c r="DY87" s="4"/>
      <c r="DZ87" s="4" t="s">
        <v>3</v>
      </c>
      <c r="EA87" s="4" t="s">
        <v>3</v>
      </c>
      <c r="EB87" s="4" t="s">
        <v>3</v>
      </c>
      <c r="EC87" s="4" t="s">
        <v>3</v>
      </c>
      <c r="ED87" s="4"/>
      <c r="EE87" s="4">
        <v>57042957</v>
      </c>
      <c r="EF87" s="4">
        <v>40</v>
      </c>
      <c r="EG87" s="4" t="s">
        <v>33</v>
      </c>
      <c r="EH87" s="4">
        <v>0</v>
      </c>
      <c r="EI87" s="4" t="s">
        <v>3</v>
      </c>
      <c r="EJ87" s="4">
        <v>2</v>
      </c>
      <c r="EK87" s="4">
        <v>67</v>
      </c>
      <c r="EL87" s="4" t="s">
        <v>34</v>
      </c>
      <c r="EM87" s="4" t="s">
        <v>35</v>
      </c>
      <c r="EN87" s="4"/>
      <c r="EO87" s="4" t="s">
        <v>36</v>
      </c>
      <c r="EP87" s="4"/>
      <c r="EQ87" s="4">
        <v>0</v>
      </c>
      <c r="ER87" s="4">
        <v>1334.9</v>
      </c>
      <c r="ES87" s="4">
        <v>1.28</v>
      </c>
      <c r="ET87" s="4">
        <v>3.56</v>
      </c>
      <c r="EU87" s="4">
        <v>0.25</v>
      </c>
      <c r="EV87" s="4">
        <v>1330.06</v>
      </c>
      <c r="EW87" s="4">
        <v>94.89</v>
      </c>
      <c r="EX87" s="4">
        <v>0</v>
      </c>
      <c r="EY87" s="4">
        <v>0</v>
      </c>
      <c r="EZ87" s="4"/>
      <c r="FA87" s="4"/>
      <c r="FB87" s="4"/>
      <c r="FC87" s="4"/>
      <c r="FD87" s="4"/>
      <c r="FE87" s="4"/>
      <c r="FF87" s="4"/>
      <c r="FG87" s="4"/>
      <c r="FH87" s="4"/>
      <c r="FI87" s="4"/>
      <c r="FJ87" s="4"/>
      <c r="FK87" s="4"/>
      <c r="FL87" s="4"/>
      <c r="FM87" s="4"/>
      <c r="FN87" s="4"/>
      <c r="FO87" s="4"/>
      <c r="FP87" s="4"/>
      <c r="FQ87" s="4">
        <v>0</v>
      </c>
      <c r="FR87" s="4">
        <v>0</v>
      </c>
      <c r="FS87" s="4">
        <v>0</v>
      </c>
      <c r="FT87" s="4"/>
      <c r="FU87" s="4"/>
      <c r="FV87" s="4"/>
      <c r="FW87" s="4"/>
      <c r="FX87" s="4">
        <v>97</v>
      </c>
      <c r="FY87" s="4">
        <v>51</v>
      </c>
      <c r="FZ87" s="4"/>
      <c r="GA87" s="4" t="s">
        <v>3</v>
      </c>
      <c r="GB87" s="4"/>
      <c r="GC87" s="4"/>
      <c r="GD87" s="4">
        <v>1</v>
      </c>
      <c r="GE87" s="4"/>
      <c r="GF87" s="4">
        <v>84935793</v>
      </c>
      <c r="GG87" s="4">
        <v>2</v>
      </c>
      <c r="GH87" s="4">
        <v>1</v>
      </c>
      <c r="GI87" s="4">
        <v>2</v>
      </c>
      <c r="GJ87" s="4">
        <v>0</v>
      </c>
      <c r="GK87" s="4">
        <v>0</v>
      </c>
      <c r="GL87" s="4">
        <f t="shared" si="234"/>
        <v>0</v>
      </c>
      <c r="GM87" s="4">
        <f t="shared" si="235"/>
        <v>6307.83</v>
      </c>
      <c r="GN87" s="4">
        <f t="shared" si="236"/>
        <v>0</v>
      </c>
      <c r="GO87" s="4">
        <f t="shared" si="237"/>
        <v>6307.83</v>
      </c>
      <c r="GP87" s="4">
        <f t="shared" si="238"/>
        <v>0</v>
      </c>
      <c r="GQ87" s="4"/>
      <c r="GR87" s="4">
        <v>0</v>
      </c>
      <c r="GS87" s="4">
        <v>0</v>
      </c>
      <c r="GT87" s="4">
        <v>0</v>
      </c>
      <c r="GU87" s="4" t="s">
        <v>3</v>
      </c>
      <c r="GV87" s="4">
        <f t="shared" si="239"/>
        <v>0</v>
      </c>
      <c r="GW87" s="4">
        <v>1</v>
      </c>
      <c r="GX87" s="4">
        <f t="shared" si="240"/>
        <v>0</v>
      </c>
      <c r="GY87" s="4"/>
      <c r="GZ87" s="4"/>
      <c r="HA87" s="4">
        <v>0</v>
      </c>
      <c r="HB87" s="4">
        <v>0</v>
      </c>
      <c r="HC87" s="4">
        <f t="shared" si="241"/>
        <v>0</v>
      </c>
      <c r="HD87" s="4"/>
      <c r="HE87" s="4" t="s">
        <v>3</v>
      </c>
      <c r="HF87" s="4" t="s">
        <v>3</v>
      </c>
      <c r="HG87" s="4"/>
      <c r="HH87" s="4"/>
      <c r="HI87" s="4"/>
      <c r="HJ87" s="4"/>
      <c r="HK87" s="4"/>
      <c r="HL87" s="4"/>
      <c r="HM87" s="4" t="s">
        <v>3</v>
      </c>
      <c r="HN87" s="4" t="s">
        <v>3</v>
      </c>
      <c r="HO87" s="4" t="s">
        <v>3</v>
      </c>
      <c r="HP87" s="4" t="s">
        <v>3</v>
      </c>
      <c r="HQ87" s="4" t="s">
        <v>3</v>
      </c>
      <c r="HR87" s="4"/>
      <c r="HS87" s="4">
        <v>0</v>
      </c>
      <c r="HT87" s="4"/>
      <c r="HU87" s="4"/>
      <c r="HV87" s="4"/>
      <c r="HW87" s="4"/>
      <c r="HX87" s="4"/>
      <c r="HY87" s="4"/>
      <c r="HZ87" s="4"/>
      <c r="IA87" s="4"/>
      <c r="IB87" s="4"/>
      <c r="IC87" s="4"/>
      <c r="ID87" s="4"/>
      <c r="IE87" s="4"/>
      <c r="IF87" s="4"/>
      <c r="IG87" s="4"/>
      <c r="IH87" s="4"/>
      <c r="II87" s="4"/>
      <c r="IJ87" s="4"/>
      <c r="IK87" s="4">
        <v>0</v>
      </c>
      <c r="IL87" s="4"/>
      <c r="IM87" s="4"/>
      <c r="IN87" s="4"/>
      <c r="IO87" s="4"/>
      <c r="IP87" s="4"/>
      <c r="IQ87" s="4"/>
      <c r="IR87" s="4"/>
      <c r="IS87" s="4"/>
      <c r="IT87" s="4"/>
      <c r="IU87" s="4"/>
    </row>
    <row r="88" spans="1:255" ht="409.5" x14ac:dyDescent="0.25">
      <c r="A88" s="3">
        <v>17</v>
      </c>
      <c r="B88" s="3">
        <v>1</v>
      </c>
      <c r="C88" s="3">
        <f>ROW(SmtRes!A161)</f>
        <v>161</v>
      </c>
      <c r="D88" s="3">
        <f>ROW(EtalonRes!A204)</f>
        <v>204</v>
      </c>
      <c r="E88" s="3" t="s">
        <v>157</v>
      </c>
      <c r="F88" s="3" t="s">
        <v>158</v>
      </c>
      <c r="G88" s="3" t="s">
        <v>159</v>
      </c>
      <c r="H88" s="3" t="s">
        <v>29</v>
      </c>
      <c r="I88" s="3">
        <v>17</v>
      </c>
      <c r="J88" s="3">
        <v>0</v>
      </c>
      <c r="K88" s="3">
        <v>17</v>
      </c>
      <c r="L88" s="3"/>
      <c r="M88" s="3"/>
      <c r="N88" s="3"/>
      <c r="O88" s="3">
        <f t="shared" si="205"/>
        <v>68.56</v>
      </c>
      <c r="P88" s="3">
        <f t="shared" si="206"/>
        <v>0</v>
      </c>
      <c r="Q88" s="3">
        <f t="shared" si="207"/>
        <v>0</v>
      </c>
      <c r="R88" s="3">
        <f t="shared" si="208"/>
        <v>0</v>
      </c>
      <c r="S88" s="3">
        <f t="shared" si="209"/>
        <v>68.56</v>
      </c>
      <c r="T88" s="3">
        <f t="shared" si="210"/>
        <v>0</v>
      </c>
      <c r="U88" s="3">
        <f t="shared" si="211"/>
        <v>6.4076399999999998</v>
      </c>
      <c r="V88" s="3">
        <f t="shared" si="212"/>
        <v>0</v>
      </c>
      <c r="W88" s="3">
        <f t="shared" si="213"/>
        <v>0</v>
      </c>
      <c r="X88" s="3">
        <f t="shared" si="214"/>
        <v>65.13</v>
      </c>
      <c r="Y88" s="3">
        <f t="shared" si="215"/>
        <v>36.340000000000003</v>
      </c>
      <c r="Z88" s="3"/>
      <c r="AA88" s="3">
        <v>54971259</v>
      </c>
      <c r="AB88" s="3">
        <f t="shared" si="216"/>
        <v>3.8519999999999999</v>
      </c>
      <c r="AC88" s="3">
        <f t="shared" si="217"/>
        <v>0</v>
      </c>
      <c r="AD88" s="3">
        <f t="shared" si="218"/>
        <v>0</v>
      </c>
      <c r="AE88" s="3">
        <f t="shared" si="219"/>
        <v>0</v>
      </c>
      <c r="AF88" s="3">
        <f t="shared" si="219"/>
        <v>3.8519999999999999</v>
      </c>
      <c r="AG88" s="3">
        <f t="shared" si="220"/>
        <v>0</v>
      </c>
      <c r="AH88" s="3">
        <f t="shared" si="221"/>
        <v>0.36</v>
      </c>
      <c r="AI88" s="3">
        <f t="shared" si="221"/>
        <v>0</v>
      </c>
      <c r="AJ88" s="3">
        <f t="shared" si="222"/>
        <v>0</v>
      </c>
      <c r="AK88" s="3">
        <v>26.57</v>
      </c>
      <c r="AL88" s="3">
        <v>15.87</v>
      </c>
      <c r="AM88" s="3">
        <v>0</v>
      </c>
      <c r="AN88" s="3">
        <v>0</v>
      </c>
      <c r="AO88" s="3">
        <v>10.7</v>
      </c>
      <c r="AP88" s="3">
        <v>0</v>
      </c>
      <c r="AQ88" s="3">
        <v>1</v>
      </c>
      <c r="AR88" s="3">
        <v>0</v>
      </c>
      <c r="AS88" s="3">
        <v>0</v>
      </c>
      <c r="AT88" s="3">
        <v>95</v>
      </c>
      <c r="AU88" s="3">
        <v>53</v>
      </c>
      <c r="AV88" s="3">
        <v>1.0469999999999999</v>
      </c>
      <c r="AW88" s="3">
        <v>1</v>
      </c>
      <c r="AX88" s="3"/>
      <c r="AY88" s="3"/>
      <c r="AZ88" s="3">
        <v>1</v>
      </c>
      <c r="BA88" s="3">
        <v>1</v>
      </c>
      <c r="BB88" s="3">
        <v>1</v>
      </c>
      <c r="BC88" s="3">
        <v>1</v>
      </c>
      <c r="BD88" s="3" t="s">
        <v>3</v>
      </c>
      <c r="BE88" s="3" t="s">
        <v>3</v>
      </c>
      <c r="BF88" s="3" t="s">
        <v>3</v>
      </c>
      <c r="BG88" s="3" t="s">
        <v>3</v>
      </c>
      <c r="BH88" s="3">
        <v>0</v>
      </c>
      <c r="BI88" s="3">
        <v>2</v>
      </c>
      <c r="BJ88" s="3" t="s">
        <v>160</v>
      </c>
      <c r="BK88" s="3"/>
      <c r="BL88" s="3"/>
      <c r="BM88" s="3">
        <v>69</v>
      </c>
      <c r="BN88" s="3">
        <v>0</v>
      </c>
      <c r="BO88" s="3" t="s">
        <v>158</v>
      </c>
      <c r="BP88" s="3">
        <v>1</v>
      </c>
      <c r="BQ88" s="3">
        <v>40</v>
      </c>
      <c r="BR88" s="3">
        <v>0</v>
      </c>
      <c r="BS88" s="3">
        <v>1</v>
      </c>
      <c r="BT88" s="3">
        <v>1</v>
      </c>
      <c r="BU88" s="3">
        <v>1</v>
      </c>
      <c r="BV88" s="3">
        <v>1</v>
      </c>
      <c r="BW88" s="3">
        <v>1</v>
      </c>
      <c r="BX88" s="3">
        <v>1</v>
      </c>
      <c r="BY88" s="3" t="s">
        <v>3</v>
      </c>
      <c r="BZ88" s="3">
        <v>95</v>
      </c>
      <c r="CA88" s="3">
        <v>53</v>
      </c>
      <c r="CB88" s="3" t="s">
        <v>3</v>
      </c>
      <c r="CC88" s="3"/>
      <c r="CD88" s="3"/>
      <c r="CE88" s="3">
        <v>1566</v>
      </c>
      <c r="CF88" s="3">
        <v>0</v>
      </c>
      <c r="CG88" s="3">
        <v>0</v>
      </c>
      <c r="CH88" s="3"/>
      <c r="CI88" s="3"/>
      <c r="CJ88" s="3"/>
      <c r="CK88" s="3"/>
      <c r="CL88" s="3"/>
      <c r="CM88" s="3">
        <v>0</v>
      </c>
      <c r="CN88" s="9" t="s">
        <v>2490</v>
      </c>
      <c r="CO88" s="3">
        <v>0</v>
      </c>
      <c r="CP88" s="3">
        <f t="shared" si="223"/>
        <v>68.56</v>
      </c>
      <c r="CQ88" s="3">
        <f t="shared" si="224"/>
        <v>0</v>
      </c>
      <c r="CR88" s="3">
        <f t="shared" si="225"/>
        <v>0</v>
      </c>
      <c r="CS88" s="3">
        <f t="shared" si="226"/>
        <v>0</v>
      </c>
      <c r="CT88" s="3">
        <f t="shared" si="227"/>
        <v>4.03</v>
      </c>
      <c r="CU88" s="3">
        <f t="shared" si="228"/>
        <v>0</v>
      </c>
      <c r="CV88" s="3">
        <f t="shared" si="229"/>
        <v>0.37691999999999998</v>
      </c>
      <c r="CW88" s="3">
        <f t="shared" si="230"/>
        <v>0</v>
      </c>
      <c r="CX88" s="3">
        <f t="shared" si="231"/>
        <v>0</v>
      </c>
      <c r="CY88" s="3">
        <f t="shared" si="232"/>
        <v>65.13</v>
      </c>
      <c r="CZ88" s="3">
        <f t="shared" si="233"/>
        <v>36.340000000000003</v>
      </c>
      <c r="DA88" s="3"/>
      <c r="DB88" s="3">
        <v>97</v>
      </c>
      <c r="DC88" s="3" t="s">
        <v>3</v>
      </c>
      <c r="DD88" s="3" t="s">
        <v>31</v>
      </c>
      <c r="DE88" s="3" t="s">
        <v>32</v>
      </c>
      <c r="DF88" s="3" t="s">
        <v>32</v>
      </c>
      <c r="DG88" s="3" t="s">
        <v>32</v>
      </c>
      <c r="DH88" s="3" t="s">
        <v>3</v>
      </c>
      <c r="DI88" s="3" t="s">
        <v>32</v>
      </c>
      <c r="DJ88" s="3" t="s">
        <v>32</v>
      </c>
      <c r="DK88" s="3" t="s">
        <v>3</v>
      </c>
      <c r="DL88" s="3" t="s">
        <v>3</v>
      </c>
      <c r="DM88" s="3" t="s">
        <v>3</v>
      </c>
      <c r="DN88" s="3">
        <v>0</v>
      </c>
      <c r="DO88" s="3">
        <v>0</v>
      </c>
      <c r="DP88" s="3">
        <v>1</v>
      </c>
      <c r="DQ88" s="3">
        <v>1</v>
      </c>
      <c r="DR88" s="3"/>
      <c r="DS88" s="3"/>
      <c r="DT88" s="3"/>
      <c r="DU88" s="3">
        <v>1013</v>
      </c>
      <c r="DV88" s="3" t="s">
        <v>29</v>
      </c>
      <c r="DW88" s="3" t="s">
        <v>29</v>
      </c>
      <c r="DX88" s="3">
        <v>1</v>
      </c>
      <c r="DY88" s="3"/>
      <c r="DZ88" s="3" t="s">
        <v>3</v>
      </c>
      <c r="EA88" s="3" t="s">
        <v>3</v>
      </c>
      <c r="EB88" s="3" t="s">
        <v>3</v>
      </c>
      <c r="EC88" s="3" t="s">
        <v>3</v>
      </c>
      <c r="ED88" s="3"/>
      <c r="EE88" s="3">
        <v>57042959</v>
      </c>
      <c r="EF88" s="3">
        <v>40</v>
      </c>
      <c r="EG88" s="3" t="s">
        <v>33</v>
      </c>
      <c r="EH88" s="3">
        <v>0</v>
      </c>
      <c r="EI88" s="3" t="s">
        <v>3</v>
      </c>
      <c r="EJ88" s="3">
        <v>2</v>
      </c>
      <c r="EK88" s="3">
        <v>69</v>
      </c>
      <c r="EL88" s="3" t="s">
        <v>96</v>
      </c>
      <c r="EM88" s="3" t="s">
        <v>97</v>
      </c>
      <c r="EN88" s="3"/>
      <c r="EO88" s="3" t="s">
        <v>36</v>
      </c>
      <c r="EP88" s="3"/>
      <c r="EQ88" s="3">
        <v>0</v>
      </c>
      <c r="ER88" s="3">
        <v>26.57</v>
      </c>
      <c r="ES88" s="3">
        <v>15.87</v>
      </c>
      <c r="ET88" s="3">
        <v>0</v>
      </c>
      <c r="EU88" s="3">
        <v>0</v>
      </c>
      <c r="EV88" s="3">
        <v>10.7</v>
      </c>
      <c r="EW88" s="3">
        <v>1</v>
      </c>
      <c r="EX88" s="3">
        <v>0</v>
      </c>
      <c r="EY88" s="3">
        <v>0</v>
      </c>
      <c r="EZ88" s="3"/>
      <c r="FA88" s="3"/>
      <c r="FB88" s="3"/>
      <c r="FC88" s="3"/>
      <c r="FD88" s="3"/>
      <c r="FE88" s="3"/>
      <c r="FF88" s="3"/>
      <c r="FG88" s="3"/>
      <c r="FH88" s="3"/>
      <c r="FI88" s="3"/>
      <c r="FJ88" s="3"/>
      <c r="FK88" s="3"/>
      <c r="FL88" s="3"/>
      <c r="FM88" s="3"/>
      <c r="FN88" s="3"/>
      <c r="FO88" s="3"/>
      <c r="FP88" s="3"/>
      <c r="FQ88" s="3">
        <v>0</v>
      </c>
      <c r="FR88" s="3">
        <v>0</v>
      </c>
      <c r="FS88" s="3">
        <v>0</v>
      </c>
      <c r="FT88" s="3"/>
      <c r="FU88" s="3"/>
      <c r="FV88" s="3"/>
      <c r="FW88" s="3"/>
      <c r="FX88" s="3">
        <v>95</v>
      </c>
      <c r="FY88" s="3">
        <v>53</v>
      </c>
      <c r="FZ88" s="3"/>
      <c r="GA88" s="3" t="s">
        <v>3</v>
      </c>
      <c r="GB88" s="3"/>
      <c r="GC88" s="3"/>
      <c r="GD88" s="3">
        <v>1</v>
      </c>
      <c r="GE88" s="3"/>
      <c r="GF88" s="3">
        <v>-1316361074</v>
      </c>
      <c r="GG88" s="3">
        <v>2</v>
      </c>
      <c r="GH88" s="3">
        <v>1</v>
      </c>
      <c r="GI88" s="3">
        <v>2</v>
      </c>
      <c r="GJ88" s="3">
        <v>0</v>
      </c>
      <c r="GK88" s="3">
        <v>0</v>
      </c>
      <c r="GL88" s="3">
        <f t="shared" si="234"/>
        <v>0</v>
      </c>
      <c r="GM88" s="3">
        <f t="shared" si="235"/>
        <v>170.03</v>
      </c>
      <c r="GN88" s="3">
        <f t="shared" si="236"/>
        <v>0</v>
      </c>
      <c r="GO88" s="3">
        <f t="shared" si="237"/>
        <v>170.03</v>
      </c>
      <c r="GP88" s="3">
        <f t="shared" si="238"/>
        <v>0</v>
      </c>
      <c r="GQ88" s="3"/>
      <c r="GR88" s="3">
        <v>0</v>
      </c>
      <c r="GS88" s="3">
        <v>3</v>
      </c>
      <c r="GT88" s="3">
        <v>0</v>
      </c>
      <c r="GU88" s="3" t="s">
        <v>3</v>
      </c>
      <c r="GV88" s="3">
        <f t="shared" si="239"/>
        <v>0</v>
      </c>
      <c r="GW88" s="3">
        <v>1</v>
      </c>
      <c r="GX88" s="3">
        <f t="shared" si="240"/>
        <v>0</v>
      </c>
      <c r="GY88" s="3"/>
      <c r="GZ88" s="3"/>
      <c r="HA88" s="3">
        <v>0</v>
      </c>
      <c r="HB88" s="3">
        <v>0</v>
      </c>
      <c r="HC88" s="3">
        <f t="shared" si="241"/>
        <v>0</v>
      </c>
      <c r="HD88" s="3"/>
      <c r="HE88" s="3" t="s">
        <v>3</v>
      </c>
      <c r="HF88" s="3" t="s">
        <v>3</v>
      </c>
      <c r="HG88" s="3"/>
      <c r="HH88" s="3"/>
      <c r="HI88" s="3"/>
      <c r="HJ88" s="3"/>
      <c r="HK88" s="3"/>
      <c r="HL88" s="3"/>
      <c r="HM88" s="3" t="s">
        <v>3</v>
      </c>
      <c r="HN88" s="3" t="s">
        <v>3</v>
      </c>
      <c r="HO88" s="3" t="s">
        <v>3</v>
      </c>
      <c r="HP88" s="3" t="s">
        <v>3</v>
      </c>
      <c r="HQ88" s="3" t="s">
        <v>3</v>
      </c>
      <c r="HR88" s="3"/>
      <c r="HS88" s="3">
        <v>0</v>
      </c>
      <c r="HT88" s="3"/>
      <c r="HU88" s="3"/>
      <c r="HV88" s="3"/>
      <c r="HW88" s="3"/>
      <c r="HX88" s="3"/>
      <c r="HY88" s="3"/>
      <c r="HZ88" s="3"/>
      <c r="IA88" s="3"/>
      <c r="IB88" s="3"/>
      <c r="IC88" s="3"/>
      <c r="ID88" s="3"/>
      <c r="IE88" s="3"/>
      <c r="IF88" s="3"/>
      <c r="IG88" s="3"/>
      <c r="IH88" s="3"/>
      <c r="II88" s="3"/>
      <c r="IJ88" s="3"/>
      <c r="IK88" s="3">
        <v>0</v>
      </c>
      <c r="IL88" s="3"/>
      <c r="IM88" s="3"/>
      <c r="IN88" s="3"/>
      <c r="IO88" s="3"/>
      <c r="IP88" s="3"/>
      <c r="IQ88" s="3"/>
      <c r="IR88" s="3"/>
      <c r="IS88" s="3"/>
      <c r="IT88" s="3"/>
      <c r="IU88" s="3"/>
    </row>
    <row r="89" spans="1:255" ht="409.5" x14ac:dyDescent="0.25">
      <c r="A89" s="4">
        <v>17</v>
      </c>
      <c r="B89" s="4">
        <v>1</v>
      </c>
      <c r="C89" s="4">
        <f>ROW(SmtRes!A166)</f>
        <v>166</v>
      </c>
      <c r="D89" s="4">
        <f>ROW(EtalonRes!A210)</f>
        <v>210</v>
      </c>
      <c r="E89" s="4" t="s">
        <v>157</v>
      </c>
      <c r="F89" s="4" t="s">
        <v>158</v>
      </c>
      <c r="G89" s="4" t="s">
        <v>159</v>
      </c>
      <c r="H89" s="4" t="s">
        <v>29</v>
      </c>
      <c r="I89" s="4">
        <v>17</v>
      </c>
      <c r="J89" s="4">
        <v>0</v>
      </c>
      <c r="K89" s="4">
        <v>17</v>
      </c>
      <c r="L89" s="4"/>
      <c r="M89" s="4"/>
      <c r="N89" s="4"/>
      <c r="O89" s="4">
        <f t="shared" si="205"/>
        <v>3863.36</v>
      </c>
      <c r="P89" s="4">
        <f t="shared" si="206"/>
        <v>0</v>
      </c>
      <c r="Q89" s="4">
        <f t="shared" si="207"/>
        <v>0</v>
      </c>
      <c r="R89" s="4">
        <f t="shared" si="208"/>
        <v>0</v>
      </c>
      <c r="S89" s="4">
        <f t="shared" si="209"/>
        <v>3863.36</v>
      </c>
      <c r="T89" s="4">
        <f t="shared" si="210"/>
        <v>0</v>
      </c>
      <c r="U89" s="4">
        <f t="shared" si="211"/>
        <v>6.4076399999999998</v>
      </c>
      <c r="V89" s="4">
        <f t="shared" si="212"/>
        <v>0</v>
      </c>
      <c r="W89" s="4">
        <f t="shared" si="213"/>
        <v>0</v>
      </c>
      <c r="X89" s="4">
        <f t="shared" si="214"/>
        <v>3670.19</v>
      </c>
      <c r="Y89" s="4">
        <f t="shared" si="215"/>
        <v>2047.58</v>
      </c>
      <c r="Z89" s="4"/>
      <c r="AA89" s="4">
        <v>55890823</v>
      </c>
      <c r="AB89" s="4">
        <f t="shared" si="216"/>
        <v>3.8519999999999999</v>
      </c>
      <c r="AC89" s="4">
        <f t="shared" si="217"/>
        <v>0</v>
      </c>
      <c r="AD89" s="4">
        <f t="shared" si="218"/>
        <v>0</v>
      </c>
      <c r="AE89" s="4">
        <f t="shared" si="219"/>
        <v>0</v>
      </c>
      <c r="AF89" s="4">
        <f t="shared" si="219"/>
        <v>3.8519999999999999</v>
      </c>
      <c r="AG89" s="4">
        <f t="shared" si="220"/>
        <v>0</v>
      </c>
      <c r="AH89" s="4">
        <f t="shared" si="221"/>
        <v>0.36</v>
      </c>
      <c r="AI89" s="4">
        <f t="shared" si="221"/>
        <v>0</v>
      </c>
      <c r="AJ89" s="4">
        <f t="shared" si="222"/>
        <v>0</v>
      </c>
      <c r="AK89" s="4">
        <v>26.57</v>
      </c>
      <c r="AL89" s="4">
        <v>15.87</v>
      </c>
      <c r="AM89" s="4">
        <v>0</v>
      </c>
      <c r="AN89" s="4">
        <v>0</v>
      </c>
      <c r="AO89" s="4">
        <v>10.7</v>
      </c>
      <c r="AP89" s="4">
        <v>0</v>
      </c>
      <c r="AQ89" s="4">
        <v>1</v>
      </c>
      <c r="AR89" s="4">
        <v>0</v>
      </c>
      <c r="AS89" s="4">
        <v>0</v>
      </c>
      <c r="AT89" s="4">
        <v>95</v>
      </c>
      <c r="AU89" s="4">
        <v>53</v>
      </c>
      <c r="AV89" s="4">
        <v>1.0469999999999999</v>
      </c>
      <c r="AW89" s="4">
        <v>1</v>
      </c>
      <c r="AX89" s="4"/>
      <c r="AY89" s="4"/>
      <c r="AZ89" s="4">
        <v>1</v>
      </c>
      <c r="BA89" s="4">
        <v>56.35</v>
      </c>
      <c r="BB89" s="4">
        <v>1</v>
      </c>
      <c r="BC89" s="4">
        <v>11.03</v>
      </c>
      <c r="BD89" s="4" t="s">
        <v>3</v>
      </c>
      <c r="BE89" s="4" t="s">
        <v>3</v>
      </c>
      <c r="BF89" s="4" t="s">
        <v>3</v>
      </c>
      <c r="BG89" s="4" t="s">
        <v>3</v>
      </c>
      <c r="BH89" s="4">
        <v>0</v>
      </c>
      <c r="BI89" s="4">
        <v>2</v>
      </c>
      <c r="BJ89" s="4" t="s">
        <v>160</v>
      </c>
      <c r="BK89" s="4"/>
      <c r="BL89" s="4"/>
      <c r="BM89" s="4">
        <v>69</v>
      </c>
      <c r="BN89" s="4">
        <v>0</v>
      </c>
      <c r="BO89" s="4" t="s">
        <v>158</v>
      </c>
      <c r="BP89" s="4">
        <v>1</v>
      </c>
      <c r="BQ89" s="4">
        <v>40</v>
      </c>
      <c r="BR89" s="4">
        <v>0</v>
      </c>
      <c r="BS89" s="4">
        <v>56.35</v>
      </c>
      <c r="BT89" s="4">
        <v>1</v>
      </c>
      <c r="BU89" s="4">
        <v>1</v>
      </c>
      <c r="BV89" s="4">
        <v>1</v>
      </c>
      <c r="BW89" s="4">
        <v>1</v>
      </c>
      <c r="BX89" s="4">
        <v>1</v>
      </c>
      <c r="BY89" s="4" t="s">
        <v>3</v>
      </c>
      <c r="BZ89" s="4">
        <v>95</v>
      </c>
      <c r="CA89" s="4">
        <v>53</v>
      </c>
      <c r="CB89" s="4" t="s">
        <v>3</v>
      </c>
      <c r="CC89" s="4"/>
      <c r="CD89" s="4"/>
      <c r="CE89" s="4">
        <v>1566</v>
      </c>
      <c r="CF89" s="4">
        <v>0</v>
      </c>
      <c r="CG89" s="4">
        <v>0</v>
      </c>
      <c r="CH89" s="4"/>
      <c r="CI89" s="4"/>
      <c r="CJ89" s="4"/>
      <c r="CK89" s="4"/>
      <c r="CL89" s="4"/>
      <c r="CM89" s="4">
        <v>0</v>
      </c>
      <c r="CN89" s="10" t="s">
        <v>2490</v>
      </c>
      <c r="CO89" s="4">
        <v>0</v>
      </c>
      <c r="CP89" s="4">
        <f t="shared" si="223"/>
        <v>3863.36</v>
      </c>
      <c r="CQ89" s="4">
        <f t="shared" si="224"/>
        <v>0</v>
      </c>
      <c r="CR89" s="4">
        <f t="shared" si="225"/>
        <v>0</v>
      </c>
      <c r="CS89" s="4">
        <f t="shared" si="226"/>
        <v>0</v>
      </c>
      <c r="CT89" s="4">
        <f t="shared" si="227"/>
        <v>227.09</v>
      </c>
      <c r="CU89" s="4">
        <f t="shared" si="228"/>
        <v>0</v>
      </c>
      <c r="CV89" s="4">
        <f t="shared" si="229"/>
        <v>0.37691999999999998</v>
      </c>
      <c r="CW89" s="4">
        <f t="shared" si="230"/>
        <v>0</v>
      </c>
      <c r="CX89" s="4">
        <f t="shared" si="231"/>
        <v>0</v>
      </c>
      <c r="CY89" s="4">
        <f t="shared" si="232"/>
        <v>3670.19</v>
      </c>
      <c r="CZ89" s="4">
        <f t="shared" si="233"/>
        <v>2047.58</v>
      </c>
      <c r="DA89" s="4"/>
      <c r="DB89" s="4">
        <v>99</v>
      </c>
      <c r="DC89" s="4" t="s">
        <v>3</v>
      </c>
      <c r="DD89" s="4" t="s">
        <v>31</v>
      </c>
      <c r="DE89" s="4" t="s">
        <v>32</v>
      </c>
      <c r="DF89" s="4" t="s">
        <v>32</v>
      </c>
      <c r="DG89" s="4" t="s">
        <v>32</v>
      </c>
      <c r="DH89" s="4" t="s">
        <v>3</v>
      </c>
      <c r="DI89" s="4" t="s">
        <v>32</v>
      </c>
      <c r="DJ89" s="4" t="s">
        <v>32</v>
      </c>
      <c r="DK89" s="4" t="s">
        <v>3</v>
      </c>
      <c r="DL89" s="4" t="s">
        <v>3</v>
      </c>
      <c r="DM89" s="4" t="s">
        <v>3</v>
      </c>
      <c r="DN89" s="4">
        <v>0</v>
      </c>
      <c r="DO89" s="4">
        <v>0</v>
      </c>
      <c r="DP89" s="4">
        <v>1</v>
      </c>
      <c r="DQ89" s="4">
        <v>1</v>
      </c>
      <c r="DR89" s="4"/>
      <c r="DS89" s="4"/>
      <c r="DT89" s="4"/>
      <c r="DU89" s="4">
        <v>1013</v>
      </c>
      <c r="DV89" s="4" t="s">
        <v>29</v>
      </c>
      <c r="DW89" s="4" t="s">
        <v>29</v>
      </c>
      <c r="DX89" s="4">
        <v>1</v>
      </c>
      <c r="DY89" s="4"/>
      <c r="DZ89" s="4" t="s">
        <v>3</v>
      </c>
      <c r="EA89" s="4" t="s">
        <v>3</v>
      </c>
      <c r="EB89" s="4" t="s">
        <v>3</v>
      </c>
      <c r="EC89" s="4" t="s">
        <v>3</v>
      </c>
      <c r="ED89" s="4"/>
      <c r="EE89" s="4">
        <v>57042959</v>
      </c>
      <c r="EF89" s="4">
        <v>40</v>
      </c>
      <c r="EG89" s="4" t="s">
        <v>33</v>
      </c>
      <c r="EH89" s="4">
        <v>0</v>
      </c>
      <c r="EI89" s="4" t="s">
        <v>3</v>
      </c>
      <c r="EJ89" s="4">
        <v>2</v>
      </c>
      <c r="EK89" s="4">
        <v>69</v>
      </c>
      <c r="EL89" s="4" t="s">
        <v>96</v>
      </c>
      <c r="EM89" s="4" t="s">
        <v>97</v>
      </c>
      <c r="EN89" s="4"/>
      <c r="EO89" s="4" t="s">
        <v>36</v>
      </c>
      <c r="EP89" s="4"/>
      <c r="EQ89" s="4">
        <v>0</v>
      </c>
      <c r="ER89" s="4">
        <v>26.57</v>
      </c>
      <c r="ES89" s="4">
        <v>15.87</v>
      </c>
      <c r="ET89" s="4">
        <v>0</v>
      </c>
      <c r="EU89" s="4">
        <v>0</v>
      </c>
      <c r="EV89" s="4">
        <v>10.7</v>
      </c>
      <c r="EW89" s="4">
        <v>1</v>
      </c>
      <c r="EX89" s="4">
        <v>0</v>
      </c>
      <c r="EY89" s="4">
        <v>0</v>
      </c>
      <c r="EZ89" s="4"/>
      <c r="FA89" s="4"/>
      <c r="FB89" s="4"/>
      <c r="FC89" s="4"/>
      <c r="FD89" s="4"/>
      <c r="FE89" s="4"/>
      <c r="FF89" s="4"/>
      <c r="FG89" s="4"/>
      <c r="FH89" s="4"/>
      <c r="FI89" s="4"/>
      <c r="FJ89" s="4"/>
      <c r="FK89" s="4"/>
      <c r="FL89" s="4"/>
      <c r="FM89" s="4"/>
      <c r="FN89" s="4"/>
      <c r="FO89" s="4"/>
      <c r="FP89" s="4"/>
      <c r="FQ89" s="4">
        <v>0</v>
      </c>
      <c r="FR89" s="4">
        <v>0</v>
      </c>
      <c r="FS89" s="4">
        <v>0</v>
      </c>
      <c r="FT89" s="4"/>
      <c r="FU89" s="4"/>
      <c r="FV89" s="4"/>
      <c r="FW89" s="4"/>
      <c r="FX89" s="4">
        <v>95</v>
      </c>
      <c r="FY89" s="4">
        <v>53</v>
      </c>
      <c r="FZ89" s="4"/>
      <c r="GA89" s="4" t="s">
        <v>3</v>
      </c>
      <c r="GB89" s="4"/>
      <c r="GC89" s="4"/>
      <c r="GD89" s="4">
        <v>1</v>
      </c>
      <c r="GE89" s="4"/>
      <c r="GF89" s="4">
        <v>-1316361074</v>
      </c>
      <c r="GG89" s="4">
        <v>2</v>
      </c>
      <c r="GH89" s="4">
        <v>1</v>
      </c>
      <c r="GI89" s="4">
        <v>2</v>
      </c>
      <c r="GJ89" s="4">
        <v>0</v>
      </c>
      <c r="GK89" s="4">
        <v>0</v>
      </c>
      <c r="GL89" s="4">
        <f t="shared" si="234"/>
        <v>0</v>
      </c>
      <c r="GM89" s="4">
        <f t="shared" si="235"/>
        <v>9581.1299999999992</v>
      </c>
      <c r="GN89" s="4">
        <f t="shared" si="236"/>
        <v>0</v>
      </c>
      <c r="GO89" s="4">
        <f t="shared" si="237"/>
        <v>9581.1299999999992</v>
      </c>
      <c r="GP89" s="4">
        <f t="shared" si="238"/>
        <v>0</v>
      </c>
      <c r="GQ89" s="4"/>
      <c r="GR89" s="4">
        <v>0</v>
      </c>
      <c r="GS89" s="4">
        <v>0</v>
      </c>
      <c r="GT89" s="4">
        <v>0</v>
      </c>
      <c r="GU89" s="4" t="s">
        <v>3</v>
      </c>
      <c r="GV89" s="4">
        <f t="shared" si="239"/>
        <v>0</v>
      </c>
      <c r="GW89" s="4">
        <v>1</v>
      </c>
      <c r="GX89" s="4">
        <f t="shared" si="240"/>
        <v>0</v>
      </c>
      <c r="GY89" s="4"/>
      <c r="GZ89" s="4"/>
      <c r="HA89" s="4">
        <v>0</v>
      </c>
      <c r="HB89" s="4">
        <v>0</v>
      </c>
      <c r="HC89" s="4">
        <f t="shared" si="241"/>
        <v>0</v>
      </c>
      <c r="HD89" s="4"/>
      <c r="HE89" s="4" t="s">
        <v>3</v>
      </c>
      <c r="HF89" s="4" t="s">
        <v>3</v>
      </c>
      <c r="HG89" s="4"/>
      <c r="HH89" s="4"/>
      <c r="HI89" s="4"/>
      <c r="HJ89" s="4"/>
      <c r="HK89" s="4"/>
      <c r="HL89" s="4"/>
      <c r="HM89" s="4" t="s">
        <v>3</v>
      </c>
      <c r="HN89" s="4" t="s">
        <v>3</v>
      </c>
      <c r="HO89" s="4" t="s">
        <v>3</v>
      </c>
      <c r="HP89" s="4" t="s">
        <v>3</v>
      </c>
      <c r="HQ89" s="4" t="s">
        <v>3</v>
      </c>
      <c r="HR89" s="4"/>
      <c r="HS89" s="4">
        <v>0</v>
      </c>
      <c r="HT89" s="4"/>
      <c r="HU89" s="4"/>
      <c r="HV89" s="4"/>
      <c r="HW89" s="4"/>
      <c r="HX89" s="4"/>
      <c r="HY89" s="4"/>
      <c r="HZ89" s="4"/>
      <c r="IA89" s="4"/>
      <c r="IB89" s="4"/>
      <c r="IC89" s="4"/>
      <c r="ID89" s="4"/>
      <c r="IE89" s="4"/>
      <c r="IF89" s="4"/>
      <c r="IG89" s="4"/>
      <c r="IH89" s="4"/>
      <c r="II89" s="4"/>
      <c r="IJ89" s="4"/>
      <c r="IK89" s="4">
        <v>0</v>
      </c>
      <c r="IL89" s="4"/>
      <c r="IM89" s="4"/>
      <c r="IN89" s="4"/>
      <c r="IO89" s="4"/>
      <c r="IP89" s="4"/>
      <c r="IQ89" s="4"/>
      <c r="IR89" s="4"/>
      <c r="IS89" s="4"/>
      <c r="IT89" s="4"/>
      <c r="IU89" s="4"/>
    </row>
    <row r="90" spans="1:255" ht="409.5" x14ac:dyDescent="0.25">
      <c r="A90" s="3">
        <v>17</v>
      </c>
      <c r="B90" s="3">
        <v>1</v>
      </c>
      <c r="C90" s="3">
        <f>ROW(SmtRes!A167)</f>
        <v>167</v>
      </c>
      <c r="D90" s="3">
        <f>ROW(EtalonRes!A211)</f>
        <v>211</v>
      </c>
      <c r="E90" s="3" t="s">
        <v>161</v>
      </c>
      <c r="F90" s="3" t="s">
        <v>51</v>
      </c>
      <c r="G90" s="3" t="s">
        <v>52</v>
      </c>
      <c r="H90" s="3" t="s">
        <v>40</v>
      </c>
      <c r="I90" s="3">
        <f>ROUND(1/100,9)</f>
        <v>0.01</v>
      </c>
      <c r="J90" s="3">
        <v>0</v>
      </c>
      <c r="K90" s="3">
        <f>ROUND(1/100,9)</f>
        <v>0.01</v>
      </c>
      <c r="L90" s="3"/>
      <c r="M90" s="3"/>
      <c r="N90" s="3"/>
      <c r="O90" s="3">
        <f t="shared" si="205"/>
        <v>0.75</v>
      </c>
      <c r="P90" s="3">
        <f t="shared" si="206"/>
        <v>0</v>
      </c>
      <c r="Q90" s="3">
        <f>(ROUND((ROUND((((ET90*1.2))*AV90*I90),2)*BB90),2)+ROUND((ROUND(((AE90-((EU90*1.2)))*AV90*I90),2)*BS90),2))</f>
        <v>0</v>
      </c>
      <c r="R90" s="3">
        <f>(ROUND((ROUND((((EU90*1.2))*AV90*I90),2)*BS90),2)+ROUND((ROUND(((AE90-((EU90*1.2)))*AV90*I90),2)*BS90),2))</f>
        <v>0</v>
      </c>
      <c r="S90" s="3">
        <f t="shared" si="209"/>
        <v>0.75</v>
      </c>
      <c r="T90" s="3">
        <f t="shared" si="210"/>
        <v>0</v>
      </c>
      <c r="U90" s="3">
        <f t="shared" si="211"/>
        <v>7.3373759999999996E-2</v>
      </c>
      <c r="V90" s="3">
        <f t="shared" si="212"/>
        <v>0</v>
      </c>
      <c r="W90" s="3">
        <f t="shared" si="213"/>
        <v>0</v>
      </c>
      <c r="X90" s="3">
        <f>(ROUND((((S90+ROUND((ROUND((((EU90*1.2))*AV90*I90),2)*BS90),2))*AT90)/100),2)+ROUND(((ROUND((ROUND(((AE90-((EU90*1.2)))*AV90*I90),2)*BS90),2)*AT90)/100),2))</f>
        <v>0.68</v>
      </c>
      <c r="Y90" s="3">
        <f>(ROUND((((S90+ROUND((ROUND((((EU90*1.2))*AV90*I90),2)*BS90),2))*AU90)/100),2)+ROUND(((ROUND((ROUND(((AE90-((EU90*1.2)))*AV90*I90),2)*BS90),2)*AU90)/100),2))</f>
        <v>0.36</v>
      </c>
      <c r="Z90" s="3"/>
      <c r="AA90" s="3">
        <v>54971259</v>
      </c>
      <c r="AB90" s="3">
        <f t="shared" si="216"/>
        <v>71.616</v>
      </c>
      <c r="AC90" s="3">
        <f>ROUND(((ES90*1)),6)</f>
        <v>0</v>
      </c>
      <c r="AD90" s="3">
        <f>ROUND(((((ET90*1.2))-((EU90*1.2)))+AE90),6)</f>
        <v>0</v>
      </c>
      <c r="AE90" s="3">
        <f>ROUND(((EU90*1.2)),6)</f>
        <v>0</v>
      </c>
      <c r="AF90" s="3">
        <f>ROUND(((EV90*1.2)),6)</f>
        <v>71.616</v>
      </c>
      <c r="AG90" s="3">
        <f t="shared" si="220"/>
        <v>0</v>
      </c>
      <c r="AH90" s="3">
        <f>((EW90*1.2))</f>
        <v>7.008</v>
      </c>
      <c r="AI90" s="3">
        <f>((EX90*1.2))</f>
        <v>0</v>
      </c>
      <c r="AJ90" s="3">
        <f t="shared" si="222"/>
        <v>0</v>
      </c>
      <c r="AK90" s="3">
        <v>59.68</v>
      </c>
      <c r="AL90" s="3">
        <v>0</v>
      </c>
      <c r="AM90" s="3">
        <v>0</v>
      </c>
      <c r="AN90" s="3">
        <v>0</v>
      </c>
      <c r="AO90" s="3">
        <v>59.68</v>
      </c>
      <c r="AP90" s="3">
        <v>0</v>
      </c>
      <c r="AQ90" s="3">
        <v>5.84</v>
      </c>
      <c r="AR90" s="3">
        <v>0</v>
      </c>
      <c r="AS90" s="3">
        <v>0</v>
      </c>
      <c r="AT90" s="3">
        <v>91</v>
      </c>
      <c r="AU90" s="3">
        <v>48</v>
      </c>
      <c r="AV90" s="3">
        <v>1.0469999999999999</v>
      </c>
      <c r="AW90" s="3">
        <v>1</v>
      </c>
      <c r="AX90" s="3"/>
      <c r="AY90" s="3"/>
      <c r="AZ90" s="3">
        <v>1</v>
      </c>
      <c r="BA90" s="3">
        <v>1</v>
      </c>
      <c r="BB90" s="3">
        <v>1</v>
      </c>
      <c r="BC90" s="3">
        <v>1</v>
      </c>
      <c r="BD90" s="3" t="s">
        <v>3</v>
      </c>
      <c r="BE90" s="3" t="s">
        <v>3</v>
      </c>
      <c r="BF90" s="3" t="s">
        <v>3</v>
      </c>
      <c r="BG90" s="3" t="s">
        <v>3</v>
      </c>
      <c r="BH90" s="3">
        <v>0</v>
      </c>
      <c r="BI90" s="3">
        <v>1</v>
      </c>
      <c r="BJ90" s="3" t="s">
        <v>53</v>
      </c>
      <c r="BK90" s="3"/>
      <c r="BL90" s="3"/>
      <c r="BM90" s="3">
        <v>106</v>
      </c>
      <c r="BN90" s="3">
        <v>0</v>
      </c>
      <c r="BO90" s="3" t="s">
        <v>51</v>
      </c>
      <c r="BP90" s="3">
        <v>1</v>
      </c>
      <c r="BQ90" s="3">
        <v>60</v>
      </c>
      <c r="BR90" s="3">
        <v>0</v>
      </c>
      <c r="BS90" s="3">
        <v>1</v>
      </c>
      <c r="BT90" s="3">
        <v>1</v>
      </c>
      <c r="BU90" s="3">
        <v>1</v>
      </c>
      <c r="BV90" s="3">
        <v>1</v>
      </c>
      <c r="BW90" s="3">
        <v>1</v>
      </c>
      <c r="BX90" s="3">
        <v>1</v>
      </c>
      <c r="BY90" s="3" t="s">
        <v>3</v>
      </c>
      <c r="BZ90" s="3">
        <v>91</v>
      </c>
      <c r="CA90" s="3">
        <v>48</v>
      </c>
      <c r="CB90" s="3" t="s">
        <v>3</v>
      </c>
      <c r="CC90" s="3"/>
      <c r="CD90" s="3"/>
      <c r="CE90" s="3">
        <v>1566</v>
      </c>
      <c r="CF90" s="3">
        <v>0</v>
      </c>
      <c r="CG90" s="3">
        <v>0</v>
      </c>
      <c r="CH90" s="3"/>
      <c r="CI90" s="3"/>
      <c r="CJ90" s="3"/>
      <c r="CK90" s="3"/>
      <c r="CL90" s="3"/>
      <c r="CM90" s="3">
        <v>0</v>
      </c>
      <c r="CN90" s="9" t="s">
        <v>2491</v>
      </c>
      <c r="CO90" s="3">
        <v>0</v>
      </c>
      <c r="CP90" s="3">
        <f t="shared" si="223"/>
        <v>0.75</v>
      </c>
      <c r="CQ90" s="3">
        <f t="shared" si="224"/>
        <v>0</v>
      </c>
      <c r="CR90" s="3">
        <f>(ROUND((ROUND((((ET90*1.2))*AV90*1),2)*BB90),2)+ROUND((ROUND(((AE90-((EU90*1.2)))*AV90*1),2)*BS90),2))</f>
        <v>0</v>
      </c>
      <c r="CS90" s="3">
        <f>(ROUND((ROUND((((EU90*1.2))*AV90*1),2)*BS90),2)+ROUND((ROUND(((AE90-((EU90*1.2)))*AV90*1),2)*BS90),2))</f>
        <v>0</v>
      </c>
      <c r="CT90" s="3">
        <f t="shared" si="227"/>
        <v>74.98</v>
      </c>
      <c r="CU90" s="3">
        <f t="shared" si="228"/>
        <v>0</v>
      </c>
      <c r="CV90" s="3">
        <f t="shared" si="229"/>
        <v>7.3373759999999999</v>
      </c>
      <c r="CW90" s="3">
        <f t="shared" si="230"/>
        <v>0</v>
      </c>
      <c r="CX90" s="3">
        <f t="shared" si="231"/>
        <v>0</v>
      </c>
      <c r="CY90" s="3">
        <f>(ROUND((((S90+ROUND((ROUND((((EU90*1.2))*AV90*1),2)*BS90),2))*AT90)/100),2)+ROUND(((ROUND((ROUND(((AE90-((EU90*1.2)))*AV90*1),2)*BS90),2)*AT90)/100),2))</f>
        <v>0.68</v>
      </c>
      <c r="CZ90" s="3">
        <f>(ROUND((((S90+ROUND((ROUND((((EU90*1.2))*AV90*1),2)*BS90),2))*AU90)/100),2)+ROUND(((ROUND((ROUND(((AE90-((EU90*1.2)))*AV90*1),2)*BS90),2)*AU90)/100),2))</f>
        <v>0.36</v>
      </c>
      <c r="DA90" s="3"/>
      <c r="DB90" s="3">
        <v>101</v>
      </c>
      <c r="DC90" s="3" t="s">
        <v>3</v>
      </c>
      <c r="DD90" s="3" t="s">
        <v>22</v>
      </c>
      <c r="DE90" s="3" t="s">
        <v>42</v>
      </c>
      <c r="DF90" s="3" t="s">
        <v>42</v>
      </c>
      <c r="DG90" s="3" t="s">
        <v>42</v>
      </c>
      <c r="DH90" s="3" t="s">
        <v>3</v>
      </c>
      <c r="DI90" s="3" t="s">
        <v>42</v>
      </c>
      <c r="DJ90" s="3" t="s">
        <v>42</v>
      </c>
      <c r="DK90" s="3" t="s">
        <v>3</v>
      </c>
      <c r="DL90" s="3" t="s">
        <v>3</v>
      </c>
      <c r="DM90" s="3" t="s">
        <v>3</v>
      </c>
      <c r="DN90" s="3">
        <v>0</v>
      </c>
      <c r="DO90" s="3">
        <v>0</v>
      </c>
      <c r="DP90" s="3">
        <v>1</v>
      </c>
      <c r="DQ90" s="3">
        <v>1</v>
      </c>
      <c r="DR90" s="3"/>
      <c r="DS90" s="3"/>
      <c r="DT90" s="3"/>
      <c r="DU90" s="3">
        <v>1010</v>
      </c>
      <c r="DV90" s="3" t="s">
        <v>40</v>
      </c>
      <c r="DW90" s="3" t="s">
        <v>40</v>
      </c>
      <c r="DX90" s="3">
        <v>100</v>
      </c>
      <c r="DY90" s="3"/>
      <c r="DZ90" s="3" t="s">
        <v>3</v>
      </c>
      <c r="EA90" s="3" t="s">
        <v>3</v>
      </c>
      <c r="EB90" s="3" t="s">
        <v>3</v>
      </c>
      <c r="EC90" s="3" t="s">
        <v>3</v>
      </c>
      <c r="ED90" s="3"/>
      <c r="EE90" s="3">
        <v>57042996</v>
      </c>
      <c r="EF90" s="3">
        <v>60</v>
      </c>
      <c r="EG90" s="3" t="s">
        <v>43</v>
      </c>
      <c r="EH90" s="3">
        <v>0</v>
      </c>
      <c r="EI90" s="3" t="s">
        <v>3</v>
      </c>
      <c r="EJ90" s="3">
        <v>1</v>
      </c>
      <c r="EK90" s="3">
        <v>106</v>
      </c>
      <c r="EL90" s="3" t="s">
        <v>44</v>
      </c>
      <c r="EM90" s="3" t="s">
        <v>45</v>
      </c>
      <c r="EN90" s="3"/>
      <c r="EO90" s="3" t="s">
        <v>46</v>
      </c>
      <c r="EP90" s="3"/>
      <c r="EQ90" s="3">
        <v>0</v>
      </c>
      <c r="ER90" s="3">
        <v>59.68</v>
      </c>
      <c r="ES90" s="3">
        <v>0</v>
      </c>
      <c r="ET90" s="3">
        <v>0</v>
      </c>
      <c r="EU90" s="3">
        <v>0</v>
      </c>
      <c r="EV90" s="3">
        <v>59.68</v>
      </c>
      <c r="EW90" s="3">
        <v>5.84</v>
      </c>
      <c r="EX90" s="3">
        <v>0</v>
      </c>
      <c r="EY90" s="3">
        <v>0</v>
      </c>
      <c r="EZ90" s="3"/>
      <c r="FA90" s="3"/>
      <c r="FB90" s="3"/>
      <c r="FC90" s="3"/>
      <c r="FD90" s="3"/>
      <c r="FE90" s="3"/>
      <c r="FF90" s="3"/>
      <c r="FG90" s="3"/>
      <c r="FH90" s="3"/>
      <c r="FI90" s="3"/>
      <c r="FJ90" s="3"/>
      <c r="FK90" s="3"/>
      <c r="FL90" s="3"/>
      <c r="FM90" s="3"/>
      <c r="FN90" s="3"/>
      <c r="FO90" s="3"/>
      <c r="FP90" s="3"/>
      <c r="FQ90" s="3">
        <v>0</v>
      </c>
      <c r="FR90" s="3">
        <v>0</v>
      </c>
      <c r="FS90" s="3">
        <v>0</v>
      </c>
      <c r="FT90" s="3"/>
      <c r="FU90" s="3"/>
      <c r="FV90" s="3"/>
      <c r="FW90" s="3"/>
      <c r="FX90" s="3">
        <v>91</v>
      </c>
      <c r="FY90" s="3">
        <v>48</v>
      </c>
      <c r="FZ90" s="3"/>
      <c r="GA90" s="3" t="s">
        <v>3</v>
      </c>
      <c r="GB90" s="3"/>
      <c r="GC90" s="3"/>
      <c r="GD90" s="3">
        <v>1</v>
      </c>
      <c r="GE90" s="3"/>
      <c r="GF90" s="3">
        <v>1478850760</v>
      </c>
      <c r="GG90" s="3">
        <v>2</v>
      </c>
      <c r="GH90" s="3">
        <v>1</v>
      </c>
      <c r="GI90" s="3">
        <v>2</v>
      </c>
      <c r="GJ90" s="3">
        <v>0</v>
      </c>
      <c r="GK90" s="3">
        <v>0</v>
      </c>
      <c r="GL90" s="3">
        <f t="shared" si="234"/>
        <v>0</v>
      </c>
      <c r="GM90" s="3">
        <f t="shared" si="235"/>
        <v>1.79</v>
      </c>
      <c r="GN90" s="3">
        <f t="shared" si="236"/>
        <v>1.79</v>
      </c>
      <c r="GO90" s="3">
        <f t="shared" si="237"/>
        <v>0</v>
      </c>
      <c r="GP90" s="3">
        <f t="shared" si="238"/>
        <v>0</v>
      </c>
      <c r="GQ90" s="3"/>
      <c r="GR90" s="3">
        <v>0</v>
      </c>
      <c r="GS90" s="3">
        <v>3</v>
      </c>
      <c r="GT90" s="3">
        <v>0</v>
      </c>
      <c r="GU90" s="3" t="s">
        <v>3</v>
      </c>
      <c r="GV90" s="3">
        <f t="shared" si="239"/>
        <v>0</v>
      </c>
      <c r="GW90" s="3">
        <v>1</v>
      </c>
      <c r="GX90" s="3">
        <f t="shared" si="240"/>
        <v>0</v>
      </c>
      <c r="GY90" s="3"/>
      <c r="GZ90" s="3"/>
      <c r="HA90" s="3">
        <v>0</v>
      </c>
      <c r="HB90" s="3">
        <v>0</v>
      </c>
      <c r="HC90" s="3">
        <f t="shared" si="241"/>
        <v>0</v>
      </c>
      <c r="HD90" s="3"/>
      <c r="HE90" s="3" t="s">
        <v>3</v>
      </c>
      <c r="HF90" s="3" t="s">
        <v>3</v>
      </c>
      <c r="HG90" s="3"/>
      <c r="HH90" s="3"/>
      <c r="HI90" s="3"/>
      <c r="HJ90" s="3"/>
      <c r="HK90" s="3"/>
      <c r="HL90" s="3"/>
      <c r="HM90" s="3" t="s">
        <v>3</v>
      </c>
      <c r="HN90" s="3" t="s">
        <v>3</v>
      </c>
      <c r="HO90" s="3" t="s">
        <v>3</v>
      </c>
      <c r="HP90" s="3" t="s">
        <v>3</v>
      </c>
      <c r="HQ90" s="3" t="s">
        <v>3</v>
      </c>
      <c r="HR90" s="3"/>
      <c r="HS90" s="3">
        <v>0</v>
      </c>
      <c r="HT90" s="3"/>
      <c r="HU90" s="3"/>
      <c r="HV90" s="3"/>
      <c r="HW90" s="3"/>
      <c r="HX90" s="3"/>
      <c r="HY90" s="3"/>
      <c r="HZ90" s="3"/>
      <c r="IA90" s="3"/>
      <c r="IB90" s="3"/>
      <c r="IC90" s="3"/>
      <c r="ID90" s="3"/>
      <c r="IE90" s="3"/>
      <c r="IF90" s="3"/>
      <c r="IG90" s="3"/>
      <c r="IH90" s="3"/>
      <c r="II90" s="3"/>
      <c r="IJ90" s="3"/>
      <c r="IK90" s="3">
        <v>0</v>
      </c>
      <c r="IL90" s="3"/>
      <c r="IM90" s="3"/>
      <c r="IN90" s="3"/>
      <c r="IO90" s="3"/>
      <c r="IP90" s="3"/>
      <c r="IQ90" s="3"/>
      <c r="IR90" s="3"/>
      <c r="IS90" s="3"/>
      <c r="IT90" s="3"/>
      <c r="IU90" s="3"/>
    </row>
    <row r="91" spans="1:255" ht="409.5" x14ac:dyDescent="0.25">
      <c r="A91" s="4">
        <v>17</v>
      </c>
      <c r="B91" s="4">
        <v>1</v>
      </c>
      <c r="C91" s="4">
        <f>ROW(SmtRes!A168)</f>
        <v>168</v>
      </c>
      <c r="D91" s="4">
        <f>ROW(EtalonRes!A212)</f>
        <v>212</v>
      </c>
      <c r="E91" s="4" t="s">
        <v>161</v>
      </c>
      <c r="F91" s="4" t="s">
        <v>51</v>
      </c>
      <c r="G91" s="4" t="s">
        <v>52</v>
      </c>
      <c r="H91" s="4" t="s">
        <v>40</v>
      </c>
      <c r="I91" s="4">
        <f>ROUND(1/100,9)</f>
        <v>0.01</v>
      </c>
      <c r="J91" s="4">
        <v>0</v>
      </c>
      <c r="K91" s="4">
        <f>ROUND(1/100,9)</f>
        <v>0.01</v>
      </c>
      <c r="L91" s="4"/>
      <c r="M91" s="4"/>
      <c r="N91" s="4"/>
      <c r="O91" s="4">
        <f t="shared" si="205"/>
        <v>42.26</v>
      </c>
      <c r="P91" s="4">
        <f t="shared" si="206"/>
        <v>0</v>
      </c>
      <c r="Q91" s="4">
        <f>(ROUND((ROUND((((ET91*1.2))*AV91*I91),2)*BB91),2)+ROUND((ROUND(((AE91-((EU91*1.2)))*AV91*I91),2)*BS91),2))</f>
        <v>0</v>
      </c>
      <c r="R91" s="4">
        <f>(ROUND((ROUND((((EU91*1.2))*AV91*I91),2)*BS91),2)+ROUND((ROUND(((AE91-((EU91*1.2)))*AV91*I91),2)*BS91),2))</f>
        <v>0</v>
      </c>
      <c r="S91" s="4">
        <f t="shared" si="209"/>
        <v>42.26</v>
      </c>
      <c r="T91" s="4">
        <f t="shared" si="210"/>
        <v>0</v>
      </c>
      <c r="U91" s="4">
        <f t="shared" si="211"/>
        <v>7.3373759999999996E-2</v>
      </c>
      <c r="V91" s="4">
        <f t="shared" si="212"/>
        <v>0</v>
      </c>
      <c r="W91" s="4">
        <f t="shared" si="213"/>
        <v>0</v>
      </c>
      <c r="X91" s="4">
        <f>(ROUND((((S91+ROUND((ROUND((((EU91*1.2))*AV91*I91),2)*BS91),2))*AT91)/100),2)+ROUND(((ROUND((ROUND(((AE91-((EU91*1.2)))*AV91*I91),2)*BS91),2)*AT91)/100),2))</f>
        <v>38.46</v>
      </c>
      <c r="Y91" s="4">
        <f>(ROUND((((S91+ROUND((ROUND((((EU91*1.2))*AV91*I91),2)*BS91),2))*AU91)/100),2)+ROUND(((ROUND((ROUND(((AE91-((EU91*1.2)))*AV91*I91),2)*BS91),2)*AU91)/100),2))</f>
        <v>20.28</v>
      </c>
      <c r="Z91" s="4"/>
      <c r="AA91" s="4">
        <v>55890823</v>
      </c>
      <c r="AB91" s="4">
        <f t="shared" si="216"/>
        <v>71.616</v>
      </c>
      <c r="AC91" s="4">
        <f>ROUND(((ES91*1)),6)</f>
        <v>0</v>
      </c>
      <c r="AD91" s="4">
        <f>ROUND(((((ET91*1.2))-((EU91*1.2)))+AE91),6)</f>
        <v>0</v>
      </c>
      <c r="AE91" s="4">
        <f>ROUND(((EU91*1.2)),6)</f>
        <v>0</v>
      </c>
      <c r="AF91" s="4">
        <f>ROUND(((EV91*1.2)),6)</f>
        <v>71.616</v>
      </c>
      <c r="AG91" s="4">
        <f t="shared" si="220"/>
        <v>0</v>
      </c>
      <c r="AH91" s="4">
        <f>((EW91*1.2))</f>
        <v>7.008</v>
      </c>
      <c r="AI91" s="4">
        <f>((EX91*1.2))</f>
        <v>0</v>
      </c>
      <c r="AJ91" s="4">
        <f t="shared" si="222"/>
        <v>0</v>
      </c>
      <c r="AK91" s="4">
        <v>59.68</v>
      </c>
      <c r="AL91" s="4">
        <v>0</v>
      </c>
      <c r="AM91" s="4">
        <v>0</v>
      </c>
      <c r="AN91" s="4">
        <v>0</v>
      </c>
      <c r="AO91" s="4">
        <v>59.68</v>
      </c>
      <c r="AP91" s="4">
        <v>0</v>
      </c>
      <c r="AQ91" s="4">
        <v>5.84</v>
      </c>
      <c r="AR91" s="4">
        <v>0</v>
      </c>
      <c r="AS91" s="4">
        <v>0</v>
      </c>
      <c r="AT91" s="4">
        <v>91</v>
      </c>
      <c r="AU91" s="4">
        <v>48</v>
      </c>
      <c r="AV91" s="4">
        <v>1.0469999999999999</v>
      </c>
      <c r="AW91" s="4">
        <v>1</v>
      </c>
      <c r="AX91" s="4"/>
      <c r="AY91" s="4"/>
      <c r="AZ91" s="4">
        <v>1</v>
      </c>
      <c r="BA91" s="4">
        <v>56.35</v>
      </c>
      <c r="BB91" s="4">
        <v>1</v>
      </c>
      <c r="BC91" s="4">
        <v>1</v>
      </c>
      <c r="BD91" s="4" t="s">
        <v>3</v>
      </c>
      <c r="BE91" s="4" t="s">
        <v>3</v>
      </c>
      <c r="BF91" s="4" t="s">
        <v>3</v>
      </c>
      <c r="BG91" s="4" t="s">
        <v>3</v>
      </c>
      <c r="BH91" s="4">
        <v>0</v>
      </c>
      <c r="BI91" s="4">
        <v>1</v>
      </c>
      <c r="BJ91" s="4" t="s">
        <v>53</v>
      </c>
      <c r="BK91" s="4"/>
      <c r="BL91" s="4"/>
      <c r="BM91" s="4">
        <v>106</v>
      </c>
      <c r="BN91" s="4">
        <v>0</v>
      </c>
      <c r="BO91" s="4" t="s">
        <v>51</v>
      </c>
      <c r="BP91" s="4">
        <v>1</v>
      </c>
      <c r="BQ91" s="4">
        <v>60</v>
      </c>
      <c r="BR91" s="4">
        <v>0</v>
      </c>
      <c r="BS91" s="4">
        <v>56.35</v>
      </c>
      <c r="BT91" s="4">
        <v>1</v>
      </c>
      <c r="BU91" s="4">
        <v>1</v>
      </c>
      <c r="BV91" s="4">
        <v>1</v>
      </c>
      <c r="BW91" s="4">
        <v>1</v>
      </c>
      <c r="BX91" s="4">
        <v>1</v>
      </c>
      <c r="BY91" s="4" t="s">
        <v>3</v>
      </c>
      <c r="BZ91" s="4">
        <v>91</v>
      </c>
      <c r="CA91" s="4">
        <v>48</v>
      </c>
      <c r="CB91" s="4" t="s">
        <v>3</v>
      </c>
      <c r="CC91" s="4"/>
      <c r="CD91" s="4"/>
      <c r="CE91" s="4">
        <v>1566</v>
      </c>
      <c r="CF91" s="4">
        <v>0</v>
      </c>
      <c r="CG91" s="4">
        <v>0</v>
      </c>
      <c r="CH91" s="4"/>
      <c r="CI91" s="4"/>
      <c r="CJ91" s="4"/>
      <c r="CK91" s="4"/>
      <c r="CL91" s="4"/>
      <c r="CM91" s="4">
        <v>0</v>
      </c>
      <c r="CN91" s="10" t="s">
        <v>2491</v>
      </c>
      <c r="CO91" s="4">
        <v>0</v>
      </c>
      <c r="CP91" s="4">
        <f t="shared" si="223"/>
        <v>42.26</v>
      </c>
      <c r="CQ91" s="4">
        <f t="shared" si="224"/>
        <v>0</v>
      </c>
      <c r="CR91" s="4">
        <f>(ROUND((ROUND((((ET91*1.2))*AV91*1),2)*BB91),2)+ROUND((ROUND(((AE91-((EU91*1.2)))*AV91*1),2)*BS91),2))</f>
        <v>0</v>
      </c>
      <c r="CS91" s="4">
        <f>(ROUND((ROUND((((EU91*1.2))*AV91*1),2)*BS91),2)+ROUND((ROUND(((AE91-((EU91*1.2)))*AV91*1),2)*BS91),2))</f>
        <v>0</v>
      </c>
      <c r="CT91" s="4">
        <f t="shared" si="227"/>
        <v>4225.12</v>
      </c>
      <c r="CU91" s="4">
        <f t="shared" si="228"/>
        <v>0</v>
      </c>
      <c r="CV91" s="4">
        <f t="shared" si="229"/>
        <v>7.3373759999999999</v>
      </c>
      <c r="CW91" s="4">
        <f t="shared" si="230"/>
        <v>0</v>
      </c>
      <c r="CX91" s="4">
        <f t="shared" si="231"/>
        <v>0</v>
      </c>
      <c r="CY91" s="4">
        <f>(ROUND((((S91+ROUND((ROUND((((EU91*1.2))*AV91*1),2)*BS91),2))*AT91)/100),2)+ROUND(((ROUND((ROUND(((AE91-((EU91*1.2)))*AV91*1),2)*BS91),2)*AT91)/100),2))</f>
        <v>38.46</v>
      </c>
      <c r="CZ91" s="4">
        <f>(ROUND((((S91+ROUND((ROUND((((EU91*1.2))*AV91*1),2)*BS91),2))*AU91)/100),2)+ROUND(((ROUND((ROUND(((AE91-((EU91*1.2)))*AV91*1),2)*BS91),2)*AU91)/100),2))</f>
        <v>20.28</v>
      </c>
      <c r="DA91" s="4"/>
      <c r="DB91" s="4">
        <v>102</v>
      </c>
      <c r="DC91" s="4" t="s">
        <v>3</v>
      </c>
      <c r="DD91" s="4" t="s">
        <v>22</v>
      </c>
      <c r="DE91" s="4" t="s">
        <v>42</v>
      </c>
      <c r="DF91" s="4" t="s">
        <v>42</v>
      </c>
      <c r="DG91" s="4" t="s">
        <v>42</v>
      </c>
      <c r="DH91" s="4" t="s">
        <v>3</v>
      </c>
      <c r="DI91" s="4" t="s">
        <v>42</v>
      </c>
      <c r="DJ91" s="4" t="s">
        <v>42</v>
      </c>
      <c r="DK91" s="4" t="s">
        <v>3</v>
      </c>
      <c r="DL91" s="4" t="s">
        <v>3</v>
      </c>
      <c r="DM91" s="4" t="s">
        <v>3</v>
      </c>
      <c r="DN91" s="4">
        <v>0</v>
      </c>
      <c r="DO91" s="4">
        <v>0</v>
      </c>
      <c r="DP91" s="4">
        <v>1</v>
      </c>
      <c r="DQ91" s="4">
        <v>1</v>
      </c>
      <c r="DR91" s="4"/>
      <c r="DS91" s="4"/>
      <c r="DT91" s="4"/>
      <c r="DU91" s="4">
        <v>1010</v>
      </c>
      <c r="DV91" s="4" t="s">
        <v>40</v>
      </c>
      <c r="DW91" s="4" t="s">
        <v>40</v>
      </c>
      <c r="DX91" s="4">
        <v>100</v>
      </c>
      <c r="DY91" s="4"/>
      <c r="DZ91" s="4" t="s">
        <v>3</v>
      </c>
      <c r="EA91" s="4" t="s">
        <v>3</v>
      </c>
      <c r="EB91" s="4" t="s">
        <v>3</v>
      </c>
      <c r="EC91" s="4" t="s">
        <v>3</v>
      </c>
      <c r="ED91" s="4"/>
      <c r="EE91" s="4">
        <v>57042996</v>
      </c>
      <c r="EF91" s="4">
        <v>60</v>
      </c>
      <c r="EG91" s="4" t="s">
        <v>43</v>
      </c>
      <c r="EH91" s="4">
        <v>0</v>
      </c>
      <c r="EI91" s="4" t="s">
        <v>3</v>
      </c>
      <c r="EJ91" s="4">
        <v>1</v>
      </c>
      <c r="EK91" s="4">
        <v>106</v>
      </c>
      <c r="EL91" s="4" t="s">
        <v>44</v>
      </c>
      <c r="EM91" s="4" t="s">
        <v>45</v>
      </c>
      <c r="EN91" s="4"/>
      <c r="EO91" s="4" t="s">
        <v>46</v>
      </c>
      <c r="EP91" s="4"/>
      <c r="EQ91" s="4">
        <v>0</v>
      </c>
      <c r="ER91" s="4">
        <v>59.68</v>
      </c>
      <c r="ES91" s="4">
        <v>0</v>
      </c>
      <c r="ET91" s="4">
        <v>0</v>
      </c>
      <c r="EU91" s="4">
        <v>0</v>
      </c>
      <c r="EV91" s="4">
        <v>59.68</v>
      </c>
      <c r="EW91" s="4">
        <v>5.84</v>
      </c>
      <c r="EX91" s="4">
        <v>0</v>
      </c>
      <c r="EY91" s="4">
        <v>0</v>
      </c>
      <c r="EZ91" s="4"/>
      <c r="FA91" s="4"/>
      <c r="FB91" s="4"/>
      <c r="FC91" s="4"/>
      <c r="FD91" s="4"/>
      <c r="FE91" s="4"/>
      <c r="FF91" s="4"/>
      <c r="FG91" s="4"/>
      <c r="FH91" s="4"/>
      <c r="FI91" s="4"/>
      <c r="FJ91" s="4"/>
      <c r="FK91" s="4"/>
      <c r="FL91" s="4"/>
      <c r="FM91" s="4"/>
      <c r="FN91" s="4"/>
      <c r="FO91" s="4"/>
      <c r="FP91" s="4"/>
      <c r="FQ91" s="4">
        <v>0</v>
      </c>
      <c r="FR91" s="4">
        <v>0</v>
      </c>
      <c r="FS91" s="4">
        <v>0</v>
      </c>
      <c r="FT91" s="4"/>
      <c r="FU91" s="4"/>
      <c r="FV91" s="4"/>
      <c r="FW91" s="4"/>
      <c r="FX91" s="4">
        <v>91</v>
      </c>
      <c r="FY91" s="4">
        <v>48</v>
      </c>
      <c r="FZ91" s="4"/>
      <c r="GA91" s="4" t="s">
        <v>3</v>
      </c>
      <c r="GB91" s="4"/>
      <c r="GC91" s="4"/>
      <c r="GD91" s="4">
        <v>1</v>
      </c>
      <c r="GE91" s="4"/>
      <c r="GF91" s="4">
        <v>1478850760</v>
      </c>
      <c r="GG91" s="4">
        <v>2</v>
      </c>
      <c r="GH91" s="4">
        <v>1</v>
      </c>
      <c r="GI91" s="4">
        <v>2</v>
      </c>
      <c r="GJ91" s="4">
        <v>0</v>
      </c>
      <c r="GK91" s="4">
        <v>0</v>
      </c>
      <c r="GL91" s="4">
        <f t="shared" si="234"/>
        <v>0</v>
      </c>
      <c r="GM91" s="4">
        <f t="shared" si="235"/>
        <v>101</v>
      </c>
      <c r="GN91" s="4">
        <f t="shared" si="236"/>
        <v>101</v>
      </c>
      <c r="GO91" s="4">
        <f t="shared" si="237"/>
        <v>0</v>
      </c>
      <c r="GP91" s="4">
        <f t="shared" si="238"/>
        <v>0</v>
      </c>
      <c r="GQ91" s="4"/>
      <c r="GR91" s="4">
        <v>0</v>
      </c>
      <c r="GS91" s="4">
        <v>0</v>
      </c>
      <c r="GT91" s="4">
        <v>0</v>
      </c>
      <c r="GU91" s="4" t="s">
        <v>3</v>
      </c>
      <c r="GV91" s="4">
        <f t="shared" si="239"/>
        <v>0</v>
      </c>
      <c r="GW91" s="4">
        <v>1</v>
      </c>
      <c r="GX91" s="4">
        <f t="shared" si="240"/>
        <v>0</v>
      </c>
      <c r="GY91" s="4"/>
      <c r="GZ91" s="4"/>
      <c r="HA91" s="4">
        <v>0</v>
      </c>
      <c r="HB91" s="4">
        <v>0</v>
      </c>
      <c r="HC91" s="4">
        <f t="shared" si="241"/>
        <v>0</v>
      </c>
      <c r="HD91" s="4"/>
      <c r="HE91" s="4" t="s">
        <v>3</v>
      </c>
      <c r="HF91" s="4" t="s">
        <v>3</v>
      </c>
      <c r="HG91" s="4"/>
      <c r="HH91" s="4"/>
      <c r="HI91" s="4"/>
      <c r="HJ91" s="4"/>
      <c r="HK91" s="4"/>
      <c r="HL91" s="4"/>
      <c r="HM91" s="4" t="s">
        <v>3</v>
      </c>
      <c r="HN91" s="4" t="s">
        <v>3</v>
      </c>
      <c r="HO91" s="4" t="s">
        <v>3</v>
      </c>
      <c r="HP91" s="4" t="s">
        <v>3</v>
      </c>
      <c r="HQ91" s="4" t="s">
        <v>3</v>
      </c>
      <c r="HR91" s="4"/>
      <c r="HS91" s="4">
        <v>0</v>
      </c>
      <c r="HT91" s="4"/>
      <c r="HU91" s="4"/>
      <c r="HV91" s="4"/>
      <c r="HW91" s="4"/>
      <c r="HX91" s="4"/>
      <c r="HY91" s="4"/>
      <c r="HZ91" s="4"/>
      <c r="IA91" s="4"/>
      <c r="IB91" s="4"/>
      <c r="IC91" s="4"/>
      <c r="ID91" s="4"/>
      <c r="IE91" s="4"/>
      <c r="IF91" s="4"/>
      <c r="IG91" s="4"/>
      <c r="IH91" s="4"/>
      <c r="II91" s="4"/>
      <c r="IJ91" s="4"/>
      <c r="IK91" s="4">
        <v>0</v>
      </c>
      <c r="IL91" s="4"/>
      <c r="IM91" s="4"/>
      <c r="IN91" s="4"/>
      <c r="IO91" s="4"/>
      <c r="IP91" s="4"/>
      <c r="IQ91" s="4"/>
      <c r="IR91" s="4"/>
      <c r="IS91" s="4"/>
      <c r="IT91" s="4"/>
      <c r="IU91" s="4"/>
    </row>
    <row r="93" spans="1:255" ht="13" x14ac:dyDescent="0.3">
      <c r="A93" s="5">
        <v>51</v>
      </c>
      <c r="B93" s="5">
        <f>B24</f>
        <v>1</v>
      </c>
      <c r="C93" s="5">
        <f>A24</f>
        <v>4</v>
      </c>
      <c r="D93" s="5">
        <f>ROW(A24)</f>
        <v>24</v>
      </c>
      <c r="E93" s="5"/>
      <c r="F93" s="5" t="str">
        <f>IF(F24&lt;&gt;"",F24,"")</f>
        <v>1</v>
      </c>
      <c r="G93" s="5" t="str">
        <f>IF(G24&lt;&gt;"",G24,"")</f>
        <v>Демонтажные работы (2024-00375-01-0-ООС2)</v>
      </c>
      <c r="H93" s="5">
        <v>0</v>
      </c>
      <c r="I93" s="5"/>
      <c r="J93" s="5"/>
      <c r="K93" s="5"/>
      <c r="L93" s="5"/>
      <c r="M93" s="5"/>
      <c r="N93" s="5"/>
      <c r="O93" s="5">
        <f t="shared" ref="O93:T93" si="242">ROUND(AB93,2)</f>
        <v>115163.54</v>
      </c>
      <c r="P93" s="5">
        <f t="shared" si="242"/>
        <v>4.29</v>
      </c>
      <c r="Q93" s="5">
        <f t="shared" si="242"/>
        <v>857.45</v>
      </c>
      <c r="R93" s="5">
        <f t="shared" si="242"/>
        <v>71.34</v>
      </c>
      <c r="S93" s="5">
        <f t="shared" si="242"/>
        <v>114301.8</v>
      </c>
      <c r="T93" s="5">
        <f t="shared" si="242"/>
        <v>0</v>
      </c>
      <c r="U93" s="5">
        <f>AH93</f>
        <v>10822.647273263994</v>
      </c>
      <c r="V93" s="5">
        <f>AI93</f>
        <v>0</v>
      </c>
      <c r="W93" s="5">
        <f>ROUND(AJ93,2)</f>
        <v>0</v>
      </c>
      <c r="X93" s="5">
        <f>ROUND(AK93,2)</f>
        <v>104621.31</v>
      </c>
      <c r="Y93" s="5">
        <f>ROUND(AL93,2)</f>
        <v>55198.54</v>
      </c>
      <c r="Z93" s="5"/>
      <c r="AA93" s="5"/>
      <c r="AB93" s="5">
        <f>ROUND(SUMIF(AA28:AA91,"=54971259",O28:O91),2)</f>
        <v>115163.54</v>
      </c>
      <c r="AC93" s="5">
        <f>ROUND(SUMIF(AA28:AA91,"=54971259",P28:P91),2)</f>
        <v>4.29</v>
      </c>
      <c r="AD93" s="5">
        <f>ROUND(SUMIF(AA28:AA91,"=54971259",Q28:Q91),2)</f>
        <v>857.45</v>
      </c>
      <c r="AE93" s="5">
        <f>ROUND(SUMIF(AA28:AA91,"=54971259",R28:R91),2)</f>
        <v>71.34</v>
      </c>
      <c r="AF93" s="5">
        <f>ROUND(SUMIF(AA28:AA91,"=54971259",S28:S91),2)</f>
        <v>114301.8</v>
      </c>
      <c r="AG93" s="5">
        <f>ROUND(SUMIF(AA28:AA91,"=54971259",T28:T91),2)</f>
        <v>0</v>
      </c>
      <c r="AH93" s="5">
        <f>SUMIF(AA28:AA91,"=54971259",U28:U91)</f>
        <v>10822.647273263994</v>
      </c>
      <c r="AI93" s="5">
        <f>SUMIF(AA28:AA91,"=54971259",V28:V91)</f>
        <v>0</v>
      </c>
      <c r="AJ93" s="5">
        <f>ROUND(SUMIF(AA28:AA91,"=54971259",W28:W91),2)</f>
        <v>0</v>
      </c>
      <c r="AK93" s="5">
        <f>ROUND(SUMIF(AA28:AA91,"=54971259",X28:X91),2)</f>
        <v>104621.31</v>
      </c>
      <c r="AL93" s="5">
        <f>ROUND(SUMIF(AA28:AA91,"=54971259",Y28:Y91),2)</f>
        <v>55198.54</v>
      </c>
      <c r="AM93" s="5"/>
      <c r="AN93" s="5"/>
      <c r="AO93" s="5">
        <f t="shared" ref="AO93:BD93" si="243">ROUND(BX93,2)</f>
        <v>0</v>
      </c>
      <c r="AP93" s="5">
        <f t="shared" si="243"/>
        <v>0</v>
      </c>
      <c r="AQ93" s="5">
        <f t="shared" si="243"/>
        <v>0</v>
      </c>
      <c r="AR93" s="5">
        <f t="shared" si="243"/>
        <v>274983.39</v>
      </c>
      <c r="AS93" s="5">
        <f t="shared" si="243"/>
        <v>251500.94</v>
      </c>
      <c r="AT93" s="5">
        <f t="shared" si="243"/>
        <v>23482.45</v>
      </c>
      <c r="AU93" s="5">
        <f t="shared" si="243"/>
        <v>0</v>
      </c>
      <c r="AV93" s="5">
        <f t="shared" si="243"/>
        <v>4.29</v>
      </c>
      <c r="AW93" s="5">
        <f t="shared" si="243"/>
        <v>4.29</v>
      </c>
      <c r="AX93" s="5">
        <f t="shared" si="243"/>
        <v>0</v>
      </c>
      <c r="AY93" s="5">
        <f t="shared" si="243"/>
        <v>4.29</v>
      </c>
      <c r="AZ93" s="5">
        <f t="shared" si="243"/>
        <v>0</v>
      </c>
      <c r="BA93" s="5">
        <f t="shared" si="243"/>
        <v>0</v>
      </c>
      <c r="BB93" s="5">
        <f t="shared" si="243"/>
        <v>0</v>
      </c>
      <c r="BC93" s="5">
        <f t="shared" si="243"/>
        <v>0</v>
      </c>
      <c r="BD93" s="5">
        <f t="shared" si="243"/>
        <v>0</v>
      </c>
      <c r="BE93" s="5"/>
      <c r="BF93" s="5"/>
      <c r="BG93" s="5"/>
      <c r="BH93" s="5"/>
      <c r="BI93" s="5"/>
      <c r="BJ93" s="5"/>
      <c r="BK93" s="5"/>
      <c r="BL93" s="5"/>
      <c r="BM93" s="5"/>
      <c r="BN93" s="5"/>
      <c r="BO93" s="5"/>
      <c r="BP93" s="5"/>
      <c r="BQ93" s="5"/>
      <c r="BR93" s="5"/>
      <c r="BS93" s="5"/>
      <c r="BT93" s="5"/>
      <c r="BU93" s="5"/>
      <c r="BV93" s="5"/>
      <c r="BW93" s="5"/>
      <c r="BX93" s="5">
        <f>ROUND(SUMIF(AA28:AA91,"=54971259",FQ28:FQ91),2)</f>
        <v>0</v>
      </c>
      <c r="BY93" s="5">
        <f>ROUND(SUMIF(AA28:AA91,"=54971259",FR28:FR91),2)</f>
        <v>0</v>
      </c>
      <c r="BZ93" s="5">
        <f>ROUND(SUMIF(AA28:AA91,"=54971259",GL28:GL91),2)</f>
        <v>0</v>
      </c>
      <c r="CA93" s="5">
        <f>ROUND(SUMIF(AA28:AA91,"=54971259",GM28:GM91),2)</f>
        <v>274983.39</v>
      </c>
      <c r="CB93" s="5">
        <f>ROUND(SUMIF(AA28:AA91,"=54971259",GN28:GN91),2)</f>
        <v>251500.94</v>
      </c>
      <c r="CC93" s="5">
        <f>ROUND(SUMIF(AA28:AA91,"=54971259",GO28:GO91),2)</f>
        <v>23482.45</v>
      </c>
      <c r="CD93" s="5">
        <f>ROUND(SUMIF(AA28:AA91,"=54971259",GP28:GP91),2)</f>
        <v>0</v>
      </c>
      <c r="CE93" s="5">
        <f>AC93-BX93</f>
        <v>4.29</v>
      </c>
      <c r="CF93" s="5">
        <f>AC93-BY93</f>
        <v>4.29</v>
      </c>
      <c r="CG93" s="5">
        <f>BX93-BZ93</f>
        <v>0</v>
      </c>
      <c r="CH93" s="5">
        <f>AC93-BX93-BY93+BZ93</f>
        <v>4.29</v>
      </c>
      <c r="CI93" s="5">
        <f>BY93-BZ93</f>
        <v>0</v>
      </c>
      <c r="CJ93" s="5">
        <f>ROUND(SUMIF(AA28:AA91,"=54971259",GX28:GX91),2)</f>
        <v>0</v>
      </c>
      <c r="CK93" s="5">
        <f>ROUND(SUMIF(AA28:AA91,"=54971259",GY28:GY91),2)</f>
        <v>0</v>
      </c>
      <c r="CL93" s="5">
        <f>ROUND(SUMIF(AA28:AA91,"=54971259",GZ28:GZ91),2)</f>
        <v>0</v>
      </c>
      <c r="CM93" s="5">
        <f>ROUND(SUMIF(AA28:AA91,"=54971259",HD28:HD91),2)</f>
        <v>0</v>
      </c>
      <c r="CN93" s="5"/>
      <c r="CO93" s="5"/>
      <c r="CP93" s="5"/>
      <c r="CQ93" s="5"/>
      <c r="CR93" s="5"/>
      <c r="CS93" s="5"/>
      <c r="CT93" s="5"/>
      <c r="CU93" s="5"/>
      <c r="CV93" s="5"/>
      <c r="CW93" s="5"/>
      <c r="CX93" s="5"/>
      <c r="CY93" s="5"/>
      <c r="CZ93" s="5"/>
      <c r="DA93" s="5"/>
      <c r="DB93" s="5"/>
      <c r="DC93" s="5"/>
      <c r="DD93" s="5"/>
      <c r="DE93" s="5"/>
      <c r="DF93" s="5"/>
      <c r="DG93" s="6">
        <f t="shared" ref="DG93:DL93" si="244">ROUND(DT93,2)</f>
        <v>6454001.5300000003</v>
      </c>
      <c r="DH93" s="6">
        <f t="shared" si="244"/>
        <v>46.98</v>
      </c>
      <c r="DI93" s="6">
        <f t="shared" si="244"/>
        <v>13048.1</v>
      </c>
      <c r="DJ93" s="6">
        <f t="shared" si="244"/>
        <v>4020.01</v>
      </c>
      <c r="DK93" s="6">
        <f t="shared" si="244"/>
        <v>6440906.4500000002</v>
      </c>
      <c r="DL93" s="6">
        <f t="shared" si="244"/>
        <v>0</v>
      </c>
      <c r="DM93" s="6">
        <f>DZ93</f>
        <v>10822.647273263994</v>
      </c>
      <c r="DN93" s="6">
        <f>EA93</f>
        <v>0</v>
      </c>
      <c r="DO93" s="6">
        <f>ROUND(EB93,2)</f>
        <v>0</v>
      </c>
      <c r="DP93" s="6">
        <f>ROUND(EC93,2)</f>
        <v>5895410.96</v>
      </c>
      <c r="DQ93" s="6">
        <f>ROUND(ED93,2)</f>
        <v>3110437.06</v>
      </c>
      <c r="DR93" s="6"/>
      <c r="DS93" s="6"/>
      <c r="DT93" s="6">
        <f>ROUND(SUMIF(AA28:AA91,"=55890823",O28:O91),2)</f>
        <v>6454001.5300000003</v>
      </c>
      <c r="DU93" s="6">
        <f>ROUND(SUMIF(AA28:AA91,"=55890823",P28:P91),2)</f>
        <v>46.98</v>
      </c>
      <c r="DV93" s="6">
        <f>ROUND(SUMIF(AA28:AA91,"=55890823",Q28:Q91),2)</f>
        <v>13048.1</v>
      </c>
      <c r="DW93" s="6">
        <f>ROUND(SUMIF(AA28:AA91,"=55890823",R28:R91),2)</f>
        <v>4020.01</v>
      </c>
      <c r="DX93" s="6">
        <f>ROUND(SUMIF(AA28:AA91,"=55890823",S28:S91),2)</f>
        <v>6440906.4500000002</v>
      </c>
      <c r="DY93" s="6">
        <f>ROUND(SUMIF(AA28:AA91,"=55890823",T28:T91),2)</f>
        <v>0</v>
      </c>
      <c r="DZ93" s="6">
        <f>SUMIF(AA28:AA91,"=55890823",U28:U91)</f>
        <v>10822.647273263994</v>
      </c>
      <c r="EA93" s="6">
        <f>SUMIF(AA28:AA91,"=55890823",V28:V91)</f>
        <v>0</v>
      </c>
      <c r="EB93" s="6">
        <f>ROUND(SUMIF(AA28:AA91,"=55890823",W28:W91),2)</f>
        <v>0</v>
      </c>
      <c r="EC93" s="6">
        <f>ROUND(SUMIF(AA28:AA91,"=55890823",X28:X91),2)</f>
        <v>5895410.96</v>
      </c>
      <c r="ED93" s="6">
        <f>ROUND(SUMIF(AA28:AA91,"=55890823",Y28:Y91),2)</f>
        <v>3110437.06</v>
      </c>
      <c r="EE93" s="6"/>
      <c r="EF93" s="6"/>
      <c r="EG93" s="6">
        <f t="shared" ref="EG93:EV93" si="245">ROUND(FP93,2)</f>
        <v>0</v>
      </c>
      <c r="EH93" s="6">
        <f t="shared" si="245"/>
        <v>0</v>
      </c>
      <c r="EI93" s="6">
        <f t="shared" si="245"/>
        <v>0</v>
      </c>
      <c r="EJ93" s="6">
        <f t="shared" si="245"/>
        <v>15459849.550000001</v>
      </c>
      <c r="EK93" s="6">
        <f t="shared" si="245"/>
        <v>14171649.890000001</v>
      </c>
      <c r="EL93" s="6">
        <f t="shared" si="245"/>
        <v>1288199.6599999999</v>
      </c>
      <c r="EM93" s="6">
        <f t="shared" si="245"/>
        <v>0</v>
      </c>
      <c r="EN93" s="6">
        <f t="shared" si="245"/>
        <v>46.98</v>
      </c>
      <c r="EO93" s="6">
        <f t="shared" si="245"/>
        <v>46.98</v>
      </c>
      <c r="EP93" s="6">
        <f t="shared" si="245"/>
        <v>0</v>
      </c>
      <c r="EQ93" s="6">
        <f t="shared" si="245"/>
        <v>46.98</v>
      </c>
      <c r="ER93" s="6">
        <f t="shared" si="245"/>
        <v>0</v>
      </c>
      <c r="ES93" s="6">
        <f t="shared" si="245"/>
        <v>0</v>
      </c>
      <c r="ET93" s="6">
        <f t="shared" si="245"/>
        <v>0</v>
      </c>
      <c r="EU93" s="6">
        <f t="shared" si="245"/>
        <v>0</v>
      </c>
      <c r="EV93" s="6">
        <f t="shared" si="245"/>
        <v>0</v>
      </c>
      <c r="EW93" s="6"/>
      <c r="EX93" s="6"/>
      <c r="EY93" s="6"/>
      <c r="EZ93" s="6"/>
      <c r="FA93" s="6"/>
      <c r="FB93" s="6"/>
      <c r="FC93" s="6"/>
      <c r="FD93" s="6"/>
      <c r="FE93" s="6"/>
      <c r="FF93" s="6"/>
      <c r="FG93" s="6"/>
      <c r="FH93" s="6"/>
      <c r="FI93" s="6"/>
      <c r="FJ93" s="6"/>
      <c r="FK93" s="6"/>
      <c r="FL93" s="6"/>
      <c r="FM93" s="6"/>
      <c r="FN93" s="6"/>
      <c r="FO93" s="6"/>
      <c r="FP93" s="6">
        <f>ROUND(SUMIF(AA28:AA91,"=55890823",FQ28:FQ91),2)</f>
        <v>0</v>
      </c>
      <c r="FQ93" s="6">
        <f>ROUND(SUMIF(AA28:AA91,"=55890823",FR28:FR91),2)</f>
        <v>0</v>
      </c>
      <c r="FR93" s="6">
        <f>ROUND(SUMIF(AA28:AA91,"=55890823",GL28:GL91),2)</f>
        <v>0</v>
      </c>
      <c r="FS93" s="6">
        <f>ROUND(SUMIF(AA28:AA91,"=55890823",GM28:GM91),2)</f>
        <v>15459849.550000001</v>
      </c>
      <c r="FT93" s="6">
        <f>ROUND(SUMIF(AA28:AA91,"=55890823",GN28:GN91),2)</f>
        <v>14171649.890000001</v>
      </c>
      <c r="FU93" s="6">
        <f>ROUND(SUMIF(AA28:AA91,"=55890823",GO28:GO91),2)</f>
        <v>1288199.6599999999</v>
      </c>
      <c r="FV93" s="6">
        <f>ROUND(SUMIF(AA28:AA91,"=55890823",GP28:GP91),2)</f>
        <v>0</v>
      </c>
      <c r="FW93" s="6">
        <f>DU93-FP93</f>
        <v>46.98</v>
      </c>
      <c r="FX93" s="6">
        <f>DU93-FQ93</f>
        <v>46.98</v>
      </c>
      <c r="FY93" s="6">
        <f>FP93-FR93</f>
        <v>0</v>
      </c>
      <c r="FZ93" s="6">
        <f>DU93-FP93-FQ93+FR93</f>
        <v>46.98</v>
      </c>
      <c r="GA93" s="6">
        <f>FQ93-FR93</f>
        <v>0</v>
      </c>
      <c r="GB93" s="6">
        <f>ROUND(SUMIF(AA28:AA91,"=55890823",GX28:GX91),2)</f>
        <v>0</v>
      </c>
      <c r="GC93" s="6">
        <f>ROUND(SUMIF(AA28:AA91,"=55890823",GY28:GY91),2)</f>
        <v>0</v>
      </c>
      <c r="GD93" s="6">
        <f>ROUND(SUMIF(AA28:AA91,"=55890823",GZ28:GZ91),2)</f>
        <v>0</v>
      </c>
      <c r="GE93" s="6">
        <f>ROUND(SUMIF(AA28:AA91,"=55890823",HD28:HD91),2)</f>
        <v>0</v>
      </c>
      <c r="GF93" s="6"/>
      <c r="GG93" s="6"/>
      <c r="GH93" s="6"/>
      <c r="GI93" s="6"/>
      <c r="GJ93" s="6"/>
      <c r="GK93" s="6"/>
      <c r="GL93" s="6"/>
      <c r="GM93" s="6"/>
      <c r="GN93" s="6"/>
      <c r="GO93" s="6"/>
      <c r="GP93" s="6"/>
      <c r="GQ93" s="6"/>
      <c r="GR93" s="6"/>
      <c r="GS93" s="6"/>
      <c r="GT93" s="6"/>
      <c r="GU93" s="6"/>
      <c r="GV93" s="6"/>
      <c r="GW93" s="6"/>
      <c r="GX93" s="6">
        <v>0</v>
      </c>
    </row>
    <row r="95" spans="1:255" ht="13" x14ac:dyDescent="0.3">
      <c r="A95" s="7">
        <v>50</v>
      </c>
      <c r="B95" s="7">
        <v>0</v>
      </c>
      <c r="C95" s="7">
        <v>0</v>
      </c>
      <c r="D95" s="7">
        <v>1</v>
      </c>
      <c r="E95" s="7">
        <v>201</v>
      </c>
      <c r="F95" s="7">
        <f>ROUND(Source!O93,O95)</f>
        <v>115163.54</v>
      </c>
      <c r="G95" s="7" t="s">
        <v>162</v>
      </c>
      <c r="H95" s="7" t="s">
        <v>163</v>
      </c>
      <c r="I95" s="7"/>
      <c r="J95" s="7"/>
      <c r="K95" s="7">
        <v>201</v>
      </c>
      <c r="L95" s="7">
        <v>1</v>
      </c>
      <c r="M95" s="7">
        <v>3</v>
      </c>
      <c r="N95" s="7" t="s">
        <v>3</v>
      </c>
      <c r="O95" s="7">
        <v>2</v>
      </c>
      <c r="P95" s="7">
        <f>ROUND(Source!DG93,O95)</f>
        <v>6454001.5300000003</v>
      </c>
      <c r="Q95" s="7"/>
      <c r="R95" s="7"/>
      <c r="S95" s="7"/>
      <c r="T95" s="7"/>
      <c r="U95" s="7"/>
      <c r="V95" s="7"/>
      <c r="W95" s="7">
        <v>115163.54</v>
      </c>
      <c r="X95" s="7">
        <v>1</v>
      </c>
      <c r="Y95" s="7">
        <v>115163.54</v>
      </c>
      <c r="Z95" s="7">
        <v>6454001.5300000003</v>
      </c>
      <c r="AA95" s="7">
        <v>1</v>
      </c>
      <c r="AB95" s="7">
        <v>6454001.5300000003</v>
      </c>
    </row>
    <row r="96" spans="1:255" ht="13" x14ac:dyDescent="0.3">
      <c r="A96" s="7">
        <v>50</v>
      </c>
      <c r="B96" s="7">
        <v>0</v>
      </c>
      <c r="C96" s="7">
        <v>0</v>
      </c>
      <c r="D96" s="7">
        <v>1</v>
      </c>
      <c r="E96" s="7">
        <v>202</v>
      </c>
      <c r="F96" s="7">
        <f>ROUND(Source!P93,O96)</f>
        <v>4.29</v>
      </c>
      <c r="G96" s="7" t="s">
        <v>164</v>
      </c>
      <c r="H96" s="7" t="s">
        <v>165</v>
      </c>
      <c r="I96" s="7"/>
      <c r="J96" s="7"/>
      <c r="K96" s="7">
        <v>202</v>
      </c>
      <c r="L96" s="7">
        <v>2</v>
      </c>
      <c r="M96" s="7">
        <v>3</v>
      </c>
      <c r="N96" s="7" t="s">
        <v>3</v>
      </c>
      <c r="O96" s="7">
        <v>2</v>
      </c>
      <c r="P96" s="7">
        <f>ROUND(Source!DH93,O96)</f>
        <v>46.98</v>
      </c>
      <c r="Q96" s="7"/>
      <c r="R96" s="7"/>
      <c r="S96" s="7"/>
      <c r="T96" s="7"/>
      <c r="U96" s="7"/>
      <c r="V96" s="7"/>
      <c r="W96" s="7">
        <v>4.29</v>
      </c>
      <c r="X96" s="7">
        <v>1</v>
      </c>
      <c r="Y96" s="7">
        <v>4.29</v>
      </c>
      <c r="Z96" s="7">
        <v>46.98</v>
      </c>
      <c r="AA96" s="7">
        <v>1</v>
      </c>
      <c r="AB96" s="7">
        <v>46.98</v>
      </c>
    </row>
    <row r="97" spans="1:28" ht="13" x14ac:dyDescent="0.3">
      <c r="A97" s="7">
        <v>50</v>
      </c>
      <c r="B97" s="7">
        <v>0</v>
      </c>
      <c r="C97" s="7">
        <v>0</v>
      </c>
      <c r="D97" s="7">
        <v>1</v>
      </c>
      <c r="E97" s="7">
        <v>222</v>
      </c>
      <c r="F97" s="7">
        <f>ROUND(Source!AO93,O97)</f>
        <v>0</v>
      </c>
      <c r="G97" s="7" t="s">
        <v>166</v>
      </c>
      <c r="H97" s="7" t="s">
        <v>167</v>
      </c>
      <c r="I97" s="7"/>
      <c r="J97" s="7"/>
      <c r="K97" s="7">
        <v>222</v>
      </c>
      <c r="L97" s="7">
        <v>3</v>
      </c>
      <c r="M97" s="7">
        <v>3</v>
      </c>
      <c r="N97" s="7" t="s">
        <v>3</v>
      </c>
      <c r="O97" s="7">
        <v>2</v>
      </c>
      <c r="P97" s="7">
        <f>ROUND(Source!EG93,O97)</f>
        <v>0</v>
      </c>
      <c r="Q97" s="7"/>
      <c r="R97" s="7"/>
      <c r="S97" s="7"/>
      <c r="T97" s="7"/>
      <c r="U97" s="7"/>
      <c r="V97" s="7"/>
      <c r="W97" s="7">
        <v>0</v>
      </c>
      <c r="X97" s="7">
        <v>1</v>
      </c>
      <c r="Y97" s="7">
        <v>0</v>
      </c>
      <c r="Z97" s="7">
        <v>0</v>
      </c>
      <c r="AA97" s="7">
        <v>1</v>
      </c>
      <c r="AB97" s="7">
        <v>0</v>
      </c>
    </row>
    <row r="98" spans="1:28" ht="13" x14ac:dyDescent="0.3">
      <c r="A98" s="7">
        <v>50</v>
      </c>
      <c r="B98" s="7">
        <v>0</v>
      </c>
      <c r="C98" s="7">
        <v>0</v>
      </c>
      <c r="D98" s="7">
        <v>1</v>
      </c>
      <c r="E98" s="7">
        <v>225</v>
      </c>
      <c r="F98" s="7">
        <f>ROUND(Source!AV93,O98)</f>
        <v>4.29</v>
      </c>
      <c r="G98" s="7" t="s">
        <v>168</v>
      </c>
      <c r="H98" s="7" t="s">
        <v>169</v>
      </c>
      <c r="I98" s="7"/>
      <c r="J98" s="7"/>
      <c r="K98" s="7">
        <v>225</v>
      </c>
      <c r="L98" s="7">
        <v>4</v>
      </c>
      <c r="M98" s="7">
        <v>3</v>
      </c>
      <c r="N98" s="7" t="s">
        <v>3</v>
      </c>
      <c r="O98" s="7">
        <v>2</v>
      </c>
      <c r="P98" s="7">
        <f>ROUND(Source!EN93,O98)</f>
        <v>46.98</v>
      </c>
      <c r="Q98" s="7"/>
      <c r="R98" s="7"/>
      <c r="S98" s="7"/>
      <c r="T98" s="7"/>
      <c r="U98" s="7"/>
      <c r="V98" s="7"/>
      <c r="W98" s="7">
        <v>4.29</v>
      </c>
      <c r="X98" s="7">
        <v>1</v>
      </c>
      <c r="Y98" s="7">
        <v>4.29</v>
      </c>
      <c r="Z98" s="7">
        <v>46.98</v>
      </c>
      <c r="AA98" s="7">
        <v>1</v>
      </c>
      <c r="AB98" s="7">
        <v>46.98</v>
      </c>
    </row>
    <row r="99" spans="1:28" ht="13" x14ac:dyDescent="0.3">
      <c r="A99" s="7">
        <v>50</v>
      </c>
      <c r="B99" s="7">
        <v>0</v>
      </c>
      <c r="C99" s="7">
        <v>0</v>
      </c>
      <c r="D99" s="7">
        <v>1</v>
      </c>
      <c r="E99" s="7">
        <v>226</v>
      </c>
      <c r="F99" s="7">
        <f>ROUND(Source!AW93,O99)</f>
        <v>4.29</v>
      </c>
      <c r="G99" s="7" t="s">
        <v>170</v>
      </c>
      <c r="H99" s="7" t="s">
        <v>171</v>
      </c>
      <c r="I99" s="7"/>
      <c r="J99" s="7"/>
      <c r="K99" s="7">
        <v>226</v>
      </c>
      <c r="L99" s="7">
        <v>5</v>
      </c>
      <c r="M99" s="7">
        <v>3</v>
      </c>
      <c r="N99" s="7" t="s">
        <v>3</v>
      </c>
      <c r="O99" s="7">
        <v>2</v>
      </c>
      <c r="P99" s="7">
        <f>ROUND(Source!EO93,O99)</f>
        <v>46.98</v>
      </c>
      <c r="Q99" s="7"/>
      <c r="R99" s="7"/>
      <c r="S99" s="7"/>
      <c r="T99" s="7"/>
      <c r="U99" s="7"/>
      <c r="V99" s="7"/>
      <c r="W99" s="7">
        <v>4.29</v>
      </c>
      <c r="X99" s="7">
        <v>1</v>
      </c>
      <c r="Y99" s="7">
        <v>4.29</v>
      </c>
      <c r="Z99" s="7">
        <v>46.98</v>
      </c>
      <c r="AA99" s="7">
        <v>1</v>
      </c>
      <c r="AB99" s="7">
        <v>46.98</v>
      </c>
    </row>
    <row r="100" spans="1:28" ht="13" x14ac:dyDescent="0.3">
      <c r="A100" s="7">
        <v>50</v>
      </c>
      <c r="B100" s="7">
        <v>0</v>
      </c>
      <c r="C100" s="7">
        <v>0</v>
      </c>
      <c r="D100" s="7">
        <v>1</v>
      </c>
      <c r="E100" s="7">
        <v>227</v>
      </c>
      <c r="F100" s="7">
        <f>ROUND(Source!AX93,O100)</f>
        <v>0</v>
      </c>
      <c r="G100" s="7" t="s">
        <v>172</v>
      </c>
      <c r="H100" s="7" t="s">
        <v>173</v>
      </c>
      <c r="I100" s="7"/>
      <c r="J100" s="7"/>
      <c r="K100" s="7">
        <v>227</v>
      </c>
      <c r="L100" s="7">
        <v>6</v>
      </c>
      <c r="M100" s="7">
        <v>3</v>
      </c>
      <c r="N100" s="7" t="s">
        <v>3</v>
      </c>
      <c r="O100" s="7">
        <v>2</v>
      </c>
      <c r="P100" s="7">
        <f>ROUND(Source!EP93,O100)</f>
        <v>0</v>
      </c>
      <c r="Q100" s="7"/>
      <c r="R100" s="7"/>
      <c r="S100" s="7"/>
      <c r="T100" s="7"/>
      <c r="U100" s="7"/>
      <c r="V100" s="7"/>
      <c r="W100" s="7">
        <v>0</v>
      </c>
      <c r="X100" s="7">
        <v>1</v>
      </c>
      <c r="Y100" s="7">
        <v>0</v>
      </c>
      <c r="Z100" s="7">
        <v>0</v>
      </c>
      <c r="AA100" s="7">
        <v>1</v>
      </c>
      <c r="AB100" s="7">
        <v>0</v>
      </c>
    </row>
    <row r="101" spans="1:28" ht="13" x14ac:dyDescent="0.3">
      <c r="A101" s="7">
        <v>50</v>
      </c>
      <c r="B101" s="7">
        <v>0</v>
      </c>
      <c r="C101" s="7">
        <v>0</v>
      </c>
      <c r="D101" s="7">
        <v>1</v>
      </c>
      <c r="E101" s="7">
        <v>228</v>
      </c>
      <c r="F101" s="7">
        <f>ROUND(Source!AY93,O101)</f>
        <v>4.29</v>
      </c>
      <c r="G101" s="7" t="s">
        <v>174</v>
      </c>
      <c r="H101" s="7" t="s">
        <v>175</v>
      </c>
      <c r="I101" s="7"/>
      <c r="J101" s="7"/>
      <c r="K101" s="7">
        <v>228</v>
      </c>
      <c r="L101" s="7">
        <v>7</v>
      </c>
      <c r="M101" s="7">
        <v>3</v>
      </c>
      <c r="N101" s="7" t="s">
        <v>3</v>
      </c>
      <c r="O101" s="7">
        <v>2</v>
      </c>
      <c r="P101" s="7">
        <f>ROUND(Source!EQ93,O101)</f>
        <v>46.98</v>
      </c>
      <c r="Q101" s="7"/>
      <c r="R101" s="7"/>
      <c r="S101" s="7"/>
      <c r="T101" s="7"/>
      <c r="U101" s="7"/>
      <c r="V101" s="7"/>
      <c r="W101" s="7">
        <v>4.29</v>
      </c>
      <c r="X101" s="7">
        <v>1</v>
      </c>
      <c r="Y101" s="7">
        <v>4.29</v>
      </c>
      <c r="Z101" s="7">
        <v>46.98</v>
      </c>
      <c r="AA101" s="7">
        <v>1</v>
      </c>
      <c r="AB101" s="7">
        <v>46.98</v>
      </c>
    </row>
    <row r="102" spans="1:28" ht="13" x14ac:dyDescent="0.3">
      <c r="A102" s="7">
        <v>50</v>
      </c>
      <c r="B102" s="7">
        <v>0</v>
      </c>
      <c r="C102" s="7">
        <v>0</v>
      </c>
      <c r="D102" s="7">
        <v>1</v>
      </c>
      <c r="E102" s="7">
        <v>216</v>
      </c>
      <c r="F102" s="7">
        <f>ROUND(Source!AP93,O102)</f>
        <v>0</v>
      </c>
      <c r="G102" s="7" t="s">
        <v>176</v>
      </c>
      <c r="H102" s="7" t="s">
        <v>177</v>
      </c>
      <c r="I102" s="7"/>
      <c r="J102" s="7"/>
      <c r="K102" s="7">
        <v>216</v>
      </c>
      <c r="L102" s="7">
        <v>8</v>
      </c>
      <c r="M102" s="7">
        <v>3</v>
      </c>
      <c r="N102" s="7" t="s">
        <v>3</v>
      </c>
      <c r="O102" s="7">
        <v>2</v>
      </c>
      <c r="P102" s="7">
        <f>ROUND(Source!EH93,O102)</f>
        <v>0</v>
      </c>
      <c r="Q102" s="7"/>
      <c r="R102" s="7"/>
      <c r="S102" s="7"/>
      <c r="T102" s="7"/>
      <c r="U102" s="7"/>
      <c r="V102" s="7"/>
      <c r="W102" s="7">
        <v>0</v>
      </c>
      <c r="X102" s="7">
        <v>1</v>
      </c>
      <c r="Y102" s="7">
        <v>0</v>
      </c>
      <c r="Z102" s="7">
        <v>0</v>
      </c>
      <c r="AA102" s="7">
        <v>1</v>
      </c>
      <c r="AB102" s="7">
        <v>0</v>
      </c>
    </row>
    <row r="103" spans="1:28" ht="13" x14ac:dyDescent="0.3">
      <c r="A103" s="7">
        <v>50</v>
      </c>
      <c r="B103" s="7">
        <v>0</v>
      </c>
      <c r="C103" s="7">
        <v>0</v>
      </c>
      <c r="D103" s="7">
        <v>1</v>
      </c>
      <c r="E103" s="7">
        <v>223</v>
      </c>
      <c r="F103" s="7">
        <f>ROUND(Source!AQ93,O103)</f>
        <v>0</v>
      </c>
      <c r="G103" s="7" t="s">
        <v>178</v>
      </c>
      <c r="H103" s="7" t="s">
        <v>179</v>
      </c>
      <c r="I103" s="7"/>
      <c r="J103" s="7"/>
      <c r="K103" s="7">
        <v>223</v>
      </c>
      <c r="L103" s="7">
        <v>9</v>
      </c>
      <c r="M103" s="7">
        <v>3</v>
      </c>
      <c r="N103" s="7" t="s">
        <v>3</v>
      </c>
      <c r="O103" s="7">
        <v>2</v>
      </c>
      <c r="P103" s="7">
        <f>ROUND(Source!EI93,O103)</f>
        <v>0</v>
      </c>
      <c r="Q103" s="7"/>
      <c r="R103" s="7"/>
      <c r="S103" s="7"/>
      <c r="T103" s="7"/>
      <c r="U103" s="7"/>
      <c r="V103" s="7"/>
      <c r="W103" s="7">
        <v>0</v>
      </c>
      <c r="X103" s="7">
        <v>1</v>
      </c>
      <c r="Y103" s="7">
        <v>0</v>
      </c>
      <c r="Z103" s="7">
        <v>0</v>
      </c>
      <c r="AA103" s="7">
        <v>1</v>
      </c>
      <c r="AB103" s="7">
        <v>0</v>
      </c>
    </row>
    <row r="104" spans="1:28" ht="13" x14ac:dyDescent="0.3">
      <c r="A104" s="7">
        <v>50</v>
      </c>
      <c r="B104" s="7">
        <v>0</v>
      </c>
      <c r="C104" s="7">
        <v>0</v>
      </c>
      <c r="D104" s="7">
        <v>1</v>
      </c>
      <c r="E104" s="7">
        <v>229</v>
      </c>
      <c r="F104" s="7">
        <f>ROUND(Source!AZ93,O104)</f>
        <v>0</v>
      </c>
      <c r="G104" s="7" t="s">
        <v>180</v>
      </c>
      <c r="H104" s="7" t="s">
        <v>181</v>
      </c>
      <c r="I104" s="7"/>
      <c r="J104" s="7"/>
      <c r="K104" s="7">
        <v>229</v>
      </c>
      <c r="L104" s="7">
        <v>10</v>
      </c>
      <c r="M104" s="7">
        <v>3</v>
      </c>
      <c r="N104" s="7" t="s">
        <v>3</v>
      </c>
      <c r="O104" s="7">
        <v>2</v>
      </c>
      <c r="P104" s="7">
        <f>ROUND(Source!ER93,O104)</f>
        <v>0</v>
      </c>
      <c r="Q104" s="7"/>
      <c r="R104" s="7"/>
      <c r="S104" s="7"/>
      <c r="T104" s="7"/>
      <c r="U104" s="7"/>
      <c r="V104" s="7"/>
      <c r="W104" s="7">
        <v>0</v>
      </c>
      <c r="X104" s="7">
        <v>1</v>
      </c>
      <c r="Y104" s="7">
        <v>0</v>
      </c>
      <c r="Z104" s="7">
        <v>0</v>
      </c>
      <c r="AA104" s="7">
        <v>1</v>
      </c>
      <c r="AB104" s="7">
        <v>0</v>
      </c>
    </row>
    <row r="105" spans="1:28" ht="13" x14ac:dyDescent="0.3">
      <c r="A105" s="7">
        <v>50</v>
      </c>
      <c r="B105" s="7">
        <v>0</v>
      </c>
      <c r="C105" s="7">
        <v>0</v>
      </c>
      <c r="D105" s="7">
        <v>1</v>
      </c>
      <c r="E105" s="7">
        <v>203</v>
      </c>
      <c r="F105" s="7">
        <f>ROUND(Source!Q93,O105)</f>
        <v>857.45</v>
      </c>
      <c r="G105" s="7" t="s">
        <v>182</v>
      </c>
      <c r="H105" s="7" t="s">
        <v>183</v>
      </c>
      <c r="I105" s="7"/>
      <c r="J105" s="7"/>
      <c r="K105" s="7">
        <v>203</v>
      </c>
      <c r="L105" s="7">
        <v>11</v>
      </c>
      <c r="M105" s="7">
        <v>3</v>
      </c>
      <c r="N105" s="7" t="s">
        <v>3</v>
      </c>
      <c r="O105" s="7">
        <v>2</v>
      </c>
      <c r="P105" s="7">
        <f>ROUND(Source!DI93,O105)</f>
        <v>13048.1</v>
      </c>
      <c r="Q105" s="7"/>
      <c r="R105" s="7"/>
      <c r="S105" s="7"/>
      <c r="T105" s="7"/>
      <c r="U105" s="7"/>
      <c r="V105" s="7"/>
      <c r="W105" s="7">
        <v>857.45</v>
      </c>
      <c r="X105" s="7">
        <v>1</v>
      </c>
      <c r="Y105" s="7">
        <v>857.45</v>
      </c>
      <c r="Z105" s="7">
        <v>13048.1</v>
      </c>
      <c r="AA105" s="7">
        <v>1</v>
      </c>
      <c r="AB105" s="7">
        <v>13048.1</v>
      </c>
    </row>
    <row r="106" spans="1:28" ht="13" x14ac:dyDescent="0.3">
      <c r="A106" s="7">
        <v>50</v>
      </c>
      <c r="B106" s="7">
        <v>0</v>
      </c>
      <c r="C106" s="7">
        <v>0</v>
      </c>
      <c r="D106" s="7">
        <v>1</v>
      </c>
      <c r="E106" s="7">
        <v>231</v>
      </c>
      <c r="F106" s="7">
        <f>ROUND(Source!BB93,O106)</f>
        <v>0</v>
      </c>
      <c r="G106" s="7" t="s">
        <v>184</v>
      </c>
      <c r="H106" s="7" t="s">
        <v>185</v>
      </c>
      <c r="I106" s="7"/>
      <c r="J106" s="7"/>
      <c r="K106" s="7">
        <v>231</v>
      </c>
      <c r="L106" s="7">
        <v>12</v>
      </c>
      <c r="M106" s="7">
        <v>3</v>
      </c>
      <c r="N106" s="7" t="s">
        <v>3</v>
      </c>
      <c r="O106" s="7">
        <v>2</v>
      </c>
      <c r="P106" s="7">
        <f>ROUND(Source!ET93,O106)</f>
        <v>0</v>
      </c>
      <c r="Q106" s="7"/>
      <c r="R106" s="7"/>
      <c r="S106" s="7"/>
      <c r="T106" s="7"/>
      <c r="U106" s="7"/>
      <c r="V106" s="7"/>
      <c r="W106" s="7">
        <v>0</v>
      </c>
      <c r="X106" s="7">
        <v>1</v>
      </c>
      <c r="Y106" s="7">
        <v>0</v>
      </c>
      <c r="Z106" s="7">
        <v>0</v>
      </c>
      <c r="AA106" s="7">
        <v>1</v>
      </c>
      <c r="AB106" s="7">
        <v>0</v>
      </c>
    </row>
    <row r="107" spans="1:28" ht="13" x14ac:dyDescent="0.3">
      <c r="A107" s="7">
        <v>50</v>
      </c>
      <c r="B107" s="7">
        <v>0</v>
      </c>
      <c r="C107" s="7">
        <v>0</v>
      </c>
      <c r="D107" s="7">
        <v>1</v>
      </c>
      <c r="E107" s="7">
        <v>204</v>
      </c>
      <c r="F107" s="7">
        <f>ROUND(Source!R93,O107)</f>
        <v>71.34</v>
      </c>
      <c r="G107" s="7" t="s">
        <v>186</v>
      </c>
      <c r="H107" s="7" t="s">
        <v>187</v>
      </c>
      <c r="I107" s="7"/>
      <c r="J107" s="7"/>
      <c r="K107" s="7">
        <v>204</v>
      </c>
      <c r="L107" s="7">
        <v>13</v>
      </c>
      <c r="M107" s="7">
        <v>3</v>
      </c>
      <c r="N107" s="7" t="s">
        <v>3</v>
      </c>
      <c r="O107" s="7">
        <v>2</v>
      </c>
      <c r="P107" s="7">
        <f>ROUND(Source!DJ93,O107)</f>
        <v>4020.01</v>
      </c>
      <c r="Q107" s="7"/>
      <c r="R107" s="7"/>
      <c r="S107" s="7"/>
      <c r="T107" s="7"/>
      <c r="U107" s="7"/>
      <c r="V107" s="7"/>
      <c r="W107" s="7">
        <v>71.34</v>
      </c>
      <c r="X107" s="7">
        <v>1</v>
      </c>
      <c r="Y107" s="7">
        <v>71.34</v>
      </c>
      <c r="Z107" s="7">
        <v>4020.01</v>
      </c>
      <c r="AA107" s="7">
        <v>1</v>
      </c>
      <c r="AB107" s="7">
        <v>4020.01</v>
      </c>
    </row>
    <row r="108" spans="1:28" ht="13" x14ac:dyDescent="0.3">
      <c r="A108" s="7">
        <v>50</v>
      </c>
      <c r="B108" s="7">
        <v>0</v>
      </c>
      <c r="C108" s="7">
        <v>0</v>
      </c>
      <c r="D108" s="7">
        <v>1</v>
      </c>
      <c r="E108" s="7">
        <v>205</v>
      </c>
      <c r="F108" s="7">
        <f>ROUND(Source!S93,O108)</f>
        <v>114301.8</v>
      </c>
      <c r="G108" s="7" t="s">
        <v>188</v>
      </c>
      <c r="H108" s="7" t="s">
        <v>189</v>
      </c>
      <c r="I108" s="7"/>
      <c r="J108" s="7"/>
      <c r="K108" s="7">
        <v>205</v>
      </c>
      <c r="L108" s="7">
        <v>14</v>
      </c>
      <c r="M108" s="7">
        <v>3</v>
      </c>
      <c r="N108" s="7" t="s">
        <v>3</v>
      </c>
      <c r="O108" s="7">
        <v>2</v>
      </c>
      <c r="P108" s="7">
        <f>ROUND(Source!DK93,O108)</f>
        <v>6440906.4500000002</v>
      </c>
      <c r="Q108" s="7"/>
      <c r="R108" s="7"/>
      <c r="S108" s="7"/>
      <c r="T108" s="7"/>
      <c r="U108" s="7"/>
      <c r="V108" s="7"/>
      <c r="W108" s="7">
        <v>114301.8</v>
      </c>
      <c r="X108" s="7">
        <v>1</v>
      </c>
      <c r="Y108" s="7">
        <v>114301.8</v>
      </c>
      <c r="Z108" s="7">
        <v>6440906.4500000002</v>
      </c>
      <c r="AA108" s="7">
        <v>1</v>
      </c>
      <c r="AB108" s="7">
        <v>6440906.4500000002</v>
      </c>
    </row>
    <row r="109" spans="1:28" ht="13" x14ac:dyDescent="0.3">
      <c r="A109" s="7">
        <v>50</v>
      </c>
      <c r="B109" s="7">
        <v>0</v>
      </c>
      <c r="C109" s="7">
        <v>0</v>
      </c>
      <c r="D109" s="7">
        <v>1</v>
      </c>
      <c r="E109" s="7">
        <v>232</v>
      </c>
      <c r="F109" s="7">
        <f>ROUND(Source!BC93,O109)</f>
        <v>0</v>
      </c>
      <c r="G109" s="7" t="s">
        <v>190</v>
      </c>
      <c r="H109" s="7" t="s">
        <v>191</v>
      </c>
      <c r="I109" s="7"/>
      <c r="J109" s="7"/>
      <c r="K109" s="7">
        <v>232</v>
      </c>
      <c r="L109" s="7">
        <v>15</v>
      </c>
      <c r="M109" s="7">
        <v>3</v>
      </c>
      <c r="N109" s="7" t="s">
        <v>3</v>
      </c>
      <c r="O109" s="7">
        <v>2</v>
      </c>
      <c r="P109" s="7">
        <f>ROUND(Source!EU93,O109)</f>
        <v>0</v>
      </c>
      <c r="Q109" s="7"/>
      <c r="R109" s="7"/>
      <c r="S109" s="7"/>
      <c r="T109" s="7"/>
      <c r="U109" s="7"/>
      <c r="V109" s="7"/>
      <c r="W109" s="7">
        <v>0</v>
      </c>
      <c r="X109" s="7">
        <v>1</v>
      </c>
      <c r="Y109" s="7">
        <v>0</v>
      </c>
      <c r="Z109" s="7">
        <v>0</v>
      </c>
      <c r="AA109" s="7">
        <v>1</v>
      </c>
      <c r="AB109" s="7">
        <v>0</v>
      </c>
    </row>
    <row r="110" spans="1:28" ht="13" x14ac:dyDescent="0.3">
      <c r="A110" s="7">
        <v>50</v>
      </c>
      <c r="B110" s="7">
        <v>0</v>
      </c>
      <c r="C110" s="7">
        <v>0</v>
      </c>
      <c r="D110" s="7">
        <v>1</v>
      </c>
      <c r="E110" s="7">
        <v>214</v>
      </c>
      <c r="F110" s="7">
        <f>ROUND(Source!AS93,O110)</f>
        <v>251500.94</v>
      </c>
      <c r="G110" s="7" t="s">
        <v>192</v>
      </c>
      <c r="H110" s="7" t="s">
        <v>193</v>
      </c>
      <c r="I110" s="7"/>
      <c r="J110" s="7"/>
      <c r="K110" s="7">
        <v>214</v>
      </c>
      <c r="L110" s="7">
        <v>16</v>
      </c>
      <c r="M110" s="7">
        <v>3</v>
      </c>
      <c r="N110" s="7" t="s">
        <v>3</v>
      </c>
      <c r="O110" s="7">
        <v>2</v>
      </c>
      <c r="P110" s="7">
        <f>ROUND(Source!EK93,O110)</f>
        <v>14171649.890000001</v>
      </c>
      <c r="Q110" s="7"/>
      <c r="R110" s="7"/>
      <c r="S110" s="7"/>
      <c r="T110" s="7"/>
      <c r="U110" s="7"/>
      <c r="V110" s="7"/>
      <c r="W110" s="7">
        <v>251500.94</v>
      </c>
      <c r="X110" s="7">
        <v>1</v>
      </c>
      <c r="Y110" s="7">
        <v>251500.94</v>
      </c>
      <c r="Z110" s="7">
        <v>14171649.890000001</v>
      </c>
      <c r="AA110" s="7">
        <v>1</v>
      </c>
      <c r="AB110" s="7">
        <v>14171649.890000001</v>
      </c>
    </row>
    <row r="111" spans="1:28" ht="13" x14ac:dyDescent="0.3">
      <c r="A111" s="7">
        <v>50</v>
      </c>
      <c r="B111" s="7">
        <v>0</v>
      </c>
      <c r="C111" s="7">
        <v>0</v>
      </c>
      <c r="D111" s="7">
        <v>1</v>
      </c>
      <c r="E111" s="7">
        <v>215</v>
      </c>
      <c r="F111" s="7">
        <f>ROUND(Source!AT93,O111)</f>
        <v>23482.45</v>
      </c>
      <c r="G111" s="7" t="s">
        <v>194</v>
      </c>
      <c r="H111" s="7" t="s">
        <v>195</v>
      </c>
      <c r="I111" s="7"/>
      <c r="J111" s="7"/>
      <c r="K111" s="7">
        <v>215</v>
      </c>
      <c r="L111" s="7">
        <v>17</v>
      </c>
      <c r="M111" s="7">
        <v>3</v>
      </c>
      <c r="N111" s="7" t="s">
        <v>3</v>
      </c>
      <c r="O111" s="7">
        <v>2</v>
      </c>
      <c r="P111" s="7">
        <f>ROUND(Source!EL93,O111)</f>
        <v>1288199.6599999999</v>
      </c>
      <c r="Q111" s="7"/>
      <c r="R111" s="7"/>
      <c r="S111" s="7"/>
      <c r="T111" s="7"/>
      <c r="U111" s="7"/>
      <c r="V111" s="7"/>
      <c r="W111" s="7">
        <v>23482.45</v>
      </c>
      <c r="X111" s="7">
        <v>1</v>
      </c>
      <c r="Y111" s="7">
        <v>23482.45</v>
      </c>
      <c r="Z111" s="7">
        <v>1288199.6599999999</v>
      </c>
      <c r="AA111" s="7">
        <v>1</v>
      </c>
      <c r="AB111" s="7">
        <v>1288199.6599999999</v>
      </c>
    </row>
    <row r="112" spans="1:28" ht="13" x14ac:dyDescent="0.3">
      <c r="A112" s="7">
        <v>50</v>
      </c>
      <c r="B112" s="7">
        <v>0</v>
      </c>
      <c r="C112" s="7">
        <v>0</v>
      </c>
      <c r="D112" s="7">
        <v>1</v>
      </c>
      <c r="E112" s="7">
        <v>217</v>
      </c>
      <c r="F112" s="7">
        <f>ROUND(Source!AU93,O112)</f>
        <v>0</v>
      </c>
      <c r="G112" s="7" t="s">
        <v>196</v>
      </c>
      <c r="H112" s="7" t="s">
        <v>197</v>
      </c>
      <c r="I112" s="7"/>
      <c r="J112" s="7"/>
      <c r="K112" s="7">
        <v>217</v>
      </c>
      <c r="L112" s="7">
        <v>18</v>
      </c>
      <c r="M112" s="7">
        <v>3</v>
      </c>
      <c r="N112" s="7" t="s">
        <v>3</v>
      </c>
      <c r="O112" s="7">
        <v>2</v>
      </c>
      <c r="P112" s="7">
        <f>ROUND(Source!EM93,O112)</f>
        <v>0</v>
      </c>
      <c r="Q112" s="7"/>
      <c r="R112" s="7"/>
      <c r="S112" s="7"/>
      <c r="T112" s="7"/>
      <c r="U112" s="7"/>
      <c r="V112" s="7"/>
      <c r="W112" s="7">
        <v>0</v>
      </c>
      <c r="X112" s="7">
        <v>1</v>
      </c>
      <c r="Y112" s="7">
        <v>0</v>
      </c>
      <c r="Z112" s="7">
        <v>0</v>
      </c>
      <c r="AA112" s="7">
        <v>1</v>
      </c>
      <c r="AB112" s="7">
        <v>0</v>
      </c>
    </row>
    <row r="113" spans="1:255" ht="13" x14ac:dyDescent="0.3">
      <c r="A113" s="7">
        <v>50</v>
      </c>
      <c r="B113" s="7">
        <v>0</v>
      </c>
      <c r="C113" s="7">
        <v>0</v>
      </c>
      <c r="D113" s="7">
        <v>1</v>
      </c>
      <c r="E113" s="7">
        <v>230</v>
      </c>
      <c r="F113" s="7">
        <f>ROUND(Source!BA93,O113)</f>
        <v>0</v>
      </c>
      <c r="G113" s="7" t="s">
        <v>198</v>
      </c>
      <c r="H113" s="7" t="s">
        <v>199</v>
      </c>
      <c r="I113" s="7"/>
      <c r="J113" s="7"/>
      <c r="K113" s="7">
        <v>230</v>
      </c>
      <c r="L113" s="7">
        <v>19</v>
      </c>
      <c r="M113" s="7">
        <v>3</v>
      </c>
      <c r="N113" s="7" t="s">
        <v>3</v>
      </c>
      <c r="O113" s="7">
        <v>2</v>
      </c>
      <c r="P113" s="7">
        <f>ROUND(Source!ES93,O113)</f>
        <v>0</v>
      </c>
      <c r="Q113" s="7"/>
      <c r="R113" s="7"/>
      <c r="S113" s="7"/>
      <c r="T113" s="7"/>
      <c r="U113" s="7"/>
      <c r="V113" s="7"/>
      <c r="W113" s="7">
        <v>0</v>
      </c>
      <c r="X113" s="7">
        <v>1</v>
      </c>
      <c r="Y113" s="7">
        <v>0</v>
      </c>
      <c r="Z113" s="7">
        <v>0</v>
      </c>
      <c r="AA113" s="7">
        <v>1</v>
      </c>
      <c r="AB113" s="7">
        <v>0</v>
      </c>
    </row>
    <row r="114" spans="1:255" ht="13" x14ac:dyDescent="0.3">
      <c r="A114" s="7">
        <v>50</v>
      </c>
      <c r="B114" s="7">
        <v>0</v>
      </c>
      <c r="C114" s="7">
        <v>0</v>
      </c>
      <c r="D114" s="7">
        <v>1</v>
      </c>
      <c r="E114" s="7">
        <v>206</v>
      </c>
      <c r="F114" s="7">
        <f>ROUND(Source!T93,O114)</f>
        <v>0</v>
      </c>
      <c r="G114" s="7" t="s">
        <v>200</v>
      </c>
      <c r="H114" s="7" t="s">
        <v>201</v>
      </c>
      <c r="I114" s="7"/>
      <c r="J114" s="7"/>
      <c r="K114" s="7">
        <v>206</v>
      </c>
      <c r="L114" s="7">
        <v>20</v>
      </c>
      <c r="M114" s="7">
        <v>3</v>
      </c>
      <c r="N114" s="7" t="s">
        <v>3</v>
      </c>
      <c r="O114" s="7">
        <v>2</v>
      </c>
      <c r="P114" s="7">
        <f>ROUND(Source!DL93,O114)</f>
        <v>0</v>
      </c>
      <c r="Q114" s="7"/>
      <c r="R114" s="7"/>
      <c r="S114" s="7"/>
      <c r="T114" s="7"/>
      <c r="U114" s="7"/>
      <c r="V114" s="7"/>
      <c r="W114" s="7">
        <v>0</v>
      </c>
      <c r="X114" s="7">
        <v>1</v>
      </c>
      <c r="Y114" s="7">
        <v>0</v>
      </c>
      <c r="Z114" s="7">
        <v>0</v>
      </c>
      <c r="AA114" s="7">
        <v>1</v>
      </c>
      <c r="AB114" s="7">
        <v>0</v>
      </c>
    </row>
    <row r="115" spans="1:255" ht="13" x14ac:dyDescent="0.3">
      <c r="A115" s="7">
        <v>50</v>
      </c>
      <c r="B115" s="7">
        <v>0</v>
      </c>
      <c r="C115" s="7">
        <v>0</v>
      </c>
      <c r="D115" s="7">
        <v>1</v>
      </c>
      <c r="E115" s="7">
        <v>207</v>
      </c>
      <c r="F115" s="7">
        <f>Source!U93</f>
        <v>10822.647273263994</v>
      </c>
      <c r="G115" s="7" t="s">
        <v>202</v>
      </c>
      <c r="H115" s="7" t="s">
        <v>203</v>
      </c>
      <c r="I115" s="7"/>
      <c r="J115" s="7"/>
      <c r="K115" s="7">
        <v>207</v>
      </c>
      <c r="L115" s="7">
        <v>21</v>
      </c>
      <c r="M115" s="7">
        <v>3</v>
      </c>
      <c r="N115" s="7" t="s">
        <v>3</v>
      </c>
      <c r="O115" s="7">
        <v>-1</v>
      </c>
      <c r="P115" s="7">
        <f>Source!DM93</f>
        <v>10822.647273263994</v>
      </c>
      <c r="Q115" s="7"/>
      <c r="R115" s="7"/>
      <c r="S115" s="7"/>
      <c r="T115" s="7"/>
      <c r="U115" s="7"/>
      <c r="V115" s="7"/>
      <c r="W115" s="7">
        <v>10822.647273263996</v>
      </c>
      <c r="X115" s="7">
        <v>1</v>
      </c>
      <c r="Y115" s="7">
        <v>10822.647273263996</v>
      </c>
      <c r="Z115" s="7">
        <v>10822.647273263996</v>
      </c>
      <c r="AA115" s="7">
        <v>1</v>
      </c>
      <c r="AB115" s="7">
        <v>10822.647273263996</v>
      </c>
    </row>
    <row r="116" spans="1:255" ht="13" x14ac:dyDescent="0.3">
      <c r="A116" s="7">
        <v>50</v>
      </c>
      <c r="B116" s="7">
        <v>0</v>
      </c>
      <c r="C116" s="7">
        <v>0</v>
      </c>
      <c r="D116" s="7">
        <v>1</v>
      </c>
      <c r="E116" s="7">
        <v>208</v>
      </c>
      <c r="F116" s="7">
        <f>Source!V93</f>
        <v>0</v>
      </c>
      <c r="G116" s="7" t="s">
        <v>204</v>
      </c>
      <c r="H116" s="7" t="s">
        <v>205</v>
      </c>
      <c r="I116" s="7"/>
      <c r="J116" s="7"/>
      <c r="K116" s="7">
        <v>208</v>
      </c>
      <c r="L116" s="7">
        <v>22</v>
      </c>
      <c r="M116" s="7">
        <v>3</v>
      </c>
      <c r="N116" s="7" t="s">
        <v>3</v>
      </c>
      <c r="O116" s="7">
        <v>-1</v>
      </c>
      <c r="P116" s="7">
        <f>Source!DN93</f>
        <v>0</v>
      </c>
      <c r="Q116" s="7"/>
      <c r="R116" s="7"/>
      <c r="S116" s="7"/>
      <c r="T116" s="7"/>
      <c r="U116" s="7"/>
      <c r="V116" s="7"/>
      <c r="W116" s="7">
        <v>0</v>
      </c>
      <c r="X116" s="7">
        <v>1</v>
      </c>
      <c r="Y116" s="7">
        <v>0</v>
      </c>
      <c r="Z116" s="7">
        <v>0</v>
      </c>
      <c r="AA116" s="7">
        <v>1</v>
      </c>
      <c r="AB116" s="7">
        <v>0</v>
      </c>
    </row>
    <row r="117" spans="1:255" ht="13" x14ac:dyDescent="0.3">
      <c r="A117" s="7">
        <v>50</v>
      </c>
      <c r="B117" s="7">
        <v>0</v>
      </c>
      <c r="C117" s="7">
        <v>0</v>
      </c>
      <c r="D117" s="7">
        <v>1</v>
      </c>
      <c r="E117" s="7">
        <v>209</v>
      </c>
      <c r="F117" s="7">
        <f>ROUND(Source!W93,O117)</f>
        <v>0</v>
      </c>
      <c r="G117" s="7" t="s">
        <v>206</v>
      </c>
      <c r="H117" s="7" t="s">
        <v>207</v>
      </c>
      <c r="I117" s="7"/>
      <c r="J117" s="7"/>
      <c r="K117" s="7">
        <v>209</v>
      </c>
      <c r="L117" s="7">
        <v>23</v>
      </c>
      <c r="M117" s="7">
        <v>3</v>
      </c>
      <c r="N117" s="7" t="s">
        <v>3</v>
      </c>
      <c r="O117" s="7">
        <v>2</v>
      </c>
      <c r="P117" s="7">
        <f>ROUND(Source!DO93,O117)</f>
        <v>0</v>
      </c>
      <c r="Q117" s="7"/>
      <c r="R117" s="7"/>
      <c r="S117" s="7"/>
      <c r="T117" s="7"/>
      <c r="U117" s="7"/>
      <c r="V117" s="7"/>
      <c r="W117" s="7">
        <v>0</v>
      </c>
      <c r="X117" s="7">
        <v>1</v>
      </c>
      <c r="Y117" s="7">
        <v>0</v>
      </c>
      <c r="Z117" s="7">
        <v>0</v>
      </c>
      <c r="AA117" s="7">
        <v>1</v>
      </c>
      <c r="AB117" s="7">
        <v>0</v>
      </c>
    </row>
    <row r="118" spans="1:255" ht="13" x14ac:dyDescent="0.3">
      <c r="A118" s="7">
        <v>50</v>
      </c>
      <c r="B118" s="7">
        <v>0</v>
      </c>
      <c r="C118" s="7">
        <v>0</v>
      </c>
      <c r="D118" s="7">
        <v>1</v>
      </c>
      <c r="E118" s="7">
        <v>233</v>
      </c>
      <c r="F118" s="7">
        <f>ROUND(Source!BD93,O118)</f>
        <v>0</v>
      </c>
      <c r="G118" s="7" t="s">
        <v>208</v>
      </c>
      <c r="H118" s="7" t="s">
        <v>209</v>
      </c>
      <c r="I118" s="7"/>
      <c r="J118" s="7"/>
      <c r="K118" s="7">
        <v>233</v>
      </c>
      <c r="L118" s="7">
        <v>24</v>
      </c>
      <c r="M118" s="7">
        <v>3</v>
      </c>
      <c r="N118" s="7" t="s">
        <v>3</v>
      </c>
      <c r="O118" s="7">
        <v>2</v>
      </c>
      <c r="P118" s="7">
        <f>ROUND(Source!EV93,O118)</f>
        <v>0</v>
      </c>
      <c r="Q118" s="7"/>
      <c r="R118" s="7"/>
      <c r="S118" s="7"/>
      <c r="T118" s="7"/>
      <c r="U118" s="7"/>
      <c r="V118" s="7"/>
      <c r="W118" s="7">
        <v>0</v>
      </c>
      <c r="X118" s="7">
        <v>1</v>
      </c>
      <c r="Y118" s="7">
        <v>0</v>
      </c>
      <c r="Z118" s="7">
        <v>0</v>
      </c>
      <c r="AA118" s="7">
        <v>1</v>
      </c>
      <c r="AB118" s="7">
        <v>0</v>
      </c>
    </row>
    <row r="119" spans="1:255" ht="13" x14ac:dyDescent="0.3">
      <c r="A119" s="7">
        <v>50</v>
      </c>
      <c r="B119" s="7">
        <v>0</v>
      </c>
      <c r="C119" s="7">
        <v>0</v>
      </c>
      <c r="D119" s="7">
        <v>1</v>
      </c>
      <c r="E119" s="7">
        <v>210</v>
      </c>
      <c r="F119" s="7">
        <f>ROUND(Source!X93,O119)</f>
        <v>104621.31</v>
      </c>
      <c r="G119" s="7" t="s">
        <v>210</v>
      </c>
      <c r="H119" s="7" t="s">
        <v>211</v>
      </c>
      <c r="I119" s="7"/>
      <c r="J119" s="7"/>
      <c r="K119" s="7">
        <v>210</v>
      </c>
      <c r="L119" s="7">
        <v>25</v>
      </c>
      <c r="M119" s="7">
        <v>3</v>
      </c>
      <c r="N119" s="7" t="s">
        <v>3</v>
      </c>
      <c r="O119" s="7">
        <v>2</v>
      </c>
      <c r="P119" s="7">
        <f>ROUND(Source!DP93,O119)</f>
        <v>5895410.96</v>
      </c>
      <c r="Q119" s="7"/>
      <c r="R119" s="7"/>
      <c r="S119" s="7"/>
      <c r="T119" s="7"/>
      <c r="U119" s="7"/>
      <c r="V119" s="7"/>
      <c r="W119" s="7">
        <v>104621.31</v>
      </c>
      <c r="X119" s="7">
        <v>1</v>
      </c>
      <c r="Y119" s="7">
        <v>104621.31</v>
      </c>
      <c r="Z119" s="7">
        <v>5895410.96</v>
      </c>
      <c r="AA119" s="7">
        <v>1</v>
      </c>
      <c r="AB119" s="7">
        <v>5895410.96</v>
      </c>
    </row>
    <row r="120" spans="1:255" ht="13" x14ac:dyDescent="0.3">
      <c r="A120" s="7">
        <v>50</v>
      </c>
      <c r="B120" s="7">
        <v>0</v>
      </c>
      <c r="C120" s="7">
        <v>0</v>
      </c>
      <c r="D120" s="7">
        <v>1</v>
      </c>
      <c r="E120" s="7">
        <v>211</v>
      </c>
      <c r="F120" s="7">
        <f>ROUND(Source!Y93,O120)</f>
        <v>55198.54</v>
      </c>
      <c r="G120" s="7" t="s">
        <v>212</v>
      </c>
      <c r="H120" s="7" t="s">
        <v>213</v>
      </c>
      <c r="I120" s="7"/>
      <c r="J120" s="7"/>
      <c r="K120" s="7">
        <v>211</v>
      </c>
      <c r="L120" s="7">
        <v>26</v>
      </c>
      <c r="M120" s="7">
        <v>3</v>
      </c>
      <c r="N120" s="7" t="s">
        <v>3</v>
      </c>
      <c r="O120" s="7">
        <v>2</v>
      </c>
      <c r="P120" s="7">
        <f>ROUND(Source!DQ93,O120)</f>
        <v>3110437.06</v>
      </c>
      <c r="Q120" s="7"/>
      <c r="R120" s="7"/>
      <c r="S120" s="7"/>
      <c r="T120" s="7"/>
      <c r="U120" s="7"/>
      <c r="V120" s="7"/>
      <c r="W120" s="7">
        <v>55198.54</v>
      </c>
      <c r="X120" s="7">
        <v>1</v>
      </c>
      <c r="Y120" s="7">
        <v>55198.54</v>
      </c>
      <c r="Z120" s="7">
        <v>3110437.06</v>
      </c>
      <c r="AA120" s="7">
        <v>1</v>
      </c>
      <c r="AB120" s="7">
        <v>3110437.06</v>
      </c>
    </row>
    <row r="121" spans="1:255" ht="13" x14ac:dyDescent="0.3">
      <c r="A121" s="7">
        <v>50</v>
      </c>
      <c r="B121" s="7">
        <v>0</v>
      </c>
      <c r="C121" s="7">
        <v>0</v>
      </c>
      <c r="D121" s="7">
        <v>1</v>
      </c>
      <c r="E121" s="7">
        <v>224</v>
      </c>
      <c r="F121" s="7">
        <f>ROUND(Source!AR93,O121)</f>
        <v>274983.39</v>
      </c>
      <c r="G121" s="7" t="s">
        <v>214</v>
      </c>
      <c r="H121" s="7" t="s">
        <v>215</v>
      </c>
      <c r="I121" s="7"/>
      <c r="J121" s="7"/>
      <c r="K121" s="7">
        <v>224</v>
      </c>
      <c r="L121" s="7">
        <v>27</v>
      </c>
      <c r="M121" s="7">
        <v>3</v>
      </c>
      <c r="N121" s="7" t="s">
        <v>3</v>
      </c>
      <c r="O121" s="7">
        <v>2</v>
      </c>
      <c r="P121" s="7">
        <f>ROUND(Source!EJ93,O121)</f>
        <v>15459849.550000001</v>
      </c>
      <c r="Q121" s="7"/>
      <c r="R121" s="7"/>
      <c r="S121" s="7"/>
      <c r="T121" s="7"/>
      <c r="U121" s="7"/>
      <c r="V121" s="7"/>
      <c r="W121" s="7">
        <v>274983.39</v>
      </c>
      <c r="X121" s="7">
        <v>1</v>
      </c>
      <c r="Y121" s="7">
        <v>274983.39</v>
      </c>
      <c r="Z121" s="7">
        <v>15459849.550000001</v>
      </c>
      <c r="AA121" s="7">
        <v>1</v>
      </c>
      <c r="AB121" s="7">
        <v>15459849.550000001</v>
      </c>
    </row>
    <row r="123" spans="1:255" ht="13" x14ac:dyDescent="0.3">
      <c r="A123" s="1">
        <v>4</v>
      </c>
      <c r="B123" s="1">
        <v>1</v>
      </c>
      <c r="C123" s="1"/>
      <c r="D123" s="1">
        <f>ROW(A152)</f>
        <v>152</v>
      </c>
      <c r="E123" s="1"/>
      <c r="F123" s="1" t="s">
        <v>37</v>
      </c>
      <c r="G123" s="1" t="s">
        <v>216</v>
      </c>
      <c r="H123" s="1" t="s">
        <v>3</v>
      </c>
      <c r="I123" s="1">
        <v>0</v>
      </c>
      <c r="J123" s="1"/>
      <c r="K123" s="1">
        <v>-1</v>
      </c>
      <c r="L123" s="1"/>
      <c r="M123" s="1" t="s">
        <v>3</v>
      </c>
      <c r="N123" s="1"/>
      <c r="O123" s="1"/>
      <c r="P123" s="1"/>
      <c r="Q123" s="1"/>
      <c r="R123" s="1"/>
      <c r="S123" s="1">
        <v>0</v>
      </c>
      <c r="T123" s="1">
        <v>0</v>
      </c>
      <c r="U123" s="1" t="s">
        <v>3</v>
      </c>
      <c r="V123" s="1">
        <v>2</v>
      </c>
      <c r="W123" s="1"/>
      <c r="X123" s="1"/>
      <c r="Y123" s="1"/>
      <c r="Z123" s="1"/>
      <c r="AA123" s="1"/>
      <c r="AB123" s="1" t="s">
        <v>3</v>
      </c>
      <c r="AC123" s="1" t="s">
        <v>3</v>
      </c>
      <c r="AD123" s="1" t="s">
        <v>3</v>
      </c>
      <c r="AE123" s="1" t="s">
        <v>3</v>
      </c>
      <c r="AF123" s="1" t="s">
        <v>3</v>
      </c>
      <c r="AG123" s="1" t="s">
        <v>3</v>
      </c>
      <c r="AH123" s="1"/>
      <c r="AI123" s="1"/>
      <c r="AJ123" s="1"/>
      <c r="AK123" s="1"/>
      <c r="AL123" s="1"/>
      <c r="AM123" s="1"/>
      <c r="AN123" s="1"/>
      <c r="AO123" s="1"/>
      <c r="AP123" s="1" t="s">
        <v>3</v>
      </c>
      <c r="AQ123" s="1" t="s">
        <v>3</v>
      </c>
      <c r="AR123" s="1" t="s">
        <v>3</v>
      </c>
      <c r="AS123" s="1"/>
      <c r="AT123" s="1"/>
      <c r="AU123" s="1"/>
      <c r="AV123" s="1"/>
      <c r="AW123" s="1"/>
      <c r="AX123" s="1"/>
      <c r="AY123" s="1"/>
      <c r="AZ123" s="1" t="s">
        <v>3</v>
      </c>
      <c r="BA123" s="1"/>
      <c r="BB123" s="1" t="s">
        <v>3</v>
      </c>
      <c r="BC123" s="1" t="s">
        <v>22</v>
      </c>
      <c r="BD123" s="1" t="s">
        <v>23</v>
      </c>
      <c r="BE123" s="1" t="s">
        <v>23</v>
      </c>
      <c r="BF123" s="1" t="s">
        <v>23</v>
      </c>
      <c r="BG123" s="1" t="s">
        <v>3</v>
      </c>
      <c r="BH123" s="1" t="s">
        <v>23</v>
      </c>
      <c r="BI123" s="1" t="s">
        <v>23</v>
      </c>
      <c r="BJ123" s="1" t="s">
        <v>3</v>
      </c>
      <c r="BK123" s="1" t="s">
        <v>3</v>
      </c>
      <c r="BL123" s="1" t="s">
        <v>3</v>
      </c>
      <c r="BM123" s="1" t="s">
        <v>22</v>
      </c>
      <c r="BN123" s="1" t="s">
        <v>23</v>
      </c>
      <c r="BO123" s="1" t="s">
        <v>2489</v>
      </c>
      <c r="BP123" s="1" t="s">
        <v>24</v>
      </c>
      <c r="BQ123" s="1"/>
      <c r="BR123" s="1"/>
      <c r="BS123" s="1"/>
      <c r="BT123" s="1"/>
      <c r="BU123" s="1"/>
      <c r="BV123" s="1"/>
      <c r="BW123" s="1"/>
      <c r="BX123" s="1">
        <v>0</v>
      </c>
      <c r="BY123" s="1"/>
      <c r="BZ123" s="1"/>
      <c r="CA123" s="1"/>
      <c r="CB123" s="1"/>
      <c r="CC123" s="1"/>
      <c r="CD123" s="1"/>
      <c r="CE123" s="1"/>
      <c r="CF123" s="1"/>
      <c r="CG123" s="1"/>
      <c r="CH123" s="1"/>
      <c r="CI123" s="1"/>
      <c r="CJ123" s="1">
        <v>0</v>
      </c>
    </row>
    <row r="125" spans="1:255" ht="13" x14ac:dyDescent="0.3">
      <c r="A125" s="5">
        <v>52</v>
      </c>
      <c r="B125" s="5">
        <f t="shared" ref="B125:G125" si="246">B152</f>
        <v>1</v>
      </c>
      <c r="C125" s="5">
        <f t="shared" si="246"/>
        <v>4</v>
      </c>
      <c r="D125" s="5">
        <f t="shared" si="246"/>
        <v>123</v>
      </c>
      <c r="E125" s="5">
        <f t="shared" si="246"/>
        <v>0</v>
      </c>
      <c r="F125" s="5" t="str">
        <f t="shared" si="246"/>
        <v>2</v>
      </c>
      <c r="G125" s="5" t="str">
        <f t="shared" si="246"/>
        <v>Низковольтное оборудование</v>
      </c>
      <c r="H125" s="5"/>
      <c r="I125" s="5"/>
      <c r="J125" s="5"/>
      <c r="K125" s="5"/>
      <c r="L125" s="5"/>
      <c r="M125" s="5"/>
      <c r="N125" s="5"/>
      <c r="O125" s="5">
        <f t="shared" ref="O125:AT125" si="247">O152</f>
        <v>140498.03</v>
      </c>
      <c r="P125" s="5">
        <f t="shared" si="247"/>
        <v>138856.85</v>
      </c>
      <c r="Q125" s="5">
        <f t="shared" si="247"/>
        <v>430.86</v>
      </c>
      <c r="R125" s="5">
        <f t="shared" si="247"/>
        <v>52.51</v>
      </c>
      <c r="S125" s="5">
        <f t="shared" si="247"/>
        <v>1210.32</v>
      </c>
      <c r="T125" s="5">
        <f t="shared" si="247"/>
        <v>0</v>
      </c>
      <c r="U125" s="5">
        <f t="shared" si="247"/>
        <v>93.174624000000009</v>
      </c>
      <c r="V125" s="5">
        <f t="shared" si="247"/>
        <v>0</v>
      </c>
      <c r="W125" s="5">
        <f t="shared" si="247"/>
        <v>0</v>
      </c>
      <c r="X125" s="5">
        <f t="shared" si="247"/>
        <v>1224.95</v>
      </c>
      <c r="Y125" s="5">
        <f t="shared" si="247"/>
        <v>644.04</v>
      </c>
      <c r="Z125" s="5">
        <f t="shared" si="247"/>
        <v>0</v>
      </c>
      <c r="AA125" s="5">
        <f t="shared" si="247"/>
        <v>0</v>
      </c>
      <c r="AB125" s="5">
        <f t="shared" si="247"/>
        <v>140498.03</v>
      </c>
      <c r="AC125" s="5">
        <f t="shared" si="247"/>
        <v>138856.85</v>
      </c>
      <c r="AD125" s="5">
        <f t="shared" si="247"/>
        <v>430.86</v>
      </c>
      <c r="AE125" s="5">
        <f t="shared" si="247"/>
        <v>52.51</v>
      </c>
      <c r="AF125" s="5">
        <f t="shared" si="247"/>
        <v>1210.32</v>
      </c>
      <c r="AG125" s="5">
        <f t="shared" si="247"/>
        <v>0</v>
      </c>
      <c r="AH125" s="5">
        <f t="shared" si="247"/>
        <v>93.174624000000009</v>
      </c>
      <c r="AI125" s="5">
        <f t="shared" si="247"/>
        <v>0</v>
      </c>
      <c r="AJ125" s="5">
        <f t="shared" si="247"/>
        <v>0</v>
      </c>
      <c r="AK125" s="5">
        <f t="shared" si="247"/>
        <v>1224.95</v>
      </c>
      <c r="AL125" s="5">
        <f t="shared" si="247"/>
        <v>644.04</v>
      </c>
      <c r="AM125" s="5">
        <f t="shared" si="247"/>
        <v>0</v>
      </c>
      <c r="AN125" s="5">
        <f t="shared" si="247"/>
        <v>0</v>
      </c>
      <c r="AO125" s="5">
        <f t="shared" si="247"/>
        <v>0</v>
      </c>
      <c r="AP125" s="5">
        <f t="shared" si="247"/>
        <v>137767.26999999999</v>
      </c>
      <c r="AQ125" s="5">
        <f t="shared" si="247"/>
        <v>0</v>
      </c>
      <c r="AR125" s="5">
        <f t="shared" si="247"/>
        <v>142367.01999999999</v>
      </c>
      <c r="AS125" s="5">
        <f t="shared" si="247"/>
        <v>0</v>
      </c>
      <c r="AT125" s="5">
        <f t="shared" si="247"/>
        <v>4599.75</v>
      </c>
      <c r="AU125" s="5">
        <f t="shared" ref="AU125:BZ125" si="248">AU152</f>
        <v>0</v>
      </c>
      <c r="AV125" s="5">
        <f t="shared" si="248"/>
        <v>138856.85</v>
      </c>
      <c r="AW125" s="5">
        <f t="shared" si="248"/>
        <v>1089.58</v>
      </c>
      <c r="AX125" s="5">
        <f t="shared" si="248"/>
        <v>0</v>
      </c>
      <c r="AY125" s="5">
        <f t="shared" si="248"/>
        <v>1089.58</v>
      </c>
      <c r="AZ125" s="5">
        <f t="shared" si="248"/>
        <v>137767.26999999999</v>
      </c>
      <c r="BA125" s="5">
        <f t="shared" si="248"/>
        <v>0</v>
      </c>
      <c r="BB125" s="5">
        <f t="shared" si="248"/>
        <v>0</v>
      </c>
      <c r="BC125" s="5">
        <f t="shared" si="248"/>
        <v>0</v>
      </c>
      <c r="BD125" s="5">
        <f t="shared" si="248"/>
        <v>0</v>
      </c>
      <c r="BE125" s="5">
        <f t="shared" si="248"/>
        <v>0</v>
      </c>
      <c r="BF125" s="5">
        <f t="shared" si="248"/>
        <v>0</v>
      </c>
      <c r="BG125" s="5">
        <f t="shared" si="248"/>
        <v>0</v>
      </c>
      <c r="BH125" s="5">
        <f t="shared" si="248"/>
        <v>0</v>
      </c>
      <c r="BI125" s="5">
        <f t="shared" si="248"/>
        <v>0</v>
      </c>
      <c r="BJ125" s="5">
        <f t="shared" si="248"/>
        <v>0</v>
      </c>
      <c r="BK125" s="5">
        <f t="shared" si="248"/>
        <v>0</v>
      </c>
      <c r="BL125" s="5">
        <f t="shared" si="248"/>
        <v>0</v>
      </c>
      <c r="BM125" s="5">
        <f t="shared" si="248"/>
        <v>0</v>
      </c>
      <c r="BN125" s="5">
        <f t="shared" si="248"/>
        <v>0</v>
      </c>
      <c r="BO125" s="5">
        <f t="shared" si="248"/>
        <v>0</v>
      </c>
      <c r="BP125" s="5">
        <f t="shared" si="248"/>
        <v>0</v>
      </c>
      <c r="BQ125" s="5">
        <f t="shared" si="248"/>
        <v>0</v>
      </c>
      <c r="BR125" s="5">
        <f t="shared" si="248"/>
        <v>0</v>
      </c>
      <c r="BS125" s="5">
        <f t="shared" si="248"/>
        <v>0</v>
      </c>
      <c r="BT125" s="5">
        <f t="shared" si="248"/>
        <v>0</v>
      </c>
      <c r="BU125" s="5">
        <f t="shared" si="248"/>
        <v>0</v>
      </c>
      <c r="BV125" s="5">
        <f t="shared" si="248"/>
        <v>0</v>
      </c>
      <c r="BW125" s="5">
        <f t="shared" si="248"/>
        <v>0</v>
      </c>
      <c r="BX125" s="5">
        <f t="shared" si="248"/>
        <v>0</v>
      </c>
      <c r="BY125" s="5">
        <f t="shared" si="248"/>
        <v>137767.26999999999</v>
      </c>
      <c r="BZ125" s="5">
        <f t="shared" si="248"/>
        <v>0</v>
      </c>
      <c r="CA125" s="5">
        <f t="shared" ref="CA125:DF125" si="249">CA152</f>
        <v>142367.01999999999</v>
      </c>
      <c r="CB125" s="5">
        <f t="shared" si="249"/>
        <v>0</v>
      </c>
      <c r="CC125" s="5">
        <f t="shared" si="249"/>
        <v>4599.75</v>
      </c>
      <c r="CD125" s="5">
        <f t="shared" si="249"/>
        <v>0</v>
      </c>
      <c r="CE125" s="5">
        <f t="shared" si="249"/>
        <v>138856.85</v>
      </c>
      <c r="CF125" s="5">
        <f t="shared" si="249"/>
        <v>1089.5800000000163</v>
      </c>
      <c r="CG125" s="5">
        <f t="shared" si="249"/>
        <v>0</v>
      </c>
      <c r="CH125" s="5">
        <f t="shared" si="249"/>
        <v>1089.5800000000163</v>
      </c>
      <c r="CI125" s="5">
        <f t="shared" si="249"/>
        <v>137767.26999999999</v>
      </c>
      <c r="CJ125" s="5">
        <f t="shared" si="249"/>
        <v>0</v>
      </c>
      <c r="CK125" s="5">
        <f t="shared" si="249"/>
        <v>0</v>
      </c>
      <c r="CL125" s="5">
        <f t="shared" si="249"/>
        <v>0</v>
      </c>
      <c r="CM125" s="5">
        <f t="shared" si="249"/>
        <v>0</v>
      </c>
      <c r="CN125" s="5">
        <f t="shared" si="249"/>
        <v>0</v>
      </c>
      <c r="CO125" s="5">
        <f t="shared" si="249"/>
        <v>0</v>
      </c>
      <c r="CP125" s="5">
        <f t="shared" si="249"/>
        <v>0</v>
      </c>
      <c r="CQ125" s="5">
        <f t="shared" si="249"/>
        <v>0</v>
      </c>
      <c r="CR125" s="5">
        <f t="shared" si="249"/>
        <v>0</v>
      </c>
      <c r="CS125" s="5">
        <f t="shared" si="249"/>
        <v>0</v>
      </c>
      <c r="CT125" s="5">
        <f t="shared" si="249"/>
        <v>0</v>
      </c>
      <c r="CU125" s="5">
        <f t="shared" si="249"/>
        <v>0</v>
      </c>
      <c r="CV125" s="5">
        <f t="shared" si="249"/>
        <v>0</v>
      </c>
      <c r="CW125" s="5">
        <f t="shared" si="249"/>
        <v>0</v>
      </c>
      <c r="CX125" s="5">
        <f t="shared" si="249"/>
        <v>0</v>
      </c>
      <c r="CY125" s="5">
        <f t="shared" si="249"/>
        <v>0</v>
      </c>
      <c r="CZ125" s="5">
        <f t="shared" si="249"/>
        <v>0</v>
      </c>
      <c r="DA125" s="5">
        <f t="shared" si="249"/>
        <v>0</v>
      </c>
      <c r="DB125" s="5">
        <f t="shared" si="249"/>
        <v>0</v>
      </c>
      <c r="DC125" s="5">
        <f t="shared" si="249"/>
        <v>0</v>
      </c>
      <c r="DD125" s="5">
        <f t="shared" si="249"/>
        <v>0</v>
      </c>
      <c r="DE125" s="5">
        <f t="shared" si="249"/>
        <v>0</v>
      </c>
      <c r="DF125" s="5">
        <f t="shared" si="249"/>
        <v>0</v>
      </c>
      <c r="DG125" s="6">
        <f t="shared" ref="DG125:EL125" si="250">DG152</f>
        <v>1122242.44</v>
      </c>
      <c r="DH125" s="6">
        <f t="shared" si="250"/>
        <v>1047009.27</v>
      </c>
      <c r="DI125" s="6">
        <f t="shared" si="250"/>
        <v>7031.64</v>
      </c>
      <c r="DJ125" s="6">
        <f t="shared" si="250"/>
        <v>2958.94</v>
      </c>
      <c r="DK125" s="6">
        <f t="shared" si="250"/>
        <v>68201.53</v>
      </c>
      <c r="DL125" s="6">
        <f t="shared" si="250"/>
        <v>0</v>
      </c>
      <c r="DM125" s="6">
        <f t="shared" si="250"/>
        <v>93.174624000000009</v>
      </c>
      <c r="DN125" s="6">
        <f t="shared" si="250"/>
        <v>0</v>
      </c>
      <c r="DO125" s="6">
        <f t="shared" si="250"/>
        <v>0</v>
      </c>
      <c r="DP125" s="6">
        <f t="shared" si="250"/>
        <v>69025.649999999994</v>
      </c>
      <c r="DQ125" s="6">
        <f t="shared" si="250"/>
        <v>36291.839999999997</v>
      </c>
      <c r="DR125" s="6">
        <f t="shared" si="250"/>
        <v>0</v>
      </c>
      <c r="DS125" s="6">
        <f t="shared" si="250"/>
        <v>0</v>
      </c>
      <c r="DT125" s="6">
        <f t="shared" si="250"/>
        <v>1122242.44</v>
      </c>
      <c r="DU125" s="6">
        <f t="shared" si="250"/>
        <v>1047009.27</v>
      </c>
      <c r="DV125" s="6">
        <f t="shared" si="250"/>
        <v>7031.64</v>
      </c>
      <c r="DW125" s="6">
        <f t="shared" si="250"/>
        <v>2958.94</v>
      </c>
      <c r="DX125" s="6">
        <f t="shared" si="250"/>
        <v>68201.53</v>
      </c>
      <c r="DY125" s="6">
        <f t="shared" si="250"/>
        <v>0</v>
      </c>
      <c r="DZ125" s="6">
        <f t="shared" si="250"/>
        <v>93.174624000000009</v>
      </c>
      <c r="EA125" s="6">
        <f t="shared" si="250"/>
        <v>0</v>
      </c>
      <c r="EB125" s="6">
        <f t="shared" si="250"/>
        <v>0</v>
      </c>
      <c r="EC125" s="6">
        <f t="shared" si="250"/>
        <v>69025.649999999994</v>
      </c>
      <c r="ED125" s="6">
        <f t="shared" si="250"/>
        <v>36291.839999999997</v>
      </c>
      <c r="EE125" s="6">
        <f t="shared" si="250"/>
        <v>0</v>
      </c>
      <c r="EF125" s="6">
        <f t="shared" si="250"/>
        <v>0</v>
      </c>
      <c r="EG125" s="6">
        <f t="shared" si="250"/>
        <v>0</v>
      </c>
      <c r="EH125" s="6">
        <f t="shared" si="250"/>
        <v>1042898.23</v>
      </c>
      <c r="EI125" s="6">
        <f t="shared" si="250"/>
        <v>0</v>
      </c>
      <c r="EJ125" s="6">
        <f t="shared" si="250"/>
        <v>1227559.93</v>
      </c>
      <c r="EK125" s="6">
        <f t="shared" si="250"/>
        <v>0</v>
      </c>
      <c r="EL125" s="6">
        <f t="shared" si="250"/>
        <v>184661.7</v>
      </c>
      <c r="EM125" s="6">
        <f t="shared" ref="EM125:FR125" si="251">EM152</f>
        <v>0</v>
      </c>
      <c r="EN125" s="6">
        <f t="shared" si="251"/>
        <v>1047009.27</v>
      </c>
      <c r="EO125" s="6">
        <f t="shared" si="251"/>
        <v>4111.04</v>
      </c>
      <c r="EP125" s="6">
        <f t="shared" si="251"/>
        <v>0</v>
      </c>
      <c r="EQ125" s="6">
        <f t="shared" si="251"/>
        <v>4111.04</v>
      </c>
      <c r="ER125" s="6">
        <f t="shared" si="251"/>
        <v>1042898.23</v>
      </c>
      <c r="ES125" s="6">
        <f t="shared" si="251"/>
        <v>0</v>
      </c>
      <c r="ET125" s="6">
        <f t="shared" si="251"/>
        <v>0</v>
      </c>
      <c r="EU125" s="6">
        <f t="shared" si="251"/>
        <v>0</v>
      </c>
      <c r="EV125" s="6">
        <f t="shared" si="251"/>
        <v>0</v>
      </c>
      <c r="EW125" s="6">
        <f t="shared" si="251"/>
        <v>0</v>
      </c>
      <c r="EX125" s="6">
        <f t="shared" si="251"/>
        <v>0</v>
      </c>
      <c r="EY125" s="6">
        <f t="shared" si="251"/>
        <v>0</v>
      </c>
      <c r="EZ125" s="6">
        <f t="shared" si="251"/>
        <v>0</v>
      </c>
      <c r="FA125" s="6">
        <f t="shared" si="251"/>
        <v>0</v>
      </c>
      <c r="FB125" s="6">
        <f t="shared" si="251"/>
        <v>0</v>
      </c>
      <c r="FC125" s="6">
        <f t="shared" si="251"/>
        <v>0</v>
      </c>
      <c r="FD125" s="6">
        <f t="shared" si="251"/>
        <v>0</v>
      </c>
      <c r="FE125" s="6">
        <f t="shared" si="251"/>
        <v>0</v>
      </c>
      <c r="FF125" s="6">
        <f t="shared" si="251"/>
        <v>0</v>
      </c>
      <c r="FG125" s="6">
        <f t="shared" si="251"/>
        <v>0</v>
      </c>
      <c r="FH125" s="6">
        <f t="shared" si="251"/>
        <v>0</v>
      </c>
      <c r="FI125" s="6">
        <f t="shared" si="251"/>
        <v>0</v>
      </c>
      <c r="FJ125" s="6">
        <f t="shared" si="251"/>
        <v>0</v>
      </c>
      <c r="FK125" s="6">
        <f t="shared" si="251"/>
        <v>0</v>
      </c>
      <c r="FL125" s="6">
        <f t="shared" si="251"/>
        <v>0</v>
      </c>
      <c r="FM125" s="6">
        <f t="shared" si="251"/>
        <v>0</v>
      </c>
      <c r="FN125" s="6">
        <f t="shared" si="251"/>
        <v>0</v>
      </c>
      <c r="FO125" s="6">
        <f t="shared" si="251"/>
        <v>0</v>
      </c>
      <c r="FP125" s="6">
        <f t="shared" si="251"/>
        <v>0</v>
      </c>
      <c r="FQ125" s="6">
        <f t="shared" si="251"/>
        <v>1042898.23</v>
      </c>
      <c r="FR125" s="6">
        <f t="shared" si="251"/>
        <v>0</v>
      </c>
      <c r="FS125" s="6">
        <f t="shared" ref="FS125:GX125" si="252">FS152</f>
        <v>1227559.93</v>
      </c>
      <c r="FT125" s="6">
        <f t="shared" si="252"/>
        <v>0</v>
      </c>
      <c r="FU125" s="6">
        <f t="shared" si="252"/>
        <v>184661.7</v>
      </c>
      <c r="FV125" s="6">
        <f t="shared" si="252"/>
        <v>0</v>
      </c>
      <c r="FW125" s="6">
        <f t="shared" si="252"/>
        <v>1047009.27</v>
      </c>
      <c r="FX125" s="6">
        <f t="shared" si="252"/>
        <v>4111.0400000000373</v>
      </c>
      <c r="FY125" s="6">
        <f t="shared" si="252"/>
        <v>0</v>
      </c>
      <c r="FZ125" s="6">
        <f t="shared" si="252"/>
        <v>4111.0400000000373</v>
      </c>
      <c r="GA125" s="6">
        <f t="shared" si="252"/>
        <v>1042898.23</v>
      </c>
      <c r="GB125" s="6">
        <f t="shared" si="252"/>
        <v>0</v>
      </c>
      <c r="GC125" s="6">
        <f t="shared" si="252"/>
        <v>0</v>
      </c>
      <c r="GD125" s="6">
        <f t="shared" si="252"/>
        <v>0</v>
      </c>
      <c r="GE125" s="6">
        <f t="shared" si="252"/>
        <v>0</v>
      </c>
      <c r="GF125" s="6">
        <f t="shared" si="252"/>
        <v>0</v>
      </c>
      <c r="GG125" s="6">
        <f t="shared" si="252"/>
        <v>0</v>
      </c>
      <c r="GH125" s="6">
        <f t="shared" si="252"/>
        <v>0</v>
      </c>
      <c r="GI125" s="6">
        <f t="shared" si="252"/>
        <v>0</v>
      </c>
      <c r="GJ125" s="6">
        <f t="shared" si="252"/>
        <v>0</v>
      </c>
      <c r="GK125" s="6">
        <f t="shared" si="252"/>
        <v>0</v>
      </c>
      <c r="GL125" s="6">
        <f t="shared" si="252"/>
        <v>0</v>
      </c>
      <c r="GM125" s="6">
        <f t="shared" si="252"/>
        <v>0</v>
      </c>
      <c r="GN125" s="6">
        <f t="shared" si="252"/>
        <v>0</v>
      </c>
      <c r="GO125" s="6">
        <f t="shared" si="252"/>
        <v>0</v>
      </c>
      <c r="GP125" s="6">
        <f t="shared" si="252"/>
        <v>0</v>
      </c>
      <c r="GQ125" s="6">
        <f t="shared" si="252"/>
        <v>0</v>
      </c>
      <c r="GR125" s="6">
        <f t="shared" si="252"/>
        <v>0</v>
      </c>
      <c r="GS125" s="6">
        <f t="shared" si="252"/>
        <v>0</v>
      </c>
      <c r="GT125" s="6">
        <f t="shared" si="252"/>
        <v>0</v>
      </c>
      <c r="GU125" s="6">
        <f t="shared" si="252"/>
        <v>0</v>
      </c>
      <c r="GV125" s="6">
        <f t="shared" si="252"/>
        <v>0</v>
      </c>
      <c r="GW125" s="6">
        <f t="shared" si="252"/>
        <v>0</v>
      </c>
      <c r="GX125" s="6">
        <f t="shared" si="252"/>
        <v>0</v>
      </c>
    </row>
    <row r="127" spans="1:255" ht="409.5" x14ac:dyDescent="0.25">
      <c r="A127" s="3">
        <v>17</v>
      </c>
      <c r="B127" s="3">
        <v>1</v>
      </c>
      <c r="C127" s="3">
        <f>ROW(SmtRes!A179)</f>
        <v>179</v>
      </c>
      <c r="D127" s="3">
        <f>ROW(EtalonRes!A225)</f>
        <v>225</v>
      </c>
      <c r="E127" s="3" t="s">
        <v>217</v>
      </c>
      <c r="F127" s="3" t="s">
        <v>69</v>
      </c>
      <c r="G127" s="3" t="s">
        <v>218</v>
      </c>
      <c r="H127" s="3" t="s">
        <v>70</v>
      </c>
      <c r="I127" s="3">
        <f>ROUND(0.6*2,9)</f>
        <v>1.2</v>
      </c>
      <c r="J127" s="3">
        <v>0</v>
      </c>
      <c r="K127" s="3">
        <f>ROUND(0.6*2,9)</f>
        <v>1.2</v>
      </c>
      <c r="L127" s="3"/>
      <c r="M127" s="3"/>
      <c r="N127" s="3"/>
      <c r="O127" s="3">
        <f t="shared" ref="O127:O150" si="253">ROUND(CP127,2)</f>
        <v>863.63</v>
      </c>
      <c r="P127" s="3">
        <f t="shared" ref="P127:P150" si="254">ROUND((ROUND((AC127*AW127*I127),2)*BC127),2)</f>
        <v>316.57</v>
      </c>
      <c r="Q127" s="3">
        <f>(ROUND((ROUND((((ET127*1.2))*AV127*I127),2)*BB127),2)+ROUND((ROUND(((AE127-((EU127*1.2)))*AV127*I127),2)*BS127),2))</f>
        <v>143.62</v>
      </c>
      <c r="R127" s="3">
        <f>(ROUND((ROUND((((EU127*1.2))*AV127*I127),2)*BS127),2)+ROUND((ROUND(((AE127-((EU127*1.2)))*AV127*I127),2)*BS127),2))</f>
        <v>17.5</v>
      </c>
      <c r="S127" s="3">
        <f t="shared" ref="S127:S150" si="255">ROUND((ROUND((AF127*AV127*I127),2)*BA127),2)</f>
        <v>403.44</v>
      </c>
      <c r="T127" s="3">
        <f t="shared" ref="T127:T150" si="256">ROUND(CU127*I127,2)</f>
        <v>0</v>
      </c>
      <c r="U127" s="3">
        <f t="shared" ref="U127:U150" si="257">CV127*I127</f>
        <v>31.058208</v>
      </c>
      <c r="V127" s="3">
        <f t="shared" ref="V127:V150" si="258">CW127*I127</f>
        <v>0</v>
      </c>
      <c r="W127" s="3">
        <f t="shared" ref="W127:W150" si="259">ROUND(CX127*I127,2)</f>
        <v>0</v>
      </c>
      <c r="X127" s="3">
        <f>(ROUND((((S127+ROUND((ROUND((((EU127*1.2))*AV127*I127),2)*BS127),2))*AT127)/100),2)+ROUND(((ROUND((ROUND(((AE127-((EU127*1.2)))*AV127*I127),2)*BS127),2)*AT127)/100),2))</f>
        <v>408.31</v>
      </c>
      <c r="Y127" s="3">
        <f>(ROUND((((S127+ROUND((ROUND((((EU127*1.2))*AV127*I127),2)*BS127),2))*AU127)/100),2)+ROUND(((ROUND((ROUND(((AE127-((EU127*1.2)))*AV127*I127),2)*BS127),2)*AU127)/100),2))</f>
        <v>214.68</v>
      </c>
      <c r="Z127" s="3"/>
      <c r="AA127" s="3">
        <v>54971259</v>
      </c>
      <c r="AB127" s="3">
        <f t="shared" ref="AB127:AB150" si="260">ROUND((AC127+AD127+AF127),6)</f>
        <v>699.23</v>
      </c>
      <c r="AC127" s="3">
        <f>ROUND(((ES127*1)),6)</f>
        <v>263.81</v>
      </c>
      <c r="AD127" s="3">
        <f>ROUND(((((ET127*1.2))-((EU127*1.2)))+AE127),6)</f>
        <v>114.312</v>
      </c>
      <c r="AE127" s="3">
        <f>ROUND(((EU127*1.2)),6)</f>
        <v>13.932</v>
      </c>
      <c r="AF127" s="3">
        <f>ROUND(((EV127*1.2)),6)</f>
        <v>321.108</v>
      </c>
      <c r="AG127" s="3">
        <f t="shared" ref="AG127:AG150" si="261">ROUND((AP127),6)</f>
        <v>0</v>
      </c>
      <c r="AH127" s="3">
        <f>((EW127*1.2))</f>
        <v>24.720000000000002</v>
      </c>
      <c r="AI127" s="3">
        <f>((EX127*1.2))</f>
        <v>0</v>
      </c>
      <c r="AJ127" s="3">
        <f t="shared" ref="AJ127:AJ150" si="262">(AS127)</f>
        <v>0</v>
      </c>
      <c r="AK127" s="3">
        <v>626.66</v>
      </c>
      <c r="AL127" s="3">
        <v>263.81</v>
      </c>
      <c r="AM127" s="3">
        <v>95.26</v>
      </c>
      <c r="AN127" s="3">
        <v>11.61</v>
      </c>
      <c r="AO127" s="3">
        <v>267.58999999999997</v>
      </c>
      <c r="AP127" s="3">
        <v>0</v>
      </c>
      <c r="AQ127" s="3">
        <v>20.6</v>
      </c>
      <c r="AR127" s="3">
        <v>0</v>
      </c>
      <c r="AS127" s="3">
        <v>0</v>
      </c>
      <c r="AT127" s="3">
        <v>97</v>
      </c>
      <c r="AU127" s="3">
        <v>51</v>
      </c>
      <c r="AV127" s="3">
        <v>1.0469999999999999</v>
      </c>
      <c r="AW127" s="3">
        <v>1</v>
      </c>
      <c r="AX127" s="3"/>
      <c r="AY127" s="3"/>
      <c r="AZ127" s="3">
        <v>1</v>
      </c>
      <c r="BA127" s="3">
        <v>1</v>
      </c>
      <c r="BB127" s="3">
        <v>1</v>
      </c>
      <c r="BC127" s="3">
        <v>1</v>
      </c>
      <c r="BD127" s="3" t="s">
        <v>3</v>
      </c>
      <c r="BE127" s="3" t="s">
        <v>3</v>
      </c>
      <c r="BF127" s="3" t="s">
        <v>3</v>
      </c>
      <c r="BG127" s="3" t="s">
        <v>3</v>
      </c>
      <c r="BH127" s="3">
        <v>0</v>
      </c>
      <c r="BI127" s="3">
        <v>2</v>
      </c>
      <c r="BJ127" s="3" t="s">
        <v>71</v>
      </c>
      <c r="BK127" s="3"/>
      <c r="BL127" s="3"/>
      <c r="BM127" s="3">
        <v>67</v>
      </c>
      <c r="BN127" s="3">
        <v>0</v>
      </c>
      <c r="BO127" s="3" t="s">
        <v>69</v>
      </c>
      <c r="BP127" s="3">
        <v>1</v>
      </c>
      <c r="BQ127" s="3">
        <v>40</v>
      </c>
      <c r="BR127" s="3">
        <v>0</v>
      </c>
      <c r="BS127" s="3">
        <v>1</v>
      </c>
      <c r="BT127" s="3">
        <v>1</v>
      </c>
      <c r="BU127" s="3">
        <v>1</v>
      </c>
      <c r="BV127" s="3">
        <v>1</v>
      </c>
      <c r="BW127" s="3">
        <v>1</v>
      </c>
      <c r="BX127" s="3">
        <v>1</v>
      </c>
      <c r="BY127" s="3" t="s">
        <v>3</v>
      </c>
      <c r="BZ127" s="3">
        <v>97</v>
      </c>
      <c r="CA127" s="3">
        <v>51</v>
      </c>
      <c r="CB127" s="3" t="s">
        <v>3</v>
      </c>
      <c r="CC127" s="3"/>
      <c r="CD127" s="3"/>
      <c r="CE127" s="3">
        <v>1566</v>
      </c>
      <c r="CF127" s="3">
        <v>0</v>
      </c>
      <c r="CG127" s="3">
        <v>0</v>
      </c>
      <c r="CH127" s="3"/>
      <c r="CI127" s="3"/>
      <c r="CJ127" s="3"/>
      <c r="CK127" s="3"/>
      <c r="CL127" s="3"/>
      <c r="CM127" s="3">
        <v>0</v>
      </c>
      <c r="CN127" s="9" t="s">
        <v>2491</v>
      </c>
      <c r="CO127" s="3">
        <v>0</v>
      </c>
      <c r="CP127" s="3">
        <f t="shared" ref="CP127:CP150" si="263">(P127+Q127+S127)</f>
        <v>863.63</v>
      </c>
      <c r="CQ127" s="3">
        <f t="shared" ref="CQ127:CQ150" si="264">ROUND((ROUND((AC127*AW127*1),2)*BC127),2)</f>
        <v>263.81</v>
      </c>
      <c r="CR127" s="3">
        <f>(ROUND((ROUND((((ET127*1.2))*AV127*1),2)*BB127),2)+ROUND((ROUND(((AE127-((EU127*1.2)))*AV127*1),2)*BS127),2))</f>
        <v>119.68</v>
      </c>
      <c r="CS127" s="3">
        <f>(ROUND((ROUND((((EU127*1.2))*AV127*1),2)*BS127),2)+ROUND((ROUND(((AE127-((EU127*1.2)))*AV127*1),2)*BS127),2))</f>
        <v>14.59</v>
      </c>
      <c r="CT127" s="3">
        <f t="shared" ref="CT127:CT150" si="265">ROUND((ROUND((AF127*AV127*1),2)*BA127),2)</f>
        <v>336.2</v>
      </c>
      <c r="CU127" s="3">
        <f t="shared" ref="CU127:CU150" si="266">AG127</f>
        <v>0</v>
      </c>
      <c r="CV127" s="3">
        <f t="shared" ref="CV127:CV150" si="267">(AH127*AV127)</f>
        <v>25.88184</v>
      </c>
      <c r="CW127" s="3">
        <f t="shared" ref="CW127:CW150" si="268">AI127</f>
        <v>0</v>
      </c>
      <c r="CX127" s="3">
        <f t="shared" ref="CX127:CX150" si="269">AJ127</f>
        <v>0</v>
      </c>
      <c r="CY127" s="3">
        <f>(ROUND((((S127+ROUND((ROUND((((EU127*1.2))*AV127*1),2)*BS127),2))*AT127)/100),2)+ROUND(((ROUND((ROUND(((AE127-((EU127*1.2)))*AV127*1),2)*BS127),2)*AT127)/100),2))</f>
        <v>405.49</v>
      </c>
      <c r="CZ127" s="3">
        <f>(ROUND((((S127+ROUND((ROUND((((EU127*1.2))*AV127*1),2)*BS127),2))*AU127)/100),2)+ROUND(((ROUND((ROUND(((AE127-((EU127*1.2)))*AV127*1),2)*BS127),2)*AU127)/100),2))</f>
        <v>213.2</v>
      </c>
      <c r="DA127" s="3"/>
      <c r="DB127" s="3">
        <v>103</v>
      </c>
      <c r="DC127" s="3" t="s">
        <v>3</v>
      </c>
      <c r="DD127" s="3" t="s">
        <v>22</v>
      </c>
      <c r="DE127" s="3" t="s">
        <v>42</v>
      </c>
      <c r="DF127" s="3" t="s">
        <v>42</v>
      </c>
      <c r="DG127" s="3" t="s">
        <v>42</v>
      </c>
      <c r="DH127" s="3" t="s">
        <v>3</v>
      </c>
      <c r="DI127" s="3" t="s">
        <v>42</v>
      </c>
      <c r="DJ127" s="3" t="s">
        <v>42</v>
      </c>
      <c r="DK127" s="3" t="s">
        <v>3</v>
      </c>
      <c r="DL127" s="3" t="s">
        <v>3</v>
      </c>
      <c r="DM127" s="3" t="s">
        <v>3</v>
      </c>
      <c r="DN127" s="3">
        <v>0</v>
      </c>
      <c r="DO127" s="3">
        <v>0</v>
      </c>
      <c r="DP127" s="3">
        <v>1</v>
      </c>
      <c r="DQ127" s="3">
        <v>1</v>
      </c>
      <c r="DR127" s="3"/>
      <c r="DS127" s="3"/>
      <c r="DT127" s="3"/>
      <c r="DU127" s="3">
        <v>1013</v>
      </c>
      <c r="DV127" s="3" t="s">
        <v>70</v>
      </c>
      <c r="DW127" s="3" t="s">
        <v>70</v>
      </c>
      <c r="DX127" s="3">
        <v>1</v>
      </c>
      <c r="DY127" s="3"/>
      <c r="DZ127" s="3" t="s">
        <v>3</v>
      </c>
      <c r="EA127" s="3" t="s">
        <v>3</v>
      </c>
      <c r="EB127" s="3" t="s">
        <v>3</v>
      </c>
      <c r="EC127" s="3" t="s">
        <v>3</v>
      </c>
      <c r="ED127" s="3"/>
      <c r="EE127" s="3">
        <v>57042957</v>
      </c>
      <c r="EF127" s="3">
        <v>40</v>
      </c>
      <c r="EG127" s="3" t="s">
        <v>33</v>
      </c>
      <c r="EH127" s="3">
        <v>0</v>
      </c>
      <c r="EI127" s="3" t="s">
        <v>3</v>
      </c>
      <c r="EJ127" s="3">
        <v>2</v>
      </c>
      <c r="EK127" s="3">
        <v>67</v>
      </c>
      <c r="EL127" s="3" t="s">
        <v>34</v>
      </c>
      <c r="EM127" s="3" t="s">
        <v>35</v>
      </c>
      <c r="EN127" s="3"/>
      <c r="EO127" s="3" t="s">
        <v>46</v>
      </c>
      <c r="EP127" s="3"/>
      <c r="EQ127" s="3">
        <v>0</v>
      </c>
      <c r="ER127" s="3">
        <v>626.66</v>
      </c>
      <c r="ES127" s="3">
        <v>263.81</v>
      </c>
      <c r="ET127" s="3">
        <v>95.26</v>
      </c>
      <c r="EU127" s="3">
        <v>11.61</v>
      </c>
      <c r="EV127" s="3">
        <v>267.58999999999997</v>
      </c>
      <c r="EW127" s="3">
        <v>20.6</v>
      </c>
      <c r="EX127" s="3">
        <v>0</v>
      </c>
      <c r="EY127" s="3">
        <v>0</v>
      </c>
      <c r="EZ127" s="3"/>
      <c r="FA127" s="3"/>
      <c r="FB127" s="3"/>
      <c r="FC127" s="3"/>
      <c r="FD127" s="3"/>
      <c r="FE127" s="3"/>
      <c r="FF127" s="3"/>
      <c r="FG127" s="3"/>
      <c r="FH127" s="3"/>
      <c r="FI127" s="3"/>
      <c r="FJ127" s="3"/>
      <c r="FK127" s="3"/>
      <c r="FL127" s="3"/>
      <c r="FM127" s="3"/>
      <c r="FN127" s="3"/>
      <c r="FO127" s="3"/>
      <c r="FP127" s="3"/>
      <c r="FQ127" s="3">
        <v>0</v>
      </c>
      <c r="FR127" s="3">
        <v>0</v>
      </c>
      <c r="FS127" s="3">
        <v>0</v>
      </c>
      <c r="FT127" s="3"/>
      <c r="FU127" s="3"/>
      <c r="FV127" s="3"/>
      <c r="FW127" s="3"/>
      <c r="FX127" s="3">
        <v>97</v>
      </c>
      <c r="FY127" s="3">
        <v>51</v>
      </c>
      <c r="FZ127" s="3"/>
      <c r="GA127" s="3" t="s">
        <v>3</v>
      </c>
      <c r="GB127" s="3"/>
      <c r="GC127" s="3"/>
      <c r="GD127" s="3">
        <v>1</v>
      </c>
      <c r="GE127" s="3"/>
      <c r="GF127" s="3">
        <v>1198587148</v>
      </c>
      <c r="GG127" s="3">
        <v>2</v>
      </c>
      <c r="GH127" s="3">
        <v>1</v>
      </c>
      <c r="GI127" s="3">
        <v>2</v>
      </c>
      <c r="GJ127" s="3">
        <v>0</v>
      </c>
      <c r="GK127" s="3">
        <v>0</v>
      </c>
      <c r="GL127" s="3">
        <f t="shared" ref="GL127:GL150" si="270">ROUND(IF(AND(BH127=3,BI127=3,FS127&lt;&gt;0),P127,0),2)</f>
        <v>0</v>
      </c>
      <c r="GM127" s="3">
        <f t="shared" ref="GM127:GM150" si="271">ROUND(O127+X127+Y127,2)+GX127</f>
        <v>1486.62</v>
      </c>
      <c r="GN127" s="3">
        <f t="shared" ref="GN127:GN150" si="272">IF(OR(BI127=0,BI127=1),GM127-GX127,0)</f>
        <v>0</v>
      </c>
      <c r="GO127" s="3">
        <f t="shared" ref="GO127:GO150" si="273">IF(BI127=2,GM127-GX127,0)</f>
        <v>1486.62</v>
      </c>
      <c r="GP127" s="3">
        <f t="shared" ref="GP127:GP150" si="274">IF(BI127=4,GM127-GX127,0)</f>
        <v>0</v>
      </c>
      <c r="GQ127" s="3"/>
      <c r="GR127" s="3">
        <v>0</v>
      </c>
      <c r="GS127" s="3">
        <v>3</v>
      </c>
      <c r="GT127" s="3">
        <v>0</v>
      </c>
      <c r="GU127" s="3" t="s">
        <v>3</v>
      </c>
      <c r="GV127" s="3">
        <f t="shared" ref="GV127:GV150" si="275">ROUND((GT127),6)</f>
        <v>0</v>
      </c>
      <c r="GW127" s="3">
        <v>1</v>
      </c>
      <c r="GX127" s="3">
        <f t="shared" ref="GX127:GX150" si="276">ROUND(HC127*I127,2)</f>
        <v>0</v>
      </c>
      <c r="GY127" s="3"/>
      <c r="GZ127" s="3"/>
      <c r="HA127" s="3">
        <v>0</v>
      </c>
      <c r="HB127" s="3">
        <v>0</v>
      </c>
      <c r="HC127" s="3">
        <f t="shared" ref="HC127:HC150" si="277">GV127*GW127</f>
        <v>0</v>
      </c>
      <c r="HD127" s="3"/>
      <c r="HE127" s="3" t="s">
        <v>3</v>
      </c>
      <c r="HF127" s="3" t="s">
        <v>3</v>
      </c>
      <c r="HG127" s="3"/>
      <c r="HH127" s="3"/>
      <c r="HI127" s="3"/>
      <c r="HJ127" s="3"/>
      <c r="HK127" s="3"/>
      <c r="HL127" s="3"/>
      <c r="HM127" s="3" t="s">
        <v>3</v>
      </c>
      <c r="HN127" s="3" t="s">
        <v>3</v>
      </c>
      <c r="HO127" s="3" t="s">
        <v>3</v>
      </c>
      <c r="HP127" s="3" t="s">
        <v>3</v>
      </c>
      <c r="HQ127" s="3" t="s">
        <v>3</v>
      </c>
      <c r="HR127" s="3"/>
      <c r="HS127" s="3">
        <v>0</v>
      </c>
      <c r="HT127" s="3"/>
      <c r="HU127" s="3"/>
      <c r="HV127" s="3"/>
      <c r="HW127" s="3"/>
      <c r="HX127" s="3"/>
      <c r="HY127" s="3"/>
      <c r="HZ127" s="3"/>
      <c r="IA127" s="3"/>
      <c r="IB127" s="3"/>
      <c r="IC127" s="3"/>
      <c r="ID127" s="3"/>
      <c r="IE127" s="3"/>
      <c r="IF127" s="3"/>
      <c r="IG127" s="3"/>
      <c r="IH127" s="3"/>
      <c r="II127" s="3"/>
      <c r="IJ127" s="3"/>
      <c r="IK127" s="3">
        <v>0</v>
      </c>
      <c r="IL127" s="3"/>
      <c r="IM127" s="3"/>
      <c r="IN127" s="3"/>
      <c r="IO127" s="3"/>
      <c r="IP127" s="3"/>
      <c r="IQ127" s="3"/>
      <c r="IR127" s="3"/>
      <c r="IS127" s="3"/>
      <c r="IT127" s="3"/>
      <c r="IU127" s="3"/>
    </row>
    <row r="128" spans="1:255" ht="409.5" x14ac:dyDescent="0.25">
      <c r="A128" s="4">
        <v>17</v>
      </c>
      <c r="B128" s="4">
        <v>1</v>
      </c>
      <c r="C128" s="4">
        <f>ROW(SmtRes!A190)</f>
        <v>190</v>
      </c>
      <c r="D128" s="4">
        <f>ROW(EtalonRes!A238)</f>
        <v>238</v>
      </c>
      <c r="E128" s="4" t="s">
        <v>217</v>
      </c>
      <c r="F128" s="4" t="s">
        <v>69</v>
      </c>
      <c r="G128" s="4" t="s">
        <v>218</v>
      </c>
      <c r="H128" s="4" t="s">
        <v>70</v>
      </c>
      <c r="I128" s="4">
        <f>ROUND(0.6*2,9)</f>
        <v>1.2</v>
      </c>
      <c r="J128" s="4">
        <v>0</v>
      </c>
      <c r="K128" s="4">
        <f>ROUND(0.6*2,9)</f>
        <v>1.2</v>
      </c>
      <c r="L128" s="4"/>
      <c r="M128" s="4"/>
      <c r="N128" s="4"/>
      <c r="O128" s="4">
        <f t="shared" si="253"/>
        <v>26280.69</v>
      </c>
      <c r="P128" s="4">
        <f t="shared" si="254"/>
        <v>1202.97</v>
      </c>
      <c r="Q128" s="4">
        <f>(ROUND((ROUND((((ET128*1.2))*AV128*I128),2)*BB128),2)+ROUND((ROUND(((AE128-((EU128*1.2)))*AV128*I128),2)*BS128),2))</f>
        <v>2343.88</v>
      </c>
      <c r="R128" s="4">
        <f>(ROUND((ROUND((((EU128*1.2))*AV128*I128),2)*BS128),2)+ROUND((ROUND(((AE128-((EU128*1.2)))*AV128*I128),2)*BS128),2))</f>
        <v>986.13</v>
      </c>
      <c r="S128" s="4">
        <f t="shared" si="255"/>
        <v>22733.84</v>
      </c>
      <c r="T128" s="4">
        <f t="shared" si="256"/>
        <v>0</v>
      </c>
      <c r="U128" s="4">
        <f t="shared" si="257"/>
        <v>31.058208</v>
      </c>
      <c r="V128" s="4">
        <f t="shared" si="258"/>
        <v>0</v>
      </c>
      <c r="W128" s="4">
        <f t="shared" si="259"/>
        <v>0</v>
      </c>
      <c r="X128" s="4">
        <f>(ROUND((((S128+ROUND((ROUND((((EU128*1.2))*AV128*I128),2)*BS128),2))*AT128)/100),2)+ROUND(((ROUND((ROUND(((AE128-((EU128*1.2)))*AV128*I128),2)*BS128),2)*AT128)/100),2))</f>
        <v>23008.37</v>
      </c>
      <c r="Y128" s="4">
        <f>(ROUND((((S128+ROUND((ROUND((((EU128*1.2))*AV128*I128),2)*BS128),2))*AU128)/100),2)+ROUND(((ROUND((ROUND(((AE128-((EU128*1.2)))*AV128*I128),2)*BS128),2)*AU128)/100),2))</f>
        <v>12097.18</v>
      </c>
      <c r="Z128" s="4"/>
      <c r="AA128" s="4">
        <v>55890823</v>
      </c>
      <c r="AB128" s="4">
        <f t="shared" si="260"/>
        <v>699.23</v>
      </c>
      <c r="AC128" s="4">
        <f>ROUND(((ES128*1)),6)</f>
        <v>263.81</v>
      </c>
      <c r="AD128" s="4">
        <f>ROUND(((((ET128*1.2))-((EU128*1.2)))+AE128),6)</f>
        <v>114.312</v>
      </c>
      <c r="AE128" s="4">
        <f>ROUND(((EU128*1.2)),6)</f>
        <v>13.932</v>
      </c>
      <c r="AF128" s="4">
        <f>ROUND(((EV128*1.2)),6)</f>
        <v>321.108</v>
      </c>
      <c r="AG128" s="4">
        <f t="shared" si="261"/>
        <v>0</v>
      </c>
      <c r="AH128" s="4">
        <f>((EW128*1.2))</f>
        <v>24.720000000000002</v>
      </c>
      <c r="AI128" s="4">
        <f>((EX128*1.2))</f>
        <v>0</v>
      </c>
      <c r="AJ128" s="4">
        <f t="shared" si="262"/>
        <v>0</v>
      </c>
      <c r="AK128" s="4">
        <v>626.66</v>
      </c>
      <c r="AL128" s="4">
        <v>263.81</v>
      </c>
      <c r="AM128" s="4">
        <v>95.26</v>
      </c>
      <c r="AN128" s="4">
        <v>11.61</v>
      </c>
      <c r="AO128" s="4">
        <v>267.58999999999997</v>
      </c>
      <c r="AP128" s="4">
        <v>0</v>
      </c>
      <c r="AQ128" s="4">
        <v>20.6</v>
      </c>
      <c r="AR128" s="4">
        <v>0</v>
      </c>
      <c r="AS128" s="4">
        <v>0</v>
      </c>
      <c r="AT128" s="4">
        <v>97</v>
      </c>
      <c r="AU128" s="4">
        <v>51</v>
      </c>
      <c r="AV128" s="4">
        <v>1.0469999999999999</v>
      </c>
      <c r="AW128" s="4">
        <v>1</v>
      </c>
      <c r="AX128" s="4"/>
      <c r="AY128" s="4"/>
      <c r="AZ128" s="4">
        <v>1</v>
      </c>
      <c r="BA128" s="4">
        <v>56.35</v>
      </c>
      <c r="BB128" s="4">
        <v>16.32</v>
      </c>
      <c r="BC128" s="4">
        <v>3.8</v>
      </c>
      <c r="BD128" s="4" t="s">
        <v>3</v>
      </c>
      <c r="BE128" s="4" t="s">
        <v>3</v>
      </c>
      <c r="BF128" s="4" t="s">
        <v>3</v>
      </c>
      <c r="BG128" s="4" t="s">
        <v>3</v>
      </c>
      <c r="BH128" s="4">
        <v>0</v>
      </c>
      <c r="BI128" s="4">
        <v>2</v>
      </c>
      <c r="BJ128" s="4" t="s">
        <v>71</v>
      </c>
      <c r="BK128" s="4"/>
      <c r="BL128" s="4"/>
      <c r="BM128" s="4">
        <v>67</v>
      </c>
      <c r="BN128" s="4">
        <v>0</v>
      </c>
      <c r="BO128" s="4" t="s">
        <v>69</v>
      </c>
      <c r="BP128" s="4">
        <v>1</v>
      </c>
      <c r="BQ128" s="4">
        <v>40</v>
      </c>
      <c r="BR128" s="4">
        <v>0</v>
      </c>
      <c r="BS128" s="4">
        <v>56.35</v>
      </c>
      <c r="BT128" s="4">
        <v>1</v>
      </c>
      <c r="BU128" s="4">
        <v>1</v>
      </c>
      <c r="BV128" s="4">
        <v>1</v>
      </c>
      <c r="BW128" s="4">
        <v>1</v>
      </c>
      <c r="BX128" s="4">
        <v>1</v>
      </c>
      <c r="BY128" s="4" t="s">
        <v>3</v>
      </c>
      <c r="BZ128" s="4">
        <v>97</v>
      </c>
      <c r="CA128" s="4">
        <v>51</v>
      </c>
      <c r="CB128" s="4" t="s">
        <v>3</v>
      </c>
      <c r="CC128" s="4"/>
      <c r="CD128" s="4"/>
      <c r="CE128" s="4">
        <v>1566</v>
      </c>
      <c r="CF128" s="4">
        <v>0</v>
      </c>
      <c r="CG128" s="4">
        <v>0</v>
      </c>
      <c r="CH128" s="4"/>
      <c r="CI128" s="4"/>
      <c r="CJ128" s="4"/>
      <c r="CK128" s="4"/>
      <c r="CL128" s="4"/>
      <c r="CM128" s="4">
        <v>0</v>
      </c>
      <c r="CN128" s="10" t="s">
        <v>2491</v>
      </c>
      <c r="CO128" s="4">
        <v>0</v>
      </c>
      <c r="CP128" s="4">
        <f t="shared" si="263"/>
        <v>26280.690000000002</v>
      </c>
      <c r="CQ128" s="4">
        <f t="shared" si="264"/>
        <v>1002.48</v>
      </c>
      <c r="CR128" s="4">
        <f>(ROUND((ROUND((((ET128*1.2))*AV128*1),2)*BB128),2)+ROUND((ROUND(((AE128-((EU128*1.2)))*AV128*1),2)*BS128),2))</f>
        <v>1953.18</v>
      </c>
      <c r="CS128" s="4">
        <f>(ROUND((ROUND((((EU128*1.2))*AV128*1),2)*BS128),2)+ROUND((ROUND(((AE128-((EU128*1.2)))*AV128*1),2)*BS128),2))</f>
        <v>822.15</v>
      </c>
      <c r="CT128" s="4">
        <f t="shared" si="265"/>
        <v>18944.87</v>
      </c>
      <c r="CU128" s="4">
        <f t="shared" si="266"/>
        <v>0</v>
      </c>
      <c r="CV128" s="4">
        <f t="shared" si="267"/>
        <v>25.88184</v>
      </c>
      <c r="CW128" s="4">
        <f t="shared" si="268"/>
        <v>0</v>
      </c>
      <c r="CX128" s="4">
        <f t="shared" si="269"/>
        <v>0</v>
      </c>
      <c r="CY128" s="4">
        <f>(ROUND((((S128+ROUND((ROUND((((EU128*1.2))*AV128*1),2)*BS128),2))*AT128)/100),2)+ROUND(((ROUND((ROUND(((AE128-((EU128*1.2)))*AV128*1),2)*BS128),2)*AT128)/100),2))</f>
        <v>22849.31</v>
      </c>
      <c r="CZ128" s="4">
        <f>(ROUND((((S128+ROUND((ROUND((((EU128*1.2))*AV128*1),2)*BS128),2))*AU128)/100),2)+ROUND(((ROUND((ROUND(((AE128-((EU128*1.2)))*AV128*1),2)*BS128),2)*AU128)/100),2))</f>
        <v>12013.55</v>
      </c>
      <c r="DA128" s="4"/>
      <c r="DB128" s="4">
        <v>104</v>
      </c>
      <c r="DC128" s="4" t="s">
        <v>3</v>
      </c>
      <c r="DD128" s="4" t="s">
        <v>22</v>
      </c>
      <c r="DE128" s="4" t="s">
        <v>42</v>
      </c>
      <c r="DF128" s="4" t="s">
        <v>42</v>
      </c>
      <c r="DG128" s="4" t="s">
        <v>42</v>
      </c>
      <c r="DH128" s="4" t="s">
        <v>3</v>
      </c>
      <c r="DI128" s="4" t="s">
        <v>42</v>
      </c>
      <c r="DJ128" s="4" t="s">
        <v>42</v>
      </c>
      <c r="DK128" s="4" t="s">
        <v>3</v>
      </c>
      <c r="DL128" s="4" t="s">
        <v>3</v>
      </c>
      <c r="DM128" s="4" t="s">
        <v>3</v>
      </c>
      <c r="DN128" s="4">
        <v>0</v>
      </c>
      <c r="DO128" s="4">
        <v>0</v>
      </c>
      <c r="DP128" s="4">
        <v>1</v>
      </c>
      <c r="DQ128" s="4">
        <v>1</v>
      </c>
      <c r="DR128" s="4"/>
      <c r="DS128" s="4"/>
      <c r="DT128" s="4"/>
      <c r="DU128" s="4">
        <v>1013</v>
      </c>
      <c r="DV128" s="4" t="s">
        <v>70</v>
      </c>
      <c r="DW128" s="4" t="s">
        <v>70</v>
      </c>
      <c r="DX128" s="4">
        <v>1</v>
      </c>
      <c r="DY128" s="4"/>
      <c r="DZ128" s="4" t="s">
        <v>3</v>
      </c>
      <c r="EA128" s="4" t="s">
        <v>3</v>
      </c>
      <c r="EB128" s="4" t="s">
        <v>3</v>
      </c>
      <c r="EC128" s="4" t="s">
        <v>3</v>
      </c>
      <c r="ED128" s="4"/>
      <c r="EE128" s="4">
        <v>57042957</v>
      </c>
      <c r="EF128" s="4">
        <v>40</v>
      </c>
      <c r="EG128" s="4" t="s">
        <v>33</v>
      </c>
      <c r="EH128" s="4">
        <v>0</v>
      </c>
      <c r="EI128" s="4" t="s">
        <v>3</v>
      </c>
      <c r="EJ128" s="4">
        <v>2</v>
      </c>
      <c r="EK128" s="4">
        <v>67</v>
      </c>
      <c r="EL128" s="4" t="s">
        <v>34</v>
      </c>
      <c r="EM128" s="4" t="s">
        <v>35</v>
      </c>
      <c r="EN128" s="4"/>
      <c r="EO128" s="4" t="s">
        <v>46</v>
      </c>
      <c r="EP128" s="4"/>
      <c r="EQ128" s="4">
        <v>0</v>
      </c>
      <c r="ER128" s="4">
        <v>626.66</v>
      </c>
      <c r="ES128" s="4">
        <v>263.81</v>
      </c>
      <c r="ET128" s="4">
        <v>95.26</v>
      </c>
      <c r="EU128" s="4">
        <v>11.61</v>
      </c>
      <c r="EV128" s="4">
        <v>267.58999999999997</v>
      </c>
      <c r="EW128" s="4">
        <v>20.6</v>
      </c>
      <c r="EX128" s="4">
        <v>0</v>
      </c>
      <c r="EY128" s="4">
        <v>0</v>
      </c>
      <c r="EZ128" s="4"/>
      <c r="FA128" s="4"/>
      <c r="FB128" s="4"/>
      <c r="FC128" s="4"/>
      <c r="FD128" s="4"/>
      <c r="FE128" s="4"/>
      <c r="FF128" s="4"/>
      <c r="FG128" s="4"/>
      <c r="FH128" s="4"/>
      <c r="FI128" s="4"/>
      <c r="FJ128" s="4"/>
      <c r="FK128" s="4"/>
      <c r="FL128" s="4"/>
      <c r="FM128" s="4"/>
      <c r="FN128" s="4"/>
      <c r="FO128" s="4"/>
      <c r="FP128" s="4"/>
      <c r="FQ128" s="4">
        <v>0</v>
      </c>
      <c r="FR128" s="4">
        <v>0</v>
      </c>
      <c r="FS128" s="4">
        <v>0</v>
      </c>
      <c r="FT128" s="4"/>
      <c r="FU128" s="4"/>
      <c r="FV128" s="4"/>
      <c r="FW128" s="4"/>
      <c r="FX128" s="4">
        <v>97</v>
      </c>
      <c r="FY128" s="4">
        <v>51</v>
      </c>
      <c r="FZ128" s="4"/>
      <c r="GA128" s="4" t="s">
        <v>3</v>
      </c>
      <c r="GB128" s="4"/>
      <c r="GC128" s="4"/>
      <c r="GD128" s="4">
        <v>1</v>
      </c>
      <c r="GE128" s="4"/>
      <c r="GF128" s="4">
        <v>1198587148</v>
      </c>
      <c r="GG128" s="4">
        <v>2</v>
      </c>
      <c r="GH128" s="4">
        <v>1</v>
      </c>
      <c r="GI128" s="4">
        <v>2</v>
      </c>
      <c r="GJ128" s="4">
        <v>0</v>
      </c>
      <c r="GK128" s="4">
        <v>0</v>
      </c>
      <c r="GL128" s="4">
        <f t="shared" si="270"/>
        <v>0</v>
      </c>
      <c r="GM128" s="4">
        <f t="shared" si="271"/>
        <v>61386.239999999998</v>
      </c>
      <c r="GN128" s="4">
        <f t="shared" si="272"/>
        <v>0</v>
      </c>
      <c r="GO128" s="4">
        <f t="shared" si="273"/>
        <v>61386.239999999998</v>
      </c>
      <c r="GP128" s="4">
        <f t="shared" si="274"/>
        <v>0</v>
      </c>
      <c r="GQ128" s="4"/>
      <c r="GR128" s="4">
        <v>0</v>
      </c>
      <c r="GS128" s="4">
        <v>3</v>
      </c>
      <c r="GT128" s="4">
        <v>0</v>
      </c>
      <c r="GU128" s="4" t="s">
        <v>3</v>
      </c>
      <c r="GV128" s="4">
        <f t="shared" si="275"/>
        <v>0</v>
      </c>
      <c r="GW128" s="4">
        <v>1</v>
      </c>
      <c r="GX128" s="4">
        <f t="shared" si="276"/>
        <v>0</v>
      </c>
      <c r="GY128" s="4"/>
      <c r="GZ128" s="4"/>
      <c r="HA128" s="4">
        <v>0</v>
      </c>
      <c r="HB128" s="4">
        <v>0</v>
      </c>
      <c r="HC128" s="4">
        <f t="shared" si="277"/>
        <v>0</v>
      </c>
      <c r="HD128" s="4"/>
      <c r="HE128" s="4" t="s">
        <v>3</v>
      </c>
      <c r="HF128" s="4" t="s">
        <v>3</v>
      </c>
      <c r="HG128" s="4"/>
      <c r="HH128" s="4"/>
      <c r="HI128" s="4"/>
      <c r="HJ128" s="4"/>
      <c r="HK128" s="4"/>
      <c r="HL128" s="4"/>
      <c r="HM128" s="4" t="s">
        <v>3</v>
      </c>
      <c r="HN128" s="4" t="s">
        <v>3</v>
      </c>
      <c r="HO128" s="4" t="s">
        <v>3</v>
      </c>
      <c r="HP128" s="4" t="s">
        <v>3</v>
      </c>
      <c r="HQ128" s="4" t="s">
        <v>3</v>
      </c>
      <c r="HR128" s="4"/>
      <c r="HS128" s="4">
        <v>0</v>
      </c>
      <c r="HT128" s="4"/>
      <c r="HU128" s="4"/>
      <c r="HV128" s="4"/>
      <c r="HW128" s="4"/>
      <c r="HX128" s="4"/>
      <c r="HY128" s="4"/>
      <c r="HZ128" s="4"/>
      <c r="IA128" s="4"/>
      <c r="IB128" s="4"/>
      <c r="IC128" s="4"/>
      <c r="ID128" s="4"/>
      <c r="IE128" s="4"/>
      <c r="IF128" s="4"/>
      <c r="IG128" s="4"/>
      <c r="IH128" s="4"/>
      <c r="II128" s="4"/>
      <c r="IJ128" s="4"/>
      <c r="IK128" s="4">
        <v>0</v>
      </c>
      <c r="IL128" s="4"/>
      <c r="IM128" s="4"/>
      <c r="IN128" s="4"/>
      <c r="IO128" s="4"/>
      <c r="IP128" s="4"/>
      <c r="IQ128" s="4"/>
      <c r="IR128" s="4"/>
      <c r="IS128" s="4"/>
      <c r="IT128" s="4"/>
      <c r="IU128" s="4"/>
    </row>
    <row r="129" spans="1:255" ht="409.5" x14ac:dyDescent="0.25">
      <c r="A129" s="3">
        <v>18</v>
      </c>
      <c r="B129" s="3">
        <v>1</v>
      </c>
      <c r="C129" s="3">
        <v>178</v>
      </c>
      <c r="D129" s="3"/>
      <c r="E129" s="3" t="s">
        <v>219</v>
      </c>
      <c r="F129" s="3" t="s">
        <v>220</v>
      </c>
      <c r="G129" s="3" t="s">
        <v>221</v>
      </c>
      <c r="H129" s="3" t="s">
        <v>222</v>
      </c>
      <c r="I129" s="3">
        <f>I127*J129</f>
        <v>1.5</v>
      </c>
      <c r="J129" s="3">
        <v>1.25</v>
      </c>
      <c r="K129" s="3">
        <v>1.25</v>
      </c>
      <c r="L129" s="3"/>
      <c r="M129" s="3"/>
      <c r="N129" s="3"/>
      <c r="O129" s="3">
        <f t="shared" si="253"/>
        <v>46.62</v>
      </c>
      <c r="P129" s="3">
        <f t="shared" si="254"/>
        <v>46.62</v>
      </c>
      <c r="Q129" s="3">
        <f t="shared" ref="Q129:Q134" si="278">(ROUND((ROUND(((ET129)*AV129*I129),2)*BB129),2)+ROUND((ROUND(((AE129-(EU129))*AV129*I129),2)*BS129),2))</f>
        <v>0</v>
      </c>
      <c r="R129" s="3">
        <f t="shared" ref="R129:R134" si="279">(ROUND((ROUND(((EU129)*AV129*I129),2)*BS129),2)+ROUND((ROUND(((AE129-(EU129))*AV129*I129),2)*BS129),2))</f>
        <v>0</v>
      </c>
      <c r="S129" s="3">
        <f t="shared" si="255"/>
        <v>0</v>
      </c>
      <c r="T129" s="3">
        <f t="shared" si="256"/>
        <v>0</v>
      </c>
      <c r="U129" s="3">
        <f t="shared" si="257"/>
        <v>0</v>
      </c>
      <c r="V129" s="3">
        <f t="shared" si="258"/>
        <v>0</v>
      </c>
      <c r="W129" s="3">
        <f t="shared" si="259"/>
        <v>0</v>
      </c>
      <c r="X129" s="3">
        <f t="shared" ref="X129:X134" si="280">(ROUND((((S129+ROUND((ROUND(((EU129)*AV129*I129),2)*BS129),2))*AT129)/100),2)+ROUND(((ROUND((ROUND(((AE129-(EU129))*AV129*I129),2)*BS129),2)*AT129)/100),2))</f>
        <v>0</v>
      </c>
      <c r="Y129" s="3">
        <f t="shared" ref="Y129:Y134" si="281">(ROUND((((S129+ROUND((ROUND(((EU129)*AV129*I129),2)*BS129),2))*AU129)/100),2)+ROUND(((ROUND((ROUND(((AE129-(EU129))*AV129*I129),2)*BS129),2)*AU129)/100),2))</f>
        <v>0</v>
      </c>
      <c r="Z129" s="3"/>
      <c r="AA129" s="3">
        <v>54971259</v>
      </c>
      <c r="AB129" s="3">
        <f t="shared" si="260"/>
        <v>31.08</v>
      </c>
      <c r="AC129" s="3">
        <f t="shared" ref="AC129:AC134" si="282">ROUND((ES129),6)</f>
        <v>31.08</v>
      </c>
      <c r="AD129" s="3">
        <f t="shared" ref="AD129:AD134" si="283">ROUND((((ET129)-(EU129))+AE129),6)</f>
        <v>0</v>
      </c>
      <c r="AE129" s="3">
        <f t="shared" ref="AE129:AF134" si="284">ROUND((EU129),6)</f>
        <v>0</v>
      </c>
      <c r="AF129" s="3">
        <f t="shared" si="284"/>
        <v>0</v>
      </c>
      <c r="AG129" s="3">
        <f t="shared" si="261"/>
        <v>0</v>
      </c>
      <c r="AH129" s="3">
        <f t="shared" ref="AH129:AI134" si="285">(EW129)</f>
        <v>0</v>
      </c>
      <c r="AI129" s="3">
        <f t="shared" si="285"/>
        <v>0</v>
      </c>
      <c r="AJ129" s="3">
        <f t="shared" si="262"/>
        <v>0</v>
      </c>
      <c r="AK129" s="3">
        <v>31.08</v>
      </c>
      <c r="AL129" s="3">
        <v>31.08</v>
      </c>
      <c r="AM129" s="3">
        <v>0</v>
      </c>
      <c r="AN129" s="3">
        <v>0</v>
      </c>
      <c r="AO129" s="3">
        <v>0</v>
      </c>
      <c r="AP129" s="3">
        <v>0</v>
      </c>
      <c r="AQ129" s="3">
        <v>0</v>
      </c>
      <c r="AR129" s="3">
        <v>0</v>
      </c>
      <c r="AS129" s="3">
        <v>0</v>
      </c>
      <c r="AT129" s="3">
        <v>97</v>
      </c>
      <c r="AU129" s="3">
        <v>51</v>
      </c>
      <c r="AV129" s="3">
        <v>1</v>
      </c>
      <c r="AW129" s="3">
        <v>1</v>
      </c>
      <c r="AX129" s="3"/>
      <c r="AY129" s="3"/>
      <c r="AZ129" s="3">
        <v>1</v>
      </c>
      <c r="BA129" s="3">
        <v>1</v>
      </c>
      <c r="BB129" s="3">
        <v>1</v>
      </c>
      <c r="BC129" s="3">
        <v>1</v>
      </c>
      <c r="BD129" s="3" t="s">
        <v>3</v>
      </c>
      <c r="BE129" s="3" t="s">
        <v>3</v>
      </c>
      <c r="BF129" s="3" t="s">
        <v>3</v>
      </c>
      <c r="BG129" s="3" t="s">
        <v>3</v>
      </c>
      <c r="BH129" s="3">
        <v>3</v>
      </c>
      <c r="BI129" s="3">
        <v>2</v>
      </c>
      <c r="BJ129" s="3" t="s">
        <v>223</v>
      </c>
      <c r="BK129" s="3"/>
      <c r="BL129" s="3"/>
      <c r="BM129" s="3">
        <v>67</v>
      </c>
      <c r="BN129" s="3">
        <v>0</v>
      </c>
      <c r="BO129" s="3" t="s">
        <v>3</v>
      </c>
      <c r="BP129" s="3">
        <v>0</v>
      </c>
      <c r="BQ129" s="3">
        <v>40</v>
      </c>
      <c r="BR129" s="3">
        <v>0</v>
      </c>
      <c r="BS129" s="3">
        <v>1</v>
      </c>
      <c r="BT129" s="3">
        <v>1</v>
      </c>
      <c r="BU129" s="3">
        <v>1</v>
      </c>
      <c r="BV129" s="3">
        <v>1</v>
      </c>
      <c r="BW129" s="3">
        <v>1</v>
      </c>
      <c r="BX129" s="3">
        <v>1</v>
      </c>
      <c r="BY129" s="3" t="s">
        <v>3</v>
      </c>
      <c r="BZ129" s="3">
        <v>97</v>
      </c>
      <c r="CA129" s="3">
        <v>51</v>
      </c>
      <c r="CB129" s="3" t="s">
        <v>3</v>
      </c>
      <c r="CC129" s="3"/>
      <c r="CD129" s="3"/>
      <c r="CE129" s="3">
        <v>1566</v>
      </c>
      <c r="CF129" s="3">
        <v>0</v>
      </c>
      <c r="CG129" s="3">
        <v>0</v>
      </c>
      <c r="CH129" s="3"/>
      <c r="CI129" s="3"/>
      <c r="CJ129" s="3"/>
      <c r="CK129" s="3"/>
      <c r="CL129" s="3"/>
      <c r="CM129" s="3">
        <v>0</v>
      </c>
      <c r="CN129" s="9" t="s">
        <v>2499</v>
      </c>
      <c r="CO129" s="3">
        <v>0</v>
      </c>
      <c r="CP129" s="3">
        <f t="shared" si="263"/>
        <v>46.62</v>
      </c>
      <c r="CQ129" s="3">
        <f t="shared" si="264"/>
        <v>31.08</v>
      </c>
      <c r="CR129" s="3">
        <f t="shared" ref="CR129:CR134" si="286">(ROUND((ROUND(((ET129)*AV129*1),2)*BB129),2)+ROUND((ROUND(((AE129-(EU129))*AV129*1),2)*BS129),2))</f>
        <v>0</v>
      </c>
      <c r="CS129" s="3">
        <f t="shared" ref="CS129:CS134" si="287">(ROUND((ROUND(((EU129)*AV129*1),2)*BS129),2)+ROUND((ROUND(((AE129-(EU129))*AV129*1),2)*BS129),2))</f>
        <v>0</v>
      </c>
      <c r="CT129" s="3">
        <f t="shared" si="265"/>
        <v>0</v>
      </c>
      <c r="CU129" s="3">
        <f t="shared" si="266"/>
        <v>0</v>
      </c>
      <c r="CV129" s="3">
        <f t="shared" si="267"/>
        <v>0</v>
      </c>
      <c r="CW129" s="3">
        <f t="shared" si="268"/>
        <v>0</v>
      </c>
      <c r="CX129" s="3">
        <f t="shared" si="269"/>
        <v>0</v>
      </c>
      <c r="CY129" s="3">
        <f t="shared" ref="CY129:CY134" si="288">(ROUND((((S129+ROUND((ROUND(((EU129)*AV129*1),2)*BS129),2))*AT129)/100),2)+ROUND(((ROUND((ROUND(((AE129-(EU129))*AV129*1),2)*BS129),2)*AT129)/100),2))</f>
        <v>0</v>
      </c>
      <c r="CZ129" s="3">
        <f t="shared" ref="CZ129:CZ134" si="289">(ROUND((((S129+ROUND((ROUND(((EU129)*AV129*1),2)*BS129),2))*AU129)/100),2)+ROUND(((ROUND((ROUND(((AE129-(EU129))*AV129*1),2)*BS129),2)*AU129)/100),2))</f>
        <v>0</v>
      </c>
      <c r="DA129" s="3"/>
      <c r="DB129" s="3"/>
      <c r="DC129" s="3" t="s">
        <v>3</v>
      </c>
      <c r="DD129" s="3" t="s">
        <v>3</v>
      </c>
      <c r="DE129" s="3" t="s">
        <v>3</v>
      </c>
      <c r="DF129" s="3" t="s">
        <v>3</v>
      </c>
      <c r="DG129" s="3" t="s">
        <v>3</v>
      </c>
      <c r="DH129" s="3" t="s">
        <v>3</v>
      </c>
      <c r="DI129" s="3" t="s">
        <v>3</v>
      </c>
      <c r="DJ129" s="3" t="s">
        <v>3</v>
      </c>
      <c r="DK129" s="3" t="s">
        <v>3</v>
      </c>
      <c r="DL129" s="3" t="s">
        <v>3</v>
      </c>
      <c r="DM129" s="3" t="s">
        <v>3</v>
      </c>
      <c r="DN129" s="3">
        <v>0</v>
      </c>
      <c r="DO129" s="3">
        <v>0</v>
      </c>
      <c r="DP129" s="3">
        <v>1</v>
      </c>
      <c r="DQ129" s="3">
        <v>1</v>
      </c>
      <c r="DR129" s="3"/>
      <c r="DS129" s="3"/>
      <c r="DT129" s="3"/>
      <c r="DU129" s="3">
        <v>1009</v>
      </c>
      <c r="DV129" s="3" t="s">
        <v>222</v>
      </c>
      <c r="DW129" s="3" t="s">
        <v>222</v>
      </c>
      <c r="DX129" s="3">
        <v>1</v>
      </c>
      <c r="DY129" s="3"/>
      <c r="DZ129" s="3" t="s">
        <v>3</v>
      </c>
      <c r="EA129" s="3" t="s">
        <v>3</v>
      </c>
      <c r="EB129" s="3" t="s">
        <v>3</v>
      </c>
      <c r="EC129" s="3" t="s">
        <v>3</v>
      </c>
      <c r="ED129" s="3"/>
      <c r="EE129" s="3">
        <v>57042957</v>
      </c>
      <c r="EF129" s="3">
        <v>40</v>
      </c>
      <c r="EG129" s="3" t="s">
        <v>33</v>
      </c>
      <c r="EH129" s="3">
        <v>0</v>
      </c>
      <c r="EI129" s="3" t="s">
        <v>3</v>
      </c>
      <c r="EJ129" s="3">
        <v>2</v>
      </c>
      <c r="EK129" s="3">
        <v>67</v>
      </c>
      <c r="EL129" s="3" t="s">
        <v>34</v>
      </c>
      <c r="EM129" s="3" t="s">
        <v>35</v>
      </c>
      <c r="EN129" s="3"/>
      <c r="EO129" s="3" t="s">
        <v>46</v>
      </c>
      <c r="EP129" s="3"/>
      <c r="EQ129" s="3">
        <v>0</v>
      </c>
      <c r="ER129" s="3">
        <v>31.08</v>
      </c>
      <c r="ES129" s="3">
        <v>31.08</v>
      </c>
      <c r="ET129" s="3">
        <v>0</v>
      </c>
      <c r="EU129" s="3">
        <v>0</v>
      </c>
      <c r="EV129" s="3">
        <v>0</v>
      </c>
      <c r="EW129" s="3">
        <v>0</v>
      </c>
      <c r="EX129" s="3">
        <v>0</v>
      </c>
      <c r="EY129" s="3"/>
      <c r="EZ129" s="3"/>
      <c r="FA129" s="3"/>
      <c r="FB129" s="3"/>
      <c r="FC129" s="3"/>
      <c r="FD129" s="3"/>
      <c r="FE129" s="3"/>
      <c r="FF129" s="3"/>
      <c r="FG129" s="3"/>
      <c r="FH129" s="3"/>
      <c r="FI129" s="3"/>
      <c r="FJ129" s="3"/>
      <c r="FK129" s="3"/>
      <c r="FL129" s="3"/>
      <c r="FM129" s="3"/>
      <c r="FN129" s="3"/>
      <c r="FO129" s="3"/>
      <c r="FP129" s="3"/>
      <c r="FQ129" s="3">
        <v>0</v>
      </c>
      <c r="FR129" s="3">
        <v>0</v>
      </c>
      <c r="FS129" s="3">
        <v>0</v>
      </c>
      <c r="FT129" s="3"/>
      <c r="FU129" s="3"/>
      <c r="FV129" s="3"/>
      <c r="FW129" s="3"/>
      <c r="FX129" s="3">
        <v>97</v>
      </c>
      <c r="FY129" s="3">
        <v>51</v>
      </c>
      <c r="FZ129" s="3"/>
      <c r="GA129" s="3" t="s">
        <v>3</v>
      </c>
      <c r="GB129" s="3"/>
      <c r="GC129" s="3"/>
      <c r="GD129" s="3">
        <v>1</v>
      </c>
      <c r="GE129" s="3"/>
      <c r="GF129" s="3">
        <v>-2097101800</v>
      </c>
      <c r="GG129" s="3">
        <v>2</v>
      </c>
      <c r="GH129" s="3">
        <v>1</v>
      </c>
      <c r="GI129" s="3">
        <v>-2</v>
      </c>
      <c r="GJ129" s="3">
        <v>0</v>
      </c>
      <c r="GK129" s="3">
        <v>0</v>
      </c>
      <c r="GL129" s="3">
        <f t="shared" si="270"/>
        <v>0</v>
      </c>
      <c r="GM129" s="3">
        <f t="shared" si="271"/>
        <v>46.62</v>
      </c>
      <c r="GN129" s="3">
        <f t="shared" si="272"/>
        <v>0</v>
      </c>
      <c r="GO129" s="3">
        <f t="shared" si="273"/>
        <v>46.62</v>
      </c>
      <c r="GP129" s="3">
        <f t="shared" si="274"/>
        <v>0</v>
      </c>
      <c r="GQ129" s="3"/>
      <c r="GR129" s="3">
        <v>0</v>
      </c>
      <c r="GS129" s="3">
        <v>3</v>
      </c>
      <c r="GT129" s="3">
        <v>0</v>
      </c>
      <c r="GU129" s="3" t="s">
        <v>3</v>
      </c>
      <c r="GV129" s="3">
        <f t="shared" si="275"/>
        <v>0</v>
      </c>
      <c r="GW129" s="3">
        <v>1</v>
      </c>
      <c r="GX129" s="3">
        <f t="shared" si="276"/>
        <v>0</v>
      </c>
      <c r="GY129" s="3"/>
      <c r="GZ129" s="3"/>
      <c r="HA129" s="3">
        <v>0</v>
      </c>
      <c r="HB129" s="3">
        <v>0</v>
      </c>
      <c r="HC129" s="3">
        <f t="shared" si="277"/>
        <v>0</v>
      </c>
      <c r="HD129" s="3"/>
      <c r="HE129" s="3" t="s">
        <v>3</v>
      </c>
      <c r="HF129" s="3" t="s">
        <v>3</v>
      </c>
      <c r="HG129" s="3"/>
      <c r="HH129" s="3"/>
      <c r="HI129" s="3"/>
      <c r="HJ129" s="3"/>
      <c r="HK129" s="3"/>
      <c r="HL129" s="3"/>
      <c r="HM129" s="3" t="s">
        <v>22</v>
      </c>
      <c r="HN129" s="3" t="s">
        <v>3</v>
      </c>
      <c r="HO129" s="3" t="s">
        <v>3</v>
      </c>
      <c r="HP129" s="3" t="s">
        <v>3</v>
      </c>
      <c r="HQ129" s="3" t="s">
        <v>3</v>
      </c>
      <c r="HR129" s="3"/>
      <c r="HS129" s="3">
        <v>0</v>
      </c>
      <c r="HT129" s="3"/>
      <c r="HU129" s="3"/>
      <c r="HV129" s="3"/>
      <c r="HW129" s="3"/>
      <c r="HX129" s="3"/>
      <c r="HY129" s="3"/>
      <c r="HZ129" s="3"/>
      <c r="IA129" s="3"/>
      <c r="IB129" s="3"/>
      <c r="IC129" s="3"/>
      <c r="ID129" s="3"/>
      <c r="IE129" s="3"/>
      <c r="IF129" s="3"/>
      <c r="IG129" s="3"/>
      <c r="IH129" s="3"/>
      <c r="II129" s="3"/>
      <c r="IJ129" s="3"/>
      <c r="IK129" s="3">
        <v>0</v>
      </c>
      <c r="IL129" s="3"/>
      <c r="IM129" s="3"/>
      <c r="IN129" s="3"/>
      <c r="IO129" s="3"/>
      <c r="IP129" s="3"/>
      <c r="IQ129" s="3"/>
      <c r="IR129" s="3"/>
      <c r="IS129" s="3"/>
      <c r="IT129" s="3"/>
      <c r="IU129" s="3"/>
    </row>
    <row r="130" spans="1:255" ht="409.5" x14ac:dyDescent="0.25">
      <c r="A130" s="4">
        <v>18</v>
      </c>
      <c r="B130" s="4">
        <v>1</v>
      </c>
      <c r="C130" s="4">
        <v>189</v>
      </c>
      <c r="D130" s="4"/>
      <c r="E130" s="4" t="s">
        <v>219</v>
      </c>
      <c r="F130" s="4" t="s">
        <v>220</v>
      </c>
      <c r="G130" s="4" t="s">
        <v>221</v>
      </c>
      <c r="H130" s="4" t="s">
        <v>222</v>
      </c>
      <c r="I130" s="4">
        <f>I128*J130</f>
        <v>1.5</v>
      </c>
      <c r="J130" s="4">
        <v>1.25</v>
      </c>
      <c r="K130" s="4">
        <v>1.25</v>
      </c>
      <c r="L130" s="4"/>
      <c r="M130" s="4"/>
      <c r="N130" s="4"/>
      <c r="O130" s="4">
        <f t="shared" si="253"/>
        <v>167.37</v>
      </c>
      <c r="P130" s="4">
        <f t="shared" si="254"/>
        <v>167.37</v>
      </c>
      <c r="Q130" s="4">
        <f t="shared" si="278"/>
        <v>0</v>
      </c>
      <c r="R130" s="4">
        <f t="shared" si="279"/>
        <v>0</v>
      </c>
      <c r="S130" s="4">
        <f t="shared" si="255"/>
        <v>0</v>
      </c>
      <c r="T130" s="4">
        <f t="shared" si="256"/>
        <v>0</v>
      </c>
      <c r="U130" s="4">
        <f t="shared" si="257"/>
        <v>0</v>
      </c>
      <c r="V130" s="4">
        <f t="shared" si="258"/>
        <v>0</v>
      </c>
      <c r="W130" s="4">
        <f t="shared" si="259"/>
        <v>0</v>
      </c>
      <c r="X130" s="4">
        <f t="shared" si="280"/>
        <v>0</v>
      </c>
      <c r="Y130" s="4">
        <f t="shared" si="281"/>
        <v>0</v>
      </c>
      <c r="Z130" s="4"/>
      <c r="AA130" s="4">
        <v>55890823</v>
      </c>
      <c r="AB130" s="4">
        <f t="shared" si="260"/>
        <v>31.08</v>
      </c>
      <c r="AC130" s="4">
        <f t="shared" si="282"/>
        <v>31.08</v>
      </c>
      <c r="AD130" s="4">
        <f t="shared" si="283"/>
        <v>0</v>
      </c>
      <c r="AE130" s="4">
        <f t="shared" si="284"/>
        <v>0</v>
      </c>
      <c r="AF130" s="4">
        <f t="shared" si="284"/>
        <v>0</v>
      </c>
      <c r="AG130" s="4">
        <f t="shared" si="261"/>
        <v>0</v>
      </c>
      <c r="AH130" s="4">
        <f t="shared" si="285"/>
        <v>0</v>
      </c>
      <c r="AI130" s="4">
        <f t="shared" si="285"/>
        <v>0</v>
      </c>
      <c r="AJ130" s="4">
        <f t="shared" si="262"/>
        <v>0</v>
      </c>
      <c r="AK130" s="4">
        <v>31.08</v>
      </c>
      <c r="AL130" s="4">
        <v>31.08</v>
      </c>
      <c r="AM130" s="4">
        <v>0</v>
      </c>
      <c r="AN130" s="4">
        <v>0</v>
      </c>
      <c r="AO130" s="4">
        <v>0</v>
      </c>
      <c r="AP130" s="4">
        <v>0</v>
      </c>
      <c r="AQ130" s="4">
        <v>0</v>
      </c>
      <c r="AR130" s="4">
        <v>0</v>
      </c>
      <c r="AS130" s="4">
        <v>0</v>
      </c>
      <c r="AT130" s="4">
        <v>97</v>
      </c>
      <c r="AU130" s="4">
        <v>51</v>
      </c>
      <c r="AV130" s="4">
        <v>1</v>
      </c>
      <c r="AW130" s="4">
        <v>1</v>
      </c>
      <c r="AX130" s="4"/>
      <c r="AY130" s="4"/>
      <c r="AZ130" s="4">
        <v>1</v>
      </c>
      <c r="BA130" s="4">
        <v>1</v>
      </c>
      <c r="BB130" s="4">
        <v>1</v>
      </c>
      <c r="BC130" s="4">
        <v>3.59</v>
      </c>
      <c r="BD130" s="4" t="s">
        <v>3</v>
      </c>
      <c r="BE130" s="4" t="s">
        <v>3</v>
      </c>
      <c r="BF130" s="4" t="s">
        <v>3</v>
      </c>
      <c r="BG130" s="4" t="s">
        <v>3</v>
      </c>
      <c r="BH130" s="4">
        <v>3</v>
      </c>
      <c r="BI130" s="4">
        <v>2</v>
      </c>
      <c r="BJ130" s="4" t="s">
        <v>223</v>
      </c>
      <c r="BK130" s="4"/>
      <c r="BL130" s="4"/>
      <c r="BM130" s="4">
        <v>67</v>
      </c>
      <c r="BN130" s="4">
        <v>0</v>
      </c>
      <c r="BO130" s="4" t="s">
        <v>220</v>
      </c>
      <c r="BP130" s="4">
        <v>1</v>
      </c>
      <c r="BQ130" s="4">
        <v>40</v>
      </c>
      <c r="BR130" s="4">
        <v>0</v>
      </c>
      <c r="BS130" s="4">
        <v>1</v>
      </c>
      <c r="BT130" s="4">
        <v>1</v>
      </c>
      <c r="BU130" s="4">
        <v>1</v>
      </c>
      <c r="BV130" s="4">
        <v>1</v>
      </c>
      <c r="BW130" s="4">
        <v>1</v>
      </c>
      <c r="BX130" s="4">
        <v>1</v>
      </c>
      <c r="BY130" s="4" t="s">
        <v>3</v>
      </c>
      <c r="BZ130" s="4">
        <v>97</v>
      </c>
      <c r="CA130" s="4">
        <v>51</v>
      </c>
      <c r="CB130" s="4" t="s">
        <v>3</v>
      </c>
      <c r="CC130" s="4"/>
      <c r="CD130" s="4"/>
      <c r="CE130" s="4">
        <v>1566</v>
      </c>
      <c r="CF130" s="4">
        <v>0</v>
      </c>
      <c r="CG130" s="4">
        <v>0</v>
      </c>
      <c r="CH130" s="4"/>
      <c r="CI130" s="4"/>
      <c r="CJ130" s="4"/>
      <c r="CK130" s="4"/>
      <c r="CL130" s="4"/>
      <c r="CM130" s="4">
        <v>0</v>
      </c>
      <c r="CN130" s="10" t="s">
        <v>2499</v>
      </c>
      <c r="CO130" s="4">
        <v>0</v>
      </c>
      <c r="CP130" s="4">
        <f t="shared" si="263"/>
        <v>167.37</v>
      </c>
      <c r="CQ130" s="4">
        <f t="shared" si="264"/>
        <v>111.58</v>
      </c>
      <c r="CR130" s="4">
        <f t="shared" si="286"/>
        <v>0</v>
      </c>
      <c r="CS130" s="4">
        <f t="shared" si="287"/>
        <v>0</v>
      </c>
      <c r="CT130" s="4">
        <f t="shared" si="265"/>
        <v>0</v>
      </c>
      <c r="CU130" s="4">
        <f t="shared" si="266"/>
        <v>0</v>
      </c>
      <c r="CV130" s="4">
        <f t="shared" si="267"/>
        <v>0</v>
      </c>
      <c r="CW130" s="4">
        <f t="shared" si="268"/>
        <v>0</v>
      </c>
      <c r="CX130" s="4">
        <f t="shared" si="269"/>
        <v>0</v>
      </c>
      <c r="CY130" s="4">
        <f t="shared" si="288"/>
        <v>0</v>
      </c>
      <c r="CZ130" s="4">
        <f t="shared" si="289"/>
        <v>0</v>
      </c>
      <c r="DA130" s="4"/>
      <c r="DB130" s="4"/>
      <c r="DC130" s="4" t="s">
        <v>3</v>
      </c>
      <c r="DD130" s="4" t="s">
        <v>3</v>
      </c>
      <c r="DE130" s="4" t="s">
        <v>3</v>
      </c>
      <c r="DF130" s="4" t="s">
        <v>3</v>
      </c>
      <c r="DG130" s="4" t="s">
        <v>3</v>
      </c>
      <c r="DH130" s="4" t="s">
        <v>3</v>
      </c>
      <c r="DI130" s="4" t="s">
        <v>3</v>
      </c>
      <c r="DJ130" s="4" t="s">
        <v>3</v>
      </c>
      <c r="DK130" s="4" t="s">
        <v>3</v>
      </c>
      <c r="DL130" s="4" t="s">
        <v>3</v>
      </c>
      <c r="DM130" s="4" t="s">
        <v>3</v>
      </c>
      <c r="DN130" s="4">
        <v>0</v>
      </c>
      <c r="DO130" s="4">
        <v>0</v>
      </c>
      <c r="DP130" s="4">
        <v>1</v>
      </c>
      <c r="DQ130" s="4">
        <v>1</v>
      </c>
      <c r="DR130" s="4"/>
      <c r="DS130" s="4"/>
      <c r="DT130" s="4"/>
      <c r="DU130" s="4">
        <v>1009</v>
      </c>
      <c r="DV130" s="4" t="s">
        <v>222</v>
      </c>
      <c r="DW130" s="4" t="s">
        <v>222</v>
      </c>
      <c r="DX130" s="4">
        <v>1</v>
      </c>
      <c r="DY130" s="4"/>
      <c r="DZ130" s="4" t="s">
        <v>3</v>
      </c>
      <c r="EA130" s="4" t="s">
        <v>3</v>
      </c>
      <c r="EB130" s="4" t="s">
        <v>3</v>
      </c>
      <c r="EC130" s="4" t="s">
        <v>3</v>
      </c>
      <c r="ED130" s="4"/>
      <c r="EE130" s="4">
        <v>57042957</v>
      </c>
      <c r="EF130" s="4">
        <v>40</v>
      </c>
      <c r="EG130" s="4" t="s">
        <v>33</v>
      </c>
      <c r="EH130" s="4">
        <v>0</v>
      </c>
      <c r="EI130" s="4" t="s">
        <v>3</v>
      </c>
      <c r="EJ130" s="4">
        <v>2</v>
      </c>
      <c r="EK130" s="4">
        <v>67</v>
      </c>
      <c r="EL130" s="4" t="s">
        <v>34</v>
      </c>
      <c r="EM130" s="4" t="s">
        <v>35</v>
      </c>
      <c r="EN130" s="4"/>
      <c r="EO130" s="4" t="s">
        <v>46</v>
      </c>
      <c r="EP130" s="4"/>
      <c r="EQ130" s="4">
        <v>0</v>
      </c>
      <c r="ER130" s="4">
        <v>31.08</v>
      </c>
      <c r="ES130" s="4">
        <v>31.08</v>
      </c>
      <c r="ET130" s="4">
        <v>0</v>
      </c>
      <c r="EU130" s="4">
        <v>0</v>
      </c>
      <c r="EV130" s="4">
        <v>0</v>
      </c>
      <c r="EW130" s="4">
        <v>0</v>
      </c>
      <c r="EX130" s="4">
        <v>0</v>
      </c>
      <c r="EY130" s="4"/>
      <c r="EZ130" s="4"/>
      <c r="FA130" s="4"/>
      <c r="FB130" s="4"/>
      <c r="FC130" s="4"/>
      <c r="FD130" s="4"/>
      <c r="FE130" s="4"/>
      <c r="FF130" s="4"/>
      <c r="FG130" s="4"/>
      <c r="FH130" s="4"/>
      <c r="FI130" s="4"/>
      <c r="FJ130" s="4"/>
      <c r="FK130" s="4"/>
      <c r="FL130" s="4"/>
      <c r="FM130" s="4"/>
      <c r="FN130" s="4"/>
      <c r="FO130" s="4"/>
      <c r="FP130" s="4"/>
      <c r="FQ130" s="4">
        <v>0</v>
      </c>
      <c r="FR130" s="4">
        <v>0</v>
      </c>
      <c r="FS130" s="4">
        <v>0</v>
      </c>
      <c r="FT130" s="4"/>
      <c r="FU130" s="4"/>
      <c r="FV130" s="4"/>
      <c r="FW130" s="4"/>
      <c r="FX130" s="4">
        <v>97</v>
      </c>
      <c r="FY130" s="4">
        <v>51</v>
      </c>
      <c r="FZ130" s="4"/>
      <c r="GA130" s="4" t="s">
        <v>3</v>
      </c>
      <c r="GB130" s="4"/>
      <c r="GC130" s="4"/>
      <c r="GD130" s="4">
        <v>1</v>
      </c>
      <c r="GE130" s="4"/>
      <c r="GF130" s="4">
        <v>-2097101800</v>
      </c>
      <c r="GG130" s="4">
        <v>2</v>
      </c>
      <c r="GH130" s="4">
        <v>1</v>
      </c>
      <c r="GI130" s="4">
        <v>2</v>
      </c>
      <c r="GJ130" s="4">
        <v>0</v>
      </c>
      <c r="GK130" s="4">
        <v>0</v>
      </c>
      <c r="GL130" s="4">
        <f t="shared" si="270"/>
        <v>0</v>
      </c>
      <c r="GM130" s="4">
        <f t="shared" si="271"/>
        <v>167.37</v>
      </c>
      <c r="GN130" s="4">
        <f t="shared" si="272"/>
        <v>0</v>
      </c>
      <c r="GO130" s="4">
        <f t="shared" si="273"/>
        <v>167.37</v>
      </c>
      <c r="GP130" s="4">
        <f t="shared" si="274"/>
        <v>0</v>
      </c>
      <c r="GQ130" s="4"/>
      <c r="GR130" s="4">
        <v>0</v>
      </c>
      <c r="GS130" s="4">
        <v>3</v>
      </c>
      <c r="GT130" s="4">
        <v>0</v>
      </c>
      <c r="GU130" s="4" t="s">
        <v>3</v>
      </c>
      <c r="GV130" s="4">
        <f t="shared" si="275"/>
        <v>0</v>
      </c>
      <c r="GW130" s="4">
        <v>1</v>
      </c>
      <c r="GX130" s="4">
        <f t="shared" si="276"/>
        <v>0</v>
      </c>
      <c r="GY130" s="4"/>
      <c r="GZ130" s="4"/>
      <c r="HA130" s="4">
        <v>0</v>
      </c>
      <c r="HB130" s="4">
        <v>0</v>
      </c>
      <c r="HC130" s="4">
        <f t="shared" si="277"/>
        <v>0</v>
      </c>
      <c r="HD130" s="4"/>
      <c r="HE130" s="4" t="s">
        <v>3</v>
      </c>
      <c r="HF130" s="4" t="s">
        <v>3</v>
      </c>
      <c r="HG130" s="4"/>
      <c r="HH130" s="4"/>
      <c r="HI130" s="4"/>
      <c r="HJ130" s="4"/>
      <c r="HK130" s="4"/>
      <c r="HL130" s="4"/>
      <c r="HM130" s="4" t="s">
        <v>22</v>
      </c>
      <c r="HN130" s="4" t="s">
        <v>3</v>
      </c>
      <c r="HO130" s="4" t="s">
        <v>3</v>
      </c>
      <c r="HP130" s="4" t="s">
        <v>3</v>
      </c>
      <c r="HQ130" s="4" t="s">
        <v>3</v>
      </c>
      <c r="HR130" s="4"/>
      <c r="HS130" s="4">
        <v>0</v>
      </c>
      <c r="HT130" s="4"/>
      <c r="HU130" s="4"/>
      <c r="HV130" s="4"/>
      <c r="HW130" s="4"/>
      <c r="HX130" s="4"/>
      <c r="HY130" s="4"/>
      <c r="HZ130" s="4"/>
      <c r="IA130" s="4"/>
      <c r="IB130" s="4"/>
      <c r="IC130" s="4"/>
      <c r="ID130" s="4"/>
      <c r="IE130" s="4"/>
      <c r="IF130" s="4"/>
      <c r="IG130" s="4"/>
      <c r="IH130" s="4"/>
      <c r="II130" s="4"/>
      <c r="IJ130" s="4"/>
      <c r="IK130" s="4">
        <v>0</v>
      </c>
      <c r="IL130" s="4"/>
      <c r="IM130" s="4"/>
      <c r="IN130" s="4"/>
      <c r="IO130" s="4"/>
      <c r="IP130" s="4"/>
      <c r="IQ130" s="4"/>
      <c r="IR130" s="4"/>
      <c r="IS130" s="4"/>
      <c r="IT130" s="4"/>
      <c r="IU130" s="4"/>
    </row>
    <row r="131" spans="1:255" x14ac:dyDescent="0.25">
      <c r="A131" s="3">
        <v>17</v>
      </c>
      <c r="B131" s="3">
        <v>1</v>
      </c>
      <c r="C131" s="3"/>
      <c r="D131" s="3"/>
      <c r="E131" s="3" t="s">
        <v>224</v>
      </c>
      <c r="F131" s="3" t="s">
        <v>225</v>
      </c>
      <c r="G131" s="3" t="s">
        <v>226</v>
      </c>
      <c r="H131" s="3" t="s">
        <v>227</v>
      </c>
      <c r="I131" s="3">
        <v>1</v>
      </c>
      <c r="J131" s="3">
        <v>0</v>
      </c>
      <c r="K131" s="3">
        <v>1</v>
      </c>
      <c r="L131" s="3"/>
      <c r="M131" s="3"/>
      <c r="N131" s="3"/>
      <c r="O131" s="3">
        <f t="shared" si="253"/>
        <v>21576.16</v>
      </c>
      <c r="P131" s="3">
        <f t="shared" si="254"/>
        <v>21576.16</v>
      </c>
      <c r="Q131" s="3">
        <f t="shared" si="278"/>
        <v>0</v>
      </c>
      <c r="R131" s="3">
        <f t="shared" si="279"/>
        <v>0</v>
      </c>
      <c r="S131" s="3">
        <f t="shared" si="255"/>
        <v>0</v>
      </c>
      <c r="T131" s="3">
        <f t="shared" si="256"/>
        <v>0</v>
      </c>
      <c r="U131" s="3">
        <f t="shared" si="257"/>
        <v>0</v>
      </c>
      <c r="V131" s="3">
        <f t="shared" si="258"/>
        <v>0</v>
      </c>
      <c r="W131" s="3">
        <f t="shared" si="259"/>
        <v>0</v>
      </c>
      <c r="X131" s="3">
        <f t="shared" si="280"/>
        <v>0</v>
      </c>
      <c r="Y131" s="3">
        <f t="shared" si="281"/>
        <v>0</v>
      </c>
      <c r="Z131" s="3"/>
      <c r="AA131" s="3">
        <v>54971259</v>
      </c>
      <c r="AB131" s="3">
        <f t="shared" si="260"/>
        <v>21576.16</v>
      </c>
      <c r="AC131" s="3">
        <f t="shared" si="282"/>
        <v>21576.16</v>
      </c>
      <c r="AD131" s="3">
        <f t="shared" si="283"/>
        <v>0</v>
      </c>
      <c r="AE131" s="3">
        <f t="shared" si="284"/>
        <v>0</v>
      </c>
      <c r="AF131" s="3">
        <f t="shared" si="284"/>
        <v>0</v>
      </c>
      <c r="AG131" s="3">
        <f t="shared" si="261"/>
        <v>0</v>
      </c>
      <c r="AH131" s="3">
        <f t="shared" si="285"/>
        <v>0</v>
      </c>
      <c r="AI131" s="3">
        <f t="shared" si="285"/>
        <v>0</v>
      </c>
      <c r="AJ131" s="3">
        <f t="shared" si="262"/>
        <v>0</v>
      </c>
      <c r="AK131" s="3">
        <v>21576.16</v>
      </c>
      <c r="AL131" s="3">
        <v>21576.16</v>
      </c>
      <c r="AM131" s="3">
        <v>0</v>
      </c>
      <c r="AN131" s="3">
        <v>0</v>
      </c>
      <c r="AO131" s="3">
        <v>0</v>
      </c>
      <c r="AP131" s="3">
        <v>0</v>
      </c>
      <c r="AQ131" s="3">
        <v>0</v>
      </c>
      <c r="AR131" s="3">
        <v>0</v>
      </c>
      <c r="AS131" s="3">
        <v>0</v>
      </c>
      <c r="AT131" s="3">
        <v>0</v>
      </c>
      <c r="AU131" s="3">
        <v>0</v>
      </c>
      <c r="AV131" s="3">
        <v>1</v>
      </c>
      <c r="AW131" s="3">
        <v>1</v>
      </c>
      <c r="AX131" s="3"/>
      <c r="AY131" s="3"/>
      <c r="AZ131" s="3">
        <v>1</v>
      </c>
      <c r="BA131" s="3">
        <v>1</v>
      </c>
      <c r="BB131" s="3">
        <v>1</v>
      </c>
      <c r="BC131" s="3">
        <v>1</v>
      </c>
      <c r="BD131" s="3" t="s">
        <v>3</v>
      </c>
      <c r="BE131" s="3" t="s">
        <v>3</v>
      </c>
      <c r="BF131" s="3" t="s">
        <v>3</v>
      </c>
      <c r="BG131" s="3" t="s">
        <v>3</v>
      </c>
      <c r="BH131" s="3">
        <v>3</v>
      </c>
      <c r="BI131" s="3">
        <v>3</v>
      </c>
      <c r="BJ131" s="3" t="s">
        <v>225</v>
      </c>
      <c r="BK131" s="3"/>
      <c r="BL131" s="3"/>
      <c r="BM131" s="3">
        <v>400007</v>
      </c>
      <c r="BN131" s="3">
        <v>0</v>
      </c>
      <c r="BO131" s="3" t="s">
        <v>3</v>
      </c>
      <c r="BP131" s="3">
        <v>0</v>
      </c>
      <c r="BQ131" s="3">
        <v>214</v>
      </c>
      <c r="BR131" s="3">
        <v>0</v>
      </c>
      <c r="BS131" s="3">
        <v>1</v>
      </c>
      <c r="BT131" s="3">
        <v>1</v>
      </c>
      <c r="BU131" s="3">
        <v>1</v>
      </c>
      <c r="BV131" s="3">
        <v>1</v>
      </c>
      <c r="BW131" s="3">
        <v>1</v>
      </c>
      <c r="BX131" s="3">
        <v>1</v>
      </c>
      <c r="BY131" s="3" t="s">
        <v>3</v>
      </c>
      <c r="BZ131" s="3">
        <v>0</v>
      </c>
      <c r="CA131" s="3">
        <v>0</v>
      </c>
      <c r="CB131" s="3" t="s">
        <v>3</v>
      </c>
      <c r="CC131" s="3"/>
      <c r="CD131" s="3"/>
      <c r="CE131" s="3">
        <v>1566</v>
      </c>
      <c r="CF131" s="3">
        <v>0</v>
      </c>
      <c r="CG131" s="3">
        <v>0</v>
      </c>
      <c r="CH131" s="3"/>
      <c r="CI131" s="3"/>
      <c r="CJ131" s="3"/>
      <c r="CK131" s="3"/>
      <c r="CL131" s="3"/>
      <c r="CM131" s="3">
        <v>0</v>
      </c>
      <c r="CN131" s="3" t="s">
        <v>3</v>
      </c>
      <c r="CO131" s="3">
        <v>0</v>
      </c>
      <c r="CP131" s="3">
        <f t="shared" si="263"/>
        <v>21576.16</v>
      </c>
      <c r="CQ131" s="3">
        <f t="shared" si="264"/>
        <v>21576.16</v>
      </c>
      <c r="CR131" s="3">
        <f t="shared" si="286"/>
        <v>0</v>
      </c>
      <c r="CS131" s="3">
        <f t="shared" si="287"/>
        <v>0</v>
      </c>
      <c r="CT131" s="3">
        <f t="shared" si="265"/>
        <v>0</v>
      </c>
      <c r="CU131" s="3">
        <f t="shared" si="266"/>
        <v>0</v>
      </c>
      <c r="CV131" s="3">
        <f t="shared" si="267"/>
        <v>0</v>
      </c>
      <c r="CW131" s="3">
        <f t="shared" si="268"/>
        <v>0</v>
      </c>
      <c r="CX131" s="3">
        <f t="shared" si="269"/>
        <v>0</v>
      </c>
      <c r="CY131" s="3">
        <f t="shared" si="288"/>
        <v>0</v>
      </c>
      <c r="CZ131" s="3">
        <f t="shared" si="289"/>
        <v>0</v>
      </c>
      <c r="DA131" s="3"/>
      <c r="DB131" s="3"/>
      <c r="DC131" s="3" t="s">
        <v>3</v>
      </c>
      <c r="DD131" s="3" t="s">
        <v>3</v>
      </c>
      <c r="DE131" s="3" t="s">
        <v>3</v>
      </c>
      <c r="DF131" s="3" t="s">
        <v>3</v>
      </c>
      <c r="DG131" s="3" t="s">
        <v>3</v>
      </c>
      <c r="DH131" s="3" t="s">
        <v>3</v>
      </c>
      <c r="DI131" s="3" t="s">
        <v>3</v>
      </c>
      <c r="DJ131" s="3" t="s">
        <v>3</v>
      </c>
      <c r="DK131" s="3" t="s">
        <v>3</v>
      </c>
      <c r="DL131" s="3" t="s">
        <v>3</v>
      </c>
      <c r="DM131" s="3" t="s">
        <v>3</v>
      </c>
      <c r="DN131" s="3">
        <v>0</v>
      </c>
      <c r="DO131" s="3">
        <v>0</v>
      </c>
      <c r="DP131" s="3">
        <v>1</v>
      </c>
      <c r="DQ131" s="3">
        <v>1</v>
      </c>
      <c r="DR131" s="3"/>
      <c r="DS131" s="3"/>
      <c r="DT131" s="3"/>
      <c r="DU131" s="3">
        <v>1013</v>
      </c>
      <c r="DV131" s="3" t="s">
        <v>227</v>
      </c>
      <c r="DW131" s="3" t="s">
        <v>227</v>
      </c>
      <c r="DX131" s="3">
        <v>1</v>
      </c>
      <c r="DY131" s="3"/>
      <c r="DZ131" s="3" t="s">
        <v>3</v>
      </c>
      <c r="EA131" s="3" t="s">
        <v>3</v>
      </c>
      <c r="EB131" s="3" t="s">
        <v>3</v>
      </c>
      <c r="EC131" s="3" t="s">
        <v>3</v>
      </c>
      <c r="ED131" s="3"/>
      <c r="EE131" s="3">
        <v>57042890</v>
      </c>
      <c r="EF131" s="3">
        <v>214</v>
      </c>
      <c r="EG131" s="3" t="s">
        <v>228</v>
      </c>
      <c r="EH131" s="3">
        <v>0</v>
      </c>
      <c r="EI131" s="3" t="s">
        <v>3</v>
      </c>
      <c r="EJ131" s="3">
        <v>3</v>
      </c>
      <c r="EK131" s="3">
        <v>400007</v>
      </c>
      <c r="EL131" s="3" t="s">
        <v>228</v>
      </c>
      <c r="EM131" s="3" t="s">
        <v>229</v>
      </c>
      <c r="EN131" s="3"/>
      <c r="EO131" s="3" t="s">
        <v>3</v>
      </c>
      <c r="EP131" s="3"/>
      <c r="EQ131" s="3">
        <v>16</v>
      </c>
      <c r="ER131" s="3">
        <v>0</v>
      </c>
      <c r="ES131" s="3">
        <v>21576.16</v>
      </c>
      <c r="ET131" s="3">
        <v>0</v>
      </c>
      <c r="EU131" s="3">
        <v>0</v>
      </c>
      <c r="EV131" s="3">
        <v>0</v>
      </c>
      <c r="EW131" s="3">
        <v>0</v>
      </c>
      <c r="EX131" s="3">
        <v>0</v>
      </c>
      <c r="EY131" s="3">
        <v>0</v>
      </c>
      <c r="EZ131" s="3"/>
      <c r="FA131" s="3"/>
      <c r="FB131" s="3"/>
      <c r="FC131" s="3"/>
      <c r="FD131" s="3"/>
      <c r="FE131" s="3"/>
      <c r="FF131" s="3"/>
      <c r="FG131" s="3"/>
      <c r="FH131" s="3"/>
      <c r="FI131" s="3"/>
      <c r="FJ131" s="3"/>
      <c r="FK131" s="3"/>
      <c r="FL131" s="3"/>
      <c r="FM131" s="3"/>
      <c r="FN131" s="3"/>
      <c r="FO131" s="3"/>
      <c r="FP131" s="3"/>
      <c r="FQ131" s="3">
        <v>0</v>
      </c>
      <c r="FR131" s="3">
        <f>P131</f>
        <v>21576.16</v>
      </c>
      <c r="FS131" s="3">
        <v>0</v>
      </c>
      <c r="FT131" s="3"/>
      <c r="FU131" s="3"/>
      <c r="FV131" s="3"/>
      <c r="FW131" s="3"/>
      <c r="FX131" s="3">
        <v>0</v>
      </c>
      <c r="FY131" s="3">
        <v>0</v>
      </c>
      <c r="FZ131" s="3"/>
      <c r="GA131" s="3" t="s">
        <v>230</v>
      </c>
      <c r="GB131" s="3"/>
      <c r="GC131" s="3"/>
      <c r="GD131" s="3">
        <v>1</v>
      </c>
      <c r="GE131" s="3"/>
      <c r="GF131" s="3">
        <v>1354126163</v>
      </c>
      <c r="GG131" s="3">
        <v>2</v>
      </c>
      <c r="GH131" s="3">
        <v>4</v>
      </c>
      <c r="GI131" s="3">
        <v>-2</v>
      </c>
      <c r="GJ131" s="3">
        <v>0</v>
      </c>
      <c r="GK131" s="3">
        <v>0</v>
      </c>
      <c r="GL131" s="3">
        <f t="shared" si="270"/>
        <v>0</v>
      </c>
      <c r="GM131" s="3">
        <f t="shared" si="271"/>
        <v>21576.16</v>
      </c>
      <c r="GN131" s="3">
        <f t="shared" si="272"/>
        <v>0</v>
      </c>
      <c r="GO131" s="3">
        <f t="shared" si="273"/>
        <v>0</v>
      </c>
      <c r="GP131" s="3">
        <f t="shared" si="274"/>
        <v>0</v>
      </c>
      <c r="GQ131" s="3"/>
      <c r="GR131" s="3">
        <v>1</v>
      </c>
      <c r="GS131" s="3">
        <v>2</v>
      </c>
      <c r="GT131" s="3">
        <v>0</v>
      </c>
      <c r="GU131" s="3" t="s">
        <v>3</v>
      </c>
      <c r="GV131" s="3">
        <f t="shared" si="275"/>
        <v>0</v>
      </c>
      <c r="GW131" s="3">
        <v>1</v>
      </c>
      <c r="GX131" s="3">
        <f t="shared" si="276"/>
        <v>0</v>
      </c>
      <c r="GY131" s="3"/>
      <c r="GZ131" s="3"/>
      <c r="HA131" s="3">
        <v>0</v>
      </c>
      <c r="HB131" s="3">
        <v>0</v>
      </c>
      <c r="HC131" s="3">
        <f t="shared" si="277"/>
        <v>0</v>
      </c>
      <c r="HD131" s="3"/>
      <c r="HE131" s="3" t="s">
        <v>50</v>
      </c>
      <c r="HF131" s="3" t="s">
        <v>231</v>
      </c>
      <c r="HG131" s="3"/>
      <c r="HH131" s="3"/>
      <c r="HI131" s="3"/>
      <c r="HJ131" s="3"/>
      <c r="HK131" s="3"/>
      <c r="HL131" s="3"/>
      <c r="HM131" s="3" t="s">
        <v>3</v>
      </c>
      <c r="HN131" s="3" t="s">
        <v>3</v>
      </c>
      <c r="HO131" s="3" t="s">
        <v>3</v>
      </c>
      <c r="HP131" s="3" t="s">
        <v>3</v>
      </c>
      <c r="HQ131" s="3" t="s">
        <v>3</v>
      </c>
      <c r="HR131" s="3"/>
      <c r="HS131" s="3">
        <v>0</v>
      </c>
      <c r="HT131" s="3"/>
      <c r="HU131" s="3"/>
      <c r="HV131" s="3"/>
      <c r="HW131" s="3"/>
      <c r="HX131" s="3"/>
      <c r="HY131" s="3"/>
      <c r="HZ131" s="3"/>
      <c r="IA131" s="3"/>
      <c r="IB131" s="3"/>
      <c r="IC131" s="3"/>
      <c r="ID131" s="3"/>
      <c r="IE131" s="3"/>
      <c r="IF131" s="3"/>
      <c r="IG131" s="3"/>
      <c r="IH131" s="3"/>
      <c r="II131" s="3"/>
      <c r="IJ131" s="3"/>
      <c r="IK131" s="3">
        <v>0</v>
      </c>
      <c r="IL131" s="3"/>
      <c r="IM131" s="3"/>
      <c r="IN131" s="3"/>
      <c r="IO131" s="3"/>
      <c r="IP131" s="3"/>
      <c r="IQ131" s="3"/>
      <c r="IR131" s="3"/>
      <c r="IS131" s="3"/>
      <c r="IT131" s="3"/>
      <c r="IU131" s="3"/>
    </row>
    <row r="132" spans="1:255" x14ac:dyDescent="0.25">
      <c r="A132" s="4">
        <v>17</v>
      </c>
      <c r="B132" s="4">
        <v>1</v>
      </c>
      <c r="C132" s="4"/>
      <c r="D132" s="4"/>
      <c r="E132" s="4" t="s">
        <v>224</v>
      </c>
      <c r="F132" s="4" t="s">
        <v>225</v>
      </c>
      <c r="G132" s="4" t="s">
        <v>226</v>
      </c>
      <c r="H132" s="4" t="s">
        <v>227</v>
      </c>
      <c r="I132" s="4">
        <v>1</v>
      </c>
      <c r="J132" s="4">
        <v>0</v>
      </c>
      <c r="K132" s="4">
        <v>1</v>
      </c>
      <c r="L132" s="4"/>
      <c r="M132" s="4"/>
      <c r="N132" s="4"/>
      <c r="O132" s="4">
        <f t="shared" si="253"/>
        <v>163331.53</v>
      </c>
      <c r="P132" s="4">
        <f t="shared" si="254"/>
        <v>163331.53</v>
      </c>
      <c r="Q132" s="4">
        <f t="shared" si="278"/>
        <v>0</v>
      </c>
      <c r="R132" s="4">
        <f t="shared" si="279"/>
        <v>0</v>
      </c>
      <c r="S132" s="4">
        <f t="shared" si="255"/>
        <v>0</v>
      </c>
      <c r="T132" s="4">
        <f t="shared" si="256"/>
        <v>0</v>
      </c>
      <c r="U132" s="4">
        <f t="shared" si="257"/>
        <v>0</v>
      </c>
      <c r="V132" s="4">
        <f t="shared" si="258"/>
        <v>0</v>
      </c>
      <c r="W132" s="4">
        <f t="shared" si="259"/>
        <v>0</v>
      </c>
      <c r="X132" s="4">
        <f t="shared" si="280"/>
        <v>0</v>
      </c>
      <c r="Y132" s="4">
        <f t="shared" si="281"/>
        <v>0</v>
      </c>
      <c r="Z132" s="4"/>
      <c r="AA132" s="4">
        <v>55890823</v>
      </c>
      <c r="AB132" s="4">
        <f t="shared" si="260"/>
        <v>21576.16</v>
      </c>
      <c r="AC132" s="4">
        <f t="shared" si="282"/>
        <v>21576.16</v>
      </c>
      <c r="AD132" s="4">
        <f t="shared" si="283"/>
        <v>0</v>
      </c>
      <c r="AE132" s="4">
        <f t="shared" si="284"/>
        <v>0</v>
      </c>
      <c r="AF132" s="4">
        <f t="shared" si="284"/>
        <v>0</v>
      </c>
      <c r="AG132" s="4">
        <f t="shared" si="261"/>
        <v>0</v>
      </c>
      <c r="AH132" s="4">
        <f t="shared" si="285"/>
        <v>0</v>
      </c>
      <c r="AI132" s="4">
        <f t="shared" si="285"/>
        <v>0</v>
      </c>
      <c r="AJ132" s="4">
        <f t="shared" si="262"/>
        <v>0</v>
      </c>
      <c r="AK132" s="4">
        <v>21576.16</v>
      </c>
      <c r="AL132" s="4">
        <v>21576.16</v>
      </c>
      <c r="AM132" s="4">
        <v>0</v>
      </c>
      <c r="AN132" s="4">
        <v>0</v>
      </c>
      <c r="AO132" s="4">
        <v>0</v>
      </c>
      <c r="AP132" s="4">
        <v>0</v>
      </c>
      <c r="AQ132" s="4">
        <v>0</v>
      </c>
      <c r="AR132" s="4">
        <v>0</v>
      </c>
      <c r="AS132" s="4">
        <v>0</v>
      </c>
      <c r="AT132" s="4">
        <v>0</v>
      </c>
      <c r="AU132" s="4">
        <v>0</v>
      </c>
      <c r="AV132" s="4">
        <v>1</v>
      </c>
      <c r="AW132" s="4">
        <v>1</v>
      </c>
      <c r="AX132" s="4"/>
      <c r="AY132" s="4"/>
      <c r="AZ132" s="4">
        <v>1</v>
      </c>
      <c r="BA132" s="4">
        <v>1</v>
      </c>
      <c r="BB132" s="4">
        <v>1</v>
      </c>
      <c r="BC132" s="4">
        <v>7.57</v>
      </c>
      <c r="BD132" s="4" t="s">
        <v>3</v>
      </c>
      <c r="BE132" s="4" t="s">
        <v>3</v>
      </c>
      <c r="BF132" s="4" t="s">
        <v>3</v>
      </c>
      <c r="BG132" s="4" t="s">
        <v>3</v>
      </c>
      <c r="BH132" s="4">
        <v>3</v>
      </c>
      <c r="BI132" s="4">
        <v>3</v>
      </c>
      <c r="BJ132" s="4" t="s">
        <v>225</v>
      </c>
      <c r="BK132" s="4"/>
      <c r="BL132" s="4"/>
      <c r="BM132" s="4">
        <v>400007</v>
      </c>
      <c r="BN132" s="4">
        <v>0</v>
      </c>
      <c r="BO132" s="4" t="s">
        <v>3</v>
      </c>
      <c r="BP132" s="4">
        <v>0</v>
      </c>
      <c r="BQ132" s="4">
        <v>214</v>
      </c>
      <c r="BR132" s="4">
        <v>0</v>
      </c>
      <c r="BS132" s="4">
        <v>1</v>
      </c>
      <c r="BT132" s="4">
        <v>1</v>
      </c>
      <c r="BU132" s="4">
        <v>1</v>
      </c>
      <c r="BV132" s="4">
        <v>1</v>
      </c>
      <c r="BW132" s="4">
        <v>1</v>
      </c>
      <c r="BX132" s="4">
        <v>1</v>
      </c>
      <c r="BY132" s="4" t="s">
        <v>3</v>
      </c>
      <c r="BZ132" s="4">
        <v>0</v>
      </c>
      <c r="CA132" s="4">
        <v>0</v>
      </c>
      <c r="CB132" s="4" t="s">
        <v>3</v>
      </c>
      <c r="CC132" s="4"/>
      <c r="CD132" s="4"/>
      <c r="CE132" s="4">
        <v>1566</v>
      </c>
      <c r="CF132" s="4">
        <v>0</v>
      </c>
      <c r="CG132" s="4">
        <v>0</v>
      </c>
      <c r="CH132" s="4"/>
      <c r="CI132" s="4"/>
      <c r="CJ132" s="4"/>
      <c r="CK132" s="4"/>
      <c r="CL132" s="4"/>
      <c r="CM132" s="4">
        <v>0</v>
      </c>
      <c r="CN132" s="4" t="s">
        <v>3</v>
      </c>
      <c r="CO132" s="4">
        <v>0</v>
      </c>
      <c r="CP132" s="4">
        <f t="shared" si="263"/>
        <v>163331.53</v>
      </c>
      <c r="CQ132" s="4">
        <f t="shared" si="264"/>
        <v>163331.53</v>
      </c>
      <c r="CR132" s="4">
        <f t="shared" si="286"/>
        <v>0</v>
      </c>
      <c r="CS132" s="4">
        <f t="shared" si="287"/>
        <v>0</v>
      </c>
      <c r="CT132" s="4">
        <f t="shared" si="265"/>
        <v>0</v>
      </c>
      <c r="CU132" s="4">
        <f t="shared" si="266"/>
        <v>0</v>
      </c>
      <c r="CV132" s="4">
        <f t="shared" si="267"/>
        <v>0</v>
      </c>
      <c r="CW132" s="4">
        <f t="shared" si="268"/>
        <v>0</v>
      </c>
      <c r="CX132" s="4">
        <f t="shared" si="269"/>
        <v>0</v>
      </c>
      <c r="CY132" s="4">
        <f t="shared" si="288"/>
        <v>0</v>
      </c>
      <c r="CZ132" s="4">
        <f t="shared" si="289"/>
        <v>0</v>
      </c>
      <c r="DA132" s="4"/>
      <c r="DB132" s="4"/>
      <c r="DC132" s="4" t="s">
        <v>3</v>
      </c>
      <c r="DD132" s="4" t="s">
        <v>3</v>
      </c>
      <c r="DE132" s="4" t="s">
        <v>3</v>
      </c>
      <c r="DF132" s="4" t="s">
        <v>3</v>
      </c>
      <c r="DG132" s="4" t="s">
        <v>3</v>
      </c>
      <c r="DH132" s="4" t="s">
        <v>3</v>
      </c>
      <c r="DI132" s="4" t="s">
        <v>3</v>
      </c>
      <c r="DJ132" s="4" t="s">
        <v>3</v>
      </c>
      <c r="DK132" s="4" t="s">
        <v>3</v>
      </c>
      <c r="DL132" s="4" t="s">
        <v>3</v>
      </c>
      <c r="DM132" s="4" t="s">
        <v>3</v>
      </c>
      <c r="DN132" s="4">
        <v>0</v>
      </c>
      <c r="DO132" s="4">
        <v>0</v>
      </c>
      <c r="DP132" s="4">
        <v>1</v>
      </c>
      <c r="DQ132" s="4">
        <v>1</v>
      </c>
      <c r="DR132" s="4"/>
      <c r="DS132" s="4"/>
      <c r="DT132" s="4"/>
      <c r="DU132" s="4">
        <v>1013</v>
      </c>
      <c r="DV132" s="4" t="s">
        <v>227</v>
      </c>
      <c r="DW132" s="4" t="s">
        <v>227</v>
      </c>
      <c r="DX132" s="4">
        <v>1</v>
      </c>
      <c r="DY132" s="4"/>
      <c r="DZ132" s="4" t="s">
        <v>3</v>
      </c>
      <c r="EA132" s="4" t="s">
        <v>3</v>
      </c>
      <c r="EB132" s="4" t="s">
        <v>3</v>
      </c>
      <c r="EC132" s="4" t="s">
        <v>3</v>
      </c>
      <c r="ED132" s="4"/>
      <c r="EE132" s="4">
        <v>57042890</v>
      </c>
      <c r="EF132" s="4">
        <v>214</v>
      </c>
      <c r="EG132" s="4" t="s">
        <v>228</v>
      </c>
      <c r="EH132" s="4">
        <v>0</v>
      </c>
      <c r="EI132" s="4" t="s">
        <v>3</v>
      </c>
      <c r="EJ132" s="4">
        <v>3</v>
      </c>
      <c r="EK132" s="4">
        <v>400007</v>
      </c>
      <c r="EL132" s="4" t="s">
        <v>228</v>
      </c>
      <c r="EM132" s="4" t="s">
        <v>229</v>
      </c>
      <c r="EN132" s="4"/>
      <c r="EO132" s="4" t="s">
        <v>3</v>
      </c>
      <c r="EP132" s="4"/>
      <c r="EQ132" s="4">
        <v>16</v>
      </c>
      <c r="ER132" s="4">
        <v>0</v>
      </c>
      <c r="ES132" s="4">
        <v>21576.16</v>
      </c>
      <c r="ET132" s="4">
        <v>0</v>
      </c>
      <c r="EU132" s="4">
        <v>0</v>
      </c>
      <c r="EV132" s="4">
        <v>0</v>
      </c>
      <c r="EW132" s="4">
        <v>0</v>
      </c>
      <c r="EX132" s="4">
        <v>0</v>
      </c>
      <c r="EY132" s="4">
        <v>0</v>
      </c>
      <c r="EZ132" s="4">
        <v>5</v>
      </c>
      <c r="FA132" s="4"/>
      <c r="FB132" s="4"/>
      <c r="FC132" s="4">
        <v>1</v>
      </c>
      <c r="FD132" s="4">
        <v>18</v>
      </c>
      <c r="FE132" s="4"/>
      <c r="FF132" s="4">
        <v>191166.67</v>
      </c>
      <c r="FG132" s="4"/>
      <c r="FH132" s="4"/>
      <c r="FI132" s="4"/>
      <c r="FJ132" s="4"/>
      <c r="FK132" s="4"/>
      <c r="FL132" s="4"/>
      <c r="FM132" s="4"/>
      <c r="FN132" s="4"/>
      <c r="FO132" s="4"/>
      <c r="FP132" s="4"/>
      <c r="FQ132" s="4">
        <v>0</v>
      </c>
      <c r="FR132" s="4">
        <f>P132</f>
        <v>163331.53</v>
      </c>
      <c r="FS132" s="4">
        <v>0</v>
      </c>
      <c r="FT132" s="4"/>
      <c r="FU132" s="4"/>
      <c r="FV132" s="4"/>
      <c r="FW132" s="4"/>
      <c r="FX132" s="4">
        <v>0</v>
      </c>
      <c r="FY132" s="4">
        <v>0</v>
      </c>
      <c r="FZ132" s="4"/>
      <c r="GA132" s="4" t="s">
        <v>230</v>
      </c>
      <c r="GB132" s="4"/>
      <c r="GC132" s="4"/>
      <c r="GD132" s="4">
        <v>1</v>
      </c>
      <c r="GE132" s="4"/>
      <c r="GF132" s="4">
        <v>1354126163</v>
      </c>
      <c r="GG132" s="4">
        <v>2</v>
      </c>
      <c r="GH132" s="4">
        <v>3</v>
      </c>
      <c r="GI132" s="4">
        <v>5</v>
      </c>
      <c r="GJ132" s="4">
        <v>0</v>
      </c>
      <c r="GK132" s="4">
        <v>0</v>
      </c>
      <c r="GL132" s="4">
        <f t="shared" si="270"/>
        <v>0</v>
      </c>
      <c r="GM132" s="4">
        <f t="shared" si="271"/>
        <v>163331.53</v>
      </c>
      <c r="GN132" s="4">
        <f t="shared" si="272"/>
        <v>0</v>
      </c>
      <c r="GO132" s="4">
        <f t="shared" si="273"/>
        <v>0</v>
      </c>
      <c r="GP132" s="4">
        <f t="shared" si="274"/>
        <v>0</v>
      </c>
      <c r="GQ132" s="4"/>
      <c r="GR132" s="4">
        <v>1</v>
      </c>
      <c r="GS132" s="4">
        <v>1</v>
      </c>
      <c r="GT132" s="4">
        <v>0</v>
      </c>
      <c r="GU132" s="4" t="s">
        <v>3</v>
      </c>
      <c r="GV132" s="4">
        <f t="shared" si="275"/>
        <v>0</v>
      </c>
      <c r="GW132" s="4">
        <v>1</v>
      </c>
      <c r="GX132" s="4">
        <f t="shared" si="276"/>
        <v>0</v>
      </c>
      <c r="GY132" s="4"/>
      <c r="GZ132" s="4"/>
      <c r="HA132" s="4">
        <v>0</v>
      </c>
      <c r="HB132" s="4">
        <v>0</v>
      </c>
      <c r="HC132" s="4">
        <f t="shared" si="277"/>
        <v>0</v>
      </c>
      <c r="HD132" s="4"/>
      <c r="HE132" s="4" t="s">
        <v>50</v>
      </c>
      <c r="HF132" s="4" t="s">
        <v>231</v>
      </c>
      <c r="HG132" s="4"/>
      <c r="HH132" s="4"/>
      <c r="HI132" s="4"/>
      <c r="HJ132" s="4"/>
      <c r="HK132" s="4"/>
      <c r="HL132" s="4"/>
      <c r="HM132" s="4" t="s">
        <v>3</v>
      </c>
      <c r="HN132" s="4" t="s">
        <v>3</v>
      </c>
      <c r="HO132" s="4" t="s">
        <v>3</v>
      </c>
      <c r="HP132" s="4" t="s">
        <v>3</v>
      </c>
      <c r="HQ132" s="4" t="s">
        <v>3</v>
      </c>
      <c r="HR132" s="4"/>
      <c r="HS132" s="4">
        <v>0</v>
      </c>
      <c r="HT132" s="4"/>
      <c r="HU132" s="4"/>
      <c r="HV132" s="4"/>
      <c r="HW132" s="4"/>
      <c r="HX132" s="4"/>
      <c r="HY132" s="4"/>
      <c r="HZ132" s="4"/>
      <c r="IA132" s="4"/>
      <c r="IB132" s="4"/>
      <c r="IC132" s="4"/>
      <c r="ID132" s="4"/>
      <c r="IE132" s="4"/>
      <c r="IF132" s="4"/>
      <c r="IG132" s="4"/>
      <c r="IH132" s="4"/>
      <c r="II132" s="4"/>
      <c r="IJ132" s="4"/>
      <c r="IK132" s="4">
        <v>0</v>
      </c>
      <c r="IL132" s="4"/>
      <c r="IM132" s="4"/>
      <c r="IN132" s="4"/>
      <c r="IO132" s="4"/>
      <c r="IP132" s="4"/>
      <c r="IQ132" s="4"/>
      <c r="IR132" s="4"/>
      <c r="IS132" s="4"/>
      <c r="IT132" s="4"/>
      <c r="IU132" s="4"/>
    </row>
    <row r="133" spans="1:255" x14ac:dyDescent="0.25">
      <c r="A133" s="3">
        <v>17</v>
      </c>
      <c r="B133" s="3">
        <v>1</v>
      </c>
      <c r="C133" s="3"/>
      <c r="D133" s="3"/>
      <c r="E133" s="3" t="s">
        <v>232</v>
      </c>
      <c r="F133" s="3" t="s">
        <v>233</v>
      </c>
      <c r="G133" s="3" t="s">
        <v>234</v>
      </c>
      <c r="H133" s="3" t="s">
        <v>227</v>
      </c>
      <c r="I133" s="3">
        <v>1</v>
      </c>
      <c r="J133" s="3">
        <v>0</v>
      </c>
      <c r="K133" s="3">
        <v>1</v>
      </c>
      <c r="L133" s="3"/>
      <c r="M133" s="3"/>
      <c r="N133" s="3"/>
      <c r="O133" s="3">
        <f t="shared" si="253"/>
        <v>21214.23</v>
      </c>
      <c r="P133" s="3">
        <f t="shared" si="254"/>
        <v>21214.23</v>
      </c>
      <c r="Q133" s="3">
        <f t="shared" si="278"/>
        <v>0</v>
      </c>
      <c r="R133" s="3">
        <f t="shared" si="279"/>
        <v>0</v>
      </c>
      <c r="S133" s="3">
        <f t="shared" si="255"/>
        <v>0</v>
      </c>
      <c r="T133" s="3">
        <f t="shared" si="256"/>
        <v>0</v>
      </c>
      <c r="U133" s="3">
        <f t="shared" si="257"/>
        <v>0</v>
      </c>
      <c r="V133" s="3">
        <f t="shared" si="258"/>
        <v>0</v>
      </c>
      <c r="W133" s="3">
        <f t="shared" si="259"/>
        <v>0</v>
      </c>
      <c r="X133" s="3">
        <f t="shared" si="280"/>
        <v>0</v>
      </c>
      <c r="Y133" s="3">
        <f t="shared" si="281"/>
        <v>0</v>
      </c>
      <c r="Z133" s="3"/>
      <c r="AA133" s="3">
        <v>54971259</v>
      </c>
      <c r="AB133" s="3">
        <f t="shared" si="260"/>
        <v>21214.23</v>
      </c>
      <c r="AC133" s="3">
        <f t="shared" si="282"/>
        <v>21214.23</v>
      </c>
      <c r="AD133" s="3">
        <f t="shared" si="283"/>
        <v>0</v>
      </c>
      <c r="AE133" s="3">
        <f t="shared" si="284"/>
        <v>0</v>
      </c>
      <c r="AF133" s="3">
        <f t="shared" si="284"/>
        <v>0</v>
      </c>
      <c r="AG133" s="3">
        <f t="shared" si="261"/>
        <v>0</v>
      </c>
      <c r="AH133" s="3">
        <f t="shared" si="285"/>
        <v>0</v>
      </c>
      <c r="AI133" s="3">
        <f t="shared" si="285"/>
        <v>0</v>
      </c>
      <c r="AJ133" s="3">
        <f t="shared" si="262"/>
        <v>0</v>
      </c>
      <c r="AK133" s="3">
        <v>21214.23</v>
      </c>
      <c r="AL133" s="3">
        <v>21214.23</v>
      </c>
      <c r="AM133" s="3">
        <v>0</v>
      </c>
      <c r="AN133" s="3">
        <v>0</v>
      </c>
      <c r="AO133" s="3">
        <v>0</v>
      </c>
      <c r="AP133" s="3">
        <v>0</v>
      </c>
      <c r="AQ133" s="3">
        <v>0</v>
      </c>
      <c r="AR133" s="3">
        <v>0</v>
      </c>
      <c r="AS133" s="3">
        <v>0</v>
      </c>
      <c r="AT133" s="3">
        <v>0</v>
      </c>
      <c r="AU133" s="3">
        <v>0</v>
      </c>
      <c r="AV133" s="3">
        <v>1</v>
      </c>
      <c r="AW133" s="3">
        <v>1</v>
      </c>
      <c r="AX133" s="3"/>
      <c r="AY133" s="3"/>
      <c r="AZ133" s="3">
        <v>1</v>
      </c>
      <c r="BA133" s="3">
        <v>1</v>
      </c>
      <c r="BB133" s="3">
        <v>1</v>
      </c>
      <c r="BC133" s="3">
        <v>1</v>
      </c>
      <c r="BD133" s="3" t="s">
        <v>3</v>
      </c>
      <c r="BE133" s="3" t="s">
        <v>3</v>
      </c>
      <c r="BF133" s="3" t="s">
        <v>3</v>
      </c>
      <c r="BG133" s="3" t="s">
        <v>3</v>
      </c>
      <c r="BH133" s="3">
        <v>3</v>
      </c>
      <c r="BI133" s="3">
        <v>3</v>
      </c>
      <c r="BJ133" s="3" t="s">
        <v>233</v>
      </c>
      <c r="BK133" s="3"/>
      <c r="BL133" s="3"/>
      <c r="BM133" s="3">
        <v>400007</v>
      </c>
      <c r="BN133" s="3">
        <v>0</v>
      </c>
      <c r="BO133" s="3" t="s">
        <v>3</v>
      </c>
      <c r="BP133" s="3">
        <v>0</v>
      </c>
      <c r="BQ133" s="3">
        <v>214</v>
      </c>
      <c r="BR133" s="3">
        <v>0</v>
      </c>
      <c r="BS133" s="3">
        <v>1</v>
      </c>
      <c r="BT133" s="3">
        <v>1</v>
      </c>
      <c r="BU133" s="3">
        <v>1</v>
      </c>
      <c r="BV133" s="3">
        <v>1</v>
      </c>
      <c r="BW133" s="3">
        <v>1</v>
      </c>
      <c r="BX133" s="3">
        <v>1</v>
      </c>
      <c r="BY133" s="3" t="s">
        <v>3</v>
      </c>
      <c r="BZ133" s="3">
        <v>0</v>
      </c>
      <c r="CA133" s="3">
        <v>0</v>
      </c>
      <c r="CB133" s="3" t="s">
        <v>3</v>
      </c>
      <c r="CC133" s="3"/>
      <c r="CD133" s="3"/>
      <c r="CE133" s="3">
        <v>1566</v>
      </c>
      <c r="CF133" s="3">
        <v>0</v>
      </c>
      <c r="CG133" s="3">
        <v>0</v>
      </c>
      <c r="CH133" s="3"/>
      <c r="CI133" s="3"/>
      <c r="CJ133" s="3"/>
      <c r="CK133" s="3"/>
      <c r="CL133" s="3"/>
      <c r="CM133" s="3">
        <v>0</v>
      </c>
      <c r="CN133" s="3" t="s">
        <v>3</v>
      </c>
      <c r="CO133" s="3">
        <v>0</v>
      </c>
      <c r="CP133" s="3">
        <f t="shared" si="263"/>
        <v>21214.23</v>
      </c>
      <c r="CQ133" s="3">
        <f t="shared" si="264"/>
        <v>21214.23</v>
      </c>
      <c r="CR133" s="3">
        <f t="shared" si="286"/>
        <v>0</v>
      </c>
      <c r="CS133" s="3">
        <f t="shared" si="287"/>
        <v>0</v>
      </c>
      <c r="CT133" s="3">
        <f t="shared" si="265"/>
        <v>0</v>
      </c>
      <c r="CU133" s="3">
        <f t="shared" si="266"/>
        <v>0</v>
      </c>
      <c r="CV133" s="3">
        <f t="shared" si="267"/>
        <v>0</v>
      </c>
      <c r="CW133" s="3">
        <f t="shared" si="268"/>
        <v>0</v>
      </c>
      <c r="CX133" s="3">
        <f t="shared" si="269"/>
        <v>0</v>
      </c>
      <c r="CY133" s="3">
        <f t="shared" si="288"/>
        <v>0</v>
      </c>
      <c r="CZ133" s="3">
        <f t="shared" si="289"/>
        <v>0</v>
      </c>
      <c r="DA133" s="3"/>
      <c r="DB133" s="3"/>
      <c r="DC133" s="3" t="s">
        <v>3</v>
      </c>
      <c r="DD133" s="3" t="s">
        <v>3</v>
      </c>
      <c r="DE133" s="3" t="s">
        <v>3</v>
      </c>
      <c r="DF133" s="3" t="s">
        <v>3</v>
      </c>
      <c r="DG133" s="3" t="s">
        <v>3</v>
      </c>
      <c r="DH133" s="3" t="s">
        <v>3</v>
      </c>
      <c r="DI133" s="3" t="s">
        <v>3</v>
      </c>
      <c r="DJ133" s="3" t="s">
        <v>3</v>
      </c>
      <c r="DK133" s="3" t="s">
        <v>3</v>
      </c>
      <c r="DL133" s="3" t="s">
        <v>3</v>
      </c>
      <c r="DM133" s="3" t="s">
        <v>3</v>
      </c>
      <c r="DN133" s="3">
        <v>0</v>
      </c>
      <c r="DO133" s="3">
        <v>0</v>
      </c>
      <c r="DP133" s="3">
        <v>1</v>
      </c>
      <c r="DQ133" s="3">
        <v>1</v>
      </c>
      <c r="DR133" s="3"/>
      <c r="DS133" s="3"/>
      <c r="DT133" s="3"/>
      <c r="DU133" s="3">
        <v>1013</v>
      </c>
      <c r="DV133" s="3" t="s">
        <v>227</v>
      </c>
      <c r="DW133" s="3" t="s">
        <v>227</v>
      </c>
      <c r="DX133" s="3">
        <v>1</v>
      </c>
      <c r="DY133" s="3"/>
      <c r="DZ133" s="3" t="s">
        <v>3</v>
      </c>
      <c r="EA133" s="3" t="s">
        <v>3</v>
      </c>
      <c r="EB133" s="3" t="s">
        <v>3</v>
      </c>
      <c r="EC133" s="3" t="s">
        <v>3</v>
      </c>
      <c r="ED133" s="3"/>
      <c r="EE133" s="3">
        <v>57042890</v>
      </c>
      <c r="EF133" s="3">
        <v>214</v>
      </c>
      <c r="EG133" s="3" t="s">
        <v>228</v>
      </c>
      <c r="EH133" s="3">
        <v>0</v>
      </c>
      <c r="EI133" s="3" t="s">
        <v>3</v>
      </c>
      <c r="EJ133" s="3">
        <v>3</v>
      </c>
      <c r="EK133" s="3">
        <v>400007</v>
      </c>
      <c r="EL133" s="3" t="s">
        <v>228</v>
      </c>
      <c r="EM133" s="3" t="s">
        <v>229</v>
      </c>
      <c r="EN133" s="3"/>
      <c r="EO133" s="3" t="s">
        <v>3</v>
      </c>
      <c r="EP133" s="3"/>
      <c r="EQ133" s="3">
        <v>16</v>
      </c>
      <c r="ER133" s="3">
        <v>0</v>
      </c>
      <c r="ES133" s="3">
        <v>21214.23</v>
      </c>
      <c r="ET133" s="3">
        <v>0</v>
      </c>
      <c r="EU133" s="3">
        <v>0</v>
      </c>
      <c r="EV133" s="3">
        <v>0</v>
      </c>
      <c r="EW133" s="3">
        <v>0</v>
      </c>
      <c r="EX133" s="3">
        <v>0</v>
      </c>
      <c r="EY133" s="3">
        <v>0</v>
      </c>
      <c r="EZ133" s="3"/>
      <c r="FA133" s="3"/>
      <c r="FB133" s="3"/>
      <c r="FC133" s="3"/>
      <c r="FD133" s="3"/>
      <c r="FE133" s="3"/>
      <c r="FF133" s="3"/>
      <c r="FG133" s="3"/>
      <c r="FH133" s="3"/>
      <c r="FI133" s="3"/>
      <c r="FJ133" s="3"/>
      <c r="FK133" s="3"/>
      <c r="FL133" s="3"/>
      <c r="FM133" s="3"/>
      <c r="FN133" s="3"/>
      <c r="FO133" s="3"/>
      <c r="FP133" s="3"/>
      <c r="FQ133" s="3">
        <v>0</v>
      </c>
      <c r="FR133" s="3">
        <f>P133</f>
        <v>21214.23</v>
      </c>
      <c r="FS133" s="3">
        <v>0</v>
      </c>
      <c r="FT133" s="3"/>
      <c r="FU133" s="3"/>
      <c r="FV133" s="3"/>
      <c r="FW133" s="3"/>
      <c r="FX133" s="3">
        <v>0</v>
      </c>
      <c r="FY133" s="3">
        <v>0</v>
      </c>
      <c r="FZ133" s="3"/>
      <c r="GA133" s="3" t="s">
        <v>235</v>
      </c>
      <c r="GB133" s="3"/>
      <c r="GC133" s="3"/>
      <c r="GD133" s="3">
        <v>1</v>
      </c>
      <c r="GE133" s="3"/>
      <c r="GF133" s="3">
        <v>-1009640830</v>
      </c>
      <c r="GG133" s="3">
        <v>2</v>
      </c>
      <c r="GH133" s="3">
        <v>4</v>
      </c>
      <c r="GI133" s="3">
        <v>-2</v>
      </c>
      <c r="GJ133" s="3">
        <v>0</v>
      </c>
      <c r="GK133" s="3">
        <v>0</v>
      </c>
      <c r="GL133" s="3">
        <f t="shared" si="270"/>
        <v>0</v>
      </c>
      <c r="GM133" s="3">
        <f t="shared" si="271"/>
        <v>21214.23</v>
      </c>
      <c r="GN133" s="3">
        <f t="shared" si="272"/>
        <v>0</v>
      </c>
      <c r="GO133" s="3">
        <f t="shared" si="273"/>
        <v>0</v>
      </c>
      <c r="GP133" s="3">
        <f t="shared" si="274"/>
        <v>0</v>
      </c>
      <c r="GQ133" s="3"/>
      <c r="GR133" s="3">
        <v>1</v>
      </c>
      <c r="GS133" s="3">
        <v>2</v>
      </c>
      <c r="GT133" s="3">
        <v>0</v>
      </c>
      <c r="GU133" s="3" t="s">
        <v>3</v>
      </c>
      <c r="GV133" s="3">
        <f t="shared" si="275"/>
        <v>0</v>
      </c>
      <c r="GW133" s="3">
        <v>1</v>
      </c>
      <c r="GX133" s="3">
        <f t="shared" si="276"/>
        <v>0</v>
      </c>
      <c r="GY133" s="3"/>
      <c r="GZ133" s="3"/>
      <c r="HA133" s="3">
        <v>0</v>
      </c>
      <c r="HB133" s="3">
        <v>0</v>
      </c>
      <c r="HC133" s="3">
        <f t="shared" si="277"/>
        <v>0</v>
      </c>
      <c r="HD133" s="3"/>
      <c r="HE133" s="3" t="s">
        <v>50</v>
      </c>
      <c r="HF133" s="3" t="s">
        <v>231</v>
      </c>
      <c r="HG133" s="3"/>
      <c r="HH133" s="3"/>
      <c r="HI133" s="3"/>
      <c r="HJ133" s="3"/>
      <c r="HK133" s="3"/>
      <c r="HL133" s="3"/>
      <c r="HM133" s="3" t="s">
        <v>3</v>
      </c>
      <c r="HN133" s="3" t="s">
        <v>3</v>
      </c>
      <c r="HO133" s="3" t="s">
        <v>3</v>
      </c>
      <c r="HP133" s="3" t="s">
        <v>3</v>
      </c>
      <c r="HQ133" s="3" t="s">
        <v>3</v>
      </c>
      <c r="HR133" s="3"/>
      <c r="HS133" s="3">
        <v>0</v>
      </c>
      <c r="HT133" s="3"/>
      <c r="HU133" s="3"/>
      <c r="HV133" s="3"/>
      <c r="HW133" s="3"/>
      <c r="HX133" s="3"/>
      <c r="HY133" s="3"/>
      <c r="HZ133" s="3"/>
      <c r="IA133" s="3"/>
      <c r="IB133" s="3"/>
      <c r="IC133" s="3"/>
      <c r="ID133" s="3"/>
      <c r="IE133" s="3"/>
      <c r="IF133" s="3"/>
      <c r="IG133" s="3"/>
      <c r="IH133" s="3"/>
      <c r="II133" s="3"/>
      <c r="IJ133" s="3"/>
      <c r="IK133" s="3">
        <v>0</v>
      </c>
      <c r="IL133" s="3"/>
      <c r="IM133" s="3"/>
      <c r="IN133" s="3"/>
      <c r="IO133" s="3"/>
      <c r="IP133" s="3"/>
      <c r="IQ133" s="3"/>
      <c r="IR133" s="3"/>
      <c r="IS133" s="3"/>
      <c r="IT133" s="3"/>
      <c r="IU133" s="3"/>
    </row>
    <row r="134" spans="1:255" x14ac:dyDescent="0.25">
      <c r="A134" s="4">
        <v>17</v>
      </c>
      <c r="B134" s="4">
        <v>1</v>
      </c>
      <c r="C134" s="4"/>
      <c r="D134" s="4"/>
      <c r="E134" s="4" t="s">
        <v>232</v>
      </c>
      <c r="F134" s="4" t="s">
        <v>233</v>
      </c>
      <c r="G134" s="4" t="s">
        <v>234</v>
      </c>
      <c r="H134" s="4" t="s">
        <v>227</v>
      </c>
      <c r="I134" s="4">
        <v>1</v>
      </c>
      <c r="J134" s="4">
        <v>0</v>
      </c>
      <c r="K134" s="4">
        <v>1</v>
      </c>
      <c r="L134" s="4"/>
      <c r="M134" s="4"/>
      <c r="N134" s="4"/>
      <c r="O134" s="4">
        <f t="shared" si="253"/>
        <v>160591.72</v>
      </c>
      <c r="P134" s="4">
        <f t="shared" si="254"/>
        <v>160591.72</v>
      </c>
      <c r="Q134" s="4">
        <f t="shared" si="278"/>
        <v>0</v>
      </c>
      <c r="R134" s="4">
        <f t="shared" si="279"/>
        <v>0</v>
      </c>
      <c r="S134" s="4">
        <f t="shared" si="255"/>
        <v>0</v>
      </c>
      <c r="T134" s="4">
        <f t="shared" si="256"/>
        <v>0</v>
      </c>
      <c r="U134" s="4">
        <f t="shared" si="257"/>
        <v>0</v>
      </c>
      <c r="V134" s="4">
        <f t="shared" si="258"/>
        <v>0</v>
      </c>
      <c r="W134" s="4">
        <f t="shared" si="259"/>
        <v>0</v>
      </c>
      <c r="X134" s="4">
        <f t="shared" si="280"/>
        <v>0</v>
      </c>
      <c r="Y134" s="4">
        <f t="shared" si="281"/>
        <v>0</v>
      </c>
      <c r="Z134" s="4"/>
      <c r="AA134" s="4">
        <v>55890823</v>
      </c>
      <c r="AB134" s="4">
        <f t="shared" si="260"/>
        <v>21214.23</v>
      </c>
      <c r="AC134" s="4">
        <f t="shared" si="282"/>
        <v>21214.23</v>
      </c>
      <c r="AD134" s="4">
        <f t="shared" si="283"/>
        <v>0</v>
      </c>
      <c r="AE134" s="4">
        <f t="shared" si="284"/>
        <v>0</v>
      </c>
      <c r="AF134" s="4">
        <f t="shared" si="284"/>
        <v>0</v>
      </c>
      <c r="AG134" s="4">
        <f t="shared" si="261"/>
        <v>0</v>
      </c>
      <c r="AH134" s="4">
        <f t="shared" si="285"/>
        <v>0</v>
      </c>
      <c r="AI134" s="4">
        <f t="shared" si="285"/>
        <v>0</v>
      </c>
      <c r="AJ134" s="4">
        <f t="shared" si="262"/>
        <v>0</v>
      </c>
      <c r="AK134" s="4">
        <v>21214.23</v>
      </c>
      <c r="AL134" s="4">
        <v>21214.23</v>
      </c>
      <c r="AM134" s="4">
        <v>0</v>
      </c>
      <c r="AN134" s="4">
        <v>0</v>
      </c>
      <c r="AO134" s="4">
        <v>0</v>
      </c>
      <c r="AP134" s="4">
        <v>0</v>
      </c>
      <c r="AQ134" s="4">
        <v>0</v>
      </c>
      <c r="AR134" s="4">
        <v>0</v>
      </c>
      <c r="AS134" s="4">
        <v>0</v>
      </c>
      <c r="AT134" s="4">
        <v>0</v>
      </c>
      <c r="AU134" s="4">
        <v>0</v>
      </c>
      <c r="AV134" s="4">
        <v>1</v>
      </c>
      <c r="AW134" s="4">
        <v>1</v>
      </c>
      <c r="AX134" s="4"/>
      <c r="AY134" s="4"/>
      <c r="AZ134" s="4">
        <v>1</v>
      </c>
      <c r="BA134" s="4">
        <v>1</v>
      </c>
      <c r="BB134" s="4">
        <v>1</v>
      </c>
      <c r="BC134" s="4">
        <v>7.57</v>
      </c>
      <c r="BD134" s="4" t="s">
        <v>3</v>
      </c>
      <c r="BE134" s="4" t="s">
        <v>3</v>
      </c>
      <c r="BF134" s="4" t="s">
        <v>3</v>
      </c>
      <c r="BG134" s="4" t="s">
        <v>3</v>
      </c>
      <c r="BH134" s="4">
        <v>3</v>
      </c>
      <c r="BI134" s="4">
        <v>3</v>
      </c>
      <c r="BJ134" s="4" t="s">
        <v>233</v>
      </c>
      <c r="BK134" s="4"/>
      <c r="BL134" s="4"/>
      <c r="BM134" s="4">
        <v>400007</v>
      </c>
      <c r="BN134" s="4">
        <v>0</v>
      </c>
      <c r="BO134" s="4" t="s">
        <v>3</v>
      </c>
      <c r="BP134" s="4">
        <v>0</v>
      </c>
      <c r="BQ134" s="4">
        <v>214</v>
      </c>
      <c r="BR134" s="4">
        <v>0</v>
      </c>
      <c r="BS134" s="4">
        <v>1</v>
      </c>
      <c r="BT134" s="4">
        <v>1</v>
      </c>
      <c r="BU134" s="4">
        <v>1</v>
      </c>
      <c r="BV134" s="4">
        <v>1</v>
      </c>
      <c r="BW134" s="4">
        <v>1</v>
      </c>
      <c r="BX134" s="4">
        <v>1</v>
      </c>
      <c r="BY134" s="4" t="s">
        <v>3</v>
      </c>
      <c r="BZ134" s="4">
        <v>0</v>
      </c>
      <c r="CA134" s="4">
        <v>0</v>
      </c>
      <c r="CB134" s="4" t="s">
        <v>3</v>
      </c>
      <c r="CC134" s="4"/>
      <c r="CD134" s="4"/>
      <c r="CE134" s="4">
        <v>1566</v>
      </c>
      <c r="CF134" s="4">
        <v>0</v>
      </c>
      <c r="CG134" s="4">
        <v>0</v>
      </c>
      <c r="CH134" s="4"/>
      <c r="CI134" s="4"/>
      <c r="CJ134" s="4"/>
      <c r="CK134" s="4"/>
      <c r="CL134" s="4"/>
      <c r="CM134" s="4">
        <v>0</v>
      </c>
      <c r="CN134" s="4" t="s">
        <v>3</v>
      </c>
      <c r="CO134" s="4">
        <v>0</v>
      </c>
      <c r="CP134" s="4">
        <f t="shared" si="263"/>
        <v>160591.72</v>
      </c>
      <c r="CQ134" s="4">
        <f t="shared" si="264"/>
        <v>160591.72</v>
      </c>
      <c r="CR134" s="4">
        <f t="shared" si="286"/>
        <v>0</v>
      </c>
      <c r="CS134" s="4">
        <f t="shared" si="287"/>
        <v>0</v>
      </c>
      <c r="CT134" s="4">
        <f t="shared" si="265"/>
        <v>0</v>
      </c>
      <c r="CU134" s="4">
        <f t="shared" si="266"/>
        <v>0</v>
      </c>
      <c r="CV134" s="4">
        <f t="shared" si="267"/>
        <v>0</v>
      </c>
      <c r="CW134" s="4">
        <f t="shared" si="268"/>
        <v>0</v>
      </c>
      <c r="CX134" s="4">
        <f t="shared" si="269"/>
        <v>0</v>
      </c>
      <c r="CY134" s="4">
        <f t="shared" si="288"/>
        <v>0</v>
      </c>
      <c r="CZ134" s="4">
        <f t="shared" si="289"/>
        <v>0</v>
      </c>
      <c r="DA134" s="4"/>
      <c r="DB134" s="4"/>
      <c r="DC134" s="4" t="s">
        <v>3</v>
      </c>
      <c r="DD134" s="4" t="s">
        <v>3</v>
      </c>
      <c r="DE134" s="4" t="s">
        <v>3</v>
      </c>
      <c r="DF134" s="4" t="s">
        <v>3</v>
      </c>
      <c r="DG134" s="4" t="s">
        <v>3</v>
      </c>
      <c r="DH134" s="4" t="s">
        <v>3</v>
      </c>
      <c r="DI134" s="4" t="s">
        <v>3</v>
      </c>
      <c r="DJ134" s="4" t="s">
        <v>3</v>
      </c>
      <c r="DK134" s="4" t="s">
        <v>3</v>
      </c>
      <c r="DL134" s="4" t="s">
        <v>3</v>
      </c>
      <c r="DM134" s="4" t="s">
        <v>3</v>
      </c>
      <c r="DN134" s="4">
        <v>0</v>
      </c>
      <c r="DO134" s="4">
        <v>0</v>
      </c>
      <c r="DP134" s="4">
        <v>1</v>
      </c>
      <c r="DQ134" s="4">
        <v>1</v>
      </c>
      <c r="DR134" s="4"/>
      <c r="DS134" s="4"/>
      <c r="DT134" s="4"/>
      <c r="DU134" s="4">
        <v>1013</v>
      </c>
      <c r="DV134" s="4" t="s">
        <v>227</v>
      </c>
      <c r="DW134" s="4" t="s">
        <v>227</v>
      </c>
      <c r="DX134" s="4">
        <v>1</v>
      </c>
      <c r="DY134" s="4"/>
      <c r="DZ134" s="4" t="s">
        <v>3</v>
      </c>
      <c r="EA134" s="4" t="s">
        <v>3</v>
      </c>
      <c r="EB134" s="4" t="s">
        <v>3</v>
      </c>
      <c r="EC134" s="4" t="s">
        <v>3</v>
      </c>
      <c r="ED134" s="4"/>
      <c r="EE134" s="4">
        <v>57042890</v>
      </c>
      <c r="EF134" s="4">
        <v>214</v>
      </c>
      <c r="EG134" s="4" t="s">
        <v>228</v>
      </c>
      <c r="EH134" s="4">
        <v>0</v>
      </c>
      <c r="EI134" s="4" t="s">
        <v>3</v>
      </c>
      <c r="EJ134" s="4">
        <v>3</v>
      </c>
      <c r="EK134" s="4">
        <v>400007</v>
      </c>
      <c r="EL134" s="4" t="s">
        <v>228</v>
      </c>
      <c r="EM134" s="4" t="s">
        <v>229</v>
      </c>
      <c r="EN134" s="4"/>
      <c r="EO134" s="4" t="s">
        <v>3</v>
      </c>
      <c r="EP134" s="4"/>
      <c r="EQ134" s="4">
        <v>16</v>
      </c>
      <c r="ER134" s="4">
        <v>0</v>
      </c>
      <c r="ES134" s="4">
        <v>21214.23</v>
      </c>
      <c r="ET134" s="4">
        <v>0</v>
      </c>
      <c r="EU134" s="4">
        <v>0</v>
      </c>
      <c r="EV134" s="4">
        <v>0</v>
      </c>
      <c r="EW134" s="4">
        <v>0</v>
      </c>
      <c r="EX134" s="4">
        <v>0</v>
      </c>
      <c r="EY134" s="4">
        <v>0</v>
      </c>
      <c r="EZ134" s="4">
        <v>5</v>
      </c>
      <c r="FA134" s="4"/>
      <c r="FB134" s="4"/>
      <c r="FC134" s="4">
        <v>1</v>
      </c>
      <c r="FD134" s="4">
        <v>18</v>
      </c>
      <c r="FE134" s="4"/>
      <c r="FF134" s="4">
        <v>187960</v>
      </c>
      <c r="FG134" s="4"/>
      <c r="FH134" s="4"/>
      <c r="FI134" s="4"/>
      <c r="FJ134" s="4"/>
      <c r="FK134" s="4"/>
      <c r="FL134" s="4"/>
      <c r="FM134" s="4"/>
      <c r="FN134" s="4"/>
      <c r="FO134" s="4"/>
      <c r="FP134" s="4"/>
      <c r="FQ134" s="4">
        <v>0</v>
      </c>
      <c r="FR134" s="4">
        <f>P134</f>
        <v>160591.72</v>
      </c>
      <c r="FS134" s="4">
        <v>0</v>
      </c>
      <c r="FT134" s="4"/>
      <c r="FU134" s="4"/>
      <c r="FV134" s="4"/>
      <c r="FW134" s="4"/>
      <c r="FX134" s="4">
        <v>0</v>
      </c>
      <c r="FY134" s="4">
        <v>0</v>
      </c>
      <c r="FZ134" s="4"/>
      <c r="GA134" s="4" t="s">
        <v>235</v>
      </c>
      <c r="GB134" s="4"/>
      <c r="GC134" s="4"/>
      <c r="GD134" s="4">
        <v>1</v>
      </c>
      <c r="GE134" s="4"/>
      <c r="GF134" s="4">
        <v>-1009640830</v>
      </c>
      <c r="GG134" s="4">
        <v>2</v>
      </c>
      <c r="GH134" s="4">
        <v>3</v>
      </c>
      <c r="GI134" s="4">
        <v>5</v>
      </c>
      <c r="GJ134" s="4">
        <v>0</v>
      </c>
      <c r="GK134" s="4">
        <v>0</v>
      </c>
      <c r="GL134" s="4">
        <f t="shared" si="270"/>
        <v>0</v>
      </c>
      <c r="GM134" s="4">
        <f t="shared" si="271"/>
        <v>160591.72</v>
      </c>
      <c r="GN134" s="4">
        <f t="shared" si="272"/>
        <v>0</v>
      </c>
      <c r="GO134" s="4">
        <f t="shared" si="273"/>
        <v>0</v>
      </c>
      <c r="GP134" s="4">
        <f t="shared" si="274"/>
        <v>0</v>
      </c>
      <c r="GQ134" s="4"/>
      <c r="GR134" s="4">
        <v>1</v>
      </c>
      <c r="GS134" s="4">
        <v>1</v>
      </c>
      <c r="GT134" s="4">
        <v>0</v>
      </c>
      <c r="GU134" s="4" t="s">
        <v>3</v>
      </c>
      <c r="GV134" s="4">
        <f t="shared" si="275"/>
        <v>0</v>
      </c>
      <c r="GW134" s="4">
        <v>1</v>
      </c>
      <c r="GX134" s="4">
        <f t="shared" si="276"/>
        <v>0</v>
      </c>
      <c r="GY134" s="4"/>
      <c r="GZ134" s="4"/>
      <c r="HA134" s="4">
        <v>0</v>
      </c>
      <c r="HB134" s="4">
        <v>0</v>
      </c>
      <c r="HC134" s="4">
        <f t="shared" si="277"/>
        <v>0</v>
      </c>
      <c r="HD134" s="4"/>
      <c r="HE134" s="4" t="s">
        <v>50</v>
      </c>
      <c r="HF134" s="4" t="s">
        <v>231</v>
      </c>
      <c r="HG134" s="4"/>
      <c r="HH134" s="4"/>
      <c r="HI134" s="4"/>
      <c r="HJ134" s="4"/>
      <c r="HK134" s="4"/>
      <c r="HL134" s="4"/>
      <c r="HM134" s="4" t="s">
        <v>3</v>
      </c>
      <c r="HN134" s="4" t="s">
        <v>3</v>
      </c>
      <c r="HO134" s="4" t="s">
        <v>3</v>
      </c>
      <c r="HP134" s="4" t="s">
        <v>3</v>
      </c>
      <c r="HQ134" s="4" t="s">
        <v>3</v>
      </c>
      <c r="HR134" s="4"/>
      <c r="HS134" s="4">
        <v>0</v>
      </c>
      <c r="HT134" s="4"/>
      <c r="HU134" s="4"/>
      <c r="HV134" s="4"/>
      <c r="HW134" s="4"/>
      <c r="HX134" s="4"/>
      <c r="HY134" s="4"/>
      <c r="HZ134" s="4"/>
      <c r="IA134" s="4"/>
      <c r="IB134" s="4"/>
      <c r="IC134" s="4"/>
      <c r="ID134" s="4"/>
      <c r="IE134" s="4"/>
      <c r="IF134" s="4"/>
      <c r="IG134" s="4"/>
      <c r="IH134" s="4"/>
      <c r="II134" s="4"/>
      <c r="IJ134" s="4"/>
      <c r="IK134" s="4">
        <v>0</v>
      </c>
      <c r="IL134" s="4"/>
      <c r="IM134" s="4"/>
      <c r="IN134" s="4"/>
      <c r="IO134" s="4"/>
      <c r="IP134" s="4"/>
      <c r="IQ134" s="4"/>
      <c r="IR134" s="4"/>
      <c r="IS134" s="4"/>
      <c r="IT134" s="4"/>
      <c r="IU134" s="4"/>
    </row>
    <row r="135" spans="1:255" ht="409.5" x14ac:dyDescent="0.25">
      <c r="A135" s="3">
        <v>17</v>
      </c>
      <c r="B135" s="3">
        <v>1</v>
      </c>
      <c r="C135" s="3"/>
      <c r="D135" s="3"/>
      <c r="E135" s="3" t="s">
        <v>236</v>
      </c>
      <c r="F135" s="3" t="s">
        <v>69</v>
      </c>
      <c r="G135" s="3" t="s">
        <v>218</v>
      </c>
      <c r="H135" s="3" t="s">
        <v>70</v>
      </c>
      <c r="I135" s="3">
        <f>ROUND(0.6*3,9)</f>
        <v>1.8</v>
      </c>
      <c r="J135" s="3">
        <v>0</v>
      </c>
      <c r="K135" s="3">
        <f>ROUND(0.6*3,9)</f>
        <v>1.8</v>
      </c>
      <c r="L135" s="3"/>
      <c r="M135" s="3"/>
      <c r="N135" s="3"/>
      <c r="O135" s="3">
        <f t="shared" si="253"/>
        <v>1295.45</v>
      </c>
      <c r="P135" s="3">
        <f t="shared" si="254"/>
        <v>474.86</v>
      </c>
      <c r="Q135" s="3">
        <f>(ROUND((ROUND((((ET135*1.2))*AV135*I135),2)*BB135),2)+ROUND((ROUND(((AE135-((EU135*1.2)))*AV135*I135),2)*BS135),2))</f>
        <v>215.43</v>
      </c>
      <c r="R135" s="3">
        <f>(ROUND((ROUND((((EU135*1.2))*AV135*I135),2)*BS135),2)+ROUND((ROUND(((AE135-((EU135*1.2)))*AV135*I135),2)*BS135),2))</f>
        <v>26.26</v>
      </c>
      <c r="S135" s="3">
        <f t="shared" si="255"/>
        <v>605.16</v>
      </c>
      <c r="T135" s="3">
        <f t="shared" si="256"/>
        <v>0</v>
      </c>
      <c r="U135" s="3">
        <f t="shared" si="257"/>
        <v>46.587312000000004</v>
      </c>
      <c r="V135" s="3">
        <f t="shared" si="258"/>
        <v>0</v>
      </c>
      <c r="W135" s="3">
        <f t="shared" si="259"/>
        <v>0</v>
      </c>
      <c r="X135" s="3">
        <f>(ROUND((((S135+ROUND((ROUND((((EU135*1.2))*AV135*I135),2)*BS135),2))*AT135)/100),2)+ROUND(((ROUND((ROUND(((AE135-((EU135*1.2)))*AV135*I135),2)*BS135),2)*AT135)/100),2))</f>
        <v>612.48</v>
      </c>
      <c r="Y135" s="3">
        <f>(ROUND((((S135+ROUND((ROUND((((EU135*1.2))*AV135*I135),2)*BS135),2))*AU135)/100),2)+ROUND(((ROUND((ROUND(((AE135-((EU135*1.2)))*AV135*I135),2)*BS135),2)*AU135)/100),2))</f>
        <v>322.02</v>
      </c>
      <c r="Z135" s="3"/>
      <c r="AA135" s="3">
        <v>54971259</v>
      </c>
      <c r="AB135" s="3">
        <f t="shared" si="260"/>
        <v>699.23</v>
      </c>
      <c r="AC135" s="3">
        <f>ROUND(((ES135*1)),6)</f>
        <v>263.81</v>
      </c>
      <c r="AD135" s="3">
        <f>ROUND(((((ET135*1.2))-((EU135*1.2)))+AE135),6)</f>
        <v>114.312</v>
      </c>
      <c r="AE135" s="3">
        <f>ROUND(((EU135*1.2)),6)</f>
        <v>13.932</v>
      </c>
      <c r="AF135" s="3">
        <f>ROUND(((EV135*1.2)),6)</f>
        <v>321.108</v>
      </c>
      <c r="AG135" s="3">
        <f t="shared" si="261"/>
        <v>0</v>
      </c>
      <c r="AH135" s="3">
        <f>((EW135*1.2))</f>
        <v>24.720000000000002</v>
      </c>
      <c r="AI135" s="3">
        <f>((EX135*1.2))</f>
        <v>0</v>
      </c>
      <c r="AJ135" s="3">
        <f t="shared" si="262"/>
        <v>0</v>
      </c>
      <c r="AK135" s="3">
        <v>626.66</v>
      </c>
      <c r="AL135" s="3">
        <v>263.81</v>
      </c>
      <c r="AM135" s="3">
        <v>95.26</v>
      </c>
      <c r="AN135" s="3">
        <v>11.61</v>
      </c>
      <c r="AO135" s="3">
        <v>267.58999999999997</v>
      </c>
      <c r="AP135" s="3">
        <v>0</v>
      </c>
      <c r="AQ135" s="3">
        <v>20.6</v>
      </c>
      <c r="AR135" s="3">
        <v>0</v>
      </c>
      <c r="AS135" s="3">
        <v>0</v>
      </c>
      <c r="AT135" s="3">
        <v>97</v>
      </c>
      <c r="AU135" s="3">
        <v>51</v>
      </c>
      <c r="AV135" s="3">
        <v>1.0469999999999999</v>
      </c>
      <c r="AW135" s="3">
        <v>1</v>
      </c>
      <c r="AX135" s="3"/>
      <c r="AY135" s="3"/>
      <c r="AZ135" s="3">
        <v>1</v>
      </c>
      <c r="BA135" s="3">
        <v>1</v>
      </c>
      <c r="BB135" s="3">
        <v>1</v>
      </c>
      <c r="BC135" s="3">
        <v>1</v>
      </c>
      <c r="BD135" s="3" t="s">
        <v>3</v>
      </c>
      <c r="BE135" s="3" t="s">
        <v>3</v>
      </c>
      <c r="BF135" s="3" t="s">
        <v>3</v>
      </c>
      <c r="BG135" s="3" t="s">
        <v>3</v>
      </c>
      <c r="BH135" s="3">
        <v>0</v>
      </c>
      <c r="BI135" s="3">
        <v>2</v>
      </c>
      <c r="BJ135" s="3" t="s">
        <v>71</v>
      </c>
      <c r="BK135" s="3"/>
      <c r="BL135" s="3"/>
      <c r="BM135" s="3">
        <v>67</v>
      </c>
      <c r="BN135" s="3">
        <v>0</v>
      </c>
      <c r="BO135" s="3" t="s">
        <v>69</v>
      </c>
      <c r="BP135" s="3">
        <v>1</v>
      </c>
      <c r="BQ135" s="3">
        <v>40</v>
      </c>
      <c r="BR135" s="3">
        <v>0</v>
      </c>
      <c r="BS135" s="3">
        <v>1</v>
      </c>
      <c r="BT135" s="3">
        <v>1</v>
      </c>
      <c r="BU135" s="3">
        <v>1</v>
      </c>
      <c r="BV135" s="3">
        <v>1</v>
      </c>
      <c r="BW135" s="3">
        <v>1</v>
      </c>
      <c r="BX135" s="3">
        <v>1</v>
      </c>
      <c r="BY135" s="3" t="s">
        <v>3</v>
      </c>
      <c r="BZ135" s="3">
        <v>97</v>
      </c>
      <c r="CA135" s="3">
        <v>51</v>
      </c>
      <c r="CB135" s="3" t="s">
        <v>3</v>
      </c>
      <c r="CC135" s="3"/>
      <c r="CD135" s="3"/>
      <c r="CE135" s="3">
        <v>1566</v>
      </c>
      <c r="CF135" s="3">
        <v>0</v>
      </c>
      <c r="CG135" s="3">
        <v>0</v>
      </c>
      <c r="CH135" s="3"/>
      <c r="CI135" s="3"/>
      <c r="CJ135" s="3"/>
      <c r="CK135" s="3"/>
      <c r="CL135" s="3"/>
      <c r="CM135" s="3">
        <v>0</v>
      </c>
      <c r="CN135" s="9" t="s">
        <v>2500</v>
      </c>
      <c r="CO135" s="3">
        <v>0</v>
      </c>
      <c r="CP135" s="3">
        <f t="shared" si="263"/>
        <v>1295.4499999999998</v>
      </c>
      <c r="CQ135" s="3">
        <f t="shared" si="264"/>
        <v>263.81</v>
      </c>
      <c r="CR135" s="3">
        <f>(ROUND((ROUND((((ET135*1.2))*AV135*1),2)*BB135),2)+ROUND((ROUND(((AE135-((EU135*1.2)))*AV135*1),2)*BS135),2))</f>
        <v>119.68</v>
      </c>
      <c r="CS135" s="3">
        <f>(ROUND((ROUND((((EU135*1.2))*AV135*1),2)*BS135),2)+ROUND((ROUND(((AE135-((EU135*1.2)))*AV135*1),2)*BS135),2))</f>
        <v>14.59</v>
      </c>
      <c r="CT135" s="3">
        <f t="shared" si="265"/>
        <v>336.2</v>
      </c>
      <c r="CU135" s="3">
        <f t="shared" si="266"/>
        <v>0</v>
      </c>
      <c r="CV135" s="3">
        <f t="shared" si="267"/>
        <v>25.88184</v>
      </c>
      <c r="CW135" s="3">
        <f t="shared" si="268"/>
        <v>0</v>
      </c>
      <c r="CX135" s="3">
        <f t="shared" si="269"/>
        <v>0</v>
      </c>
      <c r="CY135" s="3">
        <f>(ROUND((((S135+ROUND((ROUND((((EU135*1.2))*AV135*1),2)*BS135),2))*AT135)/100),2)+ROUND(((ROUND((ROUND(((AE135-((EU135*1.2)))*AV135*1),2)*BS135),2)*AT135)/100),2))</f>
        <v>601.16</v>
      </c>
      <c r="CZ135" s="3">
        <f>(ROUND((((S135+ROUND((ROUND((((EU135*1.2))*AV135*1),2)*BS135),2))*AU135)/100),2)+ROUND(((ROUND((ROUND(((AE135-((EU135*1.2)))*AV135*1),2)*BS135),2)*AU135)/100),2))</f>
        <v>316.07</v>
      </c>
      <c r="DA135" s="3"/>
      <c r="DB135" s="3">
        <v>105</v>
      </c>
      <c r="DC135" s="3" t="s">
        <v>3</v>
      </c>
      <c r="DD135" s="3" t="s">
        <v>22</v>
      </c>
      <c r="DE135" s="3" t="s">
        <v>42</v>
      </c>
      <c r="DF135" s="3" t="s">
        <v>42</v>
      </c>
      <c r="DG135" s="3" t="s">
        <v>42</v>
      </c>
      <c r="DH135" s="3" t="s">
        <v>3</v>
      </c>
      <c r="DI135" s="3" t="s">
        <v>42</v>
      </c>
      <c r="DJ135" s="3" t="s">
        <v>42</v>
      </c>
      <c r="DK135" s="3" t="s">
        <v>3</v>
      </c>
      <c r="DL135" s="3" t="s">
        <v>3</v>
      </c>
      <c r="DM135" s="3" t="s">
        <v>3</v>
      </c>
      <c r="DN135" s="3">
        <v>0</v>
      </c>
      <c r="DO135" s="3">
        <v>0</v>
      </c>
      <c r="DP135" s="3">
        <v>1</v>
      </c>
      <c r="DQ135" s="3">
        <v>1</v>
      </c>
      <c r="DR135" s="3"/>
      <c r="DS135" s="3"/>
      <c r="DT135" s="3"/>
      <c r="DU135" s="3">
        <v>1013</v>
      </c>
      <c r="DV135" s="3" t="s">
        <v>70</v>
      </c>
      <c r="DW135" s="3" t="s">
        <v>70</v>
      </c>
      <c r="DX135" s="3">
        <v>1</v>
      </c>
      <c r="DY135" s="3"/>
      <c r="DZ135" s="3" t="s">
        <v>3</v>
      </c>
      <c r="EA135" s="3" t="s">
        <v>3</v>
      </c>
      <c r="EB135" s="3" t="s">
        <v>3</v>
      </c>
      <c r="EC135" s="3" t="s">
        <v>3</v>
      </c>
      <c r="ED135" s="3"/>
      <c r="EE135" s="3">
        <v>57042957</v>
      </c>
      <c r="EF135" s="3">
        <v>40</v>
      </c>
      <c r="EG135" s="3" t="s">
        <v>33</v>
      </c>
      <c r="EH135" s="3">
        <v>0</v>
      </c>
      <c r="EI135" s="3" t="s">
        <v>3</v>
      </c>
      <c r="EJ135" s="3">
        <v>2</v>
      </c>
      <c r="EK135" s="3">
        <v>67</v>
      </c>
      <c r="EL135" s="3" t="s">
        <v>34</v>
      </c>
      <c r="EM135" s="3" t="s">
        <v>35</v>
      </c>
      <c r="EN135" s="3"/>
      <c r="EO135" s="3" t="s">
        <v>46</v>
      </c>
      <c r="EP135" s="3"/>
      <c r="EQ135" s="3">
        <v>0</v>
      </c>
      <c r="ER135" s="3">
        <v>626.66</v>
      </c>
      <c r="ES135" s="3">
        <v>263.81</v>
      </c>
      <c r="ET135" s="3">
        <v>95.26</v>
      </c>
      <c r="EU135" s="3">
        <v>11.61</v>
      </c>
      <c r="EV135" s="3">
        <v>267.58999999999997</v>
      </c>
      <c r="EW135" s="3">
        <v>20.6</v>
      </c>
      <c r="EX135" s="3">
        <v>0</v>
      </c>
      <c r="EY135" s="3">
        <v>0</v>
      </c>
      <c r="EZ135" s="3"/>
      <c r="FA135" s="3"/>
      <c r="FB135" s="3"/>
      <c r="FC135" s="3"/>
      <c r="FD135" s="3"/>
      <c r="FE135" s="3"/>
      <c r="FF135" s="3"/>
      <c r="FG135" s="3"/>
      <c r="FH135" s="3"/>
      <c r="FI135" s="3"/>
      <c r="FJ135" s="3"/>
      <c r="FK135" s="3"/>
      <c r="FL135" s="3"/>
      <c r="FM135" s="3"/>
      <c r="FN135" s="3"/>
      <c r="FO135" s="3"/>
      <c r="FP135" s="3"/>
      <c r="FQ135" s="3">
        <v>0</v>
      </c>
      <c r="FR135" s="3">
        <v>0</v>
      </c>
      <c r="FS135" s="3">
        <v>0</v>
      </c>
      <c r="FT135" s="3"/>
      <c r="FU135" s="3"/>
      <c r="FV135" s="3"/>
      <c r="FW135" s="3"/>
      <c r="FX135" s="3">
        <v>97</v>
      </c>
      <c r="FY135" s="3">
        <v>51</v>
      </c>
      <c r="FZ135" s="3"/>
      <c r="GA135" s="3" t="s">
        <v>3</v>
      </c>
      <c r="GB135" s="3"/>
      <c r="GC135" s="3"/>
      <c r="GD135" s="3">
        <v>1</v>
      </c>
      <c r="GE135" s="3"/>
      <c r="GF135" s="3">
        <v>-807474805</v>
      </c>
      <c r="GG135" s="3">
        <v>2</v>
      </c>
      <c r="GH135" s="3">
        <v>1</v>
      </c>
      <c r="GI135" s="3">
        <v>2</v>
      </c>
      <c r="GJ135" s="3">
        <v>0</v>
      </c>
      <c r="GK135" s="3">
        <v>0</v>
      </c>
      <c r="GL135" s="3">
        <f t="shared" si="270"/>
        <v>0</v>
      </c>
      <c r="GM135" s="3">
        <f t="shared" si="271"/>
        <v>2229.9499999999998</v>
      </c>
      <c r="GN135" s="3">
        <f t="shared" si="272"/>
        <v>0</v>
      </c>
      <c r="GO135" s="3">
        <f t="shared" si="273"/>
        <v>2229.9499999999998</v>
      </c>
      <c r="GP135" s="3">
        <f t="shared" si="274"/>
        <v>0</v>
      </c>
      <c r="GQ135" s="3"/>
      <c r="GR135" s="3">
        <v>0</v>
      </c>
      <c r="GS135" s="3">
        <v>3</v>
      </c>
      <c r="GT135" s="3">
        <v>0</v>
      </c>
      <c r="GU135" s="3" t="s">
        <v>3</v>
      </c>
      <c r="GV135" s="3">
        <f t="shared" si="275"/>
        <v>0</v>
      </c>
      <c r="GW135" s="3">
        <v>1</v>
      </c>
      <c r="GX135" s="3">
        <f t="shared" si="276"/>
        <v>0</v>
      </c>
      <c r="GY135" s="3"/>
      <c r="GZ135" s="3"/>
      <c r="HA135" s="3">
        <v>0</v>
      </c>
      <c r="HB135" s="3">
        <v>0</v>
      </c>
      <c r="HC135" s="3">
        <f t="shared" si="277"/>
        <v>0</v>
      </c>
      <c r="HD135" s="3"/>
      <c r="HE135" s="3" t="s">
        <v>3</v>
      </c>
      <c r="HF135" s="3" t="s">
        <v>3</v>
      </c>
      <c r="HG135" s="3"/>
      <c r="HH135" s="3"/>
      <c r="HI135" s="3"/>
      <c r="HJ135" s="3"/>
      <c r="HK135" s="3"/>
      <c r="HL135" s="3"/>
      <c r="HM135" s="3" t="s">
        <v>3</v>
      </c>
      <c r="HN135" s="3" t="s">
        <v>3</v>
      </c>
      <c r="HO135" s="3" t="s">
        <v>3</v>
      </c>
      <c r="HP135" s="3" t="s">
        <v>3</v>
      </c>
      <c r="HQ135" s="3" t="s">
        <v>3</v>
      </c>
      <c r="HR135" s="3"/>
      <c r="HS135" s="3">
        <v>0</v>
      </c>
      <c r="HT135" s="3"/>
      <c r="HU135" s="3"/>
      <c r="HV135" s="3"/>
      <c r="HW135" s="3"/>
      <c r="HX135" s="3"/>
      <c r="HY135" s="3"/>
      <c r="HZ135" s="3"/>
      <c r="IA135" s="3"/>
      <c r="IB135" s="3"/>
      <c r="IC135" s="3"/>
      <c r="ID135" s="3"/>
      <c r="IE135" s="3"/>
      <c r="IF135" s="3"/>
      <c r="IG135" s="3"/>
      <c r="IH135" s="3"/>
      <c r="II135" s="3"/>
      <c r="IJ135" s="3"/>
      <c r="IK135" s="3">
        <v>0</v>
      </c>
      <c r="IL135" s="3"/>
      <c r="IM135" s="3"/>
      <c r="IN135" s="3"/>
      <c r="IO135" s="3"/>
      <c r="IP135" s="3"/>
      <c r="IQ135" s="3"/>
      <c r="IR135" s="3"/>
      <c r="IS135" s="3"/>
      <c r="IT135" s="3"/>
      <c r="IU135" s="3"/>
    </row>
    <row r="136" spans="1:255" ht="409.5" x14ac:dyDescent="0.25">
      <c r="A136" s="4">
        <v>17</v>
      </c>
      <c r="B136" s="4">
        <v>1</v>
      </c>
      <c r="C136" s="4"/>
      <c r="D136" s="4"/>
      <c r="E136" s="4" t="s">
        <v>236</v>
      </c>
      <c r="F136" s="4" t="s">
        <v>69</v>
      </c>
      <c r="G136" s="4" t="s">
        <v>218</v>
      </c>
      <c r="H136" s="4" t="s">
        <v>70</v>
      </c>
      <c r="I136" s="4">
        <f>ROUND(0.6*3,9)</f>
        <v>1.8</v>
      </c>
      <c r="J136" s="4">
        <v>0</v>
      </c>
      <c r="K136" s="4">
        <f>ROUND(0.6*3,9)</f>
        <v>1.8</v>
      </c>
      <c r="L136" s="4"/>
      <c r="M136" s="4"/>
      <c r="N136" s="4"/>
      <c r="O136" s="4">
        <f t="shared" si="253"/>
        <v>39421.06</v>
      </c>
      <c r="P136" s="4">
        <f t="shared" si="254"/>
        <v>1804.47</v>
      </c>
      <c r="Q136" s="4">
        <f>(ROUND((ROUND((((ET136*1.2))*AV136*I136),2)*BB136),2)+ROUND((ROUND(((AE136-((EU136*1.2)))*AV136*I136),2)*BS136),2))</f>
        <v>3515.82</v>
      </c>
      <c r="R136" s="4">
        <f>(ROUND((ROUND((((EU136*1.2))*AV136*I136),2)*BS136),2)+ROUND((ROUND(((AE136-((EU136*1.2)))*AV136*I136),2)*BS136),2))</f>
        <v>1479.75</v>
      </c>
      <c r="S136" s="4">
        <f t="shared" si="255"/>
        <v>34100.769999999997</v>
      </c>
      <c r="T136" s="4">
        <f t="shared" si="256"/>
        <v>0</v>
      </c>
      <c r="U136" s="4">
        <f t="shared" si="257"/>
        <v>46.587312000000004</v>
      </c>
      <c r="V136" s="4">
        <f t="shared" si="258"/>
        <v>0</v>
      </c>
      <c r="W136" s="4">
        <f t="shared" si="259"/>
        <v>0</v>
      </c>
      <c r="X136" s="4">
        <f>(ROUND((((S136+ROUND((ROUND((((EU136*1.2))*AV136*I136),2)*BS136),2))*AT136)/100),2)+ROUND(((ROUND((ROUND(((AE136-((EU136*1.2)))*AV136*I136),2)*BS136),2)*AT136)/100),2))</f>
        <v>34513.1</v>
      </c>
      <c r="Y136" s="4">
        <f>(ROUND((((S136+ROUND((ROUND((((EU136*1.2))*AV136*I136),2)*BS136),2))*AU136)/100),2)+ROUND(((ROUND((ROUND(((AE136-((EU136*1.2)))*AV136*I136),2)*BS136),2)*AU136)/100),2))</f>
        <v>18146.07</v>
      </c>
      <c r="Z136" s="4"/>
      <c r="AA136" s="4">
        <v>55890823</v>
      </c>
      <c r="AB136" s="4">
        <f t="shared" si="260"/>
        <v>699.23</v>
      </c>
      <c r="AC136" s="4">
        <f>ROUND(((ES136*1)),6)</f>
        <v>263.81</v>
      </c>
      <c r="AD136" s="4">
        <f>ROUND(((((ET136*1.2))-((EU136*1.2)))+AE136),6)</f>
        <v>114.312</v>
      </c>
      <c r="AE136" s="4">
        <f>ROUND(((EU136*1.2)),6)</f>
        <v>13.932</v>
      </c>
      <c r="AF136" s="4">
        <f>ROUND(((EV136*1.2)),6)</f>
        <v>321.108</v>
      </c>
      <c r="AG136" s="4">
        <f t="shared" si="261"/>
        <v>0</v>
      </c>
      <c r="AH136" s="4">
        <f>((EW136*1.2))</f>
        <v>24.720000000000002</v>
      </c>
      <c r="AI136" s="4">
        <f>((EX136*1.2))</f>
        <v>0</v>
      </c>
      <c r="AJ136" s="4">
        <f t="shared" si="262"/>
        <v>0</v>
      </c>
      <c r="AK136" s="4">
        <v>626.66</v>
      </c>
      <c r="AL136" s="4">
        <v>263.81</v>
      </c>
      <c r="AM136" s="4">
        <v>95.26</v>
      </c>
      <c r="AN136" s="4">
        <v>11.61</v>
      </c>
      <c r="AO136" s="4">
        <v>267.58999999999997</v>
      </c>
      <c r="AP136" s="4">
        <v>0</v>
      </c>
      <c r="AQ136" s="4">
        <v>20.6</v>
      </c>
      <c r="AR136" s="4">
        <v>0</v>
      </c>
      <c r="AS136" s="4">
        <v>0</v>
      </c>
      <c r="AT136" s="4">
        <v>97</v>
      </c>
      <c r="AU136" s="4">
        <v>51</v>
      </c>
      <c r="AV136" s="4">
        <v>1.0469999999999999</v>
      </c>
      <c r="AW136" s="4">
        <v>1</v>
      </c>
      <c r="AX136" s="4"/>
      <c r="AY136" s="4"/>
      <c r="AZ136" s="4">
        <v>1</v>
      </c>
      <c r="BA136" s="4">
        <v>56.35</v>
      </c>
      <c r="BB136" s="4">
        <v>16.32</v>
      </c>
      <c r="BC136" s="4">
        <v>3.8</v>
      </c>
      <c r="BD136" s="4" t="s">
        <v>3</v>
      </c>
      <c r="BE136" s="4" t="s">
        <v>3</v>
      </c>
      <c r="BF136" s="4" t="s">
        <v>3</v>
      </c>
      <c r="BG136" s="4" t="s">
        <v>3</v>
      </c>
      <c r="BH136" s="4">
        <v>0</v>
      </c>
      <c r="BI136" s="4">
        <v>2</v>
      </c>
      <c r="BJ136" s="4" t="s">
        <v>71</v>
      </c>
      <c r="BK136" s="4"/>
      <c r="BL136" s="4"/>
      <c r="BM136" s="4">
        <v>67</v>
      </c>
      <c r="BN136" s="4">
        <v>0</v>
      </c>
      <c r="BO136" s="4" t="s">
        <v>69</v>
      </c>
      <c r="BP136" s="4">
        <v>1</v>
      </c>
      <c r="BQ136" s="4">
        <v>40</v>
      </c>
      <c r="BR136" s="4">
        <v>0</v>
      </c>
      <c r="BS136" s="4">
        <v>56.35</v>
      </c>
      <c r="BT136" s="4">
        <v>1</v>
      </c>
      <c r="BU136" s="4">
        <v>1</v>
      </c>
      <c r="BV136" s="4">
        <v>1</v>
      </c>
      <c r="BW136" s="4">
        <v>1</v>
      </c>
      <c r="BX136" s="4">
        <v>1</v>
      </c>
      <c r="BY136" s="4" t="s">
        <v>3</v>
      </c>
      <c r="BZ136" s="4">
        <v>97</v>
      </c>
      <c r="CA136" s="4">
        <v>51</v>
      </c>
      <c r="CB136" s="4" t="s">
        <v>3</v>
      </c>
      <c r="CC136" s="4"/>
      <c r="CD136" s="4"/>
      <c r="CE136" s="4">
        <v>1566</v>
      </c>
      <c r="CF136" s="4">
        <v>0</v>
      </c>
      <c r="CG136" s="4">
        <v>0</v>
      </c>
      <c r="CH136" s="4"/>
      <c r="CI136" s="4"/>
      <c r="CJ136" s="4"/>
      <c r="CK136" s="4"/>
      <c r="CL136" s="4"/>
      <c r="CM136" s="4">
        <v>0</v>
      </c>
      <c r="CN136" s="10" t="s">
        <v>2500</v>
      </c>
      <c r="CO136" s="4">
        <v>0</v>
      </c>
      <c r="CP136" s="4">
        <f t="shared" si="263"/>
        <v>39421.06</v>
      </c>
      <c r="CQ136" s="4">
        <f t="shared" si="264"/>
        <v>1002.48</v>
      </c>
      <c r="CR136" s="4">
        <f>(ROUND((ROUND((((ET136*1.2))*AV136*1),2)*BB136),2)+ROUND((ROUND(((AE136-((EU136*1.2)))*AV136*1),2)*BS136),2))</f>
        <v>1953.18</v>
      </c>
      <c r="CS136" s="4">
        <f>(ROUND((ROUND((((EU136*1.2))*AV136*1),2)*BS136),2)+ROUND((ROUND(((AE136-((EU136*1.2)))*AV136*1),2)*BS136),2))</f>
        <v>822.15</v>
      </c>
      <c r="CT136" s="4">
        <f t="shared" si="265"/>
        <v>18944.87</v>
      </c>
      <c r="CU136" s="4">
        <f t="shared" si="266"/>
        <v>0</v>
      </c>
      <c r="CV136" s="4">
        <f t="shared" si="267"/>
        <v>25.88184</v>
      </c>
      <c r="CW136" s="4">
        <f t="shared" si="268"/>
        <v>0</v>
      </c>
      <c r="CX136" s="4">
        <f t="shared" si="269"/>
        <v>0</v>
      </c>
      <c r="CY136" s="4">
        <f>(ROUND((((S136+ROUND((ROUND((((EU136*1.2))*AV136*1),2)*BS136),2))*AT136)/100),2)+ROUND(((ROUND((ROUND(((AE136-((EU136*1.2)))*AV136*1),2)*BS136),2)*AT136)/100),2))</f>
        <v>33875.230000000003</v>
      </c>
      <c r="CZ136" s="4">
        <f>(ROUND((((S136+ROUND((ROUND((((EU136*1.2))*AV136*1),2)*BS136),2))*AU136)/100),2)+ROUND(((ROUND((ROUND(((AE136-((EU136*1.2)))*AV136*1),2)*BS136),2)*AU136)/100),2))</f>
        <v>17810.689999999999</v>
      </c>
      <c r="DA136" s="4"/>
      <c r="DB136" s="4">
        <v>106</v>
      </c>
      <c r="DC136" s="4" t="s">
        <v>3</v>
      </c>
      <c r="DD136" s="4" t="s">
        <v>22</v>
      </c>
      <c r="DE136" s="4" t="s">
        <v>42</v>
      </c>
      <c r="DF136" s="4" t="s">
        <v>42</v>
      </c>
      <c r="DG136" s="4" t="s">
        <v>42</v>
      </c>
      <c r="DH136" s="4" t="s">
        <v>3</v>
      </c>
      <c r="DI136" s="4" t="s">
        <v>42</v>
      </c>
      <c r="DJ136" s="4" t="s">
        <v>42</v>
      </c>
      <c r="DK136" s="4" t="s">
        <v>3</v>
      </c>
      <c r="DL136" s="4" t="s">
        <v>3</v>
      </c>
      <c r="DM136" s="4" t="s">
        <v>3</v>
      </c>
      <c r="DN136" s="4">
        <v>0</v>
      </c>
      <c r="DO136" s="4">
        <v>0</v>
      </c>
      <c r="DP136" s="4">
        <v>1</v>
      </c>
      <c r="DQ136" s="4">
        <v>1</v>
      </c>
      <c r="DR136" s="4"/>
      <c r="DS136" s="4"/>
      <c r="DT136" s="4"/>
      <c r="DU136" s="4">
        <v>1013</v>
      </c>
      <c r="DV136" s="4" t="s">
        <v>70</v>
      </c>
      <c r="DW136" s="4" t="s">
        <v>70</v>
      </c>
      <c r="DX136" s="4">
        <v>1</v>
      </c>
      <c r="DY136" s="4"/>
      <c r="DZ136" s="4" t="s">
        <v>3</v>
      </c>
      <c r="EA136" s="4" t="s">
        <v>3</v>
      </c>
      <c r="EB136" s="4" t="s">
        <v>3</v>
      </c>
      <c r="EC136" s="4" t="s">
        <v>3</v>
      </c>
      <c r="ED136" s="4"/>
      <c r="EE136" s="4">
        <v>57042957</v>
      </c>
      <c r="EF136" s="4">
        <v>40</v>
      </c>
      <c r="EG136" s="4" t="s">
        <v>33</v>
      </c>
      <c r="EH136" s="4">
        <v>0</v>
      </c>
      <c r="EI136" s="4" t="s">
        <v>3</v>
      </c>
      <c r="EJ136" s="4">
        <v>2</v>
      </c>
      <c r="EK136" s="4">
        <v>67</v>
      </c>
      <c r="EL136" s="4" t="s">
        <v>34</v>
      </c>
      <c r="EM136" s="4" t="s">
        <v>35</v>
      </c>
      <c r="EN136" s="4"/>
      <c r="EO136" s="4" t="s">
        <v>46</v>
      </c>
      <c r="EP136" s="4"/>
      <c r="EQ136" s="4">
        <v>0</v>
      </c>
      <c r="ER136" s="4">
        <v>626.66</v>
      </c>
      <c r="ES136" s="4">
        <v>263.81</v>
      </c>
      <c r="ET136" s="4">
        <v>95.26</v>
      </c>
      <c r="EU136" s="4">
        <v>11.61</v>
      </c>
      <c r="EV136" s="4">
        <v>267.58999999999997</v>
      </c>
      <c r="EW136" s="4">
        <v>20.6</v>
      </c>
      <c r="EX136" s="4">
        <v>0</v>
      </c>
      <c r="EY136" s="4">
        <v>0</v>
      </c>
      <c r="EZ136" s="4"/>
      <c r="FA136" s="4"/>
      <c r="FB136" s="4"/>
      <c r="FC136" s="4"/>
      <c r="FD136" s="4"/>
      <c r="FE136" s="4"/>
      <c r="FF136" s="4"/>
      <c r="FG136" s="4"/>
      <c r="FH136" s="4"/>
      <c r="FI136" s="4"/>
      <c r="FJ136" s="4"/>
      <c r="FK136" s="4"/>
      <c r="FL136" s="4"/>
      <c r="FM136" s="4"/>
      <c r="FN136" s="4"/>
      <c r="FO136" s="4"/>
      <c r="FP136" s="4"/>
      <c r="FQ136" s="4">
        <v>0</v>
      </c>
      <c r="FR136" s="4">
        <v>0</v>
      </c>
      <c r="FS136" s="4">
        <v>0</v>
      </c>
      <c r="FT136" s="4"/>
      <c r="FU136" s="4"/>
      <c r="FV136" s="4"/>
      <c r="FW136" s="4"/>
      <c r="FX136" s="4">
        <v>97</v>
      </c>
      <c r="FY136" s="4">
        <v>51</v>
      </c>
      <c r="FZ136" s="4"/>
      <c r="GA136" s="4" t="s">
        <v>3</v>
      </c>
      <c r="GB136" s="4"/>
      <c r="GC136" s="4"/>
      <c r="GD136" s="4">
        <v>1</v>
      </c>
      <c r="GE136" s="4"/>
      <c r="GF136" s="4">
        <v>-807474805</v>
      </c>
      <c r="GG136" s="4">
        <v>2</v>
      </c>
      <c r="GH136" s="4">
        <v>1</v>
      </c>
      <c r="GI136" s="4">
        <v>2</v>
      </c>
      <c r="GJ136" s="4">
        <v>0</v>
      </c>
      <c r="GK136" s="4">
        <v>0</v>
      </c>
      <c r="GL136" s="4">
        <f t="shared" si="270"/>
        <v>0</v>
      </c>
      <c r="GM136" s="4">
        <f t="shared" si="271"/>
        <v>92080.23</v>
      </c>
      <c r="GN136" s="4">
        <f t="shared" si="272"/>
        <v>0</v>
      </c>
      <c r="GO136" s="4">
        <f t="shared" si="273"/>
        <v>92080.23</v>
      </c>
      <c r="GP136" s="4">
        <f t="shared" si="274"/>
        <v>0</v>
      </c>
      <c r="GQ136" s="4"/>
      <c r="GR136" s="4">
        <v>0</v>
      </c>
      <c r="GS136" s="4">
        <v>0</v>
      </c>
      <c r="GT136" s="4">
        <v>0</v>
      </c>
      <c r="GU136" s="4" t="s">
        <v>3</v>
      </c>
      <c r="GV136" s="4">
        <f t="shared" si="275"/>
        <v>0</v>
      </c>
      <c r="GW136" s="4">
        <v>1</v>
      </c>
      <c r="GX136" s="4">
        <f t="shared" si="276"/>
        <v>0</v>
      </c>
      <c r="GY136" s="4"/>
      <c r="GZ136" s="4"/>
      <c r="HA136" s="4">
        <v>0</v>
      </c>
      <c r="HB136" s="4">
        <v>0</v>
      </c>
      <c r="HC136" s="4">
        <f t="shared" si="277"/>
        <v>0</v>
      </c>
      <c r="HD136" s="4"/>
      <c r="HE136" s="4" t="s">
        <v>3</v>
      </c>
      <c r="HF136" s="4" t="s">
        <v>3</v>
      </c>
      <c r="HG136" s="4"/>
      <c r="HH136" s="4"/>
      <c r="HI136" s="4"/>
      <c r="HJ136" s="4"/>
      <c r="HK136" s="4"/>
      <c r="HL136" s="4"/>
      <c r="HM136" s="4" t="s">
        <v>3</v>
      </c>
      <c r="HN136" s="4" t="s">
        <v>3</v>
      </c>
      <c r="HO136" s="4" t="s">
        <v>3</v>
      </c>
      <c r="HP136" s="4" t="s">
        <v>3</v>
      </c>
      <c r="HQ136" s="4" t="s">
        <v>3</v>
      </c>
      <c r="HR136" s="4"/>
      <c r="HS136" s="4">
        <v>0</v>
      </c>
      <c r="HT136" s="4"/>
      <c r="HU136" s="4"/>
      <c r="HV136" s="4"/>
      <c r="HW136" s="4"/>
      <c r="HX136" s="4"/>
      <c r="HY136" s="4"/>
      <c r="HZ136" s="4"/>
      <c r="IA136" s="4"/>
      <c r="IB136" s="4"/>
      <c r="IC136" s="4"/>
      <c r="ID136" s="4"/>
      <c r="IE136" s="4"/>
      <c r="IF136" s="4"/>
      <c r="IG136" s="4"/>
      <c r="IH136" s="4"/>
      <c r="II136" s="4"/>
      <c r="IJ136" s="4"/>
      <c r="IK136" s="4">
        <v>0</v>
      </c>
      <c r="IL136" s="4"/>
      <c r="IM136" s="4"/>
      <c r="IN136" s="4"/>
      <c r="IO136" s="4"/>
      <c r="IP136" s="4"/>
      <c r="IQ136" s="4"/>
      <c r="IR136" s="4"/>
      <c r="IS136" s="4"/>
      <c r="IT136" s="4"/>
      <c r="IU136" s="4"/>
    </row>
    <row r="137" spans="1:255" ht="409.5" x14ac:dyDescent="0.25">
      <c r="A137" s="3">
        <v>18</v>
      </c>
      <c r="B137" s="3">
        <v>1</v>
      </c>
      <c r="C137" s="3"/>
      <c r="D137" s="3"/>
      <c r="E137" s="3" t="s">
        <v>237</v>
      </c>
      <c r="F137" s="3" t="s">
        <v>220</v>
      </c>
      <c r="G137" s="3" t="s">
        <v>221</v>
      </c>
      <c r="H137" s="3" t="s">
        <v>222</v>
      </c>
      <c r="I137" s="3">
        <f>I135*J137</f>
        <v>2.2500000000000004</v>
      </c>
      <c r="J137" s="3">
        <v>1.2500000000000002</v>
      </c>
      <c r="K137" s="3">
        <v>1.25</v>
      </c>
      <c r="L137" s="3"/>
      <c r="M137" s="3"/>
      <c r="N137" s="3"/>
      <c r="O137" s="3">
        <f t="shared" si="253"/>
        <v>69.930000000000007</v>
      </c>
      <c r="P137" s="3">
        <f t="shared" si="254"/>
        <v>69.930000000000007</v>
      </c>
      <c r="Q137" s="3">
        <f t="shared" ref="Q137:Q144" si="290">(ROUND((ROUND(((ET137)*AV137*I137),2)*BB137),2)+ROUND((ROUND(((AE137-(EU137))*AV137*I137),2)*BS137),2))</f>
        <v>0</v>
      </c>
      <c r="R137" s="3">
        <f t="shared" ref="R137:R144" si="291">(ROUND((ROUND(((EU137)*AV137*I137),2)*BS137),2)+ROUND((ROUND(((AE137-(EU137))*AV137*I137),2)*BS137),2))</f>
        <v>0</v>
      </c>
      <c r="S137" s="3">
        <f t="shared" si="255"/>
        <v>0</v>
      </c>
      <c r="T137" s="3">
        <f t="shared" si="256"/>
        <v>0</v>
      </c>
      <c r="U137" s="3">
        <f t="shared" si="257"/>
        <v>0</v>
      </c>
      <c r="V137" s="3">
        <f t="shared" si="258"/>
        <v>0</v>
      </c>
      <c r="W137" s="3">
        <f t="shared" si="259"/>
        <v>0</v>
      </c>
      <c r="X137" s="3">
        <f t="shared" ref="X137:X144" si="292">(ROUND((((S137+ROUND((ROUND(((EU137)*AV137*I137),2)*BS137),2))*AT137)/100),2)+ROUND(((ROUND((ROUND(((AE137-(EU137))*AV137*I137),2)*BS137),2)*AT137)/100),2))</f>
        <v>0</v>
      </c>
      <c r="Y137" s="3">
        <f t="shared" ref="Y137:Y144" si="293">(ROUND((((S137+ROUND((ROUND(((EU137)*AV137*I137),2)*BS137),2))*AU137)/100),2)+ROUND(((ROUND((ROUND(((AE137-(EU137))*AV137*I137),2)*BS137),2)*AU137)/100),2))</f>
        <v>0</v>
      </c>
      <c r="Z137" s="3"/>
      <c r="AA137" s="3">
        <v>54971259</v>
      </c>
      <c r="AB137" s="3">
        <f t="shared" si="260"/>
        <v>31.08</v>
      </c>
      <c r="AC137" s="3">
        <f t="shared" ref="AC137:AC144" si="294">ROUND((ES137),6)</f>
        <v>31.08</v>
      </c>
      <c r="AD137" s="3">
        <f t="shared" ref="AD137:AD144" si="295">ROUND((((ET137)-(EU137))+AE137),6)</f>
        <v>0</v>
      </c>
      <c r="AE137" s="3">
        <f t="shared" ref="AE137:AF144" si="296">ROUND((EU137),6)</f>
        <v>0</v>
      </c>
      <c r="AF137" s="3">
        <f t="shared" si="296"/>
        <v>0</v>
      </c>
      <c r="AG137" s="3">
        <f t="shared" si="261"/>
        <v>0</v>
      </c>
      <c r="AH137" s="3">
        <f t="shared" ref="AH137:AI144" si="297">(EW137)</f>
        <v>0</v>
      </c>
      <c r="AI137" s="3">
        <f t="shared" si="297"/>
        <v>0</v>
      </c>
      <c r="AJ137" s="3">
        <f t="shared" si="262"/>
        <v>0</v>
      </c>
      <c r="AK137" s="3">
        <v>31.08</v>
      </c>
      <c r="AL137" s="3">
        <v>31.08</v>
      </c>
      <c r="AM137" s="3">
        <v>0</v>
      </c>
      <c r="AN137" s="3">
        <v>0</v>
      </c>
      <c r="AO137" s="3">
        <v>0</v>
      </c>
      <c r="AP137" s="3">
        <v>0</v>
      </c>
      <c r="AQ137" s="3">
        <v>0</v>
      </c>
      <c r="AR137" s="3">
        <v>0</v>
      </c>
      <c r="AS137" s="3">
        <v>0</v>
      </c>
      <c r="AT137" s="3">
        <v>97</v>
      </c>
      <c r="AU137" s="3">
        <v>51</v>
      </c>
      <c r="AV137" s="3">
        <v>1</v>
      </c>
      <c r="AW137" s="3">
        <v>1</v>
      </c>
      <c r="AX137" s="3"/>
      <c r="AY137" s="3"/>
      <c r="AZ137" s="3">
        <v>1</v>
      </c>
      <c r="BA137" s="3">
        <v>1</v>
      </c>
      <c r="BB137" s="3">
        <v>1</v>
      </c>
      <c r="BC137" s="3">
        <v>1</v>
      </c>
      <c r="BD137" s="3" t="s">
        <v>3</v>
      </c>
      <c r="BE137" s="3" t="s">
        <v>3</v>
      </c>
      <c r="BF137" s="3" t="s">
        <v>3</v>
      </c>
      <c r="BG137" s="3" t="s">
        <v>3</v>
      </c>
      <c r="BH137" s="3">
        <v>3</v>
      </c>
      <c r="BI137" s="3">
        <v>2</v>
      </c>
      <c r="BJ137" s="3" t="s">
        <v>223</v>
      </c>
      <c r="BK137" s="3"/>
      <c r="BL137" s="3"/>
      <c r="BM137" s="3">
        <v>67</v>
      </c>
      <c r="BN137" s="3">
        <v>0</v>
      </c>
      <c r="BO137" s="3" t="s">
        <v>3</v>
      </c>
      <c r="BP137" s="3">
        <v>0</v>
      </c>
      <c r="BQ137" s="3">
        <v>40</v>
      </c>
      <c r="BR137" s="3">
        <v>0</v>
      </c>
      <c r="BS137" s="3">
        <v>1</v>
      </c>
      <c r="BT137" s="3">
        <v>1</v>
      </c>
      <c r="BU137" s="3">
        <v>1</v>
      </c>
      <c r="BV137" s="3">
        <v>1</v>
      </c>
      <c r="BW137" s="3">
        <v>1</v>
      </c>
      <c r="BX137" s="3">
        <v>1</v>
      </c>
      <c r="BY137" s="3" t="s">
        <v>3</v>
      </c>
      <c r="BZ137" s="3">
        <v>97</v>
      </c>
      <c r="CA137" s="3">
        <v>51</v>
      </c>
      <c r="CB137" s="3" t="s">
        <v>3</v>
      </c>
      <c r="CC137" s="3"/>
      <c r="CD137" s="3"/>
      <c r="CE137" s="3">
        <v>1566</v>
      </c>
      <c r="CF137" s="3">
        <v>0</v>
      </c>
      <c r="CG137" s="3">
        <v>0</v>
      </c>
      <c r="CH137" s="3"/>
      <c r="CI137" s="3"/>
      <c r="CJ137" s="3"/>
      <c r="CK137" s="3"/>
      <c r="CL137" s="3"/>
      <c r="CM137" s="3">
        <v>0</v>
      </c>
      <c r="CN137" s="9" t="s">
        <v>2500</v>
      </c>
      <c r="CO137" s="3">
        <v>0</v>
      </c>
      <c r="CP137" s="3">
        <f t="shared" si="263"/>
        <v>69.930000000000007</v>
      </c>
      <c r="CQ137" s="3">
        <f t="shared" si="264"/>
        <v>31.08</v>
      </c>
      <c r="CR137" s="3">
        <f t="shared" ref="CR137:CR144" si="298">(ROUND((ROUND(((ET137)*AV137*1),2)*BB137),2)+ROUND((ROUND(((AE137-(EU137))*AV137*1),2)*BS137),2))</f>
        <v>0</v>
      </c>
      <c r="CS137" s="3">
        <f t="shared" ref="CS137:CS144" si="299">(ROUND((ROUND(((EU137)*AV137*1),2)*BS137),2)+ROUND((ROUND(((AE137-(EU137))*AV137*1),2)*BS137),2))</f>
        <v>0</v>
      </c>
      <c r="CT137" s="3">
        <f t="shared" si="265"/>
        <v>0</v>
      </c>
      <c r="CU137" s="3">
        <f t="shared" si="266"/>
        <v>0</v>
      </c>
      <c r="CV137" s="3">
        <f t="shared" si="267"/>
        <v>0</v>
      </c>
      <c r="CW137" s="3">
        <f t="shared" si="268"/>
        <v>0</v>
      </c>
      <c r="CX137" s="3">
        <f t="shared" si="269"/>
        <v>0</v>
      </c>
      <c r="CY137" s="3">
        <f t="shared" ref="CY137:CY144" si="300">(ROUND((((S137+ROUND((ROUND(((EU137)*AV137*1),2)*BS137),2))*AT137)/100),2)+ROUND(((ROUND((ROUND(((AE137-(EU137))*AV137*1),2)*BS137),2)*AT137)/100),2))</f>
        <v>0</v>
      </c>
      <c r="CZ137" s="3">
        <f t="shared" ref="CZ137:CZ144" si="301">(ROUND((((S137+ROUND((ROUND(((EU137)*AV137*1),2)*BS137),2))*AU137)/100),2)+ROUND(((ROUND((ROUND(((AE137-(EU137))*AV137*1),2)*BS137),2)*AU137)/100),2))</f>
        <v>0</v>
      </c>
      <c r="DA137" s="3"/>
      <c r="DB137" s="3"/>
      <c r="DC137" s="3" t="s">
        <v>3</v>
      </c>
      <c r="DD137" s="3" t="s">
        <v>3</v>
      </c>
      <c r="DE137" s="3" t="s">
        <v>3</v>
      </c>
      <c r="DF137" s="3" t="s">
        <v>3</v>
      </c>
      <c r="DG137" s="3" t="s">
        <v>3</v>
      </c>
      <c r="DH137" s="3" t="s">
        <v>3</v>
      </c>
      <c r="DI137" s="3" t="s">
        <v>3</v>
      </c>
      <c r="DJ137" s="3" t="s">
        <v>3</v>
      </c>
      <c r="DK137" s="3" t="s">
        <v>3</v>
      </c>
      <c r="DL137" s="3" t="s">
        <v>3</v>
      </c>
      <c r="DM137" s="3" t="s">
        <v>3</v>
      </c>
      <c r="DN137" s="3">
        <v>0</v>
      </c>
      <c r="DO137" s="3">
        <v>0</v>
      </c>
      <c r="DP137" s="3">
        <v>1</v>
      </c>
      <c r="DQ137" s="3">
        <v>1</v>
      </c>
      <c r="DR137" s="3"/>
      <c r="DS137" s="3"/>
      <c r="DT137" s="3"/>
      <c r="DU137" s="3">
        <v>1009</v>
      </c>
      <c r="DV137" s="3" t="s">
        <v>222</v>
      </c>
      <c r="DW137" s="3" t="s">
        <v>222</v>
      </c>
      <c r="DX137" s="3">
        <v>1</v>
      </c>
      <c r="DY137" s="3"/>
      <c r="DZ137" s="3" t="s">
        <v>3</v>
      </c>
      <c r="EA137" s="3" t="s">
        <v>3</v>
      </c>
      <c r="EB137" s="3" t="s">
        <v>3</v>
      </c>
      <c r="EC137" s="3" t="s">
        <v>3</v>
      </c>
      <c r="ED137" s="3"/>
      <c r="EE137" s="3">
        <v>57042957</v>
      </c>
      <c r="EF137" s="3">
        <v>40</v>
      </c>
      <c r="EG137" s="3" t="s">
        <v>33</v>
      </c>
      <c r="EH137" s="3">
        <v>0</v>
      </c>
      <c r="EI137" s="3" t="s">
        <v>3</v>
      </c>
      <c r="EJ137" s="3">
        <v>2</v>
      </c>
      <c r="EK137" s="3">
        <v>67</v>
      </c>
      <c r="EL137" s="3" t="s">
        <v>34</v>
      </c>
      <c r="EM137" s="3" t="s">
        <v>35</v>
      </c>
      <c r="EN137" s="3"/>
      <c r="EO137" s="3" t="s">
        <v>46</v>
      </c>
      <c r="EP137" s="3"/>
      <c r="EQ137" s="3">
        <v>0</v>
      </c>
      <c r="ER137" s="3">
        <v>31.08</v>
      </c>
      <c r="ES137" s="3">
        <v>31.08</v>
      </c>
      <c r="ET137" s="3">
        <v>0</v>
      </c>
      <c r="EU137" s="3">
        <v>0</v>
      </c>
      <c r="EV137" s="3">
        <v>0</v>
      </c>
      <c r="EW137" s="3">
        <v>0</v>
      </c>
      <c r="EX137" s="3">
        <v>0</v>
      </c>
      <c r="EY137" s="3"/>
      <c r="EZ137" s="3"/>
      <c r="FA137" s="3"/>
      <c r="FB137" s="3"/>
      <c r="FC137" s="3"/>
      <c r="FD137" s="3"/>
      <c r="FE137" s="3"/>
      <c r="FF137" s="3"/>
      <c r="FG137" s="3"/>
      <c r="FH137" s="3"/>
      <c r="FI137" s="3"/>
      <c r="FJ137" s="3"/>
      <c r="FK137" s="3"/>
      <c r="FL137" s="3"/>
      <c r="FM137" s="3"/>
      <c r="FN137" s="3"/>
      <c r="FO137" s="3"/>
      <c r="FP137" s="3"/>
      <c r="FQ137" s="3">
        <v>0</v>
      </c>
      <c r="FR137" s="3">
        <v>0</v>
      </c>
      <c r="FS137" s="3">
        <v>0</v>
      </c>
      <c r="FT137" s="3"/>
      <c r="FU137" s="3"/>
      <c r="FV137" s="3"/>
      <c r="FW137" s="3"/>
      <c r="FX137" s="3">
        <v>97</v>
      </c>
      <c r="FY137" s="3">
        <v>51</v>
      </c>
      <c r="FZ137" s="3"/>
      <c r="GA137" s="3" t="s">
        <v>3</v>
      </c>
      <c r="GB137" s="3"/>
      <c r="GC137" s="3"/>
      <c r="GD137" s="3">
        <v>1</v>
      </c>
      <c r="GE137" s="3"/>
      <c r="GF137" s="3">
        <v>1143487818</v>
      </c>
      <c r="GG137" s="3">
        <v>2</v>
      </c>
      <c r="GH137" s="3">
        <v>1</v>
      </c>
      <c r="GI137" s="3">
        <v>-2</v>
      </c>
      <c r="GJ137" s="3">
        <v>0</v>
      </c>
      <c r="GK137" s="3">
        <v>0</v>
      </c>
      <c r="GL137" s="3">
        <f t="shared" si="270"/>
        <v>0</v>
      </c>
      <c r="GM137" s="3">
        <f t="shared" si="271"/>
        <v>69.930000000000007</v>
      </c>
      <c r="GN137" s="3">
        <f t="shared" si="272"/>
        <v>0</v>
      </c>
      <c r="GO137" s="3">
        <f t="shared" si="273"/>
        <v>69.930000000000007</v>
      </c>
      <c r="GP137" s="3">
        <f t="shared" si="274"/>
        <v>0</v>
      </c>
      <c r="GQ137" s="3"/>
      <c r="GR137" s="3">
        <v>0</v>
      </c>
      <c r="GS137" s="3">
        <v>3</v>
      </c>
      <c r="GT137" s="3">
        <v>0</v>
      </c>
      <c r="GU137" s="3" t="s">
        <v>3</v>
      </c>
      <c r="GV137" s="3">
        <f t="shared" si="275"/>
        <v>0</v>
      </c>
      <c r="GW137" s="3">
        <v>1</v>
      </c>
      <c r="GX137" s="3">
        <f t="shared" si="276"/>
        <v>0</v>
      </c>
      <c r="GY137" s="3"/>
      <c r="GZ137" s="3"/>
      <c r="HA137" s="3">
        <v>0</v>
      </c>
      <c r="HB137" s="3">
        <v>0</v>
      </c>
      <c r="HC137" s="3">
        <f t="shared" si="277"/>
        <v>0</v>
      </c>
      <c r="HD137" s="3"/>
      <c r="HE137" s="3" t="s">
        <v>3</v>
      </c>
      <c r="HF137" s="3" t="s">
        <v>3</v>
      </c>
      <c r="HG137" s="3"/>
      <c r="HH137" s="3"/>
      <c r="HI137" s="3"/>
      <c r="HJ137" s="3"/>
      <c r="HK137" s="3"/>
      <c r="HL137" s="3"/>
      <c r="HM137" s="3" t="s">
        <v>22</v>
      </c>
      <c r="HN137" s="3" t="s">
        <v>3</v>
      </c>
      <c r="HO137" s="3" t="s">
        <v>3</v>
      </c>
      <c r="HP137" s="3" t="s">
        <v>3</v>
      </c>
      <c r="HQ137" s="3" t="s">
        <v>3</v>
      </c>
      <c r="HR137" s="3"/>
      <c r="HS137" s="3">
        <v>0</v>
      </c>
      <c r="HT137" s="3"/>
      <c r="HU137" s="3"/>
      <c r="HV137" s="3"/>
      <c r="HW137" s="3"/>
      <c r="HX137" s="3"/>
      <c r="HY137" s="3"/>
      <c r="HZ137" s="3"/>
      <c r="IA137" s="3"/>
      <c r="IB137" s="3"/>
      <c r="IC137" s="3"/>
      <c r="ID137" s="3"/>
      <c r="IE137" s="3"/>
      <c r="IF137" s="3"/>
      <c r="IG137" s="3"/>
      <c r="IH137" s="3"/>
      <c r="II137" s="3"/>
      <c r="IJ137" s="3"/>
      <c r="IK137" s="3">
        <v>0</v>
      </c>
      <c r="IL137" s="3"/>
      <c r="IM137" s="3"/>
      <c r="IN137" s="3"/>
      <c r="IO137" s="3"/>
      <c r="IP137" s="3"/>
      <c r="IQ137" s="3"/>
      <c r="IR137" s="3"/>
      <c r="IS137" s="3"/>
      <c r="IT137" s="3"/>
      <c r="IU137" s="3"/>
    </row>
    <row r="138" spans="1:255" ht="409.5" x14ac:dyDescent="0.25">
      <c r="A138" s="4">
        <v>18</v>
      </c>
      <c r="B138" s="4">
        <v>1</v>
      </c>
      <c r="C138" s="4"/>
      <c r="D138" s="4"/>
      <c r="E138" s="4" t="s">
        <v>237</v>
      </c>
      <c r="F138" s="4" t="s">
        <v>220</v>
      </c>
      <c r="G138" s="4" t="s">
        <v>221</v>
      </c>
      <c r="H138" s="4" t="s">
        <v>222</v>
      </c>
      <c r="I138" s="4">
        <f>I136*J138</f>
        <v>2.2500000000000004</v>
      </c>
      <c r="J138" s="4">
        <v>1.2500000000000002</v>
      </c>
      <c r="K138" s="4">
        <v>1.25</v>
      </c>
      <c r="L138" s="4"/>
      <c r="M138" s="4"/>
      <c r="N138" s="4"/>
      <c r="O138" s="4">
        <f t="shared" si="253"/>
        <v>251.05</v>
      </c>
      <c r="P138" s="4">
        <f t="shared" si="254"/>
        <v>251.05</v>
      </c>
      <c r="Q138" s="4">
        <f t="shared" si="290"/>
        <v>0</v>
      </c>
      <c r="R138" s="4">
        <f t="shared" si="291"/>
        <v>0</v>
      </c>
      <c r="S138" s="4">
        <f t="shared" si="255"/>
        <v>0</v>
      </c>
      <c r="T138" s="4">
        <f t="shared" si="256"/>
        <v>0</v>
      </c>
      <c r="U138" s="4">
        <f t="shared" si="257"/>
        <v>0</v>
      </c>
      <c r="V138" s="4">
        <f t="shared" si="258"/>
        <v>0</v>
      </c>
      <c r="W138" s="4">
        <f t="shared" si="259"/>
        <v>0</v>
      </c>
      <c r="X138" s="4">
        <f t="shared" si="292"/>
        <v>0</v>
      </c>
      <c r="Y138" s="4">
        <f t="shared" si="293"/>
        <v>0</v>
      </c>
      <c r="Z138" s="4"/>
      <c r="AA138" s="4">
        <v>55890823</v>
      </c>
      <c r="AB138" s="4">
        <f t="shared" si="260"/>
        <v>31.08</v>
      </c>
      <c r="AC138" s="4">
        <f t="shared" si="294"/>
        <v>31.08</v>
      </c>
      <c r="AD138" s="4">
        <f t="shared" si="295"/>
        <v>0</v>
      </c>
      <c r="AE138" s="4">
        <f t="shared" si="296"/>
        <v>0</v>
      </c>
      <c r="AF138" s="4">
        <f t="shared" si="296"/>
        <v>0</v>
      </c>
      <c r="AG138" s="4">
        <f t="shared" si="261"/>
        <v>0</v>
      </c>
      <c r="AH138" s="4">
        <f t="shared" si="297"/>
        <v>0</v>
      </c>
      <c r="AI138" s="4">
        <f t="shared" si="297"/>
        <v>0</v>
      </c>
      <c r="AJ138" s="4">
        <f t="shared" si="262"/>
        <v>0</v>
      </c>
      <c r="AK138" s="4">
        <v>31.08</v>
      </c>
      <c r="AL138" s="4">
        <v>31.08</v>
      </c>
      <c r="AM138" s="4">
        <v>0</v>
      </c>
      <c r="AN138" s="4">
        <v>0</v>
      </c>
      <c r="AO138" s="4">
        <v>0</v>
      </c>
      <c r="AP138" s="4">
        <v>0</v>
      </c>
      <c r="AQ138" s="4">
        <v>0</v>
      </c>
      <c r="AR138" s="4">
        <v>0</v>
      </c>
      <c r="AS138" s="4">
        <v>0</v>
      </c>
      <c r="AT138" s="4">
        <v>97</v>
      </c>
      <c r="AU138" s="4">
        <v>51</v>
      </c>
      <c r="AV138" s="4">
        <v>1</v>
      </c>
      <c r="AW138" s="4">
        <v>1</v>
      </c>
      <c r="AX138" s="4"/>
      <c r="AY138" s="4"/>
      <c r="AZ138" s="4">
        <v>1</v>
      </c>
      <c r="BA138" s="4">
        <v>1</v>
      </c>
      <c r="BB138" s="4">
        <v>1</v>
      </c>
      <c r="BC138" s="4">
        <v>3.59</v>
      </c>
      <c r="BD138" s="4" t="s">
        <v>3</v>
      </c>
      <c r="BE138" s="4" t="s">
        <v>3</v>
      </c>
      <c r="BF138" s="4" t="s">
        <v>3</v>
      </c>
      <c r="BG138" s="4" t="s">
        <v>3</v>
      </c>
      <c r="BH138" s="4">
        <v>3</v>
      </c>
      <c r="BI138" s="4">
        <v>2</v>
      </c>
      <c r="BJ138" s="4" t="s">
        <v>223</v>
      </c>
      <c r="BK138" s="4"/>
      <c r="BL138" s="4"/>
      <c r="BM138" s="4">
        <v>67</v>
      </c>
      <c r="BN138" s="4">
        <v>0</v>
      </c>
      <c r="BO138" s="4" t="s">
        <v>220</v>
      </c>
      <c r="BP138" s="4">
        <v>1</v>
      </c>
      <c r="BQ138" s="4">
        <v>40</v>
      </c>
      <c r="BR138" s="4">
        <v>0</v>
      </c>
      <c r="BS138" s="4">
        <v>1</v>
      </c>
      <c r="BT138" s="4">
        <v>1</v>
      </c>
      <c r="BU138" s="4">
        <v>1</v>
      </c>
      <c r="BV138" s="4">
        <v>1</v>
      </c>
      <c r="BW138" s="4">
        <v>1</v>
      </c>
      <c r="BX138" s="4">
        <v>1</v>
      </c>
      <c r="BY138" s="4" t="s">
        <v>3</v>
      </c>
      <c r="BZ138" s="4">
        <v>97</v>
      </c>
      <c r="CA138" s="4">
        <v>51</v>
      </c>
      <c r="CB138" s="4" t="s">
        <v>3</v>
      </c>
      <c r="CC138" s="4"/>
      <c r="CD138" s="4"/>
      <c r="CE138" s="4">
        <v>1566</v>
      </c>
      <c r="CF138" s="4">
        <v>0</v>
      </c>
      <c r="CG138" s="4">
        <v>0</v>
      </c>
      <c r="CH138" s="4"/>
      <c r="CI138" s="4"/>
      <c r="CJ138" s="4"/>
      <c r="CK138" s="4"/>
      <c r="CL138" s="4"/>
      <c r="CM138" s="4">
        <v>0</v>
      </c>
      <c r="CN138" s="10" t="s">
        <v>2500</v>
      </c>
      <c r="CO138" s="4">
        <v>0</v>
      </c>
      <c r="CP138" s="4">
        <f t="shared" si="263"/>
        <v>251.05</v>
      </c>
      <c r="CQ138" s="4">
        <f t="shared" si="264"/>
        <v>111.58</v>
      </c>
      <c r="CR138" s="4">
        <f t="shared" si="298"/>
        <v>0</v>
      </c>
      <c r="CS138" s="4">
        <f t="shared" si="299"/>
        <v>0</v>
      </c>
      <c r="CT138" s="4">
        <f t="shared" si="265"/>
        <v>0</v>
      </c>
      <c r="CU138" s="4">
        <f t="shared" si="266"/>
        <v>0</v>
      </c>
      <c r="CV138" s="4">
        <f t="shared" si="267"/>
        <v>0</v>
      </c>
      <c r="CW138" s="4">
        <f t="shared" si="268"/>
        <v>0</v>
      </c>
      <c r="CX138" s="4">
        <f t="shared" si="269"/>
        <v>0</v>
      </c>
      <c r="CY138" s="4">
        <f t="shared" si="300"/>
        <v>0</v>
      </c>
      <c r="CZ138" s="4">
        <f t="shared" si="301"/>
        <v>0</v>
      </c>
      <c r="DA138" s="4"/>
      <c r="DB138" s="4"/>
      <c r="DC138" s="4" t="s">
        <v>3</v>
      </c>
      <c r="DD138" s="4" t="s">
        <v>3</v>
      </c>
      <c r="DE138" s="4" t="s">
        <v>3</v>
      </c>
      <c r="DF138" s="4" t="s">
        <v>3</v>
      </c>
      <c r="DG138" s="4" t="s">
        <v>3</v>
      </c>
      <c r="DH138" s="4" t="s">
        <v>3</v>
      </c>
      <c r="DI138" s="4" t="s">
        <v>3</v>
      </c>
      <c r="DJ138" s="4" t="s">
        <v>3</v>
      </c>
      <c r="DK138" s="4" t="s">
        <v>3</v>
      </c>
      <c r="DL138" s="4" t="s">
        <v>3</v>
      </c>
      <c r="DM138" s="4" t="s">
        <v>3</v>
      </c>
      <c r="DN138" s="4">
        <v>0</v>
      </c>
      <c r="DO138" s="4">
        <v>0</v>
      </c>
      <c r="DP138" s="4">
        <v>1</v>
      </c>
      <c r="DQ138" s="4">
        <v>1</v>
      </c>
      <c r="DR138" s="4"/>
      <c r="DS138" s="4"/>
      <c r="DT138" s="4"/>
      <c r="DU138" s="4">
        <v>1009</v>
      </c>
      <c r="DV138" s="4" t="s">
        <v>222</v>
      </c>
      <c r="DW138" s="4" t="s">
        <v>222</v>
      </c>
      <c r="DX138" s="4">
        <v>1</v>
      </c>
      <c r="DY138" s="4"/>
      <c r="DZ138" s="4" t="s">
        <v>3</v>
      </c>
      <c r="EA138" s="4" t="s">
        <v>3</v>
      </c>
      <c r="EB138" s="4" t="s">
        <v>3</v>
      </c>
      <c r="EC138" s="4" t="s">
        <v>3</v>
      </c>
      <c r="ED138" s="4"/>
      <c r="EE138" s="4">
        <v>57042957</v>
      </c>
      <c r="EF138" s="4">
        <v>40</v>
      </c>
      <c r="EG138" s="4" t="s">
        <v>33</v>
      </c>
      <c r="EH138" s="4">
        <v>0</v>
      </c>
      <c r="EI138" s="4" t="s">
        <v>3</v>
      </c>
      <c r="EJ138" s="4">
        <v>2</v>
      </c>
      <c r="EK138" s="4">
        <v>67</v>
      </c>
      <c r="EL138" s="4" t="s">
        <v>34</v>
      </c>
      <c r="EM138" s="4" t="s">
        <v>35</v>
      </c>
      <c r="EN138" s="4"/>
      <c r="EO138" s="4" t="s">
        <v>46</v>
      </c>
      <c r="EP138" s="4"/>
      <c r="EQ138" s="4">
        <v>0</v>
      </c>
      <c r="ER138" s="4">
        <v>31.08</v>
      </c>
      <c r="ES138" s="4">
        <v>31.08</v>
      </c>
      <c r="ET138" s="4">
        <v>0</v>
      </c>
      <c r="EU138" s="4">
        <v>0</v>
      </c>
      <c r="EV138" s="4">
        <v>0</v>
      </c>
      <c r="EW138" s="4">
        <v>0</v>
      </c>
      <c r="EX138" s="4">
        <v>0</v>
      </c>
      <c r="EY138" s="4"/>
      <c r="EZ138" s="4"/>
      <c r="FA138" s="4"/>
      <c r="FB138" s="4"/>
      <c r="FC138" s="4"/>
      <c r="FD138" s="4"/>
      <c r="FE138" s="4"/>
      <c r="FF138" s="4"/>
      <c r="FG138" s="4"/>
      <c r="FH138" s="4"/>
      <c r="FI138" s="4"/>
      <c r="FJ138" s="4"/>
      <c r="FK138" s="4"/>
      <c r="FL138" s="4"/>
      <c r="FM138" s="4"/>
      <c r="FN138" s="4"/>
      <c r="FO138" s="4"/>
      <c r="FP138" s="4"/>
      <c r="FQ138" s="4">
        <v>0</v>
      </c>
      <c r="FR138" s="4">
        <v>0</v>
      </c>
      <c r="FS138" s="4">
        <v>0</v>
      </c>
      <c r="FT138" s="4"/>
      <c r="FU138" s="4"/>
      <c r="FV138" s="4"/>
      <c r="FW138" s="4"/>
      <c r="FX138" s="4">
        <v>97</v>
      </c>
      <c r="FY138" s="4">
        <v>51</v>
      </c>
      <c r="FZ138" s="4"/>
      <c r="GA138" s="4" t="s">
        <v>3</v>
      </c>
      <c r="GB138" s="4"/>
      <c r="GC138" s="4"/>
      <c r="GD138" s="4">
        <v>1</v>
      </c>
      <c r="GE138" s="4"/>
      <c r="GF138" s="4">
        <v>1143487818</v>
      </c>
      <c r="GG138" s="4">
        <v>2</v>
      </c>
      <c r="GH138" s="4">
        <v>1</v>
      </c>
      <c r="GI138" s="4">
        <v>2</v>
      </c>
      <c r="GJ138" s="4">
        <v>0</v>
      </c>
      <c r="GK138" s="4">
        <v>0</v>
      </c>
      <c r="GL138" s="4">
        <f t="shared" si="270"/>
        <v>0</v>
      </c>
      <c r="GM138" s="4">
        <f t="shared" si="271"/>
        <v>251.05</v>
      </c>
      <c r="GN138" s="4">
        <f t="shared" si="272"/>
        <v>0</v>
      </c>
      <c r="GO138" s="4">
        <f t="shared" si="273"/>
        <v>251.05</v>
      </c>
      <c r="GP138" s="4">
        <f t="shared" si="274"/>
        <v>0</v>
      </c>
      <c r="GQ138" s="4"/>
      <c r="GR138" s="4">
        <v>0</v>
      </c>
      <c r="GS138" s="4">
        <v>0</v>
      </c>
      <c r="GT138" s="4">
        <v>0</v>
      </c>
      <c r="GU138" s="4" t="s">
        <v>3</v>
      </c>
      <c r="GV138" s="4">
        <f t="shared" si="275"/>
        <v>0</v>
      </c>
      <c r="GW138" s="4">
        <v>1</v>
      </c>
      <c r="GX138" s="4">
        <f t="shared" si="276"/>
        <v>0</v>
      </c>
      <c r="GY138" s="4"/>
      <c r="GZ138" s="4"/>
      <c r="HA138" s="4">
        <v>0</v>
      </c>
      <c r="HB138" s="4">
        <v>0</v>
      </c>
      <c r="HC138" s="4">
        <f t="shared" si="277"/>
        <v>0</v>
      </c>
      <c r="HD138" s="4"/>
      <c r="HE138" s="4" t="s">
        <v>3</v>
      </c>
      <c r="HF138" s="4" t="s">
        <v>3</v>
      </c>
      <c r="HG138" s="4"/>
      <c r="HH138" s="4"/>
      <c r="HI138" s="4"/>
      <c r="HJ138" s="4"/>
      <c r="HK138" s="4"/>
      <c r="HL138" s="4"/>
      <c r="HM138" s="4" t="s">
        <v>22</v>
      </c>
      <c r="HN138" s="4" t="s">
        <v>3</v>
      </c>
      <c r="HO138" s="4" t="s">
        <v>3</v>
      </c>
      <c r="HP138" s="4" t="s">
        <v>3</v>
      </c>
      <c r="HQ138" s="4" t="s">
        <v>3</v>
      </c>
      <c r="HR138" s="4"/>
      <c r="HS138" s="4">
        <v>0</v>
      </c>
      <c r="HT138" s="4"/>
      <c r="HU138" s="4"/>
      <c r="HV138" s="4"/>
      <c r="HW138" s="4"/>
      <c r="HX138" s="4"/>
      <c r="HY138" s="4"/>
      <c r="HZ138" s="4"/>
      <c r="IA138" s="4"/>
      <c r="IB138" s="4"/>
      <c r="IC138" s="4"/>
      <c r="ID138" s="4"/>
      <c r="IE138" s="4"/>
      <c r="IF138" s="4"/>
      <c r="IG138" s="4"/>
      <c r="IH138" s="4"/>
      <c r="II138" s="4"/>
      <c r="IJ138" s="4"/>
      <c r="IK138" s="4">
        <v>0</v>
      </c>
      <c r="IL138" s="4"/>
      <c r="IM138" s="4"/>
      <c r="IN138" s="4"/>
      <c r="IO138" s="4"/>
      <c r="IP138" s="4"/>
      <c r="IQ138" s="4"/>
      <c r="IR138" s="4"/>
      <c r="IS138" s="4"/>
      <c r="IT138" s="4"/>
      <c r="IU138" s="4"/>
    </row>
    <row r="139" spans="1:255" x14ac:dyDescent="0.25">
      <c r="A139" s="3">
        <v>17</v>
      </c>
      <c r="B139" s="3">
        <v>1</v>
      </c>
      <c r="C139" s="3"/>
      <c r="D139" s="3"/>
      <c r="E139" s="3" t="s">
        <v>238</v>
      </c>
      <c r="F139" s="3" t="s">
        <v>239</v>
      </c>
      <c r="G139" s="3" t="s">
        <v>240</v>
      </c>
      <c r="H139" s="3" t="s">
        <v>227</v>
      </c>
      <c r="I139" s="3">
        <v>1</v>
      </c>
      <c r="J139" s="3">
        <v>0</v>
      </c>
      <c r="K139" s="3">
        <v>1</v>
      </c>
      <c r="L139" s="3"/>
      <c r="M139" s="3"/>
      <c r="N139" s="3"/>
      <c r="O139" s="3">
        <f t="shared" si="253"/>
        <v>24555.07</v>
      </c>
      <c r="P139" s="3">
        <f t="shared" si="254"/>
        <v>24555.07</v>
      </c>
      <c r="Q139" s="3">
        <f t="shared" si="290"/>
        <v>0</v>
      </c>
      <c r="R139" s="3">
        <f t="shared" si="291"/>
        <v>0</v>
      </c>
      <c r="S139" s="3">
        <f t="shared" si="255"/>
        <v>0</v>
      </c>
      <c r="T139" s="3">
        <f t="shared" si="256"/>
        <v>0</v>
      </c>
      <c r="U139" s="3">
        <f t="shared" si="257"/>
        <v>0</v>
      </c>
      <c r="V139" s="3">
        <f t="shared" si="258"/>
        <v>0</v>
      </c>
      <c r="W139" s="3">
        <f t="shared" si="259"/>
        <v>0</v>
      </c>
      <c r="X139" s="3">
        <f t="shared" si="292"/>
        <v>0</v>
      </c>
      <c r="Y139" s="3">
        <f t="shared" si="293"/>
        <v>0</v>
      </c>
      <c r="Z139" s="3"/>
      <c r="AA139" s="3">
        <v>54971259</v>
      </c>
      <c r="AB139" s="3">
        <f t="shared" si="260"/>
        <v>24555.07</v>
      </c>
      <c r="AC139" s="3">
        <f t="shared" si="294"/>
        <v>24555.07</v>
      </c>
      <c r="AD139" s="3">
        <f t="shared" si="295"/>
        <v>0</v>
      </c>
      <c r="AE139" s="3">
        <f t="shared" si="296"/>
        <v>0</v>
      </c>
      <c r="AF139" s="3">
        <f t="shared" si="296"/>
        <v>0</v>
      </c>
      <c r="AG139" s="3">
        <f t="shared" si="261"/>
        <v>0</v>
      </c>
      <c r="AH139" s="3">
        <f t="shared" si="297"/>
        <v>0</v>
      </c>
      <c r="AI139" s="3">
        <f t="shared" si="297"/>
        <v>0</v>
      </c>
      <c r="AJ139" s="3">
        <f t="shared" si="262"/>
        <v>0</v>
      </c>
      <c r="AK139" s="3">
        <v>24555.07</v>
      </c>
      <c r="AL139" s="3">
        <v>24555.07</v>
      </c>
      <c r="AM139" s="3">
        <v>0</v>
      </c>
      <c r="AN139" s="3">
        <v>0</v>
      </c>
      <c r="AO139" s="3">
        <v>0</v>
      </c>
      <c r="AP139" s="3">
        <v>0</v>
      </c>
      <c r="AQ139" s="3">
        <v>0</v>
      </c>
      <c r="AR139" s="3">
        <v>0</v>
      </c>
      <c r="AS139" s="3">
        <v>0</v>
      </c>
      <c r="AT139" s="3">
        <v>0</v>
      </c>
      <c r="AU139" s="3">
        <v>0</v>
      </c>
      <c r="AV139" s="3">
        <v>1</v>
      </c>
      <c r="AW139" s="3">
        <v>1</v>
      </c>
      <c r="AX139" s="3"/>
      <c r="AY139" s="3"/>
      <c r="AZ139" s="3">
        <v>1</v>
      </c>
      <c r="BA139" s="3">
        <v>1</v>
      </c>
      <c r="BB139" s="3">
        <v>1</v>
      </c>
      <c r="BC139" s="3">
        <v>1</v>
      </c>
      <c r="BD139" s="3" t="s">
        <v>3</v>
      </c>
      <c r="BE139" s="3" t="s">
        <v>3</v>
      </c>
      <c r="BF139" s="3" t="s">
        <v>3</v>
      </c>
      <c r="BG139" s="3" t="s">
        <v>3</v>
      </c>
      <c r="BH139" s="3">
        <v>3</v>
      </c>
      <c r="BI139" s="3">
        <v>3</v>
      </c>
      <c r="BJ139" s="3" t="s">
        <v>239</v>
      </c>
      <c r="BK139" s="3"/>
      <c r="BL139" s="3"/>
      <c r="BM139" s="3">
        <v>400007</v>
      </c>
      <c r="BN139" s="3">
        <v>0</v>
      </c>
      <c r="BO139" s="3" t="s">
        <v>3</v>
      </c>
      <c r="BP139" s="3">
        <v>0</v>
      </c>
      <c r="BQ139" s="3">
        <v>214</v>
      </c>
      <c r="BR139" s="3">
        <v>0</v>
      </c>
      <c r="BS139" s="3">
        <v>1</v>
      </c>
      <c r="BT139" s="3">
        <v>1</v>
      </c>
      <c r="BU139" s="3">
        <v>1</v>
      </c>
      <c r="BV139" s="3">
        <v>1</v>
      </c>
      <c r="BW139" s="3">
        <v>1</v>
      </c>
      <c r="BX139" s="3">
        <v>1</v>
      </c>
      <c r="BY139" s="3" t="s">
        <v>3</v>
      </c>
      <c r="BZ139" s="3">
        <v>0</v>
      </c>
      <c r="CA139" s="3">
        <v>0</v>
      </c>
      <c r="CB139" s="3" t="s">
        <v>3</v>
      </c>
      <c r="CC139" s="3"/>
      <c r="CD139" s="3"/>
      <c r="CE139" s="3">
        <v>1566</v>
      </c>
      <c r="CF139" s="3">
        <v>0</v>
      </c>
      <c r="CG139" s="3">
        <v>0</v>
      </c>
      <c r="CH139" s="3"/>
      <c r="CI139" s="3"/>
      <c r="CJ139" s="3"/>
      <c r="CK139" s="3"/>
      <c r="CL139" s="3"/>
      <c r="CM139" s="3">
        <v>0</v>
      </c>
      <c r="CN139" s="3" t="s">
        <v>3</v>
      </c>
      <c r="CO139" s="3">
        <v>0</v>
      </c>
      <c r="CP139" s="3">
        <f t="shared" si="263"/>
        <v>24555.07</v>
      </c>
      <c r="CQ139" s="3">
        <f t="shared" si="264"/>
        <v>24555.07</v>
      </c>
      <c r="CR139" s="3">
        <f t="shared" si="298"/>
        <v>0</v>
      </c>
      <c r="CS139" s="3">
        <f t="shared" si="299"/>
        <v>0</v>
      </c>
      <c r="CT139" s="3">
        <f t="shared" si="265"/>
        <v>0</v>
      </c>
      <c r="CU139" s="3">
        <f t="shared" si="266"/>
        <v>0</v>
      </c>
      <c r="CV139" s="3">
        <f t="shared" si="267"/>
        <v>0</v>
      </c>
      <c r="CW139" s="3">
        <f t="shared" si="268"/>
        <v>0</v>
      </c>
      <c r="CX139" s="3">
        <f t="shared" si="269"/>
        <v>0</v>
      </c>
      <c r="CY139" s="3">
        <f t="shared" si="300"/>
        <v>0</v>
      </c>
      <c r="CZ139" s="3">
        <f t="shared" si="301"/>
        <v>0</v>
      </c>
      <c r="DA139" s="3"/>
      <c r="DB139" s="3"/>
      <c r="DC139" s="3" t="s">
        <v>3</v>
      </c>
      <c r="DD139" s="3" t="s">
        <v>3</v>
      </c>
      <c r="DE139" s="3" t="s">
        <v>3</v>
      </c>
      <c r="DF139" s="3" t="s">
        <v>3</v>
      </c>
      <c r="DG139" s="3" t="s">
        <v>3</v>
      </c>
      <c r="DH139" s="3" t="s">
        <v>3</v>
      </c>
      <c r="DI139" s="3" t="s">
        <v>3</v>
      </c>
      <c r="DJ139" s="3" t="s">
        <v>3</v>
      </c>
      <c r="DK139" s="3" t="s">
        <v>3</v>
      </c>
      <c r="DL139" s="3" t="s">
        <v>3</v>
      </c>
      <c r="DM139" s="3" t="s">
        <v>3</v>
      </c>
      <c r="DN139" s="3">
        <v>0</v>
      </c>
      <c r="DO139" s="3">
        <v>0</v>
      </c>
      <c r="DP139" s="3">
        <v>1</v>
      </c>
      <c r="DQ139" s="3">
        <v>1</v>
      </c>
      <c r="DR139" s="3"/>
      <c r="DS139" s="3"/>
      <c r="DT139" s="3"/>
      <c r="DU139" s="3">
        <v>1013</v>
      </c>
      <c r="DV139" s="3" t="s">
        <v>227</v>
      </c>
      <c r="DW139" s="3" t="s">
        <v>227</v>
      </c>
      <c r="DX139" s="3">
        <v>1</v>
      </c>
      <c r="DY139" s="3"/>
      <c r="DZ139" s="3" t="s">
        <v>3</v>
      </c>
      <c r="EA139" s="3" t="s">
        <v>3</v>
      </c>
      <c r="EB139" s="3" t="s">
        <v>3</v>
      </c>
      <c r="EC139" s="3" t="s">
        <v>3</v>
      </c>
      <c r="ED139" s="3"/>
      <c r="EE139" s="3">
        <v>57042890</v>
      </c>
      <c r="EF139" s="3">
        <v>214</v>
      </c>
      <c r="EG139" s="3" t="s">
        <v>228</v>
      </c>
      <c r="EH139" s="3">
        <v>0</v>
      </c>
      <c r="EI139" s="3" t="s">
        <v>3</v>
      </c>
      <c r="EJ139" s="3">
        <v>3</v>
      </c>
      <c r="EK139" s="3">
        <v>400007</v>
      </c>
      <c r="EL139" s="3" t="s">
        <v>228</v>
      </c>
      <c r="EM139" s="3" t="s">
        <v>229</v>
      </c>
      <c r="EN139" s="3"/>
      <c r="EO139" s="3" t="s">
        <v>3</v>
      </c>
      <c r="EP139" s="3"/>
      <c r="EQ139" s="3">
        <v>16</v>
      </c>
      <c r="ER139" s="3">
        <v>0</v>
      </c>
      <c r="ES139" s="3">
        <v>24555.07</v>
      </c>
      <c r="ET139" s="3">
        <v>0</v>
      </c>
      <c r="EU139" s="3">
        <v>0</v>
      </c>
      <c r="EV139" s="3">
        <v>0</v>
      </c>
      <c r="EW139" s="3">
        <v>0</v>
      </c>
      <c r="EX139" s="3">
        <v>0</v>
      </c>
      <c r="EY139" s="3">
        <v>0</v>
      </c>
      <c r="EZ139" s="3"/>
      <c r="FA139" s="3"/>
      <c r="FB139" s="3"/>
      <c r="FC139" s="3"/>
      <c r="FD139" s="3"/>
      <c r="FE139" s="3"/>
      <c r="FF139" s="3"/>
      <c r="FG139" s="3"/>
      <c r="FH139" s="3"/>
      <c r="FI139" s="3"/>
      <c r="FJ139" s="3"/>
      <c r="FK139" s="3"/>
      <c r="FL139" s="3"/>
      <c r="FM139" s="3"/>
      <c r="FN139" s="3"/>
      <c r="FO139" s="3"/>
      <c r="FP139" s="3"/>
      <c r="FQ139" s="3">
        <v>0</v>
      </c>
      <c r="FR139" s="3">
        <f t="shared" ref="FR139:FR144" si="302">P139</f>
        <v>24555.07</v>
      </c>
      <c r="FS139" s="3">
        <v>0</v>
      </c>
      <c r="FT139" s="3"/>
      <c r="FU139" s="3"/>
      <c r="FV139" s="3"/>
      <c r="FW139" s="3"/>
      <c r="FX139" s="3">
        <v>0</v>
      </c>
      <c r="FY139" s="3">
        <v>0</v>
      </c>
      <c r="FZ139" s="3"/>
      <c r="GA139" s="3" t="s">
        <v>241</v>
      </c>
      <c r="GB139" s="3"/>
      <c r="GC139" s="3"/>
      <c r="GD139" s="3">
        <v>1</v>
      </c>
      <c r="GE139" s="3"/>
      <c r="GF139" s="3">
        <v>-1493939284</v>
      </c>
      <c r="GG139" s="3">
        <v>2</v>
      </c>
      <c r="GH139" s="3">
        <v>4</v>
      </c>
      <c r="GI139" s="3">
        <v>-2</v>
      </c>
      <c r="GJ139" s="3">
        <v>0</v>
      </c>
      <c r="GK139" s="3">
        <v>0</v>
      </c>
      <c r="GL139" s="3">
        <f t="shared" si="270"/>
        <v>0</v>
      </c>
      <c r="GM139" s="3">
        <f t="shared" si="271"/>
        <v>24555.07</v>
      </c>
      <c r="GN139" s="3">
        <f t="shared" si="272"/>
        <v>0</v>
      </c>
      <c r="GO139" s="3">
        <f t="shared" si="273"/>
        <v>0</v>
      </c>
      <c r="GP139" s="3">
        <f t="shared" si="274"/>
        <v>0</v>
      </c>
      <c r="GQ139" s="3"/>
      <c r="GR139" s="3">
        <v>1</v>
      </c>
      <c r="GS139" s="3">
        <v>2</v>
      </c>
      <c r="GT139" s="3">
        <v>0</v>
      </c>
      <c r="GU139" s="3" t="s">
        <v>3</v>
      </c>
      <c r="GV139" s="3">
        <f t="shared" si="275"/>
        <v>0</v>
      </c>
      <c r="GW139" s="3">
        <v>1</v>
      </c>
      <c r="GX139" s="3">
        <f t="shared" si="276"/>
        <v>0</v>
      </c>
      <c r="GY139" s="3"/>
      <c r="GZ139" s="3"/>
      <c r="HA139" s="3">
        <v>0</v>
      </c>
      <c r="HB139" s="3">
        <v>0</v>
      </c>
      <c r="HC139" s="3">
        <f t="shared" si="277"/>
        <v>0</v>
      </c>
      <c r="HD139" s="3"/>
      <c r="HE139" s="3" t="s">
        <v>50</v>
      </c>
      <c r="HF139" s="3" t="s">
        <v>231</v>
      </c>
      <c r="HG139" s="3"/>
      <c r="HH139" s="3"/>
      <c r="HI139" s="3"/>
      <c r="HJ139" s="3"/>
      <c r="HK139" s="3"/>
      <c r="HL139" s="3"/>
      <c r="HM139" s="3" t="s">
        <v>3</v>
      </c>
      <c r="HN139" s="3" t="s">
        <v>3</v>
      </c>
      <c r="HO139" s="3" t="s">
        <v>3</v>
      </c>
      <c r="HP139" s="3" t="s">
        <v>3</v>
      </c>
      <c r="HQ139" s="3" t="s">
        <v>3</v>
      </c>
      <c r="HR139" s="3"/>
      <c r="HS139" s="3">
        <v>0</v>
      </c>
      <c r="HT139" s="3"/>
      <c r="HU139" s="3"/>
      <c r="HV139" s="3"/>
      <c r="HW139" s="3"/>
      <c r="HX139" s="3"/>
      <c r="HY139" s="3"/>
      <c r="HZ139" s="3"/>
      <c r="IA139" s="3"/>
      <c r="IB139" s="3"/>
      <c r="IC139" s="3"/>
      <c r="ID139" s="3"/>
      <c r="IE139" s="3"/>
      <c r="IF139" s="3"/>
      <c r="IG139" s="3"/>
      <c r="IH139" s="3"/>
      <c r="II139" s="3"/>
      <c r="IJ139" s="3"/>
      <c r="IK139" s="3">
        <v>0</v>
      </c>
      <c r="IL139" s="3"/>
      <c r="IM139" s="3"/>
      <c r="IN139" s="3"/>
      <c r="IO139" s="3"/>
      <c r="IP139" s="3"/>
      <c r="IQ139" s="3"/>
      <c r="IR139" s="3"/>
      <c r="IS139" s="3"/>
      <c r="IT139" s="3"/>
      <c r="IU139" s="3"/>
    </row>
    <row r="140" spans="1:255" x14ac:dyDescent="0.25">
      <c r="A140" s="4">
        <v>17</v>
      </c>
      <c r="B140" s="4">
        <v>1</v>
      </c>
      <c r="C140" s="4"/>
      <c r="D140" s="4"/>
      <c r="E140" s="4" t="s">
        <v>238</v>
      </c>
      <c r="F140" s="4" t="s">
        <v>239</v>
      </c>
      <c r="G140" s="4" t="s">
        <v>240</v>
      </c>
      <c r="H140" s="4" t="s">
        <v>227</v>
      </c>
      <c r="I140" s="4">
        <v>1</v>
      </c>
      <c r="J140" s="4">
        <v>0</v>
      </c>
      <c r="K140" s="4">
        <v>1</v>
      </c>
      <c r="L140" s="4"/>
      <c r="M140" s="4"/>
      <c r="N140" s="4"/>
      <c r="O140" s="4">
        <f t="shared" si="253"/>
        <v>185881.88</v>
      </c>
      <c r="P140" s="4">
        <f t="shared" si="254"/>
        <v>185881.88</v>
      </c>
      <c r="Q140" s="4">
        <f t="shared" si="290"/>
        <v>0</v>
      </c>
      <c r="R140" s="4">
        <f t="shared" si="291"/>
        <v>0</v>
      </c>
      <c r="S140" s="4">
        <f t="shared" si="255"/>
        <v>0</v>
      </c>
      <c r="T140" s="4">
        <f t="shared" si="256"/>
        <v>0</v>
      </c>
      <c r="U140" s="4">
        <f t="shared" si="257"/>
        <v>0</v>
      </c>
      <c r="V140" s="4">
        <f t="shared" si="258"/>
        <v>0</v>
      </c>
      <c r="W140" s="4">
        <f t="shared" si="259"/>
        <v>0</v>
      </c>
      <c r="X140" s="4">
        <f t="shared" si="292"/>
        <v>0</v>
      </c>
      <c r="Y140" s="4">
        <f t="shared" si="293"/>
        <v>0</v>
      </c>
      <c r="Z140" s="4"/>
      <c r="AA140" s="4">
        <v>55890823</v>
      </c>
      <c r="AB140" s="4">
        <f t="shared" si="260"/>
        <v>24555.07</v>
      </c>
      <c r="AC140" s="4">
        <f t="shared" si="294"/>
        <v>24555.07</v>
      </c>
      <c r="AD140" s="4">
        <f t="shared" si="295"/>
        <v>0</v>
      </c>
      <c r="AE140" s="4">
        <f t="shared" si="296"/>
        <v>0</v>
      </c>
      <c r="AF140" s="4">
        <f t="shared" si="296"/>
        <v>0</v>
      </c>
      <c r="AG140" s="4">
        <f t="shared" si="261"/>
        <v>0</v>
      </c>
      <c r="AH140" s="4">
        <f t="shared" si="297"/>
        <v>0</v>
      </c>
      <c r="AI140" s="4">
        <f t="shared" si="297"/>
        <v>0</v>
      </c>
      <c r="AJ140" s="4">
        <f t="shared" si="262"/>
        <v>0</v>
      </c>
      <c r="AK140" s="4">
        <v>24555.07</v>
      </c>
      <c r="AL140" s="4">
        <v>24555.07</v>
      </c>
      <c r="AM140" s="4">
        <v>0</v>
      </c>
      <c r="AN140" s="4">
        <v>0</v>
      </c>
      <c r="AO140" s="4">
        <v>0</v>
      </c>
      <c r="AP140" s="4">
        <v>0</v>
      </c>
      <c r="AQ140" s="4">
        <v>0</v>
      </c>
      <c r="AR140" s="4">
        <v>0</v>
      </c>
      <c r="AS140" s="4">
        <v>0</v>
      </c>
      <c r="AT140" s="4">
        <v>0</v>
      </c>
      <c r="AU140" s="4">
        <v>0</v>
      </c>
      <c r="AV140" s="4">
        <v>1</v>
      </c>
      <c r="AW140" s="4">
        <v>1</v>
      </c>
      <c r="AX140" s="4"/>
      <c r="AY140" s="4"/>
      <c r="AZ140" s="4">
        <v>1</v>
      </c>
      <c r="BA140" s="4">
        <v>1</v>
      </c>
      <c r="BB140" s="4">
        <v>1</v>
      </c>
      <c r="BC140" s="4">
        <v>7.57</v>
      </c>
      <c r="BD140" s="4" t="s">
        <v>3</v>
      </c>
      <c r="BE140" s="4" t="s">
        <v>3</v>
      </c>
      <c r="BF140" s="4" t="s">
        <v>3</v>
      </c>
      <c r="BG140" s="4" t="s">
        <v>3</v>
      </c>
      <c r="BH140" s="4">
        <v>3</v>
      </c>
      <c r="BI140" s="4">
        <v>3</v>
      </c>
      <c r="BJ140" s="4" t="s">
        <v>239</v>
      </c>
      <c r="BK140" s="4"/>
      <c r="BL140" s="4"/>
      <c r="BM140" s="4">
        <v>400007</v>
      </c>
      <c r="BN140" s="4">
        <v>0</v>
      </c>
      <c r="BO140" s="4" t="s">
        <v>3</v>
      </c>
      <c r="BP140" s="4">
        <v>0</v>
      </c>
      <c r="BQ140" s="4">
        <v>214</v>
      </c>
      <c r="BR140" s="4">
        <v>0</v>
      </c>
      <c r="BS140" s="4">
        <v>1</v>
      </c>
      <c r="BT140" s="4">
        <v>1</v>
      </c>
      <c r="BU140" s="4">
        <v>1</v>
      </c>
      <c r="BV140" s="4">
        <v>1</v>
      </c>
      <c r="BW140" s="4">
        <v>1</v>
      </c>
      <c r="BX140" s="4">
        <v>1</v>
      </c>
      <c r="BY140" s="4" t="s">
        <v>3</v>
      </c>
      <c r="BZ140" s="4">
        <v>0</v>
      </c>
      <c r="CA140" s="4">
        <v>0</v>
      </c>
      <c r="CB140" s="4" t="s">
        <v>3</v>
      </c>
      <c r="CC140" s="4"/>
      <c r="CD140" s="4"/>
      <c r="CE140" s="4">
        <v>1566</v>
      </c>
      <c r="CF140" s="4">
        <v>0</v>
      </c>
      <c r="CG140" s="4">
        <v>0</v>
      </c>
      <c r="CH140" s="4"/>
      <c r="CI140" s="4"/>
      <c r="CJ140" s="4"/>
      <c r="CK140" s="4"/>
      <c r="CL140" s="4"/>
      <c r="CM140" s="4">
        <v>0</v>
      </c>
      <c r="CN140" s="4" t="s">
        <v>3</v>
      </c>
      <c r="CO140" s="4">
        <v>0</v>
      </c>
      <c r="CP140" s="4">
        <f t="shared" si="263"/>
        <v>185881.88</v>
      </c>
      <c r="CQ140" s="4">
        <f t="shared" si="264"/>
        <v>185881.88</v>
      </c>
      <c r="CR140" s="4">
        <f t="shared" si="298"/>
        <v>0</v>
      </c>
      <c r="CS140" s="4">
        <f t="shared" si="299"/>
        <v>0</v>
      </c>
      <c r="CT140" s="4">
        <f t="shared" si="265"/>
        <v>0</v>
      </c>
      <c r="CU140" s="4">
        <f t="shared" si="266"/>
        <v>0</v>
      </c>
      <c r="CV140" s="4">
        <f t="shared" si="267"/>
        <v>0</v>
      </c>
      <c r="CW140" s="4">
        <f t="shared" si="268"/>
        <v>0</v>
      </c>
      <c r="CX140" s="4">
        <f t="shared" si="269"/>
        <v>0</v>
      </c>
      <c r="CY140" s="4">
        <f t="shared" si="300"/>
        <v>0</v>
      </c>
      <c r="CZ140" s="4">
        <f t="shared" si="301"/>
        <v>0</v>
      </c>
      <c r="DA140" s="4"/>
      <c r="DB140" s="4"/>
      <c r="DC140" s="4" t="s">
        <v>3</v>
      </c>
      <c r="DD140" s="4" t="s">
        <v>3</v>
      </c>
      <c r="DE140" s="4" t="s">
        <v>3</v>
      </c>
      <c r="DF140" s="4" t="s">
        <v>3</v>
      </c>
      <c r="DG140" s="4" t="s">
        <v>3</v>
      </c>
      <c r="DH140" s="4" t="s">
        <v>3</v>
      </c>
      <c r="DI140" s="4" t="s">
        <v>3</v>
      </c>
      <c r="DJ140" s="4" t="s">
        <v>3</v>
      </c>
      <c r="DK140" s="4" t="s">
        <v>3</v>
      </c>
      <c r="DL140" s="4" t="s">
        <v>3</v>
      </c>
      <c r="DM140" s="4" t="s">
        <v>3</v>
      </c>
      <c r="DN140" s="4">
        <v>0</v>
      </c>
      <c r="DO140" s="4">
        <v>0</v>
      </c>
      <c r="DP140" s="4">
        <v>1</v>
      </c>
      <c r="DQ140" s="4">
        <v>1</v>
      </c>
      <c r="DR140" s="4"/>
      <c r="DS140" s="4"/>
      <c r="DT140" s="4"/>
      <c r="DU140" s="4">
        <v>1013</v>
      </c>
      <c r="DV140" s="4" t="s">
        <v>227</v>
      </c>
      <c r="DW140" s="4" t="s">
        <v>227</v>
      </c>
      <c r="DX140" s="4">
        <v>1</v>
      </c>
      <c r="DY140" s="4"/>
      <c r="DZ140" s="4" t="s">
        <v>3</v>
      </c>
      <c r="EA140" s="4" t="s">
        <v>3</v>
      </c>
      <c r="EB140" s="4" t="s">
        <v>3</v>
      </c>
      <c r="EC140" s="4" t="s">
        <v>3</v>
      </c>
      <c r="ED140" s="4"/>
      <c r="EE140" s="4">
        <v>57042890</v>
      </c>
      <c r="EF140" s="4">
        <v>214</v>
      </c>
      <c r="EG140" s="4" t="s">
        <v>228</v>
      </c>
      <c r="EH140" s="4">
        <v>0</v>
      </c>
      <c r="EI140" s="4" t="s">
        <v>3</v>
      </c>
      <c r="EJ140" s="4">
        <v>3</v>
      </c>
      <c r="EK140" s="4">
        <v>400007</v>
      </c>
      <c r="EL140" s="4" t="s">
        <v>228</v>
      </c>
      <c r="EM140" s="4" t="s">
        <v>229</v>
      </c>
      <c r="EN140" s="4"/>
      <c r="EO140" s="4" t="s">
        <v>3</v>
      </c>
      <c r="EP140" s="4"/>
      <c r="EQ140" s="4">
        <v>16</v>
      </c>
      <c r="ER140" s="4">
        <v>0</v>
      </c>
      <c r="ES140" s="4">
        <v>24555.07</v>
      </c>
      <c r="ET140" s="4">
        <v>0</v>
      </c>
      <c r="EU140" s="4">
        <v>0</v>
      </c>
      <c r="EV140" s="4">
        <v>0</v>
      </c>
      <c r="EW140" s="4">
        <v>0</v>
      </c>
      <c r="EX140" s="4">
        <v>0</v>
      </c>
      <c r="EY140" s="4">
        <v>0</v>
      </c>
      <c r="EZ140" s="4">
        <v>5</v>
      </c>
      <c r="FA140" s="4"/>
      <c r="FB140" s="4"/>
      <c r="FC140" s="4">
        <v>1</v>
      </c>
      <c r="FD140" s="4">
        <v>18</v>
      </c>
      <c r="FE140" s="4"/>
      <c r="FF140" s="4">
        <v>217560</v>
      </c>
      <c r="FG140" s="4"/>
      <c r="FH140" s="4"/>
      <c r="FI140" s="4"/>
      <c r="FJ140" s="4"/>
      <c r="FK140" s="4"/>
      <c r="FL140" s="4"/>
      <c r="FM140" s="4"/>
      <c r="FN140" s="4"/>
      <c r="FO140" s="4"/>
      <c r="FP140" s="4"/>
      <c r="FQ140" s="4">
        <v>0</v>
      </c>
      <c r="FR140" s="4">
        <f t="shared" si="302"/>
        <v>185881.88</v>
      </c>
      <c r="FS140" s="4">
        <v>0</v>
      </c>
      <c r="FT140" s="4"/>
      <c r="FU140" s="4"/>
      <c r="FV140" s="4"/>
      <c r="FW140" s="4"/>
      <c r="FX140" s="4">
        <v>0</v>
      </c>
      <c r="FY140" s="4">
        <v>0</v>
      </c>
      <c r="FZ140" s="4"/>
      <c r="GA140" s="4" t="s">
        <v>241</v>
      </c>
      <c r="GB140" s="4"/>
      <c r="GC140" s="4"/>
      <c r="GD140" s="4">
        <v>1</v>
      </c>
      <c r="GE140" s="4"/>
      <c r="GF140" s="4">
        <v>-1493939284</v>
      </c>
      <c r="GG140" s="4">
        <v>2</v>
      </c>
      <c r="GH140" s="4">
        <v>3</v>
      </c>
      <c r="GI140" s="4">
        <v>5</v>
      </c>
      <c r="GJ140" s="4">
        <v>0</v>
      </c>
      <c r="GK140" s="4">
        <v>0</v>
      </c>
      <c r="GL140" s="4">
        <f t="shared" si="270"/>
        <v>0</v>
      </c>
      <c r="GM140" s="4">
        <f t="shared" si="271"/>
        <v>185881.88</v>
      </c>
      <c r="GN140" s="4">
        <f t="shared" si="272"/>
        <v>0</v>
      </c>
      <c r="GO140" s="4">
        <f t="shared" si="273"/>
        <v>0</v>
      </c>
      <c r="GP140" s="4">
        <f t="shared" si="274"/>
        <v>0</v>
      </c>
      <c r="GQ140" s="4"/>
      <c r="GR140" s="4">
        <v>1</v>
      </c>
      <c r="GS140" s="4">
        <v>1</v>
      </c>
      <c r="GT140" s="4">
        <v>0</v>
      </c>
      <c r="GU140" s="4" t="s">
        <v>3</v>
      </c>
      <c r="GV140" s="4">
        <f t="shared" si="275"/>
        <v>0</v>
      </c>
      <c r="GW140" s="4">
        <v>1</v>
      </c>
      <c r="GX140" s="4">
        <f t="shared" si="276"/>
        <v>0</v>
      </c>
      <c r="GY140" s="4"/>
      <c r="GZ140" s="4"/>
      <c r="HA140" s="4">
        <v>0</v>
      </c>
      <c r="HB140" s="4">
        <v>0</v>
      </c>
      <c r="HC140" s="4">
        <f t="shared" si="277"/>
        <v>0</v>
      </c>
      <c r="HD140" s="4"/>
      <c r="HE140" s="4" t="s">
        <v>50</v>
      </c>
      <c r="HF140" s="4" t="s">
        <v>231</v>
      </c>
      <c r="HG140" s="4"/>
      <c r="HH140" s="4"/>
      <c r="HI140" s="4"/>
      <c r="HJ140" s="4"/>
      <c r="HK140" s="4"/>
      <c r="HL140" s="4"/>
      <c r="HM140" s="4" t="s">
        <v>3</v>
      </c>
      <c r="HN140" s="4" t="s">
        <v>3</v>
      </c>
      <c r="HO140" s="4" t="s">
        <v>3</v>
      </c>
      <c r="HP140" s="4" t="s">
        <v>3</v>
      </c>
      <c r="HQ140" s="4" t="s">
        <v>3</v>
      </c>
      <c r="HR140" s="4"/>
      <c r="HS140" s="4">
        <v>0</v>
      </c>
      <c r="HT140" s="4"/>
      <c r="HU140" s="4"/>
      <c r="HV140" s="4"/>
      <c r="HW140" s="4"/>
      <c r="HX140" s="4"/>
      <c r="HY140" s="4"/>
      <c r="HZ140" s="4"/>
      <c r="IA140" s="4"/>
      <c r="IB140" s="4"/>
      <c r="IC140" s="4"/>
      <c r="ID140" s="4"/>
      <c r="IE140" s="4"/>
      <c r="IF140" s="4"/>
      <c r="IG140" s="4"/>
      <c r="IH140" s="4"/>
      <c r="II140" s="4"/>
      <c r="IJ140" s="4"/>
      <c r="IK140" s="4">
        <v>0</v>
      </c>
      <c r="IL140" s="4"/>
      <c r="IM140" s="4"/>
      <c r="IN140" s="4"/>
      <c r="IO140" s="4"/>
      <c r="IP140" s="4"/>
      <c r="IQ140" s="4"/>
      <c r="IR140" s="4"/>
      <c r="IS140" s="4"/>
      <c r="IT140" s="4"/>
      <c r="IU140" s="4"/>
    </row>
    <row r="141" spans="1:255" x14ac:dyDescent="0.25">
      <c r="A141" s="3">
        <v>17</v>
      </c>
      <c r="B141" s="3">
        <v>1</v>
      </c>
      <c r="C141" s="3"/>
      <c r="D141" s="3"/>
      <c r="E141" s="3" t="s">
        <v>242</v>
      </c>
      <c r="F141" s="3" t="s">
        <v>243</v>
      </c>
      <c r="G141" s="3" t="s">
        <v>244</v>
      </c>
      <c r="H141" s="3" t="s">
        <v>227</v>
      </c>
      <c r="I141" s="3">
        <v>1</v>
      </c>
      <c r="J141" s="3">
        <v>0</v>
      </c>
      <c r="K141" s="3">
        <v>1</v>
      </c>
      <c r="L141" s="3"/>
      <c r="M141" s="3"/>
      <c r="N141" s="3"/>
      <c r="O141" s="3">
        <f t="shared" si="253"/>
        <v>26002.75</v>
      </c>
      <c r="P141" s="3">
        <f t="shared" si="254"/>
        <v>26002.75</v>
      </c>
      <c r="Q141" s="3">
        <f t="shared" si="290"/>
        <v>0</v>
      </c>
      <c r="R141" s="3">
        <f t="shared" si="291"/>
        <v>0</v>
      </c>
      <c r="S141" s="3">
        <f t="shared" si="255"/>
        <v>0</v>
      </c>
      <c r="T141" s="3">
        <f t="shared" si="256"/>
        <v>0</v>
      </c>
      <c r="U141" s="3">
        <f t="shared" si="257"/>
        <v>0</v>
      </c>
      <c r="V141" s="3">
        <f t="shared" si="258"/>
        <v>0</v>
      </c>
      <c r="W141" s="3">
        <f t="shared" si="259"/>
        <v>0</v>
      </c>
      <c r="X141" s="3">
        <f t="shared" si="292"/>
        <v>0</v>
      </c>
      <c r="Y141" s="3">
        <f t="shared" si="293"/>
        <v>0</v>
      </c>
      <c r="Z141" s="3"/>
      <c r="AA141" s="3">
        <v>54971259</v>
      </c>
      <c r="AB141" s="3">
        <f t="shared" si="260"/>
        <v>26002.75</v>
      </c>
      <c r="AC141" s="3">
        <f t="shared" si="294"/>
        <v>26002.75</v>
      </c>
      <c r="AD141" s="3">
        <f t="shared" si="295"/>
        <v>0</v>
      </c>
      <c r="AE141" s="3">
        <f t="shared" si="296"/>
        <v>0</v>
      </c>
      <c r="AF141" s="3">
        <f t="shared" si="296"/>
        <v>0</v>
      </c>
      <c r="AG141" s="3">
        <f t="shared" si="261"/>
        <v>0</v>
      </c>
      <c r="AH141" s="3">
        <f t="shared" si="297"/>
        <v>0</v>
      </c>
      <c r="AI141" s="3">
        <f t="shared" si="297"/>
        <v>0</v>
      </c>
      <c r="AJ141" s="3">
        <f t="shared" si="262"/>
        <v>0</v>
      </c>
      <c r="AK141" s="3">
        <v>26002.750000000004</v>
      </c>
      <c r="AL141" s="3">
        <v>26002.750000000004</v>
      </c>
      <c r="AM141" s="3">
        <v>0</v>
      </c>
      <c r="AN141" s="3">
        <v>0</v>
      </c>
      <c r="AO141" s="3">
        <v>0</v>
      </c>
      <c r="AP141" s="3">
        <v>0</v>
      </c>
      <c r="AQ141" s="3">
        <v>0</v>
      </c>
      <c r="AR141" s="3">
        <v>0</v>
      </c>
      <c r="AS141" s="3">
        <v>0</v>
      </c>
      <c r="AT141" s="3">
        <v>0</v>
      </c>
      <c r="AU141" s="3">
        <v>0</v>
      </c>
      <c r="AV141" s="3">
        <v>1</v>
      </c>
      <c r="AW141" s="3">
        <v>1</v>
      </c>
      <c r="AX141" s="3"/>
      <c r="AY141" s="3"/>
      <c r="AZ141" s="3">
        <v>1</v>
      </c>
      <c r="BA141" s="3">
        <v>1</v>
      </c>
      <c r="BB141" s="3">
        <v>1</v>
      </c>
      <c r="BC141" s="3">
        <v>1</v>
      </c>
      <c r="BD141" s="3" t="s">
        <v>3</v>
      </c>
      <c r="BE141" s="3" t="s">
        <v>3</v>
      </c>
      <c r="BF141" s="3" t="s">
        <v>3</v>
      </c>
      <c r="BG141" s="3" t="s">
        <v>3</v>
      </c>
      <c r="BH141" s="3">
        <v>3</v>
      </c>
      <c r="BI141" s="3">
        <v>3</v>
      </c>
      <c r="BJ141" s="3" t="s">
        <v>243</v>
      </c>
      <c r="BK141" s="3"/>
      <c r="BL141" s="3"/>
      <c r="BM141" s="3">
        <v>400007</v>
      </c>
      <c r="BN141" s="3">
        <v>0</v>
      </c>
      <c r="BO141" s="3" t="s">
        <v>3</v>
      </c>
      <c r="BP141" s="3">
        <v>0</v>
      </c>
      <c r="BQ141" s="3">
        <v>214</v>
      </c>
      <c r="BR141" s="3">
        <v>0</v>
      </c>
      <c r="BS141" s="3">
        <v>1</v>
      </c>
      <c r="BT141" s="3">
        <v>1</v>
      </c>
      <c r="BU141" s="3">
        <v>1</v>
      </c>
      <c r="BV141" s="3">
        <v>1</v>
      </c>
      <c r="BW141" s="3">
        <v>1</v>
      </c>
      <c r="BX141" s="3">
        <v>1</v>
      </c>
      <c r="BY141" s="3" t="s">
        <v>3</v>
      </c>
      <c r="BZ141" s="3">
        <v>0</v>
      </c>
      <c r="CA141" s="3">
        <v>0</v>
      </c>
      <c r="CB141" s="3" t="s">
        <v>3</v>
      </c>
      <c r="CC141" s="3"/>
      <c r="CD141" s="3"/>
      <c r="CE141" s="3">
        <v>1566</v>
      </c>
      <c r="CF141" s="3">
        <v>0</v>
      </c>
      <c r="CG141" s="3">
        <v>0</v>
      </c>
      <c r="CH141" s="3"/>
      <c r="CI141" s="3"/>
      <c r="CJ141" s="3"/>
      <c r="CK141" s="3"/>
      <c r="CL141" s="3"/>
      <c r="CM141" s="3">
        <v>0</v>
      </c>
      <c r="CN141" s="3" t="s">
        <v>3</v>
      </c>
      <c r="CO141" s="3">
        <v>0</v>
      </c>
      <c r="CP141" s="3">
        <f t="shared" si="263"/>
        <v>26002.75</v>
      </c>
      <c r="CQ141" s="3">
        <f t="shared" si="264"/>
        <v>26002.75</v>
      </c>
      <c r="CR141" s="3">
        <f t="shared" si="298"/>
        <v>0</v>
      </c>
      <c r="CS141" s="3">
        <f t="shared" si="299"/>
        <v>0</v>
      </c>
      <c r="CT141" s="3">
        <f t="shared" si="265"/>
        <v>0</v>
      </c>
      <c r="CU141" s="3">
        <f t="shared" si="266"/>
        <v>0</v>
      </c>
      <c r="CV141" s="3">
        <f t="shared" si="267"/>
        <v>0</v>
      </c>
      <c r="CW141" s="3">
        <f t="shared" si="268"/>
        <v>0</v>
      </c>
      <c r="CX141" s="3">
        <f t="shared" si="269"/>
        <v>0</v>
      </c>
      <c r="CY141" s="3">
        <f t="shared" si="300"/>
        <v>0</v>
      </c>
      <c r="CZ141" s="3">
        <f t="shared" si="301"/>
        <v>0</v>
      </c>
      <c r="DA141" s="3"/>
      <c r="DB141" s="3"/>
      <c r="DC141" s="3" t="s">
        <v>3</v>
      </c>
      <c r="DD141" s="3" t="s">
        <v>3</v>
      </c>
      <c r="DE141" s="3" t="s">
        <v>3</v>
      </c>
      <c r="DF141" s="3" t="s">
        <v>3</v>
      </c>
      <c r="DG141" s="3" t="s">
        <v>3</v>
      </c>
      <c r="DH141" s="3" t="s">
        <v>3</v>
      </c>
      <c r="DI141" s="3" t="s">
        <v>3</v>
      </c>
      <c r="DJ141" s="3" t="s">
        <v>3</v>
      </c>
      <c r="DK141" s="3" t="s">
        <v>3</v>
      </c>
      <c r="DL141" s="3" t="s">
        <v>3</v>
      </c>
      <c r="DM141" s="3" t="s">
        <v>3</v>
      </c>
      <c r="DN141" s="3">
        <v>0</v>
      </c>
      <c r="DO141" s="3">
        <v>0</v>
      </c>
      <c r="DP141" s="3">
        <v>1</v>
      </c>
      <c r="DQ141" s="3">
        <v>1</v>
      </c>
      <c r="DR141" s="3"/>
      <c r="DS141" s="3"/>
      <c r="DT141" s="3"/>
      <c r="DU141" s="3">
        <v>1013</v>
      </c>
      <c r="DV141" s="3" t="s">
        <v>227</v>
      </c>
      <c r="DW141" s="3" t="s">
        <v>227</v>
      </c>
      <c r="DX141" s="3">
        <v>1</v>
      </c>
      <c r="DY141" s="3"/>
      <c r="DZ141" s="3" t="s">
        <v>3</v>
      </c>
      <c r="EA141" s="3" t="s">
        <v>3</v>
      </c>
      <c r="EB141" s="3" t="s">
        <v>3</v>
      </c>
      <c r="EC141" s="3" t="s">
        <v>3</v>
      </c>
      <c r="ED141" s="3"/>
      <c r="EE141" s="3">
        <v>57042890</v>
      </c>
      <c r="EF141" s="3">
        <v>214</v>
      </c>
      <c r="EG141" s="3" t="s">
        <v>228</v>
      </c>
      <c r="EH141" s="3">
        <v>0</v>
      </c>
      <c r="EI141" s="3" t="s">
        <v>3</v>
      </c>
      <c r="EJ141" s="3">
        <v>3</v>
      </c>
      <c r="EK141" s="3">
        <v>400007</v>
      </c>
      <c r="EL141" s="3" t="s">
        <v>228</v>
      </c>
      <c r="EM141" s="3" t="s">
        <v>229</v>
      </c>
      <c r="EN141" s="3"/>
      <c r="EO141" s="3" t="s">
        <v>3</v>
      </c>
      <c r="EP141" s="3"/>
      <c r="EQ141" s="3">
        <v>16</v>
      </c>
      <c r="ER141" s="3">
        <v>0</v>
      </c>
      <c r="ES141" s="3">
        <v>26002.750000000004</v>
      </c>
      <c r="ET141" s="3">
        <v>0</v>
      </c>
      <c r="EU141" s="3">
        <v>0</v>
      </c>
      <c r="EV141" s="3">
        <v>0</v>
      </c>
      <c r="EW141" s="3">
        <v>0</v>
      </c>
      <c r="EX141" s="3">
        <v>0</v>
      </c>
      <c r="EY141" s="3">
        <v>0</v>
      </c>
      <c r="EZ141" s="3"/>
      <c r="FA141" s="3"/>
      <c r="FB141" s="3"/>
      <c r="FC141" s="3"/>
      <c r="FD141" s="3"/>
      <c r="FE141" s="3"/>
      <c r="FF141" s="3"/>
      <c r="FG141" s="3"/>
      <c r="FH141" s="3"/>
      <c r="FI141" s="3"/>
      <c r="FJ141" s="3"/>
      <c r="FK141" s="3"/>
      <c r="FL141" s="3"/>
      <c r="FM141" s="3"/>
      <c r="FN141" s="3"/>
      <c r="FO141" s="3"/>
      <c r="FP141" s="3"/>
      <c r="FQ141" s="3">
        <v>0</v>
      </c>
      <c r="FR141" s="3">
        <f t="shared" si="302"/>
        <v>26002.75</v>
      </c>
      <c r="FS141" s="3">
        <v>0</v>
      </c>
      <c r="FT141" s="3"/>
      <c r="FU141" s="3"/>
      <c r="FV141" s="3"/>
      <c r="FW141" s="3"/>
      <c r="FX141" s="3">
        <v>0</v>
      </c>
      <c r="FY141" s="3">
        <v>0</v>
      </c>
      <c r="FZ141" s="3"/>
      <c r="GA141" s="3" t="s">
        <v>245</v>
      </c>
      <c r="GB141" s="3"/>
      <c r="GC141" s="3"/>
      <c r="GD141" s="3">
        <v>1</v>
      </c>
      <c r="GE141" s="3"/>
      <c r="GF141" s="3">
        <v>216210001</v>
      </c>
      <c r="GG141" s="3">
        <v>2</v>
      </c>
      <c r="GH141" s="3">
        <v>4</v>
      </c>
      <c r="GI141" s="3">
        <v>-2</v>
      </c>
      <c r="GJ141" s="3">
        <v>0</v>
      </c>
      <c r="GK141" s="3">
        <v>0</v>
      </c>
      <c r="GL141" s="3">
        <f t="shared" si="270"/>
        <v>0</v>
      </c>
      <c r="GM141" s="3">
        <f t="shared" si="271"/>
        <v>26002.75</v>
      </c>
      <c r="GN141" s="3">
        <f t="shared" si="272"/>
        <v>0</v>
      </c>
      <c r="GO141" s="3">
        <f t="shared" si="273"/>
        <v>0</v>
      </c>
      <c r="GP141" s="3">
        <f t="shared" si="274"/>
        <v>0</v>
      </c>
      <c r="GQ141" s="3"/>
      <c r="GR141" s="3">
        <v>1</v>
      </c>
      <c r="GS141" s="3">
        <v>2</v>
      </c>
      <c r="GT141" s="3">
        <v>0</v>
      </c>
      <c r="GU141" s="3" t="s">
        <v>3</v>
      </c>
      <c r="GV141" s="3">
        <f t="shared" si="275"/>
        <v>0</v>
      </c>
      <c r="GW141" s="3">
        <v>1</v>
      </c>
      <c r="GX141" s="3">
        <f t="shared" si="276"/>
        <v>0</v>
      </c>
      <c r="GY141" s="3"/>
      <c r="GZ141" s="3"/>
      <c r="HA141" s="3">
        <v>0</v>
      </c>
      <c r="HB141" s="3">
        <v>0</v>
      </c>
      <c r="HC141" s="3">
        <f t="shared" si="277"/>
        <v>0</v>
      </c>
      <c r="HD141" s="3"/>
      <c r="HE141" s="3" t="s">
        <v>50</v>
      </c>
      <c r="HF141" s="3" t="s">
        <v>231</v>
      </c>
      <c r="HG141" s="3"/>
      <c r="HH141" s="3"/>
      <c r="HI141" s="3"/>
      <c r="HJ141" s="3"/>
      <c r="HK141" s="3"/>
      <c r="HL141" s="3"/>
      <c r="HM141" s="3" t="s">
        <v>3</v>
      </c>
      <c r="HN141" s="3" t="s">
        <v>3</v>
      </c>
      <c r="HO141" s="3" t="s">
        <v>3</v>
      </c>
      <c r="HP141" s="3" t="s">
        <v>3</v>
      </c>
      <c r="HQ141" s="3" t="s">
        <v>3</v>
      </c>
      <c r="HR141" s="3"/>
      <c r="HS141" s="3">
        <v>0</v>
      </c>
      <c r="HT141" s="3"/>
      <c r="HU141" s="3"/>
      <c r="HV141" s="3"/>
      <c r="HW141" s="3"/>
      <c r="HX141" s="3"/>
      <c r="HY141" s="3"/>
      <c r="HZ141" s="3"/>
      <c r="IA141" s="3"/>
      <c r="IB141" s="3"/>
      <c r="IC141" s="3"/>
      <c r="ID141" s="3"/>
      <c r="IE141" s="3"/>
      <c r="IF141" s="3"/>
      <c r="IG141" s="3"/>
      <c r="IH141" s="3"/>
      <c r="II141" s="3"/>
      <c r="IJ141" s="3"/>
      <c r="IK141" s="3">
        <v>0</v>
      </c>
      <c r="IL141" s="3"/>
      <c r="IM141" s="3"/>
      <c r="IN141" s="3"/>
      <c r="IO141" s="3"/>
      <c r="IP141" s="3"/>
      <c r="IQ141" s="3"/>
      <c r="IR141" s="3"/>
      <c r="IS141" s="3"/>
      <c r="IT141" s="3"/>
      <c r="IU141" s="3"/>
    </row>
    <row r="142" spans="1:255" x14ac:dyDescent="0.25">
      <c r="A142" s="4">
        <v>17</v>
      </c>
      <c r="B142" s="4">
        <v>1</v>
      </c>
      <c r="C142" s="4"/>
      <c r="D142" s="4"/>
      <c r="E142" s="4" t="s">
        <v>242</v>
      </c>
      <c r="F142" s="4" t="s">
        <v>243</v>
      </c>
      <c r="G142" s="4" t="s">
        <v>244</v>
      </c>
      <c r="H142" s="4" t="s">
        <v>227</v>
      </c>
      <c r="I142" s="4">
        <v>1</v>
      </c>
      <c r="J142" s="4">
        <v>0</v>
      </c>
      <c r="K142" s="4">
        <v>1</v>
      </c>
      <c r="L142" s="4"/>
      <c r="M142" s="4"/>
      <c r="N142" s="4"/>
      <c r="O142" s="4">
        <f t="shared" si="253"/>
        <v>196840.82</v>
      </c>
      <c r="P142" s="4">
        <f t="shared" si="254"/>
        <v>196840.82</v>
      </c>
      <c r="Q142" s="4">
        <f t="shared" si="290"/>
        <v>0</v>
      </c>
      <c r="R142" s="4">
        <f t="shared" si="291"/>
        <v>0</v>
      </c>
      <c r="S142" s="4">
        <f t="shared" si="255"/>
        <v>0</v>
      </c>
      <c r="T142" s="4">
        <f t="shared" si="256"/>
        <v>0</v>
      </c>
      <c r="U142" s="4">
        <f t="shared" si="257"/>
        <v>0</v>
      </c>
      <c r="V142" s="4">
        <f t="shared" si="258"/>
        <v>0</v>
      </c>
      <c r="W142" s="4">
        <f t="shared" si="259"/>
        <v>0</v>
      </c>
      <c r="X142" s="4">
        <f t="shared" si="292"/>
        <v>0</v>
      </c>
      <c r="Y142" s="4">
        <f t="shared" si="293"/>
        <v>0</v>
      </c>
      <c r="Z142" s="4"/>
      <c r="AA142" s="4">
        <v>55890823</v>
      </c>
      <c r="AB142" s="4">
        <f t="shared" si="260"/>
        <v>26002.75</v>
      </c>
      <c r="AC142" s="4">
        <f t="shared" si="294"/>
        <v>26002.75</v>
      </c>
      <c r="AD142" s="4">
        <f t="shared" si="295"/>
        <v>0</v>
      </c>
      <c r="AE142" s="4">
        <f t="shared" si="296"/>
        <v>0</v>
      </c>
      <c r="AF142" s="4">
        <f t="shared" si="296"/>
        <v>0</v>
      </c>
      <c r="AG142" s="4">
        <f t="shared" si="261"/>
        <v>0</v>
      </c>
      <c r="AH142" s="4">
        <f t="shared" si="297"/>
        <v>0</v>
      </c>
      <c r="AI142" s="4">
        <f t="shared" si="297"/>
        <v>0</v>
      </c>
      <c r="AJ142" s="4">
        <f t="shared" si="262"/>
        <v>0</v>
      </c>
      <c r="AK142" s="4">
        <v>26002.750000000004</v>
      </c>
      <c r="AL142" s="4">
        <v>26002.750000000004</v>
      </c>
      <c r="AM142" s="4">
        <v>0</v>
      </c>
      <c r="AN142" s="4">
        <v>0</v>
      </c>
      <c r="AO142" s="4">
        <v>0</v>
      </c>
      <c r="AP142" s="4">
        <v>0</v>
      </c>
      <c r="AQ142" s="4">
        <v>0</v>
      </c>
      <c r="AR142" s="4">
        <v>0</v>
      </c>
      <c r="AS142" s="4">
        <v>0</v>
      </c>
      <c r="AT142" s="4">
        <v>0</v>
      </c>
      <c r="AU142" s="4">
        <v>0</v>
      </c>
      <c r="AV142" s="4">
        <v>1</v>
      </c>
      <c r="AW142" s="4">
        <v>1</v>
      </c>
      <c r="AX142" s="4"/>
      <c r="AY142" s="4"/>
      <c r="AZ142" s="4">
        <v>1</v>
      </c>
      <c r="BA142" s="4">
        <v>1</v>
      </c>
      <c r="BB142" s="4">
        <v>1</v>
      </c>
      <c r="BC142" s="4">
        <v>7.57</v>
      </c>
      <c r="BD142" s="4" t="s">
        <v>3</v>
      </c>
      <c r="BE142" s="4" t="s">
        <v>3</v>
      </c>
      <c r="BF142" s="4" t="s">
        <v>3</v>
      </c>
      <c r="BG142" s="4" t="s">
        <v>3</v>
      </c>
      <c r="BH142" s="4">
        <v>3</v>
      </c>
      <c r="BI142" s="4">
        <v>3</v>
      </c>
      <c r="BJ142" s="4" t="s">
        <v>243</v>
      </c>
      <c r="BK142" s="4"/>
      <c r="BL142" s="4"/>
      <c r="BM142" s="4">
        <v>400007</v>
      </c>
      <c r="BN142" s="4">
        <v>0</v>
      </c>
      <c r="BO142" s="4" t="s">
        <v>3</v>
      </c>
      <c r="BP142" s="4">
        <v>0</v>
      </c>
      <c r="BQ142" s="4">
        <v>214</v>
      </c>
      <c r="BR142" s="4">
        <v>0</v>
      </c>
      <c r="BS142" s="4">
        <v>1</v>
      </c>
      <c r="BT142" s="4">
        <v>1</v>
      </c>
      <c r="BU142" s="4">
        <v>1</v>
      </c>
      <c r="BV142" s="4">
        <v>1</v>
      </c>
      <c r="BW142" s="4">
        <v>1</v>
      </c>
      <c r="BX142" s="4">
        <v>1</v>
      </c>
      <c r="BY142" s="4" t="s">
        <v>3</v>
      </c>
      <c r="BZ142" s="4">
        <v>0</v>
      </c>
      <c r="CA142" s="4">
        <v>0</v>
      </c>
      <c r="CB142" s="4" t="s">
        <v>3</v>
      </c>
      <c r="CC142" s="4"/>
      <c r="CD142" s="4"/>
      <c r="CE142" s="4">
        <v>1566</v>
      </c>
      <c r="CF142" s="4">
        <v>0</v>
      </c>
      <c r="CG142" s="4">
        <v>0</v>
      </c>
      <c r="CH142" s="4"/>
      <c r="CI142" s="4"/>
      <c r="CJ142" s="4"/>
      <c r="CK142" s="4"/>
      <c r="CL142" s="4"/>
      <c r="CM142" s="4">
        <v>0</v>
      </c>
      <c r="CN142" s="4" t="s">
        <v>3</v>
      </c>
      <c r="CO142" s="4">
        <v>0</v>
      </c>
      <c r="CP142" s="4">
        <f t="shared" si="263"/>
        <v>196840.82</v>
      </c>
      <c r="CQ142" s="4">
        <f t="shared" si="264"/>
        <v>196840.82</v>
      </c>
      <c r="CR142" s="4">
        <f t="shared" si="298"/>
        <v>0</v>
      </c>
      <c r="CS142" s="4">
        <f t="shared" si="299"/>
        <v>0</v>
      </c>
      <c r="CT142" s="4">
        <f t="shared" si="265"/>
        <v>0</v>
      </c>
      <c r="CU142" s="4">
        <f t="shared" si="266"/>
        <v>0</v>
      </c>
      <c r="CV142" s="4">
        <f t="shared" si="267"/>
        <v>0</v>
      </c>
      <c r="CW142" s="4">
        <f t="shared" si="268"/>
        <v>0</v>
      </c>
      <c r="CX142" s="4">
        <f t="shared" si="269"/>
        <v>0</v>
      </c>
      <c r="CY142" s="4">
        <f t="shared" si="300"/>
        <v>0</v>
      </c>
      <c r="CZ142" s="4">
        <f t="shared" si="301"/>
        <v>0</v>
      </c>
      <c r="DA142" s="4"/>
      <c r="DB142" s="4"/>
      <c r="DC142" s="4" t="s">
        <v>3</v>
      </c>
      <c r="DD142" s="4" t="s">
        <v>3</v>
      </c>
      <c r="DE142" s="4" t="s">
        <v>3</v>
      </c>
      <c r="DF142" s="4" t="s">
        <v>3</v>
      </c>
      <c r="DG142" s="4" t="s">
        <v>3</v>
      </c>
      <c r="DH142" s="4" t="s">
        <v>3</v>
      </c>
      <c r="DI142" s="4" t="s">
        <v>3</v>
      </c>
      <c r="DJ142" s="4" t="s">
        <v>3</v>
      </c>
      <c r="DK142" s="4" t="s">
        <v>3</v>
      </c>
      <c r="DL142" s="4" t="s">
        <v>3</v>
      </c>
      <c r="DM142" s="4" t="s">
        <v>3</v>
      </c>
      <c r="DN142" s="4">
        <v>0</v>
      </c>
      <c r="DO142" s="4">
        <v>0</v>
      </c>
      <c r="DP142" s="4">
        <v>1</v>
      </c>
      <c r="DQ142" s="4">
        <v>1</v>
      </c>
      <c r="DR142" s="4"/>
      <c r="DS142" s="4"/>
      <c r="DT142" s="4"/>
      <c r="DU142" s="4">
        <v>1013</v>
      </c>
      <c r="DV142" s="4" t="s">
        <v>227</v>
      </c>
      <c r="DW142" s="4" t="s">
        <v>227</v>
      </c>
      <c r="DX142" s="4">
        <v>1</v>
      </c>
      <c r="DY142" s="4"/>
      <c r="DZ142" s="4" t="s">
        <v>3</v>
      </c>
      <c r="EA142" s="4" t="s">
        <v>3</v>
      </c>
      <c r="EB142" s="4" t="s">
        <v>3</v>
      </c>
      <c r="EC142" s="4" t="s">
        <v>3</v>
      </c>
      <c r="ED142" s="4"/>
      <c r="EE142" s="4">
        <v>57042890</v>
      </c>
      <c r="EF142" s="4">
        <v>214</v>
      </c>
      <c r="EG142" s="4" t="s">
        <v>228</v>
      </c>
      <c r="EH142" s="4">
        <v>0</v>
      </c>
      <c r="EI142" s="4" t="s">
        <v>3</v>
      </c>
      <c r="EJ142" s="4">
        <v>3</v>
      </c>
      <c r="EK142" s="4">
        <v>400007</v>
      </c>
      <c r="EL142" s="4" t="s">
        <v>228</v>
      </c>
      <c r="EM142" s="4" t="s">
        <v>229</v>
      </c>
      <c r="EN142" s="4"/>
      <c r="EO142" s="4" t="s">
        <v>3</v>
      </c>
      <c r="EP142" s="4"/>
      <c r="EQ142" s="4">
        <v>16</v>
      </c>
      <c r="ER142" s="4">
        <v>0</v>
      </c>
      <c r="ES142" s="4">
        <v>26002.750000000004</v>
      </c>
      <c r="ET142" s="4">
        <v>0</v>
      </c>
      <c r="EU142" s="4">
        <v>0</v>
      </c>
      <c r="EV142" s="4">
        <v>0</v>
      </c>
      <c r="EW142" s="4">
        <v>0</v>
      </c>
      <c r="EX142" s="4">
        <v>0</v>
      </c>
      <c r="EY142" s="4">
        <v>0</v>
      </c>
      <c r="EZ142" s="4">
        <v>5</v>
      </c>
      <c r="FA142" s="4"/>
      <c r="FB142" s="4"/>
      <c r="FC142" s="4">
        <v>1</v>
      </c>
      <c r="FD142" s="4">
        <v>18</v>
      </c>
      <c r="FE142" s="4"/>
      <c r="FF142" s="4">
        <v>230386.67</v>
      </c>
      <c r="FG142" s="4"/>
      <c r="FH142" s="4"/>
      <c r="FI142" s="4"/>
      <c r="FJ142" s="4"/>
      <c r="FK142" s="4"/>
      <c r="FL142" s="4"/>
      <c r="FM142" s="4"/>
      <c r="FN142" s="4"/>
      <c r="FO142" s="4"/>
      <c r="FP142" s="4"/>
      <c r="FQ142" s="4">
        <v>0</v>
      </c>
      <c r="FR142" s="4">
        <f t="shared" si="302"/>
        <v>196840.82</v>
      </c>
      <c r="FS142" s="4">
        <v>0</v>
      </c>
      <c r="FT142" s="4"/>
      <c r="FU142" s="4"/>
      <c r="FV142" s="4"/>
      <c r="FW142" s="4"/>
      <c r="FX142" s="4">
        <v>0</v>
      </c>
      <c r="FY142" s="4">
        <v>0</v>
      </c>
      <c r="FZ142" s="4"/>
      <c r="GA142" s="4" t="s">
        <v>245</v>
      </c>
      <c r="GB142" s="4"/>
      <c r="GC142" s="4"/>
      <c r="GD142" s="4">
        <v>1</v>
      </c>
      <c r="GE142" s="4"/>
      <c r="GF142" s="4">
        <v>216210001</v>
      </c>
      <c r="GG142" s="4">
        <v>2</v>
      </c>
      <c r="GH142" s="4">
        <v>3</v>
      </c>
      <c r="GI142" s="4">
        <v>5</v>
      </c>
      <c r="GJ142" s="4">
        <v>0</v>
      </c>
      <c r="GK142" s="4">
        <v>0</v>
      </c>
      <c r="GL142" s="4">
        <f t="shared" si="270"/>
        <v>0</v>
      </c>
      <c r="GM142" s="4">
        <f t="shared" si="271"/>
        <v>196840.82</v>
      </c>
      <c r="GN142" s="4">
        <f t="shared" si="272"/>
        <v>0</v>
      </c>
      <c r="GO142" s="4">
        <f t="shared" si="273"/>
        <v>0</v>
      </c>
      <c r="GP142" s="4">
        <f t="shared" si="274"/>
        <v>0</v>
      </c>
      <c r="GQ142" s="4"/>
      <c r="GR142" s="4">
        <v>1</v>
      </c>
      <c r="GS142" s="4">
        <v>1</v>
      </c>
      <c r="GT142" s="4">
        <v>0</v>
      </c>
      <c r="GU142" s="4" t="s">
        <v>3</v>
      </c>
      <c r="GV142" s="4">
        <f t="shared" si="275"/>
        <v>0</v>
      </c>
      <c r="GW142" s="4">
        <v>1</v>
      </c>
      <c r="GX142" s="4">
        <f t="shared" si="276"/>
        <v>0</v>
      </c>
      <c r="GY142" s="4"/>
      <c r="GZ142" s="4"/>
      <c r="HA142" s="4">
        <v>0</v>
      </c>
      <c r="HB142" s="4">
        <v>0</v>
      </c>
      <c r="HC142" s="4">
        <f t="shared" si="277"/>
        <v>0</v>
      </c>
      <c r="HD142" s="4"/>
      <c r="HE142" s="4" t="s">
        <v>50</v>
      </c>
      <c r="HF142" s="4" t="s">
        <v>231</v>
      </c>
      <c r="HG142" s="4"/>
      <c r="HH142" s="4"/>
      <c r="HI142" s="4"/>
      <c r="HJ142" s="4"/>
      <c r="HK142" s="4"/>
      <c r="HL142" s="4"/>
      <c r="HM142" s="4" t="s">
        <v>3</v>
      </c>
      <c r="HN142" s="4" t="s">
        <v>3</v>
      </c>
      <c r="HO142" s="4" t="s">
        <v>3</v>
      </c>
      <c r="HP142" s="4" t="s">
        <v>3</v>
      </c>
      <c r="HQ142" s="4" t="s">
        <v>3</v>
      </c>
      <c r="HR142" s="4"/>
      <c r="HS142" s="4">
        <v>0</v>
      </c>
      <c r="HT142" s="4"/>
      <c r="HU142" s="4"/>
      <c r="HV142" s="4"/>
      <c r="HW142" s="4"/>
      <c r="HX142" s="4"/>
      <c r="HY142" s="4"/>
      <c r="HZ142" s="4"/>
      <c r="IA142" s="4"/>
      <c r="IB142" s="4"/>
      <c r="IC142" s="4"/>
      <c r="ID142" s="4"/>
      <c r="IE142" s="4"/>
      <c r="IF142" s="4"/>
      <c r="IG142" s="4"/>
      <c r="IH142" s="4"/>
      <c r="II142" s="4"/>
      <c r="IJ142" s="4"/>
      <c r="IK142" s="4">
        <v>0</v>
      </c>
      <c r="IL142" s="4"/>
      <c r="IM142" s="4"/>
      <c r="IN142" s="4"/>
      <c r="IO142" s="4"/>
      <c r="IP142" s="4"/>
      <c r="IQ142" s="4"/>
      <c r="IR142" s="4"/>
      <c r="IS142" s="4"/>
      <c r="IT142" s="4"/>
      <c r="IU142" s="4"/>
    </row>
    <row r="143" spans="1:255" x14ac:dyDescent="0.25">
      <c r="A143" s="3">
        <v>17</v>
      </c>
      <c r="B143" s="3">
        <v>1</v>
      </c>
      <c r="C143" s="3"/>
      <c r="D143" s="3"/>
      <c r="E143" s="3" t="s">
        <v>246</v>
      </c>
      <c r="F143" s="3" t="s">
        <v>247</v>
      </c>
      <c r="G143" s="3" t="s">
        <v>248</v>
      </c>
      <c r="H143" s="3" t="s">
        <v>227</v>
      </c>
      <c r="I143" s="3">
        <v>1</v>
      </c>
      <c r="J143" s="3">
        <v>0</v>
      </c>
      <c r="K143" s="3">
        <v>1</v>
      </c>
      <c r="L143" s="3"/>
      <c r="M143" s="3"/>
      <c r="N143" s="3"/>
      <c r="O143" s="3">
        <f t="shared" si="253"/>
        <v>23344.02</v>
      </c>
      <c r="P143" s="3">
        <f t="shared" si="254"/>
        <v>23344.02</v>
      </c>
      <c r="Q143" s="3">
        <f t="shared" si="290"/>
        <v>0</v>
      </c>
      <c r="R143" s="3">
        <f t="shared" si="291"/>
        <v>0</v>
      </c>
      <c r="S143" s="3">
        <f t="shared" si="255"/>
        <v>0</v>
      </c>
      <c r="T143" s="3">
        <f t="shared" si="256"/>
        <v>0</v>
      </c>
      <c r="U143" s="3">
        <f t="shared" si="257"/>
        <v>0</v>
      </c>
      <c r="V143" s="3">
        <f t="shared" si="258"/>
        <v>0</v>
      </c>
      <c r="W143" s="3">
        <f t="shared" si="259"/>
        <v>0</v>
      </c>
      <c r="X143" s="3">
        <f t="shared" si="292"/>
        <v>0</v>
      </c>
      <c r="Y143" s="3">
        <f t="shared" si="293"/>
        <v>0</v>
      </c>
      <c r="Z143" s="3"/>
      <c r="AA143" s="3">
        <v>54971259</v>
      </c>
      <c r="AB143" s="3">
        <f t="shared" si="260"/>
        <v>23344.02</v>
      </c>
      <c r="AC143" s="3">
        <f t="shared" si="294"/>
        <v>23344.02</v>
      </c>
      <c r="AD143" s="3">
        <f t="shared" si="295"/>
        <v>0</v>
      </c>
      <c r="AE143" s="3">
        <f t="shared" si="296"/>
        <v>0</v>
      </c>
      <c r="AF143" s="3">
        <f t="shared" si="296"/>
        <v>0</v>
      </c>
      <c r="AG143" s="3">
        <f t="shared" si="261"/>
        <v>0</v>
      </c>
      <c r="AH143" s="3">
        <f t="shared" si="297"/>
        <v>0</v>
      </c>
      <c r="AI143" s="3">
        <f t="shared" si="297"/>
        <v>0</v>
      </c>
      <c r="AJ143" s="3">
        <f t="shared" si="262"/>
        <v>0</v>
      </c>
      <c r="AK143" s="3">
        <v>23344.02</v>
      </c>
      <c r="AL143" s="3">
        <v>23344.02</v>
      </c>
      <c r="AM143" s="3">
        <v>0</v>
      </c>
      <c r="AN143" s="3">
        <v>0</v>
      </c>
      <c r="AO143" s="3">
        <v>0</v>
      </c>
      <c r="AP143" s="3">
        <v>0</v>
      </c>
      <c r="AQ143" s="3">
        <v>0</v>
      </c>
      <c r="AR143" s="3">
        <v>0</v>
      </c>
      <c r="AS143" s="3">
        <v>0</v>
      </c>
      <c r="AT143" s="3">
        <v>0</v>
      </c>
      <c r="AU143" s="3">
        <v>0</v>
      </c>
      <c r="AV143" s="3">
        <v>1</v>
      </c>
      <c r="AW143" s="3">
        <v>1</v>
      </c>
      <c r="AX143" s="3"/>
      <c r="AY143" s="3"/>
      <c r="AZ143" s="3">
        <v>1</v>
      </c>
      <c r="BA143" s="3">
        <v>1</v>
      </c>
      <c r="BB143" s="3">
        <v>1</v>
      </c>
      <c r="BC143" s="3">
        <v>1</v>
      </c>
      <c r="BD143" s="3" t="s">
        <v>3</v>
      </c>
      <c r="BE143" s="3" t="s">
        <v>3</v>
      </c>
      <c r="BF143" s="3" t="s">
        <v>3</v>
      </c>
      <c r="BG143" s="3" t="s">
        <v>3</v>
      </c>
      <c r="BH143" s="3">
        <v>3</v>
      </c>
      <c r="BI143" s="3">
        <v>3</v>
      </c>
      <c r="BJ143" s="3" t="s">
        <v>247</v>
      </c>
      <c r="BK143" s="3"/>
      <c r="BL143" s="3"/>
      <c r="BM143" s="3">
        <v>400007</v>
      </c>
      <c r="BN143" s="3">
        <v>0</v>
      </c>
      <c r="BO143" s="3" t="s">
        <v>3</v>
      </c>
      <c r="BP143" s="3">
        <v>0</v>
      </c>
      <c r="BQ143" s="3">
        <v>214</v>
      </c>
      <c r="BR143" s="3">
        <v>0</v>
      </c>
      <c r="BS143" s="3">
        <v>1</v>
      </c>
      <c r="BT143" s="3">
        <v>1</v>
      </c>
      <c r="BU143" s="3">
        <v>1</v>
      </c>
      <c r="BV143" s="3">
        <v>1</v>
      </c>
      <c r="BW143" s="3">
        <v>1</v>
      </c>
      <c r="BX143" s="3">
        <v>1</v>
      </c>
      <c r="BY143" s="3" t="s">
        <v>3</v>
      </c>
      <c r="BZ143" s="3">
        <v>0</v>
      </c>
      <c r="CA143" s="3">
        <v>0</v>
      </c>
      <c r="CB143" s="3" t="s">
        <v>3</v>
      </c>
      <c r="CC143" s="3"/>
      <c r="CD143" s="3"/>
      <c r="CE143" s="3">
        <v>1566</v>
      </c>
      <c r="CF143" s="3">
        <v>0</v>
      </c>
      <c r="CG143" s="3">
        <v>0</v>
      </c>
      <c r="CH143" s="3"/>
      <c r="CI143" s="3"/>
      <c r="CJ143" s="3"/>
      <c r="CK143" s="3"/>
      <c r="CL143" s="3"/>
      <c r="CM143" s="3">
        <v>0</v>
      </c>
      <c r="CN143" s="3" t="s">
        <v>3</v>
      </c>
      <c r="CO143" s="3">
        <v>0</v>
      </c>
      <c r="CP143" s="3">
        <f t="shared" si="263"/>
        <v>23344.02</v>
      </c>
      <c r="CQ143" s="3">
        <f t="shared" si="264"/>
        <v>23344.02</v>
      </c>
      <c r="CR143" s="3">
        <f t="shared" si="298"/>
        <v>0</v>
      </c>
      <c r="CS143" s="3">
        <f t="shared" si="299"/>
        <v>0</v>
      </c>
      <c r="CT143" s="3">
        <f t="shared" si="265"/>
        <v>0</v>
      </c>
      <c r="CU143" s="3">
        <f t="shared" si="266"/>
        <v>0</v>
      </c>
      <c r="CV143" s="3">
        <f t="shared" si="267"/>
        <v>0</v>
      </c>
      <c r="CW143" s="3">
        <f t="shared" si="268"/>
        <v>0</v>
      </c>
      <c r="CX143" s="3">
        <f t="shared" si="269"/>
        <v>0</v>
      </c>
      <c r="CY143" s="3">
        <f t="shared" si="300"/>
        <v>0</v>
      </c>
      <c r="CZ143" s="3">
        <f t="shared" si="301"/>
        <v>0</v>
      </c>
      <c r="DA143" s="3"/>
      <c r="DB143" s="3"/>
      <c r="DC143" s="3" t="s">
        <v>3</v>
      </c>
      <c r="DD143" s="3" t="s">
        <v>3</v>
      </c>
      <c r="DE143" s="3" t="s">
        <v>3</v>
      </c>
      <c r="DF143" s="3" t="s">
        <v>3</v>
      </c>
      <c r="DG143" s="3" t="s">
        <v>3</v>
      </c>
      <c r="DH143" s="3" t="s">
        <v>3</v>
      </c>
      <c r="DI143" s="3" t="s">
        <v>3</v>
      </c>
      <c r="DJ143" s="3" t="s">
        <v>3</v>
      </c>
      <c r="DK143" s="3" t="s">
        <v>3</v>
      </c>
      <c r="DL143" s="3" t="s">
        <v>3</v>
      </c>
      <c r="DM143" s="3" t="s">
        <v>3</v>
      </c>
      <c r="DN143" s="3">
        <v>0</v>
      </c>
      <c r="DO143" s="3">
        <v>0</v>
      </c>
      <c r="DP143" s="3">
        <v>1</v>
      </c>
      <c r="DQ143" s="3">
        <v>1</v>
      </c>
      <c r="DR143" s="3"/>
      <c r="DS143" s="3"/>
      <c r="DT143" s="3"/>
      <c r="DU143" s="3">
        <v>1013</v>
      </c>
      <c r="DV143" s="3" t="s">
        <v>227</v>
      </c>
      <c r="DW143" s="3" t="s">
        <v>227</v>
      </c>
      <c r="DX143" s="3">
        <v>1</v>
      </c>
      <c r="DY143" s="3"/>
      <c r="DZ143" s="3" t="s">
        <v>3</v>
      </c>
      <c r="EA143" s="3" t="s">
        <v>3</v>
      </c>
      <c r="EB143" s="3" t="s">
        <v>3</v>
      </c>
      <c r="EC143" s="3" t="s">
        <v>3</v>
      </c>
      <c r="ED143" s="3"/>
      <c r="EE143" s="3">
        <v>57042890</v>
      </c>
      <c r="EF143" s="3">
        <v>214</v>
      </c>
      <c r="EG143" s="3" t="s">
        <v>228</v>
      </c>
      <c r="EH143" s="3">
        <v>0</v>
      </c>
      <c r="EI143" s="3" t="s">
        <v>3</v>
      </c>
      <c r="EJ143" s="3">
        <v>3</v>
      </c>
      <c r="EK143" s="3">
        <v>400007</v>
      </c>
      <c r="EL143" s="3" t="s">
        <v>228</v>
      </c>
      <c r="EM143" s="3" t="s">
        <v>229</v>
      </c>
      <c r="EN143" s="3"/>
      <c r="EO143" s="3" t="s">
        <v>3</v>
      </c>
      <c r="EP143" s="3"/>
      <c r="EQ143" s="3">
        <v>16</v>
      </c>
      <c r="ER143" s="3">
        <v>0</v>
      </c>
      <c r="ES143" s="3">
        <v>23344.02</v>
      </c>
      <c r="ET143" s="3">
        <v>0</v>
      </c>
      <c r="EU143" s="3">
        <v>0</v>
      </c>
      <c r="EV143" s="3">
        <v>0</v>
      </c>
      <c r="EW143" s="3">
        <v>0</v>
      </c>
      <c r="EX143" s="3">
        <v>0</v>
      </c>
      <c r="EY143" s="3">
        <v>0</v>
      </c>
      <c r="EZ143" s="3"/>
      <c r="FA143" s="3"/>
      <c r="FB143" s="3"/>
      <c r="FC143" s="3"/>
      <c r="FD143" s="3"/>
      <c r="FE143" s="3"/>
      <c r="FF143" s="3"/>
      <c r="FG143" s="3"/>
      <c r="FH143" s="3"/>
      <c r="FI143" s="3"/>
      <c r="FJ143" s="3"/>
      <c r="FK143" s="3"/>
      <c r="FL143" s="3"/>
      <c r="FM143" s="3"/>
      <c r="FN143" s="3"/>
      <c r="FO143" s="3"/>
      <c r="FP143" s="3"/>
      <c r="FQ143" s="3">
        <v>0</v>
      </c>
      <c r="FR143" s="3">
        <f t="shared" si="302"/>
        <v>23344.02</v>
      </c>
      <c r="FS143" s="3">
        <v>0</v>
      </c>
      <c r="FT143" s="3"/>
      <c r="FU143" s="3"/>
      <c r="FV143" s="3"/>
      <c r="FW143" s="3"/>
      <c r="FX143" s="3">
        <v>0</v>
      </c>
      <c r="FY143" s="3">
        <v>0</v>
      </c>
      <c r="FZ143" s="3"/>
      <c r="GA143" s="3" t="s">
        <v>249</v>
      </c>
      <c r="GB143" s="3"/>
      <c r="GC143" s="3"/>
      <c r="GD143" s="3">
        <v>1</v>
      </c>
      <c r="GE143" s="3"/>
      <c r="GF143" s="3">
        <v>1295119094</v>
      </c>
      <c r="GG143" s="3">
        <v>2</v>
      </c>
      <c r="GH143" s="3">
        <v>4</v>
      </c>
      <c r="GI143" s="3">
        <v>-2</v>
      </c>
      <c r="GJ143" s="3">
        <v>0</v>
      </c>
      <c r="GK143" s="3">
        <v>0</v>
      </c>
      <c r="GL143" s="3">
        <f t="shared" si="270"/>
        <v>0</v>
      </c>
      <c r="GM143" s="3">
        <f t="shared" si="271"/>
        <v>23344.02</v>
      </c>
      <c r="GN143" s="3">
        <f t="shared" si="272"/>
        <v>0</v>
      </c>
      <c r="GO143" s="3">
        <f t="shared" si="273"/>
        <v>0</v>
      </c>
      <c r="GP143" s="3">
        <f t="shared" si="274"/>
        <v>0</v>
      </c>
      <c r="GQ143" s="3"/>
      <c r="GR143" s="3">
        <v>1</v>
      </c>
      <c r="GS143" s="3">
        <v>2</v>
      </c>
      <c r="GT143" s="3">
        <v>0</v>
      </c>
      <c r="GU143" s="3" t="s">
        <v>3</v>
      </c>
      <c r="GV143" s="3">
        <f t="shared" si="275"/>
        <v>0</v>
      </c>
      <c r="GW143" s="3">
        <v>1</v>
      </c>
      <c r="GX143" s="3">
        <f t="shared" si="276"/>
        <v>0</v>
      </c>
      <c r="GY143" s="3"/>
      <c r="GZ143" s="3"/>
      <c r="HA143" s="3">
        <v>0</v>
      </c>
      <c r="HB143" s="3">
        <v>0</v>
      </c>
      <c r="HC143" s="3">
        <f t="shared" si="277"/>
        <v>0</v>
      </c>
      <c r="HD143" s="3"/>
      <c r="HE143" s="3" t="s">
        <v>50</v>
      </c>
      <c r="HF143" s="3" t="s">
        <v>231</v>
      </c>
      <c r="HG143" s="3"/>
      <c r="HH143" s="3"/>
      <c r="HI143" s="3"/>
      <c r="HJ143" s="3"/>
      <c r="HK143" s="3"/>
      <c r="HL143" s="3"/>
      <c r="HM143" s="3" t="s">
        <v>3</v>
      </c>
      <c r="HN143" s="3" t="s">
        <v>3</v>
      </c>
      <c r="HO143" s="3" t="s">
        <v>3</v>
      </c>
      <c r="HP143" s="3" t="s">
        <v>3</v>
      </c>
      <c r="HQ143" s="3" t="s">
        <v>3</v>
      </c>
      <c r="HR143" s="3"/>
      <c r="HS143" s="3">
        <v>0</v>
      </c>
      <c r="HT143" s="3"/>
      <c r="HU143" s="3"/>
      <c r="HV143" s="3"/>
      <c r="HW143" s="3"/>
      <c r="HX143" s="3"/>
      <c r="HY143" s="3"/>
      <c r="HZ143" s="3"/>
      <c r="IA143" s="3"/>
      <c r="IB143" s="3"/>
      <c r="IC143" s="3"/>
      <c r="ID143" s="3"/>
      <c r="IE143" s="3"/>
      <c r="IF143" s="3"/>
      <c r="IG143" s="3"/>
      <c r="IH143" s="3"/>
      <c r="II143" s="3"/>
      <c r="IJ143" s="3"/>
      <c r="IK143" s="3">
        <v>0</v>
      </c>
      <c r="IL143" s="3"/>
      <c r="IM143" s="3"/>
      <c r="IN143" s="3"/>
      <c r="IO143" s="3"/>
      <c r="IP143" s="3"/>
      <c r="IQ143" s="3"/>
      <c r="IR143" s="3"/>
      <c r="IS143" s="3"/>
      <c r="IT143" s="3"/>
      <c r="IU143" s="3"/>
    </row>
    <row r="144" spans="1:255" x14ac:dyDescent="0.25">
      <c r="A144" s="4">
        <v>17</v>
      </c>
      <c r="B144" s="4">
        <v>1</v>
      </c>
      <c r="C144" s="4"/>
      <c r="D144" s="4"/>
      <c r="E144" s="4" t="s">
        <v>246</v>
      </c>
      <c r="F144" s="4" t="s">
        <v>247</v>
      </c>
      <c r="G144" s="4" t="s">
        <v>248</v>
      </c>
      <c r="H144" s="4" t="s">
        <v>227</v>
      </c>
      <c r="I144" s="4">
        <v>1</v>
      </c>
      <c r="J144" s="4">
        <v>0</v>
      </c>
      <c r="K144" s="4">
        <v>1</v>
      </c>
      <c r="L144" s="4"/>
      <c r="M144" s="4"/>
      <c r="N144" s="4"/>
      <c r="O144" s="4">
        <f t="shared" si="253"/>
        <v>176714.23</v>
      </c>
      <c r="P144" s="4">
        <f t="shared" si="254"/>
        <v>176714.23</v>
      </c>
      <c r="Q144" s="4">
        <f t="shared" si="290"/>
        <v>0</v>
      </c>
      <c r="R144" s="4">
        <f t="shared" si="291"/>
        <v>0</v>
      </c>
      <c r="S144" s="4">
        <f t="shared" si="255"/>
        <v>0</v>
      </c>
      <c r="T144" s="4">
        <f t="shared" si="256"/>
        <v>0</v>
      </c>
      <c r="U144" s="4">
        <f t="shared" si="257"/>
        <v>0</v>
      </c>
      <c r="V144" s="4">
        <f t="shared" si="258"/>
        <v>0</v>
      </c>
      <c r="W144" s="4">
        <f t="shared" si="259"/>
        <v>0</v>
      </c>
      <c r="X144" s="4">
        <f t="shared" si="292"/>
        <v>0</v>
      </c>
      <c r="Y144" s="4">
        <f t="shared" si="293"/>
        <v>0</v>
      </c>
      <c r="Z144" s="4"/>
      <c r="AA144" s="4">
        <v>55890823</v>
      </c>
      <c r="AB144" s="4">
        <f t="shared" si="260"/>
        <v>23344.02</v>
      </c>
      <c r="AC144" s="4">
        <f t="shared" si="294"/>
        <v>23344.02</v>
      </c>
      <c r="AD144" s="4">
        <f t="shared" si="295"/>
        <v>0</v>
      </c>
      <c r="AE144" s="4">
        <f t="shared" si="296"/>
        <v>0</v>
      </c>
      <c r="AF144" s="4">
        <f t="shared" si="296"/>
        <v>0</v>
      </c>
      <c r="AG144" s="4">
        <f t="shared" si="261"/>
        <v>0</v>
      </c>
      <c r="AH144" s="4">
        <f t="shared" si="297"/>
        <v>0</v>
      </c>
      <c r="AI144" s="4">
        <f t="shared" si="297"/>
        <v>0</v>
      </c>
      <c r="AJ144" s="4">
        <f t="shared" si="262"/>
        <v>0</v>
      </c>
      <c r="AK144" s="4">
        <v>23344.02</v>
      </c>
      <c r="AL144" s="4">
        <v>23344.02</v>
      </c>
      <c r="AM144" s="4">
        <v>0</v>
      </c>
      <c r="AN144" s="4">
        <v>0</v>
      </c>
      <c r="AO144" s="4">
        <v>0</v>
      </c>
      <c r="AP144" s="4">
        <v>0</v>
      </c>
      <c r="AQ144" s="4">
        <v>0</v>
      </c>
      <c r="AR144" s="4">
        <v>0</v>
      </c>
      <c r="AS144" s="4">
        <v>0</v>
      </c>
      <c r="AT144" s="4">
        <v>0</v>
      </c>
      <c r="AU144" s="4">
        <v>0</v>
      </c>
      <c r="AV144" s="4">
        <v>1</v>
      </c>
      <c r="AW144" s="4">
        <v>1</v>
      </c>
      <c r="AX144" s="4"/>
      <c r="AY144" s="4"/>
      <c r="AZ144" s="4">
        <v>1</v>
      </c>
      <c r="BA144" s="4">
        <v>1</v>
      </c>
      <c r="BB144" s="4">
        <v>1</v>
      </c>
      <c r="BC144" s="4">
        <v>7.57</v>
      </c>
      <c r="BD144" s="4" t="s">
        <v>3</v>
      </c>
      <c r="BE144" s="4" t="s">
        <v>3</v>
      </c>
      <c r="BF144" s="4" t="s">
        <v>3</v>
      </c>
      <c r="BG144" s="4" t="s">
        <v>3</v>
      </c>
      <c r="BH144" s="4">
        <v>3</v>
      </c>
      <c r="BI144" s="4">
        <v>3</v>
      </c>
      <c r="BJ144" s="4" t="s">
        <v>247</v>
      </c>
      <c r="BK144" s="4"/>
      <c r="BL144" s="4"/>
      <c r="BM144" s="4">
        <v>400007</v>
      </c>
      <c r="BN144" s="4">
        <v>0</v>
      </c>
      <c r="BO144" s="4" t="s">
        <v>3</v>
      </c>
      <c r="BP144" s="4">
        <v>0</v>
      </c>
      <c r="BQ144" s="4">
        <v>214</v>
      </c>
      <c r="BR144" s="4">
        <v>0</v>
      </c>
      <c r="BS144" s="4">
        <v>1</v>
      </c>
      <c r="BT144" s="4">
        <v>1</v>
      </c>
      <c r="BU144" s="4">
        <v>1</v>
      </c>
      <c r="BV144" s="4">
        <v>1</v>
      </c>
      <c r="BW144" s="4">
        <v>1</v>
      </c>
      <c r="BX144" s="4">
        <v>1</v>
      </c>
      <c r="BY144" s="4" t="s">
        <v>3</v>
      </c>
      <c r="BZ144" s="4">
        <v>0</v>
      </c>
      <c r="CA144" s="4">
        <v>0</v>
      </c>
      <c r="CB144" s="4" t="s">
        <v>3</v>
      </c>
      <c r="CC144" s="4"/>
      <c r="CD144" s="4"/>
      <c r="CE144" s="4">
        <v>1566</v>
      </c>
      <c r="CF144" s="4">
        <v>0</v>
      </c>
      <c r="CG144" s="4">
        <v>0</v>
      </c>
      <c r="CH144" s="4"/>
      <c r="CI144" s="4"/>
      <c r="CJ144" s="4"/>
      <c r="CK144" s="4"/>
      <c r="CL144" s="4"/>
      <c r="CM144" s="4">
        <v>0</v>
      </c>
      <c r="CN144" s="4" t="s">
        <v>3</v>
      </c>
      <c r="CO144" s="4">
        <v>0</v>
      </c>
      <c r="CP144" s="4">
        <f t="shared" si="263"/>
        <v>176714.23</v>
      </c>
      <c r="CQ144" s="4">
        <f t="shared" si="264"/>
        <v>176714.23</v>
      </c>
      <c r="CR144" s="4">
        <f t="shared" si="298"/>
        <v>0</v>
      </c>
      <c r="CS144" s="4">
        <f t="shared" si="299"/>
        <v>0</v>
      </c>
      <c r="CT144" s="4">
        <f t="shared" si="265"/>
        <v>0</v>
      </c>
      <c r="CU144" s="4">
        <f t="shared" si="266"/>
        <v>0</v>
      </c>
      <c r="CV144" s="4">
        <f t="shared" si="267"/>
        <v>0</v>
      </c>
      <c r="CW144" s="4">
        <f t="shared" si="268"/>
        <v>0</v>
      </c>
      <c r="CX144" s="4">
        <f t="shared" si="269"/>
        <v>0</v>
      </c>
      <c r="CY144" s="4">
        <f t="shared" si="300"/>
        <v>0</v>
      </c>
      <c r="CZ144" s="4">
        <f t="shared" si="301"/>
        <v>0</v>
      </c>
      <c r="DA144" s="4"/>
      <c r="DB144" s="4"/>
      <c r="DC144" s="4" t="s">
        <v>3</v>
      </c>
      <c r="DD144" s="4" t="s">
        <v>3</v>
      </c>
      <c r="DE144" s="4" t="s">
        <v>3</v>
      </c>
      <c r="DF144" s="4" t="s">
        <v>3</v>
      </c>
      <c r="DG144" s="4" t="s">
        <v>3</v>
      </c>
      <c r="DH144" s="4" t="s">
        <v>3</v>
      </c>
      <c r="DI144" s="4" t="s">
        <v>3</v>
      </c>
      <c r="DJ144" s="4" t="s">
        <v>3</v>
      </c>
      <c r="DK144" s="4" t="s">
        <v>3</v>
      </c>
      <c r="DL144" s="4" t="s">
        <v>3</v>
      </c>
      <c r="DM144" s="4" t="s">
        <v>3</v>
      </c>
      <c r="DN144" s="4">
        <v>0</v>
      </c>
      <c r="DO144" s="4">
        <v>0</v>
      </c>
      <c r="DP144" s="4">
        <v>1</v>
      </c>
      <c r="DQ144" s="4">
        <v>1</v>
      </c>
      <c r="DR144" s="4"/>
      <c r="DS144" s="4"/>
      <c r="DT144" s="4"/>
      <c r="DU144" s="4">
        <v>1013</v>
      </c>
      <c r="DV144" s="4" t="s">
        <v>227</v>
      </c>
      <c r="DW144" s="4" t="s">
        <v>227</v>
      </c>
      <c r="DX144" s="4">
        <v>1</v>
      </c>
      <c r="DY144" s="4"/>
      <c r="DZ144" s="4" t="s">
        <v>3</v>
      </c>
      <c r="EA144" s="4" t="s">
        <v>3</v>
      </c>
      <c r="EB144" s="4" t="s">
        <v>3</v>
      </c>
      <c r="EC144" s="4" t="s">
        <v>3</v>
      </c>
      <c r="ED144" s="4"/>
      <c r="EE144" s="4">
        <v>57042890</v>
      </c>
      <c r="EF144" s="4">
        <v>214</v>
      </c>
      <c r="EG144" s="4" t="s">
        <v>228</v>
      </c>
      <c r="EH144" s="4">
        <v>0</v>
      </c>
      <c r="EI144" s="4" t="s">
        <v>3</v>
      </c>
      <c r="EJ144" s="4">
        <v>3</v>
      </c>
      <c r="EK144" s="4">
        <v>400007</v>
      </c>
      <c r="EL144" s="4" t="s">
        <v>228</v>
      </c>
      <c r="EM144" s="4" t="s">
        <v>229</v>
      </c>
      <c r="EN144" s="4"/>
      <c r="EO144" s="4" t="s">
        <v>3</v>
      </c>
      <c r="EP144" s="4"/>
      <c r="EQ144" s="4">
        <v>16</v>
      </c>
      <c r="ER144" s="4">
        <v>0</v>
      </c>
      <c r="ES144" s="4">
        <v>23344.02</v>
      </c>
      <c r="ET144" s="4">
        <v>0</v>
      </c>
      <c r="EU144" s="4">
        <v>0</v>
      </c>
      <c r="EV144" s="4">
        <v>0</v>
      </c>
      <c r="EW144" s="4">
        <v>0</v>
      </c>
      <c r="EX144" s="4">
        <v>0</v>
      </c>
      <c r="EY144" s="4">
        <v>0</v>
      </c>
      <c r="EZ144" s="4">
        <v>5</v>
      </c>
      <c r="FA144" s="4"/>
      <c r="FB144" s="4"/>
      <c r="FC144" s="4">
        <v>1</v>
      </c>
      <c r="FD144" s="4">
        <v>18</v>
      </c>
      <c r="FE144" s="4"/>
      <c r="FF144" s="4">
        <v>206830</v>
      </c>
      <c r="FG144" s="4"/>
      <c r="FH144" s="4"/>
      <c r="FI144" s="4"/>
      <c r="FJ144" s="4"/>
      <c r="FK144" s="4"/>
      <c r="FL144" s="4"/>
      <c r="FM144" s="4"/>
      <c r="FN144" s="4"/>
      <c r="FO144" s="4"/>
      <c r="FP144" s="4"/>
      <c r="FQ144" s="4">
        <v>0</v>
      </c>
      <c r="FR144" s="4">
        <f t="shared" si="302"/>
        <v>176714.23</v>
      </c>
      <c r="FS144" s="4">
        <v>0</v>
      </c>
      <c r="FT144" s="4"/>
      <c r="FU144" s="4"/>
      <c r="FV144" s="4"/>
      <c r="FW144" s="4"/>
      <c r="FX144" s="4">
        <v>0</v>
      </c>
      <c r="FY144" s="4">
        <v>0</v>
      </c>
      <c r="FZ144" s="4"/>
      <c r="GA144" s="4" t="s">
        <v>249</v>
      </c>
      <c r="GB144" s="4"/>
      <c r="GC144" s="4"/>
      <c r="GD144" s="4">
        <v>1</v>
      </c>
      <c r="GE144" s="4"/>
      <c r="GF144" s="4">
        <v>1295119094</v>
      </c>
      <c r="GG144" s="4">
        <v>2</v>
      </c>
      <c r="GH144" s="4">
        <v>3</v>
      </c>
      <c r="GI144" s="4">
        <v>5</v>
      </c>
      <c r="GJ144" s="4">
        <v>0</v>
      </c>
      <c r="GK144" s="4">
        <v>0</v>
      </c>
      <c r="GL144" s="4">
        <f t="shared" si="270"/>
        <v>0</v>
      </c>
      <c r="GM144" s="4">
        <f t="shared" si="271"/>
        <v>176714.23</v>
      </c>
      <c r="GN144" s="4">
        <f t="shared" si="272"/>
        <v>0</v>
      </c>
      <c r="GO144" s="4">
        <f t="shared" si="273"/>
        <v>0</v>
      </c>
      <c r="GP144" s="4">
        <f t="shared" si="274"/>
        <v>0</v>
      </c>
      <c r="GQ144" s="4"/>
      <c r="GR144" s="4">
        <v>1</v>
      </c>
      <c r="GS144" s="4">
        <v>1</v>
      </c>
      <c r="GT144" s="4">
        <v>0</v>
      </c>
      <c r="GU144" s="4" t="s">
        <v>3</v>
      </c>
      <c r="GV144" s="4">
        <f t="shared" si="275"/>
        <v>0</v>
      </c>
      <c r="GW144" s="4">
        <v>1</v>
      </c>
      <c r="GX144" s="4">
        <f t="shared" si="276"/>
        <v>0</v>
      </c>
      <c r="GY144" s="4"/>
      <c r="GZ144" s="4"/>
      <c r="HA144" s="4">
        <v>0</v>
      </c>
      <c r="HB144" s="4">
        <v>0</v>
      </c>
      <c r="HC144" s="4">
        <f t="shared" si="277"/>
        <v>0</v>
      </c>
      <c r="HD144" s="4"/>
      <c r="HE144" s="4" t="s">
        <v>50</v>
      </c>
      <c r="HF144" s="4" t="s">
        <v>231</v>
      </c>
      <c r="HG144" s="4"/>
      <c r="HH144" s="4"/>
      <c r="HI144" s="4"/>
      <c r="HJ144" s="4"/>
      <c r="HK144" s="4"/>
      <c r="HL144" s="4"/>
      <c r="HM144" s="4" t="s">
        <v>3</v>
      </c>
      <c r="HN144" s="4" t="s">
        <v>3</v>
      </c>
      <c r="HO144" s="4" t="s">
        <v>3</v>
      </c>
      <c r="HP144" s="4" t="s">
        <v>3</v>
      </c>
      <c r="HQ144" s="4" t="s">
        <v>3</v>
      </c>
      <c r="HR144" s="4"/>
      <c r="HS144" s="4">
        <v>0</v>
      </c>
      <c r="HT144" s="4"/>
      <c r="HU144" s="4"/>
      <c r="HV144" s="4"/>
      <c r="HW144" s="4"/>
      <c r="HX144" s="4"/>
      <c r="HY144" s="4"/>
      <c r="HZ144" s="4"/>
      <c r="IA144" s="4"/>
      <c r="IB144" s="4"/>
      <c r="IC144" s="4"/>
      <c r="ID144" s="4"/>
      <c r="IE144" s="4"/>
      <c r="IF144" s="4"/>
      <c r="IG144" s="4"/>
      <c r="IH144" s="4"/>
      <c r="II144" s="4"/>
      <c r="IJ144" s="4"/>
      <c r="IK144" s="4">
        <v>0</v>
      </c>
      <c r="IL144" s="4"/>
      <c r="IM144" s="4"/>
      <c r="IN144" s="4"/>
      <c r="IO144" s="4"/>
      <c r="IP144" s="4"/>
      <c r="IQ144" s="4"/>
      <c r="IR144" s="4"/>
      <c r="IS144" s="4"/>
      <c r="IT144" s="4"/>
      <c r="IU144" s="4"/>
    </row>
    <row r="145" spans="1:255" ht="409.5" x14ac:dyDescent="0.25">
      <c r="A145" s="3">
        <v>17</v>
      </c>
      <c r="B145" s="3">
        <v>1</v>
      </c>
      <c r="C145" s="3"/>
      <c r="D145" s="3"/>
      <c r="E145" s="3" t="s">
        <v>250</v>
      </c>
      <c r="F145" s="3" t="s">
        <v>69</v>
      </c>
      <c r="G145" s="3" t="s">
        <v>218</v>
      </c>
      <c r="H145" s="3" t="s">
        <v>70</v>
      </c>
      <c r="I145" s="3">
        <f>ROUND(0.6,9)</f>
        <v>0.6</v>
      </c>
      <c r="J145" s="3">
        <v>0</v>
      </c>
      <c r="K145" s="3">
        <f>ROUND(0.6,9)</f>
        <v>0.6</v>
      </c>
      <c r="L145" s="3"/>
      <c r="M145" s="3"/>
      <c r="N145" s="3"/>
      <c r="O145" s="3">
        <f t="shared" si="253"/>
        <v>431.82</v>
      </c>
      <c r="P145" s="3">
        <f t="shared" si="254"/>
        <v>158.29</v>
      </c>
      <c r="Q145" s="3">
        <f>(ROUND((ROUND((((ET145*1.2))*AV145*I145),2)*BB145),2)+ROUND((ROUND(((AE145-((EU145*1.2)))*AV145*I145),2)*BS145),2))</f>
        <v>71.81</v>
      </c>
      <c r="R145" s="3">
        <f>(ROUND((ROUND((((EU145*1.2))*AV145*I145),2)*BS145),2)+ROUND((ROUND(((AE145-((EU145*1.2)))*AV145*I145),2)*BS145),2))</f>
        <v>8.75</v>
      </c>
      <c r="S145" s="3">
        <f t="shared" si="255"/>
        <v>201.72</v>
      </c>
      <c r="T145" s="3">
        <f t="shared" si="256"/>
        <v>0</v>
      </c>
      <c r="U145" s="3">
        <f t="shared" si="257"/>
        <v>15.529104</v>
      </c>
      <c r="V145" s="3">
        <f t="shared" si="258"/>
        <v>0</v>
      </c>
      <c r="W145" s="3">
        <f t="shared" si="259"/>
        <v>0</v>
      </c>
      <c r="X145" s="3">
        <f>(ROUND((((S145+ROUND((ROUND((((EU145*1.2))*AV145*I145),2)*BS145),2))*AT145)/100),2)+ROUND(((ROUND((ROUND(((AE145-((EU145*1.2)))*AV145*I145),2)*BS145),2)*AT145)/100),2))</f>
        <v>204.16</v>
      </c>
      <c r="Y145" s="3">
        <f>(ROUND((((S145+ROUND((ROUND((((EU145*1.2))*AV145*I145),2)*BS145),2))*AU145)/100),2)+ROUND(((ROUND((ROUND(((AE145-((EU145*1.2)))*AV145*I145),2)*BS145),2)*AU145)/100),2))</f>
        <v>107.34</v>
      </c>
      <c r="Z145" s="3"/>
      <c r="AA145" s="3">
        <v>54971259</v>
      </c>
      <c r="AB145" s="3">
        <f t="shared" si="260"/>
        <v>699.23</v>
      </c>
      <c r="AC145" s="3">
        <f>ROUND(((ES145*1)),6)</f>
        <v>263.81</v>
      </c>
      <c r="AD145" s="3">
        <f>ROUND(((((ET145*1.2))-((EU145*1.2)))+AE145),6)</f>
        <v>114.312</v>
      </c>
      <c r="AE145" s="3">
        <f>ROUND(((EU145*1.2)),6)</f>
        <v>13.932</v>
      </c>
      <c r="AF145" s="3">
        <f>ROUND(((EV145*1.2)),6)</f>
        <v>321.108</v>
      </c>
      <c r="AG145" s="3">
        <f t="shared" si="261"/>
        <v>0</v>
      </c>
      <c r="AH145" s="3">
        <f>((EW145*1.2))</f>
        <v>24.720000000000002</v>
      </c>
      <c r="AI145" s="3">
        <f>((EX145*1.2))</f>
        <v>0</v>
      </c>
      <c r="AJ145" s="3">
        <f t="shared" si="262"/>
        <v>0</v>
      </c>
      <c r="AK145" s="3">
        <v>626.66</v>
      </c>
      <c r="AL145" s="3">
        <v>263.81</v>
      </c>
      <c r="AM145" s="3">
        <v>95.26</v>
      </c>
      <c r="AN145" s="3">
        <v>11.61</v>
      </c>
      <c r="AO145" s="3">
        <v>267.58999999999997</v>
      </c>
      <c r="AP145" s="3">
        <v>0</v>
      </c>
      <c r="AQ145" s="3">
        <v>20.6</v>
      </c>
      <c r="AR145" s="3">
        <v>0</v>
      </c>
      <c r="AS145" s="3">
        <v>0</v>
      </c>
      <c r="AT145" s="3">
        <v>97</v>
      </c>
      <c r="AU145" s="3">
        <v>51</v>
      </c>
      <c r="AV145" s="3">
        <v>1.0469999999999999</v>
      </c>
      <c r="AW145" s="3">
        <v>1</v>
      </c>
      <c r="AX145" s="3"/>
      <c r="AY145" s="3"/>
      <c r="AZ145" s="3">
        <v>1</v>
      </c>
      <c r="BA145" s="3">
        <v>1</v>
      </c>
      <c r="BB145" s="3">
        <v>1</v>
      </c>
      <c r="BC145" s="3">
        <v>1</v>
      </c>
      <c r="BD145" s="3" t="s">
        <v>3</v>
      </c>
      <c r="BE145" s="3" t="s">
        <v>3</v>
      </c>
      <c r="BF145" s="3" t="s">
        <v>3</v>
      </c>
      <c r="BG145" s="3" t="s">
        <v>3</v>
      </c>
      <c r="BH145" s="3">
        <v>0</v>
      </c>
      <c r="BI145" s="3">
        <v>2</v>
      </c>
      <c r="BJ145" s="3" t="s">
        <v>71</v>
      </c>
      <c r="BK145" s="3"/>
      <c r="BL145" s="3"/>
      <c r="BM145" s="3">
        <v>67</v>
      </c>
      <c r="BN145" s="3">
        <v>0</v>
      </c>
      <c r="BO145" s="3" t="s">
        <v>69</v>
      </c>
      <c r="BP145" s="3">
        <v>1</v>
      </c>
      <c r="BQ145" s="3">
        <v>40</v>
      </c>
      <c r="BR145" s="3">
        <v>0</v>
      </c>
      <c r="BS145" s="3">
        <v>1</v>
      </c>
      <c r="BT145" s="3">
        <v>1</v>
      </c>
      <c r="BU145" s="3">
        <v>1</v>
      </c>
      <c r="BV145" s="3">
        <v>1</v>
      </c>
      <c r="BW145" s="3">
        <v>1</v>
      </c>
      <c r="BX145" s="3">
        <v>1</v>
      </c>
      <c r="BY145" s="3" t="s">
        <v>3</v>
      </c>
      <c r="BZ145" s="3">
        <v>97</v>
      </c>
      <c r="CA145" s="3">
        <v>51</v>
      </c>
      <c r="CB145" s="3" t="s">
        <v>3</v>
      </c>
      <c r="CC145" s="3"/>
      <c r="CD145" s="3"/>
      <c r="CE145" s="3">
        <v>1566</v>
      </c>
      <c r="CF145" s="3">
        <v>0</v>
      </c>
      <c r="CG145" s="3">
        <v>0</v>
      </c>
      <c r="CH145" s="3"/>
      <c r="CI145" s="3"/>
      <c r="CJ145" s="3"/>
      <c r="CK145" s="3"/>
      <c r="CL145" s="3"/>
      <c r="CM145" s="3">
        <v>0</v>
      </c>
      <c r="CN145" s="9" t="s">
        <v>2500</v>
      </c>
      <c r="CO145" s="3">
        <v>0</v>
      </c>
      <c r="CP145" s="3">
        <f t="shared" si="263"/>
        <v>431.82</v>
      </c>
      <c r="CQ145" s="3">
        <f t="shared" si="264"/>
        <v>263.81</v>
      </c>
      <c r="CR145" s="3">
        <f>(ROUND((ROUND((((ET145*1.2))*AV145*1),2)*BB145),2)+ROUND((ROUND(((AE145-((EU145*1.2)))*AV145*1),2)*BS145),2))</f>
        <v>119.68</v>
      </c>
      <c r="CS145" s="3">
        <f>(ROUND((ROUND((((EU145*1.2))*AV145*1),2)*BS145),2)+ROUND((ROUND(((AE145-((EU145*1.2)))*AV145*1),2)*BS145),2))</f>
        <v>14.59</v>
      </c>
      <c r="CT145" s="3">
        <f t="shared" si="265"/>
        <v>336.2</v>
      </c>
      <c r="CU145" s="3">
        <f t="shared" si="266"/>
        <v>0</v>
      </c>
      <c r="CV145" s="3">
        <f t="shared" si="267"/>
        <v>25.88184</v>
      </c>
      <c r="CW145" s="3">
        <f t="shared" si="268"/>
        <v>0</v>
      </c>
      <c r="CX145" s="3">
        <f t="shared" si="269"/>
        <v>0</v>
      </c>
      <c r="CY145" s="3">
        <f>(ROUND((((S145+ROUND((ROUND((((EU145*1.2))*AV145*1),2)*BS145),2))*AT145)/100),2)+ROUND(((ROUND((ROUND(((AE145-((EU145*1.2)))*AV145*1),2)*BS145),2)*AT145)/100),2))</f>
        <v>209.82</v>
      </c>
      <c r="CZ145" s="3">
        <f>(ROUND((((S145+ROUND((ROUND((((EU145*1.2))*AV145*1),2)*BS145),2))*AU145)/100),2)+ROUND(((ROUND((ROUND(((AE145-((EU145*1.2)))*AV145*1),2)*BS145),2)*AU145)/100),2))</f>
        <v>110.32</v>
      </c>
      <c r="DA145" s="3"/>
      <c r="DB145" s="3">
        <v>107</v>
      </c>
      <c r="DC145" s="3" t="s">
        <v>3</v>
      </c>
      <c r="DD145" s="3" t="s">
        <v>22</v>
      </c>
      <c r="DE145" s="3" t="s">
        <v>42</v>
      </c>
      <c r="DF145" s="3" t="s">
        <v>42</v>
      </c>
      <c r="DG145" s="3" t="s">
        <v>42</v>
      </c>
      <c r="DH145" s="3" t="s">
        <v>3</v>
      </c>
      <c r="DI145" s="3" t="s">
        <v>42</v>
      </c>
      <c r="DJ145" s="3" t="s">
        <v>42</v>
      </c>
      <c r="DK145" s="3" t="s">
        <v>3</v>
      </c>
      <c r="DL145" s="3" t="s">
        <v>3</v>
      </c>
      <c r="DM145" s="3" t="s">
        <v>3</v>
      </c>
      <c r="DN145" s="3">
        <v>0</v>
      </c>
      <c r="DO145" s="3">
        <v>0</v>
      </c>
      <c r="DP145" s="3">
        <v>1</v>
      </c>
      <c r="DQ145" s="3">
        <v>1</v>
      </c>
      <c r="DR145" s="3"/>
      <c r="DS145" s="3"/>
      <c r="DT145" s="3"/>
      <c r="DU145" s="3">
        <v>1013</v>
      </c>
      <c r="DV145" s="3" t="s">
        <v>70</v>
      </c>
      <c r="DW145" s="3" t="s">
        <v>70</v>
      </c>
      <c r="DX145" s="3">
        <v>1</v>
      </c>
      <c r="DY145" s="3"/>
      <c r="DZ145" s="3" t="s">
        <v>3</v>
      </c>
      <c r="EA145" s="3" t="s">
        <v>3</v>
      </c>
      <c r="EB145" s="3" t="s">
        <v>3</v>
      </c>
      <c r="EC145" s="3" t="s">
        <v>3</v>
      </c>
      <c r="ED145" s="3"/>
      <c r="EE145" s="3">
        <v>57042957</v>
      </c>
      <c r="EF145" s="3">
        <v>40</v>
      </c>
      <c r="EG145" s="3" t="s">
        <v>33</v>
      </c>
      <c r="EH145" s="3">
        <v>0</v>
      </c>
      <c r="EI145" s="3" t="s">
        <v>3</v>
      </c>
      <c r="EJ145" s="3">
        <v>2</v>
      </c>
      <c r="EK145" s="3">
        <v>67</v>
      </c>
      <c r="EL145" s="3" t="s">
        <v>34</v>
      </c>
      <c r="EM145" s="3" t="s">
        <v>35</v>
      </c>
      <c r="EN145" s="3"/>
      <c r="EO145" s="3" t="s">
        <v>46</v>
      </c>
      <c r="EP145" s="3"/>
      <c r="EQ145" s="3">
        <v>0</v>
      </c>
      <c r="ER145" s="3">
        <v>626.66</v>
      </c>
      <c r="ES145" s="3">
        <v>263.81</v>
      </c>
      <c r="ET145" s="3">
        <v>95.26</v>
      </c>
      <c r="EU145" s="3">
        <v>11.61</v>
      </c>
      <c r="EV145" s="3">
        <v>267.58999999999997</v>
      </c>
      <c r="EW145" s="3">
        <v>20.6</v>
      </c>
      <c r="EX145" s="3">
        <v>0</v>
      </c>
      <c r="EY145" s="3">
        <v>0</v>
      </c>
      <c r="EZ145" s="3"/>
      <c r="FA145" s="3"/>
      <c r="FB145" s="3"/>
      <c r="FC145" s="3"/>
      <c r="FD145" s="3"/>
      <c r="FE145" s="3"/>
      <c r="FF145" s="3"/>
      <c r="FG145" s="3"/>
      <c r="FH145" s="3"/>
      <c r="FI145" s="3"/>
      <c r="FJ145" s="3"/>
      <c r="FK145" s="3"/>
      <c r="FL145" s="3"/>
      <c r="FM145" s="3"/>
      <c r="FN145" s="3"/>
      <c r="FO145" s="3"/>
      <c r="FP145" s="3"/>
      <c r="FQ145" s="3">
        <v>0</v>
      </c>
      <c r="FR145" s="3">
        <v>0</v>
      </c>
      <c r="FS145" s="3">
        <v>0</v>
      </c>
      <c r="FT145" s="3"/>
      <c r="FU145" s="3"/>
      <c r="FV145" s="3"/>
      <c r="FW145" s="3"/>
      <c r="FX145" s="3">
        <v>97</v>
      </c>
      <c r="FY145" s="3">
        <v>51</v>
      </c>
      <c r="FZ145" s="3"/>
      <c r="GA145" s="3" t="s">
        <v>3</v>
      </c>
      <c r="GB145" s="3"/>
      <c r="GC145" s="3"/>
      <c r="GD145" s="3">
        <v>1</v>
      </c>
      <c r="GE145" s="3"/>
      <c r="GF145" s="3">
        <v>-807474805</v>
      </c>
      <c r="GG145" s="3">
        <v>2</v>
      </c>
      <c r="GH145" s="3">
        <v>1</v>
      </c>
      <c r="GI145" s="3">
        <v>2</v>
      </c>
      <c r="GJ145" s="3">
        <v>0</v>
      </c>
      <c r="GK145" s="3">
        <v>0</v>
      </c>
      <c r="GL145" s="3">
        <f t="shared" si="270"/>
        <v>0</v>
      </c>
      <c r="GM145" s="3">
        <f t="shared" si="271"/>
        <v>743.32</v>
      </c>
      <c r="GN145" s="3">
        <f t="shared" si="272"/>
        <v>0</v>
      </c>
      <c r="GO145" s="3">
        <f t="shared" si="273"/>
        <v>743.32</v>
      </c>
      <c r="GP145" s="3">
        <f t="shared" si="274"/>
        <v>0</v>
      </c>
      <c r="GQ145" s="3"/>
      <c r="GR145" s="3">
        <v>0</v>
      </c>
      <c r="GS145" s="3">
        <v>3</v>
      </c>
      <c r="GT145" s="3">
        <v>0</v>
      </c>
      <c r="GU145" s="3" t="s">
        <v>3</v>
      </c>
      <c r="GV145" s="3">
        <f t="shared" si="275"/>
        <v>0</v>
      </c>
      <c r="GW145" s="3">
        <v>1</v>
      </c>
      <c r="GX145" s="3">
        <f t="shared" si="276"/>
        <v>0</v>
      </c>
      <c r="GY145" s="3"/>
      <c r="GZ145" s="3"/>
      <c r="HA145" s="3">
        <v>0</v>
      </c>
      <c r="HB145" s="3">
        <v>0</v>
      </c>
      <c r="HC145" s="3">
        <f t="shared" si="277"/>
        <v>0</v>
      </c>
      <c r="HD145" s="3"/>
      <c r="HE145" s="3" t="s">
        <v>3</v>
      </c>
      <c r="HF145" s="3" t="s">
        <v>3</v>
      </c>
      <c r="HG145" s="3"/>
      <c r="HH145" s="3"/>
      <c r="HI145" s="3"/>
      <c r="HJ145" s="3"/>
      <c r="HK145" s="3"/>
      <c r="HL145" s="3"/>
      <c r="HM145" s="3" t="s">
        <v>3</v>
      </c>
      <c r="HN145" s="3" t="s">
        <v>3</v>
      </c>
      <c r="HO145" s="3" t="s">
        <v>3</v>
      </c>
      <c r="HP145" s="3" t="s">
        <v>3</v>
      </c>
      <c r="HQ145" s="3" t="s">
        <v>3</v>
      </c>
      <c r="HR145" s="3"/>
      <c r="HS145" s="3">
        <v>0</v>
      </c>
      <c r="HT145" s="3"/>
      <c r="HU145" s="3"/>
      <c r="HV145" s="3"/>
      <c r="HW145" s="3"/>
      <c r="HX145" s="3"/>
      <c r="HY145" s="3"/>
      <c r="HZ145" s="3"/>
      <c r="IA145" s="3"/>
      <c r="IB145" s="3"/>
      <c r="IC145" s="3"/>
      <c r="ID145" s="3"/>
      <c r="IE145" s="3"/>
      <c r="IF145" s="3"/>
      <c r="IG145" s="3"/>
      <c r="IH145" s="3"/>
      <c r="II145" s="3"/>
      <c r="IJ145" s="3"/>
      <c r="IK145" s="3">
        <v>0</v>
      </c>
      <c r="IL145" s="3"/>
      <c r="IM145" s="3"/>
      <c r="IN145" s="3"/>
      <c r="IO145" s="3"/>
      <c r="IP145" s="3"/>
      <c r="IQ145" s="3"/>
      <c r="IR145" s="3"/>
      <c r="IS145" s="3"/>
      <c r="IT145" s="3"/>
      <c r="IU145" s="3"/>
    </row>
    <row r="146" spans="1:255" ht="409.5" x14ac:dyDescent="0.25">
      <c r="A146" s="4">
        <v>17</v>
      </c>
      <c r="B146" s="4">
        <v>1</v>
      </c>
      <c r="C146" s="4"/>
      <c r="D146" s="4"/>
      <c r="E146" s="4" t="s">
        <v>250</v>
      </c>
      <c r="F146" s="4" t="s">
        <v>69</v>
      </c>
      <c r="G146" s="4" t="s">
        <v>218</v>
      </c>
      <c r="H146" s="4" t="s">
        <v>70</v>
      </c>
      <c r="I146" s="4">
        <f>ROUND(0.6,9)</f>
        <v>0.6</v>
      </c>
      <c r="J146" s="4">
        <v>0</v>
      </c>
      <c r="K146" s="4">
        <f>ROUND(0.6,9)</f>
        <v>0.6</v>
      </c>
      <c r="L146" s="4"/>
      <c r="M146" s="4"/>
      <c r="N146" s="4"/>
      <c r="O146" s="4">
        <f t="shared" si="253"/>
        <v>13140.36</v>
      </c>
      <c r="P146" s="4">
        <f t="shared" si="254"/>
        <v>601.5</v>
      </c>
      <c r="Q146" s="4">
        <f>(ROUND((ROUND((((ET146*1.2))*AV146*I146),2)*BB146),2)+ROUND((ROUND(((AE146-((EU146*1.2)))*AV146*I146),2)*BS146),2))</f>
        <v>1171.94</v>
      </c>
      <c r="R146" s="4">
        <f>(ROUND((ROUND((((EU146*1.2))*AV146*I146),2)*BS146),2)+ROUND((ROUND(((AE146-((EU146*1.2)))*AV146*I146),2)*BS146),2))</f>
        <v>493.06</v>
      </c>
      <c r="S146" s="4">
        <f t="shared" si="255"/>
        <v>11366.92</v>
      </c>
      <c r="T146" s="4">
        <f t="shared" si="256"/>
        <v>0</v>
      </c>
      <c r="U146" s="4">
        <f t="shared" si="257"/>
        <v>15.529104</v>
      </c>
      <c r="V146" s="4">
        <f t="shared" si="258"/>
        <v>0</v>
      </c>
      <c r="W146" s="4">
        <f t="shared" si="259"/>
        <v>0</v>
      </c>
      <c r="X146" s="4">
        <f>(ROUND((((S146+ROUND((ROUND((((EU146*1.2))*AV146*I146),2)*BS146),2))*AT146)/100),2)+ROUND(((ROUND((ROUND(((AE146-((EU146*1.2)))*AV146*I146),2)*BS146),2)*AT146)/100),2))</f>
        <v>11504.18</v>
      </c>
      <c r="Y146" s="4">
        <f>(ROUND((((S146+ROUND((ROUND((((EU146*1.2))*AV146*I146),2)*BS146),2))*AU146)/100),2)+ROUND(((ROUND((ROUND(((AE146-((EU146*1.2)))*AV146*I146),2)*BS146),2)*AU146)/100),2))</f>
        <v>6048.59</v>
      </c>
      <c r="Z146" s="4"/>
      <c r="AA146" s="4">
        <v>55890823</v>
      </c>
      <c r="AB146" s="4">
        <f t="shared" si="260"/>
        <v>699.23</v>
      </c>
      <c r="AC146" s="4">
        <f>ROUND(((ES146*1)),6)</f>
        <v>263.81</v>
      </c>
      <c r="AD146" s="4">
        <f>ROUND(((((ET146*1.2))-((EU146*1.2)))+AE146),6)</f>
        <v>114.312</v>
      </c>
      <c r="AE146" s="4">
        <f>ROUND(((EU146*1.2)),6)</f>
        <v>13.932</v>
      </c>
      <c r="AF146" s="4">
        <f>ROUND(((EV146*1.2)),6)</f>
        <v>321.108</v>
      </c>
      <c r="AG146" s="4">
        <f t="shared" si="261"/>
        <v>0</v>
      </c>
      <c r="AH146" s="4">
        <f>((EW146*1.2))</f>
        <v>24.720000000000002</v>
      </c>
      <c r="AI146" s="4">
        <f>((EX146*1.2))</f>
        <v>0</v>
      </c>
      <c r="AJ146" s="4">
        <f t="shared" si="262"/>
        <v>0</v>
      </c>
      <c r="AK146" s="4">
        <v>626.66</v>
      </c>
      <c r="AL146" s="4">
        <v>263.81</v>
      </c>
      <c r="AM146" s="4">
        <v>95.26</v>
      </c>
      <c r="AN146" s="4">
        <v>11.61</v>
      </c>
      <c r="AO146" s="4">
        <v>267.58999999999997</v>
      </c>
      <c r="AP146" s="4">
        <v>0</v>
      </c>
      <c r="AQ146" s="4">
        <v>20.6</v>
      </c>
      <c r="AR146" s="4">
        <v>0</v>
      </c>
      <c r="AS146" s="4">
        <v>0</v>
      </c>
      <c r="AT146" s="4">
        <v>97</v>
      </c>
      <c r="AU146" s="4">
        <v>51</v>
      </c>
      <c r="AV146" s="4">
        <v>1.0469999999999999</v>
      </c>
      <c r="AW146" s="4">
        <v>1</v>
      </c>
      <c r="AX146" s="4"/>
      <c r="AY146" s="4"/>
      <c r="AZ146" s="4">
        <v>1</v>
      </c>
      <c r="BA146" s="4">
        <v>56.35</v>
      </c>
      <c r="BB146" s="4">
        <v>16.32</v>
      </c>
      <c r="BC146" s="4">
        <v>3.8</v>
      </c>
      <c r="BD146" s="4" t="s">
        <v>3</v>
      </c>
      <c r="BE146" s="4" t="s">
        <v>3</v>
      </c>
      <c r="BF146" s="4" t="s">
        <v>3</v>
      </c>
      <c r="BG146" s="4" t="s">
        <v>3</v>
      </c>
      <c r="BH146" s="4">
        <v>0</v>
      </c>
      <c r="BI146" s="4">
        <v>2</v>
      </c>
      <c r="BJ146" s="4" t="s">
        <v>71</v>
      </c>
      <c r="BK146" s="4"/>
      <c r="BL146" s="4"/>
      <c r="BM146" s="4">
        <v>67</v>
      </c>
      <c r="BN146" s="4">
        <v>0</v>
      </c>
      <c r="BO146" s="4" t="s">
        <v>69</v>
      </c>
      <c r="BP146" s="4">
        <v>1</v>
      </c>
      <c r="BQ146" s="4">
        <v>40</v>
      </c>
      <c r="BR146" s="4">
        <v>0</v>
      </c>
      <c r="BS146" s="4">
        <v>56.35</v>
      </c>
      <c r="BT146" s="4">
        <v>1</v>
      </c>
      <c r="BU146" s="4">
        <v>1</v>
      </c>
      <c r="BV146" s="4">
        <v>1</v>
      </c>
      <c r="BW146" s="4">
        <v>1</v>
      </c>
      <c r="BX146" s="4">
        <v>1</v>
      </c>
      <c r="BY146" s="4" t="s">
        <v>3</v>
      </c>
      <c r="BZ146" s="4">
        <v>97</v>
      </c>
      <c r="CA146" s="4">
        <v>51</v>
      </c>
      <c r="CB146" s="4" t="s">
        <v>3</v>
      </c>
      <c r="CC146" s="4"/>
      <c r="CD146" s="4"/>
      <c r="CE146" s="4">
        <v>1566</v>
      </c>
      <c r="CF146" s="4">
        <v>0</v>
      </c>
      <c r="CG146" s="4">
        <v>0</v>
      </c>
      <c r="CH146" s="4"/>
      <c r="CI146" s="4"/>
      <c r="CJ146" s="4"/>
      <c r="CK146" s="4"/>
      <c r="CL146" s="4"/>
      <c r="CM146" s="4">
        <v>0</v>
      </c>
      <c r="CN146" s="10" t="s">
        <v>2500</v>
      </c>
      <c r="CO146" s="4">
        <v>0</v>
      </c>
      <c r="CP146" s="4">
        <f t="shared" si="263"/>
        <v>13140.36</v>
      </c>
      <c r="CQ146" s="4">
        <f t="shared" si="264"/>
        <v>1002.48</v>
      </c>
      <c r="CR146" s="4">
        <f>(ROUND((ROUND((((ET146*1.2))*AV146*1),2)*BB146),2)+ROUND((ROUND(((AE146-((EU146*1.2)))*AV146*1),2)*BS146),2))</f>
        <v>1953.18</v>
      </c>
      <c r="CS146" s="4">
        <f>(ROUND((ROUND((((EU146*1.2))*AV146*1),2)*BS146),2)+ROUND((ROUND(((AE146-((EU146*1.2)))*AV146*1),2)*BS146),2))</f>
        <v>822.15</v>
      </c>
      <c r="CT146" s="4">
        <f t="shared" si="265"/>
        <v>18944.87</v>
      </c>
      <c r="CU146" s="4">
        <f t="shared" si="266"/>
        <v>0</v>
      </c>
      <c r="CV146" s="4">
        <f t="shared" si="267"/>
        <v>25.88184</v>
      </c>
      <c r="CW146" s="4">
        <f t="shared" si="268"/>
        <v>0</v>
      </c>
      <c r="CX146" s="4">
        <f t="shared" si="269"/>
        <v>0</v>
      </c>
      <c r="CY146" s="4">
        <f>(ROUND((((S146+ROUND((ROUND((((EU146*1.2))*AV146*1),2)*BS146),2))*AT146)/100),2)+ROUND(((ROUND((ROUND(((AE146-((EU146*1.2)))*AV146*1),2)*BS146),2)*AT146)/100),2))</f>
        <v>11823.4</v>
      </c>
      <c r="CZ146" s="4">
        <f>(ROUND((((S146+ROUND((ROUND((((EU146*1.2))*AV146*1),2)*BS146),2))*AU146)/100),2)+ROUND(((ROUND((ROUND(((AE146-((EU146*1.2)))*AV146*1),2)*BS146),2)*AU146)/100),2))</f>
        <v>6216.43</v>
      </c>
      <c r="DA146" s="4"/>
      <c r="DB146" s="4">
        <v>108</v>
      </c>
      <c r="DC146" s="4" t="s">
        <v>3</v>
      </c>
      <c r="DD146" s="4" t="s">
        <v>22</v>
      </c>
      <c r="DE146" s="4" t="s">
        <v>42</v>
      </c>
      <c r="DF146" s="4" t="s">
        <v>42</v>
      </c>
      <c r="DG146" s="4" t="s">
        <v>42</v>
      </c>
      <c r="DH146" s="4" t="s">
        <v>3</v>
      </c>
      <c r="DI146" s="4" t="s">
        <v>42</v>
      </c>
      <c r="DJ146" s="4" t="s">
        <v>42</v>
      </c>
      <c r="DK146" s="4" t="s">
        <v>3</v>
      </c>
      <c r="DL146" s="4" t="s">
        <v>3</v>
      </c>
      <c r="DM146" s="4" t="s">
        <v>3</v>
      </c>
      <c r="DN146" s="4">
        <v>0</v>
      </c>
      <c r="DO146" s="4">
        <v>0</v>
      </c>
      <c r="DP146" s="4">
        <v>1</v>
      </c>
      <c r="DQ146" s="4">
        <v>1</v>
      </c>
      <c r="DR146" s="4"/>
      <c r="DS146" s="4"/>
      <c r="DT146" s="4"/>
      <c r="DU146" s="4">
        <v>1013</v>
      </c>
      <c r="DV146" s="4" t="s">
        <v>70</v>
      </c>
      <c r="DW146" s="4" t="s">
        <v>70</v>
      </c>
      <c r="DX146" s="4">
        <v>1</v>
      </c>
      <c r="DY146" s="4"/>
      <c r="DZ146" s="4" t="s">
        <v>3</v>
      </c>
      <c r="EA146" s="4" t="s">
        <v>3</v>
      </c>
      <c r="EB146" s="4" t="s">
        <v>3</v>
      </c>
      <c r="EC146" s="4" t="s">
        <v>3</v>
      </c>
      <c r="ED146" s="4"/>
      <c r="EE146" s="4">
        <v>57042957</v>
      </c>
      <c r="EF146" s="4">
        <v>40</v>
      </c>
      <c r="EG146" s="4" t="s">
        <v>33</v>
      </c>
      <c r="EH146" s="4">
        <v>0</v>
      </c>
      <c r="EI146" s="4" t="s">
        <v>3</v>
      </c>
      <c r="EJ146" s="4">
        <v>2</v>
      </c>
      <c r="EK146" s="4">
        <v>67</v>
      </c>
      <c r="EL146" s="4" t="s">
        <v>34</v>
      </c>
      <c r="EM146" s="4" t="s">
        <v>35</v>
      </c>
      <c r="EN146" s="4"/>
      <c r="EO146" s="4" t="s">
        <v>46</v>
      </c>
      <c r="EP146" s="4"/>
      <c r="EQ146" s="4">
        <v>0</v>
      </c>
      <c r="ER146" s="4">
        <v>626.66</v>
      </c>
      <c r="ES146" s="4">
        <v>263.81</v>
      </c>
      <c r="ET146" s="4">
        <v>95.26</v>
      </c>
      <c r="EU146" s="4">
        <v>11.61</v>
      </c>
      <c r="EV146" s="4">
        <v>267.58999999999997</v>
      </c>
      <c r="EW146" s="4">
        <v>20.6</v>
      </c>
      <c r="EX146" s="4">
        <v>0</v>
      </c>
      <c r="EY146" s="4">
        <v>0</v>
      </c>
      <c r="EZ146" s="4"/>
      <c r="FA146" s="4"/>
      <c r="FB146" s="4"/>
      <c r="FC146" s="4"/>
      <c r="FD146" s="4"/>
      <c r="FE146" s="4"/>
      <c r="FF146" s="4"/>
      <c r="FG146" s="4"/>
      <c r="FH146" s="4"/>
      <c r="FI146" s="4"/>
      <c r="FJ146" s="4"/>
      <c r="FK146" s="4"/>
      <c r="FL146" s="4"/>
      <c r="FM146" s="4"/>
      <c r="FN146" s="4"/>
      <c r="FO146" s="4"/>
      <c r="FP146" s="4"/>
      <c r="FQ146" s="4">
        <v>0</v>
      </c>
      <c r="FR146" s="4">
        <v>0</v>
      </c>
      <c r="FS146" s="4">
        <v>0</v>
      </c>
      <c r="FT146" s="4"/>
      <c r="FU146" s="4"/>
      <c r="FV146" s="4"/>
      <c r="FW146" s="4"/>
      <c r="FX146" s="4">
        <v>97</v>
      </c>
      <c r="FY146" s="4">
        <v>51</v>
      </c>
      <c r="FZ146" s="4"/>
      <c r="GA146" s="4" t="s">
        <v>3</v>
      </c>
      <c r="GB146" s="4"/>
      <c r="GC146" s="4"/>
      <c r="GD146" s="4">
        <v>1</v>
      </c>
      <c r="GE146" s="4"/>
      <c r="GF146" s="4">
        <v>-807474805</v>
      </c>
      <c r="GG146" s="4">
        <v>2</v>
      </c>
      <c r="GH146" s="4">
        <v>1</v>
      </c>
      <c r="GI146" s="4">
        <v>2</v>
      </c>
      <c r="GJ146" s="4">
        <v>0</v>
      </c>
      <c r="GK146" s="4">
        <v>0</v>
      </c>
      <c r="GL146" s="4">
        <f t="shared" si="270"/>
        <v>0</v>
      </c>
      <c r="GM146" s="4">
        <f t="shared" si="271"/>
        <v>30693.13</v>
      </c>
      <c r="GN146" s="4">
        <f t="shared" si="272"/>
        <v>0</v>
      </c>
      <c r="GO146" s="4">
        <f t="shared" si="273"/>
        <v>30693.13</v>
      </c>
      <c r="GP146" s="4">
        <f t="shared" si="274"/>
        <v>0</v>
      </c>
      <c r="GQ146" s="4"/>
      <c r="GR146" s="4">
        <v>0</v>
      </c>
      <c r="GS146" s="4">
        <v>0</v>
      </c>
      <c r="GT146" s="4">
        <v>0</v>
      </c>
      <c r="GU146" s="4" t="s">
        <v>3</v>
      </c>
      <c r="GV146" s="4">
        <f t="shared" si="275"/>
        <v>0</v>
      </c>
      <c r="GW146" s="4">
        <v>1</v>
      </c>
      <c r="GX146" s="4">
        <f t="shared" si="276"/>
        <v>0</v>
      </c>
      <c r="GY146" s="4"/>
      <c r="GZ146" s="4"/>
      <c r="HA146" s="4">
        <v>0</v>
      </c>
      <c r="HB146" s="4">
        <v>0</v>
      </c>
      <c r="HC146" s="4">
        <f t="shared" si="277"/>
        <v>0</v>
      </c>
      <c r="HD146" s="4"/>
      <c r="HE146" s="4" t="s">
        <v>3</v>
      </c>
      <c r="HF146" s="4" t="s">
        <v>3</v>
      </c>
      <c r="HG146" s="4"/>
      <c r="HH146" s="4"/>
      <c r="HI146" s="4"/>
      <c r="HJ146" s="4"/>
      <c r="HK146" s="4"/>
      <c r="HL146" s="4"/>
      <c r="HM146" s="4" t="s">
        <v>3</v>
      </c>
      <c r="HN146" s="4" t="s">
        <v>3</v>
      </c>
      <c r="HO146" s="4" t="s">
        <v>3</v>
      </c>
      <c r="HP146" s="4" t="s">
        <v>3</v>
      </c>
      <c r="HQ146" s="4" t="s">
        <v>3</v>
      </c>
      <c r="HR146" s="4"/>
      <c r="HS146" s="4">
        <v>0</v>
      </c>
      <c r="HT146" s="4"/>
      <c r="HU146" s="4"/>
      <c r="HV146" s="4"/>
      <c r="HW146" s="4"/>
      <c r="HX146" s="4"/>
      <c r="HY146" s="4"/>
      <c r="HZ146" s="4"/>
      <c r="IA146" s="4"/>
      <c r="IB146" s="4"/>
      <c r="IC146" s="4"/>
      <c r="ID146" s="4"/>
      <c r="IE146" s="4"/>
      <c r="IF146" s="4"/>
      <c r="IG146" s="4"/>
      <c r="IH146" s="4"/>
      <c r="II146" s="4"/>
      <c r="IJ146" s="4"/>
      <c r="IK146" s="4">
        <v>0</v>
      </c>
      <c r="IL146" s="4"/>
      <c r="IM146" s="4"/>
      <c r="IN146" s="4"/>
      <c r="IO146" s="4"/>
      <c r="IP146" s="4"/>
      <c r="IQ146" s="4"/>
      <c r="IR146" s="4"/>
      <c r="IS146" s="4"/>
      <c r="IT146" s="4"/>
      <c r="IU146" s="4"/>
    </row>
    <row r="147" spans="1:255" ht="409.5" x14ac:dyDescent="0.25">
      <c r="A147" s="3">
        <v>18</v>
      </c>
      <c r="B147" s="3">
        <v>1</v>
      </c>
      <c r="C147" s="3"/>
      <c r="D147" s="3"/>
      <c r="E147" s="3" t="s">
        <v>251</v>
      </c>
      <c r="F147" s="3" t="s">
        <v>220</v>
      </c>
      <c r="G147" s="3" t="s">
        <v>221</v>
      </c>
      <c r="H147" s="3" t="s">
        <v>222</v>
      </c>
      <c r="I147" s="3">
        <f>I145*J147</f>
        <v>0.75</v>
      </c>
      <c r="J147" s="3">
        <v>1.25</v>
      </c>
      <c r="K147" s="3">
        <v>1.25</v>
      </c>
      <c r="L147" s="3"/>
      <c r="M147" s="3"/>
      <c r="N147" s="3"/>
      <c r="O147" s="3">
        <f t="shared" si="253"/>
        <v>23.31</v>
      </c>
      <c r="P147" s="3">
        <f t="shared" si="254"/>
        <v>23.31</v>
      </c>
      <c r="Q147" s="3">
        <f>(ROUND((ROUND(((ET147)*AV147*I147),2)*BB147),2)+ROUND((ROUND(((AE147-(EU147))*AV147*I147),2)*BS147),2))</f>
        <v>0</v>
      </c>
      <c r="R147" s="3">
        <f>(ROUND((ROUND(((EU147)*AV147*I147),2)*BS147),2)+ROUND((ROUND(((AE147-(EU147))*AV147*I147),2)*BS147),2))</f>
        <v>0</v>
      </c>
      <c r="S147" s="3">
        <f t="shared" si="255"/>
        <v>0</v>
      </c>
      <c r="T147" s="3">
        <f t="shared" si="256"/>
        <v>0</v>
      </c>
      <c r="U147" s="3">
        <f t="shared" si="257"/>
        <v>0</v>
      </c>
      <c r="V147" s="3">
        <f t="shared" si="258"/>
        <v>0</v>
      </c>
      <c r="W147" s="3">
        <f t="shared" si="259"/>
        <v>0</v>
      </c>
      <c r="X147" s="3">
        <f>(ROUND((((S147+ROUND((ROUND(((EU147)*AV147*I147),2)*BS147),2))*AT147)/100),2)+ROUND(((ROUND((ROUND(((AE147-(EU147))*AV147*I147),2)*BS147),2)*AT147)/100),2))</f>
        <v>0</v>
      </c>
      <c r="Y147" s="3">
        <f>(ROUND((((S147+ROUND((ROUND(((EU147)*AV147*I147),2)*BS147),2))*AU147)/100),2)+ROUND(((ROUND((ROUND(((AE147-(EU147))*AV147*I147),2)*BS147),2)*AU147)/100),2))</f>
        <v>0</v>
      </c>
      <c r="Z147" s="3"/>
      <c r="AA147" s="3">
        <v>54971259</v>
      </c>
      <c r="AB147" s="3">
        <f t="shared" si="260"/>
        <v>31.08</v>
      </c>
      <c r="AC147" s="3">
        <f>ROUND((ES147),6)</f>
        <v>31.08</v>
      </c>
      <c r="AD147" s="3">
        <f>ROUND((((ET147)-(EU147))+AE147),6)</f>
        <v>0</v>
      </c>
      <c r="AE147" s="3">
        <f t="shared" ref="AE147:AF150" si="303">ROUND((EU147),6)</f>
        <v>0</v>
      </c>
      <c r="AF147" s="3">
        <f t="shared" si="303"/>
        <v>0</v>
      </c>
      <c r="AG147" s="3">
        <f t="shared" si="261"/>
        <v>0</v>
      </c>
      <c r="AH147" s="3">
        <f t="shared" ref="AH147:AI150" si="304">(EW147)</f>
        <v>0</v>
      </c>
      <c r="AI147" s="3">
        <f t="shared" si="304"/>
        <v>0</v>
      </c>
      <c r="AJ147" s="3">
        <f t="shared" si="262"/>
        <v>0</v>
      </c>
      <c r="AK147" s="3">
        <v>31.08</v>
      </c>
      <c r="AL147" s="3">
        <v>31.08</v>
      </c>
      <c r="AM147" s="3">
        <v>0</v>
      </c>
      <c r="AN147" s="3">
        <v>0</v>
      </c>
      <c r="AO147" s="3">
        <v>0</v>
      </c>
      <c r="AP147" s="3">
        <v>0</v>
      </c>
      <c r="AQ147" s="3">
        <v>0</v>
      </c>
      <c r="AR147" s="3">
        <v>0</v>
      </c>
      <c r="AS147" s="3">
        <v>0</v>
      </c>
      <c r="AT147" s="3">
        <v>97</v>
      </c>
      <c r="AU147" s="3">
        <v>51</v>
      </c>
      <c r="AV147" s="3">
        <v>1</v>
      </c>
      <c r="AW147" s="3">
        <v>1</v>
      </c>
      <c r="AX147" s="3"/>
      <c r="AY147" s="3"/>
      <c r="AZ147" s="3">
        <v>1</v>
      </c>
      <c r="BA147" s="3">
        <v>1</v>
      </c>
      <c r="BB147" s="3">
        <v>1</v>
      </c>
      <c r="BC147" s="3">
        <v>1</v>
      </c>
      <c r="BD147" s="3" t="s">
        <v>3</v>
      </c>
      <c r="BE147" s="3" t="s">
        <v>3</v>
      </c>
      <c r="BF147" s="3" t="s">
        <v>3</v>
      </c>
      <c r="BG147" s="3" t="s">
        <v>3</v>
      </c>
      <c r="BH147" s="3">
        <v>3</v>
      </c>
      <c r="BI147" s="3">
        <v>2</v>
      </c>
      <c r="BJ147" s="3" t="s">
        <v>223</v>
      </c>
      <c r="BK147" s="3"/>
      <c r="BL147" s="3"/>
      <c r="BM147" s="3">
        <v>67</v>
      </c>
      <c r="BN147" s="3">
        <v>0</v>
      </c>
      <c r="BO147" s="3" t="s">
        <v>3</v>
      </c>
      <c r="BP147" s="3">
        <v>0</v>
      </c>
      <c r="BQ147" s="3">
        <v>40</v>
      </c>
      <c r="BR147" s="3">
        <v>0</v>
      </c>
      <c r="BS147" s="3">
        <v>1</v>
      </c>
      <c r="BT147" s="3">
        <v>1</v>
      </c>
      <c r="BU147" s="3">
        <v>1</v>
      </c>
      <c r="BV147" s="3">
        <v>1</v>
      </c>
      <c r="BW147" s="3">
        <v>1</v>
      </c>
      <c r="BX147" s="3">
        <v>1</v>
      </c>
      <c r="BY147" s="3" t="s">
        <v>3</v>
      </c>
      <c r="BZ147" s="3">
        <v>97</v>
      </c>
      <c r="CA147" s="3">
        <v>51</v>
      </c>
      <c r="CB147" s="3" t="s">
        <v>3</v>
      </c>
      <c r="CC147" s="3"/>
      <c r="CD147" s="3"/>
      <c r="CE147" s="3">
        <v>1566</v>
      </c>
      <c r="CF147" s="3">
        <v>0</v>
      </c>
      <c r="CG147" s="3">
        <v>0</v>
      </c>
      <c r="CH147" s="3"/>
      <c r="CI147" s="3"/>
      <c r="CJ147" s="3"/>
      <c r="CK147" s="3"/>
      <c r="CL147" s="3"/>
      <c r="CM147" s="3">
        <v>0</v>
      </c>
      <c r="CN147" s="9" t="s">
        <v>2500</v>
      </c>
      <c r="CO147" s="3">
        <v>0</v>
      </c>
      <c r="CP147" s="3">
        <f t="shared" si="263"/>
        <v>23.31</v>
      </c>
      <c r="CQ147" s="3">
        <f t="shared" si="264"/>
        <v>31.08</v>
      </c>
      <c r="CR147" s="3">
        <f>(ROUND((ROUND(((ET147)*AV147*1),2)*BB147),2)+ROUND((ROUND(((AE147-(EU147))*AV147*1),2)*BS147),2))</f>
        <v>0</v>
      </c>
      <c r="CS147" s="3">
        <f>(ROUND((ROUND(((EU147)*AV147*1),2)*BS147),2)+ROUND((ROUND(((AE147-(EU147))*AV147*1),2)*BS147),2))</f>
        <v>0</v>
      </c>
      <c r="CT147" s="3">
        <f t="shared" si="265"/>
        <v>0</v>
      </c>
      <c r="CU147" s="3">
        <f t="shared" si="266"/>
        <v>0</v>
      </c>
      <c r="CV147" s="3">
        <f t="shared" si="267"/>
        <v>0</v>
      </c>
      <c r="CW147" s="3">
        <f t="shared" si="268"/>
        <v>0</v>
      </c>
      <c r="CX147" s="3">
        <f t="shared" si="269"/>
        <v>0</v>
      </c>
      <c r="CY147" s="3">
        <f>(ROUND((((S147+ROUND((ROUND(((EU147)*AV147*1),2)*BS147),2))*AT147)/100),2)+ROUND(((ROUND((ROUND(((AE147-(EU147))*AV147*1),2)*BS147),2)*AT147)/100),2))</f>
        <v>0</v>
      </c>
      <c r="CZ147" s="3">
        <f>(ROUND((((S147+ROUND((ROUND(((EU147)*AV147*1),2)*BS147),2))*AU147)/100),2)+ROUND(((ROUND((ROUND(((AE147-(EU147))*AV147*1),2)*BS147),2)*AU147)/100),2))</f>
        <v>0</v>
      </c>
      <c r="DA147" s="3"/>
      <c r="DB147" s="3"/>
      <c r="DC147" s="3" t="s">
        <v>3</v>
      </c>
      <c r="DD147" s="3" t="s">
        <v>3</v>
      </c>
      <c r="DE147" s="3" t="s">
        <v>3</v>
      </c>
      <c r="DF147" s="3" t="s">
        <v>3</v>
      </c>
      <c r="DG147" s="3" t="s">
        <v>3</v>
      </c>
      <c r="DH147" s="3" t="s">
        <v>3</v>
      </c>
      <c r="DI147" s="3" t="s">
        <v>3</v>
      </c>
      <c r="DJ147" s="3" t="s">
        <v>3</v>
      </c>
      <c r="DK147" s="3" t="s">
        <v>3</v>
      </c>
      <c r="DL147" s="3" t="s">
        <v>3</v>
      </c>
      <c r="DM147" s="3" t="s">
        <v>3</v>
      </c>
      <c r="DN147" s="3">
        <v>0</v>
      </c>
      <c r="DO147" s="3">
        <v>0</v>
      </c>
      <c r="DP147" s="3">
        <v>1</v>
      </c>
      <c r="DQ147" s="3">
        <v>1</v>
      </c>
      <c r="DR147" s="3"/>
      <c r="DS147" s="3"/>
      <c r="DT147" s="3"/>
      <c r="DU147" s="3">
        <v>1009</v>
      </c>
      <c r="DV147" s="3" t="s">
        <v>222</v>
      </c>
      <c r="DW147" s="3" t="s">
        <v>222</v>
      </c>
      <c r="DX147" s="3">
        <v>1</v>
      </c>
      <c r="DY147" s="3"/>
      <c r="DZ147" s="3" t="s">
        <v>3</v>
      </c>
      <c r="EA147" s="3" t="s">
        <v>3</v>
      </c>
      <c r="EB147" s="3" t="s">
        <v>3</v>
      </c>
      <c r="EC147" s="3" t="s">
        <v>3</v>
      </c>
      <c r="ED147" s="3"/>
      <c r="EE147" s="3">
        <v>57042957</v>
      </c>
      <c r="EF147" s="3">
        <v>40</v>
      </c>
      <c r="EG147" s="3" t="s">
        <v>33</v>
      </c>
      <c r="EH147" s="3">
        <v>0</v>
      </c>
      <c r="EI147" s="3" t="s">
        <v>3</v>
      </c>
      <c r="EJ147" s="3">
        <v>2</v>
      </c>
      <c r="EK147" s="3">
        <v>67</v>
      </c>
      <c r="EL147" s="3" t="s">
        <v>34</v>
      </c>
      <c r="EM147" s="3" t="s">
        <v>35</v>
      </c>
      <c r="EN147" s="3"/>
      <c r="EO147" s="3" t="s">
        <v>46</v>
      </c>
      <c r="EP147" s="3"/>
      <c r="EQ147" s="3">
        <v>0</v>
      </c>
      <c r="ER147" s="3">
        <v>31.08</v>
      </c>
      <c r="ES147" s="3">
        <v>31.08</v>
      </c>
      <c r="ET147" s="3">
        <v>0</v>
      </c>
      <c r="EU147" s="3">
        <v>0</v>
      </c>
      <c r="EV147" s="3">
        <v>0</v>
      </c>
      <c r="EW147" s="3">
        <v>0</v>
      </c>
      <c r="EX147" s="3">
        <v>0</v>
      </c>
      <c r="EY147" s="3"/>
      <c r="EZ147" s="3"/>
      <c r="FA147" s="3"/>
      <c r="FB147" s="3"/>
      <c r="FC147" s="3"/>
      <c r="FD147" s="3"/>
      <c r="FE147" s="3"/>
      <c r="FF147" s="3"/>
      <c r="FG147" s="3"/>
      <c r="FH147" s="3"/>
      <c r="FI147" s="3"/>
      <c r="FJ147" s="3"/>
      <c r="FK147" s="3"/>
      <c r="FL147" s="3"/>
      <c r="FM147" s="3"/>
      <c r="FN147" s="3"/>
      <c r="FO147" s="3"/>
      <c r="FP147" s="3"/>
      <c r="FQ147" s="3">
        <v>0</v>
      </c>
      <c r="FR147" s="3">
        <v>0</v>
      </c>
      <c r="FS147" s="3">
        <v>0</v>
      </c>
      <c r="FT147" s="3"/>
      <c r="FU147" s="3"/>
      <c r="FV147" s="3"/>
      <c r="FW147" s="3"/>
      <c r="FX147" s="3">
        <v>97</v>
      </c>
      <c r="FY147" s="3">
        <v>51</v>
      </c>
      <c r="FZ147" s="3"/>
      <c r="GA147" s="3" t="s">
        <v>3</v>
      </c>
      <c r="GB147" s="3"/>
      <c r="GC147" s="3"/>
      <c r="GD147" s="3">
        <v>1</v>
      </c>
      <c r="GE147" s="3"/>
      <c r="GF147" s="3">
        <v>1143487818</v>
      </c>
      <c r="GG147" s="3">
        <v>2</v>
      </c>
      <c r="GH147" s="3">
        <v>1</v>
      </c>
      <c r="GI147" s="3">
        <v>-2</v>
      </c>
      <c r="GJ147" s="3">
        <v>0</v>
      </c>
      <c r="GK147" s="3">
        <v>0</v>
      </c>
      <c r="GL147" s="3">
        <f t="shared" si="270"/>
        <v>0</v>
      </c>
      <c r="GM147" s="3">
        <f t="shared" si="271"/>
        <v>23.31</v>
      </c>
      <c r="GN147" s="3">
        <f t="shared" si="272"/>
        <v>0</v>
      </c>
      <c r="GO147" s="3">
        <f t="shared" si="273"/>
        <v>23.31</v>
      </c>
      <c r="GP147" s="3">
        <f t="shared" si="274"/>
        <v>0</v>
      </c>
      <c r="GQ147" s="3"/>
      <c r="GR147" s="3">
        <v>0</v>
      </c>
      <c r="GS147" s="3">
        <v>3</v>
      </c>
      <c r="GT147" s="3">
        <v>0</v>
      </c>
      <c r="GU147" s="3" t="s">
        <v>3</v>
      </c>
      <c r="GV147" s="3">
        <f t="shared" si="275"/>
        <v>0</v>
      </c>
      <c r="GW147" s="3">
        <v>1</v>
      </c>
      <c r="GX147" s="3">
        <f t="shared" si="276"/>
        <v>0</v>
      </c>
      <c r="GY147" s="3"/>
      <c r="GZ147" s="3"/>
      <c r="HA147" s="3">
        <v>0</v>
      </c>
      <c r="HB147" s="3">
        <v>0</v>
      </c>
      <c r="HC147" s="3">
        <f t="shared" si="277"/>
        <v>0</v>
      </c>
      <c r="HD147" s="3"/>
      <c r="HE147" s="3" t="s">
        <v>3</v>
      </c>
      <c r="HF147" s="3" t="s">
        <v>3</v>
      </c>
      <c r="HG147" s="3"/>
      <c r="HH147" s="3"/>
      <c r="HI147" s="3"/>
      <c r="HJ147" s="3"/>
      <c r="HK147" s="3"/>
      <c r="HL147" s="3"/>
      <c r="HM147" s="3" t="s">
        <v>22</v>
      </c>
      <c r="HN147" s="3" t="s">
        <v>3</v>
      </c>
      <c r="HO147" s="3" t="s">
        <v>3</v>
      </c>
      <c r="HP147" s="3" t="s">
        <v>3</v>
      </c>
      <c r="HQ147" s="3" t="s">
        <v>3</v>
      </c>
      <c r="HR147" s="3"/>
      <c r="HS147" s="3">
        <v>0</v>
      </c>
      <c r="HT147" s="3"/>
      <c r="HU147" s="3"/>
      <c r="HV147" s="3"/>
      <c r="HW147" s="3"/>
      <c r="HX147" s="3"/>
      <c r="HY147" s="3"/>
      <c r="HZ147" s="3"/>
      <c r="IA147" s="3"/>
      <c r="IB147" s="3"/>
      <c r="IC147" s="3"/>
      <c r="ID147" s="3"/>
      <c r="IE147" s="3"/>
      <c r="IF147" s="3"/>
      <c r="IG147" s="3"/>
      <c r="IH147" s="3"/>
      <c r="II147" s="3"/>
      <c r="IJ147" s="3"/>
      <c r="IK147" s="3">
        <v>0</v>
      </c>
      <c r="IL147" s="3"/>
      <c r="IM147" s="3"/>
      <c r="IN147" s="3"/>
      <c r="IO147" s="3"/>
      <c r="IP147" s="3"/>
      <c r="IQ147" s="3"/>
      <c r="IR147" s="3"/>
      <c r="IS147" s="3"/>
      <c r="IT147" s="3"/>
      <c r="IU147" s="3"/>
    </row>
    <row r="148" spans="1:255" ht="409.5" x14ac:dyDescent="0.25">
      <c r="A148" s="4">
        <v>18</v>
      </c>
      <c r="B148" s="4">
        <v>1</v>
      </c>
      <c r="C148" s="4"/>
      <c r="D148" s="4"/>
      <c r="E148" s="4" t="s">
        <v>251</v>
      </c>
      <c r="F148" s="4" t="s">
        <v>220</v>
      </c>
      <c r="G148" s="4" t="s">
        <v>221</v>
      </c>
      <c r="H148" s="4" t="s">
        <v>222</v>
      </c>
      <c r="I148" s="4">
        <f>I146*J148</f>
        <v>0.75</v>
      </c>
      <c r="J148" s="4">
        <v>1.25</v>
      </c>
      <c r="K148" s="4">
        <v>1.25</v>
      </c>
      <c r="L148" s="4"/>
      <c r="M148" s="4"/>
      <c r="N148" s="4"/>
      <c r="O148" s="4">
        <f t="shared" si="253"/>
        <v>83.68</v>
      </c>
      <c r="P148" s="4">
        <f t="shared" si="254"/>
        <v>83.68</v>
      </c>
      <c r="Q148" s="4">
        <f>(ROUND((ROUND(((ET148)*AV148*I148),2)*BB148),2)+ROUND((ROUND(((AE148-(EU148))*AV148*I148),2)*BS148),2))</f>
        <v>0</v>
      </c>
      <c r="R148" s="4">
        <f>(ROUND((ROUND(((EU148)*AV148*I148),2)*BS148),2)+ROUND((ROUND(((AE148-(EU148))*AV148*I148),2)*BS148),2))</f>
        <v>0</v>
      </c>
      <c r="S148" s="4">
        <f t="shared" si="255"/>
        <v>0</v>
      </c>
      <c r="T148" s="4">
        <f t="shared" si="256"/>
        <v>0</v>
      </c>
      <c r="U148" s="4">
        <f t="shared" si="257"/>
        <v>0</v>
      </c>
      <c r="V148" s="4">
        <f t="shared" si="258"/>
        <v>0</v>
      </c>
      <c r="W148" s="4">
        <f t="shared" si="259"/>
        <v>0</v>
      </c>
      <c r="X148" s="4">
        <f>(ROUND((((S148+ROUND((ROUND(((EU148)*AV148*I148),2)*BS148),2))*AT148)/100),2)+ROUND(((ROUND((ROUND(((AE148-(EU148))*AV148*I148),2)*BS148),2)*AT148)/100),2))</f>
        <v>0</v>
      </c>
      <c r="Y148" s="4">
        <f>(ROUND((((S148+ROUND((ROUND(((EU148)*AV148*I148),2)*BS148),2))*AU148)/100),2)+ROUND(((ROUND((ROUND(((AE148-(EU148))*AV148*I148),2)*BS148),2)*AU148)/100),2))</f>
        <v>0</v>
      </c>
      <c r="Z148" s="4"/>
      <c r="AA148" s="4">
        <v>55890823</v>
      </c>
      <c r="AB148" s="4">
        <f t="shared" si="260"/>
        <v>31.08</v>
      </c>
      <c r="AC148" s="4">
        <f>ROUND((ES148),6)</f>
        <v>31.08</v>
      </c>
      <c r="AD148" s="4">
        <f>ROUND((((ET148)-(EU148))+AE148),6)</f>
        <v>0</v>
      </c>
      <c r="AE148" s="4">
        <f t="shared" si="303"/>
        <v>0</v>
      </c>
      <c r="AF148" s="4">
        <f t="shared" si="303"/>
        <v>0</v>
      </c>
      <c r="AG148" s="4">
        <f t="shared" si="261"/>
        <v>0</v>
      </c>
      <c r="AH148" s="4">
        <f t="shared" si="304"/>
        <v>0</v>
      </c>
      <c r="AI148" s="4">
        <f t="shared" si="304"/>
        <v>0</v>
      </c>
      <c r="AJ148" s="4">
        <f t="shared" si="262"/>
        <v>0</v>
      </c>
      <c r="AK148" s="4">
        <v>31.08</v>
      </c>
      <c r="AL148" s="4">
        <v>31.08</v>
      </c>
      <c r="AM148" s="4">
        <v>0</v>
      </c>
      <c r="AN148" s="4">
        <v>0</v>
      </c>
      <c r="AO148" s="4">
        <v>0</v>
      </c>
      <c r="AP148" s="4">
        <v>0</v>
      </c>
      <c r="AQ148" s="4">
        <v>0</v>
      </c>
      <c r="AR148" s="4">
        <v>0</v>
      </c>
      <c r="AS148" s="4">
        <v>0</v>
      </c>
      <c r="AT148" s="4">
        <v>97</v>
      </c>
      <c r="AU148" s="4">
        <v>51</v>
      </c>
      <c r="AV148" s="4">
        <v>1</v>
      </c>
      <c r="AW148" s="4">
        <v>1</v>
      </c>
      <c r="AX148" s="4"/>
      <c r="AY148" s="4"/>
      <c r="AZ148" s="4">
        <v>1</v>
      </c>
      <c r="BA148" s="4">
        <v>1</v>
      </c>
      <c r="BB148" s="4">
        <v>1</v>
      </c>
      <c r="BC148" s="4">
        <v>3.59</v>
      </c>
      <c r="BD148" s="4" t="s">
        <v>3</v>
      </c>
      <c r="BE148" s="4" t="s">
        <v>3</v>
      </c>
      <c r="BF148" s="4" t="s">
        <v>3</v>
      </c>
      <c r="BG148" s="4" t="s">
        <v>3</v>
      </c>
      <c r="BH148" s="4">
        <v>3</v>
      </c>
      <c r="BI148" s="4">
        <v>2</v>
      </c>
      <c r="BJ148" s="4" t="s">
        <v>223</v>
      </c>
      <c r="BK148" s="4"/>
      <c r="BL148" s="4"/>
      <c r="BM148" s="4">
        <v>67</v>
      </c>
      <c r="BN148" s="4">
        <v>0</v>
      </c>
      <c r="BO148" s="4" t="s">
        <v>220</v>
      </c>
      <c r="BP148" s="4">
        <v>1</v>
      </c>
      <c r="BQ148" s="4">
        <v>40</v>
      </c>
      <c r="BR148" s="4">
        <v>0</v>
      </c>
      <c r="BS148" s="4">
        <v>1</v>
      </c>
      <c r="BT148" s="4">
        <v>1</v>
      </c>
      <c r="BU148" s="4">
        <v>1</v>
      </c>
      <c r="BV148" s="4">
        <v>1</v>
      </c>
      <c r="BW148" s="4">
        <v>1</v>
      </c>
      <c r="BX148" s="4">
        <v>1</v>
      </c>
      <c r="BY148" s="4" t="s">
        <v>3</v>
      </c>
      <c r="BZ148" s="4">
        <v>97</v>
      </c>
      <c r="CA148" s="4">
        <v>51</v>
      </c>
      <c r="CB148" s="4" t="s">
        <v>3</v>
      </c>
      <c r="CC148" s="4"/>
      <c r="CD148" s="4"/>
      <c r="CE148" s="4">
        <v>1566</v>
      </c>
      <c r="CF148" s="4">
        <v>0</v>
      </c>
      <c r="CG148" s="4">
        <v>0</v>
      </c>
      <c r="CH148" s="4"/>
      <c r="CI148" s="4"/>
      <c r="CJ148" s="4"/>
      <c r="CK148" s="4"/>
      <c r="CL148" s="4"/>
      <c r="CM148" s="4">
        <v>0</v>
      </c>
      <c r="CN148" s="10" t="s">
        <v>2500</v>
      </c>
      <c r="CO148" s="4">
        <v>0</v>
      </c>
      <c r="CP148" s="4">
        <f t="shared" si="263"/>
        <v>83.68</v>
      </c>
      <c r="CQ148" s="4">
        <f t="shared" si="264"/>
        <v>111.58</v>
      </c>
      <c r="CR148" s="4">
        <f>(ROUND((ROUND(((ET148)*AV148*1),2)*BB148),2)+ROUND((ROUND(((AE148-(EU148))*AV148*1),2)*BS148),2))</f>
        <v>0</v>
      </c>
      <c r="CS148" s="4">
        <f>(ROUND((ROUND(((EU148)*AV148*1),2)*BS148),2)+ROUND((ROUND(((AE148-(EU148))*AV148*1),2)*BS148),2))</f>
        <v>0</v>
      </c>
      <c r="CT148" s="4">
        <f t="shared" si="265"/>
        <v>0</v>
      </c>
      <c r="CU148" s="4">
        <f t="shared" si="266"/>
        <v>0</v>
      </c>
      <c r="CV148" s="4">
        <f t="shared" si="267"/>
        <v>0</v>
      </c>
      <c r="CW148" s="4">
        <f t="shared" si="268"/>
        <v>0</v>
      </c>
      <c r="CX148" s="4">
        <f t="shared" si="269"/>
        <v>0</v>
      </c>
      <c r="CY148" s="4">
        <f>(ROUND((((S148+ROUND((ROUND(((EU148)*AV148*1),2)*BS148),2))*AT148)/100),2)+ROUND(((ROUND((ROUND(((AE148-(EU148))*AV148*1),2)*BS148),2)*AT148)/100),2))</f>
        <v>0</v>
      </c>
      <c r="CZ148" s="4">
        <f>(ROUND((((S148+ROUND((ROUND(((EU148)*AV148*1),2)*BS148),2))*AU148)/100),2)+ROUND(((ROUND((ROUND(((AE148-(EU148))*AV148*1),2)*BS148),2)*AU148)/100),2))</f>
        <v>0</v>
      </c>
      <c r="DA148" s="4"/>
      <c r="DB148" s="4"/>
      <c r="DC148" s="4" t="s">
        <v>3</v>
      </c>
      <c r="DD148" s="4" t="s">
        <v>3</v>
      </c>
      <c r="DE148" s="4" t="s">
        <v>3</v>
      </c>
      <c r="DF148" s="4" t="s">
        <v>3</v>
      </c>
      <c r="DG148" s="4" t="s">
        <v>3</v>
      </c>
      <c r="DH148" s="4" t="s">
        <v>3</v>
      </c>
      <c r="DI148" s="4" t="s">
        <v>3</v>
      </c>
      <c r="DJ148" s="4" t="s">
        <v>3</v>
      </c>
      <c r="DK148" s="4" t="s">
        <v>3</v>
      </c>
      <c r="DL148" s="4" t="s">
        <v>3</v>
      </c>
      <c r="DM148" s="4" t="s">
        <v>3</v>
      </c>
      <c r="DN148" s="4">
        <v>0</v>
      </c>
      <c r="DO148" s="4">
        <v>0</v>
      </c>
      <c r="DP148" s="4">
        <v>1</v>
      </c>
      <c r="DQ148" s="4">
        <v>1</v>
      </c>
      <c r="DR148" s="4"/>
      <c r="DS148" s="4"/>
      <c r="DT148" s="4"/>
      <c r="DU148" s="4">
        <v>1009</v>
      </c>
      <c r="DV148" s="4" t="s">
        <v>222</v>
      </c>
      <c r="DW148" s="4" t="s">
        <v>222</v>
      </c>
      <c r="DX148" s="4">
        <v>1</v>
      </c>
      <c r="DY148" s="4"/>
      <c r="DZ148" s="4" t="s">
        <v>3</v>
      </c>
      <c r="EA148" s="4" t="s">
        <v>3</v>
      </c>
      <c r="EB148" s="4" t="s">
        <v>3</v>
      </c>
      <c r="EC148" s="4" t="s">
        <v>3</v>
      </c>
      <c r="ED148" s="4"/>
      <c r="EE148" s="4">
        <v>57042957</v>
      </c>
      <c r="EF148" s="4">
        <v>40</v>
      </c>
      <c r="EG148" s="4" t="s">
        <v>33</v>
      </c>
      <c r="EH148" s="4">
        <v>0</v>
      </c>
      <c r="EI148" s="4" t="s">
        <v>3</v>
      </c>
      <c r="EJ148" s="4">
        <v>2</v>
      </c>
      <c r="EK148" s="4">
        <v>67</v>
      </c>
      <c r="EL148" s="4" t="s">
        <v>34</v>
      </c>
      <c r="EM148" s="4" t="s">
        <v>35</v>
      </c>
      <c r="EN148" s="4"/>
      <c r="EO148" s="4" t="s">
        <v>46</v>
      </c>
      <c r="EP148" s="4"/>
      <c r="EQ148" s="4">
        <v>0</v>
      </c>
      <c r="ER148" s="4">
        <v>31.08</v>
      </c>
      <c r="ES148" s="4">
        <v>31.08</v>
      </c>
      <c r="ET148" s="4">
        <v>0</v>
      </c>
      <c r="EU148" s="4">
        <v>0</v>
      </c>
      <c r="EV148" s="4">
        <v>0</v>
      </c>
      <c r="EW148" s="4">
        <v>0</v>
      </c>
      <c r="EX148" s="4">
        <v>0</v>
      </c>
      <c r="EY148" s="4"/>
      <c r="EZ148" s="4"/>
      <c r="FA148" s="4"/>
      <c r="FB148" s="4"/>
      <c r="FC148" s="4"/>
      <c r="FD148" s="4"/>
      <c r="FE148" s="4"/>
      <c r="FF148" s="4"/>
      <c r="FG148" s="4"/>
      <c r="FH148" s="4"/>
      <c r="FI148" s="4"/>
      <c r="FJ148" s="4"/>
      <c r="FK148" s="4"/>
      <c r="FL148" s="4"/>
      <c r="FM148" s="4"/>
      <c r="FN148" s="4"/>
      <c r="FO148" s="4"/>
      <c r="FP148" s="4"/>
      <c r="FQ148" s="4">
        <v>0</v>
      </c>
      <c r="FR148" s="4">
        <v>0</v>
      </c>
      <c r="FS148" s="4">
        <v>0</v>
      </c>
      <c r="FT148" s="4"/>
      <c r="FU148" s="4"/>
      <c r="FV148" s="4"/>
      <c r="FW148" s="4"/>
      <c r="FX148" s="4">
        <v>97</v>
      </c>
      <c r="FY148" s="4">
        <v>51</v>
      </c>
      <c r="FZ148" s="4"/>
      <c r="GA148" s="4" t="s">
        <v>3</v>
      </c>
      <c r="GB148" s="4"/>
      <c r="GC148" s="4"/>
      <c r="GD148" s="4">
        <v>1</v>
      </c>
      <c r="GE148" s="4"/>
      <c r="GF148" s="4">
        <v>1143487818</v>
      </c>
      <c r="GG148" s="4">
        <v>2</v>
      </c>
      <c r="GH148" s="4">
        <v>1</v>
      </c>
      <c r="GI148" s="4">
        <v>2</v>
      </c>
      <c r="GJ148" s="4">
        <v>0</v>
      </c>
      <c r="GK148" s="4">
        <v>0</v>
      </c>
      <c r="GL148" s="4">
        <f t="shared" si="270"/>
        <v>0</v>
      </c>
      <c r="GM148" s="4">
        <f t="shared" si="271"/>
        <v>83.68</v>
      </c>
      <c r="GN148" s="4">
        <f t="shared" si="272"/>
        <v>0</v>
      </c>
      <c r="GO148" s="4">
        <f t="shared" si="273"/>
        <v>83.68</v>
      </c>
      <c r="GP148" s="4">
        <f t="shared" si="274"/>
        <v>0</v>
      </c>
      <c r="GQ148" s="4"/>
      <c r="GR148" s="4">
        <v>0</v>
      </c>
      <c r="GS148" s="4">
        <v>0</v>
      </c>
      <c r="GT148" s="4">
        <v>0</v>
      </c>
      <c r="GU148" s="4" t="s">
        <v>3</v>
      </c>
      <c r="GV148" s="4">
        <f t="shared" si="275"/>
        <v>0</v>
      </c>
      <c r="GW148" s="4">
        <v>1</v>
      </c>
      <c r="GX148" s="4">
        <f t="shared" si="276"/>
        <v>0</v>
      </c>
      <c r="GY148" s="4"/>
      <c r="GZ148" s="4"/>
      <c r="HA148" s="4">
        <v>0</v>
      </c>
      <c r="HB148" s="4">
        <v>0</v>
      </c>
      <c r="HC148" s="4">
        <f t="shared" si="277"/>
        <v>0</v>
      </c>
      <c r="HD148" s="4"/>
      <c r="HE148" s="4" t="s">
        <v>3</v>
      </c>
      <c r="HF148" s="4" t="s">
        <v>3</v>
      </c>
      <c r="HG148" s="4"/>
      <c r="HH148" s="4"/>
      <c r="HI148" s="4"/>
      <c r="HJ148" s="4"/>
      <c r="HK148" s="4"/>
      <c r="HL148" s="4"/>
      <c r="HM148" s="4" t="s">
        <v>22</v>
      </c>
      <c r="HN148" s="4" t="s">
        <v>3</v>
      </c>
      <c r="HO148" s="4" t="s">
        <v>3</v>
      </c>
      <c r="HP148" s="4" t="s">
        <v>3</v>
      </c>
      <c r="HQ148" s="4" t="s">
        <v>3</v>
      </c>
      <c r="HR148" s="4"/>
      <c r="HS148" s="4">
        <v>0</v>
      </c>
      <c r="HT148" s="4"/>
      <c r="HU148" s="4"/>
      <c r="HV148" s="4"/>
      <c r="HW148" s="4"/>
      <c r="HX148" s="4"/>
      <c r="HY148" s="4"/>
      <c r="HZ148" s="4"/>
      <c r="IA148" s="4"/>
      <c r="IB148" s="4"/>
      <c r="IC148" s="4"/>
      <c r="ID148" s="4"/>
      <c r="IE148" s="4"/>
      <c r="IF148" s="4"/>
      <c r="IG148" s="4"/>
      <c r="IH148" s="4"/>
      <c r="II148" s="4"/>
      <c r="IJ148" s="4"/>
      <c r="IK148" s="4">
        <v>0</v>
      </c>
      <c r="IL148" s="4"/>
      <c r="IM148" s="4"/>
      <c r="IN148" s="4"/>
      <c r="IO148" s="4"/>
      <c r="IP148" s="4"/>
      <c r="IQ148" s="4"/>
      <c r="IR148" s="4"/>
      <c r="IS148" s="4"/>
      <c r="IT148" s="4"/>
      <c r="IU148" s="4"/>
    </row>
    <row r="149" spans="1:255" x14ac:dyDescent="0.25">
      <c r="A149" s="3">
        <v>17</v>
      </c>
      <c r="B149" s="3">
        <v>1</v>
      </c>
      <c r="C149" s="3"/>
      <c r="D149" s="3"/>
      <c r="E149" s="3" t="s">
        <v>252</v>
      </c>
      <c r="F149" s="3" t="s">
        <v>253</v>
      </c>
      <c r="G149" s="3" t="s">
        <v>254</v>
      </c>
      <c r="H149" s="3" t="s">
        <v>227</v>
      </c>
      <c r="I149" s="3">
        <v>1</v>
      </c>
      <c r="J149" s="3">
        <v>0</v>
      </c>
      <c r="K149" s="3">
        <v>1</v>
      </c>
      <c r="L149" s="3"/>
      <c r="M149" s="3"/>
      <c r="N149" s="3"/>
      <c r="O149" s="3">
        <f t="shared" si="253"/>
        <v>21075.040000000001</v>
      </c>
      <c r="P149" s="3">
        <f t="shared" si="254"/>
        <v>21075.040000000001</v>
      </c>
      <c r="Q149" s="3">
        <f>(ROUND((ROUND(((ET149)*AV149*I149),2)*BB149),2)+ROUND((ROUND(((AE149-(EU149))*AV149*I149),2)*BS149),2))</f>
        <v>0</v>
      </c>
      <c r="R149" s="3">
        <f>(ROUND((ROUND(((EU149)*AV149*I149),2)*BS149),2)+ROUND((ROUND(((AE149-(EU149))*AV149*I149),2)*BS149),2))</f>
        <v>0</v>
      </c>
      <c r="S149" s="3">
        <f t="shared" si="255"/>
        <v>0</v>
      </c>
      <c r="T149" s="3">
        <f t="shared" si="256"/>
        <v>0</v>
      </c>
      <c r="U149" s="3">
        <f t="shared" si="257"/>
        <v>0</v>
      </c>
      <c r="V149" s="3">
        <f t="shared" si="258"/>
        <v>0</v>
      </c>
      <c r="W149" s="3">
        <f t="shared" si="259"/>
        <v>0</v>
      </c>
      <c r="X149" s="3">
        <f>(ROUND((((S149+ROUND((ROUND(((EU149)*AV149*I149),2)*BS149),2))*AT149)/100),2)+ROUND(((ROUND((ROUND(((AE149-(EU149))*AV149*I149),2)*BS149),2)*AT149)/100),2))</f>
        <v>0</v>
      </c>
      <c r="Y149" s="3">
        <f>(ROUND((((S149+ROUND((ROUND(((EU149)*AV149*I149),2)*BS149),2))*AU149)/100),2)+ROUND(((ROUND((ROUND(((AE149-(EU149))*AV149*I149),2)*BS149),2)*AU149)/100),2))</f>
        <v>0</v>
      </c>
      <c r="Z149" s="3"/>
      <c r="AA149" s="3">
        <v>54971259</v>
      </c>
      <c r="AB149" s="3">
        <f t="shared" si="260"/>
        <v>21075.040000000001</v>
      </c>
      <c r="AC149" s="3">
        <f>ROUND((ES149),6)</f>
        <v>21075.040000000001</v>
      </c>
      <c r="AD149" s="3">
        <f>ROUND((((ET149)-(EU149))+AE149),6)</f>
        <v>0</v>
      </c>
      <c r="AE149" s="3">
        <f t="shared" si="303"/>
        <v>0</v>
      </c>
      <c r="AF149" s="3">
        <f t="shared" si="303"/>
        <v>0</v>
      </c>
      <c r="AG149" s="3">
        <f t="shared" si="261"/>
        <v>0</v>
      </c>
      <c r="AH149" s="3">
        <f t="shared" si="304"/>
        <v>0</v>
      </c>
      <c r="AI149" s="3">
        <f t="shared" si="304"/>
        <v>0</v>
      </c>
      <c r="AJ149" s="3">
        <f t="shared" si="262"/>
        <v>0</v>
      </c>
      <c r="AK149" s="3">
        <v>21075.040000000005</v>
      </c>
      <c r="AL149" s="3">
        <v>21075.040000000005</v>
      </c>
      <c r="AM149" s="3">
        <v>0</v>
      </c>
      <c r="AN149" s="3">
        <v>0</v>
      </c>
      <c r="AO149" s="3">
        <v>0</v>
      </c>
      <c r="AP149" s="3">
        <v>0</v>
      </c>
      <c r="AQ149" s="3">
        <v>0</v>
      </c>
      <c r="AR149" s="3">
        <v>0</v>
      </c>
      <c r="AS149" s="3">
        <v>0</v>
      </c>
      <c r="AT149" s="3">
        <v>0</v>
      </c>
      <c r="AU149" s="3">
        <v>0</v>
      </c>
      <c r="AV149" s="3">
        <v>1</v>
      </c>
      <c r="AW149" s="3">
        <v>1</v>
      </c>
      <c r="AX149" s="3"/>
      <c r="AY149" s="3"/>
      <c r="AZ149" s="3">
        <v>1</v>
      </c>
      <c r="BA149" s="3">
        <v>1</v>
      </c>
      <c r="BB149" s="3">
        <v>1</v>
      </c>
      <c r="BC149" s="3">
        <v>1</v>
      </c>
      <c r="BD149" s="3" t="s">
        <v>3</v>
      </c>
      <c r="BE149" s="3" t="s">
        <v>3</v>
      </c>
      <c r="BF149" s="3" t="s">
        <v>3</v>
      </c>
      <c r="BG149" s="3" t="s">
        <v>3</v>
      </c>
      <c r="BH149" s="3">
        <v>3</v>
      </c>
      <c r="BI149" s="3">
        <v>3</v>
      </c>
      <c r="BJ149" s="3" t="s">
        <v>253</v>
      </c>
      <c r="BK149" s="3"/>
      <c r="BL149" s="3"/>
      <c r="BM149" s="3">
        <v>400007</v>
      </c>
      <c r="BN149" s="3">
        <v>0</v>
      </c>
      <c r="BO149" s="3" t="s">
        <v>3</v>
      </c>
      <c r="BP149" s="3">
        <v>0</v>
      </c>
      <c r="BQ149" s="3">
        <v>214</v>
      </c>
      <c r="BR149" s="3">
        <v>0</v>
      </c>
      <c r="BS149" s="3">
        <v>1</v>
      </c>
      <c r="BT149" s="3">
        <v>1</v>
      </c>
      <c r="BU149" s="3">
        <v>1</v>
      </c>
      <c r="BV149" s="3">
        <v>1</v>
      </c>
      <c r="BW149" s="3">
        <v>1</v>
      </c>
      <c r="BX149" s="3">
        <v>1</v>
      </c>
      <c r="BY149" s="3" t="s">
        <v>3</v>
      </c>
      <c r="BZ149" s="3">
        <v>0</v>
      </c>
      <c r="CA149" s="3">
        <v>0</v>
      </c>
      <c r="CB149" s="3" t="s">
        <v>3</v>
      </c>
      <c r="CC149" s="3"/>
      <c r="CD149" s="3"/>
      <c r="CE149" s="3">
        <v>1566</v>
      </c>
      <c r="CF149" s="3">
        <v>0</v>
      </c>
      <c r="CG149" s="3">
        <v>0</v>
      </c>
      <c r="CH149" s="3"/>
      <c r="CI149" s="3"/>
      <c r="CJ149" s="3"/>
      <c r="CK149" s="3"/>
      <c r="CL149" s="3"/>
      <c r="CM149" s="3">
        <v>0</v>
      </c>
      <c r="CN149" s="3" t="s">
        <v>3</v>
      </c>
      <c r="CO149" s="3">
        <v>0</v>
      </c>
      <c r="CP149" s="3">
        <f t="shared" si="263"/>
        <v>21075.040000000001</v>
      </c>
      <c r="CQ149" s="3">
        <f t="shared" si="264"/>
        <v>21075.040000000001</v>
      </c>
      <c r="CR149" s="3">
        <f>(ROUND((ROUND(((ET149)*AV149*1),2)*BB149),2)+ROUND((ROUND(((AE149-(EU149))*AV149*1),2)*BS149),2))</f>
        <v>0</v>
      </c>
      <c r="CS149" s="3">
        <f>(ROUND((ROUND(((EU149)*AV149*1),2)*BS149),2)+ROUND((ROUND(((AE149-(EU149))*AV149*1),2)*BS149),2))</f>
        <v>0</v>
      </c>
      <c r="CT149" s="3">
        <f t="shared" si="265"/>
        <v>0</v>
      </c>
      <c r="CU149" s="3">
        <f t="shared" si="266"/>
        <v>0</v>
      </c>
      <c r="CV149" s="3">
        <f t="shared" si="267"/>
        <v>0</v>
      </c>
      <c r="CW149" s="3">
        <f t="shared" si="268"/>
        <v>0</v>
      </c>
      <c r="CX149" s="3">
        <f t="shared" si="269"/>
        <v>0</v>
      </c>
      <c r="CY149" s="3">
        <f>(ROUND((((S149+ROUND((ROUND(((EU149)*AV149*1),2)*BS149),2))*AT149)/100),2)+ROUND(((ROUND((ROUND(((AE149-(EU149))*AV149*1),2)*BS149),2)*AT149)/100),2))</f>
        <v>0</v>
      </c>
      <c r="CZ149" s="3">
        <f>(ROUND((((S149+ROUND((ROUND(((EU149)*AV149*1),2)*BS149),2))*AU149)/100),2)+ROUND(((ROUND((ROUND(((AE149-(EU149))*AV149*1),2)*BS149),2)*AU149)/100),2))</f>
        <v>0</v>
      </c>
      <c r="DA149" s="3"/>
      <c r="DB149" s="3"/>
      <c r="DC149" s="3" t="s">
        <v>3</v>
      </c>
      <c r="DD149" s="3" t="s">
        <v>3</v>
      </c>
      <c r="DE149" s="3" t="s">
        <v>3</v>
      </c>
      <c r="DF149" s="3" t="s">
        <v>3</v>
      </c>
      <c r="DG149" s="3" t="s">
        <v>3</v>
      </c>
      <c r="DH149" s="3" t="s">
        <v>3</v>
      </c>
      <c r="DI149" s="3" t="s">
        <v>3</v>
      </c>
      <c r="DJ149" s="3" t="s">
        <v>3</v>
      </c>
      <c r="DK149" s="3" t="s">
        <v>3</v>
      </c>
      <c r="DL149" s="3" t="s">
        <v>3</v>
      </c>
      <c r="DM149" s="3" t="s">
        <v>3</v>
      </c>
      <c r="DN149" s="3">
        <v>0</v>
      </c>
      <c r="DO149" s="3">
        <v>0</v>
      </c>
      <c r="DP149" s="3">
        <v>1</v>
      </c>
      <c r="DQ149" s="3">
        <v>1</v>
      </c>
      <c r="DR149" s="3"/>
      <c r="DS149" s="3"/>
      <c r="DT149" s="3"/>
      <c r="DU149" s="3">
        <v>1013</v>
      </c>
      <c r="DV149" s="3" t="s">
        <v>227</v>
      </c>
      <c r="DW149" s="3" t="s">
        <v>227</v>
      </c>
      <c r="DX149" s="3">
        <v>1</v>
      </c>
      <c r="DY149" s="3"/>
      <c r="DZ149" s="3" t="s">
        <v>3</v>
      </c>
      <c r="EA149" s="3" t="s">
        <v>3</v>
      </c>
      <c r="EB149" s="3" t="s">
        <v>3</v>
      </c>
      <c r="EC149" s="3" t="s">
        <v>3</v>
      </c>
      <c r="ED149" s="3"/>
      <c r="EE149" s="3">
        <v>57042890</v>
      </c>
      <c r="EF149" s="3">
        <v>214</v>
      </c>
      <c r="EG149" s="3" t="s">
        <v>228</v>
      </c>
      <c r="EH149" s="3">
        <v>0</v>
      </c>
      <c r="EI149" s="3" t="s">
        <v>3</v>
      </c>
      <c r="EJ149" s="3">
        <v>3</v>
      </c>
      <c r="EK149" s="3">
        <v>400007</v>
      </c>
      <c r="EL149" s="3" t="s">
        <v>228</v>
      </c>
      <c r="EM149" s="3" t="s">
        <v>229</v>
      </c>
      <c r="EN149" s="3"/>
      <c r="EO149" s="3" t="s">
        <v>3</v>
      </c>
      <c r="EP149" s="3"/>
      <c r="EQ149" s="3">
        <v>16</v>
      </c>
      <c r="ER149" s="3">
        <v>0</v>
      </c>
      <c r="ES149" s="3">
        <v>21075.040000000005</v>
      </c>
      <c r="ET149" s="3">
        <v>0</v>
      </c>
      <c r="EU149" s="3">
        <v>0</v>
      </c>
      <c r="EV149" s="3">
        <v>0</v>
      </c>
      <c r="EW149" s="3">
        <v>0</v>
      </c>
      <c r="EX149" s="3">
        <v>0</v>
      </c>
      <c r="EY149" s="3">
        <v>0</v>
      </c>
      <c r="EZ149" s="3"/>
      <c r="FA149" s="3"/>
      <c r="FB149" s="3"/>
      <c r="FC149" s="3"/>
      <c r="FD149" s="3"/>
      <c r="FE149" s="3"/>
      <c r="FF149" s="3"/>
      <c r="FG149" s="3"/>
      <c r="FH149" s="3"/>
      <c r="FI149" s="3"/>
      <c r="FJ149" s="3"/>
      <c r="FK149" s="3"/>
      <c r="FL149" s="3"/>
      <c r="FM149" s="3"/>
      <c r="FN149" s="3"/>
      <c r="FO149" s="3"/>
      <c r="FP149" s="3"/>
      <c r="FQ149" s="3">
        <v>0</v>
      </c>
      <c r="FR149" s="3">
        <f>P149</f>
        <v>21075.040000000001</v>
      </c>
      <c r="FS149" s="3">
        <v>0</v>
      </c>
      <c r="FT149" s="3"/>
      <c r="FU149" s="3"/>
      <c r="FV149" s="3"/>
      <c r="FW149" s="3"/>
      <c r="FX149" s="3">
        <v>0</v>
      </c>
      <c r="FY149" s="3">
        <v>0</v>
      </c>
      <c r="FZ149" s="3"/>
      <c r="GA149" s="3" t="s">
        <v>255</v>
      </c>
      <c r="GB149" s="3"/>
      <c r="GC149" s="3"/>
      <c r="GD149" s="3">
        <v>1</v>
      </c>
      <c r="GE149" s="3"/>
      <c r="GF149" s="3">
        <v>1795253046</v>
      </c>
      <c r="GG149" s="3">
        <v>2</v>
      </c>
      <c r="GH149" s="3">
        <v>4</v>
      </c>
      <c r="GI149" s="3">
        <v>-2</v>
      </c>
      <c r="GJ149" s="3">
        <v>0</v>
      </c>
      <c r="GK149" s="3">
        <v>0</v>
      </c>
      <c r="GL149" s="3">
        <f t="shared" si="270"/>
        <v>0</v>
      </c>
      <c r="GM149" s="3">
        <f t="shared" si="271"/>
        <v>21075.040000000001</v>
      </c>
      <c r="GN149" s="3">
        <f t="shared" si="272"/>
        <v>0</v>
      </c>
      <c r="GO149" s="3">
        <f t="shared" si="273"/>
        <v>0</v>
      </c>
      <c r="GP149" s="3">
        <f t="shared" si="274"/>
        <v>0</v>
      </c>
      <c r="GQ149" s="3"/>
      <c r="GR149" s="3">
        <v>1</v>
      </c>
      <c r="GS149" s="3">
        <v>2</v>
      </c>
      <c r="GT149" s="3">
        <v>0</v>
      </c>
      <c r="GU149" s="3" t="s">
        <v>3</v>
      </c>
      <c r="GV149" s="3">
        <f t="shared" si="275"/>
        <v>0</v>
      </c>
      <c r="GW149" s="3">
        <v>1</v>
      </c>
      <c r="GX149" s="3">
        <f t="shared" si="276"/>
        <v>0</v>
      </c>
      <c r="GY149" s="3"/>
      <c r="GZ149" s="3"/>
      <c r="HA149" s="3">
        <v>0</v>
      </c>
      <c r="HB149" s="3">
        <v>0</v>
      </c>
      <c r="HC149" s="3">
        <f t="shared" si="277"/>
        <v>0</v>
      </c>
      <c r="HD149" s="3"/>
      <c r="HE149" s="3" t="s">
        <v>50</v>
      </c>
      <c r="HF149" s="3" t="s">
        <v>231</v>
      </c>
      <c r="HG149" s="3"/>
      <c r="HH149" s="3"/>
      <c r="HI149" s="3"/>
      <c r="HJ149" s="3"/>
      <c r="HK149" s="3"/>
      <c r="HL149" s="3"/>
      <c r="HM149" s="3" t="s">
        <v>3</v>
      </c>
      <c r="HN149" s="3" t="s">
        <v>3</v>
      </c>
      <c r="HO149" s="3" t="s">
        <v>3</v>
      </c>
      <c r="HP149" s="3" t="s">
        <v>3</v>
      </c>
      <c r="HQ149" s="3" t="s">
        <v>3</v>
      </c>
      <c r="HR149" s="3"/>
      <c r="HS149" s="3">
        <v>0</v>
      </c>
      <c r="HT149" s="3"/>
      <c r="HU149" s="3"/>
      <c r="HV149" s="3"/>
      <c r="HW149" s="3"/>
      <c r="HX149" s="3"/>
      <c r="HY149" s="3"/>
      <c r="HZ149" s="3"/>
      <c r="IA149" s="3"/>
      <c r="IB149" s="3"/>
      <c r="IC149" s="3"/>
      <c r="ID149" s="3"/>
      <c r="IE149" s="3"/>
      <c r="IF149" s="3"/>
      <c r="IG149" s="3"/>
      <c r="IH149" s="3"/>
      <c r="II149" s="3"/>
      <c r="IJ149" s="3"/>
      <c r="IK149" s="3">
        <v>0</v>
      </c>
      <c r="IL149" s="3"/>
      <c r="IM149" s="3"/>
      <c r="IN149" s="3"/>
      <c r="IO149" s="3"/>
      <c r="IP149" s="3"/>
      <c r="IQ149" s="3"/>
      <c r="IR149" s="3"/>
      <c r="IS149" s="3"/>
      <c r="IT149" s="3"/>
      <c r="IU149" s="3"/>
    </row>
    <row r="150" spans="1:255" x14ac:dyDescent="0.25">
      <c r="A150" s="4">
        <v>17</v>
      </c>
      <c r="B150" s="4">
        <v>1</v>
      </c>
      <c r="C150" s="4"/>
      <c r="D150" s="4"/>
      <c r="E150" s="4" t="s">
        <v>252</v>
      </c>
      <c r="F150" s="4" t="s">
        <v>253</v>
      </c>
      <c r="G150" s="4" t="s">
        <v>254</v>
      </c>
      <c r="H150" s="4" t="s">
        <v>227</v>
      </c>
      <c r="I150" s="4">
        <v>1</v>
      </c>
      <c r="J150" s="4">
        <v>0</v>
      </c>
      <c r="K150" s="4">
        <v>1</v>
      </c>
      <c r="L150" s="4"/>
      <c r="M150" s="4"/>
      <c r="N150" s="4"/>
      <c r="O150" s="4">
        <f t="shared" si="253"/>
        <v>159538.04999999999</v>
      </c>
      <c r="P150" s="4">
        <f t="shared" si="254"/>
        <v>159538.04999999999</v>
      </c>
      <c r="Q150" s="4">
        <f>(ROUND((ROUND(((ET150)*AV150*I150),2)*BB150),2)+ROUND((ROUND(((AE150-(EU150))*AV150*I150),2)*BS150),2))</f>
        <v>0</v>
      </c>
      <c r="R150" s="4">
        <f>(ROUND((ROUND(((EU150)*AV150*I150),2)*BS150),2)+ROUND((ROUND(((AE150-(EU150))*AV150*I150),2)*BS150),2))</f>
        <v>0</v>
      </c>
      <c r="S150" s="4">
        <f t="shared" si="255"/>
        <v>0</v>
      </c>
      <c r="T150" s="4">
        <f t="shared" si="256"/>
        <v>0</v>
      </c>
      <c r="U150" s="4">
        <f t="shared" si="257"/>
        <v>0</v>
      </c>
      <c r="V150" s="4">
        <f t="shared" si="258"/>
        <v>0</v>
      </c>
      <c r="W150" s="4">
        <f t="shared" si="259"/>
        <v>0</v>
      </c>
      <c r="X150" s="4">
        <f>(ROUND((((S150+ROUND((ROUND(((EU150)*AV150*I150),2)*BS150),2))*AT150)/100),2)+ROUND(((ROUND((ROUND(((AE150-(EU150))*AV150*I150),2)*BS150),2)*AT150)/100),2))</f>
        <v>0</v>
      </c>
      <c r="Y150" s="4">
        <f>(ROUND((((S150+ROUND((ROUND(((EU150)*AV150*I150),2)*BS150),2))*AU150)/100),2)+ROUND(((ROUND((ROUND(((AE150-(EU150))*AV150*I150),2)*BS150),2)*AU150)/100),2))</f>
        <v>0</v>
      </c>
      <c r="Z150" s="4"/>
      <c r="AA150" s="4">
        <v>55890823</v>
      </c>
      <c r="AB150" s="4">
        <f t="shared" si="260"/>
        <v>21075.040000000001</v>
      </c>
      <c r="AC150" s="4">
        <f>ROUND((ES150),6)</f>
        <v>21075.040000000001</v>
      </c>
      <c r="AD150" s="4">
        <f>ROUND((((ET150)-(EU150))+AE150),6)</f>
        <v>0</v>
      </c>
      <c r="AE150" s="4">
        <f t="shared" si="303"/>
        <v>0</v>
      </c>
      <c r="AF150" s="4">
        <f t="shared" si="303"/>
        <v>0</v>
      </c>
      <c r="AG150" s="4">
        <f t="shared" si="261"/>
        <v>0</v>
      </c>
      <c r="AH150" s="4">
        <f t="shared" si="304"/>
        <v>0</v>
      </c>
      <c r="AI150" s="4">
        <f t="shared" si="304"/>
        <v>0</v>
      </c>
      <c r="AJ150" s="4">
        <f t="shared" si="262"/>
        <v>0</v>
      </c>
      <c r="AK150" s="4">
        <v>21075.040000000005</v>
      </c>
      <c r="AL150" s="4">
        <v>21075.040000000005</v>
      </c>
      <c r="AM150" s="4">
        <v>0</v>
      </c>
      <c r="AN150" s="4">
        <v>0</v>
      </c>
      <c r="AO150" s="4">
        <v>0</v>
      </c>
      <c r="AP150" s="4">
        <v>0</v>
      </c>
      <c r="AQ150" s="4">
        <v>0</v>
      </c>
      <c r="AR150" s="4">
        <v>0</v>
      </c>
      <c r="AS150" s="4">
        <v>0</v>
      </c>
      <c r="AT150" s="4">
        <v>0</v>
      </c>
      <c r="AU150" s="4">
        <v>0</v>
      </c>
      <c r="AV150" s="4">
        <v>1</v>
      </c>
      <c r="AW150" s="4">
        <v>1</v>
      </c>
      <c r="AX150" s="4"/>
      <c r="AY150" s="4"/>
      <c r="AZ150" s="4">
        <v>1</v>
      </c>
      <c r="BA150" s="4">
        <v>1</v>
      </c>
      <c r="BB150" s="4">
        <v>1</v>
      </c>
      <c r="BC150" s="4">
        <v>7.57</v>
      </c>
      <c r="BD150" s="4" t="s">
        <v>3</v>
      </c>
      <c r="BE150" s="4" t="s">
        <v>3</v>
      </c>
      <c r="BF150" s="4" t="s">
        <v>3</v>
      </c>
      <c r="BG150" s="4" t="s">
        <v>3</v>
      </c>
      <c r="BH150" s="4">
        <v>3</v>
      </c>
      <c r="BI150" s="4">
        <v>3</v>
      </c>
      <c r="BJ150" s="4" t="s">
        <v>253</v>
      </c>
      <c r="BK150" s="4"/>
      <c r="BL150" s="4"/>
      <c r="BM150" s="4">
        <v>400007</v>
      </c>
      <c r="BN150" s="4">
        <v>0</v>
      </c>
      <c r="BO150" s="4" t="s">
        <v>3</v>
      </c>
      <c r="BP150" s="4">
        <v>0</v>
      </c>
      <c r="BQ150" s="4">
        <v>214</v>
      </c>
      <c r="BR150" s="4">
        <v>0</v>
      </c>
      <c r="BS150" s="4">
        <v>1</v>
      </c>
      <c r="BT150" s="4">
        <v>1</v>
      </c>
      <c r="BU150" s="4">
        <v>1</v>
      </c>
      <c r="BV150" s="4">
        <v>1</v>
      </c>
      <c r="BW150" s="4">
        <v>1</v>
      </c>
      <c r="BX150" s="4">
        <v>1</v>
      </c>
      <c r="BY150" s="4" t="s">
        <v>3</v>
      </c>
      <c r="BZ150" s="4">
        <v>0</v>
      </c>
      <c r="CA150" s="4">
        <v>0</v>
      </c>
      <c r="CB150" s="4" t="s">
        <v>3</v>
      </c>
      <c r="CC150" s="4"/>
      <c r="CD150" s="4"/>
      <c r="CE150" s="4">
        <v>1566</v>
      </c>
      <c r="CF150" s="4">
        <v>0</v>
      </c>
      <c r="CG150" s="4">
        <v>0</v>
      </c>
      <c r="CH150" s="4"/>
      <c r="CI150" s="4"/>
      <c r="CJ150" s="4"/>
      <c r="CK150" s="4"/>
      <c r="CL150" s="4"/>
      <c r="CM150" s="4">
        <v>0</v>
      </c>
      <c r="CN150" s="4" t="s">
        <v>3</v>
      </c>
      <c r="CO150" s="4">
        <v>0</v>
      </c>
      <c r="CP150" s="4">
        <f t="shared" si="263"/>
        <v>159538.04999999999</v>
      </c>
      <c r="CQ150" s="4">
        <f t="shared" si="264"/>
        <v>159538.04999999999</v>
      </c>
      <c r="CR150" s="4">
        <f>(ROUND((ROUND(((ET150)*AV150*1),2)*BB150),2)+ROUND((ROUND(((AE150-(EU150))*AV150*1),2)*BS150),2))</f>
        <v>0</v>
      </c>
      <c r="CS150" s="4">
        <f>(ROUND((ROUND(((EU150)*AV150*1),2)*BS150),2)+ROUND((ROUND(((AE150-(EU150))*AV150*1),2)*BS150),2))</f>
        <v>0</v>
      </c>
      <c r="CT150" s="4">
        <f t="shared" si="265"/>
        <v>0</v>
      </c>
      <c r="CU150" s="4">
        <f t="shared" si="266"/>
        <v>0</v>
      </c>
      <c r="CV150" s="4">
        <f t="shared" si="267"/>
        <v>0</v>
      </c>
      <c r="CW150" s="4">
        <f t="shared" si="268"/>
        <v>0</v>
      </c>
      <c r="CX150" s="4">
        <f t="shared" si="269"/>
        <v>0</v>
      </c>
      <c r="CY150" s="4">
        <f>(ROUND((((S150+ROUND((ROUND(((EU150)*AV150*1),2)*BS150),2))*AT150)/100),2)+ROUND(((ROUND((ROUND(((AE150-(EU150))*AV150*1),2)*BS150),2)*AT150)/100),2))</f>
        <v>0</v>
      </c>
      <c r="CZ150" s="4">
        <f>(ROUND((((S150+ROUND((ROUND(((EU150)*AV150*1),2)*BS150),2))*AU150)/100),2)+ROUND(((ROUND((ROUND(((AE150-(EU150))*AV150*1),2)*BS150),2)*AU150)/100),2))</f>
        <v>0</v>
      </c>
      <c r="DA150" s="4"/>
      <c r="DB150" s="4"/>
      <c r="DC150" s="4" t="s">
        <v>3</v>
      </c>
      <c r="DD150" s="4" t="s">
        <v>3</v>
      </c>
      <c r="DE150" s="4" t="s">
        <v>3</v>
      </c>
      <c r="DF150" s="4" t="s">
        <v>3</v>
      </c>
      <c r="DG150" s="4" t="s">
        <v>3</v>
      </c>
      <c r="DH150" s="4" t="s">
        <v>3</v>
      </c>
      <c r="DI150" s="4" t="s">
        <v>3</v>
      </c>
      <c r="DJ150" s="4" t="s">
        <v>3</v>
      </c>
      <c r="DK150" s="4" t="s">
        <v>3</v>
      </c>
      <c r="DL150" s="4" t="s">
        <v>3</v>
      </c>
      <c r="DM150" s="4" t="s">
        <v>3</v>
      </c>
      <c r="DN150" s="4">
        <v>0</v>
      </c>
      <c r="DO150" s="4">
        <v>0</v>
      </c>
      <c r="DP150" s="4">
        <v>1</v>
      </c>
      <c r="DQ150" s="4">
        <v>1</v>
      </c>
      <c r="DR150" s="4"/>
      <c r="DS150" s="4"/>
      <c r="DT150" s="4"/>
      <c r="DU150" s="4">
        <v>1013</v>
      </c>
      <c r="DV150" s="4" t="s">
        <v>227</v>
      </c>
      <c r="DW150" s="4" t="s">
        <v>227</v>
      </c>
      <c r="DX150" s="4">
        <v>1</v>
      </c>
      <c r="DY150" s="4"/>
      <c r="DZ150" s="4" t="s">
        <v>3</v>
      </c>
      <c r="EA150" s="4" t="s">
        <v>3</v>
      </c>
      <c r="EB150" s="4" t="s">
        <v>3</v>
      </c>
      <c r="EC150" s="4" t="s">
        <v>3</v>
      </c>
      <c r="ED150" s="4"/>
      <c r="EE150" s="4">
        <v>57042890</v>
      </c>
      <c r="EF150" s="4">
        <v>214</v>
      </c>
      <c r="EG150" s="4" t="s">
        <v>228</v>
      </c>
      <c r="EH150" s="4">
        <v>0</v>
      </c>
      <c r="EI150" s="4" t="s">
        <v>3</v>
      </c>
      <c r="EJ150" s="4">
        <v>3</v>
      </c>
      <c r="EK150" s="4">
        <v>400007</v>
      </c>
      <c r="EL150" s="4" t="s">
        <v>228</v>
      </c>
      <c r="EM150" s="4" t="s">
        <v>229</v>
      </c>
      <c r="EN150" s="4"/>
      <c r="EO150" s="4" t="s">
        <v>3</v>
      </c>
      <c r="EP150" s="4"/>
      <c r="EQ150" s="4">
        <v>16</v>
      </c>
      <c r="ER150" s="4">
        <v>0</v>
      </c>
      <c r="ES150" s="4">
        <v>21075.040000000005</v>
      </c>
      <c r="ET150" s="4">
        <v>0</v>
      </c>
      <c r="EU150" s="4">
        <v>0</v>
      </c>
      <c r="EV150" s="4">
        <v>0</v>
      </c>
      <c r="EW150" s="4">
        <v>0</v>
      </c>
      <c r="EX150" s="4">
        <v>0</v>
      </c>
      <c r="EY150" s="4">
        <v>0</v>
      </c>
      <c r="EZ150" s="4">
        <v>5</v>
      </c>
      <c r="FA150" s="4"/>
      <c r="FB150" s="4"/>
      <c r="FC150" s="4">
        <v>1</v>
      </c>
      <c r="FD150" s="4">
        <v>18</v>
      </c>
      <c r="FE150" s="4"/>
      <c r="FF150" s="4">
        <v>186726.67</v>
      </c>
      <c r="FG150" s="4"/>
      <c r="FH150" s="4"/>
      <c r="FI150" s="4"/>
      <c r="FJ150" s="4"/>
      <c r="FK150" s="4"/>
      <c r="FL150" s="4"/>
      <c r="FM150" s="4"/>
      <c r="FN150" s="4"/>
      <c r="FO150" s="4"/>
      <c r="FP150" s="4"/>
      <c r="FQ150" s="4">
        <v>0</v>
      </c>
      <c r="FR150" s="4">
        <f>P150</f>
        <v>159538.04999999999</v>
      </c>
      <c r="FS150" s="4">
        <v>0</v>
      </c>
      <c r="FT150" s="4"/>
      <c r="FU150" s="4"/>
      <c r="FV150" s="4"/>
      <c r="FW150" s="4"/>
      <c r="FX150" s="4">
        <v>0</v>
      </c>
      <c r="FY150" s="4">
        <v>0</v>
      </c>
      <c r="FZ150" s="4"/>
      <c r="GA150" s="4" t="s">
        <v>255</v>
      </c>
      <c r="GB150" s="4"/>
      <c r="GC150" s="4"/>
      <c r="GD150" s="4">
        <v>1</v>
      </c>
      <c r="GE150" s="4"/>
      <c r="GF150" s="4">
        <v>1795253046</v>
      </c>
      <c r="GG150" s="4">
        <v>2</v>
      </c>
      <c r="GH150" s="4">
        <v>3</v>
      </c>
      <c r="GI150" s="4">
        <v>5</v>
      </c>
      <c r="GJ150" s="4">
        <v>0</v>
      </c>
      <c r="GK150" s="4">
        <v>0</v>
      </c>
      <c r="GL150" s="4">
        <f t="shared" si="270"/>
        <v>0</v>
      </c>
      <c r="GM150" s="4">
        <f t="shared" si="271"/>
        <v>159538.04999999999</v>
      </c>
      <c r="GN150" s="4">
        <f t="shared" si="272"/>
        <v>0</v>
      </c>
      <c r="GO150" s="4">
        <f t="shared" si="273"/>
        <v>0</v>
      </c>
      <c r="GP150" s="4">
        <f t="shared" si="274"/>
        <v>0</v>
      </c>
      <c r="GQ150" s="4"/>
      <c r="GR150" s="4">
        <v>1</v>
      </c>
      <c r="GS150" s="4">
        <v>1</v>
      </c>
      <c r="GT150" s="4">
        <v>0</v>
      </c>
      <c r="GU150" s="4" t="s">
        <v>3</v>
      </c>
      <c r="GV150" s="4">
        <f t="shared" si="275"/>
        <v>0</v>
      </c>
      <c r="GW150" s="4">
        <v>1</v>
      </c>
      <c r="GX150" s="4">
        <f t="shared" si="276"/>
        <v>0</v>
      </c>
      <c r="GY150" s="4"/>
      <c r="GZ150" s="4"/>
      <c r="HA150" s="4">
        <v>0</v>
      </c>
      <c r="HB150" s="4">
        <v>0</v>
      </c>
      <c r="HC150" s="4">
        <f t="shared" si="277"/>
        <v>0</v>
      </c>
      <c r="HD150" s="4"/>
      <c r="HE150" s="4" t="s">
        <v>50</v>
      </c>
      <c r="HF150" s="4" t="s">
        <v>231</v>
      </c>
      <c r="HG150" s="4"/>
      <c r="HH150" s="4"/>
      <c r="HI150" s="4"/>
      <c r="HJ150" s="4"/>
      <c r="HK150" s="4"/>
      <c r="HL150" s="4"/>
      <c r="HM150" s="4" t="s">
        <v>3</v>
      </c>
      <c r="HN150" s="4" t="s">
        <v>3</v>
      </c>
      <c r="HO150" s="4" t="s">
        <v>3</v>
      </c>
      <c r="HP150" s="4" t="s">
        <v>3</v>
      </c>
      <c r="HQ150" s="4" t="s">
        <v>3</v>
      </c>
      <c r="HR150" s="4"/>
      <c r="HS150" s="4">
        <v>0</v>
      </c>
      <c r="HT150" s="4"/>
      <c r="HU150" s="4"/>
      <c r="HV150" s="4"/>
      <c r="HW150" s="4"/>
      <c r="HX150" s="4"/>
      <c r="HY150" s="4"/>
      <c r="HZ150" s="4"/>
      <c r="IA150" s="4"/>
      <c r="IB150" s="4"/>
      <c r="IC150" s="4"/>
      <c r="ID150" s="4"/>
      <c r="IE150" s="4"/>
      <c r="IF150" s="4"/>
      <c r="IG150" s="4"/>
      <c r="IH150" s="4"/>
      <c r="II150" s="4"/>
      <c r="IJ150" s="4"/>
      <c r="IK150" s="4">
        <v>0</v>
      </c>
      <c r="IL150" s="4"/>
      <c r="IM150" s="4"/>
      <c r="IN150" s="4"/>
      <c r="IO150" s="4"/>
      <c r="IP150" s="4"/>
      <c r="IQ150" s="4"/>
      <c r="IR150" s="4"/>
      <c r="IS150" s="4"/>
      <c r="IT150" s="4"/>
      <c r="IU150" s="4"/>
    </row>
    <row r="152" spans="1:255" ht="13" x14ac:dyDescent="0.3">
      <c r="A152" s="5">
        <v>51</v>
      </c>
      <c r="B152" s="5">
        <f>B123</f>
        <v>1</v>
      </c>
      <c r="C152" s="5">
        <f>A123</f>
        <v>4</v>
      </c>
      <c r="D152" s="5">
        <f>ROW(A123)</f>
        <v>123</v>
      </c>
      <c r="E152" s="5"/>
      <c r="F152" s="5" t="str">
        <f>IF(F123&lt;&gt;"",F123,"")</f>
        <v>2</v>
      </c>
      <c r="G152" s="5" t="str">
        <f>IF(G123&lt;&gt;"",G123,"")</f>
        <v>Низковольтное оборудование</v>
      </c>
      <c r="H152" s="5">
        <v>0</v>
      </c>
      <c r="I152" s="5"/>
      <c r="J152" s="5"/>
      <c r="K152" s="5"/>
      <c r="L152" s="5"/>
      <c r="M152" s="5"/>
      <c r="N152" s="5"/>
      <c r="O152" s="5">
        <f t="shared" ref="O152:T152" si="305">ROUND(AB152,2)</f>
        <v>140498.03</v>
      </c>
      <c r="P152" s="5">
        <f t="shared" si="305"/>
        <v>138856.85</v>
      </c>
      <c r="Q152" s="5">
        <f t="shared" si="305"/>
        <v>430.86</v>
      </c>
      <c r="R152" s="5">
        <f t="shared" si="305"/>
        <v>52.51</v>
      </c>
      <c r="S152" s="5">
        <f t="shared" si="305"/>
        <v>1210.32</v>
      </c>
      <c r="T152" s="5">
        <f t="shared" si="305"/>
        <v>0</v>
      </c>
      <c r="U152" s="5">
        <f>AH152</f>
        <v>93.174624000000009</v>
      </c>
      <c r="V152" s="5">
        <f>AI152</f>
        <v>0</v>
      </c>
      <c r="W152" s="5">
        <f>ROUND(AJ152,2)</f>
        <v>0</v>
      </c>
      <c r="X152" s="5">
        <f>ROUND(AK152,2)</f>
        <v>1224.95</v>
      </c>
      <c r="Y152" s="5">
        <f>ROUND(AL152,2)</f>
        <v>644.04</v>
      </c>
      <c r="Z152" s="5"/>
      <c r="AA152" s="5"/>
      <c r="AB152" s="5">
        <f>ROUND(SUMIF(AA127:AA150,"=54971259",O127:O150),2)</f>
        <v>140498.03</v>
      </c>
      <c r="AC152" s="5">
        <f>ROUND(SUMIF(AA127:AA150,"=54971259",P127:P150),2)</f>
        <v>138856.85</v>
      </c>
      <c r="AD152" s="5">
        <f>ROUND(SUMIF(AA127:AA150,"=54971259",Q127:Q150),2)</f>
        <v>430.86</v>
      </c>
      <c r="AE152" s="5">
        <f>ROUND(SUMIF(AA127:AA150,"=54971259",R127:R150),2)</f>
        <v>52.51</v>
      </c>
      <c r="AF152" s="5">
        <f>ROUND(SUMIF(AA127:AA150,"=54971259",S127:S150),2)</f>
        <v>1210.32</v>
      </c>
      <c r="AG152" s="5">
        <f>ROUND(SUMIF(AA127:AA150,"=54971259",T127:T150),2)</f>
        <v>0</v>
      </c>
      <c r="AH152" s="5">
        <f>SUMIF(AA127:AA150,"=54971259",U127:U150)</f>
        <v>93.174624000000009</v>
      </c>
      <c r="AI152" s="5">
        <f>SUMIF(AA127:AA150,"=54971259",V127:V150)</f>
        <v>0</v>
      </c>
      <c r="AJ152" s="5">
        <f>ROUND(SUMIF(AA127:AA150,"=54971259",W127:W150),2)</f>
        <v>0</v>
      </c>
      <c r="AK152" s="5">
        <f>ROUND(SUMIF(AA127:AA150,"=54971259",X127:X150),2)</f>
        <v>1224.95</v>
      </c>
      <c r="AL152" s="5">
        <f>ROUND(SUMIF(AA127:AA150,"=54971259",Y127:Y150),2)</f>
        <v>644.04</v>
      </c>
      <c r="AM152" s="5"/>
      <c r="AN152" s="5"/>
      <c r="AO152" s="5">
        <f t="shared" ref="AO152:BD152" si="306">ROUND(BX152,2)</f>
        <v>0</v>
      </c>
      <c r="AP152" s="5">
        <f t="shared" si="306"/>
        <v>137767.26999999999</v>
      </c>
      <c r="AQ152" s="5">
        <f t="shared" si="306"/>
        <v>0</v>
      </c>
      <c r="AR152" s="5">
        <f t="shared" si="306"/>
        <v>142367.01999999999</v>
      </c>
      <c r="AS152" s="5">
        <f t="shared" si="306"/>
        <v>0</v>
      </c>
      <c r="AT152" s="5">
        <f t="shared" si="306"/>
        <v>4599.75</v>
      </c>
      <c r="AU152" s="5">
        <f t="shared" si="306"/>
        <v>0</v>
      </c>
      <c r="AV152" s="5">
        <f t="shared" si="306"/>
        <v>138856.85</v>
      </c>
      <c r="AW152" s="5">
        <f t="shared" si="306"/>
        <v>1089.58</v>
      </c>
      <c r="AX152" s="5">
        <f t="shared" si="306"/>
        <v>0</v>
      </c>
      <c r="AY152" s="5">
        <f t="shared" si="306"/>
        <v>1089.58</v>
      </c>
      <c r="AZ152" s="5">
        <f t="shared" si="306"/>
        <v>137767.26999999999</v>
      </c>
      <c r="BA152" s="5">
        <f t="shared" si="306"/>
        <v>0</v>
      </c>
      <c r="BB152" s="5">
        <f t="shared" si="306"/>
        <v>0</v>
      </c>
      <c r="BC152" s="5">
        <f t="shared" si="306"/>
        <v>0</v>
      </c>
      <c r="BD152" s="5">
        <f t="shared" si="306"/>
        <v>0</v>
      </c>
      <c r="BE152" s="5"/>
      <c r="BF152" s="5"/>
      <c r="BG152" s="5"/>
      <c r="BH152" s="5"/>
      <c r="BI152" s="5"/>
      <c r="BJ152" s="5"/>
      <c r="BK152" s="5"/>
      <c r="BL152" s="5"/>
      <c r="BM152" s="5"/>
      <c r="BN152" s="5"/>
      <c r="BO152" s="5"/>
      <c r="BP152" s="5"/>
      <c r="BQ152" s="5"/>
      <c r="BR152" s="5"/>
      <c r="BS152" s="5"/>
      <c r="BT152" s="5"/>
      <c r="BU152" s="5"/>
      <c r="BV152" s="5"/>
      <c r="BW152" s="5"/>
      <c r="BX152" s="5">
        <f>ROUND(SUMIF(AA127:AA150,"=54971259",FQ127:FQ150),2)</f>
        <v>0</v>
      </c>
      <c r="BY152" s="5">
        <f>ROUND(SUMIF(AA127:AA150,"=54971259",FR127:FR150),2)</f>
        <v>137767.26999999999</v>
      </c>
      <c r="BZ152" s="5">
        <f>ROUND(SUMIF(AA127:AA150,"=54971259",GL127:GL150),2)</f>
        <v>0</v>
      </c>
      <c r="CA152" s="5">
        <f>ROUND(SUMIF(AA127:AA150,"=54971259",GM127:GM150),2)</f>
        <v>142367.01999999999</v>
      </c>
      <c r="CB152" s="5">
        <f>ROUND(SUMIF(AA127:AA150,"=54971259",GN127:GN150),2)</f>
        <v>0</v>
      </c>
      <c r="CC152" s="5">
        <f>ROUND(SUMIF(AA127:AA150,"=54971259",GO127:GO150),2)</f>
        <v>4599.75</v>
      </c>
      <c r="CD152" s="5">
        <f>ROUND(SUMIF(AA127:AA150,"=54971259",GP127:GP150),2)</f>
        <v>0</v>
      </c>
      <c r="CE152" s="5">
        <f>AC152-BX152</f>
        <v>138856.85</v>
      </c>
      <c r="CF152" s="5">
        <f>AC152-BY152</f>
        <v>1089.5800000000163</v>
      </c>
      <c r="CG152" s="5">
        <f>BX152-BZ152</f>
        <v>0</v>
      </c>
      <c r="CH152" s="5">
        <f>AC152-BX152-BY152+BZ152</f>
        <v>1089.5800000000163</v>
      </c>
      <c r="CI152" s="5">
        <f>BY152-BZ152</f>
        <v>137767.26999999999</v>
      </c>
      <c r="CJ152" s="5">
        <f>ROUND(SUMIF(AA127:AA150,"=54971259",GX127:GX150),2)</f>
        <v>0</v>
      </c>
      <c r="CK152" s="5">
        <f>ROUND(SUMIF(AA127:AA150,"=54971259",GY127:GY150),2)</f>
        <v>0</v>
      </c>
      <c r="CL152" s="5">
        <f>ROUND(SUMIF(AA127:AA150,"=54971259",GZ127:GZ150),2)</f>
        <v>0</v>
      </c>
      <c r="CM152" s="5">
        <f>ROUND(SUMIF(AA127:AA150,"=54971259",HD127:HD150),2)</f>
        <v>0</v>
      </c>
      <c r="CN152" s="5"/>
      <c r="CO152" s="5"/>
      <c r="CP152" s="5"/>
      <c r="CQ152" s="5"/>
      <c r="CR152" s="5"/>
      <c r="CS152" s="5"/>
      <c r="CT152" s="5"/>
      <c r="CU152" s="5"/>
      <c r="CV152" s="5"/>
      <c r="CW152" s="5"/>
      <c r="CX152" s="5"/>
      <c r="CY152" s="5"/>
      <c r="CZ152" s="5"/>
      <c r="DA152" s="5"/>
      <c r="DB152" s="5"/>
      <c r="DC152" s="5"/>
      <c r="DD152" s="5"/>
      <c r="DE152" s="5"/>
      <c r="DF152" s="5"/>
      <c r="DG152" s="6">
        <f t="shared" ref="DG152:DL152" si="307">ROUND(DT152,2)</f>
        <v>1122242.44</v>
      </c>
      <c r="DH152" s="6">
        <f t="shared" si="307"/>
        <v>1047009.27</v>
      </c>
      <c r="DI152" s="6">
        <f t="shared" si="307"/>
        <v>7031.64</v>
      </c>
      <c r="DJ152" s="6">
        <f t="shared" si="307"/>
        <v>2958.94</v>
      </c>
      <c r="DK152" s="6">
        <f t="shared" si="307"/>
        <v>68201.53</v>
      </c>
      <c r="DL152" s="6">
        <f t="shared" si="307"/>
        <v>0</v>
      </c>
      <c r="DM152" s="6">
        <f>DZ152</f>
        <v>93.174624000000009</v>
      </c>
      <c r="DN152" s="6">
        <f>EA152</f>
        <v>0</v>
      </c>
      <c r="DO152" s="6">
        <f>ROUND(EB152,2)</f>
        <v>0</v>
      </c>
      <c r="DP152" s="6">
        <f>ROUND(EC152,2)</f>
        <v>69025.649999999994</v>
      </c>
      <c r="DQ152" s="6">
        <f>ROUND(ED152,2)</f>
        <v>36291.839999999997</v>
      </c>
      <c r="DR152" s="6"/>
      <c r="DS152" s="6"/>
      <c r="DT152" s="6">
        <f>ROUND(SUMIF(AA127:AA150,"=55890823",O127:O150),2)</f>
        <v>1122242.44</v>
      </c>
      <c r="DU152" s="6">
        <f>ROUND(SUMIF(AA127:AA150,"=55890823",P127:P150),2)</f>
        <v>1047009.27</v>
      </c>
      <c r="DV152" s="6">
        <f>ROUND(SUMIF(AA127:AA150,"=55890823",Q127:Q150),2)</f>
        <v>7031.64</v>
      </c>
      <c r="DW152" s="6">
        <f>ROUND(SUMIF(AA127:AA150,"=55890823",R127:R150),2)</f>
        <v>2958.94</v>
      </c>
      <c r="DX152" s="6">
        <f>ROUND(SUMIF(AA127:AA150,"=55890823",S127:S150),2)</f>
        <v>68201.53</v>
      </c>
      <c r="DY152" s="6">
        <f>ROUND(SUMIF(AA127:AA150,"=55890823",T127:T150),2)</f>
        <v>0</v>
      </c>
      <c r="DZ152" s="6">
        <f>SUMIF(AA127:AA150,"=55890823",U127:U150)</f>
        <v>93.174624000000009</v>
      </c>
      <c r="EA152" s="6">
        <f>SUMIF(AA127:AA150,"=55890823",V127:V150)</f>
        <v>0</v>
      </c>
      <c r="EB152" s="6">
        <f>ROUND(SUMIF(AA127:AA150,"=55890823",W127:W150),2)</f>
        <v>0</v>
      </c>
      <c r="EC152" s="6">
        <f>ROUND(SUMIF(AA127:AA150,"=55890823",X127:X150),2)</f>
        <v>69025.649999999994</v>
      </c>
      <c r="ED152" s="6">
        <f>ROUND(SUMIF(AA127:AA150,"=55890823",Y127:Y150),2)</f>
        <v>36291.839999999997</v>
      </c>
      <c r="EE152" s="6"/>
      <c r="EF152" s="6"/>
      <c r="EG152" s="6">
        <f t="shared" ref="EG152:EV152" si="308">ROUND(FP152,2)</f>
        <v>0</v>
      </c>
      <c r="EH152" s="6">
        <f t="shared" si="308"/>
        <v>1042898.23</v>
      </c>
      <c r="EI152" s="6">
        <f t="shared" si="308"/>
        <v>0</v>
      </c>
      <c r="EJ152" s="6">
        <f t="shared" si="308"/>
        <v>1227559.93</v>
      </c>
      <c r="EK152" s="6">
        <f t="shared" si="308"/>
        <v>0</v>
      </c>
      <c r="EL152" s="6">
        <f t="shared" si="308"/>
        <v>184661.7</v>
      </c>
      <c r="EM152" s="6">
        <f t="shared" si="308"/>
        <v>0</v>
      </c>
      <c r="EN152" s="6">
        <f t="shared" si="308"/>
        <v>1047009.27</v>
      </c>
      <c r="EO152" s="6">
        <f t="shared" si="308"/>
        <v>4111.04</v>
      </c>
      <c r="EP152" s="6">
        <f t="shared" si="308"/>
        <v>0</v>
      </c>
      <c r="EQ152" s="6">
        <f t="shared" si="308"/>
        <v>4111.04</v>
      </c>
      <c r="ER152" s="6">
        <f t="shared" si="308"/>
        <v>1042898.23</v>
      </c>
      <c r="ES152" s="6">
        <f t="shared" si="308"/>
        <v>0</v>
      </c>
      <c r="ET152" s="6">
        <f t="shared" si="308"/>
        <v>0</v>
      </c>
      <c r="EU152" s="6">
        <f t="shared" si="308"/>
        <v>0</v>
      </c>
      <c r="EV152" s="6">
        <f t="shared" si="308"/>
        <v>0</v>
      </c>
      <c r="EW152" s="6"/>
      <c r="EX152" s="6"/>
      <c r="EY152" s="6"/>
      <c r="EZ152" s="6"/>
      <c r="FA152" s="6"/>
      <c r="FB152" s="6"/>
      <c r="FC152" s="6"/>
      <c r="FD152" s="6"/>
      <c r="FE152" s="6"/>
      <c r="FF152" s="6"/>
      <c r="FG152" s="6"/>
      <c r="FH152" s="6"/>
      <c r="FI152" s="6"/>
      <c r="FJ152" s="6"/>
      <c r="FK152" s="6"/>
      <c r="FL152" s="6"/>
      <c r="FM152" s="6"/>
      <c r="FN152" s="6"/>
      <c r="FO152" s="6"/>
      <c r="FP152" s="6">
        <f>ROUND(SUMIF(AA127:AA150,"=55890823",FQ127:FQ150),2)</f>
        <v>0</v>
      </c>
      <c r="FQ152" s="6">
        <f>ROUND(SUMIF(AA127:AA150,"=55890823",FR127:FR150),2)</f>
        <v>1042898.23</v>
      </c>
      <c r="FR152" s="6">
        <f>ROUND(SUMIF(AA127:AA150,"=55890823",GL127:GL150),2)</f>
        <v>0</v>
      </c>
      <c r="FS152" s="6">
        <f>ROUND(SUMIF(AA127:AA150,"=55890823",GM127:GM150),2)</f>
        <v>1227559.93</v>
      </c>
      <c r="FT152" s="6">
        <f>ROUND(SUMIF(AA127:AA150,"=55890823",GN127:GN150),2)</f>
        <v>0</v>
      </c>
      <c r="FU152" s="6">
        <f>ROUND(SUMIF(AA127:AA150,"=55890823",GO127:GO150),2)</f>
        <v>184661.7</v>
      </c>
      <c r="FV152" s="6">
        <f>ROUND(SUMIF(AA127:AA150,"=55890823",GP127:GP150),2)</f>
        <v>0</v>
      </c>
      <c r="FW152" s="6">
        <f>DU152-FP152</f>
        <v>1047009.27</v>
      </c>
      <c r="FX152" s="6">
        <f>DU152-FQ152</f>
        <v>4111.0400000000373</v>
      </c>
      <c r="FY152" s="6">
        <f>FP152-FR152</f>
        <v>0</v>
      </c>
      <c r="FZ152" s="6">
        <f>DU152-FP152-FQ152+FR152</f>
        <v>4111.0400000000373</v>
      </c>
      <c r="GA152" s="6">
        <f>FQ152-FR152</f>
        <v>1042898.23</v>
      </c>
      <c r="GB152" s="6">
        <f>ROUND(SUMIF(AA127:AA150,"=55890823",GX127:GX150),2)</f>
        <v>0</v>
      </c>
      <c r="GC152" s="6">
        <f>ROUND(SUMIF(AA127:AA150,"=55890823",GY127:GY150),2)</f>
        <v>0</v>
      </c>
      <c r="GD152" s="6">
        <f>ROUND(SUMIF(AA127:AA150,"=55890823",GZ127:GZ150),2)</f>
        <v>0</v>
      </c>
      <c r="GE152" s="6">
        <f>ROUND(SUMIF(AA127:AA150,"=55890823",HD127:HD150),2)</f>
        <v>0</v>
      </c>
      <c r="GF152" s="6"/>
      <c r="GG152" s="6"/>
      <c r="GH152" s="6"/>
      <c r="GI152" s="6"/>
      <c r="GJ152" s="6"/>
      <c r="GK152" s="6"/>
      <c r="GL152" s="6"/>
      <c r="GM152" s="6"/>
      <c r="GN152" s="6"/>
      <c r="GO152" s="6"/>
      <c r="GP152" s="6"/>
      <c r="GQ152" s="6"/>
      <c r="GR152" s="6"/>
      <c r="GS152" s="6"/>
      <c r="GT152" s="6"/>
      <c r="GU152" s="6"/>
      <c r="GV152" s="6"/>
      <c r="GW152" s="6"/>
      <c r="GX152" s="6">
        <v>0</v>
      </c>
    </row>
    <row r="154" spans="1:255" ht="13" x14ac:dyDescent="0.3">
      <c r="A154" s="7">
        <v>50</v>
      </c>
      <c r="B154" s="7">
        <v>0</v>
      </c>
      <c r="C154" s="7">
        <v>0</v>
      </c>
      <c r="D154" s="7">
        <v>1</v>
      </c>
      <c r="E154" s="7">
        <v>201</v>
      </c>
      <c r="F154" s="7">
        <f>ROUND(Source!O152,O154)</f>
        <v>140498.03</v>
      </c>
      <c r="G154" s="7" t="s">
        <v>162</v>
      </c>
      <c r="H154" s="7" t="s">
        <v>163</v>
      </c>
      <c r="I154" s="7"/>
      <c r="J154" s="7"/>
      <c r="K154" s="7">
        <v>201</v>
      </c>
      <c r="L154" s="7">
        <v>1</v>
      </c>
      <c r="M154" s="7">
        <v>3</v>
      </c>
      <c r="N154" s="7" t="s">
        <v>3</v>
      </c>
      <c r="O154" s="7">
        <v>2</v>
      </c>
      <c r="P154" s="7">
        <f>ROUND(Source!DG152,O154)</f>
        <v>1122242.44</v>
      </c>
      <c r="Q154" s="7"/>
      <c r="R154" s="7"/>
      <c r="S154" s="7"/>
      <c r="T154" s="7"/>
      <c r="U154" s="7"/>
      <c r="V154" s="7"/>
      <c r="W154" s="7">
        <v>140498.03</v>
      </c>
      <c r="X154" s="7">
        <v>1</v>
      </c>
      <c r="Y154" s="7">
        <v>140498.03</v>
      </c>
      <c r="Z154" s="7">
        <v>1122242.44</v>
      </c>
      <c r="AA154" s="7">
        <v>1</v>
      </c>
      <c r="AB154" s="7">
        <v>1122242.44</v>
      </c>
    </row>
    <row r="155" spans="1:255" ht="13" x14ac:dyDescent="0.3">
      <c r="A155" s="7">
        <v>50</v>
      </c>
      <c r="B155" s="7">
        <v>0</v>
      </c>
      <c r="C155" s="7">
        <v>0</v>
      </c>
      <c r="D155" s="7">
        <v>1</v>
      </c>
      <c r="E155" s="7">
        <v>202</v>
      </c>
      <c r="F155" s="7">
        <f>ROUND(Source!P152,O155)</f>
        <v>138856.85</v>
      </c>
      <c r="G155" s="7" t="s">
        <v>164</v>
      </c>
      <c r="H155" s="7" t="s">
        <v>165</v>
      </c>
      <c r="I155" s="7"/>
      <c r="J155" s="7"/>
      <c r="K155" s="7">
        <v>202</v>
      </c>
      <c r="L155" s="7">
        <v>2</v>
      </c>
      <c r="M155" s="7">
        <v>3</v>
      </c>
      <c r="N155" s="7" t="s">
        <v>3</v>
      </c>
      <c r="O155" s="7">
        <v>2</v>
      </c>
      <c r="P155" s="7">
        <f>ROUND(Source!DH152,O155)</f>
        <v>1047009.27</v>
      </c>
      <c r="Q155" s="7"/>
      <c r="R155" s="7"/>
      <c r="S155" s="7"/>
      <c r="T155" s="7"/>
      <c r="U155" s="7"/>
      <c r="V155" s="7"/>
      <c r="W155" s="7">
        <v>138856.85</v>
      </c>
      <c r="X155" s="7">
        <v>1</v>
      </c>
      <c r="Y155" s="7">
        <v>138856.85</v>
      </c>
      <c r="Z155" s="7">
        <v>1047009.27</v>
      </c>
      <c r="AA155" s="7">
        <v>1</v>
      </c>
      <c r="AB155" s="7">
        <v>1047009.27</v>
      </c>
    </row>
    <row r="156" spans="1:255" ht="13" x14ac:dyDescent="0.3">
      <c r="A156" s="7">
        <v>50</v>
      </c>
      <c r="B156" s="7">
        <v>0</v>
      </c>
      <c r="C156" s="7">
        <v>0</v>
      </c>
      <c r="D156" s="7">
        <v>1</v>
      </c>
      <c r="E156" s="7">
        <v>222</v>
      </c>
      <c r="F156" s="7">
        <f>ROUND(Source!AO152,O156)</f>
        <v>0</v>
      </c>
      <c r="G156" s="7" t="s">
        <v>166</v>
      </c>
      <c r="H156" s="7" t="s">
        <v>167</v>
      </c>
      <c r="I156" s="7"/>
      <c r="J156" s="7"/>
      <c r="K156" s="7">
        <v>222</v>
      </c>
      <c r="L156" s="7">
        <v>3</v>
      </c>
      <c r="M156" s="7">
        <v>3</v>
      </c>
      <c r="N156" s="7" t="s">
        <v>3</v>
      </c>
      <c r="O156" s="7">
        <v>2</v>
      </c>
      <c r="P156" s="7">
        <f>ROUND(Source!EG152,O156)</f>
        <v>0</v>
      </c>
      <c r="Q156" s="7"/>
      <c r="R156" s="7"/>
      <c r="S156" s="7"/>
      <c r="T156" s="7"/>
      <c r="U156" s="7"/>
      <c r="V156" s="7"/>
      <c r="W156" s="7">
        <v>0</v>
      </c>
      <c r="X156" s="7">
        <v>1</v>
      </c>
      <c r="Y156" s="7">
        <v>0</v>
      </c>
      <c r="Z156" s="7">
        <v>0</v>
      </c>
      <c r="AA156" s="7">
        <v>1</v>
      </c>
      <c r="AB156" s="7">
        <v>0</v>
      </c>
    </row>
    <row r="157" spans="1:255" ht="13" x14ac:dyDescent="0.3">
      <c r="A157" s="7">
        <v>50</v>
      </c>
      <c r="B157" s="7">
        <v>0</v>
      </c>
      <c r="C157" s="7">
        <v>0</v>
      </c>
      <c r="D157" s="7">
        <v>1</v>
      </c>
      <c r="E157" s="7">
        <v>225</v>
      </c>
      <c r="F157" s="7">
        <f>ROUND(Source!AV152,O157)</f>
        <v>138856.85</v>
      </c>
      <c r="G157" s="7" t="s">
        <v>168</v>
      </c>
      <c r="H157" s="7" t="s">
        <v>169</v>
      </c>
      <c r="I157" s="7"/>
      <c r="J157" s="7"/>
      <c r="K157" s="7">
        <v>225</v>
      </c>
      <c r="L157" s="7">
        <v>4</v>
      </c>
      <c r="M157" s="7">
        <v>3</v>
      </c>
      <c r="N157" s="7" t="s">
        <v>3</v>
      </c>
      <c r="O157" s="7">
        <v>2</v>
      </c>
      <c r="P157" s="7">
        <f>ROUND(Source!EN152,O157)</f>
        <v>1047009.27</v>
      </c>
      <c r="Q157" s="7"/>
      <c r="R157" s="7"/>
      <c r="S157" s="7"/>
      <c r="T157" s="7"/>
      <c r="U157" s="7"/>
      <c r="V157" s="7"/>
      <c r="W157" s="7">
        <v>138856.85</v>
      </c>
      <c r="X157" s="7">
        <v>1</v>
      </c>
      <c r="Y157" s="7">
        <v>138856.85</v>
      </c>
      <c r="Z157" s="7">
        <v>1047009.27</v>
      </c>
      <c r="AA157" s="7">
        <v>1</v>
      </c>
      <c r="AB157" s="7">
        <v>1047009.27</v>
      </c>
    </row>
    <row r="158" spans="1:255" ht="13" x14ac:dyDescent="0.3">
      <c r="A158" s="7">
        <v>50</v>
      </c>
      <c r="B158" s="7">
        <v>0</v>
      </c>
      <c r="C158" s="7">
        <v>0</v>
      </c>
      <c r="D158" s="7">
        <v>1</v>
      </c>
      <c r="E158" s="7">
        <v>226</v>
      </c>
      <c r="F158" s="7">
        <f>ROUND(Source!AW152,O158)</f>
        <v>1089.58</v>
      </c>
      <c r="G158" s="7" t="s">
        <v>170</v>
      </c>
      <c r="H158" s="7" t="s">
        <v>171</v>
      </c>
      <c r="I158" s="7"/>
      <c r="J158" s="7"/>
      <c r="K158" s="7">
        <v>226</v>
      </c>
      <c r="L158" s="7">
        <v>5</v>
      </c>
      <c r="M158" s="7">
        <v>3</v>
      </c>
      <c r="N158" s="7" t="s">
        <v>3</v>
      </c>
      <c r="O158" s="7">
        <v>2</v>
      </c>
      <c r="P158" s="7">
        <f>ROUND(Source!EO152,O158)</f>
        <v>4111.04</v>
      </c>
      <c r="Q158" s="7"/>
      <c r="R158" s="7"/>
      <c r="S158" s="7"/>
      <c r="T158" s="7"/>
      <c r="U158" s="7"/>
      <c r="V158" s="7"/>
      <c r="W158" s="7">
        <v>1089.58</v>
      </c>
      <c r="X158" s="7">
        <v>1</v>
      </c>
      <c r="Y158" s="7">
        <v>1089.58</v>
      </c>
      <c r="Z158" s="7">
        <v>4111.04</v>
      </c>
      <c r="AA158" s="7">
        <v>1</v>
      </c>
      <c r="AB158" s="7">
        <v>4111.04</v>
      </c>
    </row>
    <row r="159" spans="1:255" ht="13" x14ac:dyDescent="0.3">
      <c r="A159" s="7">
        <v>50</v>
      </c>
      <c r="B159" s="7">
        <v>0</v>
      </c>
      <c r="C159" s="7">
        <v>0</v>
      </c>
      <c r="D159" s="7">
        <v>1</v>
      </c>
      <c r="E159" s="7">
        <v>227</v>
      </c>
      <c r="F159" s="7">
        <f>ROUND(Source!AX152,O159)</f>
        <v>0</v>
      </c>
      <c r="G159" s="7" t="s">
        <v>172</v>
      </c>
      <c r="H159" s="7" t="s">
        <v>173</v>
      </c>
      <c r="I159" s="7"/>
      <c r="J159" s="7"/>
      <c r="K159" s="7">
        <v>227</v>
      </c>
      <c r="L159" s="7">
        <v>6</v>
      </c>
      <c r="M159" s="7">
        <v>3</v>
      </c>
      <c r="N159" s="7" t="s">
        <v>3</v>
      </c>
      <c r="O159" s="7">
        <v>2</v>
      </c>
      <c r="P159" s="7">
        <f>ROUND(Source!EP152,O159)</f>
        <v>0</v>
      </c>
      <c r="Q159" s="7"/>
      <c r="R159" s="7"/>
      <c r="S159" s="7"/>
      <c r="T159" s="7"/>
      <c r="U159" s="7"/>
      <c r="V159" s="7"/>
      <c r="W159" s="7">
        <v>0</v>
      </c>
      <c r="X159" s="7">
        <v>1</v>
      </c>
      <c r="Y159" s="7">
        <v>0</v>
      </c>
      <c r="Z159" s="7">
        <v>0</v>
      </c>
      <c r="AA159" s="7">
        <v>1</v>
      </c>
      <c r="AB159" s="7">
        <v>0</v>
      </c>
    </row>
    <row r="160" spans="1:255" ht="13" x14ac:dyDescent="0.3">
      <c r="A160" s="7">
        <v>50</v>
      </c>
      <c r="B160" s="7">
        <v>0</v>
      </c>
      <c r="C160" s="7">
        <v>0</v>
      </c>
      <c r="D160" s="7">
        <v>1</v>
      </c>
      <c r="E160" s="7">
        <v>228</v>
      </c>
      <c r="F160" s="7">
        <f>ROUND(Source!AY152,O160)</f>
        <v>1089.58</v>
      </c>
      <c r="G160" s="7" t="s">
        <v>174</v>
      </c>
      <c r="H160" s="7" t="s">
        <v>175</v>
      </c>
      <c r="I160" s="7"/>
      <c r="J160" s="7"/>
      <c r="K160" s="7">
        <v>228</v>
      </c>
      <c r="L160" s="7">
        <v>7</v>
      </c>
      <c r="M160" s="7">
        <v>3</v>
      </c>
      <c r="N160" s="7" t="s">
        <v>3</v>
      </c>
      <c r="O160" s="7">
        <v>2</v>
      </c>
      <c r="P160" s="7">
        <f>ROUND(Source!EQ152,O160)</f>
        <v>4111.04</v>
      </c>
      <c r="Q160" s="7"/>
      <c r="R160" s="7"/>
      <c r="S160" s="7"/>
      <c r="T160" s="7"/>
      <c r="U160" s="7"/>
      <c r="V160" s="7"/>
      <c r="W160" s="7">
        <v>1089.58</v>
      </c>
      <c r="X160" s="7">
        <v>1</v>
      </c>
      <c r="Y160" s="7">
        <v>1089.58</v>
      </c>
      <c r="Z160" s="7">
        <v>4111.04</v>
      </c>
      <c r="AA160" s="7">
        <v>1</v>
      </c>
      <c r="AB160" s="7">
        <v>4111.04</v>
      </c>
    </row>
    <row r="161" spans="1:28" ht="13" x14ac:dyDescent="0.3">
      <c r="A161" s="7">
        <v>50</v>
      </c>
      <c r="B161" s="7">
        <v>0</v>
      </c>
      <c r="C161" s="7">
        <v>0</v>
      </c>
      <c r="D161" s="7">
        <v>1</v>
      </c>
      <c r="E161" s="7">
        <v>216</v>
      </c>
      <c r="F161" s="7">
        <f>ROUND(Source!AP152,O161)</f>
        <v>137767.26999999999</v>
      </c>
      <c r="G161" s="7" t="s">
        <v>176</v>
      </c>
      <c r="H161" s="7" t="s">
        <v>177</v>
      </c>
      <c r="I161" s="7"/>
      <c r="J161" s="7"/>
      <c r="K161" s="7">
        <v>216</v>
      </c>
      <c r="L161" s="7">
        <v>8</v>
      </c>
      <c r="M161" s="7">
        <v>3</v>
      </c>
      <c r="N161" s="7" t="s">
        <v>3</v>
      </c>
      <c r="O161" s="7">
        <v>2</v>
      </c>
      <c r="P161" s="7">
        <f>ROUND(Source!EH152,O161)</f>
        <v>1042898.23</v>
      </c>
      <c r="Q161" s="7"/>
      <c r="R161" s="7"/>
      <c r="S161" s="7"/>
      <c r="T161" s="7"/>
      <c r="U161" s="7"/>
      <c r="V161" s="7"/>
      <c r="W161" s="7">
        <v>137767.26999999999</v>
      </c>
      <c r="X161" s="7">
        <v>1</v>
      </c>
      <c r="Y161" s="7">
        <v>137767.26999999999</v>
      </c>
      <c r="Z161" s="7">
        <v>1042898.23</v>
      </c>
      <c r="AA161" s="7">
        <v>1</v>
      </c>
      <c r="AB161" s="7">
        <v>1042898.23</v>
      </c>
    </row>
    <row r="162" spans="1:28" ht="13" x14ac:dyDescent="0.3">
      <c r="A162" s="7">
        <v>50</v>
      </c>
      <c r="B162" s="7">
        <v>0</v>
      </c>
      <c r="C162" s="7">
        <v>0</v>
      </c>
      <c r="D162" s="7">
        <v>1</v>
      </c>
      <c r="E162" s="7">
        <v>223</v>
      </c>
      <c r="F162" s="7">
        <f>ROUND(Source!AQ152,O162)</f>
        <v>0</v>
      </c>
      <c r="G162" s="7" t="s">
        <v>178</v>
      </c>
      <c r="H162" s="7" t="s">
        <v>179</v>
      </c>
      <c r="I162" s="7"/>
      <c r="J162" s="7"/>
      <c r="K162" s="7">
        <v>223</v>
      </c>
      <c r="L162" s="7">
        <v>9</v>
      </c>
      <c r="M162" s="7">
        <v>3</v>
      </c>
      <c r="N162" s="7" t="s">
        <v>3</v>
      </c>
      <c r="O162" s="7">
        <v>2</v>
      </c>
      <c r="P162" s="7">
        <f>ROUND(Source!EI152,O162)</f>
        <v>0</v>
      </c>
      <c r="Q162" s="7"/>
      <c r="R162" s="7"/>
      <c r="S162" s="7"/>
      <c r="T162" s="7"/>
      <c r="U162" s="7"/>
      <c r="V162" s="7"/>
      <c r="W162" s="7">
        <v>0</v>
      </c>
      <c r="X162" s="7">
        <v>1</v>
      </c>
      <c r="Y162" s="7">
        <v>0</v>
      </c>
      <c r="Z162" s="7">
        <v>0</v>
      </c>
      <c r="AA162" s="7">
        <v>1</v>
      </c>
      <c r="AB162" s="7">
        <v>0</v>
      </c>
    </row>
    <row r="163" spans="1:28" ht="13" x14ac:dyDescent="0.3">
      <c r="A163" s="7">
        <v>50</v>
      </c>
      <c r="B163" s="7">
        <v>0</v>
      </c>
      <c r="C163" s="7">
        <v>0</v>
      </c>
      <c r="D163" s="7">
        <v>1</v>
      </c>
      <c r="E163" s="7">
        <v>229</v>
      </c>
      <c r="F163" s="7">
        <f>ROUND(Source!AZ152,O163)</f>
        <v>137767.26999999999</v>
      </c>
      <c r="G163" s="7" t="s">
        <v>180</v>
      </c>
      <c r="H163" s="7" t="s">
        <v>181</v>
      </c>
      <c r="I163" s="7"/>
      <c r="J163" s="7"/>
      <c r="K163" s="7">
        <v>229</v>
      </c>
      <c r="L163" s="7">
        <v>10</v>
      </c>
      <c r="M163" s="7">
        <v>3</v>
      </c>
      <c r="N163" s="7" t="s">
        <v>3</v>
      </c>
      <c r="O163" s="7">
        <v>2</v>
      </c>
      <c r="P163" s="7">
        <f>ROUND(Source!ER152,O163)</f>
        <v>1042898.23</v>
      </c>
      <c r="Q163" s="7"/>
      <c r="R163" s="7"/>
      <c r="S163" s="7"/>
      <c r="T163" s="7"/>
      <c r="U163" s="7"/>
      <c r="V163" s="7"/>
      <c r="W163" s="7">
        <v>137767.26999999999</v>
      </c>
      <c r="X163" s="7">
        <v>1</v>
      </c>
      <c r="Y163" s="7">
        <v>137767.26999999999</v>
      </c>
      <c r="Z163" s="7">
        <v>1042898.23</v>
      </c>
      <c r="AA163" s="7">
        <v>1</v>
      </c>
      <c r="AB163" s="7">
        <v>1042898.23</v>
      </c>
    </row>
    <row r="164" spans="1:28" ht="13" x14ac:dyDescent="0.3">
      <c r="A164" s="7">
        <v>50</v>
      </c>
      <c r="B164" s="7">
        <v>0</v>
      </c>
      <c r="C164" s="7">
        <v>0</v>
      </c>
      <c r="D164" s="7">
        <v>1</v>
      </c>
      <c r="E164" s="7">
        <v>203</v>
      </c>
      <c r="F164" s="7">
        <f>ROUND(Source!Q152,O164)</f>
        <v>430.86</v>
      </c>
      <c r="G164" s="7" t="s">
        <v>182</v>
      </c>
      <c r="H164" s="7" t="s">
        <v>183</v>
      </c>
      <c r="I164" s="7"/>
      <c r="J164" s="7"/>
      <c r="K164" s="7">
        <v>203</v>
      </c>
      <c r="L164" s="7">
        <v>11</v>
      </c>
      <c r="M164" s="7">
        <v>3</v>
      </c>
      <c r="N164" s="7" t="s">
        <v>3</v>
      </c>
      <c r="O164" s="7">
        <v>2</v>
      </c>
      <c r="P164" s="7">
        <f>ROUND(Source!DI152,O164)</f>
        <v>7031.64</v>
      </c>
      <c r="Q164" s="7"/>
      <c r="R164" s="7"/>
      <c r="S164" s="7"/>
      <c r="T164" s="7"/>
      <c r="U164" s="7"/>
      <c r="V164" s="7"/>
      <c r="W164" s="7">
        <v>430.86</v>
      </c>
      <c r="X164" s="7">
        <v>1</v>
      </c>
      <c r="Y164" s="7">
        <v>430.86</v>
      </c>
      <c r="Z164" s="7">
        <v>7031.64</v>
      </c>
      <c r="AA164" s="7">
        <v>1</v>
      </c>
      <c r="AB164" s="7">
        <v>7031.64</v>
      </c>
    </row>
    <row r="165" spans="1:28" ht="13" x14ac:dyDescent="0.3">
      <c r="A165" s="7">
        <v>50</v>
      </c>
      <c r="B165" s="7">
        <v>0</v>
      </c>
      <c r="C165" s="7">
        <v>0</v>
      </c>
      <c r="D165" s="7">
        <v>1</v>
      </c>
      <c r="E165" s="7">
        <v>231</v>
      </c>
      <c r="F165" s="7">
        <f>ROUND(Source!BB152,O165)</f>
        <v>0</v>
      </c>
      <c r="G165" s="7" t="s">
        <v>184</v>
      </c>
      <c r="H165" s="7" t="s">
        <v>185</v>
      </c>
      <c r="I165" s="7"/>
      <c r="J165" s="7"/>
      <c r="K165" s="7">
        <v>231</v>
      </c>
      <c r="L165" s="7">
        <v>12</v>
      </c>
      <c r="M165" s="7">
        <v>3</v>
      </c>
      <c r="N165" s="7" t="s">
        <v>3</v>
      </c>
      <c r="O165" s="7">
        <v>2</v>
      </c>
      <c r="P165" s="7">
        <f>ROUND(Source!ET152,O165)</f>
        <v>0</v>
      </c>
      <c r="Q165" s="7"/>
      <c r="R165" s="7"/>
      <c r="S165" s="7"/>
      <c r="T165" s="7"/>
      <c r="U165" s="7"/>
      <c r="V165" s="7"/>
      <c r="W165" s="7">
        <v>0</v>
      </c>
      <c r="X165" s="7">
        <v>1</v>
      </c>
      <c r="Y165" s="7">
        <v>0</v>
      </c>
      <c r="Z165" s="7">
        <v>0</v>
      </c>
      <c r="AA165" s="7">
        <v>1</v>
      </c>
      <c r="AB165" s="7">
        <v>0</v>
      </c>
    </row>
    <row r="166" spans="1:28" ht="13" x14ac:dyDescent="0.3">
      <c r="A166" s="7">
        <v>50</v>
      </c>
      <c r="B166" s="7">
        <v>0</v>
      </c>
      <c r="C166" s="7">
        <v>0</v>
      </c>
      <c r="D166" s="7">
        <v>1</v>
      </c>
      <c r="E166" s="7">
        <v>204</v>
      </c>
      <c r="F166" s="7">
        <f>ROUND(Source!R152,O166)</f>
        <v>52.51</v>
      </c>
      <c r="G166" s="7" t="s">
        <v>186</v>
      </c>
      <c r="H166" s="7" t="s">
        <v>187</v>
      </c>
      <c r="I166" s="7"/>
      <c r="J166" s="7"/>
      <c r="K166" s="7">
        <v>204</v>
      </c>
      <c r="L166" s="7">
        <v>13</v>
      </c>
      <c r="M166" s="7">
        <v>3</v>
      </c>
      <c r="N166" s="7" t="s">
        <v>3</v>
      </c>
      <c r="O166" s="7">
        <v>2</v>
      </c>
      <c r="P166" s="7">
        <f>ROUND(Source!DJ152,O166)</f>
        <v>2958.94</v>
      </c>
      <c r="Q166" s="7"/>
      <c r="R166" s="7"/>
      <c r="S166" s="7"/>
      <c r="T166" s="7"/>
      <c r="U166" s="7"/>
      <c r="V166" s="7"/>
      <c r="W166" s="7">
        <v>52.51</v>
      </c>
      <c r="X166" s="7">
        <v>1</v>
      </c>
      <c r="Y166" s="7">
        <v>52.51</v>
      </c>
      <c r="Z166" s="7">
        <v>2958.94</v>
      </c>
      <c r="AA166" s="7">
        <v>1</v>
      </c>
      <c r="AB166" s="7">
        <v>2958.94</v>
      </c>
    </row>
    <row r="167" spans="1:28" ht="13" x14ac:dyDescent="0.3">
      <c r="A167" s="7">
        <v>50</v>
      </c>
      <c r="B167" s="7">
        <v>0</v>
      </c>
      <c r="C167" s="7">
        <v>0</v>
      </c>
      <c r="D167" s="7">
        <v>1</v>
      </c>
      <c r="E167" s="7">
        <v>205</v>
      </c>
      <c r="F167" s="7">
        <f>ROUND(Source!S152,O167)</f>
        <v>1210.32</v>
      </c>
      <c r="G167" s="7" t="s">
        <v>188</v>
      </c>
      <c r="H167" s="7" t="s">
        <v>189</v>
      </c>
      <c r="I167" s="7"/>
      <c r="J167" s="7"/>
      <c r="K167" s="7">
        <v>205</v>
      </c>
      <c r="L167" s="7">
        <v>14</v>
      </c>
      <c r="M167" s="7">
        <v>3</v>
      </c>
      <c r="N167" s="7" t="s">
        <v>3</v>
      </c>
      <c r="O167" s="7">
        <v>2</v>
      </c>
      <c r="P167" s="7">
        <f>ROUND(Source!DK152,O167)</f>
        <v>68201.53</v>
      </c>
      <c r="Q167" s="7"/>
      <c r="R167" s="7"/>
      <c r="S167" s="7"/>
      <c r="T167" s="7"/>
      <c r="U167" s="7"/>
      <c r="V167" s="7"/>
      <c r="W167" s="7">
        <v>1210.32</v>
      </c>
      <c r="X167" s="7">
        <v>1</v>
      </c>
      <c r="Y167" s="7">
        <v>1210.32</v>
      </c>
      <c r="Z167" s="7">
        <v>68201.53</v>
      </c>
      <c r="AA167" s="7">
        <v>1</v>
      </c>
      <c r="AB167" s="7">
        <v>68201.53</v>
      </c>
    </row>
    <row r="168" spans="1:28" ht="13" x14ac:dyDescent="0.3">
      <c r="A168" s="7">
        <v>50</v>
      </c>
      <c r="B168" s="7">
        <v>0</v>
      </c>
      <c r="C168" s="7">
        <v>0</v>
      </c>
      <c r="D168" s="7">
        <v>1</v>
      </c>
      <c r="E168" s="7">
        <v>232</v>
      </c>
      <c r="F168" s="7">
        <f>ROUND(Source!BC152,O168)</f>
        <v>0</v>
      </c>
      <c r="G168" s="7" t="s">
        <v>190</v>
      </c>
      <c r="H168" s="7" t="s">
        <v>191</v>
      </c>
      <c r="I168" s="7"/>
      <c r="J168" s="7"/>
      <c r="K168" s="7">
        <v>232</v>
      </c>
      <c r="L168" s="7">
        <v>15</v>
      </c>
      <c r="M168" s="7">
        <v>3</v>
      </c>
      <c r="N168" s="7" t="s">
        <v>3</v>
      </c>
      <c r="O168" s="7">
        <v>2</v>
      </c>
      <c r="P168" s="7">
        <f>ROUND(Source!EU152,O168)</f>
        <v>0</v>
      </c>
      <c r="Q168" s="7"/>
      <c r="R168" s="7"/>
      <c r="S168" s="7"/>
      <c r="T168" s="7"/>
      <c r="U168" s="7"/>
      <c r="V168" s="7"/>
      <c r="W168" s="7">
        <v>0</v>
      </c>
      <c r="X168" s="7">
        <v>1</v>
      </c>
      <c r="Y168" s="7">
        <v>0</v>
      </c>
      <c r="Z168" s="7">
        <v>0</v>
      </c>
      <c r="AA168" s="7">
        <v>1</v>
      </c>
      <c r="AB168" s="7">
        <v>0</v>
      </c>
    </row>
    <row r="169" spans="1:28" ht="13" x14ac:dyDescent="0.3">
      <c r="A169" s="7">
        <v>50</v>
      </c>
      <c r="B169" s="7">
        <v>0</v>
      </c>
      <c r="C169" s="7">
        <v>0</v>
      </c>
      <c r="D169" s="7">
        <v>1</v>
      </c>
      <c r="E169" s="7">
        <v>214</v>
      </c>
      <c r="F169" s="7">
        <f>ROUND(Source!AS152,O169)</f>
        <v>0</v>
      </c>
      <c r="G169" s="7" t="s">
        <v>192</v>
      </c>
      <c r="H169" s="7" t="s">
        <v>193</v>
      </c>
      <c r="I169" s="7"/>
      <c r="J169" s="7"/>
      <c r="K169" s="7">
        <v>214</v>
      </c>
      <c r="L169" s="7">
        <v>16</v>
      </c>
      <c r="M169" s="7">
        <v>3</v>
      </c>
      <c r="N169" s="7" t="s">
        <v>3</v>
      </c>
      <c r="O169" s="7">
        <v>2</v>
      </c>
      <c r="P169" s="7">
        <f>ROUND(Source!EK152,O169)</f>
        <v>0</v>
      </c>
      <c r="Q169" s="7"/>
      <c r="R169" s="7"/>
      <c r="S169" s="7"/>
      <c r="T169" s="7"/>
      <c r="U169" s="7"/>
      <c r="V169" s="7"/>
      <c r="W169" s="7">
        <v>0</v>
      </c>
      <c r="X169" s="7">
        <v>1</v>
      </c>
      <c r="Y169" s="7">
        <v>0</v>
      </c>
      <c r="Z169" s="7">
        <v>0</v>
      </c>
      <c r="AA169" s="7">
        <v>1</v>
      </c>
      <c r="AB169" s="7">
        <v>0</v>
      </c>
    </row>
    <row r="170" spans="1:28" ht="13" x14ac:dyDescent="0.3">
      <c r="A170" s="7">
        <v>50</v>
      </c>
      <c r="B170" s="7">
        <v>0</v>
      </c>
      <c r="C170" s="7">
        <v>0</v>
      </c>
      <c r="D170" s="7">
        <v>1</v>
      </c>
      <c r="E170" s="7">
        <v>215</v>
      </c>
      <c r="F170" s="7">
        <f>ROUND(Source!AT152,O170)</f>
        <v>4599.75</v>
      </c>
      <c r="G170" s="7" t="s">
        <v>194</v>
      </c>
      <c r="H170" s="7" t="s">
        <v>195</v>
      </c>
      <c r="I170" s="7"/>
      <c r="J170" s="7"/>
      <c r="K170" s="7">
        <v>215</v>
      </c>
      <c r="L170" s="7">
        <v>17</v>
      </c>
      <c r="M170" s="7">
        <v>3</v>
      </c>
      <c r="N170" s="7" t="s">
        <v>3</v>
      </c>
      <c r="O170" s="7">
        <v>2</v>
      </c>
      <c r="P170" s="7">
        <f>ROUND(Source!EL152,O170)</f>
        <v>184661.7</v>
      </c>
      <c r="Q170" s="7"/>
      <c r="R170" s="7"/>
      <c r="S170" s="7"/>
      <c r="T170" s="7"/>
      <c r="U170" s="7"/>
      <c r="V170" s="7"/>
      <c r="W170" s="7">
        <v>4599.75</v>
      </c>
      <c r="X170" s="7">
        <v>1</v>
      </c>
      <c r="Y170" s="7">
        <v>4599.75</v>
      </c>
      <c r="Z170" s="7">
        <v>184661.7</v>
      </c>
      <c r="AA170" s="7">
        <v>1</v>
      </c>
      <c r="AB170" s="7">
        <v>184661.7</v>
      </c>
    </row>
    <row r="171" spans="1:28" ht="13" x14ac:dyDescent="0.3">
      <c r="A171" s="7">
        <v>50</v>
      </c>
      <c r="B171" s="7">
        <v>0</v>
      </c>
      <c r="C171" s="7">
        <v>0</v>
      </c>
      <c r="D171" s="7">
        <v>1</v>
      </c>
      <c r="E171" s="7">
        <v>217</v>
      </c>
      <c r="F171" s="7">
        <f>ROUND(Source!AU152,O171)</f>
        <v>0</v>
      </c>
      <c r="G171" s="7" t="s">
        <v>196</v>
      </c>
      <c r="H171" s="7" t="s">
        <v>197</v>
      </c>
      <c r="I171" s="7"/>
      <c r="J171" s="7"/>
      <c r="K171" s="7">
        <v>217</v>
      </c>
      <c r="L171" s="7">
        <v>18</v>
      </c>
      <c r="M171" s="7">
        <v>3</v>
      </c>
      <c r="N171" s="7" t="s">
        <v>3</v>
      </c>
      <c r="O171" s="7">
        <v>2</v>
      </c>
      <c r="P171" s="7">
        <f>ROUND(Source!EM152,O171)</f>
        <v>0</v>
      </c>
      <c r="Q171" s="7"/>
      <c r="R171" s="7"/>
      <c r="S171" s="7"/>
      <c r="T171" s="7"/>
      <c r="U171" s="7"/>
      <c r="V171" s="7"/>
      <c r="W171" s="7">
        <v>0</v>
      </c>
      <c r="X171" s="7">
        <v>1</v>
      </c>
      <c r="Y171" s="7">
        <v>0</v>
      </c>
      <c r="Z171" s="7">
        <v>0</v>
      </c>
      <c r="AA171" s="7">
        <v>1</v>
      </c>
      <c r="AB171" s="7">
        <v>0</v>
      </c>
    </row>
    <row r="172" spans="1:28" ht="13" x14ac:dyDescent="0.3">
      <c r="A172" s="7">
        <v>50</v>
      </c>
      <c r="B172" s="7">
        <v>0</v>
      </c>
      <c r="C172" s="7">
        <v>0</v>
      </c>
      <c r="D172" s="7">
        <v>1</v>
      </c>
      <c r="E172" s="7">
        <v>230</v>
      </c>
      <c r="F172" s="7">
        <f>ROUND(Source!BA152,O172)</f>
        <v>0</v>
      </c>
      <c r="G172" s="7" t="s">
        <v>198</v>
      </c>
      <c r="H172" s="7" t="s">
        <v>199</v>
      </c>
      <c r="I172" s="7"/>
      <c r="J172" s="7"/>
      <c r="K172" s="7">
        <v>230</v>
      </c>
      <c r="L172" s="7">
        <v>19</v>
      </c>
      <c r="M172" s="7">
        <v>3</v>
      </c>
      <c r="N172" s="7" t="s">
        <v>3</v>
      </c>
      <c r="O172" s="7">
        <v>2</v>
      </c>
      <c r="P172" s="7">
        <f>ROUND(Source!ES152,O172)</f>
        <v>0</v>
      </c>
      <c r="Q172" s="7"/>
      <c r="R172" s="7"/>
      <c r="S172" s="7"/>
      <c r="T172" s="7"/>
      <c r="U172" s="7"/>
      <c r="V172" s="7"/>
      <c r="W172" s="7">
        <v>0</v>
      </c>
      <c r="X172" s="7">
        <v>1</v>
      </c>
      <c r="Y172" s="7">
        <v>0</v>
      </c>
      <c r="Z172" s="7">
        <v>0</v>
      </c>
      <c r="AA172" s="7">
        <v>1</v>
      </c>
      <c r="AB172" s="7">
        <v>0</v>
      </c>
    </row>
    <row r="173" spans="1:28" ht="13" x14ac:dyDescent="0.3">
      <c r="A173" s="7">
        <v>50</v>
      </c>
      <c r="B173" s="7">
        <v>0</v>
      </c>
      <c r="C173" s="7">
        <v>0</v>
      </c>
      <c r="D173" s="7">
        <v>1</v>
      </c>
      <c r="E173" s="7">
        <v>206</v>
      </c>
      <c r="F173" s="7">
        <f>ROUND(Source!T152,O173)</f>
        <v>0</v>
      </c>
      <c r="G173" s="7" t="s">
        <v>200</v>
      </c>
      <c r="H173" s="7" t="s">
        <v>201</v>
      </c>
      <c r="I173" s="7"/>
      <c r="J173" s="7"/>
      <c r="K173" s="7">
        <v>206</v>
      </c>
      <c r="L173" s="7">
        <v>20</v>
      </c>
      <c r="M173" s="7">
        <v>3</v>
      </c>
      <c r="N173" s="7" t="s">
        <v>3</v>
      </c>
      <c r="O173" s="7">
        <v>2</v>
      </c>
      <c r="P173" s="7">
        <f>ROUND(Source!DL152,O173)</f>
        <v>0</v>
      </c>
      <c r="Q173" s="7"/>
      <c r="R173" s="7"/>
      <c r="S173" s="7"/>
      <c r="T173" s="7"/>
      <c r="U173" s="7"/>
      <c r="V173" s="7"/>
      <c r="W173" s="7">
        <v>0</v>
      </c>
      <c r="X173" s="7">
        <v>1</v>
      </c>
      <c r="Y173" s="7">
        <v>0</v>
      </c>
      <c r="Z173" s="7">
        <v>0</v>
      </c>
      <c r="AA173" s="7">
        <v>1</v>
      </c>
      <c r="AB173" s="7">
        <v>0</v>
      </c>
    </row>
    <row r="174" spans="1:28" ht="13" x14ac:dyDescent="0.3">
      <c r="A174" s="7">
        <v>50</v>
      </c>
      <c r="B174" s="7">
        <v>0</v>
      </c>
      <c r="C174" s="7">
        <v>0</v>
      </c>
      <c r="D174" s="7">
        <v>1</v>
      </c>
      <c r="E174" s="7">
        <v>207</v>
      </c>
      <c r="F174" s="7">
        <f>Source!U152</f>
        <v>93.174624000000009</v>
      </c>
      <c r="G174" s="7" t="s">
        <v>202</v>
      </c>
      <c r="H174" s="7" t="s">
        <v>203</v>
      </c>
      <c r="I174" s="7"/>
      <c r="J174" s="7"/>
      <c r="K174" s="7">
        <v>207</v>
      </c>
      <c r="L174" s="7">
        <v>21</v>
      </c>
      <c r="M174" s="7">
        <v>3</v>
      </c>
      <c r="N174" s="7" t="s">
        <v>3</v>
      </c>
      <c r="O174" s="7">
        <v>-1</v>
      </c>
      <c r="P174" s="7">
        <f>Source!DM152</f>
        <v>93.174624000000009</v>
      </c>
      <c r="Q174" s="7"/>
      <c r="R174" s="7"/>
      <c r="S174" s="7"/>
      <c r="T174" s="7"/>
      <c r="U174" s="7"/>
      <c r="V174" s="7"/>
      <c r="W174" s="7">
        <v>93.174624000000009</v>
      </c>
      <c r="X174" s="7">
        <v>1</v>
      </c>
      <c r="Y174" s="7">
        <v>93.174624000000009</v>
      </c>
      <c r="Z174" s="7">
        <v>93.174624000000009</v>
      </c>
      <c r="AA174" s="7">
        <v>1</v>
      </c>
      <c r="AB174" s="7">
        <v>93.174624000000009</v>
      </c>
    </row>
    <row r="175" spans="1:28" ht="13" x14ac:dyDescent="0.3">
      <c r="A175" s="7">
        <v>50</v>
      </c>
      <c r="B175" s="7">
        <v>0</v>
      </c>
      <c r="C175" s="7">
        <v>0</v>
      </c>
      <c r="D175" s="7">
        <v>1</v>
      </c>
      <c r="E175" s="7">
        <v>208</v>
      </c>
      <c r="F175" s="7">
        <f>Source!V152</f>
        <v>0</v>
      </c>
      <c r="G175" s="7" t="s">
        <v>204</v>
      </c>
      <c r="H175" s="7" t="s">
        <v>205</v>
      </c>
      <c r="I175" s="7"/>
      <c r="J175" s="7"/>
      <c r="K175" s="7">
        <v>208</v>
      </c>
      <c r="L175" s="7">
        <v>22</v>
      </c>
      <c r="M175" s="7">
        <v>3</v>
      </c>
      <c r="N175" s="7" t="s">
        <v>3</v>
      </c>
      <c r="O175" s="7">
        <v>-1</v>
      </c>
      <c r="P175" s="7">
        <f>Source!DN152</f>
        <v>0</v>
      </c>
      <c r="Q175" s="7"/>
      <c r="R175" s="7"/>
      <c r="S175" s="7"/>
      <c r="T175" s="7"/>
      <c r="U175" s="7"/>
      <c r="V175" s="7"/>
      <c r="W175" s="7">
        <v>0</v>
      </c>
      <c r="X175" s="7">
        <v>1</v>
      </c>
      <c r="Y175" s="7">
        <v>0</v>
      </c>
      <c r="Z175" s="7">
        <v>0</v>
      </c>
      <c r="AA175" s="7">
        <v>1</v>
      </c>
      <c r="AB175" s="7">
        <v>0</v>
      </c>
    </row>
    <row r="176" spans="1:28" ht="13" x14ac:dyDescent="0.3">
      <c r="A176" s="7">
        <v>50</v>
      </c>
      <c r="B176" s="7">
        <v>0</v>
      </c>
      <c r="C176" s="7">
        <v>0</v>
      </c>
      <c r="D176" s="7">
        <v>1</v>
      </c>
      <c r="E176" s="7">
        <v>209</v>
      </c>
      <c r="F176" s="7">
        <f>ROUND(Source!W152,O176)</f>
        <v>0</v>
      </c>
      <c r="G176" s="7" t="s">
        <v>206</v>
      </c>
      <c r="H176" s="7" t="s">
        <v>207</v>
      </c>
      <c r="I176" s="7"/>
      <c r="J176" s="7"/>
      <c r="K176" s="7">
        <v>209</v>
      </c>
      <c r="L176" s="7">
        <v>23</v>
      </c>
      <c r="M176" s="7">
        <v>3</v>
      </c>
      <c r="N176" s="7" t="s">
        <v>3</v>
      </c>
      <c r="O176" s="7">
        <v>2</v>
      </c>
      <c r="P176" s="7">
        <f>ROUND(Source!DO152,O176)</f>
        <v>0</v>
      </c>
      <c r="Q176" s="7"/>
      <c r="R176" s="7"/>
      <c r="S176" s="7"/>
      <c r="T176" s="7"/>
      <c r="U176" s="7"/>
      <c r="V176" s="7"/>
      <c r="W176" s="7">
        <v>0</v>
      </c>
      <c r="X176" s="7">
        <v>1</v>
      </c>
      <c r="Y176" s="7">
        <v>0</v>
      </c>
      <c r="Z176" s="7">
        <v>0</v>
      </c>
      <c r="AA176" s="7">
        <v>1</v>
      </c>
      <c r="AB176" s="7">
        <v>0</v>
      </c>
    </row>
    <row r="177" spans="1:255" ht="13" x14ac:dyDescent="0.3">
      <c r="A177" s="7">
        <v>50</v>
      </c>
      <c r="B177" s="7">
        <v>0</v>
      </c>
      <c r="C177" s="7">
        <v>0</v>
      </c>
      <c r="D177" s="7">
        <v>1</v>
      </c>
      <c r="E177" s="7">
        <v>233</v>
      </c>
      <c r="F177" s="7">
        <f>ROUND(Source!BD152,O177)</f>
        <v>0</v>
      </c>
      <c r="G177" s="7" t="s">
        <v>208</v>
      </c>
      <c r="H177" s="7" t="s">
        <v>209</v>
      </c>
      <c r="I177" s="7"/>
      <c r="J177" s="7"/>
      <c r="K177" s="7">
        <v>233</v>
      </c>
      <c r="L177" s="7">
        <v>24</v>
      </c>
      <c r="M177" s="7">
        <v>3</v>
      </c>
      <c r="N177" s="7" t="s">
        <v>3</v>
      </c>
      <c r="O177" s="7">
        <v>2</v>
      </c>
      <c r="P177" s="7">
        <f>ROUND(Source!EV152,O177)</f>
        <v>0</v>
      </c>
      <c r="Q177" s="7"/>
      <c r="R177" s="7"/>
      <c r="S177" s="7"/>
      <c r="T177" s="7"/>
      <c r="U177" s="7"/>
      <c r="V177" s="7"/>
      <c r="W177" s="7">
        <v>0</v>
      </c>
      <c r="X177" s="7">
        <v>1</v>
      </c>
      <c r="Y177" s="7">
        <v>0</v>
      </c>
      <c r="Z177" s="7">
        <v>0</v>
      </c>
      <c r="AA177" s="7">
        <v>1</v>
      </c>
      <c r="AB177" s="7">
        <v>0</v>
      </c>
    </row>
    <row r="178" spans="1:255" ht="13" x14ac:dyDescent="0.3">
      <c r="A178" s="7">
        <v>50</v>
      </c>
      <c r="B178" s="7">
        <v>0</v>
      </c>
      <c r="C178" s="7">
        <v>0</v>
      </c>
      <c r="D178" s="7">
        <v>1</v>
      </c>
      <c r="E178" s="7">
        <v>210</v>
      </c>
      <c r="F178" s="7">
        <f>ROUND(Source!X152,O178)</f>
        <v>1224.95</v>
      </c>
      <c r="G178" s="7" t="s">
        <v>210</v>
      </c>
      <c r="H178" s="7" t="s">
        <v>211</v>
      </c>
      <c r="I178" s="7"/>
      <c r="J178" s="7"/>
      <c r="K178" s="7">
        <v>210</v>
      </c>
      <c r="L178" s="7">
        <v>25</v>
      </c>
      <c r="M178" s="7">
        <v>3</v>
      </c>
      <c r="N178" s="7" t="s">
        <v>3</v>
      </c>
      <c r="O178" s="7">
        <v>2</v>
      </c>
      <c r="P178" s="7">
        <f>ROUND(Source!DP152,O178)</f>
        <v>69025.649999999994</v>
      </c>
      <c r="Q178" s="7"/>
      <c r="R178" s="7"/>
      <c r="S178" s="7"/>
      <c r="T178" s="7"/>
      <c r="U178" s="7"/>
      <c r="V178" s="7"/>
      <c r="W178" s="7">
        <v>1224.95</v>
      </c>
      <c r="X178" s="7">
        <v>1</v>
      </c>
      <c r="Y178" s="7">
        <v>1224.95</v>
      </c>
      <c r="Z178" s="7">
        <v>69025.649999999994</v>
      </c>
      <c r="AA178" s="7">
        <v>1</v>
      </c>
      <c r="AB178" s="7">
        <v>69025.649999999994</v>
      </c>
    </row>
    <row r="179" spans="1:255" ht="13" x14ac:dyDescent="0.3">
      <c r="A179" s="7">
        <v>50</v>
      </c>
      <c r="B179" s="7">
        <v>0</v>
      </c>
      <c r="C179" s="7">
        <v>0</v>
      </c>
      <c r="D179" s="7">
        <v>1</v>
      </c>
      <c r="E179" s="7">
        <v>211</v>
      </c>
      <c r="F179" s="7">
        <f>ROUND(Source!Y152,O179)</f>
        <v>644.04</v>
      </c>
      <c r="G179" s="7" t="s">
        <v>212</v>
      </c>
      <c r="H179" s="7" t="s">
        <v>213</v>
      </c>
      <c r="I179" s="7"/>
      <c r="J179" s="7"/>
      <c r="K179" s="7">
        <v>211</v>
      </c>
      <c r="L179" s="7">
        <v>26</v>
      </c>
      <c r="M179" s="7">
        <v>3</v>
      </c>
      <c r="N179" s="7" t="s">
        <v>3</v>
      </c>
      <c r="O179" s="7">
        <v>2</v>
      </c>
      <c r="P179" s="7">
        <f>ROUND(Source!DQ152,O179)</f>
        <v>36291.839999999997</v>
      </c>
      <c r="Q179" s="7"/>
      <c r="R179" s="7"/>
      <c r="S179" s="7"/>
      <c r="T179" s="7"/>
      <c r="U179" s="7"/>
      <c r="V179" s="7"/>
      <c r="W179" s="7">
        <v>644.04</v>
      </c>
      <c r="X179" s="7">
        <v>1</v>
      </c>
      <c r="Y179" s="7">
        <v>644.04</v>
      </c>
      <c r="Z179" s="7">
        <v>36291.839999999997</v>
      </c>
      <c r="AA179" s="7">
        <v>1</v>
      </c>
      <c r="AB179" s="7">
        <v>36291.839999999997</v>
      </c>
    </row>
    <row r="180" spans="1:255" ht="13" x14ac:dyDescent="0.3">
      <c r="A180" s="7">
        <v>50</v>
      </c>
      <c r="B180" s="7">
        <v>0</v>
      </c>
      <c r="C180" s="7">
        <v>0</v>
      </c>
      <c r="D180" s="7">
        <v>1</v>
      </c>
      <c r="E180" s="7">
        <v>224</v>
      </c>
      <c r="F180" s="7">
        <f>ROUND(Source!AR152,O180)</f>
        <v>142367.01999999999</v>
      </c>
      <c r="G180" s="7" t="s">
        <v>214</v>
      </c>
      <c r="H180" s="7" t="s">
        <v>215</v>
      </c>
      <c r="I180" s="7"/>
      <c r="J180" s="7"/>
      <c r="K180" s="7">
        <v>224</v>
      </c>
      <c r="L180" s="7">
        <v>27</v>
      </c>
      <c r="M180" s="7">
        <v>3</v>
      </c>
      <c r="N180" s="7" t="s">
        <v>3</v>
      </c>
      <c r="O180" s="7">
        <v>2</v>
      </c>
      <c r="P180" s="7">
        <f>ROUND(Source!EJ152,O180)</f>
        <v>1227559.93</v>
      </c>
      <c r="Q180" s="7"/>
      <c r="R180" s="7"/>
      <c r="S180" s="7"/>
      <c r="T180" s="7"/>
      <c r="U180" s="7"/>
      <c r="V180" s="7"/>
      <c r="W180" s="7">
        <v>142367.01999999999</v>
      </c>
      <c r="X180" s="7">
        <v>1</v>
      </c>
      <c r="Y180" s="7">
        <v>142367.01999999999</v>
      </c>
      <c r="Z180" s="7">
        <v>1227559.93</v>
      </c>
      <c r="AA180" s="7">
        <v>1</v>
      </c>
      <c r="AB180" s="7">
        <v>1227559.93</v>
      </c>
    </row>
    <row r="182" spans="1:255" ht="13" x14ac:dyDescent="0.3">
      <c r="A182" s="1">
        <v>4</v>
      </c>
      <c r="B182" s="1">
        <v>1</v>
      </c>
      <c r="C182" s="1"/>
      <c r="D182" s="1">
        <f>ROW(A289)</f>
        <v>289</v>
      </c>
      <c r="E182" s="1"/>
      <c r="F182" s="1" t="s">
        <v>50</v>
      </c>
      <c r="G182" s="1" t="s">
        <v>256</v>
      </c>
      <c r="H182" s="1" t="s">
        <v>3</v>
      </c>
      <c r="I182" s="1">
        <v>0</v>
      </c>
      <c r="J182" s="1"/>
      <c r="K182" s="1">
        <v>-1</v>
      </c>
      <c r="L182" s="1"/>
      <c r="M182" s="1" t="s">
        <v>3</v>
      </c>
      <c r="N182" s="1"/>
      <c r="O182" s="1"/>
      <c r="P182" s="1"/>
      <c r="Q182" s="1"/>
      <c r="R182" s="1"/>
      <c r="S182" s="1">
        <v>0</v>
      </c>
      <c r="T182" s="1">
        <v>0</v>
      </c>
      <c r="U182" s="1" t="s">
        <v>3</v>
      </c>
      <c r="V182" s="1">
        <v>2</v>
      </c>
      <c r="W182" s="1"/>
      <c r="X182" s="1"/>
      <c r="Y182" s="1"/>
      <c r="Z182" s="1"/>
      <c r="AA182" s="1"/>
      <c r="AB182" s="1" t="s">
        <v>3</v>
      </c>
      <c r="AC182" s="1" t="s">
        <v>3</v>
      </c>
      <c r="AD182" s="1" t="s">
        <v>3</v>
      </c>
      <c r="AE182" s="1" t="s">
        <v>3</v>
      </c>
      <c r="AF182" s="1" t="s">
        <v>3</v>
      </c>
      <c r="AG182" s="1" t="s">
        <v>3</v>
      </c>
      <c r="AH182" s="1"/>
      <c r="AI182" s="1"/>
      <c r="AJ182" s="1"/>
      <c r="AK182" s="1"/>
      <c r="AL182" s="1"/>
      <c r="AM182" s="1"/>
      <c r="AN182" s="1"/>
      <c r="AO182" s="1"/>
      <c r="AP182" s="1" t="s">
        <v>3</v>
      </c>
      <c r="AQ182" s="1" t="s">
        <v>3</v>
      </c>
      <c r="AR182" s="1" t="s">
        <v>3</v>
      </c>
      <c r="AS182" s="1"/>
      <c r="AT182" s="1"/>
      <c r="AU182" s="1"/>
      <c r="AV182" s="1"/>
      <c r="AW182" s="1"/>
      <c r="AX182" s="1"/>
      <c r="AY182" s="1"/>
      <c r="AZ182" s="1" t="s">
        <v>3</v>
      </c>
      <c r="BA182" s="1"/>
      <c r="BB182" s="1" t="s">
        <v>3</v>
      </c>
      <c r="BC182" s="1" t="s">
        <v>22</v>
      </c>
      <c r="BD182" s="1" t="s">
        <v>23</v>
      </c>
      <c r="BE182" s="1" t="s">
        <v>23</v>
      </c>
      <c r="BF182" s="1" t="s">
        <v>23</v>
      </c>
      <c r="BG182" s="1" t="s">
        <v>3</v>
      </c>
      <c r="BH182" s="1" t="s">
        <v>23</v>
      </c>
      <c r="BI182" s="1" t="s">
        <v>23</v>
      </c>
      <c r="BJ182" s="1" t="s">
        <v>3</v>
      </c>
      <c r="BK182" s="1" t="s">
        <v>3</v>
      </c>
      <c r="BL182" s="1" t="s">
        <v>3</v>
      </c>
      <c r="BM182" s="1" t="s">
        <v>22</v>
      </c>
      <c r="BN182" s="1" t="s">
        <v>23</v>
      </c>
      <c r="BO182" s="1" t="s">
        <v>2489</v>
      </c>
      <c r="BP182" s="1" t="s">
        <v>24</v>
      </c>
      <c r="BQ182" s="1"/>
      <c r="BR182" s="1"/>
      <c r="BS182" s="1"/>
      <c r="BT182" s="1"/>
      <c r="BU182" s="1"/>
      <c r="BV182" s="1"/>
      <c r="BW182" s="1"/>
      <c r="BX182" s="1">
        <v>0</v>
      </c>
      <c r="BY182" s="1"/>
      <c r="BZ182" s="1"/>
      <c r="CA182" s="1"/>
      <c r="CB182" s="1"/>
      <c r="CC182" s="1"/>
      <c r="CD182" s="1"/>
      <c r="CE182" s="1"/>
      <c r="CF182" s="1"/>
      <c r="CG182" s="1"/>
      <c r="CH182" s="1"/>
      <c r="CI182" s="1"/>
      <c r="CJ182" s="1">
        <v>0</v>
      </c>
    </row>
    <row r="184" spans="1:255" ht="13" x14ac:dyDescent="0.3">
      <c r="A184" s="5">
        <v>52</v>
      </c>
      <c r="B184" s="5">
        <f t="shared" ref="B184:G184" si="309">B289</f>
        <v>1</v>
      </c>
      <c r="C184" s="5">
        <f t="shared" si="309"/>
        <v>4</v>
      </c>
      <c r="D184" s="5">
        <f t="shared" si="309"/>
        <v>182</v>
      </c>
      <c r="E184" s="5">
        <f t="shared" si="309"/>
        <v>0</v>
      </c>
      <c r="F184" s="5" t="str">
        <f t="shared" si="309"/>
        <v>3</v>
      </c>
      <c r="G184" s="5" t="str">
        <f t="shared" si="309"/>
        <v>Щитовое оборудование</v>
      </c>
      <c r="H184" s="5"/>
      <c r="I184" s="5"/>
      <c r="J184" s="5"/>
      <c r="K184" s="5"/>
      <c r="L184" s="5"/>
      <c r="M184" s="5"/>
      <c r="N184" s="5"/>
      <c r="O184" s="5">
        <f t="shared" ref="O184:AT184" si="310">O289</f>
        <v>884386.21</v>
      </c>
      <c r="P184" s="5">
        <f t="shared" si="310"/>
        <v>881757.62</v>
      </c>
      <c r="Q184" s="5">
        <f t="shared" si="310"/>
        <v>789.25</v>
      </c>
      <c r="R184" s="5">
        <f t="shared" si="310"/>
        <v>141.25</v>
      </c>
      <c r="S184" s="5">
        <f t="shared" si="310"/>
        <v>1839.34</v>
      </c>
      <c r="T184" s="5">
        <f t="shared" si="310"/>
        <v>0</v>
      </c>
      <c r="U184" s="5">
        <f t="shared" si="310"/>
        <v>141.59627999999998</v>
      </c>
      <c r="V184" s="5">
        <f t="shared" si="310"/>
        <v>0</v>
      </c>
      <c r="W184" s="5">
        <f t="shared" si="310"/>
        <v>0</v>
      </c>
      <c r="X184" s="5">
        <f t="shared" si="310"/>
        <v>1921.17</v>
      </c>
      <c r="Y184" s="5">
        <f t="shared" si="310"/>
        <v>1010.1</v>
      </c>
      <c r="Z184" s="5">
        <f t="shared" si="310"/>
        <v>0</v>
      </c>
      <c r="AA184" s="5">
        <f t="shared" si="310"/>
        <v>0</v>
      </c>
      <c r="AB184" s="5">
        <f t="shared" si="310"/>
        <v>884386.21</v>
      </c>
      <c r="AC184" s="5">
        <f t="shared" si="310"/>
        <v>881757.62</v>
      </c>
      <c r="AD184" s="5">
        <f t="shared" si="310"/>
        <v>789.25</v>
      </c>
      <c r="AE184" s="5">
        <f t="shared" si="310"/>
        <v>141.25</v>
      </c>
      <c r="AF184" s="5">
        <f t="shared" si="310"/>
        <v>1839.34</v>
      </c>
      <c r="AG184" s="5">
        <f t="shared" si="310"/>
        <v>0</v>
      </c>
      <c r="AH184" s="5">
        <f t="shared" si="310"/>
        <v>141.59627999999998</v>
      </c>
      <c r="AI184" s="5">
        <f t="shared" si="310"/>
        <v>0</v>
      </c>
      <c r="AJ184" s="5">
        <f t="shared" si="310"/>
        <v>0</v>
      </c>
      <c r="AK184" s="5">
        <f t="shared" si="310"/>
        <v>1921.17</v>
      </c>
      <c r="AL184" s="5">
        <f t="shared" si="310"/>
        <v>1010.1</v>
      </c>
      <c r="AM184" s="5">
        <f t="shared" si="310"/>
        <v>0</v>
      </c>
      <c r="AN184" s="5">
        <f t="shared" si="310"/>
        <v>0</v>
      </c>
      <c r="AO184" s="5">
        <f t="shared" si="310"/>
        <v>0</v>
      </c>
      <c r="AP184" s="5">
        <f t="shared" si="310"/>
        <v>880723.83</v>
      </c>
      <c r="AQ184" s="5">
        <f t="shared" si="310"/>
        <v>0</v>
      </c>
      <c r="AR184" s="5">
        <f t="shared" si="310"/>
        <v>887317.48</v>
      </c>
      <c r="AS184" s="5">
        <f t="shared" si="310"/>
        <v>0</v>
      </c>
      <c r="AT184" s="5">
        <f t="shared" si="310"/>
        <v>6593.65</v>
      </c>
      <c r="AU184" s="5">
        <f t="shared" ref="AU184:BZ184" si="311">AU289</f>
        <v>0</v>
      </c>
      <c r="AV184" s="5">
        <f t="shared" si="311"/>
        <v>881757.62</v>
      </c>
      <c r="AW184" s="5">
        <f t="shared" si="311"/>
        <v>1033.79</v>
      </c>
      <c r="AX184" s="5">
        <f t="shared" si="311"/>
        <v>0</v>
      </c>
      <c r="AY184" s="5">
        <f t="shared" si="311"/>
        <v>1033.79</v>
      </c>
      <c r="AZ184" s="5">
        <f t="shared" si="311"/>
        <v>880723.83</v>
      </c>
      <c r="BA184" s="5">
        <f t="shared" si="311"/>
        <v>0</v>
      </c>
      <c r="BB184" s="5">
        <f t="shared" si="311"/>
        <v>0</v>
      </c>
      <c r="BC184" s="5">
        <f t="shared" si="311"/>
        <v>0</v>
      </c>
      <c r="BD184" s="5">
        <f t="shared" si="311"/>
        <v>0</v>
      </c>
      <c r="BE184" s="5">
        <f t="shared" si="311"/>
        <v>0</v>
      </c>
      <c r="BF184" s="5">
        <f t="shared" si="311"/>
        <v>0</v>
      </c>
      <c r="BG184" s="5">
        <f t="shared" si="311"/>
        <v>0</v>
      </c>
      <c r="BH184" s="5">
        <f t="shared" si="311"/>
        <v>0</v>
      </c>
      <c r="BI184" s="5">
        <f t="shared" si="311"/>
        <v>0</v>
      </c>
      <c r="BJ184" s="5">
        <f t="shared" si="311"/>
        <v>0</v>
      </c>
      <c r="BK184" s="5">
        <f t="shared" si="311"/>
        <v>0</v>
      </c>
      <c r="BL184" s="5">
        <f t="shared" si="311"/>
        <v>0</v>
      </c>
      <c r="BM184" s="5">
        <f t="shared" si="311"/>
        <v>0</v>
      </c>
      <c r="BN184" s="5">
        <f t="shared" si="311"/>
        <v>0</v>
      </c>
      <c r="BO184" s="5">
        <f t="shared" si="311"/>
        <v>0</v>
      </c>
      <c r="BP184" s="5">
        <f t="shared" si="311"/>
        <v>0</v>
      </c>
      <c r="BQ184" s="5">
        <f t="shared" si="311"/>
        <v>0</v>
      </c>
      <c r="BR184" s="5">
        <f t="shared" si="311"/>
        <v>0</v>
      </c>
      <c r="BS184" s="5">
        <f t="shared" si="311"/>
        <v>0</v>
      </c>
      <c r="BT184" s="5">
        <f t="shared" si="311"/>
        <v>0</v>
      </c>
      <c r="BU184" s="5">
        <f t="shared" si="311"/>
        <v>0</v>
      </c>
      <c r="BV184" s="5">
        <f t="shared" si="311"/>
        <v>0</v>
      </c>
      <c r="BW184" s="5">
        <f t="shared" si="311"/>
        <v>0</v>
      </c>
      <c r="BX184" s="5">
        <f t="shared" si="311"/>
        <v>0</v>
      </c>
      <c r="BY184" s="5">
        <f t="shared" si="311"/>
        <v>880723.83</v>
      </c>
      <c r="BZ184" s="5">
        <f t="shared" si="311"/>
        <v>0</v>
      </c>
      <c r="CA184" s="5">
        <f t="shared" ref="CA184:DF184" si="312">CA289</f>
        <v>887317.48</v>
      </c>
      <c r="CB184" s="5">
        <f t="shared" si="312"/>
        <v>0</v>
      </c>
      <c r="CC184" s="5">
        <f t="shared" si="312"/>
        <v>6593.65</v>
      </c>
      <c r="CD184" s="5">
        <f t="shared" si="312"/>
        <v>0</v>
      </c>
      <c r="CE184" s="5">
        <f t="shared" si="312"/>
        <v>881757.62</v>
      </c>
      <c r="CF184" s="5">
        <f t="shared" si="312"/>
        <v>1033.7900000000373</v>
      </c>
      <c r="CG184" s="5">
        <f t="shared" si="312"/>
        <v>0</v>
      </c>
      <c r="CH184" s="5">
        <f t="shared" si="312"/>
        <v>1033.7900000000373</v>
      </c>
      <c r="CI184" s="5">
        <f t="shared" si="312"/>
        <v>880723.83</v>
      </c>
      <c r="CJ184" s="5">
        <f t="shared" si="312"/>
        <v>0</v>
      </c>
      <c r="CK184" s="5">
        <f t="shared" si="312"/>
        <v>0</v>
      </c>
      <c r="CL184" s="5">
        <f t="shared" si="312"/>
        <v>0</v>
      </c>
      <c r="CM184" s="5">
        <f t="shared" si="312"/>
        <v>0</v>
      </c>
      <c r="CN184" s="5">
        <f t="shared" si="312"/>
        <v>0</v>
      </c>
      <c r="CO184" s="5">
        <f t="shared" si="312"/>
        <v>0</v>
      </c>
      <c r="CP184" s="5">
        <f t="shared" si="312"/>
        <v>0</v>
      </c>
      <c r="CQ184" s="5">
        <f t="shared" si="312"/>
        <v>0</v>
      </c>
      <c r="CR184" s="5">
        <f t="shared" si="312"/>
        <v>0</v>
      </c>
      <c r="CS184" s="5">
        <f t="shared" si="312"/>
        <v>0</v>
      </c>
      <c r="CT184" s="5">
        <f t="shared" si="312"/>
        <v>0</v>
      </c>
      <c r="CU184" s="5">
        <f t="shared" si="312"/>
        <v>0</v>
      </c>
      <c r="CV184" s="5">
        <f t="shared" si="312"/>
        <v>0</v>
      </c>
      <c r="CW184" s="5">
        <f t="shared" si="312"/>
        <v>0</v>
      </c>
      <c r="CX184" s="5">
        <f t="shared" si="312"/>
        <v>0</v>
      </c>
      <c r="CY184" s="5">
        <f t="shared" si="312"/>
        <v>0</v>
      </c>
      <c r="CZ184" s="5">
        <f t="shared" si="312"/>
        <v>0</v>
      </c>
      <c r="DA184" s="5">
        <f t="shared" si="312"/>
        <v>0</v>
      </c>
      <c r="DB184" s="5">
        <f t="shared" si="312"/>
        <v>0</v>
      </c>
      <c r="DC184" s="5">
        <f t="shared" si="312"/>
        <v>0</v>
      </c>
      <c r="DD184" s="5">
        <f t="shared" si="312"/>
        <v>0</v>
      </c>
      <c r="DE184" s="5">
        <f t="shared" si="312"/>
        <v>0</v>
      </c>
      <c r="DF184" s="5">
        <f t="shared" si="312"/>
        <v>0</v>
      </c>
      <c r="DG184" s="6">
        <f t="shared" ref="DG184:EL184" si="313">DG289</f>
        <v>6791668.3600000003</v>
      </c>
      <c r="DH184" s="6">
        <f t="shared" si="313"/>
        <v>6672453.8600000003</v>
      </c>
      <c r="DI184" s="6">
        <f t="shared" si="313"/>
        <v>15567.69</v>
      </c>
      <c r="DJ184" s="6">
        <f t="shared" si="313"/>
        <v>7959.44</v>
      </c>
      <c r="DK184" s="6">
        <f t="shared" si="313"/>
        <v>103646.81</v>
      </c>
      <c r="DL184" s="6">
        <f t="shared" si="313"/>
        <v>0</v>
      </c>
      <c r="DM184" s="6">
        <f t="shared" si="313"/>
        <v>141.59627999999998</v>
      </c>
      <c r="DN184" s="6">
        <f t="shared" si="313"/>
        <v>0</v>
      </c>
      <c r="DO184" s="6">
        <f t="shared" si="313"/>
        <v>0</v>
      </c>
      <c r="DP184" s="6">
        <f t="shared" si="313"/>
        <v>108258.06</v>
      </c>
      <c r="DQ184" s="6">
        <f t="shared" si="313"/>
        <v>56919.19</v>
      </c>
      <c r="DR184" s="6">
        <f t="shared" si="313"/>
        <v>0</v>
      </c>
      <c r="DS184" s="6">
        <f t="shared" si="313"/>
        <v>0</v>
      </c>
      <c r="DT184" s="6">
        <f t="shared" si="313"/>
        <v>6791668.3600000003</v>
      </c>
      <c r="DU184" s="6">
        <f t="shared" si="313"/>
        <v>6672453.8600000003</v>
      </c>
      <c r="DV184" s="6">
        <f t="shared" si="313"/>
        <v>15567.69</v>
      </c>
      <c r="DW184" s="6">
        <f t="shared" si="313"/>
        <v>7959.44</v>
      </c>
      <c r="DX184" s="6">
        <f t="shared" si="313"/>
        <v>103646.81</v>
      </c>
      <c r="DY184" s="6">
        <f t="shared" si="313"/>
        <v>0</v>
      </c>
      <c r="DZ184" s="6">
        <f t="shared" si="313"/>
        <v>141.59627999999998</v>
      </c>
      <c r="EA184" s="6">
        <f t="shared" si="313"/>
        <v>0</v>
      </c>
      <c r="EB184" s="6">
        <f t="shared" si="313"/>
        <v>0</v>
      </c>
      <c r="EC184" s="6">
        <f t="shared" si="313"/>
        <v>108258.06</v>
      </c>
      <c r="ED184" s="6">
        <f t="shared" si="313"/>
        <v>56919.19</v>
      </c>
      <c r="EE184" s="6">
        <f t="shared" si="313"/>
        <v>0</v>
      </c>
      <c r="EF184" s="6">
        <f t="shared" si="313"/>
        <v>0</v>
      </c>
      <c r="EG184" s="6">
        <f t="shared" si="313"/>
        <v>0</v>
      </c>
      <c r="EH184" s="6">
        <f t="shared" si="313"/>
        <v>6667079.4299999997</v>
      </c>
      <c r="EI184" s="6">
        <f t="shared" si="313"/>
        <v>0</v>
      </c>
      <c r="EJ184" s="6">
        <f t="shared" si="313"/>
        <v>6956845.6100000003</v>
      </c>
      <c r="EK184" s="6">
        <f t="shared" si="313"/>
        <v>0</v>
      </c>
      <c r="EL184" s="6">
        <f t="shared" si="313"/>
        <v>289766.18</v>
      </c>
      <c r="EM184" s="6">
        <f t="shared" ref="EM184:FR184" si="314">EM289</f>
        <v>0</v>
      </c>
      <c r="EN184" s="6">
        <f t="shared" si="314"/>
        <v>6672453.8600000003</v>
      </c>
      <c r="EO184" s="6">
        <f t="shared" si="314"/>
        <v>5374.43</v>
      </c>
      <c r="EP184" s="6">
        <f t="shared" si="314"/>
        <v>0</v>
      </c>
      <c r="EQ184" s="6">
        <f t="shared" si="314"/>
        <v>5374.43</v>
      </c>
      <c r="ER184" s="6">
        <f t="shared" si="314"/>
        <v>6667079.4299999997</v>
      </c>
      <c r="ES184" s="6">
        <f t="shared" si="314"/>
        <v>0</v>
      </c>
      <c r="ET184" s="6">
        <f t="shared" si="314"/>
        <v>0</v>
      </c>
      <c r="EU184" s="6">
        <f t="shared" si="314"/>
        <v>0</v>
      </c>
      <c r="EV184" s="6">
        <f t="shared" si="314"/>
        <v>0</v>
      </c>
      <c r="EW184" s="6">
        <f t="shared" si="314"/>
        <v>0</v>
      </c>
      <c r="EX184" s="6">
        <f t="shared" si="314"/>
        <v>0</v>
      </c>
      <c r="EY184" s="6">
        <f t="shared" si="314"/>
        <v>0</v>
      </c>
      <c r="EZ184" s="6">
        <f t="shared" si="314"/>
        <v>0</v>
      </c>
      <c r="FA184" s="6">
        <f t="shared" si="314"/>
        <v>0</v>
      </c>
      <c r="FB184" s="6">
        <f t="shared" si="314"/>
        <v>0</v>
      </c>
      <c r="FC184" s="6">
        <f t="shared" si="314"/>
        <v>0</v>
      </c>
      <c r="FD184" s="6">
        <f t="shared" si="314"/>
        <v>0</v>
      </c>
      <c r="FE184" s="6">
        <f t="shared" si="314"/>
        <v>0</v>
      </c>
      <c r="FF184" s="6">
        <f t="shared" si="314"/>
        <v>0</v>
      </c>
      <c r="FG184" s="6">
        <f t="shared" si="314"/>
        <v>0</v>
      </c>
      <c r="FH184" s="6">
        <f t="shared" si="314"/>
        <v>0</v>
      </c>
      <c r="FI184" s="6">
        <f t="shared" si="314"/>
        <v>0</v>
      </c>
      <c r="FJ184" s="6">
        <f t="shared" si="314"/>
        <v>0</v>
      </c>
      <c r="FK184" s="6">
        <f t="shared" si="314"/>
        <v>0</v>
      </c>
      <c r="FL184" s="6">
        <f t="shared" si="314"/>
        <v>0</v>
      </c>
      <c r="FM184" s="6">
        <f t="shared" si="314"/>
        <v>0</v>
      </c>
      <c r="FN184" s="6">
        <f t="shared" si="314"/>
        <v>0</v>
      </c>
      <c r="FO184" s="6">
        <f t="shared" si="314"/>
        <v>0</v>
      </c>
      <c r="FP184" s="6">
        <f t="shared" si="314"/>
        <v>0</v>
      </c>
      <c r="FQ184" s="6">
        <f t="shared" si="314"/>
        <v>6667079.4299999997</v>
      </c>
      <c r="FR184" s="6">
        <f t="shared" si="314"/>
        <v>0</v>
      </c>
      <c r="FS184" s="6">
        <f t="shared" ref="FS184:GX184" si="315">FS289</f>
        <v>6956845.6100000003</v>
      </c>
      <c r="FT184" s="6">
        <f t="shared" si="315"/>
        <v>0</v>
      </c>
      <c r="FU184" s="6">
        <f t="shared" si="315"/>
        <v>289766.18</v>
      </c>
      <c r="FV184" s="6">
        <f t="shared" si="315"/>
        <v>0</v>
      </c>
      <c r="FW184" s="6">
        <f t="shared" si="315"/>
        <v>6672453.8600000003</v>
      </c>
      <c r="FX184" s="6">
        <f t="shared" si="315"/>
        <v>5374.4300000006333</v>
      </c>
      <c r="FY184" s="6">
        <f t="shared" si="315"/>
        <v>0</v>
      </c>
      <c r="FZ184" s="6">
        <f t="shared" si="315"/>
        <v>5374.4300000006333</v>
      </c>
      <c r="GA184" s="6">
        <f t="shared" si="315"/>
        <v>6667079.4299999997</v>
      </c>
      <c r="GB184" s="6">
        <f t="shared" si="315"/>
        <v>0</v>
      </c>
      <c r="GC184" s="6">
        <f t="shared" si="315"/>
        <v>0</v>
      </c>
      <c r="GD184" s="6">
        <f t="shared" si="315"/>
        <v>0</v>
      </c>
      <c r="GE184" s="6">
        <f t="shared" si="315"/>
        <v>0</v>
      </c>
      <c r="GF184" s="6">
        <f t="shared" si="315"/>
        <v>0</v>
      </c>
      <c r="GG184" s="6">
        <f t="shared" si="315"/>
        <v>0</v>
      </c>
      <c r="GH184" s="6">
        <f t="shared" si="315"/>
        <v>0</v>
      </c>
      <c r="GI184" s="6">
        <f t="shared" si="315"/>
        <v>0</v>
      </c>
      <c r="GJ184" s="6">
        <f t="shared" si="315"/>
        <v>0</v>
      </c>
      <c r="GK184" s="6">
        <f t="shared" si="315"/>
        <v>0</v>
      </c>
      <c r="GL184" s="6">
        <f t="shared" si="315"/>
        <v>0</v>
      </c>
      <c r="GM184" s="6">
        <f t="shared" si="315"/>
        <v>0</v>
      </c>
      <c r="GN184" s="6">
        <f t="shared" si="315"/>
        <v>0</v>
      </c>
      <c r="GO184" s="6">
        <f t="shared" si="315"/>
        <v>0</v>
      </c>
      <c r="GP184" s="6">
        <f t="shared" si="315"/>
        <v>0</v>
      </c>
      <c r="GQ184" s="6">
        <f t="shared" si="315"/>
        <v>0</v>
      </c>
      <c r="GR184" s="6">
        <f t="shared" si="315"/>
        <v>0</v>
      </c>
      <c r="GS184" s="6">
        <f t="shared" si="315"/>
        <v>0</v>
      </c>
      <c r="GT184" s="6">
        <f t="shared" si="315"/>
        <v>0</v>
      </c>
      <c r="GU184" s="6">
        <f t="shared" si="315"/>
        <v>0</v>
      </c>
      <c r="GV184" s="6">
        <f t="shared" si="315"/>
        <v>0</v>
      </c>
      <c r="GW184" s="6">
        <f t="shared" si="315"/>
        <v>0</v>
      </c>
      <c r="GX184" s="6">
        <f t="shared" si="315"/>
        <v>0</v>
      </c>
    </row>
    <row r="186" spans="1:255" ht="409.5" x14ac:dyDescent="0.25">
      <c r="A186" s="3">
        <v>17</v>
      </c>
      <c r="B186" s="3">
        <v>1</v>
      </c>
      <c r="C186" s="3"/>
      <c r="D186" s="3"/>
      <c r="E186" s="3" t="s">
        <v>257</v>
      </c>
      <c r="F186" s="3" t="s">
        <v>27</v>
      </c>
      <c r="G186" s="3" t="s">
        <v>258</v>
      </c>
      <c r="H186" s="3" t="s">
        <v>29</v>
      </c>
      <c r="I186" s="3">
        <v>14</v>
      </c>
      <c r="J186" s="3">
        <v>0</v>
      </c>
      <c r="K186" s="3">
        <v>14</v>
      </c>
      <c r="L186" s="3"/>
      <c r="M186" s="3"/>
      <c r="N186" s="3"/>
      <c r="O186" s="3">
        <f t="shared" ref="O186:O217" si="316">ROUND(CP186,2)</f>
        <v>1108.76</v>
      </c>
      <c r="P186" s="3">
        <f t="shared" ref="P186:P217" si="317">ROUND((ROUND((AC186*AW186*I186),2)*BC186),2)</f>
        <v>422.94</v>
      </c>
      <c r="Q186" s="3">
        <f>(ROUND((ROUND((((ET186*1.2))*AV186*I186),2)*BB186),2)+ROUND((ROUND(((AE186-((EU186*1.2)))*AV186*I186),2)*BS186),2))</f>
        <v>23.22</v>
      </c>
      <c r="R186" s="3">
        <f>(ROUND((ROUND((((EU186*1.2))*AV186*I186),2)*BS186),2)+ROUND((ROUND(((AE186-((EU186*1.2)))*AV186*I186),2)*BS186),2))</f>
        <v>2.29</v>
      </c>
      <c r="S186" s="3">
        <f t="shared" ref="S186:S217" si="318">ROUND((ROUND((AF186*AV186*I186),2)*BA186),2)</f>
        <v>662.6</v>
      </c>
      <c r="T186" s="3">
        <f t="shared" ref="T186:T217" si="319">ROUND(CU186*I186,2)</f>
        <v>0</v>
      </c>
      <c r="U186" s="3">
        <f t="shared" ref="U186:U217" si="320">CV186*I186</f>
        <v>51.009839999999997</v>
      </c>
      <c r="V186" s="3">
        <f t="shared" ref="V186:V217" si="321">CW186*I186</f>
        <v>0</v>
      </c>
      <c r="W186" s="3">
        <f t="shared" ref="W186:W217" si="322">ROUND(CX186*I186,2)</f>
        <v>0</v>
      </c>
      <c r="X186" s="3">
        <f>(ROUND((((S186+ROUND((ROUND((((EU186*1.2))*AV186*I186),2)*BS186),2))*AT186)/100),2)+ROUND(((ROUND((ROUND(((AE186-((EU186*1.2)))*AV186*I186),2)*BS186),2)*AT186)/100),2))</f>
        <v>644.94000000000005</v>
      </c>
      <c r="Y186" s="3">
        <f>(ROUND((((S186+ROUND((ROUND((((EU186*1.2))*AV186*I186),2)*BS186),2))*AU186)/100),2)+ROUND(((ROUND((ROUND(((AE186-((EU186*1.2)))*AV186*I186),2)*BS186),2)*AU186)/100),2))</f>
        <v>339.09</v>
      </c>
      <c r="Z186" s="3"/>
      <c r="AA186" s="3">
        <v>54971259</v>
      </c>
      <c r="AB186" s="3">
        <f t="shared" ref="AB186:AB217" si="323">ROUND((AC186+AD186+AF186),6)</f>
        <v>76.998000000000005</v>
      </c>
      <c r="AC186" s="3">
        <f>ROUND(((ES186*1)),6)</f>
        <v>30.21</v>
      </c>
      <c r="AD186" s="3">
        <f>ROUND(((((ET186*1.2))-((EU186*1.2)))+AE186),6)</f>
        <v>1.5840000000000001</v>
      </c>
      <c r="AE186" s="3">
        <f>ROUND(((EU186*1.2)),6)</f>
        <v>0.156</v>
      </c>
      <c r="AF186" s="3">
        <f>ROUND(((EV186*1.2)),6)</f>
        <v>45.204000000000001</v>
      </c>
      <c r="AG186" s="3">
        <f t="shared" ref="AG186:AG217" si="324">ROUND((AP186),6)</f>
        <v>0</v>
      </c>
      <c r="AH186" s="3">
        <f>((EW186*1.2))</f>
        <v>3.48</v>
      </c>
      <c r="AI186" s="3">
        <f>((EX186*1.2))</f>
        <v>0</v>
      </c>
      <c r="AJ186" s="3">
        <f t="shared" ref="AJ186:AJ217" si="325">(AS186)</f>
        <v>0</v>
      </c>
      <c r="AK186" s="3">
        <v>69.2</v>
      </c>
      <c r="AL186" s="3">
        <v>30.21</v>
      </c>
      <c r="AM186" s="3">
        <v>1.32</v>
      </c>
      <c r="AN186" s="3">
        <v>0.13</v>
      </c>
      <c r="AO186" s="3">
        <v>37.67</v>
      </c>
      <c r="AP186" s="3">
        <v>0</v>
      </c>
      <c r="AQ186" s="3">
        <v>2.9</v>
      </c>
      <c r="AR186" s="3">
        <v>0</v>
      </c>
      <c r="AS186" s="3">
        <v>0</v>
      </c>
      <c r="AT186" s="3">
        <v>97</v>
      </c>
      <c r="AU186" s="3">
        <v>51</v>
      </c>
      <c r="AV186" s="3">
        <v>1.0469999999999999</v>
      </c>
      <c r="AW186" s="3">
        <v>1</v>
      </c>
      <c r="AX186" s="3"/>
      <c r="AY186" s="3"/>
      <c r="AZ186" s="3">
        <v>1</v>
      </c>
      <c r="BA186" s="3">
        <v>1</v>
      </c>
      <c r="BB186" s="3">
        <v>1</v>
      </c>
      <c r="BC186" s="3">
        <v>1</v>
      </c>
      <c r="BD186" s="3" t="s">
        <v>3</v>
      </c>
      <c r="BE186" s="3" t="s">
        <v>3</v>
      </c>
      <c r="BF186" s="3" t="s">
        <v>3</v>
      </c>
      <c r="BG186" s="3" t="s">
        <v>3</v>
      </c>
      <c r="BH186" s="3">
        <v>0</v>
      </c>
      <c r="BI186" s="3">
        <v>2</v>
      </c>
      <c r="BJ186" s="3" t="s">
        <v>30</v>
      </c>
      <c r="BK186" s="3"/>
      <c r="BL186" s="3"/>
      <c r="BM186" s="3">
        <v>67</v>
      </c>
      <c r="BN186" s="3">
        <v>0</v>
      </c>
      <c r="BO186" s="3" t="s">
        <v>27</v>
      </c>
      <c r="BP186" s="3">
        <v>1</v>
      </c>
      <c r="BQ186" s="3">
        <v>40</v>
      </c>
      <c r="BR186" s="3">
        <v>0</v>
      </c>
      <c r="BS186" s="3">
        <v>1</v>
      </c>
      <c r="BT186" s="3">
        <v>1</v>
      </c>
      <c r="BU186" s="3">
        <v>1</v>
      </c>
      <c r="BV186" s="3">
        <v>1</v>
      </c>
      <c r="BW186" s="3">
        <v>1</v>
      </c>
      <c r="BX186" s="3">
        <v>1</v>
      </c>
      <c r="BY186" s="3" t="s">
        <v>3</v>
      </c>
      <c r="BZ186" s="3">
        <v>97</v>
      </c>
      <c r="CA186" s="3">
        <v>51</v>
      </c>
      <c r="CB186" s="3" t="s">
        <v>3</v>
      </c>
      <c r="CC186" s="3"/>
      <c r="CD186" s="3"/>
      <c r="CE186" s="3">
        <v>1566</v>
      </c>
      <c r="CF186" s="3">
        <v>0</v>
      </c>
      <c r="CG186" s="3">
        <v>0</v>
      </c>
      <c r="CH186" s="3"/>
      <c r="CI186" s="3"/>
      <c r="CJ186" s="3"/>
      <c r="CK186" s="3"/>
      <c r="CL186" s="3"/>
      <c r="CM186" s="3">
        <v>0</v>
      </c>
      <c r="CN186" s="9" t="s">
        <v>2500</v>
      </c>
      <c r="CO186" s="3">
        <v>0</v>
      </c>
      <c r="CP186" s="3">
        <f t="shared" ref="CP186:CP217" si="326">(P186+Q186+S186)</f>
        <v>1108.76</v>
      </c>
      <c r="CQ186" s="3">
        <f t="shared" ref="CQ186:CQ217" si="327">ROUND((ROUND((AC186*AW186*1),2)*BC186),2)</f>
        <v>30.21</v>
      </c>
      <c r="CR186" s="3">
        <f>(ROUND((ROUND((((ET186*1.2))*AV186*1),2)*BB186),2)+ROUND((ROUND(((AE186-((EU186*1.2)))*AV186*1),2)*BS186),2))</f>
        <v>1.66</v>
      </c>
      <c r="CS186" s="3">
        <f>(ROUND((ROUND((((EU186*1.2))*AV186*1),2)*BS186),2)+ROUND((ROUND(((AE186-((EU186*1.2)))*AV186*1),2)*BS186),2))</f>
        <v>0.16</v>
      </c>
      <c r="CT186" s="3">
        <f t="shared" ref="CT186:CT217" si="328">ROUND((ROUND((AF186*AV186*1),2)*BA186),2)</f>
        <v>47.33</v>
      </c>
      <c r="CU186" s="3">
        <f t="shared" ref="CU186:CU217" si="329">AG186</f>
        <v>0</v>
      </c>
      <c r="CV186" s="3">
        <f t="shared" ref="CV186:CV217" si="330">(AH186*AV186)</f>
        <v>3.6435599999999999</v>
      </c>
      <c r="CW186" s="3">
        <f t="shared" ref="CW186:CW217" si="331">AI186</f>
        <v>0</v>
      </c>
      <c r="CX186" s="3">
        <f t="shared" ref="CX186:CX217" si="332">AJ186</f>
        <v>0</v>
      </c>
      <c r="CY186" s="3">
        <f>(ROUND((((S186+ROUND((ROUND((((EU186*1.2))*AV186*1),2)*BS186),2))*AT186)/100),2)+ROUND(((ROUND((ROUND(((AE186-((EU186*1.2)))*AV186*1),2)*BS186),2)*AT186)/100),2))</f>
        <v>642.88</v>
      </c>
      <c r="CZ186" s="3">
        <f>(ROUND((((S186+ROUND((ROUND((((EU186*1.2))*AV186*1),2)*BS186),2))*AU186)/100),2)+ROUND(((ROUND((ROUND(((AE186-((EU186*1.2)))*AV186*1),2)*BS186),2)*AU186)/100),2))</f>
        <v>338.01</v>
      </c>
      <c r="DA186" s="3"/>
      <c r="DB186" s="3">
        <v>109</v>
      </c>
      <c r="DC186" s="3" t="s">
        <v>3</v>
      </c>
      <c r="DD186" s="3" t="s">
        <v>22</v>
      </c>
      <c r="DE186" s="3" t="s">
        <v>42</v>
      </c>
      <c r="DF186" s="3" t="s">
        <v>42</v>
      </c>
      <c r="DG186" s="3" t="s">
        <v>42</v>
      </c>
      <c r="DH186" s="3" t="s">
        <v>3</v>
      </c>
      <c r="DI186" s="3" t="s">
        <v>42</v>
      </c>
      <c r="DJ186" s="3" t="s">
        <v>42</v>
      </c>
      <c r="DK186" s="3" t="s">
        <v>3</v>
      </c>
      <c r="DL186" s="3" t="s">
        <v>3</v>
      </c>
      <c r="DM186" s="3" t="s">
        <v>3</v>
      </c>
      <c r="DN186" s="3">
        <v>0</v>
      </c>
      <c r="DO186" s="3">
        <v>0</v>
      </c>
      <c r="DP186" s="3">
        <v>1</v>
      </c>
      <c r="DQ186" s="3">
        <v>1</v>
      </c>
      <c r="DR186" s="3"/>
      <c r="DS186" s="3"/>
      <c r="DT186" s="3"/>
      <c r="DU186" s="3">
        <v>1013</v>
      </c>
      <c r="DV186" s="3" t="s">
        <v>29</v>
      </c>
      <c r="DW186" s="3" t="s">
        <v>29</v>
      </c>
      <c r="DX186" s="3">
        <v>1</v>
      </c>
      <c r="DY186" s="3"/>
      <c r="DZ186" s="3" t="s">
        <v>3</v>
      </c>
      <c r="EA186" s="3" t="s">
        <v>3</v>
      </c>
      <c r="EB186" s="3" t="s">
        <v>3</v>
      </c>
      <c r="EC186" s="3" t="s">
        <v>3</v>
      </c>
      <c r="ED186" s="3"/>
      <c r="EE186" s="3">
        <v>57042957</v>
      </c>
      <c r="EF186" s="3">
        <v>40</v>
      </c>
      <c r="EG186" s="3" t="s">
        <v>33</v>
      </c>
      <c r="EH186" s="3">
        <v>0</v>
      </c>
      <c r="EI186" s="3" t="s">
        <v>3</v>
      </c>
      <c r="EJ186" s="3">
        <v>2</v>
      </c>
      <c r="EK186" s="3">
        <v>67</v>
      </c>
      <c r="EL186" s="3" t="s">
        <v>34</v>
      </c>
      <c r="EM186" s="3" t="s">
        <v>35</v>
      </c>
      <c r="EN186" s="3"/>
      <c r="EO186" s="3" t="s">
        <v>46</v>
      </c>
      <c r="EP186" s="3"/>
      <c r="EQ186" s="3">
        <v>0</v>
      </c>
      <c r="ER186" s="3">
        <v>69.2</v>
      </c>
      <c r="ES186" s="3">
        <v>30.21</v>
      </c>
      <c r="ET186" s="3">
        <v>1.32</v>
      </c>
      <c r="EU186" s="3">
        <v>0.13</v>
      </c>
      <c r="EV186" s="3">
        <v>37.67</v>
      </c>
      <c r="EW186" s="3">
        <v>2.9</v>
      </c>
      <c r="EX186" s="3">
        <v>0</v>
      </c>
      <c r="EY186" s="3">
        <v>0</v>
      </c>
      <c r="EZ186" s="3"/>
      <c r="FA186" s="3"/>
      <c r="FB186" s="3"/>
      <c r="FC186" s="3"/>
      <c r="FD186" s="3"/>
      <c r="FE186" s="3"/>
      <c r="FF186" s="3"/>
      <c r="FG186" s="3"/>
      <c r="FH186" s="3"/>
      <c r="FI186" s="3"/>
      <c r="FJ186" s="3"/>
      <c r="FK186" s="3"/>
      <c r="FL186" s="3"/>
      <c r="FM186" s="3"/>
      <c r="FN186" s="3"/>
      <c r="FO186" s="3"/>
      <c r="FP186" s="3"/>
      <c r="FQ186" s="3">
        <v>0</v>
      </c>
      <c r="FR186" s="3">
        <v>0</v>
      </c>
      <c r="FS186" s="3">
        <v>0</v>
      </c>
      <c r="FT186" s="3"/>
      <c r="FU186" s="3"/>
      <c r="FV186" s="3"/>
      <c r="FW186" s="3"/>
      <c r="FX186" s="3">
        <v>97</v>
      </c>
      <c r="FY186" s="3">
        <v>51</v>
      </c>
      <c r="FZ186" s="3"/>
      <c r="GA186" s="3" t="s">
        <v>3</v>
      </c>
      <c r="GB186" s="3"/>
      <c r="GC186" s="3"/>
      <c r="GD186" s="3">
        <v>1</v>
      </c>
      <c r="GE186" s="3"/>
      <c r="GF186" s="3">
        <v>1320251764</v>
      </c>
      <c r="GG186" s="3">
        <v>2</v>
      </c>
      <c r="GH186" s="3">
        <v>1</v>
      </c>
      <c r="GI186" s="3">
        <v>2</v>
      </c>
      <c r="GJ186" s="3">
        <v>0</v>
      </c>
      <c r="GK186" s="3">
        <v>0</v>
      </c>
      <c r="GL186" s="3">
        <f t="shared" ref="GL186:GL217" si="333">ROUND(IF(AND(BH186=3,BI186=3,FS186&lt;&gt;0),P186,0),2)</f>
        <v>0</v>
      </c>
      <c r="GM186" s="3">
        <f t="shared" ref="GM186:GM217" si="334">ROUND(O186+X186+Y186,2)+GX186</f>
        <v>2092.79</v>
      </c>
      <c r="GN186" s="3">
        <f t="shared" ref="GN186:GN217" si="335">IF(OR(BI186=0,BI186=1),GM186-GX186,0)</f>
        <v>0</v>
      </c>
      <c r="GO186" s="3">
        <f t="shared" ref="GO186:GO217" si="336">IF(BI186=2,GM186-GX186,0)</f>
        <v>2092.79</v>
      </c>
      <c r="GP186" s="3">
        <f t="shared" ref="GP186:GP217" si="337">IF(BI186=4,GM186-GX186,0)</f>
        <v>0</v>
      </c>
      <c r="GQ186" s="3"/>
      <c r="GR186" s="3">
        <v>0</v>
      </c>
      <c r="GS186" s="3">
        <v>3</v>
      </c>
      <c r="GT186" s="3">
        <v>0</v>
      </c>
      <c r="GU186" s="3" t="s">
        <v>3</v>
      </c>
      <c r="GV186" s="3">
        <f t="shared" ref="GV186:GV217" si="338">ROUND((GT186),6)</f>
        <v>0</v>
      </c>
      <c r="GW186" s="3">
        <v>1</v>
      </c>
      <c r="GX186" s="3">
        <f t="shared" ref="GX186:GX217" si="339">ROUND(HC186*I186,2)</f>
        <v>0</v>
      </c>
      <c r="GY186" s="3"/>
      <c r="GZ186" s="3"/>
      <c r="HA186" s="3">
        <v>0</v>
      </c>
      <c r="HB186" s="3">
        <v>0</v>
      </c>
      <c r="HC186" s="3">
        <f t="shared" ref="HC186:HC217" si="340">GV186*GW186</f>
        <v>0</v>
      </c>
      <c r="HD186" s="3"/>
      <c r="HE186" s="3" t="s">
        <v>3</v>
      </c>
      <c r="HF186" s="3" t="s">
        <v>3</v>
      </c>
      <c r="HG186" s="3"/>
      <c r="HH186" s="3"/>
      <c r="HI186" s="3"/>
      <c r="HJ186" s="3"/>
      <c r="HK186" s="3"/>
      <c r="HL186" s="3"/>
      <c r="HM186" s="3" t="s">
        <v>3</v>
      </c>
      <c r="HN186" s="3" t="s">
        <v>3</v>
      </c>
      <c r="HO186" s="3" t="s">
        <v>3</v>
      </c>
      <c r="HP186" s="3" t="s">
        <v>3</v>
      </c>
      <c r="HQ186" s="3" t="s">
        <v>3</v>
      </c>
      <c r="HR186" s="3"/>
      <c r="HS186" s="3">
        <v>0</v>
      </c>
      <c r="HT186" s="3"/>
      <c r="HU186" s="3"/>
      <c r="HV186" s="3"/>
      <c r="HW186" s="3"/>
      <c r="HX186" s="3"/>
      <c r="HY186" s="3"/>
      <c r="HZ186" s="3"/>
      <c r="IA186" s="3"/>
      <c r="IB186" s="3"/>
      <c r="IC186" s="3"/>
      <c r="ID186" s="3"/>
      <c r="IE186" s="3"/>
      <c r="IF186" s="3"/>
      <c r="IG186" s="3"/>
      <c r="IH186" s="3"/>
      <c r="II186" s="3"/>
      <c r="IJ186" s="3"/>
      <c r="IK186" s="3">
        <v>0</v>
      </c>
      <c r="IL186" s="3"/>
      <c r="IM186" s="3"/>
      <c r="IN186" s="3"/>
      <c r="IO186" s="3"/>
      <c r="IP186" s="3"/>
      <c r="IQ186" s="3"/>
      <c r="IR186" s="3"/>
      <c r="IS186" s="3"/>
      <c r="IT186" s="3"/>
      <c r="IU186" s="3"/>
    </row>
    <row r="187" spans="1:255" ht="409.5" x14ac:dyDescent="0.25">
      <c r="A187" s="4">
        <v>17</v>
      </c>
      <c r="B187" s="4">
        <v>1</v>
      </c>
      <c r="C187" s="4"/>
      <c r="D187" s="4"/>
      <c r="E187" s="4" t="s">
        <v>257</v>
      </c>
      <c r="F187" s="4" t="s">
        <v>27</v>
      </c>
      <c r="G187" s="4" t="s">
        <v>258</v>
      </c>
      <c r="H187" s="4" t="s">
        <v>29</v>
      </c>
      <c r="I187" s="4">
        <v>14</v>
      </c>
      <c r="J187" s="4">
        <v>0</v>
      </c>
      <c r="K187" s="4">
        <v>14</v>
      </c>
      <c r="L187" s="4"/>
      <c r="M187" s="4"/>
      <c r="N187" s="4"/>
      <c r="O187" s="4">
        <f t="shared" si="316"/>
        <v>40286.86</v>
      </c>
      <c r="P187" s="4">
        <f t="shared" si="317"/>
        <v>2618</v>
      </c>
      <c r="Q187" s="4">
        <f>(ROUND((ROUND((((ET187*1.2))*AV187*I187),2)*BB187),2)+ROUND((ROUND(((AE187-((EU187*1.2)))*AV187*I187),2)*BS187),2))</f>
        <v>331.35</v>
      </c>
      <c r="R187" s="4">
        <f>(ROUND((ROUND((((EU187*1.2))*AV187*I187),2)*BS187),2)+ROUND((ROUND(((AE187-((EU187*1.2)))*AV187*I187),2)*BS187),2))</f>
        <v>129.04</v>
      </c>
      <c r="S187" s="4">
        <f t="shared" si="318"/>
        <v>37337.51</v>
      </c>
      <c r="T187" s="4">
        <f t="shared" si="319"/>
        <v>0</v>
      </c>
      <c r="U187" s="4">
        <f t="shared" si="320"/>
        <v>51.009839999999997</v>
      </c>
      <c r="V187" s="4">
        <f t="shared" si="321"/>
        <v>0</v>
      </c>
      <c r="W187" s="4">
        <f t="shared" si="322"/>
        <v>0</v>
      </c>
      <c r="X187" s="4">
        <f>(ROUND((((S187+ROUND((ROUND((((EU187*1.2))*AV187*I187),2)*BS187),2))*AT187)/100),2)+ROUND(((ROUND((ROUND(((AE187-((EU187*1.2)))*AV187*I187),2)*BS187),2)*AT187)/100),2))</f>
        <v>36342.550000000003</v>
      </c>
      <c r="Y187" s="4">
        <f>(ROUND((((S187+ROUND((ROUND((((EU187*1.2))*AV187*I187),2)*BS187),2))*AU187)/100),2)+ROUND(((ROUND((ROUND(((AE187-((EU187*1.2)))*AV187*I187),2)*BS187),2)*AU187)/100),2))</f>
        <v>19107.939999999999</v>
      </c>
      <c r="Z187" s="4"/>
      <c r="AA187" s="4">
        <v>55890823</v>
      </c>
      <c r="AB187" s="4">
        <f t="shared" si="323"/>
        <v>76.998000000000005</v>
      </c>
      <c r="AC187" s="4">
        <f>ROUND(((ES187*1)),6)</f>
        <v>30.21</v>
      </c>
      <c r="AD187" s="4">
        <f>ROUND(((((ET187*1.2))-((EU187*1.2)))+AE187),6)</f>
        <v>1.5840000000000001</v>
      </c>
      <c r="AE187" s="4">
        <f>ROUND(((EU187*1.2)),6)</f>
        <v>0.156</v>
      </c>
      <c r="AF187" s="4">
        <f>ROUND(((EV187*1.2)),6)</f>
        <v>45.204000000000001</v>
      </c>
      <c r="AG187" s="4">
        <f t="shared" si="324"/>
        <v>0</v>
      </c>
      <c r="AH187" s="4">
        <f>((EW187*1.2))</f>
        <v>3.48</v>
      </c>
      <c r="AI187" s="4">
        <f>((EX187*1.2))</f>
        <v>0</v>
      </c>
      <c r="AJ187" s="4">
        <f t="shared" si="325"/>
        <v>0</v>
      </c>
      <c r="AK187" s="4">
        <v>69.2</v>
      </c>
      <c r="AL187" s="4">
        <v>30.21</v>
      </c>
      <c r="AM187" s="4">
        <v>1.32</v>
      </c>
      <c r="AN187" s="4">
        <v>0.13</v>
      </c>
      <c r="AO187" s="4">
        <v>37.67</v>
      </c>
      <c r="AP187" s="4">
        <v>0</v>
      </c>
      <c r="AQ187" s="4">
        <v>2.9</v>
      </c>
      <c r="AR187" s="4">
        <v>0</v>
      </c>
      <c r="AS187" s="4">
        <v>0</v>
      </c>
      <c r="AT187" s="4">
        <v>97</v>
      </c>
      <c r="AU187" s="4">
        <v>51</v>
      </c>
      <c r="AV187" s="4">
        <v>1.0469999999999999</v>
      </c>
      <c r="AW187" s="4">
        <v>1</v>
      </c>
      <c r="AX187" s="4"/>
      <c r="AY187" s="4"/>
      <c r="AZ187" s="4">
        <v>1</v>
      </c>
      <c r="BA187" s="4">
        <v>56.35</v>
      </c>
      <c r="BB187" s="4">
        <v>14.27</v>
      </c>
      <c r="BC187" s="4">
        <v>6.19</v>
      </c>
      <c r="BD187" s="4" t="s">
        <v>3</v>
      </c>
      <c r="BE187" s="4" t="s">
        <v>3</v>
      </c>
      <c r="BF187" s="4" t="s">
        <v>3</v>
      </c>
      <c r="BG187" s="4" t="s">
        <v>3</v>
      </c>
      <c r="BH187" s="4">
        <v>0</v>
      </c>
      <c r="BI187" s="4">
        <v>2</v>
      </c>
      <c r="BJ187" s="4" t="s">
        <v>30</v>
      </c>
      <c r="BK187" s="4"/>
      <c r="BL187" s="4"/>
      <c r="BM187" s="4">
        <v>67</v>
      </c>
      <c r="BN187" s="4">
        <v>0</v>
      </c>
      <c r="BO187" s="4" t="s">
        <v>27</v>
      </c>
      <c r="BP187" s="4">
        <v>1</v>
      </c>
      <c r="BQ187" s="4">
        <v>40</v>
      </c>
      <c r="BR187" s="4">
        <v>0</v>
      </c>
      <c r="BS187" s="4">
        <v>56.35</v>
      </c>
      <c r="BT187" s="4">
        <v>1</v>
      </c>
      <c r="BU187" s="4">
        <v>1</v>
      </c>
      <c r="BV187" s="4">
        <v>1</v>
      </c>
      <c r="BW187" s="4">
        <v>1</v>
      </c>
      <c r="BX187" s="4">
        <v>1</v>
      </c>
      <c r="BY187" s="4" t="s">
        <v>3</v>
      </c>
      <c r="BZ187" s="4">
        <v>97</v>
      </c>
      <c r="CA187" s="4">
        <v>51</v>
      </c>
      <c r="CB187" s="4" t="s">
        <v>3</v>
      </c>
      <c r="CC187" s="4"/>
      <c r="CD187" s="4"/>
      <c r="CE187" s="4">
        <v>1566</v>
      </c>
      <c r="CF187" s="4">
        <v>0</v>
      </c>
      <c r="CG187" s="4">
        <v>0</v>
      </c>
      <c r="CH187" s="4"/>
      <c r="CI187" s="4"/>
      <c r="CJ187" s="4"/>
      <c r="CK187" s="4"/>
      <c r="CL187" s="4"/>
      <c r="CM187" s="4">
        <v>0</v>
      </c>
      <c r="CN187" s="10" t="s">
        <v>2500</v>
      </c>
      <c r="CO187" s="4">
        <v>0</v>
      </c>
      <c r="CP187" s="4">
        <f t="shared" si="326"/>
        <v>40286.86</v>
      </c>
      <c r="CQ187" s="4">
        <f t="shared" si="327"/>
        <v>187</v>
      </c>
      <c r="CR187" s="4">
        <f>(ROUND((ROUND((((ET187*1.2))*AV187*1),2)*BB187),2)+ROUND((ROUND(((AE187-((EU187*1.2)))*AV187*1),2)*BS187),2))</f>
        <v>23.69</v>
      </c>
      <c r="CS187" s="4">
        <f>(ROUND((ROUND((((EU187*1.2))*AV187*1),2)*BS187),2)+ROUND((ROUND(((AE187-((EU187*1.2)))*AV187*1),2)*BS187),2))</f>
        <v>9.02</v>
      </c>
      <c r="CT187" s="4">
        <f t="shared" si="328"/>
        <v>2667.05</v>
      </c>
      <c r="CU187" s="4">
        <f t="shared" si="329"/>
        <v>0</v>
      </c>
      <c r="CV187" s="4">
        <f t="shared" si="330"/>
        <v>3.6435599999999999</v>
      </c>
      <c r="CW187" s="4">
        <f t="shared" si="331"/>
        <v>0</v>
      </c>
      <c r="CX187" s="4">
        <f t="shared" si="332"/>
        <v>0</v>
      </c>
      <c r="CY187" s="4">
        <f>(ROUND((((S187+ROUND((ROUND((((EU187*1.2))*AV187*1),2)*BS187),2))*AT187)/100),2)+ROUND(((ROUND((ROUND(((AE187-((EU187*1.2)))*AV187*1),2)*BS187),2)*AT187)/100),2))</f>
        <v>36226.129999999997</v>
      </c>
      <c r="CZ187" s="4">
        <f>(ROUND((((S187+ROUND((ROUND((((EU187*1.2))*AV187*1),2)*BS187),2))*AU187)/100),2)+ROUND(((ROUND((ROUND(((AE187-((EU187*1.2)))*AV187*1),2)*BS187),2)*AU187)/100),2))</f>
        <v>19046.73</v>
      </c>
      <c r="DA187" s="4"/>
      <c r="DB187" s="4">
        <v>110</v>
      </c>
      <c r="DC187" s="4" t="s">
        <v>3</v>
      </c>
      <c r="DD187" s="4" t="s">
        <v>22</v>
      </c>
      <c r="DE187" s="4" t="s">
        <v>42</v>
      </c>
      <c r="DF187" s="4" t="s">
        <v>42</v>
      </c>
      <c r="DG187" s="4" t="s">
        <v>42</v>
      </c>
      <c r="DH187" s="4" t="s">
        <v>3</v>
      </c>
      <c r="DI187" s="4" t="s">
        <v>42</v>
      </c>
      <c r="DJ187" s="4" t="s">
        <v>42</v>
      </c>
      <c r="DK187" s="4" t="s">
        <v>3</v>
      </c>
      <c r="DL187" s="4" t="s">
        <v>3</v>
      </c>
      <c r="DM187" s="4" t="s">
        <v>3</v>
      </c>
      <c r="DN187" s="4">
        <v>0</v>
      </c>
      <c r="DO187" s="4">
        <v>0</v>
      </c>
      <c r="DP187" s="4">
        <v>1</v>
      </c>
      <c r="DQ187" s="4">
        <v>1</v>
      </c>
      <c r="DR187" s="4"/>
      <c r="DS187" s="4"/>
      <c r="DT187" s="4"/>
      <c r="DU187" s="4">
        <v>1013</v>
      </c>
      <c r="DV187" s="4" t="s">
        <v>29</v>
      </c>
      <c r="DW187" s="4" t="s">
        <v>29</v>
      </c>
      <c r="DX187" s="4">
        <v>1</v>
      </c>
      <c r="DY187" s="4"/>
      <c r="DZ187" s="4" t="s">
        <v>3</v>
      </c>
      <c r="EA187" s="4" t="s">
        <v>3</v>
      </c>
      <c r="EB187" s="4" t="s">
        <v>3</v>
      </c>
      <c r="EC187" s="4" t="s">
        <v>3</v>
      </c>
      <c r="ED187" s="4"/>
      <c r="EE187" s="4">
        <v>57042957</v>
      </c>
      <c r="EF187" s="4">
        <v>40</v>
      </c>
      <c r="EG187" s="4" t="s">
        <v>33</v>
      </c>
      <c r="EH187" s="4">
        <v>0</v>
      </c>
      <c r="EI187" s="4" t="s">
        <v>3</v>
      </c>
      <c r="EJ187" s="4">
        <v>2</v>
      </c>
      <c r="EK187" s="4">
        <v>67</v>
      </c>
      <c r="EL187" s="4" t="s">
        <v>34</v>
      </c>
      <c r="EM187" s="4" t="s">
        <v>35</v>
      </c>
      <c r="EN187" s="4"/>
      <c r="EO187" s="4" t="s">
        <v>46</v>
      </c>
      <c r="EP187" s="4"/>
      <c r="EQ187" s="4">
        <v>0</v>
      </c>
      <c r="ER187" s="4">
        <v>69.2</v>
      </c>
      <c r="ES187" s="4">
        <v>30.21</v>
      </c>
      <c r="ET187" s="4">
        <v>1.32</v>
      </c>
      <c r="EU187" s="4">
        <v>0.13</v>
      </c>
      <c r="EV187" s="4">
        <v>37.67</v>
      </c>
      <c r="EW187" s="4">
        <v>2.9</v>
      </c>
      <c r="EX187" s="4">
        <v>0</v>
      </c>
      <c r="EY187" s="4">
        <v>0</v>
      </c>
      <c r="EZ187" s="4"/>
      <c r="FA187" s="4"/>
      <c r="FB187" s="4"/>
      <c r="FC187" s="4"/>
      <c r="FD187" s="4"/>
      <c r="FE187" s="4"/>
      <c r="FF187" s="4"/>
      <c r="FG187" s="4"/>
      <c r="FH187" s="4"/>
      <c r="FI187" s="4"/>
      <c r="FJ187" s="4"/>
      <c r="FK187" s="4"/>
      <c r="FL187" s="4"/>
      <c r="FM187" s="4"/>
      <c r="FN187" s="4"/>
      <c r="FO187" s="4"/>
      <c r="FP187" s="4"/>
      <c r="FQ187" s="4">
        <v>0</v>
      </c>
      <c r="FR187" s="4">
        <v>0</v>
      </c>
      <c r="FS187" s="4">
        <v>0</v>
      </c>
      <c r="FT187" s="4"/>
      <c r="FU187" s="4"/>
      <c r="FV187" s="4"/>
      <c r="FW187" s="4"/>
      <c r="FX187" s="4">
        <v>97</v>
      </c>
      <c r="FY187" s="4">
        <v>51</v>
      </c>
      <c r="FZ187" s="4"/>
      <c r="GA187" s="4" t="s">
        <v>3</v>
      </c>
      <c r="GB187" s="4"/>
      <c r="GC187" s="4"/>
      <c r="GD187" s="4">
        <v>1</v>
      </c>
      <c r="GE187" s="4"/>
      <c r="GF187" s="4">
        <v>1320251764</v>
      </c>
      <c r="GG187" s="4">
        <v>2</v>
      </c>
      <c r="GH187" s="4">
        <v>1</v>
      </c>
      <c r="GI187" s="4">
        <v>2</v>
      </c>
      <c r="GJ187" s="4">
        <v>0</v>
      </c>
      <c r="GK187" s="4">
        <v>0</v>
      </c>
      <c r="GL187" s="4">
        <f t="shared" si="333"/>
        <v>0</v>
      </c>
      <c r="GM187" s="4">
        <f t="shared" si="334"/>
        <v>95737.35</v>
      </c>
      <c r="GN187" s="4">
        <f t="shared" si="335"/>
        <v>0</v>
      </c>
      <c r="GO187" s="4">
        <f t="shared" si="336"/>
        <v>95737.35</v>
      </c>
      <c r="GP187" s="4">
        <f t="shared" si="337"/>
        <v>0</v>
      </c>
      <c r="GQ187" s="4"/>
      <c r="GR187" s="4">
        <v>0</v>
      </c>
      <c r="GS187" s="4">
        <v>0</v>
      </c>
      <c r="GT187" s="4">
        <v>0</v>
      </c>
      <c r="GU187" s="4" t="s">
        <v>3</v>
      </c>
      <c r="GV187" s="4">
        <f t="shared" si="338"/>
        <v>0</v>
      </c>
      <c r="GW187" s="4">
        <v>1</v>
      </c>
      <c r="GX187" s="4">
        <f t="shared" si="339"/>
        <v>0</v>
      </c>
      <c r="GY187" s="4"/>
      <c r="GZ187" s="4"/>
      <c r="HA187" s="4">
        <v>0</v>
      </c>
      <c r="HB187" s="4">
        <v>0</v>
      </c>
      <c r="HC187" s="4">
        <f t="shared" si="340"/>
        <v>0</v>
      </c>
      <c r="HD187" s="4"/>
      <c r="HE187" s="4" t="s">
        <v>3</v>
      </c>
      <c r="HF187" s="4" t="s">
        <v>3</v>
      </c>
      <c r="HG187" s="4"/>
      <c r="HH187" s="4"/>
      <c r="HI187" s="4"/>
      <c r="HJ187" s="4"/>
      <c r="HK187" s="4"/>
      <c r="HL187" s="4"/>
      <c r="HM187" s="4" t="s">
        <v>3</v>
      </c>
      <c r="HN187" s="4" t="s">
        <v>3</v>
      </c>
      <c r="HO187" s="4" t="s">
        <v>3</v>
      </c>
      <c r="HP187" s="4" t="s">
        <v>3</v>
      </c>
      <c r="HQ187" s="4" t="s">
        <v>3</v>
      </c>
      <c r="HR187" s="4"/>
      <c r="HS187" s="4">
        <v>0</v>
      </c>
      <c r="HT187" s="4"/>
      <c r="HU187" s="4"/>
      <c r="HV187" s="4"/>
      <c r="HW187" s="4"/>
      <c r="HX187" s="4"/>
      <c r="HY187" s="4"/>
      <c r="HZ187" s="4"/>
      <c r="IA187" s="4"/>
      <c r="IB187" s="4"/>
      <c r="IC187" s="4"/>
      <c r="ID187" s="4"/>
      <c r="IE187" s="4"/>
      <c r="IF187" s="4"/>
      <c r="IG187" s="4"/>
      <c r="IH187" s="4"/>
      <c r="II187" s="4"/>
      <c r="IJ187" s="4"/>
      <c r="IK187" s="4">
        <v>0</v>
      </c>
      <c r="IL187" s="4"/>
      <c r="IM187" s="4"/>
      <c r="IN187" s="4"/>
      <c r="IO187" s="4"/>
      <c r="IP187" s="4"/>
      <c r="IQ187" s="4"/>
      <c r="IR187" s="4"/>
      <c r="IS187" s="4"/>
      <c r="IT187" s="4"/>
      <c r="IU187" s="4"/>
    </row>
    <row r="188" spans="1:255" ht="409.5" x14ac:dyDescent="0.25">
      <c r="A188" s="3">
        <v>18</v>
      </c>
      <c r="B188" s="3">
        <v>1</v>
      </c>
      <c r="C188" s="3"/>
      <c r="D188" s="3"/>
      <c r="E188" s="3" t="s">
        <v>259</v>
      </c>
      <c r="F188" s="3" t="s">
        <v>260</v>
      </c>
      <c r="G188" s="3" t="s">
        <v>261</v>
      </c>
      <c r="H188" s="3" t="s">
        <v>40</v>
      </c>
      <c r="I188" s="3">
        <f>I186*J188</f>
        <v>2.94</v>
      </c>
      <c r="J188" s="3">
        <v>0.21</v>
      </c>
      <c r="K188" s="3">
        <v>0.21000000000000002</v>
      </c>
      <c r="L188" s="3"/>
      <c r="M188" s="3"/>
      <c r="N188" s="3"/>
      <c r="O188" s="3">
        <f t="shared" si="316"/>
        <v>62.33</v>
      </c>
      <c r="P188" s="3">
        <f t="shared" si="317"/>
        <v>62.33</v>
      </c>
      <c r="Q188" s="3">
        <f t="shared" ref="Q188:Q219" si="341">(ROUND((ROUND(((ET188)*AV188*I188),2)*BB188),2)+ROUND((ROUND(((AE188-(EU188))*AV188*I188),2)*BS188),2))</f>
        <v>0</v>
      </c>
      <c r="R188" s="3">
        <f t="shared" ref="R188:R219" si="342">(ROUND((ROUND(((EU188)*AV188*I188),2)*BS188),2)+ROUND((ROUND(((AE188-(EU188))*AV188*I188),2)*BS188),2))</f>
        <v>0</v>
      </c>
      <c r="S188" s="3">
        <f t="shared" si="318"/>
        <v>0</v>
      </c>
      <c r="T188" s="3">
        <f t="shared" si="319"/>
        <v>0</v>
      </c>
      <c r="U188" s="3">
        <f t="shared" si="320"/>
        <v>0</v>
      </c>
      <c r="V188" s="3">
        <f t="shared" si="321"/>
        <v>0</v>
      </c>
      <c r="W188" s="3">
        <f t="shared" si="322"/>
        <v>0</v>
      </c>
      <c r="X188" s="3">
        <f t="shared" ref="X188:X219" si="343">(ROUND((((S188+ROUND((ROUND(((EU188)*AV188*I188),2)*BS188),2))*AT188)/100),2)+ROUND(((ROUND((ROUND(((AE188-(EU188))*AV188*I188),2)*BS188),2)*AT188)/100),2))</f>
        <v>0</v>
      </c>
      <c r="Y188" s="3">
        <f t="shared" ref="Y188:Y219" si="344">(ROUND((((S188+ROUND((ROUND(((EU188)*AV188*I188),2)*BS188),2))*AU188)/100),2)+ROUND(((ROUND((ROUND(((AE188-(EU188))*AV188*I188),2)*BS188),2)*AU188)/100),2))</f>
        <v>0</v>
      </c>
      <c r="Z188" s="3"/>
      <c r="AA188" s="3">
        <v>54971259</v>
      </c>
      <c r="AB188" s="3">
        <f t="shared" si="323"/>
        <v>21.2</v>
      </c>
      <c r="AC188" s="3">
        <f t="shared" ref="AC188:AC219" si="345">ROUND((ES188),6)</f>
        <v>21.2</v>
      </c>
      <c r="AD188" s="3">
        <f t="shared" ref="AD188:AD219" si="346">ROUND((((ET188)-(EU188))+AE188),6)</f>
        <v>0</v>
      </c>
      <c r="AE188" s="3">
        <f t="shared" ref="AE188:AE219" si="347">ROUND((EU188),6)</f>
        <v>0</v>
      </c>
      <c r="AF188" s="3">
        <f t="shared" ref="AF188:AF219" si="348">ROUND((EV188),6)</f>
        <v>0</v>
      </c>
      <c r="AG188" s="3">
        <f t="shared" si="324"/>
        <v>0</v>
      </c>
      <c r="AH188" s="3">
        <f t="shared" ref="AH188:AH219" si="349">(EW188)</f>
        <v>0</v>
      </c>
      <c r="AI188" s="3">
        <f t="shared" ref="AI188:AI219" si="350">(EX188)</f>
        <v>0</v>
      </c>
      <c r="AJ188" s="3">
        <f t="shared" si="325"/>
        <v>0</v>
      </c>
      <c r="AK188" s="3">
        <v>21.2</v>
      </c>
      <c r="AL188" s="3">
        <v>21.2</v>
      </c>
      <c r="AM188" s="3">
        <v>0</v>
      </c>
      <c r="AN188" s="3">
        <v>0</v>
      </c>
      <c r="AO188" s="3">
        <v>0</v>
      </c>
      <c r="AP188" s="3">
        <v>0</v>
      </c>
      <c r="AQ188" s="3">
        <v>0</v>
      </c>
      <c r="AR188" s="3">
        <v>0</v>
      </c>
      <c r="AS188" s="3">
        <v>0</v>
      </c>
      <c r="AT188" s="3">
        <v>97</v>
      </c>
      <c r="AU188" s="3">
        <v>51</v>
      </c>
      <c r="AV188" s="3">
        <v>1</v>
      </c>
      <c r="AW188" s="3">
        <v>1</v>
      </c>
      <c r="AX188" s="3"/>
      <c r="AY188" s="3"/>
      <c r="AZ188" s="3">
        <v>1</v>
      </c>
      <c r="BA188" s="3">
        <v>1</v>
      </c>
      <c r="BB188" s="3">
        <v>1</v>
      </c>
      <c r="BC188" s="3">
        <v>1</v>
      </c>
      <c r="BD188" s="3" t="s">
        <v>3</v>
      </c>
      <c r="BE188" s="3" t="s">
        <v>3</v>
      </c>
      <c r="BF188" s="3" t="s">
        <v>3</v>
      </c>
      <c r="BG188" s="3" t="s">
        <v>3</v>
      </c>
      <c r="BH188" s="3">
        <v>3</v>
      </c>
      <c r="BI188" s="3">
        <v>2</v>
      </c>
      <c r="BJ188" s="3" t="s">
        <v>262</v>
      </c>
      <c r="BK188" s="3"/>
      <c r="BL188" s="3"/>
      <c r="BM188" s="3">
        <v>67</v>
      </c>
      <c r="BN188" s="3">
        <v>0</v>
      </c>
      <c r="BO188" s="3" t="s">
        <v>3</v>
      </c>
      <c r="BP188" s="3">
        <v>0</v>
      </c>
      <c r="BQ188" s="3">
        <v>40</v>
      </c>
      <c r="BR188" s="3">
        <v>0</v>
      </c>
      <c r="BS188" s="3">
        <v>1</v>
      </c>
      <c r="BT188" s="3">
        <v>1</v>
      </c>
      <c r="BU188" s="3">
        <v>1</v>
      </c>
      <c r="BV188" s="3">
        <v>1</v>
      </c>
      <c r="BW188" s="3">
        <v>1</v>
      </c>
      <c r="BX188" s="3">
        <v>1</v>
      </c>
      <c r="BY188" s="3" t="s">
        <v>3</v>
      </c>
      <c r="BZ188" s="3">
        <v>97</v>
      </c>
      <c r="CA188" s="3">
        <v>51</v>
      </c>
      <c r="CB188" s="3" t="s">
        <v>3</v>
      </c>
      <c r="CC188" s="3"/>
      <c r="CD188" s="3"/>
      <c r="CE188" s="3">
        <v>1566</v>
      </c>
      <c r="CF188" s="3">
        <v>0</v>
      </c>
      <c r="CG188" s="3">
        <v>0</v>
      </c>
      <c r="CH188" s="3"/>
      <c r="CI188" s="3"/>
      <c r="CJ188" s="3"/>
      <c r="CK188" s="3"/>
      <c r="CL188" s="3"/>
      <c r="CM188" s="3">
        <v>0</v>
      </c>
      <c r="CN188" s="9" t="s">
        <v>2500</v>
      </c>
      <c r="CO188" s="3">
        <v>0</v>
      </c>
      <c r="CP188" s="3">
        <f t="shared" si="326"/>
        <v>62.33</v>
      </c>
      <c r="CQ188" s="3">
        <f t="shared" si="327"/>
        <v>21.2</v>
      </c>
      <c r="CR188" s="3">
        <f t="shared" ref="CR188:CR219" si="351">(ROUND((ROUND(((ET188)*AV188*1),2)*BB188),2)+ROUND((ROUND(((AE188-(EU188))*AV188*1),2)*BS188),2))</f>
        <v>0</v>
      </c>
      <c r="CS188" s="3">
        <f t="shared" ref="CS188:CS219" si="352">(ROUND((ROUND(((EU188)*AV188*1),2)*BS188),2)+ROUND((ROUND(((AE188-(EU188))*AV188*1),2)*BS188),2))</f>
        <v>0</v>
      </c>
      <c r="CT188" s="3">
        <f t="shared" si="328"/>
        <v>0</v>
      </c>
      <c r="CU188" s="3">
        <f t="shared" si="329"/>
        <v>0</v>
      </c>
      <c r="CV188" s="3">
        <f t="shared" si="330"/>
        <v>0</v>
      </c>
      <c r="CW188" s="3">
        <f t="shared" si="331"/>
        <v>0</v>
      </c>
      <c r="CX188" s="3">
        <f t="shared" si="332"/>
        <v>0</v>
      </c>
      <c r="CY188" s="3">
        <f t="shared" ref="CY188:CY219" si="353">(ROUND((((S188+ROUND((ROUND(((EU188)*AV188*1),2)*BS188),2))*AT188)/100),2)+ROUND(((ROUND((ROUND(((AE188-(EU188))*AV188*1),2)*BS188),2)*AT188)/100),2))</f>
        <v>0</v>
      </c>
      <c r="CZ188" s="3">
        <f t="shared" ref="CZ188:CZ219" si="354">(ROUND((((S188+ROUND((ROUND(((EU188)*AV188*1),2)*BS188),2))*AU188)/100),2)+ROUND(((ROUND((ROUND(((AE188-(EU188))*AV188*1),2)*BS188),2)*AU188)/100),2))</f>
        <v>0</v>
      </c>
      <c r="DA188" s="3"/>
      <c r="DB188" s="3"/>
      <c r="DC188" s="3" t="s">
        <v>3</v>
      </c>
      <c r="DD188" s="3" t="s">
        <v>3</v>
      </c>
      <c r="DE188" s="3" t="s">
        <v>3</v>
      </c>
      <c r="DF188" s="3" t="s">
        <v>3</v>
      </c>
      <c r="DG188" s="3" t="s">
        <v>3</v>
      </c>
      <c r="DH188" s="3" t="s">
        <v>3</v>
      </c>
      <c r="DI188" s="3" t="s">
        <v>3</v>
      </c>
      <c r="DJ188" s="3" t="s">
        <v>3</v>
      </c>
      <c r="DK188" s="3" t="s">
        <v>3</v>
      </c>
      <c r="DL188" s="3" t="s">
        <v>3</v>
      </c>
      <c r="DM188" s="3" t="s">
        <v>3</v>
      </c>
      <c r="DN188" s="3">
        <v>0</v>
      </c>
      <c r="DO188" s="3">
        <v>0</v>
      </c>
      <c r="DP188" s="3">
        <v>1</v>
      </c>
      <c r="DQ188" s="3">
        <v>1</v>
      </c>
      <c r="DR188" s="3"/>
      <c r="DS188" s="3"/>
      <c r="DT188" s="3"/>
      <c r="DU188" s="3">
        <v>1010</v>
      </c>
      <c r="DV188" s="3" t="s">
        <v>40</v>
      </c>
      <c r="DW188" s="3" t="s">
        <v>40</v>
      </c>
      <c r="DX188" s="3">
        <v>100</v>
      </c>
      <c r="DY188" s="3"/>
      <c r="DZ188" s="3" t="s">
        <v>3</v>
      </c>
      <c r="EA188" s="3" t="s">
        <v>3</v>
      </c>
      <c r="EB188" s="3" t="s">
        <v>3</v>
      </c>
      <c r="EC188" s="3" t="s">
        <v>3</v>
      </c>
      <c r="ED188" s="3"/>
      <c r="EE188" s="3">
        <v>57042957</v>
      </c>
      <c r="EF188" s="3">
        <v>40</v>
      </c>
      <c r="EG188" s="3" t="s">
        <v>33</v>
      </c>
      <c r="EH188" s="3">
        <v>0</v>
      </c>
      <c r="EI188" s="3" t="s">
        <v>3</v>
      </c>
      <c r="EJ188" s="3">
        <v>2</v>
      </c>
      <c r="EK188" s="3">
        <v>67</v>
      </c>
      <c r="EL188" s="3" t="s">
        <v>34</v>
      </c>
      <c r="EM188" s="3" t="s">
        <v>35</v>
      </c>
      <c r="EN188" s="3"/>
      <c r="EO188" s="3" t="s">
        <v>46</v>
      </c>
      <c r="EP188" s="3"/>
      <c r="EQ188" s="3">
        <v>0</v>
      </c>
      <c r="ER188" s="3">
        <v>21.2</v>
      </c>
      <c r="ES188" s="3">
        <v>21.2</v>
      </c>
      <c r="ET188" s="3">
        <v>0</v>
      </c>
      <c r="EU188" s="3">
        <v>0</v>
      </c>
      <c r="EV188" s="3">
        <v>0</v>
      </c>
      <c r="EW188" s="3">
        <v>0</v>
      </c>
      <c r="EX188" s="3">
        <v>0</v>
      </c>
      <c r="EY188" s="3"/>
      <c r="EZ188" s="3"/>
      <c r="FA188" s="3"/>
      <c r="FB188" s="3"/>
      <c r="FC188" s="3"/>
      <c r="FD188" s="3"/>
      <c r="FE188" s="3"/>
      <c r="FF188" s="3"/>
      <c r="FG188" s="3"/>
      <c r="FH188" s="3"/>
      <c r="FI188" s="3"/>
      <c r="FJ188" s="3"/>
      <c r="FK188" s="3"/>
      <c r="FL188" s="3"/>
      <c r="FM188" s="3"/>
      <c r="FN188" s="3"/>
      <c r="FO188" s="3"/>
      <c r="FP188" s="3"/>
      <c r="FQ188" s="3">
        <v>0</v>
      </c>
      <c r="FR188" s="3">
        <v>0</v>
      </c>
      <c r="FS188" s="3">
        <v>0</v>
      </c>
      <c r="FT188" s="3"/>
      <c r="FU188" s="3"/>
      <c r="FV188" s="3"/>
      <c r="FW188" s="3"/>
      <c r="FX188" s="3">
        <v>97</v>
      </c>
      <c r="FY188" s="3">
        <v>51</v>
      </c>
      <c r="FZ188" s="3"/>
      <c r="GA188" s="3" t="s">
        <v>3</v>
      </c>
      <c r="GB188" s="3"/>
      <c r="GC188" s="3"/>
      <c r="GD188" s="3">
        <v>1</v>
      </c>
      <c r="GE188" s="3"/>
      <c r="GF188" s="3">
        <v>-278186458</v>
      </c>
      <c r="GG188" s="3">
        <v>2</v>
      </c>
      <c r="GH188" s="3">
        <v>1</v>
      </c>
      <c r="GI188" s="3">
        <v>-2</v>
      </c>
      <c r="GJ188" s="3">
        <v>0</v>
      </c>
      <c r="GK188" s="3">
        <v>0</v>
      </c>
      <c r="GL188" s="3">
        <f t="shared" si="333"/>
        <v>0</v>
      </c>
      <c r="GM188" s="3">
        <f t="shared" si="334"/>
        <v>62.33</v>
      </c>
      <c r="GN188" s="3">
        <f t="shared" si="335"/>
        <v>0</v>
      </c>
      <c r="GO188" s="3">
        <f t="shared" si="336"/>
        <v>62.33</v>
      </c>
      <c r="GP188" s="3">
        <f t="shared" si="337"/>
        <v>0</v>
      </c>
      <c r="GQ188" s="3"/>
      <c r="GR188" s="3">
        <v>0</v>
      </c>
      <c r="GS188" s="3">
        <v>3</v>
      </c>
      <c r="GT188" s="3">
        <v>0</v>
      </c>
      <c r="GU188" s="3" t="s">
        <v>3</v>
      </c>
      <c r="GV188" s="3">
        <f t="shared" si="338"/>
        <v>0</v>
      </c>
      <c r="GW188" s="3">
        <v>1</v>
      </c>
      <c r="GX188" s="3">
        <f t="shared" si="339"/>
        <v>0</v>
      </c>
      <c r="GY188" s="3"/>
      <c r="GZ188" s="3"/>
      <c r="HA188" s="3">
        <v>0</v>
      </c>
      <c r="HB188" s="3">
        <v>0</v>
      </c>
      <c r="HC188" s="3">
        <f t="shared" si="340"/>
        <v>0</v>
      </c>
      <c r="HD188" s="3"/>
      <c r="HE188" s="3" t="s">
        <v>3</v>
      </c>
      <c r="HF188" s="3" t="s">
        <v>3</v>
      </c>
      <c r="HG188" s="3"/>
      <c r="HH188" s="3"/>
      <c r="HI188" s="3"/>
      <c r="HJ188" s="3"/>
      <c r="HK188" s="3"/>
      <c r="HL188" s="3"/>
      <c r="HM188" s="3" t="s">
        <v>22</v>
      </c>
      <c r="HN188" s="3" t="s">
        <v>3</v>
      </c>
      <c r="HO188" s="3" t="s">
        <v>3</v>
      </c>
      <c r="HP188" s="3" t="s">
        <v>3</v>
      </c>
      <c r="HQ188" s="3" t="s">
        <v>3</v>
      </c>
      <c r="HR188" s="3"/>
      <c r="HS188" s="3">
        <v>0</v>
      </c>
      <c r="HT188" s="3"/>
      <c r="HU188" s="3"/>
      <c r="HV188" s="3"/>
      <c r="HW188" s="3"/>
      <c r="HX188" s="3"/>
      <c r="HY188" s="3"/>
      <c r="HZ188" s="3"/>
      <c r="IA188" s="3"/>
      <c r="IB188" s="3"/>
      <c r="IC188" s="3"/>
      <c r="ID188" s="3"/>
      <c r="IE188" s="3"/>
      <c r="IF188" s="3"/>
      <c r="IG188" s="3"/>
      <c r="IH188" s="3"/>
      <c r="II188" s="3"/>
      <c r="IJ188" s="3"/>
      <c r="IK188" s="3">
        <v>0</v>
      </c>
      <c r="IL188" s="3"/>
      <c r="IM188" s="3"/>
      <c r="IN188" s="3"/>
      <c r="IO188" s="3"/>
      <c r="IP188" s="3"/>
      <c r="IQ188" s="3"/>
      <c r="IR188" s="3"/>
      <c r="IS188" s="3"/>
      <c r="IT188" s="3"/>
      <c r="IU188" s="3"/>
    </row>
    <row r="189" spans="1:255" ht="409.5" x14ac:dyDescent="0.25">
      <c r="A189" s="4">
        <v>18</v>
      </c>
      <c r="B189" s="4">
        <v>1</v>
      </c>
      <c r="C189" s="4"/>
      <c r="D189" s="4"/>
      <c r="E189" s="4" t="s">
        <v>259</v>
      </c>
      <c r="F189" s="4" t="s">
        <v>260</v>
      </c>
      <c r="G189" s="4" t="s">
        <v>261</v>
      </c>
      <c r="H189" s="4" t="s">
        <v>40</v>
      </c>
      <c r="I189" s="4">
        <f>I187*J189</f>
        <v>2.94</v>
      </c>
      <c r="J189" s="4">
        <v>0.21</v>
      </c>
      <c r="K189" s="4">
        <v>0.21000000000000002</v>
      </c>
      <c r="L189" s="4"/>
      <c r="M189" s="4"/>
      <c r="N189" s="4"/>
      <c r="O189" s="4">
        <f t="shared" si="316"/>
        <v>382.71</v>
      </c>
      <c r="P189" s="4">
        <f t="shared" si="317"/>
        <v>382.71</v>
      </c>
      <c r="Q189" s="4">
        <f t="shared" si="341"/>
        <v>0</v>
      </c>
      <c r="R189" s="4">
        <f t="shared" si="342"/>
        <v>0</v>
      </c>
      <c r="S189" s="4">
        <f t="shared" si="318"/>
        <v>0</v>
      </c>
      <c r="T189" s="4">
        <f t="shared" si="319"/>
        <v>0</v>
      </c>
      <c r="U189" s="4">
        <f t="shared" si="320"/>
        <v>0</v>
      </c>
      <c r="V189" s="4">
        <f t="shared" si="321"/>
        <v>0</v>
      </c>
      <c r="W189" s="4">
        <f t="shared" si="322"/>
        <v>0</v>
      </c>
      <c r="X189" s="4">
        <f t="shared" si="343"/>
        <v>0</v>
      </c>
      <c r="Y189" s="4">
        <f t="shared" si="344"/>
        <v>0</v>
      </c>
      <c r="Z189" s="4"/>
      <c r="AA189" s="4">
        <v>55890823</v>
      </c>
      <c r="AB189" s="4">
        <f t="shared" si="323"/>
        <v>21.2</v>
      </c>
      <c r="AC189" s="4">
        <f t="shared" si="345"/>
        <v>21.2</v>
      </c>
      <c r="AD189" s="4">
        <f t="shared" si="346"/>
        <v>0</v>
      </c>
      <c r="AE189" s="4">
        <f t="shared" si="347"/>
        <v>0</v>
      </c>
      <c r="AF189" s="4">
        <f t="shared" si="348"/>
        <v>0</v>
      </c>
      <c r="AG189" s="4">
        <f t="shared" si="324"/>
        <v>0</v>
      </c>
      <c r="AH189" s="4">
        <f t="shared" si="349"/>
        <v>0</v>
      </c>
      <c r="AI189" s="4">
        <f t="shared" si="350"/>
        <v>0</v>
      </c>
      <c r="AJ189" s="4">
        <f t="shared" si="325"/>
        <v>0</v>
      </c>
      <c r="AK189" s="4">
        <v>21.2</v>
      </c>
      <c r="AL189" s="4">
        <v>21.2</v>
      </c>
      <c r="AM189" s="4">
        <v>0</v>
      </c>
      <c r="AN189" s="4">
        <v>0</v>
      </c>
      <c r="AO189" s="4">
        <v>0</v>
      </c>
      <c r="AP189" s="4">
        <v>0</v>
      </c>
      <c r="AQ189" s="4">
        <v>0</v>
      </c>
      <c r="AR189" s="4">
        <v>0</v>
      </c>
      <c r="AS189" s="4">
        <v>0</v>
      </c>
      <c r="AT189" s="4">
        <v>97</v>
      </c>
      <c r="AU189" s="4">
        <v>51</v>
      </c>
      <c r="AV189" s="4">
        <v>1</v>
      </c>
      <c r="AW189" s="4">
        <v>1</v>
      </c>
      <c r="AX189" s="4"/>
      <c r="AY189" s="4"/>
      <c r="AZ189" s="4">
        <v>1</v>
      </c>
      <c r="BA189" s="4">
        <v>1</v>
      </c>
      <c r="BB189" s="4">
        <v>1</v>
      </c>
      <c r="BC189" s="4">
        <v>6.14</v>
      </c>
      <c r="BD189" s="4" t="s">
        <v>3</v>
      </c>
      <c r="BE189" s="4" t="s">
        <v>3</v>
      </c>
      <c r="BF189" s="4" t="s">
        <v>3</v>
      </c>
      <c r="BG189" s="4" t="s">
        <v>3</v>
      </c>
      <c r="BH189" s="4">
        <v>3</v>
      </c>
      <c r="BI189" s="4">
        <v>2</v>
      </c>
      <c r="BJ189" s="4" t="s">
        <v>262</v>
      </c>
      <c r="BK189" s="4"/>
      <c r="BL189" s="4"/>
      <c r="BM189" s="4">
        <v>67</v>
      </c>
      <c r="BN189" s="4">
        <v>0</v>
      </c>
      <c r="BO189" s="4" t="s">
        <v>260</v>
      </c>
      <c r="BP189" s="4">
        <v>1</v>
      </c>
      <c r="BQ189" s="4">
        <v>40</v>
      </c>
      <c r="BR189" s="4">
        <v>0</v>
      </c>
      <c r="BS189" s="4">
        <v>1</v>
      </c>
      <c r="BT189" s="4">
        <v>1</v>
      </c>
      <c r="BU189" s="4">
        <v>1</v>
      </c>
      <c r="BV189" s="4">
        <v>1</v>
      </c>
      <c r="BW189" s="4">
        <v>1</v>
      </c>
      <c r="BX189" s="4">
        <v>1</v>
      </c>
      <c r="BY189" s="4" t="s">
        <v>3</v>
      </c>
      <c r="BZ189" s="4">
        <v>97</v>
      </c>
      <c r="CA189" s="4">
        <v>51</v>
      </c>
      <c r="CB189" s="4" t="s">
        <v>3</v>
      </c>
      <c r="CC189" s="4"/>
      <c r="CD189" s="4"/>
      <c r="CE189" s="4">
        <v>1566</v>
      </c>
      <c r="CF189" s="4">
        <v>0</v>
      </c>
      <c r="CG189" s="4">
        <v>0</v>
      </c>
      <c r="CH189" s="4"/>
      <c r="CI189" s="4"/>
      <c r="CJ189" s="4"/>
      <c r="CK189" s="4"/>
      <c r="CL189" s="4"/>
      <c r="CM189" s="4">
        <v>0</v>
      </c>
      <c r="CN189" s="10" t="s">
        <v>2500</v>
      </c>
      <c r="CO189" s="4">
        <v>0</v>
      </c>
      <c r="CP189" s="4">
        <f t="shared" si="326"/>
        <v>382.71</v>
      </c>
      <c r="CQ189" s="4">
        <f t="shared" si="327"/>
        <v>130.16999999999999</v>
      </c>
      <c r="CR189" s="4">
        <f t="shared" si="351"/>
        <v>0</v>
      </c>
      <c r="CS189" s="4">
        <f t="shared" si="352"/>
        <v>0</v>
      </c>
      <c r="CT189" s="4">
        <f t="shared" si="328"/>
        <v>0</v>
      </c>
      <c r="CU189" s="4">
        <f t="shared" si="329"/>
        <v>0</v>
      </c>
      <c r="CV189" s="4">
        <f t="shared" si="330"/>
        <v>0</v>
      </c>
      <c r="CW189" s="4">
        <f t="shared" si="331"/>
        <v>0</v>
      </c>
      <c r="CX189" s="4">
        <f t="shared" si="332"/>
        <v>0</v>
      </c>
      <c r="CY189" s="4">
        <f t="shared" si="353"/>
        <v>0</v>
      </c>
      <c r="CZ189" s="4">
        <f t="shared" si="354"/>
        <v>0</v>
      </c>
      <c r="DA189" s="4"/>
      <c r="DB189" s="4"/>
      <c r="DC189" s="4" t="s">
        <v>3</v>
      </c>
      <c r="DD189" s="4" t="s">
        <v>3</v>
      </c>
      <c r="DE189" s="4" t="s">
        <v>3</v>
      </c>
      <c r="DF189" s="4" t="s">
        <v>3</v>
      </c>
      <c r="DG189" s="4" t="s">
        <v>3</v>
      </c>
      <c r="DH189" s="4" t="s">
        <v>3</v>
      </c>
      <c r="DI189" s="4" t="s">
        <v>3</v>
      </c>
      <c r="DJ189" s="4" t="s">
        <v>3</v>
      </c>
      <c r="DK189" s="4" t="s">
        <v>3</v>
      </c>
      <c r="DL189" s="4" t="s">
        <v>3</v>
      </c>
      <c r="DM189" s="4" t="s">
        <v>3</v>
      </c>
      <c r="DN189" s="4">
        <v>0</v>
      </c>
      <c r="DO189" s="4">
        <v>0</v>
      </c>
      <c r="DP189" s="4">
        <v>1</v>
      </c>
      <c r="DQ189" s="4">
        <v>1</v>
      </c>
      <c r="DR189" s="4"/>
      <c r="DS189" s="4"/>
      <c r="DT189" s="4"/>
      <c r="DU189" s="4">
        <v>1010</v>
      </c>
      <c r="DV189" s="4" t="s">
        <v>40</v>
      </c>
      <c r="DW189" s="4" t="s">
        <v>40</v>
      </c>
      <c r="DX189" s="4">
        <v>100</v>
      </c>
      <c r="DY189" s="4"/>
      <c r="DZ189" s="4" t="s">
        <v>3</v>
      </c>
      <c r="EA189" s="4" t="s">
        <v>3</v>
      </c>
      <c r="EB189" s="4" t="s">
        <v>3</v>
      </c>
      <c r="EC189" s="4" t="s">
        <v>3</v>
      </c>
      <c r="ED189" s="4"/>
      <c r="EE189" s="4">
        <v>57042957</v>
      </c>
      <c r="EF189" s="4">
        <v>40</v>
      </c>
      <c r="EG189" s="4" t="s">
        <v>33</v>
      </c>
      <c r="EH189" s="4">
        <v>0</v>
      </c>
      <c r="EI189" s="4" t="s">
        <v>3</v>
      </c>
      <c r="EJ189" s="4">
        <v>2</v>
      </c>
      <c r="EK189" s="4">
        <v>67</v>
      </c>
      <c r="EL189" s="4" t="s">
        <v>34</v>
      </c>
      <c r="EM189" s="4" t="s">
        <v>35</v>
      </c>
      <c r="EN189" s="4"/>
      <c r="EO189" s="4" t="s">
        <v>46</v>
      </c>
      <c r="EP189" s="4"/>
      <c r="EQ189" s="4">
        <v>0</v>
      </c>
      <c r="ER189" s="4">
        <v>21.2</v>
      </c>
      <c r="ES189" s="4">
        <v>21.2</v>
      </c>
      <c r="ET189" s="4">
        <v>0</v>
      </c>
      <c r="EU189" s="4">
        <v>0</v>
      </c>
      <c r="EV189" s="4">
        <v>0</v>
      </c>
      <c r="EW189" s="4">
        <v>0</v>
      </c>
      <c r="EX189" s="4">
        <v>0</v>
      </c>
      <c r="EY189" s="4"/>
      <c r="EZ189" s="4"/>
      <c r="FA189" s="4"/>
      <c r="FB189" s="4"/>
      <c r="FC189" s="4"/>
      <c r="FD189" s="4"/>
      <c r="FE189" s="4"/>
      <c r="FF189" s="4"/>
      <c r="FG189" s="4"/>
      <c r="FH189" s="4"/>
      <c r="FI189" s="4"/>
      <c r="FJ189" s="4"/>
      <c r="FK189" s="4"/>
      <c r="FL189" s="4"/>
      <c r="FM189" s="4"/>
      <c r="FN189" s="4"/>
      <c r="FO189" s="4"/>
      <c r="FP189" s="4"/>
      <c r="FQ189" s="4">
        <v>0</v>
      </c>
      <c r="FR189" s="4">
        <v>0</v>
      </c>
      <c r="FS189" s="4">
        <v>0</v>
      </c>
      <c r="FT189" s="4"/>
      <c r="FU189" s="4"/>
      <c r="FV189" s="4"/>
      <c r="FW189" s="4"/>
      <c r="FX189" s="4">
        <v>97</v>
      </c>
      <c r="FY189" s="4">
        <v>51</v>
      </c>
      <c r="FZ189" s="4"/>
      <c r="GA189" s="4" t="s">
        <v>3</v>
      </c>
      <c r="GB189" s="4"/>
      <c r="GC189" s="4"/>
      <c r="GD189" s="4">
        <v>1</v>
      </c>
      <c r="GE189" s="4"/>
      <c r="GF189" s="4">
        <v>-278186458</v>
      </c>
      <c r="GG189" s="4">
        <v>2</v>
      </c>
      <c r="GH189" s="4">
        <v>1</v>
      </c>
      <c r="GI189" s="4">
        <v>2</v>
      </c>
      <c r="GJ189" s="4">
        <v>0</v>
      </c>
      <c r="GK189" s="4">
        <v>0</v>
      </c>
      <c r="GL189" s="4">
        <f t="shared" si="333"/>
        <v>0</v>
      </c>
      <c r="GM189" s="4">
        <f t="shared" si="334"/>
        <v>382.71</v>
      </c>
      <c r="GN189" s="4">
        <f t="shared" si="335"/>
        <v>0</v>
      </c>
      <c r="GO189" s="4">
        <f t="shared" si="336"/>
        <v>382.71</v>
      </c>
      <c r="GP189" s="4">
        <f t="shared" si="337"/>
        <v>0</v>
      </c>
      <c r="GQ189" s="4"/>
      <c r="GR189" s="4">
        <v>0</v>
      </c>
      <c r="GS189" s="4">
        <v>0</v>
      </c>
      <c r="GT189" s="4">
        <v>0</v>
      </c>
      <c r="GU189" s="4" t="s">
        <v>3</v>
      </c>
      <c r="GV189" s="4">
        <f t="shared" si="338"/>
        <v>0</v>
      </c>
      <c r="GW189" s="4">
        <v>1</v>
      </c>
      <c r="GX189" s="4">
        <f t="shared" si="339"/>
        <v>0</v>
      </c>
      <c r="GY189" s="4"/>
      <c r="GZ189" s="4"/>
      <c r="HA189" s="4">
        <v>0</v>
      </c>
      <c r="HB189" s="4">
        <v>0</v>
      </c>
      <c r="HC189" s="4">
        <f t="shared" si="340"/>
        <v>0</v>
      </c>
      <c r="HD189" s="4"/>
      <c r="HE189" s="4" t="s">
        <v>3</v>
      </c>
      <c r="HF189" s="4" t="s">
        <v>3</v>
      </c>
      <c r="HG189" s="4"/>
      <c r="HH189" s="4"/>
      <c r="HI189" s="4"/>
      <c r="HJ189" s="4"/>
      <c r="HK189" s="4"/>
      <c r="HL189" s="4"/>
      <c r="HM189" s="4" t="s">
        <v>22</v>
      </c>
      <c r="HN189" s="4" t="s">
        <v>3</v>
      </c>
      <c r="HO189" s="4" t="s">
        <v>3</v>
      </c>
      <c r="HP189" s="4" t="s">
        <v>3</v>
      </c>
      <c r="HQ189" s="4" t="s">
        <v>3</v>
      </c>
      <c r="HR189" s="4"/>
      <c r="HS189" s="4">
        <v>0</v>
      </c>
      <c r="HT189" s="4"/>
      <c r="HU189" s="4"/>
      <c r="HV189" s="4"/>
      <c r="HW189" s="4"/>
      <c r="HX189" s="4"/>
      <c r="HY189" s="4"/>
      <c r="HZ189" s="4"/>
      <c r="IA189" s="4"/>
      <c r="IB189" s="4"/>
      <c r="IC189" s="4"/>
      <c r="ID189" s="4"/>
      <c r="IE189" s="4"/>
      <c r="IF189" s="4"/>
      <c r="IG189" s="4"/>
      <c r="IH189" s="4"/>
      <c r="II189" s="4"/>
      <c r="IJ189" s="4"/>
      <c r="IK189" s="4">
        <v>0</v>
      </c>
      <c r="IL189" s="4"/>
      <c r="IM189" s="4"/>
      <c r="IN189" s="4"/>
      <c r="IO189" s="4"/>
      <c r="IP189" s="4"/>
      <c r="IQ189" s="4"/>
      <c r="IR189" s="4"/>
      <c r="IS189" s="4"/>
      <c r="IT189" s="4"/>
      <c r="IU189" s="4"/>
    </row>
    <row r="190" spans="1:255" ht="409.5" x14ac:dyDescent="0.25">
      <c r="A190" s="3">
        <v>18</v>
      </c>
      <c r="B190" s="3">
        <v>1</v>
      </c>
      <c r="C190" s="3"/>
      <c r="D190" s="3"/>
      <c r="E190" s="3" t="s">
        <v>263</v>
      </c>
      <c r="F190" s="3" t="s">
        <v>264</v>
      </c>
      <c r="G190" s="3" t="s">
        <v>265</v>
      </c>
      <c r="H190" s="3" t="s">
        <v>266</v>
      </c>
      <c r="I190" s="3">
        <f>I186*J190</f>
        <v>56</v>
      </c>
      <c r="J190" s="3">
        <v>4</v>
      </c>
      <c r="K190" s="3">
        <v>4</v>
      </c>
      <c r="L190" s="3"/>
      <c r="M190" s="3"/>
      <c r="N190" s="3"/>
      <c r="O190" s="3">
        <f t="shared" si="316"/>
        <v>388.64</v>
      </c>
      <c r="P190" s="3">
        <f t="shared" si="317"/>
        <v>388.64</v>
      </c>
      <c r="Q190" s="3">
        <f t="shared" si="341"/>
        <v>0</v>
      </c>
      <c r="R190" s="3">
        <f t="shared" si="342"/>
        <v>0</v>
      </c>
      <c r="S190" s="3">
        <f t="shared" si="318"/>
        <v>0</v>
      </c>
      <c r="T190" s="3">
        <f t="shared" si="319"/>
        <v>0</v>
      </c>
      <c r="U190" s="3">
        <f t="shared" si="320"/>
        <v>0</v>
      </c>
      <c r="V190" s="3">
        <f t="shared" si="321"/>
        <v>0</v>
      </c>
      <c r="W190" s="3">
        <f t="shared" si="322"/>
        <v>0</v>
      </c>
      <c r="X190" s="3">
        <f t="shared" si="343"/>
        <v>0</v>
      </c>
      <c r="Y190" s="3">
        <f t="shared" si="344"/>
        <v>0</v>
      </c>
      <c r="Z190" s="3"/>
      <c r="AA190" s="3">
        <v>54971259</v>
      </c>
      <c r="AB190" s="3">
        <f t="shared" si="323"/>
        <v>6.94</v>
      </c>
      <c r="AC190" s="3">
        <f t="shared" si="345"/>
        <v>6.94</v>
      </c>
      <c r="AD190" s="3">
        <f t="shared" si="346"/>
        <v>0</v>
      </c>
      <c r="AE190" s="3">
        <f t="shared" si="347"/>
        <v>0</v>
      </c>
      <c r="AF190" s="3">
        <f t="shared" si="348"/>
        <v>0</v>
      </c>
      <c r="AG190" s="3">
        <f t="shared" si="324"/>
        <v>0</v>
      </c>
      <c r="AH190" s="3">
        <f t="shared" si="349"/>
        <v>0</v>
      </c>
      <c r="AI190" s="3">
        <f t="shared" si="350"/>
        <v>0</v>
      </c>
      <c r="AJ190" s="3">
        <f t="shared" si="325"/>
        <v>0</v>
      </c>
      <c r="AK190" s="3">
        <v>6.94</v>
      </c>
      <c r="AL190" s="3">
        <v>6.94</v>
      </c>
      <c r="AM190" s="3">
        <v>0</v>
      </c>
      <c r="AN190" s="3">
        <v>0</v>
      </c>
      <c r="AO190" s="3">
        <v>0</v>
      </c>
      <c r="AP190" s="3">
        <v>0</v>
      </c>
      <c r="AQ190" s="3">
        <v>0</v>
      </c>
      <c r="AR190" s="3">
        <v>0</v>
      </c>
      <c r="AS190" s="3">
        <v>0</v>
      </c>
      <c r="AT190" s="3">
        <v>97</v>
      </c>
      <c r="AU190" s="3">
        <v>51</v>
      </c>
      <c r="AV190" s="3">
        <v>1</v>
      </c>
      <c r="AW190" s="3">
        <v>1</v>
      </c>
      <c r="AX190" s="3"/>
      <c r="AY190" s="3"/>
      <c r="AZ190" s="3">
        <v>1</v>
      </c>
      <c r="BA190" s="3">
        <v>1</v>
      </c>
      <c r="BB190" s="3">
        <v>1</v>
      </c>
      <c r="BC190" s="3">
        <v>1</v>
      </c>
      <c r="BD190" s="3" t="s">
        <v>3</v>
      </c>
      <c r="BE190" s="3" t="s">
        <v>3</v>
      </c>
      <c r="BF190" s="3" t="s">
        <v>3</v>
      </c>
      <c r="BG190" s="3" t="s">
        <v>3</v>
      </c>
      <c r="BH190" s="3">
        <v>3</v>
      </c>
      <c r="BI190" s="3">
        <v>2</v>
      </c>
      <c r="BJ190" s="3" t="s">
        <v>267</v>
      </c>
      <c r="BK190" s="3"/>
      <c r="BL190" s="3"/>
      <c r="BM190" s="3">
        <v>67</v>
      </c>
      <c r="BN190" s="3">
        <v>0</v>
      </c>
      <c r="BO190" s="3" t="s">
        <v>3</v>
      </c>
      <c r="BP190" s="3">
        <v>0</v>
      </c>
      <c r="BQ190" s="3">
        <v>40</v>
      </c>
      <c r="BR190" s="3">
        <v>0</v>
      </c>
      <c r="BS190" s="3">
        <v>1</v>
      </c>
      <c r="BT190" s="3">
        <v>1</v>
      </c>
      <c r="BU190" s="3">
        <v>1</v>
      </c>
      <c r="BV190" s="3">
        <v>1</v>
      </c>
      <c r="BW190" s="3">
        <v>1</v>
      </c>
      <c r="BX190" s="3">
        <v>1</v>
      </c>
      <c r="BY190" s="3" t="s">
        <v>3</v>
      </c>
      <c r="BZ190" s="3">
        <v>97</v>
      </c>
      <c r="CA190" s="3">
        <v>51</v>
      </c>
      <c r="CB190" s="3" t="s">
        <v>3</v>
      </c>
      <c r="CC190" s="3"/>
      <c r="CD190" s="3"/>
      <c r="CE190" s="3">
        <v>1566</v>
      </c>
      <c r="CF190" s="3">
        <v>0</v>
      </c>
      <c r="CG190" s="3">
        <v>0</v>
      </c>
      <c r="CH190" s="3"/>
      <c r="CI190" s="3"/>
      <c r="CJ190" s="3"/>
      <c r="CK190" s="3"/>
      <c r="CL190" s="3"/>
      <c r="CM190" s="3">
        <v>0</v>
      </c>
      <c r="CN190" s="9" t="s">
        <v>2500</v>
      </c>
      <c r="CO190" s="3">
        <v>0</v>
      </c>
      <c r="CP190" s="3">
        <f t="shared" si="326"/>
        <v>388.64</v>
      </c>
      <c r="CQ190" s="3">
        <f t="shared" si="327"/>
        <v>6.94</v>
      </c>
      <c r="CR190" s="3">
        <f t="shared" si="351"/>
        <v>0</v>
      </c>
      <c r="CS190" s="3">
        <f t="shared" si="352"/>
        <v>0</v>
      </c>
      <c r="CT190" s="3">
        <f t="shared" si="328"/>
        <v>0</v>
      </c>
      <c r="CU190" s="3">
        <f t="shared" si="329"/>
        <v>0</v>
      </c>
      <c r="CV190" s="3">
        <f t="shared" si="330"/>
        <v>0</v>
      </c>
      <c r="CW190" s="3">
        <f t="shared" si="331"/>
        <v>0</v>
      </c>
      <c r="CX190" s="3">
        <f t="shared" si="332"/>
        <v>0</v>
      </c>
      <c r="CY190" s="3">
        <f t="shared" si="353"/>
        <v>0</v>
      </c>
      <c r="CZ190" s="3">
        <f t="shared" si="354"/>
        <v>0</v>
      </c>
      <c r="DA190" s="3"/>
      <c r="DB190" s="3"/>
      <c r="DC190" s="3" t="s">
        <v>3</v>
      </c>
      <c r="DD190" s="3" t="s">
        <v>3</v>
      </c>
      <c r="DE190" s="3" t="s">
        <v>3</v>
      </c>
      <c r="DF190" s="3" t="s">
        <v>3</v>
      </c>
      <c r="DG190" s="3" t="s">
        <v>3</v>
      </c>
      <c r="DH190" s="3" t="s">
        <v>3</v>
      </c>
      <c r="DI190" s="3" t="s">
        <v>3</v>
      </c>
      <c r="DJ190" s="3" t="s">
        <v>3</v>
      </c>
      <c r="DK190" s="3" t="s">
        <v>3</v>
      </c>
      <c r="DL190" s="3" t="s">
        <v>3</v>
      </c>
      <c r="DM190" s="3" t="s">
        <v>3</v>
      </c>
      <c r="DN190" s="3">
        <v>0</v>
      </c>
      <c r="DO190" s="3">
        <v>0</v>
      </c>
      <c r="DP190" s="3">
        <v>1</v>
      </c>
      <c r="DQ190" s="3">
        <v>1</v>
      </c>
      <c r="DR190" s="3"/>
      <c r="DS190" s="3"/>
      <c r="DT190" s="3"/>
      <c r="DU190" s="3">
        <v>1010</v>
      </c>
      <c r="DV190" s="3" t="s">
        <v>266</v>
      </c>
      <c r="DW190" s="3" t="s">
        <v>266</v>
      </c>
      <c r="DX190" s="3">
        <v>1</v>
      </c>
      <c r="DY190" s="3"/>
      <c r="DZ190" s="3" t="s">
        <v>3</v>
      </c>
      <c r="EA190" s="3" t="s">
        <v>3</v>
      </c>
      <c r="EB190" s="3" t="s">
        <v>3</v>
      </c>
      <c r="EC190" s="3" t="s">
        <v>3</v>
      </c>
      <c r="ED190" s="3"/>
      <c r="EE190" s="3">
        <v>57042957</v>
      </c>
      <c r="EF190" s="3">
        <v>40</v>
      </c>
      <c r="EG190" s="3" t="s">
        <v>33</v>
      </c>
      <c r="EH190" s="3">
        <v>0</v>
      </c>
      <c r="EI190" s="3" t="s">
        <v>3</v>
      </c>
      <c r="EJ190" s="3">
        <v>2</v>
      </c>
      <c r="EK190" s="3">
        <v>67</v>
      </c>
      <c r="EL190" s="3" t="s">
        <v>34</v>
      </c>
      <c r="EM190" s="3" t="s">
        <v>35</v>
      </c>
      <c r="EN190" s="3"/>
      <c r="EO190" s="3" t="s">
        <v>46</v>
      </c>
      <c r="EP190" s="3"/>
      <c r="EQ190" s="3">
        <v>0</v>
      </c>
      <c r="ER190" s="3">
        <v>6.94</v>
      </c>
      <c r="ES190" s="3">
        <v>6.94</v>
      </c>
      <c r="ET190" s="3">
        <v>0</v>
      </c>
      <c r="EU190" s="3">
        <v>0</v>
      </c>
      <c r="EV190" s="3">
        <v>0</v>
      </c>
      <c r="EW190" s="3">
        <v>0</v>
      </c>
      <c r="EX190" s="3">
        <v>0</v>
      </c>
      <c r="EY190" s="3"/>
      <c r="EZ190" s="3"/>
      <c r="FA190" s="3"/>
      <c r="FB190" s="3"/>
      <c r="FC190" s="3"/>
      <c r="FD190" s="3"/>
      <c r="FE190" s="3"/>
      <c r="FF190" s="3"/>
      <c r="FG190" s="3"/>
      <c r="FH190" s="3"/>
      <c r="FI190" s="3"/>
      <c r="FJ190" s="3"/>
      <c r="FK190" s="3"/>
      <c r="FL190" s="3"/>
      <c r="FM190" s="3"/>
      <c r="FN190" s="3"/>
      <c r="FO190" s="3"/>
      <c r="FP190" s="3"/>
      <c r="FQ190" s="3">
        <v>0</v>
      </c>
      <c r="FR190" s="3">
        <v>0</v>
      </c>
      <c r="FS190" s="3">
        <v>0</v>
      </c>
      <c r="FT190" s="3"/>
      <c r="FU190" s="3"/>
      <c r="FV190" s="3"/>
      <c r="FW190" s="3"/>
      <c r="FX190" s="3">
        <v>97</v>
      </c>
      <c r="FY190" s="3">
        <v>51</v>
      </c>
      <c r="FZ190" s="3"/>
      <c r="GA190" s="3" t="s">
        <v>3</v>
      </c>
      <c r="GB190" s="3"/>
      <c r="GC190" s="3"/>
      <c r="GD190" s="3">
        <v>1</v>
      </c>
      <c r="GE190" s="3"/>
      <c r="GF190" s="3">
        <v>145081611</v>
      </c>
      <c r="GG190" s="3">
        <v>2</v>
      </c>
      <c r="GH190" s="3">
        <v>1</v>
      </c>
      <c r="GI190" s="3">
        <v>-2</v>
      </c>
      <c r="GJ190" s="3">
        <v>0</v>
      </c>
      <c r="GK190" s="3">
        <v>0</v>
      </c>
      <c r="GL190" s="3">
        <f t="shared" si="333"/>
        <v>0</v>
      </c>
      <c r="GM190" s="3">
        <f t="shared" si="334"/>
        <v>388.64</v>
      </c>
      <c r="GN190" s="3">
        <f t="shared" si="335"/>
        <v>0</v>
      </c>
      <c r="GO190" s="3">
        <f t="shared" si="336"/>
        <v>388.64</v>
      </c>
      <c r="GP190" s="3">
        <f t="shared" si="337"/>
        <v>0</v>
      </c>
      <c r="GQ190" s="3"/>
      <c r="GR190" s="3">
        <v>0</v>
      </c>
      <c r="GS190" s="3">
        <v>3</v>
      </c>
      <c r="GT190" s="3">
        <v>0</v>
      </c>
      <c r="GU190" s="3" t="s">
        <v>3</v>
      </c>
      <c r="GV190" s="3">
        <f t="shared" si="338"/>
        <v>0</v>
      </c>
      <c r="GW190" s="3">
        <v>1</v>
      </c>
      <c r="GX190" s="3">
        <f t="shared" si="339"/>
        <v>0</v>
      </c>
      <c r="GY190" s="3"/>
      <c r="GZ190" s="3"/>
      <c r="HA190" s="3">
        <v>0</v>
      </c>
      <c r="HB190" s="3">
        <v>0</v>
      </c>
      <c r="HC190" s="3">
        <f t="shared" si="340"/>
        <v>0</v>
      </c>
      <c r="HD190" s="3"/>
      <c r="HE190" s="3" t="s">
        <v>3</v>
      </c>
      <c r="HF190" s="3" t="s">
        <v>3</v>
      </c>
      <c r="HG190" s="3"/>
      <c r="HH190" s="3"/>
      <c r="HI190" s="3"/>
      <c r="HJ190" s="3"/>
      <c r="HK190" s="3"/>
      <c r="HL190" s="3"/>
      <c r="HM190" s="3" t="s">
        <v>22</v>
      </c>
      <c r="HN190" s="3" t="s">
        <v>3</v>
      </c>
      <c r="HO190" s="3" t="s">
        <v>3</v>
      </c>
      <c r="HP190" s="3" t="s">
        <v>3</v>
      </c>
      <c r="HQ190" s="3" t="s">
        <v>3</v>
      </c>
      <c r="HR190" s="3"/>
      <c r="HS190" s="3">
        <v>0</v>
      </c>
      <c r="HT190" s="3"/>
      <c r="HU190" s="3"/>
      <c r="HV190" s="3"/>
      <c r="HW190" s="3"/>
      <c r="HX190" s="3"/>
      <c r="HY190" s="3"/>
      <c r="HZ190" s="3"/>
      <c r="IA190" s="3"/>
      <c r="IB190" s="3"/>
      <c r="IC190" s="3"/>
      <c r="ID190" s="3"/>
      <c r="IE190" s="3"/>
      <c r="IF190" s="3"/>
      <c r="IG190" s="3"/>
      <c r="IH190" s="3"/>
      <c r="II190" s="3"/>
      <c r="IJ190" s="3"/>
      <c r="IK190" s="3">
        <v>0</v>
      </c>
      <c r="IL190" s="3"/>
      <c r="IM190" s="3"/>
      <c r="IN190" s="3"/>
      <c r="IO190" s="3"/>
      <c r="IP190" s="3"/>
      <c r="IQ190" s="3"/>
      <c r="IR190" s="3"/>
      <c r="IS190" s="3"/>
      <c r="IT190" s="3"/>
      <c r="IU190" s="3"/>
    </row>
    <row r="191" spans="1:255" ht="409.5" x14ac:dyDescent="0.25">
      <c r="A191" s="4">
        <v>18</v>
      </c>
      <c r="B191" s="4">
        <v>1</v>
      </c>
      <c r="C191" s="4"/>
      <c r="D191" s="4"/>
      <c r="E191" s="4" t="s">
        <v>263</v>
      </c>
      <c r="F191" s="4" t="s">
        <v>264</v>
      </c>
      <c r="G191" s="4" t="s">
        <v>265</v>
      </c>
      <c r="H191" s="4" t="s">
        <v>266</v>
      </c>
      <c r="I191" s="4">
        <f>I187*J191</f>
        <v>56</v>
      </c>
      <c r="J191" s="4">
        <v>4</v>
      </c>
      <c r="K191" s="4">
        <v>4</v>
      </c>
      <c r="L191" s="4"/>
      <c r="M191" s="4"/>
      <c r="N191" s="4"/>
      <c r="O191" s="4">
        <f t="shared" si="316"/>
        <v>1418.54</v>
      </c>
      <c r="P191" s="4">
        <f t="shared" si="317"/>
        <v>1418.54</v>
      </c>
      <c r="Q191" s="4">
        <f t="shared" si="341"/>
        <v>0</v>
      </c>
      <c r="R191" s="4">
        <f t="shared" si="342"/>
        <v>0</v>
      </c>
      <c r="S191" s="4">
        <f t="shared" si="318"/>
        <v>0</v>
      </c>
      <c r="T191" s="4">
        <f t="shared" si="319"/>
        <v>0</v>
      </c>
      <c r="U191" s="4">
        <f t="shared" si="320"/>
        <v>0</v>
      </c>
      <c r="V191" s="4">
        <f t="shared" si="321"/>
        <v>0</v>
      </c>
      <c r="W191" s="4">
        <f t="shared" si="322"/>
        <v>0</v>
      </c>
      <c r="X191" s="4">
        <f t="shared" si="343"/>
        <v>0</v>
      </c>
      <c r="Y191" s="4">
        <f t="shared" si="344"/>
        <v>0</v>
      </c>
      <c r="Z191" s="4"/>
      <c r="AA191" s="4">
        <v>55890823</v>
      </c>
      <c r="AB191" s="4">
        <f t="shared" si="323"/>
        <v>6.94</v>
      </c>
      <c r="AC191" s="4">
        <f t="shared" si="345"/>
        <v>6.94</v>
      </c>
      <c r="AD191" s="4">
        <f t="shared" si="346"/>
        <v>0</v>
      </c>
      <c r="AE191" s="4">
        <f t="shared" si="347"/>
        <v>0</v>
      </c>
      <c r="AF191" s="4">
        <f t="shared" si="348"/>
        <v>0</v>
      </c>
      <c r="AG191" s="4">
        <f t="shared" si="324"/>
        <v>0</v>
      </c>
      <c r="AH191" s="4">
        <f t="shared" si="349"/>
        <v>0</v>
      </c>
      <c r="AI191" s="4">
        <f t="shared" si="350"/>
        <v>0</v>
      </c>
      <c r="AJ191" s="4">
        <f t="shared" si="325"/>
        <v>0</v>
      </c>
      <c r="AK191" s="4">
        <v>6.94</v>
      </c>
      <c r="AL191" s="4">
        <v>6.94</v>
      </c>
      <c r="AM191" s="4">
        <v>0</v>
      </c>
      <c r="AN191" s="4">
        <v>0</v>
      </c>
      <c r="AO191" s="4">
        <v>0</v>
      </c>
      <c r="AP191" s="4">
        <v>0</v>
      </c>
      <c r="AQ191" s="4">
        <v>0</v>
      </c>
      <c r="AR191" s="4">
        <v>0</v>
      </c>
      <c r="AS191" s="4">
        <v>0</v>
      </c>
      <c r="AT191" s="4">
        <v>97</v>
      </c>
      <c r="AU191" s="4">
        <v>51</v>
      </c>
      <c r="AV191" s="4">
        <v>1</v>
      </c>
      <c r="AW191" s="4">
        <v>1</v>
      </c>
      <c r="AX191" s="4"/>
      <c r="AY191" s="4"/>
      <c r="AZ191" s="4">
        <v>1</v>
      </c>
      <c r="BA191" s="4">
        <v>1</v>
      </c>
      <c r="BB191" s="4">
        <v>1</v>
      </c>
      <c r="BC191" s="4">
        <v>3.65</v>
      </c>
      <c r="BD191" s="4" t="s">
        <v>3</v>
      </c>
      <c r="BE191" s="4" t="s">
        <v>3</v>
      </c>
      <c r="BF191" s="4" t="s">
        <v>3</v>
      </c>
      <c r="BG191" s="4" t="s">
        <v>3</v>
      </c>
      <c r="BH191" s="4">
        <v>3</v>
      </c>
      <c r="BI191" s="4">
        <v>2</v>
      </c>
      <c r="BJ191" s="4" t="s">
        <v>267</v>
      </c>
      <c r="BK191" s="4"/>
      <c r="BL191" s="4"/>
      <c r="BM191" s="4">
        <v>67</v>
      </c>
      <c r="BN191" s="4">
        <v>0</v>
      </c>
      <c r="BO191" s="4" t="s">
        <v>264</v>
      </c>
      <c r="BP191" s="4">
        <v>1</v>
      </c>
      <c r="BQ191" s="4">
        <v>40</v>
      </c>
      <c r="BR191" s="4">
        <v>0</v>
      </c>
      <c r="BS191" s="4">
        <v>1</v>
      </c>
      <c r="BT191" s="4">
        <v>1</v>
      </c>
      <c r="BU191" s="4">
        <v>1</v>
      </c>
      <c r="BV191" s="4">
        <v>1</v>
      </c>
      <c r="BW191" s="4">
        <v>1</v>
      </c>
      <c r="BX191" s="4">
        <v>1</v>
      </c>
      <c r="BY191" s="4" t="s">
        <v>3</v>
      </c>
      <c r="BZ191" s="4">
        <v>97</v>
      </c>
      <c r="CA191" s="4">
        <v>51</v>
      </c>
      <c r="CB191" s="4" t="s">
        <v>3</v>
      </c>
      <c r="CC191" s="4"/>
      <c r="CD191" s="4"/>
      <c r="CE191" s="4">
        <v>1566</v>
      </c>
      <c r="CF191" s="4">
        <v>0</v>
      </c>
      <c r="CG191" s="4">
        <v>0</v>
      </c>
      <c r="CH191" s="4"/>
      <c r="CI191" s="4"/>
      <c r="CJ191" s="4"/>
      <c r="CK191" s="4"/>
      <c r="CL191" s="4"/>
      <c r="CM191" s="4">
        <v>0</v>
      </c>
      <c r="CN191" s="10" t="s">
        <v>2500</v>
      </c>
      <c r="CO191" s="4">
        <v>0</v>
      </c>
      <c r="CP191" s="4">
        <f t="shared" si="326"/>
        <v>1418.54</v>
      </c>
      <c r="CQ191" s="4">
        <f t="shared" si="327"/>
        <v>25.33</v>
      </c>
      <c r="CR191" s="4">
        <f t="shared" si="351"/>
        <v>0</v>
      </c>
      <c r="CS191" s="4">
        <f t="shared" si="352"/>
        <v>0</v>
      </c>
      <c r="CT191" s="4">
        <f t="shared" si="328"/>
        <v>0</v>
      </c>
      <c r="CU191" s="4">
        <f t="shared" si="329"/>
        <v>0</v>
      </c>
      <c r="CV191" s="4">
        <f t="shared" si="330"/>
        <v>0</v>
      </c>
      <c r="CW191" s="4">
        <f t="shared" si="331"/>
        <v>0</v>
      </c>
      <c r="CX191" s="4">
        <f t="shared" si="332"/>
        <v>0</v>
      </c>
      <c r="CY191" s="4">
        <f t="shared" si="353"/>
        <v>0</v>
      </c>
      <c r="CZ191" s="4">
        <f t="shared" si="354"/>
        <v>0</v>
      </c>
      <c r="DA191" s="4"/>
      <c r="DB191" s="4"/>
      <c r="DC191" s="4" t="s">
        <v>3</v>
      </c>
      <c r="DD191" s="4" t="s">
        <v>3</v>
      </c>
      <c r="DE191" s="4" t="s">
        <v>3</v>
      </c>
      <c r="DF191" s="4" t="s">
        <v>3</v>
      </c>
      <c r="DG191" s="4" t="s">
        <v>3</v>
      </c>
      <c r="DH191" s="4" t="s">
        <v>3</v>
      </c>
      <c r="DI191" s="4" t="s">
        <v>3</v>
      </c>
      <c r="DJ191" s="4" t="s">
        <v>3</v>
      </c>
      <c r="DK191" s="4" t="s">
        <v>3</v>
      </c>
      <c r="DL191" s="4" t="s">
        <v>3</v>
      </c>
      <c r="DM191" s="4" t="s">
        <v>3</v>
      </c>
      <c r="DN191" s="4">
        <v>0</v>
      </c>
      <c r="DO191" s="4">
        <v>0</v>
      </c>
      <c r="DP191" s="4">
        <v>1</v>
      </c>
      <c r="DQ191" s="4">
        <v>1</v>
      </c>
      <c r="DR191" s="4"/>
      <c r="DS191" s="4"/>
      <c r="DT191" s="4"/>
      <c r="DU191" s="4">
        <v>1010</v>
      </c>
      <c r="DV191" s="4" t="s">
        <v>266</v>
      </c>
      <c r="DW191" s="4" t="s">
        <v>266</v>
      </c>
      <c r="DX191" s="4">
        <v>1</v>
      </c>
      <c r="DY191" s="4"/>
      <c r="DZ191" s="4" t="s">
        <v>3</v>
      </c>
      <c r="EA191" s="4" t="s">
        <v>3</v>
      </c>
      <c r="EB191" s="4" t="s">
        <v>3</v>
      </c>
      <c r="EC191" s="4" t="s">
        <v>3</v>
      </c>
      <c r="ED191" s="4"/>
      <c r="EE191" s="4">
        <v>57042957</v>
      </c>
      <c r="EF191" s="4">
        <v>40</v>
      </c>
      <c r="EG191" s="4" t="s">
        <v>33</v>
      </c>
      <c r="EH191" s="4">
        <v>0</v>
      </c>
      <c r="EI191" s="4" t="s">
        <v>3</v>
      </c>
      <c r="EJ191" s="4">
        <v>2</v>
      </c>
      <c r="EK191" s="4">
        <v>67</v>
      </c>
      <c r="EL191" s="4" t="s">
        <v>34</v>
      </c>
      <c r="EM191" s="4" t="s">
        <v>35</v>
      </c>
      <c r="EN191" s="4"/>
      <c r="EO191" s="4" t="s">
        <v>46</v>
      </c>
      <c r="EP191" s="4"/>
      <c r="EQ191" s="4">
        <v>0</v>
      </c>
      <c r="ER191" s="4">
        <v>6.94</v>
      </c>
      <c r="ES191" s="4">
        <v>6.94</v>
      </c>
      <c r="ET191" s="4">
        <v>0</v>
      </c>
      <c r="EU191" s="4">
        <v>0</v>
      </c>
      <c r="EV191" s="4">
        <v>0</v>
      </c>
      <c r="EW191" s="4">
        <v>0</v>
      </c>
      <c r="EX191" s="4">
        <v>0</v>
      </c>
      <c r="EY191" s="4"/>
      <c r="EZ191" s="4"/>
      <c r="FA191" s="4"/>
      <c r="FB191" s="4"/>
      <c r="FC191" s="4"/>
      <c r="FD191" s="4"/>
      <c r="FE191" s="4"/>
      <c r="FF191" s="4"/>
      <c r="FG191" s="4"/>
      <c r="FH191" s="4"/>
      <c r="FI191" s="4"/>
      <c r="FJ191" s="4"/>
      <c r="FK191" s="4"/>
      <c r="FL191" s="4"/>
      <c r="FM191" s="4"/>
      <c r="FN191" s="4"/>
      <c r="FO191" s="4"/>
      <c r="FP191" s="4"/>
      <c r="FQ191" s="4">
        <v>0</v>
      </c>
      <c r="FR191" s="4">
        <v>0</v>
      </c>
      <c r="FS191" s="4">
        <v>0</v>
      </c>
      <c r="FT191" s="4"/>
      <c r="FU191" s="4"/>
      <c r="FV191" s="4"/>
      <c r="FW191" s="4"/>
      <c r="FX191" s="4">
        <v>97</v>
      </c>
      <c r="FY191" s="4">
        <v>51</v>
      </c>
      <c r="FZ191" s="4"/>
      <c r="GA191" s="4" t="s">
        <v>3</v>
      </c>
      <c r="GB191" s="4"/>
      <c r="GC191" s="4"/>
      <c r="GD191" s="4">
        <v>1</v>
      </c>
      <c r="GE191" s="4"/>
      <c r="GF191" s="4">
        <v>145081611</v>
      </c>
      <c r="GG191" s="4">
        <v>2</v>
      </c>
      <c r="GH191" s="4">
        <v>1</v>
      </c>
      <c r="GI191" s="4">
        <v>2</v>
      </c>
      <c r="GJ191" s="4">
        <v>0</v>
      </c>
      <c r="GK191" s="4">
        <v>0</v>
      </c>
      <c r="GL191" s="4">
        <f t="shared" si="333"/>
        <v>0</v>
      </c>
      <c r="GM191" s="4">
        <f t="shared" si="334"/>
        <v>1418.54</v>
      </c>
      <c r="GN191" s="4">
        <f t="shared" si="335"/>
        <v>0</v>
      </c>
      <c r="GO191" s="4">
        <f t="shared" si="336"/>
        <v>1418.54</v>
      </c>
      <c r="GP191" s="4">
        <f t="shared" si="337"/>
        <v>0</v>
      </c>
      <c r="GQ191" s="4"/>
      <c r="GR191" s="4">
        <v>0</v>
      </c>
      <c r="GS191" s="4">
        <v>0</v>
      </c>
      <c r="GT191" s="4">
        <v>0</v>
      </c>
      <c r="GU191" s="4" t="s">
        <v>3</v>
      </c>
      <c r="GV191" s="4">
        <f t="shared" si="338"/>
        <v>0</v>
      </c>
      <c r="GW191" s="4">
        <v>1</v>
      </c>
      <c r="GX191" s="4">
        <f t="shared" si="339"/>
        <v>0</v>
      </c>
      <c r="GY191" s="4"/>
      <c r="GZ191" s="4"/>
      <c r="HA191" s="4">
        <v>0</v>
      </c>
      <c r="HB191" s="4">
        <v>0</v>
      </c>
      <c r="HC191" s="4">
        <f t="shared" si="340"/>
        <v>0</v>
      </c>
      <c r="HD191" s="4"/>
      <c r="HE191" s="4" t="s">
        <v>3</v>
      </c>
      <c r="HF191" s="4" t="s">
        <v>3</v>
      </c>
      <c r="HG191" s="4"/>
      <c r="HH191" s="4"/>
      <c r="HI191" s="4"/>
      <c r="HJ191" s="4"/>
      <c r="HK191" s="4"/>
      <c r="HL191" s="4"/>
      <c r="HM191" s="4" t="s">
        <v>22</v>
      </c>
      <c r="HN191" s="4" t="s">
        <v>3</v>
      </c>
      <c r="HO191" s="4" t="s">
        <v>3</v>
      </c>
      <c r="HP191" s="4" t="s">
        <v>3</v>
      </c>
      <c r="HQ191" s="4" t="s">
        <v>3</v>
      </c>
      <c r="HR191" s="4"/>
      <c r="HS191" s="4">
        <v>0</v>
      </c>
      <c r="HT191" s="4"/>
      <c r="HU191" s="4"/>
      <c r="HV191" s="4"/>
      <c r="HW191" s="4"/>
      <c r="HX191" s="4"/>
      <c r="HY191" s="4"/>
      <c r="HZ191" s="4"/>
      <c r="IA191" s="4"/>
      <c r="IB191" s="4"/>
      <c r="IC191" s="4"/>
      <c r="ID191" s="4"/>
      <c r="IE191" s="4"/>
      <c r="IF191" s="4"/>
      <c r="IG191" s="4"/>
      <c r="IH191" s="4"/>
      <c r="II191" s="4"/>
      <c r="IJ191" s="4"/>
      <c r="IK191" s="4">
        <v>0</v>
      </c>
      <c r="IL191" s="4"/>
      <c r="IM191" s="4"/>
      <c r="IN191" s="4"/>
      <c r="IO191" s="4"/>
      <c r="IP191" s="4"/>
      <c r="IQ191" s="4"/>
      <c r="IR191" s="4"/>
      <c r="IS191" s="4"/>
      <c r="IT191" s="4"/>
      <c r="IU191" s="4"/>
    </row>
    <row r="192" spans="1:255" x14ac:dyDescent="0.25">
      <c r="A192" s="3">
        <v>17</v>
      </c>
      <c r="B192" s="3">
        <v>1</v>
      </c>
      <c r="C192" s="3"/>
      <c r="D192" s="3"/>
      <c r="E192" s="3" t="s">
        <v>268</v>
      </c>
      <c r="F192" s="3" t="s">
        <v>269</v>
      </c>
      <c r="G192" s="3" t="s">
        <v>270</v>
      </c>
      <c r="H192" s="3" t="s">
        <v>227</v>
      </c>
      <c r="I192" s="3">
        <v>1</v>
      </c>
      <c r="J192" s="3">
        <v>0</v>
      </c>
      <c r="K192" s="3">
        <v>1</v>
      </c>
      <c r="L192" s="3"/>
      <c r="M192" s="3"/>
      <c r="N192" s="3"/>
      <c r="O192" s="3">
        <f t="shared" si="316"/>
        <v>5350.79</v>
      </c>
      <c r="P192" s="3">
        <f t="shared" si="317"/>
        <v>5350.79</v>
      </c>
      <c r="Q192" s="3">
        <f t="shared" si="341"/>
        <v>0</v>
      </c>
      <c r="R192" s="3">
        <f t="shared" si="342"/>
        <v>0</v>
      </c>
      <c r="S192" s="3">
        <f t="shared" si="318"/>
        <v>0</v>
      </c>
      <c r="T192" s="3">
        <f t="shared" si="319"/>
        <v>0</v>
      </c>
      <c r="U192" s="3">
        <f t="shared" si="320"/>
        <v>0</v>
      </c>
      <c r="V192" s="3">
        <f t="shared" si="321"/>
        <v>0</v>
      </c>
      <c r="W192" s="3">
        <f t="shared" si="322"/>
        <v>0</v>
      </c>
      <c r="X192" s="3">
        <f t="shared" si="343"/>
        <v>0</v>
      </c>
      <c r="Y192" s="3">
        <f t="shared" si="344"/>
        <v>0</v>
      </c>
      <c r="Z192" s="3"/>
      <c r="AA192" s="3">
        <v>54971259</v>
      </c>
      <c r="AB192" s="3">
        <f t="shared" si="323"/>
        <v>5350.79</v>
      </c>
      <c r="AC192" s="3">
        <f t="shared" si="345"/>
        <v>5350.79</v>
      </c>
      <c r="AD192" s="3">
        <f t="shared" si="346"/>
        <v>0</v>
      </c>
      <c r="AE192" s="3">
        <f t="shared" si="347"/>
        <v>0</v>
      </c>
      <c r="AF192" s="3">
        <f t="shared" si="348"/>
        <v>0</v>
      </c>
      <c r="AG192" s="3">
        <f t="shared" si="324"/>
        <v>0</v>
      </c>
      <c r="AH192" s="3">
        <f t="shared" si="349"/>
        <v>0</v>
      </c>
      <c r="AI192" s="3">
        <f t="shared" si="350"/>
        <v>0</v>
      </c>
      <c r="AJ192" s="3">
        <f t="shared" si="325"/>
        <v>0</v>
      </c>
      <c r="AK192" s="3">
        <v>5350.79</v>
      </c>
      <c r="AL192" s="3">
        <v>5350.79</v>
      </c>
      <c r="AM192" s="3">
        <v>0</v>
      </c>
      <c r="AN192" s="3">
        <v>0</v>
      </c>
      <c r="AO192" s="3">
        <v>0</v>
      </c>
      <c r="AP192" s="3">
        <v>0</v>
      </c>
      <c r="AQ192" s="3">
        <v>0</v>
      </c>
      <c r="AR192" s="3">
        <v>0</v>
      </c>
      <c r="AS192" s="3">
        <v>0</v>
      </c>
      <c r="AT192" s="3">
        <v>0</v>
      </c>
      <c r="AU192" s="3">
        <v>0</v>
      </c>
      <c r="AV192" s="3">
        <v>1</v>
      </c>
      <c r="AW192" s="3">
        <v>1</v>
      </c>
      <c r="AX192" s="3"/>
      <c r="AY192" s="3"/>
      <c r="AZ192" s="3">
        <v>1</v>
      </c>
      <c r="BA192" s="3">
        <v>1</v>
      </c>
      <c r="BB192" s="3">
        <v>1</v>
      </c>
      <c r="BC192" s="3">
        <v>1</v>
      </c>
      <c r="BD192" s="3" t="s">
        <v>3</v>
      </c>
      <c r="BE192" s="3" t="s">
        <v>3</v>
      </c>
      <c r="BF192" s="3" t="s">
        <v>3</v>
      </c>
      <c r="BG192" s="3" t="s">
        <v>3</v>
      </c>
      <c r="BH192" s="3">
        <v>3</v>
      </c>
      <c r="BI192" s="3">
        <v>3</v>
      </c>
      <c r="BJ192" s="3" t="s">
        <v>269</v>
      </c>
      <c r="BK192" s="3"/>
      <c r="BL192" s="3"/>
      <c r="BM192" s="3">
        <v>400007</v>
      </c>
      <c r="BN192" s="3">
        <v>0</v>
      </c>
      <c r="BO192" s="3" t="s">
        <v>3</v>
      </c>
      <c r="BP192" s="3">
        <v>0</v>
      </c>
      <c r="BQ192" s="3">
        <v>214</v>
      </c>
      <c r="BR192" s="3">
        <v>0</v>
      </c>
      <c r="BS192" s="3">
        <v>1</v>
      </c>
      <c r="BT192" s="3">
        <v>1</v>
      </c>
      <c r="BU192" s="3">
        <v>1</v>
      </c>
      <c r="BV192" s="3">
        <v>1</v>
      </c>
      <c r="BW192" s="3">
        <v>1</v>
      </c>
      <c r="BX192" s="3">
        <v>1</v>
      </c>
      <c r="BY192" s="3" t="s">
        <v>3</v>
      </c>
      <c r="BZ192" s="3">
        <v>0</v>
      </c>
      <c r="CA192" s="3">
        <v>0</v>
      </c>
      <c r="CB192" s="3" t="s">
        <v>3</v>
      </c>
      <c r="CC192" s="3"/>
      <c r="CD192" s="3"/>
      <c r="CE192" s="3">
        <v>1566</v>
      </c>
      <c r="CF192" s="3">
        <v>0</v>
      </c>
      <c r="CG192" s="3">
        <v>0</v>
      </c>
      <c r="CH192" s="3"/>
      <c r="CI192" s="3"/>
      <c r="CJ192" s="3"/>
      <c r="CK192" s="3"/>
      <c r="CL192" s="3"/>
      <c r="CM192" s="3">
        <v>0</v>
      </c>
      <c r="CN192" s="3" t="s">
        <v>3</v>
      </c>
      <c r="CO192" s="3">
        <v>0</v>
      </c>
      <c r="CP192" s="3">
        <f t="shared" si="326"/>
        <v>5350.79</v>
      </c>
      <c r="CQ192" s="3">
        <f t="shared" si="327"/>
        <v>5350.79</v>
      </c>
      <c r="CR192" s="3">
        <f t="shared" si="351"/>
        <v>0</v>
      </c>
      <c r="CS192" s="3">
        <f t="shared" si="352"/>
        <v>0</v>
      </c>
      <c r="CT192" s="3">
        <f t="shared" si="328"/>
        <v>0</v>
      </c>
      <c r="CU192" s="3">
        <f t="shared" si="329"/>
        <v>0</v>
      </c>
      <c r="CV192" s="3">
        <f t="shared" si="330"/>
        <v>0</v>
      </c>
      <c r="CW192" s="3">
        <f t="shared" si="331"/>
        <v>0</v>
      </c>
      <c r="CX192" s="3">
        <f t="shared" si="332"/>
        <v>0</v>
      </c>
      <c r="CY192" s="3">
        <f t="shared" si="353"/>
        <v>0</v>
      </c>
      <c r="CZ192" s="3">
        <f t="shared" si="354"/>
        <v>0</v>
      </c>
      <c r="DA192" s="3"/>
      <c r="DB192" s="3"/>
      <c r="DC192" s="3" t="s">
        <v>3</v>
      </c>
      <c r="DD192" s="3" t="s">
        <v>3</v>
      </c>
      <c r="DE192" s="3" t="s">
        <v>3</v>
      </c>
      <c r="DF192" s="3" t="s">
        <v>3</v>
      </c>
      <c r="DG192" s="3" t="s">
        <v>3</v>
      </c>
      <c r="DH192" s="3" t="s">
        <v>3</v>
      </c>
      <c r="DI192" s="3" t="s">
        <v>3</v>
      </c>
      <c r="DJ192" s="3" t="s">
        <v>3</v>
      </c>
      <c r="DK192" s="3" t="s">
        <v>3</v>
      </c>
      <c r="DL192" s="3" t="s">
        <v>3</v>
      </c>
      <c r="DM192" s="3" t="s">
        <v>3</v>
      </c>
      <c r="DN192" s="3">
        <v>0</v>
      </c>
      <c r="DO192" s="3">
        <v>0</v>
      </c>
      <c r="DP192" s="3">
        <v>1</v>
      </c>
      <c r="DQ192" s="3">
        <v>1</v>
      </c>
      <c r="DR192" s="3"/>
      <c r="DS192" s="3"/>
      <c r="DT192" s="3"/>
      <c r="DU192" s="3">
        <v>1013</v>
      </c>
      <c r="DV192" s="3" t="s">
        <v>227</v>
      </c>
      <c r="DW192" s="3" t="s">
        <v>227</v>
      </c>
      <c r="DX192" s="3">
        <v>1</v>
      </c>
      <c r="DY192" s="3"/>
      <c r="DZ192" s="3" t="s">
        <v>3</v>
      </c>
      <c r="EA192" s="3" t="s">
        <v>3</v>
      </c>
      <c r="EB192" s="3" t="s">
        <v>3</v>
      </c>
      <c r="EC192" s="3" t="s">
        <v>3</v>
      </c>
      <c r="ED192" s="3"/>
      <c r="EE192" s="3">
        <v>57042890</v>
      </c>
      <c r="EF192" s="3">
        <v>214</v>
      </c>
      <c r="EG192" s="3" t="s">
        <v>228</v>
      </c>
      <c r="EH192" s="3">
        <v>0</v>
      </c>
      <c r="EI192" s="3" t="s">
        <v>3</v>
      </c>
      <c r="EJ192" s="3">
        <v>3</v>
      </c>
      <c r="EK192" s="3">
        <v>400007</v>
      </c>
      <c r="EL192" s="3" t="s">
        <v>228</v>
      </c>
      <c r="EM192" s="3" t="s">
        <v>229</v>
      </c>
      <c r="EN192" s="3"/>
      <c r="EO192" s="3" t="s">
        <v>3</v>
      </c>
      <c r="EP192" s="3"/>
      <c r="EQ192" s="3">
        <v>16</v>
      </c>
      <c r="ER192" s="3">
        <v>0</v>
      </c>
      <c r="ES192" s="3">
        <v>5350.79</v>
      </c>
      <c r="ET192" s="3">
        <v>0</v>
      </c>
      <c r="EU192" s="3">
        <v>0</v>
      </c>
      <c r="EV192" s="3">
        <v>0</v>
      </c>
      <c r="EW192" s="3">
        <v>0</v>
      </c>
      <c r="EX192" s="3">
        <v>0</v>
      </c>
      <c r="EY192" s="3">
        <v>0</v>
      </c>
      <c r="EZ192" s="3"/>
      <c r="FA192" s="3"/>
      <c r="FB192" s="3"/>
      <c r="FC192" s="3"/>
      <c r="FD192" s="3"/>
      <c r="FE192" s="3"/>
      <c r="FF192" s="3"/>
      <c r="FG192" s="3"/>
      <c r="FH192" s="3"/>
      <c r="FI192" s="3"/>
      <c r="FJ192" s="3"/>
      <c r="FK192" s="3"/>
      <c r="FL192" s="3"/>
      <c r="FM192" s="3"/>
      <c r="FN192" s="3"/>
      <c r="FO192" s="3"/>
      <c r="FP192" s="3"/>
      <c r="FQ192" s="3">
        <v>0</v>
      </c>
      <c r="FR192" s="3">
        <f t="shared" ref="FR192:FR219" si="355">P192</f>
        <v>5350.79</v>
      </c>
      <c r="FS192" s="3">
        <v>0</v>
      </c>
      <c r="FT192" s="3"/>
      <c r="FU192" s="3"/>
      <c r="FV192" s="3"/>
      <c r="FW192" s="3"/>
      <c r="FX192" s="3">
        <v>0</v>
      </c>
      <c r="FY192" s="3">
        <v>0</v>
      </c>
      <c r="FZ192" s="3"/>
      <c r="GA192" s="3" t="s">
        <v>271</v>
      </c>
      <c r="GB192" s="3"/>
      <c r="GC192" s="3"/>
      <c r="GD192" s="3">
        <v>1</v>
      </c>
      <c r="GE192" s="3"/>
      <c r="GF192" s="3">
        <v>1179437250</v>
      </c>
      <c r="GG192" s="3">
        <v>2</v>
      </c>
      <c r="GH192" s="3">
        <v>4</v>
      </c>
      <c r="GI192" s="3">
        <v>-2</v>
      </c>
      <c r="GJ192" s="3">
        <v>0</v>
      </c>
      <c r="GK192" s="3">
        <v>0</v>
      </c>
      <c r="GL192" s="3">
        <f t="shared" si="333"/>
        <v>0</v>
      </c>
      <c r="GM192" s="3">
        <f t="shared" si="334"/>
        <v>5350.79</v>
      </c>
      <c r="GN192" s="3">
        <f t="shared" si="335"/>
        <v>0</v>
      </c>
      <c r="GO192" s="3">
        <f t="shared" si="336"/>
        <v>0</v>
      </c>
      <c r="GP192" s="3">
        <f t="shared" si="337"/>
        <v>0</v>
      </c>
      <c r="GQ192" s="3"/>
      <c r="GR192" s="3">
        <v>1</v>
      </c>
      <c r="GS192" s="3">
        <v>2</v>
      </c>
      <c r="GT192" s="3">
        <v>0</v>
      </c>
      <c r="GU192" s="3" t="s">
        <v>3</v>
      </c>
      <c r="GV192" s="3">
        <f t="shared" si="338"/>
        <v>0</v>
      </c>
      <c r="GW192" s="3">
        <v>1</v>
      </c>
      <c r="GX192" s="3">
        <f t="shared" si="339"/>
        <v>0</v>
      </c>
      <c r="GY192" s="3"/>
      <c r="GZ192" s="3"/>
      <c r="HA192" s="3">
        <v>0</v>
      </c>
      <c r="HB192" s="3">
        <v>0</v>
      </c>
      <c r="HC192" s="3">
        <f t="shared" si="340"/>
        <v>0</v>
      </c>
      <c r="HD192" s="3"/>
      <c r="HE192" s="3" t="s">
        <v>50</v>
      </c>
      <c r="HF192" s="3" t="s">
        <v>231</v>
      </c>
      <c r="HG192" s="3"/>
      <c r="HH192" s="3"/>
      <c r="HI192" s="3"/>
      <c r="HJ192" s="3"/>
      <c r="HK192" s="3"/>
      <c r="HL192" s="3"/>
      <c r="HM192" s="3" t="s">
        <v>3</v>
      </c>
      <c r="HN192" s="3" t="s">
        <v>3</v>
      </c>
      <c r="HO192" s="3" t="s">
        <v>3</v>
      </c>
      <c r="HP192" s="3" t="s">
        <v>3</v>
      </c>
      <c r="HQ192" s="3" t="s">
        <v>3</v>
      </c>
      <c r="HR192" s="3"/>
      <c r="HS192" s="3">
        <v>0</v>
      </c>
      <c r="HT192" s="3"/>
      <c r="HU192" s="3"/>
      <c r="HV192" s="3"/>
      <c r="HW192" s="3"/>
      <c r="HX192" s="3"/>
      <c r="HY192" s="3"/>
      <c r="HZ192" s="3"/>
      <c r="IA192" s="3"/>
      <c r="IB192" s="3"/>
      <c r="IC192" s="3"/>
      <c r="ID192" s="3"/>
      <c r="IE192" s="3"/>
      <c r="IF192" s="3"/>
      <c r="IG192" s="3"/>
      <c r="IH192" s="3"/>
      <c r="II192" s="3"/>
      <c r="IJ192" s="3"/>
      <c r="IK192" s="3">
        <v>0</v>
      </c>
      <c r="IL192" s="3"/>
      <c r="IM192" s="3"/>
      <c r="IN192" s="3"/>
      <c r="IO192" s="3"/>
      <c r="IP192" s="3"/>
      <c r="IQ192" s="3"/>
      <c r="IR192" s="3"/>
      <c r="IS192" s="3"/>
      <c r="IT192" s="3"/>
      <c r="IU192" s="3"/>
    </row>
    <row r="193" spans="1:255" x14ac:dyDescent="0.25">
      <c r="A193" s="4">
        <v>17</v>
      </c>
      <c r="B193" s="4">
        <v>1</v>
      </c>
      <c r="C193" s="4"/>
      <c r="D193" s="4"/>
      <c r="E193" s="4" t="s">
        <v>268</v>
      </c>
      <c r="F193" s="4" t="s">
        <v>269</v>
      </c>
      <c r="G193" s="4" t="s">
        <v>270</v>
      </c>
      <c r="H193" s="4" t="s">
        <v>227</v>
      </c>
      <c r="I193" s="4">
        <v>1</v>
      </c>
      <c r="J193" s="4">
        <v>0</v>
      </c>
      <c r="K193" s="4">
        <v>1</v>
      </c>
      <c r="L193" s="4"/>
      <c r="M193" s="4"/>
      <c r="N193" s="4"/>
      <c r="O193" s="4">
        <f t="shared" si="316"/>
        <v>40505.480000000003</v>
      </c>
      <c r="P193" s="4">
        <f t="shared" si="317"/>
        <v>40505.480000000003</v>
      </c>
      <c r="Q193" s="4">
        <f t="shared" si="341"/>
        <v>0</v>
      </c>
      <c r="R193" s="4">
        <f t="shared" si="342"/>
        <v>0</v>
      </c>
      <c r="S193" s="4">
        <f t="shared" si="318"/>
        <v>0</v>
      </c>
      <c r="T193" s="4">
        <f t="shared" si="319"/>
        <v>0</v>
      </c>
      <c r="U193" s="4">
        <f t="shared" si="320"/>
        <v>0</v>
      </c>
      <c r="V193" s="4">
        <f t="shared" si="321"/>
        <v>0</v>
      </c>
      <c r="W193" s="4">
        <f t="shared" si="322"/>
        <v>0</v>
      </c>
      <c r="X193" s="4">
        <f t="shared" si="343"/>
        <v>0</v>
      </c>
      <c r="Y193" s="4">
        <f t="shared" si="344"/>
        <v>0</v>
      </c>
      <c r="Z193" s="4"/>
      <c r="AA193" s="4">
        <v>55890823</v>
      </c>
      <c r="AB193" s="4">
        <f t="shared" si="323"/>
        <v>5350.79</v>
      </c>
      <c r="AC193" s="4">
        <f t="shared" si="345"/>
        <v>5350.79</v>
      </c>
      <c r="AD193" s="4">
        <f t="shared" si="346"/>
        <v>0</v>
      </c>
      <c r="AE193" s="4">
        <f t="shared" si="347"/>
        <v>0</v>
      </c>
      <c r="AF193" s="4">
        <f t="shared" si="348"/>
        <v>0</v>
      </c>
      <c r="AG193" s="4">
        <f t="shared" si="324"/>
        <v>0</v>
      </c>
      <c r="AH193" s="4">
        <f t="shared" si="349"/>
        <v>0</v>
      </c>
      <c r="AI193" s="4">
        <f t="shared" si="350"/>
        <v>0</v>
      </c>
      <c r="AJ193" s="4">
        <f t="shared" si="325"/>
        <v>0</v>
      </c>
      <c r="AK193" s="4">
        <v>5350.79</v>
      </c>
      <c r="AL193" s="4">
        <v>5350.79</v>
      </c>
      <c r="AM193" s="4">
        <v>0</v>
      </c>
      <c r="AN193" s="4">
        <v>0</v>
      </c>
      <c r="AO193" s="4">
        <v>0</v>
      </c>
      <c r="AP193" s="4">
        <v>0</v>
      </c>
      <c r="AQ193" s="4">
        <v>0</v>
      </c>
      <c r="AR193" s="4">
        <v>0</v>
      </c>
      <c r="AS193" s="4">
        <v>0</v>
      </c>
      <c r="AT193" s="4">
        <v>0</v>
      </c>
      <c r="AU193" s="4">
        <v>0</v>
      </c>
      <c r="AV193" s="4">
        <v>1</v>
      </c>
      <c r="AW193" s="4">
        <v>1</v>
      </c>
      <c r="AX193" s="4"/>
      <c r="AY193" s="4"/>
      <c r="AZ193" s="4">
        <v>1</v>
      </c>
      <c r="BA193" s="4">
        <v>1</v>
      </c>
      <c r="BB193" s="4">
        <v>1</v>
      </c>
      <c r="BC193" s="4">
        <v>7.57</v>
      </c>
      <c r="BD193" s="4" t="s">
        <v>3</v>
      </c>
      <c r="BE193" s="4" t="s">
        <v>3</v>
      </c>
      <c r="BF193" s="4" t="s">
        <v>3</v>
      </c>
      <c r="BG193" s="4" t="s">
        <v>3</v>
      </c>
      <c r="BH193" s="4">
        <v>3</v>
      </c>
      <c r="BI193" s="4">
        <v>3</v>
      </c>
      <c r="BJ193" s="4" t="s">
        <v>269</v>
      </c>
      <c r="BK193" s="4"/>
      <c r="BL193" s="4"/>
      <c r="BM193" s="4">
        <v>400007</v>
      </c>
      <c r="BN193" s="4">
        <v>0</v>
      </c>
      <c r="BO193" s="4" t="s">
        <v>3</v>
      </c>
      <c r="BP193" s="4">
        <v>0</v>
      </c>
      <c r="BQ193" s="4">
        <v>214</v>
      </c>
      <c r="BR193" s="4">
        <v>0</v>
      </c>
      <c r="BS193" s="4">
        <v>1</v>
      </c>
      <c r="BT193" s="4">
        <v>1</v>
      </c>
      <c r="BU193" s="4">
        <v>1</v>
      </c>
      <c r="BV193" s="4">
        <v>1</v>
      </c>
      <c r="BW193" s="4">
        <v>1</v>
      </c>
      <c r="BX193" s="4">
        <v>1</v>
      </c>
      <c r="BY193" s="4" t="s">
        <v>3</v>
      </c>
      <c r="BZ193" s="4">
        <v>0</v>
      </c>
      <c r="CA193" s="4">
        <v>0</v>
      </c>
      <c r="CB193" s="4" t="s">
        <v>3</v>
      </c>
      <c r="CC193" s="4"/>
      <c r="CD193" s="4"/>
      <c r="CE193" s="4">
        <v>1566</v>
      </c>
      <c r="CF193" s="4">
        <v>0</v>
      </c>
      <c r="CG193" s="4">
        <v>0</v>
      </c>
      <c r="CH193" s="4"/>
      <c r="CI193" s="4"/>
      <c r="CJ193" s="4"/>
      <c r="CK193" s="4"/>
      <c r="CL193" s="4"/>
      <c r="CM193" s="4">
        <v>0</v>
      </c>
      <c r="CN193" s="4" t="s">
        <v>3</v>
      </c>
      <c r="CO193" s="4">
        <v>0</v>
      </c>
      <c r="CP193" s="4">
        <f t="shared" si="326"/>
        <v>40505.480000000003</v>
      </c>
      <c r="CQ193" s="4">
        <f t="shared" si="327"/>
        <v>40505.480000000003</v>
      </c>
      <c r="CR193" s="4">
        <f t="shared" si="351"/>
        <v>0</v>
      </c>
      <c r="CS193" s="4">
        <f t="shared" si="352"/>
        <v>0</v>
      </c>
      <c r="CT193" s="4">
        <f t="shared" si="328"/>
        <v>0</v>
      </c>
      <c r="CU193" s="4">
        <f t="shared" si="329"/>
        <v>0</v>
      </c>
      <c r="CV193" s="4">
        <f t="shared" si="330"/>
        <v>0</v>
      </c>
      <c r="CW193" s="4">
        <f t="shared" si="331"/>
        <v>0</v>
      </c>
      <c r="CX193" s="4">
        <f t="shared" si="332"/>
        <v>0</v>
      </c>
      <c r="CY193" s="4">
        <f t="shared" si="353"/>
        <v>0</v>
      </c>
      <c r="CZ193" s="4">
        <f t="shared" si="354"/>
        <v>0</v>
      </c>
      <c r="DA193" s="4"/>
      <c r="DB193" s="4"/>
      <c r="DC193" s="4" t="s">
        <v>3</v>
      </c>
      <c r="DD193" s="4" t="s">
        <v>3</v>
      </c>
      <c r="DE193" s="4" t="s">
        <v>3</v>
      </c>
      <c r="DF193" s="4" t="s">
        <v>3</v>
      </c>
      <c r="DG193" s="4" t="s">
        <v>3</v>
      </c>
      <c r="DH193" s="4" t="s">
        <v>3</v>
      </c>
      <c r="DI193" s="4" t="s">
        <v>3</v>
      </c>
      <c r="DJ193" s="4" t="s">
        <v>3</v>
      </c>
      <c r="DK193" s="4" t="s">
        <v>3</v>
      </c>
      <c r="DL193" s="4" t="s">
        <v>3</v>
      </c>
      <c r="DM193" s="4" t="s">
        <v>3</v>
      </c>
      <c r="DN193" s="4">
        <v>0</v>
      </c>
      <c r="DO193" s="4">
        <v>0</v>
      </c>
      <c r="DP193" s="4">
        <v>1</v>
      </c>
      <c r="DQ193" s="4">
        <v>1</v>
      </c>
      <c r="DR193" s="4"/>
      <c r="DS193" s="4"/>
      <c r="DT193" s="4"/>
      <c r="DU193" s="4">
        <v>1013</v>
      </c>
      <c r="DV193" s="4" t="s">
        <v>227</v>
      </c>
      <c r="DW193" s="4" t="s">
        <v>227</v>
      </c>
      <c r="DX193" s="4">
        <v>1</v>
      </c>
      <c r="DY193" s="4"/>
      <c r="DZ193" s="4" t="s">
        <v>3</v>
      </c>
      <c r="EA193" s="4" t="s">
        <v>3</v>
      </c>
      <c r="EB193" s="4" t="s">
        <v>3</v>
      </c>
      <c r="EC193" s="4" t="s">
        <v>3</v>
      </c>
      <c r="ED193" s="4"/>
      <c r="EE193" s="4">
        <v>57042890</v>
      </c>
      <c r="EF193" s="4">
        <v>214</v>
      </c>
      <c r="EG193" s="4" t="s">
        <v>228</v>
      </c>
      <c r="EH193" s="4">
        <v>0</v>
      </c>
      <c r="EI193" s="4" t="s">
        <v>3</v>
      </c>
      <c r="EJ193" s="4">
        <v>3</v>
      </c>
      <c r="EK193" s="4">
        <v>400007</v>
      </c>
      <c r="EL193" s="4" t="s">
        <v>228</v>
      </c>
      <c r="EM193" s="4" t="s">
        <v>229</v>
      </c>
      <c r="EN193" s="4"/>
      <c r="EO193" s="4" t="s">
        <v>3</v>
      </c>
      <c r="EP193" s="4"/>
      <c r="EQ193" s="4">
        <v>16</v>
      </c>
      <c r="ER193" s="4">
        <v>0</v>
      </c>
      <c r="ES193" s="4">
        <v>5350.79</v>
      </c>
      <c r="ET193" s="4">
        <v>0</v>
      </c>
      <c r="EU193" s="4">
        <v>0</v>
      </c>
      <c r="EV193" s="4">
        <v>0</v>
      </c>
      <c r="EW193" s="4">
        <v>0</v>
      </c>
      <c r="EX193" s="4">
        <v>0</v>
      </c>
      <c r="EY193" s="4">
        <v>0</v>
      </c>
      <c r="EZ193" s="4">
        <v>5</v>
      </c>
      <c r="FA193" s="4"/>
      <c r="FB193" s="4"/>
      <c r="FC193" s="4">
        <v>1</v>
      </c>
      <c r="FD193" s="4">
        <v>18</v>
      </c>
      <c r="FE193" s="4"/>
      <c r="FF193" s="4">
        <v>47408.43</v>
      </c>
      <c r="FG193" s="4"/>
      <c r="FH193" s="4"/>
      <c r="FI193" s="4"/>
      <c r="FJ193" s="4"/>
      <c r="FK193" s="4"/>
      <c r="FL193" s="4"/>
      <c r="FM193" s="4"/>
      <c r="FN193" s="4"/>
      <c r="FO193" s="4"/>
      <c r="FP193" s="4"/>
      <c r="FQ193" s="4">
        <v>0</v>
      </c>
      <c r="FR193" s="4">
        <f t="shared" si="355"/>
        <v>40505.480000000003</v>
      </c>
      <c r="FS193" s="4">
        <v>0</v>
      </c>
      <c r="FT193" s="4"/>
      <c r="FU193" s="4"/>
      <c r="FV193" s="4"/>
      <c r="FW193" s="4"/>
      <c r="FX193" s="4">
        <v>0</v>
      </c>
      <c r="FY193" s="4">
        <v>0</v>
      </c>
      <c r="FZ193" s="4"/>
      <c r="GA193" s="4" t="s">
        <v>271</v>
      </c>
      <c r="GB193" s="4"/>
      <c r="GC193" s="4"/>
      <c r="GD193" s="4">
        <v>1</v>
      </c>
      <c r="GE193" s="4"/>
      <c r="GF193" s="4">
        <v>1179437250</v>
      </c>
      <c r="GG193" s="4">
        <v>2</v>
      </c>
      <c r="GH193" s="4">
        <v>3</v>
      </c>
      <c r="GI193" s="4">
        <v>5</v>
      </c>
      <c r="GJ193" s="4">
        <v>0</v>
      </c>
      <c r="GK193" s="4">
        <v>0</v>
      </c>
      <c r="GL193" s="4">
        <f t="shared" si="333"/>
        <v>0</v>
      </c>
      <c r="GM193" s="4">
        <f t="shared" si="334"/>
        <v>40505.480000000003</v>
      </c>
      <c r="GN193" s="4">
        <f t="shared" si="335"/>
        <v>0</v>
      </c>
      <c r="GO193" s="4">
        <f t="shared" si="336"/>
        <v>0</v>
      </c>
      <c r="GP193" s="4">
        <f t="shared" si="337"/>
        <v>0</v>
      </c>
      <c r="GQ193" s="4"/>
      <c r="GR193" s="4">
        <v>1</v>
      </c>
      <c r="GS193" s="4">
        <v>1</v>
      </c>
      <c r="GT193" s="4">
        <v>0</v>
      </c>
      <c r="GU193" s="4" t="s">
        <v>3</v>
      </c>
      <c r="GV193" s="4">
        <f t="shared" si="338"/>
        <v>0</v>
      </c>
      <c r="GW193" s="4">
        <v>1</v>
      </c>
      <c r="GX193" s="4">
        <f t="shared" si="339"/>
        <v>0</v>
      </c>
      <c r="GY193" s="4"/>
      <c r="GZ193" s="4"/>
      <c r="HA193" s="4">
        <v>0</v>
      </c>
      <c r="HB193" s="4">
        <v>0</v>
      </c>
      <c r="HC193" s="4">
        <f t="shared" si="340"/>
        <v>0</v>
      </c>
      <c r="HD193" s="4"/>
      <c r="HE193" s="4" t="s">
        <v>50</v>
      </c>
      <c r="HF193" s="4" t="s">
        <v>231</v>
      </c>
      <c r="HG193" s="4"/>
      <c r="HH193" s="4"/>
      <c r="HI193" s="4"/>
      <c r="HJ193" s="4"/>
      <c r="HK193" s="4"/>
      <c r="HL193" s="4"/>
      <c r="HM193" s="4" t="s">
        <v>3</v>
      </c>
      <c r="HN193" s="4" t="s">
        <v>3</v>
      </c>
      <c r="HO193" s="4" t="s">
        <v>3</v>
      </c>
      <c r="HP193" s="4" t="s">
        <v>3</v>
      </c>
      <c r="HQ193" s="4" t="s">
        <v>3</v>
      </c>
      <c r="HR193" s="4"/>
      <c r="HS193" s="4">
        <v>0</v>
      </c>
      <c r="HT193" s="4"/>
      <c r="HU193" s="4"/>
      <c r="HV193" s="4"/>
      <c r="HW193" s="4"/>
      <c r="HX193" s="4"/>
      <c r="HY193" s="4"/>
      <c r="HZ193" s="4"/>
      <c r="IA193" s="4"/>
      <c r="IB193" s="4"/>
      <c r="IC193" s="4"/>
      <c r="ID193" s="4"/>
      <c r="IE193" s="4"/>
      <c r="IF193" s="4"/>
      <c r="IG193" s="4"/>
      <c r="IH193" s="4"/>
      <c r="II193" s="4"/>
      <c r="IJ193" s="4"/>
      <c r="IK193" s="4">
        <v>0</v>
      </c>
      <c r="IL193" s="4"/>
      <c r="IM193" s="4"/>
      <c r="IN193" s="4"/>
      <c r="IO193" s="4"/>
      <c r="IP193" s="4"/>
      <c r="IQ193" s="4"/>
      <c r="IR193" s="4"/>
      <c r="IS193" s="4"/>
      <c r="IT193" s="4"/>
      <c r="IU193" s="4"/>
    </row>
    <row r="194" spans="1:255" x14ac:dyDescent="0.25">
      <c r="A194" s="3">
        <v>17</v>
      </c>
      <c r="B194" s="3">
        <v>1</v>
      </c>
      <c r="C194" s="3"/>
      <c r="D194" s="3"/>
      <c r="E194" s="3" t="s">
        <v>272</v>
      </c>
      <c r="F194" s="3" t="s">
        <v>273</v>
      </c>
      <c r="G194" s="3" t="s">
        <v>274</v>
      </c>
      <c r="H194" s="3" t="s">
        <v>227</v>
      </c>
      <c r="I194" s="3">
        <v>1</v>
      </c>
      <c r="J194" s="3">
        <v>0</v>
      </c>
      <c r="K194" s="3">
        <v>1</v>
      </c>
      <c r="L194" s="3"/>
      <c r="M194" s="3"/>
      <c r="N194" s="3"/>
      <c r="O194" s="3">
        <f t="shared" si="316"/>
        <v>8218.42</v>
      </c>
      <c r="P194" s="3">
        <f t="shared" si="317"/>
        <v>8218.42</v>
      </c>
      <c r="Q194" s="3">
        <f t="shared" si="341"/>
        <v>0</v>
      </c>
      <c r="R194" s="3">
        <f t="shared" si="342"/>
        <v>0</v>
      </c>
      <c r="S194" s="3">
        <f t="shared" si="318"/>
        <v>0</v>
      </c>
      <c r="T194" s="3">
        <f t="shared" si="319"/>
        <v>0</v>
      </c>
      <c r="U194" s="3">
        <f t="shared" si="320"/>
        <v>0</v>
      </c>
      <c r="V194" s="3">
        <f t="shared" si="321"/>
        <v>0</v>
      </c>
      <c r="W194" s="3">
        <f t="shared" si="322"/>
        <v>0</v>
      </c>
      <c r="X194" s="3">
        <f t="shared" si="343"/>
        <v>0</v>
      </c>
      <c r="Y194" s="3">
        <f t="shared" si="344"/>
        <v>0</v>
      </c>
      <c r="Z194" s="3"/>
      <c r="AA194" s="3">
        <v>54971259</v>
      </c>
      <c r="AB194" s="3">
        <f t="shared" si="323"/>
        <v>8218.42</v>
      </c>
      <c r="AC194" s="3">
        <f t="shared" si="345"/>
        <v>8218.42</v>
      </c>
      <c r="AD194" s="3">
        <f t="shared" si="346"/>
        <v>0</v>
      </c>
      <c r="AE194" s="3">
        <f t="shared" si="347"/>
        <v>0</v>
      </c>
      <c r="AF194" s="3">
        <f t="shared" si="348"/>
        <v>0</v>
      </c>
      <c r="AG194" s="3">
        <f t="shared" si="324"/>
        <v>0</v>
      </c>
      <c r="AH194" s="3">
        <f t="shared" si="349"/>
        <v>0</v>
      </c>
      <c r="AI194" s="3">
        <f t="shared" si="350"/>
        <v>0</v>
      </c>
      <c r="AJ194" s="3">
        <f t="shared" si="325"/>
        <v>0</v>
      </c>
      <c r="AK194" s="3">
        <v>8218.42</v>
      </c>
      <c r="AL194" s="3">
        <v>8218.42</v>
      </c>
      <c r="AM194" s="3">
        <v>0</v>
      </c>
      <c r="AN194" s="3">
        <v>0</v>
      </c>
      <c r="AO194" s="3">
        <v>0</v>
      </c>
      <c r="AP194" s="3">
        <v>0</v>
      </c>
      <c r="AQ194" s="3">
        <v>0</v>
      </c>
      <c r="AR194" s="3">
        <v>0</v>
      </c>
      <c r="AS194" s="3">
        <v>0</v>
      </c>
      <c r="AT194" s="3">
        <v>0</v>
      </c>
      <c r="AU194" s="3">
        <v>0</v>
      </c>
      <c r="AV194" s="3">
        <v>1</v>
      </c>
      <c r="AW194" s="3">
        <v>1</v>
      </c>
      <c r="AX194" s="3"/>
      <c r="AY194" s="3"/>
      <c r="AZ194" s="3">
        <v>1</v>
      </c>
      <c r="BA194" s="3">
        <v>1</v>
      </c>
      <c r="BB194" s="3">
        <v>1</v>
      </c>
      <c r="BC194" s="3">
        <v>1</v>
      </c>
      <c r="BD194" s="3" t="s">
        <v>3</v>
      </c>
      <c r="BE194" s="3" t="s">
        <v>3</v>
      </c>
      <c r="BF194" s="3" t="s">
        <v>3</v>
      </c>
      <c r="BG194" s="3" t="s">
        <v>3</v>
      </c>
      <c r="BH194" s="3">
        <v>3</v>
      </c>
      <c r="BI194" s="3">
        <v>3</v>
      </c>
      <c r="BJ194" s="3" t="s">
        <v>273</v>
      </c>
      <c r="BK194" s="3"/>
      <c r="BL194" s="3"/>
      <c r="BM194" s="3">
        <v>400007</v>
      </c>
      <c r="BN194" s="3">
        <v>0</v>
      </c>
      <c r="BO194" s="3" t="s">
        <v>3</v>
      </c>
      <c r="BP194" s="3">
        <v>0</v>
      </c>
      <c r="BQ194" s="3">
        <v>214</v>
      </c>
      <c r="BR194" s="3">
        <v>0</v>
      </c>
      <c r="BS194" s="3">
        <v>1</v>
      </c>
      <c r="BT194" s="3">
        <v>1</v>
      </c>
      <c r="BU194" s="3">
        <v>1</v>
      </c>
      <c r="BV194" s="3">
        <v>1</v>
      </c>
      <c r="BW194" s="3">
        <v>1</v>
      </c>
      <c r="BX194" s="3">
        <v>1</v>
      </c>
      <c r="BY194" s="3" t="s">
        <v>3</v>
      </c>
      <c r="BZ194" s="3">
        <v>0</v>
      </c>
      <c r="CA194" s="3">
        <v>0</v>
      </c>
      <c r="CB194" s="3" t="s">
        <v>3</v>
      </c>
      <c r="CC194" s="3"/>
      <c r="CD194" s="3"/>
      <c r="CE194" s="3">
        <v>1566</v>
      </c>
      <c r="CF194" s="3">
        <v>0</v>
      </c>
      <c r="CG194" s="3">
        <v>0</v>
      </c>
      <c r="CH194" s="3"/>
      <c r="CI194" s="3"/>
      <c r="CJ194" s="3"/>
      <c r="CK194" s="3"/>
      <c r="CL194" s="3"/>
      <c r="CM194" s="3">
        <v>0</v>
      </c>
      <c r="CN194" s="3" t="s">
        <v>3</v>
      </c>
      <c r="CO194" s="3">
        <v>0</v>
      </c>
      <c r="CP194" s="3">
        <f t="shared" si="326"/>
        <v>8218.42</v>
      </c>
      <c r="CQ194" s="3">
        <f t="shared" si="327"/>
        <v>8218.42</v>
      </c>
      <c r="CR194" s="3">
        <f t="shared" si="351"/>
        <v>0</v>
      </c>
      <c r="CS194" s="3">
        <f t="shared" si="352"/>
        <v>0</v>
      </c>
      <c r="CT194" s="3">
        <f t="shared" si="328"/>
        <v>0</v>
      </c>
      <c r="CU194" s="3">
        <f t="shared" si="329"/>
        <v>0</v>
      </c>
      <c r="CV194" s="3">
        <f t="shared" si="330"/>
        <v>0</v>
      </c>
      <c r="CW194" s="3">
        <f t="shared" si="331"/>
        <v>0</v>
      </c>
      <c r="CX194" s="3">
        <f t="shared" si="332"/>
        <v>0</v>
      </c>
      <c r="CY194" s="3">
        <f t="shared" si="353"/>
        <v>0</v>
      </c>
      <c r="CZ194" s="3">
        <f t="shared" si="354"/>
        <v>0</v>
      </c>
      <c r="DA194" s="3"/>
      <c r="DB194" s="3"/>
      <c r="DC194" s="3" t="s">
        <v>3</v>
      </c>
      <c r="DD194" s="3" t="s">
        <v>3</v>
      </c>
      <c r="DE194" s="3" t="s">
        <v>3</v>
      </c>
      <c r="DF194" s="3" t="s">
        <v>3</v>
      </c>
      <c r="DG194" s="3" t="s">
        <v>3</v>
      </c>
      <c r="DH194" s="3" t="s">
        <v>3</v>
      </c>
      <c r="DI194" s="3" t="s">
        <v>3</v>
      </c>
      <c r="DJ194" s="3" t="s">
        <v>3</v>
      </c>
      <c r="DK194" s="3" t="s">
        <v>3</v>
      </c>
      <c r="DL194" s="3" t="s">
        <v>3</v>
      </c>
      <c r="DM194" s="3" t="s">
        <v>3</v>
      </c>
      <c r="DN194" s="3">
        <v>0</v>
      </c>
      <c r="DO194" s="3">
        <v>0</v>
      </c>
      <c r="DP194" s="3">
        <v>1</v>
      </c>
      <c r="DQ194" s="3">
        <v>1</v>
      </c>
      <c r="DR194" s="3"/>
      <c r="DS194" s="3"/>
      <c r="DT194" s="3"/>
      <c r="DU194" s="3">
        <v>1013</v>
      </c>
      <c r="DV194" s="3" t="s">
        <v>227</v>
      </c>
      <c r="DW194" s="3" t="s">
        <v>227</v>
      </c>
      <c r="DX194" s="3">
        <v>1</v>
      </c>
      <c r="DY194" s="3"/>
      <c r="DZ194" s="3" t="s">
        <v>3</v>
      </c>
      <c r="EA194" s="3" t="s">
        <v>3</v>
      </c>
      <c r="EB194" s="3" t="s">
        <v>3</v>
      </c>
      <c r="EC194" s="3" t="s">
        <v>3</v>
      </c>
      <c r="ED194" s="3"/>
      <c r="EE194" s="3">
        <v>57042890</v>
      </c>
      <c r="EF194" s="3">
        <v>214</v>
      </c>
      <c r="EG194" s="3" t="s">
        <v>228</v>
      </c>
      <c r="EH194" s="3">
        <v>0</v>
      </c>
      <c r="EI194" s="3" t="s">
        <v>3</v>
      </c>
      <c r="EJ194" s="3">
        <v>3</v>
      </c>
      <c r="EK194" s="3">
        <v>400007</v>
      </c>
      <c r="EL194" s="3" t="s">
        <v>228</v>
      </c>
      <c r="EM194" s="3" t="s">
        <v>229</v>
      </c>
      <c r="EN194" s="3"/>
      <c r="EO194" s="3" t="s">
        <v>3</v>
      </c>
      <c r="EP194" s="3"/>
      <c r="EQ194" s="3">
        <v>16</v>
      </c>
      <c r="ER194" s="3">
        <v>0</v>
      </c>
      <c r="ES194" s="3">
        <v>8218.42</v>
      </c>
      <c r="ET194" s="3">
        <v>0</v>
      </c>
      <c r="EU194" s="3">
        <v>0</v>
      </c>
      <c r="EV194" s="3">
        <v>0</v>
      </c>
      <c r="EW194" s="3">
        <v>0</v>
      </c>
      <c r="EX194" s="3">
        <v>0</v>
      </c>
      <c r="EY194" s="3">
        <v>0</v>
      </c>
      <c r="EZ194" s="3"/>
      <c r="FA194" s="3"/>
      <c r="FB194" s="3"/>
      <c r="FC194" s="3"/>
      <c r="FD194" s="3"/>
      <c r="FE194" s="3"/>
      <c r="FF194" s="3"/>
      <c r="FG194" s="3"/>
      <c r="FH194" s="3"/>
      <c r="FI194" s="3"/>
      <c r="FJ194" s="3"/>
      <c r="FK194" s="3"/>
      <c r="FL194" s="3"/>
      <c r="FM194" s="3"/>
      <c r="FN194" s="3"/>
      <c r="FO194" s="3"/>
      <c r="FP194" s="3"/>
      <c r="FQ194" s="3">
        <v>0</v>
      </c>
      <c r="FR194" s="3">
        <f t="shared" si="355"/>
        <v>8218.42</v>
      </c>
      <c r="FS194" s="3">
        <v>0</v>
      </c>
      <c r="FT194" s="3"/>
      <c r="FU194" s="3"/>
      <c r="FV194" s="3"/>
      <c r="FW194" s="3"/>
      <c r="FX194" s="3">
        <v>0</v>
      </c>
      <c r="FY194" s="3">
        <v>0</v>
      </c>
      <c r="FZ194" s="3"/>
      <c r="GA194" s="3" t="s">
        <v>275</v>
      </c>
      <c r="GB194" s="3"/>
      <c r="GC194" s="3"/>
      <c r="GD194" s="3">
        <v>1</v>
      </c>
      <c r="GE194" s="3"/>
      <c r="GF194" s="3">
        <v>2043838264</v>
      </c>
      <c r="GG194" s="3">
        <v>2</v>
      </c>
      <c r="GH194" s="3">
        <v>4</v>
      </c>
      <c r="GI194" s="3">
        <v>-2</v>
      </c>
      <c r="GJ194" s="3">
        <v>0</v>
      </c>
      <c r="GK194" s="3">
        <v>0</v>
      </c>
      <c r="GL194" s="3">
        <f t="shared" si="333"/>
        <v>0</v>
      </c>
      <c r="GM194" s="3">
        <f t="shared" si="334"/>
        <v>8218.42</v>
      </c>
      <c r="GN194" s="3">
        <f t="shared" si="335"/>
        <v>0</v>
      </c>
      <c r="GO194" s="3">
        <f t="shared" si="336"/>
        <v>0</v>
      </c>
      <c r="GP194" s="3">
        <f t="shared" si="337"/>
        <v>0</v>
      </c>
      <c r="GQ194" s="3"/>
      <c r="GR194" s="3">
        <v>1</v>
      </c>
      <c r="GS194" s="3">
        <v>2</v>
      </c>
      <c r="GT194" s="3">
        <v>0</v>
      </c>
      <c r="GU194" s="3" t="s">
        <v>3</v>
      </c>
      <c r="GV194" s="3">
        <f t="shared" si="338"/>
        <v>0</v>
      </c>
      <c r="GW194" s="3">
        <v>1</v>
      </c>
      <c r="GX194" s="3">
        <f t="shared" si="339"/>
        <v>0</v>
      </c>
      <c r="GY194" s="3"/>
      <c r="GZ194" s="3"/>
      <c r="HA194" s="3">
        <v>0</v>
      </c>
      <c r="HB194" s="3">
        <v>0</v>
      </c>
      <c r="HC194" s="3">
        <f t="shared" si="340"/>
        <v>0</v>
      </c>
      <c r="HD194" s="3"/>
      <c r="HE194" s="3" t="s">
        <v>50</v>
      </c>
      <c r="HF194" s="3" t="s">
        <v>231</v>
      </c>
      <c r="HG194" s="3"/>
      <c r="HH194" s="3"/>
      <c r="HI194" s="3"/>
      <c r="HJ194" s="3"/>
      <c r="HK194" s="3"/>
      <c r="HL194" s="3"/>
      <c r="HM194" s="3" t="s">
        <v>3</v>
      </c>
      <c r="HN194" s="3" t="s">
        <v>3</v>
      </c>
      <c r="HO194" s="3" t="s">
        <v>3</v>
      </c>
      <c r="HP194" s="3" t="s">
        <v>3</v>
      </c>
      <c r="HQ194" s="3" t="s">
        <v>3</v>
      </c>
      <c r="HR194" s="3"/>
      <c r="HS194" s="3">
        <v>0</v>
      </c>
      <c r="HT194" s="3"/>
      <c r="HU194" s="3"/>
      <c r="HV194" s="3"/>
      <c r="HW194" s="3"/>
      <c r="HX194" s="3"/>
      <c r="HY194" s="3"/>
      <c r="HZ194" s="3"/>
      <c r="IA194" s="3"/>
      <c r="IB194" s="3"/>
      <c r="IC194" s="3"/>
      <c r="ID194" s="3"/>
      <c r="IE194" s="3"/>
      <c r="IF194" s="3"/>
      <c r="IG194" s="3"/>
      <c r="IH194" s="3"/>
      <c r="II194" s="3"/>
      <c r="IJ194" s="3"/>
      <c r="IK194" s="3">
        <v>0</v>
      </c>
      <c r="IL194" s="3"/>
      <c r="IM194" s="3"/>
      <c r="IN194" s="3"/>
      <c r="IO194" s="3"/>
      <c r="IP194" s="3"/>
      <c r="IQ194" s="3"/>
      <c r="IR194" s="3"/>
      <c r="IS194" s="3"/>
      <c r="IT194" s="3"/>
      <c r="IU194" s="3"/>
    </row>
    <row r="195" spans="1:255" x14ac:dyDescent="0.25">
      <c r="A195" s="4">
        <v>17</v>
      </c>
      <c r="B195" s="4">
        <v>1</v>
      </c>
      <c r="C195" s="4"/>
      <c r="D195" s="4"/>
      <c r="E195" s="4" t="s">
        <v>272</v>
      </c>
      <c r="F195" s="4" t="s">
        <v>273</v>
      </c>
      <c r="G195" s="4" t="s">
        <v>274</v>
      </c>
      <c r="H195" s="4" t="s">
        <v>227</v>
      </c>
      <c r="I195" s="4">
        <v>1</v>
      </c>
      <c r="J195" s="4">
        <v>0</v>
      </c>
      <c r="K195" s="4">
        <v>1</v>
      </c>
      <c r="L195" s="4"/>
      <c r="M195" s="4"/>
      <c r="N195" s="4"/>
      <c r="O195" s="4">
        <f t="shared" si="316"/>
        <v>62213.440000000002</v>
      </c>
      <c r="P195" s="4">
        <f t="shared" si="317"/>
        <v>62213.440000000002</v>
      </c>
      <c r="Q195" s="4">
        <f t="shared" si="341"/>
        <v>0</v>
      </c>
      <c r="R195" s="4">
        <f t="shared" si="342"/>
        <v>0</v>
      </c>
      <c r="S195" s="4">
        <f t="shared" si="318"/>
        <v>0</v>
      </c>
      <c r="T195" s="4">
        <f t="shared" si="319"/>
        <v>0</v>
      </c>
      <c r="U195" s="4">
        <f t="shared" si="320"/>
        <v>0</v>
      </c>
      <c r="V195" s="4">
        <f t="shared" si="321"/>
        <v>0</v>
      </c>
      <c r="W195" s="4">
        <f t="shared" si="322"/>
        <v>0</v>
      </c>
      <c r="X195" s="4">
        <f t="shared" si="343"/>
        <v>0</v>
      </c>
      <c r="Y195" s="4">
        <f t="shared" si="344"/>
        <v>0</v>
      </c>
      <c r="Z195" s="4"/>
      <c r="AA195" s="4">
        <v>55890823</v>
      </c>
      <c r="AB195" s="4">
        <f t="shared" si="323"/>
        <v>8218.42</v>
      </c>
      <c r="AC195" s="4">
        <f t="shared" si="345"/>
        <v>8218.42</v>
      </c>
      <c r="AD195" s="4">
        <f t="shared" si="346"/>
        <v>0</v>
      </c>
      <c r="AE195" s="4">
        <f t="shared" si="347"/>
        <v>0</v>
      </c>
      <c r="AF195" s="4">
        <f t="shared" si="348"/>
        <v>0</v>
      </c>
      <c r="AG195" s="4">
        <f t="shared" si="324"/>
        <v>0</v>
      </c>
      <c r="AH195" s="4">
        <f t="shared" si="349"/>
        <v>0</v>
      </c>
      <c r="AI195" s="4">
        <f t="shared" si="350"/>
        <v>0</v>
      </c>
      <c r="AJ195" s="4">
        <f t="shared" si="325"/>
        <v>0</v>
      </c>
      <c r="AK195" s="4">
        <v>8218.42</v>
      </c>
      <c r="AL195" s="4">
        <v>8218.42</v>
      </c>
      <c r="AM195" s="4">
        <v>0</v>
      </c>
      <c r="AN195" s="4">
        <v>0</v>
      </c>
      <c r="AO195" s="4">
        <v>0</v>
      </c>
      <c r="AP195" s="4">
        <v>0</v>
      </c>
      <c r="AQ195" s="4">
        <v>0</v>
      </c>
      <c r="AR195" s="4">
        <v>0</v>
      </c>
      <c r="AS195" s="4">
        <v>0</v>
      </c>
      <c r="AT195" s="4">
        <v>0</v>
      </c>
      <c r="AU195" s="4">
        <v>0</v>
      </c>
      <c r="AV195" s="4">
        <v>1</v>
      </c>
      <c r="AW195" s="4">
        <v>1</v>
      </c>
      <c r="AX195" s="4"/>
      <c r="AY195" s="4"/>
      <c r="AZ195" s="4">
        <v>1</v>
      </c>
      <c r="BA195" s="4">
        <v>1</v>
      </c>
      <c r="BB195" s="4">
        <v>1</v>
      </c>
      <c r="BC195" s="4">
        <v>7.57</v>
      </c>
      <c r="BD195" s="4" t="s">
        <v>3</v>
      </c>
      <c r="BE195" s="4" t="s">
        <v>3</v>
      </c>
      <c r="BF195" s="4" t="s">
        <v>3</v>
      </c>
      <c r="BG195" s="4" t="s">
        <v>3</v>
      </c>
      <c r="BH195" s="4">
        <v>3</v>
      </c>
      <c r="BI195" s="4">
        <v>3</v>
      </c>
      <c r="BJ195" s="4" t="s">
        <v>273</v>
      </c>
      <c r="BK195" s="4"/>
      <c r="BL195" s="4"/>
      <c r="BM195" s="4">
        <v>400007</v>
      </c>
      <c r="BN195" s="4">
        <v>0</v>
      </c>
      <c r="BO195" s="4" t="s">
        <v>3</v>
      </c>
      <c r="BP195" s="4">
        <v>0</v>
      </c>
      <c r="BQ195" s="4">
        <v>214</v>
      </c>
      <c r="BR195" s="4">
        <v>0</v>
      </c>
      <c r="BS195" s="4">
        <v>1</v>
      </c>
      <c r="BT195" s="4">
        <v>1</v>
      </c>
      <c r="BU195" s="4">
        <v>1</v>
      </c>
      <c r="BV195" s="4">
        <v>1</v>
      </c>
      <c r="BW195" s="4">
        <v>1</v>
      </c>
      <c r="BX195" s="4">
        <v>1</v>
      </c>
      <c r="BY195" s="4" t="s">
        <v>3</v>
      </c>
      <c r="BZ195" s="4">
        <v>0</v>
      </c>
      <c r="CA195" s="4">
        <v>0</v>
      </c>
      <c r="CB195" s="4" t="s">
        <v>3</v>
      </c>
      <c r="CC195" s="4"/>
      <c r="CD195" s="4"/>
      <c r="CE195" s="4">
        <v>1566</v>
      </c>
      <c r="CF195" s="4">
        <v>0</v>
      </c>
      <c r="CG195" s="4">
        <v>0</v>
      </c>
      <c r="CH195" s="4"/>
      <c r="CI195" s="4"/>
      <c r="CJ195" s="4"/>
      <c r="CK195" s="4"/>
      <c r="CL195" s="4"/>
      <c r="CM195" s="4">
        <v>0</v>
      </c>
      <c r="CN195" s="4" t="s">
        <v>3</v>
      </c>
      <c r="CO195" s="4">
        <v>0</v>
      </c>
      <c r="CP195" s="4">
        <f t="shared" si="326"/>
        <v>62213.440000000002</v>
      </c>
      <c r="CQ195" s="4">
        <f t="shared" si="327"/>
        <v>62213.440000000002</v>
      </c>
      <c r="CR195" s="4">
        <f t="shared" si="351"/>
        <v>0</v>
      </c>
      <c r="CS195" s="4">
        <f t="shared" si="352"/>
        <v>0</v>
      </c>
      <c r="CT195" s="4">
        <f t="shared" si="328"/>
        <v>0</v>
      </c>
      <c r="CU195" s="4">
        <f t="shared" si="329"/>
        <v>0</v>
      </c>
      <c r="CV195" s="4">
        <f t="shared" si="330"/>
        <v>0</v>
      </c>
      <c r="CW195" s="4">
        <f t="shared" si="331"/>
        <v>0</v>
      </c>
      <c r="CX195" s="4">
        <f t="shared" si="332"/>
        <v>0</v>
      </c>
      <c r="CY195" s="4">
        <f t="shared" si="353"/>
        <v>0</v>
      </c>
      <c r="CZ195" s="4">
        <f t="shared" si="354"/>
        <v>0</v>
      </c>
      <c r="DA195" s="4"/>
      <c r="DB195" s="4"/>
      <c r="DC195" s="4" t="s">
        <v>3</v>
      </c>
      <c r="DD195" s="4" t="s">
        <v>3</v>
      </c>
      <c r="DE195" s="4" t="s">
        <v>3</v>
      </c>
      <c r="DF195" s="4" t="s">
        <v>3</v>
      </c>
      <c r="DG195" s="4" t="s">
        <v>3</v>
      </c>
      <c r="DH195" s="4" t="s">
        <v>3</v>
      </c>
      <c r="DI195" s="4" t="s">
        <v>3</v>
      </c>
      <c r="DJ195" s="4" t="s">
        <v>3</v>
      </c>
      <c r="DK195" s="4" t="s">
        <v>3</v>
      </c>
      <c r="DL195" s="4" t="s">
        <v>3</v>
      </c>
      <c r="DM195" s="4" t="s">
        <v>3</v>
      </c>
      <c r="DN195" s="4">
        <v>0</v>
      </c>
      <c r="DO195" s="4">
        <v>0</v>
      </c>
      <c r="DP195" s="4">
        <v>1</v>
      </c>
      <c r="DQ195" s="4">
        <v>1</v>
      </c>
      <c r="DR195" s="4"/>
      <c r="DS195" s="4"/>
      <c r="DT195" s="4"/>
      <c r="DU195" s="4">
        <v>1013</v>
      </c>
      <c r="DV195" s="4" t="s">
        <v>227</v>
      </c>
      <c r="DW195" s="4" t="s">
        <v>227</v>
      </c>
      <c r="DX195" s="4">
        <v>1</v>
      </c>
      <c r="DY195" s="4"/>
      <c r="DZ195" s="4" t="s">
        <v>3</v>
      </c>
      <c r="EA195" s="4" t="s">
        <v>3</v>
      </c>
      <c r="EB195" s="4" t="s">
        <v>3</v>
      </c>
      <c r="EC195" s="4" t="s">
        <v>3</v>
      </c>
      <c r="ED195" s="4"/>
      <c r="EE195" s="4">
        <v>57042890</v>
      </c>
      <c r="EF195" s="4">
        <v>214</v>
      </c>
      <c r="EG195" s="4" t="s">
        <v>228</v>
      </c>
      <c r="EH195" s="4">
        <v>0</v>
      </c>
      <c r="EI195" s="4" t="s">
        <v>3</v>
      </c>
      <c r="EJ195" s="4">
        <v>3</v>
      </c>
      <c r="EK195" s="4">
        <v>400007</v>
      </c>
      <c r="EL195" s="4" t="s">
        <v>228</v>
      </c>
      <c r="EM195" s="4" t="s">
        <v>229</v>
      </c>
      <c r="EN195" s="4"/>
      <c r="EO195" s="4" t="s">
        <v>3</v>
      </c>
      <c r="EP195" s="4"/>
      <c r="EQ195" s="4">
        <v>16</v>
      </c>
      <c r="ER195" s="4">
        <v>0</v>
      </c>
      <c r="ES195" s="4">
        <v>8218.42</v>
      </c>
      <c r="ET195" s="4">
        <v>0</v>
      </c>
      <c r="EU195" s="4">
        <v>0</v>
      </c>
      <c r="EV195" s="4">
        <v>0</v>
      </c>
      <c r="EW195" s="4">
        <v>0</v>
      </c>
      <c r="EX195" s="4">
        <v>0</v>
      </c>
      <c r="EY195" s="4">
        <v>0</v>
      </c>
      <c r="EZ195" s="4">
        <v>5</v>
      </c>
      <c r="FA195" s="4"/>
      <c r="FB195" s="4"/>
      <c r="FC195" s="4">
        <v>1</v>
      </c>
      <c r="FD195" s="4">
        <v>18</v>
      </c>
      <c r="FE195" s="4"/>
      <c r="FF195" s="4">
        <v>72816</v>
      </c>
      <c r="FG195" s="4"/>
      <c r="FH195" s="4"/>
      <c r="FI195" s="4"/>
      <c r="FJ195" s="4"/>
      <c r="FK195" s="4"/>
      <c r="FL195" s="4"/>
      <c r="FM195" s="4"/>
      <c r="FN195" s="4"/>
      <c r="FO195" s="4"/>
      <c r="FP195" s="4"/>
      <c r="FQ195" s="4">
        <v>0</v>
      </c>
      <c r="FR195" s="4">
        <f t="shared" si="355"/>
        <v>62213.440000000002</v>
      </c>
      <c r="FS195" s="4">
        <v>0</v>
      </c>
      <c r="FT195" s="4"/>
      <c r="FU195" s="4"/>
      <c r="FV195" s="4"/>
      <c r="FW195" s="4"/>
      <c r="FX195" s="4">
        <v>0</v>
      </c>
      <c r="FY195" s="4">
        <v>0</v>
      </c>
      <c r="FZ195" s="4"/>
      <c r="GA195" s="4" t="s">
        <v>275</v>
      </c>
      <c r="GB195" s="4"/>
      <c r="GC195" s="4"/>
      <c r="GD195" s="4">
        <v>1</v>
      </c>
      <c r="GE195" s="4"/>
      <c r="GF195" s="4">
        <v>2043838264</v>
      </c>
      <c r="GG195" s="4">
        <v>2</v>
      </c>
      <c r="GH195" s="4">
        <v>3</v>
      </c>
      <c r="GI195" s="4">
        <v>5</v>
      </c>
      <c r="GJ195" s="4">
        <v>0</v>
      </c>
      <c r="GK195" s="4">
        <v>0</v>
      </c>
      <c r="GL195" s="4">
        <f t="shared" si="333"/>
        <v>0</v>
      </c>
      <c r="GM195" s="4">
        <f t="shared" si="334"/>
        <v>62213.440000000002</v>
      </c>
      <c r="GN195" s="4">
        <f t="shared" si="335"/>
        <v>0</v>
      </c>
      <c r="GO195" s="4">
        <f t="shared" si="336"/>
        <v>0</v>
      </c>
      <c r="GP195" s="4">
        <f t="shared" si="337"/>
        <v>0</v>
      </c>
      <c r="GQ195" s="4"/>
      <c r="GR195" s="4">
        <v>1</v>
      </c>
      <c r="GS195" s="4">
        <v>1</v>
      </c>
      <c r="GT195" s="4">
        <v>0</v>
      </c>
      <c r="GU195" s="4" t="s">
        <v>3</v>
      </c>
      <c r="GV195" s="4">
        <f t="shared" si="338"/>
        <v>0</v>
      </c>
      <c r="GW195" s="4">
        <v>1</v>
      </c>
      <c r="GX195" s="4">
        <f t="shared" si="339"/>
        <v>0</v>
      </c>
      <c r="GY195" s="4"/>
      <c r="GZ195" s="4"/>
      <c r="HA195" s="4">
        <v>0</v>
      </c>
      <c r="HB195" s="4">
        <v>0</v>
      </c>
      <c r="HC195" s="4">
        <f t="shared" si="340"/>
        <v>0</v>
      </c>
      <c r="HD195" s="4"/>
      <c r="HE195" s="4" t="s">
        <v>50</v>
      </c>
      <c r="HF195" s="4" t="s">
        <v>231</v>
      </c>
      <c r="HG195" s="4"/>
      <c r="HH195" s="4"/>
      <c r="HI195" s="4"/>
      <c r="HJ195" s="4"/>
      <c r="HK195" s="4"/>
      <c r="HL195" s="4"/>
      <c r="HM195" s="4" t="s">
        <v>3</v>
      </c>
      <c r="HN195" s="4" t="s">
        <v>3</v>
      </c>
      <c r="HO195" s="4" t="s">
        <v>3</v>
      </c>
      <c r="HP195" s="4" t="s">
        <v>3</v>
      </c>
      <c r="HQ195" s="4" t="s">
        <v>3</v>
      </c>
      <c r="HR195" s="4"/>
      <c r="HS195" s="4">
        <v>0</v>
      </c>
      <c r="HT195" s="4"/>
      <c r="HU195" s="4"/>
      <c r="HV195" s="4"/>
      <c r="HW195" s="4"/>
      <c r="HX195" s="4"/>
      <c r="HY195" s="4"/>
      <c r="HZ195" s="4"/>
      <c r="IA195" s="4"/>
      <c r="IB195" s="4"/>
      <c r="IC195" s="4"/>
      <c r="ID195" s="4"/>
      <c r="IE195" s="4"/>
      <c r="IF195" s="4"/>
      <c r="IG195" s="4"/>
      <c r="IH195" s="4"/>
      <c r="II195" s="4"/>
      <c r="IJ195" s="4"/>
      <c r="IK195" s="4">
        <v>0</v>
      </c>
      <c r="IL195" s="4"/>
      <c r="IM195" s="4"/>
      <c r="IN195" s="4"/>
      <c r="IO195" s="4"/>
      <c r="IP195" s="4"/>
      <c r="IQ195" s="4"/>
      <c r="IR195" s="4"/>
      <c r="IS195" s="4"/>
      <c r="IT195" s="4"/>
      <c r="IU195" s="4"/>
    </row>
    <row r="196" spans="1:255" x14ac:dyDescent="0.25">
      <c r="A196" s="3">
        <v>17</v>
      </c>
      <c r="B196" s="3">
        <v>1</v>
      </c>
      <c r="C196" s="3"/>
      <c r="D196" s="3"/>
      <c r="E196" s="3" t="s">
        <v>276</v>
      </c>
      <c r="F196" s="3" t="s">
        <v>277</v>
      </c>
      <c r="G196" s="3" t="s">
        <v>278</v>
      </c>
      <c r="H196" s="3" t="s">
        <v>227</v>
      </c>
      <c r="I196" s="3">
        <v>1</v>
      </c>
      <c r="J196" s="3">
        <v>0</v>
      </c>
      <c r="K196" s="3">
        <v>1</v>
      </c>
      <c r="L196" s="3"/>
      <c r="M196" s="3"/>
      <c r="N196" s="3"/>
      <c r="O196" s="3">
        <f t="shared" si="316"/>
        <v>13164.55</v>
      </c>
      <c r="P196" s="3">
        <f t="shared" si="317"/>
        <v>13164.55</v>
      </c>
      <c r="Q196" s="3">
        <f t="shared" si="341"/>
        <v>0</v>
      </c>
      <c r="R196" s="3">
        <f t="shared" si="342"/>
        <v>0</v>
      </c>
      <c r="S196" s="3">
        <f t="shared" si="318"/>
        <v>0</v>
      </c>
      <c r="T196" s="3">
        <f t="shared" si="319"/>
        <v>0</v>
      </c>
      <c r="U196" s="3">
        <f t="shared" si="320"/>
        <v>0</v>
      </c>
      <c r="V196" s="3">
        <f t="shared" si="321"/>
        <v>0</v>
      </c>
      <c r="W196" s="3">
        <f t="shared" si="322"/>
        <v>0</v>
      </c>
      <c r="X196" s="3">
        <f t="shared" si="343"/>
        <v>0</v>
      </c>
      <c r="Y196" s="3">
        <f t="shared" si="344"/>
        <v>0</v>
      </c>
      <c r="Z196" s="3"/>
      <c r="AA196" s="3">
        <v>54971259</v>
      </c>
      <c r="AB196" s="3">
        <f t="shared" si="323"/>
        <v>13164.55</v>
      </c>
      <c r="AC196" s="3">
        <f t="shared" si="345"/>
        <v>13164.55</v>
      </c>
      <c r="AD196" s="3">
        <f t="shared" si="346"/>
        <v>0</v>
      </c>
      <c r="AE196" s="3">
        <f t="shared" si="347"/>
        <v>0</v>
      </c>
      <c r="AF196" s="3">
        <f t="shared" si="348"/>
        <v>0</v>
      </c>
      <c r="AG196" s="3">
        <f t="shared" si="324"/>
        <v>0</v>
      </c>
      <c r="AH196" s="3">
        <f t="shared" si="349"/>
        <v>0</v>
      </c>
      <c r="AI196" s="3">
        <f t="shared" si="350"/>
        <v>0</v>
      </c>
      <c r="AJ196" s="3">
        <f t="shared" si="325"/>
        <v>0</v>
      </c>
      <c r="AK196" s="3">
        <v>13164.55</v>
      </c>
      <c r="AL196" s="3">
        <v>13164.55</v>
      </c>
      <c r="AM196" s="3">
        <v>0</v>
      </c>
      <c r="AN196" s="3">
        <v>0</v>
      </c>
      <c r="AO196" s="3">
        <v>0</v>
      </c>
      <c r="AP196" s="3">
        <v>0</v>
      </c>
      <c r="AQ196" s="3">
        <v>0</v>
      </c>
      <c r="AR196" s="3">
        <v>0</v>
      </c>
      <c r="AS196" s="3">
        <v>0</v>
      </c>
      <c r="AT196" s="3">
        <v>0</v>
      </c>
      <c r="AU196" s="3">
        <v>0</v>
      </c>
      <c r="AV196" s="3">
        <v>1</v>
      </c>
      <c r="AW196" s="3">
        <v>1</v>
      </c>
      <c r="AX196" s="3"/>
      <c r="AY196" s="3"/>
      <c r="AZ196" s="3">
        <v>1</v>
      </c>
      <c r="BA196" s="3">
        <v>1</v>
      </c>
      <c r="BB196" s="3">
        <v>1</v>
      </c>
      <c r="BC196" s="3">
        <v>1</v>
      </c>
      <c r="BD196" s="3" t="s">
        <v>3</v>
      </c>
      <c r="BE196" s="3" t="s">
        <v>3</v>
      </c>
      <c r="BF196" s="3" t="s">
        <v>3</v>
      </c>
      <c r="BG196" s="3" t="s">
        <v>3</v>
      </c>
      <c r="BH196" s="3">
        <v>3</v>
      </c>
      <c r="BI196" s="3">
        <v>3</v>
      </c>
      <c r="BJ196" s="3" t="s">
        <v>277</v>
      </c>
      <c r="BK196" s="3"/>
      <c r="BL196" s="3"/>
      <c r="BM196" s="3">
        <v>400007</v>
      </c>
      <c r="BN196" s="3">
        <v>0</v>
      </c>
      <c r="BO196" s="3" t="s">
        <v>3</v>
      </c>
      <c r="BP196" s="3">
        <v>0</v>
      </c>
      <c r="BQ196" s="3">
        <v>214</v>
      </c>
      <c r="BR196" s="3">
        <v>0</v>
      </c>
      <c r="BS196" s="3">
        <v>1</v>
      </c>
      <c r="BT196" s="3">
        <v>1</v>
      </c>
      <c r="BU196" s="3">
        <v>1</v>
      </c>
      <c r="BV196" s="3">
        <v>1</v>
      </c>
      <c r="BW196" s="3">
        <v>1</v>
      </c>
      <c r="BX196" s="3">
        <v>1</v>
      </c>
      <c r="BY196" s="3" t="s">
        <v>3</v>
      </c>
      <c r="BZ196" s="3">
        <v>0</v>
      </c>
      <c r="CA196" s="3">
        <v>0</v>
      </c>
      <c r="CB196" s="3" t="s">
        <v>3</v>
      </c>
      <c r="CC196" s="3"/>
      <c r="CD196" s="3"/>
      <c r="CE196" s="3">
        <v>1566</v>
      </c>
      <c r="CF196" s="3">
        <v>0</v>
      </c>
      <c r="CG196" s="3">
        <v>0</v>
      </c>
      <c r="CH196" s="3"/>
      <c r="CI196" s="3"/>
      <c r="CJ196" s="3"/>
      <c r="CK196" s="3"/>
      <c r="CL196" s="3"/>
      <c r="CM196" s="3">
        <v>0</v>
      </c>
      <c r="CN196" s="3" t="s">
        <v>3</v>
      </c>
      <c r="CO196" s="3">
        <v>0</v>
      </c>
      <c r="CP196" s="3">
        <f t="shared" si="326"/>
        <v>13164.55</v>
      </c>
      <c r="CQ196" s="3">
        <f t="shared" si="327"/>
        <v>13164.55</v>
      </c>
      <c r="CR196" s="3">
        <f t="shared" si="351"/>
        <v>0</v>
      </c>
      <c r="CS196" s="3">
        <f t="shared" si="352"/>
        <v>0</v>
      </c>
      <c r="CT196" s="3">
        <f t="shared" si="328"/>
        <v>0</v>
      </c>
      <c r="CU196" s="3">
        <f t="shared" si="329"/>
        <v>0</v>
      </c>
      <c r="CV196" s="3">
        <f t="shared" si="330"/>
        <v>0</v>
      </c>
      <c r="CW196" s="3">
        <f t="shared" si="331"/>
        <v>0</v>
      </c>
      <c r="CX196" s="3">
        <f t="shared" si="332"/>
        <v>0</v>
      </c>
      <c r="CY196" s="3">
        <f t="shared" si="353"/>
        <v>0</v>
      </c>
      <c r="CZ196" s="3">
        <f t="shared" si="354"/>
        <v>0</v>
      </c>
      <c r="DA196" s="3"/>
      <c r="DB196" s="3"/>
      <c r="DC196" s="3" t="s">
        <v>3</v>
      </c>
      <c r="DD196" s="3" t="s">
        <v>3</v>
      </c>
      <c r="DE196" s="3" t="s">
        <v>3</v>
      </c>
      <c r="DF196" s="3" t="s">
        <v>3</v>
      </c>
      <c r="DG196" s="3" t="s">
        <v>3</v>
      </c>
      <c r="DH196" s="3" t="s">
        <v>3</v>
      </c>
      <c r="DI196" s="3" t="s">
        <v>3</v>
      </c>
      <c r="DJ196" s="3" t="s">
        <v>3</v>
      </c>
      <c r="DK196" s="3" t="s">
        <v>3</v>
      </c>
      <c r="DL196" s="3" t="s">
        <v>3</v>
      </c>
      <c r="DM196" s="3" t="s">
        <v>3</v>
      </c>
      <c r="DN196" s="3">
        <v>0</v>
      </c>
      <c r="DO196" s="3">
        <v>0</v>
      </c>
      <c r="DP196" s="3">
        <v>1</v>
      </c>
      <c r="DQ196" s="3">
        <v>1</v>
      </c>
      <c r="DR196" s="3"/>
      <c r="DS196" s="3"/>
      <c r="DT196" s="3"/>
      <c r="DU196" s="3">
        <v>1013</v>
      </c>
      <c r="DV196" s="3" t="s">
        <v>227</v>
      </c>
      <c r="DW196" s="3" t="s">
        <v>227</v>
      </c>
      <c r="DX196" s="3">
        <v>1</v>
      </c>
      <c r="DY196" s="3"/>
      <c r="DZ196" s="3" t="s">
        <v>3</v>
      </c>
      <c r="EA196" s="3" t="s">
        <v>3</v>
      </c>
      <c r="EB196" s="3" t="s">
        <v>3</v>
      </c>
      <c r="EC196" s="3" t="s">
        <v>3</v>
      </c>
      <c r="ED196" s="3"/>
      <c r="EE196" s="3">
        <v>57042890</v>
      </c>
      <c r="EF196" s="3">
        <v>214</v>
      </c>
      <c r="EG196" s="3" t="s">
        <v>228</v>
      </c>
      <c r="EH196" s="3">
        <v>0</v>
      </c>
      <c r="EI196" s="3" t="s">
        <v>3</v>
      </c>
      <c r="EJ196" s="3">
        <v>3</v>
      </c>
      <c r="EK196" s="3">
        <v>400007</v>
      </c>
      <c r="EL196" s="3" t="s">
        <v>228</v>
      </c>
      <c r="EM196" s="3" t="s">
        <v>229</v>
      </c>
      <c r="EN196" s="3"/>
      <c r="EO196" s="3" t="s">
        <v>3</v>
      </c>
      <c r="EP196" s="3"/>
      <c r="EQ196" s="3">
        <v>16</v>
      </c>
      <c r="ER196" s="3">
        <v>0</v>
      </c>
      <c r="ES196" s="3">
        <v>13164.55</v>
      </c>
      <c r="ET196" s="3">
        <v>0</v>
      </c>
      <c r="EU196" s="3">
        <v>0</v>
      </c>
      <c r="EV196" s="3">
        <v>0</v>
      </c>
      <c r="EW196" s="3">
        <v>0</v>
      </c>
      <c r="EX196" s="3">
        <v>0</v>
      </c>
      <c r="EY196" s="3">
        <v>0</v>
      </c>
      <c r="EZ196" s="3"/>
      <c r="FA196" s="3"/>
      <c r="FB196" s="3"/>
      <c r="FC196" s="3"/>
      <c r="FD196" s="3"/>
      <c r="FE196" s="3"/>
      <c r="FF196" s="3"/>
      <c r="FG196" s="3"/>
      <c r="FH196" s="3"/>
      <c r="FI196" s="3"/>
      <c r="FJ196" s="3"/>
      <c r="FK196" s="3"/>
      <c r="FL196" s="3"/>
      <c r="FM196" s="3"/>
      <c r="FN196" s="3"/>
      <c r="FO196" s="3"/>
      <c r="FP196" s="3"/>
      <c r="FQ196" s="3">
        <v>0</v>
      </c>
      <c r="FR196" s="3">
        <f t="shared" si="355"/>
        <v>13164.55</v>
      </c>
      <c r="FS196" s="3">
        <v>0</v>
      </c>
      <c r="FT196" s="3"/>
      <c r="FU196" s="3"/>
      <c r="FV196" s="3"/>
      <c r="FW196" s="3"/>
      <c r="FX196" s="3">
        <v>0</v>
      </c>
      <c r="FY196" s="3">
        <v>0</v>
      </c>
      <c r="FZ196" s="3"/>
      <c r="GA196" s="3" t="s">
        <v>279</v>
      </c>
      <c r="GB196" s="3"/>
      <c r="GC196" s="3"/>
      <c r="GD196" s="3">
        <v>1</v>
      </c>
      <c r="GE196" s="3"/>
      <c r="GF196" s="3">
        <v>1697499632</v>
      </c>
      <c r="GG196" s="3">
        <v>2</v>
      </c>
      <c r="GH196" s="3">
        <v>4</v>
      </c>
      <c r="GI196" s="3">
        <v>-2</v>
      </c>
      <c r="GJ196" s="3">
        <v>0</v>
      </c>
      <c r="GK196" s="3">
        <v>0</v>
      </c>
      <c r="GL196" s="3">
        <f t="shared" si="333"/>
        <v>0</v>
      </c>
      <c r="GM196" s="3">
        <f t="shared" si="334"/>
        <v>13164.55</v>
      </c>
      <c r="GN196" s="3">
        <f t="shared" si="335"/>
        <v>0</v>
      </c>
      <c r="GO196" s="3">
        <f t="shared" si="336"/>
        <v>0</v>
      </c>
      <c r="GP196" s="3">
        <f t="shared" si="337"/>
        <v>0</v>
      </c>
      <c r="GQ196" s="3"/>
      <c r="GR196" s="3">
        <v>1</v>
      </c>
      <c r="GS196" s="3">
        <v>2</v>
      </c>
      <c r="GT196" s="3">
        <v>0</v>
      </c>
      <c r="GU196" s="3" t="s">
        <v>3</v>
      </c>
      <c r="GV196" s="3">
        <f t="shared" si="338"/>
        <v>0</v>
      </c>
      <c r="GW196" s="3">
        <v>1</v>
      </c>
      <c r="GX196" s="3">
        <f t="shared" si="339"/>
        <v>0</v>
      </c>
      <c r="GY196" s="3"/>
      <c r="GZ196" s="3"/>
      <c r="HA196" s="3">
        <v>0</v>
      </c>
      <c r="HB196" s="3">
        <v>0</v>
      </c>
      <c r="HC196" s="3">
        <f t="shared" si="340"/>
        <v>0</v>
      </c>
      <c r="HD196" s="3"/>
      <c r="HE196" s="3" t="s">
        <v>50</v>
      </c>
      <c r="HF196" s="3" t="s">
        <v>231</v>
      </c>
      <c r="HG196" s="3"/>
      <c r="HH196" s="3"/>
      <c r="HI196" s="3"/>
      <c r="HJ196" s="3"/>
      <c r="HK196" s="3"/>
      <c r="HL196" s="3"/>
      <c r="HM196" s="3" t="s">
        <v>3</v>
      </c>
      <c r="HN196" s="3" t="s">
        <v>3</v>
      </c>
      <c r="HO196" s="3" t="s">
        <v>3</v>
      </c>
      <c r="HP196" s="3" t="s">
        <v>3</v>
      </c>
      <c r="HQ196" s="3" t="s">
        <v>3</v>
      </c>
      <c r="HR196" s="3"/>
      <c r="HS196" s="3">
        <v>0</v>
      </c>
      <c r="HT196" s="3"/>
      <c r="HU196" s="3"/>
      <c r="HV196" s="3"/>
      <c r="HW196" s="3"/>
      <c r="HX196" s="3"/>
      <c r="HY196" s="3"/>
      <c r="HZ196" s="3"/>
      <c r="IA196" s="3"/>
      <c r="IB196" s="3"/>
      <c r="IC196" s="3"/>
      <c r="ID196" s="3"/>
      <c r="IE196" s="3"/>
      <c r="IF196" s="3"/>
      <c r="IG196" s="3"/>
      <c r="IH196" s="3"/>
      <c r="II196" s="3"/>
      <c r="IJ196" s="3"/>
      <c r="IK196" s="3">
        <v>0</v>
      </c>
      <c r="IL196" s="3"/>
      <c r="IM196" s="3"/>
      <c r="IN196" s="3"/>
      <c r="IO196" s="3"/>
      <c r="IP196" s="3"/>
      <c r="IQ196" s="3"/>
      <c r="IR196" s="3"/>
      <c r="IS196" s="3"/>
      <c r="IT196" s="3"/>
      <c r="IU196" s="3"/>
    </row>
    <row r="197" spans="1:255" x14ac:dyDescent="0.25">
      <c r="A197" s="4">
        <v>17</v>
      </c>
      <c r="B197" s="4">
        <v>1</v>
      </c>
      <c r="C197" s="4"/>
      <c r="D197" s="4"/>
      <c r="E197" s="4" t="s">
        <v>276</v>
      </c>
      <c r="F197" s="4" t="s">
        <v>277</v>
      </c>
      <c r="G197" s="4" t="s">
        <v>278</v>
      </c>
      <c r="H197" s="4" t="s">
        <v>227</v>
      </c>
      <c r="I197" s="4">
        <v>1</v>
      </c>
      <c r="J197" s="4">
        <v>0</v>
      </c>
      <c r="K197" s="4">
        <v>1</v>
      </c>
      <c r="L197" s="4"/>
      <c r="M197" s="4"/>
      <c r="N197" s="4"/>
      <c r="O197" s="4">
        <f t="shared" si="316"/>
        <v>99655.64</v>
      </c>
      <c r="P197" s="4">
        <f t="shared" si="317"/>
        <v>99655.64</v>
      </c>
      <c r="Q197" s="4">
        <f t="shared" si="341"/>
        <v>0</v>
      </c>
      <c r="R197" s="4">
        <f t="shared" si="342"/>
        <v>0</v>
      </c>
      <c r="S197" s="4">
        <f t="shared" si="318"/>
        <v>0</v>
      </c>
      <c r="T197" s="4">
        <f t="shared" si="319"/>
        <v>0</v>
      </c>
      <c r="U197" s="4">
        <f t="shared" si="320"/>
        <v>0</v>
      </c>
      <c r="V197" s="4">
        <f t="shared" si="321"/>
        <v>0</v>
      </c>
      <c r="W197" s="4">
        <f t="shared" si="322"/>
        <v>0</v>
      </c>
      <c r="X197" s="4">
        <f t="shared" si="343"/>
        <v>0</v>
      </c>
      <c r="Y197" s="4">
        <f t="shared" si="344"/>
        <v>0</v>
      </c>
      <c r="Z197" s="4"/>
      <c r="AA197" s="4">
        <v>55890823</v>
      </c>
      <c r="AB197" s="4">
        <f t="shared" si="323"/>
        <v>13164.55</v>
      </c>
      <c r="AC197" s="4">
        <f t="shared" si="345"/>
        <v>13164.55</v>
      </c>
      <c r="AD197" s="4">
        <f t="shared" si="346"/>
        <v>0</v>
      </c>
      <c r="AE197" s="4">
        <f t="shared" si="347"/>
        <v>0</v>
      </c>
      <c r="AF197" s="4">
        <f t="shared" si="348"/>
        <v>0</v>
      </c>
      <c r="AG197" s="4">
        <f t="shared" si="324"/>
        <v>0</v>
      </c>
      <c r="AH197" s="4">
        <f t="shared" si="349"/>
        <v>0</v>
      </c>
      <c r="AI197" s="4">
        <f t="shared" si="350"/>
        <v>0</v>
      </c>
      <c r="AJ197" s="4">
        <f t="shared" si="325"/>
        <v>0</v>
      </c>
      <c r="AK197" s="4">
        <v>13164.55</v>
      </c>
      <c r="AL197" s="4">
        <v>13164.55</v>
      </c>
      <c r="AM197" s="4">
        <v>0</v>
      </c>
      <c r="AN197" s="4">
        <v>0</v>
      </c>
      <c r="AO197" s="4">
        <v>0</v>
      </c>
      <c r="AP197" s="4">
        <v>0</v>
      </c>
      <c r="AQ197" s="4">
        <v>0</v>
      </c>
      <c r="AR197" s="4">
        <v>0</v>
      </c>
      <c r="AS197" s="4">
        <v>0</v>
      </c>
      <c r="AT197" s="4">
        <v>0</v>
      </c>
      <c r="AU197" s="4">
        <v>0</v>
      </c>
      <c r="AV197" s="4">
        <v>1</v>
      </c>
      <c r="AW197" s="4">
        <v>1</v>
      </c>
      <c r="AX197" s="4"/>
      <c r="AY197" s="4"/>
      <c r="AZ197" s="4">
        <v>1</v>
      </c>
      <c r="BA197" s="4">
        <v>1</v>
      </c>
      <c r="BB197" s="4">
        <v>1</v>
      </c>
      <c r="BC197" s="4">
        <v>7.57</v>
      </c>
      <c r="BD197" s="4" t="s">
        <v>3</v>
      </c>
      <c r="BE197" s="4" t="s">
        <v>3</v>
      </c>
      <c r="BF197" s="4" t="s">
        <v>3</v>
      </c>
      <c r="BG197" s="4" t="s">
        <v>3</v>
      </c>
      <c r="BH197" s="4">
        <v>3</v>
      </c>
      <c r="BI197" s="4">
        <v>3</v>
      </c>
      <c r="BJ197" s="4" t="s">
        <v>277</v>
      </c>
      <c r="BK197" s="4"/>
      <c r="BL197" s="4"/>
      <c r="BM197" s="4">
        <v>400007</v>
      </c>
      <c r="BN197" s="4">
        <v>0</v>
      </c>
      <c r="BO197" s="4" t="s">
        <v>3</v>
      </c>
      <c r="BP197" s="4">
        <v>0</v>
      </c>
      <c r="BQ197" s="4">
        <v>214</v>
      </c>
      <c r="BR197" s="4">
        <v>0</v>
      </c>
      <c r="BS197" s="4">
        <v>1</v>
      </c>
      <c r="BT197" s="4">
        <v>1</v>
      </c>
      <c r="BU197" s="4">
        <v>1</v>
      </c>
      <c r="BV197" s="4">
        <v>1</v>
      </c>
      <c r="BW197" s="4">
        <v>1</v>
      </c>
      <c r="BX197" s="4">
        <v>1</v>
      </c>
      <c r="BY197" s="4" t="s">
        <v>3</v>
      </c>
      <c r="BZ197" s="4">
        <v>0</v>
      </c>
      <c r="CA197" s="4">
        <v>0</v>
      </c>
      <c r="CB197" s="4" t="s">
        <v>3</v>
      </c>
      <c r="CC197" s="4"/>
      <c r="CD197" s="4"/>
      <c r="CE197" s="4">
        <v>1566</v>
      </c>
      <c r="CF197" s="4">
        <v>0</v>
      </c>
      <c r="CG197" s="4">
        <v>0</v>
      </c>
      <c r="CH197" s="4"/>
      <c r="CI197" s="4"/>
      <c r="CJ197" s="4"/>
      <c r="CK197" s="4"/>
      <c r="CL197" s="4"/>
      <c r="CM197" s="4">
        <v>0</v>
      </c>
      <c r="CN197" s="4" t="s">
        <v>3</v>
      </c>
      <c r="CO197" s="4">
        <v>0</v>
      </c>
      <c r="CP197" s="4">
        <f t="shared" si="326"/>
        <v>99655.64</v>
      </c>
      <c r="CQ197" s="4">
        <f t="shared" si="327"/>
        <v>99655.64</v>
      </c>
      <c r="CR197" s="4">
        <f t="shared" si="351"/>
        <v>0</v>
      </c>
      <c r="CS197" s="4">
        <f t="shared" si="352"/>
        <v>0</v>
      </c>
      <c r="CT197" s="4">
        <f t="shared" si="328"/>
        <v>0</v>
      </c>
      <c r="CU197" s="4">
        <f t="shared" si="329"/>
        <v>0</v>
      </c>
      <c r="CV197" s="4">
        <f t="shared" si="330"/>
        <v>0</v>
      </c>
      <c r="CW197" s="4">
        <f t="shared" si="331"/>
        <v>0</v>
      </c>
      <c r="CX197" s="4">
        <f t="shared" si="332"/>
        <v>0</v>
      </c>
      <c r="CY197" s="4">
        <f t="shared" si="353"/>
        <v>0</v>
      </c>
      <c r="CZ197" s="4">
        <f t="shared" si="354"/>
        <v>0</v>
      </c>
      <c r="DA197" s="4"/>
      <c r="DB197" s="4"/>
      <c r="DC197" s="4" t="s">
        <v>3</v>
      </c>
      <c r="DD197" s="4" t="s">
        <v>3</v>
      </c>
      <c r="DE197" s="4" t="s">
        <v>3</v>
      </c>
      <c r="DF197" s="4" t="s">
        <v>3</v>
      </c>
      <c r="DG197" s="4" t="s">
        <v>3</v>
      </c>
      <c r="DH197" s="4" t="s">
        <v>3</v>
      </c>
      <c r="DI197" s="4" t="s">
        <v>3</v>
      </c>
      <c r="DJ197" s="4" t="s">
        <v>3</v>
      </c>
      <c r="DK197" s="4" t="s">
        <v>3</v>
      </c>
      <c r="DL197" s="4" t="s">
        <v>3</v>
      </c>
      <c r="DM197" s="4" t="s">
        <v>3</v>
      </c>
      <c r="DN197" s="4">
        <v>0</v>
      </c>
      <c r="DO197" s="4">
        <v>0</v>
      </c>
      <c r="DP197" s="4">
        <v>1</v>
      </c>
      <c r="DQ197" s="4">
        <v>1</v>
      </c>
      <c r="DR197" s="4"/>
      <c r="DS197" s="4"/>
      <c r="DT197" s="4"/>
      <c r="DU197" s="4">
        <v>1013</v>
      </c>
      <c r="DV197" s="4" t="s">
        <v>227</v>
      </c>
      <c r="DW197" s="4" t="s">
        <v>227</v>
      </c>
      <c r="DX197" s="4">
        <v>1</v>
      </c>
      <c r="DY197" s="4"/>
      <c r="DZ197" s="4" t="s">
        <v>3</v>
      </c>
      <c r="EA197" s="4" t="s">
        <v>3</v>
      </c>
      <c r="EB197" s="4" t="s">
        <v>3</v>
      </c>
      <c r="EC197" s="4" t="s">
        <v>3</v>
      </c>
      <c r="ED197" s="4"/>
      <c r="EE197" s="4">
        <v>57042890</v>
      </c>
      <c r="EF197" s="4">
        <v>214</v>
      </c>
      <c r="EG197" s="4" t="s">
        <v>228</v>
      </c>
      <c r="EH197" s="4">
        <v>0</v>
      </c>
      <c r="EI197" s="4" t="s">
        <v>3</v>
      </c>
      <c r="EJ197" s="4">
        <v>3</v>
      </c>
      <c r="EK197" s="4">
        <v>400007</v>
      </c>
      <c r="EL197" s="4" t="s">
        <v>228</v>
      </c>
      <c r="EM197" s="4" t="s">
        <v>229</v>
      </c>
      <c r="EN197" s="4"/>
      <c r="EO197" s="4" t="s">
        <v>3</v>
      </c>
      <c r="EP197" s="4"/>
      <c r="EQ197" s="4">
        <v>16</v>
      </c>
      <c r="ER197" s="4">
        <v>0</v>
      </c>
      <c r="ES197" s="4">
        <v>13164.55</v>
      </c>
      <c r="ET197" s="4">
        <v>0</v>
      </c>
      <c r="EU197" s="4">
        <v>0</v>
      </c>
      <c r="EV197" s="4">
        <v>0</v>
      </c>
      <c r="EW197" s="4">
        <v>0</v>
      </c>
      <c r="EX197" s="4">
        <v>0</v>
      </c>
      <c r="EY197" s="4">
        <v>0</v>
      </c>
      <c r="EZ197" s="4">
        <v>5</v>
      </c>
      <c r="FA197" s="4"/>
      <c r="FB197" s="4"/>
      <c r="FC197" s="4">
        <v>1</v>
      </c>
      <c r="FD197" s="4">
        <v>18</v>
      </c>
      <c r="FE197" s="4"/>
      <c r="FF197" s="4">
        <v>116639</v>
      </c>
      <c r="FG197" s="4"/>
      <c r="FH197" s="4"/>
      <c r="FI197" s="4"/>
      <c r="FJ197" s="4"/>
      <c r="FK197" s="4"/>
      <c r="FL197" s="4"/>
      <c r="FM197" s="4"/>
      <c r="FN197" s="4"/>
      <c r="FO197" s="4"/>
      <c r="FP197" s="4"/>
      <c r="FQ197" s="4">
        <v>0</v>
      </c>
      <c r="FR197" s="4">
        <f t="shared" si="355"/>
        <v>99655.64</v>
      </c>
      <c r="FS197" s="4">
        <v>0</v>
      </c>
      <c r="FT197" s="4"/>
      <c r="FU197" s="4"/>
      <c r="FV197" s="4"/>
      <c r="FW197" s="4"/>
      <c r="FX197" s="4">
        <v>0</v>
      </c>
      <c r="FY197" s="4">
        <v>0</v>
      </c>
      <c r="FZ197" s="4"/>
      <c r="GA197" s="4" t="s">
        <v>279</v>
      </c>
      <c r="GB197" s="4"/>
      <c r="GC197" s="4"/>
      <c r="GD197" s="4">
        <v>1</v>
      </c>
      <c r="GE197" s="4"/>
      <c r="GF197" s="4">
        <v>1697499632</v>
      </c>
      <c r="GG197" s="4">
        <v>2</v>
      </c>
      <c r="GH197" s="4">
        <v>3</v>
      </c>
      <c r="GI197" s="4">
        <v>5</v>
      </c>
      <c r="GJ197" s="4">
        <v>0</v>
      </c>
      <c r="GK197" s="4">
        <v>0</v>
      </c>
      <c r="GL197" s="4">
        <f t="shared" si="333"/>
        <v>0</v>
      </c>
      <c r="GM197" s="4">
        <f t="shared" si="334"/>
        <v>99655.64</v>
      </c>
      <c r="GN197" s="4">
        <f t="shared" si="335"/>
        <v>0</v>
      </c>
      <c r="GO197" s="4">
        <f t="shared" si="336"/>
        <v>0</v>
      </c>
      <c r="GP197" s="4">
        <f t="shared" si="337"/>
        <v>0</v>
      </c>
      <c r="GQ197" s="4"/>
      <c r="GR197" s="4">
        <v>1</v>
      </c>
      <c r="GS197" s="4">
        <v>1</v>
      </c>
      <c r="GT197" s="4">
        <v>0</v>
      </c>
      <c r="GU197" s="4" t="s">
        <v>3</v>
      </c>
      <c r="GV197" s="4">
        <f t="shared" si="338"/>
        <v>0</v>
      </c>
      <c r="GW197" s="4">
        <v>1</v>
      </c>
      <c r="GX197" s="4">
        <f t="shared" si="339"/>
        <v>0</v>
      </c>
      <c r="GY197" s="4"/>
      <c r="GZ197" s="4"/>
      <c r="HA197" s="4">
        <v>0</v>
      </c>
      <c r="HB197" s="4">
        <v>0</v>
      </c>
      <c r="HC197" s="4">
        <f t="shared" si="340"/>
        <v>0</v>
      </c>
      <c r="HD197" s="4"/>
      <c r="HE197" s="4" t="s">
        <v>50</v>
      </c>
      <c r="HF197" s="4" t="s">
        <v>231</v>
      </c>
      <c r="HG197" s="4"/>
      <c r="HH197" s="4"/>
      <c r="HI197" s="4"/>
      <c r="HJ197" s="4"/>
      <c r="HK197" s="4"/>
      <c r="HL197" s="4"/>
      <c r="HM197" s="4" t="s">
        <v>3</v>
      </c>
      <c r="HN197" s="4" t="s">
        <v>3</v>
      </c>
      <c r="HO197" s="4" t="s">
        <v>3</v>
      </c>
      <c r="HP197" s="4" t="s">
        <v>3</v>
      </c>
      <c r="HQ197" s="4" t="s">
        <v>3</v>
      </c>
      <c r="HR197" s="4"/>
      <c r="HS197" s="4">
        <v>0</v>
      </c>
      <c r="HT197" s="4"/>
      <c r="HU197" s="4"/>
      <c r="HV197" s="4"/>
      <c r="HW197" s="4"/>
      <c r="HX197" s="4"/>
      <c r="HY197" s="4"/>
      <c r="HZ197" s="4"/>
      <c r="IA197" s="4"/>
      <c r="IB197" s="4"/>
      <c r="IC197" s="4"/>
      <c r="ID197" s="4"/>
      <c r="IE197" s="4"/>
      <c r="IF197" s="4"/>
      <c r="IG197" s="4"/>
      <c r="IH197" s="4"/>
      <c r="II197" s="4"/>
      <c r="IJ197" s="4"/>
      <c r="IK197" s="4">
        <v>0</v>
      </c>
      <c r="IL197" s="4"/>
      <c r="IM197" s="4"/>
      <c r="IN197" s="4"/>
      <c r="IO197" s="4"/>
      <c r="IP197" s="4"/>
      <c r="IQ197" s="4"/>
      <c r="IR197" s="4"/>
      <c r="IS197" s="4"/>
      <c r="IT197" s="4"/>
      <c r="IU197" s="4"/>
    </row>
    <row r="198" spans="1:255" x14ac:dyDescent="0.25">
      <c r="A198" s="3">
        <v>17</v>
      </c>
      <c r="B198" s="3">
        <v>1</v>
      </c>
      <c r="C198" s="3"/>
      <c r="D198" s="3"/>
      <c r="E198" s="3" t="s">
        <v>280</v>
      </c>
      <c r="F198" s="3" t="s">
        <v>281</v>
      </c>
      <c r="G198" s="3" t="s">
        <v>282</v>
      </c>
      <c r="H198" s="3" t="s">
        <v>227</v>
      </c>
      <c r="I198" s="3">
        <v>1</v>
      </c>
      <c r="J198" s="3">
        <v>0</v>
      </c>
      <c r="K198" s="3">
        <v>1</v>
      </c>
      <c r="L198" s="3"/>
      <c r="M198" s="3"/>
      <c r="N198" s="3"/>
      <c r="O198" s="3">
        <f t="shared" si="316"/>
        <v>11727.2</v>
      </c>
      <c r="P198" s="3">
        <f t="shared" si="317"/>
        <v>11727.2</v>
      </c>
      <c r="Q198" s="3">
        <f t="shared" si="341"/>
        <v>0</v>
      </c>
      <c r="R198" s="3">
        <f t="shared" si="342"/>
        <v>0</v>
      </c>
      <c r="S198" s="3">
        <f t="shared" si="318"/>
        <v>0</v>
      </c>
      <c r="T198" s="3">
        <f t="shared" si="319"/>
        <v>0</v>
      </c>
      <c r="U198" s="3">
        <f t="shared" si="320"/>
        <v>0</v>
      </c>
      <c r="V198" s="3">
        <f t="shared" si="321"/>
        <v>0</v>
      </c>
      <c r="W198" s="3">
        <f t="shared" si="322"/>
        <v>0</v>
      </c>
      <c r="X198" s="3">
        <f t="shared" si="343"/>
        <v>0</v>
      </c>
      <c r="Y198" s="3">
        <f t="shared" si="344"/>
        <v>0</v>
      </c>
      <c r="Z198" s="3"/>
      <c r="AA198" s="3">
        <v>54971259</v>
      </c>
      <c r="AB198" s="3">
        <f t="shared" si="323"/>
        <v>11727.2</v>
      </c>
      <c r="AC198" s="3">
        <f t="shared" si="345"/>
        <v>11727.2</v>
      </c>
      <c r="AD198" s="3">
        <f t="shared" si="346"/>
        <v>0</v>
      </c>
      <c r="AE198" s="3">
        <f t="shared" si="347"/>
        <v>0</v>
      </c>
      <c r="AF198" s="3">
        <f t="shared" si="348"/>
        <v>0</v>
      </c>
      <c r="AG198" s="3">
        <f t="shared" si="324"/>
        <v>0</v>
      </c>
      <c r="AH198" s="3">
        <f t="shared" si="349"/>
        <v>0</v>
      </c>
      <c r="AI198" s="3">
        <f t="shared" si="350"/>
        <v>0</v>
      </c>
      <c r="AJ198" s="3">
        <f t="shared" si="325"/>
        <v>0</v>
      </c>
      <c r="AK198" s="3">
        <v>11727.2</v>
      </c>
      <c r="AL198" s="3">
        <v>11727.2</v>
      </c>
      <c r="AM198" s="3">
        <v>0</v>
      </c>
      <c r="AN198" s="3">
        <v>0</v>
      </c>
      <c r="AO198" s="3">
        <v>0</v>
      </c>
      <c r="AP198" s="3">
        <v>0</v>
      </c>
      <c r="AQ198" s="3">
        <v>0</v>
      </c>
      <c r="AR198" s="3">
        <v>0</v>
      </c>
      <c r="AS198" s="3">
        <v>0</v>
      </c>
      <c r="AT198" s="3">
        <v>0</v>
      </c>
      <c r="AU198" s="3">
        <v>0</v>
      </c>
      <c r="AV198" s="3">
        <v>1</v>
      </c>
      <c r="AW198" s="3">
        <v>1</v>
      </c>
      <c r="AX198" s="3"/>
      <c r="AY198" s="3"/>
      <c r="AZ198" s="3">
        <v>1</v>
      </c>
      <c r="BA198" s="3">
        <v>1</v>
      </c>
      <c r="BB198" s="3">
        <v>1</v>
      </c>
      <c r="BC198" s="3">
        <v>1</v>
      </c>
      <c r="BD198" s="3" t="s">
        <v>3</v>
      </c>
      <c r="BE198" s="3" t="s">
        <v>3</v>
      </c>
      <c r="BF198" s="3" t="s">
        <v>3</v>
      </c>
      <c r="BG198" s="3" t="s">
        <v>3</v>
      </c>
      <c r="BH198" s="3">
        <v>3</v>
      </c>
      <c r="BI198" s="3">
        <v>3</v>
      </c>
      <c r="BJ198" s="3" t="s">
        <v>281</v>
      </c>
      <c r="BK198" s="3"/>
      <c r="BL198" s="3"/>
      <c r="BM198" s="3">
        <v>400007</v>
      </c>
      <c r="BN198" s="3">
        <v>0</v>
      </c>
      <c r="BO198" s="3" t="s">
        <v>3</v>
      </c>
      <c r="BP198" s="3">
        <v>0</v>
      </c>
      <c r="BQ198" s="3">
        <v>214</v>
      </c>
      <c r="BR198" s="3">
        <v>0</v>
      </c>
      <c r="BS198" s="3">
        <v>1</v>
      </c>
      <c r="BT198" s="3">
        <v>1</v>
      </c>
      <c r="BU198" s="3">
        <v>1</v>
      </c>
      <c r="BV198" s="3">
        <v>1</v>
      </c>
      <c r="BW198" s="3">
        <v>1</v>
      </c>
      <c r="BX198" s="3">
        <v>1</v>
      </c>
      <c r="BY198" s="3" t="s">
        <v>3</v>
      </c>
      <c r="BZ198" s="3">
        <v>0</v>
      </c>
      <c r="CA198" s="3">
        <v>0</v>
      </c>
      <c r="CB198" s="3" t="s">
        <v>3</v>
      </c>
      <c r="CC198" s="3"/>
      <c r="CD198" s="3"/>
      <c r="CE198" s="3">
        <v>1566</v>
      </c>
      <c r="CF198" s="3">
        <v>0</v>
      </c>
      <c r="CG198" s="3">
        <v>0</v>
      </c>
      <c r="CH198" s="3"/>
      <c r="CI198" s="3"/>
      <c r="CJ198" s="3"/>
      <c r="CK198" s="3"/>
      <c r="CL198" s="3"/>
      <c r="CM198" s="3">
        <v>0</v>
      </c>
      <c r="CN198" s="3" t="s">
        <v>3</v>
      </c>
      <c r="CO198" s="3">
        <v>0</v>
      </c>
      <c r="CP198" s="3">
        <f t="shared" si="326"/>
        <v>11727.2</v>
      </c>
      <c r="CQ198" s="3">
        <f t="shared" si="327"/>
        <v>11727.2</v>
      </c>
      <c r="CR198" s="3">
        <f t="shared" si="351"/>
        <v>0</v>
      </c>
      <c r="CS198" s="3">
        <f t="shared" si="352"/>
        <v>0</v>
      </c>
      <c r="CT198" s="3">
        <f t="shared" si="328"/>
        <v>0</v>
      </c>
      <c r="CU198" s="3">
        <f t="shared" si="329"/>
        <v>0</v>
      </c>
      <c r="CV198" s="3">
        <f t="shared" si="330"/>
        <v>0</v>
      </c>
      <c r="CW198" s="3">
        <f t="shared" si="331"/>
        <v>0</v>
      </c>
      <c r="CX198" s="3">
        <f t="shared" si="332"/>
        <v>0</v>
      </c>
      <c r="CY198" s="3">
        <f t="shared" si="353"/>
        <v>0</v>
      </c>
      <c r="CZ198" s="3">
        <f t="shared" si="354"/>
        <v>0</v>
      </c>
      <c r="DA198" s="3"/>
      <c r="DB198" s="3"/>
      <c r="DC198" s="3" t="s">
        <v>3</v>
      </c>
      <c r="DD198" s="3" t="s">
        <v>3</v>
      </c>
      <c r="DE198" s="3" t="s">
        <v>3</v>
      </c>
      <c r="DF198" s="3" t="s">
        <v>3</v>
      </c>
      <c r="DG198" s="3" t="s">
        <v>3</v>
      </c>
      <c r="DH198" s="3" t="s">
        <v>3</v>
      </c>
      <c r="DI198" s="3" t="s">
        <v>3</v>
      </c>
      <c r="DJ198" s="3" t="s">
        <v>3</v>
      </c>
      <c r="DK198" s="3" t="s">
        <v>3</v>
      </c>
      <c r="DL198" s="3" t="s">
        <v>3</v>
      </c>
      <c r="DM198" s="3" t="s">
        <v>3</v>
      </c>
      <c r="DN198" s="3">
        <v>0</v>
      </c>
      <c r="DO198" s="3">
        <v>0</v>
      </c>
      <c r="DP198" s="3">
        <v>1</v>
      </c>
      <c r="DQ198" s="3">
        <v>1</v>
      </c>
      <c r="DR198" s="3"/>
      <c r="DS198" s="3"/>
      <c r="DT198" s="3"/>
      <c r="DU198" s="3">
        <v>1013</v>
      </c>
      <c r="DV198" s="3" t="s">
        <v>227</v>
      </c>
      <c r="DW198" s="3" t="s">
        <v>227</v>
      </c>
      <c r="DX198" s="3">
        <v>1</v>
      </c>
      <c r="DY198" s="3"/>
      <c r="DZ198" s="3" t="s">
        <v>3</v>
      </c>
      <c r="EA198" s="3" t="s">
        <v>3</v>
      </c>
      <c r="EB198" s="3" t="s">
        <v>3</v>
      </c>
      <c r="EC198" s="3" t="s">
        <v>3</v>
      </c>
      <c r="ED198" s="3"/>
      <c r="EE198" s="3">
        <v>57042890</v>
      </c>
      <c r="EF198" s="3">
        <v>214</v>
      </c>
      <c r="EG198" s="3" t="s">
        <v>228</v>
      </c>
      <c r="EH198" s="3">
        <v>0</v>
      </c>
      <c r="EI198" s="3" t="s">
        <v>3</v>
      </c>
      <c r="EJ198" s="3">
        <v>3</v>
      </c>
      <c r="EK198" s="3">
        <v>400007</v>
      </c>
      <c r="EL198" s="3" t="s">
        <v>228</v>
      </c>
      <c r="EM198" s="3" t="s">
        <v>229</v>
      </c>
      <c r="EN198" s="3"/>
      <c r="EO198" s="3" t="s">
        <v>3</v>
      </c>
      <c r="EP198" s="3"/>
      <c r="EQ198" s="3">
        <v>16</v>
      </c>
      <c r="ER198" s="3">
        <v>0</v>
      </c>
      <c r="ES198" s="3">
        <v>11727.2</v>
      </c>
      <c r="ET198" s="3">
        <v>0</v>
      </c>
      <c r="EU198" s="3">
        <v>0</v>
      </c>
      <c r="EV198" s="3">
        <v>0</v>
      </c>
      <c r="EW198" s="3">
        <v>0</v>
      </c>
      <c r="EX198" s="3">
        <v>0</v>
      </c>
      <c r="EY198" s="3">
        <v>0</v>
      </c>
      <c r="EZ198" s="3"/>
      <c r="FA198" s="3"/>
      <c r="FB198" s="3"/>
      <c r="FC198" s="3"/>
      <c r="FD198" s="3"/>
      <c r="FE198" s="3"/>
      <c r="FF198" s="3"/>
      <c r="FG198" s="3"/>
      <c r="FH198" s="3"/>
      <c r="FI198" s="3"/>
      <c r="FJ198" s="3"/>
      <c r="FK198" s="3"/>
      <c r="FL198" s="3"/>
      <c r="FM198" s="3"/>
      <c r="FN198" s="3"/>
      <c r="FO198" s="3"/>
      <c r="FP198" s="3"/>
      <c r="FQ198" s="3">
        <v>0</v>
      </c>
      <c r="FR198" s="3">
        <f t="shared" si="355"/>
        <v>11727.2</v>
      </c>
      <c r="FS198" s="3">
        <v>0</v>
      </c>
      <c r="FT198" s="3"/>
      <c r="FU198" s="3"/>
      <c r="FV198" s="3"/>
      <c r="FW198" s="3"/>
      <c r="FX198" s="3">
        <v>0</v>
      </c>
      <c r="FY198" s="3">
        <v>0</v>
      </c>
      <c r="FZ198" s="3"/>
      <c r="GA198" s="3" t="s">
        <v>283</v>
      </c>
      <c r="GB198" s="3"/>
      <c r="GC198" s="3"/>
      <c r="GD198" s="3">
        <v>1</v>
      </c>
      <c r="GE198" s="3"/>
      <c r="GF198" s="3">
        <v>-842577660</v>
      </c>
      <c r="GG198" s="3">
        <v>2</v>
      </c>
      <c r="GH198" s="3">
        <v>4</v>
      </c>
      <c r="GI198" s="3">
        <v>-2</v>
      </c>
      <c r="GJ198" s="3">
        <v>0</v>
      </c>
      <c r="GK198" s="3">
        <v>0</v>
      </c>
      <c r="GL198" s="3">
        <f t="shared" si="333"/>
        <v>0</v>
      </c>
      <c r="GM198" s="3">
        <f t="shared" si="334"/>
        <v>11727.2</v>
      </c>
      <c r="GN198" s="3">
        <f t="shared" si="335"/>
        <v>0</v>
      </c>
      <c r="GO198" s="3">
        <f t="shared" si="336"/>
        <v>0</v>
      </c>
      <c r="GP198" s="3">
        <f t="shared" si="337"/>
        <v>0</v>
      </c>
      <c r="GQ198" s="3"/>
      <c r="GR198" s="3">
        <v>1</v>
      </c>
      <c r="GS198" s="3">
        <v>2</v>
      </c>
      <c r="GT198" s="3">
        <v>0</v>
      </c>
      <c r="GU198" s="3" t="s">
        <v>3</v>
      </c>
      <c r="GV198" s="3">
        <f t="shared" si="338"/>
        <v>0</v>
      </c>
      <c r="GW198" s="3">
        <v>1</v>
      </c>
      <c r="GX198" s="3">
        <f t="shared" si="339"/>
        <v>0</v>
      </c>
      <c r="GY198" s="3"/>
      <c r="GZ198" s="3"/>
      <c r="HA198" s="3">
        <v>0</v>
      </c>
      <c r="HB198" s="3">
        <v>0</v>
      </c>
      <c r="HC198" s="3">
        <f t="shared" si="340"/>
        <v>0</v>
      </c>
      <c r="HD198" s="3"/>
      <c r="HE198" s="3" t="s">
        <v>50</v>
      </c>
      <c r="HF198" s="3" t="s">
        <v>231</v>
      </c>
      <c r="HG198" s="3"/>
      <c r="HH198" s="3"/>
      <c r="HI198" s="3"/>
      <c r="HJ198" s="3"/>
      <c r="HK198" s="3"/>
      <c r="HL198" s="3"/>
      <c r="HM198" s="3" t="s">
        <v>3</v>
      </c>
      <c r="HN198" s="3" t="s">
        <v>3</v>
      </c>
      <c r="HO198" s="3" t="s">
        <v>3</v>
      </c>
      <c r="HP198" s="3" t="s">
        <v>3</v>
      </c>
      <c r="HQ198" s="3" t="s">
        <v>3</v>
      </c>
      <c r="HR198" s="3"/>
      <c r="HS198" s="3">
        <v>0</v>
      </c>
      <c r="HT198" s="3"/>
      <c r="HU198" s="3"/>
      <c r="HV198" s="3"/>
      <c r="HW198" s="3"/>
      <c r="HX198" s="3"/>
      <c r="HY198" s="3"/>
      <c r="HZ198" s="3"/>
      <c r="IA198" s="3"/>
      <c r="IB198" s="3"/>
      <c r="IC198" s="3"/>
      <c r="ID198" s="3"/>
      <c r="IE198" s="3"/>
      <c r="IF198" s="3"/>
      <c r="IG198" s="3"/>
      <c r="IH198" s="3"/>
      <c r="II198" s="3"/>
      <c r="IJ198" s="3"/>
      <c r="IK198" s="3">
        <v>0</v>
      </c>
      <c r="IL198" s="3"/>
      <c r="IM198" s="3"/>
      <c r="IN198" s="3"/>
      <c r="IO198" s="3"/>
      <c r="IP198" s="3"/>
      <c r="IQ198" s="3"/>
      <c r="IR198" s="3"/>
      <c r="IS198" s="3"/>
      <c r="IT198" s="3"/>
      <c r="IU198" s="3"/>
    </row>
    <row r="199" spans="1:255" x14ac:dyDescent="0.25">
      <c r="A199" s="4">
        <v>17</v>
      </c>
      <c r="B199" s="4">
        <v>1</v>
      </c>
      <c r="C199" s="4"/>
      <c r="D199" s="4"/>
      <c r="E199" s="4" t="s">
        <v>280</v>
      </c>
      <c r="F199" s="4" t="s">
        <v>281</v>
      </c>
      <c r="G199" s="4" t="s">
        <v>282</v>
      </c>
      <c r="H199" s="4" t="s">
        <v>227</v>
      </c>
      <c r="I199" s="4">
        <v>1</v>
      </c>
      <c r="J199" s="4">
        <v>0</v>
      </c>
      <c r="K199" s="4">
        <v>1</v>
      </c>
      <c r="L199" s="4"/>
      <c r="M199" s="4"/>
      <c r="N199" s="4"/>
      <c r="O199" s="4">
        <f t="shared" si="316"/>
        <v>88774.9</v>
      </c>
      <c r="P199" s="4">
        <f t="shared" si="317"/>
        <v>88774.9</v>
      </c>
      <c r="Q199" s="4">
        <f t="shared" si="341"/>
        <v>0</v>
      </c>
      <c r="R199" s="4">
        <f t="shared" si="342"/>
        <v>0</v>
      </c>
      <c r="S199" s="4">
        <f t="shared" si="318"/>
        <v>0</v>
      </c>
      <c r="T199" s="4">
        <f t="shared" si="319"/>
        <v>0</v>
      </c>
      <c r="U199" s="4">
        <f t="shared" si="320"/>
        <v>0</v>
      </c>
      <c r="V199" s="4">
        <f t="shared" si="321"/>
        <v>0</v>
      </c>
      <c r="W199" s="4">
        <f t="shared" si="322"/>
        <v>0</v>
      </c>
      <c r="X199" s="4">
        <f t="shared" si="343"/>
        <v>0</v>
      </c>
      <c r="Y199" s="4">
        <f t="shared" si="344"/>
        <v>0</v>
      </c>
      <c r="Z199" s="4"/>
      <c r="AA199" s="4">
        <v>55890823</v>
      </c>
      <c r="AB199" s="4">
        <f t="shared" si="323"/>
        <v>11727.2</v>
      </c>
      <c r="AC199" s="4">
        <f t="shared" si="345"/>
        <v>11727.2</v>
      </c>
      <c r="AD199" s="4">
        <f t="shared" si="346"/>
        <v>0</v>
      </c>
      <c r="AE199" s="4">
        <f t="shared" si="347"/>
        <v>0</v>
      </c>
      <c r="AF199" s="4">
        <f t="shared" si="348"/>
        <v>0</v>
      </c>
      <c r="AG199" s="4">
        <f t="shared" si="324"/>
        <v>0</v>
      </c>
      <c r="AH199" s="4">
        <f t="shared" si="349"/>
        <v>0</v>
      </c>
      <c r="AI199" s="4">
        <f t="shared" si="350"/>
        <v>0</v>
      </c>
      <c r="AJ199" s="4">
        <f t="shared" si="325"/>
        <v>0</v>
      </c>
      <c r="AK199" s="4">
        <v>11727.2</v>
      </c>
      <c r="AL199" s="4">
        <v>11727.2</v>
      </c>
      <c r="AM199" s="4">
        <v>0</v>
      </c>
      <c r="AN199" s="4">
        <v>0</v>
      </c>
      <c r="AO199" s="4">
        <v>0</v>
      </c>
      <c r="AP199" s="4">
        <v>0</v>
      </c>
      <c r="AQ199" s="4">
        <v>0</v>
      </c>
      <c r="AR199" s="4">
        <v>0</v>
      </c>
      <c r="AS199" s="4">
        <v>0</v>
      </c>
      <c r="AT199" s="4">
        <v>0</v>
      </c>
      <c r="AU199" s="4">
        <v>0</v>
      </c>
      <c r="AV199" s="4">
        <v>1</v>
      </c>
      <c r="AW199" s="4">
        <v>1</v>
      </c>
      <c r="AX199" s="4"/>
      <c r="AY199" s="4"/>
      <c r="AZ199" s="4">
        <v>1</v>
      </c>
      <c r="BA199" s="4">
        <v>1</v>
      </c>
      <c r="BB199" s="4">
        <v>1</v>
      </c>
      <c r="BC199" s="4">
        <v>7.57</v>
      </c>
      <c r="BD199" s="4" t="s">
        <v>3</v>
      </c>
      <c r="BE199" s="4" t="s">
        <v>3</v>
      </c>
      <c r="BF199" s="4" t="s">
        <v>3</v>
      </c>
      <c r="BG199" s="4" t="s">
        <v>3</v>
      </c>
      <c r="BH199" s="4">
        <v>3</v>
      </c>
      <c r="BI199" s="4">
        <v>3</v>
      </c>
      <c r="BJ199" s="4" t="s">
        <v>281</v>
      </c>
      <c r="BK199" s="4"/>
      <c r="BL199" s="4"/>
      <c r="BM199" s="4">
        <v>400007</v>
      </c>
      <c r="BN199" s="4">
        <v>0</v>
      </c>
      <c r="BO199" s="4" t="s">
        <v>3</v>
      </c>
      <c r="BP199" s="4">
        <v>0</v>
      </c>
      <c r="BQ199" s="4">
        <v>214</v>
      </c>
      <c r="BR199" s="4">
        <v>0</v>
      </c>
      <c r="BS199" s="4">
        <v>1</v>
      </c>
      <c r="BT199" s="4">
        <v>1</v>
      </c>
      <c r="BU199" s="4">
        <v>1</v>
      </c>
      <c r="BV199" s="4">
        <v>1</v>
      </c>
      <c r="BW199" s="4">
        <v>1</v>
      </c>
      <c r="BX199" s="4">
        <v>1</v>
      </c>
      <c r="BY199" s="4" t="s">
        <v>3</v>
      </c>
      <c r="BZ199" s="4">
        <v>0</v>
      </c>
      <c r="CA199" s="4">
        <v>0</v>
      </c>
      <c r="CB199" s="4" t="s">
        <v>3</v>
      </c>
      <c r="CC199" s="4"/>
      <c r="CD199" s="4"/>
      <c r="CE199" s="4">
        <v>1566</v>
      </c>
      <c r="CF199" s="4">
        <v>0</v>
      </c>
      <c r="CG199" s="4">
        <v>0</v>
      </c>
      <c r="CH199" s="4"/>
      <c r="CI199" s="4"/>
      <c r="CJ199" s="4"/>
      <c r="CK199" s="4"/>
      <c r="CL199" s="4"/>
      <c r="CM199" s="4">
        <v>0</v>
      </c>
      <c r="CN199" s="4" t="s">
        <v>3</v>
      </c>
      <c r="CO199" s="4">
        <v>0</v>
      </c>
      <c r="CP199" s="4">
        <f t="shared" si="326"/>
        <v>88774.9</v>
      </c>
      <c r="CQ199" s="4">
        <f t="shared" si="327"/>
        <v>88774.9</v>
      </c>
      <c r="CR199" s="4">
        <f t="shared" si="351"/>
        <v>0</v>
      </c>
      <c r="CS199" s="4">
        <f t="shared" si="352"/>
        <v>0</v>
      </c>
      <c r="CT199" s="4">
        <f t="shared" si="328"/>
        <v>0</v>
      </c>
      <c r="CU199" s="4">
        <f t="shared" si="329"/>
        <v>0</v>
      </c>
      <c r="CV199" s="4">
        <f t="shared" si="330"/>
        <v>0</v>
      </c>
      <c r="CW199" s="4">
        <f t="shared" si="331"/>
        <v>0</v>
      </c>
      <c r="CX199" s="4">
        <f t="shared" si="332"/>
        <v>0</v>
      </c>
      <c r="CY199" s="4">
        <f t="shared" si="353"/>
        <v>0</v>
      </c>
      <c r="CZ199" s="4">
        <f t="shared" si="354"/>
        <v>0</v>
      </c>
      <c r="DA199" s="4"/>
      <c r="DB199" s="4"/>
      <c r="DC199" s="4" t="s">
        <v>3</v>
      </c>
      <c r="DD199" s="4" t="s">
        <v>3</v>
      </c>
      <c r="DE199" s="4" t="s">
        <v>3</v>
      </c>
      <c r="DF199" s="4" t="s">
        <v>3</v>
      </c>
      <c r="DG199" s="4" t="s">
        <v>3</v>
      </c>
      <c r="DH199" s="4" t="s">
        <v>3</v>
      </c>
      <c r="DI199" s="4" t="s">
        <v>3</v>
      </c>
      <c r="DJ199" s="4" t="s">
        <v>3</v>
      </c>
      <c r="DK199" s="4" t="s">
        <v>3</v>
      </c>
      <c r="DL199" s="4" t="s">
        <v>3</v>
      </c>
      <c r="DM199" s="4" t="s">
        <v>3</v>
      </c>
      <c r="DN199" s="4">
        <v>0</v>
      </c>
      <c r="DO199" s="4">
        <v>0</v>
      </c>
      <c r="DP199" s="4">
        <v>1</v>
      </c>
      <c r="DQ199" s="4">
        <v>1</v>
      </c>
      <c r="DR199" s="4"/>
      <c r="DS199" s="4"/>
      <c r="DT199" s="4"/>
      <c r="DU199" s="4">
        <v>1013</v>
      </c>
      <c r="DV199" s="4" t="s">
        <v>227</v>
      </c>
      <c r="DW199" s="4" t="s">
        <v>227</v>
      </c>
      <c r="DX199" s="4">
        <v>1</v>
      </c>
      <c r="DY199" s="4"/>
      <c r="DZ199" s="4" t="s">
        <v>3</v>
      </c>
      <c r="EA199" s="4" t="s">
        <v>3</v>
      </c>
      <c r="EB199" s="4" t="s">
        <v>3</v>
      </c>
      <c r="EC199" s="4" t="s">
        <v>3</v>
      </c>
      <c r="ED199" s="4"/>
      <c r="EE199" s="4">
        <v>57042890</v>
      </c>
      <c r="EF199" s="4">
        <v>214</v>
      </c>
      <c r="EG199" s="4" t="s">
        <v>228</v>
      </c>
      <c r="EH199" s="4">
        <v>0</v>
      </c>
      <c r="EI199" s="4" t="s">
        <v>3</v>
      </c>
      <c r="EJ199" s="4">
        <v>3</v>
      </c>
      <c r="EK199" s="4">
        <v>400007</v>
      </c>
      <c r="EL199" s="4" t="s">
        <v>228</v>
      </c>
      <c r="EM199" s="4" t="s">
        <v>229</v>
      </c>
      <c r="EN199" s="4"/>
      <c r="EO199" s="4" t="s">
        <v>3</v>
      </c>
      <c r="EP199" s="4"/>
      <c r="EQ199" s="4">
        <v>16</v>
      </c>
      <c r="ER199" s="4">
        <v>0</v>
      </c>
      <c r="ES199" s="4">
        <v>11727.2</v>
      </c>
      <c r="ET199" s="4">
        <v>0</v>
      </c>
      <c r="EU199" s="4">
        <v>0</v>
      </c>
      <c r="EV199" s="4">
        <v>0</v>
      </c>
      <c r="EW199" s="4">
        <v>0</v>
      </c>
      <c r="EX199" s="4">
        <v>0</v>
      </c>
      <c r="EY199" s="4">
        <v>0</v>
      </c>
      <c r="EZ199" s="4">
        <v>5</v>
      </c>
      <c r="FA199" s="4"/>
      <c r="FB199" s="4"/>
      <c r="FC199" s="4">
        <v>1</v>
      </c>
      <c r="FD199" s="4">
        <v>18</v>
      </c>
      <c r="FE199" s="4"/>
      <c r="FF199" s="4">
        <v>103904</v>
      </c>
      <c r="FG199" s="4"/>
      <c r="FH199" s="4"/>
      <c r="FI199" s="4"/>
      <c r="FJ199" s="4"/>
      <c r="FK199" s="4"/>
      <c r="FL199" s="4"/>
      <c r="FM199" s="4"/>
      <c r="FN199" s="4"/>
      <c r="FO199" s="4"/>
      <c r="FP199" s="4"/>
      <c r="FQ199" s="4">
        <v>0</v>
      </c>
      <c r="FR199" s="4">
        <f t="shared" si="355"/>
        <v>88774.9</v>
      </c>
      <c r="FS199" s="4">
        <v>0</v>
      </c>
      <c r="FT199" s="4"/>
      <c r="FU199" s="4"/>
      <c r="FV199" s="4"/>
      <c r="FW199" s="4"/>
      <c r="FX199" s="4">
        <v>0</v>
      </c>
      <c r="FY199" s="4">
        <v>0</v>
      </c>
      <c r="FZ199" s="4"/>
      <c r="GA199" s="4" t="s">
        <v>283</v>
      </c>
      <c r="GB199" s="4"/>
      <c r="GC199" s="4"/>
      <c r="GD199" s="4">
        <v>1</v>
      </c>
      <c r="GE199" s="4"/>
      <c r="GF199" s="4">
        <v>-842577660</v>
      </c>
      <c r="GG199" s="4">
        <v>2</v>
      </c>
      <c r="GH199" s="4">
        <v>3</v>
      </c>
      <c r="GI199" s="4">
        <v>5</v>
      </c>
      <c r="GJ199" s="4">
        <v>0</v>
      </c>
      <c r="GK199" s="4">
        <v>0</v>
      </c>
      <c r="GL199" s="4">
        <f t="shared" si="333"/>
        <v>0</v>
      </c>
      <c r="GM199" s="4">
        <f t="shared" si="334"/>
        <v>88774.9</v>
      </c>
      <c r="GN199" s="4">
        <f t="shared" si="335"/>
        <v>0</v>
      </c>
      <c r="GO199" s="4">
        <f t="shared" si="336"/>
        <v>0</v>
      </c>
      <c r="GP199" s="4">
        <f t="shared" si="337"/>
        <v>0</v>
      </c>
      <c r="GQ199" s="4"/>
      <c r="GR199" s="4">
        <v>1</v>
      </c>
      <c r="GS199" s="4">
        <v>1</v>
      </c>
      <c r="GT199" s="4">
        <v>0</v>
      </c>
      <c r="GU199" s="4" t="s">
        <v>3</v>
      </c>
      <c r="GV199" s="4">
        <f t="shared" si="338"/>
        <v>0</v>
      </c>
      <c r="GW199" s="4">
        <v>1</v>
      </c>
      <c r="GX199" s="4">
        <f t="shared" si="339"/>
        <v>0</v>
      </c>
      <c r="GY199" s="4"/>
      <c r="GZ199" s="4"/>
      <c r="HA199" s="4">
        <v>0</v>
      </c>
      <c r="HB199" s="4">
        <v>0</v>
      </c>
      <c r="HC199" s="4">
        <f t="shared" si="340"/>
        <v>0</v>
      </c>
      <c r="HD199" s="4"/>
      <c r="HE199" s="4" t="s">
        <v>50</v>
      </c>
      <c r="HF199" s="4" t="s">
        <v>231</v>
      </c>
      <c r="HG199" s="4"/>
      <c r="HH199" s="4"/>
      <c r="HI199" s="4"/>
      <c r="HJ199" s="4"/>
      <c r="HK199" s="4"/>
      <c r="HL199" s="4"/>
      <c r="HM199" s="4" t="s">
        <v>3</v>
      </c>
      <c r="HN199" s="4" t="s">
        <v>3</v>
      </c>
      <c r="HO199" s="4" t="s">
        <v>3</v>
      </c>
      <c r="HP199" s="4" t="s">
        <v>3</v>
      </c>
      <c r="HQ199" s="4" t="s">
        <v>3</v>
      </c>
      <c r="HR199" s="4"/>
      <c r="HS199" s="4">
        <v>0</v>
      </c>
      <c r="HT199" s="4"/>
      <c r="HU199" s="4"/>
      <c r="HV199" s="4"/>
      <c r="HW199" s="4"/>
      <c r="HX199" s="4"/>
      <c r="HY199" s="4"/>
      <c r="HZ199" s="4"/>
      <c r="IA199" s="4"/>
      <c r="IB199" s="4"/>
      <c r="IC199" s="4"/>
      <c r="ID199" s="4"/>
      <c r="IE199" s="4"/>
      <c r="IF199" s="4"/>
      <c r="IG199" s="4"/>
      <c r="IH199" s="4"/>
      <c r="II199" s="4"/>
      <c r="IJ199" s="4"/>
      <c r="IK199" s="4">
        <v>0</v>
      </c>
      <c r="IL199" s="4"/>
      <c r="IM199" s="4"/>
      <c r="IN199" s="4"/>
      <c r="IO199" s="4"/>
      <c r="IP199" s="4"/>
      <c r="IQ199" s="4"/>
      <c r="IR199" s="4"/>
      <c r="IS199" s="4"/>
      <c r="IT199" s="4"/>
      <c r="IU199" s="4"/>
    </row>
    <row r="200" spans="1:255" x14ac:dyDescent="0.25">
      <c r="A200" s="3">
        <v>17</v>
      </c>
      <c r="B200" s="3">
        <v>1</v>
      </c>
      <c r="C200" s="3"/>
      <c r="D200" s="3"/>
      <c r="E200" s="3" t="s">
        <v>284</v>
      </c>
      <c r="F200" s="3" t="s">
        <v>285</v>
      </c>
      <c r="G200" s="3" t="s">
        <v>286</v>
      </c>
      <c r="H200" s="3" t="s">
        <v>227</v>
      </c>
      <c r="I200" s="3">
        <v>1</v>
      </c>
      <c r="J200" s="3">
        <v>0</v>
      </c>
      <c r="K200" s="3">
        <v>1</v>
      </c>
      <c r="L200" s="3"/>
      <c r="M200" s="3"/>
      <c r="N200" s="3"/>
      <c r="O200" s="3">
        <f t="shared" si="316"/>
        <v>11141.37</v>
      </c>
      <c r="P200" s="3">
        <f t="shared" si="317"/>
        <v>11141.37</v>
      </c>
      <c r="Q200" s="3">
        <f t="shared" si="341"/>
        <v>0</v>
      </c>
      <c r="R200" s="3">
        <f t="shared" si="342"/>
        <v>0</v>
      </c>
      <c r="S200" s="3">
        <f t="shared" si="318"/>
        <v>0</v>
      </c>
      <c r="T200" s="3">
        <f t="shared" si="319"/>
        <v>0</v>
      </c>
      <c r="U200" s="3">
        <f t="shared" si="320"/>
        <v>0</v>
      </c>
      <c r="V200" s="3">
        <f t="shared" si="321"/>
        <v>0</v>
      </c>
      <c r="W200" s="3">
        <f t="shared" si="322"/>
        <v>0</v>
      </c>
      <c r="X200" s="3">
        <f t="shared" si="343"/>
        <v>0</v>
      </c>
      <c r="Y200" s="3">
        <f t="shared" si="344"/>
        <v>0</v>
      </c>
      <c r="Z200" s="3"/>
      <c r="AA200" s="3">
        <v>54971259</v>
      </c>
      <c r="AB200" s="3">
        <f t="shared" si="323"/>
        <v>11141.37</v>
      </c>
      <c r="AC200" s="3">
        <f t="shared" si="345"/>
        <v>11141.37</v>
      </c>
      <c r="AD200" s="3">
        <f t="shared" si="346"/>
        <v>0</v>
      </c>
      <c r="AE200" s="3">
        <f t="shared" si="347"/>
        <v>0</v>
      </c>
      <c r="AF200" s="3">
        <f t="shared" si="348"/>
        <v>0</v>
      </c>
      <c r="AG200" s="3">
        <f t="shared" si="324"/>
        <v>0</v>
      </c>
      <c r="AH200" s="3">
        <f t="shared" si="349"/>
        <v>0</v>
      </c>
      <c r="AI200" s="3">
        <f t="shared" si="350"/>
        <v>0</v>
      </c>
      <c r="AJ200" s="3">
        <f t="shared" si="325"/>
        <v>0</v>
      </c>
      <c r="AK200" s="3">
        <v>11141.37</v>
      </c>
      <c r="AL200" s="3">
        <v>11141.37</v>
      </c>
      <c r="AM200" s="3">
        <v>0</v>
      </c>
      <c r="AN200" s="3">
        <v>0</v>
      </c>
      <c r="AO200" s="3">
        <v>0</v>
      </c>
      <c r="AP200" s="3">
        <v>0</v>
      </c>
      <c r="AQ200" s="3">
        <v>0</v>
      </c>
      <c r="AR200" s="3">
        <v>0</v>
      </c>
      <c r="AS200" s="3">
        <v>0</v>
      </c>
      <c r="AT200" s="3">
        <v>0</v>
      </c>
      <c r="AU200" s="3">
        <v>0</v>
      </c>
      <c r="AV200" s="3">
        <v>1</v>
      </c>
      <c r="AW200" s="3">
        <v>1</v>
      </c>
      <c r="AX200" s="3"/>
      <c r="AY200" s="3"/>
      <c r="AZ200" s="3">
        <v>1</v>
      </c>
      <c r="BA200" s="3">
        <v>1</v>
      </c>
      <c r="BB200" s="3">
        <v>1</v>
      </c>
      <c r="BC200" s="3">
        <v>1</v>
      </c>
      <c r="BD200" s="3" t="s">
        <v>3</v>
      </c>
      <c r="BE200" s="3" t="s">
        <v>3</v>
      </c>
      <c r="BF200" s="3" t="s">
        <v>3</v>
      </c>
      <c r="BG200" s="3" t="s">
        <v>3</v>
      </c>
      <c r="BH200" s="3">
        <v>3</v>
      </c>
      <c r="BI200" s="3">
        <v>3</v>
      </c>
      <c r="BJ200" s="3" t="s">
        <v>285</v>
      </c>
      <c r="BK200" s="3"/>
      <c r="BL200" s="3"/>
      <c r="BM200" s="3">
        <v>400007</v>
      </c>
      <c r="BN200" s="3">
        <v>0</v>
      </c>
      <c r="BO200" s="3" t="s">
        <v>3</v>
      </c>
      <c r="BP200" s="3">
        <v>0</v>
      </c>
      <c r="BQ200" s="3">
        <v>214</v>
      </c>
      <c r="BR200" s="3">
        <v>0</v>
      </c>
      <c r="BS200" s="3">
        <v>1</v>
      </c>
      <c r="BT200" s="3">
        <v>1</v>
      </c>
      <c r="BU200" s="3">
        <v>1</v>
      </c>
      <c r="BV200" s="3">
        <v>1</v>
      </c>
      <c r="BW200" s="3">
        <v>1</v>
      </c>
      <c r="BX200" s="3">
        <v>1</v>
      </c>
      <c r="BY200" s="3" t="s">
        <v>3</v>
      </c>
      <c r="BZ200" s="3">
        <v>0</v>
      </c>
      <c r="CA200" s="3">
        <v>0</v>
      </c>
      <c r="CB200" s="3" t="s">
        <v>3</v>
      </c>
      <c r="CC200" s="3"/>
      <c r="CD200" s="3"/>
      <c r="CE200" s="3">
        <v>1566</v>
      </c>
      <c r="CF200" s="3">
        <v>0</v>
      </c>
      <c r="CG200" s="3">
        <v>0</v>
      </c>
      <c r="CH200" s="3"/>
      <c r="CI200" s="3"/>
      <c r="CJ200" s="3"/>
      <c r="CK200" s="3"/>
      <c r="CL200" s="3"/>
      <c r="CM200" s="3">
        <v>0</v>
      </c>
      <c r="CN200" s="3" t="s">
        <v>3</v>
      </c>
      <c r="CO200" s="3">
        <v>0</v>
      </c>
      <c r="CP200" s="3">
        <f t="shared" si="326"/>
        <v>11141.37</v>
      </c>
      <c r="CQ200" s="3">
        <f t="shared" si="327"/>
        <v>11141.37</v>
      </c>
      <c r="CR200" s="3">
        <f t="shared" si="351"/>
        <v>0</v>
      </c>
      <c r="CS200" s="3">
        <f t="shared" si="352"/>
        <v>0</v>
      </c>
      <c r="CT200" s="3">
        <f t="shared" si="328"/>
        <v>0</v>
      </c>
      <c r="CU200" s="3">
        <f t="shared" si="329"/>
        <v>0</v>
      </c>
      <c r="CV200" s="3">
        <f t="shared" si="330"/>
        <v>0</v>
      </c>
      <c r="CW200" s="3">
        <f t="shared" si="331"/>
        <v>0</v>
      </c>
      <c r="CX200" s="3">
        <f t="shared" si="332"/>
        <v>0</v>
      </c>
      <c r="CY200" s="3">
        <f t="shared" si="353"/>
        <v>0</v>
      </c>
      <c r="CZ200" s="3">
        <f t="shared" si="354"/>
        <v>0</v>
      </c>
      <c r="DA200" s="3"/>
      <c r="DB200" s="3"/>
      <c r="DC200" s="3" t="s">
        <v>3</v>
      </c>
      <c r="DD200" s="3" t="s">
        <v>3</v>
      </c>
      <c r="DE200" s="3" t="s">
        <v>3</v>
      </c>
      <c r="DF200" s="3" t="s">
        <v>3</v>
      </c>
      <c r="DG200" s="3" t="s">
        <v>3</v>
      </c>
      <c r="DH200" s="3" t="s">
        <v>3</v>
      </c>
      <c r="DI200" s="3" t="s">
        <v>3</v>
      </c>
      <c r="DJ200" s="3" t="s">
        <v>3</v>
      </c>
      <c r="DK200" s="3" t="s">
        <v>3</v>
      </c>
      <c r="DL200" s="3" t="s">
        <v>3</v>
      </c>
      <c r="DM200" s="3" t="s">
        <v>3</v>
      </c>
      <c r="DN200" s="3">
        <v>0</v>
      </c>
      <c r="DO200" s="3">
        <v>0</v>
      </c>
      <c r="DP200" s="3">
        <v>1</v>
      </c>
      <c r="DQ200" s="3">
        <v>1</v>
      </c>
      <c r="DR200" s="3"/>
      <c r="DS200" s="3"/>
      <c r="DT200" s="3"/>
      <c r="DU200" s="3">
        <v>1013</v>
      </c>
      <c r="DV200" s="3" t="s">
        <v>227</v>
      </c>
      <c r="DW200" s="3" t="s">
        <v>227</v>
      </c>
      <c r="DX200" s="3">
        <v>1</v>
      </c>
      <c r="DY200" s="3"/>
      <c r="DZ200" s="3" t="s">
        <v>3</v>
      </c>
      <c r="EA200" s="3" t="s">
        <v>3</v>
      </c>
      <c r="EB200" s="3" t="s">
        <v>3</v>
      </c>
      <c r="EC200" s="3" t="s">
        <v>3</v>
      </c>
      <c r="ED200" s="3"/>
      <c r="EE200" s="3">
        <v>57042890</v>
      </c>
      <c r="EF200" s="3">
        <v>214</v>
      </c>
      <c r="EG200" s="3" t="s">
        <v>228</v>
      </c>
      <c r="EH200" s="3">
        <v>0</v>
      </c>
      <c r="EI200" s="3" t="s">
        <v>3</v>
      </c>
      <c r="EJ200" s="3">
        <v>3</v>
      </c>
      <c r="EK200" s="3">
        <v>400007</v>
      </c>
      <c r="EL200" s="3" t="s">
        <v>228</v>
      </c>
      <c r="EM200" s="3" t="s">
        <v>229</v>
      </c>
      <c r="EN200" s="3"/>
      <c r="EO200" s="3" t="s">
        <v>3</v>
      </c>
      <c r="EP200" s="3"/>
      <c r="EQ200" s="3">
        <v>16</v>
      </c>
      <c r="ER200" s="3">
        <v>0</v>
      </c>
      <c r="ES200" s="3">
        <v>11141.37</v>
      </c>
      <c r="ET200" s="3">
        <v>0</v>
      </c>
      <c r="EU200" s="3">
        <v>0</v>
      </c>
      <c r="EV200" s="3">
        <v>0</v>
      </c>
      <c r="EW200" s="3">
        <v>0</v>
      </c>
      <c r="EX200" s="3">
        <v>0</v>
      </c>
      <c r="EY200" s="3">
        <v>0</v>
      </c>
      <c r="EZ200" s="3"/>
      <c r="FA200" s="3"/>
      <c r="FB200" s="3"/>
      <c r="FC200" s="3"/>
      <c r="FD200" s="3"/>
      <c r="FE200" s="3"/>
      <c r="FF200" s="3"/>
      <c r="FG200" s="3"/>
      <c r="FH200" s="3"/>
      <c r="FI200" s="3"/>
      <c r="FJ200" s="3"/>
      <c r="FK200" s="3"/>
      <c r="FL200" s="3"/>
      <c r="FM200" s="3"/>
      <c r="FN200" s="3"/>
      <c r="FO200" s="3"/>
      <c r="FP200" s="3"/>
      <c r="FQ200" s="3">
        <v>0</v>
      </c>
      <c r="FR200" s="3">
        <f t="shared" si="355"/>
        <v>11141.37</v>
      </c>
      <c r="FS200" s="3">
        <v>0</v>
      </c>
      <c r="FT200" s="3"/>
      <c r="FU200" s="3"/>
      <c r="FV200" s="3"/>
      <c r="FW200" s="3"/>
      <c r="FX200" s="3">
        <v>0</v>
      </c>
      <c r="FY200" s="3">
        <v>0</v>
      </c>
      <c r="FZ200" s="3"/>
      <c r="GA200" s="3" t="s">
        <v>287</v>
      </c>
      <c r="GB200" s="3"/>
      <c r="GC200" s="3"/>
      <c r="GD200" s="3">
        <v>1</v>
      </c>
      <c r="GE200" s="3"/>
      <c r="GF200" s="3">
        <v>-611851230</v>
      </c>
      <c r="GG200" s="3">
        <v>2</v>
      </c>
      <c r="GH200" s="3">
        <v>4</v>
      </c>
      <c r="GI200" s="3">
        <v>-2</v>
      </c>
      <c r="GJ200" s="3">
        <v>0</v>
      </c>
      <c r="GK200" s="3">
        <v>0</v>
      </c>
      <c r="GL200" s="3">
        <f t="shared" si="333"/>
        <v>0</v>
      </c>
      <c r="GM200" s="3">
        <f t="shared" si="334"/>
        <v>11141.37</v>
      </c>
      <c r="GN200" s="3">
        <f t="shared" si="335"/>
        <v>0</v>
      </c>
      <c r="GO200" s="3">
        <f t="shared" si="336"/>
        <v>0</v>
      </c>
      <c r="GP200" s="3">
        <f t="shared" si="337"/>
        <v>0</v>
      </c>
      <c r="GQ200" s="3"/>
      <c r="GR200" s="3">
        <v>1</v>
      </c>
      <c r="GS200" s="3">
        <v>2</v>
      </c>
      <c r="GT200" s="3">
        <v>0</v>
      </c>
      <c r="GU200" s="3" t="s">
        <v>3</v>
      </c>
      <c r="GV200" s="3">
        <f t="shared" si="338"/>
        <v>0</v>
      </c>
      <c r="GW200" s="3">
        <v>1</v>
      </c>
      <c r="GX200" s="3">
        <f t="shared" si="339"/>
        <v>0</v>
      </c>
      <c r="GY200" s="3"/>
      <c r="GZ200" s="3"/>
      <c r="HA200" s="3">
        <v>0</v>
      </c>
      <c r="HB200" s="3">
        <v>0</v>
      </c>
      <c r="HC200" s="3">
        <f t="shared" si="340"/>
        <v>0</v>
      </c>
      <c r="HD200" s="3"/>
      <c r="HE200" s="3" t="s">
        <v>50</v>
      </c>
      <c r="HF200" s="3" t="s">
        <v>231</v>
      </c>
      <c r="HG200" s="3"/>
      <c r="HH200" s="3"/>
      <c r="HI200" s="3"/>
      <c r="HJ200" s="3"/>
      <c r="HK200" s="3"/>
      <c r="HL200" s="3"/>
      <c r="HM200" s="3" t="s">
        <v>3</v>
      </c>
      <c r="HN200" s="3" t="s">
        <v>3</v>
      </c>
      <c r="HO200" s="3" t="s">
        <v>3</v>
      </c>
      <c r="HP200" s="3" t="s">
        <v>3</v>
      </c>
      <c r="HQ200" s="3" t="s">
        <v>3</v>
      </c>
      <c r="HR200" s="3"/>
      <c r="HS200" s="3">
        <v>0</v>
      </c>
      <c r="HT200" s="3"/>
      <c r="HU200" s="3"/>
      <c r="HV200" s="3"/>
      <c r="HW200" s="3"/>
      <c r="HX200" s="3"/>
      <c r="HY200" s="3"/>
      <c r="HZ200" s="3"/>
      <c r="IA200" s="3"/>
      <c r="IB200" s="3"/>
      <c r="IC200" s="3"/>
      <c r="ID200" s="3"/>
      <c r="IE200" s="3"/>
      <c r="IF200" s="3"/>
      <c r="IG200" s="3"/>
      <c r="IH200" s="3"/>
      <c r="II200" s="3"/>
      <c r="IJ200" s="3"/>
      <c r="IK200" s="3">
        <v>0</v>
      </c>
      <c r="IL200" s="3"/>
      <c r="IM200" s="3"/>
      <c r="IN200" s="3"/>
      <c r="IO200" s="3"/>
      <c r="IP200" s="3"/>
      <c r="IQ200" s="3"/>
      <c r="IR200" s="3"/>
      <c r="IS200" s="3"/>
      <c r="IT200" s="3"/>
      <c r="IU200" s="3"/>
    </row>
    <row r="201" spans="1:255" x14ac:dyDescent="0.25">
      <c r="A201" s="4">
        <v>17</v>
      </c>
      <c r="B201" s="4">
        <v>1</v>
      </c>
      <c r="C201" s="4"/>
      <c r="D201" s="4"/>
      <c r="E201" s="4" t="s">
        <v>284</v>
      </c>
      <c r="F201" s="4" t="s">
        <v>285</v>
      </c>
      <c r="G201" s="4" t="s">
        <v>286</v>
      </c>
      <c r="H201" s="4" t="s">
        <v>227</v>
      </c>
      <c r="I201" s="4">
        <v>1</v>
      </c>
      <c r="J201" s="4">
        <v>0</v>
      </c>
      <c r="K201" s="4">
        <v>1</v>
      </c>
      <c r="L201" s="4"/>
      <c r="M201" s="4"/>
      <c r="N201" s="4"/>
      <c r="O201" s="4">
        <f t="shared" si="316"/>
        <v>84340.17</v>
      </c>
      <c r="P201" s="4">
        <f t="shared" si="317"/>
        <v>84340.17</v>
      </c>
      <c r="Q201" s="4">
        <f t="shared" si="341"/>
        <v>0</v>
      </c>
      <c r="R201" s="4">
        <f t="shared" si="342"/>
        <v>0</v>
      </c>
      <c r="S201" s="4">
        <f t="shared" si="318"/>
        <v>0</v>
      </c>
      <c r="T201" s="4">
        <f t="shared" si="319"/>
        <v>0</v>
      </c>
      <c r="U201" s="4">
        <f t="shared" si="320"/>
        <v>0</v>
      </c>
      <c r="V201" s="4">
        <f t="shared" si="321"/>
        <v>0</v>
      </c>
      <c r="W201" s="4">
        <f t="shared" si="322"/>
        <v>0</v>
      </c>
      <c r="X201" s="4">
        <f t="shared" si="343"/>
        <v>0</v>
      </c>
      <c r="Y201" s="4">
        <f t="shared" si="344"/>
        <v>0</v>
      </c>
      <c r="Z201" s="4"/>
      <c r="AA201" s="4">
        <v>55890823</v>
      </c>
      <c r="AB201" s="4">
        <f t="shared" si="323"/>
        <v>11141.37</v>
      </c>
      <c r="AC201" s="4">
        <f t="shared" si="345"/>
        <v>11141.37</v>
      </c>
      <c r="AD201" s="4">
        <f t="shared" si="346"/>
        <v>0</v>
      </c>
      <c r="AE201" s="4">
        <f t="shared" si="347"/>
        <v>0</v>
      </c>
      <c r="AF201" s="4">
        <f t="shared" si="348"/>
        <v>0</v>
      </c>
      <c r="AG201" s="4">
        <f t="shared" si="324"/>
        <v>0</v>
      </c>
      <c r="AH201" s="4">
        <f t="shared" si="349"/>
        <v>0</v>
      </c>
      <c r="AI201" s="4">
        <f t="shared" si="350"/>
        <v>0</v>
      </c>
      <c r="AJ201" s="4">
        <f t="shared" si="325"/>
        <v>0</v>
      </c>
      <c r="AK201" s="4">
        <v>11141.37</v>
      </c>
      <c r="AL201" s="4">
        <v>11141.37</v>
      </c>
      <c r="AM201" s="4">
        <v>0</v>
      </c>
      <c r="AN201" s="4">
        <v>0</v>
      </c>
      <c r="AO201" s="4">
        <v>0</v>
      </c>
      <c r="AP201" s="4">
        <v>0</v>
      </c>
      <c r="AQ201" s="4">
        <v>0</v>
      </c>
      <c r="AR201" s="4">
        <v>0</v>
      </c>
      <c r="AS201" s="4">
        <v>0</v>
      </c>
      <c r="AT201" s="4">
        <v>0</v>
      </c>
      <c r="AU201" s="4">
        <v>0</v>
      </c>
      <c r="AV201" s="4">
        <v>1</v>
      </c>
      <c r="AW201" s="4">
        <v>1</v>
      </c>
      <c r="AX201" s="4"/>
      <c r="AY201" s="4"/>
      <c r="AZ201" s="4">
        <v>1</v>
      </c>
      <c r="BA201" s="4">
        <v>1</v>
      </c>
      <c r="BB201" s="4">
        <v>1</v>
      </c>
      <c r="BC201" s="4">
        <v>7.57</v>
      </c>
      <c r="BD201" s="4" t="s">
        <v>3</v>
      </c>
      <c r="BE201" s="4" t="s">
        <v>3</v>
      </c>
      <c r="BF201" s="4" t="s">
        <v>3</v>
      </c>
      <c r="BG201" s="4" t="s">
        <v>3</v>
      </c>
      <c r="BH201" s="4">
        <v>3</v>
      </c>
      <c r="BI201" s="4">
        <v>3</v>
      </c>
      <c r="BJ201" s="4" t="s">
        <v>285</v>
      </c>
      <c r="BK201" s="4"/>
      <c r="BL201" s="4"/>
      <c r="BM201" s="4">
        <v>400007</v>
      </c>
      <c r="BN201" s="4">
        <v>0</v>
      </c>
      <c r="BO201" s="4" t="s">
        <v>3</v>
      </c>
      <c r="BP201" s="4">
        <v>0</v>
      </c>
      <c r="BQ201" s="4">
        <v>214</v>
      </c>
      <c r="BR201" s="4">
        <v>0</v>
      </c>
      <c r="BS201" s="4">
        <v>1</v>
      </c>
      <c r="BT201" s="4">
        <v>1</v>
      </c>
      <c r="BU201" s="4">
        <v>1</v>
      </c>
      <c r="BV201" s="4">
        <v>1</v>
      </c>
      <c r="BW201" s="4">
        <v>1</v>
      </c>
      <c r="BX201" s="4">
        <v>1</v>
      </c>
      <c r="BY201" s="4" t="s">
        <v>3</v>
      </c>
      <c r="BZ201" s="4">
        <v>0</v>
      </c>
      <c r="CA201" s="4">
        <v>0</v>
      </c>
      <c r="CB201" s="4" t="s">
        <v>3</v>
      </c>
      <c r="CC201" s="4"/>
      <c r="CD201" s="4"/>
      <c r="CE201" s="4">
        <v>1566</v>
      </c>
      <c r="CF201" s="4">
        <v>0</v>
      </c>
      <c r="CG201" s="4">
        <v>0</v>
      </c>
      <c r="CH201" s="4"/>
      <c r="CI201" s="4"/>
      <c r="CJ201" s="4"/>
      <c r="CK201" s="4"/>
      <c r="CL201" s="4"/>
      <c r="CM201" s="4">
        <v>0</v>
      </c>
      <c r="CN201" s="4" t="s">
        <v>3</v>
      </c>
      <c r="CO201" s="4">
        <v>0</v>
      </c>
      <c r="CP201" s="4">
        <f t="shared" si="326"/>
        <v>84340.17</v>
      </c>
      <c r="CQ201" s="4">
        <f t="shared" si="327"/>
        <v>84340.17</v>
      </c>
      <c r="CR201" s="4">
        <f t="shared" si="351"/>
        <v>0</v>
      </c>
      <c r="CS201" s="4">
        <f t="shared" si="352"/>
        <v>0</v>
      </c>
      <c r="CT201" s="4">
        <f t="shared" si="328"/>
        <v>0</v>
      </c>
      <c r="CU201" s="4">
        <f t="shared" si="329"/>
        <v>0</v>
      </c>
      <c r="CV201" s="4">
        <f t="shared" si="330"/>
        <v>0</v>
      </c>
      <c r="CW201" s="4">
        <f t="shared" si="331"/>
        <v>0</v>
      </c>
      <c r="CX201" s="4">
        <f t="shared" si="332"/>
        <v>0</v>
      </c>
      <c r="CY201" s="4">
        <f t="shared" si="353"/>
        <v>0</v>
      </c>
      <c r="CZ201" s="4">
        <f t="shared" si="354"/>
        <v>0</v>
      </c>
      <c r="DA201" s="4"/>
      <c r="DB201" s="4"/>
      <c r="DC201" s="4" t="s">
        <v>3</v>
      </c>
      <c r="DD201" s="4" t="s">
        <v>3</v>
      </c>
      <c r="DE201" s="4" t="s">
        <v>3</v>
      </c>
      <c r="DF201" s="4" t="s">
        <v>3</v>
      </c>
      <c r="DG201" s="4" t="s">
        <v>3</v>
      </c>
      <c r="DH201" s="4" t="s">
        <v>3</v>
      </c>
      <c r="DI201" s="4" t="s">
        <v>3</v>
      </c>
      <c r="DJ201" s="4" t="s">
        <v>3</v>
      </c>
      <c r="DK201" s="4" t="s">
        <v>3</v>
      </c>
      <c r="DL201" s="4" t="s">
        <v>3</v>
      </c>
      <c r="DM201" s="4" t="s">
        <v>3</v>
      </c>
      <c r="DN201" s="4">
        <v>0</v>
      </c>
      <c r="DO201" s="4">
        <v>0</v>
      </c>
      <c r="DP201" s="4">
        <v>1</v>
      </c>
      <c r="DQ201" s="4">
        <v>1</v>
      </c>
      <c r="DR201" s="4"/>
      <c r="DS201" s="4"/>
      <c r="DT201" s="4"/>
      <c r="DU201" s="4">
        <v>1013</v>
      </c>
      <c r="DV201" s="4" t="s">
        <v>227</v>
      </c>
      <c r="DW201" s="4" t="s">
        <v>227</v>
      </c>
      <c r="DX201" s="4">
        <v>1</v>
      </c>
      <c r="DY201" s="4"/>
      <c r="DZ201" s="4" t="s">
        <v>3</v>
      </c>
      <c r="EA201" s="4" t="s">
        <v>3</v>
      </c>
      <c r="EB201" s="4" t="s">
        <v>3</v>
      </c>
      <c r="EC201" s="4" t="s">
        <v>3</v>
      </c>
      <c r="ED201" s="4"/>
      <c r="EE201" s="4">
        <v>57042890</v>
      </c>
      <c r="EF201" s="4">
        <v>214</v>
      </c>
      <c r="EG201" s="4" t="s">
        <v>228</v>
      </c>
      <c r="EH201" s="4">
        <v>0</v>
      </c>
      <c r="EI201" s="4" t="s">
        <v>3</v>
      </c>
      <c r="EJ201" s="4">
        <v>3</v>
      </c>
      <c r="EK201" s="4">
        <v>400007</v>
      </c>
      <c r="EL201" s="4" t="s">
        <v>228</v>
      </c>
      <c r="EM201" s="4" t="s">
        <v>229</v>
      </c>
      <c r="EN201" s="4"/>
      <c r="EO201" s="4" t="s">
        <v>3</v>
      </c>
      <c r="EP201" s="4"/>
      <c r="EQ201" s="4">
        <v>16</v>
      </c>
      <c r="ER201" s="4">
        <v>0</v>
      </c>
      <c r="ES201" s="4">
        <v>11141.37</v>
      </c>
      <c r="ET201" s="4">
        <v>0</v>
      </c>
      <c r="EU201" s="4">
        <v>0</v>
      </c>
      <c r="EV201" s="4">
        <v>0</v>
      </c>
      <c r="EW201" s="4">
        <v>0</v>
      </c>
      <c r="EX201" s="4">
        <v>0</v>
      </c>
      <c r="EY201" s="4">
        <v>0</v>
      </c>
      <c r="EZ201" s="4">
        <v>5</v>
      </c>
      <c r="FA201" s="4"/>
      <c r="FB201" s="4"/>
      <c r="FC201" s="4">
        <v>1</v>
      </c>
      <c r="FD201" s="4">
        <v>18</v>
      </c>
      <c r="FE201" s="4"/>
      <c r="FF201" s="4">
        <v>98713.5</v>
      </c>
      <c r="FG201" s="4"/>
      <c r="FH201" s="4"/>
      <c r="FI201" s="4"/>
      <c r="FJ201" s="4"/>
      <c r="FK201" s="4"/>
      <c r="FL201" s="4"/>
      <c r="FM201" s="4"/>
      <c r="FN201" s="4"/>
      <c r="FO201" s="4"/>
      <c r="FP201" s="4"/>
      <c r="FQ201" s="4">
        <v>0</v>
      </c>
      <c r="FR201" s="4">
        <f t="shared" si="355"/>
        <v>84340.17</v>
      </c>
      <c r="FS201" s="4">
        <v>0</v>
      </c>
      <c r="FT201" s="4"/>
      <c r="FU201" s="4"/>
      <c r="FV201" s="4"/>
      <c r="FW201" s="4"/>
      <c r="FX201" s="4">
        <v>0</v>
      </c>
      <c r="FY201" s="4">
        <v>0</v>
      </c>
      <c r="FZ201" s="4"/>
      <c r="GA201" s="4" t="s">
        <v>287</v>
      </c>
      <c r="GB201" s="4"/>
      <c r="GC201" s="4"/>
      <c r="GD201" s="4">
        <v>1</v>
      </c>
      <c r="GE201" s="4"/>
      <c r="GF201" s="4">
        <v>-611851230</v>
      </c>
      <c r="GG201" s="4">
        <v>2</v>
      </c>
      <c r="GH201" s="4">
        <v>3</v>
      </c>
      <c r="GI201" s="4">
        <v>5</v>
      </c>
      <c r="GJ201" s="4">
        <v>0</v>
      </c>
      <c r="GK201" s="4">
        <v>0</v>
      </c>
      <c r="GL201" s="4">
        <f t="shared" si="333"/>
        <v>0</v>
      </c>
      <c r="GM201" s="4">
        <f t="shared" si="334"/>
        <v>84340.17</v>
      </c>
      <c r="GN201" s="4">
        <f t="shared" si="335"/>
        <v>0</v>
      </c>
      <c r="GO201" s="4">
        <f t="shared" si="336"/>
        <v>0</v>
      </c>
      <c r="GP201" s="4">
        <f t="shared" si="337"/>
        <v>0</v>
      </c>
      <c r="GQ201" s="4"/>
      <c r="GR201" s="4">
        <v>1</v>
      </c>
      <c r="GS201" s="4">
        <v>1</v>
      </c>
      <c r="GT201" s="4">
        <v>0</v>
      </c>
      <c r="GU201" s="4" t="s">
        <v>3</v>
      </c>
      <c r="GV201" s="4">
        <f t="shared" si="338"/>
        <v>0</v>
      </c>
      <c r="GW201" s="4">
        <v>1</v>
      </c>
      <c r="GX201" s="4">
        <f t="shared" si="339"/>
        <v>0</v>
      </c>
      <c r="GY201" s="4"/>
      <c r="GZ201" s="4"/>
      <c r="HA201" s="4">
        <v>0</v>
      </c>
      <c r="HB201" s="4">
        <v>0</v>
      </c>
      <c r="HC201" s="4">
        <f t="shared" si="340"/>
        <v>0</v>
      </c>
      <c r="HD201" s="4"/>
      <c r="HE201" s="4" t="s">
        <v>50</v>
      </c>
      <c r="HF201" s="4" t="s">
        <v>231</v>
      </c>
      <c r="HG201" s="4"/>
      <c r="HH201" s="4"/>
      <c r="HI201" s="4"/>
      <c r="HJ201" s="4"/>
      <c r="HK201" s="4"/>
      <c r="HL201" s="4"/>
      <c r="HM201" s="4" t="s">
        <v>3</v>
      </c>
      <c r="HN201" s="4" t="s">
        <v>3</v>
      </c>
      <c r="HO201" s="4" t="s">
        <v>3</v>
      </c>
      <c r="HP201" s="4" t="s">
        <v>3</v>
      </c>
      <c r="HQ201" s="4" t="s">
        <v>3</v>
      </c>
      <c r="HR201" s="4"/>
      <c r="HS201" s="4">
        <v>0</v>
      </c>
      <c r="HT201" s="4"/>
      <c r="HU201" s="4"/>
      <c r="HV201" s="4"/>
      <c r="HW201" s="4"/>
      <c r="HX201" s="4"/>
      <c r="HY201" s="4"/>
      <c r="HZ201" s="4"/>
      <c r="IA201" s="4"/>
      <c r="IB201" s="4"/>
      <c r="IC201" s="4"/>
      <c r="ID201" s="4"/>
      <c r="IE201" s="4"/>
      <c r="IF201" s="4"/>
      <c r="IG201" s="4"/>
      <c r="IH201" s="4"/>
      <c r="II201" s="4"/>
      <c r="IJ201" s="4"/>
      <c r="IK201" s="4">
        <v>0</v>
      </c>
      <c r="IL201" s="4"/>
      <c r="IM201" s="4"/>
      <c r="IN201" s="4"/>
      <c r="IO201" s="4"/>
      <c r="IP201" s="4"/>
      <c r="IQ201" s="4"/>
      <c r="IR201" s="4"/>
      <c r="IS201" s="4"/>
      <c r="IT201" s="4"/>
      <c r="IU201" s="4"/>
    </row>
    <row r="202" spans="1:255" x14ac:dyDescent="0.25">
      <c r="A202" s="3">
        <v>17</v>
      </c>
      <c r="B202" s="3">
        <v>1</v>
      </c>
      <c r="C202" s="3"/>
      <c r="D202" s="3"/>
      <c r="E202" s="3" t="s">
        <v>288</v>
      </c>
      <c r="F202" s="3" t="s">
        <v>289</v>
      </c>
      <c r="G202" s="3" t="s">
        <v>290</v>
      </c>
      <c r="H202" s="3" t="s">
        <v>227</v>
      </c>
      <c r="I202" s="3">
        <v>1</v>
      </c>
      <c r="J202" s="3">
        <v>0</v>
      </c>
      <c r="K202" s="3">
        <v>1</v>
      </c>
      <c r="L202" s="3"/>
      <c r="M202" s="3"/>
      <c r="N202" s="3"/>
      <c r="O202" s="3">
        <f t="shared" si="316"/>
        <v>9396.08</v>
      </c>
      <c r="P202" s="3">
        <f t="shared" si="317"/>
        <v>9396.08</v>
      </c>
      <c r="Q202" s="3">
        <f t="shared" si="341"/>
        <v>0</v>
      </c>
      <c r="R202" s="3">
        <f t="shared" si="342"/>
        <v>0</v>
      </c>
      <c r="S202" s="3">
        <f t="shared" si="318"/>
        <v>0</v>
      </c>
      <c r="T202" s="3">
        <f t="shared" si="319"/>
        <v>0</v>
      </c>
      <c r="U202" s="3">
        <f t="shared" si="320"/>
        <v>0</v>
      </c>
      <c r="V202" s="3">
        <f t="shared" si="321"/>
        <v>0</v>
      </c>
      <c r="W202" s="3">
        <f t="shared" si="322"/>
        <v>0</v>
      </c>
      <c r="X202" s="3">
        <f t="shared" si="343"/>
        <v>0</v>
      </c>
      <c r="Y202" s="3">
        <f t="shared" si="344"/>
        <v>0</v>
      </c>
      <c r="Z202" s="3"/>
      <c r="AA202" s="3">
        <v>54971259</v>
      </c>
      <c r="AB202" s="3">
        <f t="shared" si="323"/>
        <v>9396.08</v>
      </c>
      <c r="AC202" s="3">
        <f t="shared" si="345"/>
        <v>9396.08</v>
      </c>
      <c r="AD202" s="3">
        <f t="shared" si="346"/>
        <v>0</v>
      </c>
      <c r="AE202" s="3">
        <f t="shared" si="347"/>
        <v>0</v>
      </c>
      <c r="AF202" s="3">
        <f t="shared" si="348"/>
        <v>0</v>
      </c>
      <c r="AG202" s="3">
        <f t="shared" si="324"/>
        <v>0</v>
      </c>
      <c r="AH202" s="3">
        <f t="shared" si="349"/>
        <v>0</v>
      </c>
      <c r="AI202" s="3">
        <f t="shared" si="350"/>
        <v>0</v>
      </c>
      <c r="AJ202" s="3">
        <f t="shared" si="325"/>
        <v>0</v>
      </c>
      <c r="AK202" s="3">
        <v>9396.08</v>
      </c>
      <c r="AL202" s="3">
        <v>9396.08</v>
      </c>
      <c r="AM202" s="3">
        <v>0</v>
      </c>
      <c r="AN202" s="3">
        <v>0</v>
      </c>
      <c r="AO202" s="3">
        <v>0</v>
      </c>
      <c r="AP202" s="3">
        <v>0</v>
      </c>
      <c r="AQ202" s="3">
        <v>0</v>
      </c>
      <c r="AR202" s="3">
        <v>0</v>
      </c>
      <c r="AS202" s="3">
        <v>0</v>
      </c>
      <c r="AT202" s="3">
        <v>0</v>
      </c>
      <c r="AU202" s="3">
        <v>0</v>
      </c>
      <c r="AV202" s="3">
        <v>1</v>
      </c>
      <c r="AW202" s="3">
        <v>1</v>
      </c>
      <c r="AX202" s="3"/>
      <c r="AY202" s="3"/>
      <c r="AZ202" s="3">
        <v>1</v>
      </c>
      <c r="BA202" s="3">
        <v>1</v>
      </c>
      <c r="BB202" s="3">
        <v>1</v>
      </c>
      <c r="BC202" s="3">
        <v>1</v>
      </c>
      <c r="BD202" s="3" t="s">
        <v>3</v>
      </c>
      <c r="BE202" s="3" t="s">
        <v>3</v>
      </c>
      <c r="BF202" s="3" t="s">
        <v>3</v>
      </c>
      <c r="BG202" s="3" t="s">
        <v>3</v>
      </c>
      <c r="BH202" s="3">
        <v>3</v>
      </c>
      <c r="BI202" s="3">
        <v>3</v>
      </c>
      <c r="BJ202" s="3" t="s">
        <v>289</v>
      </c>
      <c r="BK202" s="3"/>
      <c r="BL202" s="3"/>
      <c r="BM202" s="3">
        <v>400007</v>
      </c>
      <c r="BN202" s="3">
        <v>0</v>
      </c>
      <c r="BO202" s="3" t="s">
        <v>3</v>
      </c>
      <c r="BP202" s="3">
        <v>0</v>
      </c>
      <c r="BQ202" s="3">
        <v>214</v>
      </c>
      <c r="BR202" s="3">
        <v>0</v>
      </c>
      <c r="BS202" s="3">
        <v>1</v>
      </c>
      <c r="BT202" s="3">
        <v>1</v>
      </c>
      <c r="BU202" s="3">
        <v>1</v>
      </c>
      <c r="BV202" s="3">
        <v>1</v>
      </c>
      <c r="BW202" s="3">
        <v>1</v>
      </c>
      <c r="BX202" s="3">
        <v>1</v>
      </c>
      <c r="BY202" s="3" t="s">
        <v>3</v>
      </c>
      <c r="BZ202" s="3">
        <v>0</v>
      </c>
      <c r="CA202" s="3">
        <v>0</v>
      </c>
      <c r="CB202" s="3" t="s">
        <v>3</v>
      </c>
      <c r="CC202" s="3"/>
      <c r="CD202" s="3"/>
      <c r="CE202" s="3">
        <v>1566</v>
      </c>
      <c r="CF202" s="3">
        <v>0</v>
      </c>
      <c r="CG202" s="3">
        <v>0</v>
      </c>
      <c r="CH202" s="3"/>
      <c r="CI202" s="3"/>
      <c r="CJ202" s="3"/>
      <c r="CK202" s="3"/>
      <c r="CL202" s="3"/>
      <c r="CM202" s="3">
        <v>0</v>
      </c>
      <c r="CN202" s="3" t="s">
        <v>3</v>
      </c>
      <c r="CO202" s="3">
        <v>0</v>
      </c>
      <c r="CP202" s="3">
        <f t="shared" si="326"/>
        <v>9396.08</v>
      </c>
      <c r="CQ202" s="3">
        <f t="shared" si="327"/>
        <v>9396.08</v>
      </c>
      <c r="CR202" s="3">
        <f t="shared" si="351"/>
        <v>0</v>
      </c>
      <c r="CS202" s="3">
        <f t="shared" si="352"/>
        <v>0</v>
      </c>
      <c r="CT202" s="3">
        <f t="shared" si="328"/>
        <v>0</v>
      </c>
      <c r="CU202" s="3">
        <f t="shared" si="329"/>
        <v>0</v>
      </c>
      <c r="CV202" s="3">
        <f t="shared" si="330"/>
        <v>0</v>
      </c>
      <c r="CW202" s="3">
        <f t="shared" si="331"/>
        <v>0</v>
      </c>
      <c r="CX202" s="3">
        <f t="shared" si="332"/>
        <v>0</v>
      </c>
      <c r="CY202" s="3">
        <f t="shared" si="353"/>
        <v>0</v>
      </c>
      <c r="CZ202" s="3">
        <f t="shared" si="354"/>
        <v>0</v>
      </c>
      <c r="DA202" s="3"/>
      <c r="DB202" s="3"/>
      <c r="DC202" s="3" t="s">
        <v>3</v>
      </c>
      <c r="DD202" s="3" t="s">
        <v>3</v>
      </c>
      <c r="DE202" s="3" t="s">
        <v>3</v>
      </c>
      <c r="DF202" s="3" t="s">
        <v>3</v>
      </c>
      <c r="DG202" s="3" t="s">
        <v>3</v>
      </c>
      <c r="DH202" s="3" t="s">
        <v>3</v>
      </c>
      <c r="DI202" s="3" t="s">
        <v>3</v>
      </c>
      <c r="DJ202" s="3" t="s">
        <v>3</v>
      </c>
      <c r="DK202" s="3" t="s">
        <v>3</v>
      </c>
      <c r="DL202" s="3" t="s">
        <v>3</v>
      </c>
      <c r="DM202" s="3" t="s">
        <v>3</v>
      </c>
      <c r="DN202" s="3">
        <v>0</v>
      </c>
      <c r="DO202" s="3">
        <v>0</v>
      </c>
      <c r="DP202" s="3">
        <v>1</v>
      </c>
      <c r="DQ202" s="3">
        <v>1</v>
      </c>
      <c r="DR202" s="3"/>
      <c r="DS202" s="3"/>
      <c r="DT202" s="3"/>
      <c r="DU202" s="3">
        <v>1013</v>
      </c>
      <c r="DV202" s="3" t="s">
        <v>227</v>
      </c>
      <c r="DW202" s="3" t="s">
        <v>227</v>
      </c>
      <c r="DX202" s="3">
        <v>1</v>
      </c>
      <c r="DY202" s="3"/>
      <c r="DZ202" s="3" t="s">
        <v>3</v>
      </c>
      <c r="EA202" s="3" t="s">
        <v>3</v>
      </c>
      <c r="EB202" s="3" t="s">
        <v>3</v>
      </c>
      <c r="EC202" s="3" t="s">
        <v>3</v>
      </c>
      <c r="ED202" s="3"/>
      <c r="EE202" s="3">
        <v>57042890</v>
      </c>
      <c r="EF202" s="3">
        <v>214</v>
      </c>
      <c r="EG202" s="3" t="s">
        <v>228</v>
      </c>
      <c r="EH202" s="3">
        <v>0</v>
      </c>
      <c r="EI202" s="3" t="s">
        <v>3</v>
      </c>
      <c r="EJ202" s="3">
        <v>3</v>
      </c>
      <c r="EK202" s="3">
        <v>400007</v>
      </c>
      <c r="EL202" s="3" t="s">
        <v>228</v>
      </c>
      <c r="EM202" s="3" t="s">
        <v>229</v>
      </c>
      <c r="EN202" s="3"/>
      <c r="EO202" s="3" t="s">
        <v>3</v>
      </c>
      <c r="EP202" s="3"/>
      <c r="EQ202" s="3">
        <v>16</v>
      </c>
      <c r="ER202" s="3">
        <v>0</v>
      </c>
      <c r="ES202" s="3">
        <v>9396.08</v>
      </c>
      <c r="ET202" s="3">
        <v>0</v>
      </c>
      <c r="EU202" s="3">
        <v>0</v>
      </c>
      <c r="EV202" s="3">
        <v>0</v>
      </c>
      <c r="EW202" s="3">
        <v>0</v>
      </c>
      <c r="EX202" s="3">
        <v>0</v>
      </c>
      <c r="EY202" s="3">
        <v>0</v>
      </c>
      <c r="EZ202" s="3"/>
      <c r="FA202" s="3"/>
      <c r="FB202" s="3"/>
      <c r="FC202" s="3"/>
      <c r="FD202" s="3"/>
      <c r="FE202" s="3"/>
      <c r="FF202" s="3"/>
      <c r="FG202" s="3"/>
      <c r="FH202" s="3"/>
      <c r="FI202" s="3"/>
      <c r="FJ202" s="3"/>
      <c r="FK202" s="3"/>
      <c r="FL202" s="3"/>
      <c r="FM202" s="3"/>
      <c r="FN202" s="3"/>
      <c r="FO202" s="3"/>
      <c r="FP202" s="3"/>
      <c r="FQ202" s="3">
        <v>0</v>
      </c>
      <c r="FR202" s="3">
        <f t="shared" si="355"/>
        <v>9396.08</v>
      </c>
      <c r="FS202" s="3">
        <v>0</v>
      </c>
      <c r="FT202" s="3"/>
      <c r="FU202" s="3"/>
      <c r="FV202" s="3"/>
      <c r="FW202" s="3"/>
      <c r="FX202" s="3">
        <v>0</v>
      </c>
      <c r="FY202" s="3">
        <v>0</v>
      </c>
      <c r="FZ202" s="3"/>
      <c r="GA202" s="3" t="s">
        <v>291</v>
      </c>
      <c r="GB202" s="3"/>
      <c r="GC202" s="3"/>
      <c r="GD202" s="3">
        <v>1</v>
      </c>
      <c r="GE202" s="3"/>
      <c r="GF202" s="3">
        <v>-1320284946</v>
      </c>
      <c r="GG202" s="3">
        <v>2</v>
      </c>
      <c r="GH202" s="3">
        <v>4</v>
      </c>
      <c r="GI202" s="3">
        <v>-2</v>
      </c>
      <c r="GJ202" s="3">
        <v>0</v>
      </c>
      <c r="GK202" s="3">
        <v>0</v>
      </c>
      <c r="GL202" s="3">
        <f t="shared" si="333"/>
        <v>0</v>
      </c>
      <c r="GM202" s="3">
        <f t="shared" si="334"/>
        <v>9396.08</v>
      </c>
      <c r="GN202" s="3">
        <f t="shared" si="335"/>
        <v>0</v>
      </c>
      <c r="GO202" s="3">
        <f t="shared" si="336"/>
        <v>0</v>
      </c>
      <c r="GP202" s="3">
        <f t="shared" si="337"/>
        <v>0</v>
      </c>
      <c r="GQ202" s="3"/>
      <c r="GR202" s="3">
        <v>1</v>
      </c>
      <c r="GS202" s="3">
        <v>2</v>
      </c>
      <c r="GT202" s="3">
        <v>0</v>
      </c>
      <c r="GU202" s="3" t="s">
        <v>3</v>
      </c>
      <c r="GV202" s="3">
        <f t="shared" si="338"/>
        <v>0</v>
      </c>
      <c r="GW202" s="3">
        <v>1</v>
      </c>
      <c r="GX202" s="3">
        <f t="shared" si="339"/>
        <v>0</v>
      </c>
      <c r="GY202" s="3"/>
      <c r="GZ202" s="3"/>
      <c r="HA202" s="3">
        <v>0</v>
      </c>
      <c r="HB202" s="3">
        <v>0</v>
      </c>
      <c r="HC202" s="3">
        <f t="shared" si="340"/>
        <v>0</v>
      </c>
      <c r="HD202" s="3"/>
      <c r="HE202" s="3" t="s">
        <v>50</v>
      </c>
      <c r="HF202" s="3" t="s">
        <v>231</v>
      </c>
      <c r="HG202" s="3"/>
      <c r="HH202" s="3"/>
      <c r="HI202" s="3"/>
      <c r="HJ202" s="3"/>
      <c r="HK202" s="3"/>
      <c r="HL202" s="3"/>
      <c r="HM202" s="3" t="s">
        <v>3</v>
      </c>
      <c r="HN202" s="3" t="s">
        <v>3</v>
      </c>
      <c r="HO202" s="3" t="s">
        <v>3</v>
      </c>
      <c r="HP202" s="3" t="s">
        <v>3</v>
      </c>
      <c r="HQ202" s="3" t="s">
        <v>3</v>
      </c>
      <c r="HR202" s="3"/>
      <c r="HS202" s="3">
        <v>0</v>
      </c>
      <c r="HT202" s="3"/>
      <c r="HU202" s="3"/>
      <c r="HV202" s="3"/>
      <c r="HW202" s="3"/>
      <c r="HX202" s="3"/>
      <c r="HY202" s="3"/>
      <c r="HZ202" s="3"/>
      <c r="IA202" s="3"/>
      <c r="IB202" s="3"/>
      <c r="IC202" s="3"/>
      <c r="ID202" s="3"/>
      <c r="IE202" s="3"/>
      <c r="IF202" s="3"/>
      <c r="IG202" s="3"/>
      <c r="IH202" s="3"/>
      <c r="II202" s="3"/>
      <c r="IJ202" s="3"/>
      <c r="IK202" s="3">
        <v>0</v>
      </c>
      <c r="IL202" s="3"/>
      <c r="IM202" s="3"/>
      <c r="IN202" s="3"/>
      <c r="IO202" s="3"/>
      <c r="IP202" s="3"/>
      <c r="IQ202" s="3"/>
      <c r="IR202" s="3"/>
      <c r="IS202" s="3"/>
      <c r="IT202" s="3"/>
      <c r="IU202" s="3"/>
    </row>
    <row r="203" spans="1:255" x14ac:dyDescent="0.25">
      <c r="A203" s="4">
        <v>17</v>
      </c>
      <c r="B203" s="4">
        <v>1</v>
      </c>
      <c r="C203" s="4"/>
      <c r="D203" s="4"/>
      <c r="E203" s="4" t="s">
        <v>288</v>
      </c>
      <c r="F203" s="4" t="s">
        <v>289</v>
      </c>
      <c r="G203" s="4" t="s">
        <v>290</v>
      </c>
      <c r="H203" s="4" t="s">
        <v>227</v>
      </c>
      <c r="I203" s="4">
        <v>1</v>
      </c>
      <c r="J203" s="4">
        <v>0</v>
      </c>
      <c r="K203" s="4">
        <v>1</v>
      </c>
      <c r="L203" s="4"/>
      <c r="M203" s="4"/>
      <c r="N203" s="4"/>
      <c r="O203" s="4">
        <f t="shared" si="316"/>
        <v>71128.33</v>
      </c>
      <c r="P203" s="4">
        <f t="shared" si="317"/>
        <v>71128.33</v>
      </c>
      <c r="Q203" s="4">
        <f t="shared" si="341"/>
        <v>0</v>
      </c>
      <c r="R203" s="4">
        <f t="shared" si="342"/>
        <v>0</v>
      </c>
      <c r="S203" s="4">
        <f t="shared" si="318"/>
        <v>0</v>
      </c>
      <c r="T203" s="4">
        <f t="shared" si="319"/>
        <v>0</v>
      </c>
      <c r="U203" s="4">
        <f t="shared" si="320"/>
        <v>0</v>
      </c>
      <c r="V203" s="4">
        <f t="shared" si="321"/>
        <v>0</v>
      </c>
      <c r="W203" s="4">
        <f t="shared" si="322"/>
        <v>0</v>
      </c>
      <c r="X203" s="4">
        <f t="shared" si="343"/>
        <v>0</v>
      </c>
      <c r="Y203" s="4">
        <f t="shared" si="344"/>
        <v>0</v>
      </c>
      <c r="Z203" s="4"/>
      <c r="AA203" s="4">
        <v>55890823</v>
      </c>
      <c r="AB203" s="4">
        <f t="shared" si="323"/>
        <v>9396.08</v>
      </c>
      <c r="AC203" s="4">
        <f t="shared" si="345"/>
        <v>9396.08</v>
      </c>
      <c r="AD203" s="4">
        <f t="shared" si="346"/>
        <v>0</v>
      </c>
      <c r="AE203" s="4">
        <f t="shared" si="347"/>
        <v>0</v>
      </c>
      <c r="AF203" s="4">
        <f t="shared" si="348"/>
        <v>0</v>
      </c>
      <c r="AG203" s="4">
        <f t="shared" si="324"/>
        <v>0</v>
      </c>
      <c r="AH203" s="4">
        <f t="shared" si="349"/>
        <v>0</v>
      </c>
      <c r="AI203" s="4">
        <f t="shared" si="350"/>
        <v>0</v>
      </c>
      <c r="AJ203" s="4">
        <f t="shared" si="325"/>
        <v>0</v>
      </c>
      <c r="AK203" s="4">
        <v>9396.08</v>
      </c>
      <c r="AL203" s="4">
        <v>9396.08</v>
      </c>
      <c r="AM203" s="4">
        <v>0</v>
      </c>
      <c r="AN203" s="4">
        <v>0</v>
      </c>
      <c r="AO203" s="4">
        <v>0</v>
      </c>
      <c r="AP203" s="4">
        <v>0</v>
      </c>
      <c r="AQ203" s="4">
        <v>0</v>
      </c>
      <c r="AR203" s="4">
        <v>0</v>
      </c>
      <c r="AS203" s="4">
        <v>0</v>
      </c>
      <c r="AT203" s="4">
        <v>0</v>
      </c>
      <c r="AU203" s="4">
        <v>0</v>
      </c>
      <c r="AV203" s="4">
        <v>1</v>
      </c>
      <c r="AW203" s="4">
        <v>1</v>
      </c>
      <c r="AX203" s="4"/>
      <c r="AY203" s="4"/>
      <c r="AZ203" s="4">
        <v>1</v>
      </c>
      <c r="BA203" s="4">
        <v>1</v>
      </c>
      <c r="BB203" s="4">
        <v>1</v>
      </c>
      <c r="BC203" s="4">
        <v>7.57</v>
      </c>
      <c r="BD203" s="4" t="s">
        <v>3</v>
      </c>
      <c r="BE203" s="4" t="s">
        <v>3</v>
      </c>
      <c r="BF203" s="4" t="s">
        <v>3</v>
      </c>
      <c r="BG203" s="4" t="s">
        <v>3</v>
      </c>
      <c r="BH203" s="4">
        <v>3</v>
      </c>
      <c r="BI203" s="4">
        <v>3</v>
      </c>
      <c r="BJ203" s="4" t="s">
        <v>289</v>
      </c>
      <c r="BK203" s="4"/>
      <c r="BL203" s="4"/>
      <c r="BM203" s="4">
        <v>400007</v>
      </c>
      <c r="BN203" s="4">
        <v>0</v>
      </c>
      <c r="BO203" s="4" t="s">
        <v>3</v>
      </c>
      <c r="BP203" s="4">
        <v>0</v>
      </c>
      <c r="BQ203" s="4">
        <v>214</v>
      </c>
      <c r="BR203" s="4">
        <v>0</v>
      </c>
      <c r="BS203" s="4">
        <v>1</v>
      </c>
      <c r="BT203" s="4">
        <v>1</v>
      </c>
      <c r="BU203" s="4">
        <v>1</v>
      </c>
      <c r="BV203" s="4">
        <v>1</v>
      </c>
      <c r="BW203" s="4">
        <v>1</v>
      </c>
      <c r="BX203" s="4">
        <v>1</v>
      </c>
      <c r="BY203" s="4" t="s">
        <v>3</v>
      </c>
      <c r="BZ203" s="4">
        <v>0</v>
      </c>
      <c r="CA203" s="4">
        <v>0</v>
      </c>
      <c r="CB203" s="4" t="s">
        <v>3</v>
      </c>
      <c r="CC203" s="4"/>
      <c r="CD203" s="4"/>
      <c r="CE203" s="4">
        <v>1566</v>
      </c>
      <c r="CF203" s="4">
        <v>0</v>
      </c>
      <c r="CG203" s="4">
        <v>0</v>
      </c>
      <c r="CH203" s="4"/>
      <c r="CI203" s="4"/>
      <c r="CJ203" s="4"/>
      <c r="CK203" s="4"/>
      <c r="CL203" s="4"/>
      <c r="CM203" s="4">
        <v>0</v>
      </c>
      <c r="CN203" s="4" t="s">
        <v>3</v>
      </c>
      <c r="CO203" s="4">
        <v>0</v>
      </c>
      <c r="CP203" s="4">
        <f t="shared" si="326"/>
        <v>71128.33</v>
      </c>
      <c r="CQ203" s="4">
        <f t="shared" si="327"/>
        <v>71128.33</v>
      </c>
      <c r="CR203" s="4">
        <f t="shared" si="351"/>
        <v>0</v>
      </c>
      <c r="CS203" s="4">
        <f t="shared" si="352"/>
        <v>0</v>
      </c>
      <c r="CT203" s="4">
        <f t="shared" si="328"/>
        <v>0</v>
      </c>
      <c r="CU203" s="4">
        <f t="shared" si="329"/>
        <v>0</v>
      </c>
      <c r="CV203" s="4">
        <f t="shared" si="330"/>
        <v>0</v>
      </c>
      <c r="CW203" s="4">
        <f t="shared" si="331"/>
        <v>0</v>
      </c>
      <c r="CX203" s="4">
        <f t="shared" si="332"/>
        <v>0</v>
      </c>
      <c r="CY203" s="4">
        <f t="shared" si="353"/>
        <v>0</v>
      </c>
      <c r="CZ203" s="4">
        <f t="shared" si="354"/>
        <v>0</v>
      </c>
      <c r="DA203" s="4"/>
      <c r="DB203" s="4"/>
      <c r="DC203" s="4" t="s">
        <v>3</v>
      </c>
      <c r="DD203" s="4" t="s">
        <v>3</v>
      </c>
      <c r="DE203" s="4" t="s">
        <v>3</v>
      </c>
      <c r="DF203" s="4" t="s">
        <v>3</v>
      </c>
      <c r="DG203" s="4" t="s">
        <v>3</v>
      </c>
      <c r="DH203" s="4" t="s">
        <v>3</v>
      </c>
      <c r="DI203" s="4" t="s">
        <v>3</v>
      </c>
      <c r="DJ203" s="4" t="s">
        <v>3</v>
      </c>
      <c r="DK203" s="4" t="s">
        <v>3</v>
      </c>
      <c r="DL203" s="4" t="s">
        <v>3</v>
      </c>
      <c r="DM203" s="4" t="s">
        <v>3</v>
      </c>
      <c r="DN203" s="4">
        <v>0</v>
      </c>
      <c r="DO203" s="4">
        <v>0</v>
      </c>
      <c r="DP203" s="4">
        <v>1</v>
      </c>
      <c r="DQ203" s="4">
        <v>1</v>
      </c>
      <c r="DR203" s="4"/>
      <c r="DS203" s="4"/>
      <c r="DT203" s="4"/>
      <c r="DU203" s="4">
        <v>1013</v>
      </c>
      <c r="DV203" s="4" t="s">
        <v>227</v>
      </c>
      <c r="DW203" s="4" t="s">
        <v>227</v>
      </c>
      <c r="DX203" s="4">
        <v>1</v>
      </c>
      <c r="DY203" s="4"/>
      <c r="DZ203" s="4" t="s">
        <v>3</v>
      </c>
      <c r="EA203" s="4" t="s">
        <v>3</v>
      </c>
      <c r="EB203" s="4" t="s">
        <v>3</v>
      </c>
      <c r="EC203" s="4" t="s">
        <v>3</v>
      </c>
      <c r="ED203" s="4"/>
      <c r="EE203" s="4">
        <v>57042890</v>
      </c>
      <c r="EF203" s="4">
        <v>214</v>
      </c>
      <c r="EG203" s="4" t="s">
        <v>228</v>
      </c>
      <c r="EH203" s="4">
        <v>0</v>
      </c>
      <c r="EI203" s="4" t="s">
        <v>3</v>
      </c>
      <c r="EJ203" s="4">
        <v>3</v>
      </c>
      <c r="EK203" s="4">
        <v>400007</v>
      </c>
      <c r="EL203" s="4" t="s">
        <v>228</v>
      </c>
      <c r="EM203" s="4" t="s">
        <v>229</v>
      </c>
      <c r="EN203" s="4"/>
      <c r="EO203" s="4" t="s">
        <v>3</v>
      </c>
      <c r="EP203" s="4"/>
      <c r="EQ203" s="4">
        <v>16</v>
      </c>
      <c r="ER203" s="4">
        <v>0</v>
      </c>
      <c r="ES203" s="4">
        <v>9396.08</v>
      </c>
      <c r="ET203" s="4">
        <v>0</v>
      </c>
      <c r="EU203" s="4">
        <v>0</v>
      </c>
      <c r="EV203" s="4">
        <v>0</v>
      </c>
      <c r="EW203" s="4">
        <v>0</v>
      </c>
      <c r="EX203" s="4">
        <v>0</v>
      </c>
      <c r="EY203" s="4">
        <v>0</v>
      </c>
      <c r="EZ203" s="4">
        <v>5</v>
      </c>
      <c r="FA203" s="4"/>
      <c r="FB203" s="4"/>
      <c r="FC203" s="4">
        <v>1</v>
      </c>
      <c r="FD203" s="4">
        <v>18</v>
      </c>
      <c r="FE203" s="4"/>
      <c r="FF203" s="4">
        <v>83250</v>
      </c>
      <c r="FG203" s="4"/>
      <c r="FH203" s="4"/>
      <c r="FI203" s="4"/>
      <c r="FJ203" s="4"/>
      <c r="FK203" s="4"/>
      <c r="FL203" s="4"/>
      <c r="FM203" s="4"/>
      <c r="FN203" s="4"/>
      <c r="FO203" s="4"/>
      <c r="FP203" s="4"/>
      <c r="FQ203" s="4">
        <v>0</v>
      </c>
      <c r="FR203" s="4">
        <f t="shared" si="355"/>
        <v>71128.33</v>
      </c>
      <c r="FS203" s="4">
        <v>0</v>
      </c>
      <c r="FT203" s="4"/>
      <c r="FU203" s="4"/>
      <c r="FV203" s="4"/>
      <c r="FW203" s="4"/>
      <c r="FX203" s="4">
        <v>0</v>
      </c>
      <c r="FY203" s="4">
        <v>0</v>
      </c>
      <c r="FZ203" s="4"/>
      <c r="GA203" s="4" t="s">
        <v>291</v>
      </c>
      <c r="GB203" s="4"/>
      <c r="GC203" s="4"/>
      <c r="GD203" s="4">
        <v>1</v>
      </c>
      <c r="GE203" s="4"/>
      <c r="GF203" s="4">
        <v>-1320284946</v>
      </c>
      <c r="GG203" s="4">
        <v>2</v>
      </c>
      <c r="GH203" s="4">
        <v>3</v>
      </c>
      <c r="GI203" s="4">
        <v>5</v>
      </c>
      <c r="GJ203" s="4">
        <v>0</v>
      </c>
      <c r="GK203" s="4">
        <v>0</v>
      </c>
      <c r="GL203" s="4">
        <f t="shared" si="333"/>
        <v>0</v>
      </c>
      <c r="GM203" s="4">
        <f t="shared" si="334"/>
        <v>71128.33</v>
      </c>
      <c r="GN203" s="4">
        <f t="shared" si="335"/>
        <v>0</v>
      </c>
      <c r="GO203" s="4">
        <f t="shared" si="336"/>
        <v>0</v>
      </c>
      <c r="GP203" s="4">
        <f t="shared" si="337"/>
        <v>0</v>
      </c>
      <c r="GQ203" s="4"/>
      <c r="GR203" s="4">
        <v>1</v>
      </c>
      <c r="GS203" s="4">
        <v>1</v>
      </c>
      <c r="GT203" s="4">
        <v>0</v>
      </c>
      <c r="GU203" s="4" t="s">
        <v>3</v>
      </c>
      <c r="GV203" s="4">
        <f t="shared" si="338"/>
        <v>0</v>
      </c>
      <c r="GW203" s="4">
        <v>1</v>
      </c>
      <c r="GX203" s="4">
        <f t="shared" si="339"/>
        <v>0</v>
      </c>
      <c r="GY203" s="4"/>
      <c r="GZ203" s="4"/>
      <c r="HA203" s="4">
        <v>0</v>
      </c>
      <c r="HB203" s="4">
        <v>0</v>
      </c>
      <c r="HC203" s="4">
        <f t="shared" si="340"/>
        <v>0</v>
      </c>
      <c r="HD203" s="4"/>
      <c r="HE203" s="4" t="s">
        <v>50</v>
      </c>
      <c r="HF203" s="4" t="s">
        <v>231</v>
      </c>
      <c r="HG203" s="4"/>
      <c r="HH203" s="4"/>
      <c r="HI203" s="4"/>
      <c r="HJ203" s="4"/>
      <c r="HK203" s="4"/>
      <c r="HL203" s="4"/>
      <c r="HM203" s="4" t="s">
        <v>3</v>
      </c>
      <c r="HN203" s="4" t="s">
        <v>3</v>
      </c>
      <c r="HO203" s="4" t="s">
        <v>3</v>
      </c>
      <c r="HP203" s="4" t="s">
        <v>3</v>
      </c>
      <c r="HQ203" s="4" t="s">
        <v>3</v>
      </c>
      <c r="HR203" s="4"/>
      <c r="HS203" s="4">
        <v>0</v>
      </c>
      <c r="HT203" s="4"/>
      <c r="HU203" s="4"/>
      <c r="HV203" s="4"/>
      <c r="HW203" s="4"/>
      <c r="HX203" s="4"/>
      <c r="HY203" s="4"/>
      <c r="HZ203" s="4"/>
      <c r="IA203" s="4"/>
      <c r="IB203" s="4"/>
      <c r="IC203" s="4"/>
      <c r="ID203" s="4"/>
      <c r="IE203" s="4"/>
      <c r="IF203" s="4"/>
      <c r="IG203" s="4"/>
      <c r="IH203" s="4"/>
      <c r="II203" s="4"/>
      <c r="IJ203" s="4"/>
      <c r="IK203" s="4">
        <v>0</v>
      </c>
      <c r="IL203" s="4"/>
      <c r="IM203" s="4"/>
      <c r="IN203" s="4"/>
      <c r="IO203" s="4"/>
      <c r="IP203" s="4"/>
      <c r="IQ203" s="4"/>
      <c r="IR203" s="4"/>
      <c r="IS203" s="4"/>
      <c r="IT203" s="4"/>
      <c r="IU203" s="4"/>
    </row>
    <row r="204" spans="1:255" x14ac:dyDescent="0.25">
      <c r="A204" s="3">
        <v>17</v>
      </c>
      <c r="B204" s="3">
        <v>1</v>
      </c>
      <c r="C204" s="3"/>
      <c r="D204" s="3"/>
      <c r="E204" s="3" t="s">
        <v>292</v>
      </c>
      <c r="F204" s="3" t="s">
        <v>293</v>
      </c>
      <c r="G204" s="3" t="s">
        <v>294</v>
      </c>
      <c r="H204" s="3" t="s">
        <v>227</v>
      </c>
      <c r="I204" s="3">
        <v>1</v>
      </c>
      <c r="J204" s="3">
        <v>0</v>
      </c>
      <c r="K204" s="3">
        <v>1</v>
      </c>
      <c r="L204" s="3"/>
      <c r="M204" s="3"/>
      <c r="N204" s="3"/>
      <c r="O204" s="3">
        <f t="shared" si="316"/>
        <v>10105.99</v>
      </c>
      <c r="P204" s="3">
        <f t="shared" si="317"/>
        <v>10105.99</v>
      </c>
      <c r="Q204" s="3">
        <f t="shared" si="341"/>
        <v>0</v>
      </c>
      <c r="R204" s="3">
        <f t="shared" si="342"/>
        <v>0</v>
      </c>
      <c r="S204" s="3">
        <f t="shared" si="318"/>
        <v>0</v>
      </c>
      <c r="T204" s="3">
        <f t="shared" si="319"/>
        <v>0</v>
      </c>
      <c r="U204" s="3">
        <f t="shared" si="320"/>
        <v>0</v>
      </c>
      <c r="V204" s="3">
        <f t="shared" si="321"/>
        <v>0</v>
      </c>
      <c r="W204" s="3">
        <f t="shared" si="322"/>
        <v>0</v>
      </c>
      <c r="X204" s="3">
        <f t="shared" si="343"/>
        <v>0</v>
      </c>
      <c r="Y204" s="3">
        <f t="shared" si="344"/>
        <v>0</v>
      </c>
      <c r="Z204" s="3"/>
      <c r="AA204" s="3">
        <v>54971259</v>
      </c>
      <c r="AB204" s="3">
        <f t="shared" si="323"/>
        <v>10105.99</v>
      </c>
      <c r="AC204" s="3">
        <f t="shared" si="345"/>
        <v>10105.99</v>
      </c>
      <c r="AD204" s="3">
        <f t="shared" si="346"/>
        <v>0</v>
      </c>
      <c r="AE204" s="3">
        <f t="shared" si="347"/>
        <v>0</v>
      </c>
      <c r="AF204" s="3">
        <f t="shared" si="348"/>
        <v>0</v>
      </c>
      <c r="AG204" s="3">
        <f t="shared" si="324"/>
        <v>0</v>
      </c>
      <c r="AH204" s="3">
        <f t="shared" si="349"/>
        <v>0</v>
      </c>
      <c r="AI204" s="3">
        <f t="shared" si="350"/>
        <v>0</v>
      </c>
      <c r="AJ204" s="3">
        <f t="shared" si="325"/>
        <v>0</v>
      </c>
      <c r="AK204" s="3">
        <v>10105.99</v>
      </c>
      <c r="AL204" s="3">
        <v>10105.99</v>
      </c>
      <c r="AM204" s="3">
        <v>0</v>
      </c>
      <c r="AN204" s="3">
        <v>0</v>
      </c>
      <c r="AO204" s="3">
        <v>0</v>
      </c>
      <c r="AP204" s="3">
        <v>0</v>
      </c>
      <c r="AQ204" s="3">
        <v>0</v>
      </c>
      <c r="AR204" s="3">
        <v>0</v>
      </c>
      <c r="AS204" s="3">
        <v>0</v>
      </c>
      <c r="AT204" s="3">
        <v>0</v>
      </c>
      <c r="AU204" s="3">
        <v>0</v>
      </c>
      <c r="AV204" s="3">
        <v>1</v>
      </c>
      <c r="AW204" s="3">
        <v>1</v>
      </c>
      <c r="AX204" s="3"/>
      <c r="AY204" s="3"/>
      <c r="AZ204" s="3">
        <v>1</v>
      </c>
      <c r="BA204" s="3">
        <v>1</v>
      </c>
      <c r="BB204" s="3">
        <v>1</v>
      </c>
      <c r="BC204" s="3">
        <v>1</v>
      </c>
      <c r="BD204" s="3" t="s">
        <v>3</v>
      </c>
      <c r="BE204" s="3" t="s">
        <v>3</v>
      </c>
      <c r="BF204" s="3" t="s">
        <v>3</v>
      </c>
      <c r="BG204" s="3" t="s">
        <v>3</v>
      </c>
      <c r="BH204" s="3">
        <v>3</v>
      </c>
      <c r="BI204" s="3">
        <v>3</v>
      </c>
      <c r="BJ204" s="3" t="s">
        <v>293</v>
      </c>
      <c r="BK204" s="3"/>
      <c r="BL204" s="3"/>
      <c r="BM204" s="3">
        <v>400007</v>
      </c>
      <c r="BN204" s="3">
        <v>0</v>
      </c>
      <c r="BO204" s="3" t="s">
        <v>3</v>
      </c>
      <c r="BP204" s="3">
        <v>0</v>
      </c>
      <c r="BQ204" s="3">
        <v>214</v>
      </c>
      <c r="BR204" s="3">
        <v>0</v>
      </c>
      <c r="BS204" s="3">
        <v>1</v>
      </c>
      <c r="BT204" s="3">
        <v>1</v>
      </c>
      <c r="BU204" s="3">
        <v>1</v>
      </c>
      <c r="BV204" s="3">
        <v>1</v>
      </c>
      <c r="BW204" s="3">
        <v>1</v>
      </c>
      <c r="BX204" s="3">
        <v>1</v>
      </c>
      <c r="BY204" s="3" t="s">
        <v>3</v>
      </c>
      <c r="BZ204" s="3">
        <v>0</v>
      </c>
      <c r="CA204" s="3">
        <v>0</v>
      </c>
      <c r="CB204" s="3" t="s">
        <v>3</v>
      </c>
      <c r="CC204" s="3"/>
      <c r="CD204" s="3"/>
      <c r="CE204" s="3">
        <v>1566</v>
      </c>
      <c r="CF204" s="3">
        <v>0</v>
      </c>
      <c r="CG204" s="3">
        <v>0</v>
      </c>
      <c r="CH204" s="3"/>
      <c r="CI204" s="3"/>
      <c r="CJ204" s="3"/>
      <c r="CK204" s="3"/>
      <c r="CL204" s="3"/>
      <c r="CM204" s="3">
        <v>0</v>
      </c>
      <c r="CN204" s="3" t="s">
        <v>3</v>
      </c>
      <c r="CO204" s="3">
        <v>0</v>
      </c>
      <c r="CP204" s="3">
        <f t="shared" si="326"/>
        <v>10105.99</v>
      </c>
      <c r="CQ204" s="3">
        <f t="shared" si="327"/>
        <v>10105.99</v>
      </c>
      <c r="CR204" s="3">
        <f t="shared" si="351"/>
        <v>0</v>
      </c>
      <c r="CS204" s="3">
        <f t="shared" si="352"/>
        <v>0</v>
      </c>
      <c r="CT204" s="3">
        <f t="shared" si="328"/>
        <v>0</v>
      </c>
      <c r="CU204" s="3">
        <f t="shared" si="329"/>
        <v>0</v>
      </c>
      <c r="CV204" s="3">
        <f t="shared" si="330"/>
        <v>0</v>
      </c>
      <c r="CW204" s="3">
        <f t="shared" si="331"/>
        <v>0</v>
      </c>
      <c r="CX204" s="3">
        <f t="shared" si="332"/>
        <v>0</v>
      </c>
      <c r="CY204" s="3">
        <f t="shared" si="353"/>
        <v>0</v>
      </c>
      <c r="CZ204" s="3">
        <f t="shared" si="354"/>
        <v>0</v>
      </c>
      <c r="DA204" s="3"/>
      <c r="DB204" s="3"/>
      <c r="DC204" s="3" t="s">
        <v>3</v>
      </c>
      <c r="DD204" s="3" t="s">
        <v>3</v>
      </c>
      <c r="DE204" s="3" t="s">
        <v>3</v>
      </c>
      <c r="DF204" s="3" t="s">
        <v>3</v>
      </c>
      <c r="DG204" s="3" t="s">
        <v>3</v>
      </c>
      <c r="DH204" s="3" t="s">
        <v>3</v>
      </c>
      <c r="DI204" s="3" t="s">
        <v>3</v>
      </c>
      <c r="DJ204" s="3" t="s">
        <v>3</v>
      </c>
      <c r="DK204" s="3" t="s">
        <v>3</v>
      </c>
      <c r="DL204" s="3" t="s">
        <v>3</v>
      </c>
      <c r="DM204" s="3" t="s">
        <v>3</v>
      </c>
      <c r="DN204" s="3">
        <v>0</v>
      </c>
      <c r="DO204" s="3">
        <v>0</v>
      </c>
      <c r="DP204" s="3">
        <v>1</v>
      </c>
      <c r="DQ204" s="3">
        <v>1</v>
      </c>
      <c r="DR204" s="3"/>
      <c r="DS204" s="3"/>
      <c r="DT204" s="3"/>
      <c r="DU204" s="3">
        <v>1013</v>
      </c>
      <c r="DV204" s="3" t="s">
        <v>227</v>
      </c>
      <c r="DW204" s="3" t="s">
        <v>227</v>
      </c>
      <c r="DX204" s="3">
        <v>1</v>
      </c>
      <c r="DY204" s="3"/>
      <c r="DZ204" s="3" t="s">
        <v>3</v>
      </c>
      <c r="EA204" s="3" t="s">
        <v>3</v>
      </c>
      <c r="EB204" s="3" t="s">
        <v>3</v>
      </c>
      <c r="EC204" s="3" t="s">
        <v>3</v>
      </c>
      <c r="ED204" s="3"/>
      <c r="EE204" s="3">
        <v>57042890</v>
      </c>
      <c r="EF204" s="3">
        <v>214</v>
      </c>
      <c r="EG204" s="3" t="s">
        <v>228</v>
      </c>
      <c r="EH204" s="3">
        <v>0</v>
      </c>
      <c r="EI204" s="3" t="s">
        <v>3</v>
      </c>
      <c r="EJ204" s="3">
        <v>3</v>
      </c>
      <c r="EK204" s="3">
        <v>400007</v>
      </c>
      <c r="EL204" s="3" t="s">
        <v>228</v>
      </c>
      <c r="EM204" s="3" t="s">
        <v>229</v>
      </c>
      <c r="EN204" s="3"/>
      <c r="EO204" s="3" t="s">
        <v>3</v>
      </c>
      <c r="EP204" s="3"/>
      <c r="EQ204" s="3">
        <v>16</v>
      </c>
      <c r="ER204" s="3">
        <v>0</v>
      </c>
      <c r="ES204" s="3">
        <v>10105.99</v>
      </c>
      <c r="ET204" s="3">
        <v>0</v>
      </c>
      <c r="EU204" s="3">
        <v>0</v>
      </c>
      <c r="EV204" s="3">
        <v>0</v>
      </c>
      <c r="EW204" s="3">
        <v>0</v>
      </c>
      <c r="EX204" s="3">
        <v>0</v>
      </c>
      <c r="EY204" s="3">
        <v>0</v>
      </c>
      <c r="EZ204" s="3"/>
      <c r="FA204" s="3"/>
      <c r="FB204" s="3"/>
      <c r="FC204" s="3"/>
      <c r="FD204" s="3"/>
      <c r="FE204" s="3"/>
      <c r="FF204" s="3"/>
      <c r="FG204" s="3"/>
      <c r="FH204" s="3"/>
      <c r="FI204" s="3"/>
      <c r="FJ204" s="3"/>
      <c r="FK204" s="3"/>
      <c r="FL204" s="3"/>
      <c r="FM204" s="3"/>
      <c r="FN204" s="3"/>
      <c r="FO204" s="3"/>
      <c r="FP204" s="3"/>
      <c r="FQ204" s="3">
        <v>0</v>
      </c>
      <c r="FR204" s="3">
        <f t="shared" si="355"/>
        <v>10105.99</v>
      </c>
      <c r="FS204" s="3">
        <v>0</v>
      </c>
      <c r="FT204" s="3"/>
      <c r="FU204" s="3"/>
      <c r="FV204" s="3"/>
      <c r="FW204" s="3"/>
      <c r="FX204" s="3">
        <v>0</v>
      </c>
      <c r="FY204" s="3">
        <v>0</v>
      </c>
      <c r="FZ204" s="3"/>
      <c r="GA204" s="3" t="s">
        <v>295</v>
      </c>
      <c r="GB204" s="3"/>
      <c r="GC204" s="3"/>
      <c r="GD204" s="3">
        <v>1</v>
      </c>
      <c r="GE204" s="3"/>
      <c r="GF204" s="3">
        <v>-1837270775</v>
      </c>
      <c r="GG204" s="3">
        <v>2</v>
      </c>
      <c r="GH204" s="3">
        <v>4</v>
      </c>
      <c r="GI204" s="3">
        <v>-2</v>
      </c>
      <c r="GJ204" s="3">
        <v>0</v>
      </c>
      <c r="GK204" s="3">
        <v>0</v>
      </c>
      <c r="GL204" s="3">
        <f t="shared" si="333"/>
        <v>0</v>
      </c>
      <c r="GM204" s="3">
        <f t="shared" si="334"/>
        <v>10105.99</v>
      </c>
      <c r="GN204" s="3">
        <f t="shared" si="335"/>
        <v>0</v>
      </c>
      <c r="GO204" s="3">
        <f t="shared" si="336"/>
        <v>0</v>
      </c>
      <c r="GP204" s="3">
        <f t="shared" si="337"/>
        <v>0</v>
      </c>
      <c r="GQ204" s="3"/>
      <c r="GR204" s="3">
        <v>1</v>
      </c>
      <c r="GS204" s="3">
        <v>2</v>
      </c>
      <c r="GT204" s="3">
        <v>0</v>
      </c>
      <c r="GU204" s="3" t="s">
        <v>3</v>
      </c>
      <c r="GV204" s="3">
        <f t="shared" si="338"/>
        <v>0</v>
      </c>
      <c r="GW204" s="3">
        <v>1</v>
      </c>
      <c r="GX204" s="3">
        <f t="shared" si="339"/>
        <v>0</v>
      </c>
      <c r="GY204" s="3"/>
      <c r="GZ204" s="3"/>
      <c r="HA204" s="3">
        <v>0</v>
      </c>
      <c r="HB204" s="3">
        <v>0</v>
      </c>
      <c r="HC204" s="3">
        <f t="shared" si="340"/>
        <v>0</v>
      </c>
      <c r="HD204" s="3"/>
      <c r="HE204" s="3" t="s">
        <v>50</v>
      </c>
      <c r="HF204" s="3" t="s">
        <v>231</v>
      </c>
      <c r="HG204" s="3"/>
      <c r="HH204" s="3"/>
      <c r="HI204" s="3"/>
      <c r="HJ204" s="3"/>
      <c r="HK204" s="3"/>
      <c r="HL204" s="3"/>
      <c r="HM204" s="3" t="s">
        <v>3</v>
      </c>
      <c r="HN204" s="3" t="s">
        <v>3</v>
      </c>
      <c r="HO204" s="3" t="s">
        <v>3</v>
      </c>
      <c r="HP204" s="3" t="s">
        <v>3</v>
      </c>
      <c r="HQ204" s="3" t="s">
        <v>3</v>
      </c>
      <c r="HR204" s="3"/>
      <c r="HS204" s="3">
        <v>0</v>
      </c>
      <c r="HT204" s="3"/>
      <c r="HU204" s="3"/>
      <c r="HV204" s="3"/>
      <c r="HW204" s="3"/>
      <c r="HX204" s="3"/>
      <c r="HY204" s="3"/>
      <c r="HZ204" s="3"/>
      <c r="IA204" s="3"/>
      <c r="IB204" s="3"/>
      <c r="IC204" s="3"/>
      <c r="ID204" s="3"/>
      <c r="IE204" s="3"/>
      <c r="IF204" s="3"/>
      <c r="IG204" s="3"/>
      <c r="IH204" s="3"/>
      <c r="II204" s="3"/>
      <c r="IJ204" s="3"/>
      <c r="IK204" s="3">
        <v>0</v>
      </c>
      <c r="IL204" s="3"/>
      <c r="IM204" s="3"/>
      <c r="IN204" s="3"/>
      <c r="IO204" s="3"/>
      <c r="IP204" s="3"/>
      <c r="IQ204" s="3"/>
      <c r="IR204" s="3"/>
      <c r="IS204" s="3"/>
      <c r="IT204" s="3"/>
      <c r="IU204" s="3"/>
    </row>
    <row r="205" spans="1:255" x14ac:dyDescent="0.25">
      <c r="A205" s="4">
        <v>17</v>
      </c>
      <c r="B205" s="4">
        <v>1</v>
      </c>
      <c r="C205" s="4"/>
      <c r="D205" s="4"/>
      <c r="E205" s="4" t="s">
        <v>292</v>
      </c>
      <c r="F205" s="4" t="s">
        <v>293</v>
      </c>
      <c r="G205" s="4" t="s">
        <v>294</v>
      </c>
      <c r="H205" s="4" t="s">
        <v>227</v>
      </c>
      <c r="I205" s="4">
        <v>1</v>
      </c>
      <c r="J205" s="4">
        <v>0</v>
      </c>
      <c r="K205" s="4">
        <v>1</v>
      </c>
      <c r="L205" s="4"/>
      <c r="M205" s="4"/>
      <c r="N205" s="4"/>
      <c r="O205" s="4">
        <f t="shared" si="316"/>
        <v>76502.34</v>
      </c>
      <c r="P205" s="4">
        <f t="shared" si="317"/>
        <v>76502.34</v>
      </c>
      <c r="Q205" s="4">
        <f t="shared" si="341"/>
        <v>0</v>
      </c>
      <c r="R205" s="4">
        <f t="shared" si="342"/>
        <v>0</v>
      </c>
      <c r="S205" s="4">
        <f t="shared" si="318"/>
        <v>0</v>
      </c>
      <c r="T205" s="4">
        <f t="shared" si="319"/>
        <v>0</v>
      </c>
      <c r="U205" s="4">
        <f t="shared" si="320"/>
        <v>0</v>
      </c>
      <c r="V205" s="4">
        <f t="shared" si="321"/>
        <v>0</v>
      </c>
      <c r="W205" s="4">
        <f t="shared" si="322"/>
        <v>0</v>
      </c>
      <c r="X205" s="4">
        <f t="shared" si="343"/>
        <v>0</v>
      </c>
      <c r="Y205" s="4">
        <f t="shared" si="344"/>
        <v>0</v>
      </c>
      <c r="Z205" s="4"/>
      <c r="AA205" s="4">
        <v>55890823</v>
      </c>
      <c r="AB205" s="4">
        <f t="shared" si="323"/>
        <v>10105.99</v>
      </c>
      <c r="AC205" s="4">
        <f t="shared" si="345"/>
        <v>10105.99</v>
      </c>
      <c r="AD205" s="4">
        <f t="shared" si="346"/>
        <v>0</v>
      </c>
      <c r="AE205" s="4">
        <f t="shared" si="347"/>
        <v>0</v>
      </c>
      <c r="AF205" s="4">
        <f t="shared" si="348"/>
        <v>0</v>
      </c>
      <c r="AG205" s="4">
        <f t="shared" si="324"/>
        <v>0</v>
      </c>
      <c r="AH205" s="4">
        <f t="shared" si="349"/>
        <v>0</v>
      </c>
      <c r="AI205" s="4">
        <f t="shared" si="350"/>
        <v>0</v>
      </c>
      <c r="AJ205" s="4">
        <f t="shared" si="325"/>
        <v>0</v>
      </c>
      <c r="AK205" s="4">
        <v>10105.99</v>
      </c>
      <c r="AL205" s="4">
        <v>10105.99</v>
      </c>
      <c r="AM205" s="4">
        <v>0</v>
      </c>
      <c r="AN205" s="4">
        <v>0</v>
      </c>
      <c r="AO205" s="4">
        <v>0</v>
      </c>
      <c r="AP205" s="4">
        <v>0</v>
      </c>
      <c r="AQ205" s="4">
        <v>0</v>
      </c>
      <c r="AR205" s="4">
        <v>0</v>
      </c>
      <c r="AS205" s="4">
        <v>0</v>
      </c>
      <c r="AT205" s="4">
        <v>0</v>
      </c>
      <c r="AU205" s="4">
        <v>0</v>
      </c>
      <c r="AV205" s="4">
        <v>1</v>
      </c>
      <c r="AW205" s="4">
        <v>1</v>
      </c>
      <c r="AX205" s="4"/>
      <c r="AY205" s="4"/>
      <c r="AZ205" s="4">
        <v>1</v>
      </c>
      <c r="BA205" s="4">
        <v>1</v>
      </c>
      <c r="BB205" s="4">
        <v>1</v>
      </c>
      <c r="BC205" s="4">
        <v>7.57</v>
      </c>
      <c r="BD205" s="4" t="s">
        <v>3</v>
      </c>
      <c r="BE205" s="4" t="s">
        <v>3</v>
      </c>
      <c r="BF205" s="4" t="s">
        <v>3</v>
      </c>
      <c r="BG205" s="4" t="s">
        <v>3</v>
      </c>
      <c r="BH205" s="4">
        <v>3</v>
      </c>
      <c r="BI205" s="4">
        <v>3</v>
      </c>
      <c r="BJ205" s="4" t="s">
        <v>293</v>
      </c>
      <c r="BK205" s="4"/>
      <c r="BL205" s="4"/>
      <c r="BM205" s="4">
        <v>400007</v>
      </c>
      <c r="BN205" s="4">
        <v>0</v>
      </c>
      <c r="BO205" s="4" t="s">
        <v>3</v>
      </c>
      <c r="BP205" s="4">
        <v>0</v>
      </c>
      <c r="BQ205" s="4">
        <v>214</v>
      </c>
      <c r="BR205" s="4">
        <v>0</v>
      </c>
      <c r="BS205" s="4">
        <v>1</v>
      </c>
      <c r="BT205" s="4">
        <v>1</v>
      </c>
      <c r="BU205" s="4">
        <v>1</v>
      </c>
      <c r="BV205" s="4">
        <v>1</v>
      </c>
      <c r="BW205" s="4">
        <v>1</v>
      </c>
      <c r="BX205" s="4">
        <v>1</v>
      </c>
      <c r="BY205" s="4" t="s">
        <v>3</v>
      </c>
      <c r="BZ205" s="4">
        <v>0</v>
      </c>
      <c r="CA205" s="4">
        <v>0</v>
      </c>
      <c r="CB205" s="4" t="s">
        <v>3</v>
      </c>
      <c r="CC205" s="4"/>
      <c r="CD205" s="4"/>
      <c r="CE205" s="4">
        <v>1566</v>
      </c>
      <c r="CF205" s="4">
        <v>0</v>
      </c>
      <c r="CG205" s="4">
        <v>0</v>
      </c>
      <c r="CH205" s="4"/>
      <c r="CI205" s="4"/>
      <c r="CJ205" s="4"/>
      <c r="CK205" s="4"/>
      <c r="CL205" s="4"/>
      <c r="CM205" s="4">
        <v>0</v>
      </c>
      <c r="CN205" s="4" t="s">
        <v>3</v>
      </c>
      <c r="CO205" s="4">
        <v>0</v>
      </c>
      <c r="CP205" s="4">
        <f t="shared" si="326"/>
        <v>76502.34</v>
      </c>
      <c r="CQ205" s="4">
        <f t="shared" si="327"/>
        <v>76502.34</v>
      </c>
      <c r="CR205" s="4">
        <f t="shared" si="351"/>
        <v>0</v>
      </c>
      <c r="CS205" s="4">
        <f t="shared" si="352"/>
        <v>0</v>
      </c>
      <c r="CT205" s="4">
        <f t="shared" si="328"/>
        <v>0</v>
      </c>
      <c r="CU205" s="4">
        <f t="shared" si="329"/>
        <v>0</v>
      </c>
      <c r="CV205" s="4">
        <f t="shared" si="330"/>
        <v>0</v>
      </c>
      <c r="CW205" s="4">
        <f t="shared" si="331"/>
        <v>0</v>
      </c>
      <c r="CX205" s="4">
        <f t="shared" si="332"/>
        <v>0</v>
      </c>
      <c r="CY205" s="4">
        <f t="shared" si="353"/>
        <v>0</v>
      </c>
      <c r="CZ205" s="4">
        <f t="shared" si="354"/>
        <v>0</v>
      </c>
      <c r="DA205" s="4"/>
      <c r="DB205" s="4"/>
      <c r="DC205" s="4" t="s">
        <v>3</v>
      </c>
      <c r="DD205" s="4" t="s">
        <v>3</v>
      </c>
      <c r="DE205" s="4" t="s">
        <v>3</v>
      </c>
      <c r="DF205" s="4" t="s">
        <v>3</v>
      </c>
      <c r="DG205" s="4" t="s">
        <v>3</v>
      </c>
      <c r="DH205" s="4" t="s">
        <v>3</v>
      </c>
      <c r="DI205" s="4" t="s">
        <v>3</v>
      </c>
      <c r="DJ205" s="4" t="s">
        <v>3</v>
      </c>
      <c r="DK205" s="4" t="s">
        <v>3</v>
      </c>
      <c r="DL205" s="4" t="s">
        <v>3</v>
      </c>
      <c r="DM205" s="4" t="s">
        <v>3</v>
      </c>
      <c r="DN205" s="4">
        <v>0</v>
      </c>
      <c r="DO205" s="4">
        <v>0</v>
      </c>
      <c r="DP205" s="4">
        <v>1</v>
      </c>
      <c r="DQ205" s="4">
        <v>1</v>
      </c>
      <c r="DR205" s="4"/>
      <c r="DS205" s="4"/>
      <c r="DT205" s="4"/>
      <c r="DU205" s="4">
        <v>1013</v>
      </c>
      <c r="DV205" s="4" t="s">
        <v>227</v>
      </c>
      <c r="DW205" s="4" t="s">
        <v>227</v>
      </c>
      <c r="DX205" s="4">
        <v>1</v>
      </c>
      <c r="DY205" s="4"/>
      <c r="DZ205" s="4" t="s">
        <v>3</v>
      </c>
      <c r="EA205" s="4" t="s">
        <v>3</v>
      </c>
      <c r="EB205" s="4" t="s">
        <v>3</v>
      </c>
      <c r="EC205" s="4" t="s">
        <v>3</v>
      </c>
      <c r="ED205" s="4"/>
      <c r="EE205" s="4">
        <v>57042890</v>
      </c>
      <c r="EF205" s="4">
        <v>214</v>
      </c>
      <c r="EG205" s="4" t="s">
        <v>228</v>
      </c>
      <c r="EH205" s="4">
        <v>0</v>
      </c>
      <c r="EI205" s="4" t="s">
        <v>3</v>
      </c>
      <c r="EJ205" s="4">
        <v>3</v>
      </c>
      <c r="EK205" s="4">
        <v>400007</v>
      </c>
      <c r="EL205" s="4" t="s">
        <v>228</v>
      </c>
      <c r="EM205" s="4" t="s">
        <v>229</v>
      </c>
      <c r="EN205" s="4"/>
      <c r="EO205" s="4" t="s">
        <v>3</v>
      </c>
      <c r="EP205" s="4"/>
      <c r="EQ205" s="4">
        <v>16</v>
      </c>
      <c r="ER205" s="4">
        <v>0</v>
      </c>
      <c r="ES205" s="4">
        <v>10105.99</v>
      </c>
      <c r="ET205" s="4">
        <v>0</v>
      </c>
      <c r="EU205" s="4">
        <v>0</v>
      </c>
      <c r="EV205" s="4">
        <v>0</v>
      </c>
      <c r="EW205" s="4">
        <v>0</v>
      </c>
      <c r="EX205" s="4">
        <v>0</v>
      </c>
      <c r="EY205" s="4">
        <v>0</v>
      </c>
      <c r="EZ205" s="4">
        <v>5</v>
      </c>
      <c r="FA205" s="4"/>
      <c r="FB205" s="4"/>
      <c r="FC205" s="4">
        <v>1</v>
      </c>
      <c r="FD205" s="4">
        <v>18</v>
      </c>
      <c r="FE205" s="4"/>
      <c r="FF205" s="4">
        <v>89540</v>
      </c>
      <c r="FG205" s="4"/>
      <c r="FH205" s="4"/>
      <c r="FI205" s="4"/>
      <c r="FJ205" s="4"/>
      <c r="FK205" s="4"/>
      <c r="FL205" s="4"/>
      <c r="FM205" s="4"/>
      <c r="FN205" s="4"/>
      <c r="FO205" s="4"/>
      <c r="FP205" s="4"/>
      <c r="FQ205" s="4">
        <v>0</v>
      </c>
      <c r="FR205" s="4">
        <f t="shared" si="355"/>
        <v>76502.34</v>
      </c>
      <c r="FS205" s="4">
        <v>0</v>
      </c>
      <c r="FT205" s="4"/>
      <c r="FU205" s="4"/>
      <c r="FV205" s="4"/>
      <c r="FW205" s="4"/>
      <c r="FX205" s="4">
        <v>0</v>
      </c>
      <c r="FY205" s="4">
        <v>0</v>
      </c>
      <c r="FZ205" s="4"/>
      <c r="GA205" s="4" t="s">
        <v>295</v>
      </c>
      <c r="GB205" s="4"/>
      <c r="GC205" s="4"/>
      <c r="GD205" s="4">
        <v>1</v>
      </c>
      <c r="GE205" s="4"/>
      <c r="GF205" s="4">
        <v>-1837270775</v>
      </c>
      <c r="GG205" s="4">
        <v>2</v>
      </c>
      <c r="GH205" s="4">
        <v>3</v>
      </c>
      <c r="GI205" s="4">
        <v>5</v>
      </c>
      <c r="GJ205" s="4">
        <v>0</v>
      </c>
      <c r="GK205" s="4">
        <v>0</v>
      </c>
      <c r="GL205" s="4">
        <f t="shared" si="333"/>
        <v>0</v>
      </c>
      <c r="GM205" s="4">
        <f t="shared" si="334"/>
        <v>76502.34</v>
      </c>
      <c r="GN205" s="4">
        <f t="shared" si="335"/>
        <v>0</v>
      </c>
      <c r="GO205" s="4">
        <f t="shared" si="336"/>
        <v>0</v>
      </c>
      <c r="GP205" s="4">
        <f t="shared" si="337"/>
        <v>0</v>
      </c>
      <c r="GQ205" s="4"/>
      <c r="GR205" s="4">
        <v>1</v>
      </c>
      <c r="GS205" s="4">
        <v>1</v>
      </c>
      <c r="GT205" s="4">
        <v>0</v>
      </c>
      <c r="GU205" s="4" t="s">
        <v>3</v>
      </c>
      <c r="GV205" s="4">
        <f t="shared" si="338"/>
        <v>0</v>
      </c>
      <c r="GW205" s="4">
        <v>1</v>
      </c>
      <c r="GX205" s="4">
        <f t="shared" si="339"/>
        <v>0</v>
      </c>
      <c r="GY205" s="4"/>
      <c r="GZ205" s="4"/>
      <c r="HA205" s="4">
        <v>0</v>
      </c>
      <c r="HB205" s="4">
        <v>0</v>
      </c>
      <c r="HC205" s="4">
        <f t="shared" si="340"/>
        <v>0</v>
      </c>
      <c r="HD205" s="4"/>
      <c r="HE205" s="4" t="s">
        <v>50</v>
      </c>
      <c r="HF205" s="4" t="s">
        <v>231</v>
      </c>
      <c r="HG205" s="4"/>
      <c r="HH205" s="4"/>
      <c r="HI205" s="4"/>
      <c r="HJ205" s="4"/>
      <c r="HK205" s="4"/>
      <c r="HL205" s="4"/>
      <c r="HM205" s="4" t="s">
        <v>3</v>
      </c>
      <c r="HN205" s="4" t="s">
        <v>3</v>
      </c>
      <c r="HO205" s="4" t="s">
        <v>3</v>
      </c>
      <c r="HP205" s="4" t="s">
        <v>3</v>
      </c>
      <c r="HQ205" s="4" t="s">
        <v>3</v>
      </c>
      <c r="HR205" s="4"/>
      <c r="HS205" s="4">
        <v>0</v>
      </c>
      <c r="HT205" s="4"/>
      <c r="HU205" s="4"/>
      <c r="HV205" s="4"/>
      <c r="HW205" s="4"/>
      <c r="HX205" s="4"/>
      <c r="HY205" s="4"/>
      <c r="HZ205" s="4"/>
      <c r="IA205" s="4"/>
      <c r="IB205" s="4"/>
      <c r="IC205" s="4"/>
      <c r="ID205" s="4"/>
      <c r="IE205" s="4"/>
      <c r="IF205" s="4"/>
      <c r="IG205" s="4"/>
      <c r="IH205" s="4"/>
      <c r="II205" s="4"/>
      <c r="IJ205" s="4"/>
      <c r="IK205" s="4">
        <v>0</v>
      </c>
      <c r="IL205" s="4"/>
      <c r="IM205" s="4"/>
      <c r="IN205" s="4"/>
      <c r="IO205" s="4"/>
      <c r="IP205" s="4"/>
      <c r="IQ205" s="4"/>
      <c r="IR205" s="4"/>
      <c r="IS205" s="4"/>
      <c r="IT205" s="4"/>
      <c r="IU205" s="4"/>
    </row>
    <row r="206" spans="1:255" x14ac:dyDescent="0.25">
      <c r="A206" s="3">
        <v>17</v>
      </c>
      <c r="B206" s="3">
        <v>1</v>
      </c>
      <c r="C206" s="3"/>
      <c r="D206" s="3"/>
      <c r="E206" s="3" t="s">
        <v>296</v>
      </c>
      <c r="F206" s="3" t="s">
        <v>297</v>
      </c>
      <c r="G206" s="3" t="s">
        <v>298</v>
      </c>
      <c r="H206" s="3" t="s">
        <v>227</v>
      </c>
      <c r="I206" s="3">
        <v>1</v>
      </c>
      <c r="J206" s="3">
        <v>0</v>
      </c>
      <c r="K206" s="3">
        <v>1</v>
      </c>
      <c r="L206" s="3"/>
      <c r="M206" s="3"/>
      <c r="N206" s="3"/>
      <c r="O206" s="3">
        <f t="shared" si="316"/>
        <v>9396.08</v>
      </c>
      <c r="P206" s="3">
        <f t="shared" si="317"/>
        <v>9396.08</v>
      </c>
      <c r="Q206" s="3">
        <f t="shared" si="341"/>
        <v>0</v>
      </c>
      <c r="R206" s="3">
        <f t="shared" si="342"/>
        <v>0</v>
      </c>
      <c r="S206" s="3">
        <f t="shared" si="318"/>
        <v>0</v>
      </c>
      <c r="T206" s="3">
        <f t="shared" si="319"/>
        <v>0</v>
      </c>
      <c r="U206" s="3">
        <f t="shared" si="320"/>
        <v>0</v>
      </c>
      <c r="V206" s="3">
        <f t="shared" si="321"/>
        <v>0</v>
      </c>
      <c r="W206" s="3">
        <f t="shared" si="322"/>
        <v>0</v>
      </c>
      <c r="X206" s="3">
        <f t="shared" si="343"/>
        <v>0</v>
      </c>
      <c r="Y206" s="3">
        <f t="shared" si="344"/>
        <v>0</v>
      </c>
      <c r="Z206" s="3"/>
      <c r="AA206" s="3">
        <v>54971259</v>
      </c>
      <c r="AB206" s="3">
        <f t="shared" si="323"/>
        <v>9396.08</v>
      </c>
      <c r="AC206" s="3">
        <f t="shared" si="345"/>
        <v>9396.08</v>
      </c>
      <c r="AD206" s="3">
        <f t="shared" si="346"/>
        <v>0</v>
      </c>
      <c r="AE206" s="3">
        <f t="shared" si="347"/>
        <v>0</v>
      </c>
      <c r="AF206" s="3">
        <f t="shared" si="348"/>
        <v>0</v>
      </c>
      <c r="AG206" s="3">
        <f t="shared" si="324"/>
        <v>0</v>
      </c>
      <c r="AH206" s="3">
        <f t="shared" si="349"/>
        <v>0</v>
      </c>
      <c r="AI206" s="3">
        <f t="shared" si="350"/>
        <v>0</v>
      </c>
      <c r="AJ206" s="3">
        <f t="shared" si="325"/>
        <v>0</v>
      </c>
      <c r="AK206" s="3">
        <v>9396.08</v>
      </c>
      <c r="AL206" s="3">
        <v>9396.08</v>
      </c>
      <c r="AM206" s="3">
        <v>0</v>
      </c>
      <c r="AN206" s="3">
        <v>0</v>
      </c>
      <c r="AO206" s="3">
        <v>0</v>
      </c>
      <c r="AP206" s="3">
        <v>0</v>
      </c>
      <c r="AQ206" s="3">
        <v>0</v>
      </c>
      <c r="AR206" s="3">
        <v>0</v>
      </c>
      <c r="AS206" s="3">
        <v>0</v>
      </c>
      <c r="AT206" s="3">
        <v>0</v>
      </c>
      <c r="AU206" s="3">
        <v>0</v>
      </c>
      <c r="AV206" s="3">
        <v>1</v>
      </c>
      <c r="AW206" s="3">
        <v>1</v>
      </c>
      <c r="AX206" s="3"/>
      <c r="AY206" s="3"/>
      <c r="AZ206" s="3">
        <v>1</v>
      </c>
      <c r="BA206" s="3">
        <v>1</v>
      </c>
      <c r="BB206" s="3">
        <v>1</v>
      </c>
      <c r="BC206" s="3">
        <v>1</v>
      </c>
      <c r="BD206" s="3" t="s">
        <v>3</v>
      </c>
      <c r="BE206" s="3" t="s">
        <v>3</v>
      </c>
      <c r="BF206" s="3" t="s">
        <v>3</v>
      </c>
      <c r="BG206" s="3" t="s">
        <v>3</v>
      </c>
      <c r="BH206" s="3">
        <v>3</v>
      </c>
      <c r="BI206" s="3">
        <v>3</v>
      </c>
      <c r="BJ206" s="3" t="s">
        <v>297</v>
      </c>
      <c r="BK206" s="3"/>
      <c r="BL206" s="3"/>
      <c r="BM206" s="3">
        <v>400007</v>
      </c>
      <c r="BN206" s="3">
        <v>0</v>
      </c>
      <c r="BO206" s="3" t="s">
        <v>3</v>
      </c>
      <c r="BP206" s="3">
        <v>0</v>
      </c>
      <c r="BQ206" s="3">
        <v>214</v>
      </c>
      <c r="BR206" s="3">
        <v>0</v>
      </c>
      <c r="BS206" s="3">
        <v>1</v>
      </c>
      <c r="BT206" s="3">
        <v>1</v>
      </c>
      <c r="BU206" s="3">
        <v>1</v>
      </c>
      <c r="BV206" s="3">
        <v>1</v>
      </c>
      <c r="BW206" s="3">
        <v>1</v>
      </c>
      <c r="BX206" s="3">
        <v>1</v>
      </c>
      <c r="BY206" s="3" t="s">
        <v>3</v>
      </c>
      <c r="BZ206" s="3">
        <v>0</v>
      </c>
      <c r="CA206" s="3">
        <v>0</v>
      </c>
      <c r="CB206" s="3" t="s">
        <v>3</v>
      </c>
      <c r="CC206" s="3"/>
      <c r="CD206" s="3"/>
      <c r="CE206" s="3">
        <v>1566</v>
      </c>
      <c r="CF206" s="3">
        <v>0</v>
      </c>
      <c r="CG206" s="3">
        <v>0</v>
      </c>
      <c r="CH206" s="3"/>
      <c r="CI206" s="3"/>
      <c r="CJ206" s="3"/>
      <c r="CK206" s="3"/>
      <c r="CL206" s="3"/>
      <c r="CM206" s="3">
        <v>0</v>
      </c>
      <c r="CN206" s="3" t="s">
        <v>3</v>
      </c>
      <c r="CO206" s="3">
        <v>0</v>
      </c>
      <c r="CP206" s="3">
        <f t="shared" si="326"/>
        <v>9396.08</v>
      </c>
      <c r="CQ206" s="3">
        <f t="shared" si="327"/>
        <v>9396.08</v>
      </c>
      <c r="CR206" s="3">
        <f t="shared" si="351"/>
        <v>0</v>
      </c>
      <c r="CS206" s="3">
        <f t="shared" si="352"/>
        <v>0</v>
      </c>
      <c r="CT206" s="3">
        <f t="shared" si="328"/>
        <v>0</v>
      </c>
      <c r="CU206" s="3">
        <f t="shared" si="329"/>
        <v>0</v>
      </c>
      <c r="CV206" s="3">
        <f t="shared" si="330"/>
        <v>0</v>
      </c>
      <c r="CW206" s="3">
        <f t="shared" si="331"/>
        <v>0</v>
      </c>
      <c r="CX206" s="3">
        <f t="shared" si="332"/>
        <v>0</v>
      </c>
      <c r="CY206" s="3">
        <f t="shared" si="353"/>
        <v>0</v>
      </c>
      <c r="CZ206" s="3">
        <f t="shared" si="354"/>
        <v>0</v>
      </c>
      <c r="DA206" s="3"/>
      <c r="DB206" s="3"/>
      <c r="DC206" s="3" t="s">
        <v>3</v>
      </c>
      <c r="DD206" s="3" t="s">
        <v>3</v>
      </c>
      <c r="DE206" s="3" t="s">
        <v>3</v>
      </c>
      <c r="DF206" s="3" t="s">
        <v>3</v>
      </c>
      <c r="DG206" s="3" t="s">
        <v>3</v>
      </c>
      <c r="DH206" s="3" t="s">
        <v>3</v>
      </c>
      <c r="DI206" s="3" t="s">
        <v>3</v>
      </c>
      <c r="DJ206" s="3" t="s">
        <v>3</v>
      </c>
      <c r="DK206" s="3" t="s">
        <v>3</v>
      </c>
      <c r="DL206" s="3" t="s">
        <v>3</v>
      </c>
      <c r="DM206" s="3" t="s">
        <v>3</v>
      </c>
      <c r="DN206" s="3">
        <v>0</v>
      </c>
      <c r="DO206" s="3">
        <v>0</v>
      </c>
      <c r="DP206" s="3">
        <v>1</v>
      </c>
      <c r="DQ206" s="3">
        <v>1</v>
      </c>
      <c r="DR206" s="3"/>
      <c r="DS206" s="3"/>
      <c r="DT206" s="3"/>
      <c r="DU206" s="3">
        <v>1013</v>
      </c>
      <c r="DV206" s="3" t="s">
        <v>227</v>
      </c>
      <c r="DW206" s="3" t="s">
        <v>227</v>
      </c>
      <c r="DX206" s="3">
        <v>1</v>
      </c>
      <c r="DY206" s="3"/>
      <c r="DZ206" s="3" t="s">
        <v>3</v>
      </c>
      <c r="EA206" s="3" t="s">
        <v>3</v>
      </c>
      <c r="EB206" s="3" t="s">
        <v>3</v>
      </c>
      <c r="EC206" s="3" t="s">
        <v>3</v>
      </c>
      <c r="ED206" s="3"/>
      <c r="EE206" s="3">
        <v>57042890</v>
      </c>
      <c r="EF206" s="3">
        <v>214</v>
      </c>
      <c r="EG206" s="3" t="s">
        <v>228</v>
      </c>
      <c r="EH206" s="3">
        <v>0</v>
      </c>
      <c r="EI206" s="3" t="s">
        <v>3</v>
      </c>
      <c r="EJ206" s="3">
        <v>3</v>
      </c>
      <c r="EK206" s="3">
        <v>400007</v>
      </c>
      <c r="EL206" s="3" t="s">
        <v>228</v>
      </c>
      <c r="EM206" s="3" t="s">
        <v>229</v>
      </c>
      <c r="EN206" s="3"/>
      <c r="EO206" s="3" t="s">
        <v>3</v>
      </c>
      <c r="EP206" s="3"/>
      <c r="EQ206" s="3">
        <v>16</v>
      </c>
      <c r="ER206" s="3">
        <v>0</v>
      </c>
      <c r="ES206" s="3">
        <v>9396.08</v>
      </c>
      <c r="ET206" s="3">
        <v>0</v>
      </c>
      <c r="EU206" s="3">
        <v>0</v>
      </c>
      <c r="EV206" s="3">
        <v>0</v>
      </c>
      <c r="EW206" s="3">
        <v>0</v>
      </c>
      <c r="EX206" s="3">
        <v>0</v>
      </c>
      <c r="EY206" s="3">
        <v>0</v>
      </c>
      <c r="EZ206" s="3"/>
      <c r="FA206" s="3"/>
      <c r="FB206" s="3"/>
      <c r="FC206" s="3"/>
      <c r="FD206" s="3"/>
      <c r="FE206" s="3"/>
      <c r="FF206" s="3"/>
      <c r="FG206" s="3"/>
      <c r="FH206" s="3"/>
      <c r="FI206" s="3"/>
      <c r="FJ206" s="3"/>
      <c r="FK206" s="3"/>
      <c r="FL206" s="3"/>
      <c r="FM206" s="3"/>
      <c r="FN206" s="3"/>
      <c r="FO206" s="3"/>
      <c r="FP206" s="3"/>
      <c r="FQ206" s="3">
        <v>0</v>
      </c>
      <c r="FR206" s="3">
        <f t="shared" si="355"/>
        <v>9396.08</v>
      </c>
      <c r="FS206" s="3">
        <v>0</v>
      </c>
      <c r="FT206" s="3"/>
      <c r="FU206" s="3"/>
      <c r="FV206" s="3"/>
      <c r="FW206" s="3"/>
      <c r="FX206" s="3">
        <v>0</v>
      </c>
      <c r="FY206" s="3">
        <v>0</v>
      </c>
      <c r="FZ206" s="3"/>
      <c r="GA206" s="3" t="s">
        <v>291</v>
      </c>
      <c r="GB206" s="3"/>
      <c r="GC206" s="3"/>
      <c r="GD206" s="3">
        <v>1</v>
      </c>
      <c r="GE206" s="3"/>
      <c r="GF206" s="3">
        <v>697411847</v>
      </c>
      <c r="GG206" s="3">
        <v>2</v>
      </c>
      <c r="GH206" s="3">
        <v>4</v>
      </c>
      <c r="GI206" s="3">
        <v>-2</v>
      </c>
      <c r="GJ206" s="3">
        <v>0</v>
      </c>
      <c r="GK206" s="3">
        <v>0</v>
      </c>
      <c r="GL206" s="3">
        <f t="shared" si="333"/>
        <v>0</v>
      </c>
      <c r="GM206" s="3">
        <f t="shared" si="334"/>
        <v>9396.08</v>
      </c>
      <c r="GN206" s="3">
        <f t="shared" si="335"/>
        <v>0</v>
      </c>
      <c r="GO206" s="3">
        <f t="shared" si="336"/>
        <v>0</v>
      </c>
      <c r="GP206" s="3">
        <f t="shared" si="337"/>
        <v>0</v>
      </c>
      <c r="GQ206" s="3"/>
      <c r="GR206" s="3">
        <v>1</v>
      </c>
      <c r="GS206" s="3">
        <v>2</v>
      </c>
      <c r="GT206" s="3">
        <v>0</v>
      </c>
      <c r="GU206" s="3" t="s">
        <v>3</v>
      </c>
      <c r="GV206" s="3">
        <f t="shared" si="338"/>
        <v>0</v>
      </c>
      <c r="GW206" s="3">
        <v>1</v>
      </c>
      <c r="GX206" s="3">
        <f t="shared" si="339"/>
        <v>0</v>
      </c>
      <c r="GY206" s="3"/>
      <c r="GZ206" s="3"/>
      <c r="HA206" s="3">
        <v>0</v>
      </c>
      <c r="HB206" s="3">
        <v>0</v>
      </c>
      <c r="HC206" s="3">
        <f t="shared" si="340"/>
        <v>0</v>
      </c>
      <c r="HD206" s="3"/>
      <c r="HE206" s="3" t="s">
        <v>50</v>
      </c>
      <c r="HF206" s="3" t="s">
        <v>231</v>
      </c>
      <c r="HG206" s="3"/>
      <c r="HH206" s="3"/>
      <c r="HI206" s="3"/>
      <c r="HJ206" s="3"/>
      <c r="HK206" s="3"/>
      <c r="HL206" s="3"/>
      <c r="HM206" s="3" t="s">
        <v>3</v>
      </c>
      <c r="HN206" s="3" t="s">
        <v>3</v>
      </c>
      <c r="HO206" s="3" t="s">
        <v>3</v>
      </c>
      <c r="HP206" s="3" t="s">
        <v>3</v>
      </c>
      <c r="HQ206" s="3" t="s">
        <v>3</v>
      </c>
      <c r="HR206" s="3"/>
      <c r="HS206" s="3">
        <v>0</v>
      </c>
      <c r="HT206" s="3"/>
      <c r="HU206" s="3"/>
      <c r="HV206" s="3"/>
      <c r="HW206" s="3"/>
      <c r="HX206" s="3"/>
      <c r="HY206" s="3"/>
      <c r="HZ206" s="3"/>
      <c r="IA206" s="3"/>
      <c r="IB206" s="3"/>
      <c r="IC206" s="3"/>
      <c r="ID206" s="3"/>
      <c r="IE206" s="3"/>
      <c r="IF206" s="3"/>
      <c r="IG206" s="3"/>
      <c r="IH206" s="3"/>
      <c r="II206" s="3"/>
      <c r="IJ206" s="3"/>
      <c r="IK206" s="3">
        <v>0</v>
      </c>
      <c r="IL206" s="3"/>
      <c r="IM206" s="3"/>
      <c r="IN206" s="3"/>
      <c r="IO206" s="3"/>
      <c r="IP206" s="3"/>
      <c r="IQ206" s="3"/>
      <c r="IR206" s="3"/>
      <c r="IS206" s="3"/>
      <c r="IT206" s="3"/>
      <c r="IU206" s="3"/>
    </row>
    <row r="207" spans="1:255" x14ac:dyDescent="0.25">
      <c r="A207" s="4">
        <v>17</v>
      </c>
      <c r="B207" s="4">
        <v>1</v>
      </c>
      <c r="C207" s="4"/>
      <c r="D207" s="4"/>
      <c r="E207" s="4" t="s">
        <v>296</v>
      </c>
      <c r="F207" s="4" t="s">
        <v>297</v>
      </c>
      <c r="G207" s="4" t="s">
        <v>298</v>
      </c>
      <c r="H207" s="4" t="s">
        <v>227</v>
      </c>
      <c r="I207" s="4">
        <v>1</v>
      </c>
      <c r="J207" s="4">
        <v>0</v>
      </c>
      <c r="K207" s="4">
        <v>1</v>
      </c>
      <c r="L207" s="4"/>
      <c r="M207" s="4"/>
      <c r="N207" s="4"/>
      <c r="O207" s="4">
        <f t="shared" si="316"/>
        <v>71128.33</v>
      </c>
      <c r="P207" s="4">
        <f t="shared" si="317"/>
        <v>71128.33</v>
      </c>
      <c r="Q207" s="4">
        <f t="shared" si="341"/>
        <v>0</v>
      </c>
      <c r="R207" s="4">
        <f t="shared" si="342"/>
        <v>0</v>
      </c>
      <c r="S207" s="4">
        <f t="shared" si="318"/>
        <v>0</v>
      </c>
      <c r="T207" s="4">
        <f t="shared" si="319"/>
        <v>0</v>
      </c>
      <c r="U207" s="4">
        <f t="shared" si="320"/>
        <v>0</v>
      </c>
      <c r="V207" s="4">
        <f t="shared" si="321"/>
        <v>0</v>
      </c>
      <c r="W207" s="4">
        <f t="shared" si="322"/>
        <v>0</v>
      </c>
      <c r="X207" s="4">
        <f t="shared" si="343"/>
        <v>0</v>
      </c>
      <c r="Y207" s="4">
        <f t="shared" si="344"/>
        <v>0</v>
      </c>
      <c r="Z207" s="4"/>
      <c r="AA207" s="4">
        <v>55890823</v>
      </c>
      <c r="AB207" s="4">
        <f t="shared" si="323"/>
        <v>9396.08</v>
      </c>
      <c r="AC207" s="4">
        <f t="shared" si="345"/>
        <v>9396.08</v>
      </c>
      <c r="AD207" s="4">
        <f t="shared" si="346"/>
        <v>0</v>
      </c>
      <c r="AE207" s="4">
        <f t="shared" si="347"/>
        <v>0</v>
      </c>
      <c r="AF207" s="4">
        <f t="shared" si="348"/>
        <v>0</v>
      </c>
      <c r="AG207" s="4">
        <f t="shared" si="324"/>
        <v>0</v>
      </c>
      <c r="AH207" s="4">
        <f t="shared" si="349"/>
        <v>0</v>
      </c>
      <c r="AI207" s="4">
        <f t="shared" si="350"/>
        <v>0</v>
      </c>
      <c r="AJ207" s="4">
        <f t="shared" si="325"/>
        <v>0</v>
      </c>
      <c r="AK207" s="4">
        <v>9396.08</v>
      </c>
      <c r="AL207" s="4">
        <v>9396.08</v>
      </c>
      <c r="AM207" s="4">
        <v>0</v>
      </c>
      <c r="AN207" s="4">
        <v>0</v>
      </c>
      <c r="AO207" s="4">
        <v>0</v>
      </c>
      <c r="AP207" s="4">
        <v>0</v>
      </c>
      <c r="AQ207" s="4">
        <v>0</v>
      </c>
      <c r="AR207" s="4">
        <v>0</v>
      </c>
      <c r="AS207" s="4">
        <v>0</v>
      </c>
      <c r="AT207" s="4">
        <v>0</v>
      </c>
      <c r="AU207" s="4">
        <v>0</v>
      </c>
      <c r="AV207" s="4">
        <v>1</v>
      </c>
      <c r="AW207" s="4">
        <v>1</v>
      </c>
      <c r="AX207" s="4"/>
      <c r="AY207" s="4"/>
      <c r="AZ207" s="4">
        <v>1</v>
      </c>
      <c r="BA207" s="4">
        <v>1</v>
      </c>
      <c r="BB207" s="4">
        <v>1</v>
      </c>
      <c r="BC207" s="4">
        <v>7.57</v>
      </c>
      <c r="BD207" s="4" t="s">
        <v>3</v>
      </c>
      <c r="BE207" s="4" t="s">
        <v>3</v>
      </c>
      <c r="BF207" s="4" t="s">
        <v>3</v>
      </c>
      <c r="BG207" s="4" t="s">
        <v>3</v>
      </c>
      <c r="BH207" s="4">
        <v>3</v>
      </c>
      <c r="BI207" s="4">
        <v>3</v>
      </c>
      <c r="BJ207" s="4" t="s">
        <v>297</v>
      </c>
      <c r="BK207" s="4"/>
      <c r="BL207" s="4"/>
      <c r="BM207" s="4">
        <v>400007</v>
      </c>
      <c r="BN207" s="4">
        <v>0</v>
      </c>
      <c r="BO207" s="4" t="s">
        <v>3</v>
      </c>
      <c r="BP207" s="4">
        <v>0</v>
      </c>
      <c r="BQ207" s="4">
        <v>214</v>
      </c>
      <c r="BR207" s="4">
        <v>0</v>
      </c>
      <c r="BS207" s="4">
        <v>1</v>
      </c>
      <c r="BT207" s="4">
        <v>1</v>
      </c>
      <c r="BU207" s="4">
        <v>1</v>
      </c>
      <c r="BV207" s="4">
        <v>1</v>
      </c>
      <c r="BW207" s="4">
        <v>1</v>
      </c>
      <c r="BX207" s="4">
        <v>1</v>
      </c>
      <c r="BY207" s="4" t="s">
        <v>3</v>
      </c>
      <c r="BZ207" s="4">
        <v>0</v>
      </c>
      <c r="CA207" s="4">
        <v>0</v>
      </c>
      <c r="CB207" s="4" t="s">
        <v>3</v>
      </c>
      <c r="CC207" s="4"/>
      <c r="CD207" s="4"/>
      <c r="CE207" s="4">
        <v>1566</v>
      </c>
      <c r="CF207" s="4">
        <v>0</v>
      </c>
      <c r="CG207" s="4">
        <v>0</v>
      </c>
      <c r="CH207" s="4"/>
      <c r="CI207" s="4"/>
      <c r="CJ207" s="4"/>
      <c r="CK207" s="4"/>
      <c r="CL207" s="4"/>
      <c r="CM207" s="4">
        <v>0</v>
      </c>
      <c r="CN207" s="4" t="s">
        <v>3</v>
      </c>
      <c r="CO207" s="4">
        <v>0</v>
      </c>
      <c r="CP207" s="4">
        <f t="shared" si="326"/>
        <v>71128.33</v>
      </c>
      <c r="CQ207" s="4">
        <f t="shared" si="327"/>
        <v>71128.33</v>
      </c>
      <c r="CR207" s="4">
        <f t="shared" si="351"/>
        <v>0</v>
      </c>
      <c r="CS207" s="4">
        <f t="shared" si="352"/>
        <v>0</v>
      </c>
      <c r="CT207" s="4">
        <f t="shared" si="328"/>
        <v>0</v>
      </c>
      <c r="CU207" s="4">
        <f t="shared" si="329"/>
        <v>0</v>
      </c>
      <c r="CV207" s="4">
        <f t="shared" si="330"/>
        <v>0</v>
      </c>
      <c r="CW207" s="4">
        <f t="shared" si="331"/>
        <v>0</v>
      </c>
      <c r="CX207" s="4">
        <f t="shared" si="332"/>
        <v>0</v>
      </c>
      <c r="CY207" s="4">
        <f t="shared" si="353"/>
        <v>0</v>
      </c>
      <c r="CZ207" s="4">
        <f t="shared" si="354"/>
        <v>0</v>
      </c>
      <c r="DA207" s="4"/>
      <c r="DB207" s="4"/>
      <c r="DC207" s="4" t="s">
        <v>3</v>
      </c>
      <c r="DD207" s="4" t="s">
        <v>3</v>
      </c>
      <c r="DE207" s="4" t="s">
        <v>3</v>
      </c>
      <c r="DF207" s="4" t="s">
        <v>3</v>
      </c>
      <c r="DG207" s="4" t="s">
        <v>3</v>
      </c>
      <c r="DH207" s="4" t="s">
        <v>3</v>
      </c>
      <c r="DI207" s="4" t="s">
        <v>3</v>
      </c>
      <c r="DJ207" s="4" t="s">
        <v>3</v>
      </c>
      <c r="DK207" s="4" t="s">
        <v>3</v>
      </c>
      <c r="DL207" s="4" t="s">
        <v>3</v>
      </c>
      <c r="DM207" s="4" t="s">
        <v>3</v>
      </c>
      <c r="DN207" s="4">
        <v>0</v>
      </c>
      <c r="DO207" s="4">
        <v>0</v>
      </c>
      <c r="DP207" s="4">
        <v>1</v>
      </c>
      <c r="DQ207" s="4">
        <v>1</v>
      </c>
      <c r="DR207" s="4"/>
      <c r="DS207" s="4"/>
      <c r="DT207" s="4"/>
      <c r="DU207" s="4">
        <v>1013</v>
      </c>
      <c r="DV207" s="4" t="s">
        <v>227</v>
      </c>
      <c r="DW207" s="4" t="s">
        <v>227</v>
      </c>
      <c r="DX207" s="4">
        <v>1</v>
      </c>
      <c r="DY207" s="4"/>
      <c r="DZ207" s="4" t="s">
        <v>3</v>
      </c>
      <c r="EA207" s="4" t="s">
        <v>3</v>
      </c>
      <c r="EB207" s="4" t="s">
        <v>3</v>
      </c>
      <c r="EC207" s="4" t="s">
        <v>3</v>
      </c>
      <c r="ED207" s="4"/>
      <c r="EE207" s="4">
        <v>57042890</v>
      </c>
      <c r="EF207" s="4">
        <v>214</v>
      </c>
      <c r="EG207" s="4" t="s">
        <v>228</v>
      </c>
      <c r="EH207" s="4">
        <v>0</v>
      </c>
      <c r="EI207" s="4" t="s">
        <v>3</v>
      </c>
      <c r="EJ207" s="4">
        <v>3</v>
      </c>
      <c r="EK207" s="4">
        <v>400007</v>
      </c>
      <c r="EL207" s="4" t="s">
        <v>228</v>
      </c>
      <c r="EM207" s="4" t="s">
        <v>229</v>
      </c>
      <c r="EN207" s="4"/>
      <c r="EO207" s="4" t="s">
        <v>3</v>
      </c>
      <c r="EP207" s="4"/>
      <c r="EQ207" s="4">
        <v>16</v>
      </c>
      <c r="ER207" s="4">
        <v>0</v>
      </c>
      <c r="ES207" s="4">
        <v>9396.08</v>
      </c>
      <c r="ET207" s="4">
        <v>0</v>
      </c>
      <c r="EU207" s="4">
        <v>0</v>
      </c>
      <c r="EV207" s="4">
        <v>0</v>
      </c>
      <c r="EW207" s="4">
        <v>0</v>
      </c>
      <c r="EX207" s="4">
        <v>0</v>
      </c>
      <c r="EY207" s="4">
        <v>0</v>
      </c>
      <c r="EZ207" s="4">
        <v>5</v>
      </c>
      <c r="FA207" s="4"/>
      <c r="FB207" s="4"/>
      <c r="FC207" s="4">
        <v>1</v>
      </c>
      <c r="FD207" s="4">
        <v>18</v>
      </c>
      <c r="FE207" s="4"/>
      <c r="FF207" s="4">
        <v>83250</v>
      </c>
      <c r="FG207" s="4"/>
      <c r="FH207" s="4"/>
      <c r="FI207" s="4"/>
      <c r="FJ207" s="4"/>
      <c r="FK207" s="4"/>
      <c r="FL207" s="4"/>
      <c r="FM207" s="4"/>
      <c r="FN207" s="4"/>
      <c r="FO207" s="4"/>
      <c r="FP207" s="4"/>
      <c r="FQ207" s="4">
        <v>0</v>
      </c>
      <c r="FR207" s="4">
        <f t="shared" si="355"/>
        <v>71128.33</v>
      </c>
      <c r="FS207" s="4">
        <v>0</v>
      </c>
      <c r="FT207" s="4"/>
      <c r="FU207" s="4"/>
      <c r="FV207" s="4"/>
      <c r="FW207" s="4"/>
      <c r="FX207" s="4">
        <v>0</v>
      </c>
      <c r="FY207" s="4">
        <v>0</v>
      </c>
      <c r="FZ207" s="4"/>
      <c r="GA207" s="4" t="s">
        <v>291</v>
      </c>
      <c r="GB207" s="4"/>
      <c r="GC207" s="4"/>
      <c r="GD207" s="4">
        <v>1</v>
      </c>
      <c r="GE207" s="4"/>
      <c r="GF207" s="4">
        <v>697411847</v>
      </c>
      <c r="GG207" s="4">
        <v>2</v>
      </c>
      <c r="GH207" s="4">
        <v>3</v>
      </c>
      <c r="GI207" s="4">
        <v>5</v>
      </c>
      <c r="GJ207" s="4">
        <v>0</v>
      </c>
      <c r="GK207" s="4">
        <v>0</v>
      </c>
      <c r="GL207" s="4">
        <f t="shared" si="333"/>
        <v>0</v>
      </c>
      <c r="GM207" s="4">
        <f t="shared" si="334"/>
        <v>71128.33</v>
      </c>
      <c r="GN207" s="4">
        <f t="shared" si="335"/>
        <v>0</v>
      </c>
      <c r="GO207" s="4">
        <f t="shared" si="336"/>
        <v>0</v>
      </c>
      <c r="GP207" s="4">
        <f t="shared" si="337"/>
        <v>0</v>
      </c>
      <c r="GQ207" s="4"/>
      <c r="GR207" s="4">
        <v>1</v>
      </c>
      <c r="GS207" s="4">
        <v>1</v>
      </c>
      <c r="GT207" s="4">
        <v>0</v>
      </c>
      <c r="GU207" s="4" t="s">
        <v>3</v>
      </c>
      <c r="GV207" s="4">
        <f t="shared" si="338"/>
        <v>0</v>
      </c>
      <c r="GW207" s="4">
        <v>1</v>
      </c>
      <c r="GX207" s="4">
        <f t="shared" si="339"/>
        <v>0</v>
      </c>
      <c r="GY207" s="4"/>
      <c r="GZ207" s="4"/>
      <c r="HA207" s="4">
        <v>0</v>
      </c>
      <c r="HB207" s="4">
        <v>0</v>
      </c>
      <c r="HC207" s="4">
        <f t="shared" si="340"/>
        <v>0</v>
      </c>
      <c r="HD207" s="4"/>
      <c r="HE207" s="4" t="s">
        <v>50</v>
      </c>
      <c r="HF207" s="4" t="s">
        <v>231</v>
      </c>
      <c r="HG207" s="4"/>
      <c r="HH207" s="4"/>
      <c r="HI207" s="4"/>
      <c r="HJ207" s="4"/>
      <c r="HK207" s="4"/>
      <c r="HL207" s="4"/>
      <c r="HM207" s="4" t="s">
        <v>3</v>
      </c>
      <c r="HN207" s="4" t="s">
        <v>3</v>
      </c>
      <c r="HO207" s="4" t="s">
        <v>3</v>
      </c>
      <c r="HP207" s="4" t="s">
        <v>3</v>
      </c>
      <c r="HQ207" s="4" t="s">
        <v>3</v>
      </c>
      <c r="HR207" s="4"/>
      <c r="HS207" s="4">
        <v>0</v>
      </c>
      <c r="HT207" s="4"/>
      <c r="HU207" s="4"/>
      <c r="HV207" s="4"/>
      <c r="HW207" s="4"/>
      <c r="HX207" s="4"/>
      <c r="HY207" s="4"/>
      <c r="HZ207" s="4"/>
      <c r="IA207" s="4"/>
      <c r="IB207" s="4"/>
      <c r="IC207" s="4"/>
      <c r="ID207" s="4"/>
      <c r="IE207" s="4"/>
      <c r="IF207" s="4"/>
      <c r="IG207" s="4"/>
      <c r="IH207" s="4"/>
      <c r="II207" s="4"/>
      <c r="IJ207" s="4"/>
      <c r="IK207" s="4">
        <v>0</v>
      </c>
      <c r="IL207" s="4"/>
      <c r="IM207" s="4"/>
      <c r="IN207" s="4"/>
      <c r="IO207" s="4"/>
      <c r="IP207" s="4"/>
      <c r="IQ207" s="4"/>
      <c r="IR207" s="4"/>
      <c r="IS207" s="4"/>
      <c r="IT207" s="4"/>
      <c r="IU207" s="4"/>
    </row>
    <row r="208" spans="1:255" x14ac:dyDescent="0.25">
      <c r="A208" s="3">
        <v>17</v>
      </c>
      <c r="B208" s="3">
        <v>1</v>
      </c>
      <c r="C208" s="3"/>
      <c r="D208" s="3"/>
      <c r="E208" s="3" t="s">
        <v>299</v>
      </c>
      <c r="F208" s="3" t="s">
        <v>300</v>
      </c>
      <c r="G208" s="3" t="s">
        <v>301</v>
      </c>
      <c r="H208" s="3" t="s">
        <v>227</v>
      </c>
      <c r="I208" s="3">
        <v>1</v>
      </c>
      <c r="J208" s="3">
        <v>0</v>
      </c>
      <c r="K208" s="3">
        <v>1</v>
      </c>
      <c r="L208" s="3"/>
      <c r="M208" s="3"/>
      <c r="N208" s="3"/>
      <c r="O208" s="3">
        <f t="shared" si="316"/>
        <v>14240.27</v>
      </c>
      <c r="P208" s="3">
        <f t="shared" si="317"/>
        <v>14240.27</v>
      </c>
      <c r="Q208" s="3">
        <f t="shared" si="341"/>
        <v>0</v>
      </c>
      <c r="R208" s="3">
        <f t="shared" si="342"/>
        <v>0</v>
      </c>
      <c r="S208" s="3">
        <f t="shared" si="318"/>
        <v>0</v>
      </c>
      <c r="T208" s="3">
        <f t="shared" si="319"/>
        <v>0</v>
      </c>
      <c r="U208" s="3">
        <f t="shared" si="320"/>
        <v>0</v>
      </c>
      <c r="V208" s="3">
        <f t="shared" si="321"/>
        <v>0</v>
      </c>
      <c r="W208" s="3">
        <f t="shared" si="322"/>
        <v>0</v>
      </c>
      <c r="X208" s="3">
        <f t="shared" si="343"/>
        <v>0</v>
      </c>
      <c r="Y208" s="3">
        <f t="shared" si="344"/>
        <v>0</v>
      </c>
      <c r="Z208" s="3"/>
      <c r="AA208" s="3">
        <v>54971259</v>
      </c>
      <c r="AB208" s="3">
        <f t="shared" si="323"/>
        <v>14240.27</v>
      </c>
      <c r="AC208" s="3">
        <f t="shared" si="345"/>
        <v>14240.27</v>
      </c>
      <c r="AD208" s="3">
        <f t="shared" si="346"/>
        <v>0</v>
      </c>
      <c r="AE208" s="3">
        <f t="shared" si="347"/>
        <v>0</v>
      </c>
      <c r="AF208" s="3">
        <f t="shared" si="348"/>
        <v>0</v>
      </c>
      <c r="AG208" s="3">
        <f t="shared" si="324"/>
        <v>0</v>
      </c>
      <c r="AH208" s="3">
        <f t="shared" si="349"/>
        <v>0</v>
      </c>
      <c r="AI208" s="3">
        <f t="shared" si="350"/>
        <v>0</v>
      </c>
      <c r="AJ208" s="3">
        <f t="shared" si="325"/>
        <v>0</v>
      </c>
      <c r="AK208" s="3">
        <v>14240.27</v>
      </c>
      <c r="AL208" s="3">
        <v>14240.27</v>
      </c>
      <c r="AM208" s="3">
        <v>0</v>
      </c>
      <c r="AN208" s="3">
        <v>0</v>
      </c>
      <c r="AO208" s="3">
        <v>0</v>
      </c>
      <c r="AP208" s="3">
        <v>0</v>
      </c>
      <c r="AQ208" s="3">
        <v>0</v>
      </c>
      <c r="AR208" s="3">
        <v>0</v>
      </c>
      <c r="AS208" s="3">
        <v>0</v>
      </c>
      <c r="AT208" s="3">
        <v>0</v>
      </c>
      <c r="AU208" s="3">
        <v>0</v>
      </c>
      <c r="AV208" s="3">
        <v>1</v>
      </c>
      <c r="AW208" s="3">
        <v>1</v>
      </c>
      <c r="AX208" s="3"/>
      <c r="AY208" s="3"/>
      <c r="AZ208" s="3">
        <v>1</v>
      </c>
      <c r="BA208" s="3">
        <v>1</v>
      </c>
      <c r="BB208" s="3">
        <v>1</v>
      </c>
      <c r="BC208" s="3">
        <v>1</v>
      </c>
      <c r="BD208" s="3" t="s">
        <v>3</v>
      </c>
      <c r="BE208" s="3" t="s">
        <v>3</v>
      </c>
      <c r="BF208" s="3" t="s">
        <v>3</v>
      </c>
      <c r="BG208" s="3" t="s">
        <v>3</v>
      </c>
      <c r="BH208" s="3">
        <v>3</v>
      </c>
      <c r="BI208" s="3">
        <v>3</v>
      </c>
      <c r="BJ208" s="3" t="s">
        <v>300</v>
      </c>
      <c r="BK208" s="3"/>
      <c r="BL208" s="3"/>
      <c r="BM208" s="3">
        <v>400007</v>
      </c>
      <c r="BN208" s="3">
        <v>0</v>
      </c>
      <c r="BO208" s="3" t="s">
        <v>3</v>
      </c>
      <c r="BP208" s="3">
        <v>0</v>
      </c>
      <c r="BQ208" s="3">
        <v>214</v>
      </c>
      <c r="BR208" s="3">
        <v>0</v>
      </c>
      <c r="BS208" s="3">
        <v>1</v>
      </c>
      <c r="BT208" s="3">
        <v>1</v>
      </c>
      <c r="BU208" s="3">
        <v>1</v>
      </c>
      <c r="BV208" s="3">
        <v>1</v>
      </c>
      <c r="BW208" s="3">
        <v>1</v>
      </c>
      <c r="BX208" s="3">
        <v>1</v>
      </c>
      <c r="BY208" s="3" t="s">
        <v>3</v>
      </c>
      <c r="BZ208" s="3">
        <v>0</v>
      </c>
      <c r="CA208" s="3">
        <v>0</v>
      </c>
      <c r="CB208" s="3" t="s">
        <v>3</v>
      </c>
      <c r="CC208" s="3"/>
      <c r="CD208" s="3"/>
      <c r="CE208" s="3">
        <v>1566</v>
      </c>
      <c r="CF208" s="3">
        <v>0</v>
      </c>
      <c r="CG208" s="3">
        <v>0</v>
      </c>
      <c r="CH208" s="3"/>
      <c r="CI208" s="3"/>
      <c r="CJ208" s="3"/>
      <c r="CK208" s="3"/>
      <c r="CL208" s="3"/>
      <c r="CM208" s="3">
        <v>0</v>
      </c>
      <c r="CN208" s="3" t="s">
        <v>3</v>
      </c>
      <c r="CO208" s="3">
        <v>0</v>
      </c>
      <c r="CP208" s="3">
        <f t="shared" si="326"/>
        <v>14240.27</v>
      </c>
      <c r="CQ208" s="3">
        <f t="shared" si="327"/>
        <v>14240.27</v>
      </c>
      <c r="CR208" s="3">
        <f t="shared" si="351"/>
        <v>0</v>
      </c>
      <c r="CS208" s="3">
        <f t="shared" si="352"/>
        <v>0</v>
      </c>
      <c r="CT208" s="3">
        <f t="shared" si="328"/>
        <v>0</v>
      </c>
      <c r="CU208" s="3">
        <f t="shared" si="329"/>
        <v>0</v>
      </c>
      <c r="CV208" s="3">
        <f t="shared" si="330"/>
        <v>0</v>
      </c>
      <c r="CW208" s="3">
        <f t="shared" si="331"/>
        <v>0</v>
      </c>
      <c r="CX208" s="3">
        <f t="shared" si="332"/>
        <v>0</v>
      </c>
      <c r="CY208" s="3">
        <f t="shared" si="353"/>
        <v>0</v>
      </c>
      <c r="CZ208" s="3">
        <f t="shared" si="354"/>
        <v>0</v>
      </c>
      <c r="DA208" s="3"/>
      <c r="DB208" s="3"/>
      <c r="DC208" s="3" t="s">
        <v>3</v>
      </c>
      <c r="DD208" s="3" t="s">
        <v>3</v>
      </c>
      <c r="DE208" s="3" t="s">
        <v>3</v>
      </c>
      <c r="DF208" s="3" t="s">
        <v>3</v>
      </c>
      <c r="DG208" s="3" t="s">
        <v>3</v>
      </c>
      <c r="DH208" s="3" t="s">
        <v>3</v>
      </c>
      <c r="DI208" s="3" t="s">
        <v>3</v>
      </c>
      <c r="DJ208" s="3" t="s">
        <v>3</v>
      </c>
      <c r="DK208" s="3" t="s">
        <v>3</v>
      </c>
      <c r="DL208" s="3" t="s">
        <v>3</v>
      </c>
      <c r="DM208" s="3" t="s">
        <v>3</v>
      </c>
      <c r="DN208" s="3">
        <v>0</v>
      </c>
      <c r="DO208" s="3">
        <v>0</v>
      </c>
      <c r="DP208" s="3">
        <v>1</v>
      </c>
      <c r="DQ208" s="3">
        <v>1</v>
      </c>
      <c r="DR208" s="3"/>
      <c r="DS208" s="3"/>
      <c r="DT208" s="3"/>
      <c r="DU208" s="3">
        <v>1013</v>
      </c>
      <c r="DV208" s="3" t="s">
        <v>227</v>
      </c>
      <c r="DW208" s="3" t="s">
        <v>227</v>
      </c>
      <c r="DX208" s="3">
        <v>1</v>
      </c>
      <c r="DY208" s="3"/>
      <c r="DZ208" s="3" t="s">
        <v>3</v>
      </c>
      <c r="EA208" s="3" t="s">
        <v>3</v>
      </c>
      <c r="EB208" s="3" t="s">
        <v>3</v>
      </c>
      <c r="EC208" s="3" t="s">
        <v>3</v>
      </c>
      <c r="ED208" s="3"/>
      <c r="EE208" s="3">
        <v>57042890</v>
      </c>
      <c r="EF208" s="3">
        <v>214</v>
      </c>
      <c r="EG208" s="3" t="s">
        <v>228</v>
      </c>
      <c r="EH208" s="3">
        <v>0</v>
      </c>
      <c r="EI208" s="3" t="s">
        <v>3</v>
      </c>
      <c r="EJ208" s="3">
        <v>3</v>
      </c>
      <c r="EK208" s="3">
        <v>400007</v>
      </c>
      <c r="EL208" s="3" t="s">
        <v>228</v>
      </c>
      <c r="EM208" s="3" t="s">
        <v>229</v>
      </c>
      <c r="EN208" s="3"/>
      <c r="EO208" s="3" t="s">
        <v>3</v>
      </c>
      <c r="EP208" s="3"/>
      <c r="EQ208" s="3">
        <v>16</v>
      </c>
      <c r="ER208" s="3">
        <v>0</v>
      </c>
      <c r="ES208" s="3">
        <v>14240.27</v>
      </c>
      <c r="ET208" s="3">
        <v>0</v>
      </c>
      <c r="EU208" s="3">
        <v>0</v>
      </c>
      <c r="EV208" s="3">
        <v>0</v>
      </c>
      <c r="EW208" s="3">
        <v>0</v>
      </c>
      <c r="EX208" s="3">
        <v>0</v>
      </c>
      <c r="EY208" s="3">
        <v>0</v>
      </c>
      <c r="EZ208" s="3"/>
      <c r="FA208" s="3"/>
      <c r="FB208" s="3"/>
      <c r="FC208" s="3"/>
      <c r="FD208" s="3"/>
      <c r="FE208" s="3"/>
      <c r="FF208" s="3"/>
      <c r="FG208" s="3"/>
      <c r="FH208" s="3"/>
      <c r="FI208" s="3"/>
      <c r="FJ208" s="3"/>
      <c r="FK208" s="3"/>
      <c r="FL208" s="3"/>
      <c r="FM208" s="3"/>
      <c r="FN208" s="3"/>
      <c r="FO208" s="3"/>
      <c r="FP208" s="3"/>
      <c r="FQ208" s="3">
        <v>0</v>
      </c>
      <c r="FR208" s="3">
        <f t="shared" si="355"/>
        <v>14240.27</v>
      </c>
      <c r="FS208" s="3">
        <v>0</v>
      </c>
      <c r="FT208" s="3"/>
      <c r="FU208" s="3"/>
      <c r="FV208" s="3"/>
      <c r="FW208" s="3"/>
      <c r="FX208" s="3">
        <v>0</v>
      </c>
      <c r="FY208" s="3">
        <v>0</v>
      </c>
      <c r="FZ208" s="3"/>
      <c r="GA208" s="3" t="s">
        <v>302</v>
      </c>
      <c r="GB208" s="3"/>
      <c r="GC208" s="3"/>
      <c r="GD208" s="3">
        <v>1</v>
      </c>
      <c r="GE208" s="3"/>
      <c r="GF208" s="3">
        <v>1689183984</v>
      </c>
      <c r="GG208" s="3">
        <v>2</v>
      </c>
      <c r="GH208" s="3">
        <v>4</v>
      </c>
      <c r="GI208" s="3">
        <v>-2</v>
      </c>
      <c r="GJ208" s="3">
        <v>0</v>
      </c>
      <c r="GK208" s="3">
        <v>0</v>
      </c>
      <c r="GL208" s="3">
        <f t="shared" si="333"/>
        <v>0</v>
      </c>
      <c r="GM208" s="3">
        <f t="shared" si="334"/>
        <v>14240.27</v>
      </c>
      <c r="GN208" s="3">
        <f t="shared" si="335"/>
        <v>0</v>
      </c>
      <c r="GO208" s="3">
        <f t="shared" si="336"/>
        <v>0</v>
      </c>
      <c r="GP208" s="3">
        <f t="shared" si="337"/>
        <v>0</v>
      </c>
      <c r="GQ208" s="3"/>
      <c r="GR208" s="3">
        <v>1</v>
      </c>
      <c r="GS208" s="3">
        <v>2</v>
      </c>
      <c r="GT208" s="3">
        <v>0</v>
      </c>
      <c r="GU208" s="3" t="s">
        <v>3</v>
      </c>
      <c r="GV208" s="3">
        <f t="shared" si="338"/>
        <v>0</v>
      </c>
      <c r="GW208" s="3">
        <v>1</v>
      </c>
      <c r="GX208" s="3">
        <f t="shared" si="339"/>
        <v>0</v>
      </c>
      <c r="GY208" s="3"/>
      <c r="GZ208" s="3"/>
      <c r="HA208" s="3">
        <v>0</v>
      </c>
      <c r="HB208" s="3">
        <v>0</v>
      </c>
      <c r="HC208" s="3">
        <f t="shared" si="340"/>
        <v>0</v>
      </c>
      <c r="HD208" s="3"/>
      <c r="HE208" s="3" t="s">
        <v>50</v>
      </c>
      <c r="HF208" s="3" t="s">
        <v>231</v>
      </c>
      <c r="HG208" s="3"/>
      <c r="HH208" s="3"/>
      <c r="HI208" s="3"/>
      <c r="HJ208" s="3"/>
      <c r="HK208" s="3"/>
      <c r="HL208" s="3"/>
      <c r="HM208" s="3" t="s">
        <v>3</v>
      </c>
      <c r="HN208" s="3" t="s">
        <v>3</v>
      </c>
      <c r="HO208" s="3" t="s">
        <v>3</v>
      </c>
      <c r="HP208" s="3" t="s">
        <v>3</v>
      </c>
      <c r="HQ208" s="3" t="s">
        <v>3</v>
      </c>
      <c r="HR208" s="3"/>
      <c r="HS208" s="3">
        <v>0</v>
      </c>
      <c r="HT208" s="3"/>
      <c r="HU208" s="3"/>
      <c r="HV208" s="3"/>
      <c r="HW208" s="3"/>
      <c r="HX208" s="3"/>
      <c r="HY208" s="3"/>
      <c r="HZ208" s="3"/>
      <c r="IA208" s="3"/>
      <c r="IB208" s="3"/>
      <c r="IC208" s="3"/>
      <c r="ID208" s="3"/>
      <c r="IE208" s="3"/>
      <c r="IF208" s="3"/>
      <c r="IG208" s="3"/>
      <c r="IH208" s="3"/>
      <c r="II208" s="3"/>
      <c r="IJ208" s="3"/>
      <c r="IK208" s="3">
        <v>0</v>
      </c>
      <c r="IL208" s="3"/>
      <c r="IM208" s="3"/>
      <c r="IN208" s="3"/>
      <c r="IO208" s="3"/>
      <c r="IP208" s="3"/>
      <c r="IQ208" s="3"/>
      <c r="IR208" s="3"/>
      <c r="IS208" s="3"/>
      <c r="IT208" s="3"/>
      <c r="IU208" s="3"/>
    </row>
    <row r="209" spans="1:255" x14ac:dyDescent="0.25">
      <c r="A209" s="4">
        <v>17</v>
      </c>
      <c r="B209" s="4">
        <v>1</v>
      </c>
      <c r="C209" s="4"/>
      <c r="D209" s="4"/>
      <c r="E209" s="4" t="s">
        <v>299</v>
      </c>
      <c r="F209" s="4" t="s">
        <v>300</v>
      </c>
      <c r="G209" s="4" t="s">
        <v>301</v>
      </c>
      <c r="H209" s="4" t="s">
        <v>227</v>
      </c>
      <c r="I209" s="4">
        <v>1</v>
      </c>
      <c r="J209" s="4">
        <v>0</v>
      </c>
      <c r="K209" s="4">
        <v>1</v>
      </c>
      <c r="L209" s="4"/>
      <c r="M209" s="4"/>
      <c r="N209" s="4"/>
      <c r="O209" s="4">
        <f t="shared" si="316"/>
        <v>107798.84</v>
      </c>
      <c r="P209" s="4">
        <f t="shared" si="317"/>
        <v>107798.84</v>
      </c>
      <c r="Q209" s="4">
        <f t="shared" si="341"/>
        <v>0</v>
      </c>
      <c r="R209" s="4">
        <f t="shared" si="342"/>
        <v>0</v>
      </c>
      <c r="S209" s="4">
        <f t="shared" si="318"/>
        <v>0</v>
      </c>
      <c r="T209" s="4">
        <f t="shared" si="319"/>
        <v>0</v>
      </c>
      <c r="U209" s="4">
        <f t="shared" si="320"/>
        <v>0</v>
      </c>
      <c r="V209" s="4">
        <f t="shared" si="321"/>
        <v>0</v>
      </c>
      <c r="W209" s="4">
        <f t="shared" si="322"/>
        <v>0</v>
      </c>
      <c r="X209" s="4">
        <f t="shared" si="343"/>
        <v>0</v>
      </c>
      <c r="Y209" s="4">
        <f t="shared" si="344"/>
        <v>0</v>
      </c>
      <c r="Z209" s="4"/>
      <c r="AA209" s="4">
        <v>55890823</v>
      </c>
      <c r="AB209" s="4">
        <f t="shared" si="323"/>
        <v>14240.27</v>
      </c>
      <c r="AC209" s="4">
        <f t="shared" si="345"/>
        <v>14240.27</v>
      </c>
      <c r="AD209" s="4">
        <f t="shared" si="346"/>
        <v>0</v>
      </c>
      <c r="AE209" s="4">
        <f t="shared" si="347"/>
        <v>0</v>
      </c>
      <c r="AF209" s="4">
        <f t="shared" si="348"/>
        <v>0</v>
      </c>
      <c r="AG209" s="4">
        <f t="shared" si="324"/>
        <v>0</v>
      </c>
      <c r="AH209" s="4">
        <f t="shared" si="349"/>
        <v>0</v>
      </c>
      <c r="AI209" s="4">
        <f t="shared" si="350"/>
        <v>0</v>
      </c>
      <c r="AJ209" s="4">
        <f t="shared" si="325"/>
        <v>0</v>
      </c>
      <c r="AK209" s="4">
        <v>14240.27</v>
      </c>
      <c r="AL209" s="4">
        <v>14240.27</v>
      </c>
      <c r="AM209" s="4">
        <v>0</v>
      </c>
      <c r="AN209" s="4">
        <v>0</v>
      </c>
      <c r="AO209" s="4">
        <v>0</v>
      </c>
      <c r="AP209" s="4">
        <v>0</v>
      </c>
      <c r="AQ209" s="4">
        <v>0</v>
      </c>
      <c r="AR209" s="4">
        <v>0</v>
      </c>
      <c r="AS209" s="4">
        <v>0</v>
      </c>
      <c r="AT209" s="4">
        <v>0</v>
      </c>
      <c r="AU209" s="4">
        <v>0</v>
      </c>
      <c r="AV209" s="4">
        <v>1</v>
      </c>
      <c r="AW209" s="4">
        <v>1</v>
      </c>
      <c r="AX209" s="4"/>
      <c r="AY209" s="4"/>
      <c r="AZ209" s="4">
        <v>1</v>
      </c>
      <c r="BA209" s="4">
        <v>1</v>
      </c>
      <c r="BB209" s="4">
        <v>1</v>
      </c>
      <c r="BC209" s="4">
        <v>7.57</v>
      </c>
      <c r="BD209" s="4" t="s">
        <v>3</v>
      </c>
      <c r="BE209" s="4" t="s">
        <v>3</v>
      </c>
      <c r="BF209" s="4" t="s">
        <v>3</v>
      </c>
      <c r="BG209" s="4" t="s">
        <v>3</v>
      </c>
      <c r="BH209" s="4">
        <v>3</v>
      </c>
      <c r="BI209" s="4">
        <v>3</v>
      </c>
      <c r="BJ209" s="4" t="s">
        <v>300</v>
      </c>
      <c r="BK209" s="4"/>
      <c r="BL209" s="4"/>
      <c r="BM209" s="4">
        <v>400007</v>
      </c>
      <c r="BN209" s="4">
        <v>0</v>
      </c>
      <c r="BO209" s="4" t="s">
        <v>3</v>
      </c>
      <c r="BP209" s="4">
        <v>0</v>
      </c>
      <c r="BQ209" s="4">
        <v>214</v>
      </c>
      <c r="BR209" s="4">
        <v>0</v>
      </c>
      <c r="BS209" s="4">
        <v>1</v>
      </c>
      <c r="BT209" s="4">
        <v>1</v>
      </c>
      <c r="BU209" s="4">
        <v>1</v>
      </c>
      <c r="BV209" s="4">
        <v>1</v>
      </c>
      <c r="BW209" s="4">
        <v>1</v>
      </c>
      <c r="BX209" s="4">
        <v>1</v>
      </c>
      <c r="BY209" s="4" t="s">
        <v>3</v>
      </c>
      <c r="BZ209" s="4">
        <v>0</v>
      </c>
      <c r="CA209" s="4">
        <v>0</v>
      </c>
      <c r="CB209" s="4" t="s">
        <v>3</v>
      </c>
      <c r="CC209" s="4"/>
      <c r="CD209" s="4"/>
      <c r="CE209" s="4">
        <v>1566</v>
      </c>
      <c r="CF209" s="4">
        <v>0</v>
      </c>
      <c r="CG209" s="4">
        <v>0</v>
      </c>
      <c r="CH209" s="4"/>
      <c r="CI209" s="4"/>
      <c r="CJ209" s="4"/>
      <c r="CK209" s="4"/>
      <c r="CL209" s="4"/>
      <c r="CM209" s="4">
        <v>0</v>
      </c>
      <c r="CN209" s="4" t="s">
        <v>3</v>
      </c>
      <c r="CO209" s="4">
        <v>0</v>
      </c>
      <c r="CP209" s="4">
        <f t="shared" si="326"/>
        <v>107798.84</v>
      </c>
      <c r="CQ209" s="4">
        <f t="shared" si="327"/>
        <v>107798.84</v>
      </c>
      <c r="CR209" s="4">
        <f t="shared" si="351"/>
        <v>0</v>
      </c>
      <c r="CS209" s="4">
        <f t="shared" si="352"/>
        <v>0</v>
      </c>
      <c r="CT209" s="4">
        <f t="shared" si="328"/>
        <v>0</v>
      </c>
      <c r="CU209" s="4">
        <f t="shared" si="329"/>
        <v>0</v>
      </c>
      <c r="CV209" s="4">
        <f t="shared" si="330"/>
        <v>0</v>
      </c>
      <c r="CW209" s="4">
        <f t="shared" si="331"/>
        <v>0</v>
      </c>
      <c r="CX209" s="4">
        <f t="shared" si="332"/>
        <v>0</v>
      </c>
      <c r="CY209" s="4">
        <f t="shared" si="353"/>
        <v>0</v>
      </c>
      <c r="CZ209" s="4">
        <f t="shared" si="354"/>
        <v>0</v>
      </c>
      <c r="DA209" s="4"/>
      <c r="DB209" s="4"/>
      <c r="DC209" s="4" t="s">
        <v>3</v>
      </c>
      <c r="DD209" s="4" t="s">
        <v>3</v>
      </c>
      <c r="DE209" s="4" t="s">
        <v>3</v>
      </c>
      <c r="DF209" s="4" t="s">
        <v>3</v>
      </c>
      <c r="DG209" s="4" t="s">
        <v>3</v>
      </c>
      <c r="DH209" s="4" t="s">
        <v>3</v>
      </c>
      <c r="DI209" s="4" t="s">
        <v>3</v>
      </c>
      <c r="DJ209" s="4" t="s">
        <v>3</v>
      </c>
      <c r="DK209" s="4" t="s">
        <v>3</v>
      </c>
      <c r="DL209" s="4" t="s">
        <v>3</v>
      </c>
      <c r="DM209" s="4" t="s">
        <v>3</v>
      </c>
      <c r="DN209" s="4">
        <v>0</v>
      </c>
      <c r="DO209" s="4">
        <v>0</v>
      </c>
      <c r="DP209" s="4">
        <v>1</v>
      </c>
      <c r="DQ209" s="4">
        <v>1</v>
      </c>
      <c r="DR209" s="4"/>
      <c r="DS209" s="4"/>
      <c r="DT209" s="4"/>
      <c r="DU209" s="4">
        <v>1013</v>
      </c>
      <c r="DV209" s="4" t="s">
        <v>227</v>
      </c>
      <c r="DW209" s="4" t="s">
        <v>227</v>
      </c>
      <c r="DX209" s="4">
        <v>1</v>
      </c>
      <c r="DY209" s="4"/>
      <c r="DZ209" s="4" t="s">
        <v>3</v>
      </c>
      <c r="EA209" s="4" t="s">
        <v>3</v>
      </c>
      <c r="EB209" s="4" t="s">
        <v>3</v>
      </c>
      <c r="EC209" s="4" t="s">
        <v>3</v>
      </c>
      <c r="ED209" s="4"/>
      <c r="EE209" s="4">
        <v>57042890</v>
      </c>
      <c r="EF209" s="4">
        <v>214</v>
      </c>
      <c r="EG209" s="4" t="s">
        <v>228</v>
      </c>
      <c r="EH209" s="4">
        <v>0</v>
      </c>
      <c r="EI209" s="4" t="s">
        <v>3</v>
      </c>
      <c r="EJ209" s="4">
        <v>3</v>
      </c>
      <c r="EK209" s="4">
        <v>400007</v>
      </c>
      <c r="EL209" s="4" t="s">
        <v>228</v>
      </c>
      <c r="EM209" s="4" t="s">
        <v>229</v>
      </c>
      <c r="EN209" s="4"/>
      <c r="EO209" s="4" t="s">
        <v>3</v>
      </c>
      <c r="EP209" s="4"/>
      <c r="EQ209" s="4">
        <v>16</v>
      </c>
      <c r="ER209" s="4">
        <v>0</v>
      </c>
      <c r="ES209" s="4">
        <v>14240.27</v>
      </c>
      <c r="ET209" s="4">
        <v>0</v>
      </c>
      <c r="EU209" s="4">
        <v>0</v>
      </c>
      <c r="EV209" s="4">
        <v>0</v>
      </c>
      <c r="EW209" s="4">
        <v>0</v>
      </c>
      <c r="EX209" s="4">
        <v>0</v>
      </c>
      <c r="EY209" s="4">
        <v>0</v>
      </c>
      <c r="EZ209" s="4">
        <v>5</v>
      </c>
      <c r="FA209" s="4"/>
      <c r="FB209" s="4"/>
      <c r="FC209" s="4">
        <v>1</v>
      </c>
      <c r="FD209" s="4">
        <v>18</v>
      </c>
      <c r="FE209" s="4"/>
      <c r="FF209" s="4">
        <v>126170</v>
      </c>
      <c r="FG209" s="4"/>
      <c r="FH209" s="4"/>
      <c r="FI209" s="4"/>
      <c r="FJ209" s="4"/>
      <c r="FK209" s="4"/>
      <c r="FL209" s="4"/>
      <c r="FM209" s="4"/>
      <c r="FN209" s="4"/>
      <c r="FO209" s="4"/>
      <c r="FP209" s="4"/>
      <c r="FQ209" s="4">
        <v>0</v>
      </c>
      <c r="FR209" s="4">
        <f t="shared" si="355"/>
        <v>107798.84</v>
      </c>
      <c r="FS209" s="4">
        <v>0</v>
      </c>
      <c r="FT209" s="4"/>
      <c r="FU209" s="4"/>
      <c r="FV209" s="4"/>
      <c r="FW209" s="4"/>
      <c r="FX209" s="4">
        <v>0</v>
      </c>
      <c r="FY209" s="4">
        <v>0</v>
      </c>
      <c r="FZ209" s="4"/>
      <c r="GA209" s="4" t="s">
        <v>302</v>
      </c>
      <c r="GB209" s="4"/>
      <c r="GC209" s="4"/>
      <c r="GD209" s="4">
        <v>1</v>
      </c>
      <c r="GE209" s="4"/>
      <c r="GF209" s="4">
        <v>1689183984</v>
      </c>
      <c r="GG209" s="4">
        <v>2</v>
      </c>
      <c r="GH209" s="4">
        <v>3</v>
      </c>
      <c r="GI209" s="4">
        <v>5</v>
      </c>
      <c r="GJ209" s="4">
        <v>0</v>
      </c>
      <c r="GK209" s="4">
        <v>0</v>
      </c>
      <c r="GL209" s="4">
        <f t="shared" si="333"/>
        <v>0</v>
      </c>
      <c r="GM209" s="4">
        <f t="shared" si="334"/>
        <v>107798.84</v>
      </c>
      <c r="GN209" s="4">
        <f t="shared" si="335"/>
        <v>0</v>
      </c>
      <c r="GO209" s="4">
        <f t="shared" si="336"/>
        <v>0</v>
      </c>
      <c r="GP209" s="4">
        <f t="shared" si="337"/>
        <v>0</v>
      </c>
      <c r="GQ209" s="4"/>
      <c r="GR209" s="4">
        <v>1</v>
      </c>
      <c r="GS209" s="4">
        <v>1</v>
      </c>
      <c r="GT209" s="4">
        <v>0</v>
      </c>
      <c r="GU209" s="4" t="s">
        <v>3</v>
      </c>
      <c r="GV209" s="4">
        <f t="shared" si="338"/>
        <v>0</v>
      </c>
      <c r="GW209" s="4">
        <v>1</v>
      </c>
      <c r="GX209" s="4">
        <f t="shared" si="339"/>
        <v>0</v>
      </c>
      <c r="GY209" s="4"/>
      <c r="GZ209" s="4"/>
      <c r="HA209" s="4">
        <v>0</v>
      </c>
      <c r="HB209" s="4">
        <v>0</v>
      </c>
      <c r="HC209" s="4">
        <f t="shared" si="340"/>
        <v>0</v>
      </c>
      <c r="HD209" s="4"/>
      <c r="HE209" s="4" t="s">
        <v>50</v>
      </c>
      <c r="HF209" s="4" t="s">
        <v>231</v>
      </c>
      <c r="HG209" s="4"/>
      <c r="HH209" s="4"/>
      <c r="HI209" s="4"/>
      <c r="HJ209" s="4"/>
      <c r="HK209" s="4"/>
      <c r="HL209" s="4"/>
      <c r="HM209" s="4" t="s">
        <v>3</v>
      </c>
      <c r="HN209" s="4" t="s">
        <v>3</v>
      </c>
      <c r="HO209" s="4" t="s">
        <v>3</v>
      </c>
      <c r="HP209" s="4" t="s">
        <v>3</v>
      </c>
      <c r="HQ209" s="4" t="s">
        <v>3</v>
      </c>
      <c r="HR209" s="4"/>
      <c r="HS209" s="4">
        <v>0</v>
      </c>
      <c r="HT209" s="4"/>
      <c r="HU209" s="4"/>
      <c r="HV209" s="4"/>
      <c r="HW209" s="4"/>
      <c r="HX209" s="4"/>
      <c r="HY209" s="4"/>
      <c r="HZ209" s="4"/>
      <c r="IA209" s="4"/>
      <c r="IB209" s="4"/>
      <c r="IC209" s="4"/>
      <c r="ID209" s="4"/>
      <c r="IE209" s="4"/>
      <c r="IF209" s="4"/>
      <c r="IG209" s="4"/>
      <c r="IH209" s="4"/>
      <c r="II209" s="4"/>
      <c r="IJ209" s="4"/>
      <c r="IK209" s="4">
        <v>0</v>
      </c>
      <c r="IL209" s="4"/>
      <c r="IM209" s="4"/>
      <c r="IN209" s="4"/>
      <c r="IO209" s="4"/>
      <c r="IP209" s="4"/>
      <c r="IQ209" s="4"/>
      <c r="IR209" s="4"/>
      <c r="IS209" s="4"/>
      <c r="IT209" s="4"/>
      <c r="IU209" s="4"/>
    </row>
    <row r="210" spans="1:255" x14ac:dyDescent="0.25">
      <c r="A210" s="3">
        <v>17</v>
      </c>
      <c r="B210" s="3">
        <v>1</v>
      </c>
      <c r="C210" s="3"/>
      <c r="D210" s="3"/>
      <c r="E210" s="3" t="s">
        <v>303</v>
      </c>
      <c r="F210" s="3" t="s">
        <v>304</v>
      </c>
      <c r="G210" s="3" t="s">
        <v>305</v>
      </c>
      <c r="H210" s="3" t="s">
        <v>227</v>
      </c>
      <c r="I210" s="3">
        <v>1</v>
      </c>
      <c r="J210" s="3">
        <v>0</v>
      </c>
      <c r="K210" s="3">
        <v>1</v>
      </c>
      <c r="L210" s="3"/>
      <c r="M210" s="3"/>
      <c r="N210" s="3"/>
      <c r="O210" s="3">
        <f t="shared" si="316"/>
        <v>9396.08</v>
      </c>
      <c r="P210" s="3">
        <f t="shared" si="317"/>
        <v>9396.08</v>
      </c>
      <c r="Q210" s="3">
        <f t="shared" si="341"/>
        <v>0</v>
      </c>
      <c r="R210" s="3">
        <f t="shared" si="342"/>
        <v>0</v>
      </c>
      <c r="S210" s="3">
        <f t="shared" si="318"/>
        <v>0</v>
      </c>
      <c r="T210" s="3">
        <f t="shared" si="319"/>
        <v>0</v>
      </c>
      <c r="U210" s="3">
        <f t="shared" si="320"/>
        <v>0</v>
      </c>
      <c r="V210" s="3">
        <f t="shared" si="321"/>
        <v>0</v>
      </c>
      <c r="W210" s="3">
        <f t="shared" si="322"/>
        <v>0</v>
      </c>
      <c r="X210" s="3">
        <f t="shared" si="343"/>
        <v>0</v>
      </c>
      <c r="Y210" s="3">
        <f t="shared" si="344"/>
        <v>0</v>
      </c>
      <c r="Z210" s="3"/>
      <c r="AA210" s="3">
        <v>54971259</v>
      </c>
      <c r="AB210" s="3">
        <f t="shared" si="323"/>
        <v>9396.08</v>
      </c>
      <c r="AC210" s="3">
        <f t="shared" si="345"/>
        <v>9396.08</v>
      </c>
      <c r="AD210" s="3">
        <f t="shared" si="346"/>
        <v>0</v>
      </c>
      <c r="AE210" s="3">
        <f t="shared" si="347"/>
        <v>0</v>
      </c>
      <c r="AF210" s="3">
        <f t="shared" si="348"/>
        <v>0</v>
      </c>
      <c r="AG210" s="3">
        <f t="shared" si="324"/>
        <v>0</v>
      </c>
      <c r="AH210" s="3">
        <f t="shared" si="349"/>
        <v>0</v>
      </c>
      <c r="AI210" s="3">
        <f t="shared" si="350"/>
        <v>0</v>
      </c>
      <c r="AJ210" s="3">
        <f t="shared" si="325"/>
        <v>0</v>
      </c>
      <c r="AK210" s="3">
        <v>9396.08</v>
      </c>
      <c r="AL210" s="3">
        <v>9396.08</v>
      </c>
      <c r="AM210" s="3">
        <v>0</v>
      </c>
      <c r="AN210" s="3">
        <v>0</v>
      </c>
      <c r="AO210" s="3">
        <v>0</v>
      </c>
      <c r="AP210" s="3">
        <v>0</v>
      </c>
      <c r="AQ210" s="3">
        <v>0</v>
      </c>
      <c r="AR210" s="3">
        <v>0</v>
      </c>
      <c r="AS210" s="3">
        <v>0</v>
      </c>
      <c r="AT210" s="3">
        <v>0</v>
      </c>
      <c r="AU210" s="3">
        <v>0</v>
      </c>
      <c r="AV210" s="3">
        <v>1</v>
      </c>
      <c r="AW210" s="3">
        <v>1</v>
      </c>
      <c r="AX210" s="3"/>
      <c r="AY210" s="3"/>
      <c r="AZ210" s="3">
        <v>1</v>
      </c>
      <c r="BA210" s="3">
        <v>1</v>
      </c>
      <c r="BB210" s="3">
        <v>1</v>
      </c>
      <c r="BC210" s="3">
        <v>1</v>
      </c>
      <c r="BD210" s="3" t="s">
        <v>3</v>
      </c>
      <c r="BE210" s="3" t="s">
        <v>3</v>
      </c>
      <c r="BF210" s="3" t="s">
        <v>3</v>
      </c>
      <c r="BG210" s="3" t="s">
        <v>3</v>
      </c>
      <c r="BH210" s="3">
        <v>3</v>
      </c>
      <c r="BI210" s="3">
        <v>3</v>
      </c>
      <c r="BJ210" s="3" t="s">
        <v>304</v>
      </c>
      <c r="BK210" s="3"/>
      <c r="BL210" s="3"/>
      <c r="BM210" s="3">
        <v>400007</v>
      </c>
      <c r="BN210" s="3">
        <v>0</v>
      </c>
      <c r="BO210" s="3" t="s">
        <v>3</v>
      </c>
      <c r="BP210" s="3">
        <v>0</v>
      </c>
      <c r="BQ210" s="3">
        <v>214</v>
      </c>
      <c r="BR210" s="3">
        <v>0</v>
      </c>
      <c r="BS210" s="3">
        <v>1</v>
      </c>
      <c r="BT210" s="3">
        <v>1</v>
      </c>
      <c r="BU210" s="3">
        <v>1</v>
      </c>
      <c r="BV210" s="3">
        <v>1</v>
      </c>
      <c r="BW210" s="3">
        <v>1</v>
      </c>
      <c r="BX210" s="3">
        <v>1</v>
      </c>
      <c r="BY210" s="3" t="s">
        <v>3</v>
      </c>
      <c r="BZ210" s="3">
        <v>0</v>
      </c>
      <c r="CA210" s="3">
        <v>0</v>
      </c>
      <c r="CB210" s="3" t="s">
        <v>3</v>
      </c>
      <c r="CC210" s="3"/>
      <c r="CD210" s="3"/>
      <c r="CE210" s="3">
        <v>1566</v>
      </c>
      <c r="CF210" s="3">
        <v>0</v>
      </c>
      <c r="CG210" s="3">
        <v>0</v>
      </c>
      <c r="CH210" s="3"/>
      <c r="CI210" s="3"/>
      <c r="CJ210" s="3"/>
      <c r="CK210" s="3"/>
      <c r="CL210" s="3"/>
      <c r="CM210" s="3">
        <v>0</v>
      </c>
      <c r="CN210" s="3" t="s">
        <v>3</v>
      </c>
      <c r="CO210" s="3">
        <v>0</v>
      </c>
      <c r="CP210" s="3">
        <f t="shared" si="326"/>
        <v>9396.08</v>
      </c>
      <c r="CQ210" s="3">
        <f t="shared" si="327"/>
        <v>9396.08</v>
      </c>
      <c r="CR210" s="3">
        <f t="shared" si="351"/>
        <v>0</v>
      </c>
      <c r="CS210" s="3">
        <f t="shared" si="352"/>
        <v>0</v>
      </c>
      <c r="CT210" s="3">
        <f t="shared" si="328"/>
        <v>0</v>
      </c>
      <c r="CU210" s="3">
        <f t="shared" si="329"/>
        <v>0</v>
      </c>
      <c r="CV210" s="3">
        <f t="shared" si="330"/>
        <v>0</v>
      </c>
      <c r="CW210" s="3">
        <f t="shared" si="331"/>
        <v>0</v>
      </c>
      <c r="CX210" s="3">
        <f t="shared" si="332"/>
        <v>0</v>
      </c>
      <c r="CY210" s="3">
        <f t="shared" si="353"/>
        <v>0</v>
      </c>
      <c r="CZ210" s="3">
        <f t="shared" si="354"/>
        <v>0</v>
      </c>
      <c r="DA210" s="3"/>
      <c r="DB210" s="3"/>
      <c r="DC210" s="3" t="s">
        <v>3</v>
      </c>
      <c r="DD210" s="3" t="s">
        <v>3</v>
      </c>
      <c r="DE210" s="3" t="s">
        <v>3</v>
      </c>
      <c r="DF210" s="3" t="s">
        <v>3</v>
      </c>
      <c r="DG210" s="3" t="s">
        <v>3</v>
      </c>
      <c r="DH210" s="3" t="s">
        <v>3</v>
      </c>
      <c r="DI210" s="3" t="s">
        <v>3</v>
      </c>
      <c r="DJ210" s="3" t="s">
        <v>3</v>
      </c>
      <c r="DK210" s="3" t="s">
        <v>3</v>
      </c>
      <c r="DL210" s="3" t="s">
        <v>3</v>
      </c>
      <c r="DM210" s="3" t="s">
        <v>3</v>
      </c>
      <c r="DN210" s="3">
        <v>0</v>
      </c>
      <c r="DO210" s="3">
        <v>0</v>
      </c>
      <c r="DP210" s="3">
        <v>1</v>
      </c>
      <c r="DQ210" s="3">
        <v>1</v>
      </c>
      <c r="DR210" s="3"/>
      <c r="DS210" s="3"/>
      <c r="DT210" s="3"/>
      <c r="DU210" s="3">
        <v>1013</v>
      </c>
      <c r="DV210" s="3" t="s">
        <v>227</v>
      </c>
      <c r="DW210" s="3" t="s">
        <v>227</v>
      </c>
      <c r="DX210" s="3">
        <v>1</v>
      </c>
      <c r="DY210" s="3"/>
      <c r="DZ210" s="3" t="s">
        <v>3</v>
      </c>
      <c r="EA210" s="3" t="s">
        <v>3</v>
      </c>
      <c r="EB210" s="3" t="s">
        <v>3</v>
      </c>
      <c r="EC210" s="3" t="s">
        <v>3</v>
      </c>
      <c r="ED210" s="3"/>
      <c r="EE210" s="3">
        <v>57042890</v>
      </c>
      <c r="EF210" s="3">
        <v>214</v>
      </c>
      <c r="EG210" s="3" t="s">
        <v>228</v>
      </c>
      <c r="EH210" s="3">
        <v>0</v>
      </c>
      <c r="EI210" s="3" t="s">
        <v>3</v>
      </c>
      <c r="EJ210" s="3">
        <v>3</v>
      </c>
      <c r="EK210" s="3">
        <v>400007</v>
      </c>
      <c r="EL210" s="3" t="s">
        <v>228</v>
      </c>
      <c r="EM210" s="3" t="s">
        <v>229</v>
      </c>
      <c r="EN210" s="3"/>
      <c r="EO210" s="3" t="s">
        <v>3</v>
      </c>
      <c r="EP210" s="3"/>
      <c r="EQ210" s="3">
        <v>16</v>
      </c>
      <c r="ER210" s="3">
        <v>0</v>
      </c>
      <c r="ES210" s="3">
        <v>9396.08</v>
      </c>
      <c r="ET210" s="3">
        <v>0</v>
      </c>
      <c r="EU210" s="3">
        <v>0</v>
      </c>
      <c r="EV210" s="3">
        <v>0</v>
      </c>
      <c r="EW210" s="3">
        <v>0</v>
      </c>
      <c r="EX210" s="3">
        <v>0</v>
      </c>
      <c r="EY210" s="3">
        <v>0</v>
      </c>
      <c r="EZ210" s="3"/>
      <c r="FA210" s="3"/>
      <c r="FB210" s="3"/>
      <c r="FC210" s="3"/>
      <c r="FD210" s="3"/>
      <c r="FE210" s="3"/>
      <c r="FF210" s="3"/>
      <c r="FG210" s="3"/>
      <c r="FH210" s="3"/>
      <c r="FI210" s="3"/>
      <c r="FJ210" s="3"/>
      <c r="FK210" s="3"/>
      <c r="FL210" s="3"/>
      <c r="FM210" s="3"/>
      <c r="FN210" s="3"/>
      <c r="FO210" s="3"/>
      <c r="FP210" s="3"/>
      <c r="FQ210" s="3">
        <v>0</v>
      </c>
      <c r="FR210" s="3">
        <f t="shared" si="355"/>
        <v>9396.08</v>
      </c>
      <c r="FS210" s="3">
        <v>0</v>
      </c>
      <c r="FT210" s="3"/>
      <c r="FU210" s="3"/>
      <c r="FV210" s="3"/>
      <c r="FW210" s="3"/>
      <c r="FX210" s="3">
        <v>0</v>
      </c>
      <c r="FY210" s="3">
        <v>0</v>
      </c>
      <c r="FZ210" s="3"/>
      <c r="GA210" s="3" t="s">
        <v>291</v>
      </c>
      <c r="GB210" s="3"/>
      <c r="GC210" s="3"/>
      <c r="GD210" s="3">
        <v>1</v>
      </c>
      <c r="GE210" s="3"/>
      <c r="GF210" s="3">
        <v>-887085296</v>
      </c>
      <c r="GG210" s="3">
        <v>2</v>
      </c>
      <c r="GH210" s="3">
        <v>4</v>
      </c>
      <c r="GI210" s="3">
        <v>-2</v>
      </c>
      <c r="GJ210" s="3">
        <v>0</v>
      </c>
      <c r="GK210" s="3">
        <v>0</v>
      </c>
      <c r="GL210" s="3">
        <f t="shared" si="333"/>
        <v>0</v>
      </c>
      <c r="GM210" s="3">
        <f t="shared" si="334"/>
        <v>9396.08</v>
      </c>
      <c r="GN210" s="3">
        <f t="shared" si="335"/>
        <v>0</v>
      </c>
      <c r="GO210" s="3">
        <f t="shared" si="336"/>
        <v>0</v>
      </c>
      <c r="GP210" s="3">
        <f t="shared" si="337"/>
        <v>0</v>
      </c>
      <c r="GQ210" s="3"/>
      <c r="GR210" s="3">
        <v>1</v>
      </c>
      <c r="GS210" s="3">
        <v>2</v>
      </c>
      <c r="GT210" s="3">
        <v>0</v>
      </c>
      <c r="GU210" s="3" t="s">
        <v>3</v>
      </c>
      <c r="GV210" s="3">
        <f t="shared" si="338"/>
        <v>0</v>
      </c>
      <c r="GW210" s="3">
        <v>1</v>
      </c>
      <c r="GX210" s="3">
        <f t="shared" si="339"/>
        <v>0</v>
      </c>
      <c r="GY210" s="3"/>
      <c r="GZ210" s="3"/>
      <c r="HA210" s="3">
        <v>0</v>
      </c>
      <c r="HB210" s="3">
        <v>0</v>
      </c>
      <c r="HC210" s="3">
        <f t="shared" si="340"/>
        <v>0</v>
      </c>
      <c r="HD210" s="3"/>
      <c r="HE210" s="3" t="s">
        <v>50</v>
      </c>
      <c r="HF210" s="3" t="s">
        <v>231</v>
      </c>
      <c r="HG210" s="3"/>
      <c r="HH210" s="3"/>
      <c r="HI210" s="3"/>
      <c r="HJ210" s="3"/>
      <c r="HK210" s="3"/>
      <c r="HL210" s="3"/>
      <c r="HM210" s="3" t="s">
        <v>3</v>
      </c>
      <c r="HN210" s="3" t="s">
        <v>3</v>
      </c>
      <c r="HO210" s="3" t="s">
        <v>3</v>
      </c>
      <c r="HP210" s="3" t="s">
        <v>3</v>
      </c>
      <c r="HQ210" s="3" t="s">
        <v>3</v>
      </c>
      <c r="HR210" s="3"/>
      <c r="HS210" s="3">
        <v>0</v>
      </c>
      <c r="HT210" s="3"/>
      <c r="HU210" s="3"/>
      <c r="HV210" s="3"/>
      <c r="HW210" s="3"/>
      <c r="HX210" s="3"/>
      <c r="HY210" s="3"/>
      <c r="HZ210" s="3"/>
      <c r="IA210" s="3"/>
      <c r="IB210" s="3"/>
      <c r="IC210" s="3"/>
      <c r="ID210" s="3"/>
      <c r="IE210" s="3"/>
      <c r="IF210" s="3"/>
      <c r="IG210" s="3"/>
      <c r="IH210" s="3"/>
      <c r="II210" s="3"/>
      <c r="IJ210" s="3"/>
      <c r="IK210" s="3">
        <v>0</v>
      </c>
      <c r="IL210" s="3"/>
      <c r="IM210" s="3"/>
      <c r="IN210" s="3"/>
      <c r="IO210" s="3"/>
      <c r="IP210" s="3"/>
      <c r="IQ210" s="3"/>
      <c r="IR210" s="3"/>
      <c r="IS210" s="3"/>
      <c r="IT210" s="3"/>
      <c r="IU210" s="3"/>
    </row>
    <row r="211" spans="1:255" x14ac:dyDescent="0.25">
      <c r="A211" s="4">
        <v>17</v>
      </c>
      <c r="B211" s="4">
        <v>1</v>
      </c>
      <c r="C211" s="4"/>
      <c r="D211" s="4"/>
      <c r="E211" s="4" t="s">
        <v>303</v>
      </c>
      <c r="F211" s="4" t="s">
        <v>304</v>
      </c>
      <c r="G211" s="4" t="s">
        <v>305</v>
      </c>
      <c r="H211" s="4" t="s">
        <v>227</v>
      </c>
      <c r="I211" s="4">
        <v>1</v>
      </c>
      <c r="J211" s="4">
        <v>0</v>
      </c>
      <c r="K211" s="4">
        <v>1</v>
      </c>
      <c r="L211" s="4"/>
      <c r="M211" s="4"/>
      <c r="N211" s="4"/>
      <c r="O211" s="4">
        <f t="shared" si="316"/>
        <v>71128.33</v>
      </c>
      <c r="P211" s="4">
        <f t="shared" si="317"/>
        <v>71128.33</v>
      </c>
      <c r="Q211" s="4">
        <f t="shared" si="341"/>
        <v>0</v>
      </c>
      <c r="R211" s="4">
        <f t="shared" si="342"/>
        <v>0</v>
      </c>
      <c r="S211" s="4">
        <f t="shared" si="318"/>
        <v>0</v>
      </c>
      <c r="T211" s="4">
        <f t="shared" si="319"/>
        <v>0</v>
      </c>
      <c r="U211" s="4">
        <f t="shared" si="320"/>
        <v>0</v>
      </c>
      <c r="V211" s="4">
        <f t="shared" si="321"/>
        <v>0</v>
      </c>
      <c r="W211" s="4">
        <f t="shared" si="322"/>
        <v>0</v>
      </c>
      <c r="X211" s="4">
        <f t="shared" si="343"/>
        <v>0</v>
      </c>
      <c r="Y211" s="4">
        <f t="shared" si="344"/>
        <v>0</v>
      </c>
      <c r="Z211" s="4"/>
      <c r="AA211" s="4">
        <v>55890823</v>
      </c>
      <c r="AB211" s="4">
        <f t="shared" si="323"/>
        <v>9396.08</v>
      </c>
      <c r="AC211" s="4">
        <f t="shared" si="345"/>
        <v>9396.08</v>
      </c>
      <c r="AD211" s="4">
        <f t="shared" si="346"/>
        <v>0</v>
      </c>
      <c r="AE211" s="4">
        <f t="shared" si="347"/>
        <v>0</v>
      </c>
      <c r="AF211" s="4">
        <f t="shared" si="348"/>
        <v>0</v>
      </c>
      <c r="AG211" s="4">
        <f t="shared" si="324"/>
        <v>0</v>
      </c>
      <c r="AH211" s="4">
        <f t="shared" si="349"/>
        <v>0</v>
      </c>
      <c r="AI211" s="4">
        <f t="shared" si="350"/>
        <v>0</v>
      </c>
      <c r="AJ211" s="4">
        <f t="shared" si="325"/>
        <v>0</v>
      </c>
      <c r="AK211" s="4">
        <v>9396.08</v>
      </c>
      <c r="AL211" s="4">
        <v>9396.08</v>
      </c>
      <c r="AM211" s="4">
        <v>0</v>
      </c>
      <c r="AN211" s="4">
        <v>0</v>
      </c>
      <c r="AO211" s="4">
        <v>0</v>
      </c>
      <c r="AP211" s="4">
        <v>0</v>
      </c>
      <c r="AQ211" s="4">
        <v>0</v>
      </c>
      <c r="AR211" s="4">
        <v>0</v>
      </c>
      <c r="AS211" s="4">
        <v>0</v>
      </c>
      <c r="AT211" s="4">
        <v>0</v>
      </c>
      <c r="AU211" s="4">
        <v>0</v>
      </c>
      <c r="AV211" s="4">
        <v>1</v>
      </c>
      <c r="AW211" s="4">
        <v>1</v>
      </c>
      <c r="AX211" s="4"/>
      <c r="AY211" s="4"/>
      <c r="AZ211" s="4">
        <v>1</v>
      </c>
      <c r="BA211" s="4">
        <v>1</v>
      </c>
      <c r="BB211" s="4">
        <v>1</v>
      </c>
      <c r="BC211" s="4">
        <v>7.57</v>
      </c>
      <c r="BD211" s="4" t="s">
        <v>3</v>
      </c>
      <c r="BE211" s="4" t="s">
        <v>3</v>
      </c>
      <c r="BF211" s="4" t="s">
        <v>3</v>
      </c>
      <c r="BG211" s="4" t="s">
        <v>3</v>
      </c>
      <c r="BH211" s="4">
        <v>3</v>
      </c>
      <c r="BI211" s="4">
        <v>3</v>
      </c>
      <c r="BJ211" s="4" t="s">
        <v>304</v>
      </c>
      <c r="BK211" s="4"/>
      <c r="BL211" s="4"/>
      <c r="BM211" s="4">
        <v>400007</v>
      </c>
      <c r="BN211" s="4">
        <v>0</v>
      </c>
      <c r="BO211" s="4" t="s">
        <v>3</v>
      </c>
      <c r="BP211" s="4">
        <v>0</v>
      </c>
      <c r="BQ211" s="4">
        <v>214</v>
      </c>
      <c r="BR211" s="4">
        <v>0</v>
      </c>
      <c r="BS211" s="4">
        <v>1</v>
      </c>
      <c r="BT211" s="4">
        <v>1</v>
      </c>
      <c r="BU211" s="4">
        <v>1</v>
      </c>
      <c r="BV211" s="4">
        <v>1</v>
      </c>
      <c r="BW211" s="4">
        <v>1</v>
      </c>
      <c r="BX211" s="4">
        <v>1</v>
      </c>
      <c r="BY211" s="4" t="s">
        <v>3</v>
      </c>
      <c r="BZ211" s="4">
        <v>0</v>
      </c>
      <c r="CA211" s="4">
        <v>0</v>
      </c>
      <c r="CB211" s="4" t="s">
        <v>3</v>
      </c>
      <c r="CC211" s="4"/>
      <c r="CD211" s="4"/>
      <c r="CE211" s="4">
        <v>1566</v>
      </c>
      <c r="CF211" s="4">
        <v>0</v>
      </c>
      <c r="CG211" s="4">
        <v>0</v>
      </c>
      <c r="CH211" s="4"/>
      <c r="CI211" s="4"/>
      <c r="CJ211" s="4"/>
      <c r="CK211" s="4"/>
      <c r="CL211" s="4"/>
      <c r="CM211" s="4">
        <v>0</v>
      </c>
      <c r="CN211" s="4" t="s">
        <v>3</v>
      </c>
      <c r="CO211" s="4">
        <v>0</v>
      </c>
      <c r="CP211" s="4">
        <f t="shared" si="326"/>
        <v>71128.33</v>
      </c>
      <c r="CQ211" s="4">
        <f t="shared" si="327"/>
        <v>71128.33</v>
      </c>
      <c r="CR211" s="4">
        <f t="shared" si="351"/>
        <v>0</v>
      </c>
      <c r="CS211" s="4">
        <f t="shared" si="352"/>
        <v>0</v>
      </c>
      <c r="CT211" s="4">
        <f t="shared" si="328"/>
        <v>0</v>
      </c>
      <c r="CU211" s="4">
        <f t="shared" si="329"/>
        <v>0</v>
      </c>
      <c r="CV211" s="4">
        <f t="shared" si="330"/>
        <v>0</v>
      </c>
      <c r="CW211" s="4">
        <f t="shared" si="331"/>
        <v>0</v>
      </c>
      <c r="CX211" s="4">
        <f t="shared" si="332"/>
        <v>0</v>
      </c>
      <c r="CY211" s="4">
        <f t="shared" si="353"/>
        <v>0</v>
      </c>
      <c r="CZ211" s="4">
        <f t="shared" si="354"/>
        <v>0</v>
      </c>
      <c r="DA211" s="4"/>
      <c r="DB211" s="4"/>
      <c r="DC211" s="4" t="s">
        <v>3</v>
      </c>
      <c r="DD211" s="4" t="s">
        <v>3</v>
      </c>
      <c r="DE211" s="4" t="s">
        <v>3</v>
      </c>
      <c r="DF211" s="4" t="s">
        <v>3</v>
      </c>
      <c r="DG211" s="4" t="s">
        <v>3</v>
      </c>
      <c r="DH211" s="4" t="s">
        <v>3</v>
      </c>
      <c r="DI211" s="4" t="s">
        <v>3</v>
      </c>
      <c r="DJ211" s="4" t="s">
        <v>3</v>
      </c>
      <c r="DK211" s="4" t="s">
        <v>3</v>
      </c>
      <c r="DL211" s="4" t="s">
        <v>3</v>
      </c>
      <c r="DM211" s="4" t="s">
        <v>3</v>
      </c>
      <c r="DN211" s="4">
        <v>0</v>
      </c>
      <c r="DO211" s="4">
        <v>0</v>
      </c>
      <c r="DP211" s="4">
        <v>1</v>
      </c>
      <c r="DQ211" s="4">
        <v>1</v>
      </c>
      <c r="DR211" s="4"/>
      <c r="DS211" s="4"/>
      <c r="DT211" s="4"/>
      <c r="DU211" s="4">
        <v>1013</v>
      </c>
      <c r="DV211" s="4" t="s">
        <v>227</v>
      </c>
      <c r="DW211" s="4" t="s">
        <v>227</v>
      </c>
      <c r="DX211" s="4">
        <v>1</v>
      </c>
      <c r="DY211" s="4"/>
      <c r="DZ211" s="4" t="s">
        <v>3</v>
      </c>
      <c r="EA211" s="4" t="s">
        <v>3</v>
      </c>
      <c r="EB211" s="4" t="s">
        <v>3</v>
      </c>
      <c r="EC211" s="4" t="s">
        <v>3</v>
      </c>
      <c r="ED211" s="4"/>
      <c r="EE211" s="4">
        <v>57042890</v>
      </c>
      <c r="EF211" s="4">
        <v>214</v>
      </c>
      <c r="EG211" s="4" t="s">
        <v>228</v>
      </c>
      <c r="EH211" s="4">
        <v>0</v>
      </c>
      <c r="EI211" s="4" t="s">
        <v>3</v>
      </c>
      <c r="EJ211" s="4">
        <v>3</v>
      </c>
      <c r="EK211" s="4">
        <v>400007</v>
      </c>
      <c r="EL211" s="4" t="s">
        <v>228</v>
      </c>
      <c r="EM211" s="4" t="s">
        <v>229</v>
      </c>
      <c r="EN211" s="4"/>
      <c r="EO211" s="4" t="s">
        <v>3</v>
      </c>
      <c r="EP211" s="4"/>
      <c r="EQ211" s="4">
        <v>16</v>
      </c>
      <c r="ER211" s="4">
        <v>0</v>
      </c>
      <c r="ES211" s="4">
        <v>9396.08</v>
      </c>
      <c r="ET211" s="4">
        <v>0</v>
      </c>
      <c r="EU211" s="4">
        <v>0</v>
      </c>
      <c r="EV211" s="4">
        <v>0</v>
      </c>
      <c r="EW211" s="4">
        <v>0</v>
      </c>
      <c r="EX211" s="4">
        <v>0</v>
      </c>
      <c r="EY211" s="4">
        <v>0</v>
      </c>
      <c r="EZ211" s="4">
        <v>5</v>
      </c>
      <c r="FA211" s="4"/>
      <c r="FB211" s="4"/>
      <c r="FC211" s="4">
        <v>1</v>
      </c>
      <c r="FD211" s="4">
        <v>18</v>
      </c>
      <c r="FE211" s="4"/>
      <c r="FF211" s="4">
        <v>83250</v>
      </c>
      <c r="FG211" s="4"/>
      <c r="FH211" s="4"/>
      <c r="FI211" s="4"/>
      <c r="FJ211" s="4"/>
      <c r="FK211" s="4"/>
      <c r="FL211" s="4"/>
      <c r="FM211" s="4"/>
      <c r="FN211" s="4"/>
      <c r="FO211" s="4"/>
      <c r="FP211" s="4"/>
      <c r="FQ211" s="4">
        <v>0</v>
      </c>
      <c r="FR211" s="4">
        <f t="shared" si="355"/>
        <v>71128.33</v>
      </c>
      <c r="FS211" s="4">
        <v>0</v>
      </c>
      <c r="FT211" s="4"/>
      <c r="FU211" s="4"/>
      <c r="FV211" s="4"/>
      <c r="FW211" s="4"/>
      <c r="FX211" s="4">
        <v>0</v>
      </c>
      <c r="FY211" s="4">
        <v>0</v>
      </c>
      <c r="FZ211" s="4"/>
      <c r="GA211" s="4" t="s">
        <v>291</v>
      </c>
      <c r="GB211" s="4"/>
      <c r="GC211" s="4"/>
      <c r="GD211" s="4">
        <v>1</v>
      </c>
      <c r="GE211" s="4"/>
      <c r="GF211" s="4">
        <v>-887085296</v>
      </c>
      <c r="GG211" s="4">
        <v>2</v>
      </c>
      <c r="GH211" s="4">
        <v>3</v>
      </c>
      <c r="GI211" s="4">
        <v>5</v>
      </c>
      <c r="GJ211" s="4">
        <v>0</v>
      </c>
      <c r="GK211" s="4">
        <v>0</v>
      </c>
      <c r="GL211" s="4">
        <f t="shared" si="333"/>
        <v>0</v>
      </c>
      <c r="GM211" s="4">
        <f t="shared" si="334"/>
        <v>71128.33</v>
      </c>
      <c r="GN211" s="4">
        <f t="shared" si="335"/>
        <v>0</v>
      </c>
      <c r="GO211" s="4">
        <f t="shared" si="336"/>
        <v>0</v>
      </c>
      <c r="GP211" s="4">
        <f t="shared" si="337"/>
        <v>0</v>
      </c>
      <c r="GQ211" s="4"/>
      <c r="GR211" s="4">
        <v>1</v>
      </c>
      <c r="GS211" s="4">
        <v>1</v>
      </c>
      <c r="GT211" s="4">
        <v>0</v>
      </c>
      <c r="GU211" s="4" t="s">
        <v>3</v>
      </c>
      <c r="GV211" s="4">
        <f t="shared" si="338"/>
        <v>0</v>
      </c>
      <c r="GW211" s="4">
        <v>1</v>
      </c>
      <c r="GX211" s="4">
        <f t="shared" si="339"/>
        <v>0</v>
      </c>
      <c r="GY211" s="4"/>
      <c r="GZ211" s="4"/>
      <c r="HA211" s="4">
        <v>0</v>
      </c>
      <c r="HB211" s="4">
        <v>0</v>
      </c>
      <c r="HC211" s="4">
        <f t="shared" si="340"/>
        <v>0</v>
      </c>
      <c r="HD211" s="4"/>
      <c r="HE211" s="4" t="s">
        <v>50</v>
      </c>
      <c r="HF211" s="4" t="s">
        <v>231</v>
      </c>
      <c r="HG211" s="4"/>
      <c r="HH211" s="4"/>
      <c r="HI211" s="4"/>
      <c r="HJ211" s="4"/>
      <c r="HK211" s="4"/>
      <c r="HL211" s="4"/>
      <c r="HM211" s="4" t="s">
        <v>3</v>
      </c>
      <c r="HN211" s="4" t="s">
        <v>3</v>
      </c>
      <c r="HO211" s="4" t="s">
        <v>3</v>
      </c>
      <c r="HP211" s="4" t="s">
        <v>3</v>
      </c>
      <c r="HQ211" s="4" t="s">
        <v>3</v>
      </c>
      <c r="HR211" s="4"/>
      <c r="HS211" s="4">
        <v>0</v>
      </c>
      <c r="HT211" s="4"/>
      <c r="HU211" s="4"/>
      <c r="HV211" s="4"/>
      <c r="HW211" s="4"/>
      <c r="HX211" s="4"/>
      <c r="HY211" s="4"/>
      <c r="HZ211" s="4"/>
      <c r="IA211" s="4"/>
      <c r="IB211" s="4"/>
      <c r="IC211" s="4"/>
      <c r="ID211" s="4"/>
      <c r="IE211" s="4"/>
      <c r="IF211" s="4"/>
      <c r="IG211" s="4"/>
      <c r="IH211" s="4"/>
      <c r="II211" s="4"/>
      <c r="IJ211" s="4"/>
      <c r="IK211" s="4">
        <v>0</v>
      </c>
      <c r="IL211" s="4"/>
      <c r="IM211" s="4"/>
      <c r="IN211" s="4"/>
      <c r="IO211" s="4"/>
      <c r="IP211" s="4"/>
      <c r="IQ211" s="4"/>
      <c r="IR211" s="4"/>
      <c r="IS211" s="4"/>
      <c r="IT211" s="4"/>
      <c r="IU211" s="4"/>
    </row>
    <row r="212" spans="1:255" x14ac:dyDescent="0.25">
      <c r="A212" s="3">
        <v>17</v>
      </c>
      <c r="B212" s="3">
        <v>1</v>
      </c>
      <c r="C212" s="3"/>
      <c r="D212" s="3"/>
      <c r="E212" s="3" t="s">
        <v>306</v>
      </c>
      <c r="F212" s="3" t="s">
        <v>307</v>
      </c>
      <c r="G212" s="3" t="s">
        <v>308</v>
      </c>
      <c r="H212" s="3" t="s">
        <v>227</v>
      </c>
      <c r="I212" s="3">
        <v>1</v>
      </c>
      <c r="J212" s="3">
        <v>0</v>
      </c>
      <c r="K212" s="3">
        <v>1</v>
      </c>
      <c r="L212" s="3"/>
      <c r="M212" s="3"/>
      <c r="N212" s="3"/>
      <c r="O212" s="3">
        <f t="shared" si="316"/>
        <v>14393.31</v>
      </c>
      <c r="P212" s="3">
        <f t="shared" si="317"/>
        <v>14393.31</v>
      </c>
      <c r="Q212" s="3">
        <f t="shared" si="341"/>
        <v>0</v>
      </c>
      <c r="R212" s="3">
        <f t="shared" si="342"/>
        <v>0</v>
      </c>
      <c r="S212" s="3">
        <f t="shared" si="318"/>
        <v>0</v>
      </c>
      <c r="T212" s="3">
        <f t="shared" si="319"/>
        <v>0</v>
      </c>
      <c r="U212" s="3">
        <f t="shared" si="320"/>
        <v>0</v>
      </c>
      <c r="V212" s="3">
        <f t="shared" si="321"/>
        <v>0</v>
      </c>
      <c r="W212" s="3">
        <f t="shared" si="322"/>
        <v>0</v>
      </c>
      <c r="X212" s="3">
        <f t="shared" si="343"/>
        <v>0</v>
      </c>
      <c r="Y212" s="3">
        <f t="shared" si="344"/>
        <v>0</v>
      </c>
      <c r="Z212" s="3"/>
      <c r="AA212" s="3">
        <v>54971259</v>
      </c>
      <c r="AB212" s="3">
        <f t="shared" si="323"/>
        <v>14393.31</v>
      </c>
      <c r="AC212" s="3">
        <f t="shared" si="345"/>
        <v>14393.31</v>
      </c>
      <c r="AD212" s="3">
        <f t="shared" si="346"/>
        <v>0</v>
      </c>
      <c r="AE212" s="3">
        <f t="shared" si="347"/>
        <v>0</v>
      </c>
      <c r="AF212" s="3">
        <f t="shared" si="348"/>
        <v>0</v>
      </c>
      <c r="AG212" s="3">
        <f t="shared" si="324"/>
        <v>0</v>
      </c>
      <c r="AH212" s="3">
        <f t="shared" si="349"/>
        <v>0</v>
      </c>
      <c r="AI212" s="3">
        <f t="shared" si="350"/>
        <v>0</v>
      </c>
      <c r="AJ212" s="3">
        <f t="shared" si="325"/>
        <v>0</v>
      </c>
      <c r="AK212" s="3">
        <v>14393.31</v>
      </c>
      <c r="AL212" s="3">
        <v>14393.31</v>
      </c>
      <c r="AM212" s="3">
        <v>0</v>
      </c>
      <c r="AN212" s="3">
        <v>0</v>
      </c>
      <c r="AO212" s="3">
        <v>0</v>
      </c>
      <c r="AP212" s="3">
        <v>0</v>
      </c>
      <c r="AQ212" s="3">
        <v>0</v>
      </c>
      <c r="AR212" s="3">
        <v>0</v>
      </c>
      <c r="AS212" s="3">
        <v>0</v>
      </c>
      <c r="AT212" s="3">
        <v>0</v>
      </c>
      <c r="AU212" s="3">
        <v>0</v>
      </c>
      <c r="AV212" s="3">
        <v>1</v>
      </c>
      <c r="AW212" s="3">
        <v>1</v>
      </c>
      <c r="AX212" s="3"/>
      <c r="AY212" s="3"/>
      <c r="AZ212" s="3">
        <v>1</v>
      </c>
      <c r="BA212" s="3">
        <v>1</v>
      </c>
      <c r="BB212" s="3">
        <v>1</v>
      </c>
      <c r="BC212" s="3">
        <v>1</v>
      </c>
      <c r="BD212" s="3" t="s">
        <v>3</v>
      </c>
      <c r="BE212" s="3" t="s">
        <v>3</v>
      </c>
      <c r="BF212" s="3" t="s">
        <v>3</v>
      </c>
      <c r="BG212" s="3" t="s">
        <v>3</v>
      </c>
      <c r="BH212" s="3">
        <v>3</v>
      </c>
      <c r="BI212" s="3">
        <v>3</v>
      </c>
      <c r="BJ212" s="3" t="s">
        <v>307</v>
      </c>
      <c r="BK212" s="3"/>
      <c r="BL212" s="3"/>
      <c r="BM212" s="3">
        <v>400007</v>
      </c>
      <c r="BN212" s="3">
        <v>0</v>
      </c>
      <c r="BO212" s="3" t="s">
        <v>3</v>
      </c>
      <c r="BP212" s="3">
        <v>0</v>
      </c>
      <c r="BQ212" s="3">
        <v>214</v>
      </c>
      <c r="BR212" s="3">
        <v>0</v>
      </c>
      <c r="BS212" s="3">
        <v>1</v>
      </c>
      <c r="BT212" s="3">
        <v>1</v>
      </c>
      <c r="BU212" s="3">
        <v>1</v>
      </c>
      <c r="BV212" s="3">
        <v>1</v>
      </c>
      <c r="BW212" s="3">
        <v>1</v>
      </c>
      <c r="BX212" s="3">
        <v>1</v>
      </c>
      <c r="BY212" s="3" t="s">
        <v>3</v>
      </c>
      <c r="BZ212" s="3">
        <v>0</v>
      </c>
      <c r="CA212" s="3">
        <v>0</v>
      </c>
      <c r="CB212" s="3" t="s">
        <v>3</v>
      </c>
      <c r="CC212" s="3"/>
      <c r="CD212" s="3"/>
      <c r="CE212" s="3">
        <v>1566</v>
      </c>
      <c r="CF212" s="3">
        <v>0</v>
      </c>
      <c r="CG212" s="3">
        <v>0</v>
      </c>
      <c r="CH212" s="3"/>
      <c r="CI212" s="3"/>
      <c r="CJ212" s="3"/>
      <c r="CK212" s="3"/>
      <c r="CL212" s="3"/>
      <c r="CM212" s="3">
        <v>0</v>
      </c>
      <c r="CN212" s="3" t="s">
        <v>3</v>
      </c>
      <c r="CO212" s="3">
        <v>0</v>
      </c>
      <c r="CP212" s="3">
        <f t="shared" si="326"/>
        <v>14393.31</v>
      </c>
      <c r="CQ212" s="3">
        <f t="shared" si="327"/>
        <v>14393.31</v>
      </c>
      <c r="CR212" s="3">
        <f t="shared" si="351"/>
        <v>0</v>
      </c>
      <c r="CS212" s="3">
        <f t="shared" si="352"/>
        <v>0</v>
      </c>
      <c r="CT212" s="3">
        <f t="shared" si="328"/>
        <v>0</v>
      </c>
      <c r="CU212" s="3">
        <f t="shared" si="329"/>
        <v>0</v>
      </c>
      <c r="CV212" s="3">
        <f t="shared" si="330"/>
        <v>0</v>
      </c>
      <c r="CW212" s="3">
        <f t="shared" si="331"/>
        <v>0</v>
      </c>
      <c r="CX212" s="3">
        <f t="shared" si="332"/>
        <v>0</v>
      </c>
      <c r="CY212" s="3">
        <f t="shared" si="353"/>
        <v>0</v>
      </c>
      <c r="CZ212" s="3">
        <f t="shared" si="354"/>
        <v>0</v>
      </c>
      <c r="DA212" s="3"/>
      <c r="DB212" s="3"/>
      <c r="DC212" s="3" t="s">
        <v>3</v>
      </c>
      <c r="DD212" s="3" t="s">
        <v>3</v>
      </c>
      <c r="DE212" s="3" t="s">
        <v>3</v>
      </c>
      <c r="DF212" s="3" t="s">
        <v>3</v>
      </c>
      <c r="DG212" s="3" t="s">
        <v>3</v>
      </c>
      <c r="DH212" s="3" t="s">
        <v>3</v>
      </c>
      <c r="DI212" s="3" t="s">
        <v>3</v>
      </c>
      <c r="DJ212" s="3" t="s">
        <v>3</v>
      </c>
      <c r="DK212" s="3" t="s">
        <v>3</v>
      </c>
      <c r="DL212" s="3" t="s">
        <v>3</v>
      </c>
      <c r="DM212" s="3" t="s">
        <v>3</v>
      </c>
      <c r="DN212" s="3">
        <v>0</v>
      </c>
      <c r="DO212" s="3">
        <v>0</v>
      </c>
      <c r="DP212" s="3">
        <v>1</v>
      </c>
      <c r="DQ212" s="3">
        <v>1</v>
      </c>
      <c r="DR212" s="3"/>
      <c r="DS212" s="3"/>
      <c r="DT212" s="3"/>
      <c r="DU212" s="3">
        <v>1013</v>
      </c>
      <c r="DV212" s="3" t="s">
        <v>227</v>
      </c>
      <c r="DW212" s="3" t="s">
        <v>227</v>
      </c>
      <c r="DX212" s="3">
        <v>1</v>
      </c>
      <c r="DY212" s="3"/>
      <c r="DZ212" s="3" t="s">
        <v>3</v>
      </c>
      <c r="EA212" s="3" t="s">
        <v>3</v>
      </c>
      <c r="EB212" s="3" t="s">
        <v>3</v>
      </c>
      <c r="EC212" s="3" t="s">
        <v>3</v>
      </c>
      <c r="ED212" s="3"/>
      <c r="EE212" s="3">
        <v>57042890</v>
      </c>
      <c r="EF212" s="3">
        <v>214</v>
      </c>
      <c r="EG212" s="3" t="s">
        <v>228</v>
      </c>
      <c r="EH212" s="3">
        <v>0</v>
      </c>
      <c r="EI212" s="3" t="s">
        <v>3</v>
      </c>
      <c r="EJ212" s="3">
        <v>3</v>
      </c>
      <c r="EK212" s="3">
        <v>400007</v>
      </c>
      <c r="EL212" s="3" t="s">
        <v>228</v>
      </c>
      <c r="EM212" s="3" t="s">
        <v>229</v>
      </c>
      <c r="EN212" s="3"/>
      <c r="EO212" s="3" t="s">
        <v>3</v>
      </c>
      <c r="EP212" s="3"/>
      <c r="EQ212" s="3">
        <v>16</v>
      </c>
      <c r="ER212" s="3">
        <v>0</v>
      </c>
      <c r="ES212" s="3">
        <v>14393.31</v>
      </c>
      <c r="ET212" s="3">
        <v>0</v>
      </c>
      <c r="EU212" s="3">
        <v>0</v>
      </c>
      <c r="EV212" s="3">
        <v>0</v>
      </c>
      <c r="EW212" s="3">
        <v>0</v>
      </c>
      <c r="EX212" s="3">
        <v>0</v>
      </c>
      <c r="EY212" s="3">
        <v>0</v>
      </c>
      <c r="EZ212" s="3"/>
      <c r="FA212" s="3"/>
      <c r="FB212" s="3"/>
      <c r="FC212" s="3"/>
      <c r="FD212" s="3"/>
      <c r="FE212" s="3"/>
      <c r="FF212" s="3"/>
      <c r="FG212" s="3"/>
      <c r="FH212" s="3"/>
      <c r="FI212" s="3"/>
      <c r="FJ212" s="3"/>
      <c r="FK212" s="3"/>
      <c r="FL212" s="3"/>
      <c r="FM212" s="3"/>
      <c r="FN212" s="3"/>
      <c r="FO212" s="3"/>
      <c r="FP212" s="3"/>
      <c r="FQ212" s="3">
        <v>0</v>
      </c>
      <c r="FR212" s="3">
        <f t="shared" si="355"/>
        <v>14393.31</v>
      </c>
      <c r="FS212" s="3">
        <v>0</v>
      </c>
      <c r="FT212" s="3"/>
      <c r="FU212" s="3"/>
      <c r="FV212" s="3"/>
      <c r="FW212" s="3"/>
      <c r="FX212" s="3">
        <v>0</v>
      </c>
      <c r="FY212" s="3">
        <v>0</v>
      </c>
      <c r="FZ212" s="3"/>
      <c r="GA212" s="3" t="s">
        <v>309</v>
      </c>
      <c r="GB212" s="3"/>
      <c r="GC212" s="3"/>
      <c r="GD212" s="3">
        <v>1</v>
      </c>
      <c r="GE212" s="3"/>
      <c r="GF212" s="3">
        <v>1187381168</v>
      </c>
      <c r="GG212" s="3">
        <v>2</v>
      </c>
      <c r="GH212" s="3">
        <v>4</v>
      </c>
      <c r="GI212" s="3">
        <v>-2</v>
      </c>
      <c r="GJ212" s="3">
        <v>0</v>
      </c>
      <c r="GK212" s="3">
        <v>0</v>
      </c>
      <c r="GL212" s="3">
        <f t="shared" si="333"/>
        <v>0</v>
      </c>
      <c r="GM212" s="3">
        <f t="shared" si="334"/>
        <v>14393.31</v>
      </c>
      <c r="GN212" s="3">
        <f t="shared" si="335"/>
        <v>0</v>
      </c>
      <c r="GO212" s="3">
        <f t="shared" si="336"/>
        <v>0</v>
      </c>
      <c r="GP212" s="3">
        <f t="shared" si="337"/>
        <v>0</v>
      </c>
      <c r="GQ212" s="3"/>
      <c r="GR212" s="3">
        <v>1</v>
      </c>
      <c r="GS212" s="3">
        <v>2</v>
      </c>
      <c r="GT212" s="3">
        <v>0</v>
      </c>
      <c r="GU212" s="3" t="s">
        <v>3</v>
      </c>
      <c r="GV212" s="3">
        <f t="shared" si="338"/>
        <v>0</v>
      </c>
      <c r="GW212" s="3">
        <v>1</v>
      </c>
      <c r="GX212" s="3">
        <f t="shared" si="339"/>
        <v>0</v>
      </c>
      <c r="GY212" s="3"/>
      <c r="GZ212" s="3"/>
      <c r="HA212" s="3">
        <v>0</v>
      </c>
      <c r="HB212" s="3">
        <v>0</v>
      </c>
      <c r="HC212" s="3">
        <f t="shared" si="340"/>
        <v>0</v>
      </c>
      <c r="HD212" s="3"/>
      <c r="HE212" s="3" t="s">
        <v>50</v>
      </c>
      <c r="HF212" s="3" t="s">
        <v>231</v>
      </c>
      <c r="HG212" s="3"/>
      <c r="HH212" s="3"/>
      <c r="HI212" s="3"/>
      <c r="HJ212" s="3"/>
      <c r="HK212" s="3"/>
      <c r="HL212" s="3"/>
      <c r="HM212" s="3" t="s">
        <v>3</v>
      </c>
      <c r="HN212" s="3" t="s">
        <v>3</v>
      </c>
      <c r="HO212" s="3" t="s">
        <v>3</v>
      </c>
      <c r="HP212" s="3" t="s">
        <v>3</v>
      </c>
      <c r="HQ212" s="3" t="s">
        <v>3</v>
      </c>
      <c r="HR212" s="3"/>
      <c r="HS212" s="3">
        <v>0</v>
      </c>
      <c r="HT212" s="3"/>
      <c r="HU212" s="3"/>
      <c r="HV212" s="3"/>
      <c r="HW212" s="3"/>
      <c r="HX212" s="3"/>
      <c r="HY212" s="3"/>
      <c r="HZ212" s="3"/>
      <c r="IA212" s="3"/>
      <c r="IB212" s="3"/>
      <c r="IC212" s="3"/>
      <c r="ID212" s="3"/>
      <c r="IE212" s="3"/>
      <c r="IF212" s="3"/>
      <c r="IG212" s="3"/>
      <c r="IH212" s="3"/>
      <c r="II212" s="3"/>
      <c r="IJ212" s="3"/>
      <c r="IK212" s="3">
        <v>0</v>
      </c>
      <c r="IL212" s="3"/>
      <c r="IM212" s="3"/>
      <c r="IN212" s="3"/>
      <c r="IO212" s="3"/>
      <c r="IP212" s="3"/>
      <c r="IQ212" s="3"/>
      <c r="IR212" s="3"/>
      <c r="IS212" s="3"/>
      <c r="IT212" s="3"/>
      <c r="IU212" s="3"/>
    </row>
    <row r="213" spans="1:255" x14ac:dyDescent="0.25">
      <c r="A213" s="4">
        <v>17</v>
      </c>
      <c r="B213" s="4">
        <v>1</v>
      </c>
      <c r="C213" s="4"/>
      <c r="D213" s="4"/>
      <c r="E213" s="4" t="s">
        <v>306</v>
      </c>
      <c r="F213" s="4" t="s">
        <v>307</v>
      </c>
      <c r="G213" s="4" t="s">
        <v>308</v>
      </c>
      <c r="H213" s="4" t="s">
        <v>227</v>
      </c>
      <c r="I213" s="4">
        <v>1</v>
      </c>
      <c r="J213" s="4">
        <v>0</v>
      </c>
      <c r="K213" s="4">
        <v>1</v>
      </c>
      <c r="L213" s="4"/>
      <c r="M213" s="4"/>
      <c r="N213" s="4"/>
      <c r="O213" s="4">
        <f t="shared" si="316"/>
        <v>108957.36</v>
      </c>
      <c r="P213" s="4">
        <f t="shared" si="317"/>
        <v>108957.36</v>
      </c>
      <c r="Q213" s="4">
        <f t="shared" si="341"/>
        <v>0</v>
      </c>
      <c r="R213" s="4">
        <f t="shared" si="342"/>
        <v>0</v>
      </c>
      <c r="S213" s="4">
        <f t="shared" si="318"/>
        <v>0</v>
      </c>
      <c r="T213" s="4">
        <f t="shared" si="319"/>
        <v>0</v>
      </c>
      <c r="U213" s="4">
        <f t="shared" si="320"/>
        <v>0</v>
      </c>
      <c r="V213" s="4">
        <f t="shared" si="321"/>
        <v>0</v>
      </c>
      <c r="W213" s="4">
        <f t="shared" si="322"/>
        <v>0</v>
      </c>
      <c r="X213" s="4">
        <f t="shared" si="343"/>
        <v>0</v>
      </c>
      <c r="Y213" s="4">
        <f t="shared" si="344"/>
        <v>0</v>
      </c>
      <c r="Z213" s="4"/>
      <c r="AA213" s="4">
        <v>55890823</v>
      </c>
      <c r="AB213" s="4">
        <f t="shared" si="323"/>
        <v>14393.31</v>
      </c>
      <c r="AC213" s="4">
        <f t="shared" si="345"/>
        <v>14393.31</v>
      </c>
      <c r="AD213" s="4">
        <f t="shared" si="346"/>
        <v>0</v>
      </c>
      <c r="AE213" s="4">
        <f t="shared" si="347"/>
        <v>0</v>
      </c>
      <c r="AF213" s="4">
        <f t="shared" si="348"/>
        <v>0</v>
      </c>
      <c r="AG213" s="4">
        <f t="shared" si="324"/>
        <v>0</v>
      </c>
      <c r="AH213" s="4">
        <f t="shared" si="349"/>
        <v>0</v>
      </c>
      <c r="AI213" s="4">
        <f t="shared" si="350"/>
        <v>0</v>
      </c>
      <c r="AJ213" s="4">
        <f t="shared" si="325"/>
        <v>0</v>
      </c>
      <c r="AK213" s="4">
        <v>14393.31</v>
      </c>
      <c r="AL213" s="4">
        <v>14393.31</v>
      </c>
      <c r="AM213" s="4">
        <v>0</v>
      </c>
      <c r="AN213" s="4">
        <v>0</v>
      </c>
      <c r="AO213" s="4">
        <v>0</v>
      </c>
      <c r="AP213" s="4">
        <v>0</v>
      </c>
      <c r="AQ213" s="4">
        <v>0</v>
      </c>
      <c r="AR213" s="4">
        <v>0</v>
      </c>
      <c r="AS213" s="4">
        <v>0</v>
      </c>
      <c r="AT213" s="4">
        <v>0</v>
      </c>
      <c r="AU213" s="4">
        <v>0</v>
      </c>
      <c r="AV213" s="4">
        <v>1</v>
      </c>
      <c r="AW213" s="4">
        <v>1</v>
      </c>
      <c r="AX213" s="4"/>
      <c r="AY213" s="4"/>
      <c r="AZ213" s="4">
        <v>1</v>
      </c>
      <c r="BA213" s="4">
        <v>1</v>
      </c>
      <c r="BB213" s="4">
        <v>1</v>
      </c>
      <c r="BC213" s="4">
        <v>7.57</v>
      </c>
      <c r="BD213" s="4" t="s">
        <v>3</v>
      </c>
      <c r="BE213" s="4" t="s">
        <v>3</v>
      </c>
      <c r="BF213" s="4" t="s">
        <v>3</v>
      </c>
      <c r="BG213" s="4" t="s">
        <v>3</v>
      </c>
      <c r="BH213" s="4">
        <v>3</v>
      </c>
      <c r="BI213" s="4">
        <v>3</v>
      </c>
      <c r="BJ213" s="4" t="s">
        <v>307</v>
      </c>
      <c r="BK213" s="4"/>
      <c r="BL213" s="4"/>
      <c r="BM213" s="4">
        <v>400007</v>
      </c>
      <c r="BN213" s="4">
        <v>0</v>
      </c>
      <c r="BO213" s="4" t="s">
        <v>3</v>
      </c>
      <c r="BP213" s="4">
        <v>0</v>
      </c>
      <c r="BQ213" s="4">
        <v>214</v>
      </c>
      <c r="BR213" s="4">
        <v>0</v>
      </c>
      <c r="BS213" s="4">
        <v>1</v>
      </c>
      <c r="BT213" s="4">
        <v>1</v>
      </c>
      <c r="BU213" s="4">
        <v>1</v>
      </c>
      <c r="BV213" s="4">
        <v>1</v>
      </c>
      <c r="BW213" s="4">
        <v>1</v>
      </c>
      <c r="BX213" s="4">
        <v>1</v>
      </c>
      <c r="BY213" s="4" t="s">
        <v>3</v>
      </c>
      <c r="BZ213" s="4">
        <v>0</v>
      </c>
      <c r="CA213" s="4">
        <v>0</v>
      </c>
      <c r="CB213" s="4" t="s">
        <v>3</v>
      </c>
      <c r="CC213" s="4"/>
      <c r="CD213" s="4"/>
      <c r="CE213" s="4">
        <v>1566</v>
      </c>
      <c r="CF213" s="4">
        <v>0</v>
      </c>
      <c r="CG213" s="4">
        <v>0</v>
      </c>
      <c r="CH213" s="4"/>
      <c r="CI213" s="4"/>
      <c r="CJ213" s="4"/>
      <c r="CK213" s="4"/>
      <c r="CL213" s="4"/>
      <c r="CM213" s="4">
        <v>0</v>
      </c>
      <c r="CN213" s="4" t="s">
        <v>3</v>
      </c>
      <c r="CO213" s="4">
        <v>0</v>
      </c>
      <c r="CP213" s="4">
        <f t="shared" si="326"/>
        <v>108957.36</v>
      </c>
      <c r="CQ213" s="4">
        <f t="shared" si="327"/>
        <v>108957.36</v>
      </c>
      <c r="CR213" s="4">
        <f t="shared" si="351"/>
        <v>0</v>
      </c>
      <c r="CS213" s="4">
        <f t="shared" si="352"/>
        <v>0</v>
      </c>
      <c r="CT213" s="4">
        <f t="shared" si="328"/>
        <v>0</v>
      </c>
      <c r="CU213" s="4">
        <f t="shared" si="329"/>
        <v>0</v>
      </c>
      <c r="CV213" s="4">
        <f t="shared" si="330"/>
        <v>0</v>
      </c>
      <c r="CW213" s="4">
        <f t="shared" si="331"/>
        <v>0</v>
      </c>
      <c r="CX213" s="4">
        <f t="shared" si="332"/>
        <v>0</v>
      </c>
      <c r="CY213" s="4">
        <f t="shared" si="353"/>
        <v>0</v>
      </c>
      <c r="CZ213" s="4">
        <f t="shared" si="354"/>
        <v>0</v>
      </c>
      <c r="DA213" s="4"/>
      <c r="DB213" s="4"/>
      <c r="DC213" s="4" t="s">
        <v>3</v>
      </c>
      <c r="DD213" s="4" t="s">
        <v>3</v>
      </c>
      <c r="DE213" s="4" t="s">
        <v>3</v>
      </c>
      <c r="DF213" s="4" t="s">
        <v>3</v>
      </c>
      <c r="DG213" s="4" t="s">
        <v>3</v>
      </c>
      <c r="DH213" s="4" t="s">
        <v>3</v>
      </c>
      <c r="DI213" s="4" t="s">
        <v>3</v>
      </c>
      <c r="DJ213" s="4" t="s">
        <v>3</v>
      </c>
      <c r="DK213" s="4" t="s">
        <v>3</v>
      </c>
      <c r="DL213" s="4" t="s">
        <v>3</v>
      </c>
      <c r="DM213" s="4" t="s">
        <v>3</v>
      </c>
      <c r="DN213" s="4">
        <v>0</v>
      </c>
      <c r="DO213" s="4">
        <v>0</v>
      </c>
      <c r="DP213" s="4">
        <v>1</v>
      </c>
      <c r="DQ213" s="4">
        <v>1</v>
      </c>
      <c r="DR213" s="4"/>
      <c r="DS213" s="4"/>
      <c r="DT213" s="4"/>
      <c r="DU213" s="4">
        <v>1013</v>
      </c>
      <c r="DV213" s="4" t="s">
        <v>227</v>
      </c>
      <c r="DW213" s="4" t="s">
        <v>227</v>
      </c>
      <c r="DX213" s="4">
        <v>1</v>
      </c>
      <c r="DY213" s="4"/>
      <c r="DZ213" s="4" t="s">
        <v>3</v>
      </c>
      <c r="EA213" s="4" t="s">
        <v>3</v>
      </c>
      <c r="EB213" s="4" t="s">
        <v>3</v>
      </c>
      <c r="EC213" s="4" t="s">
        <v>3</v>
      </c>
      <c r="ED213" s="4"/>
      <c r="EE213" s="4">
        <v>57042890</v>
      </c>
      <c r="EF213" s="4">
        <v>214</v>
      </c>
      <c r="EG213" s="4" t="s">
        <v>228</v>
      </c>
      <c r="EH213" s="4">
        <v>0</v>
      </c>
      <c r="EI213" s="4" t="s">
        <v>3</v>
      </c>
      <c r="EJ213" s="4">
        <v>3</v>
      </c>
      <c r="EK213" s="4">
        <v>400007</v>
      </c>
      <c r="EL213" s="4" t="s">
        <v>228</v>
      </c>
      <c r="EM213" s="4" t="s">
        <v>229</v>
      </c>
      <c r="EN213" s="4"/>
      <c r="EO213" s="4" t="s">
        <v>3</v>
      </c>
      <c r="EP213" s="4"/>
      <c r="EQ213" s="4">
        <v>16</v>
      </c>
      <c r="ER213" s="4">
        <v>0</v>
      </c>
      <c r="ES213" s="4">
        <v>14393.31</v>
      </c>
      <c r="ET213" s="4">
        <v>0</v>
      </c>
      <c r="EU213" s="4">
        <v>0</v>
      </c>
      <c r="EV213" s="4">
        <v>0</v>
      </c>
      <c r="EW213" s="4">
        <v>0</v>
      </c>
      <c r="EX213" s="4">
        <v>0</v>
      </c>
      <c r="EY213" s="4">
        <v>0</v>
      </c>
      <c r="EZ213" s="4">
        <v>5</v>
      </c>
      <c r="FA213" s="4"/>
      <c r="FB213" s="4"/>
      <c r="FC213" s="4">
        <v>1</v>
      </c>
      <c r="FD213" s="4">
        <v>18</v>
      </c>
      <c r="FE213" s="4"/>
      <c r="FF213" s="4">
        <v>127526</v>
      </c>
      <c r="FG213" s="4"/>
      <c r="FH213" s="4"/>
      <c r="FI213" s="4"/>
      <c r="FJ213" s="4"/>
      <c r="FK213" s="4"/>
      <c r="FL213" s="4"/>
      <c r="FM213" s="4"/>
      <c r="FN213" s="4"/>
      <c r="FO213" s="4"/>
      <c r="FP213" s="4"/>
      <c r="FQ213" s="4">
        <v>0</v>
      </c>
      <c r="FR213" s="4">
        <f t="shared" si="355"/>
        <v>108957.36</v>
      </c>
      <c r="FS213" s="4">
        <v>0</v>
      </c>
      <c r="FT213" s="4"/>
      <c r="FU213" s="4"/>
      <c r="FV213" s="4"/>
      <c r="FW213" s="4"/>
      <c r="FX213" s="4">
        <v>0</v>
      </c>
      <c r="FY213" s="4">
        <v>0</v>
      </c>
      <c r="FZ213" s="4"/>
      <c r="GA213" s="4" t="s">
        <v>309</v>
      </c>
      <c r="GB213" s="4"/>
      <c r="GC213" s="4"/>
      <c r="GD213" s="4">
        <v>1</v>
      </c>
      <c r="GE213" s="4"/>
      <c r="GF213" s="4">
        <v>1187381168</v>
      </c>
      <c r="GG213" s="4">
        <v>2</v>
      </c>
      <c r="GH213" s="4">
        <v>3</v>
      </c>
      <c r="GI213" s="4">
        <v>5</v>
      </c>
      <c r="GJ213" s="4">
        <v>0</v>
      </c>
      <c r="GK213" s="4">
        <v>0</v>
      </c>
      <c r="GL213" s="4">
        <f t="shared" si="333"/>
        <v>0</v>
      </c>
      <c r="GM213" s="4">
        <f t="shared" si="334"/>
        <v>108957.36</v>
      </c>
      <c r="GN213" s="4">
        <f t="shared" si="335"/>
        <v>0</v>
      </c>
      <c r="GO213" s="4">
        <f t="shared" si="336"/>
        <v>0</v>
      </c>
      <c r="GP213" s="4">
        <f t="shared" si="337"/>
        <v>0</v>
      </c>
      <c r="GQ213" s="4"/>
      <c r="GR213" s="4">
        <v>1</v>
      </c>
      <c r="GS213" s="4">
        <v>1</v>
      </c>
      <c r="GT213" s="4">
        <v>0</v>
      </c>
      <c r="GU213" s="4" t="s">
        <v>3</v>
      </c>
      <c r="GV213" s="4">
        <f t="shared" si="338"/>
        <v>0</v>
      </c>
      <c r="GW213" s="4">
        <v>1</v>
      </c>
      <c r="GX213" s="4">
        <f t="shared" si="339"/>
        <v>0</v>
      </c>
      <c r="GY213" s="4"/>
      <c r="GZ213" s="4"/>
      <c r="HA213" s="4">
        <v>0</v>
      </c>
      <c r="HB213" s="4">
        <v>0</v>
      </c>
      <c r="HC213" s="4">
        <f t="shared" si="340"/>
        <v>0</v>
      </c>
      <c r="HD213" s="4"/>
      <c r="HE213" s="4" t="s">
        <v>50</v>
      </c>
      <c r="HF213" s="4" t="s">
        <v>231</v>
      </c>
      <c r="HG213" s="4"/>
      <c r="HH213" s="4"/>
      <c r="HI213" s="4"/>
      <c r="HJ213" s="4"/>
      <c r="HK213" s="4"/>
      <c r="HL213" s="4"/>
      <c r="HM213" s="4" t="s">
        <v>3</v>
      </c>
      <c r="HN213" s="4" t="s">
        <v>3</v>
      </c>
      <c r="HO213" s="4" t="s">
        <v>3</v>
      </c>
      <c r="HP213" s="4" t="s">
        <v>3</v>
      </c>
      <c r="HQ213" s="4" t="s">
        <v>3</v>
      </c>
      <c r="HR213" s="4"/>
      <c r="HS213" s="4">
        <v>0</v>
      </c>
      <c r="HT213" s="4"/>
      <c r="HU213" s="4"/>
      <c r="HV213" s="4"/>
      <c r="HW213" s="4"/>
      <c r="HX213" s="4"/>
      <c r="HY213" s="4"/>
      <c r="HZ213" s="4"/>
      <c r="IA213" s="4"/>
      <c r="IB213" s="4"/>
      <c r="IC213" s="4"/>
      <c r="ID213" s="4"/>
      <c r="IE213" s="4"/>
      <c r="IF213" s="4"/>
      <c r="IG213" s="4"/>
      <c r="IH213" s="4"/>
      <c r="II213" s="4"/>
      <c r="IJ213" s="4"/>
      <c r="IK213" s="4">
        <v>0</v>
      </c>
      <c r="IL213" s="4"/>
      <c r="IM213" s="4"/>
      <c r="IN213" s="4"/>
      <c r="IO213" s="4"/>
      <c r="IP213" s="4"/>
      <c r="IQ213" s="4"/>
      <c r="IR213" s="4"/>
      <c r="IS213" s="4"/>
      <c r="IT213" s="4"/>
      <c r="IU213" s="4"/>
    </row>
    <row r="214" spans="1:255" x14ac:dyDescent="0.25">
      <c r="A214" s="3">
        <v>17</v>
      </c>
      <c r="B214" s="3">
        <v>1</v>
      </c>
      <c r="C214" s="3"/>
      <c r="D214" s="3"/>
      <c r="E214" s="3" t="s">
        <v>310</v>
      </c>
      <c r="F214" s="3" t="s">
        <v>311</v>
      </c>
      <c r="G214" s="3" t="s">
        <v>312</v>
      </c>
      <c r="H214" s="3" t="s">
        <v>227</v>
      </c>
      <c r="I214" s="3">
        <v>1</v>
      </c>
      <c r="J214" s="3">
        <v>0</v>
      </c>
      <c r="K214" s="3">
        <v>1</v>
      </c>
      <c r="L214" s="3"/>
      <c r="M214" s="3"/>
      <c r="N214" s="3"/>
      <c r="O214" s="3">
        <f t="shared" si="316"/>
        <v>8683.89</v>
      </c>
      <c r="P214" s="3">
        <f t="shared" si="317"/>
        <v>8683.89</v>
      </c>
      <c r="Q214" s="3">
        <f t="shared" si="341"/>
        <v>0</v>
      </c>
      <c r="R214" s="3">
        <f t="shared" si="342"/>
        <v>0</v>
      </c>
      <c r="S214" s="3">
        <f t="shared" si="318"/>
        <v>0</v>
      </c>
      <c r="T214" s="3">
        <f t="shared" si="319"/>
        <v>0</v>
      </c>
      <c r="U214" s="3">
        <f t="shared" si="320"/>
        <v>0</v>
      </c>
      <c r="V214" s="3">
        <f t="shared" si="321"/>
        <v>0</v>
      </c>
      <c r="W214" s="3">
        <f t="shared" si="322"/>
        <v>0</v>
      </c>
      <c r="X214" s="3">
        <f t="shared" si="343"/>
        <v>0</v>
      </c>
      <c r="Y214" s="3">
        <f t="shared" si="344"/>
        <v>0</v>
      </c>
      <c r="Z214" s="3"/>
      <c r="AA214" s="3">
        <v>54971259</v>
      </c>
      <c r="AB214" s="3">
        <f t="shared" si="323"/>
        <v>8683.89</v>
      </c>
      <c r="AC214" s="3">
        <f t="shared" si="345"/>
        <v>8683.89</v>
      </c>
      <c r="AD214" s="3">
        <f t="shared" si="346"/>
        <v>0</v>
      </c>
      <c r="AE214" s="3">
        <f t="shared" si="347"/>
        <v>0</v>
      </c>
      <c r="AF214" s="3">
        <f t="shared" si="348"/>
        <v>0</v>
      </c>
      <c r="AG214" s="3">
        <f t="shared" si="324"/>
        <v>0</v>
      </c>
      <c r="AH214" s="3">
        <f t="shared" si="349"/>
        <v>0</v>
      </c>
      <c r="AI214" s="3">
        <f t="shared" si="350"/>
        <v>0</v>
      </c>
      <c r="AJ214" s="3">
        <f t="shared" si="325"/>
        <v>0</v>
      </c>
      <c r="AK214" s="3">
        <v>8683.89</v>
      </c>
      <c r="AL214" s="3">
        <v>8683.89</v>
      </c>
      <c r="AM214" s="3">
        <v>0</v>
      </c>
      <c r="AN214" s="3">
        <v>0</v>
      </c>
      <c r="AO214" s="3">
        <v>0</v>
      </c>
      <c r="AP214" s="3">
        <v>0</v>
      </c>
      <c r="AQ214" s="3">
        <v>0</v>
      </c>
      <c r="AR214" s="3">
        <v>0</v>
      </c>
      <c r="AS214" s="3">
        <v>0</v>
      </c>
      <c r="AT214" s="3">
        <v>0</v>
      </c>
      <c r="AU214" s="3">
        <v>0</v>
      </c>
      <c r="AV214" s="3">
        <v>1</v>
      </c>
      <c r="AW214" s="3">
        <v>1</v>
      </c>
      <c r="AX214" s="3"/>
      <c r="AY214" s="3"/>
      <c r="AZ214" s="3">
        <v>1</v>
      </c>
      <c r="BA214" s="3">
        <v>1</v>
      </c>
      <c r="BB214" s="3">
        <v>1</v>
      </c>
      <c r="BC214" s="3">
        <v>1</v>
      </c>
      <c r="BD214" s="3" t="s">
        <v>3</v>
      </c>
      <c r="BE214" s="3" t="s">
        <v>3</v>
      </c>
      <c r="BF214" s="3" t="s">
        <v>3</v>
      </c>
      <c r="BG214" s="3" t="s">
        <v>3</v>
      </c>
      <c r="BH214" s="3">
        <v>3</v>
      </c>
      <c r="BI214" s="3">
        <v>3</v>
      </c>
      <c r="BJ214" s="3" t="s">
        <v>311</v>
      </c>
      <c r="BK214" s="3"/>
      <c r="BL214" s="3"/>
      <c r="BM214" s="3">
        <v>400007</v>
      </c>
      <c r="BN214" s="3">
        <v>0</v>
      </c>
      <c r="BO214" s="3" t="s">
        <v>3</v>
      </c>
      <c r="BP214" s="3">
        <v>0</v>
      </c>
      <c r="BQ214" s="3">
        <v>214</v>
      </c>
      <c r="BR214" s="3">
        <v>0</v>
      </c>
      <c r="BS214" s="3">
        <v>1</v>
      </c>
      <c r="BT214" s="3">
        <v>1</v>
      </c>
      <c r="BU214" s="3">
        <v>1</v>
      </c>
      <c r="BV214" s="3">
        <v>1</v>
      </c>
      <c r="BW214" s="3">
        <v>1</v>
      </c>
      <c r="BX214" s="3">
        <v>1</v>
      </c>
      <c r="BY214" s="3" t="s">
        <v>3</v>
      </c>
      <c r="BZ214" s="3">
        <v>0</v>
      </c>
      <c r="CA214" s="3">
        <v>0</v>
      </c>
      <c r="CB214" s="3" t="s">
        <v>3</v>
      </c>
      <c r="CC214" s="3"/>
      <c r="CD214" s="3"/>
      <c r="CE214" s="3">
        <v>1566</v>
      </c>
      <c r="CF214" s="3">
        <v>0</v>
      </c>
      <c r="CG214" s="3">
        <v>0</v>
      </c>
      <c r="CH214" s="3"/>
      <c r="CI214" s="3"/>
      <c r="CJ214" s="3"/>
      <c r="CK214" s="3"/>
      <c r="CL214" s="3"/>
      <c r="CM214" s="3">
        <v>0</v>
      </c>
      <c r="CN214" s="3" t="s">
        <v>3</v>
      </c>
      <c r="CO214" s="3">
        <v>0</v>
      </c>
      <c r="CP214" s="3">
        <f t="shared" si="326"/>
        <v>8683.89</v>
      </c>
      <c r="CQ214" s="3">
        <f t="shared" si="327"/>
        <v>8683.89</v>
      </c>
      <c r="CR214" s="3">
        <f t="shared" si="351"/>
        <v>0</v>
      </c>
      <c r="CS214" s="3">
        <f t="shared" si="352"/>
        <v>0</v>
      </c>
      <c r="CT214" s="3">
        <f t="shared" si="328"/>
        <v>0</v>
      </c>
      <c r="CU214" s="3">
        <f t="shared" si="329"/>
        <v>0</v>
      </c>
      <c r="CV214" s="3">
        <f t="shared" si="330"/>
        <v>0</v>
      </c>
      <c r="CW214" s="3">
        <f t="shared" si="331"/>
        <v>0</v>
      </c>
      <c r="CX214" s="3">
        <f t="shared" si="332"/>
        <v>0</v>
      </c>
      <c r="CY214" s="3">
        <f t="shared" si="353"/>
        <v>0</v>
      </c>
      <c r="CZ214" s="3">
        <f t="shared" si="354"/>
        <v>0</v>
      </c>
      <c r="DA214" s="3"/>
      <c r="DB214" s="3"/>
      <c r="DC214" s="3" t="s">
        <v>3</v>
      </c>
      <c r="DD214" s="3" t="s">
        <v>3</v>
      </c>
      <c r="DE214" s="3" t="s">
        <v>3</v>
      </c>
      <c r="DF214" s="3" t="s">
        <v>3</v>
      </c>
      <c r="DG214" s="3" t="s">
        <v>3</v>
      </c>
      <c r="DH214" s="3" t="s">
        <v>3</v>
      </c>
      <c r="DI214" s="3" t="s">
        <v>3</v>
      </c>
      <c r="DJ214" s="3" t="s">
        <v>3</v>
      </c>
      <c r="DK214" s="3" t="s">
        <v>3</v>
      </c>
      <c r="DL214" s="3" t="s">
        <v>3</v>
      </c>
      <c r="DM214" s="3" t="s">
        <v>3</v>
      </c>
      <c r="DN214" s="3">
        <v>0</v>
      </c>
      <c r="DO214" s="3">
        <v>0</v>
      </c>
      <c r="DP214" s="3">
        <v>1</v>
      </c>
      <c r="DQ214" s="3">
        <v>1</v>
      </c>
      <c r="DR214" s="3"/>
      <c r="DS214" s="3"/>
      <c r="DT214" s="3"/>
      <c r="DU214" s="3">
        <v>1013</v>
      </c>
      <c r="DV214" s="3" t="s">
        <v>227</v>
      </c>
      <c r="DW214" s="3" t="s">
        <v>227</v>
      </c>
      <c r="DX214" s="3">
        <v>1</v>
      </c>
      <c r="DY214" s="3"/>
      <c r="DZ214" s="3" t="s">
        <v>3</v>
      </c>
      <c r="EA214" s="3" t="s">
        <v>3</v>
      </c>
      <c r="EB214" s="3" t="s">
        <v>3</v>
      </c>
      <c r="EC214" s="3" t="s">
        <v>3</v>
      </c>
      <c r="ED214" s="3"/>
      <c r="EE214" s="3">
        <v>57042890</v>
      </c>
      <c r="EF214" s="3">
        <v>214</v>
      </c>
      <c r="EG214" s="3" t="s">
        <v>228</v>
      </c>
      <c r="EH214" s="3">
        <v>0</v>
      </c>
      <c r="EI214" s="3" t="s">
        <v>3</v>
      </c>
      <c r="EJ214" s="3">
        <v>3</v>
      </c>
      <c r="EK214" s="3">
        <v>400007</v>
      </c>
      <c r="EL214" s="3" t="s">
        <v>228</v>
      </c>
      <c r="EM214" s="3" t="s">
        <v>229</v>
      </c>
      <c r="EN214" s="3"/>
      <c r="EO214" s="3" t="s">
        <v>3</v>
      </c>
      <c r="EP214" s="3"/>
      <c r="EQ214" s="3">
        <v>16</v>
      </c>
      <c r="ER214" s="3">
        <v>0</v>
      </c>
      <c r="ES214" s="3">
        <v>8683.89</v>
      </c>
      <c r="ET214" s="3">
        <v>0</v>
      </c>
      <c r="EU214" s="3">
        <v>0</v>
      </c>
      <c r="EV214" s="3">
        <v>0</v>
      </c>
      <c r="EW214" s="3">
        <v>0</v>
      </c>
      <c r="EX214" s="3">
        <v>0</v>
      </c>
      <c r="EY214" s="3">
        <v>0</v>
      </c>
      <c r="EZ214" s="3"/>
      <c r="FA214" s="3"/>
      <c r="FB214" s="3"/>
      <c r="FC214" s="3"/>
      <c r="FD214" s="3"/>
      <c r="FE214" s="3"/>
      <c r="FF214" s="3"/>
      <c r="FG214" s="3"/>
      <c r="FH214" s="3"/>
      <c r="FI214" s="3"/>
      <c r="FJ214" s="3"/>
      <c r="FK214" s="3"/>
      <c r="FL214" s="3"/>
      <c r="FM214" s="3"/>
      <c r="FN214" s="3"/>
      <c r="FO214" s="3"/>
      <c r="FP214" s="3"/>
      <c r="FQ214" s="3">
        <v>0</v>
      </c>
      <c r="FR214" s="3">
        <f t="shared" si="355"/>
        <v>8683.89</v>
      </c>
      <c r="FS214" s="3">
        <v>0</v>
      </c>
      <c r="FT214" s="3"/>
      <c r="FU214" s="3"/>
      <c r="FV214" s="3"/>
      <c r="FW214" s="3"/>
      <c r="FX214" s="3">
        <v>0</v>
      </c>
      <c r="FY214" s="3">
        <v>0</v>
      </c>
      <c r="FZ214" s="3"/>
      <c r="GA214" s="3" t="s">
        <v>313</v>
      </c>
      <c r="GB214" s="3"/>
      <c r="GC214" s="3"/>
      <c r="GD214" s="3">
        <v>1</v>
      </c>
      <c r="GE214" s="3"/>
      <c r="GF214" s="3">
        <v>-384836846</v>
      </c>
      <c r="GG214" s="3">
        <v>2</v>
      </c>
      <c r="GH214" s="3">
        <v>4</v>
      </c>
      <c r="GI214" s="3">
        <v>-2</v>
      </c>
      <c r="GJ214" s="3">
        <v>0</v>
      </c>
      <c r="GK214" s="3">
        <v>0</v>
      </c>
      <c r="GL214" s="3">
        <f t="shared" si="333"/>
        <v>0</v>
      </c>
      <c r="GM214" s="3">
        <f t="shared" si="334"/>
        <v>8683.89</v>
      </c>
      <c r="GN214" s="3">
        <f t="shared" si="335"/>
        <v>0</v>
      </c>
      <c r="GO214" s="3">
        <f t="shared" si="336"/>
        <v>0</v>
      </c>
      <c r="GP214" s="3">
        <f t="shared" si="337"/>
        <v>0</v>
      </c>
      <c r="GQ214" s="3"/>
      <c r="GR214" s="3">
        <v>1</v>
      </c>
      <c r="GS214" s="3">
        <v>2</v>
      </c>
      <c r="GT214" s="3">
        <v>0</v>
      </c>
      <c r="GU214" s="3" t="s">
        <v>3</v>
      </c>
      <c r="GV214" s="3">
        <f t="shared" si="338"/>
        <v>0</v>
      </c>
      <c r="GW214" s="3">
        <v>1</v>
      </c>
      <c r="GX214" s="3">
        <f t="shared" si="339"/>
        <v>0</v>
      </c>
      <c r="GY214" s="3"/>
      <c r="GZ214" s="3"/>
      <c r="HA214" s="3">
        <v>0</v>
      </c>
      <c r="HB214" s="3">
        <v>0</v>
      </c>
      <c r="HC214" s="3">
        <f t="shared" si="340"/>
        <v>0</v>
      </c>
      <c r="HD214" s="3"/>
      <c r="HE214" s="3" t="s">
        <v>50</v>
      </c>
      <c r="HF214" s="3" t="s">
        <v>231</v>
      </c>
      <c r="HG214" s="3"/>
      <c r="HH214" s="3"/>
      <c r="HI214" s="3"/>
      <c r="HJ214" s="3"/>
      <c r="HK214" s="3"/>
      <c r="HL214" s="3"/>
      <c r="HM214" s="3" t="s">
        <v>3</v>
      </c>
      <c r="HN214" s="3" t="s">
        <v>3</v>
      </c>
      <c r="HO214" s="3" t="s">
        <v>3</v>
      </c>
      <c r="HP214" s="3" t="s">
        <v>3</v>
      </c>
      <c r="HQ214" s="3" t="s">
        <v>3</v>
      </c>
      <c r="HR214" s="3"/>
      <c r="HS214" s="3">
        <v>0</v>
      </c>
      <c r="HT214" s="3"/>
      <c r="HU214" s="3"/>
      <c r="HV214" s="3"/>
      <c r="HW214" s="3"/>
      <c r="HX214" s="3"/>
      <c r="HY214" s="3"/>
      <c r="HZ214" s="3"/>
      <c r="IA214" s="3"/>
      <c r="IB214" s="3"/>
      <c r="IC214" s="3"/>
      <c r="ID214" s="3"/>
      <c r="IE214" s="3"/>
      <c r="IF214" s="3"/>
      <c r="IG214" s="3"/>
      <c r="IH214" s="3"/>
      <c r="II214" s="3"/>
      <c r="IJ214" s="3"/>
      <c r="IK214" s="3">
        <v>0</v>
      </c>
      <c r="IL214" s="3"/>
      <c r="IM214" s="3"/>
      <c r="IN214" s="3"/>
      <c r="IO214" s="3"/>
      <c r="IP214" s="3"/>
      <c r="IQ214" s="3"/>
      <c r="IR214" s="3"/>
      <c r="IS214" s="3"/>
      <c r="IT214" s="3"/>
      <c r="IU214" s="3"/>
    </row>
    <row r="215" spans="1:255" x14ac:dyDescent="0.25">
      <c r="A215" s="4">
        <v>17</v>
      </c>
      <c r="B215" s="4">
        <v>1</v>
      </c>
      <c r="C215" s="4"/>
      <c r="D215" s="4"/>
      <c r="E215" s="4" t="s">
        <v>310</v>
      </c>
      <c r="F215" s="4" t="s">
        <v>311</v>
      </c>
      <c r="G215" s="4" t="s">
        <v>312</v>
      </c>
      <c r="H215" s="4" t="s">
        <v>227</v>
      </c>
      <c r="I215" s="4">
        <v>1</v>
      </c>
      <c r="J215" s="4">
        <v>0</v>
      </c>
      <c r="K215" s="4">
        <v>1</v>
      </c>
      <c r="L215" s="4"/>
      <c r="M215" s="4"/>
      <c r="N215" s="4"/>
      <c r="O215" s="4">
        <f t="shared" si="316"/>
        <v>65737.05</v>
      </c>
      <c r="P215" s="4">
        <f t="shared" si="317"/>
        <v>65737.05</v>
      </c>
      <c r="Q215" s="4">
        <f t="shared" si="341"/>
        <v>0</v>
      </c>
      <c r="R215" s="4">
        <f t="shared" si="342"/>
        <v>0</v>
      </c>
      <c r="S215" s="4">
        <f t="shared" si="318"/>
        <v>0</v>
      </c>
      <c r="T215" s="4">
        <f t="shared" si="319"/>
        <v>0</v>
      </c>
      <c r="U215" s="4">
        <f t="shared" si="320"/>
        <v>0</v>
      </c>
      <c r="V215" s="4">
        <f t="shared" si="321"/>
        <v>0</v>
      </c>
      <c r="W215" s="4">
        <f t="shared" si="322"/>
        <v>0</v>
      </c>
      <c r="X215" s="4">
        <f t="shared" si="343"/>
        <v>0</v>
      </c>
      <c r="Y215" s="4">
        <f t="shared" si="344"/>
        <v>0</v>
      </c>
      <c r="Z215" s="4"/>
      <c r="AA215" s="4">
        <v>55890823</v>
      </c>
      <c r="AB215" s="4">
        <f t="shared" si="323"/>
        <v>8683.89</v>
      </c>
      <c r="AC215" s="4">
        <f t="shared" si="345"/>
        <v>8683.89</v>
      </c>
      <c r="AD215" s="4">
        <f t="shared" si="346"/>
        <v>0</v>
      </c>
      <c r="AE215" s="4">
        <f t="shared" si="347"/>
        <v>0</v>
      </c>
      <c r="AF215" s="4">
        <f t="shared" si="348"/>
        <v>0</v>
      </c>
      <c r="AG215" s="4">
        <f t="shared" si="324"/>
        <v>0</v>
      </c>
      <c r="AH215" s="4">
        <f t="shared" si="349"/>
        <v>0</v>
      </c>
      <c r="AI215" s="4">
        <f t="shared" si="350"/>
        <v>0</v>
      </c>
      <c r="AJ215" s="4">
        <f t="shared" si="325"/>
        <v>0</v>
      </c>
      <c r="AK215" s="4">
        <v>8683.89</v>
      </c>
      <c r="AL215" s="4">
        <v>8683.89</v>
      </c>
      <c r="AM215" s="4">
        <v>0</v>
      </c>
      <c r="AN215" s="4">
        <v>0</v>
      </c>
      <c r="AO215" s="4">
        <v>0</v>
      </c>
      <c r="AP215" s="4">
        <v>0</v>
      </c>
      <c r="AQ215" s="4">
        <v>0</v>
      </c>
      <c r="AR215" s="4">
        <v>0</v>
      </c>
      <c r="AS215" s="4">
        <v>0</v>
      </c>
      <c r="AT215" s="4">
        <v>0</v>
      </c>
      <c r="AU215" s="4">
        <v>0</v>
      </c>
      <c r="AV215" s="4">
        <v>1</v>
      </c>
      <c r="AW215" s="4">
        <v>1</v>
      </c>
      <c r="AX215" s="4"/>
      <c r="AY215" s="4"/>
      <c r="AZ215" s="4">
        <v>1</v>
      </c>
      <c r="BA215" s="4">
        <v>1</v>
      </c>
      <c r="BB215" s="4">
        <v>1</v>
      </c>
      <c r="BC215" s="4">
        <v>7.57</v>
      </c>
      <c r="BD215" s="4" t="s">
        <v>3</v>
      </c>
      <c r="BE215" s="4" t="s">
        <v>3</v>
      </c>
      <c r="BF215" s="4" t="s">
        <v>3</v>
      </c>
      <c r="BG215" s="4" t="s">
        <v>3</v>
      </c>
      <c r="BH215" s="4">
        <v>3</v>
      </c>
      <c r="BI215" s="4">
        <v>3</v>
      </c>
      <c r="BJ215" s="4" t="s">
        <v>311</v>
      </c>
      <c r="BK215" s="4"/>
      <c r="BL215" s="4"/>
      <c r="BM215" s="4">
        <v>400007</v>
      </c>
      <c r="BN215" s="4">
        <v>0</v>
      </c>
      <c r="BO215" s="4" t="s">
        <v>3</v>
      </c>
      <c r="BP215" s="4">
        <v>0</v>
      </c>
      <c r="BQ215" s="4">
        <v>214</v>
      </c>
      <c r="BR215" s="4">
        <v>0</v>
      </c>
      <c r="BS215" s="4">
        <v>1</v>
      </c>
      <c r="BT215" s="4">
        <v>1</v>
      </c>
      <c r="BU215" s="4">
        <v>1</v>
      </c>
      <c r="BV215" s="4">
        <v>1</v>
      </c>
      <c r="BW215" s="4">
        <v>1</v>
      </c>
      <c r="BX215" s="4">
        <v>1</v>
      </c>
      <c r="BY215" s="4" t="s">
        <v>3</v>
      </c>
      <c r="BZ215" s="4">
        <v>0</v>
      </c>
      <c r="CA215" s="4">
        <v>0</v>
      </c>
      <c r="CB215" s="4" t="s">
        <v>3</v>
      </c>
      <c r="CC215" s="4"/>
      <c r="CD215" s="4"/>
      <c r="CE215" s="4">
        <v>1566</v>
      </c>
      <c r="CF215" s="4">
        <v>0</v>
      </c>
      <c r="CG215" s="4">
        <v>0</v>
      </c>
      <c r="CH215" s="4"/>
      <c r="CI215" s="4"/>
      <c r="CJ215" s="4"/>
      <c r="CK215" s="4"/>
      <c r="CL215" s="4"/>
      <c r="CM215" s="4">
        <v>0</v>
      </c>
      <c r="CN215" s="4" t="s">
        <v>3</v>
      </c>
      <c r="CO215" s="4">
        <v>0</v>
      </c>
      <c r="CP215" s="4">
        <f t="shared" si="326"/>
        <v>65737.05</v>
      </c>
      <c r="CQ215" s="4">
        <f t="shared" si="327"/>
        <v>65737.05</v>
      </c>
      <c r="CR215" s="4">
        <f t="shared" si="351"/>
        <v>0</v>
      </c>
      <c r="CS215" s="4">
        <f t="shared" si="352"/>
        <v>0</v>
      </c>
      <c r="CT215" s="4">
        <f t="shared" si="328"/>
        <v>0</v>
      </c>
      <c r="CU215" s="4">
        <f t="shared" si="329"/>
        <v>0</v>
      </c>
      <c r="CV215" s="4">
        <f t="shared" si="330"/>
        <v>0</v>
      </c>
      <c r="CW215" s="4">
        <f t="shared" si="331"/>
        <v>0</v>
      </c>
      <c r="CX215" s="4">
        <f t="shared" si="332"/>
        <v>0</v>
      </c>
      <c r="CY215" s="4">
        <f t="shared" si="353"/>
        <v>0</v>
      </c>
      <c r="CZ215" s="4">
        <f t="shared" si="354"/>
        <v>0</v>
      </c>
      <c r="DA215" s="4"/>
      <c r="DB215" s="4"/>
      <c r="DC215" s="4" t="s">
        <v>3</v>
      </c>
      <c r="DD215" s="4" t="s">
        <v>3</v>
      </c>
      <c r="DE215" s="4" t="s">
        <v>3</v>
      </c>
      <c r="DF215" s="4" t="s">
        <v>3</v>
      </c>
      <c r="DG215" s="4" t="s">
        <v>3</v>
      </c>
      <c r="DH215" s="4" t="s">
        <v>3</v>
      </c>
      <c r="DI215" s="4" t="s">
        <v>3</v>
      </c>
      <c r="DJ215" s="4" t="s">
        <v>3</v>
      </c>
      <c r="DK215" s="4" t="s">
        <v>3</v>
      </c>
      <c r="DL215" s="4" t="s">
        <v>3</v>
      </c>
      <c r="DM215" s="4" t="s">
        <v>3</v>
      </c>
      <c r="DN215" s="4">
        <v>0</v>
      </c>
      <c r="DO215" s="4">
        <v>0</v>
      </c>
      <c r="DP215" s="4">
        <v>1</v>
      </c>
      <c r="DQ215" s="4">
        <v>1</v>
      </c>
      <c r="DR215" s="4"/>
      <c r="DS215" s="4"/>
      <c r="DT215" s="4"/>
      <c r="DU215" s="4">
        <v>1013</v>
      </c>
      <c r="DV215" s="4" t="s">
        <v>227</v>
      </c>
      <c r="DW215" s="4" t="s">
        <v>227</v>
      </c>
      <c r="DX215" s="4">
        <v>1</v>
      </c>
      <c r="DY215" s="4"/>
      <c r="DZ215" s="4" t="s">
        <v>3</v>
      </c>
      <c r="EA215" s="4" t="s">
        <v>3</v>
      </c>
      <c r="EB215" s="4" t="s">
        <v>3</v>
      </c>
      <c r="EC215" s="4" t="s">
        <v>3</v>
      </c>
      <c r="ED215" s="4"/>
      <c r="EE215" s="4">
        <v>57042890</v>
      </c>
      <c r="EF215" s="4">
        <v>214</v>
      </c>
      <c r="EG215" s="4" t="s">
        <v>228</v>
      </c>
      <c r="EH215" s="4">
        <v>0</v>
      </c>
      <c r="EI215" s="4" t="s">
        <v>3</v>
      </c>
      <c r="EJ215" s="4">
        <v>3</v>
      </c>
      <c r="EK215" s="4">
        <v>400007</v>
      </c>
      <c r="EL215" s="4" t="s">
        <v>228</v>
      </c>
      <c r="EM215" s="4" t="s">
        <v>229</v>
      </c>
      <c r="EN215" s="4"/>
      <c r="EO215" s="4" t="s">
        <v>3</v>
      </c>
      <c r="EP215" s="4"/>
      <c r="EQ215" s="4">
        <v>16</v>
      </c>
      <c r="ER215" s="4">
        <v>0</v>
      </c>
      <c r="ES215" s="4">
        <v>8683.89</v>
      </c>
      <c r="ET215" s="4">
        <v>0</v>
      </c>
      <c r="EU215" s="4">
        <v>0</v>
      </c>
      <c r="EV215" s="4">
        <v>0</v>
      </c>
      <c r="EW215" s="4">
        <v>0</v>
      </c>
      <c r="EX215" s="4">
        <v>0</v>
      </c>
      <c r="EY215" s="4">
        <v>0</v>
      </c>
      <c r="EZ215" s="4">
        <v>5</v>
      </c>
      <c r="FA215" s="4"/>
      <c r="FB215" s="4"/>
      <c r="FC215" s="4">
        <v>1</v>
      </c>
      <c r="FD215" s="4">
        <v>18</v>
      </c>
      <c r="FE215" s="4"/>
      <c r="FF215" s="4">
        <v>76940</v>
      </c>
      <c r="FG215" s="4"/>
      <c r="FH215" s="4"/>
      <c r="FI215" s="4"/>
      <c r="FJ215" s="4"/>
      <c r="FK215" s="4"/>
      <c r="FL215" s="4"/>
      <c r="FM215" s="4"/>
      <c r="FN215" s="4"/>
      <c r="FO215" s="4"/>
      <c r="FP215" s="4"/>
      <c r="FQ215" s="4">
        <v>0</v>
      </c>
      <c r="FR215" s="4">
        <f t="shared" si="355"/>
        <v>65737.05</v>
      </c>
      <c r="FS215" s="4">
        <v>0</v>
      </c>
      <c r="FT215" s="4"/>
      <c r="FU215" s="4"/>
      <c r="FV215" s="4"/>
      <c r="FW215" s="4"/>
      <c r="FX215" s="4">
        <v>0</v>
      </c>
      <c r="FY215" s="4">
        <v>0</v>
      </c>
      <c r="FZ215" s="4"/>
      <c r="GA215" s="4" t="s">
        <v>313</v>
      </c>
      <c r="GB215" s="4"/>
      <c r="GC215" s="4"/>
      <c r="GD215" s="4">
        <v>1</v>
      </c>
      <c r="GE215" s="4"/>
      <c r="GF215" s="4">
        <v>-384836846</v>
      </c>
      <c r="GG215" s="4">
        <v>2</v>
      </c>
      <c r="GH215" s="4">
        <v>3</v>
      </c>
      <c r="GI215" s="4">
        <v>5</v>
      </c>
      <c r="GJ215" s="4">
        <v>0</v>
      </c>
      <c r="GK215" s="4">
        <v>0</v>
      </c>
      <c r="GL215" s="4">
        <f t="shared" si="333"/>
        <v>0</v>
      </c>
      <c r="GM215" s="4">
        <f t="shared" si="334"/>
        <v>65737.05</v>
      </c>
      <c r="GN215" s="4">
        <f t="shared" si="335"/>
        <v>0</v>
      </c>
      <c r="GO215" s="4">
        <f t="shared" si="336"/>
        <v>0</v>
      </c>
      <c r="GP215" s="4">
        <f t="shared" si="337"/>
        <v>0</v>
      </c>
      <c r="GQ215" s="4"/>
      <c r="GR215" s="4">
        <v>1</v>
      </c>
      <c r="GS215" s="4">
        <v>1</v>
      </c>
      <c r="GT215" s="4">
        <v>0</v>
      </c>
      <c r="GU215" s="4" t="s">
        <v>3</v>
      </c>
      <c r="GV215" s="4">
        <f t="shared" si="338"/>
        <v>0</v>
      </c>
      <c r="GW215" s="4">
        <v>1</v>
      </c>
      <c r="GX215" s="4">
        <f t="shared" si="339"/>
        <v>0</v>
      </c>
      <c r="GY215" s="4"/>
      <c r="GZ215" s="4"/>
      <c r="HA215" s="4">
        <v>0</v>
      </c>
      <c r="HB215" s="4">
        <v>0</v>
      </c>
      <c r="HC215" s="4">
        <f t="shared" si="340"/>
        <v>0</v>
      </c>
      <c r="HD215" s="4"/>
      <c r="HE215" s="4" t="s">
        <v>50</v>
      </c>
      <c r="HF215" s="4" t="s">
        <v>231</v>
      </c>
      <c r="HG215" s="4"/>
      <c r="HH215" s="4"/>
      <c r="HI215" s="4"/>
      <c r="HJ215" s="4"/>
      <c r="HK215" s="4"/>
      <c r="HL215" s="4"/>
      <c r="HM215" s="4" t="s">
        <v>3</v>
      </c>
      <c r="HN215" s="4" t="s">
        <v>3</v>
      </c>
      <c r="HO215" s="4" t="s">
        <v>3</v>
      </c>
      <c r="HP215" s="4" t="s">
        <v>3</v>
      </c>
      <c r="HQ215" s="4" t="s">
        <v>3</v>
      </c>
      <c r="HR215" s="4"/>
      <c r="HS215" s="4">
        <v>0</v>
      </c>
      <c r="HT215" s="4"/>
      <c r="HU215" s="4"/>
      <c r="HV215" s="4"/>
      <c r="HW215" s="4"/>
      <c r="HX215" s="4"/>
      <c r="HY215" s="4"/>
      <c r="HZ215" s="4"/>
      <c r="IA215" s="4"/>
      <c r="IB215" s="4"/>
      <c r="IC215" s="4"/>
      <c r="ID215" s="4"/>
      <c r="IE215" s="4"/>
      <c r="IF215" s="4"/>
      <c r="IG215" s="4"/>
      <c r="IH215" s="4"/>
      <c r="II215" s="4"/>
      <c r="IJ215" s="4"/>
      <c r="IK215" s="4">
        <v>0</v>
      </c>
      <c r="IL215" s="4"/>
      <c r="IM215" s="4"/>
      <c r="IN215" s="4"/>
      <c r="IO215" s="4"/>
      <c r="IP215" s="4"/>
      <c r="IQ215" s="4"/>
      <c r="IR215" s="4"/>
      <c r="IS215" s="4"/>
      <c r="IT215" s="4"/>
      <c r="IU215" s="4"/>
    </row>
    <row r="216" spans="1:255" x14ac:dyDescent="0.25">
      <c r="A216" s="3">
        <v>17</v>
      </c>
      <c r="B216" s="3">
        <v>1</v>
      </c>
      <c r="C216" s="3"/>
      <c r="D216" s="3"/>
      <c r="E216" s="3" t="s">
        <v>314</v>
      </c>
      <c r="F216" s="3" t="s">
        <v>315</v>
      </c>
      <c r="G216" s="3" t="s">
        <v>316</v>
      </c>
      <c r="H216" s="3" t="s">
        <v>227</v>
      </c>
      <c r="I216" s="3">
        <v>1</v>
      </c>
      <c r="J216" s="3">
        <v>0</v>
      </c>
      <c r="K216" s="3">
        <v>1</v>
      </c>
      <c r="L216" s="3"/>
      <c r="M216" s="3"/>
      <c r="N216" s="3"/>
      <c r="O216" s="3">
        <f t="shared" si="316"/>
        <v>9027.9</v>
      </c>
      <c r="P216" s="3">
        <f t="shared" si="317"/>
        <v>9027.9</v>
      </c>
      <c r="Q216" s="3">
        <f t="shared" si="341"/>
        <v>0</v>
      </c>
      <c r="R216" s="3">
        <f t="shared" si="342"/>
        <v>0</v>
      </c>
      <c r="S216" s="3">
        <f t="shared" si="318"/>
        <v>0</v>
      </c>
      <c r="T216" s="3">
        <f t="shared" si="319"/>
        <v>0</v>
      </c>
      <c r="U216" s="3">
        <f t="shared" si="320"/>
        <v>0</v>
      </c>
      <c r="V216" s="3">
        <f t="shared" si="321"/>
        <v>0</v>
      </c>
      <c r="W216" s="3">
        <f t="shared" si="322"/>
        <v>0</v>
      </c>
      <c r="X216" s="3">
        <f t="shared" si="343"/>
        <v>0</v>
      </c>
      <c r="Y216" s="3">
        <f t="shared" si="344"/>
        <v>0</v>
      </c>
      <c r="Z216" s="3"/>
      <c r="AA216" s="3">
        <v>54971259</v>
      </c>
      <c r="AB216" s="3">
        <f t="shared" si="323"/>
        <v>9027.9</v>
      </c>
      <c r="AC216" s="3">
        <f t="shared" si="345"/>
        <v>9027.9</v>
      </c>
      <c r="AD216" s="3">
        <f t="shared" si="346"/>
        <v>0</v>
      </c>
      <c r="AE216" s="3">
        <f t="shared" si="347"/>
        <v>0</v>
      </c>
      <c r="AF216" s="3">
        <f t="shared" si="348"/>
        <v>0</v>
      </c>
      <c r="AG216" s="3">
        <f t="shared" si="324"/>
        <v>0</v>
      </c>
      <c r="AH216" s="3">
        <f t="shared" si="349"/>
        <v>0</v>
      </c>
      <c r="AI216" s="3">
        <f t="shared" si="350"/>
        <v>0</v>
      </c>
      <c r="AJ216" s="3">
        <f t="shared" si="325"/>
        <v>0</v>
      </c>
      <c r="AK216" s="3">
        <v>9027.9</v>
      </c>
      <c r="AL216" s="3">
        <v>9027.9</v>
      </c>
      <c r="AM216" s="3">
        <v>0</v>
      </c>
      <c r="AN216" s="3">
        <v>0</v>
      </c>
      <c r="AO216" s="3">
        <v>0</v>
      </c>
      <c r="AP216" s="3">
        <v>0</v>
      </c>
      <c r="AQ216" s="3">
        <v>0</v>
      </c>
      <c r="AR216" s="3">
        <v>0</v>
      </c>
      <c r="AS216" s="3">
        <v>0</v>
      </c>
      <c r="AT216" s="3">
        <v>0</v>
      </c>
      <c r="AU216" s="3">
        <v>0</v>
      </c>
      <c r="AV216" s="3">
        <v>1</v>
      </c>
      <c r="AW216" s="3">
        <v>1</v>
      </c>
      <c r="AX216" s="3"/>
      <c r="AY216" s="3"/>
      <c r="AZ216" s="3">
        <v>1</v>
      </c>
      <c r="BA216" s="3">
        <v>1</v>
      </c>
      <c r="BB216" s="3">
        <v>1</v>
      </c>
      <c r="BC216" s="3">
        <v>1</v>
      </c>
      <c r="BD216" s="3" t="s">
        <v>3</v>
      </c>
      <c r="BE216" s="3" t="s">
        <v>3</v>
      </c>
      <c r="BF216" s="3" t="s">
        <v>3</v>
      </c>
      <c r="BG216" s="3" t="s">
        <v>3</v>
      </c>
      <c r="BH216" s="3">
        <v>3</v>
      </c>
      <c r="BI216" s="3">
        <v>3</v>
      </c>
      <c r="BJ216" s="3" t="s">
        <v>315</v>
      </c>
      <c r="BK216" s="3"/>
      <c r="BL216" s="3"/>
      <c r="BM216" s="3">
        <v>400007</v>
      </c>
      <c r="BN216" s="3">
        <v>0</v>
      </c>
      <c r="BO216" s="3" t="s">
        <v>3</v>
      </c>
      <c r="BP216" s="3">
        <v>0</v>
      </c>
      <c r="BQ216" s="3">
        <v>214</v>
      </c>
      <c r="BR216" s="3">
        <v>0</v>
      </c>
      <c r="BS216" s="3">
        <v>1</v>
      </c>
      <c r="BT216" s="3">
        <v>1</v>
      </c>
      <c r="BU216" s="3">
        <v>1</v>
      </c>
      <c r="BV216" s="3">
        <v>1</v>
      </c>
      <c r="BW216" s="3">
        <v>1</v>
      </c>
      <c r="BX216" s="3">
        <v>1</v>
      </c>
      <c r="BY216" s="3" t="s">
        <v>3</v>
      </c>
      <c r="BZ216" s="3">
        <v>0</v>
      </c>
      <c r="CA216" s="3">
        <v>0</v>
      </c>
      <c r="CB216" s="3" t="s">
        <v>3</v>
      </c>
      <c r="CC216" s="3"/>
      <c r="CD216" s="3"/>
      <c r="CE216" s="3">
        <v>1566</v>
      </c>
      <c r="CF216" s="3">
        <v>0</v>
      </c>
      <c r="CG216" s="3">
        <v>0</v>
      </c>
      <c r="CH216" s="3"/>
      <c r="CI216" s="3"/>
      <c r="CJ216" s="3"/>
      <c r="CK216" s="3"/>
      <c r="CL216" s="3"/>
      <c r="CM216" s="3">
        <v>0</v>
      </c>
      <c r="CN216" s="3" t="s">
        <v>3</v>
      </c>
      <c r="CO216" s="3">
        <v>0</v>
      </c>
      <c r="CP216" s="3">
        <f t="shared" si="326"/>
        <v>9027.9</v>
      </c>
      <c r="CQ216" s="3">
        <f t="shared" si="327"/>
        <v>9027.9</v>
      </c>
      <c r="CR216" s="3">
        <f t="shared" si="351"/>
        <v>0</v>
      </c>
      <c r="CS216" s="3">
        <f t="shared" si="352"/>
        <v>0</v>
      </c>
      <c r="CT216" s="3">
        <f t="shared" si="328"/>
        <v>0</v>
      </c>
      <c r="CU216" s="3">
        <f t="shared" si="329"/>
        <v>0</v>
      </c>
      <c r="CV216" s="3">
        <f t="shared" si="330"/>
        <v>0</v>
      </c>
      <c r="CW216" s="3">
        <f t="shared" si="331"/>
        <v>0</v>
      </c>
      <c r="CX216" s="3">
        <f t="shared" si="332"/>
        <v>0</v>
      </c>
      <c r="CY216" s="3">
        <f t="shared" si="353"/>
        <v>0</v>
      </c>
      <c r="CZ216" s="3">
        <f t="shared" si="354"/>
        <v>0</v>
      </c>
      <c r="DA216" s="3"/>
      <c r="DB216" s="3"/>
      <c r="DC216" s="3" t="s">
        <v>3</v>
      </c>
      <c r="DD216" s="3" t="s">
        <v>3</v>
      </c>
      <c r="DE216" s="3" t="s">
        <v>3</v>
      </c>
      <c r="DF216" s="3" t="s">
        <v>3</v>
      </c>
      <c r="DG216" s="3" t="s">
        <v>3</v>
      </c>
      <c r="DH216" s="3" t="s">
        <v>3</v>
      </c>
      <c r="DI216" s="3" t="s">
        <v>3</v>
      </c>
      <c r="DJ216" s="3" t="s">
        <v>3</v>
      </c>
      <c r="DK216" s="3" t="s">
        <v>3</v>
      </c>
      <c r="DL216" s="3" t="s">
        <v>3</v>
      </c>
      <c r="DM216" s="3" t="s">
        <v>3</v>
      </c>
      <c r="DN216" s="3">
        <v>0</v>
      </c>
      <c r="DO216" s="3">
        <v>0</v>
      </c>
      <c r="DP216" s="3">
        <v>1</v>
      </c>
      <c r="DQ216" s="3">
        <v>1</v>
      </c>
      <c r="DR216" s="3"/>
      <c r="DS216" s="3"/>
      <c r="DT216" s="3"/>
      <c r="DU216" s="3">
        <v>1013</v>
      </c>
      <c r="DV216" s="3" t="s">
        <v>227</v>
      </c>
      <c r="DW216" s="3" t="s">
        <v>227</v>
      </c>
      <c r="DX216" s="3">
        <v>1</v>
      </c>
      <c r="DY216" s="3"/>
      <c r="DZ216" s="3" t="s">
        <v>3</v>
      </c>
      <c r="EA216" s="3" t="s">
        <v>3</v>
      </c>
      <c r="EB216" s="3" t="s">
        <v>3</v>
      </c>
      <c r="EC216" s="3" t="s">
        <v>3</v>
      </c>
      <c r="ED216" s="3"/>
      <c r="EE216" s="3">
        <v>57042890</v>
      </c>
      <c r="EF216" s="3">
        <v>214</v>
      </c>
      <c r="EG216" s="3" t="s">
        <v>228</v>
      </c>
      <c r="EH216" s="3">
        <v>0</v>
      </c>
      <c r="EI216" s="3" t="s">
        <v>3</v>
      </c>
      <c r="EJ216" s="3">
        <v>3</v>
      </c>
      <c r="EK216" s="3">
        <v>400007</v>
      </c>
      <c r="EL216" s="3" t="s">
        <v>228</v>
      </c>
      <c r="EM216" s="3" t="s">
        <v>229</v>
      </c>
      <c r="EN216" s="3"/>
      <c r="EO216" s="3" t="s">
        <v>3</v>
      </c>
      <c r="EP216" s="3"/>
      <c r="EQ216" s="3">
        <v>16</v>
      </c>
      <c r="ER216" s="3">
        <v>0</v>
      </c>
      <c r="ES216" s="3">
        <v>9027.9</v>
      </c>
      <c r="ET216" s="3">
        <v>0</v>
      </c>
      <c r="EU216" s="3">
        <v>0</v>
      </c>
      <c r="EV216" s="3">
        <v>0</v>
      </c>
      <c r="EW216" s="3">
        <v>0</v>
      </c>
      <c r="EX216" s="3">
        <v>0</v>
      </c>
      <c r="EY216" s="3">
        <v>0</v>
      </c>
      <c r="EZ216" s="3"/>
      <c r="FA216" s="3"/>
      <c r="FB216" s="3"/>
      <c r="FC216" s="3"/>
      <c r="FD216" s="3"/>
      <c r="FE216" s="3"/>
      <c r="FF216" s="3"/>
      <c r="FG216" s="3"/>
      <c r="FH216" s="3"/>
      <c r="FI216" s="3"/>
      <c r="FJ216" s="3"/>
      <c r="FK216" s="3"/>
      <c r="FL216" s="3"/>
      <c r="FM216" s="3"/>
      <c r="FN216" s="3"/>
      <c r="FO216" s="3"/>
      <c r="FP216" s="3"/>
      <c r="FQ216" s="3">
        <v>0</v>
      </c>
      <c r="FR216" s="3">
        <f t="shared" si="355"/>
        <v>9027.9</v>
      </c>
      <c r="FS216" s="3">
        <v>0</v>
      </c>
      <c r="FT216" s="3"/>
      <c r="FU216" s="3"/>
      <c r="FV216" s="3"/>
      <c r="FW216" s="3"/>
      <c r="FX216" s="3">
        <v>0</v>
      </c>
      <c r="FY216" s="3">
        <v>0</v>
      </c>
      <c r="FZ216" s="3"/>
      <c r="GA216" s="3" t="s">
        <v>317</v>
      </c>
      <c r="GB216" s="3"/>
      <c r="GC216" s="3"/>
      <c r="GD216" s="3">
        <v>1</v>
      </c>
      <c r="GE216" s="3"/>
      <c r="GF216" s="3">
        <v>1332667791</v>
      </c>
      <c r="GG216" s="3">
        <v>2</v>
      </c>
      <c r="GH216" s="3">
        <v>4</v>
      </c>
      <c r="GI216" s="3">
        <v>-2</v>
      </c>
      <c r="GJ216" s="3">
        <v>0</v>
      </c>
      <c r="GK216" s="3">
        <v>0</v>
      </c>
      <c r="GL216" s="3">
        <f t="shared" si="333"/>
        <v>0</v>
      </c>
      <c r="GM216" s="3">
        <f t="shared" si="334"/>
        <v>9027.9</v>
      </c>
      <c r="GN216" s="3">
        <f t="shared" si="335"/>
        <v>0</v>
      </c>
      <c r="GO216" s="3">
        <f t="shared" si="336"/>
        <v>0</v>
      </c>
      <c r="GP216" s="3">
        <f t="shared" si="337"/>
        <v>0</v>
      </c>
      <c r="GQ216" s="3"/>
      <c r="GR216" s="3">
        <v>1</v>
      </c>
      <c r="GS216" s="3">
        <v>2</v>
      </c>
      <c r="GT216" s="3">
        <v>0</v>
      </c>
      <c r="GU216" s="3" t="s">
        <v>3</v>
      </c>
      <c r="GV216" s="3">
        <f t="shared" si="338"/>
        <v>0</v>
      </c>
      <c r="GW216" s="3">
        <v>1</v>
      </c>
      <c r="GX216" s="3">
        <f t="shared" si="339"/>
        <v>0</v>
      </c>
      <c r="GY216" s="3"/>
      <c r="GZ216" s="3"/>
      <c r="HA216" s="3">
        <v>0</v>
      </c>
      <c r="HB216" s="3">
        <v>0</v>
      </c>
      <c r="HC216" s="3">
        <f t="shared" si="340"/>
        <v>0</v>
      </c>
      <c r="HD216" s="3"/>
      <c r="HE216" s="3" t="s">
        <v>50</v>
      </c>
      <c r="HF216" s="3" t="s">
        <v>231</v>
      </c>
      <c r="HG216" s="3"/>
      <c r="HH216" s="3"/>
      <c r="HI216" s="3"/>
      <c r="HJ216" s="3"/>
      <c r="HK216" s="3"/>
      <c r="HL216" s="3"/>
      <c r="HM216" s="3" t="s">
        <v>3</v>
      </c>
      <c r="HN216" s="3" t="s">
        <v>3</v>
      </c>
      <c r="HO216" s="3" t="s">
        <v>3</v>
      </c>
      <c r="HP216" s="3" t="s">
        <v>3</v>
      </c>
      <c r="HQ216" s="3" t="s">
        <v>3</v>
      </c>
      <c r="HR216" s="3"/>
      <c r="HS216" s="3">
        <v>0</v>
      </c>
      <c r="HT216" s="3"/>
      <c r="HU216" s="3"/>
      <c r="HV216" s="3"/>
      <c r="HW216" s="3"/>
      <c r="HX216" s="3"/>
      <c r="HY216" s="3"/>
      <c r="HZ216" s="3"/>
      <c r="IA216" s="3"/>
      <c r="IB216" s="3"/>
      <c r="IC216" s="3"/>
      <c r="ID216" s="3"/>
      <c r="IE216" s="3"/>
      <c r="IF216" s="3"/>
      <c r="IG216" s="3"/>
      <c r="IH216" s="3"/>
      <c r="II216" s="3"/>
      <c r="IJ216" s="3"/>
      <c r="IK216" s="3">
        <v>0</v>
      </c>
      <c r="IL216" s="3"/>
      <c r="IM216" s="3"/>
      <c r="IN216" s="3"/>
      <c r="IO216" s="3"/>
      <c r="IP216" s="3"/>
      <c r="IQ216" s="3"/>
      <c r="IR216" s="3"/>
      <c r="IS216" s="3"/>
      <c r="IT216" s="3"/>
      <c r="IU216" s="3"/>
    </row>
    <row r="217" spans="1:255" x14ac:dyDescent="0.25">
      <c r="A217" s="4">
        <v>17</v>
      </c>
      <c r="B217" s="4">
        <v>1</v>
      </c>
      <c r="C217" s="4"/>
      <c r="D217" s="4"/>
      <c r="E217" s="4" t="s">
        <v>314</v>
      </c>
      <c r="F217" s="4" t="s">
        <v>315</v>
      </c>
      <c r="G217" s="4" t="s">
        <v>316</v>
      </c>
      <c r="H217" s="4" t="s">
        <v>227</v>
      </c>
      <c r="I217" s="4">
        <v>1</v>
      </c>
      <c r="J217" s="4">
        <v>0</v>
      </c>
      <c r="K217" s="4">
        <v>1</v>
      </c>
      <c r="L217" s="4"/>
      <c r="M217" s="4"/>
      <c r="N217" s="4"/>
      <c r="O217" s="4">
        <f t="shared" si="316"/>
        <v>68341.2</v>
      </c>
      <c r="P217" s="4">
        <f t="shared" si="317"/>
        <v>68341.2</v>
      </c>
      <c r="Q217" s="4">
        <f t="shared" si="341"/>
        <v>0</v>
      </c>
      <c r="R217" s="4">
        <f t="shared" si="342"/>
        <v>0</v>
      </c>
      <c r="S217" s="4">
        <f t="shared" si="318"/>
        <v>0</v>
      </c>
      <c r="T217" s="4">
        <f t="shared" si="319"/>
        <v>0</v>
      </c>
      <c r="U217" s="4">
        <f t="shared" si="320"/>
        <v>0</v>
      </c>
      <c r="V217" s="4">
        <f t="shared" si="321"/>
        <v>0</v>
      </c>
      <c r="W217" s="4">
        <f t="shared" si="322"/>
        <v>0</v>
      </c>
      <c r="X217" s="4">
        <f t="shared" si="343"/>
        <v>0</v>
      </c>
      <c r="Y217" s="4">
        <f t="shared" si="344"/>
        <v>0</v>
      </c>
      <c r="Z217" s="4"/>
      <c r="AA217" s="4">
        <v>55890823</v>
      </c>
      <c r="AB217" s="4">
        <f t="shared" si="323"/>
        <v>9027.9</v>
      </c>
      <c r="AC217" s="4">
        <f t="shared" si="345"/>
        <v>9027.9</v>
      </c>
      <c r="AD217" s="4">
        <f t="shared" si="346"/>
        <v>0</v>
      </c>
      <c r="AE217" s="4">
        <f t="shared" si="347"/>
        <v>0</v>
      </c>
      <c r="AF217" s="4">
        <f t="shared" si="348"/>
        <v>0</v>
      </c>
      <c r="AG217" s="4">
        <f t="shared" si="324"/>
        <v>0</v>
      </c>
      <c r="AH217" s="4">
        <f t="shared" si="349"/>
        <v>0</v>
      </c>
      <c r="AI217" s="4">
        <f t="shared" si="350"/>
        <v>0</v>
      </c>
      <c r="AJ217" s="4">
        <f t="shared" si="325"/>
        <v>0</v>
      </c>
      <c r="AK217" s="4">
        <v>9027.9</v>
      </c>
      <c r="AL217" s="4">
        <v>9027.9</v>
      </c>
      <c r="AM217" s="4">
        <v>0</v>
      </c>
      <c r="AN217" s="4">
        <v>0</v>
      </c>
      <c r="AO217" s="4">
        <v>0</v>
      </c>
      <c r="AP217" s="4">
        <v>0</v>
      </c>
      <c r="AQ217" s="4">
        <v>0</v>
      </c>
      <c r="AR217" s="4">
        <v>0</v>
      </c>
      <c r="AS217" s="4">
        <v>0</v>
      </c>
      <c r="AT217" s="4">
        <v>0</v>
      </c>
      <c r="AU217" s="4">
        <v>0</v>
      </c>
      <c r="AV217" s="4">
        <v>1</v>
      </c>
      <c r="AW217" s="4">
        <v>1</v>
      </c>
      <c r="AX217" s="4"/>
      <c r="AY217" s="4"/>
      <c r="AZ217" s="4">
        <v>1</v>
      </c>
      <c r="BA217" s="4">
        <v>1</v>
      </c>
      <c r="BB217" s="4">
        <v>1</v>
      </c>
      <c r="BC217" s="4">
        <v>7.57</v>
      </c>
      <c r="BD217" s="4" t="s">
        <v>3</v>
      </c>
      <c r="BE217" s="4" t="s">
        <v>3</v>
      </c>
      <c r="BF217" s="4" t="s">
        <v>3</v>
      </c>
      <c r="BG217" s="4" t="s">
        <v>3</v>
      </c>
      <c r="BH217" s="4">
        <v>3</v>
      </c>
      <c r="BI217" s="4">
        <v>3</v>
      </c>
      <c r="BJ217" s="4" t="s">
        <v>315</v>
      </c>
      <c r="BK217" s="4"/>
      <c r="BL217" s="4"/>
      <c r="BM217" s="4">
        <v>400007</v>
      </c>
      <c r="BN217" s="4">
        <v>0</v>
      </c>
      <c r="BO217" s="4" t="s">
        <v>3</v>
      </c>
      <c r="BP217" s="4">
        <v>0</v>
      </c>
      <c r="BQ217" s="4">
        <v>214</v>
      </c>
      <c r="BR217" s="4">
        <v>0</v>
      </c>
      <c r="BS217" s="4">
        <v>1</v>
      </c>
      <c r="BT217" s="4">
        <v>1</v>
      </c>
      <c r="BU217" s="4">
        <v>1</v>
      </c>
      <c r="BV217" s="4">
        <v>1</v>
      </c>
      <c r="BW217" s="4">
        <v>1</v>
      </c>
      <c r="BX217" s="4">
        <v>1</v>
      </c>
      <c r="BY217" s="4" t="s">
        <v>3</v>
      </c>
      <c r="BZ217" s="4">
        <v>0</v>
      </c>
      <c r="CA217" s="4">
        <v>0</v>
      </c>
      <c r="CB217" s="4" t="s">
        <v>3</v>
      </c>
      <c r="CC217" s="4"/>
      <c r="CD217" s="4"/>
      <c r="CE217" s="4">
        <v>1566</v>
      </c>
      <c r="CF217" s="4">
        <v>0</v>
      </c>
      <c r="CG217" s="4">
        <v>0</v>
      </c>
      <c r="CH217" s="4"/>
      <c r="CI217" s="4"/>
      <c r="CJ217" s="4"/>
      <c r="CK217" s="4"/>
      <c r="CL217" s="4"/>
      <c r="CM217" s="4">
        <v>0</v>
      </c>
      <c r="CN217" s="4" t="s">
        <v>3</v>
      </c>
      <c r="CO217" s="4">
        <v>0</v>
      </c>
      <c r="CP217" s="4">
        <f t="shared" si="326"/>
        <v>68341.2</v>
      </c>
      <c r="CQ217" s="4">
        <f t="shared" si="327"/>
        <v>68341.2</v>
      </c>
      <c r="CR217" s="4">
        <f t="shared" si="351"/>
        <v>0</v>
      </c>
      <c r="CS217" s="4">
        <f t="shared" si="352"/>
        <v>0</v>
      </c>
      <c r="CT217" s="4">
        <f t="shared" si="328"/>
        <v>0</v>
      </c>
      <c r="CU217" s="4">
        <f t="shared" si="329"/>
        <v>0</v>
      </c>
      <c r="CV217" s="4">
        <f t="shared" si="330"/>
        <v>0</v>
      </c>
      <c r="CW217" s="4">
        <f t="shared" si="331"/>
        <v>0</v>
      </c>
      <c r="CX217" s="4">
        <f t="shared" si="332"/>
        <v>0</v>
      </c>
      <c r="CY217" s="4">
        <f t="shared" si="353"/>
        <v>0</v>
      </c>
      <c r="CZ217" s="4">
        <f t="shared" si="354"/>
        <v>0</v>
      </c>
      <c r="DA217" s="4"/>
      <c r="DB217" s="4"/>
      <c r="DC217" s="4" t="s">
        <v>3</v>
      </c>
      <c r="DD217" s="4" t="s">
        <v>3</v>
      </c>
      <c r="DE217" s="4" t="s">
        <v>3</v>
      </c>
      <c r="DF217" s="4" t="s">
        <v>3</v>
      </c>
      <c r="DG217" s="4" t="s">
        <v>3</v>
      </c>
      <c r="DH217" s="4" t="s">
        <v>3</v>
      </c>
      <c r="DI217" s="4" t="s">
        <v>3</v>
      </c>
      <c r="DJ217" s="4" t="s">
        <v>3</v>
      </c>
      <c r="DK217" s="4" t="s">
        <v>3</v>
      </c>
      <c r="DL217" s="4" t="s">
        <v>3</v>
      </c>
      <c r="DM217" s="4" t="s">
        <v>3</v>
      </c>
      <c r="DN217" s="4">
        <v>0</v>
      </c>
      <c r="DO217" s="4">
        <v>0</v>
      </c>
      <c r="DP217" s="4">
        <v>1</v>
      </c>
      <c r="DQ217" s="4">
        <v>1</v>
      </c>
      <c r="DR217" s="4"/>
      <c r="DS217" s="4"/>
      <c r="DT217" s="4"/>
      <c r="DU217" s="4">
        <v>1013</v>
      </c>
      <c r="DV217" s="4" t="s">
        <v>227</v>
      </c>
      <c r="DW217" s="4" t="s">
        <v>227</v>
      </c>
      <c r="DX217" s="4">
        <v>1</v>
      </c>
      <c r="DY217" s="4"/>
      <c r="DZ217" s="4" t="s">
        <v>3</v>
      </c>
      <c r="EA217" s="4" t="s">
        <v>3</v>
      </c>
      <c r="EB217" s="4" t="s">
        <v>3</v>
      </c>
      <c r="EC217" s="4" t="s">
        <v>3</v>
      </c>
      <c r="ED217" s="4"/>
      <c r="EE217" s="4">
        <v>57042890</v>
      </c>
      <c r="EF217" s="4">
        <v>214</v>
      </c>
      <c r="EG217" s="4" t="s">
        <v>228</v>
      </c>
      <c r="EH217" s="4">
        <v>0</v>
      </c>
      <c r="EI217" s="4" t="s">
        <v>3</v>
      </c>
      <c r="EJ217" s="4">
        <v>3</v>
      </c>
      <c r="EK217" s="4">
        <v>400007</v>
      </c>
      <c r="EL217" s="4" t="s">
        <v>228</v>
      </c>
      <c r="EM217" s="4" t="s">
        <v>229</v>
      </c>
      <c r="EN217" s="4"/>
      <c r="EO217" s="4" t="s">
        <v>3</v>
      </c>
      <c r="EP217" s="4"/>
      <c r="EQ217" s="4">
        <v>16</v>
      </c>
      <c r="ER217" s="4">
        <v>0</v>
      </c>
      <c r="ES217" s="4">
        <v>9027.9</v>
      </c>
      <c r="ET217" s="4">
        <v>0</v>
      </c>
      <c r="EU217" s="4">
        <v>0</v>
      </c>
      <c r="EV217" s="4">
        <v>0</v>
      </c>
      <c r="EW217" s="4">
        <v>0</v>
      </c>
      <c r="EX217" s="4">
        <v>0</v>
      </c>
      <c r="EY217" s="4">
        <v>0</v>
      </c>
      <c r="EZ217" s="4">
        <v>5</v>
      </c>
      <c r="FA217" s="4"/>
      <c r="FB217" s="4"/>
      <c r="FC217" s="4">
        <v>1</v>
      </c>
      <c r="FD217" s="4">
        <v>18</v>
      </c>
      <c r="FE217" s="4"/>
      <c r="FF217" s="4">
        <v>79988</v>
      </c>
      <c r="FG217" s="4"/>
      <c r="FH217" s="4"/>
      <c r="FI217" s="4"/>
      <c r="FJ217" s="4"/>
      <c r="FK217" s="4"/>
      <c r="FL217" s="4"/>
      <c r="FM217" s="4"/>
      <c r="FN217" s="4"/>
      <c r="FO217" s="4"/>
      <c r="FP217" s="4"/>
      <c r="FQ217" s="4">
        <v>0</v>
      </c>
      <c r="FR217" s="4">
        <f t="shared" si="355"/>
        <v>68341.2</v>
      </c>
      <c r="FS217" s="4">
        <v>0</v>
      </c>
      <c r="FT217" s="4"/>
      <c r="FU217" s="4"/>
      <c r="FV217" s="4"/>
      <c r="FW217" s="4"/>
      <c r="FX217" s="4">
        <v>0</v>
      </c>
      <c r="FY217" s="4">
        <v>0</v>
      </c>
      <c r="FZ217" s="4"/>
      <c r="GA217" s="4" t="s">
        <v>317</v>
      </c>
      <c r="GB217" s="4"/>
      <c r="GC217" s="4"/>
      <c r="GD217" s="4">
        <v>1</v>
      </c>
      <c r="GE217" s="4"/>
      <c r="GF217" s="4">
        <v>1332667791</v>
      </c>
      <c r="GG217" s="4">
        <v>2</v>
      </c>
      <c r="GH217" s="4">
        <v>3</v>
      </c>
      <c r="GI217" s="4">
        <v>5</v>
      </c>
      <c r="GJ217" s="4">
        <v>0</v>
      </c>
      <c r="GK217" s="4">
        <v>0</v>
      </c>
      <c r="GL217" s="4">
        <f t="shared" si="333"/>
        <v>0</v>
      </c>
      <c r="GM217" s="4">
        <f t="shared" si="334"/>
        <v>68341.2</v>
      </c>
      <c r="GN217" s="4">
        <f t="shared" si="335"/>
        <v>0</v>
      </c>
      <c r="GO217" s="4">
        <f t="shared" si="336"/>
        <v>0</v>
      </c>
      <c r="GP217" s="4">
        <f t="shared" si="337"/>
        <v>0</v>
      </c>
      <c r="GQ217" s="4"/>
      <c r="GR217" s="4">
        <v>1</v>
      </c>
      <c r="GS217" s="4">
        <v>1</v>
      </c>
      <c r="GT217" s="4">
        <v>0</v>
      </c>
      <c r="GU217" s="4" t="s">
        <v>3</v>
      </c>
      <c r="GV217" s="4">
        <f t="shared" si="338"/>
        <v>0</v>
      </c>
      <c r="GW217" s="4">
        <v>1</v>
      </c>
      <c r="GX217" s="4">
        <f t="shared" si="339"/>
        <v>0</v>
      </c>
      <c r="GY217" s="4"/>
      <c r="GZ217" s="4"/>
      <c r="HA217" s="4">
        <v>0</v>
      </c>
      <c r="HB217" s="4">
        <v>0</v>
      </c>
      <c r="HC217" s="4">
        <f t="shared" si="340"/>
        <v>0</v>
      </c>
      <c r="HD217" s="4"/>
      <c r="HE217" s="4" t="s">
        <v>50</v>
      </c>
      <c r="HF217" s="4" t="s">
        <v>231</v>
      </c>
      <c r="HG217" s="4"/>
      <c r="HH217" s="4"/>
      <c r="HI217" s="4"/>
      <c r="HJ217" s="4"/>
      <c r="HK217" s="4"/>
      <c r="HL217" s="4"/>
      <c r="HM217" s="4" t="s">
        <v>3</v>
      </c>
      <c r="HN217" s="4" t="s">
        <v>3</v>
      </c>
      <c r="HO217" s="4" t="s">
        <v>3</v>
      </c>
      <c r="HP217" s="4" t="s">
        <v>3</v>
      </c>
      <c r="HQ217" s="4" t="s">
        <v>3</v>
      </c>
      <c r="HR217" s="4"/>
      <c r="HS217" s="4">
        <v>0</v>
      </c>
      <c r="HT217" s="4"/>
      <c r="HU217" s="4"/>
      <c r="HV217" s="4"/>
      <c r="HW217" s="4"/>
      <c r="HX217" s="4"/>
      <c r="HY217" s="4"/>
      <c r="HZ217" s="4"/>
      <c r="IA217" s="4"/>
      <c r="IB217" s="4"/>
      <c r="IC217" s="4"/>
      <c r="ID217" s="4"/>
      <c r="IE217" s="4"/>
      <c r="IF217" s="4"/>
      <c r="IG217" s="4"/>
      <c r="IH217" s="4"/>
      <c r="II217" s="4"/>
      <c r="IJ217" s="4"/>
      <c r="IK217" s="4">
        <v>0</v>
      </c>
      <c r="IL217" s="4"/>
      <c r="IM217" s="4"/>
      <c r="IN217" s="4"/>
      <c r="IO217" s="4"/>
      <c r="IP217" s="4"/>
      <c r="IQ217" s="4"/>
      <c r="IR217" s="4"/>
      <c r="IS217" s="4"/>
      <c r="IT217" s="4"/>
      <c r="IU217" s="4"/>
    </row>
    <row r="218" spans="1:255" x14ac:dyDescent="0.25">
      <c r="A218" s="3">
        <v>17</v>
      </c>
      <c r="B218" s="3">
        <v>1</v>
      </c>
      <c r="C218" s="3"/>
      <c r="D218" s="3"/>
      <c r="E218" s="3" t="s">
        <v>318</v>
      </c>
      <c r="F218" s="3" t="s">
        <v>319</v>
      </c>
      <c r="G218" s="3" t="s">
        <v>320</v>
      </c>
      <c r="H218" s="3" t="s">
        <v>227</v>
      </c>
      <c r="I218" s="3">
        <v>1</v>
      </c>
      <c r="J218" s="3">
        <v>0</v>
      </c>
      <c r="K218" s="3">
        <v>1</v>
      </c>
      <c r="L218" s="3"/>
      <c r="M218" s="3"/>
      <c r="N218" s="3"/>
      <c r="O218" s="3">
        <f t="shared" ref="O218:O249" si="356">ROUND(CP218,2)</f>
        <v>10447.299999999999</v>
      </c>
      <c r="P218" s="3">
        <f t="shared" ref="P218:P249" si="357">ROUND((ROUND((AC218*AW218*I218),2)*BC218),2)</f>
        <v>10447.299999999999</v>
      </c>
      <c r="Q218" s="3">
        <f t="shared" si="341"/>
        <v>0</v>
      </c>
      <c r="R218" s="3">
        <f t="shared" si="342"/>
        <v>0</v>
      </c>
      <c r="S218" s="3">
        <f t="shared" ref="S218:S249" si="358">ROUND((ROUND((AF218*AV218*I218),2)*BA218),2)</f>
        <v>0</v>
      </c>
      <c r="T218" s="3">
        <f t="shared" ref="T218:T249" si="359">ROUND(CU218*I218,2)</f>
        <v>0</v>
      </c>
      <c r="U218" s="3">
        <f t="shared" ref="U218:U249" si="360">CV218*I218</f>
        <v>0</v>
      </c>
      <c r="V218" s="3">
        <f t="shared" ref="V218:V249" si="361">CW218*I218</f>
        <v>0</v>
      </c>
      <c r="W218" s="3">
        <f t="shared" ref="W218:W249" si="362">ROUND(CX218*I218,2)</f>
        <v>0</v>
      </c>
      <c r="X218" s="3">
        <f t="shared" si="343"/>
        <v>0</v>
      </c>
      <c r="Y218" s="3">
        <f t="shared" si="344"/>
        <v>0</v>
      </c>
      <c r="Z218" s="3"/>
      <c r="AA218" s="3">
        <v>54971259</v>
      </c>
      <c r="AB218" s="3">
        <f t="shared" ref="AB218:AB249" si="363">ROUND((AC218+AD218+AF218),6)</f>
        <v>10447.299999999999</v>
      </c>
      <c r="AC218" s="3">
        <f t="shared" si="345"/>
        <v>10447.299999999999</v>
      </c>
      <c r="AD218" s="3">
        <f t="shared" si="346"/>
        <v>0</v>
      </c>
      <c r="AE218" s="3">
        <f t="shared" si="347"/>
        <v>0</v>
      </c>
      <c r="AF218" s="3">
        <f t="shared" si="348"/>
        <v>0</v>
      </c>
      <c r="AG218" s="3">
        <f t="shared" ref="AG218:AG249" si="364">ROUND((AP218),6)</f>
        <v>0</v>
      </c>
      <c r="AH218" s="3">
        <f t="shared" si="349"/>
        <v>0</v>
      </c>
      <c r="AI218" s="3">
        <f t="shared" si="350"/>
        <v>0</v>
      </c>
      <c r="AJ218" s="3">
        <f t="shared" ref="AJ218:AJ249" si="365">(AS218)</f>
        <v>0</v>
      </c>
      <c r="AK218" s="3">
        <v>10447.299999999999</v>
      </c>
      <c r="AL218" s="3">
        <v>10447.299999999999</v>
      </c>
      <c r="AM218" s="3">
        <v>0</v>
      </c>
      <c r="AN218" s="3">
        <v>0</v>
      </c>
      <c r="AO218" s="3">
        <v>0</v>
      </c>
      <c r="AP218" s="3">
        <v>0</v>
      </c>
      <c r="AQ218" s="3">
        <v>0</v>
      </c>
      <c r="AR218" s="3">
        <v>0</v>
      </c>
      <c r="AS218" s="3">
        <v>0</v>
      </c>
      <c r="AT218" s="3">
        <v>0</v>
      </c>
      <c r="AU218" s="3">
        <v>0</v>
      </c>
      <c r="AV218" s="3">
        <v>1</v>
      </c>
      <c r="AW218" s="3">
        <v>1</v>
      </c>
      <c r="AX218" s="3"/>
      <c r="AY218" s="3"/>
      <c r="AZ218" s="3">
        <v>1</v>
      </c>
      <c r="BA218" s="3">
        <v>1</v>
      </c>
      <c r="BB218" s="3">
        <v>1</v>
      </c>
      <c r="BC218" s="3">
        <v>1</v>
      </c>
      <c r="BD218" s="3" t="s">
        <v>3</v>
      </c>
      <c r="BE218" s="3" t="s">
        <v>3</v>
      </c>
      <c r="BF218" s="3" t="s">
        <v>3</v>
      </c>
      <c r="BG218" s="3" t="s">
        <v>3</v>
      </c>
      <c r="BH218" s="3">
        <v>3</v>
      </c>
      <c r="BI218" s="3">
        <v>3</v>
      </c>
      <c r="BJ218" s="3" t="s">
        <v>319</v>
      </c>
      <c r="BK218" s="3"/>
      <c r="BL218" s="3"/>
      <c r="BM218" s="3">
        <v>400007</v>
      </c>
      <c r="BN218" s="3">
        <v>0</v>
      </c>
      <c r="BO218" s="3" t="s">
        <v>3</v>
      </c>
      <c r="BP218" s="3">
        <v>0</v>
      </c>
      <c r="BQ218" s="3">
        <v>214</v>
      </c>
      <c r="BR218" s="3">
        <v>0</v>
      </c>
      <c r="BS218" s="3">
        <v>1</v>
      </c>
      <c r="BT218" s="3">
        <v>1</v>
      </c>
      <c r="BU218" s="3">
        <v>1</v>
      </c>
      <c r="BV218" s="3">
        <v>1</v>
      </c>
      <c r="BW218" s="3">
        <v>1</v>
      </c>
      <c r="BX218" s="3">
        <v>1</v>
      </c>
      <c r="BY218" s="3" t="s">
        <v>3</v>
      </c>
      <c r="BZ218" s="3">
        <v>0</v>
      </c>
      <c r="CA218" s="3">
        <v>0</v>
      </c>
      <c r="CB218" s="3" t="s">
        <v>3</v>
      </c>
      <c r="CC218" s="3"/>
      <c r="CD218" s="3"/>
      <c r="CE218" s="3">
        <v>1566</v>
      </c>
      <c r="CF218" s="3">
        <v>0</v>
      </c>
      <c r="CG218" s="3">
        <v>0</v>
      </c>
      <c r="CH218" s="3"/>
      <c r="CI218" s="3"/>
      <c r="CJ218" s="3"/>
      <c r="CK218" s="3"/>
      <c r="CL218" s="3"/>
      <c r="CM218" s="3">
        <v>0</v>
      </c>
      <c r="CN218" s="3" t="s">
        <v>3</v>
      </c>
      <c r="CO218" s="3">
        <v>0</v>
      </c>
      <c r="CP218" s="3">
        <f t="shared" ref="CP218:CP249" si="366">(P218+Q218+S218)</f>
        <v>10447.299999999999</v>
      </c>
      <c r="CQ218" s="3">
        <f t="shared" ref="CQ218:CQ249" si="367">ROUND((ROUND((AC218*AW218*1),2)*BC218),2)</f>
        <v>10447.299999999999</v>
      </c>
      <c r="CR218" s="3">
        <f t="shared" si="351"/>
        <v>0</v>
      </c>
      <c r="CS218" s="3">
        <f t="shared" si="352"/>
        <v>0</v>
      </c>
      <c r="CT218" s="3">
        <f t="shared" ref="CT218:CT249" si="368">ROUND((ROUND((AF218*AV218*1),2)*BA218),2)</f>
        <v>0</v>
      </c>
      <c r="CU218" s="3">
        <f t="shared" ref="CU218:CU249" si="369">AG218</f>
        <v>0</v>
      </c>
      <c r="CV218" s="3">
        <f t="shared" ref="CV218:CV249" si="370">(AH218*AV218)</f>
        <v>0</v>
      </c>
      <c r="CW218" s="3">
        <f t="shared" ref="CW218:CW249" si="371">AI218</f>
        <v>0</v>
      </c>
      <c r="CX218" s="3">
        <f t="shared" ref="CX218:CX249" si="372">AJ218</f>
        <v>0</v>
      </c>
      <c r="CY218" s="3">
        <f t="shared" si="353"/>
        <v>0</v>
      </c>
      <c r="CZ218" s="3">
        <f t="shared" si="354"/>
        <v>0</v>
      </c>
      <c r="DA218" s="3"/>
      <c r="DB218" s="3"/>
      <c r="DC218" s="3" t="s">
        <v>3</v>
      </c>
      <c r="DD218" s="3" t="s">
        <v>3</v>
      </c>
      <c r="DE218" s="3" t="s">
        <v>3</v>
      </c>
      <c r="DF218" s="3" t="s">
        <v>3</v>
      </c>
      <c r="DG218" s="3" t="s">
        <v>3</v>
      </c>
      <c r="DH218" s="3" t="s">
        <v>3</v>
      </c>
      <c r="DI218" s="3" t="s">
        <v>3</v>
      </c>
      <c r="DJ218" s="3" t="s">
        <v>3</v>
      </c>
      <c r="DK218" s="3" t="s">
        <v>3</v>
      </c>
      <c r="DL218" s="3" t="s">
        <v>3</v>
      </c>
      <c r="DM218" s="3" t="s">
        <v>3</v>
      </c>
      <c r="DN218" s="3">
        <v>0</v>
      </c>
      <c r="DO218" s="3">
        <v>0</v>
      </c>
      <c r="DP218" s="3">
        <v>1</v>
      </c>
      <c r="DQ218" s="3">
        <v>1</v>
      </c>
      <c r="DR218" s="3"/>
      <c r="DS218" s="3"/>
      <c r="DT218" s="3"/>
      <c r="DU218" s="3">
        <v>1013</v>
      </c>
      <c r="DV218" s="3" t="s">
        <v>227</v>
      </c>
      <c r="DW218" s="3" t="s">
        <v>227</v>
      </c>
      <c r="DX218" s="3">
        <v>1</v>
      </c>
      <c r="DY218" s="3"/>
      <c r="DZ218" s="3" t="s">
        <v>3</v>
      </c>
      <c r="EA218" s="3" t="s">
        <v>3</v>
      </c>
      <c r="EB218" s="3" t="s">
        <v>3</v>
      </c>
      <c r="EC218" s="3" t="s">
        <v>3</v>
      </c>
      <c r="ED218" s="3"/>
      <c r="EE218" s="3">
        <v>57042890</v>
      </c>
      <c r="EF218" s="3">
        <v>214</v>
      </c>
      <c r="EG218" s="3" t="s">
        <v>228</v>
      </c>
      <c r="EH218" s="3">
        <v>0</v>
      </c>
      <c r="EI218" s="3" t="s">
        <v>3</v>
      </c>
      <c r="EJ218" s="3">
        <v>3</v>
      </c>
      <c r="EK218" s="3">
        <v>400007</v>
      </c>
      <c r="EL218" s="3" t="s">
        <v>228</v>
      </c>
      <c r="EM218" s="3" t="s">
        <v>229</v>
      </c>
      <c r="EN218" s="3"/>
      <c r="EO218" s="3" t="s">
        <v>3</v>
      </c>
      <c r="EP218" s="3"/>
      <c r="EQ218" s="3">
        <v>16</v>
      </c>
      <c r="ER218" s="3">
        <v>0</v>
      </c>
      <c r="ES218" s="3">
        <v>10447.299999999999</v>
      </c>
      <c r="ET218" s="3">
        <v>0</v>
      </c>
      <c r="EU218" s="3">
        <v>0</v>
      </c>
      <c r="EV218" s="3">
        <v>0</v>
      </c>
      <c r="EW218" s="3">
        <v>0</v>
      </c>
      <c r="EX218" s="3">
        <v>0</v>
      </c>
      <c r="EY218" s="3">
        <v>0</v>
      </c>
      <c r="EZ218" s="3"/>
      <c r="FA218" s="3"/>
      <c r="FB218" s="3"/>
      <c r="FC218" s="3"/>
      <c r="FD218" s="3"/>
      <c r="FE218" s="3"/>
      <c r="FF218" s="3"/>
      <c r="FG218" s="3"/>
      <c r="FH218" s="3"/>
      <c r="FI218" s="3"/>
      <c r="FJ218" s="3"/>
      <c r="FK218" s="3"/>
      <c r="FL218" s="3"/>
      <c r="FM218" s="3"/>
      <c r="FN218" s="3"/>
      <c r="FO218" s="3"/>
      <c r="FP218" s="3"/>
      <c r="FQ218" s="3">
        <v>0</v>
      </c>
      <c r="FR218" s="3">
        <f t="shared" si="355"/>
        <v>10447.299999999999</v>
      </c>
      <c r="FS218" s="3">
        <v>0</v>
      </c>
      <c r="FT218" s="3"/>
      <c r="FU218" s="3"/>
      <c r="FV218" s="3"/>
      <c r="FW218" s="3"/>
      <c r="FX218" s="3">
        <v>0</v>
      </c>
      <c r="FY218" s="3">
        <v>0</v>
      </c>
      <c r="FZ218" s="3"/>
      <c r="GA218" s="3" t="s">
        <v>321</v>
      </c>
      <c r="GB218" s="3"/>
      <c r="GC218" s="3"/>
      <c r="GD218" s="3">
        <v>1</v>
      </c>
      <c r="GE218" s="3"/>
      <c r="GF218" s="3">
        <v>1427174475</v>
      </c>
      <c r="GG218" s="3">
        <v>2</v>
      </c>
      <c r="GH218" s="3">
        <v>4</v>
      </c>
      <c r="GI218" s="3">
        <v>-2</v>
      </c>
      <c r="GJ218" s="3">
        <v>0</v>
      </c>
      <c r="GK218" s="3">
        <v>0</v>
      </c>
      <c r="GL218" s="3">
        <f t="shared" ref="GL218:GL249" si="373">ROUND(IF(AND(BH218=3,BI218=3,FS218&lt;&gt;0),P218,0),2)</f>
        <v>0</v>
      </c>
      <c r="GM218" s="3">
        <f t="shared" ref="GM218:GM249" si="374">ROUND(O218+X218+Y218,2)+GX218</f>
        <v>10447.299999999999</v>
      </c>
      <c r="GN218" s="3">
        <f t="shared" ref="GN218:GN249" si="375">IF(OR(BI218=0,BI218=1),GM218-GX218,0)</f>
        <v>0</v>
      </c>
      <c r="GO218" s="3">
        <f t="shared" ref="GO218:GO249" si="376">IF(BI218=2,GM218-GX218,0)</f>
        <v>0</v>
      </c>
      <c r="GP218" s="3">
        <f t="shared" ref="GP218:GP249" si="377">IF(BI218=4,GM218-GX218,0)</f>
        <v>0</v>
      </c>
      <c r="GQ218" s="3"/>
      <c r="GR218" s="3">
        <v>1</v>
      </c>
      <c r="GS218" s="3">
        <v>2</v>
      </c>
      <c r="GT218" s="3">
        <v>0</v>
      </c>
      <c r="GU218" s="3" t="s">
        <v>3</v>
      </c>
      <c r="GV218" s="3">
        <f t="shared" ref="GV218:GV249" si="378">ROUND((GT218),6)</f>
        <v>0</v>
      </c>
      <c r="GW218" s="3">
        <v>1</v>
      </c>
      <c r="GX218" s="3">
        <f t="shared" ref="GX218:GX249" si="379">ROUND(HC218*I218,2)</f>
        <v>0</v>
      </c>
      <c r="GY218" s="3"/>
      <c r="GZ218" s="3"/>
      <c r="HA218" s="3">
        <v>0</v>
      </c>
      <c r="HB218" s="3">
        <v>0</v>
      </c>
      <c r="HC218" s="3">
        <f t="shared" ref="HC218:HC249" si="380">GV218*GW218</f>
        <v>0</v>
      </c>
      <c r="HD218" s="3"/>
      <c r="HE218" s="3" t="s">
        <v>50</v>
      </c>
      <c r="HF218" s="3" t="s">
        <v>231</v>
      </c>
      <c r="HG218" s="3"/>
      <c r="HH218" s="3"/>
      <c r="HI218" s="3"/>
      <c r="HJ218" s="3"/>
      <c r="HK218" s="3"/>
      <c r="HL218" s="3"/>
      <c r="HM218" s="3" t="s">
        <v>3</v>
      </c>
      <c r="HN218" s="3" t="s">
        <v>3</v>
      </c>
      <c r="HO218" s="3" t="s">
        <v>3</v>
      </c>
      <c r="HP218" s="3" t="s">
        <v>3</v>
      </c>
      <c r="HQ218" s="3" t="s">
        <v>3</v>
      </c>
      <c r="HR218" s="3"/>
      <c r="HS218" s="3">
        <v>0</v>
      </c>
      <c r="HT218" s="3"/>
      <c r="HU218" s="3"/>
      <c r="HV218" s="3"/>
      <c r="HW218" s="3"/>
      <c r="HX218" s="3"/>
      <c r="HY218" s="3"/>
      <c r="HZ218" s="3"/>
      <c r="IA218" s="3"/>
      <c r="IB218" s="3"/>
      <c r="IC218" s="3"/>
      <c r="ID218" s="3"/>
      <c r="IE218" s="3"/>
      <c r="IF218" s="3"/>
      <c r="IG218" s="3"/>
      <c r="IH218" s="3"/>
      <c r="II218" s="3"/>
      <c r="IJ218" s="3"/>
      <c r="IK218" s="3">
        <v>0</v>
      </c>
      <c r="IL218" s="3"/>
      <c r="IM218" s="3"/>
      <c r="IN218" s="3"/>
      <c r="IO218" s="3"/>
      <c r="IP218" s="3"/>
      <c r="IQ218" s="3"/>
      <c r="IR218" s="3"/>
      <c r="IS218" s="3"/>
      <c r="IT218" s="3"/>
      <c r="IU218" s="3"/>
    </row>
    <row r="219" spans="1:255" x14ac:dyDescent="0.25">
      <c r="A219" s="4">
        <v>17</v>
      </c>
      <c r="B219" s="4">
        <v>1</v>
      </c>
      <c r="C219" s="4"/>
      <c r="D219" s="4"/>
      <c r="E219" s="4" t="s">
        <v>318</v>
      </c>
      <c r="F219" s="4" t="s">
        <v>319</v>
      </c>
      <c r="G219" s="4" t="s">
        <v>320</v>
      </c>
      <c r="H219" s="4" t="s">
        <v>227</v>
      </c>
      <c r="I219" s="4">
        <v>1</v>
      </c>
      <c r="J219" s="4">
        <v>0</v>
      </c>
      <c r="K219" s="4">
        <v>1</v>
      </c>
      <c r="L219" s="4"/>
      <c r="M219" s="4"/>
      <c r="N219" s="4"/>
      <c r="O219" s="4">
        <f t="shared" si="356"/>
        <v>79086.06</v>
      </c>
      <c r="P219" s="4">
        <f t="shared" si="357"/>
        <v>79086.06</v>
      </c>
      <c r="Q219" s="4">
        <f t="shared" si="341"/>
        <v>0</v>
      </c>
      <c r="R219" s="4">
        <f t="shared" si="342"/>
        <v>0</v>
      </c>
      <c r="S219" s="4">
        <f t="shared" si="358"/>
        <v>0</v>
      </c>
      <c r="T219" s="4">
        <f t="shared" si="359"/>
        <v>0</v>
      </c>
      <c r="U219" s="4">
        <f t="shared" si="360"/>
        <v>0</v>
      </c>
      <c r="V219" s="4">
        <f t="shared" si="361"/>
        <v>0</v>
      </c>
      <c r="W219" s="4">
        <f t="shared" si="362"/>
        <v>0</v>
      </c>
      <c r="X219" s="4">
        <f t="shared" si="343"/>
        <v>0</v>
      </c>
      <c r="Y219" s="4">
        <f t="shared" si="344"/>
        <v>0</v>
      </c>
      <c r="Z219" s="4"/>
      <c r="AA219" s="4">
        <v>55890823</v>
      </c>
      <c r="AB219" s="4">
        <f t="shared" si="363"/>
        <v>10447.299999999999</v>
      </c>
      <c r="AC219" s="4">
        <f t="shared" si="345"/>
        <v>10447.299999999999</v>
      </c>
      <c r="AD219" s="4">
        <f t="shared" si="346"/>
        <v>0</v>
      </c>
      <c r="AE219" s="4">
        <f t="shared" si="347"/>
        <v>0</v>
      </c>
      <c r="AF219" s="4">
        <f t="shared" si="348"/>
        <v>0</v>
      </c>
      <c r="AG219" s="4">
        <f t="shared" si="364"/>
        <v>0</v>
      </c>
      <c r="AH219" s="4">
        <f t="shared" si="349"/>
        <v>0</v>
      </c>
      <c r="AI219" s="4">
        <f t="shared" si="350"/>
        <v>0</v>
      </c>
      <c r="AJ219" s="4">
        <f t="shared" si="365"/>
        <v>0</v>
      </c>
      <c r="AK219" s="4">
        <v>10447.299999999999</v>
      </c>
      <c r="AL219" s="4">
        <v>10447.299999999999</v>
      </c>
      <c r="AM219" s="4">
        <v>0</v>
      </c>
      <c r="AN219" s="4">
        <v>0</v>
      </c>
      <c r="AO219" s="4">
        <v>0</v>
      </c>
      <c r="AP219" s="4">
        <v>0</v>
      </c>
      <c r="AQ219" s="4">
        <v>0</v>
      </c>
      <c r="AR219" s="4">
        <v>0</v>
      </c>
      <c r="AS219" s="4">
        <v>0</v>
      </c>
      <c r="AT219" s="4">
        <v>0</v>
      </c>
      <c r="AU219" s="4">
        <v>0</v>
      </c>
      <c r="AV219" s="4">
        <v>1</v>
      </c>
      <c r="AW219" s="4">
        <v>1</v>
      </c>
      <c r="AX219" s="4"/>
      <c r="AY219" s="4"/>
      <c r="AZ219" s="4">
        <v>1</v>
      </c>
      <c r="BA219" s="4">
        <v>1</v>
      </c>
      <c r="BB219" s="4">
        <v>1</v>
      </c>
      <c r="BC219" s="4">
        <v>7.57</v>
      </c>
      <c r="BD219" s="4" t="s">
        <v>3</v>
      </c>
      <c r="BE219" s="4" t="s">
        <v>3</v>
      </c>
      <c r="BF219" s="4" t="s">
        <v>3</v>
      </c>
      <c r="BG219" s="4" t="s">
        <v>3</v>
      </c>
      <c r="BH219" s="4">
        <v>3</v>
      </c>
      <c r="BI219" s="4">
        <v>3</v>
      </c>
      <c r="BJ219" s="4" t="s">
        <v>319</v>
      </c>
      <c r="BK219" s="4"/>
      <c r="BL219" s="4"/>
      <c r="BM219" s="4">
        <v>400007</v>
      </c>
      <c r="BN219" s="4">
        <v>0</v>
      </c>
      <c r="BO219" s="4" t="s">
        <v>3</v>
      </c>
      <c r="BP219" s="4">
        <v>0</v>
      </c>
      <c r="BQ219" s="4">
        <v>214</v>
      </c>
      <c r="BR219" s="4">
        <v>0</v>
      </c>
      <c r="BS219" s="4">
        <v>1</v>
      </c>
      <c r="BT219" s="4">
        <v>1</v>
      </c>
      <c r="BU219" s="4">
        <v>1</v>
      </c>
      <c r="BV219" s="4">
        <v>1</v>
      </c>
      <c r="BW219" s="4">
        <v>1</v>
      </c>
      <c r="BX219" s="4">
        <v>1</v>
      </c>
      <c r="BY219" s="4" t="s">
        <v>3</v>
      </c>
      <c r="BZ219" s="4">
        <v>0</v>
      </c>
      <c r="CA219" s="4">
        <v>0</v>
      </c>
      <c r="CB219" s="4" t="s">
        <v>3</v>
      </c>
      <c r="CC219" s="4"/>
      <c r="CD219" s="4"/>
      <c r="CE219" s="4">
        <v>1566</v>
      </c>
      <c r="CF219" s="4">
        <v>0</v>
      </c>
      <c r="CG219" s="4">
        <v>0</v>
      </c>
      <c r="CH219" s="4"/>
      <c r="CI219" s="4"/>
      <c r="CJ219" s="4"/>
      <c r="CK219" s="4"/>
      <c r="CL219" s="4"/>
      <c r="CM219" s="4">
        <v>0</v>
      </c>
      <c r="CN219" s="4" t="s">
        <v>3</v>
      </c>
      <c r="CO219" s="4">
        <v>0</v>
      </c>
      <c r="CP219" s="4">
        <f t="shared" si="366"/>
        <v>79086.06</v>
      </c>
      <c r="CQ219" s="4">
        <f t="shared" si="367"/>
        <v>79086.06</v>
      </c>
      <c r="CR219" s="4">
        <f t="shared" si="351"/>
        <v>0</v>
      </c>
      <c r="CS219" s="4">
        <f t="shared" si="352"/>
        <v>0</v>
      </c>
      <c r="CT219" s="4">
        <f t="shared" si="368"/>
        <v>0</v>
      </c>
      <c r="CU219" s="4">
        <f t="shared" si="369"/>
        <v>0</v>
      </c>
      <c r="CV219" s="4">
        <f t="shared" si="370"/>
        <v>0</v>
      </c>
      <c r="CW219" s="4">
        <f t="shared" si="371"/>
        <v>0</v>
      </c>
      <c r="CX219" s="4">
        <f t="shared" si="372"/>
        <v>0</v>
      </c>
      <c r="CY219" s="4">
        <f t="shared" si="353"/>
        <v>0</v>
      </c>
      <c r="CZ219" s="4">
        <f t="shared" si="354"/>
        <v>0</v>
      </c>
      <c r="DA219" s="4"/>
      <c r="DB219" s="4"/>
      <c r="DC219" s="4" t="s">
        <v>3</v>
      </c>
      <c r="DD219" s="4" t="s">
        <v>3</v>
      </c>
      <c r="DE219" s="4" t="s">
        <v>3</v>
      </c>
      <c r="DF219" s="4" t="s">
        <v>3</v>
      </c>
      <c r="DG219" s="4" t="s">
        <v>3</v>
      </c>
      <c r="DH219" s="4" t="s">
        <v>3</v>
      </c>
      <c r="DI219" s="4" t="s">
        <v>3</v>
      </c>
      <c r="DJ219" s="4" t="s">
        <v>3</v>
      </c>
      <c r="DK219" s="4" t="s">
        <v>3</v>
      </c>
      <c r="DL219" s="4" t="s">
        <v>3</v>
      </c>
      <c r="DM219" s="4" t="s">
        <v>3</v>
      </c>
      <c r="DN219" s="4">
        <v>0</v>
      </c>
      <c r="DO219" s="4">
        <v>0</v>
      </c>
      <c r="DP219" s="4">
        <v>1</v>
      </c>
      <c r="DQ219" s="4">
        <v>1</v>
      </c>
      <c r="DR219" s="4"/>
      <c r="DS219" s="4"/>
      <c r="DT219" s="4"/>
      <c r="DU219" s="4">
        <v>1013</v>
      </c>
      <c r="DV219" s="4" t="s">
        <v>227</v>
      </c>
      <c r="DW219" s="4" t="s">
        <v>227</v>
      </c>
      <c r="DX219" s="4">
        <v>1</v>
      </c>
      <c r="DY219" s="4"/>
      <c r="DZ219" s="4" t="s">
        <v>3</v>
      </c>
      <c r="EA219" s="4" t="s">
        <v>3</v>
      </c>
      <c r="EB219" s="4" t="s">
        <v>3</v>
      </c>
      <c r="EC219" s="4" t="s">
        <v>3</v>
      </c>
      <c r="ED219" s="4"/>
      <c r="EE219" s="4">
        <v>57042890</v>
      </c>
      <c r="EF219" s="4">
        <v>214</v>
      </c>
      <c r="EG219" s="4" t="s">
        <v>228</v>
      </c>
      <c r="EH219" s="4">
        <v>0</v>
      </c>
      <c r="EI219" s="4" t="s">
        <v>3</v>
      </c>
      <c r="EJ219" s="4">
        <v>3</v>
      </c>
      <c r="EK219" s="4">
        <v>400007</v>
      </c>
      <c r="EL219" s="4" t="s">
        <v>228</v>
      </c>
      <c r="EM219" s="4" t="s">
        <v>229</v>
      </c>
      <c r="EN219" s="4"/>
      <c r="EO219" s="4" t="s">
        <v>3</v>
      </c>
      <c r="EP219" s="4"/>
      <c r="EQ219" s="4">
        <v>16</v>
      </c>
      <c r="ER219" s="4">
        <v>0</v>
      </c>
      <c r="ES219" s="4">
        <v>10447.299999999999</v>
      </c>
      <c r="ET219" s="4">
        <v>0</v>
      </c>
      <c r="EU219" s="4">
        <v>0</v>
      </c>
      <c r="EV219" s="4">
        <v>0</v>
      </c>
      <c r="EW219" s="4">
        <v>0</v>
      </c>
      <c r="EX219" s="4">
        <v>0</v>
      </c>
      <c r="EY219" s="4">
        <v>0</v>
      </c>
      <c r="EZ219" s="4">
        <v>5</v>
      </c>
      <c r="FA219" s="4"/>
      <c r="FB219" s="4"/>
      <c r="FC219" s="4">
        <v>1</v>
      </c>
      <c r="FD219" s="4">
        <v>18</v>
      </c>
      <c r="FE219" s="4"/>
      <c r="FF219" s="4">
        <v>92564</v>
      </c>
      <c r="FG219" s="4"/>
      <c r="FH219" s="4"/>
      <c r="FI219" s="4"/>
      <c r="FJ219" s="4"/>
      <c r="FK219" s="4"/>
      <c r="FL219" s="4"/>
      <c r="FM219" s="4"/>
      <c r="FN219" s="4"/>
      <c r="FO219" s="4"/>
      <c r="FP219" s="4"/>
      <c r="FQ219" s="4">
        <v>0</v>
      </c>
      <c r="FR219" s="4">
        <f t="shared" si="355"/>
        <v>79086.06</v>
      </c>
      <c r="FS219" s="4">
        <v>0</v>
      </c>
      <c r="FT219" s="4"/>
      <c r="FU219" s="4"/>
      <c r="FV219" s="4"/>
      <c r="FW219" s="4"/>
      <c r="FX219" s="4">
        <v>0</v>
      </c>
      <c r="FY219" s="4">
        <v>0</v>
      </c>
      <c r="FZ219" s="4"/>
      <c r="GA219" s="4" t="s">
        <v>321</v>
      </c>
      <c r="GB219" s="4"/>
      <c r="GC219" s="4"/>
      <c r="GD219" s="4">
        <v>1</v>
      </c>
      <c r="GE219" s="4"/>
      <c r="GF219" s="4">
        <v>1427174475</v>
      </c>
      <c r="GG219" s="4">
        <v>2</v>
      </c>
      <c r="GH219" s="4">
        <v>3</v>
      </c>
      <c r="GI219" s="4">
        <v>5</v>
      </c>
      <c r="GJ219" s="4">
        <v>0</v>
      </c>
      <c r="GK219" s="4">
        <v>0</v>
      </c>
      <c r="GL219" s="4">
        <f t="shared" si="373"/>
        <v>0</v>
      </c>
      <c r="GM219" s="4">
        <f t="shared" si="374"/>
        <v>79086.06</v>
      </c>
      <c r="GN219" s="4">
        <f t="shared" si="375"/>
        <v>0</v>
      </c>
      <c r="GO219" s="4">
        <f t="shared" si="376"/>
        <v>0</v>
      </c>
      <c r="GP219" s="4">
        <f t="shared" si="377"/>
        <v>0</v>
      </c>
      <c r="GQ219" s="4"/>
      <c r="GR219" s="4">
        <v>1</v>
      </c>
      <c r="GS219" s="4">
        <v>1</v>
      </c>
      <c r="GT219" s="4">
        <v>0</v>
      </c>
      <c r="GU219" s="4" t="s">
        <v>3</v>
      </c>
      <c r="GV219" s="4">
        <f t="shared" si="378"/>
        <v>0</v>
      </c>
      <c r="GW219" s="4">
        <v>1</v>
      </c>
      <c r="GX219" s="4">
        <f t="shared" si="379"/>
        <v>0</v>
      </c>
      <c r="GY219" s="4"/>
      <c r="GZ219" s="4"/>
      <c r="HA219" s="4">
        <v>0</v>
      </c>
      <c r="HB219" s="4">
        <v>0</v>
      </c>
      <c r="HC219" s="4">
        <f t="shared" si="380"/>
        <v>0</v>
      </c>
      <c r="HD219" s="4"/>
      <c r="HE219" s="4" t="s">
        <v>50</v>
      </c>
      <c r="HF219" s="4" t="s">
        <v>231</v>
      </c>
      <c r="HG219" s="4"/>
      <c r="HH219" s="4"/>
      <c r="HI219" s="4"/>
      <c r="HJ219" s="4"/>
      <c r="HK219" s="4"/>
      <c r="HL219" s="4"/>
      <c r="HM219" s="4" t="s">
        <v>3</v>
      </c>
      <c r="HN219" s="4" t="s">
        <v>3</v>
      </c>
      <c r="HO219" s="4" t="s">
        <v>3</v>
      </c>
      <c r="HP219" s="4" t="s">
        <v>3</v>
      </c>
      <c r="HQ219" s="4" t="s">
        <v>3</v>
      </c>
      <c r="HR219" s="4"/>
      <c r="HS219" s="4">
        <v>0</v>
      </c>
      <c r="HT219" s="4"/>
      <c r="HU219" s="4"/>
      <c r="HV219" s="4"/>
      <c r="HW219" s="4"/>
      <c r="HX219" s="4"/>
      <c r="HY219" s="4"/>
      <c r="HZ219" s="4"/>
      <c r="IA219" s="4"/>
      <c r="IB219" s="4"/>
      <c r="IC219" s="4"/>
      <c r="ID219" s="4"/>
      <c r="IE219" s="4"/>
      <c r="IF219" s="4"/>
      <c r="IG219" s="4"/>
      <c r="IH219" s="4"/>
      <c r="II219" s="4"/>
      <c r="IJ219" s="4"/>
      <c r="IK219" s="4">
        <v>0</v>
      </c>
      <c r="IL219" s="4"/>
      <c r="IM219" s="4"/>
      <c r="IN219" s="4"/>
      <c r="IO219" s="4"/>
      <c r="IP219" s="4"/>
      <c r="IQ219" s="4"/>
      <c r="IR219" s="4"/>
      <c r="IS219" s="4"/>
      <c r="IT219" s="4"/>
      <c r="IU219" s="4"/>
    </row>
    <row r="220" spans="1:255" ht="409.5" x14ac:dyDescent="0.25">
      <c r="A220" s="3">
        <v>17</v>
      </c>
      <c r="B220" s="3">
        <v>1</v>
      </c>
      <c r="C220" s="3"/>
      <c r="D220" s="3"/>
      <c r="E220" s="3" t="s">
        <v>322</v>
      </c>
      <c r="F220" s="3" t="s">
        <v>323</v>
      </c>
      <c r="G220" s="3" t="s">
        <v>324</v>
      </c>
      <c r="H220" s="3" t="s">
        <v>29</v>
      </c>
      <c r="I220" s="3">
        <f>ROUND(31+4,9)</f>
        <v>35</v>
      </c>
      <c r="J220" s="3">
        <v>0</v>
      </c>
      <c r="K220" s="3">
        <f>ROUND(31+4,9)</f>
        <v>35</v>
      </c>
      <c r="L220" s="3"/>
      <c r="M220" s="3"/>
      <c r="N220" s="3"/>
      <c r="O220" s="3">
        <f t="shared" si="356"/>
        <v>1993.87</v>
      </c>
      <c r="P220" s="3">
        <f t="shared" si="357"/>
        <v>51.1</v>
      </c>
      <c r="Q220" s="3">
        <f>(ROUND((ROUND((((ET220*1.2))*AV220*I220),2)*BB220),2)+ROUND((ROUND(((AE220-((EU220*1.2)))*AV220*I220),2)*BS220),2))</f>
        <v>766.03</v>
      </c>
      <c r="R220" s="3">
        <f>(ROUND((ROUND((((EU220*1.2))*AV220*I220),2)*BS220),2)+ROUND((ROUND(((AE220-((EU220*1.2)))*AV220*I220),2)*BS220),2))</f>
        <v>138.96</v>
      </c>
      <c r="S220" s="3">
        <f t="shared" si="358"/>
        <v>1176.74</v>
      </c>
      <c r="T220" s="3">
        <f t="shared" si="359"/>
        <v>0</v>
      </c>
      <c r="U220" s="3">
        <f t="shared" si="360"/>
        <v>90.586439999999982</v>
      </c>
      <c r="V220" s="3">
        <f t="shared" si="361"/>
        <v>0</v>
      </c>
      <c r="W220" s="3">
        <f t="shared" si="362"/>
        <v>0</v>
      </c>
      <c r="X220" s="3">
        <f>(ROUND((((S220+ROUND((ROUND((((EU220*1.2))*AV220*I220),2)*BS220),2))*AT220)/100),2)+ROUND(((ROUND((ROUND(((AE220-((EU220*1.2)))*AV220*I220),2)*BS220),2)*AT220)/100),2))</f>
        <v>1276.23</v>
      </c>
      <c r="Y220" s="3">
        <f>(ROUND((((S220+ROUND((ROUND((((EU220*1.2))*AV220*I220),2)*BS220),2))*AU220)/100),2)+ROUND(((ROUND((ROUND(((AE220-((EU220*1.2)))*AV220*I220),2)*BS220),2)*AU220)/100),2))</f>
        <v>671.01</v>
      </c>
      <c r="Z220" s="3"/>
      <c r="AA220" s="3">
        <v>54971259</v>
      </c>
      <c r="AB220" s="3">
        <f t="shared" si="363"/>
        <v>54.475999999999999</v>
      </c>
      <c r="AC220" s="3">
        <f>ROUND(((ES220*1)),6)</f>
        <v>1.46</v>
      </c>
      <c r="AD220" s="3">
        <f>ROUND(((((ET220*1.2))-((EU220*1.2)))+AE220),6)</f>
        <v>20.904</v>
      </c>
      <c r="AE220" s="3">
        <f>ROUND(((EU220*1.2)),6)</f>
        <v>3.7919999999999998</v>
      </c>
      <c r="AF220" s="3">
        <f>ROUND(((EV220*1.2)),6)</f>
        <v>32.112000000000002</v>
      </c>
      <c r="AG220" s="3">
        <f t="shared" si="364"/>
        <v>0</v>
      </c>
      <c r="AH220" s="3">
        <f>((EW220*1.2))</f>
        <v>2.472</v>
      </c>
      <c r="AI220" s="3">
        <f>((EX220*1.2))</f>
        <v>0</v>
      </c>
      <c r="AJ220" s="3">
        <f t="shared" si="365"/>
        <v>0</v>
      </c>
      <c r="AK220" s="3">
        <v>45.64</v>
      </c>
      <c r="AL220" s="3">
        <v>1.46</v>
      </c>
      <c r="AM220" s="3">
        <v>17.420000000000002</v>
      </c>
      <c r="AN220" s="3">
        <v>3.16</v>
      </c>
      <c r="AO220" s="3">
        <v>26.76</v>
      </c>
      <c r="AP220" s="3">
        <v>0</v>
      </c>
      <c r="AQ220" s="3">
        <v>2.06</v>
      </c>
      <c r="AR220" s="3">
        <v>0</v>
      </c>
      <c r="AS220" s="3">
        <v>0</v>
      </c>
      <c r="AT220" s="3">
        <v>97</v>
      </c>
      <c r="AU220" s="3">
        <v>51</v>
      </c>
      <c r="AV220" s="3">
        <v>1.0469999999999999</v>
      </c>
      <c r="AW220" s="3">
        <v>1</v>
      </c>
      <c r="AX220" s="3"/>
      <c r="AY220" s="3"/>
      <c r="AZ220" s="3">
        <v>1</v>
      </c>
      <c r="BA220" s="3">
        <v>1</v>
      </c>
      <c r="BB220" s="3">
        <v>1</v>
      </c>
      <c r="BC220" s="3">
        <v>1</v>
      </c>
      <c r="BD220" s="3" t="s">
        <v>3</v>
      </c>
      <c r="BE220" s="3" t="s">
        <v>3</v>
      </c>
      <c r="BF220" s="3" t="s">
        <v>3</v>
      </c>
      <c r="BG220" s="3" t="s">
        <v>3</v>
      </c>
      <c r="BH220" s="3">
        <v>0</v>
      </c>
      <c r="BI220" s="3">
        <v>2</v>
      </c>
      <c r="BJ220" s="3" t="s">
        <v>325</v>
      </c>
      <c r="BK220" s="3"/>
      <c r="BL220" s="3"/>
      <c r="BM220" s="3">
        <v>67</v>
      </c>
      <c r="BN220" s="3">
        <v>0</v>
      </c>
      <c r="BO220" s="3" t="s">
        <v>323</v>
      </c>
      <c r="BP220" s="3">
        <v>1</v>
      </c>
      <c r="BQ220" s="3">
        <v>40</v>
      </c>
      <c r="BR220" s="3">
        <v>0</v>
      </c>
      <c r="BS220" s="3">
        <v>1</v>
      </c>
      <c r="BT220" s="3">
        <v>1</v>
      </c>
      <c r="BU220" s="3">
        <v>1</v>
      </c>
      <c r="BV220" s="3">
        <v>1</v>
      </c>
      <c r="BW220" s="3">
        <v>1</v>
      </c>
      <c r="BX220" s="3">
        <v>1</v>
      </c>
      <c r="BY220" s="3" t="s">
        <v>3</v>
      </c>
      <c r="BZ220" s="3">
        <v>97</v>
      </c>
      <c r="CA220" s="3">
        <v>51</v>
      </c>
      <c r="CB220" s="3" t="s">
        <v>3</v>
      </c>
      <c r="CC220" s="3"/>
      <c r="CD220" s="3"/>
      <c r="CE220" s="3">
        <v>1566</v>
      </c>
      <c r="CF220" s="3">
        <v>0</v>
      </c>
      <c r="CG220" s="3">
        <v>0</v>
      </c>
      <c r="CH220" s="3"/>
      <c r="CI220" s="3"/>
      <c r="CJ220" s="3"/>
      <c r="CK220" s="3"/>
      <c r="CL220" s="3"/>
      <c r="CM220" s="3">
        <v>0</v>
      </c>
      <c r="CN220" s="9" t="s">
        <v>2500</v>
      </c>
      <c r="CO220" s="3">
        <v>0</v>
      </c>
      <c r="CP220" s="3">
        <f t="shared" si="366"/>
        <v>1993.87</v>
      </c>
      <c r="CQ220" s="3">
        <f t="shared" si="367"/>
        <v>1.46</v>
      </c>
      <c r="CR220" s="3">
        <f>(ROUND((ROUND((((ET220*1.2))*AV220*1),2)*BB220),2)+ROUND((ROUND(((AE220-((EU220*1.2)))*AV220*1),2)*BS220),2))</f>
        <v>21.89</v>
      </c>
      <c r="CS220" s="3">
        <f>(ROUND((ROUND((((EU220*1.2))*AV220*1),2)*BS220),2)+ROUND((ROUND(((AE220-((EU220*1.2)))*AV220*1),2)*BS220),2))</f>
        <v>3.97</v>
      </c>
      <c r="CT220" s="3">
        <f t="shared" si="368"/>
        <v>33.619999999999997</v>
      </c>
      <c r="CU220" s="3">
        <f t="shared" si="369"/>
        <v>0</v>
      </c>
      <c r="CV220" s="3">
        <f t="shared" si="370"/>
        <v>2.5881839999999996</v>
      </c>
      <c r="CW220" s="3">
        <f t="shared" si="371"/>
        <v>0</v>
      </c>
      <c r="CX220" s="3">
        <f t="shared" si="372"/>
        <v>0</v>
      </c>
      <c r="CY220" s="3">
        <f>(ROUND((((S220+ROUND((ROUND((((EU220*1.2))*AV220*1),2)*BS220),2))*AT220)/100),2)+ROUND(((ROUND((ROUND(((AE220-((EU220*1.2)))*AV220*1),2)*BS220),2)*AT220)/100),2))</f>
        <v>1145.29</v>
      </c>
      <c r="CZ220" s="3">
        <f>(ROUND((((S220+ROUND((ROUND((((EU220*1.2))*AV220*1),2)*BS220),2))*AU220)/100),2)+ROUND(((ROUND((ROUND(((AE220-((EU220*1.2)))*AV220*1),2)*BS220),2)*AU220)/100),2))</f>
        <v>602.16</v>
      </c>
      <c r="DA220" s="3"/>
      <c r="DB220" s="3">
        <v>111</v>
      </c>
      <c r="DC220" s="3" t="s">
        <v>3</v>
      </c>
      <c r="DD220" s="3" t="s">
        <v>22</v>
      </c>
      <c r="DE220" s="3" t="s">
        <v>42</v>
      </c>
      <c r="DF220" s="3" t="s">
        <v>42</v>
      </c>
      <c r="DG220" s="3" t="s">
        <v>42</v>
      </c>
      <c r="DH220" s="3" t="s">
        <v>3</v>
      </c>
      <c r="DI220" s="3" t="s">
        <v>42</v>
      </c>
      <c r="DJ220" s="3" t="s">
        <v>42</v>
      </c>
      <c r="DK220" s="3" t="s">
        <v>3</v>
      </c>
      <c r="DL220" s="3" t="s">
        <v>3</v>
      </c>
      <c r="DM220" s="3" t="s">
        <v>3</v>
      </c>
      <c r="DN220" s="3">
        <v>0</v>
      </c>
      <c r="DO220" s="3">
        <v>0</v>
      </c>
      <c r="DP220" s="3">
        <v>1</v>
      </c>
      <c r="DQ220" s="3">
        <v>1</v>
      </c>
      <c r="DR220" s="3"/>
      <c r="DS220" s="3"/>
      <c r="DT220" s="3"/>
      <c r="DU220" s="3">
        <v>1013</v>
      </c>
      <c r="DV220" s="3" t="s">
        <v>29</v>
      </c>
      <c r="DW220" s="3" t="s">
        <v>29</v>
      </c>
      <c r="DX220" s="3">
        <v>1</v>
      </c>
      <c r="DY220" s="3"/>
      <c r="DZ220" s="3" t="s">
        <v>3</v>
      </c>
      <c r="EA220" s="3" t="s">
        <v>3</v>
      </c>
      <c r="EB220" s="3" t="s">
        <v>3</v>
      </c>
      <c r="EC220" s="3" t="s">
        <v>3</v>
      </c>
      <c r="ED220" s="3"/>
      <c r="EE220" s="3">
        <v>57042957</v>
      </c>
      <c r="EF220" s="3">
        <v>40</v>
      </c>
      <c r="EG220" s="3" t="s">
        <v>33</v>
      </c>
      <c r="EH220" s="3">
        <v>0</v>
      </c>
      <c r="EI220" s="3" t="s">
        <v>3</v>
      </c>
      <c r="EJ220" s="3">
        <v>2</v>
      </c>
      <c r="EK220" s="3">
        <v>67</v>
      </c>
      <c r="EL220" s="3" t="s">
        <v>34</v>
      </c>
      <c r="EM220" s="3" t="s">
        <v>35</v>
      </c>
      <c r="EN220" s="3"/>
      <c r="EO220" s="3" t="s">
        <v>46</v>
      </c>
      <c r="EP220" s="3"/>
      <c r="EQ220" s="3">
        <v>0</v>
      </c>
      <c r="ER220" s="3">
        <v>45.64</v>
      </c>
      <c r="ES220" s="3">
        <v>1.46</v>
      </c>
      <c r="ET220" s="3">
        <v>17.420000000000002</v>
      </c>
      <c r="EU220" s="3">
        <v>3.16</v>
      </c>
      <c r="EV220" s="3">
        <v>26.76</v>
      </c>
      <c r="EW220" s="3">
        <v>2.06</v>
      </c>
      <c r="EX220" s="3">
        <v>0</v>
      </c>
      <c r="EY220" s="3">
        <v>0</v>
      </c>
      <c r="EZ220" s="3"/>
      <c r="FA220" s="3"/>
      <c r="FB220" s="3"/>
      <c r="FC220" s="3"/>
      <c r="FD220" s="3"/>
      <c r="FE220" s="3"/>
      <c r="FF220" s="3"/>
      <c r="FG220" s="3"/>
      <c r="FH220" s="3"/>
      <c r="FI220" s="3"/>
      <c r="FJ220" s="3"/>
      <c r="FK220" s="3"/>
      <c r="FL220" s="3"/>
      <c r="FM220" s="3"/>
      <c r="FN220" s="3"/>
      <c r="FO220" s="3"/>
      <c r="FP220" s="3"/>
      <c r="FQ220" s="3">
        <v>0</v>
      </c>
      <c r="FR220" s="3">
        <v>0</v>
      </c>
      <c r="FS220" s="3">
        <v>0</v>
      </c>
      <c r="FT220" s="3"/>
      <c r="FU220" s="3"/>
      <c r="FV220" s="3"/>
      <c r="FW220" s="3"/>
      <c r="FX220" s="3">
        <v>97</v>
      </c>
      <c r="FY220" s="3">
        <v>51</v>
      </c>
      <c r="FZ220" s="3"/>
      <c r="GA220" s="3" t="s">
        <v>3</v>
      </c>
      <c r="GB220" s="3"/>
      <c r="GC220" s="3"/>
      <c r="GD220" s="3">
        <v>1</v>
      </c>
      <c r="GE220" s="3"/>
      <c r="GF220" s="3">
        <v>-208332064</v>
      </c>
      <c r="GG220" s="3">
        <v>2</v>
      </c>
      <c r="GH220" s="3">
        <v>1</v>
      </c>
      <c r="GI220" s="3">
        <v>2</v>
      </c>
      <c r="GJ220" s="3">
        <v>0</v>
      </c>
      <c r="GK220" s="3">
        <v>0</v>
      </c>
      <c r="GL220" s="3">
        <f t="shared" si="373"/>
        <v>0</v>
      </c>
      <c r="GM220" s="3">
        <f t="shared" si="374"/>
        <v>3941.11</v>
      </c>
      <c r="GN220" s="3">
        <f t="shared" si="375"/>
        <v>0</v>
      </c>
      <c r="GO220" s="3">
        <f t="shared" si="376"/>
        <v>3941.11</v>
      </c>
      <c r="GP220" s="3">
        <f t="shared" si="377"/>
        <v>0</v>
      </c>
      <c r="GQ220" s="3"/>
      <c r="GR220" s="3">
        <v>0</v>
      </c>
      <c r="GS220" s="3">
        <v>3</v>
      </c>
      <c r="GT220" s="3">
        <v>0</v>
      </c>
      <c r="GU220" s="3" t="s">
        <v>3</v>
      </c>
      <c r="GV220" s="3">
        <f t="shared" si="378"/>
        <v>0</v>
      </c>
      <c r="GW220" s="3">
        <v>1</v>
      </c>
      <c r="GX220" s="3">
        <f t="shared" si="379"/>
        <v>0</v>
      </c>
      <c r="GY220" s="3"/>
      <c r="GZ220" s="3"/>
      <c r="HA220" s="3">
        <v>0</v>
      </c>
      <c r="HB220" s="3">
        <v>0</v>
      </c>
      <c r="HC220" s="3">
        <f t="shared" si="380"/>
        <v>0</v>
      </c>
      <c r="HD220" s="3"/>
      <c r="HE220" s="3" t="s">
        <v>3</v>
      </c>
      <c r="HF220" s="3" t="s">
        <v>3</v>
      </c>
      <c r="HG220" s="3"/>
      <c r="HH220" s="3"/>
      <c r="HI220" s="3"/>
      <c r="HJ220" s="3"/>
      <c r="HK220" s="3"/>
      <c r="HL220" s="3"/>
      <c r="HM220" s="3" t="s">
        <v>3</v>
      </c>
      <c r="HN220" s="3" t="s">
        <v>3</v>
      </c>
      <c r="HO220" s="3" t="s">
        <v>3</v>
      </c>
      <c r="HP220" s="3" t="s">
        <v>3</v>
      </c>
      <c r="HQ220" s="3" t="s">
        <v>3</v>
      </c>
      <c r="HR220" s="3"/>
      <c r="HS220" s="3">
        <v>0</v>
      </c>
      <c r="HT220" s="3"/>
      <c r="HU220" s="3"/>
      <c r="HV220" s="3"/>
      <c r="HW220" s="3"/>
      <c r="HX220" s="3"/>
      <c r="HY220" s="3"/>
      <c r="HZ220" s="3"/>
      <c r="IA220" s="3"/>
      <c r="IB220" s="3"/>
      <c r="IC220" s="3"/>
      <c r="ID220" s="3"/>
      <c r="IE220" s="3"/>
      <c r="IF220" s="3"/>
      <c r="IG220" s="3"/>
      <c r="IH220" s="3"/>
      <c r="II220" s="3"/>
      <c r="IJ220" s="3"/>
      <c r="IK220" s="3">
        <v>0</v>
      </c>
      <c r="IL220" s="3"/>
      <c r="IM220" s="3"/>
      <c r="IN220" s="3"/>
      <c r="IO220" s="3"/>
      <c r="IP220" s="3"/>
      <c r="IQ220" s="3"/>
      <c r="IR220" s="3"/>
      <c r="IS220" s="3"/>
      <c r="IT220" s="3"/>
      <c r="IU220" s="3"/>
    </row>
    <row r="221" spans="1:255" ht="409.5" x14ac:dyDescent="0.25">
      <c r="A221" s="4">
        <v>17</v>
      </c>
      <c r="B221" s="4">
        <v>1</v>
      </c>
      <c r="C221" s="4"/>
      <c r="D221" s="4"/>
      <c r="E221" s="4" t="s">
        <v>322</v>
      </c>
      <c r="F221" s="4" t="s">
        <v>323</v>
      </c>
      <c r="G221" s="4" t="s">
        <v>324</v>
      </c>
      <c r="H221" s="4" t="s">
        <v>29</v>
      </c>
      <c r="I221" s="4">
        <f>ROUND(31+4,9)</f>
        <v>35</v>
      </c>
      <c r="J221" s="4">
        <v>0</v>
      </c>
      <c r="K221" s="4">
        <f>ROUND(31+4,9)</f>
        <v>35</v>
      </c>
      <c r="L221" s="4"/>
      <c r="M221" s="4"/>
      <c r="N221" s="4"/>
      <c r="O221" s="4">
        <f t="shared" si="356"/>
        <v>82110.3</v>
      </c>
      <c r="P221" s="4">
        <f t="shared" si="357"/>
        <v>564.66</v>
      </c>
      <c r="Q221" s="4">
        <f>(ROUND((ROUND((((ET221*1.2))*AV221*I221),2)*BB221),2)+ROUND((ROUND(((AE221-((EU221*1.2)))*AV221*I221),2)*BS221),2))</f>
        <v>15236.34</v>
      </c>
      <c r="R221" s="4">
        <f>(ROUND((ROUND((((EU221*1.2))*AV221*I221),2)*BS221),2)+ROUND((ROUND(((AE221-((EU221*1.2)))*AV221*I221),2)*BS221),2))</f>
        <v>7830.4</v>
      </c>
      <c r="S221" s="4">
        <f t="shared" si="358"/>
        <v>66309.3</v>
      </c>
      <c r="T221" s="4">
        <f t="shared" si="359"/>
        <v>0</v>
      </c>
      <c r="U221" s="4">
        <f t="shared" si="360"/>
        <v>90.586439999999982</v>
      </c>
      <c r="V221" s="4">
        <f t="shared" si="361"/>
        <v>0</v>
      </c>
      <c r="W221" s="4">
        <f t="shared" si="362"/>
        <v>0</v>
      </c>
      <c r="X221" s="4">
        <f>(ROUND((((S221+ROUND((ROUND((((EU221*1.2))*AV221*I221),2)*BS221),2))*AT221)/100),2)+ROUND(((ROUND((ROUND(((AE221-((EU221*1.2)))*AV221*I221),2)*BS221),2)*AT221)/100),2))</f>
        <v>71915.509999999995</v>
      </c>
      <c r="Y221" s="4">
        <f>(ROUND((((S221+ROUND((ROUND((((EU221*1.2))*AV221*I221),2)*BS221),2))*AU221)/100),2)+ROUND(((ROUND((ROUND(((AE221-((EU221*1.2)))*AV221*I221),2)*BS221),2)*AU221)/100),2))</f>
        <v>37811.25</v>
      </c>
      <c r="Z221" s="4"/>
      <c r="AA221" s="4">
        <v>55890823</v>
      </c>
      <c r="AB221" s="4">
        <f t="shared" si="363"/>
        <v>54.475999999999999</v>
      </c>
      <c r="AC221" s="4">
        <f>ROUND(((ES221*1)),6)</f>
        <v>1.46</v>
      </c>
      <c r="AD221" s="4">
        <f>ROUND(((((ET221*1.2))-((EU221*1.2)))+AE221),6)</f>
        <v>20.904</v>
      </c>
      <c r="AE221" s="4">
        <f>ROUND(((EU221*1.2)),6)</f>
        <v>3.7919999999999998</v>
      </c>
      <c r="AF221" s="4">
        <f>ROUND(((EV221*1.2)),6)</f>
        <v>32.112000000000002</v>
      </c>
      <c r="AG221" s="4">
        <f t="shared" si="364"/>
        <v>0</v>
      </c>
      <c r="AH221" s="4">
        <f>((EW221*1.2))</f>
        <v>2.472</v>
      </c>
      <c r="AI221" s="4">
        <f>((EX221*1.2))</f>
        <v>0</v>
      </c>
      <c r="AJ221" s="4">
        <f t="shared" si="365"/>
        <v>0</v>
      </c>
      <c r="AK221" s="4">
        <v>45.64</v>
      </c>
      <c r="AL221" s="4">
        <v>1.46</v>
      </c>
      <c r="AM221" s="4">
        <v>17.420000000000002</v>
      </c>
      <c r="AN221" s="4">
        <v>3.16</v>
      </c>
      <c r="AO221" s="4">
        <v>26.76</v>
      </c>
      <c r="AP221" s="4">
        <v>0</v>
      </c>
      <c r="AQ221" s="4">
        <v>2.06</v>
      </c>
      <c r="AR221" s="4">
        <v>0</v>
      </c>
      <c r="AS221" s="4">
        <v>0</v>
      </c>
      <c r="AT221" s="4">
        <v>97</v>
      </c>
      <c r="AU221" s="4">
        <v>51</v>
      </c>
      <c r="AV221" s="4">
        <v>1.0469999999999999</v>
      </c>
      <c r="AW221" s="4">
        <v>1</v>
      </c>
      <c r="AX221" s="4"/>
      <c r="AY221" s="4"/>
      <c r="AZ221" s="4">
        <v>1</v>
      </c>
      <c r="BA221" s="4">
        <v>56.35</v>
      </c>
      <c r="BB221" s="4">
        <v>19.89</v>
      </c>
      <c r="BC221" s="4">
        <v>11.05</v>
      </c>
      <c r="BD221" s="4" t="s">
        <v>3</v>
      </c>
      <c r="BE221" s="4" t="s">
        <v>3</v>
      </c>
      <c r="BF221" s="4" t="s">
        <v>3</v>
      </c>
      <c r="BG221" s="4" t="s">
        <v>3</v>
      </c>
      <c r="BH221" s="4">
        <v>0</v>
      </c>
      <c r="BI221" s="4">
        <v>2</v>
      </c>
      <c r="BJ221" s="4" t="s">
        <v>325</v>
      </c>
      <c r="BK221" s="4"/>
      <c r="BL221" s="4"/>
      <c r="BM221" s="4">
        <v>67</v>
      </c>
      <c r="BN221" s="4">
        <v>0</v>
      </c>
      <c r="BO221" s="4" t="s">
        <v>323</v>
      </c>
      <c r="BP221" s="4">
        <v>1</v>
      </c>
      <c r="BQ221" s="4">
        <v>40</v>
      </c>
      <c r="BR221" s="4">
        <v>0</v>
      </c>
      <c r="BS221" s="4">
        <v>56.35</v>
      </c>
      <c r="BT221" s="4">
        <v>1</v>
      </c>
      <c r="BU221" s="4">
        <v>1</v>
      </c>
      <c r="BV221" s="4">
        <v>1</v>
      </c>
      <c r="BW221" s="4">
        <v>1</v>
      </c>
      <c r="BX221" s="4">
        <v>1</v>
      </c>
      <c r="BY221" s="4" t="s">
        <v>3</v>
      </c>
      <c r="BZ221" s="4">
        <v>97</v>
      </c>
      <c r="CA221" s="4">
        <v>51</v>
      </c>
      <c r="CB221" s="4" t="s">
        <v>3</v>
      </c>
      <c r="CC221" s="4"/>
      <c r="CD221" s="4"/>
      <c r="CE221" s="4">
        <v>1566</v>
      </c>
      <c r="CF221" s="4">
        <v>0</v>
      </c>
      <c r="CG221" s="4">
        <v>0</v>
      </c>
      <c r="CH221" s="4"/>
      <c r="CI221" s="4"/>
      <c r="CJ221" s="4"/>
      <c r="CK221" s="4"/>
      <c r="CL221" s="4"/>
      <c r="CM221" s="4">
        <v>0</v>
      </c>
      <c r="CN221" s="10" t="s">
        <v>2500</v>
      </c>
      <c r="CO221" s="4">
        <v>0</v>
      </c>
      <c r="CP221" s="4">
        <f t="shared" si="366"/>
        <v>82110.3</v>
      </c>
      <c r="CQ221" s="4">
        <f t="shared" si="367"/>
        <v>16.13</v>
      </c>
      <c r="CR221" s="4">
        <f>(ROUND((ROUND((((ET221*1.2))*AV221*1),2)*BB221),2)+ROUND((ROUND(((AE221-((EU221*1.2)))*AV221*1),2)*BS221),2))</f>
        <v>435.39</v>
      </c>
      <c r="CS221" s="4">
        <f>(ROUND((ROUND((((EU221*1.2))*AV221*1),2)*BS221),2)+ROUND((ROUND(((AE221-((EU221*1.2)))*AV221*1),2)*BS221),2))</f>
        <v>223.71</v>
      </c>
      <c r="CT221" s="4">
        <f t="shared" si="368"/>
        <v>1894.49</v>
      </c>
      <c r="CU221" s="4">
        <f t="shared" si="369"/>
        <v>0</v>
      </c>
      <c r="CV221" s="4">
        <f t="shared" si="370"/>
        <v>2.5881839999999996</v>
      </c>
      <c r="CW221" s="4">
        <f t="shared" si="371"/>
        <v>0</v>
      </c>
      <c r="CX221" s="4">
        <f t="shared" si="372"/>
        <v>0</v>
      </c>
      <c r="CY221" s="4">
        <f>(ROUND((((S221+ROUND((ROUND((((EU221*1.2))*AV221*1),2)*BS221),2))*AT221)/100),2)+ROUND(((ROUND((ROUND(((AE221-((EU221*1.2)))*AV221*1),2)*BS221),2)*AT221)/100),2))</f>
        <v>64537.02</v>
      </c>
      <c r="CZ221" s="4">
        <f>(ROUND((((S221+ROUND((ROUND((((EU221*1.2))*AV221*1),2)*BS221),2))*AU221)/100),2)+ROUND(((ROUND((ROUND(((AE221-((EU221*1.2)))*AV221*1),2)*BS221),2)*AU221)/100),2))</f>
        <v>33931.839999999997</v>
      </c>
      <c r="DA221" s="4"/>
      <c r="DB221" s="4">
        <v>112</v>
      </c>
      <c r="DC221" s="4" t="s">
        <v>3</v>
      </c>
      <c r="DD221" s="4" t="s">
        <v>22</v>
      </c>
      <c r="DE221" s="4" t="s">
        <v>42</v>
      </c>
      <c r="DF221" s="4" t="s">
        <v>42</v>
      </c>
      <c r="DG221" s="4" t="s">
        <v>42</v>
      </c>
      <c r="DH221" s="4" t="s">
        <v>3</v>
      </c>
      <c r="DI221" s="4" t="s">
        <v>42</v>
      </c>
      <c r="DJ221" s="4" t="s">
        <v>42</v>
      </c>
      <c r="DK221" s="4" t="s">
        <v>3</v>
      </c>
      <c r="DL221" s="4" t="s">
        <v>3</v>
      </c>
      <c r="DM221" s="4" t="s">
        <v>3</v>
      </c>
      <c r="DN221" s="4">
        <v>0</v>
      </c>
      <c r="DO221" s="4">
        <v>0</v>
      </c>
      <c r="DP221" s="4">
        <v>1</v>
      </c>
      <c r="DQ221" s="4">
        <v>1</v>
      </c>
      <c r="DR221" s="4"/>
      <c r="DS221" s="4"/>
      <c r="DT221" s="4"/>
      <c r="DU221" s="4">
        <v>1013</v>
      </c>
      <c r="DV221" s="4" t="s">
        <v>29</v>
      </c>
      <c r="DW221" s="4" t="s">
        <v>29</v>
      </c>
      <c r="DX221" s="4">
        <v>1</v>
      </c>
      <c r="DY221" s="4"/>
      <c r="DZ221" s="4" t="s">
        <v>3</v>
      </c>
      <c r="EA221" s="4" t="s">
        <v>3</v>
      </c>
      <c r="EB221" s="4" t="s">
        <v>3</v>
      </c>
      <c r="EC221" s="4" t="s">
        <v>3</v>
      </c>
      <c r="ED221" s="4"/>
      <c r="EE221" s="4">
        <v>57042957</v>
      </c>
      <c r="EF221" s="4">
        <v>40</v>
      </c>
      <c r="EG221" s="4" t="s">
        <v>33</v>
      </c>
      <c r="EH221" s="4">
        <v>0</v>
      </c>
      <c r="EI221" s="4" t="s">
        <v>3</v>
      </c>
      <c r="EJ221" s="4">
        <v>2</v>
      </c>
      <c r="EK221" s="4">
        <v>67</v>
      </c>
      <c r="EL221" s="4" t="s">
        <v>34</v>
      </c>
      <c r="EM221" s="4" t="s">
        <v>35</v>
      </c>
      <c r="EN221" s="4"/>
      <c r="EO221" s="4" t="s">
        <v>46</v>
      </c>
      <c r="EP221" s="4"/>
      <c r="EQ221" s="4">
        <v>0</v>
      </c>
      <c r="ER221" s="4">
        <v>45.64</v>
      </c>
      <c r="ES221" s="4">
        <v>1.46</v>
      </c>
      <c r="ET221" s="4">
        <v>17.420000000000002</v>
      </c>
      <c r="EU221" s="4">
        <v>3.16</v>
      </c>
      <c r="EV221" s="4">
        <v>26.76</v>
      </c>
      <c r="EW221" s="4">
        <v>2.06</v>
      </c>
      <c r="EX221" s="4">
        <v>0</v>
      </c>
      <c r="EY221" s="4">
        <v>0</v>
      </c>
      <c r="EZ221" s="4"/>
      <c r="FA221" s="4"/>
      <c r="FB221" s="4"/>
      <c r="FC221" s="4"/>
      <c r="FD221" s="4"/>
      <c r="FE221" s="4"/>
      <c r="FF221" s="4"/>
      <c r="FG221" s="4"/>
      <c r="FH221" s="4"/>
      <c r="FI221" s="4"/>
      <c r="FJ221" s="4"/>
      <c r="FK221" s="4"/>
      <c r="FL221" s="4"/>
      <c r="FM221" s="4"/>
      <c r="FN221" s="4"/>
      <c r="FO221" s="4"/>
      <c r="FP221" s="4"/>
      <c r="FQ221" s="4">
        <v>0</v>
      </c>
      <c r="FR221" s="4">
        <v>0</v>
      </c>
      <c r="FS221" s="4">
        <v>0</v>
      </c>
      <c r="FT221" s="4"/>
      <c r="FU221" s="4"/>
      <c r="FV221" s="4"/>
      <c r="FW221" s="4"/>
      <c r="FX221" s="4">
        <v>97</v>
      </c>
      <c r="FY221" s="4">
        <v>51</v>
      </c>
      <c r="FZ221" s="4"/>
      <c r="GA221" s="4" t="s">
        <v>3</v>
      </c>
      <c r="GB221" s="4"/>
      <c r="GC221" s="4"/>
      <c r="GD221" s="4">
        <v>1</v>
      </c>
      <c r="GE221" s="4"/>
      <c r="GF221" s="4">
        <v>-208332064</v>
      </c>
      <c r="GG221" s="4">
        <v>2</v>
      </c>
      <c r="GH221" s="4">
        <v>1</v>
      </c>
      <c r="GI221" s="4">
        <v>2</v>
      </c>
      <c r="GJ221" s="4">
        <v>0</v>
      </c>
      <c r="GK221" s="4">
        <v>0</v>
      </c>
      <c r="GL221" s="4">
        <f t="shared" si="373"/>
        <v>0</v>
      </c>
      <c r="GM221" s="4">
        <f t="shared" si="374"/>
        <v>191837.06</v>
      </c>
      <c r="GN221" s="4">
        <f t="shared" si="375"/>
        <v>0</v>
      </c>
      <c r="GO221" s="4">
        <f t="shared" si="376"/>
        <v>191837.06</v>
      </c>
      <c r="GP221" s="4">
        <f t="shared" si="377"/>
        <v>0</v>
      </c>
      <c r="GQ221" s="4"/>
      <c r="GR221" s="4">
        <v>0</v>
      </c>
      <c r="GS221" s="4">
        <v>0</v>
      </c>
      <c r="GT221" s="4">
        <v>0</v>
      </c>
      <c r="GU221" s="4" t="s">
        <v>3</v>
      </c>
      <c r="GV221" s="4">
        <f t="shared" si="378"/>
        <v>0</v>
      </c>
      <c r="GW221" s="4">
        <v>1</v>
      </c>
      <c r="GX221" s="4">
        <f t="shared" si="379"/>
        <v>0</v>
      </c>
      <c r="GY221" s="4"/>
      <c r="GZ221" s="4"/>
      <c r="HA221" s="4">
        <v>0</v>
      </c>
      <c r="HB221" s="4">
        <v>0</v>
      </c>
      <c r="HC221" s="4">
        <f t="shared" si="380"/>
        <v>0</v>
      </c>
      <c r="HD221" s="4"/>
      <c r="HE221" s="4" t="s">
        <v>3</v>
      </c>
      <c r="HF221" s="4" t="s">
        <v>3</v>
      </c>
      <c r="HG221" s="4"/>
      <c r="HH221" s="4"/>
      <c r="HI221" s="4"/>
      <c r="HJ221" s="4"/>
      <c r="HK221" s="4"/>
      <c r="HL221" s="4"/>
      <c r="HM221" s="4" t="s">
        <v>3</v>
      </c>
      <c r="HN221" s="4" t="s">
        <v>3</v>
      </c>
      <c r="HO221" s="4" t="s">
        <v>3</v>
      </c>
      <c r="HP221" s="4" t="s">
        <v>3</v>
      </c>
      <c r="HQ221" s="4" t="s">
        <v>3</v>
      </c>
      <c r="HR221" s="4"/>
      <c r="HS221" s="4">
        <v>0</v>
      </c>
      <c r="HT221" s="4"/>
      <c r="HU221" s="4"/>
      <c r="HV221" s="4"/>
      <c r="HW221" s="4"/>
      <c r="HX221" s="4"/>
      <c r="HY221" s="4"/>
      <c r="HZ221" s="4"/>
      <c r="IA221" s="4"/>
      <c r="IB221" s="4"/>
      <c r="IC221" s="4"/>
      <c r="ID221" s="4"/>
      <c r="IE221" s="4"/>
      <c r="IF221" s="4"/>
      <c r="IG221" s="4"/>
      <c r="IH221" s="4"/>
      <c r="II221" s="4"/>
      <c r="IJ221" s="4"/>
      <c r="IK221" s="4">
        <v>0</v>
      </c>
      <c r="IL221" s="4"/>
      <c r="IM221" s="4"/>
      <c r="IN221" s="4"/>
      <c r="IO221" s="4"/>
      <c r="IP221" s="4"/>
      <c r="IQ221" s="4"/>
      <c r="IR221" s="4"/>
      <c r="IS221" s="4"/>
      <c r="IT221" s="4"/>
      <c r="IU221" s="4"/>
    </row>
    <row r="222" spans="1:255" ht="409.5" x14ac:dyDescent="0.25">
      <c r="A222" s="3">
        <v>18</v>
      </c>
      <c r="B222" s="3">
        <v>1</v>
      </c>
      <c r="C222" s="3"/>
      <c r="D222" s="3"/>
      <c r="E222" s="3" t="s">
        <v>326</v>
      </c>
      <c r="F222" s="3" t="s">
        <v>220</v>
      </c>
      <c r="G222" s="3" t="s">
        <v>221</v>
      </c>
      <c r="H222" s="3" t="s">
        <v>222</v>
      </c>
      <c r="I222" s="3">
        <f>I220*J222</f>
        <v>3.5</v>
      </c>
      <c r="J222" s="3">
        <v>0.1</v>
      </c>
      <c r="K222" s="3">
        <v>0.1</v>
      </c>
      <c r="L222" s="3"/>
      <c r="M222" s="3"/>
      <c r="N222" s="3"/>
      <c r="O222" s="3">
        <f t="shared" si="356"/>
        <v>108.78</v>
      </c>
      <c r="P222" s="3">
        <f t="shared" si="357"/>
        <v>108.78</v>
      </c>
      <c r="Q222" s="3">
        <f t="shared" ref="Q222:Q253" si="381">(ROUND((ROUND(((ET222)*AV222*I222),2)*BB222),2)+ROUND((ROUND(((AE222-(EU222))*AV222*I222),2)*BS222),2))</f>
        <v>0</v>
      </c>
      <c r="R222" s="3">
        <f t="shared" ref="R222:R253" si="382">(ROUND((ROUND(((EU222)*AV222*I222),2)*BS222),2)+ROUND((ROUND(((AE222-(EU222))*AV222*I222),2)*BS222),2))</f>
        <v>0</v>
      </c>
      <c r="S222" s="3">
        <f t="shared" si="358"/>
        <v>0</v>
      </c>
      <c r="T222" s="3">
        <f t="shared" si="359"/>
        <v>0</v>
      </c>
      <c r="U222" s="3">
        <f t="shared" si="360"/>
        <v>0</v>
      </c>
      <c r="V222" s="3">
        <f t="shared" si="361"/>
        <v>0</v>
      </c>
      <c r="W222" s="3">
        <f t="shared" si="362"/>
        <v>0</v>
      </c>
      <c r="X222" s="3">
        <f t="shared" ref="X222:X253" si="383">(ROUND((((S222+ROUND((ROUND(((EU222)*AV222*I222),2)*BS222),2))*AT222)/100),2)+ROUND(((ROUND((ROUND(((AE222-(EU222))*AV222*I222),2)*BS222),2)*AT222)/100),2))</f>
        <v>0</v>
      </c>
      <c r="Y222" s="3">
        <f t="shared" ref="Y222:Y253" si="384">(ROUND((((S222+ROUND((ROUND(((EU222)*AV222*I222),2)*BS222),2))*AU222)/100),2)+ROUND(((ROUND((ROUND(((AE222-(EU222))*AV222*I222),2)*BS222),2)*AU222)/100),2))</f>
        <v>0</v>
      </c>
      <c r="Z222" s="3"/>
      <c r="AA222" s="3">
        <v>54971259</v>
      </c>
      <c r="AB222" s="3">
        <f t="shared" si="363"/>
        <v>31.08</v>
      </c>
      <c r="AC222" s="3">
        <f t="shared" ref="AC222:AC253" si="385">ROUND((ES222),6)</f>
        <v>31.08</v>
      </c>
      <c r="AD222" s="3">
        <f t="shared" ref="AD222:AD253" si="386">ROUND((((ET222)-(EU222))+AE222),6)</f>
        <v>0</v>
      </c>
      <c r="AE222" s="3">
        <f t="shared" ref="AE222:AE253" si="387">ROUND((EU222),6)</f>
        <v>0</v>
      </c>
      <c r="AF222" s="3">
        <f t="shared" ref="AF222:AF253" si="388">ROUND((EV222),6)</f>
        <v>0</v>
      </c>
      <c r="AG222" s="3">
        <f t="shared" si="364"/>
        <v>0</v>
      </c>
      <c r="AH222" s="3">
        <f t="shared" ref="AH222:AH253" si="389">(EW222)</f>
        <v>0</v>
      </c>
      <c r="AI222" s="3">
        <f t="shared" ref="AI222:AI253" si="390">(EX222)</f>
        <v>0</v>
      </c>
      <c r="AJ222" s="3">
        <f t="shared" si="365"/>
        <v>0</v>
      </c>
      <c r="AK222" s="3">
        <v>31.08</v>
      </c>
      <c r="AL222" s="3">
        <v>31.08</v>
      </c>
      <c r="AM222" s="3">
        <v>0</v>
      </c>
      <c r="AN222" s="3">
        <v>0</v>
      </c>
      <c r="AO222" s="3">
        <v>0</v>
      </c>
      <c r="AP222" s="3">
        <v>0</v>
      </c>
      <c r="AQ222" s="3">
        <v>0</v>
      </c>
      <c r="AR222" s="3">
        <v>0</v>
      </c>
      <c r="AS222" s="3">
        <v>0</v>
      </c>
      <c r="AT222" s="3">
        <v>97</v>
      </c>
      <c r="AU222" s="3">
        <v>51</v>
      </c>
      <c r="AV222" s="3">
        <v>1</v>
      </c>
      <c r="AW222" s="3">
        <v>1</v>
      </c>
      <c r="AX222" s="3"/>
      <c r="AY222" s="3"/>
      <c r="AZ222" s="3">
        <v>1</v>
      </c>
      <c r="BA222" s="3">
        <v>1</v>
      </c>
      <c r="BB222" s="3">
        <v>1</v>
      </c>
      <c r="BC222" s="3">
        <v>1</v>
      </c>
      <c r="BD222" s="3" t="s">
        <v>3</v>
      </c>
      <c r="BE222" s="3" t="s">
        <v>3</v>
      </c>
      <c r="BF222" s="3" t="s">
        <v>3</v>
      </c>
      <c r="BG222" s="3" t="s">
        <v>3</v>
      </c>
      <c r="BH222" s="3">
        <v>3</v>
      </c>
      <c r="BI222" s="3">
        <v>2</v>
      </c>
      <c r="BJ222" s="3" t="s">
        <v>223</v>
      </c>
      <c r="BK222" s="3"/>
      <c r="BL222" s="3"/>
      <c r="BM222" s="3">
        <v>67</v>
      </c>
      <c r="BN222" s="3">
        <v>0</v>
      </c>
      <c r="BO222" s="3" t="s">
        <v>3</v>
      </c>
      <c r="BP222" s="3">
        <v>0</v>
      </c>
      <c r="BQ222" s="3">
        <v>40</v>
      </c>
      <c r="BR222" s="3">
        <v>0</v>
      </c>
      <c r="BS222" s="3">
        <v>1</v>
      </c>
      <c r="BT222" s="3">
        <v>1</v>
      </c>
      <c r="BU222" s="3">
        <v>1</v>
      </c>
      <c r="BV222" s="3">
        <v>1</v>
      </c>
      <c r="BW222" s="3">
        <v>1</v>
      </c>
      <c r="BX222" s="3">
        <v>1</v>
      </c>
      <c r="BY222" s="3" t="s">
        <v>3</v>
      </c>
      <c r="BZ222" s="3">
        <v>97</v>
      </c>
      <c r="CA222" s="3">
        <v>51</v>
      </c>
      <c r="CB222" s="3" t="s">
        <v>3</v>
      </c>
      <c r="CC222" s="3"/>
      <c r="CD222" s="3"/>
      <c r="CE222" s="3">
        <v>1566</v>
      </c>
      <c r="CF222" s="3">
        <v>0</v>
      </c>
      <c r="CG222" s="3">
        <v>0</v>
      </c>
      <c r="CH222" s="3"/>
      <c r="CI222" s="3"/>
      <c r="CJ222" s="3"/>
      <c r="CK222" s="3"/>
      <c r="CL222" s="3"/>
      <c r="CM222" s="3">
        <v>0</v>
      </c>
      <c r="CN222" s="9" t="s">
        <v>2500</v>
      </c>
      <c r="CO222" s="3">
        <v>0</v>
      </c>
      <c r="CP222" s="3">
        <f t="shared" si="366"/>
        <v>108.78</v>
      </c>
      <c r="CQ222" s="3">
        <f t="shared" si="367"/>
        <v>31.08</v>
      </c>
      <c r="CR222" s="3">
        <f t="shared" ref="CR222:CR253" si="391">(ROUND((ROUND(((ET222)*AV222*1),2)*BB222),2)+ROUND((ROUND(((AE222-(EU222))*AV222*1),2)*BS222),2))</f>
        <v>0</v>
      </c>
      <c r="CS222" s="3">
        <f t="shared" ref="CS222:CS253" si="392">(ROUND((ROUND(((EU222)*AV222*1),2)*BS222),2)+ROUND((ROUND(((AE222-(EU222))*AV222*1),2)*BS222),2))</f>
        <v>0</v>
      </c>
      <c r="CT222" s="3">
        <f t="shared" si="368"/>
        <v>0</v>
      </c>
      <c r="CU222" s="3">
        <f t="shared" si="369"/>
        <v>0</v>
      </c>
      <c r="CV222" s="3">
        <f t="shared" si="370"/>
        <v>0</v>
      </c>
      <c r="CW222" s="3">
        <f t="shared" si="371"/>
        <v>0</v>
      </c>
      <c r="CX222" s="3">
        <f t="shared" si="372"/>
        <v>0</v>
      </c>
      <c r="CY222" s="3">
        <f t="shared" ref="CY222:CY253" si="393">(ROUND((((S222+ROUND((ROUND(((EU222)*AV222*1),2)*BS222),2))*AT222)/100),2)+ROUND(((ROUND((ROUND(((AE222-(EU222))*AV222*1),2)*BS222),2)*AT222)/100),2))</f>
        <v>0</v>
      </c>
      <c r="CZ222" s="3">
        <f t="shared" ref="CZ222:CZ253" si="394">(ROUND((((S222+ROUND((ROUND(((EU222)*AV222*1),2)*BS222),2))*AU222)/100),2)+ROUND(((ROUND((ROUND(((AE222-(EU222))*AV222*1),2)*BS222),2)*AU222)/100),2))</f>
        <v>0</v>
      </c>
      <c r="DA222" s="3"/>
      <c r="DB222" s="3"/>
      <c r="DC222" s="3" t="s">
        <v>3</v>
      </c>
      <c r="DD222" s="3" t="s">
        <v>3</v>
      </c>
      <c r="DE222" s="3" t="s">
        <v>3</v>
      </c>
      <c r="DF222" s="3" t="s">
        <v>3</v>
      </c>
      <c r="DG222" s="3" t="s">
        <v>3</v>
      </c>
      <c r="DH222" s="3" t="s">
        <v>3</v>
      </c>
      <c r="DI222" s="3" t="s">
        <v>3</v>
      </c>
      <c r="DJ222" s="3" t="s">
        <v>3</v>
      </c>
      <c r="DK222" s="3" t="s">
        <v>3</v>
      </c>
      <c r="DL222" s="3" t="s">
        <v>3</v>
      </c>
      <c r="DM222" s="3" t="s">
        <v>3</v>
      </c>
      <c r="DN222" s="3">
        <v>0</v>
      </c>
      <c r="DO222" s="3">
        <v>0</v>
      </c>
      <c r="DP222" s="3">
        <v>1</v>
      </c>
      <c r="DQ222" s="3">
        <v>1</v>
      </c>
      <c r="DR222" s="3"/>
      <c r="DS222" s="3"/>
      <c r="DT222" s="3"/>
      <c r="DU222" s="3">
        <v>1009</v>
      </c>
      <c r="DV222" s="3" t="s">
        <v>222</v>
      </c>
      <c r="DW222" s="3" t="s">
        <v>222</v>
      </c>
      <c r="DX222" s="3">
        <v>1</v>
      </c>
      <c r="DY222" s="3"/>
      <c r="DZ222" s="3" t="s">
        <v>3</v>
      </c>
      <c r="EA222" s="3" t="s">
        <v>3</v>
      </c>
      <c r="EB222" s="3" t="s">
        <v>3</v>
      </c>
      <c r="EC222" s="3" t="s">
        <v>3</v>
      </c>
      <c r="ED222" s="3"/>
      <c r="EE222" s="3">
        <v>57042957</v>
      </c>
      <c r="EF222" s="3">
        <v>40</v>
      </c>
      <c r="EG222" s="3" t="s">
        <v>33</v>
      </c>
      <c r="EH222" s="3">
        <v>0</v>
      </c>
      <c r="EI222" s="3" t="s">
        <v>3</v>
      </c>
      <c r="EJ222" s="3">
        <v>2</v>
      </c>
      <c r="EK222" s="3">
        <v>67</v>
      </c>
      <c r="EL222" s="3" t="s">
        <v>34</v>
      </c>
      <c r="EM222" s="3" t="s">
        <v>35</v>
      </c>
      <c r="EN222" s="3"/>
      <c r="EO222" s="3" t="s">
        <v>46</v>
      </c>
      <c r="EP222" s="3"/>
      <c r="EQ222" s="3">
        <v>0</v>
      </c>
      <c r="ER222" s="3">
        <v>31.08</v>
      </c>
      <c r="ES222" s="3">
        <v>31.08</v>
      </c>
      <c r="ET222" s="3">
        <v>0</v>
      </c>
      <c r="EU222" s="3">
        <v>0</v>
      </c>
      <c r="EV222" s="3">
        <v>0</v>
      </c>
      <c r="EW222" s="3">
        <v>0</v>
      </c>
      <c r="EX222" s="3">
        <v>0</v>
      </c>
      <c r="EY222" s="3"/>
      <c r="EZ222" s="3"/>
      <c r="FA222" s="3"/>
      <c r="FB222" s="3"/>
      <c r="FC222" s="3"/>
      <c r="FD222" s="3"/>
      <c r="FE222" s="3"/>
      <c r="FF222" s="3"/>
      <c r="FG222" s="3"/>
      <c r="FH222" s="3"/>
      <c r="FI222" s="3"/>
      <c r="FJ222" s="3"/>
      <c r="FK222" s="3"/>
      <c r="FL222" s="3"/>
      <c r="FM222" s="3"/>
      <c r="FN222" s="3"/>
      <c r="FO222" s="3"/>
      <c r="FP222" s="3"/>
      <c r="FQ222" s="3">
        <v>0</v>
      </c>
      <c r="FR222" s="3">
        <v>0</v>
      </c>
      <c r="FS222" s="3">
        <v>0</v>
      </c>
      <c r="FT222" s="3"/>
      <c r="FU222" s="3"/>
      <c r="FV222" s="3"/>
      <c r="FW222" s="3"/>
      <c r="FX222" s="3">
        <v>97</v>
      </c>
      <c r="FY222" s="3">
        <v>51</v>
      </c>
      <c r="FZ222" s="3"/>
      <c r="GA222" s="3" t="s">
        <v>3</v>
      </c>
      <c r="GB222" s="3"/>
      <c r="GC222" s="3"/>
      <c r="GD222" s="3">
        <v>1</v>
      </c>
      <c r="GE222" s="3"/>
      <c r="GF222" s="3">
        <v>1143487818</v>
      </c>
      <c r="GG222" s="3">
        <v>2</v>
      </c>
      <c r="GH222" s="3">
        <v>1</v>
      </c>
      <c r="GI222" s="3">
        <v>-2</v>
      </c>
      <c r="GJ222" s="3">
        <v>0</v>
      </c>
      <c r="GK222" s="3">
        <v>0</v>
      </c>
      <c r="GL222" s="3">
        <f t="shared" si="373"/>
        <v>0</v>
      </c>
      <c r="GM222" s="3">
        <f t="shared" si="374"/>
        <v>108.78</v>
      </c>
      <c r="GN222" s="3">
        <f t="shared" si="375"/>
        <v>0</v>
      </c>
      <c r="GO222" s="3">
        <f t="shared" si="376"/>
        <v>108.78</v>
      </c>
      <c r="GP222" s="3">
        <f t="shared" si="377"/>
        <v>0</v>
      </c>
      <c r="GQ222" s="3"/>
      <c r="GR222" s="3">
        <v>0</v>
      </c>
      <c r="GS222" s="3">
        <v>3</v>
      </c>
      <c r="GT222" s="3">
        <v>0</v>
      </c>
      <c r="GU222" s="3" t="s">
        <v>3</v>
      </c>
      <c r="GV222" s="3">
        <f t="shared" si="378"/>
        <v>0</v>
      </c>
      <c r="GW222" s="3">
        <v>1</v>
      </c>
      <c r="GX222" s="3">
        <f t="shared" si="379"/>
        <v>0</v>
      </c>
      <c r="GY222" s="3"/>
      <c r="GZ222" s="3"/>
      <c r="HA222" s="3">
        <v>0</v>
      </c>
      <c r="HB222" s="3">
        <v>0</v>
      </c>
      <c r="HC222" s="3">
        <f t="shared" si="380"/>
        <v>0</v>
      </c>
      <c r="HD222" s="3"/>
      <c r="HE222" s="3" t="s">
        <v>3</v>
      </c>
      <c r="HF222" s="3" t="s">
        <v>3</v>
      </c>
      <c r="HG222" s="3"/>
      <c r="HH222" s="3"/>
      <c r="HI222" s="3"/>
      <c r="HJ222" s="3"/>
      <c r="HK222" s="3"/>
      <c r="HL222" s="3"/>
      <c r="HM222" s="3" t="s">
        <v>22</v>
      </c>
      <c r="HN222" s="3" t="s">
        <v>3</v>
      </c>
      <c r="HO222" s="3" t="s">
        <v>3</v>
      </c>
      <c r="HP222" s="3" t="s">
        <v>3</v>
      </c>
      <c r="HQ222" s="3" t="s">
        <v>3</v>
      </c>
      <c r="HR222" s="3"/>
      <c r="HS222" s="3">
        <v>0</v>
      </c>
      <c r="HT222" s="3"/>
      <c r="HU222" s="3"/>
      <c r="HV222" s="3"/>
      <c r="HW222" s="3"/>
      <c r="HX222" s="3"/>
      <c r="HY222" s="3"/>
      <c r="HZ222" s="3"/>
      <c r="IA222" s="3"/>
      <c r="IB222" s="3"/>
      <c r="IC222" s="3"/>
      <c r="ID222" s="3"/>
      <c r="IE222" s="3"/>
      <c r="IF222" s="3"/>
      <c r="IG222" s="3"/>
      <c r="IH222" s="3"/>
      <c r="II222" s="3"/>
      <c r="IJ222" s="3"/>
      <c r="IK222" s="3">
        <v>0</v>
      </c>
      <c r="IL222" s="3"/>
      <c r="IM222" s="3"/>
      <c r="IN222" s="3"/>
      <c r="IO222" s="3"/>
      <c r="IP222" s="3"/>
      <c r="IQ222" s="3"/>
      <c r="IR222" s="3"/>
      <c r="IS222" s="3"/>
      <c r="IT222" s="3"/>
      <c r="IU222" s="3"/>
    </row>
    <row r="223" spans="1:255" ht="409.5" x14ac:dyDescent="0.25">
      <c r="A223" s="4">
        <v>18</v>
      </c>
      <c r="B223" s="4">
        <v>1</v>
      </c>
      <c r="C223" s="4"/>
      <c r="D223" s="4"/>
      <c r="E223" s="4" t="s">
        <v>326</v>
      </c>
      <c r="F223" s="4" t="s">
        <v>220</v>
      </c>
      <c r="G223" s="4" t="s">
        <v>221</v>
      </c>
      <c r="H223" s="4" t="s">
        <v>222</v>
      </c>
      <c r="I223" s="4">
        <f>I221*J223</f>
        <v>3.5</v>
      </c>
      <c r="J223" s="4">
        <v>0.1</v>
      </c>
      <c r="K223" s="4">
        <v>0.1</v>
      </c>
      <c r="L223" s="4"/>
      <c r="M223" s="4"/>
      <c r="N223" s="4"/>
      <c r="O223" s="4">
        <f t="shared" si="356"/>
        <v>390.52</v>
      </c>
      <c r="P223" s="4">
        <f t="shared" si="357"/>
        <v>390.52</v>
      </c>
      <c r="Q223" s="4">
        <f t="shared" si="381"/>
        <v>0</v>
      </c>
      <c r="R223" s="4">
        <f t="shared" si="382"/>
        <v>0</v>
      </c>
      <c r="S223" s="4">
        <f t="shared" si="358"/>
        <v>0</v>
      </c>
      <c r="T223" s="4">
        <f t="shared" si="359"/>
        <v>0</v>
      </c>
      <c r="U223" s="4">
        <f t="shared" si="360"/>
        <v>0</v>
      </c>
      <c r="V223" s="4">
        <f t="shared" si="361"/>
        <v>0</v>
      </c>
      <c r="W223" s="4">
        <f t="shared" si="362"/>
        <v>0</v>
      </c>
      <c r="X223" s="4">
        <f t="shared" si="383"/>
        <v>0</v>
      </c>
      <c r="Y223" s="4">
        <f t="shared" si="384"/>
        <v>0</v>
      </c>
      <c r="Z223" s="4"/>
      <c r="AA223" s="4">
        <v>55890823</v>
      </c>
      <c r="AB223" s="4">
        <f t="shared" si="363"/>
        <v>31.08</v>
      </c>
      <c r="AC223" s="4">
        <f t="shared" si="385"/>
        <v>31.08</v>
      </c>
      <c r="AD223" s="4">
        <f t="shared" si="386"/>
        <v>0</v>
      </c>
      <c r="AE223" s="4">
        <f t="shared" si="387"/>
        <v>0</v>
      </c>
      <c r="AF223" s="4">
        <f t="shared" si="388"/>
        <v>0</v>
      </c>
      <c r="AG223" s="4">
        <f t="shared" si="364"/>
        <v>0</v>
      </c>
      <c r="AH223" s="4">
        <f t="shared" si="389"/>
        <v>0</v>
      </c>
      <c r="AI223" s="4">
        <f t="shared" si="390"/>
        <v>0</v>
      </c>
      <c r="AJ223" s="4">
        <f t="shared" si="365"/>
        <v>0</v>
      </c>
      <c r="AK223" s="4">
        <v>31.08</v>
      </c>
      <c r="AL223" s="4">
        <v>31.08</v>
      </c>
      <c r="AM223" s="4">
        <v>0</v>
      </c>
      <c r="AN223" s="4">
        <v>0</v>
      </c>
      <c r="AO223" s="4">
        <v>0</v>
      </c>
      <c r="AP223" s="4">
        <v>0</v>
      </c>
      <c r="AQ223" s="4">
        <v>0</v>
      </c>
      <c r="AR223" s="4">
        <v>0</v>
      </c>
      <c r="AS223" s="4">
        <v>0</v>
      </c>
      <c r="AT223" s="4">
        <v>97</v>
      </c>
      <c r="AU223" s="4">
        <v>51</v>
      </c>
      <c r="AV223" s="4">
        <v>1</v>
      </c>
      <c r="AW223" s="4">
        <v>1</v>
      </c>
      <c r="AX223" s="4"/>
      <c r="AY223" s="4"/>
      <c r="AZ223" s="4">
        <v>1</v>
      </c>
      <c r="BA223" s="4">
        <v>1</v>
      </c>
      <c r="BB223" s="4">
        <v>1</v>
      </c>
      <c r="BC223" s="4">
        <v>3.59</v>
      </c>
      <c r="BD223" s="4" t="s">
        <v>3</v>
      </c>
      <c r="BE223" s="4" t="s">
        <v>3</v>
      </c>
      <c r="BF223" s="4" t="s">
        <v>3</v>
      </c>
      <c r="BG223" s="4" t="s">
        <v>3</v>
      </c>
      <c r="BH223" s="4">
        <v>3</v>
      </c>
      <c r="BI223" s="4">
        <v>2</v>
      </c>
      <c r="BJ223" s="4" t="s">
        <v>223</v>
      </c>
      <c r="BK223" s="4"/>
      <c r="BL223" s="4"/>
      <c r="BM223" s="4">
        <v>67</v>
      </c>
      <c r="BN223" s="4">
        <v>0</v>
      </c>
      <c r="BO223" s="4" t="s">
        <v>220</v>
      </c>
      <c r="BP223" s="4">
        <v>1</v>
      </c>
      <c r="BQ223" s="4">
        <v>40</v>
      </c>
      <c r="BR223" s="4">
        <v>0</v>
      </c>
      <c r="BS223" s="4">
        <v>1</v>
      </c>
      <c r="BT223" s="4">
        <v>1</v>
      </c>
      <c r="BU223" s="4">
        <v>1</v>
      </c>
      <c r="BV223" s="4">
        <v>1</v>
      </c>
      <c r="BW223" s="4">
        <v>1</v>
      </c>
      <c r="BX223" s="4">
        <v>1</v>
      </c>
      <c r="BY223" s="4" t="s">
        <v>3</v>
      </c>
      <c r="BZ223" s="4">
        <v>97</v>
      </c>
      <c r="CA223" s="4">
        <v>51</v>
      </c>
      <c r="CB223" s="4" t="s">
        <v>3</v>
      </c>
      <c r="CC223" s="4"/>
      <c r="CD223" s="4"/>
      <c r="CE223" s="4">
        <v>1566</v>
      </c>
      <c r="CF223" s="4">
        <v>0</v>
      </c>
      <c r="CG223" s="4">
        <v>0</v>
      </c>
      <c r="CH223" s="4"/>
      <c r="CI223" s="4"/>
      <c r="CJ223" s="4"/>
      <c r="CK223" s="4"/>
      <c r="CL223" s="4"/>
      <c r="CM223" s="4">
        <v>0</v>
      </c>
      <c r="CN223" s="10" t="s">
        <v>2500</v>
      </c>
      <c r="CO223" s="4">
        <v>0</v>
      </c>
      <c r="CP223" s="4">
        <f t="shared" si="366"/>
        <v>390.52</v>
      </c>
      <c r="CQ223" s="4">
        <f t="shared" si="367"/>
        <v>111.58</v>
      </c>
      <c r="CR223" s="4">
        <f t="shared" si="391"/>
        <v>0</v>
      </c>
      <c r="CS223" s="4">
        <f t="shared" si="392"/>
        <v>0</v>
      </c>
      <c r="CT223" s="4">
        <f t="shared" si="368"/>
        <v>0</v>
      </c>
      <c r="CU223" s="4">
        <f t="shared" si="369"/>
        <v>0</v>
      </c>
      <c r="CV223" s="4">
        <f t="shared" si="370"/>
        <v>0</v>
      </c>
      <c r="CW223" s="4">
        <f t="shared" si="371"/>
        <v>0</v>
      </c>
      <c r="CX223" s="4">
        <f t="shared" si="372"/>
        <v>0</v>
      </c>
      <c r="CY223" s="4">
        <f t="shared" si="393"/>
        <v>0</v>
      </c>
      <c r="CZ223" s="4">
        <f t="shared" si="394"/>
        <v>0</v>
      </c>
      <c r="DA223" s="4"/>
      <c r="DB223" s="4"/>
      <c r="DC223" s="4" t="s">
        <v>3</v>
      </c>
      <c r="DD223" s="4" t="s">
        <v>3</v>
      </c>
      <c r="DE223" s="4" t="s">
        <v>3</v>
      </c>
      <c r="DF223" s="4" t="s">
        <v>3</v>
      </c>
      <c r="DG223" s="4" t="s">
        <v>3</v>
      </c>
      <c r="DH223" s="4" t="s">
        <v>3</v>
      </c>
      <c r="DI223" s="4" t="s">
        <v>3</v>
      </c>
      <c r="DJ223" s="4" t="s">
        <v>3</v>
      </c>
      <c r="DK223" s="4" t="s">
        <v>3</v>
      </c>
      <c r="DL223" s="4" t="s">
        <v>3</v>
      </c>
      <c r="DM223" s="4" t="s">
        <v>3</v>
      </c>
      <c r="DN223" s="4">
        <v>0</v>
      </c>
      <c r="DO223" s="4">
        <v>0</v>
      </c>
      <c r="DP223" s="4">
        <v>1</v>
      </c>
      <c r="DQ223" s="4">
        <v>1</v>
      </c>
      <c r="DR223" s="4"/>
      <c r="DS223" s="4"/>
      <c r="DT223" s="4"/>
      <c r="DU223" s="4">
        <v>1009</v>
      </c>
      <c r="DV223" s="4" t="s">
        <v>222</v>
      </c>
      <c r="DW223" s="4" t="s">
        <v>222</v>
      </c>
      <c r="DX223" s="4">
        <v>1</v>
      </c>
      <c r="DY223" s="4"/>
      <c r="DZ223" s="4" t="s">
        <v>3</v>
      </c>
      <c r="EA223" s="4" t="s">
        <v>3</v>
      </c>
      <c r="EB223" s="4" t="s">
        <v>3</v>
      </c>
      <c r="EC223" s="4" t="s">
        <v>3</v>
      </c>
      <c r="ED223" s="4"/>
      <c r="EE223" s="4">
        <v>57042957</v>
      </c>
      <c r="EF223" s="4">
        <v>40</v>
      </c>
      <c r="EG223" s="4" t="s">
        <v>33</v>
      </c>
      <c r="EH223" s="4">
        <v>0</v>
      </c>
      <c r="EI223" s="4" t="s">
        <v>3</v>
      </c>
      <c r="EJ223" s="4">
        <v>2</v>
      </c>
      <c r="EK223" s="4">
        <v>67</v>
      </c>
      <c r="EL223" s="4" t="s">
        <v>34</v>
      </c>
      <c r="EM223" s="4" t="s">
        <v>35</v>
      </c>
      <c r="EN223" s="4"/>
      <c r="EO223" s="4" t="s">
        <v>46</v>
      </c>
      <c r="EP223" s="4"/>
      <c r="EQ223" s="4">
        <v>0</v>
      </c>
      <c r="ER223" s="4">
        <v>31.08</v>
      </c>
      <c r="ES223" s="4">
        <v>31.08</v>
      </c>
      <c r="ET223" s="4">
        <v>0</v>
      </c>
      <c r="EU223" s="4">
        <v>0</v>
      </c>
      <c r="EV223" s="4">
        <v>0</v>
      </c>
      <c r="EW223" s="4">
        <v>0</v>
      </c>
      <c r="EX223" s="4">
        <v>0</v>
      </c>
      <c r="EY223" s="4"/>
      <c r="EZ223" s="4"/>
      <c r="FA223" s="4"/>
      <c r="FB223" s="4"/>
      <c r="FC223" s="4"/>
      <c r="FD223" s="4"/>
      <c r="FE223" s="4"/>
      <c r="FF223" s="4"/>
      <c r="FG223" s="4"/>
      <c r="FH223" s="4"/>
      <c r="FI223" s="4"/>
      <c r="FJ223" s="4"/>
      <c r="FK223" s="4"/>
      <c r="FL223" s="4"/>
      <c r="FM223" s="4"/>
      <c r="FN223" s="4"/>
      <c r="FO223" s="4"/>
      <c r="FP223" s="4"/>
      <c r="FQ223" s="4">
        <v>0</v>
      </c>
      <c r="FR223" s="4">
        <v>0</v>
      </c>
      <c r="FS223" s="4">
        <v>0</v>
      </c>
      <c r="FT223" s="4"/>
      <c r="FU223" s="4"/>
      <c r="FV223" s="4"/>
      <c r="FW223" s="4"/>
      <c r="FX223" s="4">
        <v>97</v>
      </c>
      <c r="FY223" s="4">
        <v>51</v>
      </c>
      <c r="FZ223" s="4"/>
      <c r="GA223" s="4" t="s">
        <v>3</v>
      </c>
      <c r="GB223" s="4"/>
      <c r="GC223" s="4"/>
      <c r="GD223" s="4">
        <v>1</v>
      </c>
      <c r="GE223" s="4"/>
      <c r="GF223" s="4">
        <v>1143487818</v>
      </c>
      <c r="GG223" s="4">
        <v>2</v>
      </c>
      <c r="GH223" s="4">
        <v>1</v>
      </c>
      <c r="GI223" s="4">
        <v>2</v>
      </c>
      <c r="GJ223" s="4">
        <v>0</v>
      </c>
      <c r="GK223" s="4">
        <v>0</v>
      </c>
      <c r="GL223" s="4">
        <f t="shared" si="373"/>
        <v>0</v>
      </c>
      <c r="GM223" s="4">
        <f t="shared" si="374"/>
        <v>390.52</v>
      </c>
      <c r="GN223" s="4">
        <f t="shared" si="375"/>
        <v>0</v>
      </c>
      <c r="GO223" s="4">
        <f t="shared" si="376"/>
        <v>390.52</v>
      </c>
      <c r="GP223" s="4">
        <f t="shared" si="377"/>
        <v>0</v>
      </c>
      <c r="GQ223" s="4"/>
      <c r="GR223" s="4">
        <v>0</v>
      </c>
      <c r="GS223" s="4">
        <v>0</v>
      </c>
      <c r="GT223" s="4">
        <v>0</v>
      </c>
      <c r="GU223" s="4" t="s">
        <v>3</v>
      </c>
      <c r="GV223" s="4">
        <f t="shared" si="378"/>
        <v>0</v>
      </c>
      <c r="GW223" s="4">
        <v>1</v>
      </c>
      <c r="GX223" s="4">
        <f t="shared" si="379"/>
        <v>0</v>
      </c>
      <c r="GY223" s="4"/>
      <c r="GZ223" s="4"/>
      <c r="HA223" s="4">
        <v>0</v>
      </c>
      <c r="HB223" s="4">
        <v>0</v>
      </c>
      <c r="HC223" s="4">
        <f t="shared" si="380"/>
        <v>0</v>
      </c>
      <c r="HD223" s="4"/>
      <c r="HE223" s="4" t="s">
        <v>3</v>
      </c>
      <c r="HF223" s="4" t="s">
        <v>3</v>
      </c>
      <c r="HG223" s="4"/>
      <c r="HH223" s="4"/>
      <c r="HI223" s="4"/>
      <c r="HJ223" s="4"/>
      <c r="HK223" s="4"/>
      <c r="HL223" s="4"/>
      <c r="HM223" s="4" t="s">
        <v>22</v>
      </c>
      <c r="HN223" s="4" t="s">
        <v>3</v>
      </c>
      <c r="HO223" s="4" t="s">
        <v>3</v>
      </c>
      <c r="HP223" s="4" t="s">
        <v>3</v>
      </c>
      <c r="HQ223" s="4" t="s">
        <v>3</v>
      </c>
      <c r="HR223" s="4"/>
      <c r="HS223" s="4">
        <v>0</v>
      </c>
      <c r="HT223" s="4"/>
      <c r="HU223" s="4"/>
      <c r="HV223" s="4"/>
      <c r="HW223" s="4"/>
      <c r="HX223" s="4"/>
      <c r="HY223" s="4"/>
      <c r="HZ223" s="4"/>
      <c r="IA223" s="4"/>
      <c r="IB223" s="4"/>
      <c r="IC223" s="4"/>
      <c r="ID223" s="4"/>
      <c r="IE223" s="4"/>
      <c r="IF223" s="4"/>
      <c r="IG223" s="4"/>
      <c r="IH223" s="4"/>
      <c r="II223" s="4"/>
      <c r="IJ223" s="4"/>
      <c r="IK223" s="4">
        <v>0</v>
      </c>
      <c r="IL223" s="4"/>
      <c r="IM223" s="4"/>
      <c r="IN223" s="4"/>
      <c r="IO223" s="4"/>
      <c r="IP223" s="4"/>
      <c r="IQ223" s="4"/>
      <c r="IR223" s="4"/>
      <c r="IS223" s="4"/>
      <c r="IT223" s="4"/>
      <c r="IU223" s="4"/>
    </row>
    <row r="224" spans="1:255" x14ac:dyDescent="0.25">
      <c r="A224" s="3">
        <v>17</v>
      </c>
      <c r="B224" s="3">
        <v>1</v>
      </c>
      <c r="C224" s="3"/>
      <c r="D224" s="3"/>
      <c r="E224" s="3" t="s">
        <v>327</v>
      </c>
      <c r="F224" s="3" t="s">
        <v>328</v>
      </c>
      <c r="G224" s="3" t="s">
        <v>329</v>
      </c>
      <c r="H224" s="3" t="s">
        <v>227</v>
      </c>
      <c r="I224" s="3">
        <v>1</v>
      </c>
      <c r="J224" s="3">
        <v>0</v>
      </c>
      <c r="K224" s="3">
        <v>1</v>
      </c>
      <c r="L224" s="3"/>
      <c r="M224" s="3"/>
      <c r="N224" s="3"/>
      <c r="O224" s="3">
        <f t="shared" si="356"/>
        <v>3368.66</v>
      </c>
      <c r="P224" s="3">
        <f t="shared" si="357"/>
        <v>3368.66</v>
      </c>
      <c r="Q224" s="3">
        <f t="shared" si="381"/>
        <v>0</v>
      </c>
      <c r="R224" s="3">
        <f t="shared" si="382"/>
        <v>0</v>
      </c>
      <c r="S224" s="3">
        <f t="shared" si="358"/>
        <v>0</v>
      </c>
      <c r="T224" s="3">
        <f t="shared" si="359"/>
        <v>0</v>
      </c>
      <c r="U224" s="3">
        <f t="shared" si="360"/>
        <v>0</v>
      </c>
      <c r="V224" s="3">
        <f t="shared" si="361"/>
        <v>0</v>
      </c>
      <c r="W224" s="3">
        <f t="shared" si="362"/>
        <v>0</v>
      </c>
      <c r="X224" s="3">
        <f t="shared" si="383"/>
        <v>0</v>
      </c>
      <c r="Y224" s="3">
        <f t="shared" si="384"/>
        <v>0</v>
      </c>
      <c r="Z224" s="3"/>
      <c r="AA224" s="3">
        <v>54971259</v>
      </c>
      <c r="AB224" s="3">
        <f t="shared" si="363"/>
        <v>3368.66</v>
      </c>
      <c r="AC224" s="3">
        <f t="shared" si="385"/>
        <v>3368.66</v>
      </c>
      <c r="AD224" s="3">
        <f t="shared" si="386"/>
        <v>0</v>
      </c>
      <c r="AE224" s="3">
        <f t="shared" si="387"/>
        <v>0</v>
      </c>
      <c r="AF224" s="3">
        <f t="shared" si="388"/>
        <v>0</v>
      </c>
      <c r="AG224" s="3">
        <f t="shared" si="364"/>
        <v>0</v>
      </c>
      <c r="AH224" s="3">
        <f t="shared" si="389"/>
        <v>0</v>
      </c>
      <c r="AI224" s="3">
        <f t="shared" si="390"/>
        <v>0</v>
      </c>
      <c r="AJ224" s="3">
        <f t="shared" si="365"/>
        <v>0</v>
      </c>
      <c r="AK224" s="3">
        <v>3368.66</v>
      </c>
      <c r="AL224" s="3">
        <v>3368.66</v>
      </c>
      <c r="AM224" s="3">
        <v>0</v>
      </c>
      <c r="AN224" s="3">
        <v>0</v>
      </c>
      <c r="AO224" s="3">
        <v>0</v>
      </c>
      <c r="AP224" s="3">
        <v>0</v>
      </c>
      <c r="AQ224" s="3">
        <v>0</v>
      </c>
      <c r="AR224" s="3">
        <v>0</v>
      </c>
      <c r="AS224" s="3">
        <v>0</v>
      </c>
      <c r="AT224" s="3">
        <v>0</v>
      </c>
      <c r="AU224" s="3">
        <v>0</v>
      </c>
      <c r="AV224" s="3">
        <v>1</v>
      </c>
      <c r="AW224" s="3">
        <v>1</v>
      </c>
      <c r="AX224" s="3"/>
      <c r="AY224" s="3"/>
      <c r="AZ224" s="3">
        <v>1</v>
      </c>
      <c r="BA224" s="3">
        <v>1</v>
      </c>
      <c r="BB224" s="3">
        <v>1</v>
      </c>
      <c r="BC224" s="3">
        <v>1</v>
      </c>
      <c r="BD224" s="3" t="s">
        <v>3</v>
      </c>
      <c r="BE224" s="3" t="s">
        <v>3</v>
      </c>
      <c r="BF224" s="3" t="s">
        <v>3</v>
      </c>
      <c r="BG224" s="3" t="s">
        <v>3</v>
      </c>
      <c r="BH224" s="3">
        <v>3</v>
      </c>
      <c r="BI224" s="3">
        <v>3</v>
      </c>
      <c r="BJ224" s="3" t="s">
        <v>328</v>
      </c>
      <c r="BK224" s="3"/>
      <c r="BL224" s="3"/>
      <c r="BM224" s="3">
        <v>400007</v>
      </c>
      <c r="BN224" s="3">
        <v>0</v>
      </c>
      <c r="BO224" s="3" t="s">
        <v>3</v>
      </c>
      <c r="BP224" s="3">
        <v>0</v>
      </c>
      <c r="BQ224" s="3">
        <v>214</v>
      </c>
      <c r="BR224" s="3">
        <v>0</v>
      </c>
      <c r="BS224" s="3">
        <v>1</v>
      </c>
      <c r="BT224" s="3">
        <v>1</v>
      </c>
      <c r="BU224" s="3">
        <v>1</v>
      </c>
      <c r="BV224" s="3">
        <v>1</v>
      </c>
      <c r="BW224" s="3">
        <v>1</v>
      </c>
      <c r="BX224" s="3">
        <v>1</v>
      </c>
      <c r="BY224" s="3" t="s">
        <v>3</v>
      </c>
      <c r="BZ224" s="3">
        <v>0</v>
      </c>
      <c r="CA224" s="3">
        <v>0</v>
      </c>
      <c r="CB224" s="3" t="s">
        <v>3</v>
      </c>
      <c r="CC224" s="3"/>
      <c r="CD224" s="3"/>
      <c r="CE224" s="3">
        <v>1566</v>
      </c>
      <c r="CF224" s="3">
        <v>0</v>
      </c>
      <c r="CG224" s="3">
        <v>0</v>
      </c>
      <c r="CH224" s="3"/>
      <c r="CI224" s="3"/>
      <c r="CJ224" s="3"/>
      <c r="CK224" s="3"/>
      <c r="CL224" s="3"/>
      <c r="CM224" s="3">
        <v>0</v>
      </c>
      <c r="CN224" s="3" t="s">
        <v>3</v>
      </c>
      <c r="CO224" s="3">
        <v>0</v>
      </c>
      <c r="CP224" s="3">
        <f t="shared" si="366"/>
        <v>3368.66</v>
      </c>
      <c r="CQ224" s="3">
        <f t="shared" si="367"/>
        <v>3368.66</v>
      </c>
      <c r="CR224" s="3">
        <f t="shared" si="391"/>
        <v>0</v>
      </c>
      <c r="CS224" s="3">
        <f t="shared" si="392"/>
        <v>0</v>
      </c>
      <c r="CT224" s="3">
        <f t="shared" si="368"/>
        <v>0</v>
      </c>
      <c r="CU224" s="3">
        <f t="shared" si="369"/>
        <v>0</v>
      </c>
      <c r="CV224" s="3">
        <f t="shared" si="370"/>
        <v>0</v>
      </c>
      <c r="CW224" s="3">
        <f t="shared" si="371"/>
        <v>0</v>
      </c>
      <c r="CX224" s="3">
        <f t="shared" si="372"/>
        <v>0</v>
      </c>
      <c r="CY224" s="3">
        <f t="shared" si="393"/>
        <v>0</v>
      </c>
      <c r="CZ224" s="3">
        <f t="shared" si="394"/>
        <v>0</v>
      </c>
      <c r="DA224" s="3"/>
      <c r="DB224" s="3"/>
      <c r="DC224" s="3" t="s">
        <v>3</v>
      </c>
      <c r="DD224" s="3" t="s">
        <v>3</v>
      </c>
      <c r="DE224" s="3" t="s">
        <v>3</v>
      </c>
      <c r="DF224" s="3" t="s">
        <v>3</v>
      </c>
      <c r="DG224" s="3" t="s">
        <v>3</v>
      </c>
      <c r="DH224" s="3" t="s">
        <v>3</v>
      </c>
      <c r="DI224" s="3" t="s">
        <v>3</v>
      </c>
      <c r="DJ224" s="3" t="s">
        <v>3</v>
      </c>
      <c r="DK224" s="3" t="s">
        <v>3</v>
      </c>
      <c r="DL224" s="3" t="s">
        <v>3</v>
      </c>
      <c r="DM224" s="3" t="s">
        <v>3</v>
      </c>
      <c r="DN224" s="3">
        <v>0</v>
      </c>
      <c r="DO224" s="3">
        <v>0</v>
      </c>
      <c r="DP224" s="3">
        <v>1</v>
      </c>
      <c r="DQ224" s="3">
        <v>1</v>
      </c>
      <c r="DR224" s="3"/>
      <c r="DS224" s="3"/>
      <c r="DT224" s="3"/>
      <c r="DU224" s="3">
        <v>1013</v>
      </c>
      <c r="DV224" s="3" t="s">
        <v>227</v>
      </c>
      <c r="DW224" s="3" t="s">
        <v>227</v>
      </c>
      <c r="DX224" s="3">
        <v>1</v>
      </c>
      <c r="DY224" s="3"/>
      <c r="DZ224" s="3" t="s">
        <v>3</v>
      </c>
      <c r="EA224" s="3" t="s">
        <v>3</v>
      </c>
      <c r="EB224" s="3" t="s">
        <v>3</v>
      </c>
      <c r="EC224" s="3" t="s">
        <v>3</v>
      </c>
      <c r="ED224" s="3"/>
      <c r="EE224" s="3">
        <v>57042890</v>
      </c>
      <c r="EF224" s="3">
        <v>214</v>
      </c>
      <c r="EG224" s="3" t="s">
        <v>228</v>
      </c>
      <c r="EH224" s="3">
        <v>0</v>
      </c>
      <c r="EI224" s="3" t="s">
        <v>3</v>
      </c>
      <c r="EJ224" s="3">
        <v>3</v>
      </c>
      <c r="EK224" s="3">
        <v>400007</v>
      </c>
      <c r="EL224" s="3" t="s">
        <v>228</v>
      </c>
      <c r="EM224" s="3" t="s">
        <v>229</v>
      </c>
      <c r="EN224" s="3"/>
      <c r="EO224" s="3" t="s">
        <v>3</v>
      </c>
      <c r="EP224" s="3"/>
      <c r="EQ224" s="3">
        <v>16</v>
      </c>
      <c r="ER224" s="3">
        <v>0</v>
      </c>
      <c r="ES224" s="3">
        <v>3368.66</v>
      </c>
      <c r="ET224" s="3">
        <v>0</v>
      </c>
      <c r="EU224" s="3">
        <v>0</v>
      </c>
      <c r="EV224" s="3">
        <v>0</v>
      </c>
      <c r="EW224" s="3">
        <v>0</v>
      </c>
      <c r="EX224" s="3">
        <v>0</v>
      </c>
      <c r="EY224" s="3">
        <v>0</v>
      </c>
      <c r="EZ224" s="3"/>
      <c r="FA224" s="3"/>
      <c r="FB224" s="3"/>
      <c r="FC224" s="3"/>
      <c r="FD224" s="3"/>
      <c r="FE224" s="3"/>
      <c r="FF224" s="3"/>
      <c r="FG224" s="3"/>
      <c r="FH224" s="3"/>
      <c r="FI224" s="3"/>
      <c r="FJ224" s="3"/>
      <c r="FK224" s="3"/>
      <c r="FL224" s="3"/>
      <c r="FM224" s="3"/>
      <c r="FN224" s="3"/>
      <c r="FO224" s="3"/>
      <c r="FP224" s="3"/>
      <c r="FQ224" s="3">
        <v>0</v>
      </c>
      <c r="FR224" s="3">
        <f t="shared" ref="FR224:FR255" si="395">P224</f>
        <v>3368.66</v>
      </c>
      <c r="FS224" s="3">
        <v>0</v>
      </c>
      <c r="FT224" s="3"/>
      <c r="FU224" s="3"/>
      <c r="FV224" s="3"/>
      <c r="FW224" s="3"/>
      <c r="FX224" s="3">
        <v>0</v>
      </c>
      <c r="FY224" s="3">
        <v>0</v>
      </c>
      <c r="FZ224" s="3"/>
      <c r="GA224" s="3" t="s">
        <v>330</v>
      </c>
      <c r="GB224" s="3"/>
      <c r="GC224" s="3"/>
      <c r="GD224" s="3">
        <v>1</v>
      </c>
      <c r="GE224" s="3"/>
      <c r="GF224" s="3">
        <v>761289996</v>
      </c>
      <c r="GG224" s="3">
        <v>2</v>
      </c>
      <c r="GH224" s="3">
        <v>4</v>
      </c>
      <c r="GI224" s="3">
        <v>-2</v>
      </c>
      <c r="GJ224" s="3">
        <v>0</v>
      </c>
      <c r="GK224" s="3">
        <v>0</v>
      </c>
      <c r="GL224" s="3">
        <f t="shared" si="373"/>
        <v>0</v>
      </c>
      <c r="GM224" s="3">
        <f t="shared" si="374"/>
        <v>3368.66</v>
      </c>
      <c r="GN224" s="3">
        <f t="shared" si="375"/>
        <v>0</v>
      </c>
      <c r="GO224" s="3">
        <f t="shared" si="376"/>
        <v>0</v>
      </c>
      <c r="GP224" s="3">
        <f t="shared" si="377"/>
        <v>0</v>
      </c>
      <c r="GQ224" s="3"/>
      <c r="GR224" s="3">
        <v>1</v>
      </c>
      <c r="GS224" s="3">
        <v>2</v>
      </c>
      <c r="GT224" s="3">
        <v>0</v>
      </c>
      <c r="GU224" s="3" t="s">
        <v>3</v>
      </c>
      <c r="GV224" s="3">
        <f t="shared" si="378"/>
        <v>0</v>
      </c>
      <c r="GW224" s="3">
        <v>1</v>
      </c>
      <c r="GX224" s="3">
        <f t="shared" si="379"/>
        <v>0</v>
      </c>
      <c r="GY224" s="3"/>
      <c r="GZ224" s="3"/>
      <c r="HA224" s="3">
        <v>0</v>
      </c>
      <c r="HB224" s="3">
        <v>0</v>
      </c>
      <c r="HC224" s="3">
        <f t="shared" si="380"/>
        <v>0</v>
      </c>
      <c r="HD224" s="3"/>
      <c r="HE224" s="3" t="s">
        <v>50</v>
      </c>
      <c r="HF224" s="3" t="s">
        <v>231</v>
      </c>
      <c r="HG224" s="3"/>
      <c r="HH224" s="3"/>
      <c r="HI224" s="3"/>
      <c r="HJ224" s="3"/>
      <c r="HK224" s="3"/>
      <c r="HL224" s="3"/>
      <c r="HM224" s="3" t="s">
        <v>3</v>
      </c>
      <c r="HN224" s="3" t="s">
        <v>3</v>
      </c>
      <c r="HO224" s="3" t="s">
        <v>3</v>
      </c>
      <c r="HP224" s="3" t="s">
        <v>3</v>
      </c>
      <c r="HQ224" s="3" t="s">
        <v>3</v>
      </c>
      <c r="HR224" s="3"/>
      <c r="HS224" s="3">
        <v>0</v>
      </c>
      <c r="HT224" s="3"/>
      <c r="HU224" s="3"/>
      <c r="HV224" s="3"/>
      <c r="HW224" s="3"/>
      <c r="HX224" s="3"/>
      <c r="HY224" s="3"/>
      <c r="HZ224" s="3"/>
      <c r="IA224" s="3"/>
      <c r="IB224" s="3"/>
      <c r="IC224" s="3"/>
      <c r="ID224" s="3"/>
      <c r="IE224" s="3"/>
      <c r="IF224" s="3"/>
      <c r="IG224" s="3"/>
      <c r="IH224" s="3"/>
      <c r="II224" s="3"/>
      <c r="IJ224" s="3"/>
      <c r="IK224" s="3">
        <v>0</v>
      </c>
      <c r="IL224" s="3"/>
      <c r="IM224" s="3"/>
      <c r="IN224" s="3"/>
      <c r="IO224" s="3"/>
      <c r="IP224" s="3"/>
      <c r="IQ224" s="3"/>
      <c r="IR224" s="3"/>
      <c r="IS224" s="3"/>
      <c r="IT224" s="3"/>
      <c r="IU224" s="3"/>
    </row>
    <row r="225" spans="1:255" x14ac:dyDescent="0.25">
      <c r="A225" s="4">
        <v>17</v>
      </c>
      <c r="B225" s="4">
        <v>1</v>
      </c>
      <c r="C225" s="4"/>
      <c r="D225" s="4"/>
      <c r="E225" s="4" t="s">
        <v>327</v>
      </c>
      <c r="F225" s="4" t="s">
        <v>328</v>
      </c>
      <c r="G225" s="4" t="s">
        <v>329</v>
      </c>
      <c r="H225" s="4" t="s">
        <v>227</v>
      </c>
      <c r="I225" s="4">
        <v>1</v>
      </c>
      <c r="J225" s="4">
        <v>0</v>
      </c>
      <c r="K225" s="4">
        <v>1</v>
      </c>
      <c r="L225" s="4"/>
      <c r="M225" s="4"/>
      <c r="N225" s="4"/>
      <c r="O225" s="4">
        <f t="shared" si="356"/>
        <v>25500.76</v>
      </c>
      <c r="P225" s="4">
        <f t="shared" si="357"/>
        <v>25500.76</v>
      </c>
      <c r="Q225" s="4">
        <f t="shared" si="381"/>
        <v>0</v>
      </c>
      <c r="R225" s="4">
        <f t="shared" si="382"/>
        <v>0</v>
      </c>
      <c r="S225" s="4">
        <f t="shared" si="358"/>
        <v>0</v>
      </c>
      <c r="T225" s="4">
        <f t="shared" si="359"/>
        <v>0</v>
      </c>
      <c r="U225" s="4">
        <f t="shared" si="360"/>
        <v>0</v>
      </c>
      <c r="V225" s="4">
        <f t="shared" si="361"/>
        <v>0</v>
      </c>
      <c r="W225" s="4">
        <f t="shared" si="362"/>
        <v>0</v>
      </c>
      <c r="X225" s="4">
        <f t="shared" si="383"/>
        <v>0</v>
      </c>
      <c r="Y225" s="4">
        <f t="shared" si="384"/>
        <v>0</v>
      </c>
      <c r="Z225" s="4"/>
      <c r="AA225" s="4">
        <v>55890823</v>
      </c>
      <c r="AB225" s="4">
        <f t="shared" si="363"/>
        <v>3368.66</v>
      </c>
      <c r="AC225" s="4">
        <f t="shared" si="385"/>
        <v>3368.66</v>
      </c>
      <c r="AD225" s="4">
        <f t="shared" si="386"/>
        <v>0</v>
      </c>
      <c r="AE225" s="4">
        <f t="shared" si="387"/>
        <v>0</v>
      </c>
      <c r="AF225" s="4">
        <f t="shared" si="388"/>
        <v>0</v>
      </c>
      <c r="AG225" s="4">
        <f t="shared" si="364"/>
        <v>0</v>
      </c>
      <c r="AH225" s="4">
        <f t="shared" si="389"/>
        <v>0</v>
      </c>
      <c r="AI225" s="4">
        <f t="shared" si="390"/>
        <v>0</v>
      </c>
      <c r="AJ225" s="4">
        <f t="shared" si="365"/>
        <v>0</v>
      </c>
      <c r="AK225" s="4">
        <v>3368.66</v>
      </c>
      <c r="AL225" s="4">
        <v>3368.66</v>
      </c>
      <c r="AM225" s="4">
        <v>0</v>
      </c>
      <c r="AN225" s="4">
        <v>0</v>
      </c>
      <c r="AO225" s="4">
        <v>0</v>
      </c>
      <c r="AP225" s="4">
        <v>0</v>
      </c>
      <c r="AQ225" s="4">
        <v>0</v>
      </c>
      <c r="AR225" s="4">
        <v>0</v>
      </c>
      <c r="AS225" s="4">
        <v>0</v>
      </c>
      <c r="AT225" s="4">
        <v>0</v>
      </c>
      <c r="AU225" s="4">
        <v>0</v>
      </c>
      <c r="AV225" s="4">
        <v>1</v>
      </c>
      <c r="AW225" s="4">
        <v>1</v>
      </c>
      <c r="AX225" s="4"/>
      <c r="AY225" s="4"/>
      <c r="AZ225" s="4">
        <v>1</v>
      </c>
      <c r="BA225" s="4">
        <v>1</v>
      </c>
      <c r="BB225" s="4">
        <v>1</v>
      </c>
      <c r="BC225" s="4">
        <v>7.57</v>
      </c>
      <c r="BD225" s="4" t="s">
        <v>3</v>
      </c>
      <c r="BE225" s="4" t="s">
        <v>3</v>
      </c>
      <c r="BF225" s="4" t="s">
        <v>3</v>
      </c>
      <c r="BG225" s="4" t="s">
        <v>3</v>
      </c>
      <c r="BH225" s="4">
        <v>3</v>
      </c>
      <c r="BI225" s="4">
        <v>3</v>
      </c>
      <c r="BJ225" s="4" t="s">
        <v>328</v>
      </c>
      <c r="BK225" s="4"/>
      <c r="BL225" s="4"/>
      <c r="BM225" s="4">
        <v>400007</v>
      </c>
      <c r="BN225" s="4">
        <v>0</v>
      </c>
      <c r="BO225" s="4" t="s">
        <v>3</v>
      </c>
      <c r="BP225" s="4">
        <v>0</v>
      </c>
      <c r="BQ225" s="4">
        <v>214</v>
      </c>
      <c r="BR225" s="4">
        <v>0</v>
      </c>
      <c r="BS225" s="4">
        <v>1</v>
      </c>
      <c r="BT225" s="4">
        <v>1</v>
      </c>
      <c r="BU225" s="4">
        <v>1</v>
      </c>
      <c r="BV225" s="4">
        <v>1</v>
      </c>
      <c r="BW225" s="4">
        <v>1</v>
      </c>
      <c r="BX225" s="4">
        <v>1</v>
      </c>
      <c r="BY225" s="4" t="s">
        <v>3</v>
      </c>
      <c r="BZ225" s="4">
        <v>0</v>
      </c>
      <c r="CA225" s="4">
        <v>0</v>
      </c>
      <c r="CB225" s="4" t="s">
        <v>3</v>
      </c>
      <c r="CC225" s="4"/>
      <c r="CD225" s="4"/>
      <c r="CE225" s="4">
        <v>1566</v>
      </c>
      <c r="CF225" s="4">
        <v>0</v>
      </c>
      <c r="CG225" s="4">
        <v>0</v>
      </c>
      <c r="CH225" s="4"/>
      <c r="CI225" s="4"/>
      <c r="CJ225" s="4"/>
      <c r="CK225" s="4"/>
      <c r="CL225" s="4"/>
      <c r="CM225" s="4">
        <v>0</v>
      </c>
      <c r="CN225" s="4" t="s">
        <v>3</v>
      </c>
      <c r="CO225" s="4">
        <v>0</v>
      </c>
      <c r="CP225" s="4">
        <f t="shared" si="366"/>
        <v>25500.76</v>
      </c>
      <c r="CQ225" s="4">
        <f t="shared" si="367"/>
        <v>25500.76</v>
      </c>
      <c r="CR225" s="4">
        <f t="shared" si="391"/>
        <v>0</v>
      </c>
      <c r="CS225" s="4">
        <f t="shared" si="392"/>
        <v>0</v>
      </c>
      <c r="CT225" s="4">
        <f t="shared" si="368"/>
        <v>0</v>
      </c>
      <c r="CU225" s="4">
        <f t="shared" si="369"/>
        <v>0</v>
      </c>
      <c r="CV225" s="4">
        <f t="shared" si="370"/>
        <v>0</v>
      </c>
      <c r="CW225" s="4">
        <f t="shared" si="371"/>
        <v>0</v>
      </c>
      <c r="CX225" s="4">
        <f t="shared" si="372"/>
        <v>0</v>
      </c>
      <c r="CY225" s="4">
        <f t="shared" si="393"/>
        <v>0</v>
      </c>
      <c r="CZ225" s="4">
        <f t="shared" si="394"/>
        <v>0</v>
      </c>
      <c r="DA225" s="4"/>
      <c r="DB225" s="4"/>
      <c r="DC225" s="4" t="s">
        <v>3</v>
      </c>
      <c r="DD225" s="4" t="s">
        <v>3</v>
      </c>
      <c r="DE225" s="4" t="s">
        <v>3</v>
      </c>
      <c r="DF225" s="4" t="s">
        <v>3</v>
      </c>
      <c r="DG225" s="4" t="s">
        <v>3</v>
      </c>
      <c r="DH225" s="4" t="s">
        <v>3</v>
      </c>
      <c r="DI225" s="4" t="s">
        <v>3</v>
      </c>
      <c r="DJ225" s="4" t="s">
        <v>3</v>
      </c>
      <c r="DK225" s="4" t="s">
        <v>3</v>
      </c>
      <c r="DL225" s="4" t="s">
        <v>3</v>
      </c>
      <c r="DM225" s="4" t="s">
        <v>3</v>
      </c>
      <c r="DN225" s="4">
        <v>0</v>
      </c>
      <c r="DO225" s="4">
        <v>0</v>
      </c>
      <c r="DP225" s="4">
        <v>1</v>
      </c>
      <c r="DQ225" s="4">
        <v>1</v>
      </c>
      <c r="DR225" s="4"/>
      <c r="DS225" s="4"/>
      <c r="DT225" s="4"/>
      <c r="DU225" s="4">
        <v>1013</v>
      </c>
      <c r="DV225" s="4" t="s">
        <v>227</v>
      </c>
      <c r="DW225" s="4" t="s">
        <v>227</v>
      </c>
      <c r="DX225" s="4">
        <v>1</v>
      </c>
      <c r="DY225" s="4"/>
      <c r="DZ225" s="4" t="s">
        <v>3</v>
      </c>
      <c r="EA225" s="4" t="s">
        <v>3</v>
      </c>
      <c r="EB225" s="4" t="s">
        <v>3</v>
      </c>
      <c r="EC225" s="4" t="s">
        <v>3</v>
      </c>
      <c r="ED225" s="4"/>
      <c r="EE225" s="4">
        <v>57042890</v>
      </c>
      <c r="EF225" s="4">
        <v>214</v>
      </c>
      <c r="EG225" s="4" t="s">
        <v>228</v>
      </c>
      <c r="EH225" s="4">
        <v>0</v>
      </c>
      <c r="EI225" s="4" t="s">
        <v>3</v>
      </c>
      <c r="EJ225" s="4">
        <v>3</v>
      </c>
      <c r="EK225" s="4">
        <v>400007</v>
      </c>
      <c r="EL225" s="4" t="s">
        <v>228</v>
      </c>
      <c r="EM225" s="4" t="s">
        <v>229</v>
      </c>
      <c r="EN225" s="4"/>
      <c r="EO225" s="4" t="s">
        <v>3</v>
      </c>
      <c r="EP225" s="4"/>
      <c r="EQ225" s="4">
        <v>16</v>
      </c>
      <c r="ER225" s="4">
        <v>0</v>
      </c>
      <c r="ES225" s="4">
        <v>3368.66</v>
      </c>
      <c r="ET225" s="4">
        <v>0</v>
      </c>
      <c r="EU225" s="4">
        <v>0</v>
      </c>
      <c r="EV225" s="4">
        <v>0</v>
      </c>
      <c r="EW225" s="4">
        <v>0</v>
      </c>
      <c r="EX225" s="4">
        <v>0</v>
      </c>
      <c r="EY225" s="4">
        <v>0</v>
      </c>
      <c r="EZ225" s="4">
        <v>5</v>
      </c>
      <c r="FA225" s="4"/>
      <c r="FB225" s="4"/>
      <c r="FC225" s="4">
        <v>1</v>
      </c>
      <c r="FD225" s="4">
        <v>18</v>
      </c>
      <c r="FE225" s="4"/>
      <c r="FF225" s="4">
        <v>29846.67</v>
      </c>
      <c r="FG225" s="4"/>
      <c r="FH225" s="4"/>
      <c r="FI225" s="4"/>
      <c r="FJ225" s="4"/>
      <c r="FK225" s="4"/>
      <c r="FL225" s="4"/>
      <c r="FM225" s="4"/>
      <c r="FN225" s="4"/>
      <c r="FO225" s="4"/>
      <c r="FP225" s="4"/>
      <c r="FQ225" s="4">
        <v>0</v>
      </c>
      <c r="FR225" s="4">
        <f t="shared" si="395"/>
        <v>25500.76</v>
      </c>
      <c r="FS225" s="4">
        <v>0</v>
      </c>
      <c r="FT225" s="4"/>
      <c r="FU225" s="4"/>
      <c r="FV225" s="4"/>
      <c r="FW225" s="4"/>
      <c r="FX225" s="4">
        <v>0</v>
      </c>
      <c r="FY225" s="4">
        <v>0</v>
      </c>
      <c r="FZ225" s="4"/>
      <c r="GA225" s="4" t="s">
        <v>330</v>
      </c>
      <c r="GB225" s="4"/>
      <c r="GC225" s="4"/>
      <c r="GD225" s="4">
        <v>1</v>
      </c>
      <c r="GE225" s="4"/>
      <c r="GF225" s="4">
        <v>761289996</v>
      </c>
      <c r="GG225" s="4">
        <v>2</v>
      </c>
      <c r="GH225" s="4">
        <v>3</v>
      </c>
      <c r="GI225" s="4">
        <v>5</v>
      </c>
      <c r="GJ225" s="4">
        <v>0</v>
      </c>
      <c r="GK225" s="4">
        <v>0</v>
      </c>
      <c r="GL225" s="4">
        <f t="shared" si="373"/>
        <v>0</v>
      </c>
      <c r="GM225" s="4">
        <f t="shared" si="374"/>
        <v>25500.76</v>
      </c>
      <c r="GN225" s="4">
        <f t="shared" si="375"/>
        <v>0</v>
      </c>
      <c r="GO225" s="4">
        <f t="shared" si="376"/>
        <v>0</v>
      </c>
      <c r="GP225" s="4">
        <f t="shared" si="377"/>
        <v>0</v>
      </c>
      <c r="GQ225" s="4"/>
      <c r="GR225" s="4">
        <v>1</v>
      </c>
      <c r="GS225" s="4">
        <v>1</v>
      </c>
      <c r="GT225" s="4">
        <v>0</v>
      </c>
      <c r="GU225" s="4" t="s">
        <v>3</v>
      </c>
      <c r="GV225" s="4">
        <f t="shared" si="378"/>
        <v>0</v>
      </c>
      <c r="GW225" s="4">
        <v>1</v>
      </c>
      <c r="GX225" s="4">
        <f t="shared" si="379"/>
        <v>0</v>
      </c>
      <c r="GY225" s="4"/>
      <c r="GZ225" s="4"/>
      <c r="HA225" s="4">
        <v>0</v>
      </c>
      <c r="HB225" s="4">
        <v>0</v>
      </c>
      <c r="HC225" s="4">
        <f t="shared" si="380"/>
        <v>0</v>
      </c>
      <c r="HD225" s="4"/>
      <c r="HE225" s="4" t="s">
        <v>50</v>
      </c>
      <c r="HF225" s="4" t="s">
        <v>231</v>
      </c>
      <c r="HG225" s="4"/>
      <c r="HH225" s="4"/>
      <c r="HI225" s="4"/>
      <c r="HJ225" s="4"/>
      <c r="HK225" s="4"/>
      <c r="HL225" s="4"/>
      <c r="HM225" s="4" t="s">
        <v>3</v>
      </c>
      <c r="HN225" s="4" t="s">
        <v>3</v>
      </c>
      <c r="HO225" s="4" t="s">
        <v>3</v>
      </c>
      <c r="HP225" s="4" t="s">
        <v>3</v>
      </c>
      <c r="HQ225" s="4" t="s">
        <v>3</v>
      </c>
      <c r="HR225" s="4"/>
      <c r="HS225" s="4">
        <v>0</v>
      </c>
      <c r="HT225" s="4"/>
      <c r="HU225" s="4"/>
      <c r="HV225" s="4"/>
      <c r="HW225" s="4"/>
      <c r="HX225" s="4"/>
      <c r="HY225" s="4"/>
      <c r="HZ225" s="4"/>
      <c r="IA225" s="4"/>
      <c r="IB225" s="4"/>
      <c r="IC225" s="4"/>
      <c r="ID225" s="4"/>
      <c r="IE225" s="4"/>
      <c r="IF225" s="4"/>
      <c r="IG225" s="4"/>
      <c r="IH225" s="4"/>
      <c r="II225" s="4"/>
      <c r="IJ225" s="4"/>
      <c r="IK225" s="4">
        <v>0</v>
      </c>
      <c r="IL225" s="4"/>
      <c r="IM225" s="4"/>
      <c r="IN225" s="4"/>
      <c r="IO225" s="4"/>
      <c r="IP225" s="4"/>
      <c r="IQ225" s="4"/>
      <c r="IR225" s="4"/>
      <c r="IS225" s="4"/>
      <c r="IT225" s="4"/>
      <c r="IU225" s="4"/>
    </row>
    <row r="226" spans="1:255" x14ac:dyDescent="0.25">
      <c r="A226" s="3">
        <v>17</v>
      </c>
      <c r="B226" s="3">
        <v>1</v>
      </c>
      <c r="C226" s="3"/>
      <c r="D226" s="3"/>
      <c r="E226" s="3" t="s">
        <v>331</v>
      </c>
      <c r="F226" s="3" t="s">
        <v>332</v>
      </c>
      <c r="G226" s="3" t="s">
        <v>333</v>
      </c>
      <c r="H226" s="3" t="s">
        <v>227</v>
      </c>
      <c r="I226" s="3">
        <v>1</v>
      </c>
      <c r="J226" s="3">
        <v>0</v>
      </c>
      <c r="K226" s="3">
        <v>1</v>
      </c>
      <c r="L226" s="3"/>
      <c r="M226" s="3"/>
      <c r="N226" s="3"/>
      <c r="O226" s="3">
        <f t="shared" si="356"/>
        <v>3300.46</v>
      </c>
      <c r="P226" s="3">
        <f t="shared" si="357"/>
        <v>3300.46</v>
      </c>
      <c r="Q226" s="3">
        <f t="shared" si="381"/>
        <v>0</v>
      </c>
      <c r="R226" s="3">
        <f t="shared" si="382"/>
        <v>0</v>
      </c>
      <c r="S226" s="3">
        <f t="shared" si="358"/>
        <v>0</v>
      </c>
      <c r="T226" s="3">
        <f t="shared" si="359"/>
        <v>0</v>
      </c>
      <c r="U226" s="3">
        <f t="shared" si="360"/>
        <v>0</v>
      </c>
      <c r="V226" s="3">
        <f t="shared" si="361"/>
        <v>0</v>
      </c>
      <c r="W226" s="3">
        <f t="shared" si="362"/>
        <v>0</v>
      </c>
      <c r="X226" s="3">
        <f t="shared" si="383"/>
        <v>0</v>
      </c>
      <c r="Y226" s="3">
        <f t="shared" si="384"/>
        <v>0</v>
      </c>
      <c r="Z226" s="3"/>
      <c r="AA226" s="3">
        <v>54971259</v>
      </c>
      <c r="AB226" s="3">
        <f t="shared" si="363"/>
        <v>3300.46</v>
      </c>
      <c r="AC226" s="3">
        <f t="shared" si="385"/>
        <v>3300.46</v>
      </c>
      <c r="AD226" s="3">
        <f t="shared" si="386"/>
        <v>0</v>
      </c>
      <c r="AE226" s="3">
        <f t="shared" si="387"/>
        <v>0</v>
      </c>
      <c r="AF226" s="3">
        <f t="shared" si="388"/>
        <v>0</v>
      </c>
      <c r="AG226" s="3">
        <f t="shared" si="364"/>
        <v>0</v>
      </c>
      <c r="AH226" s="3">
        <f t="shared" si="389"/>
        <v>0</v>
      </c>
      <c r="AI226" s="3">
        <f t="shared" si="390"/>
        <v>0</v>
      </c>
      <c r="AJ226" s="3">
        <f t="shared" si="365"/>
        <v>0</v>
      </c>
      <c r="AK226" s="3">
        <v>3300.4599999999996</v>
      </c>
      <c r="AL226" s="3">
        <v>3300.4599999999996</v>
      </c>
      <c r="AM226" s="3">
        <v>0</v>
      </c>
      <c r="AN226" s="3">
        <v>0</v>
      </c>
      <c r="AO226" s="3">
        <v>0</v>
      </c>
      <c r="AP226" s="3">
        <v>0</v>
      </c>
      <c r="AQ226" s="3">
        <v>0</v>
      </c>
      <c r="AR226" s="3">
        <v>0</v>
      </c>
      <c r="AS226" s="3">
        <v>0</v>
      </c>
      <c r="AT226" s="3">
        <v>0</v>
      </c>
      <c r="AU226" s="3">
        <v>0</v>
      </c>
      <c r="AV226" s="3">
        <v>1</v>
      </c>
      <c r="AW226" s="3">
        <v>1</v>
      </c>
      <c r="AX226" s="3"/>
      <c r="AY226" s="3"/>
      <c r="AZ226" s="3">
        <v>1</v>
      </c>
      <c r="BA226" s="3">
        <v>1</v>
      </c>
      <c r="BB226" s="3">
        <v>1</v>
      </c>
      <c r="BC226" s="3">
        <v>1</v>
      </c>
      <c r="BD226" s="3" t="s">
        <v>3</v>
      </c>
      <c r="BE226" s="3" t="s">
        <v>3</v>
      </c>
      <c r="BF226" s="3" t="s">
        <v>3</v>
      </c>
      <c r="BG226" s="3" t="s">
        <v>3</v>
      </c>
      <c r="BH226" s="3">
        <v>3</v>
      </c>
      <c r="BI226" s="3">
        <v>3</v>
      </c>
      <c r="BJ226" s="3" t="s">
        <v>332</v>
      </c>
      <c r="BK226" s="3"/>
      <c r="BL226" s="3"/>
      <c r="BM226" s="3">
        <v>400007</v>
      </c>
      <c r="BN226" s="3">
        <v>0</v>
      </c>
      <c r="BO226" s="3" t="s">
        <v>3</v>
      </c>
      <c r="BP226" s="3">
        <v>0</v>
      </c>
      <c r="BQ226" s="3">
        <v>214</v>
      </c>
      <c r="BR226" s="3">
        <v>0</v>
      </c>
      <c r="BS226" s="3">
        <v>1</v>
      </c>
      <c r="BT226" s="3">
        <v>1</v>
      </c>
      <c r="BU226" s="3">
        <v>1</v>
      </c>
      <c r="BV226" s="3">
        <v>1</v>
      </c>
      <c r="BW226" s="3">
        <v>1</v>
      </c>
      <c r="BX226" s="3">
        <v>1</v>
      </c>
      <c r="BY226" s="3" t="s">
        <v>3</v>
      </c>
      <c r="BZ226" s="3">
        <v>0</v>
      </c>
      <c r="CA226" s="3">
        <v>0</v>
      </c>
      <c r="CB226" s="3" t="s">
        <v>3</v>
      </c>
      <c r="CC226" s="3"/>
      <c r="CD226" s="3"/>
      <c r="CE226" s="3">
        <v>1566</v>
      </c>
      <c r="CF226" s="3">
        <v>0</v>
      </c>
      <c r="CG226" s="3">
        <v>0</v>
      </c>
      <c r="CH226" s="3"/>
      <c r="CI226" s="3"/>
      <c r="CJ226" s="3"/>
      <c r="CK226" s="3"/>
      <c r="CL226" s="3"/>
      <c r="CM226" s="3">
        <v>0</v>
      </c>
      <c r="CN226" s="3" t="s">
        <v>3</v>
      </c>
      <c r="CO226" s="3">
        <v>0</v>
      </c>
      <c r="CP226" s="3">
        <f t="shared" si="366"/>
        <v>3300.46</v>
      </c>
      <c r="CQ226" s="3">
        <f t="shared" si="367"/>
        <v>3300.46</v>
      </c>
      <c r="CR226" s="3">
        <f t="shared" si="391"/>
        <v>0</v>
      </c>
      <c r="CS226" s="3">
        <f t="shared" si="392"/>
        <v>0</v>
      </c>
      <c r="CT226" s="3">
        <f t="shared" si="368"/>
        <v>0</v>
      </c>
      <c r="CU226" s="3">
        <f t="shared" si="369"/>
        <v>0</v>
      </c>
      <c r="CV226" s="3">
        <f t="shared" si="370"/>
        <v>0</v>
      </c>
      <c r="CW226" s="3">
        <f t="shared" si="371"/>
        <v>0</v>
      </c>
      <c r="CX226" s="3">
        <f t="shared" si="372"/>
        <v>0</v>
      </c>
      <c r="CY226" s="3">
        <f t="shared" si="393"/>
        <v>0</v>
      </c>
      <c r="CZ226" s="3">
        <f t="shared" si="394"/>
        <v>0</v>
      </c>
      <c r="DA226" s="3"/>
      <c r="DB226" s="3"/>
      <c r="DC226" s="3" t="s">
        <v>3</v>
      </c>
      <c r="DD226" s="3" t="s">
        <v>3</v>
      </c>
      <c r="DE226" s="3" t="s">
        <v>3</v>
      </c>
      <c r="DF226" s="3" t="s">
        <v>3</v>
      </c>
      <c r="DG226" s="3" t="s">
        <v>3</v>
      </c>
      <c r="DH226" s="3" t="s">
        <v>3</v>
      </c>
      <c r="DI226" s="3" t="s">
        <v>3</v>
      </c>
      <c r="DJ226" s="3" t="s">
        <v>3</v>
      </c>
      <c r="DK226" s="3" t="s">
        <v>3</v>
      </c>
      <c r="DL226" s="3" t="s">
        <v>3</v>
      </c>
      <c r="DM226" s="3" t="s">
        <v>3</v>
      </c>
      <c r="DN226" s="3">
        <v>0</v>
      </c>
      <c r="DO226" s="3">
        <v>0</v>
      </c>
      <c r="DP226" s="3">
        <v>1</v>
      </c>
      <c r="DQ226" s="3">
        <v>1</v>
      </c>
      <c r="DR226" s="3"/>
      <c r="DS226" s="3"/>
      <c r="DT226" s="3"/>
      <c r="DU226" s="3">
        <v>1013</v>
      </c>
      <c r="DV226" s="3" t="s">
        <v>227</v>
      </c>
      <c r="DW226" s="3" t="s">
        <v>227</v>
      </c>
      <c r="DX226" s="3">
        <v>1</v>
      </c>
      <c r="DY226" s="3"/>
      <c r="DZ226" s="3" t="s">
        <v>3</v>
      </c>
      <c r="EA226" s="3" t="s">
        <v>3</v>
      </c>
      <c r="EB226" s="3" t="s">
        <v>3</v>
      </c>
      <c r="EC226" s="3" t="s">
        <v>3</v>
      </c>
      <c r="ED226" s="3"/>
      <c r="EE226" s="3">
        <v>57042890</v>
      </c>
      <c r="EF226" s="3">
        <v>214</v>
      </c>
      <c r="EG226" s="3" t="s">
        <v>228</v>
      </c>
      <c r="EH226" s="3">
        <v>0</v>
      </c>
      <c r="EI226" s="3" t="s">
        <v>3</v>
      </c>
      <c r="EJ226" s="3">
        <v>3</v>
      </c>
      <c r="EK226" s="3">
        <v>400007</v>
      </c>
      <c r="EL226" s="3" t="s">
        <v>228</v>
      </c>
      <c r="EM226" s="3" t="s">
        <v>229</v>
      </c>
      <c r="EN226" s="3"/>
      <c r="EO226" s="3" t="s">
        <v>3</v>
      </c>
      <c r="EP226" s="3"/>
      <c r="EQ226" s="3">
        <v>16</v>
      </c>
      <c r="ER226" s="3">
        <v>0</v>
      </c>
      <c r="ES226" s="3">
        <v>3300.4599999999996</v>
      </c>
      <c r="ET226" s="3">
        <v>0</v>
      </c>
      <c r="EU226" s="3">
        <v>0</v>
      </c>
      <c r="EV226" s="3">
        <v>0</v>
      </c>
      <c r="EW226" s="3">
        <v>0</v>
      </c>
      <c r="EX226" s="3">
        <v>0</v>
      </c>
      <c r="EY226" s="3">
        <v>0</v>
      </c>
      <c r="EZ226" s="3"/>
      <c r="FA226" s="3"/>
      <c r="FB226" s="3"/>
      <c r="FC226" s="3"/>
      <c r="FD226" s="3"/>
      <c r="FE226" s="3"/>
      <c r="FF226" s="3"/>
      <c r="FG226" s="3"/>
      <c r="FH226" s="3"/>
      <c r="FI226" s="3"/>
      <c r="FJ226" s="3"/>
      <c r="FK226" s="3"/>
      <c r="FL226" s="3"/>
      <c r="FM226" s="3"/>
      <c r="FN226" s="3"/>
      <c r="FO226" s="3"/>
      <c r="FP226" s="3"/>
      <c r="FQ226" s="3">
        <v>0</v>
      </c>
      <c r="FR226" s="3">
        <f t="shared" si="395"/>
        <v>3300.46</v>
      </c>
      <c r="FS226" s="3">
        <v>0</v>
      </c>
      <c r="FT226" s="3"/>
      <c r="FU226" s="3"/>
      <c r="FV226" s="3"/>
      <c r="FW226" s="3"/>
      <c r="FX226" s="3">
        <v>0</v>
      </c>
      <c r="FY226" s="3">
        <v>0</v>
      </c>
      <c r="FZ226" s="3"/>
      <c r="GA226" s="3" t="s">
        <v>334</v>
      </c>
      <c r="GB226" s="3"/>
      <c r="GC226" s="3"/>
      <c r="GD226" s="3">
        <v>1</v>
      </c>
      <c r="GE226" s="3"/>
      <c r="GF226" s="3">
        <v>1010511585</v>
      </c>
      <c r="GG226" s="3">
        <v>2</v>
      </c>
      <c r="GH226" s="3">
        <v>4</v>
      </c>
      <c r="GI226" s="3">
        <v>-2</v>
      </c>
      <c r="GJ226" s="3">
        <v>0</v>
      </c>
      <c r="GK226" s="3">
        <v>0</v>
      </c>
      <c r="GL226" s="3">
        <f t="shared" si="373"/>
        <v>0</v>
      </c>
      <c r="GM226" s="3">
        <f t="shared" si="374"/>
        <v>3300.46</v>
      </c>
      <c r="GN226" s="3">
        <f t="shared" si="375"/>
        <v>0</v>
      </c>
      <c r="GO226" s="3">
        <f t="shared" si="376"/>
        <v>0</v>
      </c>
      <c r="GP226" s="3">
        <f t="shared" si="377"/>
        <v>0</v>
      </c>
      <c r="GQ226" s="3"/>
      <c r="GR226" s="3">
        <v>1</v>
      </c>
      <c r="GS226" s="3">
        <v>2</v>
      </c>
      <c r="GT226" s="3">
        <v>0</v>
      </c>
      <c r="GU226" s="3" t="s">
        <v>3</v>
      </c>
      <c r="GV226" s="3">
        <f t="shared" si="378"/>
        <v>0</v>
      </c>
      <c r="GW226" s="3">
        <v>1</v>
      </c>
      <c r="GX226" s="3">
        <f t="shared" si="379"/>
        <v>0</v>
      </c>
      <c r="GY226" s="3"/>
      <c r="GZ226" s="3"/>
      <c r="HA226" s="3">
        <v>0</v>
      </c>
      <c r="HB226" s="3">
        <v>0</v>
      </c>
      <c r="HC226" s="3">
        <f t="shared" si="380"/>
        <v>0</v>
      </c>
      <c r="HD226" s="3"/>
      <c r="HE226" s="3" t="s">
        <v>50</v>
      </c>
      <c r="HF226" s="3" t="s">
        <v>231</v>
      </c>
      <c r="HG226" s="3"/>
      <c r="HH226" s="3"/>
      <c r="HI226" s="3"/>
      <c r="HJ226" s="3"/>
      <c r="HK226" s="3"/>
      <c r="HL226" s="3"/>
      <c r="HM226" s="3" t="s">
        <v>3</v>
      </c>
      <c r="HN226" s="3" t="s">
        <v>3</v>
      </c>
      <c r="HO226" s="3" t="s">
        <v>3</v>
      </c>
      <c r="HP226" s="3" t="s">
        <v>3</v>
      </c>
      <c r="HQ226" s="3" t="s">
        <v>3</v>
      </c>
      <c r="HR226" s="3"/>
      <c r="HS226" s="3">
        <v>0</v>
      </c>
      <c r="HT226" s="3"/>
      <c r="HU226" s="3"/>
      <c r="HV226" s="3"/>
      <c r="HW226" s="3"/>
      <c r="HX226" s="3"/>
      <c r="HY226" s="3"/>
      <c r="HZ226" s="3"/>
      <c r="IA226" s="3"/>
      <c r="IB226" s="3"/>
      <c r="IC226" s="3"/>
      <c r="ID226" s="3"/>
      <c r="IE226" s="3"/>
      <c r="IF226" s="3"/>
      <c r="IG226" s="3"/>
      <c r="IH226" s="3"/>
      <c r="II226" s="3"/>
      <c r="IJ226" s="3"/>
      <c r="IK226" s="3">
        <v>0</v>
      </c>
      <c r="IL226" s="3"/>
      <c r="IM226" s="3"/>
      <c r="IN226" s="3"/>
      <c r="IO226" s="3"/>
      <c r="IP226" s="3"/>
      <c r="IQ226" s="3"/>
      <c r="IR226" s="3"/>
      <c r="IS226" s="3"/>
      <c r="IT226" s="3"/>
      <c r="IU226" s="3"/>
    </row>
    <row r="227" spans="1:255" x14ac:dyDescent="0.25">
      <c r="A227" s="4">
        <v>17</v>
      </c>
      <c r="B227" s="4">
        <v>1</v>
      </c>
      <c r="C227" s="4"/>
      <c r="D227" s="4"/>
      <c r="E227" s="4" t="s">
        <v>331</v>
      </c>
      <c r="F227" s="4" t="s">
        <v>332</v>
      </c>
      <c r="G227" s="4" t="s">
        <v>333</v>
      </c>
      <c r="H227" s="4" t="s">
        <v>227</v>
      </c>
      <c r="I227" s="4">
        <v>1</v>
      </c>
      <c r="J227" s="4">
        <v>0</v>
      </c>
      <c r="K227" s="4">
        <v>1</v>
      </c>
      <c r="L227" s="4"/>
      <c r="M227" s="4"/>
      <c r="N227" s="4"/>
      <c r="O227" s="4">
        <f t="shared" si="356"/>
        <v>24984.48</v>
      </c>
      <c r="P227" s="4">
        <f t="shared" si="357"/>
        <v>24984.48</v>
      </c>
      <c r="Q227" s="4">
        <f t="shared" si="381"/>
        <v>0</v>
      </c>
      <c r="R227" s="4">
        <f t="shared" si="382"/>
        <v>0</v>
      </c>
      <c r="S227" s="4">
        <f t="shared" si="358"/>
        <v>0</v>
      </c>
      <c r="T227" s="4">
        <f t="shared" si="359"/>
        <v>0</v>
      </c>
      <c r="U227" s="4">
        <f t="shared" si="360"/>
        <v>0</v>
      </c>
      <c r="V227" s="4">
        <f t="shared" si="361"/>
        <v>0</v>
      </c>
      <c r="W227" s="4">
        <f t="shared" si="362"/>
        <v>0</v>
      </c>
      <c r="X227" s="4">
        <f t="shared" si="383"/>
        <v>0</v>
      </c>
      <c r="Y227" s="4">
        <f t="shared" si="384"/>
        <v>0</v>
      </c>
      <c r="Z227" s="4"/>
      <c r="AA227" s="4">
        <v>55890823</v>
      </c>
      <c r="AB227" s="4">
        <f t="shared" si="363"/>
        <v>3300.46</v>
      </c>
      <c r="AC227" s="4">
        <f t="shared" si="385"/>
        <v>3300.46</v>
      </c>
      <c r="AD227" s="4">
        <f t="shared" si="386"/>
        <v>0</v>
      </c>
      <c r="AE227" s="4">
        <f t="shared" si="387"/>
        <v>0</v>
      </c>
      <c r="AF227" s="4">
        <f t="shared" si="388"/>
        <v>0</v>
      </c>
      <c r="AG227" s="4">
        <f t="shared" si="364"/>
        <v>0</v>
      </c>
      <c r="AH227" s="4">
        <f t="shared" si="389"/>
        <v>0</v>
      </c>
      <c r="AI227" s="4">
        <f t="shared" si="390"/>
        <v>0</v>
      </c>
      <c r="AJ227" s="4">
        <f t="shared" si="365"/>
        <v>0</v>
      </c>
      <c r="AK227" s="4">
        <v>3300.4599999999996</v>
      </c>
      <c r="AL227" s="4">
        <v>3300.4599999999996</v>
      </c>
      <c r="AM227" s="4">
        <v>0</v>
      </c>
      <c r="AN227" s="4">
        <v>0</v>
      </c>
      <c r="AO227" s="4">
        <v>0</v>
      </c>
      <c r="AP227" s="4">
        <v>0</v>
      </c>
      <c r="AQ227" s="4">
        <v>0</v>
      </c>
      <c r="AR227" s="4">
        <v>0</v>
      </c>
      <c r="AS227" s="4">
        <v>0</v>
      </c>
      <c r="AT227" s="4">
        <v>0</v>
      </c>
      <c r="AU227" s="4">
        <v>0</v>
      </c>
      <c r="AV227" s="4">
        <v>1</v>
      </c>
      <c r="AW227" s="4">
        <v>1</v>
      </c>
      <c r="AX227" s="4"/>
      <c r="AY227" s="4"/>
      <c r="AZ227" s="4">
        <v>1</v>
      </c>
      <c r="BA227" s="4">
        <v>1</v>
      </c>
      <c r="BB227" s="4">
        <v>1</v>
      </c>
      <c r="BC227" s="4">
        <v>7.57</v>
      </c>
      <c r="BD227" s="4" t="s">
        <v>3</v>
      </c>
      <c r="BE227" s="4" t="s">
        <v>3</v>
      </c>
      <c r="BF227" s="4" t="s">
        <v>3</v>
      </c>
      <c r="BG227" s="4" t="s">
        <v>3</v>
      </c>
      <c r="BH227" s="4">
        <v>3</v>
      </c>
      <c r="BI227" s="4">
        <v>3</v>
      </c>
      <c r="BJ227" s="4" t="s">
        <v>332</v>
      </c>
      <c r="BK227" s="4"/>
      <c r="BL227" s="4"/>
      <c r="BM227" s="4">
        <v>400007</v>
      </c>
      <c r="BN227" s="4">
        <v>0</v>
      </c>
      <c r="BO227" s="4" t="s">
        <v>3</v>
      </c>
      <c r="BP227" s="4">
        <v>0</v>
      </c>
      <c r="BQ227" s="4">
        <v>214</v>
      </c>
      <c r="BR227" s="4">
        <v>0</v>
      </c>
      <c r="BS227" s="4">
        <v>1</v>
      </c>
      <c r="BT227" s="4">
        <v>1</v>
      </c>
      <c r="BU227" s="4">
        <v>1</v>
      </c>
      <c r="BV227" s="4">
        <v>1</v>
      </c>
      <c r="BW227" s="4">
        <v>1</v>
      </c>
      <c r="BX227" s="4">
        <v>1</v>
      </c>
      <c r="BY227" s="4" t="s">
        <v>3</v>
      </c>
      <c r="BZ227" s="4">
        <v>0</v>
      </c>
      <c r="CA227" s="4">
        <v>0</v>
      </c>
      <c r="CB227" s="4" t="s">
        <v>3</v>
      </c>
      <c r="CC227" s="4"/>
      <c r="CD227" s="4"/>
      <c r="CE227" s="4">
        <v>1566</v>
      </c>
      <c r="CF227" s="4">
        <v>0</v>
      </c>
      <c r="CG227" s="4">
        <v>0</v>
      </c>
      <c r="CH227" s="4"/>
      <c r="CI227" s="4"/>
      <c r="CJ227" s="4"/>
      <c r="CK227" s="4"/>
      <c r="CL227" s="4"/>
      <c r="CM227" s="4">
        <v>0</v>
      </c>
      <c r="CN227" s="4" t="s">
        <v>3</v>
      </c>
      <c r="CO227" s="4">
        <v>0</v>
      </c>
      <c r="CP227" s="4">
        <f t="shared" si="366"/>
        <v>24984.48</v>
      </c>
      <c r="CQ227" s="4">
        <f t="shared" si="367"/>
        <v>24984.48</v>
      </c>
      <c r="CR227" s="4">
        <f t="shared" si="391"/>
        <v>0</v>
      </c>
      <c r="CS227" s="4">
        <f t="shared" si="392"/>
        <v>0</v>
      </c>
      <c r="CT227" s="4">
        <f t="shared" si="368"/>
        <v>0</v>
      </c>
      <c r="CU227" s="4">
        <f t="shared" si="369"/>
        <v>0</v>
      </c>
      <c r="CV227" s="4">
        <f t="shared" si="370"/>
        <v>0</v>
      </c>
      <c r="CW227" s="4">
        <f t="shared" si="371"/>
        <v>0</v>
      </c>
      <c r="CX227" s="4">
        <f t="shared" si="372"/>
        <v>0</v>
      </c>
      <c r="CY227" s="4">
        <f t="shared" si="393"/>
        <v>0</v>
      </c>
      <c r="CZ227" s="4">
        <f t="shared" si="394"/>
        <v>0</v>
      </c>
      <c r="DA227" s="4"/>
      <c r="DB227" s="4"/>
      <c r="DC227" s="4" t="s">
        <v>3</v>
      </c>
      <c r="DD227" s="4" t="s">
        <v>3</v>
      </c>
      <c r="DE227" s="4" t="s">
        <v>3</v>
      </c>
      <c r="DF227" s="4" t="s">
        <v>3</v>
      </c>
      <c r="DG227" s="4" t="s">
        <v>3</v>
      </c>
      <c r="DH227" s="4" t="s">
        <v>3</v>
      </c>
      <c r="DI227" s="4" t="s">
        <v>3</v>
      </c>
      <c r="DJ227" s="4" t="s">
        <v>3</v>
      </c>
      <c r="DK227" s="4" t="s">
        <v>3</v>
      </c>
      <c r="DL227" s="4" t="s">
        <v>3</v>
      </c>
      <c r="DM227" s="4" t="s">
        <v>3</v>
      </c>
      <c r="DN227" s="4">
        <v>0</v>
      </c>
      <c r="DO227" s="4">
        <v>0</v>
      </c>
      <c r="DP227" s="4">
        <v>1</v>
      </c>
      <c r="DQ227" s="4">
        <v>1</v>
      </c>
      <c r="DR227" s="4"/>
      <c r="DS227" s="4"/>
      <c r="DT227" s="4"/>
      <c r="DU227" s="4">
        <v>1013</v>
      </c>
      <c r="DV227" s="4" t="s">
        <v>227</v>
      </c>
      <c r="DW227" s="4" t="s">
        <v>227</v>
      </c>
      <c r="DX227" s="4">
        <v>1</v>
      </c>
      <c r="DY227" s="4"/>
      <c r="DZ227" s="4" t="s">
        <v>3</v>
      </c>
      <c r="EA227" s="4" t="s">
        <v>3</v>
      </c>
      <c r="EB227" s="4" t="s">
        <v>3</v>
      </c>
      <c r="EC227" s="4" t="s">
        <v>3</v>
      </c>
      <c r="ED227" s="4"/>
      <c r="EE227" s="4">
        <v>57042890</v>
      </c>
      <c r="EF227" s="4">
        <v>214</v>
      </c>
      <c r="EG227" s="4" t="s">
        <v>228</v>
      </c>
      <c r="EH227" s="4">
        <v>0</v>
      </c>
      <c r="EI227" s="4" t="s">
        <v>3</v>
      </c>
      <c r="EJ227" s="4">
        <v>3</v>
      </c>
      <c r="EK227" s="4">
        <v>400007</v>
      </c>
      <c r="EL227" s="4" t="s">
        <v>228</v>
      </c>
      <c r="EM227" s="4" t="s">
        <v>229</v>
      </c>
      <c r="EN227" s="4"/>
      <c r="EO227" s="4" t="s">
        <v>3</v>
      </c>
      <c r="EP227" s="4"/>
      <c r="EQ227" s="4">
        <v>16</v>
      </c>
      <c r="ER227" s="4">
        <v>0</v>
      </c>
      <c r="ES227" s="4">
        <v>3300.4599999999996</v>
      </c>
      <c r="ET227" s="4">
        <v>0</v>
      </c>
      <c r="EU227" s="4">
        <v>0</v>
      </c>
      <c r="EV227" s="4">
        <v>0</v>
      </c>
      <c r="EW227" s="4">
        <v>0</v>
      </c>
      <c r="EX227" s="4">
        <v>0</v>
      </c>
      <c r="EY227" s="4">
        <v>0</v>
      </c>
      <c r="EZ227" s="4">
        <v>5</v>
      </c>
      <c r="FA227" s="4"/>
      <c r="FB227" s="4"/>
      <c r="FC227" s="4">
        <v>1</v>
      </c>
      <c r="FD227" s="4">
        <v>18</v>
      </c>
      <c r="FE227" s="4"/>
      <c r="FF227" s="4">
        <v>29242.33</v>
      </c>
      <c r="FG227" s="4"/>
      <c r="FH227" s="4"/>
      <c r="FI227" s="4"/>
      <c r="FJ227" s="4"/>
      <c r="FK227" s="4"/>
      <c r="FL227" s="4"/>
      <c r="FM227" s="4"/>
      <c r="FN227" s="4"/>
      <c r="FO227" s="4"/>
      <c r="FP227" s="4"/>
      <c r="FQ227" s="4">
        <v>0</v>
      </c>
      <c r="FR227" s="4">
        <f t="shared" si="395"/>
        <v>24984.48</v>
      </c>
      <c r="FS227" s="4">
        <v>0</v>
      </c>
      <c r="FT227" s="4"/>
      <c r="FU227" s="4"/>
      <c r="FV227" s="4"/>
      <c r="FW227" s="4"/>
      <c r="FX227" s="4">
        <v>0</v>
      </c>
      <c r="FY227" s="4">
        <v>0</v>
      </c>
      <c r="FZ227" s="4"/>
      <c r="GA227" s="4" t="s">
        <v>334</v>
      </c>
      <c r="GB227" s="4"/>
      <c r="GC227" s="4"/>
      <c r="GD227" s="4">
        <v>1</v>
      </c>
      <c r="GE227" s="4"/>
      <c r="GF227" s="4">
        <v>1010511585</v>
      </c>
      <c r="GG227" s="4">
        <v>2</v>
      </c>
      <c r="GH227" s="4">
        <v>3</v>
      </c>
      <c r="GI227" s="4">
        <v>5</v>
      </c>
      <c r="GJ227" s="4">
        <v>0</v>
      </c>
      <c r="GK227" s="4">
        <v>0</v>
      </c>
      <c r="GL227" s="4">
        <f t="shared" si="373"/>
        <v>0</v>
      </c>
      <c r="GM227" s="4">
        <f t="shared" si="374"/>
        <v>24984.48</v>
      </c>
      <c r="GN227" s="4">
        <f t="shared" si="375"/>
        <v>0</v>
      </c>
      <c r="GO227" s="4">
        <f t="shared" si="376"/>
        <v>0</v>
      </c>
      <c r="GP227" s="4">
        <f t="shared" si="377"/>
        <v>0</v>
      </c>
      <c r="GQ227" s="4"/>
      <c r="GR227" s="4">
        <v>1</v>
      </c>
      <c r="GS227" s="4">
        <v>1</v>
      </c>
      <c r="GT227" s="4">
        <v>0</v>
      </c>
      <c r="GU227" s="4" t="s">
        <v>3</v>
      </c>
      <c r="GV227" s="4">
        <f t="shared" si="378"/>
        <v>0</v>
      </c>
      <c r="GW227" s="4">
        <v>1</v>
      </c>
      <c r="GX227" s="4">
        <f t="shared" si="379"/>
        <v>0</v>
      </c>
      <c r="GY227" s="4"/>
      <c r="GZ227" s="4"/>
      <c r="HA227" s="4">
        <v>0</v>
      </c>
      <c r="HB227" s="4">
        <v>0</v>
      </c>
      <c r="HC227" s="4">
        <f t="shared" si="380"/>
        <v>0</v>
      </c>
      <c r="HD227" s="4"/>
      <c r="HE227" s="4" t="s">
        <v>50</v>
      </c>
      <c r="HF227" s="4" t="s">
        <v>231</v>
      </c>
      <c r="HG227" s="4"/>
      <c r="HH227" s="4"/>
      <c r="HI227" s="4"/>
      <c r="HJ227" s="4"/>
      <c r="HK227" s="4"/>
      <c r="HL227" s="4"/>
      <c r="HM227" s="4" t="s">
        <v>3</v>
      </c>
      <c r="HN227" s="4" t="s">
        <v>3</v>
      </c>
      <c r="HO227" s="4" t="s">
        <v>3</v>
      </c>
      <c r="HP227" s="4" t="s">
        <v>3</v>
      </c>
      <c r="HQ227" s="4" t="s">
        <v>3</v>
      </c>
      <c r="HR227" s="4"/>
      <c r="HS227" s="4">
        <v>0</v>
      </c>
      <c r="HT227" s="4"/>
      <c r="HU227" s="4"/>
      <c r="HV227" s="4"/>
      <c r="HW227" s="4"/>
      <c r="HX227" s="4"/>
      <c r="HY227" s="4"/>
      <c r="HZ227" s="4"/>
      <c r="IA227" s="4"/>
      <c r="IB227" s="4"/>
      <c r="IC227" s="4"/>
      <c r="ID227" s="4"/>
      <c r="IE227" s="4"/>
      <c r="IF227" s="4"/>
      <c r="IG227" s="4"/>
      <c r="IH227" s="4"/>
      <c r="II227" s="4"/>
      <c r="IJ227" s="4"/>
      <c r="IK227" s="4">
        <v>0</v>
      </c>
      <c r="IL227" s="4"/>
      <c r="IM227" s="4"/>
      <c r="IN227" s="4"/>
      <c r="IO227" s="4"/>
      <c r="IP227" s="4"/>
      <c r="IQ227" s="4"/>
      <c r="IR227" s="4"/>
      <c r="IS227" s="4"/>
      <c r="IT227" s="4"/>
      <c r="IU227" s="4"/>
    </row>
    <row r="228" spans="1:255" x14ac:dyDescent="0.25">
      <c r="A228" s="3">
        <v>17</v>
      </c>
      <c r="B228" s="3">
        <v>1</v>
      </c>
      <c r="C228" s="3"/>
      <c r="D228" s="3"/>
      <c r="E228" s="3" t="s">
        <v>335</v>
      </c>
      <c r="F228" s="3" t="s">
        <v>336</v>
      </c>
      <c r="G228" s="3" t="s">
        <v>337</v>
      </c>
      <c r="H228" s="3" t="s">
        <v>227</v>
      </c>
      <c r="I228" s="3">
        <v>1</v>
      </c>
      <c r="J228" s="3">
        <v>0</v>
      </c>
      <c r="K228" s="3">
        <v>1</v>
      </c>
      <c r="L228" s="3"/>
      <c r="M228" s="3"/>
      <c r="N228" s="3"/>
      <c r="O228" s="3">
        <f t="shared" si="356"/>
        <v>4607.5600000000004</v>
      </c>
      <c r="P228" s="3">
        <f t="shared" si="357"/>
        <v>4607.5600000000004</v>
      </c>
      <c r="Q228" s="3">
        <f t="shared" si="381"/>
        <v>0</v>
      </c>
      <c r="R228" s="3">
        <f t="shared" si="382"/>
        <v>0</v>
      </c>
      <c r="S228" s="3">
        <f t="shared" si="358"/>
        <v>0</v>
      </c>
      <c r="T228" s="3">
        <f t="shared" si="359"/>
        <v>0</v>
      </c>
      <c r="U228" s="3">
        <f t="shared" si="360"/>
        <v>0</v>
      </c>
      <c r="V228" s="3">
        <f t="shared" si="361"/>
        <v>0</v>
      </c>
      <c r="W228" s="3">
        <f t="shared" si="362"/>
        <v>0</v>
      </c>
      <c r="X228" s="3">
        <f t="shared" si="383"/>
        <v>0</v>
      </c>
      <c r="Y228" s="3">
        <f t="shared" si="384"/>
        <v>0</v>
      </c>
      <c r="Z228" s="3"/>
      <c r="AA228" s="3">
        <v>54971259</v>
      </c>
      <c r="AB228" s="3">
        <f t="shared" si="363"/>
        <v>4607.5600000000004</v>
      </c>
      <c r="AC228" s="3">
        <f t="shared" si="385"/>
        <v>4607.5600000000004</v>
      </c>
      <c r="AD228" s="3">
        <f t="shared" si="386"/>
        <v>0</v>
      </c>
      <c r="AE228" s="3">
        <f t="shared" si="387"/>
        <v>0</v>
      </c>
      <c r="AF228" s="3">
        <f t="shared" si="388"/>
        <v>0</v>
      </c>
      <c r="AG228" s="3">
        <f t="shared" si="364"/>
        <v>0</v>
      </c>
      <c r="AH228" s="3">
        <f t="shared" si="389"/>
        <v>0</v>
      </c>
      <c r="AI228" s="3">
        <f t="shared" si="390"/>
        <v>0</v>
      </c>
      <c r="AJ228" s="3">
        <f t="shared" si="365"/>
        <v>0</v>
      </c>
      <c r="AK228" s="3">
        <v>4607.5600000000004</v>
      </c>
      <c r="AL228" s="3">
        <v>4607.5600000000004</v>
      </c>
      <c r="AM228" s="3">
        <v>0</v>
      </c>
      <c r="AN228" s="3">
        <v>0</v>
      </c>
      <c r="AO228" s="3">
        <v>0</v>
      </c>
      <c r="AP228" s="3">
        <v>0</v>
      </c>
      <c r="AQ228" s="3">
        <v>0</v>
      </c>
      <c r="AR228" s="3">
        <v>0</v>
      </c>
      <c r="AS228" s="3">
        <v>0</v>
      </c>
      <c r="AT228" s="3">
        <v>0</v>
      </c>
      <c r="AU228" s="3">
        <v>0</v>
      </c>
      <c r="AV228" s="3">
        <v>1</v>
      </c>
      <c r="AW228" s="3">
        <v>1</v>
      </c>
      <c r="AX228" s="3"/>
      <c r="AY228" s="3"/>
      <c r="AZ228" s="3">
        <v>1</v>
      </c>
      <c r="BA228" s="3">
        <v>1</v>
      </c>
      <c r="BB228" s="3">
        <v>1</v>
      </c>
      <c r="BC228" s="3">
        <v>1</v>
      </c>
      <c r="BD228" s="3" t="s">
        <v>3</v>
      </c>
      <c r="BE228" s="3" t="s">
        <v>3</v>
      </c>
      <c r="BF228" s="3" t="s">
        <v>3</v>
      </c>
      <c r="BG228" s="3" t="s">
        <v>3</v>
      </c>
      <c r="BH228" s="3">
        <v>3</v>
      </c>
      <c r="BI228" s="3">
        <v>3</v>
      </c>
      <c r="BJ228" s="3" t="s">
        <v>336</v>
      </c>
      <c r="BK228" s="3"/>
      <c r="BL228" s="3"/>
      <c r="BM228" s="3">
        <v>400007</v>
      </c>
      <c r="BN228" s="3">
        <v>0</v>
      </c>
      <c r="BO228" s="3" t="s">
        <v>3</v>
      </c>
      <c r="BP228" s="3">
        <v>0</v>
      </c>
      <c r="BQ228" s="3">
        <v>214</v>
      </c>
      <c r="BR228" s="3">
        <v>0</v>
      </c>
      <c r="BS228" s="3">
        <v>1</v>
      </c>
      <c r="BT228" s="3">
        <v>1</v>
      </c>
      <c r="BU228" s="3">
        <v>1</v>
      </c>
      <c r="BV228" s="3">
        <v>1</v>
      </c>
      <c r="BW228" s="3">
        <v>1</v>
      </c>
      <c r="BX228" s="3">
        <v>1</v>
      </c>
      <c r="BY228" s="3" t="s">
        <v>3</v>
      </c>
      <c r="BZ228" s="3">
        <v>0</v>
      </c>
      <c r="CA228" s="3">
        <v>0</v>
      </c>
      <c r="CB228" s="3" t="s">
        <v>3</v>
      </c>
      <c r="CC228" s="3"/>
      <c r="CD228" s="3"/>
      <c r="CE228" s="3">
        <v>1566</v>
      </c>
      <c r="CF228" s="3">
        <v>0</v>
      </c>
      <c r="CG228" s="3">
        <v>0</v>
      </c>
      <c r="CH228" s="3"/>
      <c r="CI228" s="3"/>
      <c r="CJ228" s="3"/>
      <c r="CK228" s="3"/>
      <c r="CL228" s="3"/>
      <c r="CM228" s="3">
        <v>0</v>
      </c>
      <c r="CN228" s="3" t="s">
        <v>3</v>
      </c>
      <c r="CO228" s="3">
        <v>0</v>
      </c>
      <c r="CP228" s="3">
        <f t="shared" si="366"/>
        <v>4607.5600000000004</v>
      </c>
      <c r="CQ228" s="3">
        <f t="shared" si="367"/>
        <v>4607.5600000000004</v>
      </c>
      <c r="CR228" s="3">
        <f t="shared" si="391"/>
        <v>0</v>
      </c>
      <c r="CS228" s="3">
        <f t="shared" si="392"/>
        <v>0</v>
      </c>
      <c r="CT228" s="3">
        <f t="shared" si="368"/>
        <v>0</v>
      </c>
      <c r="CU228" s="3">
        <f t="shared" si="369"/>
        <v>0</v>
      </c>
      <c r="CV228" s="3">
        <f t="shared" si="370"/>
        <v>0</v>
      </c>
      <c r="CW228" s="3">
        <f t="shared" si="371"/>
        <v>0</v>
      </c>
      <c r="CX228" s="3">
        <f t="shared" si="372"/>
        <v>0</v>
      </c>
      <c r="CY228" s="3">
        <f t="shared" si="393"/>
        <v>0</v>
      </c>
      <c r="CZ228" s="3">
        <f t="shared" si="394"/>
        <v>0</v>
      </c>
      <c r="DA228" s="3"/>
      <c r="DB228" s="3"/>
      <c r="DC228" s="3" t="s">
        <v>3</v>
      </c>
      <c r="DD228" s="3" t="s">
        <v>3</v>
      </c>
      <c r="DE228" s="3" t="s">
        <v>3</v>
      </c>
      <c r="DF228" s="3" t="s">
        <v>3</v>
      </c>
      <c r="DG228" s="3" t="s">
        <v>3</v>
      </c>
      <c r="DH228" s="3" t="s">
        <v>3</v>
      </c>
      <c r="DI228" s="3" t="s">
        <v>3</v>
      </c>
      <c r="DJ228" s="3" t="s">
        <v>3</v>
      </c>
      <c r="DK228" s="3" t="s">
        <v>3</v>
      </c>
      <c r="DL228" s="3" t="s">
        <v>3</v>
      </c>
      <c r="DM228" s="3" t="s">
        <v>3</v>
      </c>
      <c r="DN228" s="3">
        <v>0</v>
      </c>
      <c r="DO228" s="3">
        <v>0</v>
      </c>
      <c r="DP228" s="3">
        <v>1</v>
      </c>
      <c r="DQ228" s="3">
        <v>1</v>
      </c>
      <c r="DR228" s="3"/>
      <c r="DS228" s="3"/>
      <c r="DT228" s="3"/>
      <c r="DU228" s="3">
        <v>1013</v>
      </c>
      <c r="DV228" s="3" t="s">
        <v>227</v>
      </c>
      <c r="DW228" s="3" t="s">
        <v>227</v>
      </c>
      <c r="DX228" s="3">
        <v>1</v>
      </c>
      <c r="DY228" s="3"/>
      <c r="DZ228" s="3" t="s">
        <v>3</v>
      </c>
      <c r="EA228" s="3" t="s">
        <v>3</v>
      </c>
      <c r="EB228" s="3" t="s">
        <v>3</v>
      </c>
      <c r="EC228" s="3" t="s">
        <v>3</v>
      </c>
      <c r="ED228" s="3"/>
      <c r="EE228" s="3">
        <v>57042890</v>
      </c>
      <c r="EF228" s="3">
        <v>214</v>
      </c>
      <c r="EG228" s="3" t="s">
        <v>228</v>
      </c>
      <c r="EH228" s="3">
        <v>0</v>
      </c>
      <c r="EI228" s="3" t="s">
        <v>3</v>
      </c>
      <c r="EJ228" s="3">
        <v>3</v>
      </c>
      <c r="EK228" s="3">
        <v>400007</v>
      </c>
      <c r="EL228" s="3" t="s">
        <v>228</v>
      </c>
      <c r="EM228" s="3" t="s">
        <v>229</v>
      </c>
      <c r="EN228" s="3"/>
      <c r="EO228" s="3" t="s">
        <v>3</v>
      </c>
      <c r="EP228" s="3"/>
      <c r="EQ228" s="3">
        <v>16</v>
      </c>
      <c r="ER228" s="3">
        <v>0</v>
      </c>
      <c r="ES228" s="3">
        <v>4607.5600000000004</v>
      </c>
      <c r="ET228" s="3">
        <v>0</v>
      </c>
      <c r="EU228" s="3">
        <v>0</v>
      </c>
      <c r="EV228" s="3">
        <v>0</v>
      </c>
      <c r="EW228" s="3">
        <v>0</v>
      </c>
      <c r="EX228" s="3">
        <v>0</v>
      </c>
      <c r="EY228" s="3">
        <v>0</v>
      </c>
      <c r="EZ228" s="3"/>
      <c r="FA228" s="3"/>
      <c r="FB228" s="3"/>
      <c r="FC228" s="3"/>
      <c r="FD228" s="3"/>
      <c r="FE228" s="3"/>
      <c r="FF228" s="3"/>
      <c r="FG228" s="3"/>
      <c r="FH228" s="3"/>
      <c r="FI228" s="3"/>
      <c r="FJ228" s="3"/>
      <c r="FK228" s="3"/>
      <c r="FL228" s="3"/>
      <c r="FM228" s="3"/>
      <c r="FN228" s="3"/>
      <c r="FO228" s="3"/>
      <c r="FP228" s="3"/>
      <c r="FQ228" s="3">
        <v>0</v>
      </c>
      <c r="FR228" s="3">
        <f t="shared" si="395"/>
        <v>4607.5600000000004</v>
      </c>
      <c r="FS228" s="3">
        <v>0</v>
      </c>
      <c r="FT228" s="3"/>
      <c r="FU228" s="3"/>
      <c r="FV228" s="3"/>
      <c r="FW228" s="3"/>
      <c r="FX228" s="3">
        <v>0</v>
      </c>
      <c r="FY228" s="3">
        <v>0</v>
      </c>
      <c r="FZ228" s="3"/>
      <c r="GA228" s="3" t="s">
        <v>338</v>
      </c>
      <c r="GB228" s="3"/>
      <c r="GC228" s="3"/>
      <c r="GD228" s="3">
        <v>1</v>
      </c>
      <c r="GE228" s="3"/>
      <c r="GF228" s="3">
        <v>1888293144</v>
      </c>
      <c r="GG228" s="3">
        <v>2</v>
      </c>
      <c r="GH228" s="3">
        <v>4</v>
      </c>
      <c r="GI228" s="3">
        <v>-2</v>
      </c>
      <c r="GJ228" s="3">
        <v>0</v>
      </c>
      <c r="GK228" s="3">
        <v>0</v>
      </c>
      <c r="GL228" s="3">
        <f t="shared" si="373"/>
        <v>0</v>
      </c>
      <c r="GM228" s="3">
        <f t="shared" si="374"/>
        <v>4607.5600000000004</v>
      </c>
      <c r="GN228" s="3">
        <f t="shared" si="375"/>
        <v>0</v>
      </c>
      <c r="GO228" s="3">
        <f t="shared" si="376"/>
        <v>0</v>
      </c>
      <c r="GP228" s="3">
        <f t="shared" si="377"/>
        <v>0</v>
      </c>
      <c r="GQ228" s="3"/>
      <c r="GR228" s="3">
        <v>1</v>
      </c>
      <c r="GS228" s="3">
        <v>2</v>
      </c>
      <c r="GT228" s="3">
        <v>0</v>
      </c>
      <c r="GU228" s="3" t="s">
        <v>3</v>
      </c>
      <c r="GV228" s="3">
        <f t="shared" si="378"/>
        <v>0</v>
      </c>
      <c r="GW228" s="3">
        <v>1</v>
      </c>
      <c r="GX228" s="3">
        <f t="shared" si="379"/>
        <v>0</v>
      </c>
      <c r="GY228" s="3"/>
      <c r="GZ228" s="3"/>
      <c r="HA228" s="3">
        <v>0</v>
      </c>
      <c r="HB228" s="3">
        <v>0</v>
      </c>
      <c r="HC228" s="3">
        <f t="shared" si="380"/>
        <v>0</v>
      </c>
      <c r="HD228" s="3"/>
      <c r="HE228" s="3" t="s">
        <v>50</v>
      </c>
      <c r="HF228" s="3" t="s">
        <v>231</v>
      </c>
      <c r="HG228" s="3"/>
      <c r="HH228" s="3"/>
      <c r="HI228" s="3"/>
      <c r="HJ228" s="3"/>
      <c r="HK228" s="3"/>
      <c r="HL228" s="3"/>
      <c r="HM228" s="3" t="s">
        <v>3</v>
      </c>
      <c r="HN228" s="3" t="s">
        <v>3</v>
      </c>
      <c r="HO228" s="3" t="s">
        <v>3</v>
      </c>
      <c r="HP228" s="3" t="s">
        <v>3</v>
      </c>
      <c r="HQ228" s="3" t="s">
        <v>3</v>
      </c>
      <c r="HR228" s="3"/>
      <c r="HS228" s="3">
        <v>0</v>
      </c>
      <c r="HT228" s="3"/>
      <c r="HU228" s="3"/>
      <c r="HV228" s="3"/>
      <c r="HW228" s="3"/>
      <c r="HX228" s="3"/>
      <c r="HY228" s="3"/>
      <c r="HZ228" s="3"/>
      <c r="IA228" s="3"/>
      <c r="IB228" s="3"/>
      <c r="IC228" s="3"/>
      <c r="ID228" s="3"/>
      <c r="IE228" s="3"/>
      <c r="IF228" s="3"/>
      <c r="IG228" s="3"/>
      <c r="IH228" s="3"/>
      <c r="II228" s="3"/>
      <c r="IJ228" s="3"/>
      <c r="IK228" s="3">
        <v>0</v>
      </c>
      <c r="IL228" s="3"/>
      <c r="IM228" s="3"/>
      <c r="IN228" s="3"/>
      <c r="IO228" s="3"/>
      <c r="IP228" s="3"/>
      <c r="IQ228" s="3"/>
      <c r="IR228" s="3"/>
      <c r="IS228" s="3"/>
      <c r="IT228" s="3"/>
      <c r="IU228" s="3"/>
    </row>
    <row r="229" spans="1:255" x14ac:dyDescent="0.25">
      <c r="A229" s="4">
        <v>17</v>
      </c>
      <c r="B229" s="4">
        <v>1</v>
      </c>
      <c r="C229" s="4"/>
      <c r="D229" s="4"/>
      <c r="E229" s="4" t="s">
        <v>335</v>
      </c>
      <c r="F229" s="4" t="s">
        <v>336</v>
      </c>
      <c r="G229" s="4" t="s">
        <v>337</v>
      </c>
      <c r="H229" s="4" t="s">
        <v>227</v>
      </c>
      <c r="I229" s="4">
        <v>1</v>
      </c>
      <c r="J229" s="4">
        <v>0</v>
      </c>
      <c r="K229" s="4">
        <v>1</v>
      </c>
      <c r="L229" s="4"/>
      <c r="M229" s="4"/>
      <c r="N229" s="4"/>
      <c r="O229" s="4">
        <f t="shared" si="356"/>
        <v>34879.230000000003</v>
      </c>
      <c r="P229" s="4">
        <f t="shared" si="357"/>
        <v>34879.230000000003</v>
      </c>
      <c r="Q229" s="4">
        <f t="shared" si="381"/>
        <v>0</v>
      </c>
      <c r="R229" s="4">
        <f t="shared" si="382"/>
        <v>0</v>
      </c>
      <c r="S229" s="4">
        <f t="shared" si="358"/>
        <v>0</v>
      </c>
      <c r="T229" s="4">
        <f t="shared" si="359"/>
        <v>0</v>
      </c>
      <c r="U229" s="4">
        <f t="shared" si="360"/>
        <v>0</v>
      </c>
      <c r="V229" s="4">
        <f t="shared" si="361"/>
        <v>0</v>
      </c>
      <c r="W229" s="4">
        <f t="shared" si="362"/>
        <v>0</v>
      </c>
      <c r="X229" s="4">
        <f t="shared" si="383"/>
        <v>0</v>
      </c>
      <c r="Y229" s="4">
        <f t="shared" si="384"/>
        <v>0</v>
      </c>
      <c r="Z229" s="4"/>
      <c r="AA229" s="4">
        <v>55890823</v>
      </c>
      <c r="AB229" s="4">
        <f t="shared" si="363"/>
        <v>4607.5600000000004</v>
      </c>
      <c r="AC229" s="4">
        <f t="shared" si="385"/>
        <v>4607.5600000000004</v>
      </c>
      <c r="AD229" s="4">
        <f t="shared" si="386"/>
        <v>0</v>
      </c>
      <c r="AE229" s="4">
        <f t="shared" si="387"/>
        <v>0</v>
      </c>
      <c r="AF229" s="4">
        <f t="shared" si="388"/>
        <v>0</v>
      </c>
      <c r="AG229" s="4">
        <f t="shared" si="364"/>
        <v>0</v>
      </c>
      <c r="AH229" s="4">
        <f t="shared" si="389"/>
        <v>0</v>
      </c>
      <c r="AI229" s="4">
        <f t="shared" si="390"/>
        <v>0</v>
      </c>
      <c r="AJ229" s="4">
        <f t="shared" si="365"/>
        <v>0</v>
      </c>
      <c r="AK229" s="4">
        <v>4607.5600000000004</v>
      </c>
      <c r="AL229" s="4">
        <v>4607.5600000000004</v>
      </c>
      <c r="AM229" s="4">
        <v>0</v>
      </c>
      <c r="AN229" s="4">
        <v>0</v>
      </c>
      <c r="AO229" s="4">
        <v>0</v>
      </c>
      <c r="AP229" s="4">
        <v>0</v>
      </c>
      <c r="AQ229" s="4">
        <v>0</v>
      </c>
      <c r="AR229" s="4">
        <v>0</v>
      </c>
      <c r="AS229" s="4">
        <v>0</v>
      </c>
      <c r="AT229" s="4">
        <v>0</v>
      </c>
      <c r="AU229" s="4">
        <v>0</v>
      </c>
      <c r="AV229" s="4">
        <v>1</v>
      </c>
      <c r="AW229" s="4">
        <v>1</v>
      </c>
      <c r="AX229" s="4"/>
      <c r="AY229" s="4"/>
      <c r="AZ229" s="4">
        <v>1</v>
      </c>
      <c r="BA229" s="4">
        <v>1</v>
      </c>
      <c r="BB229" s="4">
        <v>1</v>
      </c>
      <c r="BC229" s="4">
        <v>7.57</v>
      </c>
      <c r="BD229" s="4" t="s">
        <v>3</v>
      </c>
      <c r="BE229" s="4" t="s">
        <v>3</v>
      </c>
      <c r="BF229" s="4" t="s">
        <v>3</v>
      </c>
      <c r="BG229" s="4" t="s">
        <v>3</v>
      </c>
      <c r="BH229" s="4">
        <v>3</v>
      </c>
      <c r="BI229" s="4">
        <v>3</v>
      </c>
      <c r="BJ229" s="4" t="s">
        <v>336</v>
      </c>
      <c r="BK229" s="4"/>
      <c r="BL229" s="4"/>
      <c r="BM229" s="4">
        <v>400007</v>
      </c>
      <c r="BN229" s="4">
        <v>0</v>
      </c>
      <c r="BO229" s="4" t="s">
        <v>3</v>
      </c>
      <c r="BP229" s="4">
        <v>0</v>
      </c>
      <c r="BQ229" s="4">
        <v>214</v>
      </c>
      <c r="BR229" s="4">
        <v>0</v>
      </c>
      <c r="BS229" s="4">
        <v>1</v>
      </c>
      <c r="BT229" s="4">
        <v>1</v>
      </c>
      <c r="BU229" s="4">
        <v>1</v>
      </c>
      <c r="BV229" s="4">
        <v>1</v>
      </c>
      <c r="BW229" s="4">
        <v>1</v>
      </c>
      <c r="BX229" s="4">
        <v>1</v>
      </c>
      <c r="BY229" s="4" t="s">
        <v>3</v>
      </c>
      <c r="BZ229" s="4">
        <v>0</v>
      </c>
      <c r="CA229" s="4">
        <v>0</v>
      </c>
      <c r="CB229" s="4" t="s">
        <v>3</v>
      </c>
      <c r="CC229" s="4"/>
      <c r="CD229" s="4"/>
      <c r="CE229" s="4">
        <v>1566</v>
      </c>
      <c r="CF229" s="4">
        <v>0</v>
      </c>
      <c r="CG229" s="4">
        <v>0</v>
      </c>
      <c r="CH229" s="4"/>
      <c r="CI229" s="4"/>
      <c r="CJ229" s="4"/>
      <c r="CK229" s="4"/>
      <c r="CL229" s="4"/>
      <c r="CM229" s="4">
        <v>0</v>
      </c>
      <c r="CN229" s="4" t="s">
        <v>3</v>
      </c>
      <c r="CO229" s="4">
        <v>0</v>
      </c>
      <c r="CP229" s="4">
        <f t="shared" si="366"/>
        <v>34879.230000000003</v>
      </c>
      <c r="CQ229" s="4">
        <f t="shared" si="367"/>
        <v>34879.230000000003</v>
      </c>
      <c r="CR229" s="4">
        <f t="shared" si="391"/>
        <v>0</v>
      </c>
      <c r="CS229" s="4">
        <f t="shared" si="392"/>
        <v>0</v>
      </c>
      <c r="CT229" s="4">
        <f t="shared" si="368"/>
        <v>0</v>
      </c>
      <c r="CU229" s="4">
        <f t="shared" si="369"/>
        <v>0</v>
      </c>
      <c r="CV229" s="4">
        <f t="shared" si="370"/>
        <v>0</v>
      </c>
      <c r="CW229" s="4">
        <f t="shared" si="371"/>
        <v>0</v>
      </c>
      <c r="CX229" s="4">
        <f t="shared" si="372"/>
        <v>0</v>
      </c>
      <c r="CY229" s="4">
        <f t="shared" si="393"/>
        <v>0</v>
      </c>
      <c r="CZ229" s="4">
        <f t="shared" si="394"/>
        <v>0</v>
      </c>
      <c r="DA229" s="4"/>
      <c r="DB229" s="4"/>
      <c r="DC229" s="4" t="s">
        <v>3</v>
      </c>
      <c r="DD229" s="4" t="s">
        <v>3</v>
      </c>
      <c r="DE229" s="4" t="s">
        <v>3</v>
      </c>
      <c r="DF229" s="4" t="s">
        <v>3</v>
      </c>
      <c r="DG229" s="4" t="s">
        <v>3</v>
      </c>
      <c r="DH229" s="4" t="s">
        <v>3</v>
      </c>
      <c r="DI229" s="4" t="s">
        <v>3</v>
      </c>
      <c r="DJ229" s="4" t="s">
        <v>3</v>
      </c>
      <c r="DK229" s="4" t="s">
        <v>3</v>
      </c>
      <c r="DL229" s="4" t="s">
        <v>3</v>
      </c>
      <c r="DM229" s="4" t="s">
        <v>3</v>
      </c>
      <c r="DN229" s="4">
        <v>0</v>
      </c>
      <c r="DO229" s="4">
        <v>0</v>
      </c>
      <c r="DP229" s="4">
        <v>1</v>
      </c>
      <c r="DQ229" s="4">
        <v>1</v>
      </c>
      <c r="DR229" s="4"/>
      <c r="DS229" s="4"/>
      <c r="DT229" s="4"/>
      <c r="DU229" s="4">
        <v>1013</v>
      </c>
      <c r="DV229" s="4" t="s">
        <v>227</v>
      </c>
      <c r="DW229" s="4" t="s">
        <v>227</v>
      </c>
      <c r="DX229" s="4">
        <v>1</v>
      </c>
      <c r="DY229" s="4"/>
      <c r="DZ229" s="4" t="s">
        <v>3</v>
      </c>
      <c r="EA229" s="4" t="s">
        <v>3</v>
      </c>
      <c r="EB229" s="4" t="s">
        <v>3</v>
      </c>
      <c r="EC229" s="4" t="s">
        <v>3</v>
      </c>
      <c r="ED229" s="4"/>
      <c r="EE229" s="4">
        <v>57042890</v>
      </c>
      <c r="EF229" s="4">
        <v>214</v>
      </c>
      <c r="EG229" s="4" t="s">
        <v>228</v>
      </c>
      <c r="EH229" s="4">
        <v>0</v>
      </c>
      <c r="EI229" s="4" t="s">
        <v>3</v>
      </c>
      <c r="EJ229" s="4">
        <v>3</v>
      </c>
      <c r="EK229" s="4">
        <v>400007</v>
      </c>
      <c r="EL229" s="4" t="s">
        <v>228</v>
      </c>
      <c r="EM229" s="4" t="s">
        <v>229</v>
      </c>
      <c r="EN229" s="4"/>
      <c r="EO229" s="4" t="s">
        <v>3</v>
      </c>
      <c r="EP229" s="4"/>
      <c r="EQ229" s="4">
        <v>16</v>
      </c>
      <c r="ER229" s="4">
        <v>0</v>
      </c>
      <c r="ES229" s="4">
        <v>4607.5600000000004</v>
      </c>
      <c r="ET229" s="4">
        <v>0</v>
      </c>
      <c r="EU229" s="4">
        <v>0</v>
      </c>
      <c r="EV229" s="4">
        <v>0</v>
      </c>
      <c r="EW229" s="4">
        <v>0</v>
      </c>
      <c r="EX229" s="4">
        <v>0</v>
      </c>
      <c r="EY229" s="4">
        <v>0</v>
      </c>
      <c r="EZ229" s="4">
        <v>5</v>
      </c>
      <c r="FA229" s="4"/>
      <c r="FB229" s="4"/>
      <c r="FC229" s="4">
        <v>1</v>
      </c>
      <c r="FD229" s="4">
        <v>18</v>
      </c>
      <c r="FE229" s="4"/>
      <c r="FF229" s="4">
        <v>40823.33</v>
      </c>
      <c r="FG229" s="4"/>
      <c r="FH229" s="4"/>
      <c r="FI229" s="4"/>
      <c r="FJ229" s="4"/>
      <c r="FK229" s="4"/>
      <c r="FL229" s="4"/>
      <c r="FM229" s="4"/>
      <c r="FN229" s="4"/>
      <c r="FO229" s="4"/>
      <c r="FP229" s="4"/>
      <c r="FQ229" s="4">
        <v>0</v>
      </c>
      <c r="FR229" s="4">
        <f t="shared" si="395"/>
        <v>34879.230000000003</v>
      </c>
      <c r="FS229" s="4">
        <v>0</v>
      </c>
      <c r="FT229" s="4"/>
      <c r="FU229" s="4"/>
      <c r="FV229" s="4"/>
      <c r="FW229" s="4"/>
      <c r="FX229" s="4">
        <v>0</v>
      </c>
      <c r="FY229" s="4">
        <v>0</v>
      </c>
      <c r="FZ229" s="4"/>
      <c r="GA229" s="4" t="s">
        <v>338</v>
      </c>
      <c r="GB229" s="4"/>
      <c r="GC229" s="4"/>
      <c r="GD229" s="4">
        <v>1</v>
      </c>
      <c r="GE229" s="4"/>
      <c r="GF229" s="4">
        <v>1888293144</v>
      </c>
      <c r="GG229" s="4">
        <v>2</v>
      </c>
      <c r="GH229" s="4">
        <v>3</v>
      </c>
      <c r="GI229" s="4">
        <v>5</v>
      </c>
      <c r="GJ229" s="4">
        <v>0</v>
      </c>
      <c r="GK229" s="4">
        <v>0</v>
      </c>
      <c r="GL229" s="4">
        <f t="shared" si="373"/>
        <v>0</v>
      </c>
      <c r="GM229" s="4">
        <f t="shared" si="374"/>
        <v>34879.230000000003</v>
      </c>
      <c r="GN229" s="4">
        <f t="shared" si="375"/>
        <v>0</v>
      </c>
      <c r="GO229" s="4">
        <f t="shared" si="376"/>
        <v>0</v>
      </c>
      <c r="GP229" s="4">
        <f t="shared" si="377"/>
        <v>0</v>
      </c>
      <c r="GQ229" s="4"/>
      <c r="GR229" s="4">
        <v>1</v>
      </c>
      <c r="GS229" s="4">
        <v>1</v>
      </c>
      <c r="GT229" s="4">
        <v>0</v>
      </c>
      <c r="GU229" s="4" t="s">
        <v>3</v>
      </c>
      <c r="GV229" s="4">
        <f t="shared" si="378"/>
        <v>0</v>
      </c>
      <c r="GW229" s="4">
        <v>1</v>
      </c>
      <c r="GX229" s="4">
        <f t="shared" si="379"/>
        <v>0</v>
      </c>
      <c r="GY229" s="4"/>
      <c r="GZ229" s="4"/>
      <c r="HA229" s="4">
        <v>0</v>
      </c>
      <c r="HB229" s="4">
        <v>0</v>
      </c>
      <c r="HC229" s="4">
        <f t="shared" si="380"/>
        <v>0</v>
      </c>
      <c r="HD229" s="4"/>
      <c r="HE229" s="4" t="s">
        <v>50</v>
      </c>
      <c r="HF229" s="4" t="s">
        <v>231</v>
      </c>
      <c r="HG229" s="4"/>
      <c r="HH229" s="4"/>
      <c r="HI229" s="4"/>
      <c r="HJ229" s="4"/>
      <c r="HK229" s="4"/>
      <c r="HL229" s="4"/>
      <c r="HM229" s="4" t="s">
        <v>3</v>
      </c>
      <c r="HN229" s="4" t="s">
        <v>3</v>
      </c>
      <c r="HO229" s="4" t="s">
        <v>3</v>
      </c>
      <c r="HP229" s="4" t="s">
        <v>3</v>
      </c>
      <c r="HQ229" s="4" t="s">
        <v>3</v>
      </c>
      <c r="HR229" s="4"/>
      <c r="HS229" s="4">
        <v>0</v>
      </c>
      <c r="HT229" s="4"/>
      <c r="HU229" s="4"/>
      <c r="HV229" s="4"/>
      <c r="HW229" s="4"/>
      <c r="HX229" s="4"/>
      <c r="HY229" s="4"/>
      <c r="HZ229" s="4"/>
      <c r="IA229" s="4"/>
      <c r="IB229" s="4"/>
      <c r="IC229" s="4"/>
      <c r="ID229" s="4"/>
      <c r="IE229" s="4"/>
      <c r="IF229" s="4"/>
      <c r="IG229" s="4"/>
      <c r="IH229" s="4"/>
      <c r="II229" s="4"/>
      <c r="IJ229" s="4"/>
      <c r="IK229" s="4">
        <v>0</v>
      </c>
      <c r="IL229" s="4"/>
      <c r="IM229" s="4"/>
      <c r="IN229" s="4"/>
      <c r="IO229" s="4"/>
      <c r="IP229" s="4"/>
      <c r="IQ229" s="4"/>
      <c r="IR229" s="4"/>
      <c r="IS229" s="4"/>
      <c r="IT229" s="4"/>
      <c r="IU229" s="4"/>
    </row>
    <row r="230" spans="1:255" x14ac:dyDescent="0.25">
      <c r="A230" s="3">
        <v>17</v>
      </c>
      <c r="B230" s="3">
        <v>1</v>
      </c>
      <c r="C230" s="3"/>
      <c r="D230" s="3"/>
      <c r="E230" s="3" t="s">
        <v>339</v>
      </c>
      <c r="F230" s="3" t="s">
        <v>340</v>
      </c>
      <c r="G230" s="3" t="s">
        <v>341</v>
      </c>
      <c r="H230" s="3" t="s">
        <v>227</v>
      </c>
      <c r="I230" s="3">
        <v>1</v>
      </c>
      <c r="J230" s="3">
        <v>0</v>
      </c>
      <c r="K230" s="3">
        <v>1</v>
      </c>
      <c r="L230" s="3"/>
      <c r="M230" s="3"/>
      <c r="N230" s="3"/>
      <c r="O230" s="3">
        <f t="shared" si="356"/>
        <v>3730.59</v>
      </c>
      <c r="P230" s="3">
        <f t="shared" si="357"/>
        <v>3730.59</v>
      </c>
      <c r="Q230" s="3">
        <f t="shared" si="381"/>
        <v>0</v>
      </c>
      <c r="R230" s="3">
        <f t="shared" si="382"/>
        <v>0</v>
      </c>
      <c r="S230" s="3">
        <f t="shared" si="358"/>
        <v>0</v>
      </c>
      <c r="T230" s="3">
        <f t="shared" si="359"/>
        <v>0</v>
      </c>
      <c r="U230" s="3">
        <f t="shared" si="360"/>
        <v>0</v>
      </c>
      <c r="V230" s="3">
        <f t="shared" si="361"/>
        <v>0</v>
      </c>
      <c r="W230" s="3">
        <f t="shared" si="362"/>
        <v>0</v>
      </c>
      <c r="X230" s="3">
        <f t="shared" si="383"/>
        <v>0</v>
      </c>
      <c r="Y230" s="3">
        <f t="shared" si="384"/>
        <v>0</v>
      </c>
      <c r="Z230" s="3"/>
      <c r="AA230" s="3">
        <v>54971259</v>
      </c>
      <c r="AB230" s="3">
        <f t="shared" si="363"/>
        <v>3730.59</v>
      </c>
      <c r="AC230" s="3">
        <f t="shared" si="385"/>
        <v>3730.59</v>
      </c>
      <c r="AD230" s="3">
        <f t="shared" si="386"/>
        <v>0</v>
      </c>
      <c r="AE230" s="3">
        <f t="shared" si="387"/>
        <v>0</v>
      </c>
      <c r="AF230" s="3">
        <f t="shared" si="388"/>
        <v>0</v>
      </c>
      <c r="AG230" s="3">
        <f t="shared" si="364"/>
        <v>0</v>
      </c>
      <c r="AH230" s="3">
        <f t="shared" si="389"/>
        <v>0</v>
      </c>
      <c r="AI230" s="3">
        <f t="shared" si="390"/>
        <v>0</v>
      </c>
      <c r="AJ230" s="3">
        <f t="shared" si="365"/>
        <v>0</v>
      </c>
      <c r="AK230" s="3">
        <v>3730.5899999999997</v>
      </c>
      <c r="AL230" s="3">
        <v>3730.5899999999997</v>
      </c>
      <c r="AM230" s="3">
        <v>0</v>
      </c>
      <c r="AN230" s="3">
        <v>0</v>
      </c>
      <c r="AO230" s="3">
        <v>0</v>
      </c>
      <c r="AP230" s="3">
        <v>0</v>
      </c>
      <c r="AQ230" s="3">
        <v>0</v>
      </c>
      <c r="AR230" s="3">
        <v>0</v>
      </c>
      <c r="AS230" s="3">
        <v>0</v>
      </c>
      <c r="AT230" s="3">
        <v>0</v>
      </c>
      <c r="AU230" s="3">
        <v>0</v>
      </c>
      <c r="AV230" s="3">
        <v>1</v>
      </c>
      <c r="AW230" s="3">
        <v>1</v>
      </c>
      <c r="AX230" s="3"/>
      <c r="AY230" s="3"/>
      <c r="AZ230" s="3">
        <v>1</v>
      </c>
      <c r="BA230" s="3">
        <v>1</v>
      </c>
      <c r="BB230" s="3">
        <v>1</v>
      </c>
      <c r="BC230" s="3">
        <v>1</v>
      </c>
      <c r="BD230" s="3" t="s">
        <v>3</v>
      </c>
      <c r="BE230" s="3" t="s">
        <v>3</v>
      </c>
      <c r="BF230" s="3" t="s">
        <v>3</v>
      </c>
      <c r="BG230" s="3" t="s">
        <v>3</v>
      </c>
      <c r="BH230" s="3">
        <v>3</v>
      </c>
      <c r="BI230" s="3">
        <v>3</v>
      </c>
      <c r="BJ230" s="3" t="s">
        <v>340</v>
      </c>
      <c r="BK230" s="3"/>
      <c r="BL230" s="3"/>
      <c r="BM230" s="3">
        <v>400007</v>
      </c>
      <c r="BN230" s="3">
        <v>0</v>
      </c>
      <c r="BO230" s="3" t="s">
        <v>3</v>
      </c>
      <c r="BP230" s="3">
        <v>0</v>
      </c>
      <c r="BQ230" s="3">
        <v>214</v>
      </c>
      <c r="BR230" s="3">
        <v>0</v>
      </c>
      <c r="BS230" s="3">
        <v>1</v>
      </c>
      <c r="BT230" s="3">
        <v>1</v>
      </c>
      <c r="BU230" s="3">
        <v>1</v>
      </c>
      <c r="BV230" s="3">
        <v>1</v>
      </c>
      <c r="BW230" s="3">
        <v>1</v>
      </c>
      <c r="BX230" s="3">
        <v>1</v>
      </c>
      <c r="BY230" s="3" t="s">
        <v>3</v>
      </c>
      <c r="BZ230" s="3">
        <v>0</v>
      </c>
      <c r="CA230" s="3">
        <v>0</v>
      </c>
      <c r="CB230" s="3" t="s">
        <v>3</v>
      </c>
      <c r="CC230" s="3"/>
      <c r="CD230" s="3"/>
      <c r="CE230" s="3">
        <v>1566</v>
      </c>
      <c r="CF230" s="3">
        <v>0</v>
      </c>
      <c r="CG230" s="3">
        <v>0</v>
      </c>
      <c r="CH230" s="3"/>
      <c r="CI230" s="3"/>
      <c r="CJ230" s="3"/>
      <c r="CK230" s="3"/>
      <c r="CL230" s="3"/>
      <c r="CM230" s="3">
        <v>0</v>
      </c>
      <c r="CN230" s="3" t="s">
        <v>3</v>
      </c>
      <c r="CO230" s="3">
        <v>0</v>
      </c>
      <c r="CP230" s="3">
        <f t="shared" si="366"/>
        <v>3730.59</v>
      </c>
      <c r="CQ230" s="3">
        <f t="shared" si="367"/>
        <v>3730.59</v>
      </c>
      <c r="CR230" s="3">
        <f t="shared" si="391"/>
        <v>0</v>
      </c>
      <c r="CS230" s="3">
        <f t="shared" si="392"/>
        <v>0</v>
      </c>
      <c r="CT230" s="3">
        <f t="shared" si="368"/>
        <v>0</v>
      </c>
      <c r="CU230" s="3">
        <f t="shared" si="369"/>
        <v>0</v>
      </c>
      <c r="CV230" s="3">
        <f t="shared" si="370"/>
        <v>0</v>
      </c>
      <c r="CW230" s="3">
        <f t="shared" si="371"/>
        <v>0</v>
      </c>
      <c r="CX230" s="3">
        <f t="shared" si="372"/>
        <v>0</v>
      </c>
      <c r="CY230" s="3">
        <f t="shared" si="393"/>
        <v>0</v>
      </c>
      <c r="CZ230" s="3">
        <f t="shared" si="394"/>
        <v>0</v>
      </c>
      <c r="DA230" s="3"/>
      <c r="DB230" s="3"/>
      <c r="DC230" s="3" t="s">
        <v>3</v>
      </c>
      <c r="DD230" s="3" t="s">
        <v>3</v>
      </c>
      <c r="DE230" s="3" t="s">
        <v>3</v>
      </c>
      <c r="DF230" s="3" t="s">
        <v>3</v>
      </c>
      <c r="DG230" s="3" t="s">
        <v>3</v>
      </c>
      <c r="DH230" s="3" t="s">
        <v>3</v>
      </c>
      <c r="DI230" s="3" t="s">
        <v>3</v>
      </c>
      <c r="DJ230" s="3" t="s">
        <v>3</v>
      </c>
      <c r="DK230" s="3" t="s">
        <v>3</v>
      </c>
      <c r="DL230" s="3" t="s">
        <v>3</v>
      </c>
      <c r="DM230" s="3" t="s">
        <v>3</v>
      </c>
      <c r="DN230" s="3">
        <v>0</v>
      </c>
      <c r="DO230" s="3">
        <v>0</v>
      </c>
      <c r="DP230" s="3">
        <v>1</v>
      </c>
      <c r="DQ230" s="3">
        <v>1</v>
      </c>
      <c r="DR230" s="3"/>
      <c r="DS230" s="3"/>
      <c r="DT230" s="3"/>
      <c r="DU230" s="3">
        <v>1013</v>
      </c>
      <c r="DV230" s="3" t="s">
        <v>227</v>
      </c>
      <c r="DW230" s="3" t="s">
        <v>227</v>
      </c>
      <c r="DX230" s="3">
        <v>1</v>
      </c>
      <c r="DY230" s="3"/>
      <c r="DZ230" s="3" t="s">
        <v>3</v>
      </c>
      <c r="EA230" s="3" t="s">
        <v>3</v>
      </c>
      <c r="EB230" s="3" t="s">
        <v>3</v>
      </c>
      <c r="EC230" s="3" t="s">
        <v>3</v>
      </c>
      <c r="ED230" s="3"/>
      <c r="EE230" s="3">
        <v>57042890</v>
      </c>
      <c r="EF230" s="3">
        <v>214</v>
      </c>
      <c r="EG230" s="3" t="s">
        <v>228</v>
      </c>
      <c r="EH230" s="3">
        <v>0</v>
      </c>
      <c r="EI230" s="3" t="s">
        <v>3</v>
      </c>
      <c r="EJ230" s="3">
        <v>3</v>
      </c>
      <c r="EK230" s="3">
        <v>400007</v>
      </c>
      <c r="EL230" s="3" t="s">
        <v>228</v>
      </c>
      <c r="EM230" s="3" t="s">
        <v>229</v>
      </c>
      <c r="EN230" s="3"/>
      <c r="EO230" s="3" t="s">
        <v>3</v>
      </c>
      <c r="EP230" s="3"/>
      <c r="EQ230" s="3">
        <v>16</v>
      </c>
      <c r="ER230" s="3">
        <v>0</v>
      </c>
      <c r="ES230" s="3">
        <v>3730.5899999999997</v>
      </c>
      <c r="ET230" s="3">
        <v>0</v>
      </c>
      <c r="EU230" s="3">
        <v>0</v>
      </c>
      <c r="EV230" s="3">
        <v>0</v>
      </c>
      <c r="EW230" s="3">
        <v>0</v>
      </c>
      <c r="EX230" s="3">
        <v>0</v>
      </c>
      <c r="EY230" s="3">
        <v>0</v>
      </c>
      <c r="EZ230" s="3"/>
      <c r="FA230" s="3"/>
      <c r="FB230" s="3"/>
      <c r="FC230" s="3"/>
      <c r="FD230" s="3"/>
      <c r="FE230" s="3"/>
      <c r="FF230" s="3"/>
      <c r="FG230" s="3"/>
      <c r="FH230" s="3"/>
      <c r="FI230" s="3"/>
      <c r="FJ230" s="3"/>
      <c r="FK230" s="3"/>
      <c r="FL230" s="3"/>
      <c r="FM230" s="3"/>
      <c r="FN230" s="3"/>
      <c r="FO230" s="3"/>
      <c r="FP230" s="3"/>
      <c r="FQ230" s="3">
        <v>0</v>
      </c>
      <c r="FR230" s="3">
        <f t="shared" si="395"/>
        <v>3730.59</v>
      </c>
      <c r="FS230" s="3">
        <v>0</v>
      </c>
      <c r="FT230" s="3"/>
      <c r="FU230" s="3"/>
      <c r="FV230" s="3"/>
      <c r="FW230" s="3"/>
      <c r="FX230" s="3">
        <v>0</v>
      </c>
      <c r="FY230" s="3">
        <v>0</v>
      </c>
      <c r="FZ230" s="3"/>
      <c r="GA230" s="3" t="s">
        <v>342</v>
      </c>
      <c r="GB230" s="3"/>
      <c r="GC230" s="3"/>
      <c r="GD230" s="3">
        <v>1</v>
      </c>
      <c r="GE230" s="3"/>
      <c r="GF230" s="3">
        <v>-1006718335</v>
      </c>
      <c r="GG230" s="3">
        <v>2</v>
      </c>
      <c r="GH230" s="3">
        <v>4</v>
      </c>
      <c r="GI230" s="3">
        <v>-2</v>
      </c>
      <c r="GJ230" s="3">
        <v>0</v>
      </c>
      <c r="GK230" s="3">
        <v>0</v>
      </c>
      <c r="GL230" s="3">
        <f t="shared" si="373"/>
        <v>0</v>
      </c>
      <c r="GM230" s="3">
        <f t="shared" si="374"/>
        <v>3730.59</v>
      </c>
      <c r="GN230" s="3">
        <f t="shared" si="375"/>
        <v>0</v>
      </c>
      <c r="GO230" s="3">
        <f t="shared" si="376"/>
        <v>0</v>
      </c>
      <c r="GP230" s="3">
        <f t="shared" si="377"/>
        <v>0</v>
      </c>
      <c r="GQ230" s="3"/>
      <c r="GR230" s="3">
        <v>1</v>
      </c>
      <c r="GS230" s="3">
        <v>2</v>
      </c>
      <c r="GT230" s="3">
        <v>0</v>
      </c>
      <c r="GU230" s="3" t="s">
        <v>3</v>
      </c>
      <c r="GV230" s="3">
        <f t="shared" si="378"/>
        <v>0</v>
      </c>
      <c r="GW230" s="3">
        <v>1</v>
      </c>
      <c r="GX230" s="3">
        <f t="shared" si="379"/>
        <v>0</v>
      </c>
      <c r="GY230" s="3"/>
      <c r="GZ230" s="3"/>
      <c r="HA230" s="3">
        <v>0</v>
      </c>
      <c r="HB230" s="3">
        <v>0</v>
      </c>
      <c r="HC230" s="3">
        <f t="shared" si="380"/>
        <v>0</v>
      </c>
      <c r="HD230" s="3"/>
      <c r="HE230" s="3" t="s">
        <v>50</v>
      </c>
      <c r="HF230" s="3" t="s">
        <v>231</v>
      </c>
      <c r="HG230" s="3"/>
      <c r="HH230" s="3"/>
      <c r="HI230" s="3"/>
      <c r="HJ230" s="3"/>
      <c r="HK230" s="3"/>
      <c r="HL230" s="3"/>
      <c r="HM230" s="3" t="s">
        <v>3</v>
      </c>
      <c r="HN230" s="3" t="s">
        <v>3</v>
      </c>
      <c r="HO230" s="3" t="s">
        <v>3</v>
      </c>
      <c r="HP230" s="3" t="s">
        <v>3</v>
      </c>
      <c r="HQ230" s="3" t="s">
        <v>3</v>
      </c>
      <c r="HR230" s="3"/>
      <c r="HS230" s="3">
        <v>0</v>
      </c>
      <c r="HT230" s="3"/>
      <c r="HU230" s="3"/>
      <c r="HV230" s="3"/>
      <c r="HW230" s="3"/>
      <c r="HX230" s="3"/>
      <c r="HY230" s="3"/>
      <c r="HZ230" s="3"/>
      <c r="IA230" s="3"/>
      <c r="IB230" s="3"/>
      <c r="IC230" s="3"/>
      <c r="ID230" s="3"/>
      <c r="IE230" s="3"/>
      <c r="IF230" s="3"/>
      <c r="IG230" s="3"/>
      <c r="IH230" s="3"/>
      <c r="II230" s="3"/>
      <c r="IJ230" s="3"/>
      <c r="IK230" s="3">
        <v>0</v>
      </c>
      <c r="IL230" s="3"/>
      <c r="IM230" s="3"/>
      <c r="IN230" s="3"/>
      <c r="IO230" s="3"/>
      <c r="IP230" s="3"/>
      <c r="IQ230" s="3"/>
      <c r="IR230" s="3"/>
      <c r="IS230" s="3"/>
      <c r="IT230" s="3"/>
      <c r="IU230" s="3"/>
    </row>
    <row r="231" spans="1:255" x14ac:dyDescent="0.25">
      <c r="A231" s="4">
        <v>17</v>
      </c>
      <c r="B231" s="4">
        <v>1</v>
      </c>
      <c r="C231" s="4"/>
      <c r="D231" s="4"/>
      <c r="E231" s="4" t="s">
        <v>339</v>
      </c>
      <c r="F231" s="4" t="s">
        <v>340</v>
      </c>
      <c r="G231" s="4" t="s">
        <v>341</v>
      </c>
      <c r="H231" s="4" t="s">
        <v>227</v>
      </c>
      <c r="I231" s="4">
        <v>1</v>
      </c>
      <c r="J231" s="4">
        <v>0</v>
      </c>
      <c r="K231" s="4">
        <v>1</v>
      </c>
      <c r="L231" s="4"/>
      <c r="M231" s="4"/>
      <c r="N231" s="4"/>
      <c r="O231" s="4">
        <f t="shared" si="356"/>
        <v>28240.57</v>
      </c>
      <c r="P231" s="4">
        <f t="shared" si="357"/>
        <v>28240.57</v>
      </c>
      <c r="Q231" s="4">
        <f t="shared" si="381"/>
        <v>0</v>
      </c>
      <c r="R231" s="4">
        <f t="shared" si="382"/>
        <v>0</v>
      </c>
      <c r="S231" s="4">
        <f t="shared" si="358"/>
        <v>0</v>
      </c>
      <c r="T231" s="4">
        <f t="shared" si="359"/>
        <v>0</v>
      </c>
      <c r="U231" s="4">
        <f t="shared" si="360"/>
        <v>0</v>
      </c>
      <c r="V231" s="4">
        <f t="shared" si="361"/>
        <v>0</v>
      </c>
      <c r="W231" s="4">
        <f t="shared" si="362"/>
        <v>0</v>
      </c>
      <c r="X231" s="4">
        <f t="shared" si="383"/>
        <v>0</v>
      </c>
      <c r="Y231" s="4">
        <f t="shared" si="384"/>
        <v>0</v>
      </c>
      <c r="Z231" s="4"/>
      <c r="AA231" s="4">
        <v>55890823</v>
      </c>
      <c r="AB231" s="4">
        <f t="shared" si="363"/>
        <v>3730.59</v>
      </c>
      <c r="AC231" s="4">
        <f t="shared" si="385"/>
        <v>3730.59</v>
      </c>
      <c r="AD231" s="4">
        <f t="shared" si="386"/>
        <v>0</v>
      </c>
      <c r="AE231" s="4">
        <f t="shared" si="387"/>
        <v>0</v>
      </c>
      <c r="AF231" s="4">
        <f t="shared" si="388"/>
        <v>0</v>
      </c>
      <c r="AG231" s="4">
        <f t="shared" si="364"/>
        <v>0</v>
      </c>
      <c r="AH231" s="4">
        <f t="shared" si="389"/>
        <v>0</v>
      </c>
      <c r="AI231" s="4">
        <f t="shared" si="390"/>
        <v>0</v>
      </c>
      <c r="AJ231" s="4">
        <f t="shared" si="365"/>
        <v>0</v>
      </c>
      <c r="AK231" s="4">
        <v>3730.5899999999997</v>
      </c>
      <c r="AL231" s="4">
        <v>3730.5899999999997</v>
      </c>
      <c r="AM231" s="4">
        <v>0</v>
      </c>
      <c r="AN231" s="4">
        <v>0</v>
      </c>
      <c r="AO231" s="4">
        <v>0</v>
      </c>
      <c r="AP231" s="4">
        <v>0</v>
      </c>
      <c r="AQ231" s="4">
        <v>0</v>
      </c>
      <c r="AR231" s="4">
        <v>0</v>
      </c>
      <c r="AS231" s="4">
        <v>0</v>
      </c>
      <c r="AT231" s="4">
        <v>0</v>
      </c>
      <c r="AU231" s="4">
        <v>0</v>
      </c>
      <c r="AV231" s="4">
        <v>1</v>
      </c>
      <c r="AW231" s="4">
        <v>1</v>
      </c>
      <c r="AX231" s="4"/>
      <c r="AY231" s="4"/>
      <c r="AZ231" s="4">
        <v>1</v>
      </c>
      <c r="BA231" s="4">
        <v>1</v>
      </c>
      <c r="BB231" s="4">
        <v>1</v>
      </c>
      <c r="BC231" s="4">
        <v>7.57</v>
      </c>
      <c r="BD231" s="4" t="s">
        <v>3</v>
      </c>
      <c r="BE231" s="4" t="s">
        <v>3</v>
      </c>
      <c r="BF231" s="4" t="s">
        <v>3</v>
      </c>
      <c r="BG231" s="4" t="s">
        <v>3</v>
      </c>
      <c r="BH231" s="4">
        <v>3</v>
      </c>
      <c r="BI231" s="4">
        <v>3</v>
      </c>
      <c r="BJ231" s="4" t="s">
        <v>340</v>
      </c>
      <c r="BK231" s="4"/>
      <c r="BL231" s="4"/>
      <c r="BM231" s="4">
        <v>400007</v>
      </c>
      <c r="BN231" s="4">
        <v>0</v>
      </c>
      <c r="BO231" s="4" t="s">
        <v>3</v>
      </c>
      <c r="BP231" s="4">
        <v>0</v>
      </c>
      <c r="BQ231" s="4">
        <v>214</v>
      </c>
      <c r="BR231" s="4">
        <v>0</v>
      </c>
      <c r="BS231" s="4">
        <v>1</v>
      </c>
      <c r="BT231" s="4">
        <v>1</v>
      </c>
      <c r="BU231" s="4">
        <v>1</v>
      </c>
      <c r="BV231" s="4">
        <v>1</v>
      </c>
      <c r="BW231" s="4">
        <v>1</v>
      </c>
      <c r="BX231" s="4">
        <v>1</v>
      </c>
      <c r="BY231" s="4" t="s">
        <v>3</v>
      </c>
      <c r="BZ231" s="4">
        <v>0</v>
      </c>
      <c r="CA231" s="4">
        <v>0</v>
      </c>
      <c r="CB231" s="4" t="s">
        <v>3</v>
      </c>
      <c r="CC231" s="4"/>
      <c r="CD231" s="4"/>
      <c r="CE231" s="4">
        <v>1566</v>
      </c>
      <c r="CF231" s="4">
        <v>0</v>
      </c>
      <c r="CG231" s="4">
        <v>0</v>
      </c>
      <c r="CH231" s="4"/>
      <c r="CI231" s="4"/>
      <c r="CJ231" s="4"/>
      <c r="CK231" s="4"/>
      <c r="CL231" s="4"/>
      <c r="CM231" s="4">
        <v>0</v>
      </c>
      <c r="CN231" s="4" t="s">
        <v>3</v>
      </c>
      <c r="CO231" s="4">
        <v>0</v>
      </c>
      <c r="CP231" s="4">
        <f t="shared" si="366"/>
        <v>28240.57</v>
      </c>
      <c r="CQ231" s="4">
        <f t="shared" si="367"/>
        <v>28240.57</v>
      </c>
      <c r="CR231" s="4">
        <f t="shared" si="391"/>
        <v>0</v>
      </c>
      <c r="CS231" s="4">
        <f t="shared" si="392"/>
        <v>0</v>
      </c>
      <c r="CT231" s="4">
        <f t="shared" si="368"/>
        <v>0</v>
      </c>
      <c r="CU231" s="4">
        <f t="shared" si="369"/>
        <v>0</v>
      </c>
      <c r="CV231" s="4">
        <f t="shared" si="370"/>
        <v>0</v>
      </c>
      <c r="CW231" s="4">
        <f t="shared" si="371"/>
        <v>0</v>
      </c>
      <c r="CX231" s="4">
        <f t="shared" si="372"/>
        <v>0</v>
      </c>
      <c r="CY231" s="4">
        <f t="shared" si="393"/>
        <v>0</v>
      </c>
      <c r="CZ231" s="4">
        <f t="shared" si="394"/>
        <v>0</v>
      </c>
      <c r="DA231" s="4"/>
      <c r="DB231" s="4"/>
      <c r="DC231" s="4" t="s">
        <v>3</v>
      </c>
      <c r="DD231" s="4" t="s">
        <v>3</v>
      </c>
      <c r="DE231" s="4" t="s">
        <v>3</v>
      </c>
      <c r="DF231" s="4" t="s">
        <v>3</v>
      </c>
      <c r="DG231" s="4" t="s">
        <v>3</v>
      </c>
      <c r="DH231" s="4" t="s">
        <v>3</v>
      </c>
      <c r="DI231" s="4" t="s">
        <v>3</v>
      </c>
      <c r="DJ231" s="4" t="s">
        <v>3</v>
      </c>
      <c r="DK231" s="4" t="s">
        <v>3</v>
      </c>
      <c r="DL231" s="4" t="s">
        <v>3</v>
      </c>
      <c r="DM231" s="4" t="s">
        <v>3</v>
      </c>
      <c r="DN231" s="4">
        <v>0</v>
      </c>
      <c r="DO231" s="4">
        <v>0</v>
      </c>
      <c r="DP231" s="4">
        <v>1</v>
      </c>
      <c r="DQ231" s="4">
        <v>1</v>
      </c>
      <c r="DR231" s="4"/>
      <c r="DS231" s="4"/>
      <c r="DT231" s="4"/>
      <c r="DU231" s="4">
        <v>1013</v>
      </c>
      <c r="DV231" s="4" t="s">
        <v>227</v>
      </c>
      <c r="DW231" s="4" t="s">
        <v>227</v>
      </c>
      <c r="DX231" s="4">
        <v>1</v>
      </c>
      <c r="DY231" s="4"/>
      <c r="DZ231" s="4" t="s">
        <v>3</v>
      </c>
      <c r="EA231" s="4" t="s">
        <v>3</v>
      </c>
      <c r="EB231" s="4" t="s">
        <v>3</v>
      </c>
      <c r="EC231" s="4" t="s">
        <v>3</v>
      </c>
      <c r="ED231" s="4"/>
      <c r="EE231" s="4">
        <v>57042890</v>
      </c>
      <c r="EF231" s="4">
        <v>214</v>
      </c>
      <c r="EG231" s="4" t="s">
        <v>228</v>
      </c>
      <c r="EH231" s="4">
        <v>0</v>
      </c>
      <c r="EI231" s="4" t="s">
        <v>3</v>
      </c>
      <c r="EJ231" s="4">
        <v>3</v>
      </c>
      <c r="EK231" s="4">
        <v>400007</v>
      </c>
      <c r="EL231" s="4" t="s">
        <v>228</v>
      </c>
      <c r="EM231" s="4" t="s">
        <v>229</v>
      </c>
      <c r="EN231" s="4"/>
      <c r="EO231" s="4" t="s">
        <v>3</v>
      </c>
      <c r="EP231" s="4"/>
      <c r="EQ231" s="4">
        <v>16</v>
      </c>
      <c r="ER231" s="4">
        <v>0</v>
      </c>
      <c r="ES231" s="4">
        <v>3730.5899999999997</v>
      </c>
      <c r="ET231" s="4">
        <v>0</v>
      </c>
      <c r="EU231" s="4">
        <v>0</v>
      </c>
      <c r="EV231" s="4">
        <v>0</v>
      </c>
      <c r="EW231" s="4">
        <v>0</v>
      </c>
      <c r="EX231" s="4">
        <v>0</v>
      </c>
      <c r="EY231" s="4">
        <v>0</v>
      </c>
      <c r="EZ231" s="4">
        <v>5</v>
      </c>
      <c r="FA231" s="4"/>
      <c r="FB231" s="4"/>
      <c r="FC231" s="4">
        <v>1</v>
      </c>
      <c r="FD231" s="4">
        <v>18</v>
      </c>
      <c r="FE231" s="4"/>
      <c r="FF231" s="4">
        <v>33053.33</v>
      </c>
      <c r="FG231" s="4"/>
      <c r="FH231" s="4"/>
      <c r="FI231" s="4"/>
      <c r="FJ231" s="4"/>
      <c r="FK231" s="4"/>
      <c r="FL231" s="4"/>
      <c r="FM231" s="4"/>
      <c r="FN231" s="4"/>
      <c r="FO231" s="4"/>
      <c r="FP231" s="4"/>
      <c r="FQ231" s="4">
        <v>0</v>
      </c>
      <c r="FR231" s="4">
        <f t="shared" si="395"/>
        <v>28240.57</v>
      </c>
      <c r="FS231" s="4">
        <v>0</v>
      </c>
      <c r="FT231" s="4"/>
      <c r="FU231" s="4"/>
      <c r="FV231" s="4"/>
      <c r="FW231" s="4"/>
      <c r="FX231" s="4">
        <v>0</v>
      </c>
      <c r="FY231" s="4">
        <v>0</v>
      </c>
      <c r="FZ231" s="4"/>
      <c r="GA231" s="4" t="s">
        <v>342</v>
      </c>
      <c r="GB231" s="4"/>
      <c r="GC231" s="4"/>
      <c r="GD231" s="4">
        <v>1</v>
      </c>
      <c r="GE231" s="4"/>
      <c r="GF231" s="4">
        <v>-1006718335</v>
      </c>
      <c r="GG231" s="4">
        <v>2</v>
      </c>
      <c r="GH231" s="4">
        <v>3</v>
      </c>
      <c r="GI231" s="4">
        <v>5</v>
      </c>
      <c r="GJ231" s="4">
        <v>0</v>
      </c>
      <c r="GK231" s="4">
        <v>0</v>
      </c>
      <c r="GL231" s="4">
        <f t="shared" si="373"/>
        <v>0</v>
      </c>
      <c r="GM231" s="4">
        <f t="shared" si="374"/>
        <v>28240.57</v>
      </c>
      <c r="GN231" s="4">
        <f t="shared" si="375"/>
        <v>0</v>
      </c>
      <c r="GO231" s="4">
        <f t="shared" si="376"/>
        <v>0</v>
      </c>
      <c r="GP231" s="4">
        <f t="shared" si="377"/>
        <v>0</v>
      </c>
      <c r="GQ231" s="4"/>
      <c r="GR231" s="4">
        <v>1</v>
      </c>
      <c r="GS231" s="4">
        <v>1</v>
      </c>
      <c r="GT231" s="4">
        <v>0</v>
      </c>
      <c r="GU231" s="4" t="s">
        <v>3</v>
      </c>
      <c r="GV231" s="4">
        <f t="shared" si="378"/>
        <v>0</v>
      </c>
      <c r="GW231" s="4">
        <v>1</v>
      </c>
      <c r="GX231" s="4">
        <f t="shared" si="379"/>
        <v>0</v>
      </c>
      <c r="GY231" s="4"/>
      <c r="GZ231" s="4"/>
      <c r="HA231" s="4">
        <v>0</v>
      </c>
      <c r="HB231" s="4">
        <v>0</v>
      </c>
      <c r="HC231" s="4">
        <f t="shared" si="380"/>
        <v>0</v>
      </c>
      <c r="HD231" s="4"/>
      <c r="HE231" s="4" t="s">
        <v>50</v>
      </c>
      <c r="HF231" s="4" t="s">
        <v>231</v>
      </c>
      <c r="HG231" s="4"/>
      <c r="HH231" s="4"/>
      <c r="HI231" s="4"/>
      <c r="HJ231" s="4"/>
      <c r="HK231" s="4"/>
      <c r="HL231" s="4"/>
      <c r="HM231" s="4" t="s">
        <v>3</v>
      </c>
      <c r="HN231" s="4" t="s">
        <v>3</v>
      </c>
      <c r="HO231" s="4" t="s">
        <v>3</v>
      </c>
      <c r="HP231" s="4" t="s">
        <v>3</v>
      </c>
      <c r="HQ231" s="4" t="s">
        <v>3</v>
      </c>
      <c r="HR231" s="4"/>
      <c r="HS231" s="4">
        <v>0</v>
      </c>
      <c r="HT231" s="4"/>
      <c r="HU231" s="4"/>
      <c r="HV231" s="4"/>
      <c r="HW231" s="4"/>
      <c r="HX231" s="4"/>
      <c r="HY231" s="4"/>
      <c r="HZ231" s="4"/>
      <c r="IA231" s="4"/>
      <c r="IB231" s="4"/>
      <c r="IC231" s="4"/>
      <c r="ID231" s="4"/>
      <c r="IE231" s="4"/>
      <c r="IF231" s="4"/>
      <c r="IG231" s="4"/>
      <c r="IH231" s="4"/>
      <c r="II231" s="4"/>
      <c r="IJ231" s="4"/>
      <c r="IK231" s="4">
        <v>0</v>
      </c>
      <c r="IL231" s="4"/>
      <c r="IM231" s="4"/>
      <c r="IN231" s="4"/>
      <c r="IO231" s="4"/>
      <c r="IP231" s="4"/>
      <c r="IQ231" s="4"/>
      <c r="IR231" s="4"/>
      <c r="IS231" s="4"/>
      <c r="IT231" s="4"/>
      <c r="IU231" s="4"/>
    </row>
    <row r="232" spans="1:255" x14ac:dyDescent="0.25">
      <c r="A232" s="3">
        <v>17</v>
      </c>
      <c r="B232" s="3">
        <v>1</v>
      </c>
      <c r="C232" s="3"/>
      <c r="D232" s="3"/>
      <c r="E232" s="3" t="s">
        <v>343</v>
      </c>
      <c r="F232" s="3" t="s">
        <v>344</v>
      </c>
      <c r="G232" s="3" t="s">
        <v>345</v>
      </c>
      <c r="H232" s="3" t="s">
        <v>227</v>
      </c>
      <c r="I232" s="3">
        <v>1</v>
      </c>
      <c r="J232" s="3">
        <v>0</v>
      </c>
      <c r="K232" s="3">
        <v>1</v>
      </c>
      <c r="L232" s="3"/>
      <c r="M232" s="3"/>
      <c r="N232" s="3"/>
      <c r="O232" s="3">
        <f t="shared" si="356"/>
        <v>3414.61</v>
      </c>
      <c r="P232" s="3">
        <f t="shared" si="357"/>
        <v>3414.61</v>
      </c>
      <c r="Q232" s="3">
        <f t="shared" si="381"/>
        <v>0</v>
      </c>
      <c r="R232" s="3">
        <f t="shared" si="382"/>
        <v>0</v>
      </c>
      <c r="S232" s="3">
        <f t="shared" si="358"/>
        <v>0</v>
      </c>
      <c r="T232" s="3">
        <f t="shared" si="359"/>
        <v>0</v>
      </c>
      <c r="U232" s="3">
        <f t="shared" si="360"/>
        <v>0</v>
      </c>
      <c r="V232" s="3">
        <f t="shared" si="361"/>
        <v>0</v>
      </c>
      <c r="W232" s="3">
        <f t="shared" si="362"/>
        <v>0</v>
      </c>
      <c r="X232" s="3">
        <f t="shared" si="383"/>
        <v>0</v>
      </c>
      <c r="Y232" s="3">
        <f t="shared" si="384"/>
        <v>0</v>
      </c>
      <c r="Z232" s="3"/>
      <c r="AA232" s="3">
        <v>54971259</v>
      </c>
      <c r="AB232" s="3">
        <f t="shared" si="363"/>
        <v>3414.61</v>
      </c>
      <c r="AC232" s="3">
        <f t="shared" si="385"/>
        <v>3414.61</v>
      </c>
      <c r="AD232" s="3">
        <f t="shared" si="386"/>
        <v>0</v>
      </c>
      <c r="AE232" s="3">
        <f t="shared" si="387"/>
        <v>0</v>
      </c>
      <c r="AF232" s="3">
        <f t="shared" si="388"/>
        <v>0</v>
      </c>
      <c r="AG232" s="3">
        <f t="shared" si="364"/>
        <v>0</v>
      </c>
      <c r="AH232" s="3">
        <f t="shared" si="389"/>
        <v>0</v>
      </c>
      <c r="AI232" s="3">
        <f t="shared" si="390"/>
        <v>0</v>
      </c>
      <c r="AJ232" s="3">
        <f t="shared" si="365"/>
        <v>0</v>
      </c>
      <c r="AK232" s="3">
        <v>3414.61</v>
      </c>
      <c r="AL232" s="3">
        <v>3414.61</v>
      </c>
      <c r="AM232" s="3">
        <v>0</v>
      </c>
      <c r="AN232" s="3">
        <v>0</v>
      </c>
      <c r="AO232" s="3">
        <v>0</v>
      </c>
      <c r="AP232" s="3">
        <v>0</v>
      </c>
      <c r="AQ232" s="3">
        <v>0</v>
      </c>
      <c r="AR232" s="3">
        <v>0</v>
      </c>
      <c r="AS232" s="3">
        <v>0</v>
      </c>
      <c r="AT232" s="3">
        <v>0</v>
      </c>
      <c r="AU232" s="3">
        <v>0</v>
      </c>
      <c r="AV232" s="3">
        <v>1</v>
      </c>
      <c r="AW232" s="3">
        <v>1</v>
      </c>
      <c r="AX232" s="3"/>
      <c r="AY232" s="3"/>
      <c r="AZ232" s="3">
        <v>1</v>
      </c>
      <c r="BA232" s="3">
        <v>1</v>
      </c>
      <c r="BB232" s="3">
        <v>1</v>
      </c>
      <c r="BC232" s="3">
        <v>1</v>
      </c>
      <c r="BD232" s="3" t="s">
        <v>3</v>
      </c>
      <c r="BE232" s="3" t="s">
        <v>3</v>
      </c>
      <c r="BF232" s="3" t="s">
        <v>3</v>
      </c>
      <c r="BG232" s="3" t="s">
        <v>3</v>
      </c>
      <c r="BH232" s="3">
        <v>3</v>
      </c>
      <c r="BI232" s="3">
        <v>3</v>
      </c>
      <c r="BJ232" s="3" t="s">
        <v>344</v>
      </c>
      <c r="BK232" s="3"/>
      <c r="BL232" s="3"/>
      <c r="BM232" s="3">
        <v>400007</v>
      </c>
      <c r="BN232" s="3">
        <v>0</v>
      </c>
      <c r="BO232" s="3" t="s">
        <v>3</v>
      </c>
      <c r="BP232" s="3">
        <v>0</v>
      </c>
      <c r="BQ232" s="3">
        <v>214</v>
      </c>
      <c r="BR232" s="3">
        <v>0</v>
      </c>
      <c r="BS232" s="3">
        <v>1</v>
      </c>
      <c r="BT232" s="3">
        <v>1</v>
      </c>
      <c r="BU232" s="3">
        <v>1</v>
      </c>
      <c r="BV232" s="3">
        <v>1</v>
      </c>
      <c r="BW232" s="3">
        <v>1</v>
      </c>
      <c r="BX232" s="3">
        <v>1</v>
      </c>
      <c r="BY232" s="3" t="s">
        <v>3</v>
      </c>
      <c r="BZ232" s="3">
        <v>0</v>
      </c>
      <c r="CA232" s="3">
        <v>0</v>
      </c>
      <c r="CB232" s="3" t="s">
        <v>3</v>
      </c>
      <c r="CC232" s="3"/>
      <c r="CD232" s="3"/>
      <c r="CE232" s="3">
        <v>1566</v>
      </c>
      <c r="CF232" s="3">
        <v>0</v>
      </c>
      <c r="CG232" s="3">
        <v>0</v>
      </c>
      <c r="CH232" s="3"/>
      <c r="CI232" s="3"/>
      <c r="CJ232" s="3"/>
      <c r="CK232" s="3"/>
      <c r="CL232" s="3"/>
      <c r="CM232" s="3">
        <v>0</v>
      </c>
      <c r="CN232" s="3" t="s">
        <v>3</v>
      </c>
      <c r="CO232" s="3">
        <v>0</v>
      </c>
      <c r="CP232" s="3">
        <f t="shared" si="366"/>
        <v>3414.61</v>
      </c>
      <c r="CQ232" s="3">
        <f t="shared" si="367"/>
        <v>3414.61</v>
      </c>
      <c r="CR232" s="3">
        <f t="shared" si="391"/>
        <v>0</v>
      </c>
      <c r="CS232" s="3">
        <f t="shared" si="392"/>
        <v>0</v>
      </c>
      <c r="CT232" s="3">
        <f t="shared" si="368"/>
        <v>0</v>
      </c>
      <c r="CU232" s="3">
        <f t="shared" si="369"/>
        <v>0</v>
      </c>
      <c r="CV232" s="3">
        <f t="shared" si="370"/>
        <v>0</v>
      </c>
      <c r="CW232" s="3">
        <f t="shared" si="371"/>
        <v>0</v>
      </c>
      <c r="CX232" s="3">
        <f t="shared" si="372"/>
        <v>0</v>
      </c>
      <c r="CY232" s="3">
        <f t="shared" si="393"/>
        <v>0</v>
      </c>
      <c r="CZ232" s="3">
        <f t="shared" si="394"/>
        <v>0</v>
      </c>
      <c r="DA232" s="3"/>
      <c r="DB232" s="3"/>
      <c r="DC232" s="3" t="s">
        <v>3</v>
      </c>
      <c r="DD232" s="3" t="s">
        <v>3</v>
      </c>
      <c r="DE232" s="3" t="s">
        <v>3</v>
      </c>
      <c r="DF232" s="3" t="s">
        <v>3</v>
      </c>
      <c r="DG232" s="3" t="s">
        <v>3</v>
      </c>
      <c r="DH232" s="3" t="s">
        <v>3</v>
      </c>
      <c r="DI232" s="3" t="s">
        <v>3</v>
      </c>
      <c r="DJ232" s="3" t="s">
        <v>3</v>
      </c>
      <c r="DK232" s="3" t="s">
        <v>3</v>
      </c>
      <c r="DL232" s="3" t="s">
        <v>3</v>
      </c>
      <c r="DM232" s="3" t="s">
        <v>3</v>
      </c>
      <c r="DN232" s="3">
        <v>0</v>
      </c>
      <c r="DO232" s="3">
        <v>0</v>
      </c>
      <c r="DP232" s="3">
        <v>1</v>
      </c>
      <c r="DQ232" s="3">
        <v>1</v>
      </c>
      <c r="DR232" s="3"/>
      <c r="DS232" s="3"/>
      <c r="DT232" s="3"/>
      <c r="DU232" s="3">
        <v>1013</v>
      </c>
      <c r="DV232" s="3" t="s">
        <v>227</v>
      </c>
      <c r="DW232" s="3" t="s">
        <v>227</v>
      </c>
      <c r="DX232" s="3">
        <v>1</v>
      </c>
      <c r="DY232" s="3"/>
      <c r="DZ232" s="3" t="s">
        <v>3</v>
      </c>
      <c r="EA232" s="3" t="s">
        <v>3</v>
      </c>
      <c r="EB232" s="3" t="s">
        <v>3</v>
      </c>
      <c r="EC232" s="3" t="s">
        <v>3</v>
      </c>
      <c r="ED232" s="3"/>
      <c r="EE232" s="3">
        <v>57042890</v>
      </c>
      <c r="EF232" s="3">
        <v>214</v>
      </c>
      <c r="EG232" s="3" t="s">
        <v>228</v>
      </c>
      <c r="EH232" s="3">
        <v>0</v>
      </c>
      <c r="EI232" s="3" t="s">
        <v>3</v>
      </c>
      <c r="EJ232" s="3">
        <v>3</v>
      </c>
      <c r="EK232" s="3">
        <v>400007</v>
      </c>
      <c r="EL232" s="3" t="s">
        <v>228</v>
      </c>
      <c r="EM232" s="3" t="s">
        <v>229</v>
      </c>
      <c r="EN232" s="3"/>
      <c r="EO232" s="3" t="s">
        <v>3</v>
      </c>
      <c r="EP232" s="3"/>
      <c r="EQ232" s="3">
        <v>16</v>
      </c>
      <c r="ER232" s="3">
        <v>0</v>
      </c>
      <c r="ES232" s="3">
        <v>3414.61</v>
      </c>
      <c r="ET232" s="3">
        <v>0</v>
      </c>
      <c r="EU232" s="3">
        <v>0</v>
      </c>
      <c r="EV232" s="3">
        <v>0</v>
      </c>
      <c r="EW232" s="3">
        <v>0</v>
      </c>
      <c r="EX232" s="3">
        <v>0</v>
      </c>
      <c r="EY232" s="3">
        <v>0</v>
      </c>
      <c r="EZ232" s="3"/>
      <c r="FA232" s="3"/>
      <c r="FB232" s="3"/>
      <c r="FC232" s="3"/>
      <c r="FD232" s="3"/>
      <c r="FE232" s="3"/>
      <c r="FF232" s="3"/>
      <c r="FG232" s="3"/>
      <c r="FH232" s="3"/>
      <c r="FI232" s="3"/>
      <c r="FJ232" s="3"/>
      <c r="FK232" s="3"/>
      <c r="FL232" s="3"/>
      <c r="FM232" s="3"/>
      <c r="FN232" s="3"/>
      <c r="FO232" s="3"/>
      <c r="FP232" s="3"/>
      <c r="FQ232" s="3">
        <v>0</v>
      </c>
      <c r="FR232" s="3">
        <f t="shared" si="395"/>
        <v>3414.61</v>
      </c>
      <c r="FS232" s="3">
        <v>0</v>
      </c>
      <c r="FT232" s="3"/>
      <c r="FU232" s="3"/>
      <c r="FV232" s="3"/>
      <c r="FW232" s="3"/>
      <c r="FX232" s="3">
        <v>0</v>
      </c>
      <c r="FY232" s="3">
        <v>0</v>
      </c>
      <c r="FZ232" s="3"/>
      <c r="GA232" s="3" t="s">
        <v>346</v>
      </c>
      <c r="GB232" s="3"/>
      <c r="GC232" s="3"/>
      <c r="GD232" s="3">
        <v>1</v>
      </c>
      <c r="GE232" s="3"/>
      <c r="GF232" s="3">
        <v>-521725593</v>
      </c>
      <c r="GG232" s="3">
        <v>2</v>
      </c>
      <c r="GH232" s="3">
        <v>4</v>
      </c>
      <c r="GI232" s="3">
        <v>-2</v>
      </c>
      <c r="GJ232" s="3">
        <v>0</v>
      </c>
      <c r="GK232" s="3">
        <v>0</v>
      </c>
      <c r="GL232" s="3">
        <f t="shared" si="373"/>
        <v>0</v>
      </c>
      <c r="GM232" s="3">
        <f t="shared" si="374"/>
        <v>3414.61</v>
      </c>
      <c r="GN232" s="3">
        <f t="shared" si="375"/>
        <v>0</v>
      </c>
      <c r="GO232" s="3">
        <f t="shared" si="376"/>
        <v>0</v>
      </c>
      <c r="GP232" s="3">
        <f t="shared" si="377"/>
        <v>0</v>
      </c>
      <c r="GQ232" s="3"/>
      <c r="GR232" s="3">
        <v>1</v>
      </c>
      <c r="GS232" s="3">
        <v>2</v>
      </c>
      <c r="GT232" s="3">
        <v>0</v>
      </c>
      <c r="GU232" s="3" t="s">
        <v>3</v>
      </c>
      <c r="GV232" s="3">
        <f t="shared" si="378"/>
        <v>0</v>
      </c>
      <c r="GW232" s="3">
        <v>1</v>
      </c>
      <c r="GX232" s="3">
        <f t="shared" si="379"/>
        <v>0</v>
      </c>
      <c r="GY232" s="3"/>
      <c r="GZ232" s="3"/>
      <c r="HA232" s="3">
        <v>0</v>
      </c>
      <c r="HB232" s="3">
        <v>0</v>
      </c>
      <c r="HC232" s="3">
        <f t="shared" si="380"/>
        <v>0</v>
      </c>
      <c r="HD232" s="3"/>
      <c r="HE232" s="3" t="s">
        <v>50</v>
      </c>
      <c r="HF232" s="3" t="s">
        <v>231</v>
      </c>
      <c r="HG232" s="3"/>
      <c r="HH232" s="3"/>
      <c r="HI232" s="3"/>
      <c r="HJ232" s="3"/>
      <c r="HK232" s="3"/>
      <c r="HL232" s="3"/>
      <c r="HM232" s="3" t="s">
        <v>3</v>
      </c>
      <c r="HN232" s="3" t="s">
        <v>3</v>
      </c>
      <c r="HO232" s="3" t="s">
        <v>3</v>
      </c>
      <c r="HP232" s="3" t="s">
        <v>3</v>
      </c>
      <c r="HQ232" s="3" t="s">
        <v>3</v>
      </c>
      <c r="HR232" s="3"/>
      <c r="HS232" s="3">
        <v>0</v>
      </c>
      <c r="HT232" s="3"/>
      <c r="HU232" s="3"/>
      <c r="HV232" s="3"/>
      <c r="HW232" s="3"/>
      <c r="HX232" s="3"/>
      <c r="HY232" s="3"/>
      <c r="HZ232" s="3"/>
      <c r="IA232" s="3"/>
      <c r="IB232" s="3"/>
      <c r="IC232" s="3"/>
      <c r="ID232" s="3"/>
      <c r="IE232" s="3"/>
      <c r="IF232" s="3"/>
      <c r="IG232" s="3"/>
      <c r="IH232" s="3"/>
      <c r="II232" s="3"/>
      <c r="IJ232" s="3"/>
      <c r="IK232" s="3">
        <v>0</v>
      </c>
      <c r="IL232" s="3"/>
      <c r="IM232" s="3"/>
      <c r="IN232" s="3"/>
      <c r="IO232" s="3"/>
      <c r="IP232" s="3"/>
      <c r="IQ232" s="3"/>
      <c r="IR232" s="3"/>
      <c r="IS232" s="3"/>
      <c r="IT232" s="3"/>
      <c r="IU232" s="3"/>
    </row>
    <row r="233" spans="1:255" x14ac:dyDescent="0.25">
      <c r="A233" s="4">
        <v>17</v>
      </c>
      <c r="B233" s="4">
        <v>1</v>
      </c>
      <c r="C233" s="4"/>
      <c r="D233" s="4"/>
      <c r="E233" s="4" t="s">
        <v>343</v>
      </c>
      <c r="F233" s="4" t="s">
        <v>344</v>
      </c>
      <c r="G233" s="4" t="s">
        <v>345</v>
      </c>
      <c r="H233" s="4" t="s">
        <v>227</v>
      </c>
      <c r="I233" s="4">
        <v>1</v>
      </c>
      <c r="J233" s="4">
        <v>0</v>
      </c>
      <c r="K233" s="4">
        <v>1</v>
      </c>
      <c r="L233" s="4"/>
      <c r="M233" s="4"/>
      <c r="N233" s="4"/>
      <c r="O233" s="4">
        <f t="shared" si="356"/>
        <v>25848.6</v>
      </c>
      <c r="P233" s="4">
        <f t="shared" si="357"/>
        <v>25848.6</v>
      </c>
      <c r="Q233" s="4">
        <f t="shared" si="381"/>
        <v>0</v>
      </c>
      <c r="R233" s="4">
        <f t="shared" si="382"/>
        <v>0</v>
      </c>
      <c r="S233" s="4">
        <f t="shared" si="358"/>
        <v>0</v>
      </c>
      <c r="T233" s="4">
        <f t="shared" si="359"/>
        <v>0</v>
      </c>
      <c r="U233" s="4">
        <f t="shared" si="360"/>
        <v>0</v>
      </c>
      <c r="V233" s="4">
        <f t="shared" si="361"/>
        <v>0</v>
      </c>
      <c r="W233" s="4">
        <f t="shared" si="362"/>
        <v>0</v>
      </c>
      <c r="X233" s="4">
        <f t="shared" si="383"/>
        <v>0</v>
      </c>
      <c r="Y233" s="4">
        <f t="shared" si="384"/>
        <v>0</v>
      </c>
      <c r="Z233" s="4"/>
      <c r="AA233" s="4">
        <v>55890823</v>
      </c>
      <c r="AB233" s="4">
        <f t="shared" si="363"/>
        <v>3414.61</v>
      </c>
      <c r="AC233" s="4">
        <f t="shared" si="385"/>
        <v>3414.61</v>
      </c>
      <c r="AD233" s="4">
        <f t="shared" si="386"/>
        <v>0</v>
      </c>
      <c r="AE233" s="4">
        <f t="shared" si="387"/>
        <v>0</v>
      </c>
      <c r="AF233" s="4">
        <f t="shared" si="388"/>
        <v>0</v>
      </c>
      <c r="AG233" s="4">
        <f t="shared" si="364"/>
        <v>0</v>
      </c>
      <c r="AH233" s="4">
        <f t="shared" si="389"/>
        <v>0</v>
      </c>
      <c r="AI233" s="4">
        <f t="shared" si="390"/>
        <v>0</v>
      </c>
      <c r="AJ233" s="4">
        <f t="shared" si="365"/>
        <v>0</v>
      </c>
      <c r="AK233" s="4">
        <v>3414.61</v>
      </c>
      <c r="AL233" s="4">
        <v>3414.61</v>
      </c>
      <c r="AM233" s="4">
        <v>0</v>
      </c>
      <c r="AN233" s="4">
        <v>0</v>
      </c>
      <c r="AO233" s="4">
        <v>0</v>
      </c>
      <c r="AP233" s="4">
        <v>0</v>
      </c>
      <c r="AQ233" s="4">
        <v>0</v>
      </c>
      <c r="AR233" s="4">
        <v>0</v>
      </c>
      <c r="AS233" s="4">
        <v>0</v>
      </c>
      <c r="AT233" s="4">
        <v>0</v>
      </c>
      <c r="AU233" s="4">
        <v>0</v>
      </c>
      <c r="AV233" s="4">
        <v>1</v>
      </c>
      <c r="AW233" s="4">
        <v>1</v>
      </c>
      <c r="AX233" s="4"/>
      <c r="AY233" s="4"/>
      <c r="AZ233" s="4">
        <v>1</v>
      </c>
      <c r="BA233" s="4">
        <v>1</v>
      </c>
      <c r="BB233" s="4">
        <v>1</v>
      </c>
      <c r="BC233" s="4">
        <v>7.57</v>
      </c>
      <c r="BD233" s="4" t="s">
        <v>3</v>
      </c>
      <c r="BE233" s="4" t="s">
        <v>3</v>
      </c>
      <c r="BF233" s="4" t="s">
        <v>3</v>
      </c>
      <c r="BG233" s="4" t="s">
        <v>3</v>
      </c>
      <c r="BH233" s="4">
        <v>3</v>
      </c>
      <c r="BI233" s="4">
        <v>3</v>
      </c>
      <c r="BJ233" s="4" t="s">
        <v>344</v>
      </c>
      <c r="BK233" s="4"/>
      <c r="BL233" s="4"/>
      <c r="BM233" s="4">
        <v>400007</v>
      </c>
      <c r="BN233" s="4">
        <v>0</v>
      </c>
      <c r="BO233" s="4" t="s">
        <v>3</v>
      </c>
      <c r="BP233" s="4">
        <v>0</v>
      </c>
      <c r="BQ233" s="4">
        <v>214</v>
      </c>
      <c r="BR233" s="4">
        <v>0</v>
      </c>
      <c r="BS233" s="4">
        <v>1</v>
      </c>
      <c r="BT233" s="4">
        <v>1</v>
      </c>
      <c r="BU233" s="4">
        <v>1</v>
      </c>
      <c r="BV233" s="4">
        <v>1</v>
      </c>
      <c r="BW233" s="4">
        <v>1</v>
      </c>
      <c r="BX233" s="4">
        <v>1</v>
      </c>
      <c r="BY233" s="4" t="s">
        <v>3</v>
      </c>
      <c r="BZ233" s="4">
        <v>0</v>
      </c>
      <c r="CA233" s="4">
        <v>0</v>
      </c>
      <c r="CB233" s="4" t="s">
        <v>3</v>
      </c>
      <c r="CC233" s="4"/>
      <c r="CD233" s="4"/>
      <c r="CE233" s="4">
        <v>1566</v>
      </c>
      <c r="CF233" s="4">
        <v>0</v>
      </c>
      <c r="CG233" s="4">
        <v>0</v>
      </c>
      <c r="CH233" s="4"/>
      <c r="CI233" s="4"/>
      <c r="CJ233" s="4"/>
      <c r="CK233" s="4"/>
      <c r="CL233" s="4"/>
      <c r="CM233" s="4">
        <v>0</v>
      </c>
      <c r="CN233" s="4" t="s">
        <v>3</v>
      </c>
      <c r="CO233" s="4">
        <v>0</v>
      </c>
      <c r="CP233" s="4">
        <f t="shared" si="366"/>
        <v>25848.6</v>
      </c>
      <c r="CQ233" s="4">
        <f t="shared" si="367"/>
        <v>25848.6</v>
      </c>
      <c r="CR233" s="4">
        <f t="shared" si="391"/>
        <v>0</v>
      </c>
      <c r="CS233" s="4">
        <f t="shared" si="392"/>
        <v>0</v>
      </c>
      <c r="CT233" s="4">
        <f t="shared" si="368"/>
        <v>0</v>
      </c>
      <c r="CU233" s="4">
        <f t="shared" si="369"/>
        <v>0</v>
      </c>
      <c r="CV233" s="4">
        <f t="shared" si="370"/>
        <v>0</v>
      </c>
      <c r="CW233" s="4">
        <f t="shared" si="371"/>
        <v>0</v>
      </c>
      <c r="CX233" s="4">
        <f t="shared" si="372"/>
        <v>0</v>
      </c>
      <c r="CY233" s="4">
        <f t="shared" si="393"/>
        <v>0</v>
      </c>
      <c r="CZ233" s="4">
        <f t="shared" si="394"/>
        <v>0</v>
      </c>
      <c r="DA233" s="4"/>
      <c r="DB233" s="4"/>
      <c r="DC233" s="4" t="s">
        <v>3</v>
      </c>
      <c r="DD233" s="4" t="s">
        <v>3</v>
      </c>
      <c r="DE233" s="4" t="s">
        <v>3</v>
      </c>
      <c r="DF233" s="4" t="s">
        <v>3</v>
      </c>
      <c r="DG233" s="4" t="s">
        <v>3</v>
      </c>
      <c r="DH233" s="4" t="s">
        <v>3</v>
      </c>
      <c r="DI233" s="4" t="s">
        <v>3</v>
      </c>
      <c r="DJ233" s="4" t="s">
        <v>3</v>
      </c>
      <c r="DK233" s="4" t="s">
        <v>3</v>
      </c>
      <c r="DL233" s="4" t="s">
        <v>3</v>
      </c>
      <c r="DM233" s="4" t="s">
        <v>3</v>
      </c>
      <c r="DN233" s="4">
        <v>0</v>
      </c>
      <c r="DO233" s="4">
        <v>0</v>
      </c>
      <c r="DP233" s="4">
        <v>1</v>
      </c>
      <c r="DQ233" s="4">
        <v>1</v>
      </c>
      <c r="DR233" s="4"/>
      <c r="DS233" s="4"/>
      <c r="DT233" s="4"/>
      <c r="DU233" s="4">
        <v>1013</v>
      </c>
      <c r="DV233" s="4" t="s">
        <v>227</v>
      </c>
      <c r="DW233" s="4" t="s">
        <v>227</v>
      </c>
      <c r="DX233" s="4">
        <v>1</v>
      </c>
      <c r="DY233" s="4"/>
      <c r="DZ233" s="4" t="s">
        <v>3</v>
      </c>
      <c r="EA233" s="4" t="s">
        <v>3</v>
      </c>
      <c r="EB233" s="4" t="s">
        <v>3</v>
      </c>
      <c r="EC233" s="4" t="s">
        <v>3</v>
      </c>
      <c r="ED233" s="4"/>
      <c r="EE233" s="4">
        <v>57042890</v>
      </c>
      <c r="EF233" s="4">
        <v>214</v>
      </c>
      <c r="EG233" s="4" t="s">
        <v>228</v>
      </c>
      <c r="EH233" s="4">
        <v>0</v>
      </c>
      <c r="EI233" s="4" t="s">
        <v>3</v>
      </c>
      <c r="EJ233" s="4">
        <v>3</v>
      </c>
      <c r="EK233" s="4">
        <v>400007</v>
      </c>
      <c r="EL233" s="4" t="s">
        <v>228</v>
      </c>
      <c r="EM233" s="4" t="s">
        <v>229</v>
      </c>
      <c r="EN233" s="4"/>
      <c r="EO233" s="4" t="s">
        <v>3</v>
      </c>
      <c r="EP233" s="4"/>
      <c r="EQ233" s="4">
        <v>16</v>
      </c>
      <c r="ER233" s="4">
        <v>0</v>
      </c>
      <c r="ES233" s="4">
        <v>3414.61</v>
      </c>
      <c r="ET233" s="4">
        <v>0</v>
      </c>
      <c r="EU233" s="4">
        <v>0</v>
      </c>
      <c r="EV233" s="4">
        <v>0</v>
      </c>
      <c r="EW233" s="4">
        <v>0</v>
      </c>
      <c r="EX233" s="4">
        <v>0</v>
      </c>
      <c r="EY233" s="4">
        <v>0</v>
      </c>
      <c r="EZ233" s="4">
        <v>5</v>
      </c>
      <c r="FA233" s="4"/>
      <c r="FB233" s="4"/>
      <c r="FC233" s="4">
        <v>1</v>
      </c>
      <c r="FD233" s="4">
        <v>18</v>
      </c>
      <c r="FE233" s="4"/>
      <c r="FF233" s="4">
        <v>30253.67</v>
      </c>
      <c r="FG233" s="4"/>
      <c r="FH233" s="4"/>
      <c r="FI233" s="4"/>
      <c r="FJ233" s="4"/>
      <c r="FK233" s="4"/>
      <c r="FL233" s="4"/>
      <c r="FM233" s="4"/>
      <c r="FN233" s="4"/>
      <c r="FO233" s="4"/>
      <c r="FP233" s="4"/>
      <c r="FQ233" s="4">
        <v>0</v>
      </c>
      <c r="FR233" s="4">
        <f t="shared" si="395"/>
        <v>25848.6</v>
      </c>
      <c r="FS233" s="4">
        <v>0</v>
      </c>
      <c r="FT233" s="4"/>
      <c r="FU233" s="4"/>
      <c r="FV233" s="4"/>
      <c r="FW233" s="4"/>
      <c r="FX233" s="4">
        <v>0</v>
      </c>
      <c r="FY233" s="4">
        <v>0</v>
      </c>
      <c r="FZ233" s="4"/>
      <c r="GA233" s="4" t="s">
        <v>346</v>
      </c>
      <c r="GB233" s="4"/>
      <c r="GC233" s="4"/>
      <c r="GD233" s="4">
        <v>1</v>
      </c>
      <c r="GE233" s="4"/>
      <c r="GF233" s="4">
        <v>-521725593</v>
      </c>
      <c r="GG233" s="4">
        <v>2</v>
      </c>
      <c r="GH233" s="4">
        <v>3</v>
      </c>
      <c r="GI233" s="4">
        <v>5</v>
      </c>
      <c r="GJ233" s="4">
        <v>0</v>
      </c>
      <c r="GK233" s="4">
        <v>0</v>
      </c>
      <c r="GL233" s="4">
        <f t="shared" si="373"/>
        <v>0</v>
      </c>
      <c r="GM233" s="4">
        <f t="shared" si="374"/>
        <v>25848.6</v>
      </c>
      <c r="GN233" s="4">
        <f t="shared" si="375"/>
        <v>0</v>
      </c>
      <c r="GO233" s="4">
        <f t="shared" si="376"/>
        <v>0</v>
      </c>
      <c r="GP233" s="4">
        <f t="shared" si="377"/>
        <v>0</v>
      </c>
      <c r="GQ233" s="4"/>
      <c r="GR233" s="4">
        <v>1</v>
      </c>
      <c r="GS233" s="4">
        <v>1</v>
      </c>
      <c r="GT233" s="4">
        <v>0</v>
      </c>
      <c r="GU233" s="4" t="s">
        <v>3</v>
      </c>
      <c r="GV233" s="4">
        <f t="shared" si="378"/>
        <v>0</v>
      </c>
      <c r="GW233" s="4">
        <v>1</v>
      </c>
      <c r="GX233" s="4">
        <f t="shared" si="379"/>
        <v>0</v>
      </c>
      <c r="GY233" s="4"/>
      <c r="GZ233" s="4"/>
      <c r="HA233" s="4">
        <v>0</v>
      </c>
      <c r="HB233" s="4">
        <v>0</v>
      </c>
      <c r="HC233" s="4">
        <f t="shared" si="380"/>
        <v>0</v>
      </c>
      <c r="HD233" s="4"/>
      <c r="HE233" s="4" t="s">
        <v>50</v>
      </c>
      <c r="HF233" s="4" t="s">
        <v>231</v>
      </c>
      <c r="HG233" s="4"/>
      <c r="HH233" s="4"/>
      <c r="HI233" s="4"/>
      <c r="HJ233" s="4"/>
      <c r="HK233" s="4"/>
      <c r="HL233" s="4"/>
      <c r="HM233" s="4" t="s">
        <v>3</v>
      </c>
      <c r="HN233" s="4" t="s">
        <v>3</v>
      </c>
      <c r="HO233" s="4" t="s">
        <v>3</v>
      </c>
      <c r="HP233" s="4" t="s">
        <v>3</v>
      </c>
      <c r="HQ233" s="4" t="s">
        <v>3</v>
      </c>
      <c r="HR233" s="4"/>
      <c r="HS233" s="4">
        <v>0</v>
      </c>
      <c r="HT233" s="4"/>
      <c r="HU233" s="4"/>
      <c r="HV233" s="4"/>
      <c r="HW233" s="4"/>
      <c r="HX233" s="4"/>
      <c r="HY233" s="4"/>
      <c r="HZ233" s="4"/>
      <c r="IA233" s="4"/>
      <c r="IB233" s="4"/>
      <c r="IC233" s="4"/>
      <c r="ID233" s="4"/>
      <c r="IE233" s="4"/>
      <c r="IF233" s="4"/>
      <c r="IG233" s="4"/>
      <c r="IH233" s="4"/>
      <c r="II233" s="4"/>
      <c r="IJ233" s="4"/>
      <c r="IK233" s="4">
        <v>0</v>
      </c>
      <c r="IL233" s="4"/>
      <c r="IM233" s="4"/>
      <c r="IN233" s="4"/>
      <c r="IO233" s="4"/>
      <c r="IP233" s="4"/>
      <c r="IQ233" s="4"/>
      <c r="IR233" s="4"/>
      <c r="IS233" s="4"/>
      <c r="IT233" s="4"/>
      <c r="IU233" s="4"/>
    </row>
    <row r="234" spans="1:255" x14ac:dyDescent="0.25">
      <c r="A234" s="3">
        <v>17</v>
      </c>
      <c r="B234" s="3">
        <v>1</v>
      </c>
      <c r="C234" s="3"/>
      <c r="D234" s="3"/>
      <c r="E234" s="3" t="s">
        <v>347</v>
      </c>
      <c r="F234" s="3" t="s">
        <v>348</v>
      </c>
      <c r="G234" s="3" t="s">
        <v>349</v>
      </c>
      <c r="H234" s="3" t="s">
        <v>227</v>
      </c>
      <c r="I234" s="3">
        <v>1</v>
      </c>
      <c r="J234" s="3">
        <v>0</v>
      </c>
      <c r="K234" s="3">
        <v>1</v>
      </c>
      <c r="L234" s="3"/>
      <c r="M234" s="3"/>
      <c r="N234" s="3"/>
      <c r="O234" s="3">
        <f t="shared" si="356"/>
        <v>2923.22</v>
      </c>
      <c r="P234" s="3">
        <f t="shared" si="357"/>
        <v>2923.22</v>
      </c>
      <c r="Q234" s="3">
        <f t="shared" si="381"/>
        <v>0</v>
      </c>
      <c r="R234" s="3">
        <f t="shared" si="382"/>
        <v>0</v>
      </c>
      <c r="S234" s="3">
        <f t="shared" si="358"/>
        <v>0</v>
      </c>
      <c r="T234" s="3">
        <f t="shared" si="359"/>
        <v>0</v>
      </c>
      <c r="U234" s="3">
        <f t="shared" si="360"/>
        <v>0</v>
      </c>
      <c r="V234" s="3">
        <f t="shared" si="361"/>
        <v>0</v>
      </c>
      <c r="W234" s="3">
        <f t="shared" si="362"/>
        <v>0</v>
      </c>
      <c r="X234" s="3">
        <f t="shared" si="383"/>
        <v>0</v>
      </c>
      <c r="Y234" s="3">
        <f t="shared" si="384"/>
        <v>0</v>
      </c>
      <c r="Z234" s="3"/>
      <c r="AA234" s="3">
        <v>54971259</v>
      </c>
      <c r="AB234" s="3">
        <f t="shared" si="363"/>
        <v>2923.22</v>
      </c>
      <c r="AC234" s="3">
        <f t="shared" si="385"/>
        <v>2923.22</v>
      </c>
      <c r="AD234" s="3">
        <f t="shared" si="386"/>
        <v>0</v>
      </c>
      <c r="AE234" s="3">
        <f t="shared" si="387"/>
        <v>0</v>
      </c>
      <c r="AF234" s="3">
        <f t="shared" si="388"/>
        <v>0</v>
      </c>
      <c r="AG234" s="3">
        <f t="shared" si="364"/>
        <v>0</v>
      </c>
      <c r="AH234" s="3">
        <f t="shared" si="389"/>
        <v>0</v>
      </c>
      <c r="AI234" s="3">
        <f t="shared" si="390"/>
        <v>0</v>
      </c>
      <c r="AJ234" s="3">
        <f t="shared" si="365"/>
        <v>0</v>
      </c>
      <c r="AK234" s="3">
        <v>2923.22</v>
      </c>
      <c r="AL234" s="3">
        <v>2923.22</v>
      </c>
      <c r="AM234" s="3">
        <v>0</v>
      </c>
      <c r="AN234" s="3">
        <v>0</v>
      </c>
      <c r="AO234" s="3">
        <v>0</v>
      </c>
      <c r="AP234" s="3">
        <v>0</v>
      </c>
      <c r="AQ234" s="3">
        <v>0</v>
      </c>
      <c r="AR234" s="3">
        <v>0</v>
      </c>
      <c r="AS234" s="3">
        <v>0</v>
      </c>
      <c r="AT234" s="3">
        <v>0</v>
      </c>
      <c r="AU234" s="3">
        <v>0</v>
      </c>
      <c r="AV234" s="3">
        <v>1</v>
      </c>
      <c r="AW234" s="3">
        <v>1</v>
      </c>
      <c r="AX234" s="3"/>
      <c r="AY234" s="3"/>
      <c r="AZ234" s="3">
        <v>1</v>
      </c>
      <c r="BA234" s="3">
        <v>1</v>
      </c>
      <c r="BB234" s="3">
        <v>1</v>
      </c>
      <c r="BC234" s="3">
        <v>1</v>
      </c>
      <c r="BD234" s="3" t="s">
        <v>3</v>
      </c>
      <c r="BE234" s="3" t="s">
        <v>3</v>
      </c>
      <c r="BF234" s="3" t="s">
        <v>3</v>
      </c>
      <c r="BG234" s="3" t="s">
        <v>3</v>
      </c>
      <c r="BH234" s="3">
        <v>3</v>
      </c>
      <c r="BI234" s="3">
        <v>3</v>
      </c>
      <c r="BJ234" s="3" t="s">
        <v>348</v>
      </c>
      <c r="BK234" s="3"/>
      <c r="BL234" s="3"/>
      <c r="BM234" s="3">
        <v>400007</v>
      </c>
      <c r="BN234" s="3">
        <v>0</v>
      </c>
      <c r="BO234" s="3" t="s">
        <v>3</v>
      </c>
      <c r="BP234" s="3">
        <v>0</v>
      </c>
      <c r="BQ234" s="3">
        <v>214</v>
      </c>
      <c r="BR234" s="3">
        <v>0</v>
      </c>
      <c r="BS234" s="3">
        <v>1</v>
      </c>
      <c r="BT234" s="3">
        <v>1</v>
      </c>
      <c r="BU234" s="3">
        <v>1</v>
      </c>
      <c r="BV234" s="3">
        <v>1</v>
      </c>
      <c r="BW234" s="3">
        <v>1</v>
      </c>
      <c r="BX234" s="3">
        <v>1</v>
      </c>
      <c r="BY234" s="3" t="s">
        <v>3</v>
      </c>
      <c r="BZ234" s="3">
        <v>0</v>
      </c>
      <c r="CA234" s="3">
        <v>0</v>
      </c>
      <c r="CB234" s="3" t="s">
        <v>3</v>
      </c>
      <c r="CC234" s="3"/>
      <c r="CD234" s="3"/>
      <c r="CE234" s="3">
        <v>1566</v>
      </c>
      <c r="CF234" s="3">
        <v>0</v>
      </c>
      <c r="CG234" s="3">
        <v>0</v>
      </c>
      <c r="CH234" s="3"/>
      <c r="CI234" s="3"/>
      <c r="CJ234" s="3"/>
      <c r="CK234" s="3"/>
      <c r="CL234" s="3"/>
      <c r="CM234" s="3">
        <v>0</v>
      </c>
      <c r="CN234" s="3" t="s">
        <v>3</v>
      </c>
      <c r="CO234" s="3">
        <v>0</v>
      </c>
      <c r="CP234" s="3">
        <f t="shared" si="366"/>
        <v>2923.22</v>
      </c>
      <c r="CQ234" s="3">
        <f t="shared" si="367"/>
        <v>2923.22</v>
      </c>
      <c r="CR234" s="3">
        <f t="shared" si="391"/>
        <v>0</v>
      </c>
      <c r="CS234" s="3">
        <f t="shared" si="392"/>
        <v>0</v>
      </c>
      <c r="CT234" s="3">
        <f t="shared" si="368"/>
        <v>0</v>
      </c>
      <c r="CU234" s="3">
        <f t="shared" si="369"/>
        <v>0</v>
      </c>
      <c r="CV234" s="3">
        <f t="shared" si="370"/>
        <v>0</v>
      </c>
      <c r="CW234" s="3">
        <f t="shared" si="371"/>
        <v>0</v>
      </c>
      <c r="CX234" s="3">
        <f t="shared" si="372"/>
        <v>0</v>
      </c>
      <c r="CY234" s="3">
        <f t="shared" si="393"/>
        <v>0</v>
      </c>
      <c r="CZ234" s="3">
        <f t="shared" si="394"/>
        <v>0</v>
      </c>
      <c r="DA234" s="3"/>
      <c r="DB234" s="3"/>
      <c r="DC234" s="3" t="s">
        <v>3</v>
      </c>
      <c r="DD234" s="3" t="s">
        <v>3</v>
      </c>
      <c r="DE234" s="3" t="s">
        <v>3</v>
      </c>
      <c r="DF234" s="3" t="s">
        <v>3</v>
      </c>
      <c r="DG234" s="3" t="s">
        <v>3</v>
      </c>
      <c r="DH234" s="3" t="s">
        <v>3</v>
      </c>
      <c r="DI234" s="3" t="s">
        <v>3</v>
      </c>
      <c r="DJ234" s="3" t="s">
        <v>3</v>
      </c>
      <c r="DK234" s="3" t="s">
        <v>3</v>
      </c>
      <c r="DL234" s="3" t="s">
        <v>3</v>
      </c>
      <c r="DM234" s="3" t="s">
        <v>3</v>
      </c>
      <c r="DN234" s="3">
        <v>0</v>
      </c>
      <c r="DO234" s="3">
        <v>0</v>
      </c>
      <c r="DP234" s="3">
        <v>1</v>
      </c>
      <c r="DQ234" s="3">
        <v>1</v>
      </c>
      <c r="DR234" s="3"/>
      <c r="DS234" s="3"/>
      <c r="DT234" s="3"/>
      <c r="DU234" s="3">
        <v>1013</v>
      </c>
      <c r="DV234" s="3" t="s">
        <v>227</v>
      </c>
      <c r="DW234" s="3" t="s">
        <v>227</v>
      </c>
      <c r="DX234" s="3">
        <v>1</v>
      </c>
      <c r="DY234" s="3"/>
      <c r="DZ234" s="3" t="s">
        <v>3</v>
      </c>
      <c r="EA234" s="3" t="s">
        <v>3</v>
      </c>
      <c r="EB234" s="3" t="s">
        <v>3</v>
      </c>
      <c r="EC234" s="3" t="s">
        <v>3</v>
      </c>
      <c r="ED234" s="3"/>
      <c r="EE234" s="3">
        <v>57042890</v>
      </c>
      <c r="EF234" s="3">
        <v>214</v>
      </c>
      <c r="EG234" s="3" t="s">
        <v>228</v>
      </c>
      <c r="EH234" s="3">
        <v>0</v>
      </c>
      <c r="EI234" s="3" t="s">
        <v>3</v>
      </c>
      <c r="EJ234" s="3">
        <v>3</v>
      </c>
      <c r="EK234" s="3">
        <v>400007</v>
      </c>
      <c r="EL234" s="3" t="s">
        <v>228</v>
      </c>
      <c r="EM234" s="3" t="s">
        <v>229</v>
      </c>
      <c r="EN234" s="3"/>
      <c r="EO234" s="3" t="s">
        <v>3</v>
      </c>
      <c r="EP234" s="3"/>
      <c r="EQ234" s="3">
        <v>16</v>
      </c>
      <c r="ER234" s="3">
        <v>0</v>
      </c>
      <c r="ES234" s="3">
        <v>2923.22</v>
      </c>
      <c r="ET234" s="3">
        <v>0</v>
      </c>
      <c r="EU234" s="3">
        <v>0</v>
      </c>
      <c r="EV234" s="3">
        <v>0</v>
      </c>
      <c r="EW234" s="3">
        <v>0</v>
      </c>
      <c r="EX234" s="3">
        <v>0</v>
      </c>
      <c r="EY234" s="3">
        <v>0</v>
      </c>
      <c r="EZ234" s="3"/>
      <c r="FA234" s="3"/>
      <c r="FB234" s="3"/>
      <c r="FC234" s="3"/>
      <c r="FD234" s="3"/>
      <c r="FE234" s="3"/>
      <c r="FF234" s="3"/>
      <c r="FG234" s="3"/>
      <c r="FH234" s="3"/>
      <c r="FI234" s="3"/>
      <c r="FJ234" s="3"/>
      <c r="FK234" s="3"/>
      <c r="FL234" s="3"/>
      <c r="FM234" s="3"/>
      <c r="FN234" s="3"/>
      <c r="FO234" s="3"/>
      <c r="FP234" s="3"/>
      <c r="FQ234" s="3">
        <v>0</v>
      </c>
      <c r="FR234" s="3">
        <f t="shared" si="395"/>
        <v>2923.22</v>
      </c>
      <c r="FS234" s="3">
        <v>0</v>
      </c>
      <c r="FT234" s="3"/>
      <c r="FU234" s="3"/>
      <c r="FV234" s="3"/>
      <c r="FW234" s="3"/>
      <c r="FX234" s="3">
        <v>0</v>
      </c>
      <c r="FY234" s="3">
        <v>0</v>
      </c>
      <c r="FZ234" s="3"/>
      <c r="GA234" s="3" t="s">
        <v>350</v>
      </c>
      <c r="GB234" s="3"/>
      <c r="GC234" s="3"/>
      <c r="GD234" s="3">
        <v>1</v>
      </c>
      <c r="GE234" s="3"/>
      <c r="GF234" s="3">
        <v>2033067905</v>
      </c>
      <c r="GG234" s="3">
        <v>2</v>
      </c>
      <c r="GH234" s="3">
        <v>4</v>
      </c>
      <c r="GI234" s="3">
        <v>-2</v>
      </c>
      <c r="GJ234" s="3">
        <v>0</v>
      </c>
      <c r="GK234" s="3">
        <v>0</v>
      </c>
      <c r="GL234" s="3">
        <f t="shared" si="373"/>
        <v>0</v>
      </c>
      <c r="GM234" s="3">
        <f t="shared" si="374"/>
        <v>2923.22</v>
      </c>
      <c r="GN234" s="3">
        <f t="shared" si="375"/>
        <v>0</v>
      </c>
      <c r="GO234" s="3">
        <f t="shared" si="376"/>
        <v>0</v>
      </c>
      <c r="GP234" s="3">
        <f t="shared" si="377"/>
        <v>0</v>
      </c>
      <c r="GQ234" s="3"/>
      <c r="GR234" s="3">
        <v>1</v>
      </c>
      <c r="GS234" s="3">
        <v>2</v>
      </c>
      <c r="GT234" s="3">
        <v>0</v>
      </c>
      <c r="GU234" s="3" t="s">
        <v>3</v>
      </c>
      <c r="GV234" s="3">
        <f t="shared" si="378"/>
        <v>0</v>
      </c>
      <c r="GW234" s="3">
        <v>1</v>
      </c>
      <c r="GX234" s="3">
        <f t="shared" si="379"/>
        <v>0</v>
      </c>
      <c r="GY234" s="3"/>
      <c r="GZ234" s="3"/>
      <c r="HA234" s="3">
        <v>0</v>
      </c>
      <c r="HB234" s="3">
        <v>0</v>
      </c>
      <c r="HC234" s="3">
        <f t="shared" si="380"/>
        <v>0</v>
      </c>
      <c r="HD234" s="3"/>
      <c r="HE234" s="3" t="s">
        <v>50</v>
      </c>
      <c r="HF234" s="3" t="s">
        <v>231</v>
      </c>
      <c r="HG234" s="3"/>
      <c r="HH234" s="3"/>
      <c r="HI234" s="3"/>
      <c r="HJ234" s="3"/>
      <c r="HK234" s="3"/>
      <c r="HL234" s="3"/>
      <c r="HM234" s="3" t="s">
        <v>3</v>
      </c>
      <c r="HN234" s="3" t="s">
        <v>3</v>
      </c>
      <c r="HO234" s="3" t="s">
        <v>3</v>
      </c>
      <c r="HP234" s="3" t="s">
        <v>3</v>
      </c>
      <c r="HQ234" s="3" t="s">
        <v>3</v>
      </c>
      <c r="HR234" s="3"/>
      <c r="HS234" s="3">
        <v>0</v>
      </c>
      <c r="HT234" s="3"/>
      <c r="HU234" s="3"/>
      <c r="HV234" s="3"/>
      <c r="HW234" s="3"/>
      <c r="HX234" s="3"/>
      <c r="HY234" s="3"/>
      <c r="HZ234" s="3"/>
      <c r="IA234" s="3"/>
      <c r="IB234" s="3"/>
      <c r="IC234" s="3"/>
      <c r="ID234" s="3"/>
      <c r="IE234" s="3"/>
      <c r="IF234" s="3"/>
      <c r="IG234" s="3"/>
      <c r="IH234" s="3"/>
      <c r="II234" s="3"/>
      <c r="IJ234" s="3"/>
      <c r="IK234" s="3">
        <v>0</v>
      </c>
      <c r="IL234" s="3"/>
      <c r="IM234" s="3"/>
      <c r="IN234" s="3"/>
      <c r="IO234" s="3"/>
      <c r="IP234" s="3"/>
      <c r="IQ234" s="3"/>
      <c r="IR234" s="3"/>
      <c r="IS234" s="3"/>
      <c r="IT234" s="3"/>
      <c r="IU234" s="3"/>
    </row>
    <row r="235" spans="1:255" x14ac:dyDescent="0.25">
      <c r="A235" s="4">
        <v>17</v>
      </c>
      <c r="B235" s="4">
        <v>1</v>
      </c>
      <c r="C235" s="4"/>
      <c r="D235" s="4"/>
      <c r="E235" s="4" t="s">
        <v>347</v>
      </c>
      <c r="F235" s="4" t="s">
        <v>348</v>
      </c>
      <c r="G235" s="4" t="s">
        <v>349</v>
      </c>
      <c r="H235" s="4" t="s">
        <v>227</v>
      </c>
      <c r="I235" s="4">
        <v>1</v>
      </c>
      <c r="J235" s="4">
        <v>0</v>
      </c>
      <c r="K235" s="4">
        <v>1</v>
      </c>
      <c r="L235" s="4"/>
      <c r="M235" s="4"/>
      <c r="N235" s="4"/>
      <c r="O235" s="4">
        <f t="shared" si="356"/>
        <v>22128.78</v>
      </c>
      <c r="P235" s="4">
        <f t="shared" si="357"/>
        <v>22128.78</v>
      </c>
      <c r="Q235" s="4">
        <f t="shared" si="381"/>
        <v>0</v>
      </c>
      <c r="R235" s="4">
        <f t="shared" si="382"/>
        <v>0</v>
      </c>
      <c r="S235" s="4">
        <f t="shared" si="358"/>
        <v>0</v>
      </c>
      <c r="T235" s="4">
        <f t="shared" si="359"/>
        <v>0</v>
      </c>
      <c r="U235" s="4">
        <f t="shared" si="360"/>
        <v>0</v>
      </c>
      <c r="V235" s="4">
        <f t="shared" si="361"/>
        <v>0</v>
      </c>
      <c r="W235" s="4">
        <f t="shared" si="362"/>
        <v>0</v>
      </c>
      <c r="X235" s="4">
        <f t="shared" si="383"/>
        <v>0</v>
      </c>
      <c r="Y235" s="4">
        <f t="shared" si="384"/>
        <v>0</v>
      </c>
      <c r="Z235" s="4"/>
      <c r="AA235" s="4">
        <v>55890823</v>
      </c>
      <c r="AB235" s="4">
        <f t="shared" si="363"/>
        <v>2923.22</v>
      </c>
      <c r="AC235" s="4">
        <f t="shared" si="385"/>
        <v>2923.22</v>
      </c>
      <c r="AD235" s="4">
        <f t="shared" si="386"/>
        <v>0</v>
      </c>
      <c r="AE235" s="4">
        <f t="shared" si="387"/>
        <v>0</v>
      </c>
      <c r="AF235" s="4">
        <f t="shared" si="388"/>
        <v>0</v>
      </c>
      <c r="AG235" s="4">
        <f t="shared" si="364"/>
        <v>0</v>
      </c>
      <c r="AH235" s="4">
        <f t="shared" si="389"/>
        <v>0</v>
      </c>
      <c r="AI235" s="4">
        <f t="shared" si="390"/>
        <v>0</v>
      </c>
      <c r="AJ235" s="4">
        <f t="shared" si="365"/>
        <v>0</v>
      </c>
      <c r="AK235" s="4">
        <v>2923.22</v>
      </c>
      <c r="AL235" s="4">
        <v>2923.22</v>
      </c>
      <c r="AM235" s="4">
        <v>0</v>
      </c>
      <c r="AN235" s="4">
        <v>0</v>
      </c>
      <c r="AO235" s="4">
        <v>0</v>
      </c>
      <c r="AP235" s="4">
        <v>0</v>
      </c>
      <c r="AQ235" s="4">
        <v>0</v>
      </c>
      <c r="AR235" s="4">
        <v>0</v>
      </c>
      <c r="AS235" s="4">
        <v>0</v>
      </c>
      <c r="AT235" s="4">
        <v>0</v>
      </c>
      <c r="AU235" s="4">
        <v>0</v>
      </c>
      <c r="AV235" s="4">
        <v>1</v>
      </c>
      <c r="AW235" s="4">
        <v>1</v>
      </c>
      <c r="AX235" s="4"/>
      <c r="AY235" s="4"/>
      <c r="AZ235" s="4">
        <v>1</v>
      </c>
      <c r="BA235" s="4">
        <v>1</v>
      </c>
      <c r="BB235" s="4">
        <v>1</v>
      </c>
      <c r="BC235" s="4">
        <v>7.57</v>
      </c>
      <c r="BD235" s="4" t="s">
        <v>3</v>
      </c>
      <c r="BE235" s="4" t="s">
        <v>3</v>
      </c>
      <c r="BF235" s="4" t="s">
        <v>3</v>
      </c>
      <c r="BG235" s="4" t="s">
        <v>3</v>
      </c>
      <c r="BH235" s="4">
        <v>3</v>
      </c>
      <c r="BI235" s="4">
        <v>3</v>
      </c>
      <c r="BJ235" s="4" t="s">
        <v>348</v>
      </c>
      <c r="BK235" s="4"/>
      <c r="BL235" s="4"/>
      <c r="BM235" s="4">
        <v>400007</v>
      </c>
      <c r="BN235" s="4">
        <v>0</v>
      </c>
      <c r="BO235" s="4" t="s">
        <v>3</v>
      </c>
      <c r="BP235" s="4">
        <v>0</v>
      </c>
      <c r="BQ235" s="4">
        <v>214</v>
      </c>
      <c r="BR235" s="4">
        <v>0</v>
      </c>
      <c r="BS235" s="4">
        <v>1</v>
      </c>
      <c r="BT235" s="4">
        <v>1</v>
      </c>
      <c r="BU235" s="4">
        <v>1</v>
      </c>
      <c r="BV235" s="4">
        <v>1</v>
      </c>
      <c r="BW235" s="4">
        <v>1</v>
      </c>
      <c r="BX235" s="4">
        <v>1</v>
      </c>
      <c r="BY235" s="4" t="s">
        <v>3</v>
      </c>
      <c r="BZ235" s="4">
        <v>0</v>
      </c>
      <c r="CA235" s="4">
        <v>0</v>
      </c>
      <c r="CB235" s="4" t="s">
        <v>3</v>
      </c>
      <c r="CC235" s="4"/>
      <c r="CD235" s="4"/>
      <c r="CE235" s="4">
        <v>1566</v>
      </c>
      <c r="CF235" s="4">
        <v>0</v>
      </c>
      <c r="CG235" s="4">
        <v>0</v>
      </c>
      <c r="CH235" s="4"/>
      <c r="CI235" s="4"/>
      <c r="CJ235" s="4"/>
      <c r="CK235" s="4"/>
      <c r="CL235" s="4"/>
      <c r="CM235" s="4">
        <v>0</v>
      </c>
      <c r="CN235" s="4" t="s">
        <v>3</v>
      </c>
      <c r="CO235" s="4">
        <v>0</v>
      </c>
      <c r="CP235" s="4">
        <f t="shared" si="366"/>
        <v>22128.78</v>
      </c>
      <c r="CQ235" s="4">
        <f t="shared" si="367"/>
        <v>22128.78</v>
      </c>
      <c r="CR235" s="4">
        <f t="shared" si="391"/>
        <v>0</v>
      </c>
      <c r="CS235" s="4">
        <f t="shared" si="392"/>
        <v>0</v>
      </c>
      <c r="CT235" s="4">
        <f t="shared" si="368"/>
        <v>0</v>
      </c>
      <c r="CU235" s="4">
        <f t="shared" si="369"/>
        <v>0</v>
      </c>
      <c r="CV235" s="4">
        <f t="shared" si="370"/>
        <v>0</v>
      </c>
      <c r="CW235" s="4">
        <f t="shared" si="371"/>
        <v>0</v>
      </c>
      <c r="CX235" s="4">
        <f t="shared" si="372"/>
        <v>0</v>
      </c>
      <c r="CY235" s="4">
        <f t="shared" si="393"/>
        <v>0</v>
      </c>
      <c r="CZ235" s="4">
        <f t="shared" si="394"/>
        <v>0</v>
      </c>
      <c r="DA235" s="4"/>
      <c r="DB235" s="4"/>
      <c r="DC235" s="4" t="s">
        <v>3</v>
      </c>
      <c r="DD235" s="4" t="s">
        <v>3</v>
      </c>
      <c r="DE235" s="4" t="s">
        <v>3</v>
      </c>
      <c r="DF235" s="4" t="s">
        <v>3</v>
      </c>
      <c r="DG235" s="4" t="s">
        <v>3</v>
      </c>
      <c r="DH235" s="4" t="s">
        <v>3</v>
      </c>
      <c r="DI235" s="4" t="s">
        <v>3</v>
      </c>
      <c r="DJ235" s="4" t="s">
        <v>3</v>
      </c>
      <c r="DK235" s="4" t="s">
        <v>3</v>
      </c>
      <c r="DL235" s="4" t="s">
        <v>3</v>
      </c>
      <c r="DM235" s="4" t="s">
        <v>3</v>
      </c>
      <c r="DN235" s="4">
        <v>0</v>
      </c>
      <c r="DO235" s="4">
        <v>0</v>
      </c>
      <c r="DP235" s="4">
        <v>1</v>
      </c>
      <c r="DQ235" s="4">
        <v>1</v>
      </c>
      <c r="DR235" s="4"/>
      <c r="DS235" s="4"/>
      <c r="DT235" s="4"/>
      <c r="DU235" s="4">
        <v>1013</v>
      </c>
      <c r="DV235" s="4" t="s">
        <v>227</v>
      </c>
      <c r="DW235" s="4" t="s">
        <v>227</v>
      </c>
      <c r="DX235" s="4">
        <v>1</v>
      </c>
      <c r="DY235" s="4"/>
      <c r="DZ235" s="4" t="s">
        <v>3</v>
      </c>
      <c r="EA235" s="4" t="s">
        <v>3</v>
      </c>
      <c r="EB235" s="4" t="s">
        <v>3</v>
      </c>
      <c r="EC235" s="4" t="s">
        <v>3</v>
      </c>
      <c r="ED235" s="4"/>
      <c r="EE235" s="4">
        <v>57042890</v>
      </c>
      <c r="EF235" s="4">
        <v>214</v>
      </c>
      <c r="EG235" s="4" t="s">
        <v>228</v>
      </c>
      <c r="EH235" s="4">
        <v>0</v>
      </c>
      <c r="EI235" s="4" t="s">
        <v>3</v>
      </c>
      <c r="EJ235" s="4">
        <v>3</v>
      </c>
      <c r="EK235" s="4">
        <v>400007</v>
      </c>
      <c r="EL235" s="4" t="s">
        <v>228</v>
      </c>
      <c r="EM235" s="4" t="s">
        <v>229</v>
      </c>
      <c r="EN235" s="4"/>
      <c r="EO235" s="4" t="s">
        <v>3</v>
      </c>
      <c r="EP235" s="4"/>
      <c r="EQ235" s="4">
        <v>16</v>
      </c>
      <c r="ER235" s="4">
        <v>0</v>
      </c>
      <c r="ES235" s="4">
        <v>2923.22</v>
      </c>
      <c r="ET235" s="4">
        <v>0</v>
      </c>
      <c r="EU235" s="4">
        <v>0</v>
      </c>
      <c r="EV235" s="4">
        <v>0</v>
      </c>
      <c r="EW235" s="4">
        <v>0</v>
      </c>
      <c r="EX235" s="4">
        <v>0</v>
      </c>
      <c r="EY235" s="4">
        <v>0</v>
      </c>
      <c r="EZ235" s="4">
        <v>5</v>
      </c>
      <c r="FA235" s="4"/>
      <c r="FB235" s="4"/>
      <c r="FC235" s="4">
        <v>1</v>
      </c>
      <c r="FD235" s="4">
        <v>18</v>
      </c>
      <c r="FE235" s="4"/>
      <c r="FF235" s="4">
        <v>25900</v>
      </c>
      <c r="FG235" s="4"/>
      <c r="FH235" s="4"/>
      <c r="FI235" s="4"/>
      <c r="FJ235" s="4"/>
      <c r="FK235" s="4"/>
      <c r="FL235" s="4"/>
      <c r="FM235" s="4"/>
      <c r="FN235" s="4"/>
      <c r="FO235" s="4"/>
      <c r="FP235" s="4"/>
      <c r="FQ235" s="4">
        <v>0</v>
      </c>
      <c r="FR235" s="4">
        <f t="shared" si="395"/>
        <v>22128.78</v>
      </c>
      <c r="FS235" s="4">
        <v>0</v>
      </c>
      <c r="FT235" s="4"/>
      <c r="FU235" s="4"/>
      <c r="FV235" s="4"/>
      <c r="FW235" s="4"/>
      <c r="FX235" s="4">
        <v>0</v>
      </c>
      <c r="FY235" s="4">
        <v>0</v>
      </c>
      <c r="FZ235" s="4"/>
      <c r="GA235" s="4" t="s">
        <v>350</v>
      </c>
      <c r="GB235" s="4"/>
      <c r="GC235" s="4"/>
      <c r="GD235" s="4">
        <v>1</v>
      </c>
      <c r="GE235" s="4"/>
      <c r="GF235" s="4">
        <v>2033067905</v>
      </c>
      <c r="GG235" s="4">
        <v>2</v>
      </c>
      <c r="GH235" s="4">
        <v>3</v>
      </c>
      <c r="GI235" s="4">
        <v>5</v>
      </c>
      <c r="GJ235" s="4">
        <v>0</v>
      </c>
      <c r="GK235" s="4">
        <v>0</v>
      </c>
      <c r="GL235" s="4">
        <f t="shared" si="373"/>
        <v>0</v>
      </c>
      <c r="GM235" s="4">
        <f t="shared" si="374"/>
        <v>22128.78</v>
      </c>
      <c r="GN235" s="4">
        <f t="shared" si="375"/>
        <v>0</v>
      </c>
      <c r="GO235" s="4">
        <f t="shared" si="376"/>
        <v>0</v>
      </c>
      <c r="GP235" s="4">
        <f t="shared" si="377"/>
        <v>0</v>
      </c>
      <c r="GQ235" s="4"/>
      <c r="GR235" s="4">
        <v>1</v>
      </c>
      <c r="GS235" s="4">
        <v>1</v>
      </c>
      <c r="GT235" s="4">
        <v>0</v>
      </c>
      <c r="GU235" s="4" t="s">
        <v>3</v>
      </c>
      <c r="GV235" s="4">
        <f t="shared" si="378"/>
        <v>0</v>
      </c>
      <c r="GW235" s="4">
        <v>1</v>
      </c>
      <c r="GX235" s="4">
        <f t="shared" si="379"/>
        <v>0</v>
      </c>
      <c r="GY235" s="4"/>
      <c r="GZ235" s="4"/>
      <c r="HA235" s="4">
        <v>0</v>
      </c>
      <c r="HB235" s="4">
        <v>0</v>
      </c>
      <c r="HC235" s="4">
        <f t="shared" si="380"/>
        <v>0</v>
      </c>
      <c r="HD235" s="4"/>
      <c r="HE235" s="4" t="s">
        <v>50</v>
      </c>
      <c r="HF235" s="4" t="s">
        <v>231</v>
      </c>
      <c r="HG235" s="4"/>
      <c r="HH235" s="4"/>
      <c r="HI235" s="4"/>
      <c r="HJ235" s="4"/>
      <c r="HK235" s="4"/>
      <c r="HL235" s="4"/>
      <c r="HM235" s="4" t="s">
        <v>3</v>
      </c>
      <c r="HN235" s="4" t="s">
        <v>3</v>
      </c>
      <c r="HO235" s="4" t="s">
        <v>3</v>
      </c>
      <c r="HP235" s="4" t="s">
        <v>3</v>
      </c>
      <c r="HQ235" s="4" t="s">
        <v>3</v>
      </c>
      <c r="HR235" s="4"/>
      <c r="HS235" s="4">
        <v>0</v>
      </c>
      <c r="HT235" s="4"/>
      <c r="HU235" s="4"/>
      <c r="HV235" s="4"/>
      <c r="HW235" s="4"/>
      <c r="HX235" s="4"/>
      <c r="HY235" s="4"/>
      <c r="HZ235" s="4"/>
      <c r="IA235" s="4"/>
      <c r="IB235" s="4"/>
      <c r="IC235" s="4"/>
      <c r="ID235" s="4"/>
      <c r="IE235" s="4"/>
      <c r="IF235" s="4"/>
      <c r="IG235" s="4"/>
      <c r="IH235" s="4"/>
      <c r="II235" s="4"/>
      <c r="IJ235" s="4"/>
      <c r="IK235" s="4">
        <v>0</v>
      </c>
      <c r="IL235" s="4"/>
      <c r="IM235" s="4"/>
      <c r="IN235" s="4"/>
      <c r="IO235" s="4"/>
      <c r="IP235" s="4"/>
      <c r="IQ235" s="4"/>
      <c r="IR235" s="4"/>
      <c r="IS235" s="4"/>
      <c r="IT235" s="4"/>
      <c r="IU235" s="4"/>
    </row>
    <row r="236" spans="1:255" x14ac:dyDescent="0.25">
      <c r="A236" s="3">
        <v>17</v>
      </c>
      <c r="B236" s="3">
        <v>1</v>
      </c>
      <c r="C236" s="3"/>
      <c r="D236" s="3"/>
      <c r="E236" s="3" t="s">
        <v>351</v>
      </c>
      <c r="F236" s="3" t="s">
        <v>352</v>
      </c>
      <c r="G236" s="3" t="s">
        <v>353</v>
      </c>
      <c r="H236" s="3" t="s">
        <v>227</v>
      </c>
      <c r="I236" s="3">
        <v>1</v>
      </c>
      <c r="J236" s="3">
        <v>0</v>
      </c>
      <c r="K236" s="3">
        <v>1</v>
      </c>
      <c r="L236" s="3"/>
      <c r="M236" s="3"/>
      <c r="N236" s="3"/>
      <c r="O236" s="3">
        <f t="shared" si="356"/>
        <v>2923.22</v>
      </c>
      <c r="P236" s="3">
        <f t="shared" si="357"/>
        <v>2923.22</v>
      </c>
      <c r="Q236" s="3">
        <f t="shared" si="381"/>
        <v>0</v>
      </c>
      <c r="R236" s="3">
        <f t="shared" si="382"/>
        <v>0</v>
      </c>
      <c r="S236" s="3">
        <f t="shared" si="358"/>
        <v>0</v>
      </c>
      <c r="T236" s="3">
        <f t="shared" si="359"/>
        <v>0</v>
      </c>
      <c r="U236" s="3">
        <f t="shared" si="360"/>
        <v>0</v>
      </c>
      <c r="V236" s="3">
        <f t="shared" si="361"/>
        <v>0</v>
      </c>
      <c r="W236" s="3">
        <f t="shared" si="362"/>
        <v>0</v>
      </c>
      <c r="X236" s="3">
        <f t="shared" si="383"/>
        <v>0</v>
      </c>
      <c r="Y236" s="3">
        <f t="shared" si="384"/>
        <v>0</v>
      </c>
      <c r="Z236" s="3"/>
      <c r="AA236" s="3">
        <v>54971259</v>
      </c>
      <c r="AB236" s="3">
        <f t="shared" si="363"/>
        <v>2923.22</v>
      </c>
      <c r="AC236" s="3">
        <f t="shared" si="385"/>
        <v>2923.22</v>
      </c>
      <c r="AD236" s="3">
        <f t="shared" si="386"/>
        <v>0</v>
      </c>
      <c r="AE236" s="3">
        <f t="shared" si="387"/>
        <v>0</v>
      </c>
      <c r="AF236" s="3">
        <f t="shared" si="388"/>
        <v>0</v>
      </c>
      <c r="AG236" s="3">
        <f t="shared" si="364"/>
        <v>0</v>
      </c>
      <c r="AH236" s="3">
        <f t="shared" si="389"/>
        <v>0</v>
      </c>
      <c r="AI236" s="3">
        <f t="shared" si="390"/>
        <v>0</v>
      </c>
      <c r="AJ236" s="3">
        <f t="shared" si="365"/>
        <v>0</v>
      </c>
      <c r="AK236" s="3">
        <v>2923.22</v>
      </c>
      <c r="AL236" s="3">
        <v>2923.22</v>
      </c>
      <c r="AM236" s="3">
        <v>0</v>
      </c>
      <c r="AN236" s="3">
        <v>0</v>
      </c>
      <c r="AO236" s="3">
        <v>0</v>
      </c>
      <c r="AP236" s="3">
        <v>0</v>
      </c>
      <c r="AQ236" s="3">
        <v>0</v>
      </c>
      <c r="AR236" s="3">
        <v>0</v>
      </c>
      <c r="AS236" s="3">
        <v>0</v>
      </c>
      <c r="AT236" s="3">
        <v>0</v>
      </c>
      <c r="AU236" s="3">
        <v>0</v>
      </c>
      <c r="AV236" s="3">
        <v>1</v>
      </c>
      <c r="AW236" s="3">
        <v>1</v>
      </c>
      <c r="AX236" s="3"/>
      <c r="AY236" s="3"/>
      <c r="AZ236" s="3">
        <v>1</v>
      </c>
      <c r="BA236" s="3">
        <v>1</v>
      </c>
      <c r="BB236" s="3">
        <v>1</v>
      </c>
      <c r="BC236" s="3">
        <v>1</v>
      </c>
      <c r="BD236" s="3" t="s">
        <v>3</v>
      </c>
      <c r="BE236" s="3" t="s">
        <v>3</v>
      </c>
      <c r="BF236" s="3" t="s">
        <v>3</v>
      </c>
      <c r="BG236" s="3" t="s">
        <v>3</v>
      </c>
      <c r="BH236" s="3">
        <v>3</v>
      </c>
      <c r="BI236" s="3">
        <v>3</v>
      </c>
      <c r="BJ236" s="3" t="s">
        <v>352</v>
      </c>
      <c r="BK236" s="3"/>
      <c r="BL236" s="3"/>
      <c r="BM236" s="3">
        <v>400007</v>
      </c>
      <c r="BN236" s="3">
        <v>0</v>
      </c>
      <c r="BO236" s="3" t="s">
        <v>3</v>
      </c>
      <c r="BP236" s="3">
        <v>0</v>
      </c>
      <c r="BQ236" s="3">
        <v>214</v>
      </c>
      <c r="BR236" s="3">
        <v>0</v>
      </c>
      <c r="BS236" s="3">
        <v>1</v>
      </c>
      <c r="BT236" s="3">
        <v>1</v>
      </c>
      <c r="BU236" s="3">
        <v>1</v>
      </c>
      <c r="BV236" s="3">
        <v>1</v>
      </c>
      <c r="BW236" s="3">
        <v>1</v>
      </c>
      <c r="BX236" s="3">
        <v>1</v>
      </c>
      <c r="BY236" s="3" t="s">
        <v>3</v>
      </c>
      <c r="BZ236" s="3">
        <v>0</v>
      </c>
      <c r="CA236" s="3">
        <v>0</v>
      </c>
      <c r="CB236" s="3" t="s">
        <v>3</v>
      </c>
      <c r="CC236" s="3"/>
      <c r="CD236" s="3"/>
      <c r="CE236" s="3">
        <v>1566</v>
      </c>
      <c r="CF236" s="3">
        <v>0</v>
      </c>
      <c r="CG236" s="3">
        <v>0</v>
      </c>
      <c r="CH236" s="3"/>
      <c r="CI236" s="3"/>
      <c r="CJ236" s="3"/>
      <c r="CK236" s="3"/>
      <c r="CL236" s="3"/>
      <c r="CM236" s="3">
        <v>0</v>
      </c>
      <c r="CN236" s="3" t="s">
        <v>3</v>
      </c>
      <c r="CO236" s="3">
        <v>0</v>
      </c>
      <c r="CP236" s="3">
        <f t="shared" si="366"/>
        <v>2923.22</v>
      </c>
      <c r="CQ236" s="3">
        <f t="shared" si="367"/>
        <v>2923.22</v>
      </c>
      <c r="CR236" s="3">
        <f t="shared" si="391"/>
        <v>0</v>
      </c>
      <c r="CS236" s="3">
        <f t="shared" si="392"/>
        <v>0</v>
      </c>
      <c r="CT236" s="3">
        <f t="shared" si="368"/>
        <v>0</v>
      </c>
      <c r="CU236" s="3">
        <f t="shared" si="369"/>
        <v>0</v>
      </c>
      <c r="CV236" s="3">
        <f t="shared" si="370"/>
        <v>0</v>
      </c>
      <c r="CW236" s="3">
        <f t="shared" si="371"/>
        <v>0</v>
      </c>
      <c r="CX236" s="3">
        <f t="shared" si="372"/>
        <v>0</v>
      </c>
      <c r="CY236" s="3">
        <f t="shared" si="393"/>
        <v>0</v>
      </c>
      <c r="CZ236" s="3">
        <f t="shared" si="394"/>
        <v>0</v>
      </c>
      <c r="DA236" s="3"/>
      <c r="DB236" s="3"/>
      <c r="DC236" s="3" t="s">
        <v>3</v>
      </c>
      <c r="DD236" s="3" t="s">
        <v>3</v>
      </c>
      <c r="DE236" s="3" t="s">
        <v>3</v>
      </c>
      <c r="DF236" s="3" t="s">
        <v>3</v>
      </c>
      <c r="DG236" s="3" t="s">
        <v>3</v>
      </c>
      <c r="DH236" s="3" t="s">
        <v>3</v>
      </c>
      <c r="DI236" s="3" t="s">
        <v>3</v>
      </c>
      <c r="DJ236" s="3" t="s">
        <v>3</v>
      </c>
      <c r="DK236" s="3" t="s">
        <v>3</v>
      </c>
      <c r="DL236" s="3" t="s">
        <v>3</v>
      </c>
      <c r="DM236" s="3" t="s">
        <v>3</v>
      </c>
      <c r="DN236" s="3">
        <v>0</v>
      </c>
      <c r="DO236" s="3">
        <v>0</v>
      </c>
      <c r="DP236" s="3">
        <v>1</v>
      </c>
      <c r="DQ236" s="3">
        <v>1</v>
      </c>
      <c r="DR236" s="3"/>
      <c r="DS236" s="3"/>
      <c r="DT236" s="3"/>
      <c r="DU236" s="3">
        <v>1013</v>
      </c>
      <c r="DV236" s="3" t="s">
        <v>227</v>
      </c>
      <c r="DW236" s="3" t="s">
        <v>227</v>
      </c>
      <c r="DX236" s="3">
        <v>1</v>
      </c>
      <c r="DY236" s="3"/>
      <c r="DZ236" s="3" t="s">
        <v>3</v>
      </c>
      <c r="EA236" s="3" t="s">
        <v>3</v>
      </c>
      <c r="EB236" s="3" t="s">
        <v>3</v>
      </c>
      <c r="EC236" s="3" t="s">
        <v>3</v>
      </c>
      <c r="ED236" s="3"/>
      <c r="EE236" s="3">
        <v>57042890</v>
      </c>
      <c r="EF236" s="3">
        <v>214</v>
      </c>
      <c r="EG236" s="3" t="s">
        <v>228</v>
      </c>
      <c r="EH236" s="3">
        <v>0</v>
      </c>
      <c r="EI236" s="3" t="s">
        <v>3</v>
      </c>
      <c r="EJ236" s="3">
        <v>3</v>
      </c>
      <c r="EK236" s="3">
        <v>400007</v>
      </c>
      <c r="EL236" s="3" t="s">
        <v>228</v>
      </c>
      <c r="EM236" s="3" t="s">
        <v>229</v>
      </c>
      <c r="EN236" s="3"/>
      <c r="EO236" s="3" t="s">
        <v>3</v>
      </c>
      <c r="EP236" s="3"/>
      <c r="EQ236" s="3">
        <v>16</v>
      </c>
      <c r="ER236" s="3">
        <v>0</v>
      </c>
      <c r="ES236" s="3">
        <v>2923.22</v>
      </c>
      <c r="ET236" s="3">
        <v>0</v>
      </c>
      <c r="EU236" s="3">
        <v>0</v>
      </c>
      <c r="EV236" s="3">
        <v>0</v>
      </c>
      <c r="EW236" s="3">
        <v>0</v>
      </c>
      <c r="EX236" s="3">
        <v>0</v>
      </c>
      <c r="EY236" s="3">
        <v>0</v>
      </c>
      <c r="EZ236" s="3"/>
      <c r="FA236" s="3"/>
      <c r="FB236" s="3"/>
      <c r="FC236" s="3"/>
      <c r="FD236" s="3"/>
      <c r="FE236" s="3"/>
      <c r="FF236" s="3"/>
      <c r="FG236" s="3"/>
      <c r="FH236" s="3"/>
      <c r="FI236" s="3"/>
      <c r="FJ236" s="3"/>
      <c r="FK236" s="3"/>
      <c r="FL236" s="3"/>
      <c r="FM236" s="3"/>
      <c r="FN236" s="3"/>
      <c r="FO236" s="3"/>
      <c r="FP236" s="3"/>
      <c r="FQ236" s="3">
        <v>0</v>
      </c>
      <c r="FR236" s="3">
        <f t="shared" si="395"/>
        <v>2923.22</v>
      </c>
      <c r="FS236" s="3">
        <v>0</v>
      </c>
      <c r="FT236" s="3"/>
      <c r="FU236" s="3"/>
      <c r="FV236" s="3"/>
      <c r="FW236" s="3"/>
      <c r="FX236" s="3">
        <v>0</v>
      </c>
      <c r="FY236" s="3">
        <v>0</v>
      </c>
      <c r="FZ236" s="3"/>
      <c r="GA236" s="3" t="s">
        <v>350</v>
      </c>
      <c r="GB236" s="3"/>
      <c r="GC236" s="3"/>
      <c r="GD236" s="3">
        <v>1</v>
      </c>
      <c r="GE236" s="3"/>
      <c r="GF236" s="3">
        <v>286481978</v>
      </c>
      <c r="GG236" s="3">
        <v>2</v>
      </c>
      <c r="GH236" s="3">
        <v>4</v>
      </c>
      <c r="GI236" s="3">
        <v>-2</v>
      </c>
      <c r="GJ236" s="3">
        <v>0</v>
      </c>
      <c r="GK236" s="3">
        <v>0</v>
      </c>
      <c r="GL236" s="3">
        <f t="shared" si="373"/>
        <v>0</v>
      </c>
      <c r="GM236" s="3">
        <f t="shared" si="374"/>
        <v>2923.22</v>
      </c>
      <c r="GN236" s="3">
        <f t="shared" si="375"/>
        <v>0</v>
      </c>
      <c r="GO236" s="3">
        <f t="shared" si="376"/>
        <v>0</v>
      </c>
      <c r="GP236" s="3">
        <f t="shared" si="377"/>
        <v>0</v>
      </c>
      <c r="GQ236" s="3"/>
      <c r="GR236" s="3">
        <v>1</v>
      </c>
      <c r="GS236" s="3">
        <v>2</v>
      </c>
      <c r="GT236" s="3">
        <v>0</v>
      </c>
      <c r="GU236" s="3" t="s">
        <v>3</v>
      </c>
      <c r="GV236" s="3">
        <f t="shared" si="378"/>
        <v>0</v>
      </c>
      <c r="GW236" s="3">
        <v>1</v>
      </c>
      <c r="GX236" s="3">
        <f t="shared" si="379"/>
        <v>0</v>
      </c>
      <c r="GY236" s="3"/>
      <c r="GZ236" s="3"/>
      <c r="HA236" s="3">
        <v>0</v>
      </c>
      <c r="HB236" s="3">
        <v>0</v>
      </c>
      <c r="HC236" s="3">
        <f t="shared" si="380"/>
        <v>0</v>
      </c>
      <c r="HD236" s="3"/>
      <c r="HE236" s="3" t="s">
        <v>50</v>
      </c>
      <c r="HF236" s="3" t="s">
        <v>231</v>
      </c>
      <c r="HG236" s="3"/>
      <c r="HH236" s="3"/>
      <c r="HI236" s="3"/>
      <c r="HJ236" s="3"/>
      <c r="HK236" s="3"/>
      <c r="HL236" s="3"/>
      <c r="HM236" s="3" t="s">
        <v>3</v>
      </c>
      <c r="HN236" s="3" t="s">
        <v>3</v>
      </c>
      <c r="HO236" s="3" t="s">
        <v>3</v>
      </c>
      <c r="HP236" s="3" t="s">
        <v>3</v>
      </c>
      <c r="HQ236" s="3" t="s">
        <v>3</v>
      </c>
      <c r="HR236" s="3"/>
      <c r="HS236" s="3">
        <v>0</v>
      </c>
      <c r="HT236" s="3"/>
      <c r="HU236" s="3"/>
      <c r="HV236" s="3"/>
      <c r="HW236" s="3"/>
      <c r="HX236" s="3"/>
      <c r="HY236" s="3"/>
      <c r="HZ236" s="3"/>
      <c r="IA236" s="3"/>
      <c r="IB236" s="3"/>
      <c r="IC236" s="3"/>
      <c r="ID236" s="3"/>
      <c r="IE236" s="3"/>
      <c r="IF236" s="3"/>
      <c r="IG236" s="3"/>
      <c r="IH236" s="3"/>
      <c r="II236" s="3"/>
      <c r="IJ236" s="3"/>
      <c r="IK236" s="3">
        <v>0</v>
      </c>
      <c r="IL236" s="3"/>
      <c r="IM236" s="3"/>
      <c r="IN236" s="3"/>
      <c r="IO236" s="3"/>
      <c r="IP236" s="3"/>
      <c r="IQ236" s="3"/>
      <c r="IR236" s="3"/>
      <c r="IS236" s="3"/>
      <c r="IT236" s="3"/>
      <c r="IU236" s="3"/>
    </row>
    <row r="237" spans="1:255" x14ac:dyDescent="0.25">
      <c r="A237" s="4">
        <v>17</v>
      </c>
      <c r="B237" s="4">
        <v>1</v>
      </c>
      <c r="C237" s="4"/>
      <c r="D237" s="4"/>
      <c r="E237" s="4" t="s">
        <v>351</v>
      </c>
      <c r="F237" s="4" t="s">
        <v>352</v>
      </c>
      <c r="G237" s="4" t="s">
        <v>353</v>
      </c>
      <c r="H237" s="4" t="s">
        <v>227</v>
      </c>
      <c r="I237" s="4">
        <v>1</v>
      </c>
      <c r="J237" s="4">
        <v>0</v>
      </c>
      <c r="K237" s="4">
        <v>1</v>
      </c>
      <c r="L237" s="4"/>
      <c r="M237" s="4"/>
      <c r="N237" s="4"/>
      <c r="O237" s="4">
        <f t="shared" si="356"/>
        <v>22128.78</v>
      </c>
      <c r="P237" s="4">
        <f t="shared" si="357"/>
        <v>22128.78</v>
      </c>
      <c r="Q237" s="4">
        <f t="shared" si="381"/>
        <v>0</v>
      </c>
      <c r="R237" s="4">
        <f t="shared" si="382"/>
        <v>0</v>
      </c>
      <c r="S237" s="4">
        <f t="shared" si="358"/>
        <v>0</v>
      </c>
      <c r="T237" s="4">
        <f t="shared" si="359"/>
        <v>0</v>
      </c>
      <c r="U237" s="4">
        <f t="shared" si="360"/>
        <v>0</v>
      </c>
      <c r="V237" s="4">
        <f t="shared" si="361"/>
        <v>0</v>
      </c>
      <c r="W237" s="4">
        <f t="shared" si="362"/>
        <v>0</v>
      </c>
      <c r="X237" s="4">
        <f t="shared" si="383"/>
        <v>0</v>
      </c>
      <c r="Y237" s="4">
        <f t="shared" si="384"/>
        <v>0</v>
      </c>
      <c r="Z237" s="4"/>
      <c r="AA237" s="4">
        <v>55890823</v>
      </c>
      <c r="AB237" s="4">
        <f t="shared" si="363"/>
        <v>2923.22</v>
      </c>
      <c r="AC237" s="4">
        <f t="shared" si="385"/>
        <v>2923.22</v>
      </c>
      <c r="AD237" s="4">
        <f t="shared" si="386"/>
        <v>0</v>
      </c>
      <c r="AE237" s="4">
        <f t="shared" si="387"/>
        <v>0</v>
      </c>
      <c r="AF237" s="4">
        <f t="shared" si="388"/>
        <v>0</v>
      </c>
      <c r="AG237" s="4">
        <f t="shared" si="364"/>
        <v>0</v>
      </c>
      <c r="AH237" s="4">
        <f t="shared" si="389"/>
        <v>0</v>
      </c>
      <c r="AI237" s="4">
        <f t="shared" si="390"/>
        <v>0</v>
      </c>
      <c r="AJ237" s="4">
        <f t="shared" si="365"/>
        <v>0</v>
      </c>
      <c r="AK237" s="4">
        <v>2923.22</v>
      </c>
      <c r="AL237" s="4">
        <v>2923.22</v>
      </c>
      <c r="AM237" s="4">
        <v>0</v>
      </c>
      <c r="AN237" s="4">
        <v>0</v>
      </c>
      <c r="AO237" s="4">
        <v>0</v>
      </c>
      <c r="AP237" s="4">
        <v>0</v>
      </c>
      <c r="AQ237" s="4">
        <v>0</v>
      </c>
      <c r="AR237" s="4">
        <v>0</v>
      </c>
      <c r="AS237" s="4">
        <v>0</v>
      </c>
      <c r="AT237" s="4">
        <v>0</v>
      </c>
      <c r="AU237" s="4">
        <v>0</v>
      </c>
      <c r="AV237" s="4">
        <v>1</v>
      </c>
      <c r="AW237" s="4">
        <v>1</v>
      </c>
      <c r="AX237" s="4"/>
      <c r="AY237" s="4"/>
      <c r="AZ237" s="4">
        <v>1</v>
      </c>
      <c r="BA237" s="4">
        <v>1</v>
      </c>
      <c r="BB237" s="4">
        <v>1</v>
      </c>
      <c r="BC237" s="4">
        <v>7.57</v>
      </c>
      <c r="BD237" s="4" t="s">
        <v>3</v>
      </c>
      <c r="BE237" s="4" t="s">
        <v>3</v>
      </c>
      <c r="BF237" s="4" t="s">
        <v>3</v>
      </c>
      <c r="BG237" s="4" t="s">
        <v>3</v>
      </c>
      <c r="BH237" s="4">
        <v>3</v>
      </c>
      <c r="BI237" s="4">
        <v>3</v>
      </c>
      <c r="BJ237" s="4" t="s">
        <v>352</v>
      </c>
      <c r="BK237" s="4"/>
      <c r="BL237" s="4"/>
      <c r="BM237" s="4">
        <v>400007</v>
      </c>
      <c r="BN237" s="4">
        <v>0</v>
      </c>
      <c r="BO237" s="4" t="s">
        <v>3</v>
      </c>
      <c r="BP237" s="4">
        <v>0</v>
      </c>
      <c r="BQ237" s="4">
        <v>214</v>
      </c>
      <c r="BR237" s="4">
        <v>0</v>
      </c>
      <c r="BS237" s="4">
        <v>1</v>
      </c>
      <c r="BT237" s="4">
        <v>1</v>
      </c>
      <c r="BU237" s="4">
        <v>1</v>
      </c>
      <c r="BV237" s="4">
        <v>1</v>
      </c>
      <c r="BW237" s="4">
        <v>1</v>
      </c>
      <c r="BX237" s="4">
        <v>1</v>
      </c>
      <c r="BY237" s="4" t="s">
        <v>3</v>
      </c>
      <c r="BZ237" s="4">
        <v>0</v>
      </c>
      <c r="CA237" s="4">
        <v>0</v>
      </c>
      <c r="CB237" s="4" t="s">
        <v>3</v>
      </c>
      <c r="CC237" s="4"/>
      <c r="CD237" s="4"/>
      <c r="CE237" s="4">
        <v>1566</v>
      </c>
      <c r="CF237" s="4">
        <v>0</v>
      </c>
      <c r="CG237" s="4">
        <v>0</v>
      </c>
      <c r="CH237" s="4"/>
      <c r="CI237" s="4"/>
      <c r="CJ237" s="4"/>
      <c r="CK237" s="4"/>
      <c r="CL237" s="4"/>
      <c r="CM237" s="4">
        <v>0</v>
      </c>
      <c r="CN237" s="4" t="s">
        <v>3</v>
      </c>
      <c r="CO237" s="4">
        <v>0</v>
      </c>
      <c r="CP237" s="4">
        <f t="shared" si="366"/>
        <v>22128.78</v>
      </c>
      <c r="CQ237" s="4">
        <f t="shared" si="367"/>
        <v>22128.78</v>
      </c>
      <c r="CR237" s="4">
        <f t="shared" si="391"/>
        <v>0</v>
      </c>
      <c r="CS237" s="4">
        <f t="shared" si="392"/>
        <v>0</v>
      </c>
      <c r="CT237" s="4">
        <f t="shared" si="368"/>
        <v>0</v>
      </c>
      <c r="CU237" s="4">
        <f t="shared" si="369"/>
        <v>0</v>
      </c>
      <c r="CV237" s="4">
        <f t="shared" si="370"/>
        <v>0</v>
      </c>
      <c r="CW237" s="4">
        <f t="shared" si="371"/>
        <v>0</v>
      </c>
      <c r="CX237" s="4">
        <f t="shared" si="372"/>
        <v>0</v>
      </c>
      <c r="CY237" s="4">
        <f t="shared" si="393"/>
        <v>0</v>
      </c>
      <c r="CZ237" s="4">
        <f t="shared" si="394"/>
        <v>0</v>
      </c>
      <c r="DA237" s="4"/>
      <c r="DB237" s="4"/>
      <c r="DC237" s="4" t="s">
        <v>3</v>
      </c>
      <c r="DD237" s="4" t="s">
        <v>3</v>
      </c>
      <c r="DE237" s="4" t="s">
        <v>3</v>
      </c>
      <c r="DF237" s="4" t="s">
        <v>3</v>
      </c>
      <c r="DG237" s="4" t="s">
        <v>3</v>
      </c>
      <c r="DH237" s="4" t="s">
        <v>3</v>
      </c>
      <c r="DI237" s="4" t="s">
        <v>3</v>
      </c>
      <c r="DJ237" s="4" t="s">
        <v>3</v>
      </c>
      <c r="DK237" s="4" t="s">
        <v>3</v>
      </c>
      <c r="DL237" s="4" t="s">
        <v>3</v>
      </c>
      <c r="DM237" s="4" t="s">
        <v>3</v>
      </c>
      <c r="DN237" s="4">
        <v>0</v>
      </c>
      <c r="DO237" s="4">
        <v>0</v>
      </c>
      <c r="DP237" s="4">
        <v>1</v>
      </c>
      <c r="DQ237" s="4">
        <v>1</v>
      </c>
      <c r="DR237" s="4"/>
      <c r="DS237" s="4"/>
      <c r="DT237" s="4"/>
      <c r="DU237" s="4">
        <v>1013</v>
      </c>
      <c r="DV237" s="4" t="s">
        <v>227</v>
      </c>
      <c r="DW237" s="4" t="s">
        <v>227</v>
      </c>
      <c r="DX237" s="4">
        <v>1</v>
      </c>
      <c r="DY237" s="4"/>
      <c r="DZ237" s="4" t="s">
        <v>3</v>
      </c>
      <c r="EA237" s="4" t="s">
        <v>3</v>
      </c>
      <c r="EB237" s="4" t="s">
        <v>3</v>
      </c>
      <c r="EC237" s="4" t="s">
        <v>3</v>
      </c>
      <c r="ED237" s="4"/>
      <c r="EE237" s="4">
        <v>57042890</v>
      </c>
      <c r="EF237" s="4">
        <v>214</v>
      </c>
      <c r="EG237" s="4" t="s">
        <v>228</v>
      </c>
      <c r="EH237" s="4">
        <v>0</v>
      </c>
      <c r="EI237" s="4" t="s">
        <v>3</v>
      </c>
      <c r="EJ237" s="4">
        <v>3</v>
      </c>
      <c r="EK237" s="4">
        <v>400007</v>
      </c>
      <c r="EL237" s="4" t="s">
        <v>228</v>
      </c>
      <c r="EM237" s="4" t="s">
        <v>229</v>
      </c>
      <c r="EN237" s="4"/>
      <c r="EO237" s="4" t="s">
        <v>3</v>
      </c>
      <c r="EP237" s="4"/>
      <c r="EQ237" s="4">
        <v>16</v>
      </c>
      <c r="ER237" s="4">
        <v>0</v>
      </c>
      <c r="ES237" s="4">
        <v>2923.22</v>
      </c>
      <c r="ET237" s="4">
        <v>0</v>
      </c>
      <c r="EU237" s="4">
        <v>0</v>
      </c>
      <c r="EV237" s="4">
        <v>0</v>
      </c>
      <c r="EW237" s="4">
        <v>0</v>
      </c>
      <c r="EX237" s="4">
        <v>0</v>
      </c>
      <c r="EY237" s="4">
        <v>0</v>
      </c>
      <c r="EZ237" s="4">
        <v>5</v>
      </c>
      <c r="FA237" s="4"/>
      <c r="FB237" s="4"/>
      <c r="FC237" s="4">
        <v>1</v>
      </c>
      <c r="FD237" s="4">
        <v>18</v>
      </c>
      <c r="FE237" s="4"/>
      <c r="FF237" s="4">
        <v>25900</v>
      </c>
      <c r="FG237" s="4"/>
      <c r="FH237" s="4"/>
      <c r="FI237" s="4"/>
      <c r="FJ237" s="4"/>
      <c r="FK237" s="4"/>
      <c r="FL237" s="4"/>
      <c r="FM237" s="4"/>
      <c r="FN237" s="4"/>
      <c r="FO237" s="4"/>
      <c r="FP237" s="4"/>
      <c r="FQ237" s="4">
        <v>0</v>
      </c>
      <c r="FR237" s="4">
        <f t="shared" si="395"/>
        <v>22128.78</v>
      </c>
      <c r="FS237" s="4">
        <v>0</v>
      </c>
      <c r="FT237" s="4"/>
      <c r="FU237" s="4"/>
      <c r="FV237" s="4"/>
      <c r="FW237" s="4"/>
      <c r="FX237" s="4">
        <v>0</v>
      </c>
      <c r="FY237" s="4">
        <v>0</v>
      </c>
      <c r="FZ237" s="4"/>
      <c r="GA237" s="4" t="s">
        <v>350</v>
      </c>
      <c r="GB237" s="4"/>
      <c r="GC237" s="4"/>
      <c r="GD237" s="4">
        <v>1</v>
      </c>
      <c r="GE237" s="4"/>
      <c r="GF237" s="4">
        <v>286481978</v>
      </c>
      <c r="GG237" s="4">
        <v>2</v>
      </c>
      <c r="GH237" s="4">
        <v>3</v>
      </c>
      <c r="GI237" s="4">
        <v>5</v>
      </c>
      <c r="GJ237" s="4">
        <v>0</v>
      </c>
      <c r="GK237" s="4">
        <v>0</v>
      </c>
      <c r="GL237" s="4">
        <f t="shared" si="373"/>
        <v>0</v>
      </c>
      <c r="GM237" s="4">
        <f t="shared" si="374"/>
        <v>22128.78</v>
      </c>
      <c r="GN237" s="4">
        <f t="shared" si="375"/>
        <v>0</v>
      </c>
      <c r="GO237" s="4">
        <f t="shared" si="376"/>
        <v>0</v>
      </c>
      <c r="GP237" s="4">
        <f t="shared" si="377"/>
        <v>0</v>
      </c>
      <c r="GQ237" s="4"/>
      <c r="GR237" s="4">
        <v>1</v>
      </c>
      <c r="GS237" s="4">
        <v>1</v>
      </c>
      <c r="GT237" s="4">
        <v>0</v>
      </c>
      <c r="GU237" s="4" t="s">
        <v>3</v>
      </c>
      <c r="GV237" s="4">
        <f t="shared" si="378"/>
        <v>0</v>
      </c>
      <c r="GW237" s="4">
        <v>1</v>
      </c>
      <c r="GX237" s="4">
        <f t="shared" si="379"/>
        <v>0</v>
      </c>
      <c r="GY237" s="4"/>
      <c r="GZ237" s="4"/>
      <c r="HA237" s="4">
        <v>0</v>
      </c>
      <c r="HB237" s="4">
        <v>0</v>
      </c>
      <c r="HC237" s="4">
        <f t="shared" si="380"/>
        <v>0</v>
      </c>
      <c r="HD237" s="4"/>
      <c r="HE237" s="4" t="s">
        <v>50</v>
      </c>
      <c r="HF237" s="4" t="s">
        <v>231</v>
      </c>
      <c r="HG237" s="4"/>
      <c r="HH237" s="4"/>
      <c r="HI237" s="4"/>
      <c r="HJ237" s="4"/>
      <c r="HK237" s="4"/>
      <c r="HL237" s="4"/>
      <c r="HM237" s="4" t="s">
        <v>3</v>
      </c>
      <c r="HN237" s="4" t="s">
        <v>3</v>
      </c>
      <c r="HO237" s="4" t="s">
        <v>3</v>
      </c>
      <c r="HP237" s="4" t="s">
        <v>3</v>
      </c>
      <c r="HQ237" s="4" t="s">
        <v>3</v>
      </c>
      <c r="HR237" s="4"/>
      <c r="HS237" s="4">
        <v>0</v>
      </c>
      <c r="HT237" s="4"/>
      <c r="HU237" s="4"/>
      <c r="HV237" s="4"/>
      <c r="HW237" s="4"/>
      <c r="HX237" s="4"/>
      <c r="HY237" s="4"/>
      <c r="HZ237" s="4"/>
      <c r="IA237" s="4"/>
      <c r="IB237" s="4"/>
      <c r="IC237" s="4"/>
      <c r="ID237" s="4"/>
      <c r="IE237" s="4"/>
      <c r="IF237" s="4"/>
      <c r="IG237" s="4"/>
      <c r="IH237" s="4"/>
      <c r="II237" s="4"/>
      <c r="IJ237" s="4"/>
      <c r="IK237" s="4">
        <v>0</v>
      </c>
      <c r="IL237" s="4"/>
      <c r="IM237" s="4"/>
      <c r="IN237" s="4"/>
      <c r="IO237" s="4"/>
      <c r="IP237" s="4"/>
      <c r="IQ237" s="4"/>
      <c r="IR237" s="4"/>
      <c r="IS237" s="4"/>
      <c r="IT237" s="4"/>
      <c r="IU237" s="4"/>
    </row>
    <row r="238" spans="1:255" x14ac:dyDescent="0.25">
      <c r="A238" s="3">
        <v>17</v>
      </c>
      <c r="B238" s="3">
        <v>1</v>
      </c>
      <c r="C238" s="3"/>
      <c r="D238" s="3"/>
      <c r="E238" s="3" t="s">
        <v>354</v>
      </c>
      <c r="F238" s="3" t="s">
        <v>355</v>
      </c>
      <c r="G238" s="3" t="s">
        <v>356</v>
      </c>
      <c r="H238" s="3" t="s">
        <v>227</v>
      </c>
      <c r="I238" s="3">
        <v>1</v>
      </c>
      <c r="J238" s="3">
        <v>0</v>
      </c>
      <c r="K238" s="3">
        <v>1</v>
      </c>
      <c r="L238" s="3"/>
      <c r="M238" s="3"/>
      <c r="N238" s="3"/>
      <c r="O238" s="3">
        <f t="shared" si="356"/>
        <v>2962.19</v>
      </c>
      <c r="P238" s="3">
        <f t="shared" si="357"/>
        <v>2962.19</v>
      </c>
      <c r="Q238" s="3">
        <f t="shared" si="381"/>
        <v>0</v>
      </c>
      <c r="R238" s="3">
        <f t="shared" si="382"/>
        <v>0</v>
      </c>
      <c r="S238" s="3">
        <f t="shared" si="358"/>
        <v>0</v>
      </c>
      <c r="T238" s="3">
        <f t="shared" si="359"/>
        <v>0</v>
      </c>
      <c r="U238" s="3">
        <f t="shared" si="360"/>
        <v>0</v>
      </c>
      <c r="V238" s="3">
        <f t="shared" si="361"/>
        <v>0</v>
      </c>
      <c r="W238" s="3">
        <f t="shared" si="362"/>
        <v>0</v>
      </c>
      <c r="X238" s="3">
        <f t="shared" si="383"/>
        <v>0</v>
      </c>
      <c r="Y238" s="3">
        <f t="shared" si="384"/>
        <v>0</v>
      </c>
      <c r="Z238" s="3"/>
      <c r="AA238" s="3">
        <v>54971259</v>
      </c>
      <c r="AB238" s="3">
        <f t="shared" si="363"/>
        <v>2962.19</v>
      </c>
      <c r="AC238" s="3">
        <f t="shared" si="385"/>
        <v>2962.19</v>
      </c>
      <c r="AD238" s="3">
        <f t="shared" si="386"/>
        <v>0</v>
      </c>
      <c r="AE238" s="3">
        <f t="shared" si="387"/>
        <v>0</v>
      </c>
      <c r="AF238" s="3">
        <f t="shared" si="388"/>
        <v>0</v>
      </c>
      <c r="AG238" s="3">
        <f t="shared" si="364"/>
        <v>0</v>
      </c>
      <c r="AH238" s="3">
        <f t="shared" si="389"/>
        <v>0</v>
      </c>
      <c r="AI238" s="3">
        <f t="shared" si="390"/>
        <v>0</v>
      </c>
      <c r="AJ238" s="3">
        <f t="shared" si="365"/>
        <v>0</v>
      </c>
      <c r="AK238" s="3">
        <v>2962.19</v>
      </c>
      <c r="AL238" s="3">
        <v>2962.19</v>
      </c>
      <c r="AM238" s="3">
        <v>0</v>
      </c>
      <c r="AN238" s="3">
        <v>0</v>
      </c>
      <c r="AO238" s="3">
        <v>0</v>
      </c>
      <c r="AP238" s="3">
        <v>0</v>
      </c>
      <c r="AQ238" s="3">
        <v>0</v>
      </c>
      <c r="AR238" s="3">
        <v>0</v>
      </c>
      <c r="AS238" s="3">
        <v>0</v>
      </c>
      <c r="AT238" s="3">
        <v>0</v>
      </c>
      <c r="AU238" s="3">
        <v>0</v>
      </c>
      <c r="AV238" s="3">
        <v>1</v>
      </c>
      <c r="AW238" s="3">
        <v>1</v>
      </c>
      <c r="AX238" s="3"/>
      <c r="AY238" s="3"/>
      <c r="AZ238" s="3">
        <v>1</v>
      </c>
      <c r="BA238" s="3">
        <v>1</v>
      </c>
      <c r="BB238" s="3">
        <v>1</v>
      </c>
      <c r="BC238" s="3">
        <v>1</v>
      </c>
      <c r="BD238" s="3" t="s">
        <v>3</v>
      </c>
      <c r="BE238" s="3" t="s">
        <v>3</v>
      </c>
      <c r="BF238" s="3" t="s">
        <v>3</v>
      </c>
      <c r="BG238" s="3" t="s">
        <v>3</v>
      </c>
      <c r="BH238" s="3">
        <v>3</v>
      </c>
      <c r="BI238" s="3">
        <v>3</v>
      </c>
      <c r="BJ238" s="3" t="s">
        <v>355</v>
      </c>
      <c r="BK238" s="3"/>
      <c r="BL238" s="3"/>
      <c r="BM238" s="3">
        <v>400007</v>
      </c>
      <c r="BN238" s="3">
        <v>0</v>
      </c>
      <c r="BO238" s="3" t="s">
        <v>3</v>
      </c>
      <c r="BP238" s="3">
        <v>0</v>
      </c>
      <c r="BQ238" s="3">
        <v>214</v>
      </c>
      <c r="BR238" s="3">
        <v>0</v>
      </c>
      <c r="BS238" s="3">
        <v>1</v>
      </c>
      <c r="BT238" s="3">
        <v>1</v>
      </c>
      <c r="BU238" s="3">
        <v>1</v>
      </c>
      <c r="BV238" s="3">
        <v>1</v>
      </c>
      <c r="BW238" s="3">
        <v>1</v>
      </c>
      <c r="BX238" s="3">
        <v>1</v>
      </c>
      <c r="BY238" s="3" t="s">
        <v>3</v>
      </c>
      <c r="BZ238" s="3">
        <v>0</v>
      </c>
      <c r="CA238" s="3">
        <v>0</v>
      </c>
      <c r="CB238" s="3" t="s">
        <v>3</v>
      </c>
      <c r="CC238" s="3"/>
      <c r="CD238" s="3"/>
      <c r="CE238" s="3">
        <v>1566</v>
      </c>
      <c r="CF238" s="3">
        <v>0</v>
      </c>
      <c r="CG238" s="3">
        <v>0</v>
      </c>
      <c r="CH238" s="3"/>
      <c r="CI238" s="3"/>
      <c r="CJ238" s="3"/>
      <c r="CK238" s="3"/>
      <c r="CL238" s="3"/>
      <c r="CM238" s="3">
        <v>0</v>
      </c>
      <c r="CN238" s="3" t="s">
        <v>3</v>
      </c>
      <c r="CO238" s="3">
        <v>0</v>
      </c>
      <c r="CP238" s="3">
        <f t="shared" si="366"/>
        <v>2962.19</v>
      </c>
      <c r="CQ238" s="3">
        <f t="shared" si="367"/>
        <v>2962.19</v>
      </c>
      <c r="CR238" s="3">
        <f t="shared" si="391"/>
        <v>0</v>
      </c>
      <c r="CS238" s="3">
        <f t="shared" si="392"/>
        <v>0</v>
      </c>
      <c r="CT238" s="3">
        <f t="shared" si="368"/>
        <v>0</v>
      </c>
      <c r="CU238" s="3">
        <f t="shared" si="369"/>
        <v>0</v>
      </c>
      <c r="CV238" s="3">
        <f t="shared" si="370"/>
        <v>0</v>
      </c>
      <c r="CW238" s="3">
        <f t="shared" si="371"/>
        <v>0</v>
      </c>
      <c r="CX238" s="3">
        <f t="shared" si="372"/>
        <v>0</v>
      </c>
      <c r="CY238" s="3">
        <f t="shared" si="393"/>
        <v>0</v>
      </c>
      <c r="CZ238" s="3">
        <f t="shared" si="394"/>
        <v>0</v>
      </c>
      <c r="DA238" s="3"/>
      <c r="DB238" s="3"/>
      <c r="DC238" s="3" t="s">
        <v>3</v>
      </c>
      <c r="DD238" s="3" t="s">
        <v>3</v>
      </c>
      <c r="DE238" s="3" t="s">
        <v>3</v>
      </c>
      <c r="DF238" s="3" t="s">
        <v>3</v>
      </c>
      <c r="DG238" s="3" t="s">
        <v>3</v>
      </c>
      <c r="DH238" s="3" t="s">
        <v>3</v>
      </c>
      <c r="DI238" s="3" t="s">
        <v>3</v>
      </c>
      <c r="DJ238" s="3" t="s">
        <v>3</v>
      </c>
      <c r="DK238" s="3" t="s">
        <v>3</v>
      </c>
      <c r="DL238" s="3" t="s">
        <v>3</v>
      </c>
      <c r="DM238" s="3" t="s">
        <v>3</v>
      </c>
      <c r="DN238" s="3">
        <v>0</v>
      </c>
      <c r="DO238" s="3">
        <v>0</v>
      </c>
      <c r="DP238" s="3">
        <v>1</v>
      </c>
      <c r="DQ238" s="3">
        <v>1</v>
      </c>
      <c r="DR238" s="3"/>
      <c r="DS238" s="3"/>
      <c r="DT238" s="3"/>
      <c r="DU238" s="3">
        <v>1013</v>
      </c>
      <c r="DV238" s="3" t="s">
        <v>227</v>
      </c>
      <c r="DW238" s="3" t="s">
        <v>227</v>
      </c>
      <c r="DX238" s="3">
        <v>1</v>
      </c>
      <c r="DY238" s="3"/>
      <c r="DZ238" s="3" t="s">
        <v>3</v>
      </c>
      <c r="EA238" s="3" t="s">
        <v>3</v>
      </c>
      <c r="EB238" s="3" t="s">
        <v>3</v>
      </c>
      <c r="EC238" s="3" t="s">
        <v>3</v>
      </c>
      <c r="ED238" s="3"/>
      <c r="EE238" s="3">
        <v>57042890</v>
      </c>
      <c r="EF238" s="3">
        <v>214</v>
      </c>
      <c r="EG238" s="3" t="s">
        <v>228</v>
      </c>
      <c r="EH238" s="3">
        <v>0</v>
      </c>
      <c r="EI238" s="3" t="s">
        <v>3</v>
      </c>
      <c r="EJ238" s="3">
        <v>3</v>
      </c>
      <c r="EK238" s="3">
        <v>400007</v>
      </c>
      <c r="EL238" s="3" t="s">
        <v>228</v>
      </c>
      <c r="EM238" s="3" t="s">
        <v>229</v>
      </c>
      <c r="EN238" s="3"/>
      <c r="EO238" s="3" t="s">
        <v>3</v>
      </c>
      <c r="EP238" s="3"/>
      <c r="EQ238" s="3">
        <v>16</v>
      </c>
      <c r="ER238" s="3">
        <v>0</v>
      </c>
      <c r="ES238" s="3">
        <v>2962.19</v>
      </c>
      <c r="ET238" s="3">
        <v>0</v>
      </c>
      <c r="EU238" s="3">
        <v>0</v>
      </c>
      <c r="EV238" s="3">
        <v>0</v>
      </c>
      <c r="EW238" s="3">
        <v>0</v>
      </c>
      <c r="EX238" s="3">
        <v>0</v>
      </c>
      <c r="EY238" s="3">
        <v>0</v>
      </c>
      <c r="EZ238" s="3"/>
      <c r="FA238" s="3"/>
      <c r="FB238" s="3"/>
      <c r="FC238" s="3"/>
      <c r="FD238" s="3"/>
      <c r="FE238" s="3"/>
      <c r="FF238" s="3"/>
      <c r="FG238" s="3"/>
      <c r="FH238" s="3"/>
      <c r="FI238" s="3"/>
      <c r="FJ238" s="3"/>
      <c r="FK238" s="3"/>
      <c r="FL238" s="3"/>
      <c r="FM238" s="3"/>
      <c r="FN238" s="3"/>
      <c r="FO238" s="3"/>
      <c r="FP238" s="3"/>
      <c r="FQ238" s="3">
        <v>0</v>
      </c>
      <c r="FR238" s="3">
        <f t="shared" si="395"/>
        <v>2962.19</v>
      </c>
      <c r="FS238" s="3">
        <v>0</v>
      </c>
      <c r="FT238" s="3"/>
      <c r="FU238" s="3"/>
      <c r="FV238" s="3"/>
      <c r="FW238" s="3"/>
      <c r="FX238" s="3">
        <v>0</v>
      </c>
      <c r="FY238" s="3">
        <v>0</v>
      </c>
      <c r="FZ238" s="3"/>
      <c r="GA238" s="3" t="s">
        <v>357</v>
      </c>
      <c r="GB238" s="3"/>
      <c r="GC238" s="3"/>
      <c r="GD238" s="3">
        <v>1</v>
      </c>
      <c r="GE238" s="3"/>
      <c r="GF238" s="3">
        <v>-1818286595</v>
      </c>
      <c r="GG238" s="3">
        <v>2</v>
      </c>
      <c r="GH238" s="3">
        <v>4</v>
      </c>
      <c r="GI238" s="3">
        <v>-2</v>
      </c>
      <c r="GJ238" s="3">
        <v>0</v>
      </c>
      <c r="GK238" s="3">
        <v>0</v>
      </c>
      <c r="GL238" s="3">
        <f t="shared" si="373"/>
        <v>0</v>
      </c>
      <c r="GM238" s="3">
        <f t="shared" si="374"/>
        <v>2962.19</v>
      </c>
      <c r="GN238" s="3">
        <f t="shared" si="375"/>
        <v>0</v>
      </c>
      <c r="GO238" s="3">
        <f t="shared" si="376"/>
        <v>0</v>
      </c>
      <c r="GP238" s="3">
        <f t="shared" si="377"/>
        <v>0</v>
      </c>
      <c r="GQ238" s="3"/>
      <c r="GR238" s="3">
        <v>1</v>
      </c>
      <c r="GS238" s="3">
        <v>2</v>
      </c>
      <c r="GT238" s="3">
        <v>0</v>
      </c>
      <c r="GU238" s="3" t="s">
        <v>3</v>
      </c>
      <c r="GV238" s="3">
        <f t="shared" si="378"/>
        <v>0</v>
      </c>
      <c r="GW238" s="3">
        <v>1</v>
      </c>
      <c r="GX238" s="3">
        <f t="shared" si="379"/>
        <v>0</v>
      </c>
      <c r="GY238" s="3"/>
      <c r="GZ238" s="3"/>
      <c r="HA238" s="3">
        <v>0</v>
      </c>
      <c r="HB238" s="3">
        <v>0</v>
      </c>
      <c r="HC238" s="3">
        <f t="shared" si="380"/>
        <v>0</v>
      </c>
      <c r="HD238" s="3"/>
      <c r="HE238" s="3" t="s">
        <v>50</v>
      </c>
      <c r="HF238" s="3" t="s">
        <v>231</v>
      </c>
      <c r="HG238" s="3"/>
      <c r="HH238" s="3"/>
      <c r="HI238" s="3"/>
      <c r="HJ238" s="3"/>
      <c r="HK238" s="3"/>
      <c r="HL238" s="3"/>
      <c r="HM238" s="3" t="s">
        <v>3</v>
      </c>
      <c r="HN238" s="3" t="s">
        <v>3</v>
      </c>
      <c r="HO238" s="3" t="s">
        <v>3</v>
      </c>
      <c r="HP238" s="3" t="s">
        <v>3</v>
      </c>
      <c r="HQ238" s="3" t="s">
        <v>3</v>
      </c>
      <c r="HR238" s="3"/>
      <c r="HS238" s="3">
        <v>0</v>
      </c>
      <c r="HT238" s="3"/>
      <c r="HU238" s="3"/>
      <c r="HV238" s="3"/>
      <c r="HW238" s="3"/>
      <c r="HX238" s="3"/>
      <c r="HY238" s="3"/>
      <c r="HZ238" s="3"/>
      <c r="IA238" s="3"/>
      <c r="IB238" s="3"/>
      <c r="IC238" s="3"/>
      <c r="ID238" s="3"/>
      <c r="IE238" s="3"/>
      <c r="IF238" s="3"/>
      <c r="IG238" s="3"/>
      <c r="IH238" s="3"/>
      <c r="II238" s="3"/>
      <c r="IJ238" s="3"/>
      <c r="IK238" s="3">
        <v>0</v>
      </c>
      <c r="IL238" s="3"/>
      <c r="IM238" s="3"/>
      <c r="IN238" s="3"/>
      <c r="IO238" s="3"/>
      <c r="IP238" s="3"/>
      <c r="IQ238" s="3"/>
      <c r="IR238" s="3"/>
      <c r="IS238" s="3"/>
      <c r="IT238" s="3"/>
      <c r="IU238" s="3"/>
    </row>
    <row r="239" spans="1:255" x14ac:dyDescent="0.25">
      <c r="A239" s="4">
        <v>17</v>
      </c>
      <c r="B239" s="4">
        <v>1</v>
      </c>
      <c r="C239" s="4"/>
      <c r="D239" s="4"/>
      <c r="E239" s="4" t="s">
        <v>354</v>
      </c>
      <c r="F239" s="4" t="s">
        <v>355</v>
      </c>
      <c r="G239" s="4" t="s">
        <v>356</v>
      </c>
      <c r="H239" s="4" t="s">
        <v>227</v>
      </c>
      <c r="I239" s="4">
        <v>1</v>
      </c>
      <c r="J239" s="4">
        <v>0</v>
      </c>
      <c r="K239" s="4">
        <v>1</v>
      </c>
      <c r="L239" s="4"/>
      <c r="M239" s="4"/>
      <c r="N239" s="4"/>
      <c r="O239" s="4">
        <f t="shared" si="356"/>
        <v>22423.78</v>
      </c>
      <c r="P239" s="4">
        <f t="shared" si="357"/>
        <v>22423.78</v>
      </c>
      <c r="Q239" s="4">
        <f t="shared" si="381"/>
        <v>0</v>
      </c>
      <c r="R239" s="4">
        <f t="shared" si="382"/>
        <v>0</v>
      </c>
      <c r="S239" s="4">
        <f t="shared" si="358"/>
        <v>0</v>
      </c>
      <c r="T239" s="4">
        <f t="shared" si="359"/>
        <v>0</v>
      </c>
      <c r="U239" s="4">
        <f t="shared" si="360"/>
        <v>0</v>
      </c>
      <c r="V239" s="4">
        <f t="shared" si="361"/>
        <v>0</v>
      </c>
      <c r="W239" s="4">
        <f t="shared" si="362"/>
        <v>0</v>
      </c>
      <c r="X239" s="4">
        <f t="shared" si="383"/>
        <v>0</v>
      </c>
      <c r="Y239" s="4">
        <f t="shared" si="384"/>
        <v>0</v>
      </c>
      <c r="Z239" s="4"/>
      <c r="AA239" s="4">
        <v>55890823</v>
      </c>
      <c r="AB239" s="4">
        <f t="shared" si="363"/>
        <v>2962.19</v>
      </c>
      <c r="AC239" s="4">
        <f t="shared" si="385"/>
        <v>2962.19</v>
      </c>
      <c r="AD239" s="4">
        <f t="shared" si="386"/>
        <v>0</v>
      </c>
      <c r="AE239" s="4">
        <f t="shared" si="387"/>
        <v>0</v>
      </c>
      <c r="AF239" s="4">
        <f t="shared" si="388"/>
        <v>0</v>
      </c>
      <c r="AG239" s="4">
        <f t="shared" si="364"/>
        <v>0</v>
      </c>
      <c r="AH239" s="4">
        <f t="shared" si="389"/>
        <v>0</v>
      </c>
      <c r="AI239" s="4">
        <f t="shared" si="390"/>
        <v>0</v>
      </c>
      <c r="AJ239" s="4">
        <f t="shared" si="365"/>
        <v>0</v>
      </c>
      <c r="AK239" s="4">
        <v>2962.19</v>
      </c>
      <c r="AL239" s="4">
        <v>2962.19</v>
      </c>
      <c r="AM239" s="4">
        <v>0</v>
      </c>
      <c r="AN239" s="4">
        <v>0</v>
      </c>
      <c r="AO239" s="4">
        <v>0</v>
      </c>
      <c r="AP239" s="4">
        <v>0</v>
      </c>
      <c r="AQ239" s="4">
        <v>0</v>
      </c>
      <c r="AR239" s="4">
        <v>0</v>
      </c>
      <c r="AS239" s="4">
        <v>0</v>
      </c>
      <c r="AT239" s="4">
        <v>0</v>
      </c>
      <c r="AU239" s="4">
        <v>0</v>
      </c>
      <c r="AV239" s="4">
        <v>1</v>
      </c>
      <c r="AW239" s="4">
        <v>1</v>
      </c>
      <c r="AX239" s="4"/>
      <c r="AY239" s="4"/>
      <c r="AZ239" s="4">
        <v>1</v>
      </c>
      <c r="BA239" s="4">
        <v>1</v>
      </c>
      <c r="BB239" s="4">
        <v>1</v>
      </c>
      <c r="BC239" s="4">
        <v>7.57</v>
      </c>
      <c r="BD239" s="4" t="s">
        <v>3</v>
      </c>
      <c r="BE239" s="4" t="s">
        <v>3</v>
      </c>
      <c r="BF239" s="4" t="s">
        <v>3</v>
      </c>
      <c r="BG239" s="4" t="s">
        <v>3</v>
      </c>
      <c r="BH239" s="4">
        <v>3</v>
      </c>
      <c r="BI239" s="4">
        <v>3</v>
      </c>
      <c r="BJ239" s="4" t="s">
        <v>355</v>
      </c>
      <c r="BK239" s="4"/>
      <c r="BL239" s="4"/>
      <c r="BM239" s="4">
        <v>400007</v>
      </c>
      <c r="BN239" s="4">
        <v>0</v>
      </c>
      <c r="BO239" s="4" t="s">
        <v>3</v>
      </c>
      <c r="BP239" s="4">
        <v>0</v>
      </c>
      <c r="BQ239" s="4">
        <v>214</v>
      </c>
      <c r="BR239" s="4">
        <v>0</v>
      </c>
      <c r="BS239" s="4">
        <v>1</v>
      </c>
      <c r="BT239" s="4">
        <v>1</v>
      </c>
      <c r="BU239" s="4">
        <v>1</v>
      </c>
      <c r="BV239" s="4">
        <v>1</v>
      </c>
      <c r="BW239" s="4">
        <v>1</v>
      </c>
      <c r="BX239" s="4">
        <v>1</v>
      </c>
      <c r="BY239" s="4" t="s">
        <v>3</v>
      </c>
      <c r="BZ239" s="4">
        <v>0</v>
      </c>
      <c r="CA239" s="4">
        <v>0</v>
      </c>
      <c r="CB239" s="4" t="s">
        <v>3</v>
      </c>
      <c r="CC239" s="4"/>
      <c r="CD239" s="4"/>
      <c r="CE239" s="4">
        <v>1566</v>
      </c>
      <c r="CF239" s="4">
        <v>0</v>
      </c>
      <c r="CG239" s="4">
        <v>0</v>
      </c>
      <c r="CH239" s="4"/>
      <c r="CI239" s="4"/>
      <c r="CJ239" s="4"/>
      <c r="CK239" s="4"/>
      <c r="CL239" s="4"/>
      <c r="CM239" s="4">
        <v>0</v>
      </c>
      <c r="CN239" s="4" t="s">
        <v>3</v>
      </c>
      <c r="CO239" s="4">
        <v>0</v>
      </c>
      <c r="CP239" s="4">
        <f t="shared" si="366"/>
        <v>22423.78</v>
      </c>
      <c r="CQ239" s="4">
        <f t="shared" si="367"/>
        <v>22423.78</v>
      </c>
      <c r="CR239" s="4">
        <f t="shared" si="391"/>
        <v>0</v>
      </c>
      <c r="CS239" s="4">
        <f t="shared" si="392"/>
        <v>0</v>
      </c>
      <c r="CT239" s="4">
        <f t="shared" si="368"/>
        <v>0</v>
      </c>
      <c r="CU239" s="4">
        <f t="shared" si="369"/>
        <v>0</v>
      </c>
      <c r="CV239" s="4">
        <f t="shared" si="370"/>
        <v>0</v>
      </c>
      <c r="CW239" s="4">
        <f t="shared" si="371"/>
        <v>0</v>
      </c>
      <c r="CX239" s="4">
        <f t="shared" si="372"/>
        <v>0</v>
      </c>
      <c r="CY239" s="4">
        <f t="shared" si="393"/>
        <v>0</v>
      </c>
      <c r="CZ239" s="4">
        <f t="shared" si="394"/>
        <v>0</v>
      </c>
      <c r="DA239" s="4"/>
      <c r="DB239" s="4"/>
      <c r="DC239" s="4" t="s">
        <v>3</v>
      </c>
      <c r="DD239" s="4" t="s">
        <v>3</v>
      </c>
      <c r="DE239" s="4" t="s">
        <v>3</v>
      </c>
      <c r="DF239" s="4" t="s">
        <v>3</v>
      </c>
      <c r="DG239" s="4" t="s">
        <v>3</v>
      </c>
      <c r="DH239" s="4" t="s">
        <v>3</v>
      </c>
      <c r="DI239" s="4" t="s">
        <v>3</v>
      </c>
      <c r="DJ239" s="4" t="s">
        <v>3</v>
      </c>
      <c r="DK239" s="4" t="s">
        <v>3</v>
      </c>
      <c r="DL239" s="4" t="s">
        <v>3</v>
      </c>
      <c r="DM239" s="4" t="s">
        <v>3</v>
      </c>
      <c r="DN239" s="4">
        <v>0</v>
      </c>
      <c r="DO239" s="4">
        <v>0</v>
      </c>
      <c r="DP239" s="4">
        <v>1</v>
      </c>
      <c r="DQ239" s="4">
        <v>1</v>
      </c>
      <c r="DR239" s="4"/>
      <c r="DS239" s="4"/>
      <c r="DT239" s="4"/>
      <c r="DU239" s="4">
        <v>1013</v>
      </c>
      <c r="DV239" s="4" t="s">
        <v>227</v>
      </c>
      <c r="DW239" s="4" t="s">
        <v>227</v>
      </c>
      <c r="DX239" s="4">
        <v>1</v>
      </c>
      <c r="DY239" s="4"/>
      <c r="DZ239" s="4" t="s">
        <v>3</v>
      </c>
      <c r="EA239" s="4" t="s">
        <v>3</v>
      </c>
      <c r="EB239" s="4" t="s">
        <v>3</v>
      </c>
      <c r="EC239" s="4" t="s">
        <v>3</v>
      </c>
      <c r="ED239" s="4"/>
      <c r="EE239" s="4">
        <v>57042890</v>
      </c>
      <c r="EF239" s="4">
        <v>214</v>
      </c>
      <c r="EG239" s="4" t="s">
        <v>228</v>
      </c>
      <c r="EH239" s="4">
        <v>0</v>
      </c>
      <c r="EI239" s="4" t="s">
        <v>3</v>
      </c>
      <c r="EJ239" s="4">
        <v>3</v>
      </c>
      <c r="EK239" s="4">
        <v>400007</v>
      </c>
      <c r="EL239" s="4" t="s">
        <v>228</v>
      </c>
      <c r="EM239" s="4" t="s">
        <v>229</v>
      </c>
      <c r="EN239" s="4"/>
      <c r="EO239" s="4" t="s">
        <v>3</v>
      </c>
      <c r="EP239" s="4"/>
      <c r="EQ239" s="4">
        <v>16</v>
      </c>
      <c r="ER239" s="4">
        <v>0</v>
      </c>
      <c r="ES239" s="4">
        <v>2962.19</v>
      </c>
      <c r="ET239" s="4">
        <v>0</v>
      </c>
      <c r="EU239" s="4">
        <v>0</v>
      </c>
      <c r="EV239" s="4">
        <v>0</v>
      </c>
      <c r="EW239" s="4">
        <v>0</v>
      </c>
      <c r="EX239" s="4">
        <v>0</v>
      </c>
      <c r="EY239" s="4">
        <v>0</v>
      </c>
      <c r="EZ239" s="4">
        <v>5</v>
      </c>
      <c r="FA239" s="4"/>
      <c r="FB239" s="4"/>
      <c r="FC239" s="4">
        <v>1</v>
      </c>
      <c r="FD239" s="4">
        <v>18</v>
      </c>
      <c r="FE239" s="4"/>
      <c r="FF239" s="4">
        <v>26245.33</v>
      </c>
      <c r="FG239" s="4"/>
      <c r="FH239" s="4"/>
      <c r="FI239" s="4"/>
      <c r="FJ239" s="4"/>
      <c r="FK239" s="4"/>
      <c r="FL239" s="4"/>
      <c r="FM239" s="4"/>
      <c r="FN239" s="4"/>
      <c r="FO239" s="4"/>
      <c r="FP239" s="4"/>
      <c r="FQ239" s="4">
        <v>0</v>
      </c>
      <c r="FR239" s="4">
        <f t="shared" si="395"/>
        <v>22423.78</v>
      </c>
      <c r="FS239" s="4">
        <v>0</v>
      </c>
      <c r="FT239" s="4"/>
      <c r="FU239" s="4"/>
      <c r="FV239" s="4"/>
      <c r="FW239" s="4"/>
      <c r="FX239" s="4">
        <v>0</v>
      </c>
      <c r="FY239" s="4">
        <v>0</v>
      </c>
      <c r="FZ239" s="4"/>
      <c r="GA239" s="4" t="s">
        <v>357</v>
      </c>
      <c r="GB239" s="4"/>
      <c r="GC239" s="4"/>
      <c r="GD239" s="4">
        <v>1</v>
      </c>
      <c r="GE239" s="4"/>
      <c r="GF239" s="4">
        <v>-1818286595</v>
      </c>
      <c r="GG239" s="4">
        <v>2</v>
      </c>
      <c r="GH239" s="4">
        <v>3</v>
      </c>
      <c r="GI239" s="4">
        <v>5</v>
      </c>
      <c r="GJ239" s="4">
        <v>0</v>
      </c>
      <c r="GK239" s="4">
        <v>0</v>
      </c>
      <c r="GL239" s="4">
        <f t="shared" si="373"/>
        <v>0</v>
      </c>
      <c r="GM239" s="4">
        <f t="shared" si="374"/>
        <v>22423.78</v>
      </c>
      <c r="GN239" s="4">
        <f t="shared" si="375"/>
        <v>0</v>
      </c>
      <c r="GO239" s="4">
        <f t="shared" si="376"/>
        <v>0</v>
      </c>
      <c r="GP239" s="4">
        <f t="shared" si="377"/>
        <v>0</v>
      </c>
      <c r="GQ239" s="4"/>
      <c r="GR239" s="4">
        <v>1</v>
      </c>
      <c r="GS239" s="4">
        <v>1</v>
      </c>
      <c r="GT239" s="4">
        <v>0</v>
      </c>
      <c r="GU239" s="4" t="s">
        <v>3</v>
      </c>
      <c r="GV239" s="4">
        <f t="shared" si="378"/>
        <v>0</v>
      </c>
      <c r="GW239" s="4">
        <v>1</v>
      </c>
      <c r="GX239" s="4">
        <f t="shared" si="379"/>
        <v>0</v>
      </c>
      <c r="GY239" s="4"/>
      <c r="GZ239" s="4"/>
      <c r="HA239" s="4">
        <v>0</v>
      </c>
      <c r="HB239" s="4">
        <v>0</v>
      </c>
      <c r="HC239" s="4">
        <f t="shared" si="380"/>
        <v>0</v>
      </c>
      <c r="HD239" s="4"/>
      <c r="HE239" s="4" t="s">
        <v>50</v>
      </c>
      <c r="HF239" s="4" t="s">
        <v>231</v>
      </c>
      <c r="HG239" s="4"/>
      <c r="HH239" s="4"/>
      <c r="HI239" s="4"/>
      <c r="HJ239" s="4"/>
      <c r="HK239" s="4"/>
      <c r="HL239" s="4"/>
      <c r="HM239" s="4" t="s">
        <v>3</v>
      </c>
      <c r="HN239" s="4" t="s">
        <v>3</v>
      </c>
      <c r="HO239" s="4" t="s">
        <v>3</v>
      </c>
      <c r="HP239" s="4" t="s">
        <v>3</v>
      </c>
      <c r="HQ239" s="4" t="s">
        <v>3</v>
      </c>
      <c r="HR239" s="4"/>
      <c r="HS239" s="4">
        <v>0</v>
      </c>
      <c r="HT239" s="4"/>
      <c r="HU239" s="4"/>
      <c r="HV239" s="4"/>
      <c r="HW239" s="4"/>
      <c r="HX239" s="4"/>
      <c r="HY239" s="4"/>
      <c r="HZ239" s="4"/>
      <c r="IA239" s="4"/>
      <c r="IB239" s="4"/>
      <c r="IC239" s="4"/>
      <c r="ID239" s="4"/>
      <c r="IE239" s="4"/>
      <c r="IF239" s="4"/>
      <c r="IG239" s="4"/>
      <c r="IH239" s="4"/>
      <c r="II239" s="4"/>
      <c r="IJ239" s="4"/>
      <c r="IK239" s="4">
        <v>0</v>
      </c>
      <c r="IL239" s="4"/>
      <c r="IM239" s="4"/>
      <c r="IN239" s="4"/>
      <c r="IO239" s="4"/>
      <c r="IP239" s="4"/>
      <c r="IQ239" s="4"/>
      <c r="IR239" s="4"/>
      <c r="IS239" s="4"/>
      <c r="IT239" s="4"/>
      <c r="IU239" s="4"/>
    </row>
    <row r="240" spans="1:255" x14ac:dyDescent="0.25">
      <c r="A240" s="3">
        <v>17</v>
      </c>
      <c r="B240" s="3">
        <v>1</v>
      </c>
      <c r="C240" s="3"/>
      <c r="D240" s="3"/>
      <c r="E240" s="3" t="s">
        <v>358</v>
      </c>
      <c r="F240" s="3" t="s">
        <v>359</v>
      </c>
      <c r="G240" s="3" t="s">
        <v>360</v>
      </c>
      <c r="H240" s="3" t="s">
        <v>227</v>
      </c>
      <c r="I240" s="3">
        <v>1</v>
      </c>
      <c r="J240" s="3">
        <v>0</v>
      </c>
      <c r="K240" s="3">
        <v>1</v>
      </c>
      <c r="L240" s="3"/>
      <c r="M240" s="3"/>
      <c r="N240" s="3"/>
      <c r="O240" s="3">
        <f t="shared" si="356"/>
        <v>2923.22</v>
      </c>
      <c r="P240" s="3">
        <f t="shared" si="357"/>
        <v>2923.22</v>
      </c>
      <c r="Q240" s="3">
        <f t="shared" si="381"/>
        <v>0</v>
      </c>
      <c r="R240" s="3">
        <f t="shared" si="382"/>
        <v>0</v>
      </c>
      <c r="S240" s="3">
        <f t="shared" si="358"/>
        <v>0</v>
      </c>
      <c r="T240" s="3">
        <f t="shared" si="359"/>
        <v>0</v>
      </c>
      <c r="U240" s="3">
        <f t="shared" si="360"/>
        <v>0</v>
      </c>
      <c r="V240" s="3">
        <f t="shared" si="361"/>
        <v>0</v>
      </c>
      <c r="W240" s="3">
        <f t="shared" si="362"/>
        <v>0</v>
      </c>
      <c r="X240" s="3">
        <f t="shared" si="383"/>
        <v>0</v>
      </c>
      <c r="Y240" s="3">
        <f t="shared" si="384"/>
        <v>0</v>
      </c>
      <c r="Z240" s="3"/>
      <c r="AA240" s="3">
        <v>54971259</v>
      </c>
      <c r="AB240" s="3">
        <f t="shared" si="363"/>
        <v>2923.22</v>
      </c>
      <c r="AC240" s="3">
        <f t="shared" si="385"/>
        <v>2923.22</v>
      </c>
      <c r="AD240" s="3">
        <f t="shared" si="386"/>
        <v>0</v>
      </c>
      <c r="AE240" s="3">
        <f t="shared" si="387"/>
        <v>0</v>
      </c>
      <c r="AF240" s="3">
        <f t="shared" si="388"/>
        <v>0</v>
      </c>
      <c r="AG240" s="3">
        <f t="shared" si="364"/>
        <v>0</v>
      </c>
      <c r="AH240" s="3">
        <f t="shared" si="389"/>
        <v>0</v>
      </c>
      <c r="AI240" s="3">
        <f t="shared" si="390"/>
        <v>0</v>
      </c>
      <c r="AJ240" s="3">
        <f t="shared" si="365"/>
        <v>0</v>
      </c>
      <c r="AK240" s="3">
        <v>2923.22</v>
      </c>
      <c r="AL240" s="3">
        <v>2923.22</v>
      </c>
      <c r="AM240" s="3">
        <v>0</v>
      </c>
      <c r="AN240" s="3">
        <v>0</v>
      </c>
      <c r="AO240" s="3">
        <v>0</v>
      </c>
      <c r="AP240" s="3">
        <v>0</v>
      </c>
      <c r="AQ240" s="3">
        <v>0</v>
      </c>
      <c r="AR240" s="3">
        <v>0</v>
      </c>
      <c r="AS240" s="3">
        <v>0</v>
      </c>
      <c r="AT240" s="3">
        <v>0</v>
      </c>
      <c r="AU240" s="3">
        <v>0</v>
      </c>
      <c r="AV240" s="3">
        <v>1</v>
      </c>
      <c r="AW240" s="3">
        <v>1</v>
      </c>
      <c r="AX240" s="3"/>
      <c r="AY240" s="3"/>
      <c r="AZ240" s="3">
        <v>1</v>
      </c>
      <c r="BA240" s="3">
        <v>1</v>
      </c>
      <c r="BB240" s="3">
        <v>1</v>
      </c>
      <c r="BC240" s="3">
        <v>1</v>
      </c>
      <c r="BD240" s="3" t="s">
        <v>3</v>
      </c>
      <c r="BE240" s="3" t="s">
        <v>3</v>
      </c>
      <c r="BF240" s="3" t="s">
        <v>3</v>
      </c>
      <c r="BG240" s="3" t="s">
        <v>3</v>
      </c>
      <c r="BH240" s="3">
        <v>3</v>
      </c>
      <c r="BI240" s="3">
        <v>3</v>
      </c>
      <c r="BJ240" s="3" t="s">
        <v>359</v>
      </c>
      <c r="BK240" s="3"/>
      <c r="BL240" s="3"/>
      <c r="BM240" s="3">
        <v>400007</v>
      </c>
      <c r="BN240" s="3">
        <v>0</v>
      </c>
      <c r="BO240" s="3" t="s">
        <v>3</v>
      </c>
      <c r="BP240" s="3">
        <v>0</v>
      </c>
      <c r="BQ240" s="3">
        <v>214</v>
      </c>
      <c r="BR240" s="3">
        <v>0</v>
      </c>
      <c r="BS240" s="3">
        <v>1</v>
      </c>
      <c r="BT240" s="3">
        <v>1</v>
      </c>
      <c r="BU240" s="3">
        <v>1</v>
      </c>
      <c r="BV240" s="3">
        <v>1</v>
      </c>
      <c r="BW240" s="3">
        <v>1</v>
      </c>
      <c r="BX240" s="3">
        <v>1</v>
      </c>
      <c r="BY240" s="3" t="s">
        <v>3</v>
      </c>
      <c r="BZ240" s="3">
        <v>0</v>
      </c>
      <c r="CA240" s="3">
        <v>0</v>
      </c>
      <c r="CB240" s="3" t="s">
        <v>3</v>
      </c>
      <c r="CC240" s="3"/>
      <c r="CD240" s="3"/>
      <c r="CE240" s="3">
        <v>1566</v>
      </c>
      <c r="CF240" s="3">
        <v>0</v>
      </c>
      <c r="CG240" s="3">
        <v>0</v>
      </c>
      <c r="CH240" s="3"/>
      <c r="CI240" s="3"/>
      <c r="CJ240" s="3"/>
      <c r="CK240" s="3"/>
      <c r="CL240" s="3"/>
      <c r="CM240" s="3">
        <v>0</v>
      </c>
      <c r="CN240" s="3" t="s">
        <v>3</v>
      </c>
      <c r="CO240" s="3">
        <v>0</v>
      </c>
      <c r="CP240" s="3">
        <f t="shared" si="366"/>
        <v>2923.22</v>
      </c>
      <c r="CQ240" s="3">
        <f t="shared" si="367"/>
        <v>2923.22</v>
      </c>
      <c r="CR240" s="3">
        <f t="shared" si="391"/>
        <v>0</v>
      </c>
      <c r="CS240" s="3">
        <f t="shared" si="392"/>
        <v>0</v>
      </c>
      <c r="CT240" s="3">
        <f t="shared" si="368"/>
        <v>0</v>
      </c>
      <c r="CU240" s="3">
        <f t="shared" si="369"/>
        <v>0</v>
      </c>
      <c r="CV240" s="3">
        <f t="shared" si="370"/>
        <v>0</v>
      </c>
      <c r="CW240" s="3">
        <f t="shared" si="371"/>
        <v>0</v>
      </c>
      <c r="CX240" s="3">
        <f t="shared" si="372"/>
        <v>0</v>
      </c>
      <c r="CY240" s="3">
        <f t="shared" si="393"/>
        <v>0</v>
      </c>
      <c r="CZ240" s="3">
        <f t="shared" si="394"/>
        <v>0</v>
      </c>
      <c r="DA240" s="3"/>
      <c r="DB240" s="3"/>
      <c r="DC240" s="3" t="s">
        <v>3</v>
      </c>
      <c r="DD240" s="3" t="s">
        <v>3</v>
      </c>
      <c r="DE240" s="3" t="s">
        <v>3</v>
      </c>
      <c r="DF240" s="3" t="s">
        <v>3</v>
      </c>
      <c r="DG240" s="3" t="s">
        <v>3</v>
      </c>
      <c r="DH240" s="3" t="s">
        <v>3</v>
      </c>
      <c r="DI240" s="3" t="s">
        <v>3</v>
      </c>
      <c r="DJ240" s="3" t="s">
        <v>3</v>
      </c>
      <c r="DK240" s="3" t="s">
        <v>3</v>
      </c>
      <c r="DL240" s="3" t="s">
        <v>3</v>
      </c>
      <c r="DM240" s="3" t="s">
        <v>3</v>
      </c>
      <c r="DN240" s="3">
        <v>0</v>
      </c>
      <c r="DO240" s="3">
        <v>0</v>
      </c>
      <c r="DP240" s="3">
        <v>1</v>
      </c>
      <c r="DQ240" s="3">
        <v>1</v>
      </c>
      <c r="DR240" s="3"/>
      <c r="DS240" s="3"/>
      <c r="DT240" s="3"/>
      <c r="DU240" s="3">
        <v>1013</v>
      </c>
      <c r="DV240" s="3" t="s">
        <v>227</v>
      </c>
      <c r="DW240" s="3" t="s">
        <v>227</v>
      </c>
      <c r="DX240" s="3">
        <v>1</v>
      </c>
      <c r="DY240" s="3"/>
      <c r="DZ240" s="3" t="s">
        <v>3</v>
      </c>
      <c r="EA240" s="3" t="s">
        <v>3</v>
      </c>
      <c r="EB240" s="3" t="s">
        <v>3</v>
      </c>
      <c r="EC240" s="3" t="s">
        <v>3</v>
      </c>
      <c r="ED240" s="3"/>
      <c r="EE240" s="3">
        <v>57042890</v>
      </c>
      <c r="EF240" s="3">
        <v>214</v>
      </c>
      <c r="EG240" s="3" t="s">
        <v>228</v>
      </c>
      <c r="EH240" s="3">
        <v>0</v>
      </c>
      <c r="EI240" s="3" t="s">
        <v>3</v>
      </c>
      <c r="EJ240" s="3">
        <v>3</v>
      </c>
      <c r="EK240" s="3">
        <v>400007</v>
      </c>
      <c r="EL240" s="3" t="s">
        <v>228</v>
      </c>
      <c r="EM240" s="3" t="s">
        <v>229</v>
      </c>
      <c r="EN240" s="3"/>
      <c r="EO240" s="3" t="s">
        <v>3</v>
      </c>
      <c r="EP240" s="3"/>
      <c r="EQ240" s="3">
        <v>16</v>
      </c>
      <c r="ER240" s="3">
        <v>0</v>
      </c>
      <c r="ES240" s="3">
        <v>2923.22</v>
      </c>
      <c r="ET240" s="3">
        <v>0</v>
      </c>
      <c r="EU240" s="3">
        <v>0</v>
      </c>
      <c r="EV240" s="3">
        <v>0</v>
      </c>
      <c r="EW240" s="3">
        <v>0</v>
      </c>
      <c r="EX240" s="3">
        <v>0</v>
      </c>
      <c r="EY240" s="3">
        <v>0</v>
      </c>
      <c r="EZ240" s="3"/>
      <c r="FA240" s="3"/>
      <c r="FB240" s="3"/>
      <c r="FC240" s="3"/>
      <c r="FD240" s="3"/>
      <c r="FE240" s="3"/>
      <c r="FF240" s="3"/>
      <c r="FG240" s="3"/>
      <c r="FH240" s="3"/>
      <c r="FI240" s="3"/>
      <c r="FJ240" s="3"/>
      <c r="FK240" s="3"/>
      <c r="FL240" s="3"/>
      <c r="FM240" s="3"/>
      <c r="FN240" s="3"/>
      <c r="FO240" s="3"/>
      <c r="FP240" s="3"/>
      <c r="FQ240" s="3">
        <v>0</v>
      </c>
      <c r="FR240" s="3">
        <f t="shared" si="395"/>
        <v>2923.22</v>
      </c>
      <c r="FS240" s="3">
        <v>0</v>
      </c>
      <c r="FT240" s="3"/>
      <c r="FU240" s="3"/>
      <c r="FV240" s="3"/>
      <c r="FW240" s="3"/>
      <c r="FX240" s="3">
        <v>0</v>
      </c>
      <c r="FY240" s="3">
        <v>0</v>
      </c>
      <c r="FZ240" s="3"/>
      <c r="GA240" s="3" t="s">
        <v>350</v>
      </c>
      <c r="GB240" s="3"/>
      <c r="GC240" s="3"/>
      <c r="GD240" s="3">
        <v>1</v>
      </c>
      <c r="GE240" s="3"/>
      <c r="GF240" s="3">
        <v>-963623284</v>
      </c>
      <c r="GG240" s="3">
        <v>2</v>
      </c>
      <c r="GH240" s="3">
        <v>4</v>
      </c>
      <c r="GI240" s="3">
        <v>-2</v>
      </c>
      <c r="GJ240" s="3">
        <v>0</v>
      </c>
      <c r="GK240" s="3">
        <v>0</v>
      </c>
      <c r="GL240" s="3">
        <f t="shared" si="373"/>
        <v>0</v>
      </c>
      <c r="GM240" s="3">
        <f t="shared" si="374"/>
        <v>2923.22</v>
      </c>
      <c r="GN240" s="3">
        <f t="shared" si="375"/>
        <v>0</v>
      </c>
      <c r="GO240" s="3">
        <f t="shared" si="376"/>
        <v>0</v>
      </c>
      <c r="GP240" s="3">
        <f t="shared" si="377"/>
        <v>0</v>
      </c>
      <c r="GQ240" s="3"/>
      <c r="GR240" s="3">
        <v>1</v>
      </c>
      <c r="GS240" s="3">
        <v>2</v>
      </c>
      <c r="GT240" s="3">
        <v>0</v>
      </c>
      <c r="GU240" s="3" t="s">
        <v>3</v>
      </c>
      <c r="GV240" s="3">
        <f t="shared" si="378"/>
        <v>0</v>
      </c>
      <c r="GW240" s="3">
        <v>1</v>
      </c>
      <c r="GX240" s="3">
        <f t="shared" si="379"/>
        <v>0</v>
      </c>
      <c r="GY240" s="3"/>
      <c r="GZ240" s="3"/>
      <c r="HA240" s="3">
        <v>0</v>
      </c>
      <c r="HB240" s="3">
        <v>0</v>
      </c>
      <c r="HC240" s="3">
        <f t="shared" si="380"/>
        <v>0</v>
      </c>
      <c r="HD240" s="3"/>
      <c r="HE240" s="3" t="s">
        <v>50</v>
      </c>
      <c r="HF240" s="3" t="s">
        <v>231</v>
      </c>
      <c r="HG240" s="3"/>
      <c r="HH240" s="3"/>
      <c r="HI240" s="3"/>
      <c r="HJ240" s="3"/>
      <c r="HK240" s="3"/>
      <c r="HL240" s="3"/>
      <c r="HM240" s="3" t="s">
        <v>3</v>
      </c>
      <c r="HN240" s="3" t="s">
        <v>3</v>
      </c>
      <c r="HO240" s="3" t="s">
        <v>3</v>
      </c>
      <c r="HP240" s="3" t="s">
        <v>3</v>
      </c>
      <c r="HQ240" s="3" t="s">
        <v>3</v>
      </c>
      <c r="HR240" s="3"/>
      <c r="HS240" s="3">
        <v>0</v>
      </c>
      <c r="HT240" s="3"/>
      <c r="HU240" s="3"/>
      <c r="HV240" s="3"/>
      <c r="HW240" s="3"/>
      <c r="HX240" s="3"/>
      <c r="HY240" s="3"/>
      <c r="HZ240" s="3"/>
      <c r="IA240" s="3"/>
      <c r="IB240" s="3"/>
      <c r="IC240" s="3"/>
      <c r="ID240" s="3"/>
      <c r="IE240" s="3"/>
      <c r="IF240" s="3"/>
      <c r="IG240" s="3"/>
      <c r="IH240" s="3"/>
      <c r="II240" s="3"/>
      <c r="IJ240" s="3"/>
      <c r="IK240" s="3">
        <v>0</v>
      </c>
      <c r="IL240" s="3"/>
      <c r="IM240" s="3"/>
      <c r="IN240" s="3"/>
      <c r="IO240" s="3"/>
      <c r="IP240" s="3"/>
      <c r="IQ240" s="3"/>
      <c r="IR240" s="3"/>
      <c r="IS240" s="3"/>
      <c r="IT240" s="3"/>
      <c r="IU240" s="3"/>
    </row>
    <row r="241" spans="1:255" x14ac:dyDescent="0.25">
      <c r="A241" s="4">
        <v>17</v>
      </c>
      <c r="B241" s="4">
        <v>1</v>
      </c>
      <c r="C241" s="4"/>
      <c r="D241" s="4"/>
      <c r="E241" s="4" t="s">
        <v>358</v>
      </c>
      <c r="F241" s="4" t="s">
        <v>359</v>
      </c>
      <c r="G241" s="4" t="s">
        <v>360</v>
      </c>
      <c r="H241" s="4" t="s">
        <v>227</v>
      </c>
      <c r="I241" s="4">
        <v>1</v>
      </c>
      <c r="J241" s="4">
        <v>0</v>
      </c>
      <c r="K241" s="4">
        <v>1</v>
      </c>
      <c r="L241" s="4"/>
      <c r="M241" s="4"/>
      <c r="N241" s="4"/>
      <c r="O241" s="4">
        <f t="shared" si="356"/>
        <v>22128.78</v>
      </c>
      <c r="P241" s="4">
        <f t="shared" si="357"/>
        <v>22128.78</v>
      </c>
      <c r="Q241" s="4">
        <f t="shared" si="381"/>
        <v>0</v>
      </c>
      <c r="R241" s="4">
        <f t="shared" si="382"/>
        <v>0</v>
      </c>
      <c r="S241" s="4">
        <f t="shared" si="358"/>
        <v>0</v>
      </c>
      <c r="T241" s="4">
        <f t="shared" si="359"/>
        <v>0</v>
      </c>
      <c r="U241" s="4">
        <f t="shared" si="360"/>
        <v>0</v>
      </c>
      <c r="V241" s="4">
        <f t="shared" si="361"/>
        <v>0</v>
      </c>
      <c r="W241" s="4">
        <f t="shared" si="362"/>
        <v>0</v>
      </c>
      <c r="X241" s="4">
        <f t="shared" si="383"/>
        <v>0</v>
      </c>
      <c r="Y241" s="4">
        <f t="shared" si="384"/>
        <v>0</v>
      </c>
      <c r="Z241" s="4"/>
      <c r="AA241" s="4">
        <v>55890823</v>
      </c>
      <c r="AB241" s="4">
        <f t="shared" si="363"/>
        <v>2923.22</v>
      </c>
      <c r="AC241" s="4">
        <f t="shared" si="385"/>
        <v>2923.22</v>
      </c>
      <c r="AD241" s="4">
        <f t="shared" si="386"/>
        <v>0</v>
      </c>
      <c r="AE241" s="4">
        <f t="shared" si="387"/>
        <v>0</v>
      </c>
      <c r="AF241" s="4">
        <f t="shared" si="388"/>
        <v>0</v>
      </c>
      <c r="AG241" s="4">
        <f t="shared" si="364"/>
        <v>0</v>
      </c>
      <c r="AH241" s="4">
        <f t="shared" si="389"/>
        <v>0</v>
      </c>
      <c r="AI241" s="4">
        <f t="shared" si="390"/>
        <v>0</v>
      </c>
      <c r="AJ241" s="4">
        <f t="shared" si="365"/>
        <v>0</v>
      </c>
      <c r="AK241" s="4">
        <v>2923.22</v>
      </c>
      <c r="AL241" s="4">
        <v>2923.22</v>
      </c>
      <c r="AM241" s="4">
        <v>0</v>
      </c>
      <c r="AN241" s="4">
        <v>0</v>
      </c>
      <c r="AO241" s="4">
        <v>0</v>
      </c>
      <c r="AP241" s="4">
        <v>0</v>
      </c>
      <c r="AQ241" s="4">
        <v>0</v>
      </c>
      <c r="AR241" s="4">
        <v>0</v>
      </c>
      <c r="AS241" s="4">
        <v>0</v>
      </c>
      <c r="AT241" s="4">
        <v>0</v>
      </c>
      <c r="AU241" s="4">
        <v>0</v>
      </c>
      <c r="AV241" s="4">
        <v>1</v>
      </c>
      <c r="AW241" s="4">
        <v>1</v>
      </c>
      <c r="AX241" s="4"/>
      <c r="AY241" s="4"/>
      <c r="AZ241" s="4">
        <v>1</v>
      </c>
      <c r="BA241" s="4">
        <v>1</v>
      </c>
      <c r="BB241" s="4">
        <v>1</v>
      </c>
      <c r="BC241" s="4">
        <v>7.57</v>
      </c>
      <c r="BD241" s="4" t="s">
        <v>3</v>
      </c>
      <c r="BE241" s="4" t="s">
        <v>3</v>
      </c>
      <c r="BF241" s="4" t="s">
        <v>3</v>
      </c>
      <c r="BG241" s="4" t="s">
        <v>3</v>
      </c>
      <c r="BH241" s="4">
        <v>3</v>
      </c>
      <c r="BI241" s="4">
        <v>3</v>
      </c>
      <c r="BJ241" s="4" t="s">
        <v>359</v>
      </c>
      <c r="BK241" s="4"/>
      <c r="BL241" s="4"/>
      <c r="BM241" s="4">
        <v>400007</v>
      </c>
      <c r="BN241" s="4">
        <v>0</v>
      </c>
      <c r="BO241" s="4" t="s">
        <v>3</v>
      </c>
      <c r="BP241" s="4">
        <v>0</v>
      </c>
      <c r="BQ241" s="4">
        <v>214</v>
      </c>
      <c r="BR241" s="4">
        <v>0</v>
      </c>
      <c r="BS241" s="4">
        <v>1</v>
      </c>
      <c r="BT241" s="4">
        <v>1</v>
      </c>
      <c r="BU241" s="4">
        <v>1</v>
      </c>
      <c r="BV241" s="4">
        <v>1</v>
      </c>
      <c r="BW241" s="4">
        <v>1</v>
      </c>
      <c r="BX241" s="4">
        <v>1</v>
      </c>
      <c r="BY241" s="4" t="s">
        <v>3</v>
      </c>
      <c r="BZ241" s="4">
        <v>0</v>
      </c>
      <c r="CA241" s="4">
        <v>0</v>
      </c>
      <c r="CB241" s="4" t="s">
        <v>3</v>
      </c>
      <c r="CC241" s="4"/>
      <c r="CD241" s="4"/>
      <c r="CE241" s="4">
        <v>1566</v>
      </c>
      <c r="CF241" s="4">
        <v>0</v>
      </c>
      <c r="CG241" s="4">
        <v>0</v>
      </c>
      <c r="CH241" s="4"/>
      <c r="CI241" s="4"/>
      <c r="CJ241" s="4"/>
      <c r="CK241" s="4"/>
      <c r="CL241" s="4"/>
      <c r="CM241" s="4">
        <v>0</v>
      </c>
      <c r="CN241" s="4" t="s">
        <v>3</v>
      </c>
      <c r="CO241" s="4">
        <v>0</v>
      </c>
      <c r="CP241" s="4">
        <f t="shared" si="366"/>
        <v>22128.78</v>
      </c>
      <c r="CQ241" s="4">
        <f t="shared" si="367"/>
        <v>22128.78</v>
      </c>
      <c r="CR241" s="4">
        <f t="shared" si="391"/>
        <v>0</v>
      </c>
      <c r="CS241" s="4">
        <f t="shared" si="392"/>
        <v>0</v>
      </c>
      <c r="CT241" s="4">
        <f t="shared" si="368"/>
        <v>0</v>
      </c>
      <c r="CU241" s="4">
        <f t="shared" si="369"/>
        <v>0</v>
      </c>
      <c r="CV241" s="4">
        <f t="shared" si="370"/>
        <v>0</v>
      </c>
      <c r="CW241" s="4">
        <f t="shared" si="371"/>
        <v>0</v>
      </c>
      <c r="CX241" s="4">
        <f t="shared" si="372"/>
        <v>0</v>
      </c>
      <c r="CY241" s="4">
        <f t="shared" si="393"/>
        <v>0</v>
      </c>
      <c r="CZ241" s="4">
        <f t="shared" si="394"/>
        <v>0</v>
      </c>
      <c r="DA241" s="4"/>
      <c r="DB241" s="4"/>
      <c r="DC241" s="4" t="s">
        <v>3</v>
      </c>
      <c r="DD241" s="4" t="s">
        <v>3</v>
      </c>
      <c r="DE241" s="4" t="s">
        <v>3</v>
      </c>
      <c r="DF241" s="4" t="s">
        <v>3</v>
      </c>
      <c r="DG241" s="4" t="s">
        <v>3</v>
      </c>
      <c r="DH241" s="4" t="s">
        <v>3</v>
      </c>
      <c r="DI241" s="4" t="s">
        <v>3</v>
      </c>
      <c r="DJ241" s="4" t="s">
        <v>3</v>
      </c>
      <c r="DK241" s="4" t="s">
        <v>3</v>
      </c>
      <c r="DL241" s="4" t="s">
        <v>3</v>
      </c>
      <c r="DM241" s="4" t="s">
        <v>3</v>
      </c>
      <c r="DN241" s="4">
        <v>0</v>
      </c>
      <c r="DO241" s="4">
        <v>0</v>
      </c>
      <c r="DP241" s="4">
        <v>1</v>
      </c>
      <c r="DQ241" s="4">
        <v>1</v>
      </c>
      <c r="DR241" s="4"/>
      <c r="DS241" s="4"/>
      <c r="DT241" s="4"/>
      <c r="DU241" s="4">
        <v>1013</v>
      </c>
      <c r="DV241" s="4" t="s">
        <v>227</v>
      </c>
      <c r="DW241" s="4" t="s">
        <v>227</v>
      </c>
      <c r="DX241" s="4">
        <v>1</v>
      </c>
      <c r="DY241" s="4"/>
      <c r="DZ241" s="4" t="s">
        <v>3</v>
      </c>
      <c r="EA241" s="4" t="s">
        <v>3</v>
      </c>
      <c r="EB241" s="4" t="s">
        <v>3</v>
      </c>
      <c r="EC241" s="4" t="s">
        <v>3</v>
      </c>
      <c r="ED241" s="4"/>
      <c r="EE241" s="4">
        <v>57042890</v>
      </c>
      <c r="EF241" s="4">
        <v>214</v>
      </c>
      <c r="EG241" s="4" t="s">
        <v>228</v>
      </c>
      <c r="EH241" s="4">
        <v>0</v>
      </c>
      <c r="EI241" s="4" t="s">
        <v>3</v>
      </c>
      <c r="EJ241" s="4">
        <v>3</v>
      </c>
      <c r="EK241" s="4">
        <v>400007</v>
      </c>
      <c r="EL241" s="4" t="s">
        <v>228</v>
      </c>
      <c r="EM241" s="4" t="s">
        <v>229</v>
      </c>
      <c r="EN241" s="4"/>
      <c r="EO241" s="4" t="s">
        <v>3</v>
      </c>
      <c r="EP241" s="4"/>
      <c r="EQ241" s="4">
        <v>16</v>
      </c>
      <c r="ER241" s="4">
        <v>0</v>
      </c>
      <c r="ES241" s="4">
        <v>2923.22</v>
      </c>
      <c r="ET241" s="4">
        <v>0</v>
      </c>
      <c r="EU241" s="4">
        <v>0</v>
      </c>
      <c r="EV241" s="4">
        <v>0</v>
      </c>
      <c r="EW241" s="4">
        <v>0</v>
      </c>
      <c r="EX241" s="4">
        <v>0</v>
      </c>
      <c r="EY241" s="4">
        <v>0</v>
      </c>
      <c r="EZ241" s="4">
        <v>5</v>
      </c>
      <c r="FA241" s="4"/>
      <c r="FB241" s="4"/>
      <c r="FC241" s="4">
        <v>1</v>
      </c>
      <c r="FD241" s="4">
        <v>18</v>
      </c>
      <c r="FE241" s="4"/>
      <c r="FF241" s="4">
        <v>25900</v>
      </c>
      <c r="FG241" s="4"/>
      <c r="FH241" s="4"/>
      <c r="FI241" s="4"/>
      <c r="FJ241" s="4"/>
      <c r="FK241" s="4"/>
      <c r="FL241" s="4"/>
      <c r="FM241" s="4"/>
      <c r="FN241" s="4"/>
      <c r="FO241" s="4"/>
      <c r="FP241" s="4"/>
      <c r="FQ241" s="4">
        <v>0</v>
      </c>
      <c r="FR241" s="4">
        <f t="shared" si="395"/>
        <v>22128.78</v>
      </c>
      <c r="FS241" s="4">
        <v>0</v>
      </c>
      <c r="FT241" s="4"/>
      <c r="FU241" s="4"/>
      <c r="FV241" s="4"/>
      <c r="FW241" s="4"/>
      <c r="FX241" s="4">
        <v>0</v>
      </c>
      <c r="FY241" s="4">
        <v>0</v>
      </c>
      <c r="FZ241" s="4"/>
      <c r="GA241" s="4" t="s">
        <v>350</v>
      </c>
      <c r="GB241" s="4"/>
      <c r="GC241" s="4"/>
      <c r="GD241" s="4">
        <v>1</v>
      </c>
      <c r="GE241" s="4"/>
      <c r="GF241" s="4">
        <v>-963623284</v>
      </c>
      <c r="GG241" s="4">
        <v>2</v>
      </c>
      <c r="GH241" s="4">
        <v>3</v>
      </c>
      <c r="GI241" s="4">
        <v>5</v>
      </c>
      <c r="GJ241" s="4">
        <v>0</v>
      </c>
      <c r="GK241" s="4">
        <v>0</v>
      </c>
      <c r="GL241" s="4">
        <f t="shared" si="373"/>
        <v>0</v>
      </c>
      <c r="GM241" s="4">
        <f t="shared" si="374"/>
        <v>22128.78</v>
      </c>
      <c r="GN241" s="4">
        <f t="shared" si="375"/>
        <v>0</v>
      </c>
      <c r="GO241" s="4">
        <f t="shared" si="376"/>
        <v>0</v>
      </c>
      <c r="GP241" s="4">
        <f t="shared" si="377"/>
        <v>0</v>
      </c>
      <c r="GQ241" s="4"/>
      <c r="GR241" s="4">
        <v>1</v>
      </c>
      <c r="GS241" s="4">
        <v>1</v>
      </c>
      <c r="GT241" s="4">
        <v>0</v>
      </c>
      <c r="GU241" s="4" t="s">
        <v>3</v>
      </c>
      <c r="GV241" s="4">
        <f t="shared" si="378"/>
        <v>0</v>
      </c>
      <c r="GW241" s="4">
        <v>1</v>
      </c>
      <c r="GX241" s="4">
        <f t="shared" si="379"/>
        <v>0</v>
      </c>
      <c r="GY241" s="4"/>
      <c r="GZ241" s="4"/>
      <c r="HA241" s="4">
        <v>0</v>
      </c>
      <c r="HB241" s="4">
        <v>0</v>
      </c>
      <c r="HC241" s="4">
        <f t="shared" si="380"/>
        <v>0</v>
      </c>
      <c r="HD241" s="4"/>
      <c r="HE241" s="4" t="s">
        <v>50</v>
      </c>
      <c r="HF241" s="4" t="s">
        <v>231</v>
      </c>
      <c r="HG241" s="4"/>
      <c r="HH241" s="4"/>
      <c r="HI241" s="4"/>
      <c r="HJ241" s="4"/>
      <c r="HK241" s="4"/>
      <c r="HL241" s="4"/>
      <c r="HM241" s="4" t="s">
        <v>3</v>
      </c>
      <c r="HN241" s="4" t="s">
        <v>3</v>
      </c>
      <c r="HO241" s="4" t="s">
        <v>3</v>
      </c>
      <c r="HP241" s="4" t="s">
        <v>3</v>
      </c>
      <c r="HQ241" s="4" t="s">
        <v>3</v>
      </c>
      <c r="HR241" s="4"/>
      <c r="HS241" s="4">
        <v>0</v>
      </c>
      <c r="HT241" s="4"/>
      <c r="HU241" s="4"/>
      <c r="HV241" s="4"/>
      <c r="HW241" s="4"/>
      <c r="HX241" s="4"/>
      <c r="HY241" s="4"/>
      <c r="HZ241" s="4"/>
      <c r="IA241" s="4"/>
      <c r="IB241" s="4"/>
      <c r="IC241" s="4"/>
      <c r="ID241" s="4"/>
      <c r="IE241" s="4"/>
      <c r="IF241" s="4"/>
      <c r="IG241" s="4"/>
      <c r="IH241" s="4"/>
      <c r="II241" s="4"/>
      <c r="IJ241" s="4"/>
      <c r="IK241" s="4">
        <v>0</v>
      </c>
      <c r="IL241" s="4"/>
      <c r="IM241" s="4"/>
      <c r="IN241" s="4"/>
      <c r="IO241" s="4"/>
      <c r="IP241" s="4"/>
      <c r="IQ241" s="4"/>
      <c r="IR241" s="4"/>
      <c r="IS241" s="4"/>
      <c r="IT241" s="4"/>
      <c r="IU241" s="4"/>
    </row>
    <row r="242" spans="1:255" x14ac:dyDescent="0.25">
      <c r="A242" s="3">
        <v>17</v>
      </c>
      <c r="B242" s="3">
        <v>1</v>
      </c>
      <c r="C242" s="3"/>
      <c r="D242" s="3"/>
      <c r="E242" s="3" t="s">
        <v>361</v>
      </c>
      <c r="F242" s="3" t="s">
        <v>362</v>
      </c>
      <c r="G242" s="3" t="s">
        <v>363</v>
      </c>
      <c r="H242" s="3" t="s">
        <v>227</v>
      </c>
      <c r="I242" s="3">
        <v>1</v>
      </c>
      <c r="J242" s="3">
        <v>0</v>
      </c>
      <c r="K242" s="3">
        <v>1</v>
      </c>
      <c r="L242" s="3"/>
      <c r="M242" s="3"/>
      <c r="N242" s="3"/>
      <c r="O242" s="3">
        <f t="shared" si="356"/>
        <v>2962.19</v>
      </c>
      <c r="P242" s="3">
        <f t="shared" si="357"/>
        <v>2962.19</v>
      </c>
      <c r="Q242" s="3">
        <f t="shared" si="381"/>
        <v>0</v>
      </c>
      <c r="R242" s="3">
        <f t="shared" si="382"/>
        <v>0</v>
      </c>
      <c r="S242" s="3">
        <f t="shared" si="358"/>
        <v>0</v>
      </c>
      <c r="T242" s="3">
        <f t="shared" si="359"/>
        <v>0</v>
      </c>
      <c r="U242" s="3">
        <f t="shared" si="360"/>
        <v>0</v>
      </c>
      <c r="V242" s="3">
        <f t="shared" si="361"/>
        <v>0</v>
      </c>
      <c r="W242" s="3">
        <f t="shared" si="362"/>
        <v>0</v>
      </c>
      <c r="X242" s="3">
        <f t="shared" si="383"/>
        <v>0</v>
      </c>
      <c r="Y242" s="3">
        <f t="shared" si="384"/>
        <v>0</v>
      </c>
      <c r="Z242" s="3"/>
      <c r="AA242" s="3">
        <v>54971259</v>
      </c>
      <c r="AB242" s="3">
        <f t="shared" si="363"/>
        <v>2962.19</v>
      </c>
      <c r="AC242" s="3">
        <f t="shared" si="385"/>
        <v>2962.19</v>
      </c>
      <c r="AD242" s="3">
        <f t="shared" si="386"/>
        <v>0</v>
      </c>
      <c r="AE242" s="3">
        <f t="shared" si="387"/>
        <v>0</v>
      </c>
      <c r="AF242" s="3">
        <f t="shared" si="388"/>
        <v>0</v>
      </c>
      <c r="AG242" s="3">
        <f t="shared" si="364"/>
        <v>0</v>
      </c>
      <c r="AH242" s="3">
        <f t="shared" si="389"/>
        <v>0</v>
      </c>
      <c r="AI242" s="3">
        <f t="shared" si="390"/>
        <v>0</v>
      </c>
      <c r="AJ242" s="3">
        <f t="shared" si="365"/>
        <v>0</v>
      </c>
      <c r="AK242" s="3">
        <v>2962.19</v>
      </c>
      <c r="AL242" s="3">
        <v>2962.19</v>
      </c>
      <c r="AM242" s="3">
        <v>0</v>
      </c>
      <c r="AN242" s="3">
        <v>0</v>
      </c>
      <c r="AO242" s="3">
        <v>0</v>
      </c>
      <c r="AP242" s="3">
        <v>0</v>
      </c>
      <c r="AQ242" s="3">
        <v>0</v>
      </c>
      <c r="AR242" s="3">
        <v>0</v>
      </c>
      <c r="AS242" s="3">
        <v>0</v>
      </c>
      <c r="AT242" s="3">
        <v>0</v>
      </c>
      <c r="AU242" s="3">
        <v>0</v>
      </c>
      <c r="AV242" s="3">
        <v>1</v>
      </c>
      <c r="AW242" s="3">
        <v>1</v>
      </c>
      <c r="AX242" s="3"/>
      <c r="AY242" s="3"/>
      <c r="AZ242" s="3">
        <v>1</v>
      </c>
      <c r="BA242" s="3">
        <v>1</v>
      </c>
      <c r="BB242" s="3">
        <v>1</v>
      </c>
      <c r="BC242" s="3">
        <v>1</v>
      </c>
      <c r="BD242" s="3" t="s">
        <v>3</v>
      </c>
      <c r="BE242" s="3" t="s">
        <v>3</v>
      </c>
      <c r="BF242" s="3" t="s">
        <v>3</v>
      </c>
      <c r="BG242" s="3" t="s">
        <v>3</v>
      </c>
      <c r="BH242" s="3">
        <v>3</v>
      </c>
      <c r="BI242" s="3">
        <v>3</v>
      </c>
      <c r="BJ242" s="3" t="s">
        <v>362</v>
      </c>
      <c r="BK242" s="3"/>
      <c r="BL242" s="3"/>
      <c r="BM242" s="3">
        <v>400007</v>
      </c>
      <c r="BN242" s="3">
        <v>0</v>
      </c>
      <c r="BO242" s="3" t="s">
        <v>3</v>
      </c>
      <c r="BP242" s="3">
        <v>0</v>
      </c>
      <c r="BQ242" s="3">
        <v>214</v>
      </c>
      <c r="BR242" s="3">
        <v>0</v>
      </c>
      <c r="BS242" s="3">
        <v>1</v>
      </c>
      <c r="BT242" s="3">
        <v>1</v>
      </c>
      <c r="BU242" s="3">
        <v>1</v>
      </c>
      <c r="BV242" s="3">
        <v>1</v>
      </c>
      <c r="BW242" s="3">
        <v>1</v>
      </c>
      <c r="BX242" s="3">
        <v>1</v>
      </c>
      <c r="BY242" s="3" t="s">
        <v>3</v>
      </c>
      <c r="BZ242" s="3">
        <v>0</v>
      </c>
      <c r="CA242" s="3">
        <v>0</v>
      </c>
      <c r="CB242" s="3" t="s">
        <v>3</v>
      </c>
      <c r="CC242" s="3"/>
      <c r="CD242" s="3"/>
      <c r="CE242" s="3">
        <v>1566</v>
      </c>
      <c r="CF242" s="3">
        <v>0</v>
      </c>
      <c r="CG242" s="3">
        <v>0</v>
      </c>
      <c r="CH242" s="3"/>
      <c r="CI242" s="3"/>
      <c r="CJ242" s="3"/>
      <c r="CK242" s="3"/>
      <c r="CL242" s="3"/>
      <c r="CM242" s="3">
        <v>0</v>
      </c>
      <c r="CN242" s="3" t="s">
        <v>3</v>
      </c>
      <c r="CO242" s="3">
        <v>0</v>
      </c>
      <c r="CP242" s="3">
        <f t="shared" si="366"/>
        <v>2962.19</v>
      </c>
      <c r="CQ242" s="3">
        <f t="shared" si="367"/>
        <v>2962.19</v>
      </c>
      <c r="CR242" s="3">
        <f t="shared" si="391"/>
        <v>0</v>
      </c>
      <c r="CS242" s="3">
        <f t="shared" si="392"/>
        <v>0</v>
      </c>
      <c r="CT242" s="3">
        <f t="shared" si="368"/>
        <v>0</v>
      </c>
      <c r="CU242" s="3">
        <f t="shared" si="369"/>
        <v>0</v>
      </c>
      <c r="CV242" s="3">
        <f t="shared" si="370"/>
        <v>0</v>
      </c>
      <c r="CW242" s="3">
        <f t="shared" si="371"/>
        <v>0</v>
      </c>
      <c r="CX242" s="3">
        <f t="shared" si="372"/>
        <v>0</v>
      </c>
      <c r="CY242" s="3">
        <f t="shared" si="393"/>
        <v>0</v>
      </c>
      <c r="CZ242" s="3">
        <f t="shared" si="394"/>
        <v>0</v>
      </c>
      <c r="DA242" s="3"/>
      <c r="DB242" s="3"/>
      <c r="DC242" s="3" t="s">
        <v>3</v>
      </c>
      <c r="DD242" s="3" t="s">
        <v>3</v>
      </c>
      <c r="DE242" s="3" t="s">
        <v>3</v>
      </c>
      <c r="DF242" s="3" t="s">
        <v>3</v>
      </c>
      <c r="DG242" s="3" t="s">
        <v>3</v>
      </c>
      <c r="DH242" s="3" t="s">
        <v>3</v>
      </c>
      <c r="DI242" s="3" t="s">
        <v>3</v>
      </c>
      <c r="DJ242" s="3" t="s">
        <v>3</v>
      </c>
      <c r="DK242" s="3" t="s">
        <v>3</v>
      </c>
      <c r="DL242" s="3" t="s">
        <v>3</v>
      </c>
      <c r="DM242" s="3" t="s">
        <v>3</v>
      </c>
      <c r="DN242" s="3">
        <v>0</v>
      </c>
      <c r="DO242" s="3">
        <v>0</v>
      </c>
      <c r="DP242" s="3">
        <v>1</v>
      </c>
      <c r="DQ242" s="3">
        <v>1</v>
      </c>
      <c r="DR242" s="3"/>
      <c r="DS242" s="3"/>
      <c r="DT242" s="3"/>
      <c r="DU242" s="3">
        <v>1013</v>
      </c>
      <c r="DV242" s="3" t="s">
        <v>227</v>
      </c>
      <c r="DW242" s="3" t="s">
        <v>227</v>
      </c>
      <c r="DX242" s="3">
        <v>1</v>
      </c>
      <c r="DY242" s="3"/>
      <c r="DZ242" s="3" t="s">
        <v>3</v>
      </c>
      <c r="EA242" s="3" t="s">
        <v>3</v>
      </c>
      <c r="EB242" s="3" t="s">
        <v>3</v>
      </c>
      <c r="EC242" s="3" t="s">
        <v>3</v>
      </c>
      <c r="ED242" s="3"/>
      <c r="EE242" s="3">
        <v>57042890</v>
      </c>
      <c r="EF242" s="3">
        <v>214</v>
      </c>
      <c r="EG242" s="3" t="s">
        <v>228</v>
      </c>
      <c r="EH242" s="3">
        <v>0</v>
      </c>
      <c r="EI242" s="3" t="s">
        <v>3</v>
      </c>
      <c r="EJ242" s="3">
        <v>3</v>
      </c>
      <c r="EK242" s="3">
        <v>400007</v>
      </c>
      <c r="EL242" s="3" t="s">
        <v>228</v>
      </c>
      <c r="EM242" s="3" t="s">
        <v>229</v>
      </c>
      <c r="EN242" s="3"/>
      <c r="EO242" s="3" t="s">
        <v>3</v>
      </c>
      <c r="EP242" s="3"/>
      <c r="EQ242" s="3">
        <v>16</v>
      </c>
      <c r="ER242" s="3">
        <v>0</v>
      </c>
      <c r="ES242" s="3">
        <v>2962.19</v>
      </c>
      <c r="ET242" s="3">
        <v>0</v>
      </c>
      <c r="EU242" s="3">
        <v>0</v>
      </c>
      <c r="EV242" s="3">
        <v>0</v>
      </c>
      <c r="EW242" s="3">
        <v>0</v>
      </c>
      <c r="EX242" s="3">
        <v>0</v>
      </c>
      <c r="EY242" s="3">
        <v>0</v>
      </c>
      <c r="EZ242" s="3"/>
      <c r="FA242" s="3"/>
      <c r="FB242" s="3"/>
      <c r="FC242" s="3"/>
      <c r="FD242" s="3"/>
      <c r="FE242" s="3"/>
      <c r="FF242" s="3"/>
      <c r="FG242" s="3"/>
      <c r="FH242" s="3"/>
      <c r="FI242" s="3"/>
      <c r="FJ242" s="3"/>
      <c r="FK242" s="3"/>
      <c r="FL242" s="3"/>
      <c r="FM242" s="3"/>
      <c r="FN242" s="3"/>
      <c r="FO242" s="3"/>
      <c r="FP242" s="3"/>
      <c r="FQ242" s="3">
        <v>0</v>
      </c>
      <c r="FR242" s="3">
        <f t="shared" si="395"/>
        <v>2962.19</v>
      </c>
      <c r="FS242" s="3">
        <v>0</v>
      </c>
      <c r="FT242" s="3"/>
      <c r="FU242" s="3"/>
      <c r="FV242" s="3"/>
      <c r="FW242" s="3"/>
      <c r="FX242" s="3">
        <v>0</v>
      </c>
      <c r="FY242" s="3">
        <v>0</v>
      </c>
      <c r="FZ242" s="3"/>
      <c r="GA242" s="3" t="s">
        <v>357</v>
      </c>
      <c r="GB242" s="3"/>
      <c r="GC242" s="3"/>
      <c r="GD242" s="3">
        <v>1</v>
      </c>
      <c r="GE242" s="3"/>
      <c r="GF242" s="3">
        <v>1133240158</v>
      </c>
      <c r="GG242" s="3">
        <v>2</v>
      </c>
      <c r="GH242" s="3">
        <v>4</v>
      </c>
      <c r="GI242" s="3">
        <v>-2</v>
      </c>
      <c r="GJ242" s="3">
        <v>0</v>
      </c>
      <c r="GK242" s="3">
        <v>0</v>
      </c>
      <c r="GL242" s="3">
        <f t="shared" si="373"/>
        <v>0</v>
      </c>
      <c r="GM242" s="3">
        <f t="shared" si="374"/>
        <v>2962.19</v>
      </c>
      <c r="GN242" s="3">
        <f t="shared" si="375"/>
        <v>0</v>
      </c>
      <c r="GO242" s="3">
        <f t="shared" si="376"/>
        <v>0</v>
      </c>
      <c r="GP242" s="3">
        <f t="shared" si="377"/>
        <v>0</v>
      </c>
      <c r="GQ242" s="3"/>
      <c r="GR242" s="3">
        <v>1</v>
      </c>
      <c r="GS242" s="3">
        <v>2</v>
      </c>
      <c r="GT242" s="3">
        <v>0</v>
      </c>
      <c r="GU242" s="3" t="s">
        <v>3</v>
      </c>
      <c r="GV242" s="3">
        <f t="shared" si="378"/>
        <v>0</v>
      </c>
      <c r="GW242" s="3">
        <v>1</v>
      </c>
      <c r="GX242" s="3">
        <f t="shared" si="379"/>
        <v>0</v>
      </c>
      <c r="GY242" s="3"/>
      <c r="GZ242" s="3"/>
      <c r="HA242" s="3">
        <v>0</v>
      </c>
      <c r="HB242" s="3">
        <v>0</v>
      </c>
      <c r="HC242" s="3">
        <f t="shared" si="380"/>
        <v>0</v>
      </c>
      <c r="HD242" s="3"/>
      <c r="HE242" s="3" t="s">
        <v>50</v>
      </c>
      <c r="HF242" s="3" t="s">
        <v>231</v>
      </c>
      <c r="HG242" s="3"/>
      <c r="HH242" s="3"/>
      <c r="HI242" s="3"/>
      <c r="HJ242" s="3"/>
      <c r="HK242" s="3"/>
      <c r="HL242" s="3"/>
      <c r="HM242" s="3" t="s">
        <v>3</v>
      </c>
      <c r="HN242" s="3" t="s">
        <v>3</v>
      </c>
      <c r="HO242" s="3" t="s">
        <v>3</v>
      </c>
      <c r="HP242" s="3" t="s">
        <v>3</v>
      </c>
      <c r="HQ242" s="3" t="s">
        <v>3</v>
      </c>
      <c r="HR242" s="3"/>
      <c r="HS242" s="3">
        <v>0</v>
      </c>
      <c r="HT242" s="3"/>
      <c r="HU242" s="3"/>
      <c r="HV242" s="3"/>
      <c r="HW242" s="3"/>
      <c r="HX242" s="3"/>
      <c r="HY242" s="3"/>
      <c r="HZ242" s="3"/>
      <c r="IA242" s="3"/>
      <c r="IB242" s="3"/>
      <c r="IC242" s="3"/>
      <c r="ID242" s="3"/>
      <c r="IE242" s="3"/>
      <c r="IF242" s="3"/>
      <c r="IG242" s="3"/>
      <c r="IH242" s="3"/>
      <c r="II242" s="3"/>
      <c r="IJ242" s="3"/>
      <c r="IK242" s="3">
        <v>0</v>
      </c>
      <c r="IL242" s="3"/>
      <c r="IM242" s="3"/>
      <c r="IN242" s="3"/>
      <c r="IO242" s="3"/>
      <c r="IP242" s="3"/>
      <c r="IQ242" s="3"/>
      <c r="IR242" s="3"/>
      <c r="IS242" s="3"/>
      <c r="IT242" s="3"/>
      <c r="IU242" s="3"/>
    </row>
    <row r="243" spans="1:255" x14ac:dyDescent="0.25">
      <c r="A243" s="4">
        <v>17</v>
      </c>
      <c r="B243" s="4">
        <v>1</v>
      </c>
      <c r="C243" s="4"/>
      <c r="D243" s="4"/>
      <c r="E243" s="4" t="s">
        <v>361</v>
      </c>
      <c r="F243" s="4" t="s">
        <v>362</v>
      </c>
      <c r="G243" s="4" t="s">
        <v>363</v>
      </c>
      <c r="H243" s="4" t="s">
        <v>227</v>
      </c>
      <c r="I243" s="4">
        <v>1</v>
      </c>
      <c r="J243" s="4">
        <v>0</v>
      </c>
      <c r="K243" s="4">
        <v>1</v>
      </c>
      <c r="L243" s="4"/>
      <c r="M243" s="4"/>
      <c r="N243" s="4"/>
      <c r="O243" s="4">
        <f t="shared" si="356"/>
        <v>22423.78</v>
      </c>
      <c r="P243" s="4">
        <f t="shared" si="357"/>
        <v>22423.78</v>
      </c>
      <c r="Q243" s="4">
        <f t="shared" si="381"/>
        <v>0</v>
      </c>
      <c r="R243" s="4">
        <f t="shared" si="382"/>
        <v>0</v>
      </c>
      <c r="S243" s="4">
        <f t="shared" si="358"/>
        <v>0</v>
      </c>
      <c r="T243" s="4">
        <f t="shared" si="359"/>
        <v>0</v>
      </c>
      <c r="U243" s="4">
        <f t="shared" si="360"/>
        <v>0</v>
      </c>
      <c r="V243" s="4">
        <f t="shared" si="361"/>
        <v>0</v>
      </c>
      <c r="W243" s="4">
        <f t="shared" si="362"/>
        <v>0</v>
      </c>
      <c r="X243" s="4">
        <f t="shared" si="383"/>
        <v>0</v>
      </c>
      <c r="Y243" s="4">
        <f t="shared" si="384"/>
        <v>0</v>
      </c>
      <c r="Z243" s="4"/>
      <c r="AA243" s="4">
        <v>55890823</v>
      </c>
      <c r="AB243" s="4">
        <f t="shared" si="363"/>
        <v>2962.19</v>
      </c>
      <c r="AC243" s="4">
        <f t="shared" si="385"/>
        <v>2962.19</v>
      </c>
      <c r="AD243" s="4">
        <f t="shared" si="386"/>
        <v>0</v>
      </c>
      <c r="AE243" s="4">
        <f t="shared" si="387"/>
        <v>0</v>
      </c>
      <c r="AF243" s="4">
        <f t="shared" si="388"/>
        <v>0</v>
      </c>
      <c r="AG243" s="4">
        <f t="shared" si="364"/>
        <v>0</v>
      </c>
      <c r="AH243" s="4">
        <f t="shared" si="389"/>
        <v>0</v>
      </c>
      <c r="AI243" s="4">
        <f t="shared" si="390"/>
        <v>0</v>
      </c>
      <c r="AJ243" s="4">
        <f t="shared" si="365"/>
        <v>0</v>
      </c>
      <c r="AK243" s="4">
        <v>2962.19</v>
      </c>
      <c r="AL243" s="4">
        <v>2962.19</v>
      </c>
      <c r="AM243" s="4">
        <v>0</v>
      </c>
      <c r="AN243" s="4">
        <v>0</v>
      </c>
      <c r="AO243" s="4">
        <v>0</v>
      </c>
      <c r="AP243" s="4">
        <v>0</v>
      </c>
      <c r="AQ243" s="4">
        <v>0</v>
      </c>
      <c r="AR243" s="4">
        <v>0</v>
      </c>
      <c r="AS243" s="4">
        <v>0</v>
      </c>
      <c r="AT243" s="4">
        <v>0</v>
      </c>
      <c r="AU243" s="4">
        <v>0</v>
      </c>
      <c r="AV243" s="4">
        <v>1</v>
      </c>
      <c r="AW243" s="4">
        <v>1</v>
      </c>
      <c r="AX243" s="4"/>
      <c r="AY243" s="4"/>
      <c r="AZ243" s="4">
        <v>1</v>
      </c>
      <c r="BA243" s="4">
        <v>1</v>
      </c>
      <c r="BB243" s="4">
        <v>1</v>
      </c>
      <c r="BC243" s="4">
        <v>7.57</v>
      </c>
      <c r="BD243" s="4" t="s">
        <v>3</v>
      </c>
      <c r="BE243" s="4" t="s">
        <v>3</v>
      </c>
      <c r="BF243" s="4" t="s">
        <v>3</v>
      </c>
      <c r="BG243" s="4" t="s">
        <v>3</v>
      </c>
      <c r="BH243" s="4">
        <v>3</v>
      </c>
      <c r="BI243" s="4">
        <v>3</v>
      </c>
      <c r="BJ243" s="4" t="s">
        <v>362</v>
      </c>
      <c r="BK243" s="4"/>
      <c r="BL243" s="4"/>
      <c r="BM243" s="4">
        <v>400007</v>
      </c>
      <c r="BN243" s="4">
        <v>0</v>
      </c>
      <c r="BO243" s="4" t="s">
        <v>3</v>
      </c>
      <c r="BP243" s="4">
        <v>0</v>
      </c>
      <c r="BQ243" s="4">
        <v>214</v>
      </c>
      <c r="BR243" s="4">
        <v>0</v>
      </c>
      <c r="BS243" s="4">
        <v>1</v>
      </c>
      <c r="BT243" s="4">
        <v>1</v>
      </c>
      <c r="BU243" s="4">
        <v>1</v>
      </c>
      <c r="BV243" s="4">
        <v>1</v>
      </c>
      <c r="BW243" s="4">
        <v>1</v>
      </c>
      <c r="BX243" s="4">
        <v>1</v>
      </c>
      <c r="BY243" s="4" t="s">
        <v>3</v>
      </c>
      <c r="BZ243" s="4">
        <v>0</v>
      </c>
      <c r="CA243" s="4">
        <v>0</v>
      </c>
      <c r="CB243" s="4" t="s">
        <v>3</v>
      </c>
      <c r="CC243" s="4"/>
      <c r="CD243" s="4"/>
      <c r="CE243" s="4">
        <v>1566</v>
      </c>
      <c r="CF243" s="4">
        <v>0</v>
      </c>
      <c r="CG243" s="4">
        <v>0</v>
      </c>
      <c r="CH243" s="4"/>
      <c r="CI243" s="4"/>
      <c r="CJ243" s="4"/>
      <c r="CK243" s="4"/>
      <c r="CL243" s="4"/>
      <c r="CM243" s="4">
        <v>0</v>
      </c>
      <c r="CN243" s="4" t="s">
        <v>3</v>
      </c>
      <c r="CO243" s="4">
        <v>0</v>
      </c>
      <c r="CP243" s="4">
        <f t="shared" si="366"/>
        <v>22423.78</v>
      </c>
      <c r="CQ243" s="4">
        <f t="shared" si="367"/>
        <v>22423.78</v>
      </c>
      <c r="CR243" s="4">
        <f t="shared" si="391"/>
        <v>0</v>
      </c>
      <c r="CS243" s="4">
        <f t="shared" si="392"/>
        <v>0</v>
      </c>
      <c r="CT243" s="4">
        <f t="shared" si="368"/>
        <v>0</v>
      </c>
      <c r="CU243" s="4">
        <f t="shared" si="369"/>
        <v>0</v>
      </c>
      <c r="CV243" s="4">
        <f t="shared" si="370"/>
        <v>0</v>
      </c>
      <c r="CW243" s="4">
        <f t="shared" si="371"/>
        <v>0</v>
      </c>
      <c r="CX243" s="4">
        <f t="shared" si="372"/>
        <v>0</v>
      </c>
      <c r="CY243" s="4">
        <f t="shared" si="393"/>
        <v>0</v>
      </c>
      <c r="CZ243" s="4">
        <f t="shared" si="394"/>
        <v>0</v>
      </c>
      <c r="DA243" s="4"/>
      <c r="DB243" s="4"/>
      <c r="DC243" s="4" t="s">
        <v>3</v>
      </c>
      <c r="DD243" s="4" t="s">
        <v>3</v>
      </c>
      <c r="DE243" s="4" t="s">
        <v>3</v>
      </c>
      <c r="DF243" s="4" t="s">
        <v>3</v>
      </c>
      <c r="DG243" s="4" t="s">
        <v>3</v>
      </c>
      <c r="DH243" s="4" t="s">
        <v>3</v>
      </c>
      <c r="DI243" s="4" t="s">
        <v>3</v>
      </c>
      <c r="DJ243" s="4" t="s">
        <v>3</v>
      </c>
      <c r="DK243" s="4" t="s">
        <v>3</v>
      </c>
      <c r="DL243" s="4" t="s">
        <v>3</v>
      </c>
      <c r="DM243" s="4" t="s">
        <v>3</v>
      </c>
      <c r="DN243" s="4">
        <v>0</v>
      </c>
      <c r="DO243" s="4">
        <v>0</v>
      </c>
      <c r="DP243" s="4">
        <v>1</v>
      </c>
      <c r="DQ243" s="4">
        <v>1</v>
      </c>
      <c r="DR243" s="4"/>
      <c r="DS243" s="4"/>
      <c r="DT243" s="4"/>
      <c r="DU243" s="4">
        <v>1013</v>
      </c>
      <c r="DV243" s="4" t="s">
        <v>227</v>
      </c>
      <c r="DW243" s="4" t="s">
        <v>227</v>
      </c>
      <c r="DX243" s="4">
        <v>1</v>
      </c>
      <c r="DY243" s="4"/>
      <c r="DZ243" s="4" t="s">
        <v>3</v>
      </c>
      <c r="EA243" s="4" t="s">
        <v>3</v>
      </c>
      <c r="EB243" s="4" t="s">
        <v>3</v>
      </c>
      <c r="EC243" s="4" t="s">
        <v>3</v>
      </c>
      <c r="ED243" s="4"/>
      <c r="EE243" s="4">
        <v>57042890</v>
      </c>
      <c r="EF243" s="4">
        <v>214</v>
      </c>
      <c r="EG243" s="4" t="s">
        <v>228</v>
      </c>
      <c r="EH243" s="4">
        <v>0</v>
      </c>
      <c r="EI243" s="4" t="s">
        <v>3</v>
      </c>
      <c r="EJ243" s="4">
        <v>3</v>
      </c>
      <c r="EK243" s="4">
        <v>400007</v>
      </c>
      <c r="EL243" s="4" t="s">
        <v>228</v>
      </c>
      <c r="EM243" s="4" t="s">
        <v>229</v>
      </c>
      <c r="EN243" s="4"/>
      <c r="EO243" s="4" t="s">
        <v>3</v>
      </c>
      <c r="EP243" s="4"/>
      <c r="EQ243" s="4">
        <v>16</v>
      </c>
      <c r="ER243" s="4">
        <v>0</v>
      </c>
      <c r="ES243" s="4">
        <v>2962.19</v>
      </c>
      <c r="ET243" s="4">
        <v>0</v>
      </c>
      <c r="EU243" s="4">
        <v>0</v>
      </c>
      <c r="EV243" s="4">
        <v>0</v>
      </c>
      <c r="EW243" s="4">
        <v>0</v>
      </c>
      <c r="EX243" s="4">
        <v>0</v>
      </c>
      <c r="EY243" s="4">
        <v>0</v>
      </c>
      <c r="EZ243" s="4">
        <v>5</v>
      </c>
      <c r="FA243" s="4"/>
      <c r="FB243" s="4"/>
      <c r="FC243" s="4">
        <v>1</v>
      </c>
      <c r="FD243" s="4">
        <v>18</v>
      </c>
      <c r="FE243" s="4"/>
      <c r="FF243" s="4">
        <v>26245.33</v>
      </c>
      <c r="FG243" s="4"/>
      <c r="FH243" s="4"/>
      <c r="FI243" s="4"/>
      <c r="FJ243" s="4"/>
      <c r="FK243" s="4"/>
      <c r="FL243" s="4"/>
      <c r="FM243" s="4"/>
      <c r="FN243" s="4"/>
      <c r="FO243" s="4"/>
      <c r="FP243" s="4"/>
      <c r="FQ243" s="4">
        <v>0</v>
      </c>
      <c r="FR243" s="4">
        <f t="shared" si="395"/>
        <v>22423.78</v>
      </c>
      <c r="FS243" s="4">
        <v>0</v>
      </c>
      <c r="FT243" s="4"/>
      <c r="FU243" s="4"/>
      <c r="FV243" s="4"/>
      <c r="FW243" s="4"/>
      <c r="FX243" s="4">
        <v>0</v>
      </c>
      <c r="FY243" s="4">
        <v>0</v>
      </c>
      <c r="FZ243" s="4"/>
      <c r="GA243" s="4" t="s">
        <v>357</v>
      </c>
      <c r="GB243" s="4"/>
      <c r="GC243" s="4"/>
      <c r="GD243" s="4">
        <v>1</v>
      </c>
      <c r="GE243" s="4"/>
      <c r="GF243" s="4">
        <v>1133240158</v>
      </c>
      <c r="GG243" s="4">
        <v>2</v>
      </c>
      <c r="GH243" s="4">
        <v>3</v>
      </c>
      <c r="GI243" s="4">
        <v>5</v>
      </c>
      <c r="GJ243" s="4">
        <v>0</v>
      </c>
      <c r="GK243" s="4">
        <v>0</v>
      </c>
      <c r="GL243" s="4">
        <f t="shared" si="373"/>
        <v>0</v>
      </c>
      <c r="GM243" s="4">
        <f t="shared" si="374"/>
        <v>22423.78</v>
      </c>
      <c r="GN243" s="4">
        <f t="shared" si="375"/>
        <v>0</v>
      </c>
      <c r="GO243" s="4">
        <f t="shared" si="376"/>
        <v>0</v>
      </c>
      <c r="GP243" s="4">
        <f t="shared" si="377"/>
        <v>0</v>
      </c>
      <c r="GQ243" s="4"/>
      <c r="GR243" s="4">
        <v>1</v>
      </c>
      <c r="GS243" s="4">
        <v>1</v>
      </c>
      <c r="GT243" s="4">
        <v>0</v>
      </c>
      <c r="GU243" s="4" t="s">
        <v>3</v>
      </c>
      <c r="GV243" s="4">
        <f t="shared" si="378"/>
        <v>0</v>
      </c>
      <c r="GW243" s="4">
        <v>1</v>
      </c>
      <c r="GX243" s="4">
        <f t="shared" si="379"/>
        <v>0</v>
      </c>
      <c r="GY243" s="4"/>
      <c r="GZ243" s="4"/>
      <c r="HA243" s="4">
        <v>0</v>
      </c>
      <c r="HB243" s="4">
        <v>0</v>
      </c>
      <c r="HC243" s="4">
        <f t="shared" si="380"/>
        <v>0</v>
      </c>
      <c r="HD243" s="4"/>
      <c r="HE243" s="4" t="s">
        <v>50</v>
      </c>
      <c r="HF243" s="4" t="s">
        <v>231</v>
      </c>
      <c r="HG243" s="4"/>
      <c r="HH243" s="4"/>
      <c r="HI243" s="4"/>
      <c r="HJ243" s="4"/>
      <c r="HK243" s="4"/>
      <c r="HL243" s="4"/>
      <c r="HM243" s="4" t="s">
        <v>3</v>
      </c>
      <c r="HN243" s="4" t="s">
        <v>3</v>
      </c>
      <c r="HO243" s="4" t="s">
        <v>3</v>
      </c>
      <c r="HP243" s="4" t="s">
        <v>3</v>
      </c>
      <c r="HQ243" s="4" t="s">
        <v>3</v>
      </c>
      <c r="HR243" s="4"/>
      <c r="HS243" s="4">
        <v>0</v>
      </c>
      <c r="HT243" s="4"/>
      <c r="HU243" s="4"/>
      <c r="HV243" s="4"/>
      <c r="HW243" s="4"/>
      <c r="HX243" s="4"/>
      <c r="HY243" s="4"/>
      <c r="HZ243" s="4"/>
      <c r="IA243" s="4"/>
      <c r="IB243" s="4"/>
      <c r="IC243" s="4"/>
      <c r="ID243" s="4"/>
      <c r="IE243" s="4"/>
      <c r="IF243" s="4"/>
      <c r="IG243" s="4"/>
      <c r="IH243" s="4"/>
      <c r="II243" s="4"/>
      <c r="IJ243" s="4"/>
      <c r="IK243" s="4">
        <v>0</v>
      </c>
      <c r="IL243" s="4"/>
      <c r="IM243" s="4"/>
      <c r="IN243" s="4"/>
      <c r="IO243" s="4"/>
      <c r="IP243" s="4"/>
      <c r="IQ243" s="4"/>
      <c r="IR243" s="4"/>
      <c r="IS243" s="4"/>
      <c r="IT243" s="4"/>
      <c r="IU243" s="4"/>
    </row>
    <row r="244" spans="1:255" x14ac:dyDescent="0.25">
      <c r="A244" s="3">
        <v>17</v>
      </c>
      <c r="B244" s="3">
        <v>1</v>
      </c>
      <c r="C244" s="3"/>
      <c r="D244" s="3"/>
      <c r="E244" s="3" t="s">
        <v>364</v>
      </c>
      <c r="F244" s="3" t="s">
        <v>365</v>
      </c>
      <c r="G244" s="3" t="s">
        <v>366</v>
      </c>
      <c r="H244" s="3" t="s">
        <v>227</v>
      </c>
      <c r="I244" s="3">
        <v>1</v>
      </c>
      <c r="J244" s="3">
        <v>0</v>
      </c>
      <c r="K244" s="3">
        <v>1</v>
      </c>
      <c r="L244" s="3"/>
      <c r="M244" s="3"/>
      <c r="N244" s="3"/>
      <c r="O244" s="3">
        <f t="shared" si="356"/>
        <v>9354.2999999999993</v>
      </c>
      <c r="P244" s="3">
        <f t="shared" si="357"/>
        <v>9354.2999999999993</v>
      </c>
      <c r="Q244" s="3">
        <f t="shared" si="381"/>
        <v>0</v>
      </c>
      <c r="R244" s="3">
        <f t="shared" si="382"/>
        <v>0</v>
      </c>
      <c r="S244" s="3">
        <f t="shared" si="358"/>
        <v>0</v>
      </c>
      <c r="T244" s="3">
        <f t="shared" si="359"/>
        <v>0</v>
      </c>
      <c r="U244" s="3">
        <f t="shared" si="360"/>
        <v>0</v>
      </c>
      <c r="V244" s="3">
        <f t="shared" si="361"/>
        <v>0</v>
      </c>
      <c r="W244" s="3">
        <f t="shared" si="362"/>
        <v>0</v>
      </c>
      <c r="X244" s="3">
        <f t="shared" si="383"/>
        <v>0</v>
      </c>
      <c r="Y244" s="3">
        <f t="shared" si="384"/>
        <v>0</v>
      </c>
      <c r="Z244" s="3"/>
      <c r="AA244" s="3">
        <v>54971259</v>
      </c>
      <c r="AB244" s="3">
        <f t="shared" si="363"/>
        <v>9354.2999999999993</v>
      </c>
      <c r="AC244" s="3">
        <f t="shared" si="385"/>
        <v>9354.2999999999993</v>
      </c>
      <c r="AD244" s="3">
        <f t="shared" si="386"/>
        <v>0</v>
      </c>
      <c r="AE244" s="3">
        <f t="shared" si="387"/>
        <v>0</v>
      </c>
      <c r="AF244" s="3">
        <f t="shared" si="388"/>
        <v>0</v>
      </c>
      <c r="AG244" s="3">
        <f t="shared" si="364"/>
        <v>0</v>
      </c>
      <c r="AH244" s="3">
        <f t="shared" si="389"/>
        <v>0</v>
      </c>
      <c r="AI244" s="3">
        <f t="shared" si="390"/>
        <v>0</v>
      </c>
      <c r="AJ244" s="3">
        <f t="shared" si="365"/>
        <v>0</v>
      </c>
      <c r="AK244" s="3">
        <v>9354.2999999999993</v>
      </c>
      <c r="AL244" s="3">
        <v>9354.2999999999993</v>
      </c>
      <c r="AM244" s="3">
        <v>0</v>
      </c>
      <c r="AN244" s="3">
        <v>0</v>
      </c>
      <c r="AO244" s="3">
        <v>0</v>
      </c>
      <c r="AP244" s="3">
        <v>0</v>
      </c>
      <c r="AQ244" s="3">
        <v>0</v>
      </c>
      <c r="AR244" s="3">
        <v>0</v>
      </c>
      <c r="AS244" s="3">
        <v>0</v>
      </c>
      <c r="AT244" s="3">
        <v>0</v>
      </c>
      <c r="AU244" s="3">
        <v>0</v>
      </c>
      <c r="AV244" s="3">
        <v>1</v>
      </c>
      <c r="AW244" s="3">
        <v>1</v>
      </c>
      <c r="AX244" s="3"/>
      <c r="AY244" s="3"/>
      <c r="AZ244" s="3">
        <v>1</v>
      </c>
      <c r="BA244" s="3">
        <v>1</v>
      </c>
      <c r="BB244" s="3">
        <v>1</v>
      </c>
      <c r="BC244" s="3">
        <v>1</v>
      </c>
      <c r="BD244" s="3" t="s">
        <v>3</v>
      </c>
      <c r="BE244" s="3" t="s">
        <v>3</v>
      </c>
      <c r="BF244" s="3" t="s">
        <v>3</v>
      </c>
      <c r="BG244" s="3" t="s">
        <v>3</v>
      </c>
      <c r="BH244" s="3">
        <v>3</v>
      </c>
      <c r="BI244" s="3">
        <v>3</v>
      </c>
      <c r="BJ244" s="3" t="s">
        <v>365</v>
      </c>
      <c r="BK244" s="3"/>
      <c r="BL244" s="3"/>
      <c r="BM244" s="3">
        <v>400007</v>
      </c>
      <c r="BN244" s="3">
        <v>0</v>
      </c>
      <c r="BO244" s="3" t="s">
        <v>3</v>
      </c>
      <c r="BP244" s="3">
        <v>0</v>
      </c>
      <c r="BQ244" s="3">
        <v>214</v>
      </c>
      <c r="BR244" s="3">
        <v>0</v>
      </c>
      <c r="BS244" s="3">
        <v>1</v>
      </c>
      <c r="BT244" s="3">
        <v>1</v>
      </c>
      <c r="BU244" s="3">
        <v>1</v>
      </c>
      <c r="BV244" s="3">
        <v>1</v>
      </c>
      <c r="BW244" s="3">
        <v>1</v>
      </c>
      <c r="BX244" s="3">
        <v>1</v>
      </c>
      <c r="BY244" s="3" t="s">
        <v>3</v>
      </c>
      <c r="BZ244" s="3">
        <v>0</v>
      </c>
      <c r="CA244" s="3">
        <v>0</v>
      </c>
      <c r="CB244" s="3" t="s">
        <v>3</v>
      </c>
      <c r="CC244" s="3"/>
      <c r="CD244" s="3"/>
      <c r="CE244" s="3">
        <v>1566</v>
      </c>
      <c r="CF244" s="3">
        <v>0</v>
      </c>
      <c r="CG244" s="3">
        <v>0</v>
      </c>
      <c r="CH244" s="3"/>
      <c r="CI244" s="3"/>
      <c r="CJ244" s="3"/>
      <c r="CK244" s="3"/>
      <c r="CL244" s="3"/>
      <c r="CM244" s="3">
        <v>0</v>
      </c>
      <c r="CN244" s="3" t="s">
        <v>3</v>
      </c>
      <c r="CO244" s="3">
        <v>0</v>
      </c>
      <c r="CP244" s="3">
        <f t="shared" si="366"/>
        <v>9354.2999999999993</v>
      </c>
      <c r="CQ244" s="3">
        <f t="shared" si="367"/>
        <v>9354.2999999999993</v>
      </c>
      <c r="CR244" s="3">
        <f t="shared" si="391"/>
        <v>0</v>
      </c>
      <c r="CS244" s="3">
        <f t="shared" si="392"/>
        <v>0</v>
      </c>
      <c r="CT244" s="3">
        <f t="shared" si="368"/>
        <v>0</v>
      </c>
      <c r="CU244" s="3">
        <f t="shared" si="369"/>
        <v>0</v>
      </c>
      <c r="CV244" s="3">
        <f t="shared" si="370"/>
        <v>0</v>
      </c>
      <c r="CW244" s="3">
        <f t="shared" si="371"/>
        <v>0</v>
      </c>
      <c r="CX244" s="3">
        <f t="shared" si="372"/>
        <v>0</v>
      </c>
      <c r="CY244" s="3">
        <f t="shared" si="393"/>
        <v>0</v>
      </c>
      <c r="CZ244" s="3">
        <f t="shared" si="394"/>
        <v>0</v>
      </c>
      <c r="DA244" s="3"/>
      <c r="DB244" s="3"/>
      <c r="DC244" s="3" t="s">
        <v>3</v>
      </c>
      <c r="DD244" s="3" t="s">
        <v>3</v>
      </c>
      <c r="DE244" s="3" t="s">
        <v>3</v>
      </c>
      <c r="DF244" s="3" t="s">
        <v>3</v>
      </c>
      <c r="DG244" s="3" t="s">
        <v>3</v>
      </c>
      <c r="DH244" s="3" t="s">
        <v>3</v>
      </c>
      <c r="DI244" s="3" t="s">
        <v>3</v>
      </c>
      <c r="DJ244" s="3" t="s">
        <v>3</v>
      </c>
      <c r="DK244" s="3" t="s">
        <v>3</v>
      </c>
      <c r="DL244" s="3" t="s">
        <v>3</v>
      </c>
      <c r="DM244" s="3" t="s">
        <v>3</v>
      </c>
      <c r="DN244" s="3">
        <v>0</v>
      </c>
      <c r="DO244" s="3">
        <v>0</v>
      </c>
      <c r="DP244" s="3">
        <v>1</v>
      </c>
      <c r="DQ244" s="3">
        <v>1</v>
      </c>
      <c r="DR244" s="3"/>
      <c r="DS244" s="3"/>
      <c r="DT244" s="3"/>
      <c r="DU244" s="3">
        <v>1013</v>
      </c>
      <c r="DV244" s="3" t="s">
        <v>227</v>
      </c>
      <c r="DW244" s="3" t="s">
        <v>227</v>
      </c>
      <c r="DX244" s="3">
        <v>1</v>
      </c>
      <c r="DY244" s="3"/>
      <c r="DZ244" s="3" t="s">
        <v>3</v>
      </c>
      <c r="EA244" s="3" t="s">
        <v>3</v>
      </c>
      <c r="EB244" s="3" t="s">
        <v>3</v>
      </c>
      <c r="EC244" s="3" t="s">
        <v>3</v>
      </c>
      <c r="ED244" s="3"/>
      <c r="EE244" s="3">
        <v>57042890</v>
      </c>
      <c r="EF244" s="3">
        <v>214</v>
      </c>
      <c r="EG244" s="3" t="s">
        <v>228</v>
      </c>
      <c r="EH244" s="3">
        <v>0</v>
      </c>
      <c r="EI244" s="3" t="s">
        <v>3</v>
      </c>
      <c r="EJ244" s="3">
        <v>3</v>
      </c>
      <c r="EK244" s="3">
        <v>400007</v>
      </c>
      <c r="EL244" s="3" t="s">
        <v>228</v>
      </c>
      <c r="EM244" s="3" t="s">
        <v>229</v>
      </c>
      <c r="EN244" s="3"/>
      <c r="EO244" s="3" t="s">
        <v>3</v>
      </c>
      <c r="EP244" s="3"/>
      <c r="EQ244" s="3">
        <v>16</v>
      </c>
      <c r="ER244" s="3">
        <v>0</v>
      </c>
      <c r="ES244" s="3">
        <v>9354.2999999999993</v>
      </c>
      <c r="ET244" s="3">
        <v>0</v>
      </c>
      <c r="EU244" s="3">
        <v>0</v>
      </c>
      <c r="EV244" s="3">
        <v>0</v>
      </c>
      <c r="EW244" s="3">
        <v>0</v>
      </c>
      <c r="EX244" s="3">
        <v>0</v>
      </c>
      <c r="EY244" s="3">
        <v>0</v>
      </c>
      <c r="EZ244" s="3"/>
      <c r="FA244" s="3"/>
      <c r="FB244" s="3"/>
      <c r="FC244" s="3"/>
      <c r="FD244" s="3"/>
      <c r="FE244" s="3"/>
      <c r="FF244" s="3"/>
      <c r="FG244" s="3"/>
      <c r="FH244" s="3"/>
      <c r="FI244" s="3"/>
      <c r="FJ244" s="3"/>
      <c r="FK244" s="3"/>
      <c r="FL244" s="3"/>
      <c r="FM244" s="3"/>
      <c r="FN244" s="3"/>
      <c r="FO244" s="3"/>
      <c r="FP244" s="3"/>
      <c r="FQ244" s="3">
        <v>0</v>
      </c>
      <c r="FR244" s="3">
        <f t="shared" si="395"/>
        <v>9354.2999999999993</v>
      </c>
      <c r="FS244" s="3">
        <v>0</v>
      </c>
      <c r="FT244" s="3"/>
      <c r="FU244" s="3"/>
      <c r="FV244" s="3"/>
      <c r="FW244" s="3"/>
      <c r="FX244" s="3">
        <v>0</v>
      </c>
      <c r="FY244" s="3">
        <v>0</v>
      </c>
      <c r="FZ244" s="3"/>
      <c r="GA244" s="3" t="s">
        <v>367</v>
      </c>
      <c r="GB244" s="3"/>
      <c r="GC244" s="3"/>
      <c r="GD244" s="3">
        <v>1</v>
      </c>
      <c r="GE244" s="3"/>
      <c r="GF244" s="3">
        <v>474076312</v>
      </c>
      <c r="GG244" s="3">
        <v>2</v>
      </c>
      <c r="GH244" s="3">
        <v>4</v>
      </c>
      <c r="GI244" s="3">
        <v>-2</v>
      </c>
      <c r="GJ244" s="3">
        <v>0</v>
      </c>
      <c r="GK244" s="3">
        <v>0</v>
      </c>
      <c r="GL244" s="3">
        <f t="shared" si="373"/>
        <v>0</v>
      </c>
      <c r="GM244" s="3">
        <f t="shared" si="374"/>
        <v>9354.2999999999993</v>
      </c>
      <c r="GN244" s="3">
        <f t="shared" si="375"/>
        <v>0</v>
      </c>
      <c r="GO244" s="3">
        <f t="shared" si="376"/>
        <v>0</v>
      </c>
      <c r="GP244" s="3">
        <f t="shared" si="377"/>
        <v>0</v>
      </c>
      <c r="GQ244" s="3"/>
      <c r="GR244" s="3">
        <v>1</v>
      </c>
      <c r="GS244" s="3">
        <v>2</v>
      </c>
      <c r="GT244" s="3">
        <v>0</v>
      </c>
      <c r="GU244" s="3" t="s">
        <v>3</v>
      </c>
      <c r="GV244" s="3">
        <f t="shared" si="378"/>
        <v>0</v>
      </c>
      <c r="GW244" s="3">
        <v>1</v>
      </c>
      <c r="GX244" s="3">
        <f t="shared" si="379"/>
        <v>0</v>
      </c>
      <c r="GY244" s="3"/>
      <c r="GZ244" s="3"/>
      <c r="HA244" s="3">
        <v>0</v>
      </c>
      <c r="HB244" s="3">
        <v>0</v>
      </c>
      <c r="HC244" s="3">
        <f t="shared" si="380"/>
        <v>0</v>
      </c>
      <c r="HD244" s="3"/>
      <c r="HE244" s="3" t="s">
        <v>50</v>
      </c>
      <c r="HF244" s="3" t="s">
        <v>231</v>
      </c>
      <c r="HG244" s="3"/>
      <c r="HH244" s="3"/>
      <c r="HI244" s="3"/>
      <c r="HJ244" s="3"/>
      <c r="HK244" s="3"/>
      <c r="HL244" s="3"/>
      <c r="HM244" s="3" t="s">
        <v>3</v>
      </c>
      <c r="HN244" s="3" t="s">
        <v>3</v>
      </c>
      <c r="HO244" s="3" t="s">
        <v>3</v>
      </c>
      <c r="HP244" s="3" t="s">
        <v>3</v>
      </c>
      <c r="HQ244" s="3" t="s">
        <v>3</v>
      </c>
      <c r="HR244" s="3"/>
      <c r="HS244" s="3">
        <v>0</v>
      </c>
      <c r="HT244" s="3"/>
      <c r="HU244" s="3"/>
      <c r="HV244" s="3"/>
      <c r="HW244" s="3"/>
      <c r="HX244" s="3"/>
      <c r="HY244" s="3"/>
      <c r="HZ244" s="3"/>
      <c r="IA244" s="3"/>
      <c r="IB244" s="3"/>
      <c r="IC244" s="3"/>
      <c r="ID244" s="3"/>
      <c r="IE244" s="3"/>
      <c r="IF244" s="3"/>
      <c r="IG244" s="3"/>
      <c r="IH244" s="3"/>
      <c r="II244" s="3"/>
      <c r="IJ244" s="3"/>
      <c r="IK244" s="3">
        <v>0</v>
      </c>
      <c r="IL244" s="3"/>
      <c r="IM244" s="3"/>
      <c r="IN244" s="3"/>
      <c r="IO244" s="3"/>
      <c r="IP244" s="3"/>
      <c r="IQ244" s="3"/>
      <c r="IR244" s="3"/>
      <c r="IS244" s="3"/>
      <c r="IT244" s="3"/>
      <c r="IU244" s="3"/>
    </row>
    <row r="245" spans="1:255" x14ac:dyDescent="0.25">
      <c r="A245" s="4">
        <v>17</v>
      </c>
      <c r="B245" s="4">
        <v>1</v>
      </c>
      <c r="C245" s="4"/>
      <c r="D245" s="4"/>
      <c r="E245" s="4" t="s">
        <v>364</v>
      </c>
      <c r="F245" s="4" t="s">
        <v>365</v>
      </c>
      <c r="G245" s="4" t="s">
        <v>366</v>
      </c>
      <c r="H245" s="4" t="s">
        <v>227</v>
      </c>
      <c r="I245" s="4">
        <v>1</v>
      </c>
      <c r="J245" s="4">
        <v>0</v>
      </c>
      <c r="K245" s="4">
        <v>1</v>
      </c>
      <c r="L245" s="4"/>
      <c r="M245" s="4"/>
      <c r="N245" s="4"/>
      <c r="O245" s="4">
        <f t="shared" si="356"/>
        <v>70812.05</v>
      </c>
      <c r="P245" s="4">
        <f t="shared" si="357"/>
        <v>70812.05</v>
      </c>
      <c r="Q245" s="4">
        <f t="shared" si="381"/>
        <v>0</v>
      </c>
      <c r="R245" s="4">
        <f t="shared" si="382"/>
        <v>0</v>
      </c>
      <c r="S245" s="4">
        <f t="shared" si="358"/>
        <v>0</v>
      </c>
      <c r="T245" s="4">
        <f t="shared" si="359"/>
        <v>0</v>
      </c>
      <c r="U245" s="4">
        <f t="shared" si="360"/>
        <v>0</v>
      </c>
      <c r="V245" s="4">
        <f t="shared" si="361"/>
        <v>0</v>
      </c>
      <c r="W245" s="4">
        <f t="shared" si="362"/>
        <v>0</v>
      </c>
      <c r="X245" s="4">
        <f t="shared" si="383"/>
        <v>0</v>
      </c>
      <c r="Y245" s="4">
        <f t="shared" si="384"/>
        <v>0</v>
      </c>
      <c r="Z245" s="4"/>
      <c r="AA245" s="4">
        <v>55890823</v>
      </c>
      <c r="AB245" s="4">
        <f t="shared" si="363"/>
        <v>9354.2999999999993</v>
      </c>
      <c r="AC245" s="4">
        <f t="shared" si="385"/>
        <v>9354.2999999999993</v>
      </c>
      <c r="AD245" s="4">
        <f t="shared" si="386"/>
        <v>0</v>
      </c>
      <c r="AE245" s="4">
        <f t="shared" si="387"/>
        <v>0</v>
      </c>
      <c r="AF245" s="4">
        <f t="shared" si="388"/>
        <v>0</v>
      </c>
      <c r="AG245" s="4">
        <f t="shared" si="364"/>
        <v>0</v>
      </c>
      <c r="AH245" s="4">
        <f t="shared" si="389"/>
        <v>0</v>
      </c>
      <c r="AI245" s="4">
        <f t="shared" si="390"/>
        <v>0</v>
      </c>
      <c r="AJ245" s="4">
        <f t="shared" si="365"/>
        <v>0</v>
      </c>
      <c r="AK245" s="4">
        <v>9354.2999999999993</v>
      </c>
      <c r="AL245" s="4">
        <v>9354.2999999999993</v>
      </c>
      <c r="AM245" s="4">
        <v>0</v>
      </c>
      <c r="AN245" s="4">
        <v>0</v>
      </c>
      <c r="AO245" s="4">
        <v>0</v>
      </c>
      <c r="AP245" s="4">
        <v>0</v>
      </c>
      <c r="AQ245" s="4">
        <v>0</v>
      </c>
      <c r="AR245" s="4">
        <v>0</v>
      </c>
      <c r="AS245" s="4">
        <v>0</v>
      </c>
      <c r="AT245" s="4">
        <v>0</v>
      </c>
      <c r="AU245" s="4">
        <v>0</v>
      </c>
      <c r="AV245" s="4">
        <v>1</v>
      </c>
      <c r="AW245" s="4">
        <v>1</v>
      </c>
      <c r="AX245" s="4"/>
      <c r="AY245" s="4"/>
      <c r="AZ245" s="4">
        <v>1</v>
      </c>
      <c r="BA245" s="4">
        <v>1</v>
      </c>
      <c r="BB245" s="4">
        <v>1</v>
      </c>
      <c r="BC245" s="4">
        <v>7.57</v>
      </c>
      <c r="BD245" s="4" t="s">
        <v>3</v>
      </c>
      <c r="BE245" s="4" t="s">
        <v>3</v>
      </c>
      <c r="BF245" s="4" t="s">
        <v>3</v>
      </c>
      <c r="BG245" s="4" t="s">
        <v>3</v>
      </c>
      <c r="BH245" s="4">
        <v>3</v>
      </c>
      <c r="BI245" s="4">
        <v>3</v>
      </c>
      <c r="BJ245" s="4" t="s">
        <v>365</v>
      </c>
      <c r="BK245" s="4"/>
      <c r="BL245" s="4"/>
      <c r="BM245" s="4">
        <v>400007</v>
      </c>
      <c r="BN245" s="4">
        <v>0</v>
      </c>
      <c r="BO245" s="4" t="s">
        <v>3</v>
      </c>
      <c r="BP245" s="4">
        <v>0</v>
      </c>
      <c r="BQ245" s="4">
        <v>214</v>
      </c>
      <c r="BR245" s="4">
        <v>0</v>
      </c>
      <c r="BS245" s="4">
        <v>1</v>
      </c>
      <c r="BT245" s="4">
        <v>1</v>
      </c>
      <c r="BU245" s="4">
        <v>1</v>
      </c>
      <c r="BV245" s="4">
        <v>1</v>
      </c>
      <c r="BW245" s="4">
        <v>1</v>
      </c>
      <c r="BX245" s="4">
        <v>1</v>
      </c>
      <c r="BY245" s="4" t="s">
        <v>3</v>
      </c>
      <c r="BZ245" s="4">
        <v>0</v>
      </c>
      <c r="CA245" s="4">
        <v>0</v>
      </c>
      <c r="CB245" s="4" t="s">
        <v>3</v>
      </c>
      <c r="CC245" s="4"/>
      <c r="CD245" s="4"/>
      <c r="CE245" s="4">
        <v>1566</v>
      </c>
      <c r="CF245" s="4">
        <v>0</v>
      </c>
      <c r="CG245" s="4">
        <v>0</v>
      </c>
      <c r="CH245" s="4"/>
      <c r="CI245" s="4"/>
      <c r="CJ245" s="4"/>
      <c r="CK245" s="4"/>
      <c r="CL245" s="4"/>
      <c r="CM245" s="4">
        <v>0</v>
      </c>
      <c r="CN245" s="4" t="s">
        <v>3</v>
      </c>
      <c r="CO245" s="4">
        <v>0</v>
      </c>
      <c r="CP245" s="4">
        <f t="shared" si="366"/>
        <v>70812.05</v>
      </c>
      <c r="CQ245" s="4">
        <f t="shared" si="367"/>
        <v>70812.05</v>
      </c>
      <c r="CR245" s="4">
        <f t="shared" si="391"/>
        <v>0</v>
      </c>
      <c r="CS245" s="4">
        <f t="shared" si="392"/>
        <v>0</v>
      </c>
      <c r="CT245" s="4">
        <f t="shared" si="368"/>
        <v>0</v>
      </c>
      <c r="CU245" s="4">
        <f t="shared" si="369"/>
        <v>0</v>
      </c>
      <c r="CV245" s="4">
        <f t="shared" si="370"/>
        <v>0</v>
      </c>
      <c r="CW245" s="4">
        <f t="shared" si="371"/>
        <v>0</v>
      </c>
      <c r="CX245" s="4">
        <f t="shared" si="372"/>
        <v>0</v>
      </c>
      <c r="CY245" s="4">
        <f t="shared" si="393"/>
        <v>0</v>
      </c>
      <c r="CZ245" s="4">
        <f t="shared" si="394"/>
        <v>0</v>
      </c>
      <c r="DA245" s="4"/>
      <c r="DB245" s="4"/>
      <c r="DC245" s="4" t="s">
        <v>3</v>
      </c>
      <c r="DD245" s="4" t="s">
        <v>3</v>
      </c>
      <c r="DE245" s="4" t="s">
        <v>3</v>
      </c>
      <c r="DF245" s="4" t="s">
        <v>3</v>
      </c>
      <c r="DG245" s="4" t="s">
        <v>3</v>
      </c>
      <c r="DH245" s="4" t="s">
        <v>3</v>
      </c>
      <c r="DI245" s="4" t="s">
        <v>3</v>
      </c>
      <c r="DJ245" s="4" t="s">
        <v>3</v>
      </c>
      <c r="DK245" s="4" t="s">
        <v>3</v>
      </c>
      <c r="DL245" s="4" t="s">
        <v>3</v>
      </c>
      <c r="DM245" s="4" t="s">
        <v>3</v>
      </c>
      <c r="DN245" s="4">
        <v>0</v>
      </c>
      <c r="DO245" s="4">
        <v>0</v>
      </c>
      <c r="DP245" s="4">
        <v>1</v>
      </c>
      <c r="DQ245" s="4">
        <v>1</v>
      </c>
      <c r="DR245" s="4"/>
      <c r="DS245" s="4"/>
      <c r="DT245" s="4"/>
      <c r="DU245" s="4">
        <v>1013</v>
      </c>
      <c r="DV245" s="4" t="s">
        <v>227</v>
      </c>
      <c r="DW245" s="4" t="s">
        <v>227</v>
      </c>
      <c r="DX245" s="4">
        <v>1</v>
      </c>
      <c r="DY245" s="4"/>
      <c r="DZ245" s="4" t="s">
        <v>3</v>
      </c>
      <c r="EA245" s="4" t="s">
        <v>3</v>
      </c>
      <c r="EB245" s="4" t="s">
        <v>3</v>
      </c>
      <c r="EC245" s="4" t="s">
        <v>3</v>
      </c>
      <c r="ED245" s="4"/>
      <c r="EE245" s="4">
        <v>57042890</v>
      </c>
      <c r="EF245" s="4">
        <v>214</v>
      </c>
      <c r="EG245" s="4" t="s">
        <v>228</v>
      </c>
      <c r="EH245" s="4">
        <v>0</v>
      </c>
      <c r="EI245" s="4" t="s">
        <v>3</v>
      </c>
      <c r="EJ245" s="4">
        <v>3</v>
      </c>
      <c r="EK245" s="4">
        <v>400007</v>
      </c>
      <c r="EL245" s="4" t="s">
        <v>228</v>
      </c>
      <c r="EM245" s="4" t="s">
        <v>229</v>
      </c>
      <c r="EN245" s="4"/>
      <c r="EO245" s="4" t="s">
        <v>3</v>
      </c>
      <c r="EP245" s="4"/>
      <c r="EQ245" s="4">
        <v>16</v>
      </c>
      <c r="ER245" s="4">
        <v>0</v>
      </c>
      <c r="ES245" s="4">
        <v>9354.2999999999993</v>
      </c>
      <c r="ET245" s="4">
        <v>0</v>
      </c>
      <c r="EU245" s="4">
        <v>0</v>
      </c>
      <c r="EV245" s="4">
        <v>0</v>
      </c>
      <c r="EW245" s="4">
        <v>0</v>
      </c>
      <c r="EX245" s="4">
        <v>0</v>
      </c>
      <c r="EY245" s="4">
        <v>0</v>
      </c>
      <c r="EZ245" s="4">
        <v>5</v>
      </c>
      <c r="FA245" s="4"/>
      <c r="FB245" s="4"/>
      <c r="FC245" s="4">
        <v>1</v>
      </c>
      <c r="FD245" s="4">
        <v>18</v>
      </c>
      <c r="FE245" s="4"/>
      <c r="FF245" s="4">
        <v>82880</v>
      </c>
      <c r="FG245" s="4"/>
      <c r="FH245" s="4"/>
      <c r="FI245" s="4"/>
      <c r="FJ245" s="4"/>
      <c r="FK245" s="4"/>
      <c r="FL245" s="4"/>
      <c r="FM245" s="4"/>
      <c r="FN245" s="4"/>
      <c r="FO245" s="4"/>
      <c r="FP245" s="4"/>
      <c r="FQ245" s="4">
        <v>0</v>
      </c>
      <c r="FR245" s="4">
        <f t="shared" si="395"/>
        <v>70812.05</v>
      </c>
      <c r="FS245" s="4">
        <v>0</v>
      </c>
      <c r="FT245" s="4"/>
      <c r="FU245" s="4"/>
      <c r="FV245" s="4"/>
      <c r="FW245" s="4"/>
      <c r="FX245" s="4">
        <v>0</v>
      </c>
      <c r="FY245" s="4">
        <v>0</v>
      </c>
      <c r="FZ245" s="4"/>
      <c r="GA245" s="4" t="s">
        <v>367</v>
      </c>
      <c r="GB245" s="4"/>
      <c r="GC245" s="4"/>
      <c r="GD245" s="4">
        <v>1</v>
      </c>
      <c r="GE245" s="4"/>
      <c r="GF245" s="4">
        <v>474076312</v>
      </c>
      <c r="GG245" s="4">
        <v>2</v>
      </c>
      <c r="GH245" s="4">
        <v>3</v>
      </c>
      <c r="GI245" s="4">
        <v>5</v>
      </c>
      <c r="GJ245" s="4">
        <v>0</v>
      </c>
      <c r="GK245" s="4">
        <v>0</v>
      </c>
      <c r="GL245" s="4">
        <f t="shared" si="373"/>
        <v>0</v>
      </c>
      <c r="GM245" s="4">
        <f t="shared" si="374"/>
        <v>70812.05</v>
      </c>
      <c r="GN245" s="4">
        <f t="shared" si="375"/>
        <v>0</v>
      </c>
      <c r="GO245" s="4">
        <f t="shared" si="376"/>
        <v>0</v>
      </c>
      <c r="GP245" s="4">
        <f t="shared" si="377"/>
        <v>0</v>
      </c>
      <c r="GQ245" s="4"/>
      <c r="GR245" s="4">
        <v>1</v>
      </c>
      <c r="GS245" s="4">
        <v>1</v>
      </c>
      <c r="GT245" s="4">
        <v>0</v>
      </c>
      <c r="GU245" s="4" t="s">
        <v>3</v>
      </c>
      <c r="GV245" s="4">
        <f t="shared" si="378"/>
        <v>0</v>
      </c>
      <c r="GW245" s="4">
        <v>1</v>
      </c>
      <c r="GX245" s="4">
        <f t="shared" si="379"/>
        <v>0</v>
      </c>
      <c r="GY245" s="4"/>
      <c r="GZ245" s="4"/>
      <c r="HA245" s="4">
        <v>0</v>
      </c>
      <c r="HB245" s="4">
        <v>0</v>
      </c>
      <c r="HC245" s="4">
        <f t="shared" si="380"/>
        <v>0</v>
      </c>
      <c r="HD245" s="4"/>
      <c r="HE245" s="4" t="s">
        <v>50</v>
      </c>
      <c r="HF245" s="4" t="s">
        <v>231</v>
      </c>
      <c r="HG245" s="4"/>
      <c r="HH245" s="4"/>
      <c r="HI245" s="4"/>
      <c r="HJ245" s="4"/>
      <c r="HK245" s="4"/>
      <c r="HL245" s="4"/>
      <c r="HM245" s="4" t="s">
        <v>3</v>
      </c>
      <c r="HN245" s="4" t="s">
        <v>3</v>
      </c>
      <c r="HO245" s="4" t="s">
        <v>3</v>
      </c>
      <c r="HP245" s="4" t="s">
        <v>3</v>
      </c>
      <c r="HQ245" s="4" t="s">
        <v>3</v>
      </c>
      <c r="HR245" s="4"/>
      <c r="HS245" s="4">
        <v>0</v>
      </c>
      <c r="HT245" s="4"/>
      <c r="HU245" s="4"/>
      <c r="HV245" s="4"/>
      <c r="HW245" s="4"/>
      <c r="HX245" s="4"/>
      <c r="HY245" s="4"/>
      <c r="HZ245" s="4"/>
      <c r="IA245" s="4"/>
      <c r="IB245" s="4"/>
      <c r="IC245" s="4"/>
      <c r="ID245" s="4"/>
      <c r="IE245" s="4"/>
      <c r="IF245" s="4"/>
      <c r="IG245" s="4"/>
      <c r="IH245" s="4"/>
      <c r="II245" s="4"/>
      <c r="IJ245" s="4"/>
      <c r="IK245" s="4">
        <v>0</v>
      </c>
      <c r="IL245" s="4"/>
      <c r="IM245" s="4"/>
      <c r="IN245" s="4"/>
      <c r="IO245" s="4"/>
      <c r="IP245" s="4"/>
      <c r="IQ245" s="4"/>
      <c r="IR245" s="4"/>
      <c r="IS245" s="4"/>
      <c r="IT245" s="4"/>
      <c r="IU245" s="4"/>
    </row>
    <row r="246" spans="1:255" x14ac:dyDescent="0.25">
      <c r="A246" s="3">
        <v>17</v>
      </c>
      <c r="B246" s="3">
        <v>1</v>
      </c>
      <c r="C246" s="3"/>
      <c r="D246" s="3"/>
      <c r="E246" s="3" t="s">
        <v>368</v>
      </c>
      <c r="F246" s="3" t="s">
        <v>369</v>
      </c>
      <c r="G246" s="3" t="s">
        <v>370</v>
      </c>
      <c r="H246" s="3" t="s">
        <v>227</v>
      </c>
      <c r="I246" s="3">
        <v>1</v>
      </c>
      <c r="J246" s="3">
        <v>0</v>
      </c>
      <c r="K246" s="3">
        <v>1</v>
      </c>
      <c r="L246" s="3"/>
      <c r="M246" s="3"/>
      <c r="N246" s="3"/>
      <c r="O246" s="3">
        <f t="shared" si="356"/>
        <v>27923.66</v>
      </c>
      <c r="P246" s="3">
        <f t="shared" si="357"/>
        <v>27923.66</v>
      </c>
      <c r="Q246" s="3">
        <f t="shared" si="381"/>
        <v>0</v>
      </c>
      <c r="R246" s="3">
        <f t="shared" si="382"/>
        <v>0</v>
      </c>
      <c r="S246" s="3">
        <f t="shared" si="358"/>
        <v>0</v>
      </c>
      <c r="T246" s="3">
        <f t="shared" si="359"/>
        <v>0</v>
      </c>
      <c r="U246" s="3">
        <f t="shared" si="360"/>
        <v>0</v>
      </c>
      <c r="V246" s="3">
        <f t="shared" si="361"/>
        <v>0</v>
      </c>
      <c r="W246" s="3">
        <f t="shared" si="362"/>
        <v>0</v>
      </c>
      <c r="X246" s="3">
        <f t="shared" si="383"/>
        <v>0</v>
      </c>
      <c r="Y246" s="3">
        <f t="shared" si="384"/>
        <v>0</v>
      </c>
      <c r="Z246" s="3"/>
      <c r="AA246" s="3">
        <v>54971259</v>
      </c>
      <c r="AB246" s="3">
        <f t="shared" si="363"/>
        <v>27923.66</v>
      </c>
      <c r="AC246" s="3">
        <f t="shared" si="385"/>
        <v>27923.66</v>
      </c>
      <c r="AD246" s="3">
        <f t="shared" si="386"/>
        <v>0</v>
      </c>
      <c r="AE246" s="3">
        <f t="shared" si="387"/>
        <v>0</v>
      </c>
      <c r="AF246" s="3">
        <f t="shared" si="388"/>
        <v>0</v>
      </c>
      <c r="AG246" s="3">
        <f t="shared" si="364"/>
        <v>0</v>
      </c>
      <c r="AH246" s="3">
        <f t="shared" si="389"/>
        <v>0</v>
      </c>
      <c r="AI246" s="3">
        <f t="shared" si="390"/>
        <v>0</v>
      </c>
      <c r="AJ246" s="3">
        <f t="shared" si="365"/>
        <v>0</v>
      </c>
      <c r="AK246" s="3">
        <v>27923.66</v>
      </c>
      <c r="AL246" s="3">
        <v>27923.66</v>
      </c>
      <c r="AM246" s="3">
        <v>0</v>
      </c>
      <c r="AN246" s="3">
        <v>0</v>
      </c>
      <c r="AO246" s="3">
        <v>0</v>
      </c>
      <c r="AP246" s="3">
        <v>0</v>
      </c>
      <c r="AQ246" s="3">
        <v>0</v>
      </c>
      <c r="AR246" s="3">
        <v>0</v>
      </c>
      <c r="AS246" s="3">
        <v>0</v>
      </c>
      <c r="AT246" s="3">
        <v>0</v>
      </c>
      <c r="AU246" s="3">
        <v>0</v>
      </c>
      <c r="AV246" s="3">
        <v>1</v>
      </c>
      <c r="AW246" s="3">
        <v>1</v>
      </c>
      <c r="AX246" s="3"/>
      <c r="AY246" s="3"/>
      <c r="AZ246" s="3">
        <v>1</v>
      </c>
      <c r="BA246" s="3">
        <v>1</v>
      </c>
      <c r="BB246" s="3">
        <v>1</v>
      </c>
      <c r="BC246" s="3">
        <v>1</v>
      </c>
      <c r="BD246" s="3" t="s">
        <v>3</v>
      </c>
      <c r="BE246" s="3" t="s">
        <v>3</v>
      </c>
      <c r="BF246" s="3" t="s">
        <v>3</v>
      </c>
      <c r="BG246" s="3" t="s">
        <v>3</v>
      </c>
      <c r="BH246" s="3">
        <v>3</v>
      </c>
      <c r="BI246" s="3">
        <v>3</v>
      </c>
      <c r="BJ246" s="3" t="s">
        <v>369</v>
      </c>
      <c r="BK246" s="3"/>
      <c r="BL246" s="3"/>
      <c r="BM246" s="3">
        <v>400007</v>
      </c>
      <c r="BN246" s="3">
        <v>0</v>
      </c>
      <c r="BO246" s="3" t="s">
        <v>3</v>
      </c>
      <c r="BP246" s="3">
        <v>0</v>
      </c>
      <c r="BQ246" s="3">
        <v>214</v>
      </c>
      <c r="BR246" s="3">
        <v>0</v>
      </c>
      <c r="BS246" s="3">
        <v>1</v>
      </c>
      <c r="BT246" s="3">
        <v>1</v>
      </c>
      <c r="BU246" s="3">
        <v>1</v>
      </c>
      <c r="BV246" s="3">
        <v>1</v>
      </c>
      <c r="BW246" s="3">
        <v>1</v>
      </c>
      <c r="BX246" s="3">
        <v>1</v>
      </c>
      <c r="BY246" s="3" t="s">
        <v>3</v>
      </c>
      <c r="BZ246" s="3">
        <v>0</v>
      </c>
      <c r="CA246" s="3">
        <v>0</v>
      </c>
      <c r="CB246" s="3" t="s">
        <v>3</v>
      </c>
      <c r="CC246" s="3"/>
      <c r="CD246" s="3"/>
      <c r="CE246" s="3">
        <v>1566</v>
      </c>
      <c r="CF246" s="3">
        <v>0</v>
      </c>
      <c r="CG246" s="3">
        <v>0</v>
      </c>
      <c r="CH246" s="3"/>
      <c r="CI246" s="3"/>
      <c r="CJ246" s="3"/>
      <c r="CK246" s="3"/>
      <c r="CL246" s="3"/>
      <c r="CM246" s="3">
        <v>0</v>
      </c>
      <c r="CN246" s="3" t="s">
        <v>3</v>
      </c>
      <c r="CO246" s="3">
        <v>0</v>
      </c>
      <c r="CP246" s="3">
        <f t="shared" si="366"/>
        <v>27923.66</v>
      </c>
      <c r="CQ246" s="3">
        <f t="shared" si="367"/>
        <v>27923.66</v>
      </c>
      <c r="CR246" s="3">
        <f t="shared" si="391"/>
        <v>0</v>
      </c>
      <c r="CS246" s="3">
        <f t="shared" si="392"/>
        <v>0</v>
      </c>
      <c r="CT246" s="3">
        <f t="shared" si="368"/>
        <v>0</v>
      </c>
      <c r="CU246" s="3">
        <f t="shared" si="369"/>
        <v>0</v>
      </c>
      <c r="CV246" s="3">
        <f t="shared" si="370"/>
        <v>0</v>
      </c>
      <c r="CW246" s="3">
        <f t="shared" si="371"/>
        <v>0</v>
      </c>
      <c r="CX246" s="3">
        <f t="shared" si="372"/>
        <v>0</v>
      </c>
      <c r="CY246" s="3">
        <f t="shared" si="393"/>
        <v>0</v>
      </c>
      <c r="CZ246" s="3">
        <f t="shared" si="394"/>
        <v>0</v>
      </c>
      <c r="DA246" s="3"/>
      <c r="DB246" s="3"/>
      <c r="DC246" s="3" t="s">
        <v>3</v>
      </c>
      <c r="DD246" s="3" t="s">
        <v>3</v>
      </c>
      <c r="DE246" s="3" t="s">
        <v>3</v>
      </c>
      <c r="DF246" s="3" t="s">
        <v>3</v>
      </c>
      <c r="DG246" s="3" t="s">
        <v>3</v>
      </c>
      <c r="DH246" s="3" t="s">
        <v>3</v>
      </c>
      <c r="DI246" s="3" t="s">
        <v>3</v>
      </c>
      <c r="DJ246" s="3" t="s">
        <v>3</v>
      </c>
      <c r="DK246" s="3" t="s">
        <v>3</v>
      </c>
      <c r="DL246" s="3" t="s">
        <v>3</v>
      </c>
      <c r="DM246" s="3" t="s">
        <v>3</v>
      </c>
      <c r="DN246" s="3">
        <v>0</v>
      </c>
      <c r="DO246" s="3">
        <v>0</v>
      </c>
      <c r="DP246" s="3">
        <v>1</v>
      </c>
      <c r="DQ246" s="3">
        <v>1</v>
      </c>
      <c r="DR246" s="3"/>
      <c r="DS246" s="3"/>
      <c r="DT246" s="3"/>
      <c r="DU246" s="3">
        <v>1013</v>
      </c>
      <c r="DV246" s="3" t="s">
        <v>227</v>
      </c>
      <c r="DW246" s="3" t="s">
        <v>227</v>
      </c>
      <c r="DX246" s="3">
        <v>1</v>
      </c>
      <c r="DY246" s="3"/>
      <c r="DZ246" s="3" t="s">
        <v>3</v>
      </c>
      <c r="EA246" s="3" t="s">
        <v>3</v>
      </c>
      <c r="EB246" s="3" t="s">
        <v>3</v>
      </c>
      <c r="EC246" s="3" t="s">
        <v>3</v>
      </c>
      <c r="ED246" s="3"/>
      <c r="EE246" s="3">
        <v>57042890</v>
      </c>
      <c r="EF246" s="3">
        <v>214</v>
      </c>
      <c r="EG246" s="3" t="s">
        <v>228</v>
      </c>
      <c r="EH246" s="3">
        <v>0</v>
      </c>
      <c r="EI246" s="3" t="s">
        <v>3</v>
      </c>
      <c r="EJ246" s="3">
        <v>3</v>
      </c>
      <c r="EK246" s="3">
        <v>400007</v>
      </c>
      <c r="EL246" s="3" t="s">
        <v>228</v>
      </c>
      <c r="EM246" s="3" t="s">
        <v>229</v>
      </c>
      <c r="EN246" s="3"/>
      <c r="EO246" s="3" t="s">
        <v>3</v>
      </c>
      <c r="EP246" s="3"/>
      <c r="EQ246" s="3">
        <v>16</v>
      </c>
      <c r="ER246" s="3">
        <v>0</v>
      </c>
      <c r="ES246" s="3">
        <v>27923.66</v>
      </c>
      <c r="ET246" s="3">
        <v>0</v>
      </c>
      <c r="EU246" s="3">
        <v>0</v>
      </c>
      <c r="EV246" s="3">
        <v>0</v>
      </c>
      <c r="EW246" s="3">
        <v>0</v>
      </c>
      <c r="EX246" s="3">
        <v>0</v>
      </c>
      <c r="EY246" s="3">
        <v>0</v>
      </c>
      <c r="EZ246" s="3"/>
      <c r="FA246" s="3"/>
      <c r="FB246" s="3"/>
      <c r="FC246" s="3"/>
      <c r="FD246" s="3"/>
      <c r="FE246" s="3"/>
      <c r="FF246" s="3"/>
      <c r="FG246" s="3"/>
      <c r="FH246" s="3"/>
      <c r="FI246" s="3"/>
      <c r="FJ246" s="3"/>
      <c r="FK246" s="3"/>
      <c r="FL246" s="3"/>
      <c r="FM246" s="3"/>
      <c r="FN246" s="3"/>
      <c r="FO246" s="3"/>
      <c r="FP246" s="3"/>
      <c r="FQ246" s="3">
        <v>0</v>
      </c>
      <c r="FR246" s="3">
        <f t="shared" si="395"/>
        <v>27923.66</v>
      </c>
      <c r="FS246" s="3">
        <v>0</v>
      </c>
      <c r="FT246" s="3"/>
      <c r="FU246" s="3"/>
      <c r="FV246" s="3"/>
      <c r="FW246" s="3"/>
      <c r="FX246" s="3">
        <v>0</v>
      </c>
      <c r="FY246" s="3">
        <v>0</v>
      </c>
      <c r="FZ246" s="3"/>
      <c r="GA246" s="3" t="s">
        <v>371</v>
      </c>
      <c r="GB246" s="3"/>
      <c r="GC246" s="3"/>
      <c r="GD246" s="3">
        <v>1</v>
      </c>
      <c r="GE246" s="3"/>
      <c r="GF246" s="3">
        <v>-1768849256</v>
      </c>
      <c r="GG246" s="3">
        <v>2</v>
      </c>
      <c r="GH246" s="3">
        <v>4</v>
      </c>
      <c r="GI246" s="3">
        <v>-2</v>
      </c>
      <c r="GJ246" s="3">
        <v>0</v>
      </c>
      <c r="GK246" s="3">
        <v>0</v>
      </c>
      <c r="GL246" s="3">
        <f t="shared" si="373"/>
        <v>0</v>
      </c>
      <c r="GM246" s="3">
        <f t="shared" si="374"/>
        <v>27923.66</v>
      </c>
      <c r="GN246" s="3">
        <f t="shared" si="375"/>
        <v>0</v>
      </c>
      <c r="GO246" s="3">
        <f t="shared" si="376"/>
        <v>0</v>
      </c>
      <c r="GP246" s="3">
        <f t="shared" si="377"/>
        <v>0</v>
      </c>
      <c r="GQ246" s="3"/>
      <c r="GR246" s="3">
        <v>1</v>
      </c>
      <c r="GS246" s="3">
        <v>2</v>
      </c>
      <c r="GT246" s="3">
        <v>0</v>
      </c>
      <c r="GU246" s="3" t="s">
        <v>3</v>
      </c>
      <c r="GV246" s="3">
        <f t="shared" si="378"/>
        <v>0</v>
      </c>
      <c r="GW246" s="3">
        <v>1</v>
      </c>
      <c r="GX246" s="3">
        <f t="shared" si="379"/>
        <v>0</v>
      </c>
      <c r="GY246" s="3"/>
      <c r="GZ246" s="3"/>
      <c r="HA246" s="3">
        <v>0</v>
      </c>
      <c r="HB246" s="3">
        <v>0</v>
      </c>
      <c r="HC246" s="3">
        <f t="shared" si="380"/>
        <v>0</v>
      </c>
      <c r="HD246" s="3"/>
      <c r="HE246" s="3" t="s">
        <v>50</v>
      </c>
      <c r="HF246" s="3" t="s">
        <v>231</v>
      </c>
      <c r="HG246" s="3"/>
      <c r="HH246" s="3"/>
      <c r="HI246" s="3"/>
      <c r="HJ246" s="3"/>
      <c r="HK246" s="3"/>
      <c r="HL246" s="3"/>
      <c r="HM246" s="3" t="s">
        <v>3</v>
      </c>
      <c r="HN246" s="3" t="s">
        <v>3</v>
      </c>
      <c r="HO246" s="3" t="s">
        <v>3</v>
      </c>
      <c r="HP246" s="3" t="s">
        <v>3</v>
      </c>
      <c r="HQ246" s="3" t="s">
        <v>3</v>
      </c>
      <c r="HR246" s="3"/>
      <c r="HS246" s="3">
        <v>0</v>
      </c>
      <c r="HT246" s="3"/>
      <c r="HU246" s="3"/>
      <c r="HV246" s="3"/>
      <c r="HW246" s="3"/>
      <c r="HX246" s="3"/>
      <c r="HY246" s="3"/>
      <c r="HZ246" s="3"/>
      <c r="IA246" s="3"/>
      <c r="IB246" s="3"/>
      <c r="IC246" s="3"/>
      <c r="ID246" s="3"/>
      <c r="IE246" s="3"/>
      <c r="IF246" s="3"/>
      <c r="IG246" s="3"/>
      <c r="IH246" s="3"/>
      <c r="II246" s="3"/>
      <c r="IJ246" s="3"/>
      <c r="IK246" s="3">
        <v>0</v>
      </c>
      <c r="IL246" s="3"/>
      <c r="IM246" s="3"/>
      <c r="IN246" s="3"/>
      <c r="IO246" s="3"/>
      <c r="IP246" s="3"/>
      <c r="IQ246" s="3"/>
      <c r="IR246" s="3"/>
      <c r="IS246" s="3"/>
      <c r="IT246" s="3"/>
      <c r="IU246" s="3"/>
    </row>
    <row r="247" spans="1:255" x14ac:dyDescent="0.25">
      <c r="A247" s="4">
        <v>17</v>
      </c>
      <c r="B247" s="4">
        <v>1</v>
      </c>
      <c r="C247" s="4"/>
      <c r="D247" s="4"/>
      <c r="E247" s="4" t="s">
        <v>368</v>
      </c>
      <c r="F247" s="4" t="s">
        <v>369</v>
      </c>
      <c r="G247" s="4" t="s">
        <v>370</v>
      </c>
      <c r="H247" s="4" t="s">
        <v>227</v>
      </c>
      <c r="I247" s="4">
        <v>1</v>
      </c>
      <c r="J247" s="4">
        <v>0</v>
      </c>
      <c r="K247" s="4">
        <v>1</v>
      </c>
      <c r="L247" s="4"/>
      <c r="M247" s="4"/>
      <c r="N247" s="4"/>
      <c r="O247" s="4">
        <f t="shared" si="356"/>
        <v>211382.11</v>
      </c>
      <c r="P247" s="4">
        <f t="shared" si="357"/>
        <v>211382.11</v>
      </c>
      <c r="Q247" s="4">
        <f t="shared" si="381"/>
        <v>0</v>
      </c>
      <c r="R247" s="4">
        <f t="shared" si="382"/>
        <v>0</v>
      </c>
      <c r="S247" s="4">
        <f t="shared" si="358"/>
        <v>0</v>
      </c>
      <c r="T247" s="4">
        <f t="shared" si="359"/>
        <v>0</v>
      </c>
      <c r="U247" s="4">
        <f t="shared" si="360"/>
        <v>0</v>
      </c>
      <c r="V247" s="4">
        <f t="shared" si="361"/>
        <v>0</v>
      </c>
      <c r="W247" s="4">
        <f t="shared" si="362"/>
        <v>0</v>
      </c>
      <c r="X247" s="4">
        <f t="shared" si="383"/>
        <v>0</v>
      </c>
      <c r="Y247" s="4">
        <f t="shared" si="384"/>
        <v>0</v>
      </c>
      <c r="Z247" s="4"/>
      <c r="AA247" s="4">
        <v>55890823</v>
      </c>
      <c r="AB247" s="4">
        <f t="shared" si="363"/>
        <v>27923.66</v>
      </c>
      <c r="AC247" s="4">
        <f t="shared" si="385"/>
        <v>27923.66</v>
      </c>
      <c r="AD247" s="4">
        <f t="shared" si="386"/>
        <v>0</v>
      </c>
      <c r="AE247" s="4">
        <f t="shared" si="387"/>
        <v>0</v>
      </c>
      <c r="AF247" s="4">
        <f t="shared" si="388"/>
        <v>0</v>
      </c>
      <c r="AG247" s="4">
        <f t="shared" si="364"/>
        <v>0</v>
      </c>
      <c r="AH247" s="4">
        <f t="shared" si="389"/>
        <v>0</v>
      </c>
      <c r="AI247" s="4">
        <f t="shared" si="390"/>
        <v>0</v>
      </c>
      <c r="AJ247" s="4">
        <f t="shared" si="365"/>
        <v>0</v>
      </c>
      <c r="AK247" s="4">
        <v>27923.66</v>
      </c>
      <c r="AL247" s="4">
        <v>27923.66</v>
      </c>
      <c r="AM247" s="4">
        <v>0</v>
      </c>
      <c r="AN247" s="4">
        <v>0</v>
      </c>
      <c r="AO247" s="4">
        <v>0</v>
      </c>
      <c r="AP247" s="4">
        <v>0</v>
      </c>
      <c r="AQ247" s="4">
        <v>0</v>
      </c>
      <c r="AR247" s="4">
        <v>0</v>
      </c>
      <c r="AS247" s="4">
        <v>0</v>
      </c>
      <c r="AT247" s="4">
        <v>0</v>
      </c>
      <c r="AU247" s="4">
        <v>0</v>
      </c>
      <c r="AV247" s="4">
        <v>1</v>
      </c>
      <c r="AW247" s="4">
        <v>1</v>
      </c>
      <c r="AX247" s="4"/>
      <c r="AY247" s="4"/>
      <c r="AZ247" s="4">
        <v>1</v>
      </c>
      <c r="BA247" s="4">
        <v>1</v>
      </c>
      <c r="BB247" s="4">
        <v>1</v>
      </c>
      <c r="BC247" s="4">
        <v>7.57</v>
      </c>
      <c r="BD247" s="4" t="s">
        <v>3</v>
      </c>
      <c r="BE247" s="4" t="s">
        <v>3</v>
      </c>
      <c r="BF247" s="4" t="s">
        <v>3</v>
      </c>
      <c r="BG247" s="4" t="s">
        <v>3</v>
      </c>
      <c r="BH247" s="4">
        <v>3</v>
      </c>
      <c r="BI247" s="4">
        <v>3</v>
      </c>
      <c r="BJ247" s="4" t="s">
        <v>369</v>
      </c>
      <c r="BK247" s="4"/>
      <c r="BL247" s="4"/>
      <c r="BM247" s="4">
        <v>400007</v>
      </c>
      <c r="BN247" s="4">
        <v>0</v>
      </c>
      <c r="BO247" s="4" t="s">
        <v>3</v>
      </c>
      <c r="BP247" s="4">
        <v>0</v>
      </c>
      <c r="BQ247" s="4">
        <v>214</v>
      </c>
      <c r="BR247" s="4">
        <v>0</v>
      </c>
      <c r="BS247" s="4">
        <v>1</v>
      </c>
      <c r="BT247" s="4">
        <v>1</v>
      </c>
      <c r="BU247" s="4">
        <v>1</v>
      </c>
      <c r="BV247" s="4">
        <v>1</v>
      </c>
      <c r="BW247" s="4">
        <v>1</v>
      </c>
      <c r="BX247" s="4">
        <v>1</v>
      </c>
      <c r="BY247" s="4" t="s">
        <v>3</v>
      </c>
      <c r="BZ247" s="4">
        <v>0</v>
      </c>
      <c r="CA247" s="4">
        <v>0</v>
      </c>
      <c r="CB247" s="4" t="s">
        <v>3</v>
      </c>
      <c r="CC247" s="4"/>
      <c r="CD247" s="4"/>
      <c r="CE247" s="4">
        <v>1566</v>
      </c>
      <c r="CF247" s="4">
        <v>0</v>
      </c>
      <c r="CG247" s="4">
        <v>0</v>
      </c>
      <c r="CH247" s="4"/>
      <c r="CI247" s="4"/>
      <c r="CJ247" s="4"/>
      <c r="CK247" s="4"/>
      <c r="CL247" s="4"/>
      <c r="CM247" s="4">
        <v>0</v>
      </c>
      <c r="CN247" s="4" t="s">
        <v>3</v>
      </c>
      <c r="CO247" s="4">
        <v>0</v>
      </c>
      <c r="CP247" s="4">
        <f t="shared" si="366"/>
        <v>211382.11</v>
      </c>
      <c r="CQ247" s="4">
        <f t="shared" si="367"/>
        <v>211382.11</v>
      </c>
      <c r="CR247" s="4">
        <f t="shared" si="391"/>
        <v>0</v>
      </c>
      <c r="CS247" s="4">
        <f t="shared" si="392"/>
        <v>0</v>
      </c>
      <c r="CT247" s="4">
        <f t="shared" si="368"/>
        <v>0</v>
      </c>
      <c r="CU247" s="4">
        <f t="shared" si="369"/>
        <v>0</v>
      </c>
      <c r="CV247" s="4">
        <f t="shared" si="370"/>
        <v>0</v>
      </c>
      <c r="CW247" s="4">
        <f t="shared" si="371"/>
        <v>0</v>
      </c>
      <c r="CX247" s="4">
        <f t="shared" si="372"/>
        <v>0</v>
      </c>
      <c r="CY247" s="4">
        <f t="shared" si="393"/>
        <v>0</v>
      </c>
      <c r="CZ247" s="4">
        <f t="shared" si="394"/>
        <v>0</v>
      </c>
      <c r="DA247" s="4"/>
      <c r="DB247" s="4"/>
      <c r="DC247" s="4" t="s">
        <v>3</v>
      </c>
      <c r="DD247" s="4" t="s">
        <v>3</v>
      </c>
      <c r="DE247" s="4" t="s">
        <v>3</v>
      </c>
      <c r="DF247" s="4" t="s">
        <v>3</v>
      </c>
      <c r="DG247" s="4" t="s">
        <v>3</v>
      </c>
      <c r="DH247" s="4" t="s">
        <v>3</v>
      </c>
      <c r="DI247" s="4" t="s">
        <v>3</v>
      </c>
      <c r="DJ247" s="4" t="s">
        <v>3</v>
      </c>
      <c r="DK247" s="4" t="s">
        <v>3</v>
      </c>
      <c r="DL247" s="4" t="s">
        <v>3</v>
      </c>
      <c r="DM247" s="4" t="s">
        <v>3</v>
      </c>
      <c r="DN247" s="4">
        <v>0</v>
      </c>
      <c r="DO247" s="4">
        <v>0</v>
      </c>
      <c r="DP247" s="4">
        <v>1</v>
      </c>
      <c r="DQ247" s="4">
        <v>1</v>
      </c>
      <c r="DR247" s="4"/>
      <c r="DS247" s="4"/>
      <c r="DT247" s="4"/>
      <c r="DU247" s="4">
        <v>1013</v>
      </c>
      <c r="DV247" s="4" t="s">
        <v>227</v>
      </c>
      <c r="DW247" s="4" t="s">
        <v>227</v>
      </c>
      <c r="DX247" s="4">
        <v>1</v>
      </c>
      <c r="DY247" s="4"/>
      <c r="DZ247" s="4" t="s">
        <v>3</v>
      </c>
      <c r="EA247" s="4" t="s">
        <v>3</v>
      </c>
      <c r="EB247" s="4" t="s">
        <v>3</v>
      </c>
      <c r="EC247" s="4" t="s">
        <v>3</v>
      </c>
      <c r="ED247" s="4"/>
      <c r="EE247" s="4">
        <v>57042890</v>
      </c>
      <c r="EF247" s="4">
        <v>214</v>
      </c>
      <c r="EG247" s="4" t="s">
        <v>228</v>
      </c>
      <c r="EH247" s="4">
        <v>0</v>
      </c>
      <c r="EI247" s="4" t="s">
        <v>3</v>
      </c>
      <c r="EJ247" s="4">
        <v>3</v>
      </c>
      <c r="EK247" s="4">
        <v>400007</v>
      </c>
      <c r="EL247" s="4" t="s">
        <v>228</v>
      </c>
      <c r="EM247" s="4" t="s">
        <v>229</v>
      </c>
      <c r="EN247" s="4"/>
      <c r="EO247" s="4" t="s">
        <v>3</v>
      </c>
      <c r="EP247" s="4"/>
      <c r="EQ247" s="4">
        <v>16</v>
      </c>
      <c r="ER247" s="4">
        <v>0</v>
      </c>
      <c r="ES247" s="4">
        <v>27923.66</v>
      </c>
      <c r="ET247" s="4">
        <v>0</v>
      </c>
      <c r="EU247" s="4">
        <v>0</v>
      </c>
      <c r="EV247" s="4">
        <v>0</v>
      </c>
      <c r="EW247" s="4">
        <v>0</v>
      </c>
      <c r="EX247" s="4">
        <v>0</v>
      </c>
      <c r="EY247" s="4">
        <v>0</v>
      </c>
      <c r="EZ247" s="4">
        <v>5</v>
      </c>
      <c r="FA247" s="4"/>
      <c r="FB247" s="4"/>
      <c r="FC247" s="4">
        <v>1</v>
      </c>
      <c r="FD247" s="4">
        <v>18</v>
      </c>
      <c r="FE247" s="4"/>
      <c r="FF247" s="4">
        <v>247406</v>
      </c>
      <c r="FG247" s="4"/>
      <c r="FH247" s="4"/>
      <c r="FI247" s="4"/>
      <c r="FJ247" s="4"/>
      <c r="FK247" s="4"/>
      <c r="FL247" s="4"/>
      <c r="FM247" s="4"/>
      <c r="FN247" s="4"/>
      <c r="FO247" s="4"/>
      <c r="FP247" s="4"/>
      <c r="FQ247" s="4">
        <v>0</v>
      </c>
      <c r="FR247" s="4">
        <f t="shared" si="395"/>
        <v>211382.11</v>
      </c>
      <c r="FS247" s="4">
        <v>0</v>
      </c>
      <c r="FT247" s="4"/>
      <c r="FU247" s="4"/>
      <c r="FV247" s="4"/>
      <c r="FW247" s="4"/>
      <c r="FX247" s="4">
        <v>0</v>
      </c>
      <c r="FY247" s="4">
        <v>0</v>
      </c>
      <c r="FZ247" s="4"/>
      <c r="GA247" s="4" t="s">
        <v>371</v>
      </c>
      <c r="GB247" s="4"/>
      <c r="GC247" s="4"/>
      <c r="GD247" s="4">
        <v>1</v>
      </c>
      <c r="GE247" s="4"/>
      <c r="GF247" s="4">
        <v>-1768849256</v>
      </c>
      <c r="GG247" s="4">
        <v>2</v>
      </c>
      <c r="GH247" s="4">
        <v>3</v>
      </c>
      <c r="GI247" s="4">
        <v>5</v>
      </c>
      <c r="GJ247" s="4">
        <v>0</v>
      </c>
      <c r="GK247" s="4">
        <v>0</v>
      </c>
      <c r="GL247" s="4">
        <f t="shared" si="373"/>
        <v>0</v>
      </c>
      <c r="GM247" s="4">
        <f t="shared" si="374"/>
        <v>211382.11</v>
      </c>
      <c r="GN247" s="4">
        <f t="shared" si="375"/>
        <v>0</v>
      </c>
      <c r="GO247" s="4">
        <f t="shared" si="376"/>
        <v>0</v>
      </c>
      <c r="GP247" s="4">
        <f t="shared" si="377"/>
        <v>0</v>
      </c>
      <c r="GQ247" s="4"/>
      <c r="GR247" s="4">
        <v>1</v>
      </c>
      <c r="GS247" s="4">
        <v>1</v>
      </c>
      <c r="GT247" s="4">
        <v>0</v>
      </c>
      <c r="GU247" s="4" t="s">
        <v>3</v>
      </c>
      <c r="GV247" s="4">
        <f t="shared" si="378"/>
        <v>0</v>
      </c>
      <c r="GW247" s="4">
        <v>1</v>
      </c>
      <c r="GX247" s="4">
        <f t="shared" si="379"/>
        <v>0</v>
      </c>
      <c r="GY247" s="4"/>
      <c r="GZ247" s="4"/>
      <c r="HA247" s="4">
        <v>0</v>
      </c>
      <c r="HB247" s="4">
        <v>0</v>
      </c>
      <c r="HC247" s="4">
        <f t="shared" si="380"/>
        <v>0</v>
      </c>
      <c r="HD247" s="4"/>
      <c r="HE247" s="4" t="s">
        <v>50</v>
      </c>
      <c r="HF247" s="4" t="s">
        <v>231</v>
      </c>
      <c r="HG247" s="4"/>
      <c r="HH247" s="4"/>
      <c r="HI247" s="4"/>
      <c r="HJ247" s="4"/>
      <c r="HK247" s="4"/>
      <c r="HL247" s="4"/>
      <c r="HM247" s="4" t="s">
        <v>3</v>
      </c>
      <c r="HN247" s="4" t="s">
        <v>3</v>
      </c>
      <c r="HO247" s="4" t="s">
        <v>3</v>
      </c>
      <c r="HP247" s="4" t="s">
        <v>3</v>
      </c>
      <c r="HQ247" s="4" t="s">
        <v>3</v>
      </c>
      <c r="HR247" s="4"/>
      <c r="HS247" s="4">
        <v>0</v>
      </c>
      <c r="HT247" s="4"/>
      <c r="HU247" s="4"/>
      <c r="HV247" s="4"/>
      <c r="HW247" s="4"/>
      <c r="HX247" s="4"/>
      <c r="HY247" s="4"/>
      <c r="HZ247" s="4"/>
      <c r="IA247" s="4"/>
      <c r="IB247" s="4"/>
      <c r="IC247" s="4"/>
      <c r="ID247" s="4"/>
      <c r="IE247" s="4"/>
      <c r="IF247" s="4"/>
      <c r="IG247" s="4"/>
      <c r="IH247" s="4"/>
      <c r="II247" s="4"/>
      <c r="IJ247" s="4"/>
      <c r="IK247" s="4">
        <v>0</v>
      </c>
      <c r="IL247" s="4"/>
      <c r="IM247" s="4"/>
      <c r="IN247" s="4"/>
      <c r="IO247" s="4"/>
      <c r="IP247" s="4"/>
      <c r="IQ247" s="4"/>
      <c r="IR247" s="4"/>
      <c r="IS247" s="4"/>
      <c r="IT247" s="4"/>
      <c r="IU247" s="4"/>
    </row>
    <row r="248" spans="1:255" x14ac:dyDescent="0.25">
      <c r="A248" s="3">
        <v>17</v>
      </c>
      <c r="B248" s="3">
        <v>1</v>
      </c>
      <c r="C248" s="3"/>
      <c r="D248" s="3"/>
      <c r="E248" s="3" t="s">
        <v>372</v>
      </c>
      <c r="F248" s="3" t="s">
        <v>373</v>
      </c>
      <c r="G248" s="3" t="s">
        <v>374</v>
      </c>
      <c r="H248" s="3" t="s">
        <v>227</v>
      </c>
      <c r="I248" s="3">
        <v>1</v>
      </c>
      <c r="J248" s="3">
        <v>0</v>
      </c>
      <c r="K248" s="3">
        <v>1</v>
      </c>
      <c r="L248" s="3"/>
      <c r="M248" s="3"/>
      <c r="N248" s="3"/>
      <c r="O248" s="3">
        <f t="shared" si="356"/>
        <v>48033.21</v>
      </c>
      <c r="P248" s="3">
        <f t="shared" si="357"/>
        <v>48033.21</v>
      </c>
      <c r="Q248" s="3">
        <f t="shared" si="381"/>
        <v>0</v>
      </c>
      <c r="R248" s="3">
        <f t="shared" si="382"/>
        <v>0</v>
      </c>
      <c r="S248" s="3">
        <f t="shared" si="358"/>
        <v>0</v>
      </c>
      <c r="T248" s="3">
        <f t="shared" si="359"/>
        <v>0</v>
      </c>
      <c r="U248" s="3">
        <f t="shared" si="360"/>
        <v>0</v>
      </c>
      <c r="V248" s="3">
        <f t="shared" si="361"/>
        <v>0</v>
      </c>
      <c r="W248" s="3">
        <f t="shared" si="362"/>
        <v>0</v>
      </c>
      <c r="X248" s="3">
        <f t="shared" si="383"/>
        <v>0</v>
      </c>
      <c r="Y248" s="3">
        <f t="shared" si="384"/>
        <v>0</v>
      </c>
      <c r="Z248" s="3"/>
      <c r="AA248" s="3">
        <v>54971259</v>
      </c>
      <c r="AB248" s="3">
        <f t="shared" si="363"/>
        <v>48033.21</v>
      </c>
      <c r="AC248" s="3">
        <f t="shared" si="385"/>
        <v>48033.21</v>
      </c>
      <c r="AD248" s="3">
        <f t="shared" si="386"/>
        <v>0</v>
      </c>
      <c r="AE248" s="3">
        <f t="shared" si="387"/>
        <v>0</v>
      </c>
      <c r="AF248" s="3">
        <f t="shared" si="388"/>
        <v>0</v>
      </c>
      <c r="AG248" s="3">
        <f t="shared" si="364"/>
        <v>0</v>
      </c>
      <c r="AH248" s="3">
        <f t="shared" si="389"/>
        <v>0</v>
      </c>
      <c r="AI248" s="3">
        <f t="shared" si="390"/>
        <v>0</v>
      </c>
      <c r="AJ248" s="3">
        <f t="shared" si="365"/>
        <v>0</v>
      </c>
      <c r="AK248" s="3">
        <v>48033.21</v>
      </c>
      <c r="AL248" s="3">
        <v>48033.21</v>
      </c>
      <c r="AM248" s="3">
        <v>0</v>
      </c>
      <c r="AN248" s="3">
        <v>0</v>
      </c>
      <c r="AO248" s="3">
        <v>0</v>
      </c>
      <c r="AP248" s="3">
        <v>0</v>
      </c>
      <c r="AQ248" s="3">
        <v>0</v>
      </c>
      <c r="AR248" s="3">
        <v>0</v>
      </c>
      <c r="AS248" s="3">
        <v>0</v>
      </c>
      <c r="AT248" s="3">
        <v>0</v>
      </c>
      <c r="AU248" s="3">
        <v>0</v>
      </c>
      <c r="AV248" s="3">
        <v>1</v>
      </c>
      <c r="AW248" s="3">
        <v>1</v>
      </c>
      <c r="AX248" s="3"/>
      <c r="AY248" s="3"/>
      <c r="AZ248" s="3">
        <v>1</v>
      </c>
      <c r="BA248" s="3">
        <v>1</v>
      </c>
      <c r="BB248" s="3">
        <v>1</v>
      </c>
      <c r="BC248" s="3">
        <v>1</v>
      </c>
      <c r="BD248" s="3" t="s">
        <v>3</v>
      </c>
      <c r="BE248" s="3" t="s">
        <v>3</v>
      </c>
      <c r="BF248" s="3" t="s">
        <v>3</v>
      </c>
      <c r="BG248" s="3" t="s">
        <v>3</v>
      </c>
      <c r="BH248" s="3">
        <v>3</v>
      </c>
      <c r="BI248" s="3">
        <v>3</v>
      </c>
      <c r="BJ248" s="3" t="s">
        <v>373</v>
      </c>
      <c r="BK248" s="3"/>
      <c r="BL248" s="3"/>
      <c r="BM248" s="3">
        <v>400007</v>
      </c>
      <c r="BN248" s="3">
        <v>0</v>
      </c>
      <c r="BO248" s="3" t="s">
        <v>3</v>
      </c>
      <c r="BP248" s="3">
        <v>0</v>
      </c>
      <c r="BQ248" s="3">
        <v>214</v>
      </c>
      <c r="BR248" s="3">
        <v>0</v>
      </c>
      <c r="BS248" s="3">
        <v>1</v>
      </c>
      <c r="BT248" s="3">
        <v>1</v>
      </c>
      <c r="BU248" s="3">
        <v>1</v>
      </c>
      <c r="BV248" s="3">
        <v>1</v>
      </c>
      <c r="BW248" s="3">
        <v>1</v>
      </c>
      <c r="BX248" s="3">
        <v>1</v>
      </c>
      <c r="BY248" s="3" t="s">
        <v>3</v>
      </c>
      <c r="BZ248" s="3">
        <v>0</v>
      </c>
      <c r="CA248" s="3">
        <v>0</v>
      </c>
      <c r="CB248" s="3" t="s">
        <v>3</v>
      </c>
      <c r="CC248" s="3"/>
      <c r="CD248" s="3"/>
      <c r="CE248" s="3">
        <v>1566</v>
      </c>
      <c r="CF248" s="3">
        <v>0</v>
      </c>
      <c r="CG248" s="3">
        <v>0</v>
      </c>
      <c r="CH248" s="3"/>
      <c r="CI248" s="3"/>
      <c r="CJ248" s="3"/>
      <c r="CK248" s="3"/>
      <c r="CL248" s="3"/>
      <c r="CM248" s="3">
        <v>0</v>
      </c>
      <c r="CN248" s="3" t="s">
        <v>3</v>
      </c>
      <c r="CO248" s="3">
        <v>0</v>
      </c>
      <c r="CP248" s="3">
        <f t="shared" si="366"/>
        <v>48033.21</v>
      </c>
      <c r="CQ248" s="3">
        <f t="shared" si="367"/>
        <v>48033.21</v>
      </c>
      <c r="CR248" s="3">
        <f t="shared" si="391"/>
        <v>0</v>
      </c>
      <c r="CS248" s="3">
        <f t="shared" si="392"/>
        <v>0</v>
      </c>
      <c r="CT248" s="3">
        <f t="shared" si="368"/>
        <v>0</v>
      </c>
      <c r="CU248" s="3">
        <f t="shared" si="369"/>
        <v>0</v>
      </c>
      <c r="CV248" s="3">
        <f t="shared" si="370"/>
        <v>0</v>
      </c>
      <c r="CW248" s="3">
        <f t="shared" si="371"/>
        <v>0</v>
      </c>
      <c r="CX248" s="3">
        <f t="shared" si="372"/>
        <v>0</v>
      </c>
      <c r="CY248" s="3">
        <f t="shared" si="393"/>
        <v>0</v>
      </c>
      <c r="CZ248" s="3">
        <f t="shared" si="394"/>
        <v>0</v>
      </c>
      <c r="DA248" s="3"/>
      <c r="DB248" s="3"/>
      <c r="DC248" s="3" t="s">
        <v>3</v>
      </c>
      <c r="DD248" s="3" t="s">
        <v>3</v>
      </c>
      <c r="DE248" s="3" t="s">
        <v>3</v>
      </c>
      <c r="DF248" s="3" t="s">
        <v>3</v>
      </c>
      <c r="DG248" s="3" t="s">
        <v>3</v>
      </c>
      <c r="DH248" s="3" t="s">
        <v>3</v>
      </c>
      <c r="DI248" s="3" t="s">
        <v>3</v>
      </c>
      <c r="DJ248" s="3" t="s">
        <v>3</v>
      </c>
      <c r="DK248" s="3" t="s">
        <v>3</v>
      </c>
      <c r="DL248" s="3" t="s">
        <v>3</v>
      </c>
      <c r="DM248" s="3" t="s">
        <v>3</v>
      </c>
      <c r="DN248" s="3">
        <v>0</v>
      </c>
      <c r="DO248" s="3">
        <v>0</v>
      </c>
      <c r="DP248" s="3">
        <v>1</v>
      </c>
      <c r="DQ248" s="3">
        <v>1</v>
      </c>
      <c r="DR248" s="3"/>
      <c r="DS248" s="3"/>
      <c r="DT248" s="3"/>
      <c r="DU248" s="3">
        <v>1013</v>
      </c>
      <c r="DV248" s="3" t="s">
        <v>227</v>
      </c>
      <c r="DW248" s="3" t="s">
        <v>227</v>
      </c>
      <c r="DX248" s="3">
        <v>1</v>
      </c>
      <c r="DY248" s="3"/>
      <c r="DZ248" s="3" t="s">
        <v>3</v>
      </c>
      <c r="EA248" s="3" t="s">
        <v>3</v>
      </c>
      <c r="EB248" s="3" t="s">
        <v>3</v>
      </c>
      <c r="EC248" s="3" t="s">
        <v>3</v>
      </c>
      <c r="ED248" s="3"/>
      <c r="EE248" s="3">
        <v>57042890</v>
      </c>
      <c r="EF248" s="3">
        <v>214</v>
      </c>
      <c r="EG248" s="3" t="s">
        <v>228</v>
      </c>
      <c r="EH248" s="3">
        <v>0</v>
      </c>
      <c r="EI248" s="3" t="s">
        <v>3</v>
      </c>
      <c r="EJ248" s="3">
        <v>3</v>
      </c>
      <c r="EK248" s="3">
        <v>400007</v>
      </c>
      <c r="EL248" s="3" t="s">
        <v>228</v>
      </c>
      <c r="EM248" s="3" t="s">
        <v>229</v>
      </c>
      <c r="EN248" s="3"/>
      <c r="EO248" s="3" t="s">
        <v>3</v>
      </c>
      <c r="EP248" s="3"/>
      <c r="EQ248" s="3">
        <v>16</v>
      </c>
      <c r="ER248" s="3">
        <v>0</v>
      </c>
      <c r="ES248" s="3">
        <v>48033.21</v>
      </c>
      <c r="ET248" s="3">
        <v>0</v>
      </c>
      <c r="EU248" s="3">
        <v>0</v>
      </c>
      <c r="EV248" s="3">
        <v>0</v>
      </c>
      <c r="EW248" s="3">
        <v>0</v>
      </c>
      <c r="EX248" s="3">
        <v>0</v>
      </c>
      <c r="EY248" s="3">
        <v>0</v>
      </c>
      <c r="EZ248" s="3"/>
      <c r="FA248" s="3"/>
      <c r="FB248" s="3"/>
      <c r="FC248" s="3"/>
      <c r="FD248" s="3"/>
      <c r="FE248" s="3"/>
      <c r="FF248" s="3"/>
      <c r="FG248" s="3"/>
      <c r="FH248" s="3"/>
      <c r="FI248" s="3"/>
      <c r="FJ248" s="3"/>
      <c r="FK248" s="3"/>
      <c r="FL248" s="3"/>
      <c r="FM248" s="3"/>
      <c r="FN248" s="3"/>
      <c r="FO248" s="3"/>
      <c r="FP248" s="3"/>
      <c r="FQ248" s="3">
        <v>0</v>
      </c>
      <c r="FR248" s="3">
        <f t="shared" si="395"/>
        <v>48033.21</v>
      </c>
      <c r="FS248" s="3">
        <v>0</v>
      </c>
      <c r="FT248" s="3"/>
      <c r="FU248" s="3"/>
      <c r="FV248" s="3"/>
      <c r="FW248" s="3"/>
      <c r="FX248" s="3">
        <v>0</v>
      </c>
      <c r="FY248" s="3">
        <v>0</v>
      </c>
      <c r="FZ248" s="3"/>
      <c r="GA248" s="3" t="s">
        <v>375</v>
      </c>
      <c r="GB248" s="3"/>
      <c r="GC248" s="3"/>
      <c r="GD248" s="3">
        <v>1</v>
      </c>
      <c r="GE248" s="3"/>
      <c r="GF248" s="3">
        <v>1955743164</v>
      </c>
      <c r="GG248" s="3">
        <v>2</v>
      </c>
      <c r="GH248" s="3">
        <v>4</v>
      </c>
      <c r="GI248" s="3">
        <v>-2</v>
      </c>
      <c r="GJ248" s="3">
        <v>0</v>
      </c>
      <c r="GK248" s="3">
        <v>0</v>
      </c>
      <c r="GL248" s="3">
        <f t="shared" si="373"/>
        <v>0</v>
      </c>
      <c r="GM248" s="3">
        <f t="shared" si="374"/>
        <v>48033.21</v>
      </c>
      <c r="GN248" s="3">
        <f t="shared" si="375"/>
        <v>0</v>
      </c>
      <c r="GO248" s="3">
        <f t="shared" si="376"/>
        <v>0</v>
      </c>
      <c r="GP248" s="3">
        <f t="shared" si="377"/>
        <v>0</v>
      </c>
      <c r="GQ248" s="3"/>
      <c r="GR248" s="3">
        <v>1</v>
      </c>
      <c r="GS248" s="3">
        <v>2</v>
      </c>
      <c r="GT248" s="3">
        <v>0</v>
      </c>
      <c r="GU248" s="3" t="s">
        <v>3</v>
      </c>
      <c r="GV248" s="3">
        <f t="shared" si="378"/>
        <v>0</v>
      </c>
      <c r="GW248" s="3">
        <v>1</v>
      </c>
      <c r="GX248" s="3">
        <f t="shared" si="379"/>
        <v>0</v>
      </c>
      <c r="GY248" s="3"/>
      <c r="GZ248" s="3"/>
      <c r="HA248" s="3">
        <v>0</v>
      </c>
      <c r="HB248" s="3">
        <v>0</v>
      </c>
      <c r="HC248" s="3">
        <f t="shared" si="380"/>
        <v>0</v>
      </c>
      <c r="HD248" s="3"/>
      <c r="HE248" s="3" t="s">
        <v>50</v>
      </c>
      <c r="HF248" s="3" t="s">
        <v>231</v>
      </c>
      <c r="HG248" s="3"/>
      <c r="HH248" s="3"/>
      <c r="HI248" s="3"/>
      <c r="HJ248" s="3"/>
      <c r="HK248" s="3"/>
      <c r="HL248" s="3"/>
      <c r="HM248" s="3" t="s">
        <v>3</v>
      </c>
      <c r="HN248" s="3" t="s">
        <v>3</v>
      </c>
      <c r="HO248" s="3" t="s">
        <v>3</v>
      </c>
      <c r="HP248" s="3" t="s">
        <v>3</v>
      </c>
      <c r="HQ248" s="3" t="s">
        <v>3</v>
      </c>
      <c r="HR248" s="3"/>
      <c r="HS248" s="3">
        <v>0</v>
      </c>
      <c r="HT248" s="3"/>
      <c r="HU248" s="3"/>
      <c r="HV248" s="3"/>
      <c r="HW248" s="3"/>
      <c r="HX248" s="3"/>
      <c r="HY248" s="3"/>
      <c r="HZ248" s="3"/>
      <c r="IA248" s="3"/>
      <c r="IB248" s="3"/>
      <c r="IC248" s="3"/>
      <c r="ID248" s="3"/>
      <c r="IE248" s="3"/>
      <c r="IF248" s="3"/>
      <c r="IG248" s="3"/>
      <c r="IH248" s="3"/>
      <c r="II248" s="3"/>
      <c r="IJ248" s="3"/>
      <c r="IK248" s="3">
        <v>0</v>
      </c>
      <c r="IL248" s="3"/>
      <c r="IM248" s="3"/>
      <c r="IN248" s="3"/>
      <c r="IO248" s="3"/>
      <c r="IP248" s="3"/>
      <c r="IQ248" s="3"/>
      <c r="IR248" s="3"/>
      <c r="IS248" s="3"/>
      <c r="IT248" s="3"/>
      <c r="IU248" s="3"/>
    </row>
    <row r="249" spans="1:255" x14ac:dyDescent="0.25">
      <c r="A249" s="4">
        <v>17</v>
      </c>
      <c r="B249" s="4">
        <v>1</v>
      </c>
      <c r="C249" s="4"/>
      <c r="D249" s="4"/>
      <c r="E249" s="4" t="s">
        <v>372</v>
      </c>
      <c r="F249" s="4" t="s">
        <v>373</v>
      </c>
      <c r="G249" s="4" t="s">
        <v>374</v>
      </c>
      <c r="H249" s="4" t="s">
        <v>227</v>
      </c>
      <c r="I249" s="4">
        <v>1</v>
      </c>
      <c r="J249" s="4">
        <v>0</v>
      </c>
      <c r="K249" s="4">
        <v>1</v>
      </c>
      <c r="L249" s="4"/>
      <c r="M249" s="4"/>
      <c r="N249" s="4"/>
      <c r="O249" s="4">
        <f t="shared" si="356"/>
        <v>363611.4</v>
      </c>
      <c r="P249" s="4">
        <f t="shared" si="357"/>
        <v>363611.4</v>
      </c>
      <c r="Q249" s="4">
        <f t="shared" si="381"/>
        <v>0</v>
      </c>
      <c r="R249" s="4">
        <f t="shared" si="382"/>
        <v>0</v>
      </c>
      <c r="S249" s="4">
        <f t="shared" si="358"/>
        <v>0</v>
      </c>
      <c r="T249" s="4">
        <f t="shared" si="359"/>
        <v>0</v>
      </c>
      <c r="U249" s="4">
        <f t="shared" si="360"/>
        <v>0</v>
      </c>
      <c r="V249" s="4">
        <f t="shared" si="361"/>
        <v>0</v>
      </c>
      <c r="W249" s="4">
        <f t="shared" si="362"/>
        <v>0</v>
      </c>
      <c r="X249" s="4">
        <f t="shared" si="383"/>
        <v>0</v>
      </c>
      <c r="Y249" s="4">
        <f t="shared" si="384"/>
        <v>0</v>
      </c>
      <c r="Z249" s="4"/>
      <c r="AA249" s="4">
        <v>55890823</v>
      </c>
      <c r="AB249" s="4">
        <f t="shared" si="363"/>
        <v>48033.21</v>
      </c>
      <c r="AC249" s="4">
        <f t="shared" si="385"/>
        <v>48033.21</v>
      </c>
      <c r="AD249" s="4">
        <f t="shared" si="386"/>
        <v>0</v>
      </c>
      <c r="AE249" s="4">
        <f t="shared" si="387"/>
        <v>0</v>
      </c>
      <c r="AF249" s="4">
        <f t="shared" si="388"/>
        <v>0</v>
      </c>
      <c r="AG249" s="4">
        <f t="shared" si="364"/>
        <v>0</v>
      </c>
      <c r="AH249" s="4">
        <f t="shared" si="389"/>
        <v>0</v>
      </c>
      <c r="AI249" s="4">
        <f t="shared" si="390"/>
        <v>0</v>
      </c>
      <c r="AJ249" s="4">
        <f t="shared" si="365"/>
        <v>0</v>
      </c>
      <c r="AK249" s="4">
        <v>48033.21</v>
      </c>
      <c r="AL249" s="4">
        <v>48033.21</v>
      </c>
      <c r="AM249" s="4">
        <v>0</v>
      </c>
      <c r="AN249" s="4">
        <v>0</v>
      </c>
      <c r="AO249" s="4">
        <v>0</v>
      </c>
      <c r="AP249" s="4">
        <v>0</v>
      </c>
      <c r="AQ249" s="4">
        <v>0</v>
      </c>
      <c r="AR249" s="4">
        <v>0</v>
      </c>
      <c r="AS249" s="4">
        <v>0</v>
      </c>
      <c r="AT249" s="4">
        <v>0</v>
      </c>
      <c r="AU249" s="4">
        <v>0</v>
      </c>
      <c r="AV249" s="4">
        <v>1</v>
      </c>
      <c r="AW249" s="4">
        <v>1</v>
      </c>
      <c r="AX249" s="4"/>
      <c r="AY249" s="4"/>
      <c r="AZ249" s="4">
        <v>1</v>
      </c>
      <c r="BA249" s="4">
        <v>1</v>
      </c>
      <c r="BB249" s="4">
        <v>1</v>
      </c>
      <c r="BC249" s="4">
        <v>7.57</v>
      </c>
      <c r="BD249" s="4" t="s">
        <v>3</v>
      </c>
      <c r="BE249" s="4" t="s">
        <v>3</v>
      </c>
      <c r="BF249" s="4" t="s">
        <v>3</v>
      </c>
      <c r="BG249" s="4" t="s">
        <v>3</v>
      </c>
      <c r="BH249" s="4">
        <v>3</v>
      </c>
      <c r="BI249" s="4">
        <v>3</v>
      </c>
      <c r="BJ249" s="4" t="s">
        <v>373</v>
      </c>
      <c r="BK249" s="4"/>
      <c r="BL249" s="4"/>
      <c r="BM249" s="4">
        <v>400007</v>
      </c>
      <c r="BN249" s="4">
        <v>0</v>
      </c>
      <c r="BO249" s="4" t="s">
        <v>3</v>
      </c>
      <c r="BP249" s="4">
        <v>0</v>
      </c>
      <c r="BQ249" s="4">
        <v>214</v>
      </c>
      <c r="BR249" s="4">
        <v>0</v>
      </c>
      <c r="BS249" s="4">
        <v>1</v>
      </c>
      <c r="BT249" s="4">
        <v>1</v>
      </c>
      <c r="BU249" s="4">
        <v>1</v>
      </c>
      <c r="BV249" s="4">
        <v>1</v>
      </c>
      <c r="BW249" s="4">
        <v>1</v>
      </c>
      <c r="BX249" s="4">
        <v>1</v>
      </c>
      <c r="BY249" s="4" t="s">
        <v>3</v>
      </c>
      <c r="BZ249" s="4">
        <v>0</v>
      </c>
      <c r="CA249" s="4">
        <v>0</v>
      </c>
      <c r="CB249" s="4" t="s">
        <v>3</v>
      </c>
      <c r="CC249" s="4"/>
      <c r="CD249" s="4"/>
      <c r="CE249" s="4">
        <v>1566</v>
      </c>
      <c r="CF249" s="4">
        <v>0</v>
      </c>
      <c r="CG249" s="4">
        <v>0</v>
      </c>
      <c r="CH249" s="4"/>
      <c r="CI249" s="4"/>
      <c r="CJ249" s="4"/>
      <c r="CK249" s="4"/>
      <c r="CL249" s="4"/>
      <c r="CM249" s="4">
        <v>0</v>
      </c>
      <c r="CN249" s="4" t="s">
        <v>3</v>
      </c>
      <c r="CO249" s="4">
        <v>0</v>
      </c>
      <c r="CP249" s="4">
        <f t="shared" si="366"/>
        <v>363611.4</v>
      </c>
      <c r="CQ249" s="4">
        <f t="shared" si="367"/>
        <v>363611.4</v>
      </c>
      <c r="CR249" s="4">
        <f t="shared" si="391"/>
        <v>0</v>
      </c>
      <c r="CS249" s="4">
        <f t="shared" si="392"/>
        <v>0</v>
      </c>
      <c r="CT249" s="4">
        <f t="shared" si="368"/>
        <v>0</v>
      </c>
      <c r="CU249" s="4">
        <f t="shared" si="369"/>
        <v>0</v>
      </c>
      <c r="CV249" s="4">
        <f t="shared" si="370"/>
        <v>0</v>
      </c>
      <c r="CW249" s="4">
        <f t="shared" si="371"/>
        <v>0</v>
      </c>
      <c r="CX249" s="4">
        <f t="shared" si="372"/>
        <v>0</v>
      </c>
      <c r="CY249" s="4">
        <f t="shared" si="393"/>
        <v>0</v>
      </c>
      <c r="CZ249" s="4">
        <f t="shared" si="394"/>
        <v>0</v>
      </c>
      <c r="DA249" s="4"/>
      <c r="DB249" s="4"/>
      <c r="DC249" s="4" t="s">
        <v>3</v>
      </c>
      <c r="DD249" s="4" t="s">
        <v>3</v>
      </c>
      <c r="DE249" s="4" t="s">
        <v>3</v>
      </c>
      <c r="DF249" s="4" t="s">
        <v>3</v>
      </c>
      <c r="DG249" s="4" t="s">
        <v>3</v>
      </c>
      <c r="DH249" s="4" t="s">
        <v>3</v>
      </c>
      <c r="DI249" s="4" t="s">
        <v>3</v>
      </c>
      <c r="DJ249" s="4" t="s">
        <v>3</v>
      </c>
      <c r="DK249" s="4" t="s">
        <v>3</v>
      </c>
      <c r="DL249" s="4" t="s">
        <v>3</v>
      </c>
      <c r="DM249" s="4" t="s">
        <v>3</v>
      </c>
      <c r="DN249" s="4">
        <v>0</v>
      </c>
      <c r="DO249" s="4">
        <v>0</v>
      </c>
      <c r="DP249" s="4">
        <v>1</v>
      </c>
      <c r="DQ249" s="4">
        <v>1</v>
      </c>
      <c r="DR249" s="4"/>
      <c r="DS249" s="4"/>
      <c r="DT249" s="4"/>
      <c r="DU249" s="4">
        <v>1013</v>
      </c>
      <c r="DV249" s="4" t="s">
        <v>227</v>
      </c>
      <c r="DW249" s="4" t="s">
        <v>227</v>
      </c>
      <c r="DX249" s="4">
        <v>1</v>
      </c>
      <c r="DY249" s="4"/>
      <c r="DZ249" s="4" t="s">
        <v>3</v>
      </c>
      <c r="EA249" s="4" t="s">
        <v>3</v>
      </c>
      <c r="EB249" s="4" t="s">
        <v>3</v>
      </c>
      <c r="EC249" s="4" t="s">
        <v>3</v>
      </c>
      <c r="ED249" s="4"/>
      <c r="EE249" s="4">
        <v>57042890</v>
      </c>
      <c r="EF249" s="4">
        <v>214</v>
      </c>
      <c r="EG249" s="4" t="s">
        <v>228</v>
      </c>
      <c r="EH249" s="4">
        <v>0</v>
      </c>
      <c r="EI249" s="4" t="s">
        <v>3</v>
      </c>
      <c r="EJ249" s="4">
        <v>3</v>
      </c>
      <c r="EK249" s="4">
        <v>400007</v>
      </c>
      <c r="EL249" s="4" t="s">
        <v>228</v>
      </c>
      <c r="EM249" s="4" t="s">
        <v>229</v>
      </c>
      <c r="EN249" s="4"/>
      <c r="EO249" s="4" t="s">
        <v>3</v>
      </c>
      <c r="EP249" s="4"/>
      <c r="EQ249" s="4">
        <v>16</v>
      </c>
      <c r="ER249" s="4">
        <v>0</v>
      </c>
      <c r="ES249" s="4">
        <v>48033.21</v>
      </c>
      <c r="ET249" s="4">
        <v>0</v>
      </c>
      <c r="EU249" s="4">
        <v>0</v>
      </c>
      <c r="EV249" s="4">
        <v>0</v>
      </c>
      <c r="EW249" s="4">
        <v>0</v>
      </c>
      <c r="EX249" s="4">
        <v>0</v>
      </c>
      <c r="EY249" s="4">
        <v>0</v>
      </c>
      <c r="EZ249" s="4">
        <v>5</v>
      </c>
      <c r="FA249" s="4"/>
      <c r="FB249" s="4"/>
      <c r="FC249" s="4">
        <v>1</v>
      </c>
      <c r="FD249" s="4">
        <v>18</v>
      </c>
      <c r="FE249" s="4"/>
      <c r="FF249" s="4">
        <v>425578.4</v>
      </c>
      <c r="FG249" s="4"/>
      <c r="FH249" s="4"/>
      <c r="FI249" s="4"/>
      <c r="FJ249" s="4"/>
      <c r="FK249" s="4"/>
      <c r="FL249" s="4"/>
      <c r="FM249" s="4"/>
      <c r="FN249" s="4"/>
      <c r="FO249" s="4"/>
      <c r="FP249" s="4"/>
      <c r="FQ249" s="4">
        <v>0</v>
      </c>
      <c r="FR249" s="4">
        <f t="shared" si="395"/>
        <v>363611.4</v>
      </c>
      <c r="FS249" s="4">
        <v>0</v>
      </c>
      <c r="FT249" s="4"/>
      <c r="FU249" s="4"/>
      <c r="FV249" s="4"/>
      <c r="FW249" s="4"/>
      <c r="FX249" s="4">
        <v>0</v>
      </c>
      <c r="FY249" s="4">
        <v>0</v>
      </c>
      <c r="FZ249" s="4"/>
      <c r="GA249" s="4" t="s">
        <v>375</v>
      </c>
      <c r="GB249" s="4"/>
      <c r="GC249" s="4"/>
      <c r="GD249" s="4">
        <v>1</v>
      </c>
      <c r="GE249" s="4"/>
      <c r="GF249" s="4">
        <v>1955743164</v>
      </c>
      <c r="GG249" s="4">
        <v>2</v>
      </c>
      <c r="GH249" s="4">
        <v>3</v>
      </c>
      <c r="GI249" s="4">
        <v>5</v>
      </c>
      <c r="GJ249" s="4">
        <v>0</v>
      </c>
      <c r="GK249" s="4">
        <v>0</v>
      </c>
      <c r="GL249" s="4">
        <f t="shared" si="373"/>
        <v>0</v>
      </c>
      <c r="GM249" s="4">
        <f t="shared" si="374"/>
        <v>363611.4</v>
      </c>
      <c r="GN249" s="4">
        <f t="shared" si="375"/>
        <v>0</v>
      </c>
      <c r="GO249" s="4">
        <f t="shared" si="376"/>
        <v>0</v>
      </c>
      <c r="GP249" s="4">
        <f t="shared" si="377"/>
        <v>0</v>
      </c>
      <c r="GQ249" s="4"/>
      <c r="GR249" s="4">
        <v>1</v>
      </c>
      <c r="GS249" s="4">
        <v>1</v>
      </c>
      <c r="GT249" s="4">
        <v>0</v>
      </c>
      <c r="GU249" s="4" t="s">
        <v>3</v>
      </c>
      <c r="GV249" s="4">
        <f t="shared" si="378"/>
        <v>0</v>
      </c>
      <c r="GW249" s="4">
        <v>1</v>
      </c>
      <c r="GX249" s="4">
        <f t="shared" si="379"/>
        <v>0</v>
      </c>
      <c r="GY249" s="4"/>
      <c r="GZ249" s="4"/>
      <c r="HA249" s="4">
        <v>0</v>
      </c>
      <c r="HB249" s="4">
        <v>0</v>
      </c>
      <c r="HC249" s="4">
        <f t="shared" si="380"/>
        <v>0</v>
      </c>
      <c r="HD249" s="4"/>
      <c r="HE249" s="4" t="s">
        <v>50</v>
      </c>
      <c r="HF249" s="4" t="s">
        <v>231</v>
      </c>
      <c r="HG249" s="4"/>
      <c r="HH249" s="4"/>
      <c r="HI249" s="4"/>
      <c r="HJ249" s="4"/>
      <c r="HK249" s="4"/>
      <c r="HL249" s="4"/>
      <c r="HM249" s="4" t="s">
        <v>3</v>
      </c>
      <c r="HN249" s="4" t="s">
        <v>3</v>
      </c>
      <c r="HO249" s="4" t="s">
        <v>3</v>
      </c>
      <c r="HP249" s="4" t="s">
        <v>3</v>
      </c>
      <c r="HQ249" s="4" t="s">
        <v>3</v>
      </c>
      <c r="HR249" s="4"/>
      <c r="HS249" s="4">
        <v>0</v>
      </c>
      <c r="HT249" s="4"/>
      <c r="HU249" s="4"/>
      <c r="HV249" s="4"/>
      <c r="HW249" s="4"/>
      <c r="HX249" s="4"/>
      <c r="HY249" s="4"/>
      <c r="HZ249" s="4"/>
      <c r="IA249" s="4"/>
      <c r="IB249" s="4"/>
      <c r="IC249" s="4"/>
      <c r="ID249" s="4"/>
      <c r="IE249" s="4"/>
      <c r="IF249" s="4"/>
      <c r="IG249" s="4"/>
      <c r="IH249" s="4"/>
      <c r="II249" s="4"/>
      <c r="IJ249" s="4"/>
      <c r="IK249" s="4">
        <v>0</v>
      </c>
      <c r="IL249" s="4"/>
      <c r="IM249" s="4"/>
      <c r="IN249" s="4"/>
      <c r="IO249" s="4"/>
      <c r="IP249" s="4"/>
      <c r="IQ249" s="4"/>
      <c r="IR249" s="4"/>
      <c r="IS249" s="4"/>
      <c r="IT249" s="4"/>
      <c r="IU249" s="4"/>
    </row>
    <row r="250" spans="1:255" x14ac:dyDescent="0.25">
      <c r="A250" s="3">
        <v>17</v>
      </c>
      <c r="B250" s="3">
        <v>1</v>
      </c>
      <c r="C250" s="3"/>
      <c r="D250" s="3"/>
      <c r="E250" s="3" t="s">
        <v>376</v>
      </c>
      <c r="F250" s="3" t="s">
        <v>377</v>
      </c>
      <c r="G250" s="3" t="s">
        <v>378</v>
      </c>
      <c r="H250" s="3" t="s">
        <v>227</v>
      </c>
      <c r="I250" s="3">
        <v>1</v>
      </c>
      <c r="J250" s="3">
        <v>0</v>
      </c>
      <c r="K250" s="3">
        <v>1</v>
      </c>
      <c r="L250" s="3"/>
      <c r="M250" s="3"/>
      <c r="N250" s="3"/>
      <c r="O250" s="3">
        <f t="shared" ref="O250:O281" si="396">ROUND(CP250,2)</f>
        <v>56794.03</v>
      </c>
      <c r="P250" s="3">
        <f t="shared" ref="P250:P281" si="397">ROUND((ROUND((AC250*AW250*I250),2)*BC250),2)</f>
        <v>56794.03</v>
      </c>
      <c r="Q250" s="3">
        <f t="shared" si="381"/>
        <v>0</v>
      </c>
      <c r="R250" s="3">
        <f t="shared" si="382"/>
        <v>0</v>
      </c>
      <c r="S250" s="3">
        <f t="shared" ref="S250:S281" si="398">ROUND((ROUND((AF250*AV250*I250),2)*BA250),2)</f>
        <v>0</v>
      </c>
      <c r="T250" s="3">
        <f t="shared" ref="T250:T281" si="399">ROUND(CU250*I250,2)</f>
        <v>0</v>
      </c>
      <c r="U250" s="3">
        <f t="shared" ref="U250:U281" si="400">CV250*I250</f>
        <v>0</v>
      </c>
      <c r="V250" s="3">
        <f t="shared" ref="V250:V281" si="401">CW250*I250</f>
        <v>0</v>
      </c>
      <c r="W250" s="3">
        <f t="shared" ref="W250:W281" si="402">ROUND(CX250*I250,2)</f>
        <v>0</v>
      </c>
      <c r="X250" s="3">
        <f t="shared" si="383"/>
        <v>0</v>
      </c>
      <c r="Y250" s="3">
        <f t="shared" si="384"/>
        <v>0</v>
      </c>
      <c r="Z250" s="3"/>
      <c r="AA250" s="3">
        <v>54971259</v>
      </c>
      <c r="AB250" s="3">
        <f t="shared" ref="AB250:AB281" si="403">ROUND((AC250+AD250+AF250),6)</f>
        <v>56794.03</v>
      </c>
      <c r="AC250" s="3">
        <f t="shared" si="385"/>
        <v>56794.03</v>
      </c>
      <c r="AD250" s="3">
        <f t="shared" si="386"/>
        <v>0</v>
      </c>
      <c r="AE250" s="3">
        <f t="shared" si="387"/>
        <v>0</v>
      </c>
      <c r="AF250" s="3">
        <f t="shared" si="388"/>
        <v>0</v>
      </c>
      <c r="AG250" s="3">
        <f t="shared" ref="AG250:AG281" si="404">ROUND((AP250),6)</f>
        <v>0</v>
      </c>
      <c r="AH250" s="3">
        <f t="shared" si="389"/>
        <v>0</v>
      </c>
      <c r="AI250" s="3">
        <f t="shared" si="390"/>
        <v>0</v>
      </c>
      <c r="AJ250" s="3">
        <f t="shared" ref="AJ250:AJ281" si="405">(AS250)</f>
        <v>0</v>
      </c>
      <c r="AK250" s="3">
        <v>56794.03</v>
      </c>
      <c r="AL250" s="3">
        <v>56794.03</v>
      </c>
      <c r="AM250" s="3">
        <v>0</v>
      </c>
      <c r="AN250" s="3">
        <v>0</v>
      </c>
      <c r="AO250" s="3">
        <v>0</v>
      </c>
      <c r="AP250" s="3">
        <v>0</v>
      </c>
      <c r="AQ250" s="3">
        <v>0</v>
      </c>
      <c r="AR250" s="3">
        <v>0</v>
      </c>
      <c r="AS250" s="3">
        <v>0</v>
      </c>
      <c r="AT250" s="3">
        <v>0</v>
      </c>
      <c r="AU250" s="3">
        <v>0</v>
      </c>
      <c r="AV250" s="3">
        <v>1</v>
      </c>
      <c r="AW250" s="3">
        <v>1</v>
      </c>
      <c r="AX250" s="3"/>
      <c r="AY250" s="3"/>
      <c r="AZ250" s="3">
        <v>1</v>
      </c>
      <c r="BA250" s="3">
        <v>1</v>
      </c>
      <c r="BB250" s="3">
        <v>1</v>
      </c>
      <c r="BC250" s="3">
        <v>1</v>
      </c>
      <c r="BD250" s="3" t="s">
        <v>3</v>
      </c>
      <c r="BE250" s="3" t="s">
        <v>3</v>
      </c>
      <c r="BF250" s="3" t="s">
        <v>3</v>
      </c>
      <c r="BG250" s="3" t="s">
        <v>3</v>
      </c>
      <c r="BH250" s="3">
        <v>3</v>
      </c>
      <c r="BI250" s="3">
        <v>3</v>
      </c>
      <c r="BJ250" s="3" t="s">
        <v>377</v>
      </c>
      <c r="BK250" s="3"/>
      <c r="BL250" s="3"/>
      <c r="BM250" s="3">
        <v>400007</v>
      </c>
      <c r="BN250" s="3">
        <v>0</v>
      </c>
      <c r="BO250" s="3" t="s">
        <v>3</v>
      </c>
      <c r="BP250" s="3">
        <v>0</v>
      </c>
      <c r="BQ250" s="3">
        <v>214</v>
      </c>
      <c r="BR250" s="3">
        <v>0</v>
      </c>
      <c r="BS250" s="3">
        <v>1</v>
      </c>
      <c r="BT250" s="3">
        <v>1</v>
      </c>
      <c r="BU250" s="3">
        <v>1</v>
      </c>
      <c r="BV250" s="3">
        <v>1</v>
      </c>
      <c r="BW250" s="3">
        <v>1</v>
      </c>
      <c r="BX250" s="3">
        <v>1</v>
      </c>
      <c r="BY250" s="3" t="s">
        <v>3</v>
      </c>
      <c r="BZ250" s="3">
        <v>0</v>
      </c>
      <c r="CA250" s="3">
        <v>0</v>
      </c>
      <c r="CB250" s="3" t="s">
        <v>3</v>
      </c>
      <c r="CC250" s="3"/>
      <c r="CD250" s="3"/>
      <c r="CE250" s="3">
        <v>1566</v>
      </c>
      <c r="CF250" s="3">
        <v>0</v>
      </c>
      <c r="CG250" s="3">
        <v>0</v>
      </c>
      <c r="CH250" s="3"/>
      <c r="CI250" s="3"/>
      <c r="CJ250" s="3"/>
      <c r="CK250" s="3"/>
      <c r="CL250" s="3"/>
      <c r="CM250" s="3">
        <v>0</v>
      </c>
      <c r="CN250" s="3" t="s">
        <v>3</v>
      </c>
      <c r="CO250" s="3">
        <v>0</v>
      </c>
      <c r="CP250" s="3">
        <f t="shared" ref="CP250:CP281" si="406">(P250+Q250+S250)</f>
        <v>56794.03</v>
      </c>
      <c r="CQ250" s="3">
        <f t="shared" ref="CQ250:CQ281" si="407">ROUND((ROUND((AC250*AW250*1),2)*BC250),2)</f>
        <v>56794.03</v>
      </c>
      <c r="CR250" s="3">
        <f t="shared" si="391"/>
        <v>0</v>
      </c>
      <c r="CS250" s="3">
        <f t="shared" si="392"/>
        <v>0</v>
      </c>
      <c r="CT250" s="3">
        <f t="shared" ref="CT250:CT281" si="408">ROUND((ROUND((AF250*AV250*1),2)*BA250),2)</f>
        <v>0</v>
      </c>
      <c r="CU250" s="3">
        <f t="shared" ref="CU250:CU281" si="409">AG250</f>
        <v>0</v>
      </c>
      <c r="CV250" s="3">
        <f t="shared" ref="CV250:CV281" si="410">(AH250*AV250)</f>
        <v>0</v>
      </c>
      <c r="CW250" s="3">
        <f t="shared" ref="CW250:CW281" si="411">AI250</f>
        <v>0</v>
      </c>
      <c r="CX250" s="3">
        <f t="shared" ref="CX250:CX281" si="412">AJ250</f>
        <v>0</v>
      </c>
      <c r="CY250" s="3">
        <f t="shared" si="393"/>
        <v>0</v>
      </c>
      <c r="CZ250" s="3">
        <f t="shared" si="394"/>
        <v>0</v>
      </c>
      <c r="DA250" s="3"/>
      <c r="DB250" s="3"/>
      <c r="DC250" s="3" t="s">
        <v>3</v>
      </c>
      <c r="DD250" s="3" t="s">
        <v>3</v>
      </c>
      <c r="DE250" s="3" t="s">
        <v>3</v>
      </c>
      <c r="DF250" s="3" t="s">
        <v>3</v>
      </c>
      <c r="DG250" s="3" t="s">
        <v>3</v>
      </c>
      <c r="DH250" s="3" t="s">
        <v>3</v>
      </c>
      <c r="DI250" s="3" t="s">
        <v>3</v>
      </c>
      <c r="DJ250" s="3" t="s">
        <v>3</v>
      </c>
      <c r="DK250" s="3" t="s">
        <v>3</v>
      </c>
      <c r="DL250" s="3" t="s">
        <v>3</v>
      </c>
      <c r="DM250" s="3" t="s">
        <v>3</v>
      </c>
      <c r="DN250" s="3">
        <v>0</v>
      </c>
      <c r="DO250" s="3">
        <v>0</v>
      </c>
      <c r="DP250" s="3">
        <v>1</v>
      </c>
      <c r="DQ250" s="3">
        <v>1</v>
      </c>
      <c r="DR250" s="3"/>
      <c r="DS250" s="3"/>
      <c r="DT250" s="3"/>
      <c r="DU250" s="3">
        <v>1013</v>
      </c>
      <c r="DV250" s="3" t="s">
        <v>227</v>
      </c>
      <c r="DW250" s="3" t="s">
        <v>227</v>
      </c>
      <c r="DX250" s="3">
        <v>1</v>
      </c>
      <c r="DY250" s="3"/>
      <c r="DZ250" s="3" t="s">
        <v>3</v>
      </c>
      <c r="EA250" s="3" t="s">
        <v>3</v>
      </c>
      <c r="EB250" s="3" t="s">
        <v>3</v>
      </c>
      <c r="EC250" s="3" t="s">
        <v>3</v>
      </c>
      <c r="ED250" s="3"/>
      <c r="EE250" s="3">
        <v>57042890</v>
      </c>
      <c r="EF250" s="3">
        <v>214</v>
      </c>
      <c r="EG250" s="3" t="s">
        <v>228</v>
      </c>
      <c r="EH250" s="3">
        <v>0</v>
      </c>
      <c r="EI250" s="3" t="s">
        <v>3</v>
      </c>
      <c r="EJ250" s="3">
        <v>3</v>
      </c>
      <c r="EK250" s="3">
        <v>400007</v>
      </c>
      <c r="EL250" s="3" t="s">
        <v>228</v>
      </c>
      <c r="EM250" s="3" t="s">
        <v>229</v>
      </c>
      <c r="EN250" s="3"/>
      <c r="EO250" s="3" t="s">
        <v>3</v>
      </c>
      <c r="EP250" s="3"/>
      <c r="EQ250" s="3">
        <v>16</v>
      </c>
      <c r="ER250" s="3">
        <v>0</v>
      </c>
      <c r="ES250" s="3">
        <v>56794.03</v>
      </c>
      <c r="ET250" s="3">
        <v>0</v>
      </c>
      <c r="EU250" s="3">
        <v>0</v>
      </c>
      <c r="EV250" s="3">
        <v>0</v>
      </c>
      <c r="EW250" s="3">
        <v>0</v>
      </c>
      <c r="EX250" s="3">
        <v>0</v>
      </c>
      <c r="EY250" s="3">
        <v>0</v>
      </c>
      <c r="EZ250" s="3"/>
      <c r="FA250" s="3"/>
      <c r="FB250" s="3"/>
      <c r="FC250" s="3"/>
      <c r="FD250" s="3"/>
      <c r="FE250" s="3"/>
      <c r="FF250" s="3"/>
      <c r="FG250" s="3"/>
      <c r="FH250" s="3"/>
      <c r="FI250" s="3"/>
      <c r="FJ250" s="3"/>
      <c r="FK250" s="3"/>
      <c r="FL250" s="3"/>
      <c r="FM250" s="3"/>
      <c r="FN250" s="3"/>
      <c r="FO250" s="3"/>
      <c r="FP250" s="3"/>
      <c r="FQ250" s="3">
        <v>0</v>
      </c>
      <c r="FR250" s="3">
        <f t="shared" si="395"/>
        <v>56794.03</v>
      </c>
      <c r="FS250" s="3">
        <v>0</v>
      </c>
      <c r="FT250" s="3"/>
      <c r="FU250" s="3"/>
      <c r="FV250" s="3"/>
      <c r="FW250" s="3"/>
      <c r="FX250" s="3">
        <v>0</v>
      </c>
      <c r="FY250" s="3">
        <v>0</v>
      </c>
      <c r="FZ250" s="3"/>
      <c r="GA250" s="3" t="s">
        <v>379</v>
      </c>
      <c r="GB250" s="3"/>
      <c r="GC250" s="3"/>
      <c r="GD250" s="3">
        <v>1</v>
      </c>
      <c r="GE250" s="3"/>
      <c r="GF250" s="3">
        <v>-314022384</v>
      </c>
      <c r="GG250" s="3">
        <v>2</v>
      </c>
      <c r="GH250" s="3">
        <v>4</v>
      </c>
      <c r="GI250" s="3">
        <v>-2</v>
      </c>
      <c r="GJ250" s="3">
        <v>0</v>
      </c>
      <c r="GK250" s="3">
        <v>0</v>
      </c>
      <c r="GL250" s="3">
        <f t="shared" ref="GL250:GL281" si="413">ROUND(IF(AND(BH250=3,BI250=3,FS250&lt;&gt;0),P250,0),2)</f>
        <v>0</v>
      </c>
      <c r="GM250" s="3">
        <f t="shared" ref="GM250:GM281" si="414">ROUND(O250+X250+Y250,2)+GX250</f>
        <v>56794.03</v>
      </c>
      <c r="GN250" s="3">
        <f t="shared" ref="GN250:GN281" si="415">IF(OR(BI250=0,BI250=1),GM250-GX250,0)</f>
        <v>0</v>
      </c>
      <c r="GO250" s="3">
        <f t="shared" ref="GO250:GO281" si="416">IF(BI250=2,GM250-GX250,0)</f>
        <v>0</v>
      </c>
      <c r="GP250" s="3">
        <f t="shared" ref="GP250:GP281" si="417">IF(BI250=4,GM250-GX250,0)</f>
        <v>0</v>
      </c>
      <c r="GQ250" s="3"/>
      <c r="GR250" s="3">
        <v>1</v>
      </c>
      <c r="GS250" s="3">
        <v>2</v>
      </c>
      <c r="GT250" s="3">
        <v>0</v>
      </c>
      <c r="GU250" s="3" t="s">
        <v>3</v>
      </c>
      <c r="GV250" s="3">
        <f t="shared" ref="GV250:GV281" si="418">ROUND((GT250),6)</f>
        <v>0</v>
      </c>
      <c r="GW250" s="3">
        <v>1</v>
      </c>
      <c r="GX250" s="3">
        <f t="shared" ref="GX250:GX281" si="419">ROUND(HC250*I250,2)</f>
        <v>0</v>
      </c>
      <c r="GY250" s="3"/>
      <c r="GZ250" s="3"/>
      <c r="HA250" s="3">
        <v>0</v>
      </c>
      <c r="HB250" s="3">
        <v>0</v>
      </c>
      <c r="HC250" s="3">
        <f t="shared" ref="HC250:HC281" si="420">GV250*GW250</f>
        <v>0</v>
      </c>
      <c r="HD250" s="3"/>
      <c r="HE250" s="3" t="s">
        <v>50</v>
      </c>
      <c r="HF250" s="3" t="s">
        <v>231</v>
      </c>
      <c r="HG250" s="3"/>
      <c r="HH250" s="3"/>
      <c r="HI250" s="3"/>
      <c r="HJ250" s="3"/>
      <c r="HK250" s="3"/>
      <c r="HL250" s="3"/>
      <c r="HM250" s="3" t="s">
        <v>3</v>
      </c>
      <c r="HN250" s="3" t="s">
        <v>3</v>
      </c>
      <c r="HO250" s="3" t="s">
        <v>3</v>
      </c>
      <c r="HP250" s="3" t="s">
        <v>3</v>
      </c>
      <c r="HQ250" s="3" t="s">
        <v>3</v>
      </c>
      <c r="HR250" s="3"/>
      <c r="HS250" s="3">
        <v>0</v>
      </c>
      <c r="HT250" s="3"/>
      <c r="HU250" s="3"/>
      <c r="HV250" s="3"/>
      <c r="HW250" s="3"/>
      <c r="HX250" s="3"/>
      <c r="HY250" s="3"/>
      <c r="HZ250" s="3"/>
      <c r="IA250" s="3"/>
      <c r="IB250" s="3"/>
      <c r="IC250" s="3"/>
      <c r="ID250" s="3"/>
      <c r="IE250" s="3"/>
      <c r="IF250" s="3"/>
      <c r="IG250" s="3"/>
      <c r="IH250" s="3"/>
      <c r="II250" s="3"/>
      <c r="IJ250" s="3"/>
      <c r="IK250" s="3">
        <v>0</v>
      </c>
      <c r="IL250" s="3"/>
      <c r="IM250" s="3"/>
      <c r="IN250" s="3"/>
      <c r="IO250" s="3"/>
      <c r="IP250" s="3"/>
      <c r="IQ250" s="3"/>
      <c r="IR250" s="3"/>
      <c r="IS250" s="3"/>
      <c r="IT250" s="3"/>
      <c r="IU250" s="3"/>
    </row>
    <row r="251" spans="1:255" x14ac:dyDescent="0.25">
      <c r="A251" s="4">
        <v>17</v>
      </c>
      <c r="B251" s="4">
        <v>1</v>
      </c>
      <c r="C251" s="4"/>
      <c r="D251" s="4"/>
      <c r="E251" s="4" t="s">
        <v>376</v>
      </c>
      <c r="F251" s="4" t="s">
        <v>377</v>
      </c>
      <c r="G251" s="4" t="s">
        <v>378</v>
      </c>
      <c r="H251" s="4" t="s">
        <v>227</v>
      </c>
      <c r="I251" s="4">
        <v>1</v>
      </c>
      <c r="J251" s="4">
        <v>0</v>
      </c>
      <c r="K251" s="4">
        <v>1</v>
      </c>
      <c r="L251" s="4"/>
      <c r="M251" s="4"/>
      <c r="N251" s="4"/>
      <c r="O251" s="4">
        <f t="shared" si="396"/>
        <v>429930.81</v>
      </c>
      <c r="P251" s="4">
        <f t="shared" si="397"/>
        <v>429930.81</v>
      </c>
      <c r="Q251" s="4">
        <f t="shared" si="381"/>
        <v>0</v>
      </c>
      <c r="R251" s="4">
        <f t="shared" si="382"/>
        <v>0</v>
      </c>
      <c r="S251" s="4">
        <f t="shared" si="398"/>
        <v>0</v>
      </c>
      <c r="T251" s="4">
        <f t="shared" si="399"/>
        <v>0</v>
      </c>
      <c r="U251" s="4">
        <f t="shared" si="400"/>
        <v>0</v>
      </c>
      <c r="V251" s="4">
        <f t="shared" si="401"/>
        <v>0</v>
      </c>
      <c r="W251" s="4">
        <f t="shared" si="402"/>
        <v>0</v>
      </c>
      <c r="X251" s="4">
        <f t="shared" si="383"/>
        <v>0</v>
      </c>
      <c r="Y251" s="4">
        <f t="shared" si="384"/>
        <v>0</v>
      </c>
      <c r="Z251" s="4"/>
      <c r="AA251" s="4">
        <v>55890823</v>
      </c>
      <c r="AB251" s="4">
        <f t="shared" si="403"/>
        <v>56794.03</v>
      </c>
      <c r="AC251" s="4">
        <f t="shared" si="385"/>
        <v>56794.03</v>
      </c>
      <c r="AD251" s="4">
        <f t="shared" si="386"/>
        <v>0</v>
      </c>
      <c r="AE251" s="4">
        <f t="shared" si="387"/>
        <v>0</v>
      </c>
      <c r="AF251" s="4">
        <f t="shared" si="388"/>
        <v>0</v>
      </c>
      <c r="AG251" s="4">
        <f t="shared" si="404"/>
        <v>0</v>
      </c>
      <c r="AH251" s="4">
        <f t="shared" si="389"/>
        <v>0</v>
      </c>
      <c r="AI251" s="4">
        <f t="shared" si="390"/>
        <v>0</v>
      </c>
      <c r="AJ251" s="4">
        <f t="shared" si="405"/>
        <v>0</v>
      </c>
      <c r="AK251" s="4">
        <v>56794.03</v>
      </c>
      <c r="AL251" s="4">
        <v>56794.03</v>
      </c>
      <c r="AM251" s="4">
        <v>0</v>
      </c>
      <c r="AN251" s="4">
        <v>0</v>
      </c>
      <c r="AO251" s="4">
        <v>0</v>
      </c>
      <c r="AP251" s="4">
        <v>0</v>
      </c>
      <c r="AQ251" s="4">
        <v>0</v>
      </c>
      <c r="AR251" s="4">
        <v>0</v>
      </c>
      <c r="AS251" s="4">
        <v>0</v>
      </c>
      <c r="AT251" s="4">
        <v>0</v>
      </c>
      <c r="AU251" s="4">
        <v>0</v>
      </c>
      <c r="AV251" s="4">
        <v>1</v>
      </c>
      <c r="AW251" s="4">
        <v>1</v>
      </c>
      <c r="AX251" s="4"/>
      <c r="AY251" s="4"/>
      <c r="AZ251" s="4">
        <v>1</v>
      </c>
      <c r="BA251" s="4">
        <v>1</v>
      </c>
      <c r="BB251" s="4">
        <v>1</v>
      </c>
      <c r="BC251" s="4">
        <v>7.57</v>
      </c>
      <c r="BD251" s="4" t="s">
        <v>3</v>
      </c>
      <c r="BE251" s="4" t="s">
        <v>3</v>
      </c>
      <c r="BF251" s="4" t="s">
        <v>3</v>
      </c>
      <c r="BG251" s="4" t="s">
        <v>3</v>
      </c>
      <c r="BH251" s="4">
        <v>3</v>
      </c>
      <c r="BI251" s="4">
        <v>3</v>
      </c>
      <c r="BJ251" s="4" t="s">
        <v>377</v>
      </c>
      <c r="BK251" s="4"/>
      <c r="BL251" s="4"/>
      <c r="BM251" s="4">
        <v>400007</v>
      </c>
      <c r="BN251" s="4">
        <v>0</v>
      </c>
      <c r="BO251" s="4" t="s">
        <v>3</v>
      </c>
      <c r="BP251" s="4">
        <v>0</v>
      </c>
      <c r="BQ251" s="4">
        <v>214</v>
      </c>
      <c r="BR251" s="4">
        <v>0</v>
      </c>
      <c r="BS251" s="4">
        <v>1</v>
      </c>
      <c r="BT251" s="4">
        <v>1</v>
      </c>
      <c r="BU251" s="4">
        <v>1</v>
      </c>
      <c r="BV251" s="4">
        <v>1</v>
      </c>
      <c r="BW251" s="4">
        <v>1</v>
      </c>
      <c r="BX251" s="4">
        <v>1</v>
      </c>
      <c r="BY251" s="4" t="s">
        <v>3</v>
      </c>
      <c r="BZ251" s="4">
        <v>0</v>
      </c>
      <c r="CA251" s="4">
        <v>0</v>
      </c>
      <c r="CB251" s="4" t="s">
        <v>3</v>
      </c>
      <c r="CC251" s="4"/>
      <c r="CD251" s="4"/>
      <c r="CE251" s="4">
        <v>1566</v>
      </c>
      <c r="CF251" s="4">
        <v>0</v>
      </c>
      <c r="CG251" s="4">
        <v>0</v>
      </c>
      <c r="CH251" s="4"/>
      <c r="CI251" s="4"/>
      <c r="CJ251" s="4"/>
      <c r="CK251" s="4"/>
      <c r="CL251" s="4"/>
      <c r="CM251" s="4">
        <v>0</v>
      </c>
      <c r="CN251" s="4" t="s">
        <v>3</v>
      </c>
      <c r="CO251" s="4">
        <v>0</v>
      </c>
      <c r="CP251" s="4">
        <f t="shared" si="406"/>
        <v>429930.81</v>
      </c>
      <c r="CQ251" s="4">
        <f t="shared" si="407"/>
        <v>429930.81</v>
      </c>
      <c r="CR251" s="4">
        <f t="shared" si="391"/>
        <v>0</v>
      </c>
      <c r="CS251" s="4">
        <f t="shared" si="392"/>
        <v>0</v>
      </c>
      <c r="CT251" s="4">
        <f t="shared" si="408"/>
        <v>0</v>
      </c>
      <c r="CU251" s="4">
        <f t="shared" si="409"/>
        <v>0</v>
      </c>
      <c r="CV251" s="4">
        <f t="shared" si="410"/>
        <v>0</v>
      </c>
      <c r="CW251" s="4">
        <f t="shared" si="411"/>
        <v>0</v>
      </c>
      <c r="CX251" s="4">
        <f t="shared" si="412"/>
        <v>0</v>
      </c>
      <c r="CY251" s="4">
        <f t="shared" si="393"/>
        <v>0</v>
      </c>
      <c r="CZ251" s="4">
        <f t="shared" si="394"/>
        <v>0</v>
      </c>
      <c r="DA251" s="4"/>
      <c r="DB251" s="4"/>
      <c r="DC251" s="4" t="s">
        <v>3</v>
      </c>
      <c r="DD251" s="4" t="s">
        <v>3</v>
      </c>
      <c r="DE251" s="4" t="s">
        <v>3</v>
      </c>
      <c r="DF251" s="4" t="s">
        <v>3</v>
      </c>
      <c r="DG251" s="4" t="s">
        <v>3</v>
      </c>
      <c r="DH251" s="4" t="s">
        <v>3</v>
      </c>
      <c r="DI251" s="4" t="s">
        <v>3</v>
      </c>
      <c r="DJ251" s="4" t="s">
        <v>3</v>
      </c>
      <c r="DK251" s="4" t="s">
        <v>3</v>
      </c>
      <c r="DL251" s="4" t="s">
        <v>3</v>
      </c>
      <c r="DM251" s="4" t="s">
        <v>3</v>
      </c>
      <c r="DN251" s="4">
        <v>0</v>
      </c>
      <c r="DO251" s="4">
        <v>0</v>
      </c>
      <c r="DP251" s="4">
        <v>1</v>
      </c>
      <c r="DQ251" s="4">
        <v>1</v>
      </c>
      <c r="DR251" s="4"/>
      <c r="DS251" s="4"/>
      <c r="DT251" s="4"/>
      <c r="DU251" s="4">
        <v>1013</v>
      </c>
      <c r="DV251" s="4" t="s">
        <v>227</v>
      </c>
      <c r="DW251" s="4" t="s">
        <v>227</v>
      </c>
      <c r="DX251" s="4">
        <v>1</v>
      </c>
      <c r="DY251" s="4"/>
      <c r="DZ251" s="4" t="s">
        <v>3</v>
      </c>
      <c r="EA251" s="4" t="s">
        <v>3</v>
      </c>
      <c r="EB251" s="4" t="s">
        <v>3</v>
      </c>
      <c r="EC251" s="4" t="s">
        <v>3</v>
      </c>
      <c r="ED251" s="4"/>
      <c r="EE251" s="4">
        <v>57042890</v>
      </c>
      <c r="EF251" s="4">
        <v>214</v>
      </c>
      <c r="EG251" s="4" t="s">
        <v>228</v>
      </c>
      <c r="EH251" s="4">
        <v>0</v>
      </c>
      <c r="EI251" s="4" t="s">
        <v>3</v>
      </c>
      <c r="EJ251" s="4">
        <v>3</v>
      </c>
      <c r="EK251" s="4">
        <v>400007</v>
      </c>
      <c r="EL251" s="4" t="s">
        <v>228</v>
      </c>
      <c r="EM251" s="4" t="s">
        <v>229</v>
      </c>
      <c r="EN251" s="4"/>
      <c r="EO251" s="4" t="s">
        <v>3</v>
      </c>
      <c r="EP251" s="4"/>
      <c r="EQ251" s="4">
        <v>16</v>
      </c>
      <c r="ER251" s="4">
        <v>0</v>
      </c>
      <c r="ES251" s="4">
        <v>56794.03</v>
      </c>
      <c r="ET251" s="4">
        <v>0</v>
      </c>
      <c r="EU251" s="4">
        <v>0</v>
      </c>
      <c r="EV251" s="4">
        <v>0</v>
      </c>
      <c r="EW251" s="4">
        <v>0</v>
      </c>
      <c r="EX251" s="4">
        <v>0</v>
      </c>
      <c r="EY251" s="4">
        <v>0</v>
      </c>
      <c r="EZ251" s="4">
        <v>5</v>
      </c>
      <c r="FA251" s="4"/>
      <c r="FB251" s="4"/>
      <c r="FC251" s="4">
        <v>1</v>
      </c>
      <c r="FD251" s="4">
        <v>18</v>
      </c>
      <c r="FE251" s="4"/>
      <c r="FF251" s="4">
        <v>503200</v>
      </c>
      <c r="FG251" s="4"/>
      <c r="FH251" s="4"/>
      <c r="FI251" s="4"/>
      <c r="FJ251" s="4"/>
      <c r="FK251" s="4"/>
      <c r="FL251" s="4"/>
      <c r="FM251" s="4"/>
      <c r="FN251" s="4"/>
      <c r="FO251" s="4"/>
      <c r="FP251" s="4"/>
      <c r="FQ251" s="4">
        <v>0</v>
      </c>
      <c r="FR251" s="4">
        <f t="shared" si="395"/>
        <v>429930.81</v>
      </c>
      <c r="FS251" s="4">
        <v>0</v>
      </c>
      <c r="FT251" s="4"/>
      <c r="FU251" s="4"/>
      <c r="FV251" s="4"/>
      <c r="FW251" s="4"/>
      <c r="FX251" s="4">
        <v>0</v>
      </c>
      <c r="FY251" s="4">
        <v>0</v>
      </c>
      <c r="FZ251" s="4"/>
      <c r="GA251" s="4" t="s">
        <v>379</v>
      </c>
      <c r="GB251" s="4"/>
      <c r="GC251" s="4"/>
      <c r="GD251" s="4">
        <v>1</v>
      </c>
      <c r="GE251" s="4"/>
      <c r="GF251" s="4">
        <v>-314022384</v>
      </c>
      <c r="GG251" s="4">
        <v>2</v>
      </c>
      <c r="GH251" s="4">
        <v>3</v>
      </c>
      <c r="GI251" s="4">
        <v>5</v>
      </c>
      <c r="GJ251" s="4">
        <v>0</v>
      </c>
      <c r="GK251" s="4">
        <v>0</v>
      </c>
      <c r="GL251" s="4">
        <f t="shared" si="413"/>
        <v>0</v>
      </c>
      <c r="GM251" s="4">
        <f t="shared" si="414"/>
        <v>429930.81</v>
      </c>
      <c r="GN251" s="4">
        <f t="shared" si="415"/>
        <v>0</v>
      </c>
      <c r="GO251" s="4">
        <f t="shared" si="416"/>
        <v>0</v>
      </c>
      <c r="GP251" s="4">
        <f t="shared" si="417"/>
        <v>0</v>
      </c>
      <c r="GQ251" s="4"/>
      <c r="GR251" s="4">
        <v>1</v>
      </c>
      <c r="GS251" s="4">
        <v>1</v>
      </c>
      <c r="GT251" s="4">
        <v>0</v>
      </c>
      <c r="GU251" s="4" t="s">
        <v>3</v>
      </c>
      <c r="GV251" s="4">
        <f t="shared" si="418"/>
        <v>0</v>
      </c>
      <c r="GW251" s="4">
        <v>1</v>
      </c>
      <c r="GX251" s="4">
        <f t="shared" si="419"/>
        <v>0</v>
      </c>
      <c r="GY251" s="4"/>
      <c r="GZ251" s="4"/>
      <c r="HA251" s="4">
        <v>0</v>
      </c>
      <c r="HB251" s="4">
        <v>0</v>
      </c>
      <c r="HC251" s="4">
        <f t="shared" si="420"/>
        <v>0</v>
      </c>
      <c r="HD251" s="4"/>
      <c r="HE251" s="4" t="s">
        <v>50</v>
      </c>
      <c r="HF251" s="4" t="s">
        <v>231</v>
      </c>
      <c r="HG251" s="4"/>
      <c r="HH251" s="4"/>
      <c r="HI251" s="4"/>
      <c r="HJ251" s="4"/>
      <c r="HK251" s="4"/>
      <c r="HL251" s="4"/>
      <c r="HM251" s="4" t="s">
        <v>3</v>
      </c>
      <c r="HN251" s="4" t="s">
        <v>3</v>
      </c>
      <c r="HO251" s="4" t="s">
        <v>3</v>
      </c>
      <c r="HP251" s="4" t="s">
        <v>3</v>
      </c>
      <c r="HQ251" s="4" t="s">
        <v>3</v>
      </c>
      <c r="HR251" s="4"/>
      <c r="HS251" s="4">
        <v>0</v>
      </c>
      <c r="HT251" s="4"/>
      <c r="HU251" s="4"/>
      <c r="HV251" s="4"/>
      <c r="HW251" s="4"/>
      <c r="HX251" s="4"/>
      <c r="HY251" s="4"/>
      <c r="HZ251" s="4"/>
      <c r="IA251" s="4"/>
      <c r="IB251" s="4"/>
      <c r="IC251" s="4"/>
      <c r="ID251" s="4"/>
      <c r="IE251" s="4"/>
      <c r="IF251" s="4"/>
      <c r="IG251" s="4"/>
      <c r="IH251" s="4"/>
      <c r="II251" s="4"/>
      <c r="IJ251" s="4"/>
      <c r="IK251" s="4">
        <v>0</v>
      </c>
      <c r="IL251" s="4"/>
      <c r="IM251" s="4"/>
      <c r="IN251" s="4"/>
      <c r="IO251" s="4"/>
      <c r="IP251" s="4"/>
      <c r="IQ251" s="4"/>
      <c r="IR251" s="4"/>
      <c r="IS251" s="4"/>
      <c r="IT251" s="4"/>
      <c r="IU251" s="4"/>
    </row>
    <row r="252" spans="1:255" x14ac:dyDescent="0.25">
      <c r="A252" s="3">
        <v>17</v>
      </c>
      <c r="B252" s="3">
        <v>1</v>
      </c>
      <c r="C252" s="3"/>
      <c r="D252" s="3"/>
      <c r="E252" s="3" t="s">
        <v>380</v>
      </c>
      <c r="F252" s="3" t="s">
        <v>381</v>
      </c>
      <c r="G252" s="3" t="s">
        <v>382</v>
      </c>
      <c r="H252" s="3" t="s">
        <v>227</v>
      </c>
      <c r="I252" s="3">
        <v>1</v>
      </c>
      <c r="J252" s="3">
        <v>0</v>
      </c>
      <c r="K252" s="3">
        <v>1</v>
      </c>
      <c r="L252" s="3"/>
      <c r="M252" s="3"/>
      <c r="N252" s="3"/>
      <c r="O252" s="3">
        <f t="shared" si="396"/>
        <v>39338.22</v>
      </c>
      <c r="P252" s="3">
        <f t="shared" si="397"/>
        <v>39338.22</v>
      </c>
      <c r="Q252" s="3">
        <f t="shared" si="381"/>
        <v>0</v>
      </c>
      <c r="R252" s="3">
        <f t="shared" si="382"/>
        <v>0</v>
      </c>
      <c r="S252" s="3">
        <f t="shared" si="398"/>
        <v>0</v>
      </c>
      <c r="T252" s="3">
        <f t="shared" si="399"/>
        <v>0</v>
      </c>
      <c r="U252" s="3">
        <f t="shared" si="400"/>
        <v>0</v>
      </c>
      <c r="V252" s="3">
        <f t="shared" si="401"/>
        <v>0</v>
      </c>
      <c r="W252" s="3">
        <f t="shared" si="402"/>
        <v>0</v>
      </c>
      <c r="X252" s="3">
        <f t="shared" si="383"/>
        <v>0</v>
      </c>
      <c r="Y252" s="3">
        <f t="shared" si="384"/>
        <v>0</v>
      </c>
      <c r="Z252" s="3"/>
      <c r="AA252" s="3">
        <v>54971259</v>
      </c>
      <c r="AB252" s="3">
        <f t="shared" si="403"/>
        <v>39338.22</v>
      </c>
      <c r="AC252" s="3">
        <f t="shared" si="385"/>
        <v>39338.22</v>
      </c>
      <c r="AD252" s="3">
        <f t="shared" si="386"/>
        <v>0</v>
      </c>
      <c r="AE252" s="3">
        <f t="shared" si="387"/>
        <v>0</v>
      </c>
      <c r="AF252" s="3">
        <f t="shared" si="388"/>
        <v>0</v>
      </c>
      <c r="AG252" s="3">
        <f t="shared" si="404"/>
        <v>0</v>
      </c>
      <c r="AH252" s="3">
        <f t="shared" si="389"/>
        <v>0</v>
      </c>
      <c r="AI252" s="3">
        <f t="shared" si="390"/>
        <v>0</v>
      </c>
      <c r="AJ252" s="3">
        <f t="shared" si="405"/>
        <v>0</v>
      </c>
      <c r="AK252" s="3">
        <v>39338.22</v>
      </c>
      <c r="AL252" s="3">
        <v>39338.22</v>
      </c>
      <c r="AM252" s="3">
        <v>0</v>
      </c>
      <c r="AN252" s="3">
        <v>0</v>
      </c>
      <c r="AO252" s="3">
        <v>0</v>
      </c>
      <c r="AP252" s="3">
        <v>0</v>
      </c>
      <c r="AQ252" s="3">
        <v>0</v>
      </c>
      <c r="AR252" s="3">
        <v>0</v>
      </c>
      <c r="AS252" s="3">
        <v>0</v>
      </c>
      <c r="AT252" s="3">
        <v>0</v>
      </c>
      <c r="AU252" s="3">
        <v>0</v>
      </c>
      <c r="AV252" s="3">
        <v>1</v>
      </c>
      <c r="AW252" s="3">
        <v>1</v>
      </c>
      <c r="AX252" s="3"/>
      <c r="AY252" s="3"/>
      <c r="AZ252" s="3">
        <v>1</v>
      </c>
      <c r="BA252" s="3">
        <v>1</v>
      </c>
      <c r="BB252" s="3">
        <v>1</v>
      </c>
      <c r="BC252" s="3">
        <v>1</v>
      </c>
      <c r="BD252" s="3" t="s">
        <v>3</v>
      </c>
      <c r="BE252" s="3" t="s">
        <v>3</v>
      </c>
      <c r="BF252" s="3" t="s">
        <v>3</v>
      </c>
      <c r="BG252" s="3" t="s">
        <v>3</v>
      </c>
      <c r="BH252" s="3">
        <v>3</v>
      </c>
      <c r="BI252" s="3">
        <v>3</v>
      </c>
      <c r="BJ252" s="3" t="s">
        <v>381</v>
      </c>
      <c r="BK252" s="3"/>
      <c r="BL252" s="3"/>
      <c r="BM252" s="3">
        <v>400007</v>
      </c>
      <c r="BN252" s="3">
        <v>0</v>
      </c>
      <c r="BO252" s="3" t="s">
        <v>3</v>
      </c>
      <c r="BP252" s="3">
        <v>0</v>
      </c>
      <c r="BQ252" s="3">
        <v>214</v>
      </c>
      <c r="BR252" s="3">
        <v>0</v>
      </c>
      <c r="BS252" s="3">
        <v>1</v>
      </c>
      <c r="BT252" s="3">
        <v>1</v>
      </c>
      <c r="BU252" s="3">
        <v>1</v>
      </c>
      <c r="BV252" s="3">
        <v>1</v>
      </c>
      <c r="BW252" s="3">
        <v>1</v>
      </c>
      <c r="BX252" s="3">
        <v>1</v>
      </c>
      <c r="BY252" s="3" t="s">
        <v>3</v>
      </c>
      <c r="BZ252" s="3">
        <v>0</v>
      </c>
      <c r="CA252" s="3">
        <v>0</v>
      </c>
      <c r="CB252" s="3" t="s">
        <v>3</v>
      </c>
      <c r="CC252" s="3"/>
      <c r="CD252" s="3"/>
      <c r="CE252" s="3">
        <v>1566</v>
      </c>
      <c r="CF252" s="3">
        <v>0</v>
      </c>
      <c r="CG252" s="3">
        <v>0</v>
      </c>
      <c r="CH252" s="3"/>
      <c r="CI252" s="3"/>
      <c r="CJ252" s="3"/>
      <c r="CK252" s="3"/>
      <c r="CL252" s="3"/>
      <c r="CM252" s="3">
        <v>0</v>
      </c>
      <c r="CN252" s="3" t="s">
        <v>3</v>
      </c>
      <c r="CO252" s="3">
        <v>0</v>
      </c>
      <c r="CP252" s="3">
        <f t="shared" si="406"/>
        <v>39338.22</v>
      </c>
      <c r="CQ252" s="3">
        <f t="shared" si="407"/>
        <v>39338.22</v>
      </c>
      <c r="CR252" s="3">
        <f t="shared" si="391"/>
        <v>0</v>
      </c>
      <c r="CS252" s="3">
        <f t="shared" si="392"/>
        <v>0</v>
      </c>
      <c r="CT252" s="3">
        <f t="shared" si="408"/>
        <v>0</v>
      </c>
      <c r="CU252" s="3">
        <f t="shared" si="409"/>
        <v>0</v>
      </c>
      <c r="CV252" s="3">
        <f t="shared" si="410"/>
        <v>0</v>
      </c>
      <c r="CW252" s="3">
        <f t="shared" si="411"/>
        <v>0</v>
      </c>
      <c r="CX252" s="3">
        <f t="shared" si="412"/>
        <v>0</v>
      </c>
      <c r="CY252" s="3">
        <f t="shared" si="393"/>
        <v>0</v>
      </c>
      <c r="CZ252" s="3">
        <f t="shared" si="394"/>
        <v>0</v>
      </c>
      <c r="DA252" s="3"/>
      <c r="DB252" s="3"/>
      <c r="DC252" s="3" t="s">
        <v>3</v>
      </c>
      <c r="DD252" s="3" t="s">
        <v>3</v>
      </c>
      <c r="DE252" s="3" t="s">
        <v>3</v>
      </c>
      <c r="DF252" s="3" t="s">
        <v>3</v>
      </c>
      <c r="DG252" s="3" t="s">
        <v>3</v>
      </c>
      <c r="DH252" s="3" t="s">
        <v>3</v>
      </c>
      <c r="DI252" s="3" t="s">
        <v>3</v>
      </c>
      <c r="DJ252" s="3" t="s">
        <v>3</v>
      </c>
      <c r="DK252" s="3" t="s">
        <v>3</v>
      </c>
      <c r="DL252" s="3" t="s">
        <v>3</v>
      </c>
      <c r="DM252" s="3" t="s">
        <v>3</v>
      </c>
      <c r="DN252" s="3">
        <v>0</v>
      </c>
      <c r="DO252" s="3">
        <v>0</v>
      </c>
      <c r="DP252" s="3">
        <v>1</v>
      </c>
      <c r="DQ252" s="3">
        <v>1</v>
      </c>
      <c r="DR252" s="3"/>
      <c r="DS252" s="3"/>
      <c r="DT252" s="3"/>
      <c r="DU252" s="3">
        <v>1013</v>
      </c>
      <c r="DV252" s="3" t="s">
        <v>227</v>
      </c>
      <c r="DW252" s="3" t="s">
        <v>227</v>
      </c>
      <c r="DX252" s="3">
        <v>1</v>
      </c>
      <c r="DY252" s="3"/>
      <c r="DZ252" s="3" t="s">
        <v>3</v>
      </c>
      <c r="EA252" s="3" t="s">
        <v>3</v>
      </c>
      <c r="EB252" s="3" t="s">
        <v>3</v>
      </c>
      <c r="EC252" s="3" t="s">
        <v>3</v>
      </c>
      <c r="ED252" s="3"/>
      <c r="EE252" s="3">
        <v>57042890</v>
      </c>
      <c r="EF252" s="3">
        <v>214</v>
      </c>
      <c r="EG252" s="3" t="s">
        <v>228</v>
      </c>
      <c r="EH252" s="3">
        <v>0</v>
      </c>
      <c r="EI252" s="3" t="s">
        <v>3</v>
      </c>
      <c r="EJ252" s="3">
        <v>3</v>
      </c>
      <c r="EK252" s="3">
        <v>400007</v>
      </c>
      <c r="EL252" s="3" t="s">
        <v>228</v>
      </c>
      <c r="EM252" s="3" t="s">
        <v>229</v>
      </c>
      <c r="EN252" s="3"/>
      <c r="EO252" s="3" t="s">
        <v>3</v>
      </c>
      <c r="EP252" s="3"/>
      <c r="EQ252" s="3">
        <v>16</v>
      </c>
      <c r="ER252" s="3">
        <v>0</v>
      </c>
      <c r="ES252" s="3">
        <v>39338.22</v>
      </c>
      <c r="ET252" s="3">
        <v>0</v>
      </c>
      <c r="EU252" s="3">
        <v>0</v>
      </c>
      <c r="EV252" s="3">
        <v>0</v>
      </c>
      <c r="EW252" s="3">
        <v>0</v>
      </c>
      <c r="EX252" s="3">
        <v>0</v>
      </c>
      <c r="EY252" s="3">
        <v>0</v>
      </c>
      <c r="EZ252" s="3"/>
      <c r="FA252" s="3"/>
      <c r="FB252" s="3"/>
      <c r="FC252" s="3"/>
      <c r="FD252" s="3"/>
      <c r="FE252" s="3"/>
      <c r="FF252" s="3"/>
      <c r="FG252" s="3"/>
      <c r="FH252" s="3"/>
      <c r="FI252" s="3"/>
      <c r="FJ252" s="3"/>
      <c r="FK252" s="3"/>
      <c r="FL252" s="3"/>
      <c r="FM252" s="3"/>
      <c r="FN252" s="3"/>
      <c r="FO252" s="3"/>
      <c r="FP252" s="3"/>
      <c r="FQ252" s="3">
        <v>0</v>
      </c>
      <c r="FR252" s="3">
        <f t="shared" si="395"/>
        <v>39338.22</v>
      </c>
      <c r="FS252" s="3">
        <v>0</v>
      </c>
      <c r="FT252" s="3"/>
      <c r="FU252" s="3"/>
      <c r="FV252" s="3"/>
      <c r="FW252" s="3"/>
      <c r="FX252" s="3">
        <v>0</v>
      </c>
      <c r="FY252" s="3">
        <v>0</v>
      </c>
      <c r="FZ252" s="3"/>
      <c r="GA252" s="3" t="s">
        <v>383</v>
      </c>
      <c r="GB252" s="3"/>
      <c r="GC252" s="3"/>
      <c r="GD252" s="3">
        <v>1</v>
      </c>
      <c r="GE252" s="3"/>
      <c r="GF252" s="3">
        <v>1720263769</v>
      </c>
      <c r="GG252" s="3">
        <v>2</v>
      </c>
      <c r="GH252" s="3">
        <v>4</v>
      </c>
      <c r="GI252" s="3">
        <v>-2</v>
      </c>
      <c r="GJ252" s="3">
        <v>0</v>
      </c>
      <c r="GK252" s="3">
        <v>0</v>
      </c>
      <c r="GL252" s="3">
        <f t="shared" si="413"/>
        <v>0</v>
      </c>
      <c r="GM252" s="3">
        <f t="shared" si="414"/>
        <v>39338.22</v>
      </c>
      <c r="GN252" s="3">
        <f t="shared" si="415"/>
        <v>0</v>
      </c>
      <c r="GO252" s="3">
        <f t="shared" si="416"/>
        <v>0</v>
      </c>
      <c r="GP252" s="3">
        <f t="shared" si="417"/>
        <v>0</v>
      </c>
      <c r="GQ252" s="3"/>
      <c r="GR252" s="3">
        <v>1</v>
      </c>
      <c r="GS252" s="3">
        <v>2</v>
      </c>
      <c r="GT252" s="3">
        <v>0</v>
      </c>
      <c r="GU252" s="3" t="s">
        <v>3</v>
      </c>
      <c r="GV252" s="3">
        <f t="shared" si="418"/>
        <v>0</v>
      </c>
      <c r="GW252" s="3">
        <v>1</v>
      </c>
      <c r="GX252" s="3">
        <f t="shared" si="419"/>
        <v>0</v>
      </c>
      <c r="GY252" s="3"/>
      <c r="GZ252" s="3"/>
      <c r="HA252" s="3">
        <v>0</v>
      </c>
      <c r="HB252" s="3">
        <v>0</v>
      </c>
      <c r="HC252" s="3">
        <f t="shared" si="420"/>
        <v>0</v>
      </c>
      <c r="HD252" s="3"/>
      <c r="HE252" s="3" t="s">
        <v>50</v>
      </c>
      <c r="HF252" s="3" t="s">
        <v>231</v>
      </c>
      <c r="HG252" s="3"/>
      <c r="HH252" s="3"/>
      <c r="HI252" s="3"/>
      <c r="HJ252" s="3"/>
      <c r="HK252" s="3"/>
      <c r="HL252" s="3"/>
      <c r="HM252" s="3" t="s">
        <v>3</v>
      </c>
      <c r="HN252" s="3" t="s">
        <v>3</v>
      </c>
      <c r="HO252" s="3" t="s">
        <v>3</v>
      </c>
      <c r="HP252" s="3" t="s">
        <v>3</v>
      </c>
      <c r="HQ252" s="3" t="s">
        <v>3</v>
      </c>
      <c r="HR252" s="3"/>
      <c r="HS252" s="3">
        <v>0</v>
      </c>
      <c r="HT252" s="3"/>
      <c r="HU252" s="3"/>
      <c r="HV252" s="3"/>
      <c r="HW252" s="3"/>
      <c r="HX252" s="3"/>
      <c r="HY252" s="3"/>
      <c r="HZ252" s="3"/>
      <c r="IA252" s="3"/>
      <c r="IB252" s="3"/>
      <c r="IC252" s="3"/>
      <c r="ID252" s="3"/>
      <c r="IE252" s="3"/>
      <c r="IF252" s="3"/>
      <c r="IG252" s="3"/>
      <c r="IH252" s="3"/>
      <c r="II252" s="3"/>
      <c r="IJ252" s="3"/>
      <c r="IK252" s="3">
        <v>0</v>
      </c>
      <c r="IL252" s="3"/>
      <c r="IM252" s="3"/>
      <c r="IN252" s="3"/>
      <c r="IO252" s="3"/>
      <c r="IP252" s="3"/>
      <c r="IQ252" s="3"/>
      <c r="IR252" s="3"/>
      <c r="IS252" s="3"/>
      <c r="IT252" s="3"/>
      <c r="IU252" s="3"/>
    </row>
    <row r="253" spans="1:255" x14ac:dyDescent="0.25">
      <c r="A253" s="4">
        <v>17</v>
      </c>
      <c r="B253" s="4">
        <v>1</v>
      </c>
      <c r="C253" s="4"/>
      <c r="D253" s="4"/>
      <c r="E253" s="4" t="s">
        <v>380</v>
      </c>
      <c r="F253" s="4" t="s">
        <v>381</v>
      </c>
      <c r="G253" s="4" t="s">
        <v>382</v>
      </c>
      <c r="H253" s="4" t="s">
        <v>227</v>
      </c>
      <c r="I253" s="4">
        <v>1</v>
      </c>
      <c r="J253" s="4">
        <v>0</v>
      </c>
      <c r="K253" s="4">
        <v>1</v>
      </c>
      <c r="L253" s="4"/>
      <c r="M253" s="4"/>
      <c r="N253" s="4"/>
      <c r="O253" s="4">
        <f t="shared" si="396"/>
        <v>297790.33</v>
      </c>
      <c r="P253" s="4">
        <f t="shared" si="397"/>
        <v>297790.33</v>
      </c>
      <c r="Q253" s="4">
        <f t="shared" si="381"/>
        <v>0</v>
      </c>
      <c r="R253" s="4">
        <f t="shared" si="382"/>
        <v>0</v>
      </c>
      <c r="S253" s="4">
        <f t="shared" si="398"/>
        <v>0</v>
      </c>
      <c r="T253" s="4">
        <f t="shared" si="399"/>
        <v>0</v>
      </c>
      <c r="U253" s="4">
        <f t="shared" si="400"/>
        <v>0</v>
      </c>
      <c r="V253" s="4">
        <f t="shared" si="401"/>
        <v>0</v>
      </c>
      <c r="W253" s="4">
        <f t="shared" si="402"/>
        <v>0</v>
      </c>
      <c r="X253" s="4">
        <f t="shared" si="383"/>
        <v>0</v>
      </c>
      <c r="Y253" s="4">
        <f t="shared" si="384"/>
        <v>0</v>
      </c>
      <c r="Z253" s="4"/>
      <c r="AA253" s="4">
        <v>55890823</v>
      </c>
      <c r="AB253" s="4">
        <f t="shared" si="403"/>
        <v>39338.22</v>
      </c>
      <c r="AC253" s="4">
        <f t="shared" si="385"/>
        <v>39338.22</v>
      </c>
      <c r="AD253" s="4">
        <f t="shared" si="386"/>
        <v>0</v>
      </c>
      <c r="AE253" s="4">
        <f t="shared" si="387"/>
        <v>0</v>
      </c>
      <c r="AF253" s="4">
        <f t="shared" si="388"/>
        <v>0</v>
      </c>
      <c r="AG253" s="4">
        <f t="shared" si="404"/>
        <v>0</v>
      </c>
      <c r="AH253" s="4">
        <f t="shared" si="389"/>
        <v>0</v>
      </c>
      <c r="AI253" s="4">
        <f t="shared" si="390"/>
        <v>0</v>
      </c>
      <c r="AJ253" s="4">
        <f t="shared" si="405"/>
        <v>0</v>
      </c>
      <c r="AK253" s="4">
        <v>39338.22</v>
      </c>
      <c r="AL253" s="4">
        <v>39338.22</v>
      </c>
      <c r="AM253" s="4">
        <v>0</v>
      </c>
      <c r="AN253" s="4">
        <v>0</v>
      </c>
      <c r="AO253" s="4">
        <v>0</v>
      </c>
      <c r="AP253" s="4">
        <v>0</v>
      </c>
      <c r="AQ253" s="4">
        <v>0</v>
      </c>
      <c r="AR253" s="4">
        <v>0</v>
      </c>
      <c r="AS253" s="4">
        <v>0</v>
      </c>
      <c r="AT253" s="4">
        <v>0</v>
      </c>
      <c r="AU253" s="4">
        <v>0</v>
      </c>
      <c r="AV253" s="4">
        <v>1</v>
      </c>
      <c r="AW253" s="4">
        <v>1</v>
      </c>
      <c r="AX253" s="4"/>
      <c r="AY253" s="4"/>
      <c r="AZ253" s="4">
        <v>1</v>
      </c>
      <c r="BA253" s="4">
        <v>1</v>
      </c>
      <c r="BB253" s="4">
        <v>1</v>
      </c>
      <c r="BC253" s="4">
        <v>7.57</v>
      </c>
      <c r="BD253" s="4" t="s">
        <v>3</v>
      </c>
      <c r="BE253" s="4" t="s">
        <v>3</v>
      </c>
      <c r="BF253" s="4" t="s">
        <v>3</v>
      </c>
      <c r="BG253" s="4" t="s">
        <v>3</v>
      </c>
      <c r="BH253" s="4">
        <v>3</v>
      </c>
      <c r="BI253" s="4">
        <v>3</v>
      </c>
      <c r="BJ253" s="4" t="s">
        <v>381</v>
      </c>
      <c r="BK253" s="4"/>
      <c r="BL253" s="4"/>
      <c r="BM253" s="4">
        <v>400007</v>
      </c>
      <c r="BN253" s="4">
        <v>0</v>
      </c>
      <c r="BO253" s="4" t="s">
        <v>3</v>
      </c>
      <c r="BP253" s="4">
        <v>0</v>
      </c>
      <c r="BQ253" s="4">
        <v>214</v>
      </c>
      <c r="BR253" s="4">
        <v>0</v>
      </c>
      <c r="BS253" s="4">
        <v>1</v>
      </c>
      <c r="BT253" s="4">
        <v>1</v>
      </c>
      <c r="BU253" s="4">
        <v>1</v>
      </c>
      <c r="BV253" s="4">
        <v>1</v>
      </c>
      <c r="BW253" s="4">
        <v>1</v>
      </c>
      <c r="BX253" s="4">
        <v>1</v>
      </c>
      <c r="BY253" s="4" t="s">
        <v>3</v>
      </c>
      <c r="BZ253" s="4">
        <v>0</v>
      </c>
      <c r="CA253" s="4">
        <v>0</v>
      </c>
      <c r="CB253" s="4" t="s">
        <v>3</v>
      </c>
      <c r="CC253" s="4"/>
      <c r="CD253" s="4"/>
      <c r="CE253" s="4">
        <v>1566</v>
      </c>
      <c r="CF253" s="4">
        <v>0</v>
      </c>
      <c r="CG253" s="4">
        <v>0</v>
      </c>
      <c r="CH253" s="4"/>
      <c r="CI253" s="4"/>
      <c r="CJ253" s="4"/>
      <c r="CK253" s="4"/>
      <c r="CL253" s="4"/>
      <c r="CM253" s="4">
        <v>0</v>
      </c>
      <c r="CN253" s="4" t="s">
        <v>3</v>
      </c>
      <c r="CO253" s="4">
        <v>0</v>
      </c>
      <c r="CP253" s="4">
        <f t="shared" si="406"/>
        <v>297790.33</v>
      </c>
      <c r="CQ253" s="4">
        <f t="shared" si="407"/>
        <v>297790.33</v>
      </c>
      <c r="CR253" s="4">
        <f t="shared" si="391"/>
        <v>0</v>
      </c>
      <c r="CS253" s="4">
        <f t="shared" si="392"/>
        <v>0</v>
      </c>
      <c r="CT253" s="4">
        <f t="shared" si="408"/>
        <v>0</v>
      </c>
      <c r="CU253" s="4">
        <f t="shared" si="409"/>
        <v>0</v>
      </c>
      <c r="CV253" s="4">
        <f t="shared" si="410"/>
        <v>0</v>
      </c>
      <c r="CW253" s="4">
        <f t="shared" si="411"/>
        <v>0</v>
      </c>
      <c r="CX253" s="4">
        <f t="shared" si="412"/>
        <v>0</v>
      </c>
      <c r="CY253" s="4">
        <f t="shared" si="393"/>
        <v>0</v>
      </c>
      <c r="CZ253" s="4">
        <f t="shared" si="394"/>
        <v>0</v>
      </c>
      <c r="DA253" s="4"/>
      <c r="DB253" s="4"/>
      <c r="DC253" s="4" t="s">
        <v>3</v>
      </c>
      <c r="DD253" s="4" t="s">
        <v>3</v>
      </c>
      <c r="DE253" s="4" t="s">
        <v>3</v>
      </c>
      <c r="DF253" s="4" t="s">
        <v>3</v>
      </c>
      <c r="DG253" s="4" t="s">
        <v>3</v>
      </c>
      <c r="DH253" s="4" t="s">
        <v>3</v>
      </c>
      <c r="DI253" s="4" t="s">
        <v>3</v>
      </c>
      <c r="DJ253" s="4" t="s">
        <v>3</v>
      </c>
      <c r="DK253" s="4" t="s">
        <v>3</v>
      </c>
      <c r="DL253" s="4" t="s">
        <v>3</v>
      </c>
      <c r="DM253" s="4" t="s">
        <v>3</v>
      </c>
      <c r="DN253" s="4">
        <v>0</v>
      </c>
      <c r="DO253" s="4">
        <v>0</v>
      </c>
      <c r="DP253" s="4">
        <v>1</v>
      </c>
      <c r="DQ253" s="4">
        <v>1</v>
      </c>
      <c r="DR253" s="4"/>
      <c r="DS253" s="4"/>
      <c r="DT253" s="4"/>
      <c r="DU253" s="4">
        <v>1013</v>
      </c>
      <c r="DV253" s="4" t="s">
        <v>227</v>
      </c>
      <c r="DW253" s="4" t="s">
        <v>227</v>
      </c>
      <c r="DX253" s="4">
        <v>1</v>
      </c>
      <c r="DY253" s="4"/>
      <c r="DZ253" s="4" t="s">
        <v>3</v>
      </c>
      <c r="EA253" s="4" t="s">
        <v>3</v>
      </c>
      <c r="EB253" s="4" t="s">
        <v>3</v>
      </c>
      <c r="EC253" s="4" t="s">
        <v>3</v>
      </c>
      <c r="ED253" s="4"/>
      <c r="EE253" s="4">
        <v>57042890</v>
      </c>
      <c r="EF253" s="4">
        <v>214</v>
      </c>
      <c r="EG253" s="4" t="s">
        <v>228</v>
      </c>
      <c r="EH253" s="4">
        <v>0</v>
      </c>
      <c r="EI253" s="4" t="s">
        <v>3</v>
      </c>
      <c r="EJ253" s="4">
        <v>3</v>
      </c>
      <c r="EK253" s="4">
        <v>400007</v>
      </c>
      <c r="EL253" s="4" t="s">
        <v>228</v>
      </c>
      <c r="EM253" s="4" t="s">
        <v>229</v>
      </c>
      <c r="EN253" s="4"/>
      <c r="EO253" s="4" t="s">
        <v>3</v>
      </c>
      <c r="EP253" s="4"/>
      <c r="EQ253" s="4">
        <v>16</v>
      </c>
      <c r="ER253" s="4">
        <v>0</v>
      </c>
      <c r="ES253" s="4">
        <v>39338.22</v>
      </c>
      <c r="ET253" s="4">
        <v>0</v>
      </c>
      <c r="EU253" s="4">
        <v>0</v>
      </c>
      <c r="EV253" s="4">
        <v>0</v>
      </c>
      <c r="EW253" s="4">
        <v>0</v>
      </c>
      <c r="EX253" s="4">
        <v>0</v>
      </c>
      <c r="EY253" s="4">
        <v>0</v>
      </c>
      <c r="EZ253" s="4">
        <v>5</v>
      </c>
      <c r="FA253" s="4"/>
      <c r="FB253" s="4"/>
      <c r="FC253" s="4">
        <v>1</v>
      </c>
      <c r="FD253" s="4">
        <v>18</v>
      </c>
      <c r="FE253" s="4"/>
      <c r="FF253" s="4">
        <v>348540</v>
      </c>
      <c r="FG253" s="4"/>
      <c r="FH253" s="4"/>
      <c r="FI253" s="4"/>
      <c r="FJ253" s="4"/>
      <c r="FK253" s="4"/>
      <c r="FL253" s="4"/>
      <c r="FM253" s="4"/>
      <c r="FN253" s="4"/>
      <c r="FO253" s="4"/>
      <c r="FP253" s="4"/>
      <c r="FQ253" s="4">
        <v>0</v>
      </c>
      <c r="FR253" s="4">
        <f t="shared" si="395"/>
        <v>297790.33</v>
      </c>
      <c r="FS253" s="4">
        <v>0</v>
      </c>
      <c r="FT253" s="4"/>
      <c r="FU253" s="4"/>
      <c r="FV253" s="4"/>
      <c r="FW253" s="4"/>
      <c r="FX253" s="4">
        <v>0</v>
      </c>
      <c r="FY253" s="4">
        <v>0</v>
      </c>
      <c r="FZ253" s="4"/>
      <c r="GA253" s="4" t="s">
        <v>383</v>
      </c>
      <c r="GB253" s="4"/>
      <c r="GC253" s="4"/>
      <c r="GD253" s="4">
        <v>1</v>
      </c>
      <c r="GE253" s="4"/>
      <c r="GF253" s="4">
        <v>1720263769</v>
      </c>
      <c r="GG253" s="4">
        <v>2</v>
      </c>
      <c r="GH253" s="4">
        <v>3</v>
      </c>
      <c r="GI253" s="4">
        <v>5</v>
      </c>
      <c r="GJ253" s="4">
        <v>0</v>
      </c>
      <c r="GK253" s="4">
        <v>0</v>
      </c>
      <c r="GL253" s="4">
        <f t="shared" si="413"/>
        <v>0</v>
      </c>
      <c r="GM253" s="4">
        <f t="shared" si="414"/>
        <v>297790.33</v>
      </c>
      <c r="GN253" s="4">
        <f t="shared" si="415"/>
        <v>0</v>
      </c>
      <c r="GO253" s="4">
        <f t="shared" si="416"/>
        <v>0</v>
      </c>
      <c r="GP253" s="4">
        <f t="shared" si="417"/>
        <v>0</v>
      </c>
      <c r="GQ253" s="4"/>
      <c r="GR253" s="4">
        <v>1</v>
      </c>
      <c r="GS253" s="4">
        <v>1</v>
      </c>
      <c r="GT253" s="4">
        <v>0</v>
      </c>
      <c r="GU253" s="4" t="s">
        <v>3</v>
      </c>
      <c r="GV253" s="4">
        <f t="shared" si="418"/>
        <v>0</v>
      </c>
      <c r="GW253" s="4">
        <v>1</v>
      </c>
      <c r="GX253" s="4">
        <f t="shared" si="419"/>
        <v>0</v>
      </c>
      <c r="GY253" s="4"/>
      <c r="GZ253" s="4"/>
      <c r="HA253" s="4">
        <v>0</v>
      </c>
      <c r="HB253" s="4">
        <v>0</v>
      </c>
      <c r="HC253" s="4">
        <f t="shared" si="420"/>
        <v>0</v>
      </c>
      <c r="HD253" s="4"/>
      <c r="HE253" s="4" t="s">
        <v>50</v>
      </c>
      <c r="HF253" s="4" t="s">
        <v>231</v>
      </c>
      <c r="HG253" s="4"/>
      <c r="HH253" s="4"/>
      <c r="HI253" s="4"/>
      <c r="HJ253" s="4"/>
      <c r="HK253" s="4"/>
      <c r="HL253" s="4"/>
      <c r="HM253" s="4" t="s">
        <v>3</v>
      </c>
      <c r="HN253" s="4" t="s">
        <v>3</v>
      </c>
      <c r="HO253" s="4" t="s">
        <v>3</v>
      </c>
      <c r="HP253" s="4" t="s">
        <v>3</v>
      </c>
      <c r="HQ253" s="4" t="s">
        <v>3</v>
      </c>
      <c r="HR253" s="4"/>
      <c r="HS253" s="4">
        <v>0</v>
      </c>
      <c r="HT253" s="4"/>
      <c r="HU253" s="4"/>
      <c r="HV253" s="4"/>
      <c r="HW253" s="4"/>
      <c r="HX253" s="4"/>
      <c r="HY253" s="4"/>
      <c r="HZ253" s="4"/>
      <c r="IA253" s="4"/>
      <c r="IB253" s="4"/>
      <c r="IC253" s="4"/>
      <c r="ID253" s="4"/>
      <c r="IE253" s="4"/>
      <c r="IF253" s="4"/>
      <c r="IG253" s="4"/>
      <c r="IH253" s="4"/>
      <c r="II253" s="4"/>
      <c r="IJ253" s="4"/>
      <c r="IK253" s="4">
        <v>0</v>
      </c>
      <c r="IL253" s="4"/>
      <c r="IM253" s="4"/>
      <c r="IN253" s="4"/>
      <c r="IO253" s="4"/>
      <c r="IP253" s="4"/>
      <c r="IQ253" s="4"/>
      <c r="IR253" s="4"/>
      <c r="IS253" s="4"/>
      <c r="IT253" s="4"/>
      <c r="IU253" s="4"/>
    </row>
    <row r="254" spans="1:255" x14ac:dyDescent="0.25">
      <c r="A254" s="3">
        <v>17</v>
      </c>
      <c r="B254" s="3">
        <v>1</v>
      </c>
      <c r="C254" s="3"/>
      <c r="D254" s="3"/>
      <c r="E254" s="3" t="s">
        <v>384</v>
      </c>
      <c r="F254" s="3" t="s">
        <v>385</v>
      </c>
      <c r="G254" s="3" t="s">
        <v>386</v>
      </c>
      <c r="H254" s="3" t="s">
        <v>227</v>
      </c>
      <c r="I254" s="3">
        <v>1</v>
      </c>
      <c r="J254" s="3">
        <v>0</v>
      </c>
      <c r="K254" s="3">
        <v>1</v>
      </c>
      <c r="L254" s="3"/>
      <c r="M254" s="3"/>
      <c r="N254" s="3"/>
      <c r="O254" s="3">
        <f t="shared" si="396"/>
        <v>32573.040000000001</v>
      </c>
      <c r="P254" s="3">
        <f t="shared" si="397"/>
        <v>32573.040000000001</v>
      </c>
      <c r="Q254" s="3">
        <f t="shared" ref="Q254:Q287" si="421">(ROUND((ROUND(((ET254)*AV254*I254),2)*BB254),2)+ROUND((ROUND(((AE254-(EU254))*AV254*I254),2)*BS254),2))</f>
        <v>0</v>
      </c>
      <c r="R254" s="3">
        <f t="shared" ref="R254:R287" si="422">(ROUND((ROUND(((EU254)*AV254*I254),2)*BS254),2)+ROUND((ROUND(((AE254-(EU254))*AV254*I254),2)*BS254),2))</f>
        <v>0</v>
      </c>
      <c r="S254" s="3">
        <f t="shared" si="398"/>
        <v>0</v>
      </c>
      <c r="T254" s="3">
        <f t="shared" si="399"/>
        <v>0</v>
      </c>
      <c r="U254" s="3">
        <f t="shared" si="400"/>
        <v>0</v>
      </c>
      <c r="V254" s="3">
        <f t="shared" si="401"/>
        <v>0</v>
      </c>
      <c r="W254" s="3">
        <f t="shared" si="402"/>
        <v>0</v>
      </c>
      <c r="X254" s="3">
        <f t="shared" ref="X254:X287" si="423">(ROUND((((S254+ROUND((ROUND(((EU254)*AV254*I254),2)*BS254),2))*AT254)/100),2)+ROUND(((ROUND((ROUND(((AE254-(EU254))*AV254*I254),2)*BS254),2)*AT254)/100),2))</f>
        <v>0</v>
      </c>
      <c r="Y254" s="3">
        <f t="shared" ref="Y254:Y287" si="424">(ROUND((((S254+ROUND((ROUND(((EU254)*AV254*I254),2)*BS254),2))*AU254)/100),2)+ROUND(((ROUND((ROUND(((AE254-(EU254))*AV254*I254),2)*BS254),2)*AU254)/100),2))</f>
        <v>0</v>
      </c>
      <c r="Z254" s="3"/>
      <c r="AA254" s="3">
        <v>54971259</v>
      </c>
      <c r="AB254" s="3">
        <f t="shared" si="403"/>
        <v>32573.040000000001</v>
      </c>
      <c r="AC254" s="3">
        <f t="shared" ref="AC254:AC287" si="425">ROUND((ES254),6)</f>
        <v>32573.040000000001</v>
      </c>
      <c r="AD254" s="3">
        <f t="shared" ref="AD254:AD285" si="426">ROUND((((ET254)-(EU254))+AE254),6)</f>
        <v>0</v>
      </c>
      <c r="AE254" s="3">
        <f t="shared" ref="AE254:AE287" si="427">ROUND((EU254),6)</f>
        <v>0</v>
      </c>
      <c r="AF254" s="3">
        <f t="shared" ref="AF254:AF287" si="428">ROUND((EV254),6)</f>
        <v>0</v>
      </c>
      <c r="AG254" s="3">
        <f t="shared" si="404"/>
        <v>0</v>
      </c>
      <c r="AH254" s="3">
        <f t="shared" ref="AH254:AH287" si="429">(EW254)</f>
        <v>0</v>
      </c>
      <c r="AI254" s="3">
        <f t="shared" ref="AI254:AI287" si="430">(EX254)</f>
        <v>0</v>
      </c>
      <c r="AJ254" s="3">
        <f t="shared" si="405"/>
        <v>0</v>
      </c>
      <c r="AK254" s="3">
        <v>32573.040000000001</v>
      </c>
      <c r="AL254" s="3">
        <v>32573.040000000001</v>
      </c>
      <c r="AM254" s="3">
        <v>0</v>
      </c>
      <c r="AN254" s="3">
        <v>0</v>
      </c>
      <c r="AO254" s="3">
        <v>0</v>
      </c>
      <c r="AP254" s="3">
        <v>0</v>
      </c>
      <c r="AQ254" s="3">
        <v>0</v>
      </c>
      <c r="AR254" s="3">
        <v>0</v>
      </c>
      <c r="AS254" s="3">
        <v>0</v>
      </c>
      <c r="AT254" s="3">
        <v>0</v>
      </c>
      <c r="AU254" s="3">
        <v>0</v>
      </c>
      <c r="AV254" s="3">
        <v>1</v>
      </c>
      <c r="AW254" s="3">
        <v>1</v>
      </c>
      <c r="AX254" s="3"/>
      <c r="AY254" s="3"/>
      <c r="AZ254" s="3">
        <v>1</v>
      </c>
      <c r="BA254" s="3">
        <v>1</v>
      </c>
      <c r="BB254" s="3">
        <v>1</v>
      </c>
      <c r="BC254" s="3">
        <v>1</v>
      </c>
      <c r="BD254" s="3" t="s">
        <v>3</v>
      </c>
      <c r="BE254" s="3" t="s">
        <v>3</v>
      </c>
      <c r="BF254" s="3" t="s">
        <v>3</v>
      </c>
      <c r="BG254" s="3" t="s">
        <v>3</v>
      </c>
      <c r="BH254" s="3">
        <v>3</v>
      </c>
      <c r="BI254" s="3">
        <v>3</v>
      </c>
      <c r="BJ254" s="3" t="s">
        <v>385</v>
      </c>
      <c r="BK254" s="3"/>
      <c r="BL254" s="3"/>
      <c r="BM254" s="3">
        <v>400007</v>
      </c>
      <c r="BN254" s="3">
        <v>0</v>
      </c>
      <c r="BO254" s="3" t="s">
        <v>3</v>
      </c>
      <c r="BP254" s="3">
        <v>0</v>
      </c>
      <c r="BQ254" s="3">
        <v>214</v>
      </c>
      <c r="BR254" s="3">
        <v>0</v>
      </c>
      <c r="BS254" s="3">
        <v>1</v>
      </c>
      <c r="BT254" s="3">
        <v>1</v>
      </c>
      <c r="BU254" s="3">
        <v>1</v>
      </c>
      <c r="BV254" s="3">
        <v>1</v>
      </c>
      <c r="BW254" s="3">
        <v>1</v>
      </c>
      <c r="BX254" s="3">
        <v>1</v>
      </c>
      <c r="BY254" s="3" t="s">
        <v>3</v>
      </c>
      <c r="BZ254" s="3">
        <v>0</v>
      </c>
      <c r="CA254" s="3">
        <v>0</v>
      </c>
      <c r="CB254" s="3" t="s">
        <v>3</v>
      </c>
      <c r="CC254" s="3"/>
      <c r="CD254" s="3"/>
      <c r="CE254" s="3">
        <v>1566</v>
      </c>
      <c r="CF254" s="3">
        <v>0</v>
      </c>
      <c r="CG254" s="3">
        <v>0</v>
      </c>
      <c r="CH254" s="3"/>
      <c r="CI254" s="3"/>
      <c r="CJ254" s="3"/>
      <c r="CK254" s="3"/>
      <c r="CL254" s="3"/>
      <c r="CM254" s="3">
        <v>0</v>
      </c>
      <c r="CN254" s="3" t="s">
        <v>3</v>
      </c>
      <c r="CO254" s="3">
        <v>0</v>
      </c>
      <c r="CP254" s="3">
        <f t="shared" si="406"/>
        <v>32573.040000000001</v>
      </c>
      <c r="CQ254" s="3">
        <f t="shared" si="407"/>
        <v>32573.040000000001</v>
      </c>
      <c r="CR254" s="3">
        <f t="shared" ref="CR254:CR287" si="431">(ROUND((ROUND(((ET254)*AV254*1),2)*BB254),2)+ROUND((ROUND(((AE254-(EU254))*AV254*1),2)*BS254),2))</f>
        <v>0</v>
      </c>
      <c r="CS254" s="3">
        <f t="shared" ref="CS254:CS287" si="432">(ROUND((ROUND(((EU254)*AV254*1),2)*BS254),2)+ROUND((ROUND(((AE254-(EU254))*AV254*1),2)*BS254),2))</f>
        <v>0</v>
      </c>
      <c r="CT254" s="3">
        <f t="shared" si="408"/>
        <v>0</v>
      </c>
      <c r="CU254" s="3">
        <f t="shared" si="409"/>
        <v>0</v>
      </c>
      <c r="CV254" s="3">
        <f t="shared" si="410"/>
        <v>0</v>
      </c>
      <c r="CW254" s="3">
        <f t="shared" si="411"/>
        <v>0</v>
      </c>
      <c r="CX254" s="3">
        <f t="shared" si="412"/>
        <v>0</v>
      </c>
      <c r="CY254" s="3">
        <f t="shared" ref="CY254:CY287" si="433">(ROUND((((S254+ROUND((ROUND(((EU254)*AV254*1),2)*BS254),2))*AT254)/100),2)+ROUND(((ROUND((ROUND(((AE254-(EU254))*AV254*1),2)*BS254),2)*AT254)/100),2))</f>
        <v>0</v>
      </c>
      <c r="CZ254" s="3">
        <f t="shared" ref="CZ254:CZ287" si="434">(ROUND((((S254+ROUND((ROUND(((EU254)*AV254*1),2)*BS254),2))*AU254)/100),2)+ROUND(((ROUND((ROUND(((AE254-(EU254))*AV254*1),2)*BS254),2)*AU254)/100),2))</f>
        <v>0</v>
      </c>
      <c r="DA254" s="3"/>
      <c r="DB254" s="3"/>
      <c r="DC254" s="3" t="s">
        <v>3</v>
      </c>
      <c r="DD254" s="3" t="s">
        <v>3</v>
      </c>
      <c r="DE254" s="3" t="s">
        <v>3</v>
      </c>
      <c r="DF254" s="3" t="s">
        <v>3</v>
      </c>
      <c r="DG254" s="3" t="s">
        <v>3</v>
      </c>
      <c r="DH254" s="3" t="s">
        <v>3</v>
      </c>
      <c r="DI254" s="3" t="s">
        <v>3</v>
      </c>
      <c r="DJ254" s="3" t="s">
        <v>3</v>
      </c>
      <c r="DK254" s="3" t="s">
        <v>3</v>
      </c>
      <c r="DL254" s="3" t="s">
        <v>3</v>
      </c>
      <c r="DM254" s="3" t="s">
        <v>3</v>
      </c>
      <c r="DN254" s="3">
        <v>0</v>
      </c>
      <c r="DO254" s="3">
        <v>0</v>
      </c>
      <c r="DP254" s="3">
        <v>1</v>
      </c>
      <c r="DQ254" s="3">
        <v>1</v>
      </c>
      <c r="DR254" s="3"/>
      <c r="DS254" s="3"/>
      <c r="DT254" s="3"/>
      <c r="DU254" s="3">
        <v>1013</v>
      </c>
      <c r="DV254" s="3" t="s">
        <v>227</v>
      </c>
      <c r="DW254" s="3" t="s">
        <v>227</v>
      </c>
      <c r="DX254" s="3">
        <v>1</v>
      </c>
      <c r="DY254" s="3"/>
      <c r="DZ254" s="3" t="s">
        <v>3</v>
      </c>
      <c r="EA254" s="3" t="s">
        <v>3</v>
      </c>
      <c r="EB254" s="3" t="s">
        <v>3</v>
      </c>
      <c r="EC254" s="3" t="s">
        <v>3</v>
      </c>
      <c r="ED254" s="3"/>
      <c r="EE254" s="3">
        <v>57042890</v>
      </c>
      <c r="EF254" s="3">
        <v>214</v>
      </c>
      <c r="EG254" s="3" t="s">
        <v>228</v>
      </c>
      <c r="EH254" s="3">
        <v>0</v>
      </c>
      <c r="EI254" s="3" t="s">
        <v>3</v>
      </c>
      <c r="EJ254" s="3">
        <v>3</v>
      </c>
      <c r="EK254" s="3">
        <v>400007</v>
      </c>
      <c r="EL254" s="3" t="s">
        <v>228</v>
      </c>
      <c r="EM254" s="3" t="s">
        <v>229</v>
      </c>
      <c r="EN254" s="3"/>
      <c r="EO254" s="3" t="s">
        <v>3</v>
      </c>
      <c r="EP254" s="3"/>
      <c r="EQ254" s="3">
        <v>16</v>
      </c>
      <c r="ER254" s="3">
        <v>0</v>
      </c>
      <c r="ES254" s="3">
        <v>32573.040000000001</v>
      </c>
      <c r="ET254" s="3">
        <v>0</v>
      </c>
      <c r="EU254" s="3">
        <v>0</v>
      </c>
      <c r="EV254" s="3">
        <v>0</v>
      </c>
      <c r="EW254" s="3">
        <v>0</v>
      </c>
      <c r="EX254" s="3">
        <v>0</v>
      </c>
      <c r="EY254" s="3">
        <v>0</v>
      </c>
      <c r="EZ254" s="3"/>
      <c r="FA254" s="3"/>
      <c r="FB254" s="3"/>
      <c r="FC254" s="3"/>
      <c r="FD254" s="3"/>
      <c r="FE254" s="3"/>
      <c r="FF254" s="3"/>
      <c r="FG254" s="3"/>
      <c r="FH254" s="3"/>
      <c r="FI254" s="3"/>
      <c r="FJ254" s="3"/>
      <c r="FK254" s="3"/>
      <c r="FL254" s="3"/>
      <c r="FM254" s="3"/>
      <c r="FN254" s="3"/>
      <c r="FO254" s="3"/>
      <c r="FP254" s="3"/>
      <c r="FQ254" s="3">
        <v>0</v>
      </c>
      <c r="FR254" s="3">
        <f t="shared" si="395"/>
        <v>32573.040000000001</v>
      </c>
      <c r="FS254" s="3">
        <v>0</v>
      </c>
      <c r="FT254" s="3"/>
      <c r="FU254" s="3"/>
      <c r="FV254" s="3"/>
      <c r="FW254" s="3"/>
      <c r="FX254" s="3">
        <v>0</v>
      </c>
      <c r="FY254" s="3">
        <v>0</v>
      </c>
      <c r="FZ254" s="3"/>
      <c r="GA254" s="3" t="s">
        <v>387</v>
      </c>
      <c r="GB254" s="3"/>
      <c r="GC254" s="3"/>
      <c r="GD254" s="3">
        <v>1</v>
      </c>
      <c r="GE254" s="3"/>
      <c r="GF254" s="3">
        <v>-1505496279</v>
      </c>
      <c r="GG254" s="3">
        <v>2</v>
      </c>
      <c r="GH254" s="3">
        <v>4</v>
      </c>
      <c r="GI254" s="3">
        <v>-2</v>
      </c>
      <c r="GJ254" s="3">
        <v>0</v>
      </c>
      <c r="GK254" s="3">
        <v>0</v>
      </c>
      <c r="GL254" s="3">
        <f t="shared" si="413"/>
        <v>0</v>
      </c>
      <c r="GM254" s="3">
        <f t="shared" si="414"/>
        <v>32573.040000000001</v>
      </c>
      <c r="GN254" s="3">
        <f t="shared" si="415"/>
        <v>0</v>
      </c>
      <c r="GO254" s="3">
        <f t="shared" si="416"/>
        <v>0</v>
      </c>
      <c r="GP254" s="3">
        <f t="shared" si="417"/>
        <v>0</v>
      </c>
      <c r="GQ254" s="3"/>
      <c r="GR254" s="3">
        <v>1</v>
      </c>
      <c r="GS254" s="3">
        <v>2</v>
      </c>
      <c r="GT254" s="3">
        <v>0</v>
      </c>
      <c r="GU254" s="3" t="s">
        <v>3</v>
      </c>
      <c r="GV254" s="3">
        <f t="shared" si="418"/>
        <v>0</v>
      </c>
      <c r="GW254" s="3">
        <v>1</v>
      </c>
      <c r="GX254" s="3">
        <f t="shared" si="419"/>
        <v>0</v>
      </c>
      <c r="GY254" s="3"/>
      <c r="GZ254" s="3"/>
      <c r="HA254" s="3">
        <v>0</v>
      </c>
      <c r="HB254" s="3">
        <v>0</v>
      </c>
      <c r="HC254" s="3">
        <f t="shared" si="420"/>
        <v>0</v>
      </c>
      <c r="HD254" s="3"/>
      <c r="HE254" s="3" t="s">
        <v>50</v>
      </c>
      <c r="HF254" s="3" t="s">
        <v>231</v>
      </c>
      <c r="HG254" s="3"/>
      <c r="HH254" s="3"/>
      <c r="HI254" s="3"/>
      <c r="HJ254" s="3"/>
      <c r="HK254" s="3"/>
      <c r="HL254" s="3"/>
      <c r="HM254" s="3" t="s">
        <v>3</v>
      </c>
      <c r="HN254" s="3" t="s">
        <v>3</v>
      </c>
      <c r="HO254" s="3" t="s">
        <v>3</v>
      </c>
      <c r="HP254" s="3" t="s">
        <v>3</v>
      </c>
      <c r="HQ254" s="3" t="s">
        <v>3</v>
      </c>
      <c r="HR254" s="3"/>
      <c r="HS254" s="3">
        <v>0</v>
      </c>
      <c r="HT254" s="3"/>
      <c r="HU254" s="3"/>
      <c r="HV254" s="3"/>
      <c r="HW254" s="3"/>
      <c r="HX254" s="3"/>
      <c r="HY254" s="3"/>
      <c r="HZ254" s="3"/>
      <c r="IA254" s="3"/>
      <c r="IB254" s="3"/>
      <c r="IC254" s="3"/>
      <c r="ID254" s="3"/>
      <c r="IE254" s="3"/>
      <c r="IF254" s="3"/>
      <c r="IG254" s="3"/>
      <c r="IH254" s="3"/>
      <c r="II254" s="3"/>
      <c r="IJ254" s="3"/>
      <c r="IK254" s="3">
        <v>0</v>
      </c>
      <c r="IL254" s="3"/>
      <c r="IM254" s="3"/>
      <c r="IN254" s="3"/>
      <c r="IO254" s="3"/>
      <c r="IP254" s="3"/>
      <c r="IQ254" s="3"/>
      <c r="IR254" s="3"/>
      <c r="IS254" s="3"/>
      <c r="IT254" s="3"/>
      <c r="IU254" s="3"/>
    </row>
    <row r="255" spans="1:255" x14ac:dyDescent="0.25">
      <c r="A255" s="4">
        <v>17</v>
      </c>
      <c r="B255" s="4">
        <v>1</v>
      </c>
      <c r="C255" s="4"/>
      <c r="D255" s="4"/>
      <c r="E255" s="4" t="s">
        <v>384</v>
      </c>
      <c r="F255" s="4" t="s">
        <v>385</v>
      </c>
      <c r="G255" s="4" t="s">
        <v>386</v>
      </c>
      <c r="H255" s="4" t="s">
        <v>227</v>
      </c>
      <c r="I255" s="4">
        <v>1</v>
      </c>
      <c r="J255" s="4">
        <v>0</v>
      </c>
      <c r="K255" s="4">
        <v>1</v>
      </c>
      <c r="L255" s="4"/>
      <c r="M255" s="4"/>
      <c r="N255" s="4"/>
      <c r="O255" s="4">
        <f t="shared" si="396"/>
        <v>246577.91</v>
      </c>
      <c r="P255" s="4">
        <f t="shared" si="397"/>
        <v>246577.91</v>
      </c>
      <c r="Q255" s="4">
        <f t="shared" si="421"/>
        <v>0</v>
      </c>
      <c r="R255" s="4">
        <f t="shared" si="422"/>
        <v>0</v>
      </c>
      <c r="S255" s="4">
        <f t="shared" si="398"/>
        <v>0</v>
      </c>
      <c r="T255" s="4">
        <f t="shared" si="399"/>
        <v>0</v>
      </c>
      <c r="U255" s="4">
        <f t="shared" si="400"/>
        <v>0</v>
      </c>
      <c r="V255" s="4">
        <f t="shared" si="401"/>
        <v>0</v>
      </c>
      <c r="W255" s="4">
        <f t="shared" si="402"/>
        <v>0</v>
      </c>
      <c r="X255" s="4">
        <f t="shared" si="423"/>
        <v>0</v>
      </c>
      <c r="Y255" s="4">
        <f t="shared" si="424"/>
        <v>0</v>
      </c>
      <c r="Z255" s="4"/>
      <c r="AA255" s="4">
        <v>55890823</v>
      </c>
      <c r="AB255" s="4">
        <f t="shared" si="403"/>
        <v>32573.040000000001</v>
      </c>
      <c r="AC255" s="4">
        <f t="shared" si="425"/>
        <v>32573.040000000001</v>
      </c>
      <c r="AD255" s="4">
        <f t="shared" si="426"/>
        <v>0</v>
      </c>
      <c r="AE255" s="4">
        <f t="shared" si="427"/>
        <v>0</v>
      </c>
      <c r="AF255" s="4">
        <f t="shared" si="428"/>
        <v>0</v>
      </c>
      <c r="AG255" s="4">
        <f t="shared" si="404"/>
        <v>0</v>
      </c>
      <c r="AH255" s="4">
        <f t="shared" si="429"/>
        <v>0</v>
      </c>
      <c r="AI255" s="4">
        <f t="shared" si="430"/>
        <v>0</v>
      </c>
      <c r="AJ255" s="4">
        <f t="shared" si="405"/>
        <v>0</v>
      </c>
      <c r="AK255" s="4">
        <v>32573.040000000001</v>
      </c>
      <c r="AL255" s="4">
        <v>32573.040000000001</v>
      </c>
      <c r="AM255" s="4">
        <v>0</v>
      </c>
      <c r="AN255" s="4">
        <v>0</v>
      </c>
      <c r="AO255" s="4">
        <v>0</v>
      </c>
      <c r="AP255" s="4">
        <v>0</v>
      </c>
      <c r="AQ255" s="4">
        <v>0</v>
      </c>
      <c r="AR255" s="4">
        <v>0</v>
      </c>
      <c r="AS255" s="4">
        <v>0</v>
      </c>
      <c r="AT255" s="4">
        <v>0</v>
      </c>
      <c r="AU255" s="4">
        <v>0</v>
      </c>
      <c r="AV255" s="4">
        <v>1</v>
      </c>
      <c r="AW255" s="4">
        <v>1</v>
      </c>
      <c r="AX255" s="4"/>
      <c r="AY255" s="4"/>
      <c r="AZ255" s="4">
        <v>1</v>
      </c>
      <c r="BA255" s="4">
        <v>1</v>
      </c>
      <c r="BB255" s="4">
        <v>1</v>
      </c>
      <c r="BC255" s="4">
        <v>7.57</v>
      </c>
      <c r="BD255" s="4" t="s">
        <v>3</v>
      </c>
      <c r="BE255" s="4" t="s">
        <v>3</v>
      </c>
      <c r="BF255" s="4" t="s">
        <v>3</v>
      </c>
      <c r="BG255" s="4" t="s">
        <v>3</v>
      </c>
      <c r="BH255" s="4">
        <v>3</v>
      </c>
      <c r="BI255" s="4">
        <v>3</v>
      </c>
      <c r="BJ255" s="4" t="s">
        <v>385</v>
      </c>
      <c r="BK255" s="4"/>
      <c r="BL255" s="4"/>
      <c r="BM255" s="4">
        <v>400007</v>
      </c>
      <c r="BN255" s="4">
        <v>0</v>
      </c>
      <c r="BO255" s="4" t="s">
        <v>3</v>
      </c>
      <c r="BP255" s="4">
        <v>0</v>
      </c>
      <c r="BQ255" s="4">
        <v>214</v>
      </c>
      <c r="BR255" s="4">
        <v>0</v>
      </c>
      <c r="BS255" s="4">
        <v>1</v>
      </c>
      <c r="BT255" s="4">
        <v>1</v>
      </c>
      <c r="BU255" s="4">
        <v>1</v>
      </c>
      <c r="BV255" s="4">
        <v>1</v>
      </c>
      <c r="BW255" s="4">
        <v>1</v>
      </c>
      <c r="BX255" s="4">
        <v>1</v>
      </c>
      <c r="BY255" s="4" t="s">
        <v>3</v>
      </c>
      <c r="BZ255" s="4">
        <v>0</v>
      </c>
      <c r="CA255" s="4">
        <v>0</v>
      </c>
      <c r="CB255" s="4" t="s">
        <v>3</v>
      </c>
      <c r="CC255" s="4"/>
      <c r="CD255" s="4"/>
      <c r="CE255" s="4">
        <v>1566</v>
      </c>
      <c r="CF255" s="4">
        <v>0</v>
      </c>
      <c r="CG255" s="4">
        <v>0</v>
      </c>
      <c r="CH255" s="4"/>
      <c r="CI255" s="4"/>
      <c r="CJ255" s="4"/>
      <c r="CK255" s="4"/>
      <c r="CL255" s="4"/>
      <c r="CM255" s="4">
        <v>0</v>
      </c>
      <c r="CN255" s="4" t="s">
        <v>3</v>
      </c>
      <c r="CO255" s="4">
        <v>0</v>
      </c>
      <c r="CP255" s="4">
        <f t="shared" si="406"/>
        <v>246577.91</v>
      </c>
      <c r="CQ255" s="4">
        <f t="shared" si="407"/>
        <v>246577.91</v>
      </c>
      <c r="CR255" s="4">
        <f t="shared" si="431"/>
        <v>0</v>
      </c>
      <c r="CS255" s="4">
        <f t="shared" si="432"/>
        <v>0</v>
      </c>
      <c r="CT255" s="4">
        <f t="shared" si="408"/>
        <v>0</v>
      </c>
      <c r="CU255" s="4">
        <f t="shared" si="409"/>
        <v>0</v>
      </c>
      <c r="CV255" s="4">
        <f t="shared" si="410"/>
        <v>0</v>
      </c>
      <c r="CW255" s="4">
        <f t="shared" si="411"/>
        <v>0</v>
      </c>
      <c r="CX255" s="4">
        <f t="shared" si="412"/>
        <v>0</v>
      </c>
      <c r="CY255" s="4">
        <f t="shared" si="433"/>
        <v>0</v>
      </c>
      <c r="CZ255" s="4">
        <f t="shared" si="434"/>
        <v>0</v>
      </c>
      <c r="DA255" s="4"/>
      <c r="DB255" s="4"/>
      <c r="DC255" s="4" t="s">
        <v>3</v>
      </c>
      <c r="DD255" s="4" t="s">
        <v>3</v>
      </c>
      <c r="DE255" s="4" t="s">
        <v>3</v>
      </c>
      <c r="DF255" s="4" t="s">
        <v>3</v>
      </c>
      <c r="DG255" s="4" t="s">
        <v>3</v>
      </c>
      <c r="DH255" s="4" t="s">
        <v>3</v>
      </c>
      <c r="DI255" s="4" t="s">
        <v>3</v>
      </c>
      <c r="DJ255" s="4" t="s">
        <v>3</v>
      </c>
      <c r="DK255" s="4" t="s">
        <v>3</v>
      </c>
      <c r="DL255" s="4" t="s">
        <v>3</v>
      </c>
      <c r="DM255" s="4" t="s">
        <v>3</v>
      </c>
      <c r="DN255" s="4">
        <v>0</v>
      </c>
      <c r="DO255" s="4">
        <v>0</v>
      </c>
      <c r="DP255" s="4">
        <v>1</v>
      </c>
      <c r="DQ255" s="4">
        <v>1</v>
      </c>
      <c r="DR255" s="4"/>
      <c r="DS255" s="4"/>
      <c r="DT255" s="4"/>
      <c r="DU255" s="4">
        <v>1013</v>
      </c>
      <c r="DV255" s="4" t="s">
        <v>227</v>
      </c>
      <c r="DW255" s="4" t="s">
        <v>227</v>
      </c>
      <c r="DX255" s="4">
        <v>1</v>
      </c>
      <c r="DY255" s="4"/>
      <c r="DZ255" s="4" t="s">
        <v>3</v>
      </c>
      <c r="EA255" s="4" t="s">
        <v>3</v>
      </c>
      <c r="EB255" s="4" t="s">
        <v>3</v>
      </c>
      <c r="EC255" s="4" t="s">
        <v>3</v>
      </c>
      <c r="ED255" s="4"/>
      <c r="EE255" s="4">
        <v>57042890</v>
      </c>
      <c r="EF255" s="4">
        <v>214</v>
      </c>
      <c r="EG255" s="4" t="s">
        <v>228</v>
      </c>
      <c r="EH255" s="4">
        <v>0</v>
      </c>
      <c r="EI255" s="4" t="s">
        <v>3</v>
      </c>
      <c r="EJ255" s="4">
        <v>3</v>
      </c>
      <c r="EK255" s="4">
        <v>400007</v>
      </c>
      <c r="EL255" s="4" t="s">
        <v>228</v>
      </c>
      <c r="EM255" s="4" t="s">
        <v>229</v>
      </c>
      <c r="EN255" s="4"/>
      <c r="EO255" s="4" t="s">
        <v>3</v>
      </c>
      <c r="EP255" s="4"/>
      <c r="EQ255" s="4">
        <v>16</v>
      </c>
      <c r="ER255" s="4">
        <v>0</v>
      </c>
      <c r="ES255" s="4">
        <v>32573.040000000001</v>
      </c>
      <c r="ET255" s="4">
        <v>0</v>
      </c>
      <c r="EU255" s="4">
        <v>0</v>
      </c>
      <c r="EV255" s="4">
        <v>0</v>
      </c>
      <c r="EW255" s="4">
        <v>0</v>
      </c>
      <c r="EX255" s="4">
        <v>0</v>
      </c>
      <c r="EY255" s="4">
        <v>0</v>
      </c>
      <c r="EZ255" s="4">
        <v>5</v>
      </c>
      <c r="FA255" s="4"/>
      <c r="FB255" s="4"/>
      <c r="FC255" s="4">
        <v>1</v>
      </c>
      <c r="FD255" s="4">
        <v>18</v>
      </c>
      <c r="FE255" s="4"/>
      <c r="FF255" s="4">
        <v>288600</v>
      </c>
      <c r="FG255" s="4"/>
      <c r="FH255" s="4"/>
      <c r="FI255" s="4"/>
      <c r="FJ255" s="4"/>
      <c r="FK255" s="4"/>
      <c r="FL255" s="4"/>
      <c r="FM255" s="4"/>
      <c r="FN255" s="4"/>
      <c r="FO255" s="4"/>
      <c r="FP255" s="4"/>
      <c r="FQ255" s="4">
        <v>0</v>
      </c>
      <c r="FR255" s="4">
        <f t="shared" si="395"/>
        <v>246577.91</v>
      </c>
      <c r="FS255" s="4">
        <v>0</v>
      </c>
      <c r="FT255" s="4"/>
      <c r="FU255" s="4"/>
      <c r="FV255" s="4"/>
      <c r="FW255" s="4"/>
      <c r="FX255" s="4">
        <v>0</v>
      </c>
      <c r="FY255" s="4">
        <v>0</v>
      </c>
      <c r="FZ255" s="4"/>
      <c r="GA255" s="4" t="s">
        <v>387</v>
      </c>
      <c r="GB255" s="4"/>
      <c r="GC255" s="4"/>
      <c r="GD255" s="4">
        <v>1</v>
      </c>
      <c r="GE255" s="4"/>
      <c r="GF255" s="4">
        <v>-1505496279</v>
      </c>
      <c r="GG255" s="4">
        <v>2</v>
      </c>
      <c r="GH255" s="4">
        <v>3</v>
      </c>
      <c r="GI255" s="4">
        <v>5</v>
      </c>
      <c r="GJ255" s="4">
        <v>0</v>
      </c>
      <c r="GK255" s="4">
        <v>0</v>
      </c>
      <c r="GL255" s="4">
        <f t="shared" si="413"/>
        <v>0</v>
      </c>
      <c r="GM255" s="4">
        <f t="shared" si="414"/>
        <v>246577.91</v>
      </c>
      <c r="GN255" s="4">
        <f t="shared" si="415"/>
        <v>0</v>
      </c>
      <c r="GO255" s="4">
        <f t="shared" si="416"/>
        <v>0</v>
      </c>
      <c r="GP255" s="4">
        <f t="shared" si="417"/>
        <v>0</v>
      </c>
      <c r="GQ255" s="4"/>
      <c r="GR255" s="4">
        <v>1</v>
      </c>
      <c r="GS255" s="4">
        <v>1</v>
      </c>
      <c r="GT255" s="4">
        <v>0</v>
      </c>
      <c r="GU255" s="4" t="s">
        <v>3</v>
      </c>
      <c r="GV255" s="4">
        <f t="shared" si="418"/>
        <v>0</v>
      </c>
      <c r="GW255" s="4">
        <v>1</v>
      </c>
      <c r="GX255" s="4">
        <f t="shared" si="419"/>
        <v>0</v>
      </c>
      <c r="GY255" s="4"/>
      <c r="GZ255" s="4"/>
      <c r="HA255" s="4">
        <v>0</v>
      </c>
      <c r="HB255" s="4">
        <v>0</v>
      </c>
      <c r="HC255" s="4">
        <f t="shared" si="420"/>
        <v>0</v>
      </c>
      <c r="HD255" s="4"/>
      <c r="HE255" s="4" t="s">
        <v>50</v>
      </c>
      <c r="HF255" s="4" t="s">
        <v>231</v>
      </c>
      <c r="HG255" s="4"/>
      <c r="HH255" s="4"/>
      <c r="HI255" s="4"/>
      <c r="HJ255" s="4"/>
      <c r="HK255" s="4"/>
      <c r="HL255" s="4"/>
      <c r="HM255" s="4" t="s">
        <v>3</v>
      </c>
      <c r="HN255" s="4" t="s">
        <v>3</v>
      </c>
      <c r="HO255" s="4" t="s">
        <v>3</v>
      </c>
      <c r="HP255" s="4" t="s">
        <v>3</v>
      </c>
      <c r="HQ255" s="4" t="s">
        <v>3</v>
      </c>
      <c r="HR255" s="4"/>
      <c r="HS255" s="4">
        <v>0</v>
      </c>
      <c r="HT255" s="4"/>
      <c r="HU255" s="4"/>
      <c r="HV255" s="4"/>
      <c r="HW255" s="4"/>
      <c r="HX255" s="4"/>
      <c r="HY255" s="4"/>
      <c r="HZ255" s="4"/>
      <c r="IA255" s="4"/>
      <c r="IB255" s="4"/>
      <c r="IC255" s="4"/>
      <c r="ID255" s="4"/>
      <c r="IE255" s="4"/>
      <c r="IF255" s="4"/>
      <c r="IG255" s="4"/>
      <c r="IH255" s="4"/>
      <c r="II255" s="4"/>
      <c r="IJ255" s="4"/>
      <c r="IK255" s="4">
        <v>0</v>
      </c>
      <c r="IL255" s="4"/>
      <c r="IM255" s="4"/>
      <c r="IN255" s="4"/>
      <c r="IO255" s="4"/>
      <c r="IP255" s="4"/>
      <c r="IQ255" s="4"/>
      <c r="IR255" s="4"/>
      <c r="IS255" s="4"/>
      <c r="IT255" s="4"/>
      <c r="IU255" s="4"/>
    </row>
    <row r="256" spans="1:255" x14ac:dyDescent="0.25">
      <c r="A256" s="3">
        <v>17</v>
      </c>
      <c r="B256" s="3">
        <v>1</v>
      </c>
      <c r="C256" s="3"/>
      <c r="D256" s="3"/>
      <c r="E256" s="3" t="s">
        <v>388</v>
      </c>
      <c r="F256" s="3" t="s">
        <v>389</v>
      </c>
      <c r="G256" s="3" t="s">
        <v>390</v>
      </c>
      <c r="H256" s="3" t="s">
        <v>227</v>
      </c>
      <c r="I256" s="3">
        <v>1</v>
      </c>
      <c r="J256" s="3">
        <v>0</v>
      </c>
      <c r="K256" s="3">
        <v>1</v>
      </c>
      <c r="L256" s="3"/>
      <c r="M256" s="3"/>
      <c r="N256" s="3"/>
      <c r="O256" s="3">
        <f t="shared" si="396"/>
        <v>27840.2</v>
      </c>
      <c r="P256" s="3">
        <f t="shared" si="397"/>
        <v>27840.2</v>
      </c>
      <c r="Q256" s="3">
        <f t="shared" si="421"/>
        <v>0</v>
      </c>
      <c r="R256" s="3">
        <f t="shared" si="422"/>
        <v>0</v>
      </c>
      <c r="S256" s="3">
        <f t="shared" si="398"/>
        <v>0</v>
      </c>
      <c r="T256" s="3">
        <f t="shared" si="399"/>
        <v>0</v>
      </c>
      <c r="U256" s="3">
        <f t="shared" si="400"/>
        <v>0</v>
      </c>
      <c r="V256" s="3">
        <f t="shared" si="401"/>
        <v>0</v>
      </c>
      <c r="W256" s="3">
        <f t="shared" si="402"/>
        <v>0</v>
      </c>
      <c r="X256" s="3">
        <f t="shared" si="423"/>
        <v>0</v>
      </c>
      <c r="Y256" s="3">
        <f t="shared" si="424"/>
        <v>0</v>
      </c>
      <c r="Z256" s="3"/>
      <c r="AA256" s="3">
        <v>54971259</v>
      </c>
      <c r="AB256" s="3">
        <f t="shared" si="403"/>
        <v>27840.2</v>
      </c>
      <c r="AC256" s="3">
        <f t="shared" si="425"/>
        <v>27840.2</v>
      </c>
      <c r="AD256" s="3">
        <f t="shared" si="426"/>
        <v>0</v>
      </c>
      <c r="AE256" s="3">
        <f t="shared" si="427"/>
        <v>0</v>
      </c>
      <c r="AF256" s="3">
        <f t="shared" si="428"/>
        <v>0</v>
      </c>
      <c r="AG256" s="3">
        <f t="shared" si="404"/>
        <v>0</v>
      </c>
      <c r="AH256" s="3">
        <f t="shared" si="429"/>
        <v>0</v>
      </c>
      <c r="AI256" s="3">
        <f t="shared" si="430"/>
        <v>0</v>
      </c>
      <c r="AJ256" s="3">
        <f t="shared" si="405"/>
        <v>0</v>
      </c>
      <c r="AK256" s="3">
        <v>27840.199999999997</v>
      </c>
      <c r="AL256" s="3">
        <v>27840.199999999997</v>
      </c>
      <c r="AM256" s="3">
        <v>0</v>
      </c>
      <c r="AN256" s="3">
        <v>0</v>
      </c>
      <c r="AO256" s="3">
        <v>0</v>
      </c>
      <c r="AP256" s="3">
        <v>0</v>
      </c>
      <c r="AQ256" s="3">
        <v>0</v>
      </c>
      <c r="AR256" s="3">
        <v>0</v>
      </c>
      <c r="AS256" s="3">
        <v>0</v>
      </c>
      <c r="AT256" s="3">
        <v>0</v>
      </c>
      <c r="AU256" s="3">
        <v>0</v>
      </c>
      <c r="AV256" s="3">
        <v>1</v>
      </c>
      <c r="AW256" s="3">
        <v>1</v>
      </c>
      <c r="AX256" s="3"/>
      <c r="AY256" s="3"/>
      <c r="AZ256" s="3">
        <v>1</v>
      </c>
      <c r="BA256" s="3">
        <v>1</v>
      </c>
      <c r="BB256" s="3">
        <v>1</v>
      </c>
      <c r="BC256" s="3">
        <v>1</v>
      </c>
      <c r="BD256" s="3" t="s">
        <v>3</v>
      </c>
      <c r="BE256" s="3" t="s">
        <v>3</v>
      </c>
      <c r="BF256" s="3" t="s">
        <v>3</v>
      </c>
      <c r="BG256" s="3" t="s">
        <v>3</v>
      </c>
      <c r="BH256" s="3">
        <v>3</v>
      </c>
      <c r="BI256" s="3">
        <v>3</v>
      </c>
      <c r="BJ256" s="3" t="s">
        <v>389</v>
      </c>
      <c r="BK256" s="3"/>
      <c r="BL256" s="3"/>
      <c r="BM256" s="3">
        <v>400007</v>
      </c>
      <c r="BN256" s="3">
        <v>0</v>
      </c>
      <c r="BO256" s="3" t="s">
        <v>3</v>
      </c>
      <c r="BP256" s="3">
        <v>0</v>
      </c>
      <c r="BQ256" s="3">
        <v>214</v>
      </c>
      <c r="BR256" s="3">
        <v>0</v>
      </c>
      <c r="BS256" s="3">
        <v>1</v>
      </c>
      <c r="BT256" s="3">
        <v>1</v>
      </c>
      <c r="BU256" s="3">
        <v>1</v>
      </c>
      <c r="BV256" s="3">
        <v>1</v>
      </c>
      <c r="BW256" s="3">
        <v>1</v>
      </c>
      <c r="BX256" s="3">
        <v>1</v>
      </c>
      <c r="BY256" s="3" t="s">
        <v>3</v>
      </c>
      <c r="BZ256" s="3">
        <v>0</v>
      </c>
      <c r="CA256" s="3">
        <v>0</v>
      </c>
      <c r="CB256" s="3" t="s">
        <v>3</v>
      </c>
      <c r="CC256" s="3"/>
      <c r="CD256" s="3"/>
      <c r="CE256" s="3">
        <v>1566</v>
      </c>
      <c r="CF256" s="3">
        <v>0</v>
      </c>
      <c r="CG256" s="3">
        <v>0</v>
      </c>
      <c r="CH256" s="3"/>
      <c r="CI256" s="3"/>
      <c r="CJ256" s="3"/>
      <c r="CK256" s="3"/>
      <c r="CL256" s="3"/>
      <c r="CM256" s="3">
        <v>0</v>
      </c>
      <c r="CN256" s="3" t="s">
        <v>3</v>
      </c>
      <c r="CO256" s="3">
        <v>0</v>
      </c>
      <c r="CP256" s="3">
        <f t="shared" si="406"/>
        <v>27840.2</v>
      </c>
      <c r="CQ256" s="3">
        <f t="shared" si="407"/>
        <v>27840.2</v>
      </c>
      <c r="CR256" s="3">
        <f t="shared" si="431"/>
        <v>0</v>
      </c>
      <c r="CS256" s="3">
        <f t="shared" si="432"/>
        <v>0</v>
      </c>
      <c r="CT256" s="3">
        <f t="shared" si="408"/>
        <v>0</v>
      </c>
      <c r="CU256" s="3">
        <f t="shared" si="409"/>
        <v>0</v>
      </c>
      <c r="CV256" s="3">
        <f t="shared" si="410"/>
        <v>0</v>
      </c>
      <c r="CW256" s="3">
        <f t="shared" si="411"/>
        <v>0</v>
      </c>
      <c r="CX256" s="3">
        <f t="shared" si="412"/>
        <v>0</v>
      </c>
      <c r="CY256" s="3">
        <f t="shared" si="433"/>
        <v>0</v>
      </c>
      <c r="CZ256" s="3">
        <f t="shared" si="434"/>
        <v>0</v>
      </c>
      <c r="DA256" s="3"/>
      <c r="DB256" s="3"/>
      <c r="DC256" s="3" t="s">
        <v>3</v>
      </c>
      <c r="DD256" s="3" t="s">
        <v>3</v>
      </c>
      <c r="DE256" s="3" t="s">
        <v>3</v>
      </c>
      <c r="DF256" s="3" t="s">
        <v>3</v>
      </c>
      <c r="DG256" s="3" t="s">
        <v>3</v>
      </c>
      <c r="DH256" s="3" t="s">
        <v>3</v>
      </c>
      <c r="DI256" s="3" t="s">
        <v>3</v>
      </c>
      <c r="DJ256" s="3" t="s">
        <v>3</v>
      </c>
      <c r="DK256" s="3" t="s">
        <v>3</v>
      </c>
      <c r="DL256" s="3" t="s">
        <v>3</v>
      </c>
      <c r="DM256" s="3" t="s">
        <v>3</v>
      </c>
      <c r="DN256" s="3">
        <v>0</v>
      </c>
      <c r="DO256" s="3">
        <v>0</v>
      </c>
      <c r="DP256" s="3">
        <v>1</v>
      </c>
      <c r="DQ256" s="3">
        <v>1</v>
      </c>
      <c r="DR256" s="3"/>
      <c r="DS256" s="3"/>
      <c r="DT256" s="3"/>
      <c r="DU256" s="3">
        <v>1013</v>
      </c>
      <c r="DV256" s="3" t="s">
        <v>227</v>
      </c>
      <c r="DW256" s="3" t="s">
        <v>227</v>
      </c>
      <c r="DX256" s="3">
        <v>1</v>
      </c>
      <c r="DY256" s="3"/>
      <c r="DZ256" s="3" t="s">
        <v>3</v>
      </c>
      <c r="EA256" s="3" t="s">
        <v>3</v>
      </c>
      <c r="EB256" s="3" t="s">
        <v>3</v>
      </c>
      <c r="EC256" s="3" t="s">
        <v>3</v>
      </c>
      <c r="ED256" s="3"/>
      <c r="EE256" s="3">
        <v>57042890</v>
      </c>
      <c r="EF256" s="3">
        <v>214</v>
      </c>
      <c r="EG256" s="3" t="s">
        <v>228</v>
      </c>
      <c r="EH256" s="3">
        <v>0</v>
      </c>
      <c r="EI256" s="3" t="s">
        <v>3</v>
      </c>
      <c r="EJ256" s="3">
        <v>3</v>
      </c>
      <c r="EK256" s="3">
        <v>400007</v>
      </c>
      <c r="EL256" s="3" t="s">
        <v>228</v>
      </c>
      <c r="EM256" s="3" t="s">
        <v>229</v>
      </c>
      <c r="EN256" s="3"/>
      <c r="EO256" s="3" t="s">
        <v>3</v>
      </c>
      <c r="EP256" s="3"/>
      <c r="EQ256" s="3">
        <v>16</v>
      </c>
      <c r="ER256" s="3">
        <v>0</v>
      </c>
      <c r="ES256" s="3">
        <v>27840.199999999997</v>
      </c>
      <c r="ET256" s="3">
        <v>0</v>
      </c>
      <c r="EU256" s="3">
        <v>0</v>
      </c>
      <c r="EV256" s="3">
        <v>0</v>
      </c>
      <c r="EW256" s="3">
        <v>0</v>
      </c>
      <c r="EX256" s="3">
        <v>0</v>
      </c>
      <c r="EY256" s="3">
        <v>0</v>
      </c>
      <c r="EZ256" s="3"/>
      <c r="FA256" s="3"/>
      <c r="FB256" s="3"/>
      <c r="FC256" s="3"/>
      <c r="FD256" s="3"/>
      <c r="FE256" s="3"/>
      <c r="FF256" s="3"/>
      <c r="FG256" s="3"/>
      <c r="FH256" s="3"/>
      <c r="FI256" s="3"/>
      <c r="FJ256" s="3"/>
      <c r="FK256" s="3"/>
      <c r="FL256" s="3"/>
      <c r="FM256" s="3"/>
      <c r="FN256" s="3"/>
      <c r="FO256" s="3"/>
      <c r="FP256" s="3"/>
      <c r="FQ256" s="3">
        <v>0</v>
      </c>
      <c r="FR256" s="3">
        <f t="shared" ref="FR256:FR287" si="435">P256</f>
        <v>27840.2</v>
      </c>
      <c r="FS256" s="3">
        <v>0</v>
      </c>
      <c r="FT256" s="3"/>
      <c r="FU256" s="3"/>
      <c r="FV256" s="3"/>
      <c r="FW256" s="3"/>
      <c r="FX256" s="3">
        <v>0</v>
      </c>
      <c r="FY256" s="3">
        <v>0</v>
      </c>
      <c r="FZ256" s="3"/>
      <c r="GA256" s="3" t="s">
        <v>391</v>
      </c>
      <c r="GB256" s="3"/>
      <c r="GC256" s="3"/>
      <c r="GD256" s="3">
        <v>1</v>
      </c>
      <c r="GE256" s="3"/>
      <c r="GF256" s="3">
        <v>136170393</v>
      </c>
      <c r="GG256" s="3">
        <v>2</v>
      </c>
      <c r="GH256" s="3">
        <v>4</v>
      </c>
      <c r="GI256" s="3">
        <v>-2</v>
      </c>
      <c r="GJ256" s="3">
        <v>0</v>
      </c>
      <c r="GK256" s="3">
        <v>0</v>
      </c>
      <c r="GL256" s="3">
        <f t="shared" si="413"/>
        <v>0</v>
      </c>
      <c r="GM256" s="3">
        <f t="shared" si="414"/>
        <v>27840.2</v>
      </c>
      <c r="GN256" s="3">
        <f t="shared" si="415"/>
        <v>0</v>
      </c>
      <c r="GO256" s="3">
        <f t="shared" si="416"/>
        <v>0</v>
      </c>
      <c r="GP256" s="3">
        <f t="shared" si="417"/>
        <v>0</v>
      </c>
      <c r="GQ256" s="3"/>
      <c r="GR256" s="3">
        <v>1</v>
      </c>
      <c r="GS256" s="3">
        <v>2</v>
      </c>
      <c r="GT256" s="3">
        <v>0</v>
      </c>
      <c r="GU256" s="3" t="s">
        <v>3</v>
      </c>
      <c r="GV256" s="3">
        <f t="shared" si="418"/>
        <v>0</v>
      </c>
      <c r="GW256" s="3">
        <v>1</v>
      </c>
      <c r="GX256" s="3">
        <f t="shared" si="419"/>
        <v>0</v>
      </c>
      <c r="GY256" s="3"/>
      <c r="GZ256" s="3"/>
      <c r="HA256" s="3">
        <v>0</v>
      </c>
      <c r="HB256" s="3">
        <v>0</v>
      </c>
      <c r="HC256" s="3">
        <f t="shared" si="420"/>
        <v>0</v>
      </c>
      <c r="HD256" s="3"/>
      <c r="HE256" s="3" t="s">
        <v>50</v>
      </c>
      <c r="HF256" s="3" t="s">
        <v>231</v>
      </c>
      <c r="HG256" s="3"/>
      <c r="HH256" s="3"/>
      <c r="HI256" s="3"/>
      <c r="HJ256" s="3"/>
      <c r="HK256" s="3"/>
      <c r="HL256" s="3"/>
      <c r="HM256" s="3" t="s">
        <v>3</v>
      </c>
      <c r="HN256" s="3" t="s">
        <v>3</v>
      </c>
      <c r="HO256" s="3" t="s">
        <v>3</v>
      </c>
      <c r="HP256" s="3" t="s">
        <v>3</v>
      </c>
      <c r="HQ256" s="3" t="s">
        <v>3</v>
      </c>
      <c r="HR256" s="3"/>
      <c r="HS256" s="3">
        <v>0</v>
      </c>
      <c r="HT256" s="3"/>
      <c r="HU256" s="3"/>
      <c r="HV256" s="3"/>
      <c r="HW256" s="3"/>
      <c r="HX256" s="3"/>
      <c r="HY256" s="3"/>
      <c r="HZ256" s="3"/>
      <c r="IA256" s="3"/>
      <c r="IB256" s="3"/>
      <c r="IC256" s="3"/>
      <c r="ID256" s="3"/>
      <c r="IE256" s="3"/>
      <c r="IF256" s="3"/>
      <c r="IG256" s="3"/>
      <c r="IH256" s="3"/>
      <c r="II256" s="3"/>
      <c r="IJ256" s="3"/>
      <c r="IK256" s="3">
        <v>0</v>
      </c>
      <c r="IL256" s="3"/>
      <c r="IM256" s="3"/>
      <c r="IN256" s="3"/>
      <c r="IO256" s="3"/>
      <c r="IP256" s="3"/>
      <c r="IQ256" s="3"/>
      <c r="IR256" s="3"/>
      <c r="IS256" s="3"/>
      <c r="IT256" s="3"/>
      <c r="IU256" s="3"/>
    </row>
    <row r="257" spans="1:255" x14ac:dyDescent="0.25">
      <c r="A257" s="4">
        <v>17</v>
      </c>
      <c r="B257" s="4">
        <v>1</v>
      </c>
      <c r="C257" s="4"/>
      <c r="D257" s="4"/>
      <c r="E257" s="4" t="s">
        <v>388</v>
      </c>
      <c r="F257" s="4" t="s">
        <v>389</v>
      </c>
      <c r="G257" s="4" t="s">
        <v>390</v>
      </c>
      <c r="H257" s="4" t="s">
        <v>227</v>
      </c>
      <c r="I257" s="4">
        <v>1</v>
      </c>
      <c r="J257" s="4">
        <v>0</v>
      </c>
      <c r="K257" s="4">
        <v>1</v>
      </c>
      <c r="L257" s="4"/>
      <c r="M257" s="4"/>
      <c r="N257" s="4"/>
      <c r="O257" s="4">
        <f t="shared" si="396"/>
        <v>210750.31</v>
      </c>
      <c r="P257" s="4">
        <f t="shared" si="397"/>
        <v>210750.31</v>
      </c>
      <c r="Q257" s="4">
        <f t="shared" si="421"/>
        <v>0</v>
      </c>
      <c r="R257" s="4">
        <f t="shared" si="422"/>
        <v>0</v>
      </c>
      <c r="S257" s="4">
        <f t="shared" si="398"/>
        <v>0</v>
      </c>
      <c r="T257" s="4">
        <f t="shared" si="399"/>
        <v>0</v>
      </c>
      <c r="U257" s="4">
        <f t="shared" si="400"/>
        <v>0</v>
      </c>
      <c r="V257" s="4">
        <f t="shared" si="401"/>
        <v>0</v>
      </c>
      <c r="W257" s="4">
        <f t="shared" si="402"/>
        <v>0</v>
      </c>
      <c r="X257" s="4">
        <f t="shared" si="423"/>
        <v>0</v>
      </c>
      <c r="Y257" s="4">
        <f t="shared" si="424"/>
        <v>0</v>
      </c>
      <c r="Z257" s="4"/>
      <c r="AA257" s="4">
        <v>55890823</v>
      </c>
      <c r="AB257" s="4">
        <f t="shared" si="403"/>
        <v>27840.2</v>
      </c>
      <c r="AC257" s="4">
        <f t="shared" si="425"/>
        <v>27840.2</v>
      </c>
      <c r="AD257" s="4">
        <f t="shared" si="426"/>
        <v>0</v>
      </c>
      <c r="AE257" s="4">
        <f t="shared" si="427"/>
        <v>0</v>
      </c>
      <c r="AF257" s="4">
        <f t="shared" si="428"/>
        <v>0</v>
      </c>
      <c r="AG257" s="4">
        <f t="shared" si="404"/>
        <v>0</v>
      </c>
      <c r="AH257" s="4">
        <f t="shared" si="429"/>
        <v>0</v>
      </c>
      <c r="AI257" s="4">
        <f t="shared" si="430"/>
        <v>0</v>
      </c>
      <c r="AJ257" s="4">
        <f t="shared" si="405"/>
        <v>0</v>
      </c>
      <c r="AK257" s="4">
        <v>27840.199999999997</v>
      </c>
      <c r="AL257" s="4">
        <v>27840.199999999997</v>
      </c>
      <c r="AM257" s="4">
        <v>0</v>
      </c>
      <c r="AN257" s="4">
        <v>0</v>
      </c>
      <c r="AO257" s="4">
        <v>0</v>
      </c>
      <c r="AP257" s="4">
        <v>0</v>
      </c>
      <c r="AQ257" s="4">
        <v>0</v>
      </c>
      <c r="AR257" s="4">
        <v>0</v>
      </c>
      <c r="AS257" s="4">
        <v>0</v>
      </c>
      <c r="AT257" s="4">
        <v>0</v>
      </c>
      <c r="AU257" s="4">
        <v>0</v>
      </c>
      <c r="AV257" s="4">
        <v>1</v>
      </c>
      <c r="AW257" s="4">
        <v>1</v>
      </c>
      <c r="AX257" s="4"/>
      <c r="AY257" s="4"/>
      <c r="AZ257" s="4">
        <v>1</v>
      </c>
      <c r="BA257" s="4">
        <v>1</v>
      </c>
      <c r="BB257" s="4">
        <v>1</v>
      </c>
      <c r="BC257" s="4">
        <v>7.57</v>
      </c>
      <c r="BD257" s="4" t="s">
        <v>3</v>
      </c>
      <c r="BE257" s="4" t="s">
        <v>3</v>
      </c>
      <c r="BF257" s="4" t="s">
        <v>3</v>
      </c>
      <c r="BG257" s="4" t="s">
        <v>3</v>
      </c>
      <c r="BH257" s="4">
        <v>3</v>
      </c>
      <c r="BI257" s="4">
        <v>3</v>
      </c>
      <c r="BJ257" s="4" t="s">
        <v>389</v>
      </c>
      <c r="BK257" s="4"/>
      <c r="BL257" s="4"/>
      <c r="BM257" s="4">
        <v>400007</v>
      </c>
      <c r="BN257" s="4">
        <v>0</v>
      </c>
      <c r="BO257" s="4" t="s">
        <v>3</v>
      </c>
      <c r="BP257" s="4">
        <v>0</v>
      </c>
      <c r="BQ257" s="4">
        <v>214</v>
      </c>
      <c r="BR257" s="4">
        <v>0</v>
      </c>
      <c r="BS257" s="4">
        <v>1</v>
      </c>
      <c r="BT257" s="4">
        <v>1</v>
      </c>
      <c r="BU257" s="4">
        <v>1</v>
      </c>
      <c r="BV257" s="4">
        <v>1</v>
      </c>
      <c r="BW257" s="4">
        <v>1</v>
      </c>
      <c r="BX257" s="4">
        <v>1</v>
      </c>
      <c r="BY257" s="4" t="s">
        <v>3</v>
      </c>
      <c r="BZ257" s="4">
        <v>0</v>
      </c>
      <c r="CA257" s="4">
        <v>0</v>
      </c>
      <c r="CB257" s="4" t="s">
        <v>3</v>
      </c>
      <c r="CC257" s="4"/>
      <c r="CD257" s="4"/>
      <c r="CE257" s="4">
        <v>1566</v>
      </c>
      <c r="CF257" s="4">
        <v>0</v>
      </c>
      <c r="CG257" s="4">
        <v>0</v>
      </c>
      <c r="CH257" s="4"/>
      <c r="CI257" s="4"/>
      <c r="CJ257" s="4"/>
      <c r="CK257" s="4"/>
      <c r="CL257" s="4"/>
      <c r="CM257" s="4">
        <v>0</v>
      </c>
      <c r="CN257" s="4" t="s">
        <v>3</v>
      </c>
      <c r="CO257" s="4">
        <v>0</v>
      </c>
      <c r="CP257" s="4">
        <f t="shared" si="406"/>
        <v>210750.31</v>
      </c>
      <c r="CQ257" s="4">
        <f t="shared" si="407"/>
        <v>210750.31</v>
      </c>
      <c r="CR257" s="4">
        <f t="shared" si="431"/>
        <v>0</v>
      </c>
      <c r="CS257" s="4">
        <f t="shared" si="432"/>
        <v>0</v>
      </c>
      <c r="CT257" s="4">
        <f t="shared" si="408"/>
        <v>0</v>
      </c>
      <c r="CU257" s="4">
        <f t="shared" si="409"/>
        <v>0</v>
      </c>
      <c r="CV257" s="4">
        <f t="shared" si="410"/>
        <v>0</v>
      </c>
      <c r="CW257" s="4">
        <f t="shared" si="411"/>
        <v>0</v>
      </c>
      <c r="CX257" s="4">
        <f t="shared" si="412"/>
        <v>0</v>
      </c>
      <c r="CY257" s="4">
        <f t="shared" si="433"/>
        <v>0</v>
      </c>
      <c r="CZ257" s="4">
        <f t="shared" si="434"/>
        <v>0</v>
      </c>
      <c r="DA257" s="4"/>
      <c r="DB257" s="4"/>
      <c r="DC257" s="4" t="s">
        <v>3</v>
      </c>
      <c r="DD257" s="4" t="s">
        <v>3</v>
      </c>
      <c r="DE257" s="4" t="s">
        <v>3</v>
      </c>
      <c r="DF257" s="4" t="s">
        <v>3</v>
      </c>
      <c r="DG257" s="4" t="s">
        <v>3</v>
      </c>
      <c r="DH257" s="4" t="s">
        <v>3</v>
      </c>
      <c r="DI257" s="4" t="s">
        <v>3</v>
      </c>
      <c r="DJ257" s="4" t="s">
        <v>3</v>
      </c>
      <c r="DK257" s="4" t="s">
        <v>3</v>
      </c>
      <c r="DL257" s="4" t="s">
        <v>3</v>
      </c>
      <c r="DM257" s="4" t="s">
        <v>3</v>
      </c>
      <c r="DN257" s="4">
        <v>0</v>
      </c>
      <c r="DO257" s="4">
        <v>0</v>
      </c>
      <c r="DP257" s="4">
        <v>1</v>
      </c>
      <c r="DQ257" s="4">
        <v>1</v>
      </c>
      <c r="DR257" s="4"/>
      <c r="DS257" s="4"/>
      <c r="DT257" s="4"/>
      <c r="DU257" s="4">
        <v>1013</v>
      </c>
      <c r="DV257" s="4" t="s">
        <v>227</v>
      </c>
      <c r="DW257" s="4" t="s">
        <v>227</v>
      </c>
      <c r="DX257" s="4">
        <v>1</v>
      </c>
      <c r="DY257" s="4"/>
      <c r="DZ257" s="4" t="s">
        <v>3</v>
      </c>
      <c r="EA257" s="4" t="s">
        <v>3</v>
      </c>
      <c r="EB257" s="4" t="s">
        <v>3</v>
      </c>
      <c r="EC257" s="4" t="s">
        <v>3</v>
      </c>
      <c r="ED257" s="4"/>
      <c r="EE257" s="4">
        <v>57042890</v>
      </c>
      <c r="EF257" s="4">
        <v>214</v>
      </c>
      <c r="EG257" s="4" t="s">
        <v>228</v>
      </c>
      <c r="EH257" s="4">
        <v>0</v>
      </c>
      <c r="EI257" s="4" t="s">
        <v>3</v>
      </c>
      <c r="EJ257" s="4">
        <v>3</v>
      </c>
      <c r="EK257" s="4">
        <v>400007</v>
      </c>
      <c r="EL257" s="4" t="s">
        <v>228</v>
      </c>
      <c r="EM257" s="4" t="s">
        <v>229</v>
      </c>
      <c r="EN257" s="4"/>
      <c r="EO257" s="4" t="s">
        <v>3</v>
      </c>
      <c r="EP257" s="4"/>
      <c r="EQ257" s="4">
        <v>16</v>
      </c>
      <c r="ER257" s="4">
        <v>0</v>
      </c>
      <c r="ES257" s="4">
        <v>27840.199999999997</v>
      </c>
      <c r="ET257" s="4">
        <v>0</v>
      </c>
      <c r="EU257" s="4">
        <v>0</v>
      </c>
      <c r="EV257" s="4">
        <v>0</v>
      </c>
      <c r="EW257" s="4">
        <v>0</v>
      </c>
      <c r="EX257" s="4">
        <v>0</v>
      </c>
      <c r="EY257" s="4">
        <v>0</v>
      </c>
      <c r="EZ257" s="4">
        <v>5</v>
      </c>
      <c r="FA257" s="4"/>
      <c r="FB257" s="4"/>
      <c r="FC257" s="4">
        <v>1</v>
      </c>
      <c r="FD257" s="4">
        <v>18</v>
      </c>
      <c r="FE257" s="4"/>
      <c r="FF257" s="4">
        <v>246666.67</v>
      </c>
      <c r="FG257" s="4"/>
      <c r="FH257" s="4"/>
      <c r="FI257" s="4"/>
      <c r="FJ257" s="4"/>
      <c r="FK257" s="4"/>
      <c r="FL257" s="4"/>
      <c r="FM257" s="4"/>
      <c r="FN257" s="4"/>
      <c r="FO257" s="4"/>
      <c r="FP257" s="4"/>
      <c r="FQ257" s="4">
        <v>0</v>
      </c>
      <c r="FR257" s="4">
        <f t="shared" si="435"/>
        <v>210750.31</v>
      </c>
      <c r="FS257" s="4">
        <v>0</v>
      </c>
      <c r="FT257" s="4"/>
      <c r="FU257" s="4"/>
      <c r="FV257" s="4"/>
      <c r="FW257" s="4"/>
      <c r="FX257" s="4">
        <v>0</v>
      </c>
      <c r="FY257" s="4">
        <v>0</v>
      </c>
      <c r="FZ257" s="4"/>
      <c r="GA257" s="4" t="s">
        <v>391</v>
      </c>
      <c r="GB257" s="4"/>
      <c r="GC257" s="4"/>
      <c r="GD257" s="4">
        <v>1</v>
      </c>
      <c r="GE257" s="4"/>
      <c r="GF257" s="4">
        <v>136170393</v>
      </c>
      <c r="GG257" s="4">
        <v>2</v>
      </c>
      <c r="GH257" s="4">
        <v>3</v>
      </c>
      <c r="GI257" s="4">
        <v>5</v>
      </c>
      <c r="GJ257" s="4">
        <v>0</v>
      </c>
      <c r="GK257" s="4">
        <v>0</v>
      </c>
      <c r="GL257" s="4">
        <f t="shared" si="413"/>
        <v>0</v>
      </c>
      <c r="GM257" s="4">
        <f t="shared" si="414"/>
        <v>210750.31</v>
      </c>
      <c r="GN257" s="4">
        <f t="shared" si="415"/>
        <v>0</v>
      </c>
      <c r="GO257" s="4">
        <f t="shared" si="416"/>
        <v>0</v>
      </c>
      <c r="GP257" s="4">
        <f t="shared" si="417"/>
        <v>0</v>
      </c>
      <c r="GQ257" s="4"/>
      <c r="GR257" s="4">
        <v>1</v>
      </c>
      <c r="GS257" s="4">
        <v>1</v>
      </c>
      <c r="GT257" s="4">
        <v>0</v>
      </c>
      <c r="GU257" s="4" t="s">
        <v>3</v>
      </c>
      <c r="GV257" s="4">
        <f t="shared" si="418"/>
        <v>0</v>
      </c>
      <c r="GW257" s="4">
        <v>1</v>
      </c>
      <c r="GX257" s="4">
        <f t="shared" si="419"/>
        <v>0</v>
      </c>
      <c r="GY257" s="4"/>
      <c r="GZ257" s="4"/>
      <c r="HA257" s="4">
        <v>0</v>
      </c>
      <c r="HB257" s="4">
        <v>0</v>
      </c>
      <c r="HC257" s="4">
        <f t="shared" si="420"/>
        <v>0</v>
      </c>
      <c r="HD257" s="4"/>
      <c r="HE257" s="4" t="s">
        <v>50</v>
      </c>
      <c r="HF257" s="4" t="s">
        <v>231</v>
      </c>
      <c r="HG257" s="4"/>
      <c r="HH257" s="4"/>
      <c r="HI257" s="4"/>
      <c r="HJ257" s="4"/>
      <c r="HK257" s="4"/>
      <c r="HL257" s="4"/>
      <c r="HM257" s="4" t="s">
        <v>3</v>
      </c>
      <c r="HN257" s="4" t="s">
        <v>3</v>
      </c>
      <c r="HO257" s="4" t="s">
        <v>3</v>
      </c>
      <c r="HP257" s="4" t="s">
        <v>3</v>
      </c>
      <c r="HQ257" s="4" t="s">
        <v>3</v>
      </c>
      <c r="HR257" s="4"/>
      <c r="HS257" s="4">
        <v>0</v>
      </c>
      <c r="HT257" s="4"/>
      <c r="HU257" s="4"/>
      <c r="HV257" s="4"/>
      <c r="HW257" s="4"/>
      <c r="HX257" s="4"/>
      <c r="HY257" s="4"/>
      <c r="HZ257" s="4"/>
      <c r="IA257" s="4"/>
      <c r="IB257" s="4"/>
      <c r="IC257" s="4"/>
      <c r="ID257" s="4"/>
      <c r="IE257" s="4"/>
      <c r="IF257" s="4"/>
      <c r="IG257" s="4"/>
      <c r="IH257" s="4"/>
      <c r="II257" s="4"/>
      <c r="IJ257" s="4"/>
      <c r="IK257" s="4">
        <v>0</v>
      </c>
      <c r="IL257" s="4"/>
      <c r="IM257" s="4"/>
      <c r="IN257" s="4"/>
      <c r="IO257" s="4"/>
      <c r="IP257" s="4"/>
      <c r="IQ257" s="4"/>
      <c r="IR257" s="4"/>
      <c r="IS257" s="4"/>
      <c r="IT257" s="4"/>
      <c r="IU257" s="4"/>
    </row>
    <row r="258" spans="1:255" x14ac:dyDescent="0.25">
      <c r="A258" s="3">
        <v>17</v>
      </c>
      <c r="B258" s="3">
        <v>1</v>
      </c>
      <c r="C258" s="3"/>
      <c r="D258" s="3"/>
      <c r="E258" s="3" t="s">
        <v>392</v>
      </c>
      <c r="F258" s="3" t="s">
        <v>393</v>
      </c>
      <c r="G258" s="3" t="s">
        <v>394</v>
      </c>
      <c r="H258" s="3" t="s">
        <v>227</v>
      </c>
      <c r="I258" s="3">
        <v>1</v>
      </c>
      <c r="J258" s="3">
        <v>0</v>
      </c>
      <c r="K258" s="3">
        <v>1</v>
      </c>
      <c r="L258" s="3"/>
      <c r="M258" s="3"/>
      <c r="N258" s="3"/>
      <c r="O258" s="3">
        <f t="shared" si="396"/>
        <v>25891.4</v>
      </c>
      <c r="P258" s="3">
        <f t="shared" si="397"/>
        <v>25891.4</v>
      </c>
      <c r="Q258" s="3">
        <f t="shared" si="421"/>
        <v>0</v>
      </c>
      <c r="R258" s="3">
        <f t="shared" si="422"/>
        <v>0</v>
      </c>
      <c r="S258" s="3">
        <f t="shared" si="398"/>
        <v>0</v>
      </c>
      <c r="T258" s="3">
        <f t="shared" si="399"/>
        <v>0</v>
      </c>
      <c r="U258" s="3">
        <f t="shared" si="400"/>
        <v>0</v>
      </c>
      <c r="V258" s="3">
        <f t="shared" si="401"/>
        <v>0</v>
      </c>
      <c r="W258" s="3">
        <f t="shared" si="402"/>
        <v>0</v>
      </c>
      <c r="X258" s="3">
        <f t="shared" si="423"/>
        <v>0</v>
      </c>
      <c r="Y258" s="3">
        <f t="shared" si="424"/>
        <v>0</v>
      </c>
      <c r="Z258" s="3"/>
      <c r="AA258" s="3">
        <v>54971259</v>
      </c>
      <c r="AB258" s="3">
        <f t="shared" si="403"/>
        <v>25891.4</v>
      </c>
      <c r="AC258" s="3">
        <f t="shared" si="425"/>
        <v>25891.4</v>
      </c>
      <c r="AD258" s="3">
        <f t="shared" si="426"/>
        <v>0</v>
      </c>
      <c r="AE258" s="3">
        <f t="shared" si="427"/>
        <v>0</v>
      </c>
      <c r="AF258" s="3">
        <f t="shared" si="428"/>
        <v>0</v>
      </c>
      <c r="AG258" s="3">
        <f t="shared" si="404"/>
        <v>0</v>
      </c>
      <c r="AH258" s="3">
        <f t="shared" si="429"/>
        <v>0</v>
      </c>
      <c r="AI258" s="3">
        <f t="shared" si="430"/>
        <v>0</v>
      </c>
      <c r="AJ258" s="3">
        <f t="shared" si="405"/>
        <v>0</v>
      </c>
      <c r="AK258" s="3">
        <v>25891.399999999998</v>
      </c>
      <c r="AL258" s="3">
        <v>25891.399999999998</v>
      </c>
      <c r="AM258" s="3">
        <v>0</v>
      </c>
      <c r="AN258" s="3">
        <v>0</v>
      </c>
      <c r="AO258" s="3">
        <v>0</v>
      </c>
      <c r="AP258" s="3">
        <v>0</v>
      </c>
      <c r="AQ258" s="3">
        <v>0</v>
      </c>
      <c r="AR258" s="3">
        <v>0</v>
      </c>
      <c r="AS258" s="3">
        <v>0</v>
      </c>
      <c r="AT258" s="3">
        <v>0</v>
      </c>
      <c r="AU258" s="3">
        <v>0</v>
      </c>
      <c r="AV258" s="3">
        <v>1</v>
      </c>
      <c r="AW258" s="3">
        <v>1</v>
      </c>
      <c r="AX258" s="3"/>
      <c r="AY258" s="3"/>
      <c r="AZ258" s="3">
        <v>1</v>
      </c>
      <c r="BA258" s="3">
        <v>1</v>
      </c>
      <c r="BB258" s="3">
        <v>1</v>
      </c>
      <c r="BC258" s="3">
        <v>1</v>
      </c>
      <c r="BD258" s="3" t="s">
        <v>3</v>
      </c>
      <c r="BE258" s="3" t="s">
        <v>3</v>
      </c>
      <c r="BF258" s="3" t="s">
        <v>3</v>
      </c>
      <c r="BG258" s="3" t="s">
        <v>3</v>
      </c>
      <c r="BH258" s="3">
        <v>3</v>
      </c>
      <c r="BI258" s="3">
        <v>3</v>
      </c>
      <c r="BJ258" s="3" t="s">
        <v>393</v>
      </c>
      <c r="BK258" s="3"/>
      <c r="BL258" s="3"/>
      <c r="BM258" s="3">
        <v>400007</v>
      </c>
      <c r="BN258" s="3">
        <v>0</v>
      </c>
      <c r="BO258" s="3" t="s">
        <v>3</v>
      </c>
      <c r="BP258" s="3">
        <v>0</v>
      </c>
      <c r="BQ258" s="3">
        <v>214</v>
      </c>
      <c r="BR258" s="3">
        <v>0</v>
      </c>
      <c r="BS258" s="3">
        <v>1</v>
      </c>
      <c r="BT258" s="3">
        <v>1</v>
      </c>
      <c r="BU258" s="3">
        <v>1</v>
      </c>
      <c r="BV258" s="3">
        <v>1</v>
      </c>
      <c r="BW258" s="3">
        <v>1</v>
      </c>
      <c r="BX258" s="3">
        <v>1</v>
      </c>
      <c r="BY258" s="3" t="s">
        <v>3</v>
      </c>
      <c r="BZ258" s="3">
        <v>0</v>
      </c>
      <c r="CA258" s="3">
        <v>0</v>
      </c>
      <c r="CB258" s="3" t="s">
        <v>3</v>
      </c>
      <c r="CC258" s="3"/>
      <c r="CD258" s="3"/>
      <c r="CE258" s="3">
        <v>1566</v>
      </c>
      <c r="CF258" s="3">
        <v>0</v>
      </c>
      <c r="CG258" s="3">
        <v>0</v>
      </c>
      <c r="CH258" s="3"/>
      <c r="CI258" s="3"/>
      <c r="CJ258" s="3"/>
      <c r="CK258" s="3"/>
      <c r="CL258" s="3"/>
      <c r="CM258" s="3">
        <v>0</v>
      </c>
      <c r="CN258" s="3" t="s">
        <v>3</v>
      </c>
      <c r="CO258" s="3">
        <v>0</v>
      </c>
      <c r="CP258" s="3">
        <f t="shared" si="406"/>
        <v>25891.4</v>
      </c>
      <c r="CQ258" s="3">
        <f t="shared" si="407"/>
        <v>25891.4</v>
      </c>
      <c r="CR258" s="3">
        <f t="shared" si="431"/>
        <v>0</v>
      </c>
      <c r="CS258" s="3">
        <f t="shared" si="432"/>
        <v>0</v>
      </c>
      <c r="CT258" s="3">
        <f t="shared" si="408"/>
        <v>0</v>
      </c>
      <c r="CU258" s="3">
        <f t="shared" si="409"/>
        <v>0</v>
      </c>
      <c r="CV258" s="3">
        <f t="shared" si="410"/>
        <v>0</v>
      </c>
      <c r="CW258" s="3">
        <f t="shared" si="411"/>
        <v>0</v>
      </c>
      <c r="CX258" s="3">
        <f t="shared" si="412"/>
        <v>0</v>
      </c>
      <c r="CY258" s="3">
        <f t="shared" si="433"/>
        <v>0</v>
      </c>
      <c r="CZ258" s="3">
        <f t="shared" si="434"/>
        <v>0</v>
      </c>
      <c r="DA258" s="3"/>
      <c r="DB258" s="3"/>
      <c r="DC258" s="3" t="s">
        <v>3</v>
      </c>
      <c r="DD258" s="3" t="s">
        <v>3</v>
      </c>
      <c r="DE258" s="3" t="s">
        <v>3</v>
      </c>
      <c r="DF258" s="3" t="s">
        <v>3</v>
      </c>
      <c r="DG258" s="3" t="s">
        <v>3</v>
      </c>
      <c r="DH258" s="3" t="s">
        <v>3</v>
      </c>
      <c r="DI258" s="3" t="s">
        <v>3</v>
      </c>
      <c r="DJ258" s="3" t="s">
        <v>3</v>
      </c>
      <c r="DK258" s="3" t="s">
        <v>3</v>
      </c>
      <c r="DL258" s="3" t="s">
        <v>3</v>
      </c>
      <c r="DM258" s="3" t="s">
        <v>3</v>
      </c>
      <c r="DN258" s="3">
        <v>0</v>
      </c>
      <c r="DO258" s="3">
        <v>0</v>
      </c>
      <c r="DP258" s="3">
        <v>1</v>
      </c>
      <c r="DQ258" s="3">
        <v>1</v>
      </c>
      <c r="DR258" s="3"/>
      <c r="DS258" s="3"/>
      <c r="DT258" s="3"/>
      <c r="DU258" s="3">
        <v>1013</v>
      </c>
      <c r="DV258" s="3" t="s">
        <v>227</v>
      </c>
      <c r="DW258" s="3" t="s">
        <v>227</v>
      </c>
      <c r="DX258" s="3">
        <v>1</v>
      </c>
      <c r="DY258" s="3"/>
      <c r="DZ258" s="3" t="s">
        <v>3</v>
      </c>
      <c r="EA258" s="3" t="s">
        <v>3</v>
      </c>
      <c r="EB258" s="3" t="s">
        <v>3</v>
      </c>
      <c r="EC258" s="3" t="s">
        <v>3</v>
      </c>
      <c r="ED258" s="3"/>
      <c r="EE258" s="3">
        <v>57042890</v>
      </c>
      <c r="EF258" s="3">
        <v>214</v>
      </c>
      <c r="EG258" s="3" t="s">
        <v>228</v>
      </c>
      <c r="EH258" s="3">
        <v>0</v>
      </c>
      <c r="EI258" s="3" t="s">
        <v>3</v>
      </c>
      <c r="EJ258" s="3">
        <v>3</v>
      </c>
      <c r="EK258" s="3">
        <v>400007</v>
      </c>
      <c r="EL258" s="3" t="s">
        <v>228</v>
      </c>
      <c r="EM258" s="3" t="s">
        <v>229</v>
      </c>
      <c r="EN258" s="3"/>
      <c r="EO258" s="3" t="s">
        <v>3</v>
      </c>
      <c r="EP258" s="3"/>
      <c r="EQ258" s="3">
        <v>16</v>
      </c>
      <c r="ER258" s="3">
        <v>0</v>
      </c>
      <c r="ES258" s="3">
        <v>25891.399999999998</v>
      </c>
      <c r="ET258" s="3">
        <v>0</v>
      </c>
      <c r="EU258" s="3">
        <v>0</v>
      </c>
      <c r="EV258" s="3">
        <v>0</v>
      </c>
      <c r="EW258" s="3">
        <v>0</v>
      </c>
      <c r="EX258" s="3">
        <v>0</v>
      </c>
      <c r="EY258" s="3">
        <v>0</v>
      </c>
      <c r="EZ258" s="3"/>
      <c r="FA258" s="3"/>
      <c r="FB258" s="3"/>
      <c r="FC258" s="3"/>
      <c r="FD258" s="3"/>
      <c r="FE258" s="3"/>
      <c r="FF258" s="3"/>
      <c r="FG258" s="3"/>
      <c r="FH258" s="3"/>
      <c r="FI258" s="3"/>
      <c r="FJ258" s="3"/>
      <c r="FK258" s="3"/>
      <c r="FL258" s="3"/>
      <c r="FM258" s="3"/>
      <c r="FN258" s="3"/>
      <c r="FO258" s="3"/>
      <c r="FP258" s="3"/>
      <c r="FQ258" s="3">
        <v>0</v>
      </c>
      <c r="FR258" s="3">
        <f t="shared" si="435"/>
        <v>25891.4</v>
      </c>
      <c r="FS258" s="3">
        <v>0</v>
      </c>
      <c r="FT258" s="3"/>
      <c r="FU258" s="3"/>
      <c r="FV258" s="3"/>
      <c r="FW258" s="3"/>
      <c r="FX258" s="3">
        <v>0</v>
      </c>
      <c r="FY258" s="3">
        <v>0</v>
      </c>
      <c r="FZ258" s="3"/>
      <c r="GA258" s="3" t="s">
        <v>395</v>
      </c>
      <c r="GB258" s="3"/>
      <c r="GC258" s="3"/>
      <c r="GD258" s="3">
        <v>1</v>
      </c>
      <c r="GE258" s="3"/>
      <c r="GF258" s="3">
        <v>-715556128</v>
      </c>
      <c r="GG258" s="3">
        <v>2</v>
      </c>
      <c r="GH258" s="3">
        <v>4</v>
      </c>
      <c r="GI258" s="3">
        <v>-2</v>
      </c>
      <c r="GJ258" s="3">
        <v>0</v>
      </c>
      <c r="GK258" s="3">
        <v>0</v>
      </c>
      <c r="GL258" s="3">
        <f t="shared" si="413"/>
        <v>0</v>
      </c>
      <c r="GM258" s="3">
        <f t="shared" si="414"/>
        <v>25891.4</v>
      </c>
      <c r="GN258" s="3">
        <f t="shared" si="415"/>
        <v>0</v>
      </c>
      <c r="GO258" s="3">
        <f t="shared" si="416"/>
        <v>0</v>
      </c>
      <c r="GP258" s="3">
        <f t="shared" si="417"/>
        <v>0</v>
      </c>
      <c r="GQ258" s="3"/>
      <c r="GR258" s="3">
        <v>1</v>
      </c>
      <c r="GS258" s="3">
        <v>2</v>
      </c>
      <c r="GT258" s="3">
        <v>0</v>
      </c>
      <c r="GU258" s="3" t="s">
        <v>3</v>
      </c>
      <c r="GV258" s="3">
        <f t="shared" si="418"/>
        <v>0</v>
      </c>
      <c r="GW258" s="3">
        <v>1</v>
      </c>
      <c r="GX258" s="3">
        <f t="shared" si="419"/>
        <v>0</v>
      </c>
      <c r="GY258" s="3"/>
      <c r="GZ258" s="3"/>
      <c r="HA258" s="3">
        <v>0</v>
      </c>
      <c r="HB258" s="3">
        <v>0</v>
      </c>
      <c r="HC258" s="3">
        <f t="shared" si="420"/>
        <v>0</v>
      </c>
      <c r="HD258" s="3"/>
      <c r="HE258" s="3" t="s">
        <v>50</v>
      </c>
      <c r="HF258" s="3" t="s">
        <v>231</v>
      </c>
      <c r="HG258" s="3"/>
      <c r="HH258" s="3"/>
      <c r="HI258" s="3"/>
      <c r="HJ258" s="3"/>
      <c r="HK258" s="3"/>
      <c r="HL258" s="3"/>
      <c r="HM258" s="3" t="s">
        <v>3</v>
      </c>
      <c r="HN258" s="3" t="s">
        <v>3</v>
      </c>
      <c r="HO258" s="3" t="s">
        <v>3</v>
      </c>
      <c r="HP258" s="3" t="s">
        <v>3</v>
      </c>
      <c r="HQ258" s="3" t="s">
        <v>3</v>
      </c>
      <c r="HR258" s="3"/>
      <c r="HS258" s="3">
        <v>0</v>
      </c>
      <c r="HT258" s="3"/>
      <c r="HU258" s="3"/>
      <c r="HV258" s="3"/>
      <c r="HW258" s="3"/>
      <c r="HX258" s="3"/>
      <c r="HY258" s="3"/>
      <c r="HZ258" s="3"/>
      <c r="IA258" s="3"/>
      <c r="IB258" s="3"/>
      <c r="IC258" s="3"/>
      <c r="ID258" s="3"/>
      <c r="IE258" s="3"/>
      <c r="IF258" s="3"/>
      <c r="IG258" s="3"/>
      <c r="IH258" s="3"/>
      <c r="II258" s="3"/>
      <c r="IJ258" s="3"/>
      <c r="IK258" s="3">
        <v>0</v>
      </c>
      <c r="IL258" s="3"/>
      <c r="IM258" s="3"/>
      <c r="IN258" s="3"/>
      <c r="IO258" s="3"/>
      <c r="IP258" s="3"/>
      <c r="IQ258" s="3"/>
      <c r="IR258" s="3"/>
      <c r="IS258" s="3"/>
      <c r="IT258" s="3"/>
      <c r="IU258" s="3"/>
    </row>
    <row r="259" spans="1:255" x14ac:dyDescent="0.25">
      <c r="A259" s="4">
        <v>17</v>
      </c>
      <c r="B259" s="4">
        <v>1</v>
      </c>
      <c r="C259" s="4"/>
      <c r="D259" s="4"/>
      <c r="E259" s="4" t="s">
        <v>392</v>
      </c>
      <c r="F259" s="4" t="s">
        <v>393</v>
      </c>
      <c r="G259" s="4" t="s">
        <v>394</v>
      </c>
      <c r="H259" s="4" t="s">
        <v>227</v>
      </c>
      <c r="I259" s="4">
        <v>1</v>
      </c>
      <c r="J259" s="4">
        <v>0</v>
      </c>
      <c r="K259" s="4">
        <v>1</v>
      </c>
      <c r="L259" s="4"/>
      <c r="M259" s="4"/>
      <c r="N259" s="4"/>
      <c r="O259" s="4">
        <f t="shared" si="396"/>
        <v>195997.9</v>
      </c>
      <c r="P259" s="4">
        <f t="shared" si="397"/>
        <v>195997.9</v>
      </c>
      <c r="Q259" s="4">
        <f t="shared" si="421"/>
        <v>0</v>
      </c>
      <c r="R259" s="4">
        <f t="shared" si="422"/>
        <v>0</v>
      </c>
      <c r="S259" s="4">
        <f t="shared" si="398"/>
        <v>0</v>
      </c>
      <c r="T259" s="4">
        <f t="shared" si="399"/>
        <v>0</v>
      </c>
      <c r="U259" s="4">
        <f t="shared" si="400"/>
        <v>0</v>
      </c>
      <c r="V259" s="4">
        <f t="shared" si="401"/>
        <v>0</v>
      </c>
      <c r="W259" s="4">
        <f t="shared" si="402"/>
        <v>0</v>
      </c>
      <c r="X259" s="4">
        <f t="shared" si="423"/>
        <v>0</v>
      </c>
      <c r="Y259" s="4">
        <f t="shared" si="424"/>
        <v>0</v>
      </c>
      <c r="Z259" s="4"/>
      <c r="AA259" s="4">
        <v>55890823</v>
      </c>
      <c r="AB259" s="4">
        <f t="shared" si="403"/>
        <v>25891.4</v>
      </c>
      <c r="AC259" s="4">
        <f t="shared" si="425"/>
        <v>25891.4</v>
      </c>
      <c r="AD259" s="4">
        <f t="shared" si="426"/>
        <v>0</v>
      </c>
      <c r="AE259" s="4">
        <f t="shared" si="427"/>
        <v>0</v>
      </c>
      <c r="AF259" s="4">
        <f t="shared" si="428"/>
        <v>0</v>
      </c>
      <c r="AG259" s="4">
        <f t="shared" si="404"/>
        <v>0</v>
      </c>
      <c r="AH259" s="4">
        <f t="shared" si="429"/>
        <v>0</v>
      </c>
      <c r="AI259" s="4">
        <f t="shared" si="430"/>
        <v>0</v>
      </c>
      <c r="AJ259" s="4">
        <f t="shared" si="405"/>
        <v>0</v>
      </c>
      <c r="AK259" s="4">
        <v>25891.399999999998</v>
      </c>
      <c r="AL259" s="4">
        <v>25891.399999999998</v>
      </c>
      <c r="AM259" s="4">
        <v>0</v>
      </c>
      <c r="AN259" s="4">
        <v>0</v>
      </c>
      <c r="AO259" s="4">
        <v>0</v>
      </c>
      <c r="AP259" s="4">
        <v>0</v>
      </c>
      <c r="AQ259" s="4">
        <v>0</v>
      </c>
      <c r="AR259" s="4">
        <v>0</v>
      </c>
      <c r="AS259" s="4">
        <v>0</v>
      </c>
      <c r="AT259" s="4">
        <v>0</v>
      </c>
      <c r="AU259" s="4">
        <v>0</v>
      </c>
      <c r="AV259" s="4">
        <v>1</v>
      </c>
      <c r="AW259" s="4">
        <v>1</v>
      </c>
      <c r="AX259" s="4"/>
      <c r="AY259" s="4"/>
      <c r="AZ259" s="4">
        <v>1</v>
      </c>
      <c r="BA259" s="4">
        <v>1</v>
      </c>
      <c r="BB259" s="4">
        <v>1</v>
      </c>
      <c r="BC259" s="4">
        <v>7.57</v>
      </c>
      <c r="BD259" s="4" t="s">
        <v>3</v>
      </c>
      <c r="BE259" s="4" t="s">
        <v>3</v>
      </c>
      <c r="BF259" s="4" t="s">
        <v>3</v>
      </c>
      <c r="BG259" s="4" t="s">
        <v>3</v>
      </c>
      <c r="BH259" s="4">
        <v>3</v>
      </c>
      <c r="BI259" s="4">
        <v>3</v>
      </c>
      <c r="BJ259" s="4" t="s">
        <v>393</v>
      </c>
      <c r="BK259" s="4"/>
      <c r="BL259" s="4"/>
      <c r="BM259" s="4">
        <v>400007</v>
      </c>
      <c r="BN259" s="4">
        <v>0</v>
      </c>
      <c r="BO259" s="4" t="s">
        <v>3</v>
      </c>
      <c r="BP259" s="4">
        <v>0</v>
      </c>
      <c r="BQ259" s="4">
        <v>214</v>
      </c>
      <c r="BR259" s="4">
        <v>0</v>
      </c>
      <c r="BS259" s="4">
        <v>1</v>
      </c>
      <c r="BT259" s="4">
        <v>1</v>
      </c>
      <c r="BU259" s="4">
        <v>1</v>
      </c>
      <c r="BV259" s="4">
        <v>1</v>
      </c>
      <c r="BW259" s="4">
        <v>1</v>
      </c>
      <c r="BX259" s="4">
        <v>1</v>
      </c>
      <c r="BY259" s="4" t="s">
        <v>3</v>
      </c>
      <c r="BZ259" s="4">
        <v>0</v>
      </c>
      <c r="CA259" s="4">
        <v>0</v>
      </c>
      <c r="CB259" s="4" t="s">
        <v>3</v>
      </c>
      <c r="CC259" s="4"/>
      <c r="CD259" s="4"/>
      <c r="CE259" s="4">
        <v>1566</v>
      </c>
      <c r="CF259" s="4">
        <v>0</v>
      </c>
      <c r="CG259" s="4">
        <v>0</v>
      </c>
      <c r="CH259" s="4"/>
      <c r="CI259" s="4"/>
      <c r="CJ259" s="4"/>
      <c r="CK259" s="4"/>
      <c r="CL259" s="4"/>
      <c r="CM259" s="4">
        <v>0</v>
      </c>
      <c r="CN259" s="4" t="s">
        <v>3</v>
      </c>
      <c r="CO259" s="4">
        <v>0</v>
      </c>
      <c r="CP259" s="4">
        <f t="shared" si="406"/>
        <v>195997.9</v>
      </c>
      <c r="CQ259" s="4">
        <f t="shared" si="407"/>
        <v>195997.9</v>
      </c>
      <c r="CR259" s="4">
        <f t="shared" si="431"/>
        <v>0</v>
      </c>
      <c r="CS259" s="4">
        <f t="shared" si="432"/>
        <v>0</v>
      </c>
      <c r="CT259" s="4">
        <f t="shared" si="408"/>
        <v>0</v>
      </c>
      <c r="CU259" s="4">
        <f t="shared" si="409"/>
        <v>0</v>
      </c>
      <c r="CV259" s="4">
        <f t="shared" si="410"/>
        <v>0</v>
      </c>
      <c r="CW259" s="4">
        <f t="shared" si="411"/>
        <v>0</v>
      </c>
      <c r="CX259" s="4">
        <f t="shared" si="412"/>
        <v>0</v>
      </c>
      <c r="CY259" s="4">
        <f t="shared" si="433"/>
        <v>0</v>
      </c>
      <c r="CZ259" s="4">
        <f t="shared" si="434"/>
        <v>0</v>
      </c>
      <c r="DA259" s="4"/>
      <c r="DB259" s="4"/>
      <c r="DC259" s="4" t="s">
        <v>3</v>
      </c>
      <c r="DD259" s="4" t="s">
        <v>3</v>
      </c>
      <c r="DE259" s="4" t="s">
        <v>3</v>
      </c>
      <c r="DF259" s="4" t="s">
        <v>3</v>
      </c>
      <c r="DG259" s="4" t="s">
        <v>3</v>
      </c>
      <c r="DH259" s="4" t="s">
        <v>3</v>
      </c>
      <c r="DI259" s="4" t="s">
        <v>3</v>
      </c>
      <c r="DJ259" s="4" t="s">
        <v>3</v>
      </c>
      <c r="DK259" s="4" t="s">
        <v>3</v>
      </c>
      <c r="DL259" s="4" t="s">
        <v>3</v>
      </c>
      <c r="DM259" s="4" t="s">
        <v>3</v>
      </c>
      <c r="DN259" s="4">
        <v>0</v>
      </c>
      <c r="DO259" s="4">
        <v>0</v>
      </c>
      <c r="DP259" s="4">
        <v>1</v>
      </c>
      <c r="DQ259" s="4">
        <v>1</v>
      </c>
      <c r="DR259" s="4"/>
      <c r="DS259" s="4"/>
      <c r="DT259" s="4"/>
      <c r="DU259" s="4">
        <v>1013</v>
      </c>
      <c r="DV259" s="4" t="s">
        <v>227</v>
      </c>
      <c r="DW259" s="4" t="s">
        <v>227</v>
      </c>
      <c r="DX259" s="4">
        <v>1</v>
      </c>
      <c r="DY259" s="4"/>
      <c r="DZ259" s="4" t="s">
        <v>3</v>
      </c>
      <c r="EA259" s="4" t="s">
        <v>3</v>
      </c>
      <c r="EB259" s="4" t="s">
        <v>3</v>
      </c>
      <c r="EC259" s="4" t="s">
        <v>3</v>
      </c>
      <c r="ED259" s="4"/>
      <c r="EE259" s="4">
        <v>57042890</v>
      </c>
      <c r="EF259" s="4">
        <v>214</v>
      </c>
      <c r="EG259" s="4" t="s">
        <v>228</v>
      </c>
      <c r="EH259" s="4">
        <v>0</v>
      </c>
      <c r="EI259" s="4" t="s">
        <v>3</v>
      </c>
      <c r="EJ259" s="4">
        <v>3</v>
      </c>
      <c r="EK259" s="4">
        <v>400007</v>
      </c>
      <c r="EL259" s="4" t="s">
        <v>228</v>
      </c>
      <c r="EM259" s="4" t="s">
        <v>229</v>
      </c>
      <c r="EN259" s="4"/>
      <c r="EO259" s="4" t="s">
        <v>3</v>
      </c>
      <c r="EP259" s="4"/>
      <c r="EQ259" s="4">
        <v>16</v>
      </c>
      <c r="ER259" s="4">
        <v>0</v>
      </c>
      <c r="ES259" s="4">
        <v>25891.399999999998</v>
      </c>
      <c r="ET259" s="4">
        <v>0</v>
      </c>
      <c r="EU259" s="4">
        <v>0</v>
      </c>
      <c r="EV259" s="4">
        <v>0</v>
      </c>
      <c r="EW259" s="4">
        <v>0</v>
      </c>
      <c r="EX259" s="4">
        <v>0</v>
      </c>
      <c r="EY259" s="4">
        <v>0</v>
      </c>
      <c r="EZ259" s="4">
        <v>5</v>
      </c>
      <c r="FA259" s="4"/>
      <c r="FB259" s="4"/>
      <c r="FC259" s="4">
        <v>1</v>
      </c>
      <c r="FD259" s="4">
        <v>18</v>
      </c>
      <c r="FE259" s="4"/>
      <c r="FF259" s="4">
        <v>229400</v>
      </c>
      <c r="FG259" s="4"/>
      <c r="FH259" s="4"/>
      <c r="FI259" s="4"/>
      <c r="FJ259" s="4"/>
      <c r="FK259" s="4"/>
      <c r="FL259" s="4"/>
      <c r="FM259" s="4"/>
      <c r="FN259" s="4"/>
      <c r="FO259" s="4"/>
      <c r="FP259" s="4"/>
      <c r="FQ259" s="4">
        <v>0</v>
      </c>
      <c r="FR259" s="4">
        <f t="shared" si="435"/>
        <v>195997.9</v>
      </c>
      <c r="FS259" s="4">
        <v>0</v>
      </c>
      <c r="FT259" s="4"/>
      <c r="FU259" s="4"/>
      <c r="FV259" s="4"/>
      <c r="FW259" s="4"/>
      <c r="FX259" s="4">
        <v>0</v>
      </c>
      <c r="FY259" s="4">
        <v>0</v>
      </c>
      <c r="FZ259" s="4"/>
      <c r="GA259" s="4" t="s">
        <v>395</v>
      </c>
      <c r="GB259" s="4"/>
      <c r="GC259" s="4"/>
      <c r="GD259" s="4">
        <v>1</v>
      </c>
      <c r="GE259" s="4"/>
      <c r="GF259" s="4">
        <v>-715556128</v>
      </c>
      <c r="GG259" s="4">
        <v>2</v>
      </c>
      <c r="GH259" s="4">
        <v>3</v>
      </c>
      <c r="GI259" s="4">
        <v>5</v>
      </c>
      <c r="GJ259" s="4">
        <v>0</v>
      </c>
      <c r="GK259" s="4">
        <v>0</v>
      </c>
      <c r="GL259" s="4">
        <f t="shared" si="413"/>
        <v>0</v>
      </c>
      <c r="GM259" s="4">
        <f t="shared" si="414"/>
        <v>195997.9</v>
      </c>
      <c r="GN259" s="4">
        <f t="shared" si="415"/>
        <v>0</v>
      </c>
      <c r="GO259" s="4">
        <f t="shared" si="416"/>
        <v>0</v>
      </c>
      <c r="GP259" s="4">
        <f t="shared" si="417"/>
        <v>0</v>
      </c>
      <c r="GQ259" s="4"/>
      <c r="GR259" s="4">
        <v>1</v>
      </c>
      <c r="GS259" s="4">
        <v>1</v>
      </c>
      <c r="GT259" s="4">
        <v>0</v>
      </c>
      <c r="GU259" s="4" t="s">
        <v>3</v>
      </c>
      <c r="GV259" s="4">
        <f t="shared" si="418"/>
        <v>0</v>
      </c>
      <c r="GW259" s="4">
        <v>1</v>
      </c>
      <c r="GX259" s="4">
        <f t="shared" si="419"/>
        <v>0</v>
      </c>
      <c r="GY259" s="4"/>
      <c r="GZ259" s="4"/>
      <c r="HA259" s="4">
        <v>0</v>
      </c>
      <c r="HB259" s="4">
        <v>0</v>
      </c>
      <c r="HC259" s="4">
        <f t="shared" si="420"/>
        <v>0</v>
      </c>
      <c r="HD259" s="4"/>
      <c r="HE259" s="4" t="s">
        <v>50</v>
      </c>
      <c r="HF259" s="4" t="s">
        <v>231</v>
      </c>
      <c r="HG259" s="4"/>
      <c r="HH259" s="4"/>
      <c r="HI259" s="4"/>
      <c r="HJ259" s="4"/>
      <c r="HK259" s="4"/>
      <c r="HL259" s="4"/>
      <c r="HM259" s="4" t="s">
        <v>3</v>
      </c>
      <c r="HN259" s="4" t="s">
        <v>3</v>
      </c>
      <c r="HO259" s="4" t="s">
        <v>3</v>
      </c>
      <c r="HP259" s="4" t="s">
        <v>3</v>
      </c>
      <c r="HQ259" s="4" t="s">
        <v>3</v>
      </c>
      <c r="HR259" s="4"/>
      <c r="HS259" s="4">
        <v>0</v>
      </c>
      <c r="HT259" s="4"/>
      <c r="HU259" s="4"/>
      <c r="HV259" s="4"/>
      <c r="HW259" s="4"/>
      <c r="HX259" s="4"/>
      <c r="HY259" s="4"/>
      <c r="HZ259" s="4"/>
      <c r="IA259" s="4"/>
      <c r="IB259" s="4"/>
      <c r="IC259" s="4"/>
      <c r="ID259" s="4"/>
      <c r="IE259" s="4"/>
      <c r="IF259" s="4"/>
      <c r="IG259" s="4"/>
      <c r="IH259" s="4"/>
      <c r="II259" s="4"/>
      <c r="IJ259" s="4"/>
      <c r="IK259" s="4">
        <v>0</v>
      </c>
      <c r="IL259" s="4"/>
      <c r="IM259" s="4"/>
      <c r="IN259" s="4"/>
      <c r="IO259" s="4"/>
      <c r="IP259" s="4"/>
      <c r="IQ259" s="4"/>
      <c r="IR259" s="4"/>
      <c r="IS259" s="4"/>
      <c r="IT259" s="4"/>
      <c r="IU259" s="4"/>
    </row>
    <row r="260" spans="1:255" x14ac:dyDescent="0.25">
      <c r="A260" s="3">
        <v>17</v>
      </c>
      <c r="B260" s="3">
        <v>1</v>
      </c>
      <c r="C260" s="3"/>
      <c r="D260" s="3"/>
      <c r="E260" s="3" t="s">
        <v>396</v>
      </c>
      <c r="F260" s="3" t="s">
        <v>397</v>
      </c>
      <c r="G260" s="3" t="s">
        <v>398</v>
      </c>
      <c r="H260" s="3" t="s">
        <v>227</v>
      </c>
      <c r="I260" s="3">
        <v>1</v>
      </c>
      <c r="J260" s="3">
        <v>0</v>
      </c>
      <c r="K260" s="3">
        <v>1</v>
      </c>
      <c r="L260" s="3"/>
      <c r="M260" s="3"/>
      <c r="N260" s="3"/>
      <c r="O260" s="3">
        <f t="shared" si="396"/>
        <v>34605.379999999997</v>
      </c>
      <c r="P260" s="3">
        <f t="shared" si="397"/>
        <v>34605.379999999997</v>
      </c>
      <c r="Q260" s="3">
        <f t="shared" si="421"/>
        <v>0</v>
      </c>
      <c r="R260" s="3">
        <f t="shared" si="422"/>
        <v>0</v>
      </c>
      <c r="S260" s="3">
        <f t="shared" si="398"/>
        <v>0</v>
      </c>
      <c r="T260" s="3">
        <f t="shared" si="399"/>
        <v>0</v>
      </c>
      <c r="U260" s="3">
        <f t="shared" si="400"/>
        <v>0</v>
      </c>
      <c r="V260" s="3">
        <f t="shared" si="401"/>
        <v>0</v>
      </c>
      <c r="W260" s="3">
        <f t="shared" si="402"/>
        <v>0</v>
      </c>
      <c r="X260" s="3">
        <f t="shared" si="423"/>
        <v>0</v>
      </c>
      <c r="Y260" s="3">
        <f t="shared" si="424"/>
        <v>0</v>
      </c>
      <c r="Z260" s="3"/>
      <c r="AA260" s="3">
        <v>54971259</v>
      </c>
      <c r="AB260" s="3">
        <f t="shared" si="403"/>
        <v>34605.379999999997</v>
      </c>
      <c r="AC260" s="3">
        <f t="shared" si="425"/>
        <v>34605.379999999997</v>
      </c>
      <c r="AD260" s="3">
        <f t="shared" si="426"/>
        <v>0</v>
      </c>
      <c r="AE260" s="3">
        <f t="shared" si="427"/>
        <v>0</v>
      </c>
      <c r="AF260" s="3">
        <f t="shared" si="428"/>
        <v>0</v>
      </c>
      <c r="AG260" s="3">
        <f t="shared" si="404"/>
        <v>0</v>
      </c>
      <c r="AH260" s="3">
        <f t="shared" si="429"/>
        <v>0</v>
      </c>
      <c r="AI260" s="3">
        <f t="shared" si="430"/>
        <v>0</v>
      </c>
      <c r="AJ260" s="3">
        <f t="shared" si="405"/>
        <v>0</v>
      </c>
      <c r="AK260" s="3">
        <v>34605.379999999997</v>
      </c>
      <c r="AL260" s="3">
        <v>34605.379999999997</v>
      </c>
      <c r="AM260" s="3">
        <v>0</v>
      </c>
      <c r="AN260" s="3">
        <v>0</v>
      </c>
      <c r="AO260" s="3">
        <v>0</v>
      </c>
      <c r="AP260" s="3">
        <v>0</v>
      </c>
      <c r="AQ260" s="3">
        <v>0</v>
      </c>
      <c r="AR260" s="3">
        <v>0</v>
      </c>
      <c r="AS260" s="3">
        <v>0</v>
      </c>
      <c r="AT260" s="3">
        <v>0</v>
      </c>
      <c r="AU260" s="3">
        <v>0</v>
      </c>
      <c r="AV260" s="3">
        <v>1</v>
      </c>
      <c r="AW260" s="3">
        <v>1</v>
      </c>
      <c r="AX260" s="3"/>
      <c r="AY260" s="3"/>
      <c r="AZ260" s="3">
        <v>1</v>
      </c>
      <c r="BA260" s="3">
        <v>1</v>
      </c>
      <c r="BB260" s="3">
        <v>1</v>
      </c>
      <c r="BC260" s="3">
        <v>1</v>
      </c>
      <c r="BD260" s="3" t="s">
        <v>3</v>
      </c>
      <c r="BE260" s="3" t="s">
        <v>3</v>
      </c>
      <c r="BF260" s="3" t="s">
        <v>3</v>
      </c>
      <c r="BG260" s="3" t="s">
        <v>3</v>
      </c>
      <c r="BH260" s="3">
        <v>3</v>
      </c>
      <c r="BI260" s="3">
        <v>3</v>
      </c>
      <c r="BJ260" s="3" t="s">
        <v>397</v>
      </c>
      <c r="BK260" s="3"/>
      <c r="BL260" s="3"/>
      <c r="BM260" s="3">
        <v>400007</v>
      </c>
      <c r="BN260" s="3">
        <v>0</v>
      </c>
      <c r="BO260" s="3" t="s">
        <v>3</v>
      </c>
      <c r="BP260" s="3">
        <v>0</v>
      </c>
      <c r="BQ260" s="3">
        <v>214</v>
      </c>
      <c r="BR260" s="3">
        <v>0</v>
      </c>
      <c r="BS260" s="3">
        <v>1</v>
      </c>
      <c r="BT260" s="3">
        <v>1</v>
      </c>
      <c r="BU260" s="3">
        <v>1</v>
      </c>
      <c r="BV260" s="3">
        <v>1</v>
      </c>
      <c r="BW260" s="3">
        <v>1</v>
      </c>
      <c r="BX260" s="3">
        <v>1</v>
      </c>
      <c r="BY260" s="3" t="s">
        <v>3</v>
      </c>
      <c r="BZ260" s="3">
        <v>0</v>
      </c>
      <c r="CA260" s="3">
        <v>0</v>
      </c>
      <c r="CB260" s="3" t="s">
        <v>3</v>
      </c>
      <c r="CC260" s="3"/>
      <c r="CD260" s="3"/>
      <c r="CE260" s="3">
        <v>1566</v>
      </c>
      <c r="CF260" s="3">
        <v>0</v>
      </c>
      <c r="CG260" s="3">
        <v>0</v>
      </c>
      <c r="CH260" s="3"/>
      <c r="CI260" s="3"/>
      <c r="CJ260" s="3"/>
      <c r="CK260" s="3"/>
      <c r="CL260" s="3"/>
      <c r="CM260" s="3">
        <v>0</v>
      </c>
      <c r="CN260" s="3" t="s">
        <v>3</v>
      </c>
      <c r="CO260" s="3">
        <v>0</v>
      </c>
      <c r="CP260" s="3">
        <f t="shared" si="406"/>
        <v>34605.379999999997</v>
      </c>
      <c r="CQ260" s="3">
        <f t="shared" si="407"/>
        <v>34605.379999999997</v>
      </c>
      <c r="CR260" s="3">
        <f t="shared" si="431"/>
        <v>0</v>
      </c>
      <c r="CS260" s="3">
        <f t="shared" si="432"/>
        <v>0</v>
      </c>
      <c r="CT260" s="3">
        <f t="shared" si="408"/>
        <v>0</v>
      </c>
      <c r="CU260" s="3">
        <f t="shared" si="409"/>
        <v>0</v>
      </c>
      <c r="CV260" s="3">
        <f t="shared" si="410"/>
        <v>0</v>
      </c>
      <c r="CW260" s="3">
        <f t="shared" si="411"/>
        <v>0</v>
      </c>
      <c r="CX260" s="3">
        <f t="shared" si="412"/>
        <v>0</v>
      </c>
      <c r="CY260" s="3">
        <f t="shared" si="433"/>
        <v>0</v>
      </c>
      <c r="CZ260" s="3">
        <f t="shared" si="434"/>
        <v>0</v>
      </c>
      <c r="DA260" s="3"/>
      <c r="DB260" s="3"/>
      <c r="DC260" s="3" t="s">
        <v>3</v>
      </c>
      <c r="DD260" s="3" t="s">
        <v>3</v>
      </c>
      <c r="DE260" s="3" t="s">
        <v>3</v>
      </c>
      <c r="DF260" s="3" t="s">
        <v>3</v>
      </c>
      <c r="DG260" s="3" t="s">
        <v>3</v>
      </c>
      <c r="DH260" s="3" t="s">
        <v>3</v>
      </c>
      <c r="DI260" s="3" t="s">
        <v>3</v>
      </c>
      <c r="DJ260" s="3" t="s">
        <v>3</v>
      </c>
      <c r="DK260" s="3" t="s">
        <v>3</v>
      </c>
      <c r="DL260" s="3" t="s">
        <v>3</v>
      </c>
      <c r="DM260" s="3" t="s">
        <v>3</v>
      </c>
      <c r="DN260" s="3">
        <v>0</v>
      </c>
      <c r="DO260" s="3">
        <v>0</v>
      </c>
      <c r="DP260" s="3">
        <v>1</v>
      </c>
      <c r="DQ260" s="3">
        <v>1</v>
      </c>
      <c r="DR260" s="3"/>
      <c r="DS260" s="3"/>
      <c r="DT260" s="3"/>
      <c r="DU260" s="3">
        <v>1013</v>
      </c>
      <c r="DV260" s="3" t="s">
        <v>227</v>
      </c>
      <c r="DW260" s="3" t="s">
        <v>227</v>
      </c>
      <c r="DX260" s="3">
        <v>1</v>
      </c>
      <c r="DY260" s="3"/>
      <c r="DZ260" s="3" t="s">
        <v>3</v>
      </c>
      <c r="EA260" s="3" t="s">
        <v>3</v>
      </c>
      <c r="EB260" s="3" t="s">
        <v>3</v>
      </c>
      <c r="EC260" s="3" t="s">
        <v>3</v>
      </c>
      <c r="ED260" s="3"/>
      <c r="EE260" s="3">
        <v>57042890</v>
      </c>
      <c r="EF260" s="3">
        <v>214</v>
      </c>
      <c r="EG260" s="3" t="s">
        <v>228</v>
      </c>
      <c r="EH260" s="3">
        <v>0</v>
      </c>
      <c r="EI260" s="3" t="s">
        <v>3</v>
      </c>
      <c r="EJ260" s="3">
        <v>3</v>
      </c>
      <c r="EK260" s="3">
        <v>400007</v>
      </c>
      <c r="EL260" s="3" t="s">
        <v>228</v>
      </c>
      <c r="EM260" s="3" t="s">
        <v>229</v>
      </c>
      <c r="EN260" s="3"/>
      <c r="EO260" s="3" t="s">
        <v>3</v>
      </c>
      <c r="EP260" s="3"/>
      <c r="EQ260" s="3">
        <v>16</v>
      </c>
      <c r="ER260" s="3">
        <v>0</v>
      </c>
      <c r="ES260" s="3">
        <v>34605.379999999997</v>
      </c>
      <c r="ET260" s="3">
        <v>0</v>
      </c>
      <c r="EU260" s="3">
        <v>0</v>
      </c>
      <c r="EV260" s="3">
        <v>0</v>
      </c>
      <c r="EW260" s="3">
        <v>0</v>
      </c>
      <c r="EX260" s="3">
        <v>0</v>
      </c>
      <c r="EY260" s="3">
        <v>0</v>
      </c>
      <c r="EZ260" s="3"/>
      <c r="FA260" s="3"/>
      <c r="FB260" s="3"/>
      <c r="FC260" s="3"/>
      <c r="FD260" s="3"/>
      <c r="FE260" s="3"/>
      <c r="FF260" s="3"/>
      <c r="FG260" s="3"/>
      <c r="FH260" s="3"/>
      <c r="FI260" s="3"/>
      <c r="FJ260" s="3"/>
      <c r="FK260" s="3"/>
      <c r="FL260" s="3"/>
      <c r="FM260" s="3"/>
      <c r="FN260" s="3"/>
      <c r="FO260" s="3"/>
      <c r="FP260" s="3"/>
      <c r="FQ260" s="3">
        <v>0</v>
      </c>
      <c r="FR260" s="3">
        <f t="shared" si="435"/>
        <v>34605.379999999997</v>
      </c>
      <c r="FS260" s="3">
        <v>0</v>
      </c>
      <c r="FT260" s="3"/>
      <c r="FU260" s="3"/>
      <c r="FV260" s="3"/>
      <c r="FW260" s="3"/>
      <c r="FX260" s="3">
        <v>0</v>
      </c>
      <c r="FY260" s="3">
        <v>0</v>
      </c>
      <c r="FZ260" s="3"/>
      <c r="GA260" s="3" t="s">
        <v>399</v>
      </c>
      <c r="GB260" s="3"/>
      <c r="GC260" s="3"/>
      <c r="GD260" s="3">
        <v>1</v>
      </c>
      <c r="GE260" s="3"/>
      <c r="GF260" s="3">
        <v>-2047719911</v>
      </c>
      <c r="GG260" s="3">
        <v>2</v>
      </c>
      <c r="GH260" s="3">
        <v>4</v>
      </c>
      <c r="GI260" s="3">
        <v>-2</v>
      </c>
      <c r="GJ260" s="3">
        <v>0</v>
      </c>
      <c r="GK260" s="3">
        <v>0</v>
      </c>
      <c r="GL260" s="3">
        <f t="shared" si="413"/>
        <v>0</v>
      </c>
      <c r="GM260" s="3">
        <f t="shared" si="414"/>
        <v>34605.379999999997</v>
      </c>
      <c r="GN260" s="3">
        <f t="shared" si="415"/>
        <v>0</v>
      </c>
      <c r="GO260" s="3">
        <f t="shared" si="416"/>
        <v>0</v>
      </c>
      <c r="GP260" s="3">
        <f t="shared" si="417"/>
        <v>0</v>
      </c>
      <c r="GQ260" s="3"/>
      <c r="GR260" s="3">
        <v>1</v>
      </c>
      <c r="GS260" s="3">
        <v>2</v>
      </c>
      <c r="GT260" s="3">
        <v>0</v>
      </c>
      <c r="GU260" s="3" t="s">
        <v>3</v>
      </c>
      <c r="GV260" s="3">
        <f t="shared" si="418"/>
        <v>0</v>
      </c>
      <c r="GW260" s="3">
        <v>1</v>
      </c>
      <c r="GX260" s="3">
        <f t="shared" si="419"/>
        <v>0</v>
      </c>
      <c r="GY260" s="3"/>
      <c r="GZ260" s="3"/>
      <c r="HA260" s="3">
        <v>0</v>
      </c>
      <c r="HB260" s="3">
        <v>0</v>
      </c>
      <c r="HC260" s="3">
        <f t="shared" si="420"/>
        <v>0</v>
      </c>
      <c r="HD260" s="3"/>
      <c r="HE260" s="3" t="s">
        <v>50</v>
      </c>
      <c r="HF260" s="3" t="s">
        <v>231</v>
      </c>
      <c r="HG260" s="3"/>
      <c r="HH260" s="3"/>
      <c r="HI260" s="3"/>
      <c r="HJ260" s="3"/>
      <c r="HK260" s="3"/>
      <c r="HL260" s="3"/>
      <c r="HM260" s="3" t="s">
        <v>3</v>
      </c>
      <c r="HN260" s="3" t="s">
        <v>3</v>
      </c>
      <c r="HO260" s="3" t="s">
        <v>3</v>
      </c>
      <c r="HP260" s="3" t="s">
        <v>3</v>
      </c>
      <c r="HQ260" s="3" t="s">
        <v>3</v>
      </c>
      <c r="HR260" s="3"/>
      <c r="HS260" s="3">
        <v>0</v>
      </c>
      <c r="HT260" s="3"/>
      <c r="HU260" s="3"/>
      <c r="HV260" s="3"/>
      <c r="HW260" s="3"/>
      <c r="HX260" s="3"/>
      <c r="HY260" s="3"/>
      <c r="HZ260" s="3"/>
      <c r="IA260" s="3"/>
      <c r="IB260" s="3"/>
      <c r="IC260" s="3"/>
      <c r="ID260" s="3"/>
      <c r="IE260" s="3"/>
      <c r="IF260" s="3"/>
      <c r="IG260" s="3"/>
      <c r="IH260" s="3"/>
      <c r="II260" s="3"/>
      <c r="IJ260" s="3"/>
      <c r="IK260" s="3">
        <v>0</v>
      </c>
      <c r="IL260" s="3"/>
      <c r="IM260" s="3"/>
      <c r="IN260" s="3"/>
      <c r="IO260" s="3"/>
      <c r="IP260" s="3"/>
      <c r="IQ260" s="3"/>
      <c r="IR260" s="3"/>
      <c r="IS260" s="3"/>
      <c r="IT260" s="3"/>
      <c r="IU260" s="3"/>
    </row>
    <row r="261" spans="1:255" x14ac:dyDescent="0.25">
      <c r="A261" s="4">
        <v>17</v>
      </c>
      <c r="B261" s="4">
        <v>1</v>
      </c>
      <c r="C261" s="4"/>
      <c r="D261" s="4"/>
      <c r="E261" s="4" t="s">
        <v>396</v>
      </c>
      <c r="F261" s="4" t="s">
        <v>397</v>
      </c>
      <c r="G261" s="4" t="s">
        <v>398</v>
      </c>
      <c r="H261" s="4" t="s">
        <v>227</v>
      </c>
      <c r="I261" s="4">
        <v>1</v>
      </c>
      <c r="J261" s="4">
        <v>0</v>
      </c>
      <c r="K261" s="4">
        <v>1</v>
      </c>
      <c r="L261" s="4"/>
      <c r="M261" s="4"/>
      <c r="N261" s="4"/>
      <c r="O261" s="4">
        <f t="shared" si="396"/>
        <v>261962.73</v>
      </c>
      <c r="P261" s="4">
        <f t="shared" si="397"/>
        <v>261962.73</v>
      </c>
      <c r="Q261" s="4">
        <f t="shared" si="421"/>
        <v>0</v>
      </c>
      <c r="R261" s="4">
        <f t="shared" si="422"/>
        <v>0</v>
      </c>
      <c r="S261" s="4">
        <f t="shared" si="398"/>
        <v>0</v>
      </c>
      <c r="T261" s="4">
        <f t="shared" si="399"/>
        <v>0</v>
      </c>
      <c r="U261" s="4">
        <f t="shared" si="400"/>
        <v>0</v>
      </c>
      <c r="V261" s="4">
        <f t="shared" si="401"/>
        <v>0</v>
      </c>
      <c r="W261" s="4">
        <f t="shared" si="402"/>
        <v>0</v>
      </c>
      <c r="X261" s="4">
        <f t="shared" si="423"/>
        <v>0</v>
      </c>
      <c r="Y261" s="4">
        <f t="shared" si="424"/>
        <v>0</v>
      </c>
      <c r="Z261" s="4"/>
      <c r="AA261" s="4">
        <v>55890823</v>
      </c>
      <c r="AB261" s="4">
        <f t="shared" si="403"/>
        <v>34605.379999999997</v>
      </c>
      <c r="AC261" s="4">
        <f t="shared" si="425"/>
        <v>34605.379999999997</v>
      </c>
      <c r="AD261" s="4">
        <f t="shared" si="426"/>
        <v>0</v>
      </c>
      <c r="AE261" s="4">
        <f t="shared" si="427"/>
        <v>0</v>
      </c>
      <c r="AF261" s="4">
        <f t="shared" si="428"/>
        <v>0</v>
      </c>
      <c r="AG261" s="4">
        <f t="shared" si="404"/>
        <v>0</v>
      </c>
      <c r="AH261" s="4">
        <f t="shared" si="429"/>
        <v>0</v>
      </c>
      <c r="AI261" s="4">
        <f t="shared" si="430"/>
        <v>0</v>
      </c>
      <c r="AJ261" s="4">
        <f t="shared" si="405"/>
        <v>0</v>
      </c>
      <c r="AK261" s="4">
        <v>34605.379999999997</v>
      </c>
      <c r="AL261" s="4">
        <v>34605.379999999997</v>
      </c>
      <c r="AM261" s="4">
        <v>0</v>
      </c>
      <c r="AN261" s="4">
        <v>0</v>
      </c>
      <c r="AO261" s="4">
        <v>0</v>
      </c>
      <c r="AP261" s="4">
        <v>0</v>
      </c>
      <c r="AQ261" s="4">
        <v>0</v>
      </c>
      <c r="AR261" s="4">
        <v>0</v>
      </c>
      <c r="AS261" s="4">
        <v>0</v>
      </c>
      <c r="AT261" s="4">
        <v>0</v>
      </c>
      <c r="AU261" s="4">
        <v>0</v>
      </c>
      <c r="AV261" s="4">
        <v>1</v>
      </c>
      <c r="AW261" s="4">
        <v>1</v>
      </c>
      <c r="AX261" s="4"/>
      <c r="AY261" s="4"/>
      <c r="AZ261" s="4">
        <v>1</v>
      </c>
      <c r="BA261" s="4">
        <v>1</v>
      </c>
      <c r="BB261" s="4">
        <v>1</v>
      </c>
      <c r="BC261" s="4">
        <v>7.57</v>
      </c>
      <c r="BD261" s="4" t="s">
        <v>3</v>
      </c>
      <c r="BE261" s="4" t="s">
        <v>3</v>
      </c>
      <c r="BF261" s="4" t="s">
        <v>3</v>
      </c>
      <c r="BG261" s="4" t="s">
        <v>3</v>
      </c>
      <c r="BH261" s="4">
        <v>3</v>
      </c>
      <c r="BI261" s="4">
        <v>3</v>
      </c>
      <c r="BJ261" s="4" t="s">
        <v>397</v>
      </c>
      <c r="BK261" s="4"/>
      <c r="BL261" s="4"/>
      <c r="BM261" s="4">
        <v>400007</v>
      </c>
      <c r="BN261" s="4">
        <v>0</v>
      </c>
      <c r="BO261" s="4" t="s">
        <v>3</v>
      </c>
      <c r="BP261" s="4">
        <v>0</v>
      </c>
      <c r="BQ261" s="4">
        <v>214</v>
      </c>
      <c r="BR261" s="4">
        <v>0</v>
      </c>
      <c r="BS261" s="4">
        <v>1</v>
      </c>
      <c r="BT261" s="4">
        <v>1</v>
      </c>
      <c r="BU261" s="4">
        <v>1</v>
      </c>
      <c r="BV261" s="4">
        <v>1</v>
      </c>
      <c r="BW261" s="4">
        <v>1</v>
      </c>
      <c r="BX261" s="4">
        <v>1</v>
      </c>
      <c r="BY261" s="4" t="s">
        <v>3</v>
      </c>
      <c r="BZ261" s="4">
        <v>0</v>
      </c>
      <c r="CA261" s="4">
        <v>0</v>
      </c>
      <c r="CB261" s="4" t="s">
        <v>3</v>
      </c>
      <c r="CC261" s="4"/>
      <c r="CD261" s="4"/>
      <c r="CE261" s="4">
        <v>1566</v>
      </c>
      <c r="CF261" s="4">
        <v>0</v>
      </c>
      <c r="CG261" s="4">
        <v>0</v>
      </c>
      <c r="CH261" s="4"/>
      <c r="CI261" s="4"/>
      <c r="CJ261" s="4"/>
      <c r="CK261" s="4"/>
      <c r="CL261" s="4"/>
      <c r="CM261" s="4">
        <v>0</v>
      </c>
      <c r="CN261" s="4" t="s">
        <v>3</v>
      </c>
      <c r="CO261" s="4">
        <v>0</v>
      </c>
      <c r="CP261" s="4">
        <f t="shared" si="406"/>
        <v>261962.73</v>
      </c>
      <c r="CQ261" s="4">
        <f t="shared" si="407"/>
        <v>261962.73</v>
      </c>
      <c r="CR261" s="4">
        <f t="shared" si="431"/>
        <v>0</v>
      </c>
      <c r="CS261" s="4">
        <f t="shared" si="432"/>
        <v>0</v>
      </c>
      <c r="CT261" s="4">
        <f t="shared" si="408"/>
        <v>0</v>
      </c>
      <c r="CU261" s="4">
        <f t="shared" si="409"/>
        <v>0</v>
      </c>
      <c r="CV261" s="4">
        <f t="shared" si="410"/>
        <v>0</v>
      </c>
      <c r="CW261" s="4">
        <f t="shared" si="411"/>
        <v>0</v>
      </c>
      <c r="CX261" s="4">
        <f t="shared" si="412"/>
        <v>0</v>
      </c>
      <c r="CY261" s="4">
        <f t="shared" si="433"/>
        <v>0</v>
      </c>
      <c r="CZ261" s="4">
        <f t="shared" si="434"/>
        <v>0</v>
      </c>
      <c r="DA261" s="4"/>
      <c r="DB261" s="4"/>
      <c r="DC261" s="4" t="s">
        <v>3</v>
      </c>
      <c r="DD261" s="4" t="s">
        <v>3</v>
      </c>
      <c r="DE261" s="4" t="s">
        <v>3</v>
      </c>
      <c r="DF261" s="4" t="s">
        <v>3</v>
      </c>
      <c r="DG261" s="4" t="s">
        <v>3</v>
      </c>
      <c r="DH261" s="4" t="s">
        <v>3</v>
      </c>
      <c r="DI261" s="4" t="s">
        <v>3</v>
      </c>
      <c r="DJ261" s="4" t="s">
        <v>3</v>
      </c>
      <c r="DK261" s="4" t="s">
        <v>3</v>
      </c>
      <c r="DL261" s="4" t="s">
        <v>3</v>
      </c>
      <c r="DM261" s="4" t="s">
        <v>3</v>
      </c>
      <c r="DN261" s="4">
        <v>0</v>
      </c>
      <c r="DO261" s="4">
        <v>0</v>
      </c>
      <c r="DP261" s="4">
        <v>1</v>
      </c>
      <c r="DQ261" s="4">
        <v>1</v>
      </c>
      <c r="DR261" s="4"/>
      <c r="DS261" s="4"/>
      <c r="DT261" s="4"/>
      <c r="DU261" s="4">
        <v>1013</v>
      </c>
      <c r="DV261" s="4" t="s">
        <v>227</v>
      </c>
      <c r="DW261" s="4" t="s">
        <v>227</v>
      </c>
      <c r="DX261" s="4">
        <v>1</v>
      </c>
      <c r="DY261" s="4"/>
      <c r="DZ261" s="4" t="s">
        <v>3</v>
      </c>
      <c r="EA261" s="4" t="s">
        <v>3</v>
      </c>
      <c r="EB261" s="4" t="s">
        <v>3</v>
      </c>
      <c r="EC261" s="4" t="s">
        <v>3</v>
      </c>
      <c r="ED261" s="4"/>
      <c r="EE261" s="4">
        <v>57042890</v>
      </c>
      <c r="EF261" s="4">
        <v>214</v>
      </c>
      <c r="EG261" s="4" t="s">
        <v>228</v>
      </c>
      <c r="EH261" s="4">
        <v>0</v>
      </c>
      <c r="EI261" s="4" t="s">
        <v>3</v>
      </c>
      <c r="EJ261" s="4">
        <v>3</v>
      </c>
      <c r="EK261" s="4">
        <v>400007</v>
      </c>
      <c r="EL261" s="4" t="s">
        <v>228</v>
      </c>
      <c r="EM261" s="4" t="s">
        <v>229</v>
      </c>
      <c r="EN261" s="4"/>
      <c r="EO261" s="4" t="s">
        <v>3</v>
      </c>
      <c r="EP261" s="4"/>
      <c r="EQ261" s="4">
        <v>16</v>
      </c>
      <c r="ER261" s="4">
        <v>0</v>
      </c>
      <c r="ES261" s="4">
        <v>34605.379999999997</v>
      </c>
      <c r="ET261" s="4">
        <v>0</v>
      </c>
      <c r="EU261" s="4">
        <v>0</v>
      </c>
      <c r="EV261" s="4">
        <v>0</v>
      </c>
      <c r="EW261" s="4">
        <v>0</v>
      </c>
      <c r="EX261" s="4">
        <v>0</v>
      </c>
      <c r="EY261" s="4">
        <v>0</v>
      </c>
      <c r="EZ261" s="4">
        <v>5</v>
      </c>
      <c r="FA261" s="4"/>
      <c r="FB261" s="4"/>
      <c r="FC261" s="4">
        <v>1</v>
      </c>
      <c r="FD261" s="4">
        <v>18</v>
      </c>
      <c r="FE261" s="4"/>
      <c r="FF261" s="4">
        <v>306606.67</v>
      </c>
      <c r="FG261" s="4"/>
      <c r="FH261" s="4"/>
      <c r="FI261" s="4"/>
      <c r="FJ261" s="4"/>
      <c r="FK261" s="4"/>
      <c r="FL261" s="4"/>
      <c r="FM261" s="4"/>
      <c r="FN261" s="4"/>
      <c r="FO261" s="4"/>
      <c r="FP261" s="4"/>
      <c r="FQ261" s="4">
        <v>0</v>
      </c>
      <c r="FR261" s="4">
        <f t="shared" si="435"/>
        <v>261962.73</v>
      </c>
      <c r="FS261" s="4">
        <v>0</v>
      </c>
      <c r="FT261" s="4"/>
      <c r="FU261" s="4"/>
      <c r="FV261" s="4"/>
      <c r="FW261" s="4"/>
      <c r="FX261" s="4">
        <v>0</v>
      </c>
      <c r="FY261" s="4">
        <v>0</v>
      </c>
      <c r="FZ261" s="4"/>
      <c r="GA261" s="4" t="s">
        <v>399</v>
      </c>
      <c r="GB261" s="4"/>
      <c r="GC261" s="4"/>
      <c r="GD261" s="4">
        <v>1</v>
      </c>
      <c r="GE261" s="4"/>
      <c r="GF261" s="4">
        <v>-2047719911</v>
      </c>
      <c r="GG261" s="4">
        <v>2</v>
      </c>
      <c r="GH261" s="4">
        <v>3</v>
      </c>
      <c r="GI261" s="4">
        <v>5</v>
      </c>
      <c r="GJ261" s="4">
        <v>0</v>
      </c>
      <c r="GK261" s="4">
        <v>0</v>
      </c>
      <c r="GL261" s="4">
        <f t="shared" si="413"/>
        <v>0</v>
      </c>
      <c r="GM261" s="4">
        <f t="shared" si="414"/>
        <v>261962.73</v>
      </c>
      <c r="GN261" s="4">
        <f t="shared" si="415"/>
        <v>0</v>
      </c>
      <c r="GO261" s="4">
        <f t="shared" si="416"/>
        <v>0</v>
      </c>
      <c r="GP261" s="4">
        <f t="shared" si="417"/>
        <v>0</v>
      </c>
      <c r="GQ261" s="4"/>
      <c r="GR261" s="4">
        <v>1</v>
      </c>
      <c r="GS261" s="4">
        <v>1</v>
      </c>
      <c r="GT261" s="4">
        <v>0</v>
      </c>
      <c r="GU261" s="4" t="s">
        <v>3</v>
      </c>
      <c r="GV261" s="4">
        <f t="shared" si="418"/>
        <v>0</v>
      </c>
      <c r="GW261" s="4">
        <v>1</v>
      </c>
      <c r="GX261" s="4">
        <f t="shared" si="419"/>
        <v>0</v>
      </c>
      <c r="GY261" s="4"/>
      <c r="GZ261" s="4"/>
      <c r="HA261" s="4">
        <v>0</v>
      </c>
      <c r="HB261" s="4">
        <v>0</v>
      </c>
      <c r="HC261" s="4">
        <f t="shared" si="420"/>
        <v>0</v>
      </c>
      <c r="HD261" s="4"/>
      <c r="HE261" s="4" t="s">
        <v>50</v>
      </c>
      <c r="HF261" s="4" t="s">
        <v>231</v>
      </c>
      <c r="HG261" s="4"/>
      <c r="HH261" s="4"/>
      <c r="HI261" s="4"/>
      <c r="HJ261" s="4"/>
      <c r="HK261" s="4"/>
      <c r="HL261" s="4"/>
      <c r="HM261" s="4" t="s">
        <v>3</v>
      </c>
      <c r="HN261" s="4" t="s">
        <v>3</v>
      </c>
      <c r="HO261" s="4" t="s">
        <v>3</v>
      </c>
      <c r="HP261" s="4" t="s">
        <v>3</v>
      </c>
      <c r="HQ261" s="4" t="s">
        <v>3</v>
      </c>
      <c r="HR261" s="4"/>
      <c r="HS261" s="4">
        <v>0</v>
      </c>
      <c r="HT261" s="4"/>
      <c r="HU261" s="4"/>
      <c r="HV261" s="4"/>
      <c r="HW261" s="4"/>
      <c r="HX261" s="4"/>
      <c r="HY261" s="4"/>
      <c r="HZ261" s="4"/>
      <c r="IA261" s="4"/>
      <c r="IB261" s="4"/>
      <c r="IC261" s="4"/>
      <c r="ID261" s="4"/>
      <c r="IE261" s="4"/>
      <c r="IF261" s="4"/>
      <c r="IG261" s="4"/>
      <c r="IH261" s="4"/>
      <c r="II261" s="4"/>
      <c r="IJ261" s="4"/>
      <c r="IK261" s="4">
        <v>0</v>
      </c>
      <c r="IL261" s="4"/>
      <c r="IM261" s="4"/>
      <c r="IN261" s="4"/>
      <c r="IO261" s="4"/>
      <c r="IP261" s="4"/>
      <c r="IQ261" s="4"/>
      <c r="IR261" s="4"/>
      <c r="IS261" s="4"/>
      <c r="IT261" s="4"/>
      <c r="IU261" s="4"/>
    </row>
    <row r="262" spans="1:255" x14ac:dyDescent="0.25">
      <c r="A262" s="3">
        <v>17</v>
      </c>
      <c r="B262" s="3">
        <v>1</v>
      </c>
      <c r="C262" s="3"/>
      <c r="D262" s="3"/>
      <c r="E262" s="3" t="s">
        <v>400</v>
      </c>
      <c r="F262" s="3" t="s">
        <v>401</v>
      </c>
      <c r="G262" s="3" t="s">
        <v>402</v>
      </c>
      <c r="H262" s="3" t="s">
        <v>227</v>
      </c>
      <c r="I262" s="3">
        <v>1</v>
      </c>
      <c r="J262" s="3">
        <v>0</v>
      </c>
      <c r="K262" s="3">
        <v>1</v>
      </c>
      <c r="L262" s="3"/>
      <c r="M262" s="3"/>
      <c r="N262" s="3"/>
      <c r="O262" s="3">
        <f t="shared" si="396"/>
        <v>50669.18</v>
      </c>
      <c r="P262" s="3">
        <f t="shared" si="397"/>
        <v>50669.18</v>
      </c>
      <c r="Q262" s="3">
        <f t="shared" si="421"/>
        <v>0</v>
      </c>
      <c r="R262" s="3">
        <f t="shared" si="422"/>
        <v>0</v>
      </c>
      <c r="S262" s="3">
        <f t="shared" si="398"/>
        <v>0</v>
      </c>
      <c r="T262" s="3">
        <f t="shared" si="399"/>
        <v>0</v>
      </c>
      <c r="U262" s="3">
        <f t="shared" si="400"/>
        <v>0</v>
      </c>
      <c r="V262" s="3">
        <f t="shared" si="401"/>
        <v>0</v>
      </c>
      <c r="W262" s="3">
        <f t="shared" si="402"/>
        <v>0</v>
      </c>
      <c r="X262" s="3">
        <f t="shared" si="423"/>
        <v>0</v>
      </c>
      <c r="Y262" s="3">
        <f t="shared" si="424"/>
        <v>0</v>
      </c>
      <c r="Z262" s="3"/>
      <c r="AA262" s="3">
        <v>54971259</v>
      </c>
      <c r="AB262" s="3">
        <f t="shared" si="403"/>
        <v>50669.18</v>
      </c>
      <c r="AC262" s="3">
        <f t="shared" si="425"/>
        <v>50669.18</v>
      </c>
      <c r="AD262" s="3">
        <f t="shared" si="426"/>
        <v>0</v>
      </c>
      <c r="AE262" s="3">
        <f t="shared" si="427"/>
        <v>0</v>
      </c>
      <c r="AF262" s="3">
        <f t="shared" si="428"/>
        <v>0</v>
      </c>
      <c r="AG262" s="3">
        <f t="shared" si="404"/>
        <v>0</v>
      </c>
      <c r="AH262" s="3">
        <f t="shared" si="429"/>
        <v>0</v>
      </c>
      <c r="AI262" s="3">
        <f t="shared" si="430"/>
        <v>0</v>
      </c>
      <c r="AJ262" s="3">
        <f t="shared" si="405"/>
        <v>0</v>
      </c>
      <c r="AK262" s="3">
        <v>50669.18</v>
      </c>
      <c r="AL262" s="3">
        <v>50669.18</v>
      </c>
      <c r="AM262" s="3">
        <v>0</v>
      </c>
      <c r="AN262" s="3">
        <v>0</v>
      </c>
      <c r="AO262" s="3">
        <v>0</v>
      </c>
      <c r="AP262" s="3">
        <v>0</v>
      </c>
      <c r="AQ262" s="3">
        <v>0</v>
      </c>
      <c r="AR262" s="3">
        <v>0</v>
      </c>
      <c r="AS262" s="3">
        <v>0</v>
      </c>
      <c r="AT262" s="3">
        <v>0</v>
      </c>
      <c r="AU262" s="3">
        <v>0</v>
      </c>
      <c r="AV262" s="3">
        <v>1</v>
      </c>
      <c r="AW262" s="3">
        <v>1</v>
      </c>
      <c r="AX262" s="3"/>
      <c r="AY262" s="3"/>
      <c r="AZ262" s="3">
        <v>1</v>
      </c>
      <c r="BA262" s="3">
        <v>1</v>
      </c>
      <c r="BB262" s="3">
        <v>1</v>
      </c>
      <c r="BC262" s="3">
        <v>1</v>
      </c>
      <c r="BD262" s="3" t="s">
        <v>3</v>
      </c>
      <c r="BE262" s="3" t="s">
        <v>3</v>
      </c>
      <c r="BF262" s="3" t="s">
        <v>3</v>
      </c>
      <c r="BG262" s="3" t="s">
        <v>3</v>
      </c>
      <c r="BH262" s="3">
        <v>3</v>
      </c>
      <c r="BI262" s="3">
        <v>3</v>
      </c>
      <c r="BJ262" s="3" t="s">
        <v>401</v>
      </c>
      <c r="BK262" s="3"/>
      <c r="BL262" s="3"/>
      <c r="BM262" s="3">
        <v>400007</v>
      </c>
      <c r="BN262" s="3">
        <v>0</v>
      </c>
      <c r="BO262" s="3" t="s">
        <v>3</v>
      </c>
      <c r="BP262" s="3">
        <v>0</v>
      </c>
      <c r="BQ262" s="3">
        <v>214</v>
      </c>
      <c r="BR262" s="3">
        <v>0</v>
      </c>
      <c r="BS262" s="3">
        <v>1</v>
      </c>
      <c r="BT262" s="3">
        <v>1</v>
      </c>
      <c r="BU262" s="3">
        <v>1</v>
      </c>
      <c r="BV262" s="3">
        <v>1</v>
      </c>
      <c r="BW262" s="3">
        <v>1</v>
      </c>
      <c r="BX262" s="3">
        <v>1</v>
      </c>
      <c r="BY262" s="3" t="s">
        <v>3</v>
      </c>
      <c r="BZ262" s="3">
        <v>0</v>
      </c>
      <c r="CA262" s="3">
        <v>0</v>
      </c>
      <c r="CB262" s="3" t="s">
        <v>3</v>
      </c>
      <c r="CC262" s="3"/>
      <c r="CD262" s="3"/>
      <c r="CE262" s="3">
        <v>1566</v>
      </c>
      <c r="CF262" s="3">
        <v>0</v>
      </c>
      <c r="CG262" s="3">
        <v>0</v>
      </c>
      <c r="CH262" s="3"/>
      <c r="CI262" s="3"/>
      <c r="CJ262" s="3"/>
      <c r="CK262" s="3"/>
      <c r="CL262" s="3"/>
      <c r="CM262" s="3">
        <v>0</v>
      </c>
      <c r="CN262" s="3" t="s">
        <v>3</v>
      </c>
      <c r="CO262" s="3">
        <v>0</v>
      </c>
      <c r="CP262" s="3">
        <f t="shared" si="406"/>
        <v>50669.18</v>
      </c>
      <c r="CQ262" s="3">
        <f t="shared" si="407"/>
        <v>50669.18</v>
      </c>
      <c r="CR262" s="3">
        <f t="shared" si="431"/>
        <v>0</v>
      </c>
      <c r="CS262" s="3">
        <f t="shared" si="432"/>
        <v>0</v>
      </c>
      <c r="CT262" s="3">
        <f t="shared" si="408"/>
        <v>0</v>
      </c>
      <c r="CU262" s="3">
        <f t="shared" si="409"/>
        <v>0</v>
      </c>
      <c r="CV262" s="3">
        <f t="shared" si="410"/>
        <v>0</v>
      </c>
      <c r="CW262" s="3">
        <f t="shared" si="411"/>
        <v>0</v>
      </c>
      <c r="CX262" s="3">
        <f t="shared" si="412"/>
        <v>0</v>
      </c>
      <c r="CY262" s="3">
        <f t="shared" si="433"/>
        <v>0</v>
      </c>
      <c r="CZ262" s="3">
        <f t="shared" si="434"/>
        <v>0</v>
      </c>
      <c r="DA262" s="3"/>
      <c r="DB262" s="3"/>
      <c r="DC262" s="3" t="s">
        <v>3</v>
      </c>
      <c r="DD262" s="3" t="s">
        <v>3</v>
      </c>
      <c r="DE262" s="3" t="s">
        <v>3</v>
      </c>
      <c r="DF262" s="3" t="s">
        <v>3</v>
      </c>
      <c r="DG262" s="3" t="s">
        <v>3</v>
      </c>
      <c r="DH262" s="3" t="s">
        <v>3</v>
      </c>
      <c r="DI262" s="3" t="s">
        <v>3</v>
      </c>
      <c r="DJ262" s="3" t="s">
        <v>3</v>
      </c>
      <c r="DK262" s="3" t="s">
        <v>3</v>
      </c>
      <c r="DL262" s="3" t="s">
        <v>3</v>
      </c>
      <c r="DM262" s="3" t="s">
        <v>3</v>
      </c>
      <c r="DN262" s="3">
        <v>0</v>
      </c>
      <c r="DO262" s="3">
        <v>0</v>
      </c>
      <c r="DP262" s="3">
        <v>1</v>
      </c>
      <c r="DQ262" s="3">
        <v>1</v>
      </c>
      <c r="DR262" s="3"/>
      <c r="DS262" s="3"/>
      <c r="DT262" s="3"/>
      <c r="DU262" s="3">
        <v>1013</v>
      </c>
      <c r="DV262" s="3" t="s">
        <v>227</v>
      </c>
      <c r="DW262" s="3" t="s">
        <v>227</v>
      </c>
      <c r="DX262" s="3">
        <v>1</v>
      </c>
      <c r="DY262" s="3"/>
      <c r="DZ262" s="3" t="s">
        <v>3</v>
      </c>
      <c r="EA262" s="3" t="s">
        <v>3</v>
      </c>
      <c r="EB262" s="3" t="s">
        <v>3</v>
      </c>
      <c r="EC262" s="3" t="s">
        <v>3</v>
      </c>
      <c r="ED262" s="3"/>
      <c r="EE262" s="3">
        <v>57042890</v>
      </c>
      <c r="EF262" s="3">
        <v>214</v>
      </c>
      <c r="EG262" s="3" t="s">
        <v>228</v>
      </c>
      <c r="EH262" s="3">
        <v>0</v>
      </c>
      <c r="EI262" s="3" t="s">
        <v>3</v>
      </c>
      <c r="EJ262" s="3">
        <v>3</v>
      </c>
      <c r="EK262" s="3">
        <v>400007</v>
      </c>
      <c r="EL262" s="3" t="s">
        <v>228</v>
      </c>
      <c r="EM262" s="3" t="s">
        <v>229</v>
      </c>
      <c r="EN262" s="3"/>
      <c r="EO262" s="3" t="s">
        <v>3</v>
      </c>
      <c r="EP262" s="3"/>
      <c r="EQ262" s="3">
        <v>16</v>
      </c>
      <c r="ER262" s="3">
        <v>0</v>
      </c>
      <c r="ES262" s="3">
        <v>50669.18</v>
      </c>
      <c r="ET262" s="3">
        <v>0</v>
      </c>
      <c r="EU262" s="3">
        <v>0</v>
      </c>
      <c r="EV262" s="3">
        <v>0</v>
      </c>
      <c r="EW262" s="3">
        <v>0</v>
      </c>
      <c r="EX262" s="3">
        <v>0</v>
      </c>
      <c r="EY262" s="3">
        <v>0</v>
      </c>
      <c r="EZ262" s="3"/>
      <c r="FA262" s="3"/>
      <c r="FB262" s="3"/>
      <c r="FC262" s="3"/>
      <c r="FD262" s="3"/>
      <c r="FE262" s="3"/>
      <c r="FF262" s="3"/>
      <c r="FG262" s="3"/>
      <c r="FH262" s="3"/>
      <c r="FI262" s="3"/>
      <c r="FJ262" s="3"/>
      <c r="FK262" s="3"/>
      <c r="FL262" s="3"/>
      <c r="FM262" s="3"/>
      <c r="FN262" s="3"/>
      <c r="FO262" s="3"/>
      <c r="FP262" s="3"/>
      <c r="FQ262" s="3">
        <v>0</v>
      </c>
      <c r="FR262" s="3">
        <f t="shared" si="435"/>
        <v>50669.18</v>
      </c>
      <c r="FS262" s="3">
        <v>0</v>
      </c>
      <c r="FT262" s="3"/>
      <c r="FU262" s="3"/>
      <c r="FV262" s="3"/>
      <c r="FW262" s="3"/>
      <c r="FX262" s="3">
        <v>0</v>
      </c>
      <c r="FY262" s="3">
        <v>0</v>
      </c>
      <c r="FZ262" s="3"/>
      <c r="GA262" s="3" t="s">
        <v>403</v>
      </c>
      <c r="GB262" s="3"/>
      <c r="GC262" s="3"/>
      <c r="GD262" s="3">
        <v>1</v>
      </c>
      <c r="GE262" s="3"/>
      <c r="GF262" s="3">
        <v>63533925</v>
      </c>
      <c r="GG262" s="3">
        <v>2</v>
      </c>
      <c r="GH262" s="3">
        <v>4</v>
      </c>
      <c r="GI262" s="3">
        <v>-2</v>
      </c>
      <c r="GJ262" s="3">
        <v>0</v>
      </c>
      <c r="GK262" s="3">
        <v>0</v>
      </c>
      <c r="GL262" s="3">
        <f t="shared" si="413"/>
        <v>0</v>
      </c>
      <c r="GM262" s="3">
        <f t="shared" si="414"/>
        <v>50669.18</v>
      </c>
      <c r="GN262" s="3">
        <f t="shared" si="415"/>
        <v>0</v>
      </c>
      <c r="GO262" s="3">
        <f t="shared" si="416"/>
        <v>0</v>
      </c>
      <c r="GP262" s="3">
        <f t="shared" si="417"/>
        <v>0</v>
      </c>
      <c r="GQ262" s="3"/>
      <c r="GR262" s="3">
        <v>1</v>
      </c>
      <c r="GS262" s="3">
        <v>2</v>
      </c>
      <c r="GT262" s="3">
        <v>0</v>
      </c>
      <c r="GU262" s="3" t="s">
        <v>3</v>
      </c>
      <c r="GV262" s="3">
        <f t="shared" si="418"/>
        <v>0</v>
      </c>
      <c r="GW262" s="3">
        <v>1</v>
      </c>
      <c r="GX262" s="3">
        <f t="shared" si="419"/>
        <v>0</v>
      </c>
      <c r="GY262" s="3"/>
      <c r="GZ262" s="3"/>
      <c r="HA262" s="3">
        <v>0</v>
      </c>
      <c r="HB262" s="3">
        <v>0</v>
      </c>
      <c r="HC262" s="3">
        <f t="shared" si="420"/>
        <v>0</v>
      </c>
      <c r="HD262" s="3"/>
      <c r="HE262" s="3" t="s">
        <v>50</v>
      </c>
      <c r="HF262" s="3" t="s">
        <v>231</v>
      </c>
      <c r="HG262" s="3"/>
      <c r="HH262" s="3"/>
      <c r="HI262" s="3"/>
      <c r="HJ262" s="3"/>
      <c r="HK262" s="3"/>
      <c r="HL262" s="3"/>
      <c r="HM262" s="3" t="s">
        <v>3</v>
      </c>
      <c r="HN262" s="3" t="s">
        <v>3</v>
      </c>
      <c r="HO262" s="3" t="s">
        <v>3</v>
      </c>
      <c r="HP262" s="3" t="s">
        <v>3</v>
      </c>
      <c r="HQ262" s="3" t="s">
        <v>3</v>
      </c>
      <c r="HR262" s="3"/>
      <c r="HS262" s="3">
        <v>0</v>
      </c>
      <c r="HT262" s="3"/>
      <c r="HU262" s="3"/>
      <c r="HV262" s="3"/>
      <c r="HW262" s="3"/>
      <c r="HX262" s="3"/>
      <c r="HY262" s="3"/>
      <c r="HZ262" s="3"/>
      <c r="IA262" s="3"/>
      <c r="IB262" s="3"/>
      <c r="IC262" s="3"/>
      <c r="ID262" s="3"/>
      <c r="IE262" s="3"/>
      <c r="IF262" s="3"/>
      <c r="IG262" s="3"/>
      <c r="IH262" s="3"/>
      <c r="II262" s="3"/>
      <c r="IJ262" s="3"/>
      <c r="IK262" s="3">
        <v>0</v>
      </c>
      <c r="IL262" s="3"/>
      <c r="IM262" s="3"/>
      <c r="IN262" s="3"/>
      <c r="IO262" s="3"/>
      <c r="IP262" s="3"/>
      <c r="IQ262" s="3"/>
      <c r="IR262" s="3"/>
      <c r="IS262" s="3"/>
      <c r="IT262" s="3"/>
      <c r="IU262" s="3"/>
    </row>
    <row r="263" spans="1:255" x14ac:dyDescent="0.25">
      <c r="A263" s="4">
        <v>17</v>
      </c>
      <c r="B263" s="4">
        <v>1</v>
      </c>
      <c r="C263" s="4"/>
      <c r="D263" s="4"/>
      <c r="E263" s="4" t="s">
        <v>400</v>
      </c>
      <c r="F263" s="4" t="s">
        <v>401</v>
      </c>
      <c r="G263" s="4" t="s">
        <v>402</v>
      </c>
      <c r="H263" s="4" t="s">
        <v>227</v>
      </c>
      <c r="I263" s="4">
        <v>1</v>
      </c>
      <c r="J263" s="4">
        <v>0</v>
      </c>
      <c r="K263" s="4">
        <v>1</v>
      </c>
      <c r="L263" s="4"/>
      <c r="M263" s="4"/>
      <c r="N263" s="4"/>
      <c r="O263" s="4">
        <f t="shared" si="396"/>
        <v>383565.69</v>
      </c>
      <c r="P263" s="4">
        <f t="shared" si="397"/>
        <v>383565.69</v>
      </c>
      <c r="Q263" s="4">
        <f t="shared" si="421"/>
        <v>0</v>
      </c>
      <c r="R263" s="4">
        <f t="shared" si="422"/>
        <v>0</v>
      </c>
      <c r="S263" s="4">
        <f t="shared" si="398"/>
        <v>0</v>
      </c>
      <c r="T263" s="4">
        <f t="shared" si="399"/>
        <v>0</v>
      </c>
      <c r="U263" s="4">
        <f t="shared" si="400"/>
        <v>0</v>
      </c>
      <c r="V263" s="4">
        <f t="shared" si="401"/>
        <v>0</v>
      </c>
      <c r="W263" s="4">
        <f t="shared" si="402"/>
        <v>0</v>
      </c>
      <c r="X263" s="4">
        <f t="shared" si="423"/>
        <v>0</v>
      </c>
      <c r="Y263" s="4">
        <f t="shared" si="424"/>
        <v>0</v>
      </c>
      <c r="Z263" s="4"/>
      <c r="AA263" s="4">
        <v>55890823</v>
      </c>
      <c r="AB263" s="4">
        <f t="shared" si="403"/>
        <v>50669.18</v>
      </c>
      <c r="AC263" s="4">
        <f t="shared" si="425"/>
        <v>50669.18</v>
      </c>
      <c r="AD263" s="4">
        <f t="shared" si="426"/>
        <v>0</v>
      </c>
      <c r="AE263" s="4">
        <f t="shared" si="427"/>
        <v>0</v>
      </c>
      <c r="AF263" s="4">
        <f t="shared" si="428"/>
        <v>0</v>
      </c>
      <c r="AG263" s="4">
        <f t="shared" si="404"/>
        <v>0</v>
      </c>
      <c r="AH263" s="4">
        <f t="shared" si="429"/>
        <v>0</v>
      </c>
      <c r="AI263" s="4">
        <f t="shared" si="430"/>
        <v>0</v>
      </c>
      <c r="AJ263" s="4">
        <f t="shared" si="405"/>
        <v>0</v>
      </c>
      <c r="AK263" s="4">
        <v>50669.18</v>
      </c>
      <c r="AL263" s="4">
        <v>50669.18</v>
      </c>
      <c r="AM263" s="4">
        <v>0</v>
      </c>
      <c r="AN263" s="4">
        <v>0</v>
      </c>
      <c r="AO263" s="4">
        <v>0</v>
      </c>
      <c r="AP263" s="4">
        <v>0</v>
      </c>
      <c r="AQ263" s="4">
        <v>0</v>
      </c>
      <c r="AR263" s="4">
        <v>0</v>
      </c>
      <c r="AS263" s="4">
        <v>0</v>
      </c>
      <c r="AT263" s="4">
        <v>0</v>
      </c>
      <c r="AU263" s="4">
        <v>0</v>
      </c>
      <c r="AV263" s="4">
        <v>1</v>
      </c>
      <c r="AW263" s="4">
        <v>1</v>
      </c>
      <c r="AX263" s="4"/>
      <c r="AY263" s="4"/>
      <c r="AZ263" s="4">
        <v>1</v>
      </c>
      <c r="BA263" s="4">
        <v>1</v>
      </c>
      <c r="BB263" s="4">
        <v>1</v>
      </c>
      <c r="BC263" s="4">
        <v>7.57</v>
      </c>
      <c r="BD263" s="4" t="s">
        <v>3</v>
      </c>
      <c r="BE263" s="4" t="s">
        <v>3</v>
      </c>
      <c r="BF263" s="4" t="s">
        <v>3</v>
      </c>
      <c r="BG263" s="4" t="s">
        <v>3</v>
      </c>
      <c r="BH263" s="4">
        <v>3</v>
      </c>
      <c r="BI263" s="4">
        <v>3</v>
      </c>
      <c r="BJ263" s="4" t="s">
        <v>401</v>
      </c>
      <c r="BK263" s="4"/>
      <c r="BL263" s="4"/>
      <c r="BM263" s="4">
        <v>400007</v>
      </c>
      <c r="BN263" s="4">
        <v>0</v>
      </c>
      <c r="BO263" s="4" t="s">
        <v>3</v>
      </c>
      <c r="BP263" s="4">
        <v>0</v>
      </c>
      <c r="BQ263" s="4">
        <v>214</v>
      </c>
      <c r="BR263" s="4">
        <v>0</v>
      </c>
      <c r="BS263" s="4">
        <v>1</v>
      </c>
      <c r="BT263" s="4">
        <v>1</v>
      </c>
      <c r="BU263" s="4">
        <v>1</v>
      </c>
      <c r="BV263" s="4">
        <v>1</v>
      </c>
      <c r="BW263" s="4">
        <v>1</v>
      </c>
      <c r="BX263" s="4">
        <v>1</v>
      </c>
      <c r="BY263" s="4" t="s">
        <v>3</v>
      </c>
      <c r="BZ263" s="4">
        <v>0</v>
      </c>
      <c r="CA263" s="4">
        <v>0</v>
      </c>
      <c r="CB263" s="4" t="s">
        <v>3</v>
      </c>
      <c r="CC263" s="4"/>
      <c r="CD263" s="4"/>
      <c r="CE263" s="4">
        <v>1566</v>
      </c>
      <c r="CF263" s="4">
        <v>0</v>
      </c>
      <c r="CG263" s="4">
        <v>0</v>
      </c>
      <c r="CH263" s="4"/>
      <c r="CI263" s="4"/>
      <c r="CJ263" s="4"/>
      <c r="CK263" s="4"/>
      <c r="CL263" s="4"/>
      <c r="CM263" s="4">
        <v>0</v>
      </c>
      <c r="CN263" s="4" t="s">
        <v>3</v>
      </c>
      <c r="CO263" s="4">
        <v>0</v>
      </c>
      <c r="CP263" s="4">
        <f t="shared" si="406"/>
        <v>383565.69</v>
      </c>
      <c r="CQ263" s="4">
        <f t="shared" si="407"/>
        <v>383565.69</v>
      </c>
      <c r="CR263" s="4">
        <f t="shared" si="431"/>
        <v>0</v>
      </c>
      <c r="CS263" s="4">
        <f t="shared" si="432"/>
        <v>0</v>
      </c>
      <c r="CT263" s="4">
        <f t="shared" si="408"/>
        <v>0</v>
      </c>
      <c r="CU263" s="4">
        <f t="shared" si="409"/>
        <v>0</v>
      </c>
      <c r="CV263" s="4">
        <f t="shared" si="410"/>
        <v>0</v>
      </c>
      <c r="CW263" s="4">
        <f t="shared" si="411"/>
        <v>0</v>
      </c>
      <c r="CX263" s="4">
        <f t="shared" si="412"/>
        <v>0</v>
      </c>
      <c r="CY263" s="4">
        <f t="shared" si="433"/>
        <v>0</v>
      </c>
      <c r="CZ263" s="4">
        <f t="shared" si="434"/>
        <v>0</v>
      </c>
      <c r="DA263" s="4"/>
      <c r="DB263" s="4"/>
      <c r="DC263" s="4" t="s">
        <v>3</v>
      </c>
      <c r="DD263" s="4" t="s">
        <v>3</v>
      </c>
      <c r="DE263" s="4" t="s">
        <v>3</v>
      </c>
      <c r="DF263" s="4" t="s">
        <v>3</v>
      </c>
      <c r="DG263" s="4" t="s">
        <v>3</v>
      </c>
      <c r="DH263" s="4" t="s">
        <v>3</v>
      </c>
      <c r="DI263" s="4" t="s">
        <v>3</v>
      </c>
      <c r="DJ263" s="4" t="s">
        <v>3</v>
      </c>
      <c r="DK263" s="4" t="s">
        <v>3</v>
      </c>
      <c r="DL263" s="4" t="s">
        <v>3</v>
      </c>
      <c r="DM263" s="4" t="s">
        <v>3</v>
      </c>
      <c r="DN263" s="4">
        <v>0</v>
      </c>
      <c r="DO263" s="4">
        <v>0</v>
      </c>
      <c r="DP263" s="4">
        <v>1</v>
      </c>
      <c r="DQ263" s="4">
        <v>1</v>
      </c>
      <c r="DR263" s="4"/>
      <c r="DS263" s="4"/>
      <c r="DT263" s="4"/>
      <c r="DU263" s="4">
        <v>1013</v>
      </c>
      <c r="DV263" s="4" t="s">
        <v>227</v>
      </c>
      <c r="DW263" s="4" t="s">
        <v>227</v>
      </c>
      <c r="DX263" s="4">
        <v>1</v>
      </c>
      <c r="DY263" s="4"/>
      <c r="DZ263" s="4" t="s">
        <v>3</v>
      </c>
      <c r="EA263" s="4" t="s">
        <v>3</v>
      </c>
      <c r="EB263" s="4" t="s">
        <v>3</v>
      </c>
      <c r="EC263" s="4" t="s">
        <v>3</v>
      </c>
      <c r="ED263" s="4"/>
      <c r="EE263" s="4">
        <v>57042890</v>
      </c>
      <c r="EF263" s="4">
        <v>214</v>
      </c>
      <c r="EG263" s="4" t="s">
        <v>228</v>
      </c>
      <c r="EH263" s="4">
        <v>0</v>
      </c>
      <c r="EI263" s="4" t="s">
        <v>3</v>
      </c>
      <c r="EJ263" s="4">
        <v>3</v>
      </c>
      <c r="EK263" s="4">
        <v>400007</v>
      </c>
      <c r="EL263" s="4" t="s">
        <v>228</v>
      </c>
      <c r="EM263" s="4" t="s">
        <v>229</v>
      </c>
      <c r="EN263" s="4"/>
      <c r="EO263" s="4" t="s">
        <v>3</v>
      </c>
      <c r="EP263" s="4"/>
      <c r="EQ263" s="4">
        <v>16</v>
      </c>
      <c r="ER263" s="4">
        <v>0</v>
      </c>
      <c r="ES263" s="4">
        <v>50669.18</v>
      </c>
      <c r="ET263" s="4">
        <v>0</v>
      </c>
      <c r="EU263" s="4">
        <v>0</v>
      </c>
      <c r="EV263" s="4">
        <v>0</v>
      </c>
      <c r="EW263" s="4">
        <v>0</v>
      </c>
      <c r="EX263" s="4">
        <v>0</v>
      </c>
      <c r="EY263" s="4">
        <v>0</v>
      </c>
      <c r="EZ263" s="4">
        <v>5</v>
      </c>
      <c r="FA263" s="4"/>
      <c r="FB263" s="4"/>
      <c r="FC263" s="4">
        <v>1</v>
      </c>
      <c r="FD263" s="4">
        <v>18</v>
      </c>
      <c r="FE263" s="4"/>
      <c r="FF263" s="4">
        <v>448933.33</v>
      </c>
      <c r="FG263" s="4"/>
      <c r="FH263" s="4"/>
      <c r="FI263" s="4"/>
      <c r="FJ263" s="4"/>
      <c r="FK263" s="4"/>
      <c r="FL263" s="4"/>
      <c r="FM263" s="4"/>
      <c r="FN263" s="4"/>
      <c r="FO263" s="4"/>
      <c r="FP263" s="4"/>
      <c r="FQ263" s="4">
        <v>0</v>
      </c>
      <c r="FR263" s="4">
        <f t="shared" si="435"/>
        <v>383565.69</v>
      </c>
      <c r="FS263" s="4">
        <v>0</v>
      </c>
      <c r="FT263" s="4"/>
      <c r="FU263" s="4"/>
      <c r="FV263" s="4"/>
      <c r="FW263" s="4"/>
      <c r="FX263" s="4">
        <v>0</v>
      </c>
      <c r="FY263" s="4">
        <v>0</v>
      </c>
      <c r="FZ263" s="4"/>
      <c r="GA263" s="4" t="s">
        <v>403</v>
      </c>
      <c r="GB263" s="4"/>
      <c r="GC263" s="4"/>
      <c r="GD263" s="4">
        <v>1</v>
      </c>
      <c r="GE263" s="4"/>
      <c r="GF263" s="4">
        <v>63533925</v>
      </c>
      <c r="GG263" s="4">
        <v>2</v>
      </c>
      <c r="GH263" s="4">
        <v>3</v>
      </c>
      <c r="GI263" s="4">
        <v>5</v>
      </c>
      <c r="GJ263" s="4">
        <v>0</v>
      </c>
      <c r="GK263" s="4">
        <v>0</v>
      </c>
      <c r="GL263" s="4">
        <f t="shared" si="413"/>
        <v>0</v>
      </c>
      <c r="GM263" s="4">
        <f t="shared" si="414"/>
        <v>383565.69</v>
      </c>
      <c r="GN263" s="4">
        <f t="shared" si="415"/>
        <v>0</v>
      </c>
      <c r="GO263" s="4">
        <f t="shared" si="416"/>
        <v>0</v>
      </c>
      <c r="GP263" s="4">
        <f t="shared" si="417"/>
        <v>0</v>
      </c>
      <c r="GQ263" s="4"/>
      <c r="GR263" s="4">
        <v>1</v>
      </c>
      <c r="GS263" s="4">
        <v>1</v>
      </c>
      <c r="GT263" s="4">
        <v>0</v>
      </c>
      <c r="GU263" s="4" t="s">
        <v>3</v>
      </c>
      <c r="GV263" s="4">
        <f t="shared" si="418"/>
        <v>0</v>
      </c>
      <c r="GW263" s="4">
        <v>1</v>
      </c>
      <c r="GX263" s="4">
        <f t="shared" si="419"/>
        <v>0</v>
      </c>
      <c r="GY263" s="4"/>
      <c r="GZ263" s="4"/>
      <c r="HA263" s="4">
        <v>0</v>
      </c>
      <c r="HB263" s="4">
        <v>0</v>
      </c>
      <c r="HC263" s="4">
        <f t="shared" si="420"/>
        <v>0</v>
      </c>
      <c r="HD263" s="4"/>
      <c r="HE263" s="4" t="s">
        <v>50</v>
      </c>
      <c r="HF263" s="4" t="s">
        <v>231</v>
      </c>
      <c r="HG263" s="4"/>
      <c r="HH263" s="4"/>
      <c r="HI263" s="4"/>
      <c r="HJ263" s="4"/>
      <c r="HK263" s="4"/>
      <c r="HL263" s="4"/>
      <c r="HM263" s="4" t="s">
        <v>3</v>
      </c>
      <c r="HN263" s="4" t="s">
        <v>3</v>
      </c>
      <c r="HO263" s="4" t="s">
        <v>3</v>
      </c>
      <c r="HP263" s="4" t="s">
        <v>3</v>
      </c>
      <c r="HQ263" s="4" t="s">
        <v>3</v>
      </c>
      <c r="HR263" s="4"/>
      <c r="HS263" s="4">
        <v>0</v>
      </c>
      <c r="HT263" s="4"/>
      <c r="HU263" s="4"/>
      <c r="HV263" s="4"/>
      <c r="HW263" s="4"/>
      <c r="HX263" s="4"/>
      <c r="HY263" s="4"/>
      <c r="HZ263" s="4"/>
      <c r="IA263" s="4"/>
      <c r="IB263" s="4"/>
      <c r="IC263" s="4"/>
      <c r="ID263" s="4"/>
      <c r="IE263" s="4"/>
      <c r="IF263" s="4"/>
      <c r="IG263" s="4"/>
      <c r="IH263" s="4"/>
      <c r="II263" s="4"/>
      <c r="IJ263" s="4"/>
      <c r="IK263" s="4">
        <v>0</v>
      </c>
      <c r="IL263" s="4"/>
      <c r="IM263" s="4"/>
      <c r="IN263" s="4"/>
      <c r="IO263" s="4"/>
      <c r="IP263" s="4"/>
      <c r="IQ263" s="4"/>
      <c r="IR263" s="4"/>
      <c r="IS263" s="4"/>
      <c r="IT263" s="4"/>
      <c r="IU263" s="4"/>
    </row>
    <row r="264" spans="1:255" x14ac:dyDescent="0.25">
      <c r="A264" s="3">
        <v>17</v>
      </c>
      <c r="B264" s="3">
        <v>1</v>
      </c>
      <c r="C264" s="3"/>
      <c r="D264" s="3"/>
      <c r="E264" s="3" t="s">
        <v>404</v>
      </c>
      <c r="F264" s="3" t="s">
        <v>405</v>
      </c>
      <c r="G264" s="3" t="s">
        <v>406</v>
      </c>
      <c r="H264" s="3" t="s">
        <v>227</v>
      </c>
      <c r="I264" s="3">
        <v>1</v>
      </c>
      <c r="J264" s="3">
        <v>0</v>
      </c>
      <c r="K264" s="3">
        <v>1</v>
      </c>
      <c r="L264" s="3"/>
      <c r="M264" s="3"/>
      <c r="N264" s="3"/>
      <c r="O264" s="3">
        <f t="shared" si="396"/>
        <v>34605.379999999997</v>
      </c>
      <c r="P264" s="3">
        <f t="shared" si="397"/>
        <v>34605.379999999997</v>
      </c>
      <c r="Q264" s="3">
        <f t="shared" si="421"/>
        <v>0</v>
      </c>
      <c r="R264" s="3">
        <f t="shared" si="422"/>
        <v>0</v>
      </c>
      <c r="S264" s="3">
        <f t="shared" si="398"/>
        <v>0</v>
      </c>
      <c r="T264" s="3">
        <f t="shared" si="399"/>
        <v>0</v>
      </c>
      <c r="U264" s="3">
        <f t="shared" si="400"/>
        <v>0</v>
      </c>
      <c r="V264" s="3">
        <f t="shared" si="401"/>
        <v>0</v>
      </c>
      <c r="W264" s="3">
        <f t="shared" si="402"/>
        <v>0</v>
      </c>
      <c r="X264" s="3">
        <f t="shared" si="423"/>
        <v>0</v>
      </c>
      <c r="Y264" s="3">
        <f t="shared" si="424"/>
        <v>0</v>
      </c>
      <c r="Z264" s="3"/>
      <c r="AA264" s="3">
        <v>54971259</v>
      </c>
      <c r="AB264" s="3">
        <f t="shared" si="403"/>
        <v>34605.379999999997</v>
      </c>
      <c r="AC264" s="3">
        <f t="shared" si="425"/>
        <v>34605.379999999997</v>
      </c>
      <c r="AD264" s="3">
        <f t="shared" si="426"/>
        <v>0</v>
      </c>
      <c r="AE264" s="3">
        <f t="shared" si="427"/>
        <v>0</v>
      </c>
      <c r="AF264" s="3">
        <f t="shared" si="428"/>
        <v>0</v>
      </c>
      <c r="AG264" s="3">
        <f t="shared" si="404"/>
        <v>0</v>
      </c>
      <c r="AH264" s="3">
        <f t="shared" si="429"/>
        <v>0</v>
      </c>
      <c r="AI264" s="3">
        <f t="shared" si="430"/>
        <v>0</v>
      </c>
      <c r="AJ264" s="3">
        <f t="shared" si="405"/>
        <v>0</v>
      </c>
      <c r="AK264" s="3">
        <v>34605.379999999997</v>
      </c>
      <c r="AL264" s="3">
        <v>34605.379999999997</v>
      </c>
      <c r="AM264" s="3">
        <v>0</v>
      </c>
      <c r="AN264" s="3">
        <v>0</v>
      </c>
      <c r="AO264" s="3">
        <v>0</v>
      </c>
      <c r="AP264" s="3">
        <v>0</v>
      </c>
      <c r="AQ264" s="3">
        <v>0</v>
      </c>
      <c r="AR264" s="3">
        <v>0</v>
      </c>
      <c r="AS264" s="3">
        <v>0</v>
      </c>
      <c r="AT264" s="3">
        <v>0</v>
      </c>
      <c r="AU264" s="3">
        <v>0</v>
      </c>
      <c r="AV264" s="3">
        <v>1</v>
      </c>
      <c r="AW264" s="3">
        <v>1</v>
      </c>
      <c r="AX264" s="3"/>
      <c r="AY264" s="3"/>
      <c r="AZ264" s="3">
        <v>1</v>
      </c>
      <c r="BA264" s="3">
        <v>1</v>
      </c>
      <c r="BB264" s="3">
        <v>1</v>
      </c>
      <c r="BC264" s="3">
        <v>1</v>
      </c>
      <c r="BD264" s="3" t="s">
        <v>3</v>
      </c>
      <c r="BE264" s="3" t="s">
        <v>3</v>
      </c>
      <c r="BF264" s="3" t="s">
        <v>3</v>
      </c>
      <c r="BG264" s="3" t="s">
        <v>3</v>
      </c>
      <c r="BH264" s="3">
        <v>3</v>
      </c>
      <c r="BI264" s="3">
        <v>3</v>
      </c>
      <c r="BJ264" s="3" t="s">
        <v>405</v>
      </c>
      <c r="BK264" s="3"/>
      <c r="BL264" s="3"/>
      <c r="BM264" s="3">
        <v>400007</v>
      </c>
      <c r="BN264" s="3">
        <v>0</v>
      </c>
      <c r="BO264" s="3" t="s">
        <v>3</v>
      </c>
      <c r="BP264" s="3">
        <v>0</v>
      </c>
      <c r="BQ264" s="3">
        <v>214</v>
      </c>
      <c r="BR264" s="3">
        <v>0</v>
      </c>
      <c r="BS264" s="3">
        <v>1</v>
      </c>
      <c r="BT264" s="3">
        <v>1</v>
      </c>
      <c r="BU264" s="3">
        <v>1</v>
      </c>
      <c r="BV264" s="3">
        <v>1</v>
      </c>
      <c r="BW264" s="3">
        <v>1</v>
      </c>
      <c r="BX264" s="3">
        <v>1</v>
      </c>
      <c r="BY264" s="3" t="s">
        <v>3</v>
      </c>
      <c r="BZ264" s="3">
        <v>0</v>
      </c>
      <c r="CA264" s="3">
        <v>0</v>
      </c>
      <c r="CB264" s="3" t="s">
        <v>3</v>
      </c>
      <c r="CC264" s="3"/>
      <c r="CD264" s="3"/>
      <c r="CE264" s="3">
        <v>1566</v>
      </c>
      <c r="CF264" s="3">
        <v>0</v>
      </c>
      <c r="CG264" s="3">
        <v>0</v>
      </c>
      <c r="CH264" s="3"/>
      <c r="CI264" s="3"/>
      <c r="CJ264" s="3"/>
      <c r="CK264" s="3"/>
      <c r="CL264" s="3"/>
      <c r="CM264" s="3">
        <v>0</v>
      </c>
      <c r="CN264" s="3" t="s">
        <v>3</v>
      </c>
      <c r="CO264" s="3">
        <v>0</v>
      </c>
      <c r="CP264" s="3">
        <f t="shared" si="406"/>
        <v>34605.379999999997</v>
      </c>
      <c r="CQ264" s="3">
        <f t="shared" si="407"/>
        <v>34605.379999999997</v>
      </c>
      <c r="CR264" s="3">
        <f t="shared" si="431"/>
        <v>0</v>
      </c>
      <c r="CS264" s="3">
        <f t="shared" si="432"/>
        <v>0</v>
      </c>
      <c r="CT264" s="3">
        <f t="shared" si="408"/>
        <v>0</v>
      </c>
      <c r="CU264" s="3">
        <f t="shared" si="409"/>
        <v>0</v>
      </c>
      <c r="CV264" s="3">
        <f t="shared" si="410"/>
        <v>0</v>
      </c>
      <c r="CW264" s="3">
        <f t="shared" si="411"/>
        <v>0</v>
      </c>
      <c r="CX264" s="3">
        <f t="shared" si="412"/>
        <v>0</v>
      </c>
      <c r="CY264" s="3">
        <f t="shared" si="433"/>
        <v>0</v>
      </c>
      <c r="CZ264" s="3">
        <f t="shared" si="434"/>
        <v>0</v>
      </c>
      <c r="DA264" s="3"/>
      <c r="DB264" s="3"/>
      <c r="DC264" s="3" t="s">
        <v>3</v>
      </c>
      <c r="DD264" s="3" t="s">
        <v>3</v>
      </c>
      <c r="DE264" s="3" t="s">
        <v>3</v>
      </c>
      <c r="DF264" s="3" t="s">
        <v>3</v>
      </c>
      <c r="DG264" s="3" t="s">
        <v>3</v>
      </c>
      <c r="DH264" s="3" t="s">
        <v>3</v>
      </c>
      <c r="DI264" s="3" t="s">
        <v>3</v>
      </c>
      <c r="DJ264" s="3" t="s">
        <v>3</v>
      </c>
      <c r="DK264" s="3" t="s">
        <v>3</v>
      </c>
      <c r="DL264" s="3" t="s">
        <v>3</v>
      </c>
      <c r="DM264" s="3" t="s">
        <v>3</v>
      </c>
      <c r="DN264" s="3">
        <v>0</v>
      </c>
      <c r="DO264" s="3">
        <v>0</v>
      </c>
      <c r="DP264" s="3">
        <v>1</v>
      </c>
      <c r="DQ264" s="3">
        <v>1</v>
      </c>
      <c r="DR264" s="3"/>
      <c r="DS264" s="3"/>
      <c r="DT264" s="3"/>
      <c r="DU264" s="3">
        <v>1013</v>
      </c>
      <c r="DV264" s="3" t="s">
        <v>227</v>
      </c>
      <c r="DW264" s="3" t="s">
        <v>227</v>
      </c>
      <c r="DX264" s="3">
        <v>1</v>
      </c>
      <c r="DY264" s="3"/>
      <c r="DZ264" s="3" t="s">
        <v>3</v>
      </c>
      <c r="EA264" s="3" t="s">
        <v>3</v>
      </c>
      <c r="EB264" s="3" t="s">
        <v>3</v>
      </c>
      <c r="EC264" s="3" t="s">
        <v>3</v>
      </c>
      <c r="ED264" s="3"/>
      <c r="EE264" s="3">
        <v>57042890</v>
      </c>
      <c r="EF264" s="3">
        <v>214</v>
      </c>
      <c r="EG264" s="3" t="s">
        <v>228</v>
      </c>
      <c r="EH264" s="3">
        <v>0</v>
      </c>
      <c r="EI264" s="3" t="s">
        <v>3</v>
      </c>
      <c r="EJ264" s="3">
        <v>3</v>
      </c>
      <c r="EK264" s="3">
        <v>400007</v>
      </c>
      <c r="EL264" s="3" t="s">
        <v>228</v>
      </c>
      <c r="EM264" s="3" t="s">
        <v>229</v>
      </c>
      <c r="EN264" s="3"/>
      <c r="EO264" s="3" t="s">
        <v>3</v>
      </c>
      <c r="EP264" s="3"/>
      <c r="EQ264" s="3">
        <v>16</v>
      </c>
      <c r="ER264" s="3">
        <v>0</v>
      </c>
      <c r="ES264" s="3">
        <v>34605.379999999997</v>
      </c>
      <c r="ET264" s="3">
        <v>0</v>
      </c>
      <c r="EU264" s="3">
        <v>0</v>
      </c>
      <c r="EV264" s="3">
        <v>0</v>
      </c>
      <c r="EW264" s="3">
        <v>0</v>
      </c>
      <c r="EX264" s="3">
        <v>0</v>
      </c>
      <c r="EY264" s="3">
        <v>0</v>
      </c>
      <c r="EZ264" s="3"/>
      <c r="FA264" s="3"/>
      <c r="FB264" s="3"/>
      <c r="FC264" s="3"/>
      <c r="FD264" s="3"/>
      <c r="FE264" s="3"/>
      <c r="FF264" s="3"/>
      <c r="FG264" s="3"/>
      <c r="FH264" s="3"/>
      <c r="FI264" s="3"/>
      <c r="FJ264" s="3"/>
      <c r="FK264" s="3"/>
      <c r="FL264" s="3"/>
      <c r="FM264" s="3"/>
      <c r="FN264" s="3"/>
      <c r="FO264" s="3"/>
      <c r="FP264" s="3"/>
      <c r="FQ264" s="3">
        <v>0</v>
      </c>
      <c r="FR264" s="3">
        <f t="shared" si="435"/>
        <v>34605.379999999997</v>
      </c>
      <c r="FS264" s="3">
        <v>0</v>
      </c>
      <c r="FT264" s="3"/>
      <c r="FU264" s="3"/>
      <c r="FV264" s="3"/>
      <c r="FW264" s="3"/>
      <c r="FX264" s="3">
        <v>0</v>
      </c>
      <c r="FY264" s="3">
        <v>0</v>
      </c>
      <c r="FZ264" s="3"/>
      <c r="GA264" s="3" t="s">
        <v>399</v>
      </c>
      <c r="GB264" s="3"/>
      <c r="GC264" s="3"/>
      <c r="GD264" s="3">
        <v>1</v>
      </c>
      <c r="GE264" s="3"/>
      <c r="GF264" s="3">
        <v>-1584910536</v>
      </c>
      <c r="GG264" s="3">
        <v>2</v>
      </c>
      <c r="GH264" s="3">
        <v>4</v>
      </c>
      <c r="GI264" s="3">
        <v>-2</v>
      </c>
      <c r="GJ264" s="3">
        <v>0</v>
      </c>
      <c r="GK264" s="3">
        <v>0</v>
      </c>
      <c r="GL264" s="3">
        <f t="shared" si="413"/>
        <v>0</v>
      </c>
      <c r="GM264" s="3">
        <f t="shared" si="414"/>
        <v>34605.379999999997</v>
      </c>
      <c r="GN264" s="3">
        <f t="shared" si="415"/>
        <v>0</v>
      </c>
      <c r="GO264" s="3">
        <f t="shared" si="416"/>
        <v>0</v>
      </c>
      <c r="GP264" s="3">
        <f t="shared" si="417"/>
        <v>0</v>
      </c>
      <c r="GQ264" s="3"/>
      <c r="GR264" s="3">
        <v>1</v>
      </c>
      <c r="GS264" s="3">
        <v>2</v>
      </c>
      <c r="GT264" s="3">
        <v>0</v>
      </c>
      <c r="GU264" s="3" t="s">
        <v>3</v>
      </c>
      <c r="GV264" s="3">
        <f t="shared" si="418"/>
        <v>0</v>
      </c>
      <c r="GW264" s="3">
        <v>1</v>
      </c>
      <c r="GX264" s="3">
        <f t="shared" si="419"/>
        <v>0</v>
      </c>
      <c r="GY264" s="3"/>
      <c r="GZ264" s="3"/>
      <c r="HA264" s="3">
        <v>0</v>
      </c>
      <c r="HB264" s="3">
        <v>0</v>
      </c>
      <c r="HC264" s="3">
        <f t="shared" si="420"/>
        <v>0</v>
      </c>
      <c r="HD264" s="3"/>
      <c r="HE264" s="3" t="s">
        <v>50</v>
      </c>
      <c r="HF264" s="3" t="s">
        <v>231</v>
      </c>
      <c r="HG264" s="3"/>
      <c r="HH264" s="3"/>
      <c r="HI264" s="3"/>
      <c r="HJ264" s="3"/>
      <c r="HK264" s="3"/>
      <c r="HL264" s="3"/>
      <c r="HM264" s="3" t="s">
        <v>3</v>
      </c>
      <c r="HN264" s="3" t="s">
        <v>3</v>
      </c>
      <c r="HO264" s="3" t="s">
        <v>3</v>
      </c>
      <c r="HP264" s="3" t="s">
        <v>3</v>
      </c>
      <c r="HQ264" s="3" t="s">
        <v>3</v>
      </c>
      <c r="HR264" s="3"/>
      <c r="HS264" s="3">
        <v>0</v>
      </c>
      <c r="HT264" s="3"/>
      <c r="HU264" s="3"/>
      <c r="HV264" s="3"/>
      <c r="HW264" s="3"/>
      <c r="HX264" s="3"/>
      <c r="HY264" s="3"/>
      <c r="HZ264" s="3"/>
      <c r="IA264" s="3"/>
      <c r="IB264" s="3"/>
      <c r="IC264" s="3"/>
      <c r="ID264" s="3"/>
      <c r="IE264" s="3"/>
      <c r="IF264" s="3"/>
      <c r="IG264" s="3"/>
      <c r="IH264" s="3"/>
      <c r="II264" s="3"/>
      <c r="IJ264" s="3"/>
      <c r="IK264" s="3">
        <v>0</v>
      </c>
      <c r="IL264" s="3"/>
      <c r="IM264" s="3"/>
      <c r="IN264" s="3"/>
      <c r="IO264" s="3"/>
      <c r="IP264" s="3"/>
      <c r="IQ264" s="3"/>
      <c r="IR264" s="3"/>
      <c r="IS264" s="3"/>
      <c r="IT264" s="3"/>
      <c r="IU264" s="3"/>
    </row>
    <row r="265" spans="1:255" x14ac:dyDescent="0.25">
      <c r="A265" s="4">
        <v>17</v>
      </c>
      <c r="B265" s="4">
        <v>1</v>
      </c>
      <c r="C265" s="4"/>
      <c r="D265" s="4"/>
      <c r="E265" s="4" t="s">
        <v>404</v>
      </c>
      <c r="F265" s="4" t="s">
        <v>405</v>
      </c>
      <c r="G265" s="4" t="s">
        <v>406</v>
      </c>
      <c r="H265" s="4" t="s">
        <v>227</v>
      </c>
      <c r="I265" s="4">
        <v>1</v>
      </c>
      <c r="J265" s="4">
        <v>0</v>
      </c>
      <c r="K265" s="4">
        <v>1</v>
      </c>
      <c r="L265" s="4"/>
      <c r="M265" s="4"/>
      <c r="N265" s="4"/>
      <c r="O265" s="4">
        <f t="shared" si="396"/>
        <v>261962.73</v>
      </c>
      <c r="P265" s="4">
        <f t="shared" si="397"/>
        <v>261962.73</v>
      </c>
      <c r="Q265" s="4">
        <f t="shared" si="421"/>
        <v>0</v>
      </c>
      <c r="R265" s="4">
        <f t="shared" si="422"/>
        <v>0</v>
      </c>
      <c r="S265" s="4">
        <f t="shared" si="398"/>
        <v>0</v>
      </c>
      <c r="T265" s="4">
        <f t="shared" si="399"/>
        <v>0</v>
      </c>
      <c r="U265" s="4">
        <f t="shared" si="400"/>
        <v>0</v>
      </c>
      <c r="V265" s="4">
        <f t="shared" si="401"/>
        <v>0</v>
      </c>
      <c r="W265" s="4">
        <f t="shared" si="402"/>
        <v>0</v>
      </c>
      <c r="X265" s="4">
        <f t="shared" si="423"/>
        <v>0</v>
      </c>
      <c r="Y265" s="4">
        <f t="shared" si="424"/>
        <v>0</v>
      </c>
      <c r="Z265" s="4"/>
      <c r="AA265" s="4">
        <v>55890823</v>
      </c>
      <c r="AB265" s="4">
        <f t="shared" si="403"/>
        <v>34605.379999999997</v>
      </c>
      <c r="AC265" s="4">
        <f t="shared" si="425"/>
        <v>34605.379999999997</v>
      </c>
      <c r="AD265" s="4">
        <f t="shared" si="426"/>
        <v>0</v>
      </c>
      <c r="AE265" s="4">
        <f t="shared" si="427"/>
        <v>0</v>
      </c>
      <c r="AF265" s="4">
        <f t="shared" si="428"/>
        <v>0</v>
      </c>
      <c r="AG265" s="4">
        <f t="shared" si="404"/>
        <v>0</v>
      </c>
      <c r="AH265" s="4">
        <f t="shared" si="429"/>
        <v>0</v>
      </c>
      <c r="AI265" s="4">
        <f t="shared" si="430"/>
        <v>0</v>
      </c>
      <c r="AJ265" s="4">
        <f t="shared" si="405"/>
        <v>0</v>
      </c>
      <c r="AK265" s="4">
        <v>34605.379999999997</v>
      </c>
      <c r="AL265" s="4">
        <v>34605.379999999997</v>
      </c>
      <c r="AM265" s="4">
        <v>0</v>
      </c>
      <c r="AN265" s="4">
        <v>0</v>
      </c>
      <c r="AO265" s="4">
        <v>0</v>
      </c>
      <c r="AP265" s="4">
        <v>0</v>
      </c>
      <c r="AQ265" s="4">
        <v>0</v>
      </c>
      <c r="AR265" s="4">
        <v>0</v>
      </c>
      <c r="AS265" s="4">
        <v>0</v>
      </c>
      <c r="AT265" s="4">
        <v>0</v>
      </c>
      <c r="AU265" s="4">
        <v>0</v>
      </c>
      <c r="AV265" s="4">
        <v>1</v>
      </c>
      <c r="AW265" s="4">
        <v>1</v>
      </c>
      <c r="AX265" s="4"/>
      <c r="AY265" s="4"/>
      <c r="AZ265" s="4">
        <v>1</v>
      </c>
      <c r="BA265" s="4">
        <v>1</v>
      </c>
      <c r="BB265" s="4">
        <v>1</v>
      </c>
      <c r="BC265" s="4">
        <v>7.57</v>
      </c>
      <c r="BD265" s="4" t="s">
        <v>3</v>
      </c>
      <c r="BE265" s="4" t="s">
        <v>3</v>
      </c>
      <c r="BF265" s="4" t="s">
        <v>3</v>
      </c>
      <c r="BG265" s="4" t="s">
        <v>3</v>
      </c>
      <c r="BH265" s="4">
        <v>3</v>
      </c>
      <c r="BI265" s="4">
        <v>3</v>
      </c>
      <c r="BJ265" s="4" t="s">
        <v>405</v>
      </c>
      <c r="BK265" s="4"/>
      <c r="BL265" s="4"/>
      <c r="BM265" s="4">
        <v>400007</v>
      </c>
      <c r="BN265" s="4">
        <v>0</v>
      </c>
      <c r="BO265" s="4" t="s">
        <v>3</v>
      </c>
      <c r="BP265" s="4">
        <v>0</v>
      </c>
      <c r="BQ265" s="4">
        <v>214</v>
      </c>
      <c r="BR265" s="4">
        <v>0</v>
      </c>
      <c r="BS265" s="4">
        <v>1</v>
      </c>
      <c r="BT265" s="4">
        <v>1</v>
      </c>
      <c r="BU265" s="4">
        <v>1</v>
      </c>
      <c r="BV265" s="4">
        <v>1</v>
      </c>
      <c r="BW265" s="4">
        <v>1</v>
      </c>
      <c r="BX265" s="4">
        <v>1</v>
      </c>
      <c r="BY265" s="4" t="s">
        <v>3</v>
      </c>
      <c r="BZ265" s="4">
        <v>0</v>
      </c>
      <c r="CA265" s="4">
        <v>0</v>
      </c>
      <c r="CB265" s="4" t="s">
        <v>3</v>
      </c>
      <c r="CC265" s="4"/>
      <c r="CD265" s="4"/>
      <c r="CE265" s="4">
        <v>1566</v>
      </c>
      <c r="CF265" s="4">
        <v>0</v>
      </c>
      <c r="CG265" s="4">
        <v>0</v>
      </c>
      <c r="CH265" s="4"/>
      <c r="CI265" s="4"/>
      <c r="CJ265" s="4"/>
      <c r="CK265" s="4"/>
      <c r="CL265" s="4"/>
      <c r="CM265" s="4">
        <v>0</v>
      </c>
      <c r="CN265" s="4" t="s">
        <v>3</v>
      </c>
      <c r="CO265" s="4">
        <v>0</v>
      </c>
      <c r="CP265" s="4">
        <f t="shared" si="406"/>
        <v>261962.73</v>
      </c>
      <c r="CQ265" s="4">
        <f t="shared" si="407"/>
        <v>261962.73</v>
      </c>
      <c r="CR265" s="4">
        <f t="shared" si="431"/>
        <v>0</v>
      </c>
      <c r="CS265" s="4">
        <f t="shared" si="432"/>
        <v>0</v>
      </c>
      <c r="CT265" s="4">
        <f t="shared" si="408"/>
        <v>0</v>
      </c>
      <c r="CU265" s="4">
        <f t="shared" si="409"/>
        <v>0</v>
      </c>
      <c r="CV265" s="4">
        <f t="shared" si="410"/>
        <v>0</v>
      </c>
      <c r="CW265" s="4">
        <f t="shared" si="411"/>
        <v>0</v>
      </c>
      <c r="CX265" s="4">
        <f t="shared" si="412"/>
        <v>0</v>
      </c>
      <c r="CY265" s="4">
        <f t="shared" si="433"/>
        <v>0</v>
      </c>
      <c r="CZ265" s="4">
        <f t="shared" si="434"/>
        <v>0</v>
      </c>
      <c r="DA265" s="4"/>
      <c r="DB265" s="4"/>
      <c r="DC265" s="4" t="s">
        <v>3</v>
      </c>
      <c r="DD265" s="4" t="s">
        <v>3</v>
      </c>
      <c r="DE265" s="4" t="s">
        <v>3</v>
      </c>
      <c r="DF265" s="4" t="s">
        <v>3</v>
      </c>
      <c r="DG265" s="4" t="s">
        <v>3</v>
      </c>
      <c r="DH265" s="4" t="s">
        <v>3</v>
      </c>
      <c r="DI265" s="4" t="s">
        <v>3</v>
      </c>
      <c r="DJ265" s="4" t="s">
        <v>3</v>
      </c>
      <c r="DK265" s="4" t="s">
        <v>3</v>
      </c>
      <c r="DL265" s="4" t="s">
        <v>3</v>
      </c>
      <c r="DM265" s="4" t="s">
        <v>3</v>
      </c>
      <c r="DN265" s="4">
        <v>0</v>
      </c>
      <c r="DO265" s="4">
        <v>0</v>
      </c>
      <c r="DP265" s="4">
        <v>1</v>
      </c>
      <c r="DQ265" s="4">
        <v>1</v>
      </c>
      <c r="DR265" s="4"/>
      <c r="DS265" s="4"/>
      <c r="DT265" s="4"/>
      <c r="DU265" s="4">
        <v>1013</v>
      </c>
      <c r="DV265" s="4" t="s">
        <v>227</v>
      </c>
      <c r="DW265" s="4" t="s">
        <v>227</v>
      </c>
      <c r="DX265" s="4">
        <v>1</v>
      </c>
      <c r="DY265" s="4"/>
      <c r="DZ265" s="4" t="s">
        <v>3</v>
      </c>
      <c r="EA265" s="4" t="s">
        <v>3</v>
      </c>
      <c r="EB265" s="4" t="s">
        <v>3</v>
      </c>
      <c r="EC265" s="4" t="s">
        <v>3</v>
      </c>
      <c r="ED265" s="4"/>
      <c r="EE265" s="4">
        <v>57042890</v>
      </c>
      <c r="EF265" s="4">
        <v>214</v>
      </c>
      <c r="EG265" s="4" t="s">
        <v>228</v>
      </c>
      <c r="EH265" s="4">
        <v>0</v>
      </c>
      <c r="EI265" s="4" t="s">
        <v>3</v>
      </c>
      <c r="EJ265" s="4">
        <v>3</v>
      </c>
      <c r="EK265" s="4">
        <v>400007</v>
      </c>
      <c r="EL265" s="4" t="s">
        <v>228</v>
      </c>
      <c r="EM265" s="4" t="s">
        <v>229</v>
      </c>
      <c r="EN265" s="4"/>
      <c r="EO265" s="4" t="s">
        <v>3</v>
      </c>
      <c r="EP265" s="4"/>
      <c r="EQ265" s="4">
        <v>16</v>
      </c>
      <c r="ER265" s="4">
        <v>0</v>
      </c>
      <c r="ES265" s="4">
        <v>34605.379999999997</v>
      </c>
      <c r="ET265" s="4">
        <v>0</v>
      </c>
      <c r="EU265" s="4">
        <v>0</v>
      </c>
      <c r="EV265" s="4">
        <v>0</v>
      </c>
      <c r="EW265" s="4">
        <v>0</v>
      </c>
      <c r="EX265" s="4">
        <v>0</v>
      </c>
      <c r="EY265" s="4">
        <v>0</v>
      </c>
      <c r="EZ265" s="4">
        <v>5</v>
      </c>
      <c r="FA265" s="4"/>
      <c r="FB265" s="4"/>
      <c r="FC265" s="4">
        <v>1</v>
      </c>
      <c r="FD265" s="4">
        <v>18</v>
      </c>
      <c r="FE265" s="4"/>
      <c r="FF265" s="4">
        <v>306606.67</v>
      </c>
      <c r="FG265" s="4"/>
      <c r="FH265" s="4"/>
      <c r="FI265" s="4"/>
      <c r="FJ265" s="4"/>
      <c r="FK265" s="4"/>
      <c r="FL265" s="4"/>
      <c r="FM265" s="4"/>
      <c r="FN265" s="4"/>
      <c r="FO265" s="4"/>
      <c r="FP265" s="4"/>
      <c r="FQ265" s="4">
        <v>0</v>
      </c>
      <c r="FR265" s="4">
        <f t="shared" si="435"/>
        <v>261962.73</v>
      </c>
      <c r="FS265" s="4">
        <v>0</v>
      </c>
      <c r="FT265" s="4"/>
      <c r="FU265" s="4"/>
      <c r="FV265" s="4"/>
      <c r="FW265" s="4"/>
      <c r="FX265" s="4">
        <v>0</v>
      </c>
      <c r="FY265" s="4">
        <v>0</v>
      </c>
      <c r="FZ265" s="4"/>
      <c r="GA265" s="4" t="s">
        <v>399</v>
      </c>
      <c r="GB265" s="4"/>
      <c r="GC265" s="4"/>
      <c r="GD265" s="4">
        <v>1</v>
      </c>
      <c r="GE265" s="4"/>
      <c r="GF265" s="4">
        <v>-1584910536</v>
      </c>
      <c r="GG265" s="4">
        <v>2</v>
      </c>
      <c r="GH265" s="4">
        <v>3</v>
      </c>
      <c r="GI265" s="4">
        <v>5</v>
      </c>
      <c r="GJ265" s="4">
        <v>0</v>
      </c>
      <c r="GK265" s="4">
        <v>0</v>
      </c>
      <c r="GL265" s="4">
        <f t="shared" si="413"/>
        <v>0</v>
      </c>
      <c r="GM265" s="4">
        <f t="shared" si="414"/>
        <v>261962.73</v>
      </c>
      <c r="GN265" s="4">
        <f t="shared" si="415"/>
        <v>0</v>
      </c>
      <c r="GO265" s="4">
        <f t="shared" si="416"/>
        <v>0</v>
      </c>
      <c r="GP265" s="4">
        <f t="shared" si="417"/>
        <v>0</v>
      </c>
      <c r="GQ265" s="4"/>
      <c r="GR265" s="4">
        <v>1</v>
      </c>
      <c r="GS265" s="4">
        <v>1</v>
      </c>
      <c r="GT265" s="4">
        <v>0</v>
      </c>
      <c r="GU265" s="4" t="s">
        <v>3</v>
      </c>
      <c r="GV265" s="4">
        <f t="shared" si="418"/>
        <v>0</v>
      </c>
      <c r="GW265" s="4">
        <v>1</v>
      </c>
      <c r="GX265" s="4">
        <f t="shared" si="419"/>
        <v>0</v>
      </c>
      <c r="GY265" s="4"/>
      <c r="GZ265" s="4"/>
      <c r="HA265" s="4">
        <v>0</v>
      </c>
      <c r="HB265" s="4">
        <v>0</v>
      </c>
      <c r="HC265" s="4">
        <f t="shared" si="420"/>
        <v>0</v>
      </c>
      <c r="HD265" s="4"/>
      <c r="HE265" s="4" t="s">
        <v>50</v>
      </c>
      <c r="HF265" s="4" t="s">
        <v>231</v>
      </c>
      <c r="HG265" s="4"/>
      <c r="HH265" s="4"/>
      <c r="HI265" s="4"/>
      <c r="HJ265" s="4"/>
      <c r="HK265" s="4"/>
      <c r="HL265" s="4"/>
      <c r="HM265" s="4" t="s">
        <v>3</v>
      </c>
      <c r="HN265" s="4" t="s">
        <v>3</v>
      </c>
      <c r="HO265" s="4" t="s">
        <v>3</v>
      </c>
      <c r="HP265" s="4" t="s">
        <v>3</v>
      </c>
      <c r="HQ265" s="4" t="s">
        <v>3</v>
      </c>
      <c r="HR265" s="4"/>
      <c r="HS265" s="4">
        <v>0</v>
      </c>
      <c r="HT265" s="4"/>
      <c r="HU265" s="4"/>
      <c r="HV265" s="4"/>
      <c r="HW265" s="4"/>
      <c r="HX265" s="4"/>
      <c r="HY265" s="4"/>
      <c r="HZ265" s="4"/>
      <c r="IA265" s="4"/>
      <c r="IB265" s="4"/>
      <c r="IC265" s="4"/>
      <c r="ID265" s="4"/>
      <c r="IE265" s="4"/>
      <c r="IF265" s="4"/>
      <c r="IG265" s="4"/>
      <c r="IH265" s="4"/>
      <c r="II265" s="4"/>
      <c r="IJ265" s="4"/>
      <c r="IK265" s="4">
        <v>0</v>
      </c>
      <c r="IL265" s="4"/>
      <c r="IM265" s="4"/>
      <c r="IN265" s="4"/>
      <c r="IO265" s="4"/>
      <c r="IP265" s="4"/>
      <c r="IQ265" s="4"/>
      <c r="IR265" s="4"/>
      <c r="IS265" s="4"/>
      <c r="IT265" s="4"/>
      <c r="IU265" s="4"/>
    </row>
    <row r="266" spans="1:255" x14ac:dyDescent="0.25">
      <c r="A266" s="3">
        <v>17</v>
      </c>
      <c r="B266" s="3">
        <v>1</v>
      </c>
      <c r="C266" s="3"/>
      <c r="D266" s="3"/>
      <c r="E266" s="3" t="s">
        <v>407</v>
      </c>
      <c r="F266" s="3" t="s">
        <v>408</v>
      </c>
      <c r="G266" s="3" t="s">
        <v>409</v>
      </c>
      <c r="H266" s="3" t="s">
        <v>227</v>
      </c>
      <c r="I266" s="3">
        <v>1</v>
      </c>
      <c r="J266" s="3">
        <v>0</v>
      </c>
      <c r="K266" s="3">
        <v>1</v>
      </c>
      <c r="L266" s="3"/>
      <c r="M266" s="3"/>
      <c r="N266" s="3"/>
      <c r="O266" s="3">
        <f t="shared" si="396"/>
        <v>59021.25</v>
      </c>
      <c r="P266" s="3">
        <f t="shared" si="397"/>
        <v>59021.25</v>
      </c>
      <c r="Q266" s="3">
        <f t="shared" si="421"/>
        <v>0</v>
      </c>
      <c r="R266" s="3">
        <f t="shared" si="422"/>
        <v>0</v>
      </c>
      <c r="S266" s="3">
        <f t="shared" si="398"/>
        <v>0</v>
      </c>
      <c r="T266" s="3">
        <f t="shared" si="399"/>
        <v>0</v>
      </c>
      <c r="U266" s="3">
        <f t="shared" si="400"/>
        <v>0</v>
      </c>
      <c r="V266" s="3">
        <f t="shared" si="401"/>
        <v>0</v>
      </c>
      <c r="W266" s="3">
        <f t="shared" si="402"/>
        <v>0</v>
      </c>
      <c r="X266" s="3">
        <f t="shared" si="423"/>
        <v>0</v>
      </c>
      <c r="Y266" s="3">
        <f t="shared" si="424"/>
        <v>0</v>
      </c>
      <c r="Z266" s="3"/>
      <c r="AA266" s="3">
        <v>54971259</v>
      </c>
      <c r="AB266" s="3">
        <f t="shared" si="403"/>
        <v>59021.25</v>
      </c>
      <c r="AC266" s="3">
        <f t="shared" si="425"/>
        <v>59021.25</v>
      </c>
      <c r="AD266" s="3">
        <f t="shared" si="426"/>
        <v>0</v>
      </c>
      <c r="AE266" s="3">
        <f t="shared" si="427"/>
        <v>0</v>
      </c>
      <c r="AF266" s="3">
        <f t="shared" si="428"/>
        <v>0</v>
      </c>
      <c r="AG266" s="3">
        <f t="shared" si="404"/>
        <v>0</v>
      </c>
      <c r="AH266" s="3">
        <f t="shared" si="429"/>
        <v>0</v>
      </c>
      <c r="AI266" s="3">
        <f t="shared" si="430"/>
        <v>0</v>
      </c>
      <c r="AJ266" s="3">
        <f t="shared" si="405"/>
        <v>0</v>
      </c>
      <c r="AK266" s="3">
        <v>59021.25</v>
      </c>
      <c r="AL266" s="3">
        <v>59021.25</v>
      </c>
      <c r="AM266" s="3">
        <v>0</v>
      </c>
      <c r="AN266" s="3">
        <v>0</v>
      </c>
      <c r="AO266" s="3">
        <v>0</v>
      </c>
      <c r="AP266" s="3">
        <v>0</v>
      </c>
      <c r="AQ266" s="3">
        <v>0</v>
      </c>
      <c r="AR266" s="3">
        <v>0</v>
      </c>
      <c r="AS266" s="3">
        <v>0</v>
      </c>
      <c r="AT266" s="3">
        <v>0</v>
      </c>
      <c r="AU266" s="3">
        <v>0</v>
      </c>
      <c r="AV266" s="3">
        <v>1</v>
      </c>
      <c r="AW266" s="3">
        <v>1</v>
      </c>
      <c r="AX266" s="3"/>
      <c r="AY266" s="3"/>
      <c r="AZ266" s="3">
        <v>1</v>
      </c>
      <c r="BA266" s="3">
        <v>1</v>
      </c>
      <c r="BB266" s="3">
        <v>1</v>
      </c>
      <c r="BC266" s="3">
        <v>1</v>
      </c>
      <c r="BD266" s="3" t="s">
        <v>3</v>
      </c>
      <c r="BE266" s="3" t="s">
        <v>3</v>
      </c>
      <c r="BF266" s="3" t="s">
        <v>3</v>
      </c>
      <c r="BG266" s="3" t="s">
        <v>3</v>
      </c>
      <c r="BH266" s="3">
        <v>3</v>
      </c>
      <c r="BI266" s="3">
        <v>3</v>
      </c>
      <c r="BJ266" s="3" t="s">
        <v>408</v>
      </c>
      <c r="BK266" s="3"/>
      <c r="BL266" s="3"/>
      <c r="BM266" s="3">
        <v>400007</v>
      </c>
      <c r="BN266" s="3">
        <v>0</v>
      </c>
      <c r="BO266" s="3" t="s">
        <v>3</v>
      </c>
      <c r="BP266" s="3">
        <v>0</v>
      </c>
      <c r="BQ266" s="3">
        <v>214</v>
      </c>
      <c r="BR266" s="3">
        <v>0</v>
      </c>
      <c r="BS266" s="3">
        <v>1</v>
      </c>
      <c r="BT266" s="3">
        <v>1</v>
      </c>
      <c r="BU266" s="3">
        <v>1</v>
      </c>
      <c r="BV266" s="3">
        <v>1</v>
      </c>
      <c r="BW266" s="3">
        <v>1</v>
      </c>
      <c r="BX266" s="3">
        <v>1</v>
      </c>
      <c r="BY266" s="3" t="s">
        <v>3</v>
      </c>
      <c r="BZ266" s="3">
        <v>0</v>
      </c>
      <c r="CA266" s="3">
        <v>0</v>
      </c>
      <c r="CB266" s="3" t="s">
        <v>3</v>
      </c>
      <c r="CC266" s="3"/>
      <c r="CD266" s="3"/>
      <c r="CE266" s="3">
        <v>1566</v>
      </c>
      <c r="CF266" s="3">
        <v>0</v>
      </c>
      <c r="CG266" s="3">
        <v>0</v>
      </c>
      <c r="CH266" s="3"/>
      <c r="CI266" s="3"/>
      <c r="CJ266" s="3"/>
      <c r="CK266" s="3"/>
      <c r="CL266" s="3"/>
      <c r="CM266" s="3">
        <v>0</v>
      </c>
      <c r="CN266" s="3" t="s">
        <v>3</v>
      </c>
      <c r="CO266" s="3">
        <v>0</v>
      </c>
      <c r="CP266" s="3">
        <f t="shared" si="406"/>
        <v>59021.25</v>
      </c>
      <c r="CQ266" s="3">
        <f t="shared" si="407"/>
        <v>59021.25</v>
      </c>
      <c r="CR266" s="3">
        <f t="shared" si="431"/>
        <v>0</v>
      </c>
      <c r="CS266" s="3">
        <f t="shared" si="432"/>
        <v>0</v>
      </c>
      <c r="CT266" s="3">
        <f t="shared" si="408"/>
        <v>0</v>
      </c>
      <c r="CU266" s="3">
        <f t="shared" si="409"/>
        <v>0</v>
      </c>
      <c r="CV266" s="3">
        <f t="shared" si="410"/>
        <v>0</v>
      </c>
      <c r="CW266" s="3">
        <f t="shared" si="411"/>
        <v>0</v>
      </c>
      <c r="CX266" s="3">
        <f t="shared" si="412"/>
        <v>0</v>
      </c>
      <c r="CY266" s="3">
        <f t="shared" si="433"/>
        <v>0</v>
      </c>
      <c r="CZ266" s="3">
        <f t="shared" si="434"/>
        <v>0</v>
      </c>
      <c r="DA266" s="3"/>
      <c r="DB266" s="3"/>
      <c r="DC266" s="3" t="s">
        <v>3</v>
      </c>
      <c r="DD266" s="3" t="s">
        <v>3</v>
      </c>
      <c r="DE266" s="3" t="s">
        <v>3</v>
      </c>
      <c r="DF266" s="3" t="s">
        <v>3</v>
      </c>
      <c r="DG266" s="3" t="s">
        <v>3</v>
      </c>
      <c r="DH266" s="3" t="s">
        <v>3</v>
      </c>
      <c r="DI266" s="3" t="s">
        <v>3</v>
      </c>
      <c r="DJ266" s="3" t="s">
        <v>3</v>
      </c>
      <c r="DK266" s="3" t="s">
        <v>3</v>
      </c>
      <c r="DL266" s="3" t="s">
        <v>3</v>
      </c>
      <c r="DM266" s="3" t="s">
        <v>3</v>
      </c>
      <c r="DN266" s="3">
        <v>0</v>
      </c>
      <c r="DO266" s="3">
        <v>0</v>
      </c>
      <c r="DP266" s="3">
        <v>1</v>
      </c>
      <c r="DQ266" s="3">
        <v>1</v>
      </c>
      <c r="DR266" s="3"/>
      <c r="DS266" s="3"/>
      <c r="DT266" s="3"/>
      <c r="DU266" s="3">
        <v>1013</v>
      </c>
      <c r="DV266" s="3" t="s">
        <v>227</v>
      </c>
      <c r="DW266" s="3" t="s">
        <v>227</v>
      </c>
      <c r="DX266" s="3">
        <v>1</v>
      </c>
      <c r="DY266" s="3"/>
      <c r="DZ266" s="3" t="s">
        <v>3</v>
      </c>
      <c r="EA266" s="3" t="s">
        <v>3</v>
      </c>
      <c r="EB266" s="3" t="s">
        <v>3</v>
      </c>
      <c r="EC266" s="3" t="s">
        <v>3</v>
      </c>
      <c r="ED266" s="3"/>
      <c r="EE266" s="3">
        <v>57042890</v>
      </c>
      <c r="EF266" s="3">
        <v>214</v>
      </c>
      <c r="EG266" s="3" t="s">
        <v>228</v>
      </c>
      <c r="EH266" s="3">
        <v>0</v>
      </c>
      <c r="EI266" s="3" t="s">
        <v>3</v>
      </c>
      <c r="EJ266" s="3">
        <v>3</v>
      </c>
      <c r="EK266" s="3">
        <v>400007</v>
      </c>
      <c r="EL266" s="3" t="s">
        <v>228</v>
      </c>
      <c r="EM266" s="3" t="s">
        <v>229</v>
      </c>
      <c r="EN266" s="3"/>
      <c r="EO266" s="3" t="s">
        <v>3</v>
      </c>
      <c r="EP266" s="3"/>
      <c r="EQ266" s="3">
        <v>16</v>
      </c>
      <c r="ER266" s="3">
        <v>0</v>
      </c>
      <c r="ES266" s="3">
        <v>59021.25</v>
      </c>
      <c r="ET266" s="3">
        <v>0</v>
      </c>
      <c r="EU266" s="3">
        <v>0</v>
      </c>
      <c r="EV266" s="3">
        <v>0</v>
      </c>
      <c r="EW266" s="3">
        <v>0</v>
      </c>
      <c r="EX266" s="3">
        <v>0</v>
      </c>
      <c r="EY266" s="3">
        <v>0</v>
      </c>
      <c r="EZ266" s="3"/>
      <c r="FA266" s="3"/>
      <c r="FB266" s="3"/>
      <c r="FC266" s="3"/>
      <c r="FD266" s="3"/>
      <c r="FE266" s="3"/>
      <c r="FF266" s="3"/>
      <c r="FG266" s="3"/>
      <c r="FH266" s="3"/>
      <c r="FI266" s="3"/>
      <c r="FJ266" s="3"/>
      <c r="FK266" s="3"/>
      <c r="FL266" s="3"/>
      <c r="FM266" s="3"/>
      <c r="FN266" s="3"/>
      <c r="FO266" s="3"/>
      <c r="FP266" s="3"/>
      <c r="FQ266" s="3">
        <v>0</v>
      </c>
      <c r="FR266" s="3">
        <f t="shared" si="435"/>
        <v>59021.25</v>
      </c>
      <c r="FS266" s="3">
        <v>0</v>
      </c>
      <c r="FT266" s="3"/>
      <c r="FU266" s="3"/>
      <c r="FV266" s="3"/>
      <c r="FW266" s="3"/>
      <c r="FX266" s="3">
        <v>0</v>
      </c>
      <c r="FY266" s="3">
        <v>0</v>
      </c>
      <c r="FZ266" s="3"/>
      <c r="GA266" s="3" t="s">
        <v>410</v>
      </c>
      <c r="GB266" s="3"/>
      <c r="GC266" s="3"/>
      <c r="GD266" s="3">
        <v>1</v>
      </c>
      <c r="GE266" s="3"/>
      <c r="GF266" s="3">
        <v>1524770536</v>
      </c>
      <c r="GG266" s="3">
        <v>2</v>
      </c>
      <c r="GH266" s="3">
        <v>4</v>
      </c>
      <c r="GI266" s="3">
        <v>-2</v>
      </c>
      <c r="GJ266" s="3">
        <v>0</v>
      </c>
      <c r="GK266" s="3">
        <v>0</v>
      </c>
      <c r="GL266" s="3">
        <f t="shared" si="413"/>
        <v>0</v>
      </c>
      <c r="GM266" s="3">
        <f t="shared" si="414"/>
        <v>59021.25</v>
      </c>
      <c r="GN266" s="3">
        <f t="shared" si="415"/>
        <v>0</v>
      </c>
      <c r="GO266" s="3">
        <f t="shared" si="416"/>
        <v>0</v>
      </c>
      <c r="GP266" s="3">
        <f t="shared" si="417"/>
        <v>0</v>
      </c>
      <c r="GQ266" s="3"/>
      <c r="GR266" s="3">
        <v>1</v>
      </c>
      <c r="GS266" s="3">
        <v>2</v>
      </c>
      <c r="GT266" s="3">
        <v>0</v>
      </c>
      <c r="GU266" s="3" t="s">
        <v>3</v>
      </c>
      <c r="GV266" s="3">
        <f t="shared" si="418"/>
        <v>0</v>
      </c>
      <c r="GW266" s="3">
        <v>1</v>
      </c>
      <c r="GX266" s="3">
        <f t="shared" si="419"/>
        <v>0</v>
      </c>
      <c r="GY266" s="3"/>
      <c r="GZ266" s="3"/>
      <c r="HA266" s="3">
        <v>0</v>
      </c>
      <c r="HB266" s="3">
        <v>0</v>
      </c>
      <c r="HC266" s="3">
        <f t="shared" si="420"/>
        <v>0</v>
      </c>
      <c r="HD266" s="3"/>
      <c r="HE266" s="3" t="s">
        <v>50</v>
      </c>
      <c r="HF266" s="3" t="s">
        <v>231</v>
      </c>
      <c r="HG266" s="3"/>
      <c r="HH266" s="3"/>
      <c r="HI266" s="3"/>
      <c r="HJ266" s="3"/>
      <c r="HK266" s="3"/>
      <c r="HL266" s="3"/>
      <c r="HM266" s="3" t="s">
        <v>3</v>
      </c>
      <c r="HN266" s="3" t="s">
        <v>3</v>
      </c>
      <c r="HO266" s="3" t="s">
        <v>3</v>
      </c>
      <c r="HP266" s="3" t="s">
        <v>3</v>
      </c>
      <c r="HQ266" s="3" t="s">
        <v>3</v>
      </c>
      <c r="HR266" s="3"/>
      <c r="HS266" s="3">
        <v>0</v>
      </c>
      <c r="HT266" s="3"/>
      <c r="HU266" s="3"/>
      <c r="HV266" s="3"/>
      <c r="HW266" s="3"/>
      <c r="HX266" s="3"/>
      <c r="HY266" s="3"/>
      <c r="HZ266" s="3"/>
      <c r="IA266" s="3"/>
      <c r="IB266" s="3"/>
      <c r="IC266" s="3"/>
      <c r="ID266" s="3"/>
      <c r="IE266" s="3"/>
      <c r="IF266" s="3"/>
      <c r="IG266" s="3"/>
      <c r="IH266" s="3"/>
      <c r="II266" s="3"/>
      <c r="IJ266" s="3"/>
      <c r="IK266" s="3">
        <v>0</v>
      </c>
      <c r="IL266" s="3"/>
      <c r="IM266" s="3"/>
      <c r="IN266" s="3"/>
      <c r="IO266" s="3"/>
      <c r="IP266" s="3"/>
      <c r="IQ266" s="3"/>
      <c r="IR266" s="3"/>
      <c r="IS266" s="3"/>
      <c r="IT266" s="3"/>
      <c r="IU266" s="3"/>
    </row>
    <row r="267" spans="1:255" x14ac:dyDescent="0.25">
      <c r="A267" s="4">
        <v>17</v>
      </c>
      <c r="B267" s="4">
        <v>1</v>
      </c>
      <c r="C267" s="4"/>
      <c r="D267" s="4"/>
      <c r="E267" s="4" t="s">
        <v>407</v>
      </c>
      <c r="F267" s="4" t="s">
        <v>408</v>
      </c>
      <c r="G267" s="4" t="s">
        <v>409</v>
      </c>
      <c r="H267" s="4" t="s">
        <v>227</v>
      </c>
      <c r="I267" s="4">
        <v>1</v>
      </c>
      <c r="J267" s="4">
        <v>0</v>
      </c>
      <c r="K267" s="4">
        <v>1</v>
      </c>
      <c r="L267" s="4"/>
      <c r="M267" s="4"/>
      <c r="N267" s="4"/>
      <c r="O267" s="4">
        <f t="shared" si="396"/>
        <v>446790.86</v>
      </c>
      <c r="P267" s="4">
        <f t="shared" si="397"/>
        <v>446790.86</v>
      </c>
      <c r="Q267" s="4">
        <f t="shared" si="421"/>
        <v>0</v>
      </c>
      <c r="R267" s="4">
        <f t="shared" si="422"/>
        <v>0</v>
      </c>
      <c r="S267" s="4">
        <f t="shared" si="398"/>
        <v>0</v>
      </c>
      <c r="T267" s="4">
        <f t="shared" si="399"/>
        <v>0</v>
      </c>
      <c r="U267" s="4">
        <f t="shared" si="400"/>
        <v>0</v>
      </c>
      <c r="V267" s="4">
        <f t="shared" si="401"/>
        <v>0</v>
      </c>
      <c r="W267" s="4">
        <f t="shared" si="402"/>
        <v>0</v>
      </c>
      <c r="X267" s="4">
        <f t="shared" si="423"/>
        <v>0</v>
      </c>
      <c r="Y267" s="4">
        <f t="shared" si="424"/>
        <v>0</v>
      </c>
      <c r="Z267" s="4"/>
      <c r="AA267" s="4">
        <v>55890823</v>
      </c>
      <c r="AB267" s="4">
        <f t="shared" si="403"/>
        <v>59021.25</v>
      </c>
      <c r="AC267" s="4">
        <f t="shared" si="425"/>
        <v>59021.25</v>
      </c>
      <c r="AD267" s="4">
        <f t="shared" si="426"/>
        <v>0</v>
      </c>
      <c r="AE267" s="4">
        <f t="shared" si="427"/>
        <v>0</v>
      </c>
      <c r="AF267" s="4">
        <f t="shared" si="428"/>
        <v>0</v>
      </c>
      <c r="AG267" s="4">
        <f t="shared" si="404"/>
        <v>0</v>
      </c>
      <c r="AH267" s="4">
        <f t="shared" si="429"/>
        <v>0</v>
      </c>
      <c r="AI267" s="4">
        <f t="shared" si="430"/>
        <v>0</v>
      </c>
      <c r="AJ267" s="4">
        <f t="shared" si="405"/>
        <v>0</v>
      </c>
      <c r="AK267" s="4">
        <v>59021.25</v>
      </c>
      <c r="AL267" s="4">
        <v>59021.25</v>
      </c>
      <c r="AM267" s="4">
        <v>0</v>
      </c>
      <c r="AN267" s="4">
        <v>0</v>
      </c>
      <c r="AO267" s="4">
        <v>0</v>
      </c>
      <c r="AP267" s="4">
        <v>0</v>
      </c>
      <c r="AQ267" s="4">
        <v>0</v>
      </c>
      <c r="AR267" s="4">
        <v>0</v>
      </c>
      <c r="AS267" s="4">
        <v>0</v>
      </c>
      <c r="AT267" s="4">
        <v>0</v>
      </c>
      <c r="AU267" s="4">
        <v>0</v>
      </c>
      <c r="AV267" s="4">
        <v>1</v>
      </c>
      <c r="AW267" s="4">
        <v>1</v>
      </c>
      <c r="AX267" s="4"/>
      <c r="AY267" s="4"/>
      <c r="AZ267" s="4">
        <v>1</v>
      </c>
      <c r="BA267" s="4">
        <v>1</v>
      </c>
      <c r="BB267" s="4">
        <v>1</v>
      </c>
      <c r="BC267" s="4">
        <v>7.57</v>
      </c>
      <c r="BD267" s="4" t="s">
        <v>3</v>
      </c>
      <c r="BE267" s="4" t="s">
        <v>3</v>
      </c>
      <c r="BF267" s="4" t="s">
        <v>3</v>
      </c>
      <c r="BG267" s="4" t="s">
        <v>3</v>
      </c>
      <c r="BH267" s="4">
        <v>3</v>
      </c>
      <c r="BI267" s="4">
        <v>3</v>
      </c>
      <c r="BJ267" s="4" t="s">
        <v>408</v>
      </c>
      <c r="BK267" s="4"/>
      <c r="BL267" s="4"/>
      <c r="BM267" s="4">
        <v>400007</v>
      </c>
      <c r="BN267" s="4">
        <v>0</v>
      </c>
      <c r="BO267" s="4" t="s">
        <v>3</v>
      </c>
      <c r="BP267" s="4">
        <v>0</v>
      </c>
      <c r="BQ267" s="4">
        <v>214</v>
      </c>
      <c r="BR267" s="4">
        <v>0</v>
      </c>
      <c r="BS267" s="4">
        <v>1</v>
      </c>
      <c r="BT267" s="4">
        <v>1</v>
      </c>
      <c r="BU267" s="4">
        <v>1</v>
      </c>
      <c r="BV267" s="4">
        <v>1</v>
      </c>
      <c r="BW267" s="4">
        <v>1</v>
      </c>
      <c r="BX267" s="4">
        <v>1</v>
      </c>
      <c r="BY267" s="4" t="s">
        <v>3</v>
      </c>
      <c r="BZ267" s="4">
        <v>0</v>
      </c>
      <c r="CA267" s="4">
        <v>0</v>
      </c>
      <c r="CB267" s="4" t="s">
        <v>3</v>
      </c>
      <c r="CC267" s="4"/>
      <c r="CD267" s="4"/>
      <c r="CE267" s="4">
        <v>1566</v>
      </c>
      <c r="CF267" s="4">
        <v>0</v>
      </c>
      <c r="CG267" s="4">
        <v>0</v>
      </c>
      <c r="CH267" s="4"/>
      <c r="CI267" s="4"/>
      <c r="CJ267" s="4"/>
      <c r="CK267" s="4"/>
      <c r="CL267" s="4"/>
      <c r="CM267" s="4">
        <v>0</v>
      </c>
      <c r="CN267" s="4" t="s">
        <v>3</v>
      </c>
      <c r="CO267" s="4">
        <v>0</v>
      </c>
      <c r="CP267" s="4">
        <f t="shared" si="406"/>
        <v>446790.86</v>
      </c>
      <c r="CQ267" s="4">
        <f t="shared" si="407"/>
        <v>446790.86</v>
      </c>
      <c r="CR267" s="4">
        <f t="shared" si="431"/>
        <v>0</v>
      </c>
      <c r="CS267" s="4">
        <f t="shared" si="432"/>
        <v>0</v>
      </c>
      <c r="CT267" s="4">
        <f t="shared" si="408"/>
        <v>0</v>
      </c>
      <c r="CU267" s="4">
        <f t="shared" si="409"/>
        <v>0</v>
      </c>
      <c r="CV267" s="4">
        <f t="shared" si="410"/>
        <v>0</v>
      </c>
      <c r="CW267" s="4">
        <f t="shared" si="411"/>
        <v>0</v>
      </c>
      <c r="CX267" s="4">
        <f t="shared" si="412"/>
        <v>0</v>
      </c>
      <c r="CY267" s="4">
        <f t="shared" si="433"/>
        <v>0</v>
      </c>
      <c r="CZ267" s="4">
        <f t="shared" si="434"/>
        <v>0</v>
      </c>
      <c r="DA267" s="4"/>
      <c r="DB267" s="4"/>
      <c r="DC267" s="4" t="s">
        <v>3</v>
      </c>
      <c r="DD267" s="4" t="s">
        <v>3</v>
      </c>
      <c r="DE267" s="4" t="s">
        <v>3</v>
      </c>
      <c r="DF267" s="4" t="s">
        <v>3</v>
      </c>
      <c r="DG267" s="4" t="s">
        <v>3</v>
      </c>
      <c r="DH267" s="4" t="s">
        <v>3</v>
      </c>
      <c r="DI267" s="4" t="s">
        <v>3</v>
      </c>
      <c r="DJ267" s="4" t="s">
        <v>3</v>
      </c>
      <c r="DK267" s="4" t="s">
        <v>3</v>
      </c>
      <c r="DL267" s="4" t="s">
        <v>3</v>
      </c>
      <c r="DM267" s="4" t="s">
        <v>3</v>
      </c>
      <c r="DN267" s="4">
        <v>0</v>
      </c>
      <c r="DO267" s="4">
        <v>0</v>
      </c>
      <c r="DP267" s="4">
        <v>1</v>
      </c>
      <c r="DQ267" s="4">
        <v>1</v>
      </c>
      <c r="DR267" s="4"/>
      <c r="DS267" s="4"/>
      <c r="DT267" s="4"/>
      <c r="DU267" s="4">
        <v>1013</v>
      </c>
      <c r="DV267" s="4" t="s">
        <v>227</v>
      </c>
      <c r="DW267" s="4" t="s">
        <v>227</v>
      </c>
      <c r="DX267" s="4">
        <v>1</v>
      </c>
      <c r="DY267" s="4"/>
      <c r="DZ267" s="4" t="s">
        <v>3</v>
      </c>
      <c r="EA267" s="4" t="s">
        <v>3</v>
      </c>
      <c r="EB267" s="4" t="s">
        <v>3</v>
      </c>
      <c r="EC267" s="4" t="s">
        <v>3</v>
      </c>
      <c r="ED267" s="4"/>
      <c r="EE267" s="4">
        <v>57042890</v>
      </c>
      <c r="EF267" s="4">
        <v>214</v>
      </c>
      <c r="EG267" s="4" t="s">
        <v>228</v>
      </c>
      <c r="EH267" s="4">
        <v>0</v>
      </c>
      <c r="EI267" s="4" t="s">
        <v>3</v>
      </c>
      <c r="EJ267" s="4">
        <v>3</v>
      </c>
      <c r="EK267" s="4">
        <v>400007</v>
      </c>
      <c r="EL267" s="4" t="s">
        <v>228</v>
      </c>
      <c r="EM267" s="4" t="s">
        <v>229</v>
      </c>
      <c r="EN267" s="4"/>
      <c r="EO267" s="4" t="s">
        <v>3</v>
      </c>
      <c r="EP267" s="4"/>
      <c r="EQ267" s="4">
        <v>16</v>
      </c>
      <c r="ER267" s="4">
        <v>0</v>
      </c>
      <c r="ES267" s="4">
        <v>59021.25</v>
      </c>
      <c r="ET267" s="4">
        <v>0</v>
      </c>
      <c r="EU267" s="4">
        <v>0</v>
      </c>
      <c r="EV267" s="4">
        <v>0</v>
      </c>
      <c r="EW267" s="4">
        <v>0</v>
      </c>
      <c r="EX267" s="4">
        <v>0</v>
      </c>
      <c r="EY267" s="4">
        <v>0</v>
      </c>
      <c r="EZ267" s="4">
        <v>5</v>
      </c>
      <c r="FA267" s="4"/>
      <c r="FB267" s="4"/>
      <c r="FC267" s="4">
        <v>1</v>
      </c>
      <c r="FD267" s="4">
        <v>18</v>
      </c>
      <c r="FE267" s="4"/>
      <c r="FF267" s="4">
        <v>522933.33</v>
      </c>
      <c r="FG267" s="4"/>
      <c r="FH267" s="4"/>
      <c r="FI267" s="4"/>
      <c r="FJ267" s="4"/>
      <c r="FK267" s="4"/>
      <c r="FL267" s="4"/>
      <c r="FM267" s="4"/>
      <c r="FN267" s="4"/>
      <c r="FO267" s="4"/>
      <c r="FP267" s="4"/>
      <c r="FQ267" s="4">
        <v>0</v>
      </c>
      <c r="FR267" s="4">
        <f t="shared" si="435"/>
        <v>446790.86</v>
      </c>
      <c r="FS267" s="4">
        <v>0</v>
      </c>
      <c r="FT267" s="4"/>
      <c r="FU267" s="4"/>
      <c r="FV267" s="4"/>
      <c r="FW267" s="4"/>
      <c r="FX267" s="4">
        <v>0</v>
      </c>
      <c r="FY267" s="4">
        <v>0</v>
      </c>
      <c r="FZ267" s="4"/>
      <c r="GA267" s="4" t="s">
        <v>410</v>
      </c>
      <c r="GB267" s="4"/>
      <c r="GC267" s="4"/>
      <c r="GD267" s="4">
        <v>1</v>
      </c>
      <c r="GE267" s="4"/>
      <c r="GF267" s="4">
        <v>1524770536</v>
      </c>
      <c r="GG267" s="4">
        <v>2</v>
      </c>
      <c r="GH267" s="4">
        <v>3</v>
      </c>
      <c r="GI267" s="4">
        <v>5</v>
      </c>
      <c r="GJ267" s="4">
        <v>0</v>
      </c>
      <c r="GK267" s="4">
        <v>0</v>
      </c>
      <c r="GL267" s="4">
        <f t="shared" si="413"/>
        <v>0</v>
      </c>
      <c r="GM267" s="4">
        <f t="shared" si="414"/>
        <v>446790.86</v>
      </c>
      <c r="GN267" s="4">
        <f t="shared" si="415"/>
        <v>0</v>
      </c>
      <c r="GO267" s="4">
        <f t="shared" si="416"/>
        <v>0</v>
      </c>
      <c r="GP267" s="4">
        <f t="shared" si="417"/>
        <v>0</v>
      </c>
      <c r="GQ267" s="4"/>
      <c r="GR267" s="4">
        <v>1</v>
      </c>
      <c r="GS267" s="4">
        <v>1</v>
      </c>
      <c r="GT267" s="4">
        <v>0</v>
      </c>
      <c r="GU267" s="4" t="s">
        <v>3</v>
      </c>
      <c r="GV267" s="4">
        <f t="shared" si="418"/>
        <v>0</v>
      </c>
      <c r="GW267" s="4">
        <v>1</v>
      </c>
      <c r="GX267" s="4">
        <f t="shared" si="419"/>
        <v>0</v>
      </c>
      <c r="GY267" s="4"/>
      <c r="GZ267" s="4"/>
      <c r="HA267" s="4">
        <v>0</v>
      </c>
      <c r="HB267" s="4">
        <v>0</v>
      </c>
      <c r="HC267" s="4">
        <f t="shared" si="420"/>
        <v>0</v>
      </c>
      <c r="HD267" s="4"/>
      <c r="HE267" s="4" t="s">
        <v>50</v>
      </c>
      <c r="HF267" s="4" t="s">
        <v>231</v>
      </c>
      <c r="HG267" s="4"/>
      <c r="HH267" s="4"/>
      <c r="HI267" s="4"/>
      <c r="HJ267" s="4"/>
      <c r="HK267" s="4"/>
      <c r="HL267" s="4"/>
      <c r="HM267" s="4" t="s">
        <v>3</v>
      </c>
      <c r="HN267" s="4" t="s">
        <v>3</v>
      </c>
      <c r="HO267" s="4" t="s">
        <v>3</v>
      </c>
      <c r="HP267" s="4" t="s">
        <v>3</v>
      </c>
      <c r="HQ267" s="4" t="s">
        <v>3</v>
      </c>
      <c r="HR267" s="4"/>
      <c r="HS267" s="4">
        <v>0</v>
      </c>
      <c r="HT267" s="4"/>
      <c r="HU267" s="4"/>
      <c r="HV267" s="4"/>
      <c r="HW267" s="4"/>
      <c r="HX267" s="4"/>
      <c r="HY267" s="4"/>
      <c r="HZ267" s="4"/>
      <c r="IA267" s="4"/>
      <c r="IB267" s="4"/>
      <c r="IC267" s="4"/>
      <c r="ID267" s="4"/>
      <c r="IE267" s="4"/>
      <c r="IF267" s="4"/>
      <c r="IG267" s="4"/>
      <c r="IH267" s="4"/>
      <c r="II267" s="4"/>
      <c r="IJ267" s="4"/>
      <c r="IK267" s="4">
        <v>0</v>
      </c>
      <c r="IL267" s="4"/>
      <c r="IM267" s="4"/>
      <c r="IN267" s="4"/>
      <c r="IO267" s="4"/>
      <c r="IP267" s="4"/>
      <c r="IQ267" s="4"/>
      <c r="IR267" s="4"/>
      <c r="IS267" s="4"/>
      <c r="IT267" s="4"/>
      <c r="IU267" s="4"/>
    </row>
    <row r="268" spans="1:255" x14ac:dyDescent="0.25">
      <c r="A268" s="3">
        <v>17</v>
      </c>
      <c r="B268" s="3">
        <v>1</v>
      </c>
      <c r="C268" s="3"/>
      <c r="D268" s="3"/>
      <c r="E268" s="3" t="s">
        <v>411</v>
      </c>
      <c r="F268" s="3" t="s">
        <v>412</v>
      </c>
      <c r="G268" s="3" t="s">
        <v>413</v>
      </c>
      <c r="H268" s="3" t="s">
        <v>227</v>
      </c>
      <c r="I268" s="3">
        <v>1</v>
      </c>
      <c r="J268" s="3">
        <v>0</v>
      </c>
      <c r="K268" s="3">
        <v>1</v>
      </c>
      <c r="L268" s="3"/>
      <c r="M268" s="3"/>
      <c r="N268" s="3"/>
      <c r="O268" s="3">
        <f t="shared" si="396"/>
        <v>47690.28</v>
      </c>
      <c r="P268" s="3">
        <f t="shared" si="397"/>
        <v>47690.28</v>
      </c>
      <c r="Q268" s="3">
        <f t="shared" si="421"/>
        <v>0</v>
      </c>
      <c r="R268" s="3">
        <f t="shared" si="422"/>
        <v>0</v>
      </c>
      <c r="S268" s="3">
        <f t="shared" si="398"/>
        <v>0</v>
      </c>
      <c r="T268" s="3">
        <f t="shared" si="399"/>
        <v>0</v>
      </c>
      <c r="U268" s="3">
        <f t="shared" si="400"/>
        <v>0</v>
      </c>
      <c r="V268" s="3">
        <f t="shared" si="401"/>
        <v>0</v>
      </c>
      <c r="W268" s="3">
        <f t="shared" si="402"/>
        <v>0</v>
      </c>
      <c r="X268" s="3">
        <f t="shared" si="423"/>
        <v>0</v>
      </c>
      <c r="Y268" s="3">
        <f t="shared" si="424"/>
        <v>0</v>
      </c>
      <c r="Z268" s="3"/>
      <c r="AA268" s="3">
        <v>54971259</v>
      </c>
      <c r="AB268" s="3">
        <f t="shared" si="403"/>
        <v>47690.28</v>
      </c>
      <c r="AC268" s="3">
        <f t="shared" si="425"/>
        <v>47690.28</v>
      </c>
      <c r="AD268" s="3">
        <f t="shared" si="426"/>
        <v>0</v>
      </c>
      <c r="AE268" s="3">
        <f t="shared" si="427"/>
        <v>0</v>
      </c>
      <c r="AF268" s="3">
        <f t="shared" si="428"/>
        <v>0</v>
      </c>
      <c r="AG268" s="3">
        <f t="shared" si="404"/>
        <v>0</v>
      </c>
      <c r="AH268" s="3">
        <f t="shared" si="429"/>
        <v>0</v>
      </c>
      <c r="AI268" s="3">
        <f t="shared" si="430"/>
        <v>0</v>
      </c>
      <c r="AJ268" s="3">
        <f t="shared" si="405"/>
        <v>0</v>
      </c>
      <c r="AK268" s="3">
        <v>47690.28</v>
      </c>
      <c r="AL268" s="3">
        <v>47690.28</v>
      </c>
      <c r="AM268" s="3">
        <v>0</v>
      </c>
      <c r="AN268" s="3">
        <v>0</v>
      </c>
      <c r="AO268" s="3">
        <v>0</v>
      </c>
      <c r="AP268" s="3">
        <v>0</v>
      </c>
      <c r="AQ268" s="3">
        <v>0</v>
      </c>
      <c r="AR268" s="3">
        <v>0</v>
      </c>
      <c r="AS268" s="3">
        <v>0</v>
      </c>
      <c r="AT268" s="3">
        <v>0</v>
      </c>
      <c r="AU268" s="3">
        <v>0</v>
      </c>
      <c r="AV268" s="3">
        <v>1</v>
      </c>
      <c r="AW268" s="3">
        <v>1</v>
      </c>
      <c r="AX268" s="3"/>
      <c r="AY268" s="3"/>
      <c r="AZ268" s="3">
        <v>1</v>
      </c>
      <c r="BA268" s="3">
        <v>1</v>
      </c>
      <c r="BB268" s="3">
        <v>1</v>
      </c>
      <c r="BC268" s="3">
        <v>1</v>
      </c>
      <c r="BD268" s="3" t="s">
        <v>3</v>
      </c>
      <c r="BE268" s="3" t="s">
        <v>3</v>
      </c>
      <c r="BF268" s="3" t="s">
        <v>3</v>
      </c>
      <c r="BG268" s="3" t="s">
        <v>3</v>
      </c>
      <c r="BH268" s="3">
        <v>3</v>
      </c>
      <c r="BI268" s="3">
        <v>3</v>
      </c>
      <c r="BJ268" s="3" t="s">
        <v>412</v>
      </c>
      <c r="BK268" s="3"/>
      <c r="BL268" s="3"/>
      <c r="BM268" s="3">
        <v>400007</v>
      </c>
      <c r="BN268" s="3">
        <v>0</v>
      </c>
      <c r="BO268" s="3" t="s">
        <v>3</v>
      </c>
      <c r="BP268" s="3">
        <v>0</v>
      </c>
      <c r="BQ268" s="3">
        <v>214</v>
      </c>
      <c r="BR268" s="3">
        <v>0</v>
      </c>
      <c r="BS268" s="3">
        <v>1</v>
      </c>
      <c r="BT268" s="3">
        <v>1</v>
      </c>
      <c r="BU268" s="3">
        <v>1</v>
      </c>
      <c r="BV268" s="3">
        <v>1</v>
      </c>
      <c r="BW268" s="3">
        <v>1</v>
      </c>
      <c r="BX268" s="3">
        <v>1</v>
      </c>
      <c r="BY268" s="3" t="s">
        <v>3</v>
      </c>
      <c r="BZ268" s="3">
        <v>0</v>
      </c>
      <c r="CA268" s="3">
        <v>0</v>
      </c>
      <c r="CB268" s="3" t="s">
        <v>3</v>
      </c>
      <c r="CC268" s="3"/>
      <c r="CD268" s="3"/>
      <c r="CE268" s="3">
        <v>1566</v>
      </c>
      <c r="CF268" s="3">
        <v>0</v>
      </c>
      <c r="CG268" s="3">
        <v>0</v>
      </c>
      <c r="CH268" s="3"/>
      <c r="CI268" s="3"/>
      <c r="CJ268" s="3"/>
      <c r="CK268" s="3"/>
      <c r="CL268" s="3"/>
      <c r="CM268" s="3">
        <v>0</v>
      </c>
      <c r="CN268" s="3" t="s">
        <v>3</v>
      </c>
      <c r="CO268" s="3">
        <v>0</v>
      </c>
      <c r="CP268" s="3">
        <f t="shared" si="406"/>
        <v>47690.28</v>
      </c>
      <c r="CQ268" s="3">
        <f t="shared" si="407"/>
        <v>47690.28</v>
      </c>
      <c r="CR268" s="3">
        <f t="shared" si="431"/>
        <v>0</v>
      </c>
      <c r="CS268" s="3">
        <f t="shared" si="432"/>
        <v>0</v>
      </c>
      <c r="CT268" s="3">
        <f t="shared" si="408"/>
        <v>0</v>
      </c>
      <c r="CU268" s="3">
        <f t="shared" si="409"/>
        <v>0</v>
      </c>
      <c r="CV268" s="3">
        <f t="shared" si="410"/>
        <v>0</v>
      </c>
      <c r="CW268" s="3">
        <f t="shared" si="411"/>
        <v>0</v>
      </c>
      <c r="CX268" s="3">
        <f t="shared" si="412"/>
        <v>0</v>
      </c>
      <c r="CY268" s="3">
        <f t="shared" si="433"/>
        <v>0</v>
      </c>
      <c r="CZ268" s="3">
        <f t="shared" si="434"/>
        <v>0</v>
      </c>
      <c r="DA268" s="3"/>
      <c r="DB268" s="3"/>
      <c r="DC268" s="3" t="s">
        <v>3</v>
      </c>
      <c r="DD268" s="3" t="s">
        <v>3</v>
      </c>
      <c r="DE268" s="3" t="s">
        <v>3</v>
      </c>
      <c r="DF268" s="3" t="s">
        <v>3</v>
      </c>
      <c r="DG268" s="3" t="s">
        <v>3</v>
      </c>
      <c r="DH268" s="3" t="s">
        <v>3</v>
      </c>
      <c r="DI268" s="3" t="s">
        <v>3</v>
      </c>
      <c r="DJ268" s="3" t="s">
        <v>3</v>
      </c>
      <c r="DK268" s="3" t="s">
        <v>3</v>
      </c>
      <c r="DL268" s="3" t="s">
        <v>3</v>
      </c>
      <c r="DM268" s="3" t="s">
        <v>3</v>
      </c>
      <c r="DN268" s="3">
        <v>0</v>
      </c>
      <c r="DO268" s="3">
        <v>0</v>
      </c>
      <c r="DP268" s="3">
        <v>1</v>
      </c>
      <c r="DQ268" s="3">
        <v>1</v>
      </c>
      <c r="DR268" s="3"/>
      <c r="DS268" s="3"/>
      <c r="DT268" s="3"/>
      <c r="DU268" s="3">
        <v>1013</v>
      </c>
      <c r="DV268" s="3" t="s">
        <v>227</v>
      </c>
      <c r="DW268" s="3" t="s">
        <v>227</v>
      </c>
      <c r="DX268" s="3">
        <v>1</v>
      </c>
      <c r="DY268" s="3"/>
      <c r="DZ268" s="3" t="s">
        <v>3</v>
      </c>
      <c r="EA268" s="3" t="s">
        <v>3</v>
      </c>
      <c r="EB268" s="3" t="s">
        <v>3</v>
      </c>
      <c r="EC268" s="3" t="s">
        <v>3</v>
      </c>
      <c r="ED268" s="3"/>
      <c r="EE268" s="3">
        <v>57042890</v>
      </c>
      <c r="EF268" s="3">
        <v>214</v>
      </c>
      <c r="EG268" s="3" t="s">
        <v>228</v>
      </c>
      <c r="EH268" s="3">
        <v>0</v>
      </c>
      <c r="EI268" s="3" t="s">
        <v>3</v>
      </c>
      <c r="EJ268" s="3">
        <v>3</v>
      </c>
      <c r="EK268" s="3">
        <v>400007</v>
      </c>
      <c r="EL268" s="3" t="s">
        <v>228</v>
      </c>
      <c r="EM268" s="3" t="s">
        <v>229</v>
      </c>
      <c r="EN268" s="3"/>
      <c r="EO268" s="3" t="s">
        <v>3</v>
      </c>
      <c r="EP268" s="3"/>
      <c r="EQ268" s="3">
        <v>16</v>
      </c>
      <c r="ER268" s="3">
        <v>0</v>
      </c>
      <c r="ES268" s="3">
        <v>47690.28</v>
      </c>
      <c r="ET268" s="3">
        <v>0</v>
      </c>
      <c r="EU268" s="3">
        <v>0</v>
      </c>
      <c r="EV268" s="3">
        <v>0</v>
      </c>
      <c r="EW268" s="3">
        <v>0</v>
      </c>
      <c r="EX268" s="3">
        <v>0</v>
      </c>
      <c r="EY268" s="3">
        <v>0</v>
      </c>
      <c r="EZ268" s="3"/>
      <c r="FA268" s="3"/>
      <c r="FB268" s="3"/>
      <c r="FC268" s="3"/>
      <c r="FD268" s="3"/>
      <c r="FE268" s="3"/>
      <c r="FF268" s="3"/>
      <c r="FG268" s="3"/>
      <c r="FH268" s="3"/>
      <c r="FI268" s="3"/>
      <c r="FJ268" s="3"/>
      <c r="FK268" s="3"/>
      <c r="FL268" s="3"/>
      <c r="FM268" s="3"/>
      <c r="FN268" s="3"/>
      <c r="FO268" s="3"/>
      <c r="FP268" s="3"/>
      <c r="FQ268" s="3">
        <v>0</v>
      </c>
      <c r="FR268" s="3">
        <f t="shared" si="435"/>
        <v>47690.28</v>
      </c>
      <c r="FS268" s="3">
        <v>0</v>
      </c>
      <c r="FT268" s="3"/>
      <c r="FU268" s="3"/>
      <c r="FV268" s="3"/>
      <c r="FW268" s="3"/>
      <c r="FX268" s="3">
        <v>0</v>
      </c>
      <c r="FY268" s="3">
        <v>0</v>
      </c>
      <c r="FZ268" s="3"/>
      <c r="GA268" s="3" t="s">
        <v>414</v>
      </c>
      <c r="GB268" s="3"/>
      <c r="GC268" s="3"/>
      <c r="GD268" s="3">
        <v>1</v>
      </c>
      <c r="GE268" s="3"/>
      <c r="GF268" s="3">
        <v>-680639013</v>
      </c>
      <c r="GG268" s="3">
        <v>2</v>
      </c>
      <c r="GH268" s="3">
        <v>4</v>
      </c>
      <c r="GI268" s="3">
        <v>-2</v>
      </c>
      <c r="GJ268" s="3">
        <v>0</v>
      </c>
      <c r="GK268" s="3">
        <v>0</v>
      </c>
      <c r="GL268" s="3">
        <f t="shared" si="413"/>
        <v>0</v>
      </c>
      <c r="GM268" s="3">
        <f t="shared" si="414"/>
        <v>47690.28</v>
      </c>
      <c r="GN268" s="3">
        <f t="shared" si="415"/>
        <v>0</v>
      </c>
      <c r="GO268" s="3">
        <f t="shared" si="416"/>
        <v>0</v>
      </c>
      <c r="GP268" s="3">
        <f t="shared" si="417"/>
        <v>0</v>
      </c>
      <c r="GQ268" s="3"/>
      <c r="GR268" s="3">
        <v>1</v>
      </c>
      <c r="GS268" s="3">
        <v>2</v>
      </c>
      <c r="GT268" s="3">
        <v>0</v>
      </c>
      <c r="GU268" s="3" t="s">
        <v>3</v>
      </c>
      <c r="GV268" s="3">
        <f t="shared" si="418"/>
        <v>0</v>
      </c>
      <c r="GW268" s="3">
        <v>1</v>
      </c>
      <c r="GX268" s="3">
        <f t="shared" si="419"/>
        <v>0</v>
      </c>
      <c r="GY268" s="3"/>
      <c r="GZ268" s="3"/>
      <c r="HA268" s="3">
        <v>0</v>
      </c>
      <c r="HB268" s="3">
        <v>0</v>
      </c>
      <c r="HC268" s="3">
        <f t="shared" si="420"/>
        <v>0</v>
      </c>
      <c r="HD268" s="3"/>
      <c r="HE268" s="3" t="s">
        <v>50</v>
      </c>
      <c r="HF268" s="3" t="s">
        <v>231</v>
      </c>
      <c r="HG268" s="3"/>
      <c r="HH268" s="3"/>
      <c r="HI268" s="3"/>
      <c r="HJ268" s="3"/>
      <c r="HK268" s="3"/>
      <c r="HL268" s="3"/>
      <c r="HM268" s="3" t="s">
        <v>3</v>
      </c>
      <c r="HN268" s="3" t="s">
        <v>3</v>
      </c>
      <c r="HO268" s="3" t="s">
        <v>3</v>
      </c>
      <c r="HP268" s="3" t="s">
        <v>3</v>
      </c>
      <c r="HQ268" s="3" t="s">
        <v>3</v>
      </c>
      <c r="HR268" s="3"/>
      <c r="HS268" s="3">
        <v>0</v>
      </c>
      <c r="HT268" s="3"/>
      <c r="HU268" s="3"/>
      <c r="HV268" s="3"/>
      <c r="HW268" s="3"/>
      <c r="HX268" s="3"/>
      <c r="HY268" s="3"/>
      <c r="HZ268" s="3"/>
      <c r="IA268" s="3"/>
      <c r="IB268" s="3"/>
      <c r="IC268" s="3"/>
      <c r="ID268" s="3"/>
      <c r="IE268" s="3"/>
      <c r="IF268" s="3"/>
      <c r="IG268" s="3"/>
      <c r="IH268" s="3"/>
      <c r="II268" s="3"/>
      <c r="IJ268" s="3"/>
      <c r="IK268" s="3">
        <v>0</v>
      </c>
      <c r="IL268" s="3"/>
      <c r="IM268" s="3"/>
      <c r="IN268" s="3"/>
      <c r="IO268" s="3"/>
      <c r="IP268" s="3"/>
      <c r="IQ268" s="3"/>
      <c r="IR268" s="3"/>
      <c r="IS268" s="3"/>
      <c r="IT268" s="3"/>
      <c r="IU268" s="3"/>
    </row>
    <row r="269" spans="1:255" x14ac:dyDescent="0.25">
      <c r="A269" s="4">
        <v>17</v>
      </c>
      <c r="B269" s="4">
        <v>1</v>
      </c>
      <c r="C269" s="4"/>
      <c r="D269" s="4"/>
      <c r="E269" s="4" t="s">
        <v>411</v>
      </c>
      <c r="F269" s="4" t="s">
        <v>412</v>
      </c>
      <c r="G269" s="4" t="s">
        <v>413</v>
      </c>
      <c r="H269" s="4" t="s">
        <v>227</v>
      </c>
      <c r="I269" s="4">
        <v>1</v>
      </c>
      <c r="J269" s="4">
        <v>0</v>
      </c>
      <c r="K269" s="4">
        <v>1</v>
      </c>
      <c r="L269" s="4"/>
      <c r="M269" s="4"/>
      <c r="N269" s="4"/>
      <c r="O269" s="4">
        <f t="shared" si="396"/>
        <v>361015.42</v>
      </c>
      <c r="P269" s="4">
        <f t="shared" si="397"/>
        <v>361015.42</v>
      </c>
      <c r="Q269" s="4">
        <f t="shared" si="421"/>
        <v>0</v>
      </c>
      <c r="R269" s="4">
        <f t="shared" si="422"/>
        <v>0</v>
      </c>
      <c r="S269" s="4">
        <f t="shared" si="398"/>
        <v>0</v>
      </c>
      <c r="T269" s="4">
        <f t="shared" si="399"/>
        <v>0</v>
      </c>
      <c r="U269" s="4">
        <f t="shared" si="400"/>
        <v>0</v>
      </c>
      <c r="V269" s="4">
        <f t="shared" si="401"/>
        <v>0</v>
      </c>
      <c r="W269" s="4">
        <f t="shared" si="402"/>
        <v>0</v>
      </c>
      <c r="X269" s="4">
        <f t="shared" si="423"/>
        <v>0</v>
      </c>
      <c r="Y269" s="4">
        <f t="shared" si="424"/>
        <v>0</v>
      </c>
      <c r="Z269" s="4"/>
      <c r="AA269" s="4">
        <v>55890823</v>
      </c>
      <c r="AB269" s="4">
        <f t="shared" si="403"/>
        <v>47690.28</v>
      </c>
      <c r="AC269" s="4">
        <f t="shared" si="425"/>
        <v>47690.28</v>
      </c>
      <c r="AD269" s="4">
        <f t="shared" si="426"/>
        <v>0</v>
      </c>
      <c r="AE269" s="4">
        <f t="shared" si="427"/>
        <v>0</v>
      </c>
      <c r="AF269" s="4">
        <f t="shared" si="428"/>
        <v>0</v>
      </c>
      <c r="AG269" s="4">
        <f t="shared" si="404"/>
        <v>0</v>
      </c>
      <c r="AH269" s="4">
        <f t="shared" si="429"/>
        <v>0</v>
      </c>
      <c r="AI269" s="4">
        <f t="shared" si="430"/>
        <v>0</v>
      </c>
      <c r="AJ269" s="4">
        <f t="shared" si="405"/>
        <v>0</v>
      </c>
      <c r="AK269" s="4">
        <v>47690.28</v>
      </c>
      <c r="AL269" s="4">
        <v>47690.28</v>
      </c>
      <c r="AM269" s="4">
        <v>0</v>
      </c>
      <c r="AN269" s="4">
        <v>0</v>
      </c>
      <c r="AO269" s="4">
        <v>0</v>
      </c>
      <c r="AP269" s="4">
        <v>0</v>
      </c>
      <c r="AQ269" s="4">
        <v>0</v>
      </c>
      <c r="AR269" s="4">
        <v>0</v>
      </c>
      <c r="AS269" s="4">
        <v>0</v>
      </c>
      <c r="AT269" s="4">
        <v>0</v>
      </c>
      <c r="AU269" s="4">
        <v>0</v>
      </c>
      <c r="AV269" s="4">
        <v>1</v>
      </c>
      <c r="AW269" s="4">
        <v>1</v>
      </c>
      <c r="AX269" s="4"/>
      <c r="AY269" s="4"/>
      <c r="AZ269" s="4">
        <v>1</v>
      </c>
      <c r="BA269" s="4">
        <v>1</v>
      </c>
      <c r="BB269" s="4">
        <v>1</v>
      </c>
      <c r="BC269" s="4">
        <v>7.57</v>
      </c>
      <c r="BD269" s="4" t="s">
        <v>3</v>
      </c>
      <c r="BE269" s="4" t="s">
        <v>3</v>
      </c>
      <c r="BF269" s="4" t="s">
        <v>3</v>
      </c>
      <c r="BG269" s="4" t="s">
        <v>3</v>
      </c>
      <c r="BH269" s="4">
        <v>3</v>
      </c>
      <c r="BI269" s="4">
        <v>3</v>
      </c>
      <c r="BJ269" s="4" t="s">
        <v>412</v>
      </c>
      <c r="BK269" s="4"/>
      <c r="BL269" s="4"/>
      <c r="BM269" s="4">
        <v>400007</v>
      </c>
      <c r="BN269" s="4">
        <v>0</v>
      </c>
      <c r="BO269" s="4" t="s">
        <v>3</v>
      </c>
      <c r="BP269" s="4">
        <v>0</v>
      </c>
      <c r="BQ269" s="4">
        <v>214</v>
      </c>
      <c r="BR269" s="4">
        <v>0</v>
      </c>
      <c r="BS269" s="4">
        <v>1</v>
      </c>
      <c r="BT269" s="4">
        <v>1</v>
      </c>
      <c r="BU269" s="4">
        <v>1</v>
      </c>
      <c r="BV269" s="4">
        <v>1</v>
      </c>
      <c r="BW269" s="4">
        <v>1</v>
      </c>
      <c r="BX269" s="4">
        <v>1</v>
      </c>
      <c r="BY269" s="4" t="s">
        <v>3</v>
      </c>
      <c r="BZ269" s="4">
        <v>0</v>
      </c>
      <c r="CA269" s="4">
        <v>0</v>
      </c>
      <c r="CB269" s="4" t="s">
        <v>3</v>
      </c>
      <c r="CC269" s="4"/>
      <c r="CD269" s="4"/>
      <c r="CE269" s="4">
        <v>1566</v>
      </c>
      <c r="CF269" s="4">
        <v>0</v>
      </c>
      <c r="CG269" s="4">
        <v>0</v>
      </c>
      <c r="CH269" s="4"/>
      <c r="CI269" s="4"/>
      <c r="CJ269" s="4"/>
      <c r="CK269" s="4"/>
      <c r="CL269" s="4"/>
      <c r="CM269" s="4">
        <v>0</v>
      </c>
      <c r="CN269" s="4" t="s">
        <v>3</v>
      </c>
      <c r="CO269" s="4">
        <v>0</v>
      </c>
      <c r="CP269" s="4">
        <f t="shared" si="406"/>
        <v>361015.42</v>
      </c>
      <c r="CQ269" s="4">
        <f t="shared" si="407"/>
        <v>361015.42</v>
      </c>
      <c r="CR269" s="4">
        <f t="shared" si="431"/>
        <v>0</v>
      </c>
      <c r="CS269" s="4">
        <f t="shared" si="432"/>
        <v>0</v>
      </c>
      <c r="CT269" s="4">
        <f t="shared" si="408"/>
        <v>0</v>
      </c>
      <c r="CU269" s="4">
        <f t="shared" si="409"/>
        <v>0</v>
      </c>
      <c r="CV269" s="4">
        <f t="shared" si="410"/>
        <v>0</v>
      </c>
      <c r="CW269" s="4">
        <f t="shared" si="411"/>
        <v>0</v>
      </c>
      <c r="CX269" s="4">
        <f t="shared" si="412"/>
        <v>0</v>
      </c>
      <c r="CY269" s="4">
        <f t="shared" si="433"/>
        <v>0</v>
      </c>
      <c r="CZ269" s="4">
        <f t="shared" si="434"/>
        <v>0</v>
      </c>
      <c r="DA269" s="4"/>
      <c r="DB269" s="4"/>
      <c r="DC269" s="4" t="s">
        <v>3</v>
      </c>
      <c r="DD269" s="4" t="s">
        <v>3</v>
      </c>
      <c r="DE269" s="4" t="s">
        <v>3</v>
      </c>
      <c r="DF269" s="4" t="s">
        <v>3</v>
      </c>
      <c r="DG269" s="4" t="s">
        <v>3</v>
      </c>
      <c r="DH269" s="4" t="s">
        <v>3</v>
      </c>
      <c r="DI269" s="4" t="s">
        <v>3</v>
      </c>
      <c r="DJ269" s="4" t="s">
        <v>3</v>
      </c>
      <c r="DK269" s="4" t="s">
        <v>3</v>
      </c>
      <c r="DL269" s="4" t="s">
        <v>3</v>
      </c>
      <c r="DM269" s="4" t="s">
        <v>3</v>
      </c>
      <c r="DN269" s="4">
        <v>0</v>
      </c>
      <c r="DO269" s="4">
        <v>0</v>
      </c>
      <c r="DP269" s="4">
        <v>1</v>
      </c>
      <c r="DQ269" s="4">
        <v>1</v>
      </c>
      <c r="DR269" s="4"/>
      <c r="DS269" s="4"/>
      <c r="DT269" s="4"/>
      <c r="DU269" s="4">
        <v>1013</v>
      </c>
      <c r="DV269" s="4" t="s">
        <v>227</v>
      </c>
      <c r="DW269" s="4" t="s">
        <v>227</v>
      </c>
      <c r="DX269" s="4">
        <v>1</v>
      </c>
      <c r="DY269" s="4"/>
      <c r="DZ269" s="4" t="s">
        <v>3</v>
      </c>
      <c r="EA269" s="4" t="s">
        <v>3</v>
      </c>
      <c r="EB269" s="4" t="s">
        <v>3</v>
      </c>
      <c r="EC269" s="4" t="s">
        <v>3</v>
      </c>
      <c r="ED269" s="4"/>
      <c r="EE269" s="4">
        <v>57042890</v>
      </c>
      <c r="EF269" s="4">
        <v>214</v>
      </c>
      <c r="EG269" s="4" t="s">
        <v>228</v>
      </c>
      <c r="EH269" s="4">
        <v>0</v>
      </c>
      <c r="EI269" s="4" t="s">
        <v>3</v>
      </c>
      <c r="EJ269" s="4">
        <v>3</v>
      </c>
      <c r="EK269" s="4">
        <v>400007</v>
      </c>
      <c r="EL269" s="4" t="s">
        <v>228</v>
      </c>
      <c r="EM269" s="4" t="s">
        <v>229</v>
      </c>
      <c r="EN269" s="4"/>
      <c r="EO269" s="4" t="s">
        <v>3</v>
      </c>
      <c r="EP269" s="4"/>
      <c r="EQ269" s="4">
        <v>16</v>
      </c>
      <c r="ER269" s="4">
        <v>0</v>
      </c>
      <c r="ES269" s="4">
        <v>47690.28</v>
      </c>
      <c r="ET269" s="4">
        <v>0</v>
      </c>
      <c r="EU269" s="4">
        <v>0</v>
      </c>
      <c r="EV269" s="4">
        <v>0</v>
      </c>
      <c r="EW269" s="4">
        <v>0</v>
      </c>
      <c r="EX269" s="4">
        <v>0</v>
      </c>
      <c r="EY269" s="4">
        <v>0</v>
      </c>
      <c r="EZ269" s="4">
        <v>5</v>
      </c>
      <c r="FA269" s="4"/>
      <c r="FB269" s="4"/>
      <c r="FC269" s="4">
        <v>1</v>
      </c>
      <c r="FD269" s="4">
        <v>18</v>
      </c>
      <c r="FE269" s="4"/>
      <c r="FF269" s="4">
        <v>422540</v>
      </c>
      <c r="FG269" s="4"/>
      <c r="FH269" s="4"/>
      <c r="FI269" s="4"/>
      <c r="FJ269" s="4"/>
      <c r="FK269" s="4"/>
      <c r="FL269" s="4"/>
      <c r="FM269" s="4"/>
      <c r="FN269" s="4"/>
      <c r="FO269" s="4"/>
      <c r="FP269" s="4"/>
      <c r="FQ269" s="4">
        <v>0</v>
      </c>
      <c r="FR269" s="4">
        <f t="shared" si="435"/>
        <v>361015.42</v>
      </c>
      <c r="FS269" s="4">
        <v>0</v>
      </c>
      <c r="FT269" s="4"/>
      <c r="FU269" s="4"/>
      <c r="FV269" s="4"/>
      <c r="FW269" s="4"/>
      <c r="FX269" s="4">
        <v>0</v>
      </c>
      <c r="FY269" s="4">
        <v>0</v>
      </c>
      <c r="FZ269" s="4"/>
      <c r="GA269" s="4" t="s">
        <v>414</v>
      </c>
      <c r="GB269" s="4"/>
      <c r="GC269" s="4"/>
      <c r="GD269" s="4">
        <v>1</v>
      </c>
      <c r="GE269" s="4"/>
      <c r="GF269" s="4">
        <v>-680639013</v>
      </c>
      <c r="GG269" s="4">
        <v>2</v>
      </c>
      <c r="GH269" s="4">
        <v>3</v>
      </c>
      <c r="GI269" s="4">
        <v>5</v>
      </c>
      <c r="GJ269" s="4">
        <v>0</v>
      </c>
      <c r="GK269" s="4">
        <v>0</v>
      </c>
      <c r="GL269" s="4">
        <f t="shared" si="413"/>
        <v>0</v>
      </c>
      <c r="GM269" s="4">
        <f t="shared" si="414"/>
        <v>361015.42</v>
      </c>
      <c r="GN269" s="4">
        <f t="shared" si="415"/>
        <v>0</v>
      </c>
      <c r="GO269" s="4">
        <f t="shared" si="416"/>
        <v>0</v>
      </c>
      <c r="GP269" s="4">
        <f t="shared" si="417"/>
        <v>0</v>
      </c>
      <c r="GQ269" s="4"/>
      <c r="GR269" s="4">
        <v>1</v>
      </c>
      <c r="GS269" s="4">
        <v>1</v>
      </c>
      <c r="GT269" s="4">
        <v>0</v>
      </c>
      <c r="GU269" s="4" t="s">
        <v>3</v>
      </c>
      <c r="GV269" s="4">
        <f t="shared" si="418"/>
        <v>0</v>
      </c>
      <c r="GW269" s="4">
        <v>1</v>
      </c>
      <c r="GX269" s="4">
        <f t="shared" si="419"/>
        <v>0</v>
      </c>
      <c r="GY269" s="4"/>
      <c r="GZ269" s="4"/>
      <c r="HA269" s="4">
        <v>0</v>
      </c>
      <c r="HB269" s="4">
        <v>0</v>
      </c>
      <c r="HC269" s="4">
        <f t="shared" si="420"/>
        <v>0</v>
      </c>
      <c r="HD269" s="4"/>
      <c r="HE269" s="4" t="s">
        <v>50</v>
      </c>
      <c r="HF269" s="4" t="s">
        <v>231</v>
      </c>
      <c r="HG269" s="4"/>
      <c r="HH269" s="4"/>
      <c r="HI269" s="4"/>
      <c r="HJ269" s="4"/>
      <c r="HK269" s="4"/>
      <c r="HL269" s="4"/>
      <c r="HM269" s="4" t="s">
        <v>3</v>
      </c>
      <c r="HN269" s="4" t="s">
        <v>3</v>
      </c>
      <c r="HO269" s="4" t="s">
        <v>3</v>
      </c>
      <c r="HP269" s="4" t="s">
        <v>3</v>
      </c>
      <c r="HQ269" s="4" t="s">
        <v>3</v>
      </c>
      <c r="HR269" s="4"/>
      <c r="HS269" s="4">
        <v>0</v>
      </c>
      <c r="HT269" s="4"/>
      <c r="HU269" s="4"/>
      <c r="HV269" s="4"/>
      <c r="HW269" s="4"/>
      <c r="HX269" s="4"/>
      <c r="HY269" s="4"/>
      <c r="HZ269" s="4"/>
      <c r="IA269" s="4"/>
      <c r="IB269" s="4"/>
      <c r="IC269" s="4"/>
      <c r="ID269" s="4"/>
      <c r="IE269" s="4"/>
      <c r="IF269" s="4"/>
      <c r="IG269" s="4"/>
      <c r="IH269" s="4"/>
      <c r="II269" s="4"/>
      <c r="IJ269" s="4"/>
      <c r="IK269" s="4">
        <v>0</v>
      </c>
      <c r="IL269" s="4"/>
      <c r="IM269" s="4"/>
      <c r="IN269" s="4"/>
      <c r="IO269" s="4"/>
      <c r="IP269" s="4"/>
      <c r="IQ269" s="4"/>
      <c r="IR269" s="4"/>
      <c r="IS269" s="4"/>
      <c r="IT269" s="4"/>
      <c r="IU269" s="4"/>
    </row>
    <row r="270" spans="1:255" x14ac:dyDescent="0.25">
      <c r="A270" s="3">
        <v>17</v>
      </c>
      <c r="B270" s="3">
        <v>1</v>
      </c>
      <c r="C270" s="3"/>
      <c r="D270" s="3"/>
      <c r="E270" s="3" t="s">
        <v>415</v>
      </c>
      <c r="F270" s="3" t="s">
        <v>416</v>
      </c>
      <c r="G270" s="3" t="s">
        <v>417</v>
      </c>
      <c r="H270" s="3" t="s">
        <v>227</v>
      </c>
      <c r="I270" s="3">
        <v>1</v>
      </c>
      <c r="J270" s="3">
        <v>0</v>
      </c>
      <c r="K270" s="3">
        <v>1</v>
      </c>
      <c r="L270" s="3"/>
      <c r="M270" s="3"/>
      <c r="N270" s="3"/>
      <c r="O270" s="3">
        <f t="shared" si="396"/>
        <v>62083.67</v>
      </c>
      <c r="P270" s="3">
        <f t="shared" si="397"/>
        <v>62083.67</v>
      </c>
      <c r="Q270" s="3">
        <f t="shared" si="421"/>
        <v>0</v>
      </c>
      <c r="R270" s="3">
        <f t="shared" si="422"/>
        <v>0</v>
      </c>
      <c r="S270" s="3">
        <f t="shared" si="398"/>
        <v>0</v>
      </c>
      <c r="T270" s="3">
        <f t="shared" si="399"/>
        <v>0</v>
      </c>
      <c r="U270" s="3">
        <f t="shared" si="400"/>
        <v>0</v>
      </c>
      <c r="V270" s="3">
        <f t="shared" si="401"/>
        <v>0</v>
      </c>
      <c r="W270" s="3">
        <f t="shared" si="402"/>
        <v>0</v>
      </c>
      <c r="X270" s="3">
        <f t="shared" si="423"/>
        <v>0</v>
      </c>
      <c r="Y270" s="3">
        <f t="shared" si="424"/>
        <v>0</v>
      </c>
      <c r="Z270" s="3"/>
      <c r="AA270" s="3">
        <v>54971259</v>
      </c>
      <c r="AB270" s="3">
        <f t="shared" si="403"/>
        <v>62083.67</v>
      </c>
      <c r="AC270" s="3">
        <f t="shared" si="425"/>
        <v>62083.67</v>
      </c>
      <c r="AD270" s="3">
        <f t="shared" si="426"/>
        <v>0</v>
      </c>
      <c r="AE270" s="3">
        <f t="shared" si="427"/>
        <v>0</v>
      </c>
      <c r="AF270" s="3">
        <f t="shared" si="428"/>
        <v>0</v>
      </c>
      <c r="AG270" s="3">
        <f t="shared" si="404"/>
        <v>0</v>
      </c>
      <c r="AH270" s="3">
        <f t="shared" si="429"/>
        <v>0</v>
      </c>
      <c r="AI270" s="3">
        <f t="shared" si="430"/>
        <v>0</v>
      </c>
      <c r="AJ270" s="3">
        <f t="shared" si="405"/>
        <v>0</v>
      </c>
      <c r="AK270" s="3">
        <v>62083.67</v>
      </c>
      <c r="AL270" s="3">
        <v>62083.67</v>
      </c>
      <c r="AM270" s="3">
        <v>0</v>
      </c>
      <c r="AN270" s="3">
        <v>0</v>
      </c>
      <c r="AO270" s="3">
        <v>0</v>
      </c>
      <c r="AP270" s="3">
        <v>0</v>
      </c>
      <c r="AQ270" s="3">
        <v>0</v>
      </c>
      <c r="AR270" s="3">
        <v>0</v>
      </c>
      <c r="AS270" s="3">
        <v>0</v>
      </c>
      <c r="AT270" s="3">
        <v>0</v>
      </c>
      <c r="AU270" s="3">
        <v>0</v>
      </c>
      <c r="AV270" s="3">
        <v>1</v>
      </c>
      <c r="AW270" s="3">
        <v>1</v>
      </c>
      <c r="AX270" s="3"/>
      <c r="AY270" s="3"/>
      <c r="AZ270" s="3">
        <v>1</v>
      </c>
      <c r="BA270" s="3">
        <v>1</v>
      </c>
      <c r="BB270" s="3">
        <v>1</v>
      </c>
      <c r="BC270" s="3">
        <v>1</v>
      </c>
      <c r="BD270" s="3" t="s">
        <v>3</v>
      </c>
      <c r="BE270" s="3" t="s">
        <v>3</v>
      </c>
      <c r="BF270" s="3" t="s">
        <v>3</v>
      </c>
      <c r="BG270" s="3" t="s">
        <v>3</v>
      </c>
      <c r="BH270" s="3">
        <v>3</v>
      </c>
      <c r="BI270" s="3">
        <v>3</v>
      </c>
      <c r="BJ270" s="3" t="s">
        <v>416</v>
      </c>
      <c r="BK270" s="3"/>
      <c r="BL270" s="3"/>
      <c r="BM270" s="3">
        <v>400007</v>
      </c>
      <c r="BN270" s="3">
        <v>0</v>
      </c>
      <c r="BO270" s="3" t="s">
        <v>3</v>
      </c>
      <c r="BP270" s="3">
        <v>0</v>
      </c>
      <c r="BQ270" s="3">
        <v>214</v>
      </c>
      <c r="BR270" s="3">
        <v>0</v>
      </c>
      <c r="BS270" s="3">
        <v>1</v>
      </c>
      <c r="BT270" s="3">
        <v>1</v>
      </c>
      <c r="BU270" s="3">
        <v>1</v>
      </c>
      <c r="BV270" s="3">
        <v>1</v>
      </c>
      <c r="BW270" s="3">
        <v>1</v>
      </c>
      <c r="BX270" s="3">
        <v>1</v>
      </c>
      <c r="BY270" s="3" t="s">
        <v>3</v>
      </c>
      <c r="BZ270" s="3">
        <v>0</v>
      </c>
      <c r="CA270" s="3">
        <v>0</v>
      </c>
      <c r="CB270" s="3" t="s">
        <v>3</v>
      </c>
      <c r="CC270" s="3"/>
      <c r="CD270" s="3"/>
      <c r="CE270" s="3">
        <v>1566</v>
      </c>
      <c r="CF270" s="3">
        <v>0</v>
      </c>
      <c r="CG270" s="3">
        <v>0</v>
      </c>
      <c r="CH270" s="3"/>
      <c r="CI270" s="3"/>
      <c r="CJ270" s="3"/>
      <c r="CK270" s="3"/>
      <c r="CL270" s="3"/>
      <c r="CM270" s="3">
        <v>0</v>
      </c>
      <c r="CN270" s="3" t="s">
        <v>3</v>
      </c>
      <c r="CO270" s="3">
        <v>0</v>
      </c>
      <c r="CP270" s="3">
        <f t="shared" si="406"/>
        <v>62083.67</v>
      </c>
      <c r="CQ270" s="3">
        <f t="shared" si="407"/>
        <v>62083.67</v>
      </c>
      <c r="CR270" s="3">
        <f t="shared" si="431"/>
        <v>0</v>
      </c>
      <c r="CS270" s="3">
        <f t="shared" si="432"/>
        <v>0</v>
      </c>
      <c r="CT270" s="3">
        <f t="shared" si="408"/>
        <v>0</v>
      </c>
      <c r="CU270" s="3">
        <f t="shared" si="409"/>
        <v>0</v>
      </c>
      <c r="CV270" s="3">
        <f t="shared" si="410"/>
        <v>0</v>
      </c>
      <c r="CW270" s="3">
        <f t="shared" si="411"/>
        <v>0</v>
      </c>
      <c r="CX270" s="3">
        <f t="shared" si="412"/>
        <v>0</v>
      </c>
      <c r="CY270" s="3">
        <f t="shared" si="433"/>
        <v>0</v>
      </c>
      <c r="CZ270" s="3">
        <f t="shared" si="434"/>
        <v>0</v>
      </c>
      <c r="DA270" s="3"/>
      <c r="DB270" s="3"/>
      <c r="DC270" s="3" t="s">
        <v>3</v>
      </c>
      <c r="DD270" s="3" t="s">
        <v>3</v>
      </c>
      <c r="DE270" s="3" t="s">
        <v>3</v>
      </c>
      <c r="DF270" s="3" t="s">
        <v>3</v>
      </c>
      <c r="DG270" s="3" t="s">
        <v>3</v>
      </c>
      <c r="DH270" s="3" t="s">
        <v>3</v>
      </c>
      <c r="DI270" s="3" t="s">
        <v>3</v>
      </c>
      <c r="DJ270" s="3" t="s">
        <v>3</v>
      </c>
      <c r="DK270" s="3" t="s">
        <v>3</v>
      </c>
      <c r="DL270" s="3" t="s">
        <v>3</v>
      </c>
      <c r="DM270" s="3" t="s">
        <v>3</v>
      </c>
      <c r="DN270" s="3">
        <v>0</v>
      </c>
      <c r="DO270" s="3">
        <v>0</v>
      </c>
      <c r="DP270" s="3">
        <v>1</v>
      </c>
      <c r="DQ270" s="3">
        <v>1</v>
      </c>
      <c r="DR270" s="3"/>
      <c r="DS270" s="3"/>
      <c r="DT270" s="3"/>
      <c r="DU270" s="3">
        <v>1013</v>
      </c>
      <c r="DV270" s="3" t="s">
        <v>227</v>
      </c>
      <c r="DW270" s="3" t="s">
        <v>227</v>
      </c>
      <c r="DX270" s="3">
        <v>1</v>
      </c>
      <c r="DY270" s="3"/>
      <c r="DZ270" s="3" t="s">
        <v>3</v>
      </c>
      <c r="EA270" s="3" t="s">
        <v>3</v>
      </c>
      <c r="EB270" s="3" t="s">
        <v>3</v>
      </c>
      <c r="EC270" s="3" t="s">
        <v>3</v>
      </c>
      <c r="ED270" s="3"/>
      <c r="EE270" s="3">
        <v>57042890</v>
      </c>
      <c r="EF270" s="3">
        <v>214</v>
      </c>
      <c r="EG270" s="3" t="s">
        <v>228</v>
      </c>
      <c r="EH270" s="3">
        <v>0</v>
      </c>
      <c r="EI270" s="3" t="s">
        <v>3</v>
      </c>
      <c r="EJ270" s="3">
        <v>3</v>
      </c>
      <c r="EK270" s="3">
        <v>400007</v>
      </c>
      <c r="EL270" s="3" t="s">
        <v>228</v>
      </c>
      <c r="EM270" s="3" t="s">
        <v>229</v>
      </c>
      <c r="EN270" s="3"/>
      <c r="EO270" s="3" t="s">
        <v>3</v>
      </c>
      <c r="EP270" s="3"/>
      <c r="EQ270" s="3">
        <v>16</v>
      </c>
      <c r="ER270" s="3">
        <v>0</v>
      </c>
      <c r="ES270" s="3">
        <v>62083.67</v>
      </c>
      <c r="ET270" s="3">
        <v>0</v>
      </c>
      <c r="EU270" s="3">
        <v>0</v>
      </c>
      <c r="EV270" s="3">
        <v>0</v>
      </c>
      <c r="EW270" s="3">
        <v>0</v>
      </c>
      <c r="EX270" s="3">
        <v>0</v>
      </c>
      <c r="EY270" s="3">
        <v>0</v>
      </c>
      <c r="EZ270" s="3"/>
      <c r="FA270" s="3"/>
      <c r="FB270" s="3"/>
      <c r="FC270" s="3"/>
      <c r="FD270" s="3"/>
      <c r="FE270" s="3"/>
      <c r="FF270" s="3"/>
      <c r="FG270" s="3"/>
      <c r="FH270" s="3"/>
      <c r="FI270" s="3"/>
      <c r="FJ270" s="3"/>
      <c r="FK270" s="3"/>
      <c r="FL270" s="3"/>
      <c r="FM270" s="3"/>
      <c r="FN270" s="3"/>
      <c r="FO270" s="3"/>
      <c r="FP270" s="3"/>
      <c r="FQ270" s="3">
        <v>0</v>
      </c>
      <c r="FR270" s="3">
        <f t="shared" si="435"/>
        <v>62083.67</v>
      </c>
      <c r="FS270" s="3">
        <v>0</v>
      </c>
      <c r="FT270" s="3"/>
      <c r="FU270" s="3"/>
      <c r="FV270" s="3"/>
      <c r="FW270" s="3"/>
      <c r="FX270" s="3">
        <v>0</v>
      </c>
      <c r="FY270" s="3">
        <v>0</v>
      </c>
      <c r="FZ270" s="3"/>
      <c r="GA270" s="3" t="s">
        <v>418</v>
      </c>
      <c r="GB270" s="3"/>
      <c r="GC270" s="3"/>
      <c r="GD270" s="3">
        <v>1</v>
      </c>
      <c r="GE270" s="3"/>
      <c r="GF270" s="3">
        <v>-1765012030</v>
      </c>
      <c r="GG270" s="3">
        <v>2</v>
      </c>
      <c r="GH270" s="3">
        <v>4</v>
      </c>
      <c r="GI270" s="3">
        <v>-2</v>
      </c>
      <c r="GJ270" s="3">
        <v>0</v>
      </c>
      <c r="GK270" s="3">
        <v>0</v>
      </c>
      <c r="GL270" s="3">
        <f t="shared" si="413"/>
        <v>0</v>
      </c>
      <c r="GM270" s="3">
        <f t="shared" si="414"/>
        <v>62083.67</v>
      </c>
      <c r="GN270" s="3">
        <f t="shared" si="415"/>
        <v>0</v>
      </c>
      <c r="GO270" s="3">
        <f t="shared" si="416"/>
        <v>0</v>
      </c>
      <c r="GP270" s="3">
        <f t="shared" si="417"/>
        <v>0</v>
      </c>
      <c r="GQ270" s="3"/>
      <c r="GR270" s="3">
        <v>1</v>
      </c>
      <c r="GS270" s="3">
        <v>2</v>
      </c>
      <c r="GT270" s="3">
        <v>0</v>
      </c>
      <c r="GU270" s="3" t="s">
        <v>3</v>
      </c>
      <c r="GV270" s="3">
        <f t="shared" si="418"/>
        <v>0</v>
      </c>
      <c r="GW270" s="3">
        <v>1</v>
      </c>
      <c r="GX270" s="3">
        <f t="shared" si="419"/>
        <v>0</v>
      </c>
      <c r="GY270" s="3"/>
      <c r="GZ270" s="3"/>
      <c r="HA270" s="3">
        <v>0</v>
      </c>
      <c r="HB270" s="3">
        <v>0</v>
      </c>
      <c r="HC270" s="3">
        <f t="shared" si="420"/>
        <v>0</v>
      </c>
      <c r="HD270" s="3"/>
      <c r="HE270" s="3" t="s">
        <v>50</v>
      </c>
      <c r="HF270" s="3" t="s">
        <v>231</v>
      </c>
      <c r="HG270" s="3"/>
      <c r="HH270" s="3"/>
      <c r="HI270" s="3"/>
      <c r="HJ270" s="3"/>
      <c r="HK270" s="3"/>
      <c r="HL270" s="3"/>
      <c r="HM270" s="3" t="s">
        <v>3</v>
      </c>
      <c r="HN270" s="3" t="s">
        <v>3</v>
      </c>
      <c r="HO270" s="3" t="s">
        <v>3</v>
      </c>
      <c r="HP270" s="3" t="s">
        <v>3</v>
      </c>
      <c r="HQ270" s="3" t="s">
        <v>3</v>
      </c>
      <c r="HR270" s="3"/>
      <c r="HS270" s="3">
        <v>0</v>
      </c>
      <c r="HT270" s="3"/>
      <c r="HU270" s="3"/>
      <c r="HV270" s="3"/>
      <c r="HW270" s="3"/>
      <c r="HX270" s="3"/>
      <c r="HY270" s="3"/>
      <c r="HZ270" s="3"/>
      <c r="IA270" s="3"/>
      <c r="IB270" s="3"/>
      <c r="IC270" s="3"/>
      <c r="ID270" s="3"/>
      <c r="IE270" s="3"/>
      <c r="IF270" s="3"/>
      <c r="IG270" s="3"/>
      <c r="IH270" s="3"/>
      <c r="II270" s="3"/>
      <c r="IJ270" s="3"/>
      <c r="IK270" s="3">
        <v>0</v>
      </c>
      <c r="IL270" s="3"/>
      <c r="IM270" s="3"/>
      <c r="IN270" s="3"/>
      <c r="IO270" s="3"/>
      <c r="IP270" s="3"/>
      <c r="IQ270" s="3"/>
      <c r="IR270" s="3"/>
      <c r="IS270" s="3"/>
      <c r="IT270" s="3"/>
      <c r="IU270" s="3"/>
    </row>
    <row r="271" spans="1:255" x14ac:dyDescent="0.25">
      <c r="A271" s="4">
        <v>17</v>
      </c>
      <c r="B271" s="4">
        <v>1</v>
      </c>
      <c r="C271" s="4"/>
      <c r="D271" s="4"/>
      <c r="E271" s="4" t="s">
        <v>415</v>
      </c>
      <c r="F271" s="4" t="s">
        <v>416</v>
      </c>
      <c r="G271" s="4" t="s">
        <v>417</v>
      </c>
      <c r="H271" s="4" t="s">
        <v>227</v>
      </c>
      <c r="I271" s="4">
        <v>1</v>
      </c>
      <c r="J271" s="4">
        <v>0</v>
      </c>
      <c r="K271" s="4">
        <v>1</v>
      </c>
      <c r="L271" s="4"/>
      <c r="M271" s="4"/>
      <c r="N271" s="4"/>
      <c r="O271" s="4">
        <f t="shared" si="396"/>
        <v>469973.38</v>
      </c>
      <c r="P271" s="4">
        <f t="shared" si="397"/>
        <v>469973.38</v>
      </c>
      <c r="Q271" s="4">
        <f t="shared" si="421"/>
        <v>0</v>
      </c>
      <c r="R271" s="4">
        <f t="shared" si="422"/>
        <v>0</v>
      </c>
      <c r="S271" s="4">
        <f t="shared" si="398"/>
        <v>0</v>
      </c>
      <c r="T271" s="4">
        <f t="shared" si="399"/>
        <v>0</v>
      </c>
      <c r="U271" s="4">
        <f t="shared" si="400"/>
        <v>0</v>
      </c>
      <c r="V271" s="4">
        <f t="shared" si="401"/>
        <v>0</v>
      </c>
      <c r="W271" s="4">
        <f t="shared" si="402"/>
        <v>0</v>
      </c>
      <c r="X271" s="4">
        <f t="shared" si="423"/>
        <v>0</v>
      </c>
      <c r="Y271" s="4">
        <f t="shared" si="424"/>
        <v>0</v>
      </c>
      <c r="Z271" s="4"/>
      <c r="AA271" s="4">
        <v>55890823</v>
      </c>
      <c r="AB271" s="4">
        <f t="shared" si="403"/>
        <v>62083.67</v>
      </c>
      <c r="AC271" s="4">
        <f t="shared" si="425"/>
        <v>62083.67</v>
      </c>
      <c r="AD271" s="4">
        <f t="shared" si="426"/>
        <v>0</v>
      </c>
      <c r="AE271" s="4">
        <f t="shared" si="427"/>
        <v>0</v>
      </c>
      <c r="AF271" s="4">
        <f t="shared" si="428"/>
        <v>0</v>
      </c>
      <c r="AG271" s="4">
        <f t="shared" si="404"/>
        <v>0</v>
      </c>
      <c r="AH271" s="4">
        <f t="shared" si="429"/>
        <v>0</v>
      </c>
      <c r="AI271" s="4">
        <f t="shared" si="430"/>
        <v>0</v>
      </c>
      <c r="AJ271" s="4">
        <f t="shared" si="405"/>
        <v>0</v>
      </c>
      <c r="AK271" s="4">
        <v>62083.67</v>
      </c>
      <c r="AL271" s="4">
        <v>62083.67</v>
      </c>
      <c r="AM271" s="4">
        <v>0</v>
      </c>
      <c r="AN271" s="4">
        <v>0</v>
      </c>
      <c r="AO271" s="4">
        <v>0</v>
      </c>
      <c r="AP271" s="4">
        <v>0</v>
      </c>
      <c r="AQ271" s="4">
        <v>0</v>
      </c>
      <c r="AR271" s="4">
        <v>0</v>
      </c>
      <c r="AS271" s="4">
        <v>0</v>
      </c>
      <c r="AT271" s="4">
        <v>0</v>
      </c>
      <c r="AU271" s="4">
        <v>0</v>
      </c>
      <c r="AV271" s="4">
        <v>1</v>
      </c>
      <c r="AW271" s="4">
        <v>1</v>
      </c>
      <c r="AX271" s="4"/>
      <c r="AY271" s="4"/>
      <c r="AZ271" s="4">
        <v>1</v>
      </c>
      <c r="BA271" s="4">
        <v>1</v>
      </c>
      <c r="BB271" s="4">
        <v>1</v>
      </c>
      <c r="BC271" s="4">
        <v>7.57</v>
      </c>
      <c r="BD271" s="4" t="s">
        <v>3</v>
      </c>
      <c r="BE271" s="4" t="s">
        <v>3</v>
      </c>
      <c r="BF271" s="4" t="s">
        <v>3</v>
      </c>
      <c r="BG271" s="4" t="s">
        <v>3</v>
      </c>
      <c r="BH271" s="4">
        <v>3</v>
      </c>
      <c r="BI271" s="4">
        <v>3</v>
      </c>
      <c r="BJ271" s="4" t="s">
        <v>416</v>
      </c>
      <c r="BK271" s="4"/>
      <c r="BL271" s="4"/>
      <c r="BM271" s="4">
        <v>400007</v>
      </c>
      <c r="BN271" s="4">
        <v>0</v>
      </c>
      <c r="BO271" s="4" t="s">
        <v>3</v>
      </c>
      <c r="BP271" s="4">
        <v>0</v>
      </c>
      <c r="BQ271" s="4">
        <v>214</v>
      </c>
      <c r="BR271" s="4">
        <v>0</v>
      </c>
      <c r="BS271" s="4">
        <v>1</v>
      </c>
      <c r="BT271" s="4">
        <v>1</v>
      </c>
      <c r="BU271" s="4">
        <v>1</v>
      </c>
      <c r="BV271" s="4">
        <v>1</v>
      </c>
      <c r="BW271" s="4">
        <v>1</v>
      </c>
      <c r="BX271" s="4">
        <v>1</v>
      </c>
      <c r="BY271" s="4" t="s">
        <v>3</v>
      </c>
      <c r="BZ271" s="4">
        <v>0</v>
      </c>
      <c r="CA271" s="4">
        <v>0</v>
      </c>
      <c r="CB271" s="4" t="s">
        <v>3</v>
      </c>
      <c r="CC271" s="4"/>
      <c r="CD271" s="4"/>
      <c r="CE271" s="4">
        <v>1566</v>
      </c>
      <c r="CF271" s="4">
        <v>0</v>
      </c>
      <c r="CG271" s="4">
        <v>0</v>
      </c>
      <c r="CH271" s="4"/>
      <c r="CI271" s="4"/>
      <c r="CJ271" s="4"/>
      <c r="CK271" s="4"/>
      <c r="CL271" s="4"/>
      <c r="CM271" s="4">
        <v>0</v>
      </c>
      <c r="CN271" s="4" t="s">
        <v>3</v>
      </c>
      <c r="CO271" s="4">
        <v>0</v>
      </c>
      <c r="CP271" s="4">
        <f t="shared" si="406"/>
        <v>469973.38</v>
      </c>
      <c r="CQ271" s="4">
        <f t="shared" si="407"/>
        <v>469973.38</v>
      </c>
      <c r="CR271" s="4">
        <f t="shared" si="431"/>
        <v>0</v>
      </c>
      <c r="CS271" s="4">
        <f t="shared" si="432"/>
        <v>0</v>
      </c>
      <c r="CT271" s="4">
        <f t="shared" si="408"/>
        <v>0</v>
      </c>
      <c r="CU271" s="4">
        <f t="shared" si="409"/>
        <v>0</v>
      </c>
      <c r="CV271" s="4">
        <f t="shared" si="410"/>
        <v>0</v>
      </c>
      <c r="CW271" s="4">
        <f t="shared" si="411"/>
        <v>0</v>
      </c>
      <c r="CX271" s="4">
        <f t="shared" si="412"/>
        <v>0</v>
      </c>
      <c r="CY271" s="4">
        <f t="shared" si="433"/>
        <v>0</v>
      </c>
      <c r="CZ271" s="4">
        <f t="shared" si="434"/>
        <v>0</v>
      </c>
      <c r="DA271" s="4"/>
      <c r="DB271" s="4"/>
      <c r="DC271" s="4" t="s">
        <v>3</v>
      </c>
      <c r="DD271" s="4" t="s">
        <v>3</v>
      </c>
      <c r="DE271" s="4" t="s">
        <v>3</v>
      </c>
      <c r="DF271" s="4" t="s">
        <v>3</v>
      </c>
      <c r="DG271" s="4" t="s">
        <v>3</v>
      </c>
      <c r="DH271" s="4" t="s">
        <v>3</v>
      </c>
      <c r="DI271" s="4" t="s">
        <v>3</v>
      </c>
      <c r="DJ271" s="4" t="s">
        <v>3</v>
      </c>
      <c r="DK271" s="4" t="s">
        <v>3</v>
      </c>
      <c r="DL271" s="4" t="s">
        <v>3</v>
      </c>
      <c r="DM271" s="4" t="s">
        <v>3</v>
      </c>
      <c r="DN271" s="4">
        <v>0</v>
      </c>
      <c r="DO271" s="4">
        <v>0</v>
      </c>
      <c r="DP271" s="4">
        <v>1</v>
      </c>
      <c r="DQ271" s="4">
        <v>1</v>
      </c>
      <c r="DR271" s="4"/>
      <c r="DS271" s="4"/>
      <c r="DT271" s="4"/>
      <c r="DU271" s="4">
        <v>1013</v>
      </c>
      <c r="DV271" s="4" t="s">
        <v>227</v>
      </c>
      <c r="DW271" s="4" t="s">
        <v>227</v>
      </c>
      <c r="DX271" s="4">
        <v>1</v>
      </c>
      <c r="DY271" s="4"/>
      <c r="DZ271" s="4" t="s">
        <v>3</v>
      </c>
      <c r="EA271" s="4" t="s">
        <v>3</v>
      </c>
      <c r="EB271" s="4" t="s">
        <v>3</v>
      </c>
      <c r="EC271" s="4" t="s">
        <v>3</v>
      </c>
      <c r="ED271" s="4"/>
      <c r="EE271" s="4">
        <v>57042890</v>
      </c>
      <c r="EF271" s="4">
        <v>214</v>
      </c>
      <c r="EG271" s="4" t="s">
        <v>228</v>
      </c>
      <c r="EH271" s="4">
        <v>0</v>
      </c>
      <c r="EI271" s="4" t="s">
        <v>3</v>
      </c>
      <c r="EJ271" s="4">
        <v>3</v>
      </c>
      <c r="EK271" s="4">
        <v>400007</v>
      </c>
      <c r="EL271" s="4" t="s">
        <v>228</v>
      </c>
      <c r="EM271" s="4" t="s">
        <v>229</v>
      </c>
      <c r="EN271" s="4"/>
      <c r="EO271" s="4" t="s">
        <v>3</v>
      </c>
      <c r="EP271" s="4"/>
      <c r="EQ271" s="4">
        <v>16</v>
      </c>
      <c r="ER271" s="4">
        <v>0</v>
      </c>
      <c r="ES271" s="4">
        <v>62083.67</v>
      </c>
      <c r="ET271" s="4">
        <v>0</v>
      </c>
      <c r="EU271" s="4">
        <v>0</v>
      </c>
      <c r="EV271" s="4">
        <v>0</v>
      </c>
      <c r="EW271" s="4">
        <v>0</v>
      </c>
      <c r="EX271" s="4">
        <v>0</v>
      </c>
      <c r="EY271" s="4">
        <v>0</v>
      </c>
      <c r="EZ271" s="4">
        <v>5</v>
      </c>
      <c r="FA271" s="4"/>
      <c r="FB271" s="4"/>
      <c r="FC271" s="4">
        <v>1</v>
      </c>
      <c r="FD271" s="4">
        <v>18</v>
      </c>
      <c r="FE271" s="4"/>
      <c r="FF271" s="4">
        <v>550066.67000000004</v>
      </c>
      <c r="FG271" s="4"/>
      <c r="FH271" s="4"/>
      <c r="FI271" s="4"/>
      <c r="FJ271" s="4"/>
      <c r="FK271" s="4"/>
      <c r="FL271" s="4"/>
      <c r="FM271" s="4"/>
      <c r="FN271" s="4"/>
      <c r="FO271" s="4"/>
      <c r="FP271" s="4"/>
      <c r="FQ271" s="4">
        <v>0</v>
      </c>
      <c r="FR271" s="4">
        <f t="shared" si="435"/>
        <v>469973.38</v>
      </c>
      <c r="FS271" s="4">
        <v>0</v>
      </c>
      <c r="FT271" s="4"/>
      <c r="FU271" s="4"/>
      <c r="FV271" s="4"/>
      <c r="FW271" s="4"/>
      <c r="FX271" s="4">
        <v>0</v>
      </c>
      <c r="FY271" s="4">
        <v>0</v>
      </c>
      <c r="FZ271" s="4"/>
      <c r="GA271" s="4" t="s">
        <v>418</v>
      </c>
      <c r="GB271" s="4"/>
      <c r="GC271" s="4"/>
      <c r="GD271" s="4">
        <v>1</v>
      </c>
      <c r="GE271" s="4"/>
      <c r="GF271" s="4">
        <v>-1765012030</v>
      </c>
      <c r="GG271" s="4">
        <v>2</v>
      </c>
      <c r="GH271" s="4">
        <v>3</v>
      </c>
      <c r="GI271" s="4">
        <v>5</v>
      </c>
      <c r="GJ271" s="4">
        <v>0</v>
      </c>
      <c r="GK271" s="4">
        <v>0</v>
      </c>
      <c r="GL271" s="4">
        <f t="shared" si="413"/>
        <v>0</v>
      </c>
      <c r="GM271" s="4">
        <f t="shared" si="414"/>
        <v>469973.38</v>
      </c>
      <c r="GN271" s="4">
        <f t="shared" si="415"/>
        <v>0</v>
      </c>
      <c r="GO271" s="4">
        <f t="shared" si="416"/>
        <v>0</v>
      </c>
      <c r="GP271" s="4">
        <f t="shared" si="417"/>
        <v>0</v>
      </c>
      <c r="GQ271" s="4"/>
      <c r="GR271" s="4">
        <v>1</v>
      </c>
      <c r="GS271" s="4">
        <v>1</v>
      </c>
      <c r="GT271" s="4">
        <v>0</v>
      </c>
      <c r="GU271" s="4" t="s">
        <v>3</v>
      </c>
      <c r="GV271" s="4">
        <f t="shared" si="418"/>
        <v>0</v>
      </c>
      <c r="GW271" s="4">
        <v>1</v>
      </c>
      <c r="GX271" s="4">
        <f t="shared" si="419"/>
        <v>0</v>
      </c>
      <c r="GY271" s="4"/>
      <c r="GZ271" s="4"/>
      <c r="HA271" s="4">
        <v>0</v>
      </c>
      <c r="HB271" s="4">
        <v>0</v>
      </c>
      <c r="HC271" s="4">
        <f t="shared" si="420"/>
        <v>0</v>
      </c>
      <c r="HD271" s="4"/>
      <c r="HE271" s="4" t="s">
        <v>50</v>
      </c>
      <c r="HF271" s="4" t="s">
        <v>231</v>
      </c>
      <c r="HG271" s="4"/>
      <c r="HH271" s="4"/>
      <c r="HI271" s="4"/>
      <c r="HJ271" s="4"/>
      <c r="HK271" s="4"/>
      <c r="HL271" s="4"/>
      <c r="HM271" s="4" t="s">
        <v>3</v>
      </c>
      <c r="HN271" s="4" t="s">
        <v>3</v>
      </c>
      <c r="HO271" s="4" t="s">
        <v>3</v>
      </c>
      <c r="HP271" s="4" t="s">
        <v>3</v>
      </c>
      <c r="HQ271" s="4" t="s">
        <v>3</v>
      </c>
      <c r="HR271" s="4"/>
      <c r="HS271" s="4">
        <v>0</v>
      </c>
      <c r="HT271" s="4"/>
      <c r="HU271" s="4"/>
      <c r="HV271" s="4"/>
      <c r="HW271" s="4"/>
      <c r="HX271" s="4"/>
      <c r="HY271" s="4"/>
      <c r="HZ271" s="4"/>
      <c r="IA271" s="4"/>
      <c r="IB271" s="4"/>
      <c r="IC271" s="4"/>
      <c r="ID271" s="4"/>
      <c r="IE271" s="4"/>
      <c r="IF271" s="4"/>
      <c r="IG271" s="4"/>
      <c r="IH271" s="4"/>
      <c r="II271" s="4"/>
      <c r="IJ271" s="4"/>
      <c r="IK271" s="4">
        <v>0</v>
      </c>
      <c r="IL271" s="4"/>
      <c r="IM271" s="4"/>
      <c r="IN271" s="4"/>
      <c r="IO271" s="4"/>
      <c r="IP271" s="4"/>
      <c r="IQ271" s="4"/>
      <c r="IR271" s="4"/>
      <c r="IS271" s="4"/>
      <c r="IT271" s="4"/>
      <c r="IU271" s="4"/>
    </row>
    <row r="272" spans="1:255" x14ac:dyDescent="0.25">
      <c r="A272" s="3">
        <v>17</v>
      </c>
      <c r="B272" s="3">
        <v>1</v>
      </c>
      <c r="C272" s="3"/>
      <c r="D272" s="3"/>
      <c r="E272" s="3" t="s">
        <v>419</v>
      </c>
      <c r="F272" s="3" t="s">
        <v>420</v>
      </c>
      <c r="G272" s="3" t="s">
        <v>421</v>
      </c>
      <c r="H272" s="3" t="s">
        <v>227</v>
      </c>
      <c r="I272" s="3">
        <v>1</v>
      </c>
      <c r="J272" s="3">
        <v>0</v>
      </c>
      <c r="K272" s="3">
        <v>1</v>
      </c>
      <c r="L272" s="3"/>
      <c r="M272" s="3"/>
      <c r="N272" s="3"/>
      <c r="O272" s="3">
        <f t="shared" si="396"/>
        <v>35886.33</v>
      </c>
      <c r="P272" s="3">
        <f t="shared" si="397"/>
        <v>35886.33</v>
      </c>
      <c r="Q272" s="3">
        <f t="shared" si="421"/>
        <v>0</v>
      </c>
      <c r="R272" s="3">
        <f t="shared" si="422"/>
        <v>0</v>
      </c>
      <c r="S272" s="3">
        <f t="shared" si="398"/>
        <v>0</v>
      </c>
      <c r="T272" s="3">
        <f t="shared" si="399"/>
        <v>0</v>
      </c>
      <c r="U272" s="3">
        <f t="shared" si="400"/>
        <v>0</v>
      </c>
      <c r="V272" s="3">
        <f t="shared" si="401"/>
        <v>0</v>
      </c>
      <c r="W272" s="3">
        <f t="shared" si="402"/>
        <v>0</v>
      </c>
      <c r="X272" s="3">
        <f t="shared" si="423"/>
        <v>0</v>
      </c>
      <c r="Y272" s="3">
        <f t="shared" si="424"/>
        <v>0</v>
      </c>
      <c r="Z272" s="3"/>
      <c r="AA272" s="3">
        <v>54971259</v>
      </c>
      <c r="AB272" s="3">
        <f t="shared" si="403"/>
        <v>35886.33</v>
      </c>
      <c r="AC272" s="3">
        <f t="shared" si="425"/>
        <v>35886.33</v>
      </c>
      <c r="AD272" s="3">
        <f t="shared" si="426"/>
        <v>0</v>
      </c>
      <c r="AE272" s="3">
        <f t="shared" si="427"/>
        <v>0</v>
      </c>
      <c r="AF272" s="3">
        <f t="shared" si="428"/>
        <v>0</v>
      </c>
      <c r="AG272" s="3">
        <f t="shared" si="404"/>
        <v>0</v>
      </c>
      <c r="AH272" s="3">
        <f t="shared" si="429"/>
        <v>0</v>
      </c>
      <c r="AI272" s="3">
        <f t="shared" si="430"/>
        <v>0</v>
      </c>
      <c r="AJ272" s="3">
        <f t="shared" si="405"/>
        <v>0</v>
      </c>
      <c r="AK272" s="3">
        <v>35886.329999999994</v>
      </c>
      <c r="AL272" s="3">
        <v>35886.329999999994</v>
      </c>
      <c r="AM272" s="3">
        <v>0</v>
      </c>
      <c r="AN272" s="3">
        <v>0</v>
      </c>
      <c r="AO272" s="3">
        <v>0</v>
      </c>
      <c r="AP272" s="3">
        <v>0</v>
      </c>
      <c r="AQ272" s="3">
        <v>0</v>
      </c>
      <c r="AR272" s="3">
        <v>0</v>
      </c>
      <c r="AS272" s="3">
        <v>0</v>
      </c>
      <c r="AT272" s="3">
        <v>0</v>
      </c>
      <c r="AU272" s="3">
        <v>0</v>
      </c>
      <c r="AV272" s="3">
        <v>1</v>
      </c>
      <c r="AW272" s="3">
        <v>1</v>
      </c>
      <c r="AX272" s="3"/>
      <c r="AY272" s="3"/>
      <c r="AZ272" s="3">
        <v>1</v>
      </c>
      <c r="BA272" s="3">
        <v>1</v>
      </c>
      <c r="BB272" s="3">
        <v>1</v>
      </c>
      <c r="BC272" s="3">
        <v>1</v>
      </c>
      <c r="BD272" s="3" t="s">
        <v>3</v>
      </c>
      <c r="BE272" s="3" t="s">
        <v>3</v>
      </c>
      <c r="BF272" s="3" t="s">
        <v>3</v>
      </c>
      <c r="BG272" s="3" t="s">
        <v>3</v>
      </c>
      <c r="BH272" s="3">
        <v>3</v>
      </c>
      <c r="BI272" s="3">
        <v>3</v>
      </c>
      <c r="BJ272" s="3" t="s">
        <v>420</v>
      </c>
      <c r="BK272" s="3"/>
      <c r="BL272" s="3"/>
      <c r="BM272" s="3">
        <v>400007</v>
      </c>
      <c r="BN272" s="3">
        <v>0</v>
      </c>
      <c r="BO272" s="3" t="s">
        <v>3</v>
      </c>
      <c r="BP272" s="3">
        <v>0</v>
      </c>
      <c r="BQ272" s="3">
        <v>214</v>
      </c>
      <c r="BR272" s="3">
        <v>0</v>
      </c>
      <c r="BS272" s="3">
        <v>1</v>
      </c>
      <c r="BT272" s="3">
        <v>1</v>
      </c>
      <c r="BU272" s="3">
        <v>1</v>
      </c>
      <c r="BV272" s="3">
        <v>1</v>
      </c>
      <c r="BW272" s="3">
        <v>1</v>
      </c>
      <c r="BX272" s="3">
        <v>1</v>
      </c>
      <c r="BY272" s="3" t="s">
        <v>3</v>
      </c>
      <c r="BZ272" s="3">
        <v>0</v>
      </c>
      <c r="CA272" s="3">
        <v>0</v>
      </c>
      <c r="CB272" s="3" t="s">
        <v>3</v>
      </c>
      <c r="CC272" s="3"/>
      <c r="CD272" s="3"/>
      <c r="CE272" s="3">
        <v>1566</v>
      </c>
      <c r="CF272" s="3">
        <v>0</v>
      </c>
      <c r="CG272" s="3">
        <v>0</v>
      </c>
      <c r="CH272" s="3"/>
      <c r="CI272" s="3"/>
      <c r="CJ272" s="3"/>
      <c r="CK272" s="3"/>
      <c r="CL272" s="3"/>
      <c r="CM272" s="3">
        <v>0</v>
      </c>
      <c r="CN272" s="3" t="s">
        <v>3</v>
      </c>
      <c r="CO272" s="3">
        <v>0</v>
      </c>
      <c r="CP272" s="3">
        <f t="shared" si="406"/>
        <v>35886.33</v>
      </c>
      <c r="CQ272" s="3">
        <f t="shared" si="407"/>
        <v>35886.33</v>
      </c>
      <c r="CR272" s="3">
        <f t="shared" si="431"/>
        <v>0</v>
      </c>
      <c r="CS272" s="3">
        <f t="shared" si="432"/>
        <v>0</v>
      </c>
      <c r="CT272" s="3">
        <f t="shared" si="408"/>
        <v>0</v>
      </c>
      <c r="CU272" s="3">
        <f t="shared" si="409"/>
        <v>0</v>
      </c>
      <c r="CV272" s="3">
        <f t="shared" si="410"/>
        <v>0</v>
      </c>
      <c r="CW272" s="3">
        <f t="shared" si="411"/>
        <v>0</v>
      </c>
      <c r="CX272" s="3">
        <f t="shared" si="412"/>
        <v>0</v>
      </c>
      <c r="CY272" s="3">
        <f t="shared" si="433"/>
        <v>0</v>
      </c>
      <c r="CZ272" s="3">
        <f t="shared" si="434"/>
        <v>0</v>
      </c>
      <c r="DA272" s="3"/>
      <c r="DB272" s="3"/>
      <c r="DC272" s="3" t="s">
        <v>3</v>
      </c>
      <c r="DD272" s="3" t="s">
        <v>3</v>
      </c>
      <c r="DE272" s="3" t="s">
        <v>3</v>
      </c>
      <c r="DF272" s="3" t="s">
        <v>3</v>
      </c>
      <c r="DG272" s="3" t="s">
        <v>3</v>
      </c>
      <c r="DH272" s="3" t="s">
        <v>3</v>
      </c>
      <c r="DI272" s="3" t="s">
        <v>3</v>
      </c>
      <c r="DJ272" s="3" t="s">
        <v>3</v>
      </c>
      <c r="DK272" s="3" t="s">
        <v>3</v>
      </c>
      <c r="DL272" s="3" t="s">
        <v>3</v>
      </c>
      <c r="DM272" s="3" t="s">
        <v>3</v>
      </c>
      <c r="DN272" s="3">
        <v>0</v>
      </c>
      <c r="DO272" s="3">
        <v>0</v>
      </c>
      <c r="DP272" s="3">
        <v>1</v>
      </c>
      <c r="DQ272" s="3">
        <v>1</v>
      </c>
      <c r="DR272" s="3"/>
      <c r="DS272" s="3"/>
      <c r="DT272" s="3"/>
      <c r="DU272" s="3">
        <v>1013</v>
      </c>
      <c r="DV272" s="3" t="s">
        <v>227</v>
      </c>
      <c r="DW272" s="3" t="s">
        <v>227</v>
      </c>
      <c r="DX272" s="3">
        <v>1</v>
      </c>
      <c r="DY272" s="3"/>
      <c r="DZ272" s="3" t="s">
        <v>3</v>
      </c>
      <c r="EA272" s="3" t="s">
        <v>3</v>
      </c>
      <c r="EB272" s="3" t="s">
        <v>3</v>
      </c>
      <c r="EC272" s="3" t="s">
        <v>3</v>
      </c>
      <c r="ED272" s="3"/>
      <c r="EE272" s="3">
        <v>57042890</v>
      </c>
      <c r="EF272" s="3">
        <v>214</v>
      </c>
      <c r="EG272" s="3" t="s">
        <v>228</v>
      </c>
      <c r="EH272" s="3">
        <v>0</v>
      </c>
      <c r="EI272" s="3" t="s">
        <v>3</v>
      </c>
      <c r="EJ272" s="3">
        <v>3</v>
      </c>
      <c r="EK272" s="3">
        <v>400007</v>
      </c>
      <c r="EL272" s="3" t="s">
        <v>228</v>
      </c>
      <c r="EM272" s="3" t="s">
        <v>229</v>
      </c>
      <c r="EN272" s="3"/>
      <c r="EO272" s="3" t="s">
        <v>3</v>
      </c>
      <c r="EP272" s="3"/>
      <c r="EQ272" s="3">
        <v>16</v>
      </c>
      <c r="ER272" s="3">
        <v>0</v>
      </c>
      <c r="ES272" s="3">
        <v>35886.329999999994</v>
      </c>
      <c r="ET272" s="3">
        <v>0</v>
      </c>
      <c r="EU272" s="3">
        <v>0</v>
      </c>
      <c r="EV272" s="3">
        <v>0</v>
      </c>
      <c r="EW272" s="3">
        <v>0</v>
      </c>
      <c r="EX272" s="3">
        <v>0</v>
      </c>
      <c r="EY272" s="3">
        <v>0</v>
      </c>
      <c r="EZ272" s="3"/>
      <c r="FA272" s="3"/>
      <c r="FB272" s="3"/>
      <c r="FC272" s="3"/>
      <c r="FD272" s="3"/>
      <c r="FE272" s="3"/>
      <c r="FF272" s="3"/>
      <c r="FG272" s="3"/>
      <c r="FH272" s="3"/>
      <c r="FI272" s="3"/>
      <c r="FJ272" s="3"/>
      <c r="FK272" s="3"/>
      <c r="FL272" s="3"/>
      <c r="FM272" s="3"/>
      <c r="FN272" s="3"/>
      <c r="FO272" s="3"/>
      <c r="FP272" s="3"/>
      <c r="FQ272" s="3">
        <v>0</v>
      </c>
      <c r="FR272" s="3">
        <f t="shared" si="435"/>
        <v>35886.33</v>
      </c>
      <c r="FS272" s="3">
        <v>0</v>
      </c>
      <c r="FT272" s="3"/>
      <c r="FU272" s="3"/>
      <c r="FV272" s="3"/>
      <c r="FW272" s="3"/>
      <c r="FX272" s="3">
        <v>0</v>
      </c>
      <c r="FY272" s="3">
        <v>0</v>
      </c>
      <c r="FZ272" s="3"/>
      <c r="GA272" s="3" t="s">
        <v>422</v>
      </c>
      <c r="GB272" s="3"/>
      <c r="GC272" s="3"/>
      <c r="GD272" s="3">
        <v>1</v>
      </c>
      <c r="GE272" s="3"/>
      <c r="GF272" s="3">
        <v>-992307939</v>
      </c>
      <c r="GG272" s="3">
        <v>2</v>
      </c>
      <c r="GH272" s="3">
        <v>4</v>
      </c>
      <c r="GI272" s="3">
        <v>-2</v>
      </c>
      <c r="GJ272" s="3">
        <v>0</v>
      </c>
      <c r="GK272" s="3">
        <v>0</v>
      </c>
      <c r="GL272" s="3">
        <f t="shared" si="413"/>
        <v>0</v>
      </c>
      <c r="GM272" s="3">
        <f t="shared" si="414"/>
        <v>35886.33</v>
      </c>
      <c r="GN272" s="3">
        <f t="shared" si="415"/>
        <v>0</v>
      </c>
      <c r="GO272" s="3">
        <f t="shared" si="416"/>
        <v>0</v>
      </c>
      <c r="GP272" s="3">
        <f t="shared" si="417"/>
        <v>0</v>
      </c>
      <c r="GQ272" s="3"/>
      <c r="GR272" s="3">
        <v>1</v>
      </c>
      <c r="GS272" s="3">
        <v>2</v>
      </c>
      <c r="GT272" s="3">
        <v>0</v>
      </c>
      <c r="GU272" s="3" t="s">
        <v>3</v>
      </c>
      <c r="GV272" s="3">
        <f t="shared" si="418"/>
        <v>0</v>
      </c>
      <c r="GW272" s="3">
        <v>1</v>
      </c>
      <c r="GX272" s="3">
        <f t="shared" si="419"/>
        <v>0</v>
      </c>
      <c r="GY272" s="3"/>
      <c r="GZ272" s="3"/>
      <c r="HA272" s="3">
        <v>0</v>
      </c>
      <c r="HB272" s="3">
        <v>0</v>
      </c>
      <c r="HC272" s="3">
        <f t="shared" si="420"/>
        <v>0</v>
      </c>
      <c r="HD272" s="3"/>
      <c r="HE272" s="3" t="s">
        <v>50</v>
      </c>
      <c r="HF272" s="3" t="s">
        <v>231</v>
      </c>
      <c r="HG272" s="3"/>
      <c r="HH272" s="3"/>
      <c r="HI272" s="3"/>
      <c r="HJ272" s="3"/>
      <c r="HK272" s="3"/>
      <c r="HL272" s="3"/>
      <c r="HM272" s="3" t="s">
        <v>3</v>
      </c>
      <c r="HN272" s="3" t="s">
        <v>3</v>
      </c>
      <c r="HO272" s="3" t="s">
        <v>3</v>
      </c>
      <c r="HP272" s="3" t="s">
        <v>3</v>
      </c>
      <c r="HQ272" s="3" t="s">
        <v>3</v>
      </c>
      <c r="HR272" s="3"/>
      <c r="HS272" s="3">
        <v>0</v>
      </c>
      <c r="HT272" s="3"/>
      <c r="HU272" s="3"/>
      <c r="HV272" s="3"/>
      <c r="HW272" s="3"/>
      <c r="HX272" s="3"/>
      <c r="HY272" s="3"/>
      <c r="HZ272" s="3"/>
      <c r="IA272" s="3"/>
      <c r="IB272" s="3"/>
      <c r="IC272" s="3"/>
      <c r="ID272" s="3"/>
      <c r="IE272" s="3"/>
      <c r="IF272" s="3"/>
      <c r="IG272" s="3"/>
      <c r="IH272" s="3"/>
      <c r="II272" s="3"/>
      <c r="IJ272" s="3"/>
      <c r="IK272" s="3">
        <v>0</v>
      </c>
      <c r="IL272" s="3"/>
      <c r="IM272" s="3"/>
      <c r="IN272" s="3"/>
      <c r="IO272" s="3"/>
      <c r="IP272" s="3"/>
      <c r="IQ272" s="3"/>
      <c r="IR272" s="3"/>
      <c r="IS272" s="3"/>
      <c r="IT272" s="3"/>
      <c r="IU272" s="3"/>
    </row>
    <row r="273" spans="1:255" x14ac:dyDescent="0.25">
      <c r="A273" s="4">
        <v>17</v>
      </c>
      <c r="B273" s="4">
        <v>1</v>
      </c>
      <c r="C273" s="4"/>
      <c r="D273" s="4"/>
      <c r="E273" s="4" t="s">
        <v>419</v>
      </c>
      <c r="F273" s="4" t="s">
        <v>420</v>
      </c>
      <c r="G273" s="4" t="s">
        <v>421</v>
      </c>
      <c r="H273" s="4" t="s">
        <v>227</v>
      </c>
      <c r="I273" s="4">
        <v>1</v>
      </c>
      <c r="J273" s="4">
        <v>0</v>
      </c>
      <c r="K273" s="4">
        <v>1</v>
      </c>
      <c r="L273" s="4"/>
      <c r="M273" s="4"/>
      <c r="N273" s="4"/>
      <c r="O273" s="4">
        <f t="shared" si="396"/>
        <v>271659.52000000002</v>
      </c>
      <c r="P273" s="4">
        <f t="shared" si="397"/>
        <v>271659.52000000002</v>
      </c>
      <c r="Q273" s="4">
        <f t="shared" si="421"/>
        <v>0</v>
      </c>
      <c r="R273" s="4">
        <f t="shared" si="422"/>
        <v>0</v>
      </c>
      <c r="S273" s="4">
        <f t="shared" si="398"/>
        <v>0</v>
      </c>
      <c r="T273" s="4">
        <f t="shared" si="399"/>
        <v>0</v>
      </c>
      <c r="U273" s="4">
        <f t="shared" si="400"/>
        <v>0</v>
      </c>
      <c r="V273" s="4">
        <f t="shared" si="401"/>
        <v>0</v>
      </c>
      <c r="W273" s="4">
        <f t="shared" si="402"/>
        <v>0</v>
      </c>
      <c r="X273" s="4">
        <f t="shared" si="423"/>
        <v>0</v>
      </c>
      <c r="Y273" s="4">
        <f t="shared" si="424"/>
        <v>0</v>
      </c>
      <c r="Z273" s="4"/>
      <c r="AA273" s="4">
        <v>55890823</v>
      </c>
      <c r="AB273" s="4">
        <f t="shared" si="403"/>
        <v>35886.33</v>
      </c>
      <c r="AC273" s="4">
        <f t="shared" si="425"/>
        <v>35886.33</v>
      </c>
      <c r="AD273" s="4">
        <f t="shared" si="426"/>
        <v>0</v>
      </c>
      <c r="AE273" s="4">
        <f t="shared" si="427"/>
        <v>0</v>
      </c>
      <c r="AF273" s="4">
        <f t="shared" si="428"/>
        <v>0</v>
      </c>
      <c r="AG273" s="4">
        <f t="shared" si="404"/>
        <v>0</v>
      </c>
      <c r="AH273" s="4">
        <f t="shared" si="429"/>
        <v>0</v>
      </c>
      <c r="AI273" s="4">
        <f t="shared" si="430"/>
        <v>0</v>
      </c>
      <c r="AJ273" s="4">
        <f t="shared" si="405"/>
        <v>0</v>
      </c>
      <c r="AK273" s="4">
        <v>35886.329999999994</v>
      </c>
      <c r="AL273" s="4">
        <v>35886.329999999994</v>
      </c>
      <c r="AM273" s="4">
        <v>0</v>
      </c>
      <c r="AN273" s="4">
        <v>0</v>
      </c>
      <c r="AO273" s="4">
        <v>0</v>
      </c>
      <c r="AP273" s="4">
        <v>0</v>
      </c>
      <c r="AQ273" s="4">
        <v>0</v>
      </c>
      <c r="AR273" s="4">
        <v>0</v>
      </c>
      <c r="AS273" s="4">
        <v>0</v>
      </c>
      <c r="AT273" s="4">
        <v>0</v>
      </c>
      <c r="AU273" s="4">
        <v>0</v>
      </c>
      <c r="AV273" s="4">
        <v>1</v>
      </c>
      <c r="AW273" s="4">
        <v>1</v>
      </c>
      <c r="AX273" s="4"/>
      <c r="AY273" s="4"/>
      <c r="AZ273" s="4">
        <v>1</v>
      </c>
      <c r="BA273" s="4">
        <v>1</v>
      </c>
      <c r="BB273" s="4">
        <v>1</v>
      </c>
      <c r="BC273" s="4">
        <v>7.57</v>
      </c>
      <c r="BD273" s="4" t="s">
        <v>3</v>
      </c>
      <c r="BE273" s="4" t="s">
        <v>3</v>
      </c>
      <c r="BF273" s="4" t="s">
        <v>3</v>
      </c>
      <c r="BG273" s="4" t="s">
        <v>3</v>
      </c>
      <c r="BH273" s="4">
        <v>3</v>
      </c>
      <c r="BI273" s="4">
        <v>3</v>
      </c>
      <c r="BJ273" s="4" t="s">
        <v>420</v>
      </c>
      <c r="BK273" s="4"/>
      <c r="BL273" s="4"/>
      <c r="BM273" s="4">
        <v>400007</v>
      </c>
      <c r="BN273" s="4">
        <v>0</v>
      </c>
      <c r="BO273" s="4" t="s">
        <v>3</v>
      </c>
      <c r="BP273" s="4">
        <v>0</v>
      </c>
      <c r="BQ273" s="4">
        <v>214</v>
      </c>
      <c r="BR273" s="4">
        <v>0</v>
      </c>
      <c r="BS273" s="4">
        <v>1</v>
      </c>
      <c r="BT273" s="4">
        <v>1</v>
      </c>
      <c r="BU273" s="4">
        <v>1</v>
      </c>
      <c r="BV273" s="4">
        <v>1</v>
      </c>
      <c r="BW273" s="4">
        <v>1</v>
      </c>
      <c r="BX273" s="4">
        <v>1</v>
      </c>
      <c r="BY273" s="4" t="s">
        <v>3</v>
      </c>
      <c r="BZ273" s="4">
        <v>0</v>
      </c>
      <c r="CA273" s="4">
        <v>0</v>
      </c>
      <c r="CB273" s="4" t="s">
        <v>3</v>
      </c>
      <c r="CC273" s="4"/>
      <c r="CD273" s="4"/>
      <c r="CE273" s="4">
        <v>1566</v>
      </c>
      <c r="CF273" s="4">
        <v>0</v>
      </c>
      <c r="CG273" s="4">
        <v>0</v>
      </c>
      <c r="CH273" s="4"/>
      <c r="CI273" s="4"/>
      <c r="CJ273" s="4"/>
      <c r="CK273" s="4"/>
      <c r="CL273" s="4"/>
      <c r="CM273" s="4">
        <v>0</v>
      </c>
      <c r="CN273" s="4" t="s">
        <v>3</v>
      </c>
      <c r="CO273" s="4">
        <v>0</v>
      </c>
      <c r="CP273" s="4">
        <f t="shared" si="406"/>
        <v>271659.52000000002</v>
      </c>
      <c r="CQ273" s="4">
        <f t="shared" si="407"/>
        <v>271659.52000000002</v>
      </c>
      <c r="CR273" s="4">
        <f t="shared" si="431"/>
        <v>0</v>
      </c>
      <c r="CS273" s="4">
        <f t="shared" si="432"/>
        <v>0</v>
      </c>
      <c r="CT273" s="4">
        <f t="shared" si="408"/>
        <v>0</v>
      </c>
      <c r="CU273" s="4">
        <f t="shared" si="409"/>
        <v>0</v>
      </c>
      <c r="CV273" s="4">
        <f t="shared" si="410"/>
        <v>0</v>
      </c>
      <c r="CW273" s="4">
        <f t="shared" si="411"/>
        <v>0</v>
      </c>
      <c r="CX273" s="4">
        <f t="shared" si="412"/>
        <v>0</v>
      </c>
      <c r="CY273" s="4">
        <f t="shared" si="433"/>
        <v>0</v>
      </c>
      <c r="CZ273" s="4">
        <f t="shared" si="434"/>
        <v>0</v>
      </c>
      <c r="DA273" s="4"/>
      <c r="DB273" s="4"/>
      <c r="DC273" s="4" t="s">
        <v>3</v>
      </c>
      <c r="DD273" s="4" t="s">
        <v>3</v>
      </c>
      <c r="DE273" s="4" t="s">
        <v>3</v>
      </c>
      <c r="DF273" s="4" t="s">
        <v>3</v>
      </c>
      <c r="DG273" s="4" t="s">
        <v>3</v>
      </c>
      <c r="DH273" s="4" t="s">
        <v>3</v>
      </c>
      <c r="DI273" s="4" t="s">
        <v>3</v>
      </c>
      <c r="DJ273" s="4" t="s">
        <v>3</v>
      </c>
      <c r="DK273" s="4" t="s">
        <v>3</v>
      </c>
      <c r="DL273" s="4" t="s">
        <v>3</v>
      </c>
      <c r="DM273" s="4" t="s">
        <v>3</v>
      </c>
      <c r="DN273" s="4">
        <v>0</v>
      </c>
      <c r="DO273" s="4">
        <v>0</v>
      </c>
      <c r="DP273" s="4">
        <v>1</v>
      </c>
      <c r="DQ273" s="4">
        <v>1</v>
      </c>
      <c r="DR273" s="4"/>
      <c r="DS273" s="4"/>
      <c r="DT273" s="4"/>
      <c r="DU273" s="4">
        <v>1013</v>
      </c>
      <c r="DV273" s="4" t="s">
        <v>227</v>
      </c>
      <c r="DW273" s="4" t="s">
        <v>227</v>
      </c>
      <c r="DX273" s="4">
        <v>1</v>
      </c>
      <c r="DY273" s="4"/>
      <c r="DZ273" s="4" t="s">
        <v>3</v>
      </c>
      <c r="EA273" s="4" t="s">
        <v>3</v>
      </c>
      <c r="EB273" s="4" t="s">
        <v>3</v>
      </c>
      <c r="EC273" s="4" t="s">
        <v>3</v>
      </c>
      <c r="ED273" s="4"/>
      <c r="EE273" s="4">
        <v>57042890</v>
      </c>
      <c r="EF273" s="4">
        <v>214</v>
      </c>
      <c r="EG273" s="4" t="s">
        <v>228</v>
      </c>
      <c r="EH273" s="4">
        <v>0</v>
      </c>
      <c r="EI273" s="4" t="s">
        <v>3</v>
      </c>
      <c r="EJ273" s="4">
        <v>3</v>
      </c>
      <c r="EK273" s="4">
        <v>400007</v>
      </c>
      <c r="EL273" s="4" t="s">
        <v>228</v>
      </c>
      <c r="EM273" s="4" t="s">
        <v>229</v>
      </c>
      <c r="EN273" s="4"/>
      <c r="EO273" s="4" t="s">
        <v>3</v>
      </c>
      <c r="EP273" s="4"/>
      <c r="EQ273" s="4">
        <v>16</v>
      </c>
      <c r="ER273" s="4">
        <v>0</v>
      </c>
      <c r="ES273" s="4">
        <v>35886.329999999994</v>
      </c>
      <c r="ET273" s="4">
        <v>0</v>
      </c>
      <c r="EU273" s="4">
        <v>0</v>
      </c>
      <c r="EV273" s="4">
        <v>0</v>
      </c>
      <c r="EW273" s="4">
        <v>0</v>
      </c>
      <c r="EX273" s="4">
        <v>0</v>
      </c>
      <c r="EY273" s="4">
        <v>0</v>
      </c>
      <c r="EZ273" s="4">
        <v>5</v>
      </c>
      <c r="FA273" s="4"/>
      <c r="FB273" s="4"/>
      <c r="FC273" s="4">
        <v>1</v>
      </c>
      <c r="FD273" s="4">
        <v>18</v>
      </c>
      <c r="FE273" s="4"/>
      <c r="FF273" s="4">
        <v>317956</v>
      </c>
      <c r="FG273" s="4"/>
      <c r="FH273" s="4"/>
      <c r="FI273" s="4"/>
      <c r="FJ273" s="4"/>
      <c r="FK273" s="4"/>
      <c r="FL273" s="4"/>
      <c r="FM273" s="4"/>
      <c r="FN273" s="4"/>
      <c r="FO273" s="4"/>
      <c r="FP273" s="4"/>
      <c r="FQ273" s="4">
        <v>0</v>
      </c>
      <c r="FR273" s="4">
        <f t="shared" si="435"/>
        <v>271659.52000000002</v>
      </c>
      <c r="FS273" s="4">
        <v>0</v>
      </c>
      <c r="FT273" s="4"/>
      <c r="FU273" s="4"/>
      <c r="FV273" s="4"/>
      <c r="FW273" s="4"/>
      <c r="FX273" s="4">
        <v>0</v>
      </c>
      <c r="FY273" s="4">
        <v>0</v>
      </c>
      <c r="FZ273" s="4"/>
      <c r="GA273" s="4" t="s">
        <v>422</v>
      </c>
      <c r="GB273" s="4"/>
      <c r="GC273" s="4"/>
      <c r="GD273" s="4">
        <v>1</v>
      </c>
      <c r="GE273" s="4"/>
      <c r="GF273" s="4">
        <v>-992307939</v>
      </c>
      <c r="GG273" s="4">
        <v>2</v>
      </c>
      <c r="GH273" s="4">
        <v>3</v>
      </c>
      <c r="GI273" s="4">
        <v>5</v>
      </c>
      <c r="GJ273" s="4">
        <v>0</v>
      </c>
      <c r="GK273" s="4">
        <v>0</v>
      </c>
      <c r="GL273" s="4">
        <f t="shared" si="413"/>
        <v>0</v>
      </c>
      <c r="GM273" s="4">
        <f t="shared" si="414"/>
        <v>271659.52000000002</v>
      </c>
      <c r="GN273" s="4">
        <f t="shared" si="415"/>
        <v>0</v>
      </c>
      <c r="GO273" s="4">
        <f t="shared" si="416"/>
        <v>0</v>
      </c>
      <c r="GP273" s="4">
        <f t="shared" si="417"/>
        <v>0</v>
      </c>
      <c r="GQ273" s="4"/>
      <c r="GR273" s="4">
        <v>1</v>
      </c>
      <c r="GS273" s="4">
        <v>1</v>
      </c>
      <c r="GT273" s="4">
        <v>0</v>
      </c>
      <c r="GU273" s="4" t="s">
        <v>3</v>
      </c>
      <c r="GV273" s="4">
        <f t="shared" si="418"/>
        <v>0</v>
      </c>
      <c r="GW273" s="4">
        <v>1</v>
      </c>
      <c r="GX273" s="4">
        <f t="shared" si="419"/>
        <v>0</v>
      </c>
      <c r="GY273" s="4"/>
      <c r="GZ273" s="4"/>
      <c r="HA273" s="4">
        <v>0</v>
      </c>
      <c r="HB273" s="4">
        <v>0</v>
      </c>
      <c r="HC273" s="4">
        <f t="shared" si="420"/>
        <v>0</v>
      </c>
      <c r="HD273" s="4"/>
      <c r="HE273" s="4" t="s">
        <v>50</v>
      </c>
      <c r="HF273" s="4" t="s">
        <v>231</v>
      </c>
      <c r="HG273" s="4"/>
      <c r="HH273" s="4"/>
      <c r="HI273" s="4"/>
      <c r="HJ273" s="4"/>
      <c r="HK273" s="4"/>
      <c r="HL273" s="4"/>
      <c r="HM273" s="4" t="s">
        <v>3</v>
      </c>
      <c r="HN273" s="4" t="s">
        <v>3</v>
      </c>
      <c r="HO273" s="4" t="s">
        <v>3</v>
      </c>
      <c r="HP273" s="4" t="s">
        <v>3</v>
      </c>
      <c r="HQ273" s="4" t="s">
        <v>3</v>
      </c>
      <c r="HR273" s="4"/>
      <c r="HS273" s="4">
        <v>0</v>
      </c>
      <c r="HT273" s="4"/>
      <c r="HU273" s="4"/>
      <c r="HV273" s="4"/>
      <c r="HW273" s="4"/>
      <c r="HX273" s="4"/>
      <c r="HY273" s="4"/>
      <c r="HZ273" s="4"/>
      <c r="IA273" s="4"/>
      <c r="IB273" s="4"/>
      <c r="IC273" s="4"/>
      <c r="ID273" s="4"/>
      <c r="IE273" s="4"/>
      <c r="IF273" s="4"/>
      <c r="IG273" s="4"/>
      <c r="IH273" s="4"/>
      <c r="II273" s="4"/>
      <c r="IJ273" s="4"/>
      <c r="IK273" s="4">
        <v>0</v>
      </c>
      <c r="IL273" s="4"/>
      <c r="IM273" s="4"/>
      <c r="IN273" s="4"/>
      <c r="IO273" s="4"/>
      <c r="IP273" s="4"/>
      <c r="IQ273" s="4"/>
      <c r="IR273" s="4"/>
      <c r="IS273" s="4"/>
      <c r="IT273" s="4"/>
      <c r="IU273" s="4"/>
    </row>
    <row r="274" spans="1:255" x14ac:dyDescent="0.25">
      <c r="A274" s="3">
        <v>17</v>
      </c>
      <c r="B274" s="3">
        <v>1</v>
      </c>
      <c r="C274" s="3"/>
      <c r="D274" s="3"/>
      <c r="E274" s="3" t="s">
        <v>423</v>
      </c>
      <c r="F274" s="3" t="s">
        <v>424</v>
      </c>
      <c r="G274" s="3" t="s">
        <v>425</v>
      </c>
      <c r="H274" s="3" t="s">
        <v>227</v>
      </c>
      <c r="I274" s="3">
        <v>1</v>
      </c>
      <c r="J274" s="3">
        <v>0</v>
      </c>
      <c r="K274" s="3">
        <v>1</v>
      </c>
      <c r="L274" s="3"/>
      <c r="M274" s="3"/>
      <c r="N274" s="3"/>
      <c r="O274" s="3">
        <f t="shared" si="396"/>
        <v>31181.040000000001</v>
      </c>
      <c r="P274" s="3">
        <f t="shared" si="397"/>
        <v>31181.040000000001</v>
      </c>
      <c r="Q274" s="3">
        <f t="shared" si="421"/>
        <v>0</v>
      </c>
      <c r="R274" s="3">
        <f t="shared" si="422"/>
        <v>0</v>
      </c>
      <c r="S274" s="3">
        <f t="shared" si="398"/>
        <v>0</v>
      </c>
      <c r="T274" s="3">
        <f t="shared" si="399"/>
        <v>0</v>
      </c>
      <c r="U274" s="3">
        <f t="shared" si="400"/>
        <v>0</v>
      </c>
      <c r="V274" s="3">
        <f t="shared" si="401"/>
        <v>0</v>
      </c>
      <c r="W274" s="3">
        <f t="shared" si="402"/>
        <v>0</v>
      </c>
      <c r="X274" s="3">
        <f t="shared" si="423"/>
        <v>0</v>
      </c>
      <c r="Y274" s="3">
        <f t="shared" si="424"/>
        <v>0</v>
      </c>
      <c r="Z274" s="3"/>
      <c r="AA274" s="3">
        <v>54971259</v>
      </c>
      <c r="AB274" s="3">
        <f t="shared" si="403"/>
        <v>31181.040000000001</v>
      </c>
      <c r="AC274" s="3">
        <f t="shared" si="425"/>
        <v>31181.040000000001</v>
      </c>
      <c r="AD274" s="3">
        <f t="shared" si="426"/>
        <v>0</v>
      </c>
      <c r="AE274" s="3">
        <f t="shared" si="427"/>
        <v>0</v>
      </c>
      <c r="AF274" s="3">
        <f t="shared" si="428"/>
        <v>0</v>
      </c>
      <c r="AG274" s="3">
        <f t="shared" si="404"/>
        <v>0</v>
      </c>
      <c r="AH274" s="3">
        <f t="shared" si="429"/>
        <v>0</v>
      </c>
      <c r="AI274" s="3">
        <f t="shared" si="430"/>
        <v>0</v>
      </c>
      <c r="AJ274" s="3">
        <f t="shared" si="405"/>
        <v>0</v>
      </c>
      <c r="AK274" s="3">
        <v>31181.040000000001</v>
      </c>
      <c r="AL274" s="3">
        <v>31181.040000000001</v>
      </c>
      <c r="AM274" s="3">
        <v>0</v>
      </c>
      <c r="AN274" s="3">
        <v>0</v>
      </c>
      <c r="AO274" s="3">
        <v>0</v>
      </c>
      <c r="AP274" s="3">
        <v>0</v>
      </c>
      <c r="AQ274" s="3">
        <v>0</v>
      </c>
      <c r="AR274" s="3">
        <v>0</v>
      </c>
      <c r="AS274" s="3">
        <v>0</v>
      </c>
      <c r="AT274" s="3">
        <v>0</v>
      </c>
      <c r="AU274" s="3">
        <v>0</v>
      </c>
      <c r="AV274" s="3">
        <v>1</v>
      </c>
      <c r="AW274" s="3">
        <v>1</v>
      </c>
      <c r="AX274" s="3"/>
      <c r="AY274" s="3"/>
      <c r="AZ274" s="3">
        <v>1</v>
      </c>
      <c r="BA274" s="3">
        <v>1</v>
      </c>
      <c r="BB274" s="3">
        <v>1</v>
      </c>
      <c r="BC274" s="3">
        <v>1</v>
      </c>
      <c r="BD274" s="3" t="s">
        <v>3</v>
      </c>
      <c r="BE274" s="3" t="s">
        <v>3</v>
      </c>
      <c r="BF274" s="3" t="s">
        <v>3</v>
      </c>
      <c r="BG274" s="3" t="s">
        <v>3</v>
      </c>
      <c r="BH274" s="3">
        <v>3</v>
      </c>
      <c r="BI274" s="3">
        <v>3</v>
      </c>
      <c r="BJ274" s="3" t="s">
        <v>424</v>
      </c>
      <c r="BK274" s="3"/>
      <c r="BL274" s="3"/>
      <c r="BM274" s="3">
        <v>400007</v>
      </c>
      <c r="BN274" s="3">
        <v>0</v>
      </c>
      <c r="BO274" s="3" t="s">
        <v>3</v>
      </c>
      <c r="BP274" s="3">
        <v>0</v>
      </c>
      <c r="BQ274" s="3">
        <v>214</v>
      </c>
      <c r="BR274" s="3">
        <v>0</v>
      </c>
      <c r="BS274" s="3">
        <v>1</v>
      </c>
      <c r="BT274" s="3">
        <v>1</v>
      </c>
      <c r="BU274" s="3">
        <v>1</v>
      </c>
      <c r="BV274" s="3">
        <v>1</v>
      </c>
      <c r="BW274" s="3">
        <v>1</v>
      </c>
      <c r="BX274" s="3">
        <v>1</v>
      </c>
      <c r="BY274" s="3" t="s">
        <v>3</v>
      </c>
      <c r="BZ274" s="3">
        <v>0</v>
      </c>
      <c r="CA274" s="3">
        <v>0</v>
      </c>
      <c r="CB274" s="3" t="s">
        <v>3</v>
      </c>
      <c r="CC274" s="3"/>
      <c r="CD274" s="3"/>
      <c r="CE274" s="3">
        <v>1566</v>
      </c>
      <c r="CF274" s="3">
        <v>0</v>
      </c>
      <c r="CG274" s="3">
        <v>0</v>
      </c>
      <c r="CH274" s="3"/>
      <c r="CI274" s="3"/>
      <c r="CJ274" s="3"/>
      <c r="CK274" s="3"/>
      <c r="CL274" s="3"/>
      <c r="CM274" s="3">
        <v>0</v>
      </c>
      <c r="CN274" s="3" t="s">
        <v>3</v>
      </c>
      <c r="CO274" s="3">
        <v>0</v>
      </c>
      <c r="CP274" s="3">
        <f t="shared" si="406"/>
        <v>31181.040000000001</v>
      </c>
      <c r="CQ274" s="3">
        <f t="shared" si="407"/>
        <v>31181.040000000001</v>
      </c>
      <c r="CR274" s="3">
        <f t="shared" si="431"/>
        <v>0</v>
      </c>
      <c r="CS274" s="3">
        <f t="shared" si="432"/>
        <v>0</v>
      </c>
      <c r="CT274" s="3">
        <f t="shared" si="408"/>
        <v>0</v>
      </c>
      <c r="CU274" s="3">
        <f t="shared" si="409"/>
        <v>0</v>
      </c>
      <c r="CV274" s="3">
        <f t="shared" si="410"/>
        <v>0</v>
      </c>
      <c r="CW274" s="3">
        <f t="shared" si="411"/>
        <v>0</v>
      </c>
      <c r="CX274" s="3">
        <f t="shared" si="412"/>
        <v>0</v>
      </c>
      <c r="CY274" s="3">
        <f t="shared" si="433"/>
        <v>0</v>
      </c>
      <c r="CZ274" s="3">
        <f t="shared" si="434"/>
        <v>0</v>
      </c>
      <c r="DA274" s="3"/>
      <c r="DB274" s="3"/>
      <c r="DC274" s="3" t="s">
        <v>3</v>
      </c>
      <c r="DD274" s="3" t="s">
        <v>3</v>
      </c>
      <c r="DE274" s="3" t="s">
        <v>3</v>
      </c>
      <c r="DF274" s="3" t="s">
        <v>3</v>
      </c>
      <c r="DG274" s="3" t="s">
        <v>3</v>
      </c>
      <c r="DH274" s="3" t="s">
        <v>3</v>
      </c>
      <c r="DI274" s="3" t="s">
        <v>3</v>
      </c>
      <c r="DJ274" s="3" t="s">
        <v>3</v>
      </c>
      <c r="DK274" s="3" t="s">
        <v>3</v>
      </c>
      <c r="DL274" s="3" t="s">
        <v>3</v>
      </c>
      <c r="DM274" s="3" t="s">
        <v>3</v>
      </c>
      <c r="DN274" s="3">
        <v>0</v>
      </c>
      <c r="DO274" s="3">
        <v>0</v>
      </c>
      <c r="DP274" s="3">
        <v>1</v>
      </c>
      <c r="DQ274" s="3">
        <v>1</v>
      </c>
      <c r="DR274" s="3"/>
      <c r="DS274" s="3"/>
      <c r="DT274" s="3"/>
      <c r="DU274" s="3">
        <v>1013</v>
      </c>
      <c r="DV274" s="3" t="s">
        <v>227</v>
      </c>
      <c r="DW274" s="3" t="s">
        <v>227</v>
      </c>
      <c r="DX274" s="3">
        <v>1</v>
      </c>
      <c r="DY274" s="3"/>
      <c r="DZ274" s="3" t="s">
        <v>3</v>
      </c>
      <c r="EA274" s="3" t="s">
        <v>3</v>
      </c>
      <c r="EB274" s="3" t="s">
        <v>3</v>
      </c>
      <c r="EC274" s="3" t="s">
        <v>3</v>
      </c>
      <c r="ED274" s="3"/>
      <c r="EE274" s="3">
        <v>57042890</v>
      </c>
      <c r="EF274" s="3">
        <v>214</v>
      </c>
      <c r="EG274" s="3" t="s">
        <v>228</v>
      </c>
      <c r="EH274" s="3">
        <v>0</v>
      </c>
      <c r="EI274" s="3" t="s">
        <v>3</v>
      </c>
      <c r="EJ274" s="3">
        <v>3</v>
      </c>
      <c r="EK274" s="3">
        <v>400007</v>
      </c>
      <c r="EL274" s="3" t="s">
        <v>228</v>
      </c>
      <c r="EM274" s="3" t="s">
        <v>229</v>
      </c>
      <c r="EN274" s="3"/>
      <c r="EO274" s="3" t="s">
        <v>3</v>
      </c>
      <c r="EP274" s="3"/>
      <c r="EQ274" s="3">
        <v>16</v>
      </c>
      <c r="ER274" s="3">
        <v>0</v>
      </c>
      <c r="ES274" s="3">
        <v>31181.040000000001</v>
      </c>
      <c r="ET274" s="3">
        <v>0</v>
      </c>
      <c r="EU274" s="3">
        <v>0</v>
      </c>
      <c r="EV274" s="3">
        <v>0</v>
      </c>
      <c r="EW274" s="3">
        <v>0</v>
      </c>
      <c r="EX274" s="3">
        <v>0</v>
      </c>
      <c r="EY274" s="3">
        <v>0</v>
      </c>
      <c r="EZ274" s="3"/>
      <c r="FA274" s="3"/>
      <c r="FB274" s="3"/>
      <c r="FC274" s="3"/>
      <c r="FD274" s="3"/>
      <c r="FE274" s="3"/>
      <c r="FF274" s="3"/>
      <c r="FG274" s="3"/>
      <c r="FH274" s="3"/>
      <c r="FI274" s="3"/>
      <c r="FJ274" s="3"/>
      <c r="FK274" s="3"/>
      <c r="FL274" s="3"/>
      <c r="FM274" s="3"/>
      <c r="FN274" s="3"/>
      <c r="FO274" s="3"/>
      <c r="FP274" s="3"/>
      <c r="FQ274" s="3">
        <v>0</v>
      </c>
      <c r="FR274" s="3">
        <f t="shared" si="435"/>
        <v>31181.040000000001</v>
      </c>
      <c r="FS274" s="3">
        <v>0</v>
      </c>
      <c r="FT274" s="3"/>
      <c r="FU274" s="3"/>
      <c r="FV274" s="3"/>
      <c r="FW274" s="3"/>
      <c r="FX274" s="3">
        <v>0</v>
      </c>
      <c r="FY274" s="3">
        <v>0</v>
      </c>
      <c r="FZ274" s="3"/>
      <c r="GA274" s="3" t="s">
        <v>426</v>
      </c>
      <c r="GB274" s="3"/>
      <c r="GC274" s="3"/>
      <c r="GD274" s="3">
        <v>1</v>
      </c>
      <c r="GE274" s="3"/>
      <c r="GF274" s="3">
        <v>456323783</v>
      </c>
      <c r="GG274" s="3">
        <v>2</v>
      </c>
      <c r="GH274" s="3">
        <v>4</v>
      </c>
      <c r="GI274" s="3">
        <v>-2</v>
      </c>
      <c r="GJ274" s="3">
        <v>0</v>
      </c>
      <c r="GK274" s="3">
        <v>0</v>
      </c>
      <c r="GL274" s="3">
        <f t="shared" si="413"/>
        <v>0</v>
      </c>
      <c r="GM274" s="3">
        <f t="shared" si="414"/>
        <v>31181.040000000001</v>
      </c>
      <c r="GN274" s="3">
        <f t="shared" si="415"/>
        <v>0</v>
      </c>
      <c r="GO274" s="3">
        <f t="shared" si="416"/>
        <v>0</v>
      </c>
      <c r="GP274" s="3">
        <f t="shared" si="417"/>
        <v>0</v>
      </c>
      <c r="GQ274" s="3"/>
      <c r="GR274" s="3">
        <v>1</v>
      </c>
      <c r="GS274" s="3">
        <v>2</v>
      </c>
      <c r="GT274" s="3">
        <v>0</v>
      </c>
      <c r="GU274" s="3" t="s">
        <v>3</v>
      </c>
      <c r="GV274" s="3">
        <f t="shared" si="418"/>
        <v>0</v>
      </c>
      <c r="GW274" s="3">
        <v>1</v>
      </c>
      <c r="GX274" s="3">
        <f t="shared" si="419"/>
        <v>0</v>
      </c>
      <c r="GY274" s="3"/>
      <c r="GZ274" s="3"/>
      <c r="HA274" s="3">
        <v>0</v>
      </c>
      <c r="HB274" s="3">
        <v>0</v>
      </c>
      <c r="HC274" s="3">
        <f t="shared" si="420"/>
        <v>0</v>
      </c>
      <c r="HD274" s="3"/>
      <c r="HE274" s="3" t="s">
        <v>50</v>
      </c>
      <c r="HF274" s="3" t="s">
        <v>231</v>
      </c>
      <c r="HG274" s="3"/>
      <c r="HH274" s="3"/>
      <c r="HI274" s="3"/>
      <c r="HJ274" s="3"/>
      <c r="HK274" s="3"/>
      <c r="HL274" s="3"/>
      <c r="HM274" s="3" t="s">
        <v>3</v>
      </c>
      <c r="HN274" s="3" t="s">
        <v>3</v>
      </c>
      <c r="HO274" s="3" t="s">
        <v>3</v>
      </c>
      <c r="HP274" s="3" t="s">
        <v>3</v>
      </c>
      <c r="HQ274" s="3" t="s">
        <v>3</v>
      </c>
      <c r="HR274" s="3"/>
      <c r="HS274" s="3">
        <v>0</v>
      </c>
      <c r="HT274" s="3"/>
      <c r="HU274" s="3"/>
      <c r="HV274" s="3"/>
      <c r="HW274" s="3"/>
      <c r="HX274" s="3"/>
      <c r="HY274" s="3"/>
      <c r="HZ274" s="3"/>
      <c r="IA274" s="3"/>
      <c r="IB274" s="3"/>
      <c r="IC274" s="3"/>
      <c r="ID274" s="3"/>
      <c r="IE274" s="3"/>
      <c r="IF274" s="3"/>
      <c r="IG274" s="3"/>
      <c r="IH274" s="3"/>
      <c r="II274" s="3"/>
      <c r="IJ274" s="3"/>
      <c r="IK274" s="3">
        <v>0</v>
      </c>
      <c r="IL274" s="3"/>
      <c r="IM274" s="3"/>
      <c r="IN274" s="3"/>
      <c r="IO274" s="3"/>
      <c r="IP274" s="3"/>
      <c r="IQ274" s="3"/>
      <c r="IR274" s="3"/>
      <c r="IS274" s="3"/>
      <c r="IT274" s="3"/>
      <c r="IU274" s="3"/>
    </row>
    <row r="275" spans="1:255" x14ac:dyDescent="0.25">
      <c r="A275" s="4">
        <v>17</v>
      </c>
      <c r="B275" s="4">
        <v>1</v>
      </c>
      <c r="C275" s="4"/>
      <c r="D275" s="4"/>
      <c r="E275" s="4" t="s">
        <v>423</v>
      </c>
      <c r="F275" s="4" t="s">
        <v>424</v>
      </c>
      <c r="G275" s="4" t="s">
        <v>425</v>
      </c>
      <c r="H275" s="4" t="s">
        <v>227</v>
      </c>
      <c r="I275" s="4">
        <v>1</v>
      </c>
      <c r="J275" s="4">
        <v>0</v>
      </c>
      <c r="K275" s="4">
        <v>1</v>
      </c>
      <c r="L275" s="4"/>
      <c r="M275" s="4"/>
      <c r="N275" s="4"/>
      <c r="O275" s="4">
        <f t="shared" si="396"/>
        <v>236040.47</v>
      </c>
      <c r="P275" s="4">
        <f t="shared" si="397"/>
        <v>236040.47</v>
      </c>
      <c r="Q275" s="4">
        <f t="shared" si="421"/>
        <v>0</v>
      </c>
      <c r="R275" s="4">
        <f t="shared" si="422"/>
        <v>0</v>
      </c>
      <c r="S275" s="4">
        <f t="shared" si="398"/>
        <v>0</v>
      </c>
      <c r="T275" s="4">
        <f t="shared" si="399"/>
        <v>0</v>
      </c>
      <c r="U275" s="4">
        <f t="shared" si="400"/>
        <v>0</v>
      </c>
      <c r="V275" s="4">
        <f t="shared" si="401"/>
        <v>0</v>
      </c>
      <c r="W275" s="4">
        <f t="shared" si="402"/>
        <v>0</v>
      </c>
      <c r="X275" s="4">
        <f t="shared" si="423"/>
        <v>0</v>
      </c>
      <c r="Y275" s="4">
        <f t="shared" si="424"/>
        <v>0</v>
      </c>
      <c r="Z275" s="4"/>
      <c r="AA275" s="4">
        <v>55890823</v>
      </c>
      <c r="AB275" s="4">
        <f t="shared" si="403"/>
        <v>31181.040000000001</v>
      </c>
      <c r="AC275" s="4">
        <f t="shared" si="425"/>
        <v>31181.040000000001</v>
      </c>
      <c r="AD275" s="4">
        <f t="shared" si="426"/>
        <v>0</v>
      </c>
      <c r="AE275" s="4">
        <f t="shared" si="427"/>
        <v>0</v>
      </c>
      <c r="AF275" s="4">
        <f t="shared" si="428"/>
        <v>0</v>
      </c>
      <c r="AG275" s="4">
        <f t="shared" si="404"/>
        <v>0</v>
      </c>
      <c r="AH275" s="4">
        <f t="shared" si="429"/>
        <v>0</v>
      </c>
      <c r="AI275" s="4">
        <f t="shared" si="430"/>
        <v>0</v>
      </c>
      <c r="AJ275" s="4">
        <f t="shared" si="405"/>
        <v>0</v>
      </c>
      <c r="AK275" s="4">
        <v>31181.040000000001</v>
      </c>
      <c r="AL275" s="4">
        <v>31181.040000000001</v>
      </c>
      <c r="AM275" s="4">
        <v>0</v>
      </c>
      <c r="AN275" s="4">
        <v>0</v>
      </c>
      <c r="AO275" s="4">
        <v>0</v>
      </c>
      <c r="AP275" s="4">
        <v>0</v>
      </c>
      <c r="AQ275" s="4">
        <v>0</v>
      </c>
      <c r="AR275" s="4">
        <v>0</v>
      </c>
      <c r="AS275" s="4">
        <v>0</v>
      </c>
      <c r="AT275" s="4">
        <v>0</v>
      </c>
      <c r="AU275" s="4">
        <v>0</v>
      </c>
      <c r="AV275" s="4">
        <v>1</v>
      </c>
      <c r="AW275" s="4">
        <v>1</v>
      </c>
      <c r="AX275" s="4"/>
      <c r="AY275" s="4"/>
      <c r="AZ275" s="4">
        <v>1</v>
      </c>
      <c r="BA275" s="4">
        <v>1</v>
      </c>
      <c r="BB275" s="4">
        <v>1</v>
      </c>
      <c r="BC275" s="4">
        <v>7.57</v>
      </c>
      <c r="BD275" s="4" t="s">
        <v>3</v>
      </c>
      <c r="BE275" s="4" t="s">
        <v>3</v>
      </c>
      <c r="BF275" s="4" t="s">
        <v>3</v>
      </c>
      <c r="BG275" s="4" t="s">
        <v>3</v>
      </c>
      <c r="BH275" s="4">
        <v>3</v>
      </c>
      <c r="BI275" s="4">
        <v>3</v>
      </c>
      <c r="BJ275" s="4" t="s">
        <v>424</v>
      </c>
      <c r="BK275" s="4"/>
      <c r="BL275" s="4"/>
      <c r="BM275" s="4">
        <v>400007</v>
      </c>
      <c r="BN275" s="4">
        <v>0</v>
      </c>
      <c r="BO275" s="4" t="s">
        <v>3</v>
      </c>
      <c r="BP275" s="4">
        <v>0</v>
      </c>
      <c r="BQ275" s="4">
        <v>214</v>
      </c>
      <c r="BR275" s="4">
        <v>0</v>
      </c>
      <c r="BS275" s="4">
        <v>1</v>
      </c>
      <c r="BT275" s="4">
        <v>1</v>
      </c>
      <c r="BU275" s="4">
        <v>1</v>
      </c>
      <c r="BV275" s="4">
        <v>1</v>
      </c>
      <c r="BW275" s="4">
        <v>1</v>
      </c>
      <c r="BX275" s="4">
        <v>1</v>
      </c>
      <c r="BY275" s="4" t="s">
        <v>3</v>
      </c>
      <c r="BZ275" s="4">
        <v>0</v>
      </c>
      <c r="CA275" s="4">
        <v>0</v>
      </c>
      <c r="CB275" s="4" t="s">
        <v>3</v>
      </c>
      <c r="CC275" s="4"/>
      <c r="CD275" s="4"/>
      <c r="CE275" s="4">
        <v>1566</v>
      </c>
      <c r="CF275" s="4">
        <v>0</v>
      </c>
      <c r="CG275" s="4">
        <v>0</v>
      </c>
      <c r="CH275" s="4"/>
      <c r="CI275" s="4"/>
      <c r="CJ275" s="4"/>
      <c r="CK275" s="4"/>
      <c r="CL275" s="4"/>
      <c r="CM275" s="4">
        <v>0</v>
      </c>
      <c r="CN275" s="4" t="s">
        <v>3</v>
      </c>
      <c r="CO275" s="4">
        <v>0</v>
      </c>
      <c r="CP275" s="4">
        <f t="shared" si="406"/>
        <v>236040.47</v>
      </c>
      <c r="CQ275" s="4">
        <f t="shared" si="407"/>
        <v>236040.47</v>
      </c>
      <c r="CR275" s="4">
        <f t="shared" si="431"/>
        <v>0</v>
      </c>
      <c r="CS275" s="4">
        <f t="shared" si="432"/>
        <v>0</v>
      </c>
      <c r="CT275" s="4">
        <f t="shared" si="408"/>
        <v>0</v>
      </c>
      <c r="CU275" s="4">
        <f t="shared" si="409"/>
        <v>0</v>
      </c>
      <c r="CV275" s="4">
        <f t="shared" si="410"/>
        <v>0</v>
      </c>
      <c r="CW275" s="4">
        <f t="shared" si="411"/>
        <v>0</v>
      </c>
      <c r="CX275" s="4">
        <f t="shared" si="412"/>
        <v>0</v>
      </c>
      <c r="CY275" s="4">
        <f t="shared" si="433"/>
        <v>0</v>
      </c>
      <c r="CZ275" s="4">
        <f t="shared" si="434"/>
        <v>0</v>
      </c>
      <c r="DA275" s="4"/>
      <c r="DB275" s="4"/>
      <c r="DC275" s="4" t="s">
        <v>3</v>
      </c>
      <c r="DD275" s="4" t="s">
        <v>3</v>
      </c>
      <c r="DE275" s="4" t="s">
        <v>3</v>
      </c>
      <c r="DF275" s="4" t="s">
        <v>3</v>
      </c>
      <c r="DG275" s="4" t="s">
        <v>3</v>
      </c>
      <c r="DH275" s="4" t="s">
        <v>3</v>
      </c>
      <c r="DI275" s="4" t="s">
        <v>3</v>
      </c>
      <c r="DJ275" s="4" t="s">
        <v>3</v>
      </c>
      <c r="DK275" s="4" t="s">
        <v>3</v>
      </c>
      <c r="DL275" s="4" t="s">
        <v>3</v>
      </c>
      <c r="DM275" s="4" t="s">
        <v>3</v>
      </c>
      <c r="DN275" s="4">
        <v>0</v>
      </c>
      <c r="DO275" s="4">
        <v>0</v>
      </c>
      <c r="DP275" s="4">
        <v>1</v>
      </c>
      <c r="DQ275" s="4">
        <v>1</v>
      </c>
      <c r="DR275" s="4"/>
      <c r="DS275" s="4"/>
      <c r="DT275" s="4"/>
      <c r="DU275" s="4">
        <v>1013</v>
      </c>
      <c r="DV275" s="4" t="s">
        <v>227</v>
      </c>
      <c r="DW275" s="4" t="s">
        <v>227</v>
      </c>
      <c r="DX275" s="4">
        <v>1</v>
      </c>
      <c r="DY275" s="4"/>
      <c r="DZ275" s="4" t="s">
        <v>3</v>
      </c>
      <c r="EA275" s="4" t="s">
        <v>3</v>
      </c>
      <c r="EB275" s="4" t="s">
        <v>3</v>
      </c>
      <c r="EC275" s="4" t="s">
        <v>3</v>
      </c>
      <c r="ED275" s="4"/>
      <c r="EE275" s="4">
        <v>57042890</v>
      </c>
      <c r="EF275" s="4">
        <v>214</v>
      </c>
      <c r="EG275" s="4" t="s">
        <v>228</v>
      </c>
      <c r="EH275" s="4">
        <v>0</v>
      </c>
      <c r="EI275" s="4" t="s">
        <v>3</v>
      </c>
      <c r="EJ275" s="4">
        <v>3</v>
      </c>
      <c r="EK275" s="4">
        <v>400007</v>
      </c>
      <c r="EL275" s="4" t="s">
        <v>228</v>
      </c>
      <c r="EM275" s="4" t="s">
        <v>229</v>
      </c>
      <c r="EN275" s="4"/>
      <c r="EO275" s="4" t="s">
        <v>3</v>
      </c>
      <c r="EP275" s="4"/>
      <c r="EQ275" s="4">
        <v>16</v>
      </c>
      <c r="ER275" s="4">
        <v>0</v>
      </c>
      <c r="ES275" s="4">
        <v>31181.040000000001</v>
      </c>
      <c r="ET275" s="4">
        <v>0</v>
      </c>
      <c r="EU275" s="4">
        <v>0</v>
      </c>
      <c r="EV275" s="4">
        <v>0</v>
      </c>
      <c r="EW275" s="4">
        <v>0</v>
      </c>
      <c r="EX275" s="4">
        <v>0</v>
      </c>
      <c r="EY275" s="4">
        <v>0</v>
      </c>
      <c r="EZ275" s="4">
        <v>5</v>
      </c>
      <c r="FA275" s="4"/>
      <c r="FB275" s="4"/>
      <c r="FC275" s="4">
        <v>1</v>
      </c>
      <c r="FD275" s="4">
        <v>18</v>
      </c>
      <c r="FE275" s="4"/>
      <c r="FF275" s="4">
        <v>276266.67</v>
      </c>
      <c r="FG275" s="4"/>
      <c r="FH275" s="4"/>
      <c r="FI275" s="4"/>
      <c r="FJ275" s="4"/>
      <c r="FK275" s="4"/>
      <c r="FL275" s="4"/>
      <c r="FM275" s="4"/>
      <c r="FN275" s="4"/>
      <c r="FO275" s="4"/>
      <c r="FP275" s="4"/>
      <c r="FQ275" s="4">
        <v>0</v>
      </c>
      <c r="FR275" s="4">
        <f t="shared" si="435"/>
        <v>236040.47</v>
      </c>
      <c r="FS275" s="4">
        <v>0</v>
      </c>
      <c r="FT275" s="4"/>
      <c r="FU275" s="4"/>
      <c r="FV275" s="4"/>
      <c r="FW275" s="4"/>
      <c r="FX275" s="4">
        <v>0</v>
      </c>
      <c r="FY275" s="4">
        <v>0</v>
      </c>
      <c r="FZ275" s="4"/>
      <c r="GA275" s="4" t="s">
        <v>426</v>
      </c>
      <c r="GB275" s="4"/>
      <c r="GC275" s="4"/>
      <c r="GD275" s="4">
        <v>1</v>
      </c>
      <c r="GE275" s="4"/>
      <c r="GF275" s="4">
        <v>456323783</v>
      </c>
      <c r="GG275" s="4">
        <v>2</v>
      </c>
      <c r="GH275" s="4">
        <v>3</v>
      </c>
      <c r="GI275" s="4">
        <v>5</v>
      </c>
      <c r="GJ275" s="4">
        <v>0</v>
      </c>
      <c r="GK275" s="4">
        <v>0</v>
      </c>
      <c r="GL275" s="4">
        <f t="shared" si="413"/>
        <v>0</v>
      </c>
      <c r="GM275" s="4">
        <f t="shared" si="414"/>
        <v>236040.47</v>
      </c>
      <c r="GN275" s="4">
        <f t="shared" si="415"/>
        <v>0</v>
      </c>
      <c r="GO275" s="4">
        <f t="shared" si="416"/>
        <v>0</v>
      </c>
      <c r="GP275" s="4">
        <f t="shared" si="417"/>
        <v>0</v>
      </c>
      <c r="GQ275" s="4"/>
      <c r="GR275" s="4">
        <v>1</v>
      </c>
      <c r="GS275" s="4">
        <v>1</v>
      </c>
      <c r="GT275" s="4">
        <v>0</v>
      </c>
      <c r="GU275" s="4" t="s">
        <v>3</v>
      </c>
      <c r="GV275" s="4">
        <f t="shared" si="418"/>
        <v>0</v>
      </c>
      <c r="GW275" s="4">
        <v>1</v>
      </c>
      <c r="GX275" s="4">
        <f t="shared" si="419"/>
        <v>0</v>
      </c>
      <c r="GY275" s="4"/>
      <c r="GZ275" s="4"/>
      <c r="HA275" s="4">
        <v>0</v>
      </c>
      <c r="HB275" s="4">
        <v>0</v>
      </c>
      <c r="HC275" s="4">
        <f t="shared" si="420"/>
        <v>0</v>
      </c>
      <c r="HD275" s="4"/>
      <c r="HE275" s="4" t="s">
        <v>50</v>
      </c>
      <c r="HF275" s="4" t="s">
        <v>231</v>
      </c>
      <c r="HG275" s="4"/>
      <c r="HH275" s="4"/>
      <c r="HI275" s="4"/>
      <c r="HJ275" s="4"/>
      <c r="HK275" s="4"/>
      <c r="HL275" s="4"/>
      <c r="HM275" s="4" t="s">
        <v>3</v>
      </c>
      <c r="HN275" s="4" t="s">
        <v>3</v>
      </c>
      <c r="HO275" s="4" t="s">
        <v>3</v>
      </c>
      <c r="HP275" s="4" t="s">
        <v>3</v>
      </c>
      <c r="HQ275" s="4" t="s">
        <v>3</v>
      </c>
      <c r="HR275" s="4"/>
      <c r="HS275" s="4">
        <v>0</v>
      </c>
      <c r="HT275" s="4"/>
      <c r="HU275" s="4"/>
      <c r="HV275" s="4"/>
      <c r="HW275" s="4"/>
      <c r="HX275" s="4"/>
      <c r="HY275" s="4"/>
      <c r="HZ275" s="4"/>
      <c r="IA275" s="4"/>
      <c r="IB275" s="4"/>
      <c r="IC275" s="4"/>
      <c r="ID275" s="4"/>
      <c r="IE275" s="4"/>
      <c r="IF275" s="4"/>
      <c r="IG275" s="4"/>
      <c r="IH275" s="4"/>
      <c r="II275" s="4"/>
      <c r="IJ275" s="4"/>
      <c r="IK275" s="4">
        <v>0</v>
      </c>
      <c r="IL275" s="4"/>
      <c r="IM275" s="4"/>
      <c r="IN275" s="4"/>
      <c r="IO275" s="4"/>
      <c r="IP275" s="4"/>
      <c r="IQ275" s="4"/>
      <c r="IR275" s="4"/>
      <c r="IS275" s="4"/>
      <c r="IT275" s="4"/>
      <c r="IU275" s="4"/>
    </row>
    <row r="276" spans="1:255" x14ac:dyDescent="0.25">
      <c r="A276" s="3">
        <v>17</v>
      </c>
      <c r="B276" s="3">
        <v>1</v>
      </c>
      <c r="C276" s="3"/>
      <c r="D276" s="3"/>
      <c r="E276" s="3" t="s">
        <v>427</v>
      </c>
      <c r="F276" s="3" t="s">
        <v>428</v>
      </c>
      <c r="G276" s="3" t="s">
        <v>429</v>
      </c>
      <c r="H276" s="3" t="s">
        <v>227</v>
      </c>
      <c r="I276" s="3">
        <v>1</v>
      </c>
      <c r="J276" s="3">
        <v>0</v>
      </c>
      <c r="K276" s="3">
        <v>1</v>
      </c>
      <c r="L276" s="3"/>
      <c r="M276" s="3"/>
      <c r="N276" s="3"/>
      <c r="O276" s="3">
        <f t="shared" si="396"/>
        <v>31181.040000000001</v>
      </c>
      <c r="P276" s="3">
        <f t="shared" si="397"/>
        <v>31181.040000000001</v>
      </c>
      <c r="Q276" s="3">
        <f t="shared" si="421"/>
        <v>0</v>
      </c>
      <c r="R276" s="3">
        <f t="shared" si="422"/>
        <v>0</v>
      </c>
      <c r="S276" s="3">
        <f t="shared" si="398"/>
        <v>0</v>
      </c>
      <c r="T276" s="3">
        <f t="shared" si="399"/>
        <v>0</v>
      </c>
      <c r="U276" s="3">
        <f t="shared" si="400"/>
        <v>0</v>
      </c>
      <c r="V276" s="3">
        <f t="shared" si="401"/>
        <v>0</v>
      </c>
      <c r="W276" s="3">
        <f t="shared" si="402"/>
        <v>0</v>
      </c>
      <c r="X276" s="3">
        <f t="shared" si="423"/>
        <v>0</v>
      </c>
      <c r="Y276" s="3">
        <f t="shared" si="424"/>
        <v>0</v>
      </c>
      <c r="Z276" s="3"/>
      <c r="AA276" s="3">
        <v>54971259</v>
      </c>
      <c r="AB276" s="3">
        <f t="shared" si="403"/>
        <v>31181.040000000001</v>
      </c>
      <c r="AC276" s="3">
        <f t="shared" si="425"/>
        <v>31181.040000000001</v>
      </c>
      <c r="AD276" s="3">
        <f t="shared" si="426"/>
        <v>0</v>
      </c>
      <c r="AE276" s="3">
        <f t="shared" si="427"/>
        <v>0</v>
      </c>
      <c r="AF276" s="3">
        <f t="shared" si="428"/>
        <v>0</v>
      </c>
      <c r="AG276" s="3">
        <f t="shared" si="404"/>
        <v>0</v>
      </c>
      <c r="AH276" s="3">
        <f t="shared" si="429"/>
        <v>0</v>
      </c>
      <c r="AI276" s="3">
        <f t="shared" si="430"/>
        <v>0</v>
      </c>
      <c r="AJ276" s="3">
        <f t="shared" si="405"/>
        <v>0</v>
      </c>
      <c r="AK276" s="3">
        <v>31181.040000000001</v>
      </c>
      <c r="AL276" s="3">
        <v>31181.040000000001</v>
      </c>
      <c r="AM276" s="3">
        <v>0</v>
      </c>
      <c r="AN276" s="3">
        <v>0</v>
      </c>
      <c r="AO276" s="3">
        <v>0</v>
      </c>
      <c r="AP276" s="3">
        <v>0</v>
      </c>
      <c r="AQ276" s="3">
        <v>0</v>
      </c>
      <c r="AR276" s="3">
        <v>0</v>
      </c>
      <c r="AS276" s="3">
        <v>0</v>
      </c>
      <c r="AT276" s="3">
        <v>0</v>
      </c>
      <c r="AU276" s="3">
        <v>0</v>
      </c>
      <c r="AV276" s="3">
        <v>1</v>
      </c>
      <c r="AW276" s="3">
        <v>1</v>
      </c>
      <c r="AX276" s="3"/>
      <c r="AY276" s="3"/>
      <c r="AZ276" s="3">
        <v>1</v>
      </c>
      <c r="BA276" s="3">
        <v>1</v>
      </c>
      <c r="BB276" s="3">
        <v>1</v>
      </c>
      <c r="BC276" s="3">
        <v>1</v>
      </c>
      <c r="BD276" s="3" t="s">
        <v>3</v>
      </c>
      <c r="BE276" s="3" t="s">
        <v>3</v>
      </c>
      <c r="BF276" s="3" t="s">
        <v>3</v>
      </c>
      <c r="BG276" s="3" t="s">
        <v>3</v>
      </c>
      <c r="BH276" s="3">
        <v>3</v>
      </c>
      <c r="BI276" s="3">
        <v>3</v>
      </c>
      <c r="BJ276" s="3" t="s">
        <v>428</v>
      </c>
      <c r="BK276" s="3"/>
      <c r="BL276" s="3"/>
      <c r="BM276" s="3">
        <v>400007</v>
      </c>
      <c r="BN276" s="3">
        <v>0</v>
      </c>
      <c r="BO276" s="3" t="s">
        <v>3</v>
      </c>
      <c r="BP276" s="3">
        <v>0</v>
      </c>
      <c r="BQ276" s="3">
        <v>214</v>
      </c>
      <c r="BR276" s="3">
        <v>0</v>
      </c>
      <c r="BS276" s="3">
        <v>1</v>
      </c>
      <c r="BT276" s="3">
        <v>1</v>
      </c>
      <c r="BU276" s="3">
        <v>1</v>
      </c>
      <c r="BV276" s="3">
        <v>1</v>
      </c>
      <c r="BW276" s="3">
        <v>1</v>
      </c>
      <c r="BX276" s="3">
        <v>1</v>
      </c>
      <c r="BY276" s="3" t="s">
        <v>3</v>
      </c>
      <c r="BZ276" s="3">
        <v>0</v>
      </c>
      <c r="CA276" s="3">
        <v>0</v>
      </c>
      <c r="CB276" s="3" t="s">
        <v>3</v>
      </c>
      <c r="CC276" s="3"/>
      <c r="CD276" s="3"/>
      <c r="CE276" s="3">
        <v>1566</v>
      </c>
      <c r="CF276" s="3">
        <v>0</v>
      </c>
      <c r="CG276" s="3">
        <v>0</v>
      </c>
      <c r="CH276" s="3"/>
      <c r="CI276" s="3"/>
      <c r="CJ276" s="3"/>
      <c r="CK276" s="3"/>
      <c r="CL276" s="3"/>
      <c r="CM276" s="3">
        <v>0</v>
      </c>
      <c r="CN276" s="3" t="s">
        <v>3</v>
      </c>
      <c r="CO276" s="3">
        <v>0</v>
      </c>
      <c r="CP276" s="3">
        <f t="shared" si="406"/>
        <v>31181.040000000001</v>
      </c>
      <c r="CQ276" s="3">
        <f t="shared" si="407"/>
        <v>31181.040000000001</v>
      </c>
      <c r="CR276" s="3">
        <f t="shared" si="431"/>
        <v>0</v>
      </c>
      <c r="CS276" s="3">
        <f t="shared" si="432"/>
        <v>0</v>
      </c>
      <c r="CT276" s="3">
        <f t="shared" si="408"/>
        <v>0</v>
      </c>
      <c r="CU276" s="3">
        <f t="shared" si="409"/>
        <v>0</v>
      </c>
      <c r="CV276" s="3">
        <f t="shared" si="410"/>
        <v>0</v>
      </c>
      <c r="CW276" s="3">
        <f t="shared" si="411"/>
        <v>0</v>
      </c>
      <c r="CX276" s="3">
        <f t="shared" si="412"/>
        <v>0</v>
      </c>
      <c r="CY276" s="3">
        <f t="shared" si="433"/>
        <v>0</v>
      </c>
      <c r="CZ276" s="3">
        <f t="shared" si="434"/>
        <v>0</v>
      </c>
      <c r="DA276" s="3"/>
      <c r="DB276" s="3"/>
      <c r="DC276" s="3" t="s">
        <v>3</v>
      </c>
      <c r="DD276" s="3" t="s">
        <v>3</v>
      </c>
      <c r="DE276" s="3" t="s">
        <v>3</v>
      </c>
      <c r="DF276" s="3" t="s">
        <v>3</v>
      </c>
      <c r="DG276" s="3" t="s">
        <v>3</v>
      </c>
      <c r="DH276" s="3" t="s">
        <v>3</v>
      </c>
      <c r="DI276" s="3" t="s">
        <v>3</v>
      </c>
      <c r="DJ276" s="3" t="s">
        <v>3</v>
      </c>
      <c r="DK276" s="3" t="s">
        <v>3</v>
      </c>
      <c r="DL276" s="3" t="s">
        <v>3</v>
      </c>
      <c r="DM276" s="3" t="s">
        <v>3</v>
      </c>
      <c r="DN276" s="3">
        <v>0</v>
      </c>
      <c r="DO276" s="3">
        <v>0</v>
      </c>
      <c r="DP276" s="3">
        <v>1</v>
      </c>
      <c r="DQ276" s="3">
        <v>1</v>
      </c>
      <c r="DR276" s="3"/>
      <c r="DS276" s="3"/>
      <c r="DT276" s="3"/>
      <c r="DU276" s="3">
        <v>1013</v>
      </c>
      <c r="DV276" s="3" t="s">
        <v>227</v>
      </c>
      <c r="DW276" s="3" t="s">
        <v>227</v>
      </c>
      <c r="DX276" s="3">
        <v>1</v>
      </c>
      <c r="DY276" s="3"/>
      <c r="DZ276" s="3" t="s">
        <v>3</v>
      </c>
      <c r="EA276" s="3" t="s">
        <v>3</v>
      </c>
      <c r="EB276" s="3" t="s">
        <v>3</v>
      </c>
      <c r="EC276" s="3" t="s">
        <v>3</v>
      </c>
      <c r="ED276" s="3"/>
      <c r="EE276" s="3">
        <v>57042890</v>
      </c>
      <c r="EF276" s="3">
        <v>214</v>
      </c>
      <c r="EG276" s="3" t="s">
        <v>228</v>
      </c>
      <c r="EH276" s="3">
        <v>0</v>
      </c>
      <c r="EI276" s="3" t="s">
        <v>3</v>
      </c>
      <c r="EJ276" s="3">
        <v>3</v>
      </c>
      <c r="EK276" s="3">
        <v>400007</v>
      </c>
      <c r="EL276" s="3" t="s">
        <v>228</v>
      </c>
      <c r="EM276" s="3" t="s">
        <v>229</v>
      </c>
      <c r="EN276" s="3"/>
      <c r="EO276" s="3" t="s">
        <v>3</v>
      </c>
      <c r="EP276" s="3"/>
      <c r="EQ276" s="3">
        <v>16</v>
      </c>
      <c r="ER276" s="3">
        <v>0</v>
      </c>
      <c r="ES276" s="3">
        <v>31181.040000000001</v>
      </c>
      <c r="ET276" s="3">
        <v>0</v>
      </c>
      <c r="EU276" s="3">
        <v>0</v>
      </c>
      <c r="EV276" s="3">
        <v>0</v>
      </c>
      <c r="EW276" s="3">
        <v>0</v>
      </c>
      <c r="EX276" s="3">
        <v>0</v>
      </c>
      <c r="EY276" s="3">
        <v>0</v>
      </c>
      <c r="EZ276" s="3"/>
      <c r="FA276" s="3"/>
      <c r="FB276" s="3"/>
      <c r="FC276" s="3"/>
      <c r="FD276" s="3"/>
      <c r="FE276" s="3"/>
      <c r="FF276" s="3"/>
      <c r="FG276" s="3"/>
      <c r="FH276" s="3"/>
      <c r="FI276" s="3"/>
      <c r="FJ276" s="3"/>
      <c r="FK276" s="3"/>
      <c r="FL276" s="3"/>
      <c r="FM276" s="3"/>
      <c r="FN276" s="3"/>
      <c r="FO276" s="3"/>
      <c r="FP276" s="3"/>
      <c r="FQ276" s="3">
        <v>0</v>
      </c>
      <c r="FR276" s="3">
        <f t="shared" si="435"/>
        <v>31181.040000000001</v>
      </c>
      <c r="FS276" s="3">
        <v>0</v>
      </c>
      <c r="FT276" s="3"/>
      <c r="FU276" s="3"/>
      <c r="FV276" s="3"/>
      <c r="FW276" s="3"/>
      <c r="FX276" s="3">
        <v>0</v>
      </c>
      <c r="FY276" s="3">
        <v>0</v>
      </c>
      <c r="FZ276" s="3"/>
      <c r="GA276" s="3" t="s">
        <v>426</v>
      </c>
      <c r="GB276" s="3"/>
      <c r="GC276" s="3"/>
      <c r="GD276" s="3">
        <v>1</v>
      </c>
      <c r="GE276" s="3"/>
      <c r="GF276" s="3">
        <v>-1911178182</v>
      </c>
      <c r="GG276" s="3">
        <v>2</v>
      </c>
      <c r="GH276" s="3">
        <v>4</v>
      </c>
      <c r="GI276" s="3">
        <v>-2</v>
      </c>
      <c r="GJ276" s="3">
        <v>0</v>
      </c>
      <c r="GK276" s="3">
        <v>0</v>
      </c>
      <c r="GL276" s="3">
        <f t="shared" si="413"/>
        <v>0</v>
      </c>
      <c r="GM276" s="3">
        <f t="shared" si="414"/>
        <v>31181.040000000001</v>
      </c>
      <c r="GN276" s="3">
        <f t="shared" si="415"/>
        <v>0</v>
      </c>
      <c r="GO276" s="3">
        <f t="shared" si="416"/>
        <v>0</v>
      </c>
      <c r="GP276" s="3">
        <f t="shared" si="417"/>
        <v>0</v>
      </c>
      <c r="GQ276" s="3"/>
      <c r="GR276" s="3">
        <v>1</v>
      </c>
      <c r="GS276" s="3">
        <v>2</v>
      </c>
      <c r="GT276" s="3">
        <v>0</v>
      </c>
      <c r="GU276" s="3" t="s">
        <v>3</v>
      </c>
      <c r="GV276" s="3">
        <f t="shared" si="418"/>
        <v>0</v>
      </c>
      <c r="GW276" s="3">
        <v>1</v>
      </c>
      <c r="GX276" s="3">
        <f t="shared" si="419"/>
        <v>0</v>
      </c>
      <c r="GY276" s="3"/>
      <c r="GZ276" s="3"/>
      <c r="HA276" s="3">
        <v>0</v>
      </c>
      <c r="HB276" s="3">
        <v>0</v>
      </c>
      <c r="HC276" s="3">
        <f t="shared" si="420"/>
        <v>0</v>
      </c>
      <c r="HD276" s="3"/>
      <c r="HE276" s="3" t="s">
        <v>50</v>
      </c>
      <c r="HF276" s="3" t="s">
        <v>231</v>
      </c>
      <c r="HG276" s="3"/>
      <c r="HH276" s="3"/>
      <c r="HI276" s="3"/>
      <c r="HJ276" s="3"/>
      <c r="HK276" s="3"/>
      <c r="HL276" s="3"/>
      <c r="HM276" s="3" t="s">
        <v>3</v>
      </c>
      <c r="HN276" s="3" t="s">
        <v>3</v>
      </c>
      <c r="HO276" s="3" t="s">
        <v>3</v>
      </c>
      <c r="HP276" s="3" t="s">
        <v>3</v>
      </c>
      <c r="HQ276" s="3" t="s">
        <v>3</v>
      </c>
      <c r="HR276" s="3"/>
      <c r="HS276" s="3">
        <v>0</v>
      </c>
      <c r="HT276" s="3"/>
      <c r="HU276" s="3"/>
      <c r="HV276" s="3"/>
      <c r="HW276" s="3"/>
      <c r="HX276" s="3"/>
      <c r="HY276" s="3"/>
      <c r="HZ276" s="3"/>
      <c r="IA276" s="3"/>
      <c r="IB276" s="3"/>
      <c r="IC276" s="3"/>
      <c r="ID276" s="3"/>
      <c r="IE276" s="3"/>
      <c r="IF276" s="3"/>
      <c r="IG276" s="3"/>
      <c r="IH276" s="3"/>
      <c r="II276" s="3"/>
      <c r="IJ276" s="3"/>
      <c r="IK276" s="3">
        <v>0</v>
      </c>
      <c r="IL276" s="3"/>
      <c r="IM276" s="3"/>
      <c r="IN276" s="3"/>
      <c r="IO276" s="3"/>
      <c r="IP276" s="3"/>
      <c r="IQ276" s="3"/>
      <c r="IR276" s="3"/>
      <c r="IS276" s="3"/>
      <c r="IT276" s="3"/>
      <c r="IU276" s="3"/>
    </row>
    <row r="277" spans="1:255" x14ac:dyDescent="0.25">
      <c r="A277" s="4">
        <v>17</v>
      </c>
      <c r="B277" s="4">
        <v>1</v>
      </c>
      <c r="C277" s="4"/>
      <c r="D277" s="4"/>
      <c r="E277" s="4" t="s">
        <v>427</v>
      </c>
      <c r="F277" s="4" t="s">
        <v>428</v>
      </c>
      <c r="G277" s="4" t="s">
        <v>429</v>
      </c>
      <c r="H277" s="4" t="s">
        <v>227</v>
      </c>
      <c r="I277" s="4">
        <v>1</v>
      </c>
      <c r="J277" s="4">
        <v>0</v>
      </c>
      <c r="K277" s="4">
        <v>1</v>
      </c>
      <c r="L277" s="4"/>
      <c r="M277" s="4"/>
      <c r="N277" s="4"/>
      <c r="O277" s="4">
        <f t="shared" si="396"/>
        <v>236040.47</v>
      </c>
      <c r="P277" s="4">
        <f t="shared" si="397"/>
        <v>236040.47</v>
      </c>
      <c r="Q277" s="4">
        <f t="shared" si="421"/>
        <v>0</v>
      </c>
      <c r="R277" s="4">
        <f t="shared" si="422"/>
        <v>0</v>
      </c>
      <c r="S277" s="4">
        <f t="shared" si="398"/>
        <v>0</v>
      </c>
      <c r="T277" s="4">
        <f t="shared" si="399"/>
        <v>0</v>
      </c>
      <c r="U277" s="4">
        <f t="shared" si="400"/>
        <v>0</v>
      </c>
      <c r="V277" s="4">
        <f t="shared" si="401"/>
        <v>0</v>
      </c>
      <c r="W277" s="4">
        <f t="shared" si="402"/>
        <v>0</v>
      </c>
      <c r="X277" s="4">
        <f t="shared" si="423"/>
        <v>0</v>
      </c>
      <c r="Y277" s="4">
        <f t="shared" si="424"/>
        <v>0</v>
      </c>
      <c r="Z277" s="4"/>
      <c r="AA277" s="4">
        <v>55890823</v>
      </c>
      <c r="AB277" s="4">
        <f t="shared" si="403"/>
        <v>31181.040000000001</v>
      </c>
      <c r="AC277" s="4">
        <f t="shared" si="425"/>
        <v>31181.040000000001</v>
      </c>
      <c r="AD277" s="4">
        <f t="shared" si="426"/>
        <v>0</v>
      </c>
      <c r="AE277" s="4">
        <f t="shared" si="427"/>
        <v>0</v>
      </c>
      <c r="AF277" s="4">
        <f t="shared" si="428"/>
        <v>0</v>
      </c>
      <c r="AG277" s="4">
        <f t="shared" si="404"/>
        <v>0</v>
      </c>
      <c r="AH277" s="4">
        <f t="shared" si="429"/>
        <v>0</v>
      </c>
      <c r="AI277" s="4">
        <f t="shared" si="430"/>
        <v>0</v>
      </c>
      <c r="AJ277" s="4">
        <f t="shared" si="405"/>
        <v>0</v>
      </c>
      <c r="AK277" s="4">
        <v>31181.040000000001</v>
      </c>
      <c r="AL277" s="4">
        <v>31181.040000000001</v>
      </c>
      <c r="AM277" s="4">
        <v>0</v>
      </c>
      <c r="AN277" s="4">
        <v>0</v>
      </c>
      <c r="AO277" s="4">
        <v>0</v>
      </c>
      <c r="AP277" s="4">
        <v>0</v>
      </c>
      <c r="AQ277" s="4">
        <v>0</v>
      </c>
      <c r="AR277" s="4">
        <v>0</v>
      </c>
      <c r="AS277" s="4">
        <v>0</v>
      </c>
      <c r="AT277" s="4">
        <v>0</v>
      </c>
      <c r="AU277" s="4">
        <v>0</v>
      </c>
      <c r="AV277" s="4">
        <v>1</v>
      </c>
      <c r="AW277" s="4">
        <v>1</v>
      </c>
      <c r="AX277" s="4"/>
      <c r="AY277" s="4"/>
      <c r="AZ277" s="4">
        <v>1</v>
      </c>
      <c r="BA277" s="4">
        <v>1</v>
      </c>
      <c r="BB277" s="4">
        <v>1</v>
      </c>
      <c r="BC277" s="4">
        <v>7.57</v>
      </c>
      <c r="BD277" s="4" t="s">
        <v>3</v>
      </c>
      <c r="BE277" s="4" t="s">
        <v>3</v>
      </c>
      <c r="BF277" s="4" t="s">
        <v>3</v>
      </c>
      <c r="BG277" s="4" t="s">
        <v>3</v>
      </c>
      <c r="BH277" s="4">
        <v>3</v>
      </c>
      <c r="BI277" s="4">
        <v>3</v>
      </c>
      <c r="BJ277" s="4" t="s">
        <v>428</v>
      </c>
      <c r="BK277" s="4"/>
      <c r="BL277" s="4"/>
      <c r="BM277" s="4">
        <v>400007</v>
      </c>
      <c r="BN277" s="4">
        <v>0</v>
      </c>
      <c r="BO277" s="4" t="s">
        <v>3</v>
      </c>
      <c r="BP277" s="4">
        <v>0</v>
      </c>
      <c r="BQ277" s="4">
        <v>214</v>
      </c>
      <c r="BR277" s="4">
        <v>0</v>
      </c>
      <c r="BS277" s="4">
        <v>1</v>
      </c>
      <c r="BT277" s="4">
        <v>1</v>
      </c>
      <c r="BU277" s="4">
        <v>1</v>
      </c>
      <c r="BV277" s="4">
        <v>1</v>
      </c>
      <c r="BW277" s="4">
        <v>1</v>
      </c>
      <c r="BX277" s="4">
        <v>1</v>
      </c>
      <c r="BY277" s="4" t="s">
        <v>3</v>
      </c>
      <c r="BZ277" s="4">
        <v>0</v>
      </c>
      <c r="CA277" s="4">
        <v>0</v>
      </c>
      <c r="CB277" s="4" t="s">
        <v>3</v>
      </c>
      <c r="CC277" s="4"/>
      <c r="CD277" s="4"/>
      <c r="CE277" s="4">
        <v>1566</v>
      </c>
      <c r="CF277" s="4">
        <v>0</v>
      </c>
      <c r="CG277" s="4">
        <v>0</v>
      </c>
      <c r="CH277" s="4"/>
      <c r="CI277" s="4"/>
      <c r="CJ277" s="4"/>
      <c r="CK277" s="4"/>
      <c r="CL277" s="4"/>
      <c r="CM277" s="4">
        <v>0</v>
      </c>
      <c r="CN277" s="4" t="s">
        <v>3</v>
      </c>
      <c r="CO277" s="4">
        <v>0</v>
      </c>
      <c r="CP277" s="4">
        <f t="shared" si="406"/>
        <v>236040.47</v>
      </c>
      <c r="CQ277" s="4">
        <f t="shared" si="407"/>
        <v>236040.47</v>
      </c>
      <c r="CR277" s="4">
        <f t="shared" si="431"/>
        <v>0</v>
      </c>
      <c r="CS277" s="4">
        <f t="shared" si="432"/>
        <v>0</v>
      </c>
      <c r="CT277" s="4">
        <f t="shared" si="408"/>
        <v>0</v>
      </c>
      <c r="CU277" s="4">
        <f t="shared" si="409"/>
        <v>0</v>
      </c>
      <c r="CV277" s="4">
        <f t="shared" si="410"/>
        <v>0</v>
      </c>
      <c r="CW277" s="4">
        <f t="shared" si="411"/>
        <v>0</v>
      </c>
      <c r="CX277" s="4">
        <f t="shared" si="412"/>
        <v>0</v>
      </c>
      <c r="CY277" s="4">
        <f t="shared" si="433"/>
        <v>0</v>
      </c>
      <c r="CZ277" s="4">
        <f t="shared" si="434"/>
        <v>0</v>
      </c>
      <c r="DA277" s="4"/>
      <c r="DB277" s="4"/>
      <c r="DC277" s="4" t="s">
        <v>3</v>
      </c>
      <c r="DD277" s="4" t="s">
        <v>3</v>
      </c>
      <c r="DE277" s="4" t="s">
        <v>3</v>
      </c>
      <c r="DF277" s="4" t="s">
        <v>3</v>
      </c>
      <c r="DG277" s="4" t="s">
        <v>3</v>
      </c>
      <c r="DH277" s="4" t="s">
        <v>3</v>
      </c>
      <c r="DI277" s="4" t="s">
        <v>3</v>
      </c>
      <c r="DJ277" s="4" t="s">
        <v>3</v>
      </c>
      <c r="DK277" s="4" t="s">
        <v>3</v>
      </c>
      <c r="DL277" s="4" t="s">
        <v>3</v>
      </c>
      <c r="DM277" s="4" t="s">
        <v>3</v>
      </c>
      <c r="DN277" s="4">
        <v>0</v>
      </c>
      <c r="DO277" s="4">
        <v>0</v>
      </c>
      <c r="DP277" s="4">
        <v>1</v>
      </c>
      <c r="DQ277" s="4">
        <v>1</v>
      </c>
      <c r="DR277" s="4"/>
      <c r="DS277" s="4"/>
      <c r="DT277" s="4"/>
      <c r="DU277" s="4">
        <v>1013</v>
      </c>
      <c r="DV277" s="4" t="s">
        <v>227</v>
      </c>
      <c r="DW277" s="4" t="s">
        <v>227</v>
      </c>
      <c r="DX277" s="4">
        <v>1</v>
      </c>
      <c r="DY277" s="4"/>
      <c r="DZ277" s="4" t="s">
        <v>3</v>
      </c>
      <c r="EA277" s="4" t="s">
        <v>3</v>
      </c>
      <c r="EB277" s="4" t="s">
        <v>3</v>
      </c>
      <c r="EC277" s="4" t="s">
        <v>3</v>
      </c>
      <c r="ED277" s="4"/>
      <c r="EE277" s="4">
        <v>57042890</v>
      </c>
      <c r="EF277" s="4">
        <v>214</v>
      </c>
      <c r="EG277" s="4" t="s">
        <v>228</v>
      </c>
      <c r="EH277" s="4">
        <v>0</v>
      </c>
      <c r="EI277" s="4" t="s">
        <v>3</v>
      </c>
      <c r="EJ277" s="4">
        <v>3</v>
      </c>
      <c r="EK277" s="4">
        <v>400007</v>
      </c>
      <c r="EL277" s="4" t="s">
        <v>228</v>
      </c>
      <c r="EM277" s="4" t="s">
        <v>229</v>
      </c>
      <c r="EN277" s="4"/>
      <c r="EO277" s="4" t="s">
        <v>3</v>
      </c>
      <c r="EP277" s="4"/>
      <c r="EQ277" s="4">
        <v>16</v>
      </c>
      <c r="ER277" s="4">
        <v>0</v>
      </c>
      <c r="ES277" s="4">
        <v>31181.040000000001</v>
      </c>
      <c r="ET277" s="4">
        <v>0</v>
      </c>
      <c r="EU277" s="4">
        <v>0</v>
      </c>
      <c r="EV277" s="4">
        <v>0</v>
      </c>
      <c r="EW277" s="4">
        <v>0</v>
      </c>
      <c r="EX277" s="4">
        <v>0</v>
      </c>
      <c r="EY277" s="4">
        <v>0</v>
      </c>
      <c r="EZ277" s="4">
        <v>5</v>
      </c>
      <c r="FA277" s="4"/>
      <c r="FB277" s="4"/>
      <c r="FC277" s="4">
        <v>1</v>
      </c>
      <c r="FD277" s="4">
        <v>18</v>
      </c>
      <c r="FE277" s="4"/>
      <c r="FF277" s="4">
        <v>276266.67</v>
      </c>
      <c r="FG277" s="4"/>
      <c r="FH277" s="4"/>
      <c r="FI277" s="4"/>
      <c r="FJ277" s="4"/>
      <c r="FK277" s="4"/>
      <c r="FL277" s="4"/>
      <c r="FM277" s="4"/>
      <c r="FN277" s="4"/>
      <c r="FO277" s="4"/>
      <c r="FP277" s="4"/>
      <c r="FQ277" s="4">
        <v>0</v>
      </c>
      <c r="FR277" s="4">
        <f t="shared" si="435"/>
        <v>236040.47</v>
      </c>
      <c r="FS277" s="4">
        <v>0</v>
      </c>
      <c r="FT277" s="4"/>
      <c r="FU277" s="4"/>
      <c r="FV277" s="4"/>
      <c r="FW277" s="4"/>
      <c r="FX277" s="4">
        <v>0</v>
      </c>
      <c r="FY277" s="4">
        <v>0</v>
      </c>
      <c r="FZ277" s="4"/>
      <c r="GA277" s="4" t="s">
        <v>426</v>
      </c>
      <c r="GB277" s="4"/>
      <c r="GC277" s="4"/>
      <c r="GD277" s="4">
        <v>1</v>
      </c>
      <c r="GE277" s="4"/>
      <c r="GF277" s="4">
        <v>-1911178182</v>
      </c>
      <c r="GG277" s="4">
        <v>2</v>
      </c>
      <c r="GH277" s="4">
        <v>3</v>
      </c>
      <c r="GI277" s="4">
        <v>5</v>
      </c>
      <c r="GJ277" s="4">
        <v>0</v>
      </c>
      <c r="GK277" s="4">
        <v>0</v>
      </c>
      <c r="GL277" s="4">
        <f t="shared" si="413"/>
        <v>0</v>
      </c>
      <c r="GM277" s="4">
        <f t="shared" si="414"/>
        <v>236040.47</v>
      </c>
      <c r="GN277" s="4">
        <f t="shared" si="415"/>
        <v>0</v>
      </c>
      <c r="GO277" s="4">
        <f t="shared" si="416"/>
        <v>0</v>
      </c>
      <c r="GP277" s="4">
        <f t="shared" si="417"/>
        <v>0</v>
      </c>
      <c r="GQ277" s="4"/>
      <c r="GR277" s="4">
        <v>1</v>
      </c>
      <c r="GS277" s="4">
        <v>1</v>
      </c>
      <c r="GT277" s="4">
        <v>0</v>
      </c>
      <c r="GU277" s="4" t="s">
        <v>3</v>
      </c>
      <c r="GV277" s="4">
        <f t="shared" si="418"/>
        <v>0</v>
      </c>
      <c r="GW277" s="4">
        <v>1</v>
      </c>
      <c r="GX277" s="4">
        <f t="shared" si="419"/>
        <v>0</v>
      </c>
      <c r="GY277" s="4"/>
      <c r="GZ277" s="4"/>
      <c r="HA277" s="4">
        <v>0</v>
      </c>
      <c r="HB277" s="4">
        <v>0</v>
      </c>
      <c r="HC277" s="4">
        <f t="shared" si="420"/>
        <v>0</v>
      </c>
      <c r="HD277" s="4"/>
      <c r="HE277" s="4" t="s">
        <v>50</v>
      </c>
      <c r="HF277" s="4" t="s">
        <v>231</v>
      </c>
      <c r="HG277" s="4"/>
      <c r="HH277" s="4"/>
      <c r="HI277" s="4"/>
      <c r="HJ277" s="4"/>
      <c r="HK277" s="4"/>
      <c r="HL277" s="4"/>
      <c r="HM277" s="4" t="s">
        <v>3</v>
      </c>
      <c r="HN277" s="4" t="s">
        <v>3</v>
      </c>
      <c r="HO277" s="4" t="s">
        <v>3</v>
      </c>
      <c r="HP277" s="4" t="s">
        <v>3</v>
      </c>
      <c r="HQ277" s="4" t="s">
        <v>3</v>
      </c>
      <c r="HR277" s="4"/>
      <c r="HS277" s="4">
        <v>0</v>
      </c>
      <c r="HT277" s="4"/>
      <c r="HU277" s="4"/>
      <c r="HV277" s="4"/>
      <c r="HW277" s="4"/>
      <c r="HX277" s="4"/>
      <c r="HY277" s="4"/>
      <c r="HZ277" s="4"/>
      <c r="IA277" s="4"/>
      <c r="IB277" s="4"/>
      <c r="IC277" s="4"/>
      <c r="ID277" s="4"/>
      <c r="IE277" s="4"/>
      <c r="IF277" s="4"/>
      <c r="IG277" s="4"/>
      <c r="IH277" s="4"/>
      <c r="II277" s="4"/>
      <c r="IJ277" s="4"/>
      <c r="IK277" s="4">
        <v>0</v>
      </c>
      <c r="IL277" s="4"/>
      <c r="IM277" s="4"/>
      <c r="IN277" s="4"/>
      <c r="IO277" s="4"/>
      <c r="IP277" s="4"/>
      <c r="IQ277" s="4"/>
      <c r="IR277" s="4"/>
      <c r="IS277" s="4"/>
      <c r="IT277" s="4"/>
      <c r="IU277" s="4"/>
    </row>
    <row r="278" spans="1:255" x14ac:dyDescent="0.25">
      <c r="A278" s="3">
        <v>17</v>
      </c>
      <c r="B278" s="3">
        <v>1</v>
      </c>
      <c r="C278" s="3"/>
      <c r="D278" s="3"/>
      <c r="E278" s="3" t="s">
        <v>430</v>
      </c>
      <c r="F278" s="3" t="s">
        <v>431</v>
      </c>
      <c r="G278" s="3" t="s">
        <v>432</v>
      </c>
      <c r="H278" s="3" t="s">
        <v>227</v>
      </c>
      <c r="I278" s="3">
        <v>1</v>
      </c>
      <c r="J278" s="3">
        <v>0</v>
      </c>
      <c r="K278" s="3">
        <v>1</v>
      </c>
      <c r="L278" s="3"/>
      <c r="M278" s="3"/>
      <c r="N278" s="3"/>
      <c r="O278" s="3">
        <f t="shared" si="396"/>
        <v>4565.8</v>
      </c>
      <c r="P278" s="3">
        <f t="shared" si="397"/>
        <v>4565.8</v>
      </c>
      <c r="Q278" s="3">
        <f t="shared" si="421"/>
        <v>0</v>
      </c>
      <c r="R278" s="3">
        <f t="shared" si="422"/>
        <v>0</v>
      </c>
      <c r="S278" s="3">
        <f t="shared" si="398"/>
        <v>0</v>
      </c>
      <c r="T278" s="3">
        <f t="shared" si="399"/>
        <v>0</v>
      </c>
      <c r="U278" s="3">
        <f t="shared" si="400"/>
        <v>0</v>
      </c>
      <c r="V278" s="3">
        <f t="shared" si="401"/>
        <v>0</v>
      </c>
      <c r="W278" s="3">
        <f t="shared" si="402"/>
        <v>0</v>
      </c>
      <c r="X278" s="3">
        <f t="shared" si="423"/>
        <v>0</v>
      </c>
      <c r="Y278" s="3">
        <f t="shared" si="424"/>
        <v>0</v>
      </c>
      <c r="Z278" s="3"/>
      <c r="AA278" s="3">
        <v>54971259</v>
      </c>
      <c r="AB278" s="3">
        <f t="shared" si="403"/>
        <v>4565.8</v>
      </c>
      <c r="AC278" s="3">
        <f t="shared" si="425"/>
        <v>4565.8</v>
      </c>
      <c r="AD278" s="3">
        <f t="shared" si="426"/>
        <v>0</v>
      </c>
      <c r="AE278" s="3">
        <f t="shared" si="427"/>
        <v>0</v>
      </c>
      <c r="AF278" s="3">
        <f t="shared" si="428"/>
        <v>0</v>
      </c>
      <c r="AG278" s="3">
        <f t="shared" si="404"/>
        <v>0</v>
      </c>
      <c r="AH278" s="3">
        <f t="shared" si="429"/>
        <v>0</v>
      </c>
      <c r="AI278" s="3">
        <f t="shared" si="430"/>
        <v>0</v>
      </c>
      <c r="AJ278" s="3">
        <f t="shared" si="405"/>
        <v>0</v>
      </c>
      <c r="AK278" s="3">
        <v>4565.8</v>
      </c>
      <c r="AL278" s="3">
        <v>4565.8</v>
      </c>
      <c r="AM278" s="3">
        <v>0</v>
      </c>
      <c r="AN278" s="3">
        <v>0</v>
      </c>
      <c r="AO278" s="3">
        <v>0</v>
      </c>
      <c r="AP278" s="3">
        <v>0</v>
      </c>
      <c r="AQ278" s="3">
        <v>0</v>
      </c>
      <c r="AR278" s="3">
        <v>0</v>
      </c>
      <c r="AS278" s="3">
        <v>0</v>
      </c>
      <c r="AT278" s="3">
        <v>0</v>
      </c>
      <c r="AU278" s="3">
        <v>0</v>
      </c>
      <c r="AV278" s="3">
        <v>1</v>
      </c>
      <c r="AW278" s="3">
        <v>1</v>
      </c>
      <c r="AX278" s="3"/>
      <c r="AY278" s="3"/>
      <c r="AZ278" s="3">
        <v>1</v>
      </c>
      <c r="BA278" s="3">
        <v>1</v>
      </c>
      <c r="BB278" s="3">
        <v>1</v>
      </c>
      <c r="BC278" s="3">
        <v>1</v>
      </c>
      <c r="BD278" s="3" t="s">
        <v>3</v>
      </c>
      <c r="BE278" s="3" t="s">
        <v>3</v>
      </c>
      <c r="BF278" s="3" t="s">
        <v>3</v>
      </c>
      <c r="BG278" s="3" t="s">
        <v>3</v>
      </c>
      <c r="BH278" s="3">
        <v>3</v>
      </c>
      <c r="BI278" s="3">
        <v>3</v>
      </c>
      <c r="BJ278" s="3" t="s">
        <v>431</v>
      </c>
      <c r="BK278" s="3"/>
      <c r="BL278" s="3"/>
      <c r="BM278" s="3">
        <v>400007</v>
      </c>
      <c r="BN278" s="3">
        <v>0</v>
      </c>
      <c r="BO278" s="3" t="s">
        <v>3</v>
      </c>
      <c r="BP278" s="3">
        <v>0</v>
      </c>
      <c r="BQ278" s="3">
        <v>214</v>
      </c>
      <c r="BR278" s="3">
        <v>0</v>
      </c>
      <c r="BS278" s="3">
        <v>1</v>
      </c>
      <c r="BT278" s="3">
        <v>1</v>
      </c>
      <c r="BU278" s="3">
        <v>1</v>
      </c>
      <c r="BV278" s="3">
        <v>1</v>
      </c>
      <c r="BW278" s="3">
        <v>1</v>
      </c>
      <c r="BX278" s="3">
        <v>1</v>
      </c>
      <c r="BY278" s="3" t="s">
        <v>3</v>
      </c>
      <c r="BZ278" s="3">
        <v>0</v>
      </c>
      <c r="CA278" s="3">
        <v>0</v>
      </c>
      <c r="CB278" s="3" t="s">
        <v>3</v>
      </c>
      <c r="CC278" s="3"/>
      <c r="CD278" s="3"/>
      <c r="CE278" s="3">
        <v>1566</v>
      </c>
      <c r="CF278" s="3">
        <v>0</v>
      </c>
      <c r="CG278" s="3">
        <v>0</v>
      </c>
      <c r="CH278" s="3"/>
      <c r="CI278" s="3"/>
      <c r="CJ278" s="3"/>
      <c r="CK278" s="3"/>
      <c r="CL278" s="3"/>
      <c r="CM278" s="3">
        <v>0</v>
      </c>
      <c r="CN278" s="3" t="s">
        <v>3</v>
      </c>
      <c r="CO278" s="3">
        <v>0</v>
      </c>
      <c r="CP278" s="3">
        <f t="shared" si="406"/>
        <v>4565.8</v>
      </c>
      <c r="CQ278" s="3">
        <f t="shared" si="407"/>
        <v>4565.8</v>
      </c>
      <c r="CR278" s="3">
        <f t="shared" si="431"/>
        <v>0</v>
      </c>
      <c r="CS278" s="3">
        <f t="shared" si="432"/>
        <v>0</v>
      </c>
      <c r="CT278" s="3">
        <f t="shared" si="408"/>
        <v>0</v>
      </c>
      <c r="CU278" s="3">
        <f t="shared" si="409"/>
        <v>0</v>
      </c>
      <c r="CV278" s="3">
        <f t="shared" si="410"/>
        <v>0</v>
      </c>
      <c r="CW278" s="3">
        <f t="shared" si="411"/>
        <v>0</v>
      </c>
      <c r="CX278" s="3">
        <f t="shared" si="412"/>
        <v>0</v>
      </c>
      <c r="CY278" s="3">
        <f t="shared" si="433"/>
        <v>0</v>
      </c>
      <c r="CZ278" s="3">
        <f t="shared" si="434"/>
        <v>0</v>
      </c>
      <c r="DA278" s="3"/>
      <c r="DB278" s="3"/>
      <c r="DC278" s="3" t="s">
        <v>3</v>
      </c>
      <c r="DD278" s="3" t="s">
        <v>3</v>
      </c>
      <c r="DE278" s="3" t="s">
        <v>3</v>
      </c>
      <c r="DF278" s="3" t="s">
        <v>3</v>
      </c>
      <c r="DG278" s="3" t="s">
        <v>3</v>
      </c>
      <c r="DH278" s="3" t="s">
        <v>3</v>
      </c>
      <c r="DI278" s="3" t="s">
        <v>3</v>
      </c>
      <c r="DJ278" s="3" t="s">
        <v>3</v>
      </c>
      <c r="DK278" s="3" t="s">
        <v>3</v>
      </c>
      <c r="DL278" s="3" t="s">
        <v>3</v>
      </c>
      <c r="DM278" s="3" t="s">
        <v>3</v>
      </c>
      <c r="DN278" s="3">
        <v>0</v>
      </c>
      <c r="DO278" s="3">
        <v>0</v>
      </c>
      <c r="DP278" s="3">
        <v>1</v>
      </c>
      <c r="DQ278" s="3">
        <v>1</v>
      </c>
      <c r="DR278" s="3"/>
      <c r="DS278" s="3"/>
      <c r="DT278" s="3"/>
      <c r="DU278" s="3">
        <v>1013</v>
      </c>
      <c r="DV278" s="3" t="s">
        <v>227</v>
      </c>
      <c r="DW278" s="3" t="s">
        <v>227</v>
      </c>
      <c r="DX278" s="3">
        <v>1</v>
      </c>
      <c r="DY278" s="3"/>
      <c r="DZ278" s="3" t="s">
        <v>3</v>
      </c>
      <c r="EA278" s="3" t="s">
        <v>3</v>
      </c>
      <c r="EB278" s="3" t="s">
        <v>3</v>
      </c>
      <c r="EC278" s="3" t="s">
        <v>3</v>
      </c>
      <c r="ED278" s="3"/>
      <c r="EE278" s="3">
        <v>57042890</v>
      </c>
      <c r="EF278" s="3">
        <v>214</v>
      </c>
      <c r="EG278" s="3" t="s">
        <v>228</v>
      </c>
      <c r="EH278" s="3">
        <v>0</v>
      </c>
      <c r="EI278" s="3" t="s">
        <v>3</v>
      </c>
      <c r="EJ278" s="3">
        <v>3</v>
      </c>
      <c r="EK278" s="3">
        <v>400007</v>
      </c>
      <c r="EL278" s="3" t="s">
        <v>228</v>
      </c>
      <c r="EM278" s="3" t="s">
        <v>229</v>
      </c>
      <c r="EN278" s="3"/>
      <c r="EO278" s="3" t="s">
        <v>3</v>
      </c>
      <c r="EP278" s="3"/>
      <c r="EQ278" s="3">
        <v>16</v>
      </c>
      <c r="ER278" s="3">
        <v>0</v>
      </c>
      <c r="ES278" s="3">
        <v>4565.8</v>
      </c>
      <c r="ET278" s="3">
        <v>0</v>
      </c>
      <c r="EU278" s="3">
        <v>0</v>
      </c>
      <c r="EV278" s="3">
        <v>0</v>
      </c>
      <c r="EW278" s="3">
        <v>0</v>
      </c>
      <c r="EX278" s="3">
        <v>0</v>
      </c>
      <c r="EY278" s="3">
        <v>0</v>
      </c>
      <c r="EZ278" s="3"/>
      <c r="FA278" s="3"/>
      <c r="FB278" s="3"/>
      <c r="FC278" s="3"/>
      <c r="FD278" s="3"/>
      <c r="FE278" s="3"/>
      <c r="FF278" s="3"/>
      <c r="FG278" s="3"/>
      <c r="FH278" s="3"/>
      <c r="FI278" s="3"/>
      <c r="FJ278" s="3"/>
      <c r="FK278" s="3"/>
      <c r="FL278" s="3"/>
      <c r="FM278" s="3"/>
      <c r="FN278" s="3"/>
      <c r="FO278" s="3"/>
      <c r="FP278" s="3"/>
      <c r="FQ278" s="3">
        <v>0</v>
      </c>
      <c r="FR278" s="3">
        <f t="shared" si="435"/>
        <v>4565.8</v>
      </c>
      <c r="FS278" s="3">
        <v>0</v>
      </c>
      <c r="FT278" s="3"/>
      <c r="FU278" s="3"/>
      <c r="FV278" s="3"/>
      <c r="FW278" s="3"/>
      <c r="FX278" s="3">
        <v>0</v>
      </c>
      <c r="FY278" s="3">
        <v>0</v>
      </c>
      <c r="FZ278" s="3"/>
      <c r="GA278" s="3" t="s">
        <v>433</v>
      </c>
      <c r="GB278" s="3"/>
      <c r="GC278" s="3"/>
      <c r="GD278" s="3">
        <v>1</v>
      </c>
      <c r="GE278" s="3"/>
      <c r="GF278" s="3">
        <v>1947629213</v>
      </c>
      <c r="GG278" s="3">
        <v>2</v>
      </c>
      <c r="GH278" s="3">
        <v>4</v>
      </c>
      <c r="GI278" s="3">
        <v>-2</v>
      </c>
      <c r="GJ278" s="3">
        <v>0</v>
      </c>
      <c r="GK278" s="3">
        <v>0</v>
      </c>
      <c r="GL278" s="3">
        <f t="shared" si="413"/>
        <v>0</v>
      </c>
      <c r="GM278" s="3">
        <f t="shared" si="414"/>
        <v>4565.8</v>
      </c>
      <c r="GN278" s="3">
        <f t="shared" si="415"/>
        <v>0</v>
      </c>
      <c r="GO278" s="3">
        <f t="shared" si="416"/>
        <v>0</v>
      </c>
      <c r="GP278" s="3">
        <f t="shared" si="417"/>
        <v>0</v>
      </c>
      <c r="GQ278" s="3"/>
      <c r="GR278" s="3">
        <v>1</v>
      </c>
      <c r="GS278" s="3">
        <v>2</v>
      </c>
      <c r="GT278" s="3">
        <v>0</v>
      </c>
      <c r="GU278" s="3" t="s">
        <v>3</v>
      </c>
      <c r="GV278" s="3">
        <f t="shared" si="418"/>
        <v>0</v>
      </c>
      <c r="GW278" s="3">
        <v>1</v>
      </c>
      <c r="GX278" s="3">
        <f t="shared" si="419"/>
        <v>0</v>
      </c>
      <c r="GY278" s="3"/>
      <c r="GZ278" s="3"/>
      <c r="HA278" s="3">
        <v>0</v>
      </c>
      <c r="HB278" s="3">
        <v>0</v>
      </c>
      <c r="HC278" s="3">
        <f t="shared" si="420"/>
        <v>0</v>
      </c>
      <c r="HD278" s="3"/>
      <c r="HE278" s="3" t="s">
        <v>50</v>
      </c>
      <c r="HF278" s="3" t="s">
        <v>231</v>
      </c>
      <c r="HG278" s="3"/>
      <c r="HH278" s="3"/>
      <c r="HI278" s="3"/>
      <c r="HJ278" s="3"/>
      <c r="HK278" s="3"/>
      <c r="HL278" s="3"/>
      <c r="HM278" s="3" t="s">
        <v>3</v>
      </c>
      <c r="HN278" s="3" t="s">
        <v>3</v>
      </c>
      <c r="HO278" s="3" t="s">
        <v>3</v>
      </c>
      <c r="HP278" s="3" t="s">
        <v>3</v>
      </c>
      <c r="HQ278" s="3" t="s">
        <v>3</v>
      </c>
      <c r="HR278" s="3"/>
      <c r="HS278" s="3">
        <v>0</v>
      </c>
      <c r="HT278" s="3"/>
      <c r="HU278" s="3"/>
      <c r="HV278" s="3"/>
      <c r="HW278" s="3"/>
      <c r="HX278" s="3"/>
      <c r="HY278" s="3"/>
      <c r="HZ278" s="3"/>
      <c r="IA278" s="3"/>
      <c r="IB278" s="3"/>
      <c r="IC278" s="3"/>
      <c r="ID278" s="3"/>
      <c r="IE278" s="3"/>
      <c r="IF278" s="3"/>
      <c r="IG278" s="3"/>
      <c r="IH278" s="3"/>
      <c r="II278" s="3"/>
      <c r="IJ278" s="3"/>
      <c r="IK278" s="3">
        <v>0</v>
      </c>
      <c r="IL278" s="3"/>
      <c r="IM278" s="3"/>
      <c r="IN278" s="3"/>
      <c r="IO278" s="3"/>
      <c r="IP278" s="3"/>
      <c r="IQ278" s="3"/>
      <c r="IR278" s="3"/>
      <c r="IS278" s="3"/>
      <c r="IT278" s="3"/>
      <c r="IU278" s="3"/>
    </row>
    <row r="279" spans="1:255" x14ac:dyDescent="0.25">
      <c r="A279" s="4">
        <v>17</v>
      </c>
      <c r="B279" s="4">
        <v>1</v>
      </c>
      <c r="C279" s="4"/>
      <c r="D279" s="4"/>
      <c r="E279" s="4" t="s">
        <v>430</v>
      </c>
      <c r="F279" s="4" t="s">
        <v>431</v>
      </c>
      <c r="G279" s="4" t="s">
        <v>432</v>
      </c>
      <c r="H279" s="4" t="s">
        <v>227</v>
      </c>
      <c r="I279" s="4">
        <v>1</v>
      </c>
      <c r="J279" s="4">
        <v>0</v>
      </c>
      <c r="K279" s="4">
        <v>1</v>
      </c>
      <c r="L279" s="4"/>
      <c r="M279" s="4"/>
      <c r="N279" s="4"/>
      <c r="O279" s="4">
        <f t="shared" si="396"/>
        <v>34563.11</v>
      </c>
      <c r="P279" s="4">
        <f t="shared" si="397"/>
        <v>34563.11</v>
      </c>
      <c r="Q279" s="4">
        <f t="shared" si="421"/>
        <v>0</v>
      </c>
      <c r="R279" s="4">
        <f t="shared" si="422"/>
        <v>0</v>
      </c>
      <c r="S279" s="4">
        <f t="shared" si="398"/>
        <v>0</v>
      </c>
      <c r="T279" s="4">
        <f t="shared" si="399"/>
        <v>0</v>
      </c>
      <c r="U279" s="4">
        <f t="shared" si="400"/>
        <v>0</v>
      </c>
      <c r="V279" s="4">
        <f t="shared" si="401"/>
        <v>0</v>
      </c>
      <c r="W279" s="4">
        <f t="shared" si="402"/>
        <v>0</v>
      </c>
      <c r="X279" s="4">
        <f t="shared" si="423"/>
        <v>0</v>
      </c>
      <c r="Y279" s="4">
        <f t="shared" si="424"/>
        <v>0</v>
      </c>
      <c r="Z279" s="4"/>
      <c r="AA279" s="4">
        <v>55890823</v>
      </c>
      <c r="AB279" s="4">
        <f t="shared" si="403"/>
        <v>4565.8</v>
      </c>
      <c r="AC279" s="4">
        <f t="shared" si="425"/>
        <v>4565.8</v>
      </c>
      <c r="AD279" s="4">
        <f t="shared" si="426"/>
        <v>0</v>
      </c>
      <c r="AE279" s="4">
        <f t="shared" si="427"/>
        <v>0</v>
      </c>
      <c r="AF279" s="4">
        <f t="shared" si="428"/>
        <v>0</v>
      </c>
      <c r="AG279" s="4">
        <f t="shared" si="404"/>
        <v>0</v>
      </c>
      <c r="AH279" s="4">
        <f t="shared" si="429"/>
        <v>0</v>
      </c>
      <c r="AI279" s="4">
        <f t="shared" si="430"/>
        <v>0</v>
      </c>
      <c r="AJ279" s="4">
        <f t="shared" si="405"/>
        <v>0</v>
      </c>
      <c r="AK279" s="4">
        <v>4565.8</v>
      </c>
      <c r="AL279" s="4">
        <v>4565.8</v>
      </c>
      <c r="AM279" s="4">
        <v>0</v>
      </c>
      <c r="AN279" s="4">
        <v>0</v>
      </c>
      <c r="AO279" s="4">
        <v>0</v>
      </c>
      <c r="AP279" s="4">
        <v>0</v>
      </c>
      <c r="AQ279" s="4">
        <v>0</v>
      </c>
      <c r="AR279" s="4">
        <v>0</v>
      </c>
      <c r="AS279" s="4">
        <v>0</v>
      </c>
      <c r="AT279" s="4">
        <v>0</v>
      </c>
      <c r="AU279" s="4">
        <v>0</v>
      </c>
      <c r="AV279" s="4">
        <v>1</v>
      </c>
      <c r="AW279" s="4">
        <v>1</v>
      </c>
      <c r="AX279" s="4"/>
      <c r="AY279" s="4"/>
      <c r="AZ279" s="4">
        <v>1</v>
      </c>
      <c r="BA279" s="4">
        <v>1</v>
      </c>
      <c r="BB279" s="4">
        <v>1</v>
      </c>
      <c r="BC279" s="4">
        <v>7.57</v>
      </c>
      <c r="BD279" s="4" t="s">
        <v>3</v>
      </c>
      <c r="BE279" s="4" t="s">
        <v>3</v>
      </c>
      <c r="BF279" s="4" t="s">
        <v>3</v>
      </c>
      <c r="BG279" s="4" t="s">
        <v>3</v>
      </c>
      <c r="BH279" s="4">
        <v>3</v>
      </c>
      <c r="BI279" s="4">
        <v>3</v>
      </c>
      <c r="BJ279" s="4" t="s">
        <v>431</v>
      </c>
      <c r="BK279" s="4"/>
      <c r="BL279" s="4"/>
      <c r="BM279" s="4">
        <v>400007</v>
      </c>
      <c r="BN279" s="4">
        <v>0</v>
      </c>
      <c r="BO279" s="4" t="s">
        <v>3</v>
      </c>
      <c r="BP279" s="4">
        <v>0</v>
      </c>
      <c r="BQ279" s="4">
        <v>214</v>
      </c>
      <c r="BR279" s="4">
        <v>0</v>
      </c>
      <c r="BS279" s="4">
        <v>1</v>
      </c>
      <c r="BT279" s="4">
        <v>1</v>
      </c>
      <c r="BU279" s="4">
        <v>1</v>
      </c>
      <c r="BV279" s="4">
        <v>1</v>
      </c>
      <c r="BW279" s="4">
        <v>1</v>
      </c>
      <c r="BX279" s="4">
        <v>1</v>
      </c>
      <c r="BY279" s="4" t="s">
        <v>3</v>
      </c>
      <c r="BZ279" s="4">
        <v>0</v>
      </c>
      <c r="CA279" s="4">
        <v>0</v>
      </c>
      <c r="CB279" s="4" t="s">
        <v>3</v>
      </c>
      <c r="CC279" s="4"/>
      <c r="CD279" s="4"/>
      <c r="CE279" s="4">
        <v>1566</v>
      </c>
      <c r="CF279" s="4">
        <v>0</v>
      </c>
      <c r="CG279" s="4">
        <v>0</v>
      </c>
      <c r="CH279" s="4"/>
      <c r="CI279" s="4"/>
      <c r="CJ279" s="4"/>
      <c r="CK279" s="4"/>
      <c r="CL279" s="4"/>
      <c r="CM279" s="4">
        <v>0</v>
      </c>
      <c r="CN279" s="4" t="s">
        <v>3</v>
      </c>
      <c r="CO279" s="4">
        <v>0</v>
      </c>
      <c r="CP279" s="4">
        <f t="shared" si="406"/>
        <v>34563.11</v>
      </c>
      <c r="CQ279" s="4">
        <f t="shared" si="407"/>
        <v>34563.11</v>
      </c>
      <c r="CR279" s="4">
        <f t="shared" si="431"/>
        <v>0</v>
      </c>
      <c r="CS279" s="4">
        <f t="shared" si="432"/>
        <v>0</v>
      </c>
      <c r="CT279" s="4">
        <f t="shared" si="408"/>
        <v>0</v>
      </c>
      <c r="CU279" s="4">
        <f t="shared" si="409"/>
        <v>0</v>
      </c>
      <c r="CV279" s="4">
        <f t="shared" si="410"/>
        <v>0</v>
      </c>
      <c r="CW279" s="4">
        <f t="shared" si="411"/>
        <v>0</v>
      </c>
      <c r="CX279" s="4">
        <f t="shared" si="412"/>
        <v>0</v>
      </c>
      <c r="CY279" s="4">
        <f t="shared" si="433"/>
        <v>0</v>
      </c>
      <c r="CZ279" s="4">
        <f t="shared" si="434"/>
        <v>0</v>
      </c>
      <c r="DA279" s="4"/>
      <c r="DB279" s="4"/>
      <c r="DC279" s="4" t="s">
        <v>3</v>
      </c>
      <c r="DD279" s="4" t="s">
        <v>3</v>
      </c>
      <c r="DE279" s="4" t="s">
        <v>3</v>
      </c>
      <c r="DF279" s="4" t="s">
        <v>3</v>
      </c>
      <c r="DG279" s="4" t="s">
        <v>3</v>
      </c>
      <c r="DH279" s="4" t="s">
        <v>3</v>
      </c>
      <c r="DI279" s="4" t="s">
        <v>3</v>
      </c>
      <c r="DJ279" s="4" t="s">
        <v>3</v>
      </c>
      <c r="DK279" s="4" t="s">
        <v>3</v>
      </c>
      <c r="DL279" s="4" t="s">
        <v>3</v>
      </c>
      <c r="DM279" s="4" t="s">
        <v>3</v>
      </c>
      <c r="DN279" s="4">
        <v>0</v>
      </c>
      <c r="DO279" s="4">
        <v>0</v>
      </c>
      <c r="DP279" s="4">
        <v>1</v>
      </c>
      <c r="DQ279" s="4">
        <v>1</v>
      </c>
      <c r="DR279" s="4"/>
      <c r="DS279" s="4"/>
      <c r="DT279" s="4"/>
      <c r="DU279" s="4">
        <v>1013</v>
      </c>
      <c r="DV279" s="4" t="s">
        <v>227</v>
      </c>
      <c r="DW279" s="4" t="s">
        <v>227</v>
      </c>
      <c r="DX279" s="4">
        <v>1</v>
      </c>
      <c r="DY279" s="4"/>
      <c r="DZ279" s="4" t="s">
        <v>3</v>
      </c>
      <c r="EA279" s="4" t="s">
        <v>3</v>
      </c>
      <c r="EB279" s="4" t="s">
        <v>3</v>
      </c>
      <c r="EC279" s="4" t="s">
        <v>3</v>
      </c>
      <c r="ED279" s="4"/>
      <c r="EE279" s="4">
        <v>57042890</v>
      </c>
      <c r="EF279" s="4">
        <v>214</v>
      </c>
      <c r="EG279" s="4" t="s">
        <v>228</v>
      </c>
      <c r="EH279" s="4">
        <v>0</v>
      </c>
      <c r="EI279" s="4" t="s">
        <v>3</v>
      </c>
      <c r="EJ279" s="4">
        <v>3</v>
      </c>
      <c r="EK279" s="4">
        <v>400007</v>
      </c>
      <c r="EL279" s="4" t="s">
        <v>228</v>
      </c>
      <c r="EM279" s="4" t="s">
        <v>229</v>
      </c>
      <c r="EN279" s="4"/>
      <c r="EO279" s="4" t="s">
        <v>3</v>
      </c>
      <c r="EP279" s="4"/>
      <c r="EQ279" s="4">
        <v>16</v>
      </c>
      <c r="ER279" s="4">
        <v>0</v>
      </c>
      <c r="ES279" s="4">
        <v>4565.8</v>
      </c>
      <c r="ET279" s="4">
        <v>0</v>
      </c>
      <c r="EU279" s="4">
        <v>0</v>
      </c>
      <c r="EV279" s="4">
        <v>0</v>
      </c>
      <c r="EW279" s="4">
        <v>0</v>
      </c>
      <c r="EX279" s="4">
        <v>0</v>
      </c>
      <c r="EY279" s="4">
        <v>0</v>
      </c>
      <c r="EZ279" s="4">
        <v>5</v>
      </c>
      <c r="FA279" s="4"/>
      <c r="FB279" s="4"/>
      <c r="FC279" s="4">
        <v>1</v>
      </c>
      <c r="FD279" s="4">
        <v>18</v>
      </c>
      <c r="FE279" s="4"/>
      <c r="FF279" s="4">
        <v>40453.33</v>
      </c>
      <c r="FG279" s="4"/>
      <c r="FH279" s="4"/>
      <c r="FI279" s="4"/>
      <c r="FJ279" s="4"/>
      <c r="FK279" s="4"/>
      <c r="FL279" s="4"/>
      <c r="FM279" s="4"/>
      <c r="FN279" s="4"/>
      <c r="FO279" s="4"/>
      <c r="FP279" s="4"/>
      <c r="FQ279" s="4">
        <v>0</v>
      </c>
      <c r="FR279" s="4">
        <f t="shared" si="435"/>
        <v>34563.11</v>
      </c>
      <c r="FS279" s="4">
        <v>0</v>
      </c>
      <c r="FT279" s="4"/>
      <c r="FU279" s="4"/>
      <c r="FV279" s="4"/>
      <c r="FW279" s="4"/>
      <c r="FX279" s="4">
        <v>0</v>
      </c>
      <c r="FY279" s="4">
        <v>0</v>
      </c>
      <c r="FZ279" s="4"/>
      <c r="GA279" s="4" t="s">
        <v>433</v>
      </c>
      <c r="GB279" s="4"/>
      <c r="GC279" s="4"/>
      <c r="GD279" s="4">
        <v>1</v>
      </c>
      <c r="GE279" s="4"/>
      <c r="GF279" s="4">
        <v>1947629213</v>
      </c>
      <c r="GG279" s="4">
        <v>2</v>
      </c>
      <c r="GH279" s="4">
        <v>3</v>
      </c>
      <c r="GI279" s="4">
        <v>5</v>
      </c>
      <c r="GJ279" s="4">
        <v>0</v>
      </c>
      <c r="GK279" s="4">
        <v>0</v>
      </c>
      <c r="GL279" s="4">
        <f t="shared" si="413"/>
        <v>0</v>
      </c>
      <c r="GM279" s="4">
        <f t="shared" si="414"/>
        <v>34563.11</v>
      </c>
      <c r="GN279" s="4">
        <f t="shared" si="415"/>
        <v>0</v>
      </c>
      <c r="GO279" s="4">
        <f t="shared" si="416"/>
        <v>0</v>
      </c>
      <c r="GP279" s="4">
        <f t="shared" si="417"/>
        <v>0</v>
      </c>
      <c r="GQ279" s="4"/>
      <c r="GR279" s="4">
        <v>1</v>
      </c>
      <c r="GS279" s="4">
        <v>1</v>
      </c>
      <c r="GT279" s="4">
        <v>0</v>
      </c>
      <c r="GU279" s="4" t="s">
        <v>3</v>
      </c>
      <c r="GV279" s="4">
        <f t="shared" si="418"/>
        <v>0</v>
      </c>
      <c r="GW279" s="4">
        <v>1</v>
      </c>
      <c r="GX279" s="4">
        <f t="shared" si="419"/>
        <v>0</v>
      </c>
      <c r="GY279" s="4"/>
      <c r="GZ279" s="4"/>
      <c r="HA279" s="4">
        <v>0</v>
      </c>
      <c r="HB279" s="4">
        <v>0</v>
      </c>
      <c r="HC279" s="4">
        <f t="shared" si="420"/>
        <v>0</v>
      </c>
      <c r="HD279" s="4"/>
      <c r="HE279" s="4" t="s">
        <v>50</v>
      </c>
      <c r="HF279" s="4" t="s">
        <v>231</v>
      </c>
      <c r="HG279" s="4"/>
      <c r="HH279" s="4"/>
      <c r="HI279" s="4"/>
      <c r="HJ279" s="4"/>
      <c r="HK279" s="4"/>
      <c r="HL279" s="4"/>
      <c r="HM279" s="4" t="s">
        <v>3</v>
      </c>
      <c r="HN279" s="4" t="s">
        <v>3</v>
      </c>
      <c r="HO279" s="4" t="s">
        <v>3</v>
      </c>
      <c r="HP279" s="4" t="s">
        <v>3</v>
      </c>
      <c r="HQ279" s="4" t="s">
        <v>3</v>
      </c>
      <c r="HR279" s="4"/>
      <c r="HS279" s="4">
        <v>0</v>
      </c>
      <c r="HT279" s="4"/>
      <c r="HU279" s="4"/>
      <c r="HV279" s="4"/>
      <c r="HW279" s="4"/>
      <c r="HX279" s="4"/>
      <c r="HY279" s="4"/>
      <c r="HZ279" s="4"/>
      <c r="IA279" s="4"/>
      <c r="IB279" s="4"/>
      <c r="IC279" s="4"/>
      <c r="ID279" s="4"/>
      <c r="IE279" s="4"/>
      <c r="IF279" s="4"/>
      <c r="IG279" s="4"/>
      <c r="IH279" s="4"/>
      <c r="II279" s="4"/>
      <c r="IJ279" s="4"/>
      <c r="IK279" s="4">
        <v>0</v>
      </c>
      <c r="IL279" s="4"/>
      <c r="IM279" s="4"/>
      <c r="IN279" s="4"/>
      <c r="IO279" s="4"/>
      <c r="IP279" s="4"/>
      <c r="IQ279" s="4"/>
      <c r="IR279" s="4"/>
      <c r="IS279" s="4"/>
      <c r="IT279" s="4"/>
      <c r="IU279" s="4"/>
    </row>
    <row r="280" spans="1:255" x14ac:dyDescent="0.25">
      <c r="A280" s="3">
        <v>17</v>
      </c>
      <c r="B280" s="3">
        <v>1</v>
      </c>
      <c r="C280" s="3"/>
      <c r="D280" s="3"/>
      <c r="E280" s="3" t="s">
        <v>434</v>
      </c>
      <c r="F280" s="3" t="s">
        <v>435</v>
      </c>
      <c r="G280" s="3" t="s">
        <v>436</v>
      </c>
      <c r="H280" s="3" t="s">
        <v>227</v>
      </c>
      <c r="I280" s="3">
        <v>1</v>
      </c>
      <c r="J280" s="3">
        <v>0</v>
      </c>
      <c r="K280" s="3">
        <v>1</v>
      </c>
      <c r="L280" s="3"/>
      <c r="M280" s="3"/>
      <c r="N280" s="3"/>
      <c r="O280" s="3">
        <f t="shared" si="396"/>
        <v>4565.8</v>
      </c>
      <c r="P280" s="3">
        <f t="shared" si="397"/>
        <v>4565.8</v>
      </c>
      <c r="Q280" s="3">
        <f t="shared" si="421"/>
        <v>0</v>
      </c>
      <c r="R280" s="3">
        <f t="shared" si="422"/>
        <v>0</v>
      </c>
      <c r="S280" s="3">
        <f t="shared" si="398"/>
        <v>0</v>
      </c>
      <c r="T280" s="3">
        <f t="shared" si="399"/>
        <v>0</v>
      </c>
      <c r="U280" s="3">
        <f t="shared" si="400"/>
        <v>0</v>
      </c>
      <c r="V280" s="3">
        <f t="shared" si="401"/>
        <v>0</v>
      </c>
      <c r="W280" s="3">
        <f t="shared" si="402"/>
        <v>0</v>
      </c>
      <c r="X280" s="3">
        <f t="shared" si="423"/>
        <v>0</v>
      </c>
      <c r="Y280" s="3">
        <f t="shared" si="424"/>
        <v>0</v>
      </c>
      <c r="Z280" s="3"/>
      <c r="AA280" s="3">
        <v>54971259</v>
      </c>
      <c r="AB280" s="3">
        <f t="shared" si="403"/>
        <v>4565.8</v>
      </c>
      <c r="AC280" s="3">
        <f t="shared" si="425"/>
        <v>4565.8</v>
      </c>
      <c r="AD280" s="3">
        <f t="shared" si="426"/>
        <v>0</v>
      </c>
      <c r="AE280" s="3">
        <f t="shared" si="427"/>
        <v>0</v>
      </c>
      <c r="AF280" s="3">
        <f t="shared" si="428"/>
        <v>0</v>
      </c>
      <c r="AG280" s="3">
        <f t="shared" si="404"/>
        <v>0</v>
      </c>
      <c r="AH280" s="3">
        <f t="shared" si="429"/>
        <v>0</v>
      </c>
      <c r="AI280" s="3">
        <f t="shared" si="430"/>
        <v>0</v>
      </c>
      <c r="AJ280" s="3">
        <f t="shared" si="405"/>
        <v>0</v>
      </c>
      <c r="AK280" s="3">
        <v>4565.8</v>
      </c>
      <c r="AL280" s="3">
        <v>4565.8</v>
      </c>
      <c r="AM280" s="3">
        <v>0</v>
      </c>
      <c r="AN280" s="3">
        <v>0</v>
      </c>
      <c r="AO280" s="3">
        <v>0</v>
      </c>
      <c r="AP280" s="3">
        <v>0</v>
      </c>
      <c r="AQ280" s="3">
        <v>0</v>
      </c>
      <c r="AR280" s="3">
        <v>0</v>
      </c>
      <c r="AS280" s="3">
        <v>0</v>
      </c>
      <c r="AT280" s="3">
        <v>0</v>
      </c>
      <c r="AU280" s="3">
        <v>0</v>
      </c>
      <c r="AV280" s="3">
        <v>1</v>
      </c>
      <c r="AW280" s="3">
        <v>1</v>
      </c>
      <c r="AX280" s="3"/>
      <c r="AY280" s="3"/>
      <c r="AZ280" s="3">
        <v>1</v>
      </c>
      <c r="BA280" s="3">
        <v>1</v>
      </c>
      <c r="BB280" s="3">
        <v>1</v>
      </c>
      <c r="BC280" s="3">
        <v>1</v>
      </c>
      <c r="BD280" s="3" t="s">
        <v>3</v>
      </c>
      <c r="BE280" s="3" t="s">
        <v>3</v>
      </c>
      <c r="BF280" s="3" t="s">
        <v>3</v>
      </c>
      <c r="BG280" s="3" t="s">
        <v>3</v>
      </c>
      <c r="BH280" s="3">
        <v>3</v>
      </c>
      <c r="BI280" s="3">
        <v>3</v>
      </c>
      <c r="BJ280" s="3" t="s">
        <v>435</v>
      </c>
      <c r="BK280" s="3"/>
      <c r="BL280" s="3"/>
      <c r="BM280" s="3">
        <v>400007</v>
      </c>
      <c r="BN280" s="3">
        <v>0</v>
      </c>
      <c r="BO280" s="3" t="s">
        <v>3</v>
      </c>
      <c r="BP280" s="3">
        <v>0</v>
      </c>
      <c r="BQ280" s="3">
        <v>214</v>
      </c>
      <c r="BR280" s="3">
        <v>0</v>
      </c>
      <c r="BS280" s="3">
        <v>1</v>
      </c>
      <c r="BT280" s="3">
        <v>1</v>
      </c>
      <c r="BU280" s="3">
        <v>1</v>
      </c>
      <c r="BV280" s="3">
        <v>1</v>
      </c>
      <c r="BW280" s="3">
        <v>1</v>
      </c>
      <c r="BX280" s="3">
        <v>1</v>
      </c>
      <c r="BY280" s="3" t="s">
        <v>3</v>
      </c>
      <c r="BZ280" s="3">
        <v>0</v>
      </c>
      <c r="CA280" s="3">
        <v>0</v>
      </c>
      <c r="CB280" s="3" t="s">
        <v>3</v>
      </c>
      <c r="CC280" s="3"/>
      <c r="CD280" s="3"/>
      <c r="CE280" s="3">
        <v>1566</v>
      </c>
      <c r="CF280" s="3">
        <v>0</v>
      </c>
      <c r="CG280" s="3">
        <v>0</v>
      </c>
      <c r="CH280" s="3"/>
      <c r="CI280" s="3"/>
      <c r="CJ280" s="3"/>
      <c r="CK280" s="3"/>
      <c r="CL280" s="3"/>
      <c r="CM280" s="3">
        <v>0</v>
      </c>
      <c r="CN280" s="3" t="s">
        <v>3</v>
      </c>
      <c r="CO280" s="3">
        <v>0</v>
      </c>
      <c r="CP280" s="3">
        <f t="shared" si="406"/>
        <v>4565.8</v>
      </c>
      <c r="CQ280" s="3">
        <f t="shared" si="407"/>
        <v>4565.8</v>
      </c>
      <c r="CR280" s="3">
        <f t="shared" si="431"/>
        <v>0</v>
      </c>
      <c r="CS280" s="3">
        <f t="shared" si="432"/>
        <v>0</v>
      </c>
      <c r="CT280" s="3">
        <f t="shared" si="408"/>
        <v>0</v>
      </c>
      <c r="CU280" s="3">
        <f t="shared" si="409"/>
        <v>0</v>
      </c>
      <c r="CV280" s="3">
        <f t="shared" si="410"/>
        <v>0</v>
      </c>
      <c r="CW280" s="3">
        <f t="shared" si="411"/>
        <v>0</v>
      </c>
      <c r="CX280" s="3">
        <f t="shared" si="412"/>
        <v>0</v>
      </c>
      <c r="CY280" s="3">
        <f t="shared" si="433"/>
        <v>0</v>
      </c>
      <c r="CZ280" s="3">
        <f t="shared" si="434"/>
        <v>0</v>
      </c>
      <c r="DA280" s="3"/>
      <c r="DB280" s="3"/>
      <c r="DC280" s="3" t="s">
        <v>3</v>
      </c>
      <c r="DD280" s="3" t="s">
        <v>3</v>
      </c>
      <c r="DE280" s="3" t="s">
        <v>3</v>
      </c>
      <c r="DF280" s="3" t="s">
        <v>3</v>
      </c>
      <c r="DG280" s="3" t="s">
        <v>3</v>
      </c>
      <c r="DH280" s="3" t="s">
        <v>3</v>
      </c>
      <c r="DI280" s="3" t="s">
        <v>3</v>
      </c>
      <c r="DJ280" s="3" t="s">
        <v>3</v>
      </c>
      <c r="DK280" s="3" t="s">
        <v>3</v>
      </c>
      <c r="DL280" s="3" t="s">
        <v>3</v>
      </c>
      <c r="DM280" s="3" t="s">
        <v>3</v>
      </c>
      <c r="DN280" s="3">
        <v>0</v>
      </c>
      <c r="DO280" s="3">
        <v>0</v>
      </c>
      <c r="DP280" s="3">
        <v>1</v>
      </c>
      <c r="DQ280" s="3">
        <v>1</v>
      </c>
      <c r="DR280" s="3"/>
      <c r="DS280" s="3"/>
      <c r="DT280" s="3"/>
      <c r="DU280" s="3">
        <v>1013</v>
      </c>
      <c r="DV280" s="3" t="s">
        <v>227</v>
      </c>
      <c r="DW280" s="3" t="s">
        <v>227</v>
      </c>
      <c r="DX280" s="3">
        <v>1</v>
      </c>
      <c r="DY280" s="3"/>
      <c r="DZ280" s="3" t="s">
        <v>3</v>
      </c>
      <c r="EA280" s="3" t="s">
        <v>3</v>
      </c>
      <c r="EB280" s="3" t="s">
        <v>3</v>
      </c>
      <c r="EC280" s="3" t="s">
        <v>3</v>
      </c>
      <c r="ED280" s="3"/>
      <c r="EE280" s="3">
        <v>57042890</v>
      </c>
      <c r="EF280" s="3">
        <v>214</v>
      </c>
      <c r="EG280" s="3" t="s">
        <v>228</v>
      </c>
      <c r="EH280" s="3">
        <v>0</v>
      </c>
      <c r="EI280" s="3" t="s">
        <v>3</v>
      </c>
      <c r="EJ280" s="3">
        <v>3</v>
      </c>
      <c r="EK280" s="3">
        <v>400007</v>
      </c>
      <c r="EL280" s="3" t="s">
        <v>228</v>
      </c>
      <c r="EM280" s="3" t="s">
        <v>229</v>
      </c>
      <c r="EN280" s="3"/>
      <c r="EO280" s="3" t="s">
        <v>3</v>
      </c>
      <c r="EP280" s="3"/>
      <c r="EQ280" s="3">
        <v>16</v>
      </c>
      <c r="ER280" s="3">
        <v>0</v>
      </c>
      <c r="ES280" s="3">
        <v>4565.8</v>
      </c>
      <c r="ET280" s="3">
        <v>0</v>
      </c>
      <c r="EU280" s="3">
        <v>0</v>
      </c>
      <c r="EV280" s="3">
        <v>0</v>
      </c>
      <c r="EW280" s="3">
        <v>0</v>
      </c>
      <c r="EX280" s="3">
        <v>0</v>
      </c>
      <c r="EY280" s="3">
        <v>0</v>
      </c>
      <c r="EZ280" s="3"/>
      <c r="FA280" s="3"/>
      <c r="FB280" s="3"/>
      <c r="FC280" s="3"/>
      <c r="FD280" s="3"/>
      <c r="FE280" s="3"/>
      <c r="FF280" s="3"/>
      <c r="FG280" s="3"/>
      <c r="FH280" s="3"/>
      <c r="FI280" s="3"/>
      <c r="FJ280" s="3"/>
      <c r="FK280" s="3"/>
      <c r="FL280" s="3"/>
      <c r="FM280" s="3"/>
      <c r="FN280" s="3"/>
      <c r="FO280" s="3"/>
      <c r="FP280" s="3"/>
      <c r="FQ280" s="3">
        <v>0</v>
      </c>
      <c r="FR280" s="3">
        <f t="shared" si="435"/>
        <v>4565.8</v>
      </c>
      <c r="FS280" s="3">
        <v>0</v>
      </c>
      <c r="FT280" s="3"/>
      <c r="FU280" s="3"/>
      <c r="FV280" s="3"/>
      <c r="FW280" s="3"/>
      <c r="FX280" s="3">
        <v>0</v>
      </c>
      <c r="FY280" s="3">
        <v>0</v>
      </c>
      <c r="FZ280" s="3"/>
      <c r="GA280" s="3" t="s">
        <v>433</v>
      </c>
      <c r="GB280" s="3"/>
      <c r="GC280" s="3"/>
      <c r="GD280" s="3">
        <v>1</v>
      </c>
      <c r="GE280" s="3"/>
      <c r="GF280" s="3">
        <v>-179260191</v>
      </c>
      <c r="GG280" s="3">
        <v>2</v>
      </c>
      <c r="GH280" s="3">
        <v>4</v>
      </c>
      <c r="GI280" s="3">
        <v>-2</v>
      </c>
      <c r="GJ280" s="3">
        <v>0</v>
      </c>
      <c r="GK280" s="3">
        <v>0</v>
      </c>
      <c r="GL280" s="3">
        <f t="shared" si="413"/>
        <v>0</v>
      </c>
      <c r="GM280" s="3">
        <f t="shared" si="414"/>
        <v>4565.8</v>
      </c>
      <c r="GN280" s="3">
        <f t="shared" si="415"/>
        <v>0</v>
      </c>
      <c r="GO280" s="3">
        <f t="shared" si="416"/>
        <v>0</v>
      </c>
      <c r="GP280" s="3">
        <f t="shared" si="417"/>
        <v>0</v>
      </c>
      <c r="GQ280" s="3"/>
      <c r="GR280" s="3">
        <v>1</v>
      </c>
      <c r="GS280" s="3">
        <v>2</v>
      </c>
      <c r="GT280" s="3">
        <v>0</v>
      </c>
      <c r="GU280" s="3" t="s">
        <v>3</v>
      </c>
      <c r="GV280" s="3">
        <f t="shared" si="418"/>
        <v>0</v>
      </c>
      <c r="GW280" s="3">
        <v>1</v>
      </c>
      <c r="GX280" s="3">
        <f t="shared" si="419"/>
        <v>0</v>
      </c>
      <c r="GY280" s="3"/>
      <c r="GZ280" s="3"/>
      <c r="HA280" s="3">
        <v>0</v>
      </c>
      <c r="HB280" s="3">
        <v>0</v>
      </c>
      <c r="HC280" s="3">
        <f t="shared" si="420"/>
        <v>0</v>
      </c>
      <c r="HD280" s="3"/>
      <c r="HE280" s="3" t="s">
        <v>50</v>
      </c>
      <c r="HF280" s="3" t="s">
        <v>231</v>
      </c>
      <c r="HG280" s="3"/>
      <c r="HH280" s="3"/>
      <c r="HI280" s="3"/>
      <c r="HJ280" s="3"/>
      <c r="HK280" s="3"/>
      <c r="HL280" s="3"/>
      <c r="HM280" s="3" t="s">
        <v>3</v>
      </c>
      <c r="HN280" s="3" t="s">
        <v>3</v>
      </c>
      <c r="HO280" s="3" t="s">
        <v>3</v>
      </c>
      <c r="HP280" s="3" t="s">
        <v>3</v>
      </c>
      <c r="HQ280" s="3" t="s">
        <v>3</v>
      </c>
      <c r="HR280" s="3"/>
      <c r="HS280" s="3">
        <v>0</v>
      </c>
      <c r="HT280" s="3"/>
      <c r="HU280" s="3"/>
      <c r="HV280" s="3"/>
      <c r="HW280" s="3"/>
      <c r="HX280" s="3"/>
      <c r="HY280" s="3"/>
      <c r="HZ280" s="3"/>
      <c r="IA280" s="3"/>
      <c r="IB280" s="3"/>
      <c r="IC280" s="3"/>
      <c r="ID280" s="3"/>
      <c r="IE280" s="3"/>
      <c r="IF280" s="3"/>
      <c r="IG280" s="3"/>
      <c r="IH280" s="3"/>
      <c r="II280" s="3"/>
      <c r="IJ280" s="3"/>
      <c r="IK280" s="3">
        <v>0</v>
      </c>
      <c r="IL280" s="3"/>
      <c r="IM280" s="3"/>
      <c r="IN280" s="3"/>
      <c r="IO280" s="3"/>
      <c r="IP280" s="3"/>
      <c r="IQ280" s="3"/>
      <c r="IR280" s="3"/>
      <c r="IS280" s="3"/>
      <c r="IT280" s="3"/>
      <c r="IU280" s="3"/>
    </row>
    <row r="281" spans="1:255" x14ac:dyDescent="0.25">
      <c r="A281" s="4">
        <v>17</v>
      </c>
      <c r="B281" s="4">
        <v>1</v>
      </c>
      <c r="C281" s="4"/>
      <c r="D281" s="4"/>
      <c r="E281" s="4" t="s">
        <v>434</v>
      </c>
      <c r="F281" s="4" t="s">
        <v>435</v>
      </c>
      <c r="G281" s="4" t="s">
        <v>436</v>
      </c>
      <c r="H281" s="4" t="s">
        <v>227</v>
      </c>
      <c r="I281" s="4">
        <v>1</v>
      </c>
      <c r="J281" s="4">
        <v>0</v>
      </c>
      <c r="K281" s="4">
        <v>1</v>
      </c>
      <c r="L281" s="4"/>
      <c r="M281" s="4"/>
      <c r="N281" s="4"/>
      <c r="O281" s="4">
        <f t="shared" si="396"/>
        <v>34563.11</v>
      </c>
      <c r="P281" s="4">
        <f t="shared" si="397"/>
        <v>34563.11</v>
      </c>
      <c r="Q281" s="4">
        <f t="shared" si="421"/>
        <v>0</v>
      </c>
      <c r="R281" s="4">
        <f t="shared" si="422"/>
        <v>0</v>
      </c>
      <c r="S281" s="4">
        <f t="shared" si="398"/>
        <v>0</v>
      </c>
      <c r="T281" s="4">
        <f t="shared" si="399"/>
        <v>0</v>
      </c>
      <c r="U281" s="4">
        <f t="shared" si="400"/>
        <v>0</v>
      </c>
      <c r="V281" s="4">
        <f t="shared" si="401"/>
        <v>0</v>
      </c>
      <c r="W281" s="4">
        <f t="shared" si="402"/>
        <v>0</v>
      </c>
      <c r="X281" s="4">
        <f t="shared" si="423"/>
        <v>0</v>
      </c>
      <c r="Y281" s="4">
        <f t="shared" si="424"/>
        <v>0</v>
      </c>
      <c r="Z281" s="4"/>
      <c r="AA281" s="4">
        <v>55890823</v>
      </c>
      <c r="AB281" s="4">
        <f t="shared" si="403"/>
        <v>4565.8</v>
      </c>
      <c r="AC281" s="4">
        <f t="shared" si="425"/>
        <v>4565.8</v>
      </c>
      <c r="AD281" s="4">
        <f t="shared" si="426"/>
        <v>0</v>
      </c>
      <c r="AE281" s="4">
        <f t="shared" si="427"/>
        <v>0</v>
      </c>
      <c r="AF281" s="4">
        <f t="shared" si="428"/>
        <v>0</v>
      </c>
      <c r="AG281" s="4">
        <f t="shared" si="404"/>
        <v>0</v>
      </c>
      <c r="AH281" s="4">
        <f t="shared" si="429"/>
        <v>0</v>
      </c>
      <c r="AI281" s="4">
        <f t="shared" si="430"/>
        <v>0</v>
      </c>
      <c r="AJ281" s="4">
        <f t="shared" si="405"/>
        <v>0</v>
      </c>
      <c r="AK281" s="4">
        <v>4565.8</v>
      </c>
      <c r="AL281" s="4">
        <v>4565.8</v>
      </c>
      <c r="AM281" s="4">
        <v>0</v>
      </c>
      <c r="AN281" s="4">
        <v>0</v>
      </c>
      <c r="AO281" s="4">
        <v>0</v>
      </c>
      <c r="AP281" s="4">
        <v>0</v>
      </c>
      <c r="AQ281" s="4">
        <v>0</v>
      </c>
      <c r="AR281" s="4">
        <v>0</v>
      </c>
      <c r="AS281" s="4">
        <v>0</v>
      </c>
      <c r="AT281" s="4">
        <v>0</v>
      </c>
      <c r="AU281" s="4">
        <v>0</v>
      </c>
      <c r="AV281" s="4">
        <v>1</v>
      </c>
      <c r="AW281" s="4">
        <v>1</v>
      </c>
      <c r="AX281" s="4"/>
      <c r="AY281" s="4"/>
      <c r="AZ281" s="4">
        <v>1</v>
      </c>
      <c r="BA281" s="4">
        <v>1</v>
      </c>
      <c r="BB281" s="4">
        <v>1</v>
      </c>
      <c r="BC281" s="4">
        <v>7.57</v>
      </c>
      <c r="BD281" s="4" t="s">
        <v>3</v>
      </c>
      <c r="BE281" s="4" t="s">
        <v>3</v>
      </c>
      <c r="BF281" s="4" t="s">
        <v>3</v>
      </c>
      <c r="BG281" s="4" t="s">
        <v>3</v>
      </c>
      <c r="BH281" s="4">
        <v>3</v>
      </c>
      <c r="BI281" s="4">
        <v>3</v>
      </c>
      <c r="BJ281" s="4" t="s">
        <v>435</v>
      </c>
      <c r="BK281" s="4"/>
      <c r="BL281" s="4"/>
      <c r="BM281" s="4">
        <v>400007</v>
      </c>
      <c r="BN281" s="4">
        <v>0</v>
      </c>
      <c r="BO281" s="4" t="s">
        <v>3</v>
      </c>
      <c r="BP281" s="4">
        <v>0</v>
      </c>
      <c r="BQ281" s="4">
        <v>214</v>
      </c>
      <c r="BR281" s="4">
        <v>0</v>
      </c>
      <c r="BS281" s="4">
        <v>1</v>
      </c>
      <c r="BT281" s="4">
        <v>1</v>
      </c>
      <c r="BU281" s="4">
        <v>1</v>
      </c>
      <c r="BV281" s="4">
        <v>1</v>
      </c>
      <c r="BW281" s="4">
        <v>1</v>
      </c>
      <c r="BX281" s="4">
        <v>1</v>
      </c>
      <c r="BY281" s="4" t="s">
        <v>3</v>
      </c>
      <c r="BZ281" s="4">
        <v>0</v>
      </c>
      <c r="CA281" s="4">
        <v>0</v>
      </c>
      <c r="CB281" s="4" t="s">
        <v>3</v>
      </c>
      <c r="CC281" s="4"/>
      <c r="CD281" s="4"/>
      <c r="CE281" s="4">
        <v>1566</v>
      </c>
      <c r="CF281" s="4">
        <v>0</v>
      </c>
      <c r="CG281" s="4">
        <v>0</v>
      </c>
      <c r="CH281" s="4"/>
      <c r="CI281" s="4"/>
      <c r="CJ281" s="4"/>
      <c r="CK281" s="4"/>
      <c r="CL281" s="4"/>
      <c r="CM281" s="4">
        <v>0</v>
      </c>
      <c r="CN281" s="4" t="s">
        <v>3</v>
      </c>
      <c r="CO281" s="4">
        <v>0</v>
      </c>
      <c r="CP281" s="4">
        <f t="shared" si="406"/>
        <v>34563.11</v>
      </c>
      <c r="CQ281" s="4">
        <f t="shared" si="407"/>
        <v>34563.11</v>
      </c>
      <c r="CR281" s="4">
        <f t="shared" si="431"/>
        <v>0</v>
      </c>
      <c r="CS281" s="4">
        <f t="shared" si="432"/>
        <v>0</v>
      </c>
      <c r="CT281" s="4">
        <f t="shared" si="408"/>
        <v>0</v>
      </c>
      <c r="CU281" s="4">
        <f t="shared" si="409"/>
        <v>0</v>
      </c>
      <c r="CV281" s="4">
        <f t="shared" si="410"/>
        <v>0</v>
      </c>
      <c r="CW281" s="4">
        <f t="shared" si="411"/>
        <v>0</v>
      </c>
      <c r="CX281" s="4">
        <f t="shared" si="412"/>
        <v>0</v>
      </c>
      <c r="CY281" s="4">
        <f t="shared" si="433"/>
        <v>0</v>
      </c>
      <c r="CZ281" s="4">
        <f t="shared" si="434"/>
        <v>0</v>
      </c>
      <c r="DA281" s="4"/>
      <c r="DB281" s="4"/>
      <c r="DC281" s="4" t="s">
        <v>3</v>
      </c>
      <c r="DD281" s="4" t="s">
        <v>3</v>
      </c>
      <c r="DE281" s="4" t="s">
        <v>3</v>
      </c>
      <c r="DF281" s="4" t="s">
        <v>3</v>
      </c>
      <c r="DG281" s="4" t="s">
        <v>3</v>
      </c>
      <c r="DH281" s="4" t="s">
        <v>3</v>
      </c>
      <c r="DI281" s="4" t="s">
        <v>3</v>
      </c>
      <c r="DJ281" s="4" t="s">
        <v>3</v>
      </c>
      <c r="DK281" s="4" t="s">
        <v>3</v>
      </c>
      <c r="DL281" s="4" t="s">
        <v>3</v>
      </c>
      <c r="DM281" s="4" t="s">
        <v>3</v>
      </c>
      <c r="DN281" s="4">
        <v>0</v>
      </c>
      <c r="DO281" s="4">
        <v>0</v>
      </c>
      <c r="DP281" s="4">
        <v>1</v>
      </c>
      <c r="DQ281" s="4">
        <v>1</v>
      </c>
      <c r="DR281" s="4"/>
      <c r="DS281" s="4"/>
      <c r="DT281" s="4"/>
      <c r="DU281" s="4">
        <v>1013</v>
      </c>
      <c r="DV281" s="4" t="s">
        <v>227</v>
      </c>
      <c r="DW281" s="4" t="s">
        <v>227</v>
      </c>
      <c r="DX281" s="4">
        <v>1</v>
      </c>
      <c r="DY281" s="4"/>
      <c r="DZ281" s="4" t="s">
        <v>3</v>
      </c>
      <c r="EA281" s="4" t="s">
        <v>3</v>
      </c>
      <c r="EB281" s="4" t="s">
        <v>3</v>
      </c>
      <c r="EC281" s="4" t="s">
        <v>3</v>
      </c>
      <c r="ED281" s="4"/>
      <c r="EE281" s="4">
        <v>57042890</v>
      </c>
      <c r="EF281" s="4">
        <v>214</v>
      </c>
      <c r="EG281" s="4" t="s">
        <v>228</v>
      </c>
      <c r="EH281" s="4">
        <v>0</v>
      </c>
      <c r="EI281" s="4" t="s">
        <v>3</v>
      </c>
      <c r="EJ281" s="4">
        <v>3</v>
      </c>
      <c r="EK281" s="4">
        <v>400007</v>
      </c>
      <c r="EL281" s="4" t="s">
        <v>228</v>
      </c>
      <c r="EM281" s="4" t="s">
        <v>229</v>
      </c>
      <c r="EN281" s="4"/>
      <c r="EO281" s="4" t="s">
        <v>3</v>
      </c>
      <c r="EP281" s="4"/>
      <c r="EQ281" s="4">
        <v>16</v>
      </c>
      <c r="ER281" s="4">
        <v>0</v>
      </c>
      <c r="ES281" s="4">
        <v>4565.8</v>
      </c>
      <c r="ET281" s="4">
        <v>0</v>
      </c>
      <c r="EU281" s="4">
        <v>0</v>
      </c>
      <c r="EV281" s="4">
        <v>0</v>
      </c>
      <c r="EW281" s="4">
        <v>0</v>
      </c>
      <c r="EX281" s="4">
        <v>0</v>
      </c>
      <c r="EY281" s="4">
        <v>0</v>
      </c>
      <c r="EZ281" s="4">
        <v>5</v>
      </c>
      <c r="FA281" s="4"/>
      <c r="FB281" s="4"/>
      <c r="FC281" s="4">
        <v>1</v>
      </c>
      <c r="FD281" s="4">
        <v>18</v>
      </c>
      <c r="FE281" s="4"/>
      <c r="FF281" s="4">
        <v>40453.33</v>
      </c>
      <c r="FG281" s="4"/>
      <c r="FH281" s="4"/>
      <c r="FI281" s="4"/>
      <c r="FJ281" s="4"/>
      <c r="FK281" s="4"/>
      <c r="FL281" s="4"/>
      <c r="FM281" s="4"/>
      <c r="FN281" s="4"/>
      <c r="FO281" s="4"/>
      <c r="FP281" s="4"/>
      <c r="FQ281" s="4">
        <v>0</v>
      </c>
      <c r="FR281" s="4">
        <f t="shared" si="435"/>
        <v>34563.11</v>
      </c>
      <c r="FS281" s="4">
        <v>0</v>
      </c>
      <c r="FT281" s="4"/>
      <c r="FU281" s="4"/>
      <c r="FV281" s="4"/>
      <c r="FW281" s="4"/>
      <c r="FX281" s="4">
        <v>0</v>
      </c>
      <c r="FY281" s="4">
        <v>0</v>
      </c>
      <c r="FZ281" s="4"/>
      <c r="GA281" s="4" t="s">
        <v>433</v>
      </c>
      <c r="GB281" s="4"/>
      <c r="GC281" s="4"/>
      <c r="GD281" s="4">
        <v>1</v>
      </c>
      <c r="GE281" s="4"/>
      <c r="GF281" s="4">
        <v>-179260191</v>
      </c>
      <c r="GG281" s="4">
        <v>2</v>
      </c>
      <c r="GH281" s="4">
        <v>3</v>
      </c>
      <c r="GI281" s="4">
        <v>5</v>
      </c>
      <c r="GJ281" s="4">
        <v>0</v>
      </c>
      <c r="GK281" s="4">
        <v>0</v>
      </c>
      <c r="GL281" s="4">
        <f t="shared" si="413"/>
        <v>0</v>
      </c>
      <c r="GM281" s="4">
        <f t="shared" si="414"/>
        <v>34563.11</v>
      </c>
      <c r="GN281" s="4">
        <f t="shared" si="415"/>
        <v>0</v>
      </c>
      <c r="GO281" s="4">
        <f t="shared" si="416"/>
        <v>0</v>
      </c>
      <c r="GP281" s="4">
        <f t="shared" si="417"/>
        <v>0</v>
      </c>
      <c r="GQ281" s="4"/>
      <c r="GR281" s="4">
        <v>1</v>
      </c>
      <c r="GS281" s="4">
        <v>1</v>
      </c>
      <c r="GT281" s="4">
        <v>0</v>
      </c>
      <c r="GU281" s="4" t="s">
        <v>3</v>
      </c>
      <c r="GV281" s="4">
        <f t="shared" si="418"/>
        <v>0</v>
      </c>
      <c r="GW281" s="4">
        <v>1</v>
      </c>
      <c r="GX281" s="4">
        <f t="shared" si="419"/>
        <v>0</v>
      </c>
      <c r="GY281" s="4"/>
      <c r="GZ281" s="4"/>
      <c r="HA281" s="4">
        <v>0</v>
      </c>
      <c r="HB281" s="4">
        <v>0</v>
      </c>
      <c r="HC281" s="4">
        <f t="shared" si="420"/>
        <v>0</v>
      </c>
      <c r="HD281" s="4"/>
      <c r="HE281" s="4" t="s">
        <v>50</v>
      </c>
      <c r="HF281" s="4" t="s">
        <v>231</v>
      </c>
      <c r="HG281" s="4"/>
      <c r="HH281" s="4"/>
      <c r="HI281" s="4"/>
      <c r="HJ281" s="4"/>
      <c r="HK281" s="4"/>
      <c r="HL281" s="4"/>
      <c r="HM281" s="4" t="s">
        <v>3</v>
      </c>
      <c r="HN281" s="4" t="s">
        <v>3</v>
      </c>
      <c r="HO281" s="4" t="s">
        <v>3</v>
      </c>
      <c r="HP281" s="4" t="s">
        <v>3</v>
      </c>
      <c r="HQ281" s="4" t="s">
        <v>3</v>
      </c>
      <c r="HR281" s="4"/>
      <c r="HS281" s="4">
        <v>0</v>
      </c>
      <c r="HT281" s="4"/>
      <c r="HU281" s="4"/>
      <c r="HV281" s="4"/>
      <c r="HW281" s="4"/>
      <c r="HX281" s="4"/>
      <c r="HY281" s="4"/>
      <c r="HZ281" s="4"/>
      <c r="IA281" s="4"/>
      <c r="IB281" s="4"/>
      <c r="IC281" s="4"/>
      <c r="ID281" s="4"/>
      <c r="IE281" s="4"/>
      <c r="IF281" s="4"/>
      <c r="IG281" s="4"/>
      <c r="IH281" s="4"/>
      <c r="II281" s="4"/>
      <c r="IJ281" s="4"/>
      <c r="IK281" s="4">
        <v>0</v>
      </c>
      <c r="IL281" s="4"/>
      <c r="IM281" s="4"/>
      <c r="IN281" s="4"/>
      <c r="IO281" s="4"/>
      <c r="IP281" s="4"/>
      <c r="IQ281" s="4"/>
      <c r="IR281" s="4"/>
      <c r="IS281" s="4"/>
      <c r="IT281" s="4"/>
      <c r="IU281" s="4"/>
    </row>
    <row r="282" spans="1:255" x14ac:dyDescent="0.25">
      <c r="A282" s="3">
        <v>17</v>
      </c>
      <c r="B282" s="3">
        <v>1</v>
      </c>
      <c r="C282" s="3"/>
      <c r="D282" s="3"/>
      <c r="E282" s="3" t="s">
        <v>437</v>
      </c>
      <c r="F282" s="3" t="s">
        <v>438</v>
      </c>
      <c r="G282" s="3" t="s">
        <v>439</v>
      </c>
      <c r="H282" s="3" t="s">
        <v>227</v>
      </c>
      <c r="I282" s="3">
        <v>1</v>
      </c>
      <c r="J282" s="3">
        <v>0</v>
      </c>
      <c r="K282" s="3">
        <v>1</v>
      </c>
      <c r="L282" s="3"/>
      <c r="M282" s="3"/>
      <c r="N282" s="3"/>
      <c r="O282" s="3">
        <f t="shared" ref="O282:O287" si="436">ROUND(CP282,2)</f>
        <v>18332.77</v>
      </c>
      <c r="P282" s="3">
        <f t="shared" ref="P282:P287" si="437">ROUND((ROUND((AC282*AW282*I282),2)*BC282),2)</f>
        <v>18332.77</v>
      </c>
      <c r="Q282" s="3">
        <f t="shared" si="421"/>
        <v>0</v>
      </c>
      <c r="R282" s="3">
        <f t="shared" si="422"/>
        <v>0</v>
      </c>
      <c r="S282" s="3">
        <f t="shared" ref="S282:S287" si="438">ROUND((ROUND((AF282*AV282*I282),2)*BA282),2)</f>
        <v>0</v>
      </c>
      <c r="T282" s="3">
        <f t="shared" ref="T282:T287" si="439">ROUND(CU282*I282,2)</f>
        <v>0</v>
      </c>
      <c r="U282" s="3">
        <f t="shared" ref="U282:U287" si="440">CV282*I282</f>
        <v>0</v>
      </c>
      <c r="V282" s="3">
        <f t="shared" ref="V282:V287" si="441">CW282*I282</f>
        <v>0</v>
      </c>
      <c r="W282" s="3">
        <f t="shared" ref="W282:W287" si="442">ROUND(CX282*I282,2)</f>
        <v>0</v>
      </c>
      <c r="X282" s="3">
        <f t="shared" si="423"/>
        <v>0</v>
      </c>
      <c r="Y282" s="3">
        <f t="shared" si="424"/>
        <v>0</v>
      </c>
      <c r="Z282" s="3"/>
      <c r="AA282" s="3">
        <v>54971259</v>
      </c>
      <c r="AB282" s="3">
        <f t="shared" ref="AB282:AB287" si="443">ROUND((AC282+AD282+AF282),6)</f>
        <v>18332.77</v>
      </c>
      <c r="AC282" s="3">
        <f t="shared" si="425"/>
        <v>18332.77</v>
      </c>
      <c r="AD282" s="3">
        <f t="shared" si="426"/>
        <v>0</v>
      </c>
      <c r="AE282" s="3">
        <f t="shared" si="427"/>
        <v>0</v>
      </c>
      <c r="AF282" s="3">
        <f t="shared" si="428"/>
        <v>0</v>
      </c>
      <c r="AG282" s="3">
        <f t="shared" ref="AG282:AG287" si="444">ROUND((AP282),6)</f>
        <v>0</v>
      </c>
      <c r="AH282" s="3">
        <f t="shared" si="429"/>
        <v>0</v>
      </c>
      <c r="AI282" s="3">
        <f t="shared" si="430"/>
        <v>0</v>
      </c>
      <c r="AJ282" s="3">
        <f t="shared" ref="AJ282:AJ287" si="445">(AS282)</f>
        <v>0</v>
      </c>
      <c r="AK282" s="3">
        <v>18332.77</v>
      </c>
      <c r="AL282" s="3">
        <v>18332.77</v>
      </c>
      <c r="AM282" s="3">
        <v>0</v>
      </c>
      <c r="AN282" s="3">
        <v>0</v>
      </c>
      <c r="AO282" s="3">
        <v>0</v>
      </c>
      <c r="AP282" s="3">
        <v>0</v>
      </c>
      <c r="AQ282" s="3">
        <v>0</v>
      </c>
      <c r="AR282" s="3">
        <v>0</v>
      </c>
      <c r="AS282" s="3">
        <v>0</v>
      </c>
      <c r="AT282" s="3">
        <v>0</v>
      </c>
      <c r="AU282" s="3">
        <v>0</v>
      </c>
      <c r="AV282" s="3">
        <v>1</v>
      </c>
      <c r="AW282" s="3">
        <v>1</v>
      </c>
      <c r="AX282" s="3"/>
      <c r="AY282" s="3"/>
      <c r="AZ282" s="3">
        <v>1</v>
      </c>
      <c r="BA282" s="3">
        <v>1</v>
      </c>
      <c r="BB282" s="3">
        <v>1</v>
      </c>
      <c r="BC282" s="3">
        <v>1</v>
      </c>
      <c r="BD282" s="3" t="s">
        <v>3</v>
      </c>
      <c r="BE282" s="3" t="s">
        <v>3</v>
      </c>
      <c r="BF282" s="3" t="s">
        <v>3</v>
      </c>
      <c r="BG282" s="3" t="s">
        <v>3</v>
      </c>
      <c r="BH282" s="3">
        <v>3</v>
      </c>
      <c r="BI282" s="3">
        <v>3</v>
      </c>
      <c r="BJ282" s="3" t="s">
        <v>438</v>
      </c>
      <c r="BK282" s="3"/>
      <c r="BL282" s="3"/>
      <c r="BM282" s="3">
        <v>400007</v>
      </c>
      <c r="BN282" s="3">
        <v>0</v>
      </c>
      <c r="BO282" s="3" t="s">
        <v>3</v>
      </c>
      <c r="BP282" s="3">
        <v>0</v>
      </c>
      <c r="BQ282" s="3">
        <v>214</v>
      </c>
      <c r="BR282" s="3">
        <v>0</v>
      </c>
      <c r="BS282" s="3">
        <v>1</v>
      </c>
      <c r="BT282" s="3">
        <v>1</v>
      </c>
      <c r="BU282" s="3">
        <v>1</v>
      </c>
      <c r="BV282" s="3">
        <v>1</v>
      </c>
      <c r="BW282" s="3">
        <v>1</v>
      </c>
      <c r="BX282" s="3">
        <v>1</v>
      </c>
      <c r="BY282" s="3" t="s">
        <v>3</v>
      </c>
      <c r="BZ282" s="3">
        <v>0</v>
      </c>
      <c r="CA282" s="3">
        <v>0</v>
      </c>
      <c r="CB282" s="3" t="s">
        <v>3</v>
      </c>
      <c r="CC282" s="3"/>
      <c r="CD282" s="3"/>
      <c r="CE282" s="3">
        <v>1566</v>
      </c>
      <c r="CF282" s="3">
        <v>0</v>
      </c>
      <c r="CG282" s="3">
        <v>0</v>
      </c>
      <c r="CH282" s="3"/>
      <c r="CI282" s="3"/>
      <c r="CJ282" s="3"/>
      <c r="CK282" s="3"/>
      <c r="CL282" s="3"/>
      <c r="CM282" s="3">
        <v>0</v>
      </c>
      <c r="CN282" s="3" t="s">
        <v>3</v>
      </c>
      <c r="CO282" s="3">
        <v>0</v>
      </c>
      <c r="CP282" s="3">
        <f t="shared" ref="CP282:CP287" si="446">(P282+Q282+S282)</f>
        <v>18332.77</v>
      </c>
      <c r="CQ282" s="3">
        <f t="shared" ref="CQ282:CQ287" si="447">ROUND((ROUND((AC282*AW282*1),2)*BC282),2)</f>
        <v>18332.77</v>
      </c>
      <c r="CR282" s="3">
        <f t="shared" si="431"/>
        <v>0</v>
      </c>
      <c r="CS282" s="3">
        <f t="shared" si="432"/>
        <v>0</v>
      </c>
      <c r="CT282" s="3">
        <f t="shared" ref="CT282:CT287" si="448">ROUND((ROUND((AF282*AV282*1),2)*BA282),2)</f>
        <v>0</v>
      </c>
      <c r="CU282" s="3">
        <f t="shared" ref="CU282:CU287" si="449">AG282</f>
        <v>0</v>
      </c>
      <c r="CV282" s="3">
        <f t="shared" ref="CV282:CV287" si="450">(AH282*AV282)</f>
        <v>0</v>
      </c>
      <c r="CW282" s="3">
        <f t="shared" ref="CW282:CW287" si="451">AI282</f>
        <v>0</v>
      </c>
      <c r="CX282" s="3">
        <f t="shared" ref="CX282:CX287" si="452">AJ282</f>
        <v>0</v>
      </c>
      <c r="CY282" s="3">
        <f t="shared" si="433"/>
        <v>0</v>
      </c>
      <c r="CZ282" s="3">
        <f t="shared" si="434"/>
        <v>0</v>
      </c>
      <c r="DA282" s="3"/>
      <c r="DB282" s="3"/>
      <c r="DC282" s="3" t="s">
        <v>3</v>
      </c>
      <c r="DD282" s="3" t="s">
        <v>3</v>
      </c>
      <c r="DE282" s="3" t="s">
        <v>3</v>
      </c>
      <c r="DF282" s="3" t="s">
        <v>3</v>
      </c>
      <c r="DG282" s="3" t="s">
        <v>3</v>
      </c>
      <c r="DH282" s="3" t="s">
        <v>3</v>
      </c>
      <c r="DI282" s="3" t="s">
        <v>3</v>
      </c>
      <c r="DJ282" s="3" t="s">
        <v>3</v>
      </c>
      <c r="DK282" s="3" t="s">
        <v>3</v>
      </c>
      <c r="DL282" s="3" t="s">
        <v>3</v>
      </c>
      <c r="DM282" s="3" t="s">
        <v>3</v>
      </c>
      <c r="DN282" s="3">
        <v>0</v>
      </c>
      <c r="DO282" s="3">
        <v>0</v>
      </c>
      <c r="DP282" s="3">
        <v>1</v>
      </c>
      <c r="DQ282" s="3">
        <v>1</v>
      </c>
      <c r="DR282" s="3"/>
      <c r="DS282" s="3"/>
      <c r="DT282" s="3"/>
      <c r="DU282" s="3">
        <v>1013</v>
      </c>
      <c r="DV282" s="3" t="s">
        <v>227</v>
      </c>
      <c r="DW282" s="3" t="s">
        <v>227</v>
      </c>
      <c r="DX282" s="3">
        <v>1</v>
      </c>
      <c r="DY282" s="3"/>
      <c r="DZ282" s="3" t="s">
        <v>3</v>
      </c>
      <c r="EA282" s="3" t="s">
        <v>3</v>
      </c>
      <c r="EB282" s="3" t="s">
        <v>3</v>
      </c>
      <c r="EC282" s="3" t="s">
        <v>3</v>
      </c>
      <c r="ED282" s="3"/>
      <c r="EE282" s="3">
        <v>57042890</v>
      </c>
      <c r="EF282" s="3">
        <v>214</v>
      </c>
      <c r="EG282" s="3" t="s">
        <v>228</v>
      </c>
      <c r="EH282" s="3">
        <v>0</v>
      </c>
      <c r="EI282" s="3" t="s">
        <v>3</v>
      </c>
      <c r="EJ282" s="3">
        <v>3</v>
      </c>
      <c r="EK282" s="3">
        <v>400007</v>
      </c>
      <c r="EL282" s="3" t="s">
        <v>228</v>
      </c>
      <c r="EM282" s="3" t="s">
        <v>229</v>
      </c>
      <c r="EN282" s="3"/>
      <c r="EO282" s="3" t="s">
        <v>3</v>
      </c>
      <c r="EP282" s="3"/>
      <c r="EQ282" s="3">
        <v>16</v>
      </c>
      <c r="ER282" s="3">
        <v>0</v>
      </c>
      <c r="ES282" s="3">
        <v>18332.77</v>
      </c>
      <c r="ET282" s="3">
        <v>0</v>
      </c>
      <c r="EU282" s="3">
        <v>0</v>
      </c>
      <c r="EV282" s="3">
        <v>0</v>
      </c>
      <c r="EW282" s="3">
        <v>0</v>
      </c>
      <c r="EX282" s="3">
        <v>0</v>
      </c>
      <c r="EY282" s="3">
        <v>0</v>
      </c>
      <c r="EZ282" s="3"/>
      <c r="FA282" s="3"/>
      <c r="FB282" s="3"/>
      <c r="FC282" s="3"/>
      <c r="FD282" s="3"/>
      <c r="FE282" s="3"/>
      <c r="FF282" s="3"/>
      <c r="FG282" s="3"/>
      <c r="FH282" s="3"/>
      <c r="FI282" s="3"/>
      <c r="FJ282" s="3"/>
      <c r="FK282" s="3"/>
      <c r="FL282" s="3"/>
      <c r="FM282" s="3"/>
      <c r="FN282" s="3"/>
      <c r="FO282" s="3"/>
      <c r="FP282" s="3"/>
      <c r="FQ282" s="3">
        <v>0</v>
      </c>
      <c r="FR282" s="3">
        <f t="shared" si="435"/>
        <v>18332.77</v>
      </c>
      <c r="FS282" s="3">
        <v>0</v>
      </c>
      <c r="FT282" s="3"/>
      <c r="FU282" s="3"/>
      <c r="FV282" s="3"/>
      <c r="FW282" s="3"/>
      <c r="FX282" s="3">
        <v>0</v>
      </c>
      <c r="FY282" s="3">
        <v>0</v>
      </c>
      <c r="FZ282" s="3"/>
      <c r="GA282" s="3" t="s">
        <v>440</v>
      </c>
      <c r="GB282" s="3"/>
      <c r="GC282" s="3"/>
      <c r="GD282" s="3">
        <v>1</v>
      </c>
      <c r="GE282" s="3"/>
      <c r="GF282" s="3">
        <v>-1852137674</v>
      </c>
      <c r="GG282" s="3">
        <v>2</v>
      </c>
      <c r="GH282" s="3">
        <v>4</v>
      </c>
      <c r="GI282" s="3">
        <v>-2</v>
      </c>
      <c r="GJ282" s="3">
        <v>0</v>
      </c>
      <c r="GK282" s="3">
        <v>0</v>
      </c>
      <c r="GL282" s="3">
        <f t="shared" ref="GL282:GL287" si="453">ROUND(IF(AND(BH282=3,BI282=3,FS282&lt;&gt;0),P282,0),2)</f>
        <v>0</v>
      </c>
      <c r="GM282" s="3">
        <f t="shared" ref="GM282:GM287" si="454">ROUND(O282+X282+Y282,2)+GX282</f>
        <v>18332.77</v>
      </c>
      <c r="GN282" s="3">
        <f t="shared" ref="GN282:GN287" si="455">IF(OR(BI282=0,BI282=1),GM282-GX282,0)</f>
        <v>0</v>
      </c>
      <c r="GO282" s="3">
        <f t="shared" ref="GO282:GO287" si="456">IF(BI282=2,GM282-GX282,0)</f>
        <v>0</v>
      </c>
      <c r="GP282" s="3">
        <f t="shared" ref="GP282:GP287" si="457">IF(BI282=4,GM282-GX282,0)</f>
        <v>0</v>
      </c>
      <c r="GQ282" s="3"/>
      <c r="GR282" s="3">
        <v>1</v>
      </c>
      <c r="GS282" s="3">
        <v>2</v>
      </c>
      <c r="GT282" s="3">
        <v>0</v>
      </c>
      <c r="GU282" s="3" t="s">
        <v>3</v>
      </c>
      <c r="GV282" s="3">
        <f t="shared" ref="GV282:GV287" si="458">ROUND((GT282),6)</f>
        <v>0</v>
      </c>
      <c r="GW282" s="3">
        <v>1</v>
      </c>
      <c r="GX282" s="3">
        <f t="shared" ref="GX282:GX287" si="459">ROUND(HC282*I282,2)</f>
        <v>0</v>
      </c>
      <c r="GY282" s="3"/>
      <c r="GZ282" s="3"/>
      <c r="HA282" s="3">
        <v>0</v>
      </c>
      <c r="HB282" s="3">
        <v>0</v>
      </c>
      <c r="HC282" s="3">
        <f t="shared" ref="HC282:HC287" si="460">GV282*GW282</f>
        <v>0</v>
      </c>
      <c r="HD282" s="3"/>
      <c r="HE282" s="3" t="s">
        <v>50</v>
      </c>
      <c r="HF282" s="3" t="s">
        <v>231</v>
      </c>
      <c r="HG282" s="3"/>
      <c r="HH282" s="3"/>
      <c r="HI282" s="3"/>
      <c r="HJ282" s="3"/>
      <c r="HK282" s="3"/>
      <c r="HL282" s="3"/>
      <c r="HM282" s="3" t="s">
        <v>3</v>
      </c>
      <c r="HN282" s="3" t="s">
        <v>3</v>
      </c>
      <c r="HO282" s="3" t="s">
        <v>3</v>
      </c>
      <c r="HP282" s="3" t="s">
        <v>3</v>
      </c>
      <c r="HQ282" s="3" t="s">
        <v>3</v>
      </c>
      <c r="HR282" s="3"/>
      <c r="HS282" s="3">
        <v>0</v>
      </c>
      <c r="HT282" s="3"/>
      <c r="HU282" s="3"/>
      <c r="HV282" s="3"/>
      <c r="HW282" s="3"/>
      <c r="HX282" s="3"/>
      <c r="HY282" s="3"/>
      <c r="HZ282" s="3"/>
      <c r="IA282" s="3"/>
      <c r="IB282" s="3"/>
      <c r="IC282" s="3"/>
      <c r="ID282" s="3"/>
      <c r="IE282" s="3"/>
      <c r="IF282" s="3"/>
      <c r="IG282" s="3"/>
      <c r="IH282" s="3"/>
      <c r="II282" s="3"/>
      <c r="IJ282" s="3"/>
      <c r="IK282" s="3">
        <v>0</v>
      </c>
      <c r="IL282" s="3"/>
      <c r="IM282" s="3"/>
      <c r="IN282" s="3"/>
      <c r="IO282" s="3"/>
      <c r="IP282" s="3"/>
      <c r="IQ282" s="3"/>
      <c r="IR282" s="3"/>
      <c r="IS282" s="3"/>
      <c r="IT282" s="3"/>
      <c r="IU282" s="3"/>
    </row>
    <row r="283" spans="1:255" x14ac:dyDescent="0.25">
      <c r="A283" s="4">
        <v>17</v>
      </c>
      <c r="B283" s="4">
        <v>1</v>
      </c>
      <c r="C283" s="4"/>
      <c r="D283" s="4"/>
      <c r="E283" s="4" t="s">
        <v>437</v>
      </c>
      <c r="F283" s="4" t="s">
        <v>438</v>
      </c>
      <c r="G283" s="4" t="s">
        <v>439</v>
      </c>
      <c r="H283" s="4" t="s">
        <v>227</v>
      </c>
      <c r="I283" s="4">
        <v>1</v>
      </c>
      <c r="J283" s="4">
        <v>0</v>
      </c>
      <c r="K283" s="4">
        <v>1</v>
      </c>
      <c r="L283" s="4"/>
      <c r="M283" s="4"/>
      <c r="N283" s="4"/>
      <c r="O283" s="4">
        <f t="shared" si="436"/>
        <v>138779.07</v>
      </c>
      <c r="P283" s="4">
        <f t="shared" si="437"/>
        <v>138779.07</v>
      </c>
      <c r="Q283" s="4">
        <f t="shared" si="421"/>
        <v>0</v>
      </c>
      <c r="R283" s="4">
        <f t="shared" si="422"/>
        <v>0</v>
      </c>
      <c r="S283" s="4">
        <f t="shared" si="438"/>
        <v>0</v>
      </c>
      <c r="T283" s="4">
        <f t="shared" si="439"/>
        <v>0</v>
      </c>
      <c r="U283" s="4">
        <f t="shared" si="440"/>
        <v>0</v>
      </c>
      <c r="V283" s="4">
        <f t="shared" si="441"/>
        <v>0</v>
      </c>
      <c r="W283" s="4">
        <f t="shared" si="442"/>
        <v>0</v>
      </c>
      <c r="X283" s="4">
        <f t="shared" si="423"/>
        <v>0</v>
      </c>
      <c r="Y283" s="4">
        <f t="shared" si="424"/>
        <v>0</v>
      </c>
      <c r="Z283" s="4"/>
      <c r="AA283" s="4">
        <v>55890823</v>
      </c>
      <c r="AB283" s="4">
        <f t="shared" si="443"/>
        <v>18332.77</v>
      </c>
      <c r="AC283" s="4">
        <f t="shared" si="425"/>
        <v>18332.77</v>
      </c>
      <c r="AD283" s="4">
        <f t="shared" si="426"/>
        <v>0</v>
      </c>
      <c r="AE283" s="4">
        <f t="shared" si="427"/>
        <v>0</v>
      </c>
      <c r="AF283" s="4">
        <f t="shared" si="428"/>
        <v>0</v>
      </c>
      <c r="AG283" s="4">
        <f t="shared" si="444"/>
        <v>0</v>
      </c>
      <c r="AH283" s="4">
        <f t="shared" si="429"/>
        <v>0</v>
      </c>
      <c r="AI283" s="4">
        <f t="shared" si="430"/>
        <v>0</v>
      </c>
      <c r="AJ283" s="4">
        <f t="shared" si="445"/>
        <v>0</v>
      </c>
      <c r="AK283" s="4">
        <v>18332.77</v>
      </c>
      <c r="AL283" s="4">
        <v>18332.77</v>
      </c>
      <c r="AM283" s="4">
        <v>0</v>
      </c>
      <c r="AN283" s="4">
        <v>0</v>
      </c>
      <c r="AO283" s="4">
        <v>0</v>
      </c>
      <c r="AP283" s="4">
        <v>0</v>
      </c>
      <c r="AQ283" s="4">
        <v>0</v>
      </c>
      <c r="AR283" s="4">
        <v>0</v>
      </c>
      <c r="AS283" s="4">
        <v>0</v>
      </c>
      <c r="AT283" s="4">
        <v>0</v>
      </c>
      <c r="AU283" s="4">
        <v>0</v>
      </c>
      <c r="AV283" s="4">
        <v>1</v>
      </c>
      <c r="AW283" s="4">
        <v>1</v>
      </c>
      <c r="AX283" s="4"/>
      <c r="AY283" s="4"/>
      <c r="AZ283" s="4">
        <v>1</v>
      </c>
      <c r="BA283" s="4">
        <v>1</v>
      </c>
      <c r="BB283" s="4">
        <v>1</v>
      </c>
      <c r="BC283" s="4">
        <v>7.57</v>
      </c>
      <c r="BD283" s="4" t="s">
        <v>3</v>
      </c>
      <c r="BE283" s="4" t="s">
        <v>3</v>
      </c>
      <c r="BF283" s="4" t="s">
        <v>3</v>
      </c>
      <c r="BG283" s="4" t="s">
        <v>3</v>
      </c>
      <c r="BH283" s="4">
        <v>3</v>
      </c>
      <c r="BI283" s="4">
        <v>3</v>
      </c>
      <c r="BJ283" s="4" t="s">
        <v>438</v>
      </c>
      <c r="BK283" s="4"/>
      <c r="BL283" s="4"/>
      <c r="BM283" s="4">
        <v>400007</v>
      </c>
      <c r="BN283" s="4">
        <v>0</v>
      </c>
      <c r="BO283" s="4" t="s">
        <v>3</v>
      </c>
      <c r="BP283" s="4">
        <v>0</v>
      </c>
      <c r="BQ283" s="4">
        <v>214</v>
      </c>
      <c r="BR283" s="4">
        <v>0</v>
      </c>
      <c r="BS283" s="4">
        <v>1</v>
      </c>
      <c r="BT283" s="4">
        <v>1</v>
      </c>
      <c r="BU283" s="4">
        <v>1</v>
      </c>
      <c r="BV283" s="4">
        <v>1</v>
      </c>
      <c r="BW283" s="4">
        <v>1</v>
      </c>
      <c r="BX283" s="4">
        <v>1</v>
      </c>
      <c r="BY283" s="4" t="s">
        <v>3</v>
      </c>
      <c r="BZ283" s="4">
        <v>0</v>
      </c>
      <c r="CA283" s="4">
        <v>0</v>
      </c>
      <c r="CB283" s="4" t="s">
        <v>3</v>
      </c>
      <c r="CC283" s="4"/>
      <c r="CD283" s="4"/>
      <c r="CE283" s="4">
        <v>1566</v>
      </c>
      <c r="CF283" s="4">
        <v>0</v>
      </c>
      <c r="CG283" s="4">
        <v>0</v>
      </c>
      <c r="CH283" s="4"/>
      <c r="CI283" s="4"/>
      <c r="CJ283" s="4"/>
      <c r="CK283" s="4"/>
      <c r="CL283" s="4"/>
      <c r="CM283" s="4">
        <v>0</v>
      </c>
      <c r="CN283" s="4" t="s">
        <v>3</v>
      </c>
      <c r="CO283" s="4">
        <v>0</v>
      </c>
      <c r="CP283" s="4">
        <f t="shared" si="446"/>
        <v>138779.07</v>
      </c>
      <c r="CQ283" s="4">
        <f t="shared" si="447"/>
        <v>138779.07</v>
      </c>
      <c r="CR283" s="4">
        <f t="shared" si="431"/>
        <v>0</v>
      </c>
      <c r="CS283" s="4">
        <f t="shared" si="432"/>
        <v>0</v>
      </c>
      <c r="CT283" s="4">
        <f t="shared" si="448"/>
        <v>0</v>
      </c>
      <c r="CU283" s="4">
        <f t="shared" si="449"/>
        <v>0</v>
      </c>
      <c r="CV283" s="4">
        <f t="shared" si="450"/>
        <v>0</v>
      </c>
      <c r="CW283" s="4">
        <f t="shared" si="451"/>
        <v>0</v>
      </c>
      <c r="CX283" s="4">
        <f t="shared" si="452"/>
        <v>0</v>
      </c>
      <c r="CY283" s="4">
        <f t="shared" si="433"/>
        <v>0</v>
      </c>
      <c r="CZ283" s="4">
        <f t="shared" si="434"/>
        <v>0</v>
      </c>
      <c r="DA283" s="4"/>
      <c r="DB283" s="4"/>
      <c r="DC283" s="4" t="s">
        <v>3</v>
      </c>
      <c r="DD283" s="4" t="s">
        <v>3</v>
      </c>
      <c r="DE283" s="4" t="s">
        <v>3</v>
      </c>
      <c r="DF283" s="4" t="s">
        <v>3</v>
      </c>
      <c r="DG283" s="4" t="s">
        <v>3</v>
      </c>
      <c r="DH283" s="4" t="s">
        <v>3</v>
      </c>
      <c r="DI283" s="4" t="s">
        <v>3</v>
      </c>
      <c r="DJ283" s="4" t="s">
        <v>3</v>
      </c>
      <c r="DK283" s="4" t="s">
        <v>3</v>
      </c>
      <c r="DL283" s="4" t="s">
        <v>3</v>
      </c>
      <c r="DM283" s="4" t="s">
        <v>3</v>
      </c>
      <c r="DN283" s="4">
        <v>0</v>
      </c>
      <c r="DO283" s="4">
        <v>0</v>
      </c>
      <c r="DP283" s="4">
        <v>1</v>
      </c>
      <c r="DQ283" s="4">
        <v>1</v>
      </c>
      <c r="DR283" s="4"/>
      <c r="DS283" s="4"/>
      <c r="DT283" s="4"/>
      <c r="DU283" s="4">
        <v>1013</v>
      </c>
      <c r="DV283" s="4" t="s">
        <v>227</v>
      </c>
      <c r="DW283" s="4" t="s">
        <v>227</v>
      </c>
      <c r="DX283" s="4">
        <v>1</v>
      </c>
      <c r="DY283" s="4"/>
      <c r="DZ283" s="4" t="s">
        <v>3</v>
      </c>
      <c r="EA283" s="4" t="s">
        <v>3</v>
      </c>
      <c r="EB283" s="4" t="s">
        <v>3</v>
      </c>
      <c r="EC283" s="4" t="s">
        <v>3</v>
      </c>
      <c r="ED283" s="4"/>
      <c r="EE283" s="4">
        <v>57042890</v>
      </c>
      <c r="EF283" s="4">
        <v>214</v>
      </c>
      <c r="EG283" s="4" t="s">
        <v>228</v>
      </c>
      <c r="EH283" s="4">
        <v>0</v>
      </c>
      <c r="EI283" s="4" t="s">
        <v>3</v>
      </c>
      <c r="EJ283" s="4">
        <v>3</v>
      </c>
      <c r="EK283" s="4">
        <v>400007</v>
      </c>
      <c r="EL283" s="4" t="s">
        <v>228</v>
      </c>
      <c r="EM283" s="4" t="s">
        <v>229</v>
      </c>
      <c r="EN283" s="4"/>
      <c r="EO283" s="4" t="s">
        <v>3</v>
      </c>
      <c r="EP283" s="4"/>
      <c r="EQ283" s="4">
        <v>16</v>
      </c>
      <c r="ER283" s="4">
        <v>0</v>
      </c>
      <c r="ES283" s="4">
        <v>18332.77</v>
      </c>
      <c r="ET283" s="4">
        <v>0</v>
      </c>
      <c r="EU283" s="4">
        <v>0</v>
      </c>
      <c r="EV283" s="4">
        <v>0</v>
      </c>
      <c r="EW283" s="4">
        <v>0</v>
      </c>
      <c r="EX283" s="4">
        <v>0</v>
      </c>
      <c r="EY283" s="4">
        <v>0</v>
      </c>
      <c r="EZ283" s="4">
        <v>5</v>
      </c>
      <c r="FA283" s="4"/>
      <c r="FB283" s="4"/>
      <c r="FC283" s="4">
        <v>1</v>
      </c>
      <c r="FD283" s="4">
        <v>18</v>
      </c>
      <c r="FE283" s="4"/>
      <c r="FF283" s="4">
        <v>162430</v>
      </c>
      <c r="FG283" s="4"/>
      <c r="FH283" s="4"/>
      <c r="FI283" s="4"/>
      <c r="FJ283" s="4"/>
      <c r="FK283" s="4"/>
      <c r="FL283" s="4"/>
      <c r="FM283" s="4"/>
      <c r="FN283" s="4"/>
      <c r="FO283" s="4"/>
      <c r="FP283" s="4"/>
      <c r="FQ283" s="4">
        <v>0</v>
      </c>
      <c r="FR283" s="4">
        <f t="shared" si="435"/>
        <v>138779.07</v>
      </c>
      <c r="FS283" s="4">
        <v>0</v>
      </c>
      <c r="FT283" s="4"/>
      <c r="FU283" s="4"/>
      <c r="FV283" s="4"/>
      <c r="FW283" s="4"/>
      <c r="FX283" s="4">
        <v>0</v>
      </c>
      <c r="FY283" s="4">
        <v>0</v>
      </c>
      <c r="FZ283" s="4"/>
      <c r="GA283" s="4" t="s">
        <v>440</v>
      </c>
      <c r="GB283" s="4"/>
      <c r="GC283" s="4"/>
      <c r="GD283" s="4">
        <v>1</v>
      </c>
      <c r="GE283" s="4"/>
      <c r="GF283" s="4">
        <v>-1852137674</v>
      </c>
      <c r="GG283" s="4">
        <v>2</v>
      </c>
      <c r="GH283" s="4">
        <v>3</v>
      </c>
      <c r="GI283" s="4">
        <v>5</v>
      </c>
      <c r="GJ283" s="4">
        <v>0</v>
      </c>
      <c r="GK283" s="4">
        <v>0</v>
      </c>
      <c r="GL283" s="4">
        <f t="shared" si="453"/>
        <v>0</v>
      </c>
      <c r="GM283" s="4">
        <f t="shared" si="454"/>
        <v>138779.07</v>
      </c>
      <c r="GN283" s="4">
        <f t="shared" si="455"/>
        <v>0</v>
      </c>
      <c r="GO283" s="4">
        <f t="shared" si="456"/>
        <v>0</v>
      </c>
      <c r="GP283" s="4">
        <f t="shared" si="457"/>
        <v>0</v>
      </c>
      <c r="GQ283" s="4"/>
      <c r="GR283" s="4">
        <v>1</v>
      </c>
      <c r="GS283" s="4">
        <v>1</v>
      </c>
      <c r="GT283" s="4">
        <v>0</v>
      </c>
      <c r="GU283" s="4" t="s">
        <v>3</v>
      </c>
      <c r="GV283" s="4">
        <f t="shared" si="458"/>
        <v>0</v>
      </c>
      <c r="GW283" s="4">
        <v>1</v>
      </c>
      <c r="GX283" s="4">
        <f t="shared" si="459"/>
        <v>0</v>
      </c>
      <c r="GY283" s="4"/>
      <c r="GZ283" s="4"/>
      <c r="HA283" s="4">
        <v>0</v>
      </c>
      <c r="HB283" s="4">
        <v>0</v>
      </c>
      <c r="HC283" s="4">
        <f t="shared" si="460"/>
        <v>0</v>
      </c>
      <c r="HD283" s="4"/>
      <c r="HE283" s="4" t="s">
        <v>50</v>
      </c>
      <c r="HF283" s="4" t="s">
        <v>231</v>
      </c>
      <c r="HG283" s="4"/>
      <c r="HH283" s="4"/>
      <c r="HI283" s="4"/>
      <c r="HJ283" s="4"/>
      <c r="HK283" s="4"/>
      <c r="HL283" s="4"/>
      <c r="HM283" s="4" t="s">
        <v>3</v>
      </c>
      <c r="HN283" s="4" t="s">
        <v>3</v>
      </c>
      <c r="HO283" s="4" t="s">
        <v>3</v>
      </c>
      <c r="HP283" s="4" t="s">
        <v>3</v>
      </c>
      <c r="HQ283" s="4" t="s">
        <v>3</v>
      </c>
      <c r="HR283" s="4"/>
      <c r="HS283" s="4">
        <v>0</v>
      </c>
      <c r="HT283" s="4"/>
      <c r="HU283" s="4"/>
      <c r="HV283" s="4"/>
      <c r="HW283" s="4"/>
      <c r="HX283" s="4"/>
      <c r="HY283" s="4"/>
      <c r="HZ283" s="4"/>
      <c r="IA283" s="4"/>
      <c r="IB283" s="4"/>
      <c r="IC283" s="4"/>
      <c r="ID283" s="4"/>
      <c r="IE283" s="4"/>
      <c r="IF283" s="4"/>
      <c r="IG283" s="4"/>
      <c r="IH283" s="4"/>
      <c r="II283" s="4"/>
      <c r="IJ283" s="4"/>
      <c r="IK283" s="4">
        <v>0</v>
      </c>
      <c r="IL283" s="4"/>
      <c r="IM283" s="4"/>
      <c r="IN283" s="4"/>
      <c r="IO283" s="4"/>
      <c r="IP283" s="4"/>
      <c r="IQ283" s="4"/>
      <c r="IR283" s="4"/>
      <c r="IS283" s="4"/>
      <c r="IT283" s="4"/>
      <c r="IU283" s="4"/>
    </row>
    <row r="284" spans="1:255" x14ac:dyDescent="0.25">
      <c r="A284" s="3">
        <v>17</v>
      </c>
      <c r="B284" s="3">
        <v>1</v>
      </c>
      <c r="C284" s="3"/>
      <c r="D284" s="3"/>
      <c r="E284" s="3" t="s">
        <v>441</v>
      </c>
      <c r="F284" s="3" t="s">
        <v>442</v>
      </c>
      <c r="G284" s="3" t="s">
        <v>443</v>
      </c>
      <c r="H284" s="3" t="s">
        <v>227</v>
      </c>
      <c r="I284" s="3">
        <v>1</v>
      </c>
      <c r="J284" s="3">
        <v>0</v>
      </c>
      <c r="K284" s="3">
        <v>1</v>
      </c>
      <c r="L284" s="3"/>
      <c r="M284" s="3"/>
      <c r="N284" s="3"/>
      <c r="O284" s="3">
        <f t="shared" si="436"/>
        <v>13544.26</v>
      </c>
      <c r="P284" s="3">
        <f t="shared" si="437"/>
        <v>13544.26</v>
      </c>
      <c r="Q284" s="3">
        <f t="shared" si="421"/>
        <v>0</v>
      </c>
      <c r="R284" s="3">
        <f t="shared" si="422"/>
        <v>0</v>
      </c>
      <c r="S284" s="3">
        <f t="shared" si="438"/>
        <v>0</v>
      </c>
      <c r="T284" s="3">
        <f t="shared" si="439"/>
        <v>0</v>
      </c>
      <c r="U284" s="3">
        <f t="shared" si="440"/>
        <v>0</v>
      </c>
      <c r="V284" s="3">
        <f t="shared" si="441"/>
        <v>0</v>
      </c>
      <c r="W284" s="3">
        <f t="shared" si="442"/>
        <v>0</v>
      </c>
      <c r="X284" s="3">
        <f t="shared" si="423"/>
        <v>0</v>
      </c>
      <c r="Y284" s="3">
        <f t="shared" si="424"/>
        <v>0</v>
      </c>
      <c r="Z284" s="3"/>
      <c r="AA284" s="3">
        <v>54971259</v>
      </c>
      <c r="AB284" s="3">
        <f t="shared" si="443"/>
        <v>13544.26</v>
      </c>
      <c r="AC284" s="3">
        <f t="shared" si="425"/>
        <v>13544.26</v>
      </c>
      <c r="AD284" s="3">
        <f t="shared" si="426"/>
        <v>0</v>
      </c>
      <c r="AE284" s="3">
        <f t="shared" si="427"/>
        <v>0</v>
      </c>
      <c r="AF284" s="3">
        <f t="shared" si="428"/>
        <v>0</v>
      </c>
      <c r="AG284" s="3">
        <f t="shared" si="444"/>
        <v>0</v>
      </c>
      <c r="AH284" s="3">
        <f t="shared" si="429"/>
        <v>0</v>
      </c>
      <c r="AI284" s="3">
        <f t="shared" si="430"/>
        <v>0</v>
      </c>
      <c r="AJ284" s="3">
        <f t="shared" si="445"/>
        <v>0</v>
      </c>
      <c r="AK284" s="3">
        <v>13544.26</v>
      </c>
      <c r="AL284" s="3">
        <v>13544.26</v>
      </c>
      <c r="AM284" s="3">
        <v>0</v>
      </c>
      <c r="AN284" s="3">
        <v>0</v>
      </c>
      <c r="AO284" s="3">
        <v>0</v>
      </c>
      <c r="AP284" s="3">
        <v>0</v>
      </c>
      <c r="AQ284" s="3">
        <v>0</v>
      </c>
      <c r="AR284" s="3">
        <v>0</v>
      </c>
      <c r="AS284" s="3">
        <v>0</v>
      </c>
      <c r="AT284" s="3">
        <v>0</v>
      </c>
      <c r="AU284" s="3">
        <v>0</v>
      </c>
      <c r="AV284" s="3">
        <v>1</v>
      </c>
      <c r="AW284" s="3">
        <v>1</v>
      </c>
      <c r="AX284" s="3"/>
      <c r="AY284" s="3"/>
      <c r="AZ284" s="3">
        <v>1</v>
      </c>
      <c r="BA284" s="3">
        <v>1</v>
      </c>
      <c r="BB284" s="3">
        <v>1</v>
      </c>
      <c r="BC284" s="3">
        <v>1</v>
      </c>
      <c r="BD284" s="3" t="s">
        <v>3</v>
      </c>
      <c r="BE284" s="3" t="s">
        <v>3</v>
      </c>
      <c r="BF284" s="3" t="s">
        <v>3</v>
      </c>
      <c r="BG284" s="3" t="s">
        <v>3</v>
      </c>
      <c r="BH284" s="3">
        <v>3</v>
      </c>
      <c r="BI284" s="3">
        <v>3</v>
      </c>
      <c r="BJ284" s="3" t="s">
        <v>442</v>
      </c>
      <c r="BK284" s="3"/>
      <c r="BL284" s="3"/>
      <c r="BM284" s="3">
        <v>400007</v>
      </c>
      <c r="BN284" s="3">
        <v>0</v>
      </c>
      <c r="BO284" s="3" t="s">
        <v>3</v>
      </c>
      <c r="BP284" s="3">
        <v>0</v>
      </c>
      <c r="BQ284" s="3">
        <v>214</v>
      </c>
      <c r="BR284" s="3">
        <v>0</v>
      </c>
      <c r="BS284" s="3">
        <v>1</v>
      </c>
      <c r="BT284" s="3">
        <v>1</v>
      </c>
      <c r="BU284" s="3">
        <v>1</v>
      </c>
      <c r="BV284" s="3">
        <v>1</v>
      </c>
      <c r="BW284" s="3">
        <v>1</v>
      </c>
      <c r="BX284" s="3">
        <v>1</v>
      </c>
      <c r="BY284" s="3" t="s">
        <v>3</v>
      </c>
      <c r="BZ284" s="3">
        <v>0</v>
      </c>
      <c r="CA284" s="3">
        <v>0</v>
      </c>
      <c r="CB284" s="3" t="s">
        <v>3</v>
      </c>
      <c r="CC284" s="3"/>
      <c r="CD284" s="3"/>
      <c r="CE284" s="3">
        <v>1566</v>
      </c>
      <c r="CF284" s="3">
        <v>0</v>
      </c>
      <c r="CG284" s="3">
        <v>0</v>
      </c>
      <c r="CH284" s="3"/>
      <c r="CI284" s="3"/>
      <c r="CJ284" s="3"/>
      <c r="CK284" s="3"/>
      <c r="CL284" s="3"/>
      <c r="CM284" s="3">
        <v>0</v>
      </c>
      <c r="CN284" s="3" t="s">
        <v>3</v>
      </c>
      <c r="CO284" s="3">
        <v>0</v>
      </c>
      <c r="CP284" s="3">
        <f t="shared" si="446"/>
        <v>13544.26</v>
      </c>
      <c r="CQ284" s="3">
        <f t="shared" si="447"/>
        <v>13544.26</v>
      </c>
      <c r="CR284" s="3">
        <f t="shared" si="431"/>
        <v>0</v>
      </c>
      <c r="CS284" s="3">
        <f t="shared" si="432"/>
        <v>0</v>
      </c>
      <c r="CT284" s="3">
        <f t="shared" si="448"/>
        <v>0</v>
      </c>
      <c r="CU284" s="3">
        <f t="shared" si="449"/>
        <v>0</v>
      </c>
      <c r="CV284" s="3">
        <f t="shared" si="450"/>
        <v>0</v>
      </c>
      <c r="CW284" s="3">
        <f t="shared" si="451"/>
        <v>0</v>
      </c>
      <c r="CX284" s="3">
        <f t="shared" si="452"/>
        <v>0</v>
      </c>
      <c r="CY284" s="3">
        <f t="shared" si="433"/>
        <v>0</v>
      </c>
      <c r="CZ284" s="3">
        <f t="shared" si="434"/>
        <v>0</v>
      </c>
      <c r="DA284" s="3"/>
      <c r="DB284" s="3"/>
      <c r="DC284" s="3" t="s">
        <v>3</v>
      </c>
      <c r="DD284" s="3" t="s">
        <v>3</v>
      </c>
      <c r="DE284" s="3" t="s">
        <v>3</v>
      </c>
      <c r="DF284" s="3" t="s">
        <v>3</v>
      </c>
      <c r="DG284" s="3" t="s">
        <v>3</v>
      </c>
      <c r="DH284" s="3" t="s">
        <v>3</v>
      </c>
      <c r="DI284" s="3" t="s">
        <v>3</v>
      </c>
      <c r="DJ284" s="3" t="s">
        <v>3</v>
      </c>
      <c r="DK284" s="3" t="s">
        <v>3</v>
      </c>
      <c r="DL284" s="3" t="s">
        <v>3</v>
      </c>
      <c r="DM284" s="3" t="s">
        <v>3</v>
      </c>
      <c r="DN284" s="3">
        <v>0</v>
      </c>
      <c r="DO284" s="3">
        <v>0</v>
      </c>
      <c r="DP284" s="3">
        <v>1</v>
      </c>
      <c r="DQ284" s="3">
        <v>1</v>
      </c>
      <c r="DR284" s="3"/>
      <c r="DS284" s="3"/>
      <c r="DT284" s="3"/>
      <c r="DU284" s="3">
        <v>1013</v>
      </c>
      <c r="DV284" s="3" t="s">
        <v>227</v>
      </c>
      <c r="DW284" s="3" t="s">
        <v>227</v>
      </c>
      <c r="DX284" s="3">
        <v>1</v>
      </c>
      <c r="DY284" s="3"/>
      <c r="DZ284" s="3" t="s">
        <v>3</v>
      </c>
      <c r="EA284" s="3" t="s">
        <v>3</v>
      </c>
      <c r="EB284" s="3" t="s">
        <v>3</v>
      </c>
      <c r="EC284" s="3" t="s">
        <v>3</v>
      </c>
      <c r="ED284" s="3"/>
      <c r="EE284" s="3">
        <v>57042890</v>
      </c>
      <c r="EF284" s="3">
        <v>214</v>
      </c>
      <c r="EG284" s="3" t="s">
        <v>228</v>
      </c>
      <c r="EH284" s="3">
        <v>0</v>
      </c>
      <c r="EI284" s="3" t="s">
        <v>3</v>
      </c>
      <c r="EJ284" s="3">
        <v>3</v>
      </c>
      <c r="EK284" s="3">
        <v>400007</v>
      </c>
      <c r="EL284" s="3" t="s">
        <v>228</v>
      </c>
      <c r="EM284" s="3" t="s">
        <v>229</v>
      </c>
      <c r="EN284" s="3"/>
      <c r="EO284" s="3" t="s">
        <v>3</v>
      </c>
      <c r="EP284" s="3"/>
      <c r="EQ284" s="3">
        <v>16</v>
      </c>
      <c r="ER284" s="3">
        <v>0</v>
      </c>
      <c r="ES284" s="3">
        <v>13544.26</v>
      </c>
      <c r="ET284" s="3">
        <v>0</v>
      </c>
      <c r="EU284" s="3">
        <v>0</v>
      </c>
      <c r="EV284" s="3">
        <v>0</v>
      </c>
      <c r="EW284" s="3">
        <v>0</v>
      </c>
      <c r="EX284" s="3">
        <v>0</v>
      </c>
      <c r="EY284" s="3">
        <v>0</v>
      </c>
      <c r="EZ284" s="3"/>
      <c r="FA284" s="3"/>
      <c r="FB284" s="3"/>
      <c r="FC284" s="3"/>
      <c r="FD284" s="3"/>
      <c r="FE284" s="3"/>
      <c r="FF284" s="3"/>
      <c r="FG284" s="3"/>
      <c r="FH284" s="3"/>
      <c r="FI284" s="3"/>
      <c r="FJ284" s="3"/>
      <c r="FK284" s="3"/>
      <c r="FL284" s="3"/>
      <c r="FM284" s="3"/>
      <c r="FN284" s="3"/>
      <c r="FO284" s="3"/>
      <c r="FP284" s="3"/>
      <c r="FQ284" s="3">
        <v>0</v>
      </c>
      <c r="FR284" s="3">
        <f t="shared" si="435"/>
        <v>13544.26</v>
      </c>
      <c r="FS284" s="3">
        <v>0</v>
      </c>
      <c r="FT284" s="3"/>
      <c r="FU284" s="3"/>
      <c r="FV284" s="3"/>
      <c r="FW284" s="3"/>
      <c r="FX284" s="3">
        <v>0</v>
      </c>
      <c r="FY284" s="3">
        <v>0</v>
      </c>
      <c r="FZ284" s="3"/>
      <c r="GA284" s="3" t="s">
        <v>444</v>
      </c>
      <c r="GB284" s="3"/>
      <c r="GC284" s="3"/>
      <c r="GD284" s="3">
        <v>1</v>
      </c>
      <c r="GE284" s="3"/>
      <c r="GF284" s="3">
        <v>-2118377561</v>
      </c>
      <c r="GG284" s="3">
        <v>2</v>
      </c>
      <c r="GH284" s="3">
        <v>4</v>
      </c>
      <c r="GI284" s="3">
        <v>-2</v>
      </c>
      <c r="GJ284" s="3">
        <v>0</v>
      </c>
      <c r="GK284" s="3">
        <v>0</v>
      </c>
      <c r="GL284" s="3">
        <f t="shared" si="453"/>
        <v>0</v>
      </c>
      <c r="GM284" s="3">
        <f t="shared" si="454"/>
        <v>13544.26</v>
      </c>
      <c r="GN284" s="3">
        <f t="shared" si="455"/>
        <v>0</v>
      </c>
      <c r="GO284" s="3">
        <f t="shared" si="456"/>
        <v>0</v>
      </c>
      <c r="GP284" s="3">
        <f t="shared" si="457"/>
        <v>0</v>
      </c>
      <c r="GQ284" s="3"/>
      <c r="GR284" s="3">
        <v>1</v>
      </c>
      <c r="GS284" s="3">
        <v>2</v>
      </c>
      <c r="GT284" s="3">
        <v>0</v>
      </c>
      <c r="GU284" s="3" t="s">
        <v>3</v>
      </c>
      <c r="GV284" s="3">
        <f t="shared" si="458"/>
        <v>0</v>
      </c>
      <c r="GW284" s="3">
        <v>1</v>
      </c>
      <c r="GX284" s="3">
        <f t="shared" si="459"/>
        <v>0</v>
      </c>
      <c r="GY284" s="3"/>
      <c r="GZ284" s="3"/>
      <c r="HA284" s="3">
        <v>0</v>
      </c>
      <c r="HB284" s="3">
        <v>0</v>
      </c>
      <c r="HC284" s="3">
        <f t="shared" si="460"/>
        <v>0</v>
      </c>
      <c r="HD284" s="3"/>
      <c r="HE284" s="3" t="s">
        <v>50</v>
      </c>
      <c r="HF284" s="3" t="s">
        <v>231</v>
      </c>
      <c r="HG284" s="3"/>
      <c r="HH284" s="3"/>
      <c r="HI284" s="3"/>
      <c r="HJ284" s="3"/>
      <c r="HK284" s="3"/>
      <c r="HL284" s="3"/>
      <c r="HM284" s="3" t="s">
        <v>3</v>
      </c>
      <c r="HN284" s="3" t="s">
        <v>3</v>
      </c>
      <c r="HO284" s="3" t="s">
        <v>3</v>
      </c>
      <c r="HP284" s="3" t="s">
        <v>3</v>
      </c>
      <c r="HQ284" s="3" t="s">
        <v>3</v>
      </c>
      <c r="HR284" s="3"/>
      <c r="HS284" s="3">
        <v>0</v>
      </c>
      <c r="HT284" s="3"/>
      <c r="HU284" s="3"/>
      <c r="HV284" s="3"/>
      <c r="HW284" s="3"/>
      <c r="HX284" s="3"/>
      <c r="HY284" s="3"/>
      <c r="HZ284" s="3"/>
      <c r="IA284" s="3"/>
      <c r="IB284" s="3"/>
      <c r="IC284" s="3"/>
      <c r="ID284" s="3"/>
      <c r="IE284" s="3"/>
      <c r="IF284" s="3"/>
      <c r="IG284" s="3"/>
      <c r="IH284" s="3"/>
      <c r="II284" s="3"/>
      <c r="IJ284" s="3"/>
      <c r="IK284" s="3">
        <v>0</v>
      </c>
      <c r="IL284" s="3"/>
      <c r="IM284" s="3"/>
      <c r="IN284" s="3"/>
      <c r="IO284" s="3"/>
      <c r="IP284" s="3"/>
      <c r="IQ284" s="3"/>
      <c r="IR284" s="3"/>
      <c r="IS284" s="3"/>
      <c r="IT284" s="3"/>
      <c r="IU284" s="3"/>
    </row>
    <row r="285" spans="1:255" x14ac:dyDescent="0.25">
      <c r="A285" s="4">
        <v>17</v>
      </c>
      <c r="B285" s="4">
        <v>1</v>
      </c>
      <c r="C285" s="4"/>
      <c r="D285" s="4"/>
      <c r="E285" s="4" t="s">
        <v>441</v>
      </c>
      <c r="F285" s="4" t="s">
        <v>442</v>
      </c>
      <c r="G285" s="4" t="s">
        <v>443</v>
      </c>
      <c r="H285" s="4" t="s">
        <v>227</v>
      </c>
      <c r="I285" s="4">
        <v>1</v>
      </c>
      <c r="J285" s="4">
        <v>0</v>
      </c>
      <c r="K285" s="4">
        <v>1</v>
      </c>
      <c r="L285" s="4"/>
      <c r="M285" s="4"/>
      <c r="N285" s="4"/>
      <c r="O285" s="4">
        <f t="shared" si="436"/>
        <v>102530.05</v>
      </c>
      <c r="P285" s="4">
        <f t="shared" si="437"/>
        <v>102530.05</v>
      </c>
      <c r="Q285" s="4">
        <f t="shared" si="421"/>
        <v>0</v>
      </c>
      <c r="R285" s="4">
        <f t="shared" si="422"/>
        <v>0</v>
      </c>
      <c r="S285" s="4">
        <f t="shared" si="438"/>
        <v>0</v>
      </c>
      <c r="T285" s="4">
        <f t="shared" si="439"/>
        <v>0</v>
      </c>
      <c r="U285" s="4">
        <f t="shared" si="440"/>
        <v>0</v>
      </c>
      <c r="V285" s="4">
        <f t="shared" si="441"/>
        <v>0</v>
      </c>
      <c r="W285" s="4">
        <f t="shared" si="442"/>
        <v>0</v>
      </c>
      <c r="X285" s="4">
        <f t="shared" si="423"/>
        <v>0</v>
      </c>
      <c r="Y285" s="4">
        <f t="shared" si="424"/>
        <v>0</v>
      </c>
      <c r="Z285" s="4"/>
      <c r="AA285" s="4">
        <v>55890823</v>
      </c>
      <c r="AB285" s="4">
        <f t="shared" si="443"/>
        <v>13544.26</v>
      </c>
      <c r="AC285" s="4">
        <f t="shared" si="425"/>
        <v>13544.26</v>
      </c>
      <c r="AD285" s="4">
        <f t="shared" si="426"/>
        <v>0</v>
      </c>
      <c r="AE285" s="4">
        <f t="shared" si="427"/>
        <v>0</v>
      </c>
      <c r="AF285" s="4">
        <f t="shared" si="428"/>
        <v>0</v>
      </c>
      <c r="AG285" s="4">
        <f t="shared" si="444"/>
        <v>0</v>
      </c>
      <c r="AH285" s="4">
        <f t="shared" si="429"/>
        <v>0</v>
      </c>
      <c r="AI285" s="4">
        <f t="shared" si="430"/>
        <v>0</v>
      </c>
      <c r="AJ285" s="4">
        <f t="shared" si="445"/>
        <v>0</v>
      </c>
      <c r="AK285" s="4">
        <v>13544.26</v>
      </c>
      <c r="AL285" s="4">
        <v>13544.26</v>
      </c>
      <c r="AM285" s="4">
        <v>0</v>
      </c>
      <c r="AN285" s="4">
        <v>0</v>
      </c>
      <c r="AO285" s="4">
        <v>0</v>
      </c>
      <c r="AP285" s="4">
        <v>0</v>
      </c>
      <c r="AQ285" s="4">
        <v>0</v>
      </c>
      <c r="AR285" s="4">
        <v>0</v>
      </c>
      <c r="AS285" s="4">
        <v>0</v>
      </c>
      <c r="AT285" s="4">
        <v>0</v>
      </c>
      <c r="AU285" s="4">
        <v>0</v>
      </c>
      <c r="AV285" s="4">
        <v>1</v>
      </c>
      <c r="AW285" s="4">
        <v>1</v>
      </c>
      <c r="AX285" s="4"/>
      <c r="AY285" s="4"/>
      <c r="AZ285" s="4">
        <v>1</v>
      </c>
      <c r="BA285" s="4">
        <v>1</v>
      </c>
      <c r="BB285" s="4">
        <v>1</v>
      </c>
      <c r="BC285" s="4">
        <v>7.57</v>
      </c>
      <c r="BD285" s="4" t="s">
        <v>3</v>
      </c>
      <c r="BE285" s="4" t="s">
        <v>3</v>
      </c>
      <c r="BF285" s="4" t="s">
        <v>3</v>
      </c>
      <c r="BG285" s="4" t="s">
        <v>3</v>
      </c>
      <c r="BH285" s="4">
        <v>3</v>
      </c>
      <c r="BI285" s="4">
        <v>3</v>
      </c>
      <c r="BJ285" s="4" t="s">
        <v>442</v>
      </c>
      <c r="BK285" s="4"/>
      <c r="BL285" s="4"/>
      <c r="BM285" s="4">
        <v>400007</v>
      </c>
      <c r="BN285" s="4">
        <v>0</v>
      </c>
      <c r="BO285" s="4" t="s">
        <v>3</v>
      </c>
      <c r="BP285" s="4">
        <v>0</v>
      </c>
      <c r="BQ285" s="4">
        <v>214</v>
      </c>
      <c r="BR285" s="4">
        <v>0</v>
      </c>
      <c r="BS285" s="4">
        <v>1</v>
      </c>
      <c r="BT285" s="4">
        <v>1</v>
      </c>
      <c r="BU285" s="4">
        <v>1</v>
      </c>
      <c r="BV285" s="4">
        <v>1</v>
      </c>
      <c r="BW285" s="4">
        <v>1</v>
      </c>
      <c r="BX285" s="4">
        <v>1</v>
      </c>
      <c r="BY285" s="4" t="s">
        <v>3</v>
      </c>
      <c r="BZ285" s="4">
        <v>0</v>
      </c>
      <c r="CA285" s="4">
        <v>0</v>
      </c>
      <c r="CB285" s="4" t="s">
        <v>3</v>
      </c>
      <c r="CC285" s="4"/>
      <c r="CD285" s="4"/>
      <c r="CE285" s="4">
        <v>1566</v>
      </c>
      <c r="CF285" s="4">
        <v>0</v>
      </c>
      <c r="CG285" s="4">
        <v>0</v>
      </c>
      <c r="CH285" s="4"/>
      <c r="CI285" s="4"/>
      <c r="CJ285" s="4"/>
      <c r="CK285" s="4"/>
      <c r="CL285" s="4"/>
      <c r="CM285" s="4">
        <v>0</v>
      </c>
      <c r="CN285" s="4" t="s">
        <v>3</v>
      </c>
      <c r="CO285" s="4">
        <v>0</v>
      </c>
      <c r="CP285" s="4">
        <f t="shared" si="446"/>
        <v>102530.05</v>
      </c>
      <c r="CQ285" s="4">
        <f t="shared" si="447"/>
        <v>102530.05</v>
      </c>
      <c r="CR285" s="4">
        <f t="shared" si="431"/>
        <v>0</v>
      </c>
      <c r="CS285" s="4">
        <f t="shared" si="432"/>
        <v>0</v>
      </c>
      <c r="CT285" s="4">
        <f t="shared" si="448"/>
        <v>0</v>
      </c>
      <c r="CU285" s="4">
        <f t="shared" si="449"/>
        <v>0</v>
      </c>
      <c r="CV285" s="4">
        <f t="shared" si="450"/>
        <v>0</v>
      </c>
      <c r="CW285" s="4">
        <f t="shared" si="451"/>
        <v>0</v>
      </c>
      <c r="CX285" s="4">
        <f t="shared" si="452"/>
        <v>0</v>
      </c>
      <c r="CY285" s="4">
        <f t="shared" si="433"/>
        <v>0</v>
      </c>
      <c r="CZ285" s="4">
        <f t="shared" si="434"/>
        <v>0</v>
      </c>
      <c r="DA285" s="4"/>
      <c r="DB285" s="4"/>
      <c r="DC285" s="4" t="s">
        <v>3</v>
      </c>
      <c r="DD285" s="4" t="s">
        <v>3</v>
      </c>
      <c r="DE285" s="4" t="s">
        <v>3</v>
      </c>
      <c r="DF285" s="4" t="s">
        <v>3</v>
      </c>
      <c r="DG285" s="4" t="s">
        <v>3</v>
      </c>
      <c r="DH285" s="4" t="s">
        <v>3</v>
      </c>
      <c r="DI285" s="4" t="s">
        <v>3</v>
      </c>
      <c r="DJ285" s="4" t="s">
        <v>3</v>
      </c>
      <c r="DK285" s="4" t="s">
        <v>3</v>
      </c>
      <c r="DL285" s="4" t="s">
        <v>3</v>
      </c>
      <c r="DM285" s="4" t="s">
        <v>3</v>
      </c>
      <c r="DN285" s="4">
        <v>0</v>
      </c>
      <c r="DO285" s="4">
        <v>0</v>
      </c>
      <c r="DP285" s="4">
        <v>1</v>
      </c>
      <c r="DQ285" s="4">
        <v>1</v>
      </c>
      <c r="DR285" s="4"/>
      <c r="DS285" s="4"/>
      <c r="DT285" s="4"/>
      <c r="DU285" s="4">
        <v>1013</v>
      </c>
      <c r="DV285" s="4" t="s">
        <v>227</v>
      </c>
      <c r="DW285" s="4" t="s">
        <v>227</v>
      </c>
      <c r="DX285" s="4">
        <v>1</v>
      </c>
      <c r="DY285" s="4"/>
      <c r="DZ285" s="4" t="s">
        <v>3</v>
      </c>
      <c r="EA285" s="4" t="s">
        <v>3</v>
      </c>
      <c r="EB285" s="4" t="s">
        <v>3</v>
      </c>
      <c r="EC285" s="4" t="s">
        <v>3</v>
      </c>
      <c r="ED285" s="4"/>
      <c r="EE285" s="4">
        <v>57042890</v>
      </c>
      <c r="EF285" s="4">
        <v>214</v>
      </c>
      <c r="EG285" s="4" t="s">
        <v>228</v>
      </c>
      <c r="EH285" s="4">
        <v>0</v>
      </c>
      <c r="EI285" s="4" t="s">
        <v>3</v>
      </c>
      <c r="EJ285" s="4">
        <v>3</v>
      </c>
      <c r="EK285" s="4">
        <v>400007</v>
      </c>
      <c r="EL285" s="4" t="s">
        <v>228</v>
      </c>
      <c r="EM285" s="4" t="s">
        <v>229</v>
      </c>
      <c r="EN285" s="4"/>
      <c r="EO285" s="4" t="s">
        <v>3</v>
      </c>
      <c r="EP285" s="4"/>
      <c r="EQ285" s="4">
        <v>16</v>
      </c>
      <c r="ER285" s="4">
        <v>0</v>
      </c>
      <c r="ES285" s="4">
        <v>13544.26</v>
      </c>
      <c r="ET285" s="4">
        <v>0</v>
      </c>
      <c r="EU285" s="4">
        <v>0</v>
      </c>
      <c r="EV285" s="4">
        <v>0</v>
      </c>
      <c r="EW285" s="4">
        <v>0</v>
      </c>
      <c r="EX285" s="4">
        <v>0</v>
      </c>
      <c r="EY285" s="4">
        <v>0</v>
      </c>
      <c r="EZ285" s="4">
        <v>5</v>
      </c>
      <c r="FA285" s="4"/>
      <c r="FB285" s="4"/>
      <c r="FC285" s="4">
        <v>1</v>
      </c>
      <c r="FD285" s="4">
        <v>18</v>
      </c>
      <c r="FE285" s="4"/>
      <c r="FF285" s="4">
        <v>120003.33</v>
      </c>
      <c r="FG285" s="4"/>
      <c r="FH285" s="4"/>
      <c r="FI285" s="4"/>
      <c r="FJ285" s="4"/>
      <c r="FK285" s="4"/>
      <c r="FL285" s="4"/>
      <c r="FM285" s="4"/>
      <c r="FN285" s="4"/>
      <c r="FO285" s="4"/>
      <c r="FP285" s="4"/>
      <c r="FQ285" s="4">
        <v>0</v>
      </c>
      <c r="FR285" s="4">
        <f t="shared" si="435"/>
        <v>102530.05</v>
      </c>
      <c r="FS285" s="4">
        <v>0</v>
      </c>
      <c r="FT285" s="4"/>
      <c r="FU285" s="4"/>
      <c r="FV285" s="4"/>
      <c r="FW285" s="4"/>
      <c r="FX285" s="4">
        <v>0</v>
      </c>
      <c r="FY285" s="4">
        <v>0</v>
      </c>
      <c r="FZ285" s="4"/>
      <c r="GA285" s="4" t="s">
        <v>444</v>
      </c>
      <c r="GB285" s="4"/>
      <c r="GC285" s="4"/>
      <c r="GD285" s="4">
        <v>1</v>
      </c>
      <c r="GE285" s="4"/>
      <c r="GF285" s="4">
        <v>-2118377561</v>
      </c>
      <c r="GG285" s="4">
        <v>2</v>
      </c>
      <c r="GH285" s="4">
        <v>3</v>
      </c>
      <c r="GI285" s="4">
        <v>5</v>
      </c>
      <c r="GJ285" s="4">
        <v>0</v>
      </c>
      <c r="GK285" s="4">
        <v>0</v>
      </c>
      <c r="GL285" s="4">
        <f t="shared" si="453"/>
        <v>0</v>
      </c>
      <c r="GM285" s="4">
        <f t="shared" si="454"/>
        <v>102530.05</v>
      </c>
      <c r="GN285" s="4">
        <f t="shared" si="455"/>
        <v>0</v>
      </c>
      <c r="GO285" s="4">
        <f t="shared" si="456"/>
        <v>0</v>
      </c>
      <c r="GP285" s="4">
        <f t="shared" si="457"/>
        <v>0</v>
      </c>
      <c r="GQ285" s="4"/>
      <c r="GR285" s="4">
        <v>1</v>
      </c>
      <c r="GS285" s="4">
        <v>1</v>
      </c>
      <c r="GT285" s="4">
        <v>0</v>
      </c>
      <c r="GU285" s="4" t="s">
        <v>3</v>
      </c>
      <c r="GV285" s="4">
        <f t="shared" si="458"/>
        <v>0</v>
      </c>
      <c r="GW285" s="4">
        <v>1</v>
      </c>
      <c r="GX285" s="4">
        <f t="shared" si="459"/>
        <v>0</v>
      </c>
      <c r="GY285" s="4"/>
      <c r="GZ285" s="4"/>
      <c r="HA285" s="4">
        <v>0</v>
      </c>
      <c r="HB285" s="4">
        <v>0</v>
      </c>
      <c r="HC285" s="4">
        <f t="shared" si="460"/>
        <v>0</v>
      </c>
      <c r="HD285" s="4"/>
      <c r="HE285" s="4" t="s">
        <v>50</v>
      </c>
      <c r="HF285" s="4" t="s">
        <v>231</v>
      </c>
      <c r="HG285" s="4"/>
      <c r="HH285" s="4"/>
      <c r="HI285" s="4"/>
      <c r="HJ285" s="4"/>
      <c r="HK285" s="4"/>
      <c r="HL285" s="4"/>
      <c r="HM285" s="4" t="s">
        <v>3</v>
      </c>
      <c r="HN285" s="4" t="s">
        <v>3</v>
      </c>
      <c r="HO285" s="4" t="s">
        <v>3</v>
      </c>
      <c r="HP285" s="4" t="s">
        <v>3</v>
      </c>
      <c r="HQ285" s="4" t="s">
        <v>3</v>
      </c>
      <c r="HR285" s="4"/>
      <c r="HS285" s="4">
        <v>0</v>
      </c>
      <c r="HT285" s="4"/>
      <c r="HU285" s="4"/>
      <c r="HV285" s="4"/>
      <c r="HW285" s="4"/>
      <c r="HX285" s="4"/>
      <c r="HY285" s="4"/>
      <c r="HZ285" s="4"/>
      <c r="IA285" s="4"/>
      <c r="IB285" s="4"/>
      <c r="IC285" s="4"/>
      <c r="ID285" s="4"/>
      <c r="IE285" s="4"/>
      <c r="IF285" s="4"/>
      <c r="IG285" s="4"/>
      <c r="IH285" s="4"/>
      <c r="II285" s="4"/>
      <c r="IJ285" s="4"/>
      <c r="IK285" s="4">
        <v>0</v>
      </c>
      <c r="IL285" s="4"/>
      <c r="IM285" s="4"/>
      <c r="IN285" s="4"/>
      <c r="IO285" s="4"/>
      <c r="IP285" s="4"/>
      <c r="IQ285" s="4"/>
      <c r="IR285" s="4"/>
      <c r="IS285" s="4"/>
      <c r="IT285" s="4"/>
      <c r="IU285" s="4"/>
    </row>
    <row r="286" spans="1:255" x14ac:dyDescent="0.25">
      <c r="A286" s="3">
        <v>17</v>
      </c>
      <c r="B286" s="3">
        <v>1</v>
      </c>
      <c r="C286" s="3"/>
      <c r="D286" s="3"/>
      <c r="E286" s="3" t="s">
        <v>445</v>
      </c>
      <c r="F286" s="3" t="s">
        <v>446</v>
      </c>
      <c r="G286" s="3" t="s">
        <v>447</v>
      </c>
      <c r="H286" s="3" t="s">
        <v>227</v>
      </c>
      <c r="I286" s="3">
        <v>4</v>
      </c>
      <c r="J286" s="3">
        <v>0</v>
      </c>
      <c r="K286" s="3">
        <v>4</v>
      </c>
      <c r="L286" s="3"/>
      <c r="M286" s="3"/>
      <c r="N286" s="3"/>
      <c r="O286" s="3">
        <f t="shared" si="436"/>
        <v>7238.44</v>
      </c>
      <c r="P286" s="3">
        <f t="shared" si="437"/>
        <v>7238.44</v>
      </c>
      <c r="Q286" s="3">
        <f t="shared" si="421"/>
        <v>0</v>
      </c>
      <c r="R286" s="3">
        <f t="shared" si="422"/>
        <v>0</v>
      </c>
      <c r="S286" s="3">
        <f t="shared" si="438"/>
        <v>0</v>
      </c>
      <c r="T286" s="3">
        <f t="shared" si="439"/>
        <v>0</v>
      </c>
      <c r="U286" s="3">
        <f t="shared" si="440"/>
        <v>0</v>
      </c>
      <c r="V286" s="3">
        <f t="shared" si="441"/>
        <v>0</v>
      </c>
      <c r="W286" s="3">
        <f t="shared" si="442"/>
        <v>0</v>
      </c>
      <c r="X286" s="3">
        <f t="shared" si="423"/>
        <v>0</v>
      </c>
      <c r="Y286" s="3">
        <f t="shared" si="424"/>
        <v>0</v>
      </c>
      <c r="Z286" s="3"/>
      <c r="AA286" s="3">
        <v>54971259</v>
      </c>
      <c r="AB286" s="3">
        <f t="shared" si="443"/>
        <v>1809.61</v>
      </c>
      <c r="AC286" s="3">
        <f t="shared" si="425"/>
        <v>1809.61</v>
      </c>
      <c r="AD286" s="3">
        <f t="shared" ref="AD286:AD287" si="461">ROUND((((ET286)-(EU286))+AE286),6)</f>
        <v>0</v>
      </c>
      <c r="AE286" s="3">
        <f t="shared" si="427"/>
        <v>0</v>
      </c>
      <c r="AF286" s="3">
        <f t="shared" si="428"/>
        <v>0</v>
      </c>
      <c r="AG286" s="3">
        <f t="shared" si="444"/>
        <v>0</v>
      </c>
      <c r="AH286" s="3">
        <f t="shared" si="429"/>
        <v>0</v>
      </c>
      <c r="AI286" s="3">
        <f t="shared" si="430"/>
        <v>0</v>
      </c>
      <c r="AJ286" s="3">
        <f t="shared" si="445"/>
        <v>0</v>
      </c>
      <c r="AK286" s="3">
        <v>1809.61</v>
      </c>
      <c r="AL286" s="3">
        <v>1809.61</v>
      </c>
      <c r="AM286" s="3">
        <v>0</v>
      </c>
      <c r="AN286" s="3">
        <v>0</v>
      </c>
      <c r="AO286" s="3">
        <v>0</v>
      </c>
      <c r="AP286" s="3">
        <v>0</v>
      </c>
      <c r="AQ286" s="3">
        <v>0</v>
      </c>
      <c r="AR286" s="3">
        <v>0</v>
      </c>
      <c r="AS286" s="3">
        <v>0</v>
      </c>
      <c r="AT286" s="3">
        <v>0</v>
      </c>
      <c r="AU286" s="3">
        <v>0</v>
      </c>
      <c r="AV286" s="3">
        <v>1</v>
      </c>
      <c r="AW286" s="3">
        <v>1</v>
      </c>
      <c r="AX286" s="3"/>
      <c r="AY286" s="3"/>
      <c r="AZ286" s="3">
        <v>1</v>
      </c>
      <c r="BA286" s="3">
        <v>1</v>
      </c>
      <c r="BB286" s="3">
        <v>1</v>
      </c>
      <c r="BC286" s="3">
        <v>1</v>
      </c>
      <c r="BD286" s="3" t="s">
        <v>3</v>
      </c>
      <c r="BE286" s="3" t="s">
        <v>3</v>
      </c>
      <c r="BF286" s="3" t="s">
        <v>3</v>
      </c>
      <c r="BG286" s="3" t="s">
        <v>3</v>
      </c>
      <c r="BH286" s="3">
        <v>3</v>
      </c>
      <c r="BI286" s="3">
        <v>3</v>
      </c>
      <c r="BJ286" s="3" t="s">
        <v>446</v>
      </c>
      <c r="BK286" s="3"/>
      <c r="BL286" s="3"/>
      <c r="BM286" s="3">
        <v>400007</v>
      </c>
      <c r="BN286" s="3">
        <v>0</v>
      </c>
      <c r="BO286" s="3" t="s">
        <v>3</v>
      </c>
      <c r="BP286" s="3">
        <v>0</v>
      </c>
      <c r="BQ286" s="3">
        <v>214</v>
      </c>
      <c r="BR286" s="3">
        <v>0</v>
      </c>
      <c r="BS286" s="3">
        <v>1</v>
      </c>
      <c r="BT286" s="3">
        <v>1</v>
      </c>
      <c r="BU286" s="3">
        <v>1</v>
      </c>
      <c r="BV286" s="3">
        <v>1</v>
      </c>
      <c r="BW286" s="3">
        <v>1</v>
      </c>
      <c r="BX286" s="3">
        <v>1</v>
      </c>
      <c r="BY286" s="3" t="s">
        <v>3</v>
      </c>
      <c r="BZ286" s="3">
        <v>0</v>
      </c>
      <c r="CA286" s="3">
        <v>0</v>
      </c>
      <c r="CB286" s="3" t="s">
        <v>3</v>
      </c>
      <c r="CC286" s="3"/>
      <c r="CD286" s="3"/>
      <c r="CE286" s="3">
        <v>1566</v>
      </c>
      <c r="CF286" s="3">
        <v>0</v>
      </c>
      <c r="CG286" s="3">
        <v>0</v>
      </c>
      <c r="CH286" s="3"/>
      <c r="CI286" s="3"/>
      <c r="CJ286" s="3"/>
      <c r="CK286" s="3"/>
      <c r="CL286" s="3"/>
      <c r="CM286" s="3">
        <v>0</v>
      </c>
      <c r="CN286" s="3" t="s">
        <v>3</v>
      </c>
      <c r="CO286" s="3">
        <v>0</v>
      </c>
      <c r="CP286" s="3">
        <f t="shared" si="446"/>
        <v>7238.44</v>
      </c>
      <c r="CQ286" s="3">
        <f t="shared" si="447"/>
        <v>1809.61</v>
      </c>
      <c r="CR286" s="3">
        <f t="shared" si="431"/>
        <v>0</v>
      </c>
      <c r="CS286" s="3">
        <f t="shared" si="432"/>
        <v>0</v>
      </c>
      <c r="CT286" s="3">
        <f t="shared" si="448"/>
        <v>0</v>
      </c>
      <c r="CU286" s="3">
        <f t="shared" si="449"/>
        <v>0</v>
      </c>
      <c r="CV286" s="3">
        <f t="shared" si="450"/>
        <v>0</v>
      </c>
      <c r="CW286" s="3">
        <f t="shared" si="451"/>
        <v>0</v>
      </c>
      <c r="CX286" s="3">
        <f t="shared" si="452"/>
        <v>0</v>
      </c>
      <c r="CY286" s="3">
        <f t="shared" si="433"/>
        <v>0</v>
      </c>
      <c r="CZ286" s="3">
        <f t="shared" si="434"/>
        <v>0</v>
      </c>
      <c r="DA286" s="3"/>
      <c r="DB286" s="3"/>
      <c r="DC286" s="3" t="s">
        <v>3</v>
      </c>
      <c r="DD286" s="3" t="s">
        <v>3</v>
      </c>
      <c r="DE286" s="3" t="s">
        <v>3</v>
      </c>
      <c r="DF286" s="3" t="s">
        <v>3</v>
      </c>
      <c r="DG286" s="3" t="s">
        <v>3</v>
      </c>
      <c r="DH286" s="3" t="s">
        <v>3</v>
      </c>
      <c r="DI286" s="3" t="s">
        <v>3</v>
      </c>
      <c r="DJ286" s="3" t="s">
        <v>3</v>
      </c>
      <c r="DK286" s="3" t="s">
        <v>3</v>
      </c>
      <c r="DL286" s="3" t="s">
        <v>3</v>
      </c>
      <c r="DM286" s="3" t="s">
        <v>3</v>
      </c>
      <c r="DN286" s="3">
        <v>0</v>
      </c>
      <c r="DO286" s="3">
        <v>0</v>
      </c>
      <c r="DP286" s="3">
        <v>1</v>
      </c>
      <c r="DQ286" s="3">
        <v>1</v>
      </c>
      <c r="DR286" s="3"/>
      <c r="DS286" s="3"/>
      <c r="DT286" s="3"/>
      <c r="DU286" s="3">
        <v>1013</v>
      </c>
      <c r="DV286" s="3" t="s">
        <v>227</v>
      </c>
      <c r="DW286" s="3" t="s">
        <v>227</v>
      </c>
      <c r="DX286" s="3">
        <v>1</v>
      </c>
      <c r="DY286" s="3"/>
      <c r="DZ286" s="3" t="s">
        <v>3</v>
      </c>
      <c r="EA286" s="3" t="s">
        <v>3</v>
      </c>
      <c r="EB286" s="3" t="s">
        <v>3</v>
      </c>
      <c r="EC286" s="3" t="s">
        <v>3</v>
      </c>
      <c r="ED286" s="3"/>
      <c r="EE286" s="3">
        <v>57042890</v>
      </c>
      <c r="EF286" s="3">
        <v>214</v>
      </c>
      <c r="EG286" s="3" t="s">
        <v>228</v>
      </c>
      <c r="EH286" s="3">
        <v>0</v>
      </c>
      <c r="EI286" s="3" t="s">
        <v>3</v>
      </c>
      <c r="EJ286" s="3">
        <v>3</v>
      </c>
      <c r="EK286" s="3">
        <v>400007</v>
      </c>
      <c r="EL286" s="3" t="s">
        <v>228</v>
      </c>
      <c r="EM286" s="3" t="s">
        <v>229</v>
      </c>
      <c r="EN286" s="3"/>
      <c r="EO286" s="3" t="s">
        <v>3</v>
      </c>
      <c r="EP286" s="3"/>
      <c r="EQ286" s="3">
        <v>16</v>
      </c>
      <c r="ER286" s="3">
        <v>0</v>
      </c>
      <c r="ES286" s="3">
        <v>1809.61</v>
      </c>
      <c r="ET286" s="3">
        <v>0</v>
      </c>
      <c r="EU286" s="3">
        <v>0</v>
      </c>
      <c r="EV286" s="3">
        <v>0</v>
      </c>
      <c r="EW286" s="3">
        <v>0</v>
      </c>
      <c r="EX286" s="3">
        <v>0</v>
      </c>
      <c r="EY286" s="3">
        <v>0</v>
      </c>
      <c r="EZ286" s="3"/>
      <c r="FA286" s="3"/>
      <c r="FB286" s="3"/>
      <c r="FC286" s="3"/>
      <c r="FD286" s="3"/>
      <c r="FE286" s="3"/>
      <c r="FF286" s="3"/>
      <c r="FG286" s="3"/>
      <c r="FH286" s="3"/>
      <c r="FI286" s="3"/>
      <c r="FJ286" s="3"/>
      <c r="FK286" s="3"/>
      <c r="FL286" s="3"/>
      <c r="FM286" s="3"/>
      <c r="FN286" s="3"/>
      <c r="FO286" s="3"/>
      <c r="FP286" s="3"/>
      <c r="FQ286" s="3">
        <v>0</v>
      </c>
      <c r="FR286" s="3">
        <f t="shared" si="435"/>
        <v>7238.44</v>
      </c>
      <c r="FS286" s="3">
        <v>0</v>
      </c>
      <c r="FT286" s="3"/>
      <c r="FU286" s="3"/>
      <c r="FV286" s="3"/>
      <c r="FW286" s="3"/>
      <c r="FX286" s="3">
        <v>0</v>
      </c>
      <c r="FY286" s="3">
        <v>0</v>
      </c>
      <c r="FZ286" s="3"/>
      <c r="GA286" s="3" t="s">
        <v>448</v>
      </c>
      <c r="GB286" s="3"/>
      <c r="GC286" s="3"/>
      <c r="GD286" s="3">
        <v>1</v>
      </c>
      <c r="GE286" s="3"/>
      <c r="GF286" s="3">
        <v>2110567802</v>
      </c>
      <c r="GG286" s="3">
        <v>2</v>
      </c>
      <c r="GH286" s="3">
        <v>4</v>
      </c>
      <c r="GI286" s="3">
        <v>-2</v>
      </c>
      <c r="GJ286" s="3">
        <v>0</v>
      </c>
      <c r="GK286" s="3">
        <v>0</v>
      </c>
      <c r="GL286" s="3">
        <f t="shared" si="453"/>
        <v>0</v>
      </c>
      <c r="GM286" s="3">
        <f t="shared" si="454"/>
        <v>7238.44</v>
      </c>
      <c r="GN286" s="3">
        <f t="shared" si="455"/>
        <v>0</v>
      </c>
      <c r="GO286" s="3">
        <f t="shared" si="456"/>
        <v>0</v>
      </c>
      <c r="GP286" s="3">
        <f t="shared" si="457"/>
        <v>0</v>
      </c>
      <c r="GQ286" s="3"/>
      <c r="GR286" s="3">
        <v>1</v>
      </c>
      <c r="GS286" s="3">
        <v>2</v>
      </c>
      <c r="GT286" s="3">
        <v>0</v>
      </c>
      <c r="GU286" s="3" t="s">
        <v>3</v>
      </c>
      <c r="GV286" s="3">
        <f t="shared" si="458"/>
        <v>0</v>
      </c>
      <c r="GW286" s="3">
        <v>1</v>
      </c>
      <c r="GX286" s="3">
        <f t="shared" si="459"/>
        <v>0</v>
      </c>
      <c r="GY286" s="3"/>
      <c r="GZ286" s="3"/>
      <c r="HA286" s="3">
        <v>0</v>
      </c>
      <c r="HB286" s="3">
        <v>0</v>
      </c>
      <c r="HC286" s="3">
        <f t="shared" si="460"/>
        <v>0</v>
      </c>
      <c r="HD286" s="3"/>
      <c r="HE286" s="3" t="s">
        <v>50</v>
      </c>
      <c r="HF286" s="3" t="s">
        <v>231</v>
      </c>
      <c r="HG286" s="3"/>
      <c r="HH286" s="3"/>
      <c r="HI286" s="3"/>
      <c r="HJ286" s="3"/>
      <c r="HK286" s="3"/>
      <c r="HL286" s="3"/>
      <c r="HM286" s="3" t="s">
        <v>3</v>
      </c>
      <c r="HN286" s="3" t="s">
        <v>3</v>
      </c>
      <c r="HO286" s="3" t="s">
        <v>3</v>
      </c>
      <c r="HP286" s="3" t="s">
        <v>3</v>
      </c>
      <c r="HQ286" s="3" t="s">
        <v>3</v>
      </c>
      <c r="HR286" s="3"/>
      <c r="HS286" s="3">
        <v>0</v>
      </c>
      <c r="HT286" s="3"/>
      <c r="HU286" s="3"/>
      <c r="HV286" s="3"/>
      <c r="HW286" s="3"/>
      <c r="HX286" s="3"/>
      <c r="HY286" s="3"/>
      <c r="HZ286" s="3"/>
      <c r="IA286" s="3"/>
      <c r="IB286" s="3"/>
      <c r="IC286" s="3"/>
      <c r="ID286" s="3"/>
      <c r="IE286" s="3"/>
      <c r="IF286" s="3"/>
      <c r="IG286" s="3"/>
      <c r="IH286" s="3"/>
      <c r="II286" s="3"/>
      <c r="IJ286" s="3"/>
      <c r="IK286" s="3">
        <v>0</v>
      </c>
      <c r="IL286" s="3"/>
      <c r="IM286" s="3"/>
      <c r="IN286" s="3"/>
      <c r="IO286" s="3"/>
      <c r="IP286" s="3"/>
      <c r="IQ286" s="3"/>
      <c r="IR286" s="3"/>
      <c r="IS286" s="3"/>
      <c r="IT286" s="3"/>
      <c r="IU286" s="3"/>
    </row>
    <row r="287" spans="1:255" x14ac:dyDescent="0.25">
      <c r="A287" s="4">
        <v>17</v>
      </c>
      <c r="B287" s="4">
        <v>1</v>
      </c>
      <c r="C287" s="4"/>
      <c r="D287" s="4"/>
      <c r="E287" s="4" t="s">
        <v>445</v>
      </c>
      <c r="F287" s="4" t="s">
        <v>446</v>
      </c>
      <c r="G287" s="4" t="s">
        <v>447</v>
      </c>
      <c r="H287" s="4" t="s">
        <v>227</v>
      </c>
      <c r="I287" s="4">
        <v>4</v>
      </c>
      <c r="J287" s="4">
        <v>0</v>
      </c>
      <c r="K287" s="4">
        <v>4</v>
      </c>
      <c r="L287" s="4"/>
      <c r="M287" s="4"/>
      <c r="N287" s="4"/>
      <c r="O287" s="4">
        <f t="shared" si="436"/>
        <v>54794.99</v>
      </c>
      <c r="P287" s="4">
        <f t="shared" si="437"/>
        <v>54794.99</v>
      </c>
      <c r="Q287" s="4">
        <f t="shared" si="421"/>
        <v>0</v>
      </c>
      <c r="R287" s="4">
        <f t="shared" si="422"/>
        <v>0</v>
      </c>
      <c r="S287" s="4">
        <f t="shared" si="438"/>
        <v>0</v>
      </c>
      <c r="T287" s="4">
        <f t="shared" si="439"/>
        <v>0</v>
      </c>
      <c r="U287" s="4">
        <f t="shared" si="440"/>
        <v>0</v>
      </c>
      <c r="V287" s="4">
        <f t="shared" si="441"/>
        <v>0</v>
      </c>
      <c r="W287" s="4">
        <f t="shared" si="442"/>
        <v>0</v>
      </c>
      <c r="X287" s="4">
        <f t="shared" si="423"/>
        <v>0</v>
      </c>
      <c r="Y287" s="4">
        <f t="shared" si="424"/>
        <v>0</v>
      </c>
      <c r="Z287" s="4"/>
      <c r="AA287" s="4">
        <v>55890823</v>
      </c>
      <c r="AB287" s="4">
        <f t="shared" si="443"/>
        <v>1809.61</v>
      </c>
      <c r="AC287" s="4">
        <f t="shared" si="425"/>
        <v>1809.61</v>
      </c>
      <c r="AD287" s="4">
        <f t="shared" si="461"/>
        <v>0</v>
      </c>
      <c r="AE287" s="4">
        <f t="shared" si="427"/>
        <v>0</v>
      </c>
      <c r="AF287" s="4">
        <f t="shared" si="428"/>
        <v>0</v>
      </c>
      <c r="AG287" s="4">
        <f t="shared" si="444"/>
        <v>0</v>
      </c>
      <c r="AH287" s="4">
        <f t="shared" si="429"/>
        <v>0</v>
      </c>
      <c r="AI287" s="4">
        <f t="shared" si="430"/>
        <v>0</v>
      </c>
      <c r="AJ287" s="4">
        <f t="shared" si="445"/>
        <v>0</v>
      </c>
      <c r="AK287" s="4">
        <v>1809.61</v>
      </c>
      <c r="AL287" s="4">
        <v>1809.61</v>
      </c>
      <c r="AM287" s="4">
        <v>0</v>
      </c>
      <c r="AN287" s="4">
        <v>0</v>
      </c>
      <c r="AO287" s="4">
        <v>0</v>
      </c>
      <c r="AP287" s="4">
        <v>0</v>
      </c>
      <c r="AQ287" s="4">
        <v>0</v>
      </c>
      <c r="AR287" s="4">
        <v>0</v>
      </c>
      <c r="AS287" s="4">
        <v>0</v>
      </c>
      <c r="AT287" s="4">
        <v>0</v>
      </c>
      <c r="AU287" s="4">
        <v>0</v>
      </c>
      <c r="AV287" s="4">
        <v>1</v>
      </c>
      <c r="AW287" s="4">
        <v>1</v>
      </c>
      <c r="AX287" s="4"/>
      <c r="AY287" s="4"/>
      <c r="AZ287" s="4">
        <v>1</v>
      </c>
      <c r="BA287" s="4">
        <v>1</v>
      </c>
      <c r="BB287" s="4">
        <v>1</v>
      </c>
      <c r="BC287" s="4">
        <v>7.57</v>
      </c>
      <c r="BD287" s="4" t="s">
        <v>3</v>
      </c>
      <c r="BE287" s="4" t="s">
        <v>3</v>
      </c>
      <c r="BF287" s="4" t="s">
        <v>3</v>
      </c>
      <c r="BG287" s="4" t="s">
        <v>3</v>
      </c>
      <c r="BH287" s="4">
        <v>3</v>
      </c>
      <c r="BI287" s="4">
        <v>3</v>
      </c>
      <c r="BJ287" s="4" t="s">
        <v>446</v>
      </c>
      <c r="BK287" s="4"/>
      <c r="BL287" s="4"/>
      <c r="BM287" s="4">
        <v>400007</v>
      </c>
      <c r="BN287" s="4">
        <v>0</v>
      </c>
      <c r="BO287" s="4" t="s">
        <v>3</v>
      </c>
      <c r="BP287" s="4">
        <v>0</v>
      </c>
      <c r="BQ287" s="4">
        <v>214</v>
      </c>
      <c r="BR287" s="4">
        <v>0</v>
      </c>
      <c r="BS287" s="4">
        <v>1</v>
      </c>
      <c r="BT287" s="4">
        <v>1</v>
      </c>
      <c r="BU287" s="4">
        <v>1</v>
      </c>
      <c r="BV287" s="4">
        <v>1</v>
      </c>
      <c r="BW287" s="4">
        <v>1</v>
      </c>
      <c r="BX287" s="4">
        <v>1</v>
      </c>
      <c r="BY287" s="4" t="s">
        <v>3</v>
      </c>
      <c r="BZ287" s="4">
        <v>0</v>
      </c>
      <c r="CA287" s="4">
        <v>0</v>
      </c>
      <c r="CB287" s="4" t="s">
        <v>3</v>
      </c>
      <c r="CC287" s="4"/>
      <c r="CD287" s="4"/>
      <c r="CE287" s="4">
        <v>1566</v>
      </c>
      <c r="CF287" s="4">
        <v>0</v>
      </c>
      <c r="CG287" s="4">
        <v>0</v>
      </c>
      <c r="CH287" s="4"/>
      <c r="CI287" s="4"/>
      <c r="CJ287" s="4"/>
      <c r="CK287" s="4"/>
      <c r="CL287" s="4"/>
      <c r="CM287" s="4">
        <v>0</v>
      </c>
      <c r="CN287" s="4" t="s">
        <v>3</v>
      </c>
      <c r="CO287" s="4">
        <v>0</v>
      </c>
      <c r="CP287" s="4">
        <f t="shared" si="446"/>
        <v>54794.99</v>
      </c>
      <c r="CQ287" s="4">
        <f t="shared" si="447"/>
        <v>13698.75</v>
      </c>
      <c r="CR287" s="4">
        <f t="shared" si="431"/>
        <v>0</v>
      </c>
      <c r="CS287" s="4">
        <f t="shared" si="432"/>
        <v>0</v>
      </c>
      <c r="CT287" s="4">
        <f t="shared" si="448"/>
        <v>0</v>
      </c>
      <c r="CU287" s="4">
        <f t="shared" si="449"/>
        <v>0</v>
      </c>
      <c r="CV287" s="4">
        <f t="shared" si="450"/>
        <v>0</v>
      </c>
      <c r="CW287" s="4">
        <f t="shared" si="451"/>
        <v>0</v>
      </c>
      <c r="CX287" s="4">
        <f t="shared" si="452"/>
        <v>0</v>
      </c>
      <c r="CY287" s="4">
        <f t="shared" si="433"/>
        <v>0</v>
      </c>
      <c r="CZ287" s="4">
        <f t="shared" si="434"/>
        <v>0</v>
      </c>
      <c r="DA287" s="4"/>
      <c r="DB287" s="4"/>
      <c r="DC287" s="4" t="s">
        <v>3</v>
      </c>
      <c r="DD287" s="4" t="s">
        <v>3</v>
      </c>
      <c r="DE287" s="4" t="s">
        <v>3</v>
      </c>
      <c r="DF287" s="4" t="s">
        <v>3</v>
      </c>
      <c r="DG287" s="4" t="s">
        <v>3</v>
      </c>
      <c r="DH287" s="4" t="s">
        <v>3</v>
      </c>
      <c r="DI287" s="4" t="s">
        <v>3</v>
      </c>
      <c r="DJ287" s="4" t="s">
        <v>3</v>
      </c>
      <c r="DK287" s="4" t="s">
        <v>3</v>
      </c>
      <c r="DL287" s="4" t="s">
        <v>3</v>
      </c>
      <c r="DM287" s="4" t="s">
        <v>3</v>
      </c>
      <c r="DN287" s="4">
        <v>0</v>
      </c>
      <c r="DO287" s="4">
        <v>0</v>
      </c>
      <c r="DP287" s="4">
        <v>1</v>
      </c>
      <c r="DQ287" s="4">
        <v>1</v>
      </c>
      <c r="DR287" s="4"/>
      <c r="DS287" s="4"/>
      <c r="DT287" s="4"/>
      <c r="DU287" s="4">
        <v>1013</v>
      </c>
      <c r="DV287" s="4" t="s">
        <v>227</v>
      </c>
      <c r="DW287" s="4" t="s">
        <v>227</v>
      </c>
      <c r="DX287" s="4">
        <v>1</v>
      </c>
      <c r="DY287" s="4"/>
      <c r="DZ287" s="4" t="s">
        <v>3</v>
      </c>
      <c r="EA287" s="4" t="s">
        <v>3</v>
      </c>
      <c r="EB287" s="4" t="s">
        <v>3</v>
      </c>
      <c r="EC287" s="4" t="s">
        <v>3</v>
      </c>
      <c r="ED287" s="4"/>
      <c r="EE287" s="4">
        <v>57042890</v>
      </c>
      <c r="EF287" s="4">
        <v>214</v>
      </c>
      <c r="EG287" s="4" t="s">
        <v>228</v>
      </c>
      <c r="EH287" s="4">
        <v>0</v>
      </c>
      <c r="EI287" s="4" t="s">
        <v>3</v>
      </c>
      <c r="EJ287" s="4">
        <v>3</v>
      </c>
      <c r="EK287" s="4">
        <v>400007</v>
      </c>
      <c r="EL287" s="4" t="s">
        <v>228</v>
      </c>
      <c r="EM287" s="4" t="s">
        <v>229</v>
      </c>
      <c r="EN287" s="4"/>
      <c r="EO287" s="4" t="s">
        <v>3</v>
      </c>
      <c r="EP287" s="4"/>
      <c r="EQ287" s="4">
        <v>16</v>
      </c>
      <c r="ER287" s="4">
        <v>0</v>
      </c>
      <c r="ES287" s="4">
        <v>1809.61</v>
      </c>
      <c r="ET287" s="4">
        <v>0</v>
      </c>
      <c r="EU287" s="4">
        <v>0</v>
      </c>
      <c r="EV287" s="4">
        <v>0</v>
      </c>
      <c r="EW287" s="4">
        <v>0</v>
      </c>
      <c r="EX287" s="4">
        <v>0</v>
      </c>
      <c r="EY287" s="4">
        <v>0</v>
      </c>
      <c r="EZ287" s="4">
        <v>5</v>
      </c>
      <c r="FA287" s="4"/>
      <c r="FB287" s="4"/>
      <c r="FC287" s="4">
        <v>1</v>
      </c>
      <c r="FD287" s="4">
        <v>18</v>
      </c>
      <c r="FE287" s="4"/>
      <c r="FF287" s="4">
        <v>16033.33</v>
      </c>
      <c r="FG287" s="4"/>
      <c r="FH287" s="4"/>
      <c r="FI287" s="4"/>
      <c r="FJ287" s="4"/>
      <c r="FK287" s="4"/>
      <c r="FL287" s="4"/>
      <c r="FM287" s="4"/>
      <c r="FN287" s="4"/>
      <c r="FO287" s="4"/>
      <c r="FP287" s="4"/>
      <c r="FQ287" s="4">
        <v>0</v>
      </c>
      <c r="FR287" s="4">
        <f t="shared" si="435"/>
        <v>54794.99</v>
      </c>
      <c r="FS287" s="4">
        <v>0</v>
      </c>
      <c r="FT287" s="4"/>
      <c r="FU287" s="4"/>
      <c r="FV287" s="4"/>
      <c r="FW287" s="4"/>
      <c r="FX287" s="4">
        <v>0</v>
      </c>
      <c r="FY287" s="4">
        <v>0</v>
      </c>
      <c r="FZ287" s="4"/>
      <c r="GA287" s="4" t="s">
        <v>448</v>
      </c>
      <c r="GB287" s="4"/>
      <c r="GC287" s="4"/>
      <c r="GD287" s="4">
        <v>1</v>
      </c>
      <c r="GE287" s="4"/>
      <c r="GF287" s="4">
        <v>2110567802</v>
      </c>
      <c r="GG287" s="4">
        <v>2</v>
      </c>
      <c r="GH287" s="4">
        <v>3</v>
      </c>
      <c r="GI287" s="4">
        <v>5</v>
      </c>
      <c r="GJ287" s="4">
        <v>0</v>
      </c>
      <c r="GK287" s="4">
        <v>0</v>
      </c>
      <c r="GL287" s="4">
        <f t="shared" si="453"/>
        <v>0</v>
      </c>
      <c r="GM287" s="4">
        <f t="shared" si="454"/>
        <v>54794.99</v>
      </c>
      <c r="GN287" s="4">
        <f t="shared" si="455"/>
        <v>0</v>
      </c>
      <c r="GO287" s="4">
        <f t="shared" si="456"/>
        <v>0</v>
      </c>
      <c r="GP287" s="4">
        <f t="shared" si="457"/>
        <v>0</v>
      </c>
      <c r="GQ287" s="4"/>
      <c r="GR287" s="4">
        <v>1</v>
      </c>
      <c r="GS287" s="4">
        <v>1</v>
      </c>
      <c r="GT287" s="4">
        <v>0</v>
      </c>
      <c r="GU287" s="4" t="s">
        <v>3</v>
      </c>
      <c r="GV287" s="4">
        <f t="shared" si="458"/>
        <v>0</v>
      </c>
      <c r="GW287" s="4">
        <v>1</v>
      </c>
      <c r="GX287" s="4">
        <f t="shared" si="459"/>
        <v>0</v>
      </c>
      <c r="GY287" s="4"/>
      <c r="GZ287" s="4"/>
      <c r="HA287" s="4">
        <v>0</v>
      </c>
      <c r="HB287" s="4">
        <v>0</v>
      </c>
      <c r="HC287" s="4">
        <f t="shared" si="460"/>
        <v>0</v>
      </c>
      <c r="HD287" s="4"/>
      <c r="HE287" s="4" t="s">
        <v>50</v>
      </c>
      <c r="HF287" s="4" t="s">
        <v>231</v>
      </c>
      <c r="HG287" s="4"/>
      <c r="HH287" s="4"/>
      <c r="HI287" s="4"/>
      <c r="HJ287" s="4"/>
      <c r="HK287" s="4"/>
      <c r="HL287" s="4"/>
      <c r="HM287" s="4" t="s">
        <v>3</v>
      </c>
      <c r="HN287" s="4" t="s">
        <v>3</v>
      </c>
      <c r="HO287" s="4" t="s">
        <v>3</v>
      </c>
      <c r="HP287" s="4" t="s">
        <v>3</v>
      </c>
      <c r="HQ287" s="4" t="s">
        <v>3</v>
      </c>
      <c r="HR287" s="4"/>
      <c r="HS287" s="4">
        <v>0</v>
      </c>
      <c r="HT287" s="4"/>
      <c r="HU287" s="4"/>
      <c r="HV287" s="4"/>
      <c r="HW287" s="4"/>
      <c r="HX287" s="4"/>
      <c r="HY287" s="4"/>
      <c r="HZ287" s="4"/>
      <c r="IA287" s="4"/>
      <c r="IB287" s="4"/>
      <c r="IC287" s="4"/>
      <c r="ID287" s="4"/>
      <c r="IE287" s="4"/>
      <c r="IF287" s="4"/>
      <c r="IG287" s="4"/>
      <c r="IH287" s="4"/>
      <c r="II287" s="4"/>
      <c r="IJ287" s="4"/>
      <c r="IK287" s="4">
        <v>0</v>
      </c>
      <c r="IL287" s="4"/>
      <c r="IM287" s="4"/>
      <c r="IN287" s="4"/>
      <c r="IO287" s="4"/>
      <c r="IP287" s="4"/>
      <c r="IQ287" s="4"/>
      <c r="IR287" s="4"/>
      <c r="IS287" s="4"/>
      <c r="IT287" s="4"/>
      <c r="IU287" s="4"/>
    </row>
    <row r="289" spans="1:206" ht="13" x14ac:dyDescent="0.3">
      <c r="A289" s="5">
        <v>51</v>
      </c>
      <c r="B289" s="5">
        <f>B182</f>
        <v>1</v>
      </c>
      <c r="C289" s="5">
        <f>A182</f>
        <v>4</v>
      </c>
      <c r="D289" s="5">
        <f>ROW(A182)</f>
        <v>182</v>
      </c>
      <c r="E289" s="5"/>
      <c r="F289" s="5" t="str">
        <f>IF(F182&lt;&gt;"",F182,"")</f>
        <v>3</v>
      </c>
      <c r="G289" s="5" t="str">
        <f>IF(G182&lt;&gt;"",G182,"")</f>
        <v>Щитовое оборудование</v>
      </c>
      <c r="H289" s="5">
        <v>0</v>
      </c>
      <c r="I289" s="5"/>
      <c r="J289" s="5"/>
      <c r="K289" s="5"/>
      <c r="L289" s="5"/>
      <c r="M289" s="5"/>
      <c r="N289" s="5"/>
      <c r="O289" s="5">
        <f t="shared" ref="O289:T289" si="462">ROUND(AB289,2)</f>
        <v>884386.21</v>
      </c>
      <c r="P289" s="5">
        <f t="shared" si="462"/>
        <v>881757.62</v>
      </c>
      <c r="Q289" s="5">
        <f t="shared" si="462"/>
        <v>789.25</v>
      </c>
      <c r="R289" s="5">
        <f t="shared" si="462"/>
        <v>141.25</v>
      </c>
      <c r="S289" s="5">
        <f t="shared" si="462"/>
        <v>1839.34</v>
      </c>
      <c r="T289" s="5">
        <f t="shared" si="462"/>
        <v>0</v>
      </c>
      <c r="U289" s="5">
        <f>AH289</f>
        <v>141.59627999999998</v>
      </c>
      <c r="V289" s="5">
        <f>AI289</f>
        <v>0</v>
      </c>
      <c r="W289" s="5">
        <f>ROUND(AJ289,2)</f>
        <v>0</v>
      </c>
      <c r="X289" s="5">
        <f>ROUND(AK289,2)</f>
        <v>1921.17</v>
      </c>
      <c r="Y289" s="5">
        <f>ROUND(AL289,2)</f>
        <v>1010.1</v>
      </c>
      <c r="Z289" s="5"/>
      <c r="AA289" s="5"/>
      <c r="AB289" s="5">
        <f>ROUND(SUMIF(AA186:AA287,"=54971259",O186:O287),2)</f>
        <v>884386.21</v>
      </c>
      <c r="AC289" s="5">
        <f>ROUND(SUMIF(AA186:AA287,"=54971259",P186:P287),2)</f>
        <v>881757.62</v>
      </c>
      <c r="AD289" s="5">
        <f>ROUND(SUMIF(AA186:AA287,"=54971259",Q186:Q287),2)</f>
        <v>789.25</v>
      </c>
      <c r="AE289" s="5">
        <f>ROUND(SUMIF(AA186:AA287,"=54971259",R186:R287),2)</f>
        <v>141.25</v>
      </c>
      <c r="AF289" s="5">
        <f>ROUND(SUMIF(AA186:AA287,"=54971259",S186:S287),2)</f>
        <v>1839.34</v>
      </c>
      <c r="AG289" s="5">
        <f>ROUND(SUMIF(AA186:AA287,"=54971259",T186:T287),2)</f>
        <v>0</v>
      </c>
      <c r="AH289" s="5">
        <f>SUMIF(AA186:AA287,"=54971259",U186:U287)</f>
        <v>141.59627999999998</v>
      </c>
      <c r="AI289" s="5">
        <f>SUMIF(AA186:AA287,"=54971259",V186:V287)</f>
        <v>0</v>
      </c>
      <c r="AJ289" s="5">
        <f>ROUND(SUMIF(AA186:AA287,"=54971259",W186:W287),2)</f>
        <v>0</v>
      </c>
      <c r="AK289" s="5">
        <f>ROUND(SUMIF(AA186:AA287,"=54971259",X186:X287),2)</f>
        <v>1921.17</v>
      </c>
      <c r="AL289" s="5">
        <f>ROUND(SUMIF(AA186:AA287,"=54971259",Y186:Y287),2)</f>
        <v>1010.1</v>
      </c>
      <c r="AM289" s="5"/>
      <c r="AN289" s="5"/>
      <c r="AO289" s="5">
        <f t="shared" ref="AO289:BD289" si="463">ROUND(BX289,2)</f>
        <v>0</v>
      </c>
      <c r="AP289" s="5">
        <f t="shared" si="463"/>
        <v>880723.83</v>
      </c>
      <c r="AQ289" s="5">
        <f t="shared" si="463"/>
        <v>0</v>
      </c>
      <c r="AR289" s="5">
        <f t="shared" si="463"/>
        <v>887317.48</v>
      </c>
      <c r="AS289" s="5">
        <f t="shared" si="463"/>
        <v>0</v>
      </c>
      <c r="AT289" s="5">
        <f t="shared" si="463"/>
        <v>6593.65</v>
      </c>
      <c r="AU289" s="5">
        <f t="shared" si="463"/>
        <v>0</v>
      </c>
      <c r="AV289" s="5">
        <f t="shared" si="463"/>
        <v>881757.62</v>
      </c>
      <c r="AW289" s="5">
        <f t="shared" si="463"/>
        <v>1033.79</v>
      </c>
      <c r="AX289" s="5">
        <f t="shared" si="463"/>
        <v>0</v>
      </c>
      <c r="AY289" s="5">
        <f t="shared" si="463"/>
        <v>1033.79</v>
      </c>
      <c r="AZ289" s="5">
        <f t="shared" si="463"/>
        <v>880723.83</v>
      </c>
      <c r="BA289" s="5">
        <f t="shared" si="463"/>
        <v>0</v>
      </c>
      <c r="BB289" s="5">
        <f t="shared" si="463"/>
        <v>0</v>
      </c>
      <c r="BC289" s="5">
        <f t="shared" si="463"/>
        <v>0</v>
      </c>
      <c r="BD289" s="5">
        <f t="shared" si="463"/>
        <v>0</v>
      </c>
      <c r="BE289" s="5"/>
      <c r="BF289" s="5"/>
      <c r="BG289" s="5"/>
      <c r="BH289" s="5"/>
      <c r="BI289" s="5"/>
      <c r="BJ289" s="5"/>
      <c r="BK289" s="5"/>
      <c r="BL289" s="5"/>
      <c r="BM289" s="5"/>
      <c r="BN289" s="5"/>
      <c r="BO289" s="5"/>
      <c r="BP289" s="5"/>
      <c r="BQ289" s="5"/>
      <c r="BR289" s="5"/>
      <c r="BS289" s="5"/>
      <c r="BT289" s="5"/>
      <c r="BU289" s="5"/>
      <c r="BV289" s="5"/>
      <c r="BW289" s="5"/>
      <c r="BX289" s="5">
        <f>ROUND(SUMIF(AA186:AA287,"=54971259",FQ186:FQ287),2)</f>
        <v>0</v>
      </c>
      <c r="BY289" s="5">
        <f>ROUND(SUMIF(AA186:AA287,"=54971259",FR186:FR287),2)</f>
        <v>880723.83</v>
      </c>
      <c r="BZ289" s="5">
        <f>ROUND(SUMIF(AA186:AA287,"=54971259",GL186:GL287),2)</f>
        <v>0</v>
      </c>
      <c r="CA289" s="5">
        <f>ROUND(SUMIF(AA186:AA287,"=54971259",GM186:GM287),2)</f>
        <v>887317.48</v>
      </c>
      <c r="CB289" s="5">
        <f>ROUND(SUMIF(AA186:AA287,"=54971259",GN186:GN287),2)</f>
        <v>0</v>
      </c>
      <c r="CC289" s="5">
        <f>ROUND(SUMIF(AA186:AA287,"=54971259",GO186:GO287),2)</f>
        <v>6593.65</v>
      </c>
      <c r="CD289" s="5">
        <f>ROUND(SUMIF(AA186:AA287,"=54971259",GP186:GP287),2)</f>
        <v>0</v>
      </c>
      <c r="CE289" s="5">
        <f>AC289-BX289</f>
        <v>881757.62</v>
      </c>
      <c r="CF289" s="5">
        <f>AC289-BY289</f>
        <v>1033.7900000000373</v>
      </c>
      <c r="CG289" s="5">
        <f>BX289-BZ289</f>
        <v>0</v>
      </c>
      <c r="CH289" s="5">
        <f>AC289-BX289-BY289+BZ289</f>
        <v>1033.7900000000373</v>
      </c>
      <c r="CI289" s="5">
        <f>BY289-BZ289</f>
        <v>880723.83</v>
      </c>
      <c r="CJ289" s="5">
        <f>ROUND(SUMIF(AA186:AA287,"=54971259",GX186:GX287),2)</f>
        <v>0</v>
      </c>
      <c r="CK289" s="5">
        <f>ROUND(SUMIF(AA186:AA287,"=54971259",GY186:GY287),2)</f>
        <v>0</v>
      </c>
      <c r="CL289" s="5">
        <f>ROUND(SUMIF(AA186:AA287,"=54971259",GZ186:GZ287),2)</f>
        <v>0</v>
      </c>
      <c r="CM289" s="5">
        <f>ROUND(SUMIF(AA186:AA287,"=54971259",HD186:HD287),2)</f>
        <v>0</v>
      </c>
      <c r="CN289" s="5"/>
      <c r="CO289" s="5"/>
      <c r="CP289" s="5"/>
      <c r="CQ289" s="5"/>
      <c r="CR289" s="5"/>
      <c r="CS289" s="5"/>
      <c r="CT289" s="5"/>
      <c r="CU289" s="5"/>
      <c r="CV289" s="5"/>
      <c r="CW289" s="5"/>
      <c r="CX289" s="5"/>
      <c r="CY289" s="5"/>
      <c r="CZ289" s="5"/>
      <c r="DA289" s="5"/>
      <c r="DB289" s="5"/>
      <c r="DC289" s="5"/>
      <c r="DD289" s="5"/>
      <c r="DE289" s="5"/>
      <c r="DF289" s="5"/>
      <c r="DG289" s="6">
        <f t="shared" ref="DG289:DL289" si="464">ROUND(DT289,2)</f>
        <v>6791668.3600000003</v>
      </c>
      <c r="DH289" s="6">
        <f t="shared" si="464"/>
        <v>6672453.8600000003</v>
      </c>
      <c r="DI289" s="6">
        <f t="shared" si="464"/>
        <v>15567.69</v>
      </c>
      <c r="DJ289" s="6">
        <f t="shared" si="464"/>
        <v>7959.44</v>
      </c>
      <c r="DK289" s="6">
        <f t="shared" si="464"/>
        <v>103646.81</v>
      </c>
      <c r="DL289" s="6">
        <f t="shared" si="464"/>
        <v>0</v>
      </c>
      <c r="DM289" s="6">
        <f>DZ289</f>
        <v>141.59627999999998</v>
      </c>
      <c r="DN289" s="6">
        <f>EA289</f>
        <v>0</v>
      </c>
      <c r="DO289" s="6">
        <f>ROUND(EB289,2)</f>
        <v>0</v>
      </c>
      <c r="DP289" s="6">
        <f>ROUND(EC289,2)</f>
        <v>108258.06</v>
      </c>
      <c r="DQ289" s="6">
        <f>ROUND(ED289,2)</f>
        <v>56919.19</v>
      </c>
      <c r="DR289" s="6"/>
      <c r="DS289" s="6"/>
      <c r="DT289" s="6">
        <f>ROUND(SUMIF(AA186:AA287,"=55890823",O186:O287),2)</f>
        <v>6791668.3600000003</v>
      </c>
      <c r="DU289" s="6">
        <f>ROUND(SUMIF(AA186:AA287,"=55890823",P186:P287),2)</f>
        <v>6672453.8600000003</v>
      </c>
      <c r="DV289" s="6">
        <f>ROUND(SUMIF(AA186:AA287,"=55890823",Q186:Q287),2)</f>
        <v>15567.69</v>
      </c>
      <c r="DW289" s="6">
        <f>ROUND(SUMIF(AA186:AA287,"=55890823",R186:R287),2)</f>
        <v>7959.44</v>
      </c>
      <c r="DX289" s="6">
        <f>ROUND(SUMIF(AA186:AA287,"=55890823",S186:S287),2)</f>
        <v>103646.81</v>
      </c>
      <c r="DY289" s="6">
        <f>ROUND(SUMIF(AA186:AA287,"=55890823",T186:T287),2)</f>
        <v>0</v>
      </c>
      <c r="DZ289" s="6">
        <f>SUMIF(AA186:AA287,"=55890823",U186:U287)</f>
        <v>141.59627999999998</v>
      </c>
      <c r="EA289" s="6">
        <f>SUMIF(AA186:AA287,"=55890823",V186:V287)</f>
        <v>0</v>
      </c>
      <c r="EB289" s="6">
        <f>ROUND(SUMIF(AA186:AA287,"=55890823",W186:W287),2)</f>
        <v>0</v>
      </c>
      <c r="EC289" s="6">
        <f>ROUND(SUMIF(AA186:AA287,"=55890823",X186:X287),2)</f>
        <v>108258.06</v>
      </c>
      <c r="ED289" s="6">
        <f>ROUND(SUMIF(AA186:AA287,"=55890823",Y186:Y287),2)</f>
        <v>56919.19</v>
      </c>
      <c r="EE289" s="6"/>
      <c r="EF289" s="6"/>
      <c r="EG289" s="6">
        <f t="shared" ref="EG289:EV289" si="465">ROUND(FP289,2)</f>
        <v>0</v>
      </c>
      <c r="EH289" s="6">
        <f t="shared" si="465"/>
        <v>6667079.4299999997</v>
      </c>
      <c r="EI289" s="6">
        <f t="shared" si="465"/>
        <v>0</v>
      </c>
      <c r="EJ289" s="6">
        <f t="shared" si="465"/>
        <v>6956845.6100000003</v>
      </c>
      <c r="EK289" s="6">
        <f t="shared" si="465"/>
        <v>0</v>
      </c>
      <c r="EL289" s="6">
        <f t="shared" si="465"/>
        <v>289766.18</v>
      </c>
      <c r="EM289" s="6">
        <f t="shared" si="465"/>
        <v>0</v>
      </c>
      <c r="EN289" s="6">
        <f t="shared" si="465"/>
        <v>6672453.8600000003</v>
      </c>
      <c r="EO289" s="6">
        <f t="shared" si="465"/>
        <v>5374.43</v>
      </c>
      <c r="EP289" s="6">
        <f t="shared" si="465"/>
        <v>0</v>
      </c>
      <c r="EQ289" s="6">
        <f t="shared" si="465"/>
        <v>5374.43</v>
      </c>
      <c r="ER289" s="6">
        <f t="shared" si="465"/>
        <v>6667079.4299999997</v>
      </c>
      <c r="ES289" s="6">
        <f t="shared" si="465"/>
        <v>0</v>
      </c>
      <c r="ET289" s="6">
        <f t="shared" si="465"/>
        <v>0</v>
      </c>
      <c r="EU289" s="6">
        <f t="shared" si="465"/>
        <v>0</v>
      </c>
      <c r="EV289" s="6">
        <f t="shared" si="465"/>
        <v>0</v>
      </c>
      <c r="EW289" s="6"/>
      <c r="EX289" s="6"/>
      <c r="EY289" s="6"/>
      <c r="EZ289" s="6"/>
      <c r="FA289" s="6"/>
      <c r="FB289" s="6"/>
      <c r="FC289" s="6"/>
      <c r="FD289" s="6"/>
      <c r="FE289" s="6"/>
      <c r="FF289" s="6"/>
      <c r="FG289" s="6"/>
      <c r="FH289" s="6"/>
      <c r="FI289" s="6"/>
      <c r="FJ289" s="6"/>
      <c r="FK289" s="6"/>
      <c r="FL289" s="6"/>
      <c r="FM289" s="6"/>
      <c r="FN289" s="6"/>
      <c r="FO289" s="6"/>
      <c r="FP289" s="6">
        <f>ROUND(SUMIF(AA186:AA287,"=55890823",FQ186:FQ287),2)</f>
        <v>0</v>
      </c>
      <c r="FQ289" s="6">
        <f>ROUND(SUMIF(AA186:AA287,"=55890823",FR186:FR287),2)</f>
        <v>6667079.4299999997</v>
      </c>
      <c r="FR289" s="6">
        <f>ROUND(SUMIF(AA186:AA287,"=55890823",GL186:GL287),2)</f>
        <v>0</v>
      </c>
      <c r="FS289" s="6">
        <f>ROUND(SUMIF(AA186:AA287,"=55890823",GM186:GM287),2)</f>
        <v>6956845.6100000003</v>
      </c>
      <c r="FT289" s="6">
        <f>ROUND(SUMIF(AA186:AA287,"=55890823",GN186:GN287),2)</f>
        <v>0</v>
      </c>
      <c r="FU289" s="6">
        <f>ROUND(SUMIF(AA186:AA287,"=55890823",GO186:GO287),2)</f>
        <v>289766.18</v>
      </c>
      <c r="FV289" s="6">
        <f>ROUND(SUMIF(AA186:AA287,"=55890823",GP186:GP287),2)</f>
        <v>0</v>
      </c>
      <c r="FW289" s="6">
        <f>DU289-FP289</f>
        <v>6672453.8600000003</v>
      </c>
      <c r="FX289" s="6">
        <f>DU289-FQ289</f>
        <v>5374.4300000006333</v>
      </c>
      <c r="FY289" s="6">
        <f>FP289-FR289</f>
        <v>0</v>
      </c>
      <c r="FZ289" s="6">
        <f>DU289-FP289-FQ289+FR289</f>
        <v>5374.4300000006333</v>
      </c>
      <c r="GA289" s="6">
        <f>FQ289-FR289</f>
        <v>6667079.4299999997</v>
      </c>
      <c r="GB289" s="6">
        <f>ROUND(SUMIF(AA186:AA287,"=55890823",GX186:GX287),2)</f>
        <v>0</v>
      </c>
      <c r="GC289" s="6">
        <f>ROUND(SUMIF(AA186:AA287,"=55890823",GY186:GY287),2)</f>
        <v>0</v>
      </c>
      <c r="GD289" s="6">
        <f>ROUND(SUMIF(AA186:AA287,"=55890823",GZ186:GZ287),2)</f>
        <v>0</v>
      </c>
      <c r="GE289" s="6">
        <f>ROUND(SUMIF(AA186:AA287,"=55890823",HD186:HD287),2)</f>
        <v>0</v>
      </c>
      <c r="GF289" s="6"/>
      <c r="GG289" s="6"/>
      <c r="GH289" s="6"/>
      <c r="GI289" s="6"/>
      <c r="GJ289" s="6"/>
      <c r="GK289" s="6"/>
      <c r="GL289" s="6"/>
      <c r="GM289" s="6"/>
      <c r="GN289" s="6"/>
      <c r="GO289" s="6"/>
      <c r="GP289" s="6"/>
      <c r="GQ289" s="6"/>
      <c r="GR289" s="6"/>
      <c r="GS289" s="6"/>
      <c r="GT289" s="6"/>
      <c r="GU289" s="6"/>
      <c r="GV289" s="6"/>
      <c r="GW289" s="6"/>
      <c r="GX289" s="6">
        <v>0</v>
      </c>
    </row>
    <row r="291" spans="1:206" ht="13" x14ac:dyDescent="0.3">
      <c r="A291" s="7">
        <v>50</v>
      </c>
      <c r="B291" s="7">
        <v>0</v>
      </c>
      <c r="C291" s="7">
        <v>0</v>
      </c>
      <c r="D291" s="7">
        <v>1</v>
      </c>
      <c r="E291" s="7">
        <v>201</v>
      </c>
      <c r="F291" s="7">
        <f>ROUND(Source!O289,O291)</f>
        <v>884386.21</v>
      </c>
      <c r="G291" s="7" t="s">
        <v>162</v>
      </c>
      <c r="H291" s="7" t="s">
        <v>163</v>
      </c>
      <c r="I291" s="7"/>
      <c r="J291" s="7"/>
      <c r="K291" s="7">
        <v>201</v>
      </c>
      <c r="L291" s="7">
        <v>1</v>
      </c>
      <c r="M291" s="7">
        <v>3</v>
      </c>
      <c r="N291" s="7" t="s">
        <v>3</v>
      </c>
      <c r="O291" s="7">
        <v>2</v>
      </c>
      <c r="P291" s="7">
        <f>ROUND(Source!DG289,O291)</f>
        <v>6791668.3600000003</v>
      </c>
      <c r="Q291" s="7"/>
      <c r="R291" s="7"/>
      <c r="S291" s="7"/>
      <c r="T291" s="7"/>
      <c r="U291" s="7"/>
      <c r="V291" s="7"/>
      <c r="W291" s="7">
        <v>884386.21</v>
      </c>
      <c r="X291" s="7">
        <v>1</v>
      </c>
      <c r="Y291" s="7">
        <v>884386.21</v>
      </c>
      <c r="Z291" s="7">
        <v>6791668.3600000003</v>
      </c>
      <c r="AA291" s="7">
        <v>1</v>
      </c>
      <c r="AB291" s="7">
        <v>6791668.3600000003</v>
      </c>
    </row>
    <row r="292" spans="1:206" ht="13" x14ac:dyDescent="0.3">
      <c r="A292" s="7">
        <v>50</v>
      </c>
      <c r="B292" s="7">
        <v>0</v>
      </c>
      <c r="C292" s="7">
        <v>0</v>
      </c>
      <c r="D292" s="7">
        <v>1</v>
      </c>
      <c r="E292" s="7">
        <v>202</v>
      </c>
      <c r="F292" s="7">
        <f>ROUND(Source!P289,O292)</f>
        <v>881757.62</v>
      </c>
      <c r="G292" s="7" t="s">
        <v>164</v>
      </c>
      <c r="H292" s="7" t="s">
        <v>165</v>
      </c>
      <c r="I292" s="7"/>
      <c r="J292" s="7"/>
      <c r="K292" s="7">
        <v>202</v>
      </c>
      <c r="L292" s="7">
        <v>2</v>
      </c>
      <c r="M292" s="7">
        <v>3</v>
      </c>
      <c r="N292" s="7" t="s">
        <v>3</v>
      </c>
      <c r="O292" s="7">
        <v>2</v>
      </c>
      <c r="P292" s="7">
        <f>ROUND(Source!DH289,O292)</f>
        <v>6672453.8600000003</v>
      </c>
      <c r="Q292" s="7"/>
      <c r="R292" s="7"/>
      <c r="S292" s="7"/>
      <c r="T292" s="7"/>
      <c r="U292" s="7"/>
      <c r="V292" s="7"/>
      <c r="W292" s="7">
        <v>881757.62</v>
      </c>
      <c r="X292" s="7">
        <v>1</v>
      </c>
      <c r="Y292" s="7">
        <v>881757.62</v>
      </c>
      <c r="Z292" s="7">
        <v>6672453.8600000003</v>
      </c>
      <c r="AA292" s="7">
        <v>1</v>
      </c>
      <c r="AB292" s="7">
        <v>6672453.8600000003</v>
      </c>
    </row>
    <row r="293" spans="1:206" ht="13" x14ac:dyDescent="0.3">
      <c r="A293" s="7">
        <v>50</v>
      </c>
      <c r="B293" s="7">
        <v>0</v>
      </c>
      <c r="C293" s="7">
        <v>0</v>
      </c>
      <c r="D293" s="7">
        <v>1</v>
      </c>
      <c r="E293" s="7">
        <v>222</v>
      </c>
      <c r="F293" s="7">
        <f>ROUND(Source!AO289,O293)</f>
        <v>0</v>
      </c>
      <c r="G293" s="7" t="s">
        <v>166</v>
      </c>
      <c r="H293" s="7" t="s">
        <v>167</v>
      </c>
      <c r="I293" s="7"/>
      <c r="J293" s="7"/>
      <c r="K293" s="7">
        <v>222</v>
      </c>
      <c r="L293" s="7">
        <v>3</v>
      </c>
      <c r="M293" s="7">
        <v>3</v>
      </c>
      <c r="N293" s="7" t="s">
        <v>3</v>
      </c>
      <c r="O293" s="7">
        <v>2</v>
      </c>
      <c r="P293" s="7">
        <f>ROUND(Source!EG289,O293)</f>
        <v>0</v>
      </c>
      <c r="Q293" s="7"/>
      <c r="R293" s="7"/>
      <c r="S293" s="7"/>
      <c r="T293" s="7"/>
      <c r="U293" s="7"/>
      <c r="V293" s="7"/>
      <c r="W293" s="7">
        <v>0</v>
      </c>
      <c r="X293" s="7">
        <v>1</v>
      </c>
      <c r="Y293" s="7">
        <v>0</v>
      </c>
      <c r="Z293" s="7">
        <v>0</v>
      </c>
      <c r="AA293" s="7">
        <v>1</v>
      </c>
      <c r="AB293" s="7">
        <v>0</v>
      </c>
    </row>
    <row r="294" spans="1:206" ht="13" x14ac:dyDescent="0.3">
      <c r="A294" s="7">
        <v>50</v>
      </c>
      <c r="B294" s="7">
        <v>0</v>
      </c>
      <c r="C294" s="7">
        <v>0</v>
      </c>
      <c r="D294" s="7">
        <v>1</v>
      </c>
      <c r="E294" s="7">
        <v>225</v>
      </c>
      <c r="F294" s="7">
        <f>ROUND(Source!AV289,O294)</f>
        <v>881757.62</v>
      </c>
      <c r="G294" s="7" t="s">
        <v>168</v>
      </c>
      <c r="H294" s="7" t="s">
        <v>169</v>
      </c>
      <c r="I294" s="7"/>
      <c r="J294" s="7"/>
      <c r="K294" s="7">
        <v>225</v>
      </c>
      <c r="L294" s="7">
        <v>4</v>
      </c>
      <c r="M294" s="7">
        <v>3</v>
      </c>
      <c r="N294" s="7" t="s">
        <v>3</v>
      </c>
      <c r="O294" s="7">
        <v>2</v>
      </c>
      <c r="P294" s="7">
        <f>ROUND(Source!EN289,O294)</f>
        <v>6672453.8600000003</v>
      </c>
      <c r="Q294" s="7"/>
      <c r="R294" s="7"/>
      <c r="S294" s="7"/>
      <c r="T294" s="7"/>
      <c r="U294" s="7"/>
      <c r="V294" s="7"/>
      <c r="W294" s="7">
        <v>881757.62</v>
      </c>
      <c r="X294" s="7">
        <v>1</v>
      </c>
      <c r="Y294" s="7">
        <v>881757.62</v>
      </c>
      <c r="Z294" s="7">
        <v>6672453.8600000003</v>
      </c>
      <c r="AA294" s="7">
        <v>1</v>
      </c>
      <c r="AB294" s="7">
        <v>6672453.8600000003</v>
      </c>
    </row>
    <row r="295" spans="1:206" ht="13" x14ac:dyDescent="0.3">
      <c r="A295" s="7">
        <v>50</v>
      </c>
      <c r="B295" s="7">
        <v>0</v>
      </c>
      <c r="C295" s="7">
        <v>0</v>
      </c>
      <c r="D295" s="7">
        <v>1</v>
      </c>
      <c r="E295" s="7">
        <v>226</v>
      </c>
      <c r="F295" s="7">
        <f>ROUND(Source!AW289,O295)</f>
        <v>1033.79</v>
      </c>
      <c r="G295" s="7" t="s">
        <v>170</v>
      </c>
      <c r="H295" s="7" t="s">
        <v>171</v>
      </c>
      <c r="I295" s="7"/>
      <c r="J295" s="7"/>
      <c r="K295" s="7">
        <v>226</v>
      </c>
      <c r="L295" s="7">
        <v>5</v>
      </c>
      <c r="M295" s="7">
        <v>3</v>
      </c>
      <c r="N295" s="7" t="s">
        <v>3</v>
      </c>
      <c r="O295" s="7">
        <v>2</v>
      </c>
      <c r="P295" s="7">
        <f>ROUND(Source!EO289,O295)</f>
        <v>5374.43</v>
      </c>
      <c r="Q295" s="7"/>
      <c r="R295" s="7"/>
      <c r="S295" s="7"/>
      <c r="T295" s="7"/>
      <c r="U295" s="7"/>
      <c r="V295" s="7"/>
      <c r="W295" s="7">
        <v>1033.79</v>
      </c>
      <c r="X295" s="7">
        <v>1</v>
      </c>
      <c r="Y295" s="7">
        <v>1033.79</v>
      </c>
      <c r="Z295" s="7">
        <v>5374.43</v>
      </c>
      <c r="AA295" s="7">
        <v>1</v>
      </c>
      <c r="AB295" s="7">
        <v>5374.43</v>
      </c>
    </row>
    <row r="296" spans="1:206" ht="13" x14ac:dyDescent="0.3">
      <c r="A296" s="7">
        <v>50</v>
      </c>
      <c r="B296" s="7">
        <v>0</v>
      </c>
      <c r="C296" s="7">
        <v>0</v>
      </c>
      <c r="D296" s="7">
        <v>1</v>
      </c>
      <c r="E296" s="7">
        <v>227</v>
      </c>
      <c r="F296" s="7">
        <f>ROUND(Source!AX289,O296)</f>
        <v>0</v>
      </c>
      <c r="G296" s="7" t="s">
        <v>172</v>
      </c>
      <c r="H296" s="7" t="s">
        <v>173</v>
      </c>
      <c r="I296" s="7"/>
      <c r="J296" s="7"/>
      <c r="K296" s="7">
        <v>227</v>
      </c>
      <c r="L296" s="7">
        <v>6</v>
      </c>
      <c r="M296" s="7">
        <v>3</v>
      </c>
      <c r="N296" s="7" t="s">
        <v>3</v>
      </c>
      <c r="O296" s="7">
        <v>2</v>
      </c>
      <c r="P296" s="7">
        <f>ROUND(Source!EP289,O296)</f>
        <v>0</v>
      </c>
      <c r="Q296" s="7"/>
      <c r="R296" s="7"/>
      <c r="S296" s="7"/>
      <c r="T296" s="7"/>
      <c r="U296" s="7"/>
      <c r="V296" s="7"/>
      <c r="W296" s="7">
        <v>0</v>
      </c>
      <c r="X296" s="7">
        <v>1</v>
      </c>
      <c r="Y296" s="7">
        <v>0</v>
      </c>
      <c r="Z296" s="7">
        <v>0</v>
      </c>
      <c r="AA296" s="7">
        <v>1</v>
      </c>
      <c r="AB296" s="7">
        <v>0</v>
      </c>
    </row>
    <row r="297" spans="1:206" ht="13" x14ac:dyDescent="0.3">
      <c r="A297" s="7">
        <v>50</v>
      </c>
      <c r="B297" s="7">
        <v>0</v>
      </c>
      <c r="C297" s="7">
        <v>0</v>
      </c>
      <c r="D297" s="7">
        <v>1</v>
      </c>
      <c r="E297" s="7">
        <v>228</v>
      </c>
      <c r="F297" s="7">
        <f>ROUND(Source!AY289,O297)</f>
        <v>1033.79</v>
      </c>
      <c r="G297" s="7" t="s">
        <v>174</v>
      </c>
      <c r="H297" s="7" t="s">
        <v>175</v>
      </c>
      <c r="I297" s="7"/>
      <c r="J297" s="7"/>
      <c r="K297" s="7">
        <v>228</v>
      </c>
      <c r="L297" s="7">
        <v>7</v>
      </c>
      <c r="M297" s="7">
        <v>3</v>
      </c>
      <c r="N297" s="7" t="s">
        <v>3</v>
      </c>
      <c r="O297" s="7">
        <v>2</v>
      </c>
      <c r="P297" s="7">
        <f>ROUND(Source!EQ289,O297)</f>
        <v>5374.43</v>
      </c>
      <c r="Q297" s="7"/>
      <c r="R297" s="7"/>
      <c r="S297" s="7"/>
      <c r="T297" s="7"/>
      <c r="U297" s="7"/>
      <c r="V297" s="7"/>
      <c r="W297" s="7">
        <v>1033.79</v>
      </c>
      <c r="X297" s="7">
        <v>1</v>
      </c>
      <c r="Y297" s="7">
        <v>1033.79</v>
      </c>
      <c r="Z297" s="7">
        <v>5374.43</v>
      </c>
      <c r="AA297" s="7">
        <v>1</v>
      </c>
      <c r="AB297" s="7">
        <v>5374.43</v>
      </c>
    </row>
    <row r="298" spans="1:206" ht="13" x14ac:dyDescent="0.3">
      <c r="A298" s="7">
        <v>50</v>
      </c>
      <c r="B298" s="7">
        <v>0</v>
      </c>
      <c r="C298" s="7">
        <v>0</v>
      </c>
      <c r="D298" s="7">
        <v>1</v>
      </c>
      <c r="E298" s="7">
        <v>216</v>
      </c>
      <c r="F298" s="7">
        <f>ROUND(Source!AP289,O298)</f>
        <v>880723.83</v>
      </c>
      <c r="G298" s="7" t="s">
        <v>176</v>
      </c>
      <c r="H298" s="7" t="s">
        <v>177</v>
      </c>
      <c r="I298" s="7"/>
      <c r="J298" s="7"/>
      <c r="K298" s="7">
        <v>216</v>
      </c>
      <c r="L298" s="7">
        <v>8</v>
      </c>
      <c r="M298" s="7">
        <v>3</v>
      </c>
      <c r="N298" s="7" t="s">
        <v>3</v>
      </c>
      <c r="O298" s="7">
        <v>2</v>
      </c>
      <c r="P298" s="7">
        <f>ROUND(Source!EH289,O298)</f>
        <v>6667079.4299999997</v>
      </c>
      <c r="Q298" s="7"/>
      <c r="R298" s="7"/>
      <c r="S298" s="7"/>
      <c r="T298" s="7"/>
      <c r="U298" s="7"/>
      <c r="V298" s="7"/>
      <c r="W298" s="7">
        <v>880723.83</v>
      </c>
      <c r="X298" s="7">
        <v>1</v>
      </c>
      <c r="Y298" s="7">
        <v>880723.83</v>
      </c>
      <c r="Z298" s="7">
        <v>6667079.4299999997</v>
      </c>
      <c r="AA298" s="7">
        <v>1</v>
      </c>
      <c r="AB298" s="7">
        <v>6667079.4299999997</v>
      </c>
    </row>
    <row r="299" spans="1:206" ht="13" x14ac:dyDescent="0.3">
      <c r="A299" s="7">
        <v>50</v>
      </c>
      <c r="B299" s="7">
        <v>0</v>
      </c>
      <c r="C299" s="7">
        <v>0</v>
      </c>
      <c r="D299" s="7">
        <v>1</v>
      </c>
      <c r="E299" s="7">
        <v>223</v>
      </c>
      <c r="F299" s="7">
        <f>ROUND(Source!AQ289,O299)</f>
        <v>0</v>
      </c>
      <c r="G299" s="7" t="s">
        <v>178</v>
      </c>
      <c r="H299" s="7" t="s">
        <v>179</v>
      </c>
      <c r="I299" s="7"/>
      <c r="J299" s="7"/>
      <c r="K299" s="7">
        <v>223</v>
      </c>
      <c r="L299" s="7">
        <v>9</v>
      </c>
      <c r="M299" s="7">
        <v>3</v>
      </c>
      <c r="N299" s="7" t="s">
        <v>3</v>
      </c>
      <c r="O299" s="7">
        <v>2</v>
      </c>
      <c r="P299" s="7">
        <f>ROUND(Source!EI289,O299)</f>
        <v>0</v>
      </c>
      <c r="Q299" s="7"/>
      <c r="R299" s="7"/>
      <c r="S299" s="7"/>
      <c r="T299" s="7"/>
      <c r="U299" s="7"/>
      <c r="V299" s="7"/>
      <c r="W299" s="7">
        <v>0</v>
      </c>
      <c r="X299" s="7">
        <v>1</v>
      </c>
      <c r="Y299" s="7">
        <v>0</v>
      </c>
      <c r="Z299" s="7">
        <v>0</v>
      </c>
      <c r="AA299" s="7">
        <v>1</v>
      </c>
      <c r="AB299" s="7">
        <v>0</v>
      </c>
    </row>
    <row r="300" spans="1:206" ht="13" x14ac:dyDescent="0.3">
      <c r="A300" s="7">
        <v>50</v>
      </c>
      <c r="B300" s="7">
        <v>0</v>
      </c>
      <c r="C300" s="7">
        <v>0</v>
      </c>
      <c r="D300" s="7">
        <v>1</v>
      </c>
      <c r="E300" s="7">
        <v>229</v>
      </c>
      <c r="F300" s="7">
        <f>ROUND(Source!AZ289,O300)</f>
        <v>880723.83</v>
      </c>
      <c r="G300" s="7" t="s">
        <v>180</v>
      </c>
      <c r="H300" s="7" t="s">
        <v>181</v>
      </c>
      <c r="I300" s="7"/>
      <c r="J300" s="7"/>
      <c r="K300" s="7">
        <v>229</v>
      </c>
      <c r="L300" s="7">
        <v>10</v>
      </c>
      <c r="M300" s="7">
        <v>3</v>
      </c>
      <c r="N300" s="7" t="s">
        <v>3</v>
      </c>
      <c r="O300" s="7">
        <v>2</v>
      </c>
      <c r="P300" s="7">
        <f>ROUND(Source!ER289,O300)</f>
        <v>6667079.4299999997</v>
      </c>
      <c r="Q300" s="7"/>
      <c r="R300" s="7"/>
      <c r="S300" s="7"/>
      <c r="T300" s="7"/>
      <c r="U300" s="7"/>
      <c r="V300" s="7"/>
      <c r="W300" s="7">
        <v>880723.83</v>
      </c>
      <c r="X300" s="7">
        <v>1</v>
      </c>
      <c r="Y300" s="7">
        <v>880723.83</v>
      </c>
      <c r="Z300" s="7">
        <v>6667079.4299999997</v>
      </c>
      <c r="AA300" s="7">
        <v>1</v>
      </c>
      <c r="AB300" s="7">
        <v>6667079.4299999997</v>
      </c>
    </row>
    <row r="301" spans="1:206" ht="13" x14ac:dyDescent="0.3">
      <c r="A301" s="7">
        <v>50</v>
      </c>
      <c r="B301" s="7">
        <v>0</v>
      </c>
      <c r="C301" s="7">
        <v>0</v>
      </c>
      <c r="D301" s="7">
        <v>1</v>
      </c>
      <c r="E301" s="7">
        <v>203</v>
      </c>
      <c r="F301" s="7">
        <f>ROUND(Source!Q289,O301)</f>
        <v>789.25</v>
      </c>
      <c r="G301" s="7" t="s">
        <v>182</v>
      </c>
      <c r="H301" s="7" t="s">
        <v>183</v>
      </c>
      <c r="I301" s="7"/>
      <c r="J301" s="7"/>
      <c r="K301" s="7">
        <v>203</v>
      </c>
      <c r="L301" s="7">
        <v>11</v>
      </c>
      <c r="M301" s="7">
        <v>3</v>
      </c>
      <c r="N301" s="7" t="s">
        <v>3</v>
      </c>
      <c r="O301" s="7">
        <v>2</v>
      </c>
      <c r="P301" s="7">
        <f>ROUND(Source!DI289,O301)</f>
        <v>15567.69</v>
      </c>
      <c r="Q301" s="7"/>
      <c r="R301" s="7"/>
      <c r="S301" s="7"/>
      <c r="T301" s="7"/>
      <c r="U301" s="7"/>
      <c r="V301" s="7"/>
      <c r="W301" s="7">
        <v>789.25</v>
      </c>
      <c r="X301" s="7">
        <v>1</v>
      </c>
      <c r="Y301" s="7">
        <v>789.25</v>
      </c>
      <c r="Z301" s="7">
        <v>15567.69</v>
      </c>
      <c r="AA301" s="7">
        <v>1</v>
      </c>
      <c r="AB301" s="7">
        <v>15567.69</v>
      </c>
    </row>
    <row r="302" spans="1:206" ht="13" x14ac:dyDescent="0.3">
      <c r="A302" s="7">
        <v>50</v>
      </c>
      <c r="B302" s="7">
        <v>0</v>
      </c>
      <c r="C302" s="7">
        <v>0</v>
      </c>
      <c r="D302" s="7">
        <v>1</v>
      </c>
      <c r="E302" s="7">
        <v>231</v>
      </c>
      <c r="F302" s="7">
        <f>ROUND(Source!BB289,O302)</f>
        <v>0</v>
      </c>
      <c r="G302" s="7" t="s">
        <v>184</v>
      </c>
      <c r="H302" s="7" t="s">
        <v>185</v>
      </c>
      <c r="I302" s="7"/>
      <c r="J302" s="7"/>
      <c r="K302" s="7">
        <v>231</v>
      </c>
      <c r="L302" s="7">
        <v>12</v>
      </c>
      <c r="M302" s="7">
        <v>3</v>
      </c>
      <c r="N302" s="7" t="s">
        <v>3</v>
      </c>
      <c r="O302" s="7">
        <v>2</v>
      </c>
      <c r="P302" s="7">
        <f>ROUND(Source!ET289,O302)</f>
        <v>0</v>
      </c>
      <c r="Q302" s="7"/>
      <c r="R302" s="7"/>
      <c r="S302" s="7"/>
      <c r="T302" s="7"/>
      <c r="U302" s="7"/>
      <c r="V302" s="7"/>
      <c r="W302" s="7">
        <v>0</v>
      </c>
      <c r="X302" s="7">
        <v>1</v>
      </c>
      <c r="Y302" s="7">
        <v>0</v>
      </c>
      <c r="Z302" s="7">
        <v>0</v>
      </c>
      <c r="AA302" s="7">
        <v>1</v>
      </c>
      <c r="AB302" s="7">
        <v>0</v>
      </c>
    </row>
    <row r="303" spans="1:206" ht="13" x14ac:dyDescent="0.3">
      <c r="A303" s="7">
        <v>50</v>
      </c>
      <c r="B303" s="7">
        <v>0</v>
      </c>
      <c r="C303" s="7">
        <v>0</v>
      </c>
      <c r="D303" s="7">
        <v>1</v>
      </c>
      <c r="E303" s="7">
        <v>204</v>
      </c>
      <c r="F303" s="7">
        <f>ROUND(Source!R289,O303)</f>
        <v>141.25</v>
      </c>
      <c r="G303" s="7" t="s">
        <v>186</v>
      </c>
      <c r="H303" s="7" t="s">
        <v>187</v>
      </c>
      <c r="I303" s="7"/>
      <c r="J303" s="7"/>
      <c r="K303" s="7">
        <v>204</v>
      </c>
      <c r="L303" s="7">
        <v>13</v>
      </c>
      <c r="M303" s="7">
        <v>3</v>
      </c>
      <c r="N303" s="7" t="s">
        <v>3</v>
      </c>
      <c r="O303" s="7">
        <v>2</v>
      </c>
      <c r="P303" s="7">
        <f>ROUND(Source!DJ289,O303)</f>
        <v>7959.44</v>
      </c>
      <c r="Q303" s="7"/>
      <c r="R303" s="7"/>
      <c r="S303" s="7"/>
      <c r="T303" s="7"/>
      <c r="U303" s="7"/>
      <c r="V303" s="7"/>
      <c r="W303" s="7">
        <v>141.25</v>
      </c>
      <c r="X303" s="7">
        <v>1</v>
      </c>
      <c r="Y303" s="7">
        <v>141.25</v>
      </c>
      <c r="Z303" s="7">
        <v>7959.44</v>
      </c>
      <c r="AA303" s="7">
        <v>1</v>
      </c>
      <c r="AB303" s="7">
        <v>7959.44</v>
      </c>
    </row>
    <row r="304" spans="1:206" ht="13" x14ac:dyDescent="0.3">
      <c r="A304" s="7">
        <v>50</v>
      </c>
      <c r="B304" s="7">
        <v>0</v>
      </c>
      <c r="C304" s="7">
        <v>0</v>
      </c>
      <c r="D304" s="7">
        <v>1</v>
      </c>
      <c r="E304" s="7">
        <v>205</v>
      </c>
      <c r="F304" s="7">
        <f>ROUND(Source!S289,O304)</f>
        <v>1839.34</v>
      </c>
      <c r="G304" s="7" t="s">
        <v>188</v>
      </c>
      <c r="H304" s="7" t="s">
        <v>189</v>
      </c>
      <c r="I304" s="7"/>
      <c r="J304" s="7"/>
      <c r="K304" s="7">
        <v>205</v>
      </c>
      <c r="L304" s="7">
        <v>14</v>
      </c>
      <c r="M304" s="7">
        <v>3</v>
      </c>
      <c r="N304" s="7" t="s">
        <v>3</v>
      </c>
      <c r="O304" s="7">
        <v>2</v>
      </c>
      <c r="P304" s="7">
        <f>ROUND(Source!DK289,O304)</f>
        <v>103646.81</v>
      </c>
      <c r="Q304" s="7"/>
      <c r="R304" s="7"/>
      <c r="S304" s="7"/>
      <c r="T304" s="7"/>
      <c r="U304" s="7"/>
      <c r="V304" s="7"/>
      <c r="W304" s="7">
        <v>1839.34</v>
      </c>
      <c r="X304" s="7">
        <v>1</v>
      </c>
      <c r="Y304" s="7">
        <v>1839.34</v>
      </c>
      <c r="Z304" s="7">
        <v>103646.81</v>
      </c>
      <c r="AA304" s="7">
        <v>1</v>
      </c>
      <c r="AB304" s="7">
        <v>103646.81</v>
      </c>
    </row>
    <row r="305" spans="1:88" ht="13" x14ac:dyDescent="0.3">
      <c r="A305" s="7">
        <v>50</v>
      </c>
      <c r="B305" s="7">
        <v>0</v>
      </c>
      <c r="C305" s="7">
        <v>0</v>
      </c>
      <c r="D305" s="7">
        <v>1</v>
      </c>
      <c r="E305" s="7">
        <v>232</v>
      </c>
      <c r="F305" s="7">
        <f>ROUND(Source!BC289,O305)</f>
        <v>0</v>
      </c>
      <c r="G305" s="7" t="s">
        <v>190</v>
      </c>
      <c r="H305" s="7" t="s">
        <v>191</v>
      </c>
      <c r="I305" s="7"/>
      <c r="J305" s="7"/>
      <c r="K305" s="7">
        <v>232</v>
      </c>
      <c r="L305" s="7">
        <v>15</v>
      </c>
      <c r="M305" s="7">
        <v>3</v>
      </c>
      <c r="N305" s="7" t="s">
        <v>3</v>
      </c>
      <c r="O305" s="7">
        <v>2</v>
      </c>
      <c r="P305" s="7">
        <f>ROUND(Source!EU289,O305)</f>
        <v>0</v>
      </c>
      <c r="Q305" s="7"/>
      <c r="R305" s="7"/>
      <c r="S305" s="7"/>
      <c r="T305" s="7"/>
      <c r="U305" s="7"/>
      <c r="V305" s="7"/>
      <c r="W305" s="7">
        <v>0</v>
      </c>
      <c r="X305" s="7">
        <v>1</v>
      </c>
      <c r="Y305" s="7">
        <v>0</v>
      </c>
      <c r="Z305" s="7">
        <v>0</v>
      </c>
      <c r="AA305" s="7">
        <v>1</v>
      </c>
      <c r="AB305" s="7">
        <v>0</v>
      </c>
    </row>
    <row r="306" spans="1:88" ht="13" x14ac:dyDescent="0.3">
      <c r="A306" s="7">
        <v>50</v>
      </c>
      <c r="B306" s="7">
        <v>0</v>
      </c>
      <c r="C306" s="7">
        <v>0</v>
      </c>
      <c r="D306" s="7">
        <v>1</v>
      </c>
      <c r="E306" s="7">
        <v>214</v>
      </c>
      <c r="F306" s="7">
        <f>ROUND(Source!AS289,O306)</f>
        <v>0</v>
      </c>
      <c r="G306" s="7" t="s">
        <v>192</v>
      </c>
      <c r="H306" s="7" t="s">
        <v>193</v>
      </c>
      <c r="I306" s="7"/>
      <c r="J306" s="7"/>
      <c r="K306" s="7">
        <v>214</v>
      </c>
      <c r="L306" s="7">
        <v>16</v>
      </c>
      <c r="M306" s="7">
        <v>3</v>
      </c>
      <c r="N306" s="7" t="s">
        <v>3</v>
      </c>
      <c r="O306" s="7">
        <v>2</v>
      </c>
      <c r="P306" s="7">
        <f>ROUND(Source!EK289,O306)</f>
        <v>0</v>
      </c>
      <c r="Q306" s="7"/>
      <c r="R306" s="7"/>
      <c r="S306" s="7"/>
      <c r="T306" s="7"/>
      <c r="U306" s="7"/>
      <c r="V306" s="7"/>
      <c r="W306" s="7">
        <v>0</v>
      </c>
      <c r="X306" s="7">
        <v>1</v>
      </c>
      <c r="Y306" s="7">
        <v>0</v>
      </c>
      <c r="Z306" s="7">
        <v>0</v>
      </c>
      <c r="AA306" s="7">
        <v>1</v>
      </c>
      <c r="AB306" s="7">
        <v>0</v>
      </c>
    </row>
    <row r="307" spans="1:88" ht="13" x14ac:dyDescent="0.3">
      <c r="A307" s="7">
        <v>50</v>
      </c>
      <c r="B307" s="7">
        <v>0</v>
      </c>
      <c r="C307" s="7">
        <v>0</v>
      </c>
      <c r="D307" s="7">
        <v>1</v>
      </c>
      <c r="E307" s="7">
        <v>215</v>
      </c>
      <c r="F307" s="7">
        <f>ROUND(Source!AT289,O307)</f>
        <v>6593.65</v>
      </c>
      <c r="G307" s="7" t="s">
        <v>194</v>
      </c>
      <c r="H307" s="7" t="s">
        <v>195</v>
      </c>
      <c r="I307" s="7"/>
      <c r="J307" s="7"/>
      <c r="K307" s="7">
        <v>215</v>
      </c>
      <c r="L307" s="7">
        <v>17</v>
      </c>
      <c r="M307" s="7">
        <v>3</v>
      </c>
      <c r="N307" s="7" t="s">
        <v>3</v>
      </c>
      <c r="O307" s="7">
        <v>2</v>
      </c>
      <c r="P307" s="7">
        <f>ROUND(Source!EL289,O307)</f>
        <v>289766.18</v>
      </c>
      <c r="Q307" s="7"/>
      <c r="R307" s="7"/>
      <c r="S307" s="7"/>
      <c r="T307" s="7"/>
      <c r="U307" s="7"/>
      <c r="V307" s="7"/>
      <c r="W307" s="7">
        <v>6593.65</v>
      </c>
      <c r="X307" s="7">
        <v>1</v>
      </c>
      <c r="Y307" s="7">
        <v>6593.65</v>
      </c>
      <c r="Z307" s="7">
        <v>289766.18</v>
      </c>
      <c r="AA307" s="7">
        <v>1</v>
      </c>
      <c r="AB307" s="7">
        <v>289766.18</v>
      </c>
    </row>
    <row r="308" spans="1:88" ht="13" x14ac:dyDescent="0.3">
      <c r="A308" s="7">
        <v>50</v>
      </c>
      <c r="B308" s="7">
        <v>0</v>
      </c>
      <c r="C308" s="7">
        <v>0</v>
      </c>
      <c r="D308" s="7">
        <v>1</v>
      </c>
      <c r="E308" s="7">
        <v>217</v>
      </c>
      <c r="F308" s="7">
        <f>ROUND(Source!AU289,O308)</f>
        <v>0</v>
      </c>
      <c r="G308" s="7" t="s">
        <v>196</v>
      </c>
      <c r="H308" s="7" t="s">
        <v>197</v>
      </c>
      <c r="I308" s="7"/>
      <c r="J308" s="7"/>
      <c r="K308" s="7">
        <v>217</v>
      </c>
      <c r="L308" s="7">
        <v>18</v>
      </c>
      <c r="M308" s="7">
        <v>3</v>
      </c>
      <c r="N308" s="7" t="s">
        <v>3</v>
      </c>
      <c r="O308" s="7">
        <v>2</v>
      </c>
      <c r="P308" s="7">
        <f>ROUND(Source!EM289,O308)</f>
        <v>0</v>
      </c>
      <c r="Q308" s="7"/>
      <c r="R308" s="7"/>
      <c r="S308" s="7"/>
      <c r="T308" s="7"/>
      <c r="U308" s="7"/>
      <c r="V308" s="7"/>
      <c r="W308" s="7">
        <v>0</v>
      </c>
      <c r="X308" s="7">
        <v>1</v>
      </c>
      <c r="Y308" s="7">
        <v>0</v>
      </c>
      <c r="Z308" s="7">
        <v>0</v>
      </c>
      <c r="AA308" s="7">
        <v>1</v>
      </c>
      <c r="AB308" s="7">
        <v>0</v>
      </c>
    </row>
    <row r="309" spans="1:88" ht="13" x14ac:dyDescent="0.3">
      <c r="A309" s="7">
        <v>50</v>
      </c>
      <c r="B309" s="7">
        <v>0</v>
      </c>
      <c r="C309" s="7">
        <v>0</v>
      </c>
      <c r="D309" s="7">
        <v>1</v>
      </c>
      <c r="E309" s="7">
        <v>230</v>
      </c>
      <c r="F309" s="7">
        <f>ROUND(Source!BA289,O309)</f>
        <v>0</v>
      </c>
      <c r="G309" s="7" t="s">
        <v>198</v>
      </c>
      <c r="H309" s="7" t="s">
        <v>199</v>
      </c>
      <c r="I309" s="7"/>
      <c r="J309" s="7"/>
      <c r="K309" s="7">
        <v>230</v>
      </c>
      <c r="L309" s="7">
        <v>19</v>
      </c>
      <c r="M309" s="7">
        <v>3</v>
      </c>
      <c r="N309" s="7" t="s">
        <v>3</v>
      </c>
      <c r="O309" s="7">
        <v>2</v>
      </c>
      <c r="P309" s="7">
        <f>ROUND(Source!ES289,O309)</f>
        <v>0</v>
      </c>
      <c r="Q309" s="7"/>
      <c r="R309" s="7"/>
      <c r="S309" s="7"/>
      <c r="T309" s="7"/>
      <c r="U309" s="7"/>
      <c r="V309" s="7"/>
      <c r="W309" s="7">
        <v>0</v>
      </c>
      <c r="X309" s="7">
        <v>1</v>
      </c>
      <c r="Y309" s="7">
        <v>0</v>
      </c>
      <c r="Z309" s="7">
        <v>0</v>
      </c>
      <c r="AA309" s="7">
        <v>1</v>
      </c>
      <c r="AB309" s="7">
        <v>0</v>
      </c>
    </row>
    <row r="310" spans="1:88" ht="13" x14ac:dyDescent="0.3">
      <c r="A310" s="7">
        <v>50</v>
      </c>
      <c r="B310" s="7">
        <v>0</v>
      </c>
      <c r="C310" s="7">
        <v>0</v>
      </c>
      <c r="D310" s="7">
        <v>1</v>
      </c>
      <c r="E310" s="7">
        <v>206</v>
      </c>
      <c r="F310" s="7">
        <f>ROUND(Source!T289,O310)</f>
        <v>0</v>
      </c>
      <c r="G310" s="7" t="s">
        <v>200</v>
      </c>
      <c r="H310" s="7" t="s">
        <v>201</v>
      </c>
      <c r="I310" s="7"/>
      <c r="J310" s="7"/>
      <c r="K310" s="7">
        <v>206</v>
      </c>
      <c r="L310" s="7">
        <v>20</v>
      </c>
      <c r="M310" s="7">
        <v>3</v>
      </c>
      <c r="N310" s="7" t="s">
        <v>3</v>
      </c>
      <c r="O310" s="7">
        <v>2</v>
      </c>
      <c r="P310" s="7">
        <f>ROUND(Source!DL289,O310)</f>
        <v>0</v>
      </c>
      <c r="Q310" s="7"/>
      <c r="R310" s="7"/>
      <c r="S310" s="7"/>
      <c r="T310" s="7"/>
      <c r="U310" s="7"/>
      <c r="V310" s="7"/>
      <c r="W310" s="7">
        <v>0</v>
      </c>
      <c r="X310" s="7">
        <v>1</v>
      </c>
      <c r="Y310" s="7">
        <v>0</v>
      </c>
      <c r="Z310" s="7">
        <v>0</v>
      </c>
      <c r="AA310" s="7">
        <v>1</v>
      </c>
      <c r="AB310" s="7">
        <v>0</v>
      </c>
    </row>
    <row r="311" spans="1:88" ht="13" x14ac:dyDescent="0.3">
      <c r="A311" s="7">
        <v>50</v>
      </c>
      <c r="B311" s="7">
        <v>0</v>
      </c>
      <c r="C311" s="7">
        <v>0</v>
      </c>
      <c r="D311" s="7">
        <v>1</v>
      </c>
      <c r="E311" s="7">
        <v>207</v>
      </c>
      <c r="F311" s="7">
        <f>Source!U289</f>
        <v>141.59627999999998</v>
      </c>
      <c r="G311" s="7" t="s">
        <v>202</v>
      </c>
      <c r="H311" s="7" t="s">
        <v>203</v>
      </c>
      <c r="I311" s="7"/>
      <c r="J311" s="7"/>
      <c r="K311" s="7">
        <v>207</v>
      </c>
      <c r="L311" s="7">
        <v>21</v>
      </c>
      <c r="M311" s="7">
        <v>3</v>
      </c>
      <c r="N311" s="7" t="s">
        <v>3</v>
      </c>
      <c r="O311" s="7">
        <v>-1</v>
      </c>
      <c r="P311" s="7">
        <f>Source!DM289</f>
        <v>141.59627999999998</v>
      </c>
      <c r="Q311" s="7"/>
      <c r="R311" s="7"/>
      <c r="S311" s="7"/>
      <c r="T311" s="7"/>
      <c r="U311" s="7"/>
      <c r="V311" s="7"/>
      <c r="W311" s="7">
        <v>141.59627999999998</v>
      </c>
      <c r="X311" s="7">
        <v>1</v>
      </c>
      <c r="Y311" s="7">
        <v>141.59627999999998</v>
      </c>
      <c r="Z311" s="7">
        <v>141.59627999999998</v>
      </c>
      <c r="AA311" s="7">
        <v>1</v>
      </c>
      <c r="AB311" s="7">
        <v>141.59627999999998</v>
      </c>
    </row>
    <row r="312" spans="1:88" ht="13" x14ac:dyDescent="0.3">
      <c r="A312" s="7">
        <v>50</v>
      </c>
      <c r="B312" s="7">
        <v>0</v>
      </c>
      <c r="C312" s="7">
        <v>0</v>
      </c>
      <c r="D312" s="7">
        <v>1</v>
      </c>
      <c r="E312" s="7">
        <v>208</v>
      </c>
      <c r="F312" s="7">
        <f>Source!V289</f>
        <v>0</v>
      </c>
      <c r="G312" s="7" t="s">
        <v>204</v>
      </c>
      <c r="H312" s="7" t="s">
        <v>205</v>
      </c>
      <c r="I312" s="7"/>
      <c r="J312" s="7"/>
      <c r="K312" s="7">
        <v>208</v>
      </c>
      <c r="L312" s="7">
        <v>22</v>
      </c>
      <c r="M312" s="7">
        <v>3</v>
      </c>
      <c r="N312" s="7" t="s">
        <v>3</v>
      </c>
      <c r="O312" s="7">
        <v>-1</v>
      </c>
      <c r="P312" s="7">
        <f>Source!DN289</f>
        <v>0</v>
      </c>
      <c r="Q312" s="7"/>
      <c r="R312" s="7"/>
      <c r="S312" s="7"/>
      <c r="T312" s="7"/>
      <c r="U312" s="7"/>
      <c r="V312" s="7"/>
      <c r="W312" s="7">
        <v>0</v>
      </c>
      <c r="X312" s="7">
        <v>1</v>
      </c>
      <c r="Y312" s="7">
        <v>0</v>
      </c>
      <c r="Z312" s="7">
        <v>0</v>
      </c>
      <c r="AA312" s="7">
        <v>1</v>
      </c>
      <c r="AB312" s="7">
        <v>0</v>
      </c>
    </row>
    <row r="313" spans="1:88" ht="13" x14ac:dyDescent="0.3">
      <c r="A313" s="7">
        <v>50</v>
      </c>
      <c r="B313" s="7">
        <v>0</v>
      </c>
      <c r="C313" s="7">
        <v>0</v>
      </c>
      <c r="D313" s="7">
        <v>1</v>
      </c>
      <c r="E313" s="7">
        <v>209</v>
      </c>
      <c r="F313" s="7">
        <f>ROUND(Source!W289,O313)</f>
        <v>0</v>
      </c>
      <c r="G313" s="7" t="s">
        <v>206</v>
      </c>
      <c r="H313" s="7" t="s">
        <v>207</v>
      </c>
      <c r="I313" s="7"/>
      <c r="J313" s="7"/>
      <c r="K313" s="7">
        <v>209</v>
      </c>
      <c r="L313" s="7">
        <v>23</v>
      </c>
      <c r="M313" s="7">
        <v>3</v>
      </c>
      <c r="N313" s="7" t="s">
        <v>3</v>
      </c>
      <c r="O313" s="7">
        <v>2</v>
      </c>
      <c r="P313" s="7">
        <f>ROUND(Source!DO289,O313)</f>
        <v>0</v>
      </c>
      <c r="Q313" s="7"/>
      <c r="R313" s="7"/>
      <c r="S313" s="7"/>
      <c r="T313" s="7"/>
      <c r="U313" s="7"/>
      <c r="V313" s="7"/>
      <c r="W313" s="7">
        <v>0</v>
      </c>
      <c r="X313" s="7">
        <v>1</v>
      </c>
      <c r="Y313" s="7">
        <v>0</v>
      </c>
      <c r="Z313" s="7">
        <v>0</v>
      </c>
      <c r="AA313" s="7">
        <v>1</v>
      </c>
      <c r="AB313" s="7">
        <v>0</v>
      </c>
    </row>
    <row r="314" spans="1:88" ht="13" x14ac:dyDescent="0.3">
      <c r="A314" s="7">
        <v>50</v>
      </c>
      <c r="B314" s="7">
        <v>0</v>
      </c>
      <c r="C314" s="7">
        <v>0</v>
      </c>
      <c r="D314" s="7">
        <v>1</v>
      </c>
      <c r="E314" s="7">
        <v>233</v>
      </c>
      <c r="F314" s="7">
        <f>ROUND(Source!BD289,O314)</f>
        <v>0</v>
      </c>
      <c r="G314" s="7" t="s">
        <v>208</v>
      </c>
      <c r="H314" s="7" t="s">
        <v>209</v>
      </c>
      <c r="I314" s="7"/>
      <c r="J314" s="7"/>
      <c r="K314" s="7">
        <v>233</v>
      </c>
      <c r="L314" s="7">
        <v>24</v>
      </c>
      <c r="M314" s="7">
        <v>3</v>
      </c>
      <c r="N314" s="7" t="s">
        <v>3</v>
      </c>
      <c r="O314" s="7">
        <v>2</v>
      </c>
      <c r="P314" s="7">
        <f>ROUND(Source!EV289,O314)</f>
        <v>0</v>
      </c>
      <c r="Q314" s="7"/>
      <c r="R314" s="7"/>
      <c r="S314" s="7"/>
      <c r="T314" s="7"/>
      <c r="U314" s="7"/>
      <c r="V314" s="7"/>
      <c r="W314" s="7">
        <v>0</v>
      </c>
      <c r="X314" s="7">
        <v>1</v>
      </c>
      <c r="Y314" s="7">
        <v>0</v>
      </c>
      <c r="Z314" s="7">
        <v>0</v>
      </c>
      <c r="AA314" s="7">
        <v>1</v>
      </c>
      <c r="AB314" s="7">
        <v>0</v>
      </c>
    </row>
    <row r="315" spans="1:88" ht="13" x14ac:dyDescent="0.3">
      <c r="A315" s="7">
        <v>50</v>
      </c>
      <c r="B315" s="7">
        <v>0</v>
      </c>
      <c r="C315" s="7">
        <v>0</v>
      </c>
      <c r="D315" s="7">
        <v>1</v>
      </c>
      <c r="E315" s="7">
        <v>210</v>
      </c>
      <c r="F315" s="7">
        <f>ROUND(Source!X289,O315)</f>
        <v>1921.17</v>
      </c>
      <c r="G315" s="7" t="s">
        <v>210</v>
      </c>
      <c r="H315" s="7" t="s">
        <v>211</v>
      </c>
      <c r="I315" s="7"/>
      <c r="J315" s="7"/>
      <c r="K315" s="7">
        <v>210</v>
      </c>
      <c r="L315" s="7">
        <v>25</v>
      </c>
      <c r="M315" s="7">
        <v>3</v>
      </c>
      <c r="N315" s="7" t="s">
        <v>3</v>
      </c>
      <c r="O315" s="7">
        <v>2</v>
      </c>
      <c r="P315" s="7">
        <f>ROUND(Source!DP289,O315)</f>
        <v>108258.06</v>
      </c>
      <c r="Q315" s="7"/>
      <c r="R315" s="7"/>
      <c r="S315" s="7"/>
      <c r="T315" s="7"/>
      <c r="U315" s="7"/>
      <c r="V315" s="7"/>
      <c r="W315" s="7">
        <v>1921.17</v>
      </c>
      <c r="X315" s="7">
        <v>1</v>
      </c>
      <c r="Y315" s="7">
        <v>1921.17</v>
      </c>
      <c r="Z315" s="7">
        <v>108258.06</v>
      </c>
      <c r="AA315" s="7">
        <v>1</v>
      </c>
      <c r="AB315" s="7">
        <v>108258.06</v>
      </c>
    </row>
    <row r="316" spans="1:88" ht="13" x14ac:dyDescent="0.3">
      <c r="A316" s="7">
        <v>50</v>
      </c>
      <c r="B316" s="7">
        <v>0</v>
      </c>
      <c r="C316" s="7">
        <v>0</v>
      </c>
      <c r="D316" s="7">
        <v>1</v>
      </c>
      <c r="E316" s="7">
        <v>211</v>
      </c>
      <c r="F316" s="7">
        <f>ROUND(Source!Y289,O316)</f>
        <v>1010.1</v>
      </c>
      <c r="G316" s="7" t="s">
        <v>212</v>
      </c>
      <c r="H316" s="7" t="s">
        <v>213</v>
      </c>
      <c r="I316" s="7"/>
      <c r="J316" s="7"/>
      <c r="K316" s="7">
        <v>211</v>
      </c>
      <c r="L316" s="7">
        <v>26</v>
      </c>
      <c r="M316" s="7">
        <v>3</v>
      </c>
      <c r="N316" s="7" t="s">
        <v>3</v>
      </c>
      <c r="O316" s="7">
        <v>2</v>
      </c>
      <c r="P316" s="7">
        <f>ROUND(Source!DQ289,O316)</f>
        <v>56919.19</v>
      </c>
      <c r="Q316" s="7"/>
      <c r="R316" s="7"/>
      <c r="S316" s="7"/>
      <c r="T316" s="7"/>
      <c r="U316" s="7"/>
      <c r="V316" s="7"/>
      <c r="W316" s="7">
        <v>1010.1</v>
      </c>
      <c r="X316" s="7">
        <v>1</v>
      </c>
      <c r="Y316" s="7">
        <v>1010.1</v>
      </c>
      <c r="Z316" s="7">
        <v>56919.19</v>
      </c>
      <c r="AA316" s="7">
        <v>1</v>
      </c>
      <c r="AB316" s="7">
        <v>56919.19</v>
      </c>
    </row>
    <row r="317" spans="1:88" ht="13" x14ac:dyDescent="0.3">
      <c r="A317" s="7">
        <v>50</v>
      </c>
      <c r="B317" s="7">
        <v>0</v>
      </c>
      <c r="C317" s="7">
        <v>0</v>
      </c>
      <c r="D317" s="7">
        <v>1</v>
      </c>
      <c r="E317" s="7">
        <v>224</v>
      </c>
      <c r="F317" s="7">
        <f>ROUND(Source!AR289,O317)</f>
        <v>887317.48</v>
      </c>
      <c r="G317" s="7" t="s">
        <v>214</v>
      </c>
      <c r="H317" s="7" t="s">
        <v>215</v>
      </c>
      <c r="I317" s="7"/>
      <c r="J317" s="7"/>
      <c r="K317" s="7">
        <v>224</v>
      </c>
      <c r="L317" s="7">
        <v>27</v>
      </c>
      <c r="M317" s="7">
        <v>3</v>
      </c>
      <c r="N317" s="7" t="s">
        <v>3</v>
      </c>
      <c r="O317" s="7">
        <v>2</v>
      </c>
      <c r="P317" s="7">
        <f>ROUND(Source!EJ289,O317)</f>
        <v>6956845.6100000003</v>
      </c>
      <c r="Q317" s="7"/>
      <c r="R317" s="7"/>
      <c r="S317" s="7"/>
      <c r="T317" s="7"/>
      <c r="U317" s="7"/>
      <c r="V317" s="7"/>
      <c r="W317" s="7">
        <v>887317.48</v>
      </c>
      <c r="X317" s="7">
        <v>1</v>
      </c>
      <c r="Y317" s="7">
        <v>887317.48</v>
      </c>
      <c r="Z317" s="7">
        <v>6956845.6100000003</v>
      </c>
      <c r="AA317" s="7">
        <v>1</v>
      </c>
      <c r="AB317" s="7">
        <v>6956845.6100000003</v>
      </c>
    </row>
    <row r="319" spans="1:88" ht="13" x14ac:dyDescent="0.3">
      <c r="A319" s="1">
        <v>4</v>
      </c>
      <c r="B319" s="1">
        <v>1</v>
      </c>
      <c r="C319" s="1"/>
      <c r="D319" s="1">
        <f>ROW(A426)</f>
        <v>426</v>
      </c>
      <c r="E319" s="1"/>
      <c r="F319" s="1" t="s">
        <v>54</v>
      </c>
      <c r="G319" s="1" t="s">
        <v>449</v>
      </c>
      <c r="H319" s="1" t="s">
        <v>3</v>
      </c>
      <c r="I319" s="1">
        <v>0</v>
      </c>
      <c r="J319" s="1"/>
      <c r="K319" s="1">
        <v>-1</v>
      </c>
      <c r="L319" s="1"/>
      <c r="M319" s="1" t="s">
        <v>3</v>
      </c>
      <c r="N319" s="1"/>
      <c r="O319" s="1"/>
      <c r="P319" s="1"/>
      <c r="Q319" s="1"/>
      <c r="R319" s="1"/>
      <c r="S319" s="1">
        <v>0</v>
      </c>
      <c r="T319" s="1">
        <v>0</v>
      </c>
      <c r="U319" s="1" t="s">
        <v>3</v>
      </c>
      <c r="V319" s="1">
        <v>2</v>
      </c>
      <c r="W319" s="1"/>
      <c r="X319" s="1"/>
      <c r="Y319" s="1"/>
      <c r="Z319" s="1"/>
      <c r="AA319" s="1"/>
      <c r="AB319" s="1" t="s">
        <v>3</v>
      </c>
      <c r="AC319" s="1" t="s">
        <v>3</v>
      </c>
      <c r="AD319" s="1" t="s">
        <v>3</v>
      </c>
      <c r="AE319" s="1" t="s">
        <v>3</v>
      </c>
      <c r="AF319" s="1" t="s">
        <v>3</v>
      </c>
      <c r="AG319" s="1" t="s">
        <v>3</v>
      </c>
      <c r="AH319" s="1"/>
      <c r="AI319" s="1"/>
      <c r="AJ319" s="1"/>
      <c r="AK319" s="1"/>
      <c r="AL319" s="1"/>
      <c r="AM319" s="1"/>
      <c r="AN319" s="1"/>
      <c r="AO319" s="1"/>
      <c r="AP319" s="1" t="s">
        <v>3</v>
      </c>
      <c r="AQ319" s="1" t="s">
        <v>3</v>
      </c>
      <c r="AR319" s="1" t="s">
        <v>3</v>
      </c>
      <c r="AS319" s="1"/>
      <c r="AT319" s="1"/>
      <c r="AU319" s="1"/>
      <c r="AV319" s="1"/>
      <c r="AW319" s="1"/>
      <c r="AX319" s="1"/>
      <c r="AY319" s="1"/>
      <c r="AZ319" s="1" t="s">
        <v>3</v>
      </c>
      <c r="BA319" s="1"/>
      <c r="BB319" s="1" t="s">
        <v>3</v>
      </c>
      <c r="BC319" s="1" t="s">
        <v>22</v>
      </c>
      <c r="BD319" s="1" t="s">
        <v>23</v>
      </c>
      <c r="BE319" s="1" t="s">
        <v>23</v>
      </c>
      <c r="BF319" s="1" t="s">
        <v>23</v>
      </c>
      <c r="BG319" s="1" t="s">
        <v>3</v>
      </c>
      <c r="BH319" s="1" t="s">
        <v>23</v>
      </c>
      <c r="BI319" s="1" t="s">
        <v>23</v>
      </c>
      <c r="BJ319" s="1" t="s">
        <v>3</v>
      </c>
      <c r="BK319" s="1" t="s">
        <v>3</v>
      </c>
      <c r="BL319" s="1" t="s">
        <v>3</v>
      </c>
      <c r="BM319" s="1" t="s">
        <v>22</v>
      </c>
      <c r="BN319" s="1" t="s">
        <v>23</v>
      </c>
      <c r="BO319" s="1" t="s">
        <v>2489</v>
      </c>
      <c r="BP319" s="1" t="s">
        <v>24</v>
      </c>
      <c r="BQ319" s="1"/>
      <c r="BR319" s="1"/>
      <c r="BS319" s="1"/>
      <c r="BT319" s="1"/>
      <c r="BU319" s="1"/>
      <c r="BV319" s="1"/>
      <c r="BW319" s="1"/>
      <c r="BX319" s="1">
        <v>0</v>
      </c>
      <c r="BY319" s="1"/>
      <c r="BZ319" s="1"/>
      <c r="CA319" s="1"/>
      <c r="CB319" s="1"/>
      <c r="CC319" s="1"/>
      <c r="CD319" s="1"/>
      <c r="CE319" s="1"/>
      <c r="CF319" s="1"/>
      <c r="CG319" s="1"/>
      <c r="CH319" s="1"/>
      <c r="CI319" s="1"/>
      <c r="CJ319" s="1">
        <v>0</v>
      </c>
    </row>
    <row r="321" spans="1:255" ht="13" x14ac:dyDescent="0.3">
      <c r="A321" s="5">
        <v>52</v>
      </c>
      <c r="B321" s="5">
        <f t="shared" ref="B321:G321" si="466">B426</f>
        <v>1</v>
      </c>
      <c r="C321" s="5">
        <f t="shared" si="466"/>
        <v>4</v>
      </c>
      <c r="D321" s="5">
        <f t="shared" si="466"/>
        <v>319</v>
      </c>
      <c r="E321" s="5">
        <f t="shared" si="466"/>
        <v>0</v>
      </c>
      <c r="F321" s="5" t="str">
        <f t="shared" si="466"/>
        <v>4</v>
      </c>
      <c r="G321" s="5" t="str">
        <f t="shared" si="466"/>
        <v>Светотехническое оборудование</v>
      </c>
      <c r="H321" s="5"/>
      <c r="I321" s="5"/>
      <c r="J321" s="5"/>
      <c r="K321" s="5"/>
      <c r="L321" s="5"/>
      <c r="M321" s="5"/>
      <c r="N321" s="5"/>
      <c r="O321" s="5">
        <f t="shared" ref="O321:AT321" si="467">O426</f>
        <v>1592855.98</v>
      </c>
      <c r="P321" s="5">
        <f t="shared" si="467"/>
        <v>1579012.19</v>
      </c>
      <c r="Q321" s="5">
        <f t="shared" si="467"/>
        <v>638.48</v>
      </c>
      <c r="R321" s="5">
        <f t="shared" si="467"/>
        <v>87.89</v>
      </c>
      <c r="S321" s="5">
        <f t="shared" si="467"/>
        <v>13205.31</v>
      </c>
      <c r="T321" s="5">
        <f t="shared" si="467"/>
        <v>0</v>
      </c>
      <c r="U321" s="5">
        <f t="shared" si="467"/>
        <v>1010.5551863999999</v>
      </c>
      <c r="V321" s="5">
        <f t="shared" si="467"/>
        <v>0</v>
      </c>
      <c r="W321" s="5">
        <f t="shared" si="467"/>
        <v>0</v>
      </c>
      <c r="X321" s="5">
        <f t="shared" si="467"/>
        <v>12894.4</v>
      </c>
      <c r="Y321" s="5">
        <f t="shared" si="467"/>
        <v>6779.54</v>
      </c>
      <c r="Z321" s="5">
        <f t="shared" si="467"/>
        <v>0</v>
      </c>
      <c r="AA321" s="5">
        <f t="shared" si="467"/>
        <v>0</v>
      </c>
      <c r="AB321" s="5">
        <f t="shared" si="467"/>
        <v>1592855.98</v>
      </c>
      <c r="AC321" s="5">
        <f t="shared" si="467"/>
        <v>1579012.19</v>
      </c>
      <c r="AD321" s="5">
        <f t="shared" si="467"/>
        <v>638.48</v>
      </c>
      <c r="AE321" s="5">
        <f t="shared" si="467"/>
        <v>87.89</v>
      </c>
      <c r="AF321" s="5">
        <f t="shared" si="467"/>
        <v>13205.31</v>
      </c>
      <c r="AG321" s="5">
        <f t="shared" si="467"/>
        <v>0</v>
      </c>
      <c r="AH321" s="5">
        <f t="shared" si="467"/>
        <v>1010.5551863999999</v>
      </c>
      <c r="AI321" s="5">
        <f t="shared" si="467"/>
        <v>0</v>
      </c>
      <c r="AJ321" s="5">
        <f t="shared" si="467"/>
        <v>0</v>
      </c>
      <c r="AK321" s="5">
        <f t="shared" si="467"/>
        <v>12894.4</v>
      </c>
      <c r="AL321" s="5">
        <f t="shared" si="467"/>
        <v>6779.54</v>
      </c>
      <c r="AM321" s="5">
        <f t="shared" si="467"/>
        <v>0</v>
      </c>
      <c r="AN321" s="5">
        <f t="shared" si="467"/>
        <v>0</v>
      </c>
      <c r="AO321" s="5">
        <f t="shared" si="467"/>
        <v>0</v>
      </c>
      <c r="AP321" s="5">
        <f t="shared" si="467"/>
        <v>0</v>
      </c>
      <c r="AQ321" s="5">
        <f t="shared" si="467"/>
        <v>0</v>
      </c>
      <c r="AR321" s="5">
        <f t="shared" si="467"/>
        <v>1612529.92</v>
      </c>
      <c r="AS321" s="5">
        <f t="shared" si="467"/>
        <v>0</v>
      </c>
      <c r="AT321" s="5">
        <f t="shared" si="467"/>
        <v>1612529.92</v>
      </c>
      <c r="AU321" s="5">
        <f t="shared" ref="AU321:BZ321" si="468">AU426</f>
        <v>0</v>
      </c>
      <c r="AV321" s="5">
        <f t="shared" si="468"/>
        <v>1579012.19</v>
      </c>
      <c r="AW321" s="5">
        <f t="shared" si="468"/>
        <v>1579012.19</v>
      </c>
      <c r="AX321" s="5">
        <f t="shared" si="468"/>
        <v>0</v>
      </c>
      <c r="AY321" s="5">
        <f t="shared" si="468"/>
        <v>1579012.19</v>
      </c>
      <c r="AZ321" s="5">
        <f t="shared" si="468"/>
        <v>0</v>
      </c>
      <c r="BA321" s="5">
        <f t="shared" si="468"/>
        <v>0</v>
      </c>
      <c r="BB321" s="5">
        <f t="shared" si="468"/>
        <v>0</v>
      </c>
      <c r="BC321" s="5">
        <f t="shared" si="468"/>
        <v>0</v>
      </c>
      <c r="BD321" s="5">
        <f t="shared" si="468"/>
        <v>0</v>
      </c>
      <c r="BE321" s="5">
        <f t="shared" si="468"/>
        <v>0</v>
      </c>
      <c r="BF321" s="5">
        <f t="shared" si="468"/>
        <v>0</v>
      </c>
      <c r="BG321" s="5">
        <f t="shared" si="468"/>
        <v>0</v>
      </c>
      <c r="BH321" s="5">
        <f t="shared" si="468"/>
        <v>0</v>
      </c>
      <c r="BI321" s="5">
        <f t="shared" si="468"/>
        <v>0</v>
      </c>
      <c r="BJ321" s="5">
        <f t="shared" si="468"/>
        <v>0</v>
      </c>
      <c r="BK321" s="5">
        <f t="shared" si="468"/>
        <v>0</v>
      </c>
      <c r="BL321" s="5">
        <f t="shared" si="468"/>
        <v>0</v>
      </c>
      <c r="BM321" s="5">
        <f t="shared" si="468"/>
        <v>0</v>
      </c>
      <c r="BN321" s="5">
        <f t="shared" si="468"/>
        <v>0</v>
      </c>
      <c r="BO321" s="5">
        <f t="shared" si="468"/>
        <v>0</v>
      </c>
      <c r="BP321" s="5">
        <f t="shared" si="468"/>
        <v>0</v>
      </c>
      <c r="BQ321" s="5">
        <f t="shared" si="468"/>
        <v>0</v>
      </c>
      <c r="BR321" s="5">
        <f t="shared" si="468"/>
        <v>0</v>
      </c>
      <c r="BS321" s="5">
        <f t="shared" si="468"/>
        <v>0</v>
      </c>
      <c r="BT321" s="5">
        <f t="shared" si="468"/>
        <v>0</v>
      </c>
      <c r="BU321" s="5">
        <f t="shared" si="468"/>
        <v>0</v>
      </c>
      <c r="BV321" s="5">
        <f t="shared" si="468"/>
        <v>0</v>
      </c>
      <c r="BW321" s="5">
        <f t="shared" si="468"/>
        <v>0</v>
      </c>
      <c r="BX321" s="5">
        <f t="shared" si="468"/>
        <v>0</v>
      </c>
      <c r="BY321" s="5">
        <f t="shared" si="468"/>
        <v>0</v>
      </c>
      <c r="BZ321" s="5">
        <f t="shared" si="468"/>
        <v>0</v>
      </c>
      <c r="CA321" s="5">
        <f t="shared" ref="CA321:DF321" si="469">CA426</f>
        <v>1612529.92</v>
      </c>
      <c r="CB321" s="5">
        <f t="shared" si="469"/>
        <v>0</v>
      </c>
      <c r="CC321" s="5">
        <f t="shared" si="469"/>
        <v>1612529.92</v>
      </c>
      <c r="CD321" s="5">
        <f t="shared" si="469"/>
        <v>0</v>
      </c>
      <c r="CE321" s="5">
        <f t="shared" si="469"/>
        <v>1579012.19</v>
      </c>
      <c r="CF321" s="5">
        <f t="shared" si="469"/>
        <v>1579012.19</v>
      </c>
      <c r="CG321" s="5">
        <f t="shared" si="469"/>
        <v>0</v>
      </c>
      <c r="CH321" s="5">
        <f t="shared" si="469"/>
        <v>1579012.19</v>
      </c>
      <c r="CI321" s="5">
        <f t="shared" si="469"/>
        <v>0</v>
      </c>
      <c r="CJ321" s="5">
        <f t="shared" si="469"/>
        <v>0</v>
      </c>
      <c r="CK321" s="5">
        <f t="shared" si="469"/>
        <v>0</v>
      </c>
      <c r="CL321" s="5">
        <f t="shared" si="469"/>
        <v>0</v>
      </c>
      <c r="CM321" s="5">
        <f t="shared" si="469"/>
        <v>0</v>
      </c>
      <c r="CN321" s="5">
        <f t="shared" si="469"/>
        <v>0</v>
      </c>
      <c r="CO321" s="5">
        <f t="shared" si="469"/>
        <v>0</v>
      </c>
      <c r="CP321" s="5">
        <f t="shared" si="469"/>
        <v>0</v>
      </c>
      <c r="CQ321" s="5">
        <f t="shared" si="469"/>
        <v>0</v>
      </c>
      <c r="CR321" s="5">
        <f t="shared" si="469"/>
        <v>0</v>
      </c>
      <c r="CS321" s="5">
        <f t="shared" si="469"/>
        <v>0</v>
      </c>
      <c r="CT321" s="5">
        <f t="shared" si="469"/>
        <v>0</v>
      </c>
      <c r="CU321" s="5">
        <f t="shared" si="469"/>
        <v>0</v>
      </c>
      <c r="CV321" s="5">
        <f t="shared" si="469"/>
        <v>0</v>
      </c>
      <c r="CW321" s="5">
        <f t="shared" si="469"/>
        <v>0</v>
      </c>
      <c r="CX321" s="5">
        <f t="shared" si="469"/>
        <v>0</v>
      </c>
      <c r="CY321" s="5">
        <f t="shared" si="469"/>
        <v>0</v>
      </c>
      <c r="CZ321" s="5">
        <f t="shared" si="469"/>
        <v>0</v>
      </c>
      <c r="DA321" s="5">
        <f t="shared" si="469"/>
        <v>0</v>
      </c>
      <c r="DB321" s="5">
        <f t="shared" si="469"/>
        <v>0</v>
      </c>
      <c r="DC321" s="5">
        <f t="shared" si="469"/>
        <v>0</v>
      </c>
      <c r="DD321" s="5">
        <f t="shared" si="469"/>
        <v>0</v>
      </c>
      <c r="DE321" s="5">
        <f t="shared" si="469"/>
        <v>0</v>
      </c>
      <c r="DF321" s="5">
        <f t="shared" si="469"/>
        <v>0</v>
      </c>
      <c r="DG321" s="6">
        <f t="shared" ref="DG321:EL321" si="470">DG426</f>
        <v>16251381.67</v>
      </c>
      <c r="DH321" s="6">
        <f t="shared" si="470"/>
        <v>15496813.98</v>
      </c>
      <c r="DI321" s="6">
        <f t="shared" si="470"/>
        <v>10448.469999999999</v>
      </c>
      <c r="DJ321" s="6">
        <f t="shared" si="470"/>
        <v>4952.6000000000004</v>
      </c>
      <c r="DK321" s="6">
        <f t="shared" si="470"/>
        <v>744119.22</v>
      </c>
      <c r="DL321" s="6">
        <f t="shared" si="470"/>
        <v>0</v>
      </c>
      <c r="DM321" s="6">
        <f t="shared" si="470"/>
        <v>1010.5551863999999</v>
      </c>
      <c r="DN321" s="6">
        <f t="shared" si="470"/>
        <v>0</v>
      </c>
      <c r="DO321" s="6">
        <f t="shared" si="470"/>
        <v>0</v>
      </c>
      <c r="DP321" s="6">
        <f t="shared" si="470"/>
        <v>726599.65</v>
      </c>
      <c r="DQ321" s="6">
        <f t="shared" si="470"/>
        <v>382026.62</v>
      </c>
      <c r="DR321" s="6">
        <f t="shared" si="470"/>
        <v>0</v>
      </c>
      <c r="DS321" s="6">
        <f t="shared" si="470"/>
        <v>0</v>
      </c>
      <c r="DT321" s="6">
        <f t="shared" si="470"/>
        <v>16251381.67</v>
      </c>
      <c r="DU321" s="6">
        <f t="shared" si="470"/>
        <v>15496813.98</v>
      </c>
      <c r="DV321" s="6">
        <f t="shared" si="470"/>
        <v>10448.469999999999</v>
      </c>
      <c r="DW321" s="6">
        <f t="shared" si="470"/>
        <v>4952.6000000000004</v>
      </c>
      <c r="DX321" s="6">
        <f t="shared" si="470"/>
        <v>744119.22</v>
      </c>
      <c r="DY321" s="6">
        <f t="shared" si="470"/>
        <v>0</v>
      </c>
      <c r="DZ321" s="6">
        <f t="shared" si="470"/>
        <v>1010.5551863999999</v>
      </c>
      <c r="EA321" s="6">
        <f t="shared" si="470"/>
        <v>0</v>
      </c>
      <c r="EB321" s="6">
        <f t="shared" si="470"/>
        <v>0</v>
      </c>
      <c r="EC321" s="6">
        <f t="shared" si="470"/>
        <v>726599.65</v>
      </c>
      <c r="ED321" s="6">
        <f t="shared" si="470"/>
        <v>382026.62</v>
      </c>
      <c r="EE321" s="6">
        <f t="shared" si="470"/>
        <v>0</v>
      </c>
      <c r="EF321" s="6">
        <f t="shared" si="470"/>
        <v>0</v>
      </c>
      <c r="EG321" s="6">
        <f t="shared" si="470"/>
        <v>0</v>
      </c>
      <c r="EH321" s="6">
        <f t="shared" si="470"/>
        <v>0</v>
      </c>
      <c r="EI321" s="6">
        <f t="shared" si="470"/>
        <v>0</v>
      </c>
      <c r="EJ321" s="6">
        <f t="shared" si="470"/>
        <v>17360007.940000001</v>
      </c>
      <c r="EK321" s="6">
        <f t="shared" si="470"/>
        <v>0</v>
      </c>
      <c r="EL321" s="6">
        <f t="shared" si="470"/>
        <v>17360007.940000001</v>
      </c>
      <c r="EM321" s="6">
        <f t="shared" ref="EM321:FR321" si="471">EM426</f>
        <v>0</v>
      </c>
      <c r="EN321" s="6">
        <f t="shared" si="471"/>
        <v>15496813.98</v>
      </c>
      <c r="EO321" s="6">
        <f t="shared" si="471"/>
        <v>15496813.98</v>
      </c>
      <c r="EP321" s="6">
        <f t="shared" si="471"/>
        <v>0</v>
      </c>
      <c r="EQ321" s="6">
        <f t="shared" si="471"/>
        <v>15496813.98</v>
      </c>
      <c r="ER321" s="6">
        <f t="shared" si="471"/>
        <v>0</v>
      </c>
      <c r="ES321" s="6">
        <f t="shared" si="471"/>
        <v>0</v>
      </c>
      <c r="ET321" s="6">
        <f t="shared" si="471"/>
        <v>0</v>
      </c>
      <c r="EU321" s="6">
        <f t="shared" si="471"/>
        <v>0</v>
      </c>
      <c r="EV321" s="6">
        <f t="shared" si="471"/>
        <v>0</v>
      </c>
      <c r="EW321" s="6">
        <f t="shared" si="471"/>
        <v>0</v>
      </c>
      <c r="EX321" s="6">
        <f t="shared" si="471"/>
        <v>0</v>
      </c>
      <c r="EY321" s="6">
        <f t="shared" si="471"/>
        <v>0</v>
      </c>
      <c r="EZ321" s="6">
        <f t="shared" si="471"/>
        <v>0</v>
      </c>
      <c r="FA321" s="6">
        <f t="shared" si="471"/>
        <v>0</v>
      </c>
      <c r="FB321" s="6">
        <f t="shared" si="471"/>
        <v>0</v>
      </c>
      <c r="FC321" s="6">
        <f t="shared" si="471"/>
        <v>0</v>
      </c>
      <c r="FD321" s="6">
        <f t="shared" si="471"/>
        <v>0</v>
      </c>
      <c r="FE321" s="6">
        <f t="shared" si="471"/>
        <v>0</v>
      </c>
      <c r="FF321" s="6">
        <f t="shared" si="471"/>
        <v>0</v>
      </c>
      <c r="FG321" s="6">
        <f t="shared" si="471"/>
        <v>0</v>
      </c>
      <c r="FH321" s="6">
        <f t="shared" si="471"/>
        <v>0</v>
      </c>
      <c r="FI321" s="6">
        <f t="shared" si="471"/>
        <v>0</v>
      </c>
      <c r="FJ321" s="6">
        <f t="shared" si="471"/>
        <v>0</v>
      </c>
      <c r="FK321" s="6">
        <f t="shared" si="471"/>
        <v>0</v>
      </c>
      <c r="FL321" s="6">
        <f t="shared" si="471"/>
        <v>0</v>
      </c>
      <c r="FM321" s="6">
        <f t="shared" si="471"/>
        <v>0</v>
      </c>
      <c r="FN321" s="6">
        <f t="shared" si="471"/>
        <v>0</v>
      </c>
      <c r="FO321" s="6">
        <f t="shared" si="471"/>
        <v>0</v>
      </c>
      <c r="FP321" s="6">
        <f t="shared" si="471"/>
        <v>0</v>
      </c>
      <c r="FQ321" s="6">
        <f t="shared" si="471"/>
        <v>0</v>
      </c>
      <c r="FR321" s="6">
        <f t="shared" si="471"/>
        <v>0</v>
      </c>
      <c r="FS321" s="6">
        <f t="shared" ref="FS321:GX321" si="472">FS426</f>
        <v>17360007.940000001</v>
      </c>
      <c r="FT321" s="6">
        <f t="shared" si="472"/>
        <v>0</v>
      </c>
      <c r="FU321" s="6">
        <f t="shared" si="472"/>
        <v>17360007.940000001</v>
      </c>
      <c r="FV321" s="6">
        <f t="shared" si="472"/>
        <v>0</v>
      </c>
      <c r="FW321" s="6">
        <f t="shared" si="472"/>
        <v>15496813.98</v>
      </c>
      <c r="FX321" s="6">
        <f t="shared" si="472"/>
        <v>15496813.98</v>
      </c>
      <c r="FY321" s="6">
        <f t="shared" si="472"/>
        <v>0</v>
      </c>
      <c r="FZ321" s="6">
        <f t="shared" si="472"/>
        <v>15496813.98</v>
      </c>
      <c r="GA321" s="6">
        <f t="shared" si="472"/>
        <v>0</v>
      </c>
      <c r="GB321" s="6">
        <f t="shared" si="472"/>
        <v>0</v>
      </c>
      <c r="GC321" s="6">
        <f t="shared" si="472"/>
        <v>0</v>
      </c>
      <c r="GD321" s="6">
        <f t="shared" si="472"/>
        <v>0</v>
      </c>
      <c r="GE321" s="6">
        <f t="shared" si="472"/>
        <v>0</v>
      </c>
      <c r="GF321" s="6">
        <f t="shared" si="472"/>
        <v>0</v>
      </c>
      <c r="GG321" s="6">
        <f t="shared" si="472"/>
        <v>0</v>
      </c>
      <c r="GH321" s="6">
        <f t="shared" si="472"/>
        <v>0</v>
      </c>
      <c r="GI321" s="6">
        <f t="shared" si="472"/>
        <v>0</v>
      </c>
      <c r="GJ321" s="6">
        <f t="shared" si="472"/>
        <v>0</v>
      </c>
      <c r="GK321" s="6">
        <f t="shared" si="472"/>
        <v>0</v>
      </c>
      <c r="GL321" s="6">
        <f t="shared" si="472"/>
        <v>0</v>
      </c>
      <c r="GM321" s="6">
        <f t="shared" si="472"/>
        <v>0</v>
      </c>
      <c r="GN321" s="6">
        <f t="shared" si="472"/>
        <v>0</v>
      </c>
      <c r="GO321" s="6">
        <f t="shared" si="472"/>
        <v>0</v>
      </c>
      <c r="GP321" s="6">
        <f t="shared" si="472"/>
        <v>0</v>
      </c>
      <c r="GQ321" s="6">
        <f t="shared" si="472"/>
        <v>0</v>
      </c>
      <c r="GR321" s="6">
        <f t="shared" si="472"/>
        <v>0</v>
      </c>
      <c r="GS321" s="6">
        <f t="shared" si="472"/>
        <v>0</v>
      </c>
      <c r="GT321" s="6">
        <f t="shared" si="472"/>
        <v>0</v>
      </c>
      <c r="GU321" s="6">
        <f t="shared" si="472"/>
        <v>0</v>
      </c>
      <c r="GV321" s="6">
        <f t="shared" si="472"/>
        <v>0</v>
      </c>
      <c r="GW321" s="6">
        <f t="shared" si="472"/>
        <v>0</v>
      </c>
      <c r="GX321" s="6">
        <f t="shared" si="472"/>
        <v>0</v>
      </c>
    </row>
    <row r="323" spans="1:255" ht="409.5" x14ac:dyDescent="0.25">
      <c r="A323" s="3">
        <v>17</v>
      </c>
      <c r="B323" s="3">
        <v>1</v>
      </c>
      <c r="C323" s="3"/>
      <c r="D323" s="3"/>
      <c r="E323" s="3" t="s">
        <v>450</v>
      </c>
      <c r="F323" s="3" t="s">
        <v>451</v>
      </c>
      <c r="G323" s="3" t="s">
        <v>452</v>
      </c>
      <c r="H323" s="3" t="s">
        <v>40</v>
      </c>
      <c r="I323" s="3">
        <f>ROUND((6+2+21+26+25)/100,9)</f>
        <v>0.8</v>
      </c>
      <c r="J323" s="3">
        <v>0</v>
      </c>
      <c r="K323" s="3">
        <f>ROUND((6+2+21+26+25)/100,9)</f>
        <v>0.8</v>
      </c>
      <c r="L323" s="3"/>
      <c r="M323" s="3"/>
      <c r="N323" s="3"/>
      <c r="O323" s="3">
        <f t="shared" ref="O323:O354" si="473">ROUND(CP323,2)</f>
        <v>1642.48</v>
      </c>
      <c r="P323" s="3">
        <f t="shared" ref="P323:P354" si="474">ROUND((ROUND((AC323*AW323*I323),2)*BC323),2)</f>
        <v>12.64</v>
      </c>
      <c r="Q323" s="3">
        <f>(ROUND((ROUND((((ET323*1.2))*AV323*I323),2)*BB323),2)+ROUND((ROUND(((AE323-((EU323*1.2)))*AV323*I323),2)*BS323),2))</f>
        <v>140.72999999999999</v>
      </c>
      <c r="R323" s="3">
        <f>(ROUND((ROUND((((EU323*1.2))*AV323*I323),2)*BS323),2)+ROUND((ROUND(((AE323-((EU323*1.2)))*AV323*I323),2)*BS323),2))</f>
        <v>20.170000000000002</v>
      </c>
      <c r="S323" s="3">
        <f t="shared" ref="S323:S354" si="475">ROUND((ROUND((AF323*AV323*I323),2)*BA323),2)</f>
        <v>1489.11</v>
      </c>
      <c r="T323" s="3">
        <f t="shared" ref="T323:T354" si="476">ROUND(CU323*I323,2)</f>
        <v>0</v>
      </c>
      <c r="U323" s="3">
        <f t="shared" ref="U323:U354" si="477">CV323*I323</f>
        <v>113.53835519999998</v>
      </c>
      <c r="V323" s="3">
        <f t="shared" ref="V323:V354" si="478">CW323*I323</f>
        <v>0</v>
      </c>
      <c r="W323" s="3">
        <f t="shared" ref="W323:W354" si="479">ROUND(CX323*I323,2)</f>
        <v>0</v>
      </c>
      <c r="X323" s="3">
        <f>(ROUND((((S323+ROUND((ROUND((((EU323*1.2))*AV323*I323),2)*BS323),2))*AT323)/100),2)+ROUND(((ROUND((ROUND(((AE323-((EU323*1.2)))*AV323*I323),2)*BS323),2)*AT323)/100),2))</f>
        <v>1464</v>
      </c>
      <c r="Y323" s="3">
        <f>(ROUND((((S323+ROUND((ROUND((((EU323*1.2))*AV323*I323),2)*BS323),2))*AU323)/100),2)+ROUND(((ROUND((ROUND(((AE323-((EU323*1.2)))*AV323*I323),2)*BS323),2)*AU323)/100),2))</f>
        <v>769.73</v>
      </c>
      <c r="Z323" s="3"/>
      <c r="AA323" s="3">
        <v>54971259</v>
      </c>
      <c r="AB323" s="3">
        <f t="shared" ref="AB323:AB354" si="480">ROUND((AC323+AD323+AF323),6)</f>
        <v>1961.636</v>
      </c>
      <c r="AC323" s="3">
        <f>ROUND(((ES323*1)),6)</f>
        <v>15.8</v>
      </c>
      <c r="AD323" s="3">
        <f>ROUND(((((ET323*1.2))-((EU323*1.2)))+AE323),6)</f>
        <v>168.012</v>
      </c>
      <c r="AE323" s="3">
        <f>ROUND(((EU323*1.2)),6)</f>
        <v>24.084</v>
      </c>
      <c r="AF323" s="3">
        <f>ROUND(((EV323*1.2)),6)</f>
        <v>1777.8240000000001</v>
      </c>
      <c r="AG323" s="3">
        <f t="shared" ref="AG323:AG354" si="481">ROUND((AP323),6)</f>
        <v>0</v>
      </c>
      <c r="AH323" s="3">
        <f>((EW323*1.2))</f>
        <v>135.55199999999999</v>
      </c>
      <c r="AI323" s="3">
        <f>((EX323*1.2))</f>
        <v>0</v>
      </c>
      <c r="AJ323" s="3">
        <f t="shared" ref="AJ323:AJ354" si="482">(AS323)</f>
        <v>0</v>
      </c>
      <c r="AK323" s="3">
        <v>1637.33</v>
      </c>
      <c r="AL323" s="3">
        <v>15.8</v>
      </c>
      <c r="AM323" s="3">
        <v>140.01</v>
      </c>
      <c r="AN323" s="3">
        <v>20.07</v>
      </c>
      <c r="AO323" s="3">
        <v>1481.52</v>
      </c>
      <c r="AP323" s="3">
        <v>0</v>
      </c>
      <c r="AQ323" s="3">
        <v>112.96</v>
      </c>
      <c r="AR323" s="3">
        <v>0</v>
      </c>
      <c r="AS323" s="3">
        <v>0</v>
      </c>
      <c r="AT323" s="3">
        <v>97</v>
      </c>
      <c r="AU323" s="3">
        <v>51</v>
      </c>
      <c r="AV323" s="3">
        <v>1.0469999999999999</v>
      </c>
      <c r="AW323" s="3">
        <v>1</v>
      </c>
      <c r="AX323" s="3"/>
      <c r="AY323" s="3"/>
      <c r="AZ323" s="3">
        <v>1</v>
      </c>
      <c r="BA323" s="3">
        <v>1</v>
      </c>
      <c r="BB323" s="3">
        <v>1</v>
      </c>
      <c r="BC323" s="3">
        <v>1</v>
      </c>
      <c r="BD323" s="3" t="s">
        <v>3</v>
      </c>
      <c r="BE323" s="3" t="s">
        <v>3</v>
      </c>
      <c r="BF323" s="3" t="s">
        <v>3</v>
      </c>
      <c r="BG323" s="3" t="s">
        <v>3</v>
      </c>
      <c r="BH323" s="3">
        <v>0</v>
      </c>
      <c r="BI323" s="3">
        <v>2</v>
      </c>
      <c r="BJ323" s="3" t="s">
        <v>453</v>
      </c>
      <c r="BK323" s="3"/>
      <c r="BL323" s="3"/>
      <c r="BM323" s="3">
        <v>67</v>
      </c>
      <c r="BN323" s="3">
        <v>0</v>
      </c>
      <c r="BO323" s="3" t="s">
        <v>451</v>
      </c>
      <c r="BP323" s="3">
        <v>1</v>
      </c>
      <c r="BQ323" s="3">
        <v>40</v>
      </c>
      <c r="BR323" s="3">
        <v>0</v>
      </c>
      <c r="BS323" s="3">
        <v>1</v>
      </c>
      <c r="BT323" s="3">
        <v>1</v>
      </c>
      <c r="BU323" s="3">
        <v>1</v>
      </c>
      <c r="BV323" s="3">
        <v>1</v>
      </c>
      <c r="BW323" s="3">
        <v>1</v>
      </c>
      <c r="BX323" s="3">
        <v>1</v>
      </c>
      <c r="BY323" s="3" t="s">
        <v>3</v>
      </c>
      <c r="BZ323" s="3">
        <v>97</v>
      </c>
      <c r="CA323" s="3">
        <v>51</v>
      </c>
      <c r="CB323" s="3" t="s">
        <v>3</v>
      </c>
      <c r="CC323" s="3"/>
      <c r="CD323" s="3"/>
      <c r="CE323" s="3">
        <v>1566</v>
      </c>
      <c r="CF323" s="3">
        <v>0</v>
      </c>
      <c r="CG323" s="3">
        <v>0</v>
      </c>
      <c r="CH323" s="3"/>
      <c r="CI323" s="3"/>
      <c r="CJ323" s="3"/>
      <c r="CK323" s="3"/>
      <c r="CL323" s="3"/>
      <c r="CM323" s="3">
        <v>0</v>
      </c>
      <c r="CN323" s="9" t="s">
        <v>2500</v>
      </c>
      <c r="CO323" s="3">
        <v>0</v>
      </c>
      <c r="CP323" s="3">
        <f t="shared" ref="CP323:CP354" si="483">(P323+Q323+S323)</f>
        <v>1642.48</v>
      </c>
      <c r="CQ323" s="3">
        <f t="shared" ref="CQ323:CQ354" si="484">ROUND((ROUND((AC323*AW323*1),2)*BC323),2)</f>
        <v>15.8</v>
      </c>
      <c r="CR323" s="3">
        <f>(ROUND((ROUND((((ET323*1.2))*AV323*1),2)*BB323),2)+ROUND((ROUND(((AE323-((EU323*1.2)))*AV323*1),2)*BS323),2))</f>
        <v>175.91</v>
      </c>
      <c r="CS323" s="3">
        <f>(ROUND((ROUND((((EU323*1.2))*AV323*1),2)*BS323),2)+ROUND((ROUND(((AE323-((EU323*1.2)))*AV323*1),2)*BS323),2))</f>
        <v>25.22</v>
      </c>
      <c r="CT323" s="3">
        <f t="shared" ref="CT323:CT354" si="485">ROUND((ROUND((AF323*AV323*1),2)*BA323),2)</f>
        <v>1861.38</v>
      </c>
      <c r="CU323" s="3">
        <f t="shared" ref="CU323:CU354" si="486">AG323</f>
        <v>0</v>
      </c>
      <c r="CV323" s="3">
        <f t="shared" ref="CV323:CV354" si="487">(AH323*AV323)</f>
        <v>141.92294399999997</v>
      </c>
      <c r="CW323" s="3">
        <f t="shared" ref="CW323:CW354" si="488">AI323</f>
        <v>0</v>
      </c>
      <c r="CX323" s="3">
        <f t="shared" ref="CX323:CX354" si="489">AJ323</f>
        <v>0</v>
      </c>
      <c r="CY323" s="3">
        <f>(ROUND((((S323+ROUND((ROUND((((EU323*1.2))*AV323*1),2)*BS323),2))*AT323)/100),2)+ROUND(((ROUND((ROUND(((AE323-((EU323*1.2)))*AV323*1),2)*BS323),2)*AT323)/100),2))</f>
        <v>1468.9</v>
      </c>
      <c r="CZ323" s="3">
        <f>(ROUND((((S323+ROUND((ROUND((((EU323*1.2))*AV323*1),2)*BS323),2))*AU323)/100),2)+ROUND(((ROUND((ROUND(((AE323-((EU323*1.2)))*AV323*1),2)*BS323),2)*AU323)/100),2))</f>
        <v>772.31</v>
      </c>
      <c r="DA323" s="3"/>
      <c r="DB323" s="3">
        <v>113</v>
      </c>
      <c r="DC323" s="3" t="s">
        <v>3</v>
      </c>
      <c r="DD323" s="3" t="s">
        <v>22</v>
      </c>
      <c r="DE323" s="3" t="s">
        <v>42</v>
      </c>
      <c r="DF323" s="3" t="s">
        <v>42</v>
      </c>
      <c r="DG323" s="3" t="s">
        <v>42</v>
      </c>
      <c r="DH323" s="3" t="s">
        <v>3</v>
      </c>
      <c r="DI323" s="3" t="s">
        <v>42</v>
      </c>
      <c r="DJ323" s="3" t="s">
        <v>42</v>
      </c>
      <c r="DK323" s="3" t="s">
        <v>3</v>
      </c>
      <c r="DL323" s="3" t="s">
        <v>3</v>
      </c>
      <c r="DM323" s="3" t="s">
        <v>3</v>
      </c>
      <c r="DN323" s="3">
        <v>0</v>
      </c>
      <c r="DO323" s="3">
        <v>0</v>
      </c>
      <c r="DP323" s="3">
        <v>1</v>
      </c>
      <c r="DQ323" s="3">
        <v>1</v>
      </c>
      <c r="DR323" s="3"/>
      <c r="DS323" s="3"/>
      <c r="DT323" s="3"/>
      <c r="DU323" s="3">
        <v>1010</v>
      </c>
      <c r="DV323" s="3" t="s">
        <v>40</v>
      </c>
      <c r="DW323" s="3" t="s">
        <v>40</v>
      </c>
      <c r="DX323" s="3">
        <v>100</v>
      </c>
      <c r="DY323" s="3"/>
      <c r="DZ323" s="3" t="s">
        <v>3</v>
      </c>
      <c r="EA323" s="3" t="s">
        <v>3</v>
      </c>
      <c r="EB323" s="3" t="s">
        <v>3</v>
      </c>
      <c r="EC323" s="3" t="s">
        <v>3</v>
      </c>
      <c r="ED323" s="3"/>
      <c r="EE323" s="3">
        <v>57042957</v>
      </c>
      <c r="EF323" s="3">
        <v>40</v>
      </c>
      <c r="EG323" s="3" t="s">
        <v>33</v>
      </c>
      <c r="EH323" s="3">
        <v>0</v>
      </c>
      <c r="EI323" s="3" t="s">
        <v>3</v>
      </c>
      <c r="EJ323" s="3">
        <v>2</v>
      </c>
      <c r="EK323" s="3">
        <v>67</v>
      </c>
      <c r="EL323" s="3" t="s">
        <v>34</v>
      </c>
      <c r="EM323" s="3" t="s">
        <v>35</v>
      </c>
      <c r="EN323" s="3"/>
      <c r="EO323" s="3" t="s">
        <v>46</v>
      </c>
      <c r="EP323" s="3"/>
      <c r="EQ323" s="3">
        <v>0</v>
      </c>
      <c r="ER323" s="3">
        <v>1637.33</v>
      </c>
      <c r="ES323" s="3">
        <v>15.8</v>
      </c>
      <c r="ET323" s="3">
        <v>140.01</v>
      </c>
      <c r="EU323" s="3">
        <v>20.07</v>
      </c>
      <c r="EV323" s="3">
        <v>1481.52</v>
      </c>
      <c r="EW323" s="3">
        <v>112.96</v>
      </c>
      <c r="EX323" s="3">
        <v>0</v>
      </c>
      <c r="EY323" s="3">
        <v>0</v>
      </c>
      <c r="EZ323" s="3"/>
      <c r="FA323" s="3"/>
      <c r="FB323" s="3"/>
      <c r="FC323" s="3"/>
      <c r="FD323" s="3"/>
      <c r="FE323" s="3"/>
      <c r="FF323" s="3"/>
      <c r="FG323" s="3"/>
      <c r="FH323" s="3"/>
      <c r="FI323" s="3"/>
      <c r="FJ323" s="3"/>
      <c r="FK323" s="3"/>
      <c r="FL323" s="3"/>
      <c r="FM323" s="3"/>
      <c r="FN323" s="3"/>
      <c r="FO323" s="3"/>
      <c r="FP323" s="3"/>
      <c r="FQ323" s="3">
        <v>0</v>
      </c>
      <c r="FR323" s="3">
        <v>0</v>
      </c>
      <c r="FS323" s="3">
        <v>0</v>
      </c>
      <c r="FT323" s="3"/>
      <c r="FU323" s="3"/>
      <c r="FV323" s="3"/>
      <c r="FW323" s="3"/>
      <c r="FX323" s="3">
        <v>97</v>
      </c>
      <c r="FY323" s="3">
        <v>51</v>
      </c>
      <c r="FZ323" s="3"/>
      <c r="GA323" s="3" t="s">
        <v>3</v>
      </c>
      <c r="GB323" s="3"/>
      <c r="GC323" s="3"/>
      <c r="GD323" s="3">
        <v>1</v>
      </c>
      <c r="GE323" s="3"/>
      <c r="GF323" s="3">
        <v>1274376456</v>
      </c>
      <c r="GG323" s="3">
        <v>2</v>
      </c>
      <c r="GH323" s="3">
        <v>1</v>
      </c>
      <c r="GI323" s="3">
        <v>2</v>
      </c>
      <c r="GJ323" s="3">
        <v>0</v>
      </c>
      <c r="GK323" s="3">
        <v>0</v>
      </c>
      <c r="GL323" s="3">
        <f t="shared" ref="GL323:GL354" si="490">ROUND(IF(AND(BH323=3,BI323=3,FS323&lt;&gt;0),P323,0),2)</f>
        <v>0</v>
      </c>
      <c r="GM323" s="3">
        <f t="shared" ref="GM323:GM354" si="491">ROUND(O323+X323+Y323,2)+GX323</f>
        <v>3876.21</v>
      </c>
      <c r="GN323" s="3">
        <f t="shared" ref="GN323:GN354" si="492">IF(OR(BI323=0,BI323=1),GM323-GX323,0)</f>
        <v>0</v>
      </c>
      <c r="GO323" s="3">
        <f t="shared" ref="GO323:GO354" si="493">IF(BI323=2,GM323-GX323,0)</f>
        <v>3876.21</v>
      </c>
      <c r="GP323" s="3">
        <f t="shared" ref="GP323:GP354" si="494">IF(BI323=4,GM323-GX323,0)</f>
        <v>0</v>
      </c>
      <c r="GQ323" s="3"/>
      <c r="GR323" s="3">
        <v>0</v>
      </c>
      <c r="GS323" s="3">
        <v>3</v>
      </c>
      <c r="GT323" s="3">
        <v>0</v>
      </c>
      <c r="GU323" s="3" t="s">
        <v>3</v>
      </c>
      <c r="GV323" s="3">
        <f t="shared" ref="GV323:GV354" si="495">ROUND((GT323),6)</f>
        <v>0</v>
      </c>
      <c r="GW323" s="3">
        <v>1</v>
      </c>
      <c r="GX323" s="3">
        <f t="shared" ref="GX323:GX354" si="496">ROUND(HC323*I323,2)</f>
        <v>0</v>
      </c>
      <c r="GY323" s="3"/>
      <c r="GZ323" s="3"/>
      <c r="HA323" s="3">
        <v>0</v>
      </c>
      <c r="HB323" s="3">
        <v>0</v>
      </c>
      <c r="HC323" s="3">
        <f t="shared" ref="HC323:HC354" si="497">GV323*GW323</f>
        <v>0</v>
      </c>
      <c r="HD323" s="3"/>
      <c r="HE323" s="3" t="s">
        <v>3</v>
      </c>
      <c r="HF323" s="3" t="s">
        <v>3</v>
      </c>
      <c r="HG323" s="3"/>
      <c r="HH323" s="3"/>
      <c r="HI323" s="3"/>
      <c r="HJ323" s="3"/>
      <c r="HK323" s="3"/>
      <c r="HL323" s="3"/>
      <c r="HM323" s="3" t="s">
        <v>3</v>
      </c>
      <c r="HN323" s="3" t="s">
        <v>3</v>
      </c>
      <c r="HO323" s="3" t="s">
        <v>3</v>
      </c>
      <c r="HP323" s="3" t="s">
        <v>3</v>
      </c>
      <c r="HQ323" s="3" t="s">
        <v>3</v>
      </c>
      <c r="HR323" s="3"/>
      <c r="HS323" s="3">
        <v>0</v>
      </c>
      <c r="HT323" s="3"/>
      <c r="HU323" s="3"/>
      <c r="HV323" s="3"/>
      <c r="HW323" s="3"/>
      <c r="HX323" s="3"/>
      <c r="HY323" s="3"/>
      <c r="HZ323" s="3"/>
      <c r="IA323" s="3"/>
      <c r="IB323" s="3"/>
      <c r="IC323" s="3"/>
      <c r="ID323" s="3"/>
      <c r="IE323" s="3"/>
      <c r="IF323" s="3"/>
      <c r="IG323" s="3"/>
      <c r="IH323" s="3"/>
      <c r="II323" s="3"/>
      <c r="IJ323" s="3"/>
      <c r="IK323" s="3">
        <v>0</v>
      </c>
      <c r="IL323" s="3"/>
      <c r="IM323" s="3"/>
      <c r="IN323" s="3"/>
      <c r="IO323" s="3"/>
      <c r="IP323" s="3"/>
      <c r="IQ323" s="3"/>
      <c r="IR323" s="3"/>
      <c r="IS323" s="3"/>
      <c r="IT323" s="3"/>
      <c r="IU323" s="3"/>
    </row>
    <row r="324" spans="1:255" ht="409.5" x14ac:dyDescent="0.25">
      <c r="A324" s="4">
        <v>17</v>
      </c>
      <c r="B324" s="4">
        <v>1</v>
      </c>
      <c r="C324" s="4"/>
      <c r="D324" s="4"/>
      <c r="E324" s="4" t="s">
        <v>450</v>
      </c>
      <c r="F324" s="4" t="s">
        <v>451</v>
      </c>
      <c r="G324" s="4" t="s">
        <v>452</v>
      </c>
      <c r="H324" s="4" t="s">
        <v>40</v>
      </c>
      <c r="I324" s="4">
        <f>ROUND((6+2+21+26+25)/100,9)</f>
        <v>0.8</v>
      </c>
      <c r="J324" s="4">
        <v>0</v>
      </c>
      <c r="K324" s="4">
        <f>ROUND((6+2+21+26+25)/100,9)</f>
        <v>0.8</v>
      </c>
      <c r="L324" s="4"/>
      <c r="M324" s="4"/>
      <c r="N324" s="4"/>
      <c r="O324" s="4">
        <f t="shared" si="473"/>
        <v>86379</v>
      </c>
      <c r="P324" s="4">
        <f t="shared" si="474"/>
        <v>124.5</v>
      </c>
      <c r="Q324" s="4">
        <f>(ROUND((ROUND((((ET324*1.2))*AV324*I324),2)*BB324),2)+ROUND((ROUND(((AE324-((EU324*1.2)))*AV324*I324),2)*BS324),2))</f>
        <v>2343.15</v>
      </c>
      <c r="R324" s="4">
        <f>(ROUND((ROUND((((EU324*1.2))*AV324*I324),2)*BS324),2)+ROUND((ROUND(((AE324-((EU324*1.2)))*AV324*I324),2)*BS324),2))</f>
        <v>1136.58</v>
      </c>
      <c r="S324" s="4">
        <f t="shared" si="475"/>
        <v>83911.35</v>
      </c>
      <c r="T324" s="4">
        <f t="shared" si="476"/>
        <v>0</v>
      </c>
      <c r="U324" s="4">
        <f t="shared" si="477"/>
        <v>113.53835519999998</v>
      </c>
      <c r="V324" s="4">
        <f t="shared" si="478"/>
        <v>0</v>
      </c>
      <c r="W324" s="4">
        <f t="shared" si="479"/>
        <v>0</v>
      </c>
      <c r="X324" s="4">
        <f>(ROUND((((S324+ROUND((ROUND((((EU324*1.2))*AV324*I324),2)*BS324),2))*AT324)/100),2)+ROUND(((ROUND((ROUND(((AE324-((EU324*1.2)))*AV324*I324),2)*BS324),2)*AT324)/100),2))</f>
        <v>82496.490000000005</v>
      </c>
      <c r="Y324" s="4">
        <f>(ROUND((((S324+ROUND((ROUND((((EU324*1.2))*AV324*I324),2)*BS324),2))*AU324)/100),2)+ROUND(((ROUND((ROUND(((AE324-((EU324*1.2)))*AV324*I324),2)*BS324),2)*AU324)/100),2))</f>
        <v>43374.44</v>
      </c>
      <c r="Z324" s="4"/>
      <c r="AA324" s="4">
        <v>55890823</v>
      </c>
      <c r="AB324" s="4">
        <f t="shared" si="480"/>
        <v>1961.636</v>
      </c>
      <c r="AC324" s="4">
        <f>ROUND(((ES324*1)),6)</f>
        <v>15.8</v>
      </c>
      <c r="AD324" s="4">
        <f>ROUND(((((ET324*1.2))-((EU324*1.2)))+AE324),6)</f>
        <v>168.012</v>
      </c>
      <c r="AE324" s="4">
        <f>ROUND(((EU324*1.2)),6)</f>
        <v>24.084</v>
      </c>
      <c r="AF324" s="4">
        <f>ROUND(((EV324*1.2)),6)</f>
        <v>1777.8240000000001</v>
      </c>
      <c r="AG324" s="4">
        <f t="shared" si="481"/>
        <v>0</v>
      </c>
      <c r="AH324" s="4">
        <f>((EW324*1.2))</f>
        <v>135.55199999999999</v>
      </c>
      <c r="AI324" s="4">
        <f>((EX324*1.2))</f>
        <v>0</v>
      </c>
      <c r="AJ324" s="4">
        <f t="shared" si="482"/>
        <v>0</v>
      </c>
      <c r="AK324" s="4">
        <v>1637.33</v>
      </c>
      <c r="AL324" s="4">
        <v>15.8</v>
      </c>
      <c r="AM324" s="4">
        <v>140.01</v>
      </c>
      <c r="AN324" s="4">
        <v>20.07</v>
      </c>
      <c r="AO324" s="4">
        <v>1481.52</v>
      </c>
      <c r="AP324" s="4">
        <v>0</v>
      </c>
      <c r="AQ324" s="4">
        <v>112.96</v>
      </c>
      <c r="AR324" s="4">
        <v>0</v>
      </c>
      <c r="AS324" s="4">
        <v>0</v>
      </c>
      <c r="AT324" s="4">
        <v>97</v>
      </c>
      <c r="AU324" s="4">
        <v>51</v>
      </c>
      <c r="AV324" s="4">
        <v>1.0469999999999999</v>
      </c>
      <c r="AW324" s="4">
        <v>1</v>
      </c>
      <c r="AX324" s="4"/>
      <c r="AY324" s="4"/>
      <c r="AZ324" s="4">
        <v>1</v>
      </c>
      <c r="BA324" s="4">
        <v>56.35</v>
      </c>
      <c r="BB324" s="4">
        <v>16.649999999999999</v>
      </c>
      <c r="BC324" s="4">
        <v>9.85</v>
      </c>
      <c r="BD324" s="4" t="s">
        <v>3</v>
      </c>
      <c r="BE324" s="4" t="s">
        <v>3</v>
      </c>
      <c r="BF324" s="4" t="s">
        <v>3</v>
      </c>
      <c r="BG324" s="4" t="s">
        <v>3</v>
      </c>
      <c r="BH324" s="4">
        <v>0</v>
      </c>
      <c r="BI324" s="4">
        <v>2</v>
      </c>
      <c r="BJ324" s="4" t="s">
        <v>453</v>
      </c>
      <c r="BK324" s="4"/>
      <c r="BL324" s="4"/>
      <c r="BM324" s="4">
        <v>67</v>
      </c>
      <c r="BN324" s="4">
        <v>0</v>
      </c>
      <c r="BO324" s="4" t="s">
        <v>451</v>
      </c>
      <c r="BP324" s="4">
        <v>1</v>
      </c>
      <c r="BQ324" s="4">
        <v>40</v>
      </c>
      <c r="BR324" s="4">
        <v>0</v>
      </c>
      <c r="BS324" s="4">
        <v>56.35</v>
      </c>
      <c r="BT324" s="4">
        <v>1</v>
      </c>
      <c r="BU324" s="4">
        <v>1</v>
      </c>
      <c r="BV324" s="4">
        <v>1</v>
      </c>
      <c r="BW324" s="4">
        <v>1</v>
      </c>
      <c r="BX324" s="4">
        <v>1</v>
      </c>
      <c r="BY324" s="4" t="s">
        <v>3</v>
      </c>
      <c r="BZ324" s="4">
        <v>97</v>
      </c>
      <c r="CA324" s="4">
        <v>51</v>
      </c>
      <c r="CB324" s="4" t="s">
        <v>3</v>
      </c>
      <c r="CC324" s="4"/>
      <c r="CD324" s="4"/>
      <c r="CE324" s="4">
        <v>1566</v>
      </c>
      <c r="CF324" s="4">
        <v>0</v>
      </c>
      <c r="CG324" s="4">
        <v>0</v>
      </c>
      <c r="CH324" s="4"/>
      <c r="CI324" s="4"/>
      <c r="CJ324" s="4"/>
      <c r="CK324" s="4"/>
      <c r="CL324" s="4"/>
      <c r="CM324" s="4">
        <v>0</v>
      </c>
      <c r="CN324" s="10" t="s">
        <v>2500</v>
      </c>
      <c r="CO324" s="4">
        <v>0</v>
      </c>
      <c r="CP324" s="4">
        <f t="shared" si="483"/>
        <v>86379</v>
      </c>
      <c r="CQ324" s="4">
        <f t="shared" si="484"/>
        <v>155.63</v>
      </c>
      <c r="CR324" s="4">
        <f>(ROUND((ROUND((((ET324*1.2))*AV324*1),2)*BB324),2)+ROUND((ROUND(((AE324-((EU324*1.2)))*AV324*1),2)*BS324),2))</f>
        <v>2928.9</v>
      </c>
      <c r="CS324" s="4">
        <f>(ROUND((ROUND((((EU324*1.2))*AV324*1),2)*BS324),2)+ROUND((ROUND(((AE324-((EU324*1.2)))*AV324*1),2)*BS324),2))</f>
        <v>1421.15</v>
      </c>
      <c r="CT324" s="4">
        <f t="shared" si="485"/>
        <v>104888.76</v>
      </c>
      <c r="CU324" s="4">
        <f t="shared" si="486"/>
        <v>0</v>
      </c>
      <c r="CV324" s="4">
        <f t="shared" si="487"/>
        <v>141.92294399999997</v>
      </c>
      <c r="CW324" s="4">
        <f t="shared" si="488"/>
        <v>0</v>
      </c>
      <c r="CX324" s="4">
        <f t="shared" si="489"/>
        <v>0</v>
      </c>
      <c r="CY324" s="4">
        <f>(ROUND((((S324+ROUND((ROUND((((EU324*1.2))*AV324*1),2)*BS324),2))*AT324)/100),2)+ROUND(((ROUND((ROUND(((AE324-((EU324*1.2)))*AV324*1),2)*BS324),2)*AT324)/100),2))</f>
        <v>82772.53</v>
      </c>
      <c r="CZ324" s="4">
        <f>(ROUND((((S324+ROUND((ROUND((((EU324*1.2))*AV324*1),2)*BS324),2))*AU324)/100),2)+ROUND(((ROUND((ROUND(((AE324-((EU324*1.2)))*AV324*1),2)*BS324),2)*AU324)/100),2))</f>
        <v>43519.58</v>
      </c>
      <c r="DA324" s="4"/>
      <c r="DB324" s="4">
        <v>114</v>
      </c>
      <c r="DC324" s="4" t="s">
        <v>3</v>
      </c>
      <c r="DD324" s="4" t="s">
        <v>22</v>
      </c>
      <c r="DE324" s="4" t="s">
        <v>42</v>
      </c>
      <c r="DF324" s="4" t="s">
        <v>42</v>
      </c>
      <c r="DG324" s="4" t="s">
        <v>42</v>
      </c>
      <c r="DH324" s="4" t="s">
        <v>3</v>
      </c>
      <c r="DI324" s="4" t="s">
        <v>42</v>
      </c>
      <c r="DJ324" s="4" t="s">
        <v>42</v>
      </c>
      <c r="DK324" s="4" t="s">
        <v>3</v>
      </c>
      <c r="DL324" s="4" t="s">
        <v>3</v>
      </c>
      <c r="DM324" s="4" t="s">
        <v>3</v>
      </c>
      <c r="DN324" s="4">
        <v>0</v>
      </c>
      <c r="DO324" s="4">
        <v>0</v>
      </c>
      <c r="DP324" s="4">
        <v>1</v>
      </c>
      <c r="DQ324" s="4">
        <v>1</v>
      </c>
      <c r="DR324" s="4"/>
      <c r="DS324" s="4"/>
      <c r="DT324" s="4"/>
      <c r="DU324" s="4">
        <v>1010</v>
      </c>
      <c r="DV324" s="4" t="s">
        <v>40</v>
      </c>
      <c r="DW324" s="4" t="s">
        <v>40</v>
      </c>
      <c r="DX324" s="4">
        <v>100</v>
      </c>
      <c r="DY324" s="4"/>
      <c r="DZ324" s="4" t="s">
        <v>3</v>
      </c>
      <c r="EA324" s="4" t="s">
        <v>3</v>
      </c>
      <c r="EB324" s="4" t="s">
        <v>3</v>
      </c>
      <c r="EC324" s="4" t="s">
        <v>3</v>
      </c>
      <c r="ED324" s="4"/>
      <c r="EE324" s="4">
        <v>57042957</v>
      </c>
      <c r="EF324" s="4">
        <v>40</v>
      </c>
      <c r="EG324" s="4" t="s">
        <v>33</v>
      </c>
      <c r="EH324" s="4">
        <v>0</v>
      </c>
      <c r="EI324" s="4" t="s">
        <v>3</v>
      </c>
      <c r="EJ324" s="4">
        <v>2</v>
      </c>
      <c r="EK324" s="4">
        <v>67</v>
      </c>
      <c r="EL324" s="4" t="s">
        <v>34</v>
      </c>
      <c r="EM324" s="4" t="s">
        <v>35</v>
      </c>
      <c r="EN324" s="4"/>
      <c r="EO324" s="4" t="s">
        <v>46</v>
      </c>
      <c r="EP324" s="4"/>
      <c r="EQ324" s="4">
        <v>0</v>
      </c>
      <c r="ER324" s="4">
        <v>1637.33</v>
      </c>
      <c r="ES324" s="4">
        <v>15.8</v>
      </c>
      <c r="ET324" s="4">
        <v>140.01</v>
      </c>
      <c r="EU324" s="4">
        <v>20.07</v>
      </c>
      <c r="EV324" s="4">
        <v>1481.52</v>
      </c>
      <c r="EW324" s="4">
        <v>112.96</v>
      </c>
      <c r="EX324" s="4">
        <v>0</v>
      </c>
      <c r="EY324" s="4">
        <v>0</v>
      </c>
      <c r="EZ324" s="4"/>
      <c r="FA324" s="4"/>
      <c r="FB324" s="4"/>
      <c r="FC324" s="4"/>
      <c r="FD324" s="4"/>
      <c r="FE324" s="4"/>
      <c r="FF324" s="4"/>
      <c r="FG324" s="4"/>
      <c r="FH324" s="4"/>
      <c r="FI324" s="4"/>
      <c r="FJ324" s="4"/>
      <c r="FK324" s="4"/>
      <c r="FL324" s="4"/>
      <c r="FM324" s="4"/>
      <c r="FN324" s="4"/>
      <c r="FO324" s="4"/>
      <c r="FP324" s="4"/>
      <c r="FQ324" s="4">
        <v>0</v>
      </c>
      <c r="FR324" s="4">
        <v>0</v>
      </c>
      <c r="FS324" s="4">
        <v>0</v>
      </c>
      <c r="FT324" s="4"/>
      <c r="FU324" s="4"/>
      <c r="FV324" s="4"/>
      <c r="FW324" s="4"/>
      <c r="FX324" s="4">
        <v>97</v>
      </c>
      <c r="FY324" s="4">
        <v>51</v>
      </c>
      <c r="FZ324" s="4"/>
      <c r="GA324" s="4" t="s">
        <v>3</v>
      </c>
      <c r="GB324" s="4"/>
      <c r="GC324" s="4"/>
      <c r="GD324" s="4">
        <v>1</v>
      </c>
      <c r="GE324" s="4"/>
      <c r="GF324" s="4">
        <v>1274376456</v>
      </c>
      <c r="GG324" s="4">
        <v>2</v>
      </c>
      <c r="GH324" s="4">
        <v>1</v>
      </c>
      <c r="GI324" s="4">
        <v>2</v>
      </c>
      <c r="GJ324" s="4">
        <v>0</v>
      </c>
      <c r="GK324" s="4">
        <v>0</v>
      </c>
      <c r="GL324" s="4">
        <f t="shared" si="490"/>
        <v>0</v>
      </c>
      <c r="GM324" s="4">
        <f t="shared" si="491"/>
        <v>212249.93</v>
      </c>
      <c r="GN324" s="4">
        <f t="shared" si="492"/>
        <v>0</v>
      </c>
      <c r="GO324" s="4">
        <f t="shared" si="493"/>
        <v>212249.93</v>
      </c>
      <c r="GP324" s="4">
        <f t="shared" si="494"/>
        <v>0</v>
      </c>
      <c r="GQ324" s="4"/>
      <c r="GR324" s="4">
        <v>0</v>
      </c>
      <c r="GS324" s="4">
        <v>0</v>
      </c>
      <c r="GT324" s="4">
        <v>0</v>
      </c>
      <c r="GU324" s="4" t="s">
        <v>3</v>
      </c>
      <c r="GV324" s="4">
        <f t="shared" si="495"/>
        <v>0</v>
      </c>
      <c r="GW324" s="4">
        <v>1</v>
      </c>
      <c r="GX324" s="4">
        <f t="shared" si="496"/>
        <v>0</v>
      </c>
      <c r="GY324" s="4"/>
      <c r="GZ324" s="4"/>
      <c r="HA324" s="4">
        <v>0</v>
      </c>
      <c r="HB324" s="4">
        <v>0</v>
      </c>
      <c r="HC324" s="4">
        <f t="shared" si="497"/>
        <v>0</v>
      </c>
      <c r="HD324" s="4"/>
      <c r="HE324" s="4" t="s">
        <v>3</v>
      </c>
      <c r="HF324" s="4" t="s">
        <v>3</v>
      </c>
      <c r="HG324" s="4"/>
      <c r="HH324" s="4"/>
      <c r="HI324" s="4"/>
      <c r="HJ324" s="4"/>
      <c r="HK324" s="4"/>
      <c r="HL324" s="4"/>
      <c r="HM324" s="4" t="s">
        <v>3</v>
      </c>
      <c r="HN324" s="4" t="s">
        <v>3</v>
      </c>
      <c r="HO324" s="4" t="s">
        <v>3</v>
      </c>
      <c r="HP324" s="4" t="s">
        <v>3</v>
      </c>
      <c r="HQ324" s="4" t="s">
        <v>3</v>
      </c>
      <c r="HR324" s="4"/>
      <c r="HS324" s="4">
        <v>0</v>
      </c>
      <c r="HT324" s="4"/>
      <c r="HU324" s="4"/>
      <c r="HV324" s="4"/>
      <c r="HW324" s="4"/>
      <c r="HX324" s="4"/>
      <c r="HY324" s="4"/>
      <c r="HZ324" s="4"/>
      <c r="IA324" s="4"/>
      <c r="IB324" s="4"/>
      <c r="IC324" s="4"/>
      <c r="ID324" s="4"/>
      <c r="IE324" s="4"/>
      <c r="IF324" s="4"/>
      <c r="IG324" s="4"/>
      <c r="IH324" s="4"/>
      <c r="II324" s="4"/>
      <c r="IJ324" s="4"/>
      <c r="IK324" s="4">
        <v>0</v>
      </c>
      <c r="IL324" s="4"/>
      <c r="IM324" s="4"/>
      <c r="IN324" s="4"/>
      <c r="IO324" s="4"/>
      <c r="IP324" s="4"/>
      <c r="IQ324" s="4"/>
      <c r="IR324" s="4"/>
      <c r="IS324" s="4"/>
      <c r="IT324" s="4"/>
      <c r="IU324" s="4"/>
    </row>
    <row r="325" spans="1:255" x14ac:dyDescent="0.25">
      <c r="A325" s="3">
        <v>17</v>
      </c>
      <c r="B325" s="3">
        <v>1</v>
      </c>
      <c r="C325" s="3"/>
      <c r="D325" s="3"/>
      <c r="E325" s="3" t="s">
        <v>454</v>
      </c>
      <c r="F325" s="3" t="s">
        <v>455</v>
      </c>
      <c r="G325" s="3" t="s">
        <v>2501</v>
      </c>
      <c r="H325" s="3" t="s">
        <v>227</v>
      </c>
      <c r="I325" s="3">
        <v>6</v>
      </c>
      <c r="J325" s="3">
        <v>0</v>
      </c>
      <c r="K325" s="3">
        <v>6</v>
      </c>
      <c r="L325" s="3"/>
      <c r="M325" s="3"/>
      <c r="N325" s="3"/>
      <c r="O325" s="3">
        <f t="shared" si="473"/>
        <v>5794.8</v>
      </c>
      <c r="P325" s="3">
        <f t="shared" si="474"/>
        <v>5794.8</v>
      </c>
      <c r="Q325" s="3">
        <f t="shared" ref="Q325:Q334" si="498">(ROUND((ROUND(((ET325)*AV325*I325),2)*BB325),2)+ROUND((ROUND(((AE325-(EU325))*AV325*I325),2)*BS325),2))</f>
        <v>0</v>
      </c>
      <c r="R325" s="3">
        <f t="shared" ref="R325:R334" si="499">(ROUND((ROUND(((EU325)*AV325*I325),2)*BS325),2)+ROUND((ROUND(((AE325-(EU325))*AV325*I325),2)*BS325),2))</f>
        <v>0</v>
      </c>
      <c r="S325" s="3">
        <f t="shared" si="475"/>
        <v>0</v>
      </c>
      <c r="T325" s="3">
        <f t="shared" si="476"/>
        <v>0</v>
      </c>
      <c r="U325" s="3">
        <f t="shared" si="477"/>
        <v>0</v>
      </c>
      <c r="V325" s="3">
        <f t="shared" si="478"/>
        <v>0</v>
      </c>
      <c r="W325" s="3">
        <f t="shared" si="479"/>
        <v>0</v>
      </c>
      <c r="X325" s="3">
        <f t="shared" ref="X325:X334" si="500">(ROUND((((S325+ROUND((ROUND(((EU325)*AV325*I325),2)*BS325),2))*AT325)/100),2)+ROUND(((ROUND((ROUND(((AE325-(EU325))*AV325*I325),2)*BS325),2)*AT325)/100),2))</f>
        <v>0</v>
      </c>
      <c r="Y325" s="3">
        <f t="shared" ref="Y325:Y334" si="501">(ROUND((((S325+ROUND((ROUND(((EU325)*AV325*I325),2)*BS325),2))*AU325)/100),2)+ROUND(((ROUND((ROUND(((AE325-(EU325))*AV325*I325),2)*BS325),2)*AU325)/100),2))</f>
        <v>0</v>
      </c>
      <c r="Z325" s="3"/>
      <c r="AA325" s="3">
        <v>54971259</v>
      </c>
      <c r="AB325" s="3">
        <f t="shared" si="480"/>
        <v>965.8</v>
      </c>
      <c r="AC325" s="3">
        <f t="shared" ref="AC325:AC334" si="502">ROUND((ES325),6)</f>
        <v>965.8</v>
      </c>
      <c r="AD325" s="3">
        <f t="shared" ref="AD325:AD334" si="503">ROUND((((ET325)-(EU325))+AE325),6)</f>
        <v>0</v>
      </c>
      <c r="AE325" s="3">
        <f t="shared" ref="AE325:AE334" si="504">ROUND((EU325),6)</f>
        <v>0</v>
      </c>
      <c r="AF325" s="3">
        <f t="shared" ref="AF325:AF334" si="505">ROUND((EV325),6)</f>
        <v>0</v>
      </c>
      <c r="AG325" s="3">
        <f t="shared" si="481"/>
        <v>0</v>
      </c>
      <c r="AH325" s="3">
        <f t="shared" ref="AH325:AH334" si="506">(EW325)</f>
        <v>0</v>
      </c>
      <c r="AI325" s="3">
        <f t="shared" ref="AI325:AI334" si="507">(EX325)</f>
        <v>0</v>
      </c>
      <c r="AJ325" s="3">
        <f t="shared" si="482"/>
        <v>0</v>
      </c>
      <c r="AK325" s="3">
        <v>965.80000000000007</v>
      </c>
      <c r="AL325" s="3">
        <v>965.80000000000007</v>
      </c>
      <c r="AM325" s="3">
        <v>0</v>
      </c>
      <c r="AN325" s="3">
        <v>0</v>
      </c>
      <c r="AO325" s="3">
        <v>0</v>
      </c>
      <c r="AP325" s="3">
        <v>0</v>
      </c>
      <c r="AQ325" s="3">
        <v>0</v>
      </c>
      <c r="AR325" s="3">
        <v>0</v>
      </c>
      <c r="AS325" s="3">
        <v>0</v>
      </c>
      <c r="AT325" s="3">
        <v>0</v>
      </c>
      <c r="AU325" s="3">
        <v>0</v>
      </c>
      <c r="AV325" s="3">
        <v>1</v>
      </c>
      <c r="AW325" s="3">
        <v>1</v>
      </c>
      <c r="AX325" s="3"/>
      <c r="AY325" s="3"/>
      <c r="AZ325" s="3">
        <v>1</v>
      </c>
      <c r="BA325" s="3">
        <v>1</v>
      </c>
      <c r="BB325" s="3">
        <v>1</v>
      </c>
      <c r="BC325" s="3">
        <v>1</v>
      </c>
      <c r="BD325" s="3" t="s">
        <v>3</v>
      </c>
      <c r="BE325" s="3" t="s">
        <v>3</v>
      </c>
      <c r="BF325" s="3" t="s">
        <v>3</v>
      </c>
      <c r="BG325" s="3" t="s">
        <v>3</v>
      </c>
      <c r="BH325" s="3">
        <v>3</v>
      </c>
      <c r="BI325" s="3">
        <v>2</v>
      </c>
      <c r="BJ325" s="3" t="s">
        <v>455</v>
      </c>
      <c r="BK325" s="3"/>
      <c r="BL325" s="3"/>
      <c r="BM325" s="3">
        <v>400005</v>
      </c>
      <c r="BN325" s="3">
        <v>0</v>
      </c>
      <c r="BO325" s="3" t="s">
        <v>3</v>
      </c>
      <c r="BP325" s="3">
        <v>0</v>
      </c>
      <c r="BQ325" s="3">
        <v>213</v>
      </c>
      <c r="BR325" s="3">
        <v>0</v>
      </c>
      <c r="BS325" s="3">
        <v>1</v>
      </c>
      <c r="BT325" s="3">
        <v>1</v>
      </c>
      <c r="BU325" s="3">
        <v>1</v>
      </c>
      <c r="BV325" s="3">
        <v>1</v>
      </c>
      <c r="BW325" s="3">
        <v>1</v>
      </c>
      <c r="BX325" s="3">
        <v>1</v>
      </c>
      <c r="BY325" s="3" t="s">
        <v>3</v>
      </c>
      <c r="BZ325" s="3">
        <v>0</v>
      </c>
      <c r="CA325" s="3">
        <v>0</v>
      </c>
      <c r="CB325" s="3" t="s">
        <v>3</v>
      </c>
      <c r="CC325" s="3"/>
      <c r="CD325" s="3"/>
      <c r="CE325" s="3">
        <v>1566</v>
      </c>
      <c r="CF325" s="3">
        <v>0</v>
      </c>
      <c r="CG325" s="3">
        <v>0</v>
      </c>
      <c r="CH325" s="3"/>
      <c r="CI325" s="3"/>
      <c r="CJ325" s="3"/>
      <c r="CK325" s="3"/>
      <c r="CL325" s="3"/>
      <c r="CM325" s="3">
        <v>0</v>
      </c>
      <c r="CN325" s="3" t="s">
        <v>3</v>
      </c>
      <c r="CO325" s="3">
        <v>0</v>
      </c>
      <c r="CP325" s="3">
        <f t="shared" si="483"/>
        <v>5794.8</v>
      </c>
      <c r="CQ325" s="3">
        <f t="shared" si="484"/>
        <v>965.8</v>
      </c>
      <c r="CR325" s="3">
        <f t="shared" ref="CR325:CR334" si="508">(ROUND((ROUND(((ET325)*AV325*1),2)*BB325),2)+ROUND((ROUND(((AE325-(EU325))*AV325*1),2)*BS325),2))</f>
        <v>0</v>
      </c>
      <c r="CS325" s="3">
        <f t="shared" ref="CS325:CS334" si="509">(ROUND((ROUND(((EU325)*AV325*1),2)*BS325),2)+ROUND((ROUND(((AE325-(EU325))*AV325*1),2)*BS325),2))</f>
        <v>0</v>
      </c>
      <c r="CT325" s="3">
        <f t="shared" si="485"/>
        <v>0</v>
      </c>
      <c r="CU325" s="3">
        <f t="shared" si="486"/>
        <v>0</v>
      </c>
      <c r="CV325" s="3">
        <f t="shared" si="487"/>
        <v>0</v>
      </c>
      <c r="CW325" s="3">
        <f t="shared" si="488"/>
        <v>0</v>
      </c>
      <c r="CX325" s="3">
        <f t="shared" si="489"/>
        <v>0</v>
      </c>
      <c r="CY325" s="3">
        <f t="shared" ref="CY325:CY334" si="510">(ROUND((((S325+ROUND((ROUND(((EU325)*AV325*1),2)*BS325),2))*AT325)/100),2)+ROUND(((ROUND((ROUND(((AE325-(EU325))*AV325*1),2)*BS325),2)*AT325)/100),2))</f>
        <v>0</v>
      </c>
      <c r="CZ325" s="3">
        <f t="shared" ref="CZ325:CZ334" si="511">(ROUND((((S325+ROUND((ROUND(((EU325)*AV325*1),2)*BS325),2))*AU325)/100),2)+ROUND(((ROUND((ROUND(((AE325-(EU325))*AV325*1),2)*BS325),2)*AU325)/100),2))</f>
        <v>0</v>
      </c>
      <c r="DA325" s="3"/>
      <c r="DB325" s="3"/>
      <c r="DC325" s="3" t="s">
        <v>3</v>
      </c>
      <c r="DD325" s="3" t="s">
        <v>3</v>
      </c>
      <c r="DE325" s="3" t="s">
        <v>3</v>
      </c>
      <c r="DF325" s="3" t="s">
        <v>3</v>
      </c>
      <c r="DG325" s="3" t="s">
        <v>3</v>
      </c>
      <c r="DH325" s="3" t="s">
        <v>3</v>
      </c>
      <c r="DI325" s="3" t="s">
        <v>3</v>
      </c>
      <c r="DJ325" s="3" t="s">
        <v>3</v>
      </c>
      <c r="DK325" s="3" t="s">
        <v>3</v>
      </c>
      <c r="DL325" s="3" t="s">
        <v>3</v>
      </c>
      <c r="DM325" s="3" t="s">
        <v>3</v>
      </c>
      <c r="DN325" s="3">
        <v>0</v>
      </c>
      <c r="DO325" s="3">
        <v>0</v>
      </c>
      <c r="DP325" s="3">
        <v>1</v>
      </c>
      <c r="DQ325" s="3">
        <v>1</v>
      </c>
      <c r="DR325" s="3"/>
      <c r="DS325" s="3"/>
      <c r="DT325" s="3"/>
      <c r="DU325" s="3">
        <v>1013</v>
      </c>
      <c r="DV325" s="3" t="s">
        <v>227</v>
      </c>
      <c r="DW325" s="3" t="s">
        <v>227</v>
      </c>
      <c r="DX325" s="3">
        <v>1</v>
      </c>
      <c r="DY325" s="3"/>
      <c r="DZ325" s="3" t="s">
        <v>3</v>
      </c>
      <c r="EA325" s="3" t="s">
        <v>3</v>
      </c>
      <c r="EB325" s="3" t="s">
        <v>3</v>
      </c>
      <c r="EC325" s="3" t="s">
        <v>3</v>
      </c>
      <c r="ED325" s="3"/>
      <c r="EE325" s="3">
        <v>57042888</v>
      </c>
      <c r="EF325" s="3">
        <v>213</v>
      </c>
      <c r="EG325" s="3" t="s">
        <v>456</v>
      </c>
      <c r="EH325" s="3">
        <v>0</v>
      </c>
      <c r="EI325" s="3" t="s">
        <v>3</v>
      </c>
      <c r="EJ325" s="3">
        <v>1</v>
      </c>
      <c r="EK325" s="3">
        <v>400005</v>
      </c>
      <c r="EL325" s="3" t="s">
        <v>456</v>
      </c>
      <c r="EM325" s="3" t="s">
        <v>457</v>
      </c>
      <c r="EN325" s="3"/>
      <c r="EO325" s="3" t="s">
        <v>3</v>
      </c>
      <c r="EP325" s="3"/>
      <c r="EQ325" s="3">
        <v>16</v>
      </c>
      <c r="ER325" s="3">
        <v>0</v>
      </c>
      <c r="ES325" s="3">
        <v>965.80000000000007</v>
      </c>
      <c r="ET325" s="3">
        <v>0</v>
      </c>
      <c r="EU325" s="3">
        <v>0</v>
      </c>
      <c r="EV325" s="3">
        <v>0</v>
      </c>
      <c r="EW325" s="3">
        <v>0</v>
      </c>
      <c r="EX325" s="3">
        <v>0</v>
      </c>
      <c r="EY325" s="3">
        <v>0</v>
      </c>
      <c r="EZ325" s="3"/>
      <c r="FA325" s="3"/>
      <c r="FB325" s="3"/>
      <c r="FC325" s="3"/>
      <c r="FD325" s="3"/>
      <c r="FE325" s="3"/>
      <c r="FF325" s="3"/>
      <c r="FG325" s="3"/>
      <c r="FH325" s="3"/>
      <c r="FI325" s="3"/>
      <c r="FJ325" s="3"/>
      <c r="FK325" s="3"/>
      <c r="FL325" s="3"/>
      <c r="FM325" s="3"/>
      <c r="FN325" s="3"/>
      <c r="FO325" s="3"/>
      <c r="FP325" s="3"/>
      <c r="FQ325" s="3">
        <v>0</v>
      </c>
      <c r="FR325" s="3">
        <v>0</v>
      </c>
      <c r="FS325" s="3">
        <v>0</v>
      </c>
      <c r="FT325" s="3"/>
      <c r="FU325" s="3"/>
      <c r="FV325" s="3"/>
      <c r="FW325" s="3"/>
      <c r="FX325" s="3">
        <v>0</v>
      </c>
      <c r="FY325" s="3">
        <v>0</v>
      </c>
      <c r="FZ325" s="3"/>
      <c r="GA325" s="3" t="s">
        <v>458</v>
      </c>
      <c r="GB325" s="3"/>
      <c r="GC325" s="3"/>
      <c r="GD325" s="3">
        <v>1</v>
      </c>
      <c r="GE325" s="3"/>
      <c r="GF325" s="3">
        <v>1071601358</v>
      </c>
      <c r="GG325" s="3">
        <v>2</v>
      </c>
      <c r="GH325" s="3">
        <v>4</v>
      </c>
      <c r="GI325" s="3">
        <v>-2</v>
      </c>
      <c r="GJ325" s="3">
        <v>0</v>
      </c>
      <c r="GK325" s="3">
        <v>0</v>
      </c>
      <c r="GL325" s="3">
        <f t="shared" si="490"/>
        <v>0</v>
      </c>
      <c r="GM325" s="3">
        <f t="shared" si="491"/>
        <v>5794.8</v>
      </c>
      <c r="GN325" s="3">
        <f t="shared" si="492"/>
        <v>0</v>
      </c>
      <c r="GO325" s="3">
        <f t="shared" si="493"/>
        <v>5794.8</v>
      </c>
      <c r="GP325" s="3">
        <f t="shared" si="494"/>
        <v>0</v>
      </c>
      <c r="GQ325" s="3"/>
      <c r="GR325" s="3">
        <v>1</v>
      </c>
      <c r="GS325" s="3">
        <v>2</v>
      </c>
      <c r="GT325" s="3">
        <v>0</v>
      </c>
      <c r="GU325" s="3" t="s">
        <v>3</v>
      </c>
      <c r="GV325" s="3">
        <f t="shared" si="495"/>
        <v>0</v>
      </c>
      <c r="GW325" s="3">
        <v>1</v>
      </c>
      <c r="GX325" s="3">
        <f t="shared" si="496"/>
        <v>0</v>
      </c>
      <c r="GY325" s="3"/>
      <c r="GZ325" s="3"/>
      <c r="HA325" s="3">
        <v>0</v>
      </c>
      <c r="HB325" s="3">
        <v>0</v>
      </c>
      <c r="HC325" s="3">
        <f t="shared" si="497"/>
        <v>0</v>
      </c>
      <c r="HD325" s="3"/>
      <c r="HE325" s="3" t="s">
        <v>459</v>
      </c>
      <c r="HF325" s="3" t="s">
        <v>37</v>
      </c>
      <c r="HG325" s="3"/>
      <c r="HH325" s="3"/>
      <c r="HI325" s="3"/>
      <c r="HJ325" s="3"/>
      <c r="HK325" s="3"/>
      <c r="HL325" s="3"/>
      <c r="HM325" s="3" t="s">
        <v>3</v>
      </c>
      <c r="HN325" s="3" t="s">
        <v>3</v>
      </c>
      <c r="HO325" s="3" t="s">
        <v>3</v>
      </c>
      <c r="HP325" s="3" t="s">
        <v>3</v>
      </c>
      <c r="HQ325" s="3" t="s">
        <v>3</v>
      </c>
      <c r="HR325" s="3"/>
      <c r="HS325" s="3">
        <v>0</v>
      </c>
      <c r="HT325" s="3"/>
      <c r="HU325" s="3"/>
      <c r="HV325" s="3"/>
      <c r="HW325" s="3"/>
      <c r="HX325" s="3"/>
      <c r="HY325" s="3"/>
      <c r="HZ325" s="3"/>
      <c r="IA325" s="3"/>
      <c r="IB325" s="3"/>
      <c r="IC325" s="3"/>
      <c r="ID325" s="3"/>
      <c r="IE325" s="3"/>
      <c r="IF325" s="3"/>
      <c r="IG325" s="3"/>
      <c r="IH325" s="3"/>
      <c r="II325" s="3"/>
      <c r="IJ325" s="3"/>
      <c r="IK325" s="3">
        <v>0</v>
      </c>
      <c r="IL325" s="3"/>
      <c r="IM325" s="3"/>
      <c r="IN325" s="3"/>
      <c r="IO325" s="3"/>
      <c r="IP325" s="3"/>
      <c r="IQ325" s="3"/>
      <c r="IR325" s="3"/>
      <c r="IS325" s="3"/>
      <c r="IT325" s="3"/>
      <c r="IU325" s="3"/>
    </row>
    <row r="326" spans="1:255" x14ac:dyDescent="0.25">
      <c r="A326" s="4">
        <v>17</v>
      </c>
      <c r="B326" s="4">
        <v>1</v>
      </c>
      <c r="C326" s="4"/>
      <c r="D326" s="4"/>
      <c r="E326" s="4" t="s">
        <v>454</v>
      </c>
      <c r="F326" s="4" t="s">
        <v>455</v>
      </c>
      <c r="G326" s="4" t="s">
        <v>2501</v>
      </c>
      <c r="H326" s="4" t="s">
        <v>227</v>
      </c>
      <c r="I326" s="4">
        <v>6</v>
      </c>
      <c r="J326" s="4">
        <v>0</v>
      </c>
      <c r="K326" s="4">
        <v>6</v>
      </c>
      <c r="L326" s="4"/>
      <c r="M326" s="4"/>
      <c r="N326" s="4"/>
      <c r="O326" s="4">
        <f t="shared" si="473"/>
        <v>57020.83</v>
      </c>
      <c r="P326" s="4">
        <f t="shared" si="474"/>
        <v>57020.83</v>
      </c>
      <c r="Q326" s="4">
        <f t="shared" si="498"/>
        <v>0</v>
      </c>
      <c r="R326" s="4">
        <f t="shared" si="499"/>
        <v>0</v>
      </c>
      <c r="S326" s="4">
        <f t="shared" si="475"/>
        <v>0</v>
      </c>
      <c r="T326" s="4">
        <f t="shared" si="476"/>
        <v>0</v>
      </c>
      <c r="U326" s="4">
        <f t="shared" si="477"/>
        <v>0</v>
      </c>
      <c r="V326" s="4">
        <f t="shared" si="478"/>
        <v>0</v>
      </c>
      <c r="W326" s="4">
        <f t="shared" si="479"/>
        <v>0</v>
      </c>
      <c r="X326" s="4">
        <f t="shared" si="500"/>
        <v>0</v>
      </c>
      <c r="Y326" s="4">
        <f t="shared" si="501"/>
        <v>0</v>
      </c>
      <c r="Z326" s="4"/>
      <c r="AA326" s="4">
        <v>55890823</v>
      </c>
      <c r="AB326" s="4">
        <f t="shared" si="480"/>
        <v>965.8</v>
      </c>
      <c r="AC326" s="4">
        <f t="shared" si="502"/>
        <v>965.8</v>
      </c>
      <c r="AD326" s="4">
        <f t="shared" si="503"/>
        <v>0</v>
      </c>
      <c r="AE326" s="4">
        <f t="shared" si="504"/>
        <v>0</v>
      </c>
      <c r="AF326" s="4">
        <f t="shared" si="505"/>
        <v>0</v>
      </c>
      <c r="AG326" s="4">
        <f t="shared" si="481"/>
        <v>0</v>
      </c>
      <c r="AH326" s="4">
        <f t="shared" si="506"/>
        <v>0</v>
      </c>
      <c r="AI326" s="4">
        <f t="shared" si="507"/>
        <v>0</v>
      </c>
      <c r="AJ326" s="4">
        <f t="shared" si="482"/>
        <v>0</v>
      </c>
      <c r="AK326" s="4">
        <v>965.80000000000007</v>
      </c>
      <c r="AL326" s="4">
        <v>965.80000000000007</v>
      </c>
      <c r="AM326" s="4">
        <v>0</v>
      </c>
      <c r="AN326" s="4">
        <v>0</v>
      </c>
      <c r="AO326" s="4">
        <v>0</v>
      </c>
      <c r="AP326" s="4">
        <v>0</v>
      </c>
      <c r="AQ326" s="4">
        <v>0</v>
      </c>
      <c r="AR326" s="4">
        <v>0</v>
      </c>
      <c r="AS326" s="4">
        <v>0</v>
      </c>
      <c r="AT326" s="4">
        <v>0</v>
      </c>
      <c r="AU326" s="4">
        <v>0</v>
      </c>
      <c r="AV326" s="4">
        <v>1</v>
      </c>
      <c r="AW326" s="4">
        <v>1</v>
      </c>
      <c r="AX326" s="4"/>
      <c r="AY326" s="4"/>
      <c r="AZ326" s="4">
        <v>1</v>
      </c>
      <c r="BA326" s="4">
        <v>1</v>
      </c>
      <c r="BB326" s="4">
        <v>1</v>
      </c>
      <c r="BC326" s="4">
        <v>9.84</v>
      </c>
      <c r="BD326" s="4" t="s">
        <v>3</v>
      </c>
      <c r="BE326" s="4" t="s">
        <v>3</v>
      </c>
      <c r="BF326" s="4" t="s">
        <v>3</v>
      </c>
      <c r="BG326" s="4" t="s">
        <v>3</v>
      </c>
      <c r="BH326" s="4">
        <v>3</v>
      </c>
      <c r="BI326" s="4">
        <v>2</v>
      </c>
      <c r="BJ326" s="4" t="s">
        <v>455</v>
      </c>
      <c r="BK326" s="4"/>
      <c r="BL326" s="4"/>
      <c r="BM326" s="4">
        <v>400005</v>
      </c>
      <c r="BN326" s="4">
        <v>0</v>
      </c>
      <c r="BO326" s="4" t="s">
        <v>3</v>
      </c>
      <c r="BP326" s="4">
        <v>0</v>
      </c>
      <c r="BQ326" s="4">
        <v>213</v>
      </c>
      <c r="BR326" s="4">
        <v>0</v>
      </c>
      <c r="BS326" s="4">
        <v>1</v>
      </c>
      <c r="BT326" s="4">
        <v>1</v>
      </c>
      <c r="BU326" s="4">
        <v>1</v>
      </c>
      <c r="BV326" s="4">
        <v>1</v>
      </c>
      <c r="BW326" s="4">
        <v>1</v>
      </c>
      <c r="BX326" s="4">
        <v>1</v>
      </c>
      <c r="BY326" s="4" t="s">
        <v>3</v>
      </c>
      <c r="BZ326" s="4">
        <v>0</v>
      </c>
      <c r="CA326" s="4">
        <v>0</v>
      </c>
      <c r="CB326" s="4" t="s">
        <v>3</v>
      </c>
      <c r="CC326" s="4"/>
      <c r="CD326" s="4"/>
      <c r="CE326" s="4">
        <v>1566</v>
      </c>
      <c r="CF326" s="4">
        <v>0</v>
      </c>
      <c r="CG326" s="4">
        <v>0</v>
      </c>
      <c r="CH326" s="4"/>
      <c r="CI326" s="4"/>
      <c r="CJ326" s="4"/>
      <c r="CK326" s="4"/>
      <c r="CL326" s="4"/>
      <c r="CM326" s="4">
        <v>0</v>
      </c>
      <c r="CN326" s="4" t="s">
        <v>3</v>
      </c>
      <c r="CO326" s="4">
        <v>0</v>
      </c>
      <c r="CP326" s="4">
        <f t="shared" si="483"/>
        <v>57020.83</v>
      </c>
      <c r="CQ326" s="4">
        <f t="shared" si="484"/>
        <v>9503.4699999999993</v>
      </c>
      <c r="CR326" s="4">
        <f t="shared" si="508"/>
        <v>0</v>
      </c>
      <c r="CS326" s="4">
        <f t="shared" si="509"/>
        <v>0</v>
      </c>
      <c r="CT326" s="4">
        <f t="shared" si="485"/>
        <v>0</v>
      </c>
      <c r="CU326" s="4">
        <f t="shared" si="486"/>
        <v>0</v>
      </c>
      <c r="CV326" s="4">
        <f t="shared" si="487"/>
        <v>0</v>
      </c>
      <c r="CW326" s="4">
        <f t="shared" si="488"/>
        <v>0</v>
      </c>
      <c r="CX326" s="4">
        <f t="shared" si="489"/>
        <v>0</v>
      </c>
      <c r="CY326" s="4">
        <f t="shared" si="510"/>
        <v>0</v>
      </c>
      <c r="CZ326" s="4">
        <f t="shared" si="511"/>
        <v>0</v>
      </c>
      <c r="DA326" s="4"/>
      <c r="DB326" s="4"/>
      <c r="DC326" s="4" t="s">
        <v>3</v>
      </c>
      <c r="DD326" s="4" t="s">
        <v>3</v>
      </c>
      <c r="DE326" s="4" t="s">
        <v>3</v>
      </c>
      <c r="DF326" s="4" t="s">
        <v>3</v>
      </c>
      <c r="DG326" s="4" t="s">
        <v>3</v>
      </c>
      <c r="DH326" s="4" t="s">
        <v>3</v>
      </c>
      <c r="DI326" s="4" t="s">
        <v>3</v>
      </c>
      <c r="DJ326" s="4" t="s">
        <v>3</v>
      </c>
      <c r="DK326" s="4" t="s">
        <v>3</v>
      </c>
      <c r="DL326" s="4" t="s">
        <v>3</v>
      </c>
      <c r="DM326" s="4" t="s">
        <v>3</v>
      </c>
      <c r="DN326" s="4">
        <v>0</v>
      </c>
      <c r="DO326" s="4">
        <v>0</v>
      </c>
      <c r="DP326" s="4">
        <v>1</v>
      </c>
      <c r="DQ326" s="4">
        <v>1</v>
      </c>
      <c r="DR326" s="4"/>
      <c r="DS326" s="4"/>
      <c r="DT326" s="4"/>
      <c r="DU326" s="4">
        <v>1013</v>
      </c>
      <c r="DV326" s="4" t="s">
        <v>227</v>
      </c>
      <c r="DW326" s="4" t="s">
        <v>227</v>
      </c>
      <c r="DX326" s="4">
        <v>1</v>
      </c>
      <c r="DY326" s="4"/>
      <c r="DZ326" s="4" t="s">
        <v>3</v>
      </c>
      <c r="EA326" s="4" t="s">
        <v>3</v>
      </c>
      <c r="EB326" s="4" t="s">
        <v>3</v>
      </c>
      <c r="EC326" s="4" t="s">
        <v>3</v>
      </c>
      <c r="ED326" s="4"/>
      <c r="EE326" s="4">
        <v>57042888</v>
      </c>
      <c r="EF326" s="4">
        <v>213</v>
      </c>
      <c r="EG326" s="4" t="s">
        <v>456</v>
      </c>
      <c r="EH326" s="4">
        <v>0</v>
      </c>
      <c r="EI326" s="4" t="s">
        <v>3</v>
      </c>
      <c r="EJ326" s="4">
        <v>1</v>
      </c>
      <c r="EK326" s="4">
        <v>400005</v>
      </c>
      <c r="EL326" s="4" t="s">
        <v>456</v>
      </c>
      <c r="EM326" s="4" t="s">
        <v>457</v>
      </c>
      <c r="EN326" s="4"/>
      <c r="EO326" s="4" t="s">
        <v>3</v>
      </c>
      <c r="EP326" s="4"/>
      <c r="EQ326" s="4">
        <v>16</v>
      </c>
      <c r="ER326" s="4">
        <v>0</v>
      </c>
      <c r="ES326" s="4">
        <v>965.80000000000007</v>
      </c>
      <c r="ET326" s="4">
        <v>0</v>
      </c>
      <c r="EU326" s="4">
        <v>0</v>
      </c>
      <c r="EV326" s="4">
        <v>0</v>
      </c>
      <c r="EW326" s="4">
        <v>0</v>
      </c>
      <c r="EX326" s="4">
        <v>0</v>
      </c>
      <c r="EY326" s="4">
        <v>0</v>
      </c>
      <c r="EZ326" s="4">
        <v>5</v>
      </c>
      <c r="FA326" s="4"/>
      <c r="FB326" s="4"/>
      <c r="FC326" s="4">
        <v>1</v>
      </c>
      <c r="FD326" s="4">
        <v>18</v>
      </c>
      <c r="FE326" s="4"/>
      <c r="FF326" s="4">
        <v>11366.85</v>
      </c>
      <c r="FG326" s="4"/>
      <c r="FH326" s="4"/>
      <c r="FI326" s="4"/>
      <c r="FJ326" s="4"/>
      <c r="FK326" s="4"/>
      <c r="FL326" s="4"/>
      <c r="FM326" s="4"/>
      <c r="FN326" s="4"/>
      <c r="FO326" s="4"/>
      <c r="FP326" s="4"/>
      <c r="FQ326" s="4">
        <v>0</v>
      </c>
      <c r="FR326" s="4">
        <v>0</v>
      </c>
      <c r="FS326" s="4">
        <v>0</v>
      </c>
      <c r="FT326" s="4"/>
      <c r="FU326" s="4"/>
      <c r="FV326" s="4"/>
      <c r="FW326" s="4"/>
      <c r="FX326" s="4">
        <v>0</v>
      </c>
      <c r="FY326" s="4">
        <v>0</v>
      </c>
      <c r="FZ326" s="4"/>
      <c r="GA326" s="4" t="s">
        <v>458</v>
      </c>
      <c r="GB326" s="4"/>
      <c r="GC326" s="4"/>
      <c r="GD326" s="4">
        <v>1</v>
      </c>
      <c r="GE326" s="4"/>
      <c r="GF326" s="4">
        <v>1071601358</v>
      </c>
      <c r="GG326" s="4">
        <v>2</v>
      </c>
      <c r="GH326" s="4">
        <v>3</v>
      </c>
      <c r="GI326" s="4">
        <v>5</v>
      </c>
      <c r="GJ326" s="4">
        <v>0</v>
      </c>
      <c r="GK326" s="4">
        <v>0</v>
      </c>
      <c r="GL326" s="4">
        <f t="shared" si="490"/>
        <v>0</v>
      </c>
      <c r="GM326" s="4">
        <f t="shared" si="491"/>
        <v>57020.83</v>
      </c>
      <c r="GN326" s="4">
        <f t="shared" si="492"/>
        <v>0</v>
      </c>
      <c r="GO326" s="4">
        <f t="shared" si="493"/>
        <v>57020.83</v>
      </c>
      <c r="GP326" s="4">
        <f t="shared" si="494"/>
        <v>0</v>
      </c>
      <c r="GQ326" s="4"/>
      <c r="GR326" s="4">
        <v>1</v>
      </c>
      <c r="GS326" s="4">
        <v>1</v>
      </c>
      <c r="GT326" s="4">
        <v>0</v>
      </c>
      <c r="GU326" s="4" t="s">
        <v>3</v>
      </c>
      <c r="GV326" s="4">
        <f t="shared" si="495"/>
        <v>0</v>
      </c>
      <c r="GW326" s="4">
        <v>1</v>
      </c>
      <c r="GX326" s="4">
        <f t="shared" si="496"/>
        <v>0</v>
      </c>
      <c r="GY326" s="4"/>
      <c r="GZ326" s="4"/>
      <c r="HA326" s="4">
        <v>0</v>
      </c>
      <c r="HB326" s="4">
        <v>0</v>
      </c>
      <c r="HC326" s="4">
        <f t="shared" si="497"/>
        <v>0</v>
      </c>
      <c r="HD326" s="4"/>
      <c r="HE326" s="4" t="s">
        <v>459</v>
      </c>
      <c r="HF326" s="4" t="s">
        <v>37</v>
      </c>
      <c r="HG326" s="4"/>
      <c r="HH326" s="4"/>
      <c r="HI326" s="4"/>
      <c r="HJ326" s="4"/>
      <c r="HK326" s="4"/>
      <c r="HL326" s="4"/>
      <c r="HM326" s="4" t="s">
        <v>3</v>
      </c>
      <c r="HN326" s="4" t="s">
        <v>3</v>
      </c>
      <c r="HO326" s="4" t="s">
        <v>3</v>
      </c>
      <c r="HP326" s="4" t="s">
        <v>3</v>
      </c>
      <c r="HQ326" s="4" t="s">
        <v>3</v>
      </c>
      <c r="HR326" s="4"/>
      <c r="HS326" s="4">
        <v>0</v>
      </c>
      <c r="HT326" s="4"/>
      <c r="HU326" s="4"/>
      <c r="HV326" s="4"/>
      <c r="HW326" s="4"/>
      <c r="HX326" s="4"/>
      <c r="HY326" s="4"/>
      <c r="HZ326" s="4"/>
      <c r="IA326" s="4"/>
      <c r="IB326" s="4"/>
      <c r="IC326" s="4"/>
      <c r="ID326" s="4"/>
      <c r="IE326" s="4"/>
      <c r="IF326" s="4"/>
      <c r="IG326" s="4"/>
      <c r="IH326" s="4"/>
      <c r="II326" s="4"/>
      <c r="IJ326" s="4"/>
      <c r="IK326" s="4">
        <v>0</v>
      </c>
      <c r="IL326" s="4"/>
      <c r="IM326" s="4"/>
      <c r="IN326" s="4"/>
      <c r="IO326" s="4"/>
      <c r="IP326" s="4"/>
      <c r="IQ326" s="4"/>
      <c r="IR326" s="4"/>
      <c r="IS326" s="4"/>
      <c r="IT326" s="4"/>
      <c r="IU326" s="4"/>
    </row>
    <row r="327" spans="1:255" x14ac:dyDescent="0.25">
      <c r="A327" s="3">
        <v>17</v>
      </c>
      <c r="B327" s="3">
        <v>1</v>
      </c>
      <c r="C327" s="3"/>
      <c r="D327" s="3"/>
      <c r="E327" s="3" t="s">
        <v>460</v>
      </c>
      <c r="F327" s="3" t="s">
        <v>461</v>
      </c>
      <c r="G327" s="3" t="s">
        <v>462</v>
      </c>
      <c r="H327" s="3" t="s">
        <v>227</v>
      </c>
      <c r="I327" s="3">
        <v>2</v>
      </c>
      <c r="J327" s="3">
        <v>0</v>
      </c>
      <c r="K327" s="3">
        <v>2</v>
      </c>
      <c r="L327" s="3"/>
      <c r="M327" s="3"/>
      <c r="N327" s="3"/>
      <c r="O327" s="3">
        <f t="shared" si="473"/>
        <v>1012.1</v>
      </c>
      <c r="P327" s="3">
        <f t="shared" si="474"/>
        <v>1012.1</v>
      </c>
      <c r="Q327" s="3">
        <f t="shared" si="498"/>
        <v>0</v>
      </c>
      <c r="R327" s="3">
        <f t="shared" si="499"/>
        <v>0</v>
      </c>
      <c r="S327" s="3">
        <f t="shared" si="475"/>
        <v>0</v>
      </c>
      <c r="T327" s="3">
        <f t="shared" si="476"/>
        <v>0</v>
      </c>
      <c r="U327" s="3">
        <f t="shared" si="477"/>
        <v>0</v>
      </c>
      <c r="V327" s="3">
        <f t="shared" si="478"/>
        <v>0</v>
      </c>
      <c r="W327" s="3">
        <f t="shared" si="479"/>
        <v>0</v>
      </c>
      <c r="X327" s="3">
        <f t="shared" si="500"/>
        <v>0</v>
      </c>
      <c r="Y327" s="3">
        <f t="shared" si="501"/>
        <v>0</v>
      </c>
      <c r="Z327" s="3"/>
      <c r="AA327" s="3">
        <v>54971259</v>
      </c>
      <c r="AB327" s="3">
        <f t="shared" si="480"/>
        <v>506.05</v>
      </c>
      <c r="AC327" s="3">
        <f t="shared" si="502"/>
        <v>506.05</v>
      </c>
      <c r="AD327" s="3">
        <f t="shared" si="503"/>
        <v>0</v>
      </c>
      <c r="AE327" s="3">
        <f t="shared" si="504"/>
        <v>0</v>
      </c>
      <c r="AF327" s="3">
        <f t="shared" si="505"/>
        <v>0</v>
      </c>
      <c r="AG327" s="3">
        <f t="shared" si="481"/>
        <v>0</v>
      </c>
      <c r="AH327" s="3">
        <f t="shared" si="506"/>
        <v>0</v>
      </c>
      <c r="AI327" s="3">
        <f t="shared" si="507"/>
        <v>0</v>
      </c>
      <c r="AJ327" s="3">
        <f t="shared" si="482"/>
        <v>0</v>
      </c>
      <c r="AK327" s="3">
        <v>506.05</v>
      </c>
      <c r="AL327" s="3">
        <v>506.05</v>
      </c>
      <c r="AM327" s="3">
        <v>0</v>
      </c>
      <c r="AN327" s="3">
        <v>0</v>
      </c>
      <c r="AO327" s="3">
        <v>0</v>
      </c>
      <c r="AP327" s="3">
        <v>0</v>
      </c>
      <c r="AQ327" s="3">
        <v>0</v>
      </c>
      <c r="AR327" s="3">
        <v>0</v>
      </c>
      <c r="AS327" s="3">
        <v>0</v>
      </c>
      <c r="AT327" s="3">
        <v>0</v>
      </c>
      <c r="AU327" s="3">
        <v>0</v>
      </c>
      <c r="AV327" s="3">
        <v>1</v>
      </c>
      <c r="AW327" s="3">
        <v>1</v>
      </c>
      <c r="AX327" s="3"/>
      <c r="AY327" s="3"/>
      <c r="AZ327" s="3">
        <v>1</v>
      </c>
      <c r="BA327" s="3">
        <v>1</v>
      </c>
      <c r="BB327" s="3">
        <v>1</v>
      </c>
      <c r="BC327" s="3">
        <v>1</v>
      </c>
      <c r="BD327" s="3" t="s">
        <v>3</v>
      </c>
      <c r="BE327" s="3" t="s">
        <v>3</v>
      </c>
      <c r="BF327" s="3" t="s">
        <v>3</v>
      </c>
      <c r="BG327" s="3" t="s">
        <v>3</v>
      </c>
      <c r="BH327" s="3">
        <v>3</v>
      </c>
      <c r="BI327" s="3">
        <v>2</v>
      </c>
      <c r="BJ327" s="3" t="s">
        <v>461</v>
      </c>
      <c r="BK327" s="3"/>
      <c r="BL327" s="3"/>
      <c r="BM327" s="3">
        <v>400005</v>
      </c>
      <c r="BN327" s="3">
        <v>0</v>
      </c>
      <c r="BO327" s="3" t="s">
        <v>3</v>
      </c>
      <c r="BP327" s="3">
        <v>0</v>
      </c>
      <c r="BQ327" s="3">
        <v>213</v>
      </c>
      <c r="BR327" s="3">
        <v>0</v>
      </c>
      <c r="BS327" s="3">
        <v>1</v>
      </c>
      <c r="BT327" s="3">
        <v>1</v>
      </c>
      <c r="BU327" s="3">
        <v>1</v>
      </c>
      <c r="BV327" s="3">
        <v>1</v>
      </c>
      <c r="BW327" s="3">
        <v>1</v>
      </c>
      <c r="BX327" s="3">
        <v>1</v>
      </c>
      <c r="BY327" s="3" t="s">
        <v>3</v>
      </c>
      <c r="BZ327" s="3">
        <v>0</v>
      </c>
      <c r="CA327" s="3">
        <v>0</v>
      </c>
      <c r="CB327" s="3" t="s">
        <v>3</v>
      </c>
      <c r="CC327" s="3"/>
      <c r="CD327" s="3"/>
      <c r="CE327" s="3">
        <v>1566</v>
      </c>
      <c r="CF327" s="3">
        <v>0</v>
      </c>
      <c r="CG327" s="3">
        <v>0</v>
      </c>
      <c r="CH327" s="3"/>
      <c r="CI327" s="3"/>
      <c r="CJ327" s="3"/>
      <c r="CK327" s="3"/>
      <c r="CL327" s="3"/>
      <c r="CM327" s="3">
        <v>0</v>
      </c>
      <c r="CN327" s="3" t="s">
        <v>3</v>
      </c>
      <c r="CO327" s="3">
        <v>0</v>
      </c>
      <c r="CP327" s="3">
        <f t="shared" si="483"/>
        <v>1012.1</v>
      </c>
      <c r="CQ327" s="3">
        <f t="shared" si="484"/>
        <v>506.05</v>
      </c>
      <c r="CR327" s="3">
        <f t="shared" si="508"/>
        <v>0</v>
      </c>
      <c r="CS327" s="3">
        <f t="shared" si="509"/>
        <v>0</v>
      </c>
      <c r="CT327" s="3">
        <f t="shared" si="485"/>
        <v>0</v>
      </c>
      <c r="CU327" s="3">
        <f t="shared" si="486"/>
        <v>0</v>
      </c>
      <c r="CV327" s="3">
        <f t="shared" si="487"/>
        <v>0</v>
      </c>
      <c r="CW327" s="3">
        <f t="shared" si="488"/>
        <v>0</v>
      </c>
      <c r="CX327" s="3">
        <f t="shared" si="489"/>
        <v>0</v>
      </c>
      <c r="CY327" s="3">
        <f t="shared" si="510"/>
        <v>0</v>
      </c>
      <c r="CZ327" s="3">
        <f t="shared" si="511"/>
        <v>0</v>
      </c>
      <c r="DA327" s="3"/>
      <c r="DB327" s="3"/>
      <c r="DC327" s="3" t="s">
        <v>3</v>
      </c>
      <c r="DD327" s="3" t="s">
        <v>3</v>
      </c>
      <c r="DE327" s="3" t="s">
        <v>3</v>
      </c>
      <c r="DF327" s="3" t="s">
        <v>3</v>
      </c>
      <c r="DG327" s="3" t="s">
        <v>3</v>
      </c>
      <c r="DH327" s="3" t="s">
        <v>3</v>
      </c>
      <c r="DI327" s="3" t="s">
        <v>3</v>
      </c>
      <c r="DJ327" s="3" t="s">
        <v>3</v>
      </c>
      <c r="DK327" s="3" t="s">
        <v>3</v>
      </c>
      <c r="DL327" s="3" t="s">
        <v>3</v>
      </c>
      <c r="DM327" s="3" t="s">
        <v>3</v>
      </c>
      <c r="DN327" s="3">
        <v>0</v>
      </c>
      <c r="DO327" s="3">
        <v>0</v>
      </c>
      <c r="DP327" s="3">
        <v>1</v>
      </c>
      <c r="DQ327" s="3">
        <v>1</v>
      </c>
      <c r="DR327" s="3"/>
      <c r="DS327" s="3"/>
      <c r="DT327" s="3"/>
      <c r="DU327" s="3">
        <v>1013</v>
      </c>
      <c r="DV327" s="3" t="s">
        <v>227</v>
      </c>
      <c r="DW327" s="3" t="s">
        <v>227</v>
      </c>
      <c r="DX327" s="3">
        <v>1</v>
      </c>
      <c r="DY327" s="3"/>
      <c r="DZ327" s="3" t="s">
        <v>3</v>
      </c>
      <c r="EA327" s="3" t="s">
        <v>3</v>
      </c>
      <c r="EB327" s="3" t="s">
        <v>3</v>
      </c>
      <c r="EC327" s="3" t="s">
        <v>3</v>
      </c>
      <c r="ED327" s="3"/>
      <c r="EE327" s="3">
        <v>57042888</v>
      </c>
      <c r="EF327" s="3">
        <v>213</v>
      </c>
      <c r="EG327" s="3" t="s">
        <v>456</v>
      </c>
      <c r="EH327" s="3">
        <v>0</v>
      </c>
      <c r="EI327" s="3" t="s">
        <v>3</v>
      </c>
      <c r="EJ327" s="3">
        <v>1</v>
      </c>
      <c r="EK327" s="3">
        <v>400005</v>
      </c>
      <c r="EL327" s="3" t="s">
        <v>456</v>
      </c>
      <c r="EM327" s="3" t="s">
        <v>457</v>
      </c>
      <c r="EN327" s="3"/>
      <c r="EO327" s="3" t="s">
        <v>3</v>
      </c>
      <c r="EP327" s="3"/>
      <c r="EQ327" s="3">
        <v>16</v>
      </c>
      <c r="ER327" s="3">
        <v>0</v>
      </c>
      <c r="ES327" s="3">
        <v>506.05</v>
      </c>
      <c r="ET327" s="3">
        <v>0</v>
      </c>
      <c r="EU327" s="3">
        <v>0</v>
      </c>
      <c r="EV327" s="3">
        <v>0</v>
      </c>
      <c r="EW327" s="3">
        <v>0</v>
      </c>
      <c r="EX327" s="3">
        <v>0</v>
      </c>
      <c r="EY327" s="3">
        <v>0</v>
      </c>
      <c r="EZ327" s="3"/>
      <c r="FA327" s="3"/>
      <c r="FB327" s="3"/>
      <c r="FC327" s="3"/>
      <c r="FD327" s="3"/>
      <c r="FE327" s="3"/>
      <c r="FF327" s="3"/>
      <c r="FG327" s="3"/>
      <c r="FH327" s="3"/>
      <c r="FI327" s="3"/>
      <c r="FJ327" s="3"/>
      <c r="FK327" s="3"/>
      <c r="FL327" s="3"/>
      <c r="FM327" s="3"/>
      <c r="FN327" s="3"/>
      <c r="FO327" s="3"/>
      <c r="FP327" s="3"/>
      <c r="FQ327" s="3">
        <v>0</v>
      </c>
      <c r="FR327" s="3">
        <v>0</v>
      </c>
      <c r="FS327" s="3">
        <v>0</v>
      </c>
      <c r="FT327" s="3"/>
      <c r="FU327" s="3"/>
      <c r="FV327" s="3"/>
      <c r="FW327" s="3"/>
      <c r="FX327" s="3">
        <v>0</v>
      </c>
      <c r="FY327" s="3">
        <v>0</v>
      </c>
      <c r="FZ327" s="3"/>
      <c r="GA327" s="3" t="s">
        <v>463</v>
      </c>
      <c r="GB327" s="3"/>
      <c r="GC327" s="3"/>
      <c r="GD327" s="3">
        <v>1</v>
      </c>
      <c r="GE327" s="3"/>
      <c r="GF327" s="3">
        <v>-1498597881</v>
      </c>
      <c r="GG327" s="3">
        <v>2</v>
      </c>
      <c r="GH327" s="3">
        <v>4</v>
      </c>
      <c r="GI327" s="3">
        <v>-2</v>
      </c>
      <c r="GJ327" s="3">
        <v>0</v>
      </c>
      <c r="GK327" s="3">
        <v>0</v>
      </c>
      <c r="GL327" s="3">
        <f t="shared" si="490"/>
        <v>0</v>
      </c>
      <c r="GM327" s="3">
        <f t="shared" si="491"/>
        <v>1012.1</v>
      </c>
      <c r="GN327" s="3">
        <f t="shared" si="492"/>
        <v>0</v>
      </c>
      <c r="GO327" s="3">
        <f t="shared" si="493"/>
        <v>1012.1</v>
      </c>
      <c r="GP327" s="3">
        <f t="shared" si="494"/>
        <v>0</v>
      </c>
      <c r="GQ327" s="3"/>
      <c r="GR327" s="3">
        <v>1</v>
      </c>
      <c r="GS327" s="3">
        <v>2</v>
      </c>
      <c r="GT327" s="3">
        <v>0</v>
      </c>
      <c r="GU327" s="3" t="s">
        <v>3</v>
      </c>
      <c r="GV327" s="3">
        <f t="shared" si="495"/>
        <v>0</v>
      </c>
      <c r="GW327" s="3">
        <v>1</v>
      </c>
      <c r="GX327" s="3">
        <f t="shared" si="496"/>
        <v>0</v>
      </c>
      <c r="GY327" s="3"/>
      <c r="GZ327" s="3"/>
      <c r="HA327" s="3">
        <v>0</v>
      </c>
      <c r="HB327" s="3">
        <v>0</v>
      </c>
      <c r="HC327" s="3">
        <f t="shared" si="497"/>
        <v>0</v>
      </c>
      <c r="HD327" s="3"/>
      <c r="HE327" s="3" t="s">
        <v>459</v>
      </c>
      <c r="HF327" s="3" t="s">
        <v>37</v>
      </c>
      <c r="HG327" s="3"/>
      <c r="HH327" s="3"/>
      <c r="HI327" s="3"/>
      <c r="HJ327" s="3"/>
      <c r="HK327" s="3"/>
      <c r="HL327" s="3"/>
      <c r="HM327" s="3" t="s">
        <v>3</v>
      </c>
      <c r="HN327" s="3" t="s">
        <v>3</v>
      </c>
      <c r="HO327" s="3" t="s">
        <v>3</v>
      </c>
      <c r="HP327" s="3" t="s">
        <v>3</v>
      </c>
      <c r="HQ327" s="3" t="s">
        <v>3</v>
      </c>
      <c r="HR327" s="3"/>
      <c r="HS327" s="3">
        <v>0</v>
      </c>
      <c r="HT327" s="3"/>
      <c r="HU327" s="3"/>
      <c r="HV327" s="3"/>
      <c r="HW327" s="3"/>
      <c r="HX327" s="3"/>
      <c r="HY327" s="3"/>
      <c r="HZ327" s="3"/>
      <c r="IA327" s="3"/>
      <c r="IB327" s="3"/>
      <c r="IC327" s="3"/>
      <c r="ID327" s="3"/>
      <c r="IE327" s="3"/>
      <c r="IF327" s="3"/>
      <c r="IG327" s="3"/>
      <c r="IH327" s="3"/>
      <c r="II327" s="3"/>
      <c r="IJ327" s="3"/>
      <c r="IK327" s="3">
        <v>0</v>
      </c>
      <c r="IL327" s="3"/>
      <c r="IM327" s="3"/>
      <c r="IN327" s="3"/>
      <c r="IO327" s="3"/>
      <c r="IP327" s="3"/>
      <c r="IQ327" s="3"/>
      <c r="IR327" s="3"/>
      <c r="IS327" s="3"/>
      <c r="IT327" s="3"/>
      <c r="IU327" s="3"/>
    </row>
    <row r="328" spans="1:255" x14ac:dyDescent="0.25">
      <c r="A328" s="4">
        <v>17</v>
      </c>
      <c r="B328" s="4">
        <v>1</v>
      </c>
      <c r="C328" s="4"/>
      <c r="D328" s="4"/>
      <c r="E328" s="4" t="s">
        <v>460</v>
      </c>
      <c r="F328" s="4" t="s">
        <v>461</v>
      </c>
      <c r="G328" s="4" t="s">
        <v>462</v>
      </c>
      <c r="H328" s="4" t="s">
        <v>227</v>
      </c>
      <c r="I328" s="4">
        <v>2</v>
      </c>
      <c r="J328" s="4">
        <v>0</v>
      </c>
      <c r="K328" s="4">
        <v>2</v>
      </c>
      <c r="L328" s="4"/>
      <c r="M328" s="4"/>
      <c r="N328" s="4"/>
      <c r="O328" s="4">
        <f t="shared" si="473"/>
        <v>9959.06</v>
      </c>
      <c r="P328" s="4">
        <f t="shared" si="474"/>
        <v>9959.06</v>
      </c>
      <c r="Q328" s="4">
        <f t="shared" si="498"/>
        <v>0</v>
      </c>
      <c r="R328" s="4">
        <f t="shared" si="499"/>
        <v>0</v>
      </c>
      <c r="S328" s="4">
        <f t="shared" si="475"/>
        <v>0</v>
      </c>
      <c r="T328" s="4">
        <f t="shared" si="476"/>
        <v>0</v>
      </c>
      <c r="U328" s="4">
        <f t="shared" si="477"/>
        <v>0</v>
      </c>
      <c r="V328" s="4">
        <f t="shared" si="478"/>
        <v>0</v>
      </c>
      <c r="W328" s="4">
        <f t="shared" si="479"/>
        <v>0</v>
      </c>
      <c r="X328" s="4">
        <f t="shared" si="500"/>
        <v>0</v>
      </c>
      <c r="Y328" s="4">
        <f t="shared" si="501"/>
        <v>0</v>
      </c>
      <c r="Z328" s="4"/>
      <c r="AA328" s="4">
        <v>55890823</v>
      </c>
      <c r="AB328" s="4">
        <f t="shared" si="480"/>
        <v>506.05</v>
      </c>
      <c r="AC328" s="4">
        <f t="shared" si="502"/>
        <v>506.05</v>
      </c>
      <c r="AD328" s="4">
        <f t="shared" si="503"/>
        <v>0</v>
      </c>
      <c r="AE328" s="4">
        <f t="shared" si="504"/>
        <v>0</v>
      </c>
      <c r="AF328" s="4">
        <f t="shared" si="505"/>
        <v>0</v>
      </c>
      <c r="AG328" s="4">
        <f t="shared" si="481"/>
        <v>0</v>
      </c>
      <c r="AH328" s="4">
        <f t="shared" si="506"/>
        <v>0</v>
      </c>
      <c r="AI328" s="4">
        <f t="shared" si="507"/>
        <v>0</v>
      </c>
      <c r="AJ328" s="4">
        <f t="shared" si="482"/>
        <v>0</v>
      </c>
      <c r="AK328" s="4">
        <v>506.05</v>
      </c>
      <c r="AL328" s="4">
        <v>506.05</v>
      </c>
      <c r="AM328" s="4">
        <v>0</v>
      </c>
      <c r="AN328" s="4">
        <v>0</v>
      </c>
      <c r="AO328" s="4">
        <v>0</v>
      </c>
      <c r="AP328" s="4">
        <v>0</v>
      </c>
      <c r="AQ328" s="4">
        <v>0</v>
      </c>
      <c r="AR328" s="4">
        <v>0</v>
      </c>
      <c r="AS328" s="4">
        <v>0</v>
      </c>
      <c r="AT328" s="4">
        <v>0</v>
      </c>
      <c r="AU328" s="4">
        <v>0</v>
      </c>
      <c r="AV328" s="4">
        <v>1</v>
      </c>
      <c r="AW328" s="4">
        <v>1</v>
      </c>
      <c r="AX328" s="4"/>
      <c r="AY328" s="4"/>
      <c r="AZ328" s="4">
        <v>1</v>
      </c>
      <c r="BA328" s="4">
        <v>1</v>
      </c>
      <c r="BB328" s="4">
        <v>1</v>
      </c>
      <c r="BC328" s="4">
        <v>9.84</v>
      </c>
      <c r="BD328" s="4" t="s">
        <v>3</v>
      </c>
      <c r="BE328" s="4" t="s">
        <v>3</v>
      </c>
      <c r="BF328" s="4" t="s">
        <v>3</v>
      </c>
      <c r="BG328" s="4" t="s">
        <v>3</v>
      </c>
      <c r="BH328" s="4">
        <v>3</v>
      </c>
      <c r="BI328" s="4">
        <v>2</v>
      </c>
      <c r="BJ328" s="4" t="s">
        <v>461</v>
      </c>
      <c r="BK328" s="4"/>
      <c r="BL328" s="4"/>
      <c r="BM328" s="4">
        <v>400005</v>
      </c>
      <c r="BN328" s="4">
        <v>0</v>
      </c>
      <c r="BO328" s="4" t="s">
        <v>3</v>
      </c>
      <c r="BP328" s="4">
        <v>0</v>
      </c>
      <c r="BQ328" s="4">
        <v>213</v>
      </c>
      <c r="BR328" s="4">
        <v>0</v>
      </c>
      <c r="BS328" s="4">
        <v>1</v>
      </c>
      <c r="BT328" s="4">
        <v>1</v>
      </c>
      <c r="BU328" s="4">
        <v>1</v>
      </c>
      <c r="BV328" s="4">
        <v>1</v>
      </c>
      <c r="BW328" s="4">
        <v>1</v>
      </c>
      <c r="BX328" s="4">
        <v>1</v>
      </c>
      <c r="BY328" s="4" t="s">
        <v>3</v>
      </c>
      <c r="BZ328" s="4">
        <v>0</v>
      </c>
      <c r="CA328" s="4">
        <v>0</v>
      </c>
      <c r="CB328" s="4" t="s">
        <v>3</v>
      </c>
      <c r="CC328" s="4"/>
      <c r="CD328" s="4"/>
      <c r="CE328" s="4">
        <v>1566</v>
      </c>
      <c r="CF328" s="4">
        <v>0</v>
      </c>
      <c r="CG328" s="4">
        <v>0</v>
      </c>
      <c r="CH328" s="4"/>
      <c r="CI328" s="4"/>
      <c r="CJ328" s="4"/>
      <c r="CK328" s="4"/>
      <c r="CL328" s="4"/>
      <c r="CM328" s="4">
        <v>0</v>
      </c>
      <c r="CN328" s="4" t="s">
        <v>3</v>
      </c>
      <c r="CO328" s="4">
        <v>0</v>
      </c>
      <c r="CP328" s="4">
        <f t="shared" si="483"/>
        <v>9959.06</v>
      </c>
      <c r="CQ328" s="4">
        <f t="shared" si="484"/>
        <v>4979.53</v>
      </c>
      <c r="CR328" s="4">
        <f t="shared" si="508"/>
        <v>0</v>
      </c>
      <c r="CS328" s="4">
        <f t="shared" si="509"/>
        <v>0</v>
      </c>
      <c r="CT328" s="4">
        <f t="shared" si="485"/>
        <v>0</v>
      </c>
      <c r="CU328" s="4">
        <f t="shared" si="486"/>
        <v>0</v>
      </c>
      <c r="CV328" s="4">
        <f t="shared" si="487"/>
        <v>0</v>
      </c>
      <c r="CW328" s="4">
        <f t="shared" si="488"/>
        <v>0</v>
      </c>
      <c r="CX328" s="4">
        <f t="shared" si="489"/>
        <v>0</v>
      </c>
      <c r="CY328" s="4">
        <f t="shared" si="510"/>
        <v>0</v>
      </c>
      <c r="CZ328" s="4">
        <f t="shared" si="511"/>
        <v>0</v>
      </c>
      <c r="DA328" s="4"/>
      <c r="DB328" s="4"/>
      <c r="DC328" s="4" t="s">
        <v>3</v>
      </c>
      <c r="DD328" s="4" t="s">
        <v>3</v>
      </c>
      <c r="DE328" s="4" t="s">
        <v>3</v>
      </c>
      <c r="DF328" s="4" t="s">
        <v>3</v>
      </c>
      <c r="DG328" s="4" t="s">
        <v>3</v>
      </c>
      <c r="DH328" s="4" t="s">
        <v>3</v>
      </c>
      <c r="DI328" s="4" t="s">
        <v>3</v>
      </c>
      <c r="DJ328" s="4" t="s">
        <v>3</v>
      </c>
      <c r="DK328" s="4" t="s">
        <v>3</v>
      </c>
      <c r="DL328" s="4" t="s">
        <v>3</v>
      </c>
      <c r="DM328" s="4" t="s">
        <v>3</v>
      </c>
      <c r="DN328" s="4">
        <v>0</v>
      </c>
      <c r="DO328" s="4">
        <v>0</v>
      </c>
      <c r="DP328" s="4">
        <v>1</v>
      </c>
      <c r="DQ328" s="4">
        <v>1</v>
      </c>
      <c r="DR328" s="4"/>
      <c r="DS328" s="4"/>
      <c r="DT328" s="4"/>
      <c r="DU328" s="4">
        <v>1013</v>
      </c>
      <c r="DV328" s="4" t="s">
        <v>227</v>
      </c>
      <c r="DW328" s="4" t="s">
        <v>227</v>
      </c>
      <c r="DX328" s="4">
        <v>1</v>
      </c>
      <c r="DY328" s="4"/>
      <c r="DZ328" s="4" t="s">
        <v>3</v>
      </c>
      <c r="EA328" s="4" t="s">
        <v>3</v>
      </c>
      <c r="EB328" s="4" t="s">
        <v>3</v>
      </c>
      <c r="EC328" s="4" t="s">
        <v>3</v>
      </c>
      <c r="ED328" s="4"/>
      <c r="EE328" s="4">
        <v>57042888</v>
      </c>
      <c r="EF328" s="4">
        <v>213</v>
      </c>
      <c r="EG328" s="4" t="s">
        <v>456</v>
      </c>
      <c r="EH328" s="4">
        <v>0</v>
      </c>
      <c r="EI328" s="4" t="s">
        <v>3</v>
      </c>
      <c r="EJ328" s="4">
        <v>1</v>
      </c>
      <c r="EK328" s="4">
        <v>400005</v>
      </c>
      <c r="EL328" s="4" t="s">
        <v>456</v>
      </c>
      <c r="EM328" s="4" t="s">
        <v>457</v>
      </c>
      <c r="EN328" s="4"/>
      <c r="EO328" s="4" t="s">
        <v>3</v>
      </c>
      <c r="EP328" s="4"/>
      <c r="EQ328" s="4">
        <v>16</v>
      </c>
      <c r="ER328" s="4">
        <v>0</v>
      </c>
      <c r="ES328" s="4">
        <v>506.05</v>
      </c>
      <c r="ET328" s="4">
        <v>0</v>
      </c>
      <c r="EU328" s="4">
        <v>0</v>
      </c>
      <c r="EV328" s="4">
        <v>0</v>
      </c>
      <c r="EW328" s="4">
        <v>0</v>
      </c>
      <c r="EX328" s="4">
        <v>0</v>
      </c>
      <c r="EY328" s="4">
        <v>0</v>
      </c>
      <c r="EZ328" s="4">
        <v>5</v>
      </c>
      <c r="FA328" s="4"/>
      <c r="FB328" s="4"/>
      <c r="FC328" s="4">
        <v>1</v>
      </c>
      <c r="FD328" s="4">
        <v>18</v>
      </c>
      <c r="FE328" s="4"/>
      <c r="FF328" s="4">
        <v>5956</v>
      </c>
      <c r="FG328" s="4"/>
      <c r="FH328" s="4"/>
      <c r="FI328" s="4"/>
      <c r="FJ328" s="4"/>
      <c r="FK328" s="4"/>
      <c r="FL328" s="4"/>
      <c r="FM328" s="4"/>
      <c r="FN328" s="4"/>
      <c r="FO328" s="4"/>
      <c r="FP328" s="4"/>
      <c r="FQ328" s="4">
        <v>0</v>
      </c>
      <c r="FR328" s="4">
        <v>0</v>
      </c>
      <c r="FS328" s="4">
        <v>0</v>
      </c>
      <c r="FT328" s="4"/>
      <c r="FU328" s="4"/>
      <c r="FV328" s="4"/>
      <c r="FW328" s="4"/>
      <c r="FX328" s="4">
        <v>0</v>
      </c>
      <c r="FY328" s="4">
        <v>0</v>
      </c>
      <c r="FZ328" s="4"/>
      <c r="GA328" s="4" t="s">
        <v>463</v>
      </c>
      <c r="GB328" s="4"/>
      <c r="GC328" s="4"/>
      <c r="GD328" s="4">
        <v>1</v>
      </c>
      <c r="GE328" s="4"/>
      <c r="GF328" s="4">
        <v>-1498597881</v>
      </c>
      <c r="GG328" s="4">
        <v>2</v>
      </c>
      <c r="GH328" s="4">
        <v>3</v>
      </c>
      <c r="GI328" s="4">
        <v>5</v>
      </c>
      <c r="GJ328" s="4">
        <v>0</v>
      </c>
      <c r="GK328" s="4">
        <v>0</v>
      </c>
      <c r="GL328" s="4">
        <f t="shared" si="490"/>
        <v>0</v>
      </c>
      <c r="GM328" s="4">
        <f t="shared" si="491"/>
        <v>9959.06</v>
      </c>
      <c r="GN328" s="4">
        <f t="shared" si="492"/>
        <v>0</v>
      </c>
      <c r="GO328" s="4">
        <f t="shared" si="493"/>
        <v>9959.06</v>
      </c>
      <c r="GP328" s="4">
        <f t="shared" si="494"/>
        <v>0</v>
      </c>
      <c r="GQ328" s="4"/>
      <c r="GR328" s="4">
        <v>1</v>
      </c>
      <c r="GS328" s="4">
        <v>1</v>
      </c>
      <c r="GT328" s="4">
        <v>0</v>
      </c>
      <c r="GU328" s="4" t="s">
        <v>3</v>
      </c>
      <c r="GV328" s="4">
        <f t="shared" si="495"/>
        <v>0</v>
      </c>
      <c r="GW328" s="4">
        <v>1</v>
      </c>
      <c r="GX328" s="4">
        <f t="shared" si="496"/>
        <v>0</v>
      </c>
      <c r="GY328" s="4"/>
      <c r="GZ328" s="4"/>
      <c r="HA328" s="4">
        <v>0</v>
      </c>
      <c r="HB328" s="4">
        <v>0</v>
      </c>
      <c r="HC328" s="4">
        <f t="shared" si="497"/>
        <v>0</v>
      </c>
      <c r="HD328" s="4"/>
      <c r="HE328" s="4" t="s">
        <v>459</v>
      </c>
      <c r="HF328" s="4" t="s">
        <v>37</v>
      </c>
      <c r="HG328" s="4"/>
      <c r="HH328" s="4"/>
      <c r="HI328" s="4"/>
      <c r="HJ328" s="4"/>
      <c r="HK328" s="4"/>
      <c r="HL328" s="4"/>
      <c r="HM328" s="4" t="s">
        <v>3</v>
      </c>
      <c r="HN328" s="4" t="s">
        <v>3</v>
      </c>
      <c r="HO328" s="4" t="s">
        <v>3</v>
      </c>
      <c r="HP328" s="4" t="s">
        <v>3</v>
      </c>
      <c r="HQ328" s="4" t="s">
        <v>3</v>
      </c>
      <c r="HR328" s="4"/>
      <c r="HS328" s="4">
        <v>0</v>
      </c>
      <c r="HT328" s="4"/>
      <c r="HU328" s="4"/>
      <c r="HV328" s="4"/>
      <c r="HW328" s="4"/>
      <c r="HX328" s="4"/>
      <c r="HY328" s="4"/>
      <c r="HZ328" s="4"/>
      <c r="IA328" s="4"/>
      <c r="IB328" s="4"/>
      <c r="IC328" s="4"/>
      <c r="ID328" s="4"/>
      <c r="IE328" s="4"/>
      <c r="IF328" s="4"/>
      <c r="IG328" s="4"/>
      <c r="IH328" s="4"/>
      <c r="II328" s="4"/>
      <c r="IJ328" s="4"/>
      <c r="IK328" s="4">
        <v>0</v>
      </c>
      <c r="IL328" s="4"/>
      <c r="IM328" s="4"/>
      <c r="IN328" s="4"/>
      <c r="IO328" s="4"/>
      <c r="IP328" s="4"/>
      <c r="IQ328" s="4"/>
      <c r="IR328" s="4"/>
      <c r="IS328" s="4"/>
      <c r="IT328" s="4"/>
      <c r="IU328" s="4"/>
    </row>
    <row r="329" spans="1:255" x14ac:dyDescent="0.25">
      <c r="A329" s="3">
        <v>17</v>
      </c>
      <c r="B329" s="3">
        <v>1</v>
      </c>
      <c r="C329" s="3"/>
      <c r="D329" s="3"/>
      <c r="E329" s="3" t="s">
        <v>464</v>
      </c>
      <c r="F329" s="3" t="s">
        <v>465</v>
      </c>
      <c r="G329" s="3" t="s">
        <v>2502</v>
      </c>
      <c r="H329" s="3" t="s">
        <v>227</v>
      </c>
      <c r="I329" s="3">
        <v>21</v>
      </c>
      <c r="J329" s="3">
        <v>0</v>
      </c>
      <c r="K329" s="3">
        <v>21</v>
      </c>
      <c r="L329" s="3"/>
      <c r="M329" s="3"/>
      <c r="N329" s="3"/>
      <c r="O329" s="3">
        <f t="shared" si="473"/>
        <v>13382.25</v>
      </c>
      <c r="P329" s="3">
        <f t="shared" si="474"/>
        <v>13382.25</v>
      </c>
      <c r="Q329" s="3">
        <f t="shared" si="498"/>
        <v>0</v>
      </c>
      <c r="R329" s="3">
        <f t="shared" si="499"/>
        <v>0</v>
      </c>
      <c r="S329" s="3">
        <f t="shared" si="475"/>
        <v>0</v>
      </c>
      <c r="T329" s="3">
        <f t="shared" si="476"/>
        <v>0</v>
      </c>
      <c r="U329" s="3">
        <f t="shared" si="477"/>
        <v>0</v>
      </c>
      <c r="V329" s="3">
        <f t="shared" si="478"/>
        <v>0</v>
      </c>
      <c r="W329" s="3">
        <f t="shared" si="479"/>
        <v>0</v>
      </c>
      <c r="X329" s="3">
        <f t="shared" si="500"/>
        <v>0</v>
      </c>
      <c r="Y329" s="3">
        <f t="shared" si="501"/>
        <v>0</v>
      </c>
      <c r="Z329" s="3"/>
      <c r="AA329" s="3">
        <v>54971259</v>
      </c>
      <c r="AB329" s="3">
        <f t="shared" si="480"/>
        <v>637.25</v>
      </c>
      <c r="AC329" s="3">
        <f t="shared" si="502"/>
        <v>637.25</v>
      </c>
      <c r="AD329" s="3">
        <f t="shared" si="503"/>
        <v>0</v>
      </c>
      <c r="AE329" s="3">
        <f t="shared" si="504"/>
        <v>0</v>
      </c>
      <c r="AF329" s="3">
        <f t="shared" si="505"/>
        <v>0</v>
      </c>
      <c r="AG329" s="3">
        <f t="shared" si="481"/>
        <v>0</v>
      </c>
      <c r="AH329" s="3">
        <f t="shared" si="506"/>
        <v>0</v>
      </c>
      <c r="AI329" s="3">
        <f t="shared" si="507"/>
        <v>0</v>
      </c>
      <c r="AJ329" s="3">
        <f t="shared" si="482"/>
        <v>0</v>
      </c>
      <c r="AK329" s="3">
        <v>637.25</v>
      </c>
      <c r="AL329" s="3">
        <v>637.25</v>
      </c>
      <c r="AM329" s="3">
        <v>0</v>
      </c>
      <c r="AN329" s="3">
        <v>0</v>
      </c>
      <c r="AO329" s="3">
        <v>0</v>
      </c>
      <c r="AP329" s="3">
        <v>0</v>
      </c>
      <c r="AQ329" s="3">
        <v>0</v>
      </c>
      <c r="AR329" s="3">
        <v>0</v>
      </c>
      <c r="AS329" s="3">
        <v>0</v>
      </c>
      <c r="AT329" s="3">
        <v>0</v>
      </c>
      <c r="AU329" s="3">
        <v>0</v>
      </c>
      <c r="AV329" s="3">
        <v>1</v>
      </c>
      <c r="AW329" s="3">
        <v>1</v>
      </c>
      <c r="AX329" s="3"/>
      <c r="AY329" s="3"/>
      <c r="AZ329" s="3">
        <v>1</v>
      </c>
      <c r="BA329" s="3">
        <v>1</v>
      </c>
      <c r="BB329" s="3">
        <v>1</v>
      </c>
      <c r="BC329" s="3">
        <v>1</v>
      </c>
      <c r="BD329" s="3" t="s">
        <v>3</v>
      </c>
      <c r="BE329" s="3" t="s">
        <v>3</v>
      </c>
      <c r="BF329" s="3" t="s">
        <v>3</v>
      </c>
      <c r="BG329" s="3" t="s">
        <v>3</v>
      </c>
      <c r="BH329" s="3">
        <v>3</v>
      </c>
      <c r="BI329" s="3">
        <v>2</v>
      </c>
      <c r="BJ329" s="3" t="s">
        <v>465</v>
      </c>
      <c r="BK329" s="3"/>
      <c r="BL329" s="3"/>
      <c r="BM329" s="3">
        <v>400005</v>
      </c>
      <c r="BN329" s="3">
        <v>0</v>
      </c>
      <c r="BO329" s="3" t="s">
        <v>3</v>
      </c>
      <c r="BP329" s="3">
        <v>0</v>
      </c>
      <c r="BQ329" s="3">
        <v>213</v>
      </c>
      <c r="BR329" s="3">
        <v>0</v>
      </c>
      <c r="BS329" s="3">
        <v>1</v>
      </c>
      <c r="BT329" s="3">
        <v>1</v>
      </c>
      <c r="BU329" s="3">
        <v>1</v>
      </c>
      <c r="BV329" s="3">
        <v>1</v>
      </c>
      <c r="BW329" s="3">
        <v>1</v>
      </c>
      <c r="BX329" s="3">
        <v>1</v>
      </c>
      <c r="BY329" s="3" t="s">
        <v>3</v>
      </c>
      <c r="BZ329" s="3">
        <v>0</v>
      </c>
      <c r="CA329" s="3">
        <v>0</v>
      </c>
      <c r="CB329" s="3" t="s">
        <v>3</v>
      </c>
      <c r="CC329" s="3"/>
      <c r="CD329" s="3"/>
      <c r="CE329" s="3">
        <v>1566</v>
      </c>
      <c r="CF329" s="3">
        <v>0</v>
      </c>
      <c r="CG329" s="3">
        <v>0</v>
      </c>
      <c r="CH329" s="3"/>
      <c r="CI329" s="3"/>
      <c r="CJ329" s="3"/>
      <c r="CK329" s="3"/>
      <c r="CL329" s="3"/>
      <c r="CM329" s="3">
        <v>0</v>
      </c>
      <c r="CN329" s="3" t="s">
        <v>3</v>
      </c>
      <c r="CO329" s="3">
        <v>0</v>
      </c>
      <c r="CP329" s="3">
        <f t="shared" si="483"/>
        <v>13382.25</v>
      </c>
      <c r="CQ329" s="3">
        <f t="shared" si="484"/>
        <v>637.25</v>
      </c>
      <c r="CR329" s="3">
        <f t="shared" si="508"/>
        <v>0</v>
      </c>
      <c r="CS329" s="3">
        <f t="shared" si="509"/>
        <v>0</v>
      </c>
      <c r="CT329" s="3">
        <f t="shared" si="485"/>
        <v>0</v>
      </c>
      <c r="CU329" s="3">
        <f t="shared" si="486"/>
        <v>0</v>
      </c>
      <c r="CV329" s="3">
        <f t="shared" si="487"/>
        <v>0</v>
      </c>
      <c r="CW329" s="3">
        <f t="shared" si="488"/>
        <v>0</v>
      </c>
      <c r="CX329" s="3">
        <f t="shared" si="489"/>
        <v>0</v>
      </c>
      <c r="CY329" s="3">
        <f t="shared" si="510"/>
        <v>0</v>
      </c>
      <c r="CZ329" s="3">
        <f t="shared" si="511"/>
        <v>0</v>
      </c>
      <c r="DA329" s="3"/>
      <c r="DB329" s="3"/>
      <c r="DC329" s="3" t="s">
        <v>3</v>
      </c>
      <c r="DD329" s="3" t="s">
        <v>3</v>
      </c>
      <c r="DE329" s="3" t="s">
        <v>3</v>
      </c>
      <c r="DF329" s="3" t="s">
        <v>3</v>
      </c>
      <c r="DG329" s="3" t="s">
        <v>3</v>
      </c>
      <c r="DH329" s="3" t="s">
        <v>3</v>
      </c>
      <c r="DI329" s="3" t="s">
        <v>3</v>
      </c>
      <c r="DJ329" s="3" t="s">
        <v>3</v>
      </c>
      <c r="DK329" s="3" t="s">
        <v>3</v>
      </c>
      <c r="DL329" s="3" t="s">
        <v>3</v>
      </c>
      <c r="DM329" s="3" t="s">
        <v>3</v>
      </c>
      <c r="DN329" s="3">
        <v>0</v>
      </c>
      <c r="DO329" s="3">
        <v>0</v>
      </c>
      <c r="DP329" s="3">
        <v>1</v>
      </c>
      <c r="DQ329" s="3">
        <v>1</v>
      </c>
      <c r="DR329" s="3"/>
      <c r="DS329" s="3"/>
      <c r="DT329" s="3"/>
      <c r="DU329" s="3">
        <v>1013</v>
      </c>
      <c r="DV329" s="3" t="s">
        <v>227</v>
      </c>
      <c r="DW329" s="3" t="s">
        <v>227</v>
      </c>
      <c r="DX329" s="3">
        <v>1</v>
      </c>
      <c r="DY329" s="3"/>
      <c r="DZ329" s="3" t="s">
        <v>3</v>
      </c>
      <c r="EA329" s="3" t="s">
        <v>3</v>
      </c>
      <c r="EB329" s="3" t="s">
        <v>3</v>
      </c>
      <c r="EC329" s="3" t="s">
        <v>3</v>
      </c>
      <c r="ED329" s="3"/>
      <c r="EE329" s="3">
        <v>57042888</v>
      </c>
      <c r="EF329" s="3">
        <v>213</v>
      </c>
      <c r="EG329" s="3" t="s">
        <v>456</v>
      </c>
      <c r="EH329" s="3">
        <v>0</v>
      </c>
      <c r="EI329" s="3" t="s">
        <v>3</v>
      </c>
      <c r="EJ329" s="3">
        <v>1</v>
      </c>
      <c r="EK329" s="3">
        <v>400005</v>
      </c>
      <c r="EL329" s="3" t="s">
        <v>456</v>
      </c>
      <c r="EM329" s="3" t="s">
        <v>457</v>
      </c>
      <c r="EN329" s="3"/>
      <c r="EO329" s="3" t="s">
        <v>3</v>
      </c>
      <c r="EP329" s="3"/>
      <c r="EQ329" s="3">
        <v>16</v>
      </c>
      <c r="ER329" s="3">
        <v>0</v>
      </c>
      <c r="ES329" s="3">
        <v>637.25</v>
      </c>
      <c r="ET329" s="3">
        <v>0</v>
      </c>
      <c r="EU329" s="3">
        <v>0</v>
      </c>
      <c r="EV329" s="3">
        <v>0</v>
      </c>
      <c r="EW329" s="3">
        <v>0</v>
      </c>
      <c r="EX329" s="3">
        <v>0</v>
      </c>
      <c r="EY329" s="3">
        <v>0</v>
      </c>
      <c r="EZ329" s="3"/>
      <c r="FA329" s="3"/>
      <c r="FB329" s="3"/>
      <c r="FC329" s="3"/>
      <c r="FD329" s="3"/>
      <c r="FE329" s="3"/>
      <c r="FF329" s="3"/>
      <c r="FG329" s="3"/>
      <c r="FH329" s="3"/>
      <c r="FI329" s="3"/>
      <c r="FJ329" s="3"/>
      <c r="FK329" s="3"/>
      <c r="FL329" s="3"/>
      <c r="FM329" s="3"/>
      <c r="FN329" s="3"/>
      <c r="FO329" s="3"/>
      <c r="FP329" s="3"/>
      <c r="FQ329" s="3">
        <v>0</v>
      </c>
      <c r="FR329" s="3">
        <v>0</v>
      </c>
      <c r="FS329" s="3">
        <v>0</v>
      </c>
      <c r="FT329" s="3"/>
      <c r="FU329" s="3"/>
      <c r="FV329" s="3"/>
      <c r="FW329" s="3"/>
      <c r="FX329" s="3">
        <v>0</v>
      </c>
      <c r="FY329" s="3">
        <v>0</v>
      </c>
      <c r="FZ329" s="3"/>
      <c r="GA329" s="3" t="s">
        <v>466</v>
      </c>
      <c r="GB329" s="3"/>
      <c r="GC329" s="3"/>
      <c r="GD329" s="3">
        <v>1</v>
      </c>
      <c r="GE329" s="3"/>
      <c r="GF329" s="3">
        <v>269242867</v>
      </c>
      <c r="GG329" s="3">
        <v>2</v>
      </c>
      <c r="GH329" s="3">
        <v>4</v>
      </c>
      <c r="GI329" s="3">
        <v>-2</v>
      </c>
      <c r="GJ329" s="3">
        <v>0</v>
      </c>
      <c r="GK329" s="3">
        <v>0</v>
      </c>
      <c r="GL329" s="3">
        <f t="shared" si="490"/>
        <v>0</v>
      </c>
      <c r="GM329" s="3">
        <f t="shared" si="491"/>
        <v>13382.25</v>
      </c>
      <c r="GN329" s="3">
        <f t="shared" si="492"/>
        <v>0</v>
      </c>
      <c r="GO329" s="3">
        <f t="shared" si="493"/>
        <v>13382.25</v>
      </c>
      <c r="GP329" s="3">
        <f t="shared" si="494"/>
        <v>0</v>
      </c>
      <c r="GQ329" s="3"/>
      <c r="GR329" s="3">
        <v>1</v>
      </c>
      <c r="GS329" s="3">
        <v>2</v>
      </c>
      <c r="GT329" s="3">
        <v>0</v>
      </c>
      <c r="GU329" s="3" t="s">
        <v>3</v>
      </c>
      <c r="GV329" s="3">
        <f t="shared" si="495"/>
        <v>0</v>
      </c>
      <c r="GW329" s="3">
        <v>1</v>
      </c>
      <c r="GX329" s="3">
        <f t="shared" si="496"/>
        <v>0</v>
      </c>
      <c r="GY329" s="3"/>
      <c r="GZ329" s="3"/>
      <c r="HA329" s="3">
        <v>0</v>
      </c>
      <c r="HB329" s="3">
        <v>0</v>
      </c>
      <c r="HC329" s="3">
        <f t="shared" si="497"/>
        <v>0</v>
      </c>
      <c r="HD329" s="3"/>
      <c r="HE329" s="3" t="s">
        <v>459</v>
      </c>
      <c r="HF329" s="3" t="s">
        <v>37</v>
      </c>
      <c r="HG329" s="3"/>
      <c r="HH329" s="3"/>
      <c r="HI329" s="3"/>
      <c r="HJ329" s="3"/>
      <c r="HK329" s="3"/>
      <c r="HL329" s="3"/>
      <c r="HM329" s="3" t="s">
        <v>3</v>
      </c>
      <c r="HN329" s="3" t="s">
        <v>3</v>
      </c>
      <c r="HO329" s="3" t="s">
        <v>3</v>
      </c>
      <c r="HP329" s="3" t="s">
        <v>3</v>
      </c>
      <c r="HQ329" s="3" t="s">
        <v>3</v>
      </c>
      <c r="HR329" s="3"/>
      <c r="HS329" s="3">
        <v>0</v>
      </c>
      <c r="HT329" s="3"/>
      <c r="HU329" s="3"/>
      <c r="HV329" s="3"/>
      <c r="HW329" s="3"/>
      <c r="HX329" s="3"/>
      <c r="HY329" s="3"/>
      <c r="HZ329" s="3"/>
      <c r="IA329" s="3"/>
      <c r="IB329" s="3"/>
      <c r="IC329" s="3"/>
      <c r="ID329" s="3"/>
      <c r="IE329" s="3"/>
      <c r="IF329" s="3"/>
      <c r="IG329" s="3"/>
      <c r="IH329" s="3"/>
      <c r="II329" s="3"/>
      <c r="IJ329" s="3"/>
      <c r="IK329" s="3">
        <v>0</v>
      </c>
      <c r="IL329" s="3"/>
      <c r="IM329" s="3"/>
      <c r="IN329" s="3"/>
      <c r="IO329" s="3"/>
      <c r="IP329" s="3"/>
      <c r="IQ329" s="3"/>
      <c r="IR329" s="3"/>
      <c r="IS329" s="3"/>
      <c r="IT329" s="3"/>
      <c r="IU329" s="3"/>
    </row>
    <row r="330" spans="1:255" x14ac:dyDescent="0.25">
      <c r="A330" s="4">
        <v>17</v>
      </c>
      <c r="B330" s="4">
        <v>1</v>
      </c>
      <c r="C330" s="4"/>
      <c r="D330" s="4"/>
      <c r="E330" s="4" t="s">
        <v>464</v>
      </c>
      <c r="F330" s="4" t="s">
        <v>465</v>
      </c>
      <c r="G330" s="4" t="s">
        <v>2502</v>
      </c>
      <c r="H330" s="4" t="s">
        <v>227</v>
      </c>
      <c r="I330" s="4">
        <v>21</v>
      </c>
      <c r="J330" s="4">
        <v>0</v>
      </c>
      <c r="K330" s="4">
        <v>21</v>
      </c>
      <c r="L330" s="4"/>
      <c r="M330" s="4"/>
      <c r="N330" s="4"/>
      <c r="O330" s="4">
        <f t="shared" si="473"/>
        <v>131681.34</v>
      </c>
      <c r="P330" s="4">
        <f t="shared" si="474"/>
        <v>131681.34</v>
      </c>
      <c r="Q330" s="4">
        <f t="shared" si="498"/>
        <v>0</v>
      </c>
      <c r="R330" s="4">
        <f t="shared" si="499"/>
        <v>0</v>
      </c>
      <c r="S330" s="4">
        <f t="shared" si="475"/>
        <v>0</v>
      </c>
      <c r="T330" s="4">
        <f t="shared" si="476"/>
        <v>0</v>
      </c>
      <c r="U330" s="4">
        <f t="shared" si="477"/>
        <v>0</v>
      </c>
      <c r="V330" s="4">
        <f t="shared" si="478"/>
        <v>0</v>
      </c>
      <c r="W330" s="4">
        <f t="shared" si="479"/>
        <v>0</v>
      </c>
      <c r="X330" s="4">
        <f t="shared" si="500"/>
        <v>0</v>
      </c>
      <c r="Y330" s="4">
        <f t="shared" si="501"/>
        <v>0</v>
      </c>
      <c r="Z330" s="4"/>
      <c r="AA330" s="4">
        <v>55890823</v>
      </c>
      <c r="AB330" s="4">
        <f t="shared" si="480"/>
        <v>637.25</v>
      </c>
      <c r="AC330" s="4">
        <f t="shared" si="502"/>
        <v>637.25</v>
      </c>
      <c r="AD330" s="4">
        <f t="shared" si="503"/>
        <v>0</v>
      </c>
      <c r="AE330" s="4">
        <f t="shared" si="504"/>
        <v>0</v>
      </c>
      <c r="AF330" s="4">
        <f t="shared" si="505"/>
        <v>0</v>
      </c>
      <c r="AG330" s="4">
        <f t="shared" si="481"/>
        <v>0</v>
      </c>
      <c r="AH330" s="4">
        <f t="shared" si="506"/>
        <v>0</v>
      </c>
      <c r="AI330" s="4">
        <f t="shared" si="507"/>
        <v>0</v>
      </c>
      <c r="AJ330" s="4">
        <f t="shared" si="482"/>
        <v>0</v>
      </c>
      <c r="AK330" s="4">
        <v>637.25</v>
      </c>
      <c r="AL330" s="4">
        <v>637.25</v>
      </c>
      <c r="AM330" s="4">
        <v>0</v>
      </c>
      <c r="AN330" s="4">
        <v>0</v>
      </c>
      <c r="AO330" s="4">
        <v>0</v>
      </c>
      <c r="AP330" s="4">
        <v>0</v>
      </c>
      <c r="AQ330" s="4">
        <v>0</v>
      </c>
      <c r="AR330" s="4">
        <v>0</v>
      </c>
      <c r="AS330" s="4">
        <v>0</v>
      </c>
      <c r="AT330" s="4">
        <v>0</v>
      </c>
      <c r="AU330" s="4">
        <v>0</v>
      </c>
      <c r="AV330" s="4">
        <v>1</v>
      </c>
      <c r="AW330" s="4">
        <v>1</v>
      </c>
      <c r="AX330" s="4"/>
      <c r="AY330" s="4"/>
      <c r="AZ330" s="4">
        <v>1</v>
      </c>
      <c r="BA330" s="4">
        <v>1</v>
      </c>
      <c r="BB330" s="4">
        <v>1</v>
      </c>
      <c r="BC330" s="4">
        <v>9.84</v>
      </c>
      <c r="BD330" s="4" t="s">
        <v>3</v>
      </c>
      <c r="BE330" s="4" t="s">
        <v>3</v>
      </c>
      <c r="BF330" s="4" t="s">
        <v>3</v>
      </c>
      <c r="BG330" s="4" t="s">
        <v>3</v>
      </c>
      <c r="BH330" s="4">
        <v>3</v>
      </c>
      <c r="BI330" s="4">
        <v>2</v>
      </c>
      <c r="BJ330" s="4" t="s">
        <v>465</v>
      </c>
      <c r="BK330" s="4"/>
      <c r="BL330" s="4"/>
      <c r="BM330" s="4">
        <v>400005</v>
      </c>
      <c r="BN330" s="4">
        <v>0</v>
      </c>
      <c r="BO330" s="4" t="s">
        <v>3</v>
      </c>
      <c r="BP330" s="4">
        <v>0</v>
      </c>
      <c r="BQ330" s="4">
        <v>213</v>
      </c>
      <c r="BR330" s="4">
        <v>0</v>
      </c>
      <c r="BS330" s="4">
        <v>1</v>
      </c>
      <c r="BT330" s="4">
        <v>1</v>
      </c>
      <c r="BU330" s="4">
        <v>1</v>
      </c>
      <c r="BV330" s="4">
        <v>1</v>
      </c>
      <c r="BW330" s="4">
        <v>1</v>
      </c>
      <c r="BX330" s="4">
        <v>1</v>
      </c>
      <c r="BY330" s="4" t="s">
        <v>3</v>
      </c>
      <c r="BZ330" s="4">
        <v>0</v>
      </c>
      <c r="CA330" s="4">
        <v>0</v>
      </c>
      <c r="CB330" s="4" t="s">
        <v>3</v>
      </c>
      <c r="CC330" s="4"/>
      <c r="CD330" s="4"/>
      <c r="CE330" s="4">
        <v>1566</v>
      </c>
      <c r="CF330" s="4">
        <v>0</v>
      </c>
      <c r="CG330" s="4">
        <v>0</v>
      </c>
      <c r="CH330" s="4"/>
      <c r="CI330" s="4"/>
      <c r="CJ330" s="4"/>
      <c r="CK330" s="4"/>
      <c r="CL330" s="4"/>
      <c r="CM330" s="4">
        <v>0</v>
      </c>
      <c r="CN330" s="4" t="s">
        <v>3</v>
      </c>
      <c r="CO330" s="4">
        <v>0</v>
      </c>
      <c r="CP330" s="4">
        <f t="shared" si="483"/>
        <v>131681.34</v>
      </c>
      <c r="CQ330" s="4">
        <f t="shared" si="484"/>
        <v>6270.54</v>
      </c>
      <c r="CR330" s="4">
        <f t="shared" si="508"/>
        <v>0</v>
      </c>
      <c r="CS330" s="4">
        <f t="shared" si="509"/>
        <v>0</v>
      </c>
      <c r="CT330" s="4">
        <f t="shared" si="485"/>
        <v>0</v>
      </c>
      <c r="CU330" s="4">
        <f t="shared" si="486"/>
        <v>0</v>
      </c>
      <c r="CV330" s="4">
        <f t="shared" si="487"/>
        <v>0</v>
      </c>
      <c r="CW330" s="4">
        <f t="shared" si="488"/>
        <v>0</v>
      </c>
      <c r="CX330" s="4">
        <f t="shared" si="489"/>
        <v>0</v>
      </c>
      <c r="CY330" s="4">
        <f t="shared" si="510"/>
        <v>0</v>
      </c>
      <c r="CZ330" s="4">
        <f t="shared" si="511"/>
        <v>0</v>
      </c>
      <c r="DA330" s="4"/>
      <c r="DB330" s="4"/>
      <c r="DC330" s="4" t="s">
        <v>3</v>
      </c>
      <c r="DD330" s="4" t="s">
        <v>3</v>
      </c>
      <c r="DE330" s="4" t="s">
        <v>3</v>
      </c>
      <c r="DF330" s="4" t="s">
        <v>3</v>
      </c>
      <c r="DG330" s="4" t="s">
        <v>3</v>
      </c>
      <c r="DH330" s="4" t="s">
        <v>3</v>
      </c>
      <c r="DI330" s="4" t="s">
        <v>3</v>
      </c>
      <c r="DJ330" s="4" t="s">
        <v>3</v>
      </c>
      <c r="DK330" s="4" t="s">
        <v>3</v>
      </c>
      <c r="DL330" s="4" t="s">
        <v>3</v>
      </c>
      <c r="DM330" s="4" t="s">
        <v>3</v>
      </c>
      <c r="DN330" s="4">
        <v>0</v>
      </c>
      <c r="DO330" s="4">
        <v>0</v>
      </c>
      <c r="DP330" s="4">
        <v>1</v>
      </c>
      <c r="DQ330" s="4">
        <v>1</v>
      </c>
      <c r="DR330" s="4"/>
      <c r="DS330" s="4"/>
      <c r="DT330" s="4"/>
      <c r="DU330" s="4">
        <v>1013</v>
      </c>
      <c r="DV330" s="4" t="s">
        <v>227</v>
      </c>
      <c r="DW330" s="4" t="s">
        <v>227</v>
      </c>
      <c r="DX330" s="4">
        <v>1</v>
      </c>
      <c r="DY330" s="4"/>
      <c r="DZ330" s="4" t="s">
        <v>3</v>
      </c>
      <c r="EA330" s="4" t="s">
        <v>3</v>
      </c>
      <c r="EB330" s="4" t="s">
        <v>3</v>
      </c>
      <c r="EC330" s="4" t="s">
        <v>3</v>
      </c>
      <c r="ED330" s="4"/>
      <c r="EE330" s="4">
        <v>57042888</v>
      </c>
      <c r="EF330" s="4">
        <v>213</v>
      </c>
      <c r="EG330" s="4" t="s">
        <v>456</v>
      </c>
      <c r="EH330" s="4">
        <v>0</v>
      </c>
      <c r="EI330" s="4" t="s">
        <v>3</v>
      </c>
      <c r="EJ330" s="4">
        <v>1</v>
      </c>
      <c r="EK330" s="4">
        <v>400005</v>
      </c>
      <c r="EL330" s="4" t="s">
        <v>456</v>
      </c>
      <c r="EM330" s="4" t="s">
        <v>457</v>
      </c>
      <c r="EN330" s="4"/>
      <c r="EO330" s="4" t="s">
        <v>3</v>
      </c>
      <c r="EP330" s="4"/>
      <c r="EQ330" s="4">
        <v>16</v>
      </c>
      <c r="ER330" s="4">
        <v>0</v>
      </c>
      <c r="ES330" s="4">
        <v>637.25</v>
      </c>
      <c r="ET330" s="4">
        <v>0</v>
      </c>
      <c r="EU330" s="4">
        <v>0</v>
      </c>
      <c r="EV330" s="4">
        <v>0</v>
      </c>
      <c r="EW330" s="4">
        <v>0</v>
      </c>
      <c r="EX330" s="4">
        <v>0</v>
      </c>
      <c r="EY330" s="4">
        <v>0</v>
      </c>
      <c r="EZ330" s="4">
        <v>5</v>
      </c>
      <c r="FA330" s="4"/>
      <c r="FB330" s="4"/>
      <c r="FC330" s="4">
        <v>1</v>
      </c>
      <c r="FD330" s="4">
        <v>18</v>
      </c>
      <c r="FE330" s="4"/>
      <c r="FF330" s="4">
        <v>7500</v>
      </c>
      <c r="FG330" s="4"/>
      <c r="FH330" s="4"/>
      <c r="FI330" s="4"/>
      <c r="FJ330" s="4"/>
      <c r="FK330" s="4"/>
      <c r="FL330" s="4"/>
      <c r="FM330" s="4"/>
      <c r="FN330" s="4"/>
      <c r="FO330" s="4"/>
      <c r="FP330" s="4"/>
      <c r="FQ330" s="4">
        <v>0</v>
      </c>
      <c r="FR330" s="4">
        <v>0</v>
      </c>
      <c r="FS330" s="4">
        <v>0</v>
      </c>
      <c r="FT330" s="4"/>
      <c r="FU330" s="4"/>
      <c r="FV330" s="4"/>
      <c r="FW330" s="4"/>
      <c r="FX330" s="4">
        <v>0</v>
      </c>
      <c r="FY330" s="4">
        <v>0</v>
      </c>
      <c r="FZ330" s="4"/>
      <c r="GA330" s="4" t="s">
        <v>466</v>
      </c>
      <c r="GB330" s="4"/>
      <c r="GC330" s="4"/>
      <c r="GD330" s="4">
        <v>1</v>
      </c>
      <c r="GE330" s="4"/>
      <c r="GF330" s="4">
        <v>269242867</v>
      </c>
      <c r="GG330" s="4">
        <v>2</v>
      </c>
      <c r="GH330" s="4">
        <v>3</v>
      </c>
      <c r="GI330" s="4">
        <v>5</v>
      </c>
      <c r="GJ330" s="4">
        <v>0</v>
      </c>
      <c r="GK330" s="4">
        <v>0</v>
      </c>
      <c r="GL330" s="4">
        <f t="shared" si="490"/>
        <v>0</v>
      </c>
      <c r="GM330" s="4">
        <f t="shared" si="491"/>
        <v>131681.34</v>
      </c>
      <c r="GN330" s="4">
        <f t="shared" si="492"/>
        <v>0</v>
      </c>
      <c r="GO330" s="4">
        <f t="shared" si="493"/>
        <v>131681.34</v>
      </c>
      <c r="GP330" s="4">
        <f t="shared" si="494"/>
        <v>0</v>
      </c>
      <c r="GQ330" s="4"/>
      <c r="GR330" s="4">
        <v>1</v>
      </c>
      <c r="GS330" s="4">
        <v>1</v>
      </c>
      <c r="GT330" s="4">
        <v>0</v>
      </c>
      <c r="GU330" s="4" t="s">
        <v>3</v>
      </c>
      <c r="GV330" s="4">
        <f t="shared" si="495"/>
        <v>0</v>
      </c>
      <c r="GW330" s="4">
        <v>1</v>
      </c>
      <c r="GX330" s="4">
        <f t="shared" si="496"/>
        <v>0</v>
      </c>
      <c r="GY330" s="4"/>
      <c r="GZ330" s="4"/>
      <c r="HA330" s="4">
        <v>0</v>
      </c>
      <c r="HB330" s="4">
        <v>0</v>
      </c>
      <c r="HC330" s="4">
        <f t="shared" si="497"/>
        <v>0</v>
      </c>
      <c r="HD330" s="4"/>
      <c r="HE330" s="4" t="s">
        <v>459</v>
      </c>
      <c r="HF330" s="4" t="s">
        <v>37</v>
      </c>
      <c r="HG330" s="4"/>
      <c r="HH330" s="4"/>
      <c r="HI330" s="4"/>
      <c r="HJ330" s="4"/>
      <c r="HK330" s="4"/>
      <c r="HL330" s="4"/>
      <c r="HM330" s="4" t="s">
        <v>3</v>
      </c>
      <c r="HN330" s="4" t="s">
        <v>3</v>
      </c>
      <c r="HO330" s="4" t="s">
        <v>3</v>
      </c>
      <c r="HP330" s="4" t="s">
        <v>3</v>
      </c>
      <c r="HQ330" s="4" t="s">
        <v>3</v>
      </c>
      <c r="HR330" s="4"/>
      <c r="HS330" s="4">
        <v>0</v>
      </c>
      <c r="HT330" s="4"/>
      <c r="HU330" s="4"/>
      <c r="HV330" s="4"/>
      <c r="HW330" s="4"/>
      <c r="HX330" s="4"/>
      <c r="HY330" s="4"/>
      <c r="HZ330" s="4"/>
      <c r="IA330" s="4"/>
      <c r="IB330" s="4"/>
      <c r="IC330" s="4"/>
      <c r="ID330" s="4"/>
      <c r="IE330" s="4"/>
      <c r="IF330" s="4"/>
      <c r="IG330" s="4"/>
      <c r="IH330" s="4"/>
      <c r="II330" s="4"/>
      <c r="IJ330" s="4"/>
      <c r="IK330" s="4">
        <v>0</v>
      </c>
      <c r="IL330" s="4"/>
      <c r="IM330" s="4"/>
      <c r="IN330" s="4"/>
      <c r="IO330" s="4"/>
      <c r="IP330" s="4"/>
      <c r="IQ330" s="4"/>
      <c r="IR330" s="4"/>
      <c r="IS330" s="4"/>
      <c r="IT330" s="4"/>
      <c r="IU330" s="4"/>
    </row>
    <row r="331" spans="1:255" x14ac:dyDescent="0.25">
      <c r="A331" s="3">
        <v>17</v>
      </c>
      <c r="B331" s="3">
        <v>1</v>
      </c>
      <c r="C331" s="3"/>
      <c r="D331" s="3"/>
      <c r="E331" s="3" t="s">
        <v>467</v>
      </c>
      <c r="F331" s="3" t="s">
        <v>468</v>
      </c>
      <c r="G331" s="3" t="s">
        <v>2503</v>
      </c>
      <c r="H331" s="3" t="s">
        <v>227</v>
      </c>
      <c r="I331" s="3">
        <v>26</v>
      </c>
      <c r="J331" s="3">
        <v>0</v>
      </c>
      <c r="K331" s="3">
        <v>26</v>
      </c>
      <c r="L331" s="3"/>
      <c r="M331" s="3"/>
      <c r="N331" s="3"/>
      <c r="O331" s="3">
        <f t="shared" si="473"/>
        <v>61744.800000000003</v>
      </c>
      <c r="P331" s="3">
        <f t="shared" si="474"/>
        <v>61744.800000000003</v>
      </c>
      <c r="Q331" s="3">
        <f t="shared" si="498"/>
        <v>0</v>
      </c>
      <c r="R331" s="3">
        <f t="shared" si="499"/>
        <v>0</v>
      </c>
      <c r="S331" s="3">
        <f t="shared" si="475"/>
        <v>0</v>
      </c>
      <c r="T331" s="3">
        <f t="shared" si="476"/>
        <v>0</v>
      </c>
      <c r="U331" s="3">
        <f t="shared" si="477"/>
        <v>0</v>
      </c>
      <c r="V331" s="3">
        <f t="shared" si="478"/>
        <v>0</v>
      </c>
      <c r="W331" s="3">
        <f t="shared" si="479"/>
        <v>0</v>
      </c>
      <c r="X331" s="3">
        <f t="shared" si="500"/>
        <v>0</v>
      </c>
      <c r="Y331" s="3">
        <f t="shared" si="501"/>
        <v>0</v>
      </c>
      <c r="Z331" s="3"/>
      <c r="AA331" s="3">
        <v>54971259</v>
      </c>
      <c r="AB331" s="3">
        <f t="shared" si="480"/>
        <v>2374.8000000000002</v>
      </c>
      <c r="AC331" s="3">
        <f t="shared" si="502"/>
        <v>2374.8000000000002</v>
      </c>
      <c r="AD331" s="3">
        <f t="shared" si="503"/>
        <v>0</v>
      </c>
      <c r="AE331" s="3">
        <f t="shared" si="504"/>
        <v>0</v>
      </c>
      <c r="AF331" s="3">
        <f t="shared" si="505"/>
        <v>0</v>
      </c>
      <c r="AG331" s="3">
        <f t="shared" si="481"/>
        <v>0</v>
      </c>
      <c r="AH331" s="3">
        <f t="shared" si="506"/>
        <v>0</v>
      </c>
      <c r="AI331" s="3">
        <f t="shared" si="507"/>
        <v>0</v>
      </c>
      <c r="AJ331" s="3">
        <f t="shared" si="482"/>
        <v>0</v>
      </c>
      <c r="AK331" s="3">
        <v>2374.7999999999997</v>
      </c>
      <c r="AL331" s="3">
        <v>2374.7999999999997</v>
      </c>
      <c r="AM331" s="3">
        <v>0</v>
      </c>
      <c r="AN331" s="3">
        <v>0</v>
      </c>
      <c r="AO331" s="3">
        <v>0</v>
      </c>
      <c r="AP331" s="3">
        <v>0</v>
      </c>
      <c r="AQ331" s="3">
        <v>0</v>
      </c>
      <c r="AR331" s="3">
        <v>0</v>
      </c>
      <c r="AS331" s="3">
        <v>0</v>
      </c>
      <c r="AT331" s="3">
        <v>0</v>
      </c>
      <c r="AU331" s="3">
        <v>0</v>
      </c>
      <c r="AV331" s="3">
        <v>1</v>
      </c>
      <c r="AW331" s="3">
        <v>1</v>
      </c>
      <c r="AX331" s="3"/>
      <c r="AY331" s="3"/>
      <c r="AZ331" s="3">
        <v>1</v>
      </c>
      <c r="BA331" s="3">
        <v>1</v>
      </c>
      <c r="BB331" s="3">
        <v>1</v>
      </c>
      <c r="BC331" s="3">
        <v>1</v>
      </c>
      <c r="BD331" s="3" t="s">
        <v>3</v>
      </c>
      <c r="BE331" s="3" t="s">
        <v>3</v>
      </c>
      <c r="BF331" s="3" t="s">
        <v>3</v>
      </c>
      <c r="BG331" s="3" t="s">
        <v>3</v>
      </c>
      <c r="BH331" s="3">
        <v>3</v>
      </c>
      <c r="BI331" s="3">
        <v>2</v>
      </c>
      <c r="BJ331" s="3" t="s">
        <v>468</v>
      </c>
      <c r="BK331" s="3"/>
      <c r="BL331" s="3"/>
      <c r="BM331" s="3">
        <v>400005</v>
      </c>
      <c r="BN331" s="3">
        <v>0</v>
      </c>
      <c r="BO331" s="3" t="s">
        <v>3</v>
      </c>
      <c r="BP331" s="3">
        <v>0</v>
      </c>
      <c r="BQ331" s="3">
        <v>213</v>
      </c>
      <c r="BR331" s="3">
        <v>0</v>
      </c>
      <c r="BS331" s="3">
        <v>1</v>
      </c>
      <c r="BT331" s="3">
        <v>1</v>
      </c>
      <c r="BU331" s="3">
        <v>1</v>
      </c>
      <c r="BV331" s="3">
        <v>1</v>
      </c>
      <c r="BW331" s="3">
        <v>1</v>
      </c>
      <c r="BX331" s="3">
        <v>1</v>
      </c>
      <c r="BY331" s="3" t="s">
        <v>3</v>
      </c>
      <c r="BZ331" s="3">
        <v>0</v>
      </c>
      <c r="CA331" s="3">
        <v>0</v>
      </c>
      <c r="CB331" s="3" t="s">
        <v>3</v>
      </c>
      <c r="CC331" s="3"/>
      <c r="CD331" s="3"/>
      <c r="CE331" s="3">
        <v>1566</v>
      </c>
      <c r="CF331" s="3">
        <v>0</v>
      </c>
      <c r="CG331" s="3">
        <v>0</v>
      </c>
      <c r="CH331" s="3"/>
      <c r="CI331" s="3"/>
      <c r="CJ331" s="3"/>
      <c r="CK331" s="3"/>
      <c r="CL331" s="3"/>
      <c r="CM331" s="3">
        <v>0</v>
      </c>
      <c r="CN331" s="3" t="s">
        <v>3</v>
      </c>
      <c r="CO331" s="3">
        <v>0</v>
      </c>
      <c r="CP331" s="3">
        <f t="shared" si="483"/>
        <v>61744.800000000003</v>
      </c>
      <c r="CQ331" s="3">
        <f t="shared" si="484"/>
        <v>2374.8000000000002</v>
      </c>
      <c r="CR331" s="3">
        <f t="shared" si="508"/>
        <v>0</v>
      </c>
      <c r="CS331" s="3">
        <f t="shared" si="509"/>
        <v>0</v>
      </c>
      <c r="CT331" s="3">
        <f t="shared" si="485"/>
        <v>0</v>
      </c>
      <c r="CU331" s="3">
        <f t="shared" si="486"/>
        <v>0</v>
      </c>
      <c r="CV331" s="3">
        <f t="shared" si="487"/>
        <v>0</v>
      </c>
      <c r="CW331" s="3">
        <f t="shared" si="488"/>
        <v>0</v>
      </c>
      <c r="CX331" s="3">
        <f t="shared" si="489"/>
        <v>0</v>
      </c>
      <c r="CY331" s="3">
        <f t="shared" si="510"/>
        <v>0</v>
      </c>
      <c r="CZ331" s="3">
        <f t="shared" si="511"/>
        <v>0</v>
      </c>
      <c r="DA331" s="3"/>
      <c r="DB331" s="3"/>
      <c r="DC331" s="3" t="s">
        <v>3</v>
      </c>
      <c r="DD331" s="3" t="s">
        <v>3</v>
      </c>
      <c r="DE331" s="3" t="s">
        <v>3</v>
      </c>
      <c r="DF331" s="3" t="s">
        <v>3</v>
      </c>
      <c r="DG331" s="3" t="s">
        <v>3</v>
      </c>
      <c r="DH331" s="3" t="s">
        <v>3</v>
      </c>
      <c r="DI331" s="3" t="s">
        <v>3</v>
      </c>
      <c r="DJ331" s="3" t="s">
        <v>3</v>
      </c>
      <c r="DK331" s="3" t="s">
        <v>3</v>
      </c>
      <c r="DL331" s="3" t="s">
        <v>3</v>
      </c>
      <c r="DM331" s="3" t="s">
        <v>3</v>
      </c>
      <c r="DN331" s="3">
        <v>0</v>
      </c>
      <c r="DO331" s="3">
        <v>0</v>
      </c>
      <c r="DP331" s="3">
        <v>1</v>
      </c>
      <c r="DQ331" s="3">
        <v>1</v>
      </c>
      <c r="DR331" s="3"/>
      <c r="DS331" s="3"/>
      <c r="DT331" s="3"/>
      <c r="DU331" s="3">
        <v>1013</v>
      </c>
      <c r="DV331" s="3" t="s">
        <v>227</v>
      </c>
      <c r="DW331" s="3" t="s">
        <v>227</v>
      </c>
      <c r="DX331" s="3">
        <v>1</v>
      </c>
      <c r="DY331" s="3"/>
      <c r="DZ331" s="3" t="s">
        <v>3</v>
      </c>
      <c r="EA331" s="3" t="s">
        <v>3</v>
      </c>
      <c r="EB331" s="3" t="s">
        <v>3</v>
      </c>
      <c r="EC331" s="3" t="s">
        <v>3</v>
      </c>
      <c r="ED331" s="3"/>
      <c r="EE331" s="3">
        <v>57042888</v>
      </c>
      <c r="EF331" s="3">
        <v>213</v>
      </c>
      <c r="EG331" s="3" t="s">
        <v>456</v>
      </c>
      <c r="EH331" s="3">
        <v>0</v>
      </c>
      <c r="EI331" s="3" t="s">
        <v>3</v>
      </c>
      <c r="EJ331" s="3">
        <v>1</v>
      </c>
      <c r="EK331" s="3">
        <v>400005</v>
      </c>
      <c r="EL331" s="3" t="s">
        <v>456</v>
      </c>
      <c r="EM331" s="3" t="s">
        <v>457</v>
      </c>
      <c r="EN331" s="3"/>
      <c r="EO331" s="3" t="s">
        <v>3</v>
      </c>
      <c r="EP331" s="3"/>
      <c r="EQ331" s="3">
        <v>16</v>
      </c>
      <c r="ER331" s="3">
        <v>0</v>
      </c>
      <c r="ES331" s="3">
        <v>2374.7999999999997</v>
      </c>
      <c r="ET331" s="3">
        <v>0</v>
      </c>
      <c r="EU331" s="3">
        <v>0</v>
      </c>
      <c r="EV331" s="3">
        <v>0</v>
      </c>
      <c r="EW331" s="3">
        <v>0</v>
      </c>
      <c r="EX331" s="3">
        <v>0</v>
      </c>
      <c r="EY331" s="3">
        <v>0</v>
      </c>
      <c r="EZ331" s="3"/>
      <c r="FA331" s="3"/>
      <c r="FB331" s="3"/>
      <c r="FC331" s="3"/>
      <c r="FD331" s="3"/>
      <c r="FE331" s="3"/>
      <c r="FF331" s="3"/>
      <c r="FG331" s="3"/>
      <c r="FH331" s="3"/>
      <c r="FI331" s="3"/>
      <c r="FJ331" s="3"/>
      <c r="FK331" s="3"/>
      <c r="FL331" s="3"/>
      <c r="FM331" s="3"/>
      <c r="FN331" s="3"/>
      <c r="FO331" s="3"/>
      <c r="FP331" s="3"/>
      <c r="FQ331" s="3">
        <v>0</v>
      </c>
      <c r="FR331" s="3">
        <v>0</v>
      </c>
      <c r="FS331" s="3">
        <v>0</v>
      </c>
      <c r="FT331" s="3"/>
      <c r="FU331" s="3"/>
      <c r="FV331" s="3"/>
      <c r="FW331" s="3"/>
      <c r="FX331" s="3">
        <v>0</v>
      </c>
      <c r="FY331" s="3">
        <v>0</v>
      </c>
      <c r="FZ331" s="3"/>
      <c r="GA331" s="3" t="s">
        <v>469</v>
      </c>
      <c r="GB331" s="3"/>
      <c r="GC331" s="3"/>
      <c r="GD331" s="3">
        <v>1</v>
      </c>
      <c r="GE331" s="3"/>
      <c r="GF331" s="3">
        <v>2133824307</v>
      </c>
      <c r="GG331" s="3">
        <v>2</v>
      </c>
      <c r="GH331" s="3">
        <v>4</v>
      </c>
      <c r="GI331" s="3">
        <v>-2</v>
      </c>
      <c r="GJ331" s="3">
        <v>0</v>
      </c>
      <c r="GK331" s="3">
        <v>0</v>
      </c>
      <c r="GL331" s="3">
        <f t="shared" si="490"/>
        <v>0</v>
      </c>
      <c r="GM331" s="3">
        <f t="shared" si="491"/>
        <v>61744.800000000003</v>
      </c>
      <c r="GN331" s="3">
        <f t="shared" si="492"/>
        <v>0</v>
      </c>
      <c r="GO331" s="3">
        <f t="shared" si="493"/>
        <v>61744.800000000003</v>
      </c>
      <c r="GP331" s="3">
        <f t="shared" si="494"/>
        <v>0</v>
      </c>
      <c r="GQ331" s="3"/>
      <c r="GR331" s="3">
        <v>1</v>
      </c>
      <c r="GS331" s="3">
        <v>2</v>
      </c>
      <c r="GT331" s="3">
        <v>0</v>
      </c>
      <c r="GU331" s="3" t="s">
        <v>3</v>
      </c>
      <c r="GV331" s="3">
        <f t="shared" si="495"/>
        <v>0</v>
      </c>
      <c r="GW331" s="3">
        <v>1</v>
      </c>
      <c r="GX331" s="3">
        <f t="shared" si="496"/>
        <v>0</v>
      </c>
      <c r="GY331" s="3"/>
      <c r="GZ331" s="3"/>
      <c r="HA331" s="3">
        <v>0</v>
      </c>
      <c r="HB331" s="3">
        <v>0</v>
      </c>
      <c r="HC331" s="3">
        <f t="shared" si="497"/>
        <v>0</v>
      </c>
      <c r="HD331" s="3"/>
      <c r="HE331" s="3" t="s">
        <v>459</v>
      </c>
      <c r="HF331" s="3" t="s">
        <v>37</v>
      </c>
      <c r="HG331" s="3"/>
      <c r="HH331" s="3"/>
      <c r="HI331" s="3"/>
      <c r="HJ331" s="3"/>
      <c r="HK331" s="3"/>
      <c r="HL331" s="3"/>
      <c r="HM331" s="3" t="s">
        <v>3</v>
      </c>
      <c r="HN331" s="3" t="s">
        <v>3</v>
      </c>
      <c r="HO331" s="3" t="s">
        <v>3</v>
      </c>
      <c r="HP331" s="3" t="s">
        <v>3</v>
      </c>
      <c r="HQ331" s="3" t="s">
        <v>3</v>
      </c>
      <c r="HR331" s="3"/>
      <c r="HS331" s="3">
        <v>0</v>
      </c>
      <c r="HT331" s="3"/>
      <c r="HU331" s="3"/>
      <c r="HV331" s="3"/>
      <c r="HW331" s="3"/>
      <c r="HX331" s="3"/>
      <c r="HY331" s="3"/>
      <c r="HZ331" s="3"/>
      <c r="IA331" s="3"/>
      <c r="IB331" s="3"/>
      <c r="IC331" s="3"/>
      <c r="ID331" s="3"/>
      <c r="IE331" s="3"/>
      <c r="IF331" s="3"/>
      <c r="IG331" s="3"/>
      <c r="IH331" s="3"/>
      <c r="II331" s="3"/>
      <c r="IJ331" s="3"/>
      <c r="IK331" s="3">
        <v>0</v>
      </c>
      <c r="IL331" s="3"/>
      <c r="IM331" s="3"/>
      <c r="IN331" s="3"/>
      <c r="IO331" s="3"/>
      <c r="IP331" s="3"/>
      <c r="IQ331" s="3"/>
      <c r="IR331" s="3"/>
      <c r="IS331" s="3"/>
      <c r="IT331" s="3"/>
      <c r="IU331" s="3"/>
    </row>
    <row r="332" spans="1:255" x14ac:dyDescent="0.25">
      <c r="A332" s="4">
        <v>17</v>
      </c>
      <c r="B332" s="4">
        <v>1</v>
      </c>
      <c r="C332" s="4"/>
      <c r="D332" s="4"/>
      <c r="E332" s="4" t="s">
        <v>467</v>
      </c>
      <c r="F332" s="4" t="s">
        <v>468</v>
      </c>
      <c r="G332" s="4" t="s">
        <v>2503</v>
      </c>
      <c r="H332" s="4" t="s">
        <v>227</v>
      </c>
      <c r="I332" s="4">
        <v>26</v>
      </c>
      <c r="J332" s="4">
        <v>0</v>
      </c>
      <c r="K332" s="4">
        <v>26</v>
      </c>
      <c r="L332" s="4"/>
      <c r="M332" s="4"/>
      <c r="N332" s="4"/>
      <c r="O332" s="4">
        <f t="shared" si="473"/>
        <v>607568.82999999996</v>
      </c>
      <c r="P332" s="4">
        <f t="shared" si="474"/>
        <v>607568.82999999996</v>
      </c>
      <c r="Q332" s="4">
        <f t="shared" si="498"/>
        <v>0</v>
      </c>
      <c r="R332" s="4">
        <f t="shared" si="499"/>
        <v>0</v>
      </c>
      <c r="S332" s="4">
        <f t="shared" si="475"/>
        <v>0</v>
      </c>
      <c r="T332" s="4">
        <f t="shared" si="476"/>
        <v>0</v>
      </c>
      <c r="U332" s="4">
        <f t="shared" si="477"/>
        <v>0</v>
      </c>
      <c r="V332" s="4">
        <f t="shared" si="478"/>
        <v>0</v>
      </c>
      <c r="W332" s="4">
        <f t="shared" si="479"/>
        <v>0</v>
      </c>
      <c r="X332" s="4">
        <f t="shared" si="500"/>
        <v>0</v>
      </c>
      <c r="Y332" s="4">
        <f t="shared" si="501"/>
        <v>0</v>
      </c>
      <c r="Z332" s="4"/>
      <c r="AA332" s="4">
        <v>55890823</v>
      </c>
      <c r="AB332" s="4">
        <f t="shared" si="480"/>
        <v>2374.8000000000002</v>
      </c>
      <c r="AC332" s="4">
        <f t="shared" si="502"/>
        <v>2374.8000000000002</v>
      </c>
      <c r="AD332" s="4">
        <f t="shared" si="503"/>
        <v>0</v>
      </c>
      <c r="AE332" s="4">
        <f t="shared" si="504"/>
        <v>0</v>
      </c>
      <c r="AF332" s="4">
        <f t="shared" si="505"/>
        <v>0</v>
      </c>
      <c r="AG332" s="4">
        <f t="shared" si="481"/>
        <v>0</v>
      </c>
      <c r="AH332" s="4">
        <f t="shared" si="506"/>
        <v>0</v>
      </c>
      <c r="AI332" s="4">
        <f t="shared" si="507"/>
        <v>0</v>
      </c>
      <c r="AJ332" s="4">
        <f t="shared" si="482"/>
        <v>0</v>
      </c>
      <c r="AK332" s="4">
        <v>2374.7999999999997</v>
      </c>
      <c r="AL332" s="4">
        <v>2374.7999999999997</v>
      </c>
      <c r="AM332" s="4">
        <v>0</v>
      </c>
      <c r="AN332" s="4">
        <v>0</v>
      </c>
      <c r="AO332" s="4">
        <v>0</v>
      </c>
      <c r="AP332" s="4">
        <v>0</v>
      </c>
      <c r="AQ332" s="4">
        <v>0</v>
      </c>
      <c r="AR332" s="4">
        <v>0</v>
      </c>
      <c r="AS332" s="4">
        <v>0</v>
      </c>
      <c r="AT332" s="4">
        <v>0</v>
      </c>
      <c r="AU332" s="4">
        <v>0</v>
      </c>
      <c r="AV332" s="4">
        <v>1</v>
      </c>
      <c r="AW332" s="4">
        <v>1</v>
      </c>
      <c r="AX332" s="4"/>
      <c r="AY332" s="4"/>
      <c r="AZ332" s="4">
        <v>1</v>
      </c>
      <c r="BA332" s="4">
        <v>1</v>
      </c>
      <c r="BB332" s="4">
        <v>1</v>
      </c>
      <c r="BC332" s="4">
        <v>9.84</v>
      </c>
      <c r="BD332" s="4" t="s">
        <v>3</v>
      </c>
      <c r="BE332" s="4" t="s">
        <v>3</v>
      </c>
      <c r="BF332" s="4" t="s">
        <v>3</v>
      </c>
      <c r="BG332" s="4" t="s">
        <v>3</v>
      </c>
      <c r="BH332" s="4">
        <v>3</v>
      </c>
      <c r="BI332" s="4">
        <v>2</v>
      </c>
      <c r="BJ332" s="4" t="s">
        <v>468</v>
      </c>
      <c r="BK332" s="4"/>
      <c r="BL332" s="4"/>
      <c r="BM332" s="4">
        <v>400005</v>
      </c>
      <c r="BN332" s="4">
        <v>0</v>
      </c>
      <c r="BO332" s="4" t="s">
        <v>3</v>
      </c>
      <c r="BP332" s="4">
        <v>0</v>
      </c>
      <c r="BQ332" s="4">
        <v>213</v>
      </c>
      <c r="BR332" s="4">
        <v>0</v>
      </c>
      <c r="BS332" s="4">
        <v>1</v>
      </c>
      <c r="BT332" s="4">
        <v>1</v>
      </c>
      <c r="BU332" s="4">
        <v>1</v>
      </c>
      <c r="BV332" s="4">
        <v>1</v>
      </c>
      <c r="BW332" s="4">
        <v>1</v>
      </c>
      <c r="BX332" s="4">
        <v>1</v>
      </c>
      <c r="BY332" s="4" t="s">
        <v>3</v>
      </c>
      <c r="BZ332" s="4">
        <v>0</v>
      </c>
      <c r="CA332" s="4">
        <v>0</v>
      </c>
      <c r="CB332" s="4" t="s">
        <v>3</v>
      </c>
      <c r="CC332" s="4"/>
      <c r="CD332" s="4"/>
      <c r="CE332" s="4">
        <v>1566</v>
      </c>
      <c r="CF332" s="4">
        <v>0</v>
      </c>
      <c r="CG332" s="4">
        <v>0</v>
      </c>
      <c r="CH332" s="4"/>
      <c r="CI332" s="4"/>
      <c r="CJ332" s="4"/>
      <c r="CK332" s="4"/>
      <c r="CL332" s="4"/>
      <c r="CM332" s="4">
        <v>0</v>
      </c>
      <c r="CN332" s="4" t="s">
        <v>3</v>
      </c>
      <c r="CO332" s="4">
        <v>0</v>
      </c>
      <c r="CP332" s="4">
        <f t="shared" si="483"/>
        <v>607568.82999999996</v>
      </c>
      <c r="CQ332" s="4">
        <f t="shared" si="484"/>
        <v>23368.03</v>
      </c>
      <c r="CR332" s="4">
        <f t="shared" si="508"/>
        <v>0</v>
      </c>
      <c r="CS332" s="4">
        <f t="shared" si="509"/>
        <v>0</v>
      </c>
      <c r="CT332" s="4">
        <f t="shared" si="485"/>
        <v>0</v>
      </c>
      <c r="CU332" s="4">
        <f t="shared" si="486"/>
        <v>0</v>
      </c>
      <c r="CV332" s="4">
        <f t="shared" si="487"/>
        <v>0</v>
      </c>
      <c r="CW332" s="4">
        <f t="shared" si="488"/>
        <v>0</v>
      </c>
      <c r="CX332" s="4">
        <f t="shared" si="489"/>
        <v>0</v>
      </c>
      <c r="CY332" s="4">
        <f t="shared" si="510"/>
        <v>0</v>
      </c>
      <c r="CZ332" s="4">
        <f t="shared" si="511"/>
        <v>0</v>
      </c>
      <c r="DA332" s="4"/>
      <c r="DB332" s="4"/>
      <c r="DC332" s="4" t="s">
        <v>3</v>
      </c>
      <c r="DD332" s="4" t="s">
        <v>3</v>
      </c>
      <c r="DE332" s="4" t="s">
        <v>3</v>
      </c>
      <c r="DF332" s="4" t="s">
        <v>3</v>
      </c>
      <c r="DG332" s="4" t="s">
        <v>3</v>
      </c>
      <c r="DH332" s="4" t="s">
        <v>3</v>
      </c>
      <c r="DI332" s="4" t="s">
        <v>3</v>
      </c>
      <c r="DJ332" s="4" t="s">
        <v>3</v>
      </c>
      <c r="DK332" s="4" t="s">
        <v>3</v>
      </c>
      <c r="DL332" s="4" t="s">
        <v>3</v>
      </c>
      <c r="DM332" s="4" t="s">
        <v>3</v>
      </c>
      <c r="DN332" s="4">
        <v>0</v>
      </c>
      <c r="DO332" s="4">
        <v>0</v>
      </c>
      <c r="DP332" s="4">
        <v>1</v>
      </c>
      <c r="DQ332" s="4">
        <v>1</v>
      </c>
      <c r="DR332" s="4"/>
      <c r="DS332" s="4"/>
      <c r="DT332" s="4"/>
      <c r="DU332" s="4">
        <v>1013</v>
      </c>
      <c r="DV332" s="4" t="s">
        <v>227</v>
      </c>
      <c r="DW332" s="4" t="s">
        <v>227</v>
      </c>
      <c r="DX332" s="4">
        <v>1</v>
      </c>
      <c r="DY332" s="4"/>
      <c r="DZ332" s="4" t="s">
        <v>3</v>
      </c>
      <c r="EA332" s="4" t="s">
        <v>3</v>
      </c>
      <c r="EB332" s="4" t="s">
        <v>3</v>
      </c>
      <c r="EC332" s="4" t="s">
        <v>3</v>
      </c>
      <c r="ED332" s="4"/>
      <c r="EE332" s="4">
        <v>57042888</v>
      </c>
      <c r="EF332" s="4">
        <v>213</v>
      </c>
      <c r="EG332" s="4" t="s">
        <v>456</v>
      </c>
      <c r="EH332" s="4">
        <v>0</v>
      </c>
      <c r="EI332" s="4" t="s">
        <v>3</v>
      </c>
      <c r="EJ332" s="4">
        <v>1</v>
      </c>
      <c r="EK332" s="4">
        <v>400005</v>
      </c>
      <c r="EL332" s="4" t="s">
        <v>456</v>
      </c>
      <c r="EM332" s="4" t="s">
        <v>457</v>
      </c>
      <c r="EN332" s="4"/>
      <c r="EO332" s="4" t="s">
        <v>3</v>
      </c>
      <c r="EP332" s="4"/>
      <c r="EQ332" s="4">
        <v>16</v>
      </c>
      <c r="ER332" s="4">
        <v>0</v>
      </c>
      <c r="ES332" s="4">
        <v>2374.7999999999997</v>
      </c>
      <c r="ET332" s="4">
        <v>0</v>
      </c>
      <c r="EU332" s="4">
        <v>0</v>
      </c>
      <c r="EV332" s="4">
        <v>0</v>
      </c>
      <c r="EW332" s="4">
        <v>0</v>
      </c>
      <c r="EX332" s="4">
        <v>0</v>
      </c>
      <c r="EY332" s="4">
        <v>0</v>
      </c>
      <c r="EZ332" s="4">
        <v>5</v>
      </c>
      <c r="FA332" s="4"/>
      <c r="FB332" s="4"/>
      <c r="FC332" s="4">
        <v>1</v>
      </c>
      <c r="FD332" s="4">
        <v>18</v>
      </c>
      <c r="FE332" s="4"/>
      <c r="FF332" s="4">
        <v>27950</v>
      </c>
      <c r="FG332" s="4"/>
      <c r="FH332" s="4"/>
      <c r="FI332" s="4"/>
      <c r="FJ332" s="4"/>
      <c r="FK332" s="4"/>
      <c r="FL332" s="4"/>
      <c r="FM332" s="4"/>
      <c r="FN332" s="4"/>
      <c r="FO332" s="4"/>
      <c r="FP332" s="4"/>
      <c r="FQ332" s="4">
        <v>0</v>
      </c>
      <c r="FR332" s="4">
        <v>0</v>
      </c>
      <c r="FS332" s="4">
        <v>0</v>
      </c>
      <c r="FT332" s="4"/>
      <c r="FU332" s="4"/>
      <c r="FV332" s="4"/>
      <c r="FW332" s="4"/>
      <c r="FX332" s="4">
        <v>0</v>
      </c>
      <c r="FY332" s="4">
        <v>0</v>
      </c>
      <c r="FZ332" s="4"/>
      <c r="GA332" s="4" t="s">
        <v>469</v>
      </c>
      <c r="GB332" s="4"/>
      <c r="GC332" s="4"/>
      <c r="GD332" s="4">
        <v>1</v>
      </c>
      <c r="GE332" s="4"/>
      <c r="GF332" s="4">
        <v>2133824307</v>
      </c>
      <c r="GG332" s="4">
        <v>2</v>
      </c>
      <c r="GH332" s="4">
        <v>3</v>
      </c>
      <c r="GI332" s="4">
        <v>5</v>
      </c>
      <c r="GJ332" s="4">
        <v>0</v>
      </c>
      <c r="GK332" s="4">
        <v>0</v>
      </c>
      <c r="GL332" s="4">
        <f t="shared" si="490"/>
        <v>0</v>
      </c>
      <c r="GM332" s="4">
        <f t="shared" si="491"/>
        <v>607568.82999999996</v>
      </c>
      <c r="GN332" s="4">
        <f t="shared" si="492"/>
        <v>0</v>
      </c>
      <c r="GO332" s="4">
        <f t="shared" si="493"/>
        <v>607568.82999999996</v>
      </c>
      <c r="GP332" s="4">
        <f t="shared" si="494"/>
        <v>0</v>
      </c>
      <c r="GQ332" s="4"/>
      <c r="GR332" s="4">
        <v>1</v>
      </c>
      <c r="GS332" s="4">
        <v>1</v>
      </c>
      <c r="GT332" s="4">
        <v>0</v>
      </c>
      <c r="GU332" s="4" t="s">
        <v>3</v>
      </c>
      <c r="GV332" s="4">
        <f t="shared" si="495"/>
        <v>0</v>
      </c>
      <c r="GW332" s="4">
        <v>1</v>
      </c>
      <c r="GX332" s="4">
        <f t="shared" si="496"/>
        <v>0</v>
      </c>
      <c r="GY332" s="4"/>
      <c r="GZ332" s="4"/>
      <c r="HA332" s="4">
        <v>0</v>
      </c>
      <c r="HB332" s="4">
        <v>0</v>
      </c>
      <c r="HC332" s="4">
        <f t="shared" si="497"/>
        <v>0</v>
      </c>
      <c r="HD332" s="4"/>
      <c r="HE332" s="4" t="s">
        <v>459</v>
      </c>
      <c r="HF332" s="4" t="s">
        <v>37</v>
      </c>
      <c r="HG332" s="4"/>
      <c r="HH332" s="4"/>
      <c r="HI332" s="4"/>
      <c r="HJ332" s="4"/>
      <c r="HK332" s="4"/>
      <c r="HL332" s="4"/>
      <c r="HM332" s="4" t="s">
        <v>3</v>
      </c>
      <c r="HN332" s="4" t="s">
        <v>3</v>
      </c>
      <c r="HO332" s="4" t="s">
        <v>3</v>
      </c>
      <c r="HP332" s="4" t="s">
        <v>3</v>
      </c>
      <c r="HQ332" s="4" t="s">
        <v>3</v>
      </c>
      <c r="HR332" s="4"/>
      <c r="HS332" s="4">
        <v>0</v>
      </c>
      <c r="HT332" s="4"/>
      <c r="HU332" s="4"/>
      <c r="HV332" s="4"/>
      <c r="HW332" s="4"/>
      <c r="HX332" s="4"/>
      <c r="HY332" s="4"/>
      <c r="HZ332" s="4"/>
      <c r="IA332" s="4"/>
      <c r="IB332" s="4"/>
      <c r="IC332" s="4"/>
      <c r="ID332" s="4"/>
      <c r="IE332" s="4"/>
      <c r="IF332" s="4"/>
      <c r="IG332" s="4"/>
      <c r="IH332" s="4"/>
      <c r="II332" s="4"/>
      <c r="IJ332" s="4"/>
      <c r="IK332" s="4">
        <v>0</v>
      </c>
      <c r="IL332" s="4"/>
      <c r="IM332" s="4"/>
      <c r="IN332" s="4"/>
      <c r="IO332" s="4"/>
      <c r="IP332" s="4"/>
      <c r="IQ332" s="4"/>
      <c r="IR332" s="4"/>
      <c r="IS332" s="4"/>
      <c r="IT332" s="4"/>
      <c r="IU332" s="4"/>
    </row>
    <row r="333" spans="1:255" x14ac:dyDescent="0.25">
      <c r="A333" s="3">
        <v>17</v>
      </c>
      <c r="B333" s="3">
        <v>1</v>
      </c>
      <c r="C333" s="3"/>
      <c r="D333" s="3"/>
      <c r="E333" s="3" t="s">
        <v>470</v>
      </c>
      <c r="F333" s="3" t="s">
        <v>471</v>
      </c>
      <c r="G333" s="3" t="s">
        <v>2504</v>
      </c>
      <c r="H333" s="3" t="s">
        <v>227</v>
      </c>
      <c r="I333" s="3">
        <v>25</v>
      </c>
      <c r="J333" s="3">
        <v>0</v>
      </c>
      <c r="K333" s="3">
        <v>25</v>
      </c>
      <c r="L333" s="3"/>
      <c r="M333" s="3"/>
      <c r="N333" s="3"/>
      <c r="O333" s="3">
        <f t="shared" si="473"/>
        <v>74345.25</v>
      </c>
      <c r="P333" s="3">
        <f t="shared" si="474"/>
        <v>74345.25</v>
      </c>
      <c r="Q333" s="3">
        <f t="shared" si="498"/>
        <v>0</v>
      </c>
      <c r="R333" s="3">
        <f t="shared" si="499"/>
        <v>0</v>
      </c>
      <c r="S333" s="3">
        <f t="shared" si="475"/>
        <v>0</v>
      </c>
      <c r="T333" s="3">
        <f t="shared" si="476"/>
        <v>0</v>
      </c>
      <c r="U333" s="3">
        <f t="shared" si="477"/>
        <v>0</v>
      </c>
      <c r="V333" s="3">
        <f t="shared" si="478"/>
        <v>0</v>
      </c>
      <c r="W333" s="3">
        <f t="shared" si="479"/>
        <v>0</v>
      </c>
      <c r="X333" s="3">
        <f t="shared" si="500"/>
        <v>0</v>
      </c>
      <c r="Y333" s="3">
        <f t="shared" si="501"/>
        <v>0</v>
      </c>
      <c r="Z333" s="3"/>
      <c r="AA333" s="3">
        <v>54971259</v>
      </c>
      <c r="AB333" s="3">
        <f t="shared" si="480"/>
        <v>2973.81</v>
      </c>
      <c r="AC333" s="3">
        <f t="shared" si="502"/>
        <v>2973.81</v>
      </c>
      <c r="AD333" s="3">
        <f t="shared" si="503"/>
        <v>0</v>
      </c>
      <c r="AE333" s="3">
        <f t="shared" si="504"/>
        <v>0</v>
      </c>
      <c r="AF333" s="3">
        <f t="shared" si="505"/>
        <v>0</v>
      </c>
      <c r="AG333" s="3">
        <f t="shared" si="481"/>
        <v>0</v>
      </c>
      <c r="AH333" s="3">
        <f t="shared" si="506"/>
        <v>0</v>
      </c>
      <c r="AI333" s="3">
        <f t="shared" si="507"/>
        <v>0</v>
      </c>
      <c r="AJ333" s="3">
        <f t="shared" si="482"/>
        <v>0</v>
      </c>
      <c r="AK333" s="3">
        <v>2973.81</v>
      </c>
      <c r="AL333" s="3">
        <v>2973.81</v>
      </c>
      <c r="AM333" s="3">
        <v>0</v>
      </c>
      <c r="AN333" s="3">
        <v>0</v>
      </c>
      <c r="AO333" s="3">
        <v>0</v>
      </c>
      <c r="AP333" s="3">
        <v>0</v>
      </c>
      <c r="AQ333" s="3">
        <v>0</v>
      </c>
      <c r="AR333" s="3">
        <v>0</v>
      </c>
      <c r="AS333" s="3">
        <v>0</v>
      </c>
      <c r="AT333" s="3">
        <v>0</v>
      </c>
      <c r="AU333" s="3">
        <v>0</v>
      </c>
      <c r="AV333" s="3">
        <v>1</v>
      </c>
      <c r="AW333" s="3">
        <v>1</v>
      </c>
      <c r="AX333" s="3"/>
      <c r="AY333" s="3"/>
      <c r="AZ333" s="3">
        <v>1</v>
      </c>
      <c r="BA333" s="3">
        <v>1</v>
      </c>
      <c r="BB333" s="3">
        <v>1</v>
      </c>
      <c r="BC333" s="3">
        <v>1</v>
      </c>
      <c r="BD333" s="3" t="s">
        <v>3</v>
      </c>
      <c r="BE333" s="3" t="s">
        <v>3</v>
      </c>
      <c r="BF333" s="3" t="s">
        <v>3</v>
      </c>
      <c r="BG333" s="3" t="s">
        <v>3</v>
      </c>
      <c r="BH333" s="3">
        <v>3</v>
      </c>
      <c r="BI333" s="3">
        <v>2</v>
      </c>
      <c r="BJ333" s="3" t="s">
        <v>471</v>
      </c>
      <c r="BK333" s="3"/>
      <c r="BL333" s="3"/>
      <c r="BM333" s="3">
        <v>400005</v>
      </c>
      <c r="BN333" s="3">
        <v>0</v>
      </c>
      <c r="BO333" s="3" t="s">
        <v>3</v>
      </c>
      <c r="BP333" s="3">
        <v>0</v>
      </c>
      <c r="BQ333" s="3">
        <v>213</v>
      </c>
      <c r="BR333" s="3">
        <v>0</v>
      </c>
      <c r="BS333" s="3">
        <v>1</v>
      </c>
      <c r="BT333" s="3">
        <v>1</v>
      </c>
      <c r="BU333" s="3">
        <v>1</v>
      </c>
      <c r="BV333" s="3">
        <v>1</v>
      </c>
      <c r="BW333" s="3">
        <v>1</v>
      </c>
      <c r="BX333" s="3">
        <v>1</v>
      </c>
      <c r="BY333" s="3" t="s">
        <v>3</v>
      </c>
      <c r="BZ333" s="3">
        <v>0</v>
      </c>
      <c r="CA333" s="3">
        <v>0</v>
      </c>
      <c r="CB333" s="3" t="s">
        <v>3</v>
      </c>
      <c r="CC333" s="3"/>
      <c r="CD333" s="3"/>
      <c r="CE333" s="3">
        <v>1566</v>
      </c>
      <c r="CF333" s="3">
        <v>0</v>
      </c>
      <c r="CG333" s="3">
        <v>0</v>
      </c>
      <c r="CH333" s="3"/>
      <c r="CI333" s="3"/>
      <c r="CJ333" s="3"/>
      <c r="CK333" s="3"/>
      <c r="CL333" s="3"/>
      <c r="CM333" s="3">
        <v>0</v>
      </c>
      <c r="CN333" s="3" t="s">
        <v>3</v>
      </c>
      <c r="CO333" s="3">
        <v>0</v>
      </c>
      <c r="CP333" s="3">
        <f t="shared" si="483"/>
        <v>74345.25</v>
      </c>
      <c r="CQ333" s="3">
        <f t="shared" si="484"/>
        <v>2973.81</v>
      </c>
      <c r="CR333" s="3">
        <f t="shared" si="508"/>
        <v>0</v>
      </c>
      <c r="CS333" s="3">
        <f t="shared" si="509"/>
        <v>0</v>
      </c>
      <c r="CT333" s="3">
        <f t="shared" si="485"/>
        <v>0</v>
      </c>
      <c r="CU333" s="3">
        <f t="shared" si="486"/>
        <v>0</v>
      </c>
      <c r="CV333" s="3">
        <f t="shared" si="487"/>
        <v>0</v>
      </c>
      <c r="CW333" s="3">
        <f t="shared" si="488"/>
        <v>0</v>
      </c>
      <c r="CX333" s="3">
        <f t="shared" si="489"/>
        <v>0</v>
      </c>
      <c r="CY333" s="3">
        <f t="shared" si="510"/>
        <v>0</v>
      </c>
      <c r="CZ333" s="3">
        <f t="shared" si="511"/>
        <v>0</v>
      </c>
      <c r="DA333" s="3"/>
      <c r="DB333" s="3"/>
      <c r="DC333" s="3" t="s">
        <v>3</v>
      </c>
      <c r="DD333" s="3" t="s">
        <v>3</v>
      </c>
      <c r="DE333" s="3" t="s">
        <v>3</v>
      </c>
      <c r="DF333" s="3" t="s">
        <v>3</v>
      </c>
      <c r="DG333" s="3" t="s">
        <v>3</v>
      </c>
      <c r="DH333" s="3" t="s">
        <v>3</v>
      </c>
      <c r="DI333" s="3" t="s">
        <v>3</v>
      </c>
      <c r="DJ333" s="3" t="s">
        <v>3</v>
      </c>
      <c r="DK333" s="3" t="s">
        <v>3</v>
      </c>
      <c r="DL333" s="3" t="s">
        <v>3</v>
      </c>
      <c r="DM333" s="3" t="s">
        <v>3</v>
      </c>
      <c r="DN333" s="3">
        <v>0</v>
      </c>
      <c r="DO333" s="3">
        <v>0</v>
      </c>
      <c r="DP333" s="3">
        <v>1</v>
      </c>
      <c r="DQ333" s="3">
        <v>1</v>
      </c>
      <c r="DR333" s="3"/>
      <c r="DS333" s="3"/>
      <c r="DT333" s="3"/>
      <c r="DU333" s="3">
        <v>1013</v>
      </c>
      <c r="DV333" s="3" t="s">
        <v>227</v>
      </c>
      <c r="DW333" s="3" t="s">
        <v>227</v>
      </c>
      <c r="DX333" s="3">
        <v>1</v>
      </c>
      <c r="DY333" s="3"/>
      <c r="DZ333" s="3" t="s">
        <v>3</v>
      </c>
      <c r="EA333" s="3" t="s">
        <v>3</v>
      </c>
      <c r="EB333" s="3" t="s">
        <v>3</v>
      </c>
      <c r="EC333" s="3" t="s">
        <v>3</v>
      </c>
      <c r="ED333" s="3"/>
      <c r="EE333" s="3">
        <v>57042888</v>
      </c>
      <c r="EF333" s="3">
        <v>213</v>
      </c>
      <c r="EG333" s="3" t="s">
        <v>456</v>
      </c>
      <c r="EH333" s="3">
        <v>0</v>
      </c>
      <c r="EI333" s="3" t="s">
        <v>3</v>
      </c>
      <c r="EJ333" s="3">
        <v>1</v>
      </c>
      <c r="EK333" s="3">
        <v>400005</v>
      </c>
      <c r="EL333" s="3" t="s">
        <v>456</v>
      </c>
      <c r="EM333" s="3" t="s">
        <v>457</v>
      </c>
      <c r="EN333" s="3"/>
      <c r="EO333" s="3" t="s">
        <v>3</v>
      </c>
      <c r="EP333" s="3"/>
      <c r="EQ333" s="3">
        <v>16</v>
      </c>
      <c r="ER333" s="3">
        <v>0</v>
      </c>
      <c r="ES333" s="3">
        <v>2973.81</v>
      </c>
      <c r="ET333" s="3">
        <v>0</v>
      </c>
      <c r="EU333" s="3">
        <v>0</v>
      </c>
      <c r="EV333" s="3">
        <v>0</v>
      </c>
      <c r="EW333" s="3">
        <v>0</v>
      </c>
      <c r="EX333" s="3">
        <v>0</v>
      </c>
      <c r="EY333" s="3">
        <v>0</v>
      </c>
      <c r="EZ333" s="3"/>
      <c r="FA333" s="3"/>
      <c r="FB333" s="3"/>
      <c r="FC333" s="3"/>
      <c r="FD333" s="3"/>
      <c r="FE333" s="3"/>
      <c r="FF333" s="3"/>
      <c r="FG333" s="3"/>
      <c r="FH333" s="3"/>
      <c r="FI333" s="3"/>
      <c r="FJ333" s="3"/>
      <c r="FK333" s="3"/>
      <c r="FL333" s="3"/>
      <c r="FM333" s="3"/>
      <c r="FN333" s="3"/>
      <c r="FO333" s="3"/>
      <c r="FP333" s="3"/>
      <c r="FQ333" s="3">
        <v>0</v>
      </c>
      <c r="FR333" s="3">
        <v>0</v>
      </c>
      <c r="FS333" s="3">
        <v>0</v>
      </c>
      <c r="FT333" s="3"/>
      <c r="FU333" s="3"/>
      <c r="FV333" s="3"/>
      <c r="FW333" s="3"/>
      <c r="FX333" s="3">
        <v>0</v>
      </c>
      <c r="FY333" s="3">
        <v>0</v>
      </c>
      <c r="FZ333" s="3"/>
      <c r="GA333" s="3" t="s">
        <v>472</v>
      </c>
      <c r="GB333" s="3"/>
      <c r="GC333" s="3"/>
      <c r="GD333" s="3">
        <v>1</v>
      </c>
      <c r="GE333" s="3"/>
      <c r="GF333" s="3">
        <v>1861561561</v>
      </c>
      <c r="GG333" s="3">
        <v>2</v>
      </c>
      <c r="GH333" s="3">
        <v>4</v>
      </c>
      <c r="GI333" s="3">
        <v>-2</v>
      </c>
      <c r="GJ333" s="3">
        <v>0</v>
      </c>
      <c r="GK333" s="3">
        <v>0</v>
      </c>
      <c r="GL333" s="3">
        <f t="shared" si="490"/>
        <v>0</v>
      </c>
      <c r="GM333" s="3">
        <f t="shared" si="491"/>
        <v>74345.25</v>
      </c>
      <c r="GN333" s="3">
        <f t="shared" si="492"/>
        <v>0</v>
      </c>
      <c r="GO333" s="3">
        <f t="shared" si="493"/>
        <v>74345.25</v>
      </c>
      <c r="GP333" s="3">
        <f t="shared" si="494"/>
        <v>0</v>
      </c>
      <c r="GQ333" s="3"/>
      <c r="GR333" s="3">
        <v>1</v>
      </c>
      <c r="GS333" s="3">
        <v>2</v>
      </c>
      <c r="GT333" s="3">
        <v>0</v>
      </c>
      <c r="GU333" s="3" t="s">
        <v>3</v>
      </c>
      <c r="GV333" s="3">
        <f t="shared" si="495"/>
        <v>0</v>
      </c>
      <c r="GW333" s="3">
        <v>1</v>
      </c>
      <c r="GX333" s="3">
        <f t="shared" si="496"/>
        <v>0</v>
      </c>
      <c r="GY333" s="3"/>
      <c r="GZ333" s="3"/>
      <c r="HA333" s="3">
        <v>0</v>
      </c>
      <c r="HB333" s="3">
        <v>0</v>
      </c>
      <c r="HC333" s="3">
        <f t="shared" si="497"/>
        <v>0</v>
      </c>
      <c r="HD333" s="3"/>
      <c r="HE333" s="3" t="s">
        <v>459</v>
      </c>
      <c r="HF333" s="3" t="s">
        <v>37</v>
      </c>
      <c r="HG333" s="3"/>
      <c r="HH333" s="3"/>
      <c r="HI333" s="3"/>
      <c r="HJ333" s="3"/>
      <c r="HK333" s="3"/>
      <c r="HL333" s="3"/>
      <c r="HM333" s="3" t="s">
        <v>3</v>
      </c>
      <c r="HN333" s="3" t="s">
        <v>3</v>
      </c>
      <c r="HO333" s="3" t="s">
        <v>3</v>
      </c>
      <c r="HP333" s="3" t="s">
        <v>3</v>
      </c>
      <c r="HQ333" s="3" t="s">
        <v>3</v>
      </c>
      <c r="HR333" s="3"/>
      <c r="HS333" s="3">
        <v>0</v>
      </c>
      <c r="HT333" s="3"/>
      <c r="HU333" s="3"/>
      <c r="HV333" s="3"/>
      <c r="HW333" s="3"/>
      <c r="HX333" s="3"/>
      <c r="HY333" s="3"/>
      <c r="HZ333" s="3"/>
      <c r="IA333" s="3"/>
      <c r="IB333" s="3"/>
      <c r="IC333" s="3"/>
      <c r="ID333" s="3"/>
      <c r="IE333" s="3"/>
      <c r="IF333" s="3"/>
      <c r="IG333" s="3"/>
      <c r="IH333" s="3"/>
      <c r="II333" s="3"/>
      <c r="IJ333" s="3"/>
      <c r="IK333" s="3">
        <v>0</v>
      </c>
      <c r="IL333" s="3"/>
      <c r="IM333" s="3"/>
      <c r="IN333" s="3"/>
      <c r="IO333" s="3"/>
      <c r="IP333" s="3"/>
      <c r="IQ333" s="3"/>
      <c r="IR333" s="3"/>
      <c r="IS333" s="3"/>
      <c r="IT333" s="3"/>
      <c r="IU333" s="3"/>
    </row>
    <row r="334" spans="1:255" x14ac:dyDescent="0.25">
      <c r="A334" s="4">
        <v>17</v>
      </c>
      <c r="B334" s="4">
        <v>1</v>
      </c>
      <c r="C334" s="4"/>
      <c r="D334" s="4"/>
      <c r="E334" s="4" t="s">
        <v>470</v>
      </c>
      <c r="F334" s="4" t="s">
        <v>471</v>
      </c>
      <c r="G334" s="4" t="s">
        <v>2504</v>
      </c>
      <c r="H334" s="4" t="s">
        <v>227</v>
      </c>
      <c r="I334" s="4">
        <v>25</v>
      </c>
      <c r="J334" s="4">
        <v>0</v>
      </c>
      <c r="K334" s="4">
        <v>25</v>
      </c>
      <c r="L334" s="4"/>
      <c r="M334" s="4"/>
      <c r="N334" s="4"/>
      <c r="O334" s="4">
        <f t="shared" si="473"/>
        <v>731557.26</v>
      </c>
      <c r="P334" s="4">
        <f t="shared" si="474"/>
        <v>731557.26</v>
      </c>
      <c r="Q334" s="4">
        <f t="shared" si="498"/>
        <v>0</v>
      </c>
      <c r="R334" s="4">
        <f t="shared" si="499"/>
        <v>0</v>
      </c>
      <c r="S334" s="4">
        <f t="shared" si="475"/>
        <v>0</v>
      </c>
      <c r="T334" s="4">
        <f t="shared" si="476"/>
        <v>0</v>
      </c>
      <c r="U334" s="4">
        <f t="shared" si="477"/>
        <v>0</v>
      </c>
      <c r="V334" s="4">
        <f t="shared" si="478"/>
        <v>0</v>
      </c>
      <c r="W334" s="4">
        <f t="shared" si="479"/>
        <v>0</v>
      </c>
      <c r="X334" s="4">
        <f t="shared" si="500"/>
        <v>0</v>
      </c>
      <c r="Y334" s="4">
        <f t="shared" si="501"/>
        <v>0</v>
      </c>
      <c r="Z334" s="4"/>
      <c r="AA334" s="4">
        <v>55890823</v>
      </c>
      <c r="AB334" s="4">
        <f t="shared" si="480"/>
        <v>2973.81</v>
      </c>
      <c r="AC334" s="4">
        <f t="shared" si="502"/>
        <v>2973.81</v>
      </c>
      <c r="AD334" s="4">
        <f t="shared" si="503"/>
        <v>0</v>
      </c>
      <c r="AE334" s="4">
        <f t="shared" si="504"/>
        <v>0</v>
      </c>
      <c r="AF334" s="4">
        <f t="shared" si="505"/>
        <v>0</v>
      </c>
      <c r="AG334" s="4">
        <f t="shared" si="481"/>
        <v>0</v>
      </c>
      <c r="AH334" s="4">
        <f t="shared" si="506"/>
        <v>0</v>
      </c>
      <c r="AI334" s="4">
        <f t="shared" si="507"/>
        <v>0</v>
      </c>
      <c r="AJ334" s="4">
        <f t="shared" si="482"/>
        <v>0</v>
      </c>
      <c r="AK334" s="4">
        <v>2973.81</v>
      </c>
      <c r="AL334" s="4">
        <v>2973.81</v>
      </c>
      <c r="AM334" s="4">
        <v>0</v>
      </c>
      <c r="AN334" s="4">
        <v>0</v>
      </c>
      <c r="AO334" s="4">
        <v>0</v>
      </c>
      <c r="AP334" s="4">
        <v>0</v>
      </c>
      <c r="AQ334" s="4">
        <v>0</v>
      </c>
      <c r="AR334" s="4">
        <v>0</v>
      </c>
      <c r="AS334" s="4">
        <v>0</v>
      </c>
      <c r="AT334" s="4">
        <v>0</v>
      </c>
      <c r="AU334" s="4">
        <v>0</v>
      </c>
      <c r="AV334" s="4">
        <v>1</v>
      </c>
      <c r="AW334" s="4">
        <v>1</v>
      </c>
      <c r="AX334" s="4"/>
      <c r="AY334" s="4"/>
      <c r="AZ334" s="4">
        <v>1</v>
      </c>
      <c r="BA334" s="4">
        <v>1</v>
      </c>
      <c r="BB334" s="4">
        <v>1</v>
      </c>
      <c r="BC334" s="4">
        <v>9.84</v>
      </c>
      <c r="BD334" s="4" t="s">
        <v>3</v>
      </c>
      <c r="BE334" s="4" t="s">
        <v>3</v>
      </c>
      <c r="BF334" s="4" t="s">
        <v>3</v>
      </c>
      <c r="BG334" s="4" t="s">
        <v>3</v>
      </c>
      <c r="BH334" s="4">
        <v>3</v>
      </c>
      <c r="BI334" s="4">
        <v>2</v>
      </c>
      <c r="BJ334" s="4" t="s">
        <v>471</v>
      </c>
      <c r="BK334" s="4"/>
      <c r="BL334" s="4"/>
      <c r="BM334" s="4">
        <v>400005</v>
      </c>
      <c r="BN334" s="4">
        <v>0</v>
      </c>
      <c r="BO334" s="4" t="s">
        <v>3</v>
      </c>
      <c r="BP334" s="4">
        <v>0</v>
      </c>
      <c r="BQ334" s="4">
        <v>213</v>
      </c>
      <c r="BR334" s="4">
        <v>0</v>
      </c>
      <c r="BS334" s="4">
        <v>1</v>
      </c>
      <c r="BT334" s="4">
        <v>1</v>
      </c>
      <c r="BU334" s="4">
        <v>1</v>
      </c>
      <c r="BV334" s="4">
        <v>1</v>
      </c>
      <c r="BW334" s="4">
        <v>1</v>
      </c>
      <c r="BX334" s="4">
        <v>1</v>
      </c>
      <c r="BY334" s="4" t="s">
        <v>3</v>
      </c>
      <c r="BZ334" s="4">
        <v>0</v>
      </c>
      <c r="CA334" s="4">
        <v>0</v>
      </c>
      <c r="CB334" s="4" t="s">
        <v>3</v>
      </c>
      <c r="CC334" s="4"/>
      <c r="CD334" s="4"/>
      <c r="CE334" s="4">
        <v>1566</v>
      </c>
      <c r="CF334" s="4">
        <v>0</v>
      </c>
      <c r="CG334" s="4">
        <v>0</v>
      </c>
      <c r="CH334" s="4"/>
      <c r="CI334" s="4"/>
      <c r="CJ334" s="4"/>
      <c r="CK334" s="4"/>
      <c r="CL334" s="4"/>
      <c r="CM334" s="4">
        <v>0</v>
      </c>
      <c r="CN334" s="4" t="s">
        <v>3</v>
      </c>
      <c r="CO334" s="4">
        <v>0</v>
      </c>
      <c r="CP334" s="4">
        <f t="shared" si="483"/>
        <v>731557.26</v>
      </c>
      <c r="CQ334" s="4">
        <f t="shared" si="484"/>
        <v>29262.29</v>
      </c>
      <c r="CR334" s="4">
        <f t="shared" si="508"/>
        <v>0</v>
      </c>
      <c r="CS334" s="4">
        <f t="shared" si="509"/>
        <v>0</v>
      </c>
      <c r="CT334" s="4">
        <f t="shared" si="485"/>
        <v>0</v>
      </c>
      <c r="CU334" s="4">
        <f t="shared" si="486"/>
        <v>0</v>
      </c>
      <c r="CV334" s="4">
        <f t="shared" si="487"/>
        <v>0</v>
      </c>
      <c r="CW334" s="4">
        <f t="shared" si="488"/>
        <v>0</v>
      </c>
      <c r="CX334" s="4">
        <f t="shared" si="489"/>
        <v>0</v>
      </c>
      <c r="CY334" s="4">
        <f t="shared" si="510"/>
        <v>0</v>
      </c>
      <c r="CZ334" s="4">
        <f t="shared" si="511"/>
        <v>0</v>
      </c>
      <c r="DA334" s="4"/>
      <c r="DB334" s="4"/>
      <c r="DC334" s="4" t="s">
        <v>3</v>
      </c>
      <c r="DD334" s="4" t="s">
        <v>3</v>
      </c>
      <c r="DE334" s="4" t="s">
        <v>3</v>
      </c>
      <c r="DF334" s="4" t="s">
        <v>3</v>
      </c>
      <c r="DG334" s="4" t="s">
        <v>3</v>
      </c>
      <c r="DH334" s="4" t="s">
        <v>3</v>
      </c>
      <c r="DI334" s="4" t="s">
        <v>3</v>
      </c>
      <c r="DJ334" s="4" t="s">
        <v>3</v>
      </c>
      <c r="DK334" s="4" t="s">
        <v>3</v>
      </c>
      <c r="DL334" s="4" t="s">
        <v>3</v>
      </c>
      <c r="DM334" s="4" t="s">
        <v>3</v>
      </c>
      <c r="DN334" s="4">
        <v>0</v>
      </c>
      <c r="DO334" s="4">
        <v>0</v>
      </c>
      <c r="DP334" s="4">
        <v>1</v>
      </c>
      <c r="DQ334" s="4">
        <v>1</v>
      </c>
      <c r="DR334" s="4"/>
      <c r="DS334" s="4"/>
      <c r="DT334" s="4"/>
      <c r="DU334" s="4">
        <v>1013</v>
      </c>
      <c r="DV334" s="4" t="s">
        <v>227</v>
      </c>
      <c r="DW334" s="4" t="s">
        <v>227</v>
      </c>
      <c r="DX334" s="4">
        <v>1</v>
      </c>
      <c r="DY334" s="4"/>
      <c r="DZ334" s="4" t="s">
        <v>3</v>
      </c>
      <c r="EA334" s="4" t="s">
        <v>3</v>
      </c>
      <c r="EB334" s="4" t="s">
        <v>3</v>
      </c>
      <c r="EC334" s="4" t="s">
        <v>3</v>
      </c>
      <c r="ED334" s="4"/>
      <c r="EE334" s="4">
        <v>57042888</v>
      </c>
      <c r="EF334" s="4">
        <v>213</v>
      </c>
      <c r="EG334" s="4" t="s">
        <v>456</v>
      </c>
      <c r="EH334" s="4">
        <v>0</v>
      </c>
      <c r="EI334" s="4" t="s">
        <v>3</v>
      </c>
      <c r="EJ334" s="4">
        <v>1</v>
      </c>
      <c r="EK334" s="4">
        <v>400005</v>
      </c>
      <c r="EL334" s="4" t="s">
        <v>456</v>
      </c>
      <c r="EM334" s="4" t="s">
        <v>457</v>
      </c>
      <c r="EN334" s="4"/>
      <c r="EO334" s="4" t="s">
        <v>3</v>
      </c>
      <c r="EP334" s="4"/>
      <c r="EQ334" s="4">
        <v>16</v>
      </c>
      <c r="ER334" s="4">
        <v>0</v>
      </c>
      <c r="ES334" s="4">
        <v>2973.81</v>
      </c>
      <c r="ET334" s="4">
        <v>0</v>
      </c>
      <c r="EU334" s="4">
        <v>0</v>
      </c>
      <c r="EV334" s="4">
        <v>0</v>
      </c>
      <c r="EW334" s="4">
        <v>0</v>
      </c>
      <c r="EX334" s="4">
        <v>0</v>
      </c>
      <c r="EY334" s="4">
        <v>0</v>
      </c>
      <c r="EZ334" s="4">
        <v>5</v>
      </c>
      <c r="FA334" s="4"/>
      <c r="FB334" s="4"/>
      <c r="FC334" s="4">
        <v>1</v>
      </c>
      <c r="FD334" s="4">
        <v>18</v>
      </c>
      <c r="FE334" s="4"/>
      <c r="FF334" s="4">
        <v>35000</v>
      </c>
      <c r="FG334" s="4"/>
      <c r="FH334" s="4"/>
      <c r="FI334" s="4"/>
      <c r="FJ334" s="4"/>
      <c r="FK334" s="4"/>
      <c r="FL334" s="4"/>
      <c r="FM334" s="4"/>
      <c r="FN334" s="4"/>
      <c r="FO334" s="4"/>
      <c r="FP334" s="4"/>
      <c r="FQ334" s="4">
        <v>0</v>
      </c>
      <c r="FR334" s="4">
        <v>0</v>
      </c>
      <c r="FS334" s="4">
        <v>0</v>
      </c>
      <c r="FT334" s="4"/>
      <c r="FU334" s="4"/>
      <c r="FV334" s="4"/>
      <c r="FW334" s="4"/>
      <c r="FX334" s="4">
        <v>0</v>
      </c>
      <c r="FY334" s="4">
        <v>0</v>
      </c>
      <c r="FZ334" s="4"/>
      <c r="GA334" s="4" t="s">
        <v>472</v>
      </c>
      <c r="GB334" s="4"/>
      <c r="GC334" s="4"/>
      <c r="GD334" s="4">
        <v>1</v>
      </c>
      <c r="GE334" s="4"/>
      <c r="GF334" s="4">
        <v>1861561561</v>
      </c>
      <c r="GG334" s="4">
        <v>2</v>
      </c>
      <c r="GH334" s="4">
        <v>3</v>
      </c>
      <c r="GI334" s="4">
        <v>5</v>
      </c>
      <c r="GJ334" s="4">
        <v>0</v>
      </c>
      <c r="GK334" s="4">
        <v>0</v>
      </c>
      <c r="GL334" s="4">
        <f t="shared" si="490"/>
        <v>0</v>
      </c>
      <c r="GM334" s="4">
        <f t="shared" si="491"/>
        <v>731557.26</v>
      </c>
      <c r="GN334" s="4">
        <f t="shared" si="492"/>
        <v>0</v>
      </c>
      <c r="GO334" s="4">
        <f t="shared" si="493"/>
        <v>731557.26</v>
      </c>
      <c r="GP334" s="4">
        <f t="shared" si="494"/>
        <v>0</v>
      </c>
      <c r="GQ334" s="4"/>
      <c r="GR334" s="4">
        <v>1</v>
      </c>
      <c r="GS334" s="4">
        <v>1</v>
      </c>
      <c r="GT334" s="4">
        <v>0</v>
      </c>
      <c r="GU334" s="4" t="s">
        <v>3</v>
      </c>
      <c r="GV334" s="4">
        <f t="shared" si="495"/>
        <v>0</v>
      </c>
      <c r="GW334" s="4">
        <v>1</v>
      </c>
      <c r="GX334" s="4">
        <f t="shared" si="496"/>
        <v>0</v>
      </c>
      <c r="GY334" s="4"/>
      <c r="GZ334" s="4"/>
      <c r="HA334" s="4">
        <v>0</v>
      </c>
      <c r="HB334" s="4">
        <v>0</v>
      </c>
      <c r="HC334" s="4">
        <f t="shared" si="497"/>
        <v>0</v>
      </c>
      <c r="HD334" s="4"/>
      <c r="HE334" s="4" t="s">
        <v>459</v>
      </c>
      <c r="HF334" s="4" t="s">
        <v>37</v>
      </c>
      <c r="HG334" s="4"/>
      <c r="HH334" s="4"/>
      <c r="HI334" s="4"/>
      <c r="HJ334" s="4"/>
      <c r="HK334" s="4"/>
      <c r="HL334" s="4"/>
      <c r="HM334" s="4" t="s">
        <v>3</v>
      </c>
      <c r="HN334" s="4" t="s">
        <v>3</v>
      </c>
      <c r="HO334" s="4" t="s">
        <v>3</v>
      </c>
      <c r="HP334" s="4" t="s">
        <v>3</v>
      </c>
      <c r="HQ334" s="4" t="s">
        <v>3</v>
      </c>
      <c r="HR334" s="4"/>
      <c r="HS334" s="4">
        <v>0</v>
      </c>
      <c r="HT334" s="4"/>
      <c r="HU334" s="4"/>
      <c r="HV334" s="4"/>
      <c r="HW334" s="4"/>
      <c r="HX334" s="4"/>
      <c r="HY334" s="4"/>
      <c r="HZ334" s="4"/>
      <c r="IA334" s="4"/>
      <c r="IB334" s="4"/>
      <c r="IC334" s="4"/>
      <c r="ID334" s="4"/>
      <c r="IE334" s="4"/>
      <c r="IF334" s="4"/>
      <c r="IG334" s="4"/>
      <c r="IH334" s="4"/>
      <c r="II334" s="4"/>
      <c r="IJ334" s="4"/>
      <c r="IK334" s="4">
        <v>0</v>
      </c>
      <c r="IL334" s="4"/>
      <c r="IM334" s="4"/>
      <c r="IN334" s="4"/>
      <c r="IO334" s="4"/>
      <c r="IP334" s="4"/>
      <c r="IQ334" s="4"/>
      <c r="IR334" s="4"/>
      <c r="IS334" s="4"/>
      <c r="IT334" s="4"/>
      <c r="IU334" s="4"/>
    </row>
    <row r="335" spans="1:255" ht="409.5" x14ac:dyDescent="0.25">
      <c r="A335" s="3">
        <v>17</v>
      </c>
      <c r="B335" s="3">
        <v>1</v>
      </c>
      <c r="C335" s="3"/>
      <c r="D335" s="3"/>
      <c r="E335" s="3" t="s">
        <v>473</v>
      </c>
      <c r="F335" s="3" t="s">
        <v>474</v>
      </c>
      <c r="G335" s="3" t="s">
        <v>475</v>
      </c>
      <c r="H335" s="3" t="s">
        <v>40</v>
      </c>
      <c r="I335" s="3">
        <f>ROUND((6+3+62+17+63+20+13+3+19)/100,9)</f>
        <v>2.06</v>
      </c>
      <c r="J335" s="3">
        <v>0</v>
      </c>
      <c r="K335" s="3">
        <f>ROUND((6+3+62+17+63+20+13+3+19)/100,9)</f>
        <v>2.06</v>
      </c>
      <c r="L335" s="3"/>
      <c r="M335" s="3"/>
      <c r="N335" s="3"/>
      <c r="O335" s="3">
        <f t="shared" si="473"/>
        <v>3223.77</v>
      </c>
      <c r="P335" s="3">
        <f t="shared" si="474"/>
        <v>225.73</v>
      </c>
      <c r="Q335" s="3">
        <f>(ROUND((ROUND((((ET335*1.2))*AV335*I335),2)*BB335),2)+ROUND((ROUND(((AE335-((EU335*1.2)))*AV335*I335),2)*BS335),2))</f>
        <v>134.84</v>
      </c>
      <c r="R335" s="3">
        <f>(ROUND((ROUND((((EU335*1.2))*AV335*I335),2)*BS335),2)+ROUND((ROUND(((AE335-((EU335*1.2)))*AV335*I335),2)*BS335),2))</f>
        <v>18.3</v>
      </c>
      <c r="S335" s="3">
        <f t="shared" si="475"/>
        <v>2863.2</v>
      </c>
      <c r="T335" s="3">
        <f t="shared" si="476"/>
        <v>0</v>
      </c>
      <c r="U335" s="3">
        <f t="shared" si="477"/>
        <v>219.32271215999995</v>
      </c>
      <c r="V335" s="3">
        <f t="shared" si="478"/>
        <v>0</v>
      </c>
      <c r="W335" s="3">
        <f t="shared" si="479"/>
        <v>0</v>
      </c>
      <c r="X335" s="3">
        <f>(ROUND((((S335+ROUND((ROUND((((EU335*1.2))*AV335*I335),2)*BS335),2))*AT335)/100),2)+ROUND(((ROUND((ROUND(((AE335-((EU335*1.2)))*AV335*I335),2)*BS335),2)*AT335)/100),2))</f>
        <v>2795.06</v>
      </c>
      <c r="Y335" s="3">
        <f>(ROUND((((S335+ROUND((ROUND((((EU335*1.2))*AV335*I335),2)*BS335),2))*AU335)/100),2)+ROUND(((ROUND((ROUND(((AE335-((EU335*1.2)))*AV335*I335),2)*BS335),2)*AU335)/100),2))</f>
        <v>1469.57</v>
      </c>
      <c r="Z335" s="3"/>
      <c r="AA335" s="3">
        <v>54971259</v>
      </c>
      <c r="AB335" s="3">
        <f t="shared" si="480"/>
        <v>1499.6120000000001</v>
      </c>
      <c r="AC335" s="3">
        <f>ROUND(((ES335*1)),6)</f>
        <v>109.58</v>
      </c>
      <c r="AD335" s="3">
        <f>ROUND(((((ET335*1.2))-((EU335*1.2)))+AE335),6)</f>
        <v>62.52</v>
      </c>
      <c r="AE335" s="3">
        <f>ROUND(((EU335*1.2)),6)</f>
        <v>8.484</v>
      </c>
      <c r="AF335" s="3">
        <f>ROUND(((EV335*1.2)),6)</f>
        <v>1327.5119999999999</v>
      </c>
      <c r="AG335" s="3">
        <f t="shared" si="481"/>
        <v>0</v>
      </c>
      <c r="AH335" s="3">
        <f>((EW335*1.2))</f>
        <v>101.68799999999999</v>
      </c>
      <c r="AI335" s="3">
        <f>((EX335*1.2))</f>
        <v>0</v>
      </c>
      <c r="AJ335" s="3">
        <f t="shared" si="482"/>
        <v>0</v>
      </c>
      <c r="AK335" s="3">
        <v>1267.94</v>
      </c>
      <c r="AL335" s="3">
        <v>109.58</v>
      </c>
      <c r="AM335" s="3">
        <v>52.1</v>
      </c>
      <c r="AN335" s="3">
        <v>7.07</v>
      </c>
      <c r="AO335" s="3">
        <v>1106.26</v>
      </c>
      <c r="AP335" s="3">
        <v>0</v>
      </c>
      <c r="AQ335" s="3">
        <v>84.74</v>
      </c>
      <c r="AR335" s="3">
        <v>0</v>
      </c>
      <c r="AS335" s="3">
        <v>0</v>
      </c>
      <c r="AT335" s="3">
        <v>97</v>
      </c>
      <c r="AU335" s="3">
        <v>51</v>
      </c>
      <c r="AV335" s="3">
        <v>1.0469999999999999</v>
      </c>
      <c r="AW335" s="3">
        <v>1</v>
      </c>
      <c r="AX335" s="3"/>
      <c r="AY335" s="3"/>
      <c r="AZ335" s="3">
        <v>1</v>
      </c>
      <c r="BA335" s="3">
        <v>1</v>
      </c>
      <c r="BB335" s="3">
        <v>1</v>
      </c>
      <c r="BC335" s="3">
        <v>1</v>
      </c>
      <c r="BD335" s="3" t="s">
        <v>3</v>
      </c>
      <c r="BE335" s="3" t="s">
        <v>3</v>
      </c>
      <c r="BF335" s="3" t="s">
        <v>3</v>
      </c>
      <c r="BG335" s="3" t="s">
        <v>3</v>
      </c>
      <c r="BH335" s="3">
        <v>0</v>
      </c>
      <c r="BI335" s="3">
        <v>2</v>
      </c>
      <c r="BJ335" s="3" t="s">
        <v>476</v>
      </c>
      <c r="BK335" s="3"/>
      <c r="BL335" s="3"/>
      <c r="BM335" s="3">
        <v>67</v>
      </c>
      <c r="BN335" s="3">
        <v>0</v>
      </c>
      <c r="BO335" s="3" t="s">
        <v>474</v>
      </c>
      <c r="BP335" s="3">
        <v>1</v>
      </c>
      <c r="BQ335" s="3">
        <v>40</v>
      </c>
      <c r="BR335" s="3">
        <v>0</v>
      </c>
      <c r="BS335" s="3">
        <v>1</v>
      </c>
      <c r="BT335" s="3">
        <v>1</v>
      </c>
      <c r="BU335" s="3">
        <v>1</v>
      </c>
      <c r="BV335" s="3">
        <v>1</v>
      </c>
      <c r="BW335" s="3">
        <v>1</v>
      </c>
      <c r="BX335" s="3">
        <v>1</v>
      </c>
      <c r="BY335" s="3" t="s">
        <v>3</v>
      </c>
      <c r="BZ335" s="3">
        <v>97</v>
      </c>
      <c r="CA335" s="3">
        <v>51</v>
      </c>
      <c r="CB335" s="3" t="s">
        <v>3</v>
      </c>
      <c r="CC335" s="3"/>
      <c r="CD335" s="3"/>
      <c r="CE335" s="3">
        <v>1566</v>
      </c>
      <c r="CF335" s="3">
        <v>0</v>
      </c>
      <c r="CG335" s="3">
        <v>0</v>
      </c>
      <c r="CH335" s="3"/>
      <c r="CI335" s="3"/>
      <c r="CJ335" s="3"/>
      <c r="CK335" s="3"/>
      <c r="CL335" s="3"/>
      <c r="CM335" s="3">
        <v>0</v>
      </c>
      <c r="CN335" s="9" t="s">
        <v>2500</v>
      </c>
      <c r="CO335" s="3">
        <v>0</v>
      </c>
      <c r="CP335" s="3">
        <f t="shared" si="483"/>
        <v>3223.77</v>
      </c>
      <c r="CQ335" s="3">
        <f t="shared" si="484"/>
        <v>109.58</v>
      </c>
      <c r="CR335" s="3">
        <f>(ROUND((ROUND((((ET335*1.2))*AV335*1),2)*BB335),2)+ROUND((ROUND(((AE335-((EU335*1.2)))*AV335*1),2)*BS335),2))</f>
        <v>65.459999999999994</v>
      </c>
      <c r="CS335" s="3">
        <f>(ROUND((ROUND((((EU335*1.2))*AV335*1),2)*BS335),2)+ROUND((ROUND(((AE335-((EU335*1.2)))*AV335*1),2)*BS335),2))</f>
        <v>8.8800000000000008</v>
      </c>
      <c r="CT335" s="3">
        <f t="shared" si="485"/>
        <v>1389.91</v>
      </c>
      <c r="CU335" s="3">
        <f t="shared" si="486"/>
        <v>0</v>
      </c>
      <c r="CV335" s="3">
        <f t="shared" si="487"/>
        <v>106.46733599999997</v>
      </c>
      <c r="CW335" s="3">
        <f t="shared" si="488"/>
        <v>0</v>
      </c>
      <c r="CX335" s="3">
        <f t="shared" si="489"/>
        <v>0</v>
      </c>
      <c r="CY335" s="3">
        <f>(ROUND((((S335+ROUND((ROUND((((EU335*1.2))*AV335*1),2)*BS335),2))*AT335)/100),2)+ROUND(((ROUND((ROUND(((AE335-((EU335*1.2)))*AV335*1),2)*BS335),2)*AT335)/100),2))</f>
        <v>2785.92</v>
      </c>
      <c r="CZ335" s="3">
        <f>(ROUND((((S335+ROUND((ROUND((((EU335*1.2))*AV335*1),2)*BS335),2))*AU335)/100),2)+ROUND(((ROUND((ROUND(((AE335-((EU335*1.2)))*AV335*1),2)*BS335),2)*AU335)/100),2))</f>
        <v>1464.76</v>
      </c>
      <c r="DA335" s="3"/>
      <c r="DB335" s="3">
        <v>115</v>
      </c>
      <c r="DC335" s="3" t="s">
        <v>3</v>
      </c>
      <c r="DD335" s="3" t="s">
        <v>22</v>
      </c>
      <c r="DE335" s="3" t="s">
        <v>42</v>
      </c>
      <c r="DF335" s="3" t="s">
        <v>42</v>
      </c>
      <c r="DG335" s="3" t="s">
        <v>42</v>
      </c>
      <c r="DH335" s="3" t="s">
        <v>3</v>
      </c>
      <c r="DI335" s="3" t="s">
        <v>42</v>
      </c>
      <c r="DJ335" s="3" t="s">
        <v>42</v>
      </c>
      <c r="DK335" s="3" t="s">
        <v>3</v>
      </c>
      <c r="DL335" s="3" t="s">
        <v>3</v>
      </c>
      <c r="DM335" s="3" t="s">
        <v>3</v>
      </c>
      <c r="DN335" s="3">
        <v>0</v>
      </c>
      <c r="DO335" s="3">
        <v>0</v>
      </c>
      <c r="DP335" s="3">
        <v>1</v>
      </c>
      <c r="DQ335" s="3">
        <v>1</v>
      </c>
      <c r="DR335" s="3"/>
      <c r="DS335" s="3"/>
      <c r="DT335" s="3"/>
      <c r="DU335" s="3">
        <v>1010</v>
      </c>
      <c r="DV335" s="3" t="s">
        <v>40</v>
      </c>
      <c r="DW335" s="3" t="s">
        <v>40</v>
      </c>
      <c r="DX335" s="3">
        <v>100</v>
      </c>
      <c r="DY335" s="3"/>
      <c r="DZ335" s="3" t="s">
        <v>3</v>
      </c>
      <c r="EA335" s="3" t="s">
        <v>3</v>
      </c>
      <c r="EB335" s="3" t="s">
        <v>3</v>
      </c>
      <c r="EC335" s="3" t="s">
        <v>3</v>
      </c>
      <c r="ED335" s="3"/>
      <c r="EE335" s="3">
        <v>57042957</v>
      </c>
      <c r="EF335" s="3">
        <v>40</v>
      </c>
      <c r="EG335" s="3" t="s">
        <v>33</v>
      </c>
      <c r="EH335" s="3">
        <v>0</v>
      </c>
      <c r="EI335" s="3" t="s">
        <v>3</v>
      </c>
      <c r="EJ335" s="3">
        <v>2</v>
      </c>
      <c r="EK335" s="3">
        <v>67</v>
      </c>
      <c r="EL335" s="3" t="s">
        <v>34</v>
      </c>
      <c r="EM335" s="3" t="s">
        <v>35</v>
      </c>
      <c r="EN335" s="3"/>
      <c r="EO335" s="3" t="s">
        <v>46</v>
      </c>
      <c r="EP335" s="3"/>
      <c r="EQ335" s="3">
        <v>0</v>
      </c>
      <c r="ER335" s="3">
        <v>1267.94</v>
      </c>
      <c r="ES335" s="3">
        <v>109.58</v>
      </c>
      <c r="ET335" s="3">
        <v>52.1</v>
      </c>
      <c r="EU335" s="3">
        <v>7.07</v>
      </c>
      <c r="EV335" s="3">
        <v>1106.26</v>
      </c>
      <c r="EW335" s="3">
        <v>84.74</v>
      </c>
      <c r="EX335" s="3">
        <v>0</v>
      </c>
      <c r="EY335" s="3">
        <v>0</v>
      </c>
      <c r="EZ335" s="3"/>
      <c r="FA335" s="3"/>
      <c r="FB335" s="3"/>
      <c r="FC335" s="3"/>
      <c r="FD335" s="3"/>
      <c r="FE335" s="3"/>
      <c r="FF335" s="3"/>
      <c r="FG335" s="3"/>
      <c r="FH335" s="3"/>
      <c r="FI335" s="3"/>
      <c r="FJ335" s="3"/>
      <c r="FK335" s="3"/>
      <c r="FL335" s="3"/>
      <c r="FM335" s="3"/>
      <c r="FN335" s="3"/>
      <c r="FO335" s="3"/>
      <c r="FP335" s="3"/>
      <c r="FQ335" s="3">
        <v>0</v>
      </c>
      <c r="FR335" s="3">
        <v>0</v>
      </c>
      <c r="FS335" s="3">
        <v>0</v>
      </c>
      <c r="FT335" s="3"/>
      <c r="FU335" s="3"/>
      <c r="FV335" s="3"/>
      <c r="FW335" s="3"/>
      <c r="FX335" s="3">
        <v>97</v>
      </c>
      <c r="FY335" s="3">
        <v>51</v>
      </c>
      <c r="FZ335" s="3"/>
      <c r="GA335" s="3" t="s">
        <v>3</v>
      </c>
      <c r="GB335" s="3"/>
      <c r="GC335" s="3"/>
      <c r="GD335" s="3">
        <v>1</v>
      </c>
      <c r="GE335" s="3"/>
      <c r="GF335" s="3">
        <v>-1607161562</v>
      </c>
      <c r="GG335" s="3">
        <v>2</v>
      </c>
      <c r="GH335" s="3">
        <v>1</v>
      </c>
      <c r="GI335" s="3">
        <v>2</v>
      </c>
      <c r="GJ335" s="3">
        <v>0</v>
      </c>
      <c r="GK335" s="3">
        <v>0</v>
      </c>
      <c r="GL335" s="3">
        <f t="shared" si="490"/>
        <v>0</v>
      </c>
      <c r="GM335" s="3">
        <f t="shared" si="491"/>
        <v>7488.4</v>
      </c>
      <c r="GN335" s="3">
        <f t="shared" si="492"/>
        <v>0</v>
      </c>
      <c r="GO335" s="3">
        <f t="shared" si="493"/>
        <v>7488.4</v>
      </c>
      <c r="GP335" s="3">
        <f t="shared" si="494"/>
        <v>0</v>
      </c>
      <c r="GQ335" s="3"/>
      <c r="GR335" s="3">
        <v>0</v>
      </c>
      <c r="GS335" s="3">
        <v>3</v>
      </c>
      <c r="GT335" s="3">
        <v>0</v>
      </c>
      <c r="GU335" s="3" t="s">
        <v>3</v>
      </c>
      <c r="GV335" s="3">
        <f t="shared" si="495"/>
        <v>0</v>
      </c>
      <c r="GW335" s="3">
        <v>1</v>
      </c>
      <c r="GX335" s="3">
        <f t="shared" si="496"/>
        <v>0</v>
      </c>
      <c r="GY335" s="3"/>
      <c r="GZ335" s="3"/>
      <c r="HA335" s="3">
        <v>0</v>
      </c>
      <c r="HB335" s="3">
        <v>0</v>
      </c>
      <c r="HC335" s="3">
        <f t="shared" si="497"/>
        <v>0</v>
      </c>
      <c r="HD335" s="3"/>
      <c r="HE335" s="3" t="s">
        <v>3</v>
      </c>
      <c r="HF335" s="3" t="s">
        <v>3</v>
      </c>
      <c r="HG335" s="3"/>
      <c r="HH335" s="3"/>
      <c r="HI335" s="3"/>
      <c r="HJ335" s="3"/>
      <c r="HK335" s="3"/>
      <c r="HL335" s="3"/>
      <c r="HM335" s="3" t="s">
        <v>3</v>
      </c>
      <c r="HN335" s="3" t="s">
        <v>3</v>
      </c>
      <c r="HO335" s="3" t="s">
        <v>3</v>
      </c>
      <c r="HP335" s="3" t="s">
        <v>3</v>
      </c>
      <c r="HQ335" s="3" t="s">
        <v>3</v>
      </c>
      <c r="HR335" s="3"/>
      <c r="HS335" s="3">
        <v>0</v>
      </c>
      <c r="HT335" s="3"/>
      <c r="HU335" s="3"/>
      <c r="HV335" s="3"/>
      <c r="HW335" s="3"/>
      <c r="HX335" s="3"/>
      <c r="HY335" s="3"/>
      <c r="HZ335" s="3"/>
      <c r="IA335" s="3"/>
      <c r="IB335" s="3"/>
      <c r="IC335" s="3"/>
      <c r="ID335" s="3"/>
      <c r="IE335" s="3"/>
      <c r="IF335" s="3"/>
      <c r="IG335" s="3"/>
      <c r="IH335" s="3"/>
      <c r="II335" s="3"/>
      <c r="IJ335" s="3"/>
      <c r="IK335" s="3">
        <v>0</v>
      </c>
      <c r="IL335" s="3"/>
      <c r="IM335" s="3"/>
      <c r="IN335" s="3"/>
      <c r="IO335" s="3"/>
      <c r="IP335" s="3"/>
      <c r="IQ335" s="3"/>
      <c r="IR335" s="3"/>
      <c r="IS335" s="3"/>
      <c r="IT335" s="3"/>
      <c r="IU335" s="3"/>
    </row>
    <row r="336" spans="1:255" ht="409.5" x14ac:dyDescent="0.25">
      <c r="A336" s="4">
        <v>17</v>
      </c>
      <c r="B336" s="4">
        <v>1</v>
      </c>
      <c r="C336" s="4"/>
      <c r="D336" s="4"/>
      <c r="E336" s="4" t="s">
        <v>473</v>
      </c>
      <c r="F336" s="4" t="s">
        <v>474</v>
      </c>
      <c r="G336" s="4" t="s">
        <v>475</v>
      </c>
      <c r="H336" s="4" t="s">
        <v>40</v>
      </c>
      <c r="I336" s="4">
        <f>ROUND((6+3+62+17+63+20+13+3+19)/100,9)</f>
        <v>2.06</v>
      </c>
      <c r="J336" s="4">
        <v>0</v>
      </c>
      <c r="K336" s="4">
        <f>ROUND((6+3+62+17+63+20+13+3+19)/100,9)</f>
        <v>2.06</v>
      </c>
      <c r="L336" s="4"/>
      <c r="M336" s="4"/>
      <c r="N336" s="4"/>
      <c r="O336" s="4">
        <f t="shared" si="473"/>
        <v>164327.48000000001</v>
      </c>
      <c r="P336" s="4">
        <f t="shared" si="474"/>
        <v>792.31</v>
      </c>
      <c r="Q336" s="4">
        <f>(ROUND((ROUND((((ET336*1.2))*AV336*I336),2)*BB336),2)+ROUND((ROUND(((AE336-((EU336*1.2)))*AV336*I336),2)*BS336),2))</f>
        <v>2193.85</v>
      </c>
      <c r="R336" s="4">
        <f>(ROUND((ROUND((((EU336*1.2))*AV336*I336),2)*BS336),2)+ROUND((ROUND(((AE336-((EU336*1.2)))*AV336*I336),2)*BS336),2))</f>
        <v>1031.21</v>
      </c>
      <c r="S336" s="4">
        <f t="shared" si="475"/>
        <v>161341.32</v>
      </c>
      <c r="T336" s="4">
        <f t="shared" si="476"/>
        <v>0</v>
      </c>
      <c r="U336" s="4">
        <f t="shared" si="477"/>
        <v>219.32271215999995</v>
      </c>
      <c r="V336" s="4">
        <f t="shared" si="478"/>
        <v>0</v>
      </c>
      <c r="W336" s="4">
        <f t="shared" si="479"/>
        <v>0</v>
      </c>
      <c r="X336" s="4">
        <f>(ROUND((((S336+ROUND((ROUND((((EU336*1.2))*AV336*I336),2)*BS336),2))*AT336)/100),2)+ROUND(((ROUND((ROUND(((AE336-((EU336*1.2)))*AV336*I336),2)*BS336),2)*AT336)/100),2))</f>
        <v>157501.35</v>
      </c>
      <c r="Y336" s="4">
        <f>(ROUND((((S336+ROUND((ROUND((((EU336*1.2))*AV336*I336),2)*BS336),2))*AU336)/100),2)+ROUND(((ROUND((ROUND(((AE336-((EU336*1.2)))*AV336*I336),2)*BS336),2)*AU336)/100),2))</f>
        <v>82809.990000000005</v>
      </c>
      <c r="Z336" s="4"/>
      <c r="AA336" s="4">
        <v>55890823</v>
      </c>
      <c r="AB336" s="4">
        <f t="shared" si="480"/>
        <v>1499.6120000000001</v>
      </c>
      <c r="AC336" s="4">
        <f>ROUND(((ES336*1)),6)</f>
        <v>109.58</v>
      </c>
      <c r="AD336" s="4">
        <f>ROUND(((((ET336*1.2))-((EU336*1.2)))+AE336),6)</f>
        <v>62.52</v>
      </c>
      <c r="AE336" s="4">
        <f>ROUND(((EU336*1.2)),6)</f>
        <v>8.484</v>
      </c>
      <c r="AF336" s="4">
        <f>ROUND(((EV336*1.2)),6)</f>
        <v>1327.5119999999999</v>
      </c>
      <c r="AG336" s="4">
        <f t="shared" si="481"/>
        <v>0</v>
      </c>
      <c r="AH336" s="4">
        <f>((EW336*1.2))</f>
        <v>101.68799999999999</v>
      </c>
      <c r="AI336" s="4">
        <f>((EX336*1.2))</f>
        <v>0</v>
      </c>
      <c r="AJ336" s="4">
        <f t="shared" si="482"/>
        <v>0</v>
      </c>
      <c r="AK336" s="4">
        <v>1267.94</v>
      </c>
      <c r="AL336" s="4">
        <v>109.58</v>
      </c>
      <c r="AM336" s="4">
        <v>52.1</v>
      </c>
      <c r="AN336" s="4">
        <v>7.07</v>
      </c>
      <c r="AO336" s="4">
        <v>1106.26</v>
      </c>
      <c r="AP336" s="4">
        <v>0</v>
      </c>
      <c r="AQ336" s="4">
        <v>84.74</v>
      </c>
      <c r="AR336" s="4">
        <v>0</v>
      </c>
      <c r="AS336" s="4">
        <v>0</v>
      </c>
      <c r="AT336" s="4">
        <v>97</v>
      </c>
      <c r="AU336" s="4">
        <v>51</v>
      </c>
      <c r="AV336" s="4">
        <v>1.0469999999999999</v>
      </c>
      <c r="AW336" s="4">
        <v>1</v>
      </c>
      <c r="AX336" s="4"/>
      <c r="AY336" s="4"/>
      <c r="AZ336" s="4">
        <v>1</v>
      </c>
      <c r="BA336" s="4">
        <v>56.35</v>
      </c>
      <c r="BB336" s="4">
        <v>16.27</v>
      </c>
      <c r="BC336" s="4">
        <v>3.51</v>
      </c>
      <c r="BD336" s="4" t="s">
        <v>3</v>
      </c>
      <c r="BE336" s="4" t="s">
        <v>3</v>
      </c>
      <c r="BF336" s="4" t="s">
        <v>3</v>
      </c>
      <c r="BG336" s="4" t="s">
        <v>3</v>
      </c>
      <c r="BH336" s="4">
        <v>0</v>
      </c>
      <c r="BI336" s="4">
        <v>2</v>
      </c>
      <c r="BJ336" s="4" t="s">
        <v>476</v>
      </c>
      <c r="BK336" s="4"/>
      <c r="BL336" s="4"/>
      <c r="BM336" s="4">
        <v>67</v>
      </c>
      <c r="BN336" s="4">
        <v>0</v>
      </c>
      <c r="BO336" s="4" t="s">
        <v>474</v>
      </c>
      <c r="BP336" s="4">
        <v>1</v>
      </c>
      <c r="BQ336" s="4">
        <v>40</v>
      </c>
      <c r="BR336" s="4">
        <v>0</v>
      </c>
      <c r="BS336" s="4">
        <v>56.35</v>
      </c>
      <c r="BT336" s="4">
        <v>1</v>
      </c>
      <c r="BU336" s="4">
        <v>1</v>
      </c>
      <c r="BV336" s="4">
        <v>1</v>
      </c>
      <c r="BW336" s="4">
        <v>1</v>
      </c>
      <c r="BX336" s="4">
        <v>1</v>
      </c>
      <c r="BY336" s="4" t="s">
        <v>3</v>
      </c>
      <c r="BZ336" s="4">
        <v>97</v>
      </c>
      <c r="CA336" s="4">
        <v>51</v>
      </c>
      <c r="CB336" s="4" t="s">
        <v>3</v>
      </c>
      <c r="CC336" s="4"/>
      <c r="CD336" s="4"/>
      <c r="CE336" s="4">
        <v>1566</v>
      </c>
      <c r="CF336" s="4">
        <v>0</v>
      </c>
      <c r="CG336" s="4">
        <v>0</v>
      </c>
      <c r="CH336" s="4"/>
      <c r="CI336" s="4"/>
      <c r="CJ336" s="4"/>
      <c r="CK336" s="4"/>
      <c r="CL336" s="4"/>
      <c r="CM336" s="4">
        <v>0</v>
      </c>
      <c r="CN336" s="10" t="s">
        <v>2500</v>
      </c>
      <c r="CO336" s="4">
        <v>0</v>
      </c>
      <c r="CP336" s="4">
        <f t="shared" si="483"/>
        <v>164327.48000000001</v>
      </c>
      <c r="CQ336" s="4">
        <f t="shared" si="484"/>
        <v>384.63</v>
      </c>
      <c r="CR336" s="4">
        <f>(ROUND((ROUND((((ET336*1.2))*AV336*1),2)*BB336),2)+ROUND((ROUND(((AE336-((EU336*1.2)))*AV336*1),2)*BS336),2))</f>
        <v>1065.03</v>
      </c>
      <c r="CS336" s="4">
        <f>(ROUND((ROUND((((EU336*1.2))*AV336*1),2)*BS336),2)+ROUND((ROUND(((AE336-((EU336*1.2)))*AV336*1),2)*BS336),2))</f>
        <v>500.39</v>
      </c>
      <c r="CT336" s="4">
        <f t="shared" si="485"/>
        <v>78321.429999999993</v>
      </c>
      <c r="CU336" s="4">
        <f t="shared" si="486"/>
        <v>0</v>
      </c>
      <c r="CV336" s="4">
        <f t="shared" si="487"/>
        <v>106.46733599999997</v>
      </c>
      <c r="CW336" s="4">
        <f t="shared" si="488"/>
        <v>0</v>
      </c>
      <c r="CX336" s="4">
        <f t="shared" si="489"/>
        <v>0</v>
      </c>
      <c r="CY336" s="4">
        <f>(ROUND((((S336+ROUND((ROUND((((EU336*1.2))*AV336*1),2)*BS336),2))*AT336)/100),2)+ROUND(((ROUND((ROUND(((AE336-((EU336*1.2)))*AV336*1),2)*BS336),2)*AT336)/100),2))</f>
        <v>156986.46</v>
      </c>
      <c r="CZ336" s="4">
        <f>(ROUND((((S336+ROUND((ROUND((((EU336*1.2))*AV336*1),2)*BS336),2))*AU336)/100),2)+ROUND(((ROUND((ROUND(((AE336-((EU336*1.2)))*AV336*1),2)*BS336),2)*AU336)/100),2))</f>
        <v>82539.27</v>
      </c>
      <c r="DA336" s="4"/>
      <c r="DB336" s="4">
        <v>116</v>
      </c>
      <c r="DC336" s="4" t="s">
        <v>3</v>
      </c>
      <c r="DD336" s="4" t="s">
        <v>22</v>
      </c>
      <c r="DE336" s="4" t="s">
        <v>42</v>
      </c>
      <c r="DF336" s="4" t="s">
        <v>42</v>
      </c>
      <c r="DG336" s="4" t="s">
        <v>42</v>
      </c>
      <c r="DH336" s="4" t="s">
        <v>3</v>
      </c>
      <c r="DI336" s="4" t="s">
        <v>42</v>
      </c>
      <c r="DJ336" s="4" t="s">
        <v>42</v>
      </c>
      <c r="DK336" s="4" t="s">
        <v>3</v>
      </c>
      <c r="DL336" s="4" t="s">
        <v>3</v>
      </c>
      <c r="DM336" s="4" t="s">
        <v>3</v>
      </c>
      <c r="DN336" s="4">
        <v>0</v>
      </c>
      <c r="DO336" s="4">
        <v>0</v>
      </c>
      <c r="DP336" s="4">
        <v>1</v>
      </c>
      <c r="DQ336" s="4">
        <v>1</v>
      </c>
      <c r="DR336" s="4"/>
      <c r="DS336" s="4"/>
      <c r="DT336" s="4"/>
      <c r="DU336" s="4">
        <v>1010</v>
      </c>
      <c r="DV336" s="4" t="s">
        <v>40</v>
      </c>
      <c r="DW336" s="4" t="s">
        <v>40</v>
      </c>
      <c r="DX336" s="4">
        <v>100</v>
      </c>
      <c r="DY336" s="4"/>
      <c r="DZ336" s="4" t="s">
        <v>3</v>
      </c>
      <c r="EA336" s="4" t="s">
        <v>3</v>
      </c>
      <c r="EB336" s="4" t="s">
        <v>3</v>
      </c>
      <c r="EC336" s="4" t="s">
        <v>3</v>
      </c>
      <c r="ED336" s="4"/>
      <c r="EE336" s="4">
        <v>57042957</v>
      </c>
      <c r="EF336" s="4">
        <v>40</v>
      </c>
      <c r="EG336" s="4" t="s">
        <v>33</v>
      </c>
      <c r="EH336" s="4">
        <v>0</v>
      </c>
      <c r="EI336" s="4" t="s">
        <v>3</v>
      </c>
      <c r="EJ336" s="4">
        <v>2</v>
      </c>
      <c r="EK336" s="4">
        <v>67</v>
      </c>
      <c r="EL336" s="4" t="s">
        <v>34</v>
      </c>
      <c r="EM336" s="4" t="s">
        <v>35</v>
      </c>
      <c r="EN336" s="4"/>
      <c r="EO336" s="4" t="s">
        <v>46</v>
      </c>
      <c r="EP336" s="4"/>
      <c r="EQ336" s="4">
        <v>0</v>
      </c>
      <c r="ER336" s="4">
        <v>1267.94</v>
      </c>
      <c r="ES336" s="4">
        <v>109.58</v>
      </c>
      <c r="ET336" s="4">
        <v>52.1</v>
      </c>
      <c r="EU336" s="4">
        <v>7.07</v>
      </c>
      <c r="EV336" s="4">
        <v>1106.26</v>
      </c>
      <c r="EW336" s="4">
        <v>84.74</v>
      </c>
      <c r="EX336" s="4">
        <v>0</v>
      </c>
      <c r="EY336" s="4">
        <v>0</v>
      </c>
      <c r="EZ336" s="4"/>
      <c r="FA336" s="4"/>
      <c r="FB336" s="4"/>
      <c r="FC336" s="4"/>
      <c r="FD336" s="4"/>
      <c r="FE336" s="4"/>
      <c r="FF336" s="4"/>
      <c r="FG336" s="4"/>
      <c r="FH336" s="4"/>
      <c r="FI336" s="4"/>
      <c r="FJ336" s="4"/>
      <c r="FK336" s="4"/>
      <c r="FL336" s="4"/>
      <c r="FM336" s="4"/>
      <c r="FN336" s="4"/>
      <c r="FO336" s="4"/>
      <c r="FP336" s="4"/>
      <c r="FQ336" s="4">
        <v>0</v>
      </c>
      <c r="FR336" s="4">
        <v>0</v>
      </c>
      <c r="FS336" s="4">
        <v>0</v>
      </c>
      <c r="FT336" s="4"/>
      <c r="FU336" s="4"/>
      <c r="FV336" s="4"/>
      <c r="FW336" s="4"/>
      <c r="FX336" s="4">
        <v>97</v>
      </c>
      <c r="FY336" s="4">
        <v>51</v>
      </c>
      <c r="FZ336" s="4"/>
      <c r="GA336" s="4" t="s">
        <v>3</v>
      </c>
      <c r="GB336" s="4"/>
      <c r="GC336" s="4"/>
      <c r="GD336" s="4">
        <v>1</v>
      </c>
      <c r="GE336" s="4"/>
      <c r="GF336" s="4">
        <v>-1607161562</v>
      </c>
      <c r="GG336" s="4">
        <v>2</v>
      </c>
      <c r="GH336" s="4">
        <v>1</v>
      </c>
      <c r="GI336" s="4">
        <v>2</v>
      </c>
      <c r="GJ336" s="4">
        <v>0</v>
      </c>
      <c r="GK336" s="4">
        <v>0</v>
      </c>
      <c r="GL336" s="4">
        <f t="shared" si="490"/>
        <v>0</v>
      </c>
      <c r="GM336" s="4">
        <f t="shared" si="491"/>
        <v>404638.82</v>
      </c>
      <c r="GN336" s="4">
        <f t="shared" si="492"/>
        <v>0</v>
      </c>
      <c r="GO336" s="4">
        <f t="shared" si="493"/>
        <v>404638.82</v>
      </c>
      <c r="GP336" s="4">
        <f t="shared" si="494"/>
        <v>0</v>
      </c>
      <c r="GQ336" s="4"/>
      <c r="GR336" s="4">
        <v>0</v>
      </c>
      <c r="GS336" s="4">
        <v>0</v>
      </c>
      <c r="GT336" s="4">
        <v>0</v>
      </c>
      <c r="GU336" s="4" t="s">
        <v>3</v>
      </c>
      <c r="GV336" s="4">
        <f t="shared" si="495"/>
        <v>0</v>
      </c>
      <c r="GW336" s="4">
        <v>1</v>
      </c>
      <c r="GX336" s="4">
        <f t="shared" si="496"/>
        <v>0</v>
      </c>
      <c r="GY336" s="4"/>
      <c r="GZ336" s="4"/>
      <c r="HA336" s="4">
        <v>0</v>
      </c>
      <c r="HB336" s="4">
        <v>0</v>
      </c>
      <c r="HC336" s="4">
        <f t="shared" si="497"/>
        <v>0</v>
      </c>
      <c r="HD336" s="4"/>
      <c r="HE336" s="4" t="s">
        <v>3</v>
      </c>
      <c r="HF336" s="4" t="s">
        <v>3</v>
      </c>
      <c r="HG336" s="4"/>
      <c r="HH336" s="4"/>
      <c r="HI336" s="4"/>
      <c r="HJ336" s="4"/>
      <c r="HK336" s="4"/>
      <c r="HL336" s="4"/>
      <c r="HM336" s="4" t="s">
        <v>3</v>
      </c>
      <c r="HN336" s="4" t="s">
        <v>3</v>
      </c>
      <c r="HO336" s="4" t="s">
        <v>3</v>
      </c>
      <c r="HP336" s="4" t="s">
        <v>3</v>
      </c>
      <c r="HQ336" s="4" t="s">
        <v>3</v>
      </c>
      <c r="HR336" s="4"/>
      <c r="HS336" s="4">
        <v>0</v>
      </c>
      <c r="HT336" s="4"/>
      <c r="HU336" s="4"/>
      <c r="HV336" s="4"/>
      <c r="HW336" s="4"/>
      <c r="HX336" s="4"/>
      <c r="HY336" s="4"/>
      <c r="HZ336" s="4"/>
      <c r="IA336" s="4"/>
      <c r="IB336" s="4"/>
      <c r="IC336" s="4"/>
      <c r="ID336" s="4"/>
      <c r="IE336" s="4"/>
      <c r="IF336" s="4"/>
      <c r="IG336" s="4"/>
      <c r="IH336" s="4"/>
      <c r="II336" s="4"/>
      <c r="IJ336" s="4"/>
      <c r="IK336" s="4">
        <v>0</v>
      </c>
      <c r="IL336" s="4"/>
      <c r="IM336" s="4"/>
      <c r="IN336" s="4"/>
      <c r="IO336" s="4"/>
      <c r="IP336" s="4"/>
      <c r="IQ336" s="4"/>
      <c r="IR336" s="4"/>
      <c r="IS336" s="4"/>
      <c r="IT336" s="4"/>
      <c r="IU336" s="4"/>
    </row>
    <row r="337" spans="1:255" x14ac:dyDescent="0.25">
      <c r="A337" s="3">
        <v>17</v>
      </c>
      <c r="B337" s="3">
        <v>1</v>
      </c>
      <c r="C337" s="3"/>
      <c r="D337" s="3"/>
      <c r="E337" s="3" t="s">
        <v>477</v>
      </c>
      <c r="F337" s="3" t="s">
        <v>478</v>
      </c>
      <c r="G337" s="3" t="s">
        <v>2505</v>
      </c>
      <c r="H337" s="3" t="s">
        <v>227</v>
      </c>
      <c r="I337" s="3">
        <v>6</v>
      </c>
      <c r="J337" s="3">
        <v>0</v>
      </c>
      <c r="K337" s="3">
        <v>6</v>
      </c>
      <c r="L337" s="3"/>
      <c r="M337" s="3"/>
      <c r="N337" s="3"/>
      <c r="O337" s="3">
        <f t="shared" si="473"/>
        <v>13188.42</v>
      </c>
      <c r="P337" s="3">
        <f t="shared" si="474"/>
        <v>13188.42</v>
      </c>
      <c r="Q337" s="3">
        <f t="shared" ref="Q337:Q354" si="512">(ROUND((ROUND(((ET337)*AV337*I337),2)*BB337),2)+ROUND((ROUND(((AE337-(EU337))*AV337*I337),2)*BS337),2))</f>
        <v>0</v>
      </c>
      <c r="R337" s="3">
        <f t="shared" ref="R337:R354" si="513">(ROUND((ROUND(((EU337)*AV337*I337),2)*BS337),2)+ROUND((ROUND(((AE337-(EU337))*AV337*I337),2)*BS337),2))</f>
        <v>0</v>
      </c>
      <c r="S337" s="3">
        <f t="shared" si="475"/>
        <v>0</v>
      </c>
      <c r="T337" s="3">
        <f t="shared" si="476"/>
        <v>0</v>
      </c>
      <c r="U337" s="3">
        <f t="shared" si="477"/>
        <v>0</v>
      </c>
      <c r="V337" s="3">
        <f t="shared" si="478"/>
        <v>0</v>
      </c>
      <c r="W337" s="3">
        <f t="shared" si="479"/>
        <v>0</v>
      </c>
      <c r="X337" s="3">
        <f t="shared" ref="X337:X354" si="514">(ROUND((((S337+ROUND((ROUND(((EU337)*AV337*I337),2)*BS337),2))*AT337)/100),2)+ROUND(((ROUND((ROUND(((AE337-(EU337))*AV337*I337),2)*BS337),2)*AT337)/100),2))</f>
        <v>0</v>
      </c>
      <c r="Y337" s="3">
        <f t="shared" ref="Y337:Y354" si="515">(ROUND((((S337+ROUND((ROUND(((EU337)*AV337*I337),2)*BS337),2))*AU337)/100),2)+ROUND(((ROUND((ROUND(((AE337-(EU337))*AV337*I337),2)*BS337),2)*AU337)/100),2))</f>
        <v>0</v>
      </c>
      <c r="Z337" s="3"/>
      <c r="AA337" s="3">
        <v>54971259</v>
      </c>
      <c r="AB337" s="3">
        <f t="shared" si="480"/>
        <v>2198.0700000000002</v>
      </c>
      <c r="AC337" s="3">
        <f t="shared" ref="AC337:AC354" si="516">ROUND((ES337),6)</f>
        <v>2198.0700000000002</v>
      </c>
      <c r="AD337" s="3">
        <f t="shared" ref="AD337:AD354" si="517">ROUND((((ET337)-(EU337))+AE337),6)</f>
        <v>0</v>
      </c>
      <c r="AE337" s="3">
        <f t="shared" ref="AE337:AE354" si="518">ROUND((EU337),6)</f>
        <v>0</v>
      </c>
      <c r="AF337" s="3">
        <f t="shared" ref="AF337:AF354" si="519">ROUND((EV337),6)</f>
        <v>0</v>
      </c>
      <c r="AG337" s="3">
        <f t="shared" si="481"/>
        <v>0</v>
      </c>
      <c r="AH337" s="3">
        <f t="shared" ref="AH337:AH354" si="520">(EW337)</f>
        <v>0</v>
      </c>
      <c r="AI337" s="3">
        <f t="shared" ref="AI337:AI354" si="521">(EX337)</f>
        <v>0</v>
      </c>
      <c r="AJ337" s="3">
        <f t="shared" si="482"/>
        <v>0</v>
      </c>
      <c r="AK337" s="3">
        <v>2198.0699999999997</v>
      </c>
      <c r="AL337" s="3">
        <v>2198.0699999999997</v>
      </c>
      <c r="AM337" s="3">
        <v>0</v>
      </c>
      <c r="AN337" s="3">
        <v>0</v>
      </c>
      <c r="AO337" s="3">
        <v>0</v>
      </c>
      <c r="AP337" s="3">
        <v>0</v>
      </c>
      <c r="AQ337" s="3">
        <v>0</v>
      </c>
      <c r="AR337" s="3">
        <v>0</v>
      </c>
      <c r="AS337" s="3">
        <v>0</v>
      </c>
      <c r="AT337" s="3">
        <v>0</v>
      </c>
      <c r="AU337" s="3">
        <v>0</v>
      </c>
      <c r="AV337" s="3">
        <v>1</v>
      </c>
      <c r="AW337" s="3">
        <v>1</v>
      </c>
      <c r="AX337" s="3"/>
      <c r="AY337" s="3"/>
      <c r="AZ337" s="3">
        <v>1</v>
      </c>
      <c r="BA337" s="3">
        <v>1</v>
      </c>
      <c r="BB337" s="3">
        <v>1</v>
      </c>
      <c r="BC337" s="3">
        <v>1</v>
      </c>
      <c r="BD337" s="3" t="s">
        <v>3</v>
      </c>
      <c r="BE337" s="3" t="s">
        <v>3</v>
      </c>
      <c r="BF337" s="3" t="s">
        <v>3</v>
      </c>
      <c r="BG337" s="3" t="s">
        <v>3</v>
      </c>
      <c r="BH337" s="3">
        <v>3</v>
      </c>
      <c r="BI337" s="3">
        <v>2</v>
      </c>
      <c r="BJ337" s="3" t="s">
        <v>478</v>
      </c>
      <c r="BK337" s="3"/>
      <c r="BL337" s="3"/>
      <c r="BM337" s="3">
        <v>400005</v>
      </c>
      <c r="BN337" s="3">
        <v>0</v>
      </c>
      <c r="BO337" s="3" t="s">
        <v>3</v>
      </c>
      <c r="BP337" s="3">
        <v>0</v>
      </c>
      <c r="BQ337" s="3">
        <v>213</v>
      </c>
      <c r="BR337" s="3">
        <v>0</v>
      </c>
      <c r="BS337" s="3">
        <v>1</v>
      </c>
      <c r="BT337" s="3">
        <v>1</v>
      </c>
      <c r="BU337" s="3">
        <v>1</v>
      </c>
      <c r="BV337" s="3">
        <v>1</v>
      </c>
      <c r="BW337" s="3">
        <v>1</v>
      </c>
      <c r="BX337" s="3">
        <v>1</v>
      </c>
      <c r="BY337" s="3" t="s">
        <v>3</v>
      </c>
      <c r="BZ337" s="3">
        <v>0</v>
      </c>
      <c r="CA337" s="3">
        <v>0</v>
      </c>
      <c r="CB337" s="3" t="s">
        <v>3</v>
      </c>
      <c r="CC337" s="3"/>
      <c r="CD337" s="3"/>
      <c r="CE337" s="3">
        <v>1566</v>
      </c>
      <c r="CF337" s="3">
        <v>0</v>
      </c>
      <c r="CG337" s="3">
        <v>0</v>
      </c>
      <c r="CH337" s="3"/>
      <c r="CI337" s="3"/>
      <c r="CJ337" s="3"/>
      <c r="CK337" s="3"/>
      <c r="CL337" s="3"/>
      <c r="CM337" s="3">
        <v>0</v>
      </c>
      <c r="CN337" s="3" t="s">
        <v>3</v>
      </c>
      <c r="CO337" s="3">
        <v>0</v>
      </c>
      <c r="CP337" s="3">
        <f t="shared" si="483"/>
        <v>13188.42</v>
      </c>
      <c r="CQ337" s="3">
        <f t="shared" si="484"/>
        <v>2198.0700000000002</v>
      </c>
      <c r="CR337" s="3">
        <f t="shared" ref="CR337:CR354" si="522">(ROUND((ROUND(((ET337)*AV337*1),2)*BB337),2)+ROUND((ROUND(((AE337-(EU337))*AV337*1),2)*BS337),2))</f>
        <v>0</v>
      </c>
      <c r="CS337" s="3">
        <f t="shared" ref="CS337:CS354" si="523">(ROUND((ROUND(((EU337)*AV337*1),2)*BS337),2)+ROUND((ROUND(((AE337-(EU337))*AV337*1),2)*BS337),2))</f>
        <v>0</v>
      </c>
      <c r="CT337" s="3">
        <f t="shared" si="485"/>
        <v>0</v>
      </c>
      <c r="CU337" s="3">
        <f t="shared" si="486"/>
        <v>0</v>
      </c>
      <c r="CV337" s="3">
        <f t="shared" si="487"/>
        <v>0</v>
      </c>
      <c r="CW337" s="3">
        <f t="shared" si="488"/>
        <v>0</v>
      </c>
      <c r="CX337" s="3">
        <f t="shared" si="489"/>
        <v>0</v>
      </c>
      <c r="CY337" s="3">
        <f t="shared" ref="CY337:CY354" si="524">(ROUND((((S337+ROUND((ROUND(((EU337)*AV337*1),2)*BS337),2))*AT337)/100),2)+ROUND(((ROUND((ROUND(((AE337-(EU337))*AV337*1),2)*BS337),2)*AT337)/100),2))</f>
        <v>0</v>
      </c>
      <c r="CZ337" s="3">
        <f t="shared" ref="CZ337:CZ354" si="525">(ROUND((((S337+ROUND((ROUND(((EU337)*AV337*1),2)*BS337),2))*AU337)/100),2)+ROUND(((ROUND((ROUND(((AE337-(EU337))*AV337*1),2)*BS337),2)*AU337)/100),2))</f>
        <v>0</v>
      </c>
      <c r="DA337" s="3"/>
      <c r="DB337" s="3"/>
      <c r="DC337" s="3" t="s">
        <v>3</v>
      </c>
      <c r="DD337" s="3" t="s">
        <v>3</v>
      </c>
      <c r="DE337" s="3" t="s">
        <v>3</v>
      </c>
      <c r="DF337" s="3" t="s">
        <v>3</v>
      </c>
      <c r="DG337" s="3" t="s">
        <v>3</v>
      </c>
      <c r="DH337" s="3" t="s">
        <v>3</v>
      </c>
      <c r="DI337" s="3" t="s">
        <v>3</v>
      </c>
      <c r="DJ337" s="3" t="s">
        <v>3</v>
      </c>
      <c r="DK337" s="3" t="s">
        <v>3</v>
      </c>
      <c r="DL337" s="3" t="s">
        <v>3</v>
      </c>
      <c r="DM337" s="3" t="s">
        <v>3</v>
      </c>
      <c r="DN337" s="3">
        <v>0</v>
      </c>
      <c r="DO337" s="3">
        <v>0</v>
      </c>
      <c r="DP337" s="3">
        <v>1</v>
      </c>
      <c r="DQ337" s="3">
        <v>1</v>
      </c>
      <c r="DR337" s="3"/>
      <c r="DS337" s="3"/>
      <c r="DT337" s="3"/>
      <c r="DU337" s="3">
        <v>1013</v>
      </c>
      <c r="DV337" s="3" t="s">
        <v>227</v>
      </c>
      <c r="DW337" s="3" t="s">
        <v>227</v>
      </c>
      <c r="DX337" s="3">
        <v>1</v>
      </c>
      <c r="DY337" s="3"/>
      <c r="DZ337" s="3" t="s">
        <v>3</v>
      </c>
      <c r="EA337" s="3" t="s">
        <v>3</v>
      </c>
      <c r="EB337" s="3" t="s">
        <v>3</v>
      </c>
      <c r="EC337" s="3" t="s">
        <v>3</v>
      </c>
      <c r="ED337" s="3"/>
      <c r="EE337" s="3">
        <v>57042888</v>
      </c>
      <c r="EF337" s="3">
        <v>213</v>
      </c>
      <c r="EG337" s="3" t="s">
        <v>456</v>
      </c>
      <c r="EH337" s="3">
        <v>0</v>
      </c>
      <c r="EI337" s="3" t="s">
        <v>3</v>
      </c>
      <c r="EJ337" s="3">
        <v>1</v>
      </c>
      <c r="EK337" s="3">
        <v>400005</v>
      </c>
      <c r="EL337" s="3" t="s">
        <v>456</v>
      </c>
      <c r="EM337" s="3" t="s">
        <v>457</v>
      </c>
      <c r="EN337" s="3"/>
      <c r="EO337" s="3" t="s">
        <v>3</v>
      </c>
      <c r="EP337" s="3"/>
      <c r="EQ337" s="3">
        <v>16</v>
      </c>
      <c r="ER337" s="3">
        <v>0</v>
      </c>
      <c r="ES337" s="3">
        <v>2198.0699999999997</v>
      </c>
      <c r="ET337" s="3">
        <v>0</v>
      </c>
      <c r="EU337" s="3">
        <v>0</v>
      </c>
      <c r="EV337" s="3">
        <v>0</v>
      </c>
      <c r="EW337" s="3">
        <v>0</v>
      </c>
      <c r="EX337" s="3">
        <v>0</v>
      </c>
      <c r="EY337" s="3">
        <v>0</v>
      </c>
      <c r="EZ337" s="3"/>
      <c r="FA337" s="3"/>
      <c r="FB337" s="3"/>
      <c r="FC337" s="3"/>
      <c r="FD337" s="3"/>
      <c r="FE337" s="3"/>
      <c r="FF337" s="3"/>
      <c r="FG337" s="3"/>
      <c r="FH337" s="3"/>
      <c r="FI337" s="3"/>
      <c r="FJ337" s="3"/>
      <c r="FK337" s="3"/>
      <c r="FL337" s="3"/>
      <c r="FM337" s="3"/>
      <c r="FN337" s="3"/>
      <c r="FO337" s="3"/>
      <c r="FP337" s="3"/>
      <c r="FQ337" s="3">
        <v>0</v>
      </c>
      <c r="FR337" s="3">
        <v>0</v>
      </c>
      <c r="FS337" s="3">
        <v>0</v>
      </c>
      <c r="FT337" s="3"/>
      <c r="FU337" s="3"/>
      <c r="FV337" s="3"/>
      <c r="FW337" s="3"/>
      <c r="FX337" s="3">
        <v>0</v>
      </c>
      <c r="FY337" s="3">
        <v>0</v>
      </c>
      <c r="FZ337" s="3"/>
      <c r="GA337" s="3" t="s">
        <v>479</v>
      </c>
      <c r="GB337" s="3"/>
      <c r="GC337" s="3"/>
      <c r="GD337" s="3">
        <v>1</v>
      </c>
      <c r="GE337" s="3"/>
      <c r="GF337" s="3">
        <v>-854375301</v>
      </c>
      <c r="GG337" s="3">
        <v>2</v>
      </c>
      <c r="GH337" s="3">
        <v>4</v>
      </c>
      <c r="GI337" s="3">
        <v>-2</v>
      </c>
      <c r="GJ337" s="3">
        <v>0</v>
      </c>
      <c r="GK337" s="3">
        <v>0</v>
      </c>
      <c r="GL337" s="3">
        <f t="shared" si="490"/>
        <v>0</v>
      </c>
      <c r="GM337" s="3">
        <f t="shared" si="491"/>
        <v>13188.42</v>
      </c>
      <c r="GN337" s="3">
        <f t="shared" si="492"/>
        <v>0</v>
      </c>
      <c r="GO337" s="3">
        <f t="shared" si="493"/>
        <v>13188.42</v>
      </c>
      <c r="GP337" s="3">
        <f t="shared" si="494"/>
        <v>0</v>
      </c>
      <c r="GQ337" s="3"/>
      <c r="GR337" s="3">
        <v>1</v>
      </c>
      <c r="GS337" s="3">
        <v>2</v>
      </c>
      <c r="GT337" s="3">
        <v>0</v>
      </c>
      <c r="GU337" s="3" t="s">
        <v>3</v>
      </c>
      <c r="GV337" s="3">
        <f t="shared" si="495"/>
        <v>0</v>
      </c>
      <c r="GW337" s="3">
        <v>1</v>
      </c>
      <c r="GX337" s="3">
        <f t="shared" si="496"/>
        <v>0</v>
      </c>
      <c r="GY337" s="3"/>
      <c r="GZ337" s="3"/>
      <c r="HA337" s="3">
        <v>0</v>
      </c>
      <c r="HB337" s="3">
        <v>0</v>
      </c>
      <c r="HC337" s="3">
        <f t="shared" si="497"/>
        <v>0</v>
      </c>
      <c r="HD337" s="3"/>
      <c r="HE337" s="3" t="s">
        <v>459</v>
      </c>
      <c r="HF337" s="3" t="s">
        <v>37</v>
      </c>
      <c r="HG337" s="3"/>
      <c r="HH337" s="3"/>
      <c r="HI337" s="3"/>
      <c r="HJ337" s="3"/>
      <c r="HK337" s="3"/>
      <c r="HL337" s="3"/>
      <c r="HM337" s="3" t="s">
        <v>3</v>
      </c>
      <c r="HN337" s="3" t="s">
        <v>3</v>
      </c>
      <c r="HO337" s="3" t="s">
        <v>3</v>
      </c>
      <c r="HP337" s="3" t="s">
        <v>3</v>
      </c>
      <c r="HQ337" s="3" t="s">
        <v>3</v>
      </c>
      <c r="HR337" s="3"/>
      <c r="HS337" s="3">
        <v>0</v>
      </c>
      <c r="HT337" s="3"/>
      <c r="HU337" s="3"/>
      <c r="HV337" s="3"/>
      <c r="HW337" s="3"/>
      <c r="HX337" s="3"/>
      <c r="HY337" s="3"/>
      <c r="HZ337" s="3"/>
      <c r="IA337" s="3"/>
      <c r="IB337" s="3"/>
      <c r="IC337" s="3"/>
      <c r="ID337" s="3"/>
      <c r="IE337" s="3"/>
      <c r="IF337" s="3"/>
      <c r="IG337" s="3"/>
      <c r="IH337" s="3"/>
      <c r="II337" s="3"/>
      <c r="IJ337" s="3"/>
      <c r="IK337" s="3">
        <v>0</v>
      </c>
      <c r="IL337" s="3"/>
      <c r="IM337" s="3"/>
      <c r="IN337" s="3"/>
      <c r="IO337" s="3"/>
      <c r="IP337" s="3"/>
      <c r="IQ337" s="3"/>
      <c r="IR337" s="3"/>
      <c r="IS337" s="3"/>
      <c r="IT337" s="3"/>
      <c r="IU337" s="3"/>
    </row>
    <row r="338" spans="1:255" x14ac:dyDescent="0.25">
      <c r="A338" s="4">
        <v>17</v>
      </c>
      <c r="B338" s="4">
        <v>1</v>
      </c>
      <c r="C338" s="4"/>
      <c r="D338" s="4"/>
      <c r="E338" s="4" t="s">
        <v>477</v>
      </c>
      <c r="F338" s="4" t="s">
        <v>478</v>
      </c>
      <c r="G338" s="4" t="s">
        <v>2505</v>
      </c>
      <c r="H338" s="4" t="s">
        <v>227</v>
      </c>
      <c r="I338" s="4">
        <v>6</v>
      </c>
      <c r="J338" s="4">
        <v>0</v>
      </c>
      <c r="K338" s="4">
        <v>6</v>
      </c>
      <c r="L338" s="4"/>
      <c r="M338" s="4"/>
      <c r="N338" s="4"/>
      <c r="O338" s="4">
        <f t="shared" si="473"/>
        <v>129774.05</v>
      </c>
      <c r="P338" s="4">
        <f t="shared" si="474"/>
        <v>129774.05</v>
      </c>
      <c r="Q338" s="4">
        <f t="shared" si="512"/>
        <v>0</v>
      </c>
      <c r="R338" s="4">
        <f t="shared" si="513"/>
        <v>0</v>
      </c>
      <c r="S338" s="4">
        <f t="shared" si="475"/>
        <v>0</v>
      </c>
      <c r="T338" s="4">
        <f t="shared" si="476"/>
        <v>0</v>
      </c>
      <c r="U338" s="4">
        <f t="shared" si="477"/>
        <v>0</v>
      </c>
      <c r="V338" s="4">
        <f t="shared" si="478"/>
        <v>0</v>
      </c>
      <c r="W338" s="4">
        <f t="shared" si="479"/>
        <v>0</v>
      </c>
      <c r="X338" s="4">
        <f t="shared" si="514"/>
        <v>0</v>
      </c>
      <c r="Y338" s="4">
        <f t="shared" si="515"/>
        <v>0</v>
      </c>
      <c r="Z338" s="4"/>
      <c r="AA338" s="4">
        <v>55890823</v>
      </c>
      <c r="AB338" s="4">
        <f t="shared" si="480"/>
        <v>2198.0700000000002</v>
      </c>
      <c r="AC338" s="4">
        <f t="shared" si="516"/>
        <v>2198.0700000000002</v>
      </c>
      <c r="AD338" s="4">
        <f t="shared" si="517"/>
        <v>0</v>
      </c>
      <c r="AE338" s="4">
        <f t="shared" si="518"/>
        <v>0</v>
      </c>
      <c r="AF338" s="4">
        <f t="shared" si="519"/>
        <v>0</v>
      </c>
      <c r="AG338" s="4">
        <f t="shared" si="481"/>
        <v>0</v>
      </c>
      <c r="AH338" s="4">
        <f t="shared" si="520"/>
        <v>0</v>
      </c>
      <c r="AI338" s="4">
        <f t="shared" si="521"/>
        <v>0</v>
      </c>
      <c r="AJ338" s="4">
        <f t="shared" si="482"/>
        <v>0</v>
      </c>
      <c r="AK338" s="4">
        <v>2198.0699999999997</v>
      </c>
      <c r="AL338" s="4">
        <v>2198.0699999999997</v>
      </c>
      <c r="AM338" s="4">
        <v>0</v>
      </c>
      <c r="AN338" s="4">
        <v>0</v>
      </c>
      <c r="AO338" s="4">
        <v>0</v>
      </c>
      <c r="AP338" s="4">
        <v>0</v>
      </c>
      <c r="AQ338" s="4">
        <v>0</v>
      </c>
      <c r="AR338" s="4">
        <v>0</v>
      </c>
      <c r="AS338" s="4">
        <v>0</v>
      </c>
      <c r="AT338" s="4">
        <v>0</v>
      </c>
      <c r="AU338" s="4">
        <v>0</v>
      </c>
      <c r="AV338" s="4">
        <v>1</v>
      </c>
      <c r="AW338" s="4">
        <v>1</v>
      </c>
      <c r="AX338" s="4"/>
      <c r="AY338" s="4"/>
      <c r="AZ338" s="4">
        <v>1</v>
      </c>
      <c r="BA338" s="4">
        <v>1</v>
      </c>
      <c r="BB338" s="4">
        <v>1</v>
      </c>
      <c r="BC338" s="4">
        <v>9.84</v>
      </c>
      <c r="BD338" s="4" t="s">
        <v>3</v>
      </c>
      <c r="BE338" s="4" t="s">
        <v>3</v>
      </c>
      <c r="BF338" s="4" t="s">
        <v>3</v>
      </c>
      <c r="BG338" s="4" t="s">
        <v>3</v>
      </c>
      <c r="BH338" s="4">
        <v>3</v>
      </c>
      <c r="BI338" s="4">
        <v>2</v>
      </c>
      <c r="BJ338" s="4" t="s">
        <v>478</v>
      </c>
      <c r="BK338" s="4"/>
      <c r="BL338" s="4"/>
      <c r="BM338" s="4">
        <v>400005</v>
      </c>
      <c r="BN338" s="4">
        <v>0</v>
      </c>
      <c r="BO338" s="4" t="s">
        <v>3</v>
      </c>
      <c r="BP338" s="4">
        <v>0</v>
      </c>
      <c r="BQ338" s="4">
        <v>213</v>
      </c>
      <c r="BR338" s="4">
        <v>0</v>
      </c>
      <c r="BS338" s="4">
        <v>1</v>
      </c>
      <c r="BT338" s="4">
        <v>1</v>
      </c>
      <c r="BU338" s="4">
        <v>1</v>
      </c>
      <c r="BV338" s="4">
        <v>1</v>
      </c>
      <c r="BW338" s="4">
        <v>1</v>
      </c>
      <c r="BX338" s="4">
        <v>1</v>
      </c>
      <c r="BY338" s="4" t="s">
        <v>3</v>
      </c>
      <c r="BZ338" s="4">
        <v>0</v>
      </c>
      <c r="CA338" s="4">
        <v>0</v>
      </c>
      <c r="CB338" s="4" t="s">
        <v>3</v>
      </c>
      <c r="CC338" s="4"/>
      <c r="CD338" s="4"/>
      <c r="CE338" s="4">
        <v>1566</v>
      </c>
      <c r="CF338" s="4">
        <v>0</v>
      </c>
      <c r="CG338" s="4">
        <v>0</v>
      </c>
      <c r="CH338" s="4"/>
      <c r="CI338" s="4"/>
      <c r="CJ338" s="4"/>
      <c r="CK338" s="4"/>
      <c r="CL338" s="4"/>
      <c r="CM338" s="4">
        <v>0</v>
      </c>
      <c r="CN338" s="4" t="s">
        <v>3</v>
      </c>
      <c r="CO338" s="4">
        <v>0</v>
      </c>
      <c r="CP338" s="4">
        <f t="shared" si="483"/>
        <v>129774.05</v>
      </c>
      <c r="CQ338" s="4">
        <f t="shared" si="484"/>
        <v>21629.01</v>
      </c>
      <c r="CR338" s="4">
        <f t="shared" si="522"/>
        <v>0</v>
      </c>
      <c r="CS338" s="4">
        <f t="shared" si="523"/>
        <v>0</v>
      </c>
      <c r="CT338" s="4">
        <f t="shared" si="485"/>
        <v>0</v>
      </c>
      <c r="CU338" s="4">
        <f t="shared" si="486"/>
        <v>0</v>
      </c>
      <c r="CV338" s="4">
        <f t="shared" si="487"/>
        <v>0</v>
      </c>
      <c r="CW338" s="4">
        <f t="shared" si="488"/>
        <v>0</v>
      </c>
      <c r="CX338" s="4">
        <f t="shared" si="489"/>
        <v>0</v>
      </c>
      <c r="CY338" s="4">
        <f t="shared" si="524"/>
        <v>0</v>
      </c>
      <c r="CZ338" s="4">
        <f t="shared" si="525"/>
        <v>0</v>
      </c>
      <c r="DA338" s="4"/>
      <c r="DB338" s="4"/>
      <c r="DC338" s="4" t="s">
        <v>3</v>
      </c>
      <c r="DD338" s="4" t="s">
        <v>3</v>
      </c>
      <c r="DE338" s="4" t="s">
        <v>3</v>
      </c>
      <c r="DF338" s="4" t="s">
        <v>3</v>
      </c>
      <c r="DG338" s="4" t="s">
        <v>3</v>
      </c>
      <c r="DH338" s="4" t="s">
        <v>3</v>
      </c>
      <c r="DI338" s="4" t="s">
        <v>3</v>
      </c>
      <c r="DJ338" s="4" t="s">
        <v>3</v>
      </c>
      <c r="DK338" s="4" t="s">
        <v>3</v>
      </c>
      <c r="DL338" s="4" t="s">
        <v>3</v>
      </c>
      <c r="DM338" s="4" t="s">
        <v>3</v>
      </c>
      <c r="DN338" s="4">
        <v>0</v>
      </c>
      <c r="DO338" s="4">
        <v>0</v>
      </c>
      <c r="DP338" s="4">
        <v>1</v>
      </c>
      <c r="DQ338" s="4">
        <v>1</v>
      </c>
      <c r="DR338" s="4"/>
      <c r="DS338" s="4"/>
      <c r="DT338" s="4"/>
      <c r="DU338" s="4">
        <v>1013</v>
      </c>
      <c r="DV338" s="4" t="s">
        <v>227</v>
      </c>
      <c r="DW338" s="4" t="s">
        <v>227</v>
      </c>
      <c r="DX338" s="4">
        <v>1</v>
      </c>
      <c r="DY338" s="4"/>
      <c r="DZ338" s="4" t="s">
        <v>3</v>
      </c>
      <c r="EA338" s="4" t="s">
        <v>3</v>
      </c>
      <c r="EB338" s="4" t="s">
        <v>3</v>
      </c>
      <c r="EC338" s="4" t="s">
        <v>3</v>
      </c>
      <c r="ED338" s="4"/>
      <c r="EE338" s="4">
        <v>57042888</v>
      </c>
      <c r="EF338" s="4">
        <v>213</v>
      </c>
      <c r="EG338" s="4" t="s">
        <v>456</v>
      </c>
      <c r="EH338" s="4">
        <v>0</v>
      </c>
      <c r="EI338" s="4" t="s">
        <v>3</v>
      </c>
      <c r="EJ338" s="4">
        <v>1</v>
      </c>
      <c r="EK338" s="4">
        <v>400005</v>
      </c>
      <c r="EL338" s="4" t="s">
        <v>456</v>
      </c>
      <c r="EM338" s="4" t="s">
        <v>457</v>
      </c>
      <c r="EN338" s="4"/>
      <c r="EO338" s="4" t="s">
        <v>3</v>
      </c>
      <c r="EP338" s="4"/>
      <c r="EQ338" s="4">
        <v>16</v>
      </c>
      <c r="ER338" s="4">
        <v>0</v>
      </c>
      <c r="ES338" s="4">
        <v>2198.0699999999997</v>
      </c>
      <c r="ET338" s="4">
        <v>0</v>
      </c>
      <c r="EU338" s="4">
        <v>0</v>
      </c>
      <c r="EV338" s="4">
        <v>0</v>
      </c>
      <c r="EW338" s="4">
        <v>0</v>
      </c>
      <c r="EX338" s="4">
        <v>0</v>
      </c>
      <c r="EY338" s="4">
        <v>0</v>
      </c>
      <c r="EZ338" s="4">
        <v>5</v>
      </c>
      <c r="FA338" s="4"/>
      <c r="FB338" s="4"/>
      <c r="FC338" s="4">
        <v>1</v>
      </c>
      <c r="FD338" s="4">
        <v>18</v>
      </c>
      <c r="FE338" s="4"/>
      <c r="FF338" s="4">
        <v>25870</v>
      </c>
      <c r="FG338" s="4"/>
      <c r="FH338" s="4"/>
      <c r="FI338" s="4"/>
      <c r="FJ338" s="4"/>
      <c r="FK338" s="4"/>
      <c r="FL338" s="4"/>
      <c r="FM338" s="4"/>
      <c r="FN338" s="4"/>
      <c r="FO338" s="4"/>
      <c r="FP338" s="4"/>
      <c r="FQ338" s="4">
        <v>0</v>
      </c>
      <c r="FR338" s="4">
        <v>0</v>
      </c>
      <c r="FS338" s="4">
        <v>0</v>
      </c>
      <c r="FT338" s="4"/>
      <c r="FU338" s="4"/>
      <c r="FV338" s="4"/>
      <c r="FW338" s="4"/>
      <c r="FX338" s="4">
        <v>0</v>
      </c>
      <c r="FY338" s="4">
        <v>0</v>
      </c>
      <c r="FZ338" s="4"/>
      <c r="GA338" s="4" t="s">
        <v>479</v>
      </c>
      <c r="GB338" s="4"/>
      <c r="GC338" s="4"/>
      <c r="GD338" s="4">
        <v>1</v>
      </c>
      <c r="GE338" s="4"/>
      <c r="GF338" s="4">
        <v>-854375301</v>
      </c>
      <c r="GG338" s="4">
        <v>2</v>
      </c>
      <c r="GH338" s="4">
        <v>3</v>
      </c>
      <c r="GI338" s="4">
        <v>5</v>
      </c>
      <c r="GJ338" s="4">
        <v>0</v>
      </c>
      <c r="GK338" s="4">
        <v>0</v>
      </c>
      <c r="GL338" s="4">
        <f t="shared" si="490"/>
        <v>0</v>
      </c>
      <c r="GM338" s="4">
        <f t="shared" si="491"/>
        <v>129774.05</v>
      </c>
      <c r="GN338" s="4">
        <f t="shared" si="492"/>
        <v>0</v>
      </c>
      <c r="GO338" s="4">
        <f t="shared" si="493"/>
        <v>129774.05</v>
      </c>
      <c r="GP338" s="4">
        <f t="shared" si="494"/>
        <v>0</v>
      </c>
      <c r="GQ338" s="4"/>
      <c r="GR338" s="4">
        <v>1</v>
      </c>
      <c r="GS338" s="4">
        <v>1</v>
      </c>
      <c r="GT338" s="4">
        <v>0</v>
      </c>
      <c r="GU338" s="4" t="s">
        <v>3</v>
      </c>
      <c r="GV338" s="4">
        <f t="shared" si="495"/>
        <v>0</v>
      </c>
      <c r="GW338" s="4">
        <v>1</v>
      </c>
      <c r="GX338" s="4">
        <f t="shared" si="496"/>
        <v>0</v>
      </c>
      <c r="GY338" s="4"/>
      <c r="GZ338" s="4"/>
      <c r="HA338" s="4">
        <v>0</v>
      </c>
      <c r="HB338" s="4">
        <v>0</v>
      </c>
      <c r="HC338" s="4">
        <f t="shared" si="497"/>
        <v>0</v>
      </c>
      <c r="HD338" s="4"/>
      <c r="HE338" s="4" t="s">
        <v>459</v>
      </c>
      <c r="HF338" s="4" t="s">
        <v>37</v>
      </c>
      <c r="HG338" s="4"/>
      <c r="HH338" s="4"/>
      <c r="HI338" s="4"/>
      <c r="HJ338" s="4"/>
      <c r="HK338" s="4"/>
      <c r="HL338" s="4"/>
      <c r="HM338" s="4" t="s">
        <v>3</v>
      </c>
      <c r="HN338" s="4" t="s">
        <v>3</v>
      </c>
      <c r="HO338" s="4" t="s">
        <v>3</v>
      </c>
      <c r="HP338" s="4" t="s">
        <v>3</v>
      </c>
      <c r="HQ338" s="4" t="s">
        <v>3</v>
      </c>
      <c r="HR338" s="4"/>
      <c r="HS338" s="4">
        <v>0</v>
      </c>
      <c r="HT338" s="4"/>
      <c r="HU338" s="4"/>
      <c r="HV338" s="4"/>
      <c r="HW338" s="4"/>
      <c r="HX338" s="4"/>
      <c r="HY338" s="4"/>
      <c r="HZ338" s="4"/>
      <c r="IA338" s="4"/>
      <c r="IB338" s="4"/>
      <c r="IC338" s="4"/>
      <c r="ID338" s="4"/>
      <c r="IE338" s="4"/>
      <c r="IF338" s="4"/>
      <c r="IG338" s="4"/>
      <c r="IH338" s="4"/>
      <c r="II338" s="4"/>
      <c r="IJ338" s="4"/>
      <c r="IK338" s="4">
        <v>0</v>
      </c>
      <c r="IL338" s="4"/>
      <c r="IM338" s="4"/>
      <c r="IN338" s="4"/>
      <c r="IO338" s="4"/>
      <c r="IP338" s="4"/>
      <c r="IQ338" s="4"/>
      <c r="IR338" s="4"/>
      <c r="IS338" s="4"/>
      <c r="IT338" s="4"/>
      <c r="IU338" s="4"/>
    </row>
    <row r="339" spans="1:255" x14ac:dyDescent="0.25">
      <c r="A339" s="3">
        <v>17</v>
      </c>
      <c r="B339" s="3">
        <v>1</v>
      </c>
      <c r="C339" s="3"/>
      <c r="D339" s="3"/>
      <c r="E339" s="3" t="s">
        <v>480</v>
      </c>
      <c r="F339" s="3" t="s">
        <v>481</v>
      </c>
      <c r="G339" s="3" t="s">
        <v>2506</v>
      </c>
      <c r="H339" s="3" t="s">
        <v>227</v>
      </c>
      <c r="I339" s="3">
        <v>3</v>
      </c>
      <c r="J339" s="3">
        <v>0</v>
      </c>
      <c r="K339" s="3">
        <v>3</v>
      </c>
      <c r="L339" s="3"/>
      <c r="M339" s="3"/>
      <c r="N339" s="3"/>
      <c r="O339" s="3">
        <f t="shared" si="473"/>
        <v>8233.2000000000007</v>
      </c>
      <c r="P339" s="3">
        <f t="shared" si="474"/>
        <v>8233.2000000000007</v>
      </c>
      <c r="Q339" s="3">
        <f t="shared" si="512"/>
        <v>0</v>
      </c>
      <c r="R339" s="3">
        <f t="shared" si="513"/>
        <v>0</v>
      </c>
      <c r="S339" s="3">
        <f t="shared" si="475"/>
        <v>0</v>
      </c>
      <c r="T339" s="3">
        <f t="shared" si="476"/>
        <v>0</v>
      </c>
      <c r="U339" s="3">
        <f t="shared" si="477"/>
        <v>0</v>
      </c>
      <c r="V339" s="3">
        <f t="shared" si="478"/>
        <v>0</v>
      </c>
      <c r="W339" s="3">
        <f t="shared" si="479"/>
        <v>0</v>
      </c>
      <c r="X339" s="3">
        <f t="shared" si="514"/>
        <v>0</v>
      </c>
      <c r="Y339" s="3">
        <f t="shared" si="515"/>
        <v>0</v>
      </c>
      <c r="Z339" s="3"/>
      <c r="AA339" s="3">
        <v>54971259</v>
      </c>
      <c r="AB339" s="3">
        <f t="shared" si="480"/>
        <v>2744.4</v>
      </c>
      <c r="AC339" s="3">
        <f t="shared" si="516"/>
        <v>2744.4</v>
      </c>
      <c r="AD339" s="3">
        <f t="shared" si="517"/>
        <v>0</v>
      </c>
      <c r="AE339" s="3">
        <f t="shared" si="518"/>
        <v>0</v>
      </c>
      <c r="AF339" s="3">
        <f t="shared" si="519"/>
        <v>0</v>
      </c>
      <c r="AG339" s="3">
        <f t="shared" si="481"/>
        <v>0</v>
      </c>
      <c r="AH339" s="3">
        <f t="shared" si="520"/>
        <v>0</v>
      </c>
      <c r="AI339" s="3">
        <f t="shared" si="521"/>
        <v>0</v>
      </c>
      <c r="AJ339" s="3">
        <f t="shared" si="482"/>
        <v>0</v>
      </c>
      <c r="AK339" s="3">
        <v>2744.4</v>
      </c>
      <c r="AL339" s="3">
        <v>2744.4</v>
      </c>
      <c r="AM339" s="3">
        <v>0</v>
      </c>
      <c r="AN339" s="3">
        <v>0</v>
      </c>
      <c r="AO339" s="3">
        <v>0</v>
      </c>
      <c r="AP339" s="3">
        <v>0</v>
      </c>
      <c r="AQ339" s="3">
        <v>0</v>
      </c>
      <c r="AR339" s="3">
        <v>0</v>
      </c>
      <c r="AS339" s="3">
        <v>0</v>
      </c>
      <c r="AT339" s="3">
        <v>0</v>
      </c>
      <c r="AU339" s="3">
        <v>0</v>
      </c>
      <c r="AV339" s="3">
        <v>1</v>
      </c>
      <c r="AW339" s="3">
        <v>1</v>
      </c>
      <c r="AX339" s="3"/>
      <c r="AY339" s="3"/>
      <c r="AZ339" s="3">
        <v>1</v>
      </c>
      <c r="BA339" s="3">
        <v>1</v>
      </c>
      <c r="BB339" s="3">
        <v>1</v>
      </c>
      <c r="BC339" s="3">
        <v>1</v>
      </c>
      <c r="BD339" s="3" t="s">
        <v>3</v>
      </c>
      <c r="BE339" s="3" t="s">
        <v>3</v>
      </c>
      <c r="BF339" s="3" t="s">
        <v>3</v>
      </c>
      <c r="BG339" s="3" t="s">
        <v>3</v>
      </c>
      <c r="BH339" s="3">
        <v>3</v>
      </c>
      <c r="BI339" s="3">
        <v>2</v>
      </c>
      <c r="BJ339" s="3" t="s">
        <v>481</v>
      </c>
      <c r="BK339" s="3"/>
      <c r="BL339" s="3"/>
      <c r="BM339" s="3">
        <v>400005</v>
      </c>
      <c r="BN339" s="3">
        <v>0</v>
      </c>
      <c r="BO339" s="3" t="s">
        <v>3</v>
      </c>
      <c r="BP339" s="3">
        <v>0</v>
      </c>
      <c r="BQ339" s="3">
        <v>213</v>
      </c>
      <c r="BR339" s="3">
        <v>0</v>
      </c>
      <c r="BS339" s="3">
        <v>1</v>
      </c>
      <c r="BT339" s="3">
        <v>1</v>
      </c>
      <c r="BU339" s="3">
        <v>1</v>
      </c>
      <c r="BV339" s="3">
        <v>1</v>
      </c>
      <c r="BW339" s="3">
        <v>1</v>
      </c>
      <c r="BX339" s="3">
        <v>1</v>
      </c>
      <c r="BY339" s="3" t="s">
        <v>3</v>
      </c>
      <c r="BZ339" s="3">
        <v>0</v>
      </c>
      <c r="CA339" s="3">
        <v>0</v>
      </c>
      <c r="CB339" s="3" t="s">
        <v>3</v>
      </c>
      <c r="CC339" s="3"/>
      <c r="CD339" s="3"/>
      <c r="CE339" s="3">
        <v>1566</v>
      </c>
      <c r="CF339" s="3">
        <v>0</v>
      </c>
      <c r="CG339" s="3">
        <v>0</v>
      </c>
      <c r="CH339" s="3"/>
      <c r="CI339" s="3"/>
      <c r="CJ339" s="3"/>
      <c r="CK339" s="3"/>
      <c r="CL339" s="3"/>
      <c r="CM339" s="3">
        <v>0</v>
      </c>
      <c r="CN339" s="3" t="s">
        <v>3</v>
      </c>
      <c r="CO339" s="3">
        <v>0</v>
      </c>
      <c r="CP339" s="3">
        <f t="shared" si="483"/>
        <v>8233.2000000000007</v>
      </c>
      <c r="CQ339" s="3">
        <f t="shared" si="484"/>
        <v>2744.4</v>
      </c>
      <c r="CR339" s="3">
        <f t="shared" si="522"/>
        <v>0</v>
      </c>
      <c r="CS339" s="3">
        <f t="shared" si="523"/>
        <v>0</v>
      </c>
      <c r="CT339" s="3">
        <f t="shared" si="485"/>
        <v>0</v>
      </c>
      <c r="CU339" s="3">
        <f t="shared" si="486"/>
        <v>0</v>
      </c>
      <c r="CV339" s="3">
        <f t="shared" si="487"/>
        <v>0</v>
      </c>
      <c r="CW339" s="3">
        <f t="shared" si="488"/>
        <v>0</v>
      </c>
      <c r="CX339" s="3">
        <f t="shared" si="489"/>
        <v>0</v>
      </c>
      <c r="CY339" s="3">
        <f t="shared" si="524"/>
        <v>0</v>
      </c>
      <c r="CZ339" s="3">
        <f t="shared" si="525"/>
        <v>0</v>
      </c>
      <c r="DA339" s="3"/>
      <c r="DB339" s="3"/>
      <c r="DC339" s="3" t="s">
        <v>3</v>
      </c>
      <c r="DD339" s="3" t="s">
        <v>3</v>
      </c>
      <c r="DE339" s="3" t="s">
        <v>3</v>
      </c>
      <c r="DF339" s="3" t="s">
        <v>3</v>
      </c>
      <c r="DG339" s="3" t="s">
        <v>3</v>
      </c>
      <c r="DH339" s="3" t="s">
        <v>3</v>
      </c>
      <c r="DI339" s="3" t="s">
        <v>3</v>
      </c>
      <c r="DJ339" s="3" t="s">
        <v>3</v>
      </c>
      <c r="DK339" s="3" t="s">
        <v>3</v>
      </c>
      <c r="DL339" s="3" t="s">
        <v>3</v>
      </c>
      <c r="DM339" s="3" t="s">
        <v>3</v>
      </c>
      <c r="DN339" s="3">
        <v>0</v>
      </c>
      <c r="DO339" s="3">
        <v>0</v>
      </c>
      <c r="DP339" s="3">
        <v>1</v>
      </c>
      <c r="DQ339" s="3">
        <v>1</v>
      </c>
      <c r="DR339" s="3"/>
      <c r="DS339" s="3"/>
      <c r="DT339" s="3"/>
      <c r="DU339" s="3">
        <v>1013</v>
      </c>
      <c r="DV339" s="3" t="s">
        <v>227</v>
      </c>
      <c r="DW339" s="3" t="s">
        <v>227</v>
      </c>
      <c r="DX339" s="3">
        <v>1</v>
      </c>
      <c r="DY339" s="3"/>
      <c r="DZ339" s="3" t="s">
        <v>3</v>
      </c>
      <c r="EA339" s="3" t="s">
        <v>3</v>
      </c>
      <c r="EB339" s="3" t="s">
        <v>3</v>
      </c>
      <c r="EC339" s="3" t="s">
        <v>3</v>
      </c>
      <c r="ED339" s="3"/>
      <c r="EE339" s="3">
        <v>57042888</v>
      </c>
      <c r="EF339" s="3">
        <v>213</v>
      </c>
      <c r="EG339" s="3" t="s">
        <v>456</v>
      </c>
      <c r="EH339" s="3">
        <v>0</v>
      </c>
      <c r="EI339" s="3" t="s">
        <v>3</v>
      </c>
      <c r="EJ339" s="3">
        <v>1</v>
      </c>
      <c r="EK339" s="3">
        <v>400005</v>
      </c>
      <c r="EL339" s="3" t="s">
        <v>456</v>
      </c>
      <c r="EM339" s="3" t="s">
        <v>457</v>
      </c>
      <c r="EN339" s="3"/>
      <c r="EO339" s="3" t="s">
        <v>3</v>
      </c>
      <c r="EP339" s="3"/>
      <c r="EQ339" s="3">
        <v>16</v>
      </c>
      <c r="ER339" s="3">
        <v>0</v>
      </c>
      <c r="ES339" s="3">
        <v>2744.4</v>
      </c>
      <c r="ET339" s="3">
        <v>0</v>
      </c>
      <c r="EU339" s="3">
        <v>0</v>
      </c>
      <c r="EV339" s="3">
        <v>0</v>
      </c>
      <c r="EW339" s="3">
        <v>0</v>
      </c>
      <c r="EX339" s="3">
        <v>0</v>
      </c>
      <c r="EY339" s="3">
        <v>0</v>
      </c>
      <c r="EZ339" s="3"/>
      <c r="FA339" s="3"/>
      <c r="FB339" s="3"/>
      <c r="FC339" s="3"/>
      <c r="FD339" s="3"/>
      <c r="FE339" s="3"/>
      <c r="FF339" s="3"/>
      <c r="FG339" s="3"/>
      <c r="FH339" s="3"/>
      <c r="FI339" s="3"/>
      <c r="FJ339" s="3"/>
      <c r="FK339" s="3"/>
      <c r="FL339" s="3"/>
      <c r="FM339" s="3"/>
      <c r="FN339" s="3"/>
      <c r="FO339" s="3"/>
      <c r="FP339" s="3"/>
      <c r="FQ339" s="3">
        <v>0</v>
      </c>
      <c r="FR339" s="3">
        <v>0</v>
      </c>
      <c r="FS339" s="3">
        <v>0</v>
      </c>
      <c r="FT339" s="3"/>
      <c r="FU339" s="3"/>
      <c r="FV339" s="3"/>
      <c r="FW339" s="3"/>
      <c r="FX339" s="3">
        <v>0</v>
      </c>
      <c r="FY339" s="3">
        <v>0</v>
      </c>
      <c r="FZ339" s="3"/>
      <c r="GA339" s="3" t="s">
        <v>482</v>
      </c>
      <c r="GB339" s="3"/>
      <c r="GC339" s="3"/>
      <c r="GD339" s="3">
        <v>1</v>
      </c>
      <c r="GE339" s="3"/>
      <c r="GF339" s="3">
        <v>-809764972</v>
      </c>
      <c r="GG339" s="3">
        <v>2</v>
      </c>
      <c r="GH339" s="3">
        <v>4</v>
      </c>
      <c r="GI339" s="3">
        <v>-2</v>
      </c>
      <c r="GJ339" s="3">
        <v>0</v>
      </c>
      <c r="GK339" s="3">
        <v>0</v>
      </c>
      <c r="GL339" s="3">
        <f t="shared" si="490"/>
        <v>0</v>
      </c>
      <c r="GM339" s="3">
        <f t="shared" si="491"/>
        <v>8233.2000000000007</v>
      </c>
      <c r="GN339" s="3">
        <f t="shared" si="492"/>
        <v>0</v>
      </c>
      <c r="GO339" s="3">
        <f t="shared" si="493"/>
        <v>8233.2000000000007</v>
      </c>
      <c r="GP339" s="3">
        <f t="shared" si="494"/>
        <v>0</v>
      </c>
      <c r="GQ339" s="3"/>
      <c r="GR339" s="3">
        <v>1</v>
      </c>
      <c r="GS339" s="3">
        <v>2</v>
      </c>
      <c r="GT339" s="3">
        <v>0</v>
      </c>
      <c r="GU339" s="3" t="s">
        <v>3</v>
      </c>
      <c r="GV339" s="3">
        <f t="shared" si="495"/>
        <v>0</v>
      </c>
      <c r="GW339" s="3">
        <v>1</v>
      </c>
      <c r="GX339" s="3">
        <f t="shared" si="496"/>
        <v>0</v>
      </c>
      <c r="GY339" s="3"/>
      <c r="GZ339" s="3"/>
      <c r="HA339" s="3">
        <v>0</v>
      </c>
      <c r="HB339" s="3">
        <v>0</v>
      </c>
      <c r="HC339" s="3">
        <f t="shared" si="497"/>
        <v>0</v>
      </c>
      <c r="HD339" s="3"/>
      <c r="HE339" s="3" t="s">
        <v>459</v>
      </c>
      <c r="HF339" s="3" t="s">
        <v>37</v>
      </c>
      <c r="HG339" s="3"/>
      <c r="HH339" s="3"/>
      <c r="HI339" s="3"/>
      <c r="HJ339" s="3"/>
      <c r="HK339" s="3"/>
      <c r="HL339" s="3"/>
      <c r="HM339" s="3" t="s">
        <v>3</v>
      </c>
      <c r="HN339" s="3" t="s">
        <v>3</v>
      </c>
      <c r="HO339" s="3" t="s">
        <v>3</v>
      </c>
      <c r="HP339" s="3" t="s">
        <v>3</v>
      </c>
      <c r="HQ339" s="3" t="s">
        <v>3</v>
      </c>
      <c r="HR339" s="3"/>
      <c r="HS339" s="3">
        <v>0</v>
      </c>
      <c r="HT339" s="3"/>
      <c r="HU339" s="3"/>
      <c r="HV339" s="3"/>
      <c r="HW339" s="3"/>
      <c r="HX339" s="3"/>
      <c r="HY339" s="3"/>
      <c r="HZ339" s="3"/>
      <c r="IA339" s="3"/>
      <c r="IB339" s="3"/>
      <c r="IC339" s="3"/>
      <c r="ID339" s="3"/>
      <c r="IE339" s="3"/>
      <c r="IF339" s="3"/>
      <c r="IG339" s="3"/>
      <c r="IH339" s="3"/>
      <c r="II339" s="3"/>
      <c r="IJ339" s="3"/>
      <c r="IK339" s="3">
        <v>0</v>
      </c>
      <c r="IL339" s="3"/>
      <c r="IM339" s="3"/>
      <c r="IN339" s="3"/>
      <c r="IO339" s="3"/>
      <c r="IP339" s="3"/>
      <c r="IQ339" s="3"/>
      <c r="IR339" s="3"/>
      <c r="IS339" s="3"/>
      <c r="IT339" s="3"/>
      <c r="IU339" s="3"/>
    </row>
    <row r="340" spans="1:255" x14ac:dyDescent="0.25">
      <c r="A340" s="4">
        <v>17</v>
      </c>
      <c r="B340" s="4">
        <v>1</v>
      </c>
      <c r="C340" s="4"/>
      <c r="D340" s="4"/>
      <c r="E340" s="4" t="s">
        <v>480</v>
      </c>
      <c r="F340" s="4" t="s">
        <v>481</v>
      </c>
      <c r="G340" s="4" t="s">
        <v>2506</v>
      </c>
      <c r="H340" s="4" t="s">
        <v>227</v>
      </c>
      <c r="I340" s="4">
        <v>3</v>
      </c>
      <c r="J340" s="4">
        <v>0</v>
      </c>
      <c r="K340" s="4">
        <v>3</v>
      </c>
      <c r="L340" s="4"/>
      <c r="M340" s="4"/>
      <c r="N340" s="4"/>
      <c r="O340" s="4">
        <f t="shared" si="473"/>
        <v>81014.69</v>
      </c>
      <c r="P340" s="4">
        <f t="shared" si="474"/>
        <v>81014.69</v>
      </c>
      <c r="Q340" s="4">
        <f t="shared" si="512"/>
        <v>0</v>
      </c>
      <c r="R340" s="4">
        <f t="shared" si="513"/>
        <v>0</v>
      </c>
      <c r="S340" s="4">
        <f t="shared" si="475"/>
        <v>0</v>
      </c>
      <c r="T340" s="4">
        <f t="shared" si="476"/>
        <v>0</v>
      </c>
      <c r="U340" s="4">
        <f t="shared" si="477"/>
        <v>0</v>
      </c>
      <c r="V340" s="4">
        <f t="shared" si="478"/>
        <v>0</v>
      </c>
      <c r="W340" s="4">
        <f t="shared" si="479"/>
        <v>0</v>
      </c>
      <c r="X340" s="4">
        <f t="shared" si="514"/>
        <v>0</v>
      </c>
      <c r="Y340" s="4">
        <f t="shared" si="515"/>
        <v>0</v>
      </c>
      <c r="Z340" s="4"/>
      <c r="AA340" s="4">
        <v>55890823</v>
      </c>
      <c r="AB340" s="4">
        <f t="shared" si="480"/>
        <v>2744.4</v>
      </c>
      <c r="AC340" s="4">
        <f t="shared" si="516"/>
        <v>2744.4</v>
      </c>
      <c r="AD340" s="4">
        <f t="shared" si="517"/>
        <v>0</v>
      </c>
      <c r="AE340" s="4">
        <f t="shared" si="518"/>
        <v>0</v>
      </c>
      <c r="AF340" s="4">
        <f t="shared" si="519"/>
        <v>0</v>
      </c>
      <c r="AG340" s="4">
        <f t="shared" si="481"/>
        <v>0</v>
      </c>
      <c r="AH340" s="4">
        <f t="shared" si="520"/>
        <v>0</v>
      </c>
      <c r="AI340" s="4">
        <f t="shared" si="521"/>
        <v>0</v>
      </c>
      <c r="AJ340" s="4">
        <f t="shared" si="482"/>
        <v>0</v>
      </c>
      <c r="AK340" s="4">
        <v>2744.4</v>
      </c>
      <c r="AL340" s="4">
        <v>2744.4</v>
      </c>
      <c r="AM340" s="4">
        <v>0</v>
      </c>
      <c r="AN340" s="4">
        <v>0</v>
      </c>
      <c r="AO340" s="4">
        <v>0</v>
      </c>
      <c r="AP340" s="4">
        <v>0</v>
      </c>
      <c r="AQ340" s="4">
        <v>0</v>
      </c>
      <c r="AR340" s="4">
        <v>0</v>
      </c>
      <c r="AS340" s="4">
        <v>0</v>
      </c>
      <c r="AT340" s="4">
        <v>0</v>
      </c>
      <c r="AU340" s="4">
        <v>0</v>
      </c>
      <c r="AV340" s="4">
        <v>1</v>
      </c>
      <c r="AW340" s="4">
        <v>1</v>
      </c>
      <c r="AX340" s="4"/>
      <c r="AY340" s="4"/>
      <c r="AZ340" s="4">
        <v>1</v>
      </c>
      <c r="BA340" s="4">
        <v>1</v>
      </c>
      <c r="BB340" s="4">
        <v>1</v>
      </c>
      <c r="BC340" s="4">
        <v>9.84</v>
      </c>
      <c r="BD340" s="4" t="s">
        <v>3</v>
      </c>
      <c r="BE340" s="4" t="s">
        <v>3</v>
      </c>
      <c r="BF340" s="4" t="s">
        <v>3</v>
      </c>
      <c r="BG340" s="4" t="s">
        <v>3</v>
      </c>
      <c r="BH340" s="4">
        <v>3</v>
      </c>
      <c r="BI340" s="4">
        <v>2</v>
      </c>
      <c r="BJ340" s="4" t="s">
        <v>481</v>
      </c>
      <c r="BK340" s="4"/>
      <c r="BL340" s="4"/>
      <c r="BM340" s="4">
        <v>400005</v>
      </c>
      <c r="BN340" s="4">
        <v>0</v>
      </c>
      <c r="BO340" s="4" t="s">
        <v>3</v>
      </c>
      <c r="BP340" s="4">
        <v>0</v>
      </c>
      <c r="BQ340" s="4">
        <v>213</v>
      </c>
      <c r="BR340" s="4">
        <v>0</v>
      </c>
      <c r="BS340" s="4">
        <v>1</v>
      </c>
      <c r="BT340" s="4">
        <v>1</v>
      </c>
      <c r="BU340" s="4">
        <v>1</v>
      </c>
      <c r="BV340" s="4">
        <v>1</v>
      </c>
      <c r="BW340" s="4">
        <v>1</v>
      </c>
      <c r="BX340" s="4">
        <v>1</v>
      </c>
      <c r="BY340" s="4" t="s">
        <v>3</v>
      </c>
      <c r="BZ340" s="4">
        <v>0</v>
      </c>
      <c r="CA340" s="4">
        <v>0</v>
      </c>
      <c r="CB340" s="4" t="s">
        <v>3</v>
      </c>
      <c r="CC340" s="4"/>
      <c r="CD340" s="4"/>
      <c r="CE340" s="4">
        <v>1566</v>
      </c>
      <c r="CF340" s="4">
        <v>0</v>
      </c>
      <c r="CG340" s="4">
        <v>0</v>
      </c>
      <c r="CH340" s="4"/>
      <c r="CI340" s="4"/>
      <c r="CJ340" s="4"/>
      <c r="CK340" s="4"/>
      <c r="CL340" s="4"/>
      <c r="CM340" s="4">
        <v>0</v>
      </c>
      <c r="CN340" s="4" t="s">
        <v>3</v>
      </c>
      <c r="CO340" s="4">
        <v>0</v>
      </c>
      <c r="CP340" s="4">
        <f t="shared" si="483"/>
        <v>81014.69</v>
      </c>
      <c r="CQ340" s="4">
        <f t="shared" si="484"/>
        <v>27004.9</v>
      </c>
      <c r="CR340" s="4">
        <f t="shared" si="522"/>
        <v>0</v>
      </c>
      <c r="CS340" s="4">
        <f t="shared" si="523"/>
        <v>0</v>
      </c>
      <c r="CT340" s="4">
        <f t="shared" si="485"/>
        <v>0</v>
      </c>
      <c r="CU340" s="4">
        <f t="shared" si="486"/>
        <v>0</v>
      </c>
      <c r="CV340" s="4">
        <f t="shared" si="487"/>
        <v>0</v>
      </c>
      <c r="CW340" s="4">
        <f t="shared" si="488"/>
        <v>0</v>
      </c>
      <c r="CX340" s="4">
        <f t="shared" si="489"/>
        <v>0</v>
      </c>
      <c r="CY340" s="4">
        <f t="shared" si="524"/>
        <v>0</v>
      </c>
      <c r="CZ340" s="4">
        <f t="shared" si="525"/>
        <v>0</v>
      </c>
      <c r="DA340" s="4"/>
      <c r="DB340" s="4"/>
      <c r="DC340" s="4" t="s">
        <v>3</v>
      </c>
      <c r="DD340" s="4" t="s">
        <v>3</v>
      </c>
      <c r="DE340" s="4" t="s">
        <v>3</v>
      </c>
      <c r="DF340" s="4" t="s">
        <v>3</v>
      </c>
      <c r="DG340" s="4" t="s">
        <v>3</v>
      </c>
      <c r="DH340" s="4" t="s">
        <v>3</v>
      </c>
      <c r="DI340" s="4" t="s">
        <v>3</v>
      </c>
      <c r="DJ340" s="4" t="s">
        <v>3</v>
      </c>
      <c r="DK340" s="4" t="s">
        <v>3</v>
      </c>
      <c r="DL340" s="4" t="s">
        <v>3</v>
      </c>
      <c r="DM340" s="4" t="s">
        <v>3</v>
      </c>
      <c r="DN340" s="4">
        <v>0</v>
      </c>
      <c r="DO340" s="4">
        <v>0</v>
      </c>
      <c r="DP340" s="4">
        <v>1</v>
      </c>
      <c r="DQ340" s="4">
        <v>1</v>
      </c>
      <c r="DR340" s="4"/>
      <c r="DS340" s="4"/>
      <c r="DT340" s="4"/>
      <c r="DU340" s="4">
        <v>1013</v>
      </c>
      <c r="DV340" s="4" t="s">
        <v>227</v>
      </c>
      <c r="DW340" s="4" t="s">
        <v>227</v>
      </c>
      <c r="DX340" s="4">
        <v>1</v>
      </c>
      <c r="DY340" s="4"/>
      <c r="DZ340" s="4" t="s">
        <v>3</v>
      </c>
      <c r="EA340" s="4" t="s">
        <v>3</v>
      </c>
      <c r="EB340" s="4" t="s">
        <v>3</v>
      </c>
      <c r="EC340" s="4" t="s">
        <v>3</v>
      </c>
      <c r="ED340" s="4"/>
      <c r="EE340" s="4">
        <v>57042888</v>
      </c>
      <c r="EF340" s="4">
        <v>213</v>
      </c>
      <c r="EG340" s="4" t="s">
        <v>456</v>
      </c>
      <c r="EH340" s="4">
        <v>0</v>
      </c>
      <c r="EI340" s="4" t="s">
        <v>3</v>
      </c>
      <c r="EJ340" s="4">
        <v>1</v>
      </c>
      <c r="EK340" s="4">
        <v>400005</v>
      </c>
      <c r="EL340" s="4" t="s">
        <v>456</v>
      </c>
      <c r="EM340" s="4" t="s">
        <v>457</v>
      </c>
      <c r="EN340" s="4"/>
      <c r="EO340" s="4" t="s">
        <v>3</v>
      </c>
      <c r="EP340" s="4"/>
      <c r="EQ340" s="4">
        <v>16</v>
      </c>
      <c r="ER340" s="4">
        <v>0</v>
      </c>
      <c r="ES340" s="4">
        <v>2744.4</v>
      </c>
      <c r="ET340" s="4">
        <v>0</v>
      </c>
      <c r="EU340" s="4">
        <v>0</v>
      </c>
      <c r="EV340" s="4">
        <v>0</v>
      </c>
      <c r="EW340" s="4">
        <v>0</v>
      </c>
      <c r="EX340" s="4">
        <v>0</v>
      </c>
      <c r="EY340" s="4">
        <v>0</v>
      </c>
      <c r="EZ340" s="4">
        <v>5</v>
      </c>
      <c r="FA340" s="4"/>
      <c r="FB340" s="4"/>
      <c r="FC340" s="4">
        <v>1</v>
      </c>
      <c r="FD340" s="4">
        <v>18</v>
      </c>
      <c r="FE340" s="4"/>
      <c r="FF340" s="4">
        <v>32300</v>
      </c>
      <c r="FG340" s="4"/>
      <c r="FH340" s="4"/>
      <c r="FI340" s="4"/>
      <c r="FJ340" s="4"/>
      <c r="FK340" s="4"/>
      <c r="FL340" s="4"/>
      <c r="FM340" s="4"/>
      <c r="FN340" s="4"/>
      <c r="FO340" s="4"/>
      <c r="FP340" s="4"/>
      <c r="FQ340" s="4">
        <v>0</v>
      </c>
      <c r="FR340" s="4">
        <v>0</v>
      </c>
      <c r="FS340" s="4">
        <v>0</v>
      </c>
      <c r="FT340" s="4"/>
      <c r="FU340" s="4"/>
      <c r="FV340" s="4"/>
      <c r="FW340" s="4"/>
      <c r="FX340" s="4">
        <v>0</v>
      </c>
      <c r="FY340" s="4">
        <v>0</v>
      </c>
      <c r="FZ340" s="4"/>
      <c r="GA340" s="4" t="s">
        <v>482</v>
      </c>
      <c r="GB340" s="4"/>
      <c r="GC340" s="4"/>
      <c r="GD340" s="4">
        <v>1</v>
      </c>
      <c r="GE340" s="4"/>
      <c r="GF340" s="4">
        <v>-809764972</v>
      </c>
      <c r="GG340" s="4">
        <v>2</v>
      </c>
      <c r="GH340" s="4">
        <v>3</v>
      </c>
      <c r="GI340" s="4">
        <v>5</v>
      </c>
      <c r="GJ340" s="4">
        <v>0</v>
      </c>
      <c r="GK340" s="4">
        <v>0</v>
      </c>
      <c r="GL340" s="4">
        <f t="shared" si="490"/>
        <v>0</v>
      </c>
      <c r="GM340" s="4">
        <f t="shared" si="491"/>
        <v>81014.69</v>
      </c>
      <c r="GN340" s="4">
        <f t="shared" si="492"/>
        <v>0</v>
      </c>
      <c r="GO340" s="4">
        <f t="shared" si="493"/>
        <v>81014.69</v>
      </c>
      <c r="GP340" s="4">
        <f t="shared" si="494"/>
        <v>0</v>
      </c>
      <c r="GQ340" s="4"/>
      <c r="GR340" s="4">
        <v>1</v>
      </c>
      <c r="GS340" s="4">
        <v>1</v>
      </c>
      <c r="GT340" s="4">
        <v>0</v>
      </c>
      <c r="GU340" s="4" t="s">
        <v>3</v>
      </c>
      <c r="GV340" s="4">
        <f t="shared" si="495"/>
        <v>0</v>
      </c>
      <c r="GW340" s="4">
        <v>1</v>
      </c>
      <c r="GX340" s="4">
        <f t="shared" si="496"/>
        <v>0</v>
      </c>
      <c r="GY340" s="4"/>
      <c r="GZ340" s="4"/>
      <c r="HA340" s="4">
        <v>0</v>
      </c>
      <c r="HB340" s="4">
        <v>0</v>
      </c>
      <c r="HC340" s="4">
        <f t="shared" si="497"/>
        <v>0</v>
      </c>
      <c r="HD340" s="4"/>
      <c r="HE340" s="4" t="s">
        <v>459</v>
      </c>
      <c r="HF340" s="4" t="s">
        <v>37</v>
      </c>
      <c r="HG340" s="4"/>
      <c r="HH340" s="4"/>
      <c r="HI340" s="4"/>
      <c r="HJ340" s="4"/>
      <c r="HK340" s="4"/>
      <c r="HL340" s="4"/>
      <c r="HM340" s="4" t="s">
        <v>3</v>
      </c>
      <c r="HN340" s="4" t="s">
        <v>3</v>
      </c>
      <c r="HO340" s="4" t="s">
        <v>3</v>
      </c>
      <c r="HP340" s="4" t="s">
        <v>3</v>
      </c>
      <c r="HQ340" s="4" t="s">
        <v>3</v>
      </c>
      <c r="HR340" s="4"/>
      <c r="HS340" s="4">
        <v>0</v>
      </c>
      <c r="HT340" s="4"/>
      <c r="HU340" s="4"/>
      <c r="HV340" s="4"/>
      <c r="HW340" s="4"/>
      <c r="HX340" s="4"/>
      <c r="HY340" s="4"/>
      <c r="HZ340" s="4"/>
      <c r="IA340" s="4"/>
      <c r="IB340" s="4"/>
      <c r="IC340" s="4"/>
      <c r="ID340" s="4"/>
      <c r="IE340" s="4"/>
      <c r="IF340" s="4"/>
      <c r="IG340" s="4"/>
      <c r="IH340" s="4"/>
      <c r="II340" s="4"/>
      <c r="IJ340" s="4"/>
      <c r="IK340" s="4">
        <v>0</v>
      </c>
      <c r="IL340" s="4"/>
      <c r="IM340" s="4"/>
      <c r="IN340" s="4"/>
      <c r="IO340" s="4"/>
      <c r="IP340" s="4"/>
      <c r="IQ340" s="4"/>
      <c r="IR340" s="4"/>
      <c r="IS340" s="4"/>
      <c r="IT340" s="4"/>
      <c r="IU340" s="4"/>
    </row>
    <row r="341" spans="1:255" x14ac:dyDescent="0.25">
      <c r="A341" s="3">
        <v>17</v>
      </c>
      <c r="B341" s="3">
        <v>1</v>
      </c>
      <c r="C341" s="3"/>
      <c r="D341" s="3"/>
      <c r="E341" s="3" t="s">
        <v>483</v>
      </c>
      <c r="F341" s="3" t="s">
        <v>484</v>
      </c>
      <c r="G341" s="3" t="s">
        <v>2507</v>
      </c>
      <c r="H341" s="3" t="s">
        <v>227</v>
      </c>
      <c r="I341" s="3">
        <v>62</v>
      </c>
      <c r="J341" s="3">
        <v>0</v>
      </c>
      <c r="K341" s="3">
        <v>62</v>
      </c>
      <c r="L341" s="3"/>
      <c r="M341" s="3"/>
      <c r="N341" s="3"/>
      <c r="O341" s="3">
        <f t="shared" si="473"/>
        <v>113565.4</v>
      </c>
      <c r="P341" s="3">
        <f t="shared" si="474"/>
        <v>113565.4</v>
      </c>
      <c r="Q341" s="3">
        <f t="shared" si="512"/>
        <v>0</v>
      </c>
      <c r="R341" s="3">
        <f t="shared" si="513"/>
        <v>0</v>
      </c>
      <c r="S341" s="3">
        <f t="shared" si="475"/>
        <v>0</v>
      </c>
      <c r="T341" s="3">
        <f t="shared" si="476"/>
        <v>0</v>
      </c>
      <c r="U341" s="3">
        <f t="shared" si="477"/>
        <v>0</v>
      </c>
      <c r="V341" s="3">
        <f t="shared" si="478"/>
        <v>0</v>
      </c>
      <c r="W341" s="3">
        <f t="shared" si="479"/>
        <v>0</v>
      </c>
      <c r="X341" s="3">
        <f t="shared" si="514"/>
        <v>0</v>
      </c>
      <c r="Y341" s="3">
        <f t="shared" si="515"/>
        <v>0</v>
      </c>
      <c r="Z341" s="3"/>
      <c r="AA341" s="3">
        <v>54971259</v>
      </c>
      <c r="AB341" s="3">
        <f t="shared" si="480"/>
        <v>1831.7</v>
      </c>
      <c r="AC341" s="3">
        <f t="shared" si="516"/>
        <v>1831.7</v>
      </c>
      <c r="AD341" s="3">
        <f t="shared" si="517"/>
        <v>0</v>
      </c>
      <c r="AE341" s="3">
        <f t="shared" si="518"/>
        <v>0</v>
      </c>
      <c r="AF341" s="3">
        <f t="shared" si="519"/>
        <v>0</v>
      </c>
      <c r="AG341" s="3">
        <f t="shared" si="481"/>
        <v>0</v>
      </c>
      <c r="AH341" s="3">
        <f t="shared" si="520"/>
        <v>0</v>
      </c>
      <c r="AI341" s="3">
        <f t="shared" si="521"/>
        <v>0</v>
      </c>
      <c r="AJ341" s="3">
        <f t="shared" si="482"/>
        <v>0</v>
      </c>
      <c r="AK341" s="3">
        <v>1831.7</v>
      </c>
      <c r="AL341" s="3">
        <v>1831.7</v>
      </c>
      <c r="AM341" s="3">
        <v>0</v>
      </c>
      <c r="AN341" s="3">
        <v>0</v>
      </c>
      <c r="AO341" s="3">
        <v>0</v>
      </c>
      <c r="AP341" s="3">
        <v>0</v>
      </c>
      <c r="AQ341" s="3">
        <v>0</v>
      </c>
      <c r="AR341" s="3">
        <v>0</v>
      </c>
      <c r="AS341" s="3">
        <v>0</v>
      </c>
      <c r="AT341" s="3">
        <v>0</v>
      </c>
      <c r="AU341" s="3">
        <v>0</v>
      </c>
      <c r="AV341" s="3">
        <v>1</v>
      </c>
      <c r="AW341" s="3">
        <v>1</v>
      </c>
      <c r="AX341" s="3"/>
      <c r="AY341" s="3"/>
      <c r="AZ341" s="3">
        <v>1</v>
      </c>
      <c r="BA341" s="3">
        <v>1</v>
      </c>
      <c r="BB341" s="3">
        <v>1</v>
      </c>
      <c r="BC341" s="3">
        <v>1</v>
      </c>
      <c r="BD341" s="3" t="s">
        <v>3</v>
      </c>
      <c r="BE341" s="3" t="s">
        <v>3</v>
      </c>
      <c r="BF341" s="3" t="s">
        <v>3</v>
      </c>
      <c r="BG341" s="3" t="s">
        <v>3</v>
      </c>
      <c r="BH341" s="3">
        <v>3</v>
      </c>
      <c r="BI341" s="3">
        <v>2</v>
      </c>
      <c r="BJ341" s="3" t="s">
        <v>484</v>
      </c>
      <c r="BK341" s="3"/>
      <c r="BL341" s="3"/>
      <c r="BM341" s="3">
        <v>400005</v>
      </c>
      <c r="BN341" s="3">
        <v>0</v>
      </c>
      <c r="BO341" s="3" t="s">
        <v>3</v>
      </c>
      <c r="BP341" s="3">
        <v>0</v>
      </c>
      <c r="BQ341" s="3">
        <v>213</v>
      </c>
      <c r="BR341" s="3">
        <v>0</v>
      </c>
      <c r="BS341" s="3">
        <v>1</v>
      </c>
      <c r="BT341" s="3">
        <v>1</v>
      </c>
      <c r="BU341" s="3">
        <v>1</v>
      </c>
      <c r="BV341" s="3">
        <v>1</v>
      </c>
      <c r="BW341" s="3">
        <v>1</v>
      </c>
      <c r="BX341" s="3">
        <v>1</v>
      </c>
      <c r="BY341" s="3" t="s">
        <v>3</v>
      </c>
      <c r="BZ341" s="3">
        <v>0</v>
      </c>
      <c r="CA341" s="3">
        <v>0</v>
      </c>
      <c r="CB341" s="3" t="s">
        <v>3</v>
      </c>
      <c r="CC341" s="3"/>
      <c r="CD341" s="3"/>
      <c r="CE341" s="3">
        <v>1566</v>
      </c>
      <c r="CF341" s="3">
        <v>0</v>
      </c>
      <c r="CG341" s="3">
        <v>0</v>
      </c>
      <c r="CH341" s="3"/>
      <c r="CI341" s="3"/>
      <c r="CJ341" s="3"/>
      <c r="CK341" s="3"/>
      <c r="CL341" s="3"/>
      <c r="CM341" s="3">
        <v>0</v>
      </c>
      <c r="CN341" s="3" t="s">
        <v>3</v>
      </c>
      <c r="CO341" s="3">
        <v>0</v>
      </c>
      <c r="CP341" s="3">
        <f t="shared" si="483"/>
        <v>113565.4</v>
      </c>
      <c r="CQ341" s="3">
        <f t="shared" si="484"/>
        <v>1831.7</v>
      </c>
      <c r="CR341" s="3">
        <f t="shared" si="522"/>
        <v>0</v>
      </c>
      <c r="CS341" s="3">
        <f t="shared" si="523"/>
        <v>0</v>
      </c>
      <c r="CT341" s="3">
        <f t="shared" si="485"/>
        <v>0</v>
      </c>
      <c r="CU341" s="3">
        <f t="shared" si="486"/>
        <v>0</v>
      </c>
      <c r="CV341" s="3">
        <f t="shared" si="487"/>
        <v>0</v>
      </c>
      <c r="CW341" s="3">
        <f t="shared" si="488"/>
        <v>0</v>
      </c>
      <c r="CX341" s="3">
        <f t="shared" si="489"/>
        <v>0</v>
      </c>
      <c r="CY341" s="3">
        <f t="shared" si="524"/>
        <v>0</v>
      </c>
      <c r="CZ341" s="3">
        <f t="shared" si="525"/>
        <v>0</v>
      </c>
      <c r="DA341" s="3"/>
      <c r="DB341" s="3"/>
      <c r="DC341" s="3" t="s">
        <v>3</v>
      </c>
      <c r="DD341" s="3" t="s">
        <v>3</v>
      </c>
      <c r="DE341" s="3" t="s">
        <v>3</v>
      </c>
      <c r="DF341" s="3" t="s">
        <v>3</v>
      </c>
      <c r="DG341" s="3" t="s">
        <v>3</v>
      </c>
      <c r="DH341" s="3" t="s">
        <v>3</v>
      </c>
      <c r="DI341" s="3" t="s">
        <v>3</v>
      </c>
      <c r="DJ341" s="3" t="s">
        <v>3</v>
      </c>
      <c r="DK341" s="3" t="s">
        <v>3</v>
      </c>
      <c r="DL341" s="3" t="s">
        <v>3</v>
      </c>
      <c r="DM341" s="3" t="s">
        <v>3</v>
      </c>
      <c r="DN341" s="3">
        <v>0</v>
      </c>
      <c r="DO341" s="3">
        <v>0</v>
      </c>
      <c r="DP341" s="3">
        <v>1</v>
      </c>
      <c r="DQ341" s="3">
        <v>1</v>
      </c>
      <c r="DR341" s="3"/>
      <c r="DS341" s="3"/>
      <c r="DT341" s="3"/>
      <c r="DU341" s="3">
        <v>1013</v>
      </c>
      <c r="DV341" s="3" t="s">
        <v>227</v>
      </c>
      <c r="DW341" s="3" t="s">
        <v>227</v>
      </c>
      <c r="DX341" s="3">
        <v>1</v>
      </c>
      <c r="DY341" s="3"/>
      <c r="DZ341" s="3" t="s">
        <v>3</v>
      </c>
      <c r="EA341" s="3" t="s">
        <v>3</v>
      </c>
      <c r="EB341" s="3" t="s">
        <v>3</v>
      </c>
      <c r="EC341" s="3" t="s">
        <v>3</v>
      </c>
      <c r="ED341" s="3"/>
      <c r="EE341" s="3">
        <v>57042888</v>
      </c>
      <c r="EF341" s="3">
        <v>213</v>
      </c>
      <c r="EG341" s="3" t="s">
        <v>456</v>
      </c>
      <c r="EH341" s="3">
        <v>0</v>
      </c>
      <c r="EI341" s="3" t="s">
        <v>3</v>
      </c>
      <c r="EJ341" s="3">
        <v>1</v>
      </c>
      <c r="EK341" s="3">
        <v>400005</v>
      </c>
      <c r="EL341" s="3" t="s">
        <v>456</v>
      </c>
      <c r="EM341" s="3" t="s">
        <v>457</v>
      </c>
      <c r="EN341" s="3"/>
      <c r="EO341" s="3" t="s">
        <v>3</v>
      </c>
      <c r="EP341" s="3"/>
      <c r="EQ341" s="3">
        <v>16</v>
      </c>
      <c r="ER341" s="3">
        <v>0</v>
      </c>
      <c r="ES341" s="3">
        <v>1831.7</v>
      </c>
      <c r="ET341" s="3">
        <v>0</v>
      </c>
      <c r="EU341" s="3">
        <v>0</v>
      </c>
      <c r="EV341" s="3">
        <v>0</v>
      </c>
      <c r="EW341" s="3">
        <v>0</v>
      </c>
      <c r="EX341" s="3">
        <v>0</v>
      </c>
      <c r="EY341" s="3">
        <v>0</v>
      </c>
      <c r="EZ341" s="3"/>
      <c r="FA341" s="3"/>
      <c r="FB341" s="3"/>
      <c r="FC341" s="3"/>
      <c r="FD341" s="3"/>
      <c r="FE341" s="3"/>
      <c r="FF341" s="3"/>
      <c r="FG341" s="3"/>
      <c r="FH341" s="3"/>
      <c r="FI341" s="3"/>
      <c r="FJ341" s="3"/>
      <c r="FK341" s="3"/>
      <c r="FL341" s="3"/>
      <c r="FM341" s="3"/>
      <c r="FN341" s="3"/>
      <c r="FO341" s="3"/>
      <c r="FP341" s="3"/>
      <c r="FQ341" s="3">
        <v>0</v>
      </c>
      <c r="FR341" s="3">
        <v>0</v>
      </c>
      <c r="FS341" s="3">
        <v>0</v>
      </c>
      <c r="FT341" s="3"/>
      <c r="FU341" s="3"/>
      <c r="FV341" s="3"/>
      <c r="FW341" s="3"/>
      <c r="FX341" s="3">
        <v>0</v>
      </c>
      <c r="FY341" s="3">
        <v>0</v>
      </c>
      <c r="FZ341" s="3"/>
      <c r="GA341" s="3" t="s">
        <v>485</v>
      </c>
      <c r="GB341" s="3"/>
      <c r="GC341" s="3"/>
      <c r="GD341" s="3">
        <v>1</v>
      </c>
      <c r="GE341" s="3"/>
      <c r="GF341" s="3">
        <v>-1730660349</v>
      </c>
      <c r="GG341" s="3">
        <v>2</v>
      </c>
      <c r="GH341" s="3">
        <v>4</v>
      </c>
      <c r="GI341" s="3">
        <v>-2</v>
      </c>
      <c r="GJ341" s="3">
        <v>0</v>
      </c>
      <c r="GK341" s="3">
        <v>0</v>
      </c>
      <c r="GL341" s="3">
        <f t="shared" si="490"/>
        <v>0</v>
      </c>
      <c r="GM341" s="3">
        <f t="shared" si="491"/>
        <v>113565.4</v>
      </c>
      <c r="GN341" s="3">
        <f t="shared" si="492"/>
        <v>0</v>
      </c>
      <c r="GO341" s="3">
        <f t="shared" si="493"/>
        <v>113565.4</v>
      </c>
      <c r="GP341" s="3">
        <f t="shared" si="494"/>
        <v>0</v>
      </c>
      <c r="GQ341" s="3"/>
      <c r="GR341" s="3">
        <v>1</v>
      </c>
      <c r="GS341" s="3">
        <v>2</v>
      </c>
      <c r="GT341" s="3">
        <v>0</v>
      </c>
      <c r="GU341" s="3" t="s">
        <v>3</v>
      </c>
      <c r="GV341" s="3">
        <f t="shared" si="495"/>
        <v>0</v>
      </c>
      <c r="GW341" s="3">
        <v>1</v>
      </c>
      <c r="GX341" s="3">
        <f t="shared" si="496"/>
        <v>0</v>
      </c>
      <c r="GY341" s="3"/>
      <c r="GZ341" s="3"/>
      <c r="HA341" s="3">
        <v>0</v>
      </c>
      <c r="HB341" s="3">
        <v>0</v>
      </c>
      <c r="HC341" s="3">
        <f t="shared" si="497"/>
        <v>0</v>
      </c>
      <c r="HD341" s="3"/>
      <c r="HE341" s="3" t="s">
        <v>459</v>
      </c>
      <c r="HF341" s="3" t="s">
        <v>37</v>
      </c>
      <c r="HG341" s="3"/>
      <c r="HH341" s="3"/>
      <c r="HI341" s="3"/>
      <c r="HJ341" s="3"/>
      <c r="HK341" s="3"/>
      <c r="HL341" s="3"/>
      <c r="HM341" s="3" t="s">
        <v>3</v>
      </c>
      <c r="HN341" s="3" t="s">
        <v>3</v>
      </c>
      <c r="HO341" s="3" t="s">
        <v>3</v>
      </c>
      <c r="HP341" s="3" t="s">
        <v>3</v>
      </c>
      <c r="HQ341" s="3" t="s">
        <v>3</v>
      </c>
      <c r="HR341" s="3"/>
      <c r="HS341" s="3">
        <v>0</v>
      </c>
      <c r="HT341" s="3"/>
      <c r="HU341" s="3"/>
      <c r="HV341" s="3"/>
      <c r="HW341" s="3"/>
      <c r="HX341" s="3"/>
      <c r="HY341" s="3"/>
      <c r="HZ341" s="3"/>
      <c r="IA341" s="3"/>
      <c r="IB341" s="3"/>
      <c r="IC341" s="3"/>
      <c r="ID341" s="3"/>
      <c r="IE341" s="3"/>
      <c r="IF341" s="3"/>
      <c r="IG341" s="3"/>
      <c r="IH341" s="3"/>
      <c r="II341" s="3"/>
      <c r="IJ341" s="3"/>
      <c r="IK341" s="3">
        <v>0</v>
      </c>
      <c r="IL341" s="3"/>
      <c r="IM341" s="3"/>
      <c r="IN341" s="3"/>
      <c r="IO341" s="3"/>
      <c r="IP341" s="3"/>
      <c r="IQ341" s="3"/>
      <c r="IR341" s="3"/>
      <c r="IS341" s="3"/>
      <c r="IT341" s="3"/>
      <c r="IU341" s="3"/>
    </row>
    <row r="342" spans="1:255" x14ac:dyDescent="0.25">
      <c r="A342" s="4">
        <v>17</v>
      </c>
      <c r="B342" s="4">
        <v>1</v>
      </c>
      <c r="C342" s="4"/>
      <c r="D342" s="4"/>
      <c r="E342" s="4" t="s">
        <v>483</v>
      </c>
      <c r="F342" s="4" t="s">
        <v>484</v>
      </c>
      <c r="G342" s="4" t="s">
        <v>2507</v>
      </c>
      <c r="H342" s="4" t="s">
        <v>227</v>
      </c>
      <c r="I342" s="4">
        <v>62</v>
      </c>
      <c r="J342" s="4">
        <v>0</v>
      </c>
      <c r="K342" s="4">
        <v>62</v>
      </c>
      <c r="L342" s="4"/>
      <c r="M342" s="4"/>
      <c r="N342" s="4"/>
      <c r="O342" s="4">
        <f t="shared" si="473"/>
        <v>1117483.54</v>
      </c>
      <c r="P342" s="4">
        <f t="shared" si="474"/>
        <v>1117483.54</v>
      </c>
      <c r="Q342" s="4">
        <f t="shared" si="512"/>
        <v>0</v>
      </c>
      <c r="R342" s="4">
        <f t="shared" si="513"/>
        <v>0</v>
      </c>
      <c r="S342" s="4">
        <f t="shared" si="475"/>
        <v>0</v>
      </c>
      <c r="T342" s="4">
        <f t="shared" si="476"/>
        <v>0</v>
      </c>
      <c r="U342" s="4">
        <f t="shared" si="477"/>
        <v>0</v>
      </c>
      <c r="V342" s="4">
        <f t="shared" si="478"/>
        <v>0</v>
      </c>
      <c r="W342" s="4">
        <f t="shared" si="479"/>
        <v>0</v>
      </c>
      <c r="X342" s="4">
        <f t="shared" si="514"/>
        <v>0</v>
      </c>
      <c r="Y342" s="4">
        <f t="shared" si="515"/>
        <v>0</v>
      </c>
      <c r="Z342" s="4"/>
      <c r="AA342" s="4">
        <v>55890823</v>
      </c>
      <c r="AB342" s="4">
        <f t="shared" si="480"/>
        <v>1831.7</v>
      </c>
      <c r="AC342" s="4">
        <f t="shared" si="516"/>
        <v>1831.7</v>
      </c>
      <c r="AD342" s="4">
        <f t="shared" si="517"/>
        <v>0</v>
      </c>
      <c r="AE342" s="4">
        <f t="shared" si="518"/>
        <v>0</v>
      </c>
      <c r="AF342" s="4">
        <f t="shared" si="519"/>
        <v>0</v>
      </c>
      <c r="AG342" s="4">
        <f t="shared" si="481"/>
        <v>0</v>
      </c>
      <c r="AH342" s="4">
        <f t="shared" si="520"/>
        <v>0</v>
      </c>
      <c r="AI342" s="4">
        <f t="shared" si="521"/>
        <v>0</v>
      </c>
      <c r="AJ342" s="4">
        <f t="shared" si="482"/>
        <v>0</v>
      </c>
      <c r="AK342" s="4">
        <v>1831.7</v>
      </c>
      <c r="AL342" s="4">
        <v>1831.7</v>
      </c>
      <c r="AM342" s="4">
        <v>0</v>
      </c>
      <c r="AN342" s="4">
        <v>0</v>
      </c>
      <c r="AO342" s="4">
        <v>0</v>
      </c>
      <c r="AP342" s="4">
        <v>0</v>
      </c>
      <c r="AQ342" s="4">
        <v>0</v>
      </c>
      <c r="AR342" s="4">
        <v>0</v>
      </c>
      <c r="AS342" s="4">
        <v>0</v>
      </c>
      <c r="AT342" s="4">
        <v>0</v>
      </c>
      <c r="AU342" s="4">
        <v>0</v>
      </c>
      <c r="AV342" s="4">
        <v>1</v>
      </c>
      <c r="AW342" s="4">
        <v>1</v>
      </c>
      <c r="AX342" s="4"/>
      <c r="AY342" s="4"/>
      <c r="AZ342" s="4">
        <v>1</v>
      </c>
      <c r="BA342" s="4">
        <v>1</v>
      </c>
      <c r="BB342" s="4">
        <v>1</v>
      </c>
      <c r="BC342" s="4">
        <v>9.84</v>
      </c>
      <c r="BD342" s="4" t="s">
        <v>3</v>
      </c>
      <c r="BE342" s="4" t="s">
        <v>3</v>
      </c>
      <c r="BF342" s="4" t="s">
        <v>3</v>
      </c>
      <c r="BG342" s="4" t="s">
        <v>3</v>
      </c>
      <c r="BH342" s="4">
        <v>3</v>
      </c>
      <c r="BI342" s="4">
        <v>2</v>
      </c>
      <c r="BJ342" s="4" t="s">
        <v>484</v>
      </c>
      <c r="BK342" s="4"/>
      <c r="BL342" s="4"/>
      <c r="BM342" s="4">
        <v>400005</v>
      </c>
      <c r="BN342" s="4">
        <v>0</v>
      </c>
      <c r="BO342" s="4" t="s">
        <v>3</v>
      </c>
      <c r="BP342" s="4">
        <v>0</v>
      </c>
      <c r="BQ342" s="4">
        <v>213</v>
      </c>
      <c r="BR342" s="4">
        <v>0</v>
      </c>
      <c r="BS342" s="4">
        <v>1</v>
      </c>
      <c r="BT342" s="4">
        <v>1</v>
      </c>
      <c r="BU342" s="4">
        <v>1</v>
      </c>
      <c r="BV342" s="4">
        <v>1</v>
      </c>
      <c r="BW342" s="4">
        <v>1</v>
      </c>
      <c r="BX342" s="4">
        <v>1</v>
      </c>
      <c r="BY342" s="4" t="s">
        <v>3</v>
      </c>
      <c r="BZ342" s="4">
        <v>0</v>
      </c>
      <c r="CA342" s="4">
        <v>0</v>
      </c>
      <c r="CB342" s="4" t="s">
        <v>3</v>
      </c>
      <c r="CC342" s="4"/>
      <c r="CD342" s="4"/>
      <c r="CE342" s="4">
        <v>1566</v>
      </c>
      <c r="CF342" s="4">
        <v>0</v>
      </c>
      <c r="CG342" s="4">
        <v>0</v>
      </c>
      <c r="CH342" s="4"/>
      <c r="CI342" s="4"/>
      <c r="CJ342" s="4"/>
      <c r="CK342" s="4"/>
      <c r="CL342" s="4"/>
      <c r="CM342" s="4">
        <v>0</v>
      </c>
      <c r="CN342" s="4" t="s">
        <v>3</v>
      </c>
      <c r="CO342" s="4">
        <v>0</v>
      </c>
      <c r="CP342" s="4">
        <f t="shared" si="483"/>
        <v>1117483.54</v>
      </c>
      <c r="CQ342" s="4">
        <f t="shared" si="484"/>
        <v>18023.93</v>
      </c>
      <c r="CR342" s="4">
        <f t="shared" si="522"/>
        <v>0</v>
      </c>
      <c r="CS342" s="4">
        <f t="shared" si="523"/>
        <v>0</v>
      </c>
      <c r="CT342" s="4">
        <f t="shared" si="485"/>
        <v>0</v>
      </c>
      <c r="CU342" s="4">
        <f t="shared" si="486"/>
        <v>0</v>
      </c>
      <c r="CV342" s="4">
        <f t="shared" si="487"/>
        <v>0</v>
      </c>
      <c r="CW342" s="4">
        <f t="shared" si="488"/>
        <v>0</v>
      </c>
      <c r="CX342" s="4">
        <f t="shared" si="489"/>
        <v>0</v>
      </c>
      <c r="CY342" s="4">
        <f t="shared" si="524"/>
        <v>0</v>
      </c>
      <c r="CZ342" s="4">
        <f t="shared" si="525"/>
        <v>0</v>
      </c>
      <c r="DA342" s="4"/>
      <c r="DB342" s="4"/>
      <c r="DC342" s="4" t="s">
        <v>3</v>
      </c>
      <c r="DD342" s="4" t="s">
        <v>3</v>
      </c>
      <c r="DE342" s="4" t="s">
        <v>3</v>
      </c>
      <c r="DF342" s="4" t="s">
        <v>3</v>
      </c>
      <c r="DG342" s="4" t="s">
        <v>3</v>
      </c>
      <c r="DH342" s="4" t="s">
        <v>3</v>
      </c>
      <c r="DI342" s="4" t="s">
        <v>3</v>
      </c>
      <c r="DJ342" s="4" t="s">
        <v>3</v>
      </c>
      <c r="DK342" s="4" t="s">
        <v>3</v>
      </c>
      <c r="DL342" s="4" t="s">
        <v>3</v>
      </c>
      <c r="DM342" s="4" t="s">
        <v>3</v>
      </c>
      <c r="DN342" s="4">
        <v>0</v>
      </c>
      <c r="DO342" s="4">
        <v>0</v>
      </c>
      <c r="DP342" s="4">
        <v>1</v>
      </c>
      <c r="DQ342" s="4">
        <v>1</v>
      </c>
      <c r="DR342" s="4"/>
      <c r="DS342" s="4"/>
      <c r="DT342" s="4"/>
      <c r="DU342" s="4">
        <v>1013</v>
      </c>
      <c r="DV342" s="4" t="s">
        <v>227</v>
      </c>
      <c r="DW342" s="4" t="s">
        <v>227</v>
      </c>
      <c r="DX342" s="4">
        <v>1</v>
      </c>
      <c r="DY342" s="4"/>
      <c r="DZ342" s="4" t="s">
        <v>3</v>
      </c>
      <c r="EA342" s="4" t="s">
        <v>3</v>
      </c>
      <c r="EB342" s="4" t="s">
        <v>3</v>
      </c>
      <c r="EC342" s="4" t="s">
        <v>3</v>
      </c>
      <c r="ED342" s="4"/>
      <c r="EE342" s="4">
        <v>57042888</v>
      </c>
      <c r="EF342" s="4">
        <v>213</v>
      </c>
      <c r="EG342" s="4" t="s">
        <v>456</v>
      </c>
      <c r="EH342" s="4">
        <v>0</v>
      </c>
      <c r="EI342" s="4" t="s">
        <v>3</v>
      </c>
      <c r="EJ342" s="4">
        <v>1</v>
      </c>
      <c r="EK342" s="4">
        <v>400005</v>
      </c>
      <c r="EL342" s="4" t="s">
        <v>456</v>
      </c>
      <c r="EM342" s="4" t="s">
        <v>457</v>
      </c>
      <c r="EN342" s="4"/>
      <c r="EO342" s="4" t="s">
        <v>3</v>
      </c>
      <c r="EP342" s="4"/>
      <c r="EQ342" s="4">
        <v>16</v>
      </c>
      <c r="ER342" s="4">
        <v>0</v>
      </c>
      <c r="ES342" s="4">
        <v>1831.7</v>
      </c>
      <c r="ET342" s="4">
        <v>0</v>
      </c>
      <c r="EU342" s="4">
        <v>0</v>
      </c>
      <c r="EV342" s="4">
        <v>0</v>
      </c>
      <c r="EW342" s="4">
        <v>0</v>
      </c>
      <c r="EX342" s="4">
        <v>0</v>
      </c>
      <c r="EY342" s="4">
        <v>0</v>
      </c>
      <c r="EZ342" s="4">
        <v>5</v>
      </c>
      <c r="FA342" s="4"/>
      <c r="FB342" s="4"/>
      <c r="FC342" s="4">
        <v>1</v>
      </c>
      <c r="FD342" s="4">
        <v>18</v>
      </c>
      <c r="FE342" s="4"/>
      <c r="FF342" s="4">
        <v>21558</v>
      </c>
      <c r="FG342" s="4"/>
      <c r="FH342" s="4"/>
      <c r="FI342" s="4"/>
      <c r="FJ342" s="4"/>
      <c r="FK342" s="4"/>
      <c r="FL342" s="4"/>
      <c r="FM342" s="4"/>
      <c r="FN342" s="4"/>
      <c r="FO342" s="4"/>
      <c r="FP342" s="4"/>
      <c r="FQ342" s="4">
        <v>0</v>
      </c>
      <c r="FR342" s="4">
        <v>0</v>
      </c>
      <c r="FS342" s="4">
        <v>0</v>
      </c>
      <c r="FT342" s="4"/>
      <c r="FU342" s="4"/>
      <c r="FV342" s="4"/>
      <c r="FW342" s="4"/>
      <c r="FX342" s="4">
        <v>0</v>
      </c>
      <c r="FY342" s="4">
        <v>0</v>
      </c>
      <c r="FZ342" s="4"/>
      <c r="GA342" s="4" t="s">
        <v>485</v>
      </c>
      <c r="GB342" s="4"/>
      <c r="GC342" s="4"/>
      <c r="GD342" s="4">
        <v>1</v>
      </c>
      <c r="GE342" s="4"/>
      <c r="GF342" s="4">
        <v>-1730660349</v>
      </c>
      <c r="GG342" s="4">
        <v>2</v>
      </c>
      <c r="GH342" s="4">
        <v>3</v>
      </c>
      <c r="GI342" s="4">
        <v>5</v>
      </c>
      <c r="GJ342" s="4">
        <v>0</v>
      </c>
      <c r="GK342" s="4">
        <v>0</v>
      </c>
      <c r="GL342" s="4">
        <f t="shared" si="490"/>
        <v>0</v>
      </c>
      <c r="GM342" s="4">
        <f t="shared" si="491"/>
        <v>1117483.54</v>
      </c>
      <c r="GN342" s="4">
        <f t="shared" si="492"/>
        <v>0</v>
      </c>
      <c r="GO342" s="4">
        <f t="shared" si="493"/>
        <v>1117483.54</v>
      </c>
      <c r="GP342" s="4">
        <f t="shared" si="494"/>
        <v>0</v>
      </c>
      <c r="GQ342" s="4"/>
      <c r="GR342" s="4">
        <v>1</v>
      </c>
      <c r="GS342" s="4">
        <v>1</v>
      </c>
      <c r="GT342" s="4">
        <v>0</v>
      </c>
      <c r="GU342" s="4" t="s">
        <v>3</v>
      </c>
      <c r="GV342" s="4">
        <f t="shared" si="495"/>
        <v>0</v>
      </c>
      <c r="GW342" s="4">
        <v>1</v>
      </c>
      <c r="GX342" s="4">
        <f t="shared" si="496"/>
        <v>0</v>
      </c>
      <c r="GY342" s="4"/>
      <c r="GZ342" s="4"/>
      <c r="HA342" s="4">
        <v>0</v>
      </c>
      <c r="HB342" s="4">
        <v>0</v>
      </c>
      <c r="HC342" s="4">
        <f t="shared" si="497"/>
        <v>0</v>
      </c>
      <c r="HD342" s="4"/>
      <c r="HE342" s="4" t="s">
        <v>459</v>
      </c>
      <c r="HF342" s="4" t="s">
        <v>37</v>
      </c>
      <c r="HG342" s="4"/>
      <c r="HH342" s="4"/>
      <c r="HI342" s="4"/>
      <c r="HJ342" s="4"/>
      <c r="HK342" s="4"/>
      <c r="HL342" s="4"/>
      <c r="HM342" s="4" t="s">
        <v>3</v>
      </c>
      <c r="HN342" s="4" t="s">
        <v>3</v>
      </c>
      <c r="HO342" s="4" t="s">
        <v>3</v>
      </c>
      <c r="HP342" s="4" t="s">
        <v>3</v>
      </c>
      <c r="HQ342" s="4" t="s">
        <v>3</v>
      </c>
      <c r="HR342" s="4"/>
      <c r="HS342" s="4">
        <v>0</v>
      </c>
      <c r="HT342" s="4"/>
      <c r="HU342" s="4"/>
      <c r="HV342" s="4"/>
      <c r="HW342" s="4"/>
      <c r="HX342" s="4"/>
      <c r="HY342" s="4"/>
      <c r="HZ342" s="4"/>
      <c r="IA342" s="4"/>
      <c r="IB342" s="4"/>
      <c r="IC342" s="4"/>
      <c r="ID342" s="4"/>
      <c r="IE342" s="4"/>
      <c r="IF342" s="4"/>
      <c r="IG342" s="4"/>
      <c r="IH342" s="4"/>
      <c r="II342" s="4"/>
      <c r="IJ342" s="4"/>
      <c r="IK342" s="4">
        <v>0</v>
      </c>
      <c r="IL342" s="4"/>
      <c r="IM342" s="4"/>
      <c r="IN342" s="4"/>
      <c r="IO342" s="4"/>
      <c r="IP342" s="4"/>
      <c r="IQ342" s="4"/>
      <c r="IR342" s="4"/>
      <c r="IS342" s="4"/>
      <c r="IT342" s="4"/>
      <c r="IU342" s="4"/>
    </row>
    <row r="343" spans="1:255" x14ac:dyDescent="0.25">
      <c r="A343" s="3">
        <v>17</v>
      </c>
      <c r="B343" s="3">
        <v>1</v>
      </c>
      <c r="C343" s="3"/>
      <c r="D343" s="3"/>
      <c r="E343" s="3" t="s">
        <v>486</v>
      </c>
      <c r="F343" s="3" t="s">
        <v>487</v>
      </c>
      <c r="G343" s="3" t="s">
        <v>2508</v>
      </c>
      <c r="H343" s="3" t="s">
        <v>227</v>
      </c>
      <c r="I343" s="3">
        <v>17</v>
      </c>
      <c r="J343" s="3">
        <v>0</v>
      </c>
      <c r="K343" s="3">
        <v>17</v>
      </c>
      <c r="L343" s="3"/>
      <c r="M343" s="3"/>
      <c r="N343" s="3"/>
      <c r="O343" s="3">
        <f t="shared" si="473"/>
        <v>37482.79</v>
      </c>
      <c r="P343" s="3">
        <f t="shared" si="474"/>
        <v>37482.79</v>
      </c>
      <c r="Q343" s="3">
        <f t="shared" si="512"/>
        <v>0</v>
      </c>
      <c r="R343" s="3">
        <f t="shared" si="513"/>
        <v>0</v>
      </c>
      <c r="S343" s="3">
        <f t="shared" si="475"/>
        <v>0</v>
      </c>
      <c r="T343" s="3">
        <f t="shared" si="476"/>
        <v>0</v>
      </c>
      <c r="U343" s="3">
        <f t="shared" si="477"/>
        <v>0</v>
      </c>
      <c r="V343" s="3">
        <f t="shared" si="478"/>
        <v>0</v>
      </c>
      <c r="W343" s="3">
        <f t="shared" si="479"/>
        <v>0</v>
      </c>
      <c r="X343" s="3">
        <f t="shared" si="514"/>
        <v>0</v>
      </c>
      <c r="Y343" s="3">
        <f t="shared" si="515"/>
        <v>0</v>
      </c>
      <c r="Z343" s="3"/>
      <c r="AA343" s="3">
        <v>54971259</v>
      </c>
      <c r="AB343" s="3">
        <f t="shared" si="480"/>
        <v>2204.87</v>
      </c>
      <c r="AC343" s="3">
        <f t="shared" si="516"/>
        <v>2204.87</v>
      </c>
      <c r="AD343" s="3">
        <f t="shared" si="517"/>
        <v>0</v>
      </c>
      <c r="AE343" s="3">
        <f t="shared" si="518"/>
        <v>0</v>
      </c>
      <c r="AF343" s="3">
        <f t="shared" si="519"/>
        <v>0</v>
      </c>
      <c r="AG343" s="3">
        <f t="shared" si="481"/>
        <v>0</v>
      </c>
      <c r="AH343" s="3">
        <f t="shared" si="520"/>
        <v>0</v>
      </c>
      <c r="AI343" s="3">
        <f t="shared" si="521"/>
        <v>0</v>
      </c>
      <c r="AJ343" s="3">
        <f t="shared" si="482"/>
        <v>0</v>
      </c>
      <c r="AK343" s="3">
        <v>2204.87</v>
      </c>
      <c r="AL343" s="3">
        <v>2204.87</v>
      </c>
      <c r="AM343" s="3">
        <v>0</v>
      </c>
      <c r="AN343" s="3">
        <v>0</v>
      </c>
      <c r="AO343" s="3">
        <v>0</v>
      </c>
      <c r="AP343" s="3">
        <v>0</v>
      </c>
      <c r="AQ343" s="3">
        <v>0</v>
      </c>
      <c r="AR343" s="3">
        <v>0</v>
      </c>
      <c r="AS343" s="3">
        <v>0</v>
      </c>
      <c r="AT343" s="3">
        <v>0</v>
      </c>
      <c r="AU343" s="3">
        <v>0</v>
      </c>
      <c r="AV343" s="3">
        <v>1</v>
      </c>
      <c r="AW343" s="3">
        <v>1</v>
      </c>
      <c r="AX343" s="3"/>
      <c r="AY343" s="3"/>
      <c r="AZ343" s="3">
        <v>1</v>
      </c>
      <c r="BA343" s="3">
        <v>1</v>
      </c>
      <c r="BB343" s="3">
        <v>1</v>
      </c>
      <c r="BC343" s="3">
        <v>1</v>
      </c>
      <c r="BD343" s="3" t="s">
        <v>3</v>
      </c>
      <c r="BE343" s="3" t="s">
        <v>3</v>
      </c>
      <c r="BF343" s="3" t="s">
        <v>3</v>
      </c>
      <c r="BG343" s="3" t="s">
        <v>3</v>
      </c>
      <c r="BH343" s="3">
        <v>3</v>
      </c>
      <c r="BI343" s="3">
        <v>2</v>
      </c>
      <c r="BJ343" s="3" t="s">
        <v>487</v>
      </c>
      <c r="BK343" s="3"/>
      <c r="BL343" s="3"/>
      <c r="BM343" s="3">
        <v>400005</v>
      </c>
      <c r="BN343" s="3">
        <v>0</v>
      </c>
      <c r="BO343" s="3" t="s">
        <v>3</v>
      </c>
      <c r="BP343" s="3">
        <v>0</v>
      </c>
      <c r="BQ343" s="3">
        <v>213</v>
      </c>
      <c r="BR343" s="3">
        <v>0</v>
      </c>
      <c r="BS343" s="3">
        <v>1</v>
      </c>
      <c r="BT343" s="3">
        <v>1</v>
      </c>
      <c r="BU343" s="3">
        <v>1</v>
      </c>
      <c r="BV343" s="3">
        <v>1</v>
      </c>
      <c r="BW343" s="3">
        <v>1</v>
      </c>
      <c r="BX343" s="3">
        <v>1</v>
      </c>
      <c r="BY343" s="3" t="s">
        <v>3</v>
      </c>
      <c r="BZ343" s="3">
        <v>0</v>
      </c>
      <c r="CA343" s="3">
        <v>0</v>
      </c>
      <c r="CB343" s="3" t="s">
        <v>3</v>
      </c>
      <c r="CC343" s="3"/>
      <c r="CD343" s="3"/>
      <c r="CE343" s="3">
        <v>1566</v>
      </c>
      <c r="CF343" s="3">
        <v>0</v>
      </c>
      <c r="CG343" s="3">
        <v>0</v>
      </c>
      <c r="CH343" s="3"/>
      <c r="CI343" s="3"/>
      <c r="CJ343" s="3"/>
      <c r="CK343" s="3"/>
      <c r="CL343" s="3"/>
      <c r="CM343" s="3">
        <v>0</v>
      </c>
      <c r="CN343" s="3" t="s">
        <v>3</v>
      </c>
      <c r="CO343" s="3">
        <v>0</v>
      </c>
      <c r="CP343" s="3">
        <f t="shared" si="483"/>
        <v>37482.79</v>
      </c>
      <c r="CQ343" s="3">
        <f t="shared" si="484"/>
        <v>2204.87</v>
      </c>
      <c r="CR343" s="3">
        <f t="shared" si="522"/>
        <v>0</v>
      </c>
      <c r="CS343" s="3">
        <f t="shared" si="523"/>
        <v>0</v>
      </c>
      <c r="CT343" s="3">
        <f t="shared" si="485"/>
        <v>0</v>
      </c>
      <c r="CU343" s="3">
        <f t="shared" si="486"/>
        <v>0</v>
      </c>
      <c r="CV343" s="3">
        <f t="shared" si="487"/>
        <v>0</v>
      </c>
      <c r="CW343" s="3">
        <f t="shared" si="488"/>
        <v>0</v>
      </c>
      <c r="CX343" s="3">
        <f t="shared" si="489"/>
        <v>0</v>
      </c>
      <c r="CY343" s="3">
        <f t="shared" si="524"/>
        <v>0</v>
      </c>
      <c r="CZ343" s="3">
        <f t="shared" si="525"/>
        <v>0</v>
      </c>
      <c r="DA343" s="3"/>
      <c r="DB343" s="3"/>
      <c r="DC343" s="3" t="s">
        <v>3</v>
      </c>
      <c r="DD343" s="3" t="s">
        <v>3</v>
      </c>
      <c r="DE343" s="3" t="s">
        <v>3</v>
      </c>
      <c r="DF343" s="3" t="s">
        <v>3</v>
      </c>
      <c r="DG343" s="3" t="s">
        <v>3</v>
      </c>
      <c r="DH343" s="3" t="s">
        <v>3</v>
      </c>
      <c r="DI343" s="3" t="s">
        <v>3</v>
      </c>
      <c r="DJ343" s="3" t="s">
        <v>3</v>
      </c>
      <c r="DK343" s="3" t="s">
        <v>3</v>
      </c>
      <c r="DL343" s="3" t="s">
        <v>3</v>
      </c>
      <c r="DM343" s="3" t="s">
        <v>3</v>
      </c>
      <c r="DN343" s="3">
        <v>0</v>
      </c>
      <c r="DO343" s="3">
        <v>0</v>
      </c>
      <c r="DP343" s="3">
        <v>1</v>
      </c>
      <c r="DQ343" s="3">
        <v>1</v>
      </c>
      <c r="DR343" s="3"/>
      <c r="DS343" s="3"/>
      <c r="DT343" s="3"/>
      <c r="DU343" s="3">
        <v>1013</v>
      </c>
      <c r="DV343" s="3" t="s">
        <v>227</v>
      </c>
      <c r="DW343" s="3" t="s">
        <v>227</v>
      </c>
      <c r="DX343" s="3">
        <v>1</v>
      </c>
      <c r="DY343" s="3"/>
      <c r="DZ343" s="3" t="s">
        <v>3</v>
      </c>
      <c r="EA343" s="3" t="s">
        <v>3</v>
      </c>
      <c r="EB343" s="3" t="s">
        <v>3</v>
      </c>
      <c r="EC343" s="3" t="s">
        <v>3</v>
      </c>
      <c r="ED343" s="3"/>
      <c r="EE343" s="3">
        <v>57042888</v>
      </c>
      <c r="EF343" s="3">
        <v>213</v>
      </c>
      <c r="EG343" s="3" t="s">
        <v>456</v>
      </c>
      <c r="EH343" s="3">
        <v>0</v>
      </c>
      <c r="EI343" s="3" t="s">
        <v>3</v>
      </c>
      <c r="EJ343" s="3">
        <v>1</v>
      </c>
      <c r="EK343" s="3">
        <v>400005</v>
      </c>
      <c r="EL343" s="3" t="s">
        <v>456</v>
      </c>
      <c r="EM343" s="3" t="s">
        <v>457</v>
      </c>
      <c r="EN343" s="3"/>
      <c r="EO343" s="3" t="s">
        <v>3</v>
      </c>
      <c r="EP343" s="3"/>
      <c r="EQ343" s="3">
        <v>16</v>
      </c>
      <c r="ER343" s="3">
        <v>0</v>
      </c>
      <c r="ES343" s="3">
        <v>2204.87</v>
      </c>
      <c r="ET343" s="3">
        <v>0</v>
      </c>
      <c r="EU343" s="3">
        <v>0</v>
      </c>
      <c r="EV343" s="3">
        <v>0</v>
      </c>
      <c r="EW343" s="3">
        <v>0</v>
      </c>
      <c r="EX343" s="3">
        <v>0</v>
      </c>
      <c r="EY343" s="3">
        <v>0</v>
      </c>
      <c r="EZ343" s="3"/>
      <c r="FA343" s="3"/>
      <c r="FB343" s="3"/>
      <c r="FC343" s="3"/>
      <c r="FD343" s="3"/>
      <c r="FE343" s="3"/>
      <c r="FF343" s="3"/>
      <c r="FG343" s="3"/>
      <c r="FH343" s="3"/>
      <c r="FI343" s="3"/>
      <c r="FJ343" s="3"/>
      <c r="FK343" s="3"/>
      <c r="FL343" s="3"/>
      <c r="FM343" s="3"/>
      <c r="FN343" s="3"/>
      <c r="FO343" s="3"/>
      <c r="FP343" s="3"/>
      <c r="FQ343" s="3">
        <v>0</v>
      </c>
      <c r="FR343" s="3">
        <v>0</v>
      </c>
      <c r="FS343" s="3">
        <v>0</v>
      </c>
      <c r="FT343" s="3"/>
      <c r="FU343" s="3"/>
      <c r="FV343" s="3"/>
      <c r="FW343" s="3"/>
      <c r="FX343" s="3">
        <v>0</v>
      </c>
      <c r="FY343" s="3">
        <v>0</v>
      </c>
      <c r="FZ343" s="3"/>
      <c r="GA343" s="3" t="s">
        <v>488</v>
      </c>
      <c r="GB343" s="3"/>
      <c r="GC343" s="3"/>
      <c r="GD343" s="3">
        <v>1</v>
      </c>
      <c r="GE343" s="3"/>
      <c r="GF343" s="3">
        <v>1645770313</v>
      </c>
      <c r="GG343" s="3">
        <v>2</v>
      </c>
      <c r="GH343" s="3">
        <v>4</v>
      </c>
      <c r="GI343" s="3">
        <v>-2</v>
      </c>
      <c r="GJ343" s="3">
        <v>0</v>
      </c>
      <c r="GK343" s="3">
        <v>0</v>
      </c>
      <c r="GL343" s="3">
        <f t="shared" si="490"/>
        <v>0</v>
      </c>
      <c r="GM343" s="3">
        <f t="shared" si="491"/>
        <v>37482.79</v>
      </c>
      <c r="GN343" s="3">
        <f t="shared" si="492"/>
        <v>0</v>
      </c>
      <c r="GO343" s="3">
        <f t="shared" si="493"/>
        <v>37482.79</v>
      </c>
      <c r="GP343" s="3">
        <f t="shared" si="494"/>
        <v>0</v>
      </c>
      <c r="GQ343" s="3"/>
      <c r="GR343" s="3">
        <v>1</v>
      </c>
      <c r="GS343" s="3">
        <v>2</v>
      </c>
      <c r="GT343" s="3">
        <v>0</v>
      </c>
      <c r="GU343" s="3" t="s">
        <v>3</v>
      </c>
      <c r="GV343" s="3">
        <f t="shared" si="495"/>
        <v>0</v>
      </c>
      <c r="GW343" s="3">
        <v>1</v>
      </c>
      <c r="GX343" s="3">
        <f t="shared" si="496"/>
        <v>0</v>
      </c>
      <c r="GY343" s="3"/>
      <c r="GZ343" s="3"/>
      <c r="HA343" s="3">
        <v>0</v>
      </c>
      <c r="HB343" s="3">
        <v>0</v>
      </c>
      <c r="HC343" s="3">
        <f t="shared" si="497"/>
        <v>0</v>
      </c>
      <c r="HD343" s="3"/>
      <c r="HE343" s="3" t="s">
        <v>459</v>
      </c>
      <c r="HF343" s="3" t="s">
        <v>37</v>
      </c>
      <c r="HG343" s="3"/>
      <c r="HH343" s="3"/>
      <c r="HI343" s="3"/>
      <c r="HJ343" s="3"/>
      <c r="HK343" s="3"/>
      <c r="HL343" s="3"/>
      <c r="HM343" s="3" t="s">
        <v>3</v>
      </c>
      <c r="HN343" s="3" t="s">
        <v>3</v>
      </c>
      <c r="HO343" s="3" t="s">
        <v>3</v>
      </c>
      <c r="HP343" s="3" t="s">
        <v>3</v>
      </c>
      <c r="HQ343" s="3" t="s">
        <v>3</v>
      </c>
      <c r="HR343" s="3"/>
      <c r="HS343" s="3">
        <v>0</v>
      </c>
      <c r="HT343" s="3"/>
      <c r="HU343" s="3"/>
      <c r="HV343" s="3"/>
      <c r="HW343" s="3"/>
      <c r="HX343" s="3"/>
      <c r="HY343" s="3"/>
      <c r="HZ343" s="3"/>
      <c r="IA343" s="3"/>
      <c r="IB343" s="3"/>
      <c r="IC343" s="3"/>
      <c r="ID343" s="3"/>
      <c r="IE343" s="3"/>
      <c r="IF343" s="3"/>
      <c r="IG343" s="3"/>
      <c r="IH343" s="3"/>
      <c r="II343" s="3"/>
      <c r="IJ343" s="3"/>
      <c r="IK343" s="3">
        <v>0</v>
      </c>
      <c r="IL343" s="3"/>
      <c r="IM343" s="3"/>
      <c r="IN343" s="3"/>
      <c r="IO343" s="3"/>
      <c r="IP343" s="3"/>
      <c r="IQ343" s="3"/>
      <c r="IR343" s="3"/>
      <c r="IS343" s="3"/>
      <c r="IT343" s="3"/>
      <c r="IU343" s="3"/>
    </row>
    <row r="344" spans="1:255" x14ac:dyDescent="0.25">
      <c r="A344" s="4">
        <v>17</v>
      </c>
      <c r="B344" s="4">
        <v>1</v>
      </c>
      <c r="C344" s="4"/>
      <c r="D344" s="4"/>
      <c r="E344" s="4" t="s">
        <v>486</v>
      </c>
      <c r="F344" s="4" t="s">
        <v>487</v>
      </c>
      <c r="G344" s="4" t="s">
        <v>2508</v>
      </c>
      <c r="H344" s="4" t="s">
        <v>227</v>
      </c>
      <c r="I344" s="4">
        <v>17</v>
      </c>
      <c r="J344" s="4">
        <v>0</v>
      </c>
      <c r="K344" s="4">
        <v>17</v>
      </c>
      <c r="L344" s="4"/>
      <c r="M344" s="4"/>
      <c r="N344" s="4"/>
      <c r="O344" s="4">
        <f t="shared" si="473"/>
        <v>368830.65</v>
      </c>
      <c r="P344" s="4">
        <f t="shared" si="474"/>
        <v>368830.65</v>
      </c>
      <c r="Q344" s="4">
        <f t="shared" si="512"/>
        <v>0</v>
      </c>
      <c r="R344" s="4">
        <f t="shared" si="513"/>
        <v>0</v>
      </c>
      <c r="S344" s="4">
        <f t="shared" si="475"/>
        <v>0</v>
      </c>
      <c r="T344" s="4">
        <f t="shared" si="476"/>
        <v>0</v>
      </c>
      <c r="U344" s="4">
        <f t="shared" si="477"/>
        <v>0</v>
      </c>
      <c r="V344" s="4">
        <f t="shared" si="478"/>
        <v>0</v>
      </c>
      <c r="W344" s="4">
        <f t="shared" si="479"/>
        <v>0</v>
      </c>
      <c r="X344" s="4">
        <f t="shared" si="514"/>
        <v>0</v>
      </c>
      <c r="Y344" s="4">
        <f t="shared" si="515"/>
        <v>0</v>
      </c>
      <c r="Z344" s="4"/>
      <c r="AA344" s="4">
        <v>55890823</v>
      </c>
      <c r="AB344" s="4">
        <f t="shared" si="480"/>
        <v>2204.87</v>
      </c>
      <c r="AC344" s="4">
        <f t="shared" si="516"/>
        <v>2204.87</v>
      </c>
      <c r="AD344" s="4">
        <f t="shared" si="517"/>
        <v>0</v>
      </c>
      <c r="AE344" s="4">
        <f t="shared" si="518"/>
        <v>0</v>
      </c>
      <c r="AF344" s="4">
        <f t="shared" si="519"/>
        <v>0</v>
      </c>
      <c r="AG344" s="4">
        <f t="shared" si="481"/>
        <v>0</v>
      </c>
      <c r="AH344" s="4">
        <f t="shared" si="520"/>
        <v>0</v>
      </c>
      <c r="AI344" s="4">
        <f t="shared" si="521"/>
        <v>0</v>
      </c>
      <c r="AJ344" s="4">
        <f t="shared" si="482"/>
        <v>0</v>
      </c>
      <c r="AK344" s="4">
        <v>2204.87</v>
      </c>
      <c r="AL344" s="4">
        <v>2204.87</v>
      </c>
      <c r="AM344" s="4">
        <v>0</v>
      </c>
      <c r="AN344" s="4">
        <v>0</v>
      </c>
      <c r="AO344" s="4">
        <v>0</v>
      </c>
      <c r="AP344" s="4">
        <v>0</v>
      </c>
      <c r="AQ344" s="4">
        <v>0</v>
      </c>
      <c r="AR344" s="4">
        <v>0</v>
      </c>
      <c r="AS344" s="4">
        <v>0</v>
      </c>
      <c r="AT344" s="4">
        <v>0</v>
      </c>
      <c r="AU344" s="4">
        <v>0</v>
      </c>
      <c r="AV344" s="4">
        <v>1</v>
      </c>
      <c r="AW344" s="4">
        <v>1</v>
      </c>
      <c r="AX344" s="4"/>
      <c r="AY344" s="4"/>
      <c r="AZ344" s="4">
        <v>1</v>
      </c>
      <c r="BA344" s="4">
        <v>1</v>
      </c>
      <c r="BB344" s="4">
        <v>1</v>
      </c>
      <c r="BC344" s="4">
        <v>9.84</v>
      </c>
      <c r="BD344" s="4" t="s">
        <v>3</v>
      </c>
      <c r="BE344" s="4" t="s">
        <v>3</v>
      </c>
      <c r="BF344" s="4" t="s">
        <v>3</v>
      </c>
      <c r="BG344" s="4" t="s">
        <v>3</v>
      </c>
      <c r="BH344" s="4">
        <v>3</v>
      </c>
      <c r="BI344" s="4">
        <v>2</v>
      </c>
      <c r="BJ344" s="4" t="s">
        <v>487</v>
      </c>
      <c r="BK344" s="4"/>
      <c r="BL344" s="4"/>
      <c r="BM344" s="4">
        <v>400005</v>
      </c>
      <c r="BN344" s="4">
        <v>0</v>
      </c>
      <c r="BO344" s="4" t="s">
        <v>3</v>
      </c>
      <c r="BP344" s="4">
        <v>0</v>
      </c>
      <c r="BQ344" s="4">
        <v>213</v>
      </c>
      <c r="BR344" s="4">
        <v>0</v>
      </c>
      <c r="BS344" s="4">
        <v>1</v>
      </c>
      <c r="BT344" s="4">
        <v>1</v>
      </c>
      <c r="BU344" s="4">
        <v>1</v>
      </c>
      <c r="BV344" s="4">
        <v>1</v>
      </c>
      <c r="BW344" s="4">
        <v>1</v>
      </c>
      <c r="BX344" s="4">
        <v>1</v>
      </c>
      <c r="BY344" s="4" t="s">
        <v>3</v>
      </c>
      <c r="BZ344" s="4">
        <v>0</v>
      </c>
      <c r="CA344" s="4">
        <v>0</v>
      </c>
      <c r="CB344" s="4" t="s">
        <v>3</v>
      </c>
      <c r="CC344" s="4"/>
      <c r="CD344" s="4"/>
      <c r="CE344" s="4">
        <v>1566</v>
      </c>
      <c r="CF344" s="4">
        <v>0</v>
      </c>
      <c r="CG344" s="4">
        <v>0</v>
      </c>
      <c r="CH344" s="4"/>
      <c r="CI344" s="4"/>
      <c r="CJ344" s="4"/>
      <c r="CK344" s="4"/>
      <c r="CL344" s="4"/>
      <c r="CM344" s="4">
        <v>0</v>
      </c>
      <c r="CN344" s="4" t="s">
        <v>3</v>
      </c>
      <c r="CO344" s="4">
        <v>0</v>
      </c>
      <c r="CP344" s="4">
        <f t="shared" si="483"/>
        <v>368830.65</v>
      </c>
      <c r="CQ344" s="4">
        <f t="shared" si="484"/>
        <v>21695.919999999998</v>
      </c>
      <c r="CR344" s="4">
        <f t="shared" si="522"/>
        <v>0</v>
      </c>
      <c r="CS344" s="4">
        <f t="shared" si="523"/>
        <v>0</v>
      </c>
      <c r="CT344" s="4">
        <f t="shared" si="485"/>
        <v>0</v>
      </c>
      <c r="CU344" s="4">
        <f t="shared" si="486"/>
        <v>0</v>
      </c>
      <c r="CV344" s="4">
        <f t="shared" si="487"/>
        <v>0</v>
      </c>
      <c r="CW344" s="4">
        <f t="shared" si="488"/>
        <v>0</v>
      </c>
      <c r="CX344" s="4">
        <f t="shared" si="489"/>
        <v>0</v>
      </c>
      <c r="CY344" s="4">
        <f t="shared" si="524"/>
        <v>0</v>
      </c>
      <c r="CZ344" s="4">
        <f t="shared" si="525"/>
        <v>0</v>
      </c>
      <c r="DA344" s="4"/>
      <c r="DB344" s="4"/>
      <c r="DC344" s="4" t="s">
        <v>3</v>
      </c>
      <c r="DD344" s="4" t="s">
        <v>3</v>
      </c>
      <c r="DE344" s="4" t="s">
        <v>3</v>
      </c>
      <c r="DF344" s="4" t="s">
        <v>3</v>
      </c>
      <c r="DG344" s="4" t="s">
        <v>3</v>
      </c>
      <c r="DH344" s="4" t="s">
        <v>3</v>
      </c>
      <c r="DI344" s="4" t="s">
        <v>3</v>
      </c>
      <c r="DJ344" s="4" t="s">
        <v>3</v>
      </c>
      <c r="DK344" s="4" t="s">
        <v>3</v>
      </c>
      <c r="DL344" s="4" t="s">
        <v>3</v>
      </c>
      <c r="DM344" s="4" t="s">
        <v>3</v>
      </c>
      <c r="DN344" s="4">
        <v>0</v>
      </c>
      <c r="DO344" s="4">
        <v>0</v>
      </c>
      <c r="DP344" s="4">
        <v>1</v>
      </c>
      <c r="DQ344" s="4">
        <v>1</v>
      </c>
      <c r="DR344" s="4"/>
      <c r="DS344" s="4"/>
      <c r="DT344" s="4"/>
      <c r="DU344" s="4">
        <v>1013</v>
      </c>
      <c r="DV344" s="4" t="s">
        <v>227</v>
      </c>
      <c r="DW344" s="4" t="s">
        <v>227</v>
      </c>
      <c r="DX344" s="4">
        <v>1</v>
      </c>
      <c r="DY344" s="4"/>
      <c r="DZ344" s="4" t="s">
        <v>3</v>
      </c>
      <c r="EA344" s="4" t="s">
        <v>3</v>
      </c>
      <c r="EB344" s="4" t="s">
        <v>3</v>
      </c>
      <c r="EC344" s="4" t="s">
        <v>3</v>
      </c>
      <c r="ED344" s="4"/>
      <c r="EE344" s="4">
        <v>57042888</v>
      </c>
      <c r="EF344" s="4">
        <v>213</v>
      </c>
      <c r="EG344" s="4" t="s">
        <v>456</v>
      </c>
      <c r="EH344" s="4">
        <v>0</v>
      </c>
      <c r="EI344" s="4" t="s">
        <v>3</v>
      </c>
      <c r="EJ344" s="4">
        <v>1</v>
      </c>
      <c r="EK344" s="4">
        <v>400005</v>
      </c>
      <c r="EL344" s="4" t="s">
        <v>456</v>
      </c>
      <c r="EM344" s="4" t="s">
        <v>457</v>
      </c>
      <c r="EN344" s="4"/>
      <c r="EO344" s="4" t="s">
        <v>3</v>
      </c>
      <c r="EP344" s="4"/>
      <c r="EQ344" s="4">
        <v>16</v>
      </c>
      <c r="ER344" s="4">
        <v>0</v>
      </c>
      <c r="ES344" s="4">
        <v>2204.87</v>
      </c>
      <c r="ET344" s="4">
        <v>0</v>
      </c>
      <c r="EU344" s="4">
        <v>0</v>
      </c>
      <c r="EV344" s="4">
        <v>0</v>
      </c>
      <c r="EW344" s="4">
        <v>0</v>
      </c>
      <c r="EX344" s="4">
        <v>0</v>
      </c>
      <c r="EY344" s="4">
        <v>0</v>
      </c>
      <c r="EZ344" s="4">
        <v>5</v>
      </c>
      <c r="FA344" s="4"/>
      <c r="FB344" s="4"/>
      <c r="FC344" s="4">
        <v>1</v>
      </c>
      <c r="FD344" s="4">
        <v>18</v>
      </c>
      <c r="FE344" s="4"/>
      <c r="FF344" s="4">
        <v>25950</v>
      </c>
      <c r="FG344" s="4"/>
      <c r="FH344" s="4"/>
      <c r="FI344" s="4"/>
      <c r="FJ344" s="4"/>
      <c r="FK344" s="4"/>
      <c r="FL344" s="4"/>
      <c r="FM344" s="4"/>
      <c r="FN344" s="4"/>
      <c r="FO344" s="4"/>
      <c r="FP344" s="4"/>
      <c r="FQ344" s="4">
        <v>0</v>
      </c>
      <c r="FR344" s="4">
        <v>0</v>
      </c>
      <c r="FS344" s="4">
        <v>0</v>
      </c>
      <c r="FT344" s="4"/>
      <c r="FU344" s="4"/>
      <c r="FV344" s="4"/>
      <c r="FW344" s="4"/>
      <c r="FX344" s="4">
        <v>0</v>
      </c>
      <c r="FY344" s="4">
        <v>0</v>
      </c>
      <c r="FZ344" s="4"/>
      <c r="GA344" s="4" t="s">
        <v>488</v>
      </c>
      <c r="GB344" s="4"/>
      <c r="GC344" s="4"/>
      <c r="GD344" s="4">
        <v>1</v>
      </c>
      <c r="GE344" s="4"/>
      <c r="GF344" s="4">
        <v>1645770313</v>
      </c>
      <c r="GG344" s="4">
        <v>2</v>
      </c>
      <c r="GH344" s="4">
        <v>3</v>
      </c>
      <c r="GI344" s="4">
        <v>5</v>
      </c>
      <c r="GJ344" s="4">
        <v>0</v>
      </c>
      <c r="GK344" s="4">
        <v>0</v>
      </c>
      <c r="GL344" s="4">
        <f t="shared" si="490"/>
        <v>0</v>
      </c>
      <c r="GM344" s="4">
        <f t="shared" si="491"/>
        <v>368830.65</v>
      </c>
      <c r="GN344" s="4">
        <f t="shared" si="492"/>
        <v>0</v>
      </c>
      <c r="GO344" s="4">
        <f t="shared" si="493"/>
        <v>368830.65</v>
      </c>
      <c r="GP344" s="4">
        <f t="shared" si="494"/>
        <v>0</v>
      </c>
      <c r="GQ344" s="4"/>
      <c r="GR344" s="4">
        <v>1</v>
      </c>
      <c r="GS344" s="4">
        <v>1</v>
      </c>
      <c r="GT344" s="4">
        <v>0</v>
      </c>
      <c r="GU344" s="4" t="s">
        <v>3</v>
      </c>
      <c r="GV344" s="4">
        <f t="shared" si="495"/>
        <v>0</v>
      </c>
      <c r="GW344" s="4">
        <v>1</v>
      </c>
      <c r="GX344" s="4">
        <f t="shared" si="496"/>
        <v>0</v>
      </c>
      <c r="GY344" s="4"/>
      <c r="GZ344" s="4"/>
      <c r="HA344" s="4">
        <v>0</v>
      </c>
      <c r="HB344" s="4">
        <v>0</v>
      </c>
      <c r="HC344" s="4">
        <f t="shared" si="497"/>
        <v>0</v>
      </c>
      <c r="HD344" s="4"/>
      <c r="HE344" s="4" t="s">
        <v>459</v>
      </c>
      <c r="HF344" s="4" t="s">
        <v>37</v>
      </c>
      <c r="HG344" s="4"/>
      <c r="HH344" s="4"/>
      <c r="HI344" s="4"/>
      <c r="HJ344" s="4"/>
      <c r="HK344" s="4"/>
      <c r="HL344" s="4"/>
      <c r="HM344" s="4" t="s">
        <v>3</v>
      </c>
      <c r="HN344" s="4" t="s">
        <v>3</v>
      </c>
      <c r="HO344" s="4" t="s">
        <v>3</v>
      </c>
      <c r="HP344" s="4" t="s">
        <v>3</v>
      </c>
      <c r="HQ344" s="4" t="s">
        <v>3</v>
      </c>
      <c r="HR344" s="4"/>
      <c r="HS344" s="4">
        <v>0</v>
      </c>
      <c r="HT344" s="4"/>
      <c r="HU344" s="4"/>
      <c r="HV344" s="4"/>
      <c r="HW344" s="4"/>
      <c r="HX344" s="4"/>
      <c r="HY344" s="4"/>
      <c r="HZ344" s="4"/>
      <c r="IA344" s="4"/>
      <c r="IB344" s="4"/>
      <c r="IC344" s="4"/>
      <c r="ID344" s="4"/>
      <c r="IE344" s="4"/>
      <c r="IF344" s="4"/>
      <c r="IG344" s="4"/>
      <c r="IH344" s="4"/>
      <c r="II344" s="4"/>
      <c r="IJ344" s="4"/>
      <c r="IK344" s="4">
        <v>0</v>
      </c>
      <c r="IL344" s="4"/>
      <c r="IM344" s="4"/>
      <c r="IN344" s="4"/>
      <c r="IO344" s="4"/>
      <c r="IP344" s="4"/>
      <c r="IQ344" s="4"/>
      <c r="IR344" s="4"/>
      <c r="IS344" s="4"/>
      <c r="IT344" s="4"/>
      <c r="IU344" s="4"/>
    </row>
    <row r="345" spans="1:255" x14ac:dyDescent="0.25">
      <c r="A345" s="3">
        <v>17</v>
      </c>
      <c r="B345" s="3">
        <v>1</v>
      </c>
      <c r="C345" s="3"/>
      <c r="D345" s="3"/>
      <c r="E345" s="3" t="s">
        <v>489</v>
      </c>
      <c r="F345" s="3" t="s">
        <v>490</v>
      </c>
      <c r="G345" s="3" t="s">
        <v>2509</v>
      </c>
      <c r="H345" s="3" t="s">
        <v>227</v>
      </c>
      <c r="I345" s="3">
        <v>63</v>
      </c>
      <c r="J345" s="3">
        <v>0</v>
      </c>
      <c r="K345" s="3">
        <v>63</v>
      </c>
      <c r="L345" s="3"/>
      <c r="M345" s="3"/>
      <c r="N345" s="3"/>
      <c r="O345" s="3">
        <f t="shared" si="473"/>
        <v>106147.44</v>
      </c>
      <c r="P345" s="3">
        <f t="shared" si="474"/>
        <v>106147.44</v>
      </c>
      <c r="Q345" s="3">
        <f t="shared" si="512"/>
        <v>0</v>
      </c>
      <c r="R345" s="3">
        <f t="shared" si="513"/>
        <v>0</v>
      </c>
      <c r="S345" s="3">
        <f t="shared" si="475"/>
        <v>0</v>
      </c>
      <c r="T345" s="3">
        <f t="shared" si="476"/>
        <v>0</v>
      </c>
      <c r="U345" s="3">
        <f t="shared" si="477"/>
        <v>0</v>
      </c>
      <c r="V345" s="3">
        <f t="shared" si="478"/>
        <v>0</v>
      </c>
      <c r="W345" s="3">
        <f t="shared" si="479"/>
        <v>0</v>
      </c>
      <c r="X345" s="3">
        <f t="shared" si="514"/>
        <v>0</v>
      </c>
      <c r="Y345" s="3">
        <f t="shared" si="515"/>
        <v>0</v>
      </c>
      <c r="Z345" s="3"/>
      <c r="AA345" s="3">
        <v>54971259</v>
      </c>
      <c r="AB345" s="3">
        <f t="shared" si="480"/>
        <v>1684.88</v>
      </c>
      <c r="AC345" s="3">
        <f t="shared" si="516"/>
        <v>1684.88</v>
      </c>
      <c r="AD345" s="3">
        <f t="shared" si="517"/>
        <v>0</v>
      </c>
      <c r="AE345" s="3">
        <f t="shared" si="518"/>
        <v>0</v>
      </c>
      <c r="AF345" s="3">
        <f t="shared" si="519"/>
        <v>0</v>
      </c>
      <c r="AG345" s="3">
        <f t="shared" si="481"/>
        <v>0</v>
      </c>
      <c r="AH345" s="3">
        <f t="shared" si="520"/>
        <v>0</v>
      </c>
      <c r="AI345" s="3">
        <f t="shared" si="521"/>
        <v>0</v>
      </c>
      <c r="AJ345" s="3">
        <f t="shared" si="482"/>
        <v>0</v>
      </c>
      <c r="AK345" s="3">
        <v>1684.8799999999999</v>
      </c>
      <c r="AL345" s="3">
        <v>1684.8799999999999</v>
      </c>
      <c r="AM345" s="3">
        <v>0</v>
      </c>
      <c r="AN345" s="3">
        <v>0</v>
      </c>
      <c r="AO345" s="3">
        <v>0</v>
      </c>
      <c r="AP345" s="3">
        <v>0</v>
      </c>
      <c r="AQ345" s="3">
        <v>0</v>
      </c>
      <c r="AR345" s="3">
        <v>0</v>
      </c>
      <c r="AS345" s="3">
        <v>0</v>
      </c>
      <c r="AT345" s="3">
        <v>0</v>
      </c>
      <c r="AU345" s="3">
        <v>0</v>
      </c>
      <c r="AV345" s="3">
        <v>1</v>
      </c>
      <c r="AW345" s="3">
        <v>1</v>
      </c>
      <c r="AX345" s="3"/>
      <c r="AY345" s="3"/>
      <c r="AZ345" s="3">
        <v>1</v>
      </c>
      <c r="BA345" s="3">
        <v>1</v>
      </c>
      <c r="BB345" s="3">
        <v>1</v>
      </c>
      <c r="BC345" s="3">
        <v>1</v>
      </c>
      <c r="BD345" s="3" t="s">
        <v>3</v>
      </c>
      <c r="BE345" s="3" t="s">
        <v>3</v>
      </c>
      <c r="BF345" s="3" t="s">
        <v>3</v>
      </c>
      <c r="BG345" s="3" t="s">
        <v>3</v>
      </c>
      <c r="BH345" s="3">
        <v>3</v>
      </c>
      <c r="BI345" s="3">
        <v>2</v>
      </c>
      <c r="BJ345" s="3" t="s">
        <v>490</v>
      </c>
      <c r="BK345" s="3"/>
      <c r="BL345" s="3"/>
      <c r="BM345" s="3">
        <v>400005</v>
      </c>
      <c r="BN345" s="3">
        <v>0</v>
      </c>
      <c r="BO345" s="3" t="s">
        <v>3</v>
      </c>
      <c r="BP345" s="3">
        <v>0</v>
      </c>
      <c r="BQ345" s="3">
        <v>213</v>
      </c>
      <c r="BR345" s="3">
        <v>0</v>
      </c>
      <c r="BS345" s="3">
        <v>1</v>
      </c>
      <c r="BT345" s="3">
        <v>1</v>
      </c>
      <c r="BU345" s="3">
        <v>1</v>
      </c>
      <c r="BV345" s="3">
        <v>1</v>
      </c>
      <c r="BW345" s="3">
        <v>1</v>
      </c>
      <c r="BX345" s="3">
        <v>1</v>
      </c>
      <c r="BY345" s="3" t="s">
        <v>3</v>
      </c>
      <c r="BZ345" s="3">
        <v>0</v>
      </c>
      <c r="CA345" s="3">
        <v>0</v>
      </c>
      <c r="CB345" s="3" t="s">
        <v>3</v>
      </c>
      <c r="CC345" s="3"/>
      <c r="CD345" s="3"/>
      <c r="CE345" s="3">
        <v>1566</v>
      </c>
      <c r="CF345" s="3">
        <v>0</v>
      </c>
      <c r="CG345" s="3">
        <v>0</v>
      </c>
      <c r="CH345" s="3"/>
      <c r="CI345" s="3"/>
      <c r="CJ345" s="3"/>
      <c r="CK345" s="3"/>
      <c r="CL345" s="3"/>
      <c r="CM345" s="3">
        <v>0</v>
      </c>
      <c r="CN345" s="3" t="s">
        <v>3</v>
      </c>
      <c r="CO345" s="3">
        <v>0</v>
      </c>
      <c r="CP345" s="3">
        <f t="shared" si="483"/>
        <v>106147.44</v>
      </c>
      <c r="CQ345" s="3">
        <f t="shared" si="484"/>
        <v>1684.88</v>
      </c>
      <c r="CR345" s="3">
        <f t="shared" si="522"/>
        <v>0</v>
      </c>
      <c r="CS345" s="3">
        <f t="shared" si="523"/>
        <v>0</v>
      </c>
      <c r="CT345" s="3">
        <f t="shared" si="485"/>
        <v>0</v>
      </c>
      <c r="CU345" s="3">
        <f t="shared" si="486"/>
        <v>0</v>
      </c>
      <c r="CV345" s="3">
        <f t="shared" si="487"/>
        <v>0</v>
      </c>
      <c r="CW345" s="3">
        <f t="shared" si="488"/>
        <v>0</v>
      </c>
      <c r="CX345" s="3">
        <f t="shared" si="489"/>
        <v>0</v>
      </c>
      <c r="CY345" s="3">
        <f t="shared" si="524"/>
        <v>0</v>
      </c>
      <c r="CZ345" s="3">
        <f t="shared" si="525"/>
        <v>0</v>
      </c>
      <c r="DA345" s="3"/>
      <c r="DB345" s="3"/>
      <c r="DC345" s="3" t="s">
        <v>3</v>
      </c>
      <c r="DD345" s="3" t="s">
        <v>3</v>
      </c>
      <c r="DE345" s="3" t="s">
        <v>3</v>
      </c>
      <c r="DF345" s="3" t="s">
        <v>3</v>
      </c>
      <c r="DG345" s="3" t="s">
        <v>3</v>
      </c>
      <c r="DH345" s="3" t="s">
        <v>3</v>
      </c>
      <c r="DI345" s="3" t="s">
        <v>3</v>
      </c>
      <c r="DJ345" s="3" t="s">
        <v>3</v>
      </c>
      <c r="DK345" s="3" t="s">
        <v>3</v>
      </c>
      <c r="DL345" s="3" t="s">
        <v>3</v>
      </c>
      <c r="DM345" s="3" t="s">
        <v>3</v>
      </c>
      <c r="DN345" s="3">
        <v>0</v>
      </c>
      <c r="DO345" s="3">
        <v>0</v>
      </c>
      <c r="DP345" s="3">
        <v>1</v>
      </c>
      <c r="DQ345" s="3">
        <v>1</v>
      </c>
      <c r="DR345" s="3"/>
      <c r="DS345" s="3"/>
      <c r="DT345" s="3"/>
      <c r="DU345" s="3">
        <v>1013</v>
      </c>
      <c r="DV345" s="3" t="s">
        <v>227</v>
      </c>
      <c r="DW345" s="3" t="s">
        <v>227</v>
      </c>
      <c r="DX345" s="3">
        <v>1</v>
      </c>
      <c r="DY345" s="3"/>
      <c r="DZ345" s="3" t="s">
        <v>3</v>
      </c>
      <c r="EA345" s="3" t="s">
        <v>3</v>
      </c>
      <c r="EB345" s="3" t="s">
        <v>3</v>
      </c>
      <c r="EC345" s="3" t="s">
        <v>3</v>
      </c>
      <c r="ED345" s="3"/>
      <c r="EE345" s="3">
        <v>57042888</v>
      </c>
      <c r="EF345" s="3">
        <v>213</v>
      </c>
      <c r="EG345" s="3" t="s">
        <v>456</v>
      </c>
      <c r="EH345" s="3">
        <v>0</v>
      </c>
      <c r="EI345" s="3" t="s">
        <v>3</v>
      </c>
      <c r="EJ345" s="3">
        <v>1</v>
      </c>
      <c r="EK345" s="3">
        <v>400005</v>
      </c>
      <c r="EL345" s="3" t="s">
        <v>456</v>
      </c>
      <c r="EM345" s="3" t="s">
        <v>457</v>
      </c>
      <c r="EN345" s="3"/>
      <c r="EO345" s="3" t="s">
        <v>3</v>
      </c>
      <c r="EP345" s="3"/>
      <c r="EQ345" s="3">
        <v>16</v>
      </c>
      <c r="ER345" s="3">
        <v>0</v>
      </c>
      <c r="ES345" s="3">
        <v>1684.8799999999999</v>
      </c>
      <c r="ET345" s="3">
        <v>0</v>
      </c>
      <c r="EU345" s="3">
        <v>0</v>
      </c>
      <c r="EV345" s="3">
        <v>0</v>
      </c>
      <c r="EW345" s="3">
        <v>0</v>
      </c>
      <c r="EX345" s="3">
        <v>0</v>
      </c>
      <c r="EY345" s="3">
        <v>0</v>
      </c>
      <c r="EZ345" s="3"/>
      <c r="FA345" s="3"/>
      <c r="FB345" s="3"/>
      <c r="FC345" s="3"/>
      <c r="FD345" s="3"/>
      <c r="FE345" s="3"/>
      <c r="FF345" s="3"/>
      <c r="FG345" s="3"/>
      <c r="FH345" s="3"/>
      <c r="FI345" s="3"/>
      <c r="FJ345" s="3"/>
      <c r="FK345" s="3"/>
      <c r="FL345" s="3"/>
      <c r="FM345" s="3"/>
      <c r="FN345" s="3"/>
      <c r="FO345" s="3"/>
      <c r="FP345" s="3"/>
      <c r="FQ345" s="3">
        <v>0</v>
      </c>
      <c r="FR345" s="3">
        <v>0</v>
      </c>
      <c r="FS345" s="3">
        <v>0</v>
      </c>
      <c r="FT345" s="3"/>
      <c r="FU345" s="3"/>
      <c r="FV345" s="3"/>
      <c r="FW345" s="3"/>
      <c r="FX345" s="3">
        <v>0</v>
      </c>
      <c r="FY345" s="3">
        <v>0</v>
      </c>
      <c r="FZ345" s="3"/>
      <c r="GA345" s="3" t="s">
        <v>491</v>
      </c>
      <c r="GB345" s="3"/>
      <c r="GC345" s="3"/>
      <c r="GD345" s="3">
        <v>1</v>
      </c>
      <c r="GE345" s="3"/>
      <c r="GF345" s="3">
        <v>1347355018</v>
      </c>
      <c r="GG345" s="3">
        <v>2</v>
      </c>
      <c r="GH345" s="3">
        <v>4</v>
      </c>
      <c r="GI345" s="3">
        <v>-2</v>
      </c>
      <c r="GJ345" s="3">
        <v>0</v>
      </c>
      <c r="GK345" s="3">
        <v>0</v>
      </c>
      <c r="GL345" s="3">
        <f t="shared" si="490"/>
        <v>0</v>
      </c>
      <c r="GM345" s="3">
        <f t="shared" si="491"/>
        <v>106147.44</v>
      </c>
      <c r="GN345" s="3">
        <f t="shared" si="492"/>
        <v>0</v>
      </c>
      <c r="GO345" s="3">
        <f t="shared" si="493"/>
        <v>106147.44</v>
      </c>
      <c r="GP345" s="3">
        <f t="shared" si="494"/>
        <v>0</v>
      </c>
      <c r="GQ345" s="3"/>
      <c r="GR345" s="3">
        <v>1</v>
      </c>
      <c r="GS345" s="3">
        <v>2</v>
      </c>
      <c r="GT345" s="3">
        <v>0</v>
      </c>
      <c r="GU345" s="3" t="s">
        <v>3</v>
      </c>
      <c r="GV345" s="3">
        <f t="shared" si="495"/>
        <v>0</v>
      </c>
      <c r="GW345" s="3">
        <v>1</v>
      </c>
      <c r="GX345" s="3">
        <f t="shared" si="496"/>
        <v>0</v>
      </c>
      <c r="GY345" s="3"/>
      <c r="GZ345" s="3"/>
      <c r="HA345" s="3">
        <v>0</v>
      </c>
      <c r="HB345" s="3">
        <v>0</v>
      </c>
      <c r="HC345" s="3">
        <f t="shared" si="497"/>
        <v>0</v>
      </c>
      <c r="HD345" s="3"/>
      <c r="HE345" s="3" t="s">
        <v>459</v>
      </c>
      <c r="HF345" s="3" t="s">
        <v>37</v>
      </c>
      <c r="HG345" s="3"/>
      <c r="HH345" s="3"/>
      <c r="HI345" s="3"/>
      <c r="HJ345" s="3"/>
      <c r="HK345" s="3"/>
      <c r="HL345" s="3"/>
      <c r="HM345" s="3" t="s">
        <v>3</v>
      </c>
      <c r="HN345" s="3" t="s">
        <v>3</v>
      </c>
      <c r="HO345" s="3" t="s">
        <v>3</v>
      </c>
      <c r="HP345" s="3" t="s">
        <v>3</v>
      </c>
      <c r="HQ345" s="3" t="s">
        <v>3</v>
      </c>
      <c r="HR345" s="3"/>
      <c r="HS345" s="3">
        <v>0</v>
      </c>
      <c r="HT345" s="3"/>
      <c r="HU345" s="3"/>
      <c r="HV345" s="3"/>
      <c r="HW345" s="3"/>
      <c r="HX345" s="3"/>
      <c r="HY345" s="3"/>
      <c r="HZ345" s="3"/>
      <c r="IA345" s="3"/>
      <c r="IB345" s="3"/>
      <c r="IC345" s="3"/>
      <c r="ID345" s="3"/>
      <c r="IE345" s="3"/>
      <c r="IF345" s="3"/>
      <c r="IG345" s="3"/>
      <c r="IH345" s="3"/>
      <c r="II345" s="3"/>
      <c r="IJ345" s="3"/>
      <c r="IK345" s="3">
        <v>0</v>
      </c>
      <c r="IL345" s="3"/>
      <c r="IM345" s="3"/>
      <c r="IN345" s="3"/>
      <c r="IO345" s="3"/>
      <c r="IP345" s="3"/>
      <c r="IQ345" s="3"/>
      <c r="IR345" s="3"/>
      <c r="IS345" s="3"/>
      <c r="IT345" s="3"/>
      <c r="IU345" s="3"/>
    </row>
    <row r="346" spans="1:255" x14ac:dyDescent="0.25">
      <c r="A346" s="4">
        <v>17</v>
      </c>
      <c r="B346" s="4">
        <v>1</v>
      </c>
      <c r="C346" s="4"/>
      <c r="D346" s="4"/>
      <c r="E346" s="4" t="s">
        <v>489</v>
      </c>
      <c r="F346" s="4" t="s">
        <v>490</v>
      </c>
      <c r="G346" s="4" t="s">
        <v>2509</v>
      </c>
      <c r="H346" s="4" t="s">
        <v>227</v>
      </c>
      <c r="I346" s="4">
        <v>63</v>
      </c>
      <c r="J346" s="4">
        <v>0</v>
      </c>
      <c r="K346" s="4">
        <v>63</v>
      </c>
      <c r="L346" s="4"/>
      <c r="M346" s="4"/>
      <c r="N346" s="4"/>
      <c r="O346" s="4">
        <f t="shared" si="473"/>
        <v>1044490.81</v>
      </c>
      <c r="P346" s="4">
        <f t="shared" si="474"/>
        <v>1044490.81</v>
      </c>
      <c r="Q346" s="4">
        <f t="shared" si="512"/>
        <v>0</v>
      </c>
      <c r="R346" s="4">
        <f t="shared" si="513"/>
        <v>0</v>
      </c>
      <c r="S346" s="4">
        <f t="shared" si="475"/>
        <v>0</v>
      </c>
      <c r="T346" s="4">
        <f t="shared" si="476"/>
        <v>0</v>
      </c>
      <c r="U346" s="4">
        <f t="shared" si="477"/>
        <v>0</v>
      </c>
      <c r="V346" s="4">
        <f t="shared" si="478"/>
        <v>0</v>
      </c>
      <c r="W346" s="4">
        <f t="shared" si="479"/>
        <v>0</v>
      </c>
      <c r="X346" s="4">
        <f t="shared" si="514"/>
        <v>0</v>
      </c>
      <c r="Y346" s="4">
        <f t="shared" si="515"/>
        <v>0</v>
      </c>
      <c r="Z346" s="4"/>
      <c r="AA346" s="4">
        <v>55890823</v>
      </c>
      <c r="AB346" s="4">
        <f t="shared" si="480"/>
        <v>1684.88</v>
      </c>
      <c r="AC346" s="4">
        <f t="shared" si="516"/>
        <v>1684.88</v>
      </c>
      <c r="AD346" s="4">
        <f t="shared" si="517"/>
        <v>0</v>
      </c>
      <c r="AE346" s="4">
        <f t="shared" si="518"/>
        <v>0</v>
      </c>
      <c r="AF346" s="4">
        <f t="shared" si="519"/>
        <v>0</v>
      </c>
      <c r="AG346" s="4">
        <f t="shared" si="481"/>
        <v>0</v>
      </c>
      <c r="AH346" s="4">
        <f t="shared" si="520"/>
        <v>0</v>
      </c>
      <c r="AI346" s="4">
        <f t="shared" si="521"/>
        <v>0</v>
      </c>
      <c r="AJ346" s="4">
        <f t="shared" si="482"/>
        <v>0</v>
      </c>
      <c r="AK346" s="4">
        <v>1684.8799999999999</v>
      </c>
      <c r="AL346" s="4">
        <v>1684.8799999999999</v>
      </c>
      <c r="AM346" s="4">
        <v>0</v>
      </c>
      <c r="AN346" s="4">
        <v>0</v>
      </c>
      <c r="AO346" s="4">
        <v>0</v>
      </c>
      <c r="AP346" s="4">
        <v>0</v>
      </c>
      <c r="AQ346" s="4">
        <v>0</v>
      </c>
      <c r="AR346" s="4">
        <v>0</v>
      </c>
      <c r="AS346" s="4">
        <v>0</v>
      </c>
      <c r="AT346" s="4">
        <v>0</v>
      </c>
      <c r="AU346" s="4">
        <v>0</v>
      </c>
      <c r="AV346" s="4">
        <v>1</v>
      </c>
      <c r="AW346" s="4">
        <v>1</v>
      </c>
      <c r="AX346" s="4"/>
      <c r="AY346" s="4"/>
      <c r="AZ346" s="4">
        <v>1</v>
      </c>
      <c r="BA346" s="4">
        <v>1</v>
      </c>
      <c r="BB346" s="4">
        <v>1</v>
      </c>
      <c r="BC346" s="4">
        <v>9.84</v>
      </c>
      <c r="BD346" s="4" t="s">
        <v>3</v>
      </c>
      <c r="BE346" s="4" t="s">
        <v>3</v>
      </c>
      <c r="BF346" s="4" t="s">
        <v>3</v>
      </c>
      <c r="BG346" s="4" t="s">
        <v>3</v>
      </c>
      <c r="BH346" s="4">
        <v>3</v>
      </c>
      <c r="BI346" s="4">
        <v>2</v>
      </c>
      <c r="BJ346" s="4" t="s">
        <v>490</v>
      </c>
      <c r="BK346" s="4"/>
      <c r="BL346" s="4"/>
      <c r="BM346" s="4">
        <v>400005</v>
      </c>
      <c r="BN346" s="4">
        <v>0</v>
      </c>
      <c r="BO346" s="4" t="s">
        <v>3</v>
      </c>
      <c r="BP346" s="4">
        <v>0</v>
      </c>
      <c r="BQ346" s="4">
        <v>213</v>
      </c>
      <c r="BR346" s="4">
        <v>0</v>
      </c>
      <c r="BS346" s="4">
        <v>1</v>
      </c>
      <c r="BT346" s="4">
        <v>1</v>
      </c>
      <c r="BU346" s="4">
        <v>1</v>
      </c>
      <c r="BV346" s="4">
        <v>1</v>
      </c>
      <c r="BW346" s="4">
        <v>1</v>
      </c>
      <c r="BX346" s="4">
        <v>1</v>
      </c>
      <c r="BY346" s="4" t="s">
        <v>3</v>
      </c>
      <c r="BZ346" s="4">
        <v>0</v>
      </c>
      <c r="CA346" s="4">
        <v>0</v>
      </c>
      <c r="CB346" s="4" t="s">
        <v>3</v>
      </c>
      <c r="CC346" s="4"/>
      <c r="CD346" s="4"/>
      <c r="CE346" s="4">
        <v>1566</v>
      </c>
      <c r="CF346" s="4">
        <v>0</v>
      </c>
      <c r="CG346" s="4">
        <v>0</v>
      </c>
      <c r="CH346" s="4"/>
      <c r="CI346" s="4"/>
      <c r="CJ346" s="4"/>
      <c r="CK346" s="4"/>
      <c r="CL346" s="4"/>
      <c r="CM346" s="4">
        <v>0</v>
      </c>
      <c r="CN346" s="4" t="s">
        <v>3</v>
      </c>
      <c r="CO346" s="4">
        <v>0</v>
      </c>
      <c r="CP346" s="4">
        <f t="shared" si="483"/>
        <v>1044490.81</v>
      </c>
      <c r="CQ346" s="4">
        <f t="shared" si="484"/>
        <v>16579.22</v>
      </c>
      <c r="CR346" s="4">
        <f t="shared" si="522"/>
        <v>0</v>
      </c>
      <c r="CS346" s="4">
        <f t="shared" si="523"/>
        <v>0</v>
      </c>
      <c r="CT346" s="4">
        <f t="shared" si="485"/>
        <v>0</v>
      </c>
      <c r="CU346" s="4">
        <f t="shared" si="486"/>
        <v>0</v>
      </c>
      <c r="CV346" s="4">
        <f t="shared" si="487"/>
        <v>0</v>
      </c>
      <c r="CW346" s="4">
        <f t="shared" si="488"/>
        <v>0</v>
      </c>
      <c r="CX346" s="4">
        <f t="shared" si="489"/>
        <v>0</v>
      </c>
      <c r="CY346" s="4">
        <f t="shared" si="524"/>
        <v>0</v>
      </c>
      <c r="CZ346" s="4">
        <f t="shared" si="525"/>
        <v>0</v>
      </c>
      <c r="DA346" s="4"/>
      <c r="DB346" s="4"/>
      <c r="DC346" s="4" t="s">
        <v>3</v>
      </c>
      <c r="DD346" s="4" t="s">
        <v>3</v>
      </c>
      <c r="DE346" s="4" t="s">
        <v>3</v>
      </c>
      <c r="DF346" s="4" t="s">
        <v>3</v>
      </c>
      <c r="DG346" s="4" t="s">
        <v>3</v>
      </c>
      <c r="DH346" s="4" t="s">
        <v>3</v>
      </c>
      <c r="DI346" s="4" t="s">
        <v>3</v>
      </c>
      <c r="DJ346" s="4" t="s">
        <v>3</v>
      </c>
      <c r="DK346" s="4" t="s">
        <v>3</v>
      </c>
      <c r="DL346" s="4" t="s">
        <v>3</v>
      </c>
      <c r="DM346" s="4" t="s">
        <v>3</v>
      </c>
      <c r="DN346" s="4">
        <v>0</v>
      </c>
      <c r="DO346" s="4">
        <v>0</v>
      </c>
      <c r="DP346" s="4">
        <v>1</v>
      </c>
      <c r="DQ346" s="4">
        <v>1</v>
      </c>
      <c r="DR346" s="4"/>
      <c r="DS346" s="4"/>
      <c r="DT346" s="4"/>
      <c r="DU346" s="4">
        <v>1013</v>
      </c>
      <c r="DV346" s="4" t="s">
        <v>227</v>
      </c>
      <c r="DW346" s="4" t="s">
        <v>227</v>
      </c>
      <c r="DX346" s="4">
        <v>1</v>
      </c>
      <c r="DY346" s="4"/>
      <c r="DZ346" s="4" t="s">
        <v>3</v>
      </c>
      <c r="EA346" s="4" t="s">
        <v>3</v>
      </c>
      <c r="EB346" s="4" t="s">
        <v>3</v>
      </c>
      <c r="EC346" s="4" t="s">
        <v>3</v>
      </c>
      <c r="ED346" s="4"/>
      <c r="EE346" s="4">
        <v>57042888</v>
      </c>
      <c r="EF346" s="4">
        <v>213</v>
      </c>
      <c r="EG346" s="4" t="s">
        <v>456</v>
      </c>
      <c r="EH346" s="4">
        <v>0</v>
      </c>
      <c r="EI346" s="4" t="s">
        <v>3</v>
      </c>
      <c r="EJ346" s="4">
        <v>1</v>
      </c>
      <c r="EK346" s="4">
        <v>400005</v>
      </c>
      <c r="EL346" s="4" t="s">
        <v>456</v>
      </c>
      <c r="EM346" s="4" t="s">
        <v>457</v>
      </c>
      <c r="EN346" s="4"/>
      <c r="EO346" s="4" t="s">
        <v>3</v>
      </c>
      <c r="EP346" s="4"/>
      <c r="EQ346" s="4">
        <v>16</v>
      </c>
      <c r="ER346" s="4">
        <v>0</v>
      </c>
      <c r="ES346" s="4">
        <v>1684.8799999999999</v>
      </c>
      <c r="ET346" s="4">
        <v>0</v>
      </c>
      <c r="EU346" s="4">
        <v>0</v>
      </c>
      <c r="EV346" s="4">
        <v>0</v>
      </c>
      <c r="EW346" s="4">
        <v>0</v>
      </c>
      <c r="EX346" s="4">
        <v>0</v>
      </c>
      <c r="EY346" s="4">
        <v>0</v>
      </c>
      <c r="EZ346" s="4">
        <v>5</v>
      </c>
      <c r="FA346" s="4"/>
      <c r="FB346" s="4"/>
      <c r="FC346" s="4">
        <v>1</v>
      </c>
      <c r="FD346" s="4">
        <v>18</v>
      </c>
      <c r="FE346" s="4"/>
      <c r="FF346" s="4">
        <v>19830</v>
      </c>
      <c r="FG346" s="4"/>
      <c r="FH346" s="4"/>
      <c r="FI346" s="4"/>
      <c r="FJ346" s="4"/>
      <c r="FK346" s="4"/>
      <c r="FL346" s="4"/>
      <c r="FM346" s="4"/>
      <c r="FN346" s="4"/>
      <c r="FO346" s="4"/>
      <c r="FP346" s="4"/>
      <c r="FQ346" s="4">
        <v>0</v>
      </c>
      <c r="FR346" s="4">
        <v>0</v>
      </c>
      <c r="FS346" s="4">
        <v>0</v>
      </c>
      <c r="FT346" s="4"/>
      <c r="FU346" s="4"/>
      <c r="FV346" s="4"/>
      <c r="FW346" s="4"/>
      <c r="FX346" s="4">
        <v>0</v>
      </c>
      <c r="FY346" s="4">
        <v>0</v>
      </c>
      <c r="FZ346" s="4"/>
      <c r="GA346" s="4" t="s">
        <v>491</v>
      </c>
      <c r="GB346" s="4"/>
      <c r="GC346" s="4"/>
      <c r="GD346" s="4">
        <v>1</v>
      </c>
      <c r="GE346" s="4"/>
      <c r="GF346" s="4">
        <v>1347355018</v>
      </c>
      <c r="GG346" s="4">
        <v>2</v>
      </c>
      <c r="GH346" s="4">
        <v>3</v>
      </c>
      <c r="GI346" s="4">
        <v>5</v>
      </c>
      <c r="GJ346" s="4">
        <v>0</v>
      </c>
      <c r="GK346" s="4">
        <v>0</v>
      </c>
      <c r="GL346" s="4">
        <f t="shared" si="490"/>
        <v>0</v>
      </c>
      <c r="GM346" s="4">
        <f t="shared" si="491"/>
        <v>1044490.81</v>
      </c>
      <c r="GN346" s="4">
        <f t="shared" si="492"/>
        <v>0</v>
      </c>
      <c r="GO346" s="4">
        <f t="shared" si="493"/>
        <v>1044490.81</v>
      </c>
      <c r="GP346" s="4">
        <f t="shared" si="494"/>
        <v>0</v>
      </c>
      <c r="GQ346" s="4"/>
      <c r="GR346" s="4">
        <v>1</v>
      </c>
      <c r="GS346" s="4">
        <v>1</v>
      </c>
      <c r="GT346" s="4">
        <v>0</v>
      </c>
      <c r="GU346" s="4" t="s">
        <v>3</v>
      </c>
      <c r="GV346" s="4">
        <f t="shared" si="495"/>
        <v>0</v>
      </c>
      <c r="GW346" s="4">
        <v>1</v>
      </c>
      <c r="GX346" s="4">
        <f t="shared" si="496"/>
        <v>0</v>
      </c>
      <c r="GY346" s="4"/>
      <c r="GZ346" s="4"/>
      <c r="HA346" s="4">
        <v>0</v>
      </c>
      <c r="HB346" s="4">
        <v>0</v>
      </c>
      <c r="HC346" s="4">
        <f t="shared" si="497"/>
        <v>0</v>
      </c>
      <c r="HD346" s="4"/>
      <c r="HE346" s="4" t="s">
        <v>459</v>
      </c>
      <c r="HF346" s="4" t="s">
        <v>37</v>
      </c>
      <c r="HG346" s="4"/>
      <c r="HH346" s="4"/>
      <c r="HI346" s="4"/>
      <c r="HJ346" s="4"/>
      <c r="HK346" s="4"/>
      <c r="HL346" s="4"/>
      <c r="HM346" s="4" t="s">
        <v>3</v>
      </c>
      <c r="HN346" s="4" t="s">
        <v>3</v>
      </c>
      <c r="HO346" s="4" t="s">
        <v>3</v>
      </c>
      <c r="HP346" s="4" t="s">
        <v>3</v>
      </c>
      <c r="HQ346" s="4" t="s">
        <v>3</v>
      </c>
      <c r="HR346" s="4"/>
      <c r="HS346" s="4">
        <v>0</v>
      </c>
      <c r="HT346" s="4"/>
      <c r="HU346" s="4"/>
      <c r="HV346" s="4"/>
      <c r="HW346" s="4"/>
      <c r="HX346" s="4"/>
      <c r="HY346" s="4"/>
      <c r="HZ346" s="4"/>
      <c r="IA346" s="4"/>
      <c r="IB346" s="4"/>
      <c r="IC346" s="4"/>
      <c r="ID346" s="4"/>
      <c r="IE346" s="4"/>
      <c r="IF346" s="4"/>
      <c r="IG346" s="4"/>
      <c r="IH346" s="4"/>
      <c r="II346" s="4"/>
      <c r="IJ346" s="4"/>
      <c r="IK346" s="4">
        <v>0</v>
      </c>
      <c r="IL346" s="4"/>
      <c r="IM346" s="4"/>
      <c r="IN346" s="4"/>
      <c r="IO346" s="4"/>
      <c r="IP346" s="4"/>
      <c r="IQ346" s="4"/>
      <c r="IR346" s="4"/>
      <c r="IS346" s="4"/>
      <c r="IT346" s="4"/>
      <c r="IU346" s="4"/>
    </row>
    <row r="347" spans="1:255" x14ac:dyDescent="0.25">
      <c r="A347" s="3">
        <v>17</v>
      </c>
      <c r="B347" s="3">
        <v>1</v>
      </c>
      <c r="C347" s="3"/>
      <c r="D347" s="3"/>
      <c r="E347" s="3" t="s">
        <v>492</v>
      </c>
      <c r="F347" s="3" t="s">
        <v>493</v>
      </c>
      <c r="G347" s="3" t="s">
        <v>2510</v>
      </c>
      <c r="H347" s="3" t="s">
        <v>227</v>
      </c>
      <c r="I347" s="3">
        <v>20</v>
      </c>
      <c r="J347" s="3">
        <v>0</v>
      </c>
      <c r="K347" s="3">
        <v>20</v>
      </c>
      <c r="L347" s="3"/>
      <c r="M347" s="3"/>
      <c r="N347" s="3"/>
      <c r="O347" s="3">
        <f t="shared" si="473"/>
        <v>38863.4</v>
      </c>
      <c r="P347" s="3">
        <f t="shared" si="474"/>
        <v>38863.4</v>
      </c>
      <c r="Q347" s="3">
        <f t="shared" si="512"/>
        <v>0</v>
      </c>
      <c r="R347" s="3">
        <f t="shared" si="513"/>
        <v>0</v>
      </c>
      <c r="S347" s="3">
        <f t="shared" si="475"/>
        <v>0</v>
      </c>
      <c r="T347" s="3">
        <f t="shared" si="476"/>
        <v>0</v>
      </c>
      <c r="U347" s="3">
        <f t="shared" si="477"/>
        <v>0</v>
      </c>
      <c r="V347" s="3">
        <f t="shared" si="478"/>
        <v>0</v>
      </c>
      <c r="W347" s="3">
        <f t="shared" si="479"/>
        <v>0</v>
      </c>
      <c r="X347" s="3">
        <f t="shared" si="514"/>
        <v>0</v>
      </c>
      <c r="Y347" s="3">
        <f t="shared" si="515"/>
        <v>0</v>
      </c>
      <c r="Z347" s="3"/>
      <c r="AA347" s="3">
        <v>54971259</v>
      </c>
      <c r="AB347" s="3">
        <f t="shared" si="480"/>
        <v>1943.17</v>
      </c>
      <c r="AC347" s="3">
        <f t="shared" si="516"/>
        <v>1943.17</v>
      </c>
      <c r="AD347" s="3">
        <f t="shared" si="517"/>
        <v>0</v>
      </c>
      <c r="AE347" s="3">
        <f t="shared" si="518"/>
        <v>0</v>
      </c>
      <c r="AF347" s="3">
        <f t="shared" si="519"/>
        <v>0</v>
      </c>
      <c r="AG347" s="3">
        <f t="shared" si="481"/>
        <v>0</v>
      </c>
      <c r="AH347" s="3">
        <f t="shared" si="520"/>
        <v>0</v>
      </c>
      <c r="AI347" s="3">
        <f t="shared" si="521"/>
        <v>0</v>
      </c>
      <c r="AJ347" s="3">
        <f t="shared" si="482"/>
        <v>0</v>
      </c>
      <c r="AK347" s="3">
        <v>1943.1699999999998</v>
      </c>
      <c r="AL347" s="3">
        <v>1943.1699999999998</v>
      </c>
      <c r="AM347" s="3">
        <v>0</v>
      </c>
      <c r="AN347" s="3">
        <v>0</v>
      </c>
      <c r="AO347" s="3">
        <v>0</v>
      </c>
      <c r="AP347" s="3">
        <v>0</v>
      </c>
      <c r="AQ347" s="3">
        <v>0</v>
      </c>
      <c r="AR347" s="3">
        <v>0</v>
      </c>
      <c r="AS347" s="3">
        <v>0</v>
      </c>
      <c r="AT347" s="3">
        <v>0</v>
      </c>
      <c r="AU347" s="3">
        <v>0</v>
      </c>
      <c r="AV347" s="3">
        <v>1</v>
      </c>
      <c r="AW347" s="3">
        <v>1</v>
      </c>
      <c r="AX347" s="3"/>
      <c r="AY347" s="3"/>
      <c r="AZ347" s="3">
        <v>1</v>
      </c>
      <c r="BA347" s="3">
        <v>1</v>
      </c>
      <c r="BB347" s="3">
        <v>1</v>
      </c>
      <c r="BC347" s="3">
        <v>1</v>
      </c>
      <c r="BD347" s="3" t="s">
        <v>3</v>
      </c>
      <c r="BE347" s="3" t="s">
        <v>3</v>
      </c>
      <c r="BF347" s="3" t="s">
        <v>3</v>
      </c>
      <c r="BG347" s="3" t="s">
        <v>3</v>
      </c>
      <c r="BH347" s="3">
        <v>3</v>
      </c>
      <c r="BI347" s="3">
        <v>2</v>
      </c>
      <c r="BJ347" s="3" t="s">
        <v>493</v>
      </c>
      <c r="BK347" s="3"/>
      <c r="BL347" s="3"/>
      <c r="BM347" s="3">
        <v>400005</v>
      </c>
      <c r="BN347" s="3">
        <v>0</v>
      </c>
      <c r="BO347" s="3" t="s">
        <v>3</v>
      </c>
      <c r="BP347" s="3">
        <v>0</v>
      </c>
      <c r="BQ347" s="3">
        <v>213</v>
      </c>
      <c r="BR347" s="3">
        <v>0</v>
      </c>
      <c r="BS347" s="3">
        <v>1</v>
      </c>
      <c r="BT347" s="3">
        <v>1</v>
      </c>
      <c r="BU347" s="3">
        <v>1</v>
      </c>
      <c r="BV347" s="3">
        <v>1</v>
      </c>
      <c r="BW347" s="3">
        <v>1</v>
      </c>
      <c r="BX347" s="3">
        <v>1</v>
      </c>
      <c r="BY347" s="3" t="s">
        <v>3</v>
      </c>
      <c r="BZ347" s="3">
        <v>0</v>
      </c>
      <c r="CA347" s="3">
        <v>0</v>
      </c>
      <c r="CB347" s="3" t="s">
        <v>3</v>
      </c>
      <c r="CC347" s="3"/>
      <c r="CD347" s="3"/>
      <c r="CE347" s="3">
        <v>1566</v>
      </c>
      <c r="CF347" s="3">
        <v>0</v>
      </c>
      <c r="CG347" s="3">
        <v>0</v>
      </c>
      <c r="CH347" s="3"/>
      <c r="CI347" s="3"/>
      <c r="CJ347" s="3"/>
      <c r="CK347" s="3"/>
      <c r="CL347" s="3"/>
      <c r="CM347" s="3">
        <v>0</v>
      </c>
      <c r="CN347" s="3" t="s">
        <v>3</v>
      </c>
      <c r="CO347" s="3">
        <v>0</v>
      </c>
      <c r="CP347" s="3">
        <f t="shared" si="483"/>
        <v>38863.4</v>
      </c>
      <c r="CQ347" s="3">
        <f t="shared" si="484"/>
        <v>1943.17</v>
      </c>
      <c r="CR347" s="3">
        <f t="shared" si="522"/>
        <v>0</v>
      </c>
      <c r="CS347" s="3">
        <f t="shared" si="523"/>
        <v>0</v>
      </c>
      <c r="CT347" s="3">
        <f t="shared" si="485"/>
        <v>0</v>
      </c>
      <c r="CU347" s="3">
        <f t="shared" si="486"/>
        <v>0</v>
      </c>
      <c r="CV347" s="3">
        <f t="shared" si="487"/>
        <v>0</v>
      </c>
      <c r="CW347" s="3">
        <f t="shared" si="488"/>
        <v>0</v>
      </c>
      <c r="CX347" s="3">
        <f t="shared" si="489"/>
        <v>0</v>
      </c>
      <c r="CY347" s="3">
        <f t="shared" si="524"/>
        <v>0</v>
      </c>
      <c r="CZ347" s="3">
        <f t="shared" si="525"/>
        <v>0</v>
      </c>
      <c r="DA347" s="3"/>
      <c r="DB347" s="3"/>
      <c r="DC347" s="3" t="s">
        <v>3</v>
      </c>
      <c r="DD347" s="3" t="s">
        <v>3</v>
      </c>
      <c r="DE347" s="3" t="s">
        <v>3</v>
      </c>
      <c r="DF347" s="3" t="s">
        <v>3</v>
      </c>
      <c r="DG347" s="3" t="s">
        <v>3</v>
      </c>
      <c r="DH347" s="3" t="s">
        <v>3</v>
      </c>
      <c r="DI347" s="3" t="s">
        <v>3</v>
      </c>
      <c r="DJ347" s="3" t="s">
        <v>3</v>
      </c>
      <c r="DK347" s="3" t="s">
        <v>3</v>
      </c>
      <c r="DL347" s="3" t="s">
        <v>3</v>
      </c>
      <c r="DM347" s="3" t="s">
        <v>3</v>
      </c>
      <c r="DN347" s="3">
        <v>0</v>
      </c>
      <c r="DO347" s="3">
        <v>0</v>
      </c>
      <c r="DP347" s="3">
        <v>1</v>
      </c>
      <c r="DQ347" s="3">
        <v>1</v>
      </c>
      <c r="DR347" s="3"/>
      <c r="DS347" s="3"/>
      <c r="DT347" s="3"/>
      <c r="DU347" s="3">
        <v>1013</v>
      </c>
      <c r="DV347" s="3" t="s">
        <v>227</v>
      </c>
      <c r="DW347" s="3" t="s">
        <v>227</v>
      </c>
      <c r="DX347" s="3">
        <v>1</v>
      </c>
      <c r="DY347" s="3"/>
      <c r="DZ347" s="3" t="s">
        <v>3</v>
      </c>
      <c r="EA347" s="3" t="s">
        <v>3</v>
      </c>
      <c r="EB347" s="3" t="s">
        <v>3</v>
      </c>
      <c r="EC347" s="3" t="s">
        <v>3</v>
      </c>
      <c r="ED347" s="3"/>
      <c r="EE347" s="3">
        <v>57042888</v>
      </c>
      <c r="EF347" s="3">
        <v>213</v>
      </c>
      <c r="EG347" s="3" t="s">
        <v>456</v>
      </c>
      <c r="EH347" s="3">
        <v>0</v>
      </c>
      <c r="EI347" s="3" t="s">
        <v>3</v>
      </c>
      <c r="EJ347" s="3">
        <v>1</v>
      </c>
      <c r="EK347" s="3">
        <v>400005</v>
      </c>
      <c r="EL347" s="3" t="s">
        <v>456</v>
      </c>
      <c r="EM347" s="3" t="s">
        <v>457</v>
      </c>
      <c r="EN347" s="3"/>
      <c r="EO347" s="3" t="s">
        <v>3</v>
      </c>
      <c r="EP347" s="3"/>
      <c r="EQ347" s="3">
        <v>16</v>
      </c>
      <c r="ER347" s="3">
        <v>0</v>
      </c>
      <c r="ES347" s="3">
        <v>1943.1699999999998</v>
      </c>
      <c r="ET347" s="3">
        <v>0</v>
      </c>
      <c r="EU347" s="3">
        <v>0</v>
      </c>
      <c r="EV347" s="3">
        <v>0</v>
      </c>
      <c r="EW347" s="3">
        <v>0</v>
      </c>
      <c r="EX347" s="3">
        <v>0</v>
      </c>
      <c r="EY347" s="3">
        <v>0</v>
      </c>
      <c r="EZ347" s="3"/>
      <c r="FA347" s="3"/>
      <c r="FB347" s="3"/>
      <c r="FC347" s="3"/>
      <c r="FD347" s="3"/>
      <c r="FE347" s="3"/>
      <c r="FF347" s="3"/>
      <c r="FG347" s="3"/>
      <c r="FH347" s="3"/>
      <c r="FI347" s="3"/>
      <c r="FJ347" s="3"/>
      <c r="FK347" s="3"/>
      <c r="FL347" s="3"/>
      <c r="FM347" s="3"/>
      <c r="FN347" s="3"/>
      <c r="FO347" s="3"/>
      <c r="FP347" s="3"/>
      <c r="FQ347" s="3">
        <v>0</v>
      </c>
      <c r="FR347" s="3">
        <v>0</v>
      </c>
      <c r="FS347" s="3">
        <v>0</v>
      </c>
      <c r="FT347" s="3"/>
      <c r="FU347" s="3"/>
      <c r="FV347" s="3"/>
      <c r="FW347" s="3"/>
      <c r="FX347" s="3">
        <v>0</v>
      </c>
      <c r="FY347" s="3">
        <v>0</v>
      </c>
      <c r="FZ347" s="3"/>
      <c r="GA347" s="3" t="s">
        <v>494</v>
      </c>
      <c r="GB347" s="3"/>
      <c r="GC347" s="3"/>
      <c r="GD347" s="3">
        <v>1</v>
      </c>
      <c r="GE347" s="3"/>
      <c r="GF347" s="3">
        <v>1470969022</v>
      </c>
      <c r="GG347" s="3">
        <v>2</v>
      </c>
      <c r="GH347" s="3">
        <v>4</v>
      </c>
      <c r="GI347" s="3">
        <v>-2</v>
      </c>
      <c r="GJ347" s="3">
        <v>0</v>
      </c>
      <c r="GK347" s="3">
        <v>0</v>
      </c>
      <c r="GL347" s="3">
        <f t="shared" si="490"/>
        <v>0</v>
      </c>
      <c r="GM347" s="3">
        <f t="shared" si="491"/>
        <v>38863.4</v>
      </c>
      <c r="GN347" s="3">
        <f t="shared" si="492"/>
        <v>0</v>
      </c>
      <c r="GO347" s="3">
        <f t="shared" si="493"/>
        <v>38863.4</v>
      </c>
      <c r="GP347" s="3">
        <f t="shared" si="494"/>
        <v>0</v>
      </c>
      <c r="GQ347" s="3"/>
      <c r="GR347" s="3">
        <v>1</v>
      </c>
      <c r="GS347" s="3">
        <v>2</v>
      </c>
      <c r="GT347" s="3">
        <v>0</v>
      </c>
      <c r="GU347" s="3" t="s">
        <v>3</v>
      </c>
      <c r="GV347" s="3">
        <f t="shared" si="495"/>
        <v>0</v>
      </c>
      <c r="GW347" s="3">
        <v>1</v>
      </c>
      <c r="GX347" s="3">
        <f t="shared" si="496"/>
        <v>0</v>
      </c>
      <c r="GY347" s="3"/>
      <c r="GZ347" s="3"/>
      <c r="HA347" s="3">
        <v>0</v>
      </c>
      <c r="HB347" s="3">
        <v>0</v>
      </c>
      <c r="HC347" s="3">
        <f t="shared" si="497"/>
        <v>0</v>
      </c>
      <c r="HD347" s="3"/>
      <c r="HE347" s="3" t="s">
        <v>459</v>
      </c>
      <c r="HF347" s="3" t="s">
        <v>37</v>
      </c>
      <c r="HG347" s="3"/>
      <c r="HH347" s="3"/>
      <c r="HI347" s="3"/>
      <c r="HJ347" s="3"/>
      <c r="HK347" s="3"/>
      <c r="HL347" s="3"/>
      <c r="HM347" s="3" t="s">
        <v>3</v>
      </c>
      <c r="HN347" s="3" t="s">
        <v>3</v>
      </c>
      <c r="HO347" s="3" t="s">
        <v>3</v>
      </c>
      <c r="HP347" s="3" t="s">
        <v>3</v>
      </c>
      <c r="HQ347" s="3" t="s">
        <v>3</v>
      </c>
      <c r="HR347" s="3"/>
      <c r="HS347" s="3">
        <v>0</v>
      </c>
      <c r="HT347" s="3"/>
      <c r="HU347" s="3"/>
      <c r="HV347" s="3"/>
      <c r="HW347" s="3"/>
      <c r="HX347" s="3"/>
      <c r="HY347" s="3"/>
      <c r="HZ347" s="3"/>
      <c r="IA347" s="3"/>
      <c r="IB347" s="3"/>
      <c r="IC347" s="3"/>
      <c r="ID347" s="3"/>
      <c r="IE347" s="3"/>
      <c r="IF347" s="3"/>
      <c r="IG347" s="3"/>
      <c r="IH347" s="3"/>
      <c r="II347" s="3"/>
      <c r="IJ347" s="3"/>
      <c r="IK347" s="3">
        <v>0</v>
      </c>
      <c r="IL347" s="3"/>
      <c r="IM347" s="3"/>
      <c r="IN347" s="3"/>
      <c r="IO347" s="3"/>
      <c r="IP347" s="3"/>
      <c r="IQ347" s="3"/>
      <c r="IR347" s="3"/>
      <c r="IS347" s="3"/>
      <c r="IT347" s="3"/>
      <c r="IU347" s="3"/>
    </row>
    <row r="348" spans="1:255" x14ac:dyDescent="0.25">
      <c r="A348" s="4">
        <v>17</v>
      </c>
      <c r="B348" s="4">
        <v>1</v>
      </c>
      <c r="C348" s="4"/>
      <c r="D348" s="4"/>
      <c r="E348" s="4" t="s">
        <v>492</v>
      </c>
      <c r="F348" s="4" t="s">
        <v>493</v>
      </c>
      <c r="G348" s="4" t="s">
        <v>2510</v>
      </c>
      <c r="H348" s="4" t="s">
        <v>227</v>
      </c>
      <c r="I348" s="4">
        <v>20</v>
      </c>
      <c r="J348" s="4">
        <v>0</v>
      </c>
      <c r="K348" s="4">
        <v>20</v>
      </c>
      <c r="L348" s="4"/>
      <c r="M348" s="4"/>
      <c r="N348" s="4"/>
      <c r="O348" s="4">
        <f t="shared" si="473"/>
        <v>382415.86</v>
      </c>
      <c r="P348" s="4">
        <f t="shared" si="474"/>
        <v>382415.86</v>
      </c>
      <c r="Q348" s="4">
        <f t="shared" si="512"/>
        <v>0</v>
      </c>
      <c r="R348" s="4">
        <f t="shared" si="513"/>
        <v>0</v>
      </c>
      <c r="S348" s="4">
        <f t="shared" si="475"/>
        <v>0</v>
      </c>
      <c r="T348" s="4">
        <f t="shared" si="476"/>
        <v>0</v>
      </c>
      <c r="U348" s="4">
        <f t="shared" si="477"/>
        <v>0</v>
      </c>
      <c r="V348" s="4">
        <f t="shared" si="478"/>
        <v>0</v>
      </c>
      <c r="W348" s="4">
        <f t="shared" si="479"/>
        <v>0</v>
      </c>
      <c r="X348" s="4">
        <f t="shared" si="514"/>
        <v>0</v>
      </c>
      <c r="Y348" s="4">
        <f t="shared" si="515"/>
        <v>0</v>
      </c>
      <c r="Z348" s="4"/>
      <c r="AA348" s="4">
        <v>55890823</v>
      </c>
      <c r="AB348" s="4">
        <f t="shared" si="480"/>
        <v>1943.17</v>
      </c>
      <c r="AC348" s="4">
        <f t="shared" si="516"/>
        <v>1943.17</v>
      </c>
      <c r="AD348" s="4">
        <f t="shared" si="517"/>
        <v>0</v>
      </c>
      <c r="AE348" s="4">
        <f t="shared" si="518"/>
        <v>0</v>
      </c>
      <c r="AF348" s="4">
        <f t="shared" si="519"/>
        <v>0</v>
      </c>
      <c r="AG348" s="4">
        <f t="shared" si="481"/>
        <v>0</v>
      </c>
      <c r="AH348" s="4">
        <f t="shared" si="520"/>
        <v>0</v>
      </c>
      <c r="AI348" s="4">
        <f t="shared" si="521"/>
        <v>0</v>
      </c>
      <c r="AJ348" s="4">
        <f t="shared" si="482"/>
        <v>0</v>
      </c>
      <c r="AK348" s="4">
        <v>1943.1699999999998</v>
      </c>
      <c r="AL348" s="4">
        <v>1943.1699999999998</v>
      </c>
      <c r="AM348" s="4">
        <v>0</v>
      </c>
      <c r="AN348" s="4">
        <v>0</v>
      </c>
      <c r="AO348" s="4">
        <v>0</v>
      </c>
      <c r="AP348" s="4">
        <v>0</v>
      </c>
      <c r="AQ348" s="4">
        <v>0</v>
      </c>
      <c r="AR348" s="4">
        <v>0</v>
      </c>
      <c r="AS348" s="4">
        <v>0</v>
      </c>
      <c r="AT348" s="4">
        <v>0</v>
      </c>
      <c r="AU348" s="4">
        <v>0</v>
      </c>
      <c r="AV348" s="4">
        <v>1</v>
      </c>
      <c r="AW348" s="4">
        <v>1</v>
      </c>
      <c r="AX348" s="4"/>
      <c r="AY348" s="4"/>
      <c r="AZ348" s="4">
        <v>1</v>
      </c>
      <c r="BA348" s="4">
        <v>1</v>
      </c>
      <c r="BB348" s="4">
        <v>1</v>
      </c>
      <c r="BC348" s="4">
        <v>9.84</v>
      </c>
      <c r="BD348" s="4" t="s">
        <v>3</v>
      </c>
      <c r="BE348" s="4" t="s">
        <v>3</v>
      </c>
      <c r="BF348" s="4" t="s">
        <v>3</v>
      </c>
      <c r="BG348" s="4" t="s">
        <v>3</v>
      </c>
      <c r="BH348" s="4">
        <v>3</v>
      </c>
      <c r="BI348" s="4">
        <v>2</v>
      </c>
      <c r="BJ348" s="4" t="s">
        <v>493</v>
      </c>
      <c r="BK348" s="4"/>
      <c r="BL348" s="4"/>
      <c r="BM348" s="4">
        <v>400005</v>
      </c>
      <c r="BN348" s="4">
        <v>0</v>
      </c>
      <c r="BO348" s="4" t="s">
        <v>3</v>
      </c>
      <c r="BP348" s="4">
        <v>0</v>
      </c>
      <c r="BQ348" s="4">
        <v>213</v>
      </c>
      <c r="BR348" s="4">
        <v>0</v>
      </c>
      <c r="BS348" s="4">
        <v>1</v>
      </c>
      <c r="BT348" s="4">
        <v>1</v>
      </c>
      <c r="BU348" s="4">
        <v>1</v>
      </c>
      <c r="BV348" s="4">
        <v>1</v>
      </c>
      <c r="BW348" s="4">
        <v>1</v>
      </c>
      <c r="BX348" s="4">
        <v>1</v>
      </c>
      <c r="BY348" s="4" t="s">
        <v>3</v>
      </c>
      <c r="BZ348" s="4">
        <v>0</v>
      </c>
      <c r="CA348" s="4">
        <v>0</v>
      </c>
      <c r="CB348" s="4" t="s">
        <v>3</v>
      </c>
      <c r="CC348" s="4"/>
      <c r="CD348" s="4"/>
      <c r="CE348" s="4">
        <v>1566</v>
      </c>
      <c r="CF348" s="4">
        <v>0</v>
      </c>
      <c r="CG348" s="4">
        <v>0</v>
      </c>
      <c r="CH348" s="4"/>
      <c r="CI348" s="4"/>
      <c r="CJ348" s="4"/>
      <c r="CK348" s="4"/>
      <c r="CL348" s="4"/>
      <c r="CM348" s="4">
        <v>0</v>
      </c>
      <c r="CN348" s="4" t="s">
        <v>3</v>
      </c>
      <c r="CO348" s="4">
        <v>0</v>
      </c>
      <c r="CP348" s="4">
        <f t="shared" si="483"/>
        <v>382415.86</v>
      </c>
      <c r="CQ348" s="4">
        <f t="shared" si="484"/>
        <v>19120.79</v>
      </c>
      <c r="CR348" s="4">
        <f t="shared" si="522"/>
        <v>0</v>
      </c>
      <c r="CS348" s="4">
        <f t="shared" si="523"/>
        <v>0</v>
      </c>
      <c r="CT348" s="4">
        <f t="shared" si="485"/>
        <v>0</v>
      </c>
      <c r="CU348" s="4">
        <f t="shared" si="486"/>
        <v>0</v>
      </c>
      <c r="CV348" s="4">
        <f t="shared" si="487"/>
        <v>0</v>
      </c>
      <c r="CW348" s="4">
        <f t="shared" si="488"/>
        <v>0</v>
      </c>
      <c r="CX348" s="4">
        <f t="shared" si="489"/>
        <v>0</v>
      </c>
      <c r="CY348" s="4">
        <f t="shared" si="524"/>
        <v>0</v>
      </c>
      <c r="CZ348" s="4">
        <f t="shared" si="525"/>
        <v>0</v>
      </c>
      <c r="DA348" s="4"/>
      <c r="DB348" s="4"/>
      <c r="DC348" s="4" t="s">
        <v>3</v>
      </c>
      <c r="DD348" s="4" t="s">
        <v>3</v>
      </c>
      <c r="DE348" s="4" t="s">
        <v>3</v>
      </c>
      <c r="DF348" s="4" t="s">
        <v>3</v>
      </c>
      <c r="DG348" s="4" t="s">
        <v>3</v>
      </c>
      <c r="DH348" s="4" t="s">
        <v>3</v>
      </c>
      <c r="DI348" s="4" t="s">
        <v>3</v>
      </c>
      <c r="DJ348" s="4" t="s">
        <v>3</v>
      </c>
      <c r="DK348" s="4" t="s">
        <v>3</v>
      </c>
      <c r="DL348" s="4" t="s">
        <v>3</v>
      </c>
      <c r="DM348" s="4" t="s">
        <v>3</v>
      </c>
      <c r="DN348" s="4">
        <v>0</v>
      </c>
      <c r="DO348" s="4">
        <v>0</v>
      </c>
      <c r="DP348" s="4">
        <v>1</v>
      </c>
      <c r="DQ348" s="4">
        <v>1</v>
      </c>
      <c r="DR348" s="4"/>
      <c r="DS348" s="4"/>
      <c r="DT348" s="4"/>
      <c r="DU348" s="4">
        <v>1013</v>
      </c>
      <c r="DV348" s="4" t="s">
        <v>227</v>
      </c>
      <c r="DW348" s="4" t="s">
        <v>227</v>
      </c>
      <c r="DX348" s="4">
        <v>1</v>
      </c>
      <c r="DY348" s="4"/>
      <c r="DZ348" s="4" t="s">
        <v>3</v>
      </c>
      <c r="EA348" s="4" t="s">
        <v>3</v>
      </c>
      <c r="EB348" s="4" t="s">
        <v>3</v>
      </c>
      <c r="EC348" s="4" t="s">
        <v>3</v>
      </c>
      <c r="ED348" s="4"/>
      <c r="EE348" s="4">
        <v>57042888</v>
      </c>
      <c r="EF348" s="4">
        <v>213</v>
      </c>
      <c r="EG348" s="4" t="s">
        <v>456</v>
      </c>
      <c r="EH348" s="4">
        <v>0</v>
      </c>
      <c r="EI348" s="4" t="s">
        <v>3</v>
      </c>
      <c r="EJ348" s="4">
        <v>1</v>
      </c>
      <c r="EK348" s="4">
        <v>400005</v>
      </c>
      <c r="EL348" s="4" t="s">
        <v>456</v>
      </c>
      <c r="EM348" s="4" t="s">
        <v>457</v>
      </c>
      <c r="EN348" s="4"/>
      <c r="EO348" s="4" t="s">
        <v>3</v>
      </c>
      <c r="EP348" s="4"/>
      <c r="EQ348" s="4">
        <v>16</v>
      </c>
      <c r="ER348" s="4">
        <v>0</v>
      </c>
      <c r="ES348" s="4">
        <v>1943.1699999999998</v>
      </c>
      <c r="ET348" s="4">
        <v>0</v>
      </c>
      <c r="EU348" s="4">
        <v>0</v>
      </c>
      <c r="EV348" s="4">
        <v>0</v>
      </c>
      <c r="EW348" s="4">
        <v>0</v>
      </c>
      <c r="EX348" s="4">
        <v>0</v>
      </c>
      <c r="EY348" s="4">
        <v>0</v>
      </c>
      <c r="EZ348" s="4">
        <v>5</v>
      </c>
      <c r="FA348" s="4"/>
      <c r="FB348" s="4"/>
      <c r="FC348" s="4">
        <v>1</v>
      </c>
      <c r="FD348" s="4">
        <v>18</v>
      </c>
      <c r="FE348" s="4"/>
      <c r="FF348" s="4">
        <v>22870</v>
      </c>
      <c r="FG348" s="4"/>
      <c r="FH348" s="4"/>
      <c r="FI348" s="4"/>
      <c r="FJ348" s="4"/>
      <c r="FK348" s="4"/>
      <c r="FL348" s="4"/>
      <c r="FM348" s="4"/>
      <c r="FN348" s="4"/>
      <c r="FO348" s="4"/>
      <c r="FP348" s="4"/>
      <c r="FQ348" s="4">
        <v>0</v>
      </c>
      <c r="FR348" s="4">
        <v>0</v>
      </c>
      <c r="FS348" s="4">
        <v>0</v>
      </c>
      <c r="FT348" s="4"/>
      <c r="FU348" s="4"/>
      <c r="FV348" s="4"/>
      <c r="FW348" s="4"/>
      <c r="FX348" s="4">
        <v>0</v>
      </c>
      <c r="FY348" s="4">
        <v>0</v>
      </c>
      <c r="FZ348" s="4"/>
      <c r="GA348" s="4" t="s">
        <v>494</v>
      </c>
      <c r="GB348" s="4"/>
      <c r="GC348" s="4"/>
      <c r="GD348" s="4">
        <v>1</v>
      </c>
      <c r="GE348" s="4"/>
      <c r="GF348" s="4">
        <v>1470969022</v>
      </c>
      <c r="GG348" s="4">
        <v>2</v>
      </c>
      <c r="GH348" s="4">
        <v>3</v>
      </c>
      <c r="GI348" s="4">
        <v>5</v>
      </c>
      <c r="GJ348" s="4">
        <v>0</v>
      </c>
      <c r="GK348" s="4">
        <v>0</v>
      </c>
      <c r="GL348" s="4">
        <f t="shared" si="490"/>
        <v>0</v>
      </c>
      <c r="GM348" s="4">
        <f t="shared" si="491"/>
        <v>382415.86</v>
      </c>
      <c r="GN348" s="4">
        <f t="shared" si="492"/>
        <v>0</v>
      </c>
      <c r="GO348" s="4">
        <f t="shared" si="493"/>
        <v>382415.86</v>
      </c>
      <c r="GP348" s="4">
        <f t="shared" si="494"/>
        <v>0</v>
      </c>
      <c r="GQ348" s="4"/>
      <c r="GR348" s="4">
        <v>1</v>
      </c>
      <c r="GS348" s="4">
        <v>1</v>
      </c>
      <c r="GT348" s="4">
        <v>0</v>
      </c>
      <c r="GU348" s="4" t="s">
        <v>3</v>
      </c>
      <c r="GV348" s="4">
        <f t="shared" si="495"/>
        <v>0</v>
      </c>
      <c r="GW348" s="4">
        <v>1</v>
      </c>
      <c r="GX348" s="4">
        <f t="shared" si="496"/>
        <v>0</v>
      </c>
      <c r="GY348" s="4"/>
      <c r="GZ348" s="4"/>
      <c r="HA348" s="4">
        <v>0</v>
      </c>
      <c r="HB348" s="4">
        <v>0</v>
      </c>
      <c r="HC348" s="4">
        <f t="shared" si="497"/>
        <v>0</v>
      </c>
      <c r="HD348" s="4"/>
      <c r="HE348" s="4" t="s">
        <v>459</v>
      </c>
      <c r="HF348" s="4" t="s">
        <v>37</v>
      </c>
      <c r="HG348" s="4"/>
      <c r="HH348" s="4"/>
      <c r="HI348" s="4"/>
      <c r="HJ348" s="4"/>
      <c r="HK348" s="4"/>
      <c r="HL348" s="4"/>
      <c r="HM348" s="4" t="s">
        <v>3</v>
      </c>
      <c r="HN348" s="4" t="s">
        <v>3</v>
      </c>
      <c r="HO348" s="4" t="s">
        <v>3</v>
      </c>
      <c r="HP348" s="4" t="s">
        <v>3</v>
      </c>
      <c r="HQ348" s="4" t="s">
        <v>3</v>
      </c>
      <c r="HR348" s="4"/>
      <c r="HS348" s="4">
        <v>0</v>
      </c>
      <c r="HT348" s="4"/>
      <c r="HU348" s="4"/>
      <c r="HV348" s="4"/>
      <c r="HW348" s="4"/>
      <c r="HX348" s="4"/>
      <c r="HY348" s="4"/>
      <c r="HZ348" s="4"/>
      <c r="IA348" s="4"/>
      <c r="IB348" s="4"/>
      <c r="IC348" s="4"/>
      <c r="ID348" s="4"/>
      <c r="IE348" s="4"/>
      <c r="IF348" s="4"/>
      <c r="IG348" s="4"/>
      <c r="IH348" s="4"/>
      <c r="II348" s="4"/>
      <c r="IJ348" s="4"/>
      <c r="IK348" s="4">
        <v>0</v>
      </c>
      <c r="IL348" s="4"/>
      <c r="IM348" s="4"/>
      <c r="IN348" s="4"/>
      <c r="IO348" s="4"/>
      <c r="IP348" s="4"/>
      <c r="IQ348" s="4"/>
      <c r="IR348" s="4"/>
      <c r="IS348" s="4"/>
      <c r="IT348" s="4"/>
      <c r="IU348" s="4"/>
    </row>
    <row r="349" spans="1:255" x14ac:dyDescent="0.25">
      <c r="A349" s="3">
        <v>17</v>
      </c>
      <c r="B349" s="3">
        <v>1</v>
      </c>
      <c r="C349" s="3"/>
      <c r="D349" s="3"/>
      <c r="E349" s="3" t="s">
        <v>495</v>
      </c>
      <c r="F349" s="3" t="s">
        <v>496</v>
      </c>
      <c r="G349" s="3" t="s">
        <v>2511</v>
      </c>
      <c r="H349" s="3" t="s">
        <v>227</v>
      </c>
      <c r="I349" s="3">
        <v>13</v>
      </c>
      <c r="J349" s="3">
        <v>0</v>
      </c>
      <c r="K349" s="3">
        <v>13</v>
      </c>
      <c r="L349" s="3"/>
      <c r="M349" s="3"/>
      <c r="N349" s="3"/>
      <c r="O349" s="3">
        <f t="shared" si="473"/>
        <v>21903.439999999999</v>
      </c>
      <c r="P349" s="3">
        <f t="shared" si="474"/>
        <v>21903.439999999999</v>
      </c>
      <c r="Q349" s="3">
        <f t="shared" si="512"/>
        <v>0</v>
      </c>
      <c r="R349" s="3">
        <f t="shared" si="513"/>
        <v>0</v>
      </c>
      <c r="S349" s="3">
        <f t="shared" si="475"/>
        <v>0</v>
      </c>
      <c r="T349" s="3">
        <f t="shared" si="476"/>
        <v>0</v>
      </c>
      <c r="U349" s="3">
        <f t="shared" si="477"/>
        <v>0</v>
      </c>
      <c r="V349" s="3">
        <f t="shared" si="478"/>
        <v>0</v>
      </c>
      <c r="W349" s="3">
        <f t="shared" si="479"/>
        <v>0</v>
      </c>
      <c r="X349" s="3">
        <f t="shared" si="514"/>
        <v>0</v>
      </c>
      <c r="Y349" s="3">
        <f t="shared" si="515"/>
        <v>0</v>
      </c>
      <c r="Z349" s="3"/>
      <c r="AA349" s="3">
        <v>54971259</v>
      </c>
      <c r="AB349" s="3">
        <f t="shared" si="480"/>
        <v>1684.88</v>
      </c>
      <c r="AC349" s="3">
        <f t="shared" si="516"/>
        <v>1684.88</v>
      </c>
      <c r="AD349" s="3">
        <f t="shared" si="517"/>
        <v>0</v>
      </c>
      <c r="AE349" s="3">
        <f t="shared" si="518"/>
        <v>0</v>
      </c>
      <c r="AF349" s="3">
        <f t="shared" si="519"/>
        <v>0</v>
      </c>
      <c r="AG349" s="3">
        <f t="shared" si="481"/>
        <v>0</v>
      </c>
      <c r="AH349" s="3">
        <f t="shared" si="520"/>
        <v>0</v>
      </c>
      <c r="AI349" s="3">
        <f t="shared" si="521"/>
        <v>0</v>
      </c>
      <c r="AJ349" s="3">
        <f t="shared" si="482"/>
        <v>0</v>
      </c>
      <c r="AK349" s="3">
        <v>1684.8799999999999</v>
      </c>
      <c r="AL349" s="3">
        <v>1684.8799999999999</v>
      </c>
      <c r="AM349" s="3">
        <v>0</v>
      </c>
      <c r="AN349" s="3">
        <v>0</v>
      </c>
      <c r="AO349" s="3">
        <v>0</v>
      </c>
      <c r="AP349" s="3">
        <v>0</v>
      </c>
      <c r="AQ349" s="3">
        <v>0</v>
      </c>
      <c r="AR349" s="3">
        <v>0</v>
      </c>
      <c r="AS349" s="3">
        <v>0</v>
      </c>
      <c r="AT349" s="3">
        <v>0</v>
      </c>
      <c r="AU349" s="3">
        <v>0</v>
      </c>
      <c r="AV349" s="3">
        <v>1</v>
      </c>
      <c r="AW349" s="3">
        <v>1</v>
      </c>
      <c r="AX349" s="3"/>
      <c r="AY349" s="3"/>
      <c r="AZ349" s="3">
        <v>1</v>
      </c>
      <c r="BA349" s="3">
        <v>1</v>
      </c>
      <c r="BB349" s="3">
        <v>1</v>
      </c>
      <c r="BC349" s="3">
        <v>1</v>
      </c>
      <c r="BD349" s="3" t="s">
        <v>3</v>
      </c>
      <c r="BE349" s="3" t="s">
        <v>3</v>
      </c>
      <c r="BF349" s="3" t="s">
        <v>3</v>
      </c>
      <c r="BG349" s="3" t="s">
        <v>3</v>
      </c>
      <c r="BH349" s="3">
        <v>3</v>
      </c>
      <c r="BI349" s="3">
        <v>2</v>
      </c>
      <c r="BJ349" s="3" t="s">
        <v>496</v>
      </c>
      <c r="BK349" s="3"/>
      <c r="BL349" s="3"/>
      <c r="BM349" s="3">
        <v>400005</v>
      </c>
      <c r="BN349" s="3">
        <v>0</v>
      </c>
      <c r="BO349" s="3" t="s">
        <v>3</v>
      </c>
      <c r="BP349" s="3">
        <v>0</v>
      </c>
      <c r="BQ349" s="3">
        <v>213</v>
      </c>
      <c r="BR349" s="3">
        <v>0</v>
      </c>
      <c r="BS349" s="3">
        <v>1</v>
      </c>
      <c r="BT349" s="3">
        <v>1</v>
      </c>
      <c r="BU349" s="3">
        <v>1</v>
      </c>
      <c r="BV349" s="3">
        <v>1</v>
      </c>
      <c r="BW349" s="3">
        <v>1</v>
      </c>
      <c r="BX349" s="3">
        <v>1</v>
      </c>
      <c r="BY349" s="3" t="s">
        <v>3</v>
      </c>
      <c r="BZ349" s="3">
        <v>0</v>
      </c>
      <c r="CA349" s="3">
        <v>0</v>
      </c>
      <c r="CB349" s="3" t="s">
        <v>3</v>
      </c>
      <c r="CC349" s="3"/>
      <c r="CD349" s="3"/>
      <c r="CE349" s="3">
        <v>1566</v>
      </c>
      <c r="CF349" s="3">
        <v>0</v>
      </c>
      <c r="CG349" s="3">
        <v>0</v>
      </c>
      <c r="CH349" s="3"/>
      <c r="CI349" s="3"/>
      <c r="CJ349" s="3"/>
      <c r="CK349" s="3"/>
      <c r="CL349" s="3"/>
      <c r="CM349" s="3">
        <v>0</v>
      </c>
      <c r="CN349" s="3" t="s">
        <v>3</v>
      </c>
      <c r="CO349" s="3">
        <v>0</v>
      </c>
      <c r="CP349" s="3">
        <f t="shared" si="483"/>
        <v>21903.439999999999</v>
      </c>
      <c r="CQ349" s="3">
        <f t="shared" si="484"/>
        <v>1684.88</v>
      </c>
      <c r="CR349" s="3">
        <f t="shared" si="522"/>
        <v>0</v>
      </c>
      <c r="CS349" s="3">
        <f t="shared" si="523"/>
        <v>0</v>
      </c>
      <c r="CT349" s="3">
        <f t="shared" si="485"/>
        <v>0</v>
      </c>
      <c r="CU349" s="3">
        <f t="shared" si="486"/>
        <v>0</v>
      </c>
      <c r="CV349" s="3">
        <f t="shared" si="487"/>
        <v>0</v>
      </c>
      <c r="CW349" s="3">
        <f t="shared" si="488"/>
        <v>0</v>
      </c>
      <c r="CX349" s="3">
        <f t="shared" si="489"/>
        <v>0</v>
      </c>
      <c r="CY349" s="3">
        <f t="shared" si="524"/>
        <v>0</v>
      </c>
      <c r="CZ349" s="3">
        <f t="shared" si="525"/>
        <v>0</v>
      </c>
      <c r="DA349" s="3"/>
      <c r="DB349" s="3"/>
      <c r="DC349" s="3" t="s">
        <v>3</v>
      </c>
      <c r="DD349" s="3" t="s">
        <v>3</v>
      </c>
      <c r="DE349" s="3" t="s">
        <v>3</v>
      </c>
      <c r="DF349" s="3" t="s">
        <v>3</v>
      </c>
      <c r="DG349" s="3" t="s">
        <v>3</v>
      </c>
      <c r="DH349" s="3" t="s">
        <v>3</v>
      </c>
      <c r="DI349" s="3" t="s">
        <v>3</v>
      </c>
      <c r="DJ349" s="3" t="s">
        <v>3</v>
      </c>
      <c r="DK349" s="3" t="s">
        <v>3</v>
      </c>
      <c r="DL349" s="3" t="s">
        <v>3</v>
      </c>
      <c r="DM349" s="3" t="s">
        <v>3</v>
      </c>
      <c r="DN349" s="3">
        <v>0</v>
      </c>
      <c r="DO349" s="3">
        <v>0</v>
      </c>
      <c r="DP349" s="3">
        <v>1</v>
      </c>
      <c r="DQ349" s="3">
        <v>1</v>
      </c>
      <c r="DR349" s="3"/>
      <c r="DS349" s="3"/>
      <c r="DT349" s="3"/>
      <c r="DU349" s="3">
        <v>1013</v>
      </c>
      <c r="DV349" s="3" t="s">
        <v>227</v>
      </c>
      <c r="DW349" s="3" t="s">
        <v>227</v>
      </c>
      <c r="DX349" s="3">
        <v>1</v>
      </c>
      <c r="DY349" s="3"/>
      <c r="DZ349" s="3" t="s">
        <v>3</v>
      </c>
      <c r="EA349" s="3" t="s">
        <v>3</v>
      </c>
      <c r="EB349" s="3" t="s">
        <v>3</v>
      </c>
      <c r="EC349" s="3" t="s">
        <v>3</v>
      </c>
      <c r="ED349" s="3"/>
      <c r="EE349" s="3">
        <v>57042888</v>
      </c>
      <c r="EF349" s="3">
        <v>213</v>
      </c>
      <c r="EG349" s="3" t="s">
        <v>456</v>
      </c>
      <c r="EH349" s="3">
        <v>0</v>
      </c>
      <c r="EI349" s="3" t="s">
        <v>3</v>
      </c>
      <c r="EJ349" s="3">
        <v>1</v>
      </c>
      <c r="EK349" s="3">
        <v>400005</v>
      </c>
      <c r="EL349" s="3" t="s">
        <v>456</v>
      </c>
      <c r="EM349" s="3" t="s">
        <v>457</v>
      </c>
      <c r="EN349" s="3"/>
      <c r="EO349" s="3" t="s">
        <v>3</v>
      </c>
      <c r="EP349" s="3"/>
      <c r="EQ349" s="3">
        <v>16</v>
      </c>
      <c r="ER349" s="3">
        <v>0</v>
      </c>
      <c r="ES349" s="3">
        <v>1684.8799999999999</v>
      </c>
      <c r="ET349" s="3">
        <v>0</v>
      </c>
      <c r="EU349" s="3">
        <v>0</v>
      </c>
      <c r="EV349" s="3">
        <v>0</v>
      </c>
      <c r="EW349" s="3">
        <v>0</v>
      </c>
      <c r="EX349" s="3">
        <v>0</v>
      </c>
      <c r="EY349" s="3">
        <v>0</v>
      </c>
      <c r="EZ349" s="3"/>
      <c r="FA349" s="3"/>
      <c r="FB349" s="3"/>
      <c r="FC349" s="3"/>
      <c r="FD349" s="3"/>
      <c r="FE349" s="3"/>
      <c r="FF349" s="3"/>
      <c r="FG349" s="3"/>
      <c r="FH349" s="3"/>
      <c r="FI349" s="3"/>
      <c r="FJ349" s="3"/>
      <c r="FK349" s="3"/>
      <c r="FL349" s="3"/>
      <c r="FM349" s="3"/>
      <c r="FN349" s="3"/>
      <c r="FO349" s="3"/>
      <c r="FP349" s="3"/>
      <c r="FQ349" s="3">
        <v>0</v>
      </c>
      <c r="FR349" s="3">
        <v>0</v>
      </c>
      <c r="FS349" s="3">
        <v>0</v>
      </c>
      <c r="FT349" s="3"/>
      <c r="FU349" s="3"/>
      <c r="FV349" s="3"/>
      <c r="FW349" s="3"/>
      <c r="FX349" s="3">
        <v>0</v>
      </c>
      <c r="FY349" s="3">
        <v>0</v>
      </c>
      <c r="FZ349" s="3"/>
      <c r="GA349" s="3" t="s">
        <v>491</v>
      </c>
      <c r="GB349" s="3"/>
      <c r="GC349" s="3"/>
      <c r="GD349" s="3">
        <v>1</v>
      </c>
      <c r="GE349" s="3"/>
      <c r="GF349" s="3">
        <v>-1173200080</v>
      </c>
      <c r="GG349" s="3">
        <v>2</v>
      </c>
      <c r="GH349" s="3">
        <v>4</v>
      </c>
      <c r="GI349" s="3">
        <v>-2</v>
      </c>
      <c r="GJ349" s="3">
        <v>0</v>
      </c>
      <c r="GK349" s="3">
        <v>0</v>
      </c>
      <c r="GL349" s="3">
        <f t="shared" si="490"/>
        <v>0</v>
      </c>
      <c r="GM349" s="3">
        <f t="shared" si="491"/>
        <v>21903.439999999999</v>
      </c>
      <c r="GN349" s="3">
        <f t="shared" si="492"/>
        <v>0</v>
      </c>
      <c r="GO349" s="3">
        <f t="shared" si="493"/>
        <v>21903.439999999999</v>
      </c>
      <c r="GP349" s="3">
        <f t="shared" si="494"/>
        <v>0</v>
      </c>
      <c r="GQ349" s="3"/>
      <c r="GR349" s="3">
        <v>1</v>
      </c>
      <c r="GS349" s="3">
        <v>2</v>
      </c>
      <c r="GT349" s="3">
        <v>0</v>
      </c>
      <c r="GU349" s="3" t="s">
        <v>3</v>
      </c>
      <c r="GV349" s="3">
        <f t="shared" si="495"/>
        <v>0</v>
      </c>
      <c r="GW349" s="3">
        <v>1</v>
      </c>
      <c r="GX349" s="3">
        <f t="shared" si="496"/>
        <v>0</v>
      </c>
      <c r="GY349" s="3"/>
      <c r="GZ349" s="3"/>
      <c r="HA349" s="3">
        <v>0</v>
      </c>
      <c r="HB349" s="3">
        <v>0</v>
      </c>
      <c r="HC349" s="3">
        <f t="shared" si="497"/>
        <v>0</v>
      </c>
      <c r="HD349" s="3"/>
      <c r="HE349" s="3" t="s">
        <v>459</v>
      </c>
      <c r="HF349" s="3" t="s">
        <v>37</v>
      </c>
      <c r="HG349" s="3"/>
      <c r="HH349" s="3"/>
      <c r="HI349" s="3"/>
      <c r="HJ349" s="3"/>
      <c r="HK349" s="3"/>
      <c r="HL349" s="3"/>
      <c r="HM349" s="3" t="s">
        <v>3</v>
      </c>
      <c r="HN349" s="3" t="s">
        <v>3</v>
      </c>
      <c r="HO349" s="3" t="s">
        <v>3</v>
      </c>
      <c r="HP349" s="3" t="s">
        <v>3</v>
      </c>
      <c r="HQ349" s="3" t="s">
        <v>3</v>
      </c>
      <c r="HR349" s="3"/>
      <c r="HS349" s="3">
        <v>0</v>
      </c>
      <c r="HT349" s="3"/>
      <c r="HU349" s="3"/>
      <c r="HV349" s="3"/>
      <c r="HW349" s="3"/>
      <c r="HX349" s="3"/>
      <c r="HY349" s="3"/>
      <c r="HZ349" s="3"/>
      <c r="IA349" s="3"/>
      <c r="IB349" s="3"/>
      <c r="IC349" s="3"/>
      <c r="ID349" s="3"/>
      <c r="IE349" s="3"/>
      <c r="IF349" s="3"/>
      <c r="IG349" s="3"/>
      <c r="IH349" s="3"/>
      <c r="II349" s="3"/>
      <c r="IJ349" s="3"/>
      <c r="IK349" s="3">
        <v>0</v>
      </c>
      <c r="IL349" s="3"/>
      <c r="IM349" s="3"/>
      <c r="IN349" s="3"/>
      <c r="IO349" s="3"/>
      <c r="IP349" s="3"/>
      <c r="IQ349" s="3"/>
      <c r="IR349" s="3"/>
      <c r="IS349" s="3"/>
      <c r="IT349" s="3"/>
      <c r="IU349" s="3"/>
    </row>
    <row r="350" spans="1:255" x14ac:dyDescent="0.25">
      <c r="A350" s="4">
        <v>17</v>
      </c>
      <c r="B350" s="4">
        <v>1</v>
      </c>
      <c r="C350" s="4"/>
      <c r="D350" s="4"/>
      <c r="E350" s="4" t="s">
        <v>495</v>
      </c>
      <c r="F350" s="4" t="s">
        <v>496</v>
      </c>
      <c r="G350" s="4" t="s">
        <v>2511</v>
      </c>
      <c r="H350" s="4" t="s">
        <v>227</v>
      </c>
      <c r="I350" s="4">
        <v>13</v>
      </c>
      <c r="J350" s="4">
        <v>0</v>
      </c>
      <c r="K350" s="4">
        <v>13</v>
      </c>
      <c r="L350" s="4"/>
      <c r="M350" s="4"/>
      <c r="N350" s="4"/>
      <c r="O350" s="4">
        <f t="shared" si="473"/>
        <v>215529.85</v>
      </c>
      <c r="P350" s="4">
        <f t="shared" si="474"/>
        <v>215529.85</v>
      </c>
      <c r="Q350" s="4">
        <f t="shared" si="512"/>
        <v>0</v>
      </c>
      <c r="R350" s="4">
        <f t="shared" si="513"/>
        <v>0</v>
      </c>
      <c r="S350" s="4">
        <f t="shared" si="475"/>
        <v>0</v>
      </c>
      <c r="T350" s="4">
        <f t="shared" si="476"/>
        <v>0</v>
      </c>
      <c r="U350" s="4">
        <f t="shared" si="477"/>
        <v>0</v>
      </c>
      <c r="V350" s="4">
        <f t="shared" si="478"/>
        <v>0</v>
      </c>
      <c r="W350" s="4">
        <f t="shared" si="479"/>
        <v>0</v>
      </c>
      <c r="X350" s="4">
        <f t="shared" si="514"/>
        <v>0</v>
      </c>
      <c r="Y350" s="4">
        <f t="shared" si="515"/>
        <v>0</v>
      </c>
      <c r="Z350" s="4"/>
      <c r="AA350" s="4">
        <v>55890823</v>
      </c>
      <c r="AB350" s="4">
        <f t="shared" si="480"/>
        <v>1684.88</v>
      </c>
      <c r="AC350" s="4">
        <f t="shared" si="516"/>
        <v>1684.88</v>
      </c>
      <c r="AD350" s="4">
        <f t="shared" si="517"/>
        <v>0</v>
      </c>
      <c r="AE350" s="4">
        <f t="shared" si="518"/>
        <v>0</v>
      </c>
      <c r="AF350" s="4">
        <f t="shared" si="519"/>
        <v>0</v>
      </c>
      <c r="AG350" s="4">
        <f t="shared" si="481"/>
        <v>0</v>
      </c>
      <c r="AH350" s="4">
        <f t="shared" si="520"/>
        <v>0</v>
      </c>
      <c r="AI350" s="4">
        <f t="shared" si="521"/>
        <v>0</v>
      </c>
      <c r="AJ350" s="4">
        <f t="shared" si="482"/>
        <v>0</v>
      </c>
      <c r="AK350" s="4">
        <v>1684.8799999999999</v>
      </c>
      <c r="AL350" s="4">
        <v>1684.8799999999999</v>
      </c>
      <c r="AM350" s="4">
        <v>0</v>
      </c>
      <c r="AN350" s="4">
        <v>0</v>
      </c>
      <c r="AO350" s="4">
        <v>0</v>
      </c>
      <c r="AP350" s="4">
        <v>0</v>
      </c>
      <c r="AQ350" s="4">
        <v>0</v>
      </c>
      <c r="AR350" s="4">
        <v>0</v>
      </c>
      <c r="AS350" s="4">
        <v>0</v>
      </c>
      <c r="AT350" s="4">
        <v>0</v>
      </c>
      <c r="AU350" s="4">
        <v>0</v>
      </c>
      <c r="AV350" s="4">
        <v>1</v>
      </c>
      <c r="AW350" s="4">
        <v>1</v>
      </c>
      <c r="AX350" s="4"/>
      <c r="AY350" s="4"/>
      <c r="AZ350" s="4">
        <v>1</v>
      </c>
      <c r="BA350" s="4">
        <v>1</v>
      </c>
      <c r="BB350" s="4">
        <v>1</v>
      </c>
      <c r="BC350" s="4">
        <v>9.84</v>
      </c>
      <c r="BD350" s="4" t="s">
        <v>3</v>
      </c>
      <c r="BE350" s="4" t="s">
        <v>3</v>
      </c>
      <c r="BF350" s="4" t="s">
        <v>3</v>
      </c>
      <c r="BG350" s="4" t="s">
        <v>3</v>
      </c>
      <c r="BH350" s="4">
        <v>3</v>
      </c>
      <c r="BI350" s="4">
        <v>2</v>
      </c>
      <c r="BJ350" s="4" t="s">
        <v>496</v>
      </c>
      <c r="BK350" s="4"/>
      <c r="BL350" s="4"/>
      <c r="BM350" s="4">
        <v>400005</v>
      </c>
      <c r="BN350" s="4">
        <v>0</v>
      </c>
      <c r="BO350" s="4" t="s">
        <v>3</v>
      </c>
      <c r="BP350" s="4">
        <v>0</v>
      </c>
      <c r="BQ350" s="4">
        <v>213</v>
      </c>
      <c r="BR350" s="4">
        <v>0</v>
      </c>
      <c r="BS350" s="4">
        <v>1</v>
      </c>
      <c r="BT350" s="4">
        <v>1</v>
      </c>
      <c r="BU350" s="4">
        <v>1</v>
      </c>
      <c r="BV350" s="4">
        <v>1</v>
      </c>
      <c r="BW350" s="4">
        <v>1</v>
      </c>
      <c r="BX350" s="4">
        <v>1</v>
      </c>
      <c r="BY350" s="4" t="s">
        <v>3</v>
      </c>
      <c r="BZ350" s="4">
        <v>0</v>
      </c>
      <c r="CA350" s="4">
        <v>0</v>
      </c>
      <c r="CB350" s="4" t="s">
        <v>3</v>
      </c>
      <c r="CC350" s="4"/>
      <c r="CD350" s="4"/>
      <c r="CE350" s="4">
        <v>1566</v>
      </c>
      <c r="CF350" s="4">
        <v>0</v>
      </c>
      <c r="CG350" s="4">
        <v>0</v>
      </c>
      <c r="CH350" s="4"/>
      <c r="CI350" s="4"/>
      <c r="CJ350" s="4"/>
      <c r="CK350" s="4"/>
      <c r="CL350" s="4"/>
      <c r="CM350" s="4">
        <v>0</v>
      </c>
      <c r="CN350" s="4" t="s">
        <v>3</v>
      </c>
      <c r="CO350" s="4">
        <v>0</v>
      </c>
      <c r="CP350" s="4">
        <f t="shared" si="483"/>
        <v>215529.85</v>
      </c>
      <c r="CQ350" s="4">
        <f t="shared" si="484"/>
        <v>16579.22</v>
      </c>
      <c r="CR350" s="4">
        <f t="shared" si="522"/>
        <v>0</v>
      </c>
      <c r="CS350" s="4">
        <f t="shared" si="523"/>
        <v>0</v>
      </c>
      <c r="CT350" s="4">
        <f t="shared" si="485"/>
        <v>0</v>
      </c>
      <c r="CU350" s="4">
        <f t="shared" si="486"/>
        <v>0</v>
      </c>
      <c r="CV350" s="4">
        <f t="shared" si="487"/>
        <v>0</v>
      </c>
      <c r="CW350" s="4">
        <f t="shared" si="488"/>
        <v>0</v>
      </c>
      <c r="CX350" s="4">
        <f t="shared" si="489"/>
        <v>0</v>
      </c>
      <c r="CY350" s="4">
        <f t="shared" si="524"/>
        <v>0</v>
      </c>
      <c r="CZ350" s="4">
        <f t="shared" si="525"/>
        <v>0</v>
      </c>
      <c r="DA350" s="4"/>
      <c r="DB350" s="4"/>
      <c r="DC350" s="4" t="s">
        <v>3</v>
      </c>
      <c r="DD350" s="4" t="s">
        <v>3</v>
      </c>
      <c r="DE350" s="4" t="s">
        <v>3</v>
      </c>
      <c r="DF350" s="4" t="s">
        <v>3</v>
      </c>
      <c r="DG350" s="4" t="s">
        <v>3</v>
      </c>
      <c r="DH350" s="4" t="s">
        <v>3</v>
      </c>
      <c r="DI350" s="4" t="s">
        <v>3</v>
      </c>
      <c r="DJ350" s="4" t="s">
        <v>3</v>
      </c>
      <c r="DK350" s="4" t="s">
        <v>3</v>
      </c>
      <c r="DL350" s="4" t="s">
        <v>3</v>
      </c>
      <c r="DM350" s="4" t="s">
        <v>3</v>
      </c>
      <c r="DN350" s="4">
        <v>0</v>
      </c>
      <c r="DO350" s="4">
        <v>0</v>
      </c>
      <c r="DP350" s="4">
        <v>1</v>
      </c>
      <c r="DQ350" s="4">
        <v>1</v>
      </c>
      <c r="DR350" s="4"/>
      <c r="DS350" s="4"/>
      <c r="DT350" s="4"/>
      <c r="DU350" s="4">
        <v>1013</v>
      </c>
      <c r="DV350" s="4" t="s">
        <v>227</v>
      </c>
      <c r="DW350" s="4" t="s">
        <v>227</v>
      </c>
      <c r="DX350" s="4">
        <v>1</v>
      </c>
      <c r="DY350" s="4"/>
      <c r="DZ350" s="4" t="s">
        <v>3</v>
      </c>
      <c r="EA350" s="4" t="s">
        <v>3</v>
      </c>
      <c r="EB350" s="4" t="s">
        <v>3</v>
      </c>
      <c r="EC350" s="4" t="s">
        <v>3</v>
      </c>
      <c r="ED350" s="4"/>
      <c r="EE350" s="4">
        <v>57042888</v>
      </c>
      <c r="EF350" s="4">
        <v>213</v>
      </c>
      <c r="EG350" s="4" t="s">
        <v>456</v>
      </c>
      <c r="EH350" s="4">
        <v>0</v>
      </c>
      <c r="EI350" s="4" t="s">
        <v>3</v>
      </c>
      <c r="EJ350" s="4">
        <v>1</v>
      </c>
      <c r="EK350" s="4">
        <v>400005</v>
      </c>
      <c r="EL350" s="4" t="s">
        <v>456</v>
      </c>
      <c r="EM350" s="4" t="s">
        <v>457</v>
      </c>
      <c r="EN350" s="4"/>
      <c r="EO350" s="4" t="s">
        <v>3</v>
      </c>
      <c r="EP350" s="4"/>
      <c r="EQ350" s="4">
        <v>16</v>
      </c>
      <c r="ER350" s="4">
        <v>0</v>
      </c>
      <c r="ES350" s="4">
        <v>1684.8799999999999</v>
      </c>
      <c r="ET350" s="4">
        <v>0</v>
      </c>
      <c r="EU350" s="4">
        <v>0</v>
      </c>
      <c r="EV350" s="4">
        <v>0</v>
      </c>
      <c r="EW350" s="4">
        <v>0</v>
      </c>
      <c r="EX350" s="4">
        <v>0</v>
      </c>
      <c r="EY350" s="4">
        <v>0</v>
      </c>
      <c r="EZ350" s="4">
        <v>5</v>
      </c>
      <c r="FA350" s="4"/>
      <c r="FB350" s="4"/>
      <c r="FC350" s="4">
        <v>1</v>
      </c>
      <c r="FD350" s="4">
        <v>18</v>
      </c>
      <c r="FE350" s="4"/>
      <c r="FF350" s="4">
        <v>19830</v>
      </c>
      <c r="FG350" s="4"/>
      <c r="FH350" s="4"/>
      <c r="FI350" s="4"/>
      <c r="FJ350" s="4"/>
      <c r="FK350" s="4"/>
      <c r="FL350" s="4"/>
      <c r="FM350" s="4"/>
      <c r="FN350" s="4"/>
      <c r="FO350" s="4"/>
      <c r="FP350" s="4"/>
      <c r="FQ350" s="4">
        <v>0</v>
      </c>
      <c r="FR350" s="4">
        <v>0</v>
      </c>
      <c r="FS350" s="4">
        <v>0</v>
      </c>
      <c r="FT350" s="4"/>
      <c r="FU350" s="4"/>
      <c r="FV350" s="4"/>
      <c r="FW350" s="4"/>
      <c r="FX350" s="4">
        <v>0</v>
      </c>
      <c r="FY350" s="4">
        <v>0</v>
      </c>
      <c r="FZ350" s="4"/>
      <c r="GA350" s="4" t="s">
        <v>491</v>
      </c>
      <c r="GB350" s="4"/>
      <c r="GC350" s="4"/>
      <c r="GD350" s="4">
        <v>1</v>
      </c>
      <c r="GE350" s="4"/>
      <c r="GF350" s="4">
        <v>-1173200080</v>
      </c>
      <c r="GG350" s="4">
        <v>2</v>
      </c>
      <c r="GH350" s="4">
        <v>3</v>
      </c>
      <c r="GI350" s="4">
        <v>5</v>
      </c>
      <c r="GJ350" s="4">
        <v>0</v>
      </c>
      <c r="GK350" s="4">
        <v>0</v>
      </c>
      <c r="GL350" s="4">
        <f t="shared" si="490"/>
        <v>0</v>
      </c>
      <c r="GM350" s="4">
        <f t="shared" si="491"/>
        <v>215529.85</v>
      </c>
      <c r="GN350" s="4">
        <f t="shared" si="492"/>
        <v>0</v>
      </c>
      <c r="GO350" s="4">
        <f t="shared" si="493"/>
        <v>215529.85</v>
      </c>
      <c r="GP350" s="4">
        <f t="shared" si="494"/>
        <v>0</v>
      </c>
      <c r="GQ350" s="4"/>
      <c r="GR350" s="4">
        <v>1</v>
      </c>
      <c r="GS350" s="4">
        <v>1</v>
      </c>
      <c r="GT350" s="4">
        <v>0</v>
      </c>
      <c r="GU350" s="4" t="s">
        <v>3</v>
      </c>
      <c r="GV350" s="4">
        <f t="shared" si="495"/>
        <v>0</v>
      </c>
      <c r="GW350" s="4">
        <v>1</v>
      </c>
      <c r="GX350" s="4">
        <f t="shared" si="496"/>
        <v>0</v>
      </c>
      <c r="GY350" s="4"/>
      <c r="GZ350" s="4"/>
      <c r="HA350" s="4">
        <v>0</v>
      </c>
      <c r="HB350" s="4">
        <v>0</v>
      </c>
      <c r="HC350" s="4">
        <f t="shared" si="497"/>
        <v>0</v>
      </c>
      <c r="HD350" s="4"/>
      <c r="HE350" s="4" t="s">
        <v>459</v>
      </c>
      <c r="HF350" s="4" t="s">
        <v>37</v>
      </c>
      <c r="HG350" s="4"/>
      <c r="HH350" s="4"/>
      <c r="HI350" s="4"/>
      <c r="HJ350" s="4"/>
      <c r="HK350" s="4"/>
      <c r="HL350" s="4"/>
      <c r="HM350" s="4" t="s">
        <v>3</v>
      </c>
      <c r="HN350" s="4" t="s">
        <v>3</v>
      </c>
      <c r="HO350" s="4" t="s">
        <v>3</v>
      </c>
      <c r="HP350" s="4" t="s">
        <v>3</v>
      </c>
      <c r="HQ350" s="4" t="s">
        <v>3</v>
      </c>
      <c r="HR350" s="4"/>
      <c r="HS350" s="4">
        <v>0</v>
      </c>
      <c r="HT350" s="4"/>
      <c r="HU350" s="4"/>
      <c r="HV350" s="4"/>
      <c r="HW350" s="4"/>
      <c r="HX350" s="4"/>
      <c r="HY350" s="4"/>
      <c r="HZ350" s="4"/>
      <c r="IA350" s="4"/>
      <c r="IB350" s="4"/>
      <c r="IC350" s="4"/>
      <c r="ID350" s="4"/>
      <c r="IE350" s="4"/>
      <c r="IF350" s="4"/>
      <c r="IG350" s="4"/>
      <c r="IH350" s="4"/>
      <c r="II350" s="4"/>
      <c r="IJ350" s="4"/>
      <c r="IK350" s="4">
        <v>0</v>
      </c>
      <c r="IL350" s="4"/>
      <c r="IM350" s="4"/>
      <c r="IN350" s="4"/>
      <c r="IO350" s="4"/>
      <c r="IP350" s="4"/>
      <c r="IQ350" s="4"/>
      <c r="IR350" s="4"/>
      <c r="IS350" s="4"/>
      <c r="IT350" s="4"/>
      <c r="IU350" s="4"/>
    </row>
    <row r="351" spans="1:255" x14ac:dyDescent="0.25">
      <c r="A351" s="3">
        <v>17</v>
      </c>
      <c r="B351" s="3">
        <v>1</v>
      </c>
      <c r="C351" s="3"/>
      <c r="D351" s="3"/>
      <c r="E351" s="3" t="s">
        <v>497</v>
      </c>
      <c r="F351" s="3" t="s">
        <v>498</v>
      </c>
      <c r="G351" s="3" t="s">
        <v>2512</v>
      </c>
      <c r="H351" s="3" t="s">
        <v>227</v>
      </c>
      <c r="I351" s="3">
        <v>3</v>
      </c>
      <c r="J351" s="3">
        <v>0</v>
      </c>
      <c r="K351" s="3">
        <v>3</v>
      </c>
      <c r="L351" s="3"/>
      <c r="M351" s="3"/>
      <c r="N351" s="3"/>
      <c r="O351" s="3">
        <f t="shared" si="473"/>
        <v>5829.51</v>
      </c>
      <c r="P351" s="3">
        <f t="shared" si="474"/>
        <v>5829.51</v>
      </c>
      <c r="Q351" s="3">
        <f t="shared" si="512"/>
        <v>0</v>
      </c>
      <c r="R351" s="3">
        <f t="shared" si="513"/>
        <v>0</v>
      </c>
      <c r="S351" s="3">
        <f t="shared" si="475"/>
        <v>0</v>
      </c>
      <c r="T351" s="3">
        <f t="shared" si="476"/>
        <v>0</v>
      </c>
      <c r="U351" s="3">
        <f t="shared" si="477"/>
        <v>0</v>
      </c>
      <c r="V351" s="3">
        <f t="shared" si="478"/>
        <v>0</v>
      </c>
      <c r="W351" s="3">
        <f t="shared" si="479"/>
        <v>0</v>
      </c>
      <c r="X351" s="3">
        <f t="shared" si="514"/>
        <v>0</v>
      </c>
      <c r="Y351" s="3">
        <f t="shared" si="515"/>
        <v>0</v>
      </c>
      <c r="Z351" s="3"/>
      <c r="AA351" s="3">
        <v>54971259</v>
      </c>
      <c r="AB351" s="3">
        <f t="shared" si="480"/>
        <v>1943.17</v>
      </c>
      <c r="AC351" s="3">
        <f t="shared" si="516"/>
        <v>1943.17</v>
      </c>
      <c r="AD351" s="3">
        <f t="shared" si="517"/>
        <v>0</v>
      </c>
      <c r="AE351" s="3">
        <f t="shared" si="518"/>
        <v>0</v>
      </c>
      <c r="AF351" s="3">
        <f t="shared" si="519"/>
        <v>0</v>
      </c>
      <c r="AG351" s="3">
        <f t="shared" si="481"/>
        <v>0</v>
      </c>
      <c r="AH351" s="3">
        <f t="shared" si="520"/>
        <v>0</v>
      </c>
      <c r="AI351" s="3">
        <f t="shared" si="521"/>
        <v>0</v>
      </c>
      <c r="AJ351" s="3">
        <f t="shared" si="482"/>
        <v>0</v>
      </c>
      <c r="AK351" s="3">
        <v>1943.1699999999998</v>
      </c>
      <c r="AL351" s="3">
        <v>1943.1699999999998</v>
      </c>
      <c r="AM351" s="3">
        <v>0</v>
      </c>
      <c r="AN351" s="3">
        <v>0</v>
      </c>
      <c r="AO351" s="3">
        <v>0</v>
      </c>
      <c r="AP351" s="3">
        <v>0</v>
      </c>
      <c r="AQ351" s="3">
        <v>0</v>
      </c>
      <c r="AR351" s="3">
        <v>0</v>
      </c>
      <c r="AS351" s="3">
        <v>0</v>
      </c>
      <c r="AT351" s="3">
        <v>0</v>
      </c>
      <c r="AU351" s="3">
        <v>0</v>
      </c>
      <c r="AV351" s="3">
        <v>1</v>
      </c>
      <c r="AW351" s="3">
        <v>1</v>
      </c>
      <c r="AX351" s="3"/>
      <c r="AY351" s="3"/>
      <c r="AZ351" s="3">
        <v>1</v>
      </c>
      <c r="BA351" s="3">
        <v>1</v>
      </c>
      <c r="BB351" s="3">
        <v>1</v>
      </c>
      <c r="BC351" s="3">
        <v>1</v>
      </c>
      <c r="BD351" s="3" t="s">
        <v>3</v>
      </c>
      <c r="BE351" s="3" t="s">
        <v>3</v>
      </c>
      <c r="BF351" s="3" t="s">
        <v>3</v>
      </c>
      <c r="BG351" s="3" t="s">
        <v>3</v>
      </c>
      <c r="BH351" s="3">
        <v>3</v>
      </c>
      <c r="BI351" s="3">
        <v>2</v>
      </c>
      <c r="BJ351" s="3" t="s">
        <v>498</v>
      </c>
      <c r="BK351" s="3"/>
      <c r="BL351" s="3"/>
      <c r="BM351" s="3">
        <v>400005</v>
      </c>
      <c r="BN351" s="3">
        <v>0</v>
      </c>
      <c r="BO351" s="3" t="s">
        <v>3</v>
      </c>
      <c r="BP351" s="3">
        <v>0</v>
      </c>
      <c r="BQ351" s="3">
        <v>213</v>
      </c>
      <c r="BR351" s="3">
        <v>0</v>
      </c>
      <c r="BS351" s="3">
        <v>1</v>
      </c>
      <c r="BT351" s="3">
        <v>1</v>
      </c>
      <c r="BU351" s="3">
        <v>1</v>
      </c>
      <c r="BV351" s="3">
        <v>1</v>
      </c>
      <c r="BW351" s="3">
        <v>1</v>
      </c>
      <c r="BX351" s="3">
        <v>1</v>
      </c>
      <c r="BY351" s="3" t="s">
        <v>3</v>
      </c>
      <c r="BZ351" s="3">
        <v>0</v>
      </c>
      <c r="CA351" s="3">
        <v>0</v>
      </c>
      <c r="CB351" s="3" t="s">
        <v>3</v>
      </c>
      <c r="CC351" s="3"/>
      <c r="CD351" s="3"/>
      <c r="CE351" s="3">
        <v>1566</v>
      </c>
      <c r="CF351" s="3">
        <v>0</v>
      </c>
      <c r="CG351" s="3">
        <v>0</v>
      </c>
      <c r="CH351" s="3"/>
      <c r="CI351" s="3"/>
      <c r="CJ351" s="3"/>
      <c r="CK351" s="3"/>
      <c r="CL351" s="3"/>
      <c r="CM351" s="3">
        <v>0</v>
      </c>
      <c r="CN351" s="3" t="s">
        <v>3</v>
      </c>
      <c r="CO351" s="3">
        <v>0</v>
      </c>
      <c r="CP351" s="3">
        <f t="shared" si="483"/>
        <v>5829.51</v>
      </c>
      <c r="CQ351" s="3">
        <f t="shared" si="484"/>
        <v>1943.17</v>
      </c>
      <c r="CR351" s="3">
        <f t="shared" si="522"/>
        <v>0</v>
      </c>
      <c r="CS351" s="3">
        <f t="shared" si="523"/>
        <v>0</v>
      </c>
      <c r="CT351" s="3">
        <f t="shared" si="485"/>
        <v>0</v>
      </c>
      <c r="CU351" s="3">
        <f t="shared" si="486"/>
        <v>0</v>
      </c>
      <c r="CV351" s="3">
        <f t="shared" si="487"/>
        <v>0</v>
      </c>
      <c r="CW351" s="3">
        <f t="shared" si="488"/>
        <v>0</v>
      </c>
      <c r="CX351" s="3">
        <f t="shared" si="489"/>
        <v>0</v>
      </c>
      <c r="CY351" s="3">
        <f t="shared" si="524"/>
        <v>0</v>
      </c>
      <c r="CZ351" s="3">
        <f t="shared" si="525"/>
        <v>0</v>
      </c>
      <c r="DA351" s="3"/>
      <c r="DB351" s="3"/>
      <c r="DC351" s="3" t="s">
        <v>3</v>
      </c>
      <c r="DD351" s="3" t="s">
        <v>3</v>
      </c>
      <c r="DE351" s="3" t="s">
        <v>3</v>
      </c>
      <c r="DF351" s="3" t="s">
        <v>3</v>
      </c>
      <c r="DG351" s="3" t="s">
        <v>3</v>
      </c>
      <c r="DH351" s="3" t="s">
        <v>3</v>
      </c>
      <c r="DI351" s="3" t="s">
        <v>3</v>
      </c>
      <c r="DJ351" s="3" t="s">
        <v>3</v>
      </c>
      <c r="DK351" s="3" t="s">
        <v>3</v>
      </c>
      <c r="DL351" s="3" t="s">
        <v>3</v>
      </c>
      <c r="DM351" s="3" t="s">
        <v>3</v>
      </c>
      <c r="DN351" s="3">
        <v>0</v>
      </c>
      <c r="DO351" s="3">
        <v>0</v>
      </c>
      <c r="DP351" s="3">
        <v>1</v>
      </c>
      <c r="DQ351" s="3">
        <v>1</v>
      </c>
      <c r="DR351" s="3"/>
      <c r="DS351" s="3"/>
      <c r="DT351" s="3"/>
      <c r="DU351" s="3">
        <v>1013</v>
      </c>
      <c r="DV351" s="3" t="s">
        <v>227</v>
      </c>
      <c r="DW351" s="3" t="s">
        <v>227</v>
      </c>
      <c r="DX351" s="3">
        <v>1</v>
      </c>
      <c r="DY351" s="3"/>
      <c r="DZ351" s="3" t="s">
        <v>3</v>
      </c>
      <c r="EA351" s="3" t="s">
        <v>3</v>
      </c>
      <c r="EB351" s="3" t="s">
        <v>3</v>
      </c>
      <c r="EC351" s="3" t="s">
        <v>3</v>
      </c>
      <c r="ED351" s="3"/>
      <c r="EE351" s="3">
        <v>57042888</v>
      </c>
      <c r="EF351" s="3">
        <v>213</v>
      </c>
      <c r="EG351" s="3" t="s">
        <v>456</v>
      </c>
      <c r="EH351" s="3">
        <v>0</v>
      </c>
      <c r="EI351" s="3" t="s">
        <v>3</v>
      </c>
      <c r="EJ351" s="3">
        <v>1</v>
      </c>
      <c r="EK351" s="3">
        <v>400005</v>
      </c>
      <c r="EL351" s="3" t="s">
        <v>456</v>
      </c>
      <c r="EM351" s="3" t="s">
        <v>457</v>
      </c>
      <c r="EN351" s="3"/>
      <c r="EO351" s="3" t="s">
        <v>3</v>
      </c>
      <c r="EP351" s="3"/>
      <c r="EQ351" s="3">
        <v>16</v>
      </c>
      <c r="ER351" s="3">
        <v>0</v>
      </c>
      <c r="ES351" s="3">
        <v>1943.1699999999998</v>
      </c>
      <c r="ET351" s="3">
        <v>0</v>
      </c>
      <c r="EU351" s="3">
        <v>0</v>
      </c>
      <c r="EV351" s="3">
        <v>0</v>
      </c>
      <c r="EW351" s="3">
        <v>0</v>
      </c>
      <c r="EX351" s="3">
        <v>0</v>
      </c>
      <c r="EY351" s="3">
        <v>0</v>
      </c>
      <c r="EZ351" s="3"/>
      <c r="FA351" s="3"/>
      <c r="FB351" s="3"/>
      <c r="FC351" s="3"/>
      <c r="FD351" s="3"/>
      <c r="FE351" s="3"/>
      <c r="FF351" s="3"/>
      <c r="FG351" s="3"/>
      <c r="FH351" s="3"/>
      <c r="FI351" s="3"/>
      <c r="FJ351" s="3"/>
      <c r="FK351" s="3"/>
      <c r="FL351" s="3"/>
      <c r="FM351" s="3"/>
      <c r="FN351" s="3"/>
      <c r="FO351" s="3"/>
      <c r="FP351" s="3"/>
      <c r="FQ351" s="3">
        <v>0</v>
      </c>
      <c r="FR351" s="3">
        <v>0</v>
      </c>
      <c r="FS351" s="3">
        <v>0</v>
      </c>
      <c r="FT351" s="3"/>
      <c r="FU351" s="3"/>
      <c r="FV351" s="3"/>
      <c r="FW351" s="3"/>
      <c r="FX351" s="3">
        <v>0</v>
      </c>
      <c r="FY351" s="3">
        <v>0</v>
      </c>
      <c r="FZ351" s="3"/>
      <c r="GA351" s="3" t="s">
        <v>494</v>
      </c>
      <c r="GB351" s="3"/>
      <c r="GC351" s="3"/>
      <c r="GD351" s="3">
        <v>1</v>
      </c>
      <c r="GE351" s="3"/>
      <c r="GF351" s="3">
        <v>-1196666962</v>
      </c>
      <c r="GG351" s="3">
        <v>2</v>
      </c>
      <c r="GH351" s="3">
        <v>4</v>
      </c>
      <c r="GI351" s="3">
        <v>-2</v>
      </c>
      <c r="GJ351" s="3">
        <v>0</v>
      </c>
      <c r="GK351" s="3">
        <v>0</v>
      </c>
      <c r="GL351" s="3">
        <f t="shared" si="490"/>
        <v>0</v>
      </c>
      <c r="GM351" s="3">
        <f t="shared" si="491"/>
        <v>5829.51</v>
      </c>
      <c r="GN351" s="3">
        <f t="shared" si="492"/>
        <v>0</v>
      </c>
      <c r="GO351" s="3">
        <f t="shared" si="493"/>
        <v>5829.51</v>
      </c>
      <c r="GP351" s="3">
        <f t="shared" si="494"/>
        <v>0</v>
      </c>
      <c r="GQ351" s="3"/>
      <c r="GR351" s="3">
        <v>1</v>
      </c>
      <c r="GS351" s="3">
        <v>2</v>
      </c>
      <c r="GT351" s="3">
        <v>0</v>
      </c>
      <c r="GU351" s="3" t="s">
        <v>3</v>
      </c>
      <c r="GV351" s="3">
        <f t="shared" si="495"/>
        <v>0</v>
      </c>
      <c r="GW351" s="3">
        <v>1</v>
      </c>
      <c r="GX351" s="3">
        <f t="shared" si="496"/>
        <v>0</v>
      </c>
      <c r="GY351" s="3"/>
      <c r="GZ351" s="3"/>
      <c r="HA351" s="3">
        <v>0</v>
      </c>
      <c r="HB351" s="3">
        <v>0</v>
      </c>
      <c r="HC351" s="3">
        <f t="shared" si="497"/>
        <v>0</v>
      </c>
      <c r="HD351" s="3"/>
      <c r="HE351" s="3" t="s">
        <v>459</v>
      </c>
      <c r="HF351" s="3" t="s">
        <v>37</v>
      </c>
      <c r="HG351" s="3"/>
      <c r="HH351" s="3"/>
      <c r="HI351" s="3"/>
      <c r="HJ351" s="3"/>
      <c r="HK351" s="3"/>
      <c r="HL351" s="3"/>
      <c r="HM351" s="3" t="s">
        <v>3</v>
      </c>
      <c r="HN351" s="3" t="s">
        <v>3</v>
      </c>
      <c r="HO351" s="3" t="s">
        <v>3</v>
      </c>
      <c r="HP351" s="3" t="s">
        <v>3</v>
      </c>
      <c r="HQ351" s="3" t="s">
        <v>3</v>
      </c>
      <c r="HR351" s="3"/>
      <c r="HS351" s="3">
        <v>0</v>
      </c>
      <c r="HT351" s="3"/>
      <c r="HU351" s="3"/>
      <c r="HV351" s="3"/>
      <c r="HW351" s="3"/>
      <c r="HX351" s="3"/>
      <c r="HY351" s="3"/>
      <c r="HZ351" s="3"/>
      <c r="IA351" s="3"/>
      <c r="IB351" s="3"/>
      <c r="IC351" s="3"/>
      <c r="ID351" s="3"/>
      <c r="IE351" s="3"/>
      <c r="IF351" s="3"/>
      <c r="IG351" s="3"/>
      <c r="IH351" s="3"/>
      <c r="II351" s="3"/>
      <c r="IJ351" s="3"/>
      <c r="IK351" s="3">
        <v>0</v>
      </c>
      <c r="IL351" s="3"/>
      <c r="IM351" s="3"/>
      <c r="IN351" s="3"/>
      <c r="IO351" s="3"/>
      <c r="IP351" s="3"/>
      <c r="IQ351" s="3"/>
      <c r="IR351" s="3"/>
      <c r="IS351" s="3"/>
      <c r="IT351" s="3"/>
      <c r="IU351" s="3"/>
    </row>
    <row r="352" spans="1:255" x14ac:dyDescent="0.25">
      <c r="A352" s="4">
        <v>17</v>
      </c>
      <c r="B352" s="4">
        <v>1</v>
      </c>
      <c r="C352" s="4"/>
      <c r="D352" s="4"/>
      <c r="E352" s="4" t="s">
        <v>497</v>
      </c>
      <c r="F352" s="4" t="s">
        <v>498</v>
      </c>
      <c r="G352" s="4" t="s">
        <v>2512</v>
      </c>
      <c r="H352" s="4" t="s">
        <v>227</v>
      </c>
      <c r="I352" s="4">
        <v>3</v>
      </c>
      <c r="J352" s="4">
        <v>0</v>
      </c>
      <c r="K352" s="4">
        <v>3</v>
      </c>
      <c r="L352" s="4"/>
      <c r="M352" s="4"/>
      <c r="N352" s="4"/>
      <c r="O352" s="4">
        <f t="shared" si="473"/>
        <v>57362.38</v>
      </c>
      <c r="P352" s="4">
        <f t="shared" si="474"/>
        <v>57362.38</v>
      </c>
      <c r="Q352" s="4">
        <f t="shared" si="512"/>
        <v>0</v>
      </c>
      <c r="R352" s="4">
        <f t="shared" si="513"/>
        <v>0</v>
      </c>
      <c r="S352" s="4">
        <f t="shared" si="475"/>
        <v>0</v>
      </c>
      <c r="T352" s="4">
        <f t="shared" si="476"/>
        <v>0</v>
      </c>
      <c r="U352" s="4">
        <f t="shared" si="477"/>
        <v>0</v>
      </c>
      <c r="V352" s="4">
        <f t="shared" si="478"/>
        <v>0</v>
      </c>
      <c r="W352" s="4">
        <f t="shared" si="479"/>
        <v>0</v>
      </c>
      <c r="X352" s="4">
        <f t="shared" si="514"/>
        <v>0</v>
      </c>
      <c r="Y352" s="4">
        <f t="shared" si="515"/>
        <v>0</v>
      </c>
      <c r="Z352" s="4"/>
      <c r="AA352" s="4">
        <v>55890823</v>
      </c>
      <c r="AB352" s="4">
        <f t="shared" si="480"/>
        <v>1943.17</v>
      </c>
      <c r="AC352" s="4">
        <f t="shared" si="516"/>
        <v>1943.17</v>
      </c>
      <c r="AD352" s="4">
        <f t="shared" si="517"/>
        <v>0</v>
      </c>
      <c r="AE352" s="4">
        <f t="shared" si="518"/>
        <v>0</v>
      </c>
      <c r="AF352" s="4">
        <f t="shared" si="519"/>
        <v>0</v>
      </c>
      <c r="AG352" s="4">
        <f t="shared" si="481"/>
        <v>0</v>
      </c>
      <c r="AH352" s="4">
        <f t="shared" si="520"/>
        <v>0</v>
      </c>
      <c r="AI352" s="4">
        <f t="shared" si="521"/>
        <v>0</v>
      </c>
      <c r="AJ352" s="4">
        <f t="shared" si="482"/>
        <v>0</v>
      </c>
      <c r="AK352" s="4">
        <v>1943.1699999999998</v>
      </c>
      <c r="AL352" s="4">
        <v>1943.1699999999998</v>
      </c>
      <c r="AM352" s="4">
        <v>0</v>
      </c>
      <c r="AN352" s="4">
        <v>0</v>
      </c>
      <c r="AO352" s="4">
        <v>0</v>
      </c>
      <c r="AP352" s="4">
        <v>0</v>
      </c>
      <c r="AQ352" s="4">
        <v>0</v>
      </c>
      <c r="AR352" s="4">
        <v>0</v>
      </c>
      <c r="AS352" s="4">
        <v>0</v>
      </c>
      <c r="AT352" s="4">
        <v>0</v>
      </c>
      <c r="AU352" s="4">
        <v>0</v>
      </c>
      <c r="AV352" s="4">
        <v>1</v>
      </c>
      <c r="AW352" s="4">
        <v>1</v>
      </c>
      <c r="AX352" s="4"/>
      <c r="AY352" s="4"/>
      <c r="AZ352" s="4">
        <v>1</v>
      </c>
      <c r="BA352" s="4">
        <v>1</v>
      </c>
      <c r="BB352" s="4">
        <v>1</v>
      </c>
      <c r="BC352" s="4">
        <v>9.84</v>
      </c>
      <c r="BD352" s="4" t="s">
        <v>3</v>
      </c>
      <c r="BE352" s="4" t="s">
        <v>3</v>
      </c>
      <c r="BF352" s="4" t="s">
        <v>3</v>
      </c>
      <c r="BG352" s="4" t="s">
        <v>3</v>
      </c>
      <c r="BH352" s="4">
        <v>3</v>
      </c>
      <c r="BI352" s="4">
        <v>2</v>
      </c>
      <c r="BJ352" s="4" t="s">
        <v>498</v>
      </c>
      <c r="BK352" s="4"/>
      <c r="BL352" s="4"/>
      <c r="BM352" s="4">
        <v>400005</v>
      </c>
      <c r="BN352" s="4">
        <v>0</v>
      </c>
      <c r="BO352" s="4" t="s">
        <v>3</v>
      </c>
      <c r="BP352" s="4">
        <v>0</v>
      </c>
      <c r="BQ352" s="4">
        <v>213</v>
      </c>
      <c r="BR352" s="4">
        <v>0</v>
      </c>
      <c r="BS352" s="4">
        <v>1</v>
      </c>
      <c r="BT352" s="4">
        <v>1</v>
      </c>
      <c r="BU352" s="4">
        <v>1</v>
      </c>
      <c r="BV352" s="4">
        <v>1</v>
      </c>
      <c r="BW352" s="4">
        <v>1</v>
      </c>
      <c r="BX352" s="4">
        <v>1</v>
      </c>
      <c r="BY352" s="4" t="s">
        <v>3</v>
      </c>
      <c r="BZ352" s="4">
        <v>0</v>
      </c>
      <c r="CA352" s="4">
        <v>0</v>
      </c>
      <c r="CB352" s="4" t="s">
        <v>3</v>
      </c>
      <c r="CC352" s="4"/>
      <c r="CD352" s="4"/>
      <c r="CE352" s="4">
        <v>1566</v>
      </c>
      <c r="CF352" s="4">
        <v>0</v>
      </c>
      <c r="CG352" s="4">
        <v>0</v>
      </c>
      <c r="CH352" s="4"/>
      <c r="CI352" s="4"/>
      <c r="CJ352" s="4"/>
      <c r="CK352" s="4"/>
      <c r="CL352" s="4"/>
      <c r="CM352" s="4">
        <v>0</v>
      </c>
      <c r="CN352" s="4" t="s">
        <v>3</v>
      </c>
      <c r="CO352" s="4">
        <v>0</v>
      </c>
      <c r="CP352" s="4">
        <f t="shared" si="483"/>
        <v>57362.38</v>
      </c>
      <c r="CQ352" s="4">
        <f t="shared" si="484"/>
        <v>19120.79</v>
      </c>
      <c r="CR352" s="4">
        <f t="shared" si="522"/>
        <v>0</v>
      </c>
      <c r="CS352" s="4">
        <f t="shared" si="523"/>
        <v>0</v>
      </c>
      <c r="CT352" s="4">
        <f t="shared" si="485"/>
        <v>0</v>
      </c>
      <c r="CU352" s="4">
        <f t="shared" si="486"/>
        <v>0</v>
      </c>
      <c r="CV352" s="4">
        <f t="shared" si="487"/>
        <v>0</v>
      </c>
      <c r="CW352" s="4">
        <f t="shared" si="488"/>
        <v>0</v>
      </c>
      <c r="CX352" s="4">
        <f t="shared" si="489"/>
        <v>0</v>
      </c>
      <c r="CY352" s="4">
        <f t="shared" si="524"/>
        <v>0</v>
      </c>
      <c r="CZ352" s="4">
        <f t="shared" si="525"/>
        <v>0</v>
      </c>
      <c r="DA352" s="4"/>
      <c r="DB352" s="4"/>
      <c r="DC352" s="4" t="s">
        <v>3</v>
      </c>
      <c r="DD352" s="4" t="s">
        <v>3</v>
      </c>
      <c r="DE352" s="4" t="s">
        <v>3</v>
      </c>
      <c r="DF352" s="4" t="s">
        <v>3</v>
      </c>
      <c r="DG352" s="4" t="s">
        <v>3</v>
      </c>
      <c r="DH352" s="4" t="s">
        <v>3</v>
      </c>
      <c r="DI352" s="4" t="s">
        <v>3</v>
      </c>
      <c r="DJ352" s="4" t="s">
        <v>3</v>
      </c>
      <c r="DK352" s="4" t="s">
        <v>3</v>
      </c>
      <c r="DL352" s="4" t="s">
        <v>3</v>
      </c>
      <c r="DM352" s="4" t="s">
        <v>3</v>
      </c>
      <c r="DN352" s="4">
        <v>0</v>
      </c>
      <c r="DO352" s="4">
        <v>0</v>
      </c>
      <c r="DP352" s="4">
        <v>1</v>
      </c>
      <c r="DQ352" s="4">
        <v>1</v>
      </c>
      <c r="DR352" s="4"/>
      <c r="DS352" s="4"/>
      <c r="DT352" s="4"/>
      <c r="DU352" s="4">
        <v>1013</v>
      </c>
      <c r="DV352" s="4" t="s">
        <v>227</v>
      </c>
      <c r="DW352" s="4" t="s">
        <v>227</v>
      </c>
      <c r="DX352" s="4">
        <v>1</v>
      </c>
      <c r="DY352" s="4"/>
      <c r="DZ352" s="4" t="s">
        <v>3</v>
      </c>
      <c r="EA352" s="4" t="s">
        <v>3</v>
      </c>
      <c r="EB352" s="4" t="s">
        <v>3</v>
      </c>
      <c r="EC352" s="4" t="s">
        <v>3</v>
      </c>
      <c r="ED352" s="4"/>
      <c r="EE352" s="4">
        <v>57042888</v>
      </c>
      <c r="EF352" s="4">
        <v>213</v>
      </c>
      <c r="EG352" s="4" t="s">
        <v>456</v>
      </c>
      <c r="EH352" s="4">
        <v>0</v>
      </c>
      <c r="EI352" s="4" t="s">
        <v>3</v>
      </c>
      <c r="EJ352" s="4">
        <v>1</v>
      </c>
      <c r="EK352" s="4">
        <v>400005</v>
      </c>
      <c r="EL352" s="4" t="s">
        <v>456</v>
      </c>
      <c r="EM352" s="4" t="s">
        <v>457</v>
      </c>
      <c r="EN352" s="4"/>
      <c r="EO352" s="4" t="s">
        <v>3</v>
      </c>
      <c r="EP352" s="4"/>
      <c r="EQ352" s="4">
        <v>16</v>
      </c>
      <c r="ER352" s="4">
        <v>0</v>
      </c>
      <c r="ES352" s="4">
        <v>1943.1699999999998</v>
      </c>
      <c r="ET352" s="4">
        <v>0</v>
      </c>
      <c r="EU352" s="4">
        <v>0</v>
      </c>
      <c r="EV352" s="4">
        <v>0</v>
      </c>
      <c r="EW352" s="4">
        <v>0</v>
      </c>
      <c r="EX352" s="4">
        <v>0</v>
      </c>
      <c r="EY352" s="4">
        <v>0</v>
      </c>
      <c r="EZ352" s="4">
        <v>5</v>
      </c>
      <c r="FA352" s="4"/>
      <c r="FB352" s="4"/>
      <c r="FC352" s="4">
        <v>1</v>
      </c>
      <c r="FD352" s="4">
        <v>18</v>
      </c>
      <c r="FE352" s="4"/>
      <c r="FF352" s="4">
        <v>22870</v>
      </c>
      <c r="FG352" s="4"/>
      <c r="FH352" s="4"/>
      <c r="FI352" s="4"/>
      <c r="FJ352" s="4"/>
      <c r="FK352" s="4"/>
      <c r="FL352" s="4"/>
      <c r="FM352" s="4"/>
      <c r="FN352" s="4"/>
      <c r="FO352" s="4"/>
      <c r="FP352" s="4"/>
      <c r="FQ352" s="4">
        <v>0</v>
      </c>
      <c r="FR352" s="4">
        <v>0</v>
      </c>
      <c r="FS352" s="4">
        <v>0</v>
      </c>
      <c r="FT352" s="4"/>
      <c r="FU352" s="4"/>
      <c r="FV352" s="4"/>
      <c r="FW352" s="4"/>
      <c r="FX352" s="4">
        <v>0</v>
      </c>
      <c r="FY352" s="4">
        <v>0</v>
      </c>
      <c r="FZ352" s="4"/>
      <c r="GA352" s="4" t="s">
        <v>494</v>
      </c>
      <c r="GB352" s="4"/>
      <c r="GC352" s="4"/>
      <c r="GD352" s="4">
        <v>1</v>
      </c>
      <c r="GE352" s="4"/>
      <c r="GF352" s="4">
        <v>-1196666962</v>
      </c>
      <c r="GG352" s="4">
        <v>2</v>
      </c>
      <c r="GH352" s="4">
        <v>3</v>
      </c>
      <c r="GI352" s="4">
        <v>5</v>
      </c>
      <c r="GJ352" s="4">
        <v>0</v>
      </c>
      <c r="GK352" s="4">
        <v>0</v>
      </c>
      <c r="GL352" s="4">
        <f t="shared" si="490"/>
        <v>0</v>
      </c>
      <c r="GM352" s="4">
        <f t="shared" si="491"/>
        <v>57362.38</v>
      </c>
      <c r="GN352" s="4">
        <f t="shared" si="492"/>
        <v>0</v>
      </c>
      <c r="GO352" s="4">
        <f t="shared" si="493"/>
        <v>57362.38</v>
      </c>
      <c r="GP352" s="4">
        <f t="shared" si="494"/>
        <v>0</v>
      </c>
      <c r="GQ352" s="4"/>
      <c r="GR352" s="4">
        <v>1</v>
      </c>
      <c r="GS352" s="4">
        <v>1</v>
      </c>
      <c r="GT352" s="4">
        <v>0</v>
      </c>
      <c r="GU352" s="4" t="s">
        <v>3</v>
      </c>
      <c r="GV352" s="4">
        <f t="shared" si="495"/>
        <v>0</v>
      </c>
      <c r="GW352" s="4">
        <v>1</v>
      </c>
      <c r="GX352" s="4">
        <f t="shared" si="496"/>
        <v>0</v>
      </c>
      <c r="GY352" s="4"/>
      <c r="GZ352" s="4"/>
      <c r="HA352" s="4">
        <v>0</v>
      </c>
      <c r="HB352" s="4">
        <v>0</v>
      </c>
      <c r="HC352" s="4">
        <f t="shared" si="497"/>
        <v>0</v>
      </c>
      <c r="HD352" s="4"/>
      <c r="HE352" s="4" t="s">
        <v>459</v>
      </c>
      <c r="HF352" s="4" t="s">
        <v>37</v>
      </c>
      <c r="HG352" s="4"/>
      <c r="HH352" s="4"/>
      <c r="HI352" s="4"/>
      <c r="HJ352" s="4"/>
      <c r="HK352" s="4"/>
      <c r="HL352" s="4"/>
      <c r="HM352" s="4" t="s">
        <v>3</v>
      </c>
      <c r="HN352" s="4" t="s">
        <v>3</v>
      </c>
      <c r="HO352" s="4" t="s">
        <v>3</v>
      </c>
      <c r="HP352" s="4" t="s">
        <v>3</v>
      </c>
      <c r="HQ352" s="4" t="s">
        <v>3</v>
      </c>
      <c r="HR352" s="4"/>
      <c r="HS352" s="4">
        <v>0</v>
      </c>
      <c r="HT352" s="4"/>
      <c r="HU352" s="4"/>
      <c r="HV352" s="4"/>
      <c r="HW352" s="4"/>
      <c r="HX352" s="4"/>
      <c r="HY352" s="4"/>
      <c r="HZ352" s="4"/>
      <c r="IA352" s="4"/>
      <c r="IB352" s="4"/>
      <c r="IC352" s="4"/>
      <c r="ID352" s="4"/>
      <c r="IE352" s="4"/>
      <c r="IF352" s="4"/>
      <c r="IG352" s="4"/>
      <c r="IH352" s="4"/>
      <c r="II352" s="4"/>
      <c r="IJ352" s="4"/>
      <c r="IK352" s="4">
        <v>0</v>
      </c>
      <c r="IL352" s="4"/>
      <c r="IM352" s="4"/>
      <c r="IN352" s="4"/>
      <c r="IO352" s="4"/>
      <c r="IP352" s="4"/>
      <c r="IQ352" s="4"/>
      <c r="IR352" s="4"/>
      <c r="IS352" s="4"/>
      <c r="IT352" s="4"/>
      <c r="IU352" s="4"/>
    </row>
    <row r="353" spans="1:255" x14ac:dyDescent="0.25">
      <c r="A353" s="3">
        <v>17</v>
      </c>
      <c r="B353" s="3">
        <v>1</v>
      </c>
      <c r="C353" s="3"/>
      <c r="D353" s="3"/>
      <c r="E353" s="3" t="s">
        <v>499</v>
      </c>
      <c r="F353" s="3" t="s">
        <v>500</v>
      </c>
      <c r="G353" s="3" t="s">
        <v>2513</v>
      </c>
      <c r="H353" s="3" t="s">
        <v>227</v>
      </c>
      <c r="I353" s="3">
        <v>19</v>
      </c>
      <c r="J353" s="3">
        <v>0</v>
      </c>
      <c r="K353" s="3">
        <v>19</v>
      </c>
      <c r="L353" s="3"/>
      <c r="M353" s="3"/>
      <c r="N353" s="3"/>
      <c r="O353" s="3">
        <f t="shared" si="473"/>
        <v>31573.439999999999</v>
      </c>
      <c r="P353" s="3">
        <f t="shared" si="474"/>
        <v>31573.439999999999</v>
      </c>
      <c r="Q353" s="3">
        <f t="shared" si="512"/>
        <v>0</v>
      </c>
      <c r="R353" s="3">
        <f t="shared" si="513"/>
        <v>0</v>
      </c>
      <c r="S353" s="3">
        <f t="shared" si="475"/>
        <v>0</v>
      </c>
      <c r="T353" s="3">
        <f t="shared" si="476"/>
        <v>0</v>
      </c>
      <c r="U353" s="3">
        <f t="shared" si="477"/>
        <v>0</v>
      </c>
      <c r="V353" s="3">
        <f t="shared" si="478"/>
        <v>0</v>
      </c>
      <c r="W353" s="3">
        <f t="shared" si="479"/>
        <v>0</v>
      </c>
      <c r="X353" s="3">
        <f t="shared" si="514"/>
        <v>0</v>
      </c>
      <c r="Y353" s="3">
        <f t="shared" si="515"/>
        <v>0</v>
      </c>
      <c r="Z353" s="3"/>
      <c r="AA353" s="3">
        <v>54971259</v>
      </c>
      <c r="AB353" s="3">
        <f t="shared" si="480"/>
        <v>1661.76</v>
      </c>
      <c r="AC353" s="3">
        <f t="shared" si="516"/>
        <v>1661.76</v>
      </c>
      <c r="AD353" s="3">
        <f t="shared" si="517"/>
        <v>0</v>
      </c>
      <c r="AE353" s="3">
        <f t="shared" si="518"/>
        <v>0</v>
      </c>
      <c r="AF353" s="3">
        <f t="shared" si="519"/>
        <v>0</v>
      </c>
      <c r="AG353" s="3">
        <f t="shared" si="481"/>
        <v>0</v>
      </c>
      <c r="AH353" s="3">
        <f t="shared" si="520"/>
        <v>0</v>
      </c>
      <c r="AI353" s="3">
        <f t="shared" si="521"/>
        <v>0</v>
      </c>
      <c r="AJ353" s="3">
        <f t="shared" si="482"/>
        <v>0</v>
      </c>
      <c r="AK353" s="3">
        <v>1661.76</v>
      </c>
      <c r="AL353" s="3">
        <v>1661.76</v>
      </c>
      <c r="AM353" s="3">
        <v>0</v>
      </c>
      <c r="AN353" s="3">
        <v>0</v>
      </c>
      <c r="AO353" s="3">
        <v>0</v>
      </c>
      <c r="AP353" s="3">
        <v>0</v>
      </c>
      <c r="AQ353" s="3">
        <v>0</v>
      </c>
      <c r="AR353" s="3">
        <v>0</v>
      </c>
      <c r="AS353" s="3">
        <v>0</v>
      </c>
      <c r="AT353" s="3">
        <v>0</v>
      </c>
      <c r="AU353" s="3">
        <v>0</v>
      </c>
      <c r="AV353" s="3">
        <v>1</v>
      </c>
      <c r="AW353" s="3">
        <v>1</v>
      </c>
      <c r="AX353" s="3"/>
      <c r="AY353" s="3"/>
      <c r="AZ353" s="3">
        <v>1</v>
      </c>
      <c r="BA353" s="3">
        <v>1</v>
      </c>
      <c r="BB353" s="3">
        <v>1</v>
      </c>
      <c r="BC353" s="3">
        <v>1</v>
      </c>
      <c r="BD353" s="3" t="s">
        <v>3</v>
      </c>
      <c r="BE353" s="3" t="s">
        <v>3</v>
      </c>
      <c r="BF353" s="3" t="s">
        <v>3</v>
      </c>
      <c r="BG353" s="3" t="s">
        <v>3</v>
      </c>
      <c r="BH353" s="3">
        <v>3</v>
      </c>
      <c r="BI353" s="3">
        <v>2</v>
      </c>
      <c r="BJ353" s="3" t="s">
        <v>500</v>
      </c>
      <c r="BK353" s="3"/>
      <c r="BL353" s="3"/>
      <c r="BM353" s="3">
        <v>400005</v>
      </c>
      <c r="BN353" s="3">
        <v>0</v>
      </c>
      <c r="BO353" s="3" t="s">
        <v>3</v>
      </c>
      <c r="BP353" s="3">
        <v>0</v>
      </c>
      <c r="BQ353" s="3">
        <v>213</v>
      </c>
      <c r="BR353" s="3">
        <v>0</v>
      </c>
      <c r="BS353" s="3">
        <v>1</v>
      </c>
      <c r="BT353" s="3">
        <v>1</v>
      </c>
      <c r="BU353" s="3">
        <v>1</v>
      </c>
      <c r="BV353" s="3">
        <v>1</v>
      </c>
      <c r="BW353" s="3">
        <v>1</v>
      </c>
      <c r="BX353" s="3">
        <v>1</v>
      </c>
      <c r="BY353" s="3" t="s">
        <v>3</v>
      </c>
      <c r="BZ353" s="3">
        <v>0</v>
      </c>
      <c r="CA353" s="3">
        <v>0</v>
      </c>
      <c r="CB353" s="3" t="s">
        <v>3</v>
      </c>
      <c r="CC353" s="3"/>
      <c r="CD353" s="3"/>
      <c r="CE353" s="3">
        <v>1566</v>
      </c>
      <c r="CF353" s="3">
        <v>0</v>
      </c>
      <c r="CG353" s="3">
        <v>0</v>
      </c>
      <c r="CH353" s="3"/>
      <c r="CI353" s="3"/>
      <c r="CJ353" s="3"/>
      <c r="CK353" s="3"/>
      <c r="CL353" s="3"/>
      <c r="CM353" s="3">
        <v>0</v>
      </c>
      <c r="CN353" s="3" t="s">
        <v>3</v>
      </c>
      <c r="CO353" s="3">
        <v>0</v>
      </c>
      <c r="CP353" s="3">
        <f t="shared" si="483"/>
        <v>31573.439999999999</v>
      </c>
      <c r="CQ353" s="3">
        <f t="shared" si="484"/>
        <v>1661.76</v>
      </c>
      <c r="CR353" s="3">
        <f t="shared" si="522"/>
        <v>0</v>
      </c>
      <c r="CS353" s="3">
        <f t="shared" si="523"/>
        <v>0</v>
      </c>
      <c r="CT353" s="3">
        <f t="shared" si="485"/>
        <v>0</v>
      </c>
      <c r="CU353" s="3">
        <f t="shared" si="486"/>
        <v>0</v>
      </c>
      <c r="CV353" s="3">
        <f t="shared" si="487"/>
        <v>0</v>
      </c>
      <c r="CW353" s="3">
        <f t="shared" si="488"/>
        <v>0</v>
      </c>
      <c r="CX353" s="3">
        <f t="shared" si="489"/>
        <v>0</v>
      </c>
      <c r="CY353" s="3">
        <f t="shared" si="524"/>
        <v>0</v>
      </c>
      <c r="CZ353" s="3">
        <f t="shared" si="525"/>
        <v>0</v>
      </c>
      <c r="DA353" s="3"/>
      <c r="DB353" s="3"/>
      <c r="DC353" s="3" t="s">
        <v>3</v>
      </c>
      <c r="DD353" s="3" t="s">
        <v>3</v>
      </c>
      <c r="DE353" s="3" t="s">
        <v>3</v>
      </c>
      <c r="DF353" s="3" t="s">
        <v>3</v>
      </c>
      <c r="DG353" s="3" t="s">
        <v>3</v>
      </c>
      <c r="DH353" s="3" t="s">
        <v>3</v>
      </c>
      <c r="DI353" s="3" t="s">
        <v>3</v>
      </c>
      <c r="DJ353" s="3" t="s">
        <v>3</v>
      </c>
      <c r="DK353" s="3" t="s">
        <v>3</v>
      </c>
      <c r="DL353" s="3" t="s">
        <v>3</v>
      </c>
      <c r="DM353" s="3" t="s">
        <v>3</v>
      </c>
      <c r="DN353" s="3">
        <v>0</v>
      </c>
      <c r="DO353" s="3">
        <v>0</v>
      </c>
      <c r="DP353" s="3">
        <v>1</v>
      </c>
      <c r="DQ353" s="3">
        <v>1</v>
      </c>
      <c r="DR353" s="3"/>
      <c r="DS353" s="3"/>
      <c r="DT353" s="3"/>
      <c r="DU353" s="3">
        <v>1013</v>
      </c>
      <c r="DV353" s="3" t="s">
        <v>227</v>
      </c>
      <c r="DW353" s="3" t="s">
        <v>227</v>
      </c>
      <c r="DX353" s="3">
        <v>1</v>
      </c>
      <c r="DY353" s="3"/>
      <c r="DZ353" s="3" t="s">
        <v>3</v>
      </c>
      <c r="EA353" s="3" t="s">
        <v>3</v>
      </c>
      <c r="EB353" s="3" t="s">
        <v>3</v>
      </c>
      <c r="EC353" s="3" t="s">
        <v>3</v>
      </c>
      <c r="ED353" s="3"/>
      <c r="EE353" s="3">
        <v>57042888</v>
      </c>
      <c r="EF353" s="3">
        <v>213</v>
      </c>
      <c r="EG353" s="3" t="s">
        <v>456</v>
      </c>
      <c r="EH353" s="3">
        <v>0</v>
      </c>
      <c r="EI353" s="3" t="s">
        <v>3</v>
      </c>
      <c r="EJ353" s="3">
        <v>1</v>
      </c>
      <c r="EK353" s="3">
        <v>400005</v>
      </c>
      <c r="EL353" s="3" t="s">
        <v>456</v>
      </c>
      <c r="EM353" s="3" t="s">
        <v>457</v>
      </c>
      <c r="EN353" s="3"/>
      <c r="EO353" s="3" t="s">
        <v>3</v>
      </c>
      <c r="EP353" s="3"/>
      <c r="EQ353" s="3">
        <v>16</v>
      </c>
      <c r="ER353" s="3">
        <v>0</v>
      </c>
      <c r="ES353" s="3">
        <v>1661.76</v>
      </c>
      <c r="ET353" s="3">
        <v>0</v>
      </c>
      <c r="EU353" s="3">
        <v>0</v>
      </c>
      <c r="EV353" s="3">
        <v>0</v>
      </c>
      <c r="EW353" s="3">
        <v>0</v>
      </c>
      <c r="EX353" s="3">
        <v>0</v>
      </c>
      <c r="EY353" s="3">
        <v>0</v>
      </c>
      <c r="EZ353" s="3"/>
      <c r="FA353" s="3"/>
      <c r="FB353" s="3"/>
      <c r="FC353" s="3"/>
      <c r="FD353" s="3"/>
      <c r="FE353" s="3"/>
      <c r="FF353" s="3"/>
      <c r="FG353" s="3"/>
      <c r="FH353" s="3"/>
      <c r="FI353" s="3"/>
      <c r="FJ353" s="3"/>
      <c r="FK353" s="3"/>
      <c r="FL353" s="3"/>
      <c r="FM353" s="3"/>
      <c r="FN353" s="3"/>
      <c r="FO353" s="3"/>
      <c r="FP353" s="3"/>
      <c r="FQ353" s="3">
        <v>0</v>
      </c>
      <c r="FR353" s="3">
        <v>0</v>
      </c>
      <c r="FS353" s="3">
        <v>0</v>
      </c>
      <c r="FT353" s="3"/>
      <c r="FU353" s="3"/>
      <c r="FV353" s="3"/>
      <c r="FW353" s="3"/>
      <c r="FX353" s="3">
        <v>0</v>
      </c>
      <c r="FY353" s="3">
        <v>0</v>
      </c>
      <c r="FZ353" s="3"/>
      <c r="GA353" s="3" t="s">
        <v>501</v>
      </c>
      <c r="GB353" s="3"/>
      <c r="GC353" s="3"/>
      <c r="GD353" s="3">
        <v>1</v>
      </c>
      <c r="GE353" s="3"/>
      <c r="GF353" s="3">
        <v>-471826465</v>
      </c>
      <c r="GG353" s="3">
        <v>2</v>
      </c>
      <c r="GH353" s="3">
        <v>4</v>
      </c>
      <c r="GI353" s="3">
        <v>-2</v>
      </c>
      <c r="GJ353" s="3">
        <v>0</v>
      </c>
      <c r="GK353" s="3">
        <v>0</v>
      </c>
      <c r="GL353" s="3">
        <f t="shared" si="490"/>
        <v>0</v>
      </c>
      <c r="GM353" s="3">
        <f t="shared" si="491"/>
        <v>31573.439999999999</v>
      </c>
      <c r="GN353" s="3">
        <f t="shared" si="492"/>
        <v>0</v>
      </c>
      <c r="GO353" s="3">
        <f t="shared" si="493"/>
        <v>31573.439999999999</v>
      </c>
      <c r="GP353" s="3">
        <f t="shared" si="494"/>
        <v>0</v>
      </c>
      <c r="GQ353" s="3"/>
      <c r="GR353" s="3">
        <v>1</v>
      </c>
      <c r="GS353" s="3">
        <v>2</v>
      </c>
      <c r="GT353" s="3">
        <v>0</v>
      </c>
      <c r="GU353" s="3" t="s">
        <v>3</v>
      </c>
      <c r="GV353" s="3">
        <f t="shared" si="495"/>
        <v>0</v>
      </c>
      <c r="GW353" s="3">
        <v>1</v>
      </c>
      <c r="GX353" s="3">
        <f t="shared" si="496"/>
        <v>0</v>
      </c>
      <c r="GY353" s="3"/>
      <c r="GZ353" s="3"/>
      <c r="HA353" s="3">
        <v>0</v>
      </c>
      <c r="HB353" s="3">
        <v>0</v>
      </c>
      <c r="HC353" s="3">
        <f t="shared" si="497"/>
        <v>0</v>
      </c>
      <c r="HD353" s="3"/>
      <c r="HE353" s="3" t="s">
        <v>459</v>
      </c>
      <c r="HF353" s="3" t="s">
        <v>37</v>
      </c>
      <c r="HG353" s="3"/>
      <c r="HH353" s="3"/>
      <c r="HI353" s="3"/>
      <c r="HJ353" s="3"/>
      <c r="HK353" s="3"/>
      <c r="HL353" s="3"/>
      <c r="HM353" s="3" t="s">
        <v>3</v>
      </c>
      <c r="HN353" s="3" t="s">
        <v>3</v>
      </c>
      <c r="HO353" s="3" t="s">
        <v>3</v>
      </c>
      <c r="HP353" s="3" t="s">
        <v>3</v>
      </c>
      <c r="HQ353" s="3" t="s">
        <v>3</v>
      </c>
      <c r="HR353" s="3"/>
      <c r="HS353" s="3">
        <v>0</v>
      </c>
      <c r="HT353" s="3"/>
      <c r="HU353" s="3"/>
      <c r="HV353" s="3"/>
      <c r="HW353" s="3"/>
      <c r="HX353" s="3"/>
      <c r="HY353" s="3"/>
      <c r="HZ353" s="3"/>
      <c r="IA353" s="3"/>
      <c r="IB353" s="3"/>
      <c r="IC353" s="3"/>
      <c r="ID353" s="3"/>
      <c r="IE353" s="3"/>
      <c r="IF353" s="3"/>
      <c r="IG353" s="3"/>
      <c r="IH353" s="3"/>
      <c r="II353" s="3"/>
      <c r="IJ353" s="3"/>
      <c r="IK353" s="3">
        <v>0</v>
      </c>
      <c r="IL353" s="3"/>
      <c r="IM353" s="3"/>
      <c r="IN353" s="3"/>
      <c r="IO353" s="3"/>
      <c r="IP353" s="3"/>
      <c r="IQ353" s="3"/>
      <c r="IR353" s="3"/>
      <c r="IS353" s="3"/>
      <c r="IT353" s="3"/>
      <c r="IU353" s="3"/>
    </row>
    <row r="354" spans="1:255" x14ac:dyDescent="0.25">
      <c r="A354" s="4">
        <v>17</v>
      </c>
      <c r="B354" s="4">
        <v>1</v>
      </c>
      <c r="C354" s="4"/>
      <c r="D354" s="4"/>
      <c r="E354" s="4" t="s">
        <v>499</v>
      </c>
      <c r="F354" s="4" t="s">
        <v>500</v>
      </c>
      <c r="G354" s="4" t="s">
        <v>2513</v>
      </c>
      <c r="H354" s="4" t="s">
        <v>227</v>
      </c>
      <c r="I354" s="4">
        <v>19</v>
      </c>
      <c r="J354" s="4">
        <v>0</v>
      </c>
      <c r="K354" s="4">
        <v>19</v>
      </c>
      <c r="L354" s="4"/>
      <c r="M354" s="4"/>
      <c r="N354" s="4"/>
      <c r="O354" s="4">
        <f t="shared" si="473"/>
        <v>310682.65000000002</v>
      </c>
      <c r="P354" s="4">
        <f t="shared" si="474"/>
        <v>310682.65000000002</v>
      </c>
      <c r="Q354" s="4">
        <f t="shared" si="512"/>
        <v>0</v>
      </c>
      <c r="R354" s="4">
        <f t="shared" si="513"/>
        <v>0</v>
      </c>
      <c r="S354" s="4">
        <f t="shared" si="475"/>
        <v>0</v>
      </c>
      <c r="T354" s="4">
        <f t="shared" si="476"/>
        <v>0</v>
      </c>
      <c r="U354" s="4">
        <f t="shared" si="477"/>
        <v>0</v>
      </c>
      <c r="V354" s="4">
        <f t="shared" si="478"/>
        <v>0</v>
      </c>
      <c r="W354" s="4">
        <f t="shared" si="479"/>
        <v>0</v>
      </c>
      <c r="X354" s="4">
        <f t="shared" si="514"/>
        <v>0</v>
      </c>
      <c r="Y354" s="4">
        <f t="shared" si="515"/>
        <v>0</v>
      </c>
      <c r="Z354" s="4"/>
      <c r="AA354" s="4">
        <v>55890823</v>
      </c>
      <c r="AB354" s="4">
        <f t="shared" si="480"/>
        <v>1661.76</v>
      </c>
      <c r="AC354" s="4">
        <f t="shared" si="516"/>
        <v>1661.76</v>
      </c>
      <c r="AD354" s="4">
        <f t="shared" si="517"/>
        <v>0</v>
      </c>
      <c r="AE354" s="4">
        <f t="shared" si="518"/>
        <v>0</v>
      </c>
      <c r="AF354" s="4">
        <f t="shared" si="519"/>
        <v>0</v>
      </c>
      <c r="AG354" s="4">
        <f t="shared" si="481"/>
        <v>0</v>
      </c>
      <c r="AH354" s="4">
        <f t="shared" si="520"/>
        <v>0</v>
      </c>
      <c r="AI354" s="4">
        <f t="shared" si="521"/>
        <v>0</v>
      </c>
      <c r="AJ354" s="4">
        <f t="shared" si="482"/>
        <v>0</v>
      </c>
      <c r="AK354" s="4">
        <v>1661.76</v>
      </c>
      <c r="AL354" s="4">
        <v>1661.76</v>
      </c>
      <c r="AM354" s="4">
        <v>0</v>
      </c>
      <c r="AN354" s="4">
        <v>0</v>
      </c>
      <c r="AO354" s="4">
        <v>0</v>
      </c>
      <c r="AP354" s="4">
        <v>0</v>
      </c>
      <c r="AQ354" s="4">
        <v>0</v>
      </c>
      <c r="AR354" s="4">
        <v>0</v>
      </c>
      <c r="AS354" s="4">
        <v>0</v>
      </c>
      <c r="AT354" s="4">
        <v>0</v>
      </c>
      <c r="AU354" s="4">
        <v>0</v>
      </c>
      <c r="AV354" s="4">
        <v>1</v>
      </c>
      <c r="AW354" s="4">
        <v>1</v>
      </c>
      <c r="AX354" s="4"/>
      <c r="AY354" s="4"/>
      <c r="AZ354" s="4">
        <v>1</v>
      </c>
      <c r="BA354" s="4">
        <v>1</v>
      </c>
      <c r="BB354" s="4">
        <v>1</v>
      </c>
      <c r="BC354" s="4">
        <v>9.84</v>
      </c>
      <c r="BD354" s="4" t="s">
        <v>3</v>
      </c>
      <c r="BE354" s="4" t="s">
        <v>3</v>
      </c>
      <c r="BF354" s="4" t="s">
        <v>3</v>
      </c>
      <c r="BG354" s="4" t="s">
        <v>3</v>
      </c>
      <c r="BH354" s="4">
        <v>3</v>
      </c>
      <c r="BI354" s="4">
        <v>2</v>
      </c>
      <c r="BJ354" s="4" t="s">
        <v>500</v>
      </c>
      <c r="BK354" s="4"/>
      <c r="BL354" s="4"/>
      <c r="BM354" s="4">
        <v>400005</v>
      </c>
      <c r="BN354" s="4">
        <v>0</v>
      </c>
      <c r="BO354" s="4" t="s">
        <v>3</v>
      </c>
      <c r="BP354" s="4">
        <v>0</v>
      </c>
      <c r="BQ354" s="4">
        <v>213</v>
      </c>
      <c r="BR354" s="4">
        <v>0</v>
      </c>
      <c r="BS354" s="4">
        <v>1</v>
      </c>
      <c r="BT354" s="4">
        <v>1</v>
      </c>
      <c r="BU354" s="4">
        <v>1</v>
      </c>
      <c r="BV354" s="4">
        <v>1</v>
      </c>
      <c r="BW354" s="4">
        <v>1</v>
      </c>
      <c r="BX354" s="4">
        <v>1</v>
      </c>
      <c r="BY354" s="4" t="s">
        <v>3</v>
      </c>
      <c r="BZ354" s="4">
        <v>0</v>
      </c>
      <c r="CA354" s="4">
        <v>0</v>
      </c>
      <c r="CB354" s="4" t="s">
        <v>3</v>
      </c>
      <c r="CC354" s="4"/>
      <c r="CD354" s="4"/>
      <c r="CE354" s="4">
        <v>1566</v>
      </c>
      <c r="CF354" s="4">
        <v>0</v>
      </c>
      <c r="CG354" s="4">
        <v>0</v>
      </c>
      <c r="CH354" s="4"/>
      <c r="CI354" s="4"/>
      <c r="CJ354" s="4"/>
      <c r="CK354" s="4"/>
      <c r="CL354" s="4"/>
      <c r="CM354" s="4">
        <v>0</v>
      </c>
      <c r="CN354" s="4" t="s">
        <v>3</v>
      </c>
      <c r="CO354" s="4">
        <v>0</v>
      </c>
      <c r="CP354" s="4">
        <f t="shared" si="483"/>
        <v>310682.65000000002</v>
      </c>
      <c r="CQ354" s="4">
        <f t="shared" si="484"/>
        <v>16351.72</v>
      </c>
      <c r="CR354" s="4">
        <f t="shared" si="522"/>
        <v>0</v>
      </c>
      <c r="CS354" s="4">
        <f t="shared" si="523"/>
        <v>0</v>
      </c>
      <c r="CT354" s="4">
        <f t="shared" si="485"/>
        <v>0</v>
      </c>
      <c r="CU354" s="4">
        <f t="shared" si="486"/>
        <v>0</v>
      </c>
      <c r="CV354" s="4">
        <f t="shared" si="487"/>
        <v>0</v>
      </c>
      <c r="CW354" s="4">
        <f t="shared" si="488"/>
        <v>0</v>
      </c>
      <c r="CX354" s="4">
        <f t="shared" si="489"/>
        <v>0</v>
      </c>
      <c r="CY354" s="4">
        <f t="shared" si="524"/>
        <v>0</v>
      </c>
      <c r="CZ354" s="4">
        <f t="shared" si="525"/>
        <v>0</v>
      </c>
      <c r="DA354" s="4"/>
      <c r="DB354" s="4"/>
      <c r="DC354" s="4" t="s">
        <v>3</v>
      </c>
      <c r="DD354" s="4" t="s">
        <v>3</v>
      </c>
      <c r="DE354" s="4" t="s">
        <v>3</v>
      </c>
      <c r="DF354" s="4" t="s">
        <v>3</v>
      </c>
      <c r="DG354" s="4" t="s">
        <v>3</v>
      </c>
      <c r="DH354" s="4" t="s">
        <v>3</v>
      </c>
      <c r="DI354" s="4" t="s">
        <v>3</v>
      </c>
      <c r="DJ354" s="4" t="s">
        <v>3</v>
      </c>
      <c r="DK354" s="4" t="s">
        <v>3</v>
      </c>
      <c r="DL354" s="4" t="s">
        <v>3</v>
      </c>
      <c r="DM354" s="4" t="s">
        <v>3</v>
      </c>
      <c r="DN354" s="4">
        <v>0</v>
      </c>
      <c r="DO354" s="4">
        <v>0</v>
      </c>
      <c r="DP354" s="4">
        <v>1</v>
      </c>
      <c r="DQ354" s="4">
        <v>1</v>
      </c>
      <c r="DR354" s="4"/>
      <c r="DS354" s="4"/>
      <c r="DT354" s="4"/>
      <c r="DU354" s="4">
        <v>1013</v>
      </c>
      <c r="DV354" s="4" t="s">
        <v>227</v>
      </c>
      <c r="DW354" s="4" t="s">
        <v>227</v>
      </c>
      <c r="DX354" s="4">
        <v>1</v>
      </c>
      <c r="DY354" s="4"/>
      <c r="DZ354" s="4" t="s">
        <v>3</v>
      </c>
      <c r="EA354" s="4" t="s">
        <v>3</v>
      </c>
      <c r="EB354" s="4" t="s">
        <v>3</v>
      </c>
      <c r="EC354" s="4" t="s">
        <v>3</v>
      </c>
      <c r="ED354" s="4"/>
      <c r="EE354" s="4">
        <v>57042888</v>
      </c>
      <c r="EF354" s="4">
        <v>213</v>
      </c>
      <c r="EG354" s="4" t="s">
        <v>456</v>
      </c>
      <c r="EH354" s="4">
        <v>0</v>
      </c>
      <c r="EI354" s="4" t="s">
        <v>3</v>
      </c>
      <c r="EJ354" s="4">
        <v>1</v>
      </c>
      <c r="EK354" s="4">
        <v>400005</v>
      </c>
      <c r="EL354" s="4" t="s">
        <v>456</v>
      </c>
      <c r="EM354" s="4" t="s">
        <v>457</v>
      </c>
      <c r="EN354" s="4"/>
      <c r="EO354" s="4" t="s">
        <v>3</v>
      </c>
      <c r="EP354" s="4"/>
      <c r="EQ354" s="4">
        <v>16</v>
      </c>
      <c r="ER354" s="4">
        <v>0</v>
      </c>
      <c r="ES354" s="4">
        <v>1661.76</v>
      </c>
      <c r="ET354" s="4">
        <v>0</v>
      </c>
      <c r="EU354" s="4">
        <v>0</v>
      </c>
      <c r="EV354" s="4">
        <v>0</v>
      </c>
      <c r="EW354" s="4">
        <v>0</v>
      </c>
      <c r="EX354" s="4">
        <v>0</v>
      </c>
      <c r="EY354" s="4">
        <v>0</v>
      </c>
      <c r="EZ354" s="4">
        <v>5</v>
      </c>
      <c r="FA354" s="4"/>
      <c r="FB354" s="4"/>
      <c r="FC354" s="4">
        <v>1</v>
      </c>
      <c r="FD354" s="4">
        <v>18</v>
      </c>
      <c r="FE354" s="4"/>
      <c r="FF354" s="4">
        <v>19558</v>
      </c>
      <c r="FG354" s="4"/>
      <c r="FH354" s="4"/>
      <c r="FI354" s="4"/>
      <c r="FJ354" s="4"/>
      <c r="FK354" s="4"/>
      <c r="FL354" s="4"/>
      <c r="FM354" s="4"/>
      <c r="FN354" s="4"/>
      <c r="FO354" s="4"/>
      <c r="FP354" s="4"/>
      <c r="FQ354" s="4">
        <v>0</v>
      </c>
      <c r="FR354" s="4">
        <v>0</v>
      </c>
      <c r="FS354" s="4">
        <v>0</v>
      </c>
      <c r="FT354" s="4"/>
      <c r="FU354" s="4"/>
      <c r="FV354" s="4"/>
      <c r="FW354" s="4"/>
      <c r="FX354" s="4">
        <v>0</v>
      </c>
      <c r="FY354" s="4">
        <v>0</v>
      </c>
      <c r="FZ354" s="4"/>
      <c r="GA354" s="4" t="s">
        <v>501</v>
      </c>
      <c r="GB354" s="4"/>
      <c r="GC354" s="4"/>
      <c r="GD354" s="4">
        <v>1</v>
      </c>
      <c r="GE354" s="4"/>
      <c r="GF354" s="4">
        <v>-471826465</v>
      </c>
      <c r="GG354" s="4">
        <v>2</v>
      </c>
      <c r="GH354" s="4">
        <v>3</v>
      </c>
      <c r="GI354" s="4">
        <v>5</v>
      </c>
      <c r="GJ354" s="4">
        <v>0</v>
      </c>
      <c r="GK354" s="4">
        <v>0</v>
      </c>
      <c r="GL354" s="4">
        <f t="shared" si="490"/>
        <v>0</v>
      </c>
      <c r="GM354" s="4">
        <f t="shared" si="491"/>
        <v>310682.65000000002</v>
      </c>
      <c r="GN354" s="4">
        <f t="shared" si="492"/>
        <v>0</v>
      </c>
      <c r="GO354" s="4">
        <f t="shared" si="493"/>
        <v>310682.65000000002</v>
      </c>
      <c r="GP354" s="4">
        <f t="shared" si="494"/>
        <v>0</v>
      </c>
      <c r="GQ354" s="4"/>
      <c r="GR354" s="4">
        <v>1</v>
      </c>
      <c r="GS354" s="4">
        <v>1</v>
      </c>
      <c r="GT354" s="4">
        <v>0</v>
      </c>
      <c r="GU354" s="4" t="s">
        <v>3</v>
      </c>
      <c r="GV354" s="4">
        <f t="shared" si="495"/>
        <v>0</v>
      </c>
      <c r="GW354" s="4">
        <v>1</v>
      </c>
      <c r="GX354" s="4">
        <f t="shared" si="496"/>
        <v>0</v>
      </c>
      <c r="GY354" s="4"/>
      <c r="GZ354" s="4"/>
      <c r="HA354" s="4">
        <v>0</v>
      </c>
      <c r="HB354" s="4">
        <v>0</v>
      </c>
      <c r="HC354" s="4">
        <f t="shared" si="497"/>
        <v>0</v>
      </c>
      <c r="HD354" s="4"/>
      <c r="HE354" s="4" t="s">
        <v>459</v>
      </c>
      <c r="HF354" s="4" t="s">
        <v>37</v>
      </c>
      <c r="HG354" s="4"/>
      <c r="HH354" s="4"/>
      <c r="HI354" s="4"/>
      <c r="HJ354" s="4"/>
      <c r="HK354" s="4"/>
      <c r="HL354" s="4"/>
      <c r="HM354" s="4" t="s">
        <v>3</v>
      </c>
      <c r="HN354" s="4" t="s">
        <v>3</v>
      </c>
      <c r="HO354" s="4" t="s">
        <v>3</v>
      </c>
      <c r="HP354" s="4" t="s">
        <v>3</v>
      </c>
      <c r="HQ354" s="4" t="s">
        <v>3</v>
      </c>
      <c r="HR354" s="4"/>
      <c r="HS354" s="4">
        <v>0</v>
      </c>
      <c r="HT354" s="4"/>
      <c r="HU354" s="4"/>
      <c r="HV354" s="4"/>
      <c r="HW354" s="4"/>
      <c r="HX354" s="4"/>
      <c r="HY354" s="4"/>
      <c r="HZ354" s="4"/>
      <c r="IA354" s="4"/>
      <c r="IB354" s="4"/>
      <c r="IC354" s="4"/>
      <c r="ID354" s="4"/>
      <c r="IE354" s="4"/>
      <c r="IF354" s="4"/>
      <c r="IG354" s="4"/>
      <c r="IH354" s="4"/>
      <c r="II354" s="4"/>
      <c r="IJ354" s="4"/>
      <c r="IK354" s="4">
        <v>0</v>
      </c>
      <c r="IL354" s="4"/>
      <c r="IM354" s="4"/>
      <c r="IN354" s="4"/>
      <c r="IO354" s="4"/>
      <c r="IP354" s="4"/>
      <c r="IQ354" s="4"/>
      <c r="IR354" s="4"/>
      <c r="IS354" s="4"/>
      <c r="IT354" s="4"/>
      <c r="IU354" s="4"/>
    </row>
    <row r="355" spans="1:255" ht="409.5" x14ac:dyDescent="0.25">
      <c r="A355" s="3">
        <v>17</v>
      </c>
      <c r="B355" s="3">
        <v>1</v>
      </c>
      <c r="C355" s="3"/>
      <c r="D355" s="3"/>
      <c r="E355" s="3" t="s">
        <v>502</v>
      </c>
      <c r="F355" s="3" t="s">
        <v>503</v>
      </c>
      <c r="G355" s="3" t="s">
        <v>504</v>
      </c>
      <c r="H355" s="3" t="s">
        <v>40</v>
      </c>
      <c r="I355" s="3">
        <f>ROUND((48+10+360+56+15+2)/100,9)</f>
        <v>4.91</v>
      </c>
      <c r="J355" s="3">
        <v>0</v>
      </c>
      <c r="K355" s="3">
        <f>ROUND((48+10+360+56+15+2)/100,9)</f>
        <v>4.91</v>
      </c>
      <c r="L355" s="3"/>
      <c r="M355" s="3"/>
      <c r="N355" s="3"/>
      <c r="O355" s="3">
        <f t="shared" ref="O355:O386" si="526">ROUND(CP355,2)</f>
        <v>2434.4299999999998</v>
      </c>
      <c r="P355" s="3">
        <f t="shared" ref="P355:P386" si="527">ROUND((ROUND((AC355*AW355*I355),2)*BC355),2)</f>
        <v>17.82</v>
      </c>
      <c r="Q355" s="3">
        <f>(ROUND((ROUND((((ET355*1.2))*AV355*I355),2)*BB355),2)+ROUND((ROUND(((AE355-((EU355*1.2)))*AV355*I355),2)*BS355),2))</f>
        <v>25.97</v>
      </c>
      <c r="R355" s="3">
        <f>(ROUND((ROUND((((EU355*1.2))*AV355*I355),2)*BS355),2)+ROUND((ROUND(((AE355-((EU355*1.2)))*AV355*I355),2)*BS355),2))</f>
        <v>3.08</v>
      </c>
      <c r="S355" s="3">
        <f t="shared" ref="S355:S386" si="528">ROUND((ROUND((AF355*AV355*I355),2)*BA355),2)</f>
        <v>2390.64</v>
      </c>
      <c r="T355" s="3">
        <f t="shared" ref="T355:T386" si="529">ROUND(CU355*I355,2)</f>
        <v>0</v>
      </c>
      <c r="U355" s="3">
        <f t="shared" ref="U355:U386" si="530">CV355*I355</f>
        <v>189.63272376</v>
      </c>
      <c r="V355" s="3">
        <f t="shared" ref="V355:V386" si="531">CW355*I355</f>
        <v>0</v>
      </c>
      <c r="W355" s="3">
        <f t="shared" ref="W355:W386" si="532">ROUND(CX355*I355,2)</f>
        <v>0</v>
      </c>
      <c r="X355" s="3">
        <f>(ROUND((((S355+ROUND((ROUND((((EU355*1.2))*AV355*I355),2)*BS355),2))*AT355)/100),2)+ROUND(((ROUND((ROUND(((AE355-((EU355*1.2)))*AV355*I355),2)*BS355),2)*AT355)/100),2))</f>
        <v>2321.91</v>
      </c>
      <c r="Y355" s="3">
        <f>(ROUND((((S355+ROUND((ROUND((((EU355*1.2))*AV355*I355),2)*BS355),2))*AU355)/100),2)+ROUND(((ROUND((ROUND(((AE355-((EU355*1.2)))*AV355*I355),2)*BS355),2)*AU355)/100),2))</f>
        <v>1220.8</v>
      </c>
      <c r="Z355" s="3"/>
      <c r="AA355" s="3">
        <v>54971259</v>
      </c>
      <c r="AB355" s="3">
        <f t="shared" ref="AB355:AB386" si="533">ROUND((AC355+AD355+AF355),6)</f>
        <v>473.71800000000002</v>
      </c>
      <c r="AC355" s="3">
        <f>ROUND(((ES355*1)),6)</f>
        <v>3.63</v>
      </c>
      <c r="AD355" s="3">
        <f>ROUND(((((ET355*1.2))-((EU355*1.2)))+AE355),6)</f>
        <v>5.0519999999999996</v>
      </c>
      <c r="AE355" s="3">
        <f>ROUND(((EU355*1.2)),6)</f>
        <v>0.6</v>
      </c>
      <c r="AF355" s="3">
        <f>ROUND(((EV355*1.2)),6)</f>
        <v>465.036</v>
      </c>
      <c r="AG355" s="3">
        <f t="shared" ref="AG355:AG386" si="534">ROUND((AP355),6)</f>
        <v>0</v>
      </c>
      <c r="AH355" s="3">
        <f>((EW355*1.2))</f>
        <v>36.887999999999998</v>
      </c>
      <c r="AI355" s="3">
        <f>((EX355*1.2))</f>
        <v>0</v>
      </c>
      <c r="AJ355" s="3">
        <f t="shared" ref="AJ355:AJ386" si="535">(AS355)</f>
        <v>0</v>
      </c>
      <c r="AK355" s="3">
        <v>395.37</v>
      </c>
      <c r="AL355" s="3">
        <v>3.63</v>
      </c>
      <c r="AM355" s="3">
        <v>4.21</v>
      </c>
      <c r="AN355" s="3">
        <v>0.5</v>
      </c>
      <c r="AO355" s="3">
        <v>387.53</v>
      </c>
      <c r="AP355" s="3">
        <v>0</v>
      </c>
      <c r="AQ355" s="3">
        <v>30.74</v>
      </c>
      <c r="AR355" s="3">
        <v>0</v>
      </c>
      <c r="AS355" s="3">
        <v>0</v>
      </c>
      <c r="AT355" s="3">
        <v>97</v>
      </c>
      <c r="AU355" s="3">
        <v>51</v>
      </c>
      <c r="AV355" s="3">
        <v>1.0469999999999999</v>
      </c>
      <c r="AW355" s="3">
        <v>1</v>
      </c>
      <c r="AX355" s="3"/>
      <c r="AY355" s="3"/>
      <c r="AZ355" s="3">
        <v>1</v>
      </c>
      <c r="BA355" s="3">
        <v>1</v>
      </c>
      <c r="BB355" s="3">
        <v>1</v>
      </c>
      <c r="BC355" s="3">
        <v>1</v>
      </c>
      <c r="BD355" s="3" t="s">
        <v>3</v>
      </c>
      <c r="BE355" s="3" t="s">
        <v>3</v>
      </c>
      <c r="BF355" s="3" t="s">
        <v>3</v>
      </c>
      <c r="BG355" s="3" t="s">
        <v>3</v>
      </c>
      <c r="BH355" s="3">
        <v>0</v>
      </c>
      <c r="BI355" s="3">
        <v>2</v>
      </c>
      <c r="BJ355" s="3" t="s">
        <v>505</v>
      </c>
      <c r="BK355" s="3"/>
      <c r="BL355" s="3"/>
      <c r="BM355" s="3">
        <v>67</v>
      </c>
      <c r="BN355" s="3">
        <v>0</v>
      </c>
      <c r="BO355" s="3" t="s">
        <v>503</v>
      </c>
      <c r="BP355" s="3">
        <v>1</v>
      </c>
      <c r="BQ355" s="3">
        <v>40</v>
      </c>
      <c r="BR355" s="3">
        <v>0</v>
      </c>
      <c r="BS355" s="3">
        <v>1</v>
      </c>
      <c r="BT355" s="3">
        <v>1</v>
      </c>
      <c r="BU355" s="3">
        <v>1</v>
      </c>
      <c r="BV355" s="3">
        <v>1</v>
      </c>
      <c r="BW355" s="3">
        <v>1</v>
      </c>
      <c r="BX355" s="3">
        <v>1</v>
      </c>
      <c r="BY355" s="3" t="s">
        <v>3</v>
      </c>
      <c r="BZ355" s="3">
        <v>97</v>
      </c>
      <c r="CA355" s="3">
        <v>51</v>
      </c>
      <c r="CB355" s="3" t="s">
        <v>3</v>
      </c>
      <c r="CC355" s="3"/>
      <c r="CD355" s="3"/>
      <c r="CE355" s="3">
        <v>1566</v>
      </c>
      <c r="CF355" s="3">
        <v>0</v>
      </c>
      <c r="CG355" s="3">
        <v>0</v>
      </c>
      <c r="CH355" s="3"/>
      <c r="CI355" s="3"/>
      <c r="CJ355" s="3"/>
      <c r="CK355" s="3"/>
      <c r="CL355" s="3"/>
      <c r="CM355" s="3">
        <v>0</v>
      </c>
      <c r="CN355" s="9" t="s">
        <v>2500</v>
      </c>
      <c r="CO355" s="3">
        <v>0</v>
      </c>
      <c r="CP355" s="3">
        <f t="shared" ref="CP355:CP386" si="536">(P355+Q355+S355)</f>
        <v>2434.4299999999998</v>
      </c>
      <c r="CQ355" s="3">
        <f t="shared" ref="CQ355:CQ386" si="537">ROUND((ROUND((AC355*AW355*1),2)*BC355),2)</f>
        <v>3.63</v>
      </c>
      <c r="CR355" s="3">
        <f>(ROUND((ROUND((((ET355*1.2))*AV355*1),2)*BB355),2)+ROUND((ROUND(((AE355-((EU355*1.2)))*AV355*1),2)*BS355),2))</f>
        <v>5.29</v>
      </c>
      <c r="CS355" s="3">
        <f>(ROUND((ROUND((((EU355*1.2))*AV355*1),2)*BS355),2)+ROUND((ROUND(((AE355-((EU355*1.2)))*AV355*1),2)*BS355),2))</f>
        <v>0.63</v>
      </c>
      <c r="CT355" s="3">
        <f t="shared" ref="CT355:CT386" si="538">ROUND((ROUND((AF355*AV355*1),2)*BA355),2)</f>
        <v>486.89</v>
      </c>
      <c r="CU355" s="3">
        <f t="shared" ref="CU355:CU386" si="539">AG355</f>
        <v>0</v>
      </c>
      <c r="CV355" s="3">
        <f t="shared" ref="CV355:CV386" si="540">(AH355*AV355)</f>
        <v>38.621735999999999</v>
      </c>
      <c r="CW355" s="3">
        <f t="shared" ref="CW355:CW386" si="541">AI355</f>
        <v>0</v>
      </c>
      <c r="CX355" s="3">
        <f t="shared" ref="CX355:CX386" si="542">AJ355</f>
        <v>0</v>
      </c>
      <c r="CY355" s="3">
        <f>(ROUND((((S355+ROUND((ROUND((((EU355*1.2))*AV355*1),2)*BS355),2))*AT355)/100),2)+ROUND(((ROUND((ROUND(((AE355-((EU355*1.2)))*AV355*1),2)*BS355),2)*AT355)/100),2))</f>
        <v>2319.5300000000002</v>
      </c>
      <c r="CZ355" s="3">
        <f>(ROUND((((S355+ROUND((ROUND((((EU355*1.2))*AV355*1),2)*BS355),2))*AU355)/100),2)+ROUND(((ROUND((ROUND(((AE355-((EU355*1.2)))*AV355*1),2)*BS355),2)*AU355)/100),2))</f>
        <v>1219.55</v>
      </c>
      <c r="DA355" s="3"/>
      <c r="DB355" s="3">
        <v>117</v>
      </c>
      <c r="DC355" s="3" t="s">
        <v>3</v>
      </c>
      <c r="DD355" s="3" t="s">
        <v>22</v>
      </c>
      <c r="DE355" s="3" t="s">
        <v>42</v>
      </c>
      <c r="DF355" s="3" t="s">
        <v>42</v>
      </c>
      <c r="DG355" s="3" t="s">
        <v>42</v>
      </c>
      <c r="DH355" s="3" t="s">
        <v>3</v>
      </c>
      <c r="DI355" s="3" t="s">
        <v>42</v>
      </c>
      <c r="DJ355" s="3" t="s">
        <v>42</v>
      </c>
      <c r="DK355" s="3" t="s">
        <v>3</v>
      </c>
      <c r="DL355" s="3" t="s">
        <v>3</v>
      </c>
      <c r="DM355" s="3" t="s">
        <v>3</v>
      </c>
      <c r="DN355" s="3">
        <v>0</v>
      </c>
      <c r="DO355" s="3">
        <v>0</v>
      </c>
      <c r="DP355" s="3">
        <v>1</v>
      </c>
      <c r="DQ355" s="3">
        <v>1</v>
      </c>
      <c r="DR355" s="3"/>
      <c r="DS355" s="3"/>
      <c r="DT355" s="3"/>
      <c r="DU355" s="3">
        <v>1010</v>
      </c>
      <c r="DV355" s="3" t="s">
        <v>40</v>
      </c>
      <c r="DW355" s="3" t="s">
        <v>40</v>
      </c>
      <c r="DX355" s="3">
        <v>100</v>
      </c>
      <c r="DY355" s="3"/>
      <c r="DZ355" s="3" t="s">
        <v>3</v>
      </c>
      <c r="EA355" s="3" t="s">
        <v>3</v>
      </c>
      <c r="EB355" s="3" t="s">
        <v>3</v>
      </c>
      <c r="EC355" s="3" t="s">
        <v>3</v>
      </c>
      <c r="ED355" s="3"/>
      <c r="EE355" s="3">
        <v>57042957</v>
      </c>
      <c r="EF355" s="3">
        <v>40</v>
      </c>
      <c r="EG355" s="3" t="s">
        <v>33</v>
      </c>
      <c r="EH355" s="3">
        <v>0</v>
      </c>
      <c r="EI355" s="3" t="s">
        <v>3</v>
      </c>
      <c r="EJ355" s="3">
        <v>2</v>
      </c>
      <c r="EK355" s="3">
        <v>67</v>
      </c>
      <c r="EL355" s="3" t="s">
        <v>34</v>
      </c>
      <c r="EM355" s="3" t="s">
        <v>35</v>
      </c>
      <c r="EN355" s="3"/>
      <c r="EO355" s="3" t="s">
        <v>46</v>
      </c>
      <c r="EP355" s="3"/>
      <c r="EQ355" s="3">
        <v>0</v>
      </c>
      <c r="ER355" s="3">
        <v>395.37</v>
      </c>
      <c r="ES355" s="3">
        <v>3.63</v>
      </c>
      <c r="ET355" s="3">
        <v>4.21</v>
      </c>
      <c r="EU355" s="3">
        <v>0.5</v>
      </c>
      <c r="EV355" s="3">
        <v>387.53</v>
      </c>
      <c r="EW355" s="3">
        <v>30.74</v>
      </c>
      <c r="EX355" s="3">
        <v>0</v>
      </c>
      <c r="EY355" s="3">
        <v>0</v>
      </c>
      <c r="EZ355" s="3"/>
      <c r="FA355" s="3"/>
      <c r="FB355" s="3"/>
      <c r="FC355" s="3"/>
      <c r="FD355" s="3"/>
      <c r="FE355" s="3"/>
      <c r="FF355" s="3"/>
      <c r="FG355" s="3"/>
      <c r="FH355" s="3"/>
      <c r="FI355" s="3"/>
      <c r="FJ355" s="3"/>
      <c r="FK355" s="3"/>
      <c r="FL355" s="3"/>
      <c r="FM355" s="3"/>
      <c r="FN355" s="3"/>
      <c r="FO355" s="3"/>
      <c r="FP355" s="3"/>
      <c r="FQ355" s="3">
        <v>0</v>
      </c>
      <c r="FR355" s="3">
        <v>0</v>
      </c>
      <c r="FS355" s="3">
        <v>0</v>
      </c>
      <c r="FT355" s="3"/>
      <c r="FU355" s="3"/>
      <c r="FV355" s="3"/>
      <c r="FW355" s="3"/>
      <c r="FX355" s="3">
        <v>97</v>
      </c>
      <c r="FY355" s="3">
        <v>51</v>
      </c>
      <c r="FZ355" s="3"/>
      <c r="GA355" s="3" t="s">
        <v>3</v>
      </c>
      <c r="GB355" s="3"/>
      <c r="GC355" s="3"/>
      <c r="GD355" s="3">
        <v>1</v>
      </c>
      <c r="GE355" s="3"/>
      <c r="GF355" s="3">
        <v>1767038924</v>
      </c>
      <c r="GG355" s="3">
        <v>2</v>
      </c>
      <c r="GH355" s="3">
        <v>1</v>
      </c>
      <c r="GI355" s="3">
        <v>2</v>
      </c>
      <c r="GJ355" s="3">
        <v>0</v>
      </c>
      <c r="GK355" s="3">
        <v>0</v>
      </c>
      <c r="GL355" s="3">
        <f t="shared" ref="GL355:GL386" si="543">ROUND(IF(AND(BH355=3,BI355=3,FS355&lt;&gt;0),P355,0),2)</f>
        <v>0</v>
      </c>
      <c r="GM355" s="3">
        <f t="shared" ref="GM355:GM386" si="544">ROUND(O355+X355+Y355,2)+GX355</f>
        <v>5977.14</v>
      </c>
      <c r="GN355" s="3">
        <f t="shared" ref="GN355:GN386" si="545">IF(OR(BI355=0,BI355=1),GM355-GX355,0)</f>
        <v>0</v>
      </c>
      <c r="GO355" s="3">
        <f t="shared" ref="GO355:GO386" si="546">IF(BI355=2,GM355-GX355,0)</f>
        <v>5977.14</v>
      </c>
      <c r="GP355" s="3">
        <f t="shared" ref="GP355:GP386" si="547">IF(BI355=4,GM355-GX355,0)</f>
        <v>0</v>
      </c>
      <c r="GQ355" s="3"/>
      <c r="GR355" s="3">
        <v>0</v>
      </c>
      <c r="GS355" s="3">
        <v>3</v>
      </c>
      <c r="GT355" s="3">
        <v>0</v>
      </c>
      <c r="GU355" s="3" t="s">
        <v>3</v>
      </c>
      <c r="GV355" s="3">
        <f t="shared" ref="GV355:GV386" si="548">ROUND((GT355),6)</f>
        <v>0</v>
      </c>
      <c r="GW355" s="3">
        <v>1</v>
      </c>
      <c r="GX355" s="3">
        <f t="shared" ref="GX355:GX386" si="549">ROUND(HC355*I355,2)</f>
        <v>0</v>
      </c>
      <c r="GY355" s="3"/>
      <c r="GZ355" s="3"/>
      <c r="HA355" s="3">
        <v>0</v>
      </c>
      <c r="HB355" s="3">
        <v>0</v>
      </c>
      <c r="HC355" s="3">
        <f t="shared" ref="HC355:HC386" si="550">GV355*GW355</f>
        <v>0</v>
      </c>
      <c r="HD355" s="3"/>
      <c r="HE355" s="3" t="s">
        <v>3</v>
      </c>
      <c r="HF355" s="3" t="s">
        <v>3</v>
      </c>
      <c r="HG355" s="3"/>
      <c r="HH355" s="3"/>
      <c r="HI355" s="3"/>
      <c r="HJ355" s="3"/>
      <c r="HK355" s="3"/>
      <c r="HL355" s="3"/>
      <c r="HM355" s="3" t="s">
        <v>3</v>
      </c>
      <c r="HN355" s="3" t="s">
        <v>3</v>
      </c>
      <c r="HO355" s="3" t="s">
        <v>3</v>
      </c>
      <c r="HP355" s="3" t="s">
        <v>3</v>
      </c>
      <c r="HQ355" s="3" t="s">
        <v>3</v>
      </c>
      <c r="HR355" s="3"/>
      <c r="HS355" s="3">
        <v>0</v>
      </c>
      <c r="HT355" s="3"/>
      <c r="HU355" s="3"/>
      <c r="HV355" s="3"/>
      <c r="HW355" s="3"/>
      <c r="HX355" s="3"/>
      <c r="HY355" s="3"/>
      <c r="HZ355" s="3"/>
      <c r="IA355" s="3"/>
      <c r="IB355" s="3"/>
      <c r="IC355" s="3"/>
      <c r="ID355" s="3"/>
      <c r="IE355" s="3"/>
      <c r="IF355" s="3"/>
      <c r="IG355" s="3"/>
      <c r="IH355" s="3"/>
      <c r="II355" s="3"/>
      <c r="IJ355" s="3"/>
      <c r="IK355" s="3">
        <v>0</v>
      </c>
      <c r="IL355" s="3"/>
      <c r="IM355" s="3"/>
      <c r="IN355" s="3"/>
      <c r="IO355" s="3"/>
      <c r="IP355" s="3"/>
      <c r="IQ355" s="3"/>
      <c r="IR355" s="3"/>
      <c r="IS355" s="3"/>
      <c r="IT355" s="3"/>
      <c r="IU355" s="3"/>
    </row>
    <row r="356" spans="1:255" ht="409.5" x14ac:dyDescent="0.25">
      <c r="A356" s="4">
        <v>17</v>
      </c>
      <c r="B356" s="4">
        <v>1</v>
      </c>
      <c r="C356" s="4"/>
      <c r="D356" s="4"/>
      <c r="E356" s="4" t="s">
        <v>502</v>
      </c>
      <c r="F356" s="4" t="s">
        <v>503</v>
      </c>
      <c r="G356" s="4" t="s">
        <v>504</v>
      </c>
      <c r="H356" s="4" t="s">
        <v>40</v>
      </c>
      <c r="I356" s="4">
        <f>ROUND((48+10+360+56+15+2)/100,9)</f>
        <v>4.91</v>
      </c>
      <c r="J356" s="4">
        <v>0</v>
      </c>
      <c r="K356" s="4">
        <f>ROUND((48+10+360+56+15+2)/100,9)</f>
        <v>4.91</v>
      </c>
      <c r="L356" s="4"/>
      <c r="M356" s="4"/>
      <c r="N356" s="4"/>
      <c r="O356" s="4">
        <f t="shared" si="526"/>
        <v>135170.84</v>
      </c>
      <c r="P356" s="4">
        <f t="shared" si="527"/>
        <v>54.71</v>
      </c>
      <c r="Q356" s="4">
        <f>(ROUND((ROUND((((ET356*1.2))*AV356*I356),2)*BB356),2)+ROUND((ROUND(((AE356-((EU356*1.2)))*AV356*I356),2)*BS356),2))</f>
        <v>403.57</v>
      </c>
      <c r="R356" s="4">
        <f>(ROUND((ROUND((((EU356*1.2))*AV356*I356),2)*BS356),2)+ROUND((ROUND(((AE356-((EU356*1.2)))*AV356*I356),2)*BS356),2))</f>
        <v>173.56</v>
      </c>
      <c r="S356" s="4">
        <f t="shared" si="528"/>
        <v>134712.56</v>
      </c>
      <c r="T356" s="4">
        <f t="shared" si="529"/>
        <v>0</v>
      </c>
      <c r="U356" s="4">
        <f t="shared" si="530"/>
        <v>189.63272376</v>
      </c>
      <c r="V356" s="4">
        <f t="shared" si="531"/>
        <v>0</v>
      </c>
      <c r="W356" s="4">
        <f t="shared" si="532"/>
        <v>0</v>
      </c>
      <c r="X356" s="4">
        <f>(ROUND((((S356+ROUND((ROUND((((EU356*1.2))*AV356*I356),2)*BS356),2))*AT356)/100),2)+ROUND(((ROUND((ROUND(((AE356-((EU356*1.2)))*AV356*I356),2)*BS356),2)*AT356)/100),2))</f>
        <v>130839.54</v>
      </c>
      <c r="Y356" s="4">
        <f>(ROUND((((S356+ROUND((ROUND((((EU356*1.2))*AV356*I356),2)*BS356),2))*AU356)/100),2)+ROUND(((ROUND((ROUND(((AE356-((EU356*1.2)))*AV356*I356),2)*BS356),2)*AU356)/100),2))</f>
        <v>68791.92</v>
      </c>
      <c r="Z356" s="4"/>
      <c r="AA356" s="4">
        <v>55890823</v>
      </c>
      <c r="AB356" s="4">
        <f t="shared" si="533"/>
        <v>473.71800000000002</v>
      </c>
      <c r="AC356" s="4">
        <f>ROUND(((ES356*1)),6)</f>
        <v>3.63</v>
      </c>
      <c r="AD356" s="4">
        <f>ROUND(((((ET356*1.2))-((EU356*1.2)))+AE356),6)</f>
        <v>5.0519999999999996</v>
      </c>
      <c r="AE356" s="4">
        <f>ROUND(((EU356*1.2)),6)</f>
        <v>0.6</v>
      </c>
      <c r="AF356" s="4">
        <f>ROUND(((EV356*1.2)),6)</f>
        <v>465.036</v>
      </c>
      <c r="AG356" s="4">
        <f t="shared" si="534"/>
        <v>0</v>
      </c>
      <c r="AH356" s="4">
        <f>((EW356*1.2))</f>
        <v>36.887999999999998</v>
      </c>
      <c r="AI356" s="4">
        <f>((EX356*1.2))</f>
        <v>0</v>
      </c>
      <c r="AJ356" s="4">
        <f t="shared" si="535"/>
        <v>0</v>
      </c>
      <c r="AK356" s="4">
        <v>395.37</v>
      </c>
      <c r="AL356" s="4">
        <v>3.63</v>
      </c>
      <c r="AM356" s="4">
        <v>4.21</v>
      </c>
      <c r="AN356" s="4">
        <v>0.5</v>
      </c>
      <c r="AO356" s="4">
        <v>387.53</v>
      </c>
      <c r="AP356" s="4">
        <v>0</v>
      </c>
      <c r="AQ356" s="4">
        <v>30.74</v>
      </c>
      <c r="AR356" s="4">
        <v>0</v>
      </c>
      <c r="AS356" s="4">
        <v>0</v>
      </c>
      <c r="AT356" s="4">
        <v>97</v>
      </c>
      <c r="AU356" s="4">
        <v>51</v>
      </c>
      <c r="AV356" s="4">
        <v>1.0469999999999999</v>
      </c>
      <c r="AW356" s="4">
        <v>1</v>
      </c>
      <c r="AX356" s="4"/>
      <c r="AY356" s="4"/>
      <c r="AZ356" s="4">
        <v>1</v>
      </c>
      <c r="BA356" s="4">
        <v>56.35</v>
      </c>
      <c r="BB356" s="4">
        <v>15.54</v>
      </c>
      <c r="BC356" s="4">
        <v>3.07</v>
      </c>
      <c r="BD356" s="4" t="s">
        <v>3</v>
      </c>
      <c r="BE356" s="4" t="s">
        <v>3</v>
      </c>
      <c r="BF356" s="4" t="s">
        <v>3</v>
      </c>
      <c r="BG356" s="4" t="s">
        <v>3</v>
      </c>
      <c r="BH356" s="4">
        <v>0</v>
      </c>
      <c r="BI356" s="4">
        <v>2</v>
      </c>
      <c r="BJ356" s="4" t="s">
        <v>505</v>
      </c>
      <c r="BK356" s="4"/>
      <c r="BL356" s="4"/>
      <c r="BM356" s="4">
        <v>67</v>
      </c>
      <c r="BN356" s="4">
        <v>0</v>
      </c>
      <c r="BO356" s="4" t="s">
        <v>503</v>
      </c>
      <c r="BP356" s="4">
        <v>1</v>
      </c>
      <c r="BQ356" s="4">
        <v>40</v>
      </c>
      <c r="BR356" s="4">
        <v>0</v>
      </c>
      <c r="BS356" s="4">
        <v>56.35</v>
      </c>
      <c r="BT356" s="4">
        <v>1</v>
      </c>
      <c r="BU356" s="4">
        <v>1</v>
      </c>
      <c r="BV356" s="4">
        <v>1</v>
      </c>
      <c r="BW356" s="4">
        <v>1</v>
      </c>
      <c r="BX356" s="4">
        <v>1</v>
      </c>
      <c r="BY356" s="4" t="s">
        <v>3</v>
      </c>
      <c r="BZ356" s="4">
        <v>97</v>
      </c>
      <c r="CA356" s="4">
        <v>51</v>
      </c>
      <c r="CB356" s="4" t="s">
        <v>3</v>
      </c>
      <c r="CC356" s="4"/>
      <c r="CD356" s="4"/>
      <c r="CE356" s="4">
        <v>1566</v>
      </c>
      <c r="CF356" s="4">
        <v>0</v>
      </c>
      <c r="CG356" s="4">
        <v>0</v>
      </c>
      <c r="CH356" s="4"/>
      <c r="CI356" s="4"/>
      <c r="CJ356" s="4"/>
      <c r="CK356" s="4"/>
      <c r="CL356" s="4"/>
      <c r="CM356" s="4">
        <v>0</v>
      </c>
      <c r="CN356" s="10" t="s">
        <v>2500</v>
      </c>
      <c r="CO356" s="4">
        <v>0</v>
      </c>
      <c r="CP356" s="4">
        <f t="shared" si="536"/>
        <v>135170.84</v>
      </c>
      <c r="CQ356" s="4">
        <f t="shared" si="537"/>
        <v>11.14</v>
      </c>
      <c r="CR356" s="4">
        <f>(ROUND((ROUND((((ET356*1.2))*AV356*1),2)*BB356),2)+ROUND((ROUND(((AE356-((EU356*1.2)))*AV356*1),2)*BS356),2))</f>
        <v>82.21</v>
      </c>
      <c r="CS356" s="4">
        <f>(ROUND((ROUND((((EU356*1.2))*AV356*1),2)*BS356),2)+ROUND((ROUND(((AE356-((EU356*1.2)))*AV356*1),2)*BS356),2))</f>
        <v>35.5</v>
      </c>
      <c r="CT356" s="4">
        <f t="shared" si="538"/>
        <v>27436.25</v>
      </c>
      <c r="CU356" s="4">
        <f t="shared" si="539"/>
        <v>0</v>
      </c>
      <c r="CV356" s="4">
        <f t="shared" si="540"/>
        <v>38.621735999999999</v>
      </c>
      <c r="CW356" s="4">
        <f t="shared" si="541"/>
        <v>0</v>
      </c>
      <c r="CX356" s="4">
        <f t="shared" si="542"/>
        <v>0</v>
      </c>
      <c r="CY356" s="4">
        <f>(ROUND((((S356+ROUND((ROUND((((EU356*1.2))*AV356*1),2)*BS356),2))*AT356)/100),2)+ROUND(((ROUND((ROUND(((AE356-((EU356*1.2)))*AV356*1),2)*BS356),2)*AT356)/100),2))</f>
        <v>130705.62</v>
      </c>
      <c r="CZ356" s="4">
        <f>(ROUND((((S356+ROUND((ROUND((((EU356*1.2))*AV356*1),2)*BS356),2))*AU356)/100),2)+ROUND(((ROUND((ROUND(((AE356-((EU356*1.2)))*AV356*1),2)*BS356),2)*AU356)/100),2))</f>
        <v>68721.509999999995</v>
      </c>
      <c r="DA356" s="4"/>
      <c r="DB356" s="4">
        <v>118</v>
      </c>
      <c r="DC356" s="4" t="s">
        <v>3</v>
      </c>
      <c r="DD356" s="4" t="s">
        <v>22</v>
      </c>
      <c r="DE356" s="4" t="s">
        <v>42</v>
      </c>
      <c r="DF356" s="4" t="s">
        <v>42</v>
      </c>
      <c r="DG356" s="4" t="s">
        <v>42</v>
      </c>
      <c r="DH356" s="4" t="s">
        <v>3</v>
      </c>
      <c r="DI356" s="4" t="s">
        <v>42</v>
      </c>
      <c r="DJ356" s="4" t="s">
        <v>42</v>
      </c>
      <c r="DK356" s="4" t="s">
        <v>3</v>
      </c>
      <c r="DL356" s="4" t="s">
        <v>3</v>
      </c>
      <c r="DM356" s="4" t="s">
        <v>3</v>
      </c>
      <c r="DN356" s="4">
        <v>0</v>
      </c>
      <c r="DO356" s="4">
        <v>0</v>
      </c>
      <c r="DP356" s="4">
        <v>1</v>
      </c>
      <c r="DQ356" s="4">
        <v>1</v>
      </c>
      <c r="DR356" s="4"/>
      <c r="DS356" s="4"/>
      <c r="DT356" s="4"/>
      <c r="DU356" s="4">
        <v>1010</v>
      </c>
      <c r="DV356" s="4" t="s">
        <v>40</v>
      </c>
      <c r="DW356" s="4" t="s">
        <v>40</v>
      </c>
      <c r="DX356" s="4">
        <v>100</v>
      </c>
      <c r="DY356" s="4"/>
      <c r="DZ356" s="4" t="s">
        <v>3</v>
      </c>
      <c r="EA356" s="4" t="s">
        <v>3</v>
      </c>
      <c r="EB356" s="4" t="s">
        <v>3</v>
      </c>
      <c r="EC356" s="4" t="s">
        <v>3</v>
      </c>
      <c r="ED356" s="4"/>
      <c r="EE356" s="4">
        <v>57042957</v>
      </c>
      <c r="EF356" s="4">
        <v>40</v>
      </c>
      <c r="EG356" s="4" t="s">
        <v>33</v>
      </c>
      <c r="EH356" s="4">
        <v>0</v>
      </c>
      <c r="EI356" s="4" t="s">
        <v>3</v>
      </c>
      <c r="EJ356" s="4">
        <v>2</v>
      </c>
      <c r="EK356" s="4">
        <v>67</v>
      </c>
      <c r="EL356" s="4" t="s">
        <v>34</v>
      </c>
      <c r="EM356" s="4" t="s">
        <v>35</v>
      </c>
      <c r="EN356" s="4"/>
      <c r="EO356" s="4" t="s">
        <v>46</v>
      </c>
      <c r="EP356" s="4"/>
      <c r="EQ356" s="4">
        <v>0</v>
      </c>
      <c r="ER356" s="4">
        <v>395.37</v>
      </c>
      <c r="ES356" s="4">
        <v>3.63</v>
      </c>
      <c r="ET356" s="4">
        <v>4.21</v>
      </c>
      <c r="EU356" s="4">
        <v>0.5</v>
      </c>
      <c r="EV356" s="4">
        <v>387.53</v>
      </c>
      <c r="EW356" s="4">
        <v>30.74</v>
      </c>
      <c r="EX356" s="4">
        <v>0</v>
      </c>
      <c r="EY356" s="4">
        <v>0</v>
      </c>
      <c r="EZ356" s="4"/>
      <c r="FA356" s="4"/>
      <c r="FB356" s="4"/>
      <c r="FC356" s="4"/>
      <c r="FD356" s="4"/>
      <c r="FE356" s="4"/>
      <c r="FF356" s="4"/>
      <c r="FG356" s="4"/>
      <c r="FH356" s="4"/>
      <c r="FI356" s="4"/>
      <c r="FJ356" s="4"/>
      <c r="FK356" s="4"/>
      <c r="FL356" s="4"/>
      <c r="FM356" s="4"/>
      <c r="FN356" s="4"/>
      <c r="FO356" s="4"/>
      <c r="FP356" s="4"/>
      <c r="FQ356" s="4">
        <v>0</v>
      </c>
      <c r="FR356" s="4">
        <v>0</v>
      </c>
      <c r="FS356" s="4">
        <v>0</v>
      </c>
      <c r="FT356" s="4"/>
      <c r="FU356" s="4"/>
      <c r="FV356" s="4"/>
      <c r="FW356" s="4"/>
      <c r="FX356" s="4">
        <v>97</v>
      </c>
      <c r="FY356" s="4">
        <v>51</v>
      </c>
      <c r="FZ356" s="4"/>
      <c r="GA356" s="4" t="s">
        <v>3</v>
      </c>
      <c r="GB356" s="4"/>
      <c r="GC356" s="4"/>
      <c r="GD356" s="4">
        <v>1</v>
      </c>
      <c r="GE356" s="4"/>
      <c r="GF356" s="4">
        <v>1767038924</v>
      </c>
      <c r="GG356" s="4">
        <v>2</v>
      </c>
      <c r="GH356" s="4">
        <v>1</v>
      </c>
      <c r="GI356" s="4">
        <v>2</v>
      </c>
      <c r="GJ356" s="4">
        <v>0</v>
      </c>
      <c r="GK356" s="4">
        <v>0</v>
      </c>
      <c r="GL356" s="4">
        <f t="shared" si="543"/>
        <v>0</v>
      </c>
      <c r="GM356" s="4">
        <f t="shared" si="544"/>
        <v>334802.3</v>
      </c>
      <c r="GN356" s="4">
        <f t="shared" si="545"/>
        <v>0</v>
      </c>
      <c r="GO356" s="4">
        <f t="shared" si="546"/>
        <v>334802.3</v>
      </c>
      <c r="GP356" s="4">
        <f t="shared" si="547"/>
        <v>0</v>
      </c>
      <c r="GQ356" s="4"/>
      <c r="GR356" s="4">
        <v>0</v>
      </c>
      <c r="GS356" s="4">
        <v>0</v>
      </c>
      <c r="GT356" s="4">
        <v>0</v>
      </c>
      <c r="GU356" s="4" t="s">
        <v>3</v>
      </c>
      <c r="GV356" s="4">
        <f t="shared" si="548"/>
        <v>0</v>
      </c>
      <c r="GW356" s="4">
        <v>1</v>
      </c>
      <c r="GX356" s="4">
        <f t="shared" si="549"/>
        <v>0</v>
      </c>
      <c r="GY356" s="4"/>
      <c r="GZ356" s="4"/>
      <c r="HA356" s="4">
        <v>0</v>
      </c>
      <c r="HB356" s="4">
        <v>0</v>
      </c>
      <c r="HC356" s="4">
        <f t="shared" si="550"/>
        <v>0</v>
      </c>
      <c r="HD356" s="4"/>
      <c r="HE356" s="4" t="s">
        <v>3</v>
      </c>
      <c r="HF356" s="4" t="s">
        <v>3</v>
      </c>
      <c r="HG356" s="4"/>
      <c r="HH356" s="4"/>
      <c r="HI356" s="4"/>
      <c r="HJ356" s="4"/>
      <c r="HK356" s="4"/>
      <c r="HL356" s="4"/>
      <c r="HM356" s="4" t="s">
        <v>3</v>
      </c>
      <c r="HN356" s="4" t="s">
        <v>3</v>
      </c>
      <c r="HO356" s="4" t="s">
        <v>3</v>
      </c>
      <c r="HP356" s="4" t="s">
        <v>3</v>
      </c>
      <c r="HQ356" s="4" t="s">
        <v>3</v>
      </c>
      <c r="HR356" s="4"/>
      <c r="HS356" s="4">
        <v>0</v>
      </c>
      <c r="HT356" s="4"/>
      <c r="HU356" s="4"/>
      <c r="HV356" s="4"/>
      <c r="HW356" s="4"/>
      <c r="HX356" s="4"/>
      <c r="HY356" s="4"/>
      <c r="HZ356" s="4"/>
      <c r="IA356" s="4"/>
      <c r="IB356" s="4"/>
      <c r="IC356" s="4"/>
      <c r="ID356" s="4"/>
      <c r="IE356" s="4"/>
      <c r="IF356" s="4"/>
      <c r="IG356" s="4"/>
      <c r="IH356" s="4"/>
      <c r="II356" s="4"/>
      <c r="IJ356" s="4"/>
      <c r="IK356" s="4">
        <v>0</v>
      </c>
      <c r="IL356" s="4"/>
      <c r="IM356" s="4"/>
      <c r="IN356" s="4"/>
      <c r="IO356" s="4"/>
      <c r="IP356" s="4"/>
      <c r="IQ356" s="4"/>
      <c r="IR356" s="4"/>
      <c r="IS356" s="4"/>
      <c r="IT356" s="4"/>
      <c r="IU356" s="4"/>
    </row>
    <row r="357" spans="1:255" x14ac:dyDescent="0.25">
      <c r="A357" s="3">
        <v>17</v>
      </c>
      <c r="B357" s="3">
        <v>1</v>
      </c>
      <c r="C357" s="3"/>
      <c r="D357" s="3"/>
      <c r="E357" s="3" t="s">
        <v>506</v>
      </c>
      <c r="F357" s="3" t="s">
        <v>507</v>
      </c>
      <c r="G357" s="3" t="s">
        <v>2514</v>
      </c>
      <c r="H357" s="3" t="s">
        <v>227</v>
      </c>
      <c r="I357" s="3">
        <v>48</v>
      </c>
      <c r="J357" s="3">
        <v>0</v>
      </c>
      <c r="K357" s="3">
        <v>48</v>
      </c>
      <c r="L357" s="3"/>
      <c r="M357" s="3"/>
      <c r="N357" s="3"/>
      <c r="O357" s="3">
        <f t="shared" si="526"/>
        <v>62831.519999999997</v>
      </c>
      <c r="P357" s="3">
        <f t="shared" si="527"/>
        <v>62831.519999999997</v>
      </c>
      <c r="Q357" s="3">
        <f t="shared" ref="Q357:Q368" si="551">(ROUND((ROUND(((ET357)*AV357*I357),2)*BB357),2)+ROUND((ROUND(((AE357-(EU357))*AV357*I357),2)*BS357),2))</f>
        <v>0</v>
      </c>
      <c r="R357" s="3">
        <f t="shared" ref="R357:R368" si="552">(ROUND((ROUND(((EU357)*AV357*I357),2)*BS357),2)+ROUND((ROUND(((AE357-(EU357))*AV357*I357),2)*BS357),2))</f>
        <v>0</v>
      </c>
      <c r="S357" s="3">
        <f t="shared" si="528"/>
        <v>0</v>
      </c>
      <c r="T357" s="3">
        <f t="shared" si="529"/>
        <v>0</v>
      </c>
      <c r="U357" s="3">
        <f t="shared" si="530"/>
        <v>0</v>
      </c>
      <c r="V357" s="3">
        <f t="shared" si="531"/>
        <v>0</v>
      </c>
      <c r="W357" s="3">
        <f t="shared" si="532"/>
        <v>0</v>
      </c>
      <c r="X357" s="3">
        <f t="shared" ref="X357:X368" si="553">(ROUND((((S357+ROUND((ROUND(((EU357)*AV357*I357),2)*BS357),2))*AT357)/100),2)+ROUND(((ROUND((ROUND(((AE357-(EU357))*AV357*I357),2)*BS357),2)*AT357)/100),2))</f>
        <v>0</v>
      </c>
      <c r="Y357" s="3">
        <f t="shared" ref="Y357:Y368" si="554">(ROUND((((S357+ROUND((ROUND(((EU357)*AV357*I357),2)*BS357),2))*AU357)/100),2)+ROUND(((ROUND((ROUND(((AE357-(EU357))*AV357*I357),2)*BS357),2)*AU357)/100),2))</f>
        <v>0</v>
      </c>
      <c r="Z357" s="3"/>
      <c r="AA357" s="3">
        <v>54971259</v>
      </c>
      <c r="AB357" s="3">
        <f t="shared" si="533"/>
        <v>1308.99</v>
      </c>
      <c r="AC357" s="3">
        <f t="shared" ref="AC357:AC368" si="555">ROUND((ES357),6)</f>
        <v>1308.99</v>
      </c>
      <c r="AD357" s="3">
        <f t="shared" ref="AD357:AD368" si="556">ROUND((((ET357)-(EU357))+AE357),6)</f>
        <v>0</v>
      </c>
      <c r="AE357" s="3">
        <f t="shared" ref="AE357:AE368" si="557">ROUND((EU357),6)</f>
        <v>0</v>
      </c>
      <c r="AF357" s="3">
        <f t="shared" ref="AF357:AF368" si="558">ROUND((EV357),6)</f>
        <v>0</v>
      </c>
      <c r="AG357" s="3">
        <f t="shared" si="534"/>
        <v>0</v>
      </c>
      <c r="AH357" s="3">
        <f t="shared" ref="AH357:AH368" si="559">(EW357)</f>
        <v>0</v>
      </c>
      <c r="AI357" s="3">
        <f t="shared" ref="AI357:AI368" si="560">(EX357)</f>
        <v>0</v>
      </c>
      <c r="AJ357" s="3">
        <f t="shared" si="535"/>
        <v>0</v>
      </c>
      <c r="AK357" s="3">
        <v>1308.99</v>
      </c>
      <c r="AL357" s="3">
        <v>1308.99</v>
      </c>
      <c r="AM357" s="3">
        <v>0</v>
      </c>
      <c r="AN357" s="3">
        <v>0</v>
      </c>
      <c r="AO357" s="3">
        <v>0</v>
      </c>
      <c r="AP357" s="3">
        <v>0</v>
      </c>
      <c r="AQ357" s="3">
        <v>0</v>
      </c>
      <c r="AR357" s="3">
        <v>0</v>
      </c>
      <c r="AS357" s="3">
        <v>0</v>
      </c>
      <c r="AT357" s="3">
        <v>0</v>
      </c>
      <c r="AU357" s="3">
        <v>0</v>
      </c>
      <c r="AV357" s="3">
        <v>1</v>
      </c>
      <c r="AW357" s="3">
        <v>1</v>
      </c>
      <c r="AX357" s="3"/>
      <c r="AY357" s="3"/>
      <c r="AZ357" s="3">
        <v>1</v>
      </c>
      <c r="BA357" s="3">
        <v>1</v>
      </c>
      <c r="BB357" s="3">
        <v>1</v>
      </c>
      <c r="BC357" s="3">
        <v>1</v>
      </c>
      <c r="BD357" s="3" t="s">
        <v>3</v>
      </c>
      <c r="BE357" s="3" t="s">
        <v>3</v>
      </c>
      <c r="BF357" s="3" t="s">
        <v>3</v>
      </c>
      <c r="BG357" s="3" t="s">
        <v>3</v>
      </c>
      <c r="BH357" s="3">
        <v>3</v>
      </c>
      <c r="BI357" s="3">
        <v>2</v>
      </c>
      <c r="BJ357" s="3" t="s">
        <v>507</v>
      </c>
      <c r="BK357" s="3"/>
      <c r="BL357" s="3"/>
      <c r="BM357" s="3">
        <v>400005</v>
      </c>
      <c r="BN357" s="3">
        <v>0</v>
      </c>
      <c r="BO357" s="3" t="s">
        <v>3</v>
      </c>
      <c r="BP357" s="3">
        <v>0</v>
      </c>
      <c r="BQ357" s="3">
        <v>213</v>
      </c>
      <c r="BR357" s="3">
        <v>0</v>
      </c>
      <c r="BS357" s="3">
        <v>1</v>
      </c>
      <c r="BT357" s="3">
        <v>1</v>
      </c>
      <c r="BU357" s="3">
        <v>1</v>
      </c>
      <c r="BV357" s="3">
        <v>1</v>
      </c>
      <c r="BW357" s="3">
        <v>1</v>
      </c>
      <c r="BX357" s="3">
        <v>1</v>
      </c>
      <c r="BY357" s="3" t="s">
        <v>3</v>
      </c>
      <c r="BZ357" s="3">
        <v>0</v>
      </c>
      <c r="CA357" s="3">
        <v>0</v>
      </c>
      <c r="CB357" s="3" t="s">
        <v>3</v>
      </c>
      <c r="CC357" s="3"/>
      <c r="CD357" s="3"/>
      <c r="CE357" s="3">
        <v>1566</v>
      </c>
      <c r="CF357" s="3">
        <v>0</v>
      </c>
      <c r="CG357" s="3">
        <v>0</v>
      </c>
      <c r="CH357" s="3"/>
      <c r="CI357" s="3"/>
      <c r="CJ357" s="3"/>
      <c r="CK357" s="3"/>
      <c r="CL357" s="3"/>
      <c r="CM357" s="3">
        <v>0</v>
      </c>
      <c r="CN357" s="3" t="s">
        <v>3</v>
      </c>
      <c r="CO357" s="3">
        <v>0</v>
      </c>
      <c r="CP357" s="3">
        <f t="shared" si="536"/>
        <v>62831.519999999997</v>
      </c>
      <c r="CQ357" s="3">
        <f t="shared" si="537"/>
        <v>1308.99</v>
      </c>
      <c r="CR357" s="3">
        <f t="shared" ref="CR357:CR368" si="561">(ROUND((ROUND(((ET357)*AV357*1),2)*BB357),2)+ROUND((ROUND(((AE357-(EU357))*AV357*1),2)*BS357),2))</f>
        <v>0</v>
      </c>
      <c r="CS357" s="3">
        <f t="shared" ref="CS357:CS368" si="562">(ROUND((ROUND(((EU357)*AV357*1),2)*BS357),2)+ROUND((ROUND(((AE357-(EU357))*AV357*1),2)*BS357),2))</f>
        <v>0</v>
      </c>
      <c r="CT357" s="3">
        <f t="shared" si="538"/>
        <v>0</v>
      </c>
      <c r="CU357" s="3">
        <f t="shared" si="539"/>
        <v>0</v>
      </c>
      <c r="CV357" s="3">
        <f t="shared" si="540"/>
        <v>0</v>
      </c>
      <c r="CW357" s="3">
        <f t="shared" si="541"/>
        <v>0</v>
      </c>
      <c r="CX357" s="3">
        <f t="shared" si="542"/>
        <v>0</v>
      </c>
      <c r="CY357" s="3">
        <f t="shared" ref="CY357:CY368" si="563">(ROUND((((S357+ROUND((ROUND(((EU357)*AV357*1),2)*BS357),2))*AT357)/100),2)+ROUND(((ROUND((ROUND(((AE357-(EU357))*AV357*1),2)*BS357),2)*AT357)/100),2))</f>
        <v>0</v>
      </c>
      <c r="CZ357" s="3">
        <f t="shared" ref="CZ357:CZ368" si="564">(ROUND((((S357+ROUND((ROUND(((EU357)*AV357*1),2)*BS357),2))*AU357)/100),2)+ROUND(((ROUND((ROUND(((AE357-(EU357))*AV357*1),2)*BS357),2)*AU357)/100),2))</f>
        <v>0</v>
      </c>
      <c r="DA357" s="3"/>
      <c r="DB357" s="3"/>
      <c r="DC357" s="3" t="s">
        <v>3</v>
      </c>
      <c r="DD357" s="3" t="s">
        <v>3</v>
      </c>
      <c r="DE357" s="3" t="s">
        <v>3</v>
      </c>
      <c r="DF357" s="3" t="s">
        <v>3</v>
      </c>
      <c r="DG357" s="3" t="s">
        <v>3</v>
      </c>
      <c r="DH357" s="3" t="s">
        <v>3</v>
      </c>
      <c r="DI357" s="3" t="s">
        <v>3</v>
      </c>
      <c r="DJ357" s="3" t="s">
        <v>3</v>
      </c>
      <c r="DK357" s="3" t="s">
        <v>3</v>
      </c>
      <c r="DL357" s="3" t="s">
        <v>3</v>
      </c>
      <c r="DM357" s="3" t="s">
        <v>3</v>
      </c>
      <c r="DN357" s="3">
        <v>0</v>
      </c>
      <c r="DO357" s="3">
        <v>0</v>
      </c>
      <c r="DP357" s="3">
        <v>1</v>
      </c>
      <c r="DQ357" s="3">
        <v>1</v>
      </c>
      <c r="DR357" s="3"/>
      <c r="DS357" s="3"/>
      <c r="DT357" s="3"/>
      <c r="DU357" s="3">
        <v>1013</v>
      </c>
      <c r="DV357" s="3" t="s">
        <v>227</v>
      </c>
      <c r="DW357" s="3" t="s">
        <v>227</v>
      </c>
      <c r="DX357" s="3">
        <v>1</v>
      </c>
      <c r="DY357" s="3"/>
      <c r="DZ357" s="3" t="s">
        <v>3</v>
      </c>
      <c r="EA357" s="3" t="s">
        <v>3</v>
      </c>
      <c r="EB357" s="3" t="s">
        <v>3</v>
      </c>
      <c r="EC357" s="3" t="s">
        <v>3</v>
      </c>
      <c r="ED357" s="3"/>
      <c r="EE357" s="3">
        <v>57042888</v>
      </c>
      <c r="EF357" s="3">
        <v>213</v>
      </c>
      <c r="EG357" s="3" t="s">
        <v>456</v>
      </c>
      <c r="EH357" s="3">
        <v>0</v>
      </c>
      <c r="EI357" s="3" t="s">
        <v>3</v>
      </c>
      <c r="EJ357" s="3">
        <v>1</v>
      </c>
      <c r="EK357" s="3">
        <v>400005</v>
      </c>
      <c r="EL357" s="3" t="s">
        <v>456</v>
      </c>
      <c r="EM357" s="3" t="s">
        <v>457</v>
      </c>
      <c r="EN357" s="3"/>
      <c r="EO357" s="3" t="s">
        <v>3</v>
      </c>
      <c r="EP357" s="3"/>
      <c r="EQ357" s="3">
        <v>16</v>
      </c>
      <c r="ER357" s="3">
        <v>0</v>
      </c>
      <c r="ES357" s="3">
        <v>1308.99</v>
      </c>
      <c r="ET357" s="3">
        <v>0</v>
      </c>
      <c r="EU357" s="3">
        <v>0</v>
      </c>
      <c r="EV357" s="3">
        <v>0</v>
      </c>
      <c r="EW357" s="3">
        <v>0</v>
      </c>
      <c r="EX357" s="3">
        <v>0</v>
      </c>
      <c r="EY357" s="3">
        <v>0</v>
      </c>
      <c r="EZ357" s="3"/>
      <c r="FA357" s="3"/>
      <c r="FB357" s="3"/>
      <c r="FC357" s="3"/>
      <c r="FD357" s="3"/>
      <c r="FE357" s="3"/>
      <c r="FF357" s="3"/>
      <c r="FG357" s="3"/>
      <c r="FH357" s="3"/>
      <c r="FI357" s="3"/>
      <c r="FJ357" s="3"/>
      <c r="FK357" s="3"/>
      <c r="FL357" s="3"/>
      <c r="FM357" s="3"/>
      <c r="FN357" s="3"/>
      <c r="FO357" s="3"/>
      <c r="FP357" s="3"/>
      <c r="FQ357" s="3">
        <v>0</v>
      </c>
      <c r="FR357" s="3">
        <v>0</v>
      </c>
      <c r="FS357" s="3">
        <v>0</v>
      </c>
      <c r="FT357" s="3"/>
      <c r="FU357" s="3"/>
      <c r="FV357" s="3"/>
      <c r="FW357" s="3"/>
      <c r="FX357" s="3">
        <v>0</v>
      </c>
      <c r="FY357" s="3">
        <v>0</v>
      </c>
      <c r="FZ357" s="3"/>
      <c r="GA357" s="3" t="s">
        <v>508</v>
      </c>
      <c r="GB357" s="3"/>
      <c r="GC357" s="3"/>
      <c r="GD357" s="3">
        <v>1</v>
      </c>
      <c r="GE357" s="3"/>
      <c r="GF357" s="3">
        <v>1493789004</v>
      </c>
      <c r="GG357" s="3">
        <v>2</v>
      </c>
      <c r="GH357" s="3">
        <v>4</v>
      </c>
      <c r="GI357" s="3">
        <v>-2</v>
      </c>
      <c r="GJ357" s="3">
        <v>0</v>
      </c>
      <c r="GK357" s="3">
        <v>0</v>
      </c>
      <c r="GL357" s="3">
        <f t="shared" si="543"/>
        <v>0</v>
      </c>
      <c r="GM357" s="3">
        <f t="shared" si="544"/>
        <v>62831.519999999997</v>
      </c>
      <c r="GN357" s="3">
        <f t="shared" si="545"/>
        <v>0</v>
      </c>
      <c r="GO357" s="3">
        <f t="shared" si="546"/>
        <v>62831.519999999997</v>
      </c>
      <c r="GP357" s="3">
        <f t="shared" si="547"/>
        <v>0</v>
      </c>
      <c r="GQ357" s="3"/>
      <c r="GR357" s="3">
        <v>1</v>
      </c>
      <c r="GS357" s="3">
        <v>2</v>
      </c>
      <c r="GT357" s="3">
        <v>0</v>
      </c>
      <c r="GU357" s="3" t="s">
        <v>3</v>
      </c>
      <c r="GV357" s="3">
        <f t="shared" si="548"/>
        <v>0</v>
      </c>
      <c r="GW357" s="3">
        <v>1</v>
      </c>
      <c r="GX357" s="3">
        <f t="shared" si="549"/>
        <v>0</v>
      </c>
      <c r="GY357" s="3"/>
      <c r="GZ357" s="3"/>
      <c r="HA357" s="3">
        <v>0</v>
      </c>
      <c r="HB357" s="3">
        <v>0</v>
      </c>
      <c r="HC357" s="3">
        <f t="shared" si="550"/>
        <v>0</v>
      </c>
      <c r="HD357" s="3"/>
      <c r="HE357" s="3" t="s">
        <v>459</v>
      </c>
      <c r="HF357" s="3" t="s">
        <v>37</v>
      </c>
      <c r="HG357" s="3"/>
      <c r="HH357" s="3"/>
      <c r="HI357" s="3"/>
      <c r="HJ357" s="3"/>
      <c r="HK357" s="3"/>
      <c r="HL357" s="3"/>
      <c r="HM357" s="3" t="s">
        <v>3</v>
      </c>
      <c r="HN357" s="3" t="s">
        <v>3</v>
      </c>
      <c r="HO357" s="3" t="s">
        <v>3</v>
      </c>
      <c r="HP357" s="3" t="s">
        <v>3</v>
      </c>
      <c r="HQ357" s="3" t="s">
        <v>3</v>
      </c>
      <c r="HR357" s="3"/>
      <c r="HS357" s="3">
        <v>0</v>
      </c>
      <c r="HT357" s="3"/>
      <c r="HU357" s="3"/>
      <c r="HV357" s="3"/>
      <c r="HW357" s="3"/>
      <c r="HX357" s="3"/>
      <c r="HY357" s="3"/>
      <c r="HZ357" s="3"/>
      <c r="IA357" s="3"/>
      <c r="IB357" s="3"/>
      <c r="IC357" s="3"/>
      <c r="ID357" s="3"/>
      <c r="IE357" s="3"/>
      <c r="IF357" s="3"/>
      <c r="IG357" s="3"/>
      <c r="IH357" s="3"/>
      <c r="II357" s="3"/>
      <c r="IJ357" s="3"/>
      <c r="IK357" s="3">
        <v>0</v>
      </c>
      <c r="IL357" s="3"/>
      <c r="IM357" s="3"/>
      <c r="IN357" s="3"/>
      <c r="IO357" s="3"/>
      <c r="IP357" s="3"/>
      <c r="IQ357" s="3"/>
      <c r="IR357" s="3"/>
      <c r="IS357" s="3"/>
      <c r="IT357" s="3"/>
      <c r="IU357" s="3"/>
    </row>
    <row r="358" spans="1:255" x14ac:dyDescent="0.25">
      <c r="A358" s="4">
        <v>17</v>
      </c>
      <c r="B358" s="4">
        <v>1</v>
      </c>
      <c r="C358" s="4"/>
      <c r="D358" s="4"/>
      <c r="E358" s="4" t="s">
        <v>506</v>
      </c>
      <c r="F358" s="4" t="s">
        <v>507</v>
      </c>
      <c r="G358" s="4" t="s">
        <v>2514</v>
      </c>
      <c r="H358" s="4" t="s">
        <v>227</v>
      </c>
      <c r="I358" s="4">
        <v>48</v>
      </c>
      <c r="J358" s="4">
        <v>0</v>
      </c>
      <c r="K358" s="4">
        <v>48</v>
      </c>
      <c r="L358" s="4"/>
      <c r="M358" s="4"/>
      <c r="N358" s="4"/>
      <c r="O358" s="4">
        <f t="shared" si="526"/>
        <v>618262.16</v>
      </c>
      <c r="P358" s="4">
        <f t="shared" si="527"/>
        <v>618262.16</v>
      </c>
      <c r="Q358" s="4">
        <f t="shared" si="551"/>
        <v>0</v>
      </c>
      <c r="R358" s="4">
        <f t="shared" si="552"/>
        <v>0</v>
      </c>
      <c r="S358" s="4">
        <f t="shared" si="528"/>
        <v>0</v>
      </c>
      <c r="T358" s="4">
        <f t="shared" si="529"/>
        <v>0</v>
      </c>
      <c r="U358" s="4">
        <f t="shared" si="530"/>
        <v>0</v>
      </c>
      <c r="V358" s="4">
        <f t="shared" si="531"/>
        <v>0</v>
      </c>
      <c r="W358" s="4">
        <f t="shared" si="532"/>
        <v>0</v>
      </c>
      <c r="X358" s="4">
        <f t="shared" si="553"/>
        <v>0</v>
      </c>
      <c r="Y358" s="4">
        <f t="shared" si="554"/>
        <v>0</v>
      </c>
      <c r="Z358" s="4"/>
      <c r="AA358" s="4">
        <v>55890823</v>
      </c>
      <c r="AB358" s="4">
        <f t="shared" si="533"/>
        <v>1308.99</v>
      </c>
      <c r="AC358" s="4">
        <f t="shared" si="555"/>
        <v>1308.99</v>
      </c>
      <c r="AD358" s="4">
        <f t="shared" si="556"/>
        <v>0</v>
      </c>
      <c r="AE358" s="4">
        <f t="shared" si="557"/>
        <v>0</v>
      </c>
      <c r="AF358" s="4">
        <f t="shared" si="558"/>
        <v>0</v>
      </c>
      <c r="AG358" s="4">
        <f t="shared" si="534"/>
        <v>0</v>
      </c>
      <c r="AH358" s="4">
        <f t="shared" si="559"/>
        <v>0</v>
      </c>
      <c r="AI358" s="4">
        <f t="shared" si="560"/>
        <v>0</v>
      </c>
      <c r="AJ358" s="4">
        <f t="shared" si="535"/>
        <v>0</v>
      </c>
      <c r="AK358" s="4">
        <v>1308.99</v>
      </c>
      <c r="AL358" s="4">
        <v>1308.99</v>
      </c>
      <c r="AM358" s="4">
        <v>0</v>
      </c>
      <c r="AN358" s="4">
        <v>0</v>
      </c>
      <c r="AO358" s="4">
        <v>0</v>
      </c>
      <c r="AP358" s="4">
        <v>0</v>
      </c>
      <c r="AQ358" s="4">
        <v>0</v>
      </c>
      <c r="AR358" s="4">
        <v>0</v>
      </c>
      <c r="AS358" s="4">
        <v>0</v>
      </c>
      <c r="AT358" s="4">
        <v>0</v>
      </c>
      <c r="AU358" s="4">
        <v>0</v>
      </c>
      <c r="AV358" s="4">
        <v>1</v>
      </c>
      <c r="AW358" s="4">
        <v>1</v>
      </c>
      <c r="AX358" s="4"/>
      <c r="AY358" s="4"/>
      <c r="AZ358" s="4">
        <v>1</v>
      </c>
      <c r="BA358" s="4">
        <v>1</v>
      </c>
      <c r="BB358" s="4">
        <v>1</v>
      </c>
      <c r="BC358" s="4">
        <v>9.84</v>
      </c>
      <c r="BD358" s="4" t="s">
        <v>3</v>
      </c>
      <c r="BE358" s="4" t="s">
        <v>3</v>
      </c>
      <c r="BF358" s="4" t="s">
        <v>3</v>
      </c>
      <c r="BG358" s="4" t="s">
        <v>3</v>
      </c>
      <c r="BH358" s="4">
        <v>3</v>
      </c>
      <c r="BI358" s="4">
        <v>2</v>
      </c>
      <c r="BJ358" s="4" t="s">
        <v>507</v>
      </c>
      <c r="BK358" s="4"/>
      <c r="BL358" s="4"/>
      <c r="BM358" s="4">
        <v>400005</v>
      </c>
      <c r="BN358" s="4">
        <v>0</v>
      </c>
      <c r="BO358" s="4" t="s">
        <v>3</v>
      </c>
      <c r="BP358" s="4">
        <v>0</v>
      </c>
      <c r="BQ358" s="4">
        <v>213</v>
      </c>
      <c r="BR358" s="4">
        <v>0</v>
      </c>
      <c r="BS358" s="4">
        <v>1</v>
      </c>
      <c r="BT358" s="4">
        <v>1</v>
      </c>
      <c r="BU358" s="4">
        <v>1</v>
      </c>
      <c r="BV358" s="4">
        <v>1</v>
      </c>
      <c r="BW358" s="4">
        <v>1</v>
      </c>
      <c r="BX358" s="4">
        <v>1</v>
      </c>
      <c r="BY358" s="4" t="s">
        <v>3</v>
      </c>
      <c r="BZ358" s="4">
        <v>0</v>
      </c>
      <c r="CA358" s="4">
        <v>0</v>
      </c>
      <c r="CB358" s="4" t="s">
        <v>3</v>
      </c>
      <c r="CC358" s="4"/>
      <c r="CD358" s="4"/>
      <c r="CE358" s="4">
        <v>1566</v>
      </c>
      <c r="CF358" s="4">
        <v>0</v>
      </c>
      <c r="CG358" s="4">
        <v>0</v>
      </c>
      <c r="CH358" s="4"/>
      <c r="CI358" s="4"/>
      <c r="CJ358" s="4"/>
      <c r="CK358" s="4"/>
      <c r="CL358" s="4"/>
      <c r="CM358" s="4">
        <v>0</v>
      </c>
      <c r="CN358" s="4" t="s">
        <v>3</v>
      </c>
      <c r="CO358" s="4">
        <v>0</v>
      </c>
      <c r="CP358" s="4">
        <f t="shared" si="536"/>
        <v>618262.16</v>
      </c>
      <c r="CQ358" s="4">
        <f t="shared" si="537"/>
        <v>12880.46</v>
      </c>
      <c r="CR358" s="4">
        <f t="shared" si="561"/>
        <v>0</v>
      </c>
      <c r="CS358" s="4">
        <f t="shared" si="562"/>
        <v>0</v>
      </c>
      <c r="CT358" s="4">
        <f t="shared" si="538"/>
        <v>0</v>
      </c>
      <c r="CU358" s="4">
        <f t="shared" si="539"/>
        <v>0</v>
      </c>
      <c r="CV358" s="4">
        <f t="shared" si="540"/>
        <v>0</v>
      </c>
      <c r="CW358" s="4">
        <f t="shared" si="541"/>
        <v>0</v>
      </c>
      <c r="CX358" s="4">
        <f t="shared" si="542"/>
        <v>0</v>
      </c>
      <c r="CY358" s="4">
        <f t="shared" si="563"/>
        <v>0</v>
      </c>
      <c r="CZ358" s="4">
        <f t="shared" si="564"/>
        <v>0</v>
      </c>
      <c r="DA358" s="4"/>
      <c r="DB358" s="4"/>
      <c r="DC358" s="4" t="s">
        <v>3</v>
      </c>
      <c r="DD358" s="4" t="s">
        <v>3</v>
      </c>
      <c r="DE358" s="4" t="s">
        <v>3</v>
      </c>
      <c r="DF358" s="4" t="s">
        <v>3</v>
      </c>
      <c r="DG358" s="4" t="s">
        <v>3</v>
      </c>
      <c r="DH358" s="4" t="s">
        <v>3</v>
      </c>
      <c r="DI358" s="4" t="s">
        <v>3</v>
      </c>
      <c r="DJ358" s="4" t="s">
        <v>3</v>
      </c>
      <c r="DK358" s="4" t="s">
        <v>3</v>
      </c>
      <c r="DL358" s="4" t="s">
        <v>3</v>
      </c>
      <c r="DM358" s="4" t="s">
        <v>3</v>
      </c>
      <c r="DN358" s="4">
        <v>0</v>
      </c>
      <c r="DO358" s="4">
        <v>0</v>
      </c>
      <c r="DP358" s="4">
        <v>1</v>
      </c>
      <c r="DQ358" s="4">
        <v>1</v>
      </c>
      <c r="DR358" s="4"/>
      <c r="DS358" s="4"/>
      <c r="DT358" s="4"/>
      <c r="DU358" s="4">
        <v>1013</v>
      </c>
      <c r="DV358" s="4" t="s">
        <v>227</v>
      </c>
      <c r="DW358" s="4" t="s">
        <v>227</v>
      </c>
      <c r="DX358" s="4">
        <v>1</v>
      </c>
      <c r="DY358" s="4"/>
      <c r="DZ358" s="4" t="s">
        <v>3</v>
      </c>
      <c r="EA358" s="4" t="s">
        <v>3</v>
      </c>
      <c r="EB358" s="4" t="s">
        <v>3</v>
      </c>
      <c r="EC358" s="4" t="s">
        <v>3</v>
      </c>
      <c r="ED358" s="4"/>
      <c r="EE358" s="4">
        <v>57042888</v>
      </c>
      <c r="EF358" s="4">
        <v>213</v>
      </c>
      <c r="EG358" s="4" t="s">
        <v>456</v>
      </c>
      <c r="EH358" s="4">
        <v>0</v>
      </c>
      <c r="EI358" s="4" t="s">
        <v>3</v>
      </c>
      <c r="EJ358" s="4">
        <v>1</v>
      </c>
      <c r="EK358" s="4">
        <v>400005</v>
      </c>
      <c r="EL358" s="4" t="s">
        <v>456</v>
      </c>
      <c r="EM358" s="4" t="s">
        <v>457</v>
      </c>
      <c r="EN358" s="4"/>
      <c r="EO358" s="4" t="s">
        <v>3</v>
      </c>
      <c r="EP358" s="4"/>
      <c r="EQ358" s="4">
        <v>16</v>
      </c>
      <c r="ER358" s="4">
        <v>0</v>
      </c>
      <c r="ES358" s="4">
        <v>1308.99</v>
      </c>
      <c r="ET358" s="4">
        <v>0</v>
      </c>
      <c r="EU358" s="4">
        <v>0</v>
      </c>
      <c r="EV358" s="4">
        <v>0</v>
      </c>
      <c r="EW358" s="4">
        <v>0</v>
      </c>
      <c r="EX358" s="4">
        <v>0</v>
      </c>
      <c r="EY358" s="4">
        <v>0</v>
      </c>
      <c r="EZ358" s="4">
        <v>5</v>
      </c>
      <c r="FA358" s="4"/>
      <c r="FB358" s="4"/>
      <c r="FC358" s="4">
        <v>1</v>
      </c>
      <c r="FD358" s="4">
        <v>18</v>
      </c>
      <c r="FE358" s="4"/>
      <c r="FF358" s="4">
        <v>15406</v>
      </c>
      <c r="FG358" s="4"/>
      <c r="FH358" s="4"/>
      <c r="FI358" s="4"/>
      <c r="FJ358" s="4"/>
      <c r="FK358" s="4"/>
      <c r="FL358" s="4"/>
      <c r="FM358" s="4"/>
      <c r="FN358" s="4"/>
      <c r="FO358" s="4"/>
      <c r="FP358" s="4"/>
      <c r="FQ358" s="4">
        <v>0</v>
      </c>
      <c r="FR358" s="4">
        <v>0</v>
      </c>
      <c r="FS358" s="4">
        <v>0</v>
      </c>
      <c r="FT358" s="4"/>
      <c r="FU358" s="4"/>
      <c r="FV358" s="4"/>
      <c r="FW358" s="4"/>
      <c r="FX358" s="4">
        <v>0</v>
      </c>
      <c r="FY358" s="4">
        <v>0</v>
      </c>
      <c r="FZ358" s="4"/>
      <c r="GA358" s="4" t="s">
        <v>508</v>
      </c>
      <c r="GB358" s="4"/>
      <c r="GC358" s="4"/>
      <c r="GD358" s="4">
        <v>1</v>
      </c>
      <c r="GE358" s="4"/>
      <c r="GF358" s="4">
        <v>1493789004</v>
      </c>
      <c r="GG358" s="4">
        <v>2</v>
      </c>
      <c r="GH358" s="4">
        <v>3</v>
      </c>
      <c r="GI358" s="4">
        <v>5</v>
      </c>
      <c r="GJ358" s="4">
        <v>0</v>
      </c>
      <c r="GK358" s="4">
        <v>0</v>
      </c>
      <c r="GL358" s="4">
        <f t="shared" si="543"/>
        <v>0</v>
      </c>
      <c r="GM358" s="4">
        <f t="shared" si="544"/>
        <v>618262.16</v>
      </c>
      <c r="GN358" s="4">
        <f t="shared" si="545"/>
        <v>0</v>
      </c>
      <c r="GO358" s="4">
        <f t="shared" si="546"/>
        <v>618262.16</v>
      </c>
      <c r="GP358" s="4">
        <f t="shared" si="547"/>
        <v>0</v>
      </c>
      <c r="GQ358" s="4"/>
      <c r="GR358" s="4">
        <v>1</v>
      </c>
      <c r="GS358" s="4">
        <v>1</v>
      </c>
      <c r="GT358" s="4">
        <v>0</v>
      </c>
      <c r="GU358" s="4" t="s">
        <v>3</v>
      </c>
      <c r="GV358" s="4">
        <f t="shared" si="548"/>
        <v>0</v>
      </c>
      <c r="GW358" s="4">
        <v>1</v>
      </c>
      <c r="GX358" s="4">
        <f t="shared" si="549"/>
        <v>0</v>
      </c>
      <c r="GY358" s="4"/>
      <c r="GZ358" s="4"/>
      <c r="HA358" s="4">
        <v>0</v>
      </c>
      <c r="HB358" s="4">
        <v>0</v>
      </c>
      <c r="HC358" s="4">
        <f t="shared" si="550"/>
        <v>0</v>
      </c>
      <c r="HD358" s="4"/>
      <c r="HE358" s="4" t="s">
        <v>459</v>
      </c>
      <c r="HF358" s="4" t="s">
        <v>37</v>
      </c>
      <c r="HG358" s="4"/>
      <c r="HH358" s="4"/>
      <c r="HI358" s="4"/>
      <c r="HJ358" s="4"/>
      <c r="HK358" s="4"/>
      <c r="HL358" s="4"/>
      <c r="HM358" s="4" t="s">
        <v>3</v>
      </c>
      <c r="HN358" s="4" t="s">
        <v>3</v>
      </c>
      <c r="HO358" s="4" t="s">
        <v>3</v>
      </c>
      <c r="HP358" s="4" t="s">
        <v>3</v>
      </c>
      <c r="HQ358" s="4" t="s">
        <v>3</v>
      </c>
      <c r="HR358" s="4"/>
      <c r="HS358" s="4">
        <v>0</v>
      </c>
      <c r="HT358" s="4"/>
      <c r="HU358" s="4"/>
      <c r="HV358" s="4"/>
      <c r="HW358" s="4"/>
      <c r="HX358" s="4"/>
      <c r="HY358" s="4"/>
      <c r="HZ358" s="4"/>
      <c r="IA358" s="4"/>
      <c r="IB358" s="4"/>
      <c r="IC358" s="4"/>
      <c r="ID358" s="4"/>
      <c r="IE358" s="4"/>
      <c r="IF358" s="4"/>
      <c r="IG358" s="4"/>
      <c r="IH358" s="4"/>
      <c r="II358" s="4"/>
      <c r="IJ358" s="4"/>
      <c r="IK358" s="4">
        <v>0</v>
      </c>
      <c r="IL358" s="4"/>
      <c r="IM358" s="4"/>
      <c r="IN358" s="4"/>
      <c r="IO358" s="4"/>
      <c r="IP358" s="4"/>
      <c r="IQ358" s="4"/>
      <c r="IR358" s="4"/>
      <c r="IS358" s="4"/>
      <c r="IT358" s="4"/>
      <c r="IU358" s="4"/>
    </row>
    <row r="359" spans="1:255" x14ac:dyDescent="0.25">
      <c r="A359" s="3">
        <v>17</v>
      </c>
      <c r="B359" s="3">
        <v>1</v>
      </c>
      <c r="C359" s="3"/>
      <c r="D359" s="3"/>
      <c r="E359" s="3" t="s">
        <v>509</v>
      </c>
      <c r="F359" s="3" t="s">
        <v>510</v>
      </c>
      <c r="G359" s="3" t="s">
        <v>2515</v>
      </c>
      <c r="H359" s="3" t="s">
        <v>227</v>
      </c>
      <c r="I359" s="3">
        <v>10</v>
      </c>
      <c r="J359" s="3">
        <v>0</v>
      </c>
      <c r="K359" s="3">
        <v>10</v>
      </c>
      <c r="L359" s="3"/>
      <c r="M359" s="3"/>
      <c r="N359" s="3"/>
      <c r="O359" s="3">
        <f t="shared" si="526"/>
        <v>15047.4</v>
      </c>
      <c r="P359" s="3">
        <f t="shared" si="527"/>
        <v>15047.4</v>
      </c>
      <c r="Q359" s="3">
        <f t="shared" si="551"/>
        <v>0</v>
      </c>
      <c r="R359" s="3">
        <f t="shared" si="552"/>
        <v>0</v>
      </c>
      <c r="S359" s="3">
        <f t="shared" si="528"/>
        <v>0</v>
      </c>
      <c r="T359" s="3">
        <f t="shared" si="529"/>
        <v>0</v>
      </c>
      <c r="U359" s="3">
        <f t="shared" si="530"/>
        <v>0</v>
      </c>
      <c r="V359" s="3">
        <f t="shared" si="531"/>
        <v>0</v>
      </c>
      <c r="W359" s="3">
        <f t="shared" si="532"/>
        <v>0</v>
      </c>
      <c r="X359" s="3">
        <f t="shared" si="553"/>
        <v>0</v>
      </c>
      <c r="Y359" s="3">
        <f t="shared" si="554"/>
        <v>0</v>
      </c>
      <c r="Z359" s="3"/>
      <c r="AA359" s="3">
        <v>54971259</v>
      </c>
      <c r="AB359" s="3">
        <f t="shared" si="533"/>
        <v>1504.74</v>
      </c>
      <c r="AC359" s="3">
        <f t="shared" si="555"/>
        <v>1504.74</v>
      </c>
      <c r="AD359" s="3">
        <f t="shared" si="556"/>
        <v>0</v>
      </c>
      <c r="AE359" s="3">
        <f t="shared" si="557"/>
        <v>0</v>
      </c>
      <c r="AF359" s="3">
        <f t="shared" si="558"/>
        <v>0</v>
      </c>
      <c r="AG359" s="3">
        <f t="shared" si="534"/>
        <v>0</v>
      </c>
      <c r="AH359" s="3">
        <f t="shared" si="559"/>
        <v>0</v>
      </c>
      <c r="AI359" s="3">
        <f t="shared" si="560"/>
        <v>0</v>
      </c>
      <c r="AJ359" s="3">
        <f t="shared" si="535"/>
        <v>0</v>
      </c>
      <c r="AK359" s="3">
        <v>1504.74</v>
      </c>
      <c r="AL359" s="3">
        <v>1504.74</v>
      </c>
      <c r="AM359" s="3">
        <v>0</v>
      </c>
      <c r="AN359" s="3">
        <v>0</v>
      </c>
      <c r="AO359" s="3">
        <v>0</v>
      </c>
      <c r="AP359" s="3">
        <v>0</v>
      </c>
      <c r="AQ359" s="3">
        <v>0</v>
      </c>
      <c r="AR359" s="3">
        <v>0</v>
      </c>
      <c r="AS359" s="3">
        <v>0</v>
      </c>
      <c r="AT359" s="3">
        <v>0</v>
      </c>
      <c r="AU359" s="3">
        <v>0</v>
      </c>
      <c r="AV359" s="3">
        <v>1</v>
      </c>
      <c r="AW359" s="3">
        <v>1</v>
      </c>
      <c r="AX359" s="3"/>
      <c r="AY359" s="3"/>
      <c r="AZ359" s="3">
        <v>1</v>
      </c>
      <c r="BA359" s="3">
        <v>1</v>
      </c>
      <c r="BB359" s="3">
        <v>1</v>
      </c>
      <c r="BC359" s="3">
        <v>1</v>
      </c>
      <c r="BD359" s="3" t="s">
        <v>3</v>
      </c>
      <c r="BE359" s="3" t="s">
        <v>3</v>
      </c>
      <c r="BF359" s="3" t="s">
        <v>3</v>
      </c>
      <c r="BG359" s="3" t="s">
        <v>3</v>
      </c>
      <c r="BH359" s="3">
        <v>3</v>
      </c>
      <c r="BI359" s="3">
        <v>2</v>
      </c>
      <c r="BJ359" s="3" t="s">
        <v>510</v>
      </c>
      <c r="BK359" s="3"/>
      <c r="BL359" s="3"/>
      <c r="BM359" s="3">
        <v>400005</v>
      </c>
      <c r="BN359" s="3">
        <v>0</v>
      </c>
      <c r="BO359" s="3" t="s">
        <v>3</v>
      </c>
      <c r="BP359" s="3">
        <v>0</v>
      </c>
      <c r="BQ359" s="3">
        <v>213</v>
      </c>
      <c r="BR359" s="3">
        <v>0</v>
      </c>
      <c r="BS359" s="3">
        <v>1</v>
      </c>
      <c r="BT359" s="3">
        <v>1</v>
      </c>
      <c r="BU359" s="3">
        <v>1</v>
      </c>
      <c r="BV359" s="3">
        <v>1</v>
      </c>
      <c r="BW359" s="3">
        <v>1</v>
      </c>
      <c r="BX359" s="3">
        <v>1</v>
      </c>
      <c r="BY359" s="3" t="s">
        <v>3</v>
      </c>
      <c r="BZ359" s="3">
        <v>0</v>
      </c>
      <c r="CA359" s="3">
        <v>0</v>
      </c>
      <c r="CB359" s="3" t="s">
        <v>3</v>
      </c>
      <c r="CC359" s="3"/>
      <c r="CD359" s="3"/>
      <c r="CE359" s="3">
        <v>1566</v>
      </c>
      <c r="CF359" s="3">
        <v>0</v>
      </c>
      <c r="CG359" s="3">
        <v>0</v>
      </c>
      <c r="CH359" s="3"/>
      <c r="CI359" s="3"/>
      <c r="CJ359" s="3"/>
      <c r="CK359" s="3"/>
      <c r="CL359" s="3"/>
      <c r="CM359" s="3">
        <v>0</v>
      </c>
      <c r="CN359" s="3" t="s">
        <v>3</v>
      </c>
      <c r="CO359" s="3">
        <v>0</v>
      </c>
      <c r="CP359" s="3">
        <f t="shared" si="536"/>
        <v>15047.4</v>
      </c>
      <c r="CQ359" s="3">
        <f t="shared" si="537"/>
        <v>1504.74</v>
      </c>
      <c r="CR359" s="3">
        <f t="shared" si="561"/>
        <v>0</v>
      </c>
      <c r="CS359" s="3">
        <f t="shared" si="562"/>
        <v>0</v>
      </c>
      <c r="CT359" s="3">
        <f t="shared" si="538"/>
        <v>0</v>
      </c>
      <c r="CU359" s="3">
        <f t="shared" si="539"/>
        <v>0</v>
      </c>
      <c r="CV359" s="3">
        <f t="shared" si="540"/>
        <v>0</v>
      </c>
      <c r="CW359" s="3">
        <f t="shared" si="541"/>
        <v>0</v>
      </c>
      <c r="CX359" s="3">
        <f t="shared" si="542"/>
        <v>0</v>
      </c>
      <c r="CY359" s="3">
        <f t="shared" si="563"/>
        <v>0</v>
      </c>
      <c r="CZ359" s="3">
        <f t="shared" si="564"/>
        <v>0</v>
      </c>
      <c r="DA359" s="3"/>
      <c r="DB359" s="3"/>
      <c r="DC359" s="3" t="s">
        <v>3</v>
      </c>
      <c r="DD359" s="3" t="s">
        <v>3</v>
      </c>
      <c r="DE359" s="3" t="s">
        <v>3</v>
      </c>
      <c r="DF359" s="3" t="s">
        <v>3</v>
      </c>
      <c r="DG359" s="3" t="s">
        <v>3</v>
      </c>
      <c r="DH359" s="3" t="s">
        <v>3</v>
      </c>
      <c r="DI359" s="3" t="s">
        <v>3</v>
      </c>
      <c r="DJ359" s="3" t="s">
        <v>3</v>
      </c>
      <c r="DK359" s="3" t="s">
        <v>3</v>
      </c>
      <c r="DL359" s="3" t="s">
        <v>3</v>
      </c>
      <c r="DM359" s="3" t="s">
        <v>3</v>
      </c>
      <c r="DN359" s="3">
        <v>0</v>
      </c>
      <c r="DO359" s="3">
        <v>0</v>
      </c>
      <c r="DP359" s="3">
        <v>1</v>
      </c>
      <c r="DQ359" s="3">
        <v>1</v>
      </c>
      <c r="DR359" s="3"/>
      <c r="DS359" s="3"/>
      <c r="DT359" s="3"/>
      <c r="DU359" s="3">
        <v>1013</v>
      </c>
      <c r="DV359" s="3" t="s">
        <v>227</v>
      </c>
      <c r="DW359" s="3" t="s">
        <v>227</v>
      </c>
      <c r="DX359" s="3">
        <v>1</v>
      </c>
      <c r="DY359" s="3"/>
      <c r="DZ359" s="3" t="s">
        <v>3</v>
      </c>
      <c r="EA359" s="3" t="s">
        <v>3</v>
      </c>
      <c r="EB359" s="3" t="s">
        <v>3</v>
      </c>
      <c r="EC359" s="3" t="s">
        <v>3</v>
      </c>
      <c r="ED359" s="3"/>
      <c r="EE359" s="3">
        <v>57042888</v>
      </c>
      <c r="EF359" s="3">
        <v>213</v>
      </c>
      <c r="EG359" s="3" t="s">
        <v>456</v>
      </c>
      <c r="EH359" s="3">
        <v>0</v>
      </c>
      <c r="EI359" s="3" t="s">
        <v>3</v>
      </c>
      <c r="EJ359" s="3">
        <v>1</v>
      </c>
      <c r="EK359" s="3">
        <v>400005</v>
      </c>
      <c r="EL359" s="3" t="s">
        <v>456</v>
      </c>
      <c r="EM359" s="3" t="s">
        <v>457</v>
      </c>
      <c r="EN359" s="3"/>
      <c r="EO359" s="3" t="s">
        <v>3</v>
      </c>
      <c r="EP359" s="3"/>
      <c r="EQ359" s="3">
        <v>16</v>
      </c>
      <c r="ER359" s="3">
        <v>0</v>
      </c>
      <c r="ES359" s="3">
        <v>1504.74</v>
      </c>
      <c r="ET359" s="3">
        <v>0</v>
      </c>
      <c r="EU359" s="3">
        <v>0</v>
      </c>
      <c r="EV359" s="3">
        <v>0</v>
      </c>
      <c r="EW359" s="3">
        <v>0</v>
      </c>
      <c r="EX359" s="3">
        <v>0</v>
      </c>
      <c r="EY359" s="3">
        <v>0</v>
      </c>
      <c r="EZ359" s="3"/>
      <c r="FA359" s="3"/>
      <c r="FB359" s="3"/>
      <c r="FC359" s="3"/>
      <c r="FD359" s="3"/>
      <c r="FE359" s="3"/>
      <c r="FF359" s="3"/>
      <c r="FG359" s="3"/>
      <c r="FH359" s="3"/>
      <c r="FI359" s="3"/>
      <c r="FJ359" s="3"/>
      <c r="FK359" s="3"/>
      <c r="FL359" s="3"/>
      <c r="FM359" s="3"/>
      <c r="FN359" s="3"/>
      <c r="FO359" s="3"/>
      <c r="FP359" s="3"/>
      <c r="FQ359" s="3">
        <v>0</v>
      </c>
      <c r="FR359" s="3">
        <v>0</v>
      </c>
      <c r="FS359" s="3">
        <v>0</v>
      </c>
      <c r="FT359" s="3"/>
      <c r="FU359" s="3"/>
      <c r="FV359" s="3"/>
      <c r="FW359" s="3"/>
      <c r="FX359" s="3">
        <v>0</v>
      </c>
      <c r="FY359" s="3">
        <v>0</v>
      </c>
      <c r="FZ359" s="3"/>
      <c r="GA359" s="3" t="s">
        <v>511</v>
      </c>
      <c r="GB359" s="3"/>
      <c r="GC359" s="3"/>
      <c r="GD359" s="3">
        <v>1</v>
      </c>
      <c r="GE359" s="3"/>
      <c r="GF359" s="3">
        <v>-1358610561</v>
      </c>
      <c r="GG359" s="3">
        <v>2</v>
      </c>
      <c r="GH359" s="3">
        <v>4</v>
      </c>
      <c r="GI359" s="3">
        <v>-2</v>
      </c>
      <c r="GJ359" s="3">
        <v>0</v>
      </c>
      <c r="GK359" s="3">
        <v>0</v>
      </c>
      <c r="GL359" s="3">
        <f t="shared" si="543"/>
        <v>0</v>
      </c>
      <c r="GM359" s="3">
        <f t="shared" si="544"/>
        <v>15047.4</v>
      </c>
      <c r="GN359" s="3">
        <f t="shared" si="545"/>
        <v>0</v>
      </c>
      <c r="GO359" s="3">
        <f t="shared" si="546"/>
        <v>15047.4</v>
      </c>
      <c r="GP359" s="3">
        <f t="shared" si="547"/>
        <v>0</v>
      </c>
      <c r="GQ359" s="3"/>
      <c r="GR359" s="3">
        <v>1</v>
      </c>
      <c r="GS359" s="3">
        <v>2</v>
      </c>
      <c r="GT359" s="3">
        <v>0</v>
      </c>
      <c r="GU359" s="3" t="s">
        <v>3</v>
      </c>
      <c r="GV359" s="3">
        <f t="shared" si="548"/>
        <v>0</v>
      </c>
      <c r="GW359" s="3">
        <v>1</v>
      </c>
      <c r="GX359" s="3">
        <f t="shared" si="549"/>
        <v>0</v>
      </c>
      <c r="GY359" s="3"/>
      <c r="GZ359" s="3"/>
      <c r="HA359" s="3">
        <v>0</v>
      </c>
      <c r="HB359" s="3">
        <v>0</v>
      </c>
      <c r="HC359" s="3">
        <f t="shared" si="550"/>
        <v>0</v>
      </c>
      <c r="HD359" s="3"/>
      <c r="HE359" s="3" t="s">
        <v>459</v>
      </c>
      <c r="HF359" s="3" t="s">
        <v>37</v>
      </c>
      <c r="HG359" s="3"/>
      <c r="HH359" s="3"/>
      <c r="HI359" s="3"/>
      <c r="HJ359" s="3"/>
      <c r="HK359" s="3"/>
      <c r="HL359" s="3"/>
      <c r="HM359" s="3" t="s">
        <v>3</v>
      </c>
      <c r="HN359" s="3" t="s">
        <v>3</v>
      </c>
      <c r="HO359" s="3" t="s">
        <v>3</v>
      </c>
      <c r="HP359" s="3" t="s">
        <v>3</v>
      </c>
      <c r="HQ359" s="3" t="s">
        <v>3</v>
      </c>
      <c r="HR359" s="3"/>
      <c r="HS359" s="3">
        <v>0</v>
      </c>
      <c r="HT359" s="3"/>
      <c r="HU359" s="3"/>
      <c r="HV359" s="3"/>
      <c r="HW359" s="3"/>
      <c r="HX359" s="3"/>
      <c r="HY359" s="3"/>
      <c r="HZ359" s="3"/>
      <c r="IA359" s="3"/>
      <c r="IB359" s="3"/>
      <c r="IC359" s="3"/>
      <c r="ID359" s="3"/>
      <c r="IE359" s="3"/>
      <c r="IF359" s="3"/>
      <c r="IG359" s="3"/>
      <c r="IH359" s="3"/>
      <c r="II359" s="3"/>
      <c r="IJ359" s="3"/>
      <c r="IK359" s="3">
        <v>0</v>
      </c>
      <c r="IL359" s="3"/>
      <c r="IM359" s="3"/>
      <c r="IN359" s="3"/>
      <c r="IO359" s="3"/>
      <c r="IP359" s="3"/>
      <c r="IQ359" s="3"/>
      <c r="IR359" s="3"/>
      <c r="IS359" s="3"/>
      <c r="IT359" s="3"/>
      <c r="IU359" s="3"/>
    </row>
    <row r="360" spans="1:255" x14ac:dyDescent="0.25">
      <c r="A360" s="4">
        <v>17</v>
      </c>
      <c r="B360" s="4">
        <v>1</v>
      </c>
      <c r="C360" s="4"/>
      <c r="D360" s="4"/>
      <c r="E360" s="4" t="s">
        <v>509</v>
      </c>
      <c r="F360" s="4" t="s">
        <v>510</v>
      </c>
      <c r="G360" s="4" t="s">
        <v>2515</v>
      </c>
      <c r="H360" s="4" t="s">
        <v>227</v>
      </c>
      <c r="I360" s="4">
        <v>10</v>
      </c>
      <c r="J360" s="4">
        <v>0</v>
      </c>
      <c r="K360" s="4">
        <v>10</v>
      </c>
      <c r="L360" s="4"/>
      <c r="M360" s="4"/>
      <c r="N360" s="4"/>
      <c r="O360" s="4">
        <f t="shared" si="526"/>
        <v>148066.42000000001</v>
      </c>
      <c r="P360" s="4">
        <f t="shared" si="527"/>
        <v>148066.42000000001</v>
      </c>
      <c r="Q360" s="4">
        <f t="shared" si="551"/>
        <v>0</v>
      </c>
      <c r="R360" s="4">
        <f t="shared" si="552"/>
        <v>0</v>
      </c>
      <c r="S360" s="4">
        <f t="shared" si="528"/>
        <v>0</v>
      </c>
      <c r="T360" s="4">
        <f t="shared" si="529"/>
        <v>0</v>
      </c>
      <c r="U360" s="4">
        <f t="shared" si="530"/>
        <v>0</v>
      </c>
      <c r="V360" s="4">
        <f t="shared" si="531"/>
        <v>0</v>
      </c>
      <c r="W360" s="4">
        <f t="shared" si="532"/>
        <v>0</v>
      </c>
      <c r="X360" s="4">
        <f t="shared" si="553"/>
        <v>0</v>
      </c>
      <c r="Y360" s="4">
        <f t="shared" si="554"/>
        <v>0</v>
      </c>
      <c r="Z360" s="4"/>
      <c r="AA360" s="4">
        <v>55890823</v>
      </c>
      <c r="AB360" s="4">
        <f t="shared" si="533"/>
        <v>1504.74</v>
      </c>
      <c r="AC360" s="4">
        <f t="shared" si="555"/>
        <v>1504.74</v>
      </c>
      <c r="AD360" s="4">
        <f t="shared" si="556"/>
        <v>0</v>
      </c>
      <c r="AE360" s="4">
        <f t="shared" si="557"/>
        <v>0</v>
      </c>
      <c r="AF360" s="4">
        <f t="shared" si="558"/>
        <v>0</v>
      </c>
      <c r="AG360" s="4">
        <f t="shared" si="534"/>
        <v>0</v>
      </c>
      <c r="AH360" s="4">
        <f t="shared" si="559"/>
        <v>0</v>
      </c>
      <c r="AI360" s="4">
        <f t="shared" si="560"/>
        <v>0</v>
      </c>
      <c r="AJ360" s="4">
        <f t="shared" si="535"/>
        <v>0</v>
      </c>
      <c r="AK360" s="4">
        <v>1504.74</v>
      </c>
      <c r="AL360" s="4">
        <v>1504.74</v>
      </c>
      <c r="AM360" s="4">
        <v>0</v>
      </c>
      <c r="AN360" s="4">
        <v>0</v>
      </c>
      <c r="AO360" s="4">
        <v>0</v>
      </c>
      <c r="AP360" s="4">
        <v>0</v>
      </c>
      <c r="AQ360" s="4">
        <v>0</v>
      </c>
      <c r="AR360" s="4">
        <v>0</v>
      </c>
      <c r="AS360" s="4">
        <v>0</v>
      </c>
      <c r="AT360" s="4">
        <v>0</v>
      </c>
      <c r="AU360" s="4">
        <v>0</v>
      </c>
      <c r="AV360" s="4">
        <v>1</v>
      </c>
      <c r="AW360" s="4">
        <v>1</v>
      </c>
      <c r="AX360" s="4"/>
      <c r="AY360" s="4"/>
      <c r="AZ360" s="4">
        <v>1</v>
      </c>
      <c r="BA360" s="4">
        <v>1</v>
      </c>
      <c r="BB360" s="4">
        <v>1</v>
      </c>
      <c r="BC360" s="4">
        <v>9.84</v>
      </c>
      <c r="BD360" s="4" t="s">
        <v>3</v>
      </c>
      <c r="BE360" s="4" t="s">
        <v>3</v>
      </c>
      <c r="BF360" s="4" t="s">
        <v>3</v>
      </c>
      <c r="BG360" s="4" t="s">
        <v>3</v>
      </c>
      <c r="BH360" s="4">
        <v>3</v>
      </c>
      <c r="BI360" s="4">
        <v>2</v>
      </c>
      <c r="BJ360" s="4" t="s">
        <v>510</v>
      </c>
      <c r="BK360" s="4"/>
      <c r="BL360" s="4"/>
      <c r="BM360" s="4">
        <v>400005</v>
      </c>
      <c r="BN360" s="4">
        <v>0</v>
      </c>
      <c r="BO360" s="4" t="s">
        <v>3</v>
      </c>
      <c r="BP360" s="4">
        <v>0</v>
      </c>
      <c r="BQ360" s="4">
        <v>213</v>
      </c>
      <c r="BR360" s="4">
        <v>0</v>
      </c>
      <c r="BS360" s="4">
        <v>1</v>
      </c>
      <c r="BT360" s="4">
        <v>1</v>
      </c>
      <c r="BU360" s="4">
        <v>1</v>
      </c>
      <c r="BV360" s="4">
        <v>1</v>
      </c>
      <c r="BW360" s="4">
        <v>1</v>
      </c>
      <c r="BX360" s="4">
        <v>1</v>
      </c>
      <c r="BY360" s="4" t="s">
        <v>3</v>
      </c>
      <c r="BZ360" s="4">
        <v>0</v>
      </c>
      <c r="CA360" s="4">
        <v>0</v>
      </c>
      <c r="CB360" s="4" t="s">
        <v>3</v>
      </c>
      <c r="CC360" s="4"/>
      <c r="CD360" s="4"/>
      <c r="CE360" s="4">
        <v>1566</v>
      </c>
      <c r="CF360" s="4">
        <v>0</v>
      </c>
      <c r="CG360" s="4">
        <v>0</v>
      </c>
      <c r="CH360" s="4"/>
      <c r="CI360" s="4"/>
      <c r="CJ360" s="4"/>
      <c r="CK360" s="4"/>
      <c r="CL360" s="4"/>
      <c r="CM360" s="4">
        <v>0</v>
      </c>
      <c r="CN360" s="4" t="s">
        <v>3</v>
      </c>
      <c r="CO360" s="4">
        <v>0</v>
      </c>
      <c r="CP360" s="4">
        <f t="shared" si="536"/>
        <v>148066.42000000001</v>
      </c>
      <c r="CQ360" s="4">
        <f t="shared" si="537"/>
        <v>14806.64</v>
      </c>
      <c r="CR360" s="4">
        <f t="shared" si="561"/>
        <v>0</v>
      </c>
      <c r="CS360" s="4">
        <f t="shared" si="562"/>
        <v>0</v>
      </c>
      <c r="CT360" s="4">
        <f t="shared" si="538"/>
        <v>0</v>
      </c>
      <c r="CU360" s="4">
        <f t="shared" si="539"/>
        <v>0</v>
      </c>
      <c r="CV360" s="4">
        <f t="shared" si="540"/>
        <v>0</v>
      </c>
      <c r="CW360" s="4">
        <f t="shared" si="541"/>
        <v>0</v>
      </c>
      <c r="CX360" s="4">
        <f t="shared" si="542"/>
        <v>0</v>
      </c>
      <c r="CY360" s="4">
        <f t="shared" si="563"/>
        <v>0</v>
      </c>
      <c r="CZ360" s="4">
        <f t="shared" si="564"/>
        <v>0</v>
      </c>
      <c r="DA360" s="4"/>
      <c r="DB360" s="4"/>
      <c r="DC360" s="4" t="s">
        <v>3</v>
      </c>
      <c r="DD360" s="4" t="s">
        <v>3</v>
      </c>
      <c r="DE360" s="4" t="s">
        <v>3</v>
      </c>
      <c r="DF360" s="4" t="s">
        <v>3</v>
      </c>
      <c r="DG360" s="4" t="s">
        <v>3</v>
      </c>
      <c r="DH360" s="4" t="s">
        <v>3</v>
      </c>
      <c r="DI360" s="4" t="s">
        <v>3</v>
      </c>
      <c r="DJ360" s="4" t="s">
        <v>3</v>
      </c>
      <c r="DK360" s="4" t="s">
        <v>3</v>
      </c>
      <c r="DL360" s="4" t="s">
        <v>3</v>
      </c>
      <c r="DM360" s="4" t="s">
        <v>3</v>
      </c>
      <c r="DN360" s="4">
        <v>0</v>
      </c>
      <c r="DO360" s="4">
        <v>0</v>
      </c>
      <c r="DP360" s="4">
        <v>1</v>
      </c>
      <c r="DQ360" s="4">
        <v>1</v>
      </c>
      <c r="DR360" s="4"/>
      <c r="DS360" s="4"/>
      <c r="DT360" s="4"/>
      <c r="DU360" s="4">
        <v>1013</v>
      </c>
      <c r="DV360" s="4" t="s">
        <v>227</v>
      </c>
      <c r="DW360" s="4" t="s">
        <v>227</v>
      </c>
      <c r="DX360" s="4">
        <v>1</v>
      </c>
      <c r="DY360" s="4"/>
      <c r="DZ360" s="4" t="s">
        <v>3</v>
      </c>
      <c r="EA360" s="4" t="s">
        <v>3</v>
      </c>
      <c r="EB360" s="4" t="s">
        <v>3</v>
      </c>
      <c r="EC360" s="4" t="s">
        <v>3</v>
      </c>
      <c r="ED360" s="4"/>
      <c r="EE360" s="4">
        <v>57042888</v>
      </c>
      <c r="EF360" s="4">
        <v>213</v>
      </c>
      <c r="EG360" s="4" t="s">
        <v>456</v>
      </c>
      <c r="EH360" s="4">
        <v>0</v>
      </c>
      <c r="EI360" s="4" t="s">
        <v>3</v>
      </c>
      <c r="EJ360" s="4">
        <v>1</v>
      </c>
      <c r="EK360" s="4">
        <v>400005</v>
      </c>
      <c r="EL360" s="4" t="s">
        <v>456</v>
      </c>
      <c r="EM360" s="4" t="s">
        <v>457</v>
      </c>
      <c r="EN360" s="4"/>
      <c r="EO360" s="4" t="s">
        <v>3</v>
      </c>
      <c r="EP360" s="4"/>
      <c r="EQ360" s="4">
        <v>16</v>
      </c>
      <c r="ER360" s="4">
        <v>0</v>
      </c>
      <c r="ES360" s="4">
        <v>1504.74</v>
      </c>
      <c r="ET360" s="4">
        <v>0</v>
      </c>
      <c r="EU360" s="4">
        <v>0</v>
      </c>
      <c r="EV360" s="4">
        <v>0</v>
      </c>
      <c r="EW360" s="4">
        <v>0</v>
      </c>
      <c r="EX360" s="4">
        <v>0</v>
      </c>
      <c r="EY360" s="4">
        <v>0</v>
      </c>
      <c r="EZ360" s="4">
        <v>5</v>
      </c>
      <c r="FA360" s="4"/>
      <c r="FB360" s="4"/>
      <c r="FC360" s="4">
        <v>1</v>
      </c>
      <c r="FD360" s="4">
        <v>18</v>
      </c>
      <c r="FE360" s="4"/>
      <c r="FF360" s="4">
        <v>17710</v>
      </c>
      <c r="FG360" s="4"/>
      <c r="FH360" s="4"/>
      <c r="FI360" s="4"/>
      <c r="FJ360" s="4"/>
      <c r="FK360" s="4"/>
      <c r="FL360" s="4"/>
      <c r="FM360" s="4"/>
      <c r="FN360" s="4"/>
      <c r="FO360" s="4"/>
      <c r="FP360" s="4"/>
      <c r="FQ360" s="4">
        <v>0</v>
      </c>
      <c r="FR360" s="4">
        <v>0</v>
      </c>
      <c r="FS360" s="4">
        <v>0</v>
      </c>
      <c r="FT360" s="4"/>
      <c r="FU360" s="4"/>
      <c r="FV360" s="4"/>
      <c r="FW360" s="4"/>
      <c r="FX360" s="4">
        <v>0</v>
      </c>
      <c r="FY360" s="4">
        <v>0</v>
      </c>
      <c r="FZ360" s="4"/>
      <c r="GA360" s="4" t="s">
        <v>511</v>
      </c>
      <c r="GB360" s="4"/>
      <c r="GC360" s="4"/>
      <c r="GD360" s="4">
        <v>1</v>
      </c>
      <c r="GE360" s="4"/>
      <c r="GF360" s="4">
        <v>-1358610561</v>
      </c>
      <c r="GG360" s="4">
        <v>2</v>
      </c>
      <c r="GH360" s="4">
        <v>3</v>
      </c>
      <c r="GI360" s="4">
        <v>5</v>
      </c>
      <c r="GJ360" s="4">
        <v>0</v>
      </c>
      <c r="GK360" s="4">
        <v>0</v>
      </c>
      <c r="GL360" s="4">
        <f t="shared" si="543"/>
        <v>0</v>
      </c>
      <c r="GM360" s="4">
        <f t="shared" si="544"/>
        <v>148066.42000000001</v>
      </c>
      <c r="GN360" s="4">
        <f t="shared" si="545"/>
        <v>0</v>
      </c>
      <c r="GO360" s="4">
        <f t="shared" si="546"/>
        <v>148066.42000000001</v>
      </c>
      <c r="GP360" s="4">
        <f t="shared" si="547"/>
        <v>0</v>
      </c>
      <c r="GQ360" s="4"/>
      <c r="GR360" s="4">
        <v>1</v>
      </c>
      <c r="GS360" s="4">
        <v>1</v>
      </c>
      <c r="GT360" s="4">
        <v>0</v>
      </c>
      <c r="GU360" s="4" t="s">
        <v>3</v>
      </c>
      <c r="GV360" s="4">
        <f t="shared" si="548"/>
        <v>0</v>
      </c>
      <c r="GW360" s="4">
        <v>1</v>
      </c>
      <c r="GX360" s="4">
        <f t="shared" si="549"/>
        <v>0</v>
      </c>
      <c r="GY360" s="4"/>
      <c r="GZ360" s="4"/>
      <c r="HA360" s="4">
        <v>0</v>
      </c>
      <c r="HB360" s="4">
        <v>0</v>
      </c>
      <c r="HC360" s="4">
        <f t="shared" si="550"/>
        <v>0</v>
      </c>
      <c r="HD360" s="4"/>
      <c r="HE360" s="4" t="s">
        <v>459</v>
      </c>
      <c r="HF360" s="4" t="s">
        <v>37</v>
      </c>
      <c r="HG360" s="4"/>
      <c r="HH360" s="4"/>
      <c r="HI360" s="4"/>
      <c r="HJ360" s="4"/>
      <c r="HK360" s="4"/>
      <c r="HL360" s="4"/>
      <c r="HM360" s="4" t="s">
        <v>3</v>
      </c>
      <c r="HN360" s="4" t="s">
        <v>3</v>
      </c>
      <c r="HO360" s="4" t="s">
        <v>3</v>
      </c>
      <c r="HP360" s="4" t="s">
        <v>3</v>
      </c>
      <c r="HQ360" s="4" t="s">
        <v>3</v>
      </c>
      <c r="HR360" s="4"/>
      <c r="HS360" s="4">
        <v>0</v>
      </c>
      <c r="HT360" s="4"/>
      <c r="HU360" s="4"/>
      <c r="HV360" s="4"/>
      <c r="HW360" s="4"/>
      <c r="HX360" s="4"/>
      <c r="HY360" s="4"/>
      <c r="HZ360" s="4"/>
      <c r="IA360" s="4"/>
      <c r="IB360" s="4"/>
      <c r="IC360" s="4"/>
      <c r="ID360" s="4"/>
      <c r="IE360" s="4"/>
      <c r="IF360" s="4"/>
      <c r="IG360" s="4"/>
      <c r="IH360" s="4"/>
      <c r="II360" s="4"/>
      <c r="IJ360" s="4"/>
      <c r="IK360" s="4">
        <v>0</v>
      </c>
      <c r="IL360" s="4"/>
      <c r="IM360" s="4"/>
      <c r="IN360" s="4"/>
      <c r="IO360" s="4"/>
      <c r="IP360" s="4"/>
      <c r="IQ360" s="4"/>
      <c r="IR360" s="4"/>
      <c r="IS360" s="4"/>
      <c r="IT360" s="4"/>
      <c r="IU360" s="4"/>
    </row>
    <row r="361" spans="1:255" x14ac:dyDescent="0.25">
      <c r="A361" s="3">
        <v>17</v>
      </c>
      <c r="B361" s="3">
        <v>1</v>
      </c>
      <c r="C361" s="3"/>
      <c r="D361" s="3"/>
      <c r="E361" s="3" t="s">
        <v>512</v>
      </c>
      <c r="F361" s="3" t="s">
        <v>513</v>
      </c>
      <c r="G361" s="3" t="s">
        <v>2516</v>
      </c>
      <c r="H361" s="3" t="s">
        <v>227</v>
      </c>
      <c r="I361" s="3">
        <v>360</v>
      </c>
      <c r="J361" s="3">
        <v>0</v>
      </c>
      <c r="K361" s="3">
        <v>360</v>
      </c>
      <c r="L361" s="3"/>
      <c r="M361" s="3"/>
      <c r="N361" s="3"/>
      <c r="O361" s="3">
        <f t="shared" si="526"/>
        <v>306795.59999999998</v>
      </c>
      <c r="P361" s="3">
        <f t="shared" si="527"/>
        <v>306795.59999999998</v>
      </c>
      <c r="Q361" s="3">
        <f t="shared" si="551"/>
        <v>0</v>
      </c>
      <c r="R361" s="3">
        <f t="shared" si="552"/>
        <v>0</v>
      </c>
      <c r="S361" s="3">
        <f t="shared" si="528"/>
        <v>0</v>
      </c>
      <c r="T361" s="3">
        <f t="shared" si="529"/>
        <v>0</v>
      </c>
      <c r="U361" s="3">
        <f t="shared" si="530"/>
        <v>0</v>
      </c>
      <c r="V361" s="3">
        <f t="shared" si="531"/>
        <v>0</v>
      </c>
      <c r="W361" s="3">
        <f t="shared" si="532"/>
        <v>0</v>
      </c>
      <c r="X361" s="3">
        <f t="shared" si="553"/>
        <v>0</v>
      </c>
      <c r="Y361" s="3">
        <f t="shared" si="554"/>
        <v>0</v>
      </c>
      <c r="Z361" s="3"/>
      <c r="AA361" s="3">
        <v>54971259</v>
      </c>
      <c r="AB361" s="3">
        <f t="shared" si="533"/>
        <v>852.21</v>
      </c>
      <c r="AC361" s="3">
        <f t="shared" si="555"/>
        <v>852.21</v>
      </c>
      <c r="AD361" s="3">
        <f t="shared" si="556"/>
        <v>0</v>
      </c>
      <c r="AE361" s="3">
        <f t="shared" si="557"/>
        <v>0</v>
      </c>
      <c r="AF361" s="3">
        <f t="shared" si="558"/>
        <v>0</v>
      </c>
      <c r="AG361" s="3">
        <f t="shared" si="534"/>
        <v>0</v>
      </c>
      <c r="AH361" s="3">
        <f t="shared" si="559"/>
        <v>0</v>
      </c>
      <c r="AI361" s="3">
        <f t="shared" si="560"/>
        <v>0</v>
      </c>
      <c r="AJ361" s="3">
        <f t="shared" si="535"/>
        <v>0</v>
      </c>
      <c r="AK361" s="3">
        <v>852.21</v>
      </c>
      <c r="AL361" s="3">
        <v>852.21</v>
      </c>
      <c r="AM361" s="3">
        <v>0</v>
      </c>
      <c r="AN361" s="3">
        <v>0</v>
      </c>
      <c r="AO361" s="3">
        <v>0</v>
      </c>
      <c r="AP361" s="3">
        <v>0</v>
      </c>
      <c r="AQ361" s="3">
        <v>0</v>
      </c>
      <c r="AR361" s="3">
        <v>0</v>
      </c>
      <c r="AS361" s="3">
        <v>0</v>
      </c>
      <c r="AT361" s="3">
        <v>0</v>
      </c>
      <c r="AU361" s="3">
        <v>0</v>
      </c>
      <c r="AV361" s="3">
        <v>1</v>
      </c>
      <c r="AW361" s="3">
        <v>1</v>
      </c>
      <c r="AX361" s="3"/>
      <c r="AY361" s="3"/>
      <c r="AZ361" s="3">
        <v>1</v>
      </c>
      <c r="BA361" s="3">
        <v>1</v>
      </c>
      <c r="BB361" s="3">
        <v>1</v>
      </c>
      <c r="BC361" s="3">
        <v>1</v>
      </c>
      <c r="BD361" s="3" t="s">
        <v>3</v>
      </c>
      <c r="BE361" s="3" t="s">
        <v>3</v>
      </c>
      <c r="BF361" s="3" t="s">
        <v>3</v>
      </c>
      <c r="BG361" s="3" t="s">
        <v>3</v>
      </c>
      <c r="BH361" s="3">
        <v>3</v>
      </c>
      <c r="BI361" s="3">
        <v>2</v>
      </c>
      <c r="BJ361" s="3" t="s">
        <v>513</v>
      </c>
      <c r="BK361" s="3"/>
      <c r="BL361" s="3"/>
      <c r="BM361" s="3">
        <v>400005</v>
      </c>
      <c r="BN361" s="3">
        <v>0</v>
      </c>
      <c r="BO361" s="3" t="s">
        <v>3</v>
      </c>
      <c r="BP361" s="3">
        <v>0</v>
      </c>
      <c r="BQ361" s="3">
        <v>213</v>
      </c>
      <c r="BR361" s="3">
        <v>0</v>
      </c>
      <c r="BS361" s="3">
        <v>1</v>
      </c>
      <c r="BT361" s="3">
        <v>1</v>
      </c>
      <c r="BU361" s="3">
        <v>1</v>
      </c>
      <c r="BV361" s="3">
        <v>1</v>
      </c>
      <c r="BW361" s="3">
        <v>1</v>
      </c>
      <c r="BX361" s="3">
        <v>1</v>
      </c>
      <c r="BY361" s="3" t="s">
        <v>3</v>
      </c>
      <c r="BZ361" s="3">
        <v>0</v>
      </c>
      <c r="CA361" s="3">
        <v>0</v>
      </c>
      <c r="CB361" s="3" t="s">
        <v>3</v>
      </c>
      <c r="CC361" s="3"/>
      <c r="CD361" s="3"/>
      <c r="CE361" s="3">
        <v>1566</v>
      </c>
      <c r="CF361" s="3">
        <v>0</v>
      </c>
      <c r="CG361" s="3">
        <v>0</v>
      </c>
      <c r="CH361" s="3"/>
      <c r="CI361" s="3"/>
      <c r="CJ361" s="3"/>
      <c r="CK361" s="3"/>
      <c r="CL361" s="3"/>
      <c r="CM361" s="3">
        <v>0</v>
      </c>
      <c r="CN361" s="3" t="s">
        <v>3</v>
      </c>
      <c r="CO361" s="3">
        <v>0</v>
      </c>
      <c r="CP361" s="3">
        <f t="shared" si="536"/>
        <v>306795.59999999998</v>
      </c>
      <c r="CQ361" s="3">
        <f t="shared" si="537"/>
        <v>852.21</v>
      </c>
      <c r="CR361" s="3">
        <f t="shared" si="561"/>
        <v>0</v>
      </c>
      <c r="CS361" s="3">
        <f t="shared" si="562"/>
        <v>0</v>
      </c>
      <c r="CT361" s="3">
        <f t="shared" si="538"/>
        <v>0</v>
      </c>
      <c r="CU361" s="3">
        <f t="shared" si="539"/>
        <v>0</v>
      </c>
      <c r="CV361" s="3">
        <f t="shared" si="540"/>
        <v>0</v>
      </c>
      <c r="CW361" s="3">
        <f t="shared" si="541"/>
        <v>0</v>
      </c>
      <c r="CX361" s="3">
        <f t="shared" si="542"/>
        <v>0</v>
      </c>
      <c r="CY361" s="3">
        <f t="shared" si="563"/>
        <v>0</v>
      </c>
      <c r="CZ361" s="3">
        <f t="shared" si="564"/>
        <v>0</v>
      </c>
      <c r="DA361" s="3"/>
      <c r="DB361" s="3"/>
      <c r="DC361" s="3" t="s">
        <v>3</v>
      </c>
      <c r="DD361" s="3" t="s">
        <v>3</v>
      </c>
      <c r="DE361" s="3" t="s">
        <v>3</v>
      </c>
      <c r="DF361" s="3" t="s">
        <v>3</v>
      </c>
      <c r="DG361" s="3" t="s">
        <v>3</v>
      </c>
      <c r="DH361" s="3" t="s">
        <v>3</v>
      </c>
      <c r="DI361" s="3" t="s">
        <v>3</v>
      </c>
      <c r="DJ361" s="3" t="s">
        <v>3</v>
      </c>
      <c r="DK361" s="3" t="s">
        <v>3</v>
      </c>
      <c r="DL361" s="3" t="s">
        <v>3</v>
      </c>
      <c r="DM361" s="3" t="s">
        <v>3</v>
      </c>
      <c r="DN361" s="3">
        <v>0</v>
      </c>
      <c r="DO361" s="3">
        <v>0</v>
      </c>
      <c r="DP361" s="3">
        <v>1</v>
      </c>
      <c r="DQ361" s="3">
        <v>1</v>
      </c>
      <c r="DR361" s="3"/>
      <c r="DS361" s="3"/>
      <c r="DT361" s="3"/>
      <c r="DU361" s="3">
        <v>1013</v>
      </c>
      <c r="DV361" s="3" t="s">
        <v>227</v>
      </c>
      <c r="DW361" s="3" t="s">
        <v>227</v>
      </c>
      <c r="DX361" s="3">
        <v>1</v>
      </c>
      <c r="DY361" s="3"/>
      <c r="DZ361" s="3" t="s">
        <v>3</v>
      </c>
      <c r="EA361" s="3" t="s">
        <v>3</v>
      </c>
      <c r="EB361" s="3" t="s">
        <v>3</v>
      </c>
      <c r="EC361" s="3" t="s">
        <v>3</v>
      </c>
      <c r="ED361" s="3"/>
      <c r="EE361" s="3">
        <v>57042888</v>
      </c>
      <c r="EF361" s="3">
        <v>213</v>
      </c>
      <c r="EG361" s="3" t="s">
        <v>456</v>
      </c>
      <c r="EH361" s="3">
        <v>0</v>
      </c>
      <c r="EI361" s="3" t="s">
        <v>3</v>
      </c>
      <c r="EJ361" s="3">
        <v>1</v>
      </c>
      <c r="EK361" s="3">
        <v>400005</v>
      </c>
      <c r="EL361" s="3" t="s">
        <v>456</v>
      </c>
      <c r="EM361" s="3" t="s">
        <v>457</v>
      </c>
      <c r="EN361" s="3"/>
      <c r="EO361" s="3" t="s">
        <v>3</v>
      </c>
      <c r="EP361" s="3"/>
      <c r="EQ361" s="3">
        <v>16</v>
      </c>
      <c r="ER361" s="3">
        <v>0</v>
      </c>
      <c r="ES361" s="3">
        <v>852.21</v>
      </c>
      <c r="ET361" s="3">
        <v>0</v>
      </c>
      <c r="EU361" s="3">
        <v>0</v>
      </c>
      <c r="EV361" s="3">
        <v>0</v>
      </c>
      <c r="EW361" s="3">
        <v>0</v>
      </c>
      <c r="EX361" s="3">
        <v>0</v>
      </c>
      <c r="EY361" s="3">
        <v>0</v>
      </c>
      <c r="EZ361" s="3"/>
      <c r="FA361" s="3"/>
      <c r="FB361" s="3"/>
      <c r="FC361" s="3"/>
      <c r="FD361" s="3"/>
      <c r="FE361" s="3"/>
      <c r="FF361" s="3"/>
      <c r="FG361" s="3"/>
      <c r="FH361" s="3"/>
      <c r="FI361" s="3"/>
      <c r="FJ361" s="3"/>
      <c r="FK361" s="3"/>
      <c r="FL361" s="3"/>
      <c r="FM361" s="3"/>
      <c r="FN361" s="3"/>
      <c r="FO361" s="3"/>
      <c r="FP361" s="3"/>
      <c r="FQ361" s="3">
        <v>0</v>
      </c>
      <c r="FR361" s="3">
        <v>0</v>
      </c>
      <c r="FS361" s="3">
        <v>0</v>
      </c>
      <c r="FT361" s="3"/>
      <c r="FU361" s="3"/>
      <c r="FV361" s="3"/>
      <c r="FW361" s="3"/>
      <c r="FX361" s="3">
        <v>0</v>
      </c>
      <c r="FY361" s="3">
        <v>0</v>
      </c>
      <c r="FZ361" s="3"/>
      <c r="GA361" s="3" t="s">
        <v>514</v>
      </c>
      <c r="GB361" s="3"/>
      <c r="GC361" s="3"/>
      <c r="GD361" s="3">
        <v>1</v>
      </c>
      <c r="GE361" s="3"/>
      <c r="GF361" s="3">
        <v>-826200316</v>
      </c>
      <c r="GG361" s="3">
        <v>2</v>
      </c>
      <c r="GH361" s="3">
        <v>4</v>
      </c>
      <c r="GI361" s="3">
        <v>-2</v>
      </c>
      <c r="GJ361" s="3">
        <v>0</v>
      </c>
      <c r="GK361" s="3">
        <v>0</v>
      </c>
      <c r="GL361" s="3">
        <f t="shared" si="543"/>
        <v>0</v>
      </c>
      <c r="GM361" s="3">
        <f t="shared" si="544"/>
        <v>306795.59999999998</v>
      </c>
      <c r="GN361" s="3">
        <f t="shared" si="545"/>
        <v>0</v>
      </c>
      <c r="GO361" s="3">
        <f t="shared" si="546"/>
        <v>306795.59999999998</v>
      </c>
      <c r="GP361" s="3">
        <f t="shared" si="547"/>
        <v>0</v>
      </c>
      <c r="GQ361" s="3"/>
      <c r="GR361" s="3">
        <v>1</v>
      </c>
      <c r="GS361" s="3">
        <v>2</v>
      </c>
      <c r="GT361" s="3">
        <v>0</v>
      </c>
      <c r="GU361" s="3" t="s">
        <v>3</v>
      </c>
      <c r="GV361" s="3">
        <f t="shared" si="548"/>
        <v>0</v>
      </c>
      <c r="GW361" s="3">
        <v>1</v>
      </c>
      <c r="GX361" s="3">
        <f t="shared" si="549"/>
        <v>0</v>
      </c>
      <c r="GY361" s="3"/>
      <c r="GZ361" s="3"/>
      <c r="HA361" s="3">
        <v>0</v>
      </c>
      <c r="HB361" s="3">
        <v>0</v>
      </c>
      <c r="HC361" s="3">
        <f t="shared" si="550"/>
        <v>0</v>
      </c>
      <c r="HD361" s="3"/>
      <c r="HE361" s="3" t="s">
        <v>459</v>
      </c>
      <c r="HF361" s="3" t="s">
        <v>37</v>
      </c>
      <c r="HG361" s="3"/>
      <c r="HH361" s="3"/>
      <c r="HI361" s="3"/>
      <c r="HJ361" s="3"/>
      <c r="HK361" s="3"/>
      <c r="HL361" s="3"/>
      <c r="HM361" s="3" t="s">
        <v>3</v>
      </c>
      <c r="HN361" s="3" t="s">
        <v>3</v>
      </c>
      <c r="HO361" s="3" t="s">
        <v>3</v>
      </c>
      <c r="HP361" s="3" t="s">
        <v>3</v>
      </c>
      <c r="HQ361" s="3" t="s">
        <v>3</v>
      </c>
      <c r="HR361" s="3"/>
      <c r="HS361" s="3">
        <v>0</v>
      </c>
      <c r="HT361" s="3"/>
      <c r="HU361" s="3"/>
      <c r="HV361" s="3"/>
      <c r="HW361" s="3"/>
      <c r="HX361" s="3"/>
      <c r="HY361" s="3"/>
      <c r="HZ361" s="3"/>
      <c r="IA361" s="3"/>
      <c r="IB361" s="3"/>
      <c r="IC361" s="3"/>
      <c r="ID361" s="3"/>
      <c r="IE361" s="3"/>
      <c r="IF361" s="3"/>
      <c r="IG361" s="3"/>
      <c r="IH361" s="3"/>
      <c r="II361" s="3"/>
      <c r="IJ361" s="3"/>
      <c r="IK361" s="3">
        <v>0</v>
      </c>
      <c r="IL361" s="3"/>
      <c r="IM361" s="3"/>
      <c r="IN361" s="3"/>
      <c r="IO361" s="3"/>
      <c r="IP361" s="3"/>
      <c r="IQ361" s="3"/>
      <c r="IR361" s="3"/>
      <c r="IS361" s="3"/>
      <c r="IT361" s="3"/>
      <c r="IU361" s="3"/>
    </row>
    <row r="362" spans="1:255" x14ac:dyDescent="0.25">
      <c r="A362" s="4">
        <v>17</v>
      </c>
      <c r="B362" s="4">
        <v>1</v>
      </c>
      <c r="C362" s="4"/>
      <c r="D362" s="4"/>
      <c r="E362" s="4" t="s">
        <v>512</v>
      </c>
      <c r="F362" s="4" t="s">
        <v>513</v>
      </c>
      <c r="G362" s="4" t="s">
        <v>2516</v>
      </c>
      <c r="H362" s="4" t="s">
        <v>227</v>
      </c>
      <c r="I362" s="4">
        <v>360</v>
      </c>
      <c r="J362" s="4">
        <v>0</v>
      </c>
      <c r="K362" s="4">
        <v>360</v>
      </c>
      <c r="L362" s="4"/>
      <c r="M362" s="4"/>
      <c r="N362" s="4"/>
      <c r="O362" s="4">
        <f t="shared" si="526"/>
        <v>3018868.7</v>
      </c>
      <c r="P362" s="4">
        <f t="shared" si="527"/>
        <v>3018868.7</v>
      </c>
      <c r="Q362" s="4">
        <f t="shared" si="551"/>
        <v>0</v>
      </c>
      <c r="R362" s="4">
        <f t="shared" si="552"/>
        <v>0</v>
      </c>
      <c r="S362" s="4">
        <f t="shared" si="528"/>
        <v>0</v>
      </c>
      <c r="T362" s="4">
        <f t="shared" si="529"/>
        <v>0</v>
      </c>
      <c r="U362" s="4">
        <f t="shared" si="530"/>
        <v>0</v>
      </c>
      <c r="V362" s="4">
        <f t="shared" si="531"/>
        <v>0</v>
      </c>
      <c r="W362" s="4">
        <f t="shared" si="532"/>
        <v>0</v>
      </c>
      <c r="X362" s="4">
        <f t="shared" si="553"/>
        <v>0</v>
      </c>
      <c r="Y362" s="4">
        <f t="shared" si="554"/>
        <v>0</v>
      </c>
      <c r="Z362" s="4"/>
      <c r="AA362" s="4">
        <v>55890823</v>
      </c>
      <c r="AB362" s="4">
        <f t="shared" si="533"/>
        <v>852.21</v>
      </c>
      <c r="AC362" s="4">
        <f t="shared" si="555"/>
        <v>852.21</v>
      </c>
      <c r="AD362" s="4">
        <f t="shared" si="556"/>
        <v>0</v>
      </c>
      <c r="AE362" s="4">
        <f t="shared" si="557"/>
        <v>0</v>
      </c>
      <c r="AF362" s="4">
        <f t="shared" si="558"/>
        <v>0</v>
      </c>
      <c r="AG362" s="4">
        <f t="shared" si="534"/>
        <v>0</v>
      </c>
      <c r="AH362" s="4">
        <f t="shared" si="559"/>
        <v>0</v>
      </c>
      <c r="AI362" s="4">
        <f t="shared" si="560"/>
        <v>0</v>
      </c>
      <c r="AJ362" s="4">
        <f t="shared" si="535"/>
        <v>0</v>
      </c>
      <c r="AK362" s="4">
        <v>852.21</v>
      </c>
      <c r="AL362" s="4">
        <v>852.21</v>
      </c>
      <c r="AM362" s="4">
        <v>0</v>
      </c>
      <c r="AN362" s="4">
        <v>0</v>
      </c>
      <c r="AO362" s="4">
        <v>0</v>
      </c>
      <c r="AP362" s="4">
        <v>0</v>
      </c>
      <c r="AQ362" s="4">
        <v>0</v>
      </c>
      <c r="AR362" s="4">
        <v>0</v>
      </c>
      <c r="AS362" s="4">
        <v>0</v>
      </c>
      <c r="AT362" s="4">
        <v>0</v>
      </c>
      <c r="AU362" s="4">
        <v>0</v>
      </c>
      <c r="AV362" s="4">
        <v>1</v>
      </c>
      <c r="AW362" s="4">
        <v>1</v>
      </c>
      <c r="AX362" s="4"/>
      <c r="AY362" s="4"/>
      <c r="AZ362" s="4">
        <v>1</v>
      </c>
      <c r="BA362" s="4">
        <v>1</v>
      </c>
      <c r="BB362" s="4">
        <v>1</v>
      </c>
      <c r="BC362" s="4">
        <v>9.84</v>
      </c>
      <c r="BD362" s="4" t="s">
        <v>3</v>
      </c>
      <c r="BE362" s="4" t="s">
        <v>3</v>
      </c>
      <c r="BF362" s="4" t="s">
        <v>3</v>
      </c>
      <c r="BG362" s="4" t="s">
        <v>3</v>
      </c>
      <c r="BH362" s="4">
        <v>3</v>
      </c>
      <c r="BI362" s="4">
        <v>2</v>
      </c>
      <c r="BJ362" s="4" t="s">
        <v>513</v>
      </c>
      <c r="BK362" s="4"/>
      <c r="BL362" s="4"/>
      <c r="BM362" s="4">
        <v>400005</v>
      </c>
      <c r="BN362" s="4">
        <v>0</v>
      </c>
      <c r="BO362" s="4" t="s">
        <v>3</v>
      </c>
      <c r="BP362" s="4">
        <v>0</v>
      </c>
      <c r="BQ362" s="4">
        <v>213</v>
      </c>
      <c r="BR362" s="4">
        <v>0</v>
      </c>
      <c r="BS362" s="4">
        <v>1</v>
      </c>
      <c r="BT362" s="4">
        <v>1</v>
      </c>
      <c r="BU362" s="4">
        <v>1</v>
      </c>
      <c r="BV362" s="4">
        <v>1</v>
      </c>
      <c r="BW362" s="4">
        <v>1</v>
      </c>
      <c r="BX362" s="4">
        <v>1</v>
      </c>
      <c r="BY362" s="4" t="s">
        <v>3</v>
      </c>
      <c r="BZ362" s="4">
        <v>0</v>
      </c>
      <c r="CA362" s="4">
        <v>0</v>
      </c>
      <c r="CB362" s="4" t="s">
        <v>3</v>
      </c>
      <c r="CC362" s="4"/>
      <c r="CD362" s="4"/>
      <c r="CE362" s="4">
        <v>1566</v>
      </c>
      <c r="CF362" s="4">
        <v>0</v>
      </c>
      <c r="CG362" s="4">
        <v>0</v>
      </c>
      <c r="CH362" s="4"/>
      <c r="CI362" s="4"/>
      <c r="CJ362" s="4"/>
      <c r="CK362" s="4"/>
      <c r="CL362" s="4"/>
      <c r="CM362" s="4">
        <v>0</v>
      </c>
      <c r="CN362" s="4" t="s">
        <v>3</v>
      </c>
      <c r="CO362" s="4">
        <v>0</v>
      </c>
      <c r="CP362" s="4">
        <f t="shared" si="536"/>
        <v>3018868.7</v>
      </c>
      <c r="CQ362" s="4">
        <f t="shared" si="537"/>
        <v>8385.75</v>
      </c>
      <c r="CR362" s="4">
        <f t="shared" si="561"/>
        <v>0</v>
      </c>
      <c r="CS362" s="4">
        <f t="shared" si="562"/>
        <v>0</v>
      </c>
      <c r="CT362" s="4">
        <f t="shared" si="538"/>
        <v>0</v>
      </c>
      <c r="CU362" s="4">
        <f t="shared" si="539"/>
        <v>0</v>
      </c>
      <c r="CV362" s="4">
        <f t="shared" si="540"/>
        <v>0</v>
      </c>
      <c r="CW362" s="4">
        <f t="shared" si="541"/>
        <v>0</v>
      </c>
      <c r="CX362" s="4">
        <f t="shared" si="542"/>
        <v>0</v>
      </c>
      <c r="CY362" s="4">
        <f t="shared" si="563"/>
        <v>0</v>
      </c>
      <c r="CZ362" s="4">
        <f t="shared" si="564"/>
        <v>0</v>
      </c>
      <c r="DA362" s="4"/>
      <c r="DB362" s="4"/>
      <c r="DC362" s="4" t="s">
        <v>3</v>
      </c>
      <c r="DD362" s="4" t="s">
        <v>3</v>
      </c>
      <c r="DE362" s="4" t="s">
        <v>3</v>
      </c>
      <c r="DF362" s="4" t="s">
        <v>3</v>
      </c>
      <c r="DG362" s="4" t="s">
        <v>3</v>
      </c>
      <c r="DH362" s="4" t="s">
        <v>3</v>
      </c>
      <c r="DI362" s="4" t="s">
        <v>3</v>
      </c>
      <c r="DJ362" s="4" t="s">
        <v>3</v>
      </c>
      <c r="DK362" s="4" t="s">
        <v>3</v>
      </c>
      <c r="DL362" s="4" t="s">
        <v>3</v>
      </c>
      <c r="DM362" s="4" t="s">
        <v>3</v>
      </c>
      <c r="DN362" s="4">
        <v>0</v>
      </c>
      <c r="DO362" s="4">
        <v>0</v>
      </c>
      <c r="DP362" s="4">
        <v>1</v>
      </c>
      <c r="DQ362" s="4">
        <v>1</v>
      </c>
      <c r="DR362" s="4"/>
      <c r="DS362" s="4"/>
      <c r="DT362" s="4"/>
      <c r="DU362" s="4">
        <v>1013</v>
      </c>
      <c r="DV362" s="4" t="s">
        <v>227</v>
      </c>
      <c r="DW362" s="4" t="s">
        <v>227</v>
      </c>
      <c r="DX362" s="4">
        <v>1</v>
      </c>
      <c r="DY362" s="4"/>
      <c r="DZ362" s="4" t="s">
        <v>3</v>
      </c>
      <c r="EA362" s="4" t="s">
        <v>3</v>
      </c>
      <c r="EB362" s="4" t="s">
        <v>3</v>
      </c>
      <c r="EC362" s="4" t="s">
        <v>3</v>
      </c>
      <c r="ED362" s="4"/>
      <c r="EE362" s="4">
        <v>57042888</v>
      </c>
      <c r="EF362" s="4">
        <v>213</v>
      </c>
      <c r="EG362" s="4" t="s">
        <v>456</v>
      </c>
      <c r="EH362" s="4">
        <v>0</v>
      </c>
      <c r="EI362" s="4" t="s">
        <v>3</v>
      </c>
      <c r="EJ362" s="4">
        <v>1</v>
      </c>
      <c r="EK362" s="4">
        <v>400005</v>
      </c>
      <c r="EL362" s="4" t="s">
        <v>456</v>
      </c>
      <c r="EM362" s="4" t="s">
        <v>457</v>
      </c>
      <c r="EN362" s="4"/>
      <c r="EO362" s="4" t="s">
        <v>3</v>
      </c>
      <c r="EP362" s="4"/>
      <c r="EQ362" s="4">
        <v>16</v>
      </c>
      <c r="ER362" s="4">
        <v>0</v>
      </c>
      <c r="ES362" s="4">
        <v>852.21</v>
      </c>
      <c r="ET362" s="4">
        <v>0</v>
      </c>
      <c r="EU362" s="4">
        <v>0</v>
      </c>
      <c r="EV362" s="4">
        <v>0</v>
      </c>
      <c r="EW362" s="4">
        <v>0</v>
      </c>
      <c r="EX362" s="4">
        <v>0</v>
      </c>
      <c r="EY362" s="4">
        <v>0</v>
      </c>
      <c r="EZ362" s="4">
        <v>5</v>
      </c>
      <c r="FA362" s="4"/>
      <c r="FB362" s="4"/>
      <c r="FC362" s="4">
        <v>1</v>
      </c>
      <c r="FD362" s="4">
        <v>18</v>
      </c>
      <c r="FE362" s="4"/>
      <c r="FF362" s="4">
        <v>10030</v>
      </c>
      <c r="FG362" s="4"/>
      <c r="FH362" s="4"/>
      <c r="FI362" s="4"/>
      <c r="FJ362" s="4"/>
      <c r="FK362" s="4"/>
      <c r="FL362" s="4"/>
      <c r="FM362" s="4"/>
      <c r="FN362" s="4"/>
      <c r="FO362" s="4"/>
      <c r="FP362" s="4"/>
      <c r="FQ362" s="4">
        <v>0</v>
      </c>
      <c r="FR362" s="4">
        <v>0</v>
      </c>
      <c r="FS362" s="4">
        <v>0</v>
      </c>
      <c r="FT362" s="4"/>
      <c r="FU362" s="4"/>
      <c r="FV362" s="4"/>
      <c r="FW362" s="4"/>
      <c r="FX362" s="4">
        <v>0</v>
      </c>
      <c r="FY362" s="4">
        <v>0</v>
      </c>
      <c r="FZ362" s="4"/>
      <c r="GA362" s="4" t="s">
        <v>514</v>
      </c>
      <c r="GB362" s="4"/>
      <c r="GC362" s="4"/>
      <c r="GD362" s="4">
        <v>1</v>
      </c>
      <c r="GE362" s="4"/>
      <c r="GF362" s="4">
        <v>-826200316</v>
      </c>
      <c r="GG362" s="4">
        <v>2</v>
      </c>
      <c r="GH362" s="4">
        <v>3</v>
      </c>
      <c r="GI362" s="4">
        <v>5</v>
      </c>
      <c r="GJ362" s="4">
        <v>0</v>
      </c>
      <c r="GK362" s="4">
        <v>0</v>
      </c>
      <c r="GL362" s="4">
        <f t="shared" si="543"/>
        <v>0</v>
      </c>
      <c r="GM362" s="4">
        <f t="shared" si="544"/>
        <v>3018868.7</v>
      </c>
      <c r="GN362" s="4">
        <f t="shared" si="545"/>
        <v>0</v>
      </c>
      <c r="GO362" s="4">
        <f t="shared" si="546"/>
        <v>3018868.7</v>
      </c>
      <c r="GP362" s="4">
        <f t="shared" si="547"/>
        <v>0</v>
      </c>
      <c r="GQ362" s="4"/>
      <c r="GR362" s="4">
        <v>1</v>
      </c>
      <c r="GS362" s="4">
        <v>1</v>
      </c>
      <c r="GT362" s="4">
        <v>0</v>
      </c>
      <c r="GU362" s="4" t="s">
        <v>3</v>
      </c>
      <c r="GV362" s="4">
        <f t="shared" si="548"/>
        <v>0</v>
      </c>
      <c r="GW362" s="4">
        <v>1</v>
      </c>
      <c r="GX362" s="4">
        <f t="shared" si="549"/>
        <v>0</v>
      </c>
      <c r="GY362" s="4"/>
      <c r="GZ362" s="4"/>
      <c r="HA362" s="4">
        <v>0</v>
      </c>
      <c r="HB362" s="4">
        <v>0</v>
      </c>
      <c r="HC362" s="4">
        <f t="shared" si="550"/>
        <v>0</v>
      </c>
      <c r="HD362" s="4"/>
      <c r="HE362" s="4" t="s">
        <v>459</v>
      </c>
      <c r="HF362" s="4" t="s">
        <v>37</v>
      </c>
      <c r="HG362" s="4"/>
      <c r="HH362" s="4"/>
      <c r="HI362" s="4"/>
      <c r="HJ362" s="4"/>
      <c r="HK362" s="4"/>
      <c r="HL362" s="4"/>
      <c r="HM362" s="4" t="s">
        <v>3</v>
      </c>
      <c r="HN362" s="4" t="s">
        <v>3</v>
      </c>
      <c r="HO362" s="4" t="s">
        <v>3</v>
      </c>
      <c r="HP362" s="4" t="s">
        <v>3</v>
      </c>
      <c r="HQ362" s="4" t="s">
        <v>3</v>
      </c>
      <c r="HR362" s="4"/>
      <c r="HS362" s="4">
        <v>0</v>
      </c>
      <c r="HT362" s="4"/>
      <c r="HU362" s="4"/>
      <c r="HV362" s="4"/>
      <c r="HW362" s="4"/>
      <c r="HX362" s="4"/>
      <c r="HY362" s="4"/>
      <c r="HZ362" s="4"/>
      <c r="IA362" s="4"/>
      <c r="IB362" s="4"/>
      <c r="IC362" s="4"/>
      <c r="ID362" s="4"/>
      <c r="IE362" s="4"/>
      <c r="IF362" s="4"/>
      <c r="IG362" s="4"/>
      <c r="IH362" s="4"/>
      <c r="II362" s="4"/>
      <c r="IJ362" s="4"/>
      <c r="IK362" s="4">
        <v>0</v>
      </c>
      <c r="IL362" s="4"/>
      <c r="IM362" s="4"/>
      <c r="IN362" s="4"/>
      <c r="IO362" s="4"/>
      <c r="IP362" s="4"/>
      <c r="IQ362" s="4"/>
      <c r="IR362" s="4"/>
      <c r="IS362" s="4"/>
      <c r="IT362" s="4"/>
      <c r="IU362" s="4"/>
    </row>
    <row r="363" spans="1:255" x14ac:dyDescent="0.25">
      <c r="A363" s="3">
        <v>17</v>
      </c>
      <c r="B363" s="3">
        <v>1</v>
      </c>
      <c r="C363" s="3"/>
      <c r="D363" s="3"/>
      <c r="E363" s="3" t="s">
        <v>515</v>
      </c>
      <c r="F363" s="3" t="s">
        <v>516</v>
      </c>
      <c r="G363" s="3" t="s">
        <v>2517</v>
      </c>
      <c r="H363" s="3" t="s">
        <v>227</v>
      </c>
      <c r="I363" s="3">
        <v>56</v>
      </c>
      <c r="J363" s="3">
        <v>0</v>
      </c>
      <c r="K363" s="3">
        <v>56</v>
      </c>
      <c r="L363" s="3"/>
      <c r="M363" s="3"/>
      <c r="N363" s="3"/>
      <c r="O363" s="3">
        <f t="shared" si="526"/>
        <v>55669.599999999999</v>
      </c>
      <c r="P363" s="3">
        <f t="shared" si="527"/>
        <v>55669.599999999999</v>
      </c>
      <c r="Q363" s="3">
        <f t="shared" si="551"/>
        <v>0</v>
      </c>
      <c r="R363" s="3">
        <f t="shared" si="552"/>
        <v>0</v>
      </c>
      <c r="S363" s="3">
        <f t="shared" si="528"/>
        <v>0</v>
      </c>
      <c r="T363" s="3">
        <f t="shared" si="529"/>
        <v>0</v>
      </c>
      <c r="U363" s="3">
        <f t="shared" si="530"/>
        <v>0</v>
      </c>
      <c r="V363" s="3">
        <f t="shared" si="531"/>
        <v>0</v>
      </c>
      <c r="W363" s="3">
        <f t="shared" si="532"/>
        <v>0</v>
      </c>
      <c r="X363" s="3">
        <f t="shared" si="553"/>
        <v>0</v>
      </c>
      <c r="Y363" s="3">
        <f t="shared" si="554"/>
        <v>0</v>
      </c>
      <c r="Z363" s="3"/>
      <c r="AA363" s="3">
        <v>54971259</v>
      </c>
      <c r="AB363" s="3">
        <f t="shared" si="533"/>
        <v>994.1</v>
      </c>
      <c r="AC363" s="3">
        <f t="shared" si="555"/>
        <v>994.1</v>
      </c>
      <c r="AD363" s="3">
        <f t="shared" si="556"/>
        <v>0</v>
      </c>
      <c r="AE363" s="3">
        <f t="shared" si="557"/>
        <v>0</v>
      </c>
      <c r="AF363" s="3">
        <f t="shared" si="558"/>
        <v>0</v>
      </c>
      <c r="AG363" s="3">
        <f t="shared" si="534"/>
        <v>0</v>
      </c>
      <c r="AH363" s="3">
        <f t="shared" si="559"/>
        <v>0</v>
      </c>
      <c r="AI363" s="3">
        <f t="shared" si="560"/>
        <v>0</v>
      </c>
      <c r="AJ363" s="3">
        <f t="shared" si="535"/>
        <v>0</v>
      </c>
      <c r="AK363" s="3">
        <v>994.1</v>
      </c>
      <c r="AL363" s="3">
        <v>994.1</v>
      </c>
      <c r="AM363" s="3">
        <v>0</v>
      </c>
      <c r="AN363" s="3">
        <v>0</v>
      </c>
      <c r="AO363" s="3">
        <v>0</v>
      </c>
      <c r="AP363" s="3">
        <v>0</v>
      </c>
      <c r="AQ363" s="3">
        <v>0</v>
      </c>
      <c r="AR363" s="3">
        <v>0</v>
      </c>
      <c r="AS363" s="3">
        <v>0</v>
      </c>
      <c r="AT363" s="3">
        <v>0</v>
      </c>
      <c r="AU363" s="3">
        <v>0</v>
      </c>
      <c r="AV363" s="3">
        <v>1</v>
      </c>
      <c r="AW363" s="3">
        <v>1</v>
      </c>
      <c r="AX363" s="3"/>
      <c r="AY363" s="3"/>
      <c r="AZ363" s="3">
        <v>1</v>
      </c>
      <c r="BA363" s="3">
        <v>1</v>
      </c>
      <c r="BB363" s="3">
        <v>1</v>
      </c>
      <c r="BC363" s="3">
        <v>1</v>
      </c>
      <c r="BD363" s="3" t="s">
        <v>3</v>
      </c>
      <c r="BE363" s="3" t="s">
        <v>3</v>
      </c>
      <c r="BF363" s="3" t="s">
        <v>3</v>
      </c>
      <c r="BG363" s="3" t="s">
        <v>3</v>
      </c>
      <c r="BH363" s="3">
        <v>3</v>
      </c>
      <c r="BI363" s="3">
        <v>2</v>
      </c>
      <c r="BJ363" s="3" t="s">
        <v>516</v>
      </c>
      <c r="BK363" s="3"/>
      <c r="BL363" s="3"/>
      <c r="BM363" s="3">
        <v>400005</v>
      </c>
      <c r="BN363" s="3">
        <v>0</v>
      </c>
      <c r="BO363" s="3" t="s">
        <v>3</v>
      </c>
      <c r="BP363" s="3">
        <v>0</v>
      </c>
      <c r="BQ363" s="3">
        <v>213</v>
      </c>
      <c r="BR363" s="3">
        <v>0</v>
      </c>
      <c r="BS363" s="3">
        <v>1</v>
      </c>
      <c r="BT363" s="3">
        <v>1</v>
      </c>
      <c r="BU363" s="3">
        <v>1</v>
      </c>
      <c r="BV363" s="3">
        <v>1</v>
      </c>
      <c r="BW363" s="3">
        <v>1</v>
      </c>
      <c r="BX363" s="3">
        <v>1</v>
      </c>
      <c r="BY363" s="3" t="s">
        <v>3</v>
      </c>
      <c r="BZ363" s="3">
        <v>0</v>
      </c>
      <c r="CA363" s="3">
        <v>0</v>
      </c>
      <c r="CB363" s="3" t="s">
        <v>3</v>
      </c>
      <c r="CC363" s="3"/>
      <c r="CD363" s="3"/>
      <c r="CE363" s="3">
        <v>1566</v>
      </c>
      <c r="CF363" s="3">
        <v>0</v>
      </c>
      <c r="CG363" s="3">
        <v>0</v>
      </c>
      <c r="CH363" s="3"/>
      <c r="CI363" s="3"/>
      <c r="CJ363" s="3"/>
      <c r="CK363" s="3"/>
      <c r="CL363" s="3"/>
      <c r="CM363" s="3">
        <v>0</v>
      </c>
      <c r="CN363" s="3" t="s">
        <v>3</v>
      </c>
      <c r="CO363" s="3">
        <v>0</v>
      </c>
      <c r="CP363" s="3">
        <f t="shared" si="536"/>
        <v>55669.599999999999</v>
      </c>
      <c r="CQ363" s="3">
        <f t="shared" si="537"/>
        <v>994.1</v>
      </c>
      <c r="CR363" s="3">
        <f t="shared" si="561"/>
        <v>0</v>
      </c>
      <c r="CS363" s="3">
        <f t="shared" si="562"/>
        <v>0</v>
      </c>
      <c r="CT363" s="3">
        <f t="shared" si="538"/>
        <v>0</v>
      </c>
      <c r="CU363" s="3">
        <f t="shared" si="539"/>
        <v>0</v>
      </c>
      <c r="CV363" s="3">
        <f t="shared" si="540"/>
        <v>0</v>
      </c>
      <c r="CW363" s="3">
        <f t="shared" si="541"/>
        <v>0</v>
      </c>
      <c r="CX363" s="3">
        <f t="shared" si="542"/>
        <v>0</v>
      </c>
      <c r="CY363" s="3">
        <f t="shared" si="563"/>
        <v>0</v>
      </c>
      <c r="CZ363" s="3">
        <f t="shared" si="564"/>
        <v>0</v>
      </c>
      <c r="DA363" s="3"/>
      <c r="DB363" s="3"/>
      <c r="DC363" s="3" t="s">
        <v>3</v>
      </c>
      <c r="DD363" s="3" t="s">
        <v>3</v>
      </c>
      <c r="DE363" s="3" t="s">
        <v>3</v>
      </c>
      <c r="DF363" s="3" t="s">
        <v>3</v>
      </c>
      <c r="DG363" s="3" t="s">
        <v>3</v>
      </c>
      <c r="DH363" s="3" t="s">
        <v>3</v>
      </c>
      <c r="DI363" s="3" t="s">
        <v>3</v>
      </c>
      <c r="DJ363" s="3" t="s">
        <v>3</v>
      </c>
      <c r="DK363" s="3" t="s">
        <v>3</v>
      </c>
      <c r="DL363" s="3" t="s">
        <v>3</v>
      </c>
      <c r="DM363" s="3" t="s">
        <v>3</v>
      </c>
      <c r="DN363" s="3">
        <v>0</v>
      </c>
      <c r="DO363" s="3">
        <v>0</v>
      </c>
      <c r="DP363" s="3">
        <v>1</v>
      </c>
      <c r="DQ363" s="3">
        <v>1</v>
      </c>
      <c r="DR363" s="3"/>
      <c r="DS363" s="3"/>
      <c r="DT363" s="3"/>
      <c r="DU363" s="3">
        <v>1013</v>
      </c>
      <c r="DV363" s="3" t="s">
        <v>227</v>
      </c>
      <c r="DW363" s="3" t="s">
        <v>227</v>
      </c>
      <c r="DX363" s="3">
        <v>1</v>
      </c>
      <c r="DY363" s="3"/>
      <c r="DZ363" s="3" t="s">
        <v>3</v>
      </c>
      <c r="EA363" s="3" t="s">
        <v>3</v>
      </c>
      <c r="EB363" s="3" t="s">
        <v>3</v>
      </c>
      <c r="EC363" s="3" t="s">
        <v>3</v>
      </c>
      <c r="ED363" s="3"/>
      <c r="EE363" s="3">
        <v>57042888</v>
      </c>
      <c r="EF363" s="3">
        <v>213</v>
      </c>
      <c r="EG363" s="3" t="s">
        <v>456</v>
      </c>
      <c r="EH363" s="3">
        <v>0</v>
      </c>
      <c r="EI363" s="3" t="s">
        <v>3</v>
      </c>
      <c r="EJ363" s="3">
        <v>1</v>
      </c>
      <c r="EK363" s="3">
        <v>400005</v>
      </c>
      <c r="EL363" s="3" t="s">
        <v>456</v>
      </c>
      <c r="EM363" s="3" t="s">
        <v>457</v>
      </c>
      <c r="EN363" s="3"/>
      <c r="EO363" s="3" t="s">
        <v>3</v>
      </c>
      <c r="EP363" s="3"/>
      <c r="EQ363" s="3">
        <v>16</v>
      </c>
      <c r="ER363" s="3">
        <v>0</v>
      </c>
      <c r="ES363" s="3">
        <v>994.1</v>
      </c>
      <c r="ET363" s="3">
        <v>0</v>
      </c>
      <c r="EU363" s="3">
        <v>0</v>
      </c>
      <c r="EV363" s="3">
        <v>0</v>
      </c>
      <c r="EW363" s="3">
        <v>0</v>
      </c>
      <c r="EX363" s="3">
        <v>0</v>
      </c>
      <c r="EY363" s="3">
        <v>0</v>
      </c>
      <c r="EZ363" s="3"/>
      <c r="FA363" s="3"/>
      <c r="FB363" s="3"/>
      <c r="FC363" s="3"/>
      <c r="FD363" s="3"/>
      <c r="FE363" s="3"/>
      <c r="FF363" s="3"/>
      <c r="FG363" s="3"/>
      <c r="FH363" s="3"/>
      <c r="FI363" s="3"/>
      <c r="FJ363" s="3"/>
      <c r="FK363" s="3"/>
      <c r="FL363" s="3"/>
      <c r="FM363" s="3"/>
      <c r="FN363" s="3"/>
      <c r="FO363" s="3"/>
      <c r="FP363" s="3"/>
      <c r="FQ363" s="3">
        <v>0</v>
      </c>
      <c r="FR363" s="3">
        <v>0</v>
      </c>
      <c r="FS363" s="3">
        <v>0</v>
      </c>
      <c r="FT363" s="3"/>
      <c r="FU363" s="3"/>
      <c r="FV363" s="3"/>
      <c r="FW363" s="3"/>
      <c r="FX363" s="3">
        <v>0</v>
      </c>
      <c r="FY363" s="3">
        <v>0</v>
      </c>
      <c r="FZ363" s="3"/>
      <c r="GA363" s="3" t="s">
        <v>517</v>
      </c>
      <c r="GB363" s="3"/>
      <c r="GC363" s="3"/>
      <c r="GD363" s="3">
        <v>1</v>
      </c>
      <c r="GE363" s="3"/>
      <c r="GF363" s="3">
        <v>1447317536</v>
      </c>
      <c r="GG363" s="3">
        <v>2</v>
      </c>
      <c r="GH363" s="3">
        <v>4</v>
      </c>
      <c r="GI363" s="3">
        <v>-2</v>
      </c>
      <c r="GJ363" s="3">
        <v>0</v>
      </c>
      <c r="GK363" s="3">
        <v>0</v>
      </c>
      <c r="GL363" s="3">
        <f t="shared" si="543"/>
        <v>0</v>
      </c>
      <c r="GM363" s="3">
        <f t="shared" si="544"/>
        <v>55669.599999999999</v>
      </c>
      <c r="GN363" s="3">
        <f t="shared" si="545"/>
        <v>0</v>
      </c>
      <c r="GO363" s="3">
        <f t="shared" si="546"/>
        <v>55669.599999999999</v>
      </c>
      <c r="GP363" s="3">
        <f t="shared" si="547"/>
        <v>0</v>
      </c>
      <c r="GQ363" s="3"/>
      <c r="GR363" s="3">
        <v>1</v>
      </c>
      <c r="GS363" s="3">
        <v>2</v>
      </c>
      <c r="GT363" s="3">
        <v>0</v>
      </c>
      <c r="GU363" s="3" t="s">
        <v>3</v>
      </c>
      <c r="GV363" s="3">
        <f t="shared" si="548"/>
        <v>0</v>
      </c>
      <c r="GW363" s="3">
        <v>1</v>
      </c>
      <c r="GX363" s="3">
        <f t="shared" si="549"/>
        <v>0</v>
      </c>
      <c r="GY363" s="3"/>
      <c r="GZ363" s="3"/>
      <c r="HA363" s="3">
        <v>0</v>
      </c>
      <c r="HB363" s="3">
        <v>0</v>
      </c>
      <c r="HC363" s="3">
        <f t="shared" si="550"/>
        <v>0</v>
      </c>
      <c r="HD363" s="3"/>
      <c r="HE363" s="3" t="s">
        <v>459</v>
      </c>
      <c r="HF363" s="3" t="s">
        <v>37</v>
      </c>
      <c r="HG363" s="3"/>
      <c r="HH363" s="3"/>
      <c r="HI363" s="3"/>
      <c r="HJ363" s="3"/>
      <c r="HK363" s="3"/>
      <c r="HL363" s="3"/>
      <c r="HM363" s="3" t="s">
        <v>3</v>
      </c>
      <c r="HN363" s="3" t="s">
        <v>3</v>
      </c>
      <c r="HO363" s="3" t="s">
        <v>3</v>
      </c>
      <c r="HP363" s="3" t="s">
        <v>3</v>
      </c>
      <c r="HQ363" s="3" t="s">
        <v>3</v>
      </c>
      <c r="HR363" s="3"/>
      <c r="HS363" s="3">
        <v>0</v>
      </c>
      <c r="HT363" s="3"/>
      <c r="HU363" s="3"/>
      <c r="HV363" s="3"/>
      <c r="HW363" s="3"/>
      <c r="HX363" s="3"/>
      <c r="HY363" s="3"/>
      <c r="HZ363" s="3"/>
      <c r="IA363" s="3"/>
      <c r="IB363" s="3"/>
      <c r="IC363" s="3"/>
      <c r="ID363" s="3"/>
      <c r="IE363" s="3"/>
      <c r="IF363" s="3"/>
      <c r="IG363" s="3"/>
      <c r="IH363" s="3"/>
      <c r="II363" s="3"/>
      <c r="IJ363" s="3"/>
      <c r="IK363" s="3">
        <v>0</v>
      </c>
      <c r="IL363" s="3"/>
      <c r="IM363" s="3"/>
      <c r="IN363" s="3"/>
      <c r="IO363" s="3"/>
      <c r="IP363" s="3"/>
      <c r="IQ363" s="3"/>
      <c r="IR363" s="3"/>
      <c r="IS363" s="3"/>
      <c r="IT363" s="3"/>
      <c r="IU363" s="3"/>
    </row>
    <row r="364" spans="1:255" x14ac:dyDescent="0.25">
      <c r="A364" s="4">
        <v>17</v>
      </c>
      <c r="B364" s="4">
        <v>1</v>
      </c>
      <c r="C364" s="4"/>
      <c r="D364" s="4"/>
      <c r="E364" s="4" t="s">
        <v>515</v>
      </c>
      <c r="F364" s="4" t="s">
        <v>516</v>
      </c>
      <c r="G364" s="4" t="s">
        <v>2517</v>
      </c>
      <c r="H364" s="4" t="s">
        <v>227</v>
      </c>
      <c r="I364" s="4">
        <v>56</v>
      </c>
      <c r="J364" s="4">
        <v>0</v>
      </c>
      <c r="K364" s="4">
        <v>56</v>
      </c>
      <c r="L364" s="4"/>
      <c r="M364" s="4"/>
      <c r="N364" s="4"/>
      <c r="O364" s="4">
        <f t="shared" si="526"/>
        <v>547788.86</v>
      </c>
      <c r="P364" s="4">
        <f t="shared" si="527"/>
        <v>547788.86</v>
      </c>
      <c r="Q364" s="4">
        <f t="shared" si="551"/>
        <v>0</v>
      </c>
      <c r="R364" s="4">
        <f t="shared" si="552"/>
        <v>0</v>
      </c>
      <c r="S364" s="4">
        <f t="shared" si="528"/>
        <v>0</v>
      </c>
      <c r="T364" s="4">
        <f t="shared" si="529"/>
        <v>0</v>
      </c>
      <c r="U364" s="4">
        <f t="shared" si="530"/>
        <v>0</v>
      </c>
      <c r="V364" s="4">
        <f t="shared" si="531"/>
        <v>0</v>
      </c>
      <c r="W364" s="4">
        <f t="shared" si="532"/>
        <v>0</v>
      </c>
      <c r="X364" s="4">
        <f t="shared" si="553"/>
        <v>0</v>
      </c>
      <c r="Y364" s="4">
        <f t="shared" si="554"/>
        <v>0</v>
      </c>
      <c r="Z364" s="4"/>
      <c r="AA364" s="4">
        <v>55890823</v>
      </c>
      <c r="AB364" s="4">
        <f t="shared" si="533"/>
        <v>994.1</v>
      </c>
      <c r="AC364" s="4">
        <f t="shared" si="555"/>
        <v>994.1</v>
      </c>
      <c r="AD364" s="4">
        <f t="shared" si="556"/>
        <v>0</v>
      </c>
      <c r="AE364" s="4">
        <f t="shared" si="557"/>
        <v>0</v>
      </c>
      <c r="AF364" s="4">
        <f t="shared" si="558"/>
        <v>0</v>
      </c>
      <c r="AG364" s="4">
        <f t="shared" si="534"/>
        <v>0</v>
      </c>
      <c r="AH364" s="4">
        <f t="shared" si="559"/>
        <v>0</v>
      </c>
      <c r="AI364" s="4">
        <f t="shared" si="560"/>
        <v>0</v>
      </c>
      <c r="AJ364" s="4">
        <f t="shared" si="535"/>
        <v>0</v>
      </c>
      <c r="AK364" s="4">
        <v>994.1</v>
      </c>
      <c r="AL364" s="4">
        <v>994.1</v>
      </c>
      <c r="AM364" s="4">
        <v>0</v>
      </c>
      <c r="AN364" s="4">
        <v>0</v>
      </c>
      <c r="AO364" s="4">
        <v>0</v>
      </c>
      <c r="AP364" s="4">
        <v>0</v>
      </c>
      <c r="AQ364" s="4">
        <v>0</v>
      </c>
      <c r="AR364" s="4">
        <v>0</v>
      </c>
      <c r="AS364" s="4">
        <v>0</v>
      </c>
      <c r="AT364" s="4">
        <v>0</v>
      </c>
      <c r="AU364" s="4">
        <v>0</v>
      </c>
      <c r="AV364" s="4">
        <v>1</v>
      </c>
      <c r="AW364" s="4">
        <v>1</v>
      </c>
      <c r="AX364" s="4"/>
      <c r="AY364" s="4"/>
      <c r="AZ364" s="4">
        <v>1</v>
      </c>
      <c r="BA364" s="4">
        <v>1</v>
      </c>
      <c r="BB364" s="4">
        <v>1</v>
      </c>
      <c r="BC364" s="4">
        <v>9.84</v>
      </c>
      <c r="BD364" s="4" t="s">
        <v>3</v>
      </c>
      <c r="BE364" s="4" t="s">
        <v>3</v>
      </c>
      <c r="BF364" s="4" t="s">
        <v>3</v>
      </c>
      <c r="BG364" s="4" t="s">
        <v>3</v>
      </c>
      <c r="BH364" s="4">
        <v>3</v>
      </c>
      <c r="BI364" s="4">
        <v>2</v>
      </c>
      <c r="BJ364" s="4" t="s">
        <v>516</v>
      </c>
      <c r="BK364" s="4"/>
      <c r="BL364" s="4"/>
      <c r="BM364" s="4">
        <v>400005</v>
      </c>
      <c r="BN364" s="4">
        <v>0</v>
      </c>
      <c r="BO364" s="4" t="s">
        <v>3</v>
      </c>
      <c r="BP364" s="4">
        <v>0</v>
      </c>
      <c r="BQ364" s="4">
        <v>213</v>
      </c>
      <c r="BR364" s="4">
        <v>0</v>
      </c>
      <c r="BS364" s="4">
        <v>1</v>
      </c>
      <c r="BT364" s="4">
        <v>1</v>
      </c>
      <c r="BU364" s="4">
        <v>1</v>
      </c>
      <c r="BV364" s="4">
        <v>1</v>
      </c>
      <c r="BW364" s="4">
        <v>1</v>
      </c>
      <c r="BX364" s="4">
        <v>1</v>
      </c>
      <c r="BY364" s="4" t="s">
        <v>3</v>
      </c>
      <c r="BZ364" s="4">
        <v>0</v>
      </c>
      <c r="CA364" s="4">
        <v>0</v>
      </c>
      <c r="CB364" s="4" t="s">
        <v>3</v>
      </c>
      <c r="CC364" s="4"/>
      <c r="CD364" s="4"/>
      <c r="CE364" s="4">
        <v>1566</v>
      </c>
      <c r="CF364" s="4">
        <v>0</v>
      </c>
      <c r="CG364" s="4">
        <v>0</v>
      </c>
      <c r="CH364" s="4"/>
      <c r="CI364" s="4"/>
      <c r="CJ364" s="4"/>
      <c r="CK364" s="4"/>
      <c r="CL364" s="4"/>
      <c r="CM364" s="4">
        <v>0</v>
      </c>
      <c r="CN364" s="4" t="s">
        <v>3</v>
      </c>
      <c r="CO364" s="4">
        <v>0</v>
      </c>
      <c r="CP364" s="4">
        <f t="shared" si="536"/>
        <v>547788.86</v>
      </c>
      <c r="CQ364" s="4">
        <f t="shared" si="537"/>
        <v>9781.94</v>
      </c>
      <c r="CR364" s="4">
        <f t="shared" si="561"/>
        <v>0</v>
      </c>
      <c r="CS364" s="4">
        <f t="shared" si="562"/>
        <v>0</v>
      </c>
      <c r="CT364" s="4">
        <f t="shared" si="538"/>
        <v>0</v>
      </c>
      <c r="CU364" s="4">
        <f t="shared" si="539"/>
        <v>0</v>
      </c>
      <c r="CV364" s="4">
        <f t="shared" si="540"/>
        <v>0</v>
      </c>
      <c r="CW364" s="4">
        <f t="shared" si="541"/>
        <v>0</v>
      </c>
      <c r="CX364" s="4">
        <f t="shared" si="542"/>
        <v>0</v>
      </c>
      <c r="CY364" s="4">
        <f t="shared" si="563"/>
        <v>0</v>
      </c>
      <c r="CZ364" s="4">
        <f t="shared" si="564"/>
        <v>0</v>
      </c>
      <c r="DA364" s="4"/>
      <c r="DB364" s="4"/>
      <c r="DC364" s="4" t="s">
        <v>3</v>
      </c>
      <c r="DD364" s="4" t="s">
        <v>3</v>
      </c>
      <c r="DE364" s="4" t="s">
        <v>3</v>
      </c>
      <c r="DF364" s="4" t="s">
        <v>3</v>
      </c>
      <c r="DG364" s="4" t="s">
        <v>3</v>
      </c>
      <c r="DH364" s="4" t="s">
        <v>3</v>
      </c>
      <c r="DI364" s="4" t="s">
        <v>3</v>
      </c>
      <c r="DJ364" s="4" t="s">
        <v>3</v>
      </c>
      <c r="DK364" s="4" t="s">
        <v>3</v>
      </c>
      <c r="DL364" s="4" t="s">
        <v>3</v>
      </c>
      <c r="DM364" s="4" t="s">
        <v>3</v>
      </c>
      <c r="DN364" s="4">
        <v>0</v>
      </c>
      <c r="DO364" s="4">
        <v>0</v>
      </c>
      <c r="DP364" s="4">
        <v>1</v>
      </c>
      <c r="DQ364" s="4">
        <v>1</v>
      </c>
      <c r="DR364" s="4"/>
      <c r="DS364" s="4"/>
      <c r="DT364" s="4"/>
      <c r="DU364" s="4">
        <v>1013</v>
      </c>
      <c r="DV364" s="4" t="s">
        <v>227</v>
      </c>
      <c r="DW364" s="4" t="s">
        <v>227</v>
      </c>
      <c r="DX364" s="4">
        <v>1</v>
      </c>
      <c r="DY364" s="4"/>
      <c r="DZ364" s="4" t="s">
        <v>3</v>
      </c>
      <c r="EA364" s="4" t="s">
        <v>3</v>
      </c>
      <c r="EB364" s="4" t="s">
        <v>3</v>
      </c>
      <c r="EC364" s="4" t="s">
        <v>3</v>
      </c>
      <c r="ED364" s="4"/>
      <c r="EE364" s="4">
        <v>57042888</v>
      </c>
      <c r="EF364" s="4">
        <v>213</v>
      </c>
      <c r="EG364" s="4" t="s">
        <v>456</v>
      </c>
      <c r="EH364" s="4">
        <v>0</v>
      </c>
      <c r="EI364" s="4" t="s">
        <v>3</v>
      </c>
      <c r="EJ364" s="4">
        <v>1</v>
      </c>
      <c r="EK364" s="4">
        <v>400005</v>
      </c>
      <c r="EL364" s="4" t="s">
        <v>456</v>
      </c>
      <c r="EM364" s="4" t="s">
        <v>457</v>
      </c>
      <c r="EN364" s="4"/>
      <c r="EO364" s="4" t="s">
        <v>3</v>
      </c>
      <c r="EP364" s="4"/>
      <c r="EQ364" s="4">
        <v>16</v>
      </c>
      <c r="ER364" s="4">
        <v>0</v>
      </c>
      <c r="ES364" s="4">
        <v>994.1</v>
      </c>
      <c r="ET364" s="4">
        <v>0</v>
      </c>
      <c r="EU364" s="4">
        <v>0</v>
      </c>
      <c r="EV364" s="4">
        <v>0</v>
      </c>
      <c r="EW364" s="4">
        <v>0</v>
      </c>
      <c r="EX364" s="4">
        <v>0</v>
      </c>
      <c r="EY364" s="4">
        <v>0</v>
      </c>
      <c r="EZ364" s="4">
        <v>5</v>
      </c>
      <c r="FA364" s="4"/>
      <c r="FB364" s="4"/>
      <c r="FC364" s="4">
        <v>1</v>
      </c>
      <c r="FD364" s="4">
        <v>18</v>
      </c>
      <c r="FE364" s="4"/>
      <c r="FF364" s="4">
        <v>11700</v>
      </c>
      <c r="FG364" s="4"/>
      <c r="FH364" s="4"/>
      <c r="FI364" s="4"/>
      <c r="FJ364" s="4"/>
      <c r="FK364" s="4"/>
      <c r="FL364" s="4"/>
      <c r="FM364" s="4"/>
      <c r="FN364" s="4"/>
      <c r="FO364" s="4"/>
      <c r="FP364" s="4"/>
      <c r="FQ364" s="4">
        <v>0</v>
      </c>
      <c r="FR364" s="4">
        <v>0</v>
      </c>
      <c r="FS364" s="4">
        <v>0</v>
      </c>
      <c r="FT364" s="4"/>
      <c r="FU364" s="4"/>
      <c r="FV364" s="4"/>
      <c r="FW364" s="4"/>
      <c r="FX364" s="4">
        <v>0</v>
      </c>
      <c r="FY364" s="4">
        <v>0</v>
      </c>
      <c r="FZ364" s="4"/>
      <c r="GA364" s="4" t="s">
        <v>517</v>
      </c>
      <c r="GB364" s="4"/>
      <c r="GC364" s="4"/>
      <c r="GD364" s="4">
        <v>1</v>
      </c>
      <c r="GE364" s="4"/>
      <c r="GF364" s="4">
        <v>1447317536</v>
      </c>
      <c r="GG364" s="4">
        <v>2</v>
      </c>
      <c r="GH364" s="4">
        <v>3</v>
      </c>
      <c r="GI364" s="4">
        <v>5</v>
      </c>
      <c r="GJ364" s="4">
        <v>0</v>
      </c>
      <c r="GK364" s="4">
        <v>0</v>
      </c>
      <c r="GL364" s="4">
        <f t="shared" si="543"/>
        <v>0</v>
      </c>
      <c r="GM364" s="4">
        <f t="shared" si="544"/>
        <v>547788.86</v>
      </c>
      <c r="GN364" s="4">
        <f t="shared" si="545"/>
        <v>0</v>
      </c>
      <c r="GO364" s="4">
        <f t="shared" si="546"/>
        <v>547788.86</v>
      </c>
      <c r="GP364" s="4">
        <f t="shared" si="547"/>
        <v>0</v>
      </c>
      <c r="GQ364" s="4"/>
      <c r="GR364" s="4">
        <v>1</v>
      </c>
      <c r="GS364" s="4">
        <v>1</v>
      </c>
      <c r="GT364" s="4">
        <v>0</v>
      </c>
      <c r="GU364" s="4" t="s">
        <v>3</v>
      </c>
      <c r="GV364" s="4">
        <f t="shared" si="548"/>
        <v>0</v>
      </c>
      <c r="GW364" s="4">
        <v>1</v>
      </c>
      <c r="GX364" s="4">
        <f t="shared" si="549"/>
        <v>0</v>
      </c>
      <c r="GY364" s="4"/>
      <c r="GZ364" s="4"/>
      <c r="HA364" s="4">
        <v>0</v>
      </c>
      <c r="HB364" s="4">
        <v>0</v>
      </c>
      <c r="HC364" s="4">
        <f t="shared" si="550"/>
        <v>0</v>
      </c>
      <c r="HD364" s="4"/>
      <c r="HE364" s="4" t="s">
        <v>459</v>
      </c>
      <c r="HF364" s="4" t="s">
        <v>37</v>
      </c>
      <c r="HG364" s="4"/>
      <c r="HH364" s="4"/>
      <c r="HI364" s="4"/>
      <c r="HJ364" s="4"/>
      <c r="HK364" s="4"/>
      <c r="HL364" s="4"/>
      <c r="HM364" s="4" t="s">
        <v>3</v>
      </c>
      <c r="HN364" s="4" t="s">
        <v>3</v>
      </c>
      <c r="HO364" s="4" t="s">
        <v>3</v>
      </c>
      <c r="HP364" s="4" t="s">
        <v>3</v>
      </c>
      <c r="HQ364" s="4" t="s">
        <v>3</v>
      </c>
      <c r="HR364" s="4"/>
      <c r="HS364" s="4">
        <v>0</v>
      </c>
      <c r="HT364" s="4"/>
      <c r="HU364" s="4"/>
      <c r="HV364" s="4"/>
      <c r="HW364" s="4"/>
      <c r="HX364" s="4"/>
      <c r="HY364" s="4"/>
      <c r="HZ364" s="4"/>
      <c r="IA364" s="4"/>
      <c r="IB364" s="4"/>
      <c r="IC364" s="4"/>
      <c r="ID364" s="4"/>
      <c r="IE364" s="4"/>
      <c r="IF364" s="4"/>
      <c r="IG364" s="4"/>
      <c r="IH364" s="4"/>
      <c r="II364" s="4"/>
      <c r="IJ364" s="4"/>
      <c r="IK364" s="4">
        <v>0</v>
      </c>
      <c r="IL364" s="4"/>
      <c r="IM364" s="4"/>
      <c r="IN364" s="4"/>
      <c r="IO364" s="4"/>
      <c r="IP364" s="4"/>
      <c r="IQ364" s="4"/>
      <c r="IR364" s="4"/>
      <c r="IS364" s="4"/>
      <c r="IT364" s="4"/>
      <c r="IU364" s="4"/>
    </row>
    <row r="365" spans="1:255" x14ac:dyDescent="0.25">
      <c r="A365" s="3">
        <v>17</v>
      </c>
      <c r="B365" s="3">
        <v>1</v>
      </c>
      <c r="C365" s="3"/>
      <c r="D365" s="3"/>
      <c r="E365" s="3" t="s">
        <v>518</v>
      </c>
      <c r="F365" s="3" t="s">
        <v>519</v>
      </c>
      <c r="G365" s="3" t="s">
        <v>2518</v>
      </c>
      <c r="H365" s="3" t="s">
        <v>227</v>
      </c>
      <c r="I365" s="3">
        <v>15</v>
      </c>
      <c r="J365" s="3">
        <v>0</v>
      </c>
      <c r="K365" s="3">
        <v>15</v>
      </c>
      <c r="L365" s="3"/>
      <c r="M365" s="3"/>
      <c r="N365" s="3"/>
      <c r="O365" s="3">
        <f t="shared" si="526"/>
        <v>16568.400000000001</v>
      </c>
      <c r="P365" s="3">
        <f t="shared" si="527"/>
        <v>16568.400000000001</v>
      </c>
      <c r="Q365" s="3">
        <f t="shared" si="551"/>
        <v>0</v>
      </c>
      <c r="R365" s="3">
        <f t="shared" si="552"/>
        <v>0</v>
      </c>
      <c r="S365" s="3">
        <f t="shared" si="528"/>
        <v>0</v>
      </c>
      <c r="T365" s="3">
        <f t="shared" si="529"/>
        <v>0</v>
      </c>
      <c r="U365" s="3">
        <f t="shared" si="530"/>
        <v>0</v>
      </c>
      <c r="V365" s="3">
        <f t="shared" si="531"/>
        <v>0</v>
      </c>
      <c r="W365" s="3">
        <f t="shared" si="532"/>
        <v>0</v>
      </c>
      <c r="X365" s="3">
        <f t="shared" si="553"/>
        <v>0</v>
      </c>
      <c r="Y365" s="3">
        <f t="shared" si="554"/>
        <v>0</v>
      </c>
      <c r="Z365" s="3"/>
      <c r="AA365" s="3">
        <v>54971259</v>
      </c>
      <c r="AB365" s="3">
        <f t="shared" si="533"/>
        <v>1104.56</v>
      </c>
      <c r="AC365" s="3">
        <f t="shared" si="555"/>
        <v>1104.56</v>
      </c>
      <c r="AD365" s="3">
        <f t="shared" si="556"/>
        <v>0</v>
      </c>
      <c r="AE365" s="3">
        <f t="shared" si="557"/>
        <v>0</v>
      </c>
      <c r="AF365" s="3">
        <f t="shared" si="558"/>
        <v>0</v>
      </c>
      <c r="AG365" s="3">
        <f t="shared" si="534"/>
        <v>0</v>
      </c>
      <c r="AH365" s="3">
        <f t="shared" si="559"/>
        <v>0</v>
      </c>
      <c r="AI365" s="3">
        <f t="shared" si="560"/>
        <v>0</v>
      </c>
      <c r="AJ365" s="3">
        <f t="shared" si="535"/>
        <v>0</v>
      </c>
      <c r="AK365" s="3">
        <v>1104.5600000000002</v>
      </c>
      <c r="AL365" s="3">
        <v>1104.5600000000002</v>
      </c>
      <c r="AM365" s="3">
        <v>0</v>
      </c>
      <c r="AN365" s="3">
        <v>0</v>
      </c>
      <c r="AO365" s="3">
        <v>0</v>
      </c>
      <c r="AP365" s="3">
        <v>0</v>
      </c>
      <c r="AQ365" s="3">
        <v>0</v>
      </c>
      <c r="AR365" s="3">
        <v>0</v>
      </c>
      <c r="AS365" s="3">
        <v>0</v>
      </c>
      <c r="AT365" s="3">
        <v>0</v>
      </c>
      <c r="AU365" s="3">
        <v>0</v>
      </c>
      <c r="AV365" s="3">
        <v>1</v>
      </c>
      <c r="AW365" s="3">
        <v>1</v>
      </c>
      <c r="AX365" s="3"/>
      <c r="AY365" s="3"/>
      <c r="AZ365" s="3">
        <v>1</v>
      </c>
      <c r="BA365" s="3">
        <v>1</v>
      </c>
      <c r="BB365" s="3">
        <v>1</v>
      </c>
      <c r="BC365" s="3">
        <v>1</v>
      </c>
      <c r="BD365" s="3" t="s">
        <v>3</v>
      </c>
      <c r="BE365" s="3" t="s">
        <v>3</v>
      </c>
      <c r="BF365" s="3" t="s">
        <v>3</v>
      </c>
      <c r="BG365" s="3" t="s">
        <v>3</v>
      </c>
      <c r="BH365" s="3">
        <v>3</v>
      </c>
      <c r="BI365" s="3">
        <v>2</v>
      </c>
      <c r="BJ365" s="3" t="s">
        <v>519</v>
      </c>
      <c r="BK365" s="3"/>
      <c r="BL365" s="3"/>
      <c r="BM365" s="3">
        <v>400005</v>
      </c>
      <c r="BN365" s="3">
        <v>0</v>
      </c>
      <c r="BO365" s="3" t="s">
        <v>3</v>
      </c>
      <c r="BP365" s="3">
        <v>0</v>
      </c>
      <c r="BQ365" s="3">
        <v>213</v>
      </c>
      <c r="BR365" s="3">
        <v>0</v>
      </c>
      <c r="BS365" s="3">
        <v>1</v>
      </c>
      <c r="BT365" s="3">
        <v>1</v>
      </c>
      <c r="BU365" s="3">
        <v>1</v>
      </c>
      <c r="BV365" s="3">
        <v>1</v>
      </c>
      <c r="BW365" s="3">
        <v>1</v>
      </c>
      <c r="BX365" s="3">
        <v>1</v>
      </c>
      <c r="BY365" s="3" t="s">
        <v>3</v>
      </c>
      <c r="BZ365" s="3">
        <v>0</v>
      </c>
      <c r="CA365" s="3">
        <v>0</v>
      </c>
      <c r="CB365" s="3" t="s">
        <v>3</v>
      </c>
      <c r="CC365" s="3"/>
      <c r="CD365" s="3"/>
      <c r="CE365" s="3">
        <v>1566</v>
      </c>
      <c r="CF365" s="3">
        <v>0</v>
      </c>
      <c r="CG365" s="3">
        <v>0</v>
      </c>
      <c r="CH365" s="3"/>
      <c r="CI365" s="3"/>
      <c r="CJ365" s="3"/>
      <c r="CK365" s="3"/>
      <c r="CL365" s="3"/>
      <c r="CM365" s="3">
        <v>0</v>
      </c>
      <c r="CN365" s="3" t="s">
        <v>3</v>
      </c>
      <c r="CO365" s="3">
        <v>0</v>
      </c>
      <c r="CP365" s="3">
        <f t="shared" si="536"/>
        <v>16568.400000000001</v>
      </c>
      <c r="CQ365" s="3">
        <f t="shared" si="537"/>
        <v>1104.56</v>
      </c>
      <c r="CR365" s="3">
        <f t="shared" si="561"/>
        <v>0</v>
      </c>
      <c r="CS365" s="3">
        <f t="shared" si="562"/>
        <v>0</v>
      </c>
      <c r="CT365" s="3">
        <f t="shared" si="538"/>
        <v>0</v>
      </c>
      <c r="CU365" s="3">
        <f t="shared" si="539"/>
        <v>0</v>
      </c>
      <c r="CV365" s="3">
        <f t="shared" si="540"/>
        <v>0</v>
      </c>
      <c r="CW365" s="3">
        <f t="shared" si="541"/>
        <v>0</v>
      </c>
      <c r="CX365" s="3">
        <f t="shared" si="542"/>
        <v>0</v>
      </c>
      <c r="CY365" s="3">
        <f t="shared" si="563"/>
        <v>0</v>
      </c>
      <c r="CZ365" s="3">
        <f t="shared" si="564"/>
        <v>0</v>
      </c>
      <c r="DA365" s="3"/>
      <c r="DB365" s="3"/>
      <c r="DC365" s="3" t="s">
        <v>3</v>
      </c>
      <c r="DD365" s="3" t="s">
        <v>3</v>
      </c>
      <c r="DE365" s="3" t="s">
        <v>3</v>
      </c>
      <c r="DF365" s="3" t="s">
        <v>3</v>
      </c>
      <c r="DG365" s="3" t="s">
        <v>3</v>
      </c>
      <c r="DH365" s="3" t="s">
        <v>3</v>
      </c>
      <c r="DI365" s="3" t="s">
        <v>3</v>
      </c>
      <c r="DJ365" s="3" t="s">
        <v>3</v>
      </c>
      <c r="DK365" s="3" t="s">
        <v>3</v>
      </c>
      <c r="DL365" s="3" t="s">
        <v>3</v>
      </c>
      <c r="DM365" s="3" t="s">
        <v>3</v>
      </c>
      <c r="DN365" s="3">
        <v>0</v>
      </c>
      <c r="DO365" s="3">
        <v>0</v>
      </c>
      <c r="DP365" s="3">
        <v>1</v>
      </c>
      <c r="DQ365" s="3">
        <v>1</v>
      </c>
      <c r="DR365" s="3"/>
      <c r="DS365" s="3"/>
      <c r="DT365" s="3"/>
      <c r="DU365" s="3">
        <v>1013</v>
      </c>
      <c r="DV365" s="3" t="s">
        <v>227</v>
      </c>
      <c r="DW365" s="3" t="s">
        <v>227</v>
      </c>
      <c r="DX365" s="3">
        <v>1</v>
      </c>
      <c r="DY365" s="3"/>
      <c r="DZ365" s="3" t="s">
        <v>3</v>
      </c>
      <c r="EA365" s="3" t="s">
        <v>3</v>
      </c>
      <c r="EB365" s="3" t="s">
        <v>3</v>
      </c>
      <c r="EC365" s="3" t="s">
        <v>3</v>
      </c>
      <c r="ED365" s="3"/>
      <c r="EE365" s="3">
        <v>57042888</v>
      </c>
      <c r="EF365" s="3">
        <v>213</v>
      </c>
      <c r="EG365" s="3" t="s">
        <v>456</v>
      </c>
      <c r="EH365" s="3">
        <v>0</v>
      </c>
      <c r="EI365" s="3" t="s">
        <v>3</v>
      </c>
      <c r="EJ365" s="3">
        <v>1</v>
      </c>
      <c r="EK365" s="3">
        <v>400005</v>
      </c>
      <c r="EL365" s="3" t="s">
        <v>456</v>
      </c>
      <c r="EM365" s="3" t="s">
        <v>457</v>
      </c>
      <c r="EN365" s="3"/>
      <c r="EO365" s="3" t="s">
        <v>3</v>
      </c>
      <c r="EP365" s="3"/>
      <c r="EQ365" s="3">
        <v>16</v>
      </c>
      <c r="ER365" s="3">
        <v>0</v>
      </c>
      <c r="ES365" s="3">
        <v>1104.5600000000002</v>
      </c>
      <c r="ET365" s="3">
        <v>0</v>
      </c>
      <c r="EU365" s="3">
        <v>0</v>
      </c>
      <c r="EV365" s="3">
        <v>0</v>
      </c>
      <c r="EW365" s="3">
        <v>0</v>
      </c>
      <c r="EX365" s="3">
        <v>0</v>
      </c>
      <c r="EY365" s="3">
        <v>0</v>
      </c>
      <c r="EZ365" s="3"/>
      <c r="FA365" s="3"/>
      <c r="FB365" s="3"/>
      <c r="FC365" s="3"/>
      <c r="FD365" s="3"/>
      <c r="FE365" s="3"/>
      <c r="FF365" s="3"/>
      <c r="FG365" s="3"/>
      <c r="FH365" s="3"/>
      <c r="FI365" s="3"/>
      <c r="FJ365" s="3"/>
      <c r="FK365" s="3"/>
      <c r="FL365" s="3"/>
      <c r="FM365" s="3"/>
      <c r="FN365" s="3"/>
      <c r="FO365" s="3"/>
      <c r="FP365" s="3"/>
      <c r="FQ365" s="3">
        <v>0</v>
      </c>
      <c r="FR365" s="3">
        <v>0</v>
      </c>
      <c r="FS365" s="3">
        <v>0</v>
      </c>
      <c r="FT365" s="3"/>
      <c r="FU365" s="3"/>
      <c r="FV365" s="3"/>
      <c r="FW365" s="3"/>
      <c r="FX365" s="3">
        <v>0</v>
      </c>
      <c r="FY365" s="3">
        <v>0</v>
      </c>
      <c r="FZ365" s="3"/>
      <c r="GA365" s="3" t="s">
        <v>520</v>
      </c>
      <c r="GB365" s="3"/>
      <c r="GC365" s="3"/>
      <c r="GD365" s="3">
        <v>1</v>
      </c>
      <c r="GE365" s="3"/>
      <c r="GF365" s="3">
        <v>-591058353</v>
      </c>
      <c r="GG365" s="3">
        <v>2</v>
      </c>
      <c r="GH365" s="3">
        <v>4</v>
      </c>
      <c r="GI365" s="3">
        <v>-2</v>
      </c>
      <c r="GJ365" s="3">
        <v>0</v>
      </c>
      <c r="GK365" s="3">
        <v>0</v>
      </c>
      <c r="GL365" s="3">
        <f t="shared" si="543"/>
        <v>0</v>
      </c>
      <c r="GM365" s="3">
        <f t="shared" si="544"/>
        <v>16568.400000000001</v>
      </c>
      <c r="GN365" s="3">
        <f t="shared" si="545"/>
        <v>0</v>
      </c>
      <c r="GO365" s="3">
        <f t="shared" si="546"/>
        <v>16568.400000000001</v>
      </c>
      <c r="GP365" s="3">
        <f t="shared" si="547"/>
        <v>0</v>
      </c>
      <c r="GQ365" s="3"/>
      <c r="GR365" s="3">
        <v>1</v>
      </c>
      <c r="GS365" s="3">
        <v>2</v>
      </c>
      <c r="GT365" s="3">
        <v>0</v>
      </c>
      <c r="GU365" s="3" t="s">
        <v>3</v>
      </c>
      <c r="GV365" s="3">
        <f t="shared" si="548"/>
        <v>0</v>
      </c>
      <c r="GW365" s="3">
        <v>1</v>
      </c>
      <c r="GX365" s="3">
        <f t="shared" si="549"/>
        <v>0</v>
      </c>
      <c r="GY365" s="3"/>
      <c r="GZ365" s="3"/>
      <c r="HA365" s="3">
        <v>0</v>
      </c>
      <c r="HB365" s="3">
        <v>0</v>
      </c>
      <c r="HC365" s="3">
        <f t="shared" si="550"/>
        <v>0</v>
      </c>
      <c r="HD365" s="3"/>
      <c r="HE365" s="3" t="s">
        <v>459</v>
      </c>
      <c r="HF365" s="3" t="s">
        <v>37</v>
      </c>
      <c r="HG365" s="3"/>
      <c r="HH365" s="3"/>
      <c r="HI365" s="3"/>
      <c r="HJ365" s="3"/>
      <c r="HK365" s="3"/>
      <c r="HL365" s="3"/>
      <c r="HM365" s="3" t="s">
        <v>3</v>
      </c>
      <c r="HN365" s="3" t="s">
        <v>3</v>
      </c>
      <c r="HO365" s="3" t="s">
        <v>3</v>
      </c>
      <c r="HP365" s="3" t="s">
        <v>3</v>
      </c>
      <c r="HQ365" s="3" t="s">
        <v>3</v>
      </c>
      <c r="HR365" s="3"/>
      <c r="HS365" s="3">
        <v>0</v>
      </c>
      <c r="HT365" s="3"/>
      <c r="HU365" s="3"/>
      <c r="HV365" s="3"/>
      <c r="HW365" s="3"/>
      <c r="HX365" s="3"/>
      <c r="HY365" s="3"/>
      <c r="HZ365" s="3"/>
      <c r="IA365" s="3"/>
      <c r="IB365" s="3"/>
      <c r="IC365" s="3"/>
      <c r="ID365" s="3"/>
      <c r="IE365" s="3"/>
      <c r="IF365" s="3"/>
      <c r="IG365" s="3"/>
      <c r="IH365" s="3"/>
      <c r="II365" s="3"/>
      <c r="IJ365" s="3"/>
      <c r="IK365" s="3">
        <v>0</v>
      </c>
      <c r="IL365" s="3"/>
      <c r="IM365" s="3"/>
      <c r="IN365" s="3"/>
      <c r="IO365" s="3"/>
      <c r="IP365" s="3"/>
      <c r="IQ365" s="3"/>
      <c r="IR365" s="3"/>
      <c r="IS365" s="3"/>
      <c r="IT365" s="3"/>
      <c r="IU365" s="3"/>
    </row>
    <row r="366" spans="1:255" x14ac:dyDescent="0.25">
      <c r="A366" s="4">
        <v>17</v>
      </c>
      <c r="B366" s="4">
        <v>1</v>
      </c>
      <c r="C366" s="4"/>
      <c r="D366" s="4"/>
      <c r="E366" s="4" t="s">
        <v>518</v>
      </c>
      <c r="F366" s="4" t="s">
        <v>519</v>
      </c>
      <c r="G366" s="4" t="s">
        <v>2518</v>
      </c>
      <c r="H366" s="4" t="s">
        <v>227</v>
      </c>
      <c r="I366" s="4">
        <v>15</v>
      </c>
      <c r="J366" s="4">
        <v>0</v>
      </c>
      <c r="K366" s="4">
        <v>15</v>
      </c>
      <c r="L366" s="4"/>
      <c r="M366" s="4"/>
      <c r="N366" s="4"/>
      <c r="O366" s="4">
        <f t="shared" si="526"/>
        <v>163033.06</v>
      </c>
      <c r="P366" s="4">
        <f t="shared" si="527"/>
        <v>163033.06</v>
      </c>
      <c r="Q366" s="4">
        <f t="shared" si="551"/>
        <v>0</v>
      </c>
      <c r="R366" s="4">
        <f t="shared" si="552"/>
        <v>0</v>
      </c>
      <c r="S366" s="4">
        <f t="shared" si="528"/>
        <v>0</v>
      </c>
      <c r="T366" s="4">
        <f t="shared" si="529"/>
        <v>0</v>
      </c>
      <c r="U366" s="4">
        <f t="shared" si="530"/>
        <v>0</v>
      </c>
      <c r="V366" s="4">
        <f t="shared" si="531"/>
        <v>0</v>
      </c>
      <c r="W366" s="4">
        <f t="shared" si="532"/>
        <v>0</v>
      </c>
      <c r="X366" s="4">
        <f t="shared" si="553"/>
        <v>0</v>
      </c>
      <c r="Y366" s="4">
        <f t="shared" si="554"/>
        <v>0</v>
      </c>
      <c r="Z366" s="4"/>
      <c r="AA366" s="4">
        <v>55890823</v>
      </c>
      <c r="AB366" s="4">
        <f t="shared" si="533"/>
        <v>1104.56</v>
      </c>
      <c r="AC366" s="4">
        <f t="shared" si="555"/>
        <v>1104.56</v>
      </c>
      <c r="AD366" s="4">
        <f t="shared" si="556"/>
        <v>0</v>
      </c>
      <c r="AE366" s="4">
        <f t="shared" si="557"/>
        <v>0</v>
      </c>
      <c r="AF366" s="4">
        <f t="shared" si="558"/>
        <v>0</v>
      </c>
      <c r="AG366" s="4">
        <f t="shared" si="534"/>
        <v>0</v>
      </c>
      <c r="AH366" s="4">
        <f t="shared" si="559"/>
        <v>0</v>
      </c>
      <c r="AI366" s="4">
        <f t="shared" si="560"/>
        <v>0</v>
      </c>
      <c r="AJ366" s="4">
        <f t="shared" si="535"/>
        <v>0</v>
      </c>
      <c r="AK366" s="4">
        <v>1104.5600000000002</v>
      </c>
      <c r="AL366" s="4">
        <v>1104.5600000000002</v>
      </c>
      <c r="AM366" s="4">
        <v>0</v>
      </c>
      <c r="AN366" s="4">
        <v>0</v>
      </c>
      <c r="AO366" s="4">
        <v>0</v>
      </c>
      <c r="AP366" s="4">
        <v>0</v>
      </c>
      <c r="AQ366" s="4">
        <v>0</v>
      </c>
      <c r="AR366" s="4">
        <v>0</v>
      </c>
      <c r="AS366" s="4">
        <v>0</v>
      </c>
      <c r="AT366" s="4">
        <v>0</v>
      </c>
      <c r="AU366" s="4">
        <v>0</v>
      </c>
      <c r="AV366" s="4">
        <v>1</v>
      </c>
      <c r="AW366" s="4">
        <v>1</v>
      </c>
      <c r="AX366" s="4"/>
      <c r="AY366" s="4"/>
      <c r="AZ366" s="4">
        <v>1</v>
      </c>
      <c r="BA366" s="4">
        <v>1</v>
      </c>
      <c r="BB366" s="4">
        <v>1</v>
      </c>
      <c r="BC366" s="4">
        <v>9.84</v>
      </c>
      <c r="BD366" s="4" t="s">
        <v>3</v>
      </c>
      <c r="BE366" s="4" t="s">
        <v>3</v>
      </c>
      <c r="BF366" s="4" t="s">
        <v>3</v>
      </c>
      <c r="BG366" s="4" t="s">
        <v>3</v>
      </c>
      <c r="BH366" s="4">
        <v>3</v>
      </c>
      <c r="BI366" s="4">
        <v>2</v>
      </c>
      <c r="BJ366" s="4" t="s">
        <v>519</v>
      </c>
      <c r="BK366" s="4"/>
      <c r="BL366" s="4"/>
      <c r="BM366" s="4">
        <v>400005</v>
      </c>
      <c r="BN366" s="4">
        <v>0</v>
      </c>
      <c r="BO366" s="4" t="s">
        <v>3</v>
      </c>
      <c r="BP366" s="4">
        <v>0</v>
      </c>
      <c r="BQ366" s="4">
        <v>213</v>
      </c>
      <c r="BR366" s="4">
        <v>0</v>
      </c>
      <c r="BS366" s="4">
        <v>1</v>
      </c>
      <c r="BT366" s="4">
        <v>1</v>
      </c>
      <c r="BU366" s="4">
        <v>1</v>
      </c>
      <c r="BV366" s="4">
        <v>1</v>
      </c>
      <c r="BW366" s="4">
        <v>1</v>
      </c>
      <c r="BX366" s="4">
        <v>1</v>
      </c>
      <c r="BY366" s="4" t="s">
        <v>3</v>
      </c>
      <c r="BZ366" s="4">
        <v>0</v>
      </c>
      <c r="CA366" s="4">
        <v>0</v>
      </c>
      <c r="CB366" s="4" t="s">
        <v>3</v>
      </c>
      <c r="CC366" s="4"/>
      <c r="CD366" s="4"/>
      <c r="CE366" s="4">
        <v>1566</v>
      </c>
      <c r="CF366" s="4">
        <v>0</v>
      </c>
      <c r="CG366" s="4">
        <v>0</v>
      </c>
      <c r="CH366" s="4"/>
      <c r="CI366" s="4"/>
      <c r="CJ366" s="4"/>
      <c r="CK366" s="4"/>
      <c r="CL366" s="4"/>
      <c r="CM366" s="4">
        <v>0</v>
      </c>
      <c r="CN366" s="4" t="s">
        <v>3</v>
      </c>
      <c r="CO366" s="4">
        <v>0</v>
      </c>
      <c r="CP366" s="4">
        <f t="shared" si="536"/>
        <v>163033.06</v>
      </c>
      <c r="CQ366" s="4">
        <f t="shared" si="537"/>
        <v>10868.87</v>
      </c>
      <c r="CR366" s="4">
        <f t="shared" si="561"/>
        <v>0</v>
      </c>
      <c r="CS366" s="4">
        <f t="shared" si="562"/>
        <v>0</v>
      </c>
      <c r="CT366" s="4">
        <f t="shared" si="538"/>
        <v>0</v>
      </c>
      <c r="CU366" s="4">
        <f t="shared" si="539"/>
        <v>0</v>
      </c>
      <c r="CV366" s="4">
        <f t="shared" si="540"/>
        <v>0</v>
      </c>
      <c r="CW366" s="4">
        <f t="shared" si="541"/>
        <v>0</v>
      </c>
      <c r="CX366" s="4">
        <f t="shared" si="542"/>
        <v>0</v>
      </c>
      <c r="CY366" s="4">
        <f t="shared" si="563"/>
        <v>0</v>
      </c>
      <c r="CZ366" s="4">
        <f t="shared" si="564"/>
        <v>0</v>
      </c>
      <c r="DA366" s="4"/>
      <c r="DB366" s="4"/>
      <c r="DC366" s="4" t="s">
        <v>3</v>
      </c>
      <c r="DD366" s="4" t="s">
        <v>3</v>
      </c>
      <c r="DE366" s="4" t="s">
        <v>3</v>
      </c>
      <c r="DF366" s="4" t="s">
        <v>3</v>
      </c>
      <c r="DG366" s="4" t="s">
        <v>3</v>
      </c>
      <c r="DH366" s="4" t="s">
        <v>3</v>
      </c>
      <c r="DI366" s="4" t="s">
        <v>3</v>
      </c>
      <c r="DJ366" s="4" t="s">
        <v>3</v>
      </c>
      <c r="DK366" s="4" t="s">
        <v>3</v>
      </c>
      <c r="DL366" s="4" t="s">
        <v>3</v>
      </c>
      <c r="DM366" s="4" t="s">
        <v>3</v>
      </c>
      <c r="DN366" s="4">
        <v>0</v>
      </c>
      <c r="DO366" s="4">
        <v>0</v>
      </c>
      <c r="DP366" s="4">
        <v>1</v>
      </c>
      <c r="DQ366" s="4">
        <v>1</v>
      </c>
      <c r="DR366" s="4"/>
      <c r="DS366" s="4"/>
      <c r="DT366" s="4"/>
      <c r="DU366" s="4">
        <v>1013</v>
      </c>
      <c r="DV366" s="4" t="s">
        <v>227</v>
      </c>
      <c r="DW366" s="4" t="s">
        <v>227</v>
      </c>
      <c r="DX366" s="4">
        <v>1</v>
      </c>
      <c r="DY366" s="4"/>
      <c r="DZ366" s="4" t="s">
        <v>3</v>
      </c>
      <c r="EA366" s="4" t="s">
        <v>3</v>
      </c>
      <c r="EB366" s="4" t="s">
        <v>3</v>
      </c>
      <c r="EC366" s="4" t="s">
        <v>3</v>
      </c>
      <c r="ED366" s="4"/>
      <c r="EE366" s="4">
        <v>57042888</v>
      </c>
      <c r="EF366" s="4">
        <v>213</v>
      </c>
      <c r="EG366" s="4" t="s">
        <v>456</v>
      </c>
      <c r="EH366" s="4">
        <v>0</v>
      </c>
      <c r="EI366" s="4" t="s">
        <v>3</v>
      </c>
      <c r="EJ366" s="4">
        <v>1</v>
      </c>
      <c r="EK366" s="4">
        <v>400005</v>
      </c>
      <c r="EL366" s="4" t="s">
        <v>456</v>
      </c>
      <c r="EM366" s="4" t="s">
        <v>457</v>
      </c>
      <c r="EN366" s="4"/>
      <c r="EO366" s="4" t="s">
        <v>3</v>
      </c>
      <c r="EP366" s="4"/>
      <c r="EQ366" s="4">
        <v>16</v>
      </c>
      <c r="ER366" s="4">
        <v>0</v>
      </c>
      <c r="ES366" s="4">
        <v>1104.5600000000002</v>
      </c>
      <c r="ET366" s="4">
        <v>0</v>
      </c>
      <c r="EU366" s="4">
        <v>0</v>
      </c>
      <c r="EV366" s="4">
        <v>0</v>
      </c>
      <c r="EW366" s="4">
        <v>0</v>
      </c>
      <c r="EX366" s="4">
        <v>0</v>
      </c>
      <c r="EY366" s="4">
        <v>0</v>
      </c>
      <c r="EZ366" s="4">
        <v>5</v>
      </c>
      <c r="FA366" s="4"/>
      <c r="FB366" s="4"/>
      <c r="FC366" s="4">
        <v>1</v>
      </c>
      <c r="FD366" s="4">
        <v>18</v>
      </c>
      <c r="FE366" s="4"/>
      <c r="FF366" s="4">
        <v>13000</v>
      </c>
      <c r="FG366" s="4"/>
      <c r="FH366" s="4"/>
      <c r="FI366" s="4"/>
      <c r="FJ366" s="4"/>
      <c r="FK366" s="4"/>
      <c r="FL366" s="4"/>
      <c r="FM366" s="4"/>
      <c r="FN366" s="4"/>
      <c r="FO366" s="4"/>
      <c r="FP366" s="4"/>
      <c r="FQ366" s="4">
        <v>0</v>
      </c>
      <c r="FR366" s="4">
        <v>0</v>
      </c>
      <c r="FS366" s="4">
        <v>0</v>
      </c>
      <c r="FT366" s="4"/>
      <c r="FU366" s="4"/>
      <c r="FV366" s="4"/>
      <c r="FW366" s="4"/>
      <c r="FX366" s="4">
        <v>0</v>
      </c>
      <c r="FY366" s="4">
        <v>0</v>
      </c>
      <c r="FZ366" s="4"/>
      <c r="GA366" s="4" t="s">
        <v>520</v>
      </c>
      <c r="GB366" s="4"/>
      <c r="GC366" s="4"/>
      <c r="GD366" s="4">
        <v>1</v>
      </c>
      <c r="GE366" s="4"/>
      <c r="GF366" s="4">
        <v>-591058353</v>
      </c>
      <c r="GG366" s="4">
        <v>2</v>
      </c>
      <c r="GH366" s="4">
        <v>3</v>
      </c>
      <c r="GI366" s="4">
        <v>5</v>
      </c>
      <c r="GJ366" s="4">
        <v>0</v>
      </c>
      <c r="GK366" s="4">
        <v>0</v>
      </c>
      <c r="GL366" s="4">
        <f t="shared" si="543"/>
        <v>0</v>
      </c>
      <c r="GM366" s="4">
        <f t="shared" si="544"/>
        <v>163033.06</v>
      </c>
      <c r="GN366" s="4">
        <f t="shared" si="545"/>
        <v>0</v>
      </c>
      <c r="GO366" s="4">
        <f t="shared" si="546"/>
        <v>163033.06</v>
      </c>
      <c r="GP366" s="4">
        <f t="shared" si="547"/>
        <v>0</v>
      </c>
      <c r="GQ366" s="4"/>
      <c r="GR366" s="4">
        <v>1</v>
      </c>
      <c r="GS366" s="4">
        <v>1</v>
      </c>
      <c r="GT366" s="4">
        <v>0</v>
      </c>
      <c r="GU366" s="4" t="s">
        <v>3</v>
      </c>
      <c r="GV366" s="4">
        <f t="shared" si="548"/>
        <v>0</v>
      </c>
      <c r="GW366" s="4">
        <v>1</v>
      </c>
      <c r="GX366" s="4">
        <f t="shared" si="549"/>
        <v>0</v>
      </c>
      <c r="GY366" s="4"/>
      <c r="GZ366" s="4"/>
      <c r="HA366" s="4">
        <v>0</v>
      </c>
      <c r="HB366" s="4">
        <v>0</v>
      </c>
      <c r="HC366" s="4">
        <f t="shared" si="550"/>
        <v>0</v>
      </c>
      <c r="HD366" s="4"/>
      <c r="HE366" s="4" t="s">
        <v>459</v>
      </c>
      <c r="HF366" s="4" t="s">
        <v>37</v>
      </c>
      <c r="HG366" s="4"/>
      <c r="HH366" s="4"/>
      <c r="HI366" s="4"/>
      <c r="HJ366" s="4"/>
      <c r="HK366" s="4"/>
      <c r="HL366" s="4"/>
      <c r="HM366" s="4" t="s">
        <v>3</v>
      </c>
      <c r="HN366" s="4" t="s">
        <v>3</v>
      </c>
      <c r="HO366" s="4" t="s">
        <v>3</v>
      </c>
      <c r="HP366" s="4" t="s">
        <v>3</v>
      </c>
      <c r="HQ366" s="4" t="s">
        <v>3</v>
      </c>
      <c r="HR366" s="4"/>
      <c r="HS366" s="4">
        <v>0</v>
      </c>
      <c r="HT366" s="4"/>
      <c r="HU366" s="4"/>
      <c r="HV366" s="4"/>
      <c r="HW366" s="4"/>
      <c r="HX366" s="4"/>
      <c r="HY366" s="4"/>
      <c r="HZ366" s="4"/>
      <c r="IA366" s="4"/>
      <c r="IB366" s="4"/>
      <c r="IC366" s="4"/>
      <c r="ID366" s="4"/>
      <c r="IE366" s="4"/>
      <c r="IF366" s="4"/>
      <c r="IG366" s="4"/>
      <c r="IH366" s="4"/>
      <c r="II366" s="4"/>
      <c r="IJ366" s="4"/>
      <c r="IK366" s="4">
        <v>0</v>
      </c>
      <c r="IL366" s="4"/>
      <c r="IM366" s="4"/>
      <c r="IN366" s="4"/>
      <c r="IO366" s="4"/>
      <c r="IP366" s="4"/>
      <c r="IQ366" s="4"/>
      <c r="IR366" s="4"/>
      <c r="IS366" s="4"/>
      <c r="IT366" s="4"/>
      <c r="IU366" s="4"/>
    </row>
    <row r="367" spans="1:255" x14ac:dyDescent="0.25">
      <c r="A367" s="3">
        <v>17</v>
      </c>
      <c r="B367" s="3">
        <v>1</v>
      </c>
      <c r="C367" s="3"/>
      <c r="D367" s="3"/>
      <c r="E367" s="3" t="s">
        <v>521</v>
      </c>
      <c r="F367" s="3" t="s">
        <v>522</v>
      </c>
      <c r="G367" s="3" t="s">
        <v>2519</v>
      </c>
      <c r="H367" s="3" t="s">
        <v>227</v>
      </c>
      <c r="I367" s="3">
        <v>2</v>
      </c>
      <c r="J367" s="3">
        <v>0</v>
      </c>
      <c r="K367" s="3">
        <v>2</v>
      </c>
      <c r="L367" s="3"/>
      <c r="M367" s="3"/>
      <c r="N367" s="3"/>
      <c r="O367" s="3">
        <f t="shared" si="526"/>
        <v>2499.6999999999998</v>
      </c>
      <c r="P367" s="3">
        <f t="shared" si="527"/>
        <v>2499.6999999999998</v>
      </c>
      <c r="Q367" s="3">
        <f t="shared" si="551"/>
        <v>0</v>
      </c>
      <c r="R367" s="3">
        <f t="shared" si="552"/>
        <v>0</v>
      </c>
      <c r="S367" s="3">
        <f t="shared" si="528"/>
        <v>0</v>
      </c>
      <c r="T367" s="3">
        <f t="shared" si="529"/>
        <v>0</v>
      </c>
      <c r="U367" s="3">
        <f t="shared" si="530"/>
        <v>0</v>
      </c>
      <c r="V367" s="3">
        <f t="shared" si="531"/>
        <v>0</v>
      </c>
      <c r="W367" s="3">
        <f t="shared" si="532"/>
        <v>0</v>
      </c>
      <c r="X367" s="3">
        <f t="shared" si="553"/>
        <v>0</v>
      </c>
      <c r="Y367" s="3">
        <f t="shared" si="554"/>
        <v>0</v>
      </c>
      <c r="Z367" s="3"/>
      <c r="AA367" s="3">
        <v>54971259</v>
      </c>
      <c r="AB367" s="3">
        <f t="shared" si="533"/>
        <v>1249.8499999999999</v>
      </c>
      <c r="AC367" s="3">
        <f t="shared" si="555"/>
        <v>1249.8499999999999</v>
      </c>
      <c r="AD367" s="3">
        <f t="shared" si="556"/>
        <v>0</v>
      </c>
      <c r="AE367" s="3">
        <f t="shared" si="557"/>
        <v>0</v>
      </c>
      <c r="AF367" s="3">
        <f t="shared" si="558"/>
        <v>0</v>
      </c>
      <c r="AG367" s="3">
        <f t="shared" si="534"/>
        <v>0</v>
      </c>
      <c r="AH367" s="3">
        <f t="shared" si="559"/>
        <v>0</v>
      </c>
      <c r="AI367" s="3">
        <f t="shared" si="560"/>
        <v>0</v>
      </c>
      <c r="AJ367" s="3">
        <f t="shared" si="535"/>
        <v>0</v>
      </c>
      <c r="AK367" s="3">
        <v>1249.8499999999999</v>
      </c>
      <c r="AL367" s="3">
        <v>1249.8499999999999</v>
      </c>
      <c r="AM367" s="3">
        <v>0</v>
      </c>
      <c r="AN367" s="3">
        <v>0</v>
      </c>
      <c r="AO367" s="3">
        <v>0</v>
      </c>
      <c r="AP367" s="3">
        <v>0</v>
      </c>
      <c r="AQ367" s="3">
        <v>0</v>
      </c>
      <c r="AR367" s="3">
        <v>0</v>
      </c>
      <c r="AS367" s="3">
        <v>0</v>
      </c>
      <c r="AT367" s="3">
        <v>0</v>
      </c>
      <c r="AU367" s="3">
        <v>0</v>
      </c>
      <c r="AV367" s="3">
        <v>1</v>
      </c>
      <c r="AW367" s="3">
        <v>1</v>
      </c>
      <c r="AX367" s="3"/>
      <c r="AY367" s="3"/>
      <c r="AZ367" s="3">
        <v>1</v>
      </c>
      <c r="BA367" s="3">
        <v>1</v>
      </c>
      <c r="BB367" s="3">
        <v>1</v>
      </c>
      <c r="BC367" s="3">
        <v>1</v>
      </c>
      <c r="BD367" s="3" t="s">
        <v>3</v>
      </c>
      <c r="BE367" s="3" t="s">
        <v>3</v>
      </c>
      <c r="BF367" s="3" t="s">
        <v>3</v>
      </c>
      <c r="BG367" s="3" t="s">
        <v>3</v>
      </c>
      <c r="BH367" s="3">
        <v>3</v>
      </c>
      <c r="BI367" s="3">
        <v>2</v>
      </c>
      <c r="BJ367" s="3" t="s">
        <v>522</v>
      </c>
      <c r="BK367" s="3"/>
      <c r="BL367" s="3"/>
      <c r="BM367" s="3">
        <v>400005</v>
      </c>
      <c r="BN367" s="3">
        <v>0</v>
      </c>
      <c r="BO367" s="3" t="s">
        <v>3</v>
      </c>
      <c r="BP367" s="3">
        <v>0</v>
      </c>
      <c r="BQ367" s="3">
        <v>213</v>
      </c>
      <c r="BR367" s="3">
        <v>0</v>
      </c>
      <c r="BS367" s="3">
        <v>1</v>
      </c>
      <c r="BT367" s="3">
        <v>1</v>
      </c>
      <c r="BU367" s="3">
        <v>1</v>
      </c>
      <c r="BV367" s="3">
        <v>1</v>
      </c>
      <c r="BW367" s="3">
        <v>1</v>
      </c>
      <c r="BX367" s="3">
        <v>1</v>
      </c>
      <c r="BY367" s="3" t="s">
        <v>3</v>
      </c>
      <c r="BZ367" s="3">
        <v>0</v>
      </c>
      <c r="CA367" s="3">
        <v>0</v>
      </c>
      <c r="CB367" s="3" t="s">
        <v>3</v>
      </c>
      <c r="CC367" s="3"/>
      <c r="CD367" s="3"/>
      <c r="CE367" s="3">
        <v>1566</v>
      </c>
      <c r="CF367" s="3">
        <v>0</v>
      </c>
      <c r="CG367" s="3">
        <v>0</v>
      </c>
      <c r="CH367" s="3"/>
      <c r="CI367" s="3"/>
      <c r="CJ367" s="3"/>
      <c r="CK367" s="3"/>
      <c r="CL367" s="3"/>
      <c r="CM367" s="3">
        <v>0</v>
      </c>
      <c r="CN367" s="3" t="s">
        <v>3</v>
      </c>
      <c r="CO367" s="3">
        <v>0</v>
      </c>
      <c r="CP367" s="3">
        <f t="shared" si="536"/>
        <v>2499.6999999999998</v>
      </c>
      <c r="CQ367" s="3">
        <f t="shared" si="537"/>
        <v>1249.8499999999999</v>
      </c>
      <c r="CR367" s="3">
        <f t="shared" si="561"/>
        <v>0</v>
      </c>
      <c r="CS367" s="3">
        <f t="shared" si="562"/>
        <v>0</v>
      </c>
      <c r="CT367" s="3">
        <f t="shared" si="538"/>
        <v>0</v>
      </c>
      <c r="CU367" s="3">
        <f t="shared" si="539"/>
        <v>0</v>
      </c>
      <c r="CV367" s="3">
        <f t="shared" si="540"/>
        <v>0</v>
      </c>
      <c r="CW367" s="3">
        <f t="shared" si="541"/>
        <v>0</v>
      </c>
      <c r="CX367" s="3">
        <f t="shared" si="542"/>
        <v>0</v>
      </c>
      <c r="CY367" s="3">
        <f t="shared" si="563"/>
        <v>0</v>
      </c>
      <c r="CZ367" s="3">
        <f t="shared" si="564"/>
        <v>0</v>
      </c>
      <c r="DA367" s="3"/>
      <c r="DB367" s="3"/>
      <c r="DC367" s="3" t="s">
        <v>3</v>
      </c>
      <c r="DD367" s="3" t="s">
        <v>3</v>
      </c>
      <c r="DE367" s="3" t="s">
        <v>3</v>
      </c>
      <c r="DF367" s="3" t="s">
        <v>3</v>
      </c>
      <c r="DG367" s="3" t="s">
        <v>3</v>
      </c>
      <c r="DH367" s="3" t="s">
        <v>3</v>
      </c>
      <c r="DI367" s="3" t="s">
        <v>3</v>
      </c>
      <c r="DJ367" s="3" t="s">
        <v>3</v>
      </c>
      <c r="DK367" s="3" t="s">
        <v>3</v>
      </c>
      <c r="DL367" s="3" t="s">
        <v>3</v>
      </c>
      <c r="DM367" s="3" t="s">
        <v>3</v>
      </c>
      <c r="DN367" s="3">
        <v>0</v>
      </c>
      <c r="DO367" s="3">
        <v>0</v>
      </c>
      <c r="DP367" s="3">
        <v>1</v>
      </c>
      <c r="DQ367" s="3">
        <v>1</v>
      </c>
      <c r="DR367" s="3"/>
      <c r="DS367" s="3"/>
      <c r="DT367" s="3"/>
      <c r="DU367" s="3">
        <v>1013</v>
      </c>
      <c r="DV367" s="3" t="s">
        <v>227</v>
      </c>
      <c r="DW367" s="3" t="s">
        <v>227</v>
      </c>
      <c r="DX367" s="3">
        <v>1</v>
      </c>
      <c r="DY367" s="3"/>
      <c r="DZ367" s="3" t="s">
        <v>3</v>
      </c>
      <c r="EA367" s="3" t="s">
        <v>3</v>
      </c>
      <c r="EB367" s="3" t="s">
        <v>3</v>
      </c>
      <c r="EC367" s="3" t="s">
        <v>3</v>
      </c>
      <c r="ED367" s="3"/>
      <c r="EE367" s="3">
        <v>57042888</v>
      </c>
      <c r="EF367" s="3">
        <v>213</v>
      </c>
      <c r="EG367" s="3" t="s">
        <v>456</v>
      </c>
      <c r="EH367" s="3">
        <v>0</v>
      </c>
      <c r="EI367" s="3" t="s">
        <v>3</v>
      </c>
      <c r="EJ367" s="3">
        <v>1</v>
      </c>
      <c r="EK367" s="3">
        <v>400005</v>
      </c>
      <c r="EL367" s="3" t="s">
        <v>456</v>
      </c>
      <c r="EM367" s="3" t="s">
        <v>457</v>
      </c>
      <c r="EN367" s="3"/>
      <c r="EO367" s="3" t="s">
        <v>3</v>
      </c>
      <c r="EP367" s="3"/>
      <c r="EQ367" s="3">
        <v>16</v>
      </c>
      <c r="ER367" s="3">
        <v>0</v>
      </c>
      <c r="ES367" s="3">
        <v>1249.8499999999999</v>
      </c>
      <c r="ET367" s="3">
        <v>0</v>
      </c>
      <c r="EU367" s="3">
        <v>0</v>
      </c>
      <c r="EV367" s="3">
        <v>0</v>
      </c>
      <c r="EW367" s="3">
        <v>0</v>
      </c>
      <c r="EX367" s="3">
        <v>0</v>
      </c>
      <c r="EY367" s="3">
        <v>0</v>
      </c>
      <c r="EZ367" s="3"/>
      <c r="FA367" s="3"/>
      <c r="FB367" s="3"/>
      <c r="FC367" s="3"/>
      <c r="FD367" s="3"/>
      <c r="FE367" s="3"/>
      <c r="FF367" s="3"/>
      <c r="FG367" s="3"/>
      <c r="FH367" s="3"/>
      <c r="FI367" s="3"/>
      <c r="FJ367" s="3"/>
      <c r="FK367" s="3"/>
      <c r="FL367" s="3"/>
      <c r="FM367" s="3"/>
      <c r="FN367" s="3"/>
      <c r="FO367" s="3"/>
      <c r="FP367" s="3"/>
      <c r="FQ367" s="3">
        <v>0</v>
      </c>
      <c r="FR367" s="3">
        <v>0</v>
      </c>
      <c r="FS367" s="3">
        <v>0</v>
      </c>
      <c r="FT367" s="3"/>
      <c r="FU367" s="3"/>
      <c r="FV367" s="3"/>
      <c r="FW367" s="3"/>
      <c r="FX367" s="3">
        <v>0</v>
      </c>
      <c r="FY367" s="3">
        <v>0</v>
      </c>
      <c r="FZ367" s="3"/>
      <c r="GA367" s="3" t="s">
        <v>523</v>
      </c>
      <c r="GB367" s="3"/>
      <c r="GC367" s="3"/>
      <c r="GD367" s="3">
        <v>1</v>
      </c>
      <c r="GE367" s="3"/>
      <c r="GF367" s="3">
        <v>-86949013</v>
      </c>
      <c r="GG367" s="3">
        <v>2</v>
      </c>
      <c r="GH367" s="3">
        <v>4</v>
      </c>
      <c r="GI367" s="3">
        <v>-2</v>
      </c>
      <c r="GJ367" s="3">
        <v>0</v>
      </c>
      <c r="GK367" s="3">
        <v>0</v>
      </c>
      <c r="GL367" s="3">
        <f t="shared" si="543"/>
        <v>0</v>
      </c>
      <c r="GM367" s="3">
        <f t="shared" si="544"/>
        <v>2499.6999999999998</v>
      </c>
      <c r="GN367" s="3">
        <f t="shared" si="545"/>
        <v>0</v>
      </c>
      <c r="GO367" s="3">
        <f t="shared" si="546"/>
        <v>2499.6999999999998</v>
      </c>
      <c r="GP367" s="3">
        <f t="shared" si="547"/>
        <v>0</v>
      </c>
      <c r="GQ367" s="3"/>
      <c r="GR367" s="3">
        <v>1</v>
      </c>
      <c r="GS367" s="3">
        <v>2</v>
      </c>
      <c r="GT367" s="3">
        <v>0</v>
      </c>
      <c r="GU367" s="3" t="s">
        <v>3</v>
      </c>
      <c r="GV367" s="3">
        <f t="shared" si="548"/>
        <v>0</v>
      </c>
      <c r="GW367" s="3">
        <v>1</v>
      </c>
      <c r="GX367" s="3">
        <f t="shared" si="549"/>
        <v>0</v>
      </c>
      <c r="GY367" s="3"/>
      <c r="GZ367" s="3"/>
      <c r="HA367" s="3">
        <v>0</v>
      </c>
      <c r="HB367" s="3">
        <v>0</v>
      </c>
      <c r="HC367" s="3">
        <f t="shared" si="550"/>
        <v>0</v>
      </c>
      <c r="HD367" s="3"/>
      <c r="HE367" s="3" t="s">
        <v>459</v>
      </c>
      <c r="HF367" s="3" t="s">
        <v>37</v>
      </c>
      <c r="HG367" s="3"/>
      <c r="HH367" s="3"/>
      <c r="HI367" s="3"/>
      <c r="HJ367" s="3"/>
      <c r="HK367" s="3"/>
      <c r="HL367" s="3"/>
      <c r="HM367" s="3" t="s">
        <v>3</v>
      </c>
      <c r="HN367" s="3" t="s">
        <v>3</v>
      </c>
      <c r="HO367" s="3" t="s">
        <v>3</v>
      </c>
      <c r="HP367" s="3" t="s">
        <v>3</v>
      </c>
      <c r="HQ367" s="3" t="s">
        <v>3</v>
      </c>
      <c r="HR367" s="3"/>
      <c r="HS367" s="3">
        <v>0</v>
      </c>
      <c r="HT367" s="3"/>
      <c r="HU367" s="3"/>
      <c r="HV367" s="3"/>
      <c r="HW367" s="3"/>
      <c r="HX367" s="3"/>
      <c r="HY367" s="3"/>
      <c r="HZ367" s="3"/>
      <c r="IA367" s="3"/>
      <c r="IB367" s="3"/>
      <c r="IC367" s="3"/>
      <c r="ID367" s="3"/>
      <c r="IE367" s="3"/>
      <c r="IF367" s="3"/>
      <c r="IG367" s="3"/>
      <c r="IH367" s="3"/>
      <c r="II367" s="3"/>
      <c r="IJ367" s="3"/>
      <c r="IK367" s="3">
        <v>0</v>
      </c>
      <c r="IL367" s="3"/>
      <c r="IM367" s="3"/>
      <c r="IN367" s="3"/>
      <c r="IO367" s="3"/>
      <c r="IP367" s="3"/>
      <c r="IQ367" s="3"/>
      <c r="IR367" s="3"/>
      <c r="IS367" s="3"/>
      <c r="IT367" s="3"/>
      <c r="IU367" s="3"/>
    </row>
    <row r="368" spans="1:255" x14ac:dyDescent="0.25">
      <c r="A368" s="4">
        <v>17</v>
      </c>
      <c r="B368" s="4">
        <v>1</v>
      </c>
      <c r="C368" s="4"/>
      <c r="D368" s="4"/>
      <c r="E368" s="4" t="s">
        <v>521</v>
      </c>
      <c r="F368" s="4" t="s">
        <v>522</v>
      </c>
      <c r="G368" s="4" t="s">
        <v>2519</v>
      </c>
      <c r="H368" s="4" t="s">
        <v>227</v>
      </c>
      <c r="I368" s="4">
        <v>2</v>
      </c>
      <c r="J368" s="4">
        <v>0</v>
      </c>
      <c r="K368" s="4">
        <v>2</v>
      </c>
      <c r="L368" s="4"/>
      <c r="M368" s="4"/>
      <c r="N368" s="4"/>
      <c r="O368" s="4">
        <f t="shared" si="526"/>
        <v>24597.05</v>
      </c>
      <c r="P368" s="4">
        <f t="shared" si="527"/>
        <v>24597.05</v>
      </c>
      <c r="Q368" s="4">
        <f t="shared" si="551"/>
        <v>0</v>
      </c>
      <c r="R368" s="4">
        <f t="shared" si="552"/>
        <v>0</v>
      </c>
      <c r="S368" s="4">
        <f t="shared" si="528"/>
        <v>0</v>
      </c>
      <c r="T368" s="4">
        <f t="shared" si="529"/>
        <v>0</v>
      </c>
      <c r="U368" s="4">
        <f t="shared" si="530"/>
        <v>0</v>
      </c>
      <c r="V368" s="4">
        <f t="shared" si="531"/>
        <v>0</v>
      </c>
      <c r="W368" s="4">
        <f t="shared" si="532"/>
        <v>0</v>
      </c>
      <c r="X368" s="4">
        <f t="shared" si="553"/>
        <v>0</v>
      </c>
      <c r="Y368" s="4">
        <f t="shared" si="554"/>
        <v>0</v>
      </c>
      <c r="Z368" s="4"/>
      <c r="AA368" s="4">
        <v>55890823</v>
      </c>
      <c r="AB368" s="4">
        <f t="shared" si="533"/>
        <v>1249.8499999999999</v>
      </c>
      <c r="AC368" s="4">
        <f t="shared" si="555"/>
        <v>1249.8499999999999</v>
      </c>
      <c r="AD368" s="4">
        <f t="shared" si="556"/>
        <v>0</v>
      </c>
      <c r="AE368" s="4">
        <f t="shared" si="557"/>
        <v>0</v>
      </c>
      <c r="AF368" s="4">
        <f t="shared" si="558"/>
        <v>0</v>
      </c>
      <c r="AG368" s="4">
        <f t="shared" si="534"/>
        <v>0</v>
      </c>
      <c r="AH368" s="4">
        <f t="shared" si="559"/>
        <v>0</v>
      </c>
      <c r="AI368" s="4">
        <f t="shared" si="560"/>
        <v>0</v>
      </c>
      <c r="AJ368" s="4">
        <f t="shared" si="535"/>
        <v>0</v>
      </c>
      <c r="AK368" s="4">
        <v>1249.8499999999999</v>
      </c>
      <c r="AL368" s="4">
        <v>1249.8499999999999</v>
      </c>
      <c r="AM368" s="4">
        <v>0</v>
      </c>
      <c r="AN368" s="4">
        <v>0</v>
      </c>
      <c r="AO368" s="4">
        <v>0</v>
      </c>
      <c r="AP368" s="4">
        <v>0</v>
      </c>
      <c r="AQ368" s="4">
        <v>0</v>
      </c>
      <c r="AR368" s="4">
        <v>0</v>
      </c>
      <c r="AS368" s="4">
        <v>0</v>
      </c>
      <c r="AT368" s="4">
        <v>0</v>
      </c>
      <c r="AU368" s="4">
        <v>0</v>
      </c>
      <c r="AV368" s="4">
        <v>1</v>
      </c>
      <c r="AW368" s="4">
        <v>1</v>
      </c>
      <c r="AX368" s="4"/>
      <c r="AY368" s="4"/>
      <c r="AZ368" s="4">
        <v>1</v>
      </c>
      <c r="BA368" s="4">
        <v>1</v>
      </c>
      <c r="BB368" s="4">
        <v>1</v>
      </c>
      <c r="BC368" s="4">
        <v>9.84</v>
      </c>
      <c r="BD368" s="4" t="s">
        <v>3</v>
      </c>
      <c r="BE368" s="4" t="s">
        <v>3</v>
      </c>
      <c r="BF368" s="4" t="s">
        <v>3</v>
      </c>
      <c r="BG368" s="4" t="s">
        <v>3</v>
      </c>
      <c r="BH368" s="4">
        <v>3</v>
      </c>
      <c r="BI368" s="4">
        <v>2</v>
      </c>
      <c r="BJ368" s="4" t="s">
        <v>522</v>
      </c>
      <c r="BK368" s="4"/>
      <c r="BL368" s="4"/>
      <c r="BM368" s="4">
        <v>400005</v>
      </c>
      <c r="BN368" s="4">
        <v>0</v>
      </c>
      <c r="BO368" s="4" t="s">
        <v>3</v>
      </c>
      <c r="BP368" s="4">
        <v>0</v>
      </c>
      <c r="BQ368" s="4">
        <v>213</v>
      </c>
      <c r="BR368" s="4">
        <v>0</v>
      </c>
      <c r="BS368" s="4">
        <v>1</v>
      </c>
      <c r="BT368" s="4">
        <v>1</v>
      </c>
      <c r="BU368" s="4">
        <v>1</v>
      </c>
      <c r="BV368" s="4">
        <v>1</v>
      </c>
      <c r="BW368" s="4">
        <v>1</v>
      </c>
      <c r="BX368" s="4">
        <v>1</v>
      </c>
      <c r="BY368" s="4" t="s">
        <v>3</v>
      </c>
      <c r="BZ368" s="4">
        <v>0</v>
      </c>
      <c r="CA368" s="4">
        <v>0</v>
      </c>
      <c r="CB368" s="4" t="s">
        <v>3</v>
      </c>
      <c r="CC368" s="4"/>
      <c r="CD368" s="4"/>
      <c r="CE368" s="4">
        <v>1566</v>
      </c>
      <c r="CF368" s="4">
        <v>0</v>
      </c>
      <c r="CG368" s="4">
        <v>0</v>
      </c>
      <c r="CH368" s="4"/>
      <c r="CI368" s="4"/>
      <c r="CJ368" s="4"/>
      <c r="CK368" s="4"/>
      <c r="CL368" s="4"/>
      <c r="CM368" s="4">
        <v>0</v>
      </c>
      <c r="CN368" s="4" t="s">
        <v>3</v>
      </c>
      <c r="CO368" s="4">
        <v>0</v>
      </c>
      <c r="CP368" s="4">
        <f t="shared" si="536"/>
        <v>24597.05</v>
      </c>
      <c r="CQ368" s="4">
        <f t="shared" si="537"/>
        <v>12298.52</v>
      </c>
      <c r="CR368" s="4">
        <f t="shared" si="561"/>
        <v>0</v>
      </c>
      <c r="CS368" s="4">
        <f t="shared" si="562"/>
        <v>0</v>
      </c>
      <c r="CT368" s="4">
        <f t="shared" si="538"/>
        <v>0</v>
      </c>
      <c r="CU368" s="4">
        <f t="shared" si="539"/>
        <v>0</v>
      </c>
      <c r="CV368" s="4">
        <f t="shared" si="540"/>
        <v>0</v>
      </c>
      <c r="CW368" s="4">
        <f t="shared" si="541"/>
        <v>0</v>
      </c>
      <c r="CX368" s="4">
        <f t="shared" si="542"/>
        <v>0</v>
      </c>
      <c r="CY368" s="4">
        <f t="shared" si="563"/>
        <v>0</v>
      </c>
      <c r="CZ368" s="4">
        <f t="shared" si="564"/>
        <v>0</v>
      </c>
      <c r="DA368" s="4"/>
      <c r="DB368" s="4"/>
      <c r="DC368" s="4" t="s">
        <v>3</v>
      </c>
      <c r="DD368" s="4" t="s">
        <v>3</v>
      </c>
      <c r="DE368" s="4" t="s">
        <v>3</v>
      </c>
      <c r="DF368" s="4" t="s">
        <v>3</v>
      </c>
      <c r="DG368" s="4" t="s">
        <v>3</v>
      </c>
      <c r="DH368" s="4" t="s">
        <v>3</v>
      </c>
      <c r="DI368" s="4" t="s">
        <v>3</v>
      </c>
      <c r="DJ368" s="4" t="s">
        <v>3</v>
      </c>
      <c r="DK368" s="4" t="s">
        <v>3</v>
      </c>
      <c r="DL368" s="4" t="s">
        <v>3</v>
      </c>
      <c r="DM368" s="4" t="s">
        <v>3</v>
      </c>
      <c r="DN368" s="4">
        <v>0</v>
      </c>
      <c r="DO368" s="4">
        <v>0</v>
      </c>
      <c r="DP368" s="4">
        <v>1</v>
      </c>
      <c r="DQ368" s="4">
        <v>1</v>
      </c>
      <c r="DR368" s="4"/>
      <c r="DS368" s="4"/>
      <c r="DT368" s="4"/>
      <c r="DU368" s="4">
        <v>1013</v>
      </c>
      <c r="DV368" s="4" t="s">
        <v>227</v>
      </c>
      <c r="DW368" s="4" t="s">
        <v>227</v>
      </c>
      <c r="DX368" s="4">
        <v>1</v>
      </c>
      <c r="DY368" s="4"/>
      <c r="DZ368" s="4" t="s">
        <v>3</v>
      </c>
      <c r="EA368" s="4" t="s">
        <v>3</v>
      </c>
      <c r="EB368" s="4" t="s">
        <v>3</v>
      </c>
      <c r="EC368" s="4" t="s">
        <v>3</v>
      </c>
      <c r="ED368" s="4"/>
      <c r="EE368" s="4">
        <v>57042888</v>
      </c>
      <c r="EF368" s="4">
        <v>213</v>
      </c>
      <c r="EG368" s="4" t="s">
        <v>456</v>
      </c>
      <c r="EH368" s="4">
        <v>0</v>
      </c>
      <c r="EI368" s="4" t="s">
        <v>3</v>
      </c>
      <c r="EJ368" s="4">
        <v>1</v>
      </c>
      <c r="EK368" s="4">
        <v>400005</v>
      </c>
      <c r="EL368" s="4" t="s">
        <v>456</v>
      </c>
      <c r="EM368" s="4" t="s">
        <v>457</v>
      </c>
      <c r="EN368" s="4"/>
      <c r="EO368" s="4" t="s">
        <v>3</v>
      </c>
      <c r="EP368" s="4"/>
      <c r="EQ368" s="4">
        <v>16</v>
      </c>
      <c r="ER368" s="4">
        <v>0</v>
      </c>
      <c r="ES368" s="4">
        <v>1249.8499999999999</v>
      </c>
      <c r="ET368" s="4">
        <v>0</v>
      </c>
      <c r="EU368" s="4">
        <v>0</v>
      </c>
      <c r="EV368" s="4">
        <v>0</v>
      </c>
      <c r="EW368" s="4">
        <v>0</v>
      </c>
      <c r="EX368" s="4">
        <v>0</v>
      </c>
      <c r="EY368" s="4">
        <v>0</v>
      </c>
      <c r="EZ368" s="4">
        <v>5</v>
      </c>
      <c r="FA368" s="4"/>
      <c r="FB368" s="4"/>
      <c r="FC368" s="4">
        <v>1</v>
      </c>
      <c r="FD368" s="4">
        <v>18</v>
      </c>
      <c r="FE368" s="4"/>
      <c r="FF368" s="4">
        <v>14710</v>
      </c>
      <c r="FG368" s="4"/>
      <c r="FH368" s="4"/>
      <c r="FI368" s="4"/>
      <c r="FJ368" s="4"/>
      <c r="FK368" s="4"/>
      <c r="FL368" s="4"/>
      <c r="FM368" s="4"/>
      <c r="FN368" s="4"/>
      <c r="FO368" s="4"/>
      <c r="FP368" s="4"/>
      <c r="FQ368" s="4">
        <v>0</v>
      </c>
      <c r="FR368" s="4">
        <v>0</v>
      </c>
      <c r="FS368" s="4">
        <v>0</v>
      </c>
      <c r="FT368" s="4"/>
      <c r="FU368" s="4"/>
      <c r="FV368" s="4"/>
      <c r="FW368" s="4"/>
      <c r="FX368" s="4">
        <v>0</v>
      </c>
      <c r="FY368" s="4">
        <v>0</v>
      </c>
      <c r="FZ368" s="4"/>
      <c r="GA368" s="4" t="s">
        <v>523</v>
      </c>
      <c r="GB368" s="4"/>
      <c r="GC368" s="4"/>
      <c r="GD368" s="4">
        <v>1</v>
      </c>
      <c r="GE368" s="4"/>
      <c r="GF368" s="4">
        <v>-86949013</v>
      </c>
      <c r="GG368" s="4">
        <v>2</v>
      </c>
      <c r="GH368" s="4">
        <v>3</v>
      </c>
      <c r="GI368" s="4">
        <v>5</v>
      </c>
      <c r="GJ368" s="4">
        <v>0</v>
      </c>
      <c r="GK368" s="4">
        <v>0</v>
      </c>
      <c r="GL368" s="4">
        <f t="shared" si="543"/>
        <v>0</v>
      </c>
      <c r="GM368" s="4">
        <f t="shared" si="544"/>
        <v>24597.05</v>
      </c>
      <c r="GN368" s="4">
        <f t="shared" si="545"/>
        <v>0</v>
      </c>
      <c r="GO368" s="4">
        <f t="shared" si="546"/>
        <v>24597.05</v>
      </c>
      <c r="GP368" s="4">
        <f t="shared" si="547"/>
        <v>0</v>
      </c>
      <c r="GQ368" s="4"/>
      <c r="GR368" s="4">
        <v>1</v>
      </c>
      <c r="GS368" s="4">
        <v>1</v>
      </c>
      <c r="GT368" s="4">
        <v>0</v>
      </c>
      <c r="GU368" s="4" t="s">
        <v>3</v>
      </c>
      <c r="GV368" s="4">
        <f t="shared" si="548"/>
        <v>0</v>
      </c>
      <c r="GW368" s="4">
        <v>1</v>
      </c>
      <c r="GX368" s="4">
        <f t="shared" si="549"/>
        <v>0</v>
      </c>
      <c r="GY368" s="4"/>
      <c r="GZ368" s="4"/>
      <c r="HA368" s="4">
        <v>0</v>
      </c>
      <c r="HB368" s="4">
        <v>0</v>
      </c>
      <c r="HC368" s="4">
        <f t="shared" si="550"/>
        <v>0</v>
      </c>
      <c r="HD368" s="4"/>
      <c r="HE368" s="4" t="s">
        <v>459</v>
      </c>
      <c r="HF368" s="4" t="s">
        <v>37</v>
      </c>
      <c r="HG368" s="4"/>
      <c r="HH368" s="4"/>
      <c r="HI368" s="4"/>
      <c r="HJ368" s="4"/>
      <c r="HK368" s="4"/>
      <c r="HL368" s="4"/>
      <c r="HM368" s="4" t="s">
        <v>3</v>
      </c>
      <c r="HN368" s="4" t="s">
        <v>3</v>
      </c>
      <c r="HO368" s="4" t="s">
        <v>3</v>
      </c>
      <c r="HP368" s="4" t="s">
        <v>3</v>
      </c>
      <c r="HQ368" s="4" t="s">
        <v>3</v>
      </c>
      <c r="HR368" s="4"/>
      <c r="HS368" s="4">
        <v>0</v>
      </c>
      <c r="HT368" s="4"/>
      <c r="HU368" s="4"/>
      <c r="HV368" s="4"/>
      <c r="HW368" s="4"/>
      <c r="HX368" s="4"/>
      <c r="HY368" s="4"/>
      <c r="HZ368" s="4"/>
      <c r="IA368" s="4"/>
      <c r="IB368" s="4"/>
      <c r="IC368" s="4"/>
      <c r="ID368" s="4"/>
      <c r="IE368" s="4"/>
      <c r="IF368" s="4"/>
      <c r="IG368" s="4"/>
      <c r="IH368" s="4"/>
      <c r="II368" s="4"/>
      <c r="IJ368" s="4"/>
      <c r="IK368" s="4">
        <v>0</v>
      </c>
      <c r="IL368" s="4"/>
      <c r="IM368" s="4"/>
      <c r="IN368" s="4"/>
      <c r="IO368" s="4"/>
      <c r="IP368" s="4"/>
      <c r="IQ368" s="4"/>
      <c r="IR368" s="4"/>
      <c r="IS368" s="4"/>
      <c r="IT368" s="4"/>
      <c r="IU368" s="4"/>
    </row>
    <row r="369" spans="1:255" ht="409.5" x14ac:dyDescent="0.25">
      <c r="A369" s="3">
        <v>17</v>
      </c>
      <c r="B369" s="3">
        <v>1</v>
      </c>
      <c r="C369" s="3"/>
      <c r="D369" s="3"/>
      <c r="E369" s="3" t="s">
        <v>524</v>
      </c>
      <c r="F369" s="3" t="s">
        <v>525</v>
      </c>
      <c r="G369" s="3" t="s">
        <v>526</v>
      </c>
      <c r="H369" s="3" t="s">
        <v>40</v>
      </c>
      <c r="I369" s="3">
        <f>ROUND((28+11+100+14+64)/100,9)</f>
        <v>2.17</v>
      </c>
      <c r="J369" s="3">
        <v>0</v>
      </c>
      <c r="K369" s="3">
        <f>ROUND((28+11+100+14+64)/100,9)</f>
        <v>2.17</v>
      </c>
      <c r="L369" s="3"/>
      <c r="M369" s="3"/>
      <c r="N369" s="3"/>
      <c r="O369" s="3">
        <f t="shared" si="526"/>
        <v>8148.9</v>
      </c>
      <c r="P369" s="3">
        <f t="shared" si="527"/>
        <v>6214.34</v>
      </c>
      <c r="Q369" s="3">
        <f>(ROUND((ROUND((((ET369*1.2))*AV369*I369),2)*BB369),2)+ROUND((ROUND(((AE369-((EU369*1.2)))*AV369*I369),2)*BS369),2))</f>
        <v>18.02</v>
      </c>
      <c r="R369" s="3">
        <f>(ROUND((ROUND((((EU369*1.2))*AV369*I369),2)*BS369),2)+ROUND((ROUND(((AE369-((EU369*1.2)))*AV369*I369),2)*BS369),2))</f>
        <v>1.72</v>
      </c>
      <c r="S369" s="3">
        <f t="shared" si="528"/>
        <v>1916.54</v>
      </c>
      <c r="T369" s="3">
        <f t="shared" si="529"/>
        <v>0</v>
      </c>
      <c r="U369" s="3">
        <f t="shared" si="530"/>
        <v>140.00002379999998</v>
      </c>
      <c r="V369" s="3">
        <f t="shared" si="531"/>
        <v>0</v>
      </c>
      <c r="W369" s="3">
        <f t="shared" si="532"/>
        <v>0</v>
      </c>
      <c r="X369" s="3">
        <f>(ROUND((((S369+ROUND((ROUND((((EU369*1.2))*AV369*I369),2)*BS369),2))*AT369)/100),2)+ROUND(((ROUND((ROUND(((AE369-((EU369*1.2)))*AV369*I369),2)*BS369),2)*AT369)/100),2))</f>
        <v>1860.71</v>
      </c>
      <c r="Y369" s="3">
        <f>(ROUND((((S369+ROUND((ROUND((((EU369*1.2))*AV369*I369),2)*BS369),2))*AU369)/100),2)+ROUND(((ROUND((ROUND(((AE369-((EU369*1.2)))*AV369*I369),2)*BS369),2)*AU369)/100),2))</f>
        <v>978.31</v>
      </c>
      <c r="Z369" s="3"/>
      <c r="AA369" s="3">
        <v>54971259</v>
      </c>
      <c r="AB369" s="3">
        <f t="shared" si="533"/>
        <v>3715.2339999999999</v>
      </c>
      <c r="AC369" s="3">
        <f>ROUND(((ES369*1)),6)</f>
        <v>2863.75</v>
      </c>
      <c r="AD369" s="3">
        <f>ROUND(((((ET369*1.2))-((EU369*1.2)))+AE369),6)</f>
        <v>7.9320000000000004</v>
      </c>
      <c r="AE369" s="3">
        <f>ROUND(((EU369*1.2)),6)</f>
        <v>0.75600000000000001</v>
      </c>
      <c r="AF369" s="3">
        <f>ROUND(((EV369*1.2)),6)</f>
        <v>843.55200000000002</v>
      </c>
      <c r="AG369" s="3">
        <f t="shared" si="534"/>
        <v>0</v>
      </c>
      <c r="AH369" s="3">
        <f>((EW369*1.2))</f>
        <v>61.62</v>
      </c>
      <c r="AI369" s="3">
        <f>((EX369*1.2))</f>
        <v>0</v>
      </c>
      <c r="AJ369" s="3">
        <f t="shared" si="535"/>
        <v>0</v>
      </c>
      <c r="AK369" s="3">
        <v>3573.32</v>
      </c>
      <c r="AL369" s="3">
        <v>2863.75</v>
      </c>
      <c r="AM369" s="3">
        <v>6.61</v>
      </c>
      <c r="AN369" s="3">
        <v>0.63</v>
      </c>
      <c r="AO369" s="3">
        <v>702.96</v>
      </c>
      <c r="AP369" s="3">
        <v>0</v>
      </c>
      <c r="AQ369" s="3">
        <v>51.35</v>
      </c>
      <c r="AR369" s="3">
        <v>0</v>
      </c>
      <c r="AS369" s="3">
        <v>0</v>
      </c>
      <c r="AT369" s="3">
        <v>97</v>
      </c>
      <c r="AU369" s="3">
        <v>51</v>
      </c>
      <c r="AV369" s="3">
        <v>1.0469999999999999</v>
      </c>
      <c r="AW369" s="3">
        <v>1</v>
      </c>
      <c r="AX369" s="3"/>
      <c r="AY369" s="3"/>
      <c r="AZ369" s="3">
        <v>1</v>
      </c>
      <c r="BA369" s="3">
        <v>1</v>
      </c>
      <c r="BB369" s="3">
        <v>1</v>
      </c>
      <c r="BC369" s="3">
        <v>1</v>
      </c>
      <c r="BD369" s="3" t="s">
        <v>3</v>
      </c>
      <c r="BE369" s="3" t="s">
        <v>3</v>
      </c>
      <c r="BF369" s="3" t="s">
        <v>3</v>
      </c>
      <c r="BG369" s="3" t="s">
        <v>3</v>
      </c>
      <c r="BH369" s="3">
        <v>0</v>
      </c>
      <c r="BI369" s="3">
        <v>2</v>
      </c>
      <c r="BJ369" s="3" t="s">
        <v>527</v>
      </c>
      <c r="BK369" s="3"/>
      <c r="BL369" s="3"/>
      <c r="BM369" s="3">
        <v>67</v>
      </c>
      <c r="BN369" s="3">
        <v>0</v>
      </c>
      <c r="BO369" s="3" t="s">
        <v>525</v>
      </c>
      <c r="BP369" s="3">
        <v>1</v>
      </c>
      <c r="BQ369" s="3">
        <v>40</v>
      </c>
      <c r="BR369" s="3">
        <v>0</v>
      </c>
      <c r="BS369" s="3">
        <v>1</v>
      </c>
      <c r="BT369" s="3">
        <v>1</v>
      </c>
      <c r="BU369" s="3">
        <v>1</v>
      </c>
      <c r="BV369" s="3">
        <v>1</v>
      </c>
      <c r="BW369" s="3">
        <v>1</v>
      </c>
      <c r="BX369" s="3">
        <v>1</v>
      </c>
      <c r="BY369" s="3" t="s">
        <v>3</v>
      </c>
      <c r="BZ369" s="3">
        <v>97</v>
      </c>
      <c r="CA369" s="3">
        <v>51</v>
      </c>
      <c r="CB369" s="3" t="s">
        <v>3</v>
      </c>
      <c r="CC369" s="3"/>
      <c r="CD369" s="3"/>
      <c r="CE369" s="3">
        <v>1566</v>
      </c>
      <c r="CF369" s="3">
        <v>0</v>
      </c>
      <c r="CG369" s="3">
        <v>0</v>
      </c>
      <c r="CH369" s="3"/>
      <c r="CI369" s="3"/>
      <c r="CJ369" s="3"/>
      <c r="CK369" s="3"/>
      <c r="CL369" s="3"/>
      <c r="CM369" s="3">
        <v>0</v>
      </c>
      <c r="CN369" s="9" t="s">
        <v>2491</v>
      </c>
      <c r="CO369" s="3">
        <v>0</v>
      </c>
      <c r="CP369" s="3">
        <f t="shared" si="536"/>
        <v>8148.9000000000005</v>
      </c>
      <c r="CQ369" s="3">
        <f t="shared" si="537"/>
        <v>2863.75</v>
      </c>
      <c r="CR369" s="3">
        <f>(ROUND((ROUND((((ET369*1.2))*AV369*1),2)*BB369),2)+ROUND((ROUND(((AE369-((EU369*1.2)))*AV369*1),2)*BS369),2))</f>
        <v>8.3000000000000007</v>
      </c>
      <c r="CS369" s="3">
        <f>(ROUND((ROUND((((EU369*1.2))*AV369*1),2)*BS369),2)+ROUND((ROUND(((AE369-((EU369*1.2)))*AV369*1),2)*BS369),2))</f>
        <v>0.79</v>
      </c>
      <c r="CT369" s="3">
        <f t="shared" si="538"/>
        <v>883.2</v>
      </c>
      <c r="CU369" s="3">
        <f t="shared" si="539"/>
        <v>0</v>
      </c>
      <c r="CV369" s="3">
        <f t="shared" si="540"/>
        <v>64.516139999999993</v>
      </c>
      <c r="CW369" s="3">
        <f t="shared" si="541"/>
        <v>0</v>
      </c>
      <c r="CX369" s="3">
        <f t="shared" si="542"/>
        <v>0</v>
      </c>
      <c r="CY369" s="3">
        <f>(ROUND((((S369+ROUND((ROUND((((EU369*1.2))*AV369*1),2)*BS369),2))*AT369)/100),2)+ROUND(((ROUND((ROUND(((AE369-((EU369*1.2)))*AV369*1),2)*BS369),2)*AT369)/100),2))</f>
        <v>1859.81</v>
      </c>
      <c r="CZ369" s="3">
        <f>(ROUND((((S369+ROUND((ROUND((((EU369*1.2))*AV369*1),2)*BS369),2))*AU369)/100),2)+ROUND(((ROUND((ROUND(((AE369-((EU369*1.2)))*AV369*1),2)*BS369),2)*AU369)/100),2))</f>
        <v>977.84</v>
      </c>
      <c r="DA369" s="3"/>
      <c r="DB369" s="3">
        <v>119</v>
      </c>
      <c r="DC369" s="3" t="s">
        <v>3</v>
      </c>
      <c r="DD369" s="3" t="s">
        <v>22</v>
      </c>
      <c r="DE369" s="3" t="s">
        <v>42</v>
      </c>
      <c r="DF369" s="3" t="s">
        <v>42</v>
      </c>
      <c r="DG369" s="3" t="s">
        <v>42</v>
      </c>
      <c r="DH369" s="3" t="s">
        <v>3</v>
      </c>
      <c r="DI369" s="3" t="s">
        <v>42</v>
      </c>
      <c r="DJ369" s="3" t="s">
        <v>42</v>
      </c>
      <c r="DK369" s="3" t="s">
        <v>3</v>
      </c>
      <c r="DL369" s="3" t="s">
        <v>3</v>
      </c>
      <c r="DM369" s="3" t="s">
        <v>3</v>
      </c>
      <c r="DN369" s="3">
        <v>0</v>
      </c>
      <c r="DO369" s="3">
        <v>0</v>
      </c>
      <c r="DP369" s="3">
        <v>1</v>
      </c>
      <c r="DQ369" s="3">
        <v>1</v>
      </c>
      <c r="DR369" s="3"/>
      <c r="DS369" s="3"/>
      <c r="DT369" s="3"/>
      <c r="DU369" s="3">
        <v>1010</v>
      </c>
      <c r="DV369" s="3" t="s">
        <v>40</v>
      </c>
      <c r="DW369" s="3" t="s">
        <v>40</v>
      </c>
      <c r="DX369" s="3">
        <v>100</v>
      </c>
      <c r="DY369" s="3"/>
      <c r="DZ369" s="3" t="s">
        <v>3</v>
      </c>
      <c r="EA369" s="3" t="s">
        <v>3</v>
      </c>
      <c r="EB369" s="3" t="s">
        <v>3</v>
      </c>
      <c r="EC369" s="3" t="s">
        <v>3</v>
      </c>
      <c r="ED369" s="3"/>
      <c r="EE369" s="3">
        <v>57042957</v>
      </c>
      <c r="EF369" s="3">
        <v>40</v>
      </c>
      <c r="EG369" s="3" t="s">
        <v>33</v>
      </c>
      <c r="EH369" s="3">
        <v>0</v>
      </c>
      <c r="EI369" s="3" t="s">
        <v>3</v>
      </c>
      <c r="EJ369" s="3">
        <v>2</v>
      </c>
      <c r="EK369" s="3">
        <v>67</v>
      </c>
      <c r="EL369" s="3" t="s">
        <v>34</v>
      </c>
      <c r="EM369" s="3" t="s">
        <v>35</v>
      </c>
      <c r="EN369" s="3"/>
      <c r="EO369" s="3" t="s">
        <v>46</v>
      </c>
      <c r="EP369" s="3"/>
      <c r="EQ369" s="3">
        <v>0</v>
      </c>
      <c r="ER369" s="3">
        <v>3573.32</v>
      </c>
      <c r="ES369" s="3">
        <v>2863.75</v>
      </c>
      <c r="ET369" s="3">
        <v>6.61</v>
      </c>
      <c r="EU369" s="3">
        <v>0.63</v>
      </c>
      <c r="EV369" s="3">
        <v>702.96</v>
      </c>
      <c r="EW369" s="3">
        <v>51.35</v>
      </c>
      <c r="EX369" s="3">
        <v>0</v>
      </c>
      <c r="EY369" s="3">
        <v>0</v>
      </c>
      <c r="EZ369" s="3"/>
      <c r="FA369" s="3"/>
      <c r="FB369" s="3"/>
      <c r="FC369" s="3"/>
      <c r="FD369" s="3"/>
      <c r="FE369" s="3"/>
      <c r="FF369" s="3"/>
      <c r="FG369" s="3"/>
      <c r="FH369" s="3"/>
      <c r="FI369" s="3"/>
      <c r="FJ369" s="3"/>
      <c r="FK369" s="3"/>
      <c r="FL369" s="3"/>
      <c r="FM369" s="3"/>
      <c r="FN369" s="3"/>
      <c r="FO369" s="3"/>
      <c r="FP369" s="3"/>
      <c r="FQ369" s="3">
        <v>0</v>
      </c>
      <c r="FR369" s="3">
        <v>0</v>
      </c>
      <c r="FS369" s="3">
        <v>0</v>
      </c>
      <c r="FT369" s="3"/>
      <c r="FU369" s="3"/>
      <c r="FV369" s="3"/>
      <c r="FW369" s="3"/>
      <c r="FX369" s="3">
        <v>97</v>
      </c>
      <c r="FY369" s="3">
        <v>51</v>
      </c>
      <c r="FZ369" s="3"/>
      <c r="GA369" s="3" t="s">
        <v>3</v>
      </c>
      <c r="GB369" s="3"/>
      <c r="GC369" s="3"/>
      <c r="GD369" s="3">
        <v>1</v>
      </c>
      <c r="GE369" s="3"/>
      <c r="GF369" s="3">
        <v>1695978714</v>
      </c>
      <c r="GG369" s="3">
        <v>2</v>
      </c>
      <c r="GH369" s="3">
        <v>1</v>
      </c>
      <c r="GI369" s="3">
        <v>2</v>
      </c>
      <c r="GJ369" s="3">
        <v>0</v>
      </c>
      <c r="GK369" s="3">
        <v>0</v>
      </c>
      <c r="GL369" s="3">
        <f t="shared" si="543"/>
        <v>0</v>
      </c>
      <c r="GM369" s="3">
        <f t="shared" si="544"/>
        <v>10987.92</v>
      </c>
      <c r="GN369" s="3">
        <f t="shared" si="545"/>
        <v>0</v>
      </c>
      <c r="GO369" s="3">
        <f t="shared" si="546"/>
        <v>10987.92</v>
      </c>
      <c r="GP369" s="3">
        <f t="shared" si="547"/>
        <v>0</v>
      </c>
      <c r="GQ369" s="3"/>
      <c r="GR369" s="3">
        <v>0</v>
      </c>
      <c r="GS369" s="3">
        <v>3</v>
      </c>
      <c r="GT369" s="3">
        <v>0</v>
      </c>
      <c r="GU369" s="3" t="s">
        <v>3</v>
      </c>
      <c r="GV369" s="3">
        <f t="shared" si="548"/>
        <v>0</v>
      </c>
      <c r="GW369" s="3">
        <v>1</v>
      </c>
      <c r="GX369" s="3">
        <f t="shared" si="549"/>
        <v>0</v>
      </c>
      <c r="GY369" s="3"/>
      <c r="GZ369" s="3"/>
      <c r="HA369" s="3">
        <v>0</v>
      </c>
      <c r="HB369" s="3">
        <v>0</v>
      </c>
      <c r="HC369" s="3">
        <f t="shared" si="550"/>
        <v>0</v>
      </c>
      <c r="HD369" s="3"/>
      <c r="HE369" s="3" t="s">
        <v>3</v>
      </c>
      <c r="HF369" s="3" t="s">
        <v>3</v>
      </c>
      <c r="HG369" s="3"/>
      <c r="HH369" s="3"/>
      <c r="HI369" s="3"/>
      <c r="HJ369" s="3"/>
      <c r="HK369" s="3"/>
      <c r="HL369" s="3"/>
      <c r="HM369" s="3" t="s">
        <v>3</v>
      </c>
      <c r="HN369" s="3" t="s">
        <v>3</v>
      </c>
      <c r="HO369" s="3" t="s">
        <v>3</v>
      </c>
      <c r="HP369" s="3" t="s">
        <v>3</v>
      </c>
      <c r="HQ369" s="3" t="s">
        <v>3</v>
      </c>
      <c r="HR369" s="3"/>
      <c r="HS369" s="3">
        <v>0</v>
      </c>
      <c r="HT369" s="3"/>
      <c r="HU369" s="3"/>
      <c r="HV369" s="3"/>
      <c r="HW369" s="3"/>
      <c r="HX369" s="3"/>
      <c r="HY369" s="3"/>
      <c r="HZ369" s="3"/>
      <c r="IA369" s="3"/>
      <c r="IB369" s="3"/>
      <c r="IC369" s="3"/>
      <c r="ID369" s="3"/>
      <c r="IE369" s="3"/>
      <c r="IF369" s="3"/>
      <c r="IG369" s="3"/>
      <c r="IH369" s="3"/>
      <c r="II369" s="3"/>
      <c r="IJ369" s="3"/>
      <c r="IK369" s="3">
        <v>0</v>
      </c>
      <c r="IL369" s="3"/>
      <c r="IM369" s="3"/>
      <c r="IN369" s="3"/>
      <c r="IO369" s="3"/>
      <c r="IP369" s="3"/>
      <c r="IQ369" s="3"/>
      <c r="IR369" s="3"/>
      <c r="IS369" s="3"/>
      <c r="IT369" s="3"/>
      <c r="IU369" s="3"/>
    </row>
    <row r="370" spans="1:255" ht="409.5" x14ac:dyDescent="0.25">
      <c r="A370" s="4">
        <v>17</v>
      </c>
      <c r="B370" s="4">
        <v>1</v>
      </c>
      <c r="C370" s="4"/>
      <c r="D370" s="4"/>
      <c r="E370" s="4" t="s">
        <v>524</v>
      </c>
      <c r="F370" s="4" t="s">
        <v>525</v>
      </c>
      <c r="G370" s="4" t="s">
        <v>526</v>
      </c>
      <c r="H370" s="4" t="s">
        <v>40</v>
      </c>
      <c r="I370" s="4">
        <f>ROUND((28+11+100+14+64)/100,9)</f>
        <v>2.17</v>
      </c>
      <c r="J370" s="4">
        <v>0</v>
      </c>
      <c r="K370" s="4">
        <f>ROUND((28+11+100+14+64)/100,9)</f>
        <v>2.17</v>
      </c>
      <c r="L370" s="4"/>
      <c r="M370" s="4"/>
      <c r="N370" s="4"/>
      <c r="O370" s="4">
        <f t="shared" si="526"/>
        <v>131307.03</v>
      </c>
      <c r="P370" s="4">
        <f t="shared" si="527"/>
        <v>23055.200000000001</v>
      </c>
      <c r="Q370" s="4">
        <f>(ROUND((ROUND((((ET370*1.2))*AV370*I370),2)*BB370),2)+ROUND((ROUND(((AE370-((EU370*1.2)))*AV370*I370),2)*BS370),2))</f>
        <v>254.8</v>
      </c>
      <c r="R370" s="4">
        <f>(ROUND((ROUND((((EU370*1.2))*AV370*I370),2)*BS370),2)+ROUND((ROUND(((AE370-((EU370*1.2)))*AV370*I370),2)*BS370),2))</f>
        <v>96.92</v>
      </c>
      <c r="S370" s="4">
        <f t="shared" si="528"/>
        <v>107997.03</v>
      </c>
      <c r="T370" s="4">
        <f t="shared" si="529"/>
        <v>0</v>
      </c>
      <c r="U370" s="4">
        <f t="shared" si="530"/>
        <v>140.00002379999998</v>
      </c>
      <c r="V370" s="4">
        <f t="shared" si="531"/>
        <v>0</v>
      </c>
      <c r="W370" s="4">
        <f t="shared" si="532"/>
        <v>0</v>
      </c>
      <c r="X370" s="4">
        <f>(ROUND((((S370+ROUND((ROUND((((EU370*1.2))*AV370*I370),2)*BS370),2))*AT370)/100),2)+ROUND(((ROUND((ROUND(((AE370-((EU370*1.2)))*AV370*I370),2)*BS370),2)*AT370)/100),2))</f>
        <v>104851.13</v>
      </c>
      <c r="Y370" s="4">
        <f>(ROUND((((S370+ROUND((ROUND((((EU370*1.2))*AV370*I370),2)*BS370),2))*AU370)/100),2)+ROUND(((ROUND((ROUND(((AE370-((EU370*1.2)))*AV370*I370),2)*BS370),2)*AU370)/100),2))</f>
        <v>55127.91</v>
      </c>
      <c r="Z370" s="4"/>
      <c r="AA370" s="4">
        <v>55890823</v>
      </c>
      <c r="AB370" s="4">
        <f t="shared" si="533"/>
        <v>3715.2339999999999</v>
      </c>
      <c r="AC370" s="4">
        <f>ROUND(((ES370*1)),6)</f>
        <v>2863.75</v>
      </c>
      <c r="AD370" s="4">
        <f>ROUND(((((ET370*1.2))-((EU370*1.2)))+AE370),6)</f>
        <v>7.9320000000000004</v>
      </c>
      <c r="AE370" s="4">
        <f>ROUND(((EU370*1.2)),6)</f>
        <v>0.75600000000000001</v>
      </c>
      <c r="AF370" s="4">
        <f>ROUND(((EV370*1.2)),6)</f>
        <v>843.55200000000002</v>
      </c>
      <c r="AG370" s="4">
        <f t="shared" si="534"/>
        <v>0</v>
      </c>
      <c r="AH370" s="4">
        <f>((EW370*1.2))</f>
        <v>61.62</v>
      </c>
      <c r="AI370" s="4">
        <f>((EX370*1.2))</f>
        <v>0</v>
      </c>
      <c r="AJ370" s="4">
        <f t="shared" si="535"/>
        <v>0</v>
      </c>
      <c r="AK370" s="4">
        <v>3573.32</v>
      </c>
      <c r="AL370" s="4">
        <v>2863.75</v>
      </c>
      <c r="AM370" s="4">
        <v>6.61</v>
      </c>
      <c r="AN370" s="4">
        <v>0.63</v>
      </c>
      <c r="AO370" s="4">
        <v>702.96</v>
      </c>
      <c r="AP370" s="4">
        <v>0</v>
      </c>
      <c r="AQ370" s="4">
        <v>51.35</v>
      </c>
      <c r="AR370" s="4">
        <v>0</v>
      </c>
      <c r="AS370" s="4">
        <v>0</v>
      </c>
      <c r="AT370" s="4">
        <v>97</v>
      </c>
      <c r="AU370" s="4">
        <v>51</v>
      </c>
      <c r="AV370" s="4">
        <v>1.0469999999999999</v>
      </c>
      <c r="AW370" s="4">
        <v>1</v>
      </c>
      <c r="AX370" s="4"/>
      <c r="AY370" s="4"/>
      <c r="AZ370" s="4">
        <v>1</v>
      </c>
      <c r="BA370" s="4">
        <v>56.35</v>
      </c>
      <c r="BB370" s="4">
        <v>14.14</v>
      </c>
      <c r="BC370" s="4">
        <v>3.71</v>
      </c>
      <c r="BD370" s="4" t="s">
        <v>3</v>
      </c>
      <c r="BE370" s="4" t="s">
        <v>3</v>
      </c>
      <c r="BF370" s="4" t="s">
        <v>3</v>
      </c>
      <c r="BG370" s="4" t="s">
        <v>3</v>
      </c>
      <c r="BH370" s="4">
        <v>0</v>
      </c>
      <c r="BI370" s="4">
        <v>2</v>
      </c>
      <c r="BJ370" s="4" t="s">
        <v>527</v>
      </c>
      <c r="BK370" s="4"/>
      <c r="BL370" s="4"/>
      <c r="BM370" s="4">
        <v>67</v>
      </c>
      <c r="BN370" s="4">
        <v>0</v>
      </c>
      <c r="BO370" s="4" t="s">
        <v>525</v>
      </c>
      <c r="BP370" s="4">
        <v>1</v>
      </c>
      <c r="BQ370" s="4">
        <v>40</v>
      </c>
      <c r="BR370" s="4">
        <v>0</v>
      </c>
      <c r="BS370" s="4">
        <v>56.35</v>
      </c>
      <c r="BT370" s="4">
        <v>1</v>
      </c>
      <c r="BU370" s="4">
        <v>1</v>
      </c>
      <c r="BV370" s="4">
        <v>1</v>
      </c>
      <c r="BW370" s="4">
        <v>1</v>
      </c>
      <c r="BX370" s="4">
        <v>1</v>
      </c>
      <c r="BY370" s="4" t="s">
        <v>3</v>
      </c>
      <c r="BZ370" s="4">
        <v>97</v>
      </c>
      <c r="CA370" s="4">
        <v>51</v>
      </c>
      <c r="CB370" s="4" t="s">
        <v>3</v>
      </c>
      <c r="CC370" s="4"/>
      <c r="CD370" s="4"/>
      <c r="CE370" s="4">
        <v>1566</v>
      </c>
      <c r="CF370" s="4">
        <v>0</v>
      </c>
      <c r="CG370" s="4">
        <v>0</v>
      </c>
      <c r="CH370" s="4"/>
      <c r="CI370" s="4"/>
      <c r="CJ370" s="4"/>
      <c r="CK370" s="4"/>
      <c r="CL370" s="4"/>
      <c r="CM370" s="4">
        <v>0</v>
      </c>
      <c r="CN370" s="10" t="s">
        <v>2491</v>
      </c>
      <c r="CO370" s="4">
        <v>0</v>
      </c>
      <c r="CP370" s="4">
        <f t="shared" si="536"/>
        <v>131307.03</v>
      </c>
      <c r="CQ370" s="4">
        <f t="shared" si="537"/>
        <v>10624.51</v>
      </c>
      <c r="CR370" s="4">
        <f>(ROUND((ROUND((((ET370*1.2))*AV370*1),2)*BB370),2)+ROUND((ROUND(((AE370-((EU370*1.2)))*AV370*1),2)*BS370),2))</f>
        <v>117.36</v>
      </c>
      <c r="CS370" s="4">
        <f>(ROUND((ROUND((((EU370*1.2))*AV370*1),2)*BS370),2)+ROUND((ROUND(((AE370-((EU370*1.2)))*AV370*1),2)*BS370),2))</f>
        <v>44.52</v>
      </c>
      <c r="CT370" s="4">
        <f t="shared" si="538"/>
        <v>49768.32</v>
      </c>
      <c r="CU370" s="4">
        <f t="shared" si="539"/>
        <v>0</v>
      </c>
      <c r="CV370" s="4">
        <f t="shared" si="540"/>
        <v>64.516139999999993</v>
      </c>
      <c r="CW370" s="4">
        <f t="shared" si="541"/>
        <v>0</v>
      </c>
      <c r="CX370" s="4">
        <f t="shared" si="542"/>
        <v>0</v>
      </c>
      <c r="CY370" s="4">
        <f>(ROUND((((S370+ROUND((ROUND((((EU370*1.2))*AV370*1),2)*BS370),2))*AT370)/100),2)+ROUND(((ROUND((ROUND(((AE370-((EU370*1.2)))*AV370*1),2)*BS370),2)*AT370)/100),2))</f>
        <v>104800.3</v>
      </c>
      <c r="CZ370" s="4">
        <f>(ROUND((((S370+ROUND((ROUND((((EU370*1.2))*AV370*1),2)*BS370),2))*AU370)/100),2)+ROUND(((ROUND((ROUND(((AE370-((EU370*1.2)))*AV370*1),2)*BS370),2)*AU370)/100),2))</f>
        <v>55101.19</v>
      </c>
      <c r="DA370" s="4"/>
      <c r="DB370" s="4">
        <v>120</v>
      </c>
      <c r="DC370" s="4" t="s">
        <v>3</v>
      </c>
      <c r="DD370" s="4" t="s">
        <v>22</v>
      </c>
      <c r="DE370" s="4" t="s">
        <v>42</v>
      </c>
      <c r="DF370" s="4" t="s">
        <v>42</v>
      </c>
      <c r="DG370" s="4" t="s">
        <v>42</v>
      </c>
      <c r="DH370" s="4" t="s">
        <v>3</v>
      </c>
      <c r="DI370" s="4" t="s">
        <v>42</v>
      </c>
      <c r="DJ370" s="4" t="s">
        <v>42</v>
      </c>
      <c r="DK370" s="4" t="s">
        <v>3</v>
      </c>
      <c r="DL370" s="4" t="s">
        <v>3</v>
      </c>
      <c r="DM370" s="4" t="s">
        <v>3</v>
      </c>
      <c r="DN370" s="4">
        <v>0</v>
      </c>
      <c r="DO370" s="4">
        <v>0</v>
      </c>
      <c r="DP370" s="4">
        <v>1</v>
      </c>
      <c r="DQ370" s="4">
        <v>1</v>
      </c>
      <c r="DR370" s="4"/>
      <c r="DS370" s="4"/>
      <c r="DT370" s="4"/>
      <c r="DU370" s="4">
        <v>1010</v>
      </c>
      <c r="DV370" s="4" t="s">
        <v>40</v>
      </c>
      <c r="DW370" s="4" t="s">
        <v>40</v>
      </c>
      <c r="DX370" s="4">
        <v>100</v>
      </c>
      <c r="DY370" s="4"/>
      <c r="DZ370" s="4" t="s">
        <v>3</v>
      </c>
      <c r="EA370" s="4" t="s">
        <v>3</v>
      </c>
      <c r="EB370" s="4" t="s">
        <v>3</v>
      </c>
      <c r="EC370" s="4" t="s">
        <v>3</v>
      </c>
      <c r="ED370" s="4"/>
      <c r="EE370" s="4">
        <v>57042957</v>
      </c>
      <c r="EF370" s="4">
        <v>40</v>
      </c>
      <c r="EG370" s="4" t="s">
        <v>33</v>
      </c>
      <c r="EH370" s="4">
        <v>0</v>
      </c>
      <c r="EI370" s="4" t="s">
        <v>3</v>
      </c>
      <c r="EJ370" s="4">
        <v>2</v>
      </c>
      <c r="EK370" s="4">
        <v>67</v>
      </c>
      <c r="EL370" s="4" t="s">
        <v>34</v>
      </c>
      <c r="EM370" s="4" t="s">
        <v>35</v>
      </c>
      <c r="EN370" s="4"/>
      <c r="EO370" s="4" t="s">
        <v>46</v>
      </c>
      <c r="EP370" s="4"/>
      <c r="EQ370" s="4">
        <v>0</v>
      </c>
      <c r="ER370" s="4">
        <v>3573.32</v>
      </c>
      <c r="ES370" s="4">
        <v>2863.75</v>
      </c>
      <c r="ET370" s="4">
        <v>6.61</v>
      </c>
      <c r="EU370" s="4">
        <v>0.63</v>
      </c>
      <c r="EV370" s="4">
        <v>702.96</v>
      </c>
      <c r="EW370" s="4">
        <v>51.35</v>
      </c>
      <c r="EX370" s="4">
        <v>0</v>
      </c>
      <c r="EY370" s="4">
        <v>0</v>
      </c>
      <c r="EZ370" s="4"/>
      <c r="FA370" s="4"/>
      <c r="FB370" s="4"/>
      <c r="FC370" s="4"/>
      <c r="FD370" s="4"/>
      <c r="FE370" s="4"/>
      <c r="FF370" s="4"/>
      <c r="FG370" s="4"/>
      <c r="FH370" s="4"/>
      <c r="FI370" s="4"/>
      <c r="FJ370" s="4"/>
      <c r="FK370" s="4"/>
      <c r="FL370" s="4"/>
      <c r="FM370" s="4"/>
      <c r="FN370" s="4"/>
      <c r="FO370" s="4"/>
      <c r="FP370" s="4"/>
      <c r="FQ370" s="4">
        <v>0</v>
      </c>
      <c r="FR370" s="4">
        <v>0</v>
      </c>
      <c r="FS370" s="4">
        <v>0</v>
      </c>
      <c r="FT370" s="4"/>
      <c r="FU370" s="4"/>
      <c r="FV370" s="4"/>
      <c r="FW370" s="4"/>
      <c r="FX370" s="4">
        <v>97</v>
      </c>
      <c r="FY370" s="4">
        <v>51</v>
      </c>
      <c r="FZ370" s="4"/>
      <c r="GA370" s="4" t="s">
        <v>3</v>
      </c>
      <c r="GB370" s="4"/>
      <c r="GC370" s="4"/>
      <c r="GD370" s="4">
        <v>1</v>
      </c>
      <c r="GE370" s="4"/>
      <c r="GF370" s="4">
        <v>1695978714</v>
      </c>
      <c r="GG370" s="4">
        <v>2</v>
      </c>
      <c r="GH370" s="4">
        <v>1</v>
      </c>
      <c r="GI370" s="4">
        <v>2</v>
      </c>
      <c r="GJ370" s="4">
        <v>0</v>
      </c>
      <c r="GK370" s="4">
        <v>0</v>
      </c>
      <c r="GL370" s="4">
        <f t="shared" si="543"/>
        <v>0</v>
      </c>
      <c r="GM370" s="4">
        <f t="shared" si="544"/>
        <v>291286.07</v>
      </c>
      <c r="GN370" s="4">
        <f t="shared" si="545"/>
        <v>0</v>
      </c>
      <c r="GO370" s="4">
        <f t="shared" si="546"/>
        <v>291286.07</v>
      </c>
      <c r="GP370" s="4">
        <f t="shared" si="547"/>
        <v>0</v>
      </c>
      <c r="GQ370" s="4"/>
      <c r="GR370" s="4">
        <v>0</v>
      </c>
      <c r="GS370" s="4">
        <v>0</v>
      </c>
      <c r="GT370" s="4">
        <v>0</v>
      </c>
      <c r="GU370" s="4" t="s">
        <v>3</v>
      </c>
      <c r="GV370" s="4">
        <f t="shared" si="548"/>
        <v>0</v>
      </c>
      <c r="GW370" s="4">
        <v>1</v>
      </c>
      <c r="GX370" s="4">
        <f t="shared" si="549"/>
        <v>0</v>
      </c>
      <c r="GY370" s="4"/>
      <c r="GZ370" s="4"/>
      <c r="HA370" s="4">
        <v>0</v>
      </c>
      <c r="HB370" s="4">
        <v>0</v>
      </c>
      <c r="HC370" s="4">
        <f t="shared" si="550"/>
        <v>0</v>
      </c>
      <c r="HD370" s="4"/>
      <c r="HE370" s="4" t="s">
        <v>3</v>
      </c>
      <c r="HF370" s="4" t="s">
        <v>3</v>
      </c>
      <c r="HG370" s="4"/>
      <c r="HH370" s="4"/>
      <c r="HI370" s="4"/>
      <c r="HJ370" s="4"/>
      <c r="HK370" s="4"/>
      <c r="HL370" s="4"/>
      <c r="HM370" s="4" t="s">
        <v>3</v>
      </c>
      <c r="HN370" s="4" t="s">
        <v>3</v>
      </c>
      <c r="HO370" s="4" t="s">
        <v>3</v>
      </c>
      <c r="HP370" s="4" t="s">
        <v>3</v>
      </c>
      <c r="HQ370" s="4" t="s">
        <v>3</v>
      </c>
      <c r="HR370" s="4"/>
      <c r="HS370" s="4">
        <v>0</v>
      </c>
      <c r="HT370" s="4"/>
      <c r="HU370" s="4"/>
      <c r="HV370" s="4"/>
      <c r="HW370" s="4"/>
      <c r="HX370" s="4"/>
      <c r="HY370" s="4"/>
      <c r="HZ370" s="4"/>
      <c r="IA370" s="4"/>
      <c r="IB370" s="4"/>
      <c r="IC370" s="4"/>
      <c r="ID370" s="4"/>
      <c r="IE370" s="4"/>
      <c r="IF370" s="4"/>
      <c r="IG370" s="4"/>
      <c r="IH370" s="4"/>
      <c r="II370" s="4"/>
      <c r="IJ370" s="4"/>
      <c r="IK370" s="4">
        <v>0</v>
      </c>
      <c r="IL370" s="4"/>
      <c r="IM370" s="4"/>
      <c r="IN370" s="4"/>
      <c r="IO370" s="4"/>
      <c r="IP370" s="4"/>
      <c r="IQ370" s="4"/>
      <c r="IR370" s="4"/>
      <c r="IS370" s="4"/>
      <c r="IT370" s="4"/>
      <c r="IU370" s="4"/>
    </row>
    <row r="371" spans="1:255" x14ac:dyDescent="0.25">
      <c r="A371" s="3">
        <v>17</v>
      </c>
      <c r="B371" s="3">
        <v>1</v>
      </c>
      <c r="C371" s="3"/>
      <c r="D371" s="3"/>
      <c r="E371" s="3" t="s">
        <v>528</v>
      </c>
      <c r="F371" s="3" t="s">
        <v>529</v>
      </c>
      <c r="G371" s="3" t="s">
        <v>2520</v>
      </c>
      <c r="H371" s="3" t="s">
        <v>227</v>
      </c>
      <c r="I371" s="3">
        <v>28</v>
      </c>
      <c r="J371" s="3">
        <v>0</v>
      </c>
      <c r="K371" s="3">
        <v>28</v>
      </c>
      <c r="L371" s="3"/>
      <c r="M371" s="3"/>
      <c r="N371" s="3"/>
      <c r="O371" s="3">
        <f t="shared" si="526"/>
        <v>5664.68</v>
      </c>
      <c r="P371" s="3">
        <f t="shared" si="527"/>
        <v>5664.68</v>
      </c>
      <c r="Q371" s="3">
        <f t="shared" ref="Q371:Q380" si="565">(ROUND((ROUND(((ET371)*AV371*I371),2)*BB371),2)+ROUND((ROUND(((AE371-(EU371))*AV371*I371),2)*BS371),2))</f>
        <v>0</v>
      </c>
      <c r="R371" s="3">
        <f t="shared" ref="R371:R380" si="566">(ROUND((ROUND(((EU371)*AV371*I371),2)*BS371),2)+ROUND((ROUND(((AE371-(EU371))*AV371*I371),2)*BS371),2))</f>
        <v>0</v>
      </c>
      <c r="S371" s="3">
        <f t="shared" si="528"/>
        <v>0</v>
      </c>
      <c r="T371" s="3">
        <f t="shared" si="529"/>
        <v>0</v>
      </c>
      <c r="U371" s="3">
        <f t="shared" si="530"/>
        <v>0</v>
      </c>
      <c r="V371" s="3">
        <f t="shared" si="531"/>
        <v>0</v>
      </c>
      <c r="W371" s="3">
        <f t="shared" si="532"/>
        <v>0</v>
      </c>
      <c r="X371" s="3">
        <f t="shared" ref="X371:X380" si="567">(ROUND((((S371+ROUND((ROUND(((EU371)*AV371*I371),2)*BS371),2))*AT371)/100),2)+ROUND(((ROUND((ROUND(((AE371-(EU371))*AV371*I371),2)*BS371),2)*AT371)/100),2))</f>
        <v>0</v>
      </c>
      <c r="Y371" s="3">
        <f t="shared" ref="Y371:Y380" si="568">(ROUND((((S371+ROUND((ROUND(((EU371)*AV371*I371),2)*BS371),2))*AU371)/100),2)+ROUND(((ROUND((ROUND(((AE371-(EU371))*AV371*I371),2)*BS371),2)*AU371)/100),2))</f>
        <v>0</v>
      </c>
      <c r="Z371" s="3"/>
      <c r="AA371" s="3">
        <v>54971259</v>
      </c>
      <c r="AB371" s="3">
        <f t="shared" si="533"/>
        <v>202.31</v>
      </c>
      <c r="AC371" s="3">
        <f t="shared" ref="AC371:AC380" si="569">ROUND((ES371),6)</f>
        <v>202.31</v>
      </c>
      <c r="AD371" s="3">
        <f t="shared" ref="AD371:AD380" si="570">ROUND((((ET371)-(EU371))+AE371),6)</f>
        <v>0</v>
      </c>
      <c r="AE371" s="3">
        <f t="shared" ref="AE371:AE380" si="571">ROUND((EU371),6)</f>
        <v>0</v>
      </c>
      <c r="AF371" s="3">
        <f t="shared" ref="AF371:AF380" si="572">ROUND((EV371),6)</f>
        <v>0</v>
      </c>
      <c r="AG371" s="3">
        <f t="shared" si="534"/>
        <v>0</v>
      </c>
      <c r="AH371" s="3">
        <f t="shared" ref="AH371:AH380" si="573">(EW371)</f>
        <v>0</v>
      </c>
      <c r="AI371" s="3">
        <f t="shared" ref="AI371:AI380" si="574">(EX371)</f>
        <v>0</v>
      </c>
      <c r="AJ371" s="3">
        <f t="shared" si="535"/>
        <v>0</v>
      </c>
      <c r="AK371" s="3">
        <v>202.31</v>
      </c>
      <c r="AL371" s="3">
        <v>202.31</v>
      </c>
      <c r="AM371" s="3">
        <v>0</v>
      </c>
      <c r="AN371" s="3">
        <v>0</v>
      </c>
      <c r="AO371" s="3">
        <v>0</v>
      </c>
      <c r="AP371" s="3">
        <v>0</v>
      </c>
      <c r="AQ371" s="3">
        <v>0</v>
      </c>
      <c r="AR371" s="3">
        <v>0</v>
      </c>
      <c r="AS371" s="3">
        <v>0</v>
      </c>
      <c r="AT371" s="3">
        <v>0</v>
      </c>
      <c r="AU371" s="3">
        <v>0</v>
      </c>
      <c r="AV371" s="3">
        <v>1</v>
      </c>
      <c r="AW371" s="3">
        <v>1</v>
      </c>
      <c r="AX371" s="3"/>
      <c r="AY371" s="3"/>
      <c r="AZ371" s="3">
        <v>1</v>
      </c>
      <c r="BA371" s="3">
        <v>1</v>
      </c>
      <c r="BB371" s="3">
        <v>1</v>
      </c>
      <c r="BC371" s="3">
        <v>1</v>
      </c>
      <c r="BD371" s="3" t="s">
        <v>3</v>
      </c>
      <c r="BE371" s="3" t="s">
        <v>3</v>
      </c>
      <c r="BF371" s="3" t="s">
        <v>3</v>
      </c>
      <c r="BG371" s="3" t="s">
        <v>3</v>
      </c>
      <c r="BH371" s="3">
        <v>3</v>
      </c>
      <c r="BI371" s="3">
        <v>2</v>
      </c>
      <c r="BJ371" s="3" t="s">
        <v>529</v>
      </c>
      <c r="BK371" s="3"/>
      <c r="BL371" s="3"/>
      <c r="BM371" s="3">
        <v>400005</v>
      </c>
      <c r="BN371" s="3">
        <v>0</v>
      </c>
      <c r="BO371" s="3" t="s">
        <v>3</v>
      </c>
      <c r="BP371" s="3">
        <v>0</v>
      </c>
      <c r="BQ371" s="3">
        <v>213</v>
      </c>
      <c r="BR371" s="3">
        <v>0</v>
      </c>
      <c r="BS371" s="3">
        <v>1</v>
      </c>
      <c r="BT371" s="3">
        <v>1</v>
      </c>
      <c r="BU371" s="3">
        <v>1</v>
      </c>
      <c r="BV371" s="3">
        <v>1</v>
      </c>
      <c r="BW371" s="3">
        <v>1</v>
      </c>
      <c r="BX371" s="3">
        <v>1</v>
      </c>
      <c r="BY371" s="3" t="s">
        <v>3</v>
      </c>
      <c r="BZ371" s="3">
        <v>0</v>
      </c>
      <c r="CA371" s="3">
        <v>0</v>
      </c>
      <c r="CB371" s="3" t="s">
        <v>3</v>
      </c>
      <c r="CC371" s="3"/>
      <c r="CD371" s="3"/>
      <c r="CE371" s="3">
        <v>1566</v>
      </c>
      <c r="CF371" s="3">
        <v>0</v>
      </c>
      <c r="CG371" s="3">
        <v>0</v>
      </c>
      <c r="CH371" s="3"/>
      <c r="CI371" s="3"/>
      <c r="CJ371" s="3"/>
      <c r="CK371" s="3"/>
      <c r="CL371" s="3"/>
      <c r="CM371" s="3">
        <v>0</v>
      </c>
      <c r="CN371" s="3" t="s">
        <v>3</v>
      </c>
      <c r="CO371" s="3">
        <v>0</v>
      </c>
      <c r="CP371" s="3">
        <f t="shared" si="536"/>
        <v>5664.68</v>
      </c>
      <c r="CQ371" s="3">
        <f t="shared" si="537"/>
        <v>202.31</v>
      </c>
      <c r="CR371" s="3">
        <f t="shared" ref="CR371:CR380" si="575">(ROUND((ROUND(((ET371)*AV371*1),2)*BB371),2)+ROUND((ROUND(((AE371-(EU371))*AV371*1),2)*BS371),2))</f>
        <v>0</v>
      </c>
      <c r="CS371" s="3">
        <f t="shared" ref="CS371:CS380" si="576">(ROUND((ROUND(((EU371)*AV371*1),2)*BS371),2)+ROUND((ROUND(((AE371-(EU371))*AV371*1),2)*BS371),2))</f>
        <v>0</v>
      </c>
      <c r="CT371" s="3">
        <f t="shared" si="538"/>
        <v>0</v>
      </c>
      <c r="CU371" s="3">
        <f t="shared" si="539"/>
        <v>0</v>
      </c>
      <c r="CV371" s="3">
        <f t="shared" si="540"/>
        <v>0</v>
      </c>
      <c r="CW371" s="3">
        <f t="shared" si="541"/>
        <v>0</v>
      </c>
      <c r="CX371" s="3">
        <f t="shared" si="542"/>
        <v>0</v>
      </c>
      <c r="CY371" s="3">
        <f t="shared" ref="CY371:CY380" si="577">(ROUND((((S371+ROUND((ROUND(((EU371)*AV371*1),2)*BS371),2))*AT371)/100),2)+ROUND(((ROUND((ROUND(((AE371-(EU371))*AV371*1),2)*BS371),2)*AT371)/100),2))</f>
        <v>0</v>
      </c>
      <c r="CZ371" s="3">
        <f t="shared" ref="CZ371:CZ380" si="578">(ROUND((((S371+ROUND((ROUND(((EU371)*AV371*1),2)*BS371),2))*AU371)/100),2)+ROUND(((ROUND((ROUND(((AE371-(EU371))*AV371*1),2)*BS371),2)*AU371)/100),2))</f>
        <v>0</v>
      </c>
      <c r="DA371" s="3"/>
      <c r="DB371" s="3"/>
      <c r="DC371" s="3" t="s">
        <v>3</v>
      </c>
      <c r="DD371" s="3" t="s">
        <v>3</v>
      </c>
      <c r="DE371" s="3" t="s">
        <v>3</v>
      </c>
      <c r="DF371" s="3" t="s">
        <v>3</v>
      </c>
      <c r="DG371" s="3" t="s">
        <v>3</v>
      </c>
      <c r="DH371" s="3" t="s">
        <v>3</v>
      </c>
      <c r="DI371" s="3" t="s">
        <v>3</v>
      </c>
      <c r="DJ371" s="3" t="s">
        <v>3</v>
      </c>
      <c r="DK371" s="3" t="s">
        <v>3</v>
      </c>
      <c r="DL371" s="3" t="s">
        <v>3</v>
      </c>
      <c r="DM371" s="3" t="s">
        <v>3</v>
      </c>
      <c r="DN371" s="3">
        <v>0</v>
      </c>
      <c r="DO371" s="3">
        <v>0</v>
      </c>
      <c r="DP371" s="3">
        <v>1</v>
      </c>
      <c r="DQ371" s="3">
        <v>1</v>
      </c>
      <c r="DR371" s="3"/>
      <c r="DS371" s="3"/>
      <c r="DT371" s="3"/>
      <c r="DU371" s="3">
        <v>1013</v>
      </c>
      <c r="DV371" s="3" t="s">
        <v>227</v>
      </c>
      <c r="DW371" s="3" t="s">
        <v>227</v>
      </c>
      <c r="DX371" s="3">
        <v>1</v>
      </c>
      <c r="DY371" s="3"/>
      <c r="DZ371" s="3" t="s">
        <v>3</v>
      </c>
      <c r="EA371" s="3" t="s">
        <v>3</v>
      </c>
      <c r="EB371" s="3" t="s">
        <v>3</v>
      </c>
      <c r="EC371" s="3" t="s">
        <v>3</v>
      </c>
      <c r="ED371" s="3"/>
      <c r="EE371" s="3">
        <v>57042888</v>
      </c>
      <c r="EF371" s="3">
        <v>213</v>
      </c>
      <c r="EG371" s="3" t="s">
        <v>456</v>
      </c>
      <c r="EH371" s="3">
        <v>0</v>
      </c>
      <c r="EI371" s="3" t="s">
        <v>3</v>
      </c>
      <c r="EJ371" s="3">
        <v>1</v>
      </c>
      <c r="EK371" s="3">
        <v>400005</v>
      </c>
      <c r="EL371" s="3" t="s">
        <v>456</v>
      </c>
      <c r="EM371" s="3" t="s">
        <v>457</v>
      </c>
      <c r="EN371" s="3"/>
      <c r="EO371" s="3" t="s">
        <v>3</v>
      </c>
      <c r="EP371" s="3"/>
      <c r="EQ371" s="3">
        <v>16</v>
      </c>
      <c r="ER371" s="3">
        <v>0</v>
      </c>
      <c r="ES371" s="3">
        <v>202.31</v>
      </c>
      <c r="ET371" s="3">
        <v>0</v>
      </c>
      <c r="EU371" s="3">
        <v>0</v>
      </c>
      <c r="EV371" s="3">
        <v>0</v>
      </c>
      <c r="EW371" s="3">
        <v>0</v>
      </c>
      <c r="EX371" s="3">
        <v>0</v>
      </c>
      <c r="EY371" s="3">
        <v>0</v>
      </c>
      <c r="EZ371" s="3"/>
      <c r="FA371" s="3"/>
      <c r="FB371" s="3"/>
      <c r="FC371" s="3"/>
      <c r="FD371" s="3"/>
      <c r="FE371" s="3"/>
      <c r="FF371" s="3"/>
      <c r="FG371" s="3"/>
      <c r="FH371" s="3"/>
      <c r="FI371" s="3"/>
      <c r="FJ371" s="3"/>
      <c r="FK371" s="3"/>
      <c r="FL371" s="3"/>
      <c r="FM371" s="3"/>
      <c r="FN371" s="3"/>
      <c r="FO371" s="3"/>
      <c r="FP371" s="3"/>
      <c r="FQ371" s="3">
        <v>0</v>
      </c>
      <c r="FR371" s="3">
        <v>0</v>
      </c>
      <c r="FS371" s="3">
        <v>0</v>
      </c>
      <c r="FT371" s="3"/>
      <c r="FU371" s="3"/>
      <c r="FV371" s="3"/>
      <c r="FW371" s="3"/>
      <c r="FX371" s="3">
        <v>0</v>
      </c>
      <c r="FY371" s="3">
        <v>0</v>
      </c>
      <c r="FZ371" s="3"/>
      <c r="GA371" s="3" t="s">
        <v>530</v>
      </c>
      <c r="GB371" s="3"/>
      <c r="GC371" s="3"/>
      <c r="GD371" s="3">
        <v>1</v>
      </c>
      <c r="GE371" s="3"/>
      <c r="GF371" s="3">
        <v>2005660329</v>
      </c>
      <c r="GG371" s="3">
        <v>2</v>
      </c>
      <c r="GH371" s="3">
        <v>4</v>
      </c>
      <c r="GI371" s="3">
        <v>-2</v>
      </c>
      <c r="GJ371" s="3">
        <v>0</v>
      </c>
      <c r="GK371" s="3">
        <v>0</v>
      </c>
      <c r="GL371" s="3">
        <f t="shared" si="543"/>
        <v>0</v>
      </c>
      <c r="GM371" s="3">
        <f t="shared" si="544"/>
        <v>5664.68</v>
      </c>
      <c r="GN371" s="3">
        <f t="shared" si="545"/>
        <v>0</v>
      </c>
      <c r="GO371" s="3">
        <f t="shared" si="546"/>
        <v>5664.68</v>
      </c>
      <c r="GP371" s="3">
        <f t="shared" si="547"/>
        <v>0</v>
      </c>
      <c r="GQ371" s="3"/>
      <c r="GR371" s="3">
        <v>1</v>
      </c>
      <c r="GS371" s="3">
        <v>2</v>
      </c>
      <c r="GT371" s="3">
        <v>0</v>
      </c>
      <c r="GU371" s="3" t="s">
        <v>3</v>
      </c>
      <c r="GV371" s="3">
        <f t="shared" si="548"/>
        <v>0</v>
      </c>
      <c r="GW371" s="3">
        <v>1</v>
      </c>
      <c r="GX371" s="3">
        <f t="shared" si="549"/>
        <v>0</v>
      </c>
      <c r="GY371" s="3"/>
      <c r="GZ371" s="3"/>
      <c r="HA371" s="3">
        <v>0</v>
      </c>
      <c r="HB371" s="3">
        <v>0</v>
      </c>
      <c r="HC371" s="3">
        <f t="shared" si="550"/>
        <v>0</v>
      </c>
      <c r="HD371" s="3"/>
      <c r="HE371" s="3" t="s">
        <v>459</v>
      </c>
      <c r="HF371" s="3" t="s">
        <v>37</v>
      </c>
      <c r="HG371" s="3"/>
      <c r="HH371" s="3"/>
      <c r="HI371" s="3"/>
      <c r="HJ371" s="3"/>
      <c r="HK371" s="3"/>
      <c r="HL371" s="3"/>
      <c r="HM371" s="3" t="s">
        <v>3</v>
      </c>
      <c r="HN371" s="3" t="s">
        <v>3</v>
      </c>
      <c r="HO371" s="3" t="s">
        <v>3</v>
      </c>
      <c r="HP371" s="3" t="s">
        <v>3</v>
      </c>
      <c r="HQ371" s="3" t="s">
        <v>3</v>
      </c>
      <c r="HR371" s="3"/>
      <c r="HS371" s="3">
        <v>0</v>
      </c>
      <c r="HT371" s="3"/>
      <c r="HU371" s="3"/>
      <c r="HV371" s="3"/>
      <c r="HW371" s="3"/>
      <c r="HX371" s="3"/>
      <c r="HY371" s="3"/>
      <c r="HZ371" s="3"/>
      <c r="IA371" s="3"/>
      <c r="IB371" s="3"/>
      <c r="IC371" s="3"/>
      <c r="ID371" s="3"/>
      <c r="IE371" s="3"/>
      <c r="IF371" s="3"/>
      <c r="IG371" s="3"/>
      <c r="IH371" s="3"/>
      <c r="II371" s="3"/>
      <c r="IJ371" s="3"/>
      <c r="IK371" s="3">
        <v>0</v>
      </c>
      <c r="IL371" s="3"/>
      <c r="IM371" s="3"/>
      <c r="IN371" s="3"/>
      <c r="IO371" s="3"/>
      <c r="IP371" s="3"/>
      <c r="IQ371" s="3"/>
      <c r="IR371" s="3"/>
      <c r="IS371" s="3"/>
      <c r="IT371" s="3"/>
      <c r="IU371" s="3"/>
    </row>
    <row r="372" spans="1:255" x14ac:dyDescent="0.25">
      <c r="A372" s="4">
        <v>17</v>
      </c>
      <c r="B372" s="4">
        <v>1</v>
      </c>
      <c r="C372" s="4"/>
      <c r="D372" s="4"/>
      <c r="E372" s="4" t="s">
        <v>528</v>
      </c>
      <c r="F372" s="4" t="s">
        <v>529</v>
      </c>
      <c r="G372" s="4" t="s">
        <v>2520</v>
      </c>
      <c r="H372" s="4" t="s">
        <v>227</v>
      </c>
      <c r="I372" s="4">
        <v>28</v>
      </c>
      <c r="J372" s="4">
        <v>0</v>
      </c>
      <c r="K372" s="4">
        <v>28</v>
      </c>
      <c r="L372" s="4"/>
      <c r="M372" s="4"/>
      <c r="N372" s="4"/>
      <c r="O372" s="4">
        <f t="shared" si="526"/>
        <v>55740.45</v>
      </c>
      <c r="P372" s="4">
        <f t="shared" si="527"/>
        <v>55740.45</v>
      </c>
      <c r="Q372" s="4">
        <f t="shared" si="565"/>
        <v>0</v>
      </c>
      <c r="R372" s="4">
        <f t="shared" si="566"/>
        <v>0</v>
      </c>
      <c r="S372" s="4">
        <f t="shared" si="528"/>
        <v>0</v>
      </c>
      <c r="T372" s="4">
        <f t="shared" si="529"/>
        <v>0</v>
      </c>
      <c r="U372" s="4">
        <f t="shared" si="530"/>
        <v>0</v>
      </c>
      <c r="V372" s="4">
        <f t="shared" si="531"/>
        <v>0</v>
      </c>
      <c r="W372" s="4">
        <f t="shared" si="532"/>
        <v>0</v>
      </c>
      <c r="X372" s="4">
        <f t="shared" si="567"/>
        <v>0</v>
      </c>
      <c r="Y372" s="4">
        <f t="shared" si="568"/>
        <v>0</v>
      </c>
      <c r="Z372" s="4"/>
      <c r="AA372" s="4">
        <v>55890823</v>
      </c>
      <c r="AB372" s="4">
        <f t="shared" si="533"/>
        <v>202.31</v>
      </c>
      <c r="AC372" s="4">
        <f t="shared" si="569"/>
        <v>202.31</v>
      </c>
      <c r="AD372" s="4">
        <f t="shared" si="570"/>
        <v>0</v>
      </c>
      <c r="AE372" s="4">
        <f t="shared" si="571"/>
        <v>0</v>
      </c>
      <c r="AF372" s="4">
        <f t="shared" si="572"/>
        <v>0</v>
      </c>
      <c r="AG372" s="4">
        <f t="shared" si="534"/>
        <v>0</v>
      </c>
      <c r="AH372" s="4">
        <f t="shared" si="573"/>
        <v>0</v>
      </c>
      <c r="AI372" s="4">
        <f t="shared" si="574"/>
        <v>0</v>
      </c>
      <c r="AJ372" s="4">
        <f t="shared" si="535"/>
        <v>0</v>
      </c>
      <c r="AK372" s="4">
        <v>202.31</v>
      </c>
      <c r="AL372" s="4">
        <v>202.31</v>
      </c>
      <c r="AM372" s="4">
        <v>0</v>
      </c>
      <c r="AN372" s="4">
        <v>0</v>
      </c>
      <c r="AO372" s="4">
        <v>0</v>
      </c>
      <c r="AP372" s="4">
        <v>0</v>
      </c>
      <c r="AQ372" s="4">
        <v>0</v>
      </c>
      <c r="AR372" s="4">
        <v>0</v>
      </c>
      <c r="AS372" s="4">
        <v>0</v>
      </c>
      <c r="AT372" s="4">
        <v>0</v>
      </c>
      <c r="AU372" s="4">
        <v>0</v>
      </c>
      <c r="AV372" s="4">
        <v>1</v>
      </c>
      <c r="AW372" s="4">
        <v>1</v>
      </c>
      <c r="AX372" s="4"/>
      <c r="AY372" s="4"/>
      <c r="AZ372" s="4">
        <v>1</v>
      </c>
      <c r="BA372" s="4">
        <v>1</v>
      </c>
      <c r="BB372" s="4">
        <v>1</v>
      </c>
      <c r="BC372" s="4">
        <v>9.84</v>
      </c>
      <c r="BD372" s="4" t="s">
        <v>3</v>
      </c>
      <c r="BE372" s="4" t="s">
        <v>3</v>
      </c>
      <c r="BF372" s="4" t="s">
        <v>3</v>
      </c>
      <c r="BG372" s="4" t="s">
        <v>3</v>
      </c>
      <c r="BH372" s="4">
        <v>3</v>
      </c>
      <c r="BI372" s="4">
        <v>2</v>
      </c>
      <c r="BJ372" s="4" t="s">
        <v>529</v>
      </c>
      <c r="BK372" s="4"/>
      <c r="BL372" s="4"/>
      <c r="BM372" s="4">
        <v>400005</v>
      </c>
      <c r="BN372" s="4">
        <v>0</v>
      </c>
      <c r="BO372" s="4" t="s">
        <v>3</v>
      </c>
      <c r="BP372" s="4">
        <v>0</v>
      </c>
      <c r="BQ372" s="4">
        <v>213</v>
      </c>
      <c r="BR372" s="4">
        <v>0</v>
      </c>
      <c r="BS372" s="4">
        <v>1</v>
      </c>
      <c r="BT372" s="4">
        <v>1</v>
      </c>
      <c r="BU372" s="4">
        <v>1</v>
      </c>
      <c r="BV372" s="4">
        <v>1</v>
      </c>
      <c r="BW372" s="4">
        <v>1</v>
      </c>
      <c r="BX372" s="4">
        <v>1</v>
      </c>
      <c r="BY372" s="4" t="s">
        <v>3</v>
      </c>
      <c r="BZ372" s="4">
        <v>0</v>
      </c>
      <c r="CA372" s="4">
        <v>0</v>
      </c>
      <c r="CB372" s="4" t="s">
        <v>3</v>
      </c>
      <c r="CC372" s="4"/>
      <c r="CD372" s="4"/>
      <c r="CE372" s="4">
        <v>1566</v>
      </c>
      <c r="CF372" s="4">
        <v>0</v>
      </c>
      <c r="CG372" s="4">
        <v>0</v>
      </c>
      <c r="CH372" s="4"/>
      <c r="CI372" s="4"/>
      <c r="CJ372" s="4"/>
      <c r="CK372" s="4"/>
      <c r="CL372" s="4"/>
      <c r="CM372" s="4">
        <v>0</v>
      </c>
      <c r="CN372" s="4" t="s">
        <v>3</v>
      </c>
      <c r="CO372" s="4">
        <v>0</v>
      </c>
      <c r="CP372" s="4">
        <f t="shared" si="536"/>
        <v>55740.45</v>
      </c>
      <c r="CQ372" s="4">
        <f t="shared" si="537"/>
        <v>1990.73</v>
      </c>
      <c r="CR372" s="4">
        <f t="shared" si="575"/>
        <v>0</v>
      </c>
      <c r="CS372" s="4">
        <f t="shared" si="576"/>
        <v>0</v>
      </c>
      <c r="CT372" s="4">
        <f t="shared" si="538"/>
        <v>0</v>
      </c>
      <c r="CU372" s="4">
        <f t="shared" si="539"/>
        <v>0</v>
      </c>
      <c r="CV372" s="4">
        <f t="shared" si="540"/>
        <v>0</v>
      </c>
      <c r="CW372" s="4">
        <f t="shared" si="541"/>
        <v>0</v>
      </c>
      <c r="CX372" s="4">
        <f t="shared" si="542"/>
        <v>0</v>
      </c>
      <c r="CY372" s="4">
        <f t="shared" si="577"/>
        <v>0</v>
      </c>
      <c r="CZ372" s="4">
        <f t="shared" si="578"/>
        <v>0</v>
      </c>
      <c r="DA372" s="4"/>
      <c r="DB372" s="4"/>
      <c r="DC372" s="4" t="s">
        <v>3</v>
      </c>
      <c r="DD372" s="4" t="s">
        <v>3</v>
      </c>
      <c r="DE372" s="4" t="s">
        <v>3</v>
      </c>
      <c r="DF372" s="4" t="s">
        <v>3</v>
      </c>
      <c r="DG372" s="4" t="s">
        <v>3</v>
      </c>
      <c r="DH372" s="4" t="s">
        <v>3</v>
      </c>
      <c r="DI372" s="4" t="s">
        <v>3</v>
      </c>
      <c r="DJ372" s="4" t="s">
        <v>3</v>
      </c>
      <c r="DK372" s="4" t="s">
        <v>3</v>
      </c>
      <c r="DL372" s="4" t="s">
        <v>3</v>
      </c>
      <c r="DM372" s="4" t="s">
        <v>3</v>
      </c>
      <c r="DN372" s="4">
        <v>0</v>
      </c>
      <c r="DO372" s="4">
        <v>0</v>
      </c>
      <c r="DP372" s="4">
        <v>1</v>
      </c>
      <c r="DQ372" s="4">
        <v>1</v>
      </c>
      <c r="DR372" s="4"/>
      <c r="DS372" s="4"/>
      <c r="DT372" s="4"/>
      <c r="DU372" s="4">
        <v>1013</v>
      </c>
      <c r="DV372" s="4" t="s">
        <v>227</v>
      </c>
      <c r="DW372" s="4" t="s">
        <v>227</v>
      </c>
      <c r="DX372" s="4">
        <v>1</v>
      </c>
      <c r="DY372" s="4"/>
      <c r="DZ372" s="4" t="s">
        <v>3</v>
      </c>
      <c r="EA372" s="4" t="s">
        <v>3</v>
      </c>
      <c r="EB372" s="4" t="s">
        <v>3</v>
      </c>
      <c r="EC372" s="4" t="s">
        <v>3</v>
      </c>
      <c r="ED372" s="4"/>
      <c r="EE372" s="4">
        <v>57042888</v>
      </c>
      <c r="EF372" s="4">
        <v>213</v>
      </c>
      <c r="EG372" s="4" t="s">
        <v>456</v>
      </c>
      <c r="EH372" s="4">
        <v>0</v>
      </c>
      <c r="EI372" s="4" t="s">
        <v>3</v>
      </c>
      <c r="EJ372" s="4">
        <v>1</v>
      </c>
      <c r="EK372" s="4">
        <v>400005</v>
      </c>
      <c r="EL372" s="4" t="s">
        <v>456</v>
      </c>
      <c r="EM372" s="4" t="s">
        <v>457</v>
      </c>
      <c r="EN372" s="4"/>
      <c r="EO372" s="4" t="s">
        <v>3</v>
      </c>
      <c r="EP372" s="4"/>
      <c r="EQ372" s="4">
        <v>16</v>
      </c>
      <c r="ER372" s="4">
        <v>0</v>
      </c>
      <c r="ES372" s="4">
        <v>202.31</v>
      </c>
      <c r="ET372" s="4">
        <v>0</v>
      </c>
      <c r="EU372" s="4">
        <v>0</v>
      </c>
      <c r="EV372" s="4">
        <v>0</v>
      </c>
      <c r="EW372" s="4">
        <v>0</v>
      </c>
      <c r="EX372" s="4">
        <v>0</v>
      </c>
      <c r="EY372" s="4">
        <v>0</v>
      </c>
      <c r="EZ372" s="4">
        <v>5</v>
      </c>
      <c r="FA372" s="4"/>
      <c r="FB372" s="4"/>
      <c r="FC372" s="4">
        <v>1</v>
      </c>
      <c r="FD372" s="4">
        <v>18</v>
      </c>
      <c r="FE372" s="4"/>
      <c r="FF372" s="4">
        <v>2381</v>
      </c>
      <c r="FG372" s="4"/>
      <c r="FH372" s="4"/>
      <c r="FI372" s="4"/>
      <c r="FJ372" s="4"/>
      <c r="FK372" s="4"/>
      <c r="FL372" s="4"/>
      <c r="FM372" s="4"/>
      <c r="FN372" s="4"/>
      <c r="FO372" s="4"/>
      <c r="FP372" s="4"/>
      <c r="FQ372" s="4">
        <v>0</v>
      </c>
      <c r="FR372" s="4">
        <v>0</v>
      </c>
      <c r="FS372" s="4">
        <v>0</v>
      </c>
      <c r="FT372" s="4"/>
      <c r="FU372" s="4"/>
      <c r="FV372" s="4"/>
      <c r="FW372" s="4"/>
      <c r="FX372" s="4">
        <v>0</v>
      </c>
      <c r="FY372" s="4">
        <v>0</v>
      </c>
      <c r="FZ372" s="4"/>
      <c r="GA372" s="4" t="s">
        <v>530</v>
      </c>
      <c r="GB372" s="4"/>
      <c r="GC372" s="4"/>
      <c r="GD372" s="4">
        <v>1</v>
      </c>
      <c r="GE372" s="4"/>
      <c r="GF372" s="4">
        <v>2005660329</v>
      </c>
      <c r="GG372" s="4">
        <v>2</v>
      </c>
      <c r="GH372" s="4">
        <v>3</v>
      </c>
      <c r="GI372" s="4">
        <v>5</v>
      </c>
      <c r="GJ372" s="4">
        <v>0</v>
      </c>
      <c r="GK372" s="4">
        <v>0</v>
      </c>
      <c r="GL372" s="4">
        <f t="shared" si="543"/>
        <v>0</v>
      </c>
      <c r="GM372" s="4">
        <f t="shared" si="544"/>
        <v>55740.45</v>
      </c>
      <c r="GN372" s="4">
        <f t="shared" si="545"/>
        <v>0</v>
      </c>
      <c r="GO372" s="4">
        <f t="shared" si="546"/>
        <v>55740.45</v>
      </c>
      <c r="GP372" s="4">
        <f t="shared" si="547"/>
        <v>0</v>
      </c>
      <c r="GQ372" s="4"/>
      <c r="GR372" s="4">
        <v>1</v>
      </c>
      <c r="GS372" s="4">
        <v>1</v>
      </c>
      <c r="GT372" s="4">
        <v>0</v>
      </c>
      <c r="GU372" s="4" t="s">
        <v>3</v>
      </c>
      <c r="GV372" s="4">
        <f t="shared" si="548"/>
        <v>0</v>
      </c>
      <c r="GW372" s="4">
        <v>1</v>
      </c>
      <c r="GX372" s="4">
        <f t="shared" si="549"/>
        <v>0</v>
      </c>
      <c r="GY372" s="4"/>
      <c r="GZ372" s="4"/>
      <c r="HA372" s="4">
        <v>0</v>
      </c>
      <c r="HB372" s="4">
        <v>0</v>
      </c>
      <c r="HC372" s="4">
        <f t="shared" si="550"/>
        <v>0</v>
      </c>
      <c r="HD372" s="4"/>
      <c r="HE372" s="4" t="s">
        <v>459</v>
      </c>
      <c r="HF372" s="4" t="s">
        <v>37</v>
      </c>
      <c r="HG372" s="4"/>
      <c r="HH372" s="4"/>
      <c r="HI372" s="4"/>
      <c r="HJ372" s="4"/>
      <c r="HK372" s="4"/>
      <c r="HL372" s="4"/>
      <c r="HM372" s="4" t="s">
        <v>3</v>
      </c>
      <c r="HN372" s="4" t="s">
        <v>3</v>
      </c>
      <c r="HO372" s="4" t="s">
        <v>3</v>
      </c>
      <c r="HP372" s="4" t="s">
        <v>3</v>
      </c>
      <c r="HQ372" s="4" t="s">
        <v>3</v>
      </c>
      <c r="HR372" s="4"/>
      <c r="HS372" s="4">
        <v>0</v>
      </c>
      <c r="HT372" s="4"/>
      <c r="HU372" s="4"/>
      <c r="HV372" s="4"/>
      <c r="HW372" s="4"/>
      <c r="HX372" s="4"/>
      <c r="HY372" s="4"/>
      <c r="HZ372" s="4"/>
      <c r="IA372" s="4"/>
      <c r="IB372" s="4"/>
      <c r="IC372" s="4"/>
      <c r="ID372" s="4"/>
      <c r="IE372" s="4"/>
      <c r="IF372" s="4"/>
      <c r="IG372" s="4"/>
      <c r="IH372" s="4"/>
      <c r="II372" s="4"/>
      <c r="IJ372" s="4"/>
      <c r="IK372" s="4">
        <v>0</v>
      </c>
      <c r="IL372" s="4"/>
      <c r="IM372" s="4"/>
      <c r="IN372" s="4"/>
      <c r="IO372" s="4"/>
      <c r="IP372" s="4"/>
      <c r="IQ372" s="4"/>
      <c r="IR372" s="4"/>
      <c r="IS372" s="4"/>
      <c r="IT372" s="4"/>
      <c r="IU372" s="4"/>
    </row>
    <row r="373" spans="1:255" x14ac:dyDescent="0.25">
      <c r="A373" s="3">
        <v>17</v>
      </c>
      <c r="B373" s="3">
        <v>1</v>
      </c>
      <c r="C373" s="3"/>
      <c r="D373" s="3"/>
      <c r="E373" s="3" t="s">
        <v>531</v>
      </c>
      <c r="F373" s="3" t="s">
        <v>532</v>
      </c>
      <c r="G373" s="3" t="s">
        <v>2521</v>
      </c>
      <c r="H373" s="3" t="s">
        <v>227</v>
      </c>
      <c r="I373" s="3">
        <v>11</v>
      </c>
      <c r="J373" s="3">
        <v>0</v>
      </c>
      <c r="K373" s="3">
        <v>11</v>
      </c>
      <c r="L373" s="3"/>
      <c r="M373" s="3"/>
      <c r="N373" s="3"/>
      <c r="O373" s="3">
        <f t="shared" si="526"/>
        <v>2439.36</v>
      </c>
      <c r="P373" s="3">
        <f t="shared" si="527"/>
        <v>2439.36</v>
      </c>
      <c r="Q373" s="3">
        <f t="shared" si="565"/>
        <v>0</v>
      </c>
      <c r="R373" s="3">
        <f t="shared" si="566"/>
        <v>0</v>
      </c>
      <c r="S373" s="3">
        <f t="shared" si="528"/>
        <v>0</v>
      </c>
      <c r="T373" s="3">
        <f t="shared" si="529"/>
        <v>0</v>
      </c>
      <c r="U373" s="3">
        <f t="shared" si="530"/>
        <v>0</v>
      </c>
      <c r="V373" s="3">
        <f t="shared" si="531"/>
        <v>0</v>
      </c>
      <c r="W373" s="3">
        <f t="shared" si="532"/>
        <v>0</v>
      </c>
      <c r="X373" s="3">
        <f t="shared" si="567"/>
        <v>0</v>
      </c>
      <c r="Y373" s="3">
        <f t="shared" si="568"/>
        <v>0</v>
      </c>
      <c r="Z373" s="3"/>
      <c r="AA373" s="3">
        <v>54971259</v>
      </c>
      <c r="AB373" s="3">
        <f t="shared" si="533"/>
        <v>221.76</v>
      </c>
      <c r="AC373" s="3">
        <f t="shared" si="569"/>
        <v>221.76</v>
      </c>
      <c r="AD373" s="3">
        <f t="shared" si="570"/>
        <v>0</v>
      </c>
      <c r="AE373" s="3">
        <f t="shared" si="571"/>
        <v>0</v>
      </c>
      <c r="AF373" s="3">
        <f t="shared" si="572"/>
        <v>0</v>
      </c>
      <c r="AG373" s="3">
        <f t="shared" si="534"/>
        <v>0</v>
      </c>
      <c r="AH373" s="3">
        <f t="shared" si="573"/>
        <v>0</v>
      </c>
      <c r="AI373" s="3">
        <f t="shared" si="574"/>
        <v>0</v>
      </c>
      <c r="AJ373" s="3">
        <f t="shared" si="535"/>
        <v>0</v>
      </c>
      <c r="AK373" s="3">
        <v>221.76</v>
      </c>
      <c r="AL373" s="3">
        <v>221.76</v>
      </c>
      <c r="AM373" s="3">
        <v>0</v>
      </c>
      <c r="AN373" s="3">
        <v>0</v>
      </c>
      <c r="AO373" s="3">
        <v>0</v>
      </c>
      <c r="AP373" s="3">
        <v>0</v>
      </c>
      <c r="AQ373" s="3">
        <v>0</v>
      </c>
      <c r="AR373" s="3">
        <v>0</v>
      </c>
      <c r="AS373" s="3">
        <v>0</v>
      </c>
      <c r="AT373" s="3">
        <v>0</v>
      </c>
      <c r="AU373" s="3">
        <v>0</v>
      </c>
      <c r="AV373" s="3">
        <v>1</v>
      </c>
      <c r="AW373" s="3">
        <v>1</v>
      </c>
      <c r="AX373" s="3"/>
      <c r="AY373" s="3"/>
      <c r="AZ373" s="3">
        <v>1</v>
      </c>
      <c r="BA373" s="3">
        <v>1</v>
      </c>
      <c r="BB373" s="3">
        <v>1</v>
      </c>
      <c r="BC373" s="3">
        <v>1</v>
      </c>
      <c r="BD373" s="3" t="s">
        <v>3</v>
      </c>
      <c r="BE373" s="3" t="s">
        <v>3</v>
      </c>
      <c r="BF373" s="3" t="s">
        <v>3</v>
      </c>
      <c r="BG373" s="3" t="s">
        <v>3</v>
      </c>
      <c r="BH373" s="3">
        <v>3</v>
      </c>
      <c r="BI373" s="3">
        <v>2</v>
      </c>
      <c r="BJ373" s="3" t="s">
        <v>532</v>
      </c>
      <c r="BK373" s="3"/>
      <c r="BL373" s="3"/>
      <c r="BM373" s="3">
        <v>400005</v>
      </c>
      <c r="BN373" s="3">
        <v>0</v>
      </c>
      <c r="BO373" s="3" t="s">
        <v>3</v>
      </c>
      <c r="BP373" s="3">
        <v>0</v>
      </c>
      <c r="BQ373" s="3">
        <v>213</v>
      </c>
      <c r="BR373" s="3">
        <v>0</v>
      </c>
      <c r="BS373" s="3">
        <v>1</v>
      </c>
      <c r="BT373" s="3">
        <v>1</v>
      </c>
      <c r="BU373" s="3">
        <v>1</v>
      </c>
      <c r="BV373" s="3">
        <v>1</v>
      </c>
      <c r="BW373" s="3">
        <v>1</v>
      </c>
      <c r="BX373" s="3">
        <v>1</v>
      </c>
      <c r="BY373" s="3" t="s">
        <v>3</v>
      </c>
      <c r="BZ373" s="3">
        <v>0</v>
      </c>
      <c r="CA373" s="3">
        <v>0</v>
      </c>
      <c r="CB373" s="3" t="s">
        <v>3</v>
      </c>
      <c r="CC373" s="3"/>
      <c r="CD373" s="3"/>
      <c r="CE373" s="3">
        <v>1566</v>
      </c>
      <c r="CF373" s="3">
        <v>0</v>
      </c>
      <c r="CG373" s="3">
        <v>0</v>
      </c>
      <c r="CH373" s="3"/>
      <c r="CI373" s="3"/>
      <c r="CJ373" s="3"/>
      <c r="CK373" s="3"/>
      <c r="CL373" s="3"/>
      <c r="CM373" s="3">
        <v>0</v>
      </c>
      <c r="CN373" s="3" t="s">
        <v>3</v>
      </c>
      <c r="CO373" s="3">
        <v>0</v>
      </c>
      <c r="CP373" s="3">
        <f t="shared" si="536"/>
        <v>2439.36</v>
      </c>
      <c r="CQ373" s="3">
        <f t="shared" si="537"/>
        <v>221.76</v>
      </c>
      <c r="CR373" s="3">
        <f t="shared" si="575"/>
        <v>0</v>
      </c>
      <c r="CS373" s="3">
        <f t="shared" si="576"/>
        <v>0</v>
      </c>
      <c r="CT373" s="3">
        <f t="shared" si="538"/>
        <v>0</v>
      </c>
      <c r="CU373" s="3">
        <f t="shared" si="539"/>
        <v>0</v>
      </c>
      <c r="CV373" s="3">
        <f t="shared" si="540"/>
        <v>0</v>
      </c>
      <c r="CW373" s="3">
        <f t="shared" si="541"/>
        <v>0</v>
      </c>
      <c r="CX373" s="3">
        <f t="shared" si="542"/>
        <v>0</v>
      </c>
      <c r="CY373" s="3">
        <f t="shared" si="577"/>
        <v>0</v>
      </c>
      <c r="CZ373" s="3">
        <f t="shared" si="578"/>
        <v>0</v>
      </c>
      <c r="DA373" s="3"/>
      <c r="DB373" s="3"/>
      <c r="DC373" s="3" t="s">
        <v>3</v>
      </c>
      <c r="DD373" s="3" t="s">
        <v>3</v>
      </c>
      <c r="DE373" s="3" t="s">
        <v>3</v>
      </c>
      <c r="DF373" s="3" t="s">
        <v>3</v>
      </c>
      <c r="DG373" s="3" t="s">
        <v>3</v>
      </c>
      <c r="DH373" s="3" t="s">
        <v>3</v>
      </c>
      <c r="DI373" s="3" t="s">
        <v>3</v>
      </c>
      <c r="DJ373" s="3" t="s">
        <v>3</v>
      </c>
      <c r="DK373" s="3" t="s">
        <v>3</v>
      </c>
      <c r="DL373" s="3" t="s">
        <v>3</v>
      </c>
      <c r="DM373" s="3" t="s">
        <v>3</v>
      </c>
      <c r="DN373" s="3">
        <v>0</v>
      </c>
      <c r="DO373" s="3">
        <v>0</v>
      </c>
      <c r="DP373" s="3">
        <v>1</v>
      </c>
      <c r="DQ373" s="3">
        <v>1</v>
      </c>
      <c r="DR373" s="3"/>
      <c r="DS373" s="3"/>
      <c r="DT373" s="3"/>
      <c r="DU373" s="3">
        <v>1013</v>
      </c>
      <c r="DV373" s="3" t="s">
        <v>227</v>
      </c>
      <c r="DW373" s="3" t="s">
        <v>227</v>
      </c>
      <c r="DX373" s="3">
        <v>1</v>
      </c>
      <c r="DY373" s="3"/>
      <c r="DZ373" s="3" t="s">
        <v>3</v>
      </c>
      <c r="EA373" s="3" t="s">
        <v>3</v>
      </c>
      <c r="EB373" s="3" t="s">
        <v>3</v>
      </c>
      <c r="EC373" s="3" t="s">
        <v>3</v>
      </c>
      <c r="ED373" s="3"/>
      <c r="EE373" s="3">
        <v>57042888</v>
      </c>
      <c r="EF373" s="3">
        <v>213</v>
      </c>
      <c r="EG373" s="3" t="s">
        <v>456</v>
      </c>
      <c r="EH373" s="3">
        <v>0</v>
      </c>
      <c r="EI373" s="3" t="s">
        <v>3</v>
      </c>
      <c r="EJ373" s="3">
        <v>1</v>
      </c>
      <c r="EK373" s="3">
        <v>400005</v>
      </c>
      <c r="EL373" s="3" t="s">
        <v>456</v>
      </c>
      <c r="EM373" s="3" t="s">
        <v>457</v>
      </c>
      <c r="EN373" s="3"/>
      <c r="EO373" s="3" t="s">
        <v>3</v>
      </c>
      <c r="EP373" s="3"/>
      <c r="EQ373" s="3">
        <v>16</v>
      </c>
      <c r="ER373" s="3">
        <v>0</v>
      </c>
      <c r="ES373" s="3">
        <v>221.76</v>
      </c>
      <c r="ET373" s="3">
        <v>0</v>
      </c>
      <c r="EU373" s="3">
        <v>0</v>
      </c>
      <c r="EV373" s="3">
        <v>0</v>
      </c>
      <c r="EW373" s="3">
        <v>0</v>
      </c>
      <c r="EX373" s="3">
        <v>0</v>
      </c>
      <c r="EY373" s="3">
        <v>0</v>
      </c>
      <c r="EZ373" s="3"/>
      <c r="FA373" s="3"/>
      <c r="FB373" s="3"/>
      <c r="FC373" s="3"/>
      <c r="FD373" s="3"/>
      <c r="FE373" s="3"/>
      <c r="FF373" s="3"/>
      <c r="FG373" s="3"/>
      <c r="FH373" s="3"/>
      <c r="FI373" s="3"/>
      <c r="FJ373" s="3"/>
      <c r="FK373" s="3"/>
      <c r="FL373" s="3"/>
      <c r="FM373" s="3"/>
      <c r="FN373" s="3"/>
      <c r="FO373" s="3"/>
      <c r="FP373" s="3"/>
      <c r="FQ373" s="3">
        <v>0</v>
      </c>
      <c r="FR373" s="3">
        <v>0</v>
      </c>
      <c r="FS373" s="3">
        <v>0</v>
      </c>
      <c r="FT373" s="3"/>
      <c r="FU373" s="3"/>
      <c r="FV373" s="3"/>
      <c r="FW373" s="3"/>
      <c r="FX373" s="3">
        <v>0</v>
      </c>
      <c r="FY373" s="3">
        <v>0</v>
      </c>
      <c r="FZ373" s="3"/>
      <c r="GA373" s="3" t="s">
        <v>533</v>
      </c>
      <c r="GB373" s="3"/>
      <c r="GC373" s="3"/>
      <c r="GD373" s="3">
        <v>1</v>
      </c>
      <c r="GE373" s="3"/>
      <c r="GF373" s="3">
        <v>758529623</v>
      </c>
      <c r="GG373" s="3">
        <v>2</v>
      </c>
      <c r="GH373" s="3">
        <v>4</v>
      </c>
      <c r="GI373" s="3">
        <v>-2</v>
      </c>
      <c r="GJ373" s="3">
        <v>0</v>
      </c>
      <c r="GK373" s="3">
        <v>0</v>
      </c>
      <c r="GL373" s="3">
        <f t="shared" si="543"/>
        <v>0</v>
      </c>
      <c r="GM373" s="3">
        <f t="shared" si="544"/>
        <v>2439.36</v>
      </c>
      <c r="GN373" s="3">
        <f t="shared" si="545"/>
        <v>0</v>
      </c>
      <c r="GO373" s="3">
        <f t="shared" si="546"/>
        <v>2439.36</v>
      </c>
      <c r="GP373" s="3">
        <f t="shared" si="547"/>
        <v>0</v>
      </c>
      <c r="GQ373" s="3"/>
      <c r="GR373" s="3">
        <v>1</v>
      </c>
      <c r="GS373" s="3">
        <v>2</v>
      </c>
      <c r="GT373" s="3">
        <v>0</v>
      </c>
      <c r="GU373" s="3" t="s">
        <v>3</v>
      </c>
      <c r="GV373" s="3">
        <f t="shared" si="548"/>
        <v>0</v>
      </c>
      <c r="GW373" s="3">
        <v>1</v>
      </c>
      <c r="GX373" s="3">
        <f t="shared" si="549"/>
        <v>0</v>
      </c>
      <c r="GY373" s="3"/>
      <c r="GZ373" s="3"/>
      <c r="HA373" s="3">
        <v>0</v>
      </c>
      <c r="HB373" s="3">
        <v>0</v>
      </c>
      <c r="HC373" s="3">
        <f t="shared" si="550"/>
        <v>0</v>
      </c>
      <c r="HD373" s="3"/>
      <c r="HE373" s="3" t="s">
        <v>459</v>
      </c>
      <c r="HF373" s="3" t="s">
        <v>37</v>
      </c>
      <c r="HG373" s="3"/>
      <c r="HH373" s="3"/>
      <c r="HI373" s="3"/>
      <c r="HJ373" s="3"/>
      <c r="HK373" s="3"/>
      <c r="HL373" s="3"/>
      <c r="HM373" s="3" t="s">
        <v>3</v>
      </c>
      <c r="HN373" s="3" t="s">
        <v>3</v>
      </c>
      <c r="HO373" s="3" t="s">
        <v>3</v>
      </c>
      <c r="HP373" s="3" t="s">
        <v>3</v>
      </c>
      <c r="HQ373" s="3" t="s">
        <v>3</v>
      </c>
      <c r="HR373" s="3"/>
      <c r="HS373" s="3">
        <v>0</v>
      </c>
      <c r="HT373" s="3"/>
      <c r="HU373" s="3"/>
      <c r="HV373" s="3"/>
      <c r="HW373" s="3"/>
      <c r="HX373" s="3"/>
      <c r="HY373" s="3"/>
      <c r="HZ373" s="3"/>
      <c r="IA373" s="3"/>
      <c r="IB373" s="3"/>
      <c r="IC373" s="3"/>
      <c r="ID373" s="3"/>
      <c r="IE373" s="3"/>
      <c r="IF373" s="3"/>
      <c r="IG373" s="3"/>
      <c r="IH373" s="3"/>
      <c r="II373" s="3"/>
      <c r="IJ373" s="3"/>
      <c r="IK373" s="3">
        <v>0</v>
      </c>
      <c r="IL373" s="3"/>
      <c r="IM373" s="3"/>
      <c r="IN373" s="3"/>
      <c r="IO373" s="3"/>
      <c r="IP373" s="3"/>
      <c r="IQ373" s="3"/>
      <c r="IR373" s="3"/>
      <c r="IS373" s="3"/>
      <c r="IT373" s="3"/>
      <c r="IU373" s="3"/>
    </row>
    <row r="374" spans="1:255" x14ac:dyDescent="0.25">
      <c r="A374" s="4">
        <v>17</v>
      </c>
      <c r="B374" s="4">
        <v>1</v>
      </c>
      <c r="C374" s="4"/>
      <c r="D374" s="4"/>
      <c r="E374" s="4" t="s">
        <v>531</v>
      </c>
      <c r="F374" s="4" t="s">
        <v>532</v>
      </c>
      <c r="G374" s="4" t="s">
        <v>2521</v>
      </c>
      <c r="H374" s="4" t="s">
        <v>227</v>
      </c>
      <c r="I374" s="4">
        <v>11</v>
      </c>
      <c r="J374" s="4">
        <v>0</v>
      </c>
      <c r="K374" s="4">
        <v>11</v>
      </c>
      <c r="L374" s="4"/>
      <c r="M374" s="4"/>
      <c r="N374" s="4"/>
      <c r="O374" s="4">
        <f t="shared" si="526"/>
        <v>24003.3</v>
      </c>
      <c r="P374" s="4">
        <f t="shared" si="527"/>
        <v>24003.3</v>
      </c>
      <c r="Q374" s="4">
        <f t="shared" si="565"/>
        <v>0</v>
      </c>
      <c r="R374" s="4">
        <f t="shared" si="566"/>
        <v>0</v>
      </c>
      <c r="S374" s="4">
        <f t="shared" si="528"/>
        <v>0</v>
      </c>
      <c r="T374" s="4">
        <f t="shared" si="529"/>
        <v>0</v>
      </c>
      <c r="U374" s="4">
        <f t="shared" si="530"/>
        <v>0</v>
      </c>
      <c r="V374" s="4">
        <f t="shared" si="531"/>
        <v>0</v>
      </c>
      <c r="W374" s="4">
        <f t="shared" si="532"/>
        <v>0</v>
      </c>
      <c r="X374" s="4">
        <f t="shared" si="567"/>
        <v>0</v>
      </c>
      <c r="Y374" s="4">
        <f t="shared" si="568"/>
        <v>0</v>
      </c>
      <c r="Z374" s="4"/>
      <c r="AA374" s="4">
        <v>55890823</v>
      </c>
      <c r="AB374" s="4">
        <f t="shared" si="533"/>
        <v>221.76</v>
      </c>
      <c r="AC374" s="4">
        <f t="shared" si="569"/>
        <v>221.76</v>
      </c>
      <c r="AD374" s="4">
        <f t="shared" si="570"/>
        <v>0</v>
      </c>
      <c r="AE374" s="4">
        <f t="shared" si="571"/>
        <v>0</v>
      </c>
      <c r="AF374" s="4">
        <f t="shared" si="572"/>
        <v>0</v>
      </c>
      <c r="AG374" s="4">
        <f t="shared" si="534"/>
        <v>0</v>
      </c>
      <c r="AH374" s="4">
        <f t="shared" si="573"/>
        <v>0</v>
      </c>
      <c r="AI374" s="4">
        <f t="shared" si="574"/>
        <v>0</v>
      </c>
      <c r="AJ374" s="4">
        <f t="shared" si="535"/>
        <v>0</v>
      </c>
      <c r="AK374" s="4">
        <v>221.76</v>
      </c>
      <c r="AL374" s="4">
        <v>221.76</v>
      </c>
      <c r="AM374" s="4">
        <v>0</v>
      </c>
      <c r="AN374" s="4">
        <v>0</v>
      </c>
      <c r="AO374" s="4">
        <v>0</v>
      </c>
      <c r="AP374" s="4">
        <v>0</v>
      </c>
      <c r="AQ374" s="4">
        <v>0</v>
      </c>
      <c r="AR374" s="4">
        <v>0</v>
      </c>
      <c r="AS374" s="4">
        <v>0</v>
      </c>
      <c r="AT374" s="4">
        <v>0</v>
      </c>
      <c r="AU374" s="4">
        <v>0</v>
      </c>
      <c r="AV374" s="4">
        <v>1</v>
      </c>
      <c r="AW374" s="4">
        <v>1</v>
      </c>
      <c r="AX374" s="4"/>
      <c r="AY374" s="4"/>
      <c r="AZ374" s="4">
        <v>1</v>
      </c>
      <c r="BA374" s="4">
        <v>1</v>
      </c>
      <c r="BB374" s="4">
        <v>1</v>
      </c>
      <c r="BC374" s="4">
        <v>9.84</v>
      </c>
      <c r="BD374" s="4" t="s">
        <v>3</v>
      </c>
      <c r="BE374" s="4" t="s">
        <v>3</v>
      </c>
      <c r="BF374" s="4" t="s">
        <v>3</v>
      </c>
      <c r="BG374" s="4" t="s">
        <v>3</v>
      </c>
      <c r="BH374" s="4">
        <v>3</v>
      </c>
      <c r="BI374" s="4">
        <v>2</v>
      </c>
      <c r="BJ374" s="4" t="s">
        <v>532</v>
      </c>
      <c r="BK374" s="4"/>
      <c r="BL374" s="4"/>
      <c r="BM374" s="4">
        <v>400005</v>
      </c>
      <c r="BN374" s="4">
        <v>0</v>
      </c>
      <c r="BO374" s="4" t="s">
        <v>3</v>
      </c>
      <c r="BP374" s="4">
        <v>0</v>
      </c>
      <c r="BQ374" s="4">
        <v>213</v>
      </c>
      <c r="BR374" s="4">
        <v>0</v>
      </c>
      <c r="BS374" s="4">
        <v>1</v>
      </c>
      <c r="BT374" s="4">
        <v>1</v>
      </c>
      <c r="BU374" s="4">
        <v>1</v>
      </c>
      <c r="BV374" s="4">
        <v>1</v>
      </c>
      <c r="BW374" s="4">
        <v>1</v>
      </c>
      <c r="BX374" s="4">
        <v>1</v>
      </c>
      <c r="BY374" s="4" t="s">
        <v>3</v>
      </c>
      <c r="BZ374" s="4">
        <v>0</v>
      </c>
      <c r="CA374" s="4">
        <v>0</v>
      </c>
      <c r="CB374" s="4" t="s">
        <v>3</v>
      </c>
      <c r="CC374" s="4"/>
      <c r="CD374" s="4"/>
      <c r="CE374" s="4">
        <v>1566</v>
      </c>
      <c r="CF374" s="4">
        <v>0</v>
      </c>
      <c r="CG374" s="4">
        <v>0</v>
      </c>
      <c r="CH374" s="4"/>
      <c r="CI374" s="4"/>
      <c r="CJ374" s="4"/>
      <c r="CK374" s="4"/>
      <c r="CL374" s="4"/>
      <c r="CM374" s="4">
        <v>0</v>
      </c>
      <c r="CN374" s="4" t="s">
        <v>3</v>
      </c>
      <c r="CO374" s="4">
        <v>0</v>
      </c>
      <c r="CP374" s="4">
        <f t="shared" si="536"/>
        <v>24003.3</v>
      </c>
      <c r="CQ374" s="4">
        <f t="shared" si="537"/>
        <v>2182.12</v>
      </c>
      <c r="CR374" s="4">
        <f t="shared" si="575"/>
        <v>0</v>
      </c>
      <c r="CS374" s="4">
        <f t="shared" si="576"/>
        <v>0</v>
      </c>
      <c r="CT374" s="4">
        <f t="shared" si="538"/>
        <v>0</v>
      </c>
      <c r="CU374" s="4">
        <f t="shared" si="539"/>
        <v>0</v>
      </c>
      <c r="CV374" s="4">
        <f t="shared" si="540"/>
        <v>0</v>
      </c>
      <c r="CW374" s="4">
        <f t="shared" si="541"/>
        <v>0</v>
      </c>
      <c r="CX374" s="4">
        <f t="shared" si="542"/>
        <v>0</v>
      </c>
      <c r="CY374" s="4">
        <f t="shared" si="577"/>
        <v>0</v>
      </c>
      <c r="CZ374" s="4">
        <f t="shared" si="578"/>
        <v>0</v>
      </c>
      <c r="DA374" s="4"/>
      <c r="DB374" s="4"/>
      <c r="DC374" s="4" t="s">
        <v>3</v>
      </c>
      <c r="DD374" s="4" t="s">
        <v>3</v>
      </c>
      <c r="DE374" s="4" t="s">
        <v>3</v>
      </c>
      <c r="DF374" s="4" t="s">
        <v>3</v>
      </c>
      <c r="DG374" s="4" t="s">
        <v>3</v>
      </c>
      <c r="DH374" s="4" t="s">
        <v>3</v>
      </c>
      <c r="DI374" s="4" t="s">
        <v>3</v>
      </c>
      <c r="DJ374" s="4" t="s">
        <v>3</v>
      </c>
      <c r="DK374" s="4" t="s">
        <v>3</v>
      </c>
      <c r="DL374" s="4" t="s">
        <v>3</v>
      </c>
      <c r="DM374" s="4" t="s">
        <v>3</v>
      </c>
      <c r="DN374" s="4">
        <v>0</v>
      </c>
      <c r="DO374" s="4">
        <v>0</v>
      </c>
      <c r="DP374" s="4">
        <v>1</v>
      </c>
      <c r="DQ374" s="4">
        <v>1</v>
      </c>
      <c r="DR374" s="4"/>
      <c r="DS374" s="4"/>
      <c r="DT374" s="4"/>
      <c r="DU374" s="4">
        <v>1013</v>
      </c>
      <c r="DV374" s="4" t="s">
        <v>227</v>
      </c>
      <c r="DW374" s="4" t="s">
        <v>227</v>
      </c>
      <c r="DX374" s="4">
        <v>1</v>
      </c>
      <c r="DY374" s="4"/>
      <c r="DZ374" s="4" t="s">
        <v>3</v>
      </c>
      <c r="EA374" s="4" t="s">
        <v>3</v>
      </c>
      <c r="EB374" s="4" t="s">
        <v>3</v>
      </c>
      <c r="EC374" s="4" t="s">
        <v>3</v>
      </c>
      <c r="ED374" s="4"/>
      <c r="EE374" s="4">
        <v>57042888</v>
      </c>
      <c r="EF374" s="4">
        <v>213</v>
      </c>
      <c r="EG374" s="4" t="s">
        <v>456</v>
      </c>
      <c r="EH374" s="4">
        <v>0</v>
      </c>
      <c r="EI374" s="4" t="s">
        <v>3</v>
      </c>
      <c r="EJ374" s="4">
        <v>1</v>
      </c>
      <c r="EK374" s="4">
        <v>400005</v>
      </c>
      <c r="EL374" s="4" t="s">
        <v>456</v>
      </c>
      <c r="EM374" s="4" t="s">
        <v>457</v>
      </c>
      <c r="EN374" s="4"/>
      <c r="EO374" s="4" t="s">
        <v>3</v>
      </c>
      <c r="EP374" s="4"/>
      <c r="EQ374" s="4">
        <v>16</v>
      </c>
      <c r="ER374" s="4">
        <v>0</v>
      </c>
      <c r="ES374" s="4">
        <v>221.76</v>
      </c>
      <c r="ET374" s="4">
        <v>0</v>
      </c>
      <c r="EU374" s="4">
        <v>0</v>
      </c>
      <c r="EV374" s="4">
        <v>0</v>
      </c>
      <c r="EW374" s="4">
        <v>0</v>
      </c>
      <c r="EX374" s="4">
        <v>0</v>
      </c>
      <c r="EY374" s="4">
        <v>0</v>
      </c>
      <c r="EZ374" s="4">
        <v>5</v>
      </c>
      <c r="FA374" s="4"/>
      <c r="FB374" s="4"/>
      <c r="FC374" s="4">
        <v>1</v>
      </c>
      <c r="FD374" s="4">
        <v>18</v>
      </c>
      <c r="FE374" s="4"/>
      <c r="FF374" s="4">
        <v>2610</v>
      </c>
      <c r="FG374" s="4"/>
      <c r="FH374" s="4"/>
      <c r="FI374" s="4"/>
      <c r="FJ374" s="4"/>
      <c r="FK374" s="4"/>
      <c r="FL374" s="4"/>
      <c r="FM374" s="4"/>
      <c r="FN374" s="4"/>
      <c r="FO374" s="4"/>
      <c r="FP374" s="4"/>
      <c r="FQ374" s="4">
        <v>0</v>
      </c>
      <c r="FR374" s="4">
        <v>0</v>
      </c>
      <c r="FS374" s="4">
        <v>0</v>
      </c>
      <c r="FT374" s="4"/>
      <c r="FU374" s="4"/>
      <c r="FV374" s="4"/>
      <c r="FW374" s="4"/>
      <c r="FX374" s="4">
        <v>0</v>
      </c>
      <c r="FY374" s="4">
        <v>0</v>
      </c>
      <c r="FZ374" s="4"/>
      <c r="GA374" s="4" t="s">
        <v>533</v>
      </c>
      <c r="GB374" s="4"/>
      <c r="GC374" s="4"/>
      <c r="GD374" s="4">
        <v>1</v>
      </c>
      <c r="GE374" s="4"/>
      <c r="GF374" s="4">
        <v>758529623</v>
      </c>
      <c r="GG374" s="4">
        <v>2</v>
      </c>
      <c r="GH374" s="4">
        <v>3</v>
      </c>
      <c r="GI374" s="4">
        <v>5</v>
      </c>
      <c r="GJ374" s="4">
        <v>0</v>
      </c>
      <c r="GK374" s="4">
        <v>0</v>
      </c>
      <c r="GL374" s="4">
        <f t="shared" si="543"/>
        <v>0</v>
      </c>
      <c r="GM374" s="4">
        <f t="shared" si="544"/>
        <v>24003.3</v>
      </c>
      <c r="GN374" s="4">
        <f t="shared" si="545"/>
        <v>0</v>
      </c>
      <c r="GO374" s="4">
        <f t="shared" si="546"/>
        <v>24003.3</v>
      </c>
      <c r="GP374" s="4">
        <f t="shared" si="547"/>
        <v>0</v>
      </c>
      <c r="GQ374" s="4"/>
      <c r="GR374" s="4">
        <v>1</v>
      </c>
      <c r="GS374" s="4">
        <v>1</v>
      </c>
      <c r="GT374" s="4">
        <v>0</v>
      </c>
      <c r="GU374" s="4" t="s">
        <v>3</v>
      </c>
      <c r="GV374" s="4">
        <f t="shared" si="548"/>
        <v>0</v>
      </c>
      <c r="GW374" s="4">
        <v>1</v>
      </c>
      <c r="GX374" s="4">
        <f t="shared" si="549"/>
        <v>0</v>
      </c>
      <c r="GY374" s="4"/>
      <c r="GZ374" s="4"/>
      <c r="HA374" s="4">
        <v>0</v>
      </c>
      <c r="HB374" s="4">
        <v>0</v>
      </c>
      <c r="HC374" s="4">
        <f t="shared" si="550"/>
        <v>0</v>
      </c>
      <c r="HD374" s="4"/>
      <c r="HE374" s="4" t="s">
        <v>459</v>
      </c>
      <c r="HF374" s="4" t="s">
        <v>37</v>
      </c>
      <c r="HG374" s="4"/>
      <c r="HH374" s="4"/>
      <c r="HI374" s="4"/>
      <c r="HJ374" s="4"/>
      <c r="HK374" s="4"/>
      <c r="HL374" s="4"/>
      <c r="HM374" s="4" t="s">
        <v>3</v>
      </c>
      <c r="HN374" s="4" t="s">
        <v>3</v>
      </c>
      <c r="HO374" s="4" t="s">
        <v>3</v>
      </c>
      <c r="HP374" s="4" t="s">
        <v>3</v>
      </c>
      <c r="HQ374" s="4" t="s">
        <v>3</v>
      </c>
      <c r="HR374" s="4"/>
      <c r="HS374" s="4">
        <v>0</v>
      </c>
      <c r="HT374" s="4"/>
      <c r="HU374" s="4"/>
      <c r="HV374" s="4"/>
      <c r="HW374" s="4"/>
      <c r="HX374" s="4"/>
      <c r="HY374" s="4"/>
      <c r="HZ374" s="4"/>
      <c r="IA374" s="4"/>
      <c r="IB374" s="4"/>
      <c r="IC374" s="4"/>
      <c r="ID374" s="4"/>
      <c r="IE374" s="4"/>
      <c r="IF374" s="4"/>
      <c r="IG374" s="4"/>
      <c r="IH374" s="4"/>
      <c r="II374" s="4"/>
      <c r="IJ374" s="4"/>
      <c r="IK374" s="4">
        <v>0</v>
      </c>
      <c r="IL374" s="4"/>
      <c r="IM374" s="4"/>
      <c r="IN374" s="4"/>
      <c r="IO374" s="4"/>
      <c r="IP374" s="4"/>
      <c r="IQ374" s="4"/>
      <c r="IR374" s="4"/>
      <c r="IS374" s="4"/>
      <c r="IT374" s="4"/>
      <c r="IU374" s="4"/>
    </row>
    <row r="375" spans="1:255" x14ac:dyDescent="0.25">
      <c r="A375" s="3">
        <v>17</v>
      </c>
      <c r="B375" s="3">
        <v>1</v>
      </c>
      <c r="C375" s="3"/>
      <c r="D375" s="3"/>
      <c r="E375" s="3" t="s">
        <v>534</v>
      </c>
      <c r="F375" s="3" t="s">
        <v>535</v>
      </c>
      <c r="G375" s="3" t="s">
        <v>2522</v>
      </c>
      <c r="H375" s="3" t="s">
        <v>227</v>
      </c>
      <c r="I375" s="3">
        <v>100</v>
      </c>
      <c r="J375" s="3">
        <v>0</v>
      </c>
      <c r="K375" s="3">
        <v>100</v>
      </c>
      <c r="L375" s="3"/>
      <c r="M375" s="3"/>
      <c r="N375" s="3"/>
      <c r="O375" s="3">
        <f t="shared" si="526"/>
        <v>24283</v>
      </c>
      <c r="P375" s="3">
        <f t="shared" si="527"/>
        <v>24283</v>
      </c>
      <c r="Q375" s="3">
        <f t="shared" si="565"/>
        <v>0</v>
      </c>
      <c r="R375" s="3">
        <f t="shared" si="566"/>
        <v>0</v>
      </c>
      <c r="S375" s="3">
        <f t="shared" si="528"/>
        <v>0</v>
      </c>
      <c r="T375" s="3">
        <f t="shared" si="529"/>
        <v>0</v>
      </c>
      <c r="U375" s="3">
        <f t="shared" si="530"/>
        <v>0</v>
      </c>
      <c r="V375" s="3">
        <f t="shared" si="531"/>
        <v>0</v>
      </c>
      <c r="W375" s="3">
        <f t="shared" si="532"/>
        <v>0</v>
      </c>
      <c r="X375" s="3">
        <f t="shared" si="567"/>
        <v>0</v>
      </c>
      <c r="Y375" s="3">
        <f t="shared" si="568"/>
        <v>0</v>
      </c>
      <c r="Z375" s="3"/>
      <c r="AA375" s="3">
        <v>54971259</v>
      </c>
      <c r="AB375" s="3">
        <f t="shared" si="533"/>
        <v>242.83</v>
      </c>
      <c r="AC375" s="3">
        <f t="shared" si="569"/>
        <v>242.83</v>
      </c>
      <c r="AD375" s="3">
        <f t="shared" si="570"/>
        <v>0</v>
      </c>
      <c r="AE375" s="3">
        <f t="shared" si="571"/>
        <v>0</v>
      </c>
      <c r="AF375" s="3">
        <f t="shared" si="572"/>
        <v>0</v>
      </c>
      <c r="AG375" s="3">
        <f t="shared" si="534"/>
        <v>0</v>
      </c>
      <c r="AH375" s="3">
        <f t="shared" si="573"/>
        <v>0</v>
      </c>
      <c r="AI375" s="3">
        <f t="shared" si="574"/>
        <v>0</v>
      </c>
      <c r="AJ375" s="3">
        <f t="shared" si="535"/>
        <v>0</v>
      </c>
      <c r="AK375" s="3">
        <v>242.82999999999998</v>
      </c>
      <c r="AL375" s="3">
        <v>242.82999999999998</v>
      </c>
      <c r="AM375" s="3">
        <v>0</v>
      </c>
      <c r="AN375" s="3">
        <v>0</v>
      </c>
      <c r="AO375" s="3">
        <v>0</v>
      </c>
      <c r="AP375" s="3">
        <v>0</v>
      </c>
      <c r="AQ375" s="3">
        <v>0</v>
      </c>
      <c r="AR375" s="3">
        <v>0</v>
      </c>
      <c r="AS375" s="3">
        <v>0</v>
      </c>
      <c r="AT375" s="3">
        <v>0</v>
      </c>
      <c r="AU375" s="3">
        <v>0</v>
      </c>
      <c r="AV375" s="3">
        <v>1</v>
      </c>
      <c r="AW375" s="3">
        <v>1</v>
      </c>
      <c r="AX375" s="3"/>
      <c r="AY375" s="3"/>
      <c r="AZ375" s="3">
        <v>1</v>
      </c>
      <c r="BA375" s="3">
        <v>1</v>
      </c>
      <c r="BB375" s="3">
        <v>1</v>
      </c>
      <c r="BC375" s="3">
        <v>1</v>
      </c>
      <c r="BD375" s="3" t="s">
        <v>3</v>
      </c>
      <c r="BE375" s="3" t="s">
        <v>3</v>
      </c>
      <c r="BF375" s="3" t="s">
        <v>3</v>
      </c>
      <c r="BG375" s="3" t="s">
        <v>3</v>
      </c>
      <c r="BH375" s="3">
        <v>3</v>
      </c>
      <c r="BI375" s="3">
        <v>2</v>
      </c>
      <c r="BJ375" s="3" t="s">
        <v>535</v>
      </c>
      <c r="BK375" s="3"/>
      <c r="BL375" s="3"/>
      <c r="BM375" s="3">
        <v>400005</v>
      </c>
      <c r="BN375" s="3">
        <v>0</v>
      </c>
      <c r="BO375" s="3" t="s">
        <v>3</v>
      </c>
      <c r="BP375" s="3">
        <v>0</v>
      </c>
      <c r="BQ375" s="3">
        <v>213</v>
      </c>
      <c r="BR375" s="3">
        <v>0</v>
      </c>
      <c r="BS375" s="3">
        <v>1</v>
      </c>
      <c r="BT375" s="3">
        <v>1</v>
      </c>
      <c r="BU375" s="3">
        <v>1</v>
      </c>
      <c r="BV375" s="3">
        <v>1</v>
      </c>
      <c r="BW375" s="3">
        <v>1</v>
      </c>
      <c r="BX375" s="3">
        <v>1</v>
      </c>
      <c r="BY375" s="3" t="s">
        <v>3</v>
      </c>
      <c r="BZ375" s="3">
        <v>0</v>
      </c>
      <c r="CA375" s="3">
        <v>0</v>
      </c>
      <c r="CB375" s="3" t="s">
        <v>3</v>
      </c>
      <c r="CC375" s="3"/>
      <c r="CD375" s="3"/>
      <c r="CE375" s="3">
        <v>1566</v>
      </c>
      <c r="CF375" s="3">
        <v>0</v>
      </c>
      <c r="CG375" s="3">
        <v>0</v>
      </c>
      <c r="CH375" s="3"/>
      <c r="CI375" s="3"/>
      <c r="CJ375" s="3"/>
      <c r="CK375" s="3"/>
      <c r="CL375" s="3"/>
      <c r="CM375" s="3">
        <v>0</v>
      </c>
      <c r="CN375" s="3" t="s">
        <v>3</v>
      </c>
      <c r="CO375" s="3">
        <v>0</v>
      </c>
      <c r="CP375" s="3">
        <f t="shared" si="536"/>
        <v>24283</v>
      </c>
      <c r="CQ375" s="3">
        <f t="shared" si="537"/>
        <v>242.83</v>
      </c>
      <c r="CR375" s="3">
        <f t="shared" si="575"/>
        <v>0</v>
      </c>
      <c r="CS375" s="3">
        <f t="shared" si="576"/>
        <v>0</v>
      </c>
      <c r="CT375" s="3">
        <f t="shared" si="538"/>
        <v>0</v>
      </c>
      <c r="CU375" s="3">
        <f t="shared" si="539"/>
        <v>0</v>
      </c>
      <c r="CV375" s="3">
        <f t="shared" si="540"/>
        <v>0</v>
      </c>
      <c r="CW375" s="3">
        <f t="shared" si="541"/>
        <v>0</v>
      </c>
      <c r="CX375" s="3">
        <f t="shared" si="542"/>
        <v>0</v>
      </c>
      <c r="CY375" s="3">
        <f t="shared" si="577"/>
        <v>0</v>
      </c>
      <c r="CZ375" s="3">
        <f t="shared" si="578"/>
        <v>0</v>
      </c>
      <c r="DA375" s="3"/>
      <c r="DB375" s="3"/>
      <c r="DC375" s="3" t="s">
        <v>3</v>
      </c>
      <c r="DD375" s="3" t="s">
        <v>3</v>
      </c>
      <c r="DE375" s="3" t="s">
        <v>3</v>
      </c>
      <c r="DF375" s="3" t="s">
        <v>3</v>
      </c>
      <c r="DG375" s="3" t="s">
        <v>3</v>
      </c>
      <c r="DH375" s="3" t="s">
        <v>3</v>
      </c>
      <c r="DI375" s="3" t="s">
        <v>3</v>
      </c>
      <c r="DJ375" s="3" t="s">
        <v>3</v>
      </c>
      <c r="DK375" s="3" t="s">
        <v>3</v>
      </c>
      <c r="DL375" s="3" t="s">
        <v>3</v>
      </c>
      <c r="DM375" s="3" t="s">
        <v>3</v>
      </c>
      <c r="DN375" s="3">
        <v>0</v>
      </c>
      <c r="DO375" s="3">
        <v>0</v>
      </c>
      <c r="DP375" s="3">
        <v>1</v>
      </c>
      <c r="DQ375" s="3">
        <v>1</v>
      </c>
      <c r="DR375" s="3"/>
      <c r="DS375" s="3"/>
      <c r="DT375" s="3"/>
      <c r="DU375" s="3">
        <v>1013</v>
      </c>
      <c r="DV375" s="3" t="s">
        <v>227</v>
      </c>
      <c r="DW375" s="3" t="s">
        <v>227</v>
      </c>
      <c r="DX375" s="3">
        <v>1</v>
      </c>
      <c r="DY375" s="3"/>
      <c r="DZ375" s="3" t="s">
        <v>3</v>
      </c>
      <c r="EA375" s="3" t="s">
        <v>3</v>
      </c>
      <c r="EB375" s="3" t="s">
        <v>3</v>
      </c>
      <c r="EC375" s="3" t="s">
        <v>3</v>
      </c>
      <c r="ED375" s="3"/>
      <c r="EE375" s="3">
        <v>57042888</v>
      </c>
      <c r="EF375" s="3">
        <v>213</v>
      </c>
      <c r="EG375" s="3" t="s">
        <v>456</v>
      </c>
      <c r="EH375" s="3">
        <v>0</v>
      </c>
      <c r="EI375" s="3" t="s">
        <v>3</v>
      </c>
      <c r="EJ375" s="3">
        <v>1</v>
      </c>
      <c r="EK375" s="3">
        <v>400005</v>
      </c>
      <c r="EL375" s="3" t="s">
        <v>456</v>
      </c>
      <c r="EM375" s="3" t="s">
        <v>457</v>
      </c>
      <c r="EN375" s="3"/>
      <c r="EO375" s="3" t="s">
        <v>3</v>
      </c>
      <c r="EP375" s="3"/>
      <c r="EQ375" s="3">
        <v>16</v>
      </c>
      <c r="ER375" s="3">
        <v>0</v>
      </c>
      <c r="ES375" s="3">
        <v>242.82999999999998</v>
      </c>
      <c r="ET375" s="3">
        <v>0</v>
      </c>
      <c r="EU375" s="3">
        <v>0</v>
      </c>
      <c r="EV375" s="3">
        <v>0</v>
      </c>
      <c r="EW375" s="3">
        <v>0</v>
      </c>
      <c r="EX375" s="3">
        <v>0</v>
      </c>
      <c r="EY375" s="3">
        <v>0</v>
      </c>
      <c r="EZ375" s="3"/>
      <c r="FA375" s="3"/>
      <c r="FB375" s="3"/>
      <c r="FC375" s="3"/>
      <c r="FD375" s="3"/>
      <c r="FE375" s="3"/>
      <c r="FF375" s="3"/>
      <c r="FG375" s="3"/>
      <c r="FH375" s="3"/>
      <c r="FI375" s="3"/>
      <c r="FJ375" s="3"/>
      <c r="FK375" s="3"/>
      <c r="FL375" s="3"/>
      <c r="FM375" s="3"/>
      <c r="FN375" s="3"/>
      <c r="FO375" s="3"/>
      <c r="FP375" s="3"/>
      <c r="FQ375" s="3">
        <v>0</v>
      </c>
      <c r="FR375" s="3">
        <v>0</v>
      </c>
      <c r="FS375" s="3">
        <v>0</v>
      </c>
      <c r="FT375" s="3"/>
      <c r="FU375" s="3"/>
      <c r="FV375" s="3"/>
      <c r="FW375" s="3"/>
      <c r="FX375" s="3">
        <v>0</v>
      </c>
      <c r="FY375" s="3">
        <v>0</v>
      </c>
      <c r="FZ375" s="3"/>
      <c r="GA375" s="3" t="s">
        <v>536</v>
      </c>
      <c r="GB375" s="3"/>
      <c r="GC375" s="3"/>
      <c r="GD375" s="3">
        <v>1</v>
      </c>
      <c r="GE375" s="3"/>
      <c r="GF375" s="3">
        <v>2044141912</v>
      </c>
      <c r="GG375" s="3">
        <v>2</v>
      </c>
      <c r="GH375" s="3">
        <v>4</v>
      </c>
      <c r="GI375" s="3">
        <v>-2</v>
      </c>
      <c r="GJ375" s="3">
        <v>0</v>
      </c>
      <c r="GK375" s="3">
        <v>0</v>
      </c>
      <c r="GL375" s="3">
        <f t="shared" si="543"/>
        <v>0</v>
      </c>
      <c r="GM375" s="3">
        <f t="shared" si="544"/>
        <v>24283</v>
      </c>
      <c r="GN375" s="3">
        <f t="shared" si="545"/>
        <v>0</v>
      </c>
      <c r="GO375" s="3">
        <f t="shared" si="546"/>
        <v>24283</v>
      </c>
      <c r="GP375" s="3">
        <f t="shared" si="547"/>
        <v>0</v>
      </c>
      <c r="GQ375" s="3"/>
      <c r="GR375" s="3">
        <v>1</v>
      </c>
      <c r="GS375" s="3">
        <v>2</v>
      </c>
      <c r="GT375" s="3">
        <v>0</v>
      </c>
      <c r="GU375" s="3" t="s">
        <v>3</v>
      </c>
      <c r="GV375" s="3">
        <f t="shared" si="548"/>
        <v>0</v>
      </c>
      <c r="GW375" s="3">
        <v>1</v>
      </c>
      <c r="GX375" s="3">
        <f t="shared" si="549"/>
        <v>0</v>
      </c>
      <c r="GY375" s="3"/>
      <c r="GZ375" s="3"/>
      <c r="HA375" s="3">
        <v>0</v>
      </c>
      <c r="HB375" s="3">
        <v>0</v>
      </c>
      <c r="HC375" s="3">
        <f t="shared" si="550"/>
        <v>0</v>
      </c>
      <c r="HD375" s="3"/>
      <c r="HE375" s="3" t="s">
        <v>459</v>
      </c>
      <c r="HF375" s="3" t="s">
        <v>37</v>
      </c>
      <c r="HG375" s="3"/>
      <c r="HH375" s="3"/>
      <c r="HI375" s="3"/>
      <c r="HJ375" s="3"/>
      <c r="HK375" s="3"/>
      <c r="HL375" s="3"/>
      <c r="HM375" s="3" t="s">
        <v>3</v>
      </c>
      <c r="HN375" s="3" t="s">
        <v>3</v>
      </c>
      <c r="HO375" s="3" t="s">
        <v>3</v>
      </c>
      <c r="HP375" s="3" t="s">
        <v>3</v>
      </c>
      <c r="HQ375" s="3" t="s">
        <v>3</v>
      </c>
      <c r="HR375" s="3"/>
      <c r="HS375" s="3">
        <v>0</v>
      </c>
      <c r="HT375" s="3"/>
      <c r="HU375" s="3"/>
      <c r="HV375" s="3"/>
      <c r="HW375" s="3"/>
      <c r="HX375" s="3"/>
      <c r="HY375" s="3"/>
      <c r="HZ375" s="3"/>
      <c r="IA375" s="3"/>
      <c r="IB375" s="3"/>
      <c r="IC375" s="3"/>
      <c r="ID375" s="3"/>
      <c r="IE375" s="3"/>
      <c r="IF375" s="3"/>
      <c r="IG375" s="3"/>
      <c r="IH375" s="3"/>
      <c r="II375" s="3"/>
      <c r="IJ375" s="3"/>
      <c r="IK375" s="3">
        <v>0</v>
      </c>
      <c r="IL375" s="3"/>
      <c r="IM375" s="3"/>
      <c r="IN375" s="3"/>
      <c r="IO375" s="3"/>
      <c r="IP375" s="3"/>
      <c r="IQ375" s="3"/>
      <c r="IR375" s="3"/>
      <c r="IS375" s="3"/>
      <c r="IT375" s="3"/>
      <c r="IU375" s="3"/>
    </row>
    <row r="376" spans="1:255" x14ac:dyDescent="0.25">
      <c r="A376" s="4">
        <v>17</v>
      </c>
      <c r="B376" s="4">
        <v>1</v>
      </c>
      <c r="C376" s="4"/>
      <c r="D376" s="4"/>
      <c r="E376" s="4" t="s">
        <v>534</v>
      </c>
      <c r="F376" s="4" t="s">
        <v>535</v>
      </c>
      <c r="G376" s="4" t="s">
        <v>2522</v>
      </c>
      <c r="H376" s="4" t="s">
        <v>227</v>
      </c>
      <c r="I376" s="4">
        <v>100</v>
      </c>
      <c r="J376" s="4">
        <v>0</v>
      </c>
      <c r="K376" s="4">
        <v>100</v>
      </c>
      <c r="L376" s="4"/>
      <c r="M376" s="4"/>
      <c r="N376" s="4"/>
      <c r="O376" s="4">
        <f t="shared" si="526"/>
        <v>238944.72</v>
      </c>
      <c r="P376" s="4">
        <f t="shared" si="527"/>
        <v>238944.72</v>
      </c>
      <c r="Q376" s="4">
        <f t="shared" si="565"/>
        <v>0</v>
      </c>
      <c r="R376" s="4">
        <f t="shared" si="566"/>
        <v>0</v>
      </c>
      <c r="S376" s="4">
        <f t="shared" si="528"/>
        <v>0</v>
      </c>
      <c r="T376" s="4">
        <f t="shared" si="529"/>
        <v>0</v>
      </c>
      <c r="U376" s="4">
        <f t="shared" si="530"/>
        <v>0</v>
      </c>
      <c r="V376" s="4">
        <f t="shared" si="531"/>
        <v>0</v>
      </c>
      <c r="W376" s="4">
        <f t="shared" si="532"/>
        <v>0</v>
      </c>
      <c r="X376" s="4">
        <f t="shared" si="567"/>
        <v>0</v>
      </c>
      <c r="Y376" s="4">
        <f t="shared" si="568"/>
        <v>0</v>
      </c>
      <c r="Z376" s="4"/>
      <c r="AA376" s="4">
        <v>55890823</v>
      </c>
      <c r="AB376" s="4">
        <f t="shared" si="533"/>
        <v>242.83</v>
      </c>
      <c r="AC376" s="4">
        <f t="shared" si="569"/>
        <v>242.83</v>
      </c>
      <c r="AD376" s="4">
        <f t="shared" si="570"/>
        <v>0</v>
      </c>
      <c r="AE376" s="4">
        <f t="shared" si="571"/>
        <v>0</v>
      </c>
      <c r="AF376" s="4">
        <f t="shared" si="572"/>
        <v>0</v>
      </c>
      <c r="AG376" s="4">
        <f t="shared" si="534"/>
        <v>0</v>
      </c>
      <c r="AH376" s="4">
        <f t="shared" si="573"/>
        <v>0</v>
      </c>
      <c r="AI376" s="4">
        <f t="shared" si="574"/>
        <v>0</v>
      </c>
      <c r="AJ376" s="4">
        <f t="shared" si="535"/>
        <v>0</v>
      </c>
      <c r="AK376" s="4">
        <v>242.82999999999998</v>
      </c>
      <c r="AL376" s="4">
        <v>242.82999999999998</v>
      </c>
      <c r="AM376" s="4">
        <v>0</v>
      </c>
      <c r="AN376" s="4">
        <v>0</v>
      </c>
      <c r="AO376" s="4">
        <v>0</v>
      </c>
      <c r="AP376" s="4">
        <v>0</v>
      </c>
      <c r="AQ376" s="4">
        <v>0</v>
      </c>
      <c r="AR376" s="4">
        <v>0</v>
      </c>
      <c r="AS376" s="4">
        <v>0</v>
      </c>
      <c r="AT376" s="4">
        <v>0</v>
      </c>
      <c r="AU376" s="4">
        <v>0</v>
      </c>
      <c r="AV376" s="4">
        <v>1</v>
      </c>
      <c r="AW376" s="4">
        <v>1</v>
      </c>
      <c r="AX376" s="4"/>
      <c r="AY376" s="4"/>
      <c r="AZ376" s="4">
        <v>1</v>
      </c>
      <c r="BA376" s="4">
        <v>1</v>
      </c>
      <c r="BB376" s="4">
        <v>1</v>
      </c>
      <c r="BC376" s="4">
        <v>9.84</v>
      </c>
      <c r="BD376" s="4" t="s">
        <v>3</v>
      </c>
      <c r="BE376" s="4" t="s">
        <v>3</v>
      </c>
      <c r="BF376" s="4" t="s">
        <v>3</v>
      </c>
      <c r="BG376" s="4" t="s">
        <v>3</v>
      </c>
      <c r="BH376" s="4">
        <v>3</v>
      </c>
      <c r="BI376" s="4">
        <v>2</v>
      </c>
      <c r="BJ376" s="4" t="s">
        <v>535</v>
      </c>
      <c r="BK376" s="4"/>
      <c r="BL376" s="4"/>
      <c r="BM376" s="4">
        <v>400005</v>
      </c>
      <c r="BN376" s="4">
        <v>0</v>
      </c>
      <c r="BO376" s="4" t="s">
        <v>3</v>
      </c>
      <c r="BP376" s="4">
        <v>0</v>
      </c>
      <c r="BQ376" s="4">
        <v>213</v>
      </c>
      <c r="BR376" s="4">
        <v>0</v>
      </c>
      <c r="BS376" s="4">
        <v>1</v>
      </c>
      <c r="BT376" s="4">
        <v>1</v>
      </c>
      <c r="BU376" s="4">
        <v>1</v>
      </c>
      <c r="BV376" s="4">
        <v>1</v>
      </c>
      <c r="BW376" s="4">
        <v>1</v>
      </c>
      <c r="BX376" s="4">
        <v>1</v>
      </c>
      <c r="BY376" s="4" t="s">
        <v>3</v>
      </c>
      <c r="BZ376" s="4">
        <v>0</v>
      </c>
      <c r="CA376" s="4">
        <v>0</v>
      </c>
      <c r="CB376" s="4" t="s">
        <v>3</v>
      </c>
      <c r="CC376" s="4"/>
      <c r="CD376" s="4"/>
      <c r="CE376" s="4">
        <v>1566</v>
      </c>
      <c r="CF376" s="4">
        <v>0</v>
      </c>
      <c r="CG376" s="4">
        <v>0</v>
      </c>
      <c r="CH376" s="4"/>
      <c r="CI376" s="4"/>
      <c r="CJ376" s="4"/>
      <c r="CK376" s="4"/>
      <c r="CL376" s="4"/>
      <c r="CM376" s="4">
        <v>0</v>
      </c>
      <c r="CN376" s="4" t="s">
        <v>3</v>
      </c>
      <c r="CO376" s="4">
        <v>0</v>
      </c>
      <c r="CP376" s="4">
        <f t="shared" si="536"/>
        <v>238944.72</v>
      </c>
      <c r="CQ376" s="4">
        <f t="shared" si="537"/>
        <v>2389.4499999999998</v>
      </c>
      <c r="CR376" s="4">
        <f t="shared" si="575"/>
        <v>0</v>
      </c>
      <c r="CS376" s="4">
        <f t="shared" si="576"/>
        <v>0</v>
      </c>
      <c r="CT376" s="4">
        <f t="shared" si="538"/>
        <v>0</v>
      </c>
      <c r="CU376" s="4">
        <f t="shared" si="539"/>
        <v>0</v>
      </c>
      <c r="CV376" s="4">
        <f t="shared" si="540"/>
        <v>0</v>
      </c>
      <c r="CW376" s="4">
        <f t="shared" si="541"/>
        <v>0</v>
      </c>
      <c r="CX376" s="4">
        <f t="shared" si="542"/>
        <v>0</v>
      </c>
      <c r="CY376" s="4">
        <f t="shared" si="577"/>
        <v>0</v>
      </c>
      <c r="CZ376" s="4">
        <f t="shared" si="578"/>
        <v>0</v>
      </c>
      <c r="DA376" s="4"/>
      <c r="DB376" s="4"/>
      <c r="DC376" s="4" t="s">
        <v>3</v>
      </c>
      <c r="DD376" s="4" t="s">
        <v>3</v>
      </c>
      <c r="DE376" s="4" t="s">
        <v>3</v>
      </c>
      <c r="DF376" s="4" t="s">
        <v>3</v>
      </c>
      <c r="DG376" s="4" t="s">
        <v>3</v>
      </c>
      <c r="DH376" s="4" t="s">
        <v>3</v>
      </c>
      <c r="DI376" s="4" t="s">
        <v>3</v>
      </c>
      <c r="DJ376" s="4" t="s">
        <v>3</v>
      </c>
      <c r="DK376" s="4" t="s">
        <v>3</v>
      </c>
      <c r="DL376" s="4" t="s">
        <v>3</v>
      </c>
      <c r="DM376" s="4" t="s">
        <v>3</v>
      </c>
      <c r="DN376" s="4">
        <v>0</v>
      </c>
      <c r="DO376" s="4">
        <v>0</v>
      </c>
      <c r="DP376" s="4">
        <v>1</v>
      </c>
      <c r="DQ376" s="4">
        <v>1</v>
      </c>
      <c r="DR376" s="4"/>
      <c r="DS376" s="4"/>
      <c r="DT376" s="4"/>
      <c r="DU376" s="4">
        <v>1013</v>
      </c>
      <c r="DV376" s="4" t="s">
        <v>227</v>
      </c>
      <c r="DW376" s="4" t="s">
        <v>227</v>
      </c>
      <c r="DX376" s="4">
        <v>1</v>
      </c>
      <c r="DY376" s="4"/>
      <c r="DZ376" s="4" t="s">
        <v>3</v>
      </c>
      <c r="EA376" s="4" t="s">
        <v>3</v>
      </c>
      <c r="EB376" s="4" t="s">
        <v>3</v>
      </c>
      <c r="EC376" s="4" t="s">
        <v>3</v>
      </c>
      <c r="ED376" s="4"/>
      <c r="EE376" s="4">
        <v>57042888</v>
      </c>
      <c r="EF376" s="4">
        <v>213</v>
      </c>
      <c r="EG376" s="4" t="s">
        <v>456</v>
      </c>
      <c r="EH376" s="4">
        <v>0</v>
      </c>
      <c r="EI376" s="4" t="s">
        <v>3</v>
      </c>
      <c r="EJ376" s="4">
        <v>1</v>
      </c>
      <c r="EK376" s="4">
        <v>400005</v>
      </c>
      <c r="EL376" s="4" t="s">
        <v>456</v>
      </c>
      <c r="EM376" s="4" t="s">
        <v>457</v>
      </c>
      <c r="EN376" s="4"/>
      <c r="EO376" s="4" t="s">
        <v>3</v>
      </c>
      <c r="EP376" s="4"/>
      <c r="EQ376" s="4">
        <v>16</v>
      </c>
      <c r="ER376" s="4">
        <v>0</v>
      </c>
      <c r="ES376" s="4">
        <v>242.82999999999998</v>
      </c>
      <c r="ET376" s="4">
        <v>0</v>
      </c>
      <c r="EU376" s="4">
        <v>0</v>
      </c>
      <c r="EV376" s="4">
        <v>0</v>
      </c>
      <c r="EW376" s="4">
        <v>0</v>
      </c>
      <c r="EX376" s="4">
        <v>0</v>
      </c>
      <c r="EY376" s="4">
        <v>0</v>
      </c>
      <c r="EZ376" s="4">
        <v>5</v>
      </c>
      <c r="FA376" s="4"/>
      <c r="FB376" s="4"/>
      <c r="FC376" s="4">
        <v>1</v>
      </c>
      <c r="FD376" s="4">
        <v>18</v>
      </c>
      <c r="FE376" s="4"/>
      <c r="FF376" s="4">
        <v>2858</v>
      </c>
      <c r="FG376" s="4"/>
      <c r="FH376" s="4"/>
      <c r="FI376" s="4"/>
      <c r="FJ376" s="4"/>
      <c r="FK376" s="4"/>
      <c r="FL376" s="4"/>
      <c r="FM376" s="4"/>
      <c r="FN376" s="4"/>
      <c r="FO376" s="4"/>
      <c r="FP376" s="4"/>
      <c r="FQ376" s="4">
        <v>0</v>
      </c>
      <c r="FR376" s="4">
        <v>0</v>
      </c>
      <c r="FS376" s="4">
        <v>0</v>
      </c>
      <c r="FT376" s="4"/>
      <c r="FU376" s="4"/>
      <c r="FV376" s="4"/>
      <c r="FW376" s="4"/>
      <c r="FX376" s="4">
        <v>0</v>
      </c>
      <c r="FY376" s="4">
        <v>0</v>
      </c>
      <c r="FZ376" s="4"/>
      <c r="GA376" s="4" t="s">
        <v>536</v>
      </c>
      <c r="GB376" s="4"/>
      <c r="GC376" s="4"/>
      <c r="GD376" s="4">
        <v>1</v>
      </c>
      <c r="GE376" s="4"/>
      <c r="GF376" s="4">
        <v>2044141912</v>
      </c>
      <c r="GG376" s="4">
        <v>2</v>
      </c>
      <c r="GH376" s="4">
        <v>3</v>
      </c>
      <c r="GI376" s="4">
        <v>5</v>
      </c>
      <c r="GJ376" s="4">
        <v>0</v>
      </c>
      <c r="GK376" s="4">
        <v>0</v>
      </c>
      <c r="GL376" s="4">
        <f t="shared" si="543"/>
        <v>0</v>
      </c>
      <c r="GM376" s="4">
        <f t="shared" si="544"/>
        <v>238944.72</v>
      </c>
      <c r="GN376" s="4">
        <f t="shared" si="545"/>
        <v>0</v>
      </c>
      <c r="GO376" s="4">
        <f t="shared" si="546"/>
        <v>238944.72</v>
      </c>
      <c r="GP376" s="4">
        <f t="shared" si="547"/>
        <v>0</v>
      </c>
      <c r="GQ376" s="4"/>
      <c r="GR376" s="4">
        <v>1</v>
      </c>
      <c r="GS376" s="4">
        <v>1</v>
      </c>
      <c r="GT376" s="4">
        <v>0</v>
      </c>
      <c r="GU376" s="4" t="s">
        <v>3</v>
      </c>
      <c r="GV376" s="4">
        <f t="shared" si="548"/>
        <v>0</v>
      </c>
      <c r="GW376" s="4">
        <v>1</v>
      </c>
      <c r="GX376" s="4">
        <f t="shared" si="549"/>
        <v>0</v>
      </c>
      <c r="GY376" s="4"/>
      <c r="GZ376" s="4"/>
      <c r="HA376" s="4">
        <v>0</v>
      </c>
      <c r="HB376" s="4">
        <v>0</v>
      </c>
      <c r="HC376" s="4">
        <f t="shared" si="550"/>
        <v>0</v>
      </c>
      <c r="HD376" s="4"/>
      <c r="HE376" s="4" t="s">
        <v>459</v>
      </c>
      <c r="HF376" s="4" t="s">
        <v>37</v>
      </c>
      <c r="HG376" s="4"/>
      <c r="HH376" s="4"/>
      <c r="HI376" s="4"/>
      <c r="HJ376" s="4"/>
      <c r="HK376" s="4"/>
      <c r="HL376" s="4"/>
      <c r="HM376" s="4" t="s">
        <v>3</v>
      </c>
      <c r="HN376" s="4" t="s">
        <v>3</v>
      </c>
      <c r="HO376" s="4" t="s">
        <v>3</v>
      </c>
      <c r="HP376" s="4" t="s">
        <v>3</v>
      </c>
      <c r="HQ376" s="4" t="s">
        <v>3</v>
      </c>
      <c r="HR376" s="4"/>
      <c r="HS376" s="4">
        <v>0</v>
      </c>
      <c r="HT376" s="4"/>
      <c r="HU376" s="4"/>
      <c r="HV376" s="4"/>
      <c r="HW376" s="4"/>
      <c r="HX376" s="4"/>
      <c r="HY376" s="4"/>
      <c r="HZ376" s="4"/>
      <c r="IA376" s="4"/>
      <c r="IB376" s="4"/>
      <c r="IC376" s="4"/>
      <c r="ID376" s="4"/>
      <c r="IE376" s="4"/>
      <c r="IF376" s="4"/>
      <c r="IG376" s="4"/>
      <c r="IH376" s="4"/>
      <c r="II376" s="4"/>
      <c r="IJ376" s="4"/>
      <c r="IK376" s="4">
        <v>0</v>
      </c>
      <c r="IL376" s="4"/>
      <c r="IM376" s="4"/>
      <c r="IN376" s="4"/>
      <c r="IO376" s="4"/>
      <c r="IP376" s="4"/>
      <c r="IQ376" s="4"/>
      <c r="IR376" s="4"/>
      <c r="IS376" s="4"/>
      <c r="IT376" s="4"/>
      <c r="IU376" s="4"/>
    </row>
    <row r="377" spans="1:255" x14ac:dyDescent="0.25">
      <c r="A377" s="3">
        <v>17</v>
      </c>
      <c r="B377" s="3">
        <v>1</v>
      </c>
      <c r="C377" s="3"/>
      <c r="D377" s="3"/>
      <c r="E377" s="3" t="s">
        <v>537</v>
      </c>
      <c r="F377" s="3" t="s">
        <v>538</v>
      </c>
      <c r="G377" s="3" t="s">
        <v>2523</v>
      </c>
      <c r="H377" s="3" t="s">
        <v>227</v>
      </c>
      <c r="I377" s="3">
        <v>14</v>
      </c>
      <c r="J377" s="3">
        <v>0</v>
      </c>
      <c r="K377" s="3">
        <v>14</v>
      </c>
      <c r="L377" s="3"/>
      <c r="M377" s="3"/>
      <c r="N377" s="3"/>
      <c r="O377" s="3">
        <f t="shared" si="526"/>
        <v>3794.56</v>
      </c>
      <c r="P377" s="3">
        <f t="shared" si="527"/>
        <v>3794.56</v>
      </c>
      <c r="Q377" s="3">
        <f t="shared" si="565"/>
        <v>0</v>
      </c>
      <c r="R377" s="3">
        <f t="shared" si="566"/>
        <v>0</v>
      </c>
      <c r="S377" s="3">
        <f t="shared" si="528"/>
        <v>0</v>
      </c>
      <c r="T377" s="3">
        <f t="shared" si="529"/>
        <v>0</v>
      </c>
      <c r="U377" s="3">
        <f t="shared" si="530"/>
        <v>0</v>
      </c>
      <c r="V377" s="3">
        <f t="shared" si="531"/>
        <v>0</v>
      </c>
      <c r="W377" s="3">
        <f t="shared" si="532"/>
        <v>0</v>
      </c>
      <c r="X377" s="3">
        <f t="shared" si="567"/>
        <v>0</v>
      </c>
      <c r="Y377" s="3">
        <f t="shared" si="568"/>
        <v>0</v>
      </c>
      <c r="Z377" s="3"/>
      <c r="AA377" s="3">
        <v>54971259</v>
      </c>
      <c r="AB377" s="3">
        <f t="shared" si="533"/>
        <v>271.04000000000002</v>
      </c>
      <c r="AC377" s="3">
        <f t="shared" si="569"/>
        <v>271.04000000000002</v>
      </c>
      <c r="AD377" s="3">
        <f t="shared" si="570"/>
        <v>0</v>
      </c>
      <c r="AE377" s="3">
        <f t="shared" si="571"/>
        <v>0</v>
      </c>
      <c r="AF377" s="3">
        <f t="shared" si="572"/>
        <v>0</v>
      </c>
      <c r="AG377" s="3">
        <f t="shared" si="534"/>
        <v>0</v>
      </c>
      <c r="AH377" s="3">
        <f t="shared" si="573"/>
        <v>0</v>
      </c>
      <c r="AI377" s="3">
        <f t="shared" si="574"/>
        <v>0</v>
      </c>
      <c r="AJ377" s="3">
        <f t="shared" si="535"/>
        <v>0</v>
      </c>
      <c r="AK377" s="3">
        <v>271.04000000000002</v>
      </c>
      <c r="AL377" s="3">
        <v>271.04000000000002</v>
      </c>
      <c r="AM377" s="3">
        <v>0</v>
      </c>
      <c r="AN377" s="3">
        <v>0</v>
      </c>
      <c r="AO377" s="3">
        <v>0</v>
      </c>
      <c r="AP377" s="3">
        <v>0</v>
      </c>
      <c r="AQ377" s="3">
        <v>0</v>
      </c>
      <c r="AR377" s="3">
        <v>0</v>
      </c>
      <c r="AS377" s="3">
        <v>0</v>
      </c>
      <c r="AT377" s="3">
        <v>0</v>
      </c>
      <c r="AU377" s="3">
        <v>0</v>
      </c>
      <c r="AV377" s="3">
        <v>1</v>
      </c>
      <c r="AW377" s="3">
        <v>1</v>
      </c>
      <c r="AX377" s="3"/>
      <c r="AY377" s="3"/>
      <c r="AZ377" s="3">
        <v>1</v>
      </c>
      <c r="BA377" s="3">
        <v>1</v>
      </c>
      <c r="BB377" s="3">
        <v>1</v>
      </c>
      <c r="BC377" s="3">
        <v>1</v>
      </c>
      <c r="BD377" s="3" t="s">
        <v>3</v>
      </c>
      <c r="BE377" s="3" t="s">
        <v>3</v>
      </c>
      <c r="BF377" s="3" t="s">
        <v>3</v>
      </c>
      <c r="BG377" s="3" t="s">
        <v>3</v>
      </c>
      <c r="BH377" s="3">
        <v>3</v>
      </c>
      <c r="BI377" s="3">
        <v>2</v>
      </c>
      <c r="BJ377" s="3" t="s">
        <v>538</v>
      </c>
      <c r="BK377" s="3"/>
      <c r="BL377" s="3"/>
      <c r="BM377" s="3">
        <v>400005</v>
      </c>
      <c r="BN377" s="3">
        <v>0</v>
      </c>
      <c r="BO377" s="3" t="s">
        <v>3</v>
      </c>
      <c r="BP377" s="3">
        <v>0</v>
      </c>
      <c r="BQ377" s="3">
        <v>213</v>
      </c>
      <c r="BR377" s="3">
        <v>0</v>
      </c>
      <c r="BS377" s="3">
        <v>1</v>
      </c>
      <c r="BT377" s="3">
        <v>1</v>
      </c>
      <c r="BU377" s="3">
        <v>1</v>
      </c>
      <c r="BV377" s="3">
        <v>1</v>
      </c>
      <c r="BW377" s="3">
        <v>1</v>
      </c>
      <c r="BX377" s="3">
        <v>1</v>
      </c>
      <c r="BY377" s="3" t="s">
        <v>3</v>
      </c>
      <c r="BZ377" s="3">
        <v>0</v>
      </c>
      <c r="CA377" s="3">
        <v>0</v>
      </c>
      <c r="CB377" s="3" t="s">
        <v>3</v>
      </c>
      <c r="CC377" s="3"/>
      <c r="CD377" s="3"/>
      <c r="CE377" s="3">
        <v>1566</v>
      </c>
      <c r="CF377" s="3">
        <v>0</v>
      </c>
      <c r="CG377" s="3">
        <v>0</v>
      </c>
      <c r="CH377" s="3"/>
      <c r="CI377" s="3"/>
      <c r="CJ377" s="3"/>
      <c r="CK377" s="3"/>
      <c r="CL377" s="3"/>
      <c r="CM377" s="3">
        <v>0</v>
      </c>
      <c r="CN377" s="3" t="s">
        <v>3</v>
      </c>
      <c r="CO377" s="3">
        <v>0</v>
      </c>
      <c r="CP377" s="3">
        <f t="shared" si="536"/>
        <v>3794.56</v>
      </c>
      <c r="CQ377" s="3">
        <f t="shared" si="537"/>
        <v>271.04000000000002</v>
      </c>
      <c r="CR377" s="3">
        <f t="shared" si="575"/>
        <v>0</v>
      </c>
      <c r="CS377" s="3">
        <f t="shared" si="576"/>
        <v>0</v>
      </c>
      <c r="CT377" s="3">
        <f t="shared" si="538"/>
        <v>0</v>
      </c>
      <c r="CU377" s="3">
        <f t="shared" si="539"/>
        <v>0</v>
      </c>
      <c r="CV377" s="3">
        <f t="shared" si="540"/>
        <v>0</v>
      </c>
      <c r="CW377" s="3">
        <f t="shared" si="541"/>
        <v>0</v>
      </c>
      <c r="CX377" s="3">
        <f t="shared" si="542"/>
        <v>0</v>
      </c>
      <c r="CY377" s="3">
        <f t="shared" si="577"/>
        <v>0</v>
      </c>
      <c r="CZ377" s="3">
        <f t="shared" si="578"/>
        <v>0</v>
      </c>
      <c r="DA377" s="3"/>
      <c r="DB377" s="3"/>
      <c r="DC377" s="3" t="s">
        <v>3</v>
      </c>
      <c r="DD377" s="3" t="s">
        <v>3</v>
      </c>
      <c r="DE377" s="3" t="s">
        <v>3</v>
      </c>
      <c r="DF377" s="3" t="s">
        <v>3</v>
      </c>
      <c r="DG377" s="3" t="s">
        <v>3</v>
      </c>
      <c r="DH377" s="3" t="s">
        <v>3</v>
      </c>
      <c r="DI377" s="3" t="s">
        <v>3</v>
      </c>
      <c r="DJ377" s="3" t="s">
        <v>3</v>
      </c>
      <c r="DK377" s="3" t="s">
        <v>3</v>
      </c>
      <c r="DL377" s="3" t="s">
        <v>3</v>
      </c>
      <c r="DM377" s="3" t="s">
        <v>3</v>
      </c>
      <c r="DN377" s="3">
        <v>0</v>
      </c>
      <c r="DO377" s="3">
        <v>0</v>
      </c>
      <c r="DP377" s="3">
        <v>1</v>
      </c>
      <c r="DQ377" s="3">
        <v>1</v>
      </c>
      <c r="DR377" s="3"/>
      <c r="DS377" s="3"/>
      <c r="DT377" s="3"/>
      <c r="DU377" s="3">
        <v>1013</v>
      </c>
      <c r="DV377" s="3" t="s">
        <v>227</v>
      </c>
      <c r="DW377" s="3" t="s">
        <v>227</v>
      </c>
      <c r="DX377" s="3">
        <v>1</v>
      </c>
      <c r="DY377" s="3"/>
      <c r="DZ377" s="3" t="s">
        <v>3</v>
      </c>
      <c r="EA377" s="3" t="s">
        <v>3</v>
      </c>
      <c r="EB377" s="3" t="s">
        <v>3</v>
      </c>
      <c r="EC377" s="3" t="s">
        <v>3</v>
      </c>
      <c r="ED377" s="3"/>
      <c r="EE377" s="3">
        <v>57042888</v>
      </c>
      <c r="EF377" s="3">
        <v>213</v>
      </c>
      <c r="EG377" s="3" t="s">
        <v>456</v>
      </c>
      <c r="EH377" s="3">
        <v>0</v>
      </c>
      <c r="EI377" s="3" t="s">
        <v>3</v>
      </c>
      <c r="EJ377" s="3">
        <v>1</v>
      </c>
      <c r="EK377" s="3">
        <v>400005</v>
      </c>
      <c r="EL377" s="3" t="s">
        <v>456</v>
      </c>
      <c r="EM377" s="3" t="s">
        <v>457</v>
      </c>
      <c r="EN377" s="3"/>
      <c r="EO377" s="3" t="s">
        <v>3</v>
      </c>
      <c r="EP377" s="3"/>
      <c r="EQ377" s="3">
        <v>16</v>
      </c>
      <c r="ER377" s="3">
        <v>0</v>
      </c>
      <c r="ES377" s="3">
        <v>271.04000000000002</v>
      </c>
      <c r="ET377" s="3">
        <v>0</v>
      </c>
      <c r="EU377" s="3">
        <v>0</v>
      </c>
      <c r="EV377" s="3">
        <v>0</v>
      </c>
      <c r="EW377" s="3">
        <v>0</v>
      </c>
      <c r="EX377" s="3">
        <v>0</v>
      </c>
      <c r="EY377" s="3">
        <v>0</v>
      </c>
      <c r="EZ377" s="3"/>
      <c r="FA377" s="3"/>
      <c r="FB377" s="3"/>
      <c r="FC377" s="3"/>
      <c r="FD377" s="3"/>
      <c r="FE377" s="3"/>
      <c r="FF377" s="3"/>
      <c r="FG377" s="3"/>
      <c r="FH377" s="3"/>
      <c r="FI377" s="3"/>
      <c r="FJ377" s="3"/>
      <c r="FK377" s="3"/>
      <c r="FL377" s="3"/>
      <c r="FM377" s="3"/>
      <c r="FN377" s="3"/>
      <c r="FO377" s="3"/>
      <c r="FP377" s="3"/>
      <c r="FQ377" s="3">
        <v>0</v>
      </c>
      <c r="FR377" s="3">
        <v>0</v>
      </c>
      <c r="FS377" s="3">
        <v>0</v>
      </c>
      <c r="FT377" s="3"/>
      <c r="FU377" s="3"/>
      <c r="FV377" s="3"/>
      <c r="FW377" s="3"/>
      <c r="FX377" s="3">
        <v>0</v>
      </c>
      <c r="FY377" s="3">
        <v>0</v>
      </c>
      <c r="FZ377" s="3"/>
      <c r="GA377" s="3" t="s">
        <v>539</v>
      </c>
      <c r="GB377" s="3"/>
      <c r="GC377" s="3"/>
      <c r="GD377" s="3">
        <v>1</v>
      </c>
      <c r="GE377" s="3"/>
      <c r="GF377" s="3">
        <v>-1777326700</v>
      </c>
      <c r="GG377" s="3">
        <v>2</v>
      </c>
      <c r="GH377" s="3">
        <v>4</v>
      </c>
      <c r="GI377" s="3">
        <v>-2</v>
      </c>
      <c r="GJ377" s="3">
        <v>0</v>
      </c>
      <c r="GK377" s="3">
        <v>0</v>
      </c>
      <c r="GL377" s="3">
        <f t="shared" si="543"/>
        <v>0</v>
      </c>
      <c r="GM377" s="3">
        <f t="shared" si="544"/>
        <v>3794.56</v>
      </c>
      <c r="GN377" s="3">
        <f t="shared" si="545"/>
        <v>0</v>
      </c>
      <c r="GO377" s="3">
        <f t="shared" si="546"/>
        <v>3794.56</v>
      </c>
      <c r="GP377" s="3">
        <f t="shared" si="547"/>
        <v>0</v>
      </c>
      <c r="GQ377" s="3"/>
      <c r="GR377" s="3">
        <v>1</v>
      </c>
      <c r="GS377" s="3">
        <v>2</v>
      </c>
      <c r="GT377" s="3">
        <v>0</v>
      </c>
      <c r="GU377" s="3" t="s">
        <v>3</v>
      </c>
      <c r="GV377" s="3">
        <f t="shared" si="548"/>
        <v>0</v>
      </c>
      <c r="GW377" s="3">
        <v>1</v>
      </c>
      <c r="GX377" s="3">
        <f t="shared" si="549"/>
        <v>0</v>
      </c>
      <c r="GY377" s="3"/>
      <c r="GZ377" s="3"/>
      <c r="HA377" s="3">
        <v>0</v>
      </c>
      <c r="HB377" s="3">
        <v>0</v>
      </c>
      <c r="HC377" s="3">
        <f t="shared" si="550"/>
        <v>0</v>
      </c>
      <c r="HD377" s="3"/>
      <c r="HE377" s="3" t="s">
        <v>459</v>
      </c>
      <c r="HF377" s="3" t="s">
        <v>37</v>
      </c>
      <c r="HG377" s="3"/>
      <c r="HH377" s="3"/>
      <c r="HI377" s="3"/>
      <c r="HJ377" s="3"/>
      <c r="HK377" s="3"/>
      <c r="HL377" s="3"/>
      <c r="HM377" s="3" t="s">
        <v>3</v>
      </c>
      <c r="HN377" s="3" t="s">
        <v>3</v>
      </c>
      <c r="HO377" s="3" t="s">
        <v>3</v>
      </c>
      <c r="HP377" s="3" t="s">
        <v>3</v>
      </c>
      <c r="HQ377" s="3" t="s">
        <v>3</v>
      </c>
      <c r="HR377" s="3"/>
      <c r="HS377" s="3">
        <v>0</v>
      </c>
      <c r="HT377" s="3"/>
      <c r="HU377" s="3"/>
      <c r="HV377" s="3"/>
      <c r="HW377" s="3"/>
      <c r="HX377" s="3"/>
      <c r="HY377" s="3"/>
      <c r="HZ377" s="3"/>
      <c r="IA377" s="3"/>
      <c r="IB377" s="3"/>
      <c r="IC377" s="3"/>
      <c r="ID377" s="3"/>
      <c r="IE377" s="3"/>
      <c r="IF377" s="3"/>
      <c r="IG377" s="3"/>
      <c r="IH377" s="3"/>
      <c r="II377" s="3"/>
      <c r="IJ377" s="3"/>
      <c r="IK377" s="3">
        <v>0</v>
      </c>
      <c r="IL377" s="3"/>
      <c r="IM377" s="3"/>
      <c r="IN377" s="3"/>
      <c r="IO377" s="3"/>
      <c r="IP377" s="3"/>
      <c r="IQ377" s="3"/>
      <c r="IR377" s="3"/>
      <c r="IS377" s="3"/>
      <c r="IT377" s="3"/>
      <c r="IU377" s="3"/>
    </row>
    <row r="378" spans="1:255" x14ac:dyDescent="0.25">
      <c r="A378" s="4">
        <v>17</v>
      </c>
      <c r="B378" s="4">
        <v>1</v>
      </c>
      <c r="C378" s="4"/>
      <c r="D378" s="4"/>
      <c r="E378" s="4" t="s">
        <v>537</v>
      </c>
      <c r="F378" s="4" t="s">
        <v>538</v>
      </c>
      <c r="G378" s="4" t="s">
        <v>2523</v>
      </c>
      <c r="H378" s="4" t="s">
        <v>227</v>
      </c>
      <c r="I378" s="4">
        <v>14</v>
      </c>
      <c r="J378" s="4">
        <v>0</v>
      </c>
      <c r="K378" s="4">
        <v>14</v>
      </c>
      <c r="L378" s="4"/>
      <c r="M378" s="4"/>
      <c r="N378" s="4"/>
      <c r="O378" s="4">
        <f t="shared" si="526"/>
        <v>37338.47</v>
      </c>
      <c r="P378" s="4">
        <f t="shared" si="527"/>
        <v>37338.47</v>
      </c>
      <c r="Q378" s="4">
        <f t="shared" si="565"/>
        <v>0</v>
      </c>
      <c r="R378" s="4">
        <f t="shared" si="566"/>
        <v>0</v>
      </c>
      <c r="S378" s="4">
        <f t="shared" si="528"/>
        <v>0</v>
      </c>
      <c r="T378" s="4">
        <f t="shared" si="529"/>
        <v>0</v>
      </c>
      <c r="U378" s="4">
        <f t="shared" si="530"/>
        <v>0</v>
      </c>
      <c r="V378" s="4">
        <f t="shared" si="531"/>
        <v>0</v>
      </c>
      <c r="W378" s="4">
        <f t="shared" si="532"/>
        <v>0</v>
      </c>
      <c r="X378" s="4">
        <f t="shared" si="567"/>
        <v>0</v>
      </c>
      <c r="Y378" s="4">
        <f t="shared" si="568"/>
        <v>0</v>
      </c>
      <c r="Z378" s="4"/>
      <c r="AA378" s="4">
        <v>55890823</v>
      </c>
      <c r="AB378" s="4">
        <f t="shared" si="533"/>
        <v>271.04000000000002</v>
      </c>
      <c r="AC378" s="4">
        <f t="shared" si="569"/>
        <v>271.04000000000002</v>
      </c>
      <c r="AD378" s="4">
        <f t="shared" si="570"/>
        <v>0</v>
      </c>
      <c r="AE378" s="4">
        <f t="shared" si="571"/>
        <v>0</v>
      </c>
      <c r="AF378" s="4">
        <f t="shared" si="572"/>
        <v>0</v>
      </c>
      <c r="AG378" s="4">
        <f t="shared" si="534"/>
        <v>0</v>
      </c>
      <c r="AH378" s="4">
        <f t="shared" si="573"/>
        <v>0</v>
      </c>
      <c r="AI378" s="4">
        <f t="shared" si="574"/>
        <v>0</v>
      </c>
      <c r="AJ378" s="4">
        <f t="shared" si="535"/>
        <v>0</v>
      </c>
      <c r="AK378" s="4">
        <v>271.04000000000002</v>
      </c>
      <c r="AL378" s="4">
        <v>271.04000000000002</v>
      </c>
      <c r="AM378" s="4">
        <v>0</v>
      </c>
      <c r="AN378" s="4">
        <v>0</v>
      </c>
      <c r="AO378" s="4">
        <v>0</v>
      </c>
      <c r="AP378" s="4">
        <v>0</v>
      </c>
      <c r="AQ378" s="4">
        <v>0</v>
      </c>
      <c r="AR378" s="4">
        <v>0</v>
      </c>
      <c r="AS378" s="4">
        <v>0</v>
      </c>
      <c r="AT378" s="4">
        <v>0</v>
      </c>
      <c r="AU378" s="4">
        <v>0</v>
      </c>
      <c r="AV378" s="4">
        <v>1</v>
      </c>
      <c r="AW378" s="4">
        <v>1</v>
      </c>
      <c r="AX378" s="4"/>
      <c r="AY378" s="4"/>
      <c r="AZ378" s="4">
        <v>1</v>
      </c>
      <c r="BA378" s="4">
        <v>1</v>
      </c>
      <c r="BB378" s="4">
        <v>1</v>
      </c>
      <c r="BC378" s="4">
        <v>9.84</v>
      </c>
      <c r="BD378" s="4" t="s">
        <v>3</v>
      </c>
      <c r="BE378" s="4" t="s">
        <v>3</v>
      </c>
      <c r="BF378" s="4" t="s">
        <v>3</v>
      </c>
      <c r="BG378" s="4" t="s">
        <v>3</v>
      </c>
      <c r="BH378" s="4">
        <v>3</v>
      </c>
      <c r="BI378" s="4">
        <v>2</v>
      </c>
      <c r="BJ378" s="4" t="s">
        <v>538</v>
      </c>
      <c r="BK378" s="4"/>
      <c r="BL378" s="4"/>
      <c r="BM378" s="4">
        <v>400005</v>
      </c>
      <c r="BN378" s="4">
        <v>0</v>
      </c>
      <c r="BO378" s="4" t="s">
        <v>3</v>
      </c>
      <c r="BP378" s="4">
        <v>0</v>
      </c>
      <c r="BQ378" s="4">
        <v>213</v>
      </c>
      <c r="BR378" s="4">
        <v>0</v>
      </c>
      <c r="BS378" s="4">
        <v>1</v>
      </c>
      <c r="BT378" s="4">
        <v>1</v>
      </c>
      <c r="BU378" s="4">
        <v>1</v>
      </c>
      <c r="BV378" s="4">
        <v>1</v>
      </c>
      <c r="BW378" s="4">
        <v>1</v>
      </c>
      <c r="BX378" s="4">
        <v>1</v>
      </c>
      <c r="BY378" s="4" t="s">
        <v>3</v>
      </c>
      <c r="BZ378" s="4">
        <v>0</v>
      </c>
      <c r="CA378" s="4">
        <v>0</v>
      </c>
      <c r="CB378" s="4" t="s">
        <v>3</v>
      </c>
      <c r="CC378" s="4"/>
      <c r="CD378" s="4"/>
      <c r="CE378" s="4">
        <v>1566</v>
      </c>
      <c r="CF378" s="4">
        <v>0</v>
      </c>
      <c r="CG378" s="4">
        <v>0</v>
      </c>
      <c r="CH378" s="4"/>
      <c r="CI378" s="4"/>
      <c r="CJ378" s="4"/>
      <c r="CK378" s="4"/>
      <c r="CL378" s="4"/>
      <c r="CM378" s="4">
        <v>0</v>
      </c>
      <c r="CN378" s="4" t="s">
        <v>3</v>
      </c>
      <c r="CO378" s="4">
        <v>0</v>
      </c>
      <c r="CP378" s="4">
        <f t="shared" si="536"/>
        <v>37338.47</v>
      </c>
      <c r="CQ378" s="4">
        <f t="shared" si="537"/>
        <v>2667.03</v>
      </c>
      <c r="CR378" s="4">
        <f t="shared" si="575"/>
        <v>0</v>
      </c>
      <c r="CS378" s="4">
        <f t="shared" si="576"/>
        <v>0</v>
      </c>
      <c r="CT378" s="4">
        <f t="shared" si="538"/>
        <v>0</v>
      </c>
      <c r="CU378" s="4">
        <f t="shared" si="539"/>
        <v>0</v>
      </c>
      <c r="CV378" s="4">
        <f t="shared" si="540"/>
        <v>0</v>
      </c>
      <c r="CW378" s="4">
        <f t="shared" si="541"/>
        <v>0</v>
      </c>
      <c r="CX378" s="4">
        <f t="shared" si="542"/>
        <v>0</v>
      </c>
      <c r="CY378" s="4">
        <f t="shared" si="577"/>
        <v>0</v>
      </c>
      <c r="CZ378" s="4">
        <f t="shared" si="578"/>
        <v>0</v>
      </c>
      <c r="DA378" s="4"/>
      <c r="DB378" s="4"/>
      <c r="DC378" s="4" t="s">
        <v>3</v>
      </c>
      <c r="DD378" s="4" t="s">
        <v>3</v>
      </c>
      <c r="DE378" s="4" t="s">
        <v>3</v>
      </c>
      <c r="DF378" s="4" t="s">
        <v>3</v>
      </c>
      <c r="DG378" s="4" t="s">
        <v>3</v>
      </c>
      <c r="DH378" s="4" t="s">
        <v>3</v>
      </c>
      <c r="DI378" s="4" t="s">
        <v>3</v>
      </c>
      <c r="DJ378" s="4" t="s">
        <v>3</v>
      </c>
      <c r="DK378" s="4" t="s">
        <v>3</v>
      </c>
      <c r="DL378" s="4" t="s">
        <v>3</v>
      </c>
      <c r="DM378" s="4" t="s">
        <v>3</v>
      </c>
      <c r="DN378" s="4">
        <v>0</v>
      </c>
      <c r="DO378" s="4">
        <v>0</v>
      </c>
      <c r="DP378" s="4">
        <v>1</v>
      </c>
      <c r="DQ378" s="4">
        <v>1</v>
      </c>
      <c r="DR378" s="4"/>
      <c r="DS378" s="4"/>
      <c r="DT378" s="4"/>
      <c r="DU378" s="4">
        <v>1013</v>
      </c>
      <c r="DV378" s="4" t="s">
        <v>227</v>
      </c>
      <c r="DW378" s="4" t="s">
        <v>227</v>
      </c>
      <c r="DX378" s="4">
        <v>1</v>
      </c>
      <c r="DY378" s="4"/>
      <c r="DZ378" s="4" t="s">
        <v>3</v>
      </c>
      <c r="EA378" s="4" t="s">
        <v>3</v>
      </c>
      <c r="EB378" s="4" t="s">
        <v>3</v>
      </c>
      <c r="EC378" s="4" t="s">
        <v>3</v>
      </c>
      <c r="ED378" s="4"/>
      <c r="EE378" s="4">
        <v>57042888</v>
      </c>
      <c r="EF378" s="4">
        <v>213</v>
      </c>
      <c r="EG378" s="4" t="s">
        <v>456</v>
      </c>
      <c r="EH378" s="4">
        <v>0</v>
      </c>
      <c r="EI378" s="4" t="s">
        <v>3</v>
      </c>
      <c r="EJ378" s="4">
        <v>1</v>
      </c>
      <c r="EK378" s="4">
        <v>400005</v>
      </c>
      <c r="EL378" s="4" t="s">
        <v>456</v>
      </c>
      <c r="EM378" s="4" t="s">
        <v>457</v>
      </c>
      <c r="EN378" s="4"/>
      <c r="EO378" s="4" t="s">
        <v>3</v>
      </c>
      <c r="EP378" s="4"/>
      <c r="EQ378" s="4">
        <v>16</v>
      </c>
      <c r="ER378" s="4">
        <v>0</v>
      </c>
      <c r="ES378" s="4">
        <v>271.04000000000002</v>
      </c>
      <c r="ET378" s="4">
        <v>0</v>
      </c>
      <c r="EU378" s="4">
        <v>0</v>
      </c>
      <c r="EV378" s="4">
        <v>0</v>
      </c>
      <c r="EW378" s="4">
        <v>0</v>
      </c>
      <c r="EX378" s="4">
        <v>0</v>
      </c>
      <c r="EY378" s="4">
        <v>0</v>
      </c>
      <c r="EZ378" s="4">
        <v>5</v>
      </c>
      <c r="FA378" s="4"/>
      <c r="FB378" s="4"/>
      <c r="FC378" s="4">
        <v>1</v>
      </c>
      <c r="FD378" s="4">
        <v>18</v>
      </c>
      <c r="FE378" s="4"/>
      <c r="FF378" s="4">
        <v>3190</v>
      </c>
      <c r="FG378" s="4"/>
      <c r="FH378" s="4"/>
      <c r="FI378" s="4"/>
      <c r="FJ378" s="4"/>
      <c r="FK378" s="4"/>
      <c r="FL378" s="4"/>
      <c r="FM378" s="4"/>
      <c r="FN378" s="4"/>
      <c r="FO378" s="4"/>
      <c r="FP378" s="4"/>
      <c r="FQ378" s="4">
        <v>0</v>
      </c>
      <c r="FR378" s="4">
        <v>0</v>
      </c>
      <c r="FS378" s="4">
        <v>0</v>
      </c>
      <c r="FT378" s="4"/>
      <c r="FU378" s="4"/>
      <c r="FV378" s="4"/>
      <c r="FW378" s="4"/>
      <c r="FX378" s="4">
        <v>0</v>
      </c>
      <c r="FY378" s="4">
        <v>0</v>
      </c>
      <c r="FZ378" s="4"/>
      <c r="GA378" s="4" t="s">
        <v>539</v>
      </c>
      <c r="GB378" s="4"/>
      <c r="GC378" s="4"/>
      <c r="GD378" s="4">
        <v>1</v>
      </c>
      <c r="GE378" s="4"/>
      <c r="GF378" s="4">
        <v>-1777326700</v>
      </c>
      <c r="GG378" s="4">
        <v>2</v>
      </c>
      <c r="GH378" s="4">
        <v>3</v>
      </c>
      <c r="GI378" s="4">
        <v>5</v>
      </c>
      <c r="GJ378" s="4">
        <v>0</v>
      </c>
      <c r="GK378" s="4">
        <v>0</v>
      </c>
      <c r="GL378" s="4">
        <f t="shared" si="543"/>
        <v>0</v>
      </c>
      <c r="GM378" s="4">
        <f t="shared" si="544"/>
        <v>37338.47</v>
      </c>
      <c r="GN378" s="4">
        <f t="shared" si="545"/>
        <v>0</v>
      </c>
      <c r="GO378" s="4">
        <f t="shared" si="546"/>
        <v>37338.47</v>
      </c>
      <c r="GP378" s="4">
        <f t="shared" si="547"/>
        <v>0</v>
      </c>
      <c r="GQ378" s="4"/>
      <c r="GR378" s="4">
        <v>1</v>
      </c>
      <c r="GS378" s="4">
        <v>1</v>
      </c>
      <c r="GT378" s="4">
        <v>0</v>
      </c>
      <c r="GU378" s="4" t="s">
        <v>3</v>
      </c>
      <c r="GV378" s="4">
        <f t="shared" si="548"/>
        <v>0</v>
      </c>
      <c r="GW378" s="4">
        <v>1</v>
      </c>
      <c r="GX378" s="4">
        <f t="shared" si="549"/>
        <v>0</v>
      </c>
      <c r="GY378" s="4"/>
      <c r="GZ378" s="4"/>
      <c r="HA378" s="4">
        <v>0</v>
      </c>
      <c r="HB378" s="4">
        <v>0</v>
      </c>
      <c r="HC378" s="4">
        <f t="shared" si="550"/>
        <v>0</v>
      </c>
      <c r="HD378" s="4"/>
      <c r="HE378" s="4" t="s">
        <v>459</v>
      </c>
      <c r="HF378" s="4" t="s">
        <v>37</v>
      </c>
      <c r="HG378" s="4"/>
      <c r="HH378" s="4"/>
      <c r="HI378" s="4"/>
      <c r="HJ378" s="4"/>
      <c r="HK378" s="4"/>
      <c r="HL378" s="4"/>
      <c r="HM378" s="4" t="s">
        <v>3</v>
      </c>
      <c r="HN378" s="4" t="s">
        <v>3</v>
      </c>
      <c r="HO378" s="4" t="s">
        <v>3</v>
      </c>
      <c r="HP378" s="4" t="s">
        <v>3</v>
      </c>
      <c r="HQ378" s="4" t="s">
        <v>3</v>
      </c>
      <c r="HR378" s="4"/>
      <c r="HS378" s="4">
        <v>0</v>
      </c>
      <c r="HT378" s="4"/>
      <c r="HU378" s="4"/>
      <c r="HV378" s="4"/>
      <c r="HW378" s="4"/>
      <c r="HX378" s="4"/>
      <c r="HY378" s="4"/>
      <c r="HZ378" s="4"/>
      <c r="IA378" s="4"/>
      <c r="IB378" s="4"/>
      <c r="IC378" s="4"/>
      <c r="ID378" s="4"/>
      <c r="IE378" s="4"/>
      <c r="IF378" s="4"/>
      <c r="IG378" s="4"/>
      <c r="IH378" s="4"/>
      <c r="II378" s="4"/>
      <c r="IJ378" s="4"/>
      <c r="IK378" s="4">
        <v>0</v>
      </c>
      <c r="IL378" s="4"/>
      <c r="IM378" s="4"/>
      <c r="IN378" s="4"/>
      <c r="IO378" s="4"/>
      <c r="IP378" s="4"/>
      <c r="IQ378" s="4"/>
      <c r="IR378" s="4"/>
      <c r="IS378" s="4"/>
      <c r="IT378" s="4"/>
      <c r="IU378" s="4"/>
    </row>
    <row r="379" spans="1:255" x14ac:dyDescent="0.25">
      <c r="A379" s="3">
        <v>17</v>
      </c>
      <c r="B379" s="3">
        <v>1</v>
      </c>
      <c r="C379" s="3"/>
      <c r="D379" s="3"/>
      <c r="E379" s="3" t="s">
        <v>540</v>
      </c>
      <c r="F379" s="3" t="s">
        <v>541</v>
      </c>
      <c r="G379" s="3" t="s">
        <v>2524</v>
      </c>
      <c r="H379" s="3" t="s">
        <v>227</v>
      </c>
      <c r="I379" s="3">
        <v>64</v>
      </c>
      <c r="J379" s="3">
        <v>0</v>
      </c>
      <c r="K379" s="3">
        <v>64</v>
      </c>
      <c r="L379" s="3"/>
      <c r="M379" s="3"/>
      <c r="N379" s="3"/>
      <c r="O379" s="3">
        <f t="shared" si="526"/>
        <v>15541.12</v>
      </c>
      <c r="P379" s="3">
        <f t="shared" si="527"/>
        <v>15541.12</v>
      </c>
      <c r="Q379" s="3">
        <f t="shared" si="565"/>
        <v>0</v>
      </c>
      <c r="R379" s="3">
        <f t="shared" si="566"/>
        <v>0</v>
      </c>
      <c r="S379" s="3">
        <f t="shared" si="528"/>
        <v>0</v>
      </c>
      <c r="T379" s="3">
        <f t="shared" si="529"/>
        <v>0</v>
      </c>
      <c r="U379" s="3">
        <f t="shared" si="530"/>
        <v>0</v>
      </c>
      <c r="V379" s="3">
        <f t="shared" si="531"/>
        <v>0</v>
      </c>
      <c r="W379" s="3">
        <f t="shared" si="532"/>
        <v>0</v>
      </c>
      <c r="X379" s="3">
        <f t="shared" si="567"/>
        <v>0</v>
      </c>
      <c r="Y379" s="3">
        <f t="shared" si="568"/>
        <v>0</v>
      </c>
      <c r="Z379" s="3"/>
      <c r="AA379" s="3">
        <v>54971259</v>
      </c>
      <c r="AB379" s="3">
        <f t="shared" si="533"/>
        <v>242.83</v>
      </c>
      <c r="AC379" s="3">
        <f t="shared" si="569"/>
        <v>242.83</v>
      </c>
      <c r="AD379" s="3">
        <f t="shared" si="570"/>
        <v>0</v>
      </c>
      <c r="AE379" s="3">
        <f t="shared" si="571"/>
        <v>0</v>
      </c>
      <c r="AF379" s="3">
        <f t="shared" si="572"/>
        <v>0</v>
      </c>
      <c r="AG379" s="3">
        <f t="shared" si="534"/>
        <v>0</v>
      </c>
      <c r="AH379" s="3">
        <f t="shared" si="573"/>
        <v>0</v>
      </c>
      <c r="AI379" s="3">
        <f t="shared" si="574"/>
        <v>0</v>
      </c>
      <c r="AJ379" s="3">
        <f t="shared" si="535"/>
        <v>0</v>
      </c>
      <c r="AK379" s="3">
        <v>242.82999999999998</v>
      </c>
      <c r="AL379" s="3">
        <v>242.82999999999998</v>
      </c>
      <c r="AM379" s="3">
        <v>0</v>
      </c>
      <c r="AN379" s="3">
        <v>0</v>
      </c>
      <c r="AO379" s="3">
        <v>0</v>
      </c>
      <c r="AP379" s="3">
        <v>0</v>
      </c>
      <c r="AQ379" s="3">
        <v>0</v>
      </c>
      <c r="AR379" s="3">
        <v>0</v>
      </c>
      <c r="AS379" s="3">
        <v>0</v>
      </c>
      <c r="AT379" s="3">
        <v>0</v>
      </c>
      <c r="AU379" s="3">
        <v>0</v>
      </c>
      <c r="AV379" s="3">
        <v>1</v>
      </c>
      <c r="AW379" s="3">
        <v>1</v>
      </c>
      <c r="AX379" s="3"/>
      <c r="AY379" s="3"/>
      <c r="AZ379" s="3">
        <v>1</v>
      </c>
      <c r="BA379" s="3">
        <v>1</v>
      </c>
      <c r="BB379" s="3">
        <v>1</v>
      </c>
      <c r="BC379" s="3">
        <v>1</v>
      </c>
      <c r="BD379" s="3" t="s">
        <v>3</v>
      </c>
      <c r="BE379" s="3" t="s">
        <v>3</v>
      </c>
      <c r="BF379" s="3" t="s">
        <v>3</v>
      </c>
      <c r="BG379" s="3" t="s">
        <v>3</v>
      </c>
      <c r="BH379" s="3">
        <v>3</v>
      </c>
      <c r="BI379" s="3">
        <v>2</v>
      </c>
      <c r="BJ379" s="3" t="s">
        <v>541</v>
      </c>
      <c r="BK379" s="3"/>
      <c r="BL379" s="3"/>
      <c r="BM379" s="3">
        <v>400005</v>
      </c>
      <c r="BN379" s="3">
        <v>0</v>
      </c>
      <c r="BO379" s="3" t="s">
        <v>3</v>
      </c>
      <c r="BP379" s="3">
        <v>0</v>
      </c>
      <c r="BQ379" s="3">
        <v>213</v>
      </c>
      <c r="BR379" s="3">
        <v>0</v>
      </c>
      <c r="BS379" s="3">
        <v>1</v>
      </c>
      <c r="BT379" s="3">
        <v>1</v>
      </c>
      <c r="BU379" s="3">
        <v>1</v>
      </c>
      <c r="BV379" s="3">
        <v>1</v>
      </c>
      <c r="BW379" s="3">
        <v>1</v>
      </c>
      <c r="BX379" s="3">
        <v>1</v>
      </c>
      <c r="BY379" s="3" t="s">
        <v>3</v>
      </c>
      <c r="BZ379" s="3">
        <v>0</v>
      </c>
      <c r="CA379" s="3">
        <v>0</v>
      </c>
      <c r="CB379" s="3" t="s">
        <v>3</v>
      </c>
      <c r="CC379" s="3"/>
      <c r="CD379" s="3"/>
      <c r="CE379" s="3">
        <v>1566</v>
      </c>
      <c r="CF379" s="3">
        <v>0</v>
      </c>
      <c r="CG379" s="3">
        <v>0</v>
      </c>
      <c r="CH379" s="3"/>
      <c r="CI379" s="3"/>
      <c r="CJ379" s="3"/>
      <c r="CK379" s="3"/>
      <c r="CL379" s="3"/>
      <c r="CM379" s="3">
        <v>0</v>
      </c>
      <c r="CN379" s="3" t="s">
        <v>3</v>
      </c>
      <c r="CO379" s="3">
        <v>0</v>
      </c>
      <c r="CP379" s="3">
        <f t="shared" si="536"/>
        <v>15541.12</v>
      </c>
      <c r="CQ379" s="3">
        <f t="shared" si="537"/>
        <v>242.83</v>
      </c>
      <c r="CR379" s="3">
        <f t="shared" si="575"/>
        <v>0</v>
      </c>
      <c r="CS379" s="3">
        <f t="shared" si="576"/>
        <v>0</v>
      </c>
      <c r="CT379" s="3">
        <f t="shared" si="538"/>
        <v>0</v>
      </c>
      <c r="CU379" s="3">
        <f t="shared" si="539"/>
        <v>0</v>
      </c>
      <c r="CV379" s="3">
        <f t="shared" si="540"/>
        <v>0</v>
      </c>
      <c r="CW379" s="3">
        <f t="shared" si="541"/>
        <v>0</v>
      </c>
      <c r="CX379" s="3">
        <f t="shared" si="542"/>
        <v>0</v>
      </c>
      <c r="CY379" s="3">
        <f t="shared" si="577"/>
        <v>0</v>
      </c>
      <c r="CZ379" s="3">
        <f t="shared" si="578"/>
        <v>0</v>
      </c>
      <c r="DA379" s="3"/>
      <c r="DB379" s="3"/>
      <c r="DC379" s="3" t="s">
        <v>3</v>
      </c>
      <c r="DD379" s="3" t="s">
        <v>3</v>
      </c>
      <c r="DE379" s="3" t="s">
        <v>3</v>
      </c>
      <c r="DF379" s="3" t="s">
        <v>3</v>
      </c>
      <c r="DG379" s="3" t="s">
        <v>3</v>
      </c>
      <c r="DH379" s="3" t="s">
        <v>3</v>
      </c>
      <c r="DI379" s="3" t="s">
        <v>3</v>
      </c>
      <c r="DJ379" s="3" t="s">
        <v>3</v>
      </c>
      <c r="DK379" s="3" t="s">
        <v>3</v>
      </c>
      <c r="DL379" s="3" t="s">
        <v>3</v>
      </c>
      <c r="DM379" s="3" t="s">
        <v>3</v>
      </c>
      <c r="DN379" s="3">
        <v>0</v>
      </c>
      <c r="DO379" s="3">
        <v>0</v>
      </c>
      <c r="DP379" s="3">
        <v>1</v>
      </c>
      <c r="DQ379" s="3">
        <v>1</v>
      </c>
      <c r="DR379" s="3"/>
      <c r="DS379" s="3"/>
      <c r="DT379" s="3"/>
      <c r="DU379" s="3">
        <v>1013</v>
      </c>
      <c r="DV379" s="3" t="s">
        <v>227</v>
      </c>
      <c r="DW379" s="3" t="s">
        <v>227</v>
      </c>
      <c r="DX379" s="3">
        <v>1</v>
      </c>
      <c r="DY379" s="3"/>
      <c r="DZ379" s="3" t="s">
        <v>3</v>
      </c>
      <c r="EA379" s="3" t="s">
        <v>3</v>
      </c>
      <c r="EB379" s="3" t="s">
        <v>3</v>
      </c>
      <c r="EC379" s="3" t="s">
        <v>3</v>
      </c>
      <c r="ED379" s="3"/>
      <c r="EE379" s="3">
        <v>57042888</v>
      </c>
      <c r="EF379" s="3">
        <v>213</v>
      </c>
      <c r="EG379" s="3" t="s">
        <v>456</v>
      </c>
      <c r="EH379" s="3">
        <v>0</v>
      </c>
      <c r="EI379" s="3" t="s">
        <v>3</v>
      </c>
      <c r="EJ379" s="3">
        <v>1</v>
      </c>
      <c r="EK379" s="3">
        <v>400005</v>
      </c>
      <c r="EL379" s="3" t="s">
        <v>456</v>
      </c>
      <c r="EM379" s="3" t="s">
        <v>457</v>
      </c>
      <c r="EN379" s="3"/>
      <c r="EO379" s="3" t="s">
        <v>3</v>
      </c>
      <c r="EP379" s="3"/>
      <c r="EQ379" s="3">
        <v>16</v>
      </c>
      <c r="ER379" s="3">
        <v>0</v>
      </c>
      <c r="ES379" s="3">
        <v>242.82999999999998</v>
      </c>
      <c r="ET379" s="3">
        <v>0</v>
      </c>
      <c r="EU379" s="3">
        <v>0</v>
      </c>
      <c r="EV379" s="3">
        <v>0</v>
      </c>
      <c r="EW379" s="3">
        <v>0</v>
      </c>
      <c r="EX379" s="3">
        <v>0</v>
      </c>
      <c r="EY379" s="3">
        <v>0</v>
      </c>
      <c r="EZ379" s="3"/>
      <c r="FA379" s="3"/>
      <c r="FB379" s="3"/>
      <c r="FC379" s="3"/>
      <c r="FD379" s="3"/>
      <c r="FE379" s="3"/>
      <c r="FF379" s="3"/>
      <c r="FG379" s="3"/>
      <c r="FH379" s="3"/>
      <c r="FI379" s="3"/>
      <c r="FJ379" s="3"/>
      <c r="FK379" s="3"/>
      <c r="FL379" s="3"/>
      <c r="FM379" s="3"/>
      <c r="FN379" s="3"/>
      <c r="FO379" s="3"/>
      <c r="FP379" s="3"/>
      <c r="FQ379" s="3">
        <v>0</v>
      </c>
      <c r="FR379" s="3">
        <v>0</v>
      </c>
      <c r="FS379" s="3">
        <v>0</v>
      </c>
      <c r="FT379" s="3"/>
      <c r="FU379" s="3"/>
      <c r="FV379" s="3"/>
      <c r="FW379" s="3"/>
      <c r="FX379" s="3">
        <v>0</v>
      </c>
      <c r="FY379" s="3">
        <v>0</v>
      </c>
      <c r="FZ379" s="3"/>
      <c r="GA379" s="3" t="s">
        <v>536</v>
      </c>
      <c r="GB379" s="3"/>
      <c r="GC379" s="3"/>
      <c r="GD379" s="3">
        <v>1</v>
      </c>
      <c r="GE379" s="3"/>
      <c r="GF379" s="3">
        <v>-2036905761</v>
      </c>
      <c r="GG379" s="3">
        <v>2</v>
      </c>
      <c r="GH379" s="3">
        <v>4</v>
      </c>
      <c r="GI379" s="3">
        <v>-2</v>
      </c>
      <c r="GJ379" s="3">
        <v>0</v>
      </c>
      <c r="GK379" s="3">
        <v>0</v>
      </c>
      <c r="GL379" s="3">
        <f t="shared" si="543"/>
        <v>0</v>
      </c>
      <c r="GM379" s="3">
        <f t="shared" si="544"/>
        <v>15541.12</v>
      </c>
      <c r="GN379" s="3">
        <f t="shared" si="545"/>
        <v>0</v>
      </c>
      <c r="GO379" s="3">
        <f t="shared" si="546"/>
        <v>15541.12</v>
      </c>
      <c r="GP379" s="3">
        <f t="shared" si="547"/>
        <v>0</v>
      </c>
      <c r="GQ379" s="3"/>
      <c r="GR379" s="3">
        <v>1</v>
      </c>
      <c r="GS379" s="3">
        <v>2</v>
      </c>
      <c r="GT379" s="3">
        <v>0</v>
      </c>
      <c r="GU379" s="3" t="s">
        <v>3</v>
      </c>
      <c r="GV379" s="3">
        <f t="shared" si="548"/>
        <v>0</v>
      </c>
      <c r="GW379" s="3">
        <v>1</v>
      </c>
      <c r="GX379" s="3">
        <f t="shared" si="549"/>
        <v>0</v>
      </c>
      <c r="GY379" s="3"/>
      <c r="GZ379" s="3"/>
      <c r="HA379" s="3">
        <v>0</v>
      </c>
      <c r="HB379" s="3">
        <v>0</v>
      </c>
      <c r="HC379" s="3">
        <f t="shared" si="550"/>
        <v>0</v>
      </c>
      <c r="HD379" s="3"/>
      <c r="HE379" s="3" t="s">
        <v>459</v>
      </c>
      <c r="HF379" s="3" t="s">
        <v>37</v>
      </c>
      <c r="HG379" s="3"/>
      <c r="HH379" s="3"/>
      <c r="HI379" s="3"/>
      <c r="HJ379" s="3"/>
      <c r="HK379" s="3"/>
      <c r="HL379" s="3"/>
      <c r="HM379" s="3" t="s">
        <v>3</v>
      </c>
      <c r="HN379" s="3" t="s">
        <v>3</v>
      </c>
      <c r="HO379" s="3" t="s">
        <v>3</v>
      </c>
      <c r="HP379" s="3" t="s">
        <v>3</v>
      </c>
      <c r="HQ379" s="3" t="s">
        <v>3</v>
      </c>
      <c r="HR379" s="3"/>
      <c r="HS379" s="3">
        <v>0</v>
      </c>
      <c r="HT379" s="3"/>
      <c r="HU379" s="3"/>
      <c r="HV379" s="3"/>
      <c r="HW379" s="3"/>
      <c r="HX379" s="3"/>
      <c r="HY379" s="3"/>
      <c r="HZ379" s="3"/>
      <c r="IA379" s="3"/>
      <c r="IB379" s="3"/>
      <c r="IC379" s="3"/>
      <c r="ID379" s="3"/>
      <c r="IE379" s="3"/>
      <c r="IF379" s="3"/>
      <c r="IG379" s="3"/>
      <c r="IH379" s="3"/>
      <c r="II379" s="3"/>
      <c r="IJ379" s="3"/>
      <c r="IK379" s="3">
        <v>0</v>
      </c>
      <c r="IL379" s="3"/>
      <c r="IM379" s="3"/>
      <c r="IN379" s="3"/>
      <c r="IO379" s="3"/>
      <c r="IP379" s="3"/>
      <c r="IQ379" s="3"/>
      <c r="IR379" s="3"/>
      <c r="IS379" s="3"/>
      <c r="IT379" s="3"/>
      <c r="IU379" s="3"/>
    </row>
    <row r="380" spans="1:255" x14ac:dyDescent="0.25">
      <c r="A380" s="4">
        <v>17</v>
      </c>
      <c r="B380" s="4">
        <v>1</v>
      </c>
      <c r="C380" s="4"/>
      <c r="D380" s="4"/>
      <c r="E380" s="4" t="s">
        <v>540</v>
      </c>
      <c r="F380" s="4" t="s">
        <v>541</v>
      </c>
      <c r="G380" s="4" t="s">
        <v>2524</v>
      </c>
      <c r="H380" s="4" t="s">
        <v>227</v>
      </c>
      <c r="I380" s="4">
        <v>64</v>
      </c>
      <c r="J380" s="4">
        <v>0</v>
      </c>
      <c r="K380" s="4">
        <v>64</v>
      </c>
      <c r="L380" s="4"/>
      <c r="M380" s="4"/>
      <c r="N380" s="4"/>
      <c r="O380" s="4">
        <f t="shared" si="526"/>
        <v>152924.62</v>
      </c>
      <c r="P380" s="4">
        <f t="shared" si="527"/>
        <v>152924.62</v>
      </c>
      <c r="Q380" s="4">
        <f t="shared" si="565"/>
        <v>0</v>
      </c>
      <c r="R380" s="4">
        <f t="shared" si="566"/>
        <v>0</v>
      </c>
      <c r="S380" s="4">
        <f t="shared" si="528"/>
        <v>0</v>
      </c>
      <c r="T380" s="4">
        <f t="shared" si="529"/>
        <v>0</v>
      </c>
      <c r="U380" s="4">
        <f t="shared" si="530"/>
        <v>0</v>
      </c>
      <c r="V380" s="4">
        <f t="shared" si="531"/>
        <v>0</v>
      </c>
      <c r="W380" s="4">
        <f t="shared" si="532"/>
        <v>0</v>
      </c>
      <c r="X380" s="4">
        <f t="shared" si="567"/>
        <v>0</v>
      </c>
      <c r="Y380" s="4">
        <f t="shared" si="568"/>
        <v>0</v>
      </c>
      <c r="Z380" s="4"/>
      <c r="AA380" s="4">
        <v>55890823</v>
      </c>
      <c r="AB380" s="4">
        <f t="shared" si="533"/>
        <v>242.83</v>
      </c>
      <c r="AC380" s="4">
        <f t="shared" si="569"/>
        <v>242.83</v>
      </c>
      <c r="AD380" s="4">
        <f t="shared" si="570"/>
        <v>0</v>
      </c>
      <c r="AE380" s="4">
        <f t="shared" si="571"/>
        <v>0</v>
      </c>
      <c r="AF380" s="4">
        <f t="shared" si="572"/>
        <v>0</v>
      </c>
      <c r="AG380" s="4">
        <f t="shared" si="534"/>
        <v>0</v>
      </c>
      <c r="AH380" s="4">
        <f t="shared" si="573"/>
        <v>0</v>
      </c>
      <c r="AI380" s="4">
        <f t="shared" si="574"/>
        <v>0</v>
      </c>
      <c r="AJ380" s="4">
        <f t="shared" si="535"/>
        <v>0</v>
      </c>
      <c r="AK380" s="4">
        <v>242.82999999999998</v>
      </c>
      <c r="AL380" s="4">
        <v>242.82999999999998</v>
      </c>
      <c r="AM380" s="4">
        <v>0</v>
      </c>
      <c r="AN380" s="4">
        <v>0</v>
      </c>
      <c r="AO380" s="4">
        <v>0</v>
      </c>
      <c r="AP380" s="4">
        <v>0</v>
      </c>
      <c r="AQ380" s="4">
        <v>0</v>
      </c>
      <c r="AR380" s="4">
        <v>0</v>
      </c>
      <c r="AS380" s="4">
        <v>0</v>
      </c>
      <c r="AT380" s="4">
        <v>0</v>
      </c>
      <c r="AU380" s="4">
        <v>0</v>
      </c>
      <c r="AV380" s="4">
        <v>1</v>
      </c>
      <c r="AW380" s="4">
        <v>1</v>
      </c>
      <c r="AX380" s="4"/>
      <c r="AY380" s="4"/>
      <c r="AZ380" s="4">
        <v>1</v>
      </c>
      <c r="BA380" s="4">
        <v>1</v>
      </c>
      <c r="BB380" s="4">
        <v>1</v>
      </c>
      <c r="BC380" s="4">
        <v>9.84</v>
      </c>
      <c r="BD380" s="4" t="s">
        <v>3</v>
      </c>
      <c r="BE380" s="4" t="s">
        <v>3</v>
      </c>
      <c r="BF380" s="4" t="s">
        <v>3</v>
      </c>
      <c r="BG380" s="4" t="s">
        <v>3</v>
      </c>
      <c r="BH380" s="4">
        <v>3</v>
      </c>
      <c r="BI380" s="4">
        <v>2</v>
      </c>
      <c r="BJ380" s="4" t="s">
        <v>541</v>
      </c>
      <c r="BK380" s="4"/>
      <c r="BL380" s="4"/>
      <c r="BM380" s="4">
        <v>400005</v>
      </c>
      <c r="BN380" s="4">
        <v>0</v>
      </c>
      <c r="BO380" s="4" t="s">
        <v>3</v>
      </c>
      <c r="BP380" s="4">
        <v>0</v>
      </c>
      <c r="BQ380" s="4">
        <v>213</v>
      </c>
      <c r="BR380" s="4">
        <v>0</v>
      </c>
      <c r="BS380" s="4">
        <v>1</v>
      </c>
      <c r="BT380" s="4">
        <v>1</v>
      </c>
      <c r="BU380" s="4">
        <v>1</v>
      </c>
      <c r="BV380" s="4">
        <v>1</v>
      </c>
      <c r="BW380" s="4">
        <v>1</v>
      </c>
      <c r="BX380" s="4">
        <v>1</v>
      </c>
      <c r="BY380" s="4" t="s">
        <v>3</v>
      </c>
      <c r="BZ380" s="4">
        <v>0</v>
      </c>
      <c r="CA380" s="4">
        <v>0</v>
      </c>
      <c r="CB380" s="4" t="s">
        <v>3</v>
      </c>
      <c r="CC380" s="4"/>
      <c r="CD380" s="4"/>
      <c r="CE380" s="4">
        <v>1566</v>
      </c>
      <c r="CF380" s="4">
        <v>0</v>
      </c>
      <c r="CG380" s="4">
        <v>0</v>
      </c>
      <c r="CH380" s="4"/>
      <c r="CI380" s="4"/>
      <c r="CJ380" s="4"/>
      <c r="CK380" s="4"/>
      <c r="CL380" s="4"/>
      <c r="CM380" s="4">
        <v>0</v>
      </c>
      <c r="CN380" s="4" t="s">
        <v>3</v>
      </c>
      <c r="CO380" s="4">
        <v>0</v>
      </c>
      <c r="CP380" s="4">
        <f t="shared" si="536"/>
        <v>152924.62</v>
      </c>
      <c r="CQ380" s="4">
        <f t="shared" si="537"/>
        <v>2389.4499999999998</v>
      </c>
      <c r="CR380" s="4">
        <f t="shared" si="575"/>
        <v>0</v>
      </c>
      <c r="CS380" s="4">
        <f t="shared" si="576"/>
        <v>0</v>
      </c>
      <c r="CT380" s="4">
        <f t="shared" si="538"/>
        <v>0</v>
      </c>
      <c r="CU380" s="4">
        <f t="shared" si="539"/>
        <v>0</v>
      </c>
      <c r="CV380" s="4">
        <f t="shared" si="540"/>
        <v>0</v>
      </c>
      <c r="CW380" s="4">
        <f t="shared" si="541"/>
        <v>0</v>
      </c>
      <c r="CX380" s="4">
        <f t="shared" si="542"/>
        <v>0</v>
      </c>
      <c r="CY380" s="4">
        <f t="shared" si="577"/>
        <v>0</v>
      </c>
      <c r="CZ380" s="4">
        <f t="shared" si="578"/>
        <v>0</v>
      </c>
      <c r="DA380" s="4"/>
      <c r="DB380" s="4"/>
      <c r="DC380" s="4" t="s">
        <v>3</v>
      </c>
      <c r="DD380" s="4" t="s">
        <v>3</v>
      </c>
      <c r="DE380" s="4" t="s">
        <v>3</v>
      </c>
      <c r="DF380" s="4" t="s">
        <v>3</v>
      </c>
      <c r="DG380" s="4" t="s">
        <v>3</v>
      </c>
      <c r="DH380" s="4" t="s">
        <v>3</v>
      </c>
      <c r="DI380" s="4" t="s">
        <v>3</v>
      </c>
      <c r="DJ380" s="4" t="s">
        <v>3</v>
      </c>
      <c r="DK380" s="4" t="s">
        <v>3</v>
      </c>
      <c r="DL380" s="4" t="s">
        <v>3</v>
      </c>
      <c r="DM380" s="4" t="s">
        <v>3</v>
      </c>
      <c r="DN380" s="4">
        <v>0</v>
      </c>
      <c r="DO380" s="4">
        <v>0</v>
      </c>
      <c r="DP380" s="4">
        <v>1</v>
      </c>
      <c r="DQ380" s="4">
        <v>1</v>
      </c>
      <c r="DR380" s="4"/>
      <c r="DS380" s="4"/>
      <c r="DT380" s="4"/>
      <c r="DU380" s="4">
        <v>1013</v>
      </c>
      <c r="DV380" s="4" t="s">
        <v>227</v>
      </c>
      <c r="DW380" s="4" t="s">
        <v>227</v>
      </c>
      <c r="DX380" s="4">
        <v>1</v>
      </c>
      <c r="DY380" s="4"/>
      <c r="DZ380" s="4" t="s">
        <v>3</v>
      </c>
      <c r="EA380" s="4" t="s">
        <v>3</v>
      </c>
      <c r="EB380" s="4" t="s">
        <v>3</v>
      </c>
      <c r="EC380" s="4" t="s">
        <v>3</v>
      </c>
      <c r="ED380" s="4"/>
      <c r="EE380" s="4">
        <v>57042888</v>
      </c>
      <c r="EF380" s="4">
        <v>213</v>
      </c>
      <c r="EG380" s="4" t="s">
        <v>456</v>
      </c>
      <c r="EH380" s="4">
        <v>0</v>
      </c>
      <c r="EI380" s="4" t="s">
        <v>3</v>
      </c>
      <c r="EJ380" s="4">
        <v>1</v>
      </c>
      <c r="EK380" s="4">
        <v>400005</v>
      </c>
      <c r="EL380" s="4" t="s">
        <v>456</v>
      </c>
      <c r="EM380" s="4" t="s">
        <v>457</v>
      </c>
      <c r="EN380" s="4"/>
      <c r="EO380" s="4" t="s">
        <v>3</v>
      </c>
      <c r="EP380" s="4"/>
      <c r="EQ380" s="4">
        <v>16</v>
      </c>
      <c r="ER380" s="4">
        <v>0</v>
      </c>
      <c r="ES380" s="4">
        <v>242.82999999999998</v>
      </c>
      <c r="ET380" s="4">
        <v>0</v>
      </c>
      <c r="EU380" s="4">
        <v>0</v>
      </c>
      <c r="EV380" s="4">
        <v>0</v>
      </c>
      <c r="EW380" s="4">
        <v>0</v>
      </c>
      <c r="EX380" s="4">
        <v>0</v>
      </c>
      <c r="EY380" s="4">
        <v>0</v>
      </c>
      <c r="EZ380" s="4">
        <v>5</v>
      </c>
      <c r="FA380" s="4"/>
      <c r="FB380" s="4"/>
      <c r="FC380" s="4">
        <v>1</v>
      </c>
      <c r="FD380" s="4">
        <v>18</v>
      </c>
      <c r="FE380" s="4"/>
      <c r="FF380" s="4">
        <v>2858</v>
      </c>
      <c r="FG380" s="4"/>
      <c r="FH380" s="4"/>
      <c r="FI380" s="4"/>
      <c r="FJ380" s="4"/>
      <c r="FK380" s="4"/>
      <c r="FL380" s="4"/>
      <c r="FM380" s="4"/>
      <c r="FN380" s="4"/>
      <c r="FO380" s="4"/>
      <c r="FP380" s="4"/>
      <c r="FQ380" s="4">
        <v>0</v>
      </c>
      <c r="FR380" s="4">
        <v>0</v>
      </c>
      <c r="FS380" s="4">
        <v>0</v>
      </c>
      <c r="FT380" s="4"/>
      <c r="FU380" s="4"/>
      <c r="FV380" s="4"/>
      <c r="FW380" s="4"/>
      <c r="FX380" s="4">
        <v>0</v>
      </c>
      <c r="FY380" s="4">
        <v>0</v>
      </c>
      <c r="FZ380" s="4"/>
      <c r="GA380" s="4" t="s">
        <v>536</v>
      </c>
      <c r="GB380" s="4"/>
      <c r="GC380" s="4"/>
      <c r="GD380" s="4">
        <v>1</v>
      </c>
      <c r="GE380" s="4"/>
      <c r="GF380" s="4">
        <v>-2036905761</v>
      </c>
      <c r="GG380" s="4">
        <v>2</v>
      </c>
      <c r="GH380" s="4">
        <v>3</v>
      </c>
      <c r="GI380" s="4">
        <v>5</v>
      </c>
      <c r="GJ380" s="4">
        <v>0</v>
      </c>
      <c r="GK380" s="4">
        <v>0</v>
      </c>
      <c r="GL380" s="4">
        <f t="shared" si="543"/>
        <v>0</v>
      </c>
      <c r="GM380" s="4">
        <f t="shared" si="544"/>
        <v>152924.62</v>
      </c>
      <c r="GN380" s="4">
        <f t="shared" si="545"/>
        <v>0</v>
      </c>
      <c r="GO380" s="4">
        <f t="shared" si="546"/>
        <v>152924.62</v>
      </c>
      <c r="GP380" s="4">
        <f t="shared" si="547"/>
        <v>0</v>
      </c>
      <c r="GQ380" s="4"/>
      <c r="GR380" s="4">
        <v>1</v>
      </c>
      <c r="GS380" s="4">
        <v>1</v>
      </c>
      <c r="GT380" s="4">
        <v>0</v>
      </c>
      <c r="GU380" s="4" t="s">
        <v>3</v>
      </c>
      <c r="GV380" s="4">
        <f t="shared" si="548"/>
        <v>0</v>
      </c>
      <c r="GW380" s="4">
        <v>1</v>
      </c>
      <c r="GX380" s="4">
        <f t="shared" si="549"/>
        <v>0</v>
      </c>
      <c r="GY380" s="4"/>
      <c r="GZ380" s="4"/>
      <c r="HA380" s="4">
        <v>0</v>
      </c>
      <c r="HB380" s="4">
        <v>0</v>
      </c>
      <c r="HC380" s="4">
        <f t="shared" si="550"/>
        <v>0</v>
      </c>
      <c r="HD380" s="4"/>
      <c r="HE380" s="4" t="s">
        <v>459</v>
      </c>
      <c r="HF380" s="4" t="s">
        <v>37</v>
      </c>
      <c r="HG380" s="4"/>
      <c r="HH380" s="4"/>
      <c r="HI380" s="4"/>
      <c r="HJ380" s="4"/>
      <c r="HK380" s="4"/>
      <c r="HL380" s="4"/>
      <c r="HM380" s="4" t="s">
        <v>3</v>
      </c>
      <c r="HN380" s="4" t="s">
        <v>3</v>
      </c>
      <c r="HO380" s="4" t="s">
        <v>3</v>
      </c>
      <c r="HP380" s="4" t="s">
        <v>3</v>
      </c>
      <c r="HQ380" s="4" t="s">
        <v>3</v>
      </c>
      <c r="HR380" s="4"/>
      <c r="HS380" s="4">
        <v>0</v>
      </c>
      <c r="HT380" s="4"/>
      <c r="HU380" s="4"/>
      <c r="HV380" s="4"/>
      <c r="HW380" s="4"/>
      <c r="HX380" s="4"/>
      <c r="HY380" s="4"/>
      <c r="HZ380" s="4"/>
      <c r="IA380" s="4"/>
      <c r="IB380" s="4"/>
      <c r="IC380" s="4"/>
      <c r="ID380" s="4"/>
      <c r="IE380" s="4"/>
      <c r="IF380" s="4"/>
      <c r="IG380" s="4"/>
      <c r="IH380" s="4"/>
      <c r="II380" s="4"/>
      <c r="IJ380" s="4"/>
      <c r="IK380" s="4">
        <v>0</v>
      </c>
      <c r="IL380" s="4"/>
      <c r="IM380" s="4"/>
      <c r="IN380" s="4"/>
      <c r="IO380" s="4"/>
      <c r="IP380" s="4"/>
      <c r="IQ380" s="4"/>
      <c r="IR380" s="4"/>
      <c r="IS380" s="4"/>
      <c r="IT380" s="4"/>
      <c r="IU380" s="4"/>
    </row>
    <row r="381" spans="1:255" ht="409.5" x14ac:dyDescent="0.25">
      <c r="A381" s="3">
        <v>17</v>
      </c>
      <c r="B381" s="3">
        <v>1</v>
      </c>
      <c r="C381" s="3"/>
      <c r="D381" s="3"/>
      <c r="E381" s="3" t="s">
        <v>542</v>
      </c>
      <c r="F381" s="3" t="s">
        <v>474</v>
      </c>
      <c r="G381" s="3" t="s">
        <v>475</v>
      </c>
      <c r="H381" s="3" t="s">
        <v>40</v>
      </c>
      <c r="I381" s="3">
        <f>ROUND((82+40+24)/100,9)</f>
        <v>1.46</v>
      </c>
      <c r="J381" s="3">
        <v>0</v>
      </c>
      <c r="K381" s="3">
        <f>ROUND((82+40+24)/100,9)</f>
        <v>1.46</v>
      </c>
      <c r="L381" s="3"/>
      <c r="M381" s="3"/>
      <c r="N381" s="3"/>
      <c r="O381" s="3">
        <f t="shared" si="526"/>
        <v>2284.8200000000002</v>
      </c>
      <c r="P381" s="3">
        <f t="shared" si="527"/>
        <v>159.99</v>
      </c>
      <c r="Q381" s="3">
        <f>(ROUND((ROUND((((ET381*1.2))*AV381*I381),2)*BB381),2)+ROUND((ROUND(((AE381-((EU381*1.2)))*AV381*I381),2)*BS381),2))</f>
        <v>95.57</v>
      </c>
      <c r="R381" s="3">
        <f>(ROUND((ROUND((((EU381*1.2))*AV381*I381),2)*BS381),2)+ROUND((ROUND(((AE381-((EU381*1.2)))*AV381*I381),2)*BS381),2))</f>
        <v>12.97</v>
      </c>
      <c r="S381" s="3">
        <f t="shared" si="528"/>
        <v>2029.26</v>
      </c>
      <c r="T381" s="3">
        <f t="shared" si="529"/>
        <v>0</v>
      </c>
      <c r="U381" s="3">
        <f t="shared" si="530"/>
        <v>155.44231055999995</v>
      </c>
      <c r="V381" s="3">
        <f t="shared" si="531"/>
        <v>0</v>
      </c>
      <c r="W381" s="3">
        <f t="shared" si="532"/>
        <v>0</v>
      </c>
      <c r="X381" s="3">
        <f>(ROUND((((S381+ROUND((ROUND((((EU381*1.2))*AV381*I381),2)*BS381),2))*AT381)/100),2)+ROUND(((ROUND((ROUND(((AE381-((EU381*1.2)))*AV381*I381),2)*BS381),2)*AT381)/100),2))</f>
        <v>1980.96</v>
      </c>
      <c r="Y381" s="3">
        <f>(ROUND((((S381+ROUND((ROUND((((EU381*1.2))*AV381*I381),2)*BS381),2))*AU381)/100),2)+ROUND(((ROUND((ROUND(((AE381-((EU381*1.2)))*AV381*I381),2)*BS381),2)*AU381)/100),2))</f>
        <v>1041.54</v>
      </c>
      <c r="Z381" s="3"/>
      <c r="AA381" s="3">
        <v>54971259</v>
      </c>
      <c r="AB381" s="3">
        <f t="shared" si="533"/>
        <v>1499.6120000000001</v>
      </c>
      <c r="AC381" s="3">
        <f>ROUND(((ES381*1)),6)</f>
        <v>109.58</v>
      </c>
      <c r="AD381" s="3">
        <f>ROUND(((((ET381*1.2))-((EU381*1.2)))+AE381),6)</f>
        <v>62.52</v>
      </c>
      <c r="AE381" s="3">
        <f>ROUND(((EU381*1.2)),6)</f>
        <v>8.484</v>
      </c>
      <c r="AF381" s="3">
        <f>ROUND(((EV381*1.2)),6)</f>
        <v>1327.5119999999999</v>
      </c>
      <c r="AG381" s="3">
        <f t="shared" si="534"/>
        <v>0</v>
      </c>
      <c r="AH381" s="3">
        <f>((EW381*1.2))</f>
        <v>101.68799999999999</v>
      </c>
      <c r="AI381" s="3">
        <f>((EX381*1.2))</f>
        <v>0</v>
      </c>
      <c r="AJ381" s="3">
        <f t="shared" si="535"/>
        <v>0</v>
      </c>
      <c r="AK381" s="3">
        <v>1267.94</v>
      </c>
      <c r="AL381" s="3">
        <v>109.58</v>
      </c>
      <c r="AM381" s="3">
        <v>52.1</v>
      </c>
      <c r="AN381" s="3">
        <v>7.07</v>
      </c>
      <c r="AO381" s="3">
        <v>1106.26</v>
      </c>
      <c r="AP381" s="3">
        <v>0</v>
      </c>
      <c r="AQ381" s="3">
        <v>84.74</v>
      </c>
      <c r="AR381" s="3">
        <v>0</v>
      </c>
      <c r="AS381" s="3">
        <v>0</v>
      </c>
      <c r="AT381" s="3">
        <v>97</v>
      </c>
      <c r="AU381" s="3">
        <v>51</v>
      </c>
      <c r="AV381" s="3">
        <v>1.0469999999999999</v>
      </c>
      <c r="AW381" s="3">
        <v>1</v>
      </c>
      <c r="AX381" s="3"/>
      <c r="AY381" s="3"/>
      <c r="AZ381" s="3">
        <v>1</v>
      </c>
      <c r="BA381" s="3">
        <v>1</v>
      </c>
      <c r="BB381" s="3">
        <v>1</v>
      </c>
      <c r="BC381" s="3">
        <v>1</v>
      </c>
      <c r="BD381" s="3" t="s">
        <v>3</v>
      </c>
      <c r="BE381" s="3" t="s">
        <v>3</v>
      </c>
      <c r="BF381" s="3" t="s">
        <v>3</v>
      </c>
      <c r="BG381" s="3" t="s">
        <v>3</v>
      </c>
      <c r="BH381" s="3">
        <v>0</v>
      </c>
      <c r="BI381" s="3">
        <v>2</v>
      </c>
      <c r="BJ381" s="3" t="s">
        <v>476</v>
      </c>
      <c r="BK381" s="3"/>
      <c r="BL381" s="3"/>
      <c r="BM381" s="3">
        <v>67</v>
      </c>
      <c r="BN381" s="3">
        <v>0</v>
      </c>
      <c r="BO381" s="3" t="s">
        <v>474</v>
      </c>
      <c r="BP381" s="3">
        <v>1</v>
      </c>
      <c r="BQ381" s="3">
        <v>40</v>
      </c>
      <c r="BR381" s="3">
        <v>0</v>
      </c>
      <c r="BS381" s="3">
        <v>1</v>
      </c>
      <c r="BT381" s="3">
        <v>1</v>
      </c>
      <c r="BU381" s="3">
        <v>1</v>
      </c>
      <c r="BV381" s="3">
        <v>1</v>
      </c>
      <c r="BW381" s="3">
        <v>1</v>
      </c>
      <c r="BX381" s="3">
        <v>1</v>
      </c>
      <c r="BY381" s="3" t="s">
        <v>3</v>
      </c>
      <c r="BZ381" s="3">
        <v>97</v>
      </c>
      <c r="CA381" s="3">
        <v>51</v>
      </c>
      <c r="CB381" s="3" t="s">
        <v>3</v>
      </c>
      <c r="CC381" s="3"/>
      <c r="CD381" s="3"/>
      <c r="CE381" s="3">
        <v>1566</v>
      </c>
      <c r="CF381" s="3">
        <v>0</v>
      </c>
      <c r="CG381" s="3">
        <v>0</v>
      </c>
      <c r="CH381" s="3"/>
      <c r="CI381" s="3"/>
      <c r="CJ381" s="3"/>
      <c r="CK381" s="3"/>
      <c r="CL381" s="3"/>
      <c r="CM381" s="3">
        <v>0</v>
      </c>
      <c r="CN381" s="9" t="s">
        <v>2500</v>
      </c>
      <c r="CO381" s="3">
        <v>0</v>
      </c>
      <c r="CP381" s="3">
        <f t="shared" si="536"/>
        <v>2284.8200000000002</v>
      </c>
      <c r="CQ381" s="3">
        <f t="shared" si="537"/>
        <v>109.58</v>
      </c>
      <c r="CR381" s="3">
        <f>(ROUND((ROUND((((ET381*1.2))*AV381*1),2)*BB381),2)+ROUND((ROUND(((AE381-((EU381*1.2)))*AV381*1),2)*BS381),2))</f>
        <v>65.459999999999994</v>
      </c>
      <c r="CS381" s="3">
        <f>(ROUND((ROUND((((EU381*1.2))*AV381*1),2)*BS381),2)+ROUND((ROUND(((AE381-((EU381*1.2)))*AV381*1),2)*BS381),2))</f>
        <v>8.8800000000000008</v>
      </c>
      <c r="CT381" s="3">
        <f t="shared" si="538"/>
        <v>1389.91</v>
      </c>
      <c r="CU381" s="3">
        <f t="shared" si="539"/>
        <v>0</v>
      </c>
      <c r="CV381" s="3">
        <f t="shared" si="540"/>
        <v>106.46733599999997</v>
      </c>
      <c r="CW381" s="3">
        <f t="shared" si="541"/>
        <v>0</v>
      </c>
      <c r="CX381" s="3">
        <f t="shared" si="542"/>
        <v>0</v>
      </c>
      <c r="CY381" s="3">
        <f>(ROUND((((S381+ROUND((ROUND((((EU381*1.2))*AV381*1),2)*BS381),2))*AT381)/100),2)+ROUND(((ROUND((ROUND(((AE381-((EU381*1.2)))*AV381*1),2)*BS381),2)*AT381)/100),2))</f>
        <v>1977</v>
      </c>
      <c r="CZ381" s="3">
        <f>(ROUND((((S381+ROUND((ROUND((((EU381*1.2))*AV381*1),2)*BS381),2))*AU381)/100),2)+ROUND(((ROUND((ROUND(((AE381-((EU381*1.2)))*AV381*1),2)*BS381),2)*AU381)/100),2))</f>
        <v>1039.45</v>
      </c>
      <c r="DA381" s="3"/>
      <c r="DB381" s="3">
        <v>121</v>
      </c>
      <c r="DC381" s="3" t="s">
        <v>3</v>
      </c>
      <c r="DD381" s="3" t="s">
        <v>22</v>
      </c>
      <c r="DE381" s="3" t="s">
        <v>42</v>
      </c>
      <c r="DF381" s="3" t="s">
        <v>42</v>
      </c>
      <c r="DG381" s="3" t="s">
        <v>42</v>
      </c>
      <c r="DH381" s="3" t="s">
        <v>3</v>
      </c>
      <c r="DI381" s="3" t="s">
        <v>42</v>
      </c>
      <c r="DJ381" s="3" t="s">
        <v>42</v>
      </c>
      <c r="DK381" s="3" t="s">
        <v>3</v>
      </c>
      <c r="DL381" s="3" t="s">
        <v>3</v>
      </c>
      <c r="DM381" s="3" t="s">
        <v>3</v>
      </c>
      <c r="DN381" s="3">
        <v>0</v>
      </c>
      <c r="DO381" s="3">
        <v>0</v>
      </c>
      <c r="DP381" s="3">
        <v>1</v>
      </c>
      <c r="DQ381" s="3">
        <v>1</v>
      </c>
      <c r="DR381" s="3"/>
      <c r="DS381" s="3"/>
      <c r="DT381" s="3"/>
      <c r="DU381" s="3">
        <v>1010</v>
      </c>
      <c r="DV381" s="3" t="s">
        <v>40</v>
      </c>
      <c r="DW381" s="3" t="s">
        <v>40</v>
      </c>
      <c r="DX381" s="3">
        <v>100</v>
      </c>
      <c r="DY381" s="3"/>
      <c r="DZ381" s="3" t="s">
        <v>3</v>
      </c>
      <c r="EA381" s="3" t="s">
        <v>3</v>
      </c>
      <c r="EB381" s="3" t="s">
        <v>3</v>
      </c>
      <c r="EC381" s="3" t="s">
        <v>3</v>
      </c>
      <c r="ED381" s="3"/>
      <c r="EE381" s="3">
        <v>57042957</v>
      </c>
      <c r="EF381" s="3">
        <v>40</v>
      </c>
      <c r="EG381" s="3" t="s">
        <v>33</v>
      </c>
      <c r="EH381" s="3">
        <v>0</v>
      </c>
      <c r="EI381" s="3" t="s">
        <v>3</v>
      </c>
      <c r="EJ381" s="3">
        <v>2</v>
      </c>
      <c r="EK381" s="3">
        <v>67</v>
      </c>
      <c r="EL381" s="3" t="s">
        <v>34</v>
      </c>
      <c r="EM381" s="3" t="s">
        <v>35</v>
      </c>
      <c r="EN381" s="3"/>
      <c r="EO381" s="3" t="s">
        <v>46</v>
      </c>
      <c r="EP381" s="3"/>
      <c r="EQ381" s="3">
        <v>0</v>
      </c>
      <c r="ER381" s="3">
        <v>1267.94</v>
      </c>
      <c r="ES381" s="3">
        <v>109.58</v>
      </c>
      <c r="ET381" s="3">
        <v>52.1</v>
      </c>
      <c r="EU381" s="3">
        <v>7.07</v>
      </c>
      <c r="EV381" s="3">
        <v>1106.26</v>
      </c>
      <c r="EW381" s="3">
        <v>84.74</v>
      </c>
      <c r="EX381" s="3">
        <v>0</v>
      </c>
      <c r="EY381" s="3">
        <v>0</v>
      </c>
      <c r="EZ381" s="3"/>
      <c r="FA381" s="3"/>
      <c r="FB381" s="3"/>
      <c r="FC381" s="3"/>
      <c r="FD381" s="3"/>
      <c r="FE381" s="3"/>
      <c r="FF381" s="3"/>
      <c r="FG381" s="3"/>
      <c r="FH381" s="3"/>
      <c r="FI381" s="3"/>
      <c r="FJ381" s="3"/>
      <c r="FK381" s="3"/>
      <c r="FL381" s="3"/>
      <c r="FM381" s="3"/>
      <c r="FN381" s="3"/>
      <c r="FO381" s="3"/>
      <c r="FP381" s="3"/>
      <c r="FQ381" s="3">
        <v>0</v>
      </c>
      <c r="FR381" s="3">
        <v>0</v>
      </c>
      <c r="FS381" s="3">
        <v>0</v>
      </c>
      <c r="FT381" s="3"/>
      <c r="FU381" s="3"/>
      <c r="FV381" s="3"/>
      <c r="FW381" s="3"/>
      <c r="FX381" s="3">
        <v>97</v>
      </c>
      <c r="FY381" s="3">
        <v>51</v>
      </c>
      <c r="FZ381" s="3"/>
      <c r="GA381" s="3" t="s">
        <v>3</v>
      </c>
      <c r="GB381" s="3"/>
      <c r="GC381" s="3"/>
      <c r="GD381" s="3">
        <v>1</v>
      </c>
      <c r="GE381" s="3"/>
      <c r="GF381" s="3">
        <v>-1607161562</v>
      </c>
      <c r="GG381" s="3">
        <v>2</v>
      </c>
      <c r="GH381" s="3">
        <v>1</v>
      </c>
      <c r="GI381" s="3">
        <v>2</v>
      </c>
      <c r="GJ381" s="3">
        <v>0</v>
      </c>
      <c r="GK381" s="3">
        <v>0</v>
      </c>
      <c r="GL381" s="3">
        <f t="shared" si="543"/>
        <v>0</v>
      </c>
      <c r="GM381" s="3">
        <f t="shared" si="544"/>
        <v>5307.32</v>
      </c>
      <c r="GN381" s="3">
        <f t="shared" si="545"/>
        <v>0</v>
      </c>
      <c r="GO381" s="3">
        <f t="shared" si="546"/>
        <v>5307.32</v>
      </c>
      <c r="GP381" s="3">
        <f t="shared" si="547"/>
        <v>0</v>
      </c>
      <c r="GQ381" s="3"/>
      <c r="GR381" s="3">
        <v>0</v>
      </c>
      <c r="GS381" s="3">
        <v>3</v>
      </c>
      <c r="GT381" s="3">
        <v>0</v>
      </c>
      <c r="GU381" s="3" t="s">
        <v>3</v>
      </c>
      <c r="GV381" s="3">
        <f t="shared" si="548"/>
        <v>0</v>
      </c>
      <c r="GW381" s="3">
        <v>1</v>
      </c>
      <c r="GX381" s="3">
        <f t="shared" si="549"/>
        <v>0</v>
      </c>
      <c r="GY381" s="3"/>
      <c r="GZ381" s="3"/>
      <c r="HA381" s="3">
        <v>0</v>
      </c>
      <c r="HB381" s="3">
        <v>0</v>
      </c>
      <c r="HC381" s="3">
        <f t="shared" si="550"/>
        <v>0</v>
      </c>
      <c r="HD381" s="3"/>
      <c r="HE381" s="3" t="s">
        <v>3</v>
      </c>
      <c r="HF381" s="3" t="s">
        <v>3</v>
      </c>
      <c r="HG381" s="3"/>
      <c r="HH381" s="3"/>
      <c r="HI381" s="3"/>
      <c r="HJ381" s="3"/>
      <c r="HK381" s="3"/>
      <c r="HL381" s="3"/>
      <c r="HM381" s="3" t="s">
        <v>3</v>
      </c>
      <c r="HN381" s="3" t="s">
        <v>3</v>
      </c>
      <c r="HO381" s="3" t="s">
        <v>3</v>
      </c>
      <c r="HP381" s="3" t="s">
        <v>3</v>
      </c>
      <c r="HQ381" s="3" t="s">
        <v>3</v>
      </c>
      <c r="HR381" s="3"/>
      <c r="HS381" s="3">
        <v>0</v>
      </c>
      <c r="HT381" s="3"/>
      <c r="HU381" s="3"/>
      <c r="HV381" s="3"/>
      <c r="HW381" s="3"/>
      <c r="HX381" s="3"/>
      <c r="HY381" s="3"/>
      <c r="HZ381" s="3"/>
      <c r="IA381" s="3"/>
      <c r="IB381" s="3"/>
      <c r="IC381" s="3"/>
      <c r="ID381" s="3"/>
      <c r="IE381" s="3"/>
      <c r="IF381" s="3"/>
      <c r="IG381" s="3"/>
      <c r="IH381" s="3"/>
      <c r="II381" s="3"/>
      <c r="IJ381" s="3"/>
      <c r="IK381" s="3">
        <v>0</v>
      </c>
      <c r="IL381" s="3"/>
      <c r="IM381" s="3"/>
      <c r="IN381" s="3"/>
      <c r="IO381" s="3"/>
      <c r="IP381" s="3"/>
      <c r="IQ381" s="3"/>
      <c r="IR381" s="3"/>
      <c r="IS381" s="3"/>
      <c r="IT381" s="3"/>
      <c r="IU381" s="3"/>
    </row>
    <row r="382" spans="1:255" ht="409.5" x14ac:dyDescent="0.25">
      <c r="A382" s="4">
        <v>17</v>
      </c>
      <c r="B382" s="4">
        <v>1</v>
      </c>
      <c r="C382" s="4"/>
      <c r="D382" s="4"/>
      <c r="E382" s="4" t="s">
        <v>542</v>
      </c>
      <c r="F382" s="4" t="s">
        <v>474</v>
      </c>
      <c r="G382" s="4" t="s">
        <v>475</v>
      </c>
      <c r="H382" s="4" t="s">
        <v>40</v>
      </c>
      <c r="I382" s="4">
        <f>ROUND((82+40+24)/100,9)</f>
        <v>1.46</v>
      </c>
      <c r="J382" s="4">
        <v>0</v>
      </c>
      <c r="K382" s="4">
        <f>ROUND((82+40+24)/100,9)</f>
        <v>1.46</v>
      </c>
      <c r="L382" s="4"/>
      <c r="M382" s="4"/>
      <c r="N382" s="4"/>
      <c r="O382" s="4">
        <f t="shared" si="526"/>
        <v>116465.28</v>
      </c>
      <c r="P382" s="4">
        <f t="shared" si="527"/>
        <v>561.55999999999995</v>
      </c>
      <c r="Q382" s="4">
        <f>(ROUND((ROUND((((ET382*1.2))*AV382*I382),2)*BB382),2)+ROUND((ROUND(((AE382-((EU382*1.2)))*AV382*I382),2)*BS382),2))</f>
        <v>1554.92</v>
      </c>
      <c r="R382" s="4">
        <f>(ROUND((ROUND((((EU382*1.2))*AV382*I382),2)*BS382),2)+ROUND((ROUND(((AE382-((EU382*1.2)))*AV382*I382),2)*BS382),2))</f>
        <v>730.86</v>
      </c>
      <c r="S382" s="4">
        <f t="shared" si="528"/>
        <v>114348.8</v>
      </c>
      <c r="T382" s="4">
        <f t="shared" si="529"/>
        <v>0</v>
      </c>
      <c r="U382" s="4">
        <f t="shared" si="530"/>
        <v>155.44231055999995</v>
      </c>
      <c r="V382" s="4">
        <f t="shared" si="531"/>
        <v>0</v>
      </c>
      <c r="W382" s="4">
        <f t="shared" si="532"/>
        <v>0</v>
      </c>
      <c r="X382" s="4">
        <f>(ROUND((((S382+ROUND((ROUND((((EU382*1.2))*AV382*I382),2)*BS382),2))*AT382)/100),2)+ROUND(((ROUND((ROUND(((AE382-((EU382*1.2)))*AV382*I382),2)*BS382),2)*AT382)/100),2))</f>
        <v>111627.27</v>
      </c>
      <c r="Y382" s="4">
        <f>(ROUND((((S382+ROUND((ROUND((((EU382*1.2))*AV382*I382),2)*BS382),2))*AU382)/100),2)+ROUND(((ROUND((ROUND(((AE382-((EU382*1.2)))*AV382*I382),2)*BS382),2)*AU382)/100),2))</f>
        <v>58690.63</v>
      </c>
      <c r="Z382" s="4"/>
      <c r="AA382" s="4">
        <v>55890823</v>
      </c>
      <c r="AB382" s="4">
        <f t="shared" si="533"/>
        <v>1499.6120000000001</v>
      </c>
      <c r="AC382" s="4">
        <f>ROUND(((ES382*1)),6)</f>
        <v>109.58</v>
      </c>
      <c r="AD382" s="4">
        <f>ROUND(((((ET382*1.2))-((EU382*1.2)))+AE382),6)</f>
        <v>62.52</v>
      </c>
      <c r="AE382" s="4">
        <f>ROUND(((EU382*1.2)),6)</f>
        <v>8.484</v>
      </c>
      <c r="AF382" s="4">
        <f>ROUND(((EV382*1.2)),6)</f>
        <v>1327.5119999999999</v>
      </c>
      <c r="AG382" s="4">
        <f t="shared" si="534"/>
        <v>0</v>
      </c>
      <c r="AH382" s="4">
        <f>((EW382*1.2))</f>
        <v>101.68799999999999</v>
      </c>
      <c r="AI382" s="4">
        <f>((EX382*1.2))</f>
        <v>0</v>
      </c>
      <c r="AJ382" s="4">
        <f t="shared" si="535"/>
        <v>0</v>
      </c>
      <c r="AK382" s="4">
        <v>1267.94</v>
      </c>
      <c r="AL382" s="4">
        <v>109.58</v>
      </c>
      <c r="AM382" s="4">
        <v>52.1</v>
      </c>
      <c r="AN382" s="4">
        <v>7.07</v>
      </c>
      <c r="AO382" s="4">
        <v>1106.26</v>
      </c>
      <c r="AP382" s="4">
        <v>0</v>
      </c>
      <c r="AQ382" s="4">
        <v>84.74</v>
      </c>
      <c r="AR382" s="4">
        <v>0</v>
      </c>
      <c r="AS382" s="4">
        <v>0</v>
      </c>
      <c r="AT382" s="4">
        <v>97</v>
      </c>
      <c r="AU382" s="4">
        <v>51</v>
      </c>
      <c r="AV382" s="4">
        <v>1.0469999999999999</v>
      </c>
      <c r="AW382" s="4">
        <v>1</v>
      </c>
      <c r="AX382" s="4"/>
      <c r="AY382" s="4"/>
      <c r="AZ382" s="4">
        <v>1</v>
      </c>
      <c r="BA382" s="4">
        <v>56.35</v>
      </c>
      <c r="BB382" s="4">
        <v>16.27</v>
      </c>
      <c r="BC382" s="4">
        <v>3.51</v>
      </c>
      <c r="BD382" s="4" t="s">
        <v>3</v>
      </c>
      <c r="BE382" s="4" t="s">
        <v>3</v>
      </c>
      <c r="BF382" s="4" t="s">
        <v>3</v>
      </c>
      <c r="BG382" s="4" t="s">
        <v>3</v>
      </c>
      <c r="BH382" s="4">
        <v>0</v>
      </c>
      <c r="BI382" s="4">
        <v>2</v>
      </c>
      <c r="BJ382" s="4" t="s">
        <v>476</v>
      </c>
      <c r="BK382" s="4"/>
      <c r="BL382" s="4"/>
      <c r="BM382" s="4">
        <v>67</v>
      </c>
      <c r="BN382" s="4">
        <v>0</v>
      </c>
      <c r="BO382" s="4" t="s">
        <v>474</v>
      </c>
      <c r="BP382" s="4">
        <v>1</v>
      </c>
      <c r="BQ382" s="4">
        <v>40</v>
      </c>
      <c r="BR382" s="4">
        <v>0</v>
      </c>
      <c r="BS382" s="4">
        <v>56.35</v>
      </c>
      <c r="BT382" s="4">
        <v>1</v>
      </c>
      <c r="BU382" s="4">
        <v>1</v>
      </c>
      <c r="BV382" s="4">
        <v>1</v>
      </c>
      <c r="BW382" s="4">
        <v>1</v>
      </c>
      <c r="BX382" s="4">
        <v>1</v>
      </c>
      <c r="BY382" s="4" t="s">
        <v>3</v>
      </c>
      <c r="BZ382" s="4">
        <v>97</v>
      </c>
      <c r="CA382" s="4">
        <v>51</v>
      </c>
      <c r="CB382" s="4" t="s">
        <v>3</v>
      </c>
      <c r="CC382" s="4"/>
      <c r="CD382" s="4"/>
      <c r="CE382" s="4">
        <v>1566</v>
      </c>
      <c r="CF382" s="4">
        <v>0</v>
      </c>
      <c r="CG382" s="4">
        <v>0</v>
      </c>
      <c r="CH382" s="4"/>
      <c r="CI382" s="4"/>
      <c r="CJ382" s="4"/>
      <c r="CK382" s="4"/>
      <c r="CL382" s="4"/>
      <c r="CM382" s="4">
        <v>0</v>
      </c>
      <c r="CN382" s="10" t="s">
        <v>2500</v>
      </c>
      <c r="CO382" s="4">
        <v>0</v>
      </c>
      <c r="CP382" s="4">
        <f t="shared" si="536"/>
        <v>116465.28</v>
      </c>
      <c r="CQ382" s="4">
        <f t="shared" si="537"/>
        <v>384.63</v>
      </c>
      <c r="CR382" s="4">
        <f>(ROUND((ROUND((((ET382*1.2))*AV382*1),2)*BB382),2)+ROUND((ROUND(((AE382-((EU382*1.2)))*AV382*1),2)*BS382),2))</f>
        <v>1065.03</v>
      </c>
      <c r="CS382" s="4">
        <f>(ROUND((ROUND((((EU382*1.2))*AV382*1),2)*BS382),2)+ROUND((ROUND(((AE382-((EU382*1.2)))*AV382*1),2)*BS382),2))</f>
        <v>500.39</v>
      </c>
      <c r="CT382" s="4">
        <f t="shared" si="538"/>
        <v>78321.429999999993</v>
      </c>
      <c r="CU382" s="4">
        <f t="shared" si="539"/>
        <v>0</v>
      </c>
      <c r="CV382" s="4">
        <f t="shared" si="540"/>
        <v>106.46733599999997</v>
      </c>
      <c r="CW382" s="4">
        <f t="shared" si="541"/>
        <v>0</v>
      </c>
      <c r="CX382" s="4">
        <f t="shared" si="542"/>
        <v>0</v>
      </c>
      <c r="CY382" s="4">
        <f>(ROUND((((S382+ROUND((ROUND((((EU382*1.2))*AV382*1),2)*BS382),2))*AT382)/100),2)+ROUND(((ROUND((ROUND(((AE382-((EU382*1.2)))*AV382*1),2)*BS382),2)*AT382)/100),2))</f>
        <v>111403.71</v>
      </c>
      <c r="CZ382" s="4">
        <f>(ROUND((((S382+ROUND((ROUND((((EU382*1.2))*AV382*1),2)*BS382),2))*AU382)/100),2)+ROUND(((ROUND((ROUND(((AE382-((EU382*1.2)))*AV382*1),2)*BS382),2)*AU382)/100),2))</f>
        <v>58573.09</v>
      </c>
      <c r="DA382" s="4"/>
      <c r="DB382" s="4">
        <v>122</v>
      </c>
      <c r="DC382" s="4" t="s">
        <v>3</v>
      </c>
      <c r="DD382" s="4" t="s">
        <v>22</v>
      </c>
      <c r="DE382" s="4" t="s">
        <v>42</v>
      </c>
      <c r="DF382" s="4" t="s">
        <v>42</v>
      </c>
      <c r="DG382" s="4" t="s">
        <v>42</v>
      </c>
      <c r="DH382" s="4" t="s">
        <v>3</v>
      </c>
      <c r="DI382" s="4" t="s">
        <v>42</v>
      </c>
      <c r="DJ382" s="4" t="s">
        <v>42</v>
      </c>
      <c r="DK382" s="4" t="s">
        <v>3</v>
      </c>
      <c r="DL382" s="4" t="s">
        <v>3</v>
      </c>
      <c r="DM382" s="4" t="s">
        <v>3</v>
      </c>
      <c r="DN382" s="4">
        <v>0</v>
      </c>
      <c r="DO382" s="4">
        <v>0</v>
      </c>
      <c r="DP382" s="4">
        <v>1</v>
      </c>
      <c r="DQ382" s="4">
        <v>1</v>
      </c>
      <c r="DR382" s="4"/>
      <c r="DS382" s="4"/>
      <c r="DT382" s="4"/>
      <c r="DU382" s="4">
        <v>1010</v>
      </c>
      <c r="DV382" s="4" t="s">
        <v>40</v>
      </c>
      <c r="DW382" s="4" t="s">
        <v>40</v>
      </c>
      <c r="DX382" s="4">
        <v>100</v>
      </c>
      <c r="DY382" s="4"/>
      <c r="DZ382" s="4" t="s">
        <v>3</v>
      </c>
      <c r="EA382" s="4" t="s">
        <v>3</v>
      </c>
      <c r="EB382" s="4" t="s">
        <v>3</v>
      </c>
      <c r="EC382" s="4" t="s">
        <v>3</v>
      </c>
      <c r="ED382" s="4"/>
      <c r="EE382" s="4">
        <v>57042957</v>
      </c>
      <c r="EF382" s="4">
        <v>40</v>
      </c>
      <c r="EG382" s="4" t="s">
        <v>33</v>
      </c>
      <c r="EH382" s="4">
        <v>0</v>
      </c>
      <c r="EI382" s="4" t="s">
        <v>3</v>
      </c>
      <c r="EJ382" s="4">
        <v>2</v>
      </c>
      <c r="EK382" s="4">
        <v>67</v>
      </c>
      <c r="EL382" s="4" t="s">
        <v>34</v>
      </c>
      <c r="EM382" s="4" t="s">
        <v>35</v>
      </c>
      <c r="EN382" s="4"/>
      <c r="EO382" s="4" t="s">
        <v>46</v>
      </c>
      <c r="EP382" s="4"/>
      <c r="EQ382" s="4">
        <v>0</v>
      </c>
      <c r="ER382" s="4">
        <v>1267.94</v>
      </c>
      <c r="ES382" s="4">
        <v>109.58</v>
      </c>
      <c r="ET382" s="4">
        <v>52.1</v>
      </c>
      <c r="EU382" s="4">
        <v>7.07</v>
      </c>
      <c r="EV382" s="4">
        <v>1106.26</v>
      </c>
      <c r="EW382" s="4">
        <v>84.74</v>
      </c>
      <c r="EX382" s="4">
        <v>0</v>
      </c>
      <c r="EY382" s="4">
        <v>0</v>
      </c>
      <c r="EZ382" s="4"/>
      <c r="FA382" s="4"/>
      <c r="FB382" s="4"/>
      <c r="FC382" s="4"/>
      <c r="FD382" s="4"/>
      <c r="FE382" s="4"/>
      <c r="FF382" s="4"/>
      <c r="FG382" s="4"/>
      <c r="FH382" s="4"/>
      <c r="FI382" s="4"/>
      <c r="FJ382" s="4"/>
      <c r="FK382" s="4"/>
      <c r="FL382" s="4"/>
      <c r="FM382" s="4"/>
      <c r="FN382" s="4"/>
      <c r="FO382" s="4"/>
      <c r="FP382" s="4"/>
      <c r="FQ382" s="4">
        <v>0</v>
      </c>
      <c r="FR382" s="4">
        <v>0</v>
      </c>
      <c r="FS382" s="4">
        <v>0</v>
      </c>
      <c r="FT382" s="4"/>
      <c r="FU382" s="4"/>
      <c r="FV382" s="4"/>
      <c r="FW382" s="4"/>
      <c r="FX382" s="4">
        <v>97</v>
      </c>
      <c r="FY382" s="4">
        <v>51</v>
      </c>
      <c r="FZ382" s="4"/>
      <c r="GA382" s="4" t="s">
        <v>3</v>
      </c>
      <c r="GB382" s="4"/>
      <c r="GC382" s="4"/>
      <c r="GD382" s="4">
        <v>1</v>
      </c>
      <c r="GE382" s="4"/>
      <c r="GF382" s="4">
        <v>-1607161562</v>
      </c>
      <c r="GG382" s="4">
        <v>2</v>
      </c>
      <c r="GH382" s="4">
        <v>1</v>
      </c>
      <c r="GI382" s="4">
        <v>2</v>
      </c>
      <c r="GJ382" s="4">
        <v>0</v>
      </c>
      <c r="GK382" s="4">
        <v>0</v>
      </c>
      <c r="GL382" s="4">
        <f t="shared" si="543"/>
        <v>0</v>
      </c>
      <c r="GM382" s="4">
        <f t="shared" si="544"/>
        <v>286783.18</v>
      </c>
      <c r="GN382" s="4">
        <f t="shared" si="545"/>
        <v>0</v>
      </c>
      <c r="GO382" s="4">
        <f t="shared" si="546"/>
        <v>286783.18</v>
      </c>
      <c r="GP382" s="4">
        <f t="shared" si="547"/>
        <v>0</v>
      </c>
      <c r="GQ382" s="4"/>
      <c r="GR382" s="4">
        <v>0</v>
      </c>
      <c r="GS382" s="4">
        <v>0</v>
      </c>
      <c r="GT382" s="4">
        <v>0</v>
      </c>
      <c r="GU382" s="4" t="s">
        <v>3</v>
      </c>
      <c r="GV382" s="4">
        <f t="shared" si="548"/>
        <v>0</v>
      </c>
      <c r="GW382" s="4">
        <v>1</v>
      </c>
      <c r="GX382" s="4">
        <f t="shared" si="549"/>
        <v>0</v>
      </c>
      <c r="GY382" s="4"/>
      <c r="GZ382" s="4"/>
      <c r="HA382" s="4">
        <v>0</v>
      </c>
      <c r="HB382" s="4">
        <v>0</v>
      </c>
      <c r="HC382" s="4">
        <f t="shared" si="550"/>
        <v>0</v>
      </c>
      <c r="HD382" s="4"/>
      <c r="HE382" s="4" t="s">
        <v>3</v>
      </c>
      <c r="HF382" s="4" t="s">
        <v>3</v>
      </c>
      <c r="HG382" s="4"/>
      <c r="HH382" s="4"/>
      <c r="HI382" s="4"/>
      <c r="HJ382" s="4"/>
      <c r="HK382" s="4"/>
      <c r="HL382" s="4"/>
      <c r="HM382" s="4" t="s">
        <v>3</v>
      </c>
      <c r="HN382" s="4" t="s">
        <v>3</v>
      </c>
      <c r="HO382" s="4" t="s">
        <v>3</v>
      </c>
      <c r="HP382" s="4" t="s">
        <v>3</v>
      </c>
      <c r="HQ382" s="4" t="s">
        <v>3</v>
      </c>
      <c r="HR382" s="4"/>
      <c r="HS382" s="4">
        <v>0</v>
      </c>
      <c r="HT382" s="4"/>
      <c r="HU382" s="4"/>
      <c r="HV382" s="4"/>
      <c r="HW382" s="4"/>
      <c r="HX382" s="4"/>
      <c r="HY382" s="4"/>
      <c r="HZ382" s="4"/>
      <c r="IA382" s="4"/>
      <c r="IB382" s="4"/>
      <c r="IC382" s="4"/>
      <c r="ID382" s="4"/>
      <c r="IE382" s="4"/>
      <c r="IF382" s="4"/>
      <c r="IG382" s="4"/>
      <c r="IH382" s="4"/>
      <c r="II382" s="4"/>
      <c r="IJ382" s="4"/>
      <c r="IK382" s="4">
        <v>0</v>
      </c>
      <c r="IL382" s="4"/>
      <c r="IM382" s="4"/>
      <c r="IN382" s="4"/>
      <c r="IO382" s="4"/>
      <c r="IP382" s="4"/>
      <c r="IQ382" s="4"/>
      <c r="IR382" s="4"/>
      <c r="IS382" s="4"/>
      <c r="IT382" s="4"/>
      <c r="IU382" s="4"/>
    </row>
    <row r="383" spans="1:255" x14ac:dyDescent="0.25">
      <c r="A383" s="3">
        <v>17</v>
      </c>
      <c r="B383" s="3">
        <v>1</v>
      </c>
      <c r="C383" s="3"/>
      <c r="D383" s="3"/>
      <c r="E383" s="3" t="s">
        <v>543</v>
      </c>
      <c r="F383" s="3" t="s">
        <v>544</v>
      </c>
      <c r="G383" s="3" t="s">
        <v>545</v>
      </c>
      <c r="H383" s="3" t="s">
        <v>227</v>
      </c>
      <c r="I383" s="3">
        <v>82</v>
      </c>
      <c r="J383" s="3">
        <v>0</v>
      </c>
      <c r="K383" s="3">
        <v>82</v>
      </c>
      <c r="L383" s="3"/>
      <c r="M383" s="3"/>
      <c r="N383" s="3"/>
      <c r="O383" s="3">
        <f t="shared" si="526"/>
        <v>62461.04</v>
      </c>
      <c r="P383" s="3">
        <f t="shared" si="527"/>
        <v>62461.04</v>
      </c>
      <c r="Q383" s="3">
        <f t="shared" ref="Q383:Q388" si="579">(ROUND((ROUND(((ET383)*AV383*I383),2)*BB383),2)+ROUND((ROUND(((AE383-(EU383))*AV383*I383),2)*BS383),2))</f>
        <v>0</v>
      </c>
      <c r="R383" s="3">
        <f t="shared" ref="R383:R388" si="580">(ROUND((ROUND(((EU383)*AV383*I383),2)*BS383),2)+ROUND((ROUND(((AE383-(EU383))*AV383*I383),2)*BS383),2))</f>
        <v>0</v>
      </c>
      <c r="S383" s="3">
        <f t="shared" si="528"/>
        <v>0</v>
      </c>
      <c r="T383" s="3">
        <f t="shared" si="529"/>
        <v>0</v>
      </c>
      <c r="U383" s="3">
        <f t="shared" si="530"/>
        <v>0</v>
      </c>
      <c r="V383" s="3">
        <f t="shared" si="531"/>
        <v>0</v>
      </c>
      <c r="W383" s="3">
        <f t="shared" si="532"/>
        <v>0</v>
      </c>
      <c r="X383" s="3">
        <f t="shared" ref="X383:X388" si="581">(ROUND((((S383+ROUND((ROUND(((EU383)*AV383*I383),2)*BS383),2))*AT383)/100),2)+ROUND(((ROUND((ROUND(((AE383-(EU383))*AV383*I383),2)*BS383),2)*AT383)/100),2))</f>
        <v>0</v>
      </c>
      <c r="Y383" s="3">
        <f t="shared" ref="Y383:Y388" si="582">(ROUND((((S383+ROUND((ROUND(((EU383)*AV383*I383),2)*BS383),2))*AU383)/100),2)+ROUND(((ROUND((ROUND(((AE383-(EU383))*AV383*I383),2)*BS383),2)*AU383)/100),2))</f>
        <v>0</v>
      </c>
      <c r="Z383" s="3"/>
      <c r="AA383" s="3">
        <v>54971259</v>
      </c>
      <c r="AB383" s="3">
        <f t="shared" si="533"/>
        <v>761.72</v>
      </c>
      <c r="AC383" s="3">
        <f t="shared" ref="AC383:AC388" si="583">ROUND((ES383),6)</f>
        <v>761.72</v>
      </c>
      <c r="AD383" s="3">
        <f t="shared" ref="AD383:AD388" si="584">ROUND((((ET383)-(EU383))+AE383),6)</f>
        <v>0</v>
      </c>
      <c r="AE383" s="3">
        <f t="shared" ref="AE383:AF388" si="585">ROUND((EU383),6)</f>
        <v>0</v>
      </c>
      <c r="AF383" s="3">
        <f t="shared" si="585"/>
        <v>0</v>
      </c>
      <c r="AG383" s="3">
        <f t="shared" si="534"/>
        <v>0</v>
      </c>
      <c r="AH383" s="3">
        <f t="shared" ref="AH383:AI388" si="586">(EW383)</f>
        <v>0</v>
      </c>
      <c r="AI383" s="3">
        <f t="shared" si="586"/>
        <v>0</v>
      </c>
      <c r="AJ383" s="3">
        <f t="shared" si="535"/>
        <v>0</v>
      </c>
      <c r="AK383" s="3">
        <v>761.72</v>
      </c>
      <c r="AL383" s="3">
        <v>761.72</v>
      </c>
      <c r="AM383" s="3">
        <v>0</v>
      </c>
      <c r="AN383" s="3">
        <v>0</v>
      </c>
      <c r="AO383" s="3">
        <v>0</v>
      </c>
      <c r="AP383" s="3">
        <v>0</v>
      </c>
      <c r="AQ383" s="3">
        <v>0</v>
      </c>
      <c r="AR383" s="3">
        <v>0</v>
      </c>
      <c r="AS383" s="3">
        <v>0</v>
      </c>
      <c r="AT383" s="3">
        <v>0</v>
      </c>
      <c r="AU383" s="3">
        <v>0</v>
      </c>
      <c r="AV383" s="3">
        <v>1</v>
      </c>
      <c r="AW383" s="3">
        <v>1</v>
      </c>
      <c r="AX383" s="3"/>
      <c r="AY383" s="3"/>
      <c r="AZ383" s="3">
        <v>1</v>
      </c>
      <c r="BA383" s="3">
        <v>1</v>
      </c>
      <c r="BB383" s="3">
        <v>1</v>
      </c>
      <c r="BC383" s="3">
        <v>1</v>
      </c>
      <c r="BD383" s="3" t="s">
        <v>3</v>
      </c>
      <c r="BE383" s="3" t="s">
        <v>3</v>
      </c>
      <c r="BF383" s="3" t="s">
        <v>3</v>
      </c>
      <c r="BG383" s="3" t="s">
        <v>3</v>
      </c>
      <c r="BH383" s="3">
        <v>3</v>
      </c>
      <c r="BI383" s="3">
        <v>2</v>
      </c>
      <c r="BJ383" s="3" t="s">
        <v>544</v>
      </c>
      <c r="BK383" s="3"/>
      <c r="BL383" s="3"/>
      <c r="BM383" s="3">
        <v>400005</v>
      </c>
      <c r="BN383" s="3">
        <v>0</v>
      </c>
      <c r="BO383" s="3" t="s">
        <v>3</v>
      </c>
      <c r="BP383" s="3">
        <v>0</v>
      </c>
      <c r="BQ383" s="3">
        <v>213</v>
      </c>
      <c r="BR383" s="3">
        <v>0</v>
      </c>
      <c r="BS383" s="3">
        <v>1</v>
      </c>
      <c r="BT383" s="3">
        <v>1</v>
      </c>
      <c r="BU383" s="3">
        <v>1</v>
      </c>
      <c r="BV383" s="3">
        <v>1</v>
      </c>
      <c r="BW383" s="3">
        <v>1</v>
      </c>
      <c r="BX383" s="3">
        <v>1</v>
      </c>
      <c r="BY383" s="3" t="s">
        <v>3</v>
      </c>
      <c r="BZ383" s="3">
        <v>0</v>
      </c>
      <c r="CA383" s="3">
        <v>0</v>
      </c>
      <c r="CB383" s="3" t="s">
        <v>3</v>
      </c>
      <c r="CC383" s="3"/>
      <c r="CD383" s="3"/>
      <c r="CE383" s="3">
        <v>1566</v>
      </c>
      <c r="CF383" s="3">
        <v>0</v>
      </c>
      <c r="CG383" s="3">
        <v>0</v>
      </c>
      <c r="CH383" s="3"/>
      <c r="CI383" s="3"/>
      <c r="CJ383" s="3"/>
      <c r="CK383" s="3"/>
      <c r="CL383" s="3"/>
      <c r="CM383" s="3">
        <v>0</v>
      </c>
      <c r="CN383" s="3" t="s">
        <v>3</v>
      </c>
      <c r="CO383" s="3">
        <v>0</v>
      </c>
      <c r="CP383" s="3">
        <f t="shared" si="536"/>
        <v>62461.04</v>
      </c>
      <c r="CQ383" s="3">
        <f t="shared" si="537"/>
        <v>761.72</v>
      </c>
      <c r="CR383" s="3">
        <f t="shared" ref="CR383:CR388" si="587">(ROUND((ROUND(((ET383)*AV383*1),2)*BB383),2)+ROUND((ROUND(((AE383-(EU383))*AV383*1),2)*BS383),2))</f>
        <v>0</v>
      </c>
      <c r="CS383" s="3">
        <f t="shared" ref="CS383:CS388" si="588">(ROUND((ROUND(((EU383)*AV383*1),2)*BS383),2)+ROUND((ROUND(((AE383-(EU383))*AV383*1),2)*BS383),2))</f>
        <v>0</v>
      </c>
      <c r="CT383" s="3">
        <f t="shared" si="538"/>
        <v>0</v>
      </c>
      <c r="CU383" s="3">
        <f t="shared" si="539"/>
        <v>0</v>
      </c>
      <c r="CV383" s="3">
        <f t="shared" si="540"/>
        <v>0</v>
      </c>
      <c r="CW383" s="3">
        <f t="shared" si="541"/>
        <v>0</v>
      </c>
      <c r="CX383" s="3">
        <f t="shared" si="542"/>
        <v>0</v>
      </c>
      <c r="CY383" s="3">
        <f t="shared" ref="CY383:CY388" si="589">(ROUND((((S383+ROUND((ROUND(((EU383)*AV383*1),2)*BS383),2))*AT383)/100),2)+ROUND(((ROUND((ROUND(((AE383-(EU383))*AV383*1),2)*BS383),2)*AT383)/100),2))</f>
        <v>0</v>
      </c>
      <c r="CZ383" s="3">
        <f t="shared" ref="CZ383:CZ388" si="590">(ROUND((((S383+ROUND((ROUND(((EU383)*AV383*1),2)*BS383),2))*AU383)/100),2)+ROUND(((ROUND((ROUND(((AE383-(EU383))*AV383*1),2)*BS383),2)*AU383)/100),2))</f>
        <v>0</v>
      </c>
      <c r="DA383" s="3"/>
      <c r="DB383" s="3"/>
      <c r="DC383" s="3" t="s">
        <v>3</v>
      </c>
      <c r="DD383" s="3" t="s">
        <v>3</v>
      </c>
      <c r="DE383" s="3" t="s">
        <v>3</v>
      </c>
      <c r="DF383" s="3" t="s">
        <v>3</v>
      </c>
      <c r="DG383" s="3" t="s">
        <v>3</v>
      </c>
      <c r="DH383" s="3" t="s">
        <v>3</v>
      </c>
      <c r="DI383" s="3" t="s">
        <v>3</v>
      </c>
      <c r="DJ383" s="3" t="s">
        <v>3</v>
      </c>
      <c r="DK383" s="3" t="s">
        <v>3</v>
      </c>
      <c r="DL383" s="3" t="s">
        <v>3</v>
      </c>
      <c r="DM383" s="3" t="s">
        <v>3</v>
      </c>
      <c r="DN383" s="3">
        <v>0</v>
      </c>
      <c r="DO383" s="3">
        <v>0</v>
      </c>
      <c r="DP383" s="3">
        <v>1</v>
      </c>
      <c r="DQ383" s="3">
        <v>1</v>
      </c>
      <c r="DR383" s="3"/>
      <c r="DS383" s="3"/>
      <c r="DT383" s="3"/>
      <c r="DU383" s="3">
        <v>1013</v>
      </c>
      <c r="DV383" s="3" t="s">
        <v>227</v>
      </c>
      <c r="DW383" s="3" t="s">
        <v>227</v>
      </c>
      <c r="DX383" s="3">
        <v>1</v>
      </c>
      <c r="DY383" s="3"/>
      <c r="DZ383" s="3" t="s">
        <v>3</v>
      </c>
      <c r="EA383" s="3" t="s">
        <v>3</v>
      </c>
      <c r="EB383" s="3" t="s">
        <v>3</v>
      </c>
      <c r="EC383" s="3" t="s">
        <v>3</v>
      </c>
      <c r="ED383" s="3"/>
      <c r="EE383" s="3">
        <v>57042888</v>
      </c>
      <c r="EF383" s="3">
        <v>213</v>
      </c>
      <c r="EG383" s="3" t="s">
        <v>456</v>
      </c>
      <c r="EH383" s="3">
        <v>0</v>
      </c>
      <c r="EI383" s="3" t="s">
        <v>3</v>
      </c>
      <c r="EJ383" s="3">
        <v>1</v>
      </c>
      <c r="EK383" s="3">
        <v>400005</v>
      </c>
      <c r="EL383" s="3" t="s">
        <v>456</v>
      </c>
      <c r="EM383" s="3" t="s">
        <v>457</v>
      </c>
      <c r="EN383" s="3"/>
      <c r="EO383" s="3" t="s">
        <v>3</v>
      </c>
      <c r="EP383" s="3"/>
      <c r="EQ383" s="3">
        <v>16</v>
      </c>
      <c r="ER383" s="3">
        <v>0</v>
      </c>
      <c r="ES383" s="3">
        <v>761.72</v>
      </c>
      <c r="ET383" s="3">
        <v>0</v>
      </c>
      <c r="EU383" s="3">
        <v>0</v>
      </c>
      <c r="EV383" s="3">
        <v>0</v>
      </c>
      <c r="EW383" s="3">
        <v>0</v>
      </c>
      <c r="EX383" s="3">
        <v>0</v>
      </c>
      <c r="EY383" s="3">
        <v>0</v>
      </c>
      <c r="EZ383" s="3"/>
      <c r="FA383" s="3"/>
      <c r="FB383" s="3"/>
      <c r="FC383" s="3"/>
      <c r="FD383" s="3"/>
      <c r="FE383" s="3"/>
      <c r="FF383" s="3"/>
      <c r="FG383" s="3"/>
      <c r="FH383" s="3"/>
      <c r="FI383" s="3"/>
      <c r="FJ383" s="3"/>
      <c r="FK383" s="3"/>
      <c r="FL383" s="3"/>
      <c r="FM383" s="3"/>
      <c r="FN383" s="3"/>
      <c r="FO383" s="3"/>
      <c r="FP383" s="3"/>
      <c r="FQ383" s="3">
        <v>0</v>
      </c>
      <c r="FR383" s="3">
        <v>0</v>
      </c>
      <c r="FS383" s="3">
        <v>0</v>
      </c>
      <c r="FT383" s="3"/>
      <c r="FU383" s="3"/>
      <c r="FV383" s="3"/>
      <c r="FW383" s="3"/>
      <c r="FX383" s="3">
        <v>0</v>
      </c>
      <c r="FY383" s="3">
        <v>0</v>
      </c>
      <c r="FZ383" s="3"/>
      <c r="GA383" s="3" t="s">
        <v>546</v>
      </c>
      <c r="GB383" s="3"/>
      <c r="GC383" s="3"/>
      <c r="GD383" s="3">
        <v>1</v>
      </c>
      <c r="GE383" s="3"/>
      <c r="GF383" s="3">
        <v>642950365</v>
      </c>
      <c r="GG383" s="3">
        <v>2</v>
      </c>
      <c r="GH383" s="3">
        <v>4</v>
      </c>
      <c r="GI383" s="3">
        <v>-2</v>
      </c>
      <c r="GJ383" s="3">
        <v>0</v>
      </c>
      <c r="GK383" s="3">
        <v>0</v>
      </c>
      <c r="GL383" s="3">
        <f t="shared" si="543"/>
        <v>0</v>
      </c>
      <c r="GM383" s="3">
        <f t="shared" si="544"/>
        <v>62461.04</v>
      </c>
      <c r="GN383" s="3">
        <f t="shared" si="545"/>
        <v>0</v>
      </c>
      <c r="GO383" s="3">
        <f t="shared" si="546"/>
        <v>62461.04</v>
      </c>
      <c r="GP383" s="3">
        <f t="shared" si="547"/>
        <v>0</v>
      </c>
      <c r="GQ383" s="3"/>
      <c r="GR383" s="3">
        <v>1</v>
      </c>
      <c r="GS383" s="3">
        <v>2</v>
      </c>
      <c r="GT383" s="3">
        <v>0</v>
      </c>
      <c r="GU383" s="3" t="s">
        <v>3</v>
      </c>
      <c r="GV383" s="3">
        <f t="shared" si="548"/>
        <v>0</v>
      </c>
      <c r="GW383" s="3">
        <v>1</v>
      </c>
      <c r="GX383" s="3">
        <f t="shared" si="549"/>
        <v>0</v>
      </c>
      <c r="GY383" s="3"/>
      <c r="GZ383" s="3"/>
      <c r="HA383" s="3">
        <v>0</v>
      </c>
      <c r="HB383" s="3">
        <v>0</v>
      </c>
      <c r="HC383" s="3">
        <f t="shared" si="550"/>
        <v>0</v>
      </c>
      <c r="HD383" s="3"/>
      <c r="HE383" s="3" t="s">
        <v>459</v>
      </c>
      <c r="HF383" s="3" t="s">
        <v>37</v>
      </c>
      <c r="HG383" s="3"/>
      <c r="HH383" s="3"/>
      <c r="HI383" s="3"/>
      <c r="HJ383" s="3"/>
      <c r="HK383" s="3"/>
      <c r="HL383" s="3"/>
      <c r="HM383" s="3" t="s">
        <v>3</v>
      </c>
      <c r="HN383" s="3" t="s">
        <v>3</v>
      </c>
      <c r="HO383" s="3" t="s">
        <v>3</v>
      </c>
      <c r="HP383" s="3" t="s">
        <v>3</v>
      </c>
      <c r="HQ383" s="3" t="s">
        <v>3</v>
      </c>
      <c r="HR383" s="3"/>
      <c r="HS383" s="3">
        <v>0</v>
      </c>
      <c r="HT383" s="3"/>
      <c r="HU383" s="3"/>
      <c r="HV383" s="3"/>
      <c r="HW383" s="3"/>
      <c r="HX383" s="3"/>
      <c r="HY383" s="3"/>
      <c r="HZ383" s="3"/>
      <c r="IA383" s="3"/>
      <c r="IB383" s="3"/>
      <c r="IC383" s="3"/>
      <c r="ID383" s="3"/>
      <c r="IE383" s="3"/>
      <c r="IF383" s="3"/>
      <c r="IG383" s="3"/>
      <c r="IH383" s="3"/>
      <c r="II383" s="3"/>
      <c r="IJ383" s="3"/>
      <c r="IK383" s="3">
        <v>0</v>
      </c>
      <c r="IL383" s="3"/>
      <c r="IM383" s="3"/>
      <c r="IN383" s="3"/>
      <c r="IO383" s="3"/>
      <c r="IP383" s="3"/>
      <c r="IQ383" s="3"/>
      <c r="IR383" s="3"/>
      <c r="IS383" s="3"/>
      <c r="IT383" s="3"/>
      <c r="IU383" s="3"/>
    </row>
    <row r="384" spans="1:255" x14ac:dyDescent="0.25">
      <c r="A384" s="4">
        <v>17</v>
      </c>
      <c r="B384" s="4">
        <v>1</v>
      </c>
      <c r="C384" s="4"/>
      <c r="D384" s="4"/>
      <c r="E384" s="4" t="s">
        <v>543</v>
      </c>
      <c r="F384" s="4" t="s">
        <v>544</v>
      </c>
      <c r="G384" s="4" t="s">
        <v>545</v>
      </c>
      <c r="H384" s="4" t="s">
        <v>227</v>
      </c>
      <c r="I384" s="4">
        <v>82</v>
      </c>
      <c r="J384" s="4">
        <v>0</v>
      </c>
      <c r="K384" s="4">
        <v>82</v>
      </c>
      <c r="L384" s="4"/>
      <c r="M384" s="4"/>
      <c r="N384" s="4"/>
      <c r="O384" s="4">
        <f t="shared" si="526"/>
        <v>614616.63</v>
      </c>
      <c r="P384" s="4">
        <f t="shared" si="527"/>
        <v>614616.63</v>
      </c>
      <c r="Q384" s="4">
        <f t="shared" si="579"/>
        <v>0</v>
      </c>
      <c r="R384" s="4">
        <f t="shared" si="580"/>
        <v>0</v>
      </c>
      <c r="S384" s="4">
        <f t="shared" si="528"/>
        <v>0</v>
      </c>
      <c r="T384" s="4">
        <f t="shared" si="529"/>
        <v>0</v>
      </c>
      <c r="U384" s="4">
        <f t="shared" si="530"/>
        <v>0</v>
      </c>
      <c r="V384" s="4">
        <f t="shared" si="531"/>
        <v>0</v>
      </c>
      <c r="W384" s="4">
        <f t="shared" si="532"/>
        <v>0</v>
      </c>
      <c r="X384" s="4">
        <f t="shared" si="581"/>
        <v>0</v>
      </c>
      <c r="Y384" s="4">
        <f t="shared" si="582"/>
        <v>0</v>
      </c>
      <c r="Z384" s="4"/>
      <c r="AA384" s="4">
        <v>55890823</v>
      </c>
      <c r="AB384" s="4">
        <f t="shared" si="533"/>
        <v>761.72</v>
      </c>
      <c r="AC384" s="4">
        <f t="shared" si="583"/>
        <v>761.72</v>
      </c>
      <c r="AD384" s="4">
        <f t="shared" si="584"/>
        <v>0</v>
      </c>
      <c r="AE384" s="4">
        <f t="shared" si="585"/>
        <v>0</v>
      </c>
      <c r="AF384" s="4">
        <f t="shared" si="585"/>
        <v>0</v>
      </c>
      <c r="AG384" s="4">
        <f t="shared" si="534"/>
        <v>0</v>
      </c>
      <c r="AH384" s="4">
        <f t="shared" si="586"/>
        <v>0</v>
      </c>
      <c r="AI384" s="4">
        <f t="shared" si="586"/>
        <v>0</v>
      </c>
      <c r="AJ384" s="4">
        <f t="shared" si="535"/>
        <v>0</v>
      </c>
      <c r="AK384" s="4">
        <v>761.72</v>
      </c>
      <c r="AL384" s="4">
        <v>761.72</v>
      </c>
      <c r="AM384" s="4">
        <v>0</v>
      </c>
      <c r="AN384" s="4">
        <v>0</v>
      </c>
      <c r="AO384" s="4">
        <v>0</v>
      </c>
      <c r="AP384" s="4">
        <v>0</v>
      </c>
      <c r="AQ384" s="4">
        <v>0</v>
      </c>
      <c r="AR384" s="4">
        <v>0</v>
      </c>
      <c r="AS384" s="4">
        <v>0</v>
      </c>
      <c r="AT384" s="4">
        <v>0</v>
      </c>
      <c r="AU384" s="4">
        <v>0</v>
      </c>
      <c r="AV384" s="4">
        <v>1</v>
      </c>
      <c r="AW384" s="4">
        <v>1</v>
      </c>
      <c r="AX384" s="4"/>
      <c r="AY384" s="4"/>
      <c r="AZ384" s="4">
        <v>1</v>
      </c>
      <c r="BA384" s="4">
        <v>1</v>
      </c>
      <c r="BB384" s="4">
        <v>1</v>
      </c>
      <c r="BC384" s="4">
        <v>9.84</v>
      </c>
      <c r="BD384" s="4" t="s">
        <v>3</v>
      </c>
      <c r="BE384" s="4" t="s">
        <v>3</v>
      </c>
      <c r="BF384" s="4" t="s">
        <v>3</v>
      </c>
      <c r="BG384" s="4" t="s">
        <v>3</v>
      </c>
      <c r="BH384" s="4">
        <v>3</v>
      </c>
      <c r="BI384" s="4">
        <v>2</v>
      </c>
      <c r="BJ384" s="4" t="s">
        <v>544</v>
      </c>
      <c r="BK384" s="4"/>
      <c r="BL384" s="4"/>
      <c r="BM384" s="4">
        <v>400005</v>
      </c>
      <c r="BN384" s="4">
        <v>0</v>
      </c>
      <c r="BO384" s="4" t="s">
        <v>3</v>
      </c>
      <c r="BP384" s="4">
        <v>0</v>
      </c>
      <c r="BQ384" s="4">
        <v>213</v>
      </c>
      <c r="BR384" s="4">
        <v>0</v>
      </c>
      <c r="BS384" s="4">
        <v>1</v>
      </c>
      <c r="BT384" s="4">
        <v>1</v>
      </c>
      <c r="BU384" s="4">
        <v>1</v>
      </c>
      <c r="BV384" s="4">
        <v>1</v>
      </c>
      <c r="BW384" s="4">
        <v>1</v>
      </c>
      <c r="BX384" s="4">
        <v>1</v>
      </c>
      <c r="BY384" s="4" t="s">
        <v>3</v>
      </c>
      <c r="BZ384" s="4">
        <v>0</v>
      </c>
      <c r="CA384" s="4">
        <v>0</v>
      </c>
      <c r="CB384" s="4" t="s">
        <v>3</v>
      </c>
      <c r="CC384" s="4"/>
      <c r="CD384" s="4"/>
      <c r="CE384" s="4">
        <v>1566</v>
      </c>
      <c r="CF384" s="4">
        <v>0</v>
      </c>
      <c r="CG384" s="4">
        <v>0</v>
      </c>
      <c r="CH384" s="4"/>
      <c r="CI384" s="4"/>
      <c r="CJ384" s="4"/>
      <c r="CK384" s="4"/>
      <c r="CL384" s="4"/>
      <c r="CM384" s="4">
        <v>0</v>
      </c>
      <c r="CN384" s="4" t="s">
        <v>3</v>
      </c>
      <c r="CO384" s="4">
        <v>0</v>
      </c>
      <c r="CP384" s="4">
        <f t="shared" si="536"/>
        <v>614616.63</v>
      </c>
      <c r="CQ384" s="4">
        <f t="shared" si="537"/>
        <v>7495.32</v>
      </c>
      <c r="CR384" s="4">
        <f t="shared" si="587"/>
        <v>0</v>
      </c>
      <c r="CS384" s="4">
        <f t="shared" si="588"/>
        <v>0</v>
      </c>
      <c r="CT384" s="4">
        <f t="shared" si="538"/>
        <v>0</v>
      </c>
      <c r="CU384" s="4">
        <f t="shared" si="539"/>
        <v>0</v>
      </c>
      <c r="CV384" s="4">
        <f t="shared" si="540"/>
        <v>0</v>
      </c>
      <c r="CW384" s="4">
        <f t="shared" si="541"/>
        <v>0</v>
      </c>
      <c r="CX384" s="4">
        <f t="shared" si="542"/>
        <v>0</v>
      </c>
      <c r="CY384" s="4">
        <f t="shared" si="589"/>
        <v>0</v>
      </c>
      <c r="CZ384" s="4">
        <f t="shared" si="590"/>
        <v>0</v>
      </c>
      <c r="DA384" s="4"/>
      <c r="DB384" s="4"/>
      <c r="DC384" s="4" t="s">
        <v>3</v>
      </c>
      <c r="DD384" s="4" t="s">
        <v>3</v>
      </c>
      <c r="DE384" s="4" t="s">
        <v>3</v>
      </c>
      <c r="DF384" s="4" t="s">
        <v>3</v>
      </c>
      <c r="DG384" s="4" t="s">
        <v>3</v>
      </c>
      <c r="DH384" s="4" t="s">
        <v>3</v>
      </c>
      <c r="DI384" s="4" t="s">
        <v>3</v>
      </c>
      <c r="DJ384" s="4" t="s">
        <v>3</v>
      </c>
      <c r="DK384" s="4" t="s">
        <v>3</v>
      </c>
      <c r="DL384" s="4" t="s">
        <v>3</v>
      </c>
      <c r="DM384" s="4" t="s">
        <v>3</v>
      </c>
      <c r="DN384" s="4">
        <v>0</v>
      </c>
      <c r="DO384" s="4">
        <v>0</v>
      </c>
      <c r="DP384" s="4">
        <v>1</v>
      </c>
      <c r="DQ384" s="4">
        <v>1</v>
      </c>
      <c r="DR384" s="4"/>
      <c r="DS384" s="4"/>
      <c r="DT384" s="4"/>
      <c r="DU384" s="4">
        <v>1013</v>
      </c>
      <c r="DV384" s="4" t="s">
        <v>227</v>
      </c>
      <c r="DW384" s="4" t="s">
        <v>227</v>
      </c>
      <c r="DX384" s="4">
        <v>1</v>
      </c>
      <c r="DY384" s="4"/>
      <c r="DZ384" s="4" t="s">
        <v>3</v>
      </c>
      <c r="EA384" s="4" t="s">
        <v>3</v>
      </c>
      <c r="EB384" s="4" t="s">
        <v>3</v>
      </c>
      <c r="EC384" s="4" t="s">
        <v>3</v>
      </c>
      <c r="ED384" s="4"/>
      <c r="EE384" s="4">
        <v>57042888</v>
      </c>
      <c r="EF384" s="4">
        <v>213</v>
      </c>
      <c r="EG384" s="4" t="s">
        <v>456</v>
      </c>
      <c r="EH384" s="4">
        <v>0</v>
      </c>
      <c r="EI384" s="4" t="s">
        <v>3</v>
      </c>
      <c r="EJ384" s="4">
        <v>1</v>
      </c>
      <c r="EK384" s="4">
        <v>400005</v>
      </c>
      <c r="EL384" s="4" t="s">
        <v>456</v>
      </c>
      <c r="EM384" s="4" t="s">
        <v>457</v>
      </c>
      <c r="EN384" s="4"/>
      <c r="EO384" s="4" t="s">
        <v>3</v>
      </c>
      <c r="EP384" s="4"/>
      <c r="EQ384" s="4">
        <v>16</v>
      </c>
      <c r="ER384" s="4">
        <v>0</v>
      </c>
      <c r="ES384" s="4">
        <v>761.72</v>
      </c>
      <c r="ET384" s="4">
        <v>0</v>
      </c>
      <c r="EU384" s="4">
        <v>0</v>
      </c>
      <c r="EV384" s="4">
        <v>0</v>
      </c>
      <c r="EW384" s="4">
        <v>0</v>
      </c>
      <c r="EX384" s="4">
        <v>0</v>
      </c>
      <c r="EY384" s="4">
        <v>0</v>
      </c>
      <c r="EZ384" s="4">
        <v>5</v>
      </c>
      <c r="FA384" s="4"/>
      <c r="FB384" s="4"/>
      <c r="FC384" s="4">
        <v>1</v>
      </c>
      <c r="FD384" s="4">
        <v>18</v>
      </c>
      <c r="FE384" s="4"/>
      <c r="FF384" s="4">
        <v>8965</v>
      </c>
      <c r="FG384" s="4"/>
      <c r="FH384" s="4"/>
      <c r="FI384" s="4"/>
      <c r="FJ384" s="4"/>
      <c r="FK384" s="4"/>
      <c r="FL384" s="4"/>
      <c r="FM384" s="4"/>
      <c r="FN384" s="4"/>
      <c r="FO384" s="4"/>
      <c r="FP384" s="4"/>
      <c r="FQ384" s="4">
        <v>0</v>
      </c>
      <c r="FR384" s="4">
        <v>0</v>
      </c>
      <c r="FS384" s="4">
        <v>0</v>
      </c>
      <c r="FT384" s="4"/>
      <c r="FU384" s="4"/>
      <c r="FV384" s="4"/>
      <c r="FW384" s="4"/>
      <c r="FX384" s="4">
        <v>0</v>
      </c>
      <c r="FY384" s="4">
        <v>0</v>
      </c>
      <c r="FZ384" s="4"/>
      <c r="GA384" s="4" t="s">
        <v>546</v>
      </c>
      <c r="GB384" s="4"/>
      <c r="GC384" s="4"/>
      <c r="GD384" s="4">
        <v>1</v>
      </c>
      <c r="GE384" s="4"/>
      <c r="GF384" s="4">
        <v>642950365</v>
      </c>
      <c r="GG384" s="4">
        <v>2</v>
      </c>
      <c r="GH384" s="4">
        <v>3</v>
      </c>
      <c r="GI384" s="4">
        <v>5</v>
      </c>
      <c r="GJ384" s="4">
        <v>0</v>
      </c>
      <c r="GK384" s="4">
        <v>0</v>
      </c>
      <c r="GL384" s="4">
        <f t="shared" si="543"/>
        <v>0</v>
      </c>
      <c r="GM384" s="4">
        <f t="shared" si="544"/>
        <v>614616.63</v>
      </c>
      <c r="GN384" s="4">
        <f t="shared" si="545"/>
        <v>0</v>
      </c>
      <c r="GO384" s="4">
        <f t="shared" si="546"/>
        <v>614616.63</v>
      </c>
      <c r="GP384" s="4">
        <f t="shared" si="547"/>
        <v>0</v>
      </c>
      <c r="GQ384" s="4"/>
      <c r="GR384" s="4">
        <v>1</v>
      </c>
      <c r="GS384" s="4">
        <v>1</v>
      </c>
      <c r="GT384" s="4">
        <v>0</v>
      </c>
      <c r="GU384" s="4" t="s">
        <v>3</v>
      </c>
      <c r="GV384" s="4">
        <f t="shared" si="548"/>
        <v>0</v>
      </c>
      <c r="GW384" s="4">
        <v>1</v>
      </c>
      <c r="GX384" s="4">
        <f t="shared" si="549"/>
        <v>0</v>
      </c>
      <c r="GY384" s="4"/>
      <c r="GZ384" s="4"/>
      <c r="HA384" s="4">
        <v>0</v>
      </c>
      <c r="HB384" s="4">
        <v>0</v>
      </c>
      <c r="HC384" s="4">
        <f t="shared" si="550"/>
        <v>0</v>
      </c>
      <c r="HD384" s="4"/>
      <c r="HE384" s="4" t="s">
        <v>459</v>
      </c>
      <c r="HF384" s="4" t="s">
        <v>37</v>
      </c>
      <c r="HG384" s="4"/>
      <c r="HH384" s="4"/>
      <c r="HI384" s="4"/>
      <c r="HJ384" s="4"/>
      <c r="HK384" s="4"/>
      <c r="HL384" s="4"/>
      <c r="HM384" s="4" t="s">
        <v>3</v>
      </c>
      <c r="HN384" s="4" t="s">
        <v>3</v>
      </c>
      <c r="HO384" s="4" t="s">
        <v>3</v>
      </c>
      <c r="HP384" s="4" t="s">
        <v>3</v>
      </c>
      <c r="HQ384" s="4" t="s">
        <v>3</v>
      </c>
      <c r="HR384" s="4"/>
      <c r="HS384" s="4">
        <v>0</v>
      </c>
      <c r="HT384" s="4"/>
      <c r="HU384" s="4"/>
      <c r="HV384" s="4"/>
      <c r="HW384" s="4"/>
      <c r="HX384" s="4"/>
      <c r="HY384" s="4"/>
      <c r="HZ384" s="4"/>
      <c r="IA384" s="4"/>
      <c r="IB384" s="4"/>
      <c r="IC384" s="4"/>
      <c r="ID384" s="4"/>
      <c r="IE384" s="4"/>
      <c r="IF384" s="4"/>
      <c r="IG384" s="4"/>
      <c r="IH384" s="4"/>
      <c r="II384" s="4"/>
      <c r="IJ384" s="4"/>
      <c r="IK384" s="4">
        <v>0</v>
      </c>
      <c r="IL384" s="4"/>
      <c r="IM384" s="4"/>
      <c r="IN384" s="4"/>
      <c r="IO384" s="4"/>
      <c r="IP384" s="4"/>
      <c r="IQ384" s="4"/>
      <c r="IR384" s="4"/>
      <c r="IS384" s="4"/>
      <c r="IT384" s="4"/>
      <c r="IU384" s="4"/>
    </row>
    <row r="385" spans="1:255" x14ac:dyDescent="0.25">
      <c r="A385" s="3">
        <v>17</v>
      </c>
      <c r="B385" s="3">
        <v>1</v>
      </c>
      <c r="C385" s="3"/>
      <c r="D385" s="3"/>
      <c r="E385" s="3" t="s">
        <v>547</v>
      </c>
      <c r="F385" s="3" t="s">
        <v>548</v>
      </c>
      <c r="G385" s="3" t="s">
        <v>549</v>
      </c>
      <c r="H385" s="3" t="s">
        <v>227</v>
      </c>
      <c r="I385" s="3">
        <v>40</v>
      </c>
      <c r="J385" s="3">
        <v>0</v>
      </c>
      <c r="K385" s="3">
        <v>40</v>
      </c>
      <c r="L385" s="3"/>
      <c r="M385" s="3"/>
      <c r="N385" s="3"/>
      <c r="O385" s="3">
        <f t="shared" si="526"/>
        <v>34666</v>
      </c>
      <c r="P385" s="3">
        <f t="shared" si="527"/>
        <v>34666</v>
      </c>
      <c r="Q385" s="3">
        <f t="shared" si="579"/>
        <v>0</v>
      </c>
      <c r="R385" s="3">
        <f t="shared" si="580"/>
        <v>0</v>
      </c>
      <c r="S385" s="3">
        <f t="shared" si="528"/>
        <v>0</v>
      </c>
      <c r="T385" s="3">
        <f t="shared" si="529"/>
        <v>0</v>
      </c>
      <c r="U385" s="3">
        <f t="shared" si="530"/>
        <v>0</v>
      </c>
      <c r="V385" s="3">
        <f t="shared" si="531"/>
        <v>0</v>
      </c>
      <c r="W385" s="3">
        <f t="shared" si="532"/>
        <v>0</v>
      </c>
      <c r="X385" s="3">
        <f t="shared" si="581"/>
        <v>0</v>
      </c>
      <c r="Y385" s="3">
        <f t="shared" si="582"/>
        <v>0</v>
      </c>
      <c r="Z385" s="3"/>
      <c r="AA385" s="3">
        <v>54971259</v>
      </c>
      <c r="AB385" s="3">
        <f t="shared" si="533"/>
        <v>866.65</v>
      </c>
      <c r="AC385" s="3">
        <f t="shared" si="583"/>
        <v>866.65</v>
      </c>
      <c r="AD385" s="3">
        <f t="shared" si="584"/>
        <v>0</v>
      </c>
      <c r="AE385" s="3">
        <f t="shared" si="585"/>
        <v>0</v>
      </c>
      <c r="AF385" s="3">
        <f t="shared" si="585"/>
        <v>0</v>
      </c>
      <c r="AG385" s="3">
        <f t="shared" si="534"/>
        <v>0</v>
      </c>
      <c r="AH385" s="3">
        <f t="shared" si="586"/>
        <v>0</v>
      </c>
      <c r="AI385" s="3">
        <f t="shared" si="586"/>
        <v>0</v>
      </c>
      <c r="AJ385" s="3">
        <f t="shared" si="535"/>
        <v>0</v>
      </c>
      <c r="AK385" s="3">
        <v>866.65</v>
      </c>
      <c r="AL385" s="3">
        <v>866.65</v>
      </c>
      <c r="AM385" s="3">
        <v>0</v>
      </c>
      <c r="AN385" s="3">
        <v>0</v>
      </c>
      <c r="AO385" s="3">
        <v>0</v>
      </c>
      <c r="AP385" s="3">
        <v>0</v>
      </c>
      <c r="AQ385" s="3">
        <v>0</v>
      </c>
      <c r="AR385" s="3">
        <v>0</v>
      </c>
      <c r="AS385" s="3">
        <v>0</v>
      </c>
      <c r="AT385" s="3">
        <v>0</v>
      </c>
      <c r="AU385" s="3">
        <v>0</v>
      </c>
      <c r="AV385" s="3">
        <v>1</v>
      </c>
      <c r="AW385" s="3">
        <v>1</v>
      </c>
      <c r="AX385" s="3"/>
      <c r="AY385" s="3"/>
      <c r="AZ385" s="3">
        <v>1</v>
      </c>
      <c r="BA385" s="3">
        <v>1</v>
      </c>
      <c r="BB385" s="3">
        <v>1</v>
      </c>
      <c r="BC385" s="3">
        <v>1</v>
      </c>
      <c r="BD385" s="3" t="s">
        <v>3</v>
      </c>
      <c r="BE385" s="3" t="s">
        <v>3</v>
      </c>
      <c r="BF385" s="3" t="s">
        <v>3</v>
      </c>
      <c r="BG385" s="3" t="s">
        <v>3</v>
      </c>
      <c r="BH385" s="3">
        <v>3</v>
      </c>
      <c r="BI385" s="3">
        <v>2</v>
      </c>
      <c r="BJ385" s="3" t="s">
        <v>548</v>
      </c>
      <c r="BK385" s="3"/>
      <c r="BL385" s="3"/>
      <c r="BM385" s="3">
        <v>400005</v>
      </c>
      <c r="BN385" s="3">
        <v>0</v>
      </c>
      <c r="BO385" s="3" t="s">
        <v>3</v>
      </c>
      <c r="BP385" s="3">
        <v>0</v>
      </c>
      <c r="BQ385" s="3">
        <v>213</v>
      </c>
      <c r="BR385" s="3">
        <v>0</v>
      </c>
      <c r="BS385" s="3">
        <v>1</v>
      </c>
      <c r="BT385" s="3">
        <v>1</v>
      </c>
      <c r="BU385" s="3">
        <v>1</v>
      </c>
      <c r="BV385" s="3">
        <v>1</v>
      </c>
      <c r="BW385" s="3">
        <v>1</v>
      </c>
      <c r="BX385" s="3">
        <v>1</v>
      </c>
      <c r="BY385" s="3" t="s">
        <v>3</v>
      </c>
      <c r="BZ385" s="3">
        <v>0</v>
      </c>
      <c r="CA385" s="3">
        <v>0</v>
      </c>
      <c r="CB385" s="3" t="s">
        <v>3</v>
      </c>
      <c r="CC385" s="3"/>
      <c r="CD385" s="3"/>
      <c r="CE385" s="3">
        <v>1566</v>
      </c>
      <c r="CF385" s="3">
        <v>0</v>
      </c>
      <c r="CG385" s="3">
        <v>0</v>
      </c>
      <c r="CH385" s="3"/>
      <c r="CI385" s="3"/>
      <c r="CJ385" s="3"/>
      <c r="CK385" s="3"/>
      <c r="CL385" s="3"/>
      <c r="CM385" s="3">
        <v>0</v>
      </c>
      <c r="CN385" s="3" t="s">
        <v>3</v>
      </c>
      <c r="CO385" s="3">
        <v>0</v>
      </c>
      <c r="CP385" s="3">
        <f t="shared" si="536"/>
        <v>34666</v>
      </c>
      <c r="CQ385" s="3">
        <f t="shared" si="537"/>
        <v>866.65</v>
      </c>
      <c r="CR385" s="3">
        <f t="shared" si="587"/>
        <v>0</v>
      </c>
      <c r="CS385" s="3">
        <f t="shared" si="588"/>
        <v>0</v>
      </c>
      <c r="CT385" s="3">
        <f t="shared" si="538"/>
        <v>0</v>
      </c>
      <c r="CU385" s="3">
        <f t="shared" si="539"/>
        <v>0</v>
      </c>
      <c r="CV385" s="3">
        <f t="shared" si="540"/>
        <v>0</v>
      </c>
      <c r="CW385" s="3">
        <f t="shared" si="541"/>
        <v>0</v>
      </c>
      <c r="CX385" s="3">
        <f t="shared" si="542"/>
        <v>0</v>
      </c>
      <c r="CY385" s="3">
        <f t="shared" si="589"/>
        <v>0</v>
      </c>
      <c r="CZ385" s="3">
        <f t="shared" si="590"/>
        <v>0</v>
      </c>
      <c r="DA385" s="3"/>
      <c r="DB385" s="3"/>
      <c r="DC385" s="3" t="s">
        <v>3</v>
      </c>
      <c r="DD385" s="3" t="s">
        <v>3</v>
      </c>
      <c r="DE385" s="3" t="s">
        <v>3</v>
      </c>
      <c r="DF385" s="3" t="s">
        <v>3</v>
      </c>
      <c r="DG385" s="3" t="s">
        <v>3</v>
      </c>
      <c r="DH385" s="3" t="s">
        <v>3</v>
      </c>
      <c r="DI385" s="3" t="s">
        <v>3</v>
      </c>
      <c r="DJ385" s="3" t="s">
        <v>3</v>
      </c>
      <c r="DK385" s="3" t="s">
        <v>3</v>
      </c>
      <c r="DL385" s="3" t="s">
        <v>3</v>
      </c>
      <c r="DM385" s="3" t="s">
        <v>3</v>
      </c>
      <c r="DN385" s="3">
        <v>0</v>
      </c>
      <c r="DO385" s="3">
        <v>0</v>
      </c>
      <c r="DP385" s="3">
        <v>1</v>
      </c>
      <c r="DQ385" s="3">
        <v>1</v>
      </c>
      <c r="DR385" s="3"/>
      <c r="DS385" s="3"/>
      <c r="DT385" s="3"/>
      <c r="DU385" s="3">
        <v>1013</v>
      </c>
      <c r="DV385" s="3" t="s">
        <v>227</v>
      </c>
      <c r="DW385" s="3" t="s">
        <v>227</v>
      </c>
      <c r="DX385" s="3">
        <v>1</v>
      </c>
      <c r="DY385" s="3"/>
      <c r="DZ385" s="3" t="s">
        <v>3</v>
      </c>
      <c r="EA385" s="3" t="s">
        <v>3</v>
      </c>
      <c r="EB385" s="3" t="s">
        <v>3</v>
      </c>
      <c r="EC385" s="3" t="s">
        <v>3</v>
      </c>
      <c r="ED385" s="3"/>
      <c r="EE385" s="3">
        <v>57042888</v>
      </c>
      <c r="EF385" s="3">
        <v>213</v>
      </c>
      <c r="EG385" s="3" t="s">
        <v>456</v>
      </c>
      <c r="EH385" s="3">
        <v>0</v>
      </c>
      <c r="EI385" s="3" t="s">
        <v>3</v>
      </c>
      <c r="EJ385" s="3">
        <v>1</v>
      </c>
      <c r="EK385" s="3">
        <v>400005</v>
      </c>
      <c r="EL385" s="3" t="s">
        <v>456</v>
      </c>
      <c r="EM385" s="3" t="s">
        <v>457</v>
      </c>
      <c r="EN385" s="3"/>
      <c r="EO385" s="3" t="s">
        <v>3</v>
      </c>
      <c r="EP385" s="3"/>
      <c r="EQ385" s="3">
        <v>16</v>
      </c>
      <c r="ER385" s="3">
        <v>0</v>
      </c>
      <c r="ES385" s="3">
        <v>866.65</v>
      </c>
      <c r="ET385" s="3">
        <v>0</v>
      </c>
      <c r="EU385" s="3">
        <v>0</v>
      </c>
      <c r="EV385" s="3">
        <v>0</v>
      </c>
      <c r="EW385" s="3">
        <v>0</v>
      </c>
      <c r="EX385" s="3">
        <v>0</v>
      </c>
      <c r="EY385" s="3">
        <v>0</v>
      </c>
      <c r="EZ385" s="3"/>
      <c r="FA385" s="3"/>
      <c r="FB385" s="3"/>
      <c r="FC385" s="3"/>
      <c r="FD385" s="3"/>
      <c r="FE385" s="3"/>
      <c r="FF385" s="3"/>
      <c r="FG385" s="3"/>
      <c r="FH385" s="3"/>
      <c r="FI385" s="3"/>
      <c r="FJ385" s="3"/>
      <c r="FK385" s="3"/>
      <c r="FL385" s="3"/>
      <c r="FM385" s="3"/>
      <c r="FN385" s="3"/>
      <c r="FO385" s="3"/>
      <c r="FP385" s="3"/>
      <c r="FQ385" s="3">
        <v>0</v>
      </c>
      <c r="FR385" s="3">
        <v>0</v>
      </c>
      <c r="FS385" s="3">
        <v>0</v>
      </c>
      <c r="FT385" s="3"/>
      <c r="FU385" s="3"/>
      <c r="FV385" s="3"/>
      <c r="FW385" s="3"/>
      <c r="FX385" s="3">
        <v>0</v>
      </c>
      <c r="FY385" s="3">
        <v>0</v>
      </c>
      <c r="FZ385" s="3"/>
      <c r="GA385" s="3" t="s">
        <v>550</v>
      </c>
      <c r="GB385" s="3"/>
      <c r="GC385" s="3"/>
      <c r="GD385" s="3">
        <v>1</v>
      </c>
      <c r="GE385" s="3"/>
      <c r="GF385" s="3">
        <v>731933562</v>
      </c>
      <c r="GG385" s="3">
        <v>2</v>
      </c>
      <c r="GH385" s="3">
        <v>4</v>
      </c>
      <c r="GI385" s="3">
        <v>-2</v>
      </c>
      <c r="GJ385" s="3">
        <v>0</v>
      </c>
      <c r="GK385" s="3">
        <v>0</v>
      </c>
      <c r="GL385" s="3">
        <f t="shared" si="543"/>
        <v>0</v>
      </c>
      <c r="GM385" s="3">
        <f t="shared" si="544"/>
        <v>34666</v>
      </c>
      <c r="GN385" s="3">
        <f t="shared" si="545"/>
        <v>0</v>
      </c>
      <c r="GO385" s="3">
        <f t="shared" si="546"/>
        <v>34666</v>
      </c>
      <c r="GP385" s="3">
        <f t="shared" si="547"/>
        <v>0</v>
      </c>
      <c r="GQ385" s="3"/>
      <c r="GR385" s="3">
        <v>1</v>
      </c>
      <c r="GS385" s="3">
        <v>2</v>
      </c>
      <c r="GT385" s="3">
        <v>0</v>
      </c>
      <c r="GU385" s="3" t="s">
        <v>3</v>
      </c>
      <c r="GV385" s="3">
        <f t="shared" si="548"/>
        <v>0</v>
      </c>
      <c r="GW385" s="3">
        <v>1</v>
      </c>
      <c r="GX385" s="3">
        <f t="shared" si="549"/>
        <v>0</v>
      </c>
      <c r="GY385" s="3"/>
      <c r="GZ385" s="3"/>
      <c r="HA385" s="3">
        <v>0</v>
      </c>
      <c r="HB385" s="3">
        <v>0</v>
      </c>
      <c r="HC385" s="3">
        <f t="shared" si="550"/>
        <v>0</v>
      </c>
      <c r="HD385" s="3"/>
      <c r="HE385" s="3" t="s">
        <v>459</v>
      </c>
      <c r="HF385" s="3" t="s">
        <v>37</v>
      </c>
      <c r="HG385" s="3"/>
      <c r="HH385" s="3"/>
      <c r="HI385" s="3"/>
      <c r="HJ385" s="3"/>
      <c r="HK385" s="3"/>
      <c r="HL385" s="3"/>
      <c r="HM385" s="3" t="s">
        <v>3</v>
      </c>
      <c r="HN385" s="3" t="s">
        <v>3</v>
      </c>
      <c r="HO385" s="3" t="s">
        <v>3</v>
      </c>
      <c r="HP385" s="3" t="s">
        <v>3</v>
      </c>
      <c r="HQ385" s="3" t="s">
        <v>3</v>
      </c>
      <c r="HR385" s="3"/>
      <c r="HS385" s="3">
        <v>0</v>
      </c>
      <c r="HT385" s="3"/>
      <c r="HU385" s="3"/>
      <c r="HV385" s="3"/>
      <c r="HW385" s="3"/>
      <c r="HX385" s="3"/>
      <c r="HY385" s="3"/>
      <c r="HZ385" s="3"/>
      <c r="IA385" s="3"/>
      <c r="IB385" s="3"/>
      <c r="IC385" s="3"/>
      <c r="ID385" s="3"/>
      <c r="IE385" s="3"/>
      <c r="IF385" s="3"/>
      <c r="IG385" s="3"/>
      <c r="IH385" s="3"/>
      <c r="II385" s="3"/>
      <c r="IJ385" s="3"/>
      <c r="IK385" s="3">
        <v>0</v>
      </c>
      <c r="IL385" s="3"/>
      <c r="IM385" s="3"/>
      <c r="IN385" s="3"/>
      <c r="IO385" s="3"/>
      <c r="IP385" s="3"/>
      <c r="IQ385" s="3"/>
      <c r="IR385" s="3"/>
      <c r="IS385" s="3"/>
      <c r="IT385" s="3"/>
      <c r="IU385" s="3"/>
    </row>
    <row r="386" spans="1:255" x14ac:dyDescent="0.25">
      <c r="A386" s="4">
        <v>17</v>
      </c>
      <c r="B386" s="4">
        <v>1</v>
      </c>
      <c r="C386" s="4"/>
      <c r="D386" s="4"/>
      <c r="E386" s="4" t="s">
        <v>547</v>
      </c>
      <c r="F386" s="4" t="s">
        <v>548</v>
      </c>
      <c r="G386" s="4" t="s">
        <v>549</v>
      </c>
      <c r="H386" s="4" t="s">
        <v>227</v>
      </c>
      <c r="I386" s="4">
        <v>40</v>
      </c>
      <c r="J386" s="4">
        <v>0</v>
      </c>
      <c r="K386" s="4">
        <v>40</v>
      </c>
      <c r="L386" s="4"/>
      <c r="M386" s="4"/>
      <c r="N386" s="4"/>
      <c r="O386" s="4">
        <f t="shared" si="526"/>
        <v>341113.44</v>
      </c>
      <c r="P386" s="4">
        <f t="shared" si="527"/>
        <v>341113.44</v>
      </c>
      <c r="Q386" s="4">
        <f t="shared" si="579"/>
        <v>0</v>
      </c>
      <c r="R386" s="4">
        <f t="shared" si="580"/>
        <v>0</v>
      </c>
      <c r="S386" s="4">
        <f t="shared" si="528"/>
        <v>0</v>
      </c>
      <c r="T386" s="4">
        <f t="shared" si="529"/>
        <v>0</v>
      </c>
      <c r="U386" s="4">
        <f t="shared" si="530"/>
        <v>0</v>
      </c>
      <c r="V386" s="4">
        <f t="shared" si="531"/>
        <v>0</v>
      </c>
      <c r="W386" s="4">
        <f t="shared" si="532"/>
        <v>0</v>
      </c>
      <c r="X386" s="4">
        <f t="shared" si="581"/>
        <v>0</v>
      </c>
      <c r="Y386" s="4">
        <f t="shared" si="582"/>
        <v>0</v>
      </c>
      <c r="Z386" s="4"/>
      <c r="AA386" s="4">
        <v>55890823</v>
      </c>
      <c r="AB386" s="4">
        <f t="shared" si="533"/>
        <v>866.65</v>
      </c>
      <c r="AC386" s="4">
        <f t="shared" si="583"/>
        <v>866.65</v>
      </c>
      <c r="AD386" s="4">
        <f t="shared" si="584"/>
        <v>0</v>
      </c>
      <c r="AE386" s="4">
        <f t="shared" si="585"/>
        <v>0</v>
      </c>
      <c r="AF386" s="4">
        <f t="shared" si="585"/>
        <v>0</v>
      </c>
      <c r="AG386" s="4">
        <f t="shared" si="534"/>
        <v>0</v>
      </c>
      <c r="AH386" s="4">
        <f t="shared" si="586"/>
        <v>0</v>
      </c>
      <c r="AI386" s="4">
        <f t="shared" si="586"/>
        <v>0</v>
      </c>
      <c r="AJ386" s="4">
        <f t="shared" si="535"/>
        <v>0</v>
      </c>
      <c r="AK386" s="4">
        <v>866.65</v>
      </c>
      <c r="AL386" s="4">
        <v>866.65</v>
      </c>
      <c r="AM386" s="4">
        <v>0</v>
      </c>
      <c r="AN386" s="4">
        <v>0</v>
      </c>
      <c r="AO386" s="4">
        <v>0</v>
      </c>
      <c r="AP386" s="4">
        <v>0</v>
      </c>
      <c r="AQ386" s="4">
        <v>0</v>
      </c>
      <c r="AR386" s="4">
        <v>0</v>
      </c>
      <c r="AS386" s="4">
        <v>0</v>
      </c>
      <c r="AT386" s="4">
        <v>0</v>
      </c>
      <c r="AU386" s="4">
        <v>0</v>
      </c>
      <c r="AV386" s="4">
        <v>1</v>
      </c>
      <c r="AW386" s="4">
        <v>1</v>
      </c>
      <c r="AX386" s="4"/>
      <c r="AY386" s="4"/>
      <c r="AZ386" s="4">
        <v>1</v>
      </c>
      <c r="BA386" s="4">
        <v>1</v>
      </c>
      <c r="BB386" s="4">
        <v>1</v>
      </c>
      <c r="BC386" s="4">
        <v>9.84</v>
      </c>
      <c r="BD386" s="4" t="s">
        <v>3</v>
      </c>
      <c r="BE386" s="4" t="s">
        <v>3</v>
      </c>
      <c r="BF386" s="4" t="s">
        <v>3</v>
      </c>
      <c r="BG386" s="4" t="s">
        <v>3</v>
      </c>
      <c r="BH386" s="4">
        <v>3</v>
      </c>
      <c r="BI386" s="4">
        <v>2</v>
      </c>
      <c r="BJ386" s="4" t="s">
        <v>548</v>
      </c>
      <c r="BK386" s="4"/>
      <c r="BL386" s="4"/>
      <c r="BM386" s="4">
        <v>400005</v>
      </c>
      <c r="BN386" s="4">
        <v>0</v>
      </c>
      <c r="BO386" s="4" t="s">
        <v>3</v>
      </c>
      <c r="BP386" s="4">
        <v>0</v>
      </c>
      <c r="BQ386" s="4">
        <v>213</v>
      </c>
      <c r="BR386" s="4">
        <v>0</v>
      </c>
      <c r="BS386" s="4">
        <v>1</v>
      </c>
      <c r="BT386" s="4">
        <v>1</v>
      </c>
      <c r="BU386" s="4">
        <v>1</v>
      </c>
      <c r="BV386" s="4">
        <v>1</v>
      </c>
      <c r="BW386" s="4">
        <v>1</v>
      </c>
      <c r="BX386" s="4">
        <v>1</v>
      </c>
      <c r="BY386" s="4" t="s">
        <v>3</v>
      </c>
      <c r="BZ386" s="4">
        <v>0</v>
      </c>
      <c r="CA386" s="4">
        <v>0</v>
      </c>
      <c r="CB386" s="4" t="s">
        <v>3</v>
      </c>
      <c r="CC386" s="4"/>
      <c r="CD386" s="4"/>
      <c r="CE386" s="4">
        <v>1566</v>
      </c>
      <c r="CF386" s="4">
        <v>0</v>
      </c>
      <c r="CG386" s="4">
        <v>0</v>
      </c>
      <c r="CH386" s="4"/>
      <c r="CI386" s="4"/>
      <c r="CJ386" s="4"/>
      <c r="CK386" s="4"/>
      <c r="CL386" s="4"/>
      <c r="CM386" s="4">
        <v>0</v>
      </c>
      <c r="CN386" s="4" t="s">
        <v>3</v>
      </c>
      <c r="CO386" s="4">
        <v>0</v>
      </c>
      <c r="CP386" s="4">
        <f t="shared" si="536"/>
        <v>341113.44</v>
      </c>
      <c r="CQ386" s="4">
        <f t="shared" si="537"/>
        <v>8527.84</v>
      </c>
      <c r="CR386" s="4">
        <f t="shared" si="587"/>
        <v>0</v>
      </c>
      <c r="CS386" s="4">
        <f t="shared" si="588"/>
        <v>0</v>
      </c>
      <c r="CT386" s="4">
        <f t="shared" si="538"/>
        <v>0</v>
      </c>
      <c r="CU386" s="4">
        <f t="shared" si="539"/>
        <v>0</v>
      </c>
      <c r="CV386" s="4">
        <f t="shared" si="540"/>
        <v>0</v>
      </c>
      <c r="CW386" s="4">
        <f t="shared" si="541"/>
        <v>0</v>
      </c>
      <c r="CX386" s="4">
        <f t="shared" si="542"/>
        <v>0</v>
      </c>
      <c r="CY386" s="4">
        <f t="shared" si="589"/>
        <v>0</v>
      </c>
      <c r="CZ386" s="4">
        <f t="shared" si="590"/>
        <v>0</v>
      </c>
      <c r="DA386" s="4"/>
      <c r="DB386" s="4"/>
      <c r="DC386" s="4" t="s">
        <v>3</v>
      </c>
      <c r="DD386" s="4" t="s">
        <v>3</v>
      </c>
      <c r="DE386" s="4" t="s">
        <v>3</v>
      </c>
      <c r="DF386" s="4" t="s">
        <v>3</v>
      </c>
      <c r="DG386" s="4" t="s">
        <v>3</v>
      </c>
      <c r="DH386" s="4" t="s">
        <v>3</v>
      </c>
      <c r="DI386" s="4" t="s">
        <v>3</v>
      </c>
      <c r="DJ386" s="4" t="s">
        <v>3</v>
      </c>
      <c r="DK386" s="4" t="s">
        <v>3</v>
      </c>
      <c r="DL386" s="4" t="s">
        <v>3</v>
      </c>
      <c r="DM386" s="4" t="s">
        <v>3</v>
      </c>
      <c r="DN386" s="4">
        <v>0</v>
      </c>
      <c r="DO386" s="4">
        <v>0</v>
      </c>
      <c r="DP386" s="4">
        <v>1</v>
      </c>
      <c r="DQ386" s="4">
        <v>1</v>
      </c>
      <c r="DR386" s="4"/>
      <c r="DS386" s="4"/>
      <c r="DT386" s="4"/>
      <c r="DU386" s="4">
        <v>1013</v>
      </c>
      <c r="DV386" s="4" t="s">
        <v>227</v>
      </c>
      <c r="DW386" s="4" t="s">
        <v>227</v>
      </c>
      <c r="DX386" s="4">
        <v>1</v>
      </c>
      <c r="DY386" s="4"/>
      <c r="DZ386" s="4" t="s">
        <v>3</v>
      </c>
      <c r="EA386" s="4" t="s">
        <v>3</v>
      </c>
      <c r="EB386" s="4" t="s">
        <v>3</v>
      </c>
      <c r="EC386" s="4" t="s">
        <v>3</v>
      </c>
      <c r="ED386" s="4"/>
      <c r="EE386" s="4">
        <v>57042888</v>
      </c>
      <c r="EF386" s="4">
        <v>213</v>
      </c>
      <c r="EG386" s="4" t="s">
        <v>456</v>
      </c>
      <c r="EH386" s="4">
        <v>0</v>
      </c>
      <c r="EI386" s="4" t="s">
        <v>3</v>
      </c>
      <c r="EJ386" s="4">
        <v>1</v>
      </c>
      <c r="EK386" s="4">
        <v>400005</v>
      </c>
      <c r="EL386" s="4" t="s">
        <v>456</v>
      </c>
      <c r="EM386" s="4" t="s">
        <v>457</v>
      </c>
      <c r="EN386" s="4"/>
      <c r="EO386" s="4" t="s">
        <v>3</v>
      </c>
      <c r="EP386" s="4"/>
      <c r="EQ386" s="4">
        <v>16</v>
      </c>
      <c r="ER386" s="4">
        <v>0</v>
      </c>
      <c r="ES386" s="4">
        <v>866.65</v>
      </c>
      <c r="ET386" s="4">
        <v>0</v>
      </c>
      <c r="EU386" s="4">
        <v>0</v>
      </c>
      <c r="EV386" s="4">
        <v>0</v>
      </c>
      <c r="EW386" s="4">
        <v>0</v>
      </c>
      <c r="EX386" s="4">
        <v>0</v>
      </c>
      <c r="EY386" s="4">
        <v>0</v>
      </c>
      <c r="EZ386" s="4">
        <v>5</v>
      </c>
      <c r="FA386" s="4"/>
      <c r="FB386" s="4"/>
      <c r="FC386" s="4">
        <v>1</v>
      </c>
      <c r="FD386" s="4">
        <v>18</v>
      </c>
      <c r="FE386" s="4"/>
      <c r="FF386" s="4">
        <v>10200</v>
      </c>
      <c r="FG386" s="4"/>
      <c r="FH386" s="4"/>
      <c r="FI386" s="4"/>
      <c r="FJ386" s="4"/>
      <c r="FK386" s="4"/>
      <c r="FL386" s="4"/>
      <c r="FM386" s="4"/>
      <c r="FN386" s="4"/>
      <c r="FO386" s="4"/>
      <c r="FP386" s="4"/>
      <c r="FQ386" s="4">
        <v>0</v>
      </c>
      <c r="FR386" s="4">
        <v>0</v>
      </c>
      <c r="FS386" s="4">
        <v>0</v>
      </c>
      <c r="FT386" s="4"/>
      <c r="FU386" s="4"/>
      <c r="FV386" s="4"/>
      <c r="FW386" s="4"/>
      <c r="FX386" s="4">
        <v>0</v>
      </c>
      <c r="FY386" s="4">
        <v>0</v>
      </c>
      <c r="FZ386" s="4"/>
      <c r="GA386" s="4" t="s">
        <v>550</v>
      </c>
      <c r="GB386" s="4"/>
      <c r="GC386" s="4"/>
      <c r="GD386" s="4">
        <v>1</v>
      </c>
      <c r="GE386" s="4"/>
      <c r="GF386" s="4">
        <v>731933562</v>
      </c>
      <c r="GG386" s="4">
        <v>2</v>
      </c>
      <c r="GH386" s="4">
        <v>3</v>
      </c>
      <c r="GI386" s="4">
        <v>5</v>
      </c>
      <c r="GJ386" s="4">
        <v>0</v>
      </c>
      <c r="GK386" s="4">
        <v>0</v>
      </c>
      <c r="GL386" s="4">
        <f t="shared" si="543"/>
        <v>0</v>
      </c>
      <c r="GM386" s="4">
        <f t="shared" si="544"/>
        <v>341113.44</v>
      </c>
      <c r="GN386" s="4">
        <f t="shared" si="545"/>
        <v>0</v>
      </c>
      <c r="GO386" s="4">
        <f t="shared" si="546"/>
        <v>341113.44</v>
      </c>
      <c r="GP386" s="4">
        <f t="shared" si="547"/>
        <v>0</v>
      </c>
      <c r="GQ386" s="4"/>
      <c r="GR386" s="4">
        <v>1</v>
      </c>
      <c r="GS386" s="4">
        <v>1</v>
      </c>
      <c r="GT386" s="4">
        <v>0</v>
      </c>
      <c r="GU386" s="4" t="s">
        <v>3</v>
      </c>
      <c r="GV386" s="4">
        <f t="shared" si="548"/>
        <v>0</v>
      </c>
      <c r="GW386" s="4">
        <v>1</v>
      </c>
      <c r="GX386" s="4">
        <f t="shared" si="549"/>
        <v>0</v>
      </c>
      <c r="GY386" s="4"/>
      <c r="GZ386" s="4"/>
      <c r="HA386" s="4">
        <v>0</v>
      </c>
      <c r="HB386" s="4">
        <v>0</v>
      </c>
      <c r="HC386" s="4">
        <f t="shared" si="550"/>
        <v>0</v>
      </c>
      <c r="HD386" s="4"/>
      <c r="HE386" s="4" t="s">
        <v>459</v>
      </c>
      <c r="HF386" s="4" t="s">
        <v>37</v>
      </c>
      <c r="HG386" s="4"/>
      <c r="HH386" s="4"/>
      <c r="HI386" s="4"/>
      <c r="HJ386" s="4"/>
      <c r="HK386" s="4"/>
      <c r="HL386" s="4"/>
      <c r="HM386" s="4" t="s">
        <v>3</v>
      </c>
      <c r="HN386" s="4" t="s">
        <v>3</v>
      </c>
      <c r="HO386" s="4" t="s">
        <v>3</v>
      </c>
      <c r="HP386" s="4" t="s">
        <v>3</v>
      </c>
      <c r="HQ386" s="4" t="s">
        <v>3</v>
      </c>
      <c r="HR386" s="4"/>
      <c r="HS386" s="4">
        <v>0</v>
      </c>
      <c r="HT386" s="4"/>
      <c r="HU386" s="4"/>
      <c r="HV386" s="4"/>
      <c r="HW386" s="4"/>
      <c r="HX386" s="4"/>
      <c r="HY386" s="4"/>
      <c r="HZ386" s="4"/>
      <c r="IA386" s="4"/>
      <c r="IB386" s="4"/>
      <c r="IC386" s="4"/>
      <c r="ID386" s="4"/>
      <c r="IE386" s="4"/>
      <c r="IF386" s="4"/>
      <c r="IG386" s="4"/>
      <c r="IH386" s="4"/>
      <c r="II386" s="4"/>
      <c r="IJ386" s="4"/>
      <c r="IK386" s="4">
        <v>0</v>
      </c>
      <c r="IL386" s="4"/>
      <c r="IM386" s="4"/>
      <c r="IN386" s="4"/>
      <c r="IO386" s="4"/>
      <c r="IP386" s="4"/>
      <c r="IQ386" s="4"/>
      <c r="IR386" s="4"/>
      <c r="IS386" s="4"/>
      <c r="IT386" s="4"/>
      <c r="IU386" s="4"/>
    </row>
    <row r="387" spans="1:255" x14ac:dyDescent="0.25">
      <c r="A387" s="3">
        <v>17</v>
      </c>
      <c r="B387" s="3">
        <v>1</v>
      </c>
      <c r="C387" s="3"/>
      <c r="D387" s="3"/>
      <c r="E387" s="3" t="s">
        <v>551</v>
      </c>
      <c r="F387" s="3" t="s">
        <v>552</v>
      </c>
      <c r="G387" s="3" t="s">
        <v>2525</v>
      </c>
      <c r="H387" s="3" t="s">
        <v>227</v>
      </c>
      <c r="I387" s="3">
        <v>24</v>
      </c>
      <c r="J387" s="3">
        <v>0</v>
      </c>
      <c r="K387" s="3">
        <v>24</v>
      </c>
      <c r="L387" s="3"/>
      <c r="M387" s="3"/>
      <c r="N387" s="3"/>
      <c r="O387" s="3">
        <f t="shared" ref="O387:O418" si="591">ROUND(CP387,2)</f>
        <v>51234.48</v>
      </c>
      <c r="P387" s="3">
        <f t="shared" ref="P387:P418" si="592">ROUND((ROUND((AC387*AW387*I387),2)*BC387),2)</f>
        <v>51234.48</v>
      </c>
      <c r="Q387" s="3">
        <f t="shared" si="579"/>
        <v>0</v>
      </c>
      <c r="R387" s="3">
        <f t="shared" si="580"/>
        <v>0</v>
      </c>
      <c r="S387" s="3">
        <f t="shared" ref="S387:S418" si="593">ROUND((ROUND((AF387*AV387*I387),2)*BA387),2)</f>
        <v>0</v>
      </c>
      <c r="T387" s="3">
        <f t="shared" ref="T387:T418" si="594">ROUND(CU387*I387,2)</f>
        <v>0</v>
      </c>
      <c r="U387" s="3">
        <f t="shared" ref="U387:U418" si="595">CV387*I387</f>
        <v>0</v>
      </c>
      <c r="V387" s="3">
        <f t="shared" ref="V387:V418" si="596">CW387*I387</f>
        <v>0</v>
      </c>
      <c r="W387" s="3">
        <f t="shared" ref="W387:W418" si="597">ROUND(CX387*I387,2)</f>
        <v>0</v>
      </c>
      <c r="X387" s="3">
        <f t="shared" si="581"/>
        <v>0</v>
      </c>
      <c r="Y387" s="3">
        <f t="shared" si="582"/>
        <v>0</v>
      </c>
      <c r="Z387" s="3"/>
      <c r="AA387" s="3">
        <v>54971259</v>
      </c>
      <c r="AB387" s="3">
        <f t="shared" ref="AB387:AB418" si="598">ROUND((AC387+AD387+AF387),6)</f>
        <v>2134.77</v>
      </c>
      <c r="AC387" s="3">
        <f t="shared" si="583"/>
        <v>2134.77</v>
      </c>
      <c r="AD387" s="3">
        <f t="shared" si="584"/>
        <v>0</v>
      </c>
      <c r="AE387" s="3">
        <f t="shared" si="585"/>
        <v>0</v>
      </c>
      <c r="AF387" s="3">
        <f t="shared" si="585"/>
        <v>0</v>
      </c>
      <c r="AG387" s="3">
        <f t="shared" ref="AG387:AG418" si="599">ROUND((AP387),6)</f>
        <v>0</v>
      </c>
      <c r="AH387" s="3">
        <f t="shared" si="586"/>
        <v>0</v>
      </c>
      <c r="AI387" s="3">
        <f t="shared" si="586"/>
        <v>0</v>
      </c>
      <c r="AJ387" s="3">
        <f t="shared" ref="AJ387:AJ418" si="600">(AS387)</f>
        <v>0</v>
      </c>
      <c r="AK387" s="3">
        <v>2134.77</v>
      </c>
      <c r="AL387" s="3">
        <v>2134.77</v>
      </c>
      <c r="AM387" s="3">
        <v>0</v>
      </c>
      <c r="AN387" s="3">
        <v>0</v>
      </c>
      <c r="AO387" s="3">
        <v>0</v>
      </c>
      <c r="AP387" s="3">
        <v>0</v>
      </c>
      <c r="AQ387" s="3">
        <v>0</v>
      </c>
      <c r="AR387" s="3">
        <v>0</v>
      </c>
      <c r="AS387" s="3">
        <v>0</v>
      </c>
      <c r="AT387" s="3">
        <v>0</v>
      </c>
      <c r="AU387" s="3">
        <v>0</v>
      </c>
      <c r="AV387" s="3">
        <v>1</v>
      </c>
      <c r="AW387" s="3">
        <v>1</v>
      </c>
      <c r="AX387" s="3"/>
      <c r="AY387" s="3"/>
      <c r="AZ387" s="3">
        <v>1</v>
      </c>
      <c r="BA387" s="3">
        <v>1</v>
      </c>
      <c r="BB387" s="3">
        <v>1</v>
      </c>
      <c r="BC387" s="3">
        <v>1</v>
      </c>
      <c r="BD387" s="3" t="s">
        <v>3</v>
      </c>
      <c r="BE387" s="3" t="s">
        <v>3</v>
      </c>
      <c r="BF387" s="3" t="s">
        <v>3</v>
      </c>
      <c r="BG387" s="3" t="s">
        <v>3</v>
      </c>
      <c r="BH387" s="3">
        <v>3</v>
      </c>
      <c r="BI387" s="3">
        <v>2</v>
      </c>
      <c r="BJ387" s="3" t="s">
        <v>552</v>
      </c>
      <c r="BK387" s="3"/>
      <c r="BL387" s="3"/>
      <c r="BM387" s="3">
        <v>400005</v>
      </c>
      <c r="BN387" s="3">
        <v>0</v>
      </c>
      <c r="BO387" s="3" t="s">
        <v>3</v>
      </c>
      <c r="BP387" s="3">
        <v>0</v>
      </c>
      <c r="BQ387" s="3">
        <v>213</v>
      </c>
      <c r="BR387" s="3">
        <v>0</v>
      </c>
      <c r="BS387" s="3">
        <v>1</v>
      </c>
      <c r="BT387" s="3">
        <v>1</v>
      </c>
      <c r="BU387" s="3">
        <v>1</v>
      </c>
      <c r="BV387" s="3">
        <v>1</v>
      </c>
      <c r="BW387" s="3">
        <v>1</v>
      </c>
      <c r="BX387" s="3">
        <v>1</v>
      </c>
      <c r="BY387" s="3" t="s">
        <v>3</v>
      </c>
      <c r="BZ387" s="3">
        <v>0</v>
      </c>
      <c r="CA387" s="3">
        <v>0</v>
      </c>
      <c r="CB387" s="3" t="s">
        <v>3</v>
      </c>
      <c r="CC387" s="3"/>
      <c r="CD387" s="3"/>
      <c r="CE387" s="3">
        <v>1566</v>
      </c>
      <c r="CF387" s="3">
        <v>0</v>
      </c>
      <c r="CG387" s="3">
        <v>0</v>
      </c>
      <c r="CH387" s="3"/>
      <c r="CI387" s="3"/>
      <c r="CJ387" s="3"/>
      <c r="CK387" s="3"/>
      <c r="CL387" s="3"/>
      <c r="CM387" s="3">
        <v>0</v>
      </c>
      <c r="CN387" s="3" t="s">
        <v>3</v>
      </c>
      <c r="CO387" s="3">
        <v>0</v>
      </c>
      <c r="CP387" s="3">
        <f t="shared" ref="CP387:CP418" si="601">(P387+Q387+S387)</f>
        <v>51234.48</v>
      </c>
      <c r="CQ387" s="3">
        <f t="shared" ref="CQ387:CQ418" si="602">ROUND((ROUND((AC387*AW387*1),2)*BC387),2)</f>
        <v>2134.77</v>
      </c>
      <c r="CR387" s="3">
        <f t="shared" si="587"/>
        <v>0</v>
      </c>
      <c r="CS387" s="3">
        <f t="shared" si="588"/>
        <v>0</v>
      </c>
      <c r="CT387" s="3">
        <f t="shared" ref="CT387:CT418" si="603">ROUND((ROUND((AF387*AV387*1),2)*BA387),2)</f>
        <v>0</v>
      </c>
      <c r="CU387" s="3">
        <f t="shared" ref="CU387:CU418" si="604">AG387</f>
        <v>0</v>
      </c>
      <c r="CV387" s="3">
        <f t="shared" ref="CV387:CV418" si="605">(AH387*AV387)</f>
        <v>0</v>
      </c>
      <c r="CW387" s="3">
        <f t="shared" ref="CW387:CW418" si="606">AI387</f>
        <v>0</v>
      </c>
      <c r="CX387" s="3">
        <f t="shared" ref="CX387:CX418" si="607">AJ387</f>
        <v>0</v>
      </c>
      <c r="CY387" s="3">
        <f t="shared" si="589"/>
        <v>0</v>
      </c>
      <c r="CZ387" s="3">
        <f t="shared" si="590"/>
        <v>0</v>
      </c>
      <c r="DA387" s="3"/>
      <c r="DB387" s="3"/>
      <c r="DC387" s="3" t="s">
        <v>3</v>
      </c>
      <c r="DD387" s="3" t="s">
        <v>3</v>
      </c>
      <c r="DE387" s="3" t="s">
        <v>3</v>
      </c>
      <c r="DF387" s="3" t="s">
        <v>3</v>
      </c>
      <c r="DG387" s="3" t="s">
        <v>3</v>
      </c>
      <c r="DH387" s="3" t="s">
        <v>3</v>
      </c>
      <c r="DI387" s="3" t="s">
        <v>3</v>
      </c>
      <c r="DJ387" s="3" t="s">
        <v>3</v>
      </c>
      <c r="DK387" s="3" t="s">
        <v>3</v>
      </c>
      <c r="DL387" s="3" t="s">
        <v>3</v>
      </c>
      <c r="DM387" s="3" t="s">
        <v>3</v>
      </c>
      <c r="DN387" s="3">
        <v>0</v>
      </c>
      <c r="DO387" s="3">
        <v>0</v>
      </c>
      <c r="DP387" s="3">
        <v>1</v>
      </c>
      <c r="DQ387" s="3">
        <v>1</v>
      </c>
      <c r="DR387" s="3"/>
      <c r="DS387" s="3"/>
      <c r="DT387" s="3"/>
      <c r="DU387" s="3">
        <v>1013</v>
      </c>
      <c r="DV387" s="3" t="s">
        <v>227</v>
      </c>
      <c r="DW387" s="3" t="s">
        <v>227</v>
      </c>
      <c r="DX387" s="3">
        <v>1</v>
      </c>
      <c r="DY387" s="3"/>
      <c r="DZ387" s="3" t="s">
        <v>3</v>
      </c>
      <c r="EA387" s="3" t="s">
        <v>3</v>
      </c>
      <c r="EB387" s="3" t="s">
        <v>3</v>
      </c>
      <c r="EC387" s="3" t="s">
        <v>3</v>
      </c>
      <c r="ED387" s="3"/>
      <c r="EE387" s="3">
        <v>57042888</v>
      </c>
      <c r="EF387" s="3">
        <v>213</v>
      </c>
      <c r="EG387" s="3" t="s">
        <v>456</v>
      </c>
      <c r="EH387" s="3">
        <v>0</v>
      </c>
      <c r="EI387" s="3" t="s">
        <v>3</v>
      </c>
      <c r="EJ387" s="3">
        <v>1</v>
      </c>
      <c r="EK387" s="3">
        <v>400005</v>
      </c>
      <c r="EL387" s="3" t="s">
        <v>456</v>
      </c>
      <c r="EM387" s="3" t="s">
        <v>457</v>
      </c>
      <c r="EN387" s="3"/>
      <c r="EO387" s="3" t="s">
        <v>3</v>
      </c>
      <c r="EP387" s="3"/>
      <c r="EQ387" s="3">
        <v>16</v>
      </c>
      <c r="ER387" s="3">
        <v>0</v>
      </c>
      <c r="ES387" s="3">
        <v>2134.77</v>
      </c>
      <c r="ET387" s="3">
        <v>0</v>
      </c>
      <c r="EU387" s="3">
        <v>0</v>
      </c>
      <c r="EV387" s="3">
        <v>0</v>
      </c>
      <c r="EW387" s="3">
        <v>0</v>
      </c>
      <c r="EX387" s="3">
        <v>0</v>
      </c>
      <c r="EY387" s="3">
        <v>0</v>
      </c>
      <c r="EZ387" s="3"/>
      <c r="FA387" s="3"/>
      <c r="FB387" s="3"/>
      <c r="FC387" s="3"/>
      <c r="FD387" s="3"/>
      <c r="FE387" s="3"/>
      <c r="FF387" s="3"/>
      <c r="FG387" s="3"/>
      <c r="FH387" s="3"/>
      <c r="FI387" s="3"/>
      <c r="FJ387" s="3"/>
      <c r="FK387" s="3"/>
      <c r="FL387" s="3"/>
      <c r="FM387" s="3"/>
      <c r="FN387" s="3"/>
      <c r="FO387" s="3"/>
      <c r="FP387" s="3"/>
      <c r="FQ387" s="3">
        <v>0</v>
      </c>
      <c r="FR387" s="3">
        <v>0</v>
      </c>
      <c r="FS387" s="3">
        <v>0</v>
      </c>
      <c r="FT387" s="3"/>
      <c r="FU387" s="3"/>
      <c r="FV387" s="3"/>
      <c r="FW387" s="3"/>
      <c r="FX387" s="3">
        <v>0</v>
      </c>
      <c r="FY387" s="3">
        <v>0</v>
      </c>
      <c r="FZ387" s="3"/>
      <c r="GA387" s="3" t="s">
        <v>553</v>
      </c>
      <c r="GB387" s="3"/>
      <c r="GC387" s="3"/>
      <c r="GD387" s="3">
        <v>1</v>
      </c>
      <c r="GE387" s="3"/>
      <c r="GF387" s="3">
        <v>109895914</v>
      </c>
      <c r="GG387" s="3">
        <v>2</v>
      </c>
      <c r="GH387" s="3">
        <v>4</v>
      </c>
      <c r="GI387" s="3">
        <v>-2</v>
      </c>
      <c r="GJ387" s="3">
        <v>0</v>
      </c>
      <c r="GK387" s="3">
        <v>0</v>
      </c>
      <c r="GL387" s="3">
        <f t="shared" ref="GL387:GL418" si="608">ROUND(IF(AND(BH387=3,BI387=3,FS387&lt;&gt;0),P387,0),2)</f>
        <v>0</v>
      </c>
      <c r="GM387" s="3">
        <f t="shared" ref="GM387:GM418" si="609">ROUND(O387+X387+Y387,2)+GX387</f>
        <v>51234.48</v>
      </c>
      <c r="GN387" s="3">
        <f t="shared" ref="GN387:GN418" si="610">IF(OR(BI387=0,BI387=1),GM387-GX387,0)</f>
        <v>0</v>
      </c>
      <c r="GO387" s="3">
        <f t="shared" ref="GO387:GO418" si="611">IF(BI387=2,GM387-GX387,0)</f>
        <v>51234.48</v>
      </c>
      <c r="GP387" s="3">
        <f t="shared" ref="GP387:GP418" si="612">IF(BI387=4,GM387-GX387,0)</f>
        <v>0</v>
      </c>
      <c r="GQ387" s="3"/>
      <c r="GR387" s="3">
        <v>1</v>
      </c>
      <c r="GS387" s="3">
        <v>2</v>
      </c>
      <c r="GT387" s="3">
        <v>0</v>
      </c>
      <c r="GU387" s="3" t="s">
        <v>3</v>
      </c>
      <c r="GV387" s="3">
        <f t="shared" ref="GV387:GV418" si="613">ROUND((GT387),6)</f>
        <v>0</v>
      </c>
      <c r="GW387" s="3">
        <v>1</v>
      </c>
      <c r="GX387" s="3">
        <f t="shared" ref="GX387:GX418" si="614">ROUND(HC387*I387,2)</f>
        <v>0</v>
      </c>
      <c r="GY387" s="3"/>
      <c r="GZ387" s="3"/>
      <c r="HA387" s="3">
        <v>0</v>
      </c>
      <c r="HB387" s="3">
        <v>0</v>
      </c>
      <c r="HC387" s="3">
        <f t="shared" ref="HC387:HC418" si="615">GV387*GW387</f>
        <v>0</v>
      </c>
      <c r="HD387" s="3"/>
      <c r="HE387" s="3" t="s">
        <v>459</v>
      </c>
      <c r="HF387" s="3" t="s">
        <v>37</v>
      </c>
      <c r="HG387" s="3"/>
      <c r="HH387" s="3"/>
      <c r="HI387" s="3"/>
      <c r="HJ387" s="3"/>
      <c r="HK387" s="3"/>
      <c r="HL387" s="3"/>
      <c r="HM387" s="3" t="s">
        <v>3</v>
      </c>
      <c r="HN387" s="3" t="s">
        <v>3</v>
      </c>
      <c r="HO387" s="3" t="s">
        <v>3</v>
      </c>
      <c r="HP387" s="3" t="s">
        <v>3</v>
      </c>
      <c r="HQ387" s="3" t="s">
        <v>3</v>
      </c>
      <c r="HR387" s="3"/>
      <c r="HS387" s="3">
        <v>0</v>
      </c>
      <c r="HT387" s="3"/>
      <c r="HU387" s="3"/>
      <c r="HV387" s="3"/>
      <c r="HW387" s="3"/>
      <c r="HX387" s="3"/>
      <c r="HY387" s="3"/>
      <c r="HZ387" s="3"/>
      <c r="IA387" s="3"/>
      <c r="IB387" s="3"/>
      <c r="IC387" s="3"/>
      <c r="ID387" s="3"/>
      <c r="IE387" s="3"/>
      <c r="IF387" s="3"/>
      <c r="IG387" s="3"/>
      <c r="IH387" s="3"/>
      <c r="II387" s="3"/>
      <c r="IJ387" s="3"/>
      <c r="IK387" s="3">
        <v>0</v>
      </c>
      <c r="IL387" s="3"/>
      <c r="IM387" s="3"/>
      <c r="IN387" s="3"/>
      <c r="IO387" s="3"/>
      <c r="IP387" s="3"/>
      <c r="IQ387" s="3"/>
      <c r="IR387" s="3"/>
      <c r="IS387" s="3"/>
      <c r="IT387" s="3"/>
      <c r="IU387" s="3"/>
    </row>
    <row r="388" spans="1:255" x14ac:dyDescent="0.25">
      <c r="A388" s="4">
        <v>17</v>
      </c>
      <c r="B388" s="4">
        <v>1</v>
      </c>
      <c r="C388" s="4"/>
      <c r="D388" s="4"/>
      <c r="E388" s="4" t="s">
        <v>551</v>
      </c>
      <c r="F388" s="4" t="s">
        <v>552</v>
      </c>
      <c r="G388" s="4" t="s">
        <v>2525</v>
      </c>
      <c r="H388" s="4" t="s">
        <v>227</v>
      </c>
      <c r="I388" s="4">
        <v>24</v>
      </c>
      <c r="J388" s="4">
        <v>0</v>
      </c>
      <c r="K388" s="4">
        <v>24</v>
      </c>
      <c r="L388" s="4"/>
      <c r="M388" s="4"/>
      <c r="N388" s="4"/>
      <c r="O388" s="4">
        <f t="shared" si="591"/>
        <v>504147.28</v>
      </c>
      <c r="P388" s="4">
        <f t="shared" si="592"/>
        <v>504147.28</v>
      </c>
      <c r="Q388" s="4">
        <f t="shared" si="579"/>
        <v>0</v>
      </c>
      <c r="R388" s="4">
        <f t="shared" si="580"/>
        <v>0</v>
      </c>
      <c r="S388" s="4">
        <f t="shared" si="593"/>
        <v>0</v>
      </c>
      <c r="T388" s="4">
        <f t="shared" si="594"/>
        <v>0</v>
      </c>
      <c r="U388" s="4">
        <f t="shared" si="595"/>
        <v>0</v>
      </c>
      <c r="V388" s="4">
        <f t="shared" si="596"/>
        <v>0</v>
      </c>
      <c r="W388" s="4">
        <f t="shared" si="597"/>
        <v>0</v>
      </c>
      <c r="X388" s="4">
        <f t="shared" si="581"/>
        <v>0</v>
      </c>
      <c r="Y388" s="4">
        <f t="shared" si="582"/>
        <v>0</v>
      </c>
      <c r="Z388" s="4"/>
      <c r="AA388" s="4">
        <v>55890823</v>
      </c>
      <c r="AB388" s="4">
        <f t="shared" si="598"/>
        <v>2134.77</v>
      </c>
      <c r="AC388" s="4">
        <f t="shared" si="583"/>
        <v>2134.77</v>
      </c>
      <c r="AD388" s="4">
        <f t="shared" si="584"/>
        <v>0</v>
      </c>
      <c r="AE388" s="4">
        <f t="shared" si="585"/>
        <v>0</v>
      </c>
      <c r="AF388" s="4">
        <f t="shared" si="585"/>
        <v>0</v>
      </c>
      <c r="AG388" s="4">
        <f t="shared" si="599"/>
        <v>0</v>
      </c>
      <c r="AH388" s="4">
        <f t="shared" si="586"/>
        <v>0</v>
      </c>
      <c r="AI388" s="4">
        <f t="shared" si="586"/>
        <v>0</v>
      </c>
      <c r="AJ388" s="4">
        <f t="shared" si="600"/>
        <v>0</v>
      </c>
      <c r="AK388" s="4">
        <v>2134.77</v>
      </c>
      <c r="AL388" s="4">
        <v>2134.77</v>
      </c>
      <c r="AM388" s="4">
        <v>0</v>
      </c>
      <c r="AN388" s="4">
        <v>0</v>
      </c>
      <c r="AO388" s="4">
        <v>0</v>
      </c>
      <c r="AP388" s="4">
        <v>0</v>
      </c>
      <c r="AQ388" s="4">
        <v>0</v>
      </c>
      <c r="AR388" s="4">
        <v>0</v>
      </c>
      <c r="AS388" s="4">
        <v>0</v>
      </c>
      <c r="AT388" s="4">
        <v>0</v>
      </c>
      <c r="AU388" s="4">
        <v>0</v>
      </c>
      <c r="AV388" s="4">
        <v>1</v>
      </c>
      <c r="AW388" s="4">
        <v>1</v>
      </c>
      <c r="AX388" s="4"/>
      <c r="AY388" s="4"/>
      <c r="AZ388" s="4">
        <v>1</v>
      </c>
      <c r="BA388" s="4">
        <v>1</v>
      </c>
      <c r="BB388" s="4">
        <v>1</v>
      </c>
      <c r="BC388" s="4">
        <v>9.84</v>
      </c>
      <c r="BD388" s="4" t="s">
        <v>3</v>
      </c>
      <c r="BE388" s="4" t="s">
        <v>3</v>
      </c>
      <c r="BF388" s="4" t="s">
        <v>3</v>
      </c>
      <c r="BG388" s="4" t="s">
        <v>3</v>
      </c>
      <c r="BH388" s="4">
        <v>3</v>
      </c>
      <c r="BI388" s="4">
        <v>2</v>
      </c>
      <c r="BJ388" s="4" t="s">
        <v>552</v>
      </c>
      <c r="BK388" s="4"/>
      <c r="BL388" s="4"/>
      <c r="BM388" s="4">
        <v>400005</v>
      </c>
      <c r="BN388" s="4">
        <v>0</v>
      </c>
      <c r="BO388" s="4" t="s">
        <v>3</v>
      </c>
      <c r="BP388" s="4">
        <v>0</v>
      </c>
      <c r="BQ388" s="4">
        <v>213</v>
      </c>
      <c r="BR388" s="4">
        <v>0</v>
      </c>
      <c r="BS388" s="4">
        <v>1</v>
      </c>
      <c r="BT388" s="4">
        <v>1</v>
      </c>
      <c r="BU388" s="4">
        <v>1</v>
      </c>
      <c r="BV388" s="4">
        <v>1</v>
      </c>
      <c r="BW388" s="4">
        <v>1</v>
      </c>
      <c r="BX388" s="4">
        <v>1</v>
      </c>
      <c r="BY388" s="4" t="s">
        <v>3</v>
      </c>
      <c r="BZ388" s="4">
        <v>0</v>
      </c>
      <c r="CA388" s="4">
        <v>0</v>
      </c>
      <c r="CB388" s="4" t="s">
        <v>3</v>
      </c>
      <c r="CC388" s="4"/>
      <c r="CD388" s="4"/>
      <c r="CE388" s="4">
        <v>1566</v>
      </c>
      <c r="CF388" s="4">
        <v>0</v>
      </c>
      <c r="CG388" s="4">
        <v>0</v>
      </c>
      <c r="CH388" s="4"/>
      <c r="CI388" s="4"/>
      <c r="CJ388" s="4"/>
      <c r="CK388" s="4"/>
      <c r="CL388" s="4"/>
      <c r="CM388" s="4">
        <v>0</v>
      </c>
      <c r="CN388" s="4" t="s">
        <v>3</v>
      </c>
      <c r="CO388" s="4">
        <v>0</v>
      </c>
      <c r="CP388" s="4">
        <f t="shared" si="601"/>
        <v>504147.28</v>
      </c>
      <c r="CQ388" s="4">
        <f t="shared" si="602"/>
        <v>21006.14</v>
      </c>
      <c r="CR388" s="4">
        <f t="shared" si="587"/>
        <v>0</v>
      </c>
      <c r="CS388" s="4">
        <f t="shared" si="588"/>
        <v>0</v>
      </c>
      <c r="CT388" s="4">
        <f t="shared" si="603"/>
        <v>0</v>
      </c>
      <c r="CU388" s="4">
        <f t="shared" si="604"/>
        <v>0</v>
      </c>
      <c r="CV388" s="4">
        <f t="shared" si="605"/>
        <v>0</v>
      </c>
      <c r="CW388" s="4">
        <f t="shared" si="606"/>
        <v>0</v>
      </c>
      <c r="CX388" s="4">
        <f t="shared" si="607"/>
        <v>0</v>
      </c>
      <c r="CY388" s="4">
        <f t="shared" si="589"/>
        <v>0</v>
      </c>
      <c r="CZ388" s="4">
        <f t="shared" si="590"/>
        <v>0</v>
      </c>
      <c r="DA388" s="4"/>
      <c r="DB388" s="4"/>
      <c r="DC388" s="4" t="s">
        <v>3</v>
      </c>
      <c r="DD388" s="4" t="s">
        <v>3</v>
      </c>
      <c r="DE388" s="4" t="s">
        <v>3</v>
      </c>
      <c r="DF388" s="4" t="s">
        <v>3</v>
      </c>
      <c r="DG388" s="4" t="s">
        <v>3</v>
      </c>
      <c r="DH388" s="4" t="s">
        <v>3</v>
      </c>
      <c r="DI388" s="4" t="s">
        <v>3</v>
      </c>
      <c r="DJ388" s="4" t="s">
        <v>3</v>
      </c>
      <c r="DK388" s="4" t="s">
        <v>3</v>
      </c>
      <c r="DL388" s="4" t="s">
        <v>3</v>
      </c>
      <c r="DM388" s="4" t="s">
        <v>3</v>
      </c>
      <c r="DN388" s="4">
        <v>0</v>
      </c>
      <c r="DO388" s="4">
        <v>0</v>
      </c>
      <c r="DP388" s="4">
        <v>1</v>
      </c>
      <c r="DQ388" s="4">
        <v>1</v>
      </c>
      <c r="DR388" s="4"/>
      <c r="DS388" s="4"/>
      <c r="DT388" s="4"/>
      <c r="DU388" s="4">
        <v>1013</v>
      </c>
      <c r="DV388" s="4" t="s">
        <v>227</v>
      </c>
      <c r="DW388" s="4" t="s">
        <v>227</v>
      </c>
      <c r="DX388" s="4">
        <v>1</v>
      </c>
      <c r="DY388" s="4"/>
      <c r="DZ388" s="4" t="s">
        <v>3</v>
      </c>
      <c r="EA388" s="4" t="s">
        <v>3</v>
      </c>
      <c r="EB388" s="4" t="s">
        <v>3</v>
      </c>
      <c r="EC388" s="4" t="s">
        <v>3</v>
      </c>
      <c r="ED388" s="4"/>
      <c r="EE388" s="4">
        <v>57042888</v>
      </c>
      <c r="EF388" s="4">
        <v>213</v>
      </c>
      <c r="EG388" s="4" t="s">
        <v>456</v>
      </c>
      <c r="EH388" s="4">
        <v>0</v>
      </c>
      <c r="EI388" s="4" t="s">
        <v>3</v>
      </c>
      <c r="EJ388" s="4">
        <v>1</v>
      </c>
      <c r="EK388" s="4">
        <v>400005</v>
      </c>
      <c r="EL388" s="4" t="s">
        <v>456</v>
      </c>
      <c r="EM388" s="4" t="s">
        <v>457</v>
      </c>
      <c r="EN388" s="4"/>
      <c r="EO388" s="4" t="s">
        <v>3</v>
      </c>
      <c r="EP388" s="4"/>
      <c r="EQ388" s="4">
        <v>16</v>
      </c>
      <c r="ER388" s="4">
        <v>0</v>
      </c>
      <c r="ES388" s="4">
        <v>2134.77</v>
      </c>
      <c r="ET388" s="4">
        <v>0</v>
      </c>
      <c r="EU388" s="4">
        <v>0</v>
      </c>
      <c r="EV388" s="4">
        <v>0</v>
      </c>
      <c r="EW388" s="4">
        <v>0</v>
      </c>
      <c r="EX388" s="4">
        <v>0</v>
      </c>
      <c r="EY388" s="4">
        <v>0</v>
      </c>
      <c r="EZ388" s="4">
        <v>5</v>
      </c>
      <c r="FA388" s="4"/>
      <c r="FB388" s="4"/>
      <c r="FC388" s="4">
        <v>1</v>
      </c>
      <c r="FD388" s="4">
        <v>18</v>
      </c>
      <c r="FE388" s="4"/>
      <c r="FF388" s="4">
        <v>25125</v>
      </c>
      <c r="FG388" s="4"/>
      <c r="FH388" s="4"/>
      <c r="FI388" s="4"/>
      <c r="FJ388" s="4"/>
      <c r="FK388" s="4"/>
      <c r="FL388" s="4"/>
      <c r="FM388" s="4"/>
      <c r="FN388" s="4"/>
      <c r="FO388" s="4"/>
      <c r="FP388" s="4"/>
      <c r="FQ388" s="4">
        <v>0</v>
      </c>
      <c r="FR388" s="4">
        <v>0</v>
      </c>
      <c r="FS388" s="4">
        <v>0</v>
      </c>
      <c r="FT388" s="4"/>
      <c r="FU388" s="4"/>
      <c r="FV388" s="4"/>
      <c r="FW388" s="4"/>
      <c r="FX388" s="4">
        <v>0</v>
      </c>
      <c r="FY388" s="4">
        <v>0</v>
      </c>
      <c r="FZ388" s="4"/>
      <c r="GA388" s="4" t="s">
        <v>553</v>
      </c>
      <c r="GB388" s="4"/>
      <c r="GC388" s="4"/>
      <c r="GD388" s="4">
        <v>1</v>
      </c>
      <c r="GE388" s="4"/>
      <c r="GF388" s="4">
        <v>109895914</v>
      </c>
      <c r="GG388" s="4">
        <v>2</v>
      </c>
      <c r="GH388" s="4">
        <v>3</v>
      </c>
      <c r="GI388" s="4">
        <v>5</v>
      </c>
      <c r="GJ388" s="4">
        <v>0</v>
      </c>
      <c r="GK388" s="4">
        <v>0</v>
      </c>
      <c r="GL388" s="4">
        <f t="shared" si="608"/>
        <v>0</v>
      </c>
      <c r="GM388" s="4">
        <f t="shared" si="609"/>
        <v>504147.28</v>
      </c>
      <c r="GN388" s="4">
        <f t="shared" si="610"/>
        <v>0</v>
      </c>
      <c r="GO388" s="4">
        <f t="shared" si="611"/>
        <v>504147.28</v>
      </c>
      <c r="GP388" s="4">
        <f t="shared" si="612"/>
        <v>0</v>
      </c>
      <c r="GQ388" s="4"/>
      <c r="GR388" s="4">
        <v>1</v>
      </c>
      <c r="GS388" s="4">
        <v>1</v>
      </c>
      <c r="GT388" s="4">
        <v>0</v>
      </c>
      <c r="GU388" s="4" t="s">
        <v>3</v>
      </c>
      <c r="GV388" s="4">
        <f t="shared" si="613"/>
        <v>0</v>
      </c>
      <c r="GW388" s="4">
        <v>1</v>
      </c>
      <c r="GX388" s="4">
        <f t="shared" si="614"/>
        <v>0</v>
      </c>
      <c r="GY388" s="4"/>
      <c r="GZ388" s="4"/>
      <c r="HA388" s="4">
        <v>0</v>
      </c>
      <c r="HB388" s="4">
        <v>0</v>
      </c>
      <c r="HC388" s="4">
        <f t="shared" si="615"/>
        <v>0</v>
      </c>
      <c r="HD388" s="4"/>
      <c r="HE388" s="4" t="s">
        <v>459</v>
      </c>
      <c r="HF388" s="4" t="s">
        <v>37</v>
      </c>
      <c r="HG388" s="4"/>
      <c r="HH388" s="4"/>
      <c r="HI388" s="4"/>
      <c r="HJ388" s="4"/>
      <c r="HK388" s="4"/>
      <c r="HL388" s="4"/>
      <c r="HM388" s="4" t="s">
        <v>3</v>
      </c>
      <c r="HN388" s="4" t="s">
        <v>3</v>
      </c>
      <c r="HO388" s="4" t="s">
        <v>3</v>
      </c>
      <c r="HP388" s="4" t="s">
        <v>3</v>
      </c>
      <c r="HQ388" s="4" t="s">
        <v>3</v>
      </c>
      <c r="HR388" s="4"/>
      <c r="HS388" s="4">
        <v>0</v>
      </c>
      <c r="HT388" s="4"/>
      <c r="HU388" s="4"/>
      <c r="HV388" s="4"/>
      <c r="HW388" s="4"/>
      <c r="HX388" s="4"/>
      <c r="HY388" s="4"/>
      <c r="HZ388" s="4"/>
      <c r="IA388" s="4"/>
      <c r="IB388" s="4"/>
      <c r="IC388" s="4"/>
      <c r="ID388" s="4"/>
      <c r="IE388" s="4"/>
      <c r="IF388" s="4"/>
      <c r="IG388" s="4"/>
      <c r="IH388" s="4"/>
      <c r="II388" s="4"/>
      <c r="IJ388" s="4"/>
      <c r="IK388" s="4">
        <v>0</v>
      </c>
      <c r="IL388" s="4"/>
      <c r="IM388" s="4"/>
      <c r="IN388" s="4"/>
      <c r="IO388" s="4"/>
      <c r="IP388" s="4"/>
      <c r="IQ388" s="4"/>
      <c r="IR388" s="4"/>
      <c r="IS388" s="4"/>
      <c r="IT388" s="4"/>
      <c r="IU388" s="4"/>
    </row>
    <row r="389" spans="1:255" ht="409.5" x14ac:dyDescent="0.25">
      <c r="A389" s="3">
        <v>17</v>
      </c>
      <c r="B389" s="3">
        <v>1</v>
      </c>
      <c r="C389" s="3"/>
      <c r="D389" s="3"/>
      <c r="E389" s="3" t="s">
        <v>554</v>
      </c>
      <c r="F389" s="3" t="s">
        <v>451</v>
      </c>
      <c r="G389" s="3" t="s">
        <v>452</v>
      </c>
      <c r="H389" s="3" t="s">
        <v>40</v>
      </c>
      <c r="I389" s="3">
        <f>ROUND((47+31)/100,9)</f>
        <v>0.78</v>
      </c>
      <c r="J389" s="3">
        <v>0</v>
      </c>
      <c r="K389" s="3">
        <f>ROUND((47+31)/100,9)</f>
        <v>0.78</v>
      </c>
      <c r="L389" s="3"/>
      <c r="M389" s="3"/>
      <c r="N389" s="3"/>
      <c r="O389" s="3">
        <f t="shared" si="591"/>
        <v>1601.41</v>
      </c>
      <c r="P389" s="3">
        <f t="shared" si="592"/>
        <v>12.32</v>
      </c>
      <c r="Q389" s="3">
        <f>(ROUND((ROUND((((ET389*1.2))*AV389*I389),2)*BB389),2)+ROUND((ROUND(((AE389-((EU389*1.2)))*AV389*I389),2)*BS389),2))</f>
        <v>137.21</v>
      </c>
      <c r="R389" s="3">
        <f>(ROUND((ROUND((((EU389*1.2))*AV389*I389),2)*BS389),2)+ROUND((ROUND(((AE389-((EU389*1.2)))*AV389*I389),2)*BS389),2))</f>
        <v>19.670000000000002</v>
      </c>
      <c r="S389" s="3">
        <f t="shared" si="593"/>
        <v>1451.88</v>
      </c>
      <c r="T389" s="3">
        <f t="shared" si="594"/>
        <v>0</v>
      </c>
      <c r="U389" s="3">
        <f t="shared" si="595"/>
        <v>110.69989631999998</v>
      </c>
      <c r="V389" s="3">
        <f t="shared" si="596"/>
        <v>0</v>
      </c>
      <c r="W389" s="3">
        <f t="shared" si="597"/>
        <v>0</v>
      </c>
      <c r="X389" s="3">
        <f>(ROUND((((S389+ROUND((ROUND((((EU389*1.2))*AV389*I389),2)*BS389),2))*AT389)/100),2)+ROUND(((ROUND((ROUND(((AE389-((EU389*1.2)))*AV389*I389),2)*BS389),2)*AT389)/100),2))</f>
        <v>1427.4</v>
      </c>
      <c r="Y389" s="3">
        <f>(ROUND((((S389+ROUND((ROUND((((EU389*1.2))*AV389*I389),2)*BS389),2))*AU389)/100),2)+ROUND(((ROUND((ROUND(((AE389-((EU389*1.2)))*AV389*I389),2)*BS389),2)*AU389)/100),2))</f>
        <v>750.49</v>
      </c>
      <c r="Z389" s="3"/>
      <c r="AA389" s="3">
        <v>54971259</v>
      </c>
      <c r="AB389" s="3">
        <f t="shared" si="598"/>
        <v>1961.636</v>
      </c>
      <c r="AC389" s="3">
        <f>ROUND(((ES389*1)),6)</f>
        <v>15.8</v>
      </c>
      <c r="AD389" s="3">
        <f>ROUND(((((ET389*1.2))-((EU389*1.2)))+AE389),6)</f>
        <v>168.012</v>
      </c>
      <c r="AE389" s="3">
        <f>ROUND(((EU389*1.2)),6)</f>
        <v>24.084</v>
      </c>
      <c r="AF389" s="3">
        <f>ROUND(((EV389*1.2)),6)</f>
        <v>1777.8240000000001</v>
      </c>
      <c r="AG389" s="3">
        <f t="shared" si="599"/>
        <v>0</v>
      </c>
      <c r="AH389" s="3">
        <f>((EW389*1.2))</f>
        <v>135.55199999999999</v>
      </c>
      <c r="AI389" s="3">
        <f>((EX389*1.2))</f>
        <v>0</v>
      </c>
      <c r="AJ389" s="3">
        <f t="shared" si="600"/>
        <v>0</v>
      </c>
      <c r="AK389" s="3">
        <v>1637.33</v>
      </c>
      <c r="AL389" s="3">
        <v>15.8</v>
      </c>
      <c r="AM389" s="3">
        <v>140.01</v>
      </c>
      <c r="AN389" s="3">
        <v>20.07</v>
      </c>
      <c r="AO389" s="3">
        <v>1481.52</v>
      </c>
      <c r="AP389" s="3">
        <v>0</v>
      </c>
      <c r="AQ389" s="3">
        <v>112.96</v>
      </c>
      <c r="AR389" s="3">
        <v>0</v>
      </c>
      <c r="AS389" s="3">
        <v>0</v>
      </c>
      <c r="AT389" s="3">
        <v>97</v>
      </c>
      <c r="AU389" s="3">
        <v>51</v>
      </c>
      <c r="AV389" s="3">
        <v>1.0469999999999999</v>
      </c>
      <c r="AW389" s="3">
        <v>1</v>
      </c>
      <c r="AX389" s="3"/>
      <c r="AY389" s="3"/>
      <c r="AZ389" s="3">
        <v>1</v>
      </c>
      <c r="BA389" s="3">
        <v>1</v>
      </c>
      <c r="BB389" s="3">
        <v>1</v>
      </c>
      <c r="BC389" s="3">
        <v>1</v>
      </c>
      <c r="BD389" s="3" t="s">
        <v>3</v>
      </c>
      <c r="BE389" s="3" t="s">
        <v>3</v>
      </c>
      <c r="BF389" s="3" t="s">
        <v>3</v>
      </c>
      <c r="BG389" s="3" t="s">
        <v>3</v>
      </c>
      <c r="BH389" s="3">
        <v>0</v>
      </c>
      <c r="BI389" s="3">
        <v>2</v>
      </c>
      <c r="BJ389" s="3" t="s">
        <v>453</v>
      </c>
      <c r="BK389" s="3"/>
      <c r="BL389" s="3"/>
      <c r="BM389" s="3">
        <v>67</v>
      </c>
      <c r="BN389" s="3">
        <v>0</v>
      </c>
      <c r="BO389" s="3" t="s">
        <v>451</v>
      </c>
      <c r="BP389" s="3">
        <v>1</v>
      </c>
      <c r="BQ389" s="3">
        <v>40</v>
      </c>
      <c r="BR389" s="3">
        <v>0</v>
      </c>
      <c r="BS389" s="3">
        <v>1</v>
      </c>
      <c r="BT389" s="3">
        <v>1</v>
      </c>
      <c r="BU389" s="3">
        <v>1</v>
      </c>
      <c r="BV389" s="3">
        <v>1</v>
      </c>
      <c r="BW389" s="3">
        <v>1</v>
      </c>
      <c r="BX389" s="3">
        <v>1</v>
      </c>
      <c r="BY389" s="3" t="s">
        <v>3</v>
      </c>
      <c r="BZ389" s="3">
        <v>97</v>
      </c>
      <c r="CA389" s="3">
        <v>51</v>
      </c>
      <c r="CB389" s="3" t="s">
        <v>3</v>
      </c>
      <c r="CC389" s="3"/>
      <c r="CD389" s="3"/>
      <c r="CE389" s="3">
        <v>1566</v>
      </c>
      <c r="CF389" s="3">
        <v>0</v>
      </c>
      <c r="CG389" s="3">
        <v>0</v>
      </c>
      <c r="CH389" s="3"/>
      <c r="CI389" s="3"/>
      <c r="CJ389" s="3"/>
      <c r="CK389" s="3"/>
      <c r="CL389" s="3"/>
      <c r="CM389" s="3">
        <v>0</v>
      </c>
      <c r="CN389" s="9" t="s">
        <v>2500</v>
      </c>
      <c r="CO389" s="3">
        <v>0</v>
      </c>
      <c r="CP389" s="3">
        <f t="shared" si="601"/>
        <v>1601.41</v>
      </c>
      <c r="CQ389" s="3">
        <f t="shared" si="602"/>
        <v>15.8</v>
      </c>
      <c r="CR389" s="3">
        <f>(ROUND((ROUND((((ET389*1.2))*AV389*1),2)*BB389),2)+ROUND((ROUND(((AE389-((EU389*1.2)))*AV389*1),2)*BS389),2))</f>
        <v>175.91</v>
      </c>
      <c r="CS389" s="3">
        <f>(ROUND((ROUND((((EU389*1.2))*AV389*1),2)*BS389),2)+ROUND((ROUND(((AE389-((EU389*1.2)))*AV389*1),2)*BS389),2))</f>
        <v>25.22</v>
      </c>
      <c r="CT389" s="3">
        <f t="shared" si="603"/>
        <v>1861.38</v>
      </c>
      <c r="CU389" s="3">
        <f t="shared" si="604"/>
        <v>0</v>
      </c>
      <c r="CV389" s="3">
        <f t="shared" si="605"/>
        <v>141.92294399999997</v>
      </c>
      <c r="CW389" s="3">
        <f t="shared" si="606"/>
        <v>0</v>
      </c>
      <c r="CX389" s="3">
        <f t="shared" si="607"/>
        <v>0</v>
      </c>
      <c r="CY389" s="3">
        <f>(ROUND((((S389+ROUND((ROUND((((EU389*1.2))*AV389*1),2)*BS389),2))*AT389)/100),2)+ROUND(((ROUND((ROUND(((AE389-((EU389*1.2)))*AV389*1),2)*BS389),2)*AT389)/100),2))</f>
        <v>1432.79</v>
      </c>
      <c r="CZ389" s="3">
        <f>(ROUND((((S389+ROUND((ROUND((((EU389*1.2))*AV389*1),2)*BS389),2))*AU389)/100),2)+ROUND(((ROUND((ROUND(((AE389-((EU389*1.2)))*AV389*1),2)*BS389),2)*AU389)/100),2))</f>
        <v>753.32</v>
      </c>
      <c r="DA389" s="3"/>
      <c r="DB389" s="3">
        <v>123</v>
      </c>
      <c r="DC389" s="3" t="s">
        <v>3</v>
      </c>
      <c r="DD389" s="3" t="s">
        <v>22</v>
      </c>
      <c r="DE389" s="3" t="s">
        <v>42</v>
      </c>
      <c r="DF389" s="3" t="s">
        <v>42</v>
      </c>
      <c r="DG389" s="3" t="s">
        <v>42</v>
      </c>
      <c r="DH389" s="3" t="s">
        <v>3</v>
      </c>
      <c r="DI389" s="3" t="s">
        <v>42</v>
      </c>
      <c r="DJ389" s="3" t="s">
        <v>42</v>
      </c>
      <c r="DK389" s="3" t="s">
        <v>3</v>
      </c>
      <c r="DL389" s="3" t="s">
        <v>3</v>
      </c>
      <c r="DM389" s="3" t="s">
        <v>3</v>
      </c>
      <c r="DN389" s="3">
        <v>0</v>
      </c>
      <c r="DO389" s="3">
        <v>0</v>
      </c>
      <c r="DP389" s="3">
        <v>1</v>
      </c>
      <c r="DQ389" s="3">
        <v>1</v>
      </c>
      <c r="DR389" s="3"/>
      <c r="DS389" s="3"/>
      <c r="DT389" s="3"/>
      <c r="DU389" s="3">
        <v>1010</v>
      </c>
      <c r="DV389" s="3" t="s">
        <v>40</v>
      </c>
      <c r="DW389" s="3" t="s">
        <v>40</v>
      </c>
      <c r="DX389" s="3">
        <v>100</v>
      </c>
      <c r="DY389" s="3"/>
      <c r="DZ389" s="3" t="s">
        <v>3</v>
      </c>
      <c r="EA389" s="3" t="s">
        <v>3</v>
      </c>
      <c r="EB389" s="3" t="s">
        <v>3</v>
      </c>
      <c r="EC389" s="3" t="s">
        <v>3</v>
      </c>
      <c r="ED389" s="3"/>
      <c r="EE389" s="3">
        <v>57042957</v>
      </c>
      <c r="EF389" s="3">
        <v>40</v>
      </c>
      <c r="EG389" s="3" t="s">
        <v>33</v>
      </c>
      <c r="EH389" s="3">
        <v>0</v>
      </c>
      <c r="EI389" s="3" t="s">
        <v>3</v>
      </c>
      <c r="EJ389" s="3">
        <v>2</v>
      </c>
      <c r="EK389" s="3">
        <v>67</v>
      </c>
      <c r="EL389" s="3" t="s">
        <v>34</v>
      </c>
      <c r="EM389" s="3" t="s">
        <v>35</v>
      </c>
      <c r="EN389" s="3"/>
      <c r="EO389" s="3" t="s">
        <v>46</v>
      </c>
      <c r="EP389" s="3"/>
      <c r="EQ389" s="3">
        <v>0</v>
      </c>
      <c r="ER389" s="3">
        <v>1637.33</v>
      </c>
      <c r="ES389" s="3">
        <v>15.8</v>
      </c>
      <c r="ET389" s="3">
        <v>140.01</v>
      </c>
      <c r="EU389" s="3">
        <v>20.07</v>
      </c>
      <c r="EV389" s="3">
        <v>1481.52</v>
      </c>
      <c r="EW389" s="3">
        <v>112.96</v>
      </c>
      <c r="EX389" s="3">
        <v>0</v>
      </c>
      <c r="EY389" s="3">
        <v>0</v>
      </c>
      <c r="EZ389" s="3"/>
      <c r="FA389" s="3"/>
      <c r="FB389" s="3"/>
      <c r="FC389" s="3"/>
      <c r="FD389" s="3"/>
      <c r="FE389" s="3"/>
      <c r="FF389" s="3"/>
      <c r="FG389" s="3"/>
      <c r="FH389" s="3"/>
      <c r="FI389" s="3"/>
      <c r="FJ389" s="3"/>
      <c r="FK389" s="3"/>
      <c r="FL389" s="3"/>
      <c r="FM389" s="3"/>
      <c r="FN389" s="3"/>
      <c r="FO389" s="3"/>
      <c r="FP389" s="3"/>
      <c r="FQ389" s="3">
        <v>0</v>
      </c>
      <c r="FR389" s="3">
        <v>0</v>
      </c>
      <c r="FS389" s="3">
        <v>0</v>
      </c>
      <c r="FT389" s="3"/>
      <c r="FU389" s="3"/>
      <c r="FV389" s="3"/>
      <c r="FW389" s="3"/>
      <c r="FX389" s="3">
        <v>97</v>
      </c>
      <c r="FY389" s="3">
        <v>51</v>
      </c>
      <c r="FZ389" s="3"/>
      <c r="GA389" s="3" t="s">
        <v>3</v>
      </c>
      <c r="GB389" s="3"/>
      <c r="GC389" s="3"/>
      <c r="GD389" s="3">
        <v>1</v>
      </c>
      <c r="GE389" s="3"/>
      <c r="GF389" s="3">
        <v>1274376456</v>
      </c>
      <c r="GG389" s="3">
        <v>2</v>
      </c>
      <c r="GH389" s="3">
        <v>1</v>
      </c>
      <c r="GI389" s="3">
        <v>2</v>
      </c>
      <c r="GJ389" s="3">
        <v>0</v>
      </c>
      <c r="GK389" s="3">
        <v>0</v>
      </c>
      <c r="GL389" s="3">
        <f t="shared" si="608"/>
        <v>0</v>
      </c>
      <c r="GM389" s="3">
        <f t="shared" si="609"/>
        <v>3779.3</v>
      </c>
      <c r="GN389" s="3">
        <f t="shared" si="610"/>
        <v>0</v>
      </c>
      <c r="GO389" s="3">
        <f t="shared" si="611"/>
        <v>3779.3</v>
      </c>
      <c r="GP389" s="3">
        <f t="shared" si="612"/>
        <v>0</v>
      </c>
      <c r="GQ389" s="3"/>
      <c r="GR389" s="3">
        <v>0</v>
      </c>
      <c r="GS389" s="3">
        <v>3</v>
      </c>
      <c r="GT389" s="3">
        <v>0</v>
      </c>
      <c r="GU389" s="3" t="s">
        <v>3</v>
      </c>
      <c r="GV389" s="3">
        <f t="shared" si="613"/>
        <v>0</v>
      </c>
      <c r="GW389" s="3">
        <v>1</v>
      </c>
      <c r="GX389" s="3">
        <f t="shared" si="614"/>
        <v>0</v>
      </c>
      <c r="GY389" s="3"/>
      <c r="GZ389" s="3"/>
      <c r="HA389" s="3">
        <v>0</v>
      </c>
      <c r="HB389" s="3">
        <v>0</v>
      </c>
      <c r="HC389" s="3">
        <f t="shared" si="615"/>
        <v>0</v>
      </c>
      <c r="HD389" s="3"/>
      <c r="HE389" s="3" t="s">
        <v>3</v>
      </c>
      <c r="HF389" s="3" t="s">
        <v>3</v>
      </c>
      <c r="HG389" s="3"/>
      <c r="HH389" s="3"/>
      <c r="HI389" s="3"/>
      <c r="HJ389" s="3"/>
      <c r="HK389" s="3"/>
      <c r="HL389" s="3"/>
      <c r="HM389" s="3" t="s">
        <v>3</v>
      </c>
      <c r="HN389" s="3" t="s">
        <v>3</v>
      </c>
      <c r="HO389" s="3" t="s">
        <v>3</v>
      </c>
      <c r="HP389" s="3" t="s">
        <v>3</v>
      </c>
      <c r="HQ389" s="3" t="s">
        <v>3</v>
      </c>
      <c r="HR389" s="3"/>
      <c r="HS389" s="3">
        <v>0</v>
      </c>
      <c r="HT389" s="3"/>
      <c r="HU389" s="3"/>
      <c r="HV389" s="3"/>
      <c r="HW389" s="3"/>
      <c r="HX389" s="3"/>
      <c r="HY389" s="3"/>
      <c r="HZ389" s="3"/>
      <c r="IA389" s="3"/>
      <c r="IB389" s="3"/>
      <c r="IC389" s="3"/>
      <c r="ID389" s="3"/>
      <c r="IE389" s="3"/>
      <c r="IF389" s="3"/>
      <c r="IG389" s="3"/>
      <c r="IH389" s="3"/>
      <c r="II389" s="3"/>
      <c r="IJ389" s="3"/>
      <c r="IK389" s="3">
        <v>0</v>
      </c>
      <c r="IL389" s="3"/>
      <c r="IM389" s="3"/>
      <c r="IN389" s="3"/>
      <c r="IO389" s="3"/>
      <c r="IP389" s="3"/>
      <c r="IQ389" s="3"/>
      <c r="IR389" s="3"/>
      <c r="IS389" s="3"/>
      <c r="IT389" s="3"/>
      <c r="IU389" s="3"/>
    </row>
    <row r="390" spans="1:255" ht="409.5" x14ac:dyDescent="0.25">
      <c r="A390" s="4">
        <v>17</v>
      </c>
      <c r="B390" s="4">
        <v>1</v>
      </c>
      <c r="C390" s="4"/>
      <c r="D390" s="4"/>
      <c r="E390" s="4" t="s">
        <v>554</v>
      </c>
      <c r="F390" s="4" t="s">
        <v>451</v>
      </c>
      <c r="G390" s="4" t="s">
        <v>452</v>
      </c>
      <c r="H390" s="4" t="s">
        <v>40</v>
      </c>
      <c r="I390" s="4">
        <f>ROUND((47+31)/100,9)</f>
        <v>0.78</v>
      </c>
      <c r="J390" s="4">
        <v>0</v>
      </c>
      <c r="K390" s="4">
        <f>ROUND((47+31)/100,9)</f>
        <v>0.78</v>
      </c>
      <c r="L390" s="4"/>
      <c r="M390" s="4"/>
      <c r="N390" s="4"/>
      <c r="O390" s="4">
        <f t="shared" si="591"/>
        <v>84219.34</v>
      </c>
      <c r="P390" s="4">
        <f t="shared" si="592"/>
        <v>121.35</v>
      </c>
      <c r="Q390" s="4">
        <f>(ROUND((ROUND((((ET390*1.2))*AV390*I390),2)*BB390),2)+ROUND((ROUND(((AE390-((EU390*1.2)))*AV390*I390),2)*BS390),2))</f>
        <v>2284.5500000000002</v>
      </c>
      <c r="R390" s="4">
        <f>(ROUND((ROUND((((EU390*1.2))*AV390*I390),2)*BS390),2)+ROUND((ROUND(((AE390-((EU390*1.2)))*AV390*I390),2)*BS390),2))</f>
        <v>1108.4000000000001</v>
      </c>
      <c r="S390" s="4">
        <f t="shared" si="593"/>
        <v>81813.440000000002</v>
      </c>
      <c r="T390" s="4">
        <f t="shared" si="594"/>
        <v>0</v>
      </c>
      <c r="U390" s="4">
        <f t="shared" si="595"/>
        <v>110.69989631999998</v>
      </c>
      <c r="V390" s="4">
        <f t="shared" si="596"/>
        <v>0</v>
      </c>
      <c r="W390" s="4">
        <f t="shared" si="597"/>
        <v>0</v>
      </c>
      <c r="X390" s="4">
        <f>(ROUND((((S390+ROUND((ROUND((((EU390*1.2))*AV390*I390),2)*BS390),2))*AT390)/100),2)+ROUND(((ROUND((ROUND(((AE390-((EU390*1.2)))*AV390*I390),2)*BS390),2)*AT390)/100),2))</f>
        <v>80434.179999999993</v>
      </c>
      <c r="Y390" s="4">
        <f>(ROUND((((S390+ROUND((ROUND((((EU390*1.2))*AV390*I390),2)*BS390),2))*AU390)/100),2)+ROUND(((ROUND((ROUND(((AE390-((EU390*1.2)))*AV390*I390),2)*BS390),2)*AU390)/100),2))</f>
        <v>42290.14</v>
      </c>
      <c r="Z390" s="4"/>
      <c r="AA390" s="4">
        <v>55890823</v>
      </c>
      <c r="AB390" s="4">
        <f t="shared" si="598"/>
        <v>1961.636</v>
      </c>
      <c r="AC390" s="4">
        <f>ROUND(((ES390*1)),6)</f>
        <v>15.8</v>
      </c>
      <c r="AD390" s="4">
        <f>ROUND(((((ET390*1.2))-((EU390*1.2)))+AE390),6)</f>
        <v>168.012</v>
      </c>
      <c r="AE390" s="4">
        <f>ROUND(((EU390*1.2)),6)</f>
        <v>24.084</v>
      </c>
      <c r="AF390" s="4">
        <f>ROUND(((EV390*1.2)),6)</f>
        <v>1777.8240000000001</v>
      </c>
      <c r="AG390" s="4">
        <f t="shared" si="599"/>
        <v>0</v>
      </c>
      <c r="AH390" s="4">
        <f>((EW390*1.2))</f>
        <v>135.55199999999999</v>
      </c>
      <c r="AI390" s="4">
        <f>((EX390*1.2))</f>
        <v>0</v>
      </c>
      <c r="AJ390" s="4">
        <f t="shared" si="600"/>
        <v>0</v>
      </c>
      <c r="AK390" s="4">
        <v>1637.33</v>
      </c>
      <c r="AL390" s="4">
        <v>15.8</v>
      </c>
      <c r="AM390" s="4">
        <v>140.01</v>
      </c>
      <c r="AN390" s="4">
        <v>20.07</v>
      </c>
      <c r="AO390" s="4">
        <v>1481.52</v>
      </c>
      <c r="AP390" s="4">
        <v>0</v>
      </c>
      <c r="AQ390" s="4">
        <v>112.96</v>
      </c>
      <c r="AR390" s="4">
        <v>0</v>
      </c>
      <c r="AS390" s="4">
        <v>0</v>
      </c>
      <c r="AT390" s="4">
        <v>97</v>
      </c>
      <c r="AU390" s="4">
        <v>51</v>
      </c>
      <c r="AV390" s="4">
        <v>1.0469999999999999</v>
      </c>
      <c r="AW390" s="4">
        <v>1</v>
      </c>
      <c r="AX390" s="4"/>
      <c r="AY390" s="4"/>
      <c r="AZ390" s="4">
        <v>1</v>
      </c>
      <c r="BA390" s="4">
        <v>56.35</v>
      </c>
      <c r="BB390" s="4">
        <v>16.649999999999999</v>
      </c>
      <c r="BC390" s="4">
        <v>9.85</v>
      </c>
      <c r="BD390" s="4" t="s">
        <v>3</v>
      </c>
      <c r="BE390" s="4" t="s">
        <v>3</v>
      </c>
      <c r="BF390" s="4" t="s">
        <v>3</v>
      </c>
      <c r="BG390" s="4" t="s">
        <v>3</v>
      </c>
      <c r="BH390" s="4">
        <v>0</v>
      </c>
      <c r="BI390" s="4">
        <v>2</v>
      </c>
      <c r="BJ390" s="4" t="s">
        <v>453</v>
      </c>
      <c r="BK390" s="4"/>
      <c r="BL390" s="4"/>
      <c r="BM390" s="4">
        <v>67</v>
      </c>
      <c r="BN390" s="4">
        <v>0</v>
      </c>
      <c r="BO390" s="4" t="s">
        <v>451</v>
      </c>
      <c r="BP390" s="4">
        <v>1</v>
      </c>
      <c r="BQ390" s="4">
        <v>40</v>
      </c>
      <c r="BR390" s="4">
        <v>0</v>
      </c>
      <c r="BS390" s="4">
        <v>56.35</v>
      </c>
      <c r="BT390" s="4">
        <v>1</v>
      </c>
      <c r="BU390" s="4">
        <v>1</v>
      </c>
      <c r="BV390" s="4">
        <v>1</v>
      </c>
      <c r="BW390" s="4">
        <v>1</v>
      </c>
      <c r="BX390" s="4">
        <v>1</v>
      </c>
      <c r="BY390" s="4" t="s">
        <v>3</v>
      </c>
      <c r="BZ390" s="4">
        <v>97</v>
      </c>
      <c r="CA390" s="4">
        <v>51</v>
      </c>
      <c r="CB390" s="4" t="s">
        <v>3</v>
      </c>
      <c r="CC390" s="4"/>
      <c r="CD390" s="4"/>
      <c r="CE390" s="4">
        <v>1566</v>
      </c>
      <c r="CF390" s="4">
        <v>0</v>
      </c>
      <c r="CG390" s="4">
        <v>0</v>
      </c>
      <c r="CH390" s="4"/>
      <c r="CI390" s="4"/>
      <c r="CJ390" s="4"/>
      <c r="CK390" s="4"/>
      <c r="CL390" s="4"/>
      <c r="CM390" s="4">
        <v>0</v>
      </c>
      <c r="CN390" s="10" t="s">
        <v>2500</v>
      </c>
      <c r="CO390" s="4">
        <v>0</v>
      </c>
      <c r="CP390" s="4">
        <f t="shared" si="601"/>
        <v>84219.34</v>
      </c>
      <c r="CQ390" s="4">
        <f t="shared" si="602"/>
        <v>155.63</v>
      </c>
      <c r="CR390" s="4">
        <f>(ROUND((ROUND((((ET390*1.2))*AV390*1),2)*BB390),2)+ROUND((ROUND(((AE390-((EU390*1.2)))*AV390*1),2)*BS390),2))</f>
        <v>2928.9</v>
      </c>
      <c r="CS390" s="4">
        <f>(ROUND((ROUND((((EU390*1.2))*AV390*1),2)*BS390),2)+ROUND((ROUND(((AE390-((EU390*1.2)))*AV390*1),2)*BS390),2))</f>
        <v>1421.15</v>
      </c>
      <c r="CT390" s="4">
        <f t="shared" si="603"/>
        <v>104888.76</v>
      </c>
      <c r="CU390" s="4">
        <f t="shared" si="604"/>
        <v>0</v>
      </c>
      <c r="CV390" s="4">
        <f t="shared" si="605"/>
        <v>141.92294399999997</v>
      </c>
      <c r="CW390" s="4">
        <f t="shared" si="606"/>
        <v>0</v>
      </c>
      <c r="CX390" s="4">
        <f t="shared" si="607"/>
        <v>0</v>
      </c>
      <c r="CY390" s="4">
        <f>(ROUND((((S390+ROUND((ROUND((((EU390*1.2))*AV390*1),2)*BS390),2))*AT390)/100),2)+ROUND(((ROUND((ROUND(((AE390-((EU390*1.2)))*AV390*1),2)*BS390),2)*AT390)/100),2))</f>
        <v>80737.55</v>
      </c>
      <c r="CZ390" s="4">
        <f>(ROUND((((S390+ROUND((ROUND((((EU390*1.2))*AV390*1),2)*BS390),2))*AU390)/100),2)+ROUND(((ROUND((ROUND(((AE390-((EU390*1.2)))*AV390*1),2)*BS390),2)*AU390)/100),2))</f>
        <v>42449.64</v>
      </c>
      <c r="DA390" s="4"/>
      <c r="DB390" s="4">
        <v>124</v>
      </c>
      <c r="DC390" s="4" t="s">
        <v>3</v>
      </c>
      <c r="DD390" s="4" t="s">
        <v>22</v>
      </c>
      <c r="DE390" s="4" t="s">
        <v>42</v>
      </c>
      <c r="DF390" s="4" t="s">
        <v>42</v>
      </c>
      <c r="DG390" s="4" t="s">
        <v>42</v>
      </c>
      <c r="DH390" s="4" t="s">
        <v>3</v>
      </c>
      <c r="DI390" s="4" t="s">
        <v>42</v>
      </c>
      <c r="DJ390" s="4" t="s">
        <v>42</v>
      </c>
      <c r="DK390" s="4" t="s">
        <v>3</v>
      </c>
      <c r="DL390" s="4" t="s">
        <v>3</v>
      </c>
      <c r="DM390" s="4" t="s">
        <v>3</v>
      </c>
      <c r="DN390" s="4">
        <v>0</v>
      </c>
      <c r="DO390" s="4">
        <v>0</v>
      </c>
      <c r="DP390" s="4">
        <v>1</v>
      </c>
      <c r="DQ390" s="4">
        <v>1</v>
      </c>
      <c r="DR390" s="4"/>
      <c r="DS390" s="4"/>
      <c r="DT390" s="4"/>
      <c r="DU390" s="4">
        <v>1010</v>
      </c>
      <c r="DV390" s="4" t="s">
        <v>40</v>
      </c>
      <c r="DW390" s="4" t="s">
        <v>40</v>
      </c>
      <c r="DX390" s="4">
        <v>100</v>
      </c>
      <c r="DY390" s="4"/>
      <c r="DZ390" s="4" t="s">
        <v>3</v>
      </c>
      <c r="EA390" s="4" t="s">
        <v>3</v>
      </c>
      <c r="EB390" s="4" t="s">
        <v>3</v>
      </c>
      <c r="EC390" s="4" t="s">
        <v>3</v>
      </c>
      <c r="ED390" s="4"/>
      <c r="EE390" s="4">
        <v>57042957</v>
      </c>
      <c r="EF390" s="4">
        <v>40</v>
      </c>
      <c r="EG390" s="4" t="s">
        <v>33</v>
      </c>
      <c r="EH390" s="4">
        <v>0</v>
      </c>
      <c r="EI390" s="4" t="s">
        <v>3</v>
      </c>
      <c r="EJ390" s="4">
        <v>2</v>
      </c>
      <c r="EK390" s="4">
        <v>67</v>
      </c>
      <c r="EL390" s="4" t="s">
        <v>34</v>
      </c>
      <c r="EM390" s="4" t="s">
        <v>35</v>
      </c>
      <c r="EN390" s="4"/>
      <c r="EO390" s="4" t="s">
        <v>46</v>
      </c>
      <c r="EP390" s="4"/>
      <c r="EQ390" s="4">
        <v>0</v>
      </c>
      <c r="ER390" s="4">
        <v>1637.33</v>
      </c>
      <c r="ES390" s="4">
        <v>15.8</v>
      </c>
      <c r="ET390" s="4">
        <v>140.01</v>
      </c>
      <c r="EU390" s="4">
        <v>20.07</v>
      </c>
      <c r="EV390" s="4">
        <v>1481.52</v>
      </c>
      <c r="EW390" s="4">
        <v>112.96</v>
      </c>
      <c r="EX390" s="4">
        <v>0</v>
      </c>
      <c r="EY390" s="4">
        <v>0</v>
      </c>
      <c r="EZ390" s="4"/>
      <c r="FA390" s="4"/>
      <c r="FB390" s="4"/>
      <c r="FC390" s="4"/>
      <c r="FD390" s="4"/>
      <c r="FE390" s="4"/>
      <c r="FF390" s="4"/>
      <c r="FG390" s="4"/>
      <c r="FH390" s="4"/>
      <c r="FI390" s="4"/>
      <c r="FJ390" s="4"/>
      <c r="FK390" s="4"/>
      <c r="FL390" s="4"/>
      <c r="FM390" s="4"/>
      <c r="FN390" s="4"/>
      <c r="FO390" s="4"/>
      <c r="FP390" s="4"/>
      <c r="FQ390" s="4">
        <v>0</v>
      </c>
      <c r="FR390" s="4">
        <v>0</v>
      </c>
      <c r="FS390" s="4">
        <v>0</v>
      </c>
      <c r="FT390" s="4"/>
      <c r="FU390" s="4"/>
      <c r="FV390" s="4"/>
      <c r="FW390" s="4"/>
      <c r="FX390" s="4">
        <v>97</v>
      </c>
      <c r="FY390" s="4">
        <v>51</v>
      </c>
      <c r="FZ390" s="4"/>
      <c r="GA390" s="4" t="s">
        <v>3</v>
      </c>
      <c r="GB390" s="4"/>
      <c r="GC390" s="4"/>
      <c r="GD390" s="4">
        <v>1</v>
      </c>
      <c r="GE390" s="4"/>
      <c r="GF390" s="4">
        <v>1274376456</v>
      </c>
      <c r="GG390" s="4">
        <v>2</v>
      </c>
      <c r="GH390" s="4">
        <v>1</v>
      </c>
      <c r="GI390" s="4">
        <v>2</v>
      </c>
      <c r="GJ390" s="4">
        <v>0</v>
      </c>
      <c r="GK390" s="4">
        <v>0</v>
      </c>
      <c r="GL390" s="4">
        <f t="shared" si="608"/>
        <v>0</v>
      </c>
      <c r="GM390" s="4">
        <f t="shared" si="609"/>
        <v>206943.66</v>
      </c>
      <c r="GN390" s="4">
        <f t="shared" si="610"/>
        <v>0</v>
      </c>
      <c r="GO390" s="4">
        <f t="shared" si="611"/>
        <v>206943.66</v>
      </c>
      <c r="GP390" s="4">
        <f t="shared" si="612"/>
        <v>0</v>
      </c>
      <c r="GQ390" s="4"/>
      <c r="GR390" s="4">
        <v>0</v>
      </c>
      <c r="GS390" s="4">
        <v>0</v>
      </c>
      <c r="GT390" s="4">
        <v>0</v>
      </c>
      <c r="GU390" s="4" t="s">
        <v>3</v>
      </c>
      <c r="GV390" s="4">
        <f t="shared" si="613"/>
        <v>0</v>
      </c>
      <c r="GW390" s="4">
        <v>1</v>
      </c>
      <c r="GX390" s="4">
        <f t="shared" si="614"/>
        <v>0</v>
      </c>
      <c r="GY390" s="4"/>
      <c r="GZ390" s="4"/>
      <c r="HA390" s="4">
        <v>0</v>
      </c>
      <c r="HB390" s="4">
        <v>0</v>
      </c>
      <c r="HC390" s="4">
        <f t="shared" si="615"/>
        <v>0</v>
      </c>
      <c r="HD390" s="4"/>
      <c r="HE390" s="4" t="s">
        <v>3</v>
      </c>
      <c r="HF390" s="4" t="s">
        <v>3</v>
      </c>
      <c r="HG390" s="4"/>
      <c r="HH390" s="4"/>
      <c r="HI390" s="4"/>
      <c r="HJ390" s="4"/>
      <c r="HK390" s="4"/>
      <c r="HL390" s="4"/>
      <c r="HM390" s="4" t="s">
        <v>3</v>
      </c>
      <c r="HN390" s="4" t="s">
        <v>3</v>
      </c>
      <c r="HO390" s="4" t="s">
        <v>3</v>
      </c>
      <c r="HP390" s="4" t="s">
        <v>3</v>
      </c>
      <c r="HQ390" s="4" t="s">
        <v>3</v>
      </c>
      <c r="HR390" s="4"/>
      <c r="HS390" s="4">
        <v>0</v>
      </c>
      <c r="HT390" s="4"/>
      <c r="HU390" s="4"/>
      <c r="HV390" s="4"/>
      <c r="HW390" s="4"/>
      <c r="HX390" s="4"/>
      <c r="HY390" s="4"/>
      <c r="HZ390" s="4"/>
      <c r="IA390" s="4"/>
      <c r="IB390" s="4"/>
      <c r="IC390" s="4"/>
      <c r="ID390" s="4"/>
      <c r="IE390" s="4"/>
      <c r="IF390" s="4"/>
      <c r="IG390" s="4"/>
      <c r="IH390" s="4"/>
      <c r="II390" s="4"/>
      <c r="IJ390" s="4"/>
      <c r="IK390" s="4">
        <v>0</v>
      </c>
      <c r="IL390" s="4"/>
      <c r="IM390" s="4"/>
      <c r="IN390" s="4"/>
      <c r="IO390" s="4"/>
      <c r="IP390" s="4"/>
      <c r="IQ390" s="4"/>
      <c r="IR390" s="4"/>
      <c r="IS390" s="4"/>
      <c r="IT390" s="4"/>
      <c r="IU390" s="4"/>
    </row>
    <row r="391" spans="1:255" x14ac:dyDescent="0.25">
      <c r="A391" s="3">
        <v>17</v>
      </c>
      <c r="B391" s="3">
        <v>1</v>
      </c>
      <c r="C391" s="3"/>
      <c r="D391" s="3"/>
      <c r="E391" s="3" t="s">
        <v>555</v>
      </c>
      <c r="F391" s="3" t="s">
        <v>556</v>
      </c>
      <c r="G391" s="3" t="s">
        <v>2526</v>
      </c>
      <c r="H391" s="3" t="s">
        <v>227</v>
      </c>
      <c r="I391" s="3">
        <v>47</v>
      </c>
      <c r="J391" s="3">
        <v>0</v>
      </c>
      <c r="K391" s="3">
        <v>47</v>
      </c>
      <c r="L391" s="3"/>
      <c r="M391" s="3"/>
      <c r="N391" s="3"/>
      <c r="O391" s="3">
        <f t="shared" si="591"/>
        <v>180893.13</v>
      </c>
      <c r="P391" s="3">
        <f t="shared" si="592"/>
        <v>180893.13</v>
      </c>
      <c r="Q391" s="3">
        <f>(ROUND((ROUND(((ET391)*AV391*I391),2)*BB391),2)+ROUND((ROUND(((AE391-(EU391))*AV391*I391),2)*BS391),2))</f>
        <v>0</v>
      </c>
      <c r="R391" s="3">
        <f>(ROUND((ROUND(((EU391)*AV391*I391),2)*BS391),2)+ROUND((ROUND(((AE391-(EU391))*AV391*I391),2)*BS391),2))</f>
        <v>0</v>
      </c>
      <c r="S391" s="3">
        <f t="shared" si="593"/>
        <v>0</v>
      </c>
      <c r="T391" s="3">
        <f t="shared" si="594"/>
        <v>0</v>
      </c>
      <c r="U391" s="3">
        <f t="shared" si="595"/>
        <v>0</v>
      </c>
      <c r="V391" s="3">
        <f t="shared" si="596"/>
        <v>0</v>
      </c>
      <c r="W391" s="3">
        <f t="shared" si="597"/>
        <v>0</v>
      </c>
      <c r="X391" s="3">
        <f>(ROUND((((S391+ROUND((ROUND(((EU391)*AV391*I391),2)*BS391),2))*AT391)/100),2)+ROUND(((ROUND((ROUND(((AE391-(EU391))*AV391*I391),2)*BS391),2)*AT391)/100),2))</f>
        <v>0</v>
      </c>
      <c r="Y391" s="3">
        <f>(ROUND((((S391+ROUND((ROUND(((EU391)*AV391*I391),2)*BS391),2))*AU391)/100),2)+ROUND(((ROUND((ROUND(((AE391-(EU391))*AV391*I391),2)*BS391),2)*AU391)/100),2))</f>
        <v>0</v>
      </c>
      <c r="Z391" s="3"/>
      <c r="AA391" s="3">
        <v>54971259</v>
      </c>
      <c r="AB391" s="3">
        <f t="shared" si="598"/>
        <v>3848.79</v>
      </c>
      <c r="AC391" s="3">
        <f>ROUND((ES391),6)</f>
        <v>3848.79</v>
      </c>
      <c r="AD391" s="3">
        <f>ROUND((((ET391)-(EU391))+AE391),6)</f>
        <v>0</v>
      </c>
      <c r="AE391" s="3">
        <f t="shared" ref="AE391:AF394" si="616">ROUND((EU391),6)</f>
        <v>0</v>
      </c>
      <c r="AF391" s="3">
        <f t="shared" si="616"/>
        <v>0</v>
      </c>
      <c r="AG391" s="3">
        <f t="shared" si="599"/>
        <v>0</v>
      </c>
      <c r="AH391" s="3">
        <f t="shared" ref="AH391:AI394" si="617">(EW391)</f>
        <v>0</v>
      </c>
      <c r="AI391" s="3">
        <f t="shared" si="617"/>
        <v>0</v>
      </c>
      <c r="AJ391" s="3">
        <f t="shared" si="600"/>
        <v>0</v>
      </c>
      <c r="AK391" s="3">
        <v>3848.79</v>
      </c>
      <c r="AL391" s="3">
        <v>3848.79</v>
      </c>
      <c r="AM391" s="3">
        <v>0</v>
      </c>
      <c r="AN391" s="3">
        <v>0</v>
      </c>
      <c r="AO391" s="3">
        <v>0</v>
      </c>
      <c r="AP391" s="3">
        <v>0</v>
      </c>
      <c r="AQ391" s="3">
        <v>0</v>
      </c>
      <c r="AR391" s="3">
        <v>0</v>
      </c>
      <c r="AS391" s="3">
        <v>0</v>
      </c>
      <c r="AT391" s="3">
        <v>0</v>
      </c>
      <c r="AU391" s="3">
        <v>0</v>
      </c>
      <c r="AV391" s="3">
        <v>1</v>
      </c>
      <c r="AW391" s="3">
        <v>1</v>
      </c>
      <c r="AX391" s="3"/>
      <c r="AY391" s="3"/>
      <c r="AZ391" s="3">
        <v>1</v>
      </c>
      <c r="BA391" s="3">
        <v>1</v>
      </c>
      <c r="BB391" s="3">
        <v>1</v>
      </c>
      <c r="BC391" s="3">
        <v>1</v>
      </c>
      <c r="BD391" s="3" t="s">
        <v>3</v>
      </c>
      <c r="BE391" s="3" t="s">
        <v>3</v>
      </c>
      <c r="BF391" s="3" t="s">
        <v>3</v>
      </c>
      <c r="BG391" s="3" t="s">
        <v>3</v>
      </c>
      <c r="BH391" s="3">
        <v>3</v>
      </c>
      <c r="BI391" s="3">
        <v>2</v>
      </c>
      <c r="BJ391" s="3" t="s">
        <v>556</v>
      </c>
      <c r="BK391" s="3"/>
      <c r="BL391" s="3"/>
      <c r="BM391" s="3">
        <v>400005</v>
      </c>
      <c r="BN391" s="3">
        <v>0</v>
      </c>
      <c r="BO391" s="3" t="s">
        <v>3</v>
      </c>
      <c r="BP391" s="3">
        <v>0</v>
      </c>
      <c r="BQ391" s="3">
        <v>213</v>
      </c>
      <c r="BR391" s="3">
        <v>0</v>
      </c>
      <c r="BS391" s="3">
        <v>1</v>
      </c>
      <c r="BT391" s="3">
        <v>1</v>
      </c>
      <c r="BU391" s="3">
        <v>1</v>
      </c>
      <c r="BV391" s="3">
        <v>1</v>
      </c>
      <c r="BW391" s="3">
        <v>1</v>
      </c>
      <c r="BX391" s="3">
        <v>1</v>
      </c>
      <c r="BY391" s="3" t="s">
        <v>3</v>
      </c>
      <c r="BZ391" s="3">
        <v>0</v>
      </c>
      <c r="CA391" s="3">
        <v>0</v>
      </c>
      <c r="CB391" s="3" t="s">
        <v>3</v>
      </c>
      <c r="CC391" s="3"/>
      <c r="CD391" s="3"/>
      <c r="CE391" s="3">
        <v>1566</v>
      </c>
      <c r="CF391" s="3">
        <v>0</v>
      </c>
      <c r="CG391" s="3">
        <v>0</v>
      </c>
      <c r="CH391" s="3"/>
      <c r="CI391" s="3"/>
      <c r="CJ391" s="3"/>
      <c r="CK391" s="3"/>
      <c r="CL391" s="3"/>
      <c r="CM391" s="3">
        <v>0</v>
      </c>
      <c r="CN391" s="3" t="s">
        <v>3</v>
      </c>
      <c r="CO391" s="3">
        <v>0</v>
      </c>
      <c r="CP391" s="3">
        <f t="shared" si="601"/>
        <v>180893.13</v>
      </c>
      <c r="CQ391" s="3">
        <f t="shared" si="602"/>
        <v>3848.79</v>
      </c>
      <c r="CR391" s="3">
        <f>(ROUND((ROUND(((ET391)*AV391*1),2)*BB391),2)+ROUND((ROUND(((AE391-(EU391))*AV391*1),2)*BS391),2))</f>
        <v>0</v>
      </c>
      <c r="CS391" s="3">
        <f>(ROUND((ROUND(((EU391)*AV391*1),2)*BS391),2)+ROUND((ROUND(((AE391-(EU391))*AV391*1),2)*BS391),2))</f>
        <v>0</v>
      </c>
      <c r="CT391" s="3">
        <f t="shared" si="603"/>
        <v>0</v>
      </c>
      <c r="CU391" s="3">
        <f t="shared" si="604"/>
        <v>0</v>
      </c>
      <c r="CV391" s="3">
        <f t="shared" si="605"/>
        <v>0</v>
      </c>
      <c r="CW391" s="3">
        <f t="shared" si="606"/>
        <v>0</v>
      </c>
      <c r="CX391" s="3">
        <f t="shared" si="607"/>
        <v>0</v>
      </c>
      <c r="CY391" s="3">
        <f>(ROUND((((S391+ROUND((ROUND(((EU391)*AV391*1),2)*BS391),2))*AT391)/100),2)+ROUND(((ROUND((ROUND(((AE391-(EU391))*AV391*1),2)*BS391),2)*AT391)/100),2))</f>
        <v>0</v>
      </c>
      <c r="CZ391" s="3">
        <f>(ROUND((((S391+ROUND((ROUND(((EU391)*AV391*1),2)*BS391),2))*AU391)/100),2)+ROUND(((ROUND((ROUND(((AE391-(EU391))*AV391*1),2)*BS391),2)*AU391)/100),2))</f>
        <v>0</v>
      </c>
      <c r="DA391" s="3"/>
      <c r="DB391" s="3"/>
      <c r="DC391" s="3" t="s">
        <v>3</v>
      </c>
      <c r="DD391" s="3" t="s">
        <v>3</v>
      </c>
      <c r="DE391" s="3" t="s">
        <v>3</v>
      </c>
      <c r="DF391" s="3" t="s">
        <v>3</v>
      </c>
      <c r="DG391" s="3" t="s">
        <v>3</v>
      </c>
      <c r="DH391" s="3" t="s">
        <v>3</v>
      </c>
      <c r="DI391" s="3" t="s">
        <v>3</v>
      </c>
      <c r="DJ391" s="3" t="s">
        <v>3</v>
      </c>
      <c r="DK391" s="3" t="s">
        <v>3</v>
      </c>
      <c r="DL391" s="3" t="s">
        <v>3</v>
      </c>
      <c r="DM391" s="3" t="s">
        <v>3</v>
      </c>
      <c r="DN391" s="3">
        <v>0</v>
      </c>
      <c r="DO391" s="3">
        <v>0</v>
      </c>
      <c r="DP391" s="3">
        <v>1</v>
      </c>
      <c r="DQ391" s="3">
        <v>1</v>
      </c>
      <c r="DR391" s="3"/>
      <c r="DS391" s="3"/>
      <c r="DT391" s="3"/>
      <c r="DU391" s="3">
        <v>1013</v>
      </c>
      <c r="DV391" s="3" t="s">
        <v>227</v>
      </c>
      <c r="DW391" s="3" t="s">
        <v>227</v>
      </c>
      <c r="DX391" s="3">
        <v>1</v>
      </c>
      <c r="DY391" s="3"/>
      <c r="DZ391" s="3" t="s">
        <v>3</v>
      </c>
      <c r="EA391" s="3" t="s">
        <v>3</v>
      </c>
      <c r="EB391" s="3" t="s">
        <v>3</v>
      </c>
      <c r="EC391" s="3" t="s">
        <v>3</v>
      </c>
      <c r="ED391" s="3"/>
      <c r="EE391" s="3">
        <v>57042888</v>
      </c>
      <c r="EF391" s="3">
        <v>213</v>
      </c>
      <c r="EG391" s="3" t="s">
        <v>456</v>
      </c>
      <c r="EH391" s="3">
        <v>0</v>
      </c>
      <c r="EI391" s="3" t="s">
        <v>3</v>
      </c>
      <c r="EJ391" s="3">
        <v>1</v>
      </c>
      <c r="EK391" s="3">
        <v>400005</v>
      </c>
      <c r="EL391" s="3" t="s">
        <v>456</v>
      </c>
      <c r="EM391" s="3" t="s">
        <v>457</v>
      </c>
      <c r="EN391" s="3"/>
      <c r="EO391" s="3" t="s">
        <v>3</v>
      </c>
      <c r="EP391" s="3"/>
      <c r="EQ391" s="3">
        <v>16</v>
      </c>
      <c r="ER391" s="3">
        <v>0</v>
      </c>
      <c r="ES391" s="3">
        <v>3848.79</v>
      </c>
      <c r="ET391" s="3">
        <v>0</v>
      </c>
      <c r="EU391" s="3">
        <v>0</v>
      </c>
      <c r="EV391" s="3">
        <v>0</v>
      </c>
      <c r="EW391" s="3">
        <v>0</v>
      </c>
      <c r="EX391" s="3">
        <v>0</v>
      </c>
      <c r="EY391" s="3">
        <v>0</v>
      </c>
      <c r="EZ391" s="3"/>
      <c r="FA391" s="3"/>
      <c r="FB391" s="3"/>
      <c r="FC391" s="3"/>
      <c r="FD391" s="3"/>
      <c r="FE391" s="3"/>
      <c r="FF391" s="3"/>
      <c r="FG391" s="3"/>
      <c r="FH391" s="3"/>
      <c r="FI391" s="3"/>
      <c r="FJ391" s="3"/>
      <c r="FK391" s="3"/>
      <c r="FL391" s="3"/>
      <c r="FM391" s="3"/>
      <c r="FN391" s="3"/>
      <c r="FO391" s="3"/>
      <c r="FP391" s="3"/>
      <c r="FQ391" s="3">
        <v>0</v>
      </c>
      <c r="FR391" s="3">
        <v>0</v>
      </c>
      <c r="FS391" s="3">
        <v>0</v>
      </c>
      <c r="FT391" s="3"/>
      <c r="FU391" s="3"/>
      <c r="FV391" s="3"/>
      <c r="FW391" s="3"/>
      <c r="FX391" s="3">
        <v>0</v>
      </c>
      <c r="FY391" s="3">
        <v>0</v>
      </c>
      <c r="FZ391" s="3"/>
      <c r="GA391" s="3" t="s">
        <v>557</v>
      </c>
      <c r="GB391" s="3"/>
      <c r="GC391" s="3"/>
      <c r="GD391" s="3">
        <v>1</v>
      </c>
      <c r="GE391" s="3"/>
      <c r="GF391" s="3">
        <v>1604709180</v>
      </c>
      <c r="GG391" s="3">
        <v>2</v>
      </c>
      <c r="GH391" s="3">
        <v>4</v>
      </c>
      <c r="GI391" s="3">
        <v>-2</v>
      </c>
      <c r="GJ391" s="3">
        <v>0</v>
      </c>
      <c r="GK391" s="3">
        <v>0</v>
      </c>
      <c r="GL391" s="3">
        <f t="shared" si="608"/>
        <v>0</v>
      </c>
      <c r="GM391" s="3">
        <f t="shared" si="609"/>
        <v>180893.13</v>
      </c>
      <c r="GN391" s="3">
        <f t="shared" si="610"/>
        <v>0</v>
      </c>
      <c r="GO391" s="3">
        <f t="shared" si="611"/>
        <v>180893.13</v>
      </c>
      <c r="GP391" s="3">
        <f t="shared" si="612"/>
        <v>0</v>
      </c>
      <c r="GQ391" s="3"/>
      <c r="GR391" s="3">
        <v>1</v>
      </c>
      <c r="GS391" s="3">
        <v>2</v>
      </c>
      <c r="GT391" s="3">
        <v>0</v>
      </c>
      <c r="GU391" s="3" t="s">
        <v>3</v>
      </c>
      <c r="GV391" s="3">
        <f t="shared" si="613"/>
        <v>0</v>
      </c>
      <c r="GW391" s="3">
        <v>1</v>
      </c>
      <c r="GX391" s="3">
        <f t="shared" si="614"/>
        <v>0</v>
      </c>
      <c r="GY391" s="3"/>
      <c r="GZ391" s="3"/>
      <c r="HA391" s="3">
        <v>0</v>
      </c>
      <c r="HB391" s="3">
        <v>0</v>
      </c>
      <c r="HC391" s="3">
        <f t="shared" si="615"/>
        <v>0</v>
      </c>
      <c r="HD391" s="3"/>
      <c r="HE391" s="3" t="s">
        <v>459</v>
      </c>
      <c r="HF391" s="3" t="s">
        <v>37</v>
      </c>
      <c r="HG391" s="3"/>
      <c r="HH391" s="3"/>
      <c r="HI391" s="3"/>
      <c r="HJ391" s="3"/>
      <c r="HK391" s="3"/>
      <c r="HL391" s="3"/>
      <c r="HM391" s="3" t="s">
        <v>3</v>
      </c>
      <c r="HN391" s="3" t="s">
        <v>3</v>
      </c>
      <c r="HO391" s="3" t="s">
        <v>3</v>
      </c>
      <c r="HP391" s="3" t="s">
        <v>3</v>
      </c>
      <c r="HQ391" s="3" t="s">
        <v>3</v>
      </c>
      <c r="HR391" s="3"/>
      <c r="HS391" s="3">
        <v>0</v>
      </c>
      <c r="HT391" s="3"/>
      <c r="HU391" s="3"/>
      <c r="HV391" s="3"/>
      <c r="HW391" s="3"/>
      <c r="HX391" s="3"/>
      <c r="HY391" s="3"/>
      <c r="HZ391" s="3"/>
      <c r="IA391" s="3"/>
      <c r="IB391" s="3"/>
      <c r="IC391" s="3"/>
      <c r="ID391" s="3"/>
      <c r="IE391" s="3"/>
      <c r="IF391" s="3"/>
      <c r="IG391" s="3"/>
      <c r="IH391" s="3"/>
      <c r="II391" s="3"/>
      <c r="IJ391" s="3"/>
      <c r="IK391" s="3">
        <v>0</v>
      </c>
      <c r="IL391" s="3"/>
      <c r="IM391" s="3"/>
      <c r="IN391" s="3"/>
      <c r="IO391" s="3"/>
      <c r="IP391" s="3"/>
      <c r="IQ391" s="3"/>
      <c r="IR391" s="3"/>
      <c r="IS391" s="3"/>
      <c r="IT391" s="3"/>
      <c r="IU391" s="3"/>
    </row>
    <row r="392" spans="1:255" x14ac:dyDescent="0.25">
      <c r="A392" s="4">
        <v>17</v>
      </c>
      <c r="B392" s="4">
        <v>1</v>
      </c>
      <c r="C392" s="4"/>
      <c r="D392" s="4"/>
      <c r="E392" s="4" t="s">
        <v>555</v>
      </c>
      <c r="F392" s="4" t="s">
        <v>556</v>
      </c>
      <c r="G392" s="4" t="s">
        <v>2526</v>
      </c>
      <c r="H392" s="4" t="s">
        <v>227</v>
      </c>
      <c r="I392" s="4">
        <v>47</v>
      </c>
      <c r="J392" s="4">
        <v>0</v>
      </c>
      <c r="K392" s="4">
        <v>47</v>
      </c>
      <c r="L392" s="4"/>
      <c r="M392" s="4"/>
      <c r="N392" s="4"/>
      <c r="O392" s="4">
        <f t="shared" si="591"/>
        <v>1779988.4</v>
      </c>
      <c r="P392" s="4">
        <f t="shared" si="592"/>
        <v>1779988.4</v>
      </c>
      <c r="Q392" s="4">
        <f>(ROUND((ROUND(((ET392)*AV392*I392),2)*BB392),2)+ROUND((ROUND(((AE392-(EU392))*AV392*I392),2)*BS392),2))</f>
        <v>0</v>
      </c>
      <c r="R392" s="4">
        <f>(ROUND((ROUND(((EU392)*AV392*I392),2)*BS392),2)+ROUND((ROUND(((AE392-(EU392))*AV392*I392),2)*BS392),2))</f>
        <v>0</v>
      </c>
      <c r="S392" s="4">
        <f t="shared" si="593"/>
        <v>0</v>
      </c>
      <c r="T392" s="4">
        <f t="shared" si="594"/>
        <v>0</v>
      </c>
      <c r="U392" s="4">
        <f t="shared" si="595"/>
        <v>0</v>
      </c>
      <c r="V392" s="4">
        <f t="shared" si="596"/>
        <v>0</v>
      </c>
      <c r="W392" s="4">
        <f t="shared" si="597"/>
        <v>0</v>
      </c>
      <c r="X392" s="4">
        <f>(ROUND((((S392+ROUND((ROUND(((EU392)*AV392*I392),2)*BS392),2))*AT392)/100),2)+ROUND(((ROUND((ROUND(((AE392-(EU392))*AV392*I392),2)*BS392),2)*AT392)/100),2))</f>
        <v>0</v>
      </c>
      <c r="Y392" s="4">
        <f>(ROUND((((S392+ROUND((ROUND(((EU392)*AV392*I392),2)*BS392),2))*AU392)/100),2)+ROUND(((ROUND((ROUND(((AE392-(EU392))*AV392*I392),2)*BS392),2)*AU392)/100),2))</f>
        <v>0</v>
      </c>
      <c r="Z392" s="4"/>
      <c r="AA392" s="4">
        <v>55890823</v>
      </c>
      <c r="AB392" s="4">
        <f t="shared" si="598"/>
        <v>3848.79</v>
      </c>
      <c r="AC392" s="4">
        <f>ROUND((ES392),6)</f>
        <v>3848.79</v>
      </c>
      <c r="AD392" s="4">
        <f>ROUND((((ET392)-(EU392))+AE392),6)</f>
        <v>0</v>
      </c>
      <c r="AE392" s="4">
        <f t="shared" si="616"/>
        <v>0</v>
      </c>
      <c r="AF392" s="4">
        <f t="shared" si="616"/>
        <v>0</v>
      </c>
      <c r="AG392" s="4">
        <f t="shared" si="599"/>
        <v>0</v>
      </c>
      <c r="AH392" s="4">
        <f t="shared" si="617"/>
        <v>0</v>
      </c>
      <c r="AI392" s="4">
        <f t="shared" si="617"/>
        <v>0</v>
      </c>
      <c r="AJ392" s="4">
        <f t="shared" si="600"/>
        <v>0</v>
      </c>
      <c r="AK392" s="4">
        <v>3848.79</v>
      </c>
      <c r="AL392" s="4">
        <v>3848.79</v>
      </c>
      <c r="AM392" s="4">
        <v>0</v>
      </c>
      <c r="AN392" s="4">
        <v>0</v>
      </c>
      <c r="AO392" s="4">
        <v>0</v>
      </c>
      <c r="AP392" s="4">
        <v>0</v>
      </c>
      <c r="AQ392" s="4">
        <v>0</v>
      </c>
      <c r="AR392" s="4">
        <v>0</v>
      </c>
      <c r="AS392" s="4">
        <v>0</v>
      </c>
      <c r="AT392" s="4">
        <v>0</v>
      </c>
      <c r="AU392" s="4">
        <v>0</v>
      </c>
      <c r="AV392" s="4">
        <v>1</v>
      </c>
      <c r="AW392" s="4">
        <v>1</v>
      </c>
      <c r="AX392" s="4"/>
      <c r="AY392" s="4"/>
      <c r="AZ392" s="4">
        <v>1</v>
      </c>
      <c r="BA392" s="4">
        <v>1</v>
      </c>
      <c r="BB392" s="4">
        <v>1</v>
      </c>
      <c r="BC392" s="4">
        <v>9.84</v>
      </c>
      <c r="BD392" s="4" t="s">
        <v>3</v>
      </c>
      <c r="BE392" s="4" t="s">
        <v>3</v>
      </c>
      <c r="BF392" s="4" t="s">
        <v>3</v>
      </c>
      <c r="BG392" s="4" t="s">
        <v>3</v>
      </c>
      <c r="BH392" s="4">
        <v>3</v>
      </c>
      <c r="BI392" s="4">
        <v>2</v>
      </c>
      <c r="BJ392" s="4" t="s">
        <v>556</v>
      </c>
      <c r="BK392" s="4"/>
      <c r="BL392" s="4"/>
      <c r="BM392" s="4">
        <v>400005</v>
      </c>
      <c r="BN392" s="4">
        <v>0</v>
      </c>
      <c r="BO392" s="4" t="s">
        <v>3</v>
      </c>
      <c r="BP392" s="4">
        <v>0</v>
      </c>
      <c r="BQ392" s="4">
        <v>213</v>
      </c>
      <c r="BR392" s="4">
        <v>0</v>
      </c>
      <c r="BS392" s="4">
        <v>1</v>
      </c>
      <c r="BT392" s="4">
        <v>1</v>
      </c>
      <c r="BU392" s="4">
        <v>1</v>
      </c>
      <c r="BV392" s="4">
        <v>1</v>
      </c>
      <c r="BW392" s="4">
        <v>1</v>
      </c>
      <c r="BX392" s="4">
        <v>1</v>
      </c>
      <c r="BY392" s="4" t="s">
        <v>3</v>
      </c>
      <c r="BZ392" s="4">
        <v>0</v>
      </c>
      <c r="CA392" s="4">
        <v>0</v>
      </c>
      <c r="CB392" s="4" t="s">
        <v>3</v>
      </c>
      <c r="CC392" s="4"/>
      <c r="CD392" s="4"/>
      <c r="CE392" s="4">
        <v>1566</v>
      </c>
      <c r="CF392" s="4">
        <v>0</v>
      </c>
      <c r="CG392" s="4">
        <v>0</v>
      </c>
      <c r="CH392" s="4"/>
      <c r="CI392" s="4"/>
      <c r="CJ392" s="4"/>
      <c r="CK392" s="4"/>
      <c r="CL392" s="4"/>
      <c r="CM392" s="4">
        <v>0</v>
      </c>
      <c r="CN392" s="4" t="s">
        <v>3</v>
      </c>
      <c r="CO392" s="4">
        <v>0</v>
      </c>
      <c r="CP392" s="4">
        <f t="shared" si="601"/>
        <v>1779988.4</v>
      </c>
      <c r="CQ392" s="4">
        <f t="shared" si="602"/>
        <v>37872.089999999997</v>
      </c>
      <c r="CR392" s="4">
        <f>(ROUND((ROUND(((ET392)*AV392*1),2)*BB392),2)+ROUND((ROUND(((AE392-(EU392))*AV392*1),2)*BS392),2))</f>
        <v>0</v>
      </c>
      <c r="CS392" s="4">
        <f>(ROUND((ROUND(((EU392)*AV392*1),2)*BS392),2)+ROUND((ROUND(((AE392-(EU392))*AV392*1),2)*BS392),2))</f>
        <v>0</v>
      </c>
      <c r="CT392" s="4">
        <f t="shared" si="603"/>
        <v>0</v>
      </c>
      <c r="CU392" s="4">
        <f t="shared" si="604"/>
        <v>0</v>
      </c>
      <c r="CV392" s="4">
        <f t="shared" si="605"/>
        <v>0</v>
      </c>
      <c r="CW392" s="4">
        <f t="shared" si="606"/>
        <v>0</v>
      </c>
      <c r="CX392" s="4">
        <f t="shared" si="607"/>
        <v>0</v>
      </c>
      <c r="CY392" s="4">
        <f>(ROUND((((S392+ROUND((ROUND(((EU392)*AV392*1),2)*BS392),2))*AT392)/100),2)+ROUND(((ROUND((ROUND(((AE392-(EU392))*AV392*1),2)*BS392),2)*AT392)/100),2))</f>
        <v>0</v>
      </c>
      <c r="CZ392" s="4">
        <f>(ROUND((((S392+ROUND((ROUND(((EU392)*AV392*1),2)*BS392),2))*AU392)/100),2)+ROUND(((ROUND((ROUND(((AE392-(EU392))*AV392*1),2)*BS392),2)*AU392)/100),2))</f>
        <v>0</v>
      </c>
      <c r="DA392" s="4"/>
      <c r="DB392" s="4"/>
      <c r="DC392" s="4" t="s">
        <v>3</v>
      </c>
      <c r="DD392" s="4" t="s">
        <v>3</v>
      </c>
      <c r="DE392" s="4" t="s">
        <v>3</v>
      </c>
      <c r="DF392" s="4" t="s">
        <v>3</v>
      </c>
      <c r="DG392" s="4" t="s">
        <v>3</v>
      </c>
      <c r="DH392" s="4" t="s">
        <v>3</v>
      </c>
      <c r="DI392" s="4" t="s">
        <v>3</v>
      </c>
      <c r="DJ392" s="4" t="s">
        <v>3</v>
      </c>
      <c r="DK392" s="4" t="s">
        <v>3</v>
      </c>
      <c r="DL392" s="4" t="s">
        <v>3</v>
      </c>
      <c r="DM392" s="4" t="s">
        <v>3</v>
      </c>
      <c r="DN392" s="4">
        <v>0</v>
      </c>
      <c r="DO392" s="4">
        <v>0</v>
      </c>
      <c r="DP392" s="4">
        <v>1</v>
      </c>
      <c r="DQ392" s="4">
        <v>1</v>
      </c>
      <c r="DR392" s="4"/>
      <c r="DS392" s="4"/>
      <c r="DT392" s="4"/>
      <c r="DU392" s="4">
        <v>1013</v>
      </c>
      <c r="DV392" s="4" t="s">
        <v>227</v>
      </c>
      <c r="DW392" s="4" t="s">
        <v>227</v>
      </c>
      <c r="DX392" s="4">
        <v>1</v>
      </c>
      <c r="DY392" s="4"/>
      <c r="DZ392" s="4" t="s">
        <v>3</v>
      </c>
      <c r="EA392" s="4" t="s">
        <v>3</v>
      </c>
      <c r="EB392" s="4" t="s">
        <v>3</v>
      </c>
      <c r="EC392" s="4" t="s">
        <v>3</v>
      </c>
      <c r="ED392" s="4"/>
      <c r="EE392" s="4">
        <v>57042888</v>
      </c>
      <c r="EF392" s="4">
        <v>213</v>
      </c>
      <c r="EG392" s="4" t="s">
        <v>456</v>
      </c>
      <c r="EH392" s="4">
        <v>0</v>
      </c>
      <c r="EI392" s="4" t="s">
        <v>3</v>
      </c>
      <c r="EJ392" s="4">
        <v>1</v>
      </c>
      <c r="EK392" s="4">
        <v>400005</v>
      </c>
      <c r="EL392" s="4" t="s">
        <v>456</v>
      </c>
      <c r="EM392" s="4" t="s">
        <v>457</v>
      </c>
      <c r="EN392" s="4"/>
      <c r="EO392" s="4" t="s">
        <v>3</v>
      </c>
      <c r="EP392" s="4"/>
      <c r="EQ392" s="4">
        <v>16</v>
      </c>
      <c r="ER392" s="4">
        <v>0</v>
      </c>
      <c r="ES392" s="4">
        <v>3848.79</v>
      </c>
      <c r="ET392" s="4">
        <v>0</v>
      </c>
      <c r="EU392" s="4">
        <v>0</v>
      </c>
      <c r="EV392" s="4">
        <v>0</v>
      </c>
      <c r="EW392" s="4">
        <v>0</v>
      </c>
      <c r="EX392" s="4">
        <v>0</v>
      </c>
      <c r="EY392" s="4">
        <v>0</v>
      </c>
      <c r="EZ392" s="4">
        <v>5</v>
      </c>
      <c r="FA392" s="4"/>
      <c r="FB392" s="4"/>
      <c r="FC392" s="4">
        <v>1</v>
      </c>
      <c r="FD392" s="4">
        <v>18</v>
      </c>
      <c r="FE392" s="4"/>
      <c r="FF392" s="4">
        <v>45298</v>
      </c>
      <c r="FG392" s="4"/>
      <c r="FH392" s="4"/>
      <c r="FI392" s="4"/>
      <c r="FJ392" s="4"/>
      <c r="FK392" s="4"/>
      <c r="FL392" s="4"/>
      <c r="FM392" s="4"/>
      <c r="FN392" s="4"/>
      <c r="FO392" s="4"/>
      <c r="FP392" s="4"/>
      <c r="FQ392" s="4">
        <v>0</v>
      </c>
      <c r="FR392" s="4">
        <v>0</v>
      </c>
      <c r="FS392" s="4">
        <v>0</v>
      </c>
      <c r="FT392" s="4"/>
      <c r="FU392" s="4"/>
      <c r="FV392" s="4"/>
      <c r="FW392" s="4"/>
      <c r="FX392" s="4">
        <v>0</v>
      </c>
      <c r="FY392" s="4">
        <v>0</v>
      </c>
      <c r="FZ392" s="4"/>
      <c r="GA392" s="4" t="s">
        <v>557</v>
      </c>
      <c r="GB392" s="4"/>
      <c r="GC392" s="4"/>
      <c r="GD392" s="4">
        <v>1</v>
      </c>
      <c r="GE392" s="4"/>
      <c r="GF392" s="4">
        <v>1604709180</v>
      </c>
      <c r="GG392" s="4">
        <v>2</v>
      </c>
      <c r="GH392" s="4">
        <v>3</v>
      </c>
      <c r="GI392" s="4">
        <v>5</v>
      </c>
      <c r="GJ392" s="4">
        <v>0</v>
      </c>
      <c r="GK392" s="4">
        <v>0</v>
      </c>
      <c r="GL392" s="4">
        <f t="shared" si="608"/>
        <v>0</v>
      </c>
      <c r="GM392" s="4">
        <f t="shared" si="609"/>
        <v>1779988.4</v>
      </c>
      <c r="GN392" s="4">
        <f t="shared" si="610"/>
        <v>0</v>
      </c>
      <c r="GO392" s="4">
        <f t="shared" si="611"/>
        <v>1779988.4</v>
      </c>
      <c r="GP392" s="4">
        <f t="shared" si="612"/>
        <v>0</v>
      </c>
      <c r="GQ392" s="4"/>
      <c r="GR392" s="4">
        <v>1</v>
      </c>
      <c r="GS392" s="4">
        <v>1</v>
      </c>
      <c r="GT392" s="4">
        <v>0</v>
      </c>
      <c r="GU392" s="4" t="s">
        <v>3</v>
      </c>
      <c r="GV392" s="4">
        <f t="shared" si="613"/>
        <v>0</v>
      </c>
      <c r="GW392" s="4">
        <v>1</v>
      </c>
      <c r="GX392" s="4">
        <f t="shared" si="614"/>
        <v>0</v>
      </c>
      <c r="GY392" s="4"/>
      <c r="GZ392" s="4"/>
      <c r="HA392" s="4">
        <v>0</v>
      </c>
      <c r="HB392" s="4">
        <v>0</v>
      </c>
      <c r="HC392" s="4">
        <f t="shared" si="615"/>
        <v>0</v>
      </c>
      <c r="HD392" s="4"/>
      <c r="HE392" s="4" t="s">
        <v>459</v>
      </c>
      <c r="HF392" s="4" t="s">
        <v>37</v>
      </c>
      <c r="HG392" s="4"/>
      <c r="HH392" s="4"/>
      <c r="HI392" s="4"/>
      <c r="HJ392" s="4"/>
      <c r="HK392" s="4"/>
      <c r="HL392" s="4"/>
      <c r="HM392" s="4" t="s">
        <v>3</v>
      </c>
      <c r="HN392" s="4" t="s">
        <v>3</v>
      </c>
      <c r="HO392" s="4" t="s">
        <v>3</v>
      </c>
      <c r="HP392" s="4" t="s">
        <v>3</v>
      </c>
      <c r="HQ392" s="4" t="s">
        <v>3</v>
      </c>
      <c r="HR392" s="4"/>
      <c r="HS392" s="4">
        <v>0</v>
      </c>
      <c r="HT392" s="4"/>
      <c r="HU392" s="4"/>
      <c r="HV392" s="4"/>
      <c r="HW392" s="4"/>
      <c r="HX392" s="4"/>
      <c r="HY392" s="4"/>
      <c r="HZ392" s="4"/>
      <c r="IA392" s="4"/>
      <c r="IB392" s="4"/>
      <c r="IC392" s="4"/>
      <c r="ID392" s="4"/>
      <c r="IE392" s="4"/>
      <c r="IF392" s="4"/>
      <c r="IG392" s="4"/>
      <c r="IH392" s="4"/>
      <c r="II392" s="4"/>
      <c r="IJ392" s="4"/>
      <c r="IK392" s="4">
        <v>0</v>
      </c>
      <c r="IL392" s="4"/>
      <c r="IM392" s="4"/>
      <c r="IN392" s="4"/>
      <c r="IO392" s="4"/>
      <c r="IP392" s="4"/>
      <c r="IQ392" s="4"/>
      <c r="IR392" s="4"/>
      <c r="IS392" s="4"/>
      <c r="IT392" s="4"/>
      <c r="IU392" s="4"/>
    </row>
    <row r="393" spans="1:255" x14ac:dyDescent="0.25">
      <c r="A393" s="3">
        <v>17</v>
      </c>
      <c r="B393" s="3">
        <v>1</v>
      </c>
      <c r="C393" s="3"/>
      <c r="D393" s="3"/>
      <c r="E393" s="3" t="s">
        <v>558</v>
      </c>
      <c r="F393" s="3" t="s">
        <v>559</v>
      </c>
      <c r="G393" s="3" t="s">
        <v>2527</v>
      </c>
      <c r="H393" s="3" t="s">
        <v>227</v>
      </c>
      <c r="I393" s="3">
        <v>31</v>
      </c>
      <c r="J393" s="3">
        <v>0</v>
      </c>
      <c r="K393" s="3">
        <v>31</v>
      </c>
      <c r="L393" s="3"/>
      <c r="M393" s="3"/>
      <c r="N393" s="3"/>
      <c r="O393" s="3">
        <f t="shared" si="591"/>
        <v>135832.70000000001</v>
      </c>
      <c r="P393" s="3">
        <f t="shared" si="592"/>
        <v>135832.70000000001</v>
      </c>
      <c r="Q393" s="3">
        <f>(ROUND((ROUND(((ET393)*AV393*I393),2)*BB393),2)+ROUND((ROUND(((AE393-(EU393))*AV393*I393),2)*BS393),2))</f>
        <v>0</v>
      </c>
      <c r="R393" s="3">
        <f>(ROUND((ROUND(((EU393)*AV393*I393),2)*BS393),2)+ROUND((ROUND(((AE393-(EU393))*AV393*I393),2)*BS393),2))</f>
        <v>0</v>
      </c>
      <c r="S393" s="3">
        <f t="shared" si="593"/>
        <v>0</v>
      </c>
      <c r="T393" s="3">
        <f t="shared" si="594"/>
        <v>0</v>
      </c>
      <c r="U393" s="3">
        <f t="shared" si="595"/>
        <v>0</v>
      </c>
      <c r="V393" s="3">
        <f t="shared" si="596"/>
        <v>0</v>
      </c>
      <c r="W393" s="3">
        <f t="shared" si="597"/>
        <v>0</v>
      </c>
      <c r="X393" s="3">
        <f>(ROUND((((S393+ROUND((ROUND(((EU393)*AV393*I393),2)*BS393),2))*AT393)/100),2)+ROUND(((ROUND((ROUND(((AE393-(EU393))*AV393*I393),2)*BS393),2)*AT393)/100),2))</f>
        <v>0</v>
      </c>
      <c r="Y393" s="3">
        <f>(ROUND((((S393+ROUND((ROUND(((EU393)*AV393*I393),2)*BS393),2))*AU393)/100),2)+ROUND(((ROUND((ROUND(((AE393-(EU393))*AV393*I393),2)*BS393),2)*AU393)/100),2))</f>
        <v>0</v>
      </c>
      <c r="Z393" s="3"/>
      <c r="AA393" s="3">
        <v>54971259</v>
      </c>
      <c r="AB393" s="3">
        <f t="shared" si="598"/>
        <v>4381.7</v>
      </c>
      <c r="AC393" s="3">
        <f>ROUND((ES393),6)</f>
        <v>4381.7</v>
      </c>
      <c r="AD393" s="3">
        <f>ROUND((((ET393)-(EU393))+AE393),6)</f>
        <v>0</v>
      </c>
      <c r="AE393" s="3">
        <f t="shared" si="616"/>
        <v>0</v>
      </c>
      <c r="AF393" s="3">
        <f t="shared" si="616"/>
        <v>0</v>
      </c>
      <c r="AG393" s="3">
        <f t="shared" si="599"/>
        <v>0</v>
      </c>
      <c r="AH393" s="3">
        <f t="shared" si="617"/>
        <v>0</v>
      </c>
      <c r="AI393" s="3">
        <f t="shared" si="617"/>
        <v>0</v>
      </c>
      <c r="AJ393" s="3">
        <f t="shared" si="600"/>
        <v>0</v>
      </c>
      <c r="AK393" s="3">
        <v>4381.7</v>
      </c>
      <c r="AL393" s="3">
        <v>4381.7</v>
      </c>
      <c r="AM393" s="3">
        <v>0</v>
      </c>
      <c r="AN393" s="3">
        <v>0</v>
      </c>
      <c r="AO393" s="3">
        <v>0</v>
      </c>
      <c r="AP393" s="3">
        <v>0</v>
      </c>
      <c r="AQ393" s="3">
        <v>0</v>
      </c>
      <c r="AR393" s="3">
        <v>0</v>
      </c>
      <c r="AS393" s="3">
        <v>0</v>
      </c>
      <c r="AT393" s="3">
        <v>0</v>
      </c>
      <c r="AU393" s="3">
        <v>0</v>
      </c>
      <c r="AV393" s="3">
        <v>1</v>
      </c>
      <c r="AW393" s="3">
        <v>1</v>
      </c>
      <c r="AX393" s="3"/>
      <c r="AY393" s="3"/>
      <c r="AZ393" s="3">
        <v>1</v>
      </c>
      <c r="BA393" s="3">
        <v>1</v>
      </c>
      <c r="BB393" s="3">
        <v>1</v>
      </c>
      <c r="BC393" s="3">
        <v>1</v>
      </c>
      <c r="BD393" s="3" t="s">
        <v>3</v>
      </c>
      <c r="BE393" s="3" t="s">
        <v>3</v>
      </c>
      <c r="BF393" s="3" t="s">
        <v>3</v>
      </c>
      <c r="BG393" s="3" t="s">
        <v>3</v>
      </c>
      <c r="BH393" s="3">
        <v>3</v>
      </c>
      <c r="BI393" s="3">
        <v>2</v>
      </c>
      <c r="BJ393" s="3" t="s">
        <v>559</v>
      </c>
      <c r="BK393" s="3"/>
      <c r="BL393" s="3"/>
      <c r="BM393" s="3">
        <v>400005</v>
      </c>
      <c r="BN393" s="3">
        <v>0</v>
      </c>
      <c r="BO393" s="3" t="s">
        <v>3</v>
      </c>
      <c r="BP393" s="3">
        <v>0</v>
      </c>
      <c r="BQ393" s="3">
        <v>213</v>
      </c>
      <c r="BR393" s="3">
        <v>0</v>
      </c>
      <c r="BS393" s="3">
        <v>1</v>
      </c>
      <c r="BT393" s="3">
        <v>1</v>
      </c>
      <c r="BU393" s="3">
        <v>1</v>
      </c>
      <c r="BV393" s="3">
        <v>1</v>
      </c>
      <c r="BW393" s="3">
        <v>1</v>
      </c>
      <c r="BX393" s="3">
        <v>1</v>
      </c>
      <c r="BY393" s="3" t="s">
        <v>3</v>
      </c>
      <c r="BZ393" s="3">
        <v>0</v>
      </c>
      <c r="CA393" s="3">
        <v>0</v>
      </c>
      <c r="CB393" s="3" t="s">
        <v>3</v>
      </c>
      <c r="CC393" s="3"/>
      <c r="CD393" s="3"/>
      <c r="CE393" s="3">
        <v>1566</v>
      </c>
      <c r="CF393" s="3">
        <v>0</v>
      </c>
      <c r="CG393" s="3">
        <v>0</v>
      </c>
      <c r="CH393" s="3"/>
      <c r="CI393" s="3"/>
      <c r="CJ393" s="3"/>
      <c r="CK393" s="3"/>
      <c r="CL393" s="3"/>
      <c r="CM393" s="3">
        <v>0</v>
      </c>
      <c r="CN393" s="3" t="s">
        <v>3</v>
      </c>
      <c r="CO393" s="3">
        <v>0</v>
      </c>
      <c r="CP393" s="3">
        <f t="shared" si="601"/>
        <v>135832.70000000001</v>
      </c>
      <c r="CQ393" s="3">
        <f t="shared" si="602"/>
        <v>4381.7</v>
      </c>
      <c r="CR393" s="3">
        <f>(ROUND((ROUND(((ET393)*AV393*1),2)*BB393),2)+ROUND((ROUND(((AE393-(EU393))*AV393*1),2)*BS393),2))</f>
        <v>0</v>
      </c>
      <c r="CS393" s="3">
        <f>(ROUND((ROUND(((EU393)*AV393*1),2)*BS393),2)+ROUND((ROUND(((AE393-(EU393))*AV393*1),2)*BS393),2))</f>
        <v>0</v>
      </c>
      <c r="CT393" s="3">
        <f t="shared" si="603"/>
        <v>0</v>
      </c>
      <c r="CU393" s="3">
        <f t="shared" si="604"/>
        <v>0</v>
      </c>
      <c r="CV393" s="3">
        <f t="shared" si="605"/>
        <v>0</v>
      </c>
      <c r="CW393" s="3">
        <f t="shared" si="606"/>
        <v>0</v>
      </c>
      <c r="CX393" s="3">
        <f t="shared" si="607"/>
        <v>0</v>
      </c>
      <c r="CY393" s="3">
        <f>(ROUND((((S393+ROUND((ROUND(((EU393)*AV393*1),2)*BS393),2))*AT393)/100),2)+ROUND(((ROUND((ROUND(((AE393-(EU393))*AV393*1),2)*BS393),2)*AT393)/100),2))</f>
        <v>0</v>
      </c>
      <c r="CZ393" s="3">
        <f>(ROUND((((S393+ROUND((ROUND(((EU393)*AV393*1),2)*BS393),2))*AU393)/100),2)+ROUND(((ROUND((ROUND(((AE393-(EU393))*AV393*1),2)*BS393),2)*AU393)/100),2))</f>
        <v>0</v>
      </c>
      <c r="DA393" s="3"/>
      <c r="DB393" s="3"/>
      <c r="DC393" s="3" t="s">
        <v>3</v>
      </c>
      <c r="DD393" s="3" t="s">
        <v>3</v>
      </c>
      <c r="DE393" s="3" t="s">
        <v>3</v>
      </c>
      <c r="DF393" s="3" t="s">
        <v>3</v>
      </c>
      <c r="DG393" s="3" t="s">
        <v>3</v>
      </c>
      <c r="DH393" s="3" t="s">
        <v>3</v>
      </c>
      <c r="DI393" s="3" t="s">
        <v>3</v>
      </c>
      <c r="DJ393" s="3" t="s">
        <v>3</v>
      </c>
      <c r="DK393" s="3" t="s">
        <v>3</v>
      </c>
      <c r="DL393" s="3" t="s">
        <v>3</v>
      </c>
      <c r="DM393" s="3" t="s">
        <v>3</v>
      </c>
      <c r="DN393" s="3">
        <v>0</v>
      </c>
      <c r="DO393" s="3">
        <v>0</v>
      </c>
      <c r="DP393" s="3">
        <v>1</v>
      </c>
      <c r="DQ393" s="3">
        <v>1</v>
      </c>
      <c r="DR393" s="3"/>
      <c r="DS393" s="3"/>
      <c r="DT393" s="3"/>
      <c r="DU393" s="3">
        <v>1013</v>
      </c>
      <c r="DV393" s="3" t="s">
        <v>227</v>
      </c>
      <c r="DW393" s="3" t="s">
        <v>227</v>
      </c>
      <c r="DX393" s="3">
        <v>1</v>
      </c>
      <c r="DY393" s="3"/>
      <c r="DZ393" s="3" t="s">
        <v>3</v>
      </c>
      <c r="EA393" s="3" t="s">
        <v>3</v>
      </c>
      <c r="EB393" s="3" t="s">
        <v>3</v>
      </c>
      <c r="EC393" s="3" t="s">
        <v>3</v>
      </c>
      <c r="ED393" s="3"/>
      <c r="EE393" s="3">
        <v>57042888</v>
      </c>
      <c r="EF393" s="3">
        <v>213</v>
      </c>
      <c r="EG393" s="3" t="s">
        <v>456</v>
      </c>
      <c r="EH393" s="3">
        <v>0</v>
      </c>
      <c r="EI393" s="3" t="s">
        <v>3</v>
      </c>
      <c r="EJ393" s="3">
        <v>1</v>
      </c>
      <c r="EK393" s="3">
        <v>400005</v>
      </c>
      <c r="EL393" s="3" t="s">
        <v>456</v>
      </c>
      <c r="EM393" s="3" t="s">
        <v>457</v>
      </c>
      <c r="EN393" s="3"/>
      <c r="EO393" s="3" t="s">
        <v>3</v>
      </c>
      <c r="EP393" s="3"/>
      <c r="EQ393" s="3">
        <v>16</v>
      </c>
      <c r="ER393" s="3">
        <v>0</v>
      </c>
      <c r="ES393" s="3">
        <v>4381.7</v>
      </c>
      <c r="ET393" s="3">
        <v>0</v>
      </c>
      <c r="EU393" s="3">
        <v>0</v>
      </c>
      <c r="EV393" s="3">
        <v>0</v>
      </c>
      <c r="EW393" s="3">
        <v>0</v>
      </c>
      <c r="EX393" s="3">
        <v>0</v>
      </c>
      <c r="EY393" s="3">
        <v>0</v>
      </c>
      <c r="EZ393" s="3"/>
      <c r="FA393" s="3"/>
      <c r="FB393" s="3"/>
      <c r="FC393" s="3"/>
      <c r="FD393" s="3"/>
      <c r="FE393" s="3"/>
      <c r="FF393" s="3"/>
      <c r="FG393" s="3"/>
      <c r="FH393" s="3"/>
      <c r="FI393" s="3"/>
      <c r="FJ393" s="3"/>
      <c r="FK393" s="3"/>
      <c r="FL393" s="3"/>
      <c r="FM393" s="3"/>
      <c r="FN393" s="3"/>
      <c r="FO393" s="3"/>
      <c r="FP393" s="3"/>
      <c r="FQ393" s="3">
        <v>0</v>
      </c>
      <c r="FR393" s="3">
        <v>0</v>
      </c>
      <c r="FS393" s="3">
        <v>0</v>
      </c>
      <c r="FT393" s="3"/>
      <c r="FU393" s="3"/>
      <c r="FV393" s="3"/>
      <c r="FW393" s="3"/>
      <c r="FX393" s="3">
        <v>0</v>
      </c>
      <c r="FY393" s="3">
        <v>0</v>
      </c>
      <c r="FZ393" s="3"/>
      <c r="GA393" s="3" t="s">
        <v>560</v>
      </c>
      <c r="GB393" s="3"/>
      <c r="GC393" s="3"/>
      <c r="GD393" s="3">
        <v>1</v>
      </c>
      <c r="GE393" s="3"/>
      <c r="GF393" s="3">
        <v>-282868599</v>
      </c>
      <c r="GG393" s="3">
        <v>2</v>
      </c>
      <c r="GH393" s="3">
        <v>4</v>
      </c>
      <c r="GI393" s="3">
        <v>-2</v>
      </c>
      <c r="GJ393" s="3">
        <v>0</v>
      </c>
      <c r="GK393" s="3">
        <v>0</v>
      </c>
      <c r="GL393" s="3">
        <f t="shared" si="608"/>
        <v>0</v>
      </c>
      <c r="GM393" s="3">
        <f t="shared" si="609"/>
        <v>135832.70000000001</v>
      </c>
      <c r="GN393" s="3">
        <f t="shared" si="610"/>
        <v>0</v>
      </c>
      <c r="GO393" s="3">
        <f t="shared" si="611"/>
        <v>135832.70000000001</v>
      </c>
      <c r="GP393" s="3">
        <f t="shared" si="612"/>
        <v>0</v>
      </c>
      <c r="GQ393" s="3"/>
      <c r="GR393" s="3">
        <v>1</v>
      </c>
      <c r="GS393" s="3">
        <v>2</v>
      </c>
      <c r="GT393" s="3">
        <v>0</v>
      </c>
      <c r="GU393" s="3" t="s">
        <v>3</v>
      </c>
      <c r="GV393" s="3">
        <f t="shared" si="613"/>
        <v>0</v>
      </c>
      <c r="GW393" s="3">
        <v>1</v>
      </c>
      <c r="GX393" s="3">
        <f t="shared" si="614"/>
        <v>0</v>
      </c>
      <c r="GY393" s="3"/>
      <c r="GZ393" s="3"/>
      <c r="HA393" s="3">
        <v>0</v>
      </c>
      <c r="HB393" s="3">
        <v>0</v>
      </c>
      <c r="HC393" s="3">
        <f t="shared" si="615"/>
        <v>0</v>
      </c>
      <c r="HD393" s="3"/>
      <c r="HE393" s="3" t="s">
        <v>459</v>
      </c>
      <c r="HF393" s="3" t="s">
        <v>37</v>
      </c>
      <c r="HG393" s="3"/>
      <c r="HH393" s="3"/>
      <c r="HI393" s="3"/>
      <c r="HJ393" s="3"/>
      <c r="HK393" s="3"/>
      <c r="HL393" s="3"/>
      <c r="HM393" s="3" t="s">
        <v>3</v>
      </c>
      <c r="HN393" s="3" t="s">
        <v>3</v>
      </c>
      <c r="HO393" s="3" t="s">
        <v>3</v>
      </c>
      <c r="HP393" s="3" t="s">
        <v>3</v>
      </c>
      <c r="HQ393" s="3" t="s">
        <v>3</v>
      </c>
      <c r="HR393" s="3"/>
      <c r="HS393" s="3">
        <v>0</v>
      </c>
      <c r="HT393" s="3"/>
      <c r="HU393" s="3"/>
      <c r="HV393" s="3"/>
      <c r="HW393" s="3"/>
      <c r="HX393" s="3"/>
      <c r="HY393" s="3"/>
      <c r="HZ393" s="3"/>
      <c r="IA393" s="3"/>
      <c r="IB393" s="3"/>
      <c r="IC393" s="3"/>
      <c r="ID393" s="3"/>
      <c r="IE393" s="3"/>
      <c r="IF393" s="3"/>
      <c r="IG393" s="3"/>
      <c r="IH393" s="3"/>
      <c r="II393" s="3"/>
      <c r="IJ393" s="3"/>
      <c r="IK393" s="3">
        <v>0</v>
      </c>
      <c r="IL393" s="3"/>
      <c r="IM393" s="3"/>
      <c r="IN393" s="3"/>
      <c r="IO393" s="3"/>
      <c r="IP393" s="3"/>
      <c r="IQ393" s="3"/>
      <c r="IR393" s="3"/>
      <c r="IS393" s="3"/>
      <c r="IT393" s="3"/>
      <c r="IU393" s="3"/>
    </row>
    <row r="394" spans="1:255" x14ac:dyDescent="0.25">
      <c r="A394" s="4">
        <v>17</v>
      </c>
      <c r="B394" s="4">
        <v>1</v>
      </c>
      <c r="C394" s="4"/>
      <c r="D394" s="4"/>
      <c r="E394" s="4" t="s">
        <v>558</v>
      </c>
      <c r="F394" s="4" t="s">
        <v>559</v>
      </c>
      <c r="G394" s="4" t="s">
        <v>2527</v>
      </c>
      <c r="H394" s="4" t="s">
        <v>227</v>
      </c>
      <c r="I394" s="4">
        <v>31</v>
      </c>
      <c r="J394" s="4">
        <v>0</v>
      </c>
      <c r="K394" s="4">
        <v>31</v>
      </c>
      <c r="L394" s="4"/>
      <c r="M394" s="4"/>
      <c r="N394" s="4"/>
      <c r="O394" s="4">
        <f t="shared" si="591"/>
        <v>1336593.77</v>
      </c>
      <c r="P394" s="4">
        <f t="shared" si="592"/>
        <v>1336593.77</v>
      </c>
      <c r="Q394" s="4">
        <f>(ROUND((ROUND(((ET394)*AV394*I394),2)*BB394),2)+ROUND((ROUND(((AE394-(EU394))*AV394*I394),2)*BS394),2))</f>
        <v>0</v>
      </c>
      <c r="R394" s="4">
        <f>(ROUND((ROUND(((EU394)*AV394*I394),2)*BS394),2)+ROUND((ROUND(((AE394-(EU394))*AV394*I394),2)*BS394),2))</f>
        <v>0</v>
      </c>
      <c r="S394" s="4">
        <f t="shared" si="593"/>
        <v>0</v>
      </c>
      <c r="T394" s="4">
        <f t="shared" si="594"/>
        <v>0</v>
      </c>
      <c r="U394" s="4">
        <f t="shared" si="595"/>
        <v>0</v>
      </c>
      <c r="V394" s="4">
        <f t="shared" si="596"/>
        <v>0</v>
      </c>
      <c r="W394" s="4">
        <f t="shared" si="597"/>
        <v>0</v>
      </c>
      <c r="X394" s="4">
        <f>(ROUND((((S394+ROUND((ROUND(((EU394)*AV394*I394),2)*BS394),2))*AT394)/100),2)+ROUND(((ROUND((ROUND(((AE394-(EU394))*AV394*I394),2)*BS394),2)*AT394)/100),2))</f>
        <v>0</v>
      </c>
      <c r="Y394" s="4">
        <f>(ROUND((((S394+ROUND((ROUND(((EU394)*AV394*I394),2)*BS394),2))*AU394)/100),2)+ROUND(((ROUND((ROUND(((AE394-(EU394))*AV394*I394),2)*BS394),2)*AU394)/100),2))</f>
        <v>0</v>
      </c>
      <c r="Z394" s="4"/>
      <c r="AA394" s="4">
        <v>55890823</v>
      </c>
      <c r="AB394" s="4">
        <f t="shared" si="598"/>
        <v>4381.7</v>
      </c>
      <c r="AC394" s="4">
        <f>ROUND((ES394),6)</f>
        <v>4381.7</v>
      </c>
      <c r="AD394" s="4">
        <f>ROUND((((ET394)-(EU394))+AE394),6)</f>
        <v>0</v>
      </c>
      <c r="AE394" s="4">
        <f t="shared" si="616"/>
        <v>0</v>
      </c>
      <c r="AF394" s="4">
        <f t="shared" si="616"/>
        <v>0</v>
      </c>
      <c r="AG394" s="4">
        <f t="shared" si="599"/>
        <v>0</v>
      </c>
      <c r="AH394" s="4">
        <f t="shared" si="617"/>
        <v>0</v>
      </c>
      <c r="AI394" s="4">
        <f t="shared" si="617"/>
        <v>0</v>
      </c>
      <c r="AJ394" s="4">
        <f t="shared" si="600"/>
        <v>0</v>
      </c>
      <c r="AK394" s="4">
        <v>4381.7</v>
      </c>
      <c r="AL394" s="4">
        <v>4381.7</v>
      </c>
      <c r="AM394" s="4">
        <v>0</v>
      </c>
      <c r="AN394" s="4">
        <v>0</v>
      </c>
      <c r="AO394" s="4">
        <v>0</v>
      </c>
      <c r="AP394" s="4">
        <v>0</v>
      </c>
      <c r="AQ394" s="4">
        <v>0</v>
      </c>
      <c r="AR394" s="4">
        <v>0</v>
      </c>
      <c r="AS394" s="4">
        <v>0</v>
      </c>
      <c r="AT394" s="4">
        <v>0</v>
      </c>
      <c r="AU394" s="4">
        <v>0</v>
      </c>
      <c r="AV394" s="4">
        <v>1</v>
      </c>
      <c r="AW394" s="4">
        <v>1</v>
      </c>
      <c r="AX394" s="4"/>
      <c r="AY394" s="4"/>
      <c r="AZ394" s="4">
        <v>1</v>
      </c>
      <c r="BA394" s="4">
        <v>1</v>
      </c>
      <c r="BB394" s="4">
        <v>1</v>
      </c>
      <c r="BC394" s="4">
        <v>9.84</v>
      </c>
      <c r="BD394" s="4" t="s">
        <v>3</v>
      </c>
      <c r="BE394" s="4" t="s">
        <v>3</v>
      </c>
      <c r="BF394" s="4" t="s">
        <v>3</v>
      </c>
      <c r="BG394" s="4" t="s">
        <v>3</v>
      </c>
      <c r="BH394" s="4">
        <v>3</v>
      </c>
      <c r="BI394" s="4">
        <v>2</v>
      </c>
      <c r="BJ394" s="4" t="s">
        <v>559</v>
      </c>
      <c r="BK394" s="4"/>
      <c r="BL394" s="4"/>
      <c r="BM394" s="4">
        <v>400005</v>
      </c>
      <c r="BN394" s="4">
        <v>0</v>
      </c>
      <c r="BO394" s="4" t="s">
        <v>3</v>
      </c>
      <c r="BP394" s="4">
        <v>0</v>
      </c>
      <c r="BQ394" s="4">
        <v>213</v>
      </c>
      <c r="BR394" s="4">
        <v>0</v>
      </c>
      <c r="BS394" s="4">
        <v>1</v>
      </c>
      <c r="BT394" s="4">
        <v>1</v>
      </c>
      <c r="BU394" s="4">
        <v>1</v>
      </c>
      <c r="BV394" s="4">
        <v>1</v>
      </c>
      <c r="BW394" s="4">
        <v>1</v>
      </c>
      <c r="BX394" s="4">
        <v>1</v>
      </c>
      <c r="BY394" s="4" t="s">
        <v>3</v>
      </c>
      <c r="BZ394" s="4">
        <v>0</v>
      </c>
      <c r="CA394" s="4">
        <v>0</v>
      </c>
      <c r="CB394" s="4" t="s">
        <v>3</v>
      </c>
      <c r="CC394" s="4"/>
      <c r="CD394" s="4"/>
      <c r="CE394" s="4">
        <v>1566</v>
      </c>
      <c r="CF394" s="4">
        <v>0</v>
      </c>
      <c r="CG394" s="4">
        <v>0</v>
      </c>
      <c r="CH394" s="4"/>
      <c r="CI394" s="4"/>
      <c r="CJ394" s="4"/>
      <c r="CK394" s="4"/>
      <c r="CL394" s="4"/>
      <c r="CM394" s="4">
        <v>0</v>
      </c>
      <c r="CN394" s="4" t="s">
        <v>3</v>
      </c>
      <c r="CO394" s="4">
        <v>0</v>
      </c>
      <c r="CP394" s="4">
        <f t="shared" si="601"/>
        <v>1336593.77</v>
      </c>
      <c r="CQ394" s="4">
        <f t="shared" si="602"/>
        <v>43115.93</v>
      </c>
      <c r="CR394" s="4">
        <f>(ROUND((ROUND(((ET394)*AV394*1),2)*BB394),2)+ROUND((ROUND(((AE394-(EU394))*AV394*1),2)*BS394),2))</f>
        <v>0</v>
      </c>
      <c r="CS394" s="4">
        <f>(ROUND((ROUND(((EU394)*AV394*1),2)*BS394),2)+ROUND((ROUND(((AE394-(EU394))*AV394*1),2)*BS394),2))</f>
        <v>0</v>
      </c>
      <c r="CT394" s="4">
        <f t="shared" si="603"/>
        <v>0</v>
      </c>
      <c r="CU394" s="4">
        <f t="shared" si="604"/>
        <v>0</v>
      </c>
      <c r="CV394" s="4">
        <f t="shared" si="605"/>
        <v>0</v>
      </c>
      <c r="CW394" s="4">
        <f t="shared" si="606"/>
        <v>0</v>
      </c>
      <c r="CX394" s="4">
        <f t="shared" si="607"/>
        <v>0</v>
      </c>
      <c r="CY394" s="4">
        <f>(ROUND((((S394+ROUND((ROUND(((EU394)*AV394*1),2)*BS394),2))*AT394)/100),2)+ROUND(((ROUND((ROUND(((AE394-(EU394))*AV394*1),2)*BS394),2)*AT394)/100),2))</f>
        <v>0</v>
      </c>
      <c r="CZ394" s="4">
        <f>(ROUND((((S394+ROUND((ROUND(((EU394)*AV394*1),2)*BS394),2))*AU394)/100),2)+ROUND(((ROUND((ROUND(((AE394-(EU394))*AV394*1),2)*BS394),2)*AU394)/100),2))</f>
        <v>0</v>
      </c>
      <c r="DA394" s="4"/>
      <c r="DB394" s="4"/>
      <c r="DC394" s="4" t="s">
        <v>3</v>
      </c>
      <c r="DD394" s="4" t="s">
        <v>3</v>
      </c>
      <c r="DE394" s="4" t="s">
        <v>3</v>
      </c>
      <c r="DF394" s="4" t="s">
        <v>3</v>
      </c>
      <c r="DG394" s="4" t="s">
        <v>3</v>
      </c>
      <c r="DH394" s="4" t="s">
        <v>3</v>
      </c>
      <c r="DI394" s="4" t="s">
        <v>3</v>
      </c>
      <c r="DJ394" s="4" t="s">
        <v>3</v>
      </c>
      <c r="DK394" s="4" t="s">
        <v>3</v>
      </c>
      <c r="DL394" s="4" t="s">
        <v>3</v>
      </c>
      <c r="DM394" s="4" t="s">
        <v>3</v>
      </c>
      <c r="DN394" s="4">
        <v>0</v>
      </c>
      <c r="DO394" s="4">
        <v>0</v>
      </c>
      <c r="DP394" s="4">
        <v>1</v>
      </c>
      <c r="DQ394" s="4">
        <v>1</v>
      </c>
      <c r="DR394" s="4"/>
      <c r="DS394" s="4"/>
      <c r="DT394" s="4"/>
      <c r="DU394" s="4">
        <v>1013</v>
      </c>
      <c r="DV394" s="4" t="s">
        <v>227</v>
      </c>
      <c r="DW394" s="4" t="s">
        <v>227</v>
      </c>
      <c r="DX394" s="4">
        <v>1</v>
      </c>
      <c r="DY394" s="4"/>
      <c r="DZ394" s="4" t="s">
        <v>3</v>
      </c>
      <c r="EA394" s="4" t="s">
        <v>3</v>
      </c>
      <c r="EB394" s="4" t="s">
        <v>3</v>
      </c>
      <c r="EC394" s="4" t="s">
        <v>3</v>
      </c>
      <c r="ED394" s="4"/>
      <c r="EE394" s="4">
        <v>57042888</v>
      </c>
      <c r="EF394" s="4">
        <v>213</v>
      </c>
      <c r="EG394" s="4" t="s">
        <v>456</v>
      </c>
      <c r="EH394" s="4">
        <v>0</v>
      </c>
      <c r="EI394" s="4" t="s">
        <v>3</v>
      </c>
      <c r="EJ394" s="4">
        <v>1</v>
      </c>
      <c r="EK394" s="4">
        <v>400005</v>
      </c>
      <c r="EL394" s="4" t="s">
        <v>456</v>
      </c>
      <c r="EM394" s="4" t="s">
        <v>457</v>
      </c>
      <c r="EN394" s="4"/>
      <c r="EO394" s="4" t="s">
        <v>3</v>
      </c>
      <c r="EP394" s="4"/>
      <c r="EQ394" s="4">
        <v>16</v>
      </c>
      <c r="ER394" s="4">
        <v>0</v>
      </c>
      <c r="ES394" s="4">
        <v>4381.7</v>
      </c>
      <c r="ET394" s="4">
        <v>0</v>
      </c>
      <c r="EU394" s="4">
        <v>0</v>
      </c>
      <c r="EV394" s="4">
        <v>0</v>
      </c>
      <c r="EW394" s="4">
        <v>0</v>
      </c>
      <c r="EX394" s="4">
        <v>0</v>
      </c>
      <c r="EY394" s="4">
        <v>0</v>
      </c>
      <c r="EZ394" s="4">
        <v>5</v>
      </c>
      <c r="FA394" s="4"/>
      <c r="FB394" s="4"/>
      <c r="FC394" s="4">
        <v>1</v>
      </c>
      <c r="FD394" s="4">
        <v>18</v>
      </c>
      <c r="FE394" s="4"/>
      <c r="FF394" s="4">
        <v>51570</v>
      </c>
      <c r="FG394" s="4"/>
      <c r="FH394" s="4"/>
      <c r="FI394" s="4"/>
      <c r="FJ394" s="4"/>
      <c r="FK394" s="4"/>
      <c r="FL394" s="4"/>
      <c r="FM394" s="4"/>
      <c r="FN394" s="4"/>
      <c r="FO394" s="4"/>
      <c r="FP394" s="4"/>
      <c r="FQ394" s="4">
        <v>0</v>
      </c>
      <c r="FR394" s="4">
        <v>0</v>
      </c>
      <c r="FS394" s="4">
        <v>0</v>
      </c>
      <c r="FT394" s="4"/>
      <c r="FU394" s="4"/>
      <c r="FV394" s="4"/>
      <c r="FW394" s="4"/>
      <c r="FX394" s="4">
        <v>0</v>
      </c>
      <c r="FY394" s="4">
        <v>0</v>
      </c>
      <c r="FZ394" s="4"/>
      <c r="GA394" s="4" t="s">
        <v>560</v>
      </c>
      <c r="GB394" s="4"/>
      <c r="GC394" s="4"/>
      <c r="GD394" s="4">
        <v>1</v>
      </c>
      <c r="GE394" s="4"/>
      <c r="GF394" s="4">
        <v>-282868599</v>
      </c>
      <c r="GG394" s="4">
        <v>2</v>
      </c>
      <c r="GH394" s="4">
        <v>3</v>
      </c>
      <c r="GI394" s="4">
        <v>5</v>
      </c>
      <c r="GJ394" s="4">
        <v>0</v>
      </c>
      <c r="GK394" s="4">
        <v>0</v>
      </c>
      <c r="GL394" s="4">
        <f t="shared" si="608"/>
        <v>0</v>
      </c>
      <c r="GM394" s="4">
        <f t="shared" si="609"/>
        <v>1336593.77</v>
      </c>
      <c r="GN394" s="4">
        <f t="shared" si="610"/>
        <v>0</v>
      </c>
      <c r="GO394" s="4">
        <f t="shared" si="611"/>
        <v>1336593.77</v>
      </c>
      <c r="GP394" s="4">
        <f t="shared" si="612"/>
        <v>0</v>
      </c>
      <c r="GQ394" s="4"/>
      <c r="GR394" s="4">
        <v>1</v>
      </c>
      <c r="GS394" s="4">
        <v>1</v>
      </c>
      <c r="GT394" s="4">
        <v>0</v>
      </c>
      <c r="GU394" s="4" t="s">
        <v>3</v>
      </c>
      <c r="GV394" s="4">
        <f t="shared" si="613"/>
        <v>0</v>
      </c>
      <c r="GW394" s="4">
        <v>1</v>
      </c>
      <c r="GX394" s="4">
        <f t="shared" si="614"/>
        <v>0</v>
      </c>
      <c r="GY394" s="4"/>
      <c r="GZ394" s="4"/>
      <c r="HA394" s="4">
        <v>0</v>
      </c>
      <c r="HB394" s="4">
        <v>0</v>
      </c>
      <c r="HC394" s="4">
        <f t="shared" si="615"/>
        <v>0</v>
      </c>
      <c r="HD394" s="4"/>
      <c r="HE394" s="4" t="s">
        <v>459</v>
      </c>
      <c r="HF394" s="4" t="s">
        <v>37</v>
      </c>
      <c r="HG394" s="4"/>
      <c r="HH394" s="4"/>
      <c r="HI394" s="4"/>
      <c r="HJ394" s="4"/>
      <c r="HK394" s="4"/>
      <c r="HL394" s="4"/>
      <c r="HM394" s="4" t="s">
        <v>3</v>
      </c>
      <c r="HN394" s="4" t="s">
        <v>3</v>
      </c>
      <c r="HO394" s="4" t="s">
        <v>3</v>
      </c>
      <c r="HP394" s="4" t="s">
        <v>3</v>
      </c>
      <c r="HQ394" s="4" t="s">
        <v>3</v>
      </c>
      <c r="HR394" s="4"/>
      <c r="HS394" s="4">
        <v>0</v>
      </c>
      <c r="HT394" s="4"/>
      <c r="HU394" s="4"/>
      <c r="HV394" s="4"/>
      <c r="HW394" s="4"/>
      <c r="HX394" s="4"/>
      <c r="HY394" s="4"/>
      <c r="HZ394" s="4"/>
      <c r="IA394" s="4"/>
      <c r="IB394" s="4"/>
      <c r="IC394" s="4"/>
      <c r="ID394" s="4"/>
      <c r="IE394" s="4"/>
      <c r="IF394" s="4"/>
      <c r="IG394" s="4"/>
      <c r="IH394" s="4"/>
      <c r="II394" s="4"/>
      <c r="IJ394" s="4"/>
      <c r="IK394" s="4">
        <v>0</v>
      </c>
      <c r="IL394" s="4"/>
      <c r="IM394" s="4"/>
      <c r="IN394" s="4"/>
      <c r="IO394" s="4"/>
      <c r="IP394" s="4"/>
      <c r="IQ394" s="4"/>
      <c r="IR394" s="4"/>
      <c r="IS394" s="4"/>
      <c r="IT394" s="4"/>
      <c r="IU394" s="4"/>
    </row>
    <row r="395" spans="1:255" ht="409.5" x14ac:dyDescent="0.25">
      <c r="A395" s="3">
        <v>17</v>
      </c>
      <c r="B395" s="3">
        <v>1</v>
      </c>
      <c r="C395" s="3"/>
      <c r="D395" s="3"/>
      <c r="E395" s="3" t="s">
        <v>561</v>
      </c>
      <c r="F395" s="3" t="s">
        <v>474</v>
      </c>
      <c r="G395" s="3" t="s">
        <v>475</v>
      </c>
      <c r="H395" s="3" t="s">
        <v>40</v>
      </c>
      <c r="I395" s="3">
        <f>ROUND(8/100,9)</f>
        <v>0.08</v>
      </c>
      <c r="J395" s="3">
        <v>0</v>
      </c>
      <c r="K395" s="3">
        <f>ROUND(8/100,9)</f>
        <v>0.08</v>
      </c>
      <c r="L395" s="3"/>
      <c r="M395" s="3"/>
      <c r="N395" s="3"/>
      <c r="O395" s="3">
        <f t="shared" si="591"/>
        <v>125.2</v>
      </c>
      <c r="P395" s="3">
        <f t="shared" si="592"/>
        <v>8.77</v>
      </c>
      <c r="Q395" s="3">
        <f>(ROUND((ROUND((((ET395*1.2))*AV395*I395),2)*BB395),2)+ROUND((ROUND(((AE395-((EU395*1.2)))*AV395*I395),2)*BS395),2))</f>
        <v>5.24</v>
      </c>
      <c r="R395" s="3">
        <f>(ROUND((ROUND((((EU395*1.2))*AV395*I395),2)*BS395),2)+ROUND((ROUND(((AE395-((EU395*1.2)))*AV395*I395),2)*BS395),2))</f>
        <v>0.71</v>
      </c>
      <c r="S395" s="3">
        <f t="shared" si="593"/>
        <v>111.19</v>
      </c>
      <c r="T395" s="3">
        <f t="shared" si="594"/>
        <v>0</v>
      </c>
      <c r="U395" s="3">
        <f t="shared" si="595"/>
        <v>8.5173868799999983</v>
      </c>
      <c r="V395" s="3">
        <f t="shared" si="596"/>
        <v>0</v>
      </c>
      <c r="W395" s="3">
        <f t="shared" si="597"/>
        <v>0</v>
      </c>
      <c r="X395" s="3">
        <f>(ROUND((((S395+ROUND((ROUND((((EU395*1.2))*AV395*I395),2)*BS395),2))*AT395)/100),2)+ROUND(((ROUND((ROUND(((AE395-((EU395*1.2)))*AV395*I395),2)*BS395),2)*AT395)/100),2))</f>
        <v>108.54</v>
      </c>
      <c r="Y395" s="3">
        <f>(ROUND((((S395+ROUND((ROUND((((EU395*1.2))*AV395*I395),2)*BS395),2))*AU395)/100),2)+ROUND(((ROUND((ROUND(((AE395-((EU395*1.2)))*AV395*I395),2)*BS395),2)*AU395)/100),2))</f>
        <v>57.07</v>
      </c>
      <c r="Z395" s="3"/>
      <c r="AA395" s="3">
        <v>54971259</v>
      </c>
      <c r="AB395" s="3">
        <f t="shared" si="598"/>
        <v>1499.6120000000001</v>
      </c>
      <c r="AC395" s="3">
        <f>ROUND(((ES395*1)),6)</f>
        <v>109.58</v>
      </c>
      <c r="AD395" s="3">
        <f>ROUND(((((ET395*1.2))-((EU395*1.2)))+AE395),6)</f>
        <v>62.52</v>
      </c>
      <c r="AE395" s="3">
        <f>ROUND(((EU395*1.2)),6)</f>
        <v>8.484</v>
      </c>
      <c r="AF395" s="3">
        <f>ROUND(((EV395*1.2)),6)</f>
        <v>1327.5119999999999</v>
      </c>
      <c r="AG395" s="3">
        <f t="shared" si="599"/>
        <v>0</v>
      </c>
      <c r="AH395" s="3">
        <f>((EW395*1.2))</f>
        <v>101.68799999999999</v>
      </c>
      <c r="AI395" s="3">
        <f>((EX395*1.2))</f>
        <v>0</v>
      </c>
      <c r="AJ395" s="3">
        <f t="shared" si="600"/>
        <v>0</v>
      </c>
      <c r="AK395" s="3">
        <v>1267.94</v>
      </c>
      <c r="AL395" s="3">
        <v>109.58</v>
      </c>
      <c r="AM395" s="3">
        <v>52.1</v>
      </c>
      <c r="AN395" s="3">
        <v>7.07</v>
      </c>
      <c r="AO395" s="3">
        <v>1106.26</v>
      </c>
      <c r="AP395" s="3">
        <v>0</v>
      </c>
      <c r="AQ395" s="3">
        <v>84.74</v>
      </c>
      <c r="AR395" s="3">
        <v>0</v>
      </c>
      <c r="AS395" s="3">
        <v>0</v>
      </c>
      <c r="AT395" s="3">
        <v>97</v>
      </c>
      <c r="AU395" s="3">
        <v>51</v>
      </c>
      <c r="AV395" s="3">
        <v>1.0469999999999999</v>
      </c>
      <c r="AW395" s="3">
        <v>1</v>
      </c>
      <c r="AX395" s="3"/>
      <c r="AY395" s="3"/>
      <c r="AZ395" s="3">
        <v>1</v>
      </c>
      <c r="BA395" s="3">
        <v>1</v>
      </c>
      <c r="BB395" s="3">
        <v>1</v>
      </c>
      <c r="BC395" s="3">
        <v>1</v>
      </c>
      <c r="BD395" s="3" t="s">
        <v>3</v>
      </c>
      <c r="BE395" s="3" t="s">
        <v>3</v>
      </c>
      <c r="BF395" s="3" t="s">
        <v>3</v>
      </c>
      <c r="BG395" s="3" t="s">
        <v>3</v>
      </c>
      <c r="BH395" s="3">
        <v>0</v>
      </c>
      <c r="BI395" s="3">
        <v>2</v>
      </c>
      <c r="BJ395" s="3" t="s">
        <v>476</v>
      </c>
      <c r="BK395" s="3"/>
      <c r="BL395" s="3"/>
      <c r="BM395" s="3">
        <v>67</v>
      </c>
      <c r="BN395" s="3">
        <v>0</v>
      </c>
      <c r="BO395" s="3" t="s">
        <v>474</v>
      </c>
      <c r="BP395" s="3">
        <v>1</v>
      </c>
      <c r="BQ395" s="3">
        <v>40</v>
      </c>
      <c r="BR395" s="3">
        <v>0</v>
      </c>
      <c r="BS395" s="3">
        <v>1</v>
      </c>
      <c r="BT395" s="3">
        <v>1</v>
      </c>
      <c r="BU395" s="3">
        <v>1</v>
      </c>
      <c r="BV395" s="3">
        <v>1</v>
      </c>
      <c r="BW395" s="3">
        <v>1</v>
      </c>
      <c r="BX395" s="3">
        <v>1</v>
      </c>
      <c r="BY395" s="3" t="s">
        <v>3</v>
      </c>
      <c r="BZ395" s="3">
        <v>97</v>
      </c>
      <c r="CA395" s="3">
        <v>51</v>
      </c>
      <c r="CB395" s="3" t="s">
        <v>3</v>
      </c>
      <c r="CC395" s="3"/>
      <c r="CD395" s="3"/>
      <c r="CE395" s="3">
        <v>1566</v>
      </c>
      <c r="CF395" s="3">
        <v>0</v>
      </c>
      <c r="CG395" s="3">
        <v>0</v>
      </c>
      <c r="CH395" s="3"/>
      <c r="CI395" s="3"/>
      <c r="CJ395" s="3"/>
      <c r="CK395" s="3"/>
      <c r="CL395" s="3"/>
      <c r="CM395" s="3">
        <v>0</v>
      </c>
      <c r="CN395" s="9" t="s">
        <v>2500</v>
      </c>
      <c r="CO395" s="3">
        <v>0</v>
      </c>
      <c r="CP395" s="3">
        <f t="shared" si="601"/>
        <v>125.2</v>
      </c>
      <c r="CQ395" s="3">
        <f t="shared" si="602"/>
        <v>109.58</v>
      </c>
      <c r="CR395" s="3">
        <f>(ROUND((ROUND((((ET395*1.2))*AV395*1),2)*BB395),2)+ROUND((ROUND(((AE395-((EU395*1.2)))*AV395*1),2)*BS395),2))</f>
        <v>65.459999999999994</v>
      </c>
      <c r="CS395" s="3">
        <f>(ROUND((ROUND((((EU395*1.2))*AV395*1),2)*BS395),2)+ROUND((ROUND(((AE395-((EU395*1.2)))*AV395*1),2)*BS395),2))</f>
        <v>8.8800000000000008</v>
      </c>
      <c r="CT395" s="3">
        <f t="shared" si="603"/>
        <v>1389.91</v>
      </c>
      <c r="CU395" s="3">
        <f t="shared" si="604"/>
        <v>0</v>
      </c>
      <c r="CV395" s="3">
        <f t="shared" si="605"/>
        <v>106.46733599999997</v>
      </c>
      <c r="CW395" s="3">
        <f t="shared" si="606"/>
        <v>0</v>
      </c>
      <c r="CX395" s="3">
        <f t="shared" si="607"/>
        <v>0</v>
      </c>
      <c r="CY395" s="3">
        <f>(ROUND((((S395+ROUND((ROUND((((EU395*1.2))*AV395*1),2)*BS395),2))*AT395)/100),2)+ROUND(((ROUND((ROUND(((AE395-((EU395*1.2)))*AV395*1),2)*BS395),2)*AT395)/100),2))</f>
        <v>116.47</v>
      </c>
      <c r="CZ395" s="3">
        <f>(ROUND((((S395+ROUND((ROUND((((EU395*1.2))*AV395*1),2)*BS395),2))*AU395)/100),2)+ROUND(((ROUND((ROUND(((AE395-((EU395*1.2)))*AV395*1),2)*BS395),2)*AU395)/100),2))</f>
        <v>61.24</v>
      </c>
      <c r="DA395" s="3"/>
      <c r="DB395" s="3">
        <v>125</v>
      </c>
      <c r="DC395" s="3" t="s">
        <v>3</v>
      </c>
      <c r="DD395" s="3" t="s">
        <v>22</v>
      </c>
      <c r="DE395" s="3" t="s">
        <v>42</v>
      </c>
      <c r="DF395" s="3" t="s">
        <v>42</v>
      </c>
      <c r="DG395" s="3" t="s">
        <v>42</v>
      </c>
      <c r="DH395" s="3" t="s">
        <v>3</v>
      </c>
      <c r="DI395" s="3" t="s">
        <v>42</v>
      </c>
      <c r="DJ395" s="3" t="s">
        <v>42</v>
      </c>
      <c r="DK395" s="3" t="s">
        <v>3</v>
      </c>
      <c r="DL395" s="3" t="s">
        <v>3</v>
      </c>
      <c r="DM395" s="3" t="s">
        <v>3</v>
      </c>
      <c r="DN395" s="3">
        <v>0</v>
      </c>
      <c r="DO395" s="3">
        <v>0</v>
      </c>
      <c r="DP395" s="3">
        <v>1</v>
      </c>
      <c r="DQ395" s="3">
        <v>1</v>
      </c>
      <c r="DR395" s="3"/>
      <c r="DS395" s="3"/>
      <c r="DT395" s="3"/>
      <c r="DU395" s="3">
        <v>1010</v>
      </c>
      <c r="DV395" s="3" t="s">
        <v>40</v>
      </c>
      <c r="DW395" s="3" t="s">
        <v>40</v>
      </c>
      <c r="DX395" s="3">
        <v>100</v>
      </c>
      <c r="DY395" s="3"/>
      <c r="DZ395" s="3" t="s">
        <v>3</v>
      </c>
      <c r="EA395" s="3" t="s">
        <v>3</v>
      </c>
      <c r="EB395" s="3" t="s">
        <v>3</v>
      </c>
      <c r="EC395" s="3" t="s">
        <v>3</v>
      </c>
      <c r="ED395" s="3"/>
      <c r="EE395" s="3">
        <v>57042957</v>
      </c>
      <c r="EF395" s="3">
        <v>40</v>
      </c>
      <c r="EG395" s="3" t="s">
        <v>33</v>
      </c>
      <c r="EH395" s="3">
        <v>0</v>
      </c>
      <c r="EI395" s="3" t="s">
        <v>3</v>
      </c>
      <c r="EJ395" s="3">
        <v>2</v>
      </c>
      <c r="EK395" s="3">
        <v>67</v>
      </c>
      <c r="EL395" s="3" t="s">
        <v>34</v>
      </c>
      <c r="EM395" s="3" t="s">
        <v>35</v>
      </c>
      <c r="EN395" s="3"/>
      <c r="EO395" s="3" t="s">
        <v>46</v>
      </c>
      <c r="EP395" s="3"/>
      <c r="EQ395" s="3">
        <v>0</v>
      </c>
      <c r="ER395" s="3">
        <v>1267.94</v>
      </c>
      <c r="ES395" s="3">
        <v>109.58</v>
      </c>
      <c r="ET395" s="3">
        <v>52.1</v>
      </c>
      <c r="EU395" s="3">
        <v>7.07</v>
      </c>
      <c r="EV395" s="3">
        <v>1106.26</v>
      </c>
      <c r="EW395" s="3">
        <v>84.74</v>
      </c>
      <c r="EX395" s="3">
        <v>0</v>
      </c>
      <c r="EY395" s="3">
        <v>0</v>
      </c>
      <c r="EZ395" s="3"/>
      <c r="FA395" s="3"/>
      <c r="FB395" s="3"/>
      <c r="FC395" s="3"/>
      <c r="FD395" s="3"/>
      <c r="FE395" s="3"/>
      <c r="FF395" s="3"/>
      <c r="FG395" s="3"/>
      <c r="FH395" s="3"/>
      <c r="FI395" s="3"/>
      <c r="FJ395" s="3"/>
      <c r="FK395" s="3"/>
      <c r="FL395" s="3"/>
      <c r="FM395" s="3"/>
      <c r="FN395" s="3"/>
      <c r="FO395" s="3"/>
      <c r="FP395" s="3"/>
      <c r="FQ395" s="3">
        <v>0</v>
      </c>
      <c r="FR395" s="3">
        <v>0</v>
      </c>
      <c r="FS395" s="3">
        <v>0</v>
      </c>
      <c r="FT395" s="3"/>
      <c r="FU395" s="3"/>
      <c r="FV395" s="3"/>
      <c r="FW395" s="3"/>
      <c r="FX395" s="3">
        <v>97</v>
      </c>
      <c r="FY395" s="3">
        <v>51</v>
      </c>
      <c r="FZ395" s="3"/>
      <c r="GA395" s="3" t="s">
        <v>3</v>
      </c>
      <c r="GB395" s="3"/>
      <c r="GC395" s="3"/>
      <c r="GD395" s="3">
        <v>1</v>
      </c>
      <c r="GE395" s="3"/>
      <c r="GF395" s="3">
        <v>-1607161562</v>
      </c>
      <c r="GG395" s="3">
        <v>2</v>
      </c>
      <c r="GH395" s="3">
        <v>1</v>
      </c>
      <c r="GI395" s="3">
        <v>2</v>
      </c>
      <c r="GJ395" s="3">
        <v>0</v>
      </c>
      <c r="GK395" s="3">
        <v>0</v>
      </c>
      <c r="GL395" s="3">
        <f t="shared" si="608"/>
        <v>0</v>
      </c>
      <c r="GM395" s="3">
        <f t="shared" si="609"/>
        <v>290.81</v>
      </c>
      <c r="GN395" s="3">
        <f t="shared" si="610"/>
        <v>0</v>
      </c>
      <c r="GO395" s="3">
        <f t="shared" si="611"/>
        <v>290.81</v>
      </c>
      <c r="GP395" s="3">
        <f t="shared" si="612"/>
        <v>0</v>
      </c>
      <c r="GQ395" s="3"/>
      <c r="GR395" s="3">
        <v>0</v>
      </c>
      <c r="GS395" s="3">
        <v>3</v>
      </c>
      <c r="GT395" s="3">
        <v>0</v>
      </c>
      <c r="GU395" s="3" t="s">
        <v>3</v>
      </c>
      <c r="GV395" s="3">
        <f t="shared" si="613"/>
        <v>0</v>
      </c>
      <c r="GW395" s="3">
        <v>1</v>
      </c>
      <c r="GX395" s="3">
        <f t="shared" si="614"/>
        <v>0</v>
      </c>
      <c r="GY395" s="3"/>
      <c r="GZ395" s="3"/>
      <c r="HA395" s="3">
        <v>0</v>
      </c>
      <c r="HB395" s="3">
        <v>0</v>
      </c>
      <c r="HC395" s="3">
        <f t="shared" si="615"/>
        <v>0</v>
      </c>
      <c r="HD395" s="3"/>
      <c r="HE395" s="3" t="s">
        <v>3</v>
      </c>
      <c r="HF395" s="3" t="s">
        <v>3</v>
      </c>
      <c r="HG395" s="3"/>
      <c r="HH395" s="3"/>
      <c r="HI395" s="3"/>
      <c r="HJ395" s="3"/>
      <c r="HK395" s="3"/>
      <c r="HL395" s="3"/>
      <c r="HM395" s="3" t="s">
        <v>3</v>
      </c>
      <c r="HN395" s="3" t="s">
        <v>3</v>
      </c>
      <c r="HO395" s="3" t="s">
        <v>3</v>
      </c>
      <c r="HP395" s="3" t="s">
        <v>3</v>
      </c>
      <c r="HQ395" s="3" t="s">
        <v>3</v>
      </c>
      <c r="HR395" s="3"/>
      <c r="HS395" s="3">
        <v>0</v>
      </c>
      <c r="HT395" s="3"/>
      <c r="HU395" s="3"/>
      <c r="HV395" s="3"/>
      <c r="HW395" s="3"/>
      <c r="HX395" s="3"/>
      <c r="HY395" s="3"/>
      <c r="HZ395" s="3"/>
      <c r="IA395" s="3"/>
      <c r="IB395" s="3"/>
      <c r="IC395" s="3"/>
      <c r="ID395" s="3"/>
      <c r="IE395" s="3"/>
      <c r="IF395" s="3"/>
      <c r="IG395" s="3"/>
      <c r="IH395" s="3"/>
      <c r="II395" s="3"/>
      <c r="IJ395" s="3"/>
      <c r="IK395" s="3">
        <v>0</v>
      </c>
      <c r="IL395" s="3"/>
      <c r="IM395" s="3"/>
      <c r="IN395" s="3"/>
      <c r="IO395" s="3"/>
      <c r="IP395" s="3"/>
      <c r="IQ395" s="3"/>
      <c r="IR395" s="3"/>
      <c r="IS395" s="3"/>
      <c r="IT395" s="3"/>
      <c r="IU395" s="3"/>
    </row>
    <row r="396" spans="1:255" ht="409.5" x14ac:dyDescent="0.25">
      <c r="A396" s="4">
        <v>17</v>
      </c>
      <c r="B396" s="4">
        <v>1</v>
      </c>
      <c r="C396" s="4"/>
      <c r="D396" s="4"/>
      <c r="E396" s="4" t="s">
        <v>561</v>
      </c>
      <c r="F396" s="4" t="s">
        <v>474</v>
      </c>
      <c r="G396" s="4" t="s">
        <v>475</v>
      </c>
      <c r="H396" s="4" t="s">
        <v>40</v>
      </c>
      <c r="I396" s="4">
        <f>ROUND(8/100,9)</f>
        <v>0.08</v>
      </c>
      <c r="J396" s="4">
        <v>0</v>
      </c>
      <c r="K396" s="4">
        <f>ROUND(8/100,9)</f>
        <v>0.08</v>
      </c>
      <c r="L396" s="4"/>
      <c r="M396" s="4"/>
      <c r="N396" s="4"/>
      <c r="O396" s="4">
        <f t="shared" si="591"/>
        <v>6381.59</v>
      </c>
      <c r="P396" s="4">
        <f t="shared" si="592"/>
        <v>30.78</v>
      </c>
      <c r="Q396" s="4">
        <f>(ROUND((ROUND((((ET396*1.2))*AV396*I396),2)*BB396),2)+ROUND((ROUND(((AE396-((EU396*1.2)))*AV396*I396),2)*BS396),2))</f>
        <v>85.25</v>
      </c>
      <c r="R396" s="4">
        <f>(ROUND((ROUND((((EU396*1.2))*AV396*I396),2)*BS396),2)+ROUND((ROUND(((AE396-((EU396*1.2)))*AV396*I396),2)*BS396),2))</f>
        <v>40.01</v>
      </c>
      <c r="S396" s="4">
        <f t="shared" si="593"/>
        <v>6265.56</v>
      </c>
      <c r="T396" s="4">
        <f t="shared" si="594"/>
        <v>0</v>
      </c>
      <c r="U396" s="4">
        <f t="shared" si="595"/>
        <v>8.5173868799999983</v>
      </c>
      <c r="V396" s="4">
        <f t="shared" si="596"/>
        <v>0</v>
      </c>
      <c r="W396" s="4">
        <f t="shared" si="597"/>
        <v>0</v>
      </c>
      <c r="X396" s="4">
        <f>(ROUND((((S396+ROUND((ROUND((((EU396*1.2))*AV396*I396),2)*BS396),2))*AT396)/100),2)+ROUND(((ROUND((ROUND(((AE396-((EU396*1.2)))*AV396*I396),2)*BS396),2)*AT396)/100),2))</f>
        <v>6116.4</v>
      </c>
      <c r="Y396" s="4">
        <f>(ROUND((((S396+ROUND((ROUND((((EU396*1.2))*AV396*I396),2)*BS396),2))*AU396)/100),2)+ROUND(((ROUND((ROUND(((AE396-((EU396*1.2)))*AV396*I396),2)*BS396),2)*AU396)/100),2))</f>
        <v>3215.84</v>
      </c>
      <c r="Z396" s="4"/>
      <c r="AA396" s="4">
        <v>55890823</v>
      </c>
      <c r="AB396" s="4">
        <f t="shared" si="598"/>
        <v>1499.6120000000001</v>
      </c>
      <c r="AC396" s="4">
        <f>ROUND(((ES396*1)),6)</f>
        <v>109.58</v>
      </c>
      <c r="AD396" s="4">
        <f>ROUND(((((ET396*1.2))-((EU396*1.2)))+AE396),6)</f>
        <v>62.52</v>
      </c>
      <c r="AE396" s="4">
        <f>ROUND(((EU396*1.2)),6)</f>
        <v>8.484</v>
      </c>
      <c r="AF396" s="4">
        <f>ROUND(((EV396*1.2)),6)</f>
        <v>1327.5119999999999</v>
      </c>
      <c r="AG396" s="4">
        <f t="shared" si="599"/>
        <v>0</v>
      </c>
      <c r="AH396" s="4">
        <f>((EW396*1.2))</f>
        <v>101.68799999999999</v>
      </c>
      <c r="AI396" s="4">
        <f>((EX396*1.2))</f>
        <v>0</v>
      </c>
      <c r="AJ396" s="4">
        <f t="shared" si="600"/>
        <v>0</v>
      </c>
      <c r="AK396" s="4">
        <v>1267.94</v>
      </c>
      <c r="AL396" s="4">
        <v>109.58</v>
      </c>
      <c r="AM396" s="4">
        <v>52.1</v>
      </c>
      <c r="AN396" s="4">
        <v>7.07</v>
      </c>
      <c r="AO396" s="4">
        <v>1106.26</v>
      </c>
      <c r="AP396" s="4">
        <v>0</v>
      </c>
      <c r="AQ396" s="4">
        <v>84.74</v>
      </c>
      <c r="AR396" s="4">
        <v>0</v>
      </c>
      <c r="AS396" s="4">
        <v>0</v>
      </c>
      <c r="AT396" s="4">
        <v>97</v>
      </c>
      <c r="AU396" s="4">
        <v>51</v>
      </c>
      <c r="AV396" s="4">
        <v>1.0469999999999999</v>
      </c>
      <c r="AW396" s="4">
        <v>1</v>
      </c>
      <c r="AX396" s="4"/>
      <c r="AY396" s="4"/>
      <c r="AZ396" s="4">
        <v>1</v>
      </c>
      <c r="BA396" s="4">
        <v>56.35</v>
      </c>
      <c r="BB396" s="4">
        <v>16.27</v>
      </c>
      <c r="BC396" s="4">
        <v>3.51</v>
      </c>
      <c r="BD396" s="4" t="s">
        <v>3</v>
      </c>
      <c r="BE396" s="4" t="s">
        <v>3</v>
      </c>
      <c r="BF396" s="4" t="s">
        <v>3</v>
      </c>
      <c r="BG396" s="4" t="s">
        <v>3</v>
      </c>
      <c r="BH396" s="4">
        <v>0</v>
      </c>
      <c r="BI396" s="4">
        <v>2</v>
      </c>
      <c r="BJ396" s="4" t="s">
        <v>476</v>
      </c>
      <c r="BK396" s="4"/>
      <c r="BL396" s="4"/>
      <c r="BM396" s="4">
        <v>67</v>
      </c>
      <c r="BN396" s="4">
        <v>0</v>
      </c>
      <c r="BO396" s="4" t="s">
        <v>474</v>
      </c>
      <c r="BP396" s="4">
        <v>1</v>
      </c>
      <c r="BQ396" s="4">
        <v>40</v>
      </c>
      <c r="BR396" s="4">
        <v>0</v>
      </c>
      <c r="BS396" s="4">
        <v>56.35</v>
      </c>
      <c r="BT396" s="4">
        <v>1</v>
      </c>
      <c r="BU396" s="4">
        <v>1</v>
      </c>
      <c r="BV396" s="4">
        <v>1</v>
      </c>
      <c r="BW396" s="4">
        <v>1</v>
      </c>
      <c r="BX396" s="4">
        <v>1</v>
      </c>
      <c r="BY396" s="4" t="s">
        <v>3</v>
      </c>
      <c r="BZ396" s="4">
        <v>97</v>
      </c>
      <c r="CA396" s="4">
        <v>51</v>
      </c>
      <c r="CB396" s="4" t="s">
        <v>3</v>
      </c>
      <c r="CC396" s="4"/>
      <c r="CD396" s="4"/>
      <c r="CE396" s="4">
        <v>1566</v>
      </c>
      <c r="CF396" s="4">
        <v>0</v>
      </c>
      <c r="CG396" s="4">
        <v>0</v>
      </c>
      <c r="CH396" s="4"/>
      <c r="CI396" s="4"/>
      <c r="CJ396" s="4"/>
      <c r="CK396" s="4"/>
      <c r="CL396" s="4"/>
      <c r="CM396" s="4">
        <v>0</v>
      </c>
      <c r="CN396" s="10" t="s">
        <v>2500</v>
      </c>
      <c r="CO396" s="4">
        <v>0</v>
      </c>
      <c r="CP396" s="4">
        <f t="shared" si="601"/>
        <v>6381.59</v>
      </c>
      <c r="CQ396" s="4">
        <f t="shared" si="602"/>
        <v>384.63</v>
      </c>
      <c r="CR396" s="4">
        <f>(ROUND((ROUND((((ET396*1.2))*AV396*1),2)*BB396),2)+ROUND((ROUND(((AE396-((EU396*1.2)))*AV396*1),2)*BS396),2))</f>
        <v>1065.03</v>
      </c>
      <c r="CS396" s="4">
        <f>(ROUND((ROUND((((EU396*1.2))*AV396*1),2)*BS396),2)+ROUND((ROUND(((AE396-((EU396*1.2)))*AV396*1),2)*BS396),2))</f>
        <v>500.39</v>
      </c>
      <c r="CT396" s="4">
        <f t="shared" si="603"/>
        <v>78321.429999999993</v>
      </c>
      <c r="CU396" s="4">
        <f t="shared" si="604"/>
        <v>0</v>
      </c>
      <c r="CV396" s="4">
        <f t="shared" si="605"/>
        <v>106.46733599999997</v>
      </c>
      <c r="CW396" s="4">
        <f t="shared" si="606"/>
        <v>0</v>
      </c>
      <c r="CX396" s="4">
        <f t="shared" si="607"/>
        <v>0</v>
      </c>
      <c r="CY396" s="4">
        <f>(ROUND((((S396+ROUND((ROUND((((EU396*1.2))*AV396*1),2)*BS396),2))*AT396)/100),2)+ROUND(((ROUND((ROUND(((AE396-((EU396*1.2)))*AV396*1),2)*BS396),2)*AT396)/100),2))</f>
        <v>6562.97</v>
      </c>
      <c r="CZ396" s="4">
        <f>(ROUND((((S396+ROUND((ROUND((((EU396*1.2))*AV396*1),2)*BS396),2))*AU396)/100),2)+ROUND(((ROUND((ROUND(((AE396-((EU396*1.2)))*AV396*1),2)*BS396),2)*AU396)/100),2))</f>
        <v>3450.63</v>
      </c>
      <c r="DA396" s="4"/>
      <c r="DB396" s="4">
        <v>126</v>
      </c>
      <c r="DC396" s="4" t="s">
        <v>3</v>
      </c>
      <c r="DD396" s="4" t="s">
        <v>22</v>
      </c>
      <c r="DE396" s="4" t="s">
        <v>42</v>
      </c>
      <c r="DF396" s="4" t="s">
        <v>42</v>
      </c>
      <c r="DG396" s="4" t="s">
        <v>42</v>
      </c>
      <c r="DH396" s="4" t="s">
        <v>3</v>
      </c>
      <c r="DI396" s="4" t="s">
        <v>42</v>
      </c>
      <c r="DJ396" s="4" t="s">
        <v>42</v>
      </c>
      <c r="DK396" s="4" t="s">
        <v>3</v>
      </c>
      <c r="DL396" s="4" t="s">
        <v>3</v>
      </c>
      <c r="DM396" s="4" t="s">
        <v>3</v>
      </c>
      <c r="DN396" s="4">
        <v>0</v>
      </c>
      <c r="DO396" s="4">
        <v>0</v>
      </c>
      <c r="DP396" s="4">
        <v>1</v>
      </c>
      <c r="DQ396" s="4">
        <v>1</v>
      </c>
      <c r="DR396" s="4"/>
      <c r="DS396" s="4"/>
      <c r="DT396" s="4"/>
      <c r="DU396" s="4">
        <v>1010</v>
      </c>
      <c r="DV396" s="4" t="s">
        <v>40</v>
      </c>
      <c r="DW396" s="4" t="s">
        <v>40</v>
      </c>
      <c r="DX396" s="4">
        <v>100</v>
      </c>
      <c r="DY396" s="4"/>
      <c r="DZ396" s="4" t="s">
        <v>3</v>
      </c>
      <c r="EA396" s="4" t="s">
        <v>3</v>
      </c>
      <c r="EB396" s="4" t="s">
        <v>3</v>
      </c>
      <c r="EC396" s="4" t="s">
        <v>3</v>
      </c>
      <c r="ED396" s="4"/>
      <c r="EE396" s="4">
        <v>57042957</v>
      </c>
      <c r="EF396" s="4">
        <v>40</v>
      </c>
      <c r="EG396" s="4" t="s">
        <v>33</v>
      </c>
      <c r="EH396" s="4">
        <v>0</v>
      </c>
      <c r="EI396" s="4" t="s">
        <v>3</v>
      </c>
      <c r="EJ396" s="4">
        <v>2</v>
      </c>
      <c r="EK396" s="4">
        <v>67</v>
      </c>
      <c r="EL396" s="4" t="s">
        <v>34</v>
      </c>
      <c r="EM396" s="4" t="s">
        <v>35</v>
      </c>
      <c r="EN396" s="4"/>
      <c r="EO396" s="4" t="s">
        <v>46</v>
      </c>
      <c r="EP396" s="4"/>
      <c r="EQ396" s="4">
        <v>0</v>
      </c>
      <c r="ER396" s="4">
        <v>1267.94</v>
      </c>
      <c r="ES396" s="4">
        <v>109.58</v>
      </c>
      <c r="ET396" s="4">
        <v>52.1</v>
      </c>
      <c r="EU396" s="4">
        <v>7.07</v>
      </c>
      <c r="EV396" s="4">
        <v>1106.26</v>
      </c>
      <c r="EW396" s="4">
        <v>84.74</v>
      </c>
      <c r="EX396" s="4">
        <v>0</v>
      </c>
      <c r="EY396" s="4">
        <v>0</v>
      </c>
      <c r="EZ396" s="4"/>
      <c r="FA396" s="4"/>
      <c r="FB396" s="4"/>
      <c r="FC396" s="4"/>
      <c r="FD396" s="4"/>
      <c r="FE396" s="4"/>
      <c r="FF396" s="4"/>
      <c r="FG396" s="4"/>
      <c r="FH396" s="4"/>
      <c r="FI396" s="4"/>
      <c r="FJ396" s="4"/>
      <c r="FK396" s="4"/>
      <c r="FL396" s="4"/>
      <c r="FM396" s="4"/>
      <c r="FN396" s="4"/>
      <c r="FO396" s="4"/>
      <c r="FP396" s="4"/>
      <c r="FQ396" s="4">
        <v>0</v>
      </c>
      <c r="FR396" s="4">
        <v>0</v>
      </c>
      <c r="FS396" s="4">
        <v>0</v>
      </c>
      <c r="FT396" s="4"/>
      <c r="FU396" s="4"/>
      <c r="FV396" s="4"/>
      <c r="FW396" s="4"/>
      <c r="FX396" s="4">
        <v>97</v>
      </c>
      <c r="FY396" s="4">
        <v>51</v>
      </c>
      <c r="FZ396" s="4"/>
      <c r="GA396" s="4" t="s">
        <v>3</v>
      </c>
      <c r="GB396" s="4"/>
      <c r="GC396" s="4"/>
      <c r="GD396" s="4">
        <v>1</v>
      </c>
      <c r="GE396" s="4"/>
      <c r="GF396" s="4">
        <v>-1607161562</v>
      </c>
      <c r="GG396" s="4">
        <v>2</v>
      </c>
      <c r="GH396" s="4">
        <v>1</v>
      </c>
      <c r="GI396" s="4">
        <v>2</v>
      </c>
      <c r="GJ396" s="4">
        <v>0</v>
      </c>
      <c r="GK396" s="4">
        <v>0</v>
      </c>
      <c r="GL396" s="4">
        <f t="shared" si="608"/>
        <v>0</v>
      </c>
      <c r="GM396" s="4">
        <f t="shared" si="609"/>
        <v>15713.83</v>
      </c>
      <c r="GN396" s="4">
        <f t="shared" si="610"/>
        <v>0</v>
      </c>
      <c r="GO396" s="4">
        <f t="shared" si="611"/>
        <v>15713.83</v>
      </c>
      <c r="GP396" s="4">
        <f t="shared" si="612"/>
        <v>0</v>
      </c>
      <c r="GQ396" s="4"/>
      <c r="GR396" s="4">
        <v>0</v>
      </c>
      <c r="GS396" s="4">
        <v>0</v>
      </c>
      <c r="GT396" s="4">
        <v>0</v>
      </c>
      <c r="GU396" s="4" t="s">
        <v>3</v>
      </c>
      <c r="GV396" s="4">
        <f t="shared" si="613"/>
        <v>0</v>
      </c>
      <c r="GW396" s="4">
        <v>1</v>
      </c>
      <c r="GX396" s="4">
        <f t="shared" si="614"/>
        <v>0</v>
      </c>
      <c r="GY396" s="4"/>
      <c r="GZ396" s="4"/>
      <c r="HA396" s="4">
        <v>0</v>
      </c>
      <c r="HB396" s="4">
        <v>0</v>
      </c>
      <c r="HC396" s="4">
        <f t="shared" si="615"/>
        <v>0</v>
      </c>
      <c r="HD396" s="4"/>
      <c r="HE396" s="4" t="s">
        <v>3</v>
      </c>
      <c r="HF396" s="4" t="s">
        <v>3</v>
      </c>
      <c r="HG396" s="4"/>
      <c r="HH396" s="4"/>
      <c r="HI396" s="4"/>
      <c r="HJ396" s="4"/>
      <c r="HK396" s="4"/>
      <c r="HL396" s="4"/>
      <c r="HM396" s="4" t="s">
        <v>3</v>
      </c>
      <c r="HN396" s="4" t="s">
        <v>3</v>
      </c>
      <c r="HO396" s="4" t="s">
        <v>3</v>
      </c>
      <c r="HP396" s="4" t="s">
        <v>3</v>
      </c>
      <c r="HQ396" s="4" t="s">
        <v>3</v>
      </c>
      <c r="HR396" s="4"/>
      <c r="HS396" s="4">
        <v>0</v>
      </c>
      <c r="HT396" s="4"/>
      <c r="HU396" s="4"/>
      <c r="HV396" s="4"/>
      <c r="HW396" s="4"/>
      <c r="HX396" s="4"/>
      <c r="HY396" s="4"/>
      <c r="HZ396" s="4"/>
      <c r="IA396" s="4"/>
      <c r="IB396" s="4"/>
      <c r="IC396" s="4"/>
      <c r="ID396" s="4"/>
      <c r="IE396" s="4"/>
      <c r="IF396" s="4"/>
      <c r="IG396" s="4"/>
      <c r="IH396" s="4"/>
      <c r="II396" s="4"/>
      <c r="IJ396" s="4"/>
      <c r="IK396" s="4">
        <v>0</v>
      </c>
      <c r="IL396" s="4"/>
      <c r="IM396" s="4"/>
      <c r="IN396" s="4"/>
      <c r="IO396" s="4"/>
      <c r="IP396" s="4"/>
      <c r="IQ396" s="4"/>
      <c r="IR396" s="4"/>
      <c r="IS396" s="4"/>
      <c r="IT396" s="4"/>
      <c r="IU396" s="4"/>
    </row>
    <row r="397" spans="1:255" x14ac:dyDescent="0.25">
      <c r="A397" s="3">
        <v>17</v>
      </c>
      <c r="B397" s="3">
        <v>1</v>
      </c>
      <c r="C397" s="3"/>
      <c r="D397" s="3"/>
      <c r="E397" s="3" t="s">
        <v>562</v>
      </c>
      <c r="F397" s="3" t="s">
        <v>563</v>
      </c>
      <c r="G397" s="3" t="s">
        <v>2528</v>
      </c>
      <c r="H397" s="3" t="s">
        <v>227</v>
      </c>
      <c r="I397" s="3">
        <v>8</v>
      </c>
      <c r="J397" s="3">
        <v>0</v>
      </c>
      <c r="K397" s="3">
        <v>8</v>
      </c>
      <c r="L397" s="3"/>
      <c r="M397" s="3"/>
      <c r="N397" s="3"/>
      <c r="O397" s="3">
        <f t="shared" si="591"/>
        <v>14274.32</v>
      </c>
      <c r="P397" s="3">
        <f t="shared" si="592"/>
        <v>14274.32</v>
      </c>
      <c r="Q397" s="3">
        <f>(ROUND((ROUND(((ET397)*AV397*I397),2)*BB397),2)+ROUND((ROUND(((AE397-(EU397))*AV397*I397),2)*BS397),2))</f>
        <v>0</v>
      </c>
      <c r="R397" s="3">
        <f>(ROUND((ROUND(((EU397)*AV397*I397),2)*BS397),2)+ROUND((ROUND(((AE397-(EU397))*AV397*I397),2)*BS397),2))</f>
        <v>0</v>
      </c>
      <c r="S397" s="3">
        <f t="shared" si="593"/>
        <v>0</v>
      </c>
      <c r="T397" s="3">
        <f t="shared" si="594"/>
        <v>0</v>
      </c>
      <c r="U397" s="3">
        <f t="shared" si="595"/>
        <v>0</v>
      </c>
      <c r="V397" s="3">
        <f t="shared" si="596"/>
        <v>0</v>
      </c>
      <c r="W397" s="3">
        <f t="shared" si="597"/>
        <v>0</v>
      </c>
      <c r="X397" s="3">
        <f>(ROUND((((S397+ROUND((ROUND(((EU397)*AV397*I397),2)*BS397),2))*AT397)/100),2)+ROUND(((ROUND((ROUND(((AE397-(EU397))*AV397*I397),2)*BS397),2)*AT397)/100),2))</f>
        <v>0</v>
      </c>
      <c r="Y397" s="3">
        <f>(ROUND((((S397+ROUND((ROUND(((EU397)*AV397*I397),2)*BS397),2))*AU397)/100),2)+ROUND(((ROUND((ROUND(((AE397-(EU397))*AV397*I397),2)*BS397),2)*AU397)/100),2))</f>
        <v>0</v>
      </c>
      <c r="Z397" s="3"/>
      <c r="AA397" s="3">
        <v>54971259</v>
      </c>
      <c r="AB397" s="3">
        <f t="shared" si="598"/>
        <v>1784.29</v>
      </c>
      <c r="AC397" s="3">
        <f>ROUND((ES397),6)</f>
        <v>1784.29</v>
      </c>
      <c r="AD397" s="3">
        <f>ROUND((((ET397)-(EU397))+AE397),6)</f>
        <v>0</v>
      </c>
      <c r="AE397" s="3">
        <f>ROUND((EU397),6)</f>
        <v>0</v>
      </c>
      <c r="AF397" s="3">
        <f>ROUND((EV397),6)</f>
        <v>0</v>
      </c>
      <c r="AG397" s="3">
        <f t="shared" si="599"/>
        <v>0</v>
      </c>
      <c r="AH397" s="3">
        <f>(EW397)</f>
        <v>0</v>
      </c>
      <c r="AI397" s="3">
        <f>(EX397)</f>
        <v>0</v>
      </c>
      <c r="AJ397" s="3">
        <f t="shared" si="600"/>
        <v>0</v>
      </c>
      <c r="AK397" s="3">
        <v>1784.29</v>
      </c>
      <c r="AL397" s="3">
        <v>1784.29</v>
      </c>
      <c r="AM397" s="3">
        <v>0</v>
      </c>
      <c r="AN397" s="3">
        <v>0</v>
      </c>
      <c r="AO397" s="3">
        <v>0</v>
      </c>
      <c r="AP397" s="3">
        <v>0</v>
      </c>
      <c r="AQ397" s="3">
        <v>0</v>
      </c>
      <c r="AR397" s="3">
        <v>0</v>
      </c>
      <c r="AS397" s="3">
        <v>0</v>
      </c>
      <c r="AT397" s="3">
        <v>0</v>
      </c>
      <c r="AU397" s="3">
        <v>0</v>
      </c>
      <c r="AV397" s="3">
        <v>1</v>
      </c>
      <c r="AW397" s="3">
        <v>1</v>
      </c>
      <c r="AX397" s="3"/>
      <c r="AY397" s="3"/>
      <c r="AZ397" s="3">
        <v>1</v>
      </c>
      <c r="BA397" s="3">
        <v>1</v>
      </c>
      <c r="BB397" s="3">
        <v>1</v>
      </c>
      <c r="BC397" s="3">
        <v>1</v>
      </c>
      <c r="BD397" s="3" t="s">
        <v>3</v>
      </c>
      <c r="BE397" s="3" t="s">
        <v>3</v>
      </c>
      <c r="BF397" s="3" t="s">
        <v>3</v>
      </c>
      <c r="BG397" s="3" t="s">
        <v>3</v>
      </c>
      <c r="BH397" s="3">
        <v>3</v>
      </c>
      <c r="BI397" s="3">
        <v>2</v>
      </c>
      <c r="BJ397" s="3" t="s">
        <v>563</v>
      </c>
      <c r="BK397" s="3"/>
      <c r="BL397" s="3"/>
      <c r="BM397" s="3">
        <v>400005</v>
      </c>
      <c r="BN397" s="3">
        <v>0</v>
      </c>
      <c r="BO397" s="3" t="s">
        <v>3</v>
      </c>
      <c r="BP397" s="3">
        <v>0</v>
      </c>
      <c r="BQ397" s="3">
        <v>213</v>
      </c>
      <c r="BR397" s="3">
        <v>0</v>
      </c>
      <c r="BS397" s="3">
        <v>1</v>
      </c>
      <c r="BT397" s="3">
        <v>1</v>
      </c>
      <c r="BU397" s="3">
        <v>1</v>
      </c>
      <c r="BV397" s="3">
        <v>1</v>
      </c>
      <c r="BW397" s="3">
        <v>1</v>
      </c>
      <c r="BX397" s="3">
        <v>1</v>
      </c>
      <c r="BY397" s="3" t="s">
        <v>3</v>
      </c>
      <c r="BZ397" s="3">
        <v>0</v>
      </c>
      <c r="CA397" s="3">
        <v>0</v>
      </c>
      <c r="CB397" s="3" t="s">
        <v>3</v>
      </c>
      <c r="CC397" s="3"/>
      <c r="CD397" s="3"/>
      <c r="CE397" s="3">
        <v>1566</v>
      </c>
      <c r="CF397" s="3">
        <v>0</v>
      </c>
      <c r="CG397" s="3">
        <v>0</v>
      </c>
      <c r="CH397" s="3"/>
      <c r="CI397" s="3"/>
      <c r="CJ397" s="3"/>
      <c r="CK397" s="3"/>
      <c r="CL397" s="3"/>
      <c r="CM397" s="3">
        <v>0</v>
      </c>
      <c r="CN397" s="3" t="s">
        <v>3</v>
      </c>
      <c r="CO397" s="3">
        <v>0</v>
      </c>
      <c r="CP397" s="3">
        <f t="shared" si="601"/>
        <v>14274.32</v>
      </c>
      <c r="CQ397" s="3">
        <f t="shared" si="602"/>
        <v>1784.29</v>
      </c>
      <c r="CR397" s="3">
        <f>(ROUND((ROUND(((ET397)*AV397*1),2)*BB397),2)+ROUND((ROUND(((AE397-(EU397))*AV397*1),2)*BS397),2))</f>
        <v>0</v>
      </c>
      <c r="CS397" s="3">
        <f>(ROUND((ROUND(((EU397)*AV397*1),2)*BS397),2)+ROUND((ROUND(((AE397-(EU397))*AV397*1),2)*BS397),2))</f>
        <v>0</v>
      </c>
      <c r="CT397" s="3">
        <f t="shared" si="603"/>
        <v>0</v>
      </c>
      <c r="CU397" s="3">
        <f t="shared" si="604"/>
        <v>0</v>
      </c>
      <c r="CV397" s="3">
        <f t="shared" si="605"/>
        <v>0</v>
      </c>
      <c r="CW397" s="3">
        <f t="shared" si="606"/>
        <v>0</v>
      </c>
      <c r="CX397" s="3">
        <f t="shared" si="607"/>
        <v>0</v>
      </c>
      <c r="CY397" s="3">
        <f>(ROUND((((S397+ROUND((ROUND(((EU397)*AV397*1),2)*BS397),2))*AT397)/100),2)+ROUND(((ROUND((ROUND(((AE397-(EU397))*AV397*1),2)*BS397),2)*AT397)/100),2))</f>
        <v>0</v>
      </c>
      <c r="CZ397" s="3">
        <f>(ROUND((((S397+ROUND((ROUND(((EU397)*AV397*1),2)*BS397),2))*AU397)/100),2)+ROUND(((ROUND((ROUND(((AE397-(EU397))*AV397*1),2)*BS397),2)*AU397)/100),2))</f>
        <v>0</v>
      </c>
      <c r="DA397" s="3"/>
      <c r="DB397" s="3"/>
      <c r="DC397" s="3" t="s">
        <v>3</v>
      </c>
      <c r="DD397" s="3" t="s">
        <v>3</v>
      </c>
      <c r="DE397" s="3" t="s">
        <v>3</v>
      </c>
      <c r="DF397" s="3" t="s">
        <v>3</v>
      </c>
      <c r="DG397" s="3" t="s">
        <v>3</v>
      </c>
      <c r="DH397" s="3" t="s">
        <v>3</v>
      </c>
      <c r="DI397" s="3" t="s">
        <v>3</v>
      </c>
      <c r="DJ397" s="3" t="s">
        <v>3</v>
      </c>
      <c r="DK397" s="3" t="s">
        <v>3</v>
      </c>
      <c r="DL397" s="3" t="s">
        <v>3</v>
      </c>
      <c r="DM397" s="3" t="s">
        <v>3</v>
      </c>
      <c r="DN397" s="3">
        <v>0</v>
      </c>
      <c r="DO397" s="3">
        <v>0</v>
      </c>
      <c r="DP397" s="3">
        <v>1</v>
      </c>
      <c r="DQ397" s="3">
        <v>1</v>
      </c>
      <c r="DR397" s="3"/>
      <c r="DS397" s="3"/>
      <c r="DT397" s="3"/>
      <c r="DU397" s="3">
        <v>1013</v>
      </c>
      <c r="DV397" s="3" t="s">
        <v>227</v>
      </c>
      <c r="DW397" s="3" t="s">
        <v>227</v>
      </c>
      <c r="DX397" s="3">
        <v>1</v>
      </c>
      <c r="DY397" s="3"/>
      <c r="DZ397" s="3" t="s">
        <v>3</v>
      </c>
      <c r="EA397" s="3" t="s">
        <v>3</v>
      </c>
      <c r="EB397" s="3" t="s">
        <v>3</v>
      </c>
      <c r="EC397" s="3" t="s">
        <v>3</v>
      </c>
      <c r="ED397" s="3"/>
      <c r="EE397" s="3">
        <v>57042888</v>
      </c>
      <c r="EF397" s="3">
        <v>213</v>
      </c>
      <c r="EG397" s="3" t="s">
        <v>456</v>
      </c>
      <c r="EH397" s="3">
        <v>0</v>
      </c>
      <c r="EI397" s="3" t="s">
        <v>3</v>
      </c>
      <c r="EJ397" s="3">
        <v>1</v>
      </c>
      <c r="EK397" s="3">
        <v>400005</v>
      </c>
      <c r="EL397" s="3" t="s">
        <v>456</v>
      </c>
      <c r="EM397" s="3" t="s">
        <v>457</v>
      </c>
      <c r="EN397" s="3"/>
      <c r="EO397" s="3" t="s">
        <v>3</v>
      </c>
      <c r="EP397" s="3"/>
      <c r="EQ397" s="3">
        <v>16</v>
      </c>
      <c r="ER397" s="3">
        <v>0</v>
      </c>
      <c r="ES397" s="3">
        <v>1784.29</v>
      </c>
      <c r="ET397" s="3">
        <v>0</v>
      </c>
      <c r="EU397" s="3">
        <v>0</v>
      </c>
      <c r="EV397" s="3">
        <v>0</v>
      </c>
      <c r="EW397" s="3">
        <v>0</v>
      </c>
      <c r="EX397" s="3">
        <v>0</v>
      </c>
      <c r="EY397" s="3">
        <v>0</v>
      </c>
      <c r="EZ397" s="3"/>
      <c r="FA397" s="3"/>
      <c r="FB397" s="3"/>
      <c r="FC397" s="3"/>
      <c r="FD397" s="3"/>
      <c r="FE397" s="3"/>
      <c r="FF397" s="3"/>
      <c r="FG397" s="3"/>
      <c r="FH397" s="3"/>
      <c r="FI397" s="3"/>
      <c r="FJ397" s="3"/>
      <c r="FK397" s="3"/>
      <c r="FL397" s="3"/>
      <c r="FM397" s="3"/>
      <c r="FN397" s="3"/>
      <c r="FO397" s="3"/>
      <c r="FP397" s="3"/>
      <c r="FQ397" s="3">
        <v>0</v>
      </c>
      <c r="FR397" s="3">
        <v>0</v>
      </c>
      <c r="FS397" s="3">
        <v>0</v>
      </c>
      <c r="FT397" s="3"/>
      <c r="FU397" s="3"/>
      <c r="FV397" s="3"/>
      <c r="FW397" s="3"/>
      <c r="FX397" s="3">
        <v>0</v>
      </c>
      <c r="FY397" s="3">
        <v>0</v>
      </c>
      <c r="FZ397" s="3"/>
      <c r="GA397" s="3" t="s">
        <v>564</v>
      </c>
      <c r="GB397" s="3"/>
      <c r="GC397" s="3"/>
      <c r="GD397" s="3">
        <v>1</v>
      </c>
      <c r="GE397" s="3"/>
      <c r="GF397" s="3">
        <v>706040474</v>
      </c>
      <c r="GG397" s="3">
        <v>2</v>
      </c>
      <c r="GH397" s="3">
        <v>4</v>
      </c>
      <c r="GI397" s="3">
        <v>-2</v>
      </c>
      <c r="GJ397" s="3">
        <v>0</v>
      </c>
      <c r="GK397" s="3">
        <v>0</v>
      </c>
      <c r="GL397" s="3">
        <f t="shared" si="608"/>
        <v>0</v>
      </c>
      <c r="GM397" s="3">
        <f t="shared" si="609"/>
        <v>14274.32</v>
      </c>
      <c r="GN397" s="3">
        <f t="shared" si="610"/>
        <v>0</v>
      </c>
      <c r="GO397" s="3">
        <f t="shared" si="611"/>
        <v>14274.32</v>
      </c>
      <c r="GP397" s="3">
        <f t="shared" si="612"/>
        <v>0</v>
      </c>
      <c r="GQ397" s="3"/>
      <c r="GR397" s="3">
        <v>1</v>
      </c>
      <c r="GS397" s="3">
        <v>2</v>
      </c>
      <c r="GT397" s="3">
        <v>0</v>
      </c>
      <c r="GU397" s="3" t="s">
        <v>3</v>
      </c>
      <c r="GV397" s="3">
        <f t="shared" si="613"/>
        <v>0</v>
      </c>
      <c r="GW397" s="3">
        <v>1</v>
      </c>
      <c r="GX397" s="3">
        <f t="shared" si="614"/>
        <v>0</v>
      </c>
      <c r="GY397" s="3"/>
      <c r="GZ397" s="3"/>
      <c r="HA397" s="3">
        <v>0</v>
      </c>
      <c r="HB397" s="3">
        <v>0</v>
      </c>
      <c r="HC397" s="3">
        <f t="shared" si="615"/>
        <v>0</v>
      </c>
      <c r="HD397" s="3"/>
      <c r="HE397" s="3" t="s">
        <v>459</v>
      </c>
      <c r="HF397" s="3" t="s">
        <v>37</v>
      </c>
      <c r="HG397" s="3"/>
      <c r="HH397" s="3"/>
      <c r="HI397" s="3"/>
      <c r="HJ397" s="3"/>
      <c r="HK397" s="3"/>
      <c r="HL397" s="3"/>
      <c r="HM397" s="3" t="s">
        <v>3</v>
      </c>
      <c r="HN397" s="3" t="s">
        <v>3</v>
      </c>
      <c r="HO397" s="3" t="s">
        <v>3</v>
      </c>
      <c r="HP397" s="3" t="s">
        <v>3</v>
      </c>
      <c r="HQ397" s="3" t="s">
        <v>3</v>
      </c>
      <c r="HR397" s="3"/>
      <c r="HS397" s="3">
        <v>0</v>
      </c>
      <c r="HT397" s="3"/>
      <c r="HU397" s="3"/>
      <c r="HV397" s="3"/>
      <c r="HW397" s="3"/>
      <c r="HX397" s="3"/>
      <c r="HY397" s="3"/>
      <c r="HZ397" s="3"/>
      <c r="IA397" s="3"/>
      <c r="IB397" s="3"/>
      <c r="IC397" s="3"/>
      <c r="ID397" s="3"/>
      <c r="IE397" s="3"/>
      <c r="IF397" s="3"/>
      <c r="IG397" s="3"/>
      <c r="IH397" s="3"/>
      <c r="II397" s="3"/>
      <c r="IJ397" s="3"/>
      <c r="IK397" s="3">
        <v>0</v>
      </c>
      <c r="IL397" s="3"/>
      <c r="IM397" s="3"/>
      <c r="IN397" s="3"/>
      <c r="IO397" s="3"/>
      <c r="IP397" s="3"/>
      <c r="IQ397" s="3"/>
      <c r="IR397" s="3"/>
      <c r="IS397" s="3"/>
      <c r="IT397" s="3"/>
      <c r="IU397" s="3"/>
    </row>
    <row r="398" spans="1:255" x14ac:dyDescent="0.25">
      <c r="A398" s="4">
        <v>17</v>
      </c>
      <c r="B398" s="4">
        <v>1</v>
      </c>
      <c r="C398" s="4"/>
      <c r="D398" s="4"/>
      <c r="E398" s="4" t="s">
        <v>562</v>
      </c>
      <c r="F398" s="4" t="s">
        <v>563</v>
      </c>
      <c r="G398" s="4" t="s">
        <v>2528</v>
      </c>
      <c r="H398" s="4" t="s">
        <v>227</v>
      </c>
      <c r="I398" s="4">
        <v>8</v>
      </c>
      <c r="J398" s="4">
        <v>0</v>
      </c>
      <c r="K398" s="4">
        <v>8</v>
      </c>
      <c r="L398" s="4"/>
      <c r="M398" s="4"/>
      <c r="N398" s="4"/>
      <c r="O398" s="4">
        <f t="shared" si="591"/>
        <v>140459.31</v>
      </c>
      <c r="P398" s="4">
        <f t="shared" si="592"/>
        <v>140459.31</v>
      </c>
      <c r="Q398" s="4">
        <f>(ROUND((ROUND(((ET398)*AV398*I398),2)*BB398),2)+ROUND((ROUND(((AE398-(EU398))*AV398*I398),2)*BS398),2))</f>
        <v>0</v>
      </c>
      <c r="R398" s="4">
        <f>(ROUND((ROUND(((EU398)*AV398*I398),2)*BS398),2)+ROUND((ROUND(((AE398-(EU398))*AV398*I398),2)*BS398),2))</f>
        <v>0</v>
      </c>
      <c r="S398" s="4">
        <f t="shared" si="593"/>
        <v>0</v>
      </c>
      <c r="T398" s="4">
        <f t="shared" si="594"/>
        <v>0</v>
      </c>
      <c r="U398" s="4">
        <f t="shared" si="595"/>
        <v>0</v>
      </c>
      <c r="V398" s="4">
        <f t="shared" si="596"/>
        <v>0</v>
      </c>
      <c r="W398" s="4">
        <f t="shared" si="597"/>
        <v>0</v>
      </c>
      <c r="X398" s="4">
        <f>(ROUND((((S398+ROUND((ROUND(((EU398)*AV398*I398),2)*BS398),2))*AT398)/100),2)+ROUND(((ROUND((ROUND(((AE398-(EU398))*AV398*I398),2)*BS398),2)*AT398)/100),2))</f>
        <v>0</v>
      </c>
      <c r="Y398" s="4">
        <f>(ROUND((((S398+ROUND((ROUND(((EU398)*AV398*I398),2)*BS398),2))*AU398)/100),2)+ROUND(((ROUND((ROUND(((AE398-(EU398))*AV398*I398),2)*BS398),2)*AU398)/100),2))</f>
        <v>0</v>
      </c>
      <c r="Z398" s="4"/>
      <c r="AA398" s="4">
        <v>55890823</v>
      </c>
      <c r="AB398" s="4">
        <f t="shared" si="598"/>
        <v>1784.29</v>
      </c>
      <c r="AC398" s="4">
        <f>ROUND((ES398),6)</f>
        <v>1784.29</v>
      </c>
      <c r="AD398" s="4">
        <f>ROUND((((ET398)-(EU398))+AE398),6)</f>
        <v>0</v>
      </c>
      <c r="AE398" s="4">
        <f>ROUND((EU398),6)</f>
        <v>0</v>
      </c>
      <c r="AF398" s="4">
        <f>ROUND((EV398),6)</f>
        <v>0</v>
      </c>
      <c r="AG398" s="4">
        <f t="shared" si="599"/>
        <v>0</v>
      </c>
      <c r="AH398" s="4">
        <f>(EW398)</f>
        <v>0</v>
      </c>
      <c r="AI398" s="4">
        <f>(EX398)</f>
        <v>0</v>
      </c>
      <c r="AJ398" s="4">
        <f t="shared" si="600"/>
        <v>0</v>
      </c>
      <c r="AK398" s="4">
        <v>1784.29</v>
      </c>
      <c r="AL398" s="4">
        <v>1784.29</v>
      </c>
      <c r="AM398" s="4">
        <v>0</v>
      </c>
      <c r="AN398" s="4">
        <v>0</v>
      </c>
      <c r="AO398" s="4">
        <v>0</v>
      </c>
      <c r="AP398" s="4">
        <v>0</v>
      </c>
      <c r="AQ398" s="4">
        <v>0</v>
      </c>
      <c r="AR398" s="4">
        <v>0</v>
      </c>
      <c r="AS398" s="4">
        <v>0</v>
      </c>
      <c r="AT398" s="4">
        <v>0</v>
      </c>
      <c r="AU398" s="4">
        <v>0</v>
      </c>
      <c r="AV398" s="4">
        <v>1</v>
      </c>
      <c r="AW398" s="4">
        <v>1</v>
      </c>
      <c r="AX398" s="4"/>
      <c r="AY398" s="4"/>
      <c r="AZ398" s="4">
        <v>1</v>
      </c>
      <c r="BA398" s="4">
        <v>1</v>
      </c>
      <c r="BB398" s="4">
        <v>1</v>
      </c>
      <c r="BC398" s="4">
        <v>9.84</v>
      </c>
      <c r="BD398" s="4" t="s">
        <v>3</v>
      </c>
      <c r="BE398" s="4" t="s">
        <v>3</v>
      </c>
      <c r="BF398" s="4" t="s">
        <v>3</v>
      </c>
      <c r="BG398" s="4" t="s">
        <v>3</v>
      </c>
      <c r="BH398" s="4">
        <v>3</v>
      </c>
      <c r="BI398" s="4">
        <v>2</v>
      </c>
      <c r="BJ398" s="4" t="s">
        <v>563</v>
      </c>
      <c r="BK398" s="4"/>
      <c r="BL398" s="4"/>
      <c r="BM398" s="4">
        <v>400005</v>
      </c>
      <c r="BN398" s="4">
        <v>0</v>
      </c>
      <c r="BO398" s="4" t="s">
        <v>3</v>
      </c>
      <c r="BP398" s="4">
        <v>0</v>
      </c>
      <c r="BQ398" s="4">
        <v>213</v>
      </c>
      <c r="BR398" s="4">
        <v>0</v>
      </c>
      <c r="BS398" s="4">
        <v>1</v>
      </c>
      <c r="BT398" s="4">
        <v>1</v>
      </c>
      <c r="BU398" s="4">
        <v>1</v>
      </c>
      <c r="BV398" s="4">
        <v>1</v>
      </c>
      <c r="BW398" s="4">
        <v>1</v>
      </c>
      <c r="BX398" s="4">
        <v>1</v>
      </c>
      <c r="BY398" s="4" t="s">
        <v>3</v>
      </c>
      <c r="BZ398" s="4">
        <v>0</v>
      </c>
      <c r="CA398" s="4">
        <v>0</v>
      </c>
      <c r="CB398" s="4" t="s">
        <v>3</v>
      </c>
      <c r="CC398" s="4"/>
      <c r="CD398" s="4"/>
      <c r="CE398" s="4">
        <v>1566</v>
      </c>
      <c r="CF398" s="4">
        <v>0</v>
      </c>
      <c r="CG398" s="4">
        <v>0</v>
      </c>
      <c r="CH398" s="4"/>
      <c r="CI398" s="4"/>
      <c r="CJ398" s="4"/>
      <c r="CK398" s="4"/>
      <c r="CL398" s="4"/>
      <c r="CM398" s="4">
        <v>0</v>
      </c>
      <c r="CN398" s="4" t="s">
        <v>3</v>
      </c>
      <c r="CO398" s="4">
        <v>0</v>
      </c>
      <c r="CP398" s="4">
        <f t="shared" si="601"/>
        <v>140459.31</v>
      </c>
      <c r="CQ398" s="4">
        <f t="shared" si="602"/>
        <v>17557.41</v>
      </c>
      <c r="CR398" s="4">
        <f>(ROUND((ROUND(((ET398)*AV398*1),2)*BB398),2)+ROUND((ROUND(((AE398-(EU398))*AV398*1),2)*BS398),2))</f>
        <v>0</v>
      </c>
      <c r="CS398" s="4">
        <f>(ROUND((ROUND(((EU398)*AV398*1),2)*BS398),2)+ROUND((ROUND(((AE398-(EU398))*AV398*1),2)*BS398),2))</f>
        <v>0</v>
      </c>
      <c r="CT398" s="4">
        <f t="shared" si="603"/>
        <v>0</v>
      </c>
      <c r="CU398" s="4">
        <f t="shared" si="604"/>
        <v>0</v>
      </c>
      <c r="CV398" s="4">
        <f t="shared" si="605"/>
        <v>0</v>
      </c>
      <c r="CW398" s="4">
        <f t="shared" si="606"/>
        <v>0</v>
      </c>
      <c r="CX398" s="4">
        <f t="shared" si="607"/>
        <v>0</v>
      </c>
      <c r="CY398" s="4">
        <f>(ROUND((((S398+ROUND((ROUND(((EU398)*AV398*1),2)*BS398),2))*AT398)/100),2)+ROUND(((ROUND((ROUND(((AE398-(EU398))*AV398*1),2)*BS398),2)*AT398)/100),2))</f>
        <v>0</v>
      </c>
      <c r="CZ398" s="4">
        <f>(ROUND((((S398+ROUND((ROUND(((EU398)*AV398*1),2)*BS398),2))*AU398)/100),2)+ROUND(((ROUND((ROUND(((AE398-(EU398))*AV398*1),2)*BS398),2)*AU398)/100),2))</f>
        <v>0</v>
      </c>
      <c r="DA398" s="4"/>
      <c r="DB398" s="4"/>
      <c r="DC398" s="4" t="s">
        <v>3</v>
      </c>
      <c r="DD398" s="4" t="s">
        <v>3</v>
      </c>
      <c r="DE398" s="4" t="s">
        <v>3</v>
      </c>
      <c r="DF398" s="4" t="s">
        <v>3</v>
      </c>
      <c r="DG398" s="4" t="s">
        <v>3</v>
      </c>
      <c r="DH398" s="4" t="s">
        <v>3</v>
      </c>
      <c r="DI398" s="4" t="s">
        <v>3</v>
      </c>
      <c r="DJ398" s="4" t="s">
        <v>3</v>
      </c>
      <c r="DK398" s="4" t="s">
        <v>3</v>
      </c>
      <c r="DL398" s="4" t="s">
        <v>3</v>
      </c>
      <c r="DM398" s="4" t="s">
        <v>3</v>
      </c>
      <c r="DN398" s="4">
        <v>0</v>
      </c>
      <c r="DO398" s="4">
        <v>0</v>
      </c>
      <c r="DP398" s="4">
        <v>1</v>
      </c>
      <c r="DQ398" s="4">
        <v>1</v>
      </c>
      <c r="DR398" s="4"/>
      <c r="DS398" s="4"/>
      <c r="DT398" s="4"/>
      <c r="DU398" s="4">
        <v>1013</v>
      </c>
      <c r="DV398" s="4" t="s">
        <v>227</v>
      </c>
      <c r="DW398" s="4" t="s">
        <v>227</v>
      </c>
      <c r="DX398" s="4">
        <v>1</v>
      </c>
      <c r="DY398" s="4"/>
      <c r="DZ398" s="4" t="s">
        <v>3</v>
      </c>
      <c r="EA398" s="4" t="s">
        <v>3</v>
      </c>
      <c r="EB398" s="4" t="s">
        <v>3</v>
      </c>
      <c r="EC398" s="4" t="s">
        <v>3</v>
      </c>
      <c r="ED398" s="4"/>
      <c r="EE398" s="4">
        <v>57042888</v>
      </c>
      <c r="EF398" s="4">
        <v>213</v>
      </c>
      <c r="EG398" s="4" t="s">
        <v>456</v>
      </c>
      <c r="EH398" s="4">
        <v>0</v>
      </c>
      <c r="EI398" s="4" t="s">
        <v>3</v>
      </c>
      <c r="EJ398" s="4">
        <v>1</v>
      </c>
      <c r="EK398" s="4">
        <v>400005</v>
      </c>
      <c r="EL398" s="4" t="s">
        <v>456</v>
      </c>
      <c r="EM398" s="4" t="s">
        <v>457</v>
      </c>
      <c r="EN398" s="4"/>
      <c r="EO398" s="4" t="s">
        <v>3</v>
      </c>
      <c r="EP398" s="4"/>
      <c r="EQ398" s="4">
        <v>16</v>
      </c>
      <c r="ER398" s="4">
        <v>0</v>
      </c>
      <c r="ES398" s="4">
        <v>1784.29</v>
      </c>
      <c r="ET398" s="4">
        <v>0</v>
      </c>
      <c r="EU398" s="4">
        <v>0</v>
      </c>
      <c r="EV398" s="4">
        <v>0</v>
      </c>
      <c r="EW398" s="4">
        <v>0</v>
      </c>
      <c r="EX398" s="4">
        <v>0</v>
      </c>
      <c r="EY398" s="4">
        <v>0</v>
      </c>
      <c r="EZ398" s="4">
        <v>5</v>
      </c>
      <c r="FA398" s="4"/>
      <c r="FB398" s="4"/>
      <c r="FC398" s="4">
        <v>1</v>
      </c>
      <c r="FD398" s="4">
        <v>18</v>
      </c>
      <c r="FE398" s="4"/>
      <c r="FF398" s="4">
        <v>21000</v>
      </c>
      <c r="FG398" s="4"/>
      <c r="FH398" s="4"/>
      <c r="FI398" s="4"/>
      <c r="FJ398" s="4"/>
      <c r="FK398" s="4"/>
      <c r="FL398" s="4"/>
      <c r="FM398" s="4"/>
      <c r="FN398" s="4"/>
      <c r="FO398" s="4"/>
      <c r="FP398" s="4"/>
      <c r="FQ398" s="4">
        <v>0</v>
      </c>
      <c r="FR398" s="4">
        <v>0</v>
      </c>
      <c r="FS398" s="4">
        <v>0</v>
      </c>
      <c r="FT398" s="4"/>
      <c r="FU398" s="4"/>
      <c r="FV398" s="4"/>
      <c r="FW398" s="4"/>
      <c r="FX398" s="4">
        <v>0</v>
      </c>
      <c r="FY398" s="4">
        <v>0</v>
      </c>
      <c r="FZ398" s="4"/>
      <c r="GA398" s="4" t="s">
        <v>564</v>
      </c>
      <c r="GB398" s="4"/>
      <c r="GC398" s="4"/>
      <c r="GD398" s="4">
        <v>1</v>
      </c>
      <c r="GE398" s="4"/>
      <c r="GF398" s="4">
        <v>706040474</v>
      </c>
      <c r="GG398" s="4">
        <v>2</v>
      </c>
      <c r="GH398" s="4">
        <v>3</v>
      </c>
      <c r="GI398" s="4">
        <v>5</v>
      </c>
      <c r="GJ398" s="4">
        <v>0</v>
      </c>
      <c r="GK398" s="4">
        <v>0</v>
      </c>
      <c r="GL398" s="4">
        <f t="shared" si="608"/>
        <v>0</v>
      </c>
      <c r="GM398" s="4">
        <f t="shared" si="609"/>
        <v>140459.31</v>
      </c>
      <c r="GN398" s="4">
        <f t="shared" si="610"/>
        <v>0</v>
      </c>
      <c r="GO398" s="4">
        <f t="shared" si="611"/>
        <v>140459.31</v>
      </c>
      <c r="GP398" s="4">
        <f t="shared" si="612"/>
        <v>0</v>
      </c>
      <c r="GQ398" s="4"/>
      <c r="GR398" s="4">
        <v>1</v>
      </c>
      <c r="GS398" s="4">
        <v>1</v>
      </c>
      <c r="GT398" s="4">
        <v>0</v>
      </c>
      <c r="GU398" s="4" t="s">
        <v>3</v>
      </c>
      <c r="GV398" s="4">
        <f t="shared" si="613"/>
        <v>0</v>
      </c>
      <c r="GW398" s="4">
        <v>1</v>
      </c>
      <c r="GX398" s="4">
        <f t="shared" si="614"/>
        <v>0</v>
      </c>
      <c r="GY398" s="4"/>
      <c r="GZ398" s="4"/>
      <c r="HA398" s="4">
        <v>0</v>
      </c>
      <c r="HB398" s="4">
        <v>0</v>
      </c>
      <c r="HC398" s="4">
        <f t="shared" si="615"/>
        <v>0</v>
      </c>
      <c r="HD398" s="4"/>
      <c r="HE398" s="4" t="s">
        <v>459</v>
      </c>
      <c r="HF398" s="4" t="s">
        <v>37</v>
      </c>
      <c r="HG398" s="4"/>
      <c r="HH398" s="4"/>
      <c r="HI398" s="4"/>
      <c r="HJ398" s="4"/>
      <c r="HK398" s="4"/>
      <c r="HL398" s="4"/>
      <c r="HM398" s="4" t="s">
        <v>3</v>
      </c>
      <c r="HN398" s="4" t="s">
        <v>3</v>
      </c>
      <c r="HO398" s="4" t="s">
        <v>3</v>
      </c>
      <c r="HP398" s="4" t="s">
        <v>3</v>
      </c>
      <c r="HQ398" s="4" t="s">
        <v>3</v>
      </c>
      <c r="HR398" s="4"/>
      <c r="HS398" s="4">
        <v>0</v>
      </c>
      <c r="HT398" s="4"/>
      <c r="HU398" s="4"/>
      <c r="HV398" s="4"/>
      <c r="HW398" s="4"/>
      <c r="HX398" s="4"/>
      <c r="HY398" s="4"/>
      <c r="HZ398" s="4"/>
      <c r="IA398" s="4"/>
      <c r="IB398" s="4"/>
      <c r="IC398" s="4"/>
      <c r="ID398" s="4"/>
      <c r="IE398" s="4"/>
      <c r="IF398" s="4"/>
      <c r="IG398" s="4"/>
      <c r="IH398" s="4"/>
      <c r="II398" s="4"/>
      <c r="IJ398" s="4"/>
      <c r="IK398" s="4">
        <v>0</v>
      </c>
      <c r="IL398" s="4"/>
      <c r="IM398" s="4"/>
      <c r="IN398" s="4"/>
      <c r="IO398" s="4"/>
      <c r="IP398" s="4"/>
      <c r="IQ398" s="4"/>
      <c r="IR398" s="4"/>
      <c r="IS398" s="4"/>
      <c r="IT398" s="4"/>
      <c r="IU398" s="4"/>
    </row>
    <row r="399" spans="1:255" ht="409.5" x14ac:dyDescent="0.25">
      <c r="A399" s="3">
        <v>17</v>
      </c>
      <c r="B399" s="3">
        <v>1</v>
      </c>
      <c r="C399" s="3"/>
      <c r="D399" s="3"/>
      <c r="E399" s="3" t="s">
        <v>3</v>
      </c>
      <c r="F399" s="3" t="s">
        <v>565</v>
      </c>
      <c r="G399" s="3" t="s">
        <v>566</v>
      </c>
      <c r="H399" s="3" t="s">
        <v>40</v>
      </c>
      <c r="I399" s="3">
        <f>ROUND(69/100,9)</f>
        <v>0.69</v>
      </c>
      <c r="J399" s="3">
        <v>0</v>
      </c>
      <c r="K399" s="3">
        <f>ROUND(69/100,9)</f>
        <v>0.69</v>
      </c>
      <c r="L399" s="3"/>
      <c r="M399" s="3"/>
      <c r="N399" s="3"/>
      <c r="O399" s="3">
        <f t="shared" si="591"/>
        <v>781.27</v>
      </c>
      <c r="P399" s="3">
        <f t="shared" si="592"/>
        <v>150.84</v>
      </c>
      <c r="Q399" s="3">
        <f>(ROUND((ROUND((((ET399*1.2))*AV399*I399),2)*BB399),2)+ROUND((ROUND(((AE399-((EU399*1.2)))*AV399*I399),2)*BS399),2))</f>
        <v>13.71</v>
      </c>
      <c r="R399" s="3">
        <f>(ROUND((ROUND((((EU399*1.2))*AV399*I399),2)*BS399),2)+ROUND((ROUND(((AE399-((EU399*1.2)))*AV399*I399),2)*BS399),2))</f>
        <v>0.99</v>
      </c>
      <c r="S399" s="3">
        <f t="shared" si="593"/>
        <v>616.72</v>
      </c>
      <c r="T399" s="3">
        <f t="shared" si="594"/>
        <v>0</v>
      </c>
      <c r="U399" s="3">
        <f t="shared" si="595"/>
        <v>47.125553759999988</v>
      </c>
      <c r="V399" s="3">
        <f t="shared" si="596"/>
        <v>0</v>
      </c>
      <c r="W399" s="3">
        <f t="shared" si="597"/>
        <v>0</v>
      </c>
      <c r="X399" s="3">
        <f>(ROUND((((S399+ROUND((ROUND((((EU399*1.2))*AV399*I399),2)*BS399),2))*AT399)/100),2)+ROUND(((ROUND((ROUND(((AE399-((EU399*1.2)))*AV399*I399),2)*BS399),2)*AT399)/100),2))</f>
        <v>599.17999999999995</v>
      </c>
      <c r="Y399" s="3">
        <f>(ROUND((((S399+ROUND((ROUND((((EU399*1.2))*AV399*I399),2)*BS399),2))*AU399)/100),2)+ROUND(((ROUND((ROUND(((AE399-((EU399*1.2)))*AV399*I399),2)*BS399),2)*AU399)/100),2))</f>
        <v>315.02999999999997</v>
      </c>
      <c r="Z399" s="3"/>
      <c r="AA399" s="3">
        <v>-1</v>
      </c>
      <c r="AB399" s="3">
        <f t="shared" si="598"/>
        <v>1091.2739999999999</v>
      </c>
      <c r="AC399" s="3">
        <f>ROUND(((ES399*1)),6)</f>
        <v>218.61</v>
      </c>
      <c r="AD399" s="3">
        <f>ROUND(((((ET399*1.2))-((EU399*1.2)))+AE399),6)</f>
        <v>18.984000000000002</v>
      </c>
      <c r="AE399" s="3">
        <f>ROUND(((EU399*1.2)),6)</f>
        <v>1.3680000000000001</v>
      </c>
      <c r="AF399" s="3">
        <f>ROUND(((EV399*1.2)),6)</f>
        <v>853.68</v>
      </c>
      <c r="AG399" s="3">
        <f t="shared" si="599"/>
        <v>0</v>
      </c>
      <c r="AH399" s="3">
        <f>((EW399*1.2))</f>
        <v>65.231999999999999</v>
      </c>
      <c r="AI399" s="3">
        <f>((EX399*1.2))</f>
        <v>0</v>
      </c>
      <c r="AJ399" s="3">
        <f t="shared" si="600"/>
        <v>0</v>
      </c>
      <c r="AK399" s="3">
        <v>945.83</v>
      </c>
      <c r="AL399" s="3">
        <v>218.61</v>
      </c>
      <c r="AM399" s="3">
        <v>15.82</v>
      </c>
      <c r="AN399" s="3">
        <v>1.1399999999999999</v>
      </c>
      <c r="AO399" s="3">
        <v>711.4</v>
      </c>
      <c r="AP399" s="3">
        <v>0</v>
      </c>
      <c r="AQ399" s="3">
        <v>54.36</v>
      </c>
      <c r="AR399" s="3">
        <v>0</v>
      </c>
      <c r="AS399" s="3">
        <v>0</v>
      </c>
      <c r="AT399" s="3">
        <v>97</v>
      </c>
      <c r="AU399" s="3">
        <v>51</v>
      </c>
      <c r="AV399" s="3">
        <v>1.0469999999999999</v>
      </c>
      <c r="AW399" s="3">
        <v>1</v>
      </c>
      <c r="AX399" s="3"/>
      <c r="AY399" s="3"/>
      <c r="AZ399" s="3">
        <v>1</v>
      </c>
      <c r="BA399" s="3">
        <v>1</v>
      </c>
      <c r="BB399" s="3">
        <v>1</v>
      </c>
      <c r="BC399" s="3">
        <v>1</v>
      </c>
      <c r="BD399" s="3" t="s">
        <v>3</v>
      </c>
      <c r="BE399" s="3" t="s">
        <v>3</v>
      </c>
      <c r="BF399" s="3" t="s">
        <v>3</v>
      </c>
      <c r="BG399" s="3" t="s">
        <v>3</v>
      </c>
      <c r="BH399" s="3">
        <v>0</v>
      </c>
      <c r="BI399" s="3">
        <v>2</v>
      </c>
      <c r="BJ399" s="3" t="s">
        <v>567</v>
      </c>
      <c r="BK399" s="3"/>
      <c r="BL399" s="3"/>
      <c r="BM399" s="3">
        <v>67</v>
      </c>
      <c r="BN399" s="3">
        <v>0</v>
      </c>
      <c r="BO399" s="3" t="s">
        <v>565</v>
      </c>
      <c r="BP399" s="3">
        <v>1</v>
      </c>
      <c r="BQ399" s="3">
        <v>40</v>
      </c>
      <c r="BR399" s="3">
        <v>0</v>
      </c>
      <c r="BS399" s="3">
        <v>1</v>
      </c>
      <c r="BT399" s="3">
        <v>1</v>
      </c>
      <c r="BU399" s="3">
        <v>1</v>
      </c>
      <c r="BV399" s="3">
        <v>1</v>
      </c>
      <c r="BW399" s="3">
        <v>1</v>
      </c>
      <c r="BX399" s="3">
        <v>1</v>
      </c>
      <c r="BY399" s="3" t="s">
        <v>3</v>
      </c>
      <c r="BZ399" s="3">
        <v>97</v>
      </c>
      <c r="CA399" s="3">
        <v>51</v>
      </c>
      <c r="CB399" s="3" t="s">
        <v>3</v>
      </c>
      <c r="CC399" s="3"/>
      <c r="CD399" s="3"/>
      <c r="CE399" s="3">
        <v>1566</v>
      </c>
      <c r="CF399" s="3">
        <v>0</v>
      </c>
      <c r="CG399" s="3">
        <v>0</v>
      </c>
      <c r="CH399" s="3"/>
      <c r="CI399" s="3"/>
      <c r="CJ399" s="3"/>
      <c r="CK399" s="3"/>
      <c r="CL399" s="3"/>
      <c r="CM399" s="3">
        <v>0</v>
      </c>
      <c r="CN399" s="9" t="s">
        <v>2500</v>
      </c>
      <c r="CO399" s="3">
        <v>0</v>
      </c>
      <c r="CP399" s="3">
        <f t="shared" si="601"/>
        <v>781.27</v>
      </c>
      <c r="CQ399" s="3">
        <f t="shared" si="602"/>
        <v>218.61</v>
      </c>
      <c r="CR399" s="3">
        <f>(ROUND((ROUND((((ET399*1.2))*AV399*1),2)*BB399),2)+ROUND((ROUND(((AE399-((EU399*1.2)))*AV399*1),2)*BS399),2))</f>
        <v>19.88</v>
      </c>
      <c r="CS399" s="3">
        <f>(ROUND((ROUND((((EU399*1.2))*AV399*1),2)*BS399),2)+ROUND((ROUND(((AE399-((EU399*1.2)))*AV399*1),2)*BS399),2))</f>
        <v>1.43</v>
      </c>
      <c r="CT399" s="3">
        <f t="shared" si="603"/>
        <v>893.8</v>
      </c>
      <c r="CU399" s="3">
        <f t="shared" si="604"/>
        <v>0</v>
      </c>
      <c r="CV399" s="3">
        <f t="shared" si="605"/>
        <v>68.297903999999988</v>
      </c>
      <c r="CW399" s="3">
        <f t="shared" si="606"/>
        <v>0</v>
      </c>
      <c r="CX399" s="3">
        <f t="shared" si="607"/>
        <v>0</v>
      </c>
      <c r="CY399" s="3">
        <f>(ROUND((((S399+ROUND((ROUND((((EU399*1.2))*AV399*1),2)*BS399),2))*AT399)/100),2)+ROUND(((ROUND((ROUND(((AE399-((EU399*1.2)))*AV399*1),2)*BS399),2)*AT399)/100),2))</f>
        <v>599.61</v>
      </c>
      <c r="CZ399" s="3">
        <f>(ROUND((((S399+ROUND((ROUND((((EU399*1.2))*AV399*1),2)*BS399),2))*AU399)/100),2)+ROUND(((ROUND((ROUND(((AE399-((EU399*1.2)))*AV399*1),2)*BS399),2)*AU399)/100),2))</f>
        <v>315.26</v>
      </c>
      <c r="DA399" s="3"/>
      <c r="DB399" s="3">
        <v>127</v>
      </c>
      <c r="DC399" s="3" t="s">
        <v>3</v>
      </c>
      <c r="DD399" s="3" t="s">
        <v>22</v>
      </c>
      <c r="DE399" s="3" t="s">
        <v>42</v>
      </c>
      <c r="DF399" s="3" t="s">
        <v>42</v>
      </c>
      <c r="DG399" s="3" t="s">
        <v>42</v>
      </c>
      <c r="DH399" s="3" t="s">
        <v>3</v>
      </c>
      <c r="DI399" s="3" t="s">
        <v>42</v>
      </c>
      <c r="DJ399" s="3" t="s">
        <v>42</v>
      </c>
      <c r="DK399" s="3" t="s">
        <v>3</v>
      </c>
      <c r="DL399" s="3" t="s">
        <v>3</v>
      </c>
      <c r="DM399" s="3" t="s">
        <v>3</v>
      </c>
      <c r="DN399" s="3">
        <v>0</v>
      </c>
      <c r="DO399" s="3">
        <v>0</v>
      </c>
      <c r="DP399" s="3">
        <v>1</v>
      </c>
      <c r="DQ399" s="3">
        <v>1</v>
      </c>
      <c r="DR399" s="3"/>
      <c r="DS399" s="3"/>
      <c r="DT399" s="3"/>
      <c r="DU399" s="3">
        <v>1010</v>
      </c>
      <c r="DV399" s="3" t="s">
        <v>40</v>
      </c>
      <c r="DW399" s="3" t="s">
        <v>40</v>
      </c>
      <c r="DX399" s="3">
        <v>100</v>
      </c>
      <c r="DY399" s="3"/>
      <c r="DZ399" s="3" t="s">
        <v>3</v>
      </c>
      <c r="EA399" s="3" t="s">
        <v>3</v>
      </c>
      <c r="EB399" s="3" t="s">
        <v>3</v>
      </c>
      <c r="EC399" s="3" t="s">
        <v>3</v>
      </c>
      <c r="ED399" s="3"/>
      <c r="EE399" s="3">
        <v>57042957</v>
      </c>
      <c r="EF399" s="3">
        <v>40</v>
      </c>
      <c r="EG399" s="3" t="s">
        <v>33</v>
      </c>
      <c r="EH399" s="3">
        <v>0</v>
      </c>
      <c r="EI399" s="3" t="s">
        <v>3</v>
      </c>
      <c r="EJ399" s="3">
        <v>2</v>
      </c>
      <c r="EK399" s="3">
        <v>67</v>
      </c>
      <c r="EL399" s="3" t="s">
        <v>34</v>
      </c>
      <c r="EM399" s="3" t="s">
        <v>35</v>
      </c>
      <c r="EN399" s="3"/>
      <c r="EO399" s="3" t="s">
        <v>46</v>
      </c>
      <c r="EP399" s="3"/>
      <c r="EQ399" s="3">
        <v>1024</v>
      </c>
      <c r="ER399" s="3">
        <v>945.83</v>
      </c>
      <c r="ES399" s="3">
        <v>218.61</v>
      </c>
      <c r="ET399" s="3">
        <v>15.82</v>
      </c>
      <c r="EU399" s="3">
        <v>1.1399999999999999</v>
      </c>
      <c r="EV399" s="3">
        <v>711.4</v>
      </c>
      <c r="EW399" s="3">
        <v>54.36</v>
      </c>
      <c r="EX399" s="3">
        <v>0</v>
      </c>
      <c r="EY399" s="3">
        <v>0</v>
      </c>
      <c r="EZ399" s="3"/>
      <c r="FA399" s="3"/>
      <c r="FB399" s="3"/>
      <c r="FC399" s="3"/>
      <c r="FD399" s="3"/>
      <c r="FE399" s="3"/>
      <c r="FF399" s="3"/>
      <c r="FG399" s="3"/>
      <c r="FH399" s="3"/>
      <c r="FI399" s="3"/>
      <c r="FJ399" s="3"/>
      <c r="FK399" s="3"/>
      <c r="FL399" s="3"/>
      <c r="FM399" s="3"/>
      <c r="FN399" s="3"/>
      <c r="FO399" s="3"/>
      <c r="FP399" s="3"/>
      <c r="FQ399" s="3">
        <v>0</v>
      </c>
      <c r="FR399" s="3">
        <v>0</v>
      </c>
      <c r="FS399" s="3">
        <v>0</v>
      </c>
      <c r="FT399" s="3"/>
      <c r="FU399" s="3"/>
      <c r="FV399" s="3"/>
      <c r="FW399" s="3"/>
      <c r="FX399" s="3">
        <v>97</v>
      </c>
      <c r="FY399" s="3">
        <v>51</v>
      </c>
      <c r="FZ399" s="3"/>
      <c r="GA399" s="3" t="s">
        <v>3</v>
      </c>
      <c r="GB399" s="3"/>
      <c r="GC399" s="3"/>
      <c r="GD399" s="3">
        <v>1</v>
      </c>
      <c r="GE399" s="3"/>
      <c r="GF399" s="3">
        <v>-855488971</v>
      </c>
      <c r="GG399" s="3">
        <v>2</v>
      </c>
      <c r="GH399" s="3">
        <v>1</v>
      </c>
      <c r="GI399" s="3">
        <v>2</v>
      </c>
      <c r="GJ399" s="3">
        <v>0</v>
      </c>
      <c r="GK399" s="3">
        <v>0</v>
      </c>
      <c r="GL399" s="3">
        <f t="shared" si="608"/>
        <v>0</v>
      </c>
      <c r="GM399" s="3">
        <f t="shared" si="609"/>
        <v>1695.48</v>
      </c>
      <c r="GN399" s="3">
        <f t="shared" si="610"/>
        <v>0</v>
      </c>
      <c r="GO399" s="3">
        <f t="shared" si="611"/>
        <v>1695.48</v>
      </c>
      <c r="GP399" s="3">
        <f t="shared" si="612"/>
        <v>0</v>
      </c>
      <c r="GQ399" s="3"/>
      <c r="GR399" s="3">
        <v>0</v>
      </c>
      <c r="GS399" s="3">
        <v>3</v>
      </c>
      <c r="GT399" s="3">
        <v>0</v>
      </c>
      <c r="GU399" s="3" t="s">
        <v>3</v>
      </c>
      <c r="GV399" s="3">
        <f t="shared" si="613"/>
        <v>0</v>
      </c>
      <c r="GW399" s="3">
        <v>1</v>
      </c>
      <c r="GX399" s="3">
        <f t="shared" si="614"/>
        <v>0</v>
      </c>
      <c r="GY399" s="3"/>
      <c r="GZ399" s="3"/>
      <c r="HA399" s="3">
        <v>0</v>
      </c>
      <c r="HB399" s="3">
        <v>0</v>
      </c>
      <c r="HC399" s="3">
        <f t="shared" si="615"/>
        <v>0</v>
      </c>
      <c r="HD399" s="3"/>
      <c r="HE399" s="3" t="s">
        <v>3</v>
      </c>
      <c r="HF399" s="3" t="s">
        <v>3</v>
      </c>
      <c r="HG399" s="3"/>
      <c r="HH399" s="3"/>
      <c r="HI399" s="3"/>
      <c r="HJ399" s="3"/>
      <c r="HK399" s="3"/>
      <c r="HL399" s="3"/>
      <c r="HM399" s="3" t="s">
        <v>3</v>
      </c>
      <c r="HN399" s="3" t="s">
        <v>3</v>
      </c>
      <c r="HO399" s="3" t="s">
        <v>3</v>
      </c>
      <c r="HP399" s="3" t="s">
        <v>3</v>
      </c>
      <c r="HQ399" s="3" t="s">
        <v>3</v>
      </c>
      <c r="HR399" s="3"/>
      <c r="HS399" s="3">
        <v>0</v>
      </c>
      <c r="HT399" s="3"/>
      <c r="HU399" s="3"/>
      <c r="HV399" s="3"/>
      <c r="HW399" s="3"/>
      <c r="HX399" s="3"/>
      <c r="HY399" s="3"/>
      <c r="HZ399" s="3"/>
      <c r="IA399" s="3"/>
      <c r="IB399" s="3"/>
      <c r="IC399" s="3"/>
      <c r="ID399" s="3"/>
      <c r="IE399" s="3"/>
      <c r="IF399" s="3"/>
      <c r="IG399" s="3"/>
      <c r="IH399" s="3"/>
      <c r="II399" s="3"/>
      <c r="IJ399" s="3"/>
      <c r="IK399" s="3">
        <v>0</v>
      </c>
      <c r="IL399" s="3"/>
      <c r="IM399" s="3"/>
      <c r="IN399" s="3"/>
      <c r="IO399" s="3"/>
      <c r="IP399" s="3"/>
      <c r="IQ399" s="3"/>
      <c r="IR399" s="3"/>
      <c r="IS399" s="3"/>
      <c r="IT399" s="3"/>
      <c r="IU399" s="3"/>
    </row>
    <row r="400" spans="1:255" ht="409.5" x14ac:dyDescent="0.25">
      <c r="A400" s="4">
        <v>17</v>
      </c>
      <c r="B400" s="4">
        <v>1</v>
      </c>
      <c r="C400" s="4"/>
      <c r="D400" s="4"/>
      <c r="E400" s="4" t="s">
        <v>3</v>
      </c>
      <c r="F400" s="4" t="s">
        <v>565</v>
      </c>
      <c r="G400" s="4" t="s">
        <v>566</v>
      </c>
      <c r="H400" s="4" t="s">
        <v>40</v>
      </c>
      <c r="I400" s="4">
        <f>ROUND(69/100,9)</f>
        <v>0.69</v>
      </c>
      <c r="J400" s="4">
        <v>0</v>
      </c>
      <c r="K400" s="4">
        <f>ROUND(69/100,9)</f>
        <v>0.69</v>
      </c>
      <c r="L400" s="4"/>
      <c r="M400" s="4"/>
      <c r="N400" s="4"/>
      <c r="O400" s="4">
        <f t="shared" si="591"/>
        <v>35503.589999999997</v>
      </c>
      <c r="P400" s="4">
        <f t="shared" si="592"/>
        <v>571.67999999999995</v>
      </c>
      <c r="Q400" s="4">
        <f>(ROUND((ROUND((((ET400*1.2))*AV400*I400),2)*BB400),2)+ROUND((ROUND(((AE400-((EU400*1.2)))*AV400*I400),2)*BS400),2))</f>
        <v>179.74</v>
      </c>
      <c r="R400" s="4">
        <f>(ROUND((ROUND((((EU400*1.2))*AV400*I400),2)*BS400),2)+ROUND((ROUND(((AE400-((EU400*1.2)))*AV400*I400),2)*BS400),2))</f>
        <v>55.79</v>
      </c>
      <c r="S400" s="4">
        <f t="shared" si="593"/>
        <v>34752.17</v>
      </c>
      <c r="T400" s="4">
        <f t="shared" si="594"/>
        <v>0</v>
      </c>
      <c r="U400" s="4">
        <f t="shared" si="595"/>
        <v>47.125553759999988</v>
      </c>
      <c r="V400" s="4">
        <f t="shared" si="596"/>
        <v>0</v>
      </c>
      <c r="W400" s="4">
        <f t="shared" si="597"/>
        <v>0</v>
      </c>
      <c r="X400" s="4">
        <f>(ROUND((((S400+ROUND((ROUND((((EU400*1.2))*AV400*I400),2)*BS400),2))*AT400)/100),2)+ROUND(((ROUND((ROUND(((AE400-((EU400*1.2)))*AV400*I400),2)*BS400),2)*AT400)/100),2))</f>
        <v>33763.72</v>
      </c>
      <c r="Y400" s="4">
        <f>(ROUND((((S400+ROUND((ROUND((((EU400*1.2))*AV400*I400),2)*BS400),2))*AU400)/100),2)+ROUND(((ROUND((ROUND(((AE400-((EU400*1.2)))*AV400*I400),2)*BS400),2)*AU400)/100),2))</f>
        <v>17752.060000000001</v>
      </c>
      <c r="Z400" s="4"/>
      <c r="AA400" s="4">
        <v>-1</v>
      </c>
      <c r="AB400" s="4">
        <f t="shared" si="598"/>
        <v>1091.2739999999999</v>
      </c>
      <c r="AC400" s="4">
        <f>ROUND(((ES400*1)),6)</f>
        <v>218.61</v>
      </c>
      <c r="AD400" s="4">
        <f>ROUND(((((ET400*1.2))-((EU400*1.2)))+AE400),6)</f>
        <v>18.984000000000002</v>
      </c>
      <c r="AE400" s="4">
        <f>ROUND(((EU400*1.2)),6)</f>
        <v>1.3680000000000001</v>
      </c>
      <c r="AF400" s="4">
        <f>ROUND(((EV400*1.2)),6)</f>
        <v>853.68</v>
      </c>
      <c r="AG400" s="4">
        <f t="shared" si="599"/>
        <v>0</v>
      </c>
      <c r="AH400" s="4">
        <f>((EW400*1.2))</f>
        <v>65.231999999999999</v>
      </c>
      <c r="AI400" s="4">
        <f>((EX400*1.2))</f>
        <v>0</v>
      </c>
      <c r="AJ400" s="4">
        <f t="shared" si="600"/>
        <v>0</v>
      </c>
      <c r="AK400" s="4">
        <v>945.83</v>
      </c>
      <c r="AL400" s="4">
        <v>218.61</v>
      </c>
      <c r="AM400" s="4">
        <v>15.82</v>
      </c>
      <c r="AN400" s="4">
        <v>1.1399999999999999</v>
      </c>
      <c r="AO400" s="4">
        <v>711.4</v>
      </c>
      <c r="AP400" s="4">
        <v>0</v>
      </c>
      <c r="AQ400" s="4">
        <v>54.36</v>
      </c>
      <c r="AR400" s="4">
        <v>0</v>
      </c>
      <c r="AS400" s="4">
        <v>0</v>
      </c>
      <c r="AT400" s="4">
        <v>97</v>
      </c>
      <c r="AU400" s="4">
        <v>51</v>
      </c>
      <c r="AV400" s="4">
        <v>1.0469999999999999</v>
      </c>
      <c r="AW400" s="4">
        <v>1</v>
      </c>
      <c r="AX400" s="4"/>
      <c r="AY400" s="4"/>
      <c r="AZ400" s="4">
        <v>1</v>
      </c>
      <c r="BA400" s="4">
        <v>56.35</v>
      </c>
      <c r="BB400" s="4">
        <v>13.11</v>
      </c>
      <c r="BC400" s="4">
        <v>3.79</v>
      </c>
      <c r="BD400" s="4" t="s">
        <v>3</v>
      </c>
      <c r="BE400" s="4" t="s">
        <v>3</v>
      </c>
      <c r="BF400" s="4" t="s">
        <v>3</v>
      </c>
      <c r="BG400" s="4" t="s">
        <v>3</v>
      </c>
      <c r="BH400" s="4">
        <v>0</v>
      </c>
      <c r="BI400" s="4">
        <v>2</v>
      </c>
      <c r="BJ400" s="4" t="s">
        <v>567</v>
      </c>
      <c r="BK400" s="4"/>
      <c r="BL400" s="4"/>
      <c r="BM400" s="4">
        <v>67</v>
      </c>
      <c r="BN400" s="4">
        <v>0</v>
      </c>
      <c r="BO400" s="4" t="s">
        <v>565</v>
      </c>
      <c r="BP400" s="4">
        <v>1</v>
      </c>
      <c r="BQ400" s="4">
        <v>40</v>
      </c>
      <c r="BR400" s="4">
        <v>0</v>
      </c>
      <c r="BS400" s="4">
        <v>56.35</v>
      </c>
      <c r="BT400" s="4">
        <v>1</v>
      </c>
      <c r="BU400" s="4">
        <v>1</v>
      </c>
      <c r="BV400" s="4">
        <v>1</v>
      </c>
      <c r="BW400" s="4">
        <v>1</v>
      </c>
      <c r="BX400" s="4">
        <v>1</v>
      </c>
      <c r="BY400" s="4" t="s">
        <v>3</v>
      </c>
      <c r="BZ400" s="4">
        <v>97</v>
      </c>
      <c r="CA400" s="4">
        <v>51</v>
      </c>
      <c r="CB400" s="4" t="s">
        <v>3</v>
      </c>
      <c r="CC400" s="4"/>
      <c r="CD400" s="4"/>
      <c r="CE400" s="4">
        <v>1566</v>
      </c>
      <c r="CF400" s="4">
        <v>0</v>
      </c>
      <c r="CG400" s="4">
        <v>0</v>
      </c>
      <c r="CH400" s="4"/>
      <c r="CI400" s="4"/>
      <c r="CJ400" s="4"/>
      <c r="CK400" s="4"/>
      <c r="CL400" s="4"/>
      <c r="CM400" s="4">
        <v>0</v>
      </c>
      <c r="CN400" s="10" t="s">
        <v>2500</v>
      </c>
      <c r="CO400" s="4">
        <v>0</v>
      </c>
      <c r="CP400" s="4">
        <f t="shared" si="601"/>
        <v>35503.589999999997</v>
      </c>
      <c r="CQ400" s="4">
        <f t="shared" si="602"/>
        <v>828.53</v>
      </c>
      <c r="CR400" s="4">
        <f>(ROUND((ROUND((((ET400*1.2))*AV400*1),2)*BB400),2)+ROUND((ROUND(((AE400-((EU400*1.2)))*AV400*1),2)*BS400),2))</f>
        <v>260.63</v>
      </c>
      <c r="CS400" s="4">
        <f>(ROUND((ROUND((((EU400*1.2))*AV400*1),2)*BS400),2)+ROUND((ROUND(((AE400-((EU400*1.2)))*AV400*1),2)*BS400),2))</f>
        <v>80.58</v>
      </c>
      <c r="CT400" s="4">
        <f t="shared" si="603"/>
        <v>50365.63</v>
      </c>
      <c r="CU400" s="4">
        <f t="shared" si="604"/>
        <v>0</v>
      </c>
      <c r="CV400" s="4">
        <f t="shared" si="605"/>
        <v>68.297903999999988</v>
      </c>
      <c r="CW400" s="4">
        <f t="shared" si="606"/>
        <v>0</v>
      </c>
      <c r="CX400" s="4">
        <f t="shared" si="607"/>
        <v>0</v>
      </c>
      <c r="CY400" s="4">
        <f>(ROUND((((S400+ROUND((ROUND((((EU400*1.2))*AV400*1),2)*BS400),2))*AT400)/100),2)+ROUND(((ROUND((ROUND(((AE400-((EU400*1.2)))*AV400*1),2)*BS400),2)*AT400)/100),2))</f>
        <v>33787.769999999997</v>
      </c>
      <c r="CZ400" s="4">
        <f>(ROUND((((S400+ROUND((ROUND((((EU400*1.2))*AV400*1),2)*BS400),2))*AU400)/100),2)+ROUND(((ROUND((ROUND(((AE400-((EU400*1.2)))*AV400*1),2)*BS400),2)*AU400)/100),2))</f>
        <v>17764.7</v>
      </c>
      <c r="DA400" s="4"/>
      <c r="DB400" s="4">
        <v>128</v>
      </c>
      <c r="DC400" s="4" t="s">
        <v>3</v>
      </c>
      <c r="DD400" s="4" t="s">
        <v>22</v>
      </c>
      <c r="DE400" s="4" t="s">
        <v>42</v>
      </c>
      <c r="DF400" s="4" t="s">
        <v>42</v>
      </c>
      <c r="DG400" s="4" t="s">
        <v>42</v>
      </c>
      <c r="DH400" s="4" t="s">
        <v>3</v>
      </c>
      <c r="DI400" s="4" t="s">
        <v>42</v>
      </c>
      <c r="DJ400" s="4" t="s">
        <v>42</v>
      </c>
      <c r="DK400" s="4" t="s">
        <v>3</v>
      </c>
      <c r="DL400" s="4" t="s">
        <v>3</v>
      </c>
      <c r="DM400" s="4" t="s">
        <v>3</v>
      </c>
      <c r="DN400" s="4">
        <v>0</v>
      </c>
      <c r="DO400" s="4">
        <v>0</v>
      </c>
      <c r="DP400" s="4">
        <v>1</v>
      </c>
      <c r="DQ400" s="4">
        <v>1</v>
      </c>
      <c r="DR400" s="4"/>
      <c r="DS400" s="4"/>
      <c r="DT400" s="4"/>
      <c r="DU400" s="4">
        <v>1010</v>
      </c>
      <c r="DV400" s="4" t="s">
        <v>40</v>
      </c>
      <c r="DW400" s="4" t="s">
        <v>40</v>
      </c>
      <c r="DX400" s="4">
        <v>100</v>
      </c>
      <c r="DY400" s="4"/>
      <c r="DZ400" s="4" t="s">
        <v>3</v>
      </c>
      <c r="EA400" s="4" t="s">
        <v>3</v>
      </c>
      <c r="EB400" s="4" t="s">
        <v>3</v>
      </c>
      <c r="EC400" s="4" t="s">
        <v>3</v>
      </c>
      <c r="ED400" s="4"/>
      <c r="EE400" s="4">
        <v>57042957</v>
      </c>
      <c r="EF400" s="4">
        <v>40</v>
      </c>
      <c r="EG400" s="4" t="s">
        <v>33</v>
      </c>
      <c r="EH400" s="4">
        <v>0</v>
      </c>
      <c r="EI400" s="4" t="s">
        <v>3</v>
      </c>
      <c r="EJ400" s="4">
        <v>2</v>
      </c>
      <c r="EK400" s="4">
        <v>67</v>
      </c>
      <c r="EL400" s="4" t="s">
        <v>34</v>
      </c>
      <c r="EM400" s="4" t="s">
        <v>35</v>
      </c>
      <c r="EN400" s="4"/>
      <c r="EO400" s="4" t="s">
        <v>46</v>
      </c>
      <c r="EP400" s="4"/>
      <c r="EQ400" s="4">
        <v>1024</v>
      </c>
      <c r="ER400" s="4">
        <v>945.83</v>
      </c>
      <c r="ES400" s="4">
        <v>218.61</v>
      </c>
      <c r="ET400" s="4">
        <v>15.82</v>
      </c>
      <c r="EU400" s="4">
        <v>1.1399999999999999</v>
      </c>
      <c r="EV400" s="4">
        <v>711.4</v>
      </c>
      <c r="EW400" s="4">
        <v>54.36</v>
      </c>
      <c r="EX400" s="4">
        <v>0</v>
      </c>
      <c r="EY400" s="4">
        <v>0</v>
      </c>
      <c r="EZ400" s="4"/>
      <c r="FA400" s="4"/>
      <c r="FB400" s="4"/>
      <c r="FC400" s="4"/>
      <c r="FD400" s="4"/>
      <c r="FE400" s="4"/>
      <c r="FF400" s="4"/>
      <c r="FG400" s="4"/>
      <c r="FH400" s="4"/>
      <c r="FI400" s="4"/>
      <c r="FJ400" s="4"/>
      <c r="FK400" s="4"/>
      <c r="FL400" s="4"/>
      <c r="FM400" s="4"/>
      <c r="FN400" s="4"/>
      <c r="FO400" s="4"/>
      <c r="FP400" s="4"/>
      <c r="FQ400" s="4">
        <v>0</v>
      </c>
      <c r="FR400" s="4">
        <v>0</v>
      </c>
      <c r="FS400" s="4">
        <v>0</v>
      </c>
      <c r="FT400" s="4"/>
      <c r="FU400" s="4"/>
      <c r="FV400" s="4"/>
      <c r="FW400" s="4"/>
      <c r="FX400" s="4">
        <v>97</v>
      </c>
      <c r="FY400" s="4">
        <v>51</v>
      </c>
      <c r="FZ400" s="4"/>
      <c r="GA400" s="4" t="s">
        <v>3</v>
      </c>
      <c r="GB400" s="4"/>
      <c r="GC400" s="4"/>
      <c r="GD400" s="4">
        <v>1</v>
      </c>
      <c r="GE400" s="4"/>
      <c r="GF400" s="4">
        <v>-855488971</v>
      </c>
      <c r="GG400" s="4">
        <v>2</v>
      </c>
      <c r="GH400" s="4">
        <v>1</v>
      </c>
      <c r="GI400" s="4">
        <v>2</v>
      </c>
      <c r="GJ400" s="4">
        <v>0</v>
      </c>
      <c r="GK400" s="4">
        <v>0</v>
      </c>
      <c r="GL400" s="4">
        <f t="shared" si="608"/>
        <v>0</v>
      </c>
      <c r="GM400" s="4">
        <f t="shared" si="609"/>
        <v>87019.37</v>
      </c>
      <c r="GN400" s="4">
        <f t="shared" si="610"/>
        <v>0</v>
      </c>
      <c r="GO400" s="4">
        <f t="shared" si="611"/>
        <v>87019.37</v>
      </c>
      <c r="GP400" s="4">
        <f t="shared" si="612"/>
        <v>0</v>
      </c>
      <c r="GQ400" s="4"/>
      <c r="GR400" s="4">
        <v>0</v>
      </c>
      <c r="GS400" s="4">
        <v>0</v>
      </c>
      <c r="GT400" s="4">
        <v>0</v>
      </c>
      <c r="GU400" s="4" t="s">
        <v>3</v>
      </c>
      <c r="GV400" s="4">
        <f t="shared" si="613"/>
        <v>0</v>
      </c>
      <c r="GW400" s="4">
        <v>1</v>
      </c>
      <c r="GX400" s="4">
        <f t="shared" si="614"/>
        <v>0</v>
      </c>
      <c r="GY400" s="4"/>
      <c r="GZ400" s="4"/>
      <c r="HA400" s="4">
        <v>0</v>
      </c>
      <c r="HB400" s="4">
        <v>0</v>
      </c>
      <c r="HC400" s="4">
        <f t="shared" si="615"/>
        <v>0</v>
      </c>
      <c r="HD400" s="4"/>
      <c r="HE400" s="4" t="s">
        <v>3</v>
      </c>
      <c r="HF400" s="4" t="s">
        <v>3</v>
      </c>
      <c r="HG400" s="4"/>
      <c r="HH400" s="4"/>
      <c r="HI400" s="4"/>
      <c r="HJ400" s="4"/>
      <c r="HK400" s="4"/>
      <c r="HL400" s="4"/>
      <c r="HM400" s="4" t="s">
        <v>3</v>
      </c>
      <c r="HN400" s="4" t="s">
        <v>3</v>
      </c>
      <c r="HO400" s="4" t="s">
        <v>3</v>
      </c>
      <c r="HP400" s="4" t="s">
        <v>3</v>
      </c>
      <c r="HQ400" s="4" t="s">
        <v>3</v>
      </c>
      <c r="HR400" s="4"/>
      <c r="HS400" s="4">
        <v>0</v>
      </c>
      <c r="HT400" s="4"/>
      <c r="HU400" s="4"/>
      <c r="HV400" s="4"/>
      <c r="HW400" s="4"/>
      <c r="HX400" s="4"/>
      <c r="HY400" s="4"/>
      <c r="HZ400" s="4"/>
      <c r="IA400" s="4"/>
      <c r="IB400" s="4"/>
      <c r="IC400" s="4"/>
      <c r="ID400" s="4"/>
      <c r="IE400" s="4"/>
      <c r="IF400" s="4"/>
      <c r="IG400" s="4"/>
      <c r="IH400" s="4"/>
      <c r="II400" s="4"/>
      <c r="IJ400" s="4"/>
      <c r="IK400" s="4">
        <v>0</v>
      </c>
      <c r="IL400" s="4"/>
      <c r="IM400" s="4"/>
      <c r="IN400" s="4"/>
      <c r="IO400" s="4"/>
      <c r="IP400" s="4"/>
      <c r="IQ400" s="4"/>
      <c r="IR400" s="4"/>
      <c r="IS400" s="4"/>
      <c r="IT400" s="4"/>
      <c r="IU400" s="4"/>
    </row>
    <row r="401" spans="1:255" ht="409.5" x14ac:dyDescent="0.25">
      <c r="A401" s="3">
        <v>18</v>
      </c>
      <c r="B401" s="3">
        <v>1</v>
      </c>
      <c r="C401" s="3"/>
      <c r="D401" s="3"/>
      <c r="E401" s="3" t="s">
        <v>3</v>
      </c>
      <c r="F401" s="3" t="s">
        <v>568</v>
      </c>
      <c r="G401" s="3" t="s">
        <v>569</v>
      </c>
      <c r="H401" s="3" t="s">
        <v>266</v>
      </c>
      <c r="I401" s="3">
        <f>I399*J401</f>
        <v>69</v>
      </c>
      <c r="J401" s="3">
        <v>100.00000000000001</v>
      </c>
      <c r="K401" s="3">
        <v>100</v>
      </c>
      <c r="L401" s="3"/>
      <c r="M401" s="3"/>
      <c r="N401" s="3"/>
      <c r="O401" s="3">
        <f t="shared" si="591"/>
        <v>0</v>
      </c>
      <c r="P401" s="3">
        <f t="shared" si="592"/>
        <v>0</v>
      </c>
      <c r="Q401" s="3">
        <f>(ROUND((ROUND(((ET401)*AV401*I401),2)*BB401),2)+ROUND((ROUND(((AE401-(EU401))*AV401*I401),2)*BS401),2))</f>
        <v>0</v>
      </c>
      <c r="R401" s="3">
        <f>(ROUND((ROUND(((EU401)*AV401*I401),2)*BS401),2)+ROUND((ROUND(((AE401-(EU401))*AV401*I401),2)*BS401),2))</f>
        <v>0</v>
      </c>
      <c r="S401" s="3">
        <f t="shared" si="593"/>
        <v>0</v>
      </c>
      <c r="T401" s="3">
        <f t="shared" si="594"/>
        <v>0</v>
      </c>
      <c r="U401" s="3">
        <f t="shared" si="595"/>
        <v>0</v>
      </c>
      <c r="V401" s="3">
        <f t="shared" si="596"/>
        <v>0</v>
      </c>
      <c r="W401" s="3">
        <f t="shared" si="597"/>
        <v>0</v>
      </c>
      <c r="X401" s="3">
        <f>(ROUND((((S401+ROUND((ROUND(((EU401)*AV401*I401),2)*BS401),2))*AT401)/100),2)+ROUND(((ROUND((ROUND(((AE401-(EU401))*AV401*I401),2)*BS401),2)*AT401)/100),2))</f>
        <v>0</v>
      </c>
      <c r="Y401" s="3">
        <f>(ROUND((((S401+ROUND((ROUND(((EU401)*AV401*I401),2)*BS401),2))*AU401)/100),2)+ROUND(((ROUND((ROUND(((AE401-(EU401))*AV401*I401),2)*BS401),2)*AU401)/100),2))</f>
        <v>0</v>
      </c>
      <c r="Z401" s="3"/>
      <c r="AA401" s="3">
        <v>-1</v>
      </c>
      <c r="AB401" s="3">
        <f t="shared" si="598"/>
        <v>0</v>
      </c>
      <c r="AC401" s="3">
        <f>ROUND((ES401),6)</f>
        <v>0</v>
      </c>
      <c r="AD401" s="3">
        <f>ROUND((((ET401)-(EU401))+AE401),6)</f>
        <v>0</v>
      </c>
      <c r="AE401" s="3">
        <f>ROUND((EU401),6)</f>
        <v>0</v>
      </c>
      <c r="AF401" s="3">
        <f>ROUND((EV401),6)</f>
        <v>0</v>
      </c>
      <c r="AG401" s="3">
        <f t="shared" si="599"/>
        <v>0</v>
      </c>
      <c r="AH401" s="3">
        <f>(EW401)</f>
        <v>0</v>
      </c>
      <c r="AI401" s="3">
        <f>(EX401)</f>
        <v>0</v>
      </c>
      <c r="AJ401" s="3">
        <f t="shared" si="600"/>
        <v>0</v>
      </c>
      <c r="AK401" s="3">
        <v>0</v>
      </c>
      <c r="AL401" s="3">
        <v>0</v>
      </c>
      <c r="AM401" s="3">
        <v>0</v>
      </c>
      <c r="AN401" s="3">
        <v>0</v>
      </c>
      <c r="AO401" s="3">
        <v>0</v>
      </c>
      <c r="AP401" s="3">
        <v>0</v>
      </c>
      <c r="AQ401" s="3">
        <v>0</v>
      </c>
      <c r="AR401" s="3">
        <v>0</v>
      </c>
      <c r="AS401" s="3">
        <v>0</v>
      </c>
      <c r="AT401" s="3">
        <v>97</v>
      </c>
      <c r="AU401" s="3">
        <v>51</v>
      </c>
      <c r="AV401" s="3">
        <v>1</v>
      </c>
      <c r="AW401" s="3">
        <v>1</v>
      </c>
      <c r="AX401" s="3"/>
      <c r="AY401" s="3"/>
      <c r="AZ401" s="3">
        <v>1</v>
      </c>
      <c r="BA401" s="3">
        <v>1</v>
      </c>
      <c r="BB401" s="3">
        <v>1</v>
      </c>
      <c r="BC401" s="3">
        <v>1</v>
      </c>
      <c r="BD401" s="3" t="s">
        <v>3</v>
      </c>
      <c r="BE401" s="3" t="s">
        <v>3</v>
      </c>
      <c r="BF401" s="3" t="s">
        <v>3</v>
      </c>
      <c r="BG401" s="3" t="s">
        <v>3</v>
      </c>
      <c r="BH401" s="3">
        <v>3</v>
      </c>
      <c r="BI401" s="3">
        <v>2</v>
      </c>
      <c r="BJ401" s="3" t="s">
        <v>3</v>
      </c>
      <c r="BK401" s="3"/>
      <c r="BL401" s="3"/>
      <c r="BM401" s="3">
        <v>67</v>
      </c>
      <c r="BN401" s="3">
        <v>0</v>
      </c>
      <c r="BO401" s="3" t="s">
        <v>3</v>
      </c>
      <c r="BP401" s="3">
        <v>0</v>
      </c>
      <c r="BQ401" s="3">
        <v>40</v>
      </c>
      <c r="BR401" s="3">
        <v>0</v>
      </c>
      <c r="BS401" s="3">
        <v>1</v>
      </c>
      <c r="BT401" s="3">
        <v>1</v>
      </c>
      <c r="BU401" s="3">
        <v>1</v>
      </c>
      <c r="BV401" s="3">
        <v>1</v>
      </c>
      <c r="BW401" s="3">
        <v>1</v>
      </c>
      <c r="BX401" s="3">
        <v>1</v>
      </c>
      <c r="BY401" s="3" t="s">
        <v>3</v>
      </c>
      <c r="BZ401" s="3">
        <v>97</v>
      </c>
      <c r="CA401" s="3">
        <v>51</v>
      </c>
      <c r="CB401" s="3" t="s">
        <v>3</v>
      </c>
      <c r="CC401" s="3"/>
      <c r="CD401" s="3"/>
      <c r="CE401" s="3">
        <v>1566</v>
      </c>
      <c r="CF401" s="3">
        <v>0</v>
      </c>
      <c r="CG401" s="3">
        <v>0</v>
      </c>
      <c r="CH401" s="3"/>
      <c r="CI401" s="3"/>
      <c r="CJ401" s="3"/>
      <c r="CK401" s="3"/>
      <c r="CL401" s="3"/>
      <c r="CM401" s="3">
        <v>0</v>
      </c>
      <c r="CN401" s="9" t="s">
        <v>2500</v>
      </c>
      <c r="CO401" s="3">
        <v>0</v>
      </c>
      <c r="CP401" s="3">
        <f t="shared" si="601"/>
        <v>0</v>
      </c>
      <c r="CQ401" s="3">
        <f t="shared" si="602"/>
        <v>0</v>
      </c>
      <c r="CR401" s="3">
        <f>(ROUND((ROUND(((ET401)*AV401*1),2)*BB401),2)+ROUND((ROUND(((AE401-(EU401))*AV401*1),2)*BS401),2))</f>
        <v>0</v>
      </c>
      <c r="CS401" s="3">
        <f>(ROUND((ROUND(((EU401)*AV401*1),2)*BS401),2)+ROUND((ROUND(((AE401-(EU401))*AV401*1),2)*BS401),2))</f>
        <v>0</v>
      </c>
      <c r="CT401" s="3">
        <f t="shared" si="603"/>
        <v>0</v>
      </c>
      <c r="CU401" s="3">
        <f t="shared" si="604"/>
        <v>0</v>
      </c>
      <c r="CV401" s="3">
        <f t="shared" si="605"/>
        <v>0</v>
      </c>
      <c r="CW401" s="3">
        <f t="shared" si="606"/>
        <v>0</v>
      </c>
      <c r="CX401" s="3">
        <f t="shared" si="607"/>
        <v>0</v>
      </c>
      <c r="CY401" s="3">
        <f>(ROUND((((S401+ROUND((ROUND(((EU401)*AV401*1),2)*BS401),2))*AT401)/100),2)+ROUND(((ROUND((ROUND(((AE401-(EU401))*AV401*1),2)*BS401),2)*AT401)/100),2))</f>
        <v>0</v>
      </c>
      <c r="CZ401" s="3">
        <f>(ROUND((((S401+ROUND((ROUND(((EU401)*AV401*1),2)*BS401),2))*AU401)/100),2)+ROUND(((ROUND((ROUND(((AE401-(EU401))*AV401*1),2)*BS401),2)*AU401)/100),2))</f>
        <v>0</v>
      </c>
      <c r="DA401" s="3"/>
      <c r="DB401" s="3"/>
      <c r="DC401" s="3" t="s">
        <v>3</v>
      </c>
      <c r="DD401" s="3" t="s">
        <v>3</v>
      </c>
      <c r="DE401" s="3" t="s">
        <v>3</v>
      </c>
      <c r="DF401" s="3" t="s">
        <v>3</v>
      </c>
      <c r="DG401" s="3" t="s">
        <v>3</v>
      </c>
      <c r="DH401" s="3" t="s">
        <v>3</v>
      </c>
      <c r="DI401" s="3" t="s">
        <v>3</v>
      </c>
      <c r="DJ401" s="3" t="s">
        <v>3</v>
      </c>
      <c r="DK401" s="3" t="s">
        <v>3</v>
      </c>
      <c r="DL401" s="3" t="s">
        <v>3</v>
      </c>
      <c r="DM401" s="3" t="s">
        <v>3</v>
      </c>
      <c r="DN401" s="3">
        <v>0</v>
      </c>
      <c r="DO401" s="3">
        <v>0</v>
      </c>
      <c r="DP401" s="3">
        <v>1</v>
      </c>
      <c r="DQ401" s="3">
        <v>1</v>
      </c>
      <c r="DR401" s="3"/>
      <c r="DS401" s="3"/>
      <c r="DT401" s="3"/>
      <c r="DU401" s="3">
        <v>1010</v>
      </c>
      <c r="DV401" s="3" t="s">
        <v>266</v>
      </c>
      <c r="DW401" s="3" t="s">
        <v>266</v>
      </c>
      <c r="DX401" s="3">
        <v>1</v>
      </c>
      <c r="DY401" s="3"/>
      <c r="DZ401" s="3" t="s">
        <v>3</v>
      </c>
      <c r="EA401" s="3" t="s">
        <v>3</v>
      </c>
      <c r="EB401" s="3" t="s">
        <v>3</v>
      </c>
      <c r="EC401" s="3" t="s">
        <v>3</v>
      </c>
      <c r="ED401" s="3"/>
      <c r="EE401" s="3">
        <v>57042957</v>
      </c>
      <c r="EF401" s="3">
        <v>40</v>
      </c>
      <c r="EG401" s="3" t="s">
        <v>33</v>
      </c>
      <c r="EH401" s="3">
        <v>0</v>
      </c>
      <c r="EI401" s="3" t="s">
        <v>3</v>
      </c>
      <c r="EJ401" s="3">
        <v>2</v>
      </c>
      <c r="EK401" s="3">
        <v>67</v>
      </c>
      <c r="EL401" s="3" t="s">
        <v>34</v>
      </c>
      <c r="EM401" s="3" t="s">
        <v>35</v>
      </c>
      <c r="EN401" s="3"/>
      <c r="EO401" s="3" t="s">
        <v>46</v>
      </c>
      <c r="EP401" s="3"/>
      <c r="EQ401" s="3">
        <v>1024</v>
      </c>
      <c r="ER401" s="3">
        <v>0</v>
      </c>
      <c r="ES401" s="3">
        <v>0</v>
      </c>
      <c r="ET401" s="3">
        <v>0</v>
      </c>
      <c r="EU401" s="3">
        <v>0</v>
      </c>
      <c r="EV401" s="3">
        <v>0</v>
      </c>
      <c r="EW401" s="3">
        <v>0</v>
      </c>
      <c r="EX401" s="3">
        <v>0</v>
      </c>
      <c r="EY401" s="3"/>
      <c r="EZ401" s="3"/>
      <c r="FA401" s="3"/>
      <c r="FB401" s="3"/>
      <c r="FC401" s="3"/>
      <c r="FD401" s="3"/>
      <c r="FE401" s="3"/>
      <c r="FF401" s="3"/>
      <c r="FG401" s="3"/>
      <c r="FH401" s="3"/>
      <c r="FI401" s="3"/>
      <c r="FJ401" s="3"/>
      <c r="FK401" s="3"/>
      <c r="FL401" s="3"/>
      <c r="FM401" s="3"/>
      <c r="FN401" s="3"/>
      <c r="FO401" s="3"/>
      <c r="FP401" s="3"/>
      <c r="FQ401" s="3">
        <v>0</v>
      </c>
      <c r="FR401" s="3">
        <v>0</v>
      </c>
      <c r="FS401" s="3">
        <v>0</v>
      </c>
      <c r="FT401" s="3"/>
      <c r="FU401" s="3"/>
      <c r="FV401" s="3"/>
      <c r="FW401" s="3"/>
      <c r="FX401" s="3">
        <v>97</v>
      </c>
      <c r="FY401" s="3">
        <v>51</v>
      </c>
      <c r="FZ401" s="3"/>
      <c r="GA401" s="3" t="s">
        <v>3</v>
      </c>
      <c r="GB401" s="3"/>
      <c r="GC401" s="3"/>
      <c r="GD401" s="3">
        <v>1</v>
      </c>
      <c r="GE401" s="3"/>
      <c r="GF401" s="3">
        <v>-145452381</v>
      </c>
      <c r="GG401" s="3">
        <v>2</v>
      </c>
      <c r="GH401" s="3">
        <v>1</v>
      </c>
      <c r="GI401" s="3">
        <v>-2</v>
      </c>
      <c r="GJ401" s="3">
        <v>0</v>
      </c>
      <c r="GK401" s="3">
        <v>0</v>
      </c>
      <c r="GL401" s="3">
        <f t="shared" si="608"/>
        <v>0</v>
      </c>
      <c r="GM401" s="3">
        <f t="shared" si="609"/>
        <v>0</v>
      </c>
      <c r="GN401" s="3">
        <f t="shared" si="610"/>
        <v>0</v>
      </c>
      <c r="GO401" s="3">
        <f t="shared" si="611"/>
        <v>0</v>
      </c>
      <c r="GP401" s="3">
        <f t="shared" si="612"/>
        <v>0</v>
      </c>
      <c r="GQ401" s="3"/>
      <c r="GR401" s="3">
        <v>0</v>
      </c>
      <c r="GS401" s="3">
        <v>3</v>
      </c>
      <c r="GT401" s="3">
        <v>0</v>
      </c>
      <c r="GU401" s="3" t="s">
        <v>3</v>
      </c>
      <c r="GV401" s="3">
        <f t="shared" si="613"/>
        <v>0</v>
      </c>
      <c r="GW401" s="3">
        <v>1</v>
      </c>
      <c r="GX401" s="3">
        <f t="shared" si="614"/>
        <v>0</v>
      </c>
      <c r="GY401" s="3"/>
      <c r="GZ401" s="3"/>
      <c r="HA401" s="3">
        <v>0</v>
      </c>
      <c r="HB401" s="3">
        <v>0</v>
      </c>
      <c r="HC401" s="3">
        <f t="shared" si="615"/>
        <v>0</v>
      </c>
      <c r="HD401" s="3"/>
      <c r="HE401" s="3" t="s">
        <v>3</v>
      </c>
      <c r="HF401" s="3" t="s">
        <v>3</v>
      </c>
      <c r="HG401" s="3"/>
      <c r="HH401" s="3"/>
      <c r="HI401" s="3"/>
      <c r="HJ401" s="3"/>
      <c r="HK401" s="3"/>
      <c r="HL401" s="3"/>
      <c r="HM401" s="3" t="s">
        <v>22</v>
      </c>
      <c r="HN401" s="3" t="s">
        <v>3</v>
      </c>
      <c r="HO401" s="3" t="s">
        <v>3</v>
      </c>
      <c r="HP401" s="3" t="s">
        <v>3</v>
      </c>
      <c r="HQ401" s="3" t="s">
        <v>3</v>
      </c>
      <c r="HR401" s="3"/>
      <c r="HS401" s="3">
        <v>0</v>
      </c>
      <c r="HT401" s="3"/>
      <c r="HU401" s="3"/>
      <c r="HV401" s="3"/>
      <c r="HW401" s="3"/>
      <c r="HX401" s="3"/>
      <c r="HY401" s="3"/>
      <c r="HZ401" s="3"/>
      <c r="IA401" s="3"/>
      <c r="IB401" s="3"/>
      <c r="IC401" s="3"/>
      <c r="ID401" s="3"/>
      <c r="IE401" s="3"/>
      <c r="IF401" s="3"/>
      <c r="IG401" s="3"/>
      <c r="IH401" s="3"/>
      <c r="II401" s="3"/>
      <c r="IJ401" s="3"/>
      <c r="IK401" s="3">
        <v>0</v>
      </c>
      <c r="IL401" s="3"/>
      <c r="IM401" s="3"/>
      <c r="IN401" s="3"/>
      <c r="IO401" s="3"/>
      <c r="IP401" s="3"/>
      <c r="IQ401" s="3"/>
      <c r="IR401" s="3"/>
      <c r="IS401" s="3"/>
      <c r="IT401" s="3"/>
      <c r="IU401" s="3"/>
    </row>
    <row r="402" spans="1:255" ht="409.5" x14ac:dyDescent="0.25">
      <c r="A402" s="4">
        <v>18</v>
      </c>
      <c r="B402" s="4">
        <v>1</v>
      </c>
      <c r="C402" s="4"/>
      <c r="D402" s="4"/>
      <c r="E402" s="4" t="s">
        <v>3</v>
      </c>
      <c r="F402" s="4" t="s">
        <v>568</v>
      </c>
      <c r="G402" s="4" t="s">
        <v>569</v>
      </c>
      <c r="H402" s="4" t="s">
        <v>266</v>
      </c>
      <c r="I402" s="4">
        <f>I400*J402</f>
        <v>69</v>
      </c>
      <c r="J402" s="4">
        <v>100.00000000000001</v>
      </c>
      <c r="K402" s="4">
        <v>100</v>
      </c>
      <c r="L402" s="4"/>
      <c r="M402" s="4"/>
      <c r="N402" s="4"/>
      <c r="O402" s="4">
        <f t="shared" si="591"/>
        <v>0</v>
      </c>
      <c r="P402" s="4">
        <f t="shared" si="592"/>
        <v>0</v>
      </c>
      <c r="Q402" s="4">
        <f>(ROUND((ROUND(((ET402)*AV402*I402),2)*BB402),2)+ROUND((ROUND(((AE402-(EU402))*AV402*I402),2)*BS402),2))</f>
        <v>0</v>
      </c>
      <c r="R402" s="4">
        <f>(ROUND((ROUND(((EU402)*AV402*I402),2)*BS402),2)+ROUND((ROUND(((AE402-(EU402))*AV402*I402),2)*BS402),2))</f>
        <v>0</v>
      </c>
      <c r="S402" s="4">
        <f t="shared" si="593"/>
        <v>0</v>
      </c>
      <c r="T402" s="4">
        <f t="shared" si="594"/>
        <v>0</v>
      </c>
      <c r="U402" s="4">
        <f t="shared" si="595"/>
        <v>0</v>
      </c>
      <c r="V402" s="4">
        <f t="shared" si="596"/>
        <v>0</v>
      </c>
      <c r="W402" s="4">
        <f t="shared" si="597"/>
        <v>0</v>
      </c>
      <c r="X402" s="4">
        <f>(ROUND((((S402+ROUND((ROUND(((EU402)*AV402*I402),2)*BS402),2))*AT402)/100),2)+ROUND(((ROUND((ROUND(((AE402-(EU402))*AV402*I402),2)*BS402),2)*AT402)/100),2))</f>
        <v>0</v>
      </c>
      <c r="Y402" s="4">
        <f>(ROUND((((S402+ROUND((ROUND(((EU402)*AV402*I402),2)*BS402),2))*AU402)/100),2)+ROUND(((ROUND((ROUND(((AE402-(EU402))*AV402*I402),2)*BS402),2)*AU402)/100),2))</f>
        <v>0</v>
      </c>
      <c r="Z402" s="4"/>
      <c r="AA402" s="4">
        <v>-1</v>
      </c>
      <c r="AB402" s="4">
        <f t="shared" si="598"/>
        <v>0</v>
      </c>
      <c r="AC402" s="4">
        <f>ROUND((ES402),6)</f>
        <v>0</v>
      </c>
      <c r="AD402" s="4">
        <f>ROUND((((ET402)-(EU402))+AE402),6)</f>
        <v>0</v>
      </c>
      <c r="AE402" s="4">
        <f>ROUND((EU402),6)</f>
        <v>0</v>
      </c>
      <c r="AF402" s="4">
        <f>ROUND((EV402),6)</f>
        <v>0</v>
      </c>
      <c r="AG402" s="4">
        <f t="shared" si="599"/>
        <v>0</v>
      </c>
      <c r="AH402" s="4">
        <f>(EW402)</f>
        <v>0</v>
      </c>
      <c r="AI402" s="4">
        <f>(EX402)</f>
        <v>0</v>
      </c>
      <c r="AJ402" s="4">
        <f t="shared" si="600"/>
        <v>0</v>
      </c>
      <c r="AK402" s="4">
        <v>0</v>
      </c>
      <c r="AL402" s="4">
        <v>0</v>
      </c>
      <c r="AM402" s="4">
        <v>0</v>
      </c>
      <c r="AN402" s="4">
        <v>0</v>
      </c>
      <c r="AO402" s="4">
        <v>0</v>
      </c>
      <c r="AP402" s="4">
        <v>0</v>
      </c>
      <c r="AQ402" s="4">
        <v>0</v>
      </c>
      <c r="AR402" s="4">
        <v>0</v>
      </c>
      <c r="AS402" s="4">
        <v>0</v>
      </c>
      <c r="AT402" s="4">
        <v>97</v>
      </c>
      <c r="AU402" s="4">
        <v>51</v>
      </c>
      <c r="AV402" s="4">
        <v>1</v>
      </c>
      <c r="AW402" s="4">
        <v>1</v>
      </c>
      <c r="AX402" s="4"/>
      <c r="AY402" s="4"/>
      <c r="AZ402" s="4">
        <v>1</v>
      </c>
      <c r="BA402" s="4">
        <v>1</v>
      </c>
      <c r="BB402" s="4">
        <v>1</v>
      </c>
      <c r="BC402" s="4">
        <v>9.84</v>
      </c>
      <c r="BD402" s="4" t="s">
        <v>3</v>
      </c>
      <c r="BE402" s="4" t="s">
        <v>3</v>
      </c>
      <c r="BF402" s="4" t="s">
        <v>3</v>
      </c>
      <c r="BG402" s="4" t="s">
        <v>3</v>
      </c>
      <c r="BH402" s="4">
        <v>3</v>
      </c>
      <c r="BI402" s="4">
        <v>2</v>
      </c>
      <c r="BJ402" s="4" t="s">
        <v>3</v>
      </c>
      <c r="BK402" s="4"/>
      <c r="BL402" s="4"/>
      <c r="BM402" s="4">
        <v>67</v>
      </c>
      <c r="BN402" s="4">
        <v>0</v>
      </c>
      <c r="BO402" s="4" t="s">
        <v>3</v>
      </c>
      <c r="BP402" s="4">
        <v>0</v>
      </c>
      <c r="BQ402" s="4">
        <v>40</v>
      </c>
      <c r="BR402" s="4">
        <v>0</v>
      </c>
      <c r="BS402" s="4">
        <v>1</v>
      </c>
      <c r="BT402" s="4">
        <v>1</v>
      </c>
      <c r="BU402" s="4">
        <v>1</v>
      </c>
      <c r="BV402" s="4">
        <v>1</v>
      </c>
      <c r="BW402" s="4">
        <v>1</v>
      </c>
      <c r="BX402" s="4">
        <v>1</v>
      </c>
      <c r="BY402" s="4" t="s">
        <v>3</v>
      </c>
      <c r="BZ402" s="4">
        <v>97</v>
      </c>
      <c r="CA402" s="4">
        <v>51</v>
      </c>
      <c r="CB402" s="4" t="s">
        <v>3</v>
      </c>
      <c r="CC402" s="4"/>
      <c r="CD402" s="4"/>
      <c r="CE402" s="4">
        <v>1566</v>
      </c>
      <c r="CF402" s="4">
        <v>0</v>
      </c>
      <c r="CG402" s="4">
        <v>0</v>
      </c>
      <c r="CH402" s="4"/>
      <c r="CI402" s="4"/>
      <c r="CJ402" s="4"/>
      <c r="CK402" s="4"/>
      <c r="CL402" s="4"/>
      <c r="CM402" s="4">
        <v>0</v>
      </c>
      <c r="CN402" s="10" t="s">
        <v>2500</v>
      </c>
      <c r="CO402" s="4">
        <v>0</v>
      </c>
      <c r="CP402" s="4">
        <f t="shared" si="601"/>
        <v>0</v>
      </c>
      <c r="CQ402" s="4">
        <f t="shared" si="602"/>
        <v>0</v>
      </c>
      <c r="CR402" s="4">
        <f>(ROUND((ROUND(((ET402)*AV402*1),2)*BB402),2)+ROUND((ROUND(((AE402-(EU402))*AV402*1),2)*BS402),2))</f>
        <v>0</v>
      </c>
      <c r="CS402" s="4">
        <f>(ROUND((ROUND(((EU402)*AV402*1),2)*BS402),2)+ROUND((ROUND(((AE402-(EU402))*AV402*1),2)*BS402),2))</f>
        <v>0</v>
      </c>
      <c r="CT402" s="4">
        <f t="shared" si="603"/>
        <v>0</v>
      </c>
      <c r="CU402" s="4">
        <f t="shared" si="604"/>
        <v>0</v>
      </c>
      <c r="CV402" s="4">
        <f t="shared" si="605"/>
        <v>0</v>
      </c>
      <c r="CW402" s="4">
        <f t="shared" si="606"/>
        <v>0</v>
      </c>
      <c r="CX402" s="4">
        <f t="shared" si="607"/>
        <v>0</v>
      </c>
      <c r="CY402" s="4">
        <f>(ROUND((((S402+ROUND((ROUND(((EU402)*AV402*1),2)*BS402),2))*AT402)/100),2)+ROUND(((ROUND((ROUND(((AE402-(EU402))*AV402*1),2)*BS402),2)*AT402)/100),2))</f>
        <v>0</v>
      </c>
      <c r="CZ402" s="4">
        <f>(ROUND((((S402+ROUND((ROUND(((EU402)*AV402*1),2)*BS402),2))*AU402)/100),2)+ROUND(((ROUND((ROUND(((AE402-(EU402))*AV402*1),2)*BS402),2)*AU402)/100),2))</f>
        <v>0</v>
      </c>
      <c r="DA402" s="4"/>
      <c r="DB402" s="4"/>
      <c r="DC402" s="4" t="s">
        <v>3</v>
      </c>
      <c r="DD402" s="4" t="s">
        <v>3</v>
      </c>
      <c r="DE402" s="4" t="s">
        <v>3</v>
      </c>
      <c r="DF402" s="4" t="s">
        <v>3</v>
      </c>
      <c r="DG402" s="4" t="s">
        <v>3</v>
      </c>
      <c r="DH402" s="4" t="s">
        <v>3</v>
      </c>
      <c r="DI402" s="4" t="s">
        <v>3</v>
      </c>
      <c r="DJ402" s="4" t="s">
        <v>3</v>
      </c>
      <c r="DK402" s="4" t="s">
        <v>3</v>
      </c>
      <c r="DL402" s="4" t="s">
        <v>3</v>
      </c>
      <c r="DM402" s="4" t="s">
        <v>3</v>
      </c>
      <c r="DN402" s="4">
        <v>0</v>
      </c>
      <c r="DO402" s="4">
        <v>0</v>
      </c>
      <c r="DP402" s="4">
        <v>1</v>
      </c>
      <c r="DQ402" s="4">
        <v>1</v>
      </c>
      <c r="DR402" s="4"/>
      <c r="DS402" s="4"/>
      <c r="DT402" s="4"/>
      <c r="DU402" s="4">
        <v>1010</v>
      </c>
      <c r="DV402" s="4" t="s">
        <v>266</v>
      </c>
      <c r="DW402" s="4" t="s">
        <v>266</v>
      </c>
      <c r="DX402" s="4">
        <v>1</v>
      </c>
      <c r="DY402" s="4"/>
      <c r="DZ402" s="4" t="s">
        <v>3</v>
      </c>
      <c r="EA402" s="4" t="s">
        <v>3</v>
      </c>
      <c r="EB402" s="4" t="s">
        <v>3</v>
      </c>
      <c r="EC402" s="4" t="s">
        <v>3</v>
      </c>
      <c r="ED402" s="4"/>
      <c r="EE402" s="4">
        <v>57042957</v>
      </c>
      <c r="EF402" s="4">
        <v>40</v>
      </c>
      <c r="EG402" s="4" t="s">
        <v>33</v>
      </c>
      <c r="EH402" s="4">
        <v>0</v>
      </c>
      <c r="EI402" s="4" t="s">
        <v>3</v>
      </c>
      <c r="EJ402" s="4">
        <v>2</v>
      </c>
      <c r="EK402" s="4">
        <v>67</v>
      </c>
      <c r="EL402" s="4" t="s">
        <v>34</v>
      </c>
      <c r="EM402" s="4" t="s">
        <v>35</v>
      </c>
      <c r="EN402" s="4"/>
      <c r="EO402" s="4" t="s">
        <v>46</v>
      </c>
      <c r="EP402" s="4"/>
      <c r="EQ402" s="4">
        <v>1024</v>
      </c>
      <c r="ER402" s="4">
        <v>0</v>
      </c>
      <c r="ES402" s="4">
        <v>0</v>
      </c>
      <c r="ET402" s="4">
        <v>0</v>
      </c>
      <c r="EU402" s="4">
        <v>0</v>
      </c>
      <c r="EV402" s="4">
        <v>0</v>
      </c>
      <c r="EW402" s="4">
        <v>0</v>
      </c>
      <c r="EX402" s="4">
        <v>0</v>
      </c>
      <c r="EY402" s="4"/>
      <c r="EZ402" s="4"/>
      <c r="FA402" s="4"/>
      <c r="FB402" s="4"/>
      <c r="FC402" s="4"/>
      <c r="FD402" s="4"/>
      <c r="FE402" s="4"/>
      <c r="FF402" s="4"/>
      <c r="FG402" s="4"/>
      <c r="FH402" s="4"/>
      <c r="FI402" s="4"/>
      <c r="FJ402" s="4"/>
      <c r="FK402" s="4"/>
      <c r="FL402" s="4"/>
      <c r="FM402" s="4"/>
      <c r="FN402" s="4"/>
      <c r="FO402" s="4"/>
      <c r="FP402" s="4"/>
      <c r="FQ402" s="4">
        <v>0</v>
      </c>
      <c r="FR402" s="4">
        <v>0</v>
      </c>
      <c r="FS402" s="4">
        <v>0</v>
      </c>
      <c r="FT402" s="4"/>
      <c r="FU402" s="4"/>
      <c r="FV402" s="4"/>
      <c r="FW402" s="4"/>
      <c r="FX402" s="4">
        <v>97</v>
      </c>
      <c r="FY402" s="4">
        <v>51</v>
      </c>
      <c r="FZ402" s="4"/>
      <c r="GA402" s="4" t="s">
        <v>3</v>
      </c>
      <c r="GB402" s="4"/>
      <c r="GC402" s="4"/>
      <c r="GD402" s="4">
        <v>1</v>
      </c>
      <c r="GE402" s="4"/>
      <c r="GF402" s="4">
        <v>-145452381</v>
      </c>
      <c r="GG402" s="4">
        <v>2</v>
      </c>
      <c r="GH402" s="4">
        <v>1</v>
      </c>
      <c r="GI402" s="4">
        <v>5</v>
      </c>
      <c r="GJ402" s="4">
        <v>0</v>
      </c>
      <c r="GK402" s="4">
        <v>0</v>
      </c>
      <c r="GL402" s="4">
        <f t="shared" si="608"/>
        <v>0</v>
      </c>
      <c r="GM402" s="4">
        <f t="shared" si="609"/>
        <v>0</v>
      </c>
      <c r="GN402" s="4">
        <f t="shared" si="610"/>
        <v>0</v>
      </c>
      <c r="GO402" s="4">
        <f t="shared" si="611"/>
        <v>0</v>
      </c>
      <c r="GP402" s="4">
        <f t="shared" si="612"/>
        <v>0</v>
      </c>
      <c r="GQ402" s="4"/>
      <c r="GR402" s="4">
        <v>0</v>
      </c>
      <c r="GS402" s="4">
        <v>0</v>
      </c>
      <c r="GT402" s="4">
        <v>0</v>
      </c>
      <c r="GU402" s="4" t="s">
        <v>3</v>
      </c>
      <c r="GV402" s="4">
        <f t="shared" si="613"/>
        <v>0</v>
      </c>
      <c r="GW402" s="4">
        <v>1</v>
      </c>
      <c r="GX402" s="4">
        <f t="shared" si="614"/>
        <v>0</v>
      </c>
      <c r="GY402" s="4"/>
      <c r="GZ402" s="4"/>
      <c r="HA402" s="4">
        <v>0</v>
      </c>
      <c r="HB402" s="4">
        <v>0</v>
      </c>
      <c r="HC402" s="4">
        <f t="shared" si="615"/>
        <v>0</v>
      </c>
      <c r="HD402" s="4"/>
      <c r="HE402" s="4" t="s">
        <v>3</v>
      </c>
      <c r="HF402" s="4" t="s">
        <v>3</v>
      </c>
      <c r="HG402" s="4"/>
      <c r="HH402" s="4"/>
      <c r="HI402" s="4"/>
      <c r="HJ402" s="4"/>
      <c r="HK402" s="4"/>
      <c r="HL402" s="4"/>
      <c r="HM402" s="4" t="s">
        <v>22</v>
      </c>
      <c r="HN402" s="4" t="s">
        <v>3</v>
      </c>
      <c r="HO402" s="4" t="s">
        <v>3</v>
      </c>
      <c r="HP402" s="4" t="s">
        <v>3</v>
      </c>
      <c r="HQ402" s="4" t="s">
        <v>3</v>
      </c>
      <c r="HR402" s="4"/>
      <c r="HS402" s="4">
        <v>0</v>
      </c>
      <c r="HT402" s="4"/>
      <c r="HU402" s="4"/>
      <c r="HV402" s="4"/>
      <c r="HW402" s="4"/>
      <c r="HX402" s="4"/>
      <c r="HY402" s="4"/>
      <c r="HZ402" s="4"/>
      <c r="IA402" s="4"/>
      <c r="IB402" s="4"/>
      <c r="IC402" s="4"/>
      <c r="ID402" s="4"/>
      <c r="IE402" s="4"/>
      <c r="IF402" s="4"/>
      <c r="IG402" s="4"/>
      <c r="IH402" s="4"/>
      <c r="II402" s="4"/>
      <c r="IJ402" s="4"/>
      <c r="IK402" s="4">
        <v>0</v>
      </c>
      <c r="IL402" s="4"/>
      <c r="IM402" s="4"/>
      <c r="IN402" s="4"/>
      <c r="IO402" s="4"/>
      <c r="IP402" s="4"/>
      <c r="IQ402" s="4"/>
      <c r="IR402" s="4"/>
      <c r="IS402" s="4"/>
      <c r="IT402" s="4"/>
      <c r="IU402" s="4"/>
    </row>
    <row r="403" spans="1:255" ht="409.5" x14ac:dyDescent="0.25">
      <c r="A403" s="3">
        <v>17</v>
      </c>
      <c r="B403" s="3">
        <v>1</v>
      </c>
      <c r="C403" s="3"/>
      <c r="D403" s="3"/>
      <c r="E403" s="3" t="s">
        <v>570</v>
      </c>
      <c r="F403" s="3" t="s">
        <v>76</v>
      </c>
      <c r="G403" s="3" t="s">
        <v>571</v>
      </c>
      <c r="H403" s="3" t="s">
        <v>40</v>
      </c>
      <c r="I403" s="3">
        <f>ROUND((7+4+4+32+11+2+8+1)/100,9)</f>
        <v>0.69</v>
      </c>
      <c r="J403" s="3">
        <v>0</v>
      </c>
      <c r="K403" s="3">
        <f>ROUND((7+4+4+32+11+2+8+1)/100,9)</f>
        <v>0.69</v>
      </c>
      <c r="L403" s="3"/>
      <c r="M403" s="3"/>
      <c r="N403" s="3"/>
      <c r="O403" s="3">
        <f t="shared" si="591"/>
        <v>1090.53</v>
      </c>
      <c r="P403" s="3">
        <f t="shared" si="592"/>
        <v>56.14</v>
      </c>
      <c r="Q403" s="3">
        <f>(ROUND((ROUND((((ET403*1.2))*AV403*I403),2)*BB403),2)+ROUND((ROUND(((AE403-((EU403*1.2)))*AV403*I403),2)*BS403),2))</f>
        <v>80.900000000000006</v>
      </c>
      <c r="R403" s="3">
        <f>(ROUND((ROUND((((EU403*1.2))*AV403*I403),2)*BS403),2)+ROUND((ROUND(((AE403-((EU403*1.2)))*AV403*I403),2)*BS403),2))</f>
        <v>11.27</v>
      </c>
      <c r="S403" s="3">
        <f t="shared" si="593"/>
        <v>953.49</v>
      </c>
      <c r="T403" s="3">
        <f t="shared" si="594"/>
        <v>0</v>
      </c>
      <c r="U403" s="3">
        <f t="shared" si="595"/>
        <v>73.401777719999984</v>
      </c>
      <c r="V403" s="3">
        <f t="shared" si="596"/>
        <v>0</v>
      </c>
      <c r="W403" s="3">
        <f t="shared" si="597"/>
        <v>0</v>
      </c>
      <c r="X403" s="3">
        <f>(ROUND((((S403+ROUND((ROUND((((EU403*1.2))*AV403*I403),2)*BS403),2))*AT403)/100),2)+ROUND(((ROUND((ROUND(((AE403-((EU403*1.2)))*AV403*I403),2)*BS403),2)*AT403)/100),2))</f>
        <v>935.82</v>
      </c>
      <c r="Y403" s="3">
        <f>(ROUND((((S403+ROUND((ROUND((((EU403*1.2))*AV403*I403),2)*BS403),2))*AU403)/100),2)+ROUND(((ROUND((ROUND(((AE403-((EU403*1.2)))*AV403*I403),2)*BS403),2)*AU403)/100),2))</f>
        <v>492.03</v>
      </c>
      <c r="Z403" s="3"/>
      <c r="AA403" s="3">
        <v>54971259</v>
      </c>
      <c r="AB403" s="3">
        <f t="shared" si="598"/>
        <v>1513.1759999999999</v>
      </c>
      <c r="AC403" s="3">
        <f>ROUND(((ES403*1)),6)</f>
        <v>81.36</v>
      </c>
      <c r="AD403" s="3">
        <f>ROUND(((((ET403*1.2))-((EU403*1.2)))+AE403),6)</f>
        <v>111.98399999999999</v>
      </c>
      <c r="AE403" s="3">
        <f>ROUND(((EU403*1.2)),6)</f>
        <v>15.6</v>
      </c>
      <c r="AF403" s="3">
        <f>ROUND(((EV403*1.2)),6)</f>
        <v>1319.8320000000001</v>
      </c>
      <c r="AG403" s="3">
        <f t="shared" si="599"/>
        <v>0</v>
      </c>
      <c r="AH403" s="3">
        <f>((EW403*1.2))</f>
        <v>101.604</v>
      </c>
      <c r="AI403" s="3">
        <f>((EX403*1.2))</f>
        <v>0</v>
      </c>
      <c r="AJ403" s="3">
        <f t="shared" si="600"/>
        <v>0</v>
      </c>
      <c r="AK403" s="3">
        <v>1274.54</v>
      </c>
      <c r="AL403" s="3">
        <v>81.36</v>
      </c>
      <c r="AM403" s="3">
        <v>93.32</v>
      </c>
      <c r="AN403" s="3">
        <v>13</v>
      </c>
      <c r="AO403" s="3">
        <v>1099.8599999999999</v>
      </c>
      <c r="AP403" s="3">
        <v>0</v>
      </c>
      <c r="AQ403" s="3">
        <v>84.67</v>
      </c>
      <c r="AR403" s="3">
        <v>0</v>
      </c>
      <c r="AS403" s="3">
        <v>0</v>
      </c>
      <c r="AT403" s="3">
        <v>97</v>
      </c>
      <c r="AU403" s="3">
        <v>51</v>
      </c>
      <c r="AV403" s="3">
        <v>1.0469999999999999</v>
      </c>
      <c r="AW403" s="3">
        <v>1</v>
      </c>
      <c r="AX403" s="3"/>
      <c r="AY403" s="3"/>
      <c r="AZ403" s="3">
        <v>1</v>
      </c>
      <c r="BA403" s="3">
        <v>1</v>
      </c>
      <c r="BB403" s="3">
        <v>1</v>
      </c>
      <c r="BC403" s="3">
        <v>1</v>
      </c>
      <c r="BD403" s="3" t="s">
        <v>3</v>
      </c>
      <c r="BE403" s="3" t="s">
        <v>3</v>
      </c>
      <c r="BF403" s="3" t="s">
        <v>3</v>
      </c>
      <c r="BG403" s="3" t="s">
        <v>3</v>
      </c>
      <c r="BH403" s="3">
        <v>0</v>
      </c>
      <c r="BI403" s="3">
        <v>2</v>
      </c>
      <c r="BJ403" s="3" t="s">
        <v>78</v>
      </c>
      <c r="BK403" s="3"/>
      <c r="BL403" s="3"/>
      <c r="BM403" s="3">
        <v>67</v>
      </c>
      <c r="BN403" s="3">
        <v>0</v>
      </c>
      <c r="BO403" s="3" t="s">
        <v>76</v>
      </c>
      <c r="BP403" s="3">
        <v>1</v>
      </c>
      <c r="BQ403" s="3">
        <v>40</v>
      </c>
      <c r="BR403" s="3">
        <v>0</v>
      </c>
      <c r="BS403" s="3">
        <v>1</v>
      </c>
      <c r="BT403" s="3">
        <v>1</v>
      </c>
      <c r="BU403" s="3">
        <v>1</v>
      </c>
      <c r="BV403" s="3">
        <v>1</v>
      </c>
      <c r="BW403" s="3">
        <v>1</v>
      </c>
      <c r="BX403" s="3">
        <v>1</v>
      </c>
      <c r="BY403" s="3" t="s">
        <v>3</v>
      </c>
      <c r="BZ403" s="3">
        <v>97</v>
      </c>
      <c r="CA403" s="3">
        <v>51</v>
      </c>
      <c r="CB403" s="3" t="s">
        <v>3</v>
      </c>
      <c r="CC403" s="3"/>
      <c r="CD403" s="3"/>
      <c r="CE403" s="3">
        <v>1566</v>
      </c>
      <c r="CF403" s="3">
        <v>0</v>
      </c>
      <c r="CG403" s="3">
        <v>0</v>
      </c>
      <c r="CH403" s="3"/>
      <c r="CI403" s="3"/>
      <c r="CJ403" s="3"/>
      <c r="CK403" s="3"/>
      <c r="CL403" s="3"/>
      <c r="CM403" s="3">
        <v>0</v>
      </c>
      <c r="CN403" s="9" t="s">
        <v>2500</v>
      </c>
      <c r="CO403" s="3">
        <v>0</v>
      </c>
      <c r="CP403" s="3">
        <f t="shared" si="601"/>
        <v>1090.53</v>
      </c>
      <c r="CQ403" s="3">
        <f t="shared" si="602"/>
        <v>81.36</v>
      </c>
      <c r="CR403" s="3">
        <f>(ROUND((ROUND((((ET403*1.2))*AV403*1),2)*BB403),2)+ROUND((ROUND(((AE403-((EU403*1.2)))*AV403*1),2)*BS403),2))</f>
        <v>117.25</v>
      </c>
      <c r="CS403" s="3">
        <f>(ROUND((ROUND((((EU403*1.2))*AV403*1),2)*BS403),2)+ROUND((ROUND(((AE403-((EU403*1.2)))*AV403*1),2)*BS403),2))</f>
        <v>16.329999999999998</v>
      </c>
      <c r="CT403" s="3">
        <f t="shared" si="603"/>
        <v>1381.86</v>
      </c>
      <c r="CU403" s="3">
        <f t="shared" si="604"/>
        <v>0</v>
      </c>
      <c r="CV403" s="3">
        <f t="shared" si="605"/>
        <v>106.37938799999999</v>
      </c>
      <c r="CW403" s="3">
        <f t="shared" si="606"/>
        <v>0</v>
      </c>
      <c r="CX403" s="3">
        <f t="shared" si="607"/>
        <v>0</v>
      </c>
      <c r="CY403" s="3">
        <f>(ROUND((((S403+ROUND((ROUND((((EU403*1.2))*AV403*1),2)*BS403),2))*AT403)/100),2)+ROUND(((ROUND((ROUND(((AE403-((EU403*1.2)))*AV403*1),2)*BS403),2)*AT403)/100),2))</f>
        <v>940.73</v>
      </c>
      <c r="CZ403" s="3">
        <f>(ROUND((((S403+ROUND((ROUND((((EU403*1.2))*AV403*1),2)*BS403),2))*AU403)/100),2)+ROUND(((ROUND((ROUND(((AE403-((EU403*1.2)))*AV403*1),2)*BS403),2)*AU403)/100),2))</f>
        <v>494.61</v>
      </c>
      <c r="DA403" s="3"/>
      <c r="DB403" s="3">
        <v>129</v>
      </c>
      <c r="DC403" s="3" t="s">
        <v>3</v>
      </c>
      <c r="DD403" s="3" t="s">
        <v>22</v>
      </c>
      <c r="DE403" s="3" t="s">
        <v>42</v>
      </c>
      <c r="DF403" s="3" t="s">
        <v>42</v>
      </c>
      <c r="DG403" s="3" t="s">
        <v>42</v>
      </c>
      <c r="DH403" s="3" t="s">
        <v>3</v>
      </c>
      <c r="DI403" s="3" t="s">
        <v>42</v>
      </c>
      <c r="DJ403" s="3" t="s">
        <v>42</v>
      </c>
      <c r="DK403" s="3" t="s">
        <v>3</v>
      </c>
      <c r="DL403" s="3" t="s">
        <v>3</v>
      </c>
      <c r="DM403" s="3" t="s">
        <v>3</v>
      </c>
      <c r="DN403" s="3">
        <v>0</v>
      </c>
      <c r="DO403" s="3">
        <v>0</v>
      </c>
      <c r="DP403" s="3">
        <v>1</v>
      </c>
      <c r="DQ403" s="3">
        <v>1</v>
      </c>
      <c r="DR403" s="3"/>
      <c r="DS403" s="3"/>
      <c r="DT403" s="3"/>
      <c r="DU403" s="3">
        <v>1010</v>
      </c>
      <c r="DV403" s="3" t="s">
        <v>40</v>
      </c>
      <c r="DW403" s="3" t="s">
        <v>40</v>
      </c>
      <c r="DX403" s="3">
        <v>100</v>
      </c>
      <c r="DY403" s="3"/>
      <c r="DZ403" s="3" t="s">
        <v>3</v>
      </c>
      <c r="EA403" s="3" t="s">
        <v>3</v>
      </c>
      <c r="EB403" s="3" t="s">
        <v>3</v>
      </c>
      <c r="EC403" s="3" t="s">
        <v>3</v>
      </c>
      <c r="ED403" s="3"/>
      <c r="EE403" s="3">
        <v>57042957</v>
      </c>
      <c r="EF403" s="3">
        <v>40</v>
      </c>
      <c r="EG403" s="3" t="s">
        <v>33</v>
      </c>
      <c r="EH403" s="3">
        <v>0</v>
      </c>
      <c r="EI403" s="3" t="s">
        <v>3</v>
      </c>
      <c r="EJ403" s="3">
        <v>2</v>
      </c>
      <c r="EK403" s="3">
        <v>67</v>
      </c>
      <c r="EL403" s="3" t="s">
        <v>34</v>
      </c>
      <c r="EM403" s="3" t="s">
        <v>35</v>
      </c>
      <c r="EN403" s="3"/>
      <c r="EO403" s="3" t="s">
        <v>46</v>
      </c>
      <c r="EP403" s="3"/>
      <c r="EQ403" s="3">
        <v>0</v>
      </c>
      <c r="ER403" s="3">
        <v>1274.54</v>
      </c>
      <c r="ES403" s="3">
        <v>81.36</v>
      </c>
      <c r="ET403" s="3">
        <v>93.32</v>
      </c>
      <c r="EU403" s="3">
        <v>13</v>
      </c>
      <c r="EV403" s="3">
        <v>1099.8599999999999</v>
      </c>
      <c r="EW403" s="3">
        <v>84.67</v>
      </c>
      <c r="EX403" s="3">
        <v>0</v>
      </c>
      <c r="EY403" s="3">
        <v>0</v>
      </c>
      <c r="EZ403" s="3"/>
      <c r="FA403" s="3"/>
      <c r="FB403" s="3"/>
      <c r="FC403" s="3"/>
      <c r="FD403" s="3"/>
      <c r="FE403" s="3"/>
      <c r="FF403" s="3"/>
      <c r="FG403" s="3"/>
      <c r="FH403" s="3"/>
      <c r="FI403" s="3"/>
      <c r="FJ403" s="3"/>
      <c r="FK403" s="3"/>
      <c r="FL403" s="3"/>
      <c r="FM403" s="3"/>
      <c r="FN403" s="3"/>
      <c r="FO403" s="3"/>
      <c r="FP403" s="3"/>
      <c r="FQ403" s="3">
        <v>0</v>
      </c>
      <c r="FR403" s="3">
        <v>0</v>
      </c>
      <c r="FS403" s="3">
        <v>0</v>
      </c>
      <c r="FT403" s="3"/>
      <c r="FU403" s="3"/>
      <c r="FV403" s="3"/>
      <c r="FW403" s="3"/>
      <c r="FX403" s="3">
        <v>97</v>
      </c>
      <c r="FY403" s="3">
        <v>51</v>
      </c>
      <c r="FZ403" s="3"/>
      <c r="GA403" s="3" t="s">
        <v>3</v>
      </c>
      <c r="GB403" s="3"/>
      <c r="GC403" s="3"/>
      <c r="GD403" s="3">
        <v>1</v>
      </c>
      <c r="GE403" s="3"/>
      <c r="GF403" s="3">
        <v>1425619810</v>
      </c>
      <c r="GG403" s="3">
        <v>2</v>
      </c>
      <c r="GH403" s="3">
        <v>1</v>
      </c>
      <c r="GI403" s="3">
        <v>2</v>
      </c>
      <c r="GJ403" s="3">
        <v>0</v>
      </c>
      <c r="GK403" s="3">
        <v>0</v>
      </c>
      <c r="GL403" s="3">
        <f t="shared" si="608"/>
        <v>0</v>
      </c>
      <c r="GM403" s="3">
        <f t="shared" si="609"/>
        <v>2518.38</v>
      </c>
      <c r="GN403" s="3">
        <f t="shared" si="610"/>
        <v>0</v>
      </c>
      <c r="GO403" s="3">
        <f t="shared" si="611"/>
        <v>2518.38</v>
      </c>
      <c r="GP403" s="3">
        <f t="shared" si="612"/>
        <v>0</v>
      </c>
      <c r="GQ403" s="3"/>
      <c r="GR403" s="3">
        <v>0</v>
      </c>
      <c r="GS403" s="3">
        <v>3</v>
      </c>
      <c r="GT403" s="3">
        <v>0</v>
      </c>
      <c r="GU403" s="3" t="s">
        <v>3</v>
      </c>
      <c r="GV403" s="3">
        <f t="shared" si="613"/>
        <v>0</v>
      </c>
      <c r="GW403" s="3">
        <v>1</v>
      </c>
      <c r="GX403" s="3">
        <f t="shared" si="614"/>
        <v>0</v>
      </c>
      <c r="GY403" s="3"/>
      <c r="GZ403" s="3"/>
      <c r="HA403" s="3">
        <v>0</v>
      </c>
      <c r="HB403" s="3">
        <v>0</v>
      </c>
      <c r="HC403" s="3">
        <f t="shared" si="615"/>
        <v>0</v>
      </c>
      <c r="HD403" s="3"/>
      <c r="HE403" s="3" t="s">
        <v>3</v>
      </c>
      <c r="HF403" s="3" t="s">
        <v>3</v>
      </c>
      <c r="HG403" s="3"/>
      <c r="HH403" s="3"/>
      <c r="HI403" s="3"/>
      <c r="HJ403" s="3"/>
      <c r="HK403" s="3"/>
      <c r="HL403" s="3"/>
      <c r="HM403" s="3" t="s">
        <v>3</v>
      </c>
      <c r="HN403" s="3" t="s">
        <v>3</v>
      </c>
      <c r="HO403" s="3" t="s">
        <v>3</v>
      </c>
      <c r="HP403" s="3" t="s">
        <v>3</v>
      </c>
      <c r="HQ403" s="3" t="s">
        <v>3</v>
      </c>
      <c r="HR403" s="3"/>
      <c r="HS403" s="3">
        <v>0</v>
      </c>
      <c r="HT403" s="3"/>
      <c r="HU403" s="3"/>
      <c r="HV403" s="3"/>
      <c r="HW403" s="3"/>
      <c r="HX403" s="3"/>
      <c r="HY403" s="3"/>
      <c r="HZ403" s="3"/>
      <c r="IA403" s="3"/>
      <c r="IB403" s="3"/>
      <c r="IC403" s="3"/>
      <c r="ID403" s="3"/>
      <c r="IE403" s="3"/>
      <c r="IF403" s="3"/>
      <c r="IG403" s="3"/>
      <c r="IH403" s="3"/>
      <c r="II403" s="3"/>
      <c r="IJ403" s="3"/>
      <c r="IK403" s="3">
        <v>0</v>
      </c>
      <c r="IL403" s="3"/>
      <c r="IM403" s="3"/>
      <c r="IN403" s="3"/>
      <c r="IO403" s="3"/>
      <c r="IP403" s="3"/>
      <c r="IQ403" s="3"/>
      <c r="IR403" s="3"/>
      <c r="IS403" s="3"/>
      <c r="IT403" s="3"/>
      <c r="IU403" s="3"/>
    </row>
    <row r="404" spans="1:255" ht="409.5" x14ac:dyDescent="0.25">
      <c r="A404" s="4">
        <v>17</v>
      </c>
      <c r="B404" s="4">
        <v>1</v>
      </c>
      <c r="C404" s="4"/>
      <c r="D404" s="4"/>
      <c r="E404" s="4" t="s">
        <v>570</v>
      </c>
      <c r="F404" s="4" t="s">
        <v>76</v>
      </c>
      <c r="G404" s="4" t="s">
        <v>571</v>
      </c>
      <c r="H404" s="4" t="s">
        <v>40</v>
      </c>
      <c r="I404" s="4">
        <f>ROUND((7+4+4+32+11+2+8+1)/100,9)</f>
        <v>0.69</v>
      </c>
      <c r="J404" s="4">
        <v>0</v>
      </c>
      <c r="K404" s="4">
        <f>ROUND((7+4+4+32+11+2+8+1)/100,9)</f>
        <v>0.69</v>
      </c>
      <c r="L404" s="4"/>
      <c r="M404" s="4"/>
      <c r="N404" s="4"/>
      <c r="O404" s="4">
        <f t="shared" si="591"/>
        <v>55655.43</v>
      </c>
      <c r="P404" s="4">
        <f t="shared" si="592"/>
        <v>597.89</v>
      </c>
      <c r="Q404" s="4">
        <f>(ROUND((ROUND((((ET404*1.2))*AV404*I404),2)*BB404),2)+ROUND((ROUND(((AE404-((EU404*1.2)))*AV404*I404),2)*BS404),2))</f>
        <v>1328.38</v>
      </c>
      <c r="R404" s="4">
        <f>(ROUND((ROUND((((EU404*1.2))*AV404*I404),2)*BS404),2)+ROUND((ROUND(((AE404-((EU404*1.2)))*AV404*I404),2)*BS404),2))</f>
        <v>635.05999999999995</v>
      </c>
      <c r="S404" s="4">
        <f t="shared" si="593"/>
        <v>53729.16</v>
      </c>
      <c r="T404" s="4">
        <f t="shared" si="594"/>
        <v>0</v>
      </c>
      <c r="U404" s="4">
        <f t="shared" si="595"/>
        <v>73.401777719999984</v>
      </c>
      <c r="V404" s="4">
        <f t="shared" si="596"/>
        <v>0</v>
      </c>
      <c r="W404" s="4">
        <f t="shared" si="597"/>
        <v>0</v>
      </c>
      <c r="X404" s="4">
        <f>(ROUND((((S404+ROUND((ROUND((((EU404*1.2))*AV404*I404),2)*BS404),2))*AT404)/100),2)+ROUND(((ROUND((ROUND(((AE404-((EU404*1.2)))*AV404*I404),2)*BS404),2)*AT404)/100),2))</f>
        <v>52733.29</v>
      </c>
      <c r="Y404" s="4">
        <f>(ROUND((((S404+ROUND((ROUND((((EU404*1.2))*AV404*I404),2)*BS404),2))*AU404)/100),2)+ROUND(((ROUND((ROUND(((AE404-((EU404*1.2)))*AV404*I404),2)*BS404),2)*AU404)/100),2))</f>
        <v>27725.75</v>
      </c>
      <c r="Z404" s="4"/>
      <c r="AA404" s="4">
        <v>55890823</v>
      </c>
      <c r="AB404" s="4">
        <f t="shared" si="598"/>
        <v>1513.1759999999999</v>
      </c>
      <c r="AC404" s="4">
        <f>ROUND(((ES404*1)),6)</f>
        <v>81.36</v>
      </c>
      <c r="AD404" s="4">
        <f>ROUND(((((ET404*1.2))-((EU404*1.2)))+AE404),6)</f>
        <v>111.98399999999999</v>
      </c>
      <c r="AE404" s="4">
        <f>ROUND(((EU404*1.2)),6)</f>
        <v>15.6</v>
      </c>
      <c r="AF404" s="4">
        <f>ROUND(((EV404*1.2)),6)</f>
        <v>1319.8320000000001</v>
      </c>
      <c r="AG404" s="4">
        <f t="shared" si="599"/>
        <v>0</v>
      </c>
      <c r="AH404" s="4">
        <f>((EW404*1.2))</f>
        <v>101.604</v>
      </c>
      <c r="AI404" s="4">
        <f>((EX404*1.2))</f>
        <v>0</v>
      </c>
      <c r="AJ404" s="4">
        <f t="shared" si="600"/>
        <v>0</v>
      </c>
      <c r="AK404" s="4">
        <v>1274.54</v>
      </c>
      <c r="AL404" s="4">
        <v>81.36</v>
      </c>
      <c r="AM404" s="4">
        <v>93.32</v>
      </c>
      <c r="AN404" s="4">
        <v>13</v>
      </c>
      <c r="AO404" s="4">
        <v>1099.8599999999999</v>
      </c>
      <c r="AP404" s="4">
        <v>0</v>
      </c>
      <c r="AQ404" s="4">
        <v>84.67</v>
      </c>
      <c r="AR404" s="4">
        <v>0</v>
      </c>
      <c r="AS404" s="4">
        <v>0</v>
      </c>
      <c r="AT404" s="4">
        <v>97</v>
      </c>
      <c r="AU404" s="4">
        <v>51</v>
      </c>
      <c r="AV404" s="4">
        <v>1.0469999999999999</v>
      </c>
      <c r="AW404" s="4">
        <v>1</v>
      </c>
      <c r="AX404" s="4"/>
      <c r="AY404" s="4"/>
      <c r="AZ404" s="4">
        <v>1</v>
      </c>
      <c r="BA404" s="4">
        <v>56.35</v>
      </c>
      <c r="BB404" s="4">
        <v>16.420000000000002</v>
      </c>
      <c r="BC404" s="4">
        <v>10.65</v>
      </c>
      <c r="BD404" s="4" t="s">
        <v>3</v>
      </c>
      <c r="BE404" s="4" t="s">
        <v>3</v>
      </c>
      <c r="BF404" s="4" t="s">
        <v>3</v>
      </c>
      <c r="BG404" s="4" t="s">
        <v>3</v>
      </c>
      <c r="BH404" s="4">
        <v>0</v>
      </c>
      <c r="BI404" s="4">
        <v>2</v>
      </c>
      <c r="BJ404" s="4" t="s">
        <v>78</v>
      </c>
      <c r="BK404" s="4"/>
      <c r="BL404" s="4"/>
      <c r="BM404" s="4">
        <v>67</v>
      </c>
      <c r="BN404" s="4">
        <v>0</v>
      </c>
      <c r="BO404" s="4" t="s">
        <v>76</v>
      </c>
      <c r="BP404" s="4">
        <v>1</v>
      </c>
      <c r="BQ404" s="4">
        <v>40</v>
      </c>
      <c r="BR404" s="4">
        <v>0</v>
      </c>
      <c r="BS404" s="4">
        <v>56.35</v>
      </c>
      <c r="BT404" s="4">
        <v>1</v>
      </c>
      <c r="BU404" s="4">
        <v>1</v>
      </c>
      <c r="BV404" s="4">
        <v>1</v>
      </c>
      <c r="BW404" s="4">
        <v>1</v>
      </c>
      <c r="BX404" s="4">
        <v>1</v>
      </c>
      <c r="BY404" s="4" t="s">
        <v>3</v>
      </c>
      <c r="BZ404" s="4">
        <v>97</v>
      </c>
      <c r="CA404" s="4">
        <v>51</v>
      </c>
      <c r="CB404" s="4" t="s">
        <v>3</v>
      </c>
      <c r="CC404" s="4"/>
      <c r="CD404" s="4"/>
      <c r="CE404" s="4">
        <v>1566</v>
      </c>
      <c r="CF404" s="4">
        <v>0</v>
      </c>
      <c r="CG404" s="4">
        <v>0</v>
      </c>
      <c r="CH404" s="4"/>
      <c r="CI404" s="4"/>
      <c r="CJ404" s="4"/>
      <c r="CK404" s="4"/>
      <c r="CL404" s="4"/>
      <c r="CM404" s="4">
        <v>0</v>
      </c>
      <c r="CN404" s="10" t="s">
        <v>2500</v>
      </c>
      <c r="CO404" s="4">
        <v>0</v>
      </c>
      <c r="CP404" s="4">
        <f t="shared" si="601"/>
        <v>55655.43</v>
      </c>
      <c r="CQ404" s="4">
        <f t="shared" si="602"/>
        <v>866.48</v>
      </c>
      <c r="CR404" s="4">
        <f>(ROUND((ROUND((((ET404*1.2))*AV404*1),2)*BB404),2)+ROUND((ROUND(((AE404-((EU404*1.2)))*AV404*1),2)*BS404),2))</f>
        <v>1925.25</v>
      </c>
      <c r="CS404" s="4">
        <f>(ROUND((ROUND((((EU404*1.2))*AV404*1),2)*BS404),2)+ROUND((ROUND(((AE404-((EU404*1.2)))*AV404*1),2)*BS404),2))</f>
        <v>920.2</v>
      </c>
      <c r="CT404" s="4">
        <f t="shared" si="603"/>
        <v>77867.81</v>
      </c>
      <c r="CU404" s="4">
        <f t="shared" si="604"/>
        <v>0</v>
      </c>
      <c r="CV404" s="4">
        <f t="shared" si="605"/>
        <v>106.37938799999999</v>
      </c>
      <c r="CW404" s="4">
        <f t="shared" si="606"/>
        <v>0</v>
      </c>
      <c r="CX404" s="4">
        <f t="shared" si="607"/>
        <v>0</v>
      </c>
      <c r="CY404" s="4">
        <f>(ROUND((((S404+ROUND((ROUND((((EU404*1.2))*AV404*1),2)*BS404),2))*AT404)/100),2)+ROUND(((ROUND((ROUND(((AE404-((EU404*1.2)))*AV404*1),2)*BS404),2)*AT404)/100),2))</f>
        <v>53009.88</v>
      </c>
      <c r="CZ404" s="4">
        <f>(ROUND((((S404+ROUND((ROUND((((EU404*1.2))*AV404*1),2)*BS404),2))*AU404)/100),2)+ROUND(((ROUND((ROUND(((AE404-((EU404*1.2)))*AV404*1),2)*BS404),2)*AU404)/100),2))</f>
        <v>27871.17</v>
      </c>
      <c r="DA404" s="4"/>
      <c r="DB404" s="4">
        <v>130</v>
      </c>
      <c r="DC404" s="4" t="s">
        <v>3</v>
      </c>
      <c r="DD404" s="4" t="s">
        <v>22</v>
      </c>
      <c r="DE404" s="4" t="s">
        <v>42</v>
      </c>
      <c r="DF404" s="4" t="s">
        <v>42</v>
      </c>
      <c r="DG404" s="4" t="s">
        <v>42</v>
      </c>
      <c r="DH404" s="4" t="s">
        <v>3</v>
      </c>
      <c r="DI404" s="4" t="s">
        <v>42</v>
      </c>
      <c r="DJ404" s="4" t="s">
        <v>42</v>
      </c>
      <c r="DK404" s="4" t="s">
        <v>3</v>
      </c>
      <c r="DL404" s="4" t="s">
        <v>3</v>
      </c>
      <c r="DM404" s="4" t="s">
        <v>3</v>
      </c>
      <c r="DN404" s="4">
        <v>0</v>
      </c>
      <c r="DO404" s="4">
        <v>0</v>
      </c>
      <c r="DP404" s="4">
        <v>1</v>
      </c>
      <c r="DQ404" s="4">
        <v>1</v>
      </c>
      <c r="DR404" s="4"/>
      <c r="DS404" s="4"/>
      <c r="DT404" s="4"/>
      <c r="DU404" s="4">
        <v>1010</v>
      </c>
      <c r="DV404" s="4" t="s">
        <v>40</v>
      </c>
      <c r="DW404" s="4" t="s">
        <v>40</v>
      </c>
      <c r="DX404" s="4">
        <v>100</v>
      </c>
      <c r="DY404" s="4"/>
      <c r="DZ404" s="4" t="s">
        <v>3</v>
      </c>
      <c r="EA404" s="4" t="s">
        <v>3</v>
      </c>
      <c r="EB404" s="4" t="s">
        <v>3</v>
      </c>
      <c r="EC404" s="4" t="s">
        <v>3</v>
      </c>
      <c r="ED404" s="4"/>
      <c r="EE404" s="4">
        <v>57042957</v>
      </c>
      <c r="EF404" s="4">
        <v>40</v>
      </c>
      <c r="EG404" s="4" t="s">
        <v>33</v>
      </c>
      <c r="EH404" s="4">
        <v>0</v>
      </c>
      <c r="EI404" s="4" t="s">
        <v>3</v>
      </c>
      <c r="EJ404" s="4">
        <v>2</v>
      </c>
      <c r="EK404" s="4">
        <v>67</v>
      </c>
      <c r="EL404" s="4" t="s">
        <v>34</v>
      </c>
      <c r="EM404" s="4" t="s">
        <v>35</v>
      </c>
      <c r="EN404" s="4"/>
      <c r="EO404" s="4" t="s">
        <v>46</v>
      </c>
      <c r="EP404" s="4"/>
      <c r="EQ404" s="4">
        <v>0</v>
      </c>
      <c r="ER404" s="4">
        <v>1274.54</v>
      </c>
      <c r="ES404" s="4">
        <v>81.36</v>
      </c>
      <c r="ET404" s="4">
        <v>93.32</v>
      </c>
      <c r="EU404" s="4">
        <v>13</v>
      </c>
      <c r="EV404" s="4">
        <v>1099.8599999999999</v>
      </c>
      <c r="EW404" s="4">
        <v>84.67</v>
      </c>
      <c r="EX404" s="4">
        <v>0</v>
      </c>
      <c r="EY404" s="4">
        <v>0</v>
      </c>
      <c r="EZ404" s="4"/>
      <c r="FA404" s="4"/>
      <c r="FB404" s="4"/>
      <c r="FC404" s="4"/>
      <c r="FD404" s="4"/>
      <c r="FE404" s="4"/>
      <c r="FF404" s="4"/>
      <c r="FG404" s="4"/>
      <c r="FH404" s="4"/>
      <c r="FI404" s="4"/>
      <c r="FJ404" s="4"/>
      <c r="FK404" s="4"/>
      <c r="FL404" s="4"/>
      <c r="FM404" s="4"/>
      <c r="FN404" s="4"/>
      <c r="FO404" s="4"/>
      <c r="FP404" s="4"/>
      <c r="FQ404" s="4">
        <v>0</v>
      </c>
      <c r="FR404" s="4">
        <v>0</v>
      </c>
      <c r="FS404" s="4">
        <v>0</v>
      </c>
      <c r="FT404" s="4"/>
      <c r="FU404" s="4"/>
      <c r="FV404" s="4"/>
      <c r="FW404" s="4"/>
      <c r="FX404" s="4">
        <v>97</v>
      </c>
      <c r="FY404" s="4">
        <v>51</v>
      </c>
      <c r="FZ404" s="4"/>
      <c r="GA404" s="4" t="s">
        <v>3</v>
      </c>
      <c r="GB404" s="4"/>
      <c r="GC404" s="4"/>
      <c r="GD404" s="4">
        <v>1</v>
      </c>
      <c r="GE404" s="4"/>
      <c r="GF404" s="4">
        <v>1425619810</v>
      </c>
      <c r="GG404" s="4">
        <v>2</v>
      </c>
      <c r="GH404" s="4">
        <v>1</v>
      </c>
      <c r="GI404" s="4">
        <v>2</v>
      </c>
      <c r="GJ404" s="4">
        <v>0</v>
      </c>
      <c r="GK404" s="4">
        <v>0</v>
      </c>
      <c r="GL404" s="4">
        <f t="shared" si="608"/>
        <v>0</v>
      </c>
      <c r="GM404" s="4">
        <f t="shared" si="609"/>
        <v>136114.47</v>
      </c>
      <c r="GN404" s="4">
        <f t="shared" si="610"/>
        <v>0</v>
      </c>
      <c r="GO404" s="4">
        <f t="shared" si="611"/>
        <v>136114.47</v>
      </c>
      <c r="GP404" s="4">
        <f t="shared" si="612"/>
        <v>0</v>
      </c>
      <c r="GQ404" s="4"/>
      <c r="GR404" s="4">
        <v>0</v>
      </c>
      <c r="GS404" s="4">
        <v>0</v>
      </c>
      <c r="GT404" s="4">
        <v>0</v>
      </c>
      <c r="GU404" s="4" t="s">
        <v>3</v>
      </c>
      <c r="GV404" s="4">
        <f t="shared" si="613"/>
        <v>0</v>
      </c>
      <c r="GW404" s="4">
        <v>1</v>
      </c>
      <c r="GX404" s="4">
        <f t="shared" si="614"/>
        <v>0</v>
      </c>
      <c r="GY404" s="4"/>
      <c r="GZ404" s="4"/>
      <c r="HA404" s="4">
        <v>0</v>
      </c>
      <c r="HB404" s="4">
        <v>0</v>
      </c>
      <c r="HC404" s="4">
        <f t="shared" si="615"/>
        <v>0</v>
      </c>
      <c r="HD404" s="4"/>
      <c r="HE404" s="4" t="s">
        <v>3</v>
      </c>
      <c r="HF404" s="4" t="s">
        <v>3</v>
      </c>
      <c r="HG404" s="4"/>
      <c r="HH404" s="4"/>
      <c r="HI404" s="4"/>
      <c r="HJ404" s="4"/>
      <c r="HK404" s="4"/>
      <c r="HL404" s="4"/>
      <c r="HM404" s="4" t="s">
        <v>3</v>
      </c>
      <c r="HN404" s="4" t="s">
        <v>3</v>
      </c>
      <c r="HO404" s="4" t="s">
        <v>3</v>
      </c>
      <c r="HP404" s="4" t="s">
        <v>3</v>
      </c>
      <c r="HQ404" s="4" t="s">
        <v>3</v>
      </c>
      <c r="HR404" s="4"/>
      <c r="HS404" s="4">
        <v>0</v>
      </c>
      <c r="HT404" s="4"/>
      <c r="HU404" s="4"/>
      <c r="HV404" s="4"/>
      <c r="HW404" s="4"/>
      <c r="HX404" s="4"/>
      <c r="HY404" s="4"/>
      <c r="HZ404" s="4"/>
      <c r="IA404" s="4"/>
      <c r="IB404" s="4"/>
      <c r="IC404" s="4"/>
      <c r="ID404" s="4"/>
      <c r="IE404" s="4"/>
      <c r="IF404" s="4"/>
      <c r="IG404" s="4"/>
      <c r="IH404" s="4"/>
      <c r="II404" s="4"/>
      <c r="IJ404" s="4"/>
      <c r="IK404" s="4">
        <v>0</v>
      </c>
      <c r="IL404" s="4"/>
      <c r="IM404" s="4"/>
      <c r="IN404" s="4"/>
      <c r="IO404" s="4"/>
      <c r="IP404" s="4"/>
      <c r="IQ404" s="4"/>
      <c r="IR404" s="4"/>
      <c r="IS404" s="4"/>
      <c r="IT404" s="4"/>
      <c r="IU404" s="4"/>
    </row>
    <row r="405" spans="1:255" x14ac:dyDescent="0.25">
      <c r="A405" s="3">
        <v>17</v>
      </c>
      <c r="B405" s="3">
        <v>1</v>
      </c>
      <c r="C405" s="3"/>
      <c r="D405" s="3"/>
      <c r="E405" s="3" t="s">
        <v>3</v>
      </c>
      <c r="F405" s="3" t="s">
        <v>572</v>
      </c>
      <c r="G405" s="3" t="s">
        <v>573</v>
      </c>
      <c r="H405" s="3" t="s">
        <v>266</v>
      </c>
      <c r="I405" s="3">
        <v>1</v>
      </c>
      <c r="J405" s="3">
        <v>0</v>
      </c>
      <c r="K405" s="3">
        <v>1</v>
      </c>
      <c r="L405" s="3"/>
      <c r="M405" s="3"/>
      <c r="N405" s="3"/>
      <c r="O405" s="3">
        <f t="shared" si="591"/>
        <v>75.81</v>
      </c>
      <c r="P405" s="3">
        <f t="shared" si="592"/>
        <v>75.81</v>
      </c>
      <c r="Q405" s="3">
        <f t="shared" ref="Q405:Q424" si="618">(ROUND((ROUND(((ET405)*AV405*I405),2)*BB405),2)+ROUND((ROUND(((AE405-(EU405))*AV405*I405),2)*BS405),2))</f>
        <v>0</v>
      </c>
      <c r="R405" s="3">
        <f t="shared" ref="R405:R424" si="619">(ROUND((ROUND(((EU405)*AV405*I405),2)*BS405),2)+ROUND((ROUND(((AE405-(EU405))*AV405*I405),2)*BS405),2))</f>
        <v>0</v>
      </c>
      <c r="S405" s="3">
        <f t="shared" si="593"/>
        <v>0</v>
      </c>
      <c r="T405" s="3">
        <f t="shared" si="594"/>
        <v>0</v>
      </c>
      <c r="U405" s="3">
        <f t="shared" si="595"/>
        <v>0</v>
      </c>
      <c r="V405" s="3">
        <f t="shared" si="596"/>
        <v>0</v>
      </c>
      <c r="W405" s="3">
        <f t="shared" si="597"/>
        <v>0</v>
      </c>
      <c r="X405" s="3">
        <f t="shared" ref="X405:X424" si="620">(ROUND((((S405+ROUND((ROUND(((EU405)*AV405*I405),2)*BS405),2))*AT405)/100),2)+ROUND(((ROUND((ROUND(((AE405-(EU405))*AV405*I405),2)*BS405),2)*AT405)/100),2))</f>
        <v>0</v>
      </c>
      <c r="Y405" s="3">
        <f t="shared" ref="Y405:Y424" si="621">(ROUND((((S405+ROUND((ROUND(((EU405)*AV405*I405),2)*BS405),2))*AU405)/100),2)+ROUND(((ROUND((ROUND(((AE405-(EU405))*AV405*I405),2)*BS405),2)*AU405)/100),2))</f>
        <v>0</v>
      </c>
      <c r="Z405" s="3"/>
      <c r="AA405" s="3">
        <v>-1</v>
      </c>
      <c r="AB405" s="3">
        <f t="shared" si="598"/>
        <v>75.81</v>
      </c>
      <c r="AC405" s="3">
        <f t="shared" ref="AC405:AC424" si="622">ROUND((ES405),6)</f>
        <v>75.81</v>
      </c>
      <c r="AD405" s="3">
        <f t="shared" ref="AD405:AD424" si="623">ROUND((((ET405)-(EU405))+AE405),6)</f>
        <v>0</v>
      </c>
      <c r="AE405" s="3">
        <f t="shared" ref="AE405:AE424" si="624">ROUND((EU405),6)</f>
        <v>0</v>
      </c>
      <c r="AF405" s="3">
        <f t="shared" ref="AF405:AF424" si="625">ROUND((EV405),6)</f>
        <v>0</v>
      </c>
      <c r="AG405" s="3">
        <f t="shared" si="599"/>
        <v>0</v>
      </c>
      <c r="AH405" s="3">
        <f t="shared" ref="AH405:AH424" si="626">(EW405)</f>
        <v>0</v>
      </c>
      <c r="AI405" s="3">
        <f t="shared" ref="AI405:AI424" si="627">(EX405)</f>
        <v>0</v>
      </c>
      <c r="AJ405" s="3">
        <f t="shared" si="600"/>
        <v>0</v>
      </c>
      <c r="AK405" s="3">
        <v>75.81</v>
      </c>
      <c r="AL405" s="3">
        <v>75.81</v>
      </c>
      <c r="AM405" s="3">
        <v>0</v>
      </c>
      <c r="AN405" s="3">
        <v>0</v>
      </c>
      <c r="AO405" s="3">
        <v>0</v>
      </c>
      <c r="AP405" s="3">
        <v>0</v>
      </c>
      <c r="AQ405" s="3">
        <v>0</v>
      </c>
      <c r="AR405" s="3">
        <v>0</v>
      </c>
      <c r="AS405" s="3">
        <v>0</v>
      </c>
      <c r="AT405" s="3">
        <v>0</v>
      </c>
      <c r="AU405" s="3">
        <v>0</v>
      </c>
      <c r="AV405" s="3">
        <v>1</v>
      </c>
      <c r="AW405" s="3">
        <v>1</v>
      </c>
      <c r="AX405" s="3"/>
      <c r="AY405" s="3"/>
      <c r="AZ405" s="3">
        <v>1</v>
      </c>
      <c r="BA405" s="3">
        <v>1</v>
      </c>
      <c r="BB405" s="3">
        <v>1</v>
      </c>
      <c r="BC405" s="3">
        <v>1</v>
      </c>
      <c r="BD405" s="3" t="s">
        <v>3</v>
      </c>
      <c r="BE405" s="3" t="s">
        <v>3</v>
      </c>
      <c r="BF405" s="3" t="s">
        <v>3</v>
      </c>
      <c r="BG405" s="3" t="s">
        <v>3</v>
      </c>
      <c r="BH405" s="3">
        <v>3</v>
      </c>
      <c r="BI405" s="3">
        <v>2</v>
      </c>
      <c r="BJ405" s="3" t="s">
        <v>574</v>
      </c>
      <c r="BK405" s="3"/>
      <c r="BL405" s="3"/>
      <c r="BM405" s="3">
        <v>1618</v>
      </c>
      <c r="BN405" s="3">
        <v>0</v>
      </c>
      <c r="BO405" s="3" t="s">
        <v>3</v>
      </c>
      <c r="BP405" s="3">
        <v>0</v>
      </c>
      <c r="BQ405" s="3">
        <v>201</v>
      </c>
      <c r="BR405" s="3">
        <v>0</v>
      </c>
      <c r="BS405" s="3">
        <v>1</v>
      </c>
      <c r="BT405" s="3">
        <v>1</v>
      </c>
      <c r="BU405" s="3">
        <v>1</v>
      </c>
      <c r="BV405" s="3">
        <v>1</v>
      </c>
      <c r="BW405" s="3">
        <v>1</v>
      </c>
      <c r="BX405" s="3">
        <v>1</v>
      </c>
      <c r="BY405" s="3" t="s">
        <v>3</v>
      </c>
      <c r="BZ405" s="3">
        <v>0</v>
      </c>
      <c r="CA405" s="3">
        <v>0</v>
      </c>
      <c r="CB405" s="3" t="s">
        <v>3</v>
      </c>
      <c r="CC405" s="3"/>
      <c r="CD405" s="3"/>
      <c r="CE405" s="3">
        <v>1566</v>
      </c>
      <c r="CF405" s="3">
        <v>0</v>
      </c>
      <c r="CG405" s="3">
        <v>0</v>
      </c>
      <c r="CH405" s="3"/>
      <c r="CI405" s="3"/>
      <c r="CJ405" s="3"/>
      <c r="CK405" s="3"/>
      <c r="CL405" s="3"/>
      <c r="CM405" s="3">
        <v>0</v>
      </c>
      <c r="CN405" s="3" t="s">
        <v>3</v>
      </c>
      <c r="CO405" s="3">
        <v>0</v>
      </c>
      <c r="CP405" s="3">
        <f t="shared" si="601"/>
        <v>75.81</v>
      </c>
      <c r="CQ405" s="3">
        <f t="shared" si="602"/>
        <v>75.81</v>
      </c>
      <c r="CR405" s="3">
        <f t="shared" ref="CR405:CR424" si="628">(ROUND((ROUND(((ET405)*AV405*1),2)*BB405),2)+ROUND((ROUND(((AE405-(EU405))*AV405*1),2)*BS405),2))</f>
        <v>0</v>
      </c>
      <c r="CS405" s="3">
        <f t="shared" ref="CS405:CS424" si="629">(ROUND((ROUND(((EU405)*AV405*1),2)*BS405),2)+ROUND((ROUND(((AE405-(EU405))*AV405*1),2)*BS405),2))</f>
        <v>0</v>
      </c>
      <c r="CT405" s="3">
        <f t="shared" si="603"/>
        <v>0</v>
      </c>
      <c r="CU405" s="3">
        <f t="shared" si="604"/>
        <v>0</v>
      </c>
      <c r="CV405" s="3">
        <f t="shared" si="605"/>
        <v>0</v>
      </c>
      <c r="CW405" s="3">
        <f t="shared" si="606"/>
        <v>0</v>
      </c>
      <c r="CX405" s="3">
        <f t="shared" si="607"/>
        <v>0</v>
      </c>
      <c r="CY405" s="3">
        <f t="shared" ref="CY405:CY424" si="630">(ROUND((((S405+ROUND((ROUND(((EU405)*AV405*1),2)*BS405),2))*AT405)/100),2)+ROUND(((ROUND((ROUND(((AE405-(EU405))*AV405*1),2)*BS405),2)*AT405)/100),2))</f>
        <v>0</v>
      </c>
      <c r="CZ405" s="3">
        <f t="shared" ref="CZ405:CZ424" si="631">(ROUND((((S405+ROUND((ROUND(((EU405)*AV405*1),2)*BS405),2))*AU405)/100),2)+ROUND(((ROUND((ROUND(((AE405-(EU405))*AV405*1),2)*BS405),2)*AU405)/100),2))</f>
        <v>0</v>
      </c>
      <c r="DA405" s="3"/>
      <c r="DB405" s="3"/>
      <c r="DC405" s="3" t="s">
        <v>3</v>
      </c>
      <c r="DD405" s="3" t="s">
        <v>3</v>
      </c>
      <c r="DE405" s="3" t="s">
        <v>3</v>
      </c>
      <c r="DF405" s="3" t="s">
        <v>3</v>
      </c>
      <c r="DG405" s="3" t="s">
        <v>3</v>
      </c>
      <c r="DH405" s="3" t="s">
        <v>3</v>
      </c>
      <c r="DI405" s="3" t="s">
        <v>3</v>
      </c>
      <c r="DJ405" s="3" t="s">
        <v>3</v>
      </c>
      <c r="DK405" s="3" t="s">
        <v>3</v>
      </c>
      <c r="DL405" s="3" t="s">
        <v>3</v>
      </c>
      <c r="DM405" s="3" t="s">
        <v>3</v>
      </c>
      <c r="DN405" s="3">
        <v>0</v>
      </c>
      <c r="DO405" s="3">
        <v>0</v>
      </c>
      <c r="DP405" s="3">
        <v>1</v>
      </c>
      <c r="DQ405" s="3">
        <v>1</v>
      </c>
      <c r="DR405" s="3"/>
      <c r="DS405" s="3"/>
      <c r="DT405" s="3"/>
      <c r="DU405" s="3">
        <v>1010</v>
      </c>
      <c r="DV405" s="3" t="s">
        <v>266</v>
      </c>
      <c r="DW405" s="3" t="s">
        <v>266</v>
      </c>
      <c r="DX405" s="3">
        <v>1</v>
      </c>
      <c r="DY405" s="3"/>
      <c r="DZ405" s="3" t="s">
        <v>3</v>
      </c>
      <c r="EA405" s="3" t="s">
        <v>3</v>
      </c>
      <c r="EB405" s="3" t="s">
        <v>3</v>
      </c>
      <c r="EC405" s="3" t="s">
        <v>3</v>
      </c>
      <c r="ED405" s="3"/>
      <c r="EE405" s="3">
        <v>57042987</v>
      </c>
      <c r="EF405" s="3">
        <v>201</v>
      </c>
      <c r="EG405" s="3" t="s">
        <v>575</v>
      </c>
      <c r="EH405" s="3">
        <v>0</v>
      </c>
      <c r="EI405" s="3" t="s">
        <v>3</v>
      </c>
      <c r="EJ405" s="3">
        <v>2</v>
      </c>
      <c r="EK405" s="3">
        <v>1618</v>
      </c>
      <c r="EL405" s="3" t="s">
        <v>576</v>
      </c>
      <c r="EM405" s="3" t="s">
        <v>577</v>
      </c>
      <c r="EN405" s="3"/>
      <c r="EO405" s="3" t="s">
        <v>3</v>
      </c>
      <c r="EP405" s="3"/>
      <c r="EQ405" s="3">
        <v>1024</v>
      </c>
      <c r="ER405" s="3">
        <v>75.81</v>
      </c>
      <c r="ES405" s="3">
        <v>75.81</v>
      </c>
      <c r="ET405" s="3">
        <v>0</v>
      </c>
      <c r="EU405" s="3">
        <v>0</v>
      </c>
      <c r="EV405" s="3">
        <v>0</v>
      </c>
      <c r="EW405" s="3">
        <v>0</v>
      </c>
      <c r="EX405" s="3">
        <v>0</v>
      </c>
      <c r="EY405" s="3">
        <v>0</v>
      </c>
      <c r="EZ405" s="3"/>
      <c r="FA405" s="3"/>
      <c r="FB405" s="3"/>
      <c r="FC405" s="3"/>
      <c r="FD405" s="3"/>
      <c r="FE405" s="3"/>
      <c r="FF405" s="3"/>
      <c r="FG405" s="3"/>
      <c r="FH405" s="3"/>
      <c r="FI405" s="3"/>
      <c r="FJ405" s="3"/>
      <c r="FK405" s="3"/>
      <c r="FL405" s="3"/>
      <c r="FM405" s="3"/>
      <c r="FN405" s="3"/>
      <c r="FO405" s="3"/>
      <c r="FP405" s="3"/>
      <c r="FQ405" s="3">
        <v>0</v>
      </c>
      <c r="FR405" s="3">
        <v>0</v>
      </c>
      <c r="FS405" s="3">
        <v>0</v>
      </c>
      <c r="FT405" s="3"/>
      <c r="FU405" s="3"/>
      <c r="FV405" s="3"/>
      <c r="FW405" s="3"/>
      <c r="FX405" s="3">
        <v>0</v>
      </c>
      <c r="FY405" s="3">
        <v>0</v>
      </c>
      <c r="FZ405" s="3"/>
      <c r="GA405" s="3" t="s">
        <v>3</v>
      </c>
      <c r="GB405" s="3"/>
      <c r="GC405" s="3"/>
      <c r="GD405" s="3">
        <v>1</v>
      </c>
      <c r="GE405" s="3"/>
      <c r="GF405" s="3">
        <v>-1107799069</v>
      </c>
      <c r="GG405" s="3">
        <v>2</v>
      </c>
      <c r="GH405" s="3">
        <v>1</v>
      </c>
      <c r="GI405" s="3">
        <v>-2</v>
      </c>
      <c r="GJ405" s="3">
        <v>0</v>
      </c>
      <c r="GK405" s="3">
        <v>0</v>
      </c>
      <c r="GL405" s="3">
        <f t="shared" si="608"/>
        <v>0</v>
      </c>
      <c r="GM405" s="3">
        <f t="shared" si="609"/>
        <v>75.81</v>
      </c>
      <c r="GN405" s="3">
        <f t="shared" si="610"/>
        <v>0</v>
      </c>
      <c r="GO405" s="3">
        <f t="shared" si="611"/>
        <v>75.81</v>
      </c>
      <c r="GP405" s="3">
        <f t="shared" si="612"/>
        <v>0</v>
      </c>
      <c r="GQ405" s="3"/>
      <c r="GR405" s="3">
        <v>0</v>
      </c>
      <c r="GS405" s="3">
        <v>3</v>
      </c>
      <c r="GT405" s="3">
        <v>0</v>
      </c>
      <c r="GU405" s="3" t="s">
        <v>3</v>
      </c>
      <c r="GV405" s="3">
        <f t="shared" si="613"/>
        <v>0</v>
      </c>
      <c r="GW405" s="3">
        <v>1</v>
      </c>
      <c r="GX405" s="3">
        <f t="shared" si="614"/>
        <v>0</v>
      </c>
      <c r="GY405" s="3"/>
      <c r="GZ405" s="3"/>
      <c r="HA405" s="3">
        <v>0</v>
      </c>
      <c r="HB405" s="3">
        <v>0</v>
      </c>
      <c r="HC405" s="3">
        <f t="shared" si="615"/>
        <v>0</v>
      </c>
      <c r="HD405" s="3"/>
      <c r="HE405" s="3" t="s">
        <v>3</v>
      </c>
      <c r="HF405" s="3" t="s">
        <v>3</v>
      </c>
      <c r="HG405" s="3"/>
      <c r="HH405" s="3"/>
      <c r="HI405" s="3"/>
      <c r="HJ405" s="3"/>
      <c r="HK405" s="3"/>
      <c r="HL405" s="3"/>
      <c r="HM405" s="3" t="s">
        <v>3</v>
      </c>
      <c r="HN405" s="3" t="s">
        <v>3</v>
      </c>
      <c r="HO405" s="3" t="s">
        <v>3</v>
      </c>
      <c r="HP405" s="3" t="s">
        <v>3</v>
      </c>
      <c r="HQ405" s="3" t="s">
        <v>3</v>
      </c>
      <c r="HR405" s="3"/>
      <c r="HS405" s="3">
        <v>0</v>
      </c>
      <c r="HT405" s="3"/>
      <c r="HU405" s="3"/>
      <c r="HV405" s="3"/>
      <c r="HW405" s="3"/>
      <c r="HX405" s="3"/>
      <c r="HY405" s="3"/>
      <c r="HZ405" s="3"/>
      <c r="IA405" s="3"/>
      <c r="IB405" s="3"/>
      <c r="IC405" s="3"/>
      <c r="ID405" s="3"/>
      <c r="IE405" s="3"/>
      <c r="IF405" s="3"/>
      <c r="IG405" s="3"/>
      <c r="IH405" s="3"/>
      <c r="II405" s="3"/>
      <c r="IJ405" s="3"/>
      <c r="IK405" s="3">
        <v>0</v>
      </c>
      <c r="IL405" s="3"/>
      <c r="IM405" s="3"/>
      <c r="IN405" s="3"/>
      <c r="IO405" s="3"/>
      <c r="IP405" s="3"/>
      <c r="IQ405" s="3"/>
      <c r="IR405" s="3"/>
      <c r="IS405" s="3"/>
      <c r="IT405" s="3"/>
      <c r="IU405" s="3"/>
    </row>
    <row r="406" spans="1:255" x14ac:dyDescent="0.25">
      <c r="A406" s="4">
        <v>17</v>
      </c>
      <c r="B406" s="4">
        <v>1</v>
      </c>
      <c r="C406" s="4"/>
      <c r="D406" s="4"/>
      <c r="E406" s="4" t="s">
        <v>3</v>
      </c>
      <c r="F406" s="4" t="s">
        <v>572</v>
      </c>
      <c r="G406" s="4" t="s">
        <v>573</v>
      </c>
      <c r="H406" s="4" t="s">
        <v>266</v>
      </c>
      <c r="I406" s="4">
        <v>1</v>
      </c>
      <c r="J406" s="4">
        <v>0</v>
      </c>
      <c r="K406" s="4">
        <v>1</v>
      </c>
      <c r="L406" s="4"/>
      <c r="M406" s="4"/>
      <c r="N406" s="4"/>
      <c r="O406" s="4">
        <f t="shared" si="591"/>
        <v>4695.67</v>
      </c>
      <c r="P406" s="4">
        <f t="shared" si="592"/>
        <v>4695.67</v>
      </c>
      <c r="Q406" s="4">
        <f t="shared" si="618"/>
        <v>0</v>
      </c>
      <c r="R406" s="4">
        <f t="shared" si="619"/>
        <v>0</v>
      </c>
      <c r="S406" s="4">
        <f t="shared" si="593"/>
        <v>0</v>
      </c>
      <c r="T406" s="4">
        <f t="shared" si="594"/>
        <v>0</v>
      </c>
      <c r="U406" s="4">
        <f t="shared" si="595"/>
        <v>0</v>
      </c>
      <c r="V406" s="4">
        <f t="shared" si="596"/>
        <v>0</v>
      </c>
      <c r="W406" s="4">
        <f t="shared" si="597"/>
        <v>0</v>
      </c>
      <c r="X406" s="4">
        <f t="shared" si="620"/>
        <v>0</v>
      </c>
      <c r="Y406" s="4">
        <f t="shared" si="621"/>
        <v>0</v>
      </c>
      <c r="Z406" s="4"/>
      <c r="AA406" s="4">
        <v>-1</v>
      </c>
      <c r="AB406" s="4">
        <f t="shared" si="598"/>
        <v>75.81</v>
      </c>
      <c r="AC406" s="4">
        <f t="shared" si="622"/>
        <v>75.81</v>
      </c>
      <c r="AD406" s="4">
        <f t="shared" si="623"/>
        <v>0</v>
      </c>
      <c r="AE406" s="4">
        <f t="shared" si="624"/>
        <v>0</v>
      </c>
      <c r="AF406" s="4">
        <f t="shared" si="625"/>
        <v>0</v>
      </c>
      <c r="AG406" s="4">
        <f t="shared" si="599"/>
        <v>0</v>
      </c>
      <c r="AH406" s="4">
        <f t="shared" si="626"/>
        <v>0</v>
      </c>
      <c r="AI406" s="4">
        <f t="shared" si="627"/>
        <v>0</v>
      </c>
      <c r="AJ406" s="4">
        <f t="shared" si="600"/>
        <v>0</v>
      </c>
      <c r="AK406" s="4">
        <v>75.81</v>
      </c>
      <c r="AL406" s="4">
        <v>75.81</v>
      </c>
      <c r="AM406" s="4">
        <v>0</v>
      </c>
      <c r="AN406" s="4">
        <v>0</v>
      </c>
      <c r="AO406" s="4">
        <v>0</v>
      </c>
      <c r="AP406" s="4">
        <v>0</v>
      </c>
      <c r="AQ406" s="4">
        <v>0</v>
      </c>
      <c r="AR406" s="4">
        <v>0</v>
      </c>
      <c r="AS406" s="4">
        <v>0</v>
      </c>
      <c r="AT406" s="4">
        <v>0</v>
      </c>
      <c r="AU406" s="4">
        <v>0</v>
      </c>
      <c r="AV406" s="4">
        <v>1</v>
      </c>
      <c r="AW406" s="4">
        <v>1</v>
      </c>
      <c r="AX406" s="4"/>
      <c r="AY406" s="4"/>
      <c r="AZ406" s="4">
        <v>1</v>
      </c>
      <c r="BA406" s="4">
        <v>1</v>
      </c>
      <c r="BB406" s="4">
        <v>1</v>
      </c>
      <c r="BC406" s="4">
        <v>61.94</v>
      </c>
      <c r="BD406" s="4" t="s">
        <v>3</v>
      </c>
      <c r="BE406" s="4" t="s">
        <v>3</v>
      </c>
      <c r="BF406" s="4" t="s">
        <v>3</v>
      </c>
      <c r="BG406" s="4" t="s">
        <v>3</v>
      </c>
      <c r="BH406" s="4">
        <v>3</v>
      </c>
      <c r="BI406" s="4">
        <v>2</v>
      </c>
      <c r="BJ406" s="4" t="s">
        <v>574</v>
      </c>
      <c r="BK406" s="4"/>
      <c r="BL406" s="4"/>
      <c r="BM406" s="4">
        <v>1618</v>
      </c>
      <c r="BN406" s="4">
        <v>0</v>
      </c>
      <c r="BO406" s="4" t="s">
        <v>572</v>
      </c>
      <c r="BP406" s="4">
        <v>1</v>
      </c>
      <c r="BQ406" s="4">
        <v>201</v>
      </c>
      <c r="BR406" s="4">
        <v>0</v>
      </c>
      <c r="BS406" s="4">
        <v>1</v>
      </c>
      <c r="BT406" s="4">
        <v>1</v>
      </c>
      <c r="BU406" s="4">
        <v>1</v>
      </c>
      <c r="BV406" s="4">
        <v>1</v>
      </c>
      <c r="BW406" s="4">
        <v>1</v>
      </c>
      <c r="BX406" s="4">
        <v>1</v>
      </c>
      <c r="BY406" s="4" t="s">
        <v>3</v>
      </c>
      <c r="BZ406" s="4">
        <v>0</v>
      </c>
      <c r="CA406" s="4">
        <v>0</v>
      </c>
      <c r="CB406" s="4" t="s">
        <v>3</v>
      </c>
      <c r="CC406" s="4"/>
      <c r="CD406" s="4"/>
      <c r="CE406" s="4">
        <v>1566</v>
      </c>
      <c r="CF406" s="4">
        <v>0</v>
      </c>
      <c r="CG406" s="4">
        <v>0</v>
      </c>
      <c r="CH406" s="4"/>
      <c r="CI406" s="4"/>
      <c r="CJ406" s="4"/>
      <c r="CK406" s="4"/>
      <c r="CL406" s="4"/>
      <c r="CM406" s="4">
        <v>0</v>
      </c>
      <c r="CN406" s="4" t="s">
        <v>3</v>
      </c>
      <c r="CO406" s="4">
        <v>0</v>
      </c>
      <c r="CP406" s="4">
        <f t="shared" si="601"/>
        <v>4695.67</v>
      </c>
      <c r="CQ406" s="4">
        <f t="shared" si="602"/>
        <v>4695.67</v>
      </c>
      <c r="CR406" s="4">
        <f t="shared" si="628"/>
        <v>0</v>
      </c>
      <c r="CS406" s="4">
        <f t="shared" si="629"/>
        <v>0</v>
      </c>
      <c r="CT406" s="4">
        <f t="shared" si="603"/>
        <v>0</v>
      </c>
      <c r="CU406" s="4">
        <f t="shared" si="604"/>
        <v>0</v>
      </c>
      <c r="CV406" s="4">
        <f t="shared" si="605"/>
        <v>0</v>
      </c>
      <c r="CW406" s="4">
        <f t="shared" si="606"/>
        <v>0</v>
      </c>
      <c r="CX406" s="4">
        <f t="shared" si="607"/>
        <v>0</v>
      </c>
      <c r="CY406" s="4">
        <f t="shared" si="630"/>
        <v>0</v>
      </c>
      <c r="CZ406" s="4">
        <f t="shared" si="631"/>
        <v>0</v>
      </c>
      <c r="DA406" s="4"/>
      <c r="DB406" s="4"/>
      <c r="DC406" s="4" t="s">
        <v>3</v>
      </c>
      <c r="DD406" s="4" t="s">
        <v>3</v>
      </c>
      <c r="DE406" s="4" t="s">
        <v>3</v>
      </c>
      <c r="DF406" s="4" t="s">
        <v>3</v>
      </c>
      <c r="DG406" s="4" t="s">
        <v>3</v>
      </c>
      <c r="DH406" s="4" t="s">
        <v>3</v>
      </c>
      <c r="DI406" s="4" t="s">
        <v>3</v>
      </c>
      <c r="DJ406" s="4" t="s">
        <v>3</v>
      </c>
      <c r="DK406" s="4" t="s">
        <v>3</v>
      </c>
      <c r="DL406" s="4" t="s">
        <v>3</v>
      </c>
      <c r="DM406" s="4" t="s">
        <v>3</v>
      </c>
      <c r="DN406" s="4">
        <v>0</v>
      </c>
      <c r="DO406" s="4">
        <v>0</v>
      </c>
      <c r="DP406" s="4">
        <v>1</v>
      </c>
      <c r="DQ406" s="4">
        <v>1</v>
      </c>
      <c r="DR406" s="4"/>
      <c r="DS406" s="4"/>
      <c r="DT406" s="4"/>
      <c r="DU406" s="4">
        <v>1010</v>
      </c>
      <c r="DV406" s="4" t="s">
        <v>266</v>
      </c>
      <c r="DW406" s="4" t="s">
        <v>266</v>
      </c>
      <c r="DX406" s="4">
        <v>1</v>
      </c>
      <c r="DY406" s="4"/>
      <c r="DZ406" s="4" t="s">
        <v>3</v>
      </c>
      <c r="EA406" s="4" t="s">
        <v>3</v>
      </c>
      <c r="EB406" s="4" t="s">
        <v>3</v>
      </c>
      <c r="EC406" s="4" t="s">
        <v>3</v>
      </c>
      <c r="ED406" s="4"/>
      <c r="EE406" s="4">
        <v>57042987</v>
      </c>
      <c r="EF406" s="4">
        <v>201</v>
      </c>
      <c r="EG406" s="4" t="s">
        <v>575</v>
      </c>
      <c r="EH406" s="4">
        <v>0</v>
      </c>
      <c r="EI406" s="4" t="s">
        <v>3</v>
      </c>
      <c r="EJ406" s="4">
        <v>2</v>
      </c>
      <c r="EK406" s="4">
        <v>1618</v>
      </c>
      <c r="EL406" s="4" t="s">
        <v>576</v>
      </c>
      <c r="EM406" s="4" t="s">
        <v>577</v>
      </c>
      <c r="EN406" s="4"/>
      <c r="EO406" s="4" t="s">
        <v>3</v>
      </c>
      <c r="EP406" s="4"/>
      <c r="EQ406" s="4">
        <v>1024</v>
      </c>
      <c r="ER406" s="4">
        <v>75.81</v>
      </c>
      <c r="ES406" s="4">
        <v>75.81</v>
      </c>
      <c r="ET406" s="4">
        <v>0</v>
      </c>
      <c r="EU406" s="4">
        <v>0</v>
      </c>
      <c r="EV406" s="4">
        <v>0</v>
      </c>
      <c r="EW406" s="4">
        <v>0</v>
      </c>
      <c r="EX406" s="4">
        <v>0</v>
      </c>
      <c r="EY406" s="4">
        <v>0</v>
      </c>
      <c r="EZ406" s="4"/>
      <c r="FA406" s="4"/>
      <c r="FB406" s="4"/>
      <c r="FC406" s="4"/>
      <c r="FD406" s="4"/>
      <c r="FE406" s="4"/>
      <c r="FF406" s="4"/>
      <c r="FG406" s="4"/>
      <c r="FH406" s="4"/>
      <c r="FI406" s="4"/>
      <c r="FJ406" s="4"/>
      <c r="FK406" s="4"/>
      <c r="FL406" s="4"/>
      <c r="FM406" s="4"/>
      <c r="FN406" s="4"/>
      <c r="FO406" s="4"/>
      <c r="FP406" s="4"/>
      <c r="FQ406" s="4">
        <v>0</v>
      </c>
      <c r="FR406" s="4">
        <v>0</v>
      </c>
      <c r="FS406" s="4">
        <v>0</v>
      </c>
      <c r="FT406" s="4"/>
      <c r="FU406" s="4"/>
      <c r="FV406" s="4"/>
      <c r="FW406" s="4"/>
      <c r="FX406" s="4">
        <v>0</v>
      </c>
      <c r="FY406" s="4">
        <v>0</v>
      </c>
      <c r="FZ406" s="4"/>
      <c r="GA406" s="4" t="s">
        <v>3</v>
      </c>
      <c r="GB406" s="4"/>
      <c r="GC406" s="4"/>
      <c r="GD406" s="4">
        <v>1</v>
      </c>
      <c r="GE406" s="4"/>
      <c r="GF406" s="4">
        <v>-1107799069</v>
      </c>
      <c r="GG406" s="4">
        <v>2</v>
      </c>
      <c r="GH406" s="4">
        <v>1</v>
      </c>
      <c r="GI406" s="4">
        <v>2</v>
      </c>
      <c r="GJ406" s="4">
        <v>0</v>
      </c>
      <c r="GK406" s="4">
        <v>0</v>
      </c>
      <c r="GL406" s="4">
        <f t="shared" si="608"/>
        <v>0</v>
      </c>
      <c r="GM406" s="4">
        <f t="shared" si="609"/>
        <v>4695.67</v>
      </c>
      <c r="GN406" s="4">
        <f t="shared" si="610"/>
        <v>0</v>
      </c>
      <c r="GO406" s="4">
        <f t="shared" si="611"/>
        <v>4695.67</v>
      </c>
      <c r="GP406" s="4">
        <f t="shared" si="612"/>
        <v>0</v>
      </c>
      <c r="GQ406" s="4"/>
      <c r="GR406" s="4">
        <v>0</v>
      </c>
      <c r="GS406" s="4">
        <v>0</v>
      </c>
      <c r="GT406" s="4">
        <v>0</v>
      </c>
      <c r="GU406" s="4" t="s">
        <v>3</v>
      </c>
      <c r="GV406" s="4">
        <f t="shared" si="613"/>
        <v>0</v>
      </c>
      <c r="GW406" s="4">
        <v>1</v>
      </c>
      <c r="GX406" s="4">
        <f t="shared" si="614"/>
        <v>0</v>
      </c>
      <c r="GY406" s="4"/>
      <c r="GZ406" s="4"/>
      <c r="HA406" s="4">
        <v>0</v>
      </c>
      <c r="HB406" s="4">
        <v>0</v>
      </c>
      <c r="HC406" s="4">
        <f t="shared" si="615"/>
        <v>0</v>
      </c>
      <c r="HD406" s="4"/>
      <c r="HE406" s="4" t="s">
        <v>3</v>
      </c>
      <c r="HF406" s="4" t="s">
        <v>3</v>
      </c>
      <c r="HG406" s="4"/>
      <c r="HH406" s="4"/>
      <c r="HI406" s="4"/>
      <c r="HJ406" s="4"/>
      <c r="HK406" s="4"/>
      <c r="HL406" s="4"/>
      <c r="HM406" s="4" t="s">
        <v>3</v>
      </c>
      <c r="HN406" s="4" t="s">
        <v>3</v>
      </c>
      <c r="HO406" s="4" t="s">
        <v>3</v>
      </c>
      <c r="HP406" s="4" t="s">
        <v>3</v>
      </c>
      <c r="HQ406" s="4" t="s">
        <v>3</v>
      </c>
      <c r="HR406" s="4"/>
      <c r="HS406" s="4">
        <v>0</v>
      </c>
      <c r="HT406" s="4"/>
      <c r="HU406" s="4"/>
      <c r="HV406" s="4"/>
      <c r="HW406" s="4"/>
      <c r="HX406" s="4"/>
      <c r="HY406" s="4"/>
      <c r="HZ406" s="4"/>
      <c r="IA406" s="4"/>
      <c r="IB406" s="4"/>
      <c r="IC406" s="4"/>
      <c r="ID406" s="4"/>
      <c r="IE406" s="4"/>
      <c r="IF406" s="4"/>
      <c r="IG406" s="4"/>
      <c r="IH406" s="4"/>
      <c r="II406" s="4"/>
      <c r="IJ406" s="4"/>
      <c r="IK406" s="4">
        <v>0</v>
      </c>
      <c r="IL406" s="4"/>
      <c r="IM406" s="4"/>
      <c r="IN406" s="4"/>
      <c r="IO406" s="4"/>
      <c r="IP406" s="4"/>
      <c r="IQ406" s="4"/>
      <c r="IR406" s="4"/>
      <c r="IS406" s="4"/>
      <c r="IT406" s="4"/>
      <c r="IU406" s="4"/>
    </row>
    <row r="407" spans="1:255" x14ac:dyDescent="0.25">
      <c r="A407" s="3">
        <v>17</v>
      </c>
      <c r="B407" s="3">
        <v>1</v>
      </c>
      <c r="C407" s="3"/>
      <c r="D407" s="3"/>
      <c r="E407" s="3" t="s">
        <v>3</v>
      </c>
      <c r="F407" s="3" t="s">
        <v>578</v>
      </c>
      <c r="G407" s="3" t="s">
        <v>579</v>
      </c>
      <c r="H407" s="3" t="s">
        <v>266</v>
      </c>
      <c r="I407" s="3">
        <v>1</v>
      </c>
      <c r="J407" s="3">
        <v>0</v>
      </c>
      <c r="K407" s="3">
        <v>1</v>
      </c>
      <c r="L407" s="3"/>
      <c r="M407" s="3"/>
      <c r="N407" s="3"/>
      <c r="O407" s="3">
        <f t="shared" si="591"/>
        <v>347.19</v>
      </c>
      <c r="P407" s="3">
        <f t="shared" si="592"/>
        <v>347.19</v>
      </c>
      <c r="Q407" s="3">
        <f t="shared" si="618"/>
        <v>0</v>
      </c>
      <c r="R407" s="3">
        <f t="shared" si="619"/>
        <v>0</v>
      </c>
      <c r="S407" s="3">
        <f t="shared" si="593"/>
        <v>0</v>
      </c>
      <c r="T407" s="3">
        <f t="shared" si="594"/>
        <v>0</v>
      </c>
      <c r="U407" s="3">
        <f t="shared" si="595"/>
        <v>0</v>
      </c>
      <c r="V407" s="3">
        <f t="shared" si="596"/>
        <v>0</v>
      </c>
      <c r="W407" s="3">
        <f t="shared" si="597"/>
        <v>0</v>
      </c>
      <c r="X407" s="3">
        <f t="shared" si="620"/>
        <v>0</v>
      </c>
      <c r="Y407" s="3">
        <f t="shared" si="621"/>
        <v>0</v>
      </c>
      <c r="Z407" s="3"/>
      <c r="AA407" s="3">
        <v>-1</v>
      </c>
      <c r="AB407" s="3">
        <f t="shared" si="598"/>
        <v>347.19</v>
      </c>
      <c r="AC407" s="3">
        <f t="shared" si="622"/>
        <v>347.19</v>
      </c>
      <c r="AD407" s="3">
        <f t="shared" si="623"/>
        <v>0</v>
      </c>
      <c r="AE407" s="3">
        <f t="shared" si="624"/>
        <v>0</v>
      </c>
      <c r="AF407" s="3">
        <f t="shared" si="625"/>
        <v>0</v>
      </c>
      <c r="AG407" s="3">
        <f t="shared" si="599"/>
        <v>0</v>
      </c>
      <c r="AH407" s="3">
        <f t="shared" si="626"/>
        <v>0</v>
      </c>
      <c r="AI407" s="3">
        <f t="shared" si="627"/>
        <v>0</v>
      </c>
      <c r="AJ407" s="3">
        <f t="shared" si="600"/>
        <v>0</v>
      </c>
      <c r="AK407" s="3">
        <v>347.19</v>
      </c>
      <c r="AL407" s="3">
        <v>347.19</v>
      </c>
      <c r="AM407" s="3">
        <v>0</v>
      </c>
      <c r="AN407" s="3">
        <v>0</v>
      </c>
      <c r="AO407" s="3">
        <v>0</v>
      </c>
      <c r="AP407" s="3">
        <v>0</v>
      </c>
      <c r="AQ407" s="3">
        <v>0</v>
      </c>
      <c r="AR407" s="3">
        <v>0</v>
      </c>
      <c r="AS407" s="3">
        <v>0</v>
      </c>
      <c r="AT407" s="3">
        <v>0</v>
      </c>
      <c r="AU407" s="3">
        <v>0</v>
      </c>
      <c r="AV407" s="3">
        <v>1</v>
      </c>
      <c r="AW407" s="3">
        <v>1</v>
      </c>
      <c r="AX407" s="3"/>
      <c r="AY407" s="3"/>
      <c r="AZ407" s="3">
        <v>1</v>
      </c>
      <c r="BA407" s="3">
        <v>1</v>
      </c>
      <c r="BB407" s="3">
        <v>1</v>
      </c>
      <c r="BC407" s="3">
        <v>1</v>
      </c>
      <c r="BD407" s="3" t="s">
        <v>3</v>
      </c>
      <c r="BE407" s="3" t="s">
        <v>3</v>
      </c>
      <c r="BF407" s="3" t="s">
        <v>3</v>
      </c>
      <c r="BG407" s="3" t="s">
        <v>3</v>
      </c>
      <c r="BH407" s="3">
        <v>3</v>
      </c>
      <c r="BI407" s="3">
        <v>2</v>
      </c>
      <c r="BJ407" s="3" t="s">
        <v>580</v>
      </c>
      <c r="BK407" s="3"/>
      <c r="BL407" s="3"/>
      <c r="BM407" s="3">
        <v>1618</v>
      </c>
      <c r="BN407" s="3">
        <v>0</v>
      </c>
      <c r="BO407" s="3" t="s">
        <v>3</v>
      </c>
      <c r="BP407" s="3">
        <v>0</v>
      </c>
      <c r="BQ407" s="3">
        <v>201</v>
      </c>
      <c r="BR407" s="3">
        <v>0</v>
      </c>
      <c r="BS407" s="3">
        <v>1</v>
      </c>
      <c r="BT407" s="3">
        <v>1</v>
      </c>
      <c r="BU407" s="3">
        <v>1</v>
      </c>
      <c r="BV407" s="3">
        <v>1</v>
      </c>
      <c r="BW407" s="3">
        <v>1</v>
      </c>
      <c r="BX407" s="3">
        <v>1</v>
      </c>
      <c r="BY407" s="3" t="s">
        <v>3</v>
      </c>
      <c r="BZ407" s="3">
        <v>0</v>
      </c>
      <c r="CA407" s="3">
        <v>0</v>
      </c>
      <c r="CB407" s="3" t="s">
        <v>3</v>
      </c>
      <c r="CC407" s="3"/>
      <c r="CD407" s="3"/>
      <c r="CE407" s="3">
        <v>1566</v>
      </c>
      <c r="CF407" s="3">
        <v>0</v>
      </c>
      <c r="CG407" s="3">
        <v>0</v>
      </c>
      <c r="CH407" s="3"/>
      <c r="CI407" s="3"/>
      <c r="CJ407" s="3"/>
      <c r="CK407" s="3"/>
      <c r="CL407" s="3"/>
      <c r="CM407" s="3">
        <v>0</v>
      </c>
      <c r="CN407" s="3" t="s">
        <v>3</v>
      </c>
      <c r="CO407" s="3">
        <v>0</v>
      </c>
      <c r="CP407" s="3">
        <f t="shared" si="601"/>
        <v>347.19</v>
      </c>
      <c r="CQ407" s="3">
        <f t="shared" si="602"/>
        <v>347.19</v>
      </c>
      <c r="CR407" s="3">
        <f t="shared" si="628"/>
        <v>0</v>
      </c>
      <c r="CS407" s="3">
        <f t="shared" si="629"/>
        <v>0</v>
      </c>
      <c r="CT407" s="3">
        <f t="shared" si="603"/>
        <v>0</v>
      </c>
      <c r="CU407" s="3">
        <f t="shared" si="604"/>
        <v>0</v>
      </c>
      <c r="CV407" s="3">
        <f t="shared" si="605"/>
        <v>0</v>
      </c>
      <c r="CW407" s="3">
        <f t="shared" si="606"/>
        <v>0</v>
      </c>
      <c r="CX407" s="3">
        <f t="shared" si="607"/>
        <v>0</v>
      </c>
      <c r="CY407" s="3">
        <f t="shared" si="630"/>
        <v>0</v>
      </c>
      <c r="CZ407" s="3">
        <f t="shared" si="631"/>
        <v>0</v>
      </c>
      <c r="DA407" s="3"/>
      <c r="DB407" s="3"/>
      <c r="DC407" s="3" t="s">
        <v>3</v>
      </c>
      <c r="DD407" s="3" t="s">
        <v>3</v>
      </c>
      <c r="DE407" s="3" t="s">
        <v>3</v>
      </c>
      <c r="DF407" s="3" t="s">
        <v>3</v>
      </c>
      <c r="DG407" s="3" t="s">
        <v>3</v>
      </c>
      <c r="DH407" s="3" t="s">
        <v>3</v>
      </c>
      <c r="DI407" s="3" t="s">
        <v>3</v>
      </c>
      <c r="DJ407" s="3" t="s">
        <v>3</v>
      </c>
      <c r="DK407" s="3" t="s">
        <v>3</v>
      </c>
      <c r="DL407" s="3" t="s">
        <v>3</v>
      </c>
      <c r="DM407" s="3" t="s">
        <v>3</v>
      </c>
      <c r="DN407" s="3">
        <v>0</v>
      </c>
      <c r="DO407" s="3">
        <v>0</v>
      </c>
      <c r="DP407" s="3">
        <v>1</v>
      </c>
      <c r="DQ407" s="3">
        <v>1</v>
      </c>
      <c r="DR407" s="3"/>
      <c r="DS407" s="3"/>
      <c r="DT407" s="3"/>
      <c r="DU407" s="3">
        <v>1010</v>
      </c>
      <c r="DV407" s="3" t="s">
        <v>266</v>
      </c>
      <c r="DW407" s="3" t="s">
        <v>266</v>
      </c>
      <c r="DX407" s="3">
        <v>1</v>
      </c>
      <c r="DY407" s="3"/>
      <c r="DZ407" s="3" t="s">
        <v>3</v>
      </c>
      <c r="EA407" s="3" t="s">
        <v>3</v>
      </c>
      <c r="EB407" s="3" t="s">
        <v>3</v>
      </c>
      <c r="EC407" s="3" t="s">
        <v>3</v>
      </c>
      <c r="ED407" s="3"/>
      <c r="EE407" s="3">
        <v>57042987</v>
      </c>
      <c r="EF407" s="3">
        <v>201</v>
      </c>
      <c r="EG407" s="3" t="s">
        <v>575</v>
      </c>
      <c r="EH407" s="3">
        <v>0</v>
      </c>
      <c r="EI407" s="3" t="s">
        <v>3</v>
      </c>
      <c r="EJ407" s="3">
        <v>2</v>
      </c>
      <c r="EK407" s="3">
        <v>1618</v>
      </c>
      <c r="EL407" s="3" t="s">
        <v>576</v>
      </c>
      <c r="EM407" s="3" t="s">
        <v>577</v>
      </c>
      <c r="EN407" s="3"/>
      <c r="EO407" s="3" t="s">
        <v>3</v>
      </c>
      <c r="EP407" s="3"/>
      <c r="EQ407" s="3">
        <v>1024</v>
      </c>
      <c r="ER407" s="3">
        <v>347.19</v>
      </c>
      <c r="ES407" s="3">
        <v>347.19</v>
      </c>
      <c r="ET407" s="3">
        <v>0</v>
      </c>
      <c r="EU407" s="3">
        <v>0</v>
      </c>
      <c r="EV407" s="3">
        <v>0</v>
      </c>
      <c r="EW407" s="3">
        <v>0</v>
      </c>
      <c r="EX407" s="3">
        <v>0</v>
      </c>
      <c r="EY407" s="3">
        <v>0</v>
      </c>
      <c r="EZ407" s="3"/>
      <c r="FA407" s="3"/>
      <c r="FB407" s="3"/>
      <c r="FC407" s="3"/>
      <c r="FD407" s="3"/>
      <c r="FE407" s="3"/>
      <c r="FF407" s="3"/>
      <c r="FG407" s="3"/>
      <c r="FH407" s="3"/>
      <c r="FI407" s="3"/>
      <c r="FJ407" s="3"/>
      <c r="FK407" s="3"/>
      <c r="FL407" s="3"/>
      <c r="FM407" s="3"/>
      <c r="FN407" s="3"/>
      <c r="FO407" s="3"/>
      <c r="FP407" s="3"/>
      <c r="FQ407" s="3">
        <v>0</v>
      </c>
      <c r="FR407" s="3">
        <v>0</v>
      </c>
      <c r="FS407" s="3">
        <v>0</v>
      </c>
      <c r="FT407" s="3"/>
      <c r="FU407" s="3"/>
      <c r="FV407" s="3"/>
      <c r="FW407" s="3"/>
      <c r="FX407" s="3">
        <v>0</v>
      </c>
      <c r="FY407" s="3">
        <v>0</v>
      </c>
      <c r="FZ407" s="3"/>
      <c r="GA407" s="3" t="s">
        <v>3</v>
      </c>
      <c r="GB407" s="3"/>
      <c r="GC407" s="3"/>
      <c r="GD407" s="3">
        <v>1</v>
      </c>
      <c r="GE407" s="3"/>
      <c r="GF407" s="3">
        <v>145727440</v>
      </c>
      <c r="GG407" s="3">
        <v>2</v>
      </c>
      <c r="GH407" s="3">
        <v>1</v>
      </c>
      <c r="GI407" s="3">
        <v>-2</v>
      </c>
      <c r="GJ407" s="3">
        <v>0</v>
      </c>
      <c r="GK407" s="3">
        <v>0</v>
      </c>
      <c r="GL407" s="3">
        <f t="shared" si="608"/>
        <v>0</v>
      </c>
      <c r="GM407" s="3">
        <f t="shared" si="609"/>
        <v>347.19</v>
      </c>
      <c r="GN407" s="3">
        <f t="shared" si="610"/>
        <v>0</v>
      </c>
      <c r="GO407" s="3">
        <f t="shared" si="611"/>
        <v>347.19</v>
      </c>
      <c r="GP407" s="3">
        <f t="shared" si="612"/>
        <v>0</v>
      </c>
      <c r="GQ407" s="3"/>
      <c r="GR407" s="3">
        <v>0</v>
      </c>
      <c r="GS407" s="3">
        <v>3</v>
      </c>
      <c r="GT407" s="3">
        <v>0</v>
      </c>
      <c r="GU407" s="3" t="s">
        <v>3</v>
      </c>
      <c r="GV407" s="3">
        <f t="shared" si="613"/>
        <v>0</v>
      </c>
      <c r="GW407" s="3">
        <v>1</v>
      </c>
      <c r="GX407" s="3">
        <f t="shared" si="614"/>
        <v>0</v>
      </c>
      <c r="GY407" s="3"/>
      <c r="GZ407" s="3"/>
      <c r="HA407" s="3">
        <v>0</v>
      </c>
      <c r="HB407" s="3">
        <v>0</v>
      </c>
      <c r="HC407" s="3">
        <f t="shared" si="615"/>
        <v>0</v>
      </c>
      <c r="HD407" s="3"/>
      <c r="HE407" s="3" t="s">
        <v>3</v>
      </c>
      <c r="HF407" s="3" t="s">
        <v>3</v>
      </c>
      <c r="HG407" s="3"/>
      <c r="HH407" s="3"/>
      <c r="HI407" s="3"/>
      <c r="HJ407" s="3"/>
      <c r="HK407" s="3"/>
      <c r="HL407" s="3"/>
      <c r="HM407" s="3" t="s">
        <v>3</v>
      </c>
      <c r="HN407" s="3" t="s">
        <v>3</v>
      </c>
      <c r="HO407" s="3" t="s">
        <v>3</v>
      </c>
      <c r="HP407" s="3" t="s">
        <v>3</v>
      </c>
      <c r="HQ407" s="3" t="s">
        <v>3</v>
      </c>
      <c r="HR407" s="3"/>
      <c r="HS407" s="3">
        <v>0</v>
      </c>
      <c r="HT407" s="3"/>
      <c r="HU407" s="3"/>
      <c r="HV407" s="3"/>
      <c r="HW407" s="3"/>
      <c r="HX407" s="3"/>
      <c r="HY407" s="3"/>
      <c r="HZ407" s="3"/>
      <c r="IA407" s="3"/>
      <c r="IB407" s="3"/>
      <c r="IC407" s="3"/>
      <c r="ID407" s="3"/>
      <c r="IE407" s="3"/>
      <c r="IF407" s="3"/>
      <c r="IG407" s="3"/>
      <c r="IH407" s="3"/>
      <c r="II407" s="3"/>
      <c r="IJ407" s="3"/>
      <c r="IK407" s="3">
        <v>0</v>
      </c>
      <c r="IL407" s="3"/>
      <c r="IM407" s="3"/>
      <c r="IN407" s="3"/>
      <c r="IO407" s="3"/>
      <c r="IP407" s="3"/>
      <c r="IQ407" s="3"/>
      <c r="IR407" s="3"/>
      <c r="IS407" s="3"/>
      <c r="IT407" s="3"/>
      <c r="IU407" s="3"/>
    </row>
    <row r="408" spans="1:255" x14ac:dyDescent="0.25">
      <c r="A408" s="4">
        <v>17</v>
      </c>
      <c r="B408" s="4">
        <v>1</v>
      </c>
      <c r="C408" s="4"/>
      <c r="D408" s="4"/>
      <c r="E408" s="4" t="s">
        <v>3</v>
      </c>
      <c r="F408" s="4" t="s">
        <v>578</v>
      </c>
      <c r="G408" s="4" t="s">
        <v>579</v>
      </c>
      <c r="H408" s="4" t="s">
        <v>266</v>
      </c>
      <c r="I408" s="4">
        <v>1</v>
      </c>
      <c r="J408" s="4">
        <v>0</v>
      </c>
      <c r="K408" s="4">
        <v>1</v>
      </c>
      <c r="L408" s="4"/>
      <c r="M408" s="4"/>
      <c r="N408" s="4"/>
      <c r="O408" s="4">
        <f t="shared" si="591"/>
        <v>6318.86</v>
      </c>
      <c r="P408" s="4">
        <f t="shared" si="592"/>
        <v>6318.86</v>
      </c>
      <c r="Q408" s="4">
        <f t="shared" si="618"/>
        <v>0</v>
      </c>
      <c r="R408" s="4">
        <f t="shared" si="619"/>
        <v>0</v>
      </c>
      <c r="S408" s="4">
        <f t="shared" si="593"/>
        <v>0</v>
      </c>
      <c r="T408" s="4">
        <f t="shared" si="594"/>
        <v>0</v>
      </c>
      <c r="U408" s="4">
        <f t="shared" si="595"/>
        <v>0</v>
      </c>
      <c r="V408" s="4">
        <f t="shared" si="596"/>
        <v>0</v>
      </c>
      <c r="W408" s="4">
        <f t="shared" si="597"/>
        <v>0</v>
      </c>
      <c r="X408" s="4">
        <f t="shared" si="620"/>
        <v>0</v>
      </c>
      <c r="Y408" s="4">
        <f t="shared" si="621"/>
        <v>0</v>
      </c>
      <c r="Z408" s="4"/>
      <c r="AA408" s="4">
        <v>-1</v>
      </c>
      <c r="AB408" s="4">
        <f t="shared" si="598"/>
        <v>347.19</v>
      </c>
      <c r="AC408" s="4">
        <f t="shared" si="622"/>
        <v>347.19</v>
      </c>
      <c r="AD408" s="4">
        <f t="shared" si="623"/>
        <v>0</v>
      </c>
      <c r="AE408" s="4">
        <f t="shared" si="624"/>
        <v>0</v>
      </c>
      <c r="AF408" s="4">
        <f t="shared" si="625"/>
        <v>0</v>
      </c>
      <c r="AG408" s="4">
        <f t="shared" si="599"/>
        <v>0</v>
      </c>
      <c r="AH408" s="4">
        <f t="shared" si="626"/>
        <v>0</v>
      </c>
      <c r="AI408" s="4">
        <f t="shared" si="627"/>
        <v>0</v>
      </c>
      <c r="AJ408" s="4">
        <f t="shared" si="600"/>
        <v>0</v>
      </c>
      <c r="AK408" s="4">
        <v>347.19</v>
      </c>
      <c r="AL408" s="4">
        <v>347.19</v>
      </c>
      <c r="AM408" s="4">
        <v>0</v>
      </c>
      <c r="AN408" s="4">
        <v>0</v>
      </c>
      <c r="AO408" s="4">
        <v>0</v>
      </c>
      <c r="AP408" s="4">
        <v>0</v>
      </c>
      <c r="AQ408" s="4">
        <v>0</v>
      </c>
      <c r="AR408" s="4">
        <v>0</v>
      </c>
      <c r="AS408" s="4">
        <v>0</v>
      </c>
      <c r="AT408" s="4">
        <v>0</v>
      </c>
      <c r="AU408" s="4">
        <v>0</v>
      </c>
      <c r="AV408" s="4">
        <v>1</v>
      </c>
      <c r="AW408" s="4">
        <v>1</v>
      </c>
      <c r="AX408" s="4"/>
      <c r="AY408" s="4"/>
      <c r="AZ408" s="4">
        <v>1</v>
      </c>
      <c r="BA408" s="4">
        <v>1</v>
      </c>
      <c r="BB408" s="4">
        <v>1</v>
      </c>
      <c r="BC408" s="4">
        <v>18.2</v>
      </c>
      <c r="BD408" s="4" t="s">
        <v>3</v>
      </c>
      <c r="BE408" s="4" t="s">
        <v>3</v>
      </c>
      <c r="BF408" s="4" t="s">
        <v>3</v>
      </c>
      <c r="BG408" s="4" t="s">
        <v>3</v>
      </c>
      <c r="BH408" s="4">
        <v>3</v>
      </c>
      <c r="BI408" s="4">
        <v>2</v>
      </c>
      <c r="BJ408" s="4" t="s">
        <v>580</v>
      </c>
      <c r="BK408" s="4"/>
      <c r="BL408" s="4"/>
      <c r="BM408" s="4">
        <v>1618</v>
      </c>
      <c r="BN408" s="4">
        <v>0</v>
      </c>
      <c r="BO408" s="4" t="s">
        <v>578</v>
      </c>
      <c r="BP408" s="4">
        <v>1</v>
      </c>
      <c r="BQ408" s="4">
        <v>201</v>
      </c>
      <c r="BR408" s="4">
        <v>0</v>
      </c>
      <c r="BS408" s="4">
        <v>1</v>
      </c>
      <c r="BT408" s="4">
        <v>1</v>
      </c>
      <c r="BU408" s="4">
        <v>1</v>
      </c>
      <c r="BV408" s="4">
        <v>1</v>
      </c>
      <c r="BW408" s="4">
        <v>1</v>
      </c>
      <c r="BX408" s="4">
        <v>1</v>
      </c>
      <c r="BY408" s="4" t="s">
        <v>3</v>
      </c>
      <c r="BZ408" s="4">
        <v>0</v>
      </c>
      <c r="CA408" s="4">
        <v>0</v>
      </c>
      <c r="CB408" s="4" t="s">
        <v>3</v>
      </c>
      <c r="CC408" s="4"/>
      <c r="CD408" s="4"/>
      <c r="CE408" s="4">
        <v>1566</v>
      </c>
      <c r="CF408" s="4">
        <v>0</v>
      </c>
      <c r="CG408" s="4">
        <v>0</v>
      </c>
      <c r="CH408" s="4"/>
      <c r="CI408" s="4"/>
      <c r="CJ408" s="4"/>
      <c r="CK408" s="4"/>
      <c r="CL408" s="4"/>
      <c r="CM408" s="4">
        <v>0</v>
      </c>
      <c r="CN408" s="4" t="s">
        <v>3</v>
      </c>
      <c r="CO408" s="4">
        <v>0</v>
      </c>
      <c r="CP408" s="4">
        <f t="shared" si="601"/>
        <v>6318.86</v>
      </c>
      <c r="CQ408" s="4">
        <f t="shared" si="602"/>
        <v>6318.86</v>
      </c>
      <c r="CR408" s="4">
        <f t="shared" si="628"/>
        <v>0</v>
      </c>
      <c r="CS408" s="4">
        <f t="shared" si="629"/>
        <v>0</v>
      </c>
      <c r="CT408" s="4">
        <f t="shared" si="603"/>
        <v>0</v>
      </c>
      <c r="CU408" s="4">
        <f t="shared" si="604"/>
        <v>0</v>
      </c>
      <c r="CV408" s="4">
        <f t="shared" si="605"/>
        <v>0</v>
      </c>
      <c r="CW408" s="4">
        <f t="shared" si="606"/>
        <v>0</v>
      </c>
      <c r="CX408" s="4">
        <f t="shared" si="607"/>
        <v>0</v>
      </c>
      <c r="CY408" s="4">
        <f t="shared" si="630"/>
        <v>0</v>
      </c>
      <c r="CZ408" s="4">
        <f t="shared" si="631"/>
        <v>0</v>
      </c>
      <c r="DA408" s="4"/>
      <c r="DB408" s="4"/>
      <c r="DC408" s="4" t="s">
        <v>3</v>
      </c>
      <c r="DD408" s="4" t="s">
        <v>3</v>
      </c>
      <c r="DE408" s="4" t="s">
        <v>3</v>
      </c>
      <c r="DF408" s="4" t="s">
        <v>3</v>
      </c>
      <c r="DG408" s="4" t="s">
        <v>3</v>
      </c>
      <c r="DH408" s="4" t="s">
        <v>3</v>
      </c>
      <c r="DI408" s="4" t="s">
        <v>3</v>
      </c>
      <c r="DJ408" s="4" t="s">
        <v>3</v>
      </c>
      <c r="DK408" s="4" t="s">
        <v>3</v>
      </c>
      <c r="DL408" s="4" t="s">
        <v>3</v>
      </c>
      <c r="DM408" s="4" t="s">
        <v>3</v>
      </c>
      <c r="DN408" s="4">
        <v>0</v>
      </c>
      <c r="DO408" s="4">
        <v>0</v>
      </c>
      <c r="DP408" s="4">
        <v>1</v>
      </c>
      <c r="DQ408" s="4">
        <v>1</v>
      </c>
      <c r="DR408" s="4"/>
      <c r="DS408" s="4"/>
      <c r="DT408" s="4"/>
      <c r="DU408" s="4">
        <v>1010</v>
      </c>
      <c r="DV408" s="4" t="s">
        <v>266</v>
      </c>
      <c r="DW408" s="4" t="s">
        <v>266</v>
      </c>
      <c r="DX408" s="4">
        <v>1</v>
      </c>
      <c r="DY408" s="4"/>
      <c r="DZ408" s="4" t="s">
        <v>3</v>
      </c>
      <c r="EA408" s="4" t="s">
        <v>3</v>
      </c>
      <c r="EB408" s="4" t="s">
        <v>3</v>
      </c>
      <c r="EC408" s="4" t="s">
        <v>3</v>
      </c>
      <c r="ED408" s="4"/>
      <c r="EE408" s="4">
        <v>57042987</v>
      </c>
      <c r="EF408" s="4">
        <v>201</v>
      </c>
      <c r="EG408" s="4" t="s">
        <v>575</v>
      </c>
      <c r="EH408" s="4">
        <v>0</v>
      </c>
      <c r="EI408" s="4" t="s">
        <v>3</v>
      </c>
      <c r="EJ408" s="4">
        <v>2</v>
      </c>
      <c r="EK408" s="4">
        <v>1618</v>
      </c>
      <c r="EL408" s="4" t="s">
        <v>576</v>
      </c>
      <c r="EM408" s="4" t="s">
        <v>577</v>
      </c>
      <c r="EN408" s="4"/>
      <c r="EO408" s="4" t="s">
        <v>3</v>
      </c>
      <c r="EP408" s="4"/>
      <c r="EQ408" s="4">
        <v>1024</v>
      </c>
      <c r="ER408" s="4">
        <v>347.19</v>
      </c>
      <c r="ES408" s="4">
        <v>347.19</v>
      </c>
      <c r="ET408" s="4">
        <v>0</v>
      </c>
      <c r="EU408" s="4">
        <v>0</v>
      </c>
      <c r="EV408" s="4">
        <v>0</v>
      </c>
      <c r="EW408" s="4">
        <v>0</v>
      </c>
      <c r="EX408" s="4">
        <v>0</v>
      </c>
      <c r="EY408" s="4">
        <v>0</v>
      </c>
      <c r="EZ408" s="4"/>
      <c r="FA408" s="4"/>
      <c r="FB408" s="4"/>
      <c r="FC408" s="4"/>
      <c r="FD408" s="4"/>
      <c r="FE408" s="4"/>
      <c r="FF408" s="4"/>
      <c r="FG408" s="4"/>
      <c r="FH408" s="4"/>
      <c r="FI408" s="4"/>
      <c r="FJ408" s="4"/>
      <c r="FK408" s="4"/>
      <c r="FL408" s="4"/>
      <c r="FM408" s="4"/>
      <c r="FN408" s="4"/>
      <c r="FO408" s="4"/>
      <c r="FP408" s="4"/>
      <c r="FQ408" s="4">
        <v>0</v>
      </c>
      <c r="FR408" s="4">
        <v>0</v>
      </c>
      <c r="FS408" s="4">
        <v>0</v>
      </c>
      <c r="FT408" s="4"/>
      <c r="FU408" s="4"/>
      <c r="FV408" s="4"/>
      <c r="FW408" s="4"/>
      <c r="FX408" s="4">
        <v>0</v>
      </c>
      <c r="FY408" s="4">
        <v>0</v>
      </c>
      <c r="FZ408" s="4"/>
      <c r="GA408" s="4" t="s">
        <v>3</v>
      </c>
      <c r="GB408" s="4"/>
      <c r="GC408" s="4"/>
      <c r="GD408" s="4">
        <v>1</v>
      </c>
      <c r="GE408" s="4"/>
      <c r="GF408" s="4">
        <v>145727440</v>
      </c>
      <c r="GG408" s="4">
        <v>2</v>
      </c>
      <c r="GH408" s="4">
        <v>1</v>
      </c>
      <c r="GI408" s="4">
        <v>2</v>
      </c>
      <c r="GJ408" s="4">
        <v>0</v>
      </c>
      <c r="GK408" s="4">
        <v>0</v>
      </c>
      <c r="GL408" s="4">
        <f t="shared" si="608"/>
        <v>0</v>
      </c>
      <c r="GM408" s="4">
        <f t="shared" si="609"/>
        <v>6318.86</v>
      </c>
      <c r="GN408" s="4">
        <f t="shared" si="610"/>
        <v>0</v>
      </c>
      <c r="GO408" s="4">
        <f t="shared" si="611"/>
        <v>6318.86</v>
      </c>
      <c r="GP408" s="4">
        <f t="shared" si="612"/>
        <v>0</v>
      </c>
      <c r="GQ408" s="4"/>
      <c r="GR408" s="4">
        <v>0</v>
      </c>
      <c r="GS408" s="4">
        <v>0</v>
      </c>
      <c r="GT408" s="4">
        <v>0</v>
      </c>
      <c r="GU408" s="4" t="s">
        <v>3</v>
      </c>
      <c r="GV408" s="4">
        <f t="shared" si="613"/>
        <v>0</v>
      </c>
      <c r="GW408" s="4">
        <v>1</v>
      </c>
      <c r="GX408" s="4">
        <f t="shared" si="614"/>
        <v>0</v>
      </c>
      <c r="GY408" s="4"/>
      <c r="GZ408" s="4"/>
      <c r="HA408" s="4">
        <v>0</v>
      </c>
      <c r="HB408" s="4">
        <v>0</v>
      </c>
      <c r="HC408" s="4">
        <f t="shared" si="615"/>
        <v>0</v>
      </c>
      <c r="HD408" s="4"/>
      <c r="HE408" s="4" t="s">
        <v>3</v>
      </c>
      <c r="HF408" s="4" t="s">
        <v>3</v>
      </c>
      <c r="HG408" s="4"/>
      <c r="HH408" s="4"/>
      <c r="HI408" s="4"/>
      <c r="HJ408" s="4"/>
      <c r="HK408" s="4"/>
      <c r="HL408" s="4"/>
      <c r="HM408" s="4" t="s">
        <v>3</v>
      </c>
      <c r="HN408" s="4" t="s">
        <v>3</v>
      </c>
      <c r="HO408" s="4" t="s">
        <v>3</v>
      </c>
      <c r="HP408" s="4" t="s">
        <v>3</v>
      </c>
      <c r="HQ408" s="4" t="s">
        <v>3</v>
      </c>
      <c r="HR408" s="4"/>
      <c r="HS408" s="4">
        <v>0</v>
      </c>
      <c r="HT408" s="4"/>
      <c r="HU408" s="4"/>
      <c r="HV408" s="4"/>
      <c r="HW408" s="4"/>
      <c r="HX408" s="4"/>
      <c r="HY408" s="4"/>
      <c r="HZ408" s="4"/>
      <c r="IA408" s="4"/>
      <c r="IB408" s="4"/>
      <c r="IC408" s="4"/>
      <c r="ID408" s="4"/>
      <c r="IE408" s="4"/>
      <c r="IF408" s="4"/>
      <c r="IG408" s="4"/>
      <c r="IH408" s="4"/>
      <c r="II408" s="4"/>
      <c r="IJ408" s="4"/>
      <c r="IK408" s="4">
        <v>0</v>
      </c>
      <c r="IL408" s="4"/>
      <c r="IM408" s="4"/>
      <c r="IN408" s="4"/>
      <c r="IO408" s="4"/>
      <c r="IP408" s="4"/>
      <c r="IQ408" s="4"/>
      <c r="IR408" s="4"/>
      <c r="IS408" s="4"/>
      <c r="IT408" s="4"/>
      <c r="IU408" s="4"/>
    </row>
    <row r="409" spans="1:255" x14ac:dyDescent="0.25">
      <c r="A409" s="3">
        <v>17</v>
      </c>
      <c r="B409" s="3">
        <v>1</v>
      </c>
      <c r="C409" s="3"/>
      <c r="D409" s="3"/>
      <c r="E409" s="3" t="s">
        <v>581</v>
      </c>
      <c r="F409" s="3" t="s">
        <v>582</v>
      </c>
      <c r="G409" s="3" t="s">
        <v>583</v>
      </c>
      <c r="H409" s="3" t="s">
        <v>227</v>
      </c>
      <c r="I409" s="3">
        <v>7</v>
      </c>
      <c r="J409" s="3">
        <v>0</v>
      </c>
      <c r="K409" s="3">
        <v>7</v>
      </c>
      <c r="L409" s="3"/>
      <c r="M409" s="3"/>
      <c r="N409" s="3"/>
      <c r="O409" s="3">
        <f t="shared" si="591"/>
        <v>4877.04</v>
      </c>
      <c r="P409" s="3">
        <f t="shared" si="592"/>
        <v>4877.04</v>
      </c>
      <c r="Q409" s="3">
        <f t="shared" si="618"/>
        <v>0</v>
      </c>
      <c r="R409" s="3">
        <f t="shared" si="619"/>
        <v>0</v>
      </c>
      <c r="S409" s="3">
        <f t="shared" si="593"/>
        <v>0</v>
      </c>
      <c r="T409" s="3">
        <f t="shared" si="594"/>
        <v>0</v>
      </c>
      <c r="U409" s="3">
        <f t="shared" si="595"/>
        <v>0</v>
      </c>
      <c r="V409" s="3">
        <f t="shared" si="596"/>
        <v>0</v>
      </c>
      <c r="W409" s="3">
        <f t="shared" si="597"/>
        <v>0</v>
      </c>
      <c r="X409" s="3">
        <f t="shared" si="620"/>
        <v>0</v>
      </c>
      <c r="Y409" s="3">
        <f t="shared" si="621"/>
        <v>0</v>
      </c>
      <c r="Z409" s="3"/>
      <c r="AA409" s="3">
        <v>54971259</v>
      </c>
      <c r="AB409" s="3">
        <f t="shared" si="598"/>
        <v>696.72</v>
      </c>
      <c r="AC409" s="3">
        <f t="shared" si="622"/>
        <v>696.72</v>
      </c>
      <c r="AD409" s="3">
        <f t="shared" si="623"/>
        <v>0</v>
      </c>
      <c r="AE409" s="3">
        <f t="shared" si="624"/>
        <v>0</v>
      </c>
      <c r="AF409" s="3">
        <f t="shared" si="625"/>
        <v>0</v>
      </c>
      <c r="AG409" s="3">
        <f t="shared" si="599"/>
        <v>0</v>
      </c>
      <c r="AH409" s="3">
        <f t="shared" si="626"/>
        <v>0</v>
      </c>
      <c r="AI409" s="3">
        <f t="shared" si="627"/>
        <v>0</v>
      </c>
      <c r="AJ409" s="3">
        <f t="shared" si="600"/>
        <v>0</v>
      </c>
      <c r="AK409" s="3">
        <v>696.71999999999991</v>
      </c>
      <c r="AL409" s="3">
        <v>696.71999999999991</v>
      </c>
      <c r="AM409" s="3">
        <v>0</v>
      </c>
      <c r="AN409" s="3">
        <v>0</v>
      </c>
      <c r="AO409" s="3">
        <v>0</v>
      </c>
      <c r="AP409" s="3">
        <v>0</v>
      </c>
      <c r="AQ409" s="3">
        <v>0</v>
      </c>
      <c r="AR409" s="3">
        <v>0</v>
      </c>
      <c r="AS409" s="3">
        <v>0</v>
      </c>
      <c r="AT409" s="3">
        <v>0</v>
      </c>
      <c r="AU409" s="3">
        <v>0</v>
      </c>
      <c r="AV409" s="3">
        <v>1</v>
      </c>
      <c r="AW409" s="3">
        <v>1</v>
      </c>
      <c r="AX409" s="3"/>
      <c r="AY409" s="3"/>
      <c r="AZ409" s="3">
        <v>1</v>
      </c>
      <c r="BA409" s="3">
        <v>1</v>
      </c>
      <c r="BB409" s="3">
        <v>1</v>
      </c>
      <c r="BC409" s="3">
        <v>1</v>
      </c>
      <c r="BD409" s="3" t="s">
        <v>3</v>
      </c>
      <c r="BE409" s="3" t="s">
        <v>3</v>
      </c>
      <c r="BF409" s="3" t="s">
        <v>3</v>
      </c>
      <c r="BG409" s="3" t="s">
        <v>3</v>
      </c>
      <c r="BH409" s="3">
        <v>3</v>
      </c>
      <c r="BI409" s="3">
        <v>2</v>
      </c>
      <c r="BJ409" s="3" t="s">
        <v>582</v>
      </c>
      <c r="BK409" s="3"/>
      <c r="BL409" s="3"/>
      <c r="BM409" s="3">
        <v>400005</v>
      </c>
      <c r="BN409" s="3">
        <v>0</v>
      </c>
      <c r="BO409" s="3" t="s">
        <v>3</v>
      </c>
      <c r="BP409" s="3">
        <v>0</v>
      </c>
      <c r="BQ409" s="3">
        <v>213</v>
      </c>
      <c r="BR409" s="3">
        <v>0</v>
      </c>
      <c r="BS409" s="3">
        <v>1</v>
      </c>
      <c r="BT409" s="3">
        <v>1</v>
      </c>
      <c r="BU409" s="3">
        <v>1</v>
      </c>
      <c r="BV409" s="3">
        <v>1</v>
      </c>
      <c r="BW409" s="3">
        <v>1</v>
      </c>
      <c r="BX409" s="3">
        <v>1</v>
      </c>
      <c r="BY409" s="3" t="s">
        <v>3</v>
      </c>
      <c r="BZ409" s="3">
        <v>0</v>
      </c>
      <c r="CA409" s="3">
        <v>0</v>
      </c>
      <c r="CB409" s="3" t="s">
        <v>3</v>
      </c>
      <c r="CC409" s="3"/>
      <c r="CD409" s="3"/>
      <c r="CE409" s="3">
        <v>1566</v>
      </c>
      <c r="CF409" s="3">
        <v>0</v>
      </c>
      <c r="CG409" s="3">
        <v>0</v>
      </c>
      <c r="CH409" s="3"/>
      <c r="CI409" s="3"/>
      <c r="CJ409" s="3"/>
      <c r="CK409" s="3"/>
      <c r="CL409" s="3"/>
      <c r="CM409" s="3">
        <v>0</v>
      </c>
      <c r="CN409" s="3" t="s">
        <v>3</v>
      </c>
      <c r="CO409" s="3">
        <v>0</v>
      </c>
      <c r="CP409" s="3">
        <f t="shared" si="601"/>
        <v>4877.04</v>
      </c>
      <c r="CQ409" s="3">
        <f t="shared" si="602"/>
        <v>696.72</v>
      </c>
      <c r="CR409" s="3">
        <f t="shared" si="628"/>
        <v>0</v>
      </c>
      <c r="CS409" s="3">
        <f t="shared" si="629"/>
        <v>0</v>
      </c>
      <c r="CT409" s="3">
        <f t="shared" si="603"/>
        <v>0</v>
      </c>
      <c r="CU409" s="3">
        <f t="shared" si="604"/>
        <v>0</v>
      </c>
      <c r="CV409" s="3">
        <f t="shared" si="605"/>
        <v>0</v>
      </c>
      <c r="CW409" s="3">
        <f t="shared" si="606"/>
        <v>0</v>
      </c>
      <c r="CX409" s="3">
        <f t="shared" si="607"/>
        <v>0</v>
      </c>
      <c r="CY409" s="3">
        <f t="shared" si="630"/>
        <v>0</v>
      </c>
      <c r="CZ409" s="3">
        <f t="shared" si="631"/>
        <v>0</v>
      </c>
      <c r="DA409" s="3"/>
      <c r="DB409" s="3"/>
      <c r="DC409" s="3" t="s">
        <v>3</v>
      </c>
      <c r="DD409" s="3" t="s">
        <v>3</v>
      </c>
      <c r="DE409" s="3" t="s">
        <v>3</v>
      </c>
      <c r="DF409" s="3" t="s">
        <v>3</v>
      </c>
      <c r="DG409" s="3" t="s">
        <v>3</v>
      </c>
      <c r="DH409" s="3" t="s">
        <v>3</v>
      </c>
      <c r="DI409" s="3" t="s">
        <v>3</v>
      </c>
      <c r="DJ409" s="3" t="s">
        <v>3</v>
      </c>
      <c r="DK409" s="3" t="s">
        <v>3</v>
      </c>
      <c r="DL409" s="3" t="s">
        <v>3</v>
      </c>
      <c r="DM409" s="3" t="s">
        <v>3</v>
      </c>
      <c r="DN409" s="3">
        <v>0</v>
      </c>
      <c r="DO409" s="3">
        <v>0</v>
      </c>
      <c r="DP409" s="3">
        <v>1</v>
      </c>
      <c r="DQ409" s="3">
        <v>1</v>
      </c>
      <c r="DR409" s="3"/>
      <c r="DS409" s="3"/>
      <c r="DT409" s="3"/>
      <c r="DU409" s="3">
        <v>1013</v>
      </c>
      <c r="DV409" s="3" t="s">
        <v>227</v>
      </c>
      <c r="DW409" s="3" t="s">
        <v>227</v>
      </c>
      <c r="DX409" s="3">
        <v>1</v>
      </c>
      <c r="DY409" s="3"/>
      <c r="DZ409" s="3" t="s">
        <v>3</v>
      </c>
      <c r="EA409" s="3" t="s">
        <v>3</v>
      </c>
      <c r="EB409" s="3" t="s">
        <v>3</v>
      </c>
      <c r="EC409" s="3" t="s">
        <v>3</v>
      </c>
      <c r="ED409" s="3"/>
      <c r="EE409" s="3">
        <v>57042888</v>
      </c>
      <c r="EF409" s="3">
        <v>213</v>
      </c>
      <c r="EG409" s="3" t="s">
        <v>456</v>
      </c>
      <c r="EH409" s="3">
        <v>0</v>
      </c>
      <c r="EI409" s="3" t="s">
        <v>3</v>
      </c>
      <c r="EJ409" s="3">
        <v>1</v>
      </c>
      <c r="EK409" s="3">
        <v>400005</v>
      </c>
      <c r="EL409" s="3" t="s">
        <v>456</v>
      </c>
      <c r="EM409" s="3" t="s">
        <v>457</v>
      </c>
      <c r="EN409" s="3"/>
      <c r="EO409" s="3" t="s">
        <v>3</v>
      </c>
      <c r="EP409" s="3"/>
      <c r="EQ409" s="3">
        <v>16</v>
      </c>
      <c r="ER409" s="3">
        <v>0</v>
      </c>
      <c r="ES409" s="3">
        <v>696.71999999999991</v>
      </c>
      <c r="ET409" s="3">
        <v>0</v>
      </c>
      <c r="EU409" s="3">
        <v>0</v>
      </c>
      <c r="EV409" s="3">
        <v>0</v>
      </c>
      <c r="EW409" s="3">
        <v>0</v>
      </c>
      <c r="EX409" s="3">
        <v>0</v>
      </c>
      <c r="EY409" s="3">
        <v>0</v>
      </c>
      <c r="EZ409" s="3"/>
      <c r="FA409" s="3"/>
      <c r="FB409" s="3"/>
      <c r="FC409" s="3"/>
      <c r="FD409" s="3"/>
      <c r="FE409" s="3"/>
      <c r="FF409" s="3"/>
      <c r="FG409" s="3"/>
      <c r="FH409" s="3"/>
      <c r="FI409" s="3"/>
      <c r="FJ409" s="3"/>
      <c r="FK409" s="3"/>
      <c r="FL409" s="3"/>
      <c r="FM409" s="3"/>
      <c r="FN409" s="3"/>
      <c r="FO409" s="3"/>
      <c r="FP409" s="3"/>
      <c r="FQ409" s="3">
        <v>0</v>
      </c>
      <c r="FR409" s="3">
        <v>0</v>
      </c>
      <c r="FS409" s="3">
        <v>0</v>
      </c>
      <c r="FT409" s="3"/>
      <c r="FU409" s="3"/>
      <c r="FV409" s="3"/>
      <c r="FW409" s="3"/>
      <c r="FX409" s="3">
        <v>0</v>
      </c>
      <c r="FY409" s="3">
        <v>0</v>
      </c>
      <c r="FZ409" s="3"/>
      <c r="GA409" s="3" t="s">
        <v>584</v>
      </c>
      <c r="GB409" s="3"/>
      <c r="GC409" s="3"/>
      <c r="GD409" s="3">
        <v>1</v>
      </c>
      <c r="GE409" s="3"/>
      <c r="GF409" s="3">
        <v>578939774</v>
      </c>
      <c r="GG409" s="3">
        <v>2</v>
      </c>
      <c r="GH409" s="3">
        <v>4</v>
      </c>
      <c r="GI409" s="3">
        <v>-2</v>
      </c>
      <c r="GJ409" s="3">
        <v>0</v>
      </c>
      <c r="GK409" s="3">
        <v>0</v>
      </c>
      <c r="GL409" s="3">
        <f t="shared" si="608"/>
        <v>0</v>
      </c>
      <c r="GM409" s="3">
        <f t="shared" si="609"/>
        <v>4877.04</v>
      </c>
      <c r="GN409" s="3">
        <f t="shared" si="610"/>
        <v>0</v>
      </c>
      <c r="GO409" s="3">
        <f t="shared" si="611"/>
        <v>4877.04</v>
      </c>
      <c r="GP409" s="3">
        <f t="shared" si="612"/>
        <v>0</v>
      </c>
      <c r="GQ409" s="3"/>
      <c r="GR409" s="3">
        <v>1</v>
      </c>
      <c r="GS409" s="3">
        <v>2</v>
      </c>
      <c r="GT409" s="3">
        <v>0</v>
      </c>
      <c r="GU409" s="3" t="s">
        <v>3</v>
      </c>
      <c r="GV409" s="3">
        <f t="shared" si="613"/>
        <v>0</v>
      </c>
      <c r="GW409" s="3">
        <v>1</v>
      </c>
      <c r="GX409" s="3">
        <f t="shared" si="614"/>
        <v>0</v>
      </c>
      <c r="GY409" s="3"/>
      <c r="GZ409" s="3"/>
      <c r="HA409" s="3">
        <v>0</v>
      </c>
      <c r="HB409" s="3">
        <v>0</v>
      </c>
      <c r="HC409" s="3">
        <f t="shared" si="615"/>
        <v>0</v>
      </c>
      <c r="HD409" s="3"/>
      <c r="HE409" s="3" t="s">
        <v>459</v>
      </c>
      <c r="HF409" s="3" t="s">
        <v>37</v>
      </c>
      <c r="HG409" s="3"/>
      <c r="HH409" s="3"/>
      <c r="HI409" s="3"/>
      <c r="HJ409" s="3"/>
      <c r="HK409" s="3"/>
      <c r="HL409" s="3"/>
      <c r="HM409" s="3" t="s">
        <v>3</v>
      </c>
      <c r="HN409" s="3" t="s">
        <v>3</v>
      </c>
      <c r="HO409" s="3" t="s">
        <v>3</v>
      </c>
      <c r="HP409" s="3" t="s">
        <v>3</v>
      </c>
      <c r="HQ409" s="3" t="s">
        <v>3</v>
      </c>
      <c r="HR409" s="3"/>
      <c r="HS409" s="3">
        <v>0</v>
      </c>
      <c r="HT409" s="3"/>
      <c r="HU409" s="3"/>
      <c r="HV409" s="3"/>
      <c r="HW409" s="3"/>
      <c r="HX409" s="3"/>
      <c r="HY409" s="3"/>
      <c r="HZ409" s="3"/>
      <c r="IA409" s="3"/>
      <c r="IB409" s="3"/>
      <c r="IC409" s="3"/>
      <c r="ID409" s="3"/>
      <c r="IE409" s="3"/>
      <c r="IF409" s="3"/>
      <c r="IG409" s="3"/>
      <c r="IH409" s="3"/>
      <c r="II409" s="3"/>
      <c r="IJ409" s="3"/>
      <c r="IK409" s="3">
        <v>0</v>
      </c>
      <c r="IL409" s="3"/>
      <c r="IM409" s="3"/>
      <c r="IN409" s="3"/>
      <c r="IO409" s="3"/>
      <c r="IP409" s="3"/>
      <c r="IQ409" s="3"/>
      <c r="IR409" s="3"/>
      <c r="IS409" s="3"/>
      <c r="IT409" s="3"/>
      <c r="IU409" s="3"/>
    </row>
    <row r="410" spans="1:255" x14ac:dyDescent="0.25">
      <c r="A410" s="4">
        <v>17</v>
      </c>
      <c r="B410" s="4">
        <v>1</v>
      </c>
      <c r="C410" s="4"/>
      <c r="D410" s="4"/>
      <c r="E410" s="4" t="s">
        <v>581</v>
      </c>
      <c r="F410" s="4" t="s">
        <v>582</v>
      </c>
      <c r="G410" s="4" t="s">
        <v>583</v>
      </c>
      <c r="H410" s="4" t="s">
        <v>227</v>
      </c>
      <c r="I410" s="4">
        <v>7</v>
      </c>
      <c r="J410" s="4">
        <v>0</v>
      </c>
      <c r="K410" s="4">
        <v>7</v>
      </c>
      <c r="L410" s="4"/>
      <c r="M410" s="4"/>
      <c r="N410" s="4"/>
      <c r="O410" s="4">
        <f t="shared" si="591"/>
        <v>47990.07</v>
      </c>
      <c r="P410" s="4">
        <f t="shared" si="592"/>
        <v>47990.07</v>
      </c>
      <c r="Q410" s="4">
        <f t="shared" si="618"/>
        <v>0</v>
      </c>
      <c r="R410" s="4">
        <f t="shared" si="619"/>
        <v>0</v>
      </c>
      <c r="S410" s="4">
        <f t="shared" si="593"/>
        <v>0</v>
      </c>
      <c r="T410" s="4">
        <f t="shared" si="594"/>
        <v>0</v>
      </c>
      <c r="U410" s="4">
        <f t="shared" si="595"/>
        <v>0</v>
      </c>
      <c r="V410" s="4">
        <f t="shared" si="596"/>
        <v>0</v>
      </c>
      <c r="W410" s="4">
        <f t="shared" si="597"/>
        <v>0</v>
      </c>
      <c r="X410" s="4">
        <f t="shared" si="620"/>
        <v>0</v>
      </c>
      <c r="Y410" s="4">
        <f t="shared" si="621"/>
        <v>0</v>
      </c>
      <c r="Z410" s="4"/>
      <c r="AA410" s="4">
        <v>55890823</v>
      </c>
      <c r="AB410" s="4">
        <f t="shared" si="598"/>
        <v>696.72</v>
      </c>
      <c r="AC410" s="4">
        <f t="shared" si="622"/>
        <v>696.72</v>
      </c>
      <c r="AD410" s="4">
        <f t="shared" si="623"/>
        <v>0</v>
      </c>
      <c r="AE410" s="4">
        <f t="shared" si="624"/>
        <v>0</v>
      </c>
      <c r="AF410" s="4">
        <f t="shared" si="625"/>
        <v>0</v>
      </c>
      <c r="AG410" s="4">
        <f t="shared" si="599"/>
        <v>0</v>
      </c>
      <c r="AH410" s="4">
        <f t="shared" si="626"/>
        <v>0</v>
      </c>
      <c r="AI410" s="4">
        <f t="shared" si="627"/>
        <v>0</v>
      </c>
      <c r="AJ410" s="4">
        <f t="shared" si="600"/>
        <v>0</v>
      </c>
      <c r="AK410" s="4">
        <v>696.71999999999991</v>
      </c>
      <c r="AL410" s="4">
        <v>696.71999999999991</v>
      </c>
      <c r="AM410" s="4">
        <v>0</v>
      </c>
      <c r="AN410" s="4">
        <v>0</v>
      </c>
      <c r="AO410" s="4">
        <v>0</v>
      </c>
      <c r="AP410" s="4">
        <v>0</v>
      </c>
      <c r="AQ410" s="4">
        <v>0</v>
      </c>
      <c r="AR410" s="4">
        <v>0</v>
      </c>
      <c r="AS410" s="4">
        <v>0</v>
      </c>
      <c r="AT410" s="4">
        <v>0</v>
      </c>
      <c r="AU410" s="4">
        <v>0</v>
      </c>
      <c r="AV410" s="4">
        <v>1</v>
      </c>
      <c r="AW410" s="4">
        <v>1</v>
      </c>
      <c r="AX410" s="4"/>
      <c r="AY410" s="4"/>
      <c r="AZ410" s="4">
        <v>1</v>
      </c>
      <c r="BA410" s="4">
        <v>1</v>
      </c>
      <c r="BB410" s="4">
        <v>1</v>
      </c>
      <c r="BC410" s="4">
        <v>9.84</v>
      </c>
      <c r="BD410" s="4" t="s">
        <v>3</v>
      </c>
      <c r="BE410" s="4" t="s">
        <v>3</v>
      </c>
      <c r="BF410" s="4" t="s">
        <v>3</v>
      </c>
      <c r="BG410" s="4" t="s">
        <v>3</v>
      </c>
      <c r="BH410" s="4">
        <v>3</v>
      </c>
      <c r="BI410" s="4">
        <v>2</v>
      </c>
      <c r="BJ410" s="4" t="s">
        <v>582</v>
      </c>
      <c r="BK410" s="4"/>
      <c r="BL410" s="4"/>
      <c r="BM410" s="4">
        <v>400005</v>
      </c>
      <c r="BN410" s="4">
        <v>0</v>
      </c>
      <c r="BO410" s="4" t="s">
        <v>3</v>
      </c>
      <c r="BP410" s="4">
        <v>0</v>
      </c>
      <c r="BQ410" s="4">
        <v>213</v>
      </c>
      <c r="BR410" s="4">
        <v>0</v>
      </c>
      <c r="BS410" s="4">
        <v>1</v>
      </c>
      <c r="BT410" s="4">
        <v>1</v>
      </c>
      <c r="BU410" s="4">
        <v>1</v>
      </c>
      <c r="BV410" s="4">
        <v>1</v>
      </c>
      <c r="BW410" s="4">
        <v>1</v>
      </c>
      <c r="BX410" s="4">
        <v>1</v>
      </c>
      <c r="BY410" s="4" t="s">
        <v>3</v>
      </c>
      <c r="BZ410" s="4">
        <v>0</v>
      </c>
      <c r="CA410" s="4">
        <v>0</v>
      </c>
      <c r="CB410" s="4" t="s">
        <v>3</v>
      </c>
      <c r="CC410" s="4"/>
      <c r="CD410" s="4"/>
      <c r="CE410" s="4">
        <v>1566</v>
      </c>
      <c r="CF410" s="4">
        <v>0</v>
      </c>
      <c r="CG410" s="4">
        <v>0</v>
      </c>
      <c r="CH410" s="4"/>
      <c r="CI410" s="4"/>
      <c r="CJ410" s="4"/>
      <c r="CK410" s="4"/>
      <c r="CL410" s="4"/>
      <c r="CM410" s="4">
        <v>0</v>
      </c>
      <c r="CN410" s="4" t="s">
        <v>3</v>
      </c>
      <c r="CO410" s="4">
        <v>0</v>
      </c>
      <c r="CP410" s="4">
        <f t="shared" si="601"/>
        <v>47990.07</v>
      </c>
      <c r="CQ410" s="4">
        <f t="shared" si="602"/>
        <v>6855.72</v>
      </c>
      <c r="CR410" s="4">
        <f t="shared" si="628"/>
        <v>0</v>
      </c>
      <c r="CS410" s="4">
        <f t="shared" si="629"/>
        <v>0</v>
      </c>
      <c r="CT410" s="4">
        <f t="shared" si="603"/>
        <v>0</v>
      </c>
      <c r="CU410" s="4">
        <f t="shared" si="604"/>
        <v>0</v>
      </c>
      <c r="CV410" s="4">
        <f t="shared" si="605"/>
        <v>0</v>
      </c>
      <c r="CW410" s="4">
        <f t="shared" si="606"/>
        <v>0</v>
      </c>
      <c r="CX410" s="4">
        <f t="shared" si="607"/>
        <v>0</v>
      </c>
      <c r="CY410" s="4">
        <f t="shared" si="630"/>
        <v>0</v>
      </c>
      <c r="CZ410" s="4">
        <f t="shared" si="631"/>
        <v>0</v>
      </c>
      <c r="DA410" s="4"/>
      <c r="DB410" s="4"/>
      <c r="DC410" s="4" t="s">
        <v>3</v>
      </c>
      <c r="DD410" s="4" t="s">
        <v>3</v>
      </c>
      <c r="DE410" s="4" t="s">
        <v>3</v>
      </c>
      <c r="DF410" s="4" t="s">
        <v>3</v>
      </c>
      <c r="DG410" s="4" t="s">
        <v>3</v>
      </c>
      <c r="DH410" s="4" t="s">
        <v>3</v>
      </c>
      <c r="DI410" s="4" t="s">
        <v>3</v>
      </c>
      <c r="DJ410" s="4" t="s">
        <v>3</v>
      </c>
      <c r="DK410" s="4" t="s">
        <v>3</v>
      </c>
      <c r="DL410" s="4" t="s">
        <v>3</v>
      </c>
      <c r="DM410" s="4" t="s">
        <v>3</v>
      </c>
      <c r="DN410" s="4">
        <v>0</v>
      </c>
      <c r="DO410" s="4">
        <v>0</v>
      </c>
      <c r="DP410" s="4">
        <v>1</v>
      </c>
      <c r="DQ410" s="4">
        <v>1</v>
      </c>
      <c r="DR410" s="4"/>
      <c r="DS410" s="4"/>
      <c r="DT410" s="4"/>
      <c r="DU410" s="4">
        <v>1013</v>
      </c>
      <c r="DV410" s="4" t="s">
        <v>227</v>
      </c>
      <c r="DW410" s="4" t="s">
        <v>227</v>
      </c>
      <c r="DX410" s="4">
        <v>1</v>
      </c>
      <c r="DY410" s="4"/>
      <c r="DZ410" s="4" t="s">
        <v>3</v>
      </c>
      <c r="EA410" s="4" t="s">
        <v>3</v>
      </c>
      <c r="EB410" s="4" t="s">
        <v>3</v>
      </c>
      <c r="EC410" s="4" t="s">
        <v>3</v>
      </c>
      <c r="ED410" s="4"/>
      <c r="EE410" s="4">
        <v>57042888</v>
      </c>
      <c r="EF410" s="4">
        <v>213</v>
      </c>
      <c r="EG410" s="4" t="s">
        <v>456</v>
      </c>
      <c r="EH410" s="4">
        <v>0</v>
      </c>
      <c r="EI410" s="4" t="s">
        <v>3</v>
      </c>
      <c r="EJ410" s="4">
        <v>1</v>
      </c>
      <c r="EK410" s="4">
        <v>400005</v>
      </c>
      <c r="EL410" s="4" t="s">
        <v>456</v>
      </c>
      <c r="EM410" s="4" t="s">
        <v>457</v>
      </c>
      <c r="EN410" s="4"/>
      <c r="EO410" s="4" t="s">
        <v>3</v>
      </c>
      <c r="EP410" s="4"/>
      <c r="EQ410" s="4">
        <v>16</v>
      </c>
      <c r="ER410" s="4">
        <v>0</v>
      </c>
      <c r="ES410" s="4">
        <v>696.71999999999991</v>
      </c>
      <c r="ET410" s="4">
        <v>0</v>
      </c>
      <c r="EU410" s="4">
        <v>0</v>
      </c>
      <c r="EV410" s="4">
        <v>0</v>
      </c>
      <c r="EW410" s="4">
        <v>0</v>
      </c>
      <c r="EX410" s="4">
        <v>0</v>
      </c>
      <c r="EY410" s="4">
        <v>0</v>
      </c>
      <c r="EZ410" s="4">
        <v>5</v>
      </c>
      <c r="FA410" s="4"/>
      <c r="FB410" s="4"/>
      <c r="FC410" s="4">
        <v>1</v>
      </c>
      <c r="FD410" s="4">
        <v>18</v>
      </c>
      <c r="FE410" s="4"/>
      <c r="FF410" s="4">
        <v>8200</v>
      </c>
      <c r="FG410" s="4"/>
      <c r="FH410" s="4"/>
      <c r="FI410" s="4"/>
      <c r="FJ410" s="4"/>
      <c r="FK410" s="4"/>
      <c r="FL410" s="4"/>
      <c r="FM410" s="4"/>
      <c r="FN410" s="4"/>
      <c r="FO410" s="4"/>
      <c r="FP410" s="4"/>
      <c r="FQ410" s="4">
        <v>0</v>
      </c>
      <c r="FR410" s="4">
        <v>0</v>
      </c>
      <c r="FS410" s="4">
        <v>0</v>
      </c>
      <c r="FT410" s="4"/>
      <c r="FU410" s="4"/>
      <c r="FV410" s="4"/>
      <c r="FW410" s="4"/>
      <c r="FX410" s="4">
        <v>0</v>
      </c>
      <c r="FY410" s="4">
        <v>0</v>
      </c>
      <c r="FZ410" s="4"/>
      <c r="GA410" s="4" t="s">
        <v>584</v>
      </c>
      <c r="GB410" s="4"/>
      <c r="GC410" s="4"/>
      <c r="GD410" s="4">
        <v>1</v>
      </c>
      <c r="GE410" s="4"/>
      <c r="GF410" s="4">
        <v>578939774</v>
      </c>
      <c r="GG410" s="4">
        <v>2</v>
      </c>
      <c r="GH410" s="4">
        <v>3</v>
      </c>
      <c r="GI410" s="4">
        <v>5</v>
      </c>
      <c r="GJ410" s="4">
        <v>0</v>
      </c>
      <c r="GK410" s="4">
        <v>0</v>
      </c>
      <c r="GL410" s="4">
        <f t="shared" si="608"/>
        <v>0</v>
      </c>
      <c r="GM410" s="4">
        <f t="shared" si="609"/>
        <v>47990.07</v>
      </c>
      <c r="GN410" s="4">
        <f t="shared" si="610"/>
        <v>0</v>
      </c>
      <c r="GO410" s="4">
        <f t="shared" si="611"/>
        <v>47990.07</v>
      </c>
      <c r="GP410" s="4">
        <f t="shared" si="612"/>
        <v>0</v>
      </c>
      <c r="GQ410" s="4"/>
      <c r="GR410" s="4">
        <v>1</v>
      </c>
      <c r="GS410" s="4">
        <v>1</v>
      </c>
      <c r="GT410" s="4">
        <v>0</v>
      </c>
      <c r="GU410" s="4" t="s">
        <v>3</v>
      </c>
      <c r="GV410" s="4">
        <f t="shared" si="613"/>
        <v>0</v>
      </c>
      <c r="GW410" s="4">
        <v>1</v>
      </c>
      <c r="GX410" s="4">
        <f t="shared" si="614"/>
        <v>0</v>
      </c>
      <c r="GY410" s="4"/>
      <c r="GZ410" s="4"/>
      <c r="HA410" s="4">
        <v>0</v>
      </c>
      <c r="HB410" s="4">
        <v>0</v>
      </c>
      <c r="HC410" s="4">
        <f t="shared" si="615"/>
        <v>0</v>
      </c>
      <c r="HD410" s="4"/>
      <c r="HE410" s="4" t="s">
        <v>459</v>
      </c>
      <c r="HF410" s="4" t="s">
        <v>37</v>
      </c>
      <c r="HG410" s="4"/>
      <c r="HH410" s="4"/>
      <c r="HI410" s="4"/>
      <c r="HJ410" s="4"/>
      <c r="HK410" s="4"/>
      <c r="HL410" s="4"/>
      <c r="HM410" s="4" t="s">
        <v>3</v>
      </c>
      <c r="HN410" s="4" t="s">
        <v>3</v>
      </c>
      <c r="HO410" s="4" t="s">
        <v>3</v>
      </c>
      <c r="HP410" s="4" t="s">
        <v>3</v>
      </c>
      <c r="HQ410" s="4" t="s">
        <v>3</v>
      </c>
      <c r="HR410" s="4"/>
      <c r="HS410" s="4">
        <v>0</v>
      </c>
      <c r="HT410" s="4"/>
      <c r="HU410" s="4"/>
      <c r="HV410" s="4"/>
      <c r="HW410" s="4"/>
      <c r="HX410" s="4"/>
      <c r="HY410" s="4"/>
      <c r="HZ410" s="4"/>
      <c r="IA410" s="4"/>
      <c r="IB410" s="4"/>
      <c r="IC410" s="4"/>
      <c r="ID410" s="4"/>
      <c r="IE410" s="4"/>
      <c r="IF410" s="4"/>
      <c r="IG410" s="4"/>
      <c r="IH410" s="4"/>
      <c r="II410" s="4"/>
      <c r="IJ410" s="4"/>
      <c r="IK410" s="4">
        <v>0</v>
      </c>
      <c r="IL410" s="4"/>
      <c r="IM410" s="4"/>
      <c r="IN410" s="4"/>
      <c r="IO410" s="4"/>
      <c r="IP410" s="4"/>
      <c r="IQ410" s="4"/>
      <c r="IR410" s="4"/>
      <c r="IS410" s="4"/>
      <c r="IT410" s="4"/>
      <c r="IU410" s="4"/>
    </row>
    <row r="411" spans="1:255" x14ac:dyDescent="0.25">
      <c r="A411" s="3">
        <v>17</v>
      </c>
      <c r="B411" s="3">
        <v>1</v>
      </c>
      <c r="C411" s="3"/>
      <c r="D411" s="3"/>
      <c r="E411" s="3" t="s">
        <v>585</v>
      </c>
      <c r="F411" s="3" t="s">
        <v>586</v>
      </c>
      <c r="G411" s="3" t="s">
        <v>587</v>
      </c>
      <c r="H411" s="3" t="s">
        <v>227</v>
      </c>
      <c r="I411" s="3">
        <v>4</v>
      </c>
      <c r="J411" s="3">
        <v>0</v>
      </c>
      <c r="K411" s="3">
        <v>4</v>
      </c>
      <c r="L411" s="3"/>
      <c r="M411" s="3"/>
      <c r="N411" s="3"/>
      <c r="O411" s="3">
        <f t="shared" si="591"/>
        <v>2786.88</v>
      </c>
      <c r="P411" s="3">
        <f t="shared" si="592"/>
        <v>2786.88</v>
      </c>
      <c r="Q411" s="3">
        <f t="shared" si="618"/>
        <v>0</v>
      </c>
      <c r="R411" s="3">
        <f t="shared" si="619"/>
        <v>0</v>
      </c>
      <c r="S411" s="3">
        <f t="shared" si="593"/>
        <v>0</v>
      </c>
      <c r="T411" s="3">
        <f t="shared" si="594"/>
        <v>0</v>
      </c>
      <c r="U411" s="3">
        <f t="shared" si="595"/>
        <v>0</v>
      </c>
      <c r="V411" s="3">
        <f t="shared" si="596"/>
        <v>0</v>
      </c>
      <c r="W411" s="3">
        <f t="shared" si="597"/>
        <v>0</v>
      </c>
      <c r="X411" s="3">
        <f t="shared" si="620"/>
        <v>0</v>
      </c>
      <c r="Y411" s="3">
        <f t="shared" si="621"/>
        <v>0</v>
      </c>
      <c r="Z411" s="3"/>
      <c r="AA411" s="3">
        <v>54971259</v>
      </c>
      <c r="AB411" s="3">
        <f t="shared" si="598"/>
        <v>696.72</v>
      </c>
      <c r="AC411" s="3">
        <f t="shared" si="622"/>
        <v>696.72</v>
      </c>
      <c r="AD411" s="3">
        <f t="shared" si="623"/>
        <v>0</v>
      </c>
      <c r="AE411" s="3">
        <f t="shared" si="624"/>
        <v>0</v>
      </c>
      <c r="AF411" s="3">
        <f t="shared" si="625"/>
        <v>0</v>
      </c>
      <c r="AG411" s="3">
        <f t="shared" si="599"/>
        <v>0</v>
      </c>
      <c r="AH411" s="3">
        <f t="shared" si="626"/>
        <v>0</v>
      </c>
      <c r="AI411" s="3">
        <f t="shared" si="627"/>
        <v>0</v>
      </c>
      <c r="AJ411" s="3">
        <f t="shared" si="600"/>
        <v>0</v>
      </c>
      <c r="AK411" s="3">
        <v>696.71999999999991</v>
      </c>
      <c r="AL411" s="3">
        <v>696.71999999999991</v>
      </c>
      <c r="AM411" s="3">
        <v>0</v>
      </c>
      <c r="AN411" s="3">
        <v>0</v>
      </c>
      <c r="AO411" s="3">
        <v>0</v>
      </c>
      <c r="AP411" s="3">
        <v>0</v>
      </c>
      <c r="AQ411" s="3">
        <v>0</v>
      </c>
      <c r="AR411" s="3">
        <v>0</v>
      </c>
      <c r="AS411" s="3">
        <v>0</v>
      </c>
      <c r="AT411" s="3">
        <v>0</v>
      </c>
      <c r="AU411" s="3">
        <v>0</v>
      </c>
      <c r="AV411" s="3">
        <v>1</v>
      </c>
      <c r="AW411" s="3">
        <v>1</v>
      </c>
      <c r="AX411" s="3"/>
      <c r="AY411" s="3"/>
      <c r="AZ411" s="3">
        <v>1</v>
      </c>
      <c r="BA411" s="3">
        <v>1</v>
      </c>
      <c r="BB411" s="3">
        <v>1</v>
      </c>
      <c r="BC411" s="3">
        <v>1</v>
      </c>
      <c r="BD411" s="3" t="s">
        <v>3</v>
      </c>
      <c r="BE411" s="3" t="s">
        <v>3</v>
      </c>
      <c r="BF411" s="3" t="s">
        <v>3</v>
      </c>
      <c r="BG411" s="3" t="s">
        <v>3</v>
      </c>
      <c r="BH411" s="3">
        <v>3</v>
      </c>
      <c r="BI411" s="3">
        <v>2</v>
      </c>
      <c r="BJ411" s="3" t="s">
        <v>586</v>
      </c>
      <c r="BK411" s="3"/>
      <c r="BL411" s="3"/>
      <c r="BM411" s="3">
        <v>400005</v>
      </c>
      <c r="BN411" s="3">
        <v>0</v>
      </c>
      <c r="BO411" s="3" t="s">
        <v>3</v>
      </c>
      <c r="BP411" s="3">
        <v>0</v>
      </c>
      <c r="BQ411" s="3">
        <v>213</v>
      </c>
      <c r="BR411" s="3">
        <v>0</v>
      </c>
      <c r="BS411" s="3">
        <v>1</v>
      </c>
      <c r="BT411" s="3">
        <v>1</v>
      </c>
      <c r="BU411" s="3">
        <v>1</v>
      </c>
      <c r="BV411" s="3">
        <v>1</v>
      </c>
      <c r="BW411" s="3">
        <v>1</v>
      </c>
      <c r="BX411" s="3">
        <v>1</v>
      </c>
      <c r="BY411" s="3" t="s">
        <v>3</v>
      </c>
      <c r="BZ411" s="3">
        <v>0</v>
      </c>
      <c r="CA411" s="3">
        <v>0</v>
      </c>
      <c r="CB411" s="3" t="s">
        <v>3</v>
      </c>
      <c r="CC411" s="3"/>
      <c r="CD411" s="3"/>
      <c r="CE411" s="3">
        <v>1566</v>
      </c>
      <c r="CF411" s="3">
        <v>0</v>
      </c>
      <c r="CG411" s="3">
        <v>0</v>
      </c>
      <c r="CH411" s="3"/>
      <c r="CI411" s="3"/>
      <c r="CJ411" s="3"/>
      <c r="CK411" s="3"/>
      <c r="CL411" s="3"/>
      <c r="CM411" s="3">
        <v>0</v>
      </c>
      <c r="CN411" s="3" t="s">
        <v>3</v>
      </c>
      <c r="CO411" s="3">
        <v>0</v>
      </c>
      <c r="CP411" s="3">
        <f t="shared" si="601"/>
        <v>2786.88</v>
      </c>
      <c r="CQ411" s="3">
        <f t="shared" si="602"/>
        <v>696.72</v>
      </c>
      <c r="CR411" s="3">
        <f t="shared" si="628"/>
        <v>0</v>
      </c>
      <c r="CS411" s="3">
        <f t="shared" si="629"/>
        <v>0</v>
      </c>
      <c r="CT411" s="3">
        <f t="shared" si="603"/>
        <v>0</v>
      </c>
      <c r="CU411" s="3">
        <f t="shared" si="604"/>
        <v>0</v>
      </c>
      <c r="CV411" s="3">
        <f t="shared" si="605"/>
        <v>0</v>
      </c>
      <c r="CW411" s="3">
        <f t="shared" si="606"/>
        <v>0</v>
      </c>
      <c r="CX411" s="3">
        <f t="shared" si="607"/>
        <v>0</v>
      </c>
      <c r="CY411" s="3">
        <f t="shared" si="630"/>
        <v>0</v>
      </c>
      <c r="CZ411" s="3">
        <f t="shared" si="631"/>
        <v>0</v>
      </c>
      <c r="DA411" s="3"/>
      <c r="DB411" s="3"/>
      <c r="DC411" s="3" t="s">
        <v>3</v>
      </c>
      <c r="DD411" s="3" t="s">
        <v>3</v>
      </c>
      <c r="DE411" s="3" t="s">
        <v>3</v>
      </c>
      <c r="DF411" s="3" t="s">
        <v>3</v>
      </c>
      <c r="DG411" s="3" t="s">
        <v>3</v>
      </c>
      <c r="DH411" s="3" t="s">
        <v>3</v>
      </c>
      <c r="DI411" s="3" t="s">
        <v>3</v>
      </c>
      <c r="DJ411" s="3" t="s">
        <v>3</v>
      </c>
      <c r="DK411" s="3" t="s">
        <v>3</v>
      </c>
      <c r="DL411" s="3" t="s">
        <v>3</v>
      </c>
      <c r="DM411" s="3" t="s">
        <v>3</v>
      </c>
      <c r="DN411" s="3">
        <v>0</v>
      </c>
      <c r="DO411" s="3">
        <v>0</v>
      </c>
      <c r="DP411" s="3">
        <v>1</v>
      </c>
      <c r="DQ411" s="3">
        <v>1</v>
      </c>
      <c r="DR411" s="3"/>
      <c r="DS411" s="3"/>
      <c r="DT411" s="3"/>
      <c r="DU411" s="3">
        <v>1013</v>
      </c>
      <c r="DV411" s="3" t="s">
        <v>227</v>
      </c>
      <c r="DW411" s="3" t="s">
        <v>227</v>
      </c>
      <c r="DX411" s="3">
        <v>1</v>
      </c>
      <c r="DY411" s="3"/>
      <c r="DZ411" s="3" t="s">
        <v>3</v>
      </c>
      <c r="EA411" s="3" t="s">
        <v>3</v>
      </c>
      <c r="EB411" s="3" t="s">
        <v>3</v>
      </c>
      <c r="EC411" s="3" t="s">
        <v>3</v>
      </c>
      <c r="ED411" s="3"/>
      <c r="EE411" s="3">
        <v>57042888</v>
      </c>
      <c r="EF411" s="3">
        <v>213</v>
      </c>
      <c r="EG411" s="3" t="s">
        <v>456</v>
      </c>
      <c r="EH411" s="3">
        <v>0</v>
      </c>
      <c r="EI411" s="3" t="s">
        <v>3</v>
      </c>
      <c r="EJ411" s="3">
        <v>1</v>
      </c>
      <c r="EK411" s="3">
        <v>400005</v>
      </c>
      <c r="EL411" s="3" t="s">
        <v>456</v>
      </c>
      <c r="EM411" s="3" t="s">
        <v>457</v>
      </c>
      <c r="EN411" s="3"/>
      <c r="EO411" s="3" t="s">
        <v>3</v>
      </c>
      <c r="EP411" s="3"/>
      <c r="EQ411" s="3">
        <v>16</v>
      </c>
      <c r="ER411" s="3">
        <v>0</v>
      </c>
      <c r="ES411" s="3">
        <v>696.71999999999991</v>
      </c>
      <c r="ET411" s="3">
        <v>0</v>
      </c>
      <c r="EU411" s="3">
        <v>0</v>
      </c>
      <c r="EV411" s="3">
        <v>0</v>
      </c>
      <c r="EW411" s="3">
        <v>0</v>
      </c>
      <c r="EX411" s="3">
        <v>0</v>
      </c>
      <c r="EY411" s="3">
        <v>0</v>
      </c>
      <c r="EZ411" s="3"/>
      <c r="FA411" s="3"/>
      <c r="FB411" s="3"/>
      <c r="FC411" s="3"/>
      <c r="FD411" s="3"/>
      <c r="FE411" s="3"/>
      <c r="FF411" s="3"/>
      <c r="FG411" s="3"/>
      <c r="FH411" s="3"/>
      <c r="FI411" s="3"/>
      <c r="FJ411" s="3"/>
      <c r="FK411" s="3"/>
      <c r="FL411" s="3"/>
      <c r="FM411" s="3"/>
      <c r="FN411" s="3"/>
      <c r="FO411" s="3"/>
      <c r="FP411" s="3"/>
      <c r="FQ411" s="3">
        <v>0</v>
      </c>
      <c r="FR411" s="3">
        <v>0</v>
      </c>
      <c r="FS411" s="3">
        <v>0</v>
      </c>
      <c r="FT411" s="3"/>
      <c r="FU411" s="3"/>
      <c r="FV411" s="3"/>
      <c r="FW411" s="3"/>
      <c r="FX411" s="3">
        <v>0</v>
      </c>
      <c r="FY411" s="3">
        <v>0</v>
      </c>
      <c r="FZ411" s="3"/>
      <c r="GA411" s="3" t="s">
        <v>584</v>
      </c>
      <c r="GB411" s="3"/>
      <c r="GC411" s="3"/>
      <c r="GD411" s="3">
        <v>1</v>
      </c>
      <c r="GE411" s="3"/>
      <c r="GF411" s="3">
        <v>-1788254390</v>
      </c>
      <c r="GG411" s="3">
        <v>2</v>
      </c>
      <c r="GH411" s="3">
        <v>4</v>
      </c>
      <c r="GI411" s="3">
        <v>-2</v>
      </c>
      <c r="GJ411" s="3">
        <v>0</v>
      </c>
      <c r="GK411" s="3">
        <v>0</v>
      </c>
      <c r="GL411" s="3">
        <f t="shared" si="608"/>
        <v>0</v>
      </c>
      <c r="GM411" s="3">
        <f t="shared" si="609"/>
        <v>2786.88</v>
      </c>
      <c r="GN411" s="3">
        <f t="shared" si="610"/>
        <v>0</v>
      </c>
      <c r="GO411" s="3">
        <f t="shared" si="611"/>
        <v>2786.88</v>
      </c>
      <c r="GP411" s="3">
        <f t="shared" si="612"/>
        <v>0</v>
      </c>
      <c r="GQ411" s="3"/>
      <c r="GR411" s="3">
        <v>1</v>
      </c>
      <c r="GS411" s="3">
        <v>2</v>
      </c>
      <c r="GT411" s="3">
        <v>0</v>
      </c>
      <c r="GU411" s="3" t="s">
        <v>3</v>
      </c>
      <c r="GV411" s="3">
        <f t="shared" si="613"/>
        <v>0</v>
      </c>
      <c r="GW411" s="3">
        <v>1</v>
      </c>
      <c r="GX411" s="3">
        <f t="shared" si="614"/>
        <v>0</v>
      </c>
      <c r="GY411" s="3"/>
      <c r="GZ411" s="3"/>
      <c r="HA411" s="3">
        <v>0</v>
      </c>
      <c r="HB411" s="3">
        <v>0</v>
      </c>
      <c r="HC411" s="3">
        <f t="shared" si="615"/>
        <v>0</v>
      </c>
      <c r="HD411" s="3"/>
      <c r="HE411" s="3" t="s">
        <v>459</v>
      </c>
      <c r="HF411" s="3" t="s">
        <v>37</v>
      </c>
      <c r="HG411" s="3"/>
      <c r="HH411" s="3"/>
      <c r="HI411" s="3"/>
      <c r="HJ411" s="3"/>
      <c r="HK411" s="3"/>
      <c r="HL411" s="3"/>
      <c r="HM411" s="3" t="s">
        <v>3</v>
      </c>
      <c r="HN411" s="3" t="s">
        <v>3</v>
      </c>
      <c r="HO411" s="3" t="s">
        <v>3</v>
      </c>
      <c r="HP411" s="3" t="s">
        <v>3</v>
      </c>
      <c r="HQ411" s="3" t="s">
        <v>3</v>
      </c>
      <c r="HR411" s="3"/>
      <c r="HS411" s="3">
        <v>0</v>
      </c>
      <c r="HT411" s="3"/>
      <c r="HU411" s="3"/>
      <c r="HV411" s="3"/>
      <c r="HW411" s="3"/>
      <c r="HX411" s="3"/>
      <c r="HY411" s="3"/>
      <c r="HZ411" s="3"/>
      <c r="IA411" s="3"/>
      <c r="IB411" s="3"/>
      <c r="IC411" s="3"/>
      <c r="ID411" s="3"/>
      <c r="IE411" s="3"/>
      <c r="IF411" s="3"/>
      <c r="IG411" s="3"/>
      <c r="IH411" s="3"/>
      <c r="II411" s="3"/>
      <c r="IJ411" s="3"/>
      <c r="IK411" s="3">
        <v>0</v>
      </c>
      <c r="IL411" s="3"/>
      <c r="IM411" s="3"/>
      <c r="IN411" s="3"/>
      <c r="IO411" s="3"/>
      <c r="IP411" s="3"/>
      <c r="IQ411" s="3"/>
      <c r="IR411" s="3"/>
      <c r="IS411" s="3"/>
      <c r="IT411" s="3"/>
      <c r="IU411" s="3"/>
    </row>
    <row r="412" spans="1:255" x14ac:dyDescent="0.25">
      <c r="A412" s="4">
        <v>17</v>
      </c>
      <c r="B412" s="4">
        <v>1</v>
      </c>
      <c r="C412" s="4"/>
      <c r="D412" s="4"/>
      <c r="E412" s="4" t="s">
        <v>585</v>
      </c>
      <c r="F412" s="4" t="s">
        <v>586</v>
      </c>
      <c r="G412" s="4" t="s">
        <v>587</v>
      </c>
      <c r="H412" s="4" t="s">
        <v>227</v>
      </c>
      <c r="I412" s="4">
        <v>4</v>
      </c>
      <c r="J412" s="4">
        <v>0</v>
      </c>
      <c r="K412" s="4">
        <v>4</v>
      </c>
      <c r="L412" s="4"/>
      <c r="M412" s="4"/>
      <c r="N412" s="4"/>
      <c r="O412" s="4">
        <f t="shared" si="591"/>
        <v>27422.9</v>
      </c>
      <c r="P412" s="4">
        <f t="shared" si="592"/>
        <v>27422.9</v>
      </c>
      <c r="Q412" s="4">
        <f t="shared" si="618"/>
        <v>0</v>
      </c>
      <c r="R412" s="4">
        <f t="shared" si="619"/>
        <v>0</v>
      </c>
      <c r="S412" s="4">
        <f t="shared" si="593"/>
        <v>0</v>
      </c>
      <c r="T412" s="4">
        <f t="shared" si="594"/>
        <v>0</v>
      </c>
      <c r="U412" s="4">
        <f t="shared" si="595"/>
        <v>0</v>
      </c>
      <c r="V412" s="4">
        <f t="shared" si="596"/>
        <v>0</v>
      </c>
      <c r="W412" s="4">
        <f t="shared" si="597"/>
        <v>0</v>
      </c>
      <c r="X412" s="4">
        <f t="shared" si="620"/>
        <v>0</v>
      </c>
      <c r="Y412" s="4">
        <f t="shared" si="621"/>
        <v>0</v>
      </c>
      <c r="Z412" s="4"/>
      <c r="AA412" s="4">
        <v>55890823</v>
      </c>
      <c r="AB412" s="4">
        <f t="shared" si="598"/>
        <v>696.72</v>
      </c>
      <c r="AC412" s="4">
        <f t="shared" si="622"/>
        <v>696.72</v>
      </c>
      <c r="AD412" s="4">
        <f t="shared" si="623"/>
        <v>0</v>
      </c>
      <c r="AE412" s="4">
        <f t="shared" si="624"/>
        <v>0</v>
      </c>
      <c r="AF412" s="4">
        <f t="shared" si="625"/>
        <v>0</v>
      </c>
      <c r="AG412" s="4">
        <f t="shared" si="599"/>
        <v>0</v>
      </c>
      <c r="AH412" s="4">
        <f t="shared" si="626"/>
        <v>0</v>
      </c>
      <c r="AI412" s="4">
        <f t="shared" si="627"/>
        <v>0</v>
      </c>
      <c r="AJ412" s="4">
        <f t="shared" si="600"/>
        <v>0</v>
      </c>
      <c r="AK412" s="4">
        <v>696.71999999999991</v>
      </c>
      <c r="AL412" s="4">
        <v>696.71999999999991</v>
      </c>
      <c r="AM412" s="4">
        <v>0</v>
      </c>
      <c r="AN412" s="4">
        <v>0</v>
      </c>
      <c r="AO412" s="4">
        <v>0</v>
      </c>
      <c r="AP412" s="4">
        <v>0</v>
      </c>
      <c r="AQ412" s="4">
        <v>0</v>
      </c>
      <c r="AR412" s="4">
        <v>0</v>
      </c>
      <c r="AS412" s="4">
        <v>0</v>
      </c>
      <c r="AT412" s="4">
        <v>0</v>
      </c>
      <c r="AU412" s="4">
        <v>0</v>
      </c>
      <c r="AV412" s="4">
        <v>1</v>
      </c>
      <c r="AW412" s="4">
        <v>1</v>
      </c>
      <c r="AX412" s="4"/>
      <c r="AY412" s="4"/>
      <c r="AZ412" s="4">
        <v>1</v>
      </c>
      <c r="BA412" s="4">
        <v>1</v>
      </c>
      <c r="BB412" s="4">
        <v>1</v>
      </c>
      <c r="BC412" s="4">
        <v>9.84</v>
      </c>
      <c r="BD412" s="4" t="s">
        <v>3</v>
      </c>
      <c r="BE412" s="4" t="s">
        <v>3</v>
      </c>
      <c r="BF412" s="4" t="s">
        <v>3</v>
      </c>
      <c r="BG412" s="4" t="s">
        <v>3</v>
      </c>
      <c r="BH412" s="4">
        <v>3</v>
      </c>
      <c r="BI412" s="4">
        <v>2</v>
      </c>
      <c r="BJ412" s="4" t="s">
        <v>586</v>
      </c>
      <c r="BK412" s="4"/>
      <c r="BL412" s="4"/>
      <c r="BM412" s="4">
        <v>400005</v>
      </c>
      <c r="BN412" s="4">
        <v>0</v>
      </c>
      <c r="BO412" s="4" t="s">
        <v>3</v>
      </c>
      <c r="BP412" s="4">
        <v>0</v>
      </c>
      <c r="BQ412" s="4">
        <v>213</v>
      </c>
      <c r="BR412" s="4">
        <v>0</v>
      </c>
      <c r="BS412" s="4">
        <v>1</v>
      </c>
      <c r="BT412" s="4">
        <v>1</v>
      </c>
      <c r="BU412" s="4">
        <v>1</v>
      </c>
      <c r="BV412" s="4">
        <v>1</v>
      </c>
      <c r="BW412" s="4">
        <v>1</v>
      </c>
      <c r="BX412" s="4">
        <v>1</v>
      </c>
      <c r="BY412" s="4" t="s">
        <v>3</v>
      </c>
      <c r="BZ412" s="4">
        <v>0</v>
      </c>
      <c r="CA412" s="4">
        <v>0</v>
      </c>
      <c r="CB412" s="4" t="s">
        <v>3</v>
      </c>
      <c r="CC412" s="4"/>
      <c r="CD412" s="4"/>
      <c r="CE412" s="4">
        <v>1566</v>
      </c>
      <c r="CF412" s="4">
        <v>0</v>
      </c>
      <c r="CG412" s="4">
        <v>0</v>
      </c>
      <c r="CH412" s="4"/>
      <c r="CI412" s="4"/>
      <c r="CJ412" s="4"/>
      <c r="CK412" s="4"/>
      <c r="CL412" s="4"/>
      <c r="CM412" s="4">
        <v>0</v>
      </c>
      <c r="CN412" s="4" t="s">
        <v>3</v>
      </c>
      <c r="CO412" s="4">
        <v>0</v>
      </c>
      <c r="CP412" s="4">
        <f t="shared" si="601"/>
        <v>27422.9</v>
      </c>
      <c r="CQ412" s="4">
        <f t="shared" si="602"/>
        <v>6855.72</v>
      </c>
      <c r="CR412" s="4">
        <f t="shared" si="628"/>
        <v>0</v>
      </c>
      <c r="CS412" s="4">
        <f t="shared" si="629"/>
        <v>0</v>
      </c>
      <c r="CT412" s="4">
        <f t="shared" si="603"/>
        <v>0</v>
      </c>
      <c r="CU412" s="4">
        <f t="shared" si="604"/>
        <v>0</v>
      </c>
      <c r="CV412" s="4">
        <f t="shared" si="605"/>
        <v>0</v>
      </c>
      <c r="CW412" s="4">
        <f t="shared" si="606"/>
        <v>0</v>
      </c>
      <c r="CX412" s="4">
        <f t="shared" si="607"/>
        <v>0</v>
      </c>
      <c r="CY412" s="4">
        <f t="shared" si="630"/>
        <v>0</v>
      </c>
      <c r="CZ412" s="4">
        <f t="shared" si="631"/>
        <v>0</v>
      </c>
      <c r="DA412" s="4"/>
      <c r="DB412" s="4"/>
      <c r="DC412" s="4" t="s">
        <v>3</v>
      </c>
      <c r="DD412" s="4" t="s">
        <v>3</v>
      </c>
      <c r="DE412" s="4" t="s">
        <v>3</v>
      </c>
      <c r="DF412" s="4" t="s">
        <v>3</v>
      </c>
      <c r="DG412" s="4" t="s">
        <v>3</v>
      </c>
      <c r="DH412" s="4" t="s">
        <v>3</v>
      </c>
      <c r="DI412" s="4" t="s">
        <v>3</v>
      </c>
      <c r="DJ412" s="4" t="s">
        <v>3</v>
      </c>
      <c r="DK412" s="4" t="s">
        <v>3</v>
      </c>
      <c r="DL412" s="4" t="s">
        <v>3</v>
      </c>
      <c r="DM412" s="4" t="s">
        <v>3</v>
      </c>
      <c r="DN412" s="4">
        <v>0</v>
      </c>
      <c r="DO412" s="4">
        <v>0</v>
      </c>
      <c r="DP412" s="4">
        <v>1</v>
      </c>
      <c r="DQ412" s="4">
        <v>1</v>
      </c>
      <c r="DR412" s="4"/>
      <c r="DS412" s="4"/>
      <c r="DT412" s="4"/>
      <c r="DU412" s="4">
        <v>1013</v>
      </c>
      <c r="DV412" s="4" t="s">
        <v>227</v>
      </c>
      <c r="DW412" s="4" t="s">
        <v>227</v>
      </c>
      <c r="DX412" s="4">
        <v>1</v>
      </c>
      <c r="DY412" s="4"/>
      <c r="DZ412" s="4" t="s">
        <v>3</v>
      </c>
      <c r="EA412" s="4" t="s">
        <v>3</v>
      </c>
      <c r="EB412" s="4" t="s">
        <v>3</v>
      </c>
      <c r="EC412" s="4" t="s">
        <v>3</v>
      </c>
      <c r="ED412" s="4"/>
      <c r="EE412" s="4">
        <v>57042888</v>
      </c>
      <c r="EF412" s="4">
        <v>213</v>
      </c>
      <c r="EG412" s="4" t="s">
        <v>456</v>
      </c>
      <c r="EH412" s="4">
        <v>0</v>
      </c>
      <c r="EI412" s="4" t="s">
        <v>3</v>
      </c>
      <c r="EJ412" s="4">
        <v>1</v>
      </c>
      <c r="EK412" s="4">
        <v>400005</v>
      </c>
      <c r="EL412" s="4" t="s">
        <v>456</v>
      </c>
      <c r="EM412" s="4" t="s">
        <v>457</v>
      </c>
      <c r="EN412" s="4"/>
      <c r="EO412" s="4" t="s">
        <v>3</v>
      </c>
      <c r="EP412" s="4"/>
      <c r="EQ412" s="4">
        <v>16</v>
      </c>
      <c r="ER412" s="4">
        <v>0</v>
      </c>
      <c r="ES412" s="4">
        <v>696.71999999999991</v>
      </c>
      <c r="ET412" s="4">
        <v>0</v>
      </c>
      <c r="EU412" s="4">
        <v>0</v>
      </c>
      <c r="EV412" s="4">
        <v>0</v>
      </c>
      <c r="EW412" s="4">
        <v>0</v>
      </c>
      <c r="EX412" s="4">
        <v>0</v>
      </c>
      <c r="EY412" s="4">
        <v>0</v>
      </c>
      <c r="EZ412" s="4">
        <v>5</v>
      </c>
      <c r="FA412" s="4"/>
      <c r="FB412" s="4"/>
      <c r="FC412" s="4">
        <v>1</v>
      </c>
      <c r="FD412" s="4">
        <v>18</v>
      </c>
      <c r="FE412" s="4"/>
      <c r="FF412" s="4">
        <v>8200</v>
      </c>
      <c r="FG412" s="4"/>
      <c r="FH412" s="4"/>
      <c r="FI412" s="4"/>
      <c r="FJ412" s="4"/>
      <c r="FK412" s="4"/>
      <c r="FL412" s="4"/>
      <c r="FM412" s="4"/>
      <c r="FN412" s="4"/>
      <c r="FO412" s="4"/>
      <c r="FP412" s="4"/>
      <c r="FQ412" s="4">
        <v>0</v>
      </c>
      <c r="FR412" s="4">
        <v>0</v>
      </c>
      <c r="FS412" s="4">
        <v>0</v>
      </c>
      <c r="FT412" s="4"/>
      <c r="FU412" s="4"/>
      <c r="FV412" s="4"/>
      <c r="FW412" s="4"/>
      <c r="FX412" s="4">
        <v>0</v>
      </c>
      <c r="FY412" s="4">
        <v>0</v>
      </c>
      <c r="FZ412" s="4"/>
      <c r="GA412" s="4" t="s">
        <v>584</v>
      </c>
      <c r="GB412" s="4"/>
      <c r="GC412" s="4"/>
      <c r="GD412" s="4">
        <v>1</v>
      </c>
      <c r="GE412" s="4"/>
      <c r="GF412" s="4">
        <v>-1788254390</v>
      </c>
      <c r="GG412" s="4">
        <v>2</v>
      </c>
      <c r="GH412" s="4">
        <v>3</v>
      </c>
      <c r="GI412" s="4">
        <v>5</v>
      </c>
      <c r="GJ412" s="4">
        <v>0</v>
      </c>
      <c r="GK412" s="4">
        <v>0</v>
      </c>
      <c r="GL412" s="4">
        <f t="shared" si="608"/>
        <v>0</v>
      </c>
      <c r="GM412" s="4">
        <f t="shared" si="609"/>
        <v>27422.9</v>
      </c>
      <c r="GN412" s="4">
        <f t="shared" si="610"/>
        <v>0</v>
      </c>
      <c r="GO412" s="4">
        <f t="shared" si="611"/>
        <v>27422.9</v>
      </c>
      <c r="GP412" s="4">
        <f t="shared" si="612"/>
        <v>0</v>
      </c>
      <c r="GQ412" s="4"/>
      <c r="GR412" s="4">
        <v>1</v>
      </c>
      <c r="GS412" s="4">
        <v>1</v>
      </c>
      <c r="GT412" s="4">
        <v>0</v>
      </c>
      <c r="GU412" s="4" t="s">
        <v>3</v>
      </c>
      <c r="GV412" s="4">
        <f t="shared" si="613"/>
        <v>0</v>
      </c>
      <c r="GW412" s="4">
        <v>1</v>
      </c>
      <c r="GX412" s="4">
        <f t="shared" si="614"/>
        <v>0</v>
      </c>
      <c r="GY412" s="4"/>
      <c r="GZ412" s="4"/>
      <c r="HA412" s="4">
        <v>0</v>
      </c>
      <c r="HB412" s="4">
        <v>0</v>
      </c>
      <c r="HC412" s="4">
        <f t="shared" si="615"/>
        <v>0</v>
      </c>
      <c r="HD412" s="4"/>
      <c r="HE412" s="4" t="s">
        <v>459</v>
      </c>
      <c r="HF412" s="4" t="s">
        <v>37</v>
      </c>
      <c r="HG412" s="4"/>
      <c r="HH412" s="4"/>
      <c r="HI412" s="4"/>
      <c r="HJ412" s="4"/>
      <c r="HK412" s="4"/>
      <c r="HL412" s="4"/>
      <c r="HM412" s="4" t="s">
        <v>3</v>
      </c>
      <c r="HN412" s="4" t="s">
        <v>3</v>
      </c>
      <c r="HO412" s="4" t="s">
        <v>3</v>
      </c>
      <c r="HP412" s="4" t="s">
        <v>3</v>
      </c>
      <c r="HQ412" s="4" t="s">
        <v>3</v>
      </c>
      <c r="HR412" s="4"/>
      <c r="HS412" s="4">
        <v>0</v>
      </c>
      <c r="HT412" s="4"/>
      <c r="HU412" s="4"/>
      <c r="HV412" s="4"/>
      <c r="HW412" s="4"/>
      <c r="HX412" s="4"/>
      <c r="HY412" s="4"/>
      <c r="HZ412" s="4"/>
      <c r="IA412" s="4"/>
      <c r="IB412" s="4"/>
      <c r="IC412" s="4"/>
      <c r="ID412" s="4"/>
      <c r="IE412" s="4"/>
      <c r="IF412" s="4"/>
      <c r="IG412" s="4"/>
      <c r="IH412" s="4"/>
      <c r="II412" s="4"/>
      <c r="IJ412" s="4"/>
      <c r="IK412" s="4">
        <v>0</v>
      </c>
      <c r="IL412" s="4"/>
      <c r="IM412" s="4"/>
      <c r="IN412" s="4"/>
      <c r="IO412" s="4"/>
      <c r="IP412" s="4"/>
      <c r="IQ412" s="4"/>
      <c r="IR412" s="4"/>
      <c r="IS412" s="4"/>
      <c r="IT412" s="4"/>
      <c r="IU412" s="4"/>
    </row>
    <row r="413" spans="1:255" x14ac:dyDescent="0.25">
      <c r="A413" s="3">
        <v>17</v>
      </c>
      <c r="B413" s="3">
        <v>1</v>
      </c>
      <c r="C413" s="3"/>
      <c r="D413" s="3"/>
      <c r="E413" s="3" t="s">
        <v>588</v>
      </c>
      <c r="F413" s="3" t="s">
        <v>589</v>
      </c>
      <c r="G413" s="3" t="s">
        <v>590</v>
      </c>
      <c r="H413" s="3" t="s">
        <v>227</v>
      </c>
      <c r="I413" s="3">
        <v>4</v>
      </c>
      <c r="J413" s="3">
        <v>0</v>
      </c>
      <c r="K413" s="3">
        <v>4</v>
      </c>
      <c r="L413" s="3"/>
      <c r="M413" s="3"/>
      <c r="N413" s="3"/>
      <c r="O413" s="3">
        <f t="shared" si="591"/>
        <v>2786.88</v>
      </c>
      <c r="P413" s="3">
        <f t="shared" si="592"/>
        <v>2786.88</v>
      </c>
      <c r="Q413" s="3">
        <f t="shared" si="618"/>
        <v>0</v>
      </c>
      <c r="R413" s="3">
        <f t="shared" si="619"/>
        <v>0</v>
      </c>
      <c r="S413" s="3">
        <f t="shared" si="593"/>
        <v>0</v>
      </c>
      <c r="T413" s="3">
        <f t="shared" si="594"/>
        <v>0</v>
      </c>
      <c r="U413" s="3">
        <f t="shared" si="595"/>
        <v>0</v>
      </c>
      <c r="V413" s="3">
        <f t="shared" si="596"/>
        <v>0</v>
      </c>
      <c r="W413" s="3">
        <f t="shared" si="597"/>
        <v>0</v>
      </c>
      <c r="X413" s="3">
        <f t="shared" si="620"/>
        <v>0</v>
      </c>
      <c r="Y413" s="3">
        <f t="shared" si="621"/>
        <v>0</v>
      </c>
      <c r="Z413" s="3"/>
      <c r="AA413" s="3">
        <v>54971259</v>
      </c>
      <c r="AB413" s="3">
        <f t="shared" si="598"/>
        <v>696.72</v>
      </c>
      <c r="AC413" s="3">
        <f t="shared" si="622"/>
        <v>696.72</v>
      </c>
      <c r="AD413" s="3">
        <f t="shared" si="623"/>
        <v>0</v>
      </c>
      <c r="AE413" s="3">
        <f t="shared" si="624"/>
        <v>0</v>
      </c>
      <c r="AF413" s="3">
        <f t="shared" si="625"/>
        <v>0</v>
      </c>
      <c r="AG413" s="3">
        <f t="shared" si="599"/>
        <v>0</v>
      </c>
      <c r="AH413" s="3">
        <f t="shared" si="626"/>
        <v>0</v>
      </c>
      <c r="AI413" s="3">
        <f t="shared" si="627"/>
        <v>0</v>
      </c>
      <c r="AJ413" s="3">
        <f t="shared" si="600"/>
        <v>0</v>
      </c>
      <c r="AK413" s="3">
        <v>696.71999999999991</v>
      </c>
      <c r="AL413" s="3">
        <v>696.71999999999991</v>
      </c>
      <c r="AM413" s="3">
        <v>0</v>
      </c>
      <c r="AN413" s="3">
        <v>0</v>
      </c>
      <c r="AO413" s="3">
        <v>0</v>
      </c>
      <c r="AP413" s="3">
        <v>0</v>
      </c>
      <c r="AQ413" s="3">
        <v>0</v>
      </c>
      <c r="AR413" s="3">
        <v>0</v>
      </c>
      <c r="AS413" s="3">
        <v>0</v>
      </c>
      <c r="AT413" s="3">
        <v>0</v>
      </c>
      <c r="AU413" s="3">
        <v>0</v>
      </c>
      <c r="AV413" s="3">
        <v>1</v>
      </c>
      <c r="AW413" s="3">
        <v>1</v>
      </c>
      <c r="AX413" s="3"/>
      <c r="AY413" s="3"/>
      <c r="AZ413" s="3">
        <v>1</v>
      </c>
      <c r="BA413" s="3">
        <v>1</v>
      </c>
      <c r="BB413" s="3">
        <v>1</v>
      </c>
      <c r="BC413" s="3">
        <v>1</v>
      </c>
      <c r="BD413" s="3" t="s">
        <v>3</v>
      </c>
      <c r="BE413" s="3" t="s">
        <v>3</v>
      </c>
      <c r="BF413" s="3" t="s">
        <v>3</v>
      </c>
      <c r="BG413" s="3" t="s">
        <v>3</v>
      </c>
      <c r="BH413" s="3">
        <v>3</v>
      </c>
      <c r="BI413" s="3">
        <v>2</v>
      </c>
      <c r="BJ413" s="3" t="s">
        <v>589</v>
      </c>
      <c r="BK413" s="3"/>
      <c r="BL413" s="3"/>
      <c r="BM413" s="3">
        <v>400005</v>
      </c>
      <c r="BN413" s="3">
        <v>0</v>
      </c>
      <c r="BO413" s="3" t="s">
        <v>3</v>
      </c>
      <c r="BP413" s="3">
        <v>0</v>
      </c>
      <c r="BQ413" s="3">
        <v>213</v>
      </c>
      <c r="BR413" s="3">
        <v>0</v>
      </c>
      <c r="BS413" s="3">
        <v>1</v>
      </c>
      <c r="BT413" s="3">
        <v>1</v>
      </c>
      <c r="BU413" s="3">
        <v>1</v>
      </c>
      <c r="BV413" s="3">
        <v>1</v>
      </c>
      <c r="BW413" s="3">
        <v>1</v>
      </c>
      <c r="BX413" s="3">
        <v>1</v>
      </c>
      <c r="BY413" s="3" t="s">
        <v>3</v>
      </c>
      <c r="BZ413" s="3">
        <v>0</v>
      </c>
      <c r="CA413" s="3">
        <v>0</v>
      </c>
      <c r="CB413" s="3" t="s">
        <v>3</v>
      </c>
      <c r="CC413" s="3"/>
      <c r="CD413" s="3"/>
      <c r="CE413" s="3">
        <v>1566</v>
      </c>
      <c r="CF413" s="3">
        <v>0</v>
      </c>
      <c r="CG413" s="3">
        <v>0</v>
      </c>
      <c r="CH413" s="3"/>
      <c r="CI413" s="3"/>
      <c r="CJ413" s="3"/>
      <c r="CK413" s="3"/>
      <c r="CL413" s="3"/>
      <c r="CM413" s="3">
        <v>0</v>
      </c>
      <c r="CN413" s="3" t="s">
        <v>3</v>
      </c>
      <c r="CO413" s="3">
        <v>0</v>
      </c>
      <c r="CP413" s="3">
        <f t="shared" si="601"/>
        <v>2786.88</v>
      </c>
      <c r="CQ413" s="3">
        <f t="shared" si="602"/>
        <v>696.72</v>
      </c>
      <c r="CR413" s="3">
        <f t="shared" si="628"/>
        <v>0</v>
      </c>
      <c r="CS413" s="3">
        <f t="shared" si="629"/>
        <v>0</v>
      </c>
      <c r="CT413" s="3">
        <f t="shared" si="603"/>
        <v>0</v>
      </c>
      <c r="CU413" s="3">
        <f t="shared" si="604"/>
        <v>0</v>
      </c>
      <c r="CV413" s="3">
        <f t="shared" si="605"/>
        <v>0</v>
      </c>
      <c r="CW413" s="3">
        <f t="shared" si="606"/>
        <v>0</v>
      </c>
      <c r="CX413" s="3">
        <f t="shared" si="607"/>
        <v>0</v>
      </c>
      <c r="CY413" s="3">
        <f t="shared" si="630"/>
        <v>0</v>
      </c>
      <c r="CZ413" s="3">
        <f t="shared" si="631"/>
        <v>0</v>
      </c>
      <c r="DA413" s="3"/>
      <c r="DB413" s="3"/>
      <c r="DC413" s="3" t="s">
        <v>3</v>
      </c>
      <c r="DD413" s="3" t="s">
        <v>3</v>
      </c>
      <c r="DE413" s="3" t="s">
        <v>3</v>
      </c>
      <c r="DF413" s="3" t="s">
        <v>3</v>
      </c>
      <c r="DG413" s="3" t="s">
        <v>3</v>
      </c>
      <c r="DH413" s="3" t="s">
        <v>3</v>
      </c>
      <c r="DI413" s="3" t="s">
        <v>3</v>
      </c>
      <c r="DJ413" s="3" t="s">
        <v>3</v>
      </c>
      <c r="DK413" s="3" t="s">
        <v>3</v>
      </c>
      <c r="DL413" s="3" t="s">
        <v>3</v>
      </c>
      <c r="DM413" s="3" t="s">
        <v>3</v>
      </c>
      <c r="DN413" s="3">
        <v>0</v>
      </c>
      <c r="DO413" s="3">
        <v>0</v>
      </c>
      <c r="DP413" s="3">
        <v>1</v>
      </c>
      <c r="DQ413" s="3">
        <v>1</v>
      </c>
      <c r="DR413" s="3"/>
      <c r="DS413" s="3"/>
      <c r="DT413" s="3"/>
      <c r="DU413" s="3">
        <v>1013</v>
      </c>
      <c r="DV413" s="3" t="s">
        <v>227</v>
      </c>
      <c r="DW413" s="3" t="s">
        <v>227</v>
      </c>
      <c r="DX413" s="3">
        <v>1</v>
      </c>
      <c r="DY413" s="3"/>
      <c r="DZ413" s="3" t="s">
        <v>3</v>
      </c>
      <c r="EA413" s="3" t="s">
        <v>3</v>
      </c>
      <c r="EB413" s="3" t="s">
        <v>3</v>
      </c>
      <c r="EC413" s="3" t="s">
        <v>3</v>
      </c>
      <c r="ED413" s="3"/>
      <c r="EE413" s="3">
        <v>57042888</v>
      </c>
      <c r="EF413" s="3">
        <v>213</v>
      </c>
      <c r="EG413" s="3" t="s">
        <v>456</v>
      </c>
      <c r="EH413" s="3">
        <v>0</v>
      </c>
      <c r="EI413" s="3" t="s">
        <v>3</v>
      </c>
      <c r="EJ413" s="3">
        <v>1</v>
      </c>
      <c r="EK413" s="3">
        <v>400005</v>
      </c>
      <c r="EL413" s="3" t="s">
        <v>456</v>
      </c>
      <c r="EM413" s="3" t="s">
        <v>457</v>
      </c>
      <c r="EN413" s="3"/>
      <c r="EO413" s="3" t="s">
        <v>3</v>
      </c>
      <c r="EP413" s="3"/>
      <c r="EQ413" s="3">
        <v>16</v>
      </c>
      <c r="ER413" s="3">
        <v>0</v>
      </c>
      <c r="ES413" s="3">
        <v>696.71999999999991</v>
      </c>
      <c r="ET413" s="3">
        <v>0</v>
      </c>
      <c r="EU413" s="3">
        <v>0</v>
      </c>
      <c r="EV413" s="3">
        <v>0</v>
      </c>
      <c r="EW413" s="3">
        <v>0</v>
      </c>
      <c r="EX413" s="3">
        <v>0</v>
      </c>
      <c r="EY413" s="3">
        <v>0</v>
      </c>
      <c r="EZ413" s="3"/>
      <c r="FA413" s="3"/>
      <c r="FB413" s="3"/>
      <c r="FC413" s="3"/>
      <c r="FD413" s="3"/>
      <c r="FE413" s="3"/>
      <c r="FF413" s="3"/>
      <c r="FG413" s="3"/>
      <c r="FH413" s="3"/>
      <c r="FI413" s="3"/>
      <c r="FJ413" s="3"/>
      <c r="FK413" s="3"/>
      <c r="FL413" s="3"/>
      <c r="FM413" s="3"/>
      <c r="FN413" s="3"/>
      <c r="FO413" s="3"/>
      <c r="FP413" s="3"/>
      <c r="FQ413" s="3">
        <v>0</v>
      </c>
      <c r="FR413" s="3">
        <v>0</v>
      </c>
      <c r="FS413" s="3">
        <v>0</v>
      </c>
      <c r="FT413" s="3"/>
      <c r="FU413" s="3"/>
      <c r="FV413" s="3"/>
      <c r="FW413" s="3"/>
      <c r="FX413" s="3">
        <v>0</v>
      </c>
      <c r="FY413" s="3">
        <v>0</v>
      </c>
      <c r="FZ413" s="3"/>
      <c r="GA413" s="3" t="s">
        <v>584</v>
      </c>
      <c r="GB413" s="3"/>
      <c r="GC413" s="3"/>
      <c r="GD413" s="3">
        <v>1</v>
      </c>
      <c r="GE413" s="3"/>
      <c r="GF413" s="3">
        <v>1472066984</v>
      </c>
      <c r="GG413" s="3">
        <v>2</v>
      </c>
      <c r="GH413" s="3">
        <v>4</v>
      </c>
      <c r="GI413" s="3">
        <v>-2</v>
      </c>
      <c r="GJ413" s="3">
        <v>0</v>
      </c>
      <c r="GK413" s="3">
        <v>0</v>
      </c>
      <c r="GL413" s="3">
        <f t="shared" si="608"/>
        <v>0</v>
      </c>
      <c r="GM413" s="3">
        <f t="shared" si="609"/>
        <v>2786.88</v>
      </c>
      <c r="GN413" s="3">
        <f t="shared" si="610"/>
        <v>0</v>
      </c>
      <c r="GO413" s="3">
        <f t="shared" si="611"/>
        <v>2786.88</v>
      </c>
      <c r="GP413" s="3">
        <f t="shared" si="612"/>
        <v>0</v>
      </c>
      <c r="GQ413" s="3"/>
      <c r="GR413" s="3">
        <v>1</v>
      </c>
      <c r="GS413" s="3">
        <v>2</v>
      </c>
      <c r="GT413" s="3">
        <v>0</v>
      </c>
      <c r="GU413" s="3" t="s">
        <v>3</v>
      </c>
      <c r="GV413" s="3">
        <f t="shared" si="613"/>
        <v>0</v>
      </c>
      <c r="GW413" s="3">
        <v>1</v>
      </c>
      <c r="GX413" s="3">
        <f t="shared" si="614"/>
        <v>0</v>
      </c>
      <c r="GY413" s="3"/>
      <c r="GZ413" s="3"/>
      <c r="HA413" s="3">
        <v>0</v>
      </c>
      <c r="HB413" s="3">
        <v>0</v>
      </c>
      <c r="HC413" s="3">
        <f t="shared" si="615"/>
        <v>0</v>
      </c>
      <c r="HD413" s="3"/>
      <c r="HE413" s="3" t="s">
        <v>459</v>
      </c>
      <c r="HF413" s="3" t="s">
        <v>37</v>
      </c>
      <c r="HG413" s="3"/>
      <c r="HH413" s="3"/>
      <c r="HI413" s="3"/>
      <c r="HJ413" s="3"/>
      <c r="HK413" s="3"/>
      <c r="HL413" s="3"/>
      <c r="HM413" s="3" t="s">
        <v>3</v>
      </c>
      <c r="HN413" s="3" t="s">
        <v>3</v>
      </c>
      <c r="HO413" s="3" t="s">
        <v>3</v>
      </c>
      <c r="HP413" s="3" t="s">
        <v>3</v>
      </c>
      <c r="HQ413" s="3" t="s">
        <v>3</v>
      </c>
      <c r="HR413" s="3"/>
      <c r="HS413" s="3">
        <v>0</v>
      </c>
      <c r="HT413" s="3"/>
      <c r="HU413" s="3"/>
      <c r="HV413" s="3"/>
      <c r="HW413" s="3"/>
      <c r="HX413" s="3"/>
      <c r="HY413" s="3"/>
      <c r="HZ413" s="3"/>
      <c r="IA413" s="3"/>
      <c r="IB413" s="3"/>
      <c r="IC413" s="3"/>
      <c r="ID413" s="3"/>
      <c r="IE413" s="3"/>
      <c r="IF413" s="3"/>
      <c r="IG413" s="3"/>
      <c r="IH413" s="3"/>
      <c r="II413" s="3"/>
      <c r="IJ413" s="3"/>
      <c r="IK413" s="3">
        <v>0</v>
      </c>
      <c r="IL413" s="3"/>
      <c r="IM413" s="3"/>
      <c r="IN413" s="3"/>
      <c r="IO413" s="3"/>
      <c r="IP413" s="3"/>
      <c r="IQ413" s="3"/>
      <c r="IR413" s="3"/>
      <c r="IS413" s="3"/>
      <c r="IT413" s="3"/>
      <c r="IU413" s="3"/>
    </row>
    <row r="414" spans="1:255" x14ac:dyDescent="0.25">
      <c r="A414" s="4">
        <v>17</v>
      </c>
      <c r="B414" s="4">
        <v>1</v>
      </c>
      <c r="C414" s="4"/>
      <c r="D414" s="4"/>
      <c r="E414" s="4" t="s">
        <v>588</v>
      </c>
      <c r="F414" s="4" t="s">
        <v>589</v>
      </c>
      <c r="G414" s="4" t="s">
        <v>590</v>
      </c>
      <c r="H414" s="4" t="s">
        <v>227</v>
      </c>
      <c r="I414" s="4">
        <v>4</v>
      </c>
      <c r="J414" s="4">
        <v>0</v>
      </c>
      <c r="K414" s="4">
        <v>4</v>
      </c>
      <c r="L414" s="4"/>
      <c r="M414" s="4"/>
      <c r="N414" s="4"/>
      <c r="O414" s="4">
        <f t="shared" si="591"/>
        <v>27422.9</v>
      </c>
      <c r="P414" s="4">
        <f t="shared" si="592"/>
        <v>27422.9</v>
      </c>
      <c r="Q414" s="4">
        <f t="shared" si="618"/>
        <v>0</v>
      </c>
      <c r="R414" s="4">
        <f t="shared" si="619"/>
        <v>0</v>
      </c>
      <c r="S414" s="4">
        <f t="shared" si="593"/>
        <v>0</v>
      </c>
      <c r="T414" s="4">
        <f t="shared" si="594"/>
        <v>0</v>
      </c>
      <c r="U414" s="4">
        <f t="shared" si="595"/>
        <v>0</v>
      </c>
      <c r="V414" s="4">
        <f t="shared" si="596"/>
        <v>0</v>
      </c>
      <c r="W414" s="4">
        <f t="shared" si="597"/>
        <v>0</v>
      </c>
      <c r="X414" s="4">
        <f t="shared" si="620"/>
        <v>0</v>
      </c>
      <c r="Y414" s="4">
        <f t="shared" si="621"/>
        <v>0</v>
      </c>
      <c r="Z414" s="4"/>
      <c r="AA414" s="4">
        <v>55890823</v>
      </c>
      <c r="AB414" s="4">
        <f t="shared" si="598"/>
        <v>696.72</v>
      </c>
      <c r="AC414" s="4">
        <f t="shared" si="622"/>
        <v>696.72</v>
      </c>
      <c r="AD414" s="4">
        <f t="shared" si="623"/>
        <v>0</v>
      </c>
      <c r="AE414" s="4">
        <f t="shared" si="624"/>
        <v>0</v>
      </c>
      <c r="AF414" s="4">
        <f t="shared" si="625"/>
        <v>0</v>
      </c>
      <c r="AG414" s="4">
        <f t="shared" si="599"/>
        <v>0</v>
      </c>
      <c r="AH414" s="4">
        <f t="shared" si="626"/>
        <v>0</v>
      </c>
      <c r="AI414" s="4">
        <f t="shared" si="627"/>
        <v>0</v>
      </c>
      <c r="AJ414" s="4">
        <f t="shared" si="600"/>
        <v>0</v>
      </c>
      <c r="AK414" s="4">
        <v>696.71999999999991</v>
      </c>
      <c r="AL414" s="4">
        <v>696.71999999999991</v>
      </c>
      <c r="AM414" s="4">
        <v>0</v>
      </c>
      <c r="AN414" s="4">
        <v>0</v>
      </c>
      <c r="AO414" s="4">
        <v>0</v>
      </c>
      <c r="AP414" s="4">
        <v>0</v>
      </c>
      <c r="AQ414" s="4">
        <v>0</v>
      </c>
      <c r="AR414" s="4">
        <v>0</v>
      </c>
      <c r="AS414" s="4">
        <v>0</v>
      </c>
      <c r="AT414" s="4">
        <v>0</v>
      </c>
      <c r="AU414" s="4">
        <v>0</v>
      </c>
      <c r="AV414" s="4">
        <v>1</v>
      </c>
      <c r="AW414" s="4">
        <v>1</v>
      </c>
      <c r="AX414" s="4"/>
      <c r="AY414" s="4"/>
      <c r="AZ414" s="4">
        <v>1</v>
      </c>
      <c r="BA414" s="4">
        <v>1</v>
      </c>
      <c r="BB414" s="4">
        <v>1</v>
      </c>
      <c r="BC414" s="4">
        <v>9.84</v>
      </c>
      <c r="BD414" s="4" t="s">
        <v>3</v>
      </c>
      <c r="BE414" s="4" t="s">
        <v>3</v>
      </c>
      <c r="BF414" s="4" t="s">
        <v>3</v>
      </c>
      <c r="BG414" s="4" t="s">
        <v>3</v>
      </c>
      <c r="BH414" s="4">
        <v>3</v>
      </c>
      <c r="BI414" s="4">
        <v>2</v>
      </c>
      <c r="BJ414" s="4" t="s">
        <v>589</v>
      </c>
      <c r="BK414" s="4"/>
      <c r="BL414" s="4"/>
      <c r="BM414" s="4">
        <v>400005</v>
      </c>
      <c r="BN414" s="4">
        <v>0</v>
      </c>
      <c r="BO414" s="4" t="s">
        <v>3</v>
      </c>
      <c r="BP414" s="4">
        <v>0</v>
      </c>
      <c r="BQ414" s="4">
        <v>213</v>
      </c>
      <c r="BR414" s="4">
        <v>0</v>
      </c>
      <c r="BS414" s="4">
        <v>1</v>
      </c>
      <c r="BT414" s="4">
        <v>1</v>
      </c>
      <c r="BU414" s="4">
        <v>1</v>
      </c>
      <c r="BV414" s="4">
        <v>1</v>
      </c>
      <c r="BW414" s="4">
        <v>1</v>
      </c>
      <c r="BX414" s="4">
        <v>1</v>
      </c>
      <c r="BY414" s="4" t="s">
        <v>3</v>
      </c>
      <c r="BZ414" s="4">
        <v>0</v>
      </c>
      <c r="CA414" s="4">
        <v>0</v>
      </c>
      <c r="CB414" s="4" t="s">
        <v>3</v>
      </c>
      <c r="CC414" s="4"/>
      <c r="CD414" s="4"/>
      <c r="CE414" s="4">
        <v>1566</v>
      </c>
      <c r="CF414" s="4">
        <v>0</v>
      </c>
      <c r="CG414" s="4">
        <v>0</v>
      </c>
      <c r="CH414" s="4"/>
      <c r="CI414" s="4"/>
      <c r="CJ414" s="4"/>
      <c r="CK414" s="4"/>
      <c r="CL414" s="4"/>
      <c r="CM414" s="4">
        <v>0</v>
      </c>
      <c r="CN414" s="4" t="s">
        <v>3</v>
      </c>
      <c r="CO414" s="4">
        <v>0</v>
      </c>
      <c r="CP414" s="4">
        <f t="shared" si="601"/>
        <v>27422.9</v>
      </c>
      <c r="CQ414" s="4">
        <f t="shared" si="602"/>
        <v>6855.72</v>
      </c>
      <c r="CR414" s="4">
        <f t="shared" si="628"/>
        <v>0</v>
      </c>
      <c r="CS414" s="4">
        <f t="shared" si="629"/>
        <v>0</v>
      </c>
      <c r="CT414" s="4">
        <f t="shared" si="603"/>
        <v>0</v>
      </c>
      <c r="CU414" s="4">
        <f t="shared" si="604"/>
        <v>0</v>
      </c>
      <c r="CV414" s="4">
        <f t="shared" si="605"/>
        <v>0</v>
      </c>
      <c r="CW414" s="4">
        <f t="shared" si="606"/>
        <v>0</v>
      </c>
      <c r="CX414" s="4">
        <f t="shared" si="607"/>
        <v>0</v>
      </c>
      <c r="CY414" s="4">
        <f t="shared" si="630"/>
        <v>0</v>
      </c>
      <c r="CZ414" s="4">
        <f t="shared" si="631"/>
        <v>0</v>
      </c>
      <c r="DA414" s="4"/>
      <c r="DB414" s="4"/>
      <c r="DC414" s="4" t="s">
        <v>3</v>
      </c>
      <c r="DD414" s="4" t="s">
        <v>3</v>
      </c>
      <c r="DE414" s="4" t="s">
        <v>3</v>
      </c>
      <c r="DF414" s="4" t="s">
        <v>3</v>
      </c>
      <c r="DG414" s="4" t="s">
        <v>3</v>
      </c>
      <c r="DH414" s="4" t="s">
        <v>3</v>
      </c>
      <c r="DI414" s="4" t="s">
        <v>3</v>
      </c>
      <c r="DJ414" s="4" t="s">
        <v>3</v>
      </c>
      <c r="DK414" s="4" t="s">
        <v>3</v>
      </c>
      <c r="DL414" s="4" t="s">
        <v>3</v>
      </c>
      <c r="DM414" s="4" t="s">
        <v>3</v>
      </c>
      <c r="DN414" s="4">
        <v>0</v>
      </c>
      <c r="DO414" s="4">
        <v>0</v>
      </c>
      <c r="DP414" s="4">
        <v>1</v>
      </c>
      <c r="DQ414" s="4">
        <v>1</v>
      </c>
      <c r="DR414" s="4"/>
      <c r="DS414" s="4"/>
      <c r="DT414" s="4"/>
      <c r="DU414" s="4">
        <v>1013</v>
      </c>
      <c r="DV414" s="4" t="s">
        <v>227</v>
      </c>
      <c r="DW414" s="4" t="s">
        <v>227</v>
      </c>
      <c r="DX414" s="4">
        <v>1</v>
      </c>
      <c r="DY414" s="4"/>
      <c r="DZ414" s="4" t="s">
        <v>3</v>
      </c>
      <c r="EA414" s="4" t="s">
        <v>3</v>
      </c>
      <c r="EB414" s="4" t="s">
        <v>3</v>
      </c>
      <c r="EC414" s="4" t="s">
        <v>3</v>
      </c>
      <c r="ED414" s="4"/>
      <c r="EE414" s="4">
        <v>57042888</v>
      </c>
      <c r="EF414" s="4">
        <v>213</v>
      </c>
      <c r="EG414" s="4" t="s">
        <v>456</v>
      </c>
      <c r="EH414" s="4">
        <v>0</v>
      </c>
      <c r="EI414" s="4" t="s">
        <v>3</v>
      </c>
      <c r="EJ414" s="4">
        <v>1</v>
      </c>
      <c r="EK414" s="4">
        <v>400005</v>
      </c>
      <c r="EL414" s="4" t="s">
        <v>456</v>
      </c>
      <c r="EM414" s="4" t="s">
        <v>457</v>
      </c>
      <c r="EN414" s="4"/>
      <c r="EO414" s="4" t="s">
        <v>3</v>
      </c>
      <c r="EP414" s="4"/>
      <c r="EQ414" s="4">
        <v>16</v>
      </c>
      <c r="ER414" s="4">
        <v>0</v>
      </c>
      <c r="ES414" s="4">
        <v>696.71999999999991</v>
      </c>
      <c r="ET414" s="4">
        <v>0</v>
      </c>
      <c r="EU414" s="4">
        <v>0</v>
      </c>
      <c r="EV414" s="4">
        <v>0</v>
      </c>
      <c r="EW414" s="4">
        <v>0</v>
      </c>
      <c r="EX414" s="4">
        <v>0</v>
      </c>
      <c r="EY414" s="4">
        <v>0</v>
      </c>
      <c r="EZ414" s="4">
        <v>5</v>
      </c>
      <c r="FA414" s="4"/>
      <c r="FB414" s="4"/>
      <c r="FC414" s="4">
        <v>1</v>
      </c>
      <c r="FD414" s="4">
        <v>18</v>
      </c>
      <c r="FE414" s="4"/>
      <c r="FF414" s="4">
        <v>8200</v>
      </c>
      <c r="FG414" s="4"/>
      <c r="FH414" s="4"/>
      <c r="FI414" s="4"/>
      <c r="FJ414" s="4"/>
      <c r="FK414" s="4"/>
      <c r="FL414" s="4"/>
      <c r="FM414" s="4"/>
      <c r="FN414" s="4"/>
      <c r="FO414" s="4"/>
      <c r="FP414" s="4"/>
      <c r="FQ414" s="4">
        <v>0</v>
      </c>
      <c r="FR414" s="4">
        <v>0</v>
      </c>
      <c r="FS414" s="4">
        <v>0</v>
      </c>
      <c r="FT414" s="4"/>
      <c r="FU414" s="4"/>
      <c r="FV414" s="4"/>
      <c r="FW414" s="4"/>
      <c r="FX414" s="4">
        <v>0</v>
      </c>
      <c r="FY414" s="4">
        <v>0</v>
      </c>
      <c r="FZ414" s="4"/>
      <c r="GA414" s="4" t="s">
        <v>584</v>
      </c>
      <c r="GB414" s="4"/>
      <c r="GC414" s="4"/>
      <c r="GD414" s="4">
        <v>1</v>
      </c>
      <c r="GE414" s="4"/>
      <c r="GF414" s="4">
        <v>1472066984</v>
      </c>
      <c r="GG414" s="4">
        <v>2</v>
      </c>
      <c r="GH414" s="4">
        <v>3</v>
      </c>
      <c r="GI414" s="4">
        <v>5</v>
      </c>
      <c r="GJ414" s="4">
        <v>0</v>
      </c>
      <c r="GK414" s="4">
        <v>0</v>
      </c>
      <c r="GL414" s="4">
        <f t="shared" si="608"/>
        <v>0</v>
      </c>
      <c r="GM414" s="4">
        <f t="shared" si="609"/>
        <v>27422.9</v>
      </c>
      <c r="GN414" s="4">
        <f t="shared" si="610"/>
        <v>0</v>
      </c>
      <c r="GO414" s="4">
        <f t="shared" si="611"/>
        <v>27422.9</v>
      </c>
      <c r="GP414" s="4">
        <f t="shared" si="612"/>
        <v>0</v>
      </c>
      <c r="GQ414" s="4"/>
      <c r="GR414" s="4">
        <v>1</v>
      </c>
      <c r="GS414" s="4">
        <v>1</v>
      </c>
      <c r="GT414" s="4">
        <v>0</v>
      </c>
      <c r="GU414" s="4" t="s">
        <v>3</v>
      </c>
      <c r="GV414" s="4">
        <f t="shared" si="613"/>
        <v>0</v>
      </c>
      <c r="GW414" s="4">
        <v>1</v>
      </c>
      <c r="GX414" s="4">
        <f t="shared" si="614"/>
        <v>0</v>
      </c>
      <c r="GY414" s="4"/>
      <c r="GZ414" s="4"/>
      <c r="HA414" s="4">
        <v>0</v>
      </c>
      <c r="HB414" s="4">
        <v>0</v>
      </c>
      <c r="HC414" s="4">
        <f t="shared" si="615"/>
        <v>0</v>
      </c>
      <c r="HD414" s="4"/>
      <c r="HE414" s="4" t="s">
        <v>459</v>
      </c>
      <c r="HF414" s="4" t="s">
        <v>37</v>
      </c>
      <c r="HG414" s="4"/>
      <c r="HH414" s="4"/>
      <c r="HI414" s="4"/>
      <c r="HJ414" s="4"/>
      <c r="HK414" s="4"/>
      <c r="HL414" s="4"/>
      <c r="HM414" s="4" t="s">
        <v>3</v>
      </c>
      <c r="HN414" s="4" t="s">
        <v>3</v>
      </c>
      <c r="HO414" s="4" t="s">
        <v>3</v>
      </c>
      <c r="HP414" s="4" t="s">
        <v>3</v>
      </c>
      <c r="HQ414" s="4" t="s">
        <v>3</v>
      </c>
      <c r="HR414" s="4"/>
      <c r="HS414" s="4">
        <v>0</v>
      </c>
      <c r="HT414" s="4"/>
      <c r="HU414" s="4"/>
      <c r="HV414" s="4"/>
      <c r="HW414" s="4"/>
      <c r="HX414" s="4"/>
      <c r="HY414" s="4"/>
      <c r="HZ414" s="4"/>
      <c r="IA414" s="4"/>
      <c r="IB414" s="4"/>
      <c r="IC414" s="4"/>
      <c r="ID414" s="4"/>
      <c r="IE414" s="4"/>
      <c r="IF414" s="4"/>
      <c r="IG414" s="4"/>
      <c r="IH414" s="4"/>
      <c r="II414" s="4"/>
      <c r="IJ414" s="4"/>
      <c r="IK414" s="4">
        <v>0</v>
      </c>
      <c r="IL414" s="4"/>
      <c r="IM414" s="4"/>
      <c r="IN414" s="4"/>
      <c r="IO414" s="4"/>
      <c r="IP414" s="4"/>
      <c r="IQ414" s="4"/>
      <c r="IR414" s="4"/>
      <c r="IS414" s="4"/>
      <c r="IT414" s="4"/>
      <c r="IU414" s="4"/>
    </row>
    <row r="415" spans="1:255" x14ac:dyDescent="0.25">
      <c r="A415" s="3">
        <v>17</v>
      </c>
      <c r="B415" s="3">
        <v>1</v>
      </c>
      <c r="C415" s="3"/>
      <c r="D415" s="3"/>
      <c r="E415" s="3" t="s">
        <v>591</v>
      </c>
      <c r="F415" s="3" t="s">
        <v>592</v>
      </c>
      <c r="G415" s="3" t="s">
        <v>593</v>
      </c>
      <c r="H415" s="3" t="s">
        <v>227</v>
      </c>
      <c r="I415" s="3">
        <v>32</v>
      </c>
      <c r="J415" s="3">
        <v>0</v>
      </c>
      <c r="K415" s="3">
        <v>32</v>
      </c>
      <c r="L415" s="3"/>
      <c r="M415" s="3"/>
      <c r="N415" s="3"/>
      <c r="O415" s="3">
        <f t="shared" si="591"/>
        <v>22295.040000000001</v>
      </c>
      <c r="P415" s="3">
        <f t="shared" si="592"/>
        <v>22295.040000000001</v>
      </c>
      <c r="Q415" s="3">
        <f t="shared" si="618"/>
        <v>0</v>
      </c>
      <c r="R415" s="3">
        <f t="shared" si="619"/>
        <v>0</v>
      </c>
      <c r="S415" s="3">
        <f t="shared" si="593"/>
        <v>0</v>
      </c>
      <c r="T415" s="3">
        <f t="shared" si="594"/>
        <v>0</v>
      </c>
      <c r="U415" s="3">
        <f t="shared" si="595"/>
        <v>0</v>
      </c>
      <c r="V415" s="3">
        <f t="shared" si="596"/>
        <v>0</v>
      </c>
      <c r="W415" s="3">
        <f t="shared" si="597"/>
        <v>0</v>
      </c>
      <c r="X415" s="3">
        <f t="shared" si="620"/>
        <v>0</v>
      </c>
      <c r="Y415" s="3">
        <f t="shared" si="621"/>
        <v>0</v>
      </c>
      <c r="Z415" s="3"/>
      <c r="AA415" s="3">
        <v>54971259</v>
      </c>
      <c r="AB415" s="3">
        <f t="shared" si="598"/>
        <v>696.72</v>
      </c>
      <c r="AC415" s="3">
        <f t="shared" si="622"/>
        <v>696.72</v>
      </c>
      <c r="AD415" s="3">
        <f t="shared" si="623"/>
        <v>0</v>
      </c>
      <c r="AE415" s="3">
        <f t="shared" si="624"/>
        <v>0</v>
      </c>
      <c r="AF415" s="3">
        <f t="shared" si="625"/>
        <v>0</v>
      </c>
      <c r="AG415" s="3">
        <f t="shared" si="599"/>
        <v>0</v>
      </c>
      <c r="AH415" s="3">
        <f t="shared" si="626"/>
        <v>0</v>
      </c>
      <c r="AI415" s="3">
        <f t="shared" si="627"/>
        <v>0</v>
      </c>
      <c r="AJ415" s="3">
        <f t="shared" si="600"/>
        <v>0</v>
      </c>
      <c r="AK415" s="3">
        <v>696.71999999999991</v>
      </c>
      <c r="AL415" s="3">
        <v>696.71999999999991</v>
      </c>
      <c r="AM415" s="3">
        <v>0</v>
      </c>
      <c r="AN415" s="3">
        <v>0</v>
      </c>
      <c r="AO415" s="3">
        <v>0</v>
      </c>
      <c r="AP415" s="3">
        <v>0</v>
      </c>
      <c r="AQ415" s="3">
        <v>0</v>
      </c>
      <c r="AR415" s="3">
        <v>0</v>
      </c>
      <c r="AS415" s="3">
        <v>0</v>
      </c>
      <c r="AT415" s="3">
        <v>0</v>
      </c>
      <c r="AU415" s="3">
        <v>0</v>
      </c>
      <c r="AV415" s="3">
        <v>1</v>
      </c>
      <c r="AW415" s="3">
        <v>1</v>
      </c>
      <c r="AX415" s="3"/>
      <c r="AY415" s="3"/>
      <c r="AZ415" s="3">
        <v>1</v>
      </c>
      <c r="BA415" s="3">
        <v>1</v>
      </c>
      <c r="BB415" s="3">
        <v>1</v>
      </c>
      <c r="BC415" s="3">
        <v>1</v>
      </c>
      <c r="BD415" s="3" t="s">
        <v>3</v>
      </c>
      <c r="BE415" s="3" t="s">
        <v>3</v>
      </c>
      <c r="BF415" s="3" t="s">
        <v>3</v>
      </c>
      <c r="BG415" s="3" t="s">
        <v>3</v>
      </c>
      <c r="BH415" s="3">
        <v>3</v>
      </c>
      <c r="BI415" s="3">
        <v>2</v>
      </c>
      <c r="BJ415" s="3" t="s">
        <v>592</v>
      </c>
      <c r="BK415" s="3"/>
      <c r="BL415" s="3"/>
      <c r="BM415" s="3">
        <v>400005</v>
      </c>
      <c r="BN415" s="3">
        <v>0</v>
      </c>
      <c r="BO415" s="3" t="s">
        <v>3</v>
      </c>
      <c r="BP415" s="3">
        <v>0</v>
      </c>
      <c r="BQ415" s="3">
        <v>213</v>
      </c>
      <c r="BR415" s="3">
        <v>0</v>
      </c>
      <c r="BS415" s="3">
        <v>1</v>
      </c>
      <c r="BT415" s="3">
        <v>1</v>
      </c>
      <c r="BU415" s="3">
        <v>1</v>
      </c>
      <c r="BV415" s="3">
        <v>1</v>
      </c>
      <c r="BW415" s="3">
        <v>1</v>
      </c>
      <c r="BX415" s="3">
        <v>1</v>
      </c>
      <c r="BY415" s="3" t="s">
        <v>3</v>
      </c>
      <c r="BZ415" s="3">
        <v>0</v>
      </c>
      <c r="CA415" s="3">
        <v>0</v>
      </c>
      <c r="CB415" s="3" t="s">
        <v>3</v>
      </c>
      <c r="CC415" s="3"/>
      <c r="CD415" s="3"/>
      <c r="CE415" s="3">
        <v>1566</v>
      </c>
      <c r="CF415" s="3">
        <v>0</v>
      </c>
      <c r="CG415" s="3">
        <v>0</v>
      </c>
      <c r="CH415" s="3"/>
      <c r="CI415" s="3"/>
      <c r="CJ415" s="3"/>
      <c r="CK415" s="3"/>
      <c r="CL415" s="3"/>
      <c r="CM415" s="3">
        <v>0</v>
      </c>
      <c r="CN415" s="3" t="s">
        <v>3</v>
      </c>
      <c r="CO415" s="3">
        <v>0</v>
      </c>
      <c r="CP415" s="3">
        <f t="shared" si="601"/>
        <v>22295.040000000001</v>
      </c>
      <c r="CQ415" s="3">
        <f t="shared" si="602"/>
        <v>696.72</v>
      </c>
      <c r="CR415" s="3">
        <f t="shared" si="628"/>
        <v>0</v>
      </c>
      <c r="CS415" s="3">
        <f t="shared" si="629"/>
        <v>0</v>
      </c>
      <c r="CT415" s="3">
        <f t="shared" si="603"/>
        <v>0</v>
      </c>
      <c r="CU415" s="3">
        <f t="shared" si="604"/>
        <v>0</v>
      </c>
      <c r="CV415" s="3">
        <f t="shared" si="605"/>
        <v>0</v>
      </c>
      <c r="CW415" s="3">
        <f t="shared" si="606"/>
        <v>0</v>
      </c>
      <c r="CX415" s="3">
        <f t="shared" si="607"/>
        <v>0</v>
      </c>
      <c r="CY415" s="3">
        <f t="shared" si="630"/>
        <v>0</v>
      </c>
      <c r="CZ415" s="3">
        <f t="shared" si="631"/>
        <v>0</v>
      </c>
      <c r="DA415" s="3"/>
      <c r="DB415" s="3"/>
      <c r="DC415" s="3" t="s">
        <v>3</v>
      </c>
      <c r="DD415" s="3" t="s">
        <v>3</v>
      </c>
      <c r="DE415" s="3" t="s">
        <v>3</v>
      </c>
      <c r="DF415" s="3" t="s">
        <v>3</v>
      </c>
      <c r="DG415" s="3" t="s">
        <v>3</v>
      </c>
      <c r="DH415" s="3" t="s">
        <v>3</v>
      </c>
      <c r="DI415" s="3" t="s">
        <v>3</v>
      </c>
      <c r="DJ415" s="3" t="s">
        <v>3</v>
      </c>
      <c r="DK415" s="3" t="s">
        <v>3</v>
      </c>
      <c r="DL415" s="3" t="s">
        <v>3</v>
      </c>
      <c r="DM415" s="3" t="s">
        <v>3</v>
      </c>
      <c r="DN415" s="3">
        <v>0</v>
      </c>
      <c r="DO415" s="3">
        <v>0</v>
      </c>
      <c r="DP415" s="3">
        <v>1</v>
      </c>
      <c r="DQ415" s="3">
        <v>1</v>
      </c>
      <c r="DR415" s="3"/>
      <c r="DS415" s="3"/>
      <c r="DT415" s="3"/>
      <c r="DU415" s="3">
        <v>1013</v>
      </c>
      <c r="DV415" s="3" t="s">
        <v>227</v>
      </c>
      <c r="DW415" s="3" t="s">
        <v>227</v>
      </c>
      <c r="DX415" s="3">
        <v>1</v>
      </c>
      <c r="DY415" s="3"/>
      <c r="DZ415" s="3" t="s">
        <v>3</v>
      </c>
      <c r="EA415" s="3" t="s">
        <v>3</v>
      </c>
      <c r="EB415" s="3" t="s">
        <v>3</v>
      </c>
      <c r="EC415" s="3" t="s">
        <v>3</v>
      </c>
      <c r="ED415" s="3"/>
      <c r="EE415" s="3">
        <v>57042888</v>
      </c>
      <c r="EF415" s="3">
        <v>213</v>
      </c>
      <c r="EG415" s="3" t="s">
        <v>456</v>
      </c>
      <c r="EH415" s="3">
        <v>0</v>
      </c>
      <c r="EI415" s="3" t="s">
        <v>3</v>
      </c>
      <c r="EJ415" s="3">
        <v>1</v>
      </c>
      <c r="EK415" s="3">
        <v>400005</v>
      </c>
      <c r="EL415" s="3" t="s">
        <v>456</v>
      </c>
      <c r="EM415" s="3" t="s">
        <v>457</v>
      </c>
      <c r="EN415" s="3"/>
      <c r="EO415" s="3" t="s">
        <v>3</v>
      </c>
      <c r="EP415" s="3"/>
      <c r="EQ415" s="3">
        <v>16</v>
      </c>
      <c r="ER415" s="3">
        <v>0</v>
      </c>
      <c r="ES415" s="3">
        <v>696.71999999999991</v>
      </c>
      <c r="ET415" s="3">
        <v>0</v>
      </c>
      <c r="EU415" s="3">
        <v>0</v>
      </c>
      <c r="EV415" s="3">
        <v>0</v>
      </c>
      <c r="EW415" s="3">
        <v>0</v>
      </c>
      <c r="EX415" s="3">
        <v>0</v>
      </c>
      <c r="EY415" s="3">
        <v>0</v>
      </c>
      <c r="EZ415" s="3"/>
      <c r="FA415" s="3"/>
      <c r="FB415" s="3"/>
      <c r="FC415" s="3"/>
      <c r="FD415" s="3"/>
      <c r="FE415" s="3"/>
      <c r="FF415" s="3"/>
      <c r="FG415" s="3"/>
      <c r="FH415" s="3"/>
      <c r="FI415" s="3"/>
      <c r="FJ415" s="3"/>
      <c r="FK415" s="3"/>
      <c r="FL415" s="3"/>
      <c r="FM415" s="3"/>
      <c r="FN415" s="3"/>
      <c r="FO415" s="3"/>
      <c r="FP415" s="3"/>
      <c r="FQ415" s="3">
        <v>0</v>
      </c>
      <c r="FR415" s="3">
        <v>0</v>
      </c>
      <c r="FS415" s="3">
        <v>0</v>
      </c>
      <c r="FT415" s="3"/>
      <c r="FU415" s="3"/>
      <c r="FV415" s="3"/>
      <c r="FW415" s="3"/>
      <c r="FX415" s="3">
        <v>0</v>
      </c>
      <c r="FY415" s="3">
        <v>0</v>
      </c>
      <c r="FZ415" s="3"/>
      <c r="GA415" s="3" t="s">
        <v>584</v>
      </c>
      <c r="GB415" s="3"/>
      <c r="GC415" s="3"/>
      <c r="GD415" s="3">
        <v>1</v>
      </c>
      <c r="GE415" s="3"/>
      <c r="GF415" s="3">
        <v>-17218531</v>
      </c>
      <c r="GG415" s="3">
        <v>2</v>
      </c>
      <c r="GH415" s="3">
        <v>4</v>
      </c>
      <c r="GI415" s="3">
        <v>-2</v>
      </c>
      <c r="GJ415" s="3">
        <v>0</v>
      </c>
      <c r="GK415" s="3">
        <v>0</v>
      </c>
      <c r="GL415" s="3">
        <f t="shared" si="608"/>
        <v>0</v>
      </c>
      <c r="GM415" s="3">
        <f t="shared" si="609"/>
        <v>22295.040000000001</v>
      </c>
      <c r="GN415" s="3">
        <f t="shared" si="610"/>
        <v>0</v>
      </c>
      <c r="GO415" s="3">
        <f t="shared" si="611"/>
        <v>22295.040000000001</v>
      </c>
      <c r="GP415" s="3">
        <f t="shared" si="612"/>
        <v>0</v>
      </c>
      <c r="GQ415" s="3"/>
      <c r="GR415" s="3">
        <v>1</v>
      </c>
      <c r="GS415" s="3">
        <v>2</v>
      </c>
      <c r="GT415" s="3">
        <v>0</v>
      </c>
      <c r="GU415" s="3" t="s">
        <v>3</v>
      </c>
      <c r="GV415" s="3">
        <f t="shared" si="613"/>
        <v>0</v>
      </c>
      <c r="GW415" s="3">
        <v>1</v>
      </c>
      <c r="GX415" s="3">
        <f t="shared" si="614"/>
        <v>0</v>
      </c>
      <c r="GY415" s="3"/>
      <c r="GZ415" s="3"/>
      <c r="HA415" s="3">
        <v>0</v>
      </c>
      <c r="HB415" s="3">
        <v>0</v>
      </c>
      <c r="HC415" s="3">
        <f t="shared" si="615"/>
        <v>0</v>
      </c>
      <c r="HD415" s="3"/>
      <c r="HE415" s="3" t="s">
        <v>459</v>
      </c>
      <c r="HF415" s="3" t="s">
        <v>37</v>
      </c>
      <c r="HG415" s="3"/>
      <c r="HH415" s="3"/>
      <c r="HI415" s="3"/>
      <c r="HJ415" s="3"/>
      <c r="HK415" s="3"/>
      <c r="HL415" s="3"/>
      <c r="HM415" s="3" t="s">
        <v>3</v>
      </c>
      <c r="HN415" s="3" t="s">
        <v>3</v>
      </c>
      <c r="HO415" s="3" t="s">
        <v>3</v>
      </c>
      <c r="HP415" s="3" t="s">
        <v>3</v>
      </c>
      <c r="HQ415" s="3" t="s">
        <v>3</v>
      </c>
      <c r="HR415" s="3"/>
      <c r="HS415" s="3">
        <v>0</v>
      </c>
      <c r="HT415" s="3"/>
      <c r="HU415" s="3"/>
      <c r="HV415" s="3"/>
      <c r="HW415" s="3"/>
      <c r="HX415" s="3"/>
      <c r="HY415" s="3"/>
      <c r="HZ415" s="3"/>
      <c r="IA415" s="3"/>
      <c r="IB415" s="3"/>
      <c r="IC415" s="3"/>
      <c r="ID415" s="3"/>
      <c r="IE415" s="3"/>
      <c r="IF415" s="3"/>
      <c r="IG415" s="3"/>
      <c r="IH415" s="3"/>
      <c r="II415" s="3"/>
      <c r="IJ415" s="3"/>
      <c r="IK415" s="3">
        <v>0</v>
      </c>
      <c r="IL415" s="3"/>
      <c r="IM415" s="3"/>
      <c r="IN415" s="3"/>
      <c r="IO415" s="3"/>
      <c r="IP415" s="3"/>
      <c r="IQ415" s="3"/>
      <c r="IR415" s="3"/>
      <c r="IS415" s="3"/>
      <c r="IT415" s="3"/>
      <c r="IU415" s="3"/>
    </row>
    <row r="416" spans="1:255" x14ac:dyDescent="0.25">
      <c r="A416" s="4">
        <v>17</v>
      </c>
      <c r="B416" s="4">
        <v>1</v>
      </c>
      <c r="C416" s="4"/>
      <c r="D416" s="4"/>
      <c r="E416" s="4" t="s">
        <v>591</v>
      </c>
      <c r="F416" s="4" t="s">
        <v>592</v>
      </c>
      <c r="G416" s="4" t="s">
        <v>593</v>
      </c>
      <c r="H416" s="4" t="s">
        <v>227</v>
      </c>
      <c r="I416" s="4">
        <v>32</v>
      </c>
      <c r="J416" s="4">
        <v>0</v>
      </c>
      <c r="K416" s="4">
        <v>32</v>
      </c>
      <c r="L416" s="4"/>
      <c r="M416" s="4"/>
      <c r="N416" s="4"/>
      <c r="O416" s="4">
        <f t="shared" si="591"/>
        <v>219383.19</v>
      </c>
      <c r="P416" s="4">
        <f t="shared" si="592"/>
        <v>219383.19</v>
      </c>
      <c r="Q416" s="4">
        <f t="shared" si="618"/>
        <v>0</v>
      </c>
      <c r="R416" s="4">
        <f t="shared" si="619"/>
        <v>0</v>
      </c>
      <c r="S416" s="4">
        <f t="shared" si="593"/>
        <v>0</v>
      </c>
      <c r="T416" s="4">
        <f t="shared" si="594"/>
        <v>0</v>
      </c>
      <c r="U416" s="4">
        <f t="shared" si="595"/>
        <v>0</v>
      </c>
      <c r="V416" s="4">
        <f t="shared" si="596"/>
        <v>0</v>
      </c>
      <c r="W416" s="4">
        <f t="shared" si="597"/>
        <v>0</v>
      </c>
      <c r="X416" s="4">
        <f t="shared" si="620"/>
        <v>0</v>
      </c>
      <c r="Y416" s="4">
        <f t="shared" si="621"/>
        <v>0</v>
      </c>
      <c r="Z416" s="4"/>
      <c r="AA416" s="4">
        <v>55890823</v>
      </c>
      <c r="AB416" s="4">
        <f t="shared" si="598"/>
        <v>696.72</v>
      </c>
      <c r="AC416" s="4">
        <f t="shared" si="622"/>
        <v>696.72</v>
      </c>
      <c r="AD416" s="4">
        <f t="shared" si="623"/>
        <v>0</v>
      </c>
      <c r="AE416" s="4">
        <f t="shared" si="624"/>
        <v>0</v>
      </c>
      <c r="AF416" s="4">
        <f t="shared" si="625"/>
        <v>0</v>
      </c>
      <c r="AG416" s="4">
        <f t="shared" si="599"/>
        <v>0</v>
      </c>
      <c r="AH416" s="4">
        <f t="shared" si="626"/>
        <v>0</v>
      </c>
      <c r="AI416" s="4">
        <f t="shared" si="627"/>
        <v>0</v>
      </c>
      <c r="AJ416" s="4">
        <f t="shared" si="600"/>
        <v>0</v>
      </c>
      <c r="AK416" s="4">
        <v>696.71999999999991</v>
      </c>
      <c r="AL416" s="4">
        <v>696.71999999999991</v>
      </c>
      <c r="AM416" s="4">
        <v>0</v>
      </c>
      <c r="AN416" s="4">
        <v>0</v>
      </c>
      <c r="AO416" s="4">
        <v>0</v>
      </c>
      <c r="AP416" s="4">
        <v>0</v>
      </c>
      <c r="AQ416" s="4">
        <v>0</v>
      </c>
      <c r="AR416" s="4">
        <v>0</v>
      </c>
      <c r="AS416" s="4">
        <v>0</v>
      </c>
      <c r="AT416" s="4">
        <v>0</v>
      </c>
      <c r="AU416" s="4">
        <v>0</v>
      </c>
      <c r="AV416" s="4">
        <v>1</v>
      </c>
      <c r="AW416" s="4">
        <v>1</v>
      </c>
      <c r="AX416" s="4"/>
      <c r="AY416" s="4"/>
      <c r="AZ416" s="4">
        <v>1</v>
      </c>
      <c r="BA416" s="4">
        <v>1</v>
      </c>
      <c r="BB416" s="4">
        <v>1</v>
      </c>
      <c r="BC416" s="4">
        <v>9.84</v>
      </c>
      <c r="BD416" s="4" t="s">
        <v>3</v>
      </c>
      <c r="BE416" s="4" t="s">
        <v>3</v>
      </c>
      <c r="BF416" s="4" t="s">
        <v>3</v>
      </c>
      <c r="BG416" s="4" t="s">
        <v>3</v>
      </c>
      <c r="BH416" s="4">
        <v>3</v>
      </c>
      <c r="BI416" s="4">
        <v>2</v>
      </c>
      <c r="BJ416" s="4" t="s">
        <v>592</v>
      </c>
      <c r="BK416" s="4"/>
      <c r="BL416" s="4"/>
      <c r="BM416" s="4">
        <v>400005</v>
      </c>
      <c r="BN416" s="4">
        <v>0</v>
      </c>
      <c r="BO416" s="4" t="s">
        <v>3</v>
      </c>
      <c r="BP416" s="4">
        <v>0</v>
      </c>
      <c r="BQ416" s="4">
        <v>213</v>
      </c>
      <c r="BR416" s="4">
        <v>0</v>
      </c>
      <c r="BS416" s="4">
        <v>1</v>
      </c>
      <c r="BT416" s="4">
        <v>1</v>
      </c>
      <c r="BU416" s="4">
        <v>1</v>
      </c>
      <c r="BV416" s="4">
        <v>1</v>
      </c>
      <c r="BW416" s="4">
        <v>1</v>
      </c>
      <c r="BX416" s="4">
        <v>1</v>
      </c>
      <c r="BY416" s="4" t="s">
        <v>3</v>
      </c>
      <c r="BZ416" s="4">
        <v>0</v>
      </c>
      <c r="CA416" s="4">
        <v>0</v>
      </c>
      <c r="CB416" s="4" t="s">
        <v>3</v>
      </c>
      <c r="CC416" s="4"/>
      <c r="CD416" s="4"/>
      <c r="CE416" s="4">
        <v>1566</v>
      </c>
      <c r="CF416" s="4">
        <v>0</v>
      </c>
      <c r="CG416" s="4">
        <v>0</v>
      </c>
      <c r="CH416" s="4"/>
      <c r="CI416" s="4"/>
      <c r="CJ416" s="4"/>
      <c r="CK416" s="4"/>
      <c r="CL416" s="4"/>
      <c r="CM416" s="4">
        <v>0</v>
      </c>
      <c r="CN416" s="4" t="s">
        <v>3</v>
      </c>
      <c r="CO416" s="4">
        <v>0</v>
      </c>
      <c r="CP416" s="4">
        <f t="shared" si="601"/>
        <v>219383.19</v>
      </c>
      <c r="CQ416" s="4">
        <f t="shared" si="602"/>
        <v>6855.72</v>
      </c>
      <c r="CR416" s="4">
        <f t="shared" si="628"/>
        <v>0</v>
      </c>
      <c r="CS416" s="4">
        <f t="shared" si="629"/>
        <v>0</v>
      </c>
      <c r="CT416" s="4">
        <f t="shared" si="603"/>
        <v>0</v>
      </c>
      <c r="CU416" s="4">
        <f t="shared" si="604"/>
        <v>0</v>
      </c>
      <c r="CV416" s="4">
        <f t="shared" si="605"/>
        <v>0</v>
      </c>
      <c r="CW416" s="4">
        <f t="shared" si="606"/>
        <v>0</v>
      </c>
      <c r="CX416" s="4">
        <f t="shared" si="607"/>
        <v>0</v>
      </c>
      <c r="CY416" s="4">
        <f t="shared" si="630"/>
        <v>0</v>
      </c>
      <c r="CZ416" s="4">
        <f t="shared" si="631"/>
        <v>0</v>
      </c>
      <c r="DA416" s="4"/>
      <c r="DB416" s="4"/>
      <c r="DC416" s="4" t="s">
        <v>3</v>
      </c>
      <c r="DD416" s="4" t="s">
        <v>3</v>
      </c>
      <c r="DE416" s="4" t="s">
        <v>3</v>
      </c>
      <c r="DF416" s="4" t="s">
        <v>3</v>
      </c>
      <c r="DG416" s="4" t="s">
        <v>3</v>
      </c>
      <c r="DH416" s="4" t="s">
        <v>3</v>
      </c>
      <c r="DI416" s="4" t="s">
        <v>3</v>
      </c>
      <c r="DJ416" s="4" t="s">
        <v>3</v>
      </c>
      <c r="DK416" s="4" t="s">
        <v>3</v>
      </c>
      <c r="DL416" s="4" t="s">
        <v>3</v>
      </c>
      <c r="DM416" s="4" t="s">
        <v>3</v>
      </c>
      <c r="DN416" s="4">
        <v>0</v>
      </c>
      <c r="DO416" s="4">
        <v>0</v>
      </c>
      <c r="DP416" s="4">
        <v>1</v>
      </c>
      <c r="DQ416" s="4">
        <v>1</v>
      </c>
      <c r="DR416" s="4"/>
      <c r="DS416" s="4"/>
      <c r="DT416" s="4"/>
      <c r="DU416" s="4">
        <v>1013</v>
      </c>
      <c r="DV416" s="4" t="s">
        <v>227</v>
      </c>
      <c r="DW416" s="4" t="s">
        <v>227</v>
      </c>
      <c r="DX416" s="4">
        <v>1</v>
      </c>
      <c r="DY416" s="4"/>
      <c r="DZ416" s="4" t="s">
        <v>3</v>
      </c>
      <c r="EA416" s="4" t="s">
        <v>3</v>
      </c>
      <c r="EB416" s="4" t="s">
        <v>3</v>
      </c>
      <c r="EC416" s="4" t="s">
        <v>3</v>
      </c>
      <c r="ED416" s="4"/>
      <c r="EE416" s="4">
        <v>57042888</v>
      </c>
      <c r="EF416" s="4">
        <v>213</v>
      </c>
      <c r="EG416" s="4" t="s">
        <v>456</v>
      </c>
      <c r="EH416" s="4">
        <v>0</v>
      </c>
      <c r="EI416" s="4" t="s">
        <v>3</v>
      </c>
      <c r="EJ416" s="4">
        <v>1</v>
      </c>
      <c r="EK416" s="4">
        <v>400005</v>
      </c>
      <c r="EL416" s="4" t="s">
        <v>456</v>
      </c>
      <c r="EM416" s="4" t="s">
        <v>457</v>
      </c>
      <c r="EN416" s="4"/>
      <c r="EO416" s="4" t="s">
        <v>3</v>
      </c>
      <c r="EP416" s="4"/>
      <c r="EQ416" s="4">
        <v>16</v>
      </c>
      <c r="ER416" s="4">
        <v>0</v>
      </c>
      <c r="ES416" s="4">
        <v>696.71999999999991</v>
      </c>
      <c r="ET416" s="4">
        <v>0</v>
      </c>
      <c r="EU416" s="4">
        <v>0</v>
      </c>
      <c r="EV416" s="4">
        <v>0</v>
      </c>
      <c r="EW416" s="4">
        <v>0</v>
      </c>
      <c r="EX416" s="4">
        <v>0</v>
      </c>
      <c r="EY416" s="4">
        <v>0</v>
      </c>
      <c r="EZ416" s="4">
        <v>5</v>
      </c>
      <c r="FA416" s="4"/>
      <c r="FB416" s="4"/>
      <c r="FC416" s="4">
        <v>1</v>
      </c>
      <c r="FD416" s="4">
        <v>18</v>
      </c>
      <c r="FE416" s="4"/>
      <c r="FF416" s="4">
        <v>8200</v>
      </c>
      <c r="FG416" s="4"/>
      <c r="FH416" s="4"/>
      <c r="FI416" s="4"/>
      <c r="FJ416" s="4"/>
      <c r="FK416" s="4"/>
      <c r="FL416" s="4"/>
      <c r="FM416" s="4"/>
      <c r="FN416" s="4"/>
      <c r="FO416" s="4"/>
      <c r="FP416" s="4"/>
      <c r="FQ416" s="4">
        <v>0</v>
      </c>
      <c r="FR416" s="4">
        <v>0</v>
      </c>
      <c r="FS416" s="4">
        <v>0</v>
      </c>
      <c r="FT416" s="4"/>
      <c r="FU416" s="4"/>
      <c r="FV416" s="4"/>
      <c r="FW416" s="4"/>
      <c r="FX416" s="4">
        <v>0</v>
      </c>
      <c r="FY416" s="4">
        <v>0</v>
      </c>
      <c r="FZ416" s="4"/>
      <c r="GA416" s="4" t="s">
        <v>584</v>
      </c>
      <c r="GB416" s="4"/>
      <c r="GC416" s="4"/>
      <c r="GD416" s="4">
        <v>1</v>
      </c>
      <c r="GE416" s="4"/>
      <c r="GF416" s="4">
        <v>-17218531</v>
      </c>
      <c r="GG416" s="4">
        <v>2</v>
      </c>
      <c r="GH416" s="4">
        <v>3</v>
      </c>
      <c r="GI416" s="4">
        <v>5</v>
      </c>
      <c r="GJ416" s="4">
        <v>0</v>
      </c>
      <c r="GK416" s="4">
        <v>0</v>
      </c>
      <c r="GL416" s="4">
        <f t="shared" si="608"/>
        <v>0</v>
      </c>
      <c r="GM416" s="4">
        <f t="shared" si="609"/>
        <v>219383.19</v>
      </c>
      <c r="GN416" s="4">
        <f t="shared" si="610"/>
        <v>0</v>
      </c>
      <c r="GO416" s="4">
        <f t="shared" si="611"/>
        <v>219383.19</v>
      </c>
      <c r="GP416" s="4">
        <f t="shared" si="612"/>
        <v>0</v>
      </c>
      <c r="GQ416" s="4"/>
      <c r="GR416" s="4">
        <v>1</v>
      </c>
      <c r="GS416" s="4">
        <v>1</v>
      </c>
      <c r="GT416" s="4">
        <v>0</v>
      </c>
      <c r="GU416" s="4" t="s">
        <v>3</v>
      </c>
      <c r="GV416" s="4">
        <f t="shared" si="613"/>
        <v>0</v>
      </c>
      <c r="GW416" s="4">
        <v>1</v>
      </c>
      <c r="GX416" s="4">
        <f t="shared" si="614"/>
        <v>0</v>
      </c>
      <c r="GY416" s="4"/>
      <c r="GZ416" s="4"/>
      <c r="HA416" s="4">
        <v>0</v>
      </c>
      <c r="HB416" s="4">
        <v>0</v>
      </c>
      <c r="HC416" s="4">
        <f t="shared" si="615"/>
        <v>0</v>
      </c>
      <c r="HD416" s="4"/>
      <c r="HE416" s="4" t="s">
        <v>459</v>
      </c>
      <c r="HF416" s="4" t="s">
        <v>37</v>
      </c>
      <c r="HG416" s="4"/>
      <c r="HH416" s="4"/>
      <c r="HI416" s="4"/>
      <c r="HJ416" s="4"/>
      <c r="HK416" s="4"/>
      <c r="HL416" s="4"/>
      <c r="HM416" s="4" t="s">
        <v>3</v>
      </c>
      <c r="HN416" s="4" t="s">
        <v>3</v>
      </c>
      <c r="HO416" s="4" t="s">
        <v>3</v>
      </c>
      <c r="HP416" s="4" t="s">
        <v>3</v>
      </c>
      <c r="HQ416" s="4" t="s">
        <v>3</v>
      </c>
      <c r="HR416" s="4"/>
      <c r="HS416" s="4">
        <v>0</v>
      </c>
      <c r="HT416" s="4"/>
      <c r="HU416" s="4"/>
      <c r="HV416" s="4"/>
      <c r="HW416" s="4"/>
      <c r="HX416" s="4"/>
      <c r="HY416" s="4"/>
      <c r="HZ416" s="4"/>
      <c r="IA416" s="4"/>
      <c r="IB416" s="4"/>
      <c r="IC416" s="4"/>
      <c r="ID416" s="4"/>
      <c r="IE416" s="4"/>
      <c r="IF416" s="4"/>
      <c r="IG416" s="4"/>
      <c r="IH416" s="4"/>
      <c r="II416" s="4"/>
      <c r="IJ416" s="4"/>
      <c r="IK416" s="4">
        <v>0</v>
      </c>
      <c r="IL416" s="4"/>
      <c r="IM416" s="4"/>
      <c r="IN416" s="4"/>
      <c r="IO416" s="4"/>
      <c r="IP416" s="4"/>
      <c r="IQ416" s="4"/>
      <c r="IR416" s="4"/>
      <c r="IS416" s="4"/>
      <c r="IT416" s="4"/>
      <c r="IU416" s="4"/>
    </row>
    <row r="417" spans="1:255" x14ac:dyDescent="0.25">
      <c r="A417" s="3">
        <v>17</v>
      </c>
      <c r="B417" s="3">
        <v>1</v>
      </c>
      <c r="C417" s="3"/>
      <c r="D417" s="3"/>
      <c r="E417" s="3" t="s">
        <v>594</v>
      </c>
      <c r="F417" s="3" t="s">
        <v>595</v>
      </c>
      <c r="G417" s="3" t="s">
        <v>596</v>
      </c>
      <c r="H417" s="3" t="s">
        <v>227</v>
      </c>
      <c r="I417" s="3">
        <v>11</v>
      </c>
      <c r="J417" s="3">
        <v>0</v>
      </c>
      <c r="K417" s="3">
        <v>11</v>
      </c>
      <c r="L417" s="3"/>
      <c r="M417" s="3"/>
      <c r="N417" s="3"/>
      <c r="O417" s="3">
        <f t="shared" si="591"/>
        <v>8308.85</v>
      </c>
      <c r="P417" s="3">
        <f t="shared" si="592"/>
        <v>8308.85</v>
      </c>
      <c r="Q417" s="3">
        <f t="shared" si="618"/>
        <v>0</v>
      </c>
      <c r="R417" s="3">
        <f t="shared" si="619"/>
        <v>0</v>
      </c>
      <c r="S417" s="3">
        <f t="shared" si="593"/>
        <v>0</v>
      </c>
      <c r="T417" s="3">
        <f t="shared" si="594"/>
        <v>0</v>
      </c>
      <c r="U417" s="3">
        <f t="shared" si="595"/>
        <v>0</v>
      </c>
      <c r="V417" s="3">
        <f t="shared" si="596"/>
        <v>0</v>
      </c>
      <c r="W417" s="3">
        <f t="shared" si="597"/>
        <v>0</v>
      </c>
      <c r="X417" s="3">
        <f t="shared" si="620"/>
        <v>0</v>
      </c>
      <c r="Y417" s="3">
        <f t="shared" si="621"/>
        <v>0</v>
      </c>
      <c r="Z417" s="3"/>
      <c r="AA417" s="3">
        <v>54971259</v>
      </c>
      <c r="AB417" s="3">
        <f t="shared" si="598"/>
        <v>755.35</v>
      </c>
      <c r="AC417" s="3">
        <f t="shared" si="622"/>
        <v>755.35</v>
      </c>
      <c r="AD417" s="3">
        <f t="shared" si="623"/>
        <v>0</v>
      </c>
      <c r="AE417" s="3">
        <f t="shared" si="624"/>
        <v>0</v>
      </c>
      <c r="AF417" s="3">
        <f t="shared" si="625"/>
        <v>0</v>
      </c>
      <c r="AG417" s="3">
        <f t="shared" si="599"/>
        <v>0</v>
      </c>
      <c r="AH417" s="3">
        <f t="shared" si="626"/>
        <v>0</v>
      </c>
      <c r="AI417" s="3">
        <f t="shared" si="627"/>
        <v>0</v>
      </c>
      <c r="AJ417" s="3">
        <f t="shared" si="600"/>
        <v>0</v>
      </c>
      <c r="AK417" s="3">
        <v>755.34999999999991</v>
      </c>
      <c r="AL417" s="3">
        <v>755.34999999999991</v>
      </c>
      <c r="AM417" s="3">
        <v>0</v>
      </c>
      <c r="AN417" s="3">
        <v>0</v>
      </c>
      <c r="AO417" s="3">
        <v>0</v>
      </c>
      <c r="AP417" s="3">
        <v>0</v>
      </c>
      <c r="AQ417" s="3">
        <v>0</v>
      </c>
      <c r="AR417" s="3">
        <v>0</v>
      </c>
      <c r="AS417" s="3">
        <v>0</v>
      </c>
      <c r="AT417" s="3">
        <v>0</v>
      </c>
      <c r="AU417" s="3">
        <v>0</v>
      </c>
      <c r="AV417" s="3">
        <v>1</v>
      </c>
      <c r="AW417" s="3">
        <v>1</v>
      </c>
      <c r="AX417" s="3"/>
      <c r="AY417" s="3"/>
      <c r="AZ417" s="3">
        <v>1</v>
      </c>
      <c r="BA417" s="3">
        <v>1</v>
      </c>
      <c r="BB417" s="3">
        <v>1</v>
      </c>
      <c r="BC417" s="3">
        <v>1</v>
      </c>
      <c r="BD417" s="3" t="s">
        <v>3</v>
      </c>
      <c r="BE417" s="3" t="s">
        <v>3</v>
      </c>
      <c r="BF417" s="3" t="s">
        <v>3</v>
      </c>
      <c r="BG417" s="3" t="s">
        <v>3</v>
      </c>
      <c r="BH417" s="3">
        <v>3</v>
      </c>
      <c r="BI417" s="3">
        <v>2</v>
      </c>
      <c r="BJ417" s="3" t="s">
        <v>595</v>
      </c>
      <c r="BK417" s="3"/>
      <c r="BL417" s="3"/>
      <c r="BM417" s="3">
        <v>400005</v>
      </c>
      <c r="BN417" s="3">
        <v>0</v>
      </c>
      <c r="BO417" s="3" t="s">
        <v>3</v>
      </c>
      <c r="BP417" s="3">
        <v>0</v>
      </c>
      <c r="BQ417" s="3">
        <v>213</v>
      </c>
      <c r="BR417" s="3">
        <v>0</v>
      </c>
      <c r="BS417" s="3">
        <v>1</v>
      </c>
      <c r="BT417" s="3">
        <v>1</v>
      </c>
      <c r="BU417" s="3">
        <v>1</v>
      </c>
      <c r="BV417" s="3">
        <v>1</v>
      </c>
      <c r="BW417" s="3">
        <v>1</v>
      </c>
      <c r="BX417" s="3">
        <v>1</v>
      </c>
      <c r="BY417" s="3" t="s">
        <v>3</v>
      </c>
      <c r="BZ417" s="3">
        <v>0</v>
      </c>
      <c r="CA417" s="3">
        <v>0</v>
      </c>
      <c r="CB417" s="3" t="s">
        <v>3</v>
      </c>
      <c r="CC417" s="3"/>
      <c r="CD417" s="3"/>
      <c r="CE417" s="3">
        <v>1566</v>
      </c>
      <c r="CF417" s="3">
        <v>0</v>
      </c>
      <c r="CG417" s="3">
        <v>0</v>
      </c>
      <c r="CH417" s="3"/>
      <c r="CI417" s="3"/>
      <c r="CJ417" s="3"/>
      <c r="CK417" s="3"/>
      <c r="CL417" s="3"/>
      <c r="CM417" s="3">
        <v>0</v>
      </c>
      <c r="CN417" s="3" t="s">
        <v>3</v>
      </c>
      <c r="CO417" s="3">
        <v>0</v>
      </c>
      <c r="CP417" s="3">
        <f t="shared" si="601"/>
        <v>8308.85</v>
      </c>
      <c r="CQ417" s="3">
        <f t="shared" si="602"/>
        <v>755.35</v>
      </c>
      <c r="CR417" s="3">
        <f t="shared" si="628"/>
        <v>0</v>
      </c>
      <c r="CS417" s="3">
        <f t="shared" si="629"/>
        <v>0</v>
      </c>
      <c r="CT417" s="3">
        <f t="shared" si="603"/>
        <v>0</v>
      </c>
      <c r="CU417" s="3">
        <f t="shared" si="604"/>
        <v>0</v>
      </c>
      <c r="CV417" s="3">
        <f t="shared" si="605"/>
        <v>0</v>
      </c>
      <c r="CW417" s="3">
        <f t="shared" si="606"/>
        <v>0</v>
      </c>
      <c r="CX417" s="3">
        <f t="shared" si="607"/>
        <v>0</v>
      </c>
      <c r="CY417" s="3">
        <f t="shared" si="630"/>
        <v>0</v>
      </c>
      <c r="CZ417" s="3">
        <f t="shared" si="631"/>
        <v>0</v>
      </c>
      <c r="DA417" s="3"/>
      <c r="DB417" s="3"/>
      <c r="DC417" s="3" t="s">
        <v>3</v>
      </c>
      <c r="DD417" s="3" t="s">
        <v>3</v>
      </c>
      <c r="DE417" s="3" t="s">
        <v>3</v>
      </c>
      <c r="DF417" s="3" t="s">
        <v>3</v>
      </c>
      <c r="DG417" s="3" t="s">
        <v>3</v>
      </c>
      <c r="DH417" s="3" t="s">
        <v>3</v>
      </c>
      <c r="DI417" s="3" t="s">
        <v>3</v>
      </c>
      <c r="DJ417" s="3" t="s">
        <v>3</v>
      </c>
      <c r="DK417" s="3" t="s">
        <v>3</v>
      </c>
      <c r="DL417" s="3" t="s">
        <v>3</v>
      </c>
      <c r="DM417" s="3" t="s">
        <v>3</v>
      </c>
      <c r="DN417" s="3">
        <v>0</v>
      </c>
      <c r="DO417" s="3">
        <v>0</v>
      </c>
      <c r="DP417" s="3">
        <v>1</v>
      </c>
      <c r="DQ417" s="3">
        <v>1</v>
      </c>
      <c r="DR417" s="3"/>
      <c r="DS417" s="3"/>
      <c r="DT417" s="3"/>
      <c r="DU417" s="3">
        <v>1013</v>
      </c>
      <c r="DV417" s="3" t="s">
        <v>227</v>
      </c>
      <c r="DW417" s="3" t="s">
        <v>227</v>
      </c>
      <c r="DX417" s="3">
        <v>1</v>
      </c>
      <c r="DY417" s="3"/>
      <c r="DZ417" s="3" t="s">
        <v>3</v>
      </c>
      <c r="EA417" s="3" t="s">
        <v>3</v>
      </c>
      <c r="EB417" s="3" t="s">
        <v>3</v>
      </c>
      <c r="EC417" s="3" t="s">
        <v>3</v>
      </c>
      <c r="ED417" s="3"/>
      <c r="EE417" s="3">
        <v>57042888</v>
      </c>
      <c r="EF417" s="3">
        <v>213</v>
      </c>
      <c r="EG417" s="3" t="s">
        <v>456</v>
      </c>
      <c r="EH417" s="3">
        <v>0</v>
      </c>
      <c r="EI417" s="3" t="s">
        <v>3</v>
      </c>
      <c r="EJ417" s="3">
        <v>1</v>
      </c>
      <c r="EK417" s="3">
        <v>400005</v>
      </c>
      <c r="EL417" s="3" t="s">
        <v>456</v>
      </c>
      <c r="EM417" s="3" t="s">
        <v>457</v>
      </c>
      <c r="EN417" s="3"/>
      <c r="EO417" s="3" t="s">
        <v>3</v>
      </c>
      <c r="EP417" s="3"/>
      <c r="EQ417" s="3">
        <v>16</v>
      </c>
      <c r="ER417" s="3">
        <v>0</v>
      </c>
      <c r="ES417" s="3">
        <v>755.34999999999991</v>
      </c>
      <c r="ET417" s="3">
        <v>0</v>
      </c>
      <c r="EU417" s="3">
        <v>0</v>
      </c>
      <c r="EV417" s="3">
        <v>0</v>
      </c>
      <c r="EW417" s="3">
        <v>0</v>
      </c>
      <c r="EX417" s="3">
        <v>0</v>
      </c>
      <c r="EY417" s="3">
        <v>0</v>
      </c>
      <c r="EZ417" s="3"/>
      <c r="FA417" s="3"/>
      <c r="FB417" s="3"/>
      <c r="FC417" s="3"/>
      <c r="FD417" s="3"/>
      <c r="FE417" s="3"/>
      <c r="FF417" s="3"/>
      <c r="FG417" s="3"/>
      <c r="FH417" s="3"/>
      <c r="FI417" s="3"/>
      <c r="FJ417" s="3"/>
      <c r="FK417" s="3"/>
      <c r="FL417" s="3"/>
      <c r="FM417" s="3"/>
      <c r="FN417" s="3"/>
      <c r="FO417" s="3"/>
      <c r="FP417" s="3"/>
      <c r="FQ417" s="3">
        <v>0</v>
      </c>
      <c r="FR417" s="3">
        <v>0</v>
      </c>
      <c r="FS417" s="3">
        <v>0</v>
      </c>
      <c r="FT417" s="3"/>
      <c r="FU417" s="3"/>
      <c r="FV417" s="3"/>
      <c r="FW417" s="3"/>
      <c r="FX417" s="3">
        <v>0</v>
      </c>
      <c r="FY417" s="3">
        <v>0</v>
      </c>
      <c r="FZ417" s="3"/>
      <c r="GA417" s="3" t="s">
        <v>597</v>
      </c>
      <c r="GB417" s="3"/>
      <c r="GC417" s="3"/>
      <c r="GD417" s="3">
        <v>1</v>
      </c>
      <c r="GE417" s="3"/>
      <c r="GF417" s="3">
        <v>-300265050</v>
      </c>
      <c r="GG417" s="3">
        <v>2</v>
      </c>
      <c r="GH417" s="3">
        <v>4</v>
      </c>
      <c r="GI417" s="3">
        <v>-2</v>
      </c>
      <c r="GJ417" s="3">
        <v>0</v>
      </c>
      <c r="GK417" s="3">
        <v>0</v>
      </c>
      <c r="GL417" s="3">
        <f t="shared" si="608"/>
        <v>0</v>
      </c>
      <c r="GM417" s="3">
        <f t="shared" si="609"/>
        <v>8308.85</v>
      </c>
      <c r="GN417" s="3">
        <f t="shared" si="610"/>
        <v>0</v>
      </c>
      <c r="GO417" s="3">
        <f t="shared" si="611"/>
        <v>8308.85</v>
      </c>
      <c r="GP417" s="3">
        <f t="shared" si="612"/>
        <v>0</v>
      </c>
      <c r="GQ417" s="3"/>
      <c r="GR417" s="3">
        <v>1</v>
      </c>
      <c r="GS417" s="3">
        <v>2</v>
      </c>
      <c r="GT417" s="3">
        <v>0</v>
      </c>
      <c r="GU417" s="3" t="s">
        <v>3</v>
      </c>
      <c r="GV417" s="3">
        <f t="shared" si="613"/>
        <v>0</v>
      </c>
      <c r="GW417" s="3">
        <v>1</v>
      </c>
      <c r="GX417" s="3">
        <f t="shared" si="614"/>
        <v>0</v>
      </c>
      <c r="GY417" s="3"/>
      <c r="GZ417" s="3"/>
      <c r="HA417" s="3">
        <v>0</v>
      </c>
      <c r="HB417" s="3">
        <v>0</v>
      </c>
      <c r="HC417" s="3">
        <f t="shared" si="615"/>
        <v>0</v>
      </c>
      <c r="HD417" s="3"/>
      <c r="HE417" s="3" t="s">
        <v>459</v>
      </c>
      <c r="HF417" s="3" t="s">
        <v>37</v>
      </c>
      <c r="HG417" s="3"/>
      <c r="HH417" s="3"/>
      <c r="HI417" s="3"/>
      <c r="HJ417" s="3"/>
      <c r="HK417" s="3"/>
      <c r="HL417" s="3"/>
      <c r="HM417" s="3" t="s">
        <v>3</v>
      </c>
      <c r="HN417" s="3" t="s">
        <v>3</v>
      </c>
      <c r="HO417" s="3" t="s">
        <v>3</v>
      </c>
      <c r="HP417" s="3" t="s">
        <v>3</v>
      </c>
      <c r="HQ417" s="3" t="s">
        <v>3</v>
      </c>
      <c r="HR417" s="3"/>
      <c r="HS417" s="3">
        <v>0</v>
      </c>
      <c r="HT417" s="3"/>
      <c r="HU417" s="3"/>
      <c r="HV417" s="3"/>
      <c r="HW417" s="3"/>
      <c r="HX417" s="3"/>
      <c r="HY417" s="3"/>
      <c r="HZ417" s="3"/>
      <c r="IA417" s="3"/>
      <c r="IB417" s="3"/>
      <c r="IC417" s="3"/>
      <c r="ID417" s="3"/>
      <c r="IE417" s="3"/>
      <c r="IF417" s="3"/>
      <c r="IG417" s="3"/>
      <c r="IH417" s="3"/>
      <c r="II417" s="3"/>
      <c r="IJ417" s="3"/>
      <c r="IK417" s="3">
        <v>0</v>
      </c>
      <c r="IL417" s="3"/>
      <c r="IM417" s="3"/>
      <c r="IN417" s="3"/>
      <c r="IO417" s="3"/>
      <c r="IP417" s="3"/>
      <c r="IQ417" s="3"/>
      <c r="IR417" s="3"/>
      <c r="IS417" s="3"/>
      <c r="IT417" s="3"/>
      <c r="IU417" s="3"/>
    </row>
    <row r="418" spans="1:255" x14ac:dyDescent="0.25">
      <c r="A418" s="4">
        <v>17</v>
      </c>
      <c r="B418" s="4">
        <v>1</v>
      </c>
      <c r="C418" s="4"/>
      <c r="D418" s="4"/>
      <c r="E418" s="4" t="s">
        <v>594</v>
      </c>
      <c r="F418" s="4" t="s">
        <v>595</v>
      </c>
      <c r="G418" s="4" t="s">
        <v>596</v>
      </c>
      <c r="H418" s="4" t="s">
        <v>227</v>
      </c>
      <c r="I418" s="4">
        <v>11</v>
      </c>
      <c r="J418" s="4">
        <v>0</v>
      </c>
      <c r="K418" s="4">
        <v>11</v>
      </c>
      <c r="L418" s="4"/>
      <c r="M418" s="4"/>
      <c r="N418" s="4"/>
      <c r="O418" s="4">
        <f t="shared" si="591"/>
        <v>81759.08</v>
      </c>
      <c r="P418" s="4">
        <f t="shared" si="592"/>
        <v>81759.08</v>
      </c>
      <c r="Q418" s="4">
        <f t="shared" si="618"/>
        <v>0</v>
      </c>
      <c r="R418" s="4">
        <f t="shared" si="619"/>
        <v>0</v>
      </c>
      <c r="S418" s="4">
        <f t="shared" si="593"/>
        <v>0</v>
      </c>
      <c r="T418" s="4">
        <f t="shared" si="594"/>
        <v>0</v>
      </c>
      <c r="U418" s="4">
        <f t="shared" si="595"/>
        <v>0</v>
      </c>
      <c r="V418" s="4">
        <f t="shared" si="596"/>
        <v>0</v>
      </c>
      <c r="W418" s="4">
        <f t="shared" si="597"/>
        <v>0</v>
      </c>
      <c r="X418" s="4">
        <f t="shared" si="620"/>
        <v>0</v>
      </c>
      <c r="Y418" s="4">
        <f t="shared" si="621"/>
        <v>0</v>
      </c>
      <c r="Z418" s="4"/>
      <c r="AA418" s="4">
        <v>55890823</v>
      </c>
      <c r="AB418" s="4">
        <f t="shared" si="598"/>
        <v>755.35</v>
      </c>
      <c r="AC418" s="4">
        <f t="shared" si="622"/>
        <v>755.35</v>
      </c>
      <c r="AD418" s="4">
        <f t="shared" si="623"/>
        <v>0</v>
      </c>
      <c r="AE418" s="4">
        <f t="shared" si="624"/>
        <v>0</v>
      </c>
      <c r="AF418" s="4">
        <f t="shared" si="625"/>
        <v>0</v>
      </c>
      <c r="AG418" s="4">
        <f t="shared" si="599"/>
        <v>0</v>
      </c>
      <c r="AH418" s="4">
        <f t="shared" si="626"/>
        <v>0</v>
      </c>
      <c r="AI418" s="4">
        <f t="shared" si="627"/>
        <v>0</v>
      </c>
      <c r="AJ418" s="4">
        <f t="shared" si="600"/>
        <v>0</v>
      </c>
      <c r="AK418" s="4">
        <v>755.34999999999991</v>
      </c>
      <c r="AL418" s="4">
        <v>755.34999999999991</v>
      </c>
      <c r="AM418" s="4">
        <v>0</v>
      </c>
      <c r="AN418" s="4">
        <v>0</v>
      </c>
      <c r="AO418" s="4">
        <v>0</v>
      </c>
      <c r="AP418" s="4">
        <v>0</v>
      </c>
      <c r="AQ418" s="4">
        <v>0</v>
      </c>
      <c r="AR418" s="4">
        <v>0</v>
      </c>
      <c r="AS418" s="4">
        <v>0</v>
      </c>
      <c r="AT418" s="4">
        <v>0</v>
      </c>
      <c r="AU418" s="4">
        <v>0</v>
      </c>
      <c r="AV418" s="4">
        <v>1</v>
      </c>
      <c r="AW418" s="4">
        <v>1</v>
      </c>
      <c r="AX418" s="4"/>
      <c r="AY418" s="4"/>
      <c r="AZ418" s="4">
        <v>1</v>
      </c>
      <c r="BA418" s="4">
        <v>1</v>
      </c>
      <c r="BB418" s="4">
        <v>1</v>
      </c>
      <c r="BC418" s="4">
        <v>9.84</v>
      </c>
      <c r="BD418" s="4" t="s">
        <v>3</v>
      </c>
      <c r="BE418" s="4" t="s">
        <v>3</v>
      </c>
      <c r="BF418" s="4" t="s">
        <v>3</v>
      </c>
      <c r="BG418" s="4" t="s">
        <v>3</v>
      </c>
      <c r="BH418" s="4">
        <v>3</v>
      </c>
      <c r="BI418" s="4">
        <v>2</v>
      </c>
      <c r="BJ418" s="4" t="s">
        <v>595</v>
      </c>
      <c r="BK418" s="4"/>
      <c r="BL418" s="4"/>
      <c r="BM418" s="4">
        <v>400005</v>
      </c>
      <c r="BN418" s="4">
        <v>0</v>
      </c>
      <c r="BO418" s="4" t="s">
        <v>3</v>
      </c>
      <c r="BP418" s="4">
        <v>0</v>
      </c>
      <c r="BQ418" s="4">
        <v>213</v>
      </c>
      <c r="BR418" s="4">
        <v>0</v>
      </c>
      <c r="BS418" s="4">
        <v>1</v>
      </c>
      <c r="BT418" s="4">
        <v>1</v>
      </c>
      <c r="BU418" s="4">
        <v>1</v>
      </c>
      <c r="BV418" s="4">
        <v>1</v>
      </c>
      <c r="BW418" s="4">
        <v>1</v>
      </c>
      <c r="BX418" s="4">
        <v>1</v>
      </c>
      <c r="BY418" s="4" t="s">
        <v>3</v>
      </c>
      <c r="BZ418" s="4">
        <v>0</v>
      </c>
      <c r="CA418" s="4">
        <v>0</v>
      </c>
      <c r="CB418" s="4" t="s">
        <v>3</v>
      </c>
      <c r="CC418" s="4"/>
      <c r="CD418" s="4"/>
      <c r="CE418" s="4">
        <v>1566</v>
      </c>
      <c r="CF418" s="4">
        <v>0</v>
      </c>
      <c r="CG418" s="4">
        <v>0</v>
      </c>
      <c r="CH418" s="4"/>
      <c r="CI418" s="4"/>
      <c r="CJ418" s="4"/>
      <c r="CK418" s="4"/>
      <c r="CL418" s="4"/>
      <c r="CM418" s="4">
        <v>0</v>
      </c>
      <c r="CN418" s="4" t="s">
        <v>3</v>
      </c>
      <c r="CO418" s="4">
        <v>0</v>
      </c>
      <c r="CP418" s="4">
        <f t="shared" si="601"/>
        <v>81759.08</v>
      </c>
      <c r="CQ418" s="4">
        <f t="shared" si="602"/>
        <v>7432.64</v>
      </c>
      <c r="CR418" s="4">
        <f t="shared" si="628"/>
        <v>0</v>
      </c>
      <c r="CS418" s="4">
        <f t="shared" si="629"/>
        <v>0</v>
      </c>
      <c r="CT418" s="4">
        <f t="shared" si="603"/>
        <v>0</v>
      </c>
      <c r="CU418" s="4">
        <f t="shared" si="604"/>
        <v>0</v>
      </c>
      <c r="CV418" s="4">
        <f t="shared" si="605"/>
        <v>0</v>
      </c>
      <c r="CW418" s="4">
        <f t="shared" si="606"/>
        <v>0</v>
      </c>
      <c r="CX418" s="4">
        <f t="shared" si="607"/>
        <v>0</v>
      </c>
      <c r="CY418" s="4">
        <f t="shared" si="630"/>
        <v>0</v>
      </c>
      <c r="CZ418" s="4">
        <f t="shared" si="631"/>
        <v>0</v>
      </c>
      <c r="DA418" s="4"/>
      <c r="DB418" s="4"/>
      <c r="DC418" s="4" t="s">
        <v>3</v>
      </c>
      <c r="DD418" s="4" t="s">
        <v>3</v>
      </c>
      <c r="DE418" s="4" t="s">
        <v>3</v>
      </c>
      <c r="DF418" s="4" t="s">
        <v>3</v>
      </c>
      <c r="DG418" s="4" t="s">
        <v>3</v>
      </c>
      <c r="DH418" s="4" t="s">
        <v>3</v>
      </c>
      <c r="DI418" s="4" t="s">
        <v>3</v>
      </c>
      <c r="DJ418" s="4" t="s">
        <v>3</v>
      </c>
      <c r="DK418" s="4" t="s">
        <v>3</v>
      </c>
      <c r="DL418" s="4" t="s">
        <v>3</v>
      </c>
      <c r="DM418" s="4" t="s">
        <v>3</v>
      </c>
      <c r="DN418" s="4">
        <v>0</v>
      </c>
      <c r="DO418" s="4">
        <v>0</v>
      </c>
      <c r="DP418" s="4">
        <v>1</v>
      </c>
      <c r="DQ418" s="4">
        <v>1</v>
      </c>
      <c r="DR418" s="4"/>
      <c r="DS418" s="4"/>
      <c r="DT418" s="4"/>
      <c r="DU418" s="4">
        <v>1013</v>
      </c>
      <c r="DV418" s="4" t="s">
        <v>227</v>
      </c>
      <c r="DW418" s="4" t="s">
        <v>227</v>
      </c>
      <c r="DX418" s="4">
        <v>1</v>
      </c>
      <c r="DY418" s="4"/>
      <c r="DZ418" s="4" t="s">
        <v>3</v>
      </c>
      <c r="EA418" s="4" t="s">
        <v>3</v>
      </c>
      <c r="EB418" s="4" t="s">
        <v>3</v>
      </c>
      <c r="EC418" s="4" t="s">
        <v>3</v>
      </c>
      <c r="ED418" s="4"/>
      <c r="EE418" s="4">
        <v>57042888</v>
      </c>
      <c r="EF418" s="4">
        <v>213</v>
      </c>
      <c r="EG418" s="4" t="s">
        <v>456</v>
      </c>
      <c r="EH418" s="4">
        <v>0</v>
      </c>
      <c r="EI418" s="4" t="s">
        <v>3</v>
      </c>
      <c r="EJ418" s="4">
        <v>1</v>
      </c>
      <c r="EK418" s="4">
        <v>400005</v>
      </c>
      <c r="EL418" s="4" t="s">
        <v>456</v>
      </c>
      <c r="EM418" s="4" t="s">
        <v>457</v>
      </c>
      <c r="EN418" s="4"/>
      <c r="EO418" s="4" t="s">
        <v>3</v>
      </c>
      <c r="EP418" s="4"/>
      <c r="EQ418" s="4">
        <v>16</v>
      </c>
      <c r="ER418" s="4">
        <v>0</v>
      </c>
      <c r="ES418" s="4">
        <v>755.34999999999991</v>
      </c>
      <c r="ET418" s="4">
        <v>0</v>
      </c>
      <c r="EU418" s="4">
        <v>0</v>
      </c>
      <c r="EV418" s="4">
        <v>0</v>
      </c>
      <c r="EW418" s="4">
        <v>0</v>
      </c>
      <c r="EX418" s="4">
        <v>0</v>
      </c>
      <c r="EY418" s="4">
        <v>0</v>
      </c>
      <c r="EZ418" s="4">
        <v>5</v>
      </c>
      <c r="FA418" s="4"/>
      <c r="FB418" s="4"/>
      <c r="FC418" s="4">
        <v>1</v>
      </c>
      <c r="FD418" s="4">
        <v>18</v>
      </c>
      <c r="FE418" s="4"/>
      <c r="FF418" s="4">
        <v>8890</v>
      </c>
      <c r="FG418" s="4"/>
      <c r="FH418" s="4"/>
      <c r="FI418" s="4"/>
      <c r="FJ418" s="4"/>
      <c r="FK418" s="4"/>
      <c r="FL418" s="4"/>
      <c r="FM418" s="4"/>
      <c r="FN418" s="4"/>
      <c r="FO418" s="4"/>
      <c r="FP418" s="4"/>
      <c r="FQ418" s="4">
        <v>0</v>
      </c>
      <c r="FR418" s="4">
        <v>0</v>
      </c>
      <c r="FS418" s="4">
        <v>0</v>
      </c>
      <c r="FT418" s="4"/>
      <c r="FU418" s="4"/>
      <c r="FV418" s="4"/>
      <c r="FW418" s="4"/>
      <c r="FX418" s="4">
        <v>0</v>
      </c>
      <c r="FY418" s="4">
        <v>0</v>
      </c>
      <c r="FZ418" s="4"/>
      <c r="GA418" s="4" t="s">
        <v>597</v>
      </c>
      <c r="GB418" s="4"/>
      <c r="GC418" s="4"/>
      <c r="GD418" s="4">
        <v>1</v>
      </c>
      <c r="GE418" s="4"/>
      <c r="GF418" s="4">
        <v>-300265050</v>
      </c>
      <c r="GG418" s="4">
        <v>2</v>
      </c>
      <c r="GH418" s="4">
        <v>3</v>
      </c>
      <c r="GI418" s="4">
        <v>5</v>
      </c>
      <c r="GJ418" s="4">
        <v>0</v>
      </c>
      <c r="GK418" s="4">
        <v>0</v>
      </c>
      <c r="GL418" s="4">
        <f t="shared" si="608"/>
        <v>0</v>
      </c>
      <c r="GM418" s="4">
        <f t="shared" si="609"/>
        <v>81759.08</v>
      </c>
      <c r="GN418" s="4">
        <f t="shared" si="610"/>
        <v>0</v>
      </c>
      <c r="GO418" s="4">
        <f t="shared" si="611"/>
        <v>81759.08</v>
      </c>
      <c r="GP418" s="4">
        <f t="shared" si="612"/>
        <v>0</v>
      </c>
      <c r="GQ418" s="4"/>
      <c r="GR418" s="4">
        <v>1</v>
      </c>
      <c r="GS418" s="4">
        <v>1</v>
      </c>
      <c r="GT418" s="4">
        <v>0</v>
      </c>
      <c r="GU418" s="4" t="s">
        <v>3</v>
      </c>
      <c r="GV418" s="4">
        <f t="shared" si="613"/>
        <v>0</v>
      </c>
      <c r="GW418" s="4">
        <v>1</v>
      </c>
      <c r="GX418" s="4">
        <f t="shared" si="614"/>
        <v>0</v>
      </c>
      <c r="GY418" s="4"/>
      <c r="GZ418" s="4"/>
      <c r="HA418" s="4">
        <v>0</v>
      </c>
      <c r="HB418" s="4">
        <v>0</v>
      </c>
      <c r="HC418" s="4">
        <f t="shared" si="615"/>
        <v>0</v>
      </c>
      <c r="HD418" s="4"/>
      <c r="HE418" s="4" t="s">
        <v>459</v>
      </c>
      <c r="HF418" s="4" t="s">
        <v>37</v>
      </c>
      <c r="HG418" s="4"/>
      <c r="HH418" s="4"/>
      <c r="HI418" s="4"/>
      <c r="HJ418" s="4"/>
      <c r="HK418" s="4"/>
      <c r="HL418" s="4"/>
      <c r="HM418" s="4" t="s">
        <v>3</v>
      </c>
      <c r="HN418" s="4" t="s">
        <v>3</v>
      </c>
      <c r="HO418" s="4" t="s">
        <v>3</v>
      </c>
      <c r="HP418" s="4" t="s">
        <v>3</v>
      </c>
      <c r="HQ418" s="4" t="s">
        <v>3</v>
      </c>
      <c r="HR418" s="4"/>
      <c r="HS418" s="4">
        <v>0</v>
      </c>
      <c r="HT418" s="4"/>
      <c r="HU418" s="4"/>
      <c r="HV418" s="4"/>
      <c r="HW418" s="4"/>
      <c r="HX418" s="4"/>
      <c r="HY418" s="4"/>
      <c r="HZ418" s="4"/>
      <c r="IA418" s="4"/>
      <c r="IB418" s="4"/>
      <c r="IC418" s="4"/>
      <c r="ID418" s="4"/>
      <c r="IE418" s="4"/>
      <c r="IF418" s="4"/>
      <c r="IG418" s="4"/>
      <c r="IH418" s="4"/>
      <c r="II418" s="4"/>
      <c r="IJ418" s="4"/>
      <c r="IK418" s="4">
        <v>0</v>
      </c>
      <c r="IL418" s="4"/>
      <c r="IM418" s="4"/>
      <c r="IN418" s="4"/>
      <c r="IO418" s="4"/>
      <c r="IP418" s="4"/>
      <c r="IQ418" s="4"/>
      <c r="IR418" s="4"/>
      <c r="IS418" s="4"/>
      <c r="IT418" s="4"/>
      <c r="IU418" s="4"/>
    </row>
    <row r="419" spans="1:255" x14ac:dyDescent="0.25">
      <c r="A419" s="3">
        <v>17</v>
      </c>
      <c r="B419" s="3">
        <v>1</v>
      </c>
      <c r="C419" s="3"/>
      <c r="D419" s="3"/>
      <c r="E419" s="3" t="s">
        <v>598</v>
      </c>
      <c r="F419" s="3" t="s">
        <v>599</v>
      </c>
      <c r="G419" s="3" t="s">
        <v>600</v>
      </c>
      <c r="H419" s="3" t="s">
        <v>227</v>
      </c>
      <c r="I419" s="3">
        <v>2</v>
      </c>
      <c r="J419" s="3">
        <v>0</v>
      </c>
      <c r="K419" s="3">
        <v>2</v>
      </c>
      <c r="L419" s="3"/>
      <c r="M419" s="3"/>
      <c r="N419" s="3"/>
      <c r="O419" s="3">
        <f t="shared" ref="O419:O424" si="632">ROUND(CP419,2)</f>
        <v>1510.7</v>
      </c>
      <c r="P419" s="3">
        <f t="shared" ref="P419:P424" si="633">ROUND((ROUND((AC419*AW419*I419),2)*BC419),2)</f>
        <v>1510.7</v>
      </c>
      <c r="Q419" s="3">
        <f t="shared" si="618"/>
        <v>0</v>
      </c>
      <c r="R419" s="3">
        <f t="shared" si="619"/>
        <v>0</v>
      </c>
      <c r="S419" s="3">
        <f t="shared" ref="S419:S424" si="634">ROUND((ROUND((AF419*AV419*I419),2)*BA419),2)</f>
        <v>0</v>
      </c>
      <c r="T419" s="3">
        <f t="shared" ref="T419:T424" si="635">ROUND(CU419*I419,2)</f>
        <v>0</v>
      </c>
      <c r="U419" s="3">
        <f t="shared" ref="U419:U424" si="636">CV419*I419</f>
        <v>0</v>
      </c>
      <c r="V419" s="3">
        <f t="shared" ref="V419:V424" si="637">CW419*I419</f>
        <v>0</v>
      </c>
      <c r="W419" s="3">
        <f t="shared" ref="W419:W424" si="638">ROUND(CX419*I419,2)</f>
        <v>0</v>
      </c>
      <c r="X419" s="3">
        <f t="shared" si="620"/>
        <v>0</v>
      </c>
      <c r="Y419" s="3">
        <f t="shared" si="621"/>
        <v>0</v>
      </c>
      <c r="Z419" s="3"/>
      <c r="AA419" s="3">
        <v>54971259</v>
      </c>
      <c r="AB419" s="3">
        <f t="shared" ref="AB419:AB424" si="639">ROUND((AC419+AD419+AF419),6)</f>
        <v>755.35</v>
      </c>
      <c r="AC419" s="3">
        <f t="shared" si="622"/>
        <v>755.35</v>
      </c>
      <c r="AD419" s="3">
        <f t="shared" si="623"/>
        <v>0</v>
      </c>
      <c r="AE419" s="3">
        <f t="shared" si="624"/>
        <v>0</v>
      </c>
      <c r="AF419" s="3">
        <f t="shared" si="625"/>
        <v>0</v>
      </c>
      <c r="AG419" s="3">
        <f t="shared" ref="AG419:AG424" si="640">ROUND((AP419),6)</f>
        <v>0</v>
      </c>
      <c r="AH419" s="3">
        <f t="shared" si="626"/>
        <v>0</v>
      </c>
      <c r="AI419" s="3">
        <f t="shared" si="627"/>
        <v>0</v>
      </c>
      <c r="AJ419" s="3">
        <f t="shared" ref="AJ419:AJ424" si="641">(AS419)</f>
        <v>0</v>
      </c>
      <c r="AK419" s="3">
        <v>755.34999999999991</v>
      </c>
      <c r="AL419" s="3">
        <v>755.34999999999991</v>
      </c>
      <c r="AM419" s="3">
        <v>0</v>
      </c>
      <c r="AN419" s="3">
        <v>0</v>
      </c>
      <c r="AO419" s="3">
        <v>0</v>
      </c>
      <c r="AP419" s="3">
        <v>0</v>
      </c>
      <c r="AQ419" s="3">
        <v>0</v>
      </c>
      <c r="AR419" s="3">
        <v>0</v>
      </c>
      <c r="AS419" s="3">
        <v>0</v>
      </c>
      <c r="AT419" s="3">
        <v>0</v>
      </c>
      <c r="AU419" s="3">
        <v>0</v>
      </c>
      <c r="AV419" s="3">
        <v>1</v>
      </c>
      <c r="AW419" s="3">
        <v>1</v>
      </c>
      <c r="AX419" s="3"/>
      <c r="AY419" s="3"/>
      <c r="AZ419" s="3">
        <v>1</v>
      </c>
      <c r="BA419" s="3">
        <v>1</v>
      </c>
      <c r="BB419" s="3">
        <v>1</v>
      </c>
      <c r="BC419" s="3">
        <v>1</v>
      </c>
      <c r="BD419" s="3" t="s">
        <v>3</v>
      </c>
      <c r="BE419" s="3" t="s">
        <v>3</v>
      </c>
      <c r="BF419" s="3" t="s">
        <v>3</v>
      </c>
      <c r="BG419" s="3" t="s">
        <v>3</v>
      </c>
      <c r="BH419" s="3">
        <v>3</v>
      </c>
      <c r="BI419" s="3">
        <v>2</v>
      </c>
      <c r="BJ419" s="3" t="s">
        <v>599</v>
      </c>
      <c r="BK419" s="3"/>
      <c r="BL419" s="3"/>
      <c r="BM419" s="3">
        <v>400005</v>
      </c>
      <c r="BN419" s="3">
        <v>0</v>
      </c>
      <c r="BO419" s="3" t="s">
        <v>3</v>
      </c>
      <c r="BP419" s="3">
        <v>0</v>
      </c>
      <c r="BQ419" s="3">
        <v>213</v>
      </c>
      <c r="BR419" s="3">
        <v>0</v>
      </c>
      <c r="BS419" s="3">
        <v>1</v>
      </c>
      <c r="BT419" s="3">
        <v>1</v>
      </c>
      <c r="BU419" s="3">
        <v>1</v>
      </c>
      <c r="BV419" s="3">
        <v>1</v>
      </c>
      <c r="BW419" s="3">
        <v>1</v>
      </c>
      <c r="BX419" s="3">
        <v>1</v>
      </c>
      <c r="BY419" s="3" t="s">
        <v>3</v>
      </c>
      <c r="BZ419" s="3">
        <v>0</v>
      </c>
      <c r="CA419" s="3">
        <v>0</v>
      </c>
      <c r="CB419" s="3" t="s">
        <v>3</v>
      </c>
      <c r="CC419" s="3"/>
      <c r="CD419" s="3"/>
      <c r="CE419" s="3">
        <v>1566</v>
      </c>
      <c r="CF419" s="3">
        <v>0</v>
      </c>
      <c r="CG419" s="3">
        <v>0</v>
      </c>
      <c r="CH419" s="3"/>
      <c r="CI419" s="3"/>
      <c r="CJ419" s="3"/>
      <c r="CK419" s="3"/>
      <c r="CL419" s="3"/>
      <c r="CM419" s="3">
        <v>0</v>
      </c>
      <c r="CN419" s="3" t="s">
        <v>3</v>
      </c>
      <c r="CO419" s="3">
        <v>0</v>
      </c>
      <c r="CP419" s="3">
        <f t="shared" ref="CP419:CP424" si="642">(P419+Q419+S419)</f>
        <v>1510.7</v>
      </c>
      <c r="CQ419" s="3">
        <f t="shared" ref="CQ419:CQ424" si="643">ROUND((ROUND((AC419*AW419*1),2)*BC419),2)</f>
        <v>755.35</v>
      </c>
      <c r="CR419" s="3">
        <f t="shared" si="628"/>
        <v>0</v>
      </c>
      <c r="CS419" s="3">
        <f t="shared" si="629"/>
        <v>0</v>
      </c>
      <c r="CT419" s="3">
        <f t="shared" ref="CT419:CT424" si="644">ROUND((ROUND((AF419*AV419*1),2)*BA419),2)</f>
        <v>0</v>
      </c>
      <c r="CU419" s="3">
        <f t="shared" ref="CU419:CU424" si="645">AG419</f>
        <v>0</v>
      </c>
      <c r="CV419" s="3">
        <f t="shared" ref="CV419:CV424" si="646">(AH419*AV419)</f>
        <v>0</v>
      </c>
      <c r="CW419" s="3">
        <f t="shared" ref="CW419:CW424" si="647">AI419</f>
        <v>0</v>
      </c>
      <c r="CX419" s="3">
        <f t="shared" ref="CX419:CX424" si="648">AJ419</f>
        <v>0</v>
      </c>
      <c r="CY419" s="3">
        <f t="shared" si="630"/>
        <v>0</v>
      </c>
      <c r="CZ419" s="3">
        <f t="shared" si="631"/>
        <v>0</v>
      </c>
      <c r="DA419" s="3"/>
      <c r="DB419" s="3"/>
      <c r="DC419" s="3" t="s">
        <v>3</v>
      </c>
      <c r="DD419" s="3" t="s">
        <v>3</v>
      </c>
      <c r="DE419" s="3" t="s">
        <v>3</v>
      </c>
      <c r="DF419" s="3" t="s">
        <v>3</v>
      </c>
      <c r="DG419" s="3" t="s">
        <v>3</v>
      </c>
      <c r="DH419" s="3" t="s">
        <v>3</v>
      </c>
      <c r="DI419" s="3" t="s">
        <v>3</v>
      </c>
      <c r="DJ419" s="3" t="s">
        <v>3</v>
      </c>
      <c r="DK419" s="3" t="s">
        <v>3</v>
      </c>
      <c r="DL419" s="3" t="s">
        <v>3</v>
      </c>
      <c r="DM419" s="3" t="s">
        <v>3</v>
      </c>
      <c r="DN419" s="3">
        <v>0</v>
      </c>
      <c r="DO419" s="3">
        <v>0</v>
      </c>
      <c r="DP419" s="3">
        <v>1</v>
      </c>
      <c r="DQ419" s="3">
        <v>1</v>
      </c>
      <c r="DR419" s="3"/>
      <c r="DS419" s="3"/>
      <c r="DT419" s="3"/>
      <c r="DU419" s="3">
        <v>1013</v>
      </c>
      <c r="DV419" s="3" t="s">
        <v>227</v>
      </c>
      <c r="DW419" s="3" t="s">
        <v>227</v>
      </c>
      <c r="DX419" s="3">
        <v>1</v>
      </c>
      <c r="DY419" s="3"/>
      <c r="DZ419" s="3" t="s">
        <v>3</v>
      </c>
      <c r="EA419" s="3" t="s">
        <v>3</v>
      </c>
      <c r="EB419" s="3" t="s">
        <v>3</v>
      </c>
      <c r="EC419" s="3" t="s">
        <v>3</v>
      </c>
      <c r="ED419" s="3"/>
      <c r="EE419" s="3">
        <v>57042888</v>
      </c>
      <c r="EF419" s="3">
        <v>213</v>
      </c>
      <c r="EG419" s="3" t="s">
        <v>456</v>
      </c>
      <c r="EH419" s="3">
        <v>0</v>
      </c>
      <c r="EI419" s="3" t="s">
        <v>3</v>
      </c>
      <c r="EJ419" s="3">
        <v>1</v>
      </c>
      <c r="EK419" s="3">
        <v>400005</v>
      </c>
      <c r="EL419" s="3" t="s">
        <v>456</v>
      </c>
      <c r="EM419" s="3" t="s">
        <v>457</v>
      </c>
      <c r="EN419" s="3"/>
      <c r="EO419" s="3" t="s">
        <v>3</v>
      </c>
      <c r="EP419" s="3"/>
      <c r="EQ419" s="3">
        <v>16</v>
      </c>
      <c r="ER419" s="3">
        <v>0</v>
      </c>
      <c r="ES419" s="3">
        <v>755.34999999999991</v>
      </c>
      <c r="ET419" s="3">
        <v>0</v>
      </c>
      <c r="EU419" s="3">
        <v>0</v>
      </c>
      <c r="EV419" s="3">
        <v>0</v>
      </c>
      <c r="EW419" s="3">
        <v>0</v>
      </c>
      <c r="EX419" s="3">
        <v>0</v>
      </c>
      <c r="EY419" s="3">
        <v>0</v>
      </c>
      <c r="EZ419" s="3"/>
      <c r="FA419" s="3"/>
      <c r="FB419" s="3"/>
      <c r="FC419" s="3"/>
      <c r="FD419" s="3"/>
      <c r="FE419" s="3"/>
      <c r="FF419" s="3"/>
      <c r="FG419" s="3"/>
      <c r="FH419" s="3"/>
      <c r="FI419" s="3"/>
      <c r="FJ419" s="3"/>
      <c r="FK419" s="3"/>
      <c r="FL419" s="3"/>
      <c r="FM419" s="3"/>
      <c r="FN419" s="3"/>
      <c r="FO419" s="3"/>
      <c r="FP419" s="3"/>
      <c r="FQ419" s="3">
        <v>0</v>
      </c>
      <c r="FR419" s="3">
        <v>0</v>
      </c>
      <c r="FS419" s="3">
        <v>0</v>
      </c>
      <c r="FT419" s="3"/>
      <c r="FU419" s="3"/>
      <c r="FV419" s="3"/>
      <c r="FW419" s="3"/>
      <c r="FX419" s="3">
        <v>0</v>
      </c>
      <c r="FY419" s="3">
        <v>0</v>
      </c>
      <c r="FZ419" s="3"/>
      <c r="GA419" s="3" t="s">
        <v>597</v>
      </c>
      <c r="GB419" s="3"/>
      <c r="GC419" s="3"/>
      <c r="GD419" s="3">
        <v>1</v>
      </c>
      <c r="GE419" s="3"/>
      <c r="GF419" s="3">
        <v>-93204437</v>
      </c>
      <c r="GG419" s="3">
        <v>2</v>
      </c>
      <c r="GH419" s="3">
        <v>4</v>
      </c>
      <c r="GI419" s="3">
        <v>-2</v>
      </c>
      <c r="GJ419" s="3">
        <v>0</v>
      </c>
      <c r="GK419" s="3">
        <v>0</v>
      </c>
      <c r="GL419" s="3">
        <f t="shared" ref="GL419:GL424" si="649">ROUND(IF(AND(BH419=3,BI419=3,FS419&lt;&gt;0),P419,0),2)</f>
        <v>0</v>
      </c>
      <c r="GM419" s="3">
        <f t="shared" ref="GM419:GM424" si="650">ROUND(O419+X419+Y419,2)+GX419</f>
        <v>1510.7</v>
      </c>
      <c r="GN419" s="3">
        <f t="shared" ref="GN419:GN424" si="651">IF(OR(BI419=0,BI419=1),GM419-GX419,0)</f>
        <v>0</v>
      </c>
      <c r="GO419" s="3">
        <f t="shared" ref="GO419:GO424" si="652">IF(BI419=2,GM419-GX419,0)</f>
        <v>1510.7</v>
      </c>
      <c r="GP419" s="3">
        <f t="shared" ref="GP419:GP424" si="653">IF(BI419=4,GM419-GX419,0)</f>
        <v>0</v>
      </c>
      <c r="GQ419" s="3"/>
      <c r="GR419" s="3">
        <v>1</v>
      </c>
      <c r="GS419" s="3">
        <v>2</v>
      </c>
      <c r="GT419" s="3">
        <v>0</v>
      </c>
      <c r="GU419" s="3" t="s">
        <v>3</v>
      </c>
      <c r="GV419" s="3">
        <f t="shared" ref="GV419:GV424" si="654">ROUND((GT419),6)</f>
        <v>0</v>
      </c>
      <c r="GW419" s="3">
        <v>1</v>
      </c>
      <c r="GX419" s="3">
        <f t="shared" ref="GX419:GX424" si="655">ROUND(HC419*I419,2)</f>
        <v>0</v>
      </c>
      <c r="GY419" s="3"/>
      <c r="GZ419" s="3"/>
      <c r="HA419" s="3">
        <v>0</v>
      </c>
      <c r="HB419" s="3">
        <v>0</v>
      </c>
      <c r="HC419" s="3">
        <f t="shared" ref="HC419:HC424" si="656">GV419*GW419</f>
        <v>0</v>
      </c>
      <c r="HD419" s="3"/>
      <c r="HE419" s="3" t="s">
        <v>459</v>
      </c>
      <c r="HF419" s="3" t="s">
        <v>37</v>
      </c>
      <c r="HG419" s="3"/>
      <c r="HH419" s="3"/>
      <c r="HI419" s="3"/>
      <c r="HJ419" s="3"/>
      <c r="HK419" s="3"/>
      <c r="HL419" s="3"/>
      <c r="HM419" s="3" t="s">
        <v>3</v>
      </c>
      <c r="HN419" s="3" t="s">
        <v>3</v>
      </c>
      <c r="HO419" s="3" t="s">
        <v>3</v>
      </c>
      <c r="HP419" s="3" t="s">
        <v>3</v>
      </c>
      <c r="HQ419" s="3" t="s">
        <v>3</v>
      </c>
      <c r="HR419" s="3"/>
      <c r="HS419" s="3">
        <v>0</v>
      </c>
      <c r="HT419" s="3"/>
      <c r="HU419" s="3"/>
      <c r="HV419" s="3"/>
      <c r="HW419" s="3"/>
      <c r="HX419" s="3"/>
      <c r="HY419" s="3"/>
      <c r="HZ419" s="3"/>
      <c r="IA419" s="3"/>
      <c r="IB419" s="3"/>
      <c r="IC419" s="3"/>
      <c r="ID419" s="3"/>
      <c r="IE419" s="3"/>
      <c r="IF419" s="3"/>
      <c r="IG419" s="3"/>
      <c r="IH419" s="3"/>
      <c r="II419" s="3"/>
      <c r="IJ419" s="3"/>
      <c r="IK419" s="3">
        <v>0</v>
      </c>
      <c r="IL419" s="3"/>
      <c r="IM419" s="3"/>
      <c r="IN419" s="3"/>
      <c r="IO419" s="3"/>
      <c r="IP419" s="3"/>
      <c r="IQ419" s="3"/>
      <c r="IR419" s="3"/>
      <c r="IS419" s="3"/>
      <c r="IT419" s="3"/>
      <c r="IU419" s="3"/>
    </row>
    <row r="420" spans="1:255" x14ac:dyDescent="0.25">
      <c r="A420" s="4">
        <v>17</v>
      </c>
      <c r="B420" s="4">
        <v>1</v>
      </c>
      <c r="C420" s="4"/>
      <c r="D420" s="4"/>
      <c r="E420" s="4" t="s">
        <v>598</v>
      </c>
      <c r="F420" s="4" t="s">
        <v>599</v>
      </c>
      <c r="G420" s="4" t="s">
        <v>600</v>
      </c>
      <c r="H420" s="4" t="s">
        <v>227</v>
      </c>
      <c r="I420" s="4">
        <v>2</v>
      </c>
      <c r="J420" s="4">
        <v>0</v>
      </c>
      <c r="K420" s="4">
        <v>2</v>
      </c>
      <c r="L420" s="4"/>
      <c r="M420" s="4"/>
      <c r="N420" s="4"/>
      <c r="O420" s="4">
        <f t="shared" si="632"/>
        <v>14865.29</v>
      </c>
      <c r="P420" s="4">
        <f t="shared" si="633"/>
        <v>14865.29</v>
      </c>
      <c r="Q420" s="4">
        <f t="shared" si="618"/>
        <v>0</v>
      </c>
      <c r="R420" s="4">
        <f t="shared" si="619"/>
        <v>0</v>
      </c>
      <c r="S420" s="4">
        <f t="shared" si="634"/>
        <v>0</v>
      </c>
      <c r="T420" s="4">
        <f t="shared" si="635"/>
        <v>0</v>
      </c>
      <c r="U420" s="4">
        <f t="shared" si="636"/>
        <v>0</v>
      </c>
      <c r="V420" s="4">
        <f t="shared" si="637"/>
        <v>0</v>
      </c>
      <c r="W420" s="4">
        <f t="shared" si="638"/>
        <v>0</v>
      </c>
      <c r="X420" s="4">
        <f t="shared" si="620"/>
        <v>0</v>
      </c>
      <c r="Y420" s="4">
        <f t="shared" si="621"/>
        <v>0</v>
      </c>
      <c r="Z420" s="4"/>
      <c r="AA420" s="4">
        <v>55890823</v>
      </c>
      <c r="AB420" s="4">
        <f t="shared" si="639"/>
        <v>755.35</v>
      </c>
      <c r="AC420" s="4">
        <f t="shared" si="622"/>
        <v>755.35</v>
      </c>
      <c r="AD420" s="4">
        <f t="shared" si="623"/>
        <v>0</v>
      </c>
      <c r="AE420" s="4">
        <f t="shared" si="624"/>
        <v>0</v>
      </c>
      <c r="AF420" s="4">
        <f t="shared" si="625"/>
        <v>0</v>
      </c>
      <c r="AG420" s="4">
        <f t="shared" si="640"/>
        <v>0</v>
      </c>
      <c r="AH420" s="4">
        <f t="shared" si="626"/>
        <v>0</v>
      </c>
      <c r="AI420" s="4">
        <f t="shared" si="627"/>
        <v>0</v>
      </c>
      <c r="AJ420" s="4">
        <f t="shared" si="641"/>
        <v>0</v>
      </c>
      <c r="AK420" s="4">
        <v>755.34999999999991</v>
      </c>
      <c r="AL420" s="4">
        <v>755.34999999999991</v>
      </c>
      <c r="AM420" s="4">
        <v>0</v>
      </c>
      <c r="AN420" s="4">
        <v>0</v>
      </c>
      <c r="AO420" s="4">
        <v>0</v>
      </c>
      <c r="AP420" s="4">
        <v>0</v>
      </c>
      <c r="AQ420" s="4">
        <v>0</v>
      </c>
      <c r="AR420" s="4">
        <v>0</v>
      </c>
      <c r="AS420" s="4">
        <v>0</v>
      </c>
      <c r="AT420" s="4">
        <v>0</v>
      </c>
      <c r="AU420" s="4">
        <v>0</v>
      </c>
      <c r="AV420" s="4">
        <v>1</v>
      </c>
      <c r="AW420" s="4">
        <v>1</v>
      </c>
      <c r="AX420" s="4"/>
      <c r="AY420" s="4"/>
      <c r="AZ420" s="4">
        <v>1</v>
      </c>
      <c r="BA420" s="4">
        <v>1</v>
      </c>
      <c r="BB420" s="4">
        <v>1</v>
      </c>
      <c r="BC420" s="4">
        <v>9.84</v>
      </c>
      <c r="BD420" s="4" t="s">
        <v>3</v>
      </c>
      <c r="BE420" s="4" t="s">
        <v>3</v>
      </c>
      <c r="BF420" s="4" t="s">
        <v>3</v>
      </c>
      <c r="BG420" s="4" t="s">
        <v>3</v>
      </c>
      <c r="BH420" s="4">
        <v>3</v>
      </c>
      <c r="BI420" s="4">
        <v>2</v>
      </c>
      <c r="BJ420" s="4" t="s">
        <v>599</v>
      </c>
      <c r="BK420" s="4"/>
      <c r="BL420" s="4"/>
      <c r="BM420" s="4">
        <v>400005</v>
      </c>
      <c r="BN420" s="4">
        <v>0</v>
      </c>
      <c r="BO420" s="4" t="s">
        <v>3</v>
      </c>
      <c r="BP420" s="4">
        <v>0</v>
      </c>
      <c r="BQ420" s="4">
        <v>213</v>
      </c>
      <c r="BR420" s="4">
        <v>0</v>
      </c>
      <c r="BS420" s="4">
        <v>1</v>
      </c>
      <c r="BT420" s="4">
        <v>1</v>
      </c>
      <c r="BU420" s="4">
        <v>1</v>
      </c>
      <c r="BV420" s="4">
        <v>1</v>
      </c>
      <c r="BW420" s="4">
        <v>1</v>
      </c>
      <c r="BX420" s="4">
        <v>1</v>
      </c>
      <c r="BY420" s="4" t="s">
        <v>3</v>
      </c>
      <c r="BZ420" s="4">
        <v>0</v>
      </c>
      <c r="CA420" s="4">
        <v>0</v>
      </c>
      <c r="CB420" s="4" t="s">
        <v>3</v>
      </c>
      <c r="CC420" s="4"/>
      <c r="CD420" s="4"/>
      <c r="CE420" s="4">
        <v>1566</v>
      </c>
      <c r="CF420" s="4">
        <v>0</v>
      </c>
      <c r="CG420" s="4">
        <v>0</v>
      </c>
      <c r="CH420" s="4"/>
      <c r="CI420" s="4"/>
      <c r="CJ420" s="4"/>
      <c r="CK420" s="4"/>
      <c r="CL420" s="4"/>
      <c r="CM420" s="4">
        <v>0</v>
      </c>
      <c r="CN420" s="4" t="s">
        <v>3</v>
      </c>
      <c r="CO420" s="4">
        <v>0</v>
      </c>
      <c r="CP420" s="4">
        <f t="shared" si="642"/>
        <v>14865.29</v>
      </c>
      <c r="CQ420" s="4">
        <f t="shared" si="643"/>
        <v>7432.64</v>
      </c>
      <c r="CR420" s="4">
        <f t="shared" si="628"/>
        <v>0</v>
      </c>
      <c r="CS420" s="4">
        <f t="shared" si="629"/>
        <v>0</v>
      </c>
      <c r="CT420" s="4">
        <f t="shared" si="644"/>
        <v>0</v>
      </c>
      <c r="CU420" s="4">
        <f t="shared" si="645"/>
        <v>0</v>
      </c>
      <c r="CV420" s="4">
        <f t="shared" si="646"/>
        <v>0</v>
      </c>
      <c r="CW420" s="4">
        <f t="shared" si="647"/>
        <v>0</v>
      </c>
      <c r="CX420" s="4">
        <f t="shared" si="648"/>
        <v>0</v>
      </c>
      <c r="CY420" s="4">
        <f t="shared" si="630"/>
        <v>0</v>
      </c>
      <c r="CZ420" s="4">
        <f t="shared" si="631"/>
        <v>0</v>
      </c>
      <c r="DA420" s="4"/>
      <c r="DB420" s="4"/>
      <c r="DC420" s="4" t="s">
        <v>3</v>
      </c>
      <c r="DD420" s="4" t="s">
        <v>3</v>
      </c>
      <c r="DE420" s="4" t="s">
        <v>3</v>
      </c>
      <c r="DF420" s="4" t="s">
        <v>3</v>
      </c>
      <c r="DG420" s="4" t="s">
        <v>3</v>
      </c>
      <c r="DH420" s="4" t="s">
        <v>3</v>
      </c>
      <c r="DI420" s="4" t="s">
        <v>3</v>
      </c>
      <c r="DJ420" s="4" t="s">
        <v>3</v>
      </c>
      <c r="DK420" s="4" t="s">
        <v>3</v>
      </c>
      <c r="DL420" s="4" t="s">
        <v>3</v>
      </c>
      <c r="DM420" s="4" t="s">
        <v>3</v>
      </c>
      <c r="DN420" s="4">
        <v>0</v>
      </c>
      <c r="DO420" s="4">
        <v>0</v>
      </c>
      <c r="DP420" s="4">
        <v>1</v>
      </c>
      <c r="DQ420" s="4">
        <v>1</v>
      </c>
      <c r="DR420" s="4"/>
      <c r="DS420" s="4"/>
      <c r="DT420" s="4"/>
      <c r="DU420" s="4">
        <v>1013</v>
      </c>
      <c r="DV420" s="4" t="s">
        <v>227</v>
      </c>
      <c r="DW420" s="4" t="s">
        <v>227</v>
      </c>
      <c r="DX420" s="4">
        <v>1</v>
      </c>
      <c r="DY420" s="4"/>
      <c r="DZ420" s="4" t="s">
        <v>3</v>
      </c>
      <c r="EA420" s="4" t="s">
        <v>3</v>
      </c>
      <c r="EB420" s="4" t="s">
        <v>3</v>
      </c>
      <c r="EC420" s="4" t="s">
        <v>3</v>
      </c>
      <c r="ED420" s="4"/>
      <c r="EE420" s="4">
        <v>57042888</v>
      </c>
      <c r="EF420" s="4">
        <v>213</v>
      </c>
      <c r="EG420" s="4" t="s">
        <v>456</v>
      </c>
      <c r="EH420" s="4">
        <v>0</v>
      </c>
      <c r="EI420" s="4" t="s">
        <v>3</v>
      </c>
      <c r="EJ420" s="4">
        <v>1</v>
      </c>
      <c r="EK420" s="4">
        <v>400005</v>
      </c>
      <c r="EL420" s="4" t="s">
        <v>456</v>
      </c>
      <c r="EM420" s="4" t="s">
        <v>457</v>
      </c>
      <c r="EN420" s="4"/>
      <c r="EO420" s="4" t="s">
        <v>3</v>
      </c>
      <c r="EP420" s="4"/>
      <c r="EQ420" s="4">
        <v>16</v>
      </c>
      <c r="ER420" s="4">
        <v>0</v>
      </c>
      <c r="ES420" s="4">
        <v>755.34999999999991</v>
      </c>
      <c r="ET420" s="4">
        <v>0</v>
      </c>
      <c r="EU420" s="4">
        <v>0</v>
      </c>
      <c r="EV420" s="4">
        <v>0</v>
      </c>
      <c r="EW420" s="4">
        <v>0</v>
      </c>
      <c r="EX420" s="4">
        <v>0</v>
      </c>
      <c r="EY420" s="4">
        <v>0</v>
      </c>
      <c r="EZ420" s="4">
        <v>5</v>
      </c>
      <c r="FA420" s="4"/>
      <c r="FB420" s="4"/>
      <c r="FC420" s="4">
        <v>1</v>
      </c>
      <c r="FD420" s="4">
        <v>18</v>
      </c>
      <c r="FE420" s="4"/>
      <c r="FF420" s="4">
        <v>8890</v>
      </c>
      <c r="FG420" s="4"/>
      <c r="FH420" s="4"/>
      <c r="FI420" s="4"/>
      <c r="FJ420" s="4"/>
      <c r="FK420" s="4"/>
      <c r="FL420" s="4"/>
      <c r="FM420" s="4"/>
      <c r="FN420" s="4"/>
      <c r="FO420" s="4"/>
      <c r="FP420" s="4"/>
      <c r="FQ420" s="4">
        <v>0</v>
      </c>
      <c r="FR420" s="4">
        <v>0</v>
      </c>
      <c r="FS420" s="4">
        <v>0</v>
      </c>
      <c r="FT420" s="4"/>
      <c r="FU420" s="4"/>
      <c r="FV420" s="4"/>
      <c r="FW420" s="4"/>
      <c r="FX420" s="4">
        <v>0</v>
      </c>
      <c r="FY420" s="4">
        <v>0</v>
      </c>
      <c r="FZ420" s="4"/>
      <c r="GA420" s="4" t="s">
        <v>597</v>
      </c>
      <c r="GB420" s="4"/>
      <c r="GC420" s="4"/>
      <c r="GD420" s="4">
        <v>1</v>
      </c>
      <c r="GE420" s="4"/>
      <c r="GF420" s="4">
        <v>-93204437</v>
      </c>
      <c r="GG420" s="4">
        <v>2</v>
      </c>
      <c r="GH420" s="4">
        <v>3</v>
      </c>
      <c r="GI420" s="4">
        <v>5</v>
      </c>
      <c r="GJ420" s="4">
        <v>0</v>
      </c>
      <c r="GK420" s="4">
        <v>0</v>
      </c>
      <c r="GL420" s="4">
        <f t="shared" si="649"/>
        <v>0</v>
      </c>
      <c r="GM420" s="4">
        <f t="shared" si="650"/>
        <v>14865.29</v>
      </c>
      <c r="GN420" s="4">
        <f t="shared" si="651"/>
        <v>0</v>
      </c>
      <c r="GO420" s="4">
        <f t="shared" si="652"/>
        <v>14865.29</v>
      </c>
      <c r="GP420" s="4">
        <f t="shared" si="653"/>
        <v>0</v>
      </c>
      <c r="GQ420" s="4"/>
      <c r="GR420" s="4">
        <v>1</v>
      </c>
      <c r="GS420" s="4">
        <v>1</v>
      </c>
      <c r="GT420" s="4">
        <v>0</v>
      </c>
      <c r="GU420" s="4" t="s">
        <v>3</v>
      </c>
      <c r="GV420" s="4">
        <f t="shared" si="654"/>
        <v>0</v>
      </c>
      <c r="GW420" s="4">
        <v>1</v>
      </c>
      <c r="GX420" s="4">
        <f t="shared" si="655"/>
        <v>0</v>
      </c>
      <c r="GY420" s="4"/>
      <c r="GZ420" s="4"/>
      <c r="HA420" s="4">
        <v>0</v>
      </c>
      <c r="HB420" s="4">
        <v>0</v>
      </c>
      <c r="HC420" s="4">
        <f t="shared" si="656"/>
        <v>0</v>
      </c>
      <c r="HD420" s="4"/>
      <c r="HE420" s="4" t="s">
        <v>459</v>
      </c>
      <c r="HF420" s="4" t="s">
        <v>37</v>
      </c>
      <c r="HG420" s="4"/>
      <c r="HH420" s="4"/>
      <c r="HI420" s="4"/>
      <c r="HJ420" s="4"/>
      <c r="HK420" s="4"/>
      <c r="HL420" s="4"/>
      <c r="HM420" s="4" t="s">
        <v>3</v>
      </c>
      <c r="HN420" s="4" t="s">
        <v>3</v>
      </c>
      <c r="HO420" s="4" t="s">
        <v>3</v>
      </c>
      <c r="HP420" s="4" t="s">
        <v>3</v>
      </c>
      <c r="HQ420" s="4" t="s">
        <v>3</v>
      </c>
      <c r="HR420" s="4"/>
      <c r="HS420" s="4">
        <v>0</v>
      </c>
      <c r="HT420" s="4"/>
      <c r="HU420" s="4"/>
      <c r="HV420" s="4"/>
      <c r="HW420" s="4"/>
      <c r="HX420" s="4"/>
      <c r="HY420" s="4"/>
      <c r="HZ420" s="4"/>
      <c r="IA420" s="4"/>
      <c r="IB420" s="4"/>
      <c r="IC420" s="4"/>
      <c r="ID420" s="4"/>
      <c r="IE420" s="4"/>
      <c r="IF420" s="4"/>
      <c r="IG420" s="4"/>
      <c r="IH420" s="4"/>
      <c r="II420" s="4"/>
      <c r="IJ420" s="4"/>
      <c r="IK420" s="4">
        <v>0</v>
      </c>
      <c r="IL420" s="4"/>
      <c r="IM420" s="4"/>
      <c r="IN420" s="4"/>
      <c r="IO420" s="4"/>
      <c r="IP420" s="4"/>
      <c r="IQ420" s="4"/>
      <c r="IR420" s="4"/>
      <c r="IS420" s="4"/>
      <c r="IT420" s="4"/>
      <c r="IU420" s="4"/>
    </row>
    <row r="421" spans="1:255" x14ac:dyDescent="0.25">
      <c r="A421" s="3">
        <v>17</v>
      </c>
      <c r="B421" s="3">
        <v>1</v>
      </c>
      <c r="C421" s="3"/>
      <c r="D421" s="3"/>
      <c r="E421" s="3" t="s">
        <v>601</v>
      </c>
      <c r="F421" s="3" t="s">
        <v>602</v>
      </c>
      <c r="G421" s="3" t="s">
        <v>603</v>
      </c>
      <c r="H421" s="3" t="s">
        <v>227</v>
      </c>
      <c r="I421" s="3">
        <v>8</v>
      </c>
      <c r="J421" s="3">
        <v>0</v>
      </c>
      <c r="K421" s="3">
        <v>8</v>
      </c>
      <c r="L421" s="3"/>
      <c r="M421" s="3"/>
      <c r="N421" s="3"/>
      <c r="O421" s="3">
        <f t="shared" si="632"/>
        <v>6042.8</v>
      </c>
      <c r="P421" s="3">
        <f t="shared" si="633"/>
        <v>6042.8</v>
      </c>
      <c r="Q421" s="3">
        <f t="shared" si="618"/>
        <v>0</v>
      </c>
      <c r="R421" s="3">
        <f t="shared" si="619"/>
        <v>0</v>
      </c>
      <c r="S421" s="3">
        <f t="shared" si="634"/>
        <v>0</v>
      </c>
      <c r="T421" s="3">
        <f t="shared" si="635"/>
        <v>0</v>
      </c>
      <c r="U421" s="3">
        <f t="shared" si="636"/>
        <v>0</v>
      </c>
      <c r="V421" s="3">
        <f t="shared" si="637"/>
        <v>0</v>
      </c>
      <c r="W421" s="3">
        <f t="shared" si="638"/>
        <v>0</v>
      </c>
      <c r="X421" s="3">
        <f t="shared" si="620"/>
        <v>0</v>
      </c>
      <c r="Y421" s="3">
        <f t="shared" si="621"/>
        <v>0</v>
      </c>
      <c r="Z421" s="3"/>
      <c r="AA421" s="3">
        <v>54971259</v>
      </c>
      <c r="AB421" s="3">
        <f t="shared" si="639"/>
        <v>755.35</v>
      </c>
      <c r="AC421" s="3">
        <f t="shared" si="622"/>
        <v>755.35</v>
      </c>
      <c r="AD421" s="3">
        <f t="shared" si="623"/>
        <v>0</v>
      </c>
      <c r="AE421" s="3">
        <f t="shared" si="624"/>
        <v>0</v>
      </c>
      <c r="AF421" s="3">
        <f t="shared" si="625"/>
        <v>0</v>
      </c>
      <c r="AG421" s="3">
        <f t="shared" si="640"/>
        <v>0</v>
      </c>
      <c r="AH421" s="3">
        <f t="shared" si="626"/>
        <v>0</v>
      </c>
      <c r="AI421" s="3">
        <f t="shared" si="627"/>
        <v>0</v>
      </c>
      <c r="AJ421" s="3">
        <f t="shared" si="641"/>
        <v>0</v>
      </c>
      <c r="AK421" s="3">
        <v>755.34999999999991</v>
      </c>
      <c r="AL421" s="3">
        <v>755.34999999999991</v>
      </c>
      <c r="AM421" s="3">
        <v>0</v>
      </c>
      <c r="AN421" s="3">
        <v>0</v>
      </c>
      <c r="AO421" s="3">
        <v>0</v>
      </c>
      <c r="AP421" s="3">
        <v>0</v>
      </c>
      <c r="AQ421" s="3">
        <v>0</v>
      </c>
      <c r="AR421" s="3">
        <v>0</v>
      </c>
      <c r="AS421" s="3">
        <v>0</v>
      </c>
      <c r="AT421" s="3">
        <v>0</v>
      </c>
      <c r="AU421" s="3">
        <v>0</v>
      </c>
      <c r="AV421" s="3">
        <v>1</v>
      </c>
      <c r="AW421" s="3">
        <v>1</v>
      </c>
      <c r="AX421" s="3"/>
      <c r="AY421" s="3"/>
      <c r="AZ421" s="3">
        <v>1</v>
      </c>
      <c r="BA421" s="3">
        <v>1</v>
      </c>
      <c r="BB421" s="3">
        <v>1</v>
      </c>
      <c r="BC421" s="3">
        <v>1</v>
      </c>
      <c r="BD421" s="3" t="s">
        <v>3</v>
      </c>
      <c r="BE421" s="3" t="s">
        <v>3</v>
      </c>
      <c r="BF421" s="3" t="s">
        <v>3</v>
      </c>
      <c r="BG421" s="3" t="s">
        <v>3</v>
      </c>
      <c r="BH421" s="3">
        <v>3</v>
      </c>
      <c r="BI421" s="3">
        <v>2</v>
      </c>
      <c r="BJ421" s="3" t="s">
        <v>602</v>
      </c>
      <c r="BK421" s="3"/>
      <c r="BL421" s="3"/>
      <c r="BM421" s="3">
        <v>400005</v>
      </c>
      <c r="BN421" s="3">
        <v>0</v>
      </c>
      <c r="BO421" s="3" t="s">
        <v>3</v>
      </c>
      <c r="BP421" s="3">
        <v>0</v>
      </c>
      <c r="BQ421" s="3">
        <v>213</v>
      </c>
      <c r="BR421" s="3">
        <v>0</v>
      </c>
      <c r="BS421" s="3">
        <v>1</v>
      </c>
      <c r="BT421" s="3">
        <v>1</v>
      </c>
      <c r="BU421" s="3">
        <v>1</v>
      </c>
      <c r="BV421" s="3">
        <v>1</v>
      </c>
      <c r="BW421" s="3">
        <v>1</v>
      </c>
      <c r="BX421" s="3">
        <v>1</v>
      </c>
      <c r="BY421" s="3" t="s">
        <v>3</v>
      </c>
      <c r="BZ421" s="3">
        <v>0</v>
      </c>
      <c r="CA421" s="3">
        <v>0</v>
      </c>
      <c r="CB421" s="3" t="s">
        <v>3</v>
      </c>
      <c r="CC421" s="3"/>
      <c r="CD421" s="3"/>
      <c r="CE421" s="3">
        <v>1566</v>
      </c>
      <c r="CF421" s="3">
        <v>0</v>
      </c>
      <c r="CG421" s="3">
        <v>0</v>
      </c>
      <c r="CH421" s="3"/>
      <c r="CI421" s="3"/>
      <c r="CJ421" s="3"/>
      <c r="CK421" s="3"/>
      <c r="CL421" s="3"/>
      <c r="CM421" s="3">
        <v>0</v>
      </c>
      <c r="CN421" s="3" t="s">
        <v>3</v>
      </c>
      <c r="CO421" s="3">
        <v>0</v>
      </c>
      <c r="CP421" s="3">
        <f t="shared" si="642"/>
        <v>6042.8</v>
      </c>
      <c r="CQ421" s="3">
        <f t="shared" si="643"/>
        <v>755.35</v>
      </c>
      <c r="CR421" s="3">
        <f t="shared" si="628"/>
        <v>0</v>
      </c>
      <c r="CS421" s="3">
        <f t="shared" si="629"/>
        <v>0</v>
      </c>
      <c r="CT421" s="3">
        <f t="shared" si="644"/>
        <v>0</v>
      </c>
      <c r="CU421" s="3">
        <f t="shared" si="645"/>
        <v>0</v>
      </c>
      <c r="CV421" s="3">
        <f t="shared" si="646"/>
        <v>0</v>
      </c>
      <c r="CW421" s="3">
        <f t="shared" si="647"/>
        <v>0</v>
      </c>
      <c r="CX421" s="3">
        <f t="shared" si="648"/>
        <v>0</v>
      </c>
      <c r="CY421" s="3">
        <f t="shared" si="630"/>
        <v>0</v>
      </c>
      <c r="CZ421" s="3">
        <f t="shared" si="631"/>
        <v>0</v>
      </c>
      <c r="DA421" s="3"/>
      <c r="DB421" s="3"/>
      <c r="DC421" s="3" t="s">
        <v>3</v>
      </c>
      <c r="DD421" s="3" t="s">
        <v>3</v>
      </c>
      <c r="DE421" s="3" t="s">
        <v>3</v>
      </c>
      <c r="DF421" s="3" t="s">
        <v>3</v>
      </c>
      <c r="DG421" s="3" t="s">
        <v>3</v>
      </c>
      <c r="DH421" s="3" t="s">
        <v>3</v>
      </c>
      <c r="DI421" s="3" t="s">
        <v>3</v>
      </c>
      <c r="DJ421" s="3" t="s">
        <v>3</v>
      </c>
      <c r="DK421" s="3" t="s">
        <v>3</v>
      </c>
      <c r="DL421" s="3" t="s">
        <v>3</v>
      </c>
      <c r="DM421" s="3" t="s">
        <v>3</v>
      </c>
      <c r="DN421" s="3">
        <v>0</v>
      </c>
      <c r="DO421" s="3">
        <v>0</v>
      </c>
      <c r="DP421" s="3">
        <v>1</v>
      </c>
      <c r="DQ421" s="3">
        <v>1</v>
      </c>
      <c r="DR421" s="3"/>
      <c r="DS421" s="3"/>
      <c r="DT421" s="3"/>
      <c r="DU421" s="3">
        <v>1013</v>
      </c>
      <c r="DV421" s="3" t="s">
        <v>227</v>
      </c>
      <c r="DW421" s="3" t="s">
        <v>227</v>
      </c>
      <c r="DX421" s="3">
        <v>1</v>
      </c>
      <c r="DY421" s="3"/>
      <c r="DZ421" s="3" t="s">
        <v>3</v>
      </c>
      <c r="EA421" s="3" t="s">
        <v>3</v>
      </c>
      <c r="EB421" s="3" t="s">
        <v>3</v>
      </c>
      <c r="EC421" s="3" t="s">
        <v>3</v>
      </c>
      <c r="ED421" s="3"/>
      <c r="EE421" s="3">
        <v>57042888</v>
      </c>
      <c r="EF421" s="3">
        <v>213</v>
      </c>
      <c r="EG421" s="3" t="s">
        <v>456</v>
      </c>
      <c r="EH421" s="3">
        <v>0</v>
      </c>
      <c r="EI421" s="3" t="s">
        <v>3</v>
      </c>
      <c r="EJ421" s="3">
        <v>1</v>
      </c>
      <c r="EK421" s="3">
        <v>400005</v>
      </c>
      <c r="EL421" s="3" t="s">
        <v>456</v>
      </c>
      <c r="EM421" s="3" t="s">
        <v>457</v>
      </c>
      <c r="EN421" s="3"/>
      <c r="EO421" s="3" t="s">
        <v>3</v>
      </c>
      <c r="EP421" s="3"/>
      <c r="EQ421" s="3">
        <v>16</v>
      </c>
      <c r="ER421" s="3">
        <v>0</v>
      </c>
      <c r="ES421" s="3">
        <v>755.34999999999991</v>
      </c>
      <c r="ET421" s="3">
        <v>0</v>
      </c>
      <c r="EU421" s="3">
        <v>0</v>
      </c>
      <c r="EV421" s="3">
        <v>0</v>
      </c>
      <c r="EW421" s="3">
        <v>0</v>
      </c>
      <c r="EX421" s="3">
        <v>0</v>
      </c>
      <c r="EY421" s="3">
        <v>0</v>
      </c>
      <c r="EZ421" s="3"/>
      <c r="FA421" s="3"/>
      <c r="FB421" s="3"/>
      <c r="FC421" s="3"/>
      <c r="FD421" s="3"/>
      <c r="FE421" s="3"/>
      <c r="FF421" s="3"/>
      <c r="FG421" s="3"/>
      <c r="FH421" s="3"/>
      <c r="FI421" s="3"/>
      <c r="FJ421" s="3"/>
      <c r="FK421" s="3"/>
      <c r="FL421" s="3"/>
      <c r="FM421" s="3"/>
      <c r="FN421" s="3"/>
      <c r="FO421" s="3"/>
      <c r="FP421" s="3"/>
      <c r="FQ421" s="3">
        <v>0</v>
      </c>
      <c r="FR421" s="3">
        <v>0</v>
      </c>
      <c r="FS421" s="3">
        <v>0</v>
      </c>
      <c r="FT421" s="3"/>
      <c r="FU421" s="3"/>
      <c r="FV421" s="3"/>
      <c r="FW421" s="3"/>
      <c r="FX421" s="3">
        <v>0</v>
      </c>
      <c r="FY421" s="3">
        <v>0</v>
      </c>
      <c r="FZ421" s="3"/>
      <c r="GA421" s="3" t="s">
        <v>597</v>
      </c>
      <c r="GB421" s="3"/>
      <c r="GC421" s="3"/>
      <c r="GD421" s="3">
        <v>1</v>
      </c>
      <c r="GE421" s="3"/>
      <c r="GF421" s="3">
        <v>1760202539</v>
      </c>
      <c r="GG421" s="3">
        <v>2</v>
      </c>
      <c r="GH421" s="3">
        <v>4</v>
      </c>
      <c r="GI421" s="3">
        <v>-2</v>
      </c>
      <c r="GJ421" s="3">
        <v>0</v>
      </c>
      <c r="GK421" s="3">
        <v>0</v>
      </c>
      <c r="GL421" s="3">
        <f t="shared" si="649"/>
        <v>0</v>
      </c>
      <c r="GM421" s="3">
        <f t="shared" si="650"/>
        <v>6042.8</v>
      </c>
      <c r="GN421" s="3">
        <f t="shared" si="651"/>
        <v>0</v>
      </c>
      <c r="GO421" s="3">
        <f t="shared" si="652"/>
        <v>6042.8</v>
      </c>
      <c r="GP421" s="3">
        <f t="shared" si="653"/>
        <v>0</v>
      </c>
      <c r="GQ421" s="3"/>
      <c r="GR421" s="3">
        <v>1</v>
      </c>
      <c r="GS421" s="3">
        <v>2</v>
      </c>
      <c r="GT421" s="3">
        <v>0</v>
      </c>
      <c r="GU421" s="3" t="s">
        <v>3</v>
      </c>
      <c r="GV421" s="3">
        <f t="shared" si="654"/>
        <v>0</v>
      </c>
      <c r="GW421" s="3">
        <v>1</v>
      </c>
      <c r="GX421" s="3">
        <f t="shared" si="655"/>
        <v>0</v>
      </c>
      <c r="GY421" s="3"/>
      <c r="GZ421" s="3"/>
      <c r="HA421" s="3">
        <v>0</v>
      </c>
      <c r="HB421" s="3">
        <v>0</v>
      </c>
      <c r="HC421" s="3">
        <f t="shared" si="656"/>
        <v>0</v>
      </c>
      <c r="HD421" s="3"/>
      <c r="HE421" s="3" t="s">
        <v>459</v>
      </c>
      <c r="HF421" s="3" t="s">
        <v>37</v>
      </c>
      <c r="HG421" s="3"/>
      <c r="HH421" s="3"/>
      <c r="HI421" s="3"/>
      <c r="HJ421" s="3"/>
      <c r="HK421" s="3"/>
      <c r="HL421" s="3"/>
      <c r="HM421" s="3" t="s">
        <v>3</v>
      </c>
      <c r="HN421" s="3" t="s">
        <v>3</v>
      </c>
      <c r="HO421" s="3" t="s">
        <v>3</v>
      </c>
      <c r="HP421" s="3" t="s">
        <v>3</v>
      </c>
      <c r="HQ421" s="3" t="s">
        <v>3</v>
      </c>
      <c r="HR421" s="3"/>
      <c r="HS421" s="3">
        <v>0</v>
      </c>
      <c r="HT421" s="3"/>
      <c r="HU421" s="3"/>
      <c r="HV421" s="3"/>
      <c r="HW421" s="3"/>
      <c r="HX421" s="3"/>
      <c r="HY421" s="3"/>
      <c r="HZ421" s="3"/>
      <c r="IA421" s="3"/>
      <c r="IB421" s="3"/>
      <c r="IC421" s="3"/>
      <c r="ID421" s="3"/>
      <c r="IE421" s="3"/>
      <c r="IF421" s="3"/>
      <c r="IG421" s="3"/>
      <c r="IH421" s="3"/>
      <c r="II421" s="3"/>
      <c r="IJ421" s="3"/>
      <c r="IK421" s="3">
        <v>0</v>
      </c>
      <c r="IL421" s="3"/>
      <c r="IM421" s="3"/>
      <c r="IN421" s="3"/>
      <c r="IO421" s="3"/>
      <c r="IP421" s="3"/>
      <c r="IQ421" s="3"/>
      <c r="IR421" s="3"/>
      <c r="IS421" s="3"/>
      <c r="IT421" s="3"/>
      <c r="IU421" s="3"/>
    </row>
    <row r="422" spans="1:255" x14ac:dyDescent="0.25">
      <c r="A422" s="4">
        <v>17</v>
      </c>
      <c r="B422" s="4">
        <v>1</v>
      </c>
      <c r="C422" s="4"/>
      <c r="D422" s="4"/>
      <c r="E422" s="4" t="s">
        <v>601</v>
      </c>
      <c r="F422" s="4" t="s">
        <v>602</v>
      </c>
      <c r="G422" s="4" t="s">
        <v>603</v>
      </c>
      <c r="H422" s="4" t="s">
        <v>227</v>
      </c>
      <c r="I422" s="4">
        <v>8</v>
      </c>
      <c r="J422" s="4">
        <v>0</v>
      </c>
      <c r="K422" s="4">
        <v>8</v>
      </c>
      <c r="L422" s="4"/>
      <c r="M422" s="4"/>
      <c r="N422" s="4"/>
      <c r="O422" s="4">
        <f t="shared" si="632"/>
        <v>59461.15</v>
      </c>
      <c r="P422" s="4">
        <f t="shared" si="633"/>
        <v>59461.15</v>
      </c>
      <c r="Q422" s="4">
        <f t="shared" si="618"/>
        <v>0</v>
      </c>
      <c r="R422" s="4">
        <f t="shared" si="619"/>
        <v>0</v>
      </c>
      <c r="S422" s="4">
        <f t="shared" si="634"/>
        <v>0</v>
      </c>
      <c r="T422" s="4">
        <f t="shared" si="635"/>
        <v>0</v>
      </c>
      <c r="U422" s="4">
        <f t="shared" si="636"/>
        <v>0</v>
      </c>
      <c r="V422" s="4">
        <f t="shared" si="637"/>
        <v>0</v>
      </c>
      <c r="W422" s="4">
        <f t="shared" si="638"/>
        <v>0</v>
      </c>
      <c r="X422" s="4">
        <f t="shared" si="620"/>
        <v>0</v>
      </c>
      <c r="Y422" s="4">
        <f t="shared" si="621"/>
        <v>0</v>
      </c>
      <c r="Z422" s="4"/>
      <c r="AA422" s="4">
        <v>55890823</v>
      </c>
      <c r="AB422" s="4">
        <f t="shared" si="639"/>
        <v>755.35</v>
      </c>
      <c r="AC422" s="4">
        <f t="shared" si="622"/>
        <v>755.35</v>
      </c>
      <c r="AD422" s="4">
        <f t="shared" si="623"/>
        <v>0</v>
      </c>
      <c r="AE422" s="4">
        <f t="shared" si="624"/>
        <v>0</v>
      </c>
      <c r="AF422" s="4">
        <f t="shared" si="625"/>
        <v>0</v>
      </c>
      <c r="AG422" s="4">
        <f t="shared" si="640"/>
        <v>0</v>
      </c>
      <c r="AH422" s="4">
        <f t="shared" si="626"/>
        <v>0</v>
      </c>
      <c r="AI422" s="4">
        <f t="shared" si="627"/>
        <v>0</v>
      </c>
      <c r="AJ422" s="4">
        <f t="shared" si="641"/>
        <v>0</v>
      </c>
      <c r="AK422" s="4">
        <v>755.34999999999991</v>
      </c>
      <c r="AL422" s="4">
        <v>755.34999999999991</v>
      </c>
      <c r="AM422" s="4">
        <v>0</v>
      </c>
      <c r="AN422" s="4">
        <v>0</v>
      </c>
      <c r="AO422" s="4">
        <v>0</v>
      </c>
      <c r="AP422" s="4">
        <v>0</v>
      </c>
      <c r="AQ422" s="4">
        <v>0</v>
      </c>
      <c r="AR422" s="4">
        <v>0</v>
      </c>
      <c r="AS422" s="4">
        <v>0</v>
      </c>
      <c r="AT422" s="4">
        <v>0</v>
      </c>
      <c r="AU422" s="4">
        <v>0</v>
      </c>
      <c r="AV422" s="4">
        <v>1</v>
      </c>
      <c r="AW422" s="4">
        <v>1</v>
      </c>
      <c r="AX422" s="4"/>
      <c r="AY422" s="4"/>
      <c r="AZ422" s="4">
        <v>1</v>
      </c>
      <c r="BA422" s="4">
        <v>1</v>
      </c>
      <c r="BB422" s="4">
        <v>1</v>
      </c>
      <c r="BC422" s="4">
        <v>9.84</v>
      </c>
      <c r="BD422" s="4" t="s">
        <v>3</v>
      </c>
      <c r="BE422" s="4" t="s">
        <v>3</v>
      </c>
      <c r="BF422" s="4" t="s">
        <v>3</v>
      </c>
      <c r="BG422" s="4" t="s">
        <v>3</v>
      </c>
      <c r="BH422" s="4">
        <v>3</v>
      </c>
      <c r="BI422" s="4">
        <v>2</v>
      </c>
      <c r="BJ422" s="4" t="s">
        <v>602</v>
      </c>
      <c r="BK422" s="4"/>
      <c r="BL422" s="4"/>
      <c r="BM422" s="4">
        <v>400005</v>
      </c>
      <c r="BN422" s="4">
        <v>0</v>
      </c>
      <c r="BO422" s="4" t="s">
        <v>3</v>
      </c>
      <c r="BP422" s="4">
        <v>0</v>
      </c>
      <c r="BQ422" s="4">
        <v>213</v>
      </c>
      <c r="BR422" s="4">
        <v>0</v>
      </c>
      <c r="BS422" s="4">
        <v>1</v>
      </c>
      <c r="BT422" s="4">
        <v>1</v>
      </c>
      <c r="BU422" s="4">
        <v>1</v>
      </c>
      <c r="BV422" s="4">
        <v>1</v>
      </c>
      <c r="BW422" s="4">
        <v>1</v>
      </c>
      <c r="BX422" s="4">
        <v>1</v>
      </c>
      <c r="BY422" s="4" t="s">
        <v>3</v>
      </c>
      <c r="BZ422" s="4">
        <v>0</v>
      </c>
      <c r="CA422" s="4">
        <v>0</v>
      </c>
      <c r="CB422" s="4" t="s">
        <v>3</v>
      </c>
      <c r="CC422" s="4"/>
      <c r="CD422" s="4"/>
      <c r="CE422" s="4">
        <v>1566</v>
      </c>
      <c r="CF422" s="4">
        <v>0</v>
      </c>
      <c r="CG422" s="4">
        <v>0</v>
      </c>
      <c r="CH422" s="4"/>
      <c r="CI422" s="4"/>
      <c r="CJ422" s="4"/>
      <c r="CK422" s="4"/>
      <c r="CL422" s="4"/>
      <c r="CM422" s="4">
        <v>0</v>
      </c>
      <c r="CN422" s="4" t="s">
        <v>3</v>
      </c>
      <c r="CO422" s="4">
        <v>0</v>
      </c>
      <c r="CP422" s="4">
        <f t="shared" si="642"/>
        <v>59461.15</v>
      </c>
      <c r="CQ422" s="4">
        <f t="shared" si="643"/>
        <v>7432.64</v>
      </c>
      <c r="CR422" s="4">
        <f t="shared" si="628"/>
        <v>0</v>
      </c>
      <c r="CS422" s="4">
        <f t="shared" si="629"/>
        <v>0</v>
      </c>
      <c r="CT422" s="4">
        <f t="shared" si="644"/>
        <v>0</v>
      </c>
      <c r="CU422" s="4">
        <f t="shared" si="645"/>
        <v>0</v>
      </c>
      <c r="CV422" s="4">
        <f t="shared" si="646"/>
        <v>0</v>
      </c>
      <c r="CW422" s="4">
        <f t="shared" si="647"/>
        <v>0</v>
      </c>
      <c r="CX422" s="4">
        <f t="shared" si="648"/>
        <v>0</v>
      </c>
      <c r="CY422" s="4">
        <f t="shared" si="630"/>
        <v>0</v>
      </c>
      <c r="CZ422" s="4">
        <f t="shared" si="631"/>
        <v>0</v>
      </c>
      <c r="DA422" s="4"/>
      <c r="DB422" s="4"/>
      <c r="DC422" s="4" t="s">
        <v>3</v>
      </c>
      <c r="DD422" s="4" t="s">
        <v>3</v>
      </c>
      <c r="DE422" s="4" t="s">
        <v>3</v>
      </c>
      <c r="DF422" s="4" t="s">
        <v>3</v>
      </c>
      <c r="DG422" s="4" t="s">
        <v>3</v>
      </c>
      <c r="DH422" s="4" t="s">
        <v>3</v>
      </c>
      <c r="DI422" s="4" t="s">
        <v>3</v>
      </c>
      <c r="DJ422" s="4" t="s">
        <v>3</v>
      </c>
      <c r="DK422" s="4" t="s">
        <v>3</v>
      </c>
      <c r="DL422" s="4" t="s">
        <v>3</v>
      </c>
      <c r="DM422" s="4" t="s">
        <v>3</v>
      </c>
      <c r="DN422" s="4">
        <v>0</v>
      </c>
      <c r="DO422" s="4">
        <v>0</v>
      </c>
      <c r="DP422" s="4">
        <v>1</v>
      </c>
      <c r="DQ422" s="4">
        <v>1</v>
      </c>
      <c r="DR422" s="4"/>
      <c r="DS422" s="4"/>
      <c r="DT422" s="4"/>
      <c r="DU422" s="4">
        <v>1013</v>
      </c>
      <c r="DV422" s="4" t="s">
        <v>227</v>
      </c>
      <c r="DW422" s="4" t="s">
        <v>227</v>
      </c>
      <c r="DX422" s="4">
        <v>1</v>
      </c>
      <c r="DY422" s="4"/>
      <c r="DZ422" s="4" t="s">
        <v>3</v>
      </c>
      <c r="EA422" s="4" t="s">
        <v>3</v>
      </c>
      <c r="EB422" s="4" t="s">
        <v>3</v>
      </c>
      <c r="EC422" s="4" t="s">
        <v>3</v>
      </c>
      <c r="ED422" s="4"/>
      <c r="EE422" s="4">
        <v>57042888</v>
      </c>
      <c r="EF422" s="4">
        <v>213</v>
      </c>
      <c r="EG422" s="4" t="s">
        <v>456</v>
      </c>
      <c r="EH422" s="4">
        <v>0</v>
      </c>
      <c r="EI422" s="4" t="s">
        <v>3</v>
      </c>
      <c r="EJ422" s="4">
        <v>1</v>
      </c>
      <c r="EK422" s="4">
        <v>400005</v>
      </c>
      <c r="EL422" s="4" t="s">
        <v>456</v>
      </c>
      <c r="EM422" s="4" t="s">
        <v>457</v>
      </c>
      <c r="EN422" s="4"/>
      <c r="EO422" s="4" t="s">
        <v>3</v>
      </c>
      <c r="EP422" s="4"/>
      <c r="EQ422" s="4">
        <v>16</v>
      </c>
      <c r="ER422" s="4">
        <v>0</v>
      </c>
      <c r="ES422" s="4">
        <v>755.34999999999991</v>
      </c>
      <c r="ET422" s="4">
        <v>0</v>
      </c>
      <c r="EU422" s="4">
        <v>0</v>
      </c>
      <c r="EV422" s="4">
        <v>0</v>
      </c>
      <c r="EW422" s="4">
        <v>0</v>
      </c>
      <c r="EX422" s="4">
        <v>0</v>
      </c>
      <c r="EY422" s="4">
        <v>0</v>
      </c>
      <c r="EZ422" s="4">
        <v>5</v>
      </c>
      <c r="FA422" s="4"/>
      <c r="FB422" s="4"/>
      <c r="FC422" s="4">
        <v>1</v>
      </c>
      <c r="FD422" s="4">
        <v>18</v>
      </c>
      <c r="FE422" s="4"/>
      <c r="FF422" s="4">
        <v>8890</v>
      </c>
      <c r="FG422" s="4"/>
      <c r="FH422" s="4"/>
      <c r="FI422" s="4"/>
      <c r="FJ422" s="4"/>
      <c r="FK422" s="4"/>
      <c r="FL422" s="4"/>
      <c r="FM422" s="4"/>
      <c r="FN422" s="4"/>
      <c r="FO422" s="4"/>
      <c r="FP422" s="4"/>
      <c r="FQ422" s="4">
        <v>0</v>
      </c>
      <c r="FR422" s="4">
        <v>0</v>
      </c>
      <c r="FS422" s="4">
        <v>0</v>
      </c>
      <c r="FT422" s="4"/>
      <c r="FU422" s="4"/>
      <c r="FV422" s="4"/>
      <c r="FW422" s="4"/>
      <c r="FX422" s="4">
        <v>0</v>
      </c>
      <c r="FY422" s="4">
        <v>0</v>
      </c>
      <c r="FZ422" s="4"/>
      <c r="GA422" s="4" t="s">
        <v>597</v>
      </c>
      <c r="GB422" s="4"/>
      <c r="GC422" s="4"/>
      <c r="GD422" s="4">
        <v>1</v>
      </c>
      <c r="GE422" s="4"/>
      <c r="GF422" s="4">
        <v>1760202539</v>
      </c>
      <c r="GG422" s="4">
        <v>2</v>
      </c>
      <c r="GH422" s="4">
        <v>3</v>
      </c>
      <c r="GI422" s="4">
        <v>5</v>
      </c>
      <c r="GJ422" s="4">
        <v>0</v>
      </c>
      <c r="GK422" s="4">
        <v>0</v>
      </c>
      <c r="GL422" s="4">
        <f t="shared" si="649"/>
        <v>0</v>
      </c>
      <c r="GM422" s="4">
        <f t="shared" si="650"/>
        <v>59461.15</v>
      </c>
      <c r="GN422" s="4">
        <f t="shared" si="651"/>
        <v>0</v>
      </c>
      <c r="GO422" s="4">
        <f t="shared" si="652"/>
        <v>59461.15</v>
      </c>
      <c r="GP422" s="4">
        <f t="shared" si="653"/>
        <v>0</v>
      </c>
      <c r="GQ422" s="4"/>
      <c r="GR422" s="4">
        <v>1</v>
      </c>
      <c r="GS422" s="4">
        <v>1</v>
      </c>
      <c r="GT422" s="4">
        <v>0</v>
      </c>
      <c r="GU422" s="4" t="s">
        <v>3</v>
      </c>
      <c r="GV422" s="4">
        <f t="shared" si="654"/>
        <v>0</v>
      </c>
      <c r="GW422" s="4">
        <v>1</v>
      </c>
      <c r="GX422" s="4">
        <f t="shared" si="655"/>
        <v>0</v>
      </c>
      <c r="GY422" s="4"/>
      <c r="GZ422" s="4"/>
      <c r="HA422" s="4">
        <v>0</v>
      </c>
      <c r="HB422" s="4">
        <v>0</v>
      </c>
      <c r="HC422" s="4">
        <f t="shared" si="656"/>
        <v>0</v>
      </c>
      <c r="HD422" s="4"/>
      <c r="HE422" s="4" t="s">
        <v>459</v>
      </c>
      <c r="HF422" s="4" t="s">
        <v>37</v>
      </c>
      <c r="HG422" s="4"/>
      <c r="HH422" s="4"/>
      <c r="HI422" s="4"/>
      <c r="HJ422" s="4"/>
      <c r="HK422" s="4"/>
      <c r="HL422" s="4"/>
      <c r="HM422" s="4" t="s">
        <v>3</v>
      </c>
      <c r="HN422" s="4" t="s">
        <v>3</v>
      </c>
      <c r="HO422" s="4" t="s">
        <v>3</v>
      </c>
      <c r="HP422" s="4" t="s">
        <v>3</v>
      </c>
      <c r="HQ422" s="4" t="s">
        <v>3</v>
      </c>
      <c r="HR422" s="4"/>
      <c r="HS422" s="4">
        <v>0</v>
      </c>
      <c r="HT422" s="4"/>
      <c r="HU422" s="4"/>
      <c r="HV422" s="4"/>
      <c r="HW422" s="4"/>
      <c r="HX422" s="4"/>
      <c r="HY422" s="4"/>
      <c r="HZ422" s="4"/>
      <c r="IA422" s="4"/>
      <c r="IB422" s="4"/>
      <c r="IC422" s="4"/>
      <c r="ID422" s="4"/>
      <c r="IE422" s="4"/>
      <c r="IF422" s="4"/>
      <c r="IG422" s="4"/>
      <c r="IH422" s="4"/>
      <c r="II422" s="4"/>
      <c r="IJ422" s="4"/>
      <c r="IK422" s="4">
        <v>0</v>
      </c>
      <c r="IL422" s="4"/>
      <c r="IM422" s="4"/>
      <c r="IN422" s="4"/>
      <c r="IO422" s="4"/>
      <c r="IP422" s="4"/>
      <c r="IQ422" s="4"/>
      <c r="IR422" s="4"/>
      <c r="IS422" s="4"/>
      <c r="IT422" s="4"/>
      <c r="IU422" s="4"/>
    </row>
    <row r="423" spans="1:255" x14ac:dyDescent="0.25">
      <c r="A423" s="3">
        <v>17</v>
      </c>
      <c r="B423" s="3">
        <v>1</v>
      </c>
      <c r="C423" s="3"/>
      <c r="D423" s="3"/>
      <c r="E423" s="3" t="s">
        <v>604</v>
      </c>
      <c r="F423" s="3" t="s">
        <v>605</v>
      </c>
      <c r="G423" s="3" t="s">
        <v>606</v>
      </c>
      <c r="H423" s="3" t="s">
        <v>227</v>
      </c>
      <c r="I423" s="3">
        <v>1</v>
      </c>
      <c r="J423" s="3">
        <v>0</v>
      </c>
      <c r="K423" s="3">
        <v>1</v>
      </c>
      <c r="L423" s="3"/>
      <c r="M423" s="3"/>
      <c r="N423" s="3"/>
      <c r="O423" s="3">
        <f t="shared" si="632"/>
        <v>133.4</v>
      </c>
      <c r="P423" s="3">
        <f t="shared" si="633"/>
        <v>133.4</v>
      </c>
      <c r="Q423" s="3">
        <f t="shared" si="618"/>
        <v>0</v>
      </c>
      <c r="R423" s="3">
        <f t="shared" si="619"/>
        <v>0</v>
      </c>
      <c r="S423" s="3">
        <f t="shared" si="634"/>
        <v>0</v>
      </c>
      <c r="T423" s="3">
        <f t="shared" si="635"/>
        <v>0</v>
      </c>
      <c r="U423" s="3">
        <f t="shared" si="636"/>
        <v>0</v>
      </c>
      <c r="V423" s="3">
        <f t="shared" si="637"/>
        <v>0</v>
      </c>
      <c r="W423" s="3">
        <f t="shared" si="638"/>
        <v>0</v>
      </c>
      <c r="X423" s="3">
        <f t="shared" si="620"/>
        <v>0</v>
      </c>
      <c r="Y423" s="3">
        <f t="shared" si="621"/>
        <v>0</v>
      </c>
      <c r="Z423" s="3"/>
      <c r="AA423" s="3">
        <v>54971259</v>
      </c>
      <c r="AB423" s="3">
        <f t="shared" si="639"/>
        <v>133.4</v>
      </c>
      <c r="AC423" s="3">
        <f t="shared" si="622"/>
        <v>133.4</v>
      </c>
      <c r="AD423" s="3">
        <f t="shared" si="623"/>
        <v>0</v>
      </c>
      <c r="AE423" s="3">
        <f t="shared" si="624"/>
        <v>0</v>
      </c>
      <c r="AF423" s="3">
        <f t="shared" si="625"/>
        <v>0</v>
      </c>
      <c r="AG423" s="3">
        <f t="shared" si="640"/>
        <v>0</v>
      </c>
      <c r="AH423" s="3">
        <f t="shared" si="626"/>
        <v>0</v>
      </c>
      <c r="AI423" s="3">
        <f t="shared" si="627"/>
        <v>0</v>
      </c>
      <c r="AJ423" s="3">
        <f t="shared" si="641"/>
        <v>0</v>
      </c>
      <c r="AK423" s="3">
        <v>133.4</v>
      </c>
      <c r="AL423" s="3">
        <v>133.4</v>
      </c>
      <c r="AM423" s="3">
        <v>0</v>
      </c>
      <c r="AN423" s="3">
        <v>0</v>
      </c>
      <c r="AO423" s="3">
        <v>0</v>
      </c>
      <c r="AP423" s="3">
        <v>0</v>
      </c>
      <c r="AQ423" s="3">
        <v>0</v>
      </c>
      <c r="AR423" s="3">
        <v>0</v>
      </c>
      <c r="AS423" s="3">
        <v>0</v>
      </c>
      <c r="AT423" s="3">
        <v>0</v>
      </c>
      <c r="AU423" s="3">
        <v>0</v>
      </c>
      <c r="AV423" s="3">
        <v>1</v>
      </c>
      <c r="AW423" s="3">
        <v>1</v>
      </c>
      <c r="AX423" s="3"/>
      <c r="AY423" s="3"/>
      <c r="AZ423" s="3">
        <v>1</v>
      </c>
      <c r="BA423" s="3">
        <v>1</v>
      </c>
      <c r="BB423" s="3">
        <v>1</v>
      </c>
      <c r="BC423" s="3">
        <v>1</v>
      </c>
      <c r="BD423" s="3" t="s">
        <v>3</v>
      </c>
      <c r="BE423" s="3" t="s">
        <v>3</v>
      </c>
      <c r="BF423" s="3" t="s">
        <v>3</v>
      </c>
      <c r="BG423" s="3" t="s">
        <v>3</v>
      </c>
      <c r="BH423" s="3">
        <v>3</v>
      </c>
      <c r="BI423" s="3">
        <v>2</v>
      </c>
      <c r="BJ423" s="3" t="s">
        <v>605</v>
      </c>
      <c r="BK423" s="3"/>
      <c r="BL423" s="3"/>
      <c r="BM423" s="3">
        <v>400005</v>
      </c>
      <c r="BN423" s="3">
        <v>0</v>
      </c>
      <c r="BO423" s="3" t="s">
        <v>3</v>
      </c>
      <c r="BP423" s="3">
        <v>0</v>
      </c>
      <c r="BQ423" s="3">
        <v>213</v>
      </c>
      <c r="BR423" s="3">
        <v>0</v>
      </c>
      <c r="BS423" s="3">
        <v>1</v>
      </c>
      <c r="BT423" s="3">
        <v>1</v>
      </c>
      <c r="BU423" s="3">
        <v>1</v>
      </c>
      <c r="BV423" s="3">
        <v>1</v>
      </c>
      <c r="BW423" s="3">
        <v>1</v>
      </c>
      <c r="BX423" s="3">
        <v>1</v>
      </c>
      <c r="BY423" s="3" t="s">
        <v>3</v>
      </c>
      <c r="BZ423" s="3">
        <v>0</v>
      </c>
      <c r="CA423" s="3">
        <v>0</v>
      </c>
      <c r="CB423" s="3" t="s">
        <v>3</v>
      </c>
      <c r="CC423" s="3"/>
      <c r="CD423" s="3"/>
      <c r="CE423" s="3">
        <v>1566</v>
      </c>
      <c r="CF423" s="3">
        <v>0</v>
      </c>
      <c r="CG423" s="3">
        <v>0</v>
      </c>
      <c r="CH423" s="3"/>
      <c r="CI423" s="3"/>
      <c r="CJ423" s="3"/>
      <c r="CK423" s="3"/>
      <c r="CL423" s="3"/>
      <c r="CM423" s="3">
        <v>0</v>
      </c>
      <c r="CN423" s="3" t="s">
        <v>3</v>
      </c>
      <c r="CO423" s="3">
        <v>0</v>
      </c>
      <c r="CP423" s="3">
        <f t="shared" si="642"/>
        <v>133.4</v>
      </c>
      <c r="CQ423" s="3">
        <f t="shared" si="643"/>
        <v>133.4</v>
      </c>
      <c r="CR423" s="3">
        <f t="shared" si="628"/>
        <v>0</v>
      </c>
      <c r="CS423" s="3">
        <f t="shared" si="629"/>
        <v>0</v>
      </c>
      <c r="CT423" s="3">
        <f t="shared" si="644"/>
        <v>0</v>
      </c>
      <c r="CU423" s="3">
        <f t="shared" si="645"/>
        <v>0</v>
      </c>
      <c r="CV423" s="3">
        <f t="shared" si="646"/>
        <v>0</v>
      </c>
      <c r="CW423" s="3">
        <f t="shared" si="647"/>
        <v>0</v>
      </c>
      <c r="CX423" s="3">
        <f t="shared" si="648"/>
        <v>0</v>
      </c>
      <c r="CY423" s="3">
        <f t="shared" si="630"/>
        <v>0</v>
      </c>
      <c r="CZ423" s="3">
        <f t="shared" si="631"/>
        <v>0</v>
      </c>
      <c r="DA423" s="3"/>
      <c r="DB423" s="3"/>
      <c r="DC423" s="3" t="s">
        <v>3</v>
      </c>
      <c r="DD423" s="3" t="s">
        <v>3</v>
      </c>
      <c r="DE423" s="3" t="s">
        <v>3</v>
      </c>
      <c r="DF423" s="3" t="s">
        <v>3</v>
      </c>
      <c r="DG423" s="3" t="s">
        <v>3</v>
      </c>
      <c r="DH423" s="3" t="s">
        <v>3</v>
      </c>
      <c r="DI423" s="3" t="s">
        <v>3</v>
      </c>
      <c r="DJ423" s="3" t="s">
        <v>3</v>
      </c>
      <c r="DK423" s="3" t="s">
        <v>3</v>
      </c>
      <c r="DL423" s="3" t="s">
        <v>3</v>
      </c>
      <c r="DM423" s="3" t="s">
        <v>3</v>
      </c>
      <c r="DN423" s="3">
        <v>0</v>
      </c>
      <c r="DO423" s="3">
        <v>0</v>
      </c>
      <c r="DP423" s="3">
        <v>1</v>
      </c>
      <c r="DQ423" s="3">
        <v>1</v>
      </c>
      <c r="DR423" s="3"/>
      <c r="DS423" s="3"/>
      <c r="DT423" s="3"/>
      <c r="DU423" s="3">
        <v>1013</v>
      </c>
      <c r="DV423" s="3" t="s">
        <v>227</v>
      </c>
      <c r="DW423" s="3" t="s">
        <v>227</v>
      </c>
      <c r="DX423" s="3">
        <v>1</v>
      </c>
      <c r="DY423" s="3"/>
      <c r="DZ423" s="3" t="s">
        <v>3</v>
      </c>
      <c r="EA423" s="3" t="s">
        <v>3</v>
      </c>
      <c r="EB423" s="3" t="s">
        <v>3</v>
      </c>
      <c r="EC423" s="3" t="s">
        <v>3</v>
      </c>
      <c r="ED423" s="3"/>
      <c r="EE423" s="3">
        <v>57042888</v>
      </c>
      <c r="EF423" s="3">
        <v>213</v>
      </c>
      <c r="EG423" s="3" t="s">
        <v>456</v>
      </c>
      <c r="EH423" s="3">
        <v>0</v>
      </c>
      <c r="EI423" s="3" t="s">
        <v>3</v>
      </c>
      <c r="EJ423" s="3">
        <v>1</v>
      </c>
      <c r="EK423" s="3">
        <v>400005</v>
      </c>
      <c r="EL423" s="3" t="s">
        <v>456</v>
      </c>
      <c r="EM423" s="3" t="s">
        <v>457</v>
      </c>
      <c r="EN423" s="3"/>
      <c r="EO423" s="3" t="s">
        <v>3</v>
      </c>
      <c r="EP423" s="3"/>
      <c r="EQ423" s="3">
        <v>16</v>
      </c>
      <c r="ER423" s="3">
        <v>0</v>
      </c>
      <c r="ES423" s="3">
        <v>133.4</v>
      </c>
      <c r="ET423" s="3">
        <v>0</v>
      </c>
      <c r="EU423" s="3">
        <v>0</v>
      </c>
      <c r="EV423" s="3">
        <v>0</v>
      </c>
      <c r="EW423" s="3">
        <v>0</v>
      </c>
      <c r="EX423" s="3">
        <v>0</v>
      </c>
      <c r="EY423" s="3">
        <v>0</v>
      </c>
      <c r="EZ423" s="3"/>
      <c r="FA423" s="3"/>
      <c r="FB423" s="3"/>
      <c r="FC423" s="3"/>
      <c r="FD423" s="3"/>
      <c r="FE423" s="3"/>
      <c r="FF423" s="3"/>
      <c r="FG423" s="3"/>
      <c r="FH423" s="3"/>
      <c r="FI423" s="3"/>
      <c r="FJ423" s="3"/>
      <c r="FK423" s="3"/>
      <c r="FL423" s="3"/>
      <c r="FM423" s="3"/>
      <c r="FN423" s="3"/>
      <c r="FO423" s="3"/>
      <c r="FP423" s="3"/>
      <c r="FQ423" s="3">
        <v>0</v>
      </c>
      <c r="FR423" s="3">
        <v>0</v>
      </c>
      <c r="FS423" s="3">
        <v>0</v>
      </c>
      <c r="FT423" s="3"/>
      <c r="FU423" s="3"/>
      <c r="FV423" s="3"/>
      <c r="FW423" s="3"/>
      <c r="FX423" s="3">
        <v>0</v>
      </c>
      <c r="FY423" s="3">
        <v>0</v>
      </c>
      <c r="FZ423" s="3"/>
      <c r="GA423" s="3" t="s">
        <v>607</v>
      </c>
      <c r="GB423" s="3"/>
      <c r="GC423" s="3"/>
      <c r="GD423" s="3">
        <v>1</v>
      </c>
      <c r="GE423" s="3"/>
      <c r="GF423" s="3">
        <v>1499191937</v>
      </c>
      <c r="GG423" s="3">
        <v>2</v>
      </c>
      <c r="GH423" s="3">
        <v>4</v>
      </c>
      <c r="GI423" s="3">
        <v>-2</v>
      </c>
      <c r="GJ423" s="3">
        <v>0</v>
      </c>
      <c r="GK423" s="3">
        <v>0</v>
      </c>
      <c r="GL423" s="3">
        <f t="shared" si="649"/>
        <v>0</v>
      </c>
      <c r="GM423" s="3">
        <f t="shared" si="650"/>
        <v>133.4</v>
      </c>
      <c r="GN423" s="3">
        <f t="shared" si="651"/>
        <v>0</v>
      </c>
      <c r="GO423" s="3">
        <f t="shared" si="652"/>
        <v>133.4</v>
      </c>
      <c r="GP423" s="3">
        <f t="shared" si="653"/>
        <v>0</v>
      </c>
      <c r="GQ423" s="3"/>
      <c r="GR423" s="3">
        <v>1</v>
      </c>
      <c r="GS423" s="3">
        <v>2</v>
      </c>
      <c r="GT423" s="3">
        <v>0</v>
      </c>
      <c r="GU423" s="3" t="s">
        <v>3</v>
      </c>
      <c r="GV423" s="3">
        <f t="shared" si="654"/>
        <v>0</v>
      </c>
      <c r="GW423" s="3">
        <v>1</v>
      </c>
      <c r="GX423" s="3">
        <f t="shared" si="655"/>
        <v>0</v>
      </c>
      <c r="GY423" s="3"/>
      <c r="GZ423" s="3"/>
      <c r="HA423" s="3">
        <v>0</v>
      </c>
      <c r="HB423" s="3">
        <v>0</v>
      </c>
      <c r="HC423" s="3">
        <f t="shared" si="656"/>
        <v>0</v>
      </c>
      <c r="HD423" s="3"/>
      <c r="HE423" s="3" t="s">
        <v>459</v>
      </c>
      <c r="HF423" s="3" t="s">
        <v>37</v>
      </c>
      <c r="HG423" s="3"/>
      <c r="HH423" s="3"/>
      <c r="HI423" s="3"/>
      <c r="HJ423" s="3"/>
      <c r="HK423" s="3"/>
      <c r="HL423" s="3"/>
      <c r="HM423" s="3" t="s">
        <v>3</v>
      </c>
      <c r="HN423" s="3" t="s">
        <v>3</v>
      </c>
      <c r="HO423" s="3" t="s">
        <v>3</v>
      </c>
      <c r="HP423" s="3" t="s">
        <v>3</v>
      </c>
      <c r="HQ423" s="3" t="s">
        <v>3</v>
      </c>
      <c r="HR423" s="3"/>
      <c r="HS423" s="3">
        <v>0</v>
      </c>
      <c r="HT423" s="3"/>
      <c r="HU423" s="3"/>
      <c r="HV423" s="3"/>
      <c r="HW423" s="3"/>
      <c r="HX423" s="3"/>
      <c r="HY423" s="3"/>
      <c r="HZ423" s="3"/>
      <c r="IA423" s="3"/>
      <c r="IB423" s="3"/>
      <c r="IC423" s="3"/>
      <c r="ID423" s="3"/>
      <c r="IE423" s="3"/>
      <c r="IF423" s="3"/>
      <c r="IG423" s="3"/>
      <c r="IH423" s="3"/>
      <c r="II423" s="3"/>
      <c r="IJ423" s="3"/>
      <c r="IK423" s="3">
        <v>0</v>
      </c>
      <c r="IL423" s="3"/>
      <c r="IM423" s="3"/>
      <c r="IN423" s="3"/>
      <c r="IO423" s="3"/>
      <c r="IP423" s="3"/>
      <c r="IQ423" s="3"/>
      <c r="IR423" s="3"/>
      <c r="IS423" s="3"/>
      <c r="IT423" s="3"/>
      <c r="IU423" s="3"/>
    </row>
    <row r="424" spans="1:255" x14ac:dyDescent="0.25">
      <c r="A424" s="4">
        <v>17</v>
      </c>
      <c r="B424" s="4">
        <v>1</v>
      </c>
      <c r="C424" s="4"/>
      <c r="D424" s="4"/>
      <c r="E424" s="4" t="s">
        <v>604</v>
      </c>
      <c r="F424" s="4" t="s">
        <v>605</v>
      </c>
      <c r="G424" s="4" t="s">
        <v>606</v>
      </c>
      <c r="H424" s="4" t="s">
        <v>227</v>
      </c>
      <c r="I424" s="4">
        <v>1</v>
      </c>
      <c r="J424" s="4">
        <v>0</v>
      </c>
      <c r="K424" s="4">
        <v>1</v>
      </c>
      <c r="L424" s="4"/>
      <c r="M424" s="4"/>
      <c r="N424" s="4"/>
      <c r="O424" s="4">
        <f t="shared" si="632"/>
        <v>1312.66</v>
      </c>
      <c r="P424" s="4">
        <f t="shared" si="633"/>
        <v>1312.66</v>
      </c>
      <c r="Q424" s="4">
        <f t="shared" si="618"/>
        <v>0</v>
      </c>
      <c r="R424" s="4">
        <f t="shared" si="619"/>
        <v>0</v>
      </c>
      <c r="S424" s="4">
        <f t="shared" si="634"/>
        <v>0</v>
      </c>
      <c r="T424" s="4">
        <f t="shared" si="635"/>
        <v>0</v>
      </c>
      <c r="U424" s="4">
        <f t="shared" si="636"/>
        <v>0</v>
      </c>
      <c r="V424" s="4">
        <f t="shared" si="637"/>
        <v>0</v>
      </c>
      <c r="W424" s="4">
        <f t="shared" si="638"/>
        <v>0</v>
      </c>
      <c r="X424" s="4">
        <f t="shared" si="620"/>
        <v>0</v>
      </c>
      <c r="Y424" s="4">
        <f t="shared" si="621"/>
        <v>0</v>
      </c>
      <c r="Z424" s="4"/>
      <c r="AA424" s="4">
        <v>55890823</v>
      </c>
      <c r="AB424" s="4">
        <f t="shared" si="639"/>
        <v>133.4</v>
      </c>
      <c r="AC424" s="4">
        <f t="shared" si="622"/>
        <v>133.4</v>
      </c>
      <c r="AD424" s="4">
        <f t="shared" si="623"/>
        <v>0</v>
      </c>
      <c r="AE424" s="4">
        <f t="shared" si="624"/>
        <v>0</v>
      </c>
      <c r="AF424" s="4">
        <f t="shared" si="625"/>
        <v>0</v>
      </c>
      <c r="AG424" s="4">
        <f t="shared" si="640"/>
        <v>0</v>
      </c>
      <c r="AH424" s="4">
        <f t="shared" si="626"/>
        <v>0</v>
      </c>
      <c r="AI424" s="4">
        <f t="shared" si="627"/>
        <v>0</v>
      </c>
      <c r="AJ424" s="4">
        <f t="shared" si="641"/>
        <v>0</v>
      </c>
      <c r="AK424" s="4">
        <v>133.4</v>
      </c>
      <c r="AL424" s="4">
        <v>133.4</v>
      </c>
      <c r="AM424" s="4">
        <v>0</v>
      </c>
      <c r="AN424" s="4">
        <v>0</v>
      </c>
      <c r="AO424" s="4">
        <v>0</v>
      </c>
      <c r="AP424" s="4">
        <v>0</v>
      </c>
      <c r="AQ424" s="4">
        <v>0</v>
      </c>
      <c r="AR424" s="4">
        <v>0</v>
      </c>
      <c r="AS424" s="4">
        <v>0</v>
      </c>
      <c r="AT424" s="4">
        <v>0</v>
      </c>
      <c r="AU424" s="4">
        <v>0</v>
      </c>
      <c r="AV424" s="4">
        <v>1</v>
      </c>
      <c r="AW424" s="4">
        <v>1</v>
      </c>
      <c r="AX424" s="4"/>
      <c r="AY424" s="4"/>
      <c r="AZ424" s="4">
        <v>1</v>
      </c>
      <c r="BA424" s="4">
        <v>1</v>
      </c>
      <c r="BB424" s="4">
        <v>1</v>
      </c>
      <c r="BC424" s="4">
        <v>9.84</v>
      </c>
      <c r="BD424" s="4" t="s">
        <v>3</v>
      </c>
      <c r="BE424" s="4" t="s">
        <v>3</v>
      </c>
      <c r="BF424" s="4" t="s">
        <v>3</v>
      </c>
      <c r="BG424" s="4" t="s">
        <v>3</v>
      </c>
      <c r="BH424" s="4">
        <v>3</v>
      </c>
      <c r="BI424" s="4">
        <v>2</v>
      </c>
      <c r="BJ424" s="4" t="s">
        <v>605</v>
      </c>
      <c r="BK424" s="4"/>
      <c r="BL424" s="4"/>
      <c r="BM424" s="4">
        <v>400005</v>
      </c>
      <c r="BN424" s="4">
        <v>0</v>
      </c>
      <c r="BO424" s="4" t="s">
        <v>3</v>
      </c>
      <c r="BP424" s="4">
        <v>0</v>
      </c>
      <c r="BQ424" s="4">
        <v>213</v>
      </c>
      <c r="BR424" s="4">
        <v>0</v>
      </c>
      <c r="BS424" s="4">
        <v>1</v>
      </c>
      <c r="BT424" s="4">
        <v>1</v>
      </c>
      <c r="BU424" s="4">
        <v>1</v>
      </c>
      <c r="BV424" s="4">
        <v>1</v>
      </c>
      <c r="BW424" s="4">
        <v>1</v>
      </c>
      <c r="BX424" s="4">
        <v>1</v>
      </c>
      <c r="BY424" s="4" t="s">
        <v>3</v>
      </c>
      <c r="BZ424" s="4">
        <v>0</v>
      </c>
      <c r="CA424" s="4">
        <v>0</v>
      </c>
      <c r="CB424" s="4" t="s">
        <v>3</v>
      </c>
      <c r="CC424" s="4"/>
      <c r="CD424" s="4"/>
      <c r="CE424" s="4">
        <v>1566</v>
      </c>
      <c r="CF424" s="4">
        <v>0</v>
      </c>
      <c r="CG424" s="4">
        <v>0</v>
      </c>
      <c r="CH424" s="4"/>
      <c r="CI424" s="4"/>
      <c r="CJ424" s="4"/>
      <c r="CK424" s="4"/>
      <c r="CL424" s="4"/>
      <c r="CM424" s="4">
        <v>0</v>
      </c>
      <c r="CN424" s="4" t="s">
        <v>3</v>
      </c>
      <c r="CO424" s="4">
        <v>0</v>
      </c>
      <c r="CP424" s="4">
        <f t="shared" si="642"/>
        <v>1312.66</v>
      </c>
      <c r="CQ424" s="4">
        <f t="shared" si="643"/>
        <v>1312.66</v>
      </c>
      <c r="CR424" s="4">
        <f t="shared" si="628"/>
        <v>0</v>
      </c>
      <c r="CS424" s="4">
        <f t="shared" si="629"/>
        <v>0</v>
      </c>
      <c r="CT424" s="4">
        <f t="shared" si="644"/>
        <v>0</v>
      </c>
      <c r="CU424" s="4">
        <f t="shared" si="645"/>
        <v>0</v>
      </c>
      <c r="CV424" s="4">
        <f t="shared" si="646"/>
        <v>0</v>
      </c>
      <c r="CW424" s="4">
        <f t="shared" si="647"/>
        <v>0</v>
      </c>
      <c r="CX424" s="4">
        <f t="shared" si="648"/>
        <v>0</v>
      </c>
      <c r="CY424" s="4">
        <f t="shared" si="630"/>
        <v>0</v>
      </c>
      <c r="CZ424" s="4">
        <f t="shared" si="631"/>
        <v>0</v>
      </c>
      <c r="DA424" s="4"/>
      <c r="DB424" s="4"/>
      <c r="DC424" s="4" t="s">
        <v>3</v>
      </c>
      <c r="DD424" s="4" t="s">
        <v>3</v>
      </c>
      <c r="DE424" s="4" t="s">
        <v>3</v>
      </c>
      <c r="DF424" s="4" t="s">
        <v>3</v>
      </c>
      <c r="DG424" s="4" t="s">
        <v>3</v>
      </c>
      <c r="DH424" s="4" t="s">
        <v>3</v>
      </c>
      <c r="DI424" s="4" t="s">
        <v>3</v>
      </c>
      <c r="DJ424" s="4" t="s">
        <v>3</v>
      </c>
      <c r="DK424" s="4" t="s">
        <v>3</v>
      </c>
      <c r="DL424" s="4" t="s">
        <v>3</v>
      </c>
      <c r="DM424" s="4" t="s">
        <v>3</v>
      </c>
      <c r="DN424" s="4">
        <v>0</v>
      </c>
      <c r="DO424" s="4">
        <v>0</v>
      </c>
      <c r="DP424" s="4">
        <v>1</v>
      </c>
      <c r="DQ424" s="4">
        <v>1</v>
      </c>
      <c r="DR424" s="4"/>
      <c r="DS424" s="4"/>
      <c r="DT424" s="4"/>
      <c r="DU424" s="4">
        <v>1013</v>
      </c>
      <c r="DV424" s="4" t="s">
        <v>227</v>
      </c>
      <c r="DW424" s="4" t="s">
        <v>227</v>
      </c>
      <c r="DX424" s="4">
        <v>1</v>
      </c>
      <c r="DY424" s="4"/>
      <c r="DZ424" s="4" t="s">
        <v>3</v>
      </c>
      <c r="EA424" s="4" t="s">
        <v>3</v>
      </c>
      <c r="EB424" s="4" t="s">
        <v>3</v>
      </c>
      <c r="EC424" s="4" t="s">
        <v>3</v>
      </c>
      <c r="ED424" s="4"/>
      <c r="EE424" s="4">
        <v>57042888</v>
      </c>
      <c r="EF424" s="4">
        <v>213</v>
      </c>
      <c r="EG424" s="4" t="s">
        <v>456</v>
      </c>
      <c r="EH424" s="4">
        <v>0</v>
      </c>
      <c r="EI424" s="4" t="s">
        <v>3</v>
      </c>
      <c r="EJ424" s="4">
        <v>1</v>
      </c>
      <c r="EK424" s="4">
        <v>400005</v>
      </c>
      <c r="EL424" s="4" t="s">
        <v>456</v>
      </c>
      <c r="EM424" s="4" t="s">
        <v>457</v>
      </c>
      <c r="EN424" s="4"/>
      <c r="EO424" s="4" t="s">
        <v>3</v>
      </c>
      <c r="EP424" s="4"/>
      <c r="EQ424" s="4">
        <v>16</v>
      </c>
      <c r="ER424" s="4">
        <v>0</v>
      </c>
      <c r="ES424" s="4">
        <v>133.4</v>
      </c>
      <c r="ET424" s="4">
        <v>0</v>
      </c>
      <c r="EU424" s="4">
        <v>0</v>
      </c>
      <c r="EV424" s="4">
        <v>0</v>
      </c>
      <c r="EW424" s="4">
        <v>0</v>
      </c>
      <c r="EX424" s="4">
        <v>0</v>
      </c>
      <c r="EY424" s="4">
        <v>0</v>
      </c>
      <c r="EZ424" s="4">
        <v>5</v>
      </c>
      <c r="FA424" s="4"/>
      <c r="FB424" s="4"/>
      <c r="FC424" s="4">
        <v>1</v>
      </c>
      <c r="FD424" s="4">
        <v>18</v>
      </c>
      <c r="FE424" s="4"/>
      <c r="FF424" s="4">
        <v>1570</v>
      </c>
      <c r="FG424" s="4"/>
      <c r="FH424" s="4"/>
      <c r="FI424" s="4"/>
      <c r="FJ424" s="4"/>
      <c r="FK424" s="4"/>
      <c r="FL424" s="4"/>
      <c r="FM424" s="4"/>
      <c r="FN424" s="4"/>
      <c r="FO424" s="4"/>
      <c r="FP424" s="4"/>
      <c r="FQ424" s="4">
        <v>0</v>
      </c>
      <c r="FR424" s="4">
        <v>0</v>
      </c>
      <c r="FS424" s="4">
        <v>0</v>
      </c>
      <c r="FT424" s="4"/>
      <c r="FU424" s="4"/>
      <c r="FV424" s="4"/>
      <c r="FW424" s="4"/>
      <c r="FX424" s="4">
        <v>0</v>
      </c>
      <c r="FY424" s="4">
        <v>0</v>
      </c>
      <c r="FZ424" s="4"/>
      <c r="GA424" s="4" t="s">
        <v>607</v>
      </c>
      <c r="GB424" s="4"/>
      <c r="GC424" s="4"/>
      <c r="GD424" s="4">
        <v>1</v>
      </c>
      <c r="GE424" s="4"/>
      <c r="GF424" s="4">
        <v>1499191937</v>
      </c>
      <c r="GG424" s="4">
        <v>2</v>
      </c>
      <c r="GH424" s="4">
        <v>3</v>
      </c>
      <c r="GI424" s="4">
        <v>5</v>
      </c>
      <c r="GJ424" s="4">
        <v>0</v>
      </c>
      <c r="GK424" s="4">
        <v>0</v>
      </c>
      <c r="GL424" s="4">
        <f t="shared" si="649"/>
        <v>0</v>
      </c>
      <c r="GM424" s="4">
        <f t="shared" si="650"/>
        <v>1312.66</v>
      </c>
      <c r="GN424" s="4">
        <f t="shared" si="651"/>
        <v>0</v>
      </c>
      <c r="GO424" s="4">
        <f t="shared" si="652"/>
        <v>1312.66</v>
      </c>
      <c r="GP424" s="4">
        <f t="shared" si="653"/>
        <v>0</v>
      </c>
      <c r="GQ424" s="4"/>
      <c r="GR424" s="4">
        <v>1</v>
      </c>
      <c r="GS424" s="4">
        <v>1</v>
      </c>
      <c r="GT424" s="4">
        <v>0</v>
      </c>
      <c r="GU424" s="4" t="s">
        <v>3</v>
      </c>
      <c r="GV424" s="4">
        <f t="shared" si="654"/>
        <v>0</v>
      </c>
      <c r="GW424" s="4">
        <v>1</v>
      </c>
      <c r="GX424" s="4">
        <f t="shared" si="655"/>
        <v>0</v>
      </c>
      <c r="GY424" s="4"/>
      <c r="GZ424" s="4"/>
      <c r="HA424" s="4">
        <v>0</v>
      </c>
      <c r="HB424" s="4">
        <v>0</v>
      </c>
      <c r="HC424" s="4">
        <f t="shared" si="656"/>
        <v>0</v>
      </c>
      <c r="HD424" s="4"/>
      <c r="HE424" s="4" t="s">
        <v>459</v>
      </c>
      <c r="HF424" s="4" t="s">
        <v>37</v>
      </c>
      <c r="HG424" s="4"/>
      <c r="HH424" s="4"/>
      <c r="HI424" s="4"/>
      <c r="HJ424" s="4"/>
      <c r="HK424" s="4"/>
      <c r="HL424" s="4"/>
      <c r="HM424" s="4" t="s">
        <v>3</v>
      </c>
      <c r="HN424" s="4" t="s">
        <v>3</v>
      </c>
      <c r="HO424" s="4" t="s">
        <v>3</v>
      </c>
      <c r="HP424" s="4" t="s">
        <v>3</v>
      </c>
      <c r="HQ424" s="4" t="s">
        <v>3</v>
      </c>
      <c r="HR424" s="4"/>
      <c r="HS424" s="4">
        <v>0</v>
      </c>
      <c r="HT424" s="4"/>
      <c r="HU424" s="4"/>
      <c r="HV424" s="4"/>
      <c r="HW424" s="4"/>
      <c r="HX424" s="4"/>
      <c r="HY424" s="4"/>
      <c r="HZ424" s="4"/>
      <c r="IA424" s="4"/>
      <c r="IB424" s="4"/>
      <c r="IC424" s="4"/>
      <c r="ID424" s="4"/>
      <c r="IE424" s="4"/>
      <c r="IF424" s="4"/>
      <c r="IG424" s="4"/>
      <c r="IH424" s="4"/>
      <c r="II424" s="4"/>
      <c r="IJ424" s="4"/>
      <c r="IK424" s="4">
        <v>0</v>
      </c>
      <c r="IL424" s="4"/>
      <c r="IM424" s="4"/>
      <c r="IN424" s="4"/>
      <c r="IO424" s="4"/>
      <c r="IP424" s="4"/>
      <c r="IQ424" s="4"/>
      <c r="IR424" s="4"/>
      <c r="IS424" s="4"/>
      <c r="IT424" s="4"/>
      <c r="IU424" s="4"/>
    </row>
    <row r="426" spans="1:255" ht="13" x14ac:dyDescent="0.3">
      <c r="A426" s="5">
        <v>51</v>
      </c>
      <c r="B426" s="5">
        <f>B319</f>
        <v>1</v>
      </c>
      <c r="C426" s="5">
        <f>A319</f>
        <v>4</v>
      </c>
      <c r="D426" s="5">
        <f>ROW(A319)</f>
        <v>319</v>
      </c>
      <c r="E426" s="5"/>
      <c r="F426" s="5" t="str">
        <f>IF(F319&lt;&gt;"",F319,"")</f>
        <v>4</v>
      </c>
      <c r="G426" s="5" t="str">
        <f>IF(G319&lt;&gt;"",G319,"")</f>
        <v>Светотехническое оборудование</v>
      </c>
      <c r="H426" s="5">
        <v>0</v>
      </c>
      <c r="I426" s="5"/>
      <c r="J426" s="5"/>
      <c r="K426" s="5"/>
      <c r="L426" s="5"/>
      <c r="M426" s="5"/>
      <c r="N426" s="5"/>
      <c r="O426" s="5">
        <f t="shared" ref="O426:T426" si="657">ROUND(AB426,2)</f>
        <v>1592855.98</v>
      </c>
      <c r="P426" s="5">
        <f t="shared" si="657"/>
        <v>1579012.19</v>
      </c>
      <c r="Q426" s="5">
        <f t="shared" si="657"/>
        <v>638.48</v>
      </c>
      <c r="R426" s="5">
        <f t="shared" si="657"/>
        <v>87.89</v>
      </c>
      <c r="S426" s="5">
        <f t="shared" si="657"/>
        <v>13205.31</v>
      </c>
      <c r="T426" s="5">
        <f t="shared" si="657"/>
        <v>0</v>
      </c>
      <c r="U426" s="5">
        <f>AH426</f>
        <v>1010.5551863999999</v>
      </c>
      <c r="V426" s="5">
        <f>AI426</f>
        <v>0</v>
      </c>
      <c r="W426" s="5">
        <f>ROUND(AJ426,2)</f>
        <v>0</v>
      </c>
      <c r="X426" s="5">
        <f>ROUND(AK426,2)</f>
        <v>12894.4</v>
      </c>
      <c r="Y426" s="5">
        <f>ROUND(AL426,2)</f>
        <v>6779.54</v>
      </c>
      <c r="Z426" s="5"/>
      <c r="AA426" s="5"/>
      <c r="AB426" s="5">
        <f>ROUND(SUMIF(AA323:AA424,"=54971259",O323:O424),2)</f>
        <v>1592855.98</v>
      </c>
      <c r="AC426" s="5">
        <f>ROUND(SUMIF(AA323:AA424,"=54971259",P323:P424),2)</f>
        <v>1579012.19</v>
      </c>
      <c r="AD426" s="5">
        <f>ROUND(SUMIF(AA323:AA424,"=54971259",Q323:Q424),2)</f>
        <v>638.48</v>
      </c>
      <c r="AE426" s="5">
        <f>ROUND(SUMIF(AA323:AA424,"=54971259",R323:R424),2)</f>
        <v>87.89</v>
      </c>
      <c r="AF426" s="5">
        <f>ROUND(SUMIF(AA323:AA424,"=54971259",S323:S424),2)</f>
        <v>13205.31</v>
      </c>
      <c r="AG426" s="5">
        <f>ROUND(SUMIF(AA323:AA424,"=54971259",T323:T424),2)</f>
        <v>0</v>
      </c>
      <c r="AH426" s="5">
        <f>SUMIF(AA323:AA424,"=54971259",U323:U424)</f>
        <v>1010.5551863999999</v>
      </c>
      <c r="AI426" s="5">
        <f>SUMIF(AA323:AA424,"=54971259",V323:V424)</f>
        <v>0</v>
      </c>
      <c r="AJ426" s="5">
        <f>ROUND(SUMIF(AA323:AA424,"=54971259",W323:W424),2)</f>
        <v>0</v>
      </c>
      <c r="AK426" s="5">
        <f>ROUND(SUMIF(AA323:AA424,"=54971259",X323:X424),2)</f>
        <v>12894.4</v>
      </c>
      <c r="AL426" s="5">
        <f>ROUND(SUMIF(AA323:AA424,"=54971259",Y323:Y424),2)</f>
        <v>6779.54</v>
      </c>
      <c r="AM426" s="5"/>
      <c r="AN426" s="5"/>
      <c r="AO426" s="5">
        <f t="shared" ref="AO426:BD426" si="658">ROUND(BX426,2)</f>
        <v>0</v>
      </c>
      <c r="AP426" s="5">
        <f t="shared" si="658"/>
        <v>0</v>
      </c>
      <c r="AQ426" s="5">
        <f t="shared" si="658"/>
        <v>0</v>
      </c>
      <c r="AR426" s="5">
        <f t="shared" si="658"/>
        <v>1612529.92</v>
      </c>
      <c r="AS426" s="5">
        <f t="shared" si="658"/>
        <v>0</v>
      </c>
      <c r="AT426" s="5">
        <f t="shared" si="658"/>
        <v>1612529.92</v>
      </c>
      <c r="AU426" s="5">
        <f t="shared" si="658"/>
        <v>0</v>
      </c>
      <c r="AV426" s="5">
        <f t="shared" si="658"/>
        <v>1579012.19</v>
      </c>
      <c r="AW426" s="5">
        <f t="shared" si="658"/>
        <v>1579012.19</v>
      </c>
      <c r="AX426" s="5">
        <f t="shared" si="658"/>
        <v>0</v>
      </c>
      <c r="AY426" s="5">
        <f t="shared" si="658"/>
        <v>1579012.19</v>
      </c>
      <c r="AZ426" s="5">
        <f t="shared" si="658"/>
        <v>0</v>
      </c>
      <c r="BA426" s="5">
        <f t="shared" si="658"/>
        <v>0</v>
      </c>
      <c r="BB426" s="5">
        <f t="shared" si="658"/>
        <v>0</v>
      </c>
      <c r="BC426" s="5">
        <f t="shared" si="658"/>
        <v>0</v>
      </c>
      <c r="BD426" s="5">
        <f t="shared" si="658"/>
        <v>0</v>
      </c>
      <c r="BE426" s="5"/>
      <c r="BF426" s="5"/>
      <c r="BG426" s="5"/>
      <c r="BH426" s="5"/>
      <c r="BI426" s="5"/>
      <c r="BJ426" s="5"/>
      <c r="BK426" s="5"/>
      <c r="BL426" s="5"/>
      <c r="BM426" s="5"/>
      <c r="BN426" s="5"/>
      <c r="BO426" s="5"/>
      <c r="BP426" s="5"/>
      <c r="BQ426" s="5"/>
      <c r="BR426" s="5"/>
      <c r="BS426" s="5"/>
      <c r="BT426" s="5"/>
      <c r="BU426" s="5"/>
      <c r="BV426" s="5"/>
      <c r="BW426" s="5"/>
      <c r="BX426" s="5">
        <f>ROUND(SUMIF(AA323:AA424,"=54971259",FQ323:FQ424),2)</f>
        <v>0</v>
      </c>
      <c r="BY426" s="5">
        <f>ROUND(SUMIF(AA323:AA424,"=54971259",FR323:FR424),2)</f>
        <v>0</v>
      </c>
      <c r="BZ426" s="5">
        <f>ROUND(SUMIF(AA323:AA424,"=54971259",GL323:GL424),2)</f>
        <v>0</v>
      </c>
      <c r="CA426" s="5">
        <f>ROUND(SUMIF(AA323:AA424,"=54971259",GM323:GM424),2)</f>
        <v>1612529.92</v>
      </c>
      <c r="CB426" s="5">
        <f>ROUND(SUMIF(AA323:AA424,"=54971259",GN323:GN424),2)</f>
        <v>0</v>
      </c>
      <c r="CC426" s="5">
        <f>ROUND(SUMIF(AA323:AA424,"=54971259",GO323:GO424),2)</f>
        <v>1612529.92</v>
      </c>
      <c r="CD426" s="5">
        <f>ROUND(SUMIF(AA323:AA424,"=54971259",GP323:GP424),2)</f>
        <v>0</v>
      </c>
      <c r="CE426" s="5">
        <f>AC426-BX426</f>
        <v>1579012.19</v>
      </c>
      <c r="CF426" s="5">
        <f>AC426-BY426</f>
        <v>1579012.19</v>
      </c>
      <c r="CG426" s="5">
        <f>BX426-BZ426</f>
        <v>0</v>
      </c>
      <c r="CH426" s="5">
        <f>AC426-BX426-BY426+BZ426</f>
        <v>1579012.19</v>
      </c>
      <c r="CI426" s="5">
        <f>BY426-BZ426</f>
        <v>0</v>
      </c>
      <c r="CJ426" s="5">
        <f>ROUND(SUMIF(AA323:AA424,"=54971259",GX323:GX424),2)</f>
        <v>0</v>
      </c>
      <c r="CK426" s="5">
        <f>ROUND(SUMIF(AA323:AA424,"=54971259",GY323:GY424),2)</f>
        <v>0</v>
      </c>
      <c r="CL426" s="5">
        <f>ROUND(SUMIF(AA323:AA424,"=54971259",GZ323:GZ424),2)</f>
        <v>0</v>
      </c>
      <c r="CM426" s="5">
        <f>ROUND(SUMIF(AA323:AA424,"=54971259",HD323:HD424),2)</f>
        <v>0</v>
      </c>
      <c r="CN426" s="5"/>
      <c r="CO426" s="5"/>
      <c r="CP426" s="5"/>
      <c r="CQ426" s="5"/>
      <c r="CR426" s="5"/>
      <c r="CS426" s="5"/>
      <c r="CT426" s="5"/>
      <c r="CU426" s="5"/>
      <c r="CV426" s="5"/>
      <c r="CW426" s="5"/>
      <c r="CX426" s="5"/>
      <c r="CY426" s="5"/>
      <c r="CZ426" s="5"/>
      <c r="DA426" s="5"/>
      <c r="DB426" s="5"/>
      <c r="DC426" s="5"/>
      <c r="DD426" s="5"/>
      <c r="DE426" s="5"/>
      <c r="DF426" s="5"/>
      <c r="DG426" s="6">
        <f t="shared" ref="DG426:DL426" si="659">ROUND(DT426,2)</f>
        <v>16251381.67</v>
      </c>
      <c r="DH426" s="6">
        <f t="shared" si="659"/>
        <v>15496813.98</v>
      </c>
      <c r="DI426" s="6">
        <f t="shared" si="659"/>
        <v>10448.469999999999</v>
      </c>
      <c r="DJ426" s="6">
        <f t="shared" si="659"/>
        <v>4952.6000000000004</v>
      </c>
      <c r="DK426" s="6">
        <f t="shared" si="659"/>
        <v>744119.22</v>
      </c>
      <c r="DL426" s="6">
        <f t="shared" si="659"/>
        <v>0</v>
      </c>
      <c r="DM426" s="6">
        <f>DZ426</f>
        <v>1010.5551863999999</v>
      </c>
      <c r="DN426" s="6">
        <f>EA426</f>
        <v>0</v>
      </c>
      <c r="DO426" s="6">
        <f>ROUND(EB426,2)</f>
        <v>0</v>
      </c>
      <c r="DP426" s="6">
        <f>ROUND(EC426,2)</f>
        <v>726599.65</v>
      </c>
      <c r="DQ426" s="6">
        <f>ROUND(ED426,2)</f>
        <v>382026.62</v>
      </c>
      <c r="DR426" s="6"/>
      <c r="DS426" s="6"/>
      <c r="DT426" s="6">
        <f>ROUND(SUMIF(AA323:AA424,"=55890823",O323:O424),2)</f>
        <v>16251381.67</v>
      </c>
      <c r="DU426" s="6">
        <f>ROUND(SUMIF(AA323:AA424,"=55890823",P323:P424),2)</f>
        <v>15496813.98</v>
      </c>
      <c r="DV426" s="6">
        <f>ROUND(SUMIF(AA323:AA424,"=55890823",Q323:Q424),2)</f>
        <v>10448.469999999999</v>
      </c>
      <c r="DW426" s="6">
        <f>ROUND(SUMIF(AA323:AA424,"=55890823",R323:R424),2)</f>
        <v>4952.6000000000004</v>
      </c>
      <c r="DX426" s="6">
        <f>ROUND(SUMIF(AA323:AA424,"=55890823",S323:S424),2)</f>
        <v>744119.22</v>
      </c>
      <c r="DY426" s="6">
        <f>ROUND(SUMIF(AA323:AA424,"=55890823",T323:T424),2)</f>
        <v>0</v>
      </c>
      <c r="DZ426" s="6">
        <f>SUMIF(AA323:AA424,"=55890823",U323:U424)</f>
        <v>1010.5551863999999</v>
      </c>
      <c r="EA426" s="6">
        <f>SUMIF(AA323:AA424,"=55890823",V323:V424)</f>
        <v>0</v>
      </c>
      <c r="EB426" s="6">
        <f>ROUND(SUMIF(AA323:AA424,"=55890823",W323:W424),2)</f>
        <v>0</v>
      </c>
      <c r="EC426" s="6">
        <f>ROUND(SUMIF(AA323:AA424,"=55890823",X323:X424),2)</f>
        <v>726599.65</v>
      </c>
      <c r="ED426" s="6">
        <f>ROUND(SUMIF(AA323:AA424,"=55890823",Y323:Y424),2)</f>
        <v>382026.62</v>
      </c>
      <c r="EE426" s="6"/>
      <c r="EF426" s="6"/>
      <c r="EG426" s="6">
        <f t="shared" ref="EG426:EV426" si="660">ROUND(FP426,2)</f>
        <v>0</v>
      </c>
      <c r="EH426" s="6">
        <f t="shared" si="660"/>
        <v>0</v>
      </c>
      <c r="EI426" s="6">
        <f t="shared" si="660"/>
        <v>0</v>
      </c>
      <c r="EJ426" s="6">
        <f t="shared" si="660"/>
        <v>17360007.940000001</v>
      </c>
      <c r="EK426" s="6">
        <f t="shared" si="660"/>
        <v>0</v>
      </c>
      <c r="EL426" s="6">
        <f t="shared" si="660"/>
        <v>17360007.940000001</v>
      </c>
      <c r="EM426" s="6">
        <f t="shared" si="660"/>
        <v>0</v>
      </c>
      <c r="EN426" s="6">
        <f t="shared" si="660"/>
        <v>15496813.98</v>
      </c>
      <c r="EO426" s="6">
        <f t="shared" si="660"/>
        <v>15496813.98</v>
      </c>
      <c r="EP426" s="6">
        <f t="shared" si="660"/>
        <v>0</v>
      </c>
      <c r="EQ426" s="6">
        <f t="shared" si="660"/>
        <v>15496813.98</v>
      </c>
      <c r="ER426" s="6">
        <f t="shared" si="660"/>
        <v>0</v>
      </c>
      <c r="ES426" s="6">
        <f t="shared" si="660"/>
        <v>0</v>
      </c>
      <c r="ET426" s="6">
        <f t="shared" si="660"/>
        <v>0</v>
      </c>
      <c r="EU426" s="6">
        <f t="shared" si="660"/>
        <v>0</v>
      </c>
      <c r="EV426" s="6">
        <f t="shared" si="660"/>
        <v>0</v>
      </c>
      <c r="EW426" s="6"/>
      <c r="EX426" s="6"/>
      <c r="EY426" s="6"/>
      <c r="EZ426" s="6"/>
      <c r="FA426" s="6"/>
      <c r="FB426" s="6"/>
      <c r="FC426" s="6"/>
      <c r="FD426" s="6"/>
      <c r="FE426" s="6"/>
      <c r="FF426" s="6"/>
      <c r="FG426" s="6"/>
      <c r="FH426" s="6"/>
      <c r="FI426" s="6"/>
      <c r="FJ426" s="6"/>
      <c r="FK426" s="6"/>
      <c r="FL426" s="6"/>
      <c r="FM426" s="6"/>
      <c r="FN426" s="6"/>
      <c r="FO426" s="6"/>
      <c r="FP426" s="6">
        <f>ROUND(SUMIF(AA323:AA424,"=55890823",FQ323:FQ424),2)</f>
        <v>0</v>
      </c>
      <c r="FQ426" s="6">
        <f>ROUND(SUMIF(AA323:AA424,"=55890823",FR323:FR424),2)</f>
        <v>0</v>
      </c>
      <c r="FR426" s="6">
        <f>ROUND(SUMIF(AA323:AA424,"=55890823",GL323:GL424),2)</f>
        <v>0</v>
      </c>
      <c r="FS426" s="6">
        <f>ROUND(SUMIF(AA323:AA424,"=55890823",GM323:GM424),2)</f>
        <v>17360007.940000001</v>
      </c>
      <c r="FT426" s="6">
        <f>ROUND(SUMIF(AA323:AA424,"=55890823",GN323:GN424),2)</f>
        <v>0</v>
      </c>
      <c r="FU426" s="6">
        <f>ROUND(SUMIF(AA323:AA424,"=55890823",GO323:GO424),2)</f>
        <v>17360007.940000001</v>
      </c>
      <c r="FV426" s="6">
        <f>ROUND(SUMIF(AA323:AA424,"=55890823",GP323:GP424),2)</f>
        <v>0</v>
      </c>
      <c r="FW426" s="6">
        <f>DU426-FP426</f>
        <v>15496813.98</v>
      </c>
      <c r="FX426" s="6">
        <f>DU426-FQ426</f>
        <v>15496813.98</v>
      </c>
      <c r="FY426" s="6">
        <f>FP426-FR426</f>
        <v>0</v>
      </c>
      <c r="FZ426" s="6">
        <f>DU426-FP426-FQ426+FR426</f>
        <v>15496813.98</v>
      </c>
      <c r="GA426" s="6">
        <f>FQ426-FR426</f>
        <v>0</v>
      </c>
      <c r="GB426" s="6">
        <f>ROUND(SUMIF(AA323:AA424,"=55890823",GX323:GX424),2)</f>
        <v>0</v>
      </c>
      <c r="GC426" s="6">
        <f>ROUND(SUMIF(AA323:AA424,"=55890823",GY323:GY424),2)</f>
        <v>0</v>
      </c>
      <c r="GD426" s="6">
        <f>ROUND(SUMIF(AA323:AA424,"=55890823",GZ323:GZ424),2)</f>
        <v>0</v>
      </c>
      <c r="GE426" s="6">
        <f>ROUND(SUMIF(AA323:AA424,"=55890823",HD323:HD424),2)</f>
        <v>0</v>
      </c>
      <c r="GF426" s="6"/>
      <c r="GG426" s="6"/>
      <c r="GH426" s="6"/>
      <c r="GI426" s="6"/>
      <c r="GJ426" s="6"/>
      <c r="GK426" s="6"/>
      <c r="GL426" s="6"/>
      <c r="GM426" s="6"/>
      <c r="GN426" s="6"/>
      <c r="GO426" s="6"/>
      <c r="GP426" s="6"/>
      <c r="GQ426" s="6"/>
      <c r="GR426" s="6"/>
      <c r="GS426" s="6"/>
      <c r="GT426" s="6"/>
      <c r="GU426" s="6"/>
      <c r="GV426" s="6"/>
      <c r="GW426" s="6"/>
      <c r="GX426" s="6">
        <v>0</v>
      </c>
    </row>
    <row r="428" spans="1:255" ht="13" x14ac:dyDescent="0.3">
      <c r="A428" s="7">
        <v>50</v>
      </c>
      <c r="B428" s="7">
        <v>0</v>
      </c>
      <c r="C428" s="7">
        <v>0</v>
      </c>
      <c r="D428" s="7">
        <v>1</v>
      </c>
      <c r="E428" s="7">
        <v>201</v>
      </c>
      <c r="F428" s="7">
        <f>ROUND(Source!O426,O428)</f>
        <v>1592855.98</v>
      </c>
      <c r="G428" s="7" t="s">
        <v>162</v>
      </c>
      <c r="H428" s="7" t="s">
        <v>163</v>
      </c>
      <c r="I428" s="7"/>
      <c r="J428" s="7"/>
      <c r="K428" s="7">
        <v>201</v>
      </c>
      <c r="L428" s="7">
        <v>1</v>
      </c>
      <c r="M428" s="7">
        <v>3</v>
      </c>
      <c r="N428" s="7" t="s">
        <v>3</v>
      </c>
      <c r="O428" s="7">
        <v>2</v>
      </c>
      <c r="P428" s="7">
        <f>ROUND(Source!DG426,O428)</f>
        <v>16251381.67</v>
      </c>
      <c r="Q428" s="7"/>
      <c r="R428" s="7"/>
      <c r="S428" s="7"/>
      <c r="T428" s="7"/>
      <c r="U428" s="7"/>
      <c r="V428" s="7"/>
      <c r="W428" s="7">
        <v>1592855.98</v>
      </c>
      <c r="X428" s="7">
        <v>1</v>
      </c>
      <c r="Y428" s="7">
        <v>1592855.98</v>
      </c>
      <c r="Z428" s="7">
        <v>16251381.67</v>
      </c>
      <c r="AA428" s="7">
        <v>1</v>
      </c>
      <c r="AB428" s="7">
        <v>16251381.67</v>
      </c>
    </row>
    <row r="429" spans="1:255" ht="13" x14ac:dyDescent="0.3">
      <c r="A429" s="7">
        <v>50</v>
      </c>
      <c r="B429" s="7">
        <v>0</v>
      </c>
      <c r="C429" s="7">
        <v>0</v>
      </c>
      <c r="D429" s="7">
        <v>1</v>
      </c>
      <c r="E429" s="7">
        <v>202</v>
      </c>
      <c r="F429" s="7">
        <f>ROUND(Source!P426,O429)</f>
        <v>1579012.19</v>
      </c>
      <c r="G429" s="7" t="s">
        <v>164</v>
      </c>
      <c r="H429" s="7" t="s">
        <v>165</v>
      </c>
      <c r="I429" s="7"/>
      <c r="J429" s="7"/>
      <c r="K429" s="7">
        <v>202</v>
      </c>
      <c r="L429" s="7">
        <v>2</v>
      </c>
      <c r="M429" s="7">
        <v>3</v>
      </c>
      <c r="N429" s="7" t="s">
        <v>3</v>
      </c>
      <c r="O429" s="7">
        <v>2</v>
      </c>
      <c r="P429" s="7">
        <f>ROUND(Source!DH426,O429)</f>
        <v>15496813.98</v>
      </c>
      <c r="Q429" s="7"/>
      <c r="R429" s="7"/>
      <c r="S429" s="7"/>
      <c r="T429" s="7"/>
      <c r="U429" s="7"/>
      <c r="V429" s="7"/>
      <c r="W429" s="7">
        <v>1579012.19</v>
      </c>
      <c r="X429" s="7">
        <v>1</v>
      </c>
      <c r="Y429" s="7">
        <v>1579012.19</v>
      </c>
      <c r="Z429" s="7">
        <v>15496813.98</v>
      </c>
      <c r="AA429" s="7">
        <v>1</v>
      </c>
      <c r="AB429" s="7">
        <v>15496813.98</v>
      </c>
    </row>
    <row r="430" spans="1:255" ht="13" x14ac:dyDescent="0.3">
      <c r="A430" s="7">
        <v>50</v>
      </c>
      <c r="B430" s="7">
        <v>0</v>
      </c>
      <c r="C430" s="7">
        <v>0</v>
      </c>
      <c r="D430" s="7">
        <v>1</v>
      </c>
      <c r="E430" s="7">
        <v>222</v>
      </c>
      <c r="F430" s="7">
        <f>ROUND(Source!AO426,O430)</f>
        <v>0</v>
      </c>
      <c r="G430" s="7" t="s">
        <v>166</v>
      </c>
      <c r="H430" s="7" t="s">
        <v>167</v>
      </c>
      <c r="I430" s="7"/>
      <c r="J430" s="7"/>
      <c r="K430" s="7">
        <v>222</v>
      </c>
      <c r="L430" s="7">
        <v>3</v>
      </c>
      <c r="M430" s="7">
        <v>3</v>
      </c>
      <c r="N430" s="7" t="s">
        <v>3</v>
      </c>
      <c r="O430" s="7">
        <v>2</v>
      </c>
      <c r="P430" s="7">
        <f>ROUND(Source!EG426,O430)</f>
        <v>0</v>
      </c>
      <c r="Q430" s="7"/>
      <c r="R430" s="7"/>
      <c r="S430" s="7"/>
      <c r="T430" s="7"/>
      <c r="U430" s="7"/>
      <c r="V430" s="7"/>
      <c r="W430" s="7">
        <v>0</v>
      </c>
      <c r="X430" s="7">
        <v>1</v>
      </c>
      <c r="Y430" s="7">
        <v>0</v>
      </c>
      <c r="Z430" s="7">
        <v>0</v>
      </c>
      <c r="AA430" s="7">
        <v>1</v>
      </c>
      <c r="AB430" s="7">
        <v>0</v>
      </c>
    </row>
    <row r="431" spans="1:255" ht="13" x14ac:dyDescent="0.3">
      <c r="A431" s="7">
        <v>50</v>
      </c>
      <c r="B431" s="7">
        <v>0</v>
      </c>
      <c r="C431" s="7">
        <v>0</v>
      </c>
      <c r="D431" s="7">
        <v>1</v>
      </c>
      <c r="E431" s="7">
        <v>225</v>
      </c>
      <c r="F431" s="7">
        <f>ROUND(Source!AV426,O431)</f>
        <v>1579012.19</v>
      </c>
      <c r="G431" s="7" t="s">
        <v>168</v>
      </c>
      <c r="H431" s="7" t="s">
        <v>169</v>
      </c>
      <c r="I431" s="7"/>
      <c r="J431" s="7"/>
      <c r="K431" s="7">
        <v>225</v>
      </c>
      <c r="L431" s="7">
        <v>4</v>
      </c>
      <c r="M431" s="7">
        <v>3</v>
      </c>
      <c r="N431" s="7" t="s">
        <v>3</v>
      </c>
      <c r="O431" s="7">
        <v>2</v>
      </c>
      <c r="P431" s="7">
        <f>ROUND(Source!EN426,O431)</f>
        <v>15496813.98</v>
      </c>
      <c r="Q431" s="7"/>
      <c r="R431" s="7"/>
      <c r="S431" s="7"/>
      <c r="T431" s="7"/>
      <c r="U431" s="7"/>
      <c r="V431" s="7"/>
      <c r="W431" s="7">
        <v>1579012.19</v>
      </c>
      <c r="X431" s="7">
        <v>1</v>
      </c>
      <c r="Y431" s="7">
        <v>1579012.19</v>
      </c>
      <c r="Z431" s="7">
        <v>15496813.98</v>
      </c>
      <c r="AA431" s="7">
        <v>1</v>
      </c>
      <c r="AB431" s="7">
        <v>15496813.98</v>
      </c>
    </row>
    <row r="432" spans="1:255" ht="13" x14ac:dyDescent="0.3">
      <c r="A432" s="7">
        <v>50</v>
      </c>
      <c r="B432" s="7">
        <v>0</v>
      </c>
      <c r="C432" s="7">
        <v>0</v>
      </c>
      <c r="D432" s="7">
        <v>1</v>
      </c>
      <c r="E432" s="7">
        <v>226</v>
      </c>
      <c r="F432" s="7">
        <f>ROUND(Source!AW426,O432)</f>
        <v>1579012.19</v>
      </c>
      <c r="G432" s="7" t="s">
        <v>170</v>
      </c>
      <c r="H432" s="7" t="s">
        <v>171</v>
      </c>
      <c r="I432" s="7"/>
      <c r="J432" s="7"/>
      <c r="K432" s="7">
        <v>226</v>
      </c>
      <c r="L432" s="7">
        <v>5</v>
      </c>
      <c r="M432" s="7">
        <v>3</v>
      </c>
      <c r="N432" s="7" t="s">
        <v>3</v>
      </c>
      <c r="O432" s="7">
        <v>2</v>
      </c>
      <c r="P432" s="7">
        <f>ROUND(Source!EO426,O432)</f>
        <v>15496813.98</v>
      </c>
      <c r="Q432" s="7"/>
      <c r="R432" s="7"/>
      <c r="S432" s="7"/>
      <c r="T432" s="7"/>
      <c r="U432" s="7"/>
      <c r="V432" s="7"/>
      <c r="W432" s="7">
        <v>1579012.19</v>
      </c>
      <c r="X432" s="7">
        <v>1</v>
      </c>
      <c r="Y432" s="7">
        <v>1579012.19</v>
      </c>
      <c r="Z432" s="7">
        <v>15496813.98</v>
      </c>
      <c r="AA432" s="7">
        <v>1</v>
      </c>
      <c r="AB432" s="7">
        <v>15496813.98</v>
      </c>
    </row>
    <row r="433" spans="1:28" ht="13" x14ac:dyDescent="0.3">
      <c r="A433" s="7">
        <v>50</v>
      </c>
      <c r="B433" s="7">
        <v>0</v>
      </c>
      <c r="C433" s="7">
        <v>0</v>
      </c>
      <c r="D433" s="7">
        <v>1</v>
      </c>
      <c r="E433" s="7">
        <v>227</v>
      </c>
      <c r="F433" s="7">
        <f>ROUND(Source!AX426,O433)</f>
        <v>0</v>
      </c>
      <c r="G433" s="7" t="s">
        <v>172</v>
      </c>
      <c r="H433" s="7" t="s">
        <v>173</v>
      </c>
      <c r="I433" s="7"/>
      <c r="J433" s="7"/>
      <c r="K433" s="7">
        <v>227</v>
      </c>
      <c r="L433" s="7">
        <v>6</v>
      </c>
      <c r="M433" s="7">
        <v>3</v>
      </c>
      <c r="N433" s="7" t="s">
        <v>3</v>
      </c>
      <c r="O433" s="7">
        <v>2</v>
      </c>
      <c r="P433" s="7">
        <f>ROUND(Source!EP426,O433)</f>
        <v>0</v>
      </c>
      <c r="Q433" s="7"/>
      <c r="R433" s="7"/>
      <c r="S433" s="7"/>
      <c r="T433" s="7"/>
      <c r="U433" s="7"/>
      <c r="V433" s="7"/>
      <c r="W433" s="7">
        <v>0</v>
      </c>
      <c r="X433" s="7">
        <v>1</v>
      </c>
      <c r="Y433" s="7">
        <v>0</v>
      </c>
      <c r="Z433" s="7">
        <v>0</v>
      </c>
      <c r="AA433" s="7">
        <v>1</v>
      </c>
      <c r="AB433" s="7">
        <v>0</v>
      </c>
    </row>
    <row r="434" spans="1:28" ht="13" x14ac:dyDescent="0.3">
      <c r="A434" s="7">
        <v>50</v>
      </c>
      <c r="B434" s="7">
        <v>0</v>
      </c>
      <c r="C434" s="7">
        <v>0</v>
      </c>
      <c r="D434" s="7">
        <v>1</v>
      </c>
      <c r="E434" s="7">
        <v>228</v>
      </c>
      <c r="F434" s="7">
        <f>ROUND(Source!AY426,O434)</f>
        <v>1579012.19</v>
      </c>
      <c r="G434" s="7" t="s">
        <v>174</v>
      </c>
      <c r="H434" s="7" t="s">
        <v>175</v>
      </c>
      <c r="I434" s="7"/>
      <c r="J434" s="7"/>
      <c r="K434" s="7">
        <v>228</v>
      </c>
      <c r="L434" s="7">
        <v>7</v>
      </c>
      <c r="M434" s="7">
        <v>3</v>
      </c>
      <c r="N434" s="7" t="s">
        <v>3</v>
      </c>
      <c r="O434" s="7">
        <v>2</v>
      </c>
      <c r="P434" s="7">
        <f>ROUND(Source!EQ426,O434)</f>
        <v>15496813.98</v>
      </c>
      <c r="Q434" s="7"/>
      <c r="R434" s="7"/>
      <c r="S434" s="7"/>
      <c r="T434" s="7"/>
      <c r="U434" s="7"/>
      <c r="V434" s="7"/>
      <c r="W434" s="7">
        <v>1579012.19</v>
      </c>
      <c r="X434" s="7">
        <v>1</v>
      </c>
      <c r="Y434" s="7">
        <v>1579012.19</v>
      </c>
      <c r="Z434" s="7">
        <v>15496813.98</v>
      </c>
      <c r="AA434" s="7">
        <v>1</v>
      </c>
      <c r="AB434" s="7">
        <v>15496813.98</v>
      </c>
    </row>
    <row r="435" spans="1:28" ht="13" x14ac:dyDescent="0.3">
      <c r="A435" s="7">
        <v>50</v>
      </c>
      <c r="B435" s="7">
        <v>0</v>
      </c>
      <c r="C435" s="7">
        <v>0</v>
      </c>
      <c r="D435" s="7">
        <v>1</v>
      </c>
      <c r="E435" s="7">
        <v>216</v>
      </c>
      <c r="F435" s="7">
        <f>ROUND(Source!AP426,O435)</f>
        <v>0</v>
      </c>
      <c r="G435" s="7" t="s">
        <v>176</v>
      </c>
      <c r="H435" s="7" t="s">
        <v>177</v>
      </c>
      <c r="I435" s="7"/>
      <c r="J435" s="7"/>
      <c r="K435" s="7">
        <v>216</v>
      </c>
      <c r="L435" s="7">
        <v>8</v>
      </c>
      <c r="M435" s="7">
        <v>3</v>
      </c>
      <c r="N435" s="7" t="s">
        <v>3</v>
      </c>
      <c r="O435" s="7">
        <v>2</v>
      </c>
      <c r="P435" s="7">
        <f>ROUND(Source!EH426,O435)</f>
        <v>0</v>
      </c>
      <c r="Q435" s="7"/>
      <c r="R435" s="7"/>
      <c r="S435" s="7"/>
      <c r="T435" s="7"/>
      <c r="U435" s="7"/>
      <c r="V435" s="7"/>
      <c r="W435" s="7">
        <v>0</v>
      </c>
      <c r="X435" s="7">
        <v>1</v>
      </c>
      <c r="Y435" s="7">
        <v>0</v>
      </c>
      <c r="Z435" s="7">
        <v>0</v>
      </c>
      <c r="AA435" s="7">
        <v>1</v>
      </c>
      <c r="AB435" s="7">
        <v>0</v>
      </c>
    </row>
    <row r="436" spans="1:28" ht="13" x14ac:dyDescent="0.3">
      <c r="A436" s="7">
        <v>50</v>
      </c>
      <c r="B436" s="7">
        <v>0</v>
      </c>
      <c r="C436" s="7">
        <v>0</v>
      </c>
      <c r="D436" s="7">
        <v>1</v>
      </c>
      <c r="E436" s="7">
        <v>223</v>
      </c>
      <c r="F436" s="7">
        <f>ROUND(Source!AQ426,O436)</f>
        <v>0</v>
      </c>
      <c r="G436" s="7" t="s">
        <v>178</v>
      </c>
      <c r="H436" s="7" t="s">
        <v>179</v>
      </c>
      <c r="I436" s="7"/>
      <c r="J436" s="7"/>
      <c r="K436" s="7">
        <v>223</v>
      </c>
      <c r="L436" s="7">
        <v>9</v>
      </c>
      <c r="M436" s="7">
        <v>3</v>
      </c>
      <c r="N436" s="7" t="s">
        <v>3</v>
      </c>
      <c r="O436" s="7">
        <v>2</v>
      </c>
      <c r="P436" s="7">
        <f>ROUND(Source!EI426,O436)</f>
        <v>0</v>
      </c>
      <c r="Q436" s="7"/>
      <c r="R436" s="7"/>
      <c r="S436" s="7"/>
      <c r="T436" s="7"/>
      <c r="U436" s="7"/>
      <c r="V436" s="7"/>
      <c r="W436" s="7">
        <v>0</v>
      </c>
      <c r="X436" s="7">
        <v>1</v>
      </c>
      <c r="Y436" s="7">
        <v>0</v>
      </c>
      <c r="Z436" s="7">
        <v>0</v>
      </c>
      <c r="AA436" s="7">
        <v>1</v>
      </c>
      <c r="AB436" s="7">
        <v>0</v>
      </c>
    </row>
    <row r="437" spans="1:28" ht="13" x14ac:dyDescent="0.3">
      <c r="A437" s="7">
        <v>50</v>
      </c>
      <c r="B437" s="7">
        <v>0</v>
      </c>
      <c r="C437" s="7">
        <v>0</v>
      </c>
      <c r="D437" s="7">
        <v>1</v>
      </c>
      <c r="E437" s="7">
        <v>229</v>
      </c>
      <c r="F437" s="7">
        <f>ROUND(Source!AZ426,O437)</f>
        <v>0</v>
      </c>
      <c r="G437" s="7" t="s">
        <v>180</v>
      </c>
      <c r="H437" s="7" t="s">
        <v>181</v>
      </c>
      <c r="I437" s="7"/>
      <c r="J437" s="7"/>
      <c r="K437" s="7">
        <v>229</v>
      </c>
      <c r="L437" s="7">
        <v>10</v>
      </c>
      <c r="M437" s="7">
        <v>3</v>
      </c>
      <c r="N437" s="7" t="s">
        <v>3</v>
      </c>
      <c r="O437" s="7">
        <v>2</v>
      </c>
      <c r="P437" s="7">
        <f>ROUND(Source!ER426,O437)</f>
        <v>0</v>
      </c>
      <c r="Q437" s="7"/>
      <c r="R437" s="7"/>
      <c r="S437" s="7"/>
      <c r="T437" s="7"/>
      <c r="U437" s="7"/>
      <c r="V437" s="7"/>
      <c r="W437" s="7">
        <v>0</v>
      </c>
      <c r="X437" s="7">
        <v>1</v>
      </c>
      <c r="Y437" s="7">
        <v>0</v>
      </c>
      <c r="Z437" s="7">
        <v>0</v>
      </c>
      <c r="AA437" s="7">
        <v>1</v>
      </c>
      <c r="AB437" s="7">
        <v>0</v>
      </c>
    </row>
    <row r="438" spans="1:28" ht="13" x14ac:dyDescent="0.3">
      <c r="A438" s="7">
        <v>50</v>
      </c>
      <c r="B438" s="7">
        <v>0</v>
      </c>
      <c r="C438" s="7">
        <v>0</v>
      </c>
      <c r="D438" s="7">
        <v>1</v>
      </c>
      <c r="E438" s="7">
        <v>203</v>
      </c>
      <c r="F438" s="7">
        <f>ROUND(Source!Q426,O438)</f>
        <v>638.48</v>
      </c>
      <c r="G438" s="7" t="s">
        <v>182</v>
      </c>
      <c r="H438" s="7" t="s">
        <v>183</v>
      </c>
      <c r="I438" s="7"/>
      <c r="J438" s="7"/>
      <c r="K438" s="7">
        <v>203</v>
      </c>
      <c r="L438" s="7">
        <v>11</v>
      </c>
      <c r="M438" s="7">
        <v>3</v>
      </c>
      <c r="N438" s="7" t="s">
        <v>3</v>
      </c>
      <c r="O438" s="7">
        <v>2</v>
      </c>
      <c r="P438" s="7">
        <f>ROUND(Source!DI426,O438)</f>
        <v>10448.469999999999</v>
      </c>
      <c r="Q438" s="7"/>
      <c r="R438" s="7"/>
      <c r="S438" s="7"/>
      <c r="T438" s="7"/>
      <c r="U438" s="7"/>
      <c r="V438" s="7"/>
      <c r="W438" s="7">
        <v>638.48</v>
      </c>
      <c r="X438" s="7">
        <v>1</v>
      </c>
      <c r="Y438" s="7">
        <v>638.48</v>
      </c>
      <c r="Z438" s="7">
        <v>10448.469999999999</v>
      </c>
      <c r="AA438" s="7">
        <v>1</v>
      </c>
      <c r="AB438" s="7">
        <v>10448.469999999999</v>
      </c>
    </row>
    <row r="439" spans="1:28" ht="13" x14ac:dyDescent="0.3">
      <c r="A439" s="7">
        <v>50</v>
      </c>
      <c r="B439" s="7">
        <v>0</v>
      </c>
      <c r="C439" s="7">
        <v>0</v>
      </c>
      <c r="D439" s="7">
        <v>1</v>
      </c>
      <c r="E439" s="7">
        <v>231</v>
      </c>
      <c r="F439" s="7">
        <f>ROUND(Source!BB426,O439)</f>
        <v>0</v>
      </c>
      <c r="G439" s="7" t="s">
        <v>184</v>
      </c>
      <c r="H439" s="7" t="s">
        <v>185</v>
      </c>
      <c r="I439" s="7"/>
      <c r="J439" s="7"/>
      <c r="K439" s="7">
        <v>231</v>
      </c>
      <c r="L439" s="7">
        <v>12</v>
      </c>
      <c r="M439" s="7">
        <v>3</v>
      </c>
      <c r="N439" s="7" t="s">
        <v>3</v>
      </c>
      <c r="O439" s="7">
        <v>2</v>
      </c>
      <c r="P439" s="7">
        <f>ROUND(Source!ET426,O439)</f>
        <v>0</v>
      </c>
      <c r="Q439" s="7"/>
      <c r="R439" s="7"/>
      <c r="S439" s="7"/>
      <c r="T439" s="7"/>
      <c r="U439" s="7"/>
      <c r="V439" s="7"/>
      <c r="W439" s="7">
        <v>0</v>
      </c>
      <c r="X439" s="7">
        <v>1</v>
      </c>
      <c r="Y439" s="7">
        <v>0</v>
      </c>
      <c r="Z439" s="7">
        <v>0</v>
      </c>
      <c r="AA439" s="7">
        <v>1</v>
      </c>
      <c r="AB439" s="7">
        <v>0</v>
      </c>
    </row>
    <row r="440" spans="1:28" ht="13" x14ac:dyDescent="0.3">
      <c r="A440" s="7">
        <v>50</v>
      </c>
      <c r="B440" s="7">
        <v>0</v>
      </c>
      <c r="C440" s="7">
        <v>0</v>
      </c>
      <c r="D440" s="7">
        <v>1</v>
      </c>
      <c r="E440" s="7">
        <v>204</v>
      </c>
      <c r="F440" s="7">
        <f>ROUND(Source!R426,O440)</f>
        <v>87.89</v>
      </c>
      <c r="G440" s="7" t="s">
        <v>186</v>
      </c>
      <c r="H440" s="7" t="s">
        <v>187</v>
      </c>
      <c r="I440" s="7"/>
      <c r="J440" s="7"/>
      <c r="K440" s="7">
        <v>204</v>
      </c>
      <c r="L440" s="7">
        <v>13</v>
      </c>
      <c r="M440" s="7">
        <v>3</v>
      </c>
      <c r="N440" s="7" t="s">
        <v>3</v>
      </c>
      <c r="O440" s="7">
        <v>2</v>
      </c>
      <c r="P440" s="7">
        <f>ROUND(Source!DJ426,O440)</f>
        <v>4952.6000000000004</v>
      </c>
      <c r="Q440" s="7"/>
      <c r="R440" s="7"/>
      <c r="S440" s="7"/>
      <c r="T440" s="7"/>
      <c r="U440" s="7"/>
      <c r="V440" s="7"/>
      <c r="W440" s="7">
        <v>87.89</v>
      </c>
      <c r="X440" s="7">
        <v>1</v>
      </c>
      <c r="Y440" s="7">
        <v>87.89</v>
      </c>
      <c r="Z440" s="7">
        <v>4952.6000000000004</v>
      </c>
      <c r="AA440" s="7">
        <v>1</v>
      </c>
      <c r="AB440" s="7">
        <v>4952.6000000000004</v>
      </c>
    </row>
    <row r="441" spans="1:28" ht="13" x14ac:dyDescent="0.3">
      <c r="A441" s="7">
        <v>50</v>
      </c>
      <c r="B441" s="7">
        <v>0</v>
      </c>
      <c r="C441" s="7">
        <v>0</v>
      </c>
      <c r="D441" s="7">
        <v>1</v>
      </c>
      <c r="E441" s="7">
        <v>205</v>
      </c>
      <c r="F441" s="7">
        <f>ROUND(Source!S426,O441)</f>
        <v>13205.31</v>
      </c>
      <c r="G441" s="7" t="s">
        <v>188</v>
      </c>
      <c r="H441" s="7" t="s">
        <v>189</v>
      </c>
      <c r="I441" s="7"/>
      <c r="J441" s="7"/>
      <c r="K441" s="7">
        <v>205</v>
      </c>
      <c r="L441" s="7">
        <v>14</v>
      </c>
      <c r="M441" s="7">
        <v>3</v>
      </c>
      <c r="N441" s="7" t="s">
        <v>3</v>
      </c>
      <c r="O441" s="7">
        <v>2</v>
      </c>
      <c r="P441" s="7">
        <f>ROUND(Source!DK426,O441)</f>
        <v>744119.22</v>
      </c>
      <c r="Q441" s="7"/>
      <c r="R441" s="7"/>
      <c r="S441" s="7"/>
      <c r="T441" s="7"/>
      <c r="U441" s="7"/>
      <c r="V441" s="7"/>
      <c r="W441" s="7">
        <v>13205.31</v>
      </c>
      <c r="X441" s="7">
        <v>1</v>
      </c>
      <c r="Y441" s="7">
        <v>13205.31</v>
      </c>
      <c r="Z441" s="7">
        <v>744119.22</v>
      </c>
      <c r="AA441" s="7">
        <v>1</v>
      </c>
      <c r="AB441" s="7">
        <v>744119.22</v>
      </c>
    </row>
    <row r="442" spans="1:28" ht="13" x14ac:dyDescent="0.3">
      <c r="A442" s="7">
        <v>50</v>
      </c>
      <c r="B442" s="7">
        <v>0</v>
      </c>
      <c r="C442" s="7">
        <v>0</v>
      </c>
      <c r="D442" s="7">
        <v>1</v>
      </c>
      <c r="E442" s="7">
        <v>232</v>
      </c>
      <c r="F442" s="7">
        <f>ROUND(Source!BC426,O442)</f>
        <v>0</v>
      </c>
      <c r="G442" s="7" t="s">
        <v>190</v>
      </c>
      <c r="H442" s="7" t="s">
        <v>191</v>
      </c>
      <c r="I442" s="7"/>
      <c r="J442" s="7"/>
      <c r="K442" s="7">
        <v>232</v>
      </c>
      <c r="L442" s="7">
        <v>15</v>
      </c>
      <c r="M442" s="7">
        <v>3</v>
      </c>
      <c r="N442" s="7" t="s">
        <v>3</v>
      </c>
      <c r="O442" s="7">
        <v>2</v>
      </c>
      <c r="P442" s="7">
        <f>ROUND(Source!EU426,O442)</f>
        <v>0</v>
      </c>
      <c r="Q442" s="7"/>
      <c r="R442" s="7"/>
      <c r="S442" s="7"/>
      <c r="T442" s="7"/>
      <c r="U442" s="7"/>
      <c r="V442" s="7"/>
      <c r="W442" s="7">
        <v>0</v>
      </c>
      <c r="X442" s="7">
        <v>1</v>
      </c>
      <c r="Y442" s="7">
        <v>0</v>
      </c>
      <c r="Z442" s="7">
        <v>0</v>
      </c>
      <c r="AA442" s="7">
        <v>1</v>
      </c>
      <c r="AB442" s="7">
        <v>0</v>
      </c>
    </row>
    <row r="443" spans="1:28" ht="13" x14ac:dyDescent="0.3">
      <c r="A443" s="7">
        <v>50</v>
      </c>
      <c r="B443" s="7">
        <v>0</v>
      </c>
      <c r="C443" s="7">
        <v>0</v>
      </c>
      <c r="D443" s="7">
        <v>1</v>
      </c>
      <c r="E443" s="7">
        <v>214</v>
      </c>
      <c r="F443" s="7">
        <f>ROUND(Source!AS426,O443)</f>
        <v>0</v>
      </c>
      <c r="G443" s="7" t="s">
        <v>192</v>
      </c>
      <c r="H443" s="7" t="s">
        <v>193</v>
      </c>
      <c r="I443" s="7"/>
      <c r="J443" s="7"/>
      <c r="K443" s="7">
        <v>214</v>
      </c>
      <c r="L443" s="7">
        <v>16</v>
      </c>
      <c r="M443" s="7">
        <v>3</v>
      </c>
      <c r="N443" s="7" t="s">
        <v>3</v>
      </c>
      <c r="O443" s="7">
        <v>2</v>
      </c>
      <c r="P443" s="7">
        <f>ROUND(Source!EK426,O443)</f>
        <v>0</v>
      </c>
      <c r="Q443" s="7"/>
      <c r="R443" s="7"/>
      <c r="S443" s="7"/>
      <c r="T443" s="7"/>
      <c r="U443" s="7"/>
      <c r="V443" s="7"/>
      <c r="W443" s="7">
        <v>0</v>
      </c>
      <c r="X443" s="7">
        <v>1</v>
      </c>
      <c r="Y443" s="7">
        <v>0</v>
      </c>
      <c r="Z443" s="7">
        <v>0</v>
      </c>
      <c r="AA443" s="7">
        <v>1</v>
      </c>
      <c r="AB443" s="7">
        <v>0</v>
      </c>
    </row>
    <row r="444" spans="1:28" ht="13" x14ac:dyDescent="0.3">
      <c r="A444" s="7">
        <v>50</v>
      </c>
      <c r="B444" s="7">
        <v>0</v>
      </c>
      <c r="C444" s="7">
        <v>0</v>
      </c>
      <c r="D444" s="7">
        <v>1</v>
      </c>
      <c r="E444" s="7">
        <v>215</v>
      </c>
      <c r="F444" s="7">
        <f>ROUND(Source!AT426,O444)</f>
        <v>1612529.92</v>
      </c>
      <c r="G444" s="7" t="s">
        <v>194</v>
      </c>
      <c r="H444" s="7" t="s">
        <v>195</v>
      </c>
      <c r="I444" s="7"/>
      <c r="J444" s="7"/>
      <c r="K444" s="7">
        <v>215</v>
      </c>
      <c r="L444" s="7">
        <v>17</v>
      </c>
      <c r="M444" s="7">
        <v>3</v>
      </c>
      <c r="N444" s="7" t="s">
        <v>3</v>
      </c>
      <c r="O444" s="7">
        <v>2</v>
      </c>
      <c r="P444" s="7">
        <f>ROUND(Source!EL426,O444)</f>
        <v>17360007.940000001</v>
      </c>
      <c r="Q444" s="7"/>
      <c r="R444" s="7"/>
      <c r="S444" s="7"/>
      <c r="T444" s="7"/>
      <c r="U444" s="7"/>
      <c r="V444" s="7"/>
      <c r="W444" s="7">
        <v>1612529.92</v>
      </c>
      <c r="X444" s="7">
        <v>1</v>
      </c>
      <c r="Y444" s="7">
        <v>1612529.92</v>
      </c>
      <c r="Z444" s="7">
        <v>17360007.940000001</v>
      </c>
      <c r="AA444" s="7">
        <v>1</v>
      </c>
      <c r="AB444" s="7">
        <v>17360007.940000001</v>
      </c>
    </row>
    <row r="445" spans="1:28" ht="13" x14ac:dyDescent="0.3">
      <c r="A445" s="7">
        <v>50</v>
      </c>
      <c r="B445" s="7">
        <v>0</v>
      </c>
      <c r="C445" s="7">
        <v>0</v>
      </c>
      <c r="D445" s="7">
        <v>1</v>
      </c>
      <c r="E445" s="7">
        <v>217</v>
      </c>
      <c r="F445" s="7">
        <f>ROUND(Source!AU426,O445)</f>
        <v>0</v>
      </c>
      <c r="G445" s="7" t="s">
        <v>196</v>
      </c>
      <c r="H445" s="7" t="s">
        <v>197</v>
      </c>
      <c r="I445" s="7"/>
      <c r="J445" s="7"/>
      <c r="K445" s="7">
        <v>217</v>
      </c>
      <c r="L445" s="7">
        <v>18</v>
      </c>
      <c r="M445" s="7">
        <v>3</v>
      </c>
      <c r="N445" s="7" t="s">
        <v>3</v>
      </c>
      <c r="O445" s="7">
        <v>2</v>
      </c>
      <c r="P445" s="7">
        <f>ROUND(Source!EM426,O445)</f>
        <v>0</v>
      </c>
      <c r="Q445" s="7"/>
      <c r="R445" s="7"/>
      <c r="S445" s="7"/>
      <c r="T445" s="7"/>
      <c r="U445" s="7"/>
      <c r="V445" s="7"/>
      <c r="W445" s="7">
        <v>0</v>
      </c>
      <c r="X445" s="7">
        <v>1</v>
      </c>
      <c r="Y445" s="7">
        <v>0</v>
      </c>
      <c r="Z445" s="7">
        <v>0</v>
      </c>
      <c r="AA445" s="7">
        <v>1</v>
      </c>
      <c r="AB445" s="7">
        <v>0</v>
      </c>
    </row>
    <row r="446" spans="1:28" ht="13" x14ac:dyDescent="0.3">
      <c r="A446" s="7">
        <v>50</v>
      </c>
      <c r="B446" s="7">
        <v>0</v>
      </c>
      <c r="C446" s="7">
        <v>0</v>
      </c>
      <c r="D446" s="7">
        <v>1</v>
      </c>
      <c r="E446" s="7">
        <v>230</v>
      </c>
      <c r="F446" s="7">
        <f>ROUND(Source!BA426,O446)</f>
        <v>0</v>
      </c>
      <c r="G446" s="7" t="s">
        <v>198</v>
      </c>
      <c r="H446" s="7" t="s">
        <v>199</v>
      </c>
      <c r="I446" s="7"/>
      <c r="J446" s="7"/>
      <c r="K446" s="7">
        <v>230</v>
      </c>
      <c r="L446" s="7">
        <v>19</v>
      </c>
      <c r="M446" s="7">
        <v>3</v>
      </c>
      <c r="N446" s="7" t="s">
        <v>3</v>
      </c>
      <c r="O446" s="7">
        <v>2</v>
      </c>
      <c r="P446" s="7">
        <f>ROUND(Source!ES426,O446)</f>
        <v>0</v>
      </c>
      <c r="Q446" s="7"/>
      <c r="R446" s="7"/>
      <c r="S446" s="7"/>
      <c r="T446" s="7"/>
      <c r="U446" s="7"/>
      <c r="V446" s="7"/>
      <c r="W446" s="7">
        <v>0</v>
      </c>
      <c r="X446" s="7">
        <v>1</v>
      </c>
      <c r="Y446" s="7">
        <v>0</v>
      </c>
      <c r="Z446" s="7">
        <v>0</v>
      </c>
      <c r="AA446" s="7">
        <v>1</v>
      </c>
      <c r="AB446" s="7">
        <v>0</v>
      </c>
    </row>
    <row r="447" spans="1:28" ht="13" x14ac:dyDescent="0.3">
      <c r="A447" s="7">
        <v>50</v>
      </c>
      <c r="B447" s="7">
        <v>0</v>
      </c>
      <c r="C447" s="7">
        <v>0</v>
      </c>
      <c r="D447" s="7">
        <v>1</v>
      </c>
      <c r="E447" s="7">
        <v>206</v>
      </c>
      <c r="F447" s="7">
        <f>ROUND(Source!T426,O447)</f>
        <v>0</v>
      </c>
      <c r="G447" s="7" t="s">
        <v>200</v>
      </c>
      <c r="H447" s="7" t="s">
        <v>201</v>
      </c>
      <c r="I447" s="7"/>
      <c r="J447" s="7"/>
      <c r="K447" s="7">
        <v>206</v>
      </c>
      <c r="L447" s="7">
        <v>20</v>
      </c>
      <c r="M447" s="7">
        <v>3</v>
      </c>
      <c r="N447" s="7" t="s">
        <v>3</v>
      </c>
      <c r="O447" s="7">
        <v>2</v>
      </c>
      <c r="P447" s="7">
        <f>ROUND(Source!DL426,O447)</f>
        <v>0</v>
      </c>
      <c r="Q447" s="7"/>
      <c r="R447" s="7"/>
      <c r="S447" s="7"/>
      <c r="T447" s="7"/>
      <c r="U447" s="7"/>
      <c r="V447" s="7"/>
      <c r="W447" s="7">
        <v>0</v>
      </c>
      <c r="X447" s="7">
        <v>1</v>
      </c>
      <c r="Y447" s="7">
        <v>0</v>
      </c>
      <c r="Z447" s="7">
        <v>0</v>
      </c>
      <c r="AA447" s="7">
        <v>1</v>
      </c>
      <c r="AB447" s="7">
        <v>0</v>
      </c>
    </row>
    <row r="448" spans="1:28" ht="13" x14ac:dyDescent="0.3">
      <c r="A448" s="7">
        <v>50</v>
      </c>
      <c r="B448" s="7">
        <v>0</v>
      </c>
      <c r="C448" s="7">
        <v>0</v>
      </c>
      <c r="D448" s="7">
        <v>1</v>
      </c>
      <c r="E448" s="7">
        <v>207</v>
      </c>
      <c r="F448" s="7">
        <f>Source!U426</f>
        <v>1010.5551863999999</v>
      </c>
      <c r="G448" s="7" t="s">
        <v>202</v>
      </c>
      <c r="H448" s="7" t="s">
        <v>203</v>
      </c>
      <c r="I448" s="7"/>
      <c r="J448" s="7"/>
      <c r="K448" s="7">
        <v>207</v>
      </c>
      <c r="L448" s="7">
        <v>21</v>
      </c>
      <c r="M448" s="7">
        <v>3</v>
      </c>
      <c r="N448" s="7" t="s">
        <v>3</v>
      </c>
      <c r="O448" s="7">
        <v>-1</v>
      </c>
      <c r="P448" s="7">
        <f>Source!DM426</f>
        <v>1010.5551863999999</v>
      </c>
      <c r="Q448" s="7"/>
      <c r="R448" s="7"/>
      <c r="S448" s="7"/>
      <c r="T448" s="7"/>
      <c r="U448" s="7"/>
      <c r="V448" s="7"/>
      <c r="W448" s="7">
        <v>1010.5551864</v>
      </c>
      <c r="X448" s="7">
        <v>1</v>
      </c>
      <c r="Y448" s="7">
        <v>1010.5551864</v>
      </c>
      <c r="Z448" s="7">
        <v>1010.5551864</v>
      </c>
      <c r="AA448" s="7">
        <v>1</v>
      </c>
      <c r="AB448" s="7">
        <v>1010.5551864</v>
      </c>
    </row>
    <row r="449" spans="1:255" ht="13" x14ac:dyDescent="0.3">
      <c r="A449" s="7">
        <v>50</v>
      </c>
      <c r="B449" s="7">
        <v>0</v>
      </c>
      <c r="C449" s="7">
        <v>0</v>
      </c>
      <c r="D449" s="7">
        <v>1</v>
      </c>
      <c r="E449" s="7">
        <v>208</v>
      </c>
      <c r="F449" s="7">
        <f>Source!V426</f>
        <v>0</v>
      </c>
      <c r="G449" s="7" t="s">
        <v>204</v>
      </c>
      <c r="H449" s="7" t="s">
        <v>205</v>
      </c>
      <c r="I449" s="7"/>
      <c r="J449" s="7"/>
      <c r="K449" s="7">
        <v>208</v>
      </c>
      <c r="L449" s="7">
        <v>22</v>
      </c>
      <c r="M449" s="7">
        <v>3</v>
      </c>
      <c r="N449" s="7" t="s">
        <v>3</v>
      </c>
      <c r="O449" s="7">
        <v>-1</v>
      </c>
      <c r="P449" s="7">
        <f>Source!DN426</f>
        <v>0</v>
      </c>
      <c r="Q449" s="7"/>
      <c r="R449" s="7"/>
      <c r="S449" s="7"/>
      <c r="T449" s="7"/>
      <c r="U449" s="7"/>
      <c r="V449" s="7"/>
      <c r="W449" s="7">
        <v>0</v>
      </c>
      <c r="X449" s="7">
        <v>1</v>
      </c>
      <c r="Y449" s="7">
        <v>0</v>
      </c>
      <c r="Z449" s="7">
        <v>0</v>
      </c>
      <c r="AA449" s="7">
        <v>1</v>
      </c>
      <c r="AB449" s="7">
        <v>0</v>
      </c>
    </row>
    <row r="450" spans="1:255" ht="13" x14ac:dyDescent="0.3">
      <c r="A450" s="7">
        <v>50</v>
      </c>
      <c r="B450" s="7">
        <v>0</v>
      </c>
      <c r="C450" s="7">
        <v>0</v>
      </c>
      <c r="D450" s="7">
        <v>1</v>
      </c>
      <c r="E450" s="7">
        <v>209</v>
      </c>
      <c r="F450" s="7">
        <f>ROUND(Source!W426,O450)</f>
        <v>0</v>
      </c>
      <c r="G450" s="7" t="s">
        <v>206</v>
      </c>
      <c r="H450" s="7" t="s">
        <v>207</v>
      </c>
      <c r="I450" s="7"/>
      <c r="J450" s="7"/>
      <c r="K450" s="7">
        <v>209</v>
      </c>
      <c r="L450" s="7">
        <v>23</v>
      </c>
      <c r="M450" s="7">
        <v>3</v>
      </c>
      <c r="N450" s="7" t="s">
        <v>3</v>
      </c>
      <c r="O450" s="7">
        <v>2</v>
      </c>
      <c r="P450" s="7">
        <f>ROUND(Source!DO426,O450)</f>
        <v>0</v>
      </c>
      <c r="Q450" s="7"/>
      <c r="R450" s="7"/>
      <c r="S450" s="7"/>
      <c r="T450" s="7"/>
      <c r="U450" s="7"/>
      <c r="V450" s="7"/>
      <c r="W450" s="7">
        <v>0</v>
      </c>
      <c r="X450" s="7">
        <v>1</v>
      </c>
      <c r="Y450" s="7">
        <v>0</v>
      </c>
      <c r="Z450" s="7">
        <v>0</v>
      </c>
      <c r="AA450" s="7">
        <v>1</v>
      </c>
      <c r="AB450" s="7">
        <v>0</v>
      </c>
    </row>
    <row r="451" spans="1:255" ht="13" x14ac:dyDescent="0.3">
      <c r="A451" s="7">
        <v>50</v>
      </c>
      <c r="B451" s="7">
        <v>0</v>
      </c>
      <c r="C451" s="7">
        <v>0</v>
      </c>
      <c r="D451" s="7">
        <v>1</v>
      </c>
      <c r="E451" s="7">
        <v>233</v>
      </c>
      <c r="F451" s="7">
        <f>ROUND(Source!BD426,O451)</f>
        <v>0</v>
      </c>
      <c r="G451" s="7" t="s">
        <v>208</v>
      </c>
      <c r="H451" s="7" t="s">
        <v>209</v>
      </c>
      <c r="I451" s="7"/>
      <c r="J451" s="7"/>
      <c r="K451" s="7">
        <v>233</v>
      </c>
      <c r="L451" s="7">
        <v>24</v>
      </c>
      <c r="M451" s="7">
        <v>3</v>
      </c>
      <c r="N451" s="7" t="s">
        <v>3</v>
      </c>
      <c r="O451" s="7">
        <v>2</v>
      </c>
      <c r="P451" s="7">
        <f>ROUND(Source!EV426,O451)</f>
        <v>0</v>
      </c>
      <c r="Q451" s="7"/>
      <c r="R451" s="7"/>
      <c r="S451" s="7"/>
      <c r="T451" s="7"/>
      <c r="U451" s="7"/>
      <c r="V451" s="7"/>
      <c r="W451" s="7">
        <v>0</v>
      </c>
      <c r="X451" s="7">
        <v>1</v>
      </c>
      <c r="Y451" s="7">
        <v>0</v>
      </c>
      <c r="Z451" s="7">
        <v>0</v>
      </c>
      <c r="AA451" s="7">
        <v>1</v>
      </c>
      <c r="AB451" s="7">
        <v>0</v>
      </c>
    </row>
    <row r="452" spans="1:255" ht="13" x14ac:dyDescent="0.3">
      <c r="A452" s="7">
        <v>50</v>
      </c>
      <c r="B452" s="7">
        <v>0</v>
      </c>
      <c r="C452" s="7">
        <v>0</v>
      </c>
      <c r="D452" s="7">
        <v>1</v>
      </c>
      <c r="E452" s="7">
        <v>210</v>
      </c>
      <c r="F452" s="7">
        <f>ROUND(Source!X426,O452)</f>
        <v>12894.4</v>
      </c>
      <c r="G452" s="7" t="s">
        <v>210</v>
      </c>
      <c r="H452" s="7" t="s">
        <v>211</v>
      </c>
      <c r="I452" s="7"/>
      <c r="J452" s="7"/>
      <c r="K452" s="7">
        <v>210</v>
      </c>
      <c r="L452" s="7">
        <v>25</v>
      </c>
      <c r="M452" s="7">
        <v>3</v>
      </c>
      <c r="N452" s="7" t="s">
        <v>3</v>
      </c>
      <c r="O452" s="7">
        <v>2</v>
      </c>
      <c r="P452" s="7">
        <f>ROUND(Source!DP426,O452)</f>
        <v>726599.65</v>
      </c>
      <c r="Q452" s="7"/>
      <c r="R452" s="7"/>
      <c r="S452" s="7"/>
      <c r="T452" s="7"/>
      <c r="U452" s="7"/>
      <c r="V452" s="7"/>
      <c r="W452" s="7">
        <v>12894.4</v>
      </c>
      <c r="X452" s="7">
        <v>1</v>
      </c>
      <c r="Y452" s="7">
        <v>12894.4</v>
      </c>
      <c r="Z452" s="7">
        <v>726599.65</v>
      </c>
      <c r="AA452" s="7">
        <v>1</v>
      </c>
      <c r="AB452" s="7">
        <v>726599.65</v>
      </c>
    </row>
    <row r="453" spans="1:255" ht="13" x14ac:dyDescent="0.3">
      <c r="A453" s="7">
        <v>50</v>
      </c>
      <c r="B453" s="7">
        <v>0</v>
      </c>
      <c r="C453" s="7">
        <v>0</v>
      </c>
      <c r="D453" s="7">
        <v>1</v>
      </c>
      <c r="E453" s="7">
        <v>211</v>
      </c>
      <c r="F453" s="7">
        <f>ROUND(Source!Y426,O453)</f>
        <v>6779.54</v>
      </c>
      <c r="G453" s="7" t="s">
        <v>212</v>
      </c>
      <c r="H453" s="7" t="s">
        <v>213</v>
      </c>
      <c r="I453" s="7"/>
      <c r="J453" s="7"/>
      <c r="K453" s="7">
        <v>211</v>
      </c>
      <c r="L453" s="7">
        <v>26</v>
      </c>
      <c r="M453" s="7">
        <v>3</v>
      </c>
      <c r="N453" s="7" t="s">
        <v>3</v>
      </c>
      <c r="O453" s="7">
        <v>2</v>
      </c>
      <c r="P453" s="7">
        <f>ROUND(Source!DQ426,O453)</f>
        <v>382026.62</v>
      </c>
      <c r="Q453" s="7"/>
      <c r="R453" s="7"/>
      <c r="S453" s="7"/>
      <c r="T453" s="7"/>
      <c r="U453" s="7"/>
      <c r="V453" s="7"/>
      <c r="W453" s="7">
        <v>6779.54</v>
      </c>
      <c r="X453" s="7">
        <v>1</v>
      </c>
      <c r="Y453" s="7">
        <v>6779.54</v>
      </c>
      <c r="Z453" s="7">
        <v>382026.62</v>
      </c>
      <c r="AA453" s="7">
        <v>1</v>
      </c>
      <c r="AB453" s="7">
        <v>382026.62</v>
      </c>
    </row>
    <row r="454" spans="1:255" ht="13" x14ac:dyDescent="0.3">
      <c r="A454" s="7">
        <v>50</v>
      </c>
      <c r="B454" s="7">
        <v>0</v>
      </c>
      <c r="C454" s="7">
        <v>0</v>
      </c>
      <c r="D454" s="7">
        <v>1</v>
      </c>
      <c r="E454" s="7">
        <v>224</v>
      </c>
      <c r="F454" s="7">
        <f>ROUND(Source!AR426,O454)</f>
        <v>1612529.92</v>
      </c>
      <c r="G454" s="7" t="s">
        <v>214</v>
      </c>
      <c r="H454" s="7" t="s">
        <v>215</v>
      </c>
      <c r="I454" s="7"/>
      <c r="J454" s="7"/>
      <c r="K454" s="7">
        <v>224</v>
      </c>
      <c r="L454" s="7">
        <v>27</v>
      </c>
      <c r="M454" s="7">
        <v>3</v>
      </c>
      <c r="N454" s="7" t="s">
        <v>3</v>
      </c>
      <c r="O454" s="7">
        <v>2</v>
      </c>
      <c r="P454" s="7">
        <f>ROUND(Source!EJ426,O454)</f>
        <v>17360007.940000001</v>
      </c>
      <c r="Q454" s="7"/>
      <c r="R454" s="7"/>
      <c r="S454" s="7"/>
      <c r="T454" s="7"/>
      <c r="U454" s="7"/>
      <c r="V454" s="7"/>
      <c r="W454" s="7">
        <v>1612529.92</v>
      </c>
      <c r="X454" s="7">
        <v>1</v>
      </c>
      <c r="Y454" s="7">
        <v>1612529.92</v>
      </c>
      <c r="Z454" s="7">
        <v>17360007.940000001</v>
      </c>
      <c r="AA454" s="7">
        <v>1</v>
      </c>
      <c r="AB454" s="7">
        <v>17360007.940000001</v>
      </c>
    </row>
    <row r="456" spans="1:255" ht="13" x14ac:dyDescent="0.3">
      <c r="A456" s="1">
        <v>4</v>
      </c>
      <c r="B456" s="1">
        <v>1</v>
      </c>
      <c r="C456" s="1"/>
      <c r="D456" s="1">
        <f>ROW(A537)</f>
        <v>537</v>
      </c>
      <c r="E456" s="1"/>
      <c r="F456" s="1" t="s">
        <v>59</v>
      </c>
      <c r="G456" s="1" t="s">
        <v>608</v>
      </c>
      <c r="H456" s="1" t="s">
        <v>3</v>
      </c>
      <c r="I456" s="1">
        <v>0</v>
      </c>
      <c r="J456" s="1"/>
      <c r="K456" s="1">
        <v>-1</v>
      </c>
      <c r="L456" s="1"/>
      <c r="M456" s="1" t="s">
        <v>3</v>
      </c>
      <c r="N456" s="1"/>
      <c r="O456" s="1"/>
      <c r="P456" s="1"/>
      <c r="Q456" s="1"/>
      <c r="R456" s="1"/>
      <c r="S456" s="1">
        <v>0</v>
      </c>
      <c r="T456" s="1">
        <v>0</v>
      </c>
      <c r="U456" s="1" t="s">
        <v>3</v>
      </c>
      <c r="V456" s="1">
        <v>2</v>
      </c>
      <c r="W456" s="1"/>
      <c r="X456" s="1"/>
      <c r="Y456" s="1"/>
      <c r="Z456" s="1"/>
      <c r="AA456" s="1"/>
      <c r="AB456" s="1" t="s">
        <v>3</v>
      </c>
      <c r="AC456" s="1" t="s">
        <v>3</v>
      </c>
      <c r="AD456" s="1" t="s">
        <v>3</v>
      </c>
      <c r="AE456" s="1" t="s">
        <v>3</v>
      </c>
      <c r="AF456" s="1" t="s">
        <v>3</v>
      </c>
      <c r="AG456" s="1" t="s">
        <v>3</v>
      </c>
      <c r="AH456" s="1"/>
      <c r="AI456" s="1"/>
      <c r="AJ456" s="1"/>
      <c r="AK456" s="1"/>
      <c r="AL456" s="1"/>
      <c r="AM456" s="1"/>
      <c r="AN456" s="1"/>
      <c r="AO456" s="1"/>
      <c r="AP456" s="1" t="s">
        <v>3</v>
      </c>
      <c r="AQ456" s="1" t="s">
        <v>3</v>
      </c>
      <c r="AR456" s="1" t="s">
        <v>3</v>
      </c>
      <c r="AS456" s="1"/>
      <c r="AT456" s="1"/>
      <c r="AU456" s="1"/>
      <c r="AV456" s="1"/>
      <c r="AW456" s="1"/>
      <c r="AX456" s="1"/>
      <c r="AY456" s="1"/>
      <c r="AZ456" s="1" t="s">
        <v>3</v>
      </c>
      <c r="BA456" s="1"/>
      <c r="BB456" s="1" t="s">
        <v>3</v>
      </c>
      <c r="BC456" s="1" t="s">
        <v>22</v>
      </c>
      <c r="BD456" s="1" t="s">
        <v>23</v>
      </c>
      <c r="BE456" s="1" t="s">
        <v>23</v>
      </c>
      <c r="BF456" s="1" t="s">
        <v>23</v>
      </c>
      <c r="BG456" s="1" t="s">
        <v>3</v>
      </c>
      <c r="BH456" s="1" t="s">
        <v>23</v>
      </c>
      <c r="BI456" s="1" t="s">
        <v>23</v>
      </c>
      <c r="BJ456" s="1" t="s">
        <v>3</v>
      </c>
      <c r="BK456" s="1" t="s">
        <v>3</v>
      </c>
      <c r="BL456" s="1" t="s">
        <v>3</v>
      </c>
      <c r="BM456" s="1" t="s">
        <v>22</v>
      </c>
      <c r="BN456" s="1" t="s">
        <v>23</v>
      </c>
      <c r="BO456" s="1" t="s">
        <v>2489</v>
      </c>
      <c r="BP456" s="1" t="s">
        <v>24</v>
      </c>
      <c r="BQ456" s="1"/>
      <c r="BR456" s="1"/>
      <c r="BS456" s="1"/>
      <c r="BT456" s="1"/>
      <c r="BU456" s="1"/>
      <c r="BV456" s="1"/>
      <c r="BW456" s="1"/>
      <c r="BX456" s="1">
        <v>0</v>
      </c>
      <c r="BY456" s="1"/>
      <c r="BZ456" s="1"/>
      <c r="CA456" s="1"/>
      <c r="CB456" s="1"/>
      <c r="CC456" s="1"/>
      <c r="CD456" s="1"/>
      <c r="CE456" s="1"/>
      <c r="CF456" s="1"/>
      <c r="CG456" s="1"/>
      <c r="CH456" s="1"/>
      <c r="CI456" s="1"/>
      <c r="CJ456" s="1">
        <v>0</v>
      </c>
    </row>
    <row r="458" spans="1:255" ht="13" x14ac:dyDescent="0.3">
      <c r="A458" s="5">
        <v>52</v>
      </c>
      <c r="B458" s="5">
        <f t="shared" ref="B458:G458" si="661">B537</f>
        <v>1</v>
      </c>
      <c r="C458" s="5">
        <f t="shared" si="661"/>
        <v>4</v>
      </c>
      <c r="D458" s="5">
        <f t="shared" si="661"/>
        <v>456</v>
      </c>
      <c r="E458" s="5">
        <f t="shared" si="661"/>
        <v>0</v>
      </c>
      <c r="F458" s="5" t="str">
        <f t="shared" si="661"/>
        <v>5</v>
      </c>
      <c r="G458" s="5" t="str">
        <f t="shared" si="661"/>
        <v>Электроустановочное оборудование</v>
      </c>
      <c r="H458" s="5"/>
      <c r="I458" s="5"/>
      <c r="J458" s="5"/>
      <c r="K458" s="5"/>
      <c r="L458" s="5"/>
      <c r="M458" s="5"/>
      <c r="N458" s="5"/>
      <c r="O458" s="5">
        <f t="shared" ref="O458:AT458" si="662">O537</f>
        <v>596029.27</v>
      </c>
      <c r="P458" s="5">
        <f t="shared" si="662"/>
        <v>581151.05000000005</v>
      </c>
      <c r="Q458" s="5">
        <f t="shared" si="662"/>
        <v>452.54</v>
      </c>
      <c r="R458" s="5">
        <f t="shared" si="662"/>
        <v>10.31</v>
      </c>
      <c r="S458" s="5">
        <f t="shared" si="662"/>
        <v>14425.68</v>
      </c>
      <c r="T458" s="5">
        <f t="shared" si="662"/>
        <v>0</v>
      </c>
      <c r="U458" s="5">
        <f t="shared" si="662"/>
        <v>1141.4755843200001</v>
      </c>
      <c r="V458" s="5">
        <f t="shared" si="662"/>
        <v>0</v>
      </c>
      <c r="W458" s="5">
        <f t="shared" si="662"/>
        <v>0</v>
      </c>
      <c r="X458" s="5">
        <f t="shared" si="662"/>
        <v>13987.51</v>
      </c>
      <c r="Y458" s="5">
        <f t="shared" si="662"/>
        <v>7355.46</v>
      </c>
      <c r="Z458" s="5">
        <f t="shared" si="662"/>
        <v>0</v>
      </c>
      <c r="AA458" s="5">
        <f t="shared" si="662"/>
        <v>0</v>
      </c>
      <c r="AB458" s="5">
        <f t="shared" si="662"/>
        <v>596029.27</v>
      </c>
      <c r="AC458" s="5">
        <f t="shared" si="662"/>
        <v>581151.05000000005</v>
      </c>
      <c r="AD458" s="5">
        <f t="shared" si="662"/>
        <v>452.54</v>
      </c>
      <c r="AE458" s="5">
        <f t="shared" si="662"/>
        <v>10.31</v>
      </c>
      <c r="AF458" s="5">
        <f t="shared" si="662"/>
        <v>14425.68</v>
      </c>
      <c r="AG458" s="5">
        <f t="shared" si="662"/>
        <v>0</v>
      </c>
      <c r="AH458" s="5">
        <f t="shared" si="662"/>
        <v>1141.4755843200001</v>
      </c>
      <c r="AI458" s="5">
        <f t="shared" si="662"/>
        <v>0</v>
      </c>
      <c r="AJ458" s="5">
        <f t="shared" si="662"/>
        <v>0</v>
      </c>
      <c r="AK458" s="5">
        <f t="shared" si="662"/>
        <v>13987.51</v>
      </c>
      <c r="AL458" s="5">
        <f t="shared" si="662"/>
        <v>7355.46</v>
      </c>
      <c r="AM458" s="5">
        <f t="shared" si="662"/>
        <v>0</v>
      </c>
      <c r="AN458" s="5">
        <f t="shared" si="662"/>
        <v>0</v>
      </c>
      <c r="AO458" s="5">
        <f t="shared" si="662"/>
        <v>0</v>
      </c>
      <c r="AP458" s="5">
        <f t="shared" si="662"/>
        <v>0</v>
      </c>
      <c r="AQ458" s="5">
        <f t="shared" si="662"/>
        <v>0</v>
      </c>
      <c r="AR458" s="5">
        <f t="shared" si="662"/>
        <v>617372.24</v>
      </c>
      <c r="AS458" s="5">
        <f t="shared" si="662"/>
        <v>0</v>
      </c>
      <c r="AT458" s="5">
        <f t="shared" si="662"/>
        <v>617372.24</v>
      </c>
      <c r="AU458" s="5">
        <f t="shared" ref="AU458:BZ458" si="663">AU537</f>
        <v>0</v>
      </c>
      <c r="AV458" s="5">
        <f t="shared" si="663"/>
        <v>581151.05000000005</v>
      </c>
      <c r="AW458" s="5">
        <f t="shared" si="663"/>
        <v>581151.05000000005</v>
      </c>
      <c r="AX458" s="5">
        <f t="shared" si="663"/>
        <v>0</v>
      </c>
      <c r="AY458" s="5">
        <f t="shared" si="663"/>
        <v>581151.05000000005</v>
      </c>
      <c r="AZ458" s="5">
        <f t="shared" si="663"/>
        <v>0</v>
      </c>
      <c r="BA458" s="5">
        <f t="shared" si="663"/>
        <v>0</v>
      </c>
      <c r="BB458" s="5">
        <f t="shared" si="663"/>
        <v>0</v>
      </c>
      <c r="BC458" s="5">
        <f t="shared" si="663"/>
        <v>0</v>
      </c>
      <c r="BD458" s="5">
        <f t="shared" si="663"/>
        <v>0</v>
      </c>
      <c r="BE458" s="5">
        <f t="shared" si="663"/>
        <v>0</v>
      </c>
      <c r="BF458" s="5">
        <f t="shared" si="663"/>
        <v>0</v>
      </c>
      <c r="BG458" s="5">
        <f t="shared" si="663"/>
        <v>0</v>
      </c>
      <c r="BH458" s="5">
        <f t="shared" si="663"/>
        <v>0</v>
      </c>
      <c r="BI458" s="5">
        <f t="shared" si="663"/>
        <v>0</v>
      </c>
      <c r="BJ458" s="5">
        <f t="shared" si="663"/>
        <v>0</v>
      </c>
      <c r="BK458" s="5">
        <f t="shared" si="663"/>
        <v>0</v>
      </c>
      <c r="BL458" s="5">
        <f t="shared" si="663"/>
        <v>0</v>
      </c>
      <c r="BM458" s="5">
        <f t="shared" si="663"/>
        <v>0</v>
      </c>
      <c r="BN458" s="5">
        <f t="shared" si="663"/>
        <v>0</v>
      </c>
      <c r="BO458" s="5">
        <f t="shared" si="663"/>
        <v>0</v>
      </c>
      <c r="BP458" s="5">
        <f t="shared" si="663"/>
        <v>0</v>
      </c>
      <c r="BQ458" s="5">
        <f t="shared" si="663"/>
        <v>0</v>
      </c>
      <c r="BR458" s="5">
        <f t="shared" si="663"/>
        <v>0</v>
      </c>
      <c r="BS458" s="5">
        <f t="shared" si="663"/>
        <v>0</v>
      </c>
      <c r="BT458" s="5">
        <f t="shared" si="663"/>
        <v>0</v>
      </c>
      <c r="BU458" s="5">
        <f t="shared" si="663"/>
        <v>0</v>
      </c>
      <c r="BV458" s="5">
        <f t="shared" si="663"/>
        <v>0</v>
      </c>
      <c r="BW458" s="5">
        <f t="shared" si="663"/>
        <v>0</v>
      </c>
      <c r="BX458" s="5">
        <f t="shared" si="663"/>
        <v>0</v>
      </c>
      <c r="BY458" s="5">
        <f t="shared" si="663"/>
        <v>0</v>
      </c>
      <c r="BZ458" s="5">
        <f t="shared" si="663"/>
        <v>0</v>
      </c>
      <c r="CA458" s="5">
        <f t="shared" ref="CA458:DF458" si="664">CA537</f>
        <v>617372.24</v>
      </c>
      <c r="CB458" s="5">
        <f t="shared" si="664"/>
        <v>0</v>
      </c>
      <c r="CC458" s="5">
        <f t="shared" si="664"/>
        <v>617372.24</v>
      </c>
      <c r="CD458" s="5">
        <f t="shared" si="664"/>
        <v>0</v>
      </c>
      <c r="CE458" s="5">
        <f t="shared" si="664"/>
        <v>581151.05000000005</v>
      </c>
      <c r="CF458" s="5">
        <f t="shared" si="664"/>
        <v>581151.05000000005</v>
      </c>
      <c r="CG458" s="5">
        <f t="shared" si="664"/>
        <v>0</v>
      </c>
      <c r="CH458" s="5">
        <f t="shared" si="664"/>
        <v>581151.05000000005</v>
      </c>
      <c r="CI458" s="5">
        <f t="shared" si="664"/>
        <v>0</v>
      </c>
      <c r="CJ458" s="5">
        <f t="shared" si="664"/>
        <v>0</v>
      </c>
      <c r="CK458" s="5">
        <f t="shared" si="664"/>
        <v>0</v>
      </c>
      <c r="CL458" s="5">
        <f t="shared" si="664"/>
        <v>0</v>
      </c>
      <c r="CM458" s="5">
        <f t="shared" si="664"/>
        <v>0</v>
      </c>
      <c r="CN458" s="5">
        <f t="shared" si="664"/>
        <v>0</v>
      </c>
      <c r="CO458" s="5">
        <f t="shared" si="664"/>
        <v>0</v>
      </c>
      <c r="CP458" s="5">
        <f t="shared" si="664"/>
        <v>0</v>
      </c>
      <c r="CQ458" s="5">
        <f t="shared" si="664"/>
        <v>0</v>
      </c>
      <c r="CR458" s="5">
        <f t="shared" si="664"/>
        <v>0</v>
      </c>
      <c r="CS458" s="5">
        <f t="shared" si="664"/>
        <v>0</v>
      </c>
      <c r="CT458" s="5">
        <f t="shared" si="664"/>
        <v>0</v>
      </c>
      <c r="CU458" s="5">
        <f t="shared" si="664"/>
        <v>0</v>
      </c>
      <c r="CV458" s="5">
        <f t="shared" si="664"/>
        <v>0</v>
      </c>
      <c r="CW458" s="5">
        <f t="shared" si="664"/>
        <v>0</v>
      </c>
      <c r="CX458" s="5">
        <f t="shared" si="664"/>
        <v>0</v>
      </c>
      <c r="CY458" s="5">
        <f t="shared" si="664"/>
        <v>0</v>
      </c>
      <c r="CZ458" s="5">
        <f t="shared" si="664"/>
        <v>0</v>
      </c>
      <c r="DA458" s="5">
        <f t="shared" si="664"/>
        <v>0</v>
      </c>
      <c r="DB458" s="5">
        <f t="shared" si="664"/>
        <v>0</v>
      </c>
      <c r="DC458" s="5">
        <f t="shared" si="664"/>
        <v>0</v>
      </c>
      <c r="DD458" s="5">
        <f t="shared" si="664"/>
        <v>0</v>
      </c>
      <c r="DE458" s="5">
        <f t="shared" si="664"/>
        <v>0</v>
      </c>
      <c r="DF458" s="5">
        <f t="shared" si="664"/>
        <v>0</v>
      </c>
      <c r="DG458" s="6">
        <f t="shared" ref="DG458:EL458" si="665">DG537</f>
        <v>6270250.6600000001</v>
      </c>
      <c r="DH458" s="6">
        <f t="shared" si="665"/>
        <v>5451329.9299999997</v>
      </c>
      <c r="DI458" s="6">
        <f t="shared" si="665"/>
        <v>6033.67</v>
      </c>
      <c r="DJ458" s="6">
        <f t="shared" si="665"/>
        <v>580.94000000000005</v>
      </c>
      <c r="DK458" s="6">
        <f t="shared" si="665"/>
        <v>812887.06</v>
      </c>
      <c r="DL458" s="6">
        <f t="shared" si="665"/>
        <v>0</v>
      </c>
      <c r="DM458" s="6">
        <f t="shared" si="665"/>
        <v>1141.4755843200001</v>
      </c>
      <c r="DN458" s="6">
        <f t="shared" si="665"/>
        <v>0</v>
      </c>
      <c r="DO458" s="6">
        <f t="shared" si="665"/>
        <v>0</v>
      </c>
      <c r="DP458" s="6">
        <f t="shared" si="665"/>
        <v>788196.31</v>
      </c>
      <c r="DQ458" s="6">
        <f t="shared" si="665"/>
        <v>414479.83</v>
      </c>
      <c r="DR458" s="6">
        <f t="shared" si="665"/>
        <v>0</v>
      </c>
      <c r="DS458" s="6">
        <f t="shared" si="665"/>
        <v>0</v>
      </c>
      <c r="DT458" s="6">
        <f t="shared" si="665"/>
        <v>6270250.6600000001</v>
      </c>
      <c r="DU458" s="6">
        <f t="shared" si="665"/>
        <v>5451329.9299999997</v>
      </c>
      <c r="DV458" s="6">
        <f t="shared" si="665"/>
        <v>6033.67</v>
      </c>
      <c r="DW458" s="6">
        <f t="shared" si="665"/>
        <v>580.94000000000005</v>
      </c>
      <c r="DX458" s="6">
        <f t="shared" si="665"/>
        <v>812887.06</v>
      </c>
      <c r="DY458" s="6">
        <f t="shared" si="665"/>
        <v>0</v>
      </c>
      <c r="DZ458" s="6">
        <f t="shared" si="665"/>
        <v>1141.4755843200001</v>
      </c>
      <c r="EA458" s="6">
        <f t="shared" si="665"/>
        <v>0</v>
      </c>
      <c r="EB458" s="6">
        <f t="shared" si="665"/>
        <v>0</v>
      </c>
      <c r="EC458" s="6">
        <f t="shared" si="665"/>
        <v>788196.31</v>
      </c>
      <c r="ED458" s="6">
        <f t="shared" si="665"/>
        <v>414479.83</v>
      </c>
      <c r="EE458" s="6">
        <f t="shared" si="665"/>
        <v>0</v>
      </c>
      <c r="EF458" s="6">
        <f t="shared" si="665"/>
        <v>0</v>
      </c>
      <c r="EG458" s="6">
        <f t="shared" si="665"/>
        <v>0</v>
      </c>
      <c r="EH458" s="6">
        <f t="shared" si="665"/>
        <v>0</v>
      </c>
      <c r="EI458" s="6">
        <f t="shared" si="665"/>
        <v>0</v>
      </c>
      <c r="EJ458" s="6">
        <f t="shared" si="665"/>
        <v>7472926.7999999998</v>
      </c>
      <c r="EK458" s="6">
        <f t="shared" si="665"/>
        <v>0</v>
      </c>
      <c r="EL458" s="6">
        <f t="shared" si="665"/>
        <v>7472926.7999999998</v>
      </c>
      <c r="EM458" s="6">
        <f t="shared" ref="EM458:FR458" si="666">EM537</f>
        <v>0</v>
      </c>
      <c r="EN458" s="6">
        <f t="shared" si="666"/>
        <v>5451329.9299999997</v>
      </c>
      <c r="EO458" s="6">
        <f t="shared" si="666"/>
        <v>5451329.9299999997</v>
      </c>
      <c r="EP458" s="6">
        <f t="shared" si="666"/>
        <v>0</v>
      </c>
      <c r="EQ458" s="6">
        <f t="shared" si="666"/>
        <v>5451329.9299999997</v>
      </c>
      <c r="ER458" s="6">
        <f t="shared" si="666"/>
        <v>0</v>
      </c>
      <c r="ES458" s="6">
        <f t="shared" si="666"/>
        <v>0</v>
      </c>
      <c r="ET458" s="6">
        <f t="shared" si="666"/>
        <v>0</v>
      </c>
      <c r="EU458" s="6">
        <f t="shared" si="666"/>
        <v>0</v>
      </c>
      <c r="EV458" s="6">
        <f t="shared" si="666"/>
        <v>0</v>
      </c>
      <c r="EW458" s="6">
        <f t="shared" si="666"/>
        <v>0</v>
      </c>
      <c r="EX458" s="6">
        <f t="shared" si="666"/>
        <v>0</v>
      </c>
      <c r="EY458" s="6">
        <f t="shared" si="666"/>
        <v>0</v>
      </c>
      <c r="EZ458" s="6">
        <f t="shared" si="666"/>
        <v>0</v>
      </c>
      <c r="FA458" s="6">
        <f t="shared" si="666"/>
        <v>0</v>
      </c>
      <c r="FB458" s="6">
        <f t="shared" si="666"/>
        <v>0</v>
      </c>
      <c r="FC458" s="6">
        <f t="shared" si="666"/>
        <v>0</v>
      </c>
      <c r="FD458" s="6">
        <f t="shared" si="666"/>
        <v>0</v>
      </c>
      <c r="FE458" s="6">
        <f t="shared" si="666"/>
        <v>0</v>
      </c>
      <c r="FF458" s="6">
        <f t="shared" si="666"/>
        <v>0</v>
      </c>
      <c r="FG458" s="6">
        <f t="shared" si="666"/>
        <v>0</v>
      </c>
      <c r="FH458" s="6">
        <f t="shared" si="666"/>
        <v>0</v>
      </c>
      <c r="FI458" s="6">
        <f t="shared" si="666"/>
        <v>0</v>
      </c>
      <c r="FJ458" s="6">
        <f t="shared" si="666"/>
        <v>0</v>
      </c>
      <c r="FK458" s="6">
        <f t="shared" si="666"/>
        <v>0</v>
      </c>
      <c r="FL458" s="6">
        <f t="shared" si="666"/>
        <v>0</v>
      </c>
      <c r="FM458" s="6">
        <f t="shared" si="666"/>
        <v>0</v>
      </c>
      <c r="FN458" s="6">
        <f t="shared" si="666"/>
        <v>0</v>
      </c>
      <c r="FO458" s="6">
        <f t="shared" si="666"/>
        <v>0</v>
      </c>
      <c r="FP458" s="6">
        <f t="shared" si="666"/>
        <v>0</v>
      </c>
      <c r="FQ458" s="6">
        <f t="shared" si="666"/>
        <v>0</v>
      </c>
      <c r="FR458" s="6">
        <f t="shared" si="666"/>
        <v>0</v>
      </c>
      <c r="FS458" s="6">
        <f t="shared" ref="FS458:GX458" si="667">FS537</f>
        <v>7472926.7999999998</v>
      </c>
      <c r="FT458" s="6">
        <f t="shared" si="667"/>
        <v>0</v>
      </c>
      <c r="FU458" s="6">
        <f t="shared" si="667"/>
        <v>7472926.7999999998</v>
      </c>
      <c r="FV458" s="6">
        <f t="shared" si="667"/>
        <v>0</v>
      </c>
      <c r="FW458" s="6">
        <f t="shared" si="667"/>
        <v>5451329.9299999997</v>
      </c>
      <c r="FX458" s="6">
        <f t="shared" si="667"/>
        <v>5451329.9299999997</v>
      </c>
      <c r="FY458" s="6">
        <f t="shared" si="667"/>
        <v>0</v>
      </c>
      <c r="FZ458" s="6">
        <f t="shared" si="667"/>
        <v>5451329.9299999997</v>
      </c>
      <c r="GA458" s="6">
        <f t="shared" si="667"/>
        <v>0</v>
      </c>
      <c r="GB458" s="6">
        <f t="shared" si="667"/>
        <v>0</v>
      </c>
      <c r="GC458" s="6">
        <f t="shared" si="667"/>
        <v>0</v>
      </c>
      <c r="GD458" s="6">
        <f t="shared" si="667"/>
        <v>0</v>
      </c>
      <c r="GE458" s="6">
        <f t="shared" si="667"/>
        <v>0</v>
      </c>
      <c r="GF458" s="6">
        <f t="shared" si="667"/>
        <v>0</v>
      </c>
      <c r="GG458" s="6">
        <f t="shared" si="667"/>
        <v>0</v>
      </c>
      <c r="GH458" s="6">
        <f t="shared" si="667"/>
        <v>0</v>
      </c>
      <c r="GI458" s="6">
        <f t="shared" si="667"/>
        <v>0</v>
      </c>
      <c r="GJ458" s="6">
        <f t="shared" si="667"/>
        <v>0</v>
      </c>
      <c r="GK458" s="6">
        <f t="shared" si="667"/>
        <v>0</v>
      </c>
      <c r="GL458" s="6">
        <f t="shared" si="667"/>
        <v>0</v>
      </c>
      <c r="GM458" s="6">
        <f t="shared" si="667"/>
        <v>0</v>
      </c>
      <c r="GN458" s="6">
        <f t="shared" si="667"/>
        <v>0</v>
      </c>
      <c r="GO458" s="6">
        <f t="shared" si="667"/>
        <v>0</v>
      </c>
      <c r="GP458" s="6">
        <f t="shared" si="667"/>
        <v>0</v>
      </c>
      <c r="GQ458" s="6">
        <f t="shared" si="667"/>
        <v>0</v>
      </c>
      <c r="GR458" s="6">
        <f t="shared" si="667"/>
        <v>0</v>
      </c>
      <c r="GS458" s="6">
        <f t="shared" si="667"/>
        <v>0</v>
      </c>
      <c r="GT458" s="6">
        <f t="shared" si="667"/>
        <v>0</v>
      </c>
      <c r="GU458" s="6">
        <f t="shared" si="667"/>
        <v>0</v>
      </c>
      <c r="GV458" s="6">
        <f t="shared" si="667"/>
        <v>0</v>
      </c>
      <c r="GW458" s="6">
        <f t="shared" si="667"/>
        <v>0</v>
      </c>
      <c r="GX458" s="6">
        <f t="shared" si="667"/>
        <v>0</v>
      </c>
    </row>
    <row r="460" spans="1:255" ht="409.5" x14ac:dyDescent="0.25">
      <c r="A460" s="3">
        <v>17</v>
      </c>
      <c r="B460" s="3">
        <v>1</v>
      </c>
      <c r="C460" s="3"/>
      <c r="D460" s="3"/>
      <c r="E460" s="3" t="s">
        <v>609</v>
      </c>
      <c r="F460" s="3" t="s">
        <v>610</v>
      </c>
      <c r="G460" s="3" t="s">
        <v>611</v>
      </c>
      <c r="H460" s="3" t="s">
        <v>40</v>
      </c>
      <c r="I460" s="3">
        <f>ROUND(131/100,9)</f>
        <v>1.31</v>
      </c>
      <c r="J460" s="3">
        <v>0</v>
      </c>
      <c r="K460" s="3">
        <f>ROUND(131/100,9)</f>
        <v>1.31</v>
      </c>
      <c r="L460" s="3"/>
      <c r="M460" s="3"/>
      <c r="N460" s="3"/>
      <c r="O460" s="3">
        <f t="shared" ref="O460:O491" si="668">ROUND(CP460,2)</f>
        <v>339.83</v>
      </c>
      <c r="P460" s="3">
        <f t="shared" ref="P460:P491" si="669">ROUND((ROUND((AC460*AW460*I460),2)*BC460),2)</f>
        <v>0</v>
      </c>
      <c r="Q460" s="3">
        <f>(ROUND((ROUND((((ET460*1.2))*AV460*I460),2)*BB460),2)+ROUND((ROUND(((AE460-((EU460*1.2)))*AV460*I460),2)*BS460),2))</f>
        <v>1.37</v>
      </c>
      <c r="R460" s="3">
        <f>(ROUND((ROUND((((EU460*1.2))*AV460*I460),2)*BS460),2)+ROUND((ROUND(((AE460-((EU460*1.2)))*AV460*I460),2)*BS460),2))</f>
        <v>0.21</v>
      </c>
      <c r="S460" s="3">
        <f t="shared" ref="S460:S491" si="670">ROUND((ROUND((AF460*AV460*I460),2)*BA460),2)</f>
        <v>338.46</v>
      </c>
      <c r="T460" s="3">
        <f t="shared" ref="T460:T491" si="671">ROUND(CU460*I460,2)</f>
        <v>0</v>
      </c>
      <c r="U460" s="3">
        <f t="shared" ref="U460:U491" si="672">CV460*I460</f>
        <v>30.284265599999998</v>
      </c>
      <c r="V460" s="3">
        <f t="shared" ref="V460:V491" si="673">CW460*I460</f>
        <v>0</v>
      </c>
      <c r="W460" s="3">
        <f t="shared" ref="W460:W491" si="674">ROUND(CX460*I460,2)</f>
        <v>0</v>
      </c>
      <c r="X460" s="3">
        <f>(ROUND((((S460+ROUND((ROUND((((EU460*1.2))*AV460*I460),2)*BS460),2))*AT460)/100),2)+ROUND(((ROUND((ROUND(((AE460-((EU460*1.2)))*AV460*I460),2)*BS460),2)*AT460)/100),2))</f>
        <v>328.51</v>
      </c>
      <c r="Y460" s="3">
        <f>(ROUND((((S460+ROUND((ROUND((((EU460*1.2))*AV460*I460),2)*BS460),2))*AU460)/100),2)+ROUND(((ROUND((ROUND(((AE460-((EU460*1.2)))*AV460*I460),2)*BS460),2)*AU460)/100),2))</f>
        <v>172.72</v>
      </c>
      <c r="Z460" s="3"/>
      <c r="AA460" s="3">
        <v>54971259</v>
      </c>
      <c r="AB460" s="3">
        <f t="shared" ref="AB460:AB491" si="675">ROUND((AC460+AD460+AF460),6)</f>
        <v>247.76400000000001</v>
      </c>
      <c r="AC460" s="3">
        <f>ROUND(((ES460*1)),6)</f>
        <v>0</v>
      </c>
      <c r="AD460" s="3">
        <f>ROUND(((((ET460*1.2))-((EU460*1.2)))+AE460),6)</f>
        <v>0.996</v>
      </c>
      <c r="AE460" s="3">
        <f>ROUND(((EU460*1.2)),6)</f>
        <v>0.156</v>
      </c>
      <c r="AF460" s="3">
        <f>ROUND(((EV460*1.2)),6)</f>
        <v>246.768</v>
      </c>
      <c r="AG460" s="3">
        <f t="shared" ref="AG460:AG491" si="676">ROUND((AP460),6)</f>
        <v>0</v>
      </c>
      <c r="AH460" s="3">
        <f>((EW460*1.2))</f>
        <v>22.08</v>
      </c>
      <c r="AI460" s="3">
        <f>((EX460*1.2))</f>
        <v>0</v>
      </c>
      <c r="AJ460" s="3">
        <f t="shared" ref="AJ460:AJ491" si="677">(AS460)</f>
        <v>0</v>
      </c>
      <c r="AK460" s="3">
        <v>206.47</v>
      </c>
      <c r="AL460" s="3">
        <v>0</v>
      </c>
      <c r="AM460" s="3">
        <v>0.83</v>
      </c>
      <c r="AN460" s="3">
        <v>0.13</v>
      </c>
      <c r="AO460" s="3">
        <v>205.64</v>
      </c>
      <c r="AP460" s="3">
        <v>0</v>
      </c>
      <c r="AQ460" s="3">
        <v>18.399999999999999</v>
      </c>
      <c r="AR460" s="3">
        <v>0</v>
      </c>
      <c r="AS460" s="3">
        <v>0</v>
      </c>
      <c r="AT460" s="3">
        <v>97</v>
      </c>
      <c r="AU460" s="3">
        <v>51</v>
      </c>
      <c r="AV460" s="3">
        <v>1.0469999999999999</v>
      </c>
      <c r="AW460" s="3">
        <v>1</v>
      </c>
      <c r="AX460" s="3"/>
      <c r="AY460" s="3"/>
      <c r="AZ460" s="3">
        <v>1</v>
      </c>
      <c r="BA460" s="3">
        <v>1</v>
      </c>
      <c r="BB460" s="3">
        <v>1</v>
      </c>
      <c r="BC460" s="3">
        <v>1</v>
      </c>
      <c r="BD460" s="3" t="s">
        <v>3</v>
      </c>
      <c r="BE460" s="3" t="s">
        <v>3</v>
      </c>
      <c r="BF460" s="3" t="s">
        <v>3</v>
      </c>
      <c r="BG460" s="3" t="s">
        <v>3</v>
      </c>
      <c r="BH460" s="3">
        <v>0</v>
      </c>
      <c r="BI460" s="3">
        <v>2</v>
      </c>
      <c r="BJ460" s="3" t="s">
        <v>612</v>
      </c>
      <c r="BK460" s="3"/>
      <c r="BL460" s="3"/>
      <c r="BM460" s="3">
        <v>67</v>
      </c>
      <c r="BN460" s="3">
        <v>0</v>
      </c>
      <c r="BO460" s="3" t="s">
        <v>610</v>
      </c>
      <c r="BP460" s="3">
        <v>1</v>
      </c>
      <c r="BQ460" s="3">
        <v>40</v>
      </c>
      <c r="BR460" s="3">
        <v>0</v>
      </c>
      <c r="BS460" s="3">
        <v>1</v>
      </c>
      <c r="BT460" s="3">
        <v>1</v>
      </c>
      <c r="BU460" s="3">
        <v>1</v>
      </c>
      <c r="BV460" s="3">
        <v>1</v>
      </c>
      <c r="BW460" s="3">
        <v>1</v>
      </c>
      <c r="BX460" s="3">
        <v>1</v>
      </c>
      <c r="BY460" s="3" t="s">
        <v>3</v>
      </c>
      <c r="BZ460" s="3">
        <v>97</v>
      </c>
      <c r="CA460" s="3">
        <v>51</v>
      </c>
      <c r="CB460" s="3" t="s">
        <v>3</v>
      </c>
      <c r="CC460" s="3"/>
      <c r="CD460" s="3"/>
      <c r="CE460" s="3">
        <v>1566</v>
      </c>
      <c r="CF460" s="3">
        <v>0</v>
      </c>
      <c r="CG460" s="3">
        <v>0</v>
      </c>
      <c r="CH460" s="3"/>
      <c r="CI460" s="3"/>
      <c r="CJ460" s="3"/>
      <c r="CK460" s="3"/>
      <c r="CL460" s="3"/>
      <c r="CM460" s="3">
        <v>0</v>
      </c>
      <c r="CN460" s="9" t="s">
        <v>2500</v>
      </c>
      <c r="CO460" s="3">
        <v>0</v>
      </c>
      <c r="CP460" s="3">
        <f t="shared" ref="CP460:CP491" si="678">(P460+Q460+S460)</f>
        <v>339.83</v>
      </c>
      <c r="CQ460" s="3">
        <f t="shared" ref="CQ460:CQ491" si="679">ROUND((ROUND((AC460*AW460*1),2)*BC460),2)</f>
        <v>0</v>
      </c>
      <c r="CR460" s="3">
        <f>(ROUND((ROUND((((ET460*1.2))*AV460*1),2)*BB460),2)+ROUND((ROUND(((AE460-((EU460*1.2)))*AV460*1),2)*BS460),2))</f>
        <v>1.04</v>
      </c>
      <c r="CS460" s="3">
        <f>(ROUND((ROUND((((EU460*1.2))*AV460*1),2)*BS460),2)+ROUND((ROUND(((AE460-((EU460*1.2)))*AV460*1),2)*BS460),2))</f>
        <v>0.16</v>
      </c>
      <c r="CT460" s="3">
        <f t="shared" ref="CT460:CT491" si="680">ROUND((ROUND((AF460*AV460*1),2)*BA460),2)</f>
        <v>258.37</v>
      </c>
      <c r="CU460" s="3">
        <f t="shared" ref="CU460:CU491" si="681">AG460</f>
        <v>0</v>
      </c>
      <c r="CV460" s="3">
        <f t="shared" ref="CV460:CV491" si="682">(AH460*AV460)</f>
        <v>23.117759999999997</v>
      </c>
      <c r="CW460" s="3">
        <f t="shared" ref="CW460:CW491" si="683">AI460</f>
        <v>0</v>
      </c>
      <c r="CX460" s="3">
        <f t="shared" ref="CX460:CX491" si="684">AJ460</f>
        <v>0</v>
      </c>
      <c r="CY460" s="3">
        <f>(ROUND((((S460+ROUND((ROUND((((EU460*1.2))*AV460*1),2)*BS460),2))*AT460)/100),2)+ROUND(((ROUND((ROUND(((AE460-((EU460*1.2)))*AV460*1),2)*BS460),2)*AT460)/100),2))</f>
        <v>328.46</v>
      </c>
      <c r="CZ460" s="3">
        <f>(ROUND((((S460+ROUND((ROUND((((EU460*1.2))*AV460*1),2)*BS460),2))*AU460)/100),2)+ROUND(((ROUND((ROUND(((AE460-((EU460*1.2)))*AV460*1),2)*BS460),2)*AU460)/100),2))</f>
        <v>172.7</v>
      </c>
      <c r="DA460" s="3"/>
      <c r="DB460" s="3">
        <v>131</v>
      </c>
      <c r="DC460" s="3" t="s">
        <v>3</v>
      </c>
      <c r="DD460" s="3" t="s">
        <v>22</v>
      </c>
      <c r="DE460" s="3" t="s">
        <v>42</v>
      </c>
      <c r="DF460" s="3" t="s">
        <v>42</v>
      </c>
      <c r="DG460" s="3" t="s">
        <v>42</v>
      </c>
      <c r="DH460" s="3" t="s">
        <v>3</v>
      </c>
      <c r="DI460" s="3" t="s">
        <v>42</v>
      </c>
      <c r="DJ460" s="3" t="s">
        <v>42</v>
      </c>
      <c r="DK460" s="3" t="s">
        <v>3</v>
      </c>
      <c r="DL460" s="3" t="s">
        <v>3</v>
      </c>
      <c r="DM460" s="3" t="s">
        <v>3</v>
      </c>
      <c r="DN460" s="3">
        <v>0</v>
      </c>
      <c r="DO460" s="3">
        <v>0</v>
      </c>
      <c r="DP460" s="3">
        <v>1</v>
      </c>
      <c r="DQ460" s="3">
        <v>1</v>
      </c>
      <c r="DR460" s="3"/>
      <c r="DS460" s="3"/>
      <c r="DT460" s="3"/>
      <c r="DU460" s="3">
        <v>1010</v>
      </c>
      <c r="DV460" s="3" t="s">
        <v>40</v>
      </c>
      <c r="DW460" s="3" t="s">
        <v>40</v>
      </c>
      <c r="DX460" s="3">
        <v>100</v>
      </c>
      <c r="DY460" s="3"/>
      <c r="DZ460" s="3" t="s">
        <v>3</v>
      </c>
      <c r="EA460" s="3" t="s">
        <v>3</v>
      </c>
      <c r="EB460" s="3" t="s">
        <v>3</v>
      </c>
      <c r="EC460" s="3" t="s">
        <v>3</v>
      </c>
      <c r="ED460" s="3"/>
      <c r="EE460" s="3">
        <v>57042957</v>
      </c>
      <c r="EF460" s="3">
        <v>40</v>
      </c>
      <c r="EG460" s="3" t="s">
        <v>33</v>
      </c>
      <c r="EH460" s="3">
        <v>0</v>
      </c>
      <c r="EI460" s="3" t="s">
        <v>3</v>
      </c>
      <c r="EJ460" s="3">
        <v>2</v>
      </c>
      <c r="EK460" s="3">
        <v>67</v>
      </c>
      <c r="EL460" s="3" t="s">
        <v>34</v>
      </c>
      <c r="EM460" s="3" t="s">
        <v>35</v>
      </c>
      <c r="EN460" s="3"/>
      <c r="EO460" s="3" t="s">
        <v>46</v>
      </c>
      <c r="EP460" s="3"/>
      <c r="EQ460" s="3">
        <v>0</v>
      </c>
      <c r="ER460" s="3">
        <v>206.47</v>
      </c>
      <c r="ES460" s="3">
        <v>0</v>
      </c>
      <c r="ET460" s="3">
        <v>0.83</v>
      </c>
      <c r="EU460" s="3">
        <v>0.13</v>
      </c>
      <c r="EV460" s="3">
        <v>205.64</v>
      </c>
      <c r="EW460" s="3">
        <v>18.399999999999999</v>
      </c>
      <c r="EX460" s="3">
        <v>0</v>
      </c>
      <c r="EY460" s="3">
        <v>0</v>
      </c>
      <c r="EZ460" s="3"/>
      <c r="FA460" s="3"/>
      <c r="FB460" s="3"/>
      <c r="FC460" s="3"/>
      <c r="FD460" s="3"/>
      <c r="FE460" s="3"/>
      <c r="FF460" s="3"/>
      <c r="FG460" s="3"/>
      <c r="FH460" s="3"/>
      <c r="FI460" s="3"/>
      <c r="FJ460" s="3"/>
      <c r="FK460" s="3"/>
      <c r="FL460" s="3"/>
      <c r="FM460" s="3"/>
      <c r="FN460" s="3"/>
      <c r="FO460" s="3"/>
      <c r="FP460" s="3"/>
      <c r="FQ460" s="3">
        <v>0</v>
      </c>
      <c r="FR460" s="3">
        <v>0</v>
      </c>
      <c r="FS460" s="3">
        <v>0</v>
      </c>
      <c r="FT460" s="3"/>
      <c r="FU460" s="3"/>
      <c r="FV460" s="3"/>
      <c r="FW460" s="3"/>
      <c r="FX460" s="3">
        <v>97</v>
      </c>
      <c r="FY460" s="3">
        <v>51</v>
      </c>
      <c r="FZ460" s="3"/>
      <c r="GA460" s="3" t="s">
        <v>3</v>
      </c>
      <c r="GB460" s="3"/>
      <c r="GC460" s="3"/>
      <c r="GD460" s="3">
        <v>1</v>
      </c>
      <c r="GE460" s="3"/>
      <c r="GF460" s="3">
        <v>1318745648</v>
      </c>
      <c r="GG460" s="3">
        <v>2</v>
      </c>
      <c r="GH460" s="3">
        <v>1</v>
      </c>
      <c r="GI460" s="3">
        <v>2</v>
      </c>
      <c r="GJ460" s="3">
        <v>0</v>
      </c>
      <c r="GK460" s="3">
        <v>0</v>
      </c>
      <c r="GL460" s="3">
        <f t="shared" ref="GL460:GL491" si="685">ROUND(IF(AND(BH460=3,BI460=3,FS460&lt;&gt;0),P460,0),2)</f>
        <v>0</v>
      </c>
      <c r="GM460" s="3">
        <f t="shared" ref="GM460:GM491" si="686">ROUND(O460+X460+Y460,2)+GX460</f>
        <v>841.06</v>
      </c>
      <c r="GN460" s="3">
        <f t="shared" ref="GN460:GN491" si="687">IF(OR(BI460=0,BI460=1),GM460-GX460,0)</f>
        <v>0</v>
      </c>
      <c r="GO460" s="3">
        <f t="shared" ref="GO460:GO491" si="688">IF(BI460=2,GM460-GX460,0)</f>
        <v>841.06</v>
      </c>
      <c r="GP460" s="3">
        <f t="shared" ref="GP460:GP491" si="689">IF(BI460=4,GM460-GX460,0)</f>
        <v>0</v>
      </c>
      <c r="GQ460" s="3"/>
      <c r="GR460" s="3">
        <v>0</v>
      </c>
      <c r="GS460" s="3">
        <v>3</v>
      </c>
      <c r="GT460" s="3">
        <v>0</v>
      </c>
      <c r="GU460" s="3" t="s">
        <v>3</v>
      </c>
      <c r="GV460" s="3">
        <f t="shared" ref="GV460:GV491" si="690">ROUND((GT460),6)</f>
        <v>0</v>
      </c>
      <c r="GW460" s="3">
        <v>1</v>
      </c>
      <c r="GX460" s="3">
        <f t="shared" ref="GX460:GX491" si="691">ROUND(HC460*I460,2)</f>
        <v>0</v>
      </c>
      <c r="GY460" s="3"/>
      <c r="GZ460" s="3"/>
      <c r="HA460" s="3">
        <v>0</v>
      </c>
      <c r="HB460" s="3">
        <v>0</v>
      </c>
      <c r="HC460" s="3">
        <f t="shared" ref="HC460:HC491" si="692">GV460*GW460</f>
        <v>0</v>
      </c>
      <c r="HD460" s="3"/>
      <c r="HE460" s="3" t="s">
        <v>3</v>
      </c>
      <c r="HF460" s="3" t="s">
        <v>3</v>
      </c>
      <c r="HG460" s="3"/>
      <c r="HH460" s="3"/>
      <c r="HI460" s="3"/>
      <c r="HJ460" s="3"/>
      <c r="HK460" s="3"/>
      <c r="HL460" s="3"/>
      <c r="HM460" s="3" t="s">
        <v>3</v>
      </c>
      <c r="HN460" s="3" t="s">
        <v>3</v>
      </c>
      <c r="HO460" s="3" t="s">
        <v>3</v>
      </c>
      <c r="HP460" s="3" t="s">
        <v>3</v>
      </c>
      <c r="HQ460" s="3" t="s">
        <v>3</v>
      </c>
      <c r="HR460" s="3"/>
      <c r="HS460" s="3">
        <v>0</v>
      </c>
      <c r="HT460" s="3"/>
      <c r="HU460" s="3"/>
      <c r="HV460" s="3"/>
      <c r="HW460" s="3"/>
      <c r="HX460" s="3"/>
      <c r="HY460" s="3"/>
      <c r="HZ460" s="3"/>
      <c r="IA460" s="3"/>
      <c r="IB460" s="3"/>
      <c r="IC460" s="3"/>
      <c r="ID460" s="3"/>
      <c r="IE460" s="3"/>
      <c r="IF460" s="3"/>
      <c r="IG460" s="3"/>
      <c r="IH460" s="3"/>
      <c r="II460" s="3"/>
      <c r="IJ460" s="3"/>
      <c r="IK460" s="3">
        <v>0</v>
      </c>
      <c r="IL460" s="3"/>
      <c r="IM460" s="3"/>
      <c r="IN460" s="3"/>
      <c r="IO460" s="3"/>
      <c r="IP460" s="3"/>
      <c r="IQ460" s="3"/>
      <c r="IR460" s="3"/>
      <c r="IS460" s="3"/>
      <c r="IT460" s="3"/>
      <c r="IU460" s="3"/>
    </row>
    <row r="461" spans="1:255" ht="409.5" x14ac:dyDescent="0.25">
      <c r="A461" s="4">
        <v>17</v>
      </c>
      <c r="B461" s="4">
        <v>1</v>
      </c>
      <c r="C461" s="4"/>
      <c r="D461" s="4"/>
      <c r="E461" s="4" t="s">
        <v>609</v>
      </c>
      <c r="F461" s="4" t="s">
        <v>610</v>
      </c>
      <c r="G461" s="4" t="s">
        <v>611</v>
      </c>
      <c r="H461" s="4" t="s">
        <v>40</v>
      </c>
      <c r="I461" s="4">
        <f>ROUND(131/100,9)</f>
        <v>1.31</v>
      </c>
      <c r="J461" s="4">
        <v>0</v>
      </c>
      <c r="K461" s="4">
        <f>ROUND(131/100,9)</f>
        <v>1.31</v>
      </c>
      <c r="L461" s="4"/>
      <c r="M461" s="4"/>
      <c r="N461" s="4"/>
      <c r="O461" s="4">
        <f t="shared" si="668"/>
        <v>19095.650000000001</v>
      </c>
      <c r="P461" s="4">
        <f t="shared" si="669"/>
        <v>0</v>
      </c>
      <c r="Q461" s="4">
        <f>(ROUND((ROUND((((ET461*1.2))*AV461*I461),2)*BB461),2)+ROUND((ROUND(((AE461-((EU461*1.2)))*AV461*I461),2)*BS461),2))</f>
        <v>23.43</v>
      </c>
      <c r="R461" s="4">
        <f>(ROUND((ROUND((((EU461*1.2))*AV461*I461),2)*BS461),2)+ROUND((ROUND(((AE461-((EU461*1.2)))*AV461*I461),2)*BS461),2))</f>
        <v>11.83</v>
      </c>
      <c r="S461" s="4">
        <f t="shared" si="670"/>
        <v>19072.22</v>
      </c>
      <c r="T461" s="4">
        <f t="shared" si="671"/>
        <v>0</v>
      </c>
      <c r="U461" s="4">
        <f t="shared" si="672"/>
        <v>30.284265599999998</v>
      </c>
      <c r="V461" s="4">
        <f t="shared" si="673"/>
        <v>0</v>
      </c>
      <c r="W461" s="4">
        <f t="shared" si="674"/>
        <v>0</v>
      </c>
      <c r="X461" s="4">
        <f>(ROUND((((S461+ROUND((ROUND((((EU461*1.2))*AV461*I461),2)*BS461),2))*AT461)/100),2)+ROUND(((ROUND((ROUND(((AE461-((EU461*1.2)))*AV461*I461),2)*BS461),2)*AT461)/100),2))</f>
        <v>18511.53</v>
      </c>
      <c r="Y461" s="4">
        <f>(ROUND((((S461+ROUND((ROUND((((EU461*1.2))*AV461*I461),2)*BS461),2))*AU461)/100),2)+ROUND(((ROUND((ROUND(((AE461-((EU461*1.2)))*AV461*I461),2)*BS461),2)*AU461)/100),2))</f>
        <v>9732.8700000000008</v>
      </c>
      <c r="Z461" s="4"/>
      <c r="AA461" s="4">
        <v>55890823</v>
      </c>
      <c r="AB461" s="4">
        <f t="shared" si="675"/>
        <v>247.76400000000001</v>
      </c>
      <c r="AC461" s="4">
        <f>ROUND(((ES461*1)),6)</f>
        <v>0</v>
      </c>
      <c r="AD461" s="4">
        <f>ROUND(((((ET461*1.2))-((EU461*1.2)))+AE461),6)</f>
        <v>0.996</v>
      </c>
      <c r="AE461" s="4">
        <f>ROUND(((EU461*1.2)),6)</f>
        <v>0.156</v>
      </c>
      <c r="AF461" s="4">
        <f>ROUND(((EV461*1.2)),6)</f>
        <v>246.768</v>
      </c>
      <c r="AG461" s="4">
        <f t="shared" si="676"/>
        <v>0</v>
      </c>
      <c r="AH461" s="4">
        <f>((EW461*1.2))</f>
        <v>22.08</v>
      </c>
      <c r="AI461" s="4">
        <f>((EX461*1.2))</f>
        <v>0</v>
      </c>
      <c r="AJ461" s="4">
        <f t="shared" si="677"/>
        <v>0</v>
      </c>
      <c r="AK461" s="4">
        <v>206.47</v>
      </c>
      <c r="AL461" s="4">
        <v>0</v>
      </c>
      <c r="AM461" s="4">
        <v>0.83</v>
      </c>
      <c r="AN461" s="4">
        <v>0.13</v>
      </c>
      <c r="AO461" s="4">
        <v>205.64</v>
      </c>
      <c r="AP461" s="4">
        <v>0</v>
      </c>
      <c r="AQ461" s="4">
        <v>18.399999999999999</v>
      </c>
      <c r="AR461" s="4">
        <v>0</v>
      </c>
      <c r="AS461" s="4">
        <v>0</v>
      </c>
      <c r="AT461" s="4">
        <v>97</v>
      </c>
      <c r="AU461" s="4">
        <v>51</v>
      </c>
      <c r="AV461" s="4">
        <v>1.0469999999999999</v>
      </c>
      <c r="AW461" s="4">
        <v>1</v>
      </c>
      <c r="AX461" s="4"/>
      <c r="AY461" s="4"/>
      <c r="AZ461" s="4">
        <v>1</v>
      </c>
      <c r="BA461" s="4">
        <v>56.35</v>
      </c>
      <c r="BB461" s="4">
        <v>17.100000000000001</v>
      </c>
      <c r="BC461" s="4">
        <v>1</v>
      </c>
      <c r="BD461" s="4" t="s">
        <v>3</v>
      </c>
      <c r="BE461" s="4" t="s">
        <v>3</v>
      </c>
      <c r="BF461" s="4" t="s">
        <v>3</v>
      </c>
      <c r="BG461" s="4" t="s">
        <v>3</v>
      </c>
      <c r="BH461" s="4">
        <v>0</v>
      </c>
      <c r="BI461" s="4">
        <v>2</v>
      </c>
      <c r="BJ461" s="4" t="s">
        <v>612</v>
      </c>
      <c r="BK461" s="4"/>
      <c r="BL461" s="4"/>
      <c r="BM461" s="4">
        <v>67</v>
      </c>
      <c r="BN461" s="4">
        <v>0</v>
      </c>
      <c r="BO461" s="4" t="s">
        <v>610</v>
      </c>
      <c r="BP461" s="4">
        <v>1</v>
      </c>
      <c r="BQ461" s="4">
        <v>40</v>
      </c>
      <c r="BR461" s="4">
        <v>0</v>
      </c>
      <c r="BS461" s="4">
        <v>56.35</v>
      </c>
      <c r="BT461" s="4">
        <v>1</v>
      </c>
      <c r="BU461" s="4">
        <v>1</v>
      </c>
      <c r="BV461" s="4">
        <v>1</v>
      </c>
      <c r="BW461" s="4">
        <v>1</v>
      </c>
      <c r="BX461" s="4">
        <v>1</v>
      </c>
      <c r="BY461" s="4" t="s">
        <v>3</v>
      </c>
      <c r="BZ461" s="4">
        <v>97</v>
      </c>
      <c r="CA461" s="4">
        <v>51</v>
      </c>
      <c r="CB461" s="4" t="s">
        <v>3</v>
      </c>
      <c r="CC461" s="4"/>
      <c r="CD461" s="4"/>
      <c r="CE461" s="4">
        <v>1566</v>
      </c>
      <c r="CF461" s="4">
        <v>0</v>
      </c>
      <c r="CG461" s="4">
        <v>0</v>
      </c>
      <c r="CH461" s="4"/>
      <c r="CI461" s="4"/>
      <c r="CJ461" s="4"/>
      <c r="CK461" s="4"/>
      <c r="CL461" s="4"/>
      <c r="CM461" s="4">
        <v>0</v>
      </c>
      <c r="CN461" s="10" t="s">
        <v>2500</v>
      </c>
      <c r="CO461" s="4">
        <v>0</v>
      </c>
      <c r="CP461" s="4">
        <f t="shared" si="678"/>
        <v>19095.650000000001</v>
      </c>
      <c r="CQ461" s="4">
        <f t="shared" si="679"/>
        <v>0</v>
      </c>
      <c r="CR461" s="4">
        <f>(ROUND((ROUND((((ET461*1.2))*AV461*1),2)*BB461),2)+ROUND((ROUND(((AE461-((EU461*1.2)))*AV461*1),2)*BS461),2))</f>
        <v>17.78</v>
      </c>
      <c r="CS461" s="4">
        <f>(ROUND((ROUND((((EU461*1.2))*AV461*1),2)*BS461),2)+ROUND((ROUND(((AE461-((EU461*1.2)))*AV461*1),2)*BS461),2))</f>
        <v>9.02</v>
      </c>
      <c r="CT461" s="4">
        <f t="shared" si="680"/>
        <v>14559.15</v>
      </c>
      <c r="CU461" s="4">
        <f t="shared" si="681"/>
        <v>0</v>
      </c>
      <c r="CV461" s="4">
        <f t="shared" si="682"/>
        <v>23.117759999999997</v>
      </c>
      <c r="CW461" s="4">
        <f t="shared" si="683"/>
        <v>0</v>
      </c>
      <c r="CX461" s="4">
        <f t="shared" si="684"/>
        <v>0</v>
      </c>
      <c r="CY461" s="4">
        <f>(ROUND((((S461+ROUND((ROUND((((EU461*1.2))*AV461*1),2)*BS461),2))*AT461)/100),2)+ROUND(((ROUND((ROUND(((AE461-((EU461*1.2)))*AV461*1),2)*BS461),2)*AT461)/100),2))</f>
        <v>18508.8</v>
      </c>
      <c r="CZ461" s="4">
        <f>(ROUND((((S461+ROUND((ROUND((((EU461*1.2))*AV461*1),2)*BS461),2))*AU461)/100),2)+ROUND(((ROUND((ROUND(((AE461-((EU461*1.2)))*AV461*1),2)*BS461),2)*AU461)/100),2))</f>
        <v>9731.43</v>
      </c>
      <c r="DA461" s="4"/>
      <c r="DB461" s="4">
        <v>132</v>
      </c>
      <c r="DC461" s="4" t="s">
        <v>3</v>
      </c>
      <c r="DD461" s="4" t="s">
        <v>22</v>
      </c>
      <c r="DE461" s="4" t="s">
        <v>42</v>
      </c>
      <c r="DF461" s="4" t="s">
        <v>42</v>
      </c>
      <c r="DG461" s="4" t="s">
        <v>42</v>
      </c>
      <c r="DH461" s="4" t="s">
        <v>3</v>
      </c>
      <c r="DI461" s="4" t="s">
        <v>42</v>
      </c>
      <c r="DJ461" s="4" t="s">
        <v>42</v>
      </c>
      <c r="DK461" s="4" t="s">
        <v>3</v>
      </c>
      <c r="DL461" s="4" t="s">
        <v>3</v>
      </c>
      <c r="DM461" s="4" t="s">
        <v>3</v>
      </c>
      <c r="DN461" s="4">
        <v>0</v>
      </c>
      <c r="DO461" s="4">
        <v>0</v>
      </c>
      <c r="DP461" s="4">
        <v>1</v>
      </c>
      <c r="DQ461" s="4">
        <v>1</v>
      </c>
      <c r="DR461" s="4"/>
      <c r="DS461" s="4"/>
      <c r="DT461" s="4"/>
      <c r="DU461" s="4">
        <v>1010</v>
      </c>
      <c r="DV461" s="4" t="s">
        <v>40</v>
      </c>
      <c r="DW461" s="4" t="s">
        <v>40</v>
      </c>
      <c r="DX461" s="4">
        <v>100</v>
      </c>
      <c r="DY461" s="4"/>
      <c r="DZ461" s="4" t="s">
        <v>3</v>
      </c>
      <c r="EA461" s="4" t="s">
        <v>3</v>
      </c>
      <c r="EB461" s="4" t="s">
        <v>3</v>
      </c>
      <c r="EC461" s="4" t="s">
        <v>3</v>
      </c>
      <c r="ED461" s="4"/>
      <c r="EE461" s="4">
        <v>57042957</v>
      </c>
      <c r="EF461" s="4">
        <v>40</v>
      </c>
      <c r="EG461" s="4" t="s">
        <v>33</v>
      </c>
      <c r="EH461" s="4">
        <v>0</v>
      </c>
      <c r="EI461" s="4" t="s">
        <v>3</v>
      </c>
      <c r="EJ461" s="4">
        <v>2</v>
      </c>
      <c r="EK461" s="4">
        <v>67</v>
      </c>
      <c r="EL461" s="4" t="s">
        <v>34</v>
      </c>
      <c r="EM461" s="4" t="s">
        <v>35</v>
      </c>
      <c r="EN461" s="4"/>
      <c r="EO461" s="4" t="s">
        <v>46</v>
      </c>
      <c r="EP461" s="4"/>
      <c r="EQ461" s="4">
        <v>0</v>
      </c>
      <c r="ER461" s="4">
        <v>206.47</v>
      </c>
      <c r="ES461" s="4">
        <v>0</v>
      </c>
      <c r="ET461" s="4">
        <v>0.83</v>
      </c>
      <c r="EU461" s="4">
        <v>0.13</v>
      </c>
      <c r="EV461" s="4">
        <v>205.64</v>
      </c>
      <c r="EW461" s="4">
        <v>18.399999999999999</v>
      </c>
      <c r="EX461" s="4">
        <v>0</v>
      </c>
      <c r="EY461" s="4">
        <v>0</v>
      </c>
      <c r="EZ461" s="4"/>
      <c r="FA461" s="4"/>
      <c r="FB461" s="4"/>
      <c r="FC461" s="4"/>
      <c r="FD461" s="4"/>
      <c r="FE461" s="4"/>
      <c r="FF461" s="4"/>
      <c r="FG461" s="4"/>
      <c r="FH461" s="4"/>
      <c r="FI461" s="4"/>
      <c r="FJ461" s="4"/>
      <c r="FK461" s="4"/>
      <c r="FL461" s="4"/>
      <c r="FM461" s="4"/>
      <c r="FN461" s="4"/>
      <c r="FO461" s="4"/>
      <c r="FP461" s="4"/>
      <c r="FQ461" s="4">
        <v>0</v>
      </c>
      <c r="FR461" s="4">
        <v>0</v>
      </c>
      <c r="FS461" s="4">
        <v>0</v>
      </c>
      <c r="FT461" s="4"/>
      <c r="FU461" s="4"/>
      <c r="FV461" s="4"/>
      <c r="FW461" s="4"/>
      <c r="FX461" s="4">
        <v>97</v>
      </c>
      <c r="FY461" s="4">
        <v>51</v>
      </c>
      <c r="FZ461" s="4"/>
      <c r="GA461" s="4" t="s">
        <v>3</v>
      </c>
      <c r="GB461" s="4"/>
      <c r="GC461" s="4"/>
      <c r="GD461" s="4">
        <v>1</v>
      </c>
      <c r="GE461" s="4"/>
      <c r="GF461" s="4">
        <v>1318745648</v>
      </c>
      <c r="GG461" s="4">
        <v>2</v>
      </c>
      <c r="GH461" s="4">
        <v>1</v>
      </c>
      <c r="GI461" s="4">
        <v>2</v>
      </c>
      <c r="GJ461" s="4">
        <v>0</v>
      </c>
      <c r="GK461" s="4">
        <v>0</v>
      </c>
      <c r="GL461" s="4">
        <f t="shared" si="685"/>
        <v>0</v>
      </c>
      <c r="GM461" s="4">
        <f t="shared" si="686"/>
        <v>47340.05</v>
      </c>
      <c r="GN461" s="4">
        <f t="shared" si="687"/>
        <v>0</v>
      </c>
      <c r="GO461" s="4">
        <f t="shared" si="688"/>
        <v>47340.05</v>
      </c>
      <c r="GP461" s="4">
        <f t="shared" si="689"/>
        <v>0</v>
      </c>
      <c r="GQ461" s="4"/>
      <c r="GR461" s="4">
        <v>0</v>
      </c>
      <c r="GS461" s="4">
        <v>0</v>
      </c>
      <c r="GT461" s="4">
        <v>0</v>
      </c>
      <c r="GU461" s="4" t="s">
        <v>3</v>
      </c>
      <c r="GV461" s="4">
        <f t="shared" si="690"/>
        <v>0</v>
      </c>
      <c r="GW461" s="4">
        <v>1</v>
      </c>
      <c r="GX461" s="4">
        <f t="shared" si="691"/>
        <v>0</v>
      </c>
      <c r="GY461" s="4"/>
      <c r="GZ461" s="4"/>
      <c r="HA461" s="4">
        <v>0</v>
      </c>
      <c r="HB461" s="4">
        <v>0</v>
      </c>
      <c r="HC461" s="4">
        <f t="shared" si="692"/>
        <v>0</v>
      </c>
      <c r="HD461" s="4"/>
      <c r="HE461" s="4" t="s">
        <v>3</v>
      </c>
      <c r="HF461" s="4" t="s">
        <v>3</v>
      </c>
      <c r="HG461" s="4"/>
      <c r="HH461" s="4"/>
      <c r="HI461" s="4"/>
      <c r="HJ461" s="4"/>
      <c r="HK461" s="4"/>
      <c r="HL461" s="4"/>
      <c r="HM461" s="4" t="s">
        <v>3</v>
      </c>
      <c r="HN461" s="4" t="s">
        <v>3</v>
      </c>
      <c r="HO461" s="4" t="s">
        <v>3</v>
      </c>
      <c r="HP461" s="4" t="s">
        <v>3</v>
      </c>
      <c r="HQ461" s="4" t="s">
        <v>3</v>
      </c>
      <c r="HR461" s="4"/>
      <c r="HS461" s="4">
        <v>0</v>
      </c>
      <c r="HT461" s="4"/>
      <c r="HU461" s="4"/>
      <c r="HV461" s="4"/>
      <c r="HW461" s="4"/>
      <c r="HX461" s="4"/>
      <c r="HY461" s="4"/>
      <c r="HZ461" s="4"/>
      <c r="IA461" s="4"/>
      <c r="IB461" s="4"/>
      <c r="IC461" s="4"/>
      <c r="ID461" s="4"/>
      <c r="IE461" s="4"/>
      <c r="IF461" s="4"/>
      <c r="IG461" s="4"/>
      <c r="IH461" s="4"/>
      <c r="II461" s="4"/>
      <c r="IJ461" s="4"/>
      <c r="IK461" s="4">
        <v>0</v>
      </c>
      <c r="IL461" s="4"/>
      <c r="IM461" s="4"/>
      <c r="IN461" s="4"/>
      <c r="IO461" s="4"/>
      <c r="IP461" s="4"/>
      <c r="IQ461" s="4"/>
      <c r="IR461" s="4"/>
      <c r="IS461" s="4"/>
      <c r="IT461" s="4"/>
      <c r="IU461" s="4"/>
    </row>
    <row r="462" spans="1:255" ht="409.5" x14ac:dyDescent="0.25">
      <c r="A462" s="3">
        <v>18</v>
      </c>
      <c r="B462" s="3">
        <v>1</v>
      </c>
      <c r="C462" s="3"/>
      <c r="D462" s="3"/>
      <c r="E462" s="3" t="s">
        <v>613</v>
      </c>
      <c r="F462" s="3" t="s">
        <v>614</v>
      </c>
      <c r="G462" s="3" t="s">
        <v>615</v>
      </c>
      <c r="H462" s="3" t="s">
        <v>266</v>
      </c>
      <c r="I462" s="3">
        <f>I460*J462</f>
        <v>133.62</v>
      </c>
      <c r="J462" s="3">
        <v>102</v>
      </c>
      <c r="K462" s="3">
        <v>102</v>
      </c>
      <c r="L462" s="3"/>
      <c r="M462" s="3"/>
      <c r="N462" s="3"/>
      <c r="O462" s="3">
        <f t="shared" si="668"/>
        <v>1586.07</v>
      </c>
      <c r="P462" s="3">
        <f t="shared" si="669"/>
        <v>1586.07</v>
      </c>
      <c r="Q462" s="3">
        <f>(ROUND((ROUND(((ET462)*AV462*I462),2)*BB462),2)+ROUND((ROUND(((AE462-(EU462))*AV462*I462),2)*BS462),2))</f>
        <v>0</v>
      </c>
      <c r="R462" s="3">
        <f>(ROUND((ROUND(((EU462)*AV462*I462),2)*BS462),2)+ROUND((ROUND(((AE462-(EU462))*AV462*I462),2)*BS462),2))</f>
        <v>0</v>
      </c>
      <c r="S462" s="3">
        <f t="shared" si="670"/>
        <v>0</v>
      </c>
      <c r="T462" s="3">
        <f t="shared" si="671"/>
        <v>0</v>
      </c>
      <c r="U462" s="3">
        <f t="shared" si="672"/>
        <v>0</v>
      </c>
      <c r="V462" s="3">
        <f t="shared" si="673"/>
        <v>0</v>
      </c>
      <c r="W462" s="3">
        <f t="shared" si="674"/>
        <v>0</v>
      </c>
      <c r="X462" s="3">
        <f>(ROUND((((S462+ROUND((ROUND(((EU462)*AV462*I462),2)*BS462),2))*AT462)/100),2)+ROUND(((ROUND((ROUND(((AE462-(EU462))*AV462*I462),2)*BS462),2)*AT462)/100),2))</f>
        <v>0</v>
      </c>
      <c r="Y462" s="3">
        <f>(ROUND((((S462+ROUND((ROUND(((EU462)*AV462*I462),2)*BS462),2))*AU462)/100),2)+ROUND(((ROUND((ROUND(((AE462-(EU462))*AV462*I462),2)*BS462),2)*AU462)/100),2))</f>
        <v>0</v>
      </c>
      <c r="Z462" s="3"/>
      <c r="AA462" s="3">
        <v>54971259</v>
      </c>
      <c r="AB462" s="3">
        <f t="shared" si="675"/>
        <v>11.87</v>
      </c>
      <c r="AC462" s="3">
        <f>ROUND((ES462),6)</f>
        <v>11.87</v>
      </c>
      <c r="AD462" s="3">
        <f>ROUND((((ET462)-(EU462))+AE462),6)</f>
        <v>0</v>
      </c>
      <c r="AE462" s="3">
        <f>ROUND((EU462),6)</f>
        <v>0</v>
      </c>
      <c r="AF462" s="3">
        <f>ROUND((EV462),6)</f>
        <v>0</v>
      </c>
      <c r="AG462" s="3">
        <f t="shared" si="676"/>
        <v>0</v>
      </c>
      <c r="AH462" s="3">
        <f>(EW462)</f>
        <v>0</v>
      </c>
      <c r="AI462" s="3">
        <f>(EX462)</f>
        <v>0</v>
      </c>
      <c r="AJ462" s="3">
        <f t="shared" si="677"/>
        <v>0</v>
      </c>
      <c r="AK462" s="3">
        <v>11.87</v>
      </c>
      <c r="AL462" s="3">
        <v>11.87</v>
      </c>
      <c r="AM462" s="3">
        <v>0</v>
      </c>
      <c r="AN462" s="3">
        <v>0</v>
      </c>
      <c r="AO462" s="3">
        <v>0</v>
      </c>
      <c r="AP462" s="3">
        <v>0</v>
      </c>
      <c r="AQ462" s="3">
        <v>0</v>
      </c>
      <c r="AR462" s="3">
        <v>0</v>
      </c>
      <c r="AS462" s="3">
        <v>0</v>
      </c>
      <c r="AT462" s="3">
        <v>97</v>
      </c>
      <c r="AU462" s="3">
        <v>51</v>
      </c>
      <c r="AV462" s="3">
        <v>1</v>
      </c>
      <c r="AW462" s="3">
        <v>1</v>
      </c>
      <c r="AX462" s="3"/>
      <c r="AY462" s="3"/>
      <c r="AZ462" s="3">
        <v>1</v>
      </c>
      <c r="BA462" s="3">
        <v>1</v>
      </c>
      <c r="BB462" s="3">
        <v>1</v>
      </c>
      <c r="BC462" s="3">
        <v>1</v>
      </c>
      <c r="BD462" s="3" t="s">
        <v>3</v>
      </c>
      <c r="BE462" s="3" t="s">
        <v>3</v>
      </c>
      <c r="BF462" s="3" t="s">
        <v>3</v>
      </c>
      <c r="BG462" s="3" t="s">
        <v>3</v>
      </c>
      <c r="BH462" s="3">
        <v>3</v>
      </c>
      <c r="BI462" s="3">
        <v>2</v>
      </c>
      <c r="BJ462" s="3" t="s">
        <v>616</v>
      </c>
      <c r="BK462" s="3"/>
      <c r="BL462" s="3"/>
      <c r="BM462" s="3">
        <v>67</v>
      </c>
      <c r="BN462" s="3">
        <v>0</v>
      </c>
      <c r="BO462" s="3" t="s">
        <v>3</v>
      </c>
      <c r="BP462" s="3">
        <v>0</v>
      </c>
      <c r="BQ462" s="3">
        <v>40</v>
      </c>
      <c r="BR462" s="3">
        <v>0</v>
      </c>
      <c r="BS462" s="3">
        <v>1</v>
      </c>
      <c r="BT462" s="3">
        <v>1</v>
      </c>
      <c r="BU462" s="3">
        <v>1</v>
      </c>
      <c r="BV462" s="3">
        <v>1</v>
      </c>
      <c r="BW462" s="3">
        <v>1</v>
      </c>
      <c r="BX462" s="3">
        <v>1</v>
      </c>
      <c r="BY462" s="3" t="s">
        <v>3</v>
      </c>
      <c r="BZ462" s="3">
        <v>97</v>
      </c>
      <c r="CA462" s="3">
        <v>51</v>
      </c>
      <c r="CB462" s="3" t="s">
        <v>3</v>
      </c>
      <c r="CC462" s="3"/>
      <c r="CD462" s="3"/>
      <c r="CE462" s="3">
        <v>1566</v>
      </c>
      <c r="CF462" s="3">
        <v>0</v>
      </c>
      <c r="CG462" s="3">
        <v>0</v>
      </c>
      <c r="CH462" s="3"/>
      <c r="CI462" s="3"/>
      <c r="CJ462" s="3"/>
      <c r="CK462" s="3"/>
      <c r="CL462" s="3"/>
      <c r="CM462" s="3">
        <v>0</v>
      </c>
      <c r="CN462" s="9" t="s">
        <v>2500</v>
      </c>
      <c r="CO462" s="3">
        <v>0</v>
      </c>
      <c r="CP462" s="3">
        <f t="shared" si="678"/>
        <v>1586.07</v>
      </c>
      <c r="CQ462" s="3">
        <f t="shared" si="679"/>
        <v>11.87</v>
      </c>
      <c r="CR462" s="3">
        <f>(ROUND((ROUND(((ET462)*AV462*1),2)*BB462),2)+ROUND((ROUND(((AE462-(EU462))*AV462*1),2)*BS462),2))</f>
        <v>0</v>
      </c>
      <c r="CS462" s="3">
        <f>(ROUND((ROUND(((EU462)*AV462*1),2)*BS462),2)+ROUND((ROUND(((AE462-(EU462))*AV462*1),2)*BS462),2))</f>
        <v>0</v>
      </c>
      <c r="CT462" s="3">
        <f t="shared" si="680"/>
        <v>0</v>
      </c>
      <c r="CU462" s="3">
        <f t="shared" si="681"/>
        <v>0</v>
      </c>
      <c r="CV462" s="3">
        <f t="shared" si="682"/>
        <v>0</v>
      </c>
      <c r="CW462" s="3">
        <f t="shared" si="683"/>
        <v>0</v>
      </c>
      <c r="CX462" s="3">
        <f t="shared" si="684"/>
        <v>0</v>
      </c>
      <c r="CY462" s="3">
        <f>(ROUND((((S462+ROUND((ROUND(((EU462)*AV462*1),2)*BS462),2))*AT462)/100),2)+ROUND(((ROUND((ROUND(((AE462-(EU462))*AV462*1),2)*BS462),2)*AT462)/100),2))</f>
        <v>0</v>
      </c>
      <c r="CZ462" s="3">
        <f>(ROUND((((S462+ROUND((ROUND(((EU462)*AV462*1),2)*BS462),2))*AU462)/100),2)+ROUND(((ROUND((ROUND(((AE462-(EU462))*AV462*1),2)*BS462),2)*AU462)/100),2))</f>
        <v>0</v>
      </c>
      <c r="DA462" s="3"/>
      <c r="DB462" s="3"/>
      <c r="DC462" s="3" t="s">
        <v>3</v>
      </c>
      <c r="DD462" s="3" t="s">
        <v>3</v>
      </c>
      <c r="DE462" s="3" t="s">
        <v>3</v>
      </c>
      <c r="DF462" s="3" t="s">
        <v>3</v>
      </c>
      <c r="DG462" s="3" t="s">
        <v>3</v>
      </c>
      <c r="DH462" s="3" t="s">
        <v>3</v>
      </c>
      <c r="DI462" s="3" t="s">
        <v>3</v>
      </c>
      <c r="DJ462" s="3" t="s">
        <v>3</v>
      </c>
      <c r="DK462" s="3" t="s">
        <v>3</v>
      </c>
      <c r="DL462" s="3" t="s">
        <v>3</v>
      </c>
      <c r="DM462" s="3" t="s">
        <v>3</v>
      </c>
      <c r="DN462" s="3">
        <v>0</v>
      </c>
      <c r="DO462" s="3">
        <v>0</v>
      </c>
      <c r="DP462" s="3">
        <v>1</v>
      </c>
      <c r="DQ462" s="3">
        <v>1</v>
      </c>
      <c r="DR462" s="3"/>
      <c r="DS462" s="3"/>
      <c r="DT462" s="3"/>
      <c r="DU462" s="3">
        <v>1010</v>
      </c>
      <c r="DV462" s="3" t="s">
        <v>266</v>
      </c>
      <c r="DW462" s="3" t="s">
        <v>266</v>
      </c>
      <c r="DX462" s="3">
        <v>1</v>
      </c>
      <c r="DY462" s="3"/>
      <c r="DZ462" s="3" t="s">
        <v>3</v>
      </c>
      <c r="EA462" s="3" t="s">
        <v>3</v>
      </c>
      <c r="EB462" s="3" t="s">
        <v>3</v>
      </c>
      <c r="EC462" s="3" t="s">
        <v>3</v>
      </c>
      <c r="ED462" s="3"/>
      <c r="EE462" s="3">
        <v>57042957</v>
      </c>
      <c r="EF462" s="3">
        <v>40</v>
      </c>
      <c r="EG462" s="3" t="s">
        <v>33</v>
      </c>
      <c r="EH462" s="3">
        <v>0</v>
      </c>
      <c r="EI462" s="3" t="s">
        <v>3</v>
      </c>
      <c r="EJ462" s="3">
        <v>2</v>
      </c>
      <c r="EK462" s="3">
        <v>67</v>
      </c>
      <c r="EL462" s="3" t="s">
        <v>34</v>
      </c>
      <c r="EM462" s="3" t="s">
        <v>35</v>
      </c>
      <c r="EN462" s="3"/>
      <c r="EO462" s="3" t="s">
        <v>46</v>
      </c>
      <c r="EP462" s="3"/>
      <c r="EQ462" s="3">
        <v>0</v>
      </c>
      <c r="ER462" s="3">
        <v>11.87</v>
      </c>
      <c r="ES462" s="3">
        <v>11.87</v>
      </c>
      <c r="ET462" s="3">
        <v>0</v>
      </c>
      <c r="EU462" s="3">
        <v>0</v>
      </c>
      <c r="EV462" s="3">
        <v>0</v>
      </c>
      <c r="EW462" s="3">
        <v>0</v>
      </c>
      <c r="EX462" s="3">
        <v>0</v>
      </c>
      <c r="EY462" s="3"/>
      <c r="EZ462" s="3"/>
      <c r="FA462" s="3"/>
      <c r="FB462" s="3"/>
      <c r="FC462" s="3"/>
      <c r="FD462" s="3"/>
      <c r="FE462" s="3"/>
      <c r="FF462" s="3"/>
      <c r="FG462" s="3"/>
      <c r="FH462" s="3"/>
      <c r="FI462" s="3"/>
      <c r="FJ462" s="3"/>
      <c r="FK462" s="3"/>
      <c r="FL462" s="3"/>
      <c r="FM462" s="3"/>
      <c r="FN462" s="3"/>
      <c r="FO462" s="3"/>
      <c r="FP462" s="3"/>
      <c r="FQ462" s="3">
        <v>0</v>
      </c>
      <c r="FR462" s="3">
        <v>0</v>
      </c>
      <c r="FS462" s="3">
        <v>0</v>
      </c>
      <c r="FT462" s="3"/>
      <c r="FU462" s="3"/>
      <c r="FV462" s="3"/>
      <c r="FW462" s="3"/>
      <c r="FX462" s="3">
        <v>97</v>
      </c>
      <c r="FY462" s="3">
        <v>51</v>
      </c>
      <c r="FZ462" s="3"/>
      <c r="GA462" s="3" t="s">
        <v>3</v>
      </c>
      <c r="GB462" s="3"/>
      <c r="GC462" s="3"/>
      <c r="GD462" s="3">
        <v>1</v>
      </c>
      <c r="GE462" s="3"/>
      <c r="GF462" s="3">
        <v>-1290247677</v>
      </c>
      <c r="GG462" s="3">
        <v>2</v>
      </c>
      <c r="GH462" s="3">
        <v>1</v>
      </c>
      <c r="GI462" s="3">
        <v>-2</v>
      </c>
      <c r="GJ462" s="3">
        <v>0</v>
      </c>
      <c r="GK462" s="3">
        <v>0</v>
      </c>
      <c r="GL462" s="3">
        <f t="shared" si="685"/>
        <v>0</v>
      </c>
      <c r="GM462" s="3">
        <f t="shared" si="686"/>
        <v>1586.07</v>
      </c>
      <c r="GN462" s="3">
        <f t="shared" si="687"/>
        <v>0</v>
      </c>
      <c r="GO462" s="3">
        <f t="shared" si="688"/>
        <v>1586.07</v>
      </c>
      <c r="GP462" s="3">
        <f t="shared" si="689"/>
        <v>0</v>
      </c>
      <c r="GQ462" s="3"/>
      <c r="GR462" s="3">
        <v>0</v>
      </c>
      <c r="GS462" s="3">
        <v>3</v>
      </c>
      <c r="GT462" s="3">
        <v>0</v>
      </c>
      <c r="GU462" s="3" t="s">
        <v>3</v>
      </c>
      <c r="GV462" s="3">
        <f t="shared" si="690"/>
        <v>0</v>
      </c>
      <c r="GW462" s="3">
        <v>1</v>
      </c>
      <c r="GX462" s="3">
        <f t="shared" si="691"/>
        <v>0</v>
      </c>
      <c r="GY462" s="3"/>
      <c r="GZ462" s="3"/>
      <c r="HA462" s="3">
        <v>0</v>
      </c>
      <c r="HB462" s="3">
        <v>0</v>
      </c>
      <c r="HC462" s="3">
        <f t="shared" si="692"/>
        <v>0</v>
      </c>
      <c r="HD462" s="3"/>
      <c r="HE462" s="3" t="s">
        <v>3</v>
      </c>
      <c r="HF462" s="3" t="s">
        <v>3</v>
      </c>
      <c r="HG462" s="3"/>
      <c r="HH462" s="3"/>
      <c r="HI462" s="3"/>
      <c r="HJ462" s="3"/>
      <c r="HK462" s="3"/>
      <c r="HL462" s="3"/>
      <c r="HM462" s="3" t="s">
        <v>22</v>
      </c>
      <c r="HN462" s="3" t="s">
        <v>3</v>
      </c>
      <c r="HO462" s="3" t="s">
        <v>3</v>
      </c>
      <c r="HP462" s="3" t="s">
        <v>3</v>
      </c>
      <c r="HQ462" s="3" t="s">
        <v>3</v>
      </c>
      <c r="HR462" s="3"/>
      <c r="HS462" s="3">
        <v>0</v>
      </c>
      <c r="HT462" s="3"/>
      <c r="HU462" s="3"/>
      <c r="HV462" s="3"/>
      <c r="HW462" s="3"/>
      <c r="HX462" s="3"/>
      <c r="HY462" s="3"/>
      <c r="HZ462" s="3"/>
      <c r="IA462" s="3"/>
      <c r="IB462" s="3"/>
      <c r="IC462" s="3"/>
      <c r="ID462" s="3"/>
      <c r="IE462" s="3"/>
      <c r="IF462" s="3"/>
      <c r="IG462" s="3"/>
      <c r="IH462" s="3"/>
      <c r="II462" s="3"/>
      <c r="IJ462" s="3"/>
      <c r="IK462" s="3">
        <v>0</v>
      </c>
      <c r="IL462" s="3"/>
      <c r="IM462" s="3"/>
      <c r="IN462" s="3"/>
      <c r="IO462" s="3"/>
      <c r="IP462" s="3"/>
      <c r="IQ462" s="3"/>
      <c r="IR462" s="3"/>
      <c r="IS462" s="3"/>
      <c r="IT462" s="3"/>
      <c r="IU462" s="3"/>
    </row>
    <row r="463" spans="1:255" ht="409.5" x14ac:dyDescent="0.25">
      <c r="A463" s="4">
        <v>18</v>
      </c>
      <c r="B463" s="4">
        <v>1</v>
      </c>
      <c r="C463" s="4"/>
      <c r="D463" s="4"/>
      <c r="E463" s="4" t="s">
        <v>613</v>
      </c>
      <c r="F463" s="4" t="s">
        <v>614</v>
      </c>
      <c r="G463" s="4" t="s">
        <v>615</v>
      </c>
      <c r="H463" s="4" t="s">
        <v>266</v>
      </c>
      <c r="I463" s="4">
        <f>I461*J463</f>
        <v>133.62</v>
      </c>
      <c r="J463" s="4">
        <v>102</v>
      </c>
      <c r="K463" s="4">
        <v>102</v>
      </c>
      <c r="L463" s="4"/>
      <c r="M463" s="4"/>
      <c r="N463" s="4"/>
      <c r="O463" s="4">
        <f t="shared" si="668"/>
        <v>13560.9</v>
      </c>
      <c r="P463" s="4">
        <f t="shared" si="669"/>
        <v>13560.9</v>
      </c>
      <c r="Q463" s="4">
        <f>(ROUND((ROUND(((ET463)*AV463*I463),2)*BB463),2)+ROUND((ROUND(((AE463-(EU463))*AV463*I463),2)*BS463),2))</f>
        <v>0</v>
      </c>
      <c r="R463" s="4">
        <f>(ROUND((ROUND(((EU463)*AV463*I463),2)*BS463),2)+ROUND((ROUND(((AE463-(EU463))*AV463*I463),2)*BS463),2))</f>
        <v>0</v>
      </c>
      <c r="S463" s="4">
        <f t="shared" si="670"/>
        <v>0</v>
      </c>
      <c r="T463" s="4">
        <f t="shared" si="671"/>
        <v>0</v>
      </c>
      <c r="U463" s="4">
        <f t="shared" si="672"/>
        <v>0</v>
      </c>
      <c r="V463" s="4">
        <f t="shared" si="673"/>
        <v>0</v>
      </c>
      <c r="W463" s="4">
        <f t="shared" si="674"/>
        <v>0</v>
      </c>
      <c r="X463" s="4">
        <f>(ROUND((((S463+ROUND((ROUND(((EU463)*AV463*I463),2)*BS463),2))*AT463)/100),2)+ROUND(((ROUND((ROUND(((AE463-(EU463))*AV463*I463),2)*BS463),2)*AT463)/100),2))</f>
        <v>0</v>
      </c>
      <c r="Y463" s="4">
        <f>(ROUND((((S463+ROUND((ROUND(((EU463)*AV463*I463),2)*BS463),2))*AU463)/100),2)+ROUND(((ROUND((ROUND(((AE463-(EU463))*AV463*I463),2)*BS463),2)*AU463)/100),2))</f>
        <v>0</v>
      </c>
      <c r="Z463" s="4"/>
      <c r="AA463" s="4">
        <v>55890823</v>
      </c>
      <c r="AB463" s="4">
        <f t="shared" si="675"/>
        <v>11.87</v>
      </c>
      <c r="AC463" s="4">
        <f>ROUND((ES463),6)</f>
        <v>11.87</v>
      </c>
      <c r="AD463" s="4">
        <f>ROUND((((ET463)-(EU463))+AE463),6)</f>
        <v>0</v>
      </c>
      <c r="AE463" s="4">
        <f>ROUND((EU463),6)</f>
        <v>0</v>
      </c>
      <c r="AF463" s="4">
        <f>ROUND((EV463),6)</f>
        <v>0</v>
      </c>
      <c r="AG463" s="4">
        <f t="shared" si="676"/>
        <v>0</v>
      </c>
      <c r="AH463" s="4">
        <f>(EW463)</f>
        <v>0</v>
      </c>
      <c r="AI463" s="4">
        <f>(EX463)</f>
        <v>0</v>
      </c>
      <c r="AJ463" s="4">
        <f t="shared" si="677"/>
        <v>0</v>
      </c>
      <c r="AK463" s="4">
        <v>11.87</v>
      </c>
      <c r="AL463" s="4">
        <v>11.87</v>
      </c>
      <c r="AM463" s="4">
        <v>0</v>
      </c>
      <c r="AN463" s="4">
        <v>0</v>
      </c>
      <c r="AO463" s="4">
        <v>0</v>
      </c>
      <c r="AP463" s="4">
        <v>0</v>
      </c>
      <c r="AQ463" s="4">
        <v>0</v>
      </c>
      <c r="AR463" s="4">
        <v>0</v>
      </c>
      <c r="AS463" s="4">
        <v>0</v>
      </c>
      <c r="AT463" s="4">
        <v>97</v>
      </c>
      <c r="AU463" s="4">
        <v>51</v>
      </c>
      <c r="AV463" s="4">
        <v>1</v>
      </c>
      <c r="AW463" s="4">
        <v>1</v>
      </c>
      <c r="AX463" s="4"/>
      <c r="AY463" s="4"/>
      <c r="AZ463" s="4">
        <v>1</v>
      </c>
      <c r="BA463" s="4">
        <v>1</v>
      </c>
      <c r="BB463" s="4">
        <v>1</v>
      </c>
      <c r="BC463" s="4">
        <v>8.5500000000000007</v>
      </c>
      <c r="BD463" s="4" t="s">
        <v>3</v>
      </c>
      <c r="BE463" s="4" t="s">
        <v>3</v>
      </c>
      <c r="BF463" s="4" t="s">
        <v>3</v>
      </c>
      <c r="BG463" s="4" t="s">
        <v>3</v>
      </c>
      <c r="BH463" s="4">
        <v>3</v>
      </c>
      <c r="BI463" s="4">
        <v>2</v>
      </c>
      <c r="BJ463" s="4" t="s">
        <v>616</v>
      </c>
      <c r="BK463" s="4"/>
      <c r="BL463" s="4"/>
      <c r="BM463" s="4">
        <v>67</v>
      </c>
      <c r="BN463" s="4">
        <v>0</v>
      </c>
      <c r="BO463" s="4" t="s">
        <v>614</v>
      </c>
      <c r="BP463" s="4">
        <v>1</v>
      </c>
      <c r="BQ463" s="4">
        <v>40</v>
      </c>
      <c r="BR463" s="4">
        <v>0</v>
      </c>
      <c r="BS463" s="4">
        <v>1</v>
      </c>
      <c r="BT463" s="4">
        <v>1</v>
      </c>
      <c r="BU463" s="4">
        <v>1</v>
      </c>
      <c r="BV463" s="4">
        <v>1</v>
      </c>
      <c r="BW463" s="4">
        <v>1</v>
      </c>
      <c r="BX463" s="4">
        <v>1</v>
      </c>
      <c r="BY463" s="4" t="s">
        <v>3</v>
      </c>
      <c r="BZ463" s="4">
        <v>97</v>
      </c>
      <c r="CA463" s="4">
        <v>51</v>
      </c>
      <c r="CB463" s="4" t="s">
        <v>3</v>
      </c>
      <c r="CC463" s="4"/>
      <c r="CD463" s="4"/>
      <c r="CE463" s="4">
        <v>1566</v>
      </c>
      <c r="CF463" s="4">
        <v>0</v>
      </c>
      <c r="CG463" s="4">
        <v>0</v>
      </c>
      <c r="CH463" s="4"/>
      <c r="CI463" s="4"/>
      <c r="CJ463" s="4"/>
      <c r="CK463" s="4"/>
      <c r="CL463" s="4"/>
      <c r="CM463" s="4">
        <v>0</v>
      </c>
      <c r="CN463" s="10" t="s">
        <v>2500</v>
      </c>
      <c r="CO463" s="4">
        <v>0</v>
      </c>
      <c r="CP463" s="4">
        <f t="shared" si="678"/>
        <v>13560.9</v>
      </c>
      <c r="CQ463" s="4">
        <f t="shared" si="679"/>
        <v>101.49</v>
      </c>
      <c r="CR463" s="4">
        <f>(ROUND((ROUND(((ET463)*AV463*1),2)*BB463),2)+ROUND((ROUND(((AE463-(EU463))*AV463*1),2)*BS463),2))</f>
        <v>0</v>
      </c>
      <c r="CS463" s="4">
        <f>(ROUND((ROUND(((EU463)*AV463*1),2)*BS463),2)+ROUND((ROUND(((AE463-(EU463))*AV463*1),2)*BS463),2))</f>
        <v>0</v>
      </c>
      <c r="CT463" s="4">
        <f t="shared" si="680"/>
        <v>0</v>
      </c>
      <c r="CU463" s="4">
        <f t="shared" si="681"/>
        <v>0</v>
      </c>
      <c r="CV463" s="4">
        <f t="shared" si="682"/>
        <v>0</v>
      </c>
      <c r="CW463" s="4">
        <f t="shared" si="683"/>
        <v>0</v>
      </c>
      <c r="CX463" s="4">
        <f t="shared" si="684"/>
        <v>0</v>
      </c>
      <c r="CY463" s="4">
        <f>(ROUND((((S463+ROUND((ROUND(((EU463)*AV463*1),2)*BS463),2))*AT463)/100),2)+ROUND(((ROUND((ROUND(((AE463-(EU463))*AV463*1),2)*BS463),2)*AT463)/100),2))</f>
        <v>0</v>
      </c>
      <c r="CZ463" s="4">
        <f>(ROUND((((S463+ROUND((ROUND(((EU463)*AV463*1),2)*BS463),2))*AU463)/100),2)+ROUND(((ROUND((ROUND(((AE463-(EU463))*AV463*1),2)*BS463),2)*AU463)/100),2))</f>
        <v>0</v>
      </c>
      <c r="DA463" s="4"/>
      <c r="DB463" s="4"/>
      <c r="DC463" s="4" t="s">
        <v>3</v>
      </c>
      <c r="DD463" s="4" t="s">
        <v>3</v>
      </c>
      <c r="DE463" s="4" t="s">
        <v>3</v>
      </c>
      <c r="DF463" s="4" t="s">
        <v>3</v>
      </c>
      <c r="DG463" s="4" t="s">
        <v>3</v>
      </c>
      <c r="DH463" s="4" t="s">
        <v>3</v>
      </c>
      <c r="DI463" s="4" t="s">
        <v>3</v>
      </c>
      <c r="DJ463" s="4" t="s">
        <v>3</v>
      </c>
      <c r="DK463" s="4" t="s">
        <v>3</v>
      </c>
      <c r="DL463" s="4" t="s">
        <v>3</v>
      </c>
      <c r="DM463" s="4" t="s">
        <v>3</v>
      </c>
      <c r="DN463" s="4">
        <v>0</v>
      </c>
      <c r="DO463" s="4">
        <v>0</v>
      </c>
      <c r="DP463" s="4">
        <v>1</v>
      </c>
      <c r="DQ463" s="4">
        <v>1</v>
      </c>
      <c r="DR463" s="4"/>
      <c r="DS463" s="4"/>
      <c r="DT463" s="4"/>
      <c r="DU463" s="4">
        <v>1010</v>
      </c>
      <c r="DV463" s="4" t="s">
        <v>266</v>
      </c>
      <c r="DW463" s="4" t="s">
        <v>266</v>
      </c>
      <c r="DX463" s="4">
        <v>1</v>
      </c>
      <c r="DY463" s="4"/>
      <c r="DZ463" s="4" t="s">
        <v>3</v>
      </c>
      <c r="EA463" s="4" t="s">
        <v>3</v>
      </c>
      <c r="EB463" s="4" t="s">
        <v>3</v>
      </c>
      <c r="EC463" s="4" t="s">
        <v>3</v>
      </c>
      <c r="ED463" s="4"/>
      <c r="EE463" s="4">
        <v>57042957</v>
      </c>
      <c r="EF463" s="4">
        <v>40</v>
      </c>
      <c r="EG463" s="4" t="s">
        <v>33</v>
      </c>
      <c r="EH463" s="4">
        <v>0</v>
      </c>
      <c r="EI463" s="4" t="s">
        <v>3</v>
      </c>
      <c r="EJ463" s="4">
        <v>2</v>
      </c>
      <c r="EK463" s="4">
        <v>67</v>
      </c>
      <c r="EL463" s="4" t="s">
        <v>34</v>
      </c>
      <c r="EM463" s="4" t="s">
        <v>35</v>
      </c>
      <c r="EN463" s="4"/>
      <c r="EO463" s="4" t="s">
        <v>46</v>
      </c>
      <c r="EP463" s="4"/>
      <c r="EQ463" s="4">
        <v>0</v>
      </c>
      <c r="ER463" s="4">
        <v>11.87</v>
      </c>
      <c r="ES463" s="4">
        <v>11.87</v>
      </c>
      <c r="ET463" s="4">
        <v>0</v>
      </c>
      <c r="EU463" s="4">
        <v>0</v>
      </c>
      <c r="EV463" s="4">
        <v>0</v>
      </c>
      <c r="EW463" s="4">
        <v>0</v>
      </c>
      <c r="EX463" s="4">
        <v>0</v>
      </c>
      <c r="EY463" s="4"/>
      <c r="EZ463" s="4"/>
      <c r="FA463" s="4"/>
      <c r="FB463" s="4"/>
      <c r="FC463" s="4"/>
      <c r="FD463" s="4"/>
      <c r="FE463" s="4"/>
      <c r="FF463" s="4"/>
      <c r="FG463" s="4"/>
      <c r="FH463" s="4"/>
      <c r="FI463" s="4"/>
      <c r="FJ463" s="4"/>
      <c r="FK463" s="4"/>
      <c r="FL463" s="4"/>
      <c r="FM463" s="4"/>
      <c r="FN463" s="4"/>
      <c r="FO463" s="4"/>
      <c r="FP463" s="4"/>
      <c r="FQ463" s="4">
        <v>0</v>
      </c>
      <c r="FR463" s="4">
        <v>0</v>
      </c>
      <c r="FS463" s="4">
        <v>0</v>
      </c>
      <c r="FT463" s="4"/>
      <c r="FU463" s="4"/>
      <c r="FV463" s="4"/>
      <c r="FW463" s="4"/>
      <c r="FX463" s="4">
        <v>97</v>
      </c>
      <c r="FY463" s="4">
        <v>51</v>
      </c>
      <c r="FZ463" s="4"/>
      <c r="GA463" s="4" t="s">
        <v>3</v>
      </c>
      <c r="GB463" s="4"/>
      <c r="GC463" s="4"/>
      <c r="GD463" s="4">
        <v>1</v>
      </c>
      <c r="GE463" s="4"/>
      <c r="GF463" s="4">
        <v>-1290247677</v>
      </c>
      <c r="GG463" s="4">
        <v>2</v>
      </c>
      <c r="GH463" s="4">
        <v>1</v>
      </c>
      <c r="GI463" s="4">
        <v>2</v>
      </c>
      <c r="GJ463" s="4">
        <v>0</v>
      </c>
      <c r="GK463" s="4">
        <v>0</v>
      </c>
      <c r="GL463" s="4">
        <f t="shared" si="685"/>
        <v>0</v>
      </c>
      <c r="GM463" s="4">
        <f t="shared" si="686"/>
        <v>13560.9</v>
      </c>
      <c r="GN463" s="4">
        <f t="shared" si="687"/>
        <v>0</v>
      </c>
      <c r="GO463" s="4">
        <f t="shared" si="688"/>
        <v>13560.9</v>
      </c>
      <c r="GP463" s="4">
        <f t="shared" si="689"/>
        <v>0</v>
      </c>
      <c r="GQ463" s="4"/>
      <c r="GR463" s="4">
        <v>0</v>
      </c>
      <c r="GS463" s="4">
        <v>0</v>
      </c>
      <c r="GT463" s="4">
        <v>0</v>
      </c>
      <c r="GU463" s="4" t="s">
        <v>3</v>
      </c>
      <c r="GV463" s="4">
        <f t="shared" si="690"/>
        <v>0</v>
      </c>
      <c r="GW463" s="4">
        <v>1</v>
      </c>
      <c r="GX463" s="4">
        <f t="shared" si="691"/>
        <v>0</v>
      </c>
      <c r="GY463" s="4"/>
      <c r="GZ463" s="4"/>
      <c r="HA463" s="4">
        <v>0</v>
      </c>
      <c r="HB463" s="4">
        <v>0</v>
      </c>
      <c r="HC463" s="4">
        <f t="shared" si="692"/>
        <v>0</v>
      </c>
      <c r="HD463" s="4"/>
      <c r="HE463" s="4" t="s">
        <v>3</v>
      </c>
      <c r="HF463" s="4" t="s">
        <v>3</v>
      </c>
      <c r="HG463" s="4"/>
      <c r="HH463" s="4"/>
      <c r="HI463" s="4"/>
      <c r="HJ463" s="4"/>
      <c r="HK463" s="4"/>
      <c r="HL463" s="4"/>
      <c r="HM463" s="4" t="s">
        <v>22</v>
      </c>
      <c r="HN463" s="4" t="s">
        <v>3</v>
      </c>
      <c r="HO463" s="4" t="s">
        <v>3</v>
      </c>
      <c r="HP463" s="4" t="s">
        <v>3</v>
      </c>
      <c r="HQ463" s="4" t="s">
        <v>3</v>
      </c>
      <c r="HR463" s="4"/>
      <c r="HS463" s="4">
        <v>0</v>
      </c>
      <c r="HT463" s="4"/>
      <c r="HU463" s="4"/>
      <c r="HV463" s="4"/>
      <c r="HW463" s="4"/>
      <c r="HX463" s="4"/>
      <c r="HY463" s="4"/>
      <c r="HZ463" s="4"/>
      <c r="IA463" s="4"/>
      <c r="IB463" s="4"/>
      <c r="IC463" s="4"/>
      <c r="ID463" s="4"/>
      <c r="IE463" s="4"/>
      <c r="IF463" s="4"/>
      <c r="IG463" s="4"/>
      <c r="IH463" s="4"/>
      <c r="II463" s="4"/>
      <c r="IJ463" s="4"/>
      <c r="IK463" s="4">
        <v>0</v>
      </c>
      <c r="IL463" s="4"/>
      <c r="IM463" s="4"/>
      <c r="IN463" s="4"/>
      <c r="IO463" s="4"/>
      <c r="IP463" s="4"/>
      <c r="IQ463" s="4"/>
      <c r="IR463" s="4"/>
      <c r="IS463" s="4"/>
      <c r="IT463" s="4"/>
      <c r="IU463" s="4"/>
    </row>
    <row r="464" spans="1:255" ht="409.5" x14ac:dyDescent="0.25">
      <c r="A464" s="3">
        <v>17</v>
      </c>
      <c r="B464" s="3">
        <v>1</v>
      </c>
      <c r="C464" s="3"/>
      <c r="D464" s="3"/>
      <c r="E464" s="3" t="s">
        <v>617</v>
      </c>
      <c r="F464" s="3" t="s">
        <v>618</v>
      </c>
      <c r="G464" s="3" t="s">
        <v>619</v>
      </c>
      <c r="H464" s="3" t="s">
        <v>40</v>
      </c>
      <c r="I464" s="3">
        <f>ROUND(24/100,9)</f>
        <v>0.24</v>
      </c>
      <c r="J464" s="3">
        <v>0</v>
      </c>
      <c r="K464" s="3">
        <f>ROUND(24/100,9)</f>
        <v>0.24</v>
      </c>
      <c r="L464" s="3"/>
      <c r="M464" s="3"/>
      <c r="N464" s="3"/>
      <c r="O464" s="3">
        <f t="shared" si="668"/>
        <v>68.099999999999994</v>
      </c>
      <c r="P464" s="3">
        <f t="shared" si="669"/>
        <v>0</v>
      </c>
      <c r="Q464" s="3">
        <f>(ROUND((ROUND((((ET464*1.2))*AV464*I464),2)*BB464),2)+ROUND((ROUND(((AE464-((EU464*1.2)))*AV464*I464),2)*BS464),2))</f>
        <v>0.25</v>
      </c>
      <c r="R464" s="3">
        <f>(ROUND((ROUND((((EU464*1.2))*AV464*I464),2)*BS464),2)+ROUND((ROUND(((AE464-((EU464*1.2)))*AV464*I464),2)*BS464),2))</f>
        <v>0.04</v>
      </c>
      <c r="S464" s="3">
        <f t="shared" si="670"/>
        <v>67.849999999999994</v>
      </c>
      <c r="T464" s="3">
        <f t="shared" si="671"/>
        <v>0</v>
      </c>
      <c r="U464" s="3">
        <f t="shared" si="672"/>
        <v>6.069919679999999</v>
      </c>
      <c r="V464" s="3">
        <f t="shared" si="673"/>
        <v>0</v>
      </c>
      <c r="W464" s="3">
        <f t="shared" si="674"/>
        <v>0</v>
      </c>
      <c r="X464" s="3">
        <f>(ROUND((((S464+ROUND((ROUND((((EU464*1.2))*AV464*I464),2)*BS464),2))*AT464)/100),2)+ROUND(((ROUND((ROUND(((AE464-((EU464*1.2)))*AV464*I464),2)*BS464),2)*AT464)/100),2))</f>
        <v>65.849999999999994</v>
      </c>
      <c r="Y464" s="3">
        <f>(ROUND((((S464+ROUND((ROUND((((EU464*1.2))*AV464*I464),2)*BS464),2))*AU464)/100),2)+ROUND(((ROUND((ROUND(((AE464-((EU464*1.2)))*AV464*I464),2)*BS464),2)*AU464)/100),2))</f>
        <v>34.619999999999997</v>
      </c>
      <c r="Z464" s="3"/>
      <c r="AA464" s="3">
        <v>54971259</v>
      </c>
      <c r="AB464" s="3">
        <f t="shared" si="675"/>
        <v>271.02</v>
      </c>
      <c r="AC464" s="3">
        <f>ROUND(((ES464*1)),6)</f>
        <v>0</v>
      </c>
      <c r="AD464" s="3">
        <f>ROUND(((((ET464*1.2))-((EU464*1.2)))+AE464),6)</f>
        <v>0.996</v>
      </c>
      <c r="AE464" s="3">
        <f>ROUND(((EU464*1.2)),6)</f>
        <v>0.156</v>
      </c>
      <c r="AF464" s="3">
        <f>ROUND(((EV464*1.2)),6)</f>
        <v>270.024</v>
      </c>
      <c r="AG464" s="3">
        <f t="shared" si="676"/>
        <v>0</v>
      </c>
      <c r="AH464" s="3">
        <f>((EW464*1.2))</f>
        <v>24.155999999999999</v>
      </c>
      <c r="AI464" s="3">
        <f>((EX464*1.2))</f>
        <v>0</v>
      </c>
      <c r="AJ464" s="3">
        <f t="shared" si="677"/>
        <v>0</v>
      </c>
      <c r="AK464" s="3">
        <v>225.85</v>
      </c>
      <c r="AL464" s="3">
        <v>0</v>
      </c>
      <c r="AM464" s="3">
        <v>0.83</v>
      </c>
      <c r="AN464" s="3">
        <v>0.13</v>
      </c>
      <c r="AO464" s="3">
        <v>225.02</v>
      </c>
      <c r="AP464" s="3">
        <v>0</v>
      </c>
      <c r="AQ464" s="3">
        <v>20.13</v>
      </c>
      <c r="AR464" s="3">
        <v>0</v>
      </c>
      <c r="AS464" s="3">
        <v>0</v>
      </c>
      <c r="AT464" s="3">
        <v>97</v>
      </c>
      <c r="AU464" s="3">
        <v>51</v>
      </c>
      <c r="AV464" s="3">
        <v>1.0469999999999999</v>
      </c>
      <c r="AW464" s="3">
        <v>1</v>
      </c>
      <c r="AX464" s="3"/>
      <c r="AY464" s="3"/>
      <c r="AZ464" s="3">
        <v>1</v>
      </c>
      <c r="BA464" s="3">
        <v>1</v>
      </c>
      <c r="BB464" s="3">
        <v>1</v>
      </c>
      <c r="BC464" s="3">
        <v>1</v>
      </c>
      <c r="BD464" s="3" t="s">
        <v>3</v>
      </c>
      <c r="BE464" s="3" t="s">
        <v>3</v>
      </c>
      <c r="BF464" s="3" t="s">
        <v>3</v>
      </c>
      <c r="BG464" s="3" t="s">
        <v>3</v>
      </c>
      <c r="BH464" s="3">
        <v>0</v>
      </c>
      <c r="BI464" s="3">
        <v>2</v>
      </c>
      <c r="BJ464" s="3" t="s">
        <v>620</v>
      </c>
      <c r="BK464" s="3"/>
      <c r="BL464" s="3"/>
      <c r="BM464" s="3">
        <v>67</v>
      </c>
      <c r="BN464" s="3">
        <v>0</v>
      </c>
      <c r="BO464" s="3" t="s">
        <v>618</v>
      </c>
      <c r="BP464" s="3">
        <v>1</v>
      </c>
      <c r="BQ464" s="3">
        <v>40</v>
      </c>
      <c r="BR464" s="3">
        <v>0</v>
      </c>
      <c r="BS464" s="3">
        <v>1</v>
      </c>
      <c r="BT464" s="3">
        <v>1</v>
      </c>
      <c r="BU464" s="3">
        <v>1</v>
      </c>
      <c r="BV464" s="3">
        <v>1</v>
      </c>
      <c r="BW464" s="3">
        <v>1</v>
      </c>
      <c r="BX464" s="3">
        <v>1</v>
      </c>
      <c r="BY464" s="3" t="s">
        <v>3</v>
      </c>
      <c r="BZ464" s="3">
        <v>97</v>
      </c>
      <c r="CA464" s="3">
        <v>51</v>
      </c>
      <c r="CB464" s="3" t="s">
        <v>3</v>
      </c>
      <c r="CC464" s="3"/>
      <c r="CD464" s="3"/>
      <c r="CE464" s="3">
        <v>1566</v>
      </c>
      <c r="CF464" s="3">
        <v>0</v>
      </c>
      <c r="CG464" s="3">
        <v>0</v>
      </c>
      <c r="CH464" s="3"/>
      <c r="CI464" s="3"/>
      <c r="CJ464" s="3"/>
      <c r="CK464" s="3"/>
      <c r="CL464" s="3"/>
      <c r="CM464" s="3">
        <v>0</v>
      </c>
      <c r="CN464" s="9" t="s">
        <v>2500</v>
      </c>
      <c r="CO464" s="3">
        <v>0</v>
      </c>
      <c r="CP464" s="3">
        <f t="shared" si="678"/>
        <v>68.099999999999994</v>
      </c>
      <c r="CQ464" s="3">
        <f t="shared" si="679"/>
        <v>0</v>
      </c>
      <c r="CR464" s="3">
        <f>(ROUND((ROUND((((ET464*1.2))*AV464*1),2)*BB464),2)+ROUND((ROUND(((AE464-((EU464*1.2)))*AV464*1),2)*BS464),2))</f>
        <v>1.04</v>
      </c>
      <c r="CS464" s="3">
        <f>(ROUND((ROUND((((EU464*1.2))*AV464*1),2)*BS464),2)+ROUND((ROUND(((AE464-((EU464*1.2)))*AV464*1),2)*BS464),2))</f>
        <v>0.16</v>
      </c>
      <c r="CT464" s="3">
        <f t="shared" si="680"/>
        <v>282.72000000000003</v>
      </c>
      <c r="CU464" s="3">
        <f t="shared" si="681"/>
        <v>0</v>
      </c>
      <c r="CV464" s="3">
        <f t="shared" si="682"/>
        <v>25.291331999999997</v>
      </c>
      <c r="CW464" s="3">
        <f t="shared" si="683"/>
        <v>0</v>
      </c>
      <c r="CX464" s="3">
        <f t="shared" si="684"/>
        <v>0</v>
      </c>
      <c r="CY464" s="3">
        <f>(ROUND((((S464+ROUND((ROUND((((EU464*1.2))*AV464*1),2)*BS464),2))*AT464)/100),2)+ROUND(((ROUND((ROUND(((AE464-((EU464*1.2)))*AV464*1),2)*BS464),2)*AT464)/100),2))</f>
        <v>65.97</v>
      </c>
      <c r="CZ464" s="3">
        <f>(ROUND((((S464+ROUND((ROUND((((EU464*1.2))*AV464*1),2)*BS464),2))*AU464)/100),2)+ROUND(((ROUND((ROUND(((AE464-((EU464*1.2)))*AV464*1),2)*BS464),2)*AU464)/100),2))</f>
        <v>34.69</v>
      </c>
      <c r="DA464" s="3"/>
      <c r="DB464" s="3">
        <v>133</v>
      </c>
      <c r="DC464" s="3" t="s">
        <v>3</v>
      </c>
      <c r="DD464" s="3" t="s">
        <v>22</v>
      </c>
      <c r="DE464" s="3" t="s">
        <v>42</v>
      </c>
      <c r="DF464" s="3" t="s">
        <v>42</v>
      </c>
      <c r="DG464" s="3" t="s">
        <v>42</v>
      </c>
      <c r="DH464" s="3" t="s">
        <v>3</v>
      </c>
      <c r="DI464" s="3" t="s">
        <v>42</v>
      </c>
      <c r="DJ464" s="3" t="s">
        <v>42</v>
      </c>
      <c r="DK464" s="3" t="s">
        <v>3</v>
      </c>
      <c r="DL464" s="3" t="s">
        <v>3</v>
      </c>
      <c r="DM464" s="3" t="s">
        <v>3</v>
      </c>
      <c r="DN464" s="3">
        <v>0</v>
      </c>
      <c r="DO464" s="3">
        <v>0</v>
      </c>
      <c r="DP464" s="3">
        <v>1</v>
      </c>
      <c r="DQ464" s="3">
        <v>1</v>
      </c>
      <c r="DR464" s="3"/>
      <c r="DS464" s="3"/>
      <c r="DT464" s="3"/>
      <c r="DU464" s="3">
        <v>1010</v>
      </c>
      <c r="DV464" s="3" t="s">
        <v>40</v>
      </c>
      <c r="DW464" s="3" t="s">
        <v>40</v>
      </c>
      <c r="DX464" s="3">
        <v>100</v>
      </c>
      <c r="DY464" s="3"/>
      <c r="DZ464" s="3" t="s">
        <v>3</v>
      </c>
      <c r="EA464" s="3" t="s">
        <v>3</v>
      </c>
      <c r="EB464" s="3" t="s">
        <v>3</v>
      </c>
      <c r="EC464" s="3" t="s">
        <v>3</v>
      </c>
      <c r="ED464" s="3"/>
      <c r="EE464" s="3">
        <v>57042957</v>
      </c>
      <c r="EF464" s="3">
        <v>40</v>
      </c>
      <c r="EG464" s="3" t="s">
        <v>33</v>
      </c>
      <c r="EH464" s="3">
        <v>0</v>
      </c>
      <c r="EI464" s="3" t="s">
        <v>3</v>
      </c>
      <c r="EJ464" s="3">
        <v>2</v>
      </c>
      <c r="EK464" s="3">
        <v>67</v>
      </c>
      <c r="EL464" s="3" t="s">
        <v>34</v>
      </c>
      <c r="EM464" s="3" t="s">
        <v>35</v>
      </c>
      <c r="EN464" s="3"/>
      <c r="EO464" s="3" t="s">
        <v>46</v>
      </c>
      <c r="EP464" s="3"/>
      <c r="EQ464" s="3">
        <v>0</v>
      </c>
      <c r="ER464" s="3">
        <v>225.85</v>
      </c>
      <c r="ES464" s="3">
        <v>0</v>
      </c>
      <c r="ET464" s="3">
        <v>0.83</v>
      </c>
      <c r="EU464" s="3">
        <v>0.13</v>
      </c>
      <c r="EV464" s="3">
        <v>225.02</v>
      </c>
      <c r="EW464" s="3">
        <v>20.13</v>
      </c>
      <c r="EX464" s="3">
        <v>0</v>
      </c>
      <c r="EY464" s="3">
        <v>0</v>
      </c>
      <c r="EZ464" s="3"/>
      <c r="FA464" s="3"/>
      <c r="FB464" s="3"/>
      <c r="FC464" s="3"/>
      <c r="FD464" s="3"/>
      <c r="FE464" s="3"/>
      <c r="FF464" s="3"/>
      <c r="FG464" s="3"/>
      <c r="FH464" s="3"/>
      <c r="FI464" s="3"/>
      <c r="FJ464" s="3"/>
      <c r="FK464" s="3"/>
      <c r="FL464" s="3"/>
      <c r="FM464" s="3"/>
      <c r="FN464" s="3"/>
      <c r="FO464" s="3"/>
      <c r="FP464" s="3"/>
      <c r="FQ464" s="3">
        <v>0</v>
      </c>
      <c r="FR464" s="3">
        <v>0</v>
      </c>
      <c r="FS464" s="3">
        <v>0</v>
      </c>
      <c r="FT464" s="3"/>
      <c r="FU464" s="3"/>
      <c r="FV464" s="3"/>
      <c r="FW464" s="3"/>
      <c r="FX464" s="3">
        <v>97</v>
      </c>
      <c r="FY464" s="3">
        <v>51</v>
      </c>
      <c r="FZ464" s="3"/>
      <c r="GA464" s="3" t="s">
        <v>3</v>
      </c>
      <c r="GB464" s="3"/>
      <c r="GC464" s="3"/>
      <c r="GD464" s="3">
        <v>1</v>
      </c>
      <c r="GE464" s="3"/>
      <c r="GF464" s="3">
        <v>-529216338</v>
      </c>
      <c r="GG464" s="3">
        <v>2</v>
      </c>
      <c r="GH464" s="3">
        <v>1</v>
      </c>
      <c r="GI464" s="3">
        <v>2</v>
      </c>
      <c r="GJ464" s="3">
        <v>0</v>
      </c>
      <c r="GK464" s="3">
        <v>0</v>
      </c>
      <c r="GL464" s="3">
        <f t="shared" si="685"/>
        <v>0</v>
      </c>
      <c r="GM464" s="3">
        <f t="shared" si="686"/>
        <v>168.57</v>
      </c>
      <c r="GN464" s="3">
        <f t="shared" si="687"/>
        <v>0</v>
      </c>
      <c r="GO464" s="3">
        <f t="shared" si="688"/>
        <v>168.57</v>
      </c>
      <c r="GP464" s="3">
        <f t="shared" si="689"/>
        <v>0</v>
      </c>
      <c r="GQ464" s="3"/>
      <c r="GR464" s="3">
        <v>0</v>
      </c>
      <c r="GS464" s="3">
        <v>3</v>
      </c>
      <c r="GT464" s="3">
        <v>0</v>
      </c>
      <c r="GU464" s="3" t="s">
        <v>3</v>
      </c>
      <c r="GV464" s="3">
        <f t="shared" si="690"/>
        <v>0</v>
      </c>
      <c r="GW464" s="3">
        <v>1</v>
      </c>
      <c r="GX464" s="3">
        <f t="shared" si="691"/>
        <v>0</v>
      </c>
      <c r="GY464" s="3"/>
      <c r="GZ464" s="3"/>
      <c r="HA464" s="3">
        <v>0</v>
      </c>
      <c r="HB464" s="3">
        <v>0</v>
      </c>
      <c r="HC464" s="3">
        <f t="shared" si="692"/>
        <v>0</v>
      </c>
      <c r="HD464" s="3"/>
      <c r="HE464" s="3" t="s">
        <v>3</v>
      </c>
      <c r="HF464" s="3" t="s">
        <v>3</v>
      </c>
      <c r="HG464" s="3"/>
      <c r="HH464" s="3"/>
      <c r="HI464" s="3"/>
      <c r="HJ464" s="3"/>
      <c r="HK464" s="3"/>
      <c r="HL464" s="3"/>
      <c r="HM464" s="3" t="s">
        <v>3</v>
      </c>
      <c r="HN464" s="3" t="s">
        <v>3</v>
      </c>
      <c r="HO464" s="3" t="s">
        <v>3</v>
      </c>
      <c r="HP464" s="3" t="s">
        <v>3</v>
      </c>
      <c r="HQ464" s="3" t="s">
        <v>3</v>
      </c>
      <c r="HR464" s="3"/>
      <c r="HS464" s="3">
        <v>0</v>
      </c>
      <c r="HT464" s="3"/>
      <c r="HU464" s="3"/>
      <c r="HV464" s="3"/>
      <c r="HW464" s="3"/>
      <c r="HX464" s="3"/>
      <c r="HY464" s="3"/>
      <c r="HZ464" s="3"/>
      <c r="IA464" s="3"/>
      <c r="IB464" s="3"/>
      <c r="IC464" s="3"/>
      <c r="ID464" s="3"/>
      <c r="IE464" s="3"/>
      <c r="IF464" s="3"/>
      <c r="IG464" s="3"/>
      <c r="IH464" s="3"/>
      <c r="II464" s="3"/>
      <c r="IJ464" s="3"/>
      <c r="IK464" s="3">
        <v>0</v>
      </c>
      <c r="IL464" s="3"/>
      <c r="IM464" s="3"/>
      <c r="IN464" s="3"/>
      <c r="IO464" s="3"/>
      <c r="IP464" s="3"/>
      <c r="IQ464" s="3"/>
      <c r="IR464" s="3"/>
      <c r="IS464" s="3"/>
      <c r="IT464" s="3"/>
      <c r="IU464" s="3"/>
    </row>
    <row r="465" spans="1:255" ht="409.5" x14ac:dyDescent="0.25">
      <c r="A465" s="4">
        <v>17</v>
      </c>
      <c r="B465" s="4">
        <v>1</v>
      </c>
      <c r="C465" s="4"/>
      <c r="D465" s="4"/>
      <c r="E465" s="4" t="s">
        <v>617</v>
      </c>
      <c r="F465" s="4" t="s">
        <v>618</v>
      </c>
      <c r="G465" s="4" t="s">
        <v>619</v>
      </c>
      <c r="H465" s="4" t="s">
        <v>40</v>
      </c>
      <c r="I465" s="4">
        <f>ROUND(24/100,9)</f>
        <v>0.24</v>
      </c>
      <c r="J465" s="4">
        <v>0</v>
      </c>
      <c r="K465" s="4">
        <f>ROUND(24/100,9)</f>
        <v>0.24</v>
      </c>
      <c r="L465" s="4"/>
      <c r="M465" s="4"/>
      <c r="N465" s="4"/>
      <c r="O465" s="4">
        <f t="shared" si="668"/>
        <v>3827.63</v>
      </c>
      <c r="P465" s="4">
        <f t="shared" si="669"/>
        <v>0</v>
      </c>
      <c r="Q465" s="4">
        <f>(ROUND((ROUND((((ET465*1.2))*AV465*I465),2)*BB465),2)+ROUND((ROUND(((AE465-((EU465*1.2)))*AV465*I465),2)*BS465),2))</f>
        <v>4.28</v>
      </c>
      <c r="R465" s="4">
        <f>(ROUND((ROUND((((EU465*1.2))*AV465*I465),2)*BS465),2)+ROUND((ROUND(((AE465-((EU465*1.2)))*AV465*I465),2)*BS465),2))</f>
        <v>2.25</v>
      </c>
      <c r="S465" s="4">
        <f t="shared" si="670"/>
        <v>3823.35</v>
      </c>
      <c r="T465" s="4">
        <f t="shared" si="671"/>
        <v>0</v>
      </c>
      <c r="U465" s="4">
        <f t="shared" si="672"/>
        <v>6.069919679999999</v>
      </c>
      <c r="V465" s="4">
        <f t="shared" si="673"/>
        <v>0</v>
      </c>
      <c r="W465" s="4">
        <f t="shared" si="674"/>
        <v>0</v>
      </c>
      <c r="X465" s="4">
        <f>(ROUND((((S465+ROUND((ROUND((((EU465*1.2))*AV465*I465),2)*BS465),2))*AT465)/100),2)+ROUND(((ROUND((ROUND(((AE465-((EU465*1.2)))*AV465*I465),2)*BS465),2)*AT465)/100),2))</f>
        <v>3710.83</v>
      </c>
      <c r="Y465" s="4">
        <f>(ROUND((((S465+ROUND((ROUND((((EU465*1.2))*AV465*I465),2)*BS465),2))*AU465)/100),2)+ROUND(((ROUND((ROUND(((AE465-((EU465*1.2)))*AV465*I465),2)*BS465),2)*AU465)/100),2))</f>
        <v>1951.06</v>
      </c>
      <c r="Z465" s="4"/>
      <c r="AA465" s="4">
        <v>55890823</v>
      </c>
      <c r="AB465" s="4">
        <f t="shared" si="675"/>
        <v>271.02</v>
      </c>
      <c r="AC465" s="4">
        <f>ROUND(((ES465*1)),6)</f>
        <v>0</v>
      </c>
      <c r="AD465" s="4">
        <f>ROUND(((((ET465*1.2))-((EU465*1.2)))+AE465),6)</f>
        <v>0.996</v>
      </c>
      <c r="AE465" s="4">
        <f>ROUND(((EU465*1.2)),6)</f>
        <v>0.156</v>
      </c>
      <c r="AF465" s="4">
        <f>ROUND(((EV465*1.2)),6)</f>
        <v>270.024</v>
      </c>
      <c r="AG465" s="4">
        <f t="shared" si="676"/>
        <v>0</v>
      </c>
      <c r="AH465" s="4">
        <f>((EW465*1.2))</f>
        <v>24.155999999999999</v>
      </c>
      <c r="AI465" s="4">
        <f>((EX465*1.2))</f>
        <v>0</v>
      </c>
      <c r="AJ465" s="4">
        <f t="shared" si="677"/>
        <v>0</v>
      </c>
      <c r="AK465" s="4">
        <v>225.85</v>
      </c>
      <c r="AL465" s="4">
        <v>0</v>
      </c>
      <c r="AM465" s="4">
        <v>0.83</v>
      </c>
      <c r="AN465" s="4">
        <v>0.13</v>
      </c>
      <c r="AO465" s="4">
        <v>225.02</v>
      </c>
      <c r="AP465" s="4">
        <v>0</v>
      </c>
      <c r="AQ465" s="4">
        <v>20.13</v>
      </c>
      <c r="AR465" s="4">
        <v>0</v>
      </c>
      <c r="AS465" s="4">
        <v>0</v>
      </c>
      <c r="AT465" s="4">
        <v>97</v>
      </c>
      <c r="AU465" s="4">
        <v>51</v>
      </c>
      <c r="AV465" s="4">
        <v>1.0469999999999999</v>
      </c>
      <c r="AW465" s="4">
        <v>1</v>
      </c>
      <c r="AX465" s="4"/>
      <c r="AY465" s="4"/>
      <c r="AZ465" s="4">
        <v>1</v>
      </c>
      <c r="BA465" s="4">
        <v>56.35</v>
      </c>
      <c r="BB465" s="4">
        <v>17.100000000000001</v>
      </c>
      <c r="BC465" s="4">
        <v>1</v>
      </c>
      <c r="BD465" s="4" t="s">
        <v>3</v>
      </c>
      <c r="BE465" s="4" t="s">
        <v>3</v>
      </c>
      <c r="BF465" s="4" t="s">
        <v>3</v>
      </c>
      <c r="BG465" s="4" t="s">
        <v>3</v>
      </c>
      <c r="BH465" s="4">
        <v>0</v>
      </c>
      <c r="BI465" s="4">
        <v>2</v>
      </c>
      <c r="BJ465" s="4" t="s">
        <v>620</v>
      </c>
      <c r="BK465" s="4"/>
      <c r="BL465" s="4"/>
      <c r="BM465" s="4">
        <v>67</v>
      </c>
      <c r="BN465" s="4">
        <v>0</v>
      </c>
      <c r="BO465" s="4" t="s">
        <v>618</v>
      </c>
      <c r="BP465" s="4">
        <v>1</v>
      </c>
      <c r="BQ465" s="4">
        <v>40</v>
      </c>
      <c r="BR465" s="4">
        <v>0</v>
      </c>
      <c r="BS465" s="4">
        <v>56.35</v>
      </c>
      <c r="BT465" s="4">
        <v>1</v>
      </c>
      <c r="BU465" s="4">
        <v>1</v>
      </c>
      <c r="BV465" s="4">
        <v>1</v>
      </c>
      <c r="BW465" s="4">
        <v>1</v>
      </c>
      <c r="BX465" s="4">
        <v>1</v>
      </c>
      <c r="BY465" s="4" t="s">
        <v>3</v>
      </c>
      <c r="BZ465" s="4">
        <v>97</v>
      </c>
      <c r="CA465" s="4">
        <v>51</v>
      </c>
      <c r="CB465" s="4" t="s">
        <v>3</v>
      </c>
      <c r="CC465" s="4"/>
      <c r="CD465" s="4"/>
      <c r="CE465" s="4">
        <v>1566</v>
      </c>
      <c r="CF465" s="4">
        <v>0</v>
      </c>
      <c r="CG465" s="4">
        <v>0</v>
      </c>
      <c r="CH465" s="4"/>
      <c r="CI465" s="4"/>
      <c r="CJ465" s="4"/>
      <c r="CK465" s="4"/>
      <c r="CL465" s="4"/>
      <c r="CM465" s="4">
        <v>0</v>
      </c>
      <c r="CN465" s="10" t="s">
        <v>2500</v>
      </c>
      <c r="CO465" s="4">
        <v>0</v>
      </c>
      <c r="CP465" s="4">
        <f t="shared" si="678"/>
        <v>3827.63</v>
      </c>
      <c r="CQ465" s="4">
        <f t="shared" si="679"/>
        <v>0</v>
      </c>
      <c r="CR465" s="4">
        <f>(ROUND((ROUND((((ET465*1.2))*AV465*1),2)*BB465),2)+ROUND((ROUND(((AE465-((EU465*1.2)))*AV465*1),2)*BS465),2))</f>
        <v>17.78</v>
      </c>
      <c r="CS465" s="4">
        <f>(ROUND((ROUND((((EU465*1.2))*AV465*1),2)*BS465),2)+ROUND((ROUND(((AE465-((EU465*1.2)))*AV465*1),2)*BS465),2))</f>
        <v>9.02</v>
      </c>
      <c r="CT465" s="4">
        <f t="shared" si="680"/>
        <v>15931.27</v>
      </c>
      <c r="CU465" s="4">
        <f t="shared" si="681"/>
        <v>0</v>
      </c>
      <c r="CV465" s="4">
        <f t="shared" si="682"/>
        <v>25.291331999999997</v>
      </c>
      <c r="CW465" s="4">
        <f t="shared" si="683"/>
        <v>0</v>
      </c>
      <c r="CX465" s="4">
        <f t="shared" si="684"/>
        <v>0</v>
      </c>
      <c r="CY465" s="4">
        <f>(ROUND((((S465+ROUND((ROUND((((EU465*1.2))*AV465*1),2)*BS465),2))*AT465)/100),2)+ROUND(((ROUND((ROUND(((AE465-((EU465*1.2)))*AV465*1),2)*BS465),2)*AT465)/100),2))</f>
        <v>3717.4</v>
      </c>
      <c r="CZ465" s="4">
        <f>(ROUND((((S465+ROUND((ROUND((((EU465*1.2))*AV465*1),2)*BS465),2))*AU465)/100),2)+ROUND(((ROUND((ROUND(((AE465-((EU465*1.2)))*AV465*1),2)*BS465),2)*AU465)/100),2))</f>
        <v>1954.51</v>
      </c>
      <c r="DA465" s="4"/>
      <c r="DB465" s="4">
        <v>134</v>
      </c>
      <c r="DC465" s="4" t="s">
        <v>3</v>
      </c>
      <c r="DD465" s="4" t="s">
        <v>22</v>
      </c>
      <c r="DE465" s="4" t="s">
        <v>42</v>
      </c>
      <c r="DF465" s="4" t="s">
        <v>42</v>
      </c>
      <c r="DG465" s="4" t="s">
        <v>42</v>
      </c>
      <c r="DH465" s="4" t="s">
        <v>3</v>
      </c>
      <c r="DI465" s="4" t="s">
        <v>42</v>
      </c>
      <c r="DJ465" s="4" t="s">
        <v>42</v>
      </c>
      <c r="DK465" s="4" t="s">
        <v>3</v>
      </c>
      <c r="DL465" s="4" t="s">
        <v>3</v>
      </c>
      <c r="DM465" s="4" t="s">
        <v>3</v>
      </c>
      <c r="DN465" s="4">
        <v>0</v>
      </c>
      <c r="DO465" s="4">
        <v>0</v>
      </c>
      <c r="DP465" s="4">
        <v>1</v>
      </c>
      <c r="DQ465" s="4">
        <v>1</v>
      </c>
      <c r="DR465" s="4"/>
      <c r="DS465" s="4"/>
      <c r="DT465" s="4"/>
      <c r="DU465" s="4">
        <v>1010</v>
      </c>
      <c r="DV465" s="4" t="s">
        <v>40</v>
      </c>
      <c r="DW465" s="4" t="s">
        <v>40</v>
      </c>
      <c r="DX465" s="4">
        <v>100</v>
      </c>
      <c r="DY465" s="4"/>
      <c r="DZ465" s="4" t="s">
        <v>3</v>
      </c>
      <c r="EA465" s="4" t="s">
        <v>3</v>
      </c>
      <c r="EB465" s="4" t="s">
        <v>3</v>
      </c>
      <c r="EC465" s="4" t="s">
        <v>3</v>
      </c>
      <c r="ED465" s="4"/>
      <c r="EE465" s="4">
        <v>57042957</v>
      </c>
      <c r="EF465" s="4">
        <v>40</v>
      </c>
      <c r="EG465" s="4" t="s">
        <v>33</v>
      </c>
      <c r="EH465" s="4">
        <v>0</v>
      </c>
      <c r="EI465" s="4" t="s">
        <v>3</v>
      </c>
      <c r="EJ465" s="4">
        <v>2</v>
      </c>
      <c r="EK465" s="4">
        <v>67</v>
      </c>
      <c r="EL465" s="4" t="s">
        <v>34</v>
      </c>
      <c r="EM465" s="4" t="s">
        <v>35</v>
      </c>
      <c r="EN465" s="4"/>
      <c r="EO465" s="4" t="s">
        <v>46</v>
      </c>
      <c r="EP465" s="4"/>
      <c r="EQ465" s="4">
        <v>0</v>
      </c>
      <c r="ER465" s="4">
        <v>225.85</v>
      </c>
      <c r="ES465" s="4">
        <v>0</v>
      </c>
      <c r="ET465" s="4">
        <v>0.83</v>
      </c>
      <c r="EU465" s="4">
        <v>0.13</v>
      </c>
      <c r="EV465" s="4">
        <v>225.02</v>
      </c>
      <c r="EW465" s="4">
        <v>20.13</v>
      </c>
      <c r="EX465" s="4">
        <v>0</v>
      </c>
      <c r="EY465" s="4">
        <v>0</v>
      </c>
      <c r="EZ465" s="4"/>
      <c r="FA465" s="4"/>
      <c r="FB465" s="4"/>
      <c r="FC465" s="4"/>
      <c r="FD465" s="4"/>
      <c r="FE465" s="4"/>
      <c r="FF465" s="4"/>
      <c r="FG465" s="4"/>
      <c r="FH465" s="4"/>
      <c r="FI465" s="4"/>
      <c r="FJ465" s="4"/>
      <c r="FK465" s="4"/>
      <c r="FL465" s="4"/>
      <c r="FM465" s="4"/>
      <c r="FN465" s="4"/>
      <c r="FO465" s="4"/>
      <c r="FP465" s="4"/>
      <c r="FQ465" s="4">
        <v>0</v>
      </c>
      <c r="FR465" s="4">
        <v>0</v>
      </c>
      <c r="FS465" s="4">
        <v>0</v>
      </c>
      <c r="FT465" s="4"/>
      <c r="FU465" s="4"/>
      <c r="FV465" s="4"/>
      <c r="FW465" s="4"/>
      <c r="FX465" s="4">
        <v>97</v>
      </c>
      <c r="FY465" s="4">
        <v>51</v>
      </c>
      <c r="FZ465" s="4"/>
      <c r="GA465" s="4" t="s">
        <v>3</v>
      </c>
      <c r="GB465" s="4"/>
      <c r="GC465" s="4"/>
      <c r="GD465" s="4">
        <v>1</v>
      </c>
      <c r="GE465" s="4"/>
      <c r="GF465" s="4">
        <v>-529216338</v>
      </c>
      <c r="GG465" s="4">
        <v>2</v>
      </c>
      <c r="GH465" s="4">
        <v>1</v>
      </c>
      <c r="GI465" s="4">
        <v>2</v>
      </c>
      <c r="GJ465" s="4">
        <v>0</v>
      </c>
      <c r="GK465" s="4">
        <v>0</v>
      </c>
      <c r="GL465" s="4">
        <f t="shared" si="685"/>
        <v>0</v>
      </c>
      <c r="GM465" s="4">
        <f t="shared" si="686"/>
        <v>9489.52</v>
      </c>
      <c r="GN465" s="4">
        <f t="shared" si="687"/>
        <v>0</v>
      </c>
      <c r="GO465" s="4">
        <f t="shared" si="688"/>
        <v>9489.52</v>
      </c>
      <c r="GP465" s="4">
        <f t="shared" si="689"/>
        <v>0</v>
      </c>
      <c r="GQ465" s="4"/>
      <c r="GR465" s="4">
        <v>0</v>
      </c>
      <c r="GS465" s="4">
        <v>0</v>
      </c>
      <c r="GT465" s="4">
        <v>0</v>
      </c>
      <c r="GU465" s="4" t="s">
        <v>3</v>
      </c>
      <c r="GV465" s="4">
        <f t="shared" si="690"/>
        <v>0</v>
      </c>
      <c r="GW465" s="4">
        <v>1</v>
      </c>
      <c r="GX465" s="4">
        <f t="shared" si="691"/>
        <v>0</v>
      </c>
      <c r="GY465" s="4"/>
      <c r="GZ465" s="4"/>
      <c r="HA465" s="4">
        <v>0</v>
      </c>
      <c r="HB465" s="4">
        <v>0</v>
      </c>
      <c r="HC465" s="4">
        <f t="shared" si="692"/>
        <v>0</v>
      </c>
      <c r="HD465" s="4"/>
      <c r="HE465" s="4" t="s">
        <v>3</v>
      </c>
      <c r="HF465" s="4" t="s">
        <v>3</v>
      </c>
      <c r="HG465" s="4"/>
      <c r="HH465" s="4"/>
      <c r="HI465" s="4"/>
      <c r="HJ465" s="4"/>
      <c r="HK465" s="4"/>
      <c r="HL465" s="4"/>
      <c r="HM465" s="4" t="s">
        <v>3</v>
      </c>
      <c r="HN465" s="4" t="s">
        <v>3</v>
      </c>
      <c r="HO465" s="4" t="s">
        <v>3</v>
      </c>
      <c r="HP465" s="4" t="s">
        <v>3</v>
      </c>
      <c r="HQ465" s="4" t="s">
        <v>3</v>
      </c>
      <c r="HR465" s="4"/>
      <c r="HS465" s="4">
        <v>0</v>
      </c>
      <c r="HT465" s="4"/>
      <c r="HU465" s="4"/>
      <c r="HV465" s="4"/>
      <c r="HW465" s="4"/>
      <c r="HX465" s="4"/>
      <c r="HY465" s="4"/>
      <c r="HZ465" s="4"/>
      <c r="IA465" s="4"/>
      <c r="IB465" s="4"/>
      <c r="IC465" s="4"/>
      <c r="ID465" s="4"/>
      <c r="IE465" s="4"/>
      <c r="IF465" s="4"/>
      <c r="IG465" s="4"/>
      <c r="IH465" s="4"/>
      <c r="II465" s="4"/>
      <c r="IJ465" s="4"/>
      <c r="IK465" s="4">
        <v>0</v>
      </c>
      <c r="IL465" s="4"/>
      <c r="IM465" s="4"/>
      <c r="IN465" s="4"/>
      <c r="IO465" s="4"/>
      <c r="IP465" s="4"/>
      <c r="IQ465" s="4"/>
      <c r="IR465" s="4"/>
      <c r="IS465" s="4"/>
      <c r="IT465" s="4"/>
      <c r="IU465" s="4"/>
    </row>
    <row r="466" spans="1:255" ht="409.5" x14ac:dyDescent="0.25">
      <c r="A466" s="3">
        <v>18</v>
      </c>
      <c r="B466" s="3">
        <v>1</v>
      </c>
      <c r="C466" s="3"/>
      <c r="D466" s="3"/>
      <c r="E466" s="3" t="s">
        <v>621</v>
      </c>
      <c r="F466" s="3" t="s">
        <v>622</v>
      </c>
      <c r="G466" s="3" t="s">
        <v>623</v>
      </c>
      <c r="H466" s="3" t="s">
        <v>266</v>
      </c>
      <c r="I466" s="3">
        <f>I464*J466</f>
        <v>24.48</v>
      </c>
      <c r="J466" s="3">
        <v>102</v>
      </c>
      <c r="K466" s="3">
        <v>102</v>
      </c>
      <c r="L466" s="3"/>
      <c r="M466" s="3"/>
      <c r="N466" s="3"/>
      <c r="O466" s="3">
        <f t="shared" si="668"/>
        <v>434.76</v>
      </c>
      <c r="P466" s="3">
        <f t="shared" si="669"/>
        <v>434.76</v>
      </c>
      <c r="Q466" s="3">
        <f>(ROUND((ROUND(((ET466)*AV466*I466),2)*BB466),2)+ROUND((ROUND(((AE466-(EU466))*AV466*I466),2)*BS466),2))</f>
        <v>0</v>
      </c>
      <c r="R466" s="3">
        <f>(ROUND((ROUND(((EU466)*AV466*I466),2)*BS466),2)+ROUND((ROUND(((AE466-(EU466))*AV466*I466),2)*BS466),2))</f>
        <v>0</v>
      </c>
      <c r="S466" s="3">
        <f t="shared" si="670"/>
        <v>0</v>
      </c>
      <c r="T466" s="3">
        <f t="shared" si="671"/>
        <v>0</v>
      </c>
      <c r="U466" s="3">
        <f t="shared" si="672"/>
        <v>0</v>
      </c>
      <c r="V466" s="3">
        <f t="shared" si="673"/>
        <v>0</v>
      </c>
      <c r="W466" s="3">
        <f t="shared" si="674"/>
        <v>0</v>
      </c>
      <c r="X466" s="3">
        <f>(ROUND((((S466+ROUND((ROUND(((EU466)*AV466*I466),2)*BS466),2))*AT466)/100),2)+ROUND(((ROUND((ROUND(((AE466-(EU466))*AV466*I466),2)*BS466),2)*AT466)/100),2))</f>
        <v>0</v>
      </c>
      <c r="Y466" s="3">
        <f>(ROUND((((S466+ROUND((ROUND(((EU466)*AV466*I466),2)*BS466),2))*AU466)/100),2)+ROUND(((ROUND((ROUND(((AE466-(EU466))*AV466*I466),2)*BS466),2)*AU466)/100),2))</f>
        <v>0</v>
      </c>
      <c r="Z466" s="3"/>
      <c r="AA466" s="3">
        <v>54971259</v>
      </c>
      <c r="AB466" s="3">
        <f t="shared" si="675"/>
        <v>17.760000000000002</v>
      </c>
      <c r="AC466" s="3">
        <f>ROUND((ES466),6)</f>
        <v>17.760000000000002</v>
      </c>
      <c r="AD466" s="3">
        <f>ROUND((((ET466)-(EU466))+AE466),6)</f>
        <v>0</v>
      </c>
      <c r="AE466" s="3">
        <f>ROUND((EU466),6)</f>
        <v>0</v>
      </c>
      <c r="AF466" s="3">
        <f>ROUND((EV466),6)</f>
        <v>0</v>
      </c>
      <c r="AG466" s="3">
        <f t="shared" si="676"/>
        <v>0</v>
      </c>
      <c r="AH466" s="3">
        <f>(EW466)</f>
        <v>0</v>
      </c>
      <c r="AI466" s="3">
        <f>(EX466)</f>
        <v>0</v>
      </c>
      <c r="AJ466" s="3">
        <f t="shared" si="677"/>
        <v>0</v>
      </c>
      <c r="AK466" s="3">
        <v>17.760000000000002</v>
      </c>
      <c r="AL466" s="3">
        <v>17.760000000000002</v>
      </c>
      <c r="AM466" s="3">
        <v>0</v>
      </c>
      <c r="AN466" s="3">
        <v>0</v>
      </c>
      <c r="AO466" s="3">
        <v>0</v>
      </c>
      <c r="AP466" s="3">
        <v>0</v>
      </c>
      <c r="AQ466" s="3">
        <v>0</v>
      </c>
      <c r="AR466" s="3">
        <v>0</v>
      </c>
      <c r="AS466" s="3">
        <v>0</v>
      </c>
      <c r="AT466" s="3">
        <v>97</v>
      </c>
      <c r="AU466" s="3">
        <v>51</v>
      </c>
      <c r="AV466" s="3">
        <v>1</v>
      </c>
      <c r="AW466" s="3">
        <v>1</v>
      </c>
      <c r="AX466" s="3"/>
      <c r="AY466" s="3"/>
      <c r="AZ466" s="3">
        <v>1</v>
      </c>
      <c r="BA466" s="3">
        <v>1</v>
      </c>
      <c r="BB466" s="3">
        <v>1</v>
      </c>
      <c r="BC466" s="3">
        <v>1</v>
      </c>
      <c r="BD466" s="3" t="s">
        <v>3</v>
      </c>
      <c r="BE466" s="3" t="s">
        <v>3</v>
      </c>
      <c r="BF466" s="3" t="s">
        <v>3</v>
      </c>
      <c r="BG466" s="3" t="s">
        <v>3</v>
      </c>
      <c r="BH466" s="3">
        <v>3</v>
      </c>
      <c r="BI466" s="3">
        <v>2</v>
      </c>
      <c r="BJ466" s="3" t="s">
        <v>624</v>
      </c>
      <c r="BK466" s="3"/>
      <c r="BL466" s="3"/>
      <c r="BM466" s="3">
        <v>67</v>
      </c>
      <c r="BN466" s="3">
        <v>0</v>
      </c>
      <c r="BO466" s="3" t="s">
        <v>3</v>
      </c>
      <c r="BP466" s="3">
        <v>0</v>
      </c>
      <c r="BQ466" s="3">
        <v>40</v>
      </c>
      <c r="BR466" s="3">
        <v>0</v>
      </c>
      <c r="BS466" s="3">
        <v>1</v>
      </c>
      <c r="BT466" s="3">
        <v>1</v>
      </c>
      <c r="BU466" s="3">
        <v>1</v>
      </c>
      <c r="BV466" s="3">
        <v>1</v>
      </c>
      <c r="BW466" s="3">
        <v>1</v>
      </c>
      <c r="BX466" s="3">
        <v>1</v>
      </c>
      <c r="BY466" s="3" t="s">
        <v>3</v>
      </c>
      <c r="BZ466" s="3">
        <v>97</v>
      </c>
      <c r="CA466" s="3">
        <v>51</v>
      </c>
      <c r="CB466" s="3" t="s">
        <v>3</v>
      </c>
      <c r="CC466" s="3"/>
      <c r="CD466" s="3"/>
      <c r="CE466" s="3">
        <v>1566</v>
      </c>
      <c r="CF466" s="3">
        <v>0</v>
      </c>
      <c r="CG466" s="3">
        <v>0</v>
      </c>
      <c r="CH466" s="3"/>
      <c r="CI466" s="3"/>
      <c r="CJ466" s="3"/>
      <c r="CK466" s="3"/>
      <c r="CL466" s="3"/>
      <c r="CM466" s="3">
        <v>0</v>
      </c>
      <c r="CN466" s="9" t="s">
        <v>2500</v>
      </c>
      <c r="CO466" s="3">
        <v>0</v>
      </c>
      <c r="CP466" s="3">
        <f t="shared" si="678"/>
        <v>434.76</v>
      </c>
      <c r="CQ466" s="3">
        <f t="shared" si="679"/>
        <v>17.760000000000002</v>
      </c>
      <c r="CR466" s="3">
        <f>(ROUND((ROUND(((ET466)*AV466*1),2)*BB466),2)+ROUND((ROUND(((AE466-(EU466))*AV466*1),2)*BS466),2))</f>
        <v>0</v>
      </c>
      <c r="CS466" s="3">
        <f>(ROUND((ROUND(((EU466)*AV466*1),2)*BS466),2)+ROUND((ROUND(((AE466-(EU466))*AV466*1),2)*BS466),2))</f>
        <v>0</v>
      </c>
      <c r="CT466" s="3">
        <f t="shared" si="680"/>
        <v>0</v>
      </c>
      <c r="CU466" s="3">
        <f t="shared" si="681"/>
        <v>0</v>
      </c>
      <c r="CV466" s="3">
        <f t="shared" si="682"/>
        <v>0</v>
      </c>
      <c r="CW466" s="3">
        <f t="shared" si="683"/>
        <v>0</v>
      </c>
      <c r="CX466" s="3">
        <f t="shared" si="684"/>
        <v>0</v>
      </c>
      <c r="CY466" s="3">
        <f>(ROUND((((S466+ROUND((ROUND(((EU466)*AV466*1),2)*BS466),2))*AT466)/100),2)+ROUND(((ROUND((ROUND(((AE466-(EU466))*AV466*1),2)*BS466),2)*AT466)/100),2))</f>
        <v>0</v>
      </c>
      <c r="CZ466" s="3">
        <f>(ROUND((((S466+ROUND((ROUND(((EU466)*AV466*1),2)*BS466),2))*AU466)/100),2)+ROUND(((ROUND((ROUND(((AE466-(EU466))*AV466*1),2)*BS466),2)*AU466)/100),2))</f>
        <v>0</v>
      </c>
      <c r="DA466" s="3"/>
      <c r="DB466" s="3"/>
      <c r="DC466" s="3" t="s">
        <v>3</v>
      </c>
      <c r="DD466" s="3" t="s">
        <v>3</v>
      </c>
      <c r="DE466" s="3" t="s">
        <v>3</v>
      </c>
      <c r="DF466" s="3" t="s">
        <v>3</v>
      </c>
      <c r="DG466" s="3" t="s">
        <v>3</v>
      </c>
      <c r="DH466" s="3" t="s">
        <v>3</v>
      </c>
      <c r="DI466" s="3" t="s">
        <v>3</v>
      </c>
      <c r="DJ466" s="3" t="s">
        <v>3</v>
      </c>
      <c r="DK466" s="3" t="s">
        <v>3</v>
      </c>
      <c r="DL466" s="3" t="s">
        <v>3</v>
      </c>
      <c r="DM466" s="3" t="s">
        <v>3</v>
      </c>
      <c r="DN466" s="3">
        <v>0</v>
      </c>
      <c r="DO466" s="3">
        <v>0</v>
      </c>
      <c r="DP466" s="3">
        <v>1</v>
      </c>
      <c r="DQ466" s="3">
        <v>1</v>
      </c>
      <c r="DR466" s="3"/>
      <c r="DS466" s="3"/>
      <c r="DT466" s="3"/>
      <c r="DU466" s="3">
        <v>1010</v>
      </c>
      <c r="DV466" s="3" t="s">
        <v>266</v>
      </c>
      <c r="DW466" s="3" t="s">
        <v>266</v>
      </c>
      <c r="DX466" s="3">
        <v>1</v>
      </c>
      <c r="DY466" s="3"/>
      <c r="DZ466" s="3" t="s">
        <v>3</v>
      </c>
      <c r="EA466" s="3" t="s">
        <v>3</v>
      </c>
      <c r="EB466" s="3" t="s">
        <v>3</v>
      </c>
      <c r="EC466" s="3" t="s">
        <v>3</v>
      </c>
      <c r="ED466" s="3"/>
      <c r="EE466" s="3">
        <v>57042957</v>
      </c>
      <c r="EF466" s="3">
        <v>40</v>
      </c>
      <c r="EG466" s="3" t="s">
        <v>33</v>
      </c>
      <c r="EH466" s="3">
        <v>0</v>
      </c>
      <c r="EI466" s="3" t="s">
        <v>3</v>
      </c>
      <c r="EJ466" s="3">
        <v>2</v>
      </c>
      <c r="EK466" s="3">
        <v>67</v>
      </c>
      <c r="EL466" s="3" t="s">
        <v>34</v>
      </c>
      <c r="EM466" s="3" t="s">
        <v>35</v>
      </c>
      <c r="EN466" s="3"/>
      <c r="EO466" s="3" t="s">
        <v>46</v>
      </c>
      <c r="EP466" s="3"/>
      <c r="EQ466" s="3">
        <v>0</v>
      </c>
      <c r="ER466" s="3">
        <v>17.760000000000002</v>
      </c>
      <c r="ES466" s="3">
        <v>17.760000000000002</v>
      </c>
      <c r="ET466" s="3">
        <v>0</v>
      </c>
      <c r="EU466" s="3">
        <v>0</v>
      </c>
      <c r="EV466" s="3">
        <v>0</v>
      </c>
      <c r="EW466" s="3">
        <v>0</v>
      </c>
      <c r="EX466" s="3">
        <v>0</v>
      </c>
      <c r="EY466" s="3"/>
      <c r="EZ466" s="3"/>
      <c r="FA466" s="3"/>
      <c r="FB466" s="3"/>
      <c r="FC466" s="3"/>
      <c r="FD466" s="3"/>
      <c r="FE466" s="3"/>
      <c r="FF466" s="3"/>
      <c r="FG466" s="3"/>
      <c r="FH466" s="3"/>
      <c r="FI466" s="3"/>
      <c r="FJ466" s="3"/>
      <c r="FK466" s="3"/>
      <c r="FL466" s="3"/>
      <c r="FM466" s="3"/>
      <c r="FN466" s="3"/>
      <c r="FO466" s="3"/>
      <c r="FP466" s="3"/>
      <c r="FQ466" s="3">
        <v>0</v>
      </c>
      <c r="FR466" s="3">
        <v>0</v>
      </c>
      <c r="FS466" s="3">
        <v>0</v>
      </c>
      <c r="FT466" s="3"/>
      <c r="FU466" s="3"/>
      <c r="FV466" s="3"/>
      <c r="FW466" s="3"/>
      <c r="FX466" s="3">
        <v>97</v>
      </c>
      <c r="FY466" s="3">
        <v>51</v>
      </c>
      <c r="FZ466" s="3"/>
      <c r="GA466" s="3" t="s">
        <v>3</v>
      </c>
      <c r="GB466" s="3"/>
      <c r="GC466" s="3"/>
      <c r="GD466" s="3">
        <v>1</v>
      </c>
      <c r="GE466" s="3"/>
      <c r="GF466" s="3">
        <v>1735501790</v>
      </c>
      <c r="GG466" s="3">
        <v>2</v>
      </c>
      <c r="GH466" s="3">
        <v>1</v>
      </c>
      <c r="GI466" s="3">
        <v>-2</v>
      </c>
      <c r="GJ466" s="3">
        <v>0</v>
      </c>
      <c r="GK466" s="3">
        <v>0</v>
      </c>
      <c r="GL466" s="3">
        <f t="shared" si="685"/>
        <v>0</v>
      </c>
      <c r="GM466" s="3">
        <f t="shared" si="686"/>
        <v>434.76</v>
      </c>
      <c r="GN466" s="3">
        <f t="shared" si="687"/>
        <v>0</v>
      </c>
      <c r="GO466" s="3">
        <f t="shared" si="688"/>
        <v>434.76</v>
      </c>
      <c r="GP466" s="3">
        <f t="shared" si="689"/>
        <v>0</v>
      </c>
      <c r="GQ466" s="3"/>
      <c r="GR466" s="3">
        <v>0</v>
      </c>
      <c r="GS466" s="3">
        <v>3</v>
      </c>
      <c r="GT466" s="3">
        <v>0</v>
      </c>
      <c r="GU466" s="3" t="s">
        <v>3</v>
      </c>
      <c r="GV466" s="3">
        <f t="shared" si="690"/>
        <v>0</v>
      </c>
      <c r="GW466" s="3">
        <v>1</v>
      </c>
      <c r="GX466" s="3">
        <f t="shared" si="691"/>
        <v>0</v>
      </c>
      <c r="GY466" s="3"/>
      <c r="GZ466" s="3"/>
      <c r="HA466" s="3">
        <v>0</v>
      </c>
      <c r="HB466" s="3">
        <v>0</v>
      </c>
      <c r="HC466" s="3">
        <f t="shared" si="692"/>
        <v>0</v>
      </c>
      <c r="HD466" s="3"/>
      <c r="HE466" s="3" t="s">
        <v>3</v>
      </c>
      <c r="HF466" s="3" t="s">
        <v>3</v>
      </c>
      <c r="HG466" s="3"/>
      <c r="HH466" s="3"/>
      <c r="HI466" s="3"/>
      <c r="HJ466" s="3"/>
      <c r="HK466" s="3"/>
      <c r="HL466" s="3"/>
      <c r="HM466" s="3" t="s">
        <v>22</v>
      </c>
      <c r="HN466" s="3" t="s">
        <v>3</v>
      </c>
      <c r="HO466" s="3" t="s">
        <v>3</v>
      </c>
      <c r="HP466" s="3" t="s">
        <v>3</v>
      </c>
      <c r="HQ466" s="3" t="s">
        <v>3</v>
      </c>
      <c r="HR466" s="3"/>
      <c r="HS466" s="3">
        <v>0</v>
      </c>
      <c r="HT466" s="3"/>
      <c r="HU466" s="3"/>
      <c r="HV466" s="3"/>
      <c r="HW466" s="3"/>
      <c r="HX466" s="3"/>
      <c r="HY466" s="3"/>
      <c r="HZ466" s="3"/>
      <c r="IA466" s="3"/>
      <c r="IB466" s="3"/>
      <c r="IC466" s="3"/>
      <c r="ID466" s="3"/>
      <c r="IE466" s="3"/>
      <c r="IF466" s="3"/>
      <c r="IG466" s="3"/>
      <c r="IH466" s="3"/>
      <c r="II466" s="3"/>
      <c r="IJ466" s="3"/>
      <c r="IK466" s="3">
        <v>0</v>
      </c>
      <c r="IL466" s="3"/>
      <c r="IM466" s="3"/>
      <c r="IN466" s="3"/>
      <c r="IO466" s="3"/>
      <c r="IP466" s="3"/>
      <c r="IQ466" s="3"/>
      <c r="IR466" s="3"/>
      <c r="IS466" s="3"/>
      <c r="IT466" s="3"/>
      <c r="IU466" s="3"/>
    </row>
    <row r="467" spans="1:255" ht="409.5" x14ac:dyDescent="0.25">
      <c r="A467" s="4">
        <v>18</v>
      </c>
      <c r="B467" s="4">
        <v>1</v>
      </c>
      <c r="C467" s="4"/>
      <c r="D467" s="4"/>
      <c r="E467" s="4" t="s">
        <v>621</v>
      </c>
      <c r="F467" s="4" t="s">
        <v>622</v>
      </c>
      <c r="G467" s="4" t="s">
        <v>623</v>
      </c>
      <c r="H467" s="4" t="s">
        <v>266</v>
      </c>
      <c r="I467" s="4">
        <f>I465*J467</f>
        <v>24.48</v>
      </c>
      <c r="J467" s="4">
        <v>102</v>
      </c>
      <c r="K467" s="4">
        <v>102</v>
      </c>
      <c r="L467" s="4"/>
      <c r="M467" s="4"/>
      <c r="N467" s="4"/>
      <c r="O467" s="4">
        <f t="shared" si="668"/>
        <v>4760.62</v>
      </c>
      <c r="P467" s="4">
        <f t="shared" si="669"/>
        <v>4760.62</v>
      </c>
      <c r="Q467" s="4">
        <f>(ROUND((ROUND(((ET467)*AV467*I467),2)*BB467),2)+ROUND((ROUND(((AE467-(EU467))*AV467*I467),2)*BS467),2))</f>
        <v>0</v>
      </c>
      <c r="R467" s="4">
        <f>(ROUND((ROUND(((EU467)*AV467*I467),2)*BS467),2)+ROUND((ROUND(((AE467-(EU467))*AV467*I467),2)*BS467),2))</f>
        <v>0</v>
      </c>
      <c r="S467" s="4">
        <f t="shared" si="670"/>
        <v>0</v>
      </c>
      <c r="T467" s="4">
        <f t="shared" si="671"/>
        <v>0</v>
      </c>
      <c r="U467" s="4">
        <f t="shared" si="672"/>
        <v>0</v>
      </c>
      <c r="V467" s="4">
        <f t="shared" si="673"/>
        <v>0</v>
      </c>
      <c r="W467" s="4">
        <f t="shared" si="674"/>
        <v>0</v>
      </c>
      <c r="X467" s="4">
        <f>(ROUND((((S467+ROUND((ROUND(((EU467)*AV467*I467),2)*BS467),2))*AT467)/100),2)+ROUND(((ROUND((ROUND(((AE467-(EU467))*AV467*I467),2)*BS467),2)*AT467)/100),2))</f>
        <v>0</v>
      </c>
      <c r="Y467" s="4">
        <f>(ROUND((((S467+ROUND((ROUND(((EU467)*AV467*I467),2)*BS467),2))*AU467)/100),2)+ROUND(((ROUND((ROUND(((AE467-(EU467))*AV467*I467),2)*BS467),2)*AU467)/100),2))</f>
        <v>0</v>
      </c>
      <c r="Z467" s="4"/>
      <c r="AA467" s="4">
        <v>55890823</v>
      </c>
      <c r="AB467" s="4">
        <f t="shared" si="675"/>
        <v>17.760000000000002</v>
      </c>
      <c r="AC467" s="4">
        <f>ROUND((ES467),6)</f>
        <v>17.760000000000002</v>
      </c>
      <c r="AD467" s="4">
        <f>ROUND((((ET467)-(EU467))+AE467),6)</f>
        <v>0</v>
      </c>
      <c r="AE467" s="4">
        <f>ROUND((EU467),6)</f>
        <v>0</v>
      </c>
      <c r="AF467" s="4">
        <f>ROUND((EV467),6)</f>
        <v>0</v>
      </c>
      <c r="AG467" s="4">
        <f t="shared" si="676"/>
        <v>0</v>
      </c>
      <c r="AH467" s="4">
        <f>(EW467)</f>
        <v>0</v>
      </c>
      <c r="AI467" s="4">
        <f>(EX467)</f>
        <v>0</v>
      </c>
      <c r="AJ467" s="4">
        <f t="shared" si="677"/>
        <v>0</v>
      </c>
      <c r="AK467" s="4">
        <v>17.760000000000002</v>
      </c>
      <c r="AL467" s="4">
        <v>17.760000000000002</v>
      </c>
      <c r="AM467" s="4">
        <v>0</v>
      </c>
      <c r="AN467" s="4">
        <v>0</v>
      </c>
      <c r="AO467" s="4">
        <v>0</v>
      </c>
      <c r="AP467" s="4">
        <v>0</v>
      </c>
      <c r="AQ467" s="4">
        <v>0</v>
      </c>
      <c r="AR467" s="4">
        <v>0</v>
      </c>
      <c r="AS467" s="4">
        <v>0</v>
      </c>
      <c r="AT467" s="4">
        <v>97</v>
      </c>
      <c r="AU467" s="4">
        <v>51</v>
      </c>
      <c r="AV467" s="4">
        <v>1</v>
      </c>
      <c r="AW467" s="4">
        <v>1</v>
      </c>
      <c r="AX467" s="4"/>
      <c r="AY467" s="4"/>
      <c r="AZ467" s="4">
        <v>1</v>
      </c>
      <c r="BA467" s="4">
        <v>1</v>
      </c>
      <c r="BB467" s="4">
        <v>1</v>
      </c>
      <c r="BC467" s="4">
        <v>10.95</v>
      </c>
      <c r="BD467" s="4" t="s">
        <v>3</v>
      </c>
      <c r="BE467" s="4" t="s">
        <v>3</v>
      </c>
      <c r="BF467" s="4" t="s">
        <v>3</v>
      </c>
      <c r="BG467" s="4" t="s">
        <v>3</v>
      </c>
      <c r="BH467" s="4">
        <v>3</v>
      </c>
      <c r="BI467" s="4">
        <v>2</v>
      </c>
      <c r="BJ467" s="4" t="s">
        <v>624</v>
      </c>
      <c r="BK467" s="4"/>
      <c r="BL467" s="4"/>
      <c r="BM467" s="4">
        <v>67</v>
      </c>
      <c r="BN467" s="4">
        <v>0</v>
      </c>
      <c r="BO467" s="4" t="s">
        <v>622</v>
      </c>
      <c r="BP467" s="4">
        <v>1</v>
      </c>
      <c r="BQ467" s="4">
        <v>40</v>
      </c>
      <c r="BR467" s="4">
        <v>0</v>
      </c>
      <c r="BS467" s="4">
        <v>1</v>
      </c>
      <c r="BT467" s="4">
        <v>1</v>
      </c>
      <c r="BU467" s="4">
        <v>1</v>
      </c>
      <c r="BV467" s="4">
        <v>1</v>
      </c>
      <c r="BW467" s="4">
        <v>1</v>
      </c>
      <c r="BX467" s="4">
        <v>1</v>
      </c>
      <c r="BY467" s="4" t="s">
        <v>3</v>
      </c>
      <c r="BZ467" s="4">
        <v>97</v>
      </c>
      <c r="CA467" s="4">
        <v>51</v>
      </c>
      <c r="CB467" s="4" t="s">
        <v>3</v>
      </c>
      <c r="CC467" s="4"/>
      <c r="CD467" s="4"/>
      <c r="CE467" s="4">
        <v>1566</v>
      </c>
      <c r="CF467" s="4">
        <v>0</v>
      </c>
      <c r="CG467" s="4">
        <v>0</v>
      </c>
      <c r="CH467" s="4"/>
      <c r="CI467" s="4"/>
      <c r="CJ467" s="4"/>
      <c r="CK467" s="4"/>
      <c r="CL467" s="4"/>
      <c r="CM467" s="4">
        <v>0</v>
      </c>
      <c r="CN467" s="10" t="s">
        <v>2500</v>
      </c>
      <c r="CO467" s="4">
        <v>0</v>
      </c>
      <c r="CP467" s="4">
        <f t="shared" si="678"/>
        <v>4760.62</v>
      </c>
      <c r="CQ467" s="4">
        <f t="shared" si="679"/>
        <v>194.47</v>
      </c>
      <c r="CR467" s="4">
        <f>(ROUND((ROUND(((ET467)*AV467*1),2)*BB467),2)+ROUND((ROUND(((AE467-(EU467))*AV467*1),2)*BS467),2))</f>
        <v>0</v>
      </c>
      <c r="CS467" s="4">
        <f>(ROUND((ROUND(((EU467)*AV467*1),2)*BS467),2)+ROUND((ROUND(((AE467-(EU467))*AV467*1),2)*BS467),2))</f>
        <v>0</v>
      </c>
      <c r="CT467" s="4">
        <f t="shared" si="680"/>
        <v>0</v>
      </c>
      <c r="CU467" s="4">
        <f t="shared" si="681"/>
        <v>0</v>
      </c>
      <c r="CV467" s="4">
        <f t="shared" si="682"/>
        <v>0</v>
      </c>
      <c r="CW467" s="4">
        <f t="shared" si="683"/>
        <v>0</v>
      </c>
      <c r="CX467" s="4">
        <f t="shared" si="684"/>
        <v>0</v>
      </c>
      <c r="CY467" s="4">
        <f>(ROUND((((S467+ROUND((ROUND(((EU467)*AV467*1),2)*BS467),2))*AT467)/100),2)+ROUND(((ROUND((ROUND(((AE467-(EU467))*AV467*1),2)*BS467),2)*AT467)/100),2))</f>
        <v>0</v>
      </c>
      <c r="CZ467" s="4">
        <f>(ROUND((((S467+ROUND((ROUND(((EU467)*AV467*1),2)*BS467),2))*AU467)/100),2)+ROUND(((ROUND((ROUND(((AE467-(EU467))*AV467*1),2)*BS467),2)*AU467)/100),2))</f>
        <v>0</v>
      </c>
      <c r="DA467" s="4"/>
      <c r="DB467" s="4"/>
      <c r="DC467" s="4" t="s">
        <v>3</v>
      </c>
      <c r="DD467" s="4" t="s">
        <v>3</v>
      </c>
      <c r="DE467" s="4" t="s">
        <v>3</v>
      </c>
      <c r="DF467" s="4" t="s">
        <v>3</v>
      </c>
      <c r="DG467" s="4" t="s">
        <v>3</v>
      </c>
      <c r="DH467" s="4" t="s">
        <v>3</v>
      </c>
      <c r="DI467" s="4" t="s">
        <v>3</v>
      </c>
      <c r="DJ467" s="4" t="s">
        <v>3</v>
      </c>
      <c r="DK467" s="4" t="s">
        <v>3</v>
      </c>
      <c r="DL467" s="4" t="s">
        <v>3</v>
      </c>
      <c r="DM467" s="4" t="s">
        <v>3</v>
      </c>
      <c r="DN467" s="4">
        <v>0</v>
      </c>
      <c r="DO467" s="4">
        <v>0</v>
      </c>
      <c r="DP467" s="4">
        <v>1</v>
      </c>
      <c r="DQ467" s="4">
        <v>1</v>
      </c>
      <c r="DR467" s="4"/>
      <c r="DS467" s="4"/>
      <c r="DT467" s="4"/>
      <c r="DU467" s="4">
        <v>1010</v>
      </c>
      <c r="DV467" s="4" t="s">
        <v>266</v>
      </c>
      <c r="DW467" s="4" t="s">
        <v>266</v>
      </c>
      <c r="DX467" s="4">
        <v>1</v>
      </c>
      <c r="DY467" s="4"/>
      <c r="DZ467" s="4" t="s">
        <v>3</v>
      </c>
      <c r="EA467" s="4" t="s">
        <v>3</v>
      </c>
      <c r="EB467" s="4" t="s">
        <v>3</v>
      </c>
      <c r="EC467" s="4" t="s">
        <v>3</v>
      </c>
      <c r="ED467" s="4"/>
      <c r="EE467" s="4">
        <v>57042957</v>
      </c>
      <c r="EF467" s="4">
        <v>40</v>
      </c>
      <c r="EG467" s="4" t="s">
        <v>33</v>
      </c>
      <c r="EH467" s="4">
        <v>0</v>
      </c>
      <c r="EI467" s="4" t="s">
        <v>3</v>
      </c>
      <c r="EJ467" s="4">
        <v>2</v>
      </c>
      <c r="EK467" s="4">
        <v>67</v>
      </c>
      <c r="EL467" s="4" t="s">
        <v>34</v>
      </c>
      <c r="EM467" s="4" t="s">
        <v>35</v>
      </c>
      <c r="EN467" s="4"/>
      <c r="EO467" s="4" t="s">
        <v>46</v>
      </c>
      <c r="EP467" s="4"/>
      <c r="EQ467" s="4">
        <v>0</v>
      </c>
      <c r="ER467" s="4">
        <v>17.760000000000002</v>
      </c>
      <c r="ES467" s="4">
        <v>17.760000000000002</v>
      </c>
      <c r="ET467" s="4">
        <v>0</v>
      </c>
      <c r="EU467" s="4">
        <v>0</v>
      </c>
      <c r="EV467" s="4">
        <v>0</v>
      </c>
      <c r="EW467" s="4">
        <v>0</v>
      </c>
      <c r="EX467" s="4">
        <v>0</v>
      </c>
      <c r="EY467" s="4"/>
      <c r="EZ467" s="4"/>
      <c r="FA467" s="4"/>
      <c r="FB467" s="4"/>
      <c r="FC467" s="4"/>
      <c r="FD467" s="4"/>
      <c r="FE467" s="4"/>
      <c r="FF467" s="4"/>
      <c r="FG467" s="4"/>
      <c r="FH467" s="4"/>
      <c r="FI467" s="4"/>
      <c r="FJ467" s="4"/>
      <c r="FK467" s="4"/>
      <c r="FL467" s="4"/>
      <c r="FM467" s="4"/>
      <c r="FN467" s="4"/>
      <c r="FO467" s="4"/>
      <c r="FP467" s="4"/>
      <c r="FQ467" s="4">
        <v>0</v>
      </c>
      <c r="FR467" s="4">
        <v>0</v>
      </c>
      <c r="FS467" s="4">
        <v>0</v>
      </c>
      <c r="FT467" s="4"/>
      <c r="FU467" s="4"/>
      <c r="FV467" s="4"/>
      <c r="FW467" s="4"/>
      <c r="FX467" s="4">
        <v>97</v>
      </c>
      <c r="FY467" s="4">
        <v>51</v>
      </c>
      <c r="FZ467" s="4"/>
      <c r="GA467" s="4" t="s">
        <v>3</v>
      </c>
      <c r="GB467" s="4"/>
      <c r="GC467" s="4"/>
      <c r="GD467" s="4">
        <v>1</v>
      </c>
      <c r="GE467" s="4"/>
      <c r="GF467" s="4">
        <v>1735501790</v>
      </c>
      <c r="GG467" s="4">
        <v>2</v>
      </c>
      <c r="GH467" s="4">
        <v>1</v>
      </c>
      <c r="GI467" s="4">
        <v>2</v>
      </c>
      <c r="GJ467" s="4">
        <v>0</v>
      </c>
      <c r="GK467" s="4">
        <v>0</v>
      </c>
      <c r="GL467" s="4">
        <f t="shared" si="685"/>
        <v>0</v>
      </c>
      <c r="GM467" s="4">
        <f t="shared" si="686"/>
        <v>4760.62</v>
      </c>
      <c r="GN467" s="4">
        <f t="shared" si="687"/>
        <v>0</v>
      </c>
      <c r="GO467" s="4">
        <f t="shared" si="688"/>
        <v>4760.62</v>
      </c>
      <c r="GP467" s="4">
        <f t="shared" si="689"/>
        <v>0</v>
      </c>
      <c r="GQ467" s="4"/>
      <c r="GR467" s="4">
        <v>0</v>
      </c>
      <c r="GS467" s="4">
        <v>0</v>
      </c>
      <c r="GT467" s="4">
        <v>0</v>
      </c>
      <c r="GU467" s="4" t="s">
        <v>3</v>
      </c>
      <c r="GV467" s="4">
        <f t="shared" si="690"/>
        <v>0</v>
      </c>
      <c r="GW467" s="4">
        <v>1</v>
      </c>
      <c r="GX467" s="4">
        <f t="shared" si="691"/>
        <v>0</v>
      </c>
      <c r="GY467" s="4"/>
      <c r="GZ467" s="4"/>
      <c r="HA467" s="4">
        <v>0</v>
      </c>
      <c r="HB467" s="4">
        <v>0</v>
      </c>
      <c r="HC467" s="4">
        <f t="shared" si="692"/>
        <v>0</v>
      </c>
      <c r="HD467" s="4"/>
      <c r="HE467" s="4" t="s">
        <v>3</v>
      </c>
      <c r="HF467" s="4" t="s">
        <v>3</v>
      </c>
      <c r="HG467" s="4"/>
      <c r="HH467" s="4"/>
      <c r="HI467" s="4"/>
      <c r="HJ467" s="4"/>
      <c r="HK467" s="4"/>
      <c r="HL467" s="4"/>
      <c r="HM467" s="4" t="s">
        <v>22</v>
      </c>
      <c r="HN467" s="4" t="s">
        <v>3</v>
      </c>
      <c r="HO467" s="4" t="s">
        <v>3</v>
      </c>
      <c r="HP467" s="4" t="s">
        <v>3</v>
      </c>
      <c r="HQ467" s="4" t="s">
        <v>3</v>
      </c>
      <c r="HR467" s="4"/>
      <c r="HS467" s="4">
        <v>0</v>
      </c>
      <c r="HT467" s="4"/>
      <c r="HU467" s="4"/>
      <c r="HV467" s="4"/>
      <c r="HW467" s="4"/>
      <c r="HX467" s="4"/>
      <c r="HY467" s="4"/>
      <c r="HZ467" s="4"/>
      <c r="IA467" s="4"/>
      <c r="IB467" s="4"/>
      <c r="IC467" s="4"/>
      <c r="ID467" s="4"/>
      <c r="IE467" s="4"/>
      <c r="IF467" s="4"/>
      <c r="IG467" s="4"/>
      <c r="IH467" s="4"/>
      <c r="II467" s="4"/>
      <c r="IJ467" s="4"/>
      <c r="IK467" s="4">
        <v>0</v>
      </c>
      <c r="IL467" s="4"/>
      <c r="IM467" s="4"/>
      <c r="IN467" s="4"/>
      <c r="IO467" s="4"/>
      <c r="IP467" s="4"/>
      <c r="IQ467" s="4"/>
      <c r="IR467" s="4"/>
      <c r="IS467" s="4"/>
      <c r="IT467" s="4"/>
      <c r="IU467" s="4"/>
    </row>
    <row r="468" spans="1:255" ht="409.5" x14ac:dyDescent="0.25">
      <c r="A468" s="3">
        <v>17</v>
      </c>
      <c r="B468" s="3">
        <v>1</v>
      </c>
      <c r="C468" s="3"/>
      <c r="D468" s="3"/>
      <c r="E468" s="3" t="s">
        <v>625</v>
      </c>
      <c r="F468" s="3" t="s">
        <v>626</v>
      </c>
      <c r="G468" s="3" t="s">
        <v>627</v>
      </c>
      <c r="H468" s="3" t="s">
        <v>40</v>
      </c>
      <c r="I468" s="3">
        <f>ROUND(22/100,9)</f>
        <v>0.22</v>
      </c>
      <c r="J468" s="3">
        <v>0</v>
      </c>
      <c r="K468" s="3">
        <f>ROUND(22/100,9)</f>
        <v>0.22</v>
      </c>
      <c r="L468" s="3"/>
      <c r="M468" s="3"/>
      <c r="N468" s="3"/>
      <c r="O468" s="3">
        <f t="shared" si="668"/>
        <v>67.75</v>
      </c>
      <c r="P468" s="3">
        <f t="shared" si="669"/>
        <v>0</v>
      </c>
      <c r="Q468" s="3">
        <f>(ROUND((ROUND((((ET468*1.2))*AV468*I468),2)*BB468),2)+ROUND((ROUND(((AE468-((EU468*1.2)))*AV468*I468),2)*BS468),2))</f>
        <v>0.23</v>
      </c>
      <c r="R468" s="3">
        <f>(ROUND((ROUND((((EU468*1.2))*AV468*I468),2)*BS468),2)+ROUND((ROUND(((AE468-((EU468*1.2)))*AV468*I468),2)*BS468),2))</f>
        <v>0.04</v>
      </c>
      <c r="S468" s="3">
        <f t="shared" si="670"/>
        <v>67.52</v>
      </c>
      <c r="T468" s="3">
        <f t="shared" si="671"/>
        <v>0</v>
      </c>
      <c r="U468" s="3">
        <f t="shared" si="672"/>
        <v>6.0395148000000001</v>
      </c>
      <c r="V468" s="3">
        <f t="shared" si="673"/>
        <v>0</v>
      </c>
      <c r="W468" s="3">
        <f t="shared" si="674"/>
        <v>0</v>
      </c>
      <c r="X468" s="3">
        <f>(ROUND((((S468+ROUND((ROUND((((EU468*1.2))*AV468*I468),2)*BS468),2))*AT468)/100),2)+ROUND(((ROUND((ROUND(((AE468-((EU468*1.2)))*AV468*I468),2)*BS468),2)*AT468)/100),2))</f>
        <v>65.53</v>
      </c>
      <c r="Y468" s="3">
        <f>(ROUND((((S468+ROUND((ROUND((((EU468*1.2))*AV468*I468),2)*BS468),2))*AU468)/100),2)+ROUND(((ROUND((ROUND(((AE468-((EU468*1.2)))*AV468*I468),2)*BS468),2)*AU468)/100),2))</f>
        <v>34.46</v>
      </c>
      <c r="Z468" s="3"/>
      <c r="AA468" s="3">
        <v>54971259</v>
      </c>
      <c r="AB468" s="3">
        <f t="shared" si="675"/>
        <v>294.108</v>
      </c>
      <c r="AC468" s="3">
        <f>ROUND(((ES468*1)),6)</f>
        <v>0</v>
      </c>
      <c r="AD468" s="3">
        <f>ROUND(((((ET468*1.2))-((EU468*1.2)))+AE468),6)</f>
        <v>0.996</v>
      </c>
      <c r="AE468" s="3">
        <f>ROUND(((EU468*1.2)),6)</f>
        <v>0.156</v>
      </c>
      <c r="AF468" s="3">
        <f>ROUND(((EV468*1.2)),6)</f>
        <v>293.11200000000002</v>
      </c>
      <c r="AG468" s="3">
        <f t="shared" si="676"/>
        <v>0</v>
      </c>
      <c r="AH468" s="3">
        <f>((EW468*1.2))</f>
        <v>26.220000000000002</v>
      </c>
      <c r="AI468" s="3">
        <f>((EX468*1.2))</f>
        <v>0</v>
      </c>
      <c r="AJ468" s="3">
        <f t="shared" si="677"/>
        <v>0</v>
      </c>
      <c r="AK468" s="3">
        <v>245.09</v>
      </c>
      <c r="AL468" s="3">
        <v>0</v>
      </c>
      <c r="AM468" s="3">
        <v>0.83</v>
      </c>
      <c r="AN468" s="3">
        <v>0.13</v>
      </c>
      <c r="AO468" s="3">
        <v>244.26</v>
      </c>
      <c r="AP468" s="3">
        <v>0</v>
      </c>
      <c r="AQ468" s="3">
        <v>21.85</v>
      </c>
      <c r="AR468" s="3">
        <v>0</v>
      </c>
      <c r="AS468" s="3">
        <v>0</v>
      </c>
      <c r="AT468" s="3">
        <v>97</v>
      </c>
      <c r="AU468" s="3">
        <v>51</v>
      </c>
      <c r="AV468" s="3">
        <v>1.0469999999999999</v>
      </c>
      <c r="AW468" s="3">
        <v>1</v>
      </c>
      <c r="AX468" s="3"/>
      <c r="AY468" s="3"/>
      <c r="AZ468" s="3">
        <v>1</v>
      </c>
      <c r="BA468" s="3">
        <v>1</v>
      </c>
      <c r="BB468" s="3">
        <v>1</v>
      </c>
      <c r="BC468" s="3">
        <v>1</v>
      </c>
      <c r="BD468" s="3" t="s">
        <v>3</v>
      </c>
      <c r="BE468" s="3" t="s">
        <v>3</v>
      </c>
      <c r="BF468" s="3" t="s">
        <v>3</v>
      </c>
      <c r="BG468" s="3" t="s">
        <v>3</v>
      </c>
      <c r="BH468" s="3">
        <v>0</v>
      </c>
      <c r="BI468" s="3">
        <v>2</v>
      </c>
      <c r="BJ468" s="3" t="s">
        <v>628</v>
      </c>
      <c r="BK468" s="3"/>
      <c r="BL468" s="3"/>
      <c r="BM468" s="3">
        <v>67</v>
      </c>
      <c r="BN468" s="3">
        <v>0</v>
      </c>
      <c r="BO468" s="3" t="s">
        <v>626</v>
      </c>
      <c r="BP468" s="3">
        <v>1</v>
      </c>
      <c r="BQ468" s="3">
        <v>40</v>
      </c>
      <c r="BR468" s="3">
        <v>0</v>
      </c>
      <c r="BS468" s="3">
        <v>1</v>
      </c>
      <c r="BT468" s="3">
        <v>1</v>
      </c>
      <c r="BU468" s="3">
        <v>1</v>
      </c>
      <c r="BV468" s="3">
        <v>1</v>
      </c>
      <c r="BW468" s="3">
        <v>1</v>
      </c>
      <c r="BX468" s="3">
        <v>1</v>
      </c>
      <c r="BY468" s="3" t="s">
        <v>3</v>
      </c>
      <c r="BZ468" s="3">
        <v>97</v>
      </c>
      <c r="CA468" s="3">
        <v>51</v>
      </c>
      <c r="CB468" s="3" t="s">
        <v>3</v>
      </c>
      <c r="CC468" s="3"/>
      <c r="CD468" s="3"/>
      <c r="CE468" s="3">
        <v>1566</v>
      </c>
      <c r="CF468" s="3">
        <v>0</v>
      </c>
      <c r="CG468" s="3">
        <v>0</v>
      </c>
      <c r="CH468" s="3"/>
      <c r="CI468" s="3"/>
      <c r="CJ468" s="3"/>
      <c r="CK468" s="3"/>
      <c r="CL468" s="3"/>
      <c r="CM468" s="3">
        <v>0</v>
      </c>
      <c r="CN468" s="9" t="s">
        <v>2500</v>
      </c>
      <c r="CO468" s="3">
        <v>0</v>
      </c>
      <c r="CP468" s="3">
        <f t="shared" si="678"/>
        <v>67.75</v>
      </c>
      <c r="CQ468" s="3">
        <f t="shared" si="679"/>
        <v>0</v>
      </c>
      <c r="CR468" s="3">
        <f>(ROUND((ROUND((((ET468*1.2))*AV468*1),2)*BB468),2)+ROUND((ROUND(((AE468-((EU468*1.2)))*AV468*1),2)*BS468),2))</f>
        <v>1.04</v>
      </c>
      <c r="CS468" s="3">
        <f>(ROUND((ROUND((((EU468*1.2))*AV468*1),2)*BS468),2)+ROUND((ROUND(((AE468-((EU468*1.2)))*AV468*1),2)*BS468),2))</f>
        <v>0.16</v>
      </c>
      <c r="CT468" s="3">
        <f t="shared" si="680"/>
        <v>306.89</v>
      </c>
      <c r="CU468" s="3">
        <f t="shared" si="681"/>
        <v>0</v>
      </c>
      <c r="CV468" s="3">
        <f t="shared" si="682"/>
        <v>27.45234</v>
      </c>
      <c r="CW468" s="3">
        <f t="shared" si="683"/>
        <v>0</v>
      </c>
      <c r="CX468" s="3">
        <f t="shared" si="684"/>
        <v>0</v>
      </c>
      <c r="CY468" s="3">
        <f>(ROUND((((S468+ROUND((ROUND((((EU468*1.2))*AV468*1),2)*BS468),2))*AT468)/100),2)+ROUND(((ROUND((ROUND(((AE468-((EU468*1.2)))*AV468*1),2)*BS468),2)*AT468)/100),2))</f>
        <v>65.650000000000006</v>
      </c>
      <c r="CZ468" s="3">
        <f>(ROUND((((S468+ROUND((ROUND((((EU468*1.2))*AV468*1),2)*BS468),2))*AU468)/100),2)+ROUND(((ROUND((ROUND(((AE468-((EU468*1.2)))*AV468*1),2)*BS468),2)*AU468)/100),2))</f>
        <v>34.520000000000003</v>
      </c>
      <c r="DA468" s="3"/>
      <c r="DB468" s="3">
        <v>135</v>
      </c>
      <c r="DC468" s="3" t="s">
        <v>3</v>
      </c>
      <c r="DD468" s="3" t="s">
        <v>22</v>
      </c>
      <c r="DE468" s="3" t="s">
        <v>42</v>
      </c>
      <c r="DF468" s="3" t="s">
        <v>42</v>
      </c>
      <c r="DG468" s="3" t="s">
        <v>42</v>
      </c>
      <c r="DH468" s="3" t="s">
        <v>3</v>
      </c>
      <c r="DI468" s="3" t="s">
        <v>42</v>
      </c>
      <c r="DJ468" s="3" t="s">
        <v>42</v>
      </c>
      <c r="DK468" s="3" t="s">
        <v>3</v>
      </c>
      <c r="DL468" s="3" t="s">
        <v>3</v>
      </c>
      <c r="DM468" s="3" t="s">
        <v>3</v>
      </c>
      <c r="DN468" s="3">
        <v>0</v>
      </c>
      <c r="DO468" s="3">
        <v>0</v>
      </c>
      <c r="DP468" s="3">
        <v>1</v>
      </c>
      <c r="DQ468" s="3">
        <v>1</v>
      </c>
      <c r="DR468" s="3"/>
      <c r="DS468" s="3"/>
      <c r="DT468" s="3"/>
      <c r="DU468" s="3">
        <v>1010</v>
      </c>
      <c r="DV468" s="3" t="s">
        <v>40</v>
      </c>
      <c r="DW468" s="3" t="s">
        <v>40</v>
      </c>
      <c r="DX468" s="3">
        <v>100</v>
      </c>
      <c r="DY468" s="3"/>
      <c r="DZ468" s="3" t="s">
        <v>3</v>
      </c>
      <c r="EA468" s="3" t="s">
        <v>3</v>
      </c>
      <c r="EB468" s="3" t="s">
        <v>3</v>
      </c>
      <c r="EC468" s="3" t="s">
        <v>3</v>
      </c>
      <c r="ED468" s="3"/>
      <c r="EE468" s="3">
        <v>57042957</v>
      </c>
      <c r="EF468" s="3">
        <v>40</v>
      </c>
      <c r="EG468" s="3" t="s">
        <v>33</v>
      </c>
      <c r="EH468" s="3">
        <v>0</v>
      </c>
      <c r="EI468" s="3" t="s">
        <v>3</v>
      </c>
      <c r="EJ468" s="3">
        <v>2</v>
      </c>
      <c r="EK468" s="3">
        <v>67</v>
      </c>
      <c r="EL468" s="3" t="s">
        <v>34</v>
      </c>
      <c r="EM468" s="3" t="s">
        <v>35</v>
      </c>
      <c r="EN468" s="3"/>
      <c r="EO468" s="3" t="s">
        <v>46</v>
      </c>
      <c r="EP468" s="3"/>
      <c r="EQ468" s="3">
        <v>0</v>
      </c>
      <c r="ER468" s="3">
        <v>245.09</v>
      </c>
      <c r="ES468" s="3">
        <v>0</v>
      </c>
      <c r="ET468" s="3">
        <v>0.83</v>
      </c>
      <c r="EU468" s="3">
        <v>0.13</v>
      </c>
      <c r="EV468" s="3">
        <v>244.26</v>
      </c>
      <c r="EW468" s="3">
        <v>21.85</v>
      </c>
      <c r="EX468" s="3">
        <v>0</v>
      </c>
      <c r="EY468" s="3">
        <v>0</v>
      </c>
      <c r="EZ468" s="3"/>
      <c r="FA468" s="3"/>
      <c r="FB468" s="3"/>
      <c r="FC468" s="3"/>
      <c r="FD468" s="3"/>
      <c r="FE468" s="3"/>
      <c r="FF468" s="3"/>
      <c r="FG468" s="3"/>
      <c r="FH468" s="3"/>
      <c r="FI468" s="3"/>
      <c r="FJ468" s="3"/>
      <c r="FK468" s="3"/>
      <c r="FL468" s="3"/>
      <c r="FM468" s="3"/>
      <c r="FN468" s="3"/>
      <c r="FO468" s="3"/>
      <c r="FP468" s="3"/>
      <c r="FQ468" s="3">
        <v>0</v>
      </c>
      <c r="FR468" s="3">
        <v>0</v>
      </c>
      <c r="FS468" s="3">
        <v>0</v>
      </c>
      <c r="FT468" s="3"/>
      <c r="FU468" s="3"/>
      <c r="FV468" s="3"/>
      <c r="FW468" s="3"/>
      <c r="FX468" s="3">
        <v>97</v>
      </c>
      <c r="FY468" s="3">
        <v>51</v>
      </c>
      <c r="FZ468" s="3"/>
      <c r="GA468" s="3" t="s">
        <v>3</v>
      </c>
      <c r="GB468" s="3"/>
      <c r="GC468" s="3"/>
      <c r="GD468" s="3">
        <v>1</v>
      </c>
      <c r="GE468" s="3"/>
      <c r="GF468" s="3">
        <v>1681340138</v>
      </c>
      <c r="GG468" s="3">
        <v>2</v>
      </c>
      <c r="GH468" s="3">
        <v>1</v>
      </c>
      <c r="GI468" s="3">
        <v>2</v>
      </c>
      <c r="GJ468" s="3">
        <v>0</v>
      </c>
      <c r="GK468" s="3">
        <v>0</v>
      </c>
      <c r="GL468" s="3">
        <f t="shared" si="685"/>
        <v>0</v>
      </c>
      <c r="GM468" s="3">
        <f t="shared" si="686"/>
        <v>167.74</v>
      </c>
      <c r="GN468" s="3">
        <f t="shared" si="687"/>
        <v>0</v>
      </c>
      <c r="GO468" s="3">
        <f t="shared" si="688"/>
        <v>167.74</v>
      </c>
      <c r="GP468" s="3">
        <f t="shared" si="689"/>
        <v>0</v>
      </c>
      <c r="GQ468" s="3"/>
      <c r="GR468" s="3">
        <v>0</v>
      </c>
      <c r="GS468" s="3">
        <v>3</v>
      </c>
      <c r="GT468" s="3">
        <v>0</v>
      </c>
      <c r="GU468" s="3" t="s">
        <v>3</v>
      </c>
      <c r="GV468" s="3">
        <f t="shared" si="690"/>
        <v>0</v>
      </c>
      <c r="GW468" s="3">
        <v>1</v>
      </c>
      <c r="GX468" s="3">
        <f t="shared" si="691"/>
        <v>0</v>
      </c>
      <c r="GY468" s="3"/>
      <c r="GZ468" s="3"/>
      <c r="HA468" s="3">
        <v>0</v>
      </c>
      <c r="HB468" s="3">
        <v>0</v>
      </c>
      <c r="HC468" s="3">
        <f t="shared" si="692"/>
        <v>0</v>
      </c>
      <c r="HD468" s="3"/>
      <c r="HE468" s="3" t="s">
        <v>3</v>
      </c>
      <c r="HF468" s="3" t="s">
        <v>3</v>
      </c>
      <c r="HG468" s="3"/>
      <c r="HH468" s="3"/>
      <c r="HI468" s="3"/>
      <c r="HJ468" s="3"/>
      <c r="HK468" s="3"/>
      <c r="HL468" s="3"/>
      <c r="HM468" s="3" t="s">
        <v>3</v>
      </c>
      <c r="HN468" s="3" t="s">
        <v>3</v>
      </c>
      <c r="HO468" s="3" t="s">
        <v>3</v>
      </c>
      <c r="HP468" s="3" t="s">
        <v>3</v>
      </c>
      <c r="HQ468" s="3" t="s">
        <v>3</v>
      </c>
      <c r="HR468" s="3"/>
      <c r="HS468" s="3">
        <v>0</v>
      </c>
      <c r="HT468" s="3"/>
      <c r="HU468" s="3"/>
      <c r="HV468" s="3"/>
      <c r="HW468" s="3"/>
      <c r="HX468" s="3"/>
      <c r="HY468" s="3"/>
      <c r="HZ468" s="3"/>
      <c r="IA468" s="3"/>
      <c r="IB468" s="3"/>
      <c r="IC468" s="3"/>
      <c r="ID468" s="3"/>
      <c r="IE468" s="3"/>
      <c r="IF468" s="3"/>
      <c r="IG468" s="3"/>
      <c r="IH468" s="3"/>
      <c r="II468" s="3"/>
      <c r="IJ468" s="3"/>
      <c r="IK468" s="3">
        <v>0</v>
      </c>
      <c r="IL468" s="3"/>
      <c r="IM468" s="3"/>
      <c r="IN468" s="3"/>
      <c r="IO468" s="3"/>
      <c r="IP468" s="3"/>
      <c r="IQ468" s="3"/>
      <c r="IR468" s="3"/>
      <c r="IS468" s="3"/>
      <c r="IT468" s="3"/>
      <c r="IU468" s="3"/>
    </row>
    <row r="469" spans="1:255" ht="409.5" x14ac:dyDescent="0.25">
      <c r="A469" s="4">
        <v>17</v>
      </c>
      <c r="B469" s="4">
        <v>1</v>
      </c>
      <c r="C469" s="4"/>
      <c r="D469" s="4"/>
      <c r="E469" s="4" t="s">
        <v>625</v>
      </c>
      <c r="F469" s="4" t="s">
        <v>626</v>
      </c>
      <c r="G469" s="4" t="s">
        <v>627</v>
      </c>
      <c r="H469" s="4" t="s">
        <v>40</v>
      </c>
      <c r="I469" s="4">
        <f>ROUND(22/100,9)</f>
        <v>0.22</v>
      </c>
      <c r="J469" s="4">
        <v>0</v>
      </c>
      <c r="K469" s="4">
        <f>ROUND(22/100,9)</f>
        <v>0.22</v>
      </c>
      <c r="L469" s="4"/>
      <c r="M469" s="4"/>
      <c r="N469" s="4"/>
      <c r="O469" s="4">
        <f t="shared" si="668"/>
        <v>3808.68</v>
      </c>
      <c r="P469" s="4">
        <f t="shared" si="669"/>
        <v>0</v>
      </c>
      <c r="Q469" s="4">
        <f>(ROUND((ROUND((((ET469*1.2))*AV469*I469),2)*BB469),2)+ROUND((ROUND(((AE469-((EU469*1.2)))*AV469*I469),2)*BS469),2))</f>
        <v>3.93</v>
      </c>
      <c r="R469" s="4">
        <f>(ROUND((ROUND((((EU469*1.2))*AV469*I469),2)*BS469),2)+ROUND((ROUND(((AE469-((EU469*1.2)))*AV469*I469),2)*BS469),2))</f>
        <v>2.25</v>
      </c>
      <c r="S469" s="4">
        <f t="shared" si="670"/>
        <v>3804.75</v>
      </c>
      <c r="T469" s="4">
        <f t="shared" si="671"/>
        <v>0</v>
      </c>
      <c r="U469" s="4">
        <f t="shared" si="672"/>
        <v>6.0395148000000001</v>
      </c>
      <c r="V469" s="4">
        <f t="shared" si="673"/>
        <v>0</v>
      </c>
      <c r="W469" s="4">
        <f t="shared" si="674"/>
        <v>0</v>
      </c>
      <c r="X469" s="4">
        <f>(ROUND((((S469+ROUND((ROUND((((EU469*1.2))*AV469*I469),2)*BS469),2))*AT469)/100),2)+ROUND(((ROUND((ROUND(((AE469-((EU469*1.2)))*AV469*I469),2)*BS469),2)*AT469)/100),2))</f>
        <v>3692.79</v>
      </c>
      <c r="Y469" s="4">
        <f>(ROUND((((S469+ROUND((ROUND((((EU469*1.2))*AV469*I469),2)*BS469),2))*AU469)/100),2)+ROUND(((ROUND((ROUND(((AE469-((EU469*1.2)))*AV469*I469),2)*BS469),2)*AU469)/100),2))</f>
        <v>1941.57</v>
      </c>
      <c r="Z469" s="4"/>
      <c r="AA469" s="4">
        <v>55890823</v>
      </c>
      <c r="AB469" s="4">
        <f t="shared" si="675"/>
        <v>294.108</v>
      </c>
      <c r="AC469" s="4">
        <f>ROUND(((ES469*1)),6)</f>
        <v>0</v>
      </c>
      <c r="AD469" s="4">
        <f>ROUND(((((ET469*1.2))-((EU469*1.2)))+AE469),6)</f>
        <v>0.996</v>
      </c>
      <c r="AE469" s="4">
        <f>ROUND(((EU469*1.2)),6)</f>
        <v>0.156</v>
      </c>
      <c r="AF469" s="4">
        <f>ROUND(((EV469*1.2)),6)</f>
        <v>293.11200000000002</v>
      </c>
      <c r="AG469" s="4">
        <f t="shared" si="676"/>
        <v>0</v>
      </c>
      <c r="AH469" s="4">
        <f>((EW469*1.2))</f>
        <v>26.220000000000002</v>
      </c>
      <c r="AI469" s="4">
        <f>((EX469*1.2))</f>
        <v>0</v>
      </c>
      <c r="AJ469" s="4">
        <f t="shared" si="677"/>
        <v>0</v>
      </c>
      <c r="AK469" s="4">
        <v>245.09</v>
      </c>
      <c r="AL469" s="4">
        <v>0</v>
      </c>
      <c r="AM469" s="4">
        <v>0.83</v>
      </c>
      <c r="AN469" s="4">
        <v>0.13</v>
      </c>
      <c r="AO469" s="4">
        <v>244.26</v>
      </c>
      <c r="AP469" s="4">
        <v>0</v>
      </c>
      <c r="AQ469" s="4">
        <v>21.85</v>
      </c>
      <c r="AR469" s="4">
        <v>0</v>
      </c>
      <c r="AS469" s="4">
        <v>0</v>
      </c>
      <c r="AT469" s="4">
        <v>97</v>
      </c>
      <c r="AU469" s="4">
        <v>51</v>
      </c>
      <c r="AV469" s="4">
        <v>1.0469999999999999</v>
      </c>
      <c r="AW469" s="4">
        <v>1</v>
      </c>
      <c r="AX469" s="4"/>
      <c r="AY469" s="4"/>
      <c r="AZ469" s="4">
        <v>1</v>
      </c>
      <c r="BA469" s="4">
        <v>56.35</v>
      </c>
      <c r="BB469" s="4">
        <v>17.100000000000001</v>
      </c>
      <c r="BC469" s="4">
        <v>1</v>
      </c>
      <c r="BD469" s="4" t="s">
        <v>3</v>
      </c>
      <c r="BE469" s="4" t="s">
        <v>3</v>
      </c>
      <c r="BF469" s="4" t="s">
        <v>3</v>
      </c>
      <c r="BG469" s="4" t="s">
        <v>3</v>
      </c>
      <c r="BH469" s="4">
        <v>0</v>
      </c>
      <c r="BI469" s="4">
        <v>2</v>
      </c>
      <c r="BJ469" s="4" t="s">
        <v>628</v>
      </c>
      <c r="BK469" s="4"/>
      <c r="BL469" s="4"/>
      <c r="BM469" s="4">
        <v>67</v>
      </c>
      <c r="BN469" s="4">
        <v>0</v>
      </c>
      <c r="BO469" s="4" t="s">
        <v>626</v>
      </c>
      <c r="BP469" s="4">
        <v>1</v>
      </c>
      <c r="BQ469" s="4">
        <v>40</v>
      </c>
      <c r="BR469" s="4">
        <v>0</v>
      </c>
      <c r="BS469" s="4">
        <v>56.35</v>
      </c>
      <c r="BT469" s="4">
        <v>1</v>
      </c>
      <c r="BU469" s="4">
        <v>1</v>
      </c>
      <c r="BV469" s="4">
        <v>1</v>
      </c>
      <c r="BW469" s="4">
        <v>1</v>
      </c>
      <c r="BX469" s="4">
        <v>1</v>
      </c>
      <c r="BY469" s="4" t="s">
        <v>3</v>
      </c>
      <c r="BZ469" s="4">
        <v>97</v>
      </c>
      <c r="CA469" s="4">
        <v>51</v>
      </c>
      <c r="CB469" s="4" t="s">
        <v>3</v>
      </c>
      <c r="CC469" s="4"/>
      <c r="CD469" s="4"/>
      <c r="CE469" s="4">
        <v>1566</v>
      </c>
      <c r="CF469" s="4">
        <v>0</v>
      </c>
      <c r="CG469" s="4">
        <v>0</v>
      </c>
      <c r="CH469" s="4"/>
      <c r="CI469" s="4"/>
      <c r="CJ469" s="4"/>
      <c r="CK469" s="4"/>
      <c r="CL469" s="4"/>
      <c r="CM469" s="4">
        <v>0</v>
      </c>
      <c r="CN469" s="10" t="s">
        <v>2500</v>
      </c>
      <c r="CO469" s="4">
        <v>0</v>
      </c>
      <c r="CP469" s="4">
        <f t="shared" si="678"/>
        <v>3808.68</v>
      </c>
      <c r="CQ469" s="4">
        <f t="shared" si="679"/>
        <v>0</v>
      </c>
      <c r="CR469" s="4">
        <f>(ROUND((ROUND((((ET469*1.2))*AV469*1),2)*BB469),2)+ROUND((ROUND(((AE469-((EU469*1.2)))*AV469*1),2)*BS469),2))</f>
        <v>17.78</v>
      </c>
      <c r="CS469" s="4">
        <f>(ROUND((ROUND((((EU469*1.2))*AV469*1),2)*BS469),2)+ROUND((ROUND(((AE469-((EU469*1.2)))*AV469*1),2)*BS469),2))</f>
        <v>9.02</v>
      </c>
      <c r="CT469" s="4">
        <f t="shared" si="680"/>
        <v>17293.25</v>
      </c>
      <c r="CU469" s="4">
        <f t="shared" si="681"/>
        <v>0</v>
      </c>
      <c r="CV469" s="4">
        <f t="shared" si="682"/>
        <v>27.45234</v>
      </c>
      <c r="CW469" s="4">
        <f t="shared" si="683"/>
        <v>0</v>
      </c>
      <c r="CX469" s="4">
        <f t="shared" si="684"/>
        <v>0</v>
      </c>
      <c r="CY469" s="4">
        <f>(ROUND((((S469+ROUND((ROUND((((EU469*1.2))*AV469*1),2)*BS469),2))*AT469)/100),2)+ROUND(((ROUND((ROUND(((AE469-((EU469*1.2)))*AV469*1),2)*BS469),2)*AT469)/100),2))</f>
        <v>3699.36</v>
      </c>
      <c r="CZ469" s="4">
        <f>(ROUND((((S469+ROUND((ROUND((((EU469*1.2))*AV469*1),2)*BS469),2))*AU469)/100),2)+ROUND(((ROUND((ROUND(((AE469-((EU469*1.2)))*AV469*1),2)*BS469),2)*AU469)/100),2))</f>
        <v>1945.02</v>
      </c>
      <c r="DA469" s="4"/>
      <c r="DB469" s="4">
        <v>136</v>
      </c>
      <c r="DC469" s="4" t="s">
        <v>3</v>
      </c>
      <c r="DD469" s="4" t="s">
        <v>22</v>
      </c>
      <c r="DE469" s="4" t="s">
        <v>42</v>
      </c>
      <c r="DF469" s="4" t="s">
        <v>42</v>
      </c>
      <c r="DG469" s="4" t="s">
        <v>42</v>
      </c>
      <c r="DH469" s="4" t="s">
        <v>3</v>
      </c>
      <c r="DI469" s="4" t="s">
        <v>42</v>
      </c>
      <c r="DJ469" s="4" t="s">
        <v>42</v>
      </c>
      <c r="DK469" s="4" t="s">
        <v>3</v>
      </c>
      <c r="DL469" s="4" t="s">
        <v>3</v>
      </c>
      <c r="DM469" s="4" t="s">
        <v>3</v>
      </c>
      <c r="DN469" s="4">
        <v>0</v>
      </c>
      <c r="DO469" s="4">
        <v>0</v>
      </c>
      <c r="DP469" s="4">
        <v>1</v>
      </c>
      <c r="DQ469" s="4">
        <v>1</v>
      </c>
      <c r="DR469" s="4"/>
      <c r="DS469" s="4"/>
      <c r="DT469" s="4"/>
      <c r="DU469" s="4">
        <v>1010</v>
      </c>
      <c r="DV469" s="4" t="s">
        <v>40</v>
      </c>
      <c r="DW469" s="4" t="s">
        <v>40</v>
      </c>
      <c r="DX469" s="4">
        <v>100</v>
      </c>
      <c r="DY469" s="4"/>
      <c r="DZ469" s="4" t="s">
        <v>3</v>
      </c>
      <c r="EA469" s="4" t="s">
        <v>3</v>
      </c>
      <c r="EB469" s="4" t="s">
        <v>3</v>
      </c>
      <c r="EC469" s="4" t="s">
        <v>3</v>
      </c>
      <c r="ED469" s="4"/>
      <c r="EE469" s="4">
        <v>57042957</v>
      </c>
      <c r="EF469" s="4">
        <v>40</v>
      </c>
      <c r="EG469" s="4" t="s">
        <v>33</v>
      </c>
      <c r="EH469" s="4">
        <v>0</v>
      </c>
      <c r="EI469" s="4" t="s">
        <v>3</v>
      </c>
      <c r="EJ469" s="4">
        <v>2</v>
      </c>
      <c r="EK469" s="4">
        <v>67</v>
      </c>
      <c r="EL469" s="4" t="s">
        <v>34</v>
      </c>
      <c r="EM469" s="4" t="s">
        <v>35</v>
      </c>
      <c r="EN469" s="4"/>
      <c r="EO469" s="4" t="s">
        <v>46</v>
      </c>
      <c r="EP469" s="4"/>
      <c r="EQ469" s="4">
        <v>0</v>
      </c>
      <c r="ER469" s="4">
        <v>245.09</v>
      </c>
      <c r="ES469" s="4">
        <v>0</v>
      </c>
      <c r="ET469" s="4">
        <v>0.83</v>
      </c>
      <c r="EU469" s="4">
        <v>0.13</v>
      </c>
      <c r="EV469" s="4">
        <v>244.26</v>
      </c>
      <c r="EW469" s="4">
        <v>21.85</v>
      </c>
      <c r="EX469" s="4">
        <v>0</v>
      </c>
      <c r="EY469" s="4">
        <v>0</v>
      </c>
      <c r="EZ469" s="4"/>
      <c r="FA469" s="4"/>
      <c r="FB469" s="4"/>
      <c r="FC469" s="4"/>
      <c r="FD469" s="4"/>
      <c r="FE469" s="4"/>
      <c r="FF469" s="4"/>
      <c r="FG469" s="4"/>
      <c r="FH469" s="4"/>
      <c r="FI469" s="4"/>
      <c r="FJ469" s="4"/>
      <c r="FK469" s="4"/>
      <c r="FL469" s="4"/>
      <c r="FM469" s="4"/>
      <c r="FN469" s="4"/>
      <c r="FO469" s="4"/>
      <c r="FP469" s="4"/>
      <c r="FQ469" s="4">
        <v>0</v>
      </c>
      <c r="FR469" s="4">
        <v>0</v>
      </c>
      <c r="FS469" s="4">
        <v>0</v>
      </c>
      <c r="FT469" s="4"/>
      <c r="FU469" s="4"/>
      <c r="FV469" s="4"/>
      <c r="FW469" s="4"/>
      <c r="FX469" s="4">
        <v>97</v>
      </c>
      <c r="FY469" s="4">
        <v>51</v>
      </c>
      <c r="FZ469" s="4"/>
      <c r="GA469" s="4" t="s">
        <v>3</v>
      </c>
      <c r="GB469" s="4"/>
      <c r="GC469" s="4"/>
      <c r="GD469" s="4">
        <v>1</v>
      </c>
      <c r="GE469" s="4"/>
      <c r="GF469" s="4">
        <v>1681340138</v>
      </c>
      <c r="GG469" s="4">
        <v>2</v>
      </c>
      <c r="GH469" s="4">
        <v>1</v>
      </c>
      <c r="GI469" s="4">
        <v>2</v>
      </c>
      <c r="GJ469" s="4">
        <v>0</v>
      </c>
      <c r="GK469" s="4">
        <v>0</v>
      </c>
      <c r="GL469" s="4">
        <f t="shared" si="685"/>
        <v>0</v>
      </c>
      <c r="GM469" s="4">
        <f t="shared" si="686"/>
        <v>9443.0400000000009</v>
      </c>
      <c r="GN469" s="4">
        <f t="shared" si="687"/>
        <v>0</v>
      </c>
      <c r="GO469" s="4">
        <f t="shared" si="688"/>
        <v>9443.0400000000009</v>
      </c>
      <c r="GP469" s="4">
        <f t="shared" si="689"/>
        <v>0</v>
      </c>
      <c r="GQ469" s="4"/>
      <c r="GR469" s="4">
        <v>0</v>
      </c>
      <c r="GS469" s="4">
        <v>0</v>
      </c>
      <c r="GT469" s="4">
        <v>0</v>
      </c>
      <c r="GU469" s="4" t="s">
        <v>3</v>
      </c>
      <c r="GV469" s="4">
        <f t="shared" si="690"/>
        <v>0</v>
      </c>
      <c r="GW469" s="4">
        <v>1</v>
      </c>
      <c r="GX469" s="4">
        <f t="shared" si="691"/>
        <v>0</v>
      </c>
      <c r="GY469" s="4"/>
      <c r="GZ469" s="4"/>
      <c r="HA469" s="4">
        <v>0</v>
      </c>
      <c r="HB469" s="4">
        <v>0</v>
      </c>
      <c r="HC469" s="4">
        <f t="shared" si="692"/>
        <v>0</v>
      </c>
      <c r="HD469" s="4"/>
      <c r="HE469" s="4" t="s">
        <v>3</v>
      </c>
      <c r="HF469" s="4" t="s">
        <v>3</v>
      </c>
      <c r="HG469" s="4"/>
      <c r="HH469" s="4"/>
      <c r="HI469" s="4"/>
      <c r="HJ469" s="4"/>
      <c r="HK469" s="4"/>
      <c r="HL469" s="4"/>
      <c r="HM469" s="4" t="s">
        <v>3</v>
      </c>
      <c r="HN469" s="4" t="s">
        <v>3</v>
      </c>
      <c r="HO469" s="4" t="s">
        <v>3</v>
      </c>
      <c r="HP469" s="4" t="s">
        <v>3</v>
      </c>
      <c r="HQ469" s="4" t="s">
        <v>3</v>
      </c>
      <c r="HR469" s="4"/>
      <c r="HS469" s="4">
        <v>0</v>
      </c>
      <c r="HT469" s="4"/>
      <c r="HU469" s="4"/>
      <c r="HV469" s="4"/>
      <c r="HW469" s="4"/>
      <c r="HX469" s="4"/>
      <c r="HY469" s="4"/>
      <c r="HZ469" s="4"/>
      <c r="IA469" s="4"/>
      <c r="IB469" s="4"/>
      <c r="IC469" s="4"/>
      <c r="ID469" s="4"/>
      <c r="IE469" s="4"/>
      <c r="IF469" s="4"/>
      <c r="IG469" s="4"/>
      <c r="IH469" s="4"/>
      <c r="II469" s="4"/>
      <c r="IJ469" s="4"/>
      <c r="IK469" s="4">
        <v>0</v>
      </c>
      <c r="IL469" s="4"/>
      <c r="IM469" s="4"/>
      <c r="IN469" s="4"/>
      <c r="IO469" s="4"/>
      <c r="IP469" s="4"/>
      <c r="IQ469" s="4"/>
      <c r="IR469" s="4"/>
      <c r="IS469" s="4"/>
      <c r="IT469" s="4"/>
      <c r="IU469" s="4"/>
    </row>
    <row r="470" spans="1:255" ht="409.5" x14ac:dyDescent="0.25">
      <c r="A470" s="3">
        <v>18</v>
      </c>
      <c r="B470" s="3">
        <v>1</v>
      </c>
      <c r="C470" s="3"/>
      <c r="D470" s="3"/>
      <c r="E470" s="3" t="s">
        <v>629</v>
      </c>
      <c r="F470" s="3" t="s">
        <v>630</v>
      </c>
      <c r="G470" s="3" t="s">
        <v>631</v>
      </c>
      <c r="H470" s="3" t="s">
        <v>266</v>
      </c>
      <c r="I470" s="3">
        <f>I468*J470</f>
        <v>22.44</v>
      </c>
      <c r="J470" s="3">
        <v>102</v>
      </c>
      <c r="K470" s="3">
        <v>102</v>
      </c>
      <c r="L470" s="3"/>
      <c r="M470" s="3"/>
      <c r="N470" s="3"/>
      <c r="O470" s="3">
        <f t="shared" si="668"/>
        <v>396.29</v>
      </c>
      <c r="P470" s="3">
        <f t="shared" si="669"/>
        <v>396.29</v>
      </c>
      <c r="Q470" s="3">
        <f>(ROUND((ROUND(((ET470)*AV470*I470),2)*BB470),2)+ROUND((ROUND(((AE470-(EU470))*AV470*I470),2)*BS470),2))</f>
        <v>0</v>
      </c>
      <c r="R470" s="3">
        <f>(ROUND((ROUND(((EU470)*AV470*I470),2)*BS470),2)+ROUND((ROUND(((AE470-(EU470))*AV470*I470),2)*BS470),2))</f>
        <v>0</v>
      </c>
      <c r="S470" s="3">
        <f t="shared" si="670"/>
        <v>0</v>
      </c>
      <c r="T470" s="3">
        <f t="shared" si="671"/>
        <v>0</v>
      </c>
      <c r="U470" s="3">
        <f t="shared" si="672"/>
        <v>0</v>
      </c>
      <c r="V470" s="3">
        <f t="shared" si="673"/>
        <v>0</v>
      </c>
      <c r="W470" s="3">
        <f t="shared" si="674"/>
        <v>0</v>
      </c>
      <c r="X470" s="3">
        <f>(ROUND((((S470+ROUND((ROUND(((EU470)*AV470*I470),2)*BS470),2))*AT470)/100),2)+ROUND(((ROUND((ROUND(((AE470-(EU470))*AV470*I470),2)*BS470),2)*AT470)/100),2))</f>
        <v>0</v>
      </c>
      <c r="Y470" s="3">
        <f>(ROUND((((S470+ROUND((ROUND(((EU470)*AV470*I470),2)*BS470),2))*AU470)/100),2)+ROUND(((ROUND((ROUND(((AE470-(EU470))*AV470*I470),2)*BS470),2)*AU470)/100),2))</f>
        <v>0</v>
      </c>
      <c r="Z470" s="3"/>
      <c r="AA470" s="3">
        <v>54971259</v>
      </c>
      <c r="AB470" s="3">
        <f t="shared" si="675"/>
        <v>17.66</v>
      </c>
      <c r="AC470" s="3">
        <f>ROUND((ES470),6)</f>
        <v>17.66</v>
      </c>
      <c r="AD470" s="3">
        <f>ROUND((((ET470)-(EU470))+AE470),6)</f>
        <v>0</v>
      </c>
      <c r="AE470" s="3">
        <f>ROUND((EU470),6)</f>
        <v>0</v>
      </c>
      <c r="AF470" s="3">
        <f>ROUND((EV470),6)</f>
        <v>0</v>
      </c>
      <c r="AG470" s="3">
        <f t="shared" si="676"/>
        <v>0</v>
      </c>
      <c r="AH470" s="3">
        <f>(EW470)</f>
        <v>0</v>
      </c>
      <c r="AI470" s="3">
        <f>(EX470)</f>
        <v>0</v>
      </c>
      <c r="AJ470" s="3">
        <f t="shared" si="677"/>
        <v>0</v>
      </c>
      <c r="AK470" s="3">
        <v>17.66</v>
      </c>
      <c r="AL470" s="3">
        <v>17.66</v>
      </c>
      <c r="AM470" s="3">
        <v>0</v>
      </c>
      <c r="AN470" s="3">
        <v>0</v>
      </c>
      <c r="AO470" s="3">
        <v>0</v>
      </c>
      <c r="AP470" s="3">
        <v>0</v>
      </c>
      <c r="AQ470" s="3">
        <v>0</v>
      </c>
      <c r="AR470" s="3">
        <v>0</v>
      </c>
      <c r="AS470" s="3">
        <v>0</v>
      </c>
      <c r="AT470" s="3">
        <v>97</v>
      </c>
      <c r="AU470" s="3">
        <v>51</v>
      </c>
      <c r="AV470" s="3">
        <v>1</v>
      </c>
      <c r="AW470" s="3">
        <v>1</v>
      </c>
      <c r="AX470" s="3"/>
      <c r="AY470" s="3"/>
      <c r="AZ470" s="3">
        <v>1</v>
      </c>
      <c r="BA470" s="3">
        <v>1</v>
      </c>
      <c r="BB470" s="3">
        <v>1</v>
      </c>
      <c r="BC470" s="3">
        <v>1</v>
      </c>
      <c r="BD470" s="3" t="s">
        <v>3</v>
      </c>
      <c r="BE470" s="3" t="s">
        <v>3</v>
      </c>
      <c r="BF470" s="3" t="s">
        <v>3</v>
      </c>
      <c r="BG470" s="3" t="s">
        <v>3</v>
      </c>
      <c r="BH470" s="3">
        <v>3</v>
      </c>
      <c r="BI470" s="3">
        <v>2</v>
      </c>
      <c r="BJ470" s="3" t="s">
        <v>632</v>
      </c>
      <c r="BK470" s="3"/>
      <c r="BL470" s="3"/>
      <c r="BM470" s="3">
        <v>67</v>
      </c>
      <c r="BN470" s="3">
        <v>0</v>
      </c>
      <c r="BO470" s="3" t="s">
        <v>3</v>
      </c>
      <c r="BP470" s="3">
        <v>0</v>
      </c>
      <c r="BQ470" s="3">
        <v>40</v>
      </c>
      <c r="BR470" s="3">
        <v>0</v>
      </c>
      <c r="BS470" s="3">
        <v>1</v>
      </c>
      <c r="BT470" s="3">
        <v>1</v>
      </c>
      <c r="BU470" s="3">
        <v>1</v>
      </c>
      <c r="BV470" s="3">
        <v>1</v>
      </c>
      <c r="BW470" s="3">
        <v>1</v>
      </c>
      <c r="BX470" s="3">
        <v>1</v>
      </c>
      <c r="BY470" s="3" t="s">
        <v>3</v>
      </c>
      <c r="BZ470" s="3">
        <v>97</v>
      </c>
      <c r="CA470" s="3">
        <v>51</v>
      </c>
      <c r="CB470" s="3" t="s">
        <v>3</v>
      </c>
      <c r="CC470" s="3"/>
      <c r="CD470" s="3"/>
      <c r="CE470" s="3">
        <v>1566</v>
      </c>
      <c r="CF470" s="3">
        <v>0</v>
      </c>
      <c r="CG470" s="3">
        <v>0</v>
      </c>
      <c r="CH470" s="3"/>
      <c r="CI470" s="3"/>
      <c r="CJ470" s="3"/>
      <c r="CK470" s="3"/>
      <c r="CL470" s="3"/>
      <c r="CM470" s="3">
        <v>0</v>
      </c>
      <c r="CN470" s="9" t="s">
        <v>2500</v>
      </c>
      <c r="CO470" s="3">
        <v>0</v>
      </c>
      <c r="CP470" s="3">
        <f t="shared" si="678"/>
        <v>396.29</v>
      </c>
      <c r="CQ470" s="3">
        <f t="shared" si="679"/>
        <v>17.66</v>
      </c>
      <c r="CR470" s="3">
        <f>(ROUND((ROUND(((ET470)*AV470*1),2)*BB470),2)+ROUND((ROUND(((AE470-(EU470))*AV470*1),2)*BS470),2))</f>
        <v>0</v>
      </c>
      <c r="CS470" s="3">
        <f>(ROUND((ROUND(((EU470)*AV470*1),2)*BS470),2)+ROUND((ROUND(((AE470-(EU470))*AV470*1),2)*BS470),2))</f>
        <v>0</v>
      </c>
      <c r="CT470" s="3">
        <f t="shared" si="680"/>
        <v>0</v>
      </c>
      <c r="CU470" s="3">
        <f t="shared" si="681"/>
        <v>0</v>
      </c>
      <c r="CV470" s="3">
        <f t="shared" si="682"/>
        <v>0</v>
      </c>
      <c r="CW470" s="3">
        <f t="shared" si="683"/>
        <v>0</v>
      </c>
      <c r="CX470" s="3">
        <f t="shared" si="684"/>
        <v>0</v>
      </c>
      <c r="CY470" s="3">
        <f>(ROUND((((S470+ROUND((ROUND(((EU470)*AV470*1),2)*BS470),2))*AT470)/100),2)+ROUND(((ROUND((ROUND(((AE470-(EU470))*AV470*1),2)*BS470),2)*AT470)/100),2))</f>
        <v>0</v>
      </c>
      <c r="CZ470" s="3">
        <f>(ROUND((((S470+ROUND((ROUND(((EU470)*AV470*1),2)*BS470),2))*AU470)/100),2)+ROUND(((ROUND((ROUND(((AE470-(EU470))*AV470*1),2)*BS470),2)*AU470)/100),2))</f>
        <v>0</v>
      </c>
      <c r="DA470" s="3"/>
      <c r="DB470" s="3"/>
      <c r="DC470" s="3" t="s">
        <v>3</v>
      </c>
      <c r="DD470" s="3" t="s">
        <v>3</v>
      </c>
      <c r="DE470" s="3" t="s">
        <v>3</v>
      </c>
      <c r="DF470" s="3" t="s">
        <v>3</v>
      </c>
      <c r="DG470" s="3" t="s">
        <v>3</v>
      </c>
      <c r="DH470" s="3" t="s">
        <v>3</v>
      </c>
      <c r="DI470" s="3" t="s">
        <v>3</v>
      </c>
      <c r="DJ470" s="3" t="s">
        <v>3</v>
      </c>
      <c r="DK470" s="3" t="s">
        <v>3</v>
      </c>
      <c r="DL470" s="3" t="s">
        <v>3</v>
      </c>
      <c r="DM470" s="3" t="s">
        <v>3</v>
      </c>
      <c r="DN470" s="3">
        <v>0</v>
      </c>
      <c r="DO470" s="3">
        <v>0</v>
      </c>
      <c r="DP470" s="3">
        <v>1</v>
      </c>
      <c r="DQ470" s="3">
        <v>1</v>
      </c>
      <c r="DR470" s="3"/>
      <c r="DS470" s="3"/>
      <c r="DT470" s="3"/>
      <c r="DU470" s="3">
        <v>1010</v>
      </c>
      <c r="DV470" s="3" t="s">
        <v>266</v>
      </c>
      <c r="DW470" s="3" t="s">
        <v>266</v>
      </c>
      <c r="DX470" s="3">
        <v>1</v>
      </c>
      <c r="DY470" s="3"/>
      <c r="DZ470" s="3" t="s">
        <v>3</v>
      </c>
      <c r="EA470" s="3" t="s">
        <v>3</v>
      </c>
      <c r="EB470" s="3" t="s">
        <v>3</v>
      </c>
      <c r="EC470" s="3" t="s">
        <v>3</v>
      </c>
      <c r="ED470" s="3"/>
      <c r="EE470" s="3">
        <v>57042957</v>
      </c>
      <c r="EF470" s="3">
        <v>40</v>
      </c>
      <c r="EG470" s="3" t="s">
        <v>33</v>
      </c>
      <c r="EH470" s="3">
        <v>0</v>
      </c>
      <c r="EI470" s="3" t="s">
        <v>3</v>
      </c>
      <c r="EJ470" s="3">
        <v>2</v>
      </c>
      <c r="EK470" s="3">
        <v>67</v>
      </c>
      <c r="EL470" s="3" t="s">
        <v>34</v>
      </c>
      <c r="EM470" s="3" t="s">
        <v>35</v>
      </c>
      <c r="EN470" s="3"/>
      <c r="EO470" s="3" t="s">
        <v>46</v>
      </c>
      <c r="EP470" s="3"/>
      <c r="EQ470" s="3">
        <v>0</v>
      </c>
      <c r="ER470" s="3">
        <v>17.66</v>
      </c>
      <c r="ES470" s="3">
        <v>17.66</v>
      </c>
      <c r="ET470" s="3">
        <v>0</v>
      </c>
      <c r="EU470" s="3">
        <v>0</v>
      </c>
      <c r="EV470" s="3">
        <v>0</v>
      </c>
      <c r="EW470" s="3">
        <v>0</v>
      </c>
      <c r="EX470" s="3">
        <v>0</v>
      </c>
      <c r="EY470" s="3"/>
      <c r="EZ470" s="3"/>
      <c r="FA470" s="3"/>
      <c r="FB470" s="3"/>
      <c r="FC470" s="3"/>
      <c r="FD470" s="3"/>
      <c r="FE470" s="3"/>
      <c r="FF470" s="3"/>
      <c r="FG470" s="3"/>
      <c r="FH470" s="3"/>
      <c r="FI470" s="3"/>
      <c r="FJ470" s="3"/>
      <c r="FK470" s="3"/>
      <c r="FL470" s="3"/>
      <c r="FM470" s="3"/>
      <c r="FN470" s="3"/>
      <c r="FO470" s="3"/>
      <c r="FP470" s="3"/>
      <c r="FQ470" s="3">
        <v>0</v>
      </c>
      <c r="FR470" s="3">
        <v>0</v>
      </c>
      <c r="FS470" s="3">
        <v>0</v>
      </c>
      <c r="FT470" s="3"/>
      <c r="FU470" s="3"/>
      <c r="FV470" s="3"/>
      <c r="FW470" s="3"/>
      <c r="FX470" s="3">
        <v>97</v>
      </c>
      <c r="FY470" s="3">
        <v>51</v>
      </c>
      <c r="FZ470" s="3"/>
      <c r="GA470" s="3" t="s">
        <v>3</v>
      </c>
      <c r="GB470" s="3"/>
      <c r="GC470" s="3"/>
      <c r="GD470" s="3">
        <v>1</v>
      </c>
      <c r="GE470" s="3"/>
      <c r="GF470" s="3">
        <v>-167644973</v>
      </c>
      <c r="GG470" s="3">
        <v>2</v>
      </c>
      <c r="GH470" s="3">
        <v>1</v>
      </c>
      <c r="GI470" s="3">
        <v>-2</v>
      </c>
      <c r="GJ470" s="3">
        <v>0</v>
      </c>
      <c r="GK470" s="3">
        <v>0</v>
      </c>
      <c r="GL470" s="3">
        <f t="shared" si="685"/>
        <v>0</v>
      </c>
      <c r="GM470" s="3">
        <f t="shared" si="686"/>
        <v>396.29</v>
      </c>
      <c r="GN470" s="3">
        <f t="shared" si="687"/>
        <v>0</v>
      </c>
      <c r="GO470" s="3">
        <f t="shared" si="688"/>
        <v>396.29</v>
      </c>
      <c r="GP470" s="3">
        <f t="shared" si="689"/>
        <v>0</v>
      </c>
      <c r="GQ470" s="3"/>
      <c r="GR470" s="3">
        <v>0</v>
      </c>
      <c r="GS470" s="3">
        <v>3</v>
      </c>
      <c r="GT470" s="3">
        <v>0</v>
      </c>
      <c r="GU470" s="3" t="s">
        <v>3</v>
      </c>
      <c r="GV470" s="3">
        <f t="shared" si="690"/>
        <v>0</v>
      </c>
      <c r="GW470" s="3">
        <v>1</v>
      </c>
      <c r="GX470" s="3">
        <f t="shared" si="691"/>
        <v>0</v>
      </c>
      <c r="GY470" s="3"/>
      <c r="GZ470" s="3"/>
      <c r="HA470" s="3">
        <v>0</v>
      </c>
      <c r="HB470" s="3">
        <v>0</v>
      </c>
      <c r="HC470" s="3">
        <f t="shared" si="692"/>
        <v>0</v>
      </c>
      <c r="HD470" s="3"/>
      <c r="HE470" s="3" t="s">
        <v>3</v>
      </c>
      <c r="HF470" s="3" t="s">
        <v>3</v>
      </c>
      <c r="HG470" s="3"/>
      <c r="HH470" s="3"/>
      <c r="HI470" s="3"/>
      <c r="HJ470" s="3"/>
      <c r="HK470" s="3"/>
      <c r="HL470" s="3"/>
      <c r="HM470" s="3" t="s">
        <v>22</v>
      </c>
      <c r="HN470" s="3" t="s">
        <v>3</v>
      </c>
      <c r="HO470" s="3" t="s">
        <v>3</v>
      </c>
      <c r="HP470" s="3" t="s">
        <v>3</v>
      </c>
      <c r="HQ470" s="3" t="s">
        <v>3</v>
      </c>
      <c r="HR470" s="3"/>
      <c r="HS470" s="3">
        <v>0</v>
      </c>
      <c r="HT470" s="3"/>
      <c r="HU470" s="3"/>
      <c r="HV470" s="3"/>
      <c r="HW470" s="3"/>
      <c r="HX470" s="3"/>
      <c r="HY470" s="3"/>
      <c r="HZ470" s="3"/>
      <c r="IA470" s="3"/>
      <c r="IB470" s="3"/>
      <c r="IC470" s="3"/>
      <c r="ID470" s="3"/>
      <c r="IE470" s="3"/>
      <c r="IF470" s="3"/>
      <c r="IG470" s="3"/>
      <c r="IH470" s="3"/>
      <c r="II470" s="3"/>
      <c r="IJ470" s="3"/>
      <c r="IK470" s="3">
        <v>0</v>
      </c>
      <c r="IL470" s="3"/>
      <c r="IM470" s="3"/>
      <c r="IN470" s="3"/>
      <c r="IO470" s="3"/>
      <c r="IP470" s="3"/>
      <c r="IQ470" s="3"/>
      <c r="IR470" s="3"/>
      <c r="IS470" s="3"/>
      <c r="IT470" s="3"/>
      <c r="IU470" s="3"/>
    </row>
    <row r="471" spans="1:255" ht="409.5" x14ac:dyDescent="0.25">
      <c r="A471" s="4">
        <v>18</v>
      </c>
      <c r="B471" s="4">
        <v>1</v>
      </c>
      <c r="C471" s="4"/>
      <c r="D471" s="4"/>
      <c r="E471" s="4" t="s">
        <v>629</v>
      </c>
      <c r="F471" s="4" t="s">
        <v>630</v>
      </c>
      <c r="G471" s="4" t="s">
        <v>631</v>
      </c>
      <c r="H471" s="4" t="s">
        <v>266</v>
      </c>
      <c r="I471" s="4">
        <f>I469*J471</f>
        <v>22.44</v>
      </c>
      <c r="J471" s="4">
        <v>102</v>
      </c>
      <c r="K471" s="4">
        <v>102</v>
      </c>
      <c r="L471" s="4"/>
      <c r="M471" s="4"/>
      <c r="N471" s="4"/>
      <c r="O471" s="4">
        <f t="shared" si="668"/>
        <v>2884.99</v>
      </c>
      <c r="P471" s="4">
        <f t="shared" si="669"/>
        <v>2884.99</v>
      </c>
      <c r="Q471" s="4">
        <f>(ROUND((ROUND(((ET471)*AV471*I471),2)*BB471),2)+ROUND((ROUND(((AE471-(EU471))*AV471*I471),2)*BS471),2))</f>
        <v>0</v>
      </c>
      <c r="R471" s="4">
        <f>(ROUND((ROUND(((EU471)*AV471*I471),2)*BS471),2)+ROUND((ROUND(((AE471-(EU471))*AV471*I471),2)*BS471),2))</f>
        <v>0</v>
      </c>
      <c r="S471" s="4">
        <f t="shared" si="670"/>
        <v>0</v>
      </c>
      <c r="T471" s="4">
        <f t="shared" si="671"/>
        <v>0</v>
      </c>
      <c r="U471" s="4">
        <f t="shared" si="672"/>
        <v>0</v>
      </c>
      <c r="V471" s="4">
        <f t="shared" si="673"/>
        <v>0</v>
      </c>
      <c r="W471" s="4">
        <f t="shared" si="674"/>
        <v>0</v>
      </c>
      <c r="X471" s="4">
        <f>(ROUND((((S471+ROUND((ROUND(((EU471)*AV471*I471),2)*BS471),2))*AT471)/100),2)+ROUND(((ROUND((ROUND(((AE471-(EU471))*AV471*I471),2)*BS471),2)*AT471)/100),2))</f>
        <v>0</v>
      </c>
      <c r="Y471" s="4">
        <f>(ROUND((((S471+ROUND((ROUND(((EU471)*AV471*I471),2)*BS471),2))*AU471)/100),2)+ROUND(((ROUND((ROUND(((AE471-(EU471))*AV471*I471),2)*BS471),2)*AU471)/100),2))</f>
        <v>0</v>
      </c>
      <c r="Z471" s="4"/>
      <c r="AA471" s="4">
        <v>55890823</v>
      </c>
      <c r="AB471" s="4">
        <f t="shared" si="675"/>
        <v>17.66</v>
      </c>
      <c r="AC471" s="4">
        <f>ROUND((ES471),6)</f>
        <v>17.66</v>
      </c>
      <c r="AD471" s="4">
        <f>ROUND((((ET471)-(EU471))+AE471),6)</f>
        <v>0</v>
      </c>
      <c r="AE471" s="4">
        <f>ROUND((EU471),6)</f>
        <v>0</v>
      </c>
      <c r="AF471" s="4">
        <f>ROUND((EV471),6)</f>
        <v>0</v>
      </c>
      <c r="AG471" s="4">
        <f t="shared" si="676"/>
        <v>0</v>
      </c>
      <c r="AH471" s="4">
        <f>(EW471)</f>
        <v>0</v>
      </c>
      <c r="AI471" s="4">
        <f>(EX471)</f>
        <v>0</v>
      </c>
      <c r="AJ471" s="4">
        <f t="shared" si="677"/>
        <v>0</v>
      </c>
      <c r="AK471" s="4">
        <v>17.66</v>
      </c>
      <c r="AL471" s="4">
        <v>17.66</v>
      </c>
      <c r="AM471" s="4">
        <v>0</v>
      </c>
      <c r="AN471" s="4">
        <v>0</v>
      </c>
      <c r="AO471" s="4">
        <v>0</v>
      </c>
      <c r="AP471" s="4">
        <v>0</v>
      </c>
      <c r="AQ471" s="4">
        <v>0</v>
      </c>
      <c r="AR471" s="4">
        <v>0</v>
      </c>
      <c r="AS471" s="4">
        <v>0</v>
      </c>
      <c r="AT471" s="4">
        <v>97</v>
      </c>
      <c r="AU471" s="4">
        <v>51</v>
      </c>
      <c r="AV471" s="4">
        <v>1</v>
      </c>
      <c r="AW471" s="4">
        <v>1</v>
      </c>
      <c r="AX471" s="4"/>
      <c r="AY471" s="4"/>
      <c r="AZ471" s="4">
        <v>1</v>
      </c>
      <c r="BA471" s="4">
        <v>1</v>
      </c>
      <c r="BB471" s="4">
        <v>1</v>
      </c>
      <c r="BC471" s="4">
        <v>7.28</v>
      </c>
      <c r="BD471" s="4" t="s">
        <v>3</v>
      </c>
      <c r="BE471" s="4" t="s">
        <v>3</v>
      </c>
      <c r="BF471" s="4" t="s">
        <v>3</v>
      </c>
      <c r="BG471" s="4" t="s">
        <v>3</v>
      </c>
      <c r="BH471" s="4">
        <v>3</v>
      </c>
      <c r="BI471" s="4">
        <v>2</v>
      </c>
      <c r="BJ471" s="4" t="s">
        <v>632</v>
      </c>
      <c r="BK471" s="4"/>
      <c r="BL471" s="4"/>
      <c r="BM471" s="4">
        <v>67</v>
      </c>
      <c r="BN471" s="4">
        <v>0</v>
      </c>
      <c r="BO471" s="4" t="s">
        <v>630</v>
      </c>
      <c r="BP471" s="4">
        <v>1</v>
      </c>
      <c r="BQ471" s="4">
        <v>40</v>
      </c>
      <c r="BR471" s="4">
        <v>0</v>
      </c>
      <c r="BS471" s="4">
        <v>1</v>
      </c>
      <c r="BT471" s="4">
        <v>1</v>
      </c>
      <c r="BU471" s="4">
        <v>1</v>
      </c>
      <c r="BV471" s="4">
        <v>1</v>
      </c>
      <c r="BW471" s="4">
        <v>1</v>
      </c>
      <c r="BX471" s="4">
        <v>1</v>
      </c>
      <c r="BY471" s="4" t="s">
        <v>3</v>
      </c>
      <c r="BZ471" s="4">
        <v>97</v>
      </c>
      <c r="CA471" s="4">
        <v>51</v>
      </c>
      <c r="CB471" s="4" t="s">
        <v>3</v>
      </c>
      <c r="CC471" s="4"/>
      <c r="CD471" s="4"/>
      <c r="CE471" s="4">
        <v>1566</v>
      </c>
      <c r="CF471" s="4">
        <v>0</v>
      </c>
      <c r="CG471" s="4">
        <v>0</v>
      </c>
      <c r="CH471" s="4"/>
      <c r="CI471" s="4"/>
      <c r="CJ471" s="4"/>
      <c r="CK471" s="4"/>
      <c r="CL471" s="4"/>
      <c r="CM471" s="4">
        <v>0</v>
      </c>
      <c r="CN471" s="10" t="s">
        <v>2500</v>
      </c>
      <c r="CO471" s="4">
        <v>0</v>
      </c>
      <c r="CP471" s="4">
        <f t="shared" si="678"/>
        <v>2884.99</v>
      </c>
      <c r="CQ471" s="4">
        <f t="shared" si="679"/>
        <v>128.56</v>
      </c>
      <c r="CR471" s="4">
        <f>(ROUND((ROUND(((ET471)*AV471*1),2)*BB471),2)+ROUND((ROUND(((AE471-(EU471))*AV471*1),2)*BS471),2))</f>
        <v>0</v>
      </c>
      <c r="CS471" s="4">
        <f>(ROUND((ROUND(((EU471)*AV471*1),2)*BS471),2)+ROUND((ROUND(((AE471-(EU471))*AV471*1),2)*BS471),2))</f>
        <v>0</v>
      </c>
      <c r="CT471" s="4">
        <f t="shared" si="680"/>
        <v>0</v>
      </c>
      <c r="CU471" s="4">
        <f t="shared" si="681"/>
        <v>0</v>
      </c>
      <c r="CV471" s="4">
        <f t="shared" si="682"/>
        <v>0</v>
      </c>
      <c r="CW471" s="4">
        <f t="shared" si="683"/>
        <v>0</v>
      </c>
      <c r="CX471" s="4">
        <f t="shared" si="684"/>
        <v>0</v>
      </c>
      <c r="CY471" s="4">
        <f>(ROUND((((S471+ROUND((ROUND(((EU471)*AV471*1),2)*BS471),2))*AT471)/100),2)+ROUND(((ROUND((ROUND(((AE471-(EU471))*AV471*1),2)*BS471),2)*AT471)/100),2))</f>
        <v>0</v>
      </c>
      <c r="CZ471" s="4">
        <f>(ROUND((((S471+ROUND((ROUND(((EU471)*AV471*1),2)*BS471),2))*AU471)/100),2)+ROUND(((ROUND((ROUND(((AE471-(EU471))*AV471*1),2)*BS471),2)*AU471)/100),2))</f>
        <v>0</v>
      </c>
      <c r="DA471" s="4"/>
      <c r="DB471" s="4"/>
      <c r="DC471" s="4" t="s">
        <v>3</v>
      </c>
      <c r="DD471" s="4" t="s">
        <v>3</v>
      </c>
      <c r="DE471" s="4" t="s">
        <v>3</v>
      </c>
      <c r="DF471" s="4" t="s">
        <v>3</v>
      </c>
      <c r="DG471" s="4" t="s">
        <v>3</v>
      </c>
      <c r="DH471" s="4" t="s">
        <v>3</v>
      </c>
      <c r="DI471" s="4" t="s">
        <v>3</v>
      </c>
      <c r="DJ471" s="4" t="s">
        <v>3</v>
      </c>
      <c r="DK471" s="4" t="s">
        <v>3</v>
      </c>
      <c r="DL471" s="4" t="s">
        <v>3</v>
      </c>
      <c r="DM471" s="4" t="s">
        <v>3</v>
      </c>
      <c r="DN471" s="4">
        <v>0</v>
      </c>
      <c r="DO471" s="4">
        <v>0</v>
      </c>
      <c r="DP471" s="4">
        <v>1</v>
      </c>
      <c r="DQ471" s="4">
        <v>1</v>
      </c>
      <c r="DR471" s="4"/>
      <c r="DS471" s="4"/>
      <c r="DT471" s="4"/>
      <c r="DU471" s="4">
        <v>1010</v>
      </c>
      <c r="DV471" s="4" t="s">
        <v>266</v>
      </c>
      <c r="DW471" s="4" t="s">
        <v>266</v>
      </c>
      <c r="DX471" s="4">
        <v>1</v>
      </c>
      <c r="DY471" s="4"/>
      <c r="DZ471" s="4" t="s">
        <v>3</v>
      </c>
      <c r="EA471" s="4" t="s">
        <v>3</v>
      </c>
      <c r="EB471" s="4" t="s">
        <v>3</v>
      </c>
      <c r="EC471" s="4" t="s">
        <v>3</v>
      </c>
      <c r="ED471" s="4"/>
      <c r="EE471" s="4">
        <v>57042957</v>
      </c>
      <c r="EF471" s="4">
        <v>40</v>
      </c>
      <c r="EG471" s="4" t="s">
        <v>33</v>
      </c>
      <c r="EH471" s="4">
        <v>0</v>
      </c>
      <c r="EI471" s="4" t="s">
        <v>3</v>
      </c>
      <c r="EJ471" s="4">
        <v>2</v>
      </c>
      <c r="EK471" s="4">
        <v>67</v>
      </c>
      <c r="EL471" s="4" t="s">
        <v>34</v>
      </c>
      <c r="EM471" s="4" t="s">
        <v>35</v>
      </c>
      <c r="EN471" s="4"/>
      <c r="EO471" s="4" t="s">
        <v>46</v>
      </c>
      <c r="EP471" s="4"/>
      <c r="EQ471" s="4">
        <v>0</v>
      </c>
      <c r="ER471" s="4">
        <v>17.66</v>
      </c>
      <c r="ES471" s="4">
        <v>17.66</v>
      </c>
      <c r="ET471" s="4">
        <v>0</v>
      </c>
      <c r="EU471" s="4">
        <v>0</v>
      </c>
      <c r="EV471" s="4">
        <v>0</v>
      </c>
      <c r="EW471" s="4">
        <v>0</v>
      </c>
      <c r="EX471" s="4">
        <v>0</v>
      </c>
      <c r="EY471" s="4"/>
      <c r="EZ471" s="4"/>
      <c r="FA471" s="4"/>
      <c r="FB471" s="4"/>
      <c r="FC471" s="4"/>
      <c r="FD471" s="4"/>
      <c r="FE471" s="4"/>
      <c r="FF471" s="4"/>
      <c r="FG471" s="4"/>
      <c r="FH471" s="4"/>
      <c r="FI471" s="4"/>
      <c r="FJ471" s="4"/>
      <c r="FK471" s="4"/>
      <c r="FL471" s="4"/>
      <c r="FM471" s="4"/>
      <c r="FN471" s="4"/>
      <c r="FO471" s="4"/>
      <c r="FP471" s="4"/>
      <c r="FQ471" s="4">
        <v>0</v>
      </c>
      <c r="FR471" s="4">
        <v>0</v>
      </c>
      <c r="FS471" s="4">
        <v>0</v>
      </c>
      <c r="FT471" s="4"/>
      <c r="FU471" s="4"/>
      <c r="FV471" s="4"/>
      <c r="FW471" s="4"/>
      <c r="FX471" s="4">
        <v>97</v>
      </c>
      <c r="FY471" s="4">
        <v>51</v>
      </c>
      <c r="FZ471" s="4"/>
      <c r="GA471" s="4" t="s">
        <v>3</v>
      </c>
      <c r="GB471" s="4"/>
      <c r="GC471" s="4"/>
      <c r="GD471" s="4">
        <v>1</v>
      </c>
      <c r="GE471" s="4"/>
      <c r="GF471" s="4">
        <v>-167644973</v>
      </c>
      <c r="GG471" s="4">
        <v>2</v>
      </c>
      <c r="GH471" s="4">
        <v>1</v>
      </c>
      <c r="GI471" s="4">
        <v>2</v>
      </c>
      <c r="GJ471" s="4">
        <v>0</v>
      </c>
      <c r="GK471" s="4">
        <v>0</v>
      </c>
      <c r="GL471" s="4">
        <f t="shared" si="685"/>
        <v>0</v>
      </c>
      <c r="GM471" s="4">
        <f t="shared" si="686"/>
        <v>2884.99</v>
      </c>
      <c r="GN471" s="4">
        <f t="shared" si="687"/>
        <v>0</v>
      </c>
      <c r="GO471" s="4">
        <f t="shared" si="688"/>
        <v>2884.99</v>
      </c>
      <c r="GP471" s="4">
        <f t="shared" si="689"/>
        <v>0</v>
      </c>
      <c r="GQ471" s="4"/>
      <c r="GR471" s="4">
        <v>0</v>
      </c>
      <c r="GS471" s="4">
        <v>0</v>
      </c>
      <c r="GT471" s="4">
        <v>0</v>
      </c>
      <c r="GU471" s="4" t="s">
        <v>3</v>
      </c>
      <c r="GV471" s="4">
        <f t="shared" si="690"/>
        <v>0</v>
      </c>
      <c r="GW471" s="4">
        <v>1</v>
      </c>
      <c r="GX471" s="4">
        <f t="shared" si="691"/>
        <v>0</v>
      </c>
      <c r="GY471" s="4"/>
      <c r="GZ471" s="4"/>
      <c r="HA471" s="4">
        <v>0</v>
      </c>
      <c r="HB471" s="4">
        <v>0</v>
      </c>
      <c r="HC471" s="4">
        <f t="shared" si="692"/>
        <v>0</v>
      </c>
      <c r="HD471" s="4"/>
      <c r="HE471" s="4" t="s">
        <v>3</v>
      </c>
      <c r="HF471" s="4" t="s">
        <v>3</v>
      </c>
      <c r="HG471" s="4"/>
      <c r="HH471" s="4"/>
      <c r="HI471" s="4"/>
      <c r="HJ471" s="4"/>
      <c r="HK471" s="4"/>
      <c r="HL471" s="4"/>
      <c r="HM471" s="4" t="s">
        <v>22</v>
      </c>
      <c r="HN471" s="4" t="s">
        <v>3</v>
      </c>
      <c r="HO471" s="4" t="s">
        <v>3</v>
      </c>
      <c r="HP471" s="4" t="s">
        <v>3</v>
      </c>
      <c r="HQ471" s="4" t="s">
        <v>3</v>
      </c>
      <c r="HR471" s="4"/>
      <c r="HS471" s="4">
        <v>0</v>
      </c>
      <c r="HT471" s="4"/>
      <c r="HU471" s="4"/>
      <c r="HV471" s="4"/>
      <c r="HW471" s="4"/>
      <c r="HX471" s="4"/>
      <c r="HY471" s="4"/>
      <c r="HZ471" s="4"/>
      <c r="IA471" s="4"/>
      <c r="IB471" s="4"/>
      <c r="IC471" s="4"/>
      <c r="ID471" s="4"/>
      <c r="IE471" s="4"/>
      <c r="IF471" s="4"/>
      <c r="IG471" s="4"/>
      <c r="IH471" s="4"/>
      <c r="II471" s="4"/>
      <c r="IJ471" s="4"/>
      <c r="IK471" s="4">
        <v>0</v>
      </c>
      <c r="IL471" s="4"/>
      <c r="IM471" s="4"/>
      <c r="IN471" s="4"/>
      <c r="IO471" s="4"/>
      <c r="IP471" s="4"/>
      <c r="IQ471" s="4"/>
      <c r="IR471" s="4"/>
      <c r="IS471" s="4"/>
      <c r="IT471" s="4"/>
      <c r="IU471" s="4"/>
    </row>
    <row r="472" spans="1:255" ht="409.5" x14ac:dyDescent="0.25">
      <c r="A472" s="3">
        <v>17</v>
      </c>
      <c r="B472" s="3">
        <v>1</v>
      </c>
      <c r="C472" s="3"/>
      <c r="D472" s="3"/>
      <c r="E472" s="3" t="s">
        <v>633</v>
      </c>
      <c r="F472" s="3" t="s">
        <v>634</v>
      </c>
      <c r="G472" s="3" t="s">
        <v>635</v>
      </c>
      <c r="H472" s="3" t="s">
        <v>40</v>
      </c>
      <c r="I472" s="3">
        <f>ROUND(8/100,9)</f>
        <v>0.08</v>
      </c>
      <c r="J472" s="3">
        <v>0</v>
      </c>
      <c r="K472" s="3">
        <f>ROUND(8/100,9)</f>
        <v>0.08</v>
      </c>
      <c r="L472" s="3"/>
      <c r="M472" s="3"/>
      <c r="N472" s="3"/>
      <c r="O472" s="3">
        <f t="shared" si="668"/>
        <v>21.56</v>
      </c>
      <c r="P472" s="3">
        <f t="shared" si="669"/>
        <v>0</v>
      </c>
      <c r="Q472" s="3">
        <f>(ROUND((ROUND((((ET472*1.2))*AV472*I472),2)*BB472),2)+ROUND((ROUND(((AE472-((EU472*1.2)))*AV472*I472),2)*BS472),2))</f>
        <v>0.08</v>
      </c>
      <c r="R472" s="3">
        <f>(ROUND((ROUND((((EU472*1.2))*AV472*I472),2)*BS472),2)+ROUND((ROUND(((AE472-((EU472*1.2)))*AV472*I472),2)*BS472),2))</f>
        <v>0.01</v>
      </c>
      <c r="S472" s="3">
        <f t="shared" si="670"/>
        <v>21.48</v>
      </c>
      <c r="T472" s="3">
        <f t="shared" si="671"/>
        <v>0</v>
      </c>
      <c r="U472" s="3">
        <f t="shared" si="672"/>
        <v>1.9217894399999997</v>
      </c>
      <c r="V472" s="3">
        <f t="shared" si="673"/>
        <v>0</v>
      </c>
      <c r="W472" s="3">
        <f t="shared" si="674"/>
        <v>0</v>
      </c>
      <c r="X472" s="3">
        <f>(ROUND((((S472+ROUND((ROUND((((EU472*1.2))*AV472*I472),2)*BS472),2))*AT472)/100),2)+ROUND(((ROUND((ROUND(((AE472-((EU472*1.2)))*AV472*I472),2)*BS472),2)*AT472)/100),2))</f>
        <v>20.85</v>
      </c>
      <c r="Y472" s="3">
        <f>(ROUND((((S472+ROUND((ROUND((((EU472*1.2))*AV472*I472),2)*BS472),2))*AU472)/100),2)+ROUND(((ROUND((ROUND(((AE472-((EU472*1.2)))*AV472*I472),2)*BS472),2)*AU472)/100),2))</f>
        <v>10.96</v>
      </c>
      <c r="Z472" s="3"/>
      <c r="AA472" s="3">
        <v>54971259</v>
      </c>
      <c r="AB472" s="3">
        <f t="shared" si="675"/>
        <v>257.48399999999998</v>
      </c>
      <c r="AC472" s="3">
        <f>ROUND(((ES472*1)),6)</f>
        <v>0</v>
      </c>
      <c r="AD472" s="3">
        <f>ROUND(((((ET472*1.2))-((EU472*1.2)))+AE472),6)</f>
        <v>0.996</v>
      </c>
      <c r="AE472" s="3">
        <f>ROUND(((EU472*1.2)),6)</f>
        <v>0.156</v>
      </c>
      <c r="AF472" s="3">
        <f>ROUND(((EV472*1.2)),6)</f>
        <v>256.488</v>
      </c>
      <c r="AG472" s="3">
        <f t="shared" si="676"/>
        <v>0</v>
      </c>
      <c r="AH472" s="3">
        <f>((EW472*1.2))</f>
        <v>22.943999999999999</v>
      </c>
      <c r="AI472" s="3">
        <f>((EX472*1.2))</f>
        <v>0</v>
      </c>
      <c r="AJ472" s="3">
        <f t="shared" si="677"/>
        <v>0</v>
      </c>
      <c r="AK472" s="3">
        <v>214.57</v>
      </c>
      <c r="AL472" s="3">
        <v>0</v>
      </c>
      <c r="AM472" s="3">
        <v>0.83</v>
      </c>
      <c r="AN472" s="3">
        <v>0.13</v>
      </c>
      <c r="AO472" s="3">
        <v>213.74</v>
      </c>
      <c r="AP472" s="3">
        <v>0</v>
      </c>
      <c r="AQ472" s="3">
        <v>19.12</v>
      </c>
      <c r="AR472" s="3">
        <v>0</v>
      </c>
      <c r="AS472" s="3">
        <v>0</v>
      </c>
      <c r="AT472" s="3">
        <v>97</v>
      </c>
      <c r="AU472" s="3">
        <v>51</v>
      </c>
      <c r="AV472" s="3">
        <v>1.0469999999999999</v>
      </c>
      <c r="AW472" s="3">
        <v>1</v>
      </c>
      <c r="AX472" s="3"/>
      <c r="AY472" s="3"/>
      <c r="AZ472" s="3">
        <v>1</v>
      </c>
      <c r="BA472" s="3">
        <v>1</v>
      </c>
      <c r="BB472" s="3">
        <v>1</v>
      </c>
      <c r="BC472" s="3">
        <v>1</v>
      </c>
      <c r="BD472" s="3" t="s">
        <v>3</v>
      </c>
      <c r="BE472" s="3" t="s">
        <v>3</v>
      </c>
      <c r="BF472" s="3" t="s">
        <v>3</v>
      </c>
      <c r="BG472" s="3" t="s">
        <v>3</v>
      </c>
      <c r="BH472" s="3">
        <v>0</v>
      </c>
      <c r="BI472" s="3">
        <v>2</v>
      </c>
      <c r="BJ472" s="3" t="s">
        <v>636</v>
      </c>
      <c r="BK472" s="3"/>
      <c r="BL472" s="3"/>
      <c r="BM472" s="3">
        <v>67</v>
      </c>
      <c r="BN472" s="3">
        <v>0</v>
      </c>
      <c r="BO472" s="3" t="s">
        <v>634</v>
      </c>
      <c r="BP472" s="3">
        <v>1</v>
      </c>
      <c r="BQ472" s="3">
        <v>40</v>
      </c>
      <c r="BR472" s="3">
        <v>0</v>
      </c>
      <c r="BS472" s="3">
        <v>1</v>
      </c>
      <c r="BT472" s="3">
        <v>1</v>
      </c>
      <c r="BU472" s="3">
        <v>1</v>
      </c>
      <c r="BV472" s="3">
        <v>1</v>
      </c>
      <c r="BW472" s="3">
        <v>1</v>
      </c>
      <c r="BX472" s="3">
        <v>1</v>
      </c>
      <c r="BY472" s="3" t="s">
        <v>3</v>
      </c>
      <c r="BZ472" s="3">
        <v>97</v>
      </c>
      <c r="CA472" s="3">
        <v>51</v>
      </c>
      <c r="CB472" s="3" t="s">
        <v>3</v>
      </c>
      <c r="CC472" s="3"/>
      <c r="CD472" s="3"/>
      <c r="CE472" s="3">
        <v>1566</v>
      </c>
      <c r="CF472" s="3">
        <v>0</v>
      </c>
      <c r="CG472" s="3">
        <v>0</v>
      </c>
      <c r="CH472" s="3"/>
      <c r="CI472" s="3"/>
      <c r="CJ472" s="3"/>
      <c r="CK472" s="3"/>
      <c r="CL472" s="3"/>
      <c r="CM472" s="3">
        <v>0</v>
      </c>
      <c r="CN472" s="9" t="s">
        <v>2500</v>
      </c>
      <c r="CO472" s="3">
        <v>0</v>
      </c>
      <c r="CP472" s="3">
        <f t="shared" si="678"/>
        <v>21.56</v>
      </c>
      <c r="CQ472" s="3">
        <f t="shared" si="679"/>
        <v>0</v>
      </c>
      <c r="CR472" s="3">
        <f>(ROUND((ROUND((((ET472*1.2))*AV472*1),2)*BB472),2)+ROUND((ROUND(((AE472-((EU472*1.2)))*AV472*1),2)*BS472),2))</f>
        <v>1.04</v>
      </c>
      <c r="CS472" s="3">
        <f>(ROUND((ROUND((((EU472*1.2))*AV472*1),2)*BS472),2)+ROUND((ROUND(((AE472-((EU472*1.2)))*AV472*1),2)*BS472),2))</f>
        <v>0.16</v>
      </c>
      <c r="CT472" s="3">
        <f t="shared" si="680"/>
        <v>268.54000000000002</v>
      </c>
      <c r="CU472" s="3">
        <f t="shared" si="681"/>
        <v>0</v>
      </c>
      <c r="CV472" s="3">
        <f t="shared" si="682"/>
        <v>24.022367999999997</v>
      </c>
      <c r="CW472" s="3">
        <f t="shared" si="683"/>
        <v>0</v>
      </c>
      <c r="CX472" s="3">
        <f t="shared" si="684"/>
        <v>0</v>
      </c>
      <c r="CY472" s="3">
        <f>(ROUND((((S472+ROUND((ROUND((((EU472*1.2))*AV472*1),2)*BS472),2))*AT472)/100),2)+ROUND(((ROUND((ROUND(((AE472-((EU472*1.2)))*AV472*1),2)*BS472),2)*AT472)/100),2))</f>
        <v>20.99</v>
      </c>
      <c r="CZ472" s="3">
        <f>(ROUND((((S472+ROUND((ROUND((((EU472*1.2))*AV472*1),2)*BS472),2))*AU472)/100),2)+ROUND(((ROUND((ROUND(((AE472-((EU472*1.2)))*AV472*1),2)*BS472),2)*AU472)/100),2))</f>
        <v>11.04</v>
      </c>
      <c r="DA472" s="3"/>
      <c r="DB472" s="3">
        <v>137</v>
      </c>
      <c r="DC472" s="3" t="s">
        <v>3</v>
      </c>
      <c r="DD472" s="3" t="s">
        <v>22</v>
      </c>
      <c r="DE472" s="3" t="s">
        <v>42</v>
      </c>
      <c r="DF472" s="3" t="s">
        <v>42</v>
      </c>
      <c r="DG472" s="3" t="s">
        <v>42</v>
      </c>
      <c r="DH472" s="3" t="s">
        <v>3</v>
      </c>
      <c r="DI472" s="3" t="s">
        <v>42</v>
      </c>
      <c r="DJ472" s="3" t="s">
        <v>42</v>
      </c>
      <c r="DK472" s="3" t="s">
        <v>3</v>
      </c>
      <c r="DL472" s="3" t="s">
        <v>3</v>
      </c>
      <c r="DM472" s="3" t="s">
        <v>3</v>
      </c>
      <c r="DN472" s="3">
        <v>0</v>
      </c>
      <c r="DO472" s="3">
        <v>0</v>
      </c>
      <c r="DP472" s="3">
        <v>1</v>
      </c>
      <c r="DQ472" s="3">
        <v>1</v>
      </c>
      <c r="DR472" s="3"/>
      <c r="DS472" s="3"/>
      <c r="DT472" s="3"/>
      <c r="DU472" s="3">
        <v>1010</v>
      </c>
      <c r="DV472" s="3" t="s">
        <v>40</v>
      </c>
      <c r="DW472" s="3" t="s">
        <v>40</v>
      </c>
      <c r="DX472" s="3">
        <v>100</v>
      </c>
      <c r="DY472" s="3"/>
      <c r="DZ472" s="3" t="s">
        <v>3</v>
      </c>
      <c r="EA472" s="3" t="s">
        <v>3</v>
      </c>
      <c r="EB472" s="3" t="s">
        <v>3</v>
      </c>
      <c r="EC472" s="3" t="s">
        <v>3</v>
      </c>
      <c r="ED472" s="3"/>
      <c r="EE472" s="3">
        <v>57042957</v>
      </c>
      <c r="EF472" s="3">
        <v>40</v>
      </c>
      <c r="EG472" s="3" t="s">
        <v>33</v>
      </c>
      <c r="EH472" s="3">
        <v>0</v>
      </c>
      <c r="EI472" s="3" t="s">
        <v>3</v>
      </c>
      <c r="EJ472" s="3">
        <v>2</v>
      </c>
      <c r="EK472" s="3">
        <v>67</v>
      </c>
      <c r="EL472" s="3" t="s">
        <v>34</v>
      </c>
      <c r="EM472" s="3" t="s">
        <v>35</v>
      </c>
      <c r="EN472" s="3"/>
      <c r="EO472" s="3" t="s">
        <v>46</v>
      </c>
      <c r="EP472" s="3"/>
      <c r="EQ472" s="3">
        <v>0</v>
      </c>
      <c r="ER472" s="3">
        <v>214.57</v>
      </c>
      <c r="ES472" s="3">
        <v>0</v>
      </c>
      <c r="ET472" s="3">
        <v>0.83</v>
      </c>
      <c r="EU472" s="3">
        <v>0.13</v>
      </c>
      <c r="EV472" s="3">
        <v>213.74</v>
      </c>
      <c r="EW472" s="3">
        <v>19.12</v>
      </c>
      <c r="EX472" s="3">
        <v>0</v>
      </c>
      <c r="EY472" s="3">
        <v>0</v>
      </c>
      <c r="EZ472" s="3"/>
      <c r="FA472" s="3"/>
      <c r="FB472" s="3"/>
      <c r="FC472" s="3"/>
      <c r="FD472" s="3"/>
      <c r="FE472" s="3"/>
      <c r="FF472" s="3"/>
      <c r="FG472" s="3"/>
      <c r="FH472" s="3"/>
      <c r="FI472" s="3"/>
      <c r="FJ472" s="3"/>
      <c r="FK472" s="3"/>
      <c r="FL472" s="3"/>
      <c r="FM472" s="3"/>
      <c r="FN472" s="3"/>
      <c r="FO472" s="3"/>
      <c r="FP472" s="3"/>
      <c r="FQ472" s="3">
        <v>0</v>
      </c>
      <c r="FR472" s="3">
        <v>0</v>
      </c>
      <c r="FS472" s="3">
        <v>0</v>
      </c>
      <c r="FT472" s="3"/>
      <c r="FU472" s="3"/>
      <c r="FV472" s="3"/>
      <c r="FW472" s="3"/>
      <c r="FX472" s="3">
        <v>97</v>
      </c>
      <c r="FY472" s="3">
        <v>51</v>
      </c>
      <c r="FZ472" s="3"/>
      <c r="GA472" s="3" t="s">
        <v>3</v>
      </c>
      <c r="GB472" s="3"/>
      <c r="GC472" s="3"/>
      <c r="GD472" s="3">
        <v>1</v>
      </c>
      <c r="GE472" s="3"/>
      <c r="GF472" s="3">
        <v>-1522629212</v>
      </c>
      <c r="GG472" s="3">
        <v>2</v>
      </c>
      <c r="GH472" s="3">
        <v>1</v>
      </c>
      <c r="GI472" s="3">
        <v>2</v>
      </c>
      <c r="GJ472" s="3">
        <v>0</v>
      </c>
      <c r="GK472" s="3">
        <v>0</v>
      </c>
      <c r="GL472" s="3">
        <f t="shared" si="685"/>
        <v>0</v>
      </c>
      <c r="GM472" s="3">
        <f t="shared" si="686"/>
        <v>53.37</v>
      </c>
      <c r="GN472" s="3">
        <f t="shared" si="687"/>
        <v>0</v>
      </c>
      <c r="GO472" s="3">
        <f t="shared" si="688"/>
        <v>53.37</v>
      </c>
      <c r="GP472" s="3">
        <f t="shared" si="689"/>
        <v>0</v>
      </c>
      <c r="GQ472" s="3"/>
      <c r="GR472" s="3">
        <v>0</v>
      </c>
      <c r="GS472" s="3">
        <v>3</v>
      </c>
      <c r="GT472" s="3">
        <v>0</v>
      </c>
      <c r="GU472" s="3" t="s">
        <v>3</v>
      </c>
      <c r="GV472" s="3">
        <f t="shared" si="690"/>
        <v>0</v>
      </c>
      <c r="GW472" s="3">
        <v>1</v>
      </c>
      <c r="GX472" s="3">
        <f t="shared" si="691"/>
        <v>0</v>
      </c>
      <c r="GY472" s="3"/>
      <c r="GZ472" s="3"/>
      <c r="HA472" s="3">
        <v>0</v>
      </c>
      <c r="HB472" s="3">
        <v>0</v>
      </c>
      <c r="HC472" s="3">
        <f t="shared" si="692"/>
        <v>0</v>
      </c>
      <c r="HD472" s="3"/>
      <c r="HE472" s="3" t="s">
        <v>3</v>
      </c>
      <c r="HF472" s="3" t="s">
        <v>3</v>
      </c>
      <c r="HG472" s="3"/>
      <c r="HH472" s="3"/>
      <c r="HI472" s="3"/>
      <c r="HJ472" s="3"/>
      <c r="HK472" s="3"/>
      <c r="HL472" s="3"/>
      <c r="HM472" s="3" t="s">
        <v>3</v>
      </c>
      <c r="HN472" s="3" t="s">
        <v>3</v>
      </c>
      <c r="HO472" s="3" t="s">
        <v>3</v>
      </c>
      <c r="HP472" s="3" t="s">
        <v>3</v>
      </c>
      <c r="HQ472" s="3" t="s">
        <v>3</v>
      </c>
      <c r="HR472" s="3"/>
      <c r="HS472" s="3">
        <v>0</v>
      </c>
      <c r="HT472" s="3"/>
      <c r="HU472" s="3"/>
      <c r="HV472" s="3"/>
      <c r="HW472" s="3"/>
      <c r="HX472" s="3"/>
      <c r="HY472" s="3"/>
      <c r="HZ472" s="3"/>
      <c r="IA472" s="3"/>
      <c r="IB472" s="3"/>
      <c r="IC472" s="3"/>
      <c r="ID472" s="3"/>
      <c r="IE472" s="3"/>
      <c r="IF472" s="3"/>
      <c r="IG472" s="3"/>
      <c r="IH472" s="3"/>
      <c r="II472" s="3"/>
      <c r="IJ472" s="3"/>
      <c r="IK472" s="3">
        <v>0</v>
      </c>
      <c r="IL472" s="3"/>
      <c r="IM472" s="3"/>
      <c r="IN472" s="3"/>
      <c r="IO472" s="3"/>
      <c r="IP472" s="3"/>
      <c r="IQ472" s="3"/>
      <c r="IR472" s="3"/>
      <c r="IS472" s="3"/>
      <c r="IT472" s="3"/>
      <c r="IU472" s="3"/>
    </row>
    <row r="473" spans="1:255" ht="409.5" x14ac:dyDescent="0.25">
      <c r="A473" s="4">
        <v>17</v>
      </c>
      <c r="B473" s="4">
        <v>1</v>
      </c>
      <c r="C473" s="4"/>
      <c r="D473" s="4"/>
      <c r="E473" s="4" t="s">
        <v>633</v>
      </c>
      <c r="F473" s="4" t="s">
        <v>634</v>
      </c>
      <c r="G473" s="4" t="s">
        <v>635</v>
      </c>
      <c r="H473" s="4" t="s">
        <v>40</v>
      </c>
      <c r="I473" s="4">
        <f>ROUND(8/100,9)</f>
        <v>0.08</v>
      </c>
      <c r="J473" s="4">
        <v>0</v>
      </c>
      <c r="K473" s="4">
        <f>ROUND(8/100,9)</f>
        <v>0.08</v>
      </c>
      <c r="L473" s="4"/>
      <c r="M473" s="4"/>
      <c r="N473" s="4"/>
      <c r="O473" s="4">
        <f t="shared" si="668"/>
        <v>1211.77</v>
      </c>
      <c r="P473" s="4">
        <f t="shared" si="669"/>
        <v>0</v>
      </c>
      <c r="Q473" s="4">
        <f>(ROUND((ROUND((((ET473*1.2))*AV473*I473),2)*BB473),2)+ROUND((ROUND(((AE473-((EU473*1.2)))*AV473*I473),2)*BS473),2))</f>
        <v>1.37</v>
      </c>
      <c r="R473" s="4">
        <f>(ROUND((ROUND((((EU473*1.2))*AV473*I473),2)*BS473),2)+ROUND((ROUND(((AE473-((EU473*1.2)))*AV473*I473),2)*BS473),2))</f>
        <v>0.56000000000000005</v>
      </c>
      <c r="S473" s="4">
        <f t="shared" si="670"/>
        <v>1210.4000000000001</v>
      </c>
      <c r="T473" s="4">
        <f t="shared" si="671"/>
        <v>0</v>
      </c>
      <c r="U473" s="4">
        <f t="shared" si="672"/>
        <v>1.9217894399999997</v>
      </c>
      <c r="V473" s="4">
        <f t="shared" si="673"/>
        <v>0</v>
      </c>
      <c r="W473" s="4">
        <f t="shared" si="674"/>
        <v>0</v>
      </c>
      <c r="X473" s="4">
        <f>(ROUND((((S473+ROUND((ROUND((((EU473*1.2))*AV473*I473),2)*BS473),2))*AT473)/100),2)+ROUND(((ROUND((ROUND(((AE473-((EU473*1.2)))*AV473*I473),2)*BS473),2)*AT473)/100),2))</f>
        <v>1174.6300000000001</v>
      </c>
      <c r="Y473" s="4">
        <f>(ROUND((((S473+ROUND((ROUND((((EU473*1.2))*AV473*I473),2)*BS473),2))*AU473)/100),2)+ROUND(((ROUND((ROUND(((AE473-((EU473*1.2)))*AV473*I473),2)*BS473),2)*AU473)/100),2))</f>
        <v>617.59</v>
      </c>
      <c r="Z473" s="4"/>
      <c r="AA473" s="4">
        <v>55890823</v>
      </c>
      <c r="AB473" s="4">
        <f t="shared" si="675"/>
        <v>257.48399999999998</v>
      </c>
      <c r="AC473" s="4">
        <f>ROUND(((ES473*1)),6)</f>
        <v>0</v>
      </c>
      <c r="AD473" s="4">
        <f>ROUND(((((ET473*1.2))-((EU473*1.2)))+AE473),6)</f>
        <v>0.996</v>
      </c>
      <c r="AE473" s="4">
        <f>ROUND(((EU473*1.2)),6)</f>
        <v>0.156</v>
      </c>
      <c r="AF473" s="4">
        <f>ROUND(((EV473*1.2)),6)</f>
        <v>256.488</v>
      </c>
      <c r="AG473" s="4">
        <f t="shared" si="676"/>
        <v>0</v>
      </c>
      <c r="AH473" s="4">
        <f>((EW473*1.2))</f>
        <v>22.943999999999999</v>
      </c>
      <c r="AI473" s="4">
        <f>((EX473*1.2))</f>
        <v>0</v>
      </c>
      <c r="AJ473" s="4">
        <f t="shared" si="677"/>
        <v>0</v>
      </c>
      <c r="AK473" s="4">
        <v>214.57</v>
      </c>
      <c r="AL473" s="4">
        <v>0</v>
      </c>
      <c r="AM473" s="4">
        <v>0.83</v>
      </c>
      <c r="AN473" s="4">
        <v>0.13</v>
      </c>
      <c r="AO473" s="4">
        <v>213.74</v>
      </c>
      <c r="AP473" s="4">
        <v>0</v>
      </c>
      <c r="AQ473" s="4">
        <v>19.12</v>
      </c>
      <c r="AR473" s="4">
        <v>0</v>
      </c>
      <c r="AS473" s="4">
        <v>0</v>
      </c>
      <c r="AT473" s="4">
        <v>97</v>
      </c>
      <c r="AU473" s="4">
        <v>51</v>
      </c>
      <c r="AV473" s="4">
        <v>1.0469999999999999</v>
      </c>
      <c r="AW473" s="4">
        <v>1</v>
      </c>
      <c r="AX473" s="4"/>
      <c r="AY473" s="4"/>
      <c r="AZ473" s="4">
        <v>1</v>
      </c>
      <c r="BA473" s="4">
        <v>56.35</v>
      </c>
      <c r="BB473" s="4">
        <v>17.100000000000001</v>
      </c>
      <c r="BC473" s="4">
        <v>1</v>
      </c>
      <c r="BD473" s="4" t="s">
        <v>3</v>
      </c>
      <c r="BE473" s="4" t="s">
        <v>3</v>
      </c>
      <c r="BF473" s="4" t="s">
        <v>3</v>
      </c>
      <c r="BG473" s="4" t="s">
        <v>3</v>
      </c>
      <c r="BH473" s="4">
        <v>0</v>
      </c>
      <c r="BI473" s="4">
        <v>2</v>
      </c>
      <c r="BJ473" s="4" t="s">
        <v>636</v>
      </c>
      <c r="BK473" s="4"/>
      <c r="BL473" s="4"/>
      <c r="BM473" s="4">
        <v>67</v>
      </c>
      <c r="BN473" s="4">
        <v>0</v>
      </c>
      <c r="BO473" s="4" t="s">
        <v>634</v>
      </c>
      <c r="BP473" s="4">
        <v>1</v>
      </c>
      <c r="BQ473" s="4">
        <v>40</v>
      </c>
      <c r="BR473" s="4">
        <v>0</v>
      </c>
      <c r="BS473" s="4">
        <v>56.35</v>
      </c>
      <c r="BT473" s="4">
        <v>1</v>
      </c>
      <c r="BU473" s="4">
        <v>1</v>
      </c>
      <c r="BV473" s="4">
        <v>1</v>
      </c>
      <c r="BW473" s="4">
        <v>1</v>
      </c>
      <c r="BX473" s="4">
        <v>1</v>
      </c>
      <c r="BY473" s="4" t="s">
        <v>3</v>
      </c>
      <c r="BZ473" s="4">
        <v>97</v>
      </c>
      <c r="CA473" s="4">
        <v>51</v>
      </c>
      <c r="CB473" s="4" t="s">
        <v>3</v>
      </c>
      <c r="CC473" s="4"/>
      <c r="CD473" s="4"/>
      <c r="CE473" s="4">
        <v>1566</v>
      </c>
      <c r="CF473" s="4">
        <v>0</v>
      </c>
      <c r="CG473" s="4">
        <v>0</v>
      </c>
      <c r="CH473" s="4"/>
      <c r="CI473" s="4"/>
      <c r="CJ473" s="4"/>
      <c r="CK473" s="4"/>
      <c r="CL473" s="4"/>
      <c r="CM473" s="4">
        <v>0</v>
      </c>
      <c r="CN473" s="10" t="s">
        <v>2500</v>
      </c>
      <c r="CO473" s="4">
        <v>0</v>
      </c>
      <c r="CP473" s="4">
        <f t="shared" si="678"/>
        <v>1211.77</v>
      </c>
      <c r="CQ473" s="4">
        <f t="shared" si="679"/>
        <v>0</v>
      </c>
      <c r="CR473" s="4">
        <f>(ROUND((ROUND((((ET473*1.2))*AV473*1),2)*BB473),2)+ROUND((ROUND(((AE473-((EU473*1.2)))*AV473*1),2)*BS473),2))</f>
        <v>17.78</v>
      </c>
      <c r="CS473" s="4">
        <f>(ROUND((ROUND((((EU473*1.2))*AV473*1),2)*BS473),2)+ROUND((ROUND(((AE473-((EU473*1.2)))*AV473*1),2)*BS473),2))</f>
        <v>9.02</v>
      </c>
      <c r="CT473" s="4">
        <f t="shared" si="680"/>
        <v>15132.23</v>
      </c>
      <c r="CU473" s="4">
        <f t="shared" si="681"/>
        <v>0</v>
      </c>
      <c r="CV473" s="4">
        <f t="shared" si="682"/>
        <v>24.022367999999997</v>
      </c>
      <c r="CW473" s="4">
        <f t="shared" si="683"/>
        <v>0</v>
      </c>
      <c r="CX473" s="4">
        <f t="shared" si="684"/>
        <v>0</v>
      </c>
      <c r="CY473" s="4">
        <f>(ROUND((((S473+ROUND((ROUND((((EU473*1.2))*AV473*1),2)*BS473),2))*AT473)/100),2)+ROUND(((ROUND((ROUND(((AE473-((EU473*1.2)))*AV473*1),2)*BS473),2)*AT473)/100),2))</f>
        <v>1182.8399999999999</v>
      </c>
      <c r="CZ473" s="4">
        <f>(ROUND((((S473+ROUND((ROUND((((EU473*1.2))*AV473*1),2)*BS473),2))*AU473)/100),2)+ROUND(((ROUND((ROUND(((AE473-((EU473*1.2)))*AV473*1),2)*BS473),2)*AU473)/100),2))</f>
        <v>621.9</v>
      </c>
      <c r="DA473" s="4"/>
      <c r="DB473" s="4">
        <v>138</v>
      </c>
      <c r="DC473" s="4" t="s">
        <v>3</v>
      </c>
      <c r="DD473" s="4" t="s">
        <v>22</v>
      </c>
      <c r="DE473" s="4" t="s">
        <v>42</v>
      </c>
      <c r="DF473" s="4" t="s">
        <v>42</v>
      </c>
      <c r="DG473" s="4" t="s">
        <v>42</v>
      </c>
      <c r="DH473" s="4" t="s">
        <v>3</v>
      </c>
      <c r="DI473" s="4" t="s">
        <v>42</v>
      </c>
      <c r="DJ473" s="4" t="s">
        <v>42</v>
      </c>
      <c r="DK473" s="4" t="s">
        <v>3</v>
      </c>
      <c r="DL473" s="4" t="s">
        <v>3</v>
      </c>
      <c r="DM473" s="4" t="s">
        <v>3</v>
      </c>
      <c r="DN473" s="4">
        <v>0</v>
      </c>
      <c r="DO473" s="4">
        <v>0</v>
      </c>
      <c r="DP473" s="4">
        <v>1</v>
      </c>
      <c r="DQ473" s="4">
        <v>1</v>
      </c>
      <c r="DR473" s="4"/>
      <c r="DS473" s="4"/>
      <c r="DT473" s="4"/>
      <c r="DU473" s="4">
        <v>1010</v>
      </c>
      <c r="DV473" s="4" t="s">
        <v>40</v>
      </c>
      <c r="DW473" s="4" t="s">
        <v>40</v>
      </c>
      <c r="DX473" s="4">
        <v>100</v>
      </c>
      <c r="DY473" s="4"/>
      <c r="DZ473" s="4" t="s">
        <v>3</v>
      </c>
      <c r="EA473" s="4" t="s">
        <v>3</v>
      </c>
      <c r="EB473" s="4" t="s">
        <v>3</v>
      </c>
      <c r="EC473" s="4" t="s">
        <v>3</v>
      </c>
      <c r="ED473" s="4"/>
      <c r="EE473" s="4">
        <v>57042957</v>
      </c>
      <c r="EF473" s="4">
        <v>40</v>
      </c>
      <c r="EG473" s="4" t="s">
        <v>33</v>
      </c>
      <c r="EH473" s="4">
        <v>0</v>
      </c>
      <c r="EI473" s="4" t="s">
        <v>3</v>
      </c>
      <c r="EJ473" s="4">
        <v>2</v>
      </c>
      <c r="EK473" s="4">
        <v>67</v>
      </c>
      <c r="EL473" s="4" t="s">
        <v>34</v>
      </c>
      <c r="EM473" s="4" t="s">
        <v>35</v>
      </c>
      <c r="EN473" s="4"/>
      <c r="EO473" s="4" t="s">
        <v>46</v>
      </c>
      <c r="EP473" s="4"/>
      <c r="EQ473" s="4">
        <v>0</v>
      </c>
      <c r="ER473" s="4">
        <v>214.57</v>
      </c>
      <c r="ES473" s="4">
        <v>0</v>
      </c>
      <c r="ET473" s="4">
        <v>0.83</v>
      </c>
      <c r="EU473" s="4">
        <v>0.13</v>
      </c>
      <c r="EV473" s="4">
        <v>213.74</v>
      </c>
      <c r="EW473" s="4">
        <v>19.12</v>
      </c>
      <c r="EX473" s="4">
        <v>0</v>
      </c>
      <c r="EY473" s="4">
        <v>0</v>
      </c>
      <c r="EZ473" s="4"/>
      <c r="FA473" s="4"/>
      <c r="FB473" s="4"/>
      <c r="FC473" s="4"/>
      <c r="FD473" s="4"/>
      <c r="FE473" s="4"/>
      <c r="FF473" s="4"/>
      <c r="FG473" s="4"/>
      <c r="FH473" s="4"/>
      <c r="FI473" s="4"/>
      <c r="FJ473" s="4"/>
      <c r="FK473" s="4"/>
      <c r="FL473" s="4"/>
      <c r="FM473" s="4"/>
      <c r="FN473" s="4"/>
      <c r="FO473" s="4"/>
      <c r="FP473" s="4"/>
      <c r="FQ473" s="4">
        <v>0</v>
      </c>
      <c r="FR473" s="4">
        <v>0</v>
      </c>
      <c r="FS473" s="4">
        <v>0</v>
      </c>
      <c r="FT473" s="4"/>
      <c r="FU473" s="4"/>
      <c r="FV473" s="4"/>
      <c r="FW473" s="4"/>
      <c r="FX473" s="4">
        <v>97</v>
      </c>
      <c r="FY473" s="4">
        <v>51</v>
      </c>
      <c r="FZ473" s="4"/>
      <c r="GA473" s="4" t="s">
        <v>3</v>
      </c>
      <c r="GB473" s="4"/>
      <c r="GC473" s="4"/>
      <c r="GD473" s="4">
        <v>1</v>
      </c>
      <c r="GE473" s="4"/>
      <c r="GF473" s="4">
        <v>-1522629212</v>
      </c>
      <c r="GG473" s="4">
        <v>2</v>
      </c>
      <c r="GH473" s="4">
        <v>1</v>
      </c>
      <c r="GI473" s="4">
        <v>2</v>
      </c>
      <c r="GJ473" s="4">
        <v>0</v>
      </c>
      <c r="GK473" s="4">
        <v>0</v>
      </c>
      <c r="GL473" s="4">
        <f t="shared" si="685"/>
        <v>0</v>
      </c>
      <c r="GM473" s="4">
        <f t="shared" si="686"/>
        <v>3003.99</v>
      </c>
      <c r="GN473" s="4">
        <f t="shared" si="687"/>
        <v>0</v>
      </c>
      <c r="GO473" s="4">
        <f t="shared" si="688"/>
        <v>3003.99</v>
      </c>
      <c r="GP473" s="4">
        <f t="shared" si="689"/>
        <v>0</v>
      </c>
      <c r="GQ473" s="4"/>
      <c r="GR473" s="4">
        <v>0</v>
      </c>
      <c r="GS473" s="4">
        <v>0</v>
      </c>
      <c r="GT473" s="4">
        <v>0</v>
      </c>
      <c r="GU473" s="4" t="s">
        <v>3</v>
      </c>
      <c r="GV473" s="4">
        <f t="shared" si="690"/>
        <v>0</v>
      </c>
      <c r="GW473" s="4">
        <v>1</v>
      </c>
      <c r="GX473" s="4">
        <f t="shared" si="691"/>
        <v>0</v>
      </c>
      <c r="GY473" s="4"/>
      <c r="GZ473" s="4"/>
      <c r="HA473" s="4">
        <v>0</v>
      </c>
      <c r="HB473" s="4">
        <v>0</v>
      </c>
      <c r="HC473" s="4">
        <f t="shared" si="692"/>
        <v>0</v>
      </c>
      <c r="HD473" s="4"/>
      <c r="HE473" s="4" t="s">
        <v>3</v>
      </c>
      <c r="HF473" s="4" t="s">
        <v>3</v>
      </c>
      <c r="HG473" s="4"/>
      <c r="HH473" s="4"/>
      <c r="HI473" s="4"/>
      <c r="HJ473" s="4"/>
      <c r="HK473" s="4"/>
      <c r="HL473" s="4"/>
      <c r="HM473" s="4" t="s">
        <v>3</v>
      </c>
      <c r="HN473" s="4" t="s">
        <v>3</v>
      </c>
      <c r="HO473" s="4" t="s">
        <v>3</v>
      </c>
      <c r="HP473" s="4" t="s">
        <v>3</v>
      </c>
      <c r="HQ473" s="4" t="s">
        <v>3</v>
      </c>
      <c r="HR473" s="4"/>
      <c r="HS473" s="4">
        <v>0</v>
      </c>
      <c r="HT473" s="4"/>
      <c r="HU473" s="4"/>
      <c r="HV473" s="4"/>
      <c r="HW473" s="4"/>
      <c r="HX473" s="4"/>
      <c r="HY473" s="4"/>
      <c r="HZ473" s="4"/>
      <c r="IA473" s="4"/>
      <c r="IB473" s="4"/>
      <c r="IC473" s="4"/>
      <c r="ID473" s="4"/>
      <c r="IE473" s="4"/>
      <c r="IF473" s="4"/>
      <c r="IG473" s="4"/>
      <c r="IH473" s="4"/>
      <c r="II473" s="4"/>
      <c r="IJ473" s="4"/>
      <c r="IK473" s="4">
        <v>0</v>
      </c>
      <c r="IL473" s="4"/>
      <c r="IM473" s="4"/>
      <c r="IN473" s="4"/>
      <c r="IO473" s="4"/>
      <c r="IP473" s="4"/>
      <c r="IQ473" s="4"/>
      <c r="IR473" s="4"/>
      <c r="IS473" s="4"/>
      <c r="IT473" s="4"/>
      <c r="IU473" s="4"/>
    </row>
    <row r="474" spans="1:255" ht="409.5" x14ac:dyDescent="0.25">
      <c r="A474" s="3">
        <v>18</v>
      </c>
      <c r="B474" s="3">
        <v>1</v>
      </c>
      <c r="C474" s="3"/>
      <c r="D474" s="3"/>
      <c r="E474" s="3" t="s">
        <v>637</v>
      </c>
      <c r="F474" s="3" t="s">
        <v>638</v>
      </c>
      <c r="G474" s="3" t="s">
        <v>639</v>
      </c>
      <c r="H474" s="3" t="s">
        <v>266</v>
      </c>
      <c r="I474" s="3">
        <f>I472*J474</f>
        <v>8.16</v>
      </c>
      <c r="J474" s="3">
        <v>102</v>
      </c>
      <c r="K474" s="3">
        <v>102</v>
      </c>
      <c r="L474" s="3"/>
      <c r="M474" s="3"/>
      <c r="N474" s="3"/>
      <c r="O474" s="3">
        <f t="shared" si="668"/>
        <v>178.54</v>
      </c>
      <c r="P474" s="3">
        <f t="shared" si="669"/>
        <v>178.54</v>
      </c>
      <c r="Q474" s="3">
        <f>(ROUND((ROUND(((ET474)*AV474*I474),2)*BB474),2)+ROUND((ROUND(((AE474-(EU474))*AV474*I474),2)*BS474),2))</f>
        <v>0</v>
      </c>
      <c r="R474" s="3">
        <f>(ROUND((ROUND(((EU474)*AV474*I474),2)*BS474),2)+ROUND((ROUND(((AE474-(EU474))*AV474*I474),2)*BS474),2))</f>
        <v>0</v>
      </c>
      <c r="S474" s="3">
        <f t="shared" si="670"/>
        <v>0</v>
      </c>
      <c r="T474" s="3">
        <f t="shared" si="671"/>
        <v>0</v>
      </c>
      <c r="U474" s="3">
        <f t="shared" si="672"/>
        <v>0</v>
      </c>
      <c r="V474" s="3">
        <f t="shared" si="673"/>
        <v>0</v>
      </c>
      <c r="W474" s="3">
        <f t="shared" si="674"/>
        <v>0</v>
      </c>
      <c r="X474" s="3">
        <f>(ROUND((((S474+ROUND((ROUND(((EU474)*AV474*I474),2)*BS474),2))*AT474)/100),2)+ROUND(((ROUND((ROUND(((AE474-(EU474))*AV474*I474),2)*BS474),2)*AT474)/100),2))</f>
        <v>0</v>
      </c>
      <c r="Y474" s="3">
        <f>(ROUND((((S474+ROUND((ROUND(((EU474)*AV474*I474),2)*BS474),2))*AU474)/100),2)+ROUND(((ROUND((ROUND(((AE474-(EU474))*AV474*I474),2)*BS474),2)*AU474)/100),2))</f>
        <v>0</v>
      </c>
      <c r="Z474" s="3"/>
      <c r="AA474" s="3">
        <v>54971259</v>
      </c>
      <c r="AB474" s="3">
        <f t="shared" si="675"/>
        <v>21.88</v>
      </c>
      <c r="AC474" s="3">
        <f>ROUND((ES474),6)</f>
        <v>21.88</v>
      </c>
      <c r="AD474" s="3">
        <f>ROUND((((ET474)-(EU474))+AE474),6)</f>
        <v>0</v>
      </c>
      <c r="AE474" s="3">
        <f>ROUND((EU474),6)</f>
        <v>0</v>
      </c>
      <c r="AF474" s="3">
        <f>ROUND((EV474),6)</f>
        <v>0</v>
      </c>
      <c r="AG474" s="3">
        <f t="shared" si="676"/>
        <v>0</v>
      </c>
      <c r="AH474" s="3">
        <f>(EW474)</f>
        <v>0</v>
      </c>
      <c r="AI474" s="3">
        <f>(EX474)</f>
        <v>0</v>
      </c>
      <c r="AJ474" s="3">
        <f t="shared" si="677"/>
        <v>0</v>
      </c>
      <c r="AK474" s="3">
        <v>21.88</v>
      </c>
      <c r="AL474" s="3">
        <v>21.88</v>
      </c>
      <c r="AM474" s="3">
        <v>0</v>
      </c>
      <c r="AN474" s="3">
        <v>0</v>
      </c>
      <c r="AO474" s="3">
        <v>0</v>
      </c>
      <c r="AP474" s="3">
        <v>0</v>
      </c>
      <c r="AQ474" s="3">
        <v>0</v>
      </c>
      <c r="AR474" s="3">
        <v>0</v>
      </c>
      <c r="AS474" s="3">
        <v>0</v>
      </c>
      <c r="AT474" s="3">
        <v>97</v>
      </c>
      <c r="AU474" s="3">
        <v>51</v>
      </c>
      <c r="AV474" s="3">
        <v>1</v>
      </c>
      <c r="AW474" s="3">
        <v>1</v>
      </c>
      <c r="AX474" s="3"/>
      <c r="AY474" s="3"/>
      <c r="AZ474" s="3">
        <v>1</v>
      </c>
      <c r="BA474" s="3">
        <v>1</v>
      </c>
      <c r="BB474" s="3">
        <v>1</v>
      </c>
      <c r="BC474" s="3">
        <v>1</v>
      </c>
      <c r="BD474" s="3" t="s">
        <v>3</v>
      </c>
      <c r="BE474" s="3" t="s">
        <v>3</v>
      </c>
      <c r="BF474" s="3" t="s">
        <v>3</v>
      </c>
      <c r="BG474" s="3" t="s">
        <v>3</v>
      </c>
      <c r="BH474" s="3">
        <v>3</v>
      </c>
      <c r="BI474" s="3">
        <v>2</v>
      </c>
      <c r="BJ474" s="3" t="s">
        <v>640</v>
      </c>
      <c r="BK474" s="3"/>
      <c r="BL474" s="3"/>
      <c r="BM474" s="3">
        <v>67</v>
      </c>
      <c r="BN474" s="3">
        <v>0</v>
      </c>
      <c r="BO474" s="3" t="s">
        <v>3</v>
      </c>
      <c r="BP474" s="3">
        <v>0</v>
      </c>
      <c r="BQ474" s="3">
        <v>40</v>
      </c>
      <c r="BR474" s="3">
        <v>0</v>
      </c>
      <c r="BS474" s="3">
        <v>1</v>
      </c>
      <c r="BT474" s="3">
        <v>1</v>
      </c>
      <c r="BU474" s="3">
        <v>1</v>
      </c>
      <c r="BV474" s="3">
        <v>1</v>
      </c>
      <c r="BW474" s="3">
        <v>1</v>
      </c>
      <c r="BX474" s="3">
        <v>1</v>
      </c>
      <c r="BY474" s="3" t="s">
        <v>3</v>
      </c>
      <c r="BZ474" s="3">
        <v>97</v>
      </c>
      <c r="CA474" s="3">
        <v>51</v>
      </c>
      <c r="CB474" s="3" t="s">
        <v>3</v>
      </c>
      <c r="CC474" s="3"/>
      <c r="CD474" s="3"/>
      <c r="CE474" s="3">
        <v>1566</v>
      </c>
      <c r="CF474" s="3">
        <v>0</v>
      </c>
      <c r="CG474" s="3">
        <v>0</v>
      </c>
      <c r="CH474" s="3"/>
      <c r="CI474" s="3"/>
      <c r="CJ474" s="3"/>
      <c r="CK474" s="3"/>
      <c r="CL474" s="3"/>
      <c r="CM474" s="3">
        <v>0</v>
      </c>
      <c r="CN474" s="9" t="s">
        <v>2500</v>
      </c>
      <c r="CO474" s="3">
        <v>0</v>
      </c>
      <c r="CP474" s="3">
        <f t="shared" si="678"/>
        <v>178.54</v>
      </c>
      <c r="CQ474" s="3">
        <f t="shared" si="679"/>
        <v>21.88</v>
      </c>
      <c r="CR474" s="3">
        <f>(ROUND((ROUND(((ET474)*AV474*1),2)*BB474),2)+ROUND((ROUND(((AE474-(EU474))*AV474*1),2)*BS474),2))</f>
        <v>0</v>
      </c>
      <c r="CS474" s="3">
        <f>(ROUND((ROUND(((EU474)*AV474*1),2)*BS474),2)+ROUND((ROUND(((AE474-(EU474))*AV474*1),2)*BS474),2))</f>
        <v>0</v>
      </c>
      <c r="CT474" s="3">
        <f t="shared" si="680"/>
        <v>0</v>
      </c>
      <c r="CU474" s="3">
        <f t="shared" si="681"/>
        <v>0</v>
      </c>
      <c r="CV474" s="3">
        <f t="shared" si="682"/>
        <v>0</v>
      </c>
      <c r="CW474" s="3">
        <f t="shared" si="683"/>
        <v>0</v>
      </c>
      <c r="CX474" s="3">
        <f t="shared" si="684"/>
        <v>0</v>
      </c>
      <c r="CY474" s="3">
        <f>(ROUND((((S474+ROUND((ROUND(((EU474)*AV474*1),2)*BS474),2))*AT474)/100),2)+ROUND(((ROUND((ROUND(((AE474-(EU474))*AV474*1),2)*BS474),2)*AT474)/100),2))</f>
        <v>0</v>
      </c>
      <c r="CZ474" s="3">
        <f>(ROUND((((S474+ROUND((ROUND(((EU474)*AV474*1),2)*BS474),2))*AU474)/100),2)+ROUND(((ROUND((ROUND(((AE474-(EU474))*AV474*1),2)*BS474),2)*AU474)/100),2))</f>
        <v>0</v>
      </c>
      <c r="DA474" s="3"/>
      <c r="DB474" s="3"/>
      <c r="DC474" s="3" t="s">
        <v>3</v>
      </c>
      <c r="DD474" s="3" t="s">
        <v>3</v>
      </c>
      <c r="DE474" s="3" t="s">
        <v>3</v>
      </c>
      <c r="DF474" s="3" t="s">
        <v>3</v>
      </c>
      <c r="DG474" s="3" t="s">
        <v>3</v>
      </c>
      <c r="DH474" s="3" t="s">
        <v>3</v>
      </c>
      <c r="DI474" s="3" t="s">
        <v>3</v>
      </c>
      <c r="DJ474" s="3" t="s">
        <v>3</v>
      </c>
      <c r="DK474" s="3" t="s">
        <v>3</v>
      </c>
      <c r="DL474" s="3" t="s">
        <v>3</v>
      </c>
      <c r="DM474" s="3" t="s">
        <v>3</v>
      </c>
      <c r="DN474" s="3">
        <v>0</v>
      </c>
      <c r="DO474" s="3">
        <v>0</v>
      </c>
      <c r="DP474" s="3">
        <v>1</v>
      </c>
      <c r="DQ474" s="3">
        <v>1</v>
      </c>
      <c r="DR474" s="3"/>
      <c r="DS474" s="3"/>
      <c r="DT474" s="3"/>
      <c r="DU474" s="3">
        <v>1010</v>
      </c>
      <c r="DV474" s="3" t="s">
        <v>266</v>
      </c>
      <c r="DW474" s="3" t="s">
        <v>266</v>
      </c>
      <c r="DX474" s="3">
        <v>1</v>
      </c>
      <c r="DY474" s="3"/>
      <c r="DZ474" s="3" t="s">
        <v>3</v>
      </c>
      <c r="EA474" s="3" t="s">
        <v>3</v>
      </c>
      <c r="EB474" s="3" t="s">
        <v>3</v>
      </c>
      <c r="EC474" s="3" t="s">
        <v>3</v>
      </c>
      <c r="ED474" s="3"/>
      <c r="EE474" s="3">
        <v>57042957</v>
      </c>
      <c r="EF474" s="3">
        <v>40</v>
      </c>
      <c r="EG474" s="3" t="s">
        <v>33</v>
      </c>
      <c r="EH474" s="3">
        <v>0</v>
      </c>
      <c r="EI474" s="3" t="s">
        <v>3</v>
      </c>
      <c r="EJ474" s="3">
        <v>2</v>
      </c>
      <c r="EK474" s="3">
        <v>67</v>
      </c>
      <c r="EL474" s="3" t="s">
        <v>34</v>
      </c>
      <c r="EM474" s="3" t="s">
        <v>35</v>
      </c>
      <c r="EN474" s="3"/>
      <c r="EO474" s="3" t="s">
        <v>46</v>
      </c>
      <c r="EP474" s="3"/>
      <c r="EQ474" s="3">
        <v>0</v>
      </c>
      <c r="ER474" s="3">
        <v>21.88</v>
      </c>
      <c r="ES474" s="3">
        <v>21.88</v>
      </c>
      <c r="ET474" s="3">
        <v>0</v>
      </c>
      <c r="EU474" s="3">
        <v>0</v>
      </c>
      <c r="EV474" s="3">
        <v>0</v>
      </c>
      <c r="EW474" s="3">
        <v>0</v>
      </c>
      <c r="EX474" s="3">
        <v>0</v>
      </c>
      <c r="EY474" s="3"/>
      <c r="EZ474" s="3"/>
      <c r="FA474" s="3"/>
      <c r="FB474" s="3"/>
      <c r="FC474" s="3"/>
      <c r="FD474" s="3"/>
      <c r="FE474" s="3"/>
      <c r="FF474" s="3"/>
      <c r="FG474" s="3"/>
      <c r="FH474" s="3"/>
      <c r="FI474" s="3"/>
      <c r="FJ474" s="3"/>
      <c r="FK474" s="3"/>
      <c r="FL474" s="3"/>
      <c r="FM474" s="3"/>
      <c r="FN474" s="3"/>
      <c r="FO474" s="3"/>
      <c r="FP474" s="3"/>
      <c r="FQ474" s="3">
        <v>0</v>
      </c>
      <c r="FR474" s="3">
        <v>0</v>
      </c>
      <c r="FS474" s="3">
        <v>0</v>
      </c>
      <c r="FT474" s="3"/>
      <c r="FU474" s="3"/>
      <c r="FV474" s="3"/>
      <c r="FW474" s="3"/>
      <c r="FX474" s="3">
        <v>97</v>
      </c>
      <c r="FY474" s="3">
        <v>51</v>
      </c>
      <c r="FZ474" s="3"/>
      <c r="GA474" s="3" t="s">
        <v>3</v>
      </c>
      <c r="GB474" s="3"/>
      <c r="GC474" s="3"/>
      <c r="GD474" s="3">
        <v>1</v>
      </c>
      <c r="GE474" s="3"/>
      <c r="GF474" s="3">
        <v>1635506322</v>
      </c>
      <c r="GG474" s="3">
        <v>2</v>
      </c>
      <c r="GH474" s="3">
        <v>1</v>
      </c>
      <c r="GI474" s="3">
        <v>-2</v>
      </c>
      <c r="GJ474" s="3">
        <v>0</v>
      </c>
      <c r="GK474" s="3">
        <v>0</v>
      </c>
      <c r="GL474" s="3">
        <f t="shared" si="685"/>
        <v>0</v>
      </c>
      <c r="GM474" s="3">
        <f t="shared" si="686"/>
        <v>178.54</v>
      </c>
      <c r="GN474" s="3">
        <f t="shared" si="687"/>
        <v>0</v>
      </c>
      <c r="GO474" s="3">
        <f t="shared" si="688"/>
        <v>178.54</v>
      </c>
      <c r="GP474" s="3">
        <f t="shared" si="689"/>
        <v>0</v>
      </c>
      <c r="GQ474" s="3"/>
      <c r="GR474" s="3">
        <v>0</v>
      </c>
      <c r="GS474" s="3">
        <v>3</v>
      </c>
      <c r="GT474" s="3">
        <v>0</v>
      </c>
      <c r="GU474" s="3" t="s">
        <v>3</v>
      </c>
      <c r="GV474" s="3">
        <f t="shared" si="690"/>
        <v>0</v>
      </c>
      <c r="GW474" s="3">
        <v>1</v>
      </c>
      <c r="GX474" s="3">
        <f t="shared" si="691"/>
        <v>0</v>
      </c>
      <c r="GY474" s="3"/>
      <c r="GZ474" s="3"/>
      <c r="HA474" s="3">
        <v>0</v>
      </c>
      <c r="HB474" s="3">
        <v>0</v>
      </c>
      <c r="HC474" s="3">
        <f t="shared" si="692"/>
        <v>0</v>
      </c>
      <c r="HD474" s="3"/>
      <c r="HE474" s="3" t="s">
        <v>3</v>
      </c>
      <c r="HF474" s="3" t="s">
        <v>3</v>
      </c>
      <c r="HG474" s="3"/>
      <c r="HH474" s="3"/>
      <c r="HI474" s="3"/>
      <c r="HJ474" s="3"/>
      <c r="HK474" s="3"/>
      <c r="HL474" s="3"/>
      <c r="HM474" s="3" t="s">
        <v>22</v>
      </c>
      <c r="HN474" s="3" t="s">
        <v>3</v>
      </c>
      <c r="HO474" s="3" t="s">
        <v>3</v>
      </c>
      <c r="HP474" s="3" t="s">
        <v>3</v>
      </c>
      <c r="HQ474" s="3" t="s">
        <v>3</v>
      </c>
      <c r="HR474" s="3"/>
      <c r="HS474" s="3">
        <v>0</v>
      </c>
      <c r="HT474" s="3"/>
      <c r="HU474" s="3"/>
      <c r="HV474" s="3"/>
      <c r="HW474" s="3"/>
      <c r="HX474" s="3"/>
      <c r="HY474" s="3"/>
      <c r="HZ474" s="3"/>
      <c r="IA474" s="3"/>
      <c r="IB474" s="3"/>
      <c r="IC474" s="3"/>
      <c r="ID474" s="3"/>
      <c r="IE474" s="3"/>
      <c r="IF474" s="3"/>
      <c r="IG474" s="3"/>
      <c r="IH474" s="3"/>
      <c r="II474" s="3"/>
      <c r="IJ474" s="3"/>
      <c r="IK474" s="3">
        <v>0</v>
      </c>
      <c r="IL474" s="3"/>
      <c r="IM474" s="3"/>
      <c r="IN474" s="3"/>
      <c r="IO474" s="3"/>
      <c r="IP474" s="3"/>
      <c r="IQ474" s="3"/>
      <c r="IR474" s="3"/>
      <c r="IS474" s="3"/>
      <c r="IT474" s="3"/>
      <c r="IU474" s="3"/>
    </row>
    <row r="475" spans="1:255" ht="409.5" x14ac:dyDescent="0.25">
      <c r="A475" s="4">
        <v>18</v>
      </c>
      <c r="B475" s="4">
        <v>1</v>
      </c>
      <c r="C475" s="4"/>
      <c r="D475" s="4"/>
      <c r="E475" s="4" t="s">
        <v>637</v>
      </c>
      <c r="F475" s="4" t="s">
        <v>638</v>
      </c>
      <c r="G475" s="4" t="s">
        <v>639</v>
      </c>
      <c r="H475" s="4" t="s">
        <v>266</v>
      </c>
      <c r="I475" s="4">
        <f>I473*J475</f>
        <v>8.16</v>
      </c>
      <c r="J475" s="4">
        <v>102</v>
      </c>
      <c r="K475" s="4">
        <v>102</v>
      </c>
      <c r="L475" s="4"/>
      <c r="M475" s="4"/>
      <c r="N475" s="4"/>
      <c r="O475" s="4">
        <f t="shared" si="668"/>
        <v>2651.32</v>
      </c>
      <c r="P475" s="4">
        <f t="shared" si="669"/>
        <v>2651.32</v>
      </c>
      <c r="Q475" s="4">
        <f>(ROUND((ROUND(((ET475)*AV475*I475),2)*BB475),2)+ROUND((ROUND(((AE475-(EU475))*AV475*I475),2)*BS475),2))</f>
        <v>0</v>
      </c>
      <c r="R475" s="4">
        <f>(ROUND((ROUND(((EU475)*AV475*I475),2)*BS475),2)+ROUND((ROUND(((AE475-(EU475))*AV475*I475),2)*BS475),2))</f>
        <v>0</v>
      </c>
      <c r="S475" s="4">
        <f t="shared" si="670"/>
        <v>0</v>
      </c>
      <c r="T475" s="4">
        <f t="shared" si="671"/>
        <v>0</v>
      </c>
      <c r="U475" s="4">
        <f t="shared" si="672"/>
        <v>0</v>
      </c>
      <c r="V475" s="4">
        <f t="shared" si="673"/>
        <v>0</v>
      </c>
      <c r="W475" s="4">
        <f t="shared" si="674"/>
        <v>0</v>
      </c>
      <c r="X475" s="4">
        <f>(ROUND((((S475+ROUND((ROUND(((EU475)*AV475*I475),2)*BS475),2))*AT475)/100),2)+ROUND(((ROUND((ROUND(((AE475-(EU475))*AV475*I475),2)*BS475),2)*AT475)/100),2))</f>
        <v>0</v>
      </c>
      <c r="Y475" s="4">
        <f>(ROUND((((S475+ROUND((ROUND(((EU475)*AV475*I475),2)*BS475),2))*AU475)/100),2)+ROUND(((ROUND((ROUND(((AE475-(EU475))*AV475*I475),2)*BS475),2)*AU475)/100),2))</f>
        <v>0</v>
      </c>
      <c r="Z475" s="4"/>
      <c r="AA475" s="4">
        <v>55890823</v>
      </c>
      <c r="AB475" s="4">
        <f t="shared" si="675"/>
        <v>21.88</v>
      </c>
      <c r="AC475" s="4">
        <f>ROUND((ES475),6)</f>
        <v>21.88</v>
      </c>
      <c r="AD475" s="4">
        <f>ROUND((((ET475)-(EU475))+AE475),6)</f>
        <v>0</v>
      </c>
      <c r="AE475" s="4">
        <f>ROUND((EU475),6)</f>
        <v>0</v>
      </c>
      <c r="AF475" s="4">
        <f>ROUND((EV475),6)</f>
        <v>0</v>
      </c>
      <c r="AG475" s="4">
        <f t="shared" si="676"/>
        <v>0</v>
      </c>
      <c r="AH475" s="4">
        <f>(EW475)</f>
        <v>0</v>
      </c>
      <c r="AI475" s="4">
        <f>(EX475)</f>
        <v>0</v>
      </c>
      <c r="AJ475" s="4">
        <f t="shared" si="677"/>
        <v>0</v>
      </c>
      <c r="AK475" s="4">
        <v>21.88</v>
      </c>
      <c r="AL475" s="4">
        <v>21.88</v>
      </c>
      <c r="AM475" s="4">
        <v>0</v>
      </c>
      <c r="AN475" s="4">
        <v>0</v>
      </c>
      <c r="AO475" s="4">
        <v>0</v>
      </c>
      <c r="AP475" s="4">
        <v>0</v>
      </c>
      <c r="AQ475" s="4">
        <v>0</v>
      </c>
      <c r="AR475" s="4">
        <v>0</v>
      </c>
      <c r="AS475" s="4">
        <v>0</v>
      </c>
      <c r="AT475" s="4">
        <v>97</v>
      </c>
      <c r="AU475" s="4">
        <v>51</v>
      </c>
      <c r="AV475" s="4">
        <v>1</v>
      </c>
      <c r="AW475" s="4">
        <v>1</v>
      </c>
      <c r="AX475" s="4"/>
      <c r="AY475" s="4"/>
      <c r="AZ475" s="4">
        <v>1</v>
      </c>
      <c r="BA475" s="4">
        <v>1</v>
      </c>
      <c r="BB475" s="4">
        <v>1</v>
      </c>
      <c r="BC475" s="4">
        <v>14.85</v>
      </c>
      <c r="BD475" s="4" t="s">
        <v>3</v>
      </c>
      <c r="BE475" s="4" t="s">
        <v>3</v>
      </c>
      <c r="BF475" s="4" t="s">
        <v>3</v>
      </c>
      <c r="BG475" s="4" t="s">
        <v>3</v>
      </c>
      <c r="BH475" s="4">
        <v>3</v>
      </c>
      <c r="BI475" s="4">
        <v>2</v>
      </c>
      <c r="BJ475" s="4" t="s">
        <v>640</v>
      </c>
      <c r="BK475" s="4"/>
      <c r="BL475" s="4"/>
      <c r="BM475" s="4">
        <v>67</v>
      </c>
      <c r="BN475" s="4">
        <v>0</v>
      </c>
      <c r="BO475" s="4" t="s">
        <v>638</v>
      </c>
      <c r="BP475" s="4">
        <v>1</v>
      </c>
      <c r="BQ475" s="4">
        <v>40</v>
      </c>
      <c r="BR475" s="4">
        <v>0</v>
      </c>
      <c r="BS475" s="4">
        <v>1</v>
      </c>
      <c r="BT475" s="4">
        <v>1</v>
      </c>
      <c r="BU475" s="4">
        <v>1</v>
      </c>
      <c r="BV475" s="4">
        <v>1</v>
      </c>
      <c r="BW475" s="4">
        <v>1</v>
      </c>
      <c r="BX475" s="4">
        <v>1</v>
      </c>
      <c r="BY475" s="4" t="s">
        <v>3</v>
      </c>
      <c r="BZ475" s="4">
        <v>97</v>
      </c>
      <c r="CA475" s="4">
        <v>51</v>
      </c>
      <c r="CB475" s="4" t="s">
        <v>3</v>
      </c>
      <c r="CC475" s="4"/>
      <c r="CD475" s="4"/>
      <c r="CE475" s="4">
        <v>1566</v>
      </c>
      <c r="CF475" s="4">
        <v>0</v>
      </c>
      <c r="CG475" s="4">
        <v>0</v>
      </c>
      <c r="CH475" s="4"/>
      <c r="CI475" s="4"/>
      <c r="CJ475" s="4"/>
      <c r="CK475" s="4"/>
      <c r="CL475" s="4"/>
      <c r="CM475" s="4">
        <v>0</v>
      </c>
      <c r="CN475" s="10" t="s">
        <v>2500</v>
      </c>
      <c r="CO475" s="4">
        <v>0</v>
      </c>
      <c r="CP475" s="4">
        <f t="shared" si="678"/>
        <v>2651.32</v>
      </c>
      <c r="CQ475" s="4">
        <f t="shared" si="679"/>
        <v>324.92</v>
      </c>
      <c r="CR475" s="4">
        <f>(ROUND((ROUND(((ET475)*AV475*1),2)*BB475),2)+ROUND((ROUND(((AE475-(EU475))*AV475*1),2)*BS475),2))</f>
        <v>0</v>
      </c>
      <c r="CS475" s="4">
        <f>(ROUND((ROUND(((EU475)*AV475*1),2)*BS475),2)+ROUND((ROUND(((AE475-(EU475))*AV475*1),2)*BS475),2))</f>
        <v>0</v>
      </c>
      <c r="CT475" s="4">
        <f t="shared" si="680"/>
        <v>0</v>
      </c>
      <c r="CU475" s="4">
        <f t="shared" si="681"/>
        <v>0</v>
      </c>
      <c r="CV475" s="4">
        <f t="shared" si="682"/>
        <v>0</v>
      </c>
      <c r="CW475" s="4">
        <f t="shared" si="683"/>
        <v>0</v>
      </c>
      <c r="CX475" s="4">
        <f t="shared" si="684"/>
        <v>0</v>
      </c>
      <c r="CY475" s="4">
        <f>(ROUND((((S475+ROUND((ROUND(((EU475)*AV475*1),2)*BS475),2))*AT475)/100),2)+ROUND(((ROUND((ROUND(((AE475-(EU475))*AV475*1),2)*BS475),2)*AT475)/100),2))</f>
        <v>0</v>
      </c>
      <c r="CZ475" s="4">
        <f>(ROUND((((S475+ROUND((ROUND(((EU475)*AV475*1),2)*BS475),2))*AU475)/100),2)+ROUND(((ROUND((ROUND(((AE475-(EU475))*AV475*1),2)*BS475),2)*AU475)/100),2))</f>
        <v>0</v>
      </c>
      <c r="DA475" s="4"/>
      <c r="DB475" s="4"/>
      <c r="DC475" s="4" t="s">
        <v>3</v>
      </c>
      <c r="DD475" s="4" t="s">
        <v>3</v>
      </c>
      <c r="DE475" s="4" t="s">
        <v>3</v>
      </c>
      <c r="DF475" s="4" t="s">
        <v>3</v>
      </c>
      <c r="DG475" s="4" t="s">
        <v>3</v>
      </c>
      <c r="DH475" s="4" t="s">
        <v>3</v>
      </c>
      <c r="DI475" s="4" t="s">
        <v>3</v>
      </c>
      <c r="DJ475" s="4" t="s">
        <v>3</v>
      </c>
      <c r="DK475" s="4" t="s">
        <v>3</v>
      </c>
      <c r="DL475" s="4" t="s">
        <v>3</v>
      </c>
      <c r="DM475" s="4" t="s">
        <v>3</v>
      </c>
      <c r="DN475" s="4">
        <v>0</v>
      </c>
      <c r="DO475" s="4">
        <v>0</v>
      </c>
      <c r="DP475" s="4">
        <v>1</v>
      </c>
      <c r="DQ475" s="4">
        <v>1</v>
      </c>
      <c r="DR475" s="4"/>
      <c r="DS475" s="4"/>
      <c r="DT475" s="4"/>
      <c r="DU475" s="4">
        <v>1010</v>
      </c>
      <c r="DV475" s="4" t="s">
        <v>266</v>
      </c>
      <c r="DW475" s="4" t="s">
        <v>266</v>
      </c>
      <c r="DX475" s="4">
        <v>1</v>
      </c>
      <c r="DY475" s="4"/>
      <c r="DZ475" s="4" t="s">
        <v>3</v>
      </c>
      <c r="EA475" s="4" t="s">
        <v>3</v>
      </c>
      <c r="EB475" s="4" t="s">
        <v>3</v>
      </c>
      <c r="EC475" s="4" t="s">
        <v>3</v>
      </c>
      <c r="ED475" s="4"/>
      <c r="EE475" s="4">
        <v>57042957</v>
      </c>
      <c r="EF475" s="4">
        <v>40</v>
      </c>
      <c r="EG475" s="4" t="s">
        <v>33</v>
      </c>
      <c r="EH475" s="4">
        <v>0</v>
      </c>
      <c r="EI475" s="4" t="s">
        <v>3</v>
      </c>
      <c r="EJ475" s="4">
        <v>2</v>
      </c>
      <c r="EK475" s="4">
        <v>67</v>
      </c>
      <c r="EL475" s="4" t="s">
        <v>34</v>
      </c>
      <c r="EM475" s="4" t="s">
        <v>35</v>
      </c>
      <c r="EN475" s="4"/>
      <c r="EO475" s="4" t="s">
        <v>46</v>
      </c>
      <c r="EP475" s="4"/>
      <c r="EQ475" s="4">
        <v>0</v>
      </c>
      <c r="ER475" s="4">
        <v>21.88</v>
      </c>
      <c r="ES475" s="4">
        <v>21.88</v>
      </c>
      <c r="ET475" s="4">
        <v>0</v>
      </c>
      <c r="EU475" s="4">
        <v>0</v>
      </c>
      <c r="EV475" s="4">
        <v>0</v>
      </c>
      <c r="EW475" s="4">
        <v>0</v>
      </c>
      <c r="EX475" s="4">
        <v>0</v>
      </c>
      <c r="EY475" s="4"/>
      <c r="EZ475" s="4"/>
      <c r="FA475" s="4"/>
      <c r="FB475" s="4"/>
      <c r="FC475" s="4"/>
      <c r="FD475" s="4"/>
      <c r="FE475" s="4"/>
      <c r="FF475" s="4"/>
      <c r="FG475" s="4"/>
      <c r="FH475" s="4"/>
      <c r="FI475" s="4"/>
      <c r="FJ475" s="4"/>
      <c r="FK475" s="4"/>
      <c r="FL475" s="4"/>
      <c r="FM475" s="4"/>
      <c r="FN475" s="4"/>
      <c r="FO475" s="4"/>
      <c r="FP475" s="4"/>
      <c r="FQ475" s="4">
        <v>0</v>
      </c>
      <c r="FR475" s="4">
        <v>0</v>
      </c>
      <c r="FS475" s="4">
        <v>0</v>
      </c>
      <c r="FT475" s="4"/>
      <c r="FU475" s="4"/>
      <c r="FV475" s="4"/>
      <c r="FW475" s="4"/>
      <c r="FX475" s="4">
        <v>97</v>
      </c>
      <c r="FY475" s="4">
        <v>51</v>
      </c>
      <c r="FZ475" s="4"/>
      <c r="GA475" s="4" t="s">
        <v>3</v>
      </c>
      <c r="GB475" s="4"/>
      <c r="GC475" s="4"/>
      <c r="GD475" s="4">
        <v>1</v>
      </c>
      <c r="GE475" s="4"/>
      <c r="GF475" s="4">
        <v>1635506322</v>
      </c>
      <c r="GG475" s="4">
        <v>2</v>
      </c>
      <c r="GH475" s="4">
        <v>1</v>
      </c>
      <c r="GI475" s="4">
        <v>2</v>
      </c>
      <c r="GJ475" s="4">
        <v>0</v>
      </c>
      <c r="GK475" s="4">
        <v>0</v>
      </c>
      <c r="GL475" s="4">
        <f t="shared" si="685"/>
        <v>0</v>
      </c>
      <c r="GM475" s="4">
        <f t="shared" si="686"/>
        <v>2651.32</v>
      </c>
      <c r="GN475" s="4">
        <f t="shared" si="687"/>
        <v>0</v>
      </c>
      <c r="GO475" s="4">
        <f t="shared" si="688"/>
        <v>2651.32</v>
      </c>
      <c r="GP475" s="4">
        <f t="shared" si="689"/>
        <v>0</v>
      </c>
      <c r="GQ475" s="4"/>
      <c r="GR475" s="4">
        <v>0</v>
      </c>
      <c r="GS475" s="4">
        <v>0</v>
      </c>
      <c r="GT475" s="4">
        <v>0</v>
      </c>
      <c r="GU475" s="4" t="s">
        <v>3</v>
      </c>
      <c r="GV475" s="4">
        <f t="shared" si="690"/>
        <v>0</v>
      </c>
      <c r="GW475" s="4">
        <v>1</v>
      </c>
      <c r="GX475" s="4">
        <f t="shared" si="691"/>
        <v>0</v>
      </c>
      <c r="GY475" s="4"/>
      <c r="GZ475" s="4"/>
      <c r="HA475" s="4">
        <v>0</v>
      </c>
      <c r="HB475" s="4">
        <v>0</v>
      </c>
      <c r="HC475" s="4">
        <f t="shared" si="692"/>
        <v>0</v>
      </c>
      <c r="HD475" s="4"/>
      <c r="HE475" s="4" t="s">
        <v>3</v>
      </c>
      <c r="HF475" s="4" t="s">
        <v>3</v>
      </c>
      <c r="HG475" s="4"/>
      <c r="HH475" s="4"/>
      <c r="HI475" s="4"/>
      <c r="HJ475" s="4"/>
      <c r="HK475" s="4"/>
      <c r="HL475" s="4"/>
      <c r="HM475" s="4" t="s">
        <v>22</v>
      </c>
      <c r="HN475" s="4" t="s">
        <v>3</v>
      </c>
      <c r="HO475" s="4" t="s">
        <v>3</v>
      </c>
      <c r="HP475" s="4" t="s">
        <v>3</v>
      </c>
      <c r="HQ475" s="4" t="s">
        <v>3</v>
      </c>
      <c r="HR475" s="4"/>
      <c r="HS475" s="4">
        <v>0</v>
      </c>
      <c r="HT475" s="4"/>
      <c r="HU475" s="4"/>
      <c r="HV475" s="4"/>
      <c r="HW475" s="4"/>
      <c r="HX475" s="4"/>
      <c r="HY475" s="4"/>
      <c r="HZ475" s="4"/>
      <c r="IA475" s="4"/>
      <c r="IB475" s="4"/>
      <c r="IC475" s="4"/>
      <c r="ID475" s="4"/>
      <c r="IE475" s="4"/>
      <c r="IF475" s="4"/>
      <c r="IG475" s="4"/>
      <c r="IH475" s="4"/>
      <c r="II475" s="4"/>
      <c r="IJ475" s="4"/>
      <c r="IK475" s="4">
        <v>0</v>
      </c>
      <c r="IL475" s="4"/>
      <c r="IM475" s="4"/>
      <c r="IN475" s="4"/>
      <c r="IO475" s="4"/>
      <c r="IP475" s="4"/>
      <c r="IQ475" s="4"/>
      <c r="IR475" s="4"/>
      <c r="IS475" s="4"/>
      <c r="IT475" s="4"/>
      <c r="IU475" s="4"/>
    </row>
    <row r="476" spans="1:255" ht="409.5" x14ac:dyDescent="0.25">
      <c r="A476" s="3">
        <v>17</v>
      </c>
      <c r="B476" s="3">
        <v>1</v>
      </c>
      <c r="C476" s="3"/>
      <c r="D476" s="3"/>
      <c r="E476" s="3" t="s">
        <v>641</v>
      </c>
      <c r="F476" s="3" t="s">
        <v>642</v>
      </c>
      <c r="G476" s="3" t="s">
        <v>643</v>
      </c>
      <c r="H476" s="3" t="s">
        <v>40</v>
      </c>
      <c r="I476" s="3">
        <f>ROUND(6/100,9)</f>
        <v>0.06</v>
      </c>
      <c r="J476" s="3">
        <v>0</v>
      </c>
      <c r="K476" s="3">
        <f>ROUND(6/100,9)</f>
        <v>0.06</v>
      </c>
      <c r="L476" s="3"/>
      <c r="M476" s="3"/>
      <c r="N476" s="3"/>
      <c r="O476" s="3">
        <f t="shared" si="668"/>
        <v>19.38</v>
      </c>
      <c r="P476" s="3">
        <f t="shared" si="669"/>
        <v>0</v>
      </c>
      <c r="Q476" s="3">
        <f>(ROUND((ROUND((((ET476*1.2))*AV476*I476),2)*BB476),2)+ROUND((ROUND(((AE476-((EU476*1.2)))*AV476*I476),2)*BS476),2))</f>
        <v>0.06</v>
      </c>
      <c r="R476" s="3">
        <f>(ROUND((ROUND((((EU476*1.2))*AV476*I476),2)*BS476),2)+ROUND((ROUND(((AE476-((EU476*1.2)))*AV476*I476),2)*BS476),2))</f>
        <v>0.01</v>
      </c>
      <c r="S476" s="3">
        <f t="shared" si="670"/>
        <v>19.32</v>
      </c>
      <c r="T476" s="3">
        <f t="shared" si="671"/>
        <v>0</v>
      </c>
      <c r="U476" s="3">
        <f t="shared" si="672"/>
        <v>1.72780128</v>
      </c>
      <c r="V476" s="3">
        <f t="shared" si="673"/>
        <v>0</v>
      </c>
      <c r="W476" s="3">
        <f t="shared" si="674"/>
        <v>0</v>
      </c>
      <c r="X476" s="3">
        <f>(ROUND((((S476+ROUND((ROUND((((EU476*1.2))*AV476*I476),2)*BS476),2))*AT476)/100),2)+ROUND(((ROUND((ROUND(((AE476-((EU476*1.2)))*AV476*I476),2)*BS476),2)*AT476)/100),2))</f>
        <v>18.75</v>
      </c>
      <c r="Y476" s="3">
        <f>(ROUND((((S476+ROUND((ROUND((((EU476*1.2))*AV476*I476),2)*BS476),2))*AU476)/100),2)+ROUND(((ROUND((ROUND(((AE476-((EU476*1.2)))*AV476*I476),2)*BS476),2)*AU476)/100),2))</f>
        <v>9.86</v>
      </c>
      <c r="Z476" s="3"/>
      <c r="AA476" s="3">
        <v>54971259</v>
      </c>
      <c r="AB476" s="3">
        <f t="shared" si="675"/>
        <v>308.47199999999998</v>
      </c>
      <c r="AC476" s="3">
        <f>ROUND(((ES476*1)),6)</f>
        <v>0</v>
      </c>
      <c r="AD476" s="3">
        <f>ROUND(((((ET476*1.2))-((EU476*1.2)))+AE476),6)</f>
        <v>0.996</v>
      </c>
      <c r="AE476" s="3">
        <f>ROUND(((EU476*1.2)),6)</f>
        <v>0.156</v>
      </c>
      <c r="AF476" s="3">
        <f>ROUND(((EV476*1.2)),6)</f>
        <v>307.476</v>
      </c>
      <c r="AG476" s="3">
        <f t="shared" si="676"/>
        <v>0</v>
      </c>
      <c r="AH476" s="3">
        <f>((EW476*1.2))</f>
        <v>27.504000000000001</v>
      </c>
      <c r="AI476" s="3">
        <f>((EX476*1.2))</f>
        <v>0</v>
      </c>
      <c r="AJ476" s="3">
        <f t="shared" si="677"/>
        <v>0</v>
      </c>
      <c r="AK476" s="3">
        <v>257.06</v>
      </c>
      <c r="AL476" s="3">
        <v>0</v>
      </c>
      <c r="AM476" s="3">
        <v>0.83</v>
      </c>
      <c r="AN476" s="3">
        <v>0.13</v>
      </c>
      <c r="AO476" s="3">
        <v>256.23</v>
      </c>
      <c r="AP476" s="3">
        <v>0</v>
      </c>
      <c r="AQ476" s="3">
        <v>22.92</v>
      </c>
      <c r="AR476" s="3">
        <v>0</v>
      </c>
      <c r="AS476" s="3">
        <v>0</v>
      </c>
      <c r="AT476" s="3">
        <v>97</v>
      </c>
      <c r="AU476" s="3">
        <v>51</v>
      </c>
      <c r="AV476" s="3">
        <v>1.0469999999999999</v>
      </c>
      <c r="AW476" s="3">
        <v>1</v>
      </c>
      <c r="AX476" s="3"/>
      <c r="AY476" s="3"/>
      <c r="AZ476" s="3">
        <v>1</v>
      </c>
      <c r="BA476" s="3">
        <v>1</v>
      </c>
      <c r="BB476" s="3">
        <v>1</v>
      </c>
      <c r="BC476" s="3">
        <v>1</v>
      </c>
      <c r="BD476" s="3" t="s">
        <v>3</v>
      </c>
      <c r="BE476" s="3" t="s">
        <v>3</v>
      </c>
      <c r="BF476" s="3" t="s">
        <v>3</v>
      </c>
      <c r="BG476" s="3" t="s">
        <v>3</v>
      </c>
      <c r="BH476" s="3">
        <v>0</v>
      </c>
      <c r="BI476" s="3">
        <v>2</v>
      </c>
      <c r="BJ476" s="3" t="s">
        <v>644</v>
      </c>
      <c r="BK476" s="3"/>
      <c r="BL476" s="3"/>
      <c r="BM476" s="3">
        <v>67</v>
      </c>
      <c r="BN476" s="3">
        <v>0</v>
      </c>
      <c r="BO476" s="3" t="s">
        <v>642</v>
      </c>
      <c r="BP476" s="3">
        <v>1</v>
      </c>
      <c r="BQ476" s="3">
        <v>40</v>
      </c>
      <c r="BR476" s="3">
        <v>0</v>
      </c>
      <c r="BS476" s="3">
        <v>1</v>
      </c>
      <c r="BT476" s="3">
        <v>1</v>
      </c>
      <c r="BU476" s="3">
        <v>1</v>
      </c>
      <c r="BV476" s="3">
        <v>1</v>
      </c>
      <c r="BW476" s="3">
        <v>1</v>
      </c>
      <c r="BX476" s="3">
        <v>1</v>
      </c>
      <c r="BY476" s="3" t="s">
        <v>3</v>
      </c>
      <c r="BZ476" s="3">
        <v>97</v>
      </c>
      <c r="CA476" s="3">
        <v>51</v>
      </c>
      <c r="CB476" s="3" t="s">
        <v>3</v>
      </c>
      <c r="CC476" s="3"/>
      <c r="CD476" s="3"/>
      <c r="CE476" s="3">
        <v>1566</v>
      </c>
      <c r="CF476" s="3">
        <v>0</v>
      </c>
      <c r="CG476" s="3">
        <v>0</v>
      </c>
      <c r="CH476" s="3"/>
      <c r="CI476" s="3"/>
      <c r="CJ476" s="3"/>
      <c r="CK476" s="3"/>
      <c r="CL476" s="3"/>
      <c r="CM476" s="3">
        <v>0</v>
      </c>
      <c r="CN476" s="9" t="s">
        <v>2500</v>
      </c>
      <c r="CO476" s="3">
        <v>0</v>
      </c>
      <c r="CP476" s="3">
        <f t="shared" si="678"/>
        <v>19.38</v>
      </c>
      <c r="CQ476" s="3">
        <f t="shared" si="679"/>
        <v>0</v>
      </c>
      <c r="CR476" s="3">
        <f>(ROUND((ROUND((((ET476*1.2))*AV476*1),2)*BB476),2)+ROUND((ROUND(((AE476-((EU476*1.2)))*AV476*1),2)*BS476),2))</f>
        <v>1.04</v>
      </c>
      <c r="CS476" s="3">
        <f>(ROUND((ROUND((((EU476*1.2))*AV476*1),2)*BS476),2)+ROUND((ROUND(((AE476-((EU476*1.2)))*AV476*1),2)*BS476),2))</f>
        <v>0.16</v>
      </c>
      <c r="CT476" s="3">
        <f t="shared" si="680"/>
        <v>321.93</v>
      </c>
      <c r="CU476" s="3">
        <f t="shared" si="681"/>
        <v>0</v>
      </c>
      <c r="CV476" s="3">
        <f t="shared" si="682"/>
        <v>28.796688</v>
      </c>
      <c r="CW476" s="3">
        <f t="shared" si="683"/>
        <v>0</v>
      </c>
      <c r="CX476" s="3">
        <f t="shared" si="684"/>
        <v>0</v>
      </c>
      <c r="CY476" s="3">
        <f>(ROUND((((S476+ROUND((ROUND((((EU476*1.2))*AV476*1),2)*BS476),2))*AT476)/100),2)+ROUND(((ROUND((ROUND(((AE476-((EU476*1.2)))*AV476*1),2)*BS476),2)*AT476)/100),2))</f>
        <v>18.899999999999999</v>
      </c>
      <c r="CZ476" s="3">
        <f>(ROUND((((S476+ROUND((ROUND((((EU476*1.2))*AV476*1),2)*BS476),2))*AU476)/100),2)+ROUND(((ROUND((ROUND(((AE476-((EU476*1.2)))*AV476*1),2)*BS476),2)*AU476)/100),2))</f>
        <v>9.93</v>
      </c>
      <c r="DA476" s="3"/>
      <c r="DB476" s="3">
        <v>139</v>
      </c>
      <c r="DC476" s="3" t="s">
        <v>3</v>
      </c>
      <c r="DD476" s="3" t="s">
        <v>22</v>
      </c>
      <c r="DE476" s="3" t="s">
        <v>42</v>
      </c>
      <c r="DF476" s="3" t="s">
        <v>42</v>
      </c>
      <c r="DG476" s="3" t="s">
        <v>42</v>
      </c>
      <c r="DH476" s="3" t="s">
        <v>3</v>
      </c>
      <c r="DI476" s="3" t="s">
        <v>42</v>
      </c>
      <c r="DJ476" s="3" t="s">
        <v>42</v>
      </c>
      <c r="DK476" s="3" t="s">
        <v>3</v>
      </c>
      <c r="DL476" s="3" t="s">
        <v>3</v>
      </c>
      <c r="DM476" s="3" t="s">
        <v>3</v>
      </c>
      <c r="DN476" s="3">
        <v>0</v>
      </c>
      <c r="DO476" s="3">
        <v>0</v>
      </c>
      <c r="DP476" s="3">
        <v>1</v>
      </c>
      <c r="DQ476" s="3">
        <v>1</v>
      </c>
      <c r="DR476" s="3"/>
      <c r="DS476" s="3"/>
      <c r="DT476" s="3"/>
      <c r="DU476" s="3">
        <v>1010</v>
      </c>
      <c r="DV476" s="3" t="s">
        <v>40</v>
      </c>
      <c r="DW476" s="3" t="s">
        <v>40</v>
      </c>
      <c r="DX476" s="3">
        <v>100</v>
      </c>
      <c r="DY476" s="3"/>
      <c r="DZ476" s="3" t="s">
        <v>3</v>
      </c>
      <c r="EA476" s="3" t="s">
        <v>3</v>
      </c>
      <c r="EB476" s="3" t="s">
        <v>3</v>
      </c>
      <c r="EC476" s="3" t="s">
        <v>3</v>
      </c>
      <c r="ED476" s="3"/>
      <c r="EE476" s="3">
        <v>57042957</v>
      </c>
      <c r="EF476" s="3">
        <v>40</v>
      </c>
      <c r="EG476" s="3" t="s">
        <v>33</v>
      </c>
      <c r="EH476" s="3">
        <v>0</v>
      </c>
      <c r="EI476" s="3" t="s">
        <v>3</v>
      </c>
      <c r="EJ476" s="3">
        <v>2</v>
      </c>
      <c r="EK476" s="3">
        <v>67</v>
      </c>
      <c r="EL476" s="3" t="s">
        <v>34</v>
      </c>
      <c r="EM476" s="3" t="s">
        <v>35</v>
      </c>
      <c r="EN476" s="3"/>
      <c r="EO476" s="3" t="s">
        <v>46</v>
      </c>
      <c r="EP476" s="3"/>
      <c r="EQ476" s="3">
        <v>0</v>
      </c>
      <c r="ER476" s="3">
        <v>257.06</v>
      </c>
      <c r="ES476" s="3">
        <v>0</v>
      </c>
      <c r="ET476" s="3">
        <v>0.83</v>
      </c>
      <c r="EU476" s="3">
        <v>0.13</v>
      </c>
      <c r="EV476" s="3">
        <v>256.23</v>
      </c>
      <c r="EW476" s="3">
        <v>22.92</v>
      </c>
      <c r="EX476" s="3">
        <v>0</v>
      </c>
      <c r="EY476" s="3">
        <v>0</v>
      </c>
      <c r="EZ476" s="3"/>
      <c r="FA476" s="3"/>
      <c r="FB476" s="3"/>
      <c r="FC476" s="3"/>
      <c r="FD476" s="3"/>
      <c r="FE476" s="3"/>
      <c r="FF476" s="3"/>
      <c r="FG476" s="3"/>
      <c r="FH476" s="3"/>
      <c r="FI476" s="3"/>
      <c r="FJ476" s="3"/>
      <c r="FK476" s="3"/>
      <c r="FL476" s="3"/>
      <c r="FM476" s="3"/>
      <c r="FN476" s="3"/>
      <c r="FO476" s="3"/>
      <c r="FP476" s="3"/>
      <c r="FQ476" s="3">
        <v>0</v>
      </c>
      <c r="FR476" s="3">
        <v>0</v>
      </c>
      <c r="FS476" s="3">
        <v>0</v>
      </c>
      <c r="FT476" s="3"/>
      <c r="FU476" s="3"/>
      <c r="FV476" s="3"/>
      <c r="FW476" s="3"/>
      <c r="FX476" s="3">
        <v>97</v>
      </c>
      <c r="FY476" s="3">
        <v>51</v>
      </c>
      <c r="FZ476" s="3"/>
      <c r="GA476" s="3" t="s">
        <v>3</v>
      </c>
      <c r="GB476" s="3"/>
      <c r="GC476" s="3"/>
      <c r="GD476" s="3">
        <v>1</v>
      </c>
      <c r="GE476" s="3"/>
      <c r="GF476" s="3">
        <v>881520022</v>
      </c>
      <c r="GG476" s="3">
        <v>2</v>
      </c>
      <c r="GH476" s="3">
        <v>1</v>
      </c>
      <c r="GI476" s="3">
        <v>2</v>
      </c>
      <c r="GJ476" s="3">
        <v>0</v>
      </c>
      <c r="GK476" s="3">
        <v>0</v>
      </c>
      <c r="GL476" s="3">
        <f t="shared" si="685"/>
        <v>0</v>
      </c>
      <c r="GM476" s="3">
        <f t="shared" si="686"/>
        <v>47.99</v>
      </c>
      <c r="GN476" s="3">
        <f t="shared" si="687"/>
        <v>0</v>
      </c>
      <c r="GO476" s="3">
        <f t="shared" si="688"/>
        <v>47.99</v>
      </c>
      <c r="GP476" s="3">
        <f t="shared" si="689"/>
        <v>0</v>
      </c>
      <c r="GQ476" s="3"/>
      <c r="GR476" s="3">
        <v>0</v>
      </c>
      <c r="GS476" s="3">
        <v>3</v>
      </c>
      <c r="GT476" s="3">
        <v>0</v>
      </c>
      <c r="GU476" s="3" t="s">
        <v>3</v>
      </c>
      <c r="GV476" s="3">
        <f t="shared" si="690"/>
        <v>0</v>
      </c>
      <c r="GW476" s="3">
        <v>1</v>
      </c>
      <c r="GX476" s="3">
        <f t="shared" si="691"/>
        <v>0</v>
      </c>
      <c r="GY476" s="3"/>
      <c r="GZ476" s="3"/>
      <c r="HA476" s="3">
        <v>0</v>
      </c>
      <c r="HB476" s="3">
        <v>0</v>
      </c>
      <c r="HC476" s="3">
        <f t="shared" si="692"/>
        <v>0</v>
      </c>
      <c r="HD476" s="3"/>
      <c r="HE476" s="3" t="s">
        <v>3</v>
      </c>
      <c r="HF476" s="3" t="s">
        <v>3</v>
      </c>
      <c r="HG476" s="3"/>
      <c r="HH476" s="3"/>
      <c r="HI476" s="3"/>
      <c r="HJ476" s="3"/>
      <c r="HK476" s="3"/>
      <c r="HL476" s="3"/>
      <c r="HM476" s="3" t="s">
        <v>3</v>
      </c>
      <c r="HN476" s="3" t="s">
        <v>3</v>
      </c>
      <c r="HO476" s="3" t="s">
        <v>3</v>
      </c>
      <c r="HP476" s="3" t="s">
        <v>3</v>
      </c>
      <c r="HQ476" s="3" t="s">
        <v>3</v>
      </c>
      <c r="HR476" s="3"/>
      <c r="HS476" s="3">
        <v>0</v>
      </c>
      <c r="HT476" s="3"/>
      <c r="HU476" s="3"/>
      <c r="HV476" s="3"/>
      <c r="HW476" s="3"/>
      <c r="HX476" s="3"/>
      <c r="HY476" s="3"/>
      <c r="HZ476" s="3"/>
      <c r="IA476" s="3"/>
      <c r="IB476" s="3"/>
      <c r="IC476" s="3"/>
      <c r="ID476" s="3"/>
      <c r="IE476" s="3"/>
      <c r="IF476" s="3"/>
      <c r="IG476" s="3"/>
      <c r="IH476" s="3"/>
      <c r="II476" s="3"/>
      <c r="IJ476" s="3"/>
      <c r="IK476" s="3">
        <v>0</v>
      </c>
      <c r="IL476" s="3"/>
      <c r="IM476" s="3"/>
      <c r="IN476" s="3"/>
      <c r="IO476" s="3"/>
      <c r="IP476" s="3"/>
      <c r="IQ476" s="3"/>
      <c r="IR476" s="3"/>
      <c r="IS476" s="3"/>
      <c r="IT476" s="3"/>
      <c r="IU476" s="3"/>
    </row>
    <row r="477" spans="1:255" ht="409.5" x14ac:dyDescent="0.25">
      <c r="A477" s="4">
        <v>17</v>
      </c>
      <c r="B477" s="4">
        <v>1</v>
      </c>
      <c r="C477" s="4"/>
      <c r="D477" s="4"/>
      <c r="E477" s="4" t="s">
        <v>641</v>
      </c>
      <c r="F477" s="4" t="s">
        <v>642</v>
      </c>
      <c r="G477" s="4" t="s">
        <v>643</v>
      </c>
      <c r="H477" s="4" t="s">
        <v>40</v>
      </c>
      <c r="I477" s="4">
        <f>ROUND(6/100,9)</f>
        <v>0.06</v>
      </c>
      <c r="J477" s="4">
        <v>0</v>
      </c>
      <c r="K477" s="4">
        <f>ROUND(6/100,9)</f>
        <v>0.06</v>
      </c>
      <c r="L477" s="4"/>
      <c r="M477" s="4"/>
      <c r="N477" s="4"/>
      <c r="O477" s="4">
        <f t="shared" si="668"/>
        <v>1089.71</v>
      </c>
      <c r="P477" s="4">
        <f t="shared" si="669"/>
        <v>0</v>
      </c>
      <c r="Q477" s="4">
        <f>(ROUND((ROUND((((ET477*1.2))*AV477*I477),2)*BB477),2)+ROUND((ROUND(((AE477-((EU477*1.2)))*AV477*I477),2)*BS477),2))</f>
        <v>1.03</v>
      </c>
      <c r="R477" s="4">
        <f>(ROUND((ROUND((((EU477*1.2))*AV477*I477),2)*BS477),2)+ROUND((ROUND(((AE477-((EU477*1.2)))*AV477*I477),2)*BS477),2))</f>
        <v>0.56000000000000005</v>
      </c>
      <c r="S477" s="4">
        <f t="shared" si="670"/>
        <v>1088.68</v>
      </c>
      <c r="T477" s="4">
        <f t="shared" si="671"/>
        <v>0</v>
      </c>
      <c r="U477" s="4">
        <f t="shared" si="672"/>
        <v>1.72780128</v>
      </c>
      <c r="V477" s="4">
        <f t="shared" si="673"/>
        <v>0</v>
      </c>
      <c r="W477" s="4">
        <f t="shared" si="674"/>
        <v>0</v>
      </c>
      <c r="X477" s="4">
        <f>(ROUND((((S477+ROUND((ROUND((((EU477*1.2))*AV477*I477),2)*BS477),2))*AT477)/100),2)+ROUND(((ROUND((ROUND(((AE477-((EU477*1.2)))*AV477*I477),2)*BS477),2)*AT477)/100),2))</f>
        <v>1056.56</v>
      </c>
      <c r="Y477" s="4">
        <f>(ROUND((((S477+ROUND((ROUND((((EU477*1.2))*AV477*I477),2)*BS477),2))*AU477)/100),2)+ROUND(((ROUND((ROUND(((AE477-((EU477*1.2)))*AV477*I477),2)*BS477),2)*AU477)/100),2))</f>
        <v>555.51</v>
      </c>
      <c r="Z477" s="4"/>
      <c r="AA477" s="4">
        <v>55890823</v>
      </c>
      <c r="AB477" s="4">
        <f t="shared" si="675"/>
        <v>308.47199999999998</v>
      </c>
      <c r="AC477" s="4">
        <f>ROUND(((ES477*1)),6)</f>
        <v>0</v>
      </c>
      <c r="AD477" s="4">
        <f>ROUND(((((ET477*1.2))-((EU477*1.2)))+AE477),6)</f>
        <v>0.996</v>
      </c>
      <c r="AE477" s="4">
        <f>ROUND(((EU477*1.2)),6)</f>
        <v>0.156</v>
      </c>
      <c r="AF477" s="4">
        <f>ROUND(((EV477*1.2)),6)</f>
        <v>307.476</v>
      </c>
      <c r="AG477" s="4">
        <f t="shared" si="676"/>
        <v>0</v>
      </c>
      <c r="AH477" s="4">
        <f>((EW477*1.2))</f>
        <v>27.504000000000001</v>
      </c>
      <c r="AI477" s="4">
        <f>((EX477*1.2))</f>
        <v>0</v>
      </c>
      <c r="AJ477" s="4">
        <f t="shared" si="677"/>
        <v>0</v>
      </c>
      <c r="AK477" s="4">
        <v>257.06</v>
      </c>
      <c r="AL477" s="4">
        <v>0</v>
      </c>
      <c r="AM477" s="4">
        <v>0.83</v>
      </c>
      <c r="AN477" s="4">
        <v>0.13</v>
      </c>
      <c r="AO477" s="4">
        <v>256.23</v>
      </c>
      <c r="AP477" s="4">
        <v>0</v>
      </c>
      <c r="AQ477" s="4">
        <v>22.92</v>
      </c>
      <c r="AR477" s="4">
        <v>0</v>
      </c>
      <c r="AS477" s="4">
        <v>0</v>
      </c>
      <c r="AT477" s="4">
        <v>97</v>
      </c>
      <c r="AU477" s="4">
        <v>51</v>
      </c>
      <c r="AV477" s="4">
        <v>1.0469999999999999</v>
      </c>
      <c r="AW477" s="4">
        <v>1</v>
      </c>
      <c r="AX477" s="4"/>
      <c r="AY477" s="4"/>
      <c r="AZ477" s="4">
        <v>1</v>
      </c>
      <c r="BA477" s="4">
        <v>56.35</v>
      </c>
      <c r="BB477" s="4">
        <v>17.100000000000001</v>
      </c>
      <c r="BC477" s="4">
        <v>1</v>
      </c>
      <c r="BD477" s="4" t="s">
        <v>3</v>
      </c>
      <c r="BE477" s="4" t="s">
        <v>3</v>
      </c>
      <c r="BF477" s="4" t="s">
        <v>3</v>
      </c>
      <c r="BG477" s="4" t="s">
        <v>3</v>
      </c>
      <c r="BH477" s="4">
        <v>0</v>
      </c>
      <c r="BI477" s="4">
        <v>2</v>
      </c>
      <c r="BJ477" s="4" t="s">
        <v>644</v>
      </c>
      <c r="BK477" s="4"/>
      <c r="BL477" s="4"/>
      <c r="BM477" s="4">
        <v>67</v>
      </c>
      <c r="BN477" s="4">
        <v>0</v>
      </c>
      <c r="BO477" s="4" t="s">
        <v>642</v>
      </c>
      <c r="BP477" s="4">
        <v>1</v>
      </c>
      <c r="BQ477" s="4">
        <v>40</v>
      </c>
      <c r="BR477" s="4">
        <v>0</v>
      </c>
      <c r="BS477" s="4">
        <v>56.35</v>
      </c>
      <c r="BT477" s="4">
        <v>1</v>
      </c>
      <c r="BU477" s="4">
        <v>1</v>
      </c>
      <c r="BV477" s="4">
        <v>1</v>
      </c>
      <c r="BW477" s="4">
        <v>1</v>
      </c>
      <c r="BX477" s="4">
        <v>1</v>
      </c>
      <c r="BY477" s="4" t="s">
        <v>3</v>
      </c>
      <c r="BZ477" s="4">
        <v>97</v>
      </c>
      <c r="CA477" s="4">
        <v>51</v>
      </c>
      <c r="CB477" s="4" t="s">
        <v>3</v>
      </c>
      <c r="CC477" s="4"/>
      <c r="CD477" s="4"/>
      <c r="CE477" s="4">
        <v>1566</v>
      </c>
      <c r="CF477" s="4">
        <v>0</v>
      </c>
      <c r="CG477" s="4">
        <v>0</v>
      </c>
      <c r="CH477" s="4"/>
      <c r="CI477" s="4"/>
      <c r="CJ477" s="4"/>
      <c r="CK477" s="4"/>
      <c r="CL477" s="4"/>
      <c r="CM477" s="4">
        <v>0</v>
      </c>
      <c r="CN477" s="10" t="s">
        <v>2500</v>
      </c>
      <c r="CO477" s="4">
        <v>0</v>
      </c>
      <c r="CP477" s="4">
        <f t="shared" si="678"/>
        <v>1089.71</v>
      </c>
      <c r="CQ477" s="4">
        <f t="shared" si="679"/>
        <v>0</v>
      </c>
      <c r="CR477" s="4">
        <f>(ROUND((ROUND((((ET477*1.2))*AV477*1),2)*BB477),2)+ROUND((ROUND(((AE477-((EU477*1.2)))*AV477*1),2)*BS477),2))</f>
        <v>17.78</v>
      </c>
      <c r="CS477" s="4">
        <f>(ROUND((ROUND((((EU477*1.2))*AV477*1),2)*BS477),2)+ROUND((ROUND(((AE477-((EU477*1.2)))*AV477*1),2)*BS477),2))</f>
        <v>9.02</v>
      </c>
      <c r="CT477" s="4">
        <f t="shared" si="680"/>
        <v>18140.759999999998</v>
      </c>
      <c r="CU477" s="4">
        <f t="shared" si="681"/>
        <v>0</v>
      </c>
      <c r="CV477" s="4">
        <f t="shared" si="682"/>
        <v>28.796688</v>
      </c>
      <c r="CW477" s="4">
        <f t="shared" si="683"/>
        <v>0</v>
      </c>
      <c r="CX477" s="4">
        <f t="shared" si="684"/>
        <v>0</v>
      </c>
      <c r="CY477" s="4">
        <f>(ROUND((((S477+ROUND((ROUND((((EU477*1.2))*AV477*1),2)*BS477),2))*AT477)/100),2)+ROUND(((ROUND((ROUND(((AE477-((EU477*1.2)))*AV477*1),2)*BS477),2)*AT477)/100),2))</f>
        <v>1064.77</v>
      </c>
      <c r="CZ477" s="4">
        <f>(ROUND((((S477+ROUND((ROUND((((EU477*1.2))*AV477*1),2)*BS477),2))*AU477)/100),2)+ROUND(((ROUND((ROUND(((AE477-((EU477*1.2)))*AV477*1),2)*BS477),2)*AU477)/100),2))</f>
        <v>559.83000000000004</v>
      </c>
      <c r="DA477" s="4"/>
      <c r="DB477" s="4">
        <v>140</v>
      </c>
      <c r="DC477" s="4" t="s">
        <v>3</v>
      </c>
      <c r="DD477" s="4" t="s">
        <v>22</v>
      </c>
      <c r="DE477" s="4" t="s">
        <v>42</v>
      </c>
      <c r="DF477" s="4" t="s">
        <v>42</v>
      </c>
      <c r="DG477" s="4" t="s">
        <v>42</v>
      </c>
      <c r="DH477" s="4" t="s">
        <v>3</v>
      </c>
      <c r="DI477" s="4" t="s">
        <v>42</v>
      </c>
      <c r="DJ477" s="4" t="s">
        <v>42</v>
      </c>
      <c r="DK477" s="4" t="s">
        <v>3</v>
      </c>
      <c r="DL477" s="4" t="s">
        <v>3</v>
      </c>
      <c r="DM477" s="4" t="s">
        <v>3</v>
      </c>
      <c r="DN477" s="4">
        <v>0</v>
      </c>
      <c r="DO477" s="4">
        <v>0</v>
      </c>
      <c r="DP477" s="4">
        <v>1</v>
      </c>
      <c r="DQ477" s="4">
        <v>1</v>
      </c>
      <c r="DR477" s="4"/>
      <c r="DS477" s="4"/>
      <c r="DT477" s="4"/>
      <c r="DU477" s="4">
        <v>1010</v>
      </c>
      <c r="DV477" s="4" t="s">
        <v>40</v>
      </c>
      <c r="DW477" s="4" t="s">
        <v>40</v>
      </c>
      <c r="DX477" s="4">
        <v>100</v>
      </c>
      <c r="DY477" s="4"/>
      <c r="DZ477" s="4" t="s">
        <v>3</v>
      </c>
      <c r="EA477" s="4" t="s">
        <v>3</v>
      </c>
      <c r="EB477" s="4" t="s">
        <v>3</v>
      </c>
      <c r="EC477" s="4" t="s">
        <v>3</v>
      </c>
      <c r="ED477" s="4"/>
      <c r="EE477" s="4">
        <v>57042957</v>
      </c>
      <c r="EF477" s="4">
        <v>40</v>
      </c>
      <c r="EG477" s="4" t="s">
        <v>33</v>
      </c>
      <c r="EH477" s="4">
        <v>0</v>
      </c>
      <c r="EI477" s="4" t="s">
        <v>3</v>
      </c>
      <c r="EJ477" s="4">
        <v>2</v>
      </c>
      <c r="EK477" s="4">
        <v>67</v>
      </c>
      <c r="EL477" s="4" t="s">
        <v>34</v>
      </c>
      <c r="EM477" s="4" t="s">
        <v>35</v>
      </c>
      <c r="EN477" s="4"/>
      <c r="EO477" s="4" t="s">
        <v>46</v>
      </c>
      <c r="EP477" s="4"/>
      <c r="EQ477" s="4">
        <v>0</v>
      </c>
      <c r="ER477" s="4">
        <v>257.06</v>
      </c>
      <c r="ES477" s="4">
        <v>0</v>
      </c>
      <c r="ET477" s="4">
        <v>0.83</v>
      </c>
      <c r="EU477" s="4">
        <v>0.13</v>
      </c>
      <c r="EV477" s="4">
        <v>256.23</v>
      </c>
      <c r="EW477" s="4">
        <v>22.92</v>
      </c>
      <c r="EX477" s="4">
        <v>0</v>
      </c>
      <c r="EY477" s="4">
        <v>0</v>
      </c>
      <c r="EZ477" s="4"/>
      <c r="FA477" s="4"/>
      <c r="FB477" s="4"/>
      <c r="FC477" s="4"/>
      <c r="FD477" s="4"/>
      <c r="FE477" s="4"/>
      <c r="FF477" s="4"/>
      <c r="FG477" s="4"/>
      <c r="FH477" s="4"/>
      <c r="FI477" s="4"/>
      <c r="FJ477" s="4"/>
      <c r="FK477" s="4"/>
      <c r="FL477" s="4"/>
      <c r="FM477" s="4"/>
      <c r="FN477" s="4"/>
      <c r="FO477" s="4"/>
      <c r="FP477" s="4"/>
      <c r="FQ477" s="4">
        <v>0</v>
      </c>
      <c r="FR477" s="4">
        <v>0</v>
      </c>
      <c r="FS477" s="4">
        <v>0</v>
      </c>
      <c r="FT477" s="4"/>
      <c r="FU477" s="4"/>
      <c r="FV477" s="4"/>
      <c r="FW477" s="4"/>
      <c r="FX477" s="4">
        <v>97</v>
      </c>
      <c r="FY477" s="4">
        <v>51</v>
      </c>
      <c r="FZ477" s="4"/>
      <c r="GA477" s="4" t="s">
        <v>3</v>
      </c>
      <c r="GB477" s="4"/>
      <c r="GC477" s="4"/>
      <c r="GD477" s="4">
        <v>1</v>
      </c>
      <c r="GE477" s="4"/>
      <c r="GF477" s="4">
        <v>881520022</v>
      </c>
      <c r="GG477" s="4">
        <v>2</v>
      </c>
      <c r="GH477" s="4">
        <v>1</v>
      </c>
      <c r="GI477" s="4">
        <v>2</v>
      </c>
      <c r="GJ477" s="4">
        <v>0</v>
      </c>
      <c r="GK477" s="4">
        <v>0</v>
      </c>
      <c r="GL477" s="4">
        <f t="shared" si="685"/>
        <v>0</v>
      </c>
      <c r="GM477" s="4">
        <f t="shared" si="686"/>
        <v>2701.78</v>
      </c>
      <c r="GN477" s="4">
        <f t="shared" si="687"/>
        <v>0</v>
      </c>
      <c r="GO477" s="4">
        <f t="shared" si="688"/>
        <v>2701.78</v>
      </c>
      <c r="GP477" s="4">
        <f t="shared" si="689"/>
        <v>0</v>
      </c>
      <c r="GQ477" s="4"/>
      <c r="GR477" s="4">
        <v>0</v>
      </c>
      <c r="GS477" s="4">
        <v>0</v>
      </c>
      <c r="GT477" s="4">
        <v>0</v>
      </c>
      <c r="GU477" s="4" t="s">
        <v>3</v>
      </c>
      <c r="GV477" s="4">
        <f t="shared" si="690"/>
        <v>0</v>
      </c>
      <c r="GW477" s="4">
        <v>1</v>
      </c>
      <c r="GX477" s="4">
        <f t="shared" si="691"/>
        <v>0</v>
      </c>
      <c r="GY477" s="4"/>
      <c r="GZ477" s="4"/>
      <c r="HA477" s="4">
        <v>0</v>
      </c>
      <c r="HB477" s="4">
        <v>0</v>
      </c>
      <c r="HC477" s="4">
        <f t="shared" si="692"/>
        <v>0</v>
      </c>
      <c r="HD477" s="4"/>
      <c r="HE477" s="4" t="s">
        <v>3</v>
      </c>
      <c r="HF477" s="4" t="s">
        <v>3</v>
      </c>
      <c r="HG477" s="4"/>
      <c r="HH477" s="4"/>
      <c r="HI477" s="4"/>
      <c r="HJ477" s="4"/>
      <c r="HK477" s="4"/>
      <c r="HL477" s="4"/>
      <c r="HM477" s="4" t="s">
        <v>3</v>
      </c>
      <c r="HN477" s="4" t="s">
        <v>3</v>
      </c>
      <c r="HO477" s="4" t="s">
        <v>3</v>
      </c>
      <c r="HP477" s="4" t="s">
        <v>3</v>
      </c>
      <c r="HQ477" s="4" t="s">
        <v>3</v>
      </c>
      <c r="HR477" s="4"/>
      <c r="HS477" s="4">
        <v>0</v>
      </c>
      <c r="HT477" s="4"/>
      <c r="HU477" s="4"/>
      <c r="HV477" s="4"/>
      <c r="HW477" s="4"/>
      <c r="HX477" s="4"/>
      <c r="HY477" s="4"/>
      <c r="HZ477" s="4"/>
      <c r="IA477" s="4"/>
      <c r="IB477" s="4"/>
      <c r="IC477" s="4"/>
      <c r="ID477" s="4"/>
      <c r="IE477" s="4"/>
      <c r="IF477" s="4"/>
      <c r="IG477" s="4"/>
      <c r="IH477" s="4"/>
      <c r="II477" s="4"/>
      <c r="IJ477" s="4"/>
      <c r="IK477" s="4">
        <v>0</v>
      </c>
      <c r="IL477" s="4"/>
      <c r="IM477" s="4"/>
      <c r="IN477" s="4"/>
      <c r="IO477" s="4"/>
      <c r="IP477" s="4"/>
      <c r="IQ477" s="4"/>
      <c r="IR477" s="4"/>
      <c r="IS477" s="4"/>
      <c r="IT477" s="4"/>
      <c r="IU477" s="4"/>
    </row>
    <row r="478" spans="1:255" ht="409.5" x14ac:dyDescent="0.25">
      <c r="A478" s="3">
        <v>18</v>
      </c>
      <c r="B478" s="3">
        <v>1</v>
      </c>
      <c r="C478" s="3"/>
      <c r="D478" s="3"/>
      <c r="E478" s="3" t="s">
        <v>645</v>
      </c>
      <c r="F478" s="3" t="s">
        <v>646</v>
      </c>
      <c r="G478" s="3" t="s">
        <v>647</v>
      </c>
      <c r="H478" s="3" t="s">
        <v>266</v>
      </c>
      <c r="I478" s="3">
        <f>I476*J478</f>
        <v>6.12</v>
      </c>
      <c r="J478" s="3">
        <v>102</v>
      </c>
      <c r="K478" s="3">
        <v>102</v>
      </c>
      <c r="L478" s="3"/>
      <c r="M478" s="3"/>
      <c r="N478" s="3"/>
      <c r="O478" s="3">
        <f t="shared" si="668"/>
        <v>100.49</v>
      </c>
      <c r="P478" s="3">
        <f t="shared" si="669"/>
        <v>100.49</v>
      </c>
      <c r="Q478" s="3">
        <f>(ROUND((ROUND(((ET478)*AV478*I478),2)*BB478),2)+ROUND((ROUND(((AE478-(EU478))*AV478*I478),2)*BS478),2))</f>
        <v>0</v>
      </c>
      <c r="R478" s="3">
        <f>(ROUND((ROUND(((EU478)*AV478*I478),2)*BS478),2)+ROUND((ROUND(((AE478-(EU478))*AV478*I478),2)*BS478),2))</f>
        <v>0</v>
      </c>
      <c r="S478" s="3">
        <f t="shared" si="670"/>
        <v>0</v>
      </c>
      <c r="T478" s="3">
        <f t="shared" si="671"/>
        <v>0</v>
      </c>
      <c r="U478" s="3">
        <f t="shared" si="672"/>
        <v>0</v>
      </c>
      <c r="V478" s="3">
        <f t="shared" si="673"/>
        <v>0</v>
      </c>
      <c r="W478" s="3">
        <f t="shared" si="674"/>
        <v>0</v>
      </c>
      <c r="X478" s="3">
        <f>(ROUND((((S478+ROUND((ROUND(((EU478)*AV478*I478),2)*BS478),2))*AT478)/100),2)+ROUND(((ROUND((ROUND(((AE478-(EU478))*AV478*I478),2)*BS478),2)*AT478)/100),2))</f>
        <v>0</v>
      </c>
      <c r="Y478" s="3">
        <f>(ROUND((((S478+ROUND((ROUND(((EU478)*AV478*I478),2)*BS478),2))*AU478)/100),2)+ROUND(((ROUND((ROUND(((AE478-(EU478))*AV478*I478),2)*BS478),2)*AU478)/100),2))</f>
        <v>0</v>
      </c>
      <c r="Z478" s="3"/>
      <c r="AA478" s="3">
        <v>54971259</v>
      </c>
      <c r="AB478" s="3">
        <f t="shared" si="675"/>
        <v>16.420000000000002</v>
      </c>
      <c r="AC478" s="3">
        <f>ROUND((ES478),6)</f>
        <v>16.420000000000002</v>
      </c>
      <c r="AD478" s="3">
        <f>ROUND((((ET478)-(EU478))+AE478),6)</f>
        <v>0</v>
      </c>
      <c r="AE478" s="3">
        <f>ROUND((EU478),6)</f>
        <v>0</v>
      </c>
      <c r="AF478" s="3">
        <f>ROUND((EV478),6)</f>
        <v>0</v>
      </c>
      <c r="AG478" s="3">
        <f t="shared" si="676"/>
        <v>0</v>
      </c>
      <c r="AH478" s="3">
        <f>(EW478)</f>
        <v>0</v>
      </c>
      <c r="AI478" s="3">
        <f>(EX478)</f>
        <v>0</v>
      </c>
      <c r="AJ478" s="3">
        <f t="shared" si="677"/>
        <v>0</v>
      </c>
      <c r="AK478" s="3">
        <v>16.420000000000002</v>
      </c>
      <c r="AL478" s="3">
        <v>16.420000000000002</v>
      </c>
      <c r="AM478" s="3">
        <v>0</v>
      </c>
      <c r="AN478" s="3">
        <v>0</v>
      </c>
      <c r="AO478" s="3">
        <v>0</v>
      </c>
      <c r="AP478" s="3">
        <v>0</v>
      </c>
      <c r="AQ478" s="3">
        <v>0</v>
      </c>
      <c r="AR478" s="3">
        <v>0</v>
      </c>
      <c r="AS478" s="3">
        <v>0</v>
      </c>
      <c r="AT478" s="3">
        <v>97</v>
      </c>
      <c r="AU478" s="3">
        <v>51</v>
      </c>
      <c r="AV478" s="3">
        <v>1</v>
      </c>
      <c r="AW478" s="3">
        <v>1</v>
      </c>
      <c r="AX478" s="3"/>
      <c r="AY478" s="3"/>
      <c r="AZ478" s="3">
        <v>1</v>
      </c>
      <c r="BA478" s="3">
        <v>1</v>
      </c>
      <c r="BB478" s="3">
        <v>1</v>
      </c>
      <c r="BC478" s="3">
        <v>1</v>
      </c>
      <c r="BD478" s="3" t="s">
        <v>3</v>
      </c>
      <c r="BE478" s="3" t="s">
        <v>3</v>
      </c>
      <c r="BF478" s="3" t="s">
        <v>3</v>
      </c>
      <c r="BG478" s="3" t="s">
        <v>3</v>
      </c>
      <c r="BH478" s="3">
        <v>3</v>
      </c>
      <c r="BI478" s="3">
        <v>2</v>
      </c>
      <c r="BJ478" s="3" t="s">
        <v>648</v>
      </c>
      <c r="BK478" s="3"/>
      <c r="BL478" s="3"/>
      <c r="BM478" s="3">
        <v>67</v>
      </c>
      <c r="BN478" s="3">
        <v>0</v>
      </c>
      <c r="BO478" s="3" t="s">
        <v>3</v>
      </c>
      <c r="BP478" s="3">
        <v>0</v>
      </c>
      <c r="BQ478" s="3">
        <v>40</v>
      </c>
      <c r="BR478" s="3">
        <v>0</v>
      </c>
      <c r="BS478" s="3">
        <v>1</v>
      </c>
      <c r="BT478" s="3">
        <v>1</v>
      </c>
      <c r="BU478" s="3">
        <v>1</v>
      </c>
      <c r="BV478" s="3">
        <v>1</v>
      </c>
      <c r="BW478" s="3">
        <v>1</v>
      </c>
      <c r="BX478" s="3">
        <v>1</v>
      </c>
      <c r="BY478" s="3" t="s">
        <v>3</v>
      </c>
      <c r="BZ478" s="3">
        <v>97</v>
      </c>
      <c r="CA478" s="3">
        <v>51</v>
      </c>
      <c r="CB478" s="3" t="s">
        <v>3</v>
      </c>
      <c r="CC478" s="3"/>
      <c r="CD478" s="3"/>
      <c r="CE478" s="3">
        <v>1566</v>
      </c>
      <c r="CF478" s="3">
        <v>0</v>
      </c>
      <c r="CG478" s="3">
        <v>0</v>
      </c>
      <c r="CH478" s="3"/>
      <c r="CI478" s="3"/>
      <c r="CJ478" s="3"/>
      <c r="CK478" s="3"/>
      <c r="CL478" s="3"/>
      <c r="CM478" s="3">
        <v>0</v>
      </c>
      <c r="CN478" s="9" t="s">
        <v>2500</v>
      </c>
      <c r="CO478" s="3">
        <v>0</v>
      </c>
      <c r="CP478" s="3">
        <f t="shared" si="678"/>
        <v>100.49</v>
      </c>
      <c r="CQ478" s="3">
        <f t="shared" si="679"/>
        <v>16.420000000000002</v>
      </c>
      <c r="CR478" s="3">
        <f>(ROUND((ROUND(((ET478)*AV478*1),2)*BB478),2)+ROUND((ROUND(((AE478-(EU478))*AV478*1),2)*BS478),2))</f>
        <v>0</v>
      </c>
      <c r="CS478" s="3">
        <f>(ROUND((ROUND(((EU478)*AV478*1),2)*BS478),2)+ROUND((ROUND(((AE478-(EU478))*AV478*1),2)*BS478),2))</f>
        <v>0</v>
      </c>
      <c r="CT478" s="3">
        <f t="shared" si="680"/>
        <v>0</v>
      </c>
      <c r="CU478" s="3">
        <f t="shared" si="681"/>
        <v>0</v>
      </c>
      <c r="CV478" s="3">
        <f t="shared" si="682"/>
        <v>0</v>
      </c>
      <c r="CW478" s="3">
        <f t="shared" si="683"/>
        <v>0</v>
      </c>
      <c r="CX478" s="3">
        <f t="shared" si="684"/>
        <v>0</v>
      </c>
      <c r="CY478" s="3">
        <f>(ROUND((((S478+ROUND((ROUND(((EU478)*AV478*1),2)*BS478),2))*AT478)/100),2)+ROUND(((ROUND((ROUND(((AE478-(EU478))*AV478*1),2)*BS478),2)*AT478)/100),2))</f>
        <v>0</v>
      </c>
      <c r="CZ478" s="3">
        <f>(ROUND((((S478+ROUND((ROUND(((EU478)*AV478*1),2)*BS478),2))*AU478)/100),2)+ROUND(((ROUND((ROUND(((AE478-(EU478))*AV478*1),2)*BS478),2)*AU478)/100),2))</f>
        <v>0</v>
      </c>
      <c r="DA478" s="3"/>
      <c r="DB478" s="3"/>
      <c r="DC478" s="3" t="s">
        <v>3</v>
      </c>
      <c r="DD478" s="3" t="s">
        <v>3</v>
      </c>
      <c r="DE478" s="3" t="s">
        <v>3</v>
      </c>
      <c r="DF478" s="3" t="s">
        <v>3</v>
      </c>
      <c r="DG478" s="3" t="s">
        <v>3</v>
      </c>
      <c r="DH478" s="3" t="s">
        <v>3</v>
      </c>
      <c r="DI478" s="3" t="s">
        <v>3</v>
      </c>
      <c r="DJ478" s="3" t="s">
        <v>3</v>
      </c>
      <c r="DK478" s="3" t="s">
        <v>3</v>
      </c>
      <c r="DL478" s="3" t="s">
        <v>3</v>
      </c>
      <c r="DM478" s="3" t="s">
        <v>3</v>
      </c>
      <c r="DN478" s="3">
        <v>0</v>
      </c>
      <c r="DO478" s="3">
        <v>0</v>
      </c>
      <c r="DP478" s="3">
        <v>1</v>
      </c>
      <c r="DQ478" s="3">
        <v>1</v>
      </c>
      <c r="DR478" s="3"/>
      <c r="DS478" s="3"/>
      <c r="DT478" s="3"/>
      <c r="DU478" s="3">
        <v>1010</v>
      </c>
      <c r="DV478" s="3" t="s">
        <v>266</v>
      </c>
      <c r="DW478" s="3" t="s">
        <v>266</v>
      </c>
      <c r="DX478" s="3">
        <v>1</v>
      </c>
      <c r="DY478" s="3"/>
      <c r="DZ478" s="3" t="s">
        <v>3</v>
      </c>
      <c r="EA478" s="3" t="s">
        <v>3</v>
      </c>
      <c r="EB478" s="3" t="s">
        <v>3</v>
      </c>
      <c r="EC478" s="3" t="s">
        <v>3</v>
      </c>
      <c r="ED478" s="3"/>
      <c r="EE478" s="3">
        <v>57042957</v>
      </c>
      <c r="EF478" s="3">
        <v>40</v>
      </c>
      <c r="EG478" s="3" t="s">
        <v>33</v>
      </c>
      <c r="EH478" s="3">
        <v>0</v>
      </c>
      <c r="EI478" s="3" t="s">
        <v>3</v>
      </c>
      <c r="EJ478" s="3">
        <v>2</v>
      </c>
      <c r="EK478" s="3">
        <v>67</v>
      </c>
      <c r="EL478" s="3" t="s">
        <v>34</v>
      </c>
      <c r="EM478" s="3" t="s">
        <v>35</v>
      </c>
      <c r="EN478" s="3"/>
      <c r="EO478" s="3" t="s">
        <v>46</v>
      </c>
      <c r="EP478" s="3"/>
      <c r="EQ478" s="3">
        <v>0</v>
      </c>
      <c r="ER478" s="3">
        <v>16.420000000000002</v>
      </c>
      <c r="ES478" s="3">
        <v>16.420000000000002</v>
      </c>
      <c r="ET478" s="3">
        <v>0</v>
      </c>
      <c r="EU478" s="3">
        <v>0</v>
      </c>
      <c r="EV478" s="3">
        <v>0</v>
      </c>
      <c r="EW478" s="3">
        <v>0</v>
      </c>
      <c r="EX478" s="3">
        <v>0</v>
      </c>
      <c r="EY478" s="3"/>
      <c r="EZ478" s="3"/>
      <c r="FA478" s="3"/>
      <c r="FB478" s="3"/>
      <c r="FC478" s="3"/>
      <c r="FD478" s="3"/>
      <c r="FE478" s="3"/>
      <c r="FF478" s="3"/>
      <c r="FG478" s="3"/>
      <c r="FH478" s="3"/>
      <c r="FI478" s="3"/>
      <c r="FJ478" s="3"/>
      <c r="FK478" s="3"/>
      <c r="FL478" s="3"/>
      <c r="FM478" s="3"/>
      <c r="FN478" s="3"/>
      <c r="FO478" s="3"/>
      <c r="FP478" s="3"/>
      <c r="FQ478" s="3">
        <v>0</v>
      </c>
      <c r="FR478" s="3">
        <v>0</v>
      </c>
      <c r="FS478" s="3">
        <v>0</v>
      </c>
      <c r="FT478" s="3"/>
      <c r="FU478" s="3"/>
      <c r="FV478" s="3"/>
      <c r="FW478" s="3"/>
      <c r="FX478" s="3">
        <v>97</v>
      </c>
      <c r="FY478" s="3">
        <v>51</v>
      </c>
      <c r="FZ478" s="3"/>
      <c r="GA478" s="3" t="s">
        <v>3</v>
      </c>
      <c r="GB478" s="3"/>
      <c r="GC478" s="3"/>
      <c r="GD478" s="3">
        <v>1</v>
      </c>
      <c r="GE478" s="3"/>
      <c r="GF478" s="3">
        <v>381249558</v>
      </c>
      <c r="GG478" s="3">
        <v>2</v>
      </c>
      <c r="GH478" s="3">
        <v>1</v>
      </c>
      <c r="GI478" s="3">
        <v>-2</v>
      </c>
      <c r="GJ478" s="3">
        <v>0</v>
      </c>
      <c r="GK478" s="3">
        <v>0</v>
      </c>
      <c r="GL478" s="3">
        <f t="shared" si="685"/>
        <v>0</v>
      </c>
      <c r="GM478" s="3">
        <f t="shared" si="686"/>
        <v>100.49</v>
      </c>
      <c r="GN478" s="3">
        <f t="shared" si="687"/>
        <v>0</v>
      </c>
      <c r="GO478" s="3">
        <f t="shared" si="688"/>
        <v>100.49</v>
      </c>
      <c r="GP478" s="3">
        <f t="shared" si="689"/>
        <v>0</v>
      </c>
      <c r="GQ478" s="3"/>
      <c r="GR478" s="3">
        <v>0</v>
      </c>
      <c r="GS478" s="3">
        <v>3</v>
      </c>
      <c r="GT478" s="3">
        <v>0</v>
      </c>
      <c r="GU478" s="3" t="s">
        <v>3</v>
      </c>
      <c r="GV478" s="3">
        <f t="shared" si="690"/>
        <v>0</v>
      </c>
      <c r="GW478" s="3">
        <v>1</v>
      </c>
      <c r="GX478" s="3">
        <f t="shared" si="691"/>
        <v>0</v>
      </c>
      <c r="GY478" s="3"/>
      <c r="GZ478" s="3"/>
      <c r="HA478" s="3">
        <v>0</v>
      </c>
      <c r="HB478" s="3">
        <v>0</v>
      </c>
      <c r="HC478" s="3">
        <f t="shared" si="692"/>
        <v>0</v>
      </c>
      <c r="HD478" s="3"/>
      <c r="HE478" s="3" t="s">
        <v>3</v>
      </c>
      <c r="HF478" s="3" t="s">
        <v>3</v>
      </c>
      <c r="HG478" s="3"/>
      <c r="HH478" s="3"/>
      <c r="HI478" s="3"/>
      <c r="HJ478" s="3"/>
      <c r="HK478" s="3"/>
      <c r="HL478" s="3"/>
      <c r="HM478" s="3" t="s">
        <v>22</v>
      </c>
      <c r="HN478" s="3" t="s">
        <v>3</v>
      </c>
      <c r="HO478" s="3" t="s">
        <v>3</v>
      </c>
      <c r="HP478" s="3" t="s">
        <v>3</v>
      </c>
      <c r="HQ478" s="3" t="s">
        <v>3</v>
      </c>
      <c r="HR478" s="3"/>
      <c r="HS478" s="3">
        <v>0</v>
      </c>
      <c r="HT478" s="3"/>
      <c r="HU478" s="3"/>
      <c r="HV478" s="3"/>
      <c r="HW478" s="3"/>
      <c r="HX478" s="3"/>
      <c r="HY478" s="3"/>
      <c r="HZ478" s="3"/>
      <c r="IA478" s="3"/>
      <c r="IB478" s="3"/>
      <c r="IC478" s="3"/>
      <c r="ID478" s="3"/>
      <c r="IE478" s="3"/>
      <c r="IF478" s="3"/>
      <c r="IG478" s="3"/>
      <c r="IH478" s="3"/>
      <c r="II478" s="3"/>
      <c r="IJ478" s="3"/>
      <c r="IK478" s="3">
        <v>0</v>
      </c>
      <c r="IL478" s="3"/>
      <c r="IM478" s="3"/>
      <c r="IN478" s="3"/>
      <c r="IO478" s="3"/>
      <c r="IP478" s="3"/>
      <c r="IQ478" s="3"/>
      <c r="IR478" s="3"/>
      <c r="IS478" s="3"/>
      <c r="IT478" s="3"/>
      <c r="IU478" s="3"/>
    </row>
    <row r="479" spans="1:255" ht="409.5" x14ac:dyDescent="0.25">
      <c r="A479" s="4">
        <v>18</v>
      </c>
      <c r="B479" s="4">
        <v>1</v>
      </c>
      <c r="C479" s="4"/>
      <c r="D479" s="4"/>
      <c r="E479" s="4" t="s">
        <v>645</v>
      </c>
      <c r="F479" s="4" t="s">
        <v>646</v>
      </c>
      <c r="G479" s="4" t="s">
        <v>647</v>
      </c>
      <c r="H479" s="4" t="s">
        <v>266</v>
      </c>
      <c r="I479" s="4">
        <f>I477*J479</f>
        <v>6.12</v>
      </c>
      <c r="J479" s="4">
        <v>102</v>
      </c>
      <c r="K479" s="4">
        <v>102</v>
      </c>
      <c r="L479" s="4"/>
      <c r="M479" s="4"/>
      <c r="N479" s="4"/>
      <c r="O479" s="4">
        <f t="shared" si="668"/>
        <v>1448.06</v>
      </c>
      <c r="P479" s="4">
        <f t="shared" si="669"/>
        <v>1448.06</v>
      </c>
      <c r="Q479" s="4">
        <f>(ROUND((ROUND(((ET479)*AV479*I479),2)*BB479),2)+ROUND((ROUND(((AE479-(EU479))*AV479*I479),2)*BS479),2))</f>
        <v>0</v>
      </c>
      <c r="R479" s="4">
        <f>(ROUND((ROUND(((EU479)*AV479*I479),2)*BS479),2)+ROUND((ROUND(((AE479-(EU479))*AV479*I479),2)*BS479),2))</f>
        <v>0</v>
      </c>
      <c r="S479" s="4">
        <f t="shared" si="670"/>
        <v>0</v>
      </c>
      <c r="T479" s="4">
        <f t="shared" si="671"/>
        <v>0</v>
      </c>
      <c r="U479" s="4">
        <f t="shared" si="672"/>
        <v>0</v>
      </c>
      <c r="V479" s="4">
        <f t="shared" si="673"/>
        <v>0</v>
      </c>
      <c r="W479" s="4">
        <f t="shared" si="674"/>
        <v>0</v>
      </c>
      <c r="X479" s="4">
        <f>(ROUND((((S479+ROUND((ROUND(((EU479)*AV479*I479),2)*BS479),2))*AT479)/100),2)+ROUND(((ROUND((ROUND(((AE479-(EU479))*AV479*I479),2)*BS479),2)*AT479)/100),2))</f>
        <v>0</v>
      </c>
      <c r="Y479" s="4">
        <f>(ROUND((((S479+ROUND((ROUND(((EU479)*AV479*I479),2)*BS479),2))*AU479)/100),2)+ROUND(((ROUND((ROUND(((AE479-(EU479))*AV479*I479),2)*BS479),2)*AU479)/100),2))</f>
        <v>0</v>
      </c>
      <c r="Z479" s="4"/>
      <c r="AA479" s="4">
        <v>55890823</v>
      </c>
      <c r="AB479" s="4">
        <f t="shared" si="675"/>
        <v>16.420000000000002</v>
      </c>
      <c r="AC479" s="4">
        <f>ROUND((ES479),6)</f>
        <v>16.420000000000002</v>
      </c>
      <c r="AD479" s="4">
        <f>ROUND((((ET479)-(EU479))+AE479),6)</f>
        <v>0</v>
      </c>
      <c r="AE479" s="4">
        <f>ROUND((EU479),6)</f>
        <v>0</v>
      </c>
      <c r="AF479" s="4">
        <f>ROUND((EV479),6)</f>
        <v>0</v>
      </c>
      <c r="AG479" s="4">
        <f t="shared" si="676"/>
        <v>0</v>
      </c>
      <c r="AH479" s="4">
        <f>(EW479)</f>
        <v>0</v>
      </c>
      <c r="AI479" s="4">
        <f>(EX479)</f>
        <v>0</v>
      </c>
      <c r="AJ479" s="4">
        <f t="shared" si="677"/>
        <v>0</v>
      </c>
      <c r="AK479" s="4">
        <v>16.420000000000002</v>
      </c>
      <c r="AL479" s="4">
        <v>16.420000000000002</v>
      </c>
      <c r="AM479" s="4">
        <v>0</v>
      </c>
      <c r="AN479" s="4">
        <v>0</v>
      </c>
      <c r="AO479" s="4">
        <v>0</v>
      </c>
      <c r="AP479" s="4">
        <v>0</v>
      </c>
      <c r="AQ479" s="4">
        <v>0</v>
      </c>
      <c r="AR479" s="4">
        <v>0</v>
      </c>
      <c r="AS479" s="4">
        <v>0</v>
      </c>
      <c r="AT479" s="4">
        <v>97</v>
      </c>
      <c r="AU479" s="4">
        <v>51</v>
      </c>
      <c r="AV479" s="4">
        <v>1</v>
      </c>
      <c r="AW479" s="4">
        <v>1</v>
      </c>
      <c r="AX479" s="4"/>
      <c r="AY479" s="4"/>
      <c r="AZ479" s="4">
        <v>1</v>
      </c>
      <c r="BA479" s="4">
        <v>1</v>
      </c>
      <c r="BB479" s="4">
        <v>1</v>
      </c>
      <c r="BC479" s="4">
        <v>14.41</v>
      </c>
      <c r="BD479" s="4" t="s">
        <v>3</v>
      </c>
      <c r="BE479" s="4" t="s">
        <v>3</v>
      </c>
      <c r="BF479" s="4" t="s">
        <v>3</v>
      </c>
      <c r="BG479" s="4" t="s">
        <v>3</v>
      </c>
      <c r="BH479" s="4">
        <v>3</v>
      </c>
      <c r="BI479" s="4">
        <v>2</v>
      </c>
      <c r="BJ479" s="4" t="s">
        <v>648</v>
      </c>
      <c r="BK479" s="4"/>
      <c r="BL479" s="4"/>
      <c r="BM479" s="4">
        <v>67</v>
      </c>
      <c r="BN479" s="4">
        <v>0</v>
      </c>
      <c r="BO479" s="4" t="s">
        <v>646</v>
      </c>
      <c r="BP479" s="4">
        <v>1</v>
      </c>
      <c r="BQ479" s="4">
        <v>40</v>
      </c>
      <c r="BR479" s="4">
        <v>0</v>
      </c>
      <c r="BS479" s="4">
        <v>1</v>
      </c>
      <c r="BT479" s="4">
        <v>1</v>
      </c>
      <c r="BU479" s="4">
        <v>1</v>
      </c>
      <c r="BV479" s="4">
        <v>1</v>
      </c>
      <c r="BW479" s="4">
        <v>1</v>
      </c>
      <c r="BX479" s="4">
        <v>1</v>
      </c>
      <c r="BY479" s="4" t="s">
        <v>3</v>
      </c>
      <c r="BZ479" s="4">
        <v>97</v>
      </c>
      <c r="CA479" s="4">
        <v>51</v>
      </c>
      <c r="CB479" s="4" t="s">
        <v>3</v>
      </c>
      <c r="CC479" s="4"/>
      <c r="CD479" s="4"/>
      <c r="CE479" s="4">
        <v>1566</v>
      </c>
      <c r="CF479" s="4">
        <v>0</v>
      </c>
      <c r="CG479" s="4">
        <v>0</v>
      </c>
      <c r="CH479" s="4"/>
      <c r="CI479" s="4"/>
      <c r="CJ479" s="4"/>
      <c r="CK479" s="4"/>
      <c r="CL479" s="4"/>
      <c r="CM479" s="4">
        <v>0</v>
      </c>
      <c r="CN479" s="10" t="s">
        <v>2500</v>
      </c>
      <c r="CO479" s="4">
        <v>0</v>
      </c>
      <c r="CP479" s="4">
        <f t="shared" si="678"/>
        <v>1448.06</v>
      </c>
      <c r="CQ479" s="4">
        <f t="shared" si="679"/>
        <v>236.61</v>
      </c>
      <c r="CR479" s="4">
        <f>(ROUND((ROUND(((ET479)*AV479*1),2)*BB479),2)+ROUND((ROUND(((AE479-(EU479))*AV479*1),2)*BS479),2))</f>
        <v>0</v>
      </c>
      <c r="CS479" s="4">
        <f>(ROUND((ROUND(((EU479)*AV479*1),2)*BS479),2)+ROUND((ROUND(((AE479-(EU479))*AV479*1),2)*BS479),2))</f>
        <v>0</v>
      </c>
      <c r="CT479" s="4">
        <f t="shared" si="680"/>
        <v>0</v>
      </c>
      <c r="CU479" s="4">
        <f t="shared" si="681"/>
        <v>0</v>
      </c>
      <c r="CV479" s="4">
        <f t="shared" si="682"/>
        <v>0</v>
      </c>
      <c r="CW479" s="4">
        <f t="shared" si="683"/>
        <v>0</v>
      </c>
      <c r="CX479" s="4">
        <f t="shared" si="684"/>
        <v>0</v>
      </c>
      <c r="CY479" s="4">
        <f>(ROUND((((S479+ROUND((ROUND(((EU479)*AV479*1),2)*BS479),2))*AT479)/100),2)+ROUND(((ROUND((ROUND(((AE479-(EU479))*AV479*1),2)*BS479),2)*AT479)/100),2))</f>
        <v>0</v>
      </c>
      <c r="CZ479" s="4">
        <f>(ROUND((((S479+ROUND((ROUND(((EU479)*AV479*1),2)*BS479),2))*AU479)/100),2)+ROUND(((ROUND((ROUND(((AE479-(EU479))*AV479*1),2)*BS479),2)*AU479)/100),2))</f>
        <v>0</v>
      </c>
      <c r="DA479" s="4"/>
      <c r="DB479" s="4"/>
      <c r="DC479" s="4" t="s">
        <v>3</v>
      </c>
      <c r="DD479" s="4" t="s">
        <v>3</v>
      </c>
      <c r="DE479" s="4" t="s">
        <v>3</v>
      </c>
      <c r="DF479" s="4" t="s">
        <v>3</v>
      </c>
      <c r="DG479" s="4" t="s">
        <v>3</v>
      </c>
      <c r="DH479" s="4" t="s">
        <v>3</v>
      </c>
      <c r="DI479" s="4" t="s">
        <v>3</v>
      </c>
      <c r="DJ479" s="4" t="s">
        <v>3</v>
      </c>
      <c r="DK479" s="4" t="s">
        <v>3</v>
      </c>
      <c r="DL479" s="4" t="s">
        <v>3</v>
      </c>
      <c r="DM479" s="4" t="s">
        <v>3</v>
      </c>
      <c r="DN479" s="4">
        <v>0</v>
      </c>
      <c r="DO479" s="4">
        <v>0</v>
      </c>
      <c r="DP479" s="4">
        <v>1</v>
      </c>
      <c r="DQ479" s="4">
        <v>1</v>
      </c>
      <c r="DR479" s="4"/>
      <c r="DS479" s="4"/>
      <c r="DT479" s="4"/>
      <c r="DU479" s="4">
        <v>1010</v>
      </c>
      <c r="DV479" s="4" t="s">
        <v>266</v>
      </c>
      <c r="DW479" s="4" t="s">
        <v>266</v>
      </c>
      <c r="DX479" s="4">
        <v>1</v>
      </c>
      <c r="DY479" s="4"/>
      <c r="DZ479" s="4" t="s">
        <v>3</v>
      </c>
      <c r="EA479" s="4" t="s">
        <v>3</v>
      </c>
      <c r="EB479" s="4" t="s">
        <v>3</v>
      </c>
      <c r="EC479" s="4" t="s">
        <v>3</v>
      </c>
      <c r="ED479" s="4"/>
      <c r="EE479" s="4">
        <v>57042957</v>
      </c>
      <c r="EF479" s="4">
        <v>40</v>
      </c>
      <c r="EG479" s="4" t="s">
        <v>33</v>
      </c>
      <c r="EH479" s="4">
        <v>0</v>
      </c>
      <c r="EI479" s="4" t="s">
        <v>3</v>
      </c>
      <c r="EJ479" s="4">
        <v>2</v>
      </c>
      <c r="EK479" s="4">
        <v>67</v>
      </c>
      <c r="EL479" s="4" t="s">
        <v>34</v>
      </c>
      <c r="EM479" s="4" t="s">
        <v>35</v>
      </c>
      <c r="EN479" s="4"/>
      <c r="EO479" s="4" t="s">
        <v>46</v>
      </c>
      <c r="EP479" s="4"/>
      <c r="EQ479" s="4">
        <v>0</v>
      </c>
      <c r="ER479" s="4">
        <v>16.420000000000002</v>
      </c>
      <c r="ES479" s="4">
        <v>16.420000000000002</v>
      </c>
      <c r="ET479" s="4">
        <v>0</v>
      </c>
      <c r="EU479" s="4">
        <v>0</v>
      </c>
      <c r="EV479" s="4">
        <v>0</v>
      </c>
      <c r="EW479" s="4">
        <v>0</v>
      </c>
      <c r="EX479" s="4">
        <v>0</v>
      </c>
      <c r="EY479" s="4"/>
      <c r="EZ479" s="4"/>
      <c r="FA479" s="4"/>
      <c r="FB479" s="4"/>
      <c r="FC479" s="4"/>
      <c r="FD479" s="4"/>
      <c r="FE479" s="4"/>
      <c r="FF479" s="4"/>
      <c r="FG479" s="4"/>
      <c r="FH479" s="4"/>
      <c r="FI479" s="4"/>
      <c r="FJ479" s="4"/>
      <c r="FK479" s="4"/>
      <c r="FL479" s="4"/>
      <c r="FM479" s="4"/>
      <c r="FN479" s="4"/>
      <c r="FO479" s="4"/>
      <c r="FP479" s="4"/>
      <c r="FQ479" s="4">
        <v>0</v>
      </c>
      <c r="FR479" s="4">
        <v>0</v>
      </c>
      <c r="FS479" s="4">
        <v>0</v>
      </c>
      <c r="FT479" s="4"/>
      <c r="FU479" s="4"/>
      <c r="FV479" s="4"/>
      <c r="FW479" s="4"/>
      <c r="FX479" s="4">
        <v>97</v>
      </c>
      <c r="FY479" s="4">
        <v>51</v>
      </c>
      <c r="FZ479" s="4"/>
      <c r="GA479" s="4" t="s">
        <v>3</v>
      </c>
      <c r="GB479" s="4"/>
      <c r="GC479" s="4"/>
      <c r="GD479" s="4">
        <v>1</v>
      </c>
      <c r="GE479" s="4"/>
      <c r="GF479" s="4">
        <v>381249558</v>
      </c>
      <c r="GG479" s="4">
        <v>2</v>
      </c>
      <c r="GH479" s="4">
        <v>1</v>
      </c>
      <c r="GI479" s="4">
        <v>2</v>
      </c>
      <c r="GJ479" s="4">
        <v>0</v>
      </c>
      <c r="GK479" s="4">
        <v>0</v>
      </c>
      <c r="GL479" s="4">
        <f t="shared" si="685"/>
        <v>0</v>
      </c>
      <c r="GM479" s="4">
        <f t="shared" si="686"/>
        <v>1448.06</v>
      </c>
      <c r="GN479" s="4">
        <f t="shared" si="687"/>
        <v>0</v>
      </c>
      <c r="GO479" s="4">
        <f t="shared" si="688"/>
        <v>1448.06</v>
      </c>
      <c r="GP479" s="4">
        <f t="shared" si="689"/>
        <v>0</v>
      </c>
      <c r="GQ479" s="4"/>
      <c r="GR479" s="4">
        <v>0</v>
      </c>
      <c r="GS479" s="4">
        <v>0</v>
      </c>
      <c r="GT479" s="4">
        <v>0</v>
      </c>
      <c r="GU479" s="4" t="s">
        <v>3</v>
      </c>
      <c r="GV479" s="4">
        <f t="shared" si="690"/>
        <v>0</v>
      </c>
      <c r="GW479" s="4">
        <v>1</v>
      </c>
      <c r="GX479" s="4">
        <f t="shared" si="691"/>
        <v>0</v>
      </c>
      <c r="GY479" s="4"/>
      <c r="GZ479" s="4"/>
      <c r="HA479" s="4">
        <v>0</v>
      </c>
      <c r="HB479" s="4">
        <v>0</v>
      </c>
      <c r="HC479" s="4">
        <f t="shared" si="692"/>
        <v>0</v>
      </c>
      <c r="HD479" s="4"/>
      <c r="HE479" s="4" t="s">
        <v>3</v>
      </c>
      <c r="HF479" s="4" t="s">
        <v>3</v>
      </c>
      <c r="HG479" s="4"/>
      <c r="HH479" s="4"/>
      <c r="HI479" s="4"/>
      <c r="HJ479" s="4"/>
      <c r="HK479" s="4"/>
      <c r="HL479" s="4"/>
      <c r="HM479" s="4" t="s">
        <v>22</v>
      </c>
      <c r="HN479" s="4" t="s">
        <v>3</v>
      </c>
      <c r="HO479" s="4" t="s">
        <v>3</v>
      </c>
      <c r="HP479" s="4" t="s">
        <v>3</v>
      </c>
      <c r="HQ479" s="4" t="s">
        <v>3</v>
      </c>
      <c r="HR479" s="4"/>
      <c r="HS479" s="4">
        <v>0</v>
      </c>
      <c r="HT479" s="4"/>
      <c r="HU479" s="4"/>
      <c r="HV479" s="4"/>
      <c r="HW479" s="4"/>
      <c r="HX479" s="4"/>
      <c r="HY479" s="4"/>
      <c r="HZ479" s="4"/>
      <c r="IA479" s="4"/>
      <c r="IB479" s="4"/>
      <c r="IC479" s="4"/>
      <c r="ID479" s="4"/>
      <c r="IE479" s="4"/>
      <c r="IF479" s="4"/>
      <c r="IG479" s="4"/>
      <c r="IH479" s="4"/>
      <c r="II479" s="4"/>
      <c r="IJ479" s="4"/>
      <c r="IK479" s="4">
        <v>0</v>
      </c>
      <c r="IL479" s="4"/>
      <c r="IM479" s="4"/>
      <c r="IN479" s="4"/>
      <c r="IO479" s="4"/>
      <c r="IP479" s="4"/>
      <c r="IQ479" s="4"/>
      <c r="IR479" s="4"/>
      <c r="IS479" s="4"/>
      <c r="IT479" s="4"/>
      <c r="IU479" s="4"/>
    </row>
    <row r="480" spans="1:255" ht="409.5" x14ac:dyDescent="0.25">
      <c r="A480" s="3">
        <v>17</v>
      </c>
      <c r="B480" s="3">
        <v>1</v>
      </c>
      <c r="C480" s="3"/>
      <c r="D480" s="3"/>
      <c r="E480" s="3" t="s">
        <v>649</v>
      </c>
      <c r="F480" s="3" t="s">
        <v>650</v>
      </c>
      <c r="G480" s="3" t="s">
        <v>651</v>
      </c>
      <c r="H480" s="3" t="s">
        <v>40</v>
      </c>
      <c r="I480" s="3">
        <f>ROUND(44/100,9)</f>
        <v>0.44</v>
      </c>
      <c r="J480" s="3">
        <v>0</v>
      </c>
      <c r="K480" s="3">
        <f>ROUND(44/100,9)</f>
        <v>0.44</v>
      </c>
      <c r="L480" s="3"/>
      <c r="M480" s="3"/>
      <c r="N480" s="3"/>
      <c r="O480" s="3">
        <f t="shared" si="668"/>
        <v>231.57</v>
      </c>
      <c r="P480" s="3">
        <f t="shared" si="669"/>
        <v>85.85</v>
      </c>
      <c r="Q480" s="3">
        <f>(ROUND((ROUND((((ET480*1.2))*AV480*I480),2)*BB480),2)+ROUND((ROUND(((AE480-((EU480*1.2)))*AV480*I480),2)*BS480),2))</f>
        <v>1.28</v>
      </c>
      <c r="R480" s="3">
        <f>(ROUND((ROUND((((EU480*1.2))*AV480*I480),2)*BS480),2)+ROUND((ROUND(((AE480-((EU480*1.2)))*AV480*I480),2)*BS480),2))</f>
        <v>7.0000000000000007E-2</v>
      </c>
      <c r="S480" s="3">
        <f t="shared" si="670"/>
        <v>144.44</v>
      </c>
      <c r="T480" s="3">
        <f t="shared" si="671"/>
        <v>0</v>
      </c>
      <c r="U480" s="3">
        <f t="shared" si="672"/>
        <v>12.919309919999998</v>
      </c>
      <c r="V480" s="3">
        <f t="shared" si="673"/>
        <v>0</v>
      </c>
      <c r="W480" s="3">
        <f t="shared" si="674"/>
        <v>0</v>
      </c>
      <c r="X480" s="3">
        <f>(ROUND((((S480+ROUND((ROUND((((EU480*1.2))*AV480*I480),2)*BS480),2))*AT480)/100),2)+ROUND(((ROUND((ROUND(((AE480-((EU480*1.2)))*AV480*I480),2)*BS480),2)*AT480)/100),2))</f>
        <v>140.16999999999999</v>
      </c>
      <c r="Y480" s="3">
        <f>(ROUND((((S480+ROUND((ROUND((((EU480*1.2))*AV480*I480),2)*BS480),2))*AU480)/100),2)+ROUND(((ROUND((ROUND(((AE480-((EU480*1.2)))*AV480*I480),2)*BS480),2)*AU480)/100),2))</f>
        <v>73.7</v>
      </c>
      <c r="Z480" s="3"/>
      <c r="AA480" s="3">
        <v>54971259</v>
      </c>
      <c r="AB480" s="3">
        <f t="shared" si="675"/>
        <v>511.41800000000001</v>
      </c>
      <c r="AC480" s="3">
        <f>ROUND(((ES480*1)),6)</f>
        <v>195.11</v>
      </c>
      <c r="AD480" s="3">
        <f>ROUND(((((ET480*1.2))-((EU480*1.2)))+AE480),6)</f>
        <v>2.7719999999999998</v>
      </c>
      <c r="AE480" s="3">
        <f>ROUND(((EU480*1.2)),6)</f>
        <v>0.156</v>
      </c>
      <c r="AF480" s="3">
        <f>ROUND(((EV480*1.2)),6)</f>
        <v>313.536</v>
      </c>
      <c r="AG480" s="3">
        <f t="shared" si="676"/>
        <v>0</v>
      </c>
      <c r="AH480" s="3">
        <f>((EW480*1.2))</f>
        <v>28.044</v>
      </c>
      <c r="AI480" s="3">
        <f>((EX480*1.2))</f>
        <v>0</v>
      </c>
      <c r="AJ480" s="3">
        <f t="shared" si="677"/>
        <v>0</v>
      </c>
      <c r="AK480" s="3">
        <v>458.7</v>
      </c>
      <c r="AL480" s="3">
        <v>195.11</v>
      </c>
      <c r="AM480" s="3">
        <v>2.31</v>
      </c>
      <c r="AN480" s="3">
        <v>0.13</v>
      </c>
      <c r="AO480" s="3">
        <v>261.27999999999997</v>
      </c>
      <c r="AP480" s="3">
        <v>0</v>
      </c>
      <c r="AQ480" s="3">
        <v>23.37</v>
      </c>
      <c r="AR480" s="3">
        <v>0</v>
      </c>
      <c r="AS480" s="3">
        <v>0</v>
      </c>
      <c r="AT480" s="3">
        <v>97</v>
      </c>
      <c r="AU480" s="3">
        <v>51</v>
      </c>
      <c r="AV480" s="3">
        <v>1.0469999999999999</v>
      </c>
      <c r="AW480" s="3">
        <v>1</v>
      </c>
      <c r="AX480" s="3"/>
      <c r="AY480" s="3"/>
      <c r="AZ480" s="3">
        <v>1</v>
      </c>
      <c r="BA480" s="3">
        <v>1</v>
      </c>
      <c r="BB480" s="3">
        <v>1</v>
      </c>
      <c r="BC480" s="3">
        <v>1</v>
      </c>
      <c r="BD480" s="3" t="s">
        <v>3</v>
      </c>
      <c r="BE480" s="3" t="s">
        <v>3</v>
      </c>
      <c r="BF480" s="3" t="s">
        <v>3</v>
      </c>
      <c r="BG480" s="3" t="s">
        <v>3</v>
      </c>
      <c r="BH480" s="3">
        <v>0</v>
      </c>
      <c r="BI480" s="3">
        <v>2</v>
      </c>
      <c r="BJ480" s="3" t="s">
        <v>652</v>
      </c>
      <c r="BK480" s="3"/>
      <c r="BL480" s="3"/>
      <c r="BM480" s="3">
        <v>67</v>
      </c>
      <c r="BN480" s="3">
        <v>0</v>
      </c>
      <c r="BO480" s="3" t="s">
        <v>650</v>
      </c>
      <c r="BP480" s="3">
        <v>1</v>
      </c>
      <c r="BQ480" s="3">
        <v>40</v>
      </c>
      <c r="BR480" s="3">
        <v>0</v>
      </c>
      <c r="BS480" s="3">
        <v>1</v>
      </c>
      <c r="BT480" s="3">
        <v>1</v>
      </c>
      <c r="BU480" s="3">
        <v>1</v>
      </c>
      <c r="BV480" s="3">
        <v>1</v>
      </c>
      <c r="BW480" s="3">
        <v>1</v>
      </c>
      <c r="BX480" s="3">
        <v>1</v>
      </c>
      <c r="BY480" s="3" t="s">
        <v>3</v>
      </c>
      <c r="BZ480" s="3">
        <v>97</v>
      </c>
      <c r="CA480" s="3">
        <v>51</v>
      </c>
      <c r="CB480" s="3" t="s">
        <v>3</v>
      </c>
      <c r="CC480" s="3"/>
      <c r="CD480" s="3"/>
      <c r="CE480" s="3">
        <v>1566</v>
      </c>
      <c r="CF480" s="3">
        <v>0</v>
      </c>
      <c r="CG480" s="3">
        <v>0</v>
      </c>
      <c r="CH480" s="3"/>
      <c r="CI480" s="3"/>
      <c r="CJ480" s="3"/>
      <c r="CK480" s="3"/>
      <c r="CL480" s="3"/>
      <c r="CM480" s="3">
        <v>0</v>
      </c>
      <c r="CN480" s="9" t="s">
        <v>2500</v>
      </c>
      <c r="CO480" s="3">
        <v>0</v>
      </c>
      <c r="CP480" s="3">
        <f t="shared" si="678"/>
        <v>231.57</v>
      </c>
      <c r="CQ480" s="3">
        <f t="shared" si="679"/>
        <v>195.11</v>
      </c>
      <c r="CR480" s="3">
        <f>(ROUND((ROUND((((ET480*1.2))*AV480*1),2)*BB480),2)+ROUND((ROUND(((AE480-((EU480*1.2)))*AV480*1),2)*BS480),2))</f>
        <v>2.9</v>
      </c>
      <c r="CS480" s="3">
        <f>(ROUND((ROUND((((EU480*1.2))*AV480*1),2)*BS480),2)+ROUND((ROUND(((AE480-((EU480*1.2)))*AV480*1),2)*BS480),2))</f>
        <v>0.16</v>
      </c>
      <c r="CT480" s="3">
        <f t="shared" si="680"/>
        <v>328.27</v>
      </c>
      <c r="CU480" s="3">
        <f t="shared" si="681"/>
        <v>0</v>
      </c>
      <c r="CV480" s="3">
        <f t="shared" si="682"/>
        <v>29.362067999999997</v>
      </c>
      <c r="CW480" s="3">
        <f t="shared" si="683"/>
        <v>0</v>
      </c>
      <c r="CX480" s="3">
        <f t="shared" si="684"/>
        <v>0</v>
      </c>
      <c r="CY480" s="3">
        <f>(ROUND((((S480+ROUND((ROUND((((EU480*1.2))*AV480*1),2)*BS480),2))*AT480)/100),2)+ROUND(((ROUND((ROUND(((AE480-((EU480*1.2)))*AV480*1),2)*BS480),2)*AT480)/100),2))</f>
        <v>140.26</v>
      </c>
      <c r="CZ480" s="3">
        <f>(ROUND((((S480+ROUND((ROUND((((EU480*1.2))*AV480*1),2)*BS480),2))*AU480)/100),2)+ROUND(((ROUND((ROUND(((AE480-((EU480*1.2)))*AV480*1),2)*BS480),2)*AU480)/100),2))</f>
        <v>73.75</v>
      </c>
      <c r="DA480" s="3"/>
      <c r="DB480" s="3">
        <v>141</v>
      </c>
      <c r="DC480" s="3" t="s">
        <v>3</v>
      </c>
      <c r="DD480" s="3" t="s">
        <v>22</v>
      </c>
      <c r="DE480" s="3" t="s">
        <v>42</v>
      </c>
      <c r="DF480" s="3" t="s">
        <v>42</v>
      </c>
      <c r="DG480" s="3" t="s">
        <v>42</v>
      </c>
      <c r="DH480" s="3" t="s">
        <v>3</v>
      </c>
      <c r="DI480" s="3" t="s">
        <v>42</v>
      </c>
      <c r="DJ480" s="3" t="s">
        <v>42</v>
      </c>
      <c r="DK480" s="3" t="s">
        <v>3</v>
      </c>
      <c r="DL480" s="3" t="s">
        <v>3</v>
      </c>
      <c r="DM480" s="3" t="s">
        <v>3</v>
      </c>
      <c r="DN480" s="3">
        <v>0</v>
      </c>
      <c r="DO480" s="3">
        <v>0</v>
      </c>
      <c r="DP480" s="3">
        <v>1</v>
      </c>
      <c r="DQ480" s="3">
        <v>1</v>
      </c>
      <c r="DR480" s="3"/>
      <c r="DS480" s="3"/>
      <c r="DT480" s="3"/>
      <c r="DU480" s="3">
        <v>1010</v>
      </c>
      <c r="DV480" s="3" t="s">
        <v>40</v>
      </c>
      <c r="DW480" s="3" t="s">
        <v>40</v>
      </c>
      <c r="DX480" s="3">
        <v>100</v>
      </c>
      <c r="DY480" s="3"/>
      <c r="DZ480" s="3" t="s">
        <v>3</v>
      </c>
      <c r="EA480" s="3" t="s">
        <v>3</v>
      </c>
      <c r="EB480" s="3" t="s">
        <v>3</v>
      </c>
      <c r="EC480" s="3" t="s">
        <v>3</v>
      </c>
      <c r="ED480" s="3"/>
      <c r="EE480" s="3">
        <v>57042957</v>
      </c>
      <c r="EF480" s="3">
        <v>40</v>
      </c>
      <c r="EG480" s="3" t="s">
        <v>33</v>
      </c>
      <c r="EH480" s="3">
        <v>0</v>
      </c>
      <c r="EI480" s="3" t="s">
        <v>3</v>
      </c>
      <c r="EJ480" s="3">
        <v>2</v>
      </c>
      <c r="EK480" s="3">
        <v>67</v>
      </c>
      <c r="EL480" s="3" t="s">
        <v>34</v>
      </c>
      <c r="EM480" s="3" t="s">
        <v>35</v>
      </c>
      <c r="EN480" s="3"/>
      <c r="EO480" s="3" t="s">
        <v>46</v>
      </c>
      <c r="EP480" s="3"/>
      <c r="EQ480" s="3">
        <v>0</v>
      </c>
      <c r="ER480" s="3">
        <v>458.7</v>
      </c>
      <c r="ES480" s="3">
        <v>195.11</v>
      </c>
      <c r="ET480" s="3">
        <v>2.31</v>
      </c>
      <c r="EU480" s="3">
        <v>0.13</v>
      </c>
      <c r="EV480" s="3">
        <v>261.27999999999997</v>
      </c>
      <c r="EW480" s="3">
        <v>23.37</v>
      </c>
      <c r="EX480" s="3">
        <v>0</v>
      </c>
      <c r="EY480" s="3">
        <v>0</v>
      </c>
      <c r="EZ480" s="3"/>
      <c r="FA480" s="3"/>
      <c r="FB480" s="3"/>
      <c r="FC480" s="3"/>
      <c r="FD480" s="3"/>
      <c r="FE480" s="3"/>
      <c r="FF480" s="3"/>
      <c r="FG480" s="3"/>
      <c r="FH480" s="3"/>
      <c r="FI480" s="3"/>
      <c r="FJ480" s="3"/>
      <c r="FK480" s="3"/>
      <c r="FL480" s="3"/>
      <c r="FM480" s="3"/>
      <c r="FN480" s="3"/>
      <c r="FO480" s="3"/>
      <c r="FP480" s="3"/>
      <c r="FQ480" s="3">
        <v>0</v>
      </c>
      <c r="FR480" s="3">
        <v>0</v>
      </c>
      <c r="FS480" s="3">
        <v>0</v>
      </c>
      <c r="FT480" s="3"/>
      <c r="FU480" s="3"/>
      <c r="FV480" s="3"/>
      <c r="FW480" s="3"/>
      <c r="FX480" s="3">
        <v>97</v>
      </c>
      <c r="FY480" s="3">
        <v>51</v>
      </c>
      <c r="FZ480" s="3"/>
      <c r="GA480" s="3" t="s">
        <v>3</v>
      </c>
      <c r="GB480" s="3"/>
      <c r="GC480" s="3"/>
      <c r="GD480" s="3">
        <v>1</v>
      </c>
      <c r="GE480" s="3"/>
      <c r="GF480" s="3">
        <v>1715752789</v>
      </c>
      <c r="GG480" s="3">
        <v>2</v>
      </c>
      <c r="GH480" s="3">
        <v>1</v>
      </c>
      <c r="GI480" s="3">
        <v>2</v>
      </c>
      <c r="GJ480" s="3">
        <v>0</v>
      </c>
      <c r="GK480" s="3">
        <v>0</v>
      </c>
      <c r="GL480" s="3">
        <f t="shared" si="685"/>
        <v>0</v>
      </c>
      <c r="GM480" s="3">
        <f t="shared" si="686"/>
        <v>445.44</v>
      </c>
      <c r="GN480" s="3">
        <f t="shared" si="687"/>
        <v>0</v>
      </c>
      <c r="GO480" s="3">
        <f t="shared" si="688"/>
        <v>445.44</v>
      </c>
      <c r="GP480" s="3">
        <f t="shared" si="689"/>
        <v>0</v>
      </c>
      <c r="GQ480" s="3"/>
      <c r="GR480" s="3">
        <v>0</v>
      </c>
      <c r="GS480" s="3">
        <v>3</v>
      </c>
      <c r="GT480" s="3">
        <v>0</v>
      </c>
      <c r="GU480" s="3" t="s">
        <v>3</v>
      </c>
      <c r="GV480" s="3">
        <f t="shared" si="690"/>
        <v>0</v>
      </c>
      <c r="GW480" s="3">
        <v>1</v>
      </c>
      <c r="GX480" s="3">
        <f t="shared" si="691"/>
        <v>0</v>
      </c>
      <c r="GY480" s="3"/>
      <c r="GZ480" s="3"/>
      <c r="HA480" s="3">
        <v>0</v>
      </c>
      <c r="HB480" s="3">
        <v>0</v>
      </c>
      <c r="HC480" s="3">
        <f t="shared" si="692"/>
        <v>0</v>
      </c>
      <c r="HD480" s="3"/>
      <c r="HE480" s="3" t="s">
        <v>3</v>
      </c>
      <c r="HF480" s="3" t="s">
        <v>3</v>
      </c>
      <c r="HG480" s="3"/>
      <c r="HH480" s="3"/>
      <c r="HI480" s="3"/>
      <c r="HJ480" s="3"/>
      <c r="HK480" s="3"/>
      <c r="HL480" s="3"/>
      <c r="HM480" s="3" t="s">
        <v>3</v>
      </c>
      <c r="HN480" s="3" t="s">
        <v>3</v>
      </c>
      <c r="HO480" s="3" t="s">
        <v>3</v>
      </c>
      <c r="HP480" s="3" t="s">
        <v>3</v>
      </c>
      <c r="HQ480" s="3" t="s">
        <v>3</v>
      </c>
      <c r="HR480" s="3"/>
      <c r="HS480" s="3">
        <v>0</v>
      </c>
      <c r="HT480" s="3"/>
      <c r="HU480" s="3"/>
      <c r="HV480" s="3"/>
      <c r="HW480" s="3"/>
      <c r="HX480" s="3"/>
      <c r="HY480" s="3"/>
      <c r="HZ480" s="3"/>
      <c r="IA480" s="3"/>
      <c r="IB480" s="3"/>
      <c r="IC480" s="3"/>
      <c r="ID480" s="3"/>
      <c r="IE480" s="3"/>
      <c r="IF480" s="3"/>
      <c r="IG480" s="3"/>
      <c r="IH480" s="3"/>
      <c r="II480" s="3"/>
      <c r="IJ480" s="3"/>
      <c r="IK480" s="3">
        <v>0</v>
      </c>
      <c r="IL480" s="3"/>
      <c r="IM480" s="3"/>
      <c r="IN480" s="3"/>
      <c r="IO480" s="3"/>
      <c r="IP480" s="3"/>
      <c r="IQ480" s="3"/>
      <c r="IR480" s="3"/>
      <c r="IS480" s="3"/>
      <c r="IT480" s="3"/>
      <c r="IU480" s="3"/>
    </row>
    <row r="481" spans="1:255" ht="409.5" x14ac:dyDescent="0.25">
      <c r="A481" s="4">
        <v>17</v>
      </c>
      <c r="B481" s="4">
        <v>1</v>
      </c>
      <c r="C481" s="4"/>
      <c r="D481" s="4"/>
      <c r="E481" s="4" t="s">
        <v>649</v>
      </c>
      <c r="F481" s="4" t="s">
        <v>650</v>
      </c>
      <c r="G481" s="4" t="s">
        <v>651</v>
      </c>
      <c r="H481" s="4" t="s">
        <v>40</v>
      </c>
      <c r="I481" s="4">
        <f>ROUND(44/100,9)</f>
        <v>0.44</v>
      </c>
      <c r="J481" s="4">
        <v>0</v>
      </c>
      <c r="K481" s="4">
        <f>ROUND(44/100,9)</f>
        <v>0.44</v>
      </c>
      <c r="L481" s="4"/>
      <c r="M481" s="4"/>
      <c r="N481" s="4"/>
      <c r="O481" s="4">
        <f t="shared" si="668"/>
        <v>8474.24</v>
      </c>
      <c r="P481" s="4">
        <f t="shared" si="669"/>
        <v>319.36</v>
      </c>
      <c r="Q481" s="4">
        <f>(ROUND((ROUND((((ET481*1.2))*AV481*I481),2)*BB481),2)+ROUND((ROUND(((AE481-((EU481*1.2)))*AV481*I481),2)*BS481),2))</f>
        <v>15.69</v>
      </c>
      <c r="R481" s="4">
        <f>(ROUND((ROUND((((EU481*1.2))*AV481*I481),2)*BS481),2)+ROUND((ROUND(((AE481-((EU481*1.2)))*AV481*I481),2)*BS481),2))</f>
        <v>3.94</v>
      </c>
      <c r="S481" s="4">
        <f t="shared" si="670"/>
        <v>8139.19</v>
      </c>
      <c r="T481" s="4">
        <f t="shared" si="671"/>
        <v>0</v>
      </c>
      <c r="U481" s="4">
        <f t="shared" si="672"/>
        <v>12.919309919999998</v>
      </c>
      <c r="V481" s="4">
        <f t="shared" si="673"/>
        <v>0</v>
      </c>
      <c r="W481" s="4">
        <f t="shared" si="674"/>
        <v>0</v>
      </c>
      <c r="X481" s="4">
        <f>(ROUND((((S481+ROUND((ROUND((((EU481*1.2))*AV481*I481),2)*BS481),2))*AT481)/100),2)+ROUND(((ROUND((ROUND(((AE481-((EU481*1.2)))*AV481*I481),2)*BS481),2)*AT481)/100),2))</f>
        <v>7898.84</v>
      </c>
      <c r="Y481" s="4">
        <f>(ROUND((((S481+ROUND((ROUND((((EU481*1.2))*AV481*I481),2)*BS481),2))*AU481)/100),2)+ROUND(((ROUND((ROUND(((AE481-((EU481*1.2)))*AV481*I481),2)*BS481),2)*AU481)/100),2))</f>
        <v>4153</v>
      </c>
      <c r="Z481" s="4"/>
      <c r="AA481" s="4">
        <v>55890823</v>
      </c>
      <c r="AB481" s="4">
        <f t="shared" si="675"/>
        <v>511.41800000000001</v>
      </c>
      <c r="AC481" s="4">
        <f>ROUND(((ES481*1)),6)</f>
        <v>195.11</v>
      </c>
      <c r="AD481" s="4">
        <f>ROUND(((((ET481*1.2))-((EU481*1.2)))+AE481),6)</f>
        <v>2.7719999999999998</v>
      </c>
      <c r="AE481" s="4">
        <f>ROUND(((EU481*1.2)),6)</f>
        <v>0.156</v>
      </c>
      <c r="AF481" s="4">
        <f>ROUND(((EV481*1.2)),6)</f>
        <v>313.536</v>
      </c>
      <c r="AG481" s="4">
        <f t="shared" si="676"/>
        <v>0</v>
      </c>
      <c r="AH481" s="4">
        <f>((EW481*1.2))</f>
        <v>28.044</v>
      </c>
      <c r="AI481" s="4">
        <f>((EX481*1.2))</f>
        <v>0</v>
      </c>
      <c r="AJ481" s="4">
        <f t="shared" si="677"/>
        <v>0</v>
      </c>
      <c r="AK481" s="4">
        <v>458.7</v>
      </c>
      <c r="AL481" s="4">
        <v>195.11</v>
      </c>
      <c r="AM481" s="4">
        <v>2.31</v>
      </c>
      <c r="AN481" s="4">
        <v>0.13</v>
      </c>
      <c r="AO481" s="4">
        <v>261.27999999999997</v>
      </c>
      <c r="AP481" s="4">
        <v>0</v>
      </c>
      <c r="AQ481" s="4">
        <v>23.37</v>
      </c>
      <c r="AR481" s="4">
        <v>0</v>
      </c>
      <c r="AS481" s="4">
        <v>0</v>
      </c>
      <c r="AT481" s="4">
        <v>97</v>
      </c>
      <c r="AU481" s="4">
        <v>51</v>
      </c>
      <c r="AV481" s="4">
        <v>1.0469999999999999</v>
      </c>
      <c r="AW481" s="4">
        <v>1</v>
      </c>
      <c r="AX481" s="4"/>
      <c r="AY481" s="4"/>
      <c r="AZ481" s="4">
        <v>1</v>
      </c>
      <c r="BA481" s="4">
        <v>56.35</v>
      </c>
      <c r="BB481" s="4">
        <v>12.26</v>
      </c>
      <c r="BC481" s="4">
        <v>3.72</v>
      </c>
      <c r="BD481" s="4" t="s">
        <v>3</v>
      </c>
      <c r="BE481" s="4" t="s">
        <v>3</v>
      </c>
      <c r="BF481" s="4" t="s">
        <v>3</v>
      </c>
      <c r="BG481" s="4" t="s">
        <v>3</v>
      </c>
      <c r="BH481" s="4">
        <v>0</v>
      </c>
      <c r="BI481" s="4">
        <v>2</v>
      </c>
      <c r="BJ481" s="4" t="s">
        <v>652</v>
      </c>
      <c r="BK481" s="4"/>
      <c r="BL481" s="4"/>
      <c r="BM481" s="4">
        <v>67</v>
      </c>
      <c r="BN481" s="4">
        <v>0</v>
      </c>
      <c r="BO481" s="4" t="s">
        <v>650</v>
      </c>
      <c r="BP481" s="4">
        <v>1</v>
      </c>
      <c r="BQ481" s="4">
        <v>40</v>
      </c>
      <c r="BR481" s="4">
        <v>0</v>
      </c>
      <c r="BS481" s="4">
        <v>56.35</v>
      </c>
      <c r="BT481" s="4">
        <v>1</v>
      </c>
      <c r="BU481" s="4">
        <v>1</v>
      </c>
      <c r="BV481" s="4">
        <v>1</v>
      </c>
      <c r="BW481" s="4">
        <v>1</v>
      </c>
      <c r="BX481" s="4">
        <v>1</v>
      </c>
      <c r="BY481" s="4" t="s">
        <v>3</v>
      </c>
      <c r="BZ481" s="4">
        <v>97</v>
      </c>
      <c r="CA481" s="4">
        <v>51</v>
      </c>
      <c r="CB481" s="4" t="s">
        <v>3</v>
      </c>
      <c r="CC481" s="4"/>
      <c r="CD481" s="4"/>
      <c r="CE481" s="4">
        <v>1566</v>
      </c>
      <c r="CF481" s="4">
        <v>0</v>
      </c>
      <c r="CG481" s="4">
        <v>0</v>
      </c>
      <c r="CH481" s="4"/>
      <c r="CI481" s="4"/>
      <c r="CJ481" s="4"/>
      <c r="CK481" s="4"/>
      <c r="CL481" s="4"/>
      <c r="CM481" s="4">
        <v>0</v>
      </c>
      <c r="CN481" s="10" t="s">
        <v>2500</v>
      </c>
      <c r="CO481" s="4">
        <v>0</v>
      </c>
      <c r="CP481" s="4">
        <f t="shared" si="678"/>
        <v>8474.24</v>
      </c>
      <c r="CQ481" s="4">
        <f t="shared" si="679"/>
        <v>725.81</v>
      </c>
      <c r="CR481" s="4">
        <f>(ROUND((ROUND((((ET481*1.2))*AV481*1),2)*BB481),2)+ROUND((ROUND(((AE481-((EU481*1.2)))*AV481*1),2)*BS481),2))</f>
        <v>35.549999999999997</v>
      </c>
      <c r="CS481" s="4">
        <f>(ROUND((ROUND((((EU481*1.2))*AV481*1),2)*BS481),2)+ROUND((ROUND(((AE481-((EU481*1.2)))*AV481*1),2)*BS481),2))</f>
        <v>9.02</v>
      </c>
      <c r="CT481" s="4">
        <f t="shared" si="680"/>
        <v>18498.009999999998</v>
      </c>
      <c r="CU481" s="4">
        <f t="shared" si="681"/>
        <v>0</v>
      </c>
      <c r="CV481" s="4">
        <f t="shared" si="682"/>
        <v>29.362067999999997</v>
      </c>
      <c r="CW481" s="4">
        <f t="shared" si="683"/>
        <v>0</v>
      </c>
      <c r="CX481" s="4">
        <f t="shared" si="684"/>
        <v>0</v>
      </c>
      <c r="CY481" s="4">
        <f>(ROUND((((S481+ROUND((ROUND((((EU481*1.2))*AV481*1),2)*BS481),2))*AT481)/100),2)+ROUND(((ROUND((ROUND(((AE481-((EU481*1.2)))*AV481*1),2)*BS481),2)*AT481)/100),2))</f>
        <v>7903.76</v>
      </c>
      <c r="CZ481" s="4">
        <f>(ROUND((((S481+ROUND((ROUND((((EU481*1.2))*AV481*1),2)*BS481),2))*AU481)/100),2)+ROUND(((ROUND((ROUND(((AE481-((EU481*1.2)))*AV481*1),2)*BS481),2)*AU481)/100),2))</f>
        <v>4155.59</v>
      </c>
      <c r="DA481" s="4"/>
      <c r="DB481" s="4">
        <v>142</v>
      </c>
      <c r="DC481" s="4" t="s">
        <v>3</v>
      </c>
      <c r="DD481" s="4" t="s">
        <v>22</v>
      </c>
      <c r="DE481" s="4" t="s">
        <v>42</v>
      </c>
      <c r="DF481" s="4" t="s">
        <v>42</v>
      </c>
      <c r="DG481" s="4" t="s">
        <v>42</v>
      </c>
      <c r="DH481" s="4" t="s">
        <v>3</v>
      </c>
      <c r="DI481" s="4" t="s">
        <v>42</v>
      </c>
      <c r="DJ481" s="4" t="s">
        <v>42</v>
      </c>
      <c r="DK481" s="4" t="s">
        <v>3</v>
      </c>
      <c r="DL481" s="4" t="s">
        <v>3</v>
      </c>
      <c r="DM481" s="4" t="s">
        <v>3</v>
      </c>
      <c r="DN481" s="4">
        <v>0</v>
      </c>
      <c r="DO481" s="4">
        <v>0</v>
      </c>
      <c r="DP481" s="4">
        <v>1</v>
      </c>
      <c r="DQ481" s="4">
        <v>1</v>
      </c>
      <c r="DR481" s="4"/>
      <c r="DS481" s="4"/>
      <c r="DT481" s="4"/>
      <c r="DU481" s="4">
        <v>1010</v>
      </c>
      <c r="DV481" s="4" t="s">
        <v>40</v>
      </c>
      <c r="DW481" s="4" t="s">
        <v>40</v>
      </c>
      <c r="DX481" s="4">
        <v>100</v>
      </c>
      <c r="DY481" s="4"/>
      <c r="DZ481" s="4" t="s">
        <v>3</v>
      </c>
      <c r="EA481" s="4" t="s">
        <v>3</v>
      </c>
      <c r="EB481" s="4" t="s">
        <v>3</v>
      </c>
      <c r="EC481" s="4" t="s">
        <v>3</v>
      </c>
      <c r="ED481" s="4"/>
      <c r="EE481" s="4">
        <v>57042957</v>
      </c>
      <c r="EF481" s="4">
        <v>40</v>
      </c>
      <c r="EG481" s="4" t="s">
        <v>33</v>
      </c>
      <c r="EH481" s="4">
        <v>0</v>
      </c>
      <c r="EI481" s="4" t="s">
        <v>3</v>
      </c>
      <c r="EJ481" s="4">
        <v>2</v>
      </c>
      <c r="EK481" s="4">
        <v>67</v>
      </c>
      <c r="EL481" s="4" t="s">
        <v>34</v>
      </c>
      <c r="EM481" s="4" t="s">
        <v>35</v>
      </c>
      <c r="EN481" s="4"/>
      <c r="EO481" s="4" t="s">
        <v>46</v>
      </c>
      <c r="EP481" s="4"/>
      <c r="EQ481" s="4">
        <v>0</v>
      </c>
      <c r="ER481" s="4">
        <v>458.7</v>
      </c>
      <c r="ES481" s="4">
        <v>195.11</v>
      </c>
      <c r="ET481" s="4">
        <v>2.31</v>
      </c>
      <c r="EU481" s="4">
        <v>0.13</v>
      </c>
      <c r="EV481" s="4">
        <v>261.27999999999997</v>
      </c>
      <c r="EW481" s="4">
        <v>23.37</v>
      </c>
      <c r="EX481" s="4">
        <v>0</v>
      </c>
      <c r="EY481" s="4">
        <v>0</v>
      </c>
      <c r="EZ481" s="4"/>
      <c r="FA481" s="4"/>
      <c r="FB481" s="4"/>
      <c r="FC481" s="4"/>
      <c r="FD481" s="4"/>
      <c r="FE481" s="4"/>
      <c r="FF481" s="4"/>
      <c r="FG481" s="4"/>
      <c r="FH481" s="4"/>
      <c r="FI481" s="4"/>
      <c r="FJ481" s="4"/>
      <c r="FK481" s="4"/>
      <c r="FL481" s="4"/>
      <c r="FM481" s="4"/>
      <c r="FN481" s="4"/>
      <c r="FO481" s="4"/>
      <c r="FP481" s="4"/>
      <c r="FQ481" s="4">
        <v>0</v>
      </c>
      <c r="FR481" s="4">
        <v>0</v>
      </c>
      <c r="FS481" s="4">
        <v>0</v>
      </c>
      <c r="FT481" s="4"/>
      <c r="FU481" s="4"/>
      <c r="FV481" s="4"/>
      <c r="FW481" s="4"/>
      <c r="FX481" s="4">
        <v>97</v>
      </c>
      <c r="FY481" s="4">
        <v>51</v>
      </c>
      <c r="FZ481" s="4"/>
      <c r="GA481" s="4" t="s">
        <v>3</v>
      </c>
      <c r="GB481" s="4"/>
      <c r="GC481" s="4"/>
      <c r="GD481" s="4">
        <v>1</v>
      </c>
      <c r="GE481" s="4"/>
      <c r="GF481" s="4">
        <v>1715752789</v>
      </c>
      <c r="GG481" s="4">
        <v>2</v>
      </c>
      <c r="GH481" s="4">
        <v>1</v>
      </c>
      <c r="GI481" s="4">
        <v>2</v>
      </c>
      <c r="GJ481" s="4">
        <v>0</v>
      </c>
      <c r="GK481" s="4">
        <v>0</v>
      </c>
      <c r="GL481" s="4">
        <f t="shared" si="685"/>
        <v>0</v>
      </c>
      <c r="GM481" s="4">
        <f t="shared" si="686"/>
        <v>20526.080000000002</v>
      </c>
      <c r="GN481" s="4">
        <f t="shared" si="687"/>
        <v>0</v>
      </c>
      <c r="GO481" s="4">
        <f t="shared" si="688"/>
        <v>20526.080000000002</v>
      </c>
      <c r="GP481" s="4">
        <f t="shared" si="689"/>
        <v>0</v>
      </c>
      <c r="GQ481" s="4"/>
      <c r="GR481" s="4">
        <v>0</v>
      </c>
      <c r="GS481" s="4">
        <v>0</v>
      </c>
      <c r="GT481" s="4">
        <v>0</v>
      </c>
      <c r="GU481" s="4" t="s">
        <v>3</v>
      </c>
      <c r="GV481" s="4">
        <f t="shared" si="690"/>
        <v>0</v>
      </c>
      <c r="GW481" s="4">
        <v>1</v>
      </c>
      <c r="GX481" s="4">
        <f t="shared" si="691"/>
        <v>0</v>
      </c>
      <c r="GY481" s="4"/>
      <c r="GZ481" s="4"/>
      <c r="HA481" s="4">
        <v>0</v>
      </c>
      <c r="HB481" s="4">
        <v>0</v>
      </c>
      <c r="HC481" s="4">
        <f t="shared" si="692"/>
        <v>0</v>
      </c>
      <c r="HD481" s="4"/>
      <c r="HE481" s="4" t="s">
        <v>3</v>
      </c>
      <c r="HF481" s="4" t="s">
        <v>3</v>
      </c>
      <c r="HG481" s="4"/>
      <c r="HH481" s="4"/>
      <c r="HI481" s="4"/>
      <c r="HJ481" s="4"/>
      <c r="HK481" s="4"/>
      <c r="HL481" s="4"/>
      <c r="HM481" s="4" t="s">
        <v>3</v>
      </c>
      <c r="HN481" s="4" t="s">
        <v>3</v>
      </c>
      <c r="HO481" s="4" t="s">
        <v>3</v>
      </c>
      <c r="HP481" s="4" t="s">
        <v>3</v>
      </c>
      <c r="HQ481" s="4" t="s">
        <v>3</v>
      </c>
      <c r="HR481" s="4"/>
      <c r="HS481" s="4">
        <v>0</v>
      </c>
      <c r="HT481" s="4"/>
      <c r="HU481" s="4"/>
      <c r="HV481" s="4"/>
      <c r="HW481" s="4"/>
      <c r="HX481" s="4"/>
      <c r="HY481" s="4"/>
      <c r="HZ481" s="4"/>
      <c r="IA481" s="4"/>
      <c r="IB481" s="4"/>
      <c r="IC481" s="4"/>
      <c r="ID481" s="4"/>
      <c r="IE481" s="4"/>
      <c r="IF481" s="4"/>
      <c r="IG481" s="4"/>
      <c r="IH481" s="4"/>
      <c r="II481" s="4"/>
      <c r="IJ481" s="4"/>
      <c r="IK481" s="4">
        <v>0</v>
      </c>
      <c r="IL481" s="4"/>
      <c r="IM481" s="4"/>
      <c r="IN481" s="4"/>
      <c r="IO481" s="4"/>
      <c r="IP481" s="4"/>
      <c r="IQ481" s="4"/>
      <c r="IR481" s="4"/>
      <c r="IS481" s="4"/>
      <c r="IT481" s="4"/>
      <c r="IU481" s="4"/>
    </row>
    <row r="482" spans="1:255" ht="409.5" x14ac:dyDescent="0.25">
      <c r="A482" s="3">
        <v>18</v>
      </c>
      <c r="B482" s="3">
        <v>1</v>
      </c>
      <c r="C482" s="3"/>
      <c r="D482" s="3"/>
      <c r="E482" s="3" t="s">
        <v>653</v>
      </c>
      <c r="F482" s="3" t="s">
        <v>654</v>
      </c>
      <c r="G482" s="3" t="s">
        <v>655</v>
      </c>
      <c r="H482" s="3" t="s">
        <v>656</v>
      </c>
      <c r="I482" s="3">
        <f>I480*J482</f>
        <v>44.88</v>
      </c>
      <c r="J482" s="3">
        <v>102</v>
      </c>
      <c r="K482" s="3">
        <v>102</v>
      </c>
      <c r="L482" s="3"/>
      <c r="M482" s="3"/>
      <c r="N482" s="3"/>
      <c r="O482" s="3">
        <f t="shared" si="668"/>
        <v>306.08</v>
      </c>
      <c r="P482" s="3">
        <f t="shared" si="669"/>
        <v>306.08</v>
      </c>
      <c r="Q482" s="3">
        <f>(ROUND((ROUND(((ET482)*AV482*I482),2)*BB482),2)+ROUND((ROUND(((AE482-(EU482))*AV482*I482),2)*BS482),2))</f>
        <v>0</v>
      </c>
      <c r="R482" s="3">
        <f>(ROUND((ROUND(((EU482)*AV482*I482),2)*BS482),2)+ROUND((ROUND(((AE482-(EU482))*AV482*I482),2)*BS482),2))</f>
        <v>0</v>
      </c>
      <c r="S482" s="3">
        <f t="shared" si="670"/>
        <v>0</v>
      </c>
      <c r="T482" s="3">
        <f t="shared" si="671"/>
        <v>0</v>
      </c>
      <c r="U482" s="3">
        <f t="shared" si="672"/>
        <v>0</v>
      </c>
      <c r="V482" s="3">
        <f t="shared" si="673"/>
        <v>0</v>
      </c>
      <c r="W482" s="3">
        <f t="shared" si="674"/>
        <v>0</v>
      </c>
      <c r="X482" s="3">
        <f>(ROUND((((S482+ROUND((ROUND(((EU482)*AV482*I482),2)*BS482),2))*AT482)/100),2)+ROUND(((ROUND((ROUND(((AE482-(EU482))*AV482*I482),2)*BS482),2)*AT482)/100),2))</f>
        <v>0</v>
      </c>
      <c r="Y482" s="3">
        <f>(ROUND((((S482+ROUND((ROUND(((EU482)*AV482*I482),2)*BS482),2))*AU482)/100),2)+ROUND(((ROUND((ROUND(((AE482-(EU482))*AV482*I482),2)*BS482),2)*AU482)/100),2))</f>
        <v>0</v>
      </c>
      <c r="Z482" s="3"/>
      <c r="AA482" s="3">
        <v>54971259</v>
      </c>
      <c r="AB482" s="3">
        <f t="shared" si="675"/>
        <v>6.82</v>
      </c>
      <c r="AC482" s="3">
        <f>ROUND((ES482),6)</f>
        <v>6.82</v>
      </c>
      <c r="AD482" s="3">
        <f>ROUND((((ET482)-(EU482))+AE482),6)</f>
        <v>0</v>
      </c>
      <c r="AE482" s="3">
        <f>ROUND((EU482),6)</f>
        <v>0</v>
      </c>
      <c r="AF482" s="3">
        <f>ROUND((EV482),6)</f>
        <v>0</v>
      </c>
      <c r="AG482" s="3">
        <f t="shared" si="676"/>
        <v>0</v>
      </c>
      <c r="AH482" s="3">
        <f>(EW482)</f>
        <v>0</v>
      </c>
      <c r="AI482" s="3">
        <f>(EX482)</f>
        <v>0</v>
      </c>
      <c r="AJ482" s="3">
        <f t="shared" si="677"/>
        <v>0</v>
      </c>
      <c r="AK482" s="3">
        <v>6.82</v>
      </c>
      <c r="AL482" s="3">
        <v>6.82</v>
      </c>
      <c r="AM482" s="3">
        <v>0</v>
      </c>
      <c r="AN482" s="3">
        <v>0</v>
      </c>
      <c r="AO482" s="3">
        <v>0</v>
      </c>
      <c r="AP482" s="3">
        <v>0</v>
      </c>
      <c r="AQ482" s="3">
        <v>0</v>
      </c>
      <c r="AR482" s="3">
        <v>0</v>
      </c>
      <c r="AS482" s="3">
        <v>0</v>
      </c>
      <c r="AT482" s="3">
        <v>97</v>
      </c>
      <c r="AU482" s="3">
        <v>51</v>
      </c>
      <c r="AV482" s="3">
        <v>1</v>
      </c>
      <c r="AW482" s="3">
        <v>1</v>
      </c>
      <c r="AX482" s="3"/>
      <c r="AY482" s="3"/>
      <c r="AZ482" s="3">
        <v>1</v>
      </c>
      <c r="BA482" s="3">
        <v>1</v>
      </c>
      <c r="BB482" s="3">
        <v>1</v>
      </c>
      <c r="BC482" s="3">
        <v>1</v>
      </c>
      <c r="BD482" s="3" t="s">
        <v>3</v>
      </c>
      <c r="BE482" s="3" t="s">
        <v>3</v>
      </c>
      <c r="BF482" s="3" t="s">
        <v>3</v>
      </c>
      <c r="BG482" s="3" t="s">
        <v>3</v>
      </c>
      <c r="BH482" s="3">
        <v>3</v>
      </c>
      <c r="BI482" s="3">
        <v>2</v>
      </c>
      <c r="BJ482" s="3" t="s">
        <v>657</v>
      </c>
      <c r="BK482" s="3"/>
      <c r="BL482" s="3"/>
      <c r="BM482" s="3">
        <v>67</v>
      </c>
      <c r="BN482" s="3">
        <v>0</v>
      </c>
      <c r="BO482" s="3" t="s">
        <v>3</v>
      </c>
      <c r="BP482" s="3">
        <v>0</v>
      </c>
      <c r="BQ482" s="3">
        <v>40</v>
      </c>
      <c r="BR482" s="3">
        <v>0</v>
      </c>
      <c r="BS482" s="3">
        <v>1</v>
      </c>
      <c r="BT482" s="3">
        <v>1</v>
      </c>
      <c r="BU482" s="3">
        <v>1</v>
      </c>
      <c r="BV482" s="3">
        <v>1</v>
      </c>
      <c r="BW482" s="3">
        <v>1</v>
      </c>
      <c r="BX482" s="3">
        <v>1</v>
      </c>
      <c r="BY482" s="3" t="s">
        <v>3</v>
      </c>
      <c r="BZ482" s="3">
        <v>97</v>
      </c>
      <c r="CA482" s="3">
        <v>51</v>
      </c>
      <c r="CB482" s="3" t="s">
        <v>3</v>
      </c>
      <c r="CC482" s="3"/>
      <c r="CD482" s="3"/>
      <c r="CE482" s="3">
        <v>1566</v>
      </c>
      <c r="CF482" s="3">
        <v>0</v>
      </c>
      <c r="CG482" s="3">
        <v>0</v>
      </c>
      <c r="CH482" s="3"/>
      <c r="CI482" s="3"/>
      <c r="CJ482" s="3"/>
      <c r="CK482" s="3"/>
      <c r="CL482" s="3"/>
      <c r="CM482" s="3">
        <v>0</v>
      </c>
      <c r="CN482" s="9" t="s">
        <v>2500</v>
      </c>
      <c r="CO482" s="3">
        <v>0</v>
      </c>
      <c r="CP482" s="3">
        <f t="shared" si="678"/>
        <v>306.08</v>
      </c>
      <c r="CQ482" s="3">
        <f t="shared" si="679"/>
        <v>6.82</v>
      </c>
      <c r="CR482" s="3">
        <f>(ROUND((ROUND(((ET482)*AV482*1),2)*BB482),2)+ROUND((ROUND(((AE482-(EU482))*AV482*1),2)*BS482),2))</f>
        <v>0</v>
      </c>
      <c r="CS482" s="3">
        <f>(ROUND((ROUND(((EU482)*AV482*1),2)*BS482),2)+ROUND((ROUND(((AE482-(EU482))*AV482*1),2)*BS482),2))</f>
        <v>0</v>
      </c>
      <c r="CT482" s="3">
        <f t="shared" si="680"/>
        <v>0</v>
      </c>
      <c r="CU482" s="3">
        <f t="shared" si="681"/>
        <v>0</v>
      </c>
      <c r="CV482" s="3">
        <f t="shared" si="682"/>
        <v>0</v>
      </c>
      <c r="CW482" s="3">
        <f t="shared" si="683"/>
        <v>0</v>
      </c>
      <c r="CX482" s="3">
        <f t="shared" si="684"/>
        <v>0</v>
      </c>
      <c r="CY482" s="3">
        <f>(ROUND((((S482+ROUND((ROUND(((EU482)*AV482*1),2)*BS482),2))*AT482)/100),2)+ROUND(((ROUND((ROUND(((AE482-(EU482))*AV482*1),2)*BS482),2)*AT482)/100),2))</f>
        <v>0</v>
      </c>
      <c r="CZ482" s="3">
        <f>(ROUND((((S482+ROUND((ROUND(((EU482)*AV482*1),2)*BS482),2))*AU482)/100),2)+ROUND(((ROUND((ROUND(((AE482-(EU482))*AV482*1),2)*BS482),2)*AU482)/100),2))</f>
        <v>0</v>
      </c>
      <c r="DA482" s="3"/>
      <c r="DB482" s="3"/>
      <c r="DC482" s="3" t="s">
        <v>3</v>
      </c>
      <c r="DD482" s="3" t="s">
        <v>3</v>
      </c>
      <c r="DE482" s="3" t="s">
        <v>3</v>
      </c>
      <c r="DF482" s="3" t="s">
        <v>3</v>
      </c>
      <c r="DG482" s="3" t="s">
        <v>3</v>
      </c>
      <c r="DH482" s="3" t="s">
        <v>3</v>
      </c>
      <c r="DI482" s="3" t="s">
        <v>3</v>
      </c>
      <c r="DJ482" s="3" t="s">
        <v>3</v>
      </c>
      <c r="DK482" s="3" t="s">
        <v>3</v>
      </c>
      <c r="DL482" s="3" t="s">
        <v>3</v>
      </c>
      <c r="DM482" s="3" t="s">
        <v>3</v>
      </c>
      <c r="DN482" s="3">
        <v>0</v>
      </c>
      <c r="DO482" s="3">
        <v>0</v>
      </c>
      <c r="DP482" s="3">
        <v>1</v>
      </c>
      <c r="DQ482" s="3">
        <v>1</v>
      </c>
      <c r="DR482" s="3"/>
      <c r="DS482" s="3"/>
      <c r="DT482" s="3"/>
      <c r="DU482" s="3">
        <v>1013</v>
      </c>
      <c r="DV482" s="3" t="s">
        <v>656</v>
      </c>
      <c r="DW482" s="3" t="s">
        <v>656</v>
      </c>
      <c r="DX482" s="3">
        <v>1</v>
      </c>
      <c r="DY482" s="3"/>
      <c r="DZ482" s="3" t="s">
        <v>3</v>
      </c>
      <c r="EA482" s="3" t="s">
        <v>3</v>
      </c>
      <c r="EB482" s="3" t="s">
        <v>3</v>
      </c>
      <c r="EC482" s="3" t="s">
        <v>3</v>
      </c>
      <c r="ED482" s="3"/>
      <c r="EE482" s="3">
        <v>57042957</v>
      </c>
      <c r="EF482" s="3">
        <v>40</v>
      </c>
      <c r="EG482" s="3" t="s">
        <v>33</v>
      </c>
      <c r="EH482" s="3">
        <v>0</v>
      </c>
      <c r="EI482" s="3" t="s">
        <v>3</v>
      </c>
      <c r="EJ482" s="3">
        <v>2</v>
      </c>
      <c r="EK482" s="3">
        <v>67</v>
      </c>
      <c r="EL482" s="3" t="s">
        <v>34</v>
      </c>
      <c r="EM482" s="3" t="s">
        <v>35</v>
      </c>
      <c r="EN482" s="3"/>
      <c r="EO482" s="3" t="s">
        <v>46</v>
      </c>
      <c r="EP482" s="3"/>
      <c r="EQ482" s="3">
        <v>0</v>
      </c>
      <c r="ER482" s="3">
        <v>6.82</v>
      </c>
      <c r="ES482" s="3">
        <v>6.82</v>
      </c>
      <c r="ET482" s="3">
        <v>0</v>
      </c>
      <c r="EU482" s="3">
        <v>0</v>
      </c>
      <c r="EV482" s="3">
        <v>0</v>
      </c>
      <c r="EW482" s="3">
        <v>0</v>
      </c>
      <c r="EX482" s="3">
        <v>0</v>
      </c>
      <c r="EY482" s="3"/>
      <c r="EZ482" s="3"/>
      <c r="FA482" s="3"/>
      <c r="FB482" s="3"/>
      <c r="FC482" s="3"/>
      <c r="FD482" s="3"/>
      <c r="FE482" s="3"/>
      <c r="FF482" s="3"/>
      <c r="FG482" s="3"/>
      <c r="FH482" s="3"/>
      <c r="FI482" s="3"/>
      <c r="FJ482" s="3"/>
      <c r="FK482" s="3"/>
      <c r="FL482" s="3"/>
      <c r="FM482" s="3"/>
      <c r="FN482" s="3"/>
      <c r="FO482" s="3"/>
      <c r="FP482" s="3"/>
      <c r="FQ482" s="3">
        <v>0</v>
      </c>
      <c r="FR482" s="3">
        <v>0</v>
      </c>
      <c r="FS482" s="3">
        <v>0</v>
      </c>
      <c r="FT482" s="3"/>
      <c r="FU482" s="3"/>
      <c r="FV482" s="3"/>
      <c r="FW482" s="3"/>
      <c r="FX482" s="3">
        <v>97</v>
      </c>
      <c r="FY482" s="3">
        <v>51</v>
      </c>
      <c r="FZ482" s="3"/>
      <c r="GA482" s="3" t="s">
        <v>3</v>
      </c>
      <c r="GB482" s="3"/>
      <c r="GC482" s="3"/>
      <c r="GD482" s="3">
        <v>1</v>
      </c>
      <c r="GE482" s="3"/>
      <c r="GF482" s="3">
        <v>-141011321</v>
      </c>
      <c r="GG482" s="3">
        <v>2</v>
      </c>
      <c r="GH482" s="3">
        <v>1</v>
      </c>
      <c r="GI482" s="3">
        <v>-2</v>
      </c>
      <c r="GJ482" s="3">
        <v>0</v>
      </c>
      <c r="GK482" s="3">
        <v>0</v>
      </c>
      <c r="GL482" s="3">
        <f t="shared" si="685"/>
        <v>0</v>
      </c>
      <c r="GM482" s="3">
        <f t="shared" si="686"/>
        <v>306.08</v>
      </c>
      <c r="GN482" s="3">
        <f t="shared" si="687"/>
        <v>0</v>
      </c>
      <c r="GO482" s="3">
        <f t="shared" si="688"/>
        <v>306.08</v>
      </c>
      <c r="GP482" s="3">
        <f t="shared" si="689"/>
        <v>0</v>
      </c>
      <c r="GQ482" s="3"/>
      <c r="GR482" s="3">
        <v>0</v>
      </c>
      <c r="GS482" s="3">
        <v>3</v>
      </c>
      <c r="GT482" s="3">
        <v>0</v>
      </c>
      <c r="GU482" s="3" t="s">
        <v>3</v>
      </c>
      <c r="GV482" s="3">
        <f t="shared" si="690"/>
        <v>0</v>
      </c>
      <c r="GW482" s="3">
        <v>1</v>
      </c>
      <c r="GX482" s="3">
        <f t="shared" si="691"/>
        <v>0</v>
      </c>
      <c r="GY482" s="3"/>
      <c r="GZ482" s="3"/>
      <c r="HA482" s="3">
        <v>0</v>
      </c>
      <c r="HB482" s="3">
        <v>0</v>
      </c>
      <c r="HC482" s="3">
        <f t="shared" si="692"/>
        <v>0</v>
      </c>
      <c r="HD482" s="3"/>
      <c r="HE482" s="3" t="s">
        <v>3</v>
      </c>
      <c r="HF482" s="3" t="s">
        <v>3</v>
      </c>
      <c r="HG482" s="3"/>
      <c r="HH482" s="3"/>
      <c r="HI482" s="3"/>
      <c r="HJ482" s="3"/>
      <c r="HK482" s="3"/>
      <c r="HL482" s="3"/>
      <c r="HM482" s="3" t="s">
        <v>22</v>
      </c>
      <c r="HN482" s="3" t="s">
        <v>3</v>
      </c>
      <c r="HO482" s="3" t="s">
        <v>3</v>
      </c>
      <c r="HP482" s="3" t="s">
        <v>3</v>
      </c>
      <c r="HQ482" s="3" t="s">
        <v>3</v>
      </c>
      <c r="HR482" s="3"/>
      <c r="HS482" s="3">
        <v>0</v>
      </c>
      <c r="HT482" s="3"/>
      <c r="HU482" s="3"/>
      <c r="HV482" s="3"/>
      <c r="HW482" s="3"/>
      <c r="HX482" s="3"/>
      <c r="HY482" s="3"/>
      <c r="HZ482" s="3"/>
      <c r="IA482" s="3"/>
      <c r="IB482" s="3"/>
      <c r="IC482" s="3"/>
      <c r="ID482" s="3"/>
      <c r="IE482" s="3"/>
      <c r="IF482" s="3"/>
      <c r="IG482" s="3"/>
      <c r="IH482" s="3"/>
      <c r="II482" s="3"/>
      <c r="IJ482" s="3"/>
      <c r="IK482" s="3">
        <v>0</v>
      </c>
      <c r="IL482" s="3"/>
      <c r="IM482" s="3"/>
      <c r="IN482" s="3"/>
      <c r="IO482" s="3"/>
      <c r="IP482" s="3"/>
      <c r="IQ482" s="3"/>
      <c r="IR482" s="3"/>
      <c r="IS482" s="3"/>
      <c r="IT482" s="3"/>
      <c r="IU482" s="3"/>
    </row>
    <row r="483" spans="1:255" ht="409.5" x14ac:dyDescent="0.25">
      <c r="A483" s="4">
        <v>18</v>
      </c>
      <c r="B483" s="4">
        <v>1</v>
      </c>
      <c r="C483" s="4"/>
      <c r="D483" s="4"/>
      <c r="E483" s="4" t="s">
        <v>653</v>
      </c>
      <c r="F483" s="4" t="s">
        <v>654</v>
      </c>
      <c r="G483" s="4" t="s">
        <v>655</v>
      </c>
      <c r="H483" s="4" t="s">
        <v>656</v>
      </c>
      <c r="I483" s="4">
        <f>I481*J483</f>
        <v>44.88</v>
      </c>
      <c r="J483" s="4">
        <v>102</v>
      </c>
      <c r="K483" s="4">
        <v>102</v>
      </c>
      <c r="L483" s="4"/>
      <c r="M483" s="4"/>
      <c r="N483" s="4"/>
      <c r="O483" s="4">
        <f t="shared" si="668"/>
        <v>1977.28</v>
      </c>
      <c r="P483" s="4">
        <f t="shared" si="669"/>
        <v>1977.28</v>
      </c>
      <c r="Q483" s="4">
        <f>(ROUND((ROUND(((ET483)*AV483*I483),2)*BB483),2)+ROUND((ROUND(((AE483-(EU483))*AV483*I483),2)*BS483),2))</f>
        <v>0</v>
      </c>
      <c r="R483" s="4">
        <f>(ROUND((ROUND(((EU483)*AV483*I483),2)*BS483),2)+ROUND((ROUND(((AE483-(EU483))*AV483*I483),2)*BS483),2))</f>
        <v>0</v>
      </c>
      <c r="S483" s="4">
        <f t="shared" si="670"/>
        <v>0</v>
      </c>
      <c r="T483" s="4">
        <f t="shared" si="671"/>
        <v>0</v>
      </c>
      <c r="U483" s="4">
        <f t="shared" si="672"/>
        <v>0</v>
      </c>
      <c r="V483" s="4">
        <f t="shared" si="673"/>
        <v>0</v>
      </c>
      <c r="W483" s="4">
        <f t="shared" si="674"/>
        <v>0</v>
      </c>
      <c r="X483" s="4">
        <f>(ROUND((((S483+ROUND((ROUND(((EU483)*AV483*I483),2)*BS483),2))*AT483)/100),2)+ROUND(((ROUND((ROUND(((AE483-(EU483))*AV483*I483),2)*BS483),2)*AT483)/100),2))</f>
        <v>0</v>
      </c>
      <c r="Y483" s="4">
        <f>(ROUND((((S483+ROUND((ROUND(((EU483)*AV483*I483),2)*BS483),2))*AU483)/100),2)+ROUND(((ROUND((ROUND(((AE483-(EU483))*AV483*I483),2)*BS483),2)*AU483)/100),2))</f>
        <v>0</v>
      </c>
      <c r="Z483" s="4"/>
      <c r="AA483" s="4">
        <v>55890823</v>
      </c>
      <c r="AB483" s="4">
        <f t="shared" si="675"/>
        <v>6.82</v>
      </c>
      <c r="AC483" s="4">
        <f>ROUND((ES483),6)</f>
        <v>6.82</v>
      </c>
      <c r="AD483" s="4">
        <f>ROUND((((ET483)-(EU483))+AE483),6)</f>
        <v>0</v>
      </c>
      <c r="AE483" s="4">
        <f>ROUND((EU483),6)</f>
        <v>0</v>
      </c>
      <c r="AF483" s="4">
        <f>ROUND((EV483),6)</f>
        <v>0</v>
      </c>
      <c r="AG483" s="4">
        <f t="shared" si="676"/>
        <v>0</v>
      </c>
      <c r="AH483" s="4">
        <f>(EW483)</f>
        <v>0</v>
      </c>
      <c r="AI483" s="4">
        <f>(EX483)</f>
        <v>0</v>
      </c>
      <c r="AJ483" s="4">
        <f t="shared" si="677"/>
        <v>0</v>
      </c>
      <c r="AK483" s="4">
        <v>6.82</v>
      </c>
      <c r="AL483" s="4">
        <v>6.82</v>
      </c>
      <c r="AM483" s="4">
        <v>0</v>
      </c>
      <c r="AN483" s="4">
        <v>0</v>
      </c>
      <c r="AO483" s="4">
        <v>0</v>
      </c>
      <c r="AP483" s="4">
        <v>0</v>
      </c>
      <c r="AQ483" s="4">
        <v>0</v>
      </c>
      <c r="AR483" s="4">
        <v>0</v>
      </c>
      <c r="AS483" s="4">
        <v>0</v>
      </c>
      <c r="AT483" s="4">
        <v>97</v>
      </c>
      <c r="AU483" s="4">
        <v>51</v>
      </c>
      <c r="AV483" s="4">
        <v>1</v>
      </c>
      <c r="AW483" s="4">
        <v>1</v>
      </c>
      <c r="AX483" s="4"/>
      <c r="AY483" s="4"/>
      <c r="AZ483" s="4">
        <v>1</v>
      </c>
      <c r="BA483" s="4">
        <v>1</v>
      </c>
      <c r="BB483" s="4">
        <v>1</v>
      </c>
      <c r="BC483" s="4">
        <v>6.46</v>
      </c>
      <c r="BD483" s="4" t="s">
        <v>3</v>
      </c>
      <c r="BE483" s="4" t="s">
        <v>3</v>
      </c>
      <c r="BF483" s="4" t="s">
        <v>3</v>
      </c>
      <c r="BG483" s="4" t="s">
        <v>3</v>
      </c>
      <c r="BH483" s="4">
        <v>3</v>
      </c>
      <c r="BI483" s="4">
        <v>2</v>
      </c>
      <c r="BJ483" s="4" t="s">
        <v>657</v>
      </c>
      <c r="BK483" s="4"/>
      <c r="BL483" s="4"/>
      <c r="BM483" s="4">
        <v>67</v>
      </c>
      <c r="BN483" s="4">
        <v>0</v>
      </c>
      <c r="BO483" s="4" t="s">
        <v>654</v>
      </c>
      <c r="BP483" s="4">
        <v>1</v>
      </c>
      <c r="BQ483" s="4">
        <v>40</v>
      </c>
      <c r="BR483" s="4">
        <v>0</v>
      </c>
      <c r="BS483" s="4">
        <v>1</v>
      </c>
      <c r="BT483" s="4">
        <v>1</v>
      </c>
      <c r="BU483" s="4">
        <v>1</v>
      </c>
      <c r="BV483" s="4">
        <v>1</v>
      </c>
      <c r="BW483" s="4">
        <v>1</v>
      </c>
      <c r="BX483" s="4">
        <v>1</v>
      </c>
      <c r="BY483" s="4" t="s">
        <v>3</v>
      </c>
      <c r="BZ483" s="4">
        <v>97</v>
      </c>
      <c r="CA483" s="4">
        <v>51</v>
      </c>
      <c r="CB483" s="4" t="s">
        <v>3</v>
      </c>
      <c r="CC483" s="4"/>
      <c r="CD483" s="4"/>
      <c r="CE483" s="4">
        <v>1566</v>
      </c>
      <c r="CF483" s="4">
        <v>0</v>
      </c>
      <c r="CG483" s="4">
        <v>0</v>
      </c>
      <c r="CH483" s="4"/>
      <c r="CI483" s="4"/>
      <c r="CJ483" s="4"/>
      <c r="CK483" s="4"/>
      <c r="CL483" s="4"/>
      <c r="CM483" s="4">
        <v>0</v>
      </c>
      <c r="CN483" s="10" t="s">
        <v>2500</v>
      </c>
      <c r="CO483" s="4">
        <v>0</v>
      </c>
      <c r="CP483" s="4">
        <f t="shared" si="678"/>
        <v>1977.28</v>
      </c>
      <c r="CQ483" s="4">
        <f t="shared" si="679"/>
        <v>44.06</v>
      </c>
      <c r="CR483" s="4">
        <f>(ROUND((ROUND(((ET483)*AV483*1),2)*BB483),2)+ROUND((ROUND(((AE483-(EU483))*AV483*1),2)*BS483),2))</f>
        <v>0</v>
      </c>
      <c r="CS483" s="4">
        <f>(ROUND((ROUND(((EU483)*AV483*1),2)*BS483),2)+ROUND((ROUND(((AE483-(EU483))*AV483*1),2)*BS483),2))</f>
        <v>0</v>
      </c>
      <c r="CT483" s="4">
        <f t="shared" si="680"/>
        <v>0</v>
      </c>
      <c r="CU483" s="4">
        <f t="shared" si="681"/>
        <v>0</v>
      </c>
      <c r="CV483" s="4">
        <f t="shared" si="682"/>
        <v>0</v>
      </c>
      <c r="CW483" s="4">
        <f t="shared" si="683"/>
        <v>0</v>
      </c>
      <c r="CX483" s="4">
        <f t="shared" si="684"/>
        <v>0</v>
      </c>
      <c r="CY483" s="4">
        <f>(ROUND((((S483+ROUND((ROUND(((EU483)*AV483*1),2)*BS483),2))*AT483)/100),2)+ROUND(((ROUND((ROUND(((AE483-(EU483))*AV483*1),2)*BS483),2)*AT483)/100),2))</f>
        <v>0</v>
      </c>
      <c r="CZ483" s="4">
        <f>(ROUND((((S483+ROUND((ROUND(((EU483)*AV483*1),2)*BS483),2))*AU483)/100),2)+ROUND(((ROUND((ROUND(((AE483-(EU483))*AV483*1),2)*BS483),2)*AU483)/100),2))</f>
        <v>0</v>
      </c>
      <c r="DA483" s="4"/>
      <c r="DB483" s="4"/>
      <c r="DC483" s="4" t="s">
        <v>3</v>
      </c>
      <c r="DD483" s="4" t="s">
        <v>3</v>
      </c>
      <c r="DE483" s="4" t="s">
        <v>3</v>
      </c>
      <c r="DF483" s="4" t="s">
        <v>3</v>
      </c>
      <c r="DG483" s="4" t="s">
        <v>3</v>
      </c>
      <c r="DH483" s="4" t="s">
        <v>3</v>
      </c>
      <c r="DI483" s="4" t="s">
        <v>3</v>
      </c>
      <c r="DJ483" s="4" t="s">
        <v>3</v>
      </c>
      <c r="DK483" s="4" t="s">
        <v>3</v>
      </c>
      <c r="DL483" s="4" t="s">
        <v>3</v>
      </c>
      <c r="DM483" s="4" t="s">
        <v>3</v>
      </c>
      <c r="DN483" s="4">
        <v>0</v>
      </c>
      <c r="DO483" s="4">
        <v>0</v>
      </c>
      <c r="DP483" s="4">
        <v>1</v>
      </c>
      <c r="DQ483" s="4">
        <v>1</v>
      </c>
      <c r="DR483" s="4"/>
      <c r="DS483" s="4"/>
      <c r="DT483" s="4"/>
      <c r="DU483" s="4">
        <v>1013</v>
      </c>
      <c r="DV483" s="4" t="s">
        <v>656</v>
      </c>
      <c r="DW483" s="4" t="s">
        <v>656</v>
      </c>
      <c r="DX483" s="4">
        <v>1</v>
      </c>
      <c r="DY483" s="4"/>
      <c r="DZ483" s="4" t="s">
        <v>3</v>
      </c>
      <c r="EA483" s="4" t="s">
        <v>3</v>
      </c>
      <c r="EB483" s="4" t="s">
        <v>3</v>
      </c>
      <c r="EC483" s="4" t="s">
        <v>3</v>
      </c>
      <c r="ED483" s="4"/>
      <c r="EE483" s="4">
        <v>57042957</v>
      </c>
      <c r="EF483" s="4">
        <v>40</v>
      </c>
      <c r="EG483" s="4" t="s">
        <v>33</v>
      </c>
      <c r="EH483" s="4">
        <v>0</v>
      </c>
      <c r="EI483" s="4" t="s">
        <v>3</v>
      </c>
      <c r="EJ483" s="4">
        <v>2</v>
      </c>
      <c r="EK483" s="4">
        <v>67</v>
      </c>
      <c r="EL483" s="4" t="s">
        <v>34</v>
      </c>
      <c r="EM483" s="4" t="s">
        <v>35</v>
      </c>
      <c r="EN483" s="4"/>
      <c r="EO483" s="4" t="s">
        <v>46</v>
      </c>
      <c r="EP483" s="4"/>
      <c r="EQ483" s="4">
        <v>0</v>
      </c>
      <c r="ER483" s="4">
        <v>6.82</v>
      </c>
      <c r="ES483" s="4">
        <v>6.82</v>
      </c>
      <c r="ET483" s="4">
        <v>0</v>
      </c>
      <c r="EU483" s="4">
        <v>0</v>
      </c>
      <c r="EV483" s="4">
        <v>0</v>
      </c>
      <c r="EW483" s="4">
        <v>0</v>
      </c>
      <c r="EX483" s="4">
        <v>0</v>
      </c>
      <c r="EY483" s="4"/>
      <c r="EZ483" s="4"/>
      <c r="FA483" s="4"/>
      <c r="FB483" s="4"/>
      <c r="FC483" s="4"/>
      <c r="FD483" s="4"/>
      <c r="FE483" s="4"/>
      <c r="FF483" s="4"/>
      <c r="FG483" s="4"/>
      <c r="FH483" s="4"/>
      <c r="FI483" s="4"/>
      <c r="FJ483" s="4"/>
      <c r="FK483" s="4"/>
      <c r="FL483" s="4"/>
      <c r="FM483" s="4"/>
      <c r="FN483" s="4"/>
      <c r="FO483" s="4"/>
      <c r="FP483" s="4"/>
      <c r="FQ483" s="4">
        <v>0</v>
      </c>
      <c r="FR483" s="4">
        <v>0</v>
      </c>
      <c r="FS483" s="4">
        <v>0</v>
      </c>
      <c r="FT483" s="4"/>
      <c r="FU483" s="4"/>
      <c r="FV483" s="4"/>
      <c r="FW483" s="4"/>
      <c r="FX483" s="4">
        <v>97</v>
      </c>
      <c r="FY483" s="4">
        <v>51</v>
      </c>
      <c r="FZ483" s="4"/>
      <c r="GA483" s="4" t="s">
        <v>3</v>
      </c>
      <c r="GB483" s="4"/>
      <c r="GC483" s="4"/>
      <c r="GD483" s="4">
        <v>1</v>
      </c>
      <c r="GE483" s="4"/>
      <c r="GF483" s="4">
        <v>-141011321</v>
      </c>
      <c r="GG483" s="4">
        <v>2</v>
      </c>
      <c r="GH483" s="4">
        <v>1</v>
      </c>
      <c r="GI483" s="4">
        <v>2</v>
      </c>
      <c r="GJ483" s="4">
        <v>0</v>
      </c>
      <c r="GK483" s="4">
        <v>0</v>
      </c>
      <c r="GL483" s="4">
        <f t="shared" si="685"/>
        <v>0</v>
      </c>
      <c r="GM483" s="4">
        <f t="shared" si="686"/>
        <v>1977.28</v>
      </c>
      <c r="GN483" s="4">
        <f t="shared" si="687"/>
        <v>0</v>
      </c>
      <c r="GO483" s="4">
        <f t="shared" si="688"/>
        <v>1977.28</v>
      </c>
      <c r="GP483" s="4">
        <f t="shared" si="689"/>
        <v>0</v>
      </c>
      <c r="GQ483" s="4"/>
      <c r="GR483" s="4">
        <v>0</v>
      </c>
      <c r="GS483" s="4">
        <v>0</v>
      </c>
      <c r="GT483" s="4">
        <v>0</v>
      </c>
      <c r="GU483" s="4" t="s">
        <v>3</v>
      </c>
      <c r="GV483" s="4">
        <f t="shared" si="690"/>
        <v>0</v>
      </c>
      <c r="GW483" s="4">
        <v>1</v>
      </c>
      <c r="GX483" s="4">
        <f t="shared" si="691"/>
        <v>0</v>
      </c>
      <c r="GY483" s="4"/>
      <c r="GZ483" s="4"/>
      <c r="HA483" s="4">
        <v>0</v>
      </c>
      <c r="HB483" s="4">
        <v>0</v>
      </c>
      <c r="HC483" s="4">
        <f t="shared" si="692"/>
        <v>0</v>
      </c>
      <c r="HD483" s="4"/>
      <c r="HE483" s="4" t="s">
        <v>3</v>
      </c>
      <c r="HF483" s="4" t="s">
        <v>3</v>
      </c>
      <c r="HG483" s="4"/>
      <c r="HH483" s="4"/>
      <c r="HI483" s="4"/>
      <c r="HJ483" s="4"/>
      <c r="HK483" s="4"/>
      <c r="HL483" s="4"/>
      <c r="HM483" s="4" t="s">
        <v>22</v>
      </c>
      <c r="HN483" s="4" t="s">
        <v>3</v>
      </c>
      <c r="HO483" s="4" t="s">
        <v>3</v>
      </c>
      <c r="HP483" s="4" t="s">
        <v>3</v>
      </c>
      <c r="HQ483" s="4" t="s">
        <v>3</v>
      </c>
      <c r="HR483" s="4"/>
      <c r="HS483" s="4">
        <v>0</v>
      </c>
      <c r="HT483" s="4"/>
      <c r="HU483" s="4"/>
      <c r="HV483" s="4"/>
      <c r="HW483" s="4"/>
      <c r="HX483" s="4"/>
      <c r="HY483" s="4"/>
      <c r="HZ483" s="4"/>
      <c r="IA483" s="4"/>
      <c r="IB483" s="4"/>
      <c r="IC483" s="4"/>
      <c r="ID483" s="4"/>
      <c r="IE483" s="4"/>
      <c r="IF483" s="4"/>
      <c r="IG483" s="4"/>
      <c r="IH483" s="4"/>
      <c r="II483" s="4"/>
      <c r="IJ483" s="4"/>
      <c r="IK483" s="4">
        <v>0</v>
      </c>
      <c r="IL483" s="4"/>
      <c r="IM483" s="4"/>
      <c r="IN483" s="4"/>
      <c r="IO483" s="4"/>
      <c r="IP483" s="4"/>
      <c r="IQ483" s="4"/>
      <c r="IR483" s="4"/>
      <c r="IS483" s="4"/>
      <c r="IT483" s="4"/>
      <c r="IU483" s="4"/>
    </row>
    <row r="484" spans="1:255" ht="409.5" x14ac:dyDescent="0.25">
      <c r="A484" s="3">
        <v>17</v>
      </c>
      <c r="B484" s="3">
        <v>1</v>
      </c>
      <c r="C484" s="3"/>
      <c r="D484" s="3"/>
      <c r="E484" s="3" t="s">
        <v>658</v>
      </c>
      <c r="F484" s="3" t="s">
        <v>659</v>
      </c>
      <c r="G484" s="3" t="s">
        <v>660</v>
      </c>
      <c r="H484" s="3" t="s">
        <v>40</v>
      </c>
      <c r="I484" s="3">
        <f>ROUND(44/100,9)</f>
        <v>0.44</v>
      </c>
      <c r="J484" s="3">
        <v>0</v>
      </c>
      <c r="K484" s="3">
        <f>ROUND(44/100,9)</f>
        <v>0.44</v>
      </c>
      <c r="L484" s="3"/>
      <c r="M484" s="3"/>
      <c r="N484" s="3"/>
      <c r="O484" s="3">
        <f t="shared" si="668"/>
        <v>237.42</v>
      </c>
      <c r="P484" s="3">
        <f t="shared" si="669"/>
        <v>85.85</v>
      </c>
      <c r="Q484" s="3">
        <f>(ROUND((ROUND((((ET484*1.2))*AV484*I484),2)*BB484),2)+ROUND((ROUND(((AE484-((EU484*1.2)))*AV484*I484),2)*BS484),2))</f>
        <v>1.28</v>
      </c>
      <c r="R484" s="3">
        <f>(ROUND((ROUND((((EU484*1.2))*AV484*I484),2)*BS484),2)+ROUND((ROUND(((AE484-((EU484*1.2)))*AV484*I484),2)*BS484),2))</f>
        <v>7.0000000000000007E-2</v>
      </c>
      <c r="S484" s="3">
        <f t="shared" si="670"/>
        <v>150.29</v>
      </c>
      <c r="T484" s="3">
        <f t="shared" si="671"/>
        <v>0</v>
      </c>
      <c r="U484" s="3">
        <f t="shared" si="672"/>
        <v>13.444485119999998</v>
      </c>
      <c r="V484" s="3">
        <f t="shared" si="673"/>
        <v>0</v>
      </c>
      <c r="W484" s="3">
        <f t="shared" si="674"/>
        <v>0</v>
      </c>
      <c r="X484" s="3">
        <f>(ROUND((((S484+ROUND((ROUND((((EU484*1.2))*AV484*I484),2)*BS484),2))*AT484)/100),2)+ROUND(((ROUND((ROUND(((AE484-((EU484*1.2)))*AV484*I484),2)*BS484),2)*AT484)/100),2))</f>
        <v>145.85</v>
      </c>
      <c r="Y484" s="3">
        <f>(ROUND((((S484+ROUND((ROUND((((EU484*1.2))*AV484*I484),2)*BS484),2))*AU484)/100),2)+ROUND(((ROUND((ROUND(((AE484-((EU484*1.2)))*AV484*I484),2)*BS484),2)*AU484)/100),2))</f>
        <v>76.680000000000007</v>
      </c>
      <c r="Z484" s="3"/>
      <c r="AA484" s="3">
        <v>54971259</v>
      </c>
      <c r="AB484" s="3">
        <f t="shared" si="675"/>
        <v>524.11400000000003</v>
      </c>
      <c r="AC484" s="3">
        <f>ROUND(((ES484*1)),6)</f>
        <v>195.11</v>
      </c>
      <c r="AD484" s="3">
        <f>ROUND(((((ET484*1.2))-((EU484*1.2)))+AE484),6)</f>
        <v>2.7719999999999998</v>
      </c>
      <c r="AE484" s="3">
        <f>ROUND(((EU484*1.2)),6)</f>
        <v>0.156</v>
      </c>
      <c r="AF484" s="3">
        <f>ROUND(((EV484*1.2)),6)</f>
        <v>326.23200000000003</v>
      </c>
      <c r="AG484" s="3">
        <f t="shared" si="676"/>
        <v>0</v>
      </c>
      <c r="AH484" s="3">
        <f>((EW484*1.2))</f>
        <v>29.183999999999997</v>
      </c>
      <c r="AI484" s="3">
        <f>((EX484*1.2))</f>
        <v>0</v>
      </c>
      <c r="AJ484" s="3">
        <f t="shared" si="677"/>
        <v>0</v>
      </c>
      <c r="AK484" s="3">
        <v>469.28</v>
      </c>
      <c r="AL484" s="3">
        <v>195.11</v>
      </c>
      <c r="AM484" s="3">
        <v>2.31</v>
      </c>
      <c r="AN484" s="3">
        <v>0.13</v>
      </c>
      <c r="AO484" s="3">
        <v>271.86</v>
      </c>
      <c r="AP484" s="3">
        <v>0</v>
      </c>
      <c r="AQ484" s="3">
        <v>24.32</v>
      </c>
      <c r="AR484" s="3">
        <v>0</v>
      </c>
      <c r="AS484" s="3">
        <v>0</v>
      </c>
      <c r="AT484" s="3">
        <v>97</v>
      </c>
      <c r="AU484" s="3">
        <v>51</v>
      </c>
      <c r="AV484" s="3">
        <v>1.0469999999999999</v>
      </c>
      <c r="AW484" s="3">
        <v>1</v>
      </c>
      <c r="AX484" s="3"/>
      <c r="AY484" s="3"/>
      <c r="AZ484" s="3">
        <v>1</v>
      </c>
      <c r="BA484" s="3">
        <v>1</v>
      </c>
      <c r="BB484" s="3">
        <v>1</v>
      </c>
      <c r="BC484" s="3">
        <v>1</v>
      </c>
      <c r="BD484" s="3" t="s">
        <v>3</v>
      </c>
      <c r="BE484" s="3" t="s">
        <v>3</v>
      </c>
      <c r="BF484" s="3" t="s">
        <v>3</v>
      </c>
      <c r="BG484" s="3" t="s">
        <v>3</v>
      </c>
      <c r="BH484" s="3">
        <v>0</v>
      </c>
      <c r="BI484" s="3">
        <v>2</v>
      </c>
      <c r="BJ484" s="3" t="s">
        <v>661</v>
      </c>
      <c r="BK484" s="3"/>
      <c r="BL484" s="3"/>
      <c r="BM484" s="3">
        <v>67</v>
      </c>
      <c r="BN484" s="3">
        <v>0</v>
      </c>
      <c r="BO484" s="3" t="s">
        <v>659</v>
      </c>
      <c r="BP484" s="3">
        <v>1</v>
      </c>
      <c r="BQ484" s="3">
        <v>40</v>
      </c>
      <c r="BR484" s="3">
        <v>0</v>
      </c>
      <c r="BS484" s="3">
        <v>1</v>
      </c>
      <c r="BT484" s="3">
        <v>1</v>
      </c>
      <c r="BU484" s="3">
        <v>1</v>
      </c>
      <c r="BV484" s="3">
        <v>1</v>
      </c>
      <c r="BW484" s="3">
        <v>1</v>
      </c>
      <c r="BX484" s="3">
        <v>1</v>
      </c>
      <c r="BY484" s="3" t="s">
        <v>3</v>
      </c>
      <c r="BZ484" s="3">
        <v>97</v>
      </c>
      <c r="CA484" s="3">
        <v>51</v>
      </c>
      <c r="CB484" s="3" t="s">
        <v>3</v>
      </c>
      <c r="CC484" s="3"/>
      <c r="CD484" s="3"/>
      <c r="CE484" s="3">
        <v>1566</v>
      </c>
      <c r="CF484" s="3">
        <v>0</v>
      </c>
      <c r="CG484" s="3">
        <v>0</v>
      </c>
      <c r="CH484" s="3"/>
      <c r="CI484" s="3"/>
      <c r="CJ484" s="3"/>
      <c r="CK484" s="3"/>
      <c r="CL484" s="3"/>
      <c r="CM484" s="3">
        <v>0</v>
      </c>
      <c r="CN484" s="9" t="s">
        <v>2491</v>
      </c>
      <c r="CO484" s="3">
        <v>0</v>
      </c>
      <c r="CP484" s="3">
        <f t="shared" si="678"/>
        <v>237.42</v>
      </c>
      <c r="CQ484" s="3">
        <f t="shared" si="679"/>
        <v>195.11</v>
      </c>
      <c r="CR484" s="3">
        <f>(ROUND((ROUND((((ET484*1.2))*AV484*1),2)*BB484),2)+ROUND((ROUND(((AE484-((EU484*1.2)))*AV484*1),2)*BS484),2))</f>
        <v>2.9</v>
      </c>
      <c r="CS484" s="3">
        <f>(ROUND((ROUND((((EU484*1.2))*AV484*1),2)*BS484),2)+ROUND((ROUND(((AE484-((EU484*1.2)))*AV484*1),2)*BS484),2))</f>
        <v>0.16</v>
      </c>
      <c r="CT484" s="3">
        <f t="shared" si="680"/>
        <v>341.56</v>
      </c>
      <c r="CU484" s="3">
        <f t="shared" si="681"/>
        <v>0</v>
      </c>
      <c r="CV484" s="3">
        <f t="shared" si="682"/>
        <v>30.555647999999994</v>
      </c>
      <c r="CW484" s="3">
        <f t="shared" si="683"/>
        <v>0</v>
      </c>
      <c r="CX484" s="3">
        <f t="shared" si="684"/>
        <v>0</v>
      </c>
      <c r="CY484" s="3">
        <f>(ROUND((((S484+ROUND((ROUND((((EU484*1.2))*AV484*1),2)*BS484),2))*AT484)/100),2)+ROUND(((ROUND((ROUND(((AE484-((EU484*1.2)))*AV484*1),2)*BS484),2)*AT484)/100),2))</f>
        <v>145.94</v>
      </c>
      <c r="CZ484" s="3">
        <f>(ROUND((((S484+ROUND((ROUND((((EU484*1.2))*AV484*1),2)*BS484),2))*AU484)/100),2)+ROUND(((ROUND((ROUND(((AE484-((EU484*1.2)))*AV484*1),2)*BS484),2)*AU484)/100),2))</f>
        <v>76.73</v>
      </c>
      <c r="DA484" s="3"/>
      <c r="DB484" s="3">
        <v>143</v>
      </c>
      <c r="DC484" s="3" t="s">
        <v>3</v>
      </c>
      <c r="DD484" s="3" t="s">
        <v>22</v>
      </c>
      <c r="DE484" s="3" t="s">
        <v>42</v>
      </c>
      <c r="DF484" s="3" t="s">
        <v>42</v>
      </c>
      <c r="DG484" s="3" t="s">
        <v>42</v>
      </c>
      <c r="DH484" s="3" t="s">
        <v>3</v>
      </c>
      <c r="DI484" s="3" t="s">
        <v>42</v>
      </c>
      <c r="DJ484" s="3" t="s">
        <v>42</v>
      </c>
      <c r="DK484" s="3" t="s">
        <v>3</v>
      </c>
      <c r="DL484" s="3" t="s">
        <v>3</v>
      </c>
      <c r="DM484" s="3" t="s">
        <v>3</v>
      </c>
      <c r="DN484" s="3">
        <v>0</v>
      </c>
      <c r="DO484" s="3">
        <v>0</v>
      </c>
      <c r="DP484" s="3">
        <v>1</v>
      </c>
      <c r="DQ484" s="3">
        <v>1</v>
      </c>
      <c r="DR484" s="3"/>
      <c r="DS484" s="3"/>
      <c r="DT484" s="3"/>
      <c r="DU484" s="3">
        <v>1010</v>
      </c>
      <c r="DV484" s="3" t="s">
        <v>40</v>
      </c>
      <c r="DW484" s="3" t="s">
        <v>40</v>
      </c>
      <c r="DX484" s="3">
        <v>100</v>
      </c>
      <c r="DY484" s="3"/>
      <c r="DZ484" s="3" t="s">
        <v>3</v>
      </c>
      <c r="EA484" s="3" t="s">
        <v>3</v>
      </c>
      <c r="EB484" s="3" t="s">
        <v>3</v>
      </c>
      <c r="EC484" s="3" t="s">
        <v>3</v>
      </c>
      <c r="ED484" s="3"/>
      <c r="EE484" s="3">
        <v>57042957</v>
      </c>
      <c r="EF484" s="3">
        <v>40</v>
      </c>
      <c r="EG484" s="3" t="s">
        <v>33</v>
      </c>
      <c r="EH484" s="3">
        <v>0</v>
      </c>
      <c r="EI484" s="3" t="s">
        <v>3</v>
      </c>
      <c r="EJ484" s="3">
        <v>2</v>
      </c>
      <c r="EK484" s="3">
        <v>67</v>
      </c>
      <c r="EL484" s="3" t="s">
        <v>34</v>
      </c>
      <c r="EM484" s="3" t="s">
        <v>35</v>
      </c>
      <c r="EN484" s="3"/>
      <c r="EO484" s="3" t="s">
        <v>46</v>
      </c>
      <c r="EP484" s="3"/>
      <c r="EQ484" s="3">
        <v>0</v>
      </c>
      <c r="ER484" s="3">
        <v>469.28</v>
      </c>
      <c r="ES484" s="3">
        <v>195.11</v>
      </c>
      <c r="ET484" s="3">
        <v>2.31</v>
      </c>
      <c r="EU484" s="3">
        <v>0.13</v>
      </c>
      <c r="EV484" s="3">
        <v>271.86</v>
      </c>
      <c r="EW484" s="3">
        <v>24.32</v>
      </c>
      <c r="EX484" s="3">
        <v>0</v>
      </c>
      <c r="EY484" s="3">
        <v>0</v>
      </c>
      <c r="EZ484" s="3"/>
      <c r="FA484" s="3"/>
      <c r="FB484" s="3"/>
      <c r="FC484" s="3"/>
      <c r="FD484" s="3"/>
      <c r="FE484" s="3"/>
      <c r="FF484" s="3"/>
      <c r="FG484" s="3"/>
      <c r="FH484" s="3"/>
      <c r="FI484" s="3"/>
      <c r="FJ484" s="3"/>
      <c r="FK484" s="3"/>
      <c r="FL484" s="3"/>
      <c r="FM484" s="3"/>
      <c r="FN484" s="3"/>
      <c r="FO484" s="3"/>
      <c r="FP484" s="3"/>
      <c r="FQ484" s="3">
        <v>0</v>
      </c>
      <c r="FR484" s="3">
        <v>0</v>
      </c>
      <c r="FS484" s="3">
        <v>0</v>
      </c>
      <c r="FT484" s="3"/>
      <c r="FU484" s="3"/>
      <c r="FV484" s="3"/>
      <c r="FW484" s="3"/>
      <c r="FX484" s="3">
        <v>97</v>
      </c>
      <c r="FY484" s="3">
        <v>51</v>
      </c>
      <c r="FZ484" s="3"/>
      <c r="GA484" s="3" t="s">
        <v>3</v>
      </c>
      <c r="GB484" s="3"/>
      <c r="GC484" s="3"/>
      <c r="GD484" s="3">
        <v>1</v>
      </c>
      <c r="GE484" s="3"/>
      <c r="GF484" s="3">
        <v>2117903729</v>
      </c>
      <c r="GG484" s="3">
        <v>2</v>
      </c>
      <c r="GH484" s="3">
        <v>1</v>
      </c>
      <c r="GI484" s="3">
        <v>2</v>
      </c>
      <c r="GJ484" s="3">
        <v>0</v>
      </c>
      <c r="GK484" s="3">
        <v>0</v>
      </c>
      <c r="GL484" s="3">
        <f t="shared" si="685"/>
        <v>0</v>
      </c>
      <c r="GM484" s="3">
        <f t="shared" si="686"/>
        <v>459.95</v>
      </c>
      <c r="GN484" s="3">
        <f t="shared" si="687"/>
        <v>0</v>
      </c>
      <c r="GO484" s="3">
        <f t="shared" si="688"/>
        <v>459.95</v>
      </c>
      <c r="GP484" s="3">
        <f t="shared" si="689"/>
        <v>0</v>
      </c>
      <c r="GQ484" s="3"/>
      <c r="GR484" s="3">
        <v>0</v>
      </c>
      <c r="GS484" s="3">
        <v>3</v>
      </c>
      <c r="GT484" s="3">
        <v>0</v>
      </c>
      <c r="GU484" s="3" t="s">
        <v>3</v>
      </c>
      <c r="GV484" s="3">
        <f t="shared" si="690"/>
        <v>0</v>
      </c>
      <c r="GW484" s="3">
        <v>1</v>
      </c>
      <c r="GX484" s="3">
        <f t="shared" si="691"/>
        <v>0</v>
      </c>
      <c r="GY484" s="3"/>
      <c r="GZ484" s="3"/>
      <c r="HA484" s="3">
        <v>0</v>
      </c>
      <c r="HB484" s="3">
        <v>0</v>
      </c>
      <c r="HC484" s="3">
        <f t="shared" si="692"/>
        <v>0</v>
      </c>
      <c r="HD484" s="3"/>
      <c r="HE484" s="3" t="s">
        <v>3</v>
      </c>
      <c r="HF484" s="3" t="s">
        <v>3</v>
      </c>
      <c r="HG484" s="3"/>
      <c r="HH484" s="3"/>
      <c r="HI484" s="3"/>
      <c r="HJ484" s="3"/>
      <c r="HK484" s="3"/>
      <c r="HL484" s="3"/>
      <c r="HM484" s="3" t="s">
        <v>3</v>
      </c>
      <c r="HN484" s="3" t="s">
        <v>3</v>
      </c>
      <c r="HO484" s="3" t="s">
        <v>3</v>
      </c>
      <c r="HP484" s="3" t="s">
        <v>3</v>
      </c>
      <c r="HQ484" s="3" t="s">
        <v>3</v>
      </c>
      <c r="HR484" s="3"/>
      <c r="HS484" s="3">
        <v>0</v>
      </c>
      <c r="HT484" s="3"/>
      <c r="HU484" s="3"/>
      <c r="HV484" s="3"/>
      <c r="HW484" s="3"/>
      <c r="HX484" s="3"/>
      <c r="HY484" s="3"/>
      <c r="HZ484" s="3"/>
      <c r="IA484" s="3"/>
      <c r="IB484" s="3"/>
      <c r="IC484" s="3"/>
      <c r="ID484" s="3"/>
      <c r="IE484" s="3"/>
      <c r="IF484" s="3"/>
      <c r="IG484" s="3"/>
      <c r="IH484" s="3"/>
      <c r="II484" s="3"/>
      <c r="IJ484" s="3"/>
      <c r="IK484" s="3">
        <v>0</v>
      </c>
      <c r="IL484" s="3"/>
      <c r="IM484" s="3"/>
      <c r="IN484" s="3"/>
      <c r="IO484" s="3"/>
      <c r="IP484" s="3"/>
      <c r="IQ484" s="3"/>
      <c r="IR484" s="3"/>
      <c r="IS484" s="3"/>
      <c r="IT484" s="3"/>
      <c r="IU484" s="3"/>
    </row>
    <row r="485" spans="1:255" ht="409.5" x14ac:dyDescent="0.25">
      <c r="A485" s="4">
        <v>17</v>
      </c>
      <c r="B485" s="4">
        <v>1</v>
      </c>
      <c r="C485" s="4"/>
      <c r="D485" s="4"/>
      <c r="E485" s="4" t="s">
        <v>658</v>
      </c>
      <c r="F485" s="4" t="s">
        <v>659</v>
      </c>
      <c r="G485" s="4" t="s">
        <v>660</v>
      </c>
      <c r="H485" s="4" t="s">
        <v>40</v>
      </c>
      <c r="I485" s="4">
        <f>ROUND(44/100,9)</f>
        <v>0.44</v>
      </c>
      <c r="J485" s="4">
        <v>0</v>
      </c>
      <c r="K485" s="4">
        <f>ROUND(44/100,9)</f>
        <v>0.44</v>
      </c>
      <c r="L485" s="4"/>
      <c r="M485" s="4"/>
      <c r="N485" s="4"/>
      <c r="O485" s="4">
        <f t="shared" si="668"/>
        <v>8803.89</v>
      </c>
      <c r="P485" s="4">
        <f t="shared" si="669"/>
        <v>319.36</v>
      </c>
      <c r="Q485" s="4">
        <f>(ROUND((ROUND((((ET485*1.2))*AV485*I485),2)*BB485),2)+ROUND((ROUND(((AE485-((EU485*1.2)))*AV485*I485),2)*BS485),2))</f>
        <v>15.69</v>
      </c>
      <c r="R485" s="4">
        <f>(ROUND((ROUND((((EU485*1.2))*AV485*I485),2)*BS485),2)+ROUND((ROUND(((AE485-((EU485*1.2)))*AV485*I485),2)*BS485),2))</f>
        <v>3.94</v>
      </c>
      <c r="S485" s="4">
        <f t="shared" si="670"/>
        <v>8468.84</v>
      </c>
      <c r="T485" s="4">
        <f t="shared" si="671"/>
        <v>0</v>
      </c>
      <c r="U485" s="4">
        <f t="shared" si="672"/>
        <v>13.444485119999998</v>
      </c>
      <c r="V485" s="4">
        <f t="shared" si="673"/>
        <v>0</v>
      </c>
      <c r="W485" s="4">
        <f t="shared" si="674"/>
        <v>0</v>
      </c>
      <c r="X485" s="4">
        <f>(ROUND((((S485+ROUND((ROUND((((EU485*1.2))*AV485*I485),2)*BS485),2))*AT485)/100),2)+ROUND(((ROUND((ROUND(((AE485-((EU485*1.2)))*AV485*I485),2)*BS485),2)*AT485)/100),2))</f>
        <v>8218.6</v>
      </c>
      <c r="Y485" s="4">
        <f>(ROUND((((S485+ROUND((ROUND((((EU485*1.2))*AV485*I485),2)*BS485),2))*AU485)/100),2)+ROUND(((ROUND((ROUND(((AE485-((EU485*1.2)))*AV485*I485),2)*BS485),2)*AU485)/100),2))</f>
        <v>4321.12</v>
      </c>
      <c r="Z485" s="4"/>
      <c r="AA485" s="4">
        <v>55890823</v>
      </c>
      <c r="AB485" s="4">
        <f t="shared" si="675"/>
        <v>524.11400000000003</v>
      </c>
      <c r="AC485" s="4">
        <f>ROUND(((ES485*1)),6)</f>
        <v>195.11</v>
      </c>
      <c r="AD485" s="4">
        <f>ROUND(((((ET485*1.2))-((EU485*1.2)))+AE485),6)</f>
        <v>2.7719999999999998</v>
      </c>
      <c r="AE485" s="4">
        <f>ROUND(((EU485*1.2)),6)</f>
        <v>0.156</v>
      </c>
      <c r="AF485" s="4">
        <f>ROUND(((EV485*1.2)),6)</f>
        <v>326.23200000000003</v>
      </c>
      <c r="AG485" s="4">
        <f t="shared" si="676"/>
        <v>0</v>
      </c>
      <c r="AH485" s="4">
        <f>((EW485*1.2))</f>
        <v>29.183999999999997</v>
      </c>
      <c r="AI485" s="4">
        <f>((EX485*1.2))</f>
        <v>0</v>
      </c>
      <c r="AJ485" s="4">
        <f t="shared" si="677"/>
        <v>0</v>
      </c>
      <c r="AK485" s="4">
        <v>469.28</v>
      </c>
      <c r="AL485" s="4">
        <v>195.11</v>
      </c>
      <c r="AM485" s="4">
        <v>2.31</v>
      </c>
      <c r="AN485" s="4">
        <v>0.13</v>
      </c>
      <c r="AO485" s="4">
        <v>271.86</v>
      </c>
      <c r="AP485" s="4">
        <v>0</v>
      </c>
      <c r="AQ485" s="4">
        <v>24.32</v>
      </c>
      <c r="AR485" s="4">
        <v>0</v>
      </c>
      <c r="AS485" s="4">
        <v>0</v>
      </c>
      <c r="AT485" s="4">
        <v>97</v>
      </c>
      <c r="AU485" s="4">
        <v>51</v>
      </c>
      <c r="AV485" s="4">
        <v>1.0469999999999999</v>
      </c>
      <c r="AW485" s="4">
        <v>1</v>
      </c>
      <c r="AX485" s="4"/>
      <c r="AY485" s="4"/>
      <c r="AZ485" s="4">
        <v>1</v>
      </c>
      <c r="BA485" s="4">
        <v>56.35</v>
      </c>
      <c r="BB485" s="4">
        <v>12.26</v>
      </c>
      <c r="BC485" s="4">
        <v>3.72</v>
      </c>
      <c r="BD485" s="4" t="s">
        <v>3</v>
      </c>
      <c r="BE485" s="4" t="s">
        <v>3</v>
      </c>
      <c r="BF485" s="4" t="s">
        <v>3</v>
      </c>
      <c r="BG485" s="4" t="s">
        <v>3</v>
      </c>
      <c r="BH485" s="4">
        <v>0</v>
      </c>
      <c r="BI485" s="4">
        <v>2</v>
      </c>
      <c r="BJ485" s="4" t="s">
        <v>661</v>
      </c>
      <c r="BK485" s="4"/>
      <c r="BL485" s="4"/>
      <c r="BM485" s="4">
        <v>67</v>
      </c>
      <c r="BN485" s="4">
        <v>0</v>
      </c>
      <c r="BO485" s="4" t="s">
        <v>659</v>
      </c>
      <c r="BP485" s="4">
        <v>1</v>
      </c>
      <c r="BQ485" s="4">
        <v>40</v>
      </c>
      <c r="BR485" s="4">
        <v>0</v>
      </c>
      <c r="BS485" s="4">
        <v>56.35</v>
      </c>
      <c r="BT485" s="4">
        <v>1</v>
      </c>
      <c r="BU485" s="4">
        <v>1</v>
      </c>
      <c r="BV485" s="4">
        <v>1</v>
      </c>
      <c r="BW485" s="4">
        <v>1</v>
      </c>
      <c r="BX485" s="4">
        <v>1</v>
      </c>
      <c r="BY485" s="4" t="s">
        <v>3</v>
      </c>
      <c r="BZ485" s="4">
        <v>97</v>
      </c>
      <c r="CA485" s="4">
        <v>51</v>
      </c>
      <c r="CB485" s="4" t="s">
        <v>3</v>
      </c>
      <c r="CC485" s="4"/>
      <c r="CD485" s="4"/>
      <c r="CE485" s="4">
        <v>1566</v>
      </c>
      <c r="CF485" s="4">
        <v>0</v>
      </c>
      <c r="CG485" s="4">
        <v>0</v>
      </c>
      <c r="CH485" s="4"/>
      <c r="CI485" s="4"/>
      <c r="CJ485" s="4"/>
      <c r="CK485" s="4"/>
      <c r="CL485" s="4"/>
      <c r="CM485" s="4">
        <v>0</v>
      </c>
      <c r="CN485" s="10" t="s">
        <v>2491</v>
      </c>
      <c r="CO485" s="4">
        <v>0</v>
      </c>
      <c r="CP485" s="4">
        <f t="shared" si="678"/>
        <v>8803.89</v>
      </c>
      <c r="CQ485" s="4">
        <f t="shared" si="679"/>
        <v>725.81</v>
      </c>
      <c r="CR485" s="4">
        <f>(ROUND((ROUND((((ET485*1.2))*AV485*1),2)*BB485),2)+ROUND((ROUND(((AE485-((EU485*1.2)))*AV485*1),2)*BS485),2))</f>
        <v>35.549999999999997</v>
      </c>
      <c r="CS485" s="4">
        <f>(ROUND((ROUND((((EU485*1.2))*AV485*1),2)*BS485),2)+ROUND((ROUND(((AE485-((EU485*1.2)))*AV485*1),2)*BS485),2))</f>
        <v>9.02</v>
      </c>
      <c r="CT485" s="4">
        <f t="shared" si="680"/>
        <v>19246.91</v>
      </c>
      <c r="CU485" s="4">
        <f t="shared" si="681"/>
        <v>0</v>
      </c>
      <c r="CV485" s="4">
        <f t="shared" si="682"/>
        <v>30.555647999999994</v>
      </c>
      <c r="CW485" s="4">
        <f t="shared" si="683"/>
        <v>0</v>
      </c>
      <c r="CX485" s="4">
        <f t="shared" si="684"/>
        <v>0</v>
      </c>
      <c r="CY485" s="4">
        <f>(ROUND((((S485+ROUND((ROUND((((EU485*1.2))*AV485*1),2)*BS485),2))*AT485)/100),2)+ROUND(((ROUND((ROUND(((AE485-((EU485*1.2)))*AV485*1),2)*BS485),2)*AT485)/100),2))</f>
        <v>8223.52</v>
      </c>
      <c r="CZ485" s="4">
        <f>(ROUND((((S485+ROUND((ROUND((((EU485*1.2))*AV485*1),2)*BS485),2))*AU485)/100),2)+ROUND(((ROUND((ROUND(((AE485-((EU485*1.2)))*AV485*1),2)*BS485),2)*AU485)/100),2))</f>
        <v>4323.71</v>
      </c>
      <c r="DA485" s="4"/>
      <c r="DB485" s="4">
        <v>144</v>
      </c>
      <c r="DC485" s="4" t="s">
        <v>3</v>
      </c>
      <c r="DD485" s="4" t="s">
        <v>22</v>
      </c>
      <c r="DE485" s="4" t="s">
        <v>42</v>
      </c>
      <c r="DF485" s="4" t="s">
        <v>42</v>
      </c>
      <c r="DG485" s="4" t="s">
        <v>42</v>
      </c>
      <c r="DH485" s="4" t="s">
        <v>3</v>
      </c>
      <c r="DI485" s="4" t="s">
        <v>42</v>
      </c>
      <c r="DJ485" s="4" t="s">
        <v>42</v>
      </c>
      <c r="DK485" s="4" t="s">
        <v>3</v>
      </c>
      <c r="DL485" s="4" t="s">
        <v>3</v>
      </c>
      <c r="DM485" s="4" t="s">
        <v>3</v>
      </c>
      <c r="DN485" s="4">
        <v>0</v>
      </c>
      <c r="DO485" s="4">
        <v>0</v>
      </c>
      <c r="DP485" s="4">
        <v>1</v>
      </c>
      <c r="DQ485" s="4">
        <v>1</v>
      </c>
      <c r="DR485" s="4"/>
      <c r="DS485" s="4"/>
      <c r="DT485" s="4"/>
      <c r="DU485" s="4">
        <v>1010</v>
      </c>
      <c r="DV485" s="4" t="s">
        <v>40</v>
      </c>
      <c r="DW485" s="4" t="s">
        <v>40</v>
      </c>
      <c r="DX485" s="4">
        <v>100</v>
      </c>
      <c r="DY485" s="4"/>
      <c r="DZ485" s="4" t="s">
        <v>3</v>
      </c>
      <c r="EA485" s="4" t="s">
        <v>3</v>
      </c>
      <c r="EB485" s="4" t="s">
        <v>3</v>
      </c>
      <c r="EC485" s="4" t="s">
        <v>3</v>
      </c>
      <c r="ED485" s="4"/>
      <c r="EE485" s="4">
        <v>57042957</v>
      </c>
      <c r="EF485" s="4">
        <v>40</v>
      </c>
      <c r="EG485" s="4" t="s">
        <v>33</v>
      </c>
      <c r="EH485" s="4">
        <v>0</v>
      </c>
      <c r="EI485" s="4" t="s">
        <v>3</v>
      </c>
      <c r="EJ485" s="4">
        <v>2</v>
      </c>
      <c r="EK485" s="4">
        <v>67</v>
      </c>
      <c r="EL485" s="4" t="s">
        <v>34</v>
      </c>
      <c r="EM485" s="4" t="s">
        <v>35</v>
      </c>
      <c r="EN485" s="4"/>
      <c r="EO485" s="4" t="s">
        <v>46</v>
      </c>
      <c r="EP485" s="4"/>
      <c r="EQ485" s="4">
        <v>0</v>
      </c>
      <c r="ER485" s="4">
        <v>469.28</v>
      </c>
      <c r="ES485" s="4">
        <v>195.11</v>
      </c>
      <c r="ET485" s="4">
        <v>2.31</v>
      </c>
      <c r="EU485" s="4">
        <v>0.13</v>
      </c>
      <c r="EV485" s="4">
        <v>271.86</v>
      </c>
      <c r="EW485" s="4">
        <v>24.32</v>
      </c>
      <c r="EX485" s="4">
        <v>0</v>
      </c>
      <c r="EY485" s="4">
        <v>0</v>
      </c>
      <c r="EZ485" s="4"/>
      <c r="FA485" s="4"/>
      <c r="FB485" s="4"/>
      <c r="FC485" s="4"/>
      <c r="FD485" s="4"/>
      <c r="FE485" s="4"/>
      <c r="FF485" s="4"/>
      <c r="FG485" s="4"/>
      <c r="FH485" s="4"/>
      <c r="FI485" s="4"/>
      <c r="FJ485" s="4"/>
      <c r="FK485" s="4"/>
      <c r="FL485" s="4"/>
      <c r="FM485" s="4"/>
      <c r="FN485" s="4"/>
      <c r="FO485" s="4"/>
      <c r="FP485" s="4"/>
      <c r="FQ485" s="4">
        <v>0</v>
      </c>
      <c r="FR485" s="4">
        <v>0</v>
      </c>
      <c r="FS485" s="4">
        <v>0</v>
      </c>
      <c r="FT485" s="4"/>
      <c r="FU485" s="4"/>
      <c r="FV485" s="4"/>
      <c r="FW485" s="4"/>
      <c r="FX485" s="4">
        <v>97</v>
      </c>
      <c r="FY485" s="4">
        <v>51</v>
      </c>
      <c r="FZ485" s="4"/>
      <c r="GA485" s="4" t="s">
        <v>3</v>
      </c>
      <c r="GB485" s="4"/>
      <c r="GC485" s="4"/>
      <c r="GD485" s="4">
        <v>1</v>
      </c>
      <c r="GE485" s="4"/>
      <c r="GF485" s="4">
        <v>2117903729</v>
      </c>
      <c r="GG485" s="4">
        <v>2</v>
      </c>
      <c r="GH485" s="4">
        <v>1</v>
      </c>
      <c r="GI485" s="4">
        <v>2</v>
      </c>
      <c r="GJ485" s="4">
        <v>0</v>
      </c>
      <c r="GK485" s="4">
        <v>0</v>
      </c>
      <c r="GL485" s="4">
        <f t="shared" si="685"/>
        <v>0</v>
      </c>
      <c r="GM485" s="4">
        <f t="shared" si="686"/>
        <v>21343.61</v>
      </c>
      <c r="GN485" s="4">
        <f t="shared" si="687"/>
        <v>0</v>
      </c>
      <c r="GO485" s="4">
        <f t="shared" si="688"/>
        <v>21343.61</v>
      </c>
      <c r="GP485" s="4">
        <f t="shared" si="689"/>
        <v>0</v>
      </c>
      <c r="GQ485" s="4"/>
      <c r="GR485" s="4">
        <v>0</v>
      </c>
      <c r="GS485" s="4">
        <v>0</v>
      </c>
      <c r="GT485" s="4">
        <v>0</v>
      </c>
      <c r="GU485" s="4" t="s">
        <v>3</v>
      </c>
      <c r="GV485" s="4">
        <f t="shared" si="690"/>
        <v>0</v>
      </c>
      <c r="GW485" s="4">
        <v>1</v>
      </c>
      <c r="GX485" s="4">
        <f t="shared" si="691"/>
        <v>0</v>
      </c>
      <c r="GY485" s="4"/>
      <c r="GZ485" s="4"/>
      <c r="HA485" s="4">
        <v>0</v>
      </c>
      <c r="HB485" s="4">
        <v>0</v>
      </c>
      <c r="HC485" s="4">
        <f t="shared" si="692"/>
        <v>0</v>
      </c>
      <c r="HD485" s="4"/>
      <c r="HE485" s="4" t="s">
        <v>3</v>
      </c>
      <c r="HF485" s="4" t="s">
        <v>3</v>
      </c>
      <c r="HG485" s="4"/>
      <c r="HH485" s="4"/>
      <c r="HI485" s="4"/>
      <c r="HJ485" s="4"/>
      <c r="HK485" s="4"/>
      <c r="HL485" s="4"/>
      <c r="HM485" s="4" t="s">
        <v>3</v>
      </c>
      <c r="HN485" s="4" t="s">
        <v>3</v>
      </c>
      <c r="HO485" s="4" t="s">
        <v>3</v>
      </c>
      <c r="HP485" s="4" t="s">
        <v>3</v>
      </c>
      <c r="HQ485" s="4" t="s">
        <v>3</v>
      </c>
      <c r="HR485" s="4"/>
      <c r="HS485" s="4">
        <v>0</v>
      </c>
      <c r="HT485" s="4"/>
      <c r="HU485" s="4"/>
      <c r="HV485" s="4"/>
      <c r="HW485" s="4"/>
      <c r="HX485" s="4"/>
      <c r="HY485" s="4"/>
      <c r="HZ485" s="4"/>
      <c r="IA485" s="4"/>
      <c r="IB485" s="4"/>
      <c r="IC485" s="4"/>
      <c r="ID485" s="4"/>
      <c r="IE485" s="4"/>
      <c r="IF485" s="4"/>
      <c r="IG485" s="4"/>
      <c r="IH485" s="4"/>
      <c r="II485" s="4"/>
      <c r="IJ485" s="4"/>
      <c r="IK485" s="4">
        <v>0</v>
      </c>
      <c r="IL485" s="4"/>
      <c r="IM485" s="4"/>
      <c r="IN485" s="4"/>
      <c r="IO485" s="4"/>
      <c r="IP485" s="4"/>
      <c r="IQ485" s="4"/>
      <c r="IR485" s="4"/>
      <c r="IS485" s="4"/>
      <c r="IT485" s="4"/>
      <c r="IU485" s="4"/>
    </row>
    <row r="486" spans="1:255" x14ac:dyDescent="0.25">
      <c r="A486" s="3">
        <v>18</v>
      </c>
      <c r="B486" s="3">
        <v>1</v>
      </c>
      <c r="C486" s="3"/>
      <c r="D486" s="3"/>
      <c r="E486" s="3" t="s">
        <v>662</v>
      </c>
      <c r="F486" s="3" t="s">
        <v>663</v>
      </c>
      <c r="G486" s="3" t="s">
        <v>664</v>
      </c>
      <c r="H486" s="3" t="s">
        <v>266</v>
      </c>
      <c r="I486" s="3">
        <f>I484*J486</f>
        <v>44.88</v>
      </c>
      <c r="J486" s="3">
        <v>102</v>
      </c>
      <c r="K486" s="3">
        <v>102</v>
      </c>
      <c r="L486" s="3"/>
      <c r="M486" s="3"/>
      <c r="N486" s="3"/>
      <c r="O486" s="3">
        <f t="shared" si="668"/>
        <v>876.06</v>
      </c>
      <c r="P486" s="3">
        <f t="shared" si="669"/>
        <v>876.06</v>
      </c>
      <c r="Q486" s="3">
        <f>(ROUND((ROUND(((ET486)*AV486*I486),2)*BB486),2)+ROUND((ROUND(((AE486-(EU486))*AV486*I486),2)*BS486),2))</f>
        <v>0</v>
      </c>
      <c r="R486" s="3">
        <f>(ROUND((ROUND(((EU486)*AV486*I486),2)*BS486),2)+ROUND((ROUND(((AE486-(EU486))*AV486*I486),2)*BS486),2))</f>
        <v>0</v>
      </c>
      <c r="S486" s="3">
        <f t="shared" si="670"/>
        <v>0</v>
      </c>
      <c r="T486" s="3">
        <f t="shared" si="671"/>
        <v>0</v>
      </c>
      <c r="U486" s="3">
        <f t="shared" si="672"/>
        <v>0</v>
      </c>
      <c r="V486" s="3">
        <f t="shared" si="673"/>
        <v>0</v>
      </c>
      <c r="W486" s="3">
        <f t="shared" si="674"/>
        <v>0</v>
      </c>
      <c r="X486" s="3">
        <f>(ROUND((((S486+ROUND((ROUND(((EU486)*AV486*I486),2)*BS486),2))*AT486)/100),2)+ROUND(((ROUND((ROUND(((AE486-(EU486))*AV486*I486),2)*BS486),2)*AT486)/100),2))</f>
        <v>0</v>
      </c>
      <c r="Y486" s="3">
        <f>(ROUND((((S486+ROUND((ROUND(((EU486)*AV486*I486),2)*BS486),2))*AU486)/100),2)+ROUND(((ROUND((ROUND(((AE486-(EU486))*AV486*I486),2)*BS486),2)*AU486)/100),2))</f>
        <v>0</v>
      </c>
      <c r="Z486" s="3"/>
      <c r="AA486" s="3">
        <v>54971259</v>
      </c>
      <c r="AB486" s="3">
        <f t="shared" si="675"/>
        <v>19.52</v>
      </c>
      <c r="AC486" s="3">
        <f>ROUND((ES486),6)</f>
        <v>19.52</v>
      </c>
      <c r="AD486" s="3">
        <f>ROUND((((ET486)-(EU486))+AE486),6)</f>
        <v>0</v>
      </c>
      <c r="AE486" s="3">
        <f>ROUND((EU486),6)</f>
        <v>0</v>
      </c>
      <c r="AF486" s="3">
        <f>ROUND((EV486),6)</f>
        <v>0</v>
      </c>
      <c r="AG486" s="3">
        <f t="shared" si="676"/>
        <v>0</v>
      </c>
      <c r="AH486" s="3">
        <f>(EW486)</f>
        <v>0</v>
      </c>
      <c r="AI486" s="3">
        <f>(EX486)</f>
        <v>0</v>
      </c>
      <c r="AJ486" s="3">
        <f t="shared" si="677"/>
        <v>0</v>
      </c>
      <c r="AK486" s="3">
        <v>19.52</v>
      </c>
      <c r="AL486" s="3">
        <v>19.52</v>
      </c>
      <c r="AM486" s="3">
        <v>0</v>
      </c>
      <c r="AN486" s="3">
        <v>0</v>
      </c>
      <c r="AO486" s="3">
        <v>0</v>
      </c>
      <c r="AP486" s="3">
        <v>0</v>
      </c>
      <c r="AQ486" s="3">
        <v>0</v>
      </c>
      <c r="AR486" s="3">
        <v>0</v>
      </c>
      <c r="AS486" s="3">
        <v>0</v>
      </c>
      <c r="AT486" s="3">
        <v>97</v>
      </c>
      <c r="AU486" s="3">
        <v>51</v>
      </c>
      <c r="AV486" s="3">
        <v>1</v>
      </c>
      <c r="AW486" s="3">
        <v>1</v>
      </c>
      <c r="AX486" s="3"/>
      <c r="AY486" s="3"/>
      <c r="AZ486" s="3">
        <v>1</v>
      </c>
      <c r="BA486" s="3">
        <v>1</v>
      </c>
      <c r="BB486" s="3">
        <v>1</v>
      </c>
      <c r="BC486" s="3">
        <v>1</v>
      </c>
      <c r="BD486" s="3" t="s">
        <v>3</v>
      </c>
      <c r="BE486" s="3" t="s">
        <v>3</v>
      </c>
      <c r="BF486" s="3" t="s">
        <v>3</v>
      </c>
      <c r="BG486" s="3" t="s">
        <v>3</v>
      </c>
      <c r="BH486" s="3">
        <v>3</v>
      </c>
      <c r="BI486" s="3">
        <v>2</v>
      </c>
      <c r="BJ486" s="3" t="s">
        <v>665</v>
      </c>
      <c r="BK486" s="3"/>
      <c r="BL486" s="3"/>
      <c r="BM486" s="3">
        <v>67</v>
      </c>
      <c r="BN486" s="3">
        <v>0</v>
      </c>
      <c r="BO486" s="3" t="s">
        <v>3</v>
      </c>
      <c r="BP486" s="3">
        <v>0</v>
      </c>
      <c r="BQ486" s="3">
        <v>40</v>
      </c>
      <c r="BR486" s="3">
        <v>0</v>
      </c>
      <c r="BS486" s="3">
        <v>1</v>
      </c>
      <c r="BT486" s="3">
        <v>1</v>
      </c>
      <c r="BU486" s="3">
        <v>1</v>
      </c>
      <c r="BV486" s="3">
        <v>1</v>
      </c>
      <c r="BW486" s="3">
        <v>1</v>
      </c>
      <c r="BX486" s="3">
        <v>1</v>
      </c>
      <c r="BY486" s="3" t="s">
        <v>3</v>
      </c>
      <c r="BZ486" s="3">
        <v>97</v>
      </c>
      <c r="CA486" s="3">
        <v>51</v>
      </c>
      <c r="CB486" s="3" t="s">
        <v>3</v>
      </c>
      <c r="CC486" s="3"/>
      <c r="CD486" s="3"/>
      <c r="CE486" s="3">
        <v>1566</v>
      </c>
      <c r="CF486" s="3">
        <v>0</v>
      </c>
      <c r="CG486" s="3">
        <v>0</v>
      </c>
      <c r="CH486" s="3"/>
      <c r="CI486" s="3"/>
      <c r="CJ486" s="3"/>
      <c r="CK486" s="3"/>
      <c r="CL486" s="3"/>
      <c r="CM486" s="3">
        <v>0</v>
      </c>
      <c r="CN486" s="3" t="s">
        <v>3</v>
      </c>
      <c r="CO486" s="3">
        <v>0</v>
      </c>
      <c r="CP486" s="3">
        <f t="shared" si="678"/>
        <v>876.06</v>
      </c>
      <c r="CQ486" s="3">
        <f t="shared" si="679"/>
        <v>19.52</v>
      </c>
      <c r="CR486" s="3">
        <f>(ROUND((ROUND(((ET486)*AV486*1),2)*BB486),2)+ROUND((ROUND(((AE486-(EU486))*AV486*1),2)*BS486),2))</f>
        <v>0</v>
      </c>
      <c r="CS486" s="3">
        <f>(ROUND((ROUND(((EU486)*AV486*1),2)*BS486),2)+ROUND((ROUND(((AE486-(EU486))*AV486*1),2)*BS486),2))</f>
        <v>0</v>
      </c>
      <c r="CT486" s="3">
        <f t="shared" si="680"/>
        <v>0</v>
      </c>
      <c r="CU486" s="3">
        <f t="shared" si="681"/>
        <v>0</v>
      </c>
      <c r="CV486" s="3">
        <f t="shared" si="682"/>
        <v>0</v>
      </c>
      <c r="CW486" s="3">
        <f t="shared" si="683"/>
        <v>0</v>
      </c>
      <c r="CX486" s="3">
        <f t="shared" si="684"/>
        <v>0</v>
      </c>
      <c r="CY486" s="3">
        <f>(ROUND((((S486+ROUND((ROUND(((EU486)*AV486*1),2)*BS486),2))*AT486)/100),2)+ROUND(((ROUND((ROUND(((AE486-(EU486))*AV486*1),2)*BS486),2)*AT486)/100),2))</f>
        <v>0</v>
      </c>
      <c r="CZ486" s="3">
        <f>(ROUND((((S486+ROUND((ROUND(((EU486)*AV486*1),2)*BS486),2))*AU486)/100),2)+ROUND(((ROUND((ROUND(((AE486-(EU486))*AV486*1),2)*BS486),2)*AU486)/100),2))</f>
        <v>0</v>
      </c>
      <c r="DA486" s="3"/>
      <c r="DB486" s="3"/>
      <c r="DC486" s="3" t="s">
        <v>3</v>
      </c>
      <c r="DD486" s="3" t="s">
        <v>3</v>
      </c>
      <c r="DE486" s="3" t="s">
        <v>3</v>
      </c>
      <c r="DF486" s="3" t="s">
        <v>3</v>
      </c>
      <c r="DG486" s="3" t="s">
        <v>3</v>
      </c>
      <c r="DH486" s="3" t="s">
        <v>3</v>
      </c>
      <c r="DI486" s="3" t="s">
        <v>3</v>
      </c>
      <c r="DJ486" s="3" t="s">
        <v>3</v>
      </c>
      <c r="DK486" s="3" t="s">
        <v>3</v>
      </c>
      <c r="DL486" s="3" t="s">
        <v>3</v>
      </c>
      <c r="DM486" s="3" t="s">
        <v>3</v>
      </c>
      <c r="DN486" s="3">
        <v>0</v>
      </c>
      <c r="DO486" s="3">
        <v>0</v>
      </c>
      <c r="DP486" s="3">
        <v>1</v>
      </c>
      <c r="DQ486" s="3">
        <v>1</v>
      </c>
      <c r="DR486" s="3"/>
      <c r="DS486" s="3"/>
      <c r="DT486" s="3"/>
      <c r="DU486" s="3">
        <v>1010</v>
      </c>
      <c r="DV486" s="3" t="s">
        <v>266</v>
      </c>
      <c r="DW486" s="3" t="s">
        <v>266</v>
      </c>
      <c r="DX486" s="3">
        <v>1</v>
      </c>
      <c r="DY486" s="3"/>
      <c r="DZ486" s="3" t="s">
        <v>3</v>
      </c>
      <c r="EA486" s="3" t="s">
        <v>3</v>
      </c>
      <c r="EB486" s="3" t="s">
        <v>3</v>
      </c>
      <c r="EC486" s="3" t="s">
        <v>3</v>
      </c>
      <c r="ED486" s="3"/>
      <c r="EE486" s="3">
        <v>57042957</v>
      </c>
      <c r="EF486" s="3">
        <v>40</v>
      </c>
      <c r="EG486" s="3" t="s">
        <v>33</v>
      </c>
      <c r="EH486" s="3">
        <v>0</v>
      </c>
      <c r="EI486" s="3" t="s">
        <v>3</v>
      </c>
      <c r="EJ486" s="3">
        <v>2</v>
      </c>
      <c r="EK486" s="3">
        <v>67</v>
      </c>
      <c r="EL486" s="3" t="s">
        <v>34</v>
      </c>
      <c r="EM486" s="3" t="s">
        <v>35</v>
      </c>
      <c r="EN486" s="3"/>
      <c r="EO486" s="3" t="s">
        <v>3</v>
      </c>
      <c r="EP486" s="3"/>
      <c r="EQ486" s="3">
        <v>0</v>
      </c>
      <c r="ER486" s="3">
        <v>19.52</v>
      </c>
      <c r="ES486" s="3">
        <v>19.52</v>
      </c>
      <c r="ET486" s="3">
        <v>0</v>
      </c>
      <c r="EU486" s="3">
        <v>0</v>
      </c>
      <c r="EV486" s="3">
        <v>0</v>
      </c>
      <c r="EW486" s="3">
        <v>0</v>
      </c>
      <c r="EX486" s="3">
        <v>0</v>
      </c>
      <c r="EY486" s="3"/>
      <c r="EZ486" s="3"/>
      <c r="FA486" s="3"/>
      <c r="FB486" s="3"/>
      <c r="FC486" s="3"/>
      <c r="FD486" s="3"/>
      <c r="FE486" s="3"/>
      <c r="FF486" s="3"/>
      <c r="FG486" s="3"/>
      <c r="FH486" s="3"/>
      <c r="FI486" s="3"/>
      <c r="FJ486" s="3"/>
      <c r="FK486" s="3"/>
      <c r="FL486" s="3"/>
      <c r="FM486" s="3"/>
      <c r="FN486" s="3"/>
      <c r="FO486" s="3"/>
      <c r="FP486" s="3"/>
      <c r="FQ486" s="3">
        <v>0</v>
      </c>
      <c r="FR486" s="3">
        <v>0</v>
      </c>
      <c r="FS486" s="3">
        <v>0</v>
      </c>
      <c r="FT486" s="3"/>
      <c r="FU486" s="3"/>
      <c r="FV486" s="3"/>
      <c r="FW486" s="3"/>
      <c r="FX486" s="3">
        <v>97</v>
      </c>
      <c r="FY486" s="3">
        <v>51</v>
      </c>
      <c r="FZ486" s="3"/>
      <c r="GA486" s="3" t="s">
        <v>3</v>
      </c>
      <c r="GB486" s="3"/>
      <c r="GC486" s="3"/>
      <c r="GD486" s="3">
        <v>1</v>
      </c>
      <c r="GE486" s="3"/>
      <c r="GF486" s="3">
        <v>-2055143684</v>
      </c>
      <c r="GG486" s="3">
        <v>2</v>
      </c>
      <c r="GH486" s="3">
        <v>1</v>
      </c>
      <c r="GI486" s="3">
        <v>-2</v>
      </c>
      <c r="GJ486" s="3">
        <v>0</v>
      </c>
      <c r="GK486" s="3">
        <v>0</v>
      </c>
      <c r="GL486" s="3">
        <f t="shared" si="685"/>
        <v>0</v>
      </c>
      <c r="GM486" s="3">
        <f t="shared" si="686"/>
        <v>876.06</v>
      </c>
      <c r="GN486" s="3">
        <f t="shared" si="687"/>
        <v>0</v>
      </c>
      <c r="GO486" s="3">
        <f t="shared" si="688"/>
        <v>876.06</v>
      </c>
      <c r="GP486" s="3">
        <f t="shared" si="689"/>
        <v>0</v>
      </c>
      <c r="GQ486" s="3"/>
      <c r="GR486" s="3">
        <v>0</v>
      </c>
      <c r="GS486" s="3">
        <v>3</v>
      </c>
      <c r="GT486" s="3">
        <v>0</v>
      </c>
      <c r="GU486" s="3" t="s">
        <v>3</v>
      </c>
      <c r="GV486" s="3">
        <f t="shared" si="690"/>
        <v>0</v>
      </c>
      <c r="GW486" s="3">
        <v>1</v>
      </c>
      <c r="GX486" s="3">
        <f t="shared" si="691"/>
        <v>0</v>
      </c>
      <c r="GY486" s="3"/>
      <c r="GZ486" s="3"/>
      <c r="HA486" s="3">
        <v>0</v>
      </c>
      <c r="HB486" s="3">
        <v>0</v>
      </c>
      <c r="HC486" s="3">
        <f t="shared" si="692"/>
        <v>0</v>
      </c>
      <c r="HD486" s="3"/>
      <c r="HE486" s="3" t="s">
        <v>3</v>
      </c>
      <c r="HF486" s="3" t="s">
        <v>3</v>
      </c>
      <c r="HG486" s="3"/>
      <c r="HH486" s="3"/>
      <c r="HI486" s="3"/>
      <c r="HJ486" s="3"/>
      <c r="HK486" s="3"/>
      <c r="HL486" s="3"/>
      <c r="HM486" s="3" t="s">
        <v>3</v>
      </c>
      <c r="HN486" s="3" t="s">
        <v>3</v>
      </c>
      <c r="HO486" s="3" t="s">
        <v>3</v>
      </c>
      <c r="HP486" s="3" t="s">
        <v>3</v>
      </c>
      <c r="HQ486" s="3" t="s">
        <v>3</v>
      </c>
      <c r="HR486" s="3"/>
      <c r="HS486" s="3">
        <v>0</v>
      </c>
      <c r="HT486" s="3"/>
      <c r="HU486" s="3"/>
      <c r="HV486" s="3"/>
      <c r="HW486" s="3"/>
      <c r="HX486" s="3"/>
      <c r="HY486" s="3"/>
      <c r="HZ486" s="3"/>
      <c r="IA486" s="3"/>
      <c r="IB486" s="3"/>
      <c r="IC486" s="3"/>
      <c r="ID486" s="3"/>
      <c r="IE486" s="3"/>
      <c r="IF486" s="3"/>
      <c r="IG486" s="3"/>
      <c r="IH486" s="3"/>
      <c r="II486" s="3"/>
      <c r="IJ486" s="3"/>
      <c r="IK486" s="3">
        <v>0</v>
      </c>
      <c r="IL486" s="3"/>
      <c r="IM486" s="3"/>
      <c r="IN486" s="3"/>
      <c r="IO486" s="3"/>
      <c r="IP486" s="3"/>
      <c r="IQ486" s="3"/>
      <c r="IR486" s="3"/>
      <c r="IS486" s="3"/>
      <c r="IT486" s="3"/>
      <c r="IU486" s="3"/>
    </row>
    <row r="487" spans="1:255" x14ac:dyDescent="0.25">
      <c r="A487" s="4">
        <v>18</v>
      </c>
      <c r="B487" s="4">
        <v>1</v>
      </c>
      <c r="C487" s="4"/>
      <c r="D487" s="4"/>
      <c r="E487" s="4" t="s">
        <v>662</v>
      </c>
      <c r="F487" s="4" t="s">
        <v>663</v>
      </c>
      <c r="G487" s="4" t="s">
        <v>664</v>
      </c>
      <c r="H487" s="4" t="s">
        <v>266</v>
      </c>
      <c r="I487" s="4">
        <f>I485*J487</f>
        <v>44.88</v>
      </c>
      <c r="J487" s="4">
        <v>102</v>
      </c>
      <c r="K487" s="4">
        <v>102</v>
      </c>
      <c r="L487" s="4"/>
      <c r="M487" s="4"/>
      <c r="N487" s="4"/>
      <c r="O487" s="4">
        <f t="shared" si="668"/>
        <v>7814.46</v>
      </c>
      <c r="P487" s="4">
        <f t="shared" si="669"/>
        <v>7814.46</v>
      </c>
      <c r="Q487" s="4">
        <f>(ROUND((ROUND(((ET487)*AV487*I487),2)*BB487),2)+ROUND((ROUND(((AE487-(EU487))*AV487*I487),2)*BS487),2))</f>
        <v>0</v>
      </c>
      <c r="R487" s="4">
        <f>(ROUND((ROUND(((EU487)*AV487*I487),2)*BS487),2)+ROUND((ROUND(((AE487-(EU487))*AV487*I487),2)*BS487),2))</f>
        <v>0</v>
      </c>
      <c r="S487" s="4">
        <f t="shared" si="670"/>
        <v>0</v>
      </c>
      <c r="T487" s="4">
        <f t="shared" si="671"/>
        <v>0</v>
      </c>
      <c r="U487" s="4">
        <f t="shared" si="672"/>
        <v>0</v>
      </c>
      <c r="V487" s="4">
        <f t="shared" si="673"/>
        <v>0</v>
      </c>
      <c r="W487" s="4">
        <f t="shared" si="674"/>
        <v>0</v>
      </c>
      <c r="X487" s="4">
        <f>(ROUND((((S487+ROUND((ROUND(((EU487)*AV487*I487),2)*BS487),2))*AT487)/100),2)+ROUND(((ROUND((ROUND(((AE487-(EU487))*AV487*I487),2)*BS487),2)*AT487)/100),2))</f>
        <v>0</v>
      </c>
      <c r="Y487" s="4">
        <f>(ROUND((((S487+ROUND((ROUND(((EU487)*AV487*I487),2)*BS487),2))*AU487)/100),2)+ROUND(((ROUND((ROUND(((AE487-(EU487))*AV487*I487),2)*BS487),2)*AU487)/100),2))</f>
        <v>0</v>
      </c>
      <c r="Z487" s="4"/>
      <c r="AA487" s="4">
        <v>55890823</v>
      </c>
      <c r="AB487" s="4">
        <f t="shared" si="675"/>
        <v>19.52</v>
      </c>
      <c r="AC487" s="4">
        <f>ROUND((ES487),6)</f>
        <v>19.52</v>
      </c>
      <c r="AD487" s="4">
        <f>ROUND((((ET487)-(EU487))+AE487),6)</f>
        <v>0</v>
      </c>
      <c r="AE487" s="4">
        <f>ROUND((EU487),6)</f>
        <v>0</v>
      </c>
      <c r="AF487" s="4">
        <f>ROUND((EV487),6)</f>
        <v>0</v>
      </c>
      <c r="AG487" s="4">
        <f t="shared" si="676"/>
        <v>0</v>
      </c>
      <c r="AH487" s="4">
        <f>(EW487)</f>
        <v>0</v>
      </c>
      <c r="AI487" s="4">
        <f>(EX487)</f>
        <v>0</v>
      </c>
      <c r="AJ487" s="4">
        <f t="shared" si="677"/>
        <v>0</v>
      </c>
      <c r="AK487" s="4">
        <v>19.52</v>
      </c>
      <c r="AL487" s="4">
        <v>19.52</v>
      </c>
      <c r="AM487" s="4">
        <v>0</v>
      </c>
      <c r="AN487" s="4">
        <v>0</v>
      </c>
      <c r="AO487" s="4">
        <v>0</v>
      </c>
      <c r="AP487" s="4">
        <v>0</v>
      </c>
      <c r="AQ487" s="4">
        <v>0</v>
      </c>
      <c r="AR487" s="4">
        <v>0</v>
      </c>
      <c r="AS487" s="4">
        <v>0</v>
      </c>
      <c r="AT487" s="4">
        <v>97</v>
      </c>
      <c r="AU487" s="4">
        <v>51</v>
      </c>
      <c r="AV487" s="4">
        <v>1</v>
      </c>
      <c r="AW487" s="4">
        <v>1</v>
      </c>
      <c r="AX487" s="4"/>
      <c r="AY487" s="4"/>
      <c r="AZ487" s="4">
        <v>1</v>
      </c>
      <c r="BA487" s="4">
        <v>1</v>
      </c>
      <c r="BB487" s="4">
        <v>1</v>
      </c>
      <c r="BC487" s="4">
        <v>8.92</v>
      </c>
      <c r="BD487" s="4" t="s">
        <v>3</v>
      </c>
      <c r="BE487" s="4" t="s">
        <v>3</v>
      </c>
      <c r="BF487" s="4" t="s">
        <v>3</v>
      </c>
      <c r="BG487" s="4" t="s">
        <v>3</v>
      </c>
      <c r="BH487" s="4">
        <v>3</v>
      </c>
      <c r="BI487" s="4">
        <v>2</v>
      </c>
      <c r="BJ487" s="4" t="s">
        <v>665</v>
      </c>
      <c r="BK487" s="4"/>
      <c r="BL487" s="4"/>
      <c r="BM487" s="4">
        <v>67</v>
      </c>
      <c r="BN487" s="4">
        <v>0</v>
      </c>
      <c r="BO487" s="4" t="s">
        <v>663</v>
      </c>
      <c r="BP487" s="4">
        <v>1</v>
      </c>
      <c r="BQ487" s="4">
        <v>40</v>
      </c>
      <c r="BR487" s="4">
        <v>0</v>
      </c>
      <c r="BS487" s="4">
        <v>1</v>
      </c>
      <c r="BT487" s="4">
        <v>1</v>
      </c>
      <c r="BU487" s="4">
        <v>1</v>
      </c>
      <c r="BV487" s="4">
        <v>1</v>
      </c>
      <c r="BW487" s="4">
        <v>1</v>
      </c>
      <c r="BX487" s="4">
        <v>1</v>
      </c>
      <c r="BY487" s="4" t="s">
        <v>3</v>
      </c>
      <c r="BZ487" s="4">
        <v>97</v>
      </c>
      <c r="CA487" s="4">
        <v>51</v>
      </c>
      <c r="CB487" s="4" t="s">
        <v>3</v>
      </c>
      <c r="CC487" s="4"/>
      <c r="CD487" s="4"/>
      <c r="CE487" s="4">
        <v>1566</v>
      </c>
      <c r="CF487" s="4">
        <v>0</v>
      </c>
      <c r="CG487" s="4">
        <v>0</v>
      </c>
      <c r="CH487" s="4"/>
      <c r="CI487" s="4"/>
      <c r="CJ487" s="4"/>
      <c r="CK487" s="4"/>
      <c r="CL487" s="4"/>
      <c r="CM487" s="4">
        <v>0</v>
      </c>
      <c r="CN487" s="4" t="s">
        <v>3</v>
      </c>
      <c r="CO487" s="4">
        <v>0</v>
      </c>
      <c r="CP487" s="4">
        <f t="shared" si="678"/>
        <v>7814.46</v>
      </c>
      <c r="CQ487" s="4">
        <f t="shared" si="679"/>
        <v>174.12</v>
      </c>
      <c r="CR487" s="4">
        <f>(ROUND((ROUND(((ET487)*AV487*1),2)*BB487),2)+ROUND((ROUND(((AE487-(EU487))*AV487*1),2)*BS487),2))</f>
        <v>0</v>
      </c>
      <c r="CS487" s="4">
        <f>(ROUND((ROUND(((EU487)*AV487*1),2)*BS487),2)+ROUND((ROUND(((AE487-(EU487))*AV487*1),2)*BS487),2))</f>
        <v>0</v>
      </c>
      <c r="CT487" s="4">
        <f t="shared" si="680"/>
        <v>0</v>
      </c>
      <c r="CU487" s="4">
        <f t="shared" si="681"/>
        <v>0</v>
      </c>
      <c r="CV487" s="4">
        <f t="shared" si="682"/>
        <v>0</v>
      </c>
      <c r="CW487" s="4">
        <f t="shared" si="683"/>
        <v>0</v>
      </c>
      <c r="CX487" s="4">
        <f t="shared" si="684"/>
        <v>0</v>
      </c>
      <c r="CY487" s="4">
        <f>(ROUND((((S487+ROUND((ROUND(((EU487)*AV487*1),2)*BS487),2))*AT487)/100),2)+ROUND(((ROUND((ROUND(((AE487-(EU487))*AV487*1),2)*BS487),2)*AT487)/100),2))</f>
        <v>0</v>
      </c>
      <c r="CZ487" s="4">
        <f>(ROUND((((S487+ROUND((ROUND(((EU487)*AV487*1),2)*BS487),2))*AU487)/100),2)+ROUND(((ROUND((ROUND(((AE487-(EU487))*AV487*1),2)*BS487),2)*AU487)/100),2))</f>
        <v>0</v>
      </c>
      <c r="DA487" s="4"/>
      <c r="DB487" s="4"/>
      <c r="DC487" s="4" t="s">
        <v>3</v>
      </c>
      <c r="DD487" s="4" t="s">
        <v>3</v>
      </c>
      <c r="DE487" s="4" t="s">
        <v>3</v>
      </c>
      <c r="DF487" s="4" t="s">
        <v>3</v>
      </c>
      <c r="DG487" s="4" t="s">
        <v>3</v>
      </c>
      <c r="DH487" s="4" t="s">
        <v>3</v>
      </c>
      <c r="DI487" s="4" t="s">
        <v>3</v>
      </c>
      <c r="DJ487" s="4" t="s">
        <v>3</v>
      </c>
      <c r="DK487" s="4" t="s">
        <v>3</v>
      </c>
      <c r="DL487" s="4" t="s">
        <v>3</v>
      </c>
      <c r="DM487" s="4" t="s">
        <v>3</v>
      </c>
      <c r="DN487" s="4">
        <v>0</v>
      </c>
      <c r="DO487" s="4">
        <v>0</v>
      </c>
      <c r="DP487" s="4">
        <v>1</v>
      </c>
      <c r="DQ487" s="4">
        <v>1</v>
      </c>
      <c r="DR487" s="4"/>
      <c r="DS487" s="4"/>
      <c r="DT487" s="4"/>
      <c r="DU487" s="4">
        <v>1010</v>
      </c>
      <c r="DV487" s="4" t="s">
        <v>266</v>
      </c>
      <c r="DW487" s="4" t="s">
        <v>266</v>
      </c>
      <c r="DX487" s="4">
        <v>1</v>
      </c>
      <c r="DY487" s="4"/>
      <c r="DZ487" s="4" t="s">
        <v>3</v>
      </c>
      <c r="EA487" s="4" t="s">
        <v>3</v>
      </c>
      <c r="EB487" s="4" t="s">
        <v>3</v>
      </c>
      <c r="EC487" s="4" t="s">
        <v>3</v>
      </c>
      <c r="ED487" s="4"/>
      <c r="EE487" s="4">
        <v>57042957</v>
      </c>
      <c r="EF487" s="4">
        <v>40</v>
      </c>
      <c r="EG487" s="4" t="s">
        <v>33</v>
      </c>
      <c r="EH487" s="4">
        <v>0</v>
      </c>
      <c r="EI487" s="4" t="s">
        <v>3</v>
      </c>
      <c r="EJ487" s="4">
        <v>2</v>
      </c>
      <c r="EK487" s="4">
        <v>67</v>
      </c>
      <c r="EL487" s="4" t="s">
        <v>34</v>
      </c>
      <c r="EM487" s="4" t="s">
        <v>35</v>
      </c>
      <c r="EN487" s="4"/>
      <c r="EO487" s="4" t="s">
        <v>3</v>
      </c>
      <c r="EP487" s="4"/>
      <c r="EQ487" s="4">
        <v>0</v>
      </c>
      <c r="ER487" s="4">
        <v>19.52</v>
      </c>
      <c r="ES487" s="4">
        <v>19.52</v>
      </c>
      <c r="ET487" s="4">
        <v>0</v>
      </c>
      <c r="EU487" s="4">
        <v>0</v>
      </c>
      <c r="EV487" s="4">
        <v>0</v>
      </c>
      <c r="EW487" s="4">
        <v>0</v>
      </c>
      <c r="EX487" s="4">
        <v>0</v>
      </c>
      <c r="EY487" s="4"/>
      <c r="EZ487" s="4"/>
      <c r="FA487" s="4"/>
      <c r="FB487" s="4"/>
      <c r="FC487" s="4"/>
      <c r="FD487" s="4"/>
      <c r="FE487" s="4"/>
      <c r="FF487" s="4"/>
      <c r="FG487" s="4"/>
      <c r="FH487" s="4"/>
      <c r="FI487" s="4"/>
      <c r="FJ487" s="4"/>
      <c r="FK487" s="4"/>
      <c r="FL487" s="4"/>
      <c r="FM487" s="4"/>
      <c r="FN487" s="4"/>
      <c r="FO487" s="4"/>
      <c r="FP487" s="4"/>
      <c r="FQ487" s="4">
        <v>0</v>
      </c>
      <c r="FR487" s="4">
        <v>0</v>
      </c>
      <c r="FS487" s="4">
        <v>0</v>
      </c>
      <c r="FT487" s="4"/>
      <c r="FU487" s="4"/>
      <c r="FV487" s="4"/>
      <c r="FW487" s="4"/>
      <c r="FX487" s="4">
        <v>97</v>
      </c>
      <c r="FY487" s="4">
        <v>51</v>
      </c>
      <c r="FZ487" s="4"/>
      <c r="GA487" s="4" t="s">
        <v>3</v>
      </c>
      <c r="GB487" s="4"/>
      <c r="GC487" s="4"/>
      <c r="GD487" s="4">
        <v>1</v>
      </c>
      <c r="GE487" s="4"/>
      <c r="GF487" s="4">
        <v>-2055143684</v>
      </c>
      <c r="GG487" s="4">
        <v>2</v>
      </c>
      <c r="GH487" s="4">
        <v>1</v>
      </c>
      <c r="GI487" s="4">
        <v>2</v>
      </c>
      <c r="GJ487" s="4">
        <v>0</v>
      </c>
      <c r="GK487" s="4">
        <v>0</v>
      </c>
      <c r="GL487" s="4">
        <f t="shared" si="685"/>
        <v>0</v>
      </c>
      <c r="GM487" s="4">
        <f t="shared" si="686"/>
        <v>7814.46</v>
      </c>
      <c r="GN487" s="4">
        <f t="shared" si="687"/>
        <v>0</v>
      </c>
      <c r="GO487" s="4">
        <f t="shared" si="688"/>
        <v>7814.46</v>
      </c>
      <c r="GP487" s="4">
        <f t="shared" si="689"/>
        <v>0</v>
      </c>
      <c r="GQ487" s="4"/>
      <c r="GR487" s="4">
        <v>0</v>
      </c>
      <c r="GS487" s="4">
        <v>0</v>
      </c>
      <c r="GT487" s="4">
        <v>0</v>
      </c>
      <c r="GU487" s="4" t="s">
        <v>3</v>
      </c>
      <c r="GV487" s="4">
        <f t="shared" si="690"/>
        <v>0</v>
      </c>
      <c r="GW487" s="4">
        <v>1</v>
      </c>
      <c r="GX487" s="4">
        <f t="shared" si="691"/>
        <v>0</v>
      </c>
      <c r="GY487" s="4"/>
      <c r="GZ487" s="4"/>
      <c r="HA487" s="4">
        <v>0</v>
      </c>
      <c r="HB487" s="4">
        <v>0</v>
      </c>
      <c r="HC487" s="4">
        <f t="shared" si="692"/>
        <v>0</v>
      </c>
      <c r="HD487" s="4"/>
      <c r="HE487" s="4" t="s">
        <v>3</v>
      </c>
      <c r="HF487" s="4" t="s">
        <v>3</v>
      </c>
      <c r="HG487" s="4"/>
      <c r="HH487" s="4"/>
      <c r="HI487" s="4"/>
      <c r="HJ487" s="4"/>
      <c r="HK487" s="4"/>
      <c r="HL487" s="4"/>
      <c r="HM487" s="4" t="s">
        <v>3</v>
      </c>
      <c r="HN487" s="4" t="s">
        <v>3</v>
      </c>
      <c r="HO487" s="4" t="s">
        <v>3</v>
      </c>
      <c r="HP487" s="4" t="s">
        <v>3</v>
      </c>
      <c r="HQ487" s="4" t="s">
        <v>3</v>
      </c>
      <c r="HR487" s="4"/>
      <c r="HS487" s="4">
        <v>0</v>
      </c>
      <c r="HT487" s="4"/>
      <c r="HU487" s="4"/>
      <c r="HV487" s="4"/>
      <c r="HW487" s="4"/>
      <c r="HX487" s="4"/>
      <c r="HY487" s="4"/>
      <c r="HZ487" s="4"/>
      <c r="IA487" s="4"/>
      <c r="IB487" s="4"/>
      <c r="IC487" s="4"/>
      <c r="ID487" s="4"/>
      <c r="IE487" s="4"/>
      <c r="IF487" s="4"/>
      <c r="IG487" s="4"/>
      <c r="IH487" s="4"/>
      <c r="II487" s="4"/>
      <c r="IJ487" s="4"/>
      <c r="IK487" s="4">
        <v>0</v>
      </c>
      <c r="IL487" s="4"/>
      <c r="IM487" s="4"/>
      <c r="IN487" s="4"/>
      <c r="IO487" s="4"/>
      <c r="IP487" s="4"/>
      <c r="IQ487" s="4"/>
      <c r="IR487" s="4"/>
      <c r="IS487" s="4"/>
      <c r="IT487" s="4"/>
      <c r="IU487" s="4"/>
    </row>
    <row r="488" spans="1:255" ht="409.5" x14ac:dyDescent="0.25">
      <c r="A488" s="3">
        <v>17</v>
      </c>
      <c r="B488" s="3">
        <v>1</v>
      </c>
      <c r="C488" s="3"/>
      <c r="D488" s="3"/>
      <c r="E488" s="3" t="s">
        <v>666</v>
      </c>
      <c r="F488" s="3" t="s">
        <v>81</v>
      </c>
      <c r="G488" s="3" t="s">
        <v>667</v>
      </c>
      <c r="H488" s="3" t="s">
        <v>29</v>
      </c>
      <c r="I488" s="3">
        <f>ROUND(8+77+56,9)</f>
        <v>141</v>
      </c>
      <c r="J488" s="3">
        <v>0</v>
      </c>
      <c r="K488" s="3">
        <f>ROUND(8+77+56,9)</f>
        <v>141</v>
      </c>
      <c r="L488" s="3"/>
      <c r="M488" s="3"/>
      <c r="N488" s="3"/>
      <c r="O488" s="3">
        <f t="shared" si="668"/>
        <v>30537.73</v>
      </c>
      <c r="P488" s="3">
        <f t="shared" si="669"/>
        <v>28126.68</v>
      </c>
      <c r="Q488" s="3">
        <f>(ROUND((ROUND((((ET488*1.2))*AV488*I488),2)*BB488),2)+ROUND((ROUND(((AE488-((EU488*1.2)))*AV488*I488),2)*BS488),2))</f>
        <v>138.18</v>
      </c>
      <c r="R488" s="3">
        <f>(ROUND((ROUND((((EU488*1.2))*AV488*I488),2)*BS488),2)+ROUND((ROUND(((AE488-((EU488*1.2)))*AV488*I488),2)*BS488),2))</f>
        <v>0</v>
      </c>
      <c r="S488" s="3">
        <f t="shared" si="670"/>
        <v>2272.87</v>
      </c>
      <c r="T488" s="3">
        <f t="shared" si="671"/>
        <v>0</v>
      </c>
      <c r="U488" s="3">
        <f t="shared" si="672"/>
        <v>182.46697199999997</v>
      </c>
      <c r="V488" s="3">
        <f t="shared" si="673"/>
        <v>0</v>
      </c>
      <c r="W488" s="3">
        <f t="shared" si="674"/>
        <v>0</v>
      </c>
      <c r="X488" s="3">
        <f>(ROUND((((S488+ROUND((ROUND((((EU488*1.2))*AV488*I488),2)*BS488),2))*AT488)/100),2)+ROUND(((ROUND((ROUND(((AE488-((EU488*1.2)))*AV488*I488),2)*BS488),2)*AT488)/100),2))</f>
        <v>2204.6799999999998</v>
      </c>
      <c r="Y488" s="3">
        <f>(ROUND((((S488+ROUND((ROUND((((EU488*1.2))*AV488*I488),2)*BS488),2))*AU488)/100),2)+ROUND(((ROUND((ROUND(((AE488-((EU488*1.2)))*AV488*I488),2)*BS488),2)*AU488)/100),2))</f>
        <v>1159.1600000000001</v>
      </c>
      <c r="Z488" s="3"/>
      <c r="AA488" s="3">
        <v>54971259</v>
      </c>
      <c r="AB488" s="3">
        <f t="shared" si="675"/>
        <v>215.81200000000001</v>
      </c>
      <c r="AC488" s="3">
        <f>ROUND(((ES488*1)),6)</f>
        <v>199.48</v>
      </c>
      <c r="AD488" s="3">
        <f>ROUND(((((ET488*1.2))-((EU488*1.2)))+AE488),6)</f>
        <v>0.93600000000000005</v>
      </c>
      <c r="AE488" s="3">
        <f>ROUND(((EU488*1.2)),6)</f>
        <v>0</v>
      </c>
      <c r="AF488" s="3">
        <f>ROUND(((EV488*1.2)),6)</f>
        <v>15.396000000000001</v>
      </c>
      <c r="AG488" s="3">
        <f t="shared" si="676"/>
        <v>0</v>
      </c>
      <c r="AH488" s="3">
        <f>((EW488*1.2))</f>
        <v>1.236</v>
      </c>
      <c r="AI488" s="3">
        <f>((EX488*1.2))</f>
        <v>0</v>
      </c>
      <c r="AJ488" s="3">
        <f t="shared" si="677"/>
        <v>0</v>
      </c>
      <c r="AK488" s="3">
        <v>213.09</v>
      </c>
      <c r="AL488" s="3">
        <v>199.48</v>
      </c>
      <c r="AM488" s="3">
        <v>0.78</v>
      </c>
      <c r="AN488" s="3">
        <v>0</v>
      </c>
      <c r="AO488" s="3">
        <v>12.83</v>
      </c>
      <c r="AP488" s="3">
        <v>0</v>
      </c>
      <c r="AQ488" s="3">
        <v>1.03</v>
      </c>
      <c r="AR488" s="3">
        <v>0</v>
      </c>
      <c r="AS488" s="3">
        <v>0</v>
      </c>
      <c r="AT488" s="3">
        <v>97</v>
      </c>
      <c r="AU488" s="3">
        <v>51</v>
      </c>
      <c r="AV488" s="3">
        <v>1.0469999999999999</v>
      </c>
      <c r="AW488" s="3">
        <v>1</v>
      </c>
      <c r="AX488" s="3"/>
      <c r="AY488" s="3"/>
      <c r="AZ488" s="3">
        <v>1</v>
      </c>
      <c r="BA488" s="3">
        <v>1</v>
      </c>
      <c r="BB488" s="3">
        <v>1</v>
      </c>
      <c r="BC488" s="3">
        <v>1</v>
      </c>
      <c r="BD488" s="3" t="s">
        <v>3</v>
      </c>
      <c r="BE488" s="3" t="s">
        <v>3</v>
      </c>
      <c r="BF488" s="3" t="s">
        <v>3</v>
      </c>
      <c r="BG488" s="3" t="s">
        <v>3</v>
      </c>
      <c r="BH488" s="3">
        <v>0</v>
      </c>
      <c r="BI488" s="3">
        <v>2</v>
      </c>
      <c r="BJ488" s="3" t="s">
        <v>83</v>
      </c>
      <c r="BK488" s="3"/>
      <c r="BL488" s="3"/>
      <c r="BM488" s="3">
        <v>67</v>
      </c>
      <c r="BN488" s="3">
        <v>0</v>
      </c>
      <c r="BO488" s="3" t="s">
        <v>81</v>
      </c>
      <c r="BP488" s="3">
        <v>1</v>
      </c>
      <c r="BQ488" s="3">
        <v>40</v>
      </c>
      <c r="BR488" s="3">
        <v>0</v>
      </c>
      <c r="BS488" s="3">
        <v>1</v>
      </c>
      <c r="BT488" s="3">
        <v>1</v>
      </c>
      <c r="BU488" s="3">
        <v>1</v>
      </c>
      <c r="BV488" s="3">
        <v>1</v>
      </c>
      <c r="BW488" s="3">
        <v>1</v>
      </c>
      <c r="BX488" s="3">
        <v>1</v>
      </c>
      <c r="BY488" s="3" t="s">
        <v>3</v>
      </c>
      <c r="BZ488" s="3">
        <v>97</v>
      </c>
      <c r="CA488" s="3">
        <v>51</v>
      </c>
      <c r="CB488" s="3" t="s">
        <v>3</v>
      </c>
      <c r="CC488" s="3"/>
      <c r="CD488" s="3"/>
      <c r="CE488" s="3">
        <v>1566</v>
      </c>
      <c r="CF488" s="3">
        <v>0</v>
      </c>
      <c r="CG488" s="3">
        <v>0</v>
      </c>
      <c r="CH488" s="3"/>
      <c r="CI488" s="3"/>
      <c r="CJ488" s="3"/>
      <c r="CK488" s="3"/>
      <c r="CL488" s="3"/>
      <c r="CM488" s="3">
        <v>0</v>
      </c>
      <c r="CN488" s="9" t="s">
        <v>2491</v>
      </c>
      <c r="CO488" s="3">
        <v>0</v>
      </c>
      <c r="CP488" s="3">
        <f t="shared" si="678"/>
        <v>30537.73</v>
      </c>
      <c r="CQ488" s="3">
        <f t="shared" si="679"/>
        <v>199.48</v>
      </c>
      <c r="CR488" s="3">
        <f>(ROUND((ROUND((((ET488*1.2))*AV488*1),2)*BB488),2)+ROUND((ROUND(((AE488-((EU488*1.2)))*AV488*1),2)*BS488),2))</f>
        <v>0.98</v>
      </c>
      <c r="CS488" s="3">
        <f>(ROUND((ROUND((((EU488*1.2))*AV488*1),2)*BS488),2)+ROUND((ROUND(((AE488-((EU488*1.2)))*AV488*1),2)*BS488),2))</f>
        <v>0</v>
      </c>
      <c r="CT488" s="3">
        <f t="shared" si="680"/>
        <v>16.12</v>
      </c>
      <c r="CU488" s="3">
        <f t="shared" si="681"/>
        <v>0</v>
      </c>
      <c r="CV488" s="3">
        <f t="shared" si="682"/>
        <v>1.2940919999999998</v>
      </c>
      <c r="CW488" s="3">
        <f t="shared" si="683"/>
        <v>0</v>
      </c>
      <c r="CX488" s="3">
        <f t="shared" si="684"/>
        <v>0</v>
      </c>
      <c r="CY488" s="3">
        <f>(ROUND((((S488+ROUND((ROUND((((EU488*1.2))*AV488*1),2)*BS488),2))*AT488)/100),2)+ROUND(((ROUND((ROUND(((AE488-((EU488*1.2)))*AV488*1),2)*BS488),2)*AT488)/100),2))</f>
        <v>2204.6799999999998</v>
      </c>
      <c r="CZ488" s="3">
        <f>(ROUND((((S488+ROUND((ROUND((((EU488*1.2))*AV488*1),2)*BS488),2))*AU488)/100),2)+ROUND(((ROUND((ROUND(((AE488-((EU488*1.2)))*AV488*1),2)*BS488),2)*AU488)/100),2))</f>
        <v>1159.1600000000001</v>
      </c>
      <c r="DA488" s="3"/>
      <c r="DB488" s="3">
        <v>145</v>
      </c>
      <c r="DC488" s="3" t="s">
        <v>3</v>
      </c>
      <c r="DD488" s="3" t="s">
        <v>22</v>
      </c>
      <c r="DE488" s="3" t="s">
        <v>42</v>
      </c>
      <c r="DF488" s="3" t="s">
        <v>42</v>
      </c>
      <c r="DG488" s="3" t="s">
        <v>42</v>
      </c>
      <c r="DH488" s="3" t="s">
        <v>3</v>
      </c>
      <c r="DI488" s="3" t="s">
        <v>42</v>
      </c>
      <c r="DJ488" s="3" t="s">
        <v>42</v>
      </c>
      <c r="DK488" s="3" t="s">
        <v>3</v>
      </c>
      <c r="DL488" s="3" t="s">
        <v>3</v>
      </c>
      <c r="DM488" s="3" t="s">
        <v>3</v>
      </c>
      <c r="DN488" s="3">
        <v>0</v>
      </c>
      <c r="DO488" s="3">
        <v>0</v>
      </c>
      <c r="DP488" s="3">
        <v>1</v>
      </c>
      <c r="DQ488" s="3">
        <v>1</v>
      </c>
      <c r="DR488" s="3"/>
      <c r="DS488" s="3"/>
      <c r="DT488" s="3"/>
      <c r="DU488" s="3">
        <v>1013</v>
      </c>
      <c r="DV488" s="3" t="s">
        <v>29</v>
      </c>
      <c r="DW488" s="3" t="s">
        <v>29</v>
      </c>
      <c r="DX488" s="3">
        <v>1</v>
      </c>
      <c r="DY488" s="3"/>
      <c r="DZ488" s="3" t="s">
        <v>3</v>
      </c>
      <c r="EA488" s="3" t="s">
        <v>3</v>
      </c>
      <c r="EB488" s="3" t="s">
        <v>3</v>
      </c>
      <c r="EC488" s="3" t="s">
        <v>3</v>
      </c>
      <c r="ED488" s="3"/>
      <c r="EE488" s="3">
        <v>57042957</v>
      </c>
      <c r="EF488" s="3">
        <v>40</v>
      </c>
      <c r="EG488" s="3" t="s">
        <v>33</v>
      </c>
      <c r="EH488" s="3">
        <v>0</v>
      </c>
      <c r="EI488" s="3" t="s">
        <v>3</v>
      </c>
      <c r="EJ488" s="3">
        <v>2</v>
      </c>
      <c r="EK488" s="3">
        <v>67</v>
      </c>
      <c r="EL488" s="3" t="s">
        <v>34</v>
      </c>
      <c r="EM488" s="3" t="s">
        <v>35</v>
      </c>
      <c r="EN488" s="3"/>
      <c r="EO488" s="3" t="s">
        <v>46</v>
      </c>
      <c r="EP488" s="3"/>
      <c r="EQ488" s="3">
        <v>0</v>
      </c>
      <c r="ER488" s="3">
        <v>213.09</v>
      </c>
      <c r="ES488" s="3">
        <v>199.48</v>
      </c>
      <c r="ET488" s="3">
        <v>0.78</v>
      </c>
      <c r="EU488" s="3">
        <v>0</v>
      </c>
      <c r="EV488" s="3">
        <v>12.83</v>
      </c>
      <c r="EW488" s="3">
        <v>1.03</v>
      </c>
      <c r="EX488" s="3">
        <v>0</v>
      </c>
      <c r="EY488" s="3">
        <v>0</v>
      </c>
      <c r="EZ488" s="3"/>
      <c r="FA488" s="3"/>
      <c r="FB488" s="3"/>
      <c r="FC488" s="3"/>
      <c r="FD488" s="3"/>
      <c r="FE488" s="3"/>
      <c r="FF488" s="3"/>
      <c r="FG488" s="3"/>
      <c r="FH488" s="3"/>
      <c r="FI488" s="3"/>
      <c r="FJ488" s="3"/>
      <c r="FK488" s="3"/>
      <c r="FL488" s="3"/>
      <c r="FM488" s="3"/>
      <c r="FN488" s="3"/>
      <c r="FO488" s="3"/>
      <c r="FP488" s="3"/>
      <c r="FQ488" s="3">
        <v>0</v>
      </c>
      <c r="FR488" s="3">
        <v>0</v>
      </c>
      <c r="FS488" s="3">
        <v>0</v>
      </c>
      <c r="FT488" s="3"/>
      <c r="FU488" s="3"/>
      <c r="FV488" s="3"/>
      <c r="FW488" s="3"/>
      <c r="FX488" s="3">
        <v>97</v>
      </c>
      <c r="FY488" s="3">
        <v>51</v>
      </c>
      <c r="FZ488" s="3"/>
      <c r="GA488" s="3" t="s">
        <v>3</v>
      </c>
      <c r="GB488" s="3"/>
      <c r="GC488" s="3"/>
      <c r="GD488" s="3">
        <v>1</v>
      </c>
      <c r="GE488" s="3"/>
      <c r="GF488" s="3">
        <v>-1409494803</v>
      </c>
      <c r="GG488" s="3">
        <v>2</v>
      </c>
      <c r="GH488" s="3">
        <v>1</v>
      </c>
      <c r="GI488" s="3">
        <v>2</v>
      </c>
      <c r="GJ488" s="3">
        <v>0</v>
      </c>
      <c r="GK488" s="3">
        <v>0</v>
      </c>
      <c r="GL488" s="3">
        <f t="shared" si="685"/>
        <v>0</v>
      </c>
      <c r="GM488" s="3">
        <f t="shared" si="686"/>
        <v>33901.57</v>
      </c>
      <c r="GN488" s="3">
        <f t="shared" si="687"/>
        <v>0</v>
      </c>
      <c r="GO488" s="3">
        <f t="shared" si="688"/>
        <v>33901.57</v>
      </c>
      <c r="GP488" s="3">
        <f t="shared" si="689"/>
        <v>0</v>
      </c>
      <c r="GQ488" s="3"/>
      <c r="GR488" s="3">
        <v>0</v>
      </c>
      <c r="GS488" s="3">
        <v>3</v>
      </c>
      <c r="GT488" s="3">
        <v>0</v>
      </c>
      <c r="GU488" s="3" t="s">
        <v>3</v>
      </c>
      <c r="GV488" s="3">
        <f t="shared" si="690"/>
        <v>0</v>
      </c>
      <c r="GW488" s="3">
        <v>1</v>
      </c>
      <c r="GX488" s="3">
        <f t="shared" si="691"/>
        <v>0</v>
      </c>
      <c r="GY488" s="3"/>
      <c r="GZ488" s="3"/>
      <c r="HA488" s="3">
        <v>0</v>
      </c>
      <c r="HB488" s="3">
        <v>0</v>
      </c>
      <c r="HC488" s="3">
        <f t="shared" si="692"/>
        <v>0</v>
      </c>
      <c r="HD488" s="3"/>
      <c r="HE488" s="3" t="s">
        <v>3</v>
      </c>
      <c r="HF488" s="3" t="s">
        <v>3</v>
      </c>
      <c r="HG488" s="3"/>
      <c r="HH488" s="3"/>
      <c r="HI488" s="3"/>
      <c r="HJ488" s="3"/>
      <c r="HK488" s="3"/>
      <c r="HL488" s="3"/>
      <c r="HM488" s="3" t="s">
        <v>3</v>
      </c>
      <c r="HN488" s="3" t="s">
        <v>3</v>
      </c>
      <c r="HO488" s="3" t="s">
        <v>3</v>
      </c>
      <c r="HP488" s="3" t="s">
        <v>3</v>
      </c>
      <c r="HQ488" s="3" t="s">
        <v>3</v>
      </c>
      <c r="HR488" s="3"/>
      <c r="HS488" s="3">
        <v>0</v>
      </c>
      <c r="HT488" s="3"/>
      <c r="HU488" s="3"/>
      <c r="HV488" s="3"/>
      <c r="HW488" s="3"/>
      <c r="HX488" s="3"/>
      <c r="HY488" s="3"/>
      <c r="HZ488" s="3"/>
      <c r="IA488" s="3"/>
      <c r="IB488" s="3"/>
      <c r="IC488" s="3"/>
      <c r="ID488" s="3"/>
      <c r="IE488" s="3"/>
      <c r="IF488" s="3"/>
      <c r="IG488" s="3"/>
      <c r="IH488" s="3"/>
      <c r="II488" s="3"/>
      <c r="IJ488" s="3"/>
      <c r="IK488" s="3">
        <v>0</v>
      </c>
      <c r="IL488" s="3"/>
      <c r="IM488" s="3"/>
      <c r="IN488" s="3"/>
      <c r="IO488" s="3"/>
      <c r="IP488" s="3"/>
      <c r="IQ488" s="3"/>
      <c r="IR488" s="3"/>
      <c r="IS488" s="3"/>
      <c r="IT488" s="3"/>
      <c r="IU488" s="3"/>
    </row>
    <row r="489" spans="1:255" ht="409.5" x14ac:dyDescent="0.25">
      <c r="A489" s="4">
        <v>17</v>
      </c>
      <c r="B489" s="4">
        <v>1</v>
      </c>
      <c r="C489" s="4"/>
      <c r="D489" s="4"/>
      <c r="E489" s="4" t="s">
        <v>666</v>
      </c>
      <c r="F489" s="4" t="s">
        <v>81</v>
      </c>
      <c r="G489" s="4" t="s">
        <v>667</v>
      </c>
      <c r="H489" s="4" t="s">
        <v>29</v>
      </c>
      <c r="I489" s="4">
        <f>ROUND(8+77+56,9)</f>
        <v>141</v>
      </c>
      <c r="J489" s="4">
        <v>0</v>
      </c>
      <c r="K489" s="4">
        <f>ROUND(8+77+56,9)</f>
        <v>141</v>
      </c>
      <c r="L489" s="4"/>
      <c r="M489" s="4"/>
      <c r="N489" s="4"/>
      <c r="O489" s="4">
        <f t="shared" si="668"/>
        <v>270856.32000000001</v>
      </c>
      <c r="P489" s="4">
        <f t="shared" si="669"/>
        <v>140914.67000000001</v>
      </c>
      <c r="Q489" s="4">
        <f>(ROUND((ROUND((((ET489*1.2))*AV489*I489),2)*BB489),2)+ROUND((ROUND(((AE489-((EU489*1.2)))*AV489*I489),2)*BS489),2))</f>
        <v>1865.43</v>
      </c>
      <c r="R489" s="4">
        <f>(ROUND((ROUND((((EU489*1.2))*AV489*I489),2)*BS489),2)+ROUND((ROUND(((AE489-((EU489*1.2)))*AV489*I489),2)*BS489),2))</f>
        <v>0</v>
      </c>
      <c r="S489" s="4">
        <f t="shared" si="670"/>
        <v>128076.22</v>
      </c>
      <c r="T489" s="4">
        <f t="shared" si="671"/>
        <v>0</v>
      </c>
      <c r="U489" s="4">
        <f t="shared" si="672"/>
        <v>182.46697199999997</v>
      </c>
      <c r="V489" s="4">
        <f t="shared" si="673"/>
        <v>0</v>
      </c>
      <c r="W489" s="4">
        <f t="shared" si="674"/>
        <v>0</v>
      </c>
      <c r="X489" s="4">
        <f>(ROUND((((S489+ROUND((ROUND((((EU489*1.2))*AV489*I489),2)*BS489),2))*AT489)/100),2)+ROUND(((ROUND((ROUND(((AE489-((EU489*1.2)))*AV489*I489),2)*BS489),2)*AT489)/100),2))</f>
        <v>124233.93</v>
      </c>
      <c r="Y489" s="4">
        <f>(ROUND((((S489+ROUND((ROUND((((EU489*1.2))*AV489*I489),2)*BS489),2))*AU489)/100),2)+ROUND(((ROUND((ROUND(((AE489-((EU489*1.2)))*AV489*I489),2)*BS489),2)*AU489)/100),2))</f>
        <v>65318.87</v>
      </c>
      <c r="Z489" s="4"/>
      <c r="AA489" s="4">
        <v>55890823</v>
      </c>
      <c r="AB489" s="4">
        <f t="shared" si="675"/>
        <v>215.81200000000001</v>
      </c>
      <c r="AC489" s="4">
        <f>ROUND(((ES489*1)),6)</f>
        <v>199.48</v>
      </c>
      <c r="AD489" s="4">
        <f>ROUND(((((ET489*1.2))-((EU489*1.2)))+AE489),6)</f>
        <v>0.93600000000000005</v>
      </c>
      <c r="AE489" s="4">
        <f>ROUND(((EU489*1.2)),6)</f>
        <v>0</v>
      </c>
      <c r="AF489" s="4">
        <f>ROUND(((EV489*1.2)),6)</f>
        <v>15.396000000000001</v>
      </c>
      <c r="AG489" s="4">
        <f t="shared" si="676"/>
        <v>0</v>
      </c>
      <c r="AH489" s="4">
        <f>((EW489*1.2))</f>
        <v>1.236</v>
      </c>
      <c r="AI489" s="4">
        <f>((EX489*1.2))</f>
        <v>0</v>
      </c>
      <c r="AJ489" s="4">
        <f t="shared" si="677"/>
        <v>0</v>
      </c>
      <c r="AK489" s="4">
        <v>213.09</v>
      </c>
      <c r="AL489" s="4">
        <v>199.48</v>
      </c>
      <c r="AM489" s="4">
        <v>0.78</v>
      </c>
      <c r="AN489" s="4">
        <v>0</v>
      </c>
      <c r="AO489" s="4">
        <v>12.83</v>
      </c>
      <c r="AP489" s="4">
        <v>0</v>
      </c>
      <c r="AQ489" s="4">
        <v>1.03</v>
      </c>
      <c r="AR489" s="4">
        <v>0</v>
      </c>
      <c r="AS489" s="4">
        <v>0</v>
      </c>
      <c r="AT489" s="4">
        <v>97</v>
      </c>
      <c r="AU489" s="4">
        <v>51</v>
      </c>
      <c r="AV489" s="4">
        <v>1.0469999999999999</v>
      </c>
      <c r="AW489" s="4">
        <v>1</v>
      </c>
      <c r="AX489" s="4"/>
      <c r="AY489" s="4"/>
      <c r="AZ489" s="4">
        <v>1</v>
      </c>
      <c r="BA489" s="4">
        <v>56.35</v>
      </c>
      <c r="BB489" s="4">
        <v>13.5</v>
      </c>
      <c r="BC489" s="4">
        <v>5.01</v>
      </c>
      <c r="BD489" s="4" t="s">
        <v>3</v>
      </c>
      <c r="BE489" s="4" t="s">
        <v>3</v>
      </c>
      <c r="BF489" s="4" t="s">
        <v>3</v>
      </c>
      <c r="BG489" s="4" t="s">
        <v>3</v>
      </c>
      <c r="BH489" s="4">
        <v>0</v>
      </c>
      <c r="BI489" s="4">
        <v>2</v>
      </c>
      <c r="BJ489" s="4" t="s">
        <v>83</v>
      </c>
      <c r="BK489" s="4"/>
      <c r="BL489" s="4"/>
      <c r="BM489" s="4">
        <v>67</v>
      </c>
      <c r="BN489" s="4">
        <v>0</v>
      </c>
      <c r="BO489" s="4" t="s">
        <v>81</v>
      </c>
      <c r="BP489" s="4">
        <v>1</v>
      </c>
      <c r="BQ489" s="4">
        <v>40</v>
      </c>
      <c r="BR489" s="4">
        <v>0</v>
      </c>
      <c r="BS489" s="4">
        <v>56.35</v>
      </c>
      <c r="BT489" s="4">
        <v>1</v>
      </c>
      <c r="BU489" s="4">
        <v>1</v>
      </c>
      <c r="BV489" s="4">
        <v>1</v>
      </c>
      <c r="BW489" s="4">
        <v>1</v>
      </c>
      <c r="BX489" s="4">
        <v>1</v>
      </c>
      <c r="BY489" s="4" t="s">
        <v>3</v>
      </c>
      <c r="BZ489" s="4">
        <v>97</v>
      </c>
      <c r="CA489" s="4">
        <v>51</v>
      </c>
      <c r="CB489" s="4" t="s">
        <v>3</v>
      </c>
      <c r="CC489" s="4"/>
      <c r="CD489" s="4"/>
      <c r="CE489" s="4">
        <v>1566</v>
      </c>
      <c r="CF489" s="4">
        <v>0</v>
      </c>
      <c r="CG489" s="4">
        <v>0</v>
      </c>
      <c r="CH489" s="4"/>
      <c r="CI489" s="4"/>
      <c r="CJ489" s="4"/>
      <c r="CK489" s="4"/>
      <c r="CL489" s="4"/>
      <c r="CM489" s="4">
        <v>0</v>
      </c>
      <c r="CN489" s="10" t="s">
        <v>2491</v>
      </c>
      <c r="CO489" s="4">
        <v>0</v>
      </c>
      <c r="CP489" s="4">
        <f t="shared" si="678"/>
        <v>270856.32000000001</v>
      </c>
      <c r="CQ489" s="4">
        <f t="shared" si="679"/>
        <v>999.39</v>
      </c>
      <c r="CR489" s="4">
        <f>(ROUND((ROUND((((ET489*1.2))*AV489*1),2)*BB489),2)+ROUND((ROUND(((AE489-((EU489*1.2)))*AV489*1),2)*BS489),2))</f>
        <v>13.23</v>
      </c>
      <c r="CS489" s="4">
        <f>(ROUND((ROUND((((EU489*1.2))*AV489*1),2)*BS489),2)+ROUND((ROUND(((AE489-((EU489*1.2)))*AV489*1),2)*BS489),2))</f>
        <v>0</v>
      </c>
      <c r="CT489" s="4">
        <f t="shared" si="680"/>
        <v>908.36</v>
      </c>
      <c r="CU489" s="4">
        <f t="shared" si="681"/>
        <v>0</v>
      </c>
      <c r="CV489" s="4">
        <f t="shared" si="682"/>
        <v>1.2940919999999998</v>
      </c>
      <c r="CW489" s="4">
        <f t="shared" si="683"/>
        <v>0</v>
      </c>
      <c r="CX489" s="4">
        <f t="shared" si="684"/>
        <v>0</v>
      </c>
      <c r="CY489" s="4">
        <f>(ROUND((((S489+ROUND((ROUND((((EU489*1.2))*AV489*1),2)*BS489),2))*AT489)/100),2)+ROUND(((ROUND((ROUND(((AE489-((EU489*1.2)))*AV489*1),2)*BS489),2)*AT489)/100),2))</f>
        <v>124233.93</v>
      </c>
      <c r="CZ489" s="4">
        <f>(ROUND((((S489+ROUND((ROUND((((EU489*1.2))*AV489*1),2)*BS489),2))*AU489)/100),2)+ROUND(((ROUND((ROUND(((AE489-((EU489*1.2)))*AV489*1),2)*BS489),2)*AU489)/100),2))</f>
        <v>65318.87</v>
      </c>
      <c r="DA489" s="4"/>
      <c r="DB489" s="4">
        <v>146</v>
      </c>
      <c r="DC489" s="4" t="s">
        <v>3</v>
      </c>
      <c r="DD489" s="4" t="s">
        <v>22</v>
      </c>
      <c r="DE489" s="4" t="s">
        <v>42</v>
      </c>
      <c r="DF489" s="4" t="s">
        <v>42</v>
      </c>
      <c r="DG489" s="4" t="s">
        <v>42</v>
      </c>
      <c r="DH489" s="4" t="s">
        <v>3</v>
      </c>
      <c r="DI489" s="4" t="s">
        <v>42</v>
      </c>
      <c r="DJ489" s="4" t="s">
        <v>42</v>
      </c>
      <c r="DK489" s="4" t="s">
        <v>3</v>
      </c>
      <c r="DL489" s="4" t="s">
        <v>3</v>
      </c>
      <c r="DM489" s="4" t="s">
        <v>3</v>
      </c>
      <c r="DN489" s="4">
        <v>0</v>
      </c>
      <c r="DO489" s="4">
        <v>0</v>
      </c>
      <c r="DP489" s="4">
        <v>1</v>
      </c>
      <c r="DQ489" s="4">
        <v>1</v>
      </c>
      <c r="DR489" s="4"/>
      <c r="DS489" s="4"/>
      <c r="DT489" s="4"/>
      <c r="DU489" s="4">
        <v>1013</v>
      </c>
      <c r="DV489" s="4" t="s">
        <v>29</v>
      </c>
      <c r="DW489" s="4" t="s">
        <v>29</v>
      </c>
      <c r="DX489" s="4">
        <v>1</v>
      </c>
      <c r="DY489" s="4"/>
      <c r="DZ489" s="4" t="s">
        <v>3</v>
      </c>
      <c r="EA489" s="4" t="s">
        <v>3</v>
      </c>
      <c r="EB489" s="4" t="s">
        <v>3</v>
      </c>
      <c r="EC489" s="4" t="s">
        <v>3</v>
      </c>
      <c r="ED489" s="4"/>
      <c r="EE489" s="4">
        <v>57042957</v>
      </c>
      <c r="EF489" s="4">
        <v>40</v>
      </c>
      <c r="EG489" s="4" t="s">
        <v>33</v>
      </c>
      <c r="EH489" s="4">
        <v>0</v>
      </c>
      <c r="EI489" s="4" t="s">
        <v>3</v>
      </c>
      <c r="EJ489" s="4">
        <v>2</v>
      </c>
      <c r="EK489" s="4">
        <v>67</v>
      </c>
      <c r="EL489" s="4" t="s">
        <v>34</v>
      </c>
      <c r="EM489" s="4" t="s">
        <v>35</v>
      </c>
      <c r="EN489" s="4"/>
      <c r="EO489" s="4" t="s">
        <v>46</v>
      </c>
      <c r="EP489" s="4"/>
      <c r="EQ489" s="4">
        <v>0</v>
      </c>
      <c r="ER489" s="4">
        <v>213.09</v>
      </c>
      <c r="ES489" s="4">
        <v>199.48</v>
      </c>
      <c r="ET489" s="4">
        <v>0.78</v>
      </c>
      <c r="EU489" s="4">
        <v>0</v>
      </c>
      <c r="EV489" s="4">
        <v>12.83</v>
      </c>
      <c r="EW489" s="4">
        <v>1.03</v>
      </c>
      <c r="EX489" s="4">
        <v>0</v>
      </c>
      <c r="EY489" s="4">
        <v>0</v>
      </c>
      <c r="EZ489" s="4"/>
      <c r="FA489" s="4"/>
      <c r="FB489" s="4"/>
      <c r="FC489" s="4"/>
      <c r="FD489" s="4"/>
      <c r="FE489" s="4"/>
      <c r="FF489" s="4"/>
      <c r="FG489" s="4"/>
      <c r="FH489" s="4"/>
      <c r="FI489" s="4"/>
      <c r="FJ489" s="4"/>
      <c r="FK489" s="4"/>
      <c r="FL489" s="4"/>
      <c r="FM489" s="4"/>
      <c r="FN489" s="4"/>
      <c r="FO489" s="4"/>
      <c r="FP489" s="4"/>
      <c r="FQ489" s="4">
        <v>0</v>
      </c>
      <c r="FR489" s="4">
        <v>0</v>
      </c>
      <c r="FS489" s="4">
        <v>0</v>
      </c>
      <c r="FT489" s="4"/>
      <c r="FU489" s="4"/>
      <c r="FV489" s="4"/>
      <c r="FW489" s="4"/>
      <c r="FX489" s="4">
        <v>97</v>
      </c>
      <c r="FY489" s="4">
        <v>51</v>
      </c>
      <c r="FZ489" s="4"/>
      <c r="GA489" s="4" t="s">
        <v>3</v>
      </c>
      <c r="GB489" s="4"/>
      <c r="GC489" s="4"/>
      <c r="GD489" s="4">
        <v>1</v>
      </c>
      <c r="GE489" s="4"/>
      <c r="GF489" s="4">
        <v>-1409494803</v>
      </c>
      <c r="GG489" s="4">
        <v>2</v>
      </c>
      <c r="GH489" s="4">
        <v>1</v>
      </c>
      <c r="GI489" s="4">
        <v>2</v>
      </c>
      <c r="GJ489" s="4">
        <v>0</v>
      </c>
      <c r="GK489" s="4">
        <v>0</v>
      </c>
      <c r="GL489" s="4">
        <f t="shared" si="685"/>
        <v>0</v>
      </c>
      <c r="GM489" s="4">
        <f t="shared" si="686"/>
        <v>460409.12</v>
      </c>
      <c r="GN489" s="4">
        <f t="shared" si="687"/>
        <v>0</v>
      </c>
      <c r="GO489" s="4">
        <f t="shared" si="688"/>
        <v>460409.12</v>
      </c>
      <c r="GP489" s="4">
        <f t="shared" si="689"/>
        <v>0</v>
      </c>
      <c r="GQ489" s="4"/>
      <c r="GR489" s="4">
        <v>0</v>
      </c>
      <c r="GS489" s="4">
        <v>0</v>
      </c>
      <c r="GT489" s="4">
        <v>0</v>
      </c>
      <c r="GU489" s="4" t="s">
        <v>3</v>
      </c>
      <c r="GV489" s="4">
        <f t="shared" si="690"/>
        <v>0</v>
      </c>
      <c r="GW489" s="4">
        <v>1</v>
      </c>
      <c r="GX489" s="4">
        <f t="shared" si="691"/>
        <v>0</v>
      </c>
      <c r="GY489" s="4"/>
      <c r="GZ489" s="4"/>
      <c r="HA489" s="4">
        <v>0</v>
      </c>
      <c r="HB489" s="4">
        <v>0</v>
      </c>
      <c r="HC489" s="4">
        <f t="shared" si="692"/>
        <v>0</v>
      </c>
      <c r="HD489" s="4"/>
      <c r="HE489" s="4" t="s">
        <v>3</v>
      </c>
      <c r="HF489" s="4" t="s">
        <v>3</v>
      </c>
      <c r="HG489" s="4"/>
      <c r="HH489" s="4"/>
      <c r="HI489" s="4"/>
      <c r="HJ489" s="4"/>
      <c r="HK489" s="4"/>
      <c r="HL489" s="4"/>
      <c r="HM489" s="4" t="s">
        <v>3</v>
      </c>
      <c r="HN489" s="4" t="s">
        <v>3</v>
      </c>
      <c r="HO489" s="4" t="s">
        <v>3</v>
      </c>
      <c r="HP489" s="4" t="s">
        <v>3</v>
      </c>
      <c r="HQ489" s="4" t="s">
        <v>3</v>
      </c>
      <c r="HR489" s="4"/>
      <c r="HS489" s="4">
        <v>0</v>
      </c>
      <c r="HT489" s="4"/>
      <c r="HU489" s="4"/>
      <c r="HV489" s="4"/>
      <c r="HW489" s="4"/>
      <c r="HX489" s="4"/>
      <c r="HY489" s="4"/>
      <c r="HZ489" s="4"/>
      <c r="IA489" s="4"/>
      <c r="IB489" s="4"/>
      <c r="IC489" s="4"/>
      <c r="ID489" s="4"/>
      <c r="IE489" s="4"/>
      <c r="IF489" s="4"/>
      <c r="IG489" s="4"/>
      <c r="IH489" s="4"/>
      <c r="II489" s="4"/>
      <c r="IJ489" s="4"/>
      <c r="IK489" s="4">
        <v>0</v>
      </c>
      <c r="IL489" s="4"/>
      <c r="IM489" s="4"/>
      <c r="IN489" s="4"/>
      <c r="IO489" s="4"/>
      <c r="IP489" s="4"/>
      <c r="IQ489" s="4"/>
      <c r="IR489" s="4"/>
      <c r="IS489" s="4"/>
      <c r="IT489" s="4"/>
      <c r="IU489" s="4"/>
    </row>
    <row r="490" spans="1:255" x14ac:dyDescent="0.25">
      <c r="A490" s="3">
        <v>18</v>
      </c>
      <c r="B490" s="3">
        <v>1</v>
      </c>
      <c r="C490" s="3"/>
      <c r="D490" s="3"/>
      <c r="E490" s="3" t="s">
        <v>668</v>
      </c>
      <c r="F490" s="3" t="s">
        <v>220</v>
      </c>
      <c r="G490" s="3" t="s">
        <v>221</v>
      </c>
      <c r="H490" s="3" t="s">
        <v>222</v>
      </c>
      <c r="I490" s="3">
        <f>I488*J490</f>
        <v>253.8</v>
      </c>
      <c r="J490" s="3">
        <v>1.8</v>
      </c>
      <c r="K490" s="3">
        <v>1.8</v>
      </c>
      <c r="L490" s="3"/>
      <c r="M490" s="3"/>
      <c r="N490" s="3"/>
      <c r="O490" s="3">
        <f t="shared" si="668"/>
        <v>7888.1</v>
      </c>
      <c r="P490" s="3">
        <f t="shared" si="669"/>
        <v>7888.1</v>
      </c>
      <c r="Q490" s="3">
        <f t="shared" ref="Q490:Q497" si="693">(ROUND((ROUND(((ET490)*AV490*I490),2)*BB490),2)+ROUND((ROUND(((AE490-(EU490))*AV490*I490),2)*BS490),2))</f>
        <v>0</v>
      </c>
      <c r="R490" s="3">
        <f t="shared" ref="R490:R497" si="694">(ROUND((ROUND(((EU490)*AV490*I490),2)*BS490),2)+ROUND((ROUND(((AE490-(EU490))*AV490*I490),2)*BS490),2))</f>
        <v>0</v>
      </c>
      <c r="S490" s="3">
        <f t="shared" si="670"/>
        <v>0</v>
      </c>
      <c r="T490" s="3">
        <f t="shared" si="671"/>
        <v>0</v>
      </c>
      <c r="U490" s="3">
        <f t="shared" si="672"/>
        <v>0</v>
      </c>
      <c r="V490" s="3">
        <f t="shared" si="673"/>
        <v>0</v>
      </c>
      <c r="W490" s="3">
        <f t="shared" si="674"/>
        <v>0</v>
      </c>
      <c r="X490" s="3">
        <f t="shared" ref="X490:X497" si="695">(ROUND((((S490+ROUND((ROUND(((EU490)*AV490*I490),2)*BS490),2))*AT490)/100),2)+ROUND(((ROUND((ROUND(((AE490-(EU490))*AV490*I490),2)*BS490),2)*AT490)/100),2))</f>
        <v>0</v>
      </c>
      <c r="Y490" s="3">
        <f t="shared" ref="Y490:Y497" si="696">(ROUND((((S490+ROUND((ROUND(((EU490)*AV490*I490),2)*BS490),2))*AU490)/100),2)+ROUND(((ROUND((ROUND(((AE490-(EU490))*AV490*I490),2)*BS490),2)*AU490)/100),2))</f>
        <v>0</v>
      </c>
      <c r="Z490" s="3"/>
      <c r="AA490" s="3">
        <v>54971259</v>
      </c>
      <c r="AB490" s="3">
        <f t="shared" si="675"/>
        <v>31.08</v>
      </c>
      <c r="AC490" s="3">
        <f t="shared" ref="AC490:AC497" si="697">ROUND((ES490),6)</f>
        <v>31.08</v>
      </c>
      <c r="AD490" s="3">
        <f t="shared" ref="AD490:AD497" si="698">ROUND((((ET490)-(EU490))+AE490),6)</f>
        <v>0</v>
      </c>
      <c r="AE490" s="3">
        <f t="shared" ref="AE490:AF497" si="699">ROUND((EU490),6)</f>
        <v>0</v>
      </c>
      <c r="AF490" s="3">
        <f t="shared" si="699"/>
        <v>0</v>
      </c>
      <c r="AG490" s="3">
        <f t="shared" si="676"/>
        <v>0</v>
      </c>
      <c r="AH490" s="3">
        <f t="shared" ref="AH490:AI497" si="700">(EW490)</f>
        <v>0</v>
      </c>
      <c r="AI490" s="3">
        <f t="shared" si="700"/>
        <v>0</v>
      </c>
      <c r="AJ490" s="3">
        <f t="shared" si="677"/>
        <v>0</v>
      </c>
      <c r="AK490" s="3">
        <v>31.08</v>
      </c>
      <c r="AL490" s="3">
        <v>31.08</v>
      </c>
      <c r="AM490" s="3">
        <v>0</v>
      </c>
      <c r="AN490" s="3">
        <v>0</v>
      </c>
      <c r="AO490" s="3">
        <v>0</v>
      </c>
      <c r="AP490" s="3">
        <v>0</v>
      </c>
      <c r="AQ490" s="3">
        <v>0</v>
      </c>
      <c r="AR490" s="3">
        <v>0</v>
      </c>
      <c r="AS490" s="3">
        <v>0</v>
      </c>
      <c r="AT490" s="3">
        <v>97</v>
      </c>
      <c r="AU490" s="3">
        <v>51</v>
      </c>
      <c r="AV490" s="3">
        <v>1</v>
      </c>
      <c r="AW490" s="3">
        <v>1</v>
      </c>
      <c r="AX490" s="3"/>
      <c r="AY490" s="3"/>
      <c r="AZ490" s="3">
        <v>1</v>
      </c>
      <c r="BA490" s="3">
        <v>1</v>
      </c>
      <c r="BB490" s="3">
        <v>1</v>
      </c>
      <c r="BC490" s="3">
        <v>1</v>
      </c>
      <c r="BD490" s="3" t="s">
        <v>3</v>
      </c>
      <c r="BE490" s="3" t="s">
        <v>3</v>
      </c>
      <c r="BF490" s="3" t="s">
        <v>3</v>
      </c>
      <c r="BG490" s="3" t="s">
        <v>3</v>
      </c>
      <c r="BH490" s="3">
        <v>3</v>
      </c>
      <c r="BI490" s="3">
        <v>2</v>
      </c>
      <c r="BJ490" s="3" t="s">
        <v>223</v>
      </c>
      <c r="BK490" s="3"/>
      <c r="BL490" s="3"/>
      <c r="BM490" s="3">
        <v>67</v>
      </c>
      <c r="BN490" s="3">
        <v>0</v>
      </c>
      <c r="BO490" s="3" t="s">
        <v>3</v>
      </c>
      <c r="BP490" s="3">
        <v>0</v>
      </c>
      <c r="BQ490" s="3">
        <v>40</v>
      </c>
      <c r="BR490" s="3">
        <v>0</v>
      </c>
      <c r="BS490" s="3">
        <v>1</v>
      </c>
      <c r="BT490" s="3">
        <v>1</v>
      </c>
      <c r="BU490" s="3">
        <v>1</v>
      </c>
      <c r="BV490" s="3">
        <v>1</v>
      </c>
      <c r="BW490" s="3">
        <v>1</v>
      </c>
      <c r="BX490" s="3">
        <v>1</v>
      </c>
      <c r="BY490" s="3" t="s">
        <v>3</v>
      </c>
      <c r="BZ490" s="3">
        <v>97</v>
      </c>
      <c r="CA490" s="3">
        <v>51</v>
      </c>
      <c r="CB490" s="3" t="s">
        <v>3</v>
      </c>
      <c r="CC490" s="3"/>
      <c r="CD490" s="3"/>
      <c r="CE490" s="3">
        <v>1566</v>
      </c>
      <c r="CF490" s="3">
        <v>0</v>
      </c>
      <c r="CG490" s="3">
        <v>0</v>
      </c>
      <c r="CH490" s="3"/>
      <c r="CI490" s="3"/>
      <c r="CJ490" s="3"/>
      <c r="CK490" s="3"/>
      <c r="CL490" s="3"/>
      <c r="CM490" s="3">
        <v>0</v>
      </c>
      <c r="CN490" s="3" t="s">
        <v>3</v>
      </c>
      <c r="CO490" s="3">
        <v>0</v>
      </c>
      <c r="CP490" s="3">
        <f t="shared" si="678"/>
        <v>7888.1</v>
      </c>
      <c r="CQ490" s="3">
        <f t="shared" si="679"/>
        <v>31.08</v>
      </c>
      <c r="CR490" s="3">
        <f t="shared" ref="CR490:CR497" si="701">(ROUND((ROUND(((ET490)*AV490*1),2)*BB490),2)+ROUND((ROUND(((AE490-(EU490))*AV490*1),2)*BS490),2))</f>
        <v>0</v>
      </c>
      <c r="CS490" s="3">
        <f t="shared" ref="CS490:CS497" si="702">(ROUND((ROUND(((EU490)*AV490*1),2)*BS490),2)+ROUND((ROUND(((AE490-(EU490))*AV490*1),2)*BS490),2))</f>
        <v>0</v>
      </c>
      <c r="CT490" s="3">
        <f t="shared" si="680"/>
        <v>0</v>
      </c>
      <c r="CU490" s="3">
        <f t="shared" si="681"/>
        <v>0</v>
      </c>
      <c r="CV490" s="3">
        <f t="shared" si="682"/>
        <v>0</v>
      </c>
      <c r="CW490" s="3">
        <f t="shared" si="683"/>
        <v>0</v>
      </c>
      <c r="CX490" s="3">
        <f t="shared" si="684"/>
        <v>0</v>
      </c>
      <c r="CY490" s="3">
        <f t="shared" ref="CY490:CY497" si="703">(ROUND((((S490+ROUND((ROUND(((EU490)*AV490*1),2)*BS490),2))*AT490)/100),2)+ROUND(((ROUND((ROUND(((AE490-(EU490))*AV490*1),2)*BS490),2)*AT490)/100),2))</f>
        <v>0</v>
      </c>
      <c r="CZ490" s="3">
        <f t="shared" ref="CZ490:CZ497" si="704">(ROUND((((S490+ROUND((ROUND(((EU490)*AV490*1),2)*BS490),2))*AU490)/100),2)+ROUND(((ROUND((ROUND(((AE490-(EU490))*AV490*1),2)*BS490),2)*AU490)/100),2))</f>
        <v>0</v>
      </c>
      <c r="DA490" s="3"/>
      <c r="DB490" s="3"/>
      <c r="DC490" s="3" t="s">
        <v>3</v>
      </c>
      <c r="DD490" s="3" t="s">
        <v>3</v>
      </c>
      <c r="DE490" s="3" t="s">
        <v>3</v>
      </c>
      <c r="DF490" s="3" t="s">
        <v>3</v>
      </c>
      <c r="DG490" s="3" t="s">
        <v>3</v>
      </c>
      <c r="DH490" s="3" t="s">
        <v>3</v>
      </c>
      <c r="DI490" s="3" t="s">
        <v>3</v>
      </c>
      <c r="DJ490" s="3" t="s">
        <v>3</v>
      </c>
      <c r="DK490" s="3" t="s">
        <v>3</v>
      </c>
      <c r="DL490" s="3" t="s">
        <v>3</v>
      </c>
      <c r="DM490" s="3" t="s">
        <v>3</v>
      </c>
      <c r="DN490" s="3">
        <v>0</v>
      </c>
      <c r="DO490" s="3">
        <v>0</v>
      </c>
      <c r="DP490" s="3">
        <v>1</v>
      </c>
      <c r="DQ490" s="3">
        <v>1</v>
      </c>
      <c r="DR490" s="3"/>
      <c r="DS490" s="3"/>
      <c r="DT490" s="3"/>
      <c r="DU490" s="3">
        <v>1009</v>
      </c>
      <c r="DV490" s="3" t="s">
        <v>222</v>
      </c>
      <c r="DW490" s="3" t="s">
        <v>222</v>
      </c>
      <c r="DX490" s="3">
        <v>1</v>
      </c>
      <c r="DY490" s="3"/>
      <c r="DZ490" s="3" t="s">
        <v>3</v>
      </c>
      <c r="EA490" s="3" t="s">
        <v>3</v>
      </c>
      <c r="EB490" s="3" t="s">
        <v>3</v>
      </c>
      <c r="EC490" s="3" t="s">
        <v>3</v>
      </c>
      <c r="ED490" s="3"/>
      <c r="EE490" s="3">
        <v>57042957</v>
      </c>
      <c r="EF490" s="3">
        <v>40</v>
      </c>
      <c r="EG490" s="3" t="s">
        <v>33</v>
      </c>
      <c r="EH490" s="3">
        <v>0</v>
      </c>
      <c r="EI490" s="3" t="s">
        <v>3</v>
      </c>
      <c r="EJ490" s="3">
        <v>2</v>
      </c>
      <c r="EK490" s="3">
        <v>67</v>
      </c>
      <c r="EL490" s="3" t="s">
        <v>34</v>
      </c>
      <c r="EM490" s="3" t="s">
        <v>35</v>
      </c>
      <c r="EN490" s="3"/>
      <c r="EO490" s="3" t="s">
        <v>3</v>
      </c>
      <c r="EP490" s="3"/>
      <c r="EQ490" s="3">
        <v>0</v>
      </c>
      <c r="ER490" s="3">
        <v>31.08</v>
      </c>
      <c r="ES490" s="3">
        <v>31.08</v>
      </c>
      <c r="ET490" s="3">
        <v>0</v>
      </c>
      <c r="EU490" s="3">
        <v>0</v>
      </c>
      <c r="EV490" s="3">
        <v>0</v>
      </c>
      <c r="EW490" s="3">
        <v>0</v>
      </c>
      <c r="EX490" s="3">
        <v>0</v>
      </c>
      <c r="EY490" s="3"/>
      <c r="EZ490" s="3"/>
      <c r="FA490" s="3"/>
      <c r="FB490" s="3"/>
      <c r="FC490" s="3"/>
      <c r="FD490" s="3"/>
      <c r="FE490" s="3"/>
      <c r="FF490" s="3"/>
      <c r="FG490" s="3"/>
      <c r="FH490" s="3"/>
      <c r="FI490" s="3"/>
      <c r="FJ490" s="3"/>
      <c r="FK490" s="3"/>
      <c r="FL490" s="3"/>
      <c r="FM490" s="3"/>
      <c r="FN490" s="3"/>
      <c r="FO490" s="3"/>
      <c r="FP490" s="3"/>
      <c r="FQ490" s="3">
        <v>0</v>
      </c>
      <c r="FR490" s="3">
        <v>0</v>
      </c>
      <c r="FS490" s="3">
        <v>0</v>
      </c>
      <c r="FT490" s="3"/>
      <c r="FU490" s="3"/>
      <c r="FV490" s="3"/>
      <c r="FW490" s="3"/>
      <c r="FX490" s="3">
        <v>97</v>
      </c>
      <c r="FY490" s="3">
        <v>51</v>
      </c>
      <c r="FZ490" s="3"/>
      <c r="GA490" s="3" t="s">
        <v>3</v>
      </c>
      <c r="GB490" s="3"/>
      <c r="GC490" s="3"/>
      <c r="GD490" s="3">
        <v>1</v>
      </c>
      <c r="GE490" s="3"/>
      <c r="GF490" s="3">
        <v>1143487818</v>
      </c>
      <c r="GG490" s="3">
        <v>2</v>
      </c>
      <c r="GH490" s="3">
        <v>1</v>
      </c>
      <c r="GI490" s="3">
        <v>-2</v>
      </c>
      <c r="GJ490" s="3">
        <v>0</v>
      </c>
      <c r="GK490" s="3">
        <v>0</v>
      </c>
      <c r="GL490" s="3">
        <f t="shared" si="685"/>
        <v>0</v>
      </c>
      <c r="GM490" s="3">
        <f t="shared" si="686"/>
        <v>7888.1</v>
      </c>
      <c r="GN490" s="3">
        <f t="shared" si="687"/>
        <v>0</v>
      </c>
      <c r="GO490" s="3">
        <f t="shared" si="688"/>
        <v>7888.1</v>
      </c>
      <c r="GP490" s="3">
        <f t="shared" si="689"/>
        <v>0</v>
      </c>
      <c r="GQ490" s="3"/>
      <c r="GR490" s="3">
        <v>0</v>
      </c>
      <c r="GS490" s="3">
        <v>3</v>
      </c>
      <c r="GT490" s="3">
        <v>0</v>
      </c>
      <c r="GU490" s="3" t="s">
        <v>3</v>
      </c>
      <c r="GV490" s="3">
        <f t="shared" si="690"/>
        <v>0</v>
      </c>
      <c r="GW490" s="3">
        <v>1</v>
      </c>
      <c r="GX490" s="3">
        <f t="shared" si="691"/>
        <v>0</v>
      </c>
      <c r="GY490" s="3"/>
      <c r="GZ490" s="3"/>
      <c r="HA490" s="3">
        <v>0</v>
      </c>
      <c r="HB490" s="3">
        <v>0</v>
      </c>
      <c r="HC490" s="3">
        <f t="shared" si="692"/>
        <v>0</v>
      </c>
      <c r="HD490" s="3"/>
      <c r="HE490" s="3" t="s">
        <v>3</v>
      </c>
      <c r="HF490" s="3" t="s">
        <v>3</v>
      </c>
      <c r="HG490" s="3"/>
      <c r="HH490" s="3"/>
      <c r="HI490" s="3"/>
      <c r="HJ490" s="3"/>
      <c r="HK490" s="3"/>
      <c r="HL490" s="3"/>
      <c r="HM490" s="3" t="s">
        <v>3</v>
      </c>
      <c r="HN490" s="3" t="s">
        <v>3</v>
      </c>
      <c r="HO490" s="3" t="s">
        <v>3</v>
      </c>
      <c r="HP490" s="3" t="s">
        <v>3</v>
      </c>
      <c r="HQ490" s="3" t="s">
        <v>3</v>
      </c>
      <c r="HR490" s="3"/>
      <c r="HS490" s="3">
        <v>0</v>
      </c>
      <c r="HT490" s="3"/>
      <c r="HU490" s="3"/>
      <c r="HV490" s="3"/>
      <c r="HW490" s="3"/>
      <c r="HX490" s="3"/>
      <c r="HY490" s="3"/>
      <c r="HZ490" s="3"/>
      <c r="IA490" s="3"/>
      <c r="IB490" s="3"/>
      <c r="IC490" s="3"/>
      <c r="ID490" s="3"/>
      <c r="IE490" s="3"/>
      <c r="IF490" s="3"/>
      <c r="IG490" s="3"/>
      <c r="IH490" s="3"/>
      <c r="II490" s="3"/>
      <c r="IJ490" s="3"/>
      <c r="IK490" s="3">
        <v>0</v>
      </c>
      <c r="IL490" s="3"/>
      <c r="IM490" s="3"/>
      <c r="IN490" s="3"/>
      <c r="IO490" s="3"/>
      <c r="IP490" s="3"/>
      <c r="IQ490" s="3"/>
      <c r="IR490" s="3"/>
      <c r="IS490" s="3"/>
      <c r="IT490" s="3"/>
      <c r="IU490" s="3"/>
    </row>
    <row r="491" spans="1:255" x14ac:dyDescent="0.25">
      <c r="A491" s="4">
        <v>18</v>
      </c>
      <c r="B491" s="4">
        <v>1</v>
      </c>
      <c r="C491" s="4"/>
      <c r="D491" s="4"/>
      <c r="E491" s="4" t="s">
        <v>668</v>
      </c>
      <c r="F491" s="4" t="s">
        <v>220</v>
      </c>
      <c r="G491" s="4" t="s">
        <v>221</v>
      </c>
      <c r="H491" s="4" t="s">
        <v>222</v>
      </c>
      <c r="I491" s="4">
        <f>I489*J491</f>
        <v>253.8</v>
      </c>
      <c r="J491" s="4">
        <v>1.8</v>
      </c>
      <c r="K491" s="4">
        <v>1.8</v>
      </c>
      <c r="L491" s="4"/>
      <c r="M491" s="4"/>
      <c r="N491" s="4"/>
      <c r="O491" s="4">
        <f t="shared" si="668"/>
        <v>28318.28</v>
      </c>
      <c r="P491" s="4">
        <f t="shared" si="669"/>
        <v>28318.28</v>
      </c>
      <c r="Q491" s="4">
        <f t="shared" si="693"/>
        <v>0</v>
      </c>
      <c r="R491" s="4">
        <f t="shared" si="694"/>
        <v>0</v>
      </c>
      <c r="S491" s="4">
        <f t="shared" si="670"/>
        <v>0</v>
      </c>
      <c r="T491" s="4">
        <f t="shared" si="671"/>
        <v>0</v>
      </c>
      <c r="U491" s="4">
        <f t="shared" si="672"/>
        <v>0</v>
      </c>
      <c r="V491" s="4">
        <f t="shared" si="673"/>
        <v>0</v>
      </c>
      <c r="W491" s="4">
        <f t="shared" si="674"/>
        <v>0</v>
      </c>
      <c r="X491" s="4">
        <f t="shared" si="695"/>
        <v>0</v>
      </c>
      <c r="Y491" s="4">
        <f t="shared" si="696"/>
        <v>0</v>
      </c>
      <c r="Z491" s="4"/>
      <c r="AA491" s="4">
        <v>55890823</v>
      </c>
      <c r="AB491" s="4">
        <f t="shared" si="675"/>
        <v>31.08</v>
      </c>
      <c r="AC491" s="4">
        <f t="shared" si="697"/>
        <v>31.08</v>
      </c>
      <c r="AD491" s="4">
        <f t="shared" si="698"/>
        <v>0</v>
      </c>
      <c r="AE491" s="4">
        <f t="shared" si="699"/>
        <v>0</v>
      </c>
      <c r="AF491" s="4">
        <f t="shared" si="699"/>
        <v>0</v>
      </c>
      <c r="AG491" s="4">
        <f t="shared" si="676"/>
        <v>0</v>
      </c>
      <c r="AH491" s="4">
        <f t="shared" si="700"/>
        <v>0</v>
      </c>
      <c r="AI491" s="4">
        <f t="shared" si="700"/>
        <v>0</v>
      </c>
      <c r="AJ491" s="4">
        <f t="shared" si="677"/>
        <v>0</v>
      </c>
      <c r="AK491" s="4">
        <v>31.08</v>
      </c>
      <c r="AL491" s="4">
        <v>31.08</v>
      </c>
      <c r="AM491" s="4">
        <v>0</v>
      </c>
      <c r="AN491" s="4">
        <v>0</v>
      </c>
      <c r="AO491" s="4">
        <v>0</v>
      </c>
      <c r="AP491" s="4">
        <v>0</v>
      </c>
      <c r="AQ491" s="4">
        <v>0</v>
      </c>
      <c r="AR491" s="4">
        <v>0</v>
      </c>
      <c r="AS491" s="4">
        <v>0</v>
      </c>
      <c r="AT491" s="4">
        <v>97</v>
      </c>
      <c r="AU491" s="4">
        <v>51</v>
      </c>
      <c r="AV491" s="4">
        <v>1</v>
      </c>
      <c r="AW491" s="4">
        <v>1</v>
      </c>
      <c r="AX491" s="4"/>
      <c r="AY491" s="4"/>
      <c r="AZ491" s="4">
        <v>1</v>
      </c>
      <c r="BA491" s="4">
        <v>1</v>
      </c>
      <c r="BB491" s="4">
        <v>1</v>
      </c>
      <c r="BC491" s="4">
        <v>3.59</v>
      </c>
      <c r="BD491" s="4" t="s">
        <v>3</v>
      </c>
      <c r="BE491" s="4" t="s">
        <v>3</v>
      </c>
      <c r="BF491" s="4" t="s">
        <v>3</v>
      </c>
      <c r="BG491" s="4" t="s">
        <v>3</v>
      </c>
      <c r="BH491" s="4">
        <v>3</v>
      </c>
      <c r="BI491" s="4">
        <v>2</v>
      </c>
      <c r="BJ491" s="4" t="s">
        <v>223</v>
      </c>
      <c r="BK491" s="4"/>
      <c r="BL491" s="4"/>
      <c r="BM491" s="4">
        <v>67</v>
      </c>
      <c r="BN491" s="4">
        <v>0</v>
      </c>
      <c r="BO491" s="4" t="s">
        <v>220</v>
      </c>
      <c r="BP491" s="4">
        <v>1</v>
      </c>
      <c r="BQ491" s="4">
        <v>40</v>
      </c>
      <c r="BR491" s="4">
        <v>0</v>
      </c>
      <c r="BS491" s="4">
        <v>1</v>
      </c>
      <c r="BT491" s="4">
        <v>1</v>
      </c>
      <c r="BU491" s="4">
        <v>1</v>
      </c>
      <c r="BV491" s="4">
        <v>1</v>
      </c>
      <c r="BW491" s="4">
        <v>1</v>
      </c>
      <c r="BX491" s="4">
        <v>1</v>
      </c>
      <c r="BY491" s="4" t="s">
        <v>3</v>
      </c>
      <c r="BZ491" s="4">
        <v>97</v>
      </c>
      <c r="CA491" s="4">
        <v>51</v>
      </c>
      <c r="CB491" s="4" t="s">
        <v>3</v>
      </c>
      <c r="CC491" s="4"/>
      <c r="CD491" s="4"/>
      <c r="CE491" s="4">
        <v>1566</v>
      </c>
      <c r="CF491" s="4">
        <v>0</v>
      </c>
      <c r="CG491" s="4">
        <v>0</v>
      </c>
      <c r="CH491" s="4"/>
      <c r="CI491" s="4"/>
      <c r="CJ491" s="4"/>
      <c r="CK491" s="4"/>
      <c r="CL491" s="4"/>
      <c r="CM491" s="4">
        <v>0</v>
      </c>
      <c r="CN491" s="4" t="s">
        <v>3</v>
      </c>
      <c r="CO491" s="4">
        <v>0</v>
      </c>
      <c r="CP491" s="4">
        <f t="shared" si="678"/>
        <v>28318.28</v>
      </c>
      <c r="CQ491" s="4">
        <f t="shared" si="679"/>
        <v>111.58</v>
      </c>
      <c r="CR491" s="4">
        <f t="shared" si="701"/>
        <v>0</v>
      </c>
      <c r="CS491" s="4">
        <f t="shared" si="702"/>
        <v>0</v>
      </c>
      <c r="CT491" s="4">
        <f t="shared" si="680"/>
        <v>0</v>
      </c>
      <c r="CU491" s="4">
        <f t="shared" si="681"/>
        <v>0</v>
      </c>
      <c r="CV491" s="4">
        <f t="shared" si="682"/>
        <v>0</v>
      </c>
      <c r="CW491" s="4">
        <f t="shared" si="683"/>
        <v>0</v>
      </c>
      <c r="CX491" s="4">
        <f t="shared" si="684"/>
        <v>0</v>
      </c>
      <c r="CY491" s="4">
        <f t="shared" si="703"/>
        <v>0</v>
      </c>
      <c r="CZ491" s="4">
        <f t="shared" si="704"/>
        <v>0</v>
      </c>
      <c r="DA491" s="4"/>
      <c r="DB491" s="4"/>
      <c r="DC491" s="4" t="s">
        <v>3</v>
      </c>
      <c r="DD491" s="4" t="s">
        <v>3</v>
      </c>
      <c r="DE491" s="4" t="s">
        <v>3</v>
      </c>
      <c r="DF491" s="4" t="s">
        <v>3</v>
      </c>
      <c r="DG491" s="4" t="s">
        <v>3</v>
      </c>
      <c r="DH491" s="4" t="s">
        <v>3</v>
      </c>
      <c r="DI491" s="4" t="s">
        <v>3</v>
      </c>
      <c r="DJ491" s="4" t="s">
        <v>3</v>
      </c>
      <c r="DK491" s="4" t="s">
        <v>3</v>
      </c>
      <c r="DL491" s="4" t="s">
        <v>3</v>
      </c>
      <c r="DM491" s="4" t="s">
        <v>3</v>
      </c>
      <c r="DN491" s="4">
        <v>0</v>
      </c>
      <c r="DO491" s="4">
        <v>0</v>
      </c>
      <c r="DP491" s="4">
        <v>1</v>
      </c>
      <c r="DQ491" s="4">
        <v>1</v>
      </c>
      <c r="DR491" s="4"/>
      <c r="DS491" s="4"/>
      <c r="DT491" s="4"/>
      <c r="DU491" s="4">
        <v>1009</v>
      </c>
      <c r="DV491" s="4" t="s">
        <v>222</v>
      </c>
      <c r="DW491" s="4" t="s">
        <v>222</v>
      </c>
      <c r="DX491" s="4">
        <v>1</v>
      </c>
      <c r="DY491" s="4"/>
      <c r="DZ491" s="4" t="s">
        <v>3</v>
      </c>
      <c r="EA491" s="4" t="s">
        <v>3</v>
      </c>
      <c r="EB491" s="4" t="s">
        <v>3</v>
      </c>
      <c r="EC491" s="4" t="s">
        <v>3</v>
      </c>
      <c r="ED491" s="4"/>
      <c r="EE491" s="4">
        <v>57042957</v>
      </c>
      <c r="EF491" s="4">
        <v>40</v>
      </c>
      <c r="EG491" s="4" t="s">
        <v>33</v>
      </c>
      <c r="EH491" s="4">
        <v>0</v>
      </c>
      <c r="EI491" s="4" t="s">
        <v>3</v>
      </c>
      <c r="EJ491" s="4">
        <v>2</v>
      </c>
      <c r="EK491" s="4">
        <v>67</v>
      </c>
      <c r="EL491" s="4" t="s">
        <v>34</v>
      </c>
      <c r="EM491" s="4" t="s">
        <v>35</v>
      </c>
      <c r="EN491" s="4"/>
      <c r="EO491" s="4" t="s">
        <v>3</v>
      </c>
      <c r="EP491" s="4"/>
      <c r="EQ491" s="4">
        <v>0</v>
      </c>
      <c r="ER491" s="4">
        <v>31.08</v>
      </c>
      <c r="ES491" s="4">
        <v>31.08</v>
      </c>
      <c r="ET491" s="4">
        <v>0</v>
      </c>
      <c r="EU491" s="4">
        <v>0</v>
      </c>
      <c r="EV491" s="4">
        <v>0</v>
      </c>
      <c r="EW491" s="4">
        <v>0</v>
      </c>
      <c r="EX491" s="4">
        <v>0</v>
      </c>
      <c r="EY491" s="4"/>
      <c r="EZ491" s="4"/>
      <c r="FA491" s="4"/>
      <c r="FB491" s="4"/>
      <c r="FC491" s="4"/>
      <c r="FD491" s="4"/>
      <c r="FE491" s="4"/>
      <c r="FF491" s="4"/>
      <c r="FG491" s="4"/>
      <c r="FH491" s="4"/>
      <c r="FI491" s="4"/>
      <c r="FJ491" s="4"/>
      <c r="FK491" s="4"/>
      <c r="FL491" s="4"/>
      <c r="FM491" s="4"/>
      <c r="FN491" s="4"/>
      <c r="FO491" s="4"/>
      <c r="FP491" s="4"/>
      <c r="FQ491" s="4">
        <v>0</v>
      </c>
      <c r="FR491" s="4">
        <v>0</v>
      </c>
      <c r="FS491" s="4">
        <v>0</v>
      </c>
      <c r="FT491" s="4"/>
      <c r="FU491" s="4"/>
      <c r="FV491" s="4"/>
      <c r="FW491" s="4"/>
      <c r="FX491" s="4">
        <v>97</v>
      </c>
      <c r="FY491" s="4">
        <v>51</v>
      </c>
      <c r="FZ491" s="4"/>
      <c r="GA491" s="4" t="s">
        <v>3</v>
      </c>
      <c r="GB491" s="4"/>
      <c r="GC491" s="4"/>
      <c r="GD491" s="4">
        <v>1</v>
      </c>
      <c r="GE491" s="4"/>
      <c r="GF491" s="4">
        <v>1143487818</v>
      </c>
      <c r="GG491" s="4">
        <v>2</v>
      </c>
      <c r="GH491" s="4">
        <v>1</v>
      </c>
      <c r="GI491" s="4">
        <v>2</v>
      </c>
      <c r="GJ491" s="4">
        <v>0</v>
      </c>
      <c r="GK491" s="4">
        <v>0</v>
      </c>
      <c r="GL491" s="4">
        <f t="shared" si="685"/>
        <v>0</v>
      </c>
      <c r="GM491" s="4">
        <f t="shared" si="686"/>
        <v>28318.28</v>
      </c>
      <c r="GN491" s="4">
        <f t="shared" si="687"/>
        <v>0</v>
      </c>
      <c r="GO491" s="4">
        <f t="shared" si="688"/>
        <v>28318.28</v>
      </c>
      <c r="GP491" s="4">
        <f t="shared" si="689"/>
        <v>0</v>
      </c>
      <c r="GQ491" s="4"/>
      <c r="GR491" s="4">
        <v>0</v>
      </c>
      <c r="GS491" s="4">
        <v>0</v>
      </c>
      <c r="GT491" s="4">
        <v>0</v>
      </c>
      <c r="GU491" s="4" t="s">
        <v>3</v>
      </c>
      <c r="GV491" s="4">
        <f t="shared" si="690"/>
        <v>0</v>
      </c>
      <c r="GW491" s="4">
        <v>1</v>
      </c>
      <c r="GX491" s="4">
        <f t="shared" si="691"/>
        <v>0</v>
      </c>
      <c r="GY491" s="4"/>
      <c r="GZ491" s="4"/>
      <c r="HA491" s="4">
        <v>0</v>
      </c>
      <c r="HB491" s="4">
        <v>0</v>
      </c>
      <c r="HC491" s="4">
        <f t="shared" si="692"/>
        <v>0</v>
      </c>
      <c r="HD491" s="4"/>
      <c r="HE491" s="4" t="s">
        <v>3</v>
      </c>
      <c r="HF491" s="4" t="s">
        <v>3</v>
      </c>
      <c r="HG491" s="4"/>
      <c r="HH491" s="4"/>
      <c r="HI491" s="4"/>
      <c r="HJ491" s="4"/>
      <c r="HK491" s="4"/>
      <c r="HL491" s="4"/>
      <c r="HM491" s="4" t="s">
        <v>3</v>
      </c>
      <c r="HN491" s="4" t="s">
        <v>3</v>
      </c>
      <c r="HO491" s="4" t="s">
        <v>3</v>
      </c>
      <c r="HP491" s="4" t="s">
        <v>3</v>
      </c>
      <c r="HQ491" s="4" t="s">
        <v>3</v>
      </c>
      <c r="HR491" s="4"/>
      <c r="HS491" s="4">
        <v>0</v>
      </c>
      <c r="HT491" s="4"/>
      <c r="HU491" s="4"/>
      <c r="HV491" s="4"/>
      <c r="HW491" s="4"/>
      <c r="HX491" s="4"/>
      <c r="HY491" s="4"/>
      <c r="HZ491" s="4"/>
      <c r="IA491" s="4"/>
      <c r="IB491" s="4"/>
      <c r="IC491" s="4"/>
      <c r="ID491" s="4"/>
      <c r="IE491" s="4"/>
      <c r="IF491" s="4"/>
      <c r="IG491" s="4"/>
      <c r="IH491" s="4"/>
      <c r="II491" s="4"/>
      <c r="IJ491" s="4"/>
      <c r="IK491" s="4">
        <v>0</v>
      </c>
      <c r="IL491" s="4"/>
      <c r="IM491" s="4"/>
      <c r="IN491" s="4"/>
      <c r="IO491" s="4"/>
      <c r="IP491" s="4"/>
      <c r="IQ491" s="4"/>
      <c r="IR491" s="4"/>
      <c r="IS491" s="4"/>
      <c r="IT491" s="4"/>
      <c r="IU491" s="4"/>
    </row>
    <row r="492" spans="1:255" x14ac:dyDescent="0.25">
      <c r="A492" s="3">
        <v>17</v>
      </c>
      <c r="B492" s="3">
        <v>1</v>
      </c>
      <c r="C492" s="3"/>
      <c r="D492" s="3"/>
      <c r="E492" s="3" t="s">
        <v>669</v>
      </c>
      <c r="F492" s="3" t="s">
        <v>670</v>
      </c>
      <c r="G492" s="3" t="s">
        <v>671</v>
      </c>
      <c r="H492" s="3" t="s">
        <v>227</v>
      </c>
      <c r="I492" s="3">
        <v>8</v>
      </c>
      <c r="J492" s="3">
        <v>0</v>
      </c>
      <c r="K492" s="3">
        <v>8</v>
      </c>
      <c r="L492" s="3"/>
      <c r="M492" s="3"/>
      <c r="N492" s="3"/>
      <c r="O492" s="3">
        <f t="shared" ref="O492:O523" si="705">ROUND(CP492,2)</f>
        <v>4794.08</v>
      </c>
      <c r="P492" s="3">
        <f t="shared" ref="P492:P523" si="706">ROUND((ROUND((AC492*AW492*I492),2)*BC492),2)</f>
        <v>4794.08</v>
      </c>
      <c r="Q492" s="3">
        <f t="shared" si="693"/>
        <v>0</v>
      </c>
      <c r="R492" s="3">
        <f t="shared" si="694"/>
        <v>0</v>
      </c>
      <c r="S492" s="3">
        <f t="shared" ref="S492:S523" si="707">ROUND((ROUND((AF492*AV492*I492),2)*BA492),2)</f>
        <v>0</v>
      </c>
      <c r="T492" s="3">
        <f t="shared" ref="T492:T523" si="708">ROUND(CU492*I492,2)</f>
        <v>0</v>
      </c>
      <c r="U492" s="3">
        <f t="shared" ref="U492:U523" si="709">CV492*I492</f>
        <v>0</v>
      </c>
      <c r="V492" s="3">
        <f t="shared" ref="V492:V523" si="710">CW492*I492</f>
        <v>0</v>
      </c>
      <c r="W492" s="3">
        <f t="shared" ref="W492:W523" si="711">ROUND(CX492*I492,2)</f>
        <v>0</v>
      </c>
      <c r="X492" s="3">
        <f t="shared" si="695"/>
        <v>0</v>
      </c>
      <c r="Y492" s="3">
        <f t="shared" si="696"/>
        <v>0</v>
      </c>
      <c r="Z492" s="3"/>
      <c r="AA492" s="3">
        <v>54971259</v>
      </c>
      <c r="AB492" s="3">
        <f t="shared" ref="AB492:AB523" si="712">ROUND((AC492+AD492+AF492),6)</f>
        <v>599.26</v>
      </c>
      <c r="AC492" s="3">
        <f t="shared" si="697"/>
        <v>599.26</v>
      </c>
      <c r="AD492" s="3">
        <f t="shared" si="698"/>
        <v>0</v>
      </c>
      <c r="AE492" s="3">
        <f t="shared" si="699"/>
        <v>0</v>
      </c>
      <c r="AF492" s="3">
        <f t="shared" si="699"/>
        <v>0</v>
      </c>
      <c r="AG492" s="3">
        <f t="shared" ref="AG492:AG523" si="713">ROUND((AP492),6)</f>
        <v>0</v>
      </c>
      <c r="AH492" s="3">
        <f t="shared" si="700"/>
        <v>0</v>
      </c>
      <c r="AI492" s="3">
        <f t="shared" si="700"/>
        <v>0</v>
      </c>
      <c r="AJ492" s="3">
        <f t="shared" ref="AJ492:AJ523" si="714">(AS492)</f>
        <v>0</v>
      </c>
      <c r="AK492" s="3">
        <v>599.26</v>
      </c>
      <c r="AL492" s="3">
        <v>599.26</v>
      </c>
      <c r="AM492" s="3">
        <v>0</v>
      </c>
      <c r="AN492" s="3">
        <v>0</v>
      </c>
      <c r="AO492" s="3">
        <v>0</v>
      </c>
      <c r="AP492" s="3">
        <v>0</v>
      </c>
      <c r="AQ492" s="3">
        <v>0</v>
      </c>
      <c r="AR492" s="3">
        <v>0</v>
      </c>
      <c r="AS492" s="3">
        <v>0</v>
      </c>
      <c r="AT492" s="3">
        <v>0</v>
      </c>
      <c r="AU492" s="3">
        <v>0</v>
      </c>
      <c r="AV492" s="3">
        <v>1</v>
      </c>
      <c r="AW492" s="3">
        <v>1</v>
      </c>
      <c r="AX492" s="3"/>
      <c r="AY492" s="3"/>
      <c r="AZ492" s="3">
        <v>1</v>
      </c>
      <c r="BA492" s="3">
        <v>1</v>
      </c>
      <c r="BB492" s="3">
        <v>1</v>
      </c>
      <c r="BC492" s="3">
        <v>1</v>
      </c>
      <c r="BD492" s="3" t="s">
        <v>3</v>
      </c>
      <c r="BE492" s="3" t="s">
        <v>3</v>
      </c>
      <c r="BF492" s="3" t="s">
        <v>3</v>
      </c>
      <c r="BG492" s="3" t="s">
        <v>3</v>
      </c>
      <c r="BH492" s="3">
        <v>3</v>
      </c>
      <c r="BI492" s="3">
        <v>2</v>
      </c>
      <c r="BJ492" s="3" t="s">
        <v>670</v>
      </c>
      <c r="BK492" s="3"/>
      <c r="BL492" s="3"/>
      <c r="BM492" s="3">
        <v>400005</v>
      </c>
      <c r="BN492" s="3">
        <v>0</v>
      </c>
      <c r="BO492" s="3" t="s">
        <v>3</v>
      </c>
      <c r="BP492" s="3">
        <v>0</v>
      </c>
      <c r="BQ492" s="3">
        <v>213</v>
      </c>
      <c r="BR492" s="3">
        <v>0</v>
      </c>
      <c r="BS492" s="3">
        <v>1</v>
      </c>
      <c r="BT492" s="3">
        <v>1</v>
      </c>
      <c r="BU492" s="3">
        <v>1</v>
      </c>
      <c r="BV492" s="3">
        <v>1</v>
      </c>
      <c r="BW492" s="3">
        <v>1</v>
      </c>
      <c r="BX492" s="3">
        <v>1</v>
      </c>
      <c r="BY492" s="3" t="s">
        <v>3</v>
      </c>
      <c r="BZ492" s="3">
        <v>0</v>
      </c>
      <c r="CA492" s="3">
        <v>0</v>
      </c>
      <c r="CB492" s="3" t="s">
        <v>3</v>
      </c>
      <c r="CC492" s="3"/>
      <c r="CD492" s="3"/>
      <c r="CE492" s="3">
        <v>1566</v>
      </c>
      <c r="CF492" s="3">
        <v>0</v>
      </c>
      <c r="CG492" s="3">
        <v>0</v>
      </c>
      <c r="CH492" s="3"/>
      <c r="CI492" s="3"/>
      <c r="CJ492" s="3"/>
      <c r="CK492" s="3"/>
      <c r="CL492" s="3"/>
      <c r="CM492" s="3">
        <v>0</v>
      </c>
      <c r="CN492" s="3" t="s">
        <v>3</v>
      </c>
      <c r="CO492" s="3">
        <v>0</v>
      </c>
      <c r="CP492" s="3">
        <f t="shared" ref="CP492:CP523" si="715">(P492+Q492+S492)</f>
        <v>4794.08</v>
      </c>
      <c r="CQ492" s="3">
        <f t="shared" ref="CQ492:CQ523" si="716">ROUND((ROUND((AC492*AW492*1),2)*BC492),2)</f>
        <v>599.26</v>
      </c>
      <c r="CR492" s="3">
        <f t="shared" si="701"/>
        <v>0</v>
      </c>
      <c r="CS492" s="3">
        <f t="shared" si="702"/>
        <v>0</v>
      </c>
      <c r="CT492" s="3">
        <f t="shared" ref="CT492:CT523" si="717">ROUND((ROUND((AF492*AV492*1),2)*BA492),2)</f>
        <v>0</v>
      </c>
      <c r="CU492" s="3">
        <f t="shared" ref="CU492:CU523" si="718">AG492</f>
        <v>0</v>
      </c>
      <c r="CV492" s="3">
        <f t="shared" ref="CV492:CV523" si="719">(AH492*AV492)</f>
        <v>0</v>
      </c>
      <c r="CW492" s="3">
        <f t="shared" ref="CW492:CW523" si="720">AI492</f>
        <v>0</v>
      </c>
      <c r="CX492" s="3">
        <f t="shared" ref="CX492:CX523" si="721">AJ492</f>
        <v>0</v>
      </c>
      <c r="CY492" s="3">
        <f t="shared" si="703"/>
        <v>0</v>
      </c>
      <c r="CZ492" s="3">
        <f t="shared" si="704"/>
        <v>0</v>
      </c>
      <c r="DA492" s="3"/>
      <c r="DB492" s="3"/>
      <c r="DC492" s="3" t="s">
        <v>3</v>
      </c>
      <c r="DD492" s="3" t="s">
        <v>3</v>
      </c>
      <c r="DE492" s="3" t="s">
        <v>3</v>
      </c>
      <c r="DF492" s="3" t="s">
        <v>3</v>
      </c>
      <c r="DG492" s="3" t="s">
        <v>3</v>
      </c>
      <c r="DH492" s="3" t="s">
        <v>3</v>
      </c>
      <c r="DI492" s="3" t="s">
        <v>3</v>
      </c>
      <c r="DJ492" s="3" t="s">
        <v>3</v>
      </c>
      <c r="DK492" s="3" t="s">
        <v>3</v>
      </c>
      <c r="DL492" s="3" t="s">
        <v>3</v>
      </c>
      <c r="DM492" s="3" t="s">
        <v>3</v>
      </c>
      <c r="DN492" s="3">
        <v>0</v>
      </c>
      <c r="DO492" s="3">
        <v>0</v>
      </c>
      <c r="DP492" s="3">
        <v>1</v>
      </c>
      <c r="DQ492" s="3">
        <v>1</v>
      </c>
      <c r="DR492" s="3"/>
      <c r="DS492" s="3"/>
      <c r="DT492" s="3"/>
      <c r="DU492" s="3">
        <v>1013</v>
      </c>
      <c r="DV492" s="3" t="s">
        <v>227</v>
      </c>
      <c r="DW492" s="3" t="s">
        <v>227</v>
      </c>
      <c r="DX492" s="3">
        <v>1</v>
      </c>
      <c r="DY492" s="3"/>
      <c r="DZ492" s="3" t="s">
        <v>3</v>
      </c>
      <c r="EA492" s="3" t="s">
        <v>3</v>
      </c>
      <c r="EB492" s="3" t="s">
        <v>3</v>
      </c>
      <c r="EC492" s="3" t="s">
        <v>3</v>
      </c>
      <c r="ED492" s="3"/>
      <c r="EE492" s="3">
        <v>57042888</v>
      </c>
      <c r="EF492" s="3">
        <v>213</v>
      </c>
      <c r="EG492" s="3" t="s">
        <v>456</v>
      </c>
      <c r="EH492" s="3">
        <v>0</v>
      </c>
      <c r="EI492" s="3" t="s">
        <v>3</v>
      </c>
      <c r="EJ492" s="3">
        <v>1</v>
      </c>
      <c r="EK492" s="3">
        <v>400005</v>
      </c>
      <c r="EL492" s="3" t="s">
        <v>456</v>
      </c>
      <c r="EM492" s="3" t="s">
        <v>457</v>
      </c>
      <c r="EN492" s="3"/>
      <c r="EO492" s="3" t="s">
        <v>3</v>
      </c>
      <c r="EP492" s="3"/>
      <c r="EQ492" s="3">
        <v>16</v>
      </c>
      <c r="ER492" s="3">
        <v>0</v>
      </c>
      <c r="ES492" s="3">
        <v>599.26</v>
      </c>
      <c r="ET492" s="3">
        <v>0</v>
      </c>
      <c r="EU492" s="3">
        <v>0</v>
      </c>
      <c r="EV492" s="3">
        <v>0</v>
      </c>
      <c r="EW492" s="3">
        <v>0</v>
      </c>
      <c r="EX492" s="3">
        <v>0</v>
      </c>
      <c r="EY492" s="3">
        <v>0</v>
      </c>
      <c r="EZ492" s="3"/>
      <c r="FA492" s="3"/>
      <c r="FB492" s="3"/>
      <c r="FC492" s="3"/>
      <c r="FD492" s="3"/>
      <c r="FE492" s="3"/>
      <c r="FF492" s="3"/>
      <c r="FG492" s="3"/>
      <c r="FH492" s="3"/>
      <c r="FI492" s="3"/>
      <c r="FJ492" s="3"/>
      <c r="FK492" s="3"/>
      <c r="FL492" s="3"/>
      <c r="FM492" s="3"/>
      <c r="FN492" s="3"/>
      <c r="FO492" s="3"/>
      <c r="FP492" s="3"/>
      <c r="FQ492" s="3">
        <v>0</v>
      </c>
      <c r="FR492" s="3">
        <v>0</v>
      </c>
      <c r="FS492" s="3">
        <v>0</v>
      </c>
      <c r="FT492" s="3"/>
      <c r="FU492" s="3"/>
      <c r="FV492" s="3"/>
      <c r="FW492" s="3"/>
      <c r="FX492" s="3">
        <v>0</v>
      </c>
      <c r="FY492" s="3">
        <v>0</v>
      </c>
      <c r="FZ492" s="3"/>
      <c r="GA492" s="3" t="s">
        <v>672</v>
      </c>
      <c r="GB492" s="3"/>
      <c r="GC492" s="3"/>
      <c r="GD492" s="3">
        <v>1</v>
      </c>
      <c r="GE492" s="3"/>
      <c r="GF492" s="3">
        <v>-1117951769</v>
      </c>
      <c r="GG492" s="3">
        <v>2</v>
      </c>
      <c r="GH492" s="3">
        <v>4</v>
      </c>
      <c r="GI492" s="3">
        <v>-2</v>
      </c>
      <c r="GJ492" s="3">
        <v>0</v>
      </c>
      <c r="GK492" s="3">
        <v>0</v>
      </c>
      <c r="GL492" s="3">
        <f t="shared" ref="GL492:GL523" si="722">ROUND(IF(AND(BH492=3,BI492=3,FS492&lt;&gt;0),P492,0),2)</f>
        <v>0</v>
      </c>
      <c r="GM492" s="3">
        <f t="shared" ref="GM492:GM523" si="723">ROUND(O492+X492+Y492,2)+GX492</f>
        <v>4794.08</v>
      </c>
      <c r="GN492" s="3">
        <f t="shared" ref="GN492:GN523" si="724">IF(OR(BI492=0,BI492=1),GM492-GX492,0)</f>
        <v>0</v>
      </c>
      <c r="GO492" s="3">
        <f t="shared" ref="GO492:GO523" si="725">IF(BI492=2,GM492-GX492,0)</f>
        <v>4794.08</v>
      </c>
      <c r="GP492" s="3">
        <f t="shared" ref="GP492:GP523" si="726">IF(BI492=4,GM492-GX492,0)</f>
        <v>0</v>
      </c>
      <c r="GQ492" s="3"/>
      <c r="GR492" s="3">
        <v>1</v>
      </c>
      <c r="GS492" s="3">
        <v>2</v>
      </c>
      <c r="GT492" s="3">
        <v>0</v>
      </c>
      <c r="GU492" s="3" t="s">
        <v>3</v>
      </c>
      <c r="GV492" s="3">
        <f t="shared" ref="GV492:GV523" si="727">ROUND((GT492),6)</f>
        <v>0</v>
      </c>
      <c r="GW492" s="3">
        <v>1</v>
      </c>
      <c r="GX492" s="3">
        <f t="shared" ref="GX492:GX523" si="728">ROUND(HC492*I492,2)</f>
        <v>0</v>
      </c>
      <c r="GY492" s="3"/>
      <c r="GZ492" s="3"/>
      <c r="HA492" s="3">
        <v>0</v>
      </c>
      <c r="HB492" s="3">
        <v>0</v>
      </c>
      <c r="HC492" s="3">
        <f t="shared" ref="HC492:HC523" si="729">GV492*GW492</f>
        <v>0</v>
      </c>
      <c r="HD492" s="3"/>
      <c r="HE492" s="3" t="s">
        <v>459</v>
      </c>
      <c r="HF492" s="3" t="s">
        <v>37</v>
      </c>
      <c r="HG492" s="3"/>
      <c r="HH492" s="3"/>
      <c r="HI492" s="3"/>
      <c r="HJ492" s="3"/>
      <c r="HK492" s="3"/>
      <c r="HL492" s="3"/>
      <c r="HM492" s="3" t="s">
        <v>3</v>
      </c>
      <c r="HN492" s="3" t="s">
        <v>3</v>
      </c>
      <c r="HO492" s="3" t="s">
        <v>3</v>
      </c>
      <c r="HP492" s="3" t="s">
        <v>3</v>
      </c>
      <c r="HQ492" s="3" t="s">
        <v>3</v>
      </c>
      <c r="HR492" s="3"/>
      <c r="HS492" s="3">
        <v>0</v>
      </c>
      <c r="HT492" s="3"/>
      <c r="HU492" s="3"/>
      <c r="HV492" s="3"/>
      <c r="HW492" s="3"/>
      <c r="HX492" s="3"/>
      <c r="HY492" s="3"/>
      <c r="HZ492" s="3"/>
      <c r="IA492" s="3"/>
      <c r="IB492" s="3"/>
      <c r="IC492" s="3"/>
      <c r="ID492" s="3"/>
      <c r="IE492" s="3"/>
      <c r="IF492" s="3"/>
      <c r="IG492" s="3"/>
      <c r="IH492" s="3"/>
      <c r="II492" s="3"/>
      <c r="IJ492" s="3"/>
      <c r="IK492" s="3">
        <v>0</v>
      </c>
      <c r="IL492" s="3"/>
      <c r="IM492" s="3"/>
      <c r="IN492" s="3"/>
      <c r="IO492" s="3"/>
      <c r="IP492" s="3"/>
      <c r="IQ492" s="3"/>
      <c r="IR492" s="3"/>
      <c r="IS492" s="3"/>
      <c r="IT492" s="3"/>
      <c r="IU492" s="3"/>
    </row>
    <row r="493" spans="1:255" x14ac:dyDescent="0.25">
      <c r="A493" s="4">
        <v>17</v>
      </c>
      <c r="B493" s="4">
        <v>1</v>
      </c>
      <c r="C493" s="4"/>
      <c r="D493" s="4"/>
      <c r="E493" s="4" t="s">
        <v>669</v>
      </c>
      <c r="F493" s="4" t="s">
        <v>670</v>
      </c>
      <c r="G493" s="4" t="s">
        <v>671</v>
      </c>
      <c r="H493" s="4" t="s">
        <v>227</v>
      </c>
      <c r="I493" s="4">
        <v>8</v>
      </c>
      <c r="J493" s="4">
        <v>0</v>
      </c>
      <c r="K493" s="4">
        <v>8</v>
      </c>
      <c r="L493" s="4"/>
      <c r="M493" s="4"/>
      <c r="N493" s="4"/>
      <c r="O493" s="4">
        <f t="shared" si="705"/>
        <v>47173.75</v>
      </c>
      <c r="P493" s="4">
        <f t="shared" si="706"/>
        <v>47173.75</v>
      </c>
      <c r="Q493" s="4">
        <f t="shared" si="693"/>
        <v>0</v>
      </c>
      <c r="R493" s="4">
        <f t="shared" si="694"/>
        <v>0</v>
      </c>
      <c r="S493" s="4">
        <f t="shared" si="707"/>
        <v>0</v>
      </c>
      <c r="T493" s="4">
        <f t="shared" si="708"/>
        <v>0</v>
      </c>
      <c r="U493" s="4">
        <f t="shared" si="709"/>
        <v>0</v>
      </c>
      <c r="V493" s="4">
        <f t="shared" si="710"/>
        <v>0</v>
      </c>
      <c r="W493" s="4">
        <f t="shared" si="711"/>
        <v>0</v>
      </c>
      <c r="X493" s="4">
        <f t="shared" si="695"/>
        <v>0</v>
      </c>
      <c r="Y493" s="4">
        <f t="shared" si="696"/>
        <v>0</v>
      </c>
      <c r="Z493" s="4"/>
      <c r="AA493" s="4">
        <v>55890823</v>
      </c>
      <c r="AB493" s="4">
        <f t="shared" si="712"/>
        <v>599.26</v>
      </c>
      <c r="AC493" s="4">
        <f t="shared" si="697"/>
        <v>599.26</v>
      </c>
      <c r="AD493" s="4">
        <f t="shared" si="698"/>
        <v>0</v>
      </c>
      <c r="AE493" s="4">
        <f t="shared" si="699"/>
        <v>0</v>
      </c>
      <c r="AF493" s="4">
        <f t="shared" si="699"/>
        <v>0</v>
      </c>
      <c r="AG493" s="4">
        <f t="shared" si="713"/>
        <v>0</v>
      </c>
      <c r="AH493" s="4">
        <f t="shared" si="700"/>
        <v>0</v>
      </c>
      <c r="AI493" s="4">
        <f t="shared" si="700"/>
        <v>0</v>
      </c>
      <c r="AJ493" s="4">
        <f t="shared" si="714"/>
        <v>0</v>
      </c>
      <c r="AK493" s="4">
        <v>599.26</v>
      </c>
      <c r="AL493" s="4">
        <v>599.26</v>
      </c>
      <c r="AM493" s="4">
        <v>0</v>
      </c>
      <c r="AN493" s="4">
        <v>0</v>
      </c>
      <c r="AO493" s="4">
        <v>0</v>
      </c>
      <c r="AP493" s="4">
        <v>0</v>
      </c>
      <c r="AQ493" s="4">
        <v>0</v>
      </c>
      <c r="AR493" s="4">
        <v>0</v>
      </c>
      <c r="AS493" s="4">
        <v>0</v>
      </c>
      <c r="AT493" s="4">
        <v>0</v>
      </c>
      <c r="AU493" s="4">
        <v>0</v>
      </c>
      <c r="AV493" s="4">
        <v>1</v>
      </c>
      <c r="AW493" s="4">
        <v>1</v>
      </c>
      <c r="AX493" s="4"/>
      <c r="AY493" s="4"/>
      <c r="AZ493" s="4">
        <v>1</v>
      </c>
      <c r="BA493" s="4">
        <v>1</v>
      </c>
      <c r="BB493" s="4">
        <v>1</v>
      </c>
      <c r="BC493" s="4">
        <v>9.84</v>
      </c>
      <c r="BD493" s="4" t="s">
        <v>3</v>
      </c>
      <c r="BE493" s="4" t="s">
        <v>3</v>
      </c>
      <c r="BF493" s="4" t="s">
        <v>3</v>
      </c>
      <c r="BG493" s="4" t="s">
        <v>3</v>
      </c>
      <c r="BH493" s="4">
        <v>3</v>
      </c>
      <c r="BI493" s="4">
        <v>2</v>
      </c>
      <c r="BJ493" s="4" t="s">
        <v>670</v>
      </c>
      <c r="BK493" s="4"/>
      <c r="BL493" s="4"/>
      <c r="BM493" s="4">
        <v>400005</v>
      </c>
      <c r="BN493" s="4">
        <v>0</v>
      </c>
      <c r="BO493" s="4" t="s">
        <v>3</v>
      </c>
      <c r="BP493" s="4">
        <v>0</v>
      </c>
      <c r="BQ493" s="4">
        <v>213</v>
      </c>
      <c r="BR493" s="4">
        <v>0</v>
      </c>
      <c r="BS493" s="4">
        <v>1</v>
      </c>
      <c r="BT493" s="4">
        <v>1</v>
      </c>
      <c r="BU493" s="4">
        <v>1</v>
      </c>
      <c r="BV493" s="4">
        <v>1</v>
      </c>
      <c r="BW493" s="4">
        <v>1</v>
      </c>
      <c r="BX493" s="4">
        <v>1</v>
      </c>
      <c r="BY493" s="4" t="s">
        <v>3</v>
      </c>
      <c r="BZ493" s="4">
        <v>0</v>
      </c>
      <c r="CA493" s="4">
        <v>0</v>
      </c>
      <c r="CB493" s="4" t="s">
        <v>3</v>
      </c>
      <c r="CC493" s="4"/>
      <c r="CD493" s="4"/>
      <c r="CE493" s="4">
        <v>1566</v>
      </c>
      <c r="CF493" s="4">
        <v>0</v>
      </c>
      <c r="CG493" s="4">
        <v>0</v>
      </c>
      <c r="CH493" s="4"/>
      <c r="CI493" s="4"/>
      <c r="CJ493" s="4"/>
      <c r="CK493" s="4"/>
      <c r="CL493" s="4"/>
      <c r="CM493" s="4">
        <v>0</v>
      </c>
      <c r="CN493" s="4" t="s">
        <v>3</v>
      </c>
      <c r="CO493" s="4">
        <v>0</v>
      </c>
      <c r="CP493" s="4">
        <f t="shared" si="715"/>
        <v>47173.75</v>
      </c>
      <c r="CQ493" s="4">
        <f t="shared" si="716"/>
        <v>5896.72</v>
      </c>
      <c r="CR493" s="4">
        <f t="shared" si="701"/>
        <v>0</v>
      </c>
      <c r="CS493" s="4">
        <f t="shared" si="702"/>
        <v>0</v>
      </c>
      <c r="CT493" s="4">
        <f t="shared" si="717"/>
        <v>0</v>
      </c>
      <c r="CU493" s="4">
        <f t="shared" si="718"/>
        <v>0</v>
      </c>
      <c r="CV493" s="4">
        <f t="shared" si="719"/>
        <v>0</v>
      </c>
      <c r="CW493" s="4">
        <f t="shared" si="720"/>
        <v>0</v>
      </c>
      <c r="CX493" s="4">
        <f t="shared" si="721"/>
        <v>0</v>
      </c>
      <c r="CY493" s="4">
        <f t="shared" si="703"/>
        <v>0</v>
      </c>
      <c r="CZ493" s="4">
        <f t="shared" si="704"/>
        <v>0</v>
      </c>
      <c r="DA493" s="4"/>
      <c r="DB493" s="4"/>
      <c r="DC493" s="4" t="s">
        <v>3</v>
      </c>
      <c r="DD493" s="4" t="s">
        <v>3</v>
      </c>
      <c r="DE493" s="4" t="s">
        <v>3</v>
      </c>
      <c r="DF493" s="4" t="s">
        <v>3</v>
      </c>
      <c r="DG493" s="4" t="s">
        <v>3</v>
      </c>
      <c r="DH493" s="4" t="s">
        <v>3</v>
      </c>
      <c r="DI493" s="4" t="s">
        <v>3</v>
      </c>
      <c r="DJ493" s="4" t="s">
        <v>3</v>
      </c>
      <c r="DK493" s="4" t="s">
        <v>3</v>
      </c>
      <c r="DL493" s="4" t="s">
        <v>3</v>
      </c>
      <c r="DM493" s="4" t="s">
        <v>3</v>
      </c>
      <c r="DN493" s="4">
        <v>0</v>
      </c>
      <c r="DO493" s="4">
        <v>0</v>
      </c>
      <c r="DP493" s="4">
        <v>1</v>
      </c>
      <c r="DQ493" s="4">
        <v>1</v>
      </c>
      <c r="DR493" s="4"/>
      <c r="DS493" s="4"/>
      <c r="DT493" s="4"/>
      <c r="DU493" s="4">
        <v>1013</v>
      </c>
      <c r="DV493" s="4" t="s">
        <v>227</v>
      </c>
      <c r="DW493" s="4" t="s">
        <v>227</v>
      </c>
      <c r="DX493" s="4">
        <v>1</v>
      </c>
      <c r="DY493" s="4"/>
      <c r="DZ493" s="4" t="s">
        <v>3</v>
      </c>
      <c r="EA493" s="4" t="s">
        <v>3</v>
      </c>
      <c r="EB493" s="4" t="s">
        <v>3</v>
      </c>
      <c r="EC493" s="4" t="s">
        <v>3</v>
      </c>
      <c r="ED493" s="4"/>
      <c r="EE493" s="4">
        <v>57042888</v>
      </c>
      <c r="EF493" s="4">
        <v>213</v>
      </c>
      <c r="EG493" s="4" t="s">
        <v>456</v>
      </c>
      <c r="EH493" s="4">
        <v>0</v>
      </c>
      <c r="EI493" s="4" t="s">
        <v>3</v>
      </c>
      <c r="EJ493" s="4">
        <v>1</v>
      </c>
      <c r="EK493" s="4">
        <v>400005</v>
      </c>
      <c r="EL493" s="4" t="s">
        <v>456</v>
      </c>
      <c r="EM493" s="4" t="s">
        <v>457</v>
      </c>
      <c r="EN493" s="4"/>
      <c r="EO493" s="4" t="s">
        <v>3</v>
      </c>
      <c r="EP493" s="4"/>
      <c r="EQ493" s="4">
        <v>16</v>
      </c>
      <c r="ER493" s="4">
        <v>0</v>
      </c>
      <c r="ES493" s="4">
        <v>599.26</v>
      </c>
      <c r="ET493" s="4">
        <v>0</v>
      </c>
      <c r="EU493" s="4">
        <v>0</v>
      </c>
      <c r="EV493" s="4">
        <v>0</v>
      </c>
      <c r="EW493" s="4">
        <v>0</v>
      </c>
      <c r="EX493" s="4">
        <v>0</v>
      </c>
      <c r="EY493" s="4">
        <v>0</v>
      </c>
      <c r="EZ493" s="4">
        <v>5</v>
      </c>
      <c r="FA493" s="4"/>
      <c r="FB493" s="4"/>
      <c r="FC493" s="4">
        <v>1</v>
      </c>
      <c r="FD493" s="4">
        <v>18</v>
      </c>
      <c r="FE493" s="4"/>
      <c r="FF493" s="4">
        <v>7053</v>
      </c>
      <c r="FG493" s="4"/>
      <c r="FH493" s="4"/>
      <c r="FI493" s="4"/>
      <c r="FJ493" s="4"/>
      <c r="FK493" s="4"/>
      <c r="FL493" s="4"/>
      <c r="FM493" s="4"/>
      <c r="FN493" s="4"/>
      <c r="FO493" s="4"/>
      <c r="FP493" s="4"/>
      <c r="FQ493" s="4">
        <v>0</v>
      </c>
      <c r="FR493" s="4">
        <v>0</v>
      </c>
      <c r="FS493" s="4">
        <v>0</v>
      </c>
      <c r="FT493" s="4"/>
      <c r="FU493" s="4"/>
      <c r="FV493" s="4"/>
      <c r="FW493" s="4"/>
      <c r="FX493" s="4">
        <v>0</v>
      </c>
      <c r="FY493" s="4">
        <v>0</v>
      </c>
      <c r="FZ493" s="4"/>
      <c r="GA493" s="4" t="s">
        <v>672</v>
      </c>
      <c r="GB493" s="4"/>
      <c r="GC493" s="4"/>
      <c r="GD493" s="4">
        <v>1</v>
      </c>
      <c r="GE493" s="4"/>
      <c r="GF493" s="4">
        <v>-1117951769</v>
      </c>
      <c r="GG493" s="4">
        <v>2</v>
      </c>
      <c r="GH493" s="4">
        <v>3</v>
      </c>
      <c r="GI493" s="4">
        <v>5</v>
      </c>
      <c r="GJ493" s="4">
        <v>0</v>
      </c>
      <c r="GK493" s="4">
        <v>0</v>
      </c>
      <c r="GL493" s="4">
        <f t="shared" si="722"/>
        <v>0</v>
      </c>
      <c r="GM493" s="4">
        <f t="shared" si="723"/>
        <v>47173.75</v>
      </c>
      <c r="GN493" s="4">
        <f t="shared" si="724"/>
        <v>0</v>
      </c>
      <c r="GO493" s="4">
        <f t="shared" si="725"/>
        <v>47173.75</v>
      </c>
      <c r="GP493" s="4">
        <f t="shared" si="726"/>
        <v>0</v>
      </c>
      <c r="GQ493" s="4"/>
      <c r="GR493" s="4">
        <v>1</v>
      </c>
      <c r="GS493" s="4">
        <v>1</v>
      </c>
      <c r="GT493" s="4">
        <v>0</v>
      </c>
      <c r="GU493" s="4" t="s">
        <v>3</v>
      </c>
      <c r="GV493" s="4">
        <f t="shared" si="727"/>
        <v>0</v>
      </c>
      <c r="GW493" s="4">
        <v>1</v>
      </c>
      <c r="GX493" s="4">
        <f t="shared" si="728"/>
        <v>0</v>
      </c>
      <c r="GY493" s="4"/>
      <c r="GZ493" s="4"/>
      <c r="HA493" s="4">
        <v>0</v>
      </c>
      <c r="HB493" s="4">
        <v>0</v>
      </c>
      <c r="HC493" s="4">
        <f t="shared" si="729"/>
        <v>0</v>
      </c>
      <c r="HD493" s="4"/>
      <c r="HE493" s="4" t="s">
        <v>459</v>
      </c>
      <c r="HF493" s="4" t="s">
        <v>37</v>
      </c>
      <c r="HG493" s="4"/>
      <c r="HH493" s="4"/>
      <c r="HI493" s="4"/>
      <c r="HJ493" s="4"/>
      <c r="HK493" s="4"/>
      <c r="HL493" s="4"/>
      <c r="HM493" s="4" t="s">
        <v>3</v>
      </c>
      <c r="HN493" s="4" t="s">
        <v>3</v>
      </c>
      <c r="HO493" s="4" t="s">
        <v>3</v>
      </c>
      <c r="HP493" s="4" t="s">
        <v>3</v>
      </c>
      <c r="HQ493" s="4" t="s">
        <v>3</v>
      </c>
      <c r="HR493" s="4"/>
      <c r="HS493" s="4">
        <v>0</v>
      </c>
      <c r="HT493" s="4"/>
      <c r="HU493" s="4"/>
      <c r="HV493" s="4"/>
      <c r="HW493" s="4"/>
      <c r="HX493" s="4"/>
      <c r="HY493" s="4"/>
      <c r="HZ493" s="4"/>
      <c r="IA493" s="4"/>
      <c r="IB493" s="4"/>
      <c r="IC493" s="4"/>
      <c r="ID493" s="4"/>
      <c r="IE493" s="4"/>
      <c r="IF493" s="4"/>
      <c r="IG493" s="4"/>
      <c r="IH493" s="4"/>
      <c r="II493" s="4"/>
      <c r="IJ493" s="4"/>
      <c r="IK493" s="4">
        <v>0</v>
      </c>
      <c r="IL493" s="4"/>
      <c r="IM493" s="4"/>
      <c r="IN493" s="4"/>
      <c r="IO493" s="4"/>
      <c r="IP493" s="4"/>
      <c r="IQ493" s="4"/>
      <c r="IR493" s="4"/>
      <c r="IS493" s="4"/>
      <c r="IT493" s="4"/>
      <c r="IU493" s="4"/>
    </row>
    <row r="494" spans="1:255" x14ac:dyDescent="0.25">
      <c r="A494" s="3">
        <v>17</v>
      </c>
      <c r="B494" s="3">
        <v>1</v>
      </c>
      <c r="C494" s="3"/>
      <c r="D494" s="3"/>
      <c r="E494" s="3" t="s">
        <v>673</v>
      </c>
      <c r="F494" s="3" t="s">
        <v>674</v>
      </c>
      <c r="G494" s="3" t="s">
        <v>675</v>
      </c>
      <c r="H494" s="3" t="s">
        <v>227</v>
      </c>
      <c r="I494" s="3">
        <v>77</v>
      </c>
      <c r="J494" s="3">
        <v>0</v>
      </c>
      <c r="K494" s="3">
        <v>77</v>
      </c>
      <c r="L494" s="3"/>
      <c r="M494" s="3"/>
      <c r="N494" s="3"/>
      <c r="O494" s="3">
        <f t="shared" si="705"/>
        <v>222768.7</v>
      </c>
      <c r="P494" s="3">
        <f t="shared" si="706"/>
        <v>222768.7</v>
      </c>
      <c r="Q494" s="3">
        <f t="shared" si="693"/>
        <v>0</v>
      </c>
      <c r="R494" s="3">
        <f t="shared" si="694"/>
        <v>0</v>
      </c>
      <c r="S494" s="3">
        <f t="shared" si="707"/>
        <v>0</v>
      </c>
      <c r="T494" s="3">
        <f t="shared" si="708"/>
        <v>0</v>
      </c>
      <c r="U494" s="3">
        <f t="shared" si="709"/>
        <v>0</v>
      </c>
      <c r="V494" s="3">
        <f t="shared" si="710"/>
        <v>0</v>
      </c>
      <c r="W494" s="3">
        <f t="shared" si="711"/>
        <v>0</v>
      </c>
      <c r="X494" s="3">
        <f t="shared" si="695"/>
        <v>0</v>
      </c>
      <c r="Y494" s="3">
        <f t="shared" si="696"/>
        <v>0</v>
      </c>
      <c r="Z494" s="3"/>
      <c r="AA494" s="3">
        <v>54971259</v>
      </c>
      <c r="AB494" s="3">
        <f t="shared" si="712"/>
        <v>2893.1</v>
      </c>
      <c r="AC494" s="3">
        <f t="shared" si="697"/>
        <v>2893.1</v>
      </c>
      <c r="AD494" s="3">
        <f t="shared" si="698"/>
        <v>0</v>
      </c>
      <c r="AE494" s="3">
        <f t="shared" si="699"/>
        <v>0</v>
      </c>
      <c r="AF494" s="3">
        <f t="shared" si="699"/>
        <v>0</v>
      </c>
      <c r="AG494" s="3">
        <f t="shared" si="713"/>
        <v>0</v>
      </c>
      <c r="AH494" s="3">
        <f t="shared" si="700"/>
        <v>0</v>
      </c>
      <c r="AI494" s="3">
        <f t="shared" si="700"/>
        <v>0</v>
      </c>
      <c r="AJ494" s="3">
        <f t="shared" si="714"/>
        <v>0</v>
      </c>
      <c r="AK494" s="3">
        <v>2893.1</v>
      </c>
      <c r="AL494" s="3">
        <v>2893.1</v>
      </c>
      <c r="AM494" s="3">
        <v>0</v>
      </c>
      <c r="AN494" s="3">
        <v>0</v>
      </c>
      <c r="AO494" s="3">
        <v>0</v>
      </c>
      <c r="AP494" s="3">
        <v>0</v>
      </c>
      <c r="AQ494" s="3">
        <v>0</v>
      </c>
      <c r="AR494" s="3">
        <v>0</v>
      </c>
      <c r="AS494" s="3">
        <v>0</v>
      </c>
      <c r="AT494" s="3">
        <v>0</v>
      </c>
      <c r="AU494" s="3">
        <v>0</v>
      </c>
      <c r="AV494" s="3">
        <v>1</v>
      </c>
      <c r="AW494" s="3">
        <v>1</v>
      </c>
      <c r="AX494" s="3"/>
      <c r="AY494" s="3"/>
      <c r="AZ494" s="3">
        <v>1</v>
      </c>
      <c r="BA494" s="3">
        <v>1</v>
      </c>
      <c r="BB494" s="3">
        <v>1</v>
      </c>
      <c r="BC494" s="3">
        <v>1</v>
      </c>
      <c r="BD494" s="3" t="s">
        <v>3</v>
      </c>
      <c r="BE494" s="3" t="s">
        <v>3</v>
      </c>
      <c r="BF494" s="3" t="s">
        <v>3</v>
      </c>
      <c r="BG494" s="3" t="s">
        <v>3</v>
      </c>
      <c r="BH494" s="3">
        <v>3</v>
      </c>
      <c r="BI494" s="3">
        <v>2</v>
      </c>
      <c r="BJ494" s="3" t="s">
        <v>674</v>
      </c>
      <c r="BK494" s="3"/>
      <c r="BL494" s="3"/>
      <c r="BM494" s="3">
        <v>400005</v>
      </c>
      <c r="BN494" s="3">
        <v>0</v>
      </c>
      <c r="BO494" s="3" t="s">
        <v>3</v>
      </c>
      <c r="BP494" s="3">
        <v>0</v>
      </c>
      <c r="BQ494" s="3">
        <v>213</v>
      </c>
      <c r="BR494" s="3">
        <v>0</v>
      </c>
      <c r="BS494" s="3">
        <v>1</v>
      </c>
      <c r="BT494" s="3">
        <v>1</v>
      </c>
      <c r="BU494" s="3">
        <v>1</v>
      </c>
      <c r="BV494" s="3">
        <v>1</v>
      </c>
      <c r="BW494" s="3">
        <v>1</v>
      </c>
      <c r="BX494" s="3">
        <v>1</v>
      </c>
      <c r="BY494" s="3" t="s">
        <v>3</v>
      </c>
      <c r="BZ494" s="3">
        <v>0</v>
      </c>
      <c r="CA494" s="3">
        <v>0</v>
      </c>
      <c r="CB494" s="3" t="s">
        <v>3</v>
      </c>
      <c r="CC494" s="3"/>
      <c r="CD494" s="3"/>
      <c r="CE494" s="3">
        <v>1566</v>
      </c>
      <c r="CF494" s="3">
        <v>0</v>
      </c>
      <c r="CG494" s="3">
        <v>0</v>
      </c>
      <c r="CH494" s="3"/>
      <c r="CI494" s="3"/>
      <c r="CJ494" s="3"/>
      <c r="CK494" s="3"/>
      <c r="CL494" s="3"/>
      <c r="CM494" s="3">
        <v>0</v>
      </c>
      <c r="CN494" s="3" t="s">
        <v>3</v>
      </c>
      <c r="CO494" s="3">
        <v>0</v>
      </c>
      <c r="CP494" s="3">
        <f t="shared" si="715"/>
        <v>222768.7</v>
      </c>
      <c r="CQ494" s="3">
        <f t="shared" si="716"/>
        <v>2893.1</v>
      </c>
      <c r="CR494" s="3">
        <f t="shared" si="701"/>
        <v>0</v>
      </c>
      <c r="CS494" s="3">
        <f t="shared" si="702"/>
        <v>0</v>
      </c>
      <c r="CT494" s="3">
        <f t="shared" si="717"/>
        <v>0</v>
      </c>
      <c r="CU494" s="3">
        <f t="shared" si="718"/>
        <v>0</v>
      </c>
      <c r="CV494" s="3">
        <f t="shared" si="719"/>
        <v>0</v>
      </c>
      <c r="CW494" s="3">
        <f t="shared" si="720"/>
        <v>0</v>
      </c>
      <c r="CX494" s="3">
        <f t="shared" si="721"/>
        <v>0</v>
      </c>
      <c r="CY494" s="3">
        <f t="shared" si="703"/>
        <v>0</v>
      </c>
      <c r="CZ494" s="3">
        <f t="shared" si="704"/>
        <v>0</v>
      </c>
      <c r="DA494" s="3"/>
      <c r="DB494" s="3"/>
      <c r="DC494" s="3" t="s">
        <v>3</v>
      </c>
      <c r="DD494" s="3" t="s">
        <v>3</v>
      </c>
      <c r="DE494" s="3" t="s">
        <v>3</v>
      </c>
      <c r="DF494" s="3" t="s">
        <v>3</v>
      </c>
      <c r="DG494" s="3" t="s">
        <v>3</v>
      </c>
      <c r="DH494" s="3" t="s">
        <v>3</v>
      </c>
      <c r="DI494" s="3" t="s">
        <v>3</v>
      </c>
      <c r="DJ494" s="3" t="s">
        <v>3</v>
      </c>
      <c r="DK494" s="3" t="s">
        <v>3</v>
      </c>
      <c r="DL494" s="3" t="s">
        <v>3</v>
      </c>
      <c r="DM494" s="3" t="s">
        <v>3</v>
      </c>
      <c r="DN494" s="3">
        <v>0</v>
      </c>
      <c r="DO494" s="3">
        <v>0</v>
      </c>
      <c r="DP494" s="3">
        <v>1</v>
      </c>
      <c r="DQ494" s="3">
        <v>1</v>
      </c>
      <c r="DR494" s="3"/>
      <c r="DS494" s="3"/>
      <c r="DT494" s="3"/>
      <c r="DU494" s="3">
        <v>1013</v>
      </c>
      <c r="DV494" s="3" t="s">
        <v>227</v>
      </c>
      <c r="DW494" s="3" t="s">
        <v>227</v>
      </c>
      <c r="DX494" s="3">
        <v>1</v>
      </c>
      <c r="DY494" s="3"/>
      <c r="DZ494" s="3" t="s">
        <v>3</v>
      </c>
      <c r="EA494" s="3" t="s">
        <v>3</v>
      </c>
      <c r="EB494" s="3" t="s">
        <v>3</v>
      </c>
      <c r="EC494" s="3" t="s">
        <v>3</v>
      </c>
      <c r="ED494" s="3"/>
      <c r="EE494" s="3">
        <v>57042888</v>
      </c>
      <c r="EF494" s="3">
        <v>213</v>
      </c>
      <c r="EG494" s="3" t="s">
        <v>456</v>
      </c>
      <c r="EH494" s="3">
        <v>0</v>
      </c>
      <c r="EI494" s="3" t="s">
        <v>3</v>
      </c>
      <c r="EJ494" s="3">
        <v>1</v>
      </c>
      <c r="EK494" s="3">
        <v>400005</v>
      </c>
      <c r="EL494" s="3" t="s">
        <v>456</v>
      </c>
      <c r="EM494" s="3" t="s">
        <v>457</v>
      </c>
      <c r="EN494" s="3"/>
      <c r="EO494" s="3" t="s">
        <v>3</v>
      </c>
      <c r="EP494" s="3"/>
      <c r="EQ494" s="3">
        <v>16</v>
      </c>
      <c r="ER494" s="3">
        <v>0</v>
      </c>
      <c r="ES494" s="3">
        <v>2893.1</v>
      </c>
      <c r="ET494" s="3">
        <v>0</v>
      </c>
      <c r="EU494" s="3">
        <v>0</v>
      </c>
      <c r="EV494" s="3">
        <v>0</v>
      </c>
      <c r="EW494" s="3">
        <v>0</v>
      </c>
      <c r="EX494" s="3">
        <v>0</v>
      </c>
      <c r="EY494" s="3">
        <v>0</v>
      </c>
      <c r="EZ494" s="3"/>
      <c r="FA494" s="3"/>
      <c r="FB494" s="3"/>
      <c r="FC494" s="3"/>
      <c r="FD494" s="3"/>
      <c r="FE494" s="3"/>
      <c r="FF494" s="3"/>
      <c r="FG494" s="3"/>
      <c r="FH494" s="3"/>
      <c r="FI494" s="3"/>
      <c r="FJ494" s="3"/>
      <c r="FK494" s="3"/>
      <c r="FL494" s="3"/>
      <c r="FM494" s="3"/>
      <c r="FN494" s="3"/>
      <c r="FO494" s="3"/>
      <c r="FP494" s="3"/>
      <c r="FQ494" s="3">
        <v>0</v>
      </c>
      <c r="FR494" s="3">
        <v>0</v>
      </c>
      <c r="FS494" s="3">
        <v>0</v>
      </c>
      <c r="FT494" s="3"/>
      <c r="FU494" s="3"/>
      <c r="FV494" s="3"/>
      <c r="FW494" s="3"/>
      <c r="FX494" s="3">
        <v>0</v>
      </c>
      <c r="FY494" s="3">
        <v>0</v>
      </c>
      <c r="FZ494" s="3"/>
      <c r="GA494" s="3" t="s">
        <v>676</v>
      </c>
      <c r="GB494" s="3"/>
      <c r="GC494" s="3"/>
      <c r="GD494" s="3">
        <v>1</v>
      </c>
      <c r="GE494" s="3"/>
      <c r="GF494" s="3">
        <v>1354966070</v>
      </c>
      <c r="GG494" s="3">
        <v>2</v>
      </c>
      <c r="GH494" s="3">
        <v>4</v>
      </c>
      <c r="GI494" s="3">
        <v>-2</v>
      </c>
      <c r="GJ494" s="3">
        <v>0</v>
      </c>
      <c r="GK494" s="3">
        <v>0</v>
      </c>
      <c r="GL494" s="3">
        <f t="shared" si="722"/>
        <v>0</v>
      </c>
      <c r="GM494" s="3">
        <f t="shared" si="723"/>
        <v>222768.7</v>
      </c>
      <c r="GN494" s="3">
        <f t="shared" si="724"/>
        <v>0</v>
      </c>
      <c r="GO494" s="3">
        <f t="shared" si="725"/>
        <v>222768.7</v>
      </c>
      <c r="GP494" s="3">
        <f t="shared" si="726"/>
        <v>0</v>
      </c>
      <c r="GQ494" s="3"/>
      <c r="GR494" s="3">
        <v>1</v>
      </c>
      <c r="GS494" s="3">
        <v>2</v>
      </c>
      <c r="GT494" s="3">
        <v>0</v>
      </c>
      <c r="GU494" s="3" t="s">
        <v>3</v>
      </c>
      <c r="GV494" s="3">
        <f t="shared" si="727"/>
        <v>0</v>
      </c>
      <c r="GW494" s="3">
        <v>1</v>
      </c>
      <c r="GX494" s="3">
        <f t="shared" si="728"/>
        <v>0</v>
      </c>
      <c r="GY494" s="3"/>
      <c r="GZ494" s="3"/>
      <c r="HA494" s="3">
        <v>0</v>
      </c>
      <c r="HB494" s="3">
        <v>0</v>
      </c>
      <c r="HC494" s="3">
        <f t="shared" si="729"/>
        <v>0</v>
      </c>
      <c r="HD494" s="3"/>
      <c r="HE494" s="3" t="s">
        <v>459</v>
      </c>
      <c r="HF494" s="3" t="s">
        <v>37</v>
      </c>
      <c r="HG494" s="3"/>
      <c r="HH494" s="3"/>
      <c r="HI494" s="3"/>
      <c r="HJ494" s="3"/>
      <c r="HK494" s="3"/>
      <c r="HL494" s="3"/>
      <c r="HM494" s="3" t="s">
        <v>3</v>
      </c>
      <c r="HN494" s="3" t="s">
        <v>3</v>
      </c>
      <c r="HO494" s="3" t="s">
        <v>3</v>
      </c>
      <c r="HP494" s="3" t="s">
        <v>3</v>
      </c>
      <c r="HQ494" s="3" t="s">
        <v>3</v>
      </c>
      <c r="HR494" s="3"/>
      <c r="HS494" s="3">
        <v>0</v>
      </c>
      <c r="HT494" s="3"/>
      <c r="HU494" s="3"/>
      <c r="HV494" s="3"/>
      <c r="HW494" s="3"/>
      <c r="HX494" s="3"/>
      <c r="HY494" s="3"/>
      <c r="HZ494" s="3"/>
      <c r="IA494" s="3"/>
      <c r="IB494" s="3"/>
      <c r="IC494" s="3"/>
      <c r="ID494" s="3"/>
      <c r="IE494" s="3"/>
      <c r="IF494" s="3"/>
      <c r="IG494" s="3"/>
      <c r="IH494" s="3"/>
      <c r="II494" s="3"/>
      <c r="IJ494" s="3"/>
      <c r="IK494" s="3">
        <v>0</v>
      </c>
      <c r="IL494" s="3"/>
      <c r="IM494" s="3"/>
      <c r="IN494" s="3"/>
      <c r="IO494" s="3"/>
      <c r="IP494" s="3"/>
      <c r="IQ494" s="3"/>
      <c r="IR494" s="3"/>
      <c r="IS494" s="3"/>
      <c r="IT494" s="3"/>
      <c r="IU494" s="3"/>
    </row>
    <row r="495" spans="1:255" x14ac:dyDescent="0.25">
      <c r="A495" s="4">
        <v>17</v>
      </c>
      <c r="B495" s="4">
        <v>1</v>
      </c>
      <c r="C495" s="4"/>
      <c r="D495" s="4"/>
      <c r="E495" s="4" t="s">
        <v>673</v>
      </c>
      <c r="F495" s="4" t="s">
        <v>674</v>
      </c>
      <c r="G495" s="4" t="s">
        <v>675</v>
      </c>
      <c r="H495" s="4" t="s">
        <v>227</v>
      </c>
      <c r="I495" s="4">
        <v>77</v>
      </c>
      <c r="J495" s="4">
        <v>0</v>
      </c>
      <c r="K495" s="4">
        <v>77</v>
      </c>
      <c r="L495" s="4"/>
      <c r="M495" s="4"/>
      <c r="N495" s="4"/>
      <c r="O495" s="4">
        <f t="shared" si="705"/>
        <v>2192044.0099999998</v>
      </c>
      <c r="P495" s="4">
        <f t="shared" si="706"/>
        <v>2192044.0099999998</v>
      </c>
      <c r="Q495" s="4">
        <f t="shared" si="693"/>
        <v>0</v>
      </c>
      <c r="R495" s="4">
        <f t="shared" si="694"/>
        <v>0</v>
      </c>
      <c r="S495" s="4">
        <f t="shared" si="707"/>
        <v>0</v>
      </c>
      <c r="T495" s="4">
        <f t="shared" si="708"/>
        <v>0</v>
      </c>
      <c r="U495" s="4">
        <f t="shared" si="709"/>
        <v>0</v>
      </c>
      <c r="V495" s="4">
        <f t="shared" si="710"/>
        <v>0</v>
      </c>
      <c r="W495" s="4">
        <f t="shared" si="711"/>
        <v>0</v>
      </c>
      <c r="X495" s="4">
        <f t="shared" si="695"/>
        <v>0</v>
      </c>
      <c r="Y495" s="4">
        <f t="shared" si="696"/>
        <v>0</v>
      </c>
      <c r="Z495" s="4"/>
      <c r="AA495" s="4">
        <v>55890823</v>
      </c>
      <c r="AB495" s="4">
        <f t="shared" si="712"/>
        <v>2893.1</v>
      </c>
      <c r="AC495" s="4">
        <f t="shared" si="697"/>
        <v>2893.1</v>
      </c>
      <c r="AD495" s="4">
        <f t="shared" si="698"/>
        <v>0</v>
      </c>
      <c r="AE495" s="4">
        <f t="shared" si="699"/>
        <v>0</v>
      </c>
      <c r="AF495" s="4">
        <f t="shared" si="699"/>
        <v>0</v>
      </c>
      <c r="AG495" s="4">
        <f t="shared" si="713"/>
        <v>0</v>
      </c>
      <c r="AH495" s="4">
        <f t="shared" si="700"/>
        <v>0</v>
      </c>
      <c r="AI495" s="4">
        <f t="shared" si="700"/>
        <v>0</v>
      </c>
      <c r="AJ495" s="4">
        <f t="shared" si="714"/>
        <v>0</v>
      </c>
      <c r="AK495" s="4">
        <v>2893.1</v>
      </c>
      <c r="AL495" s="4">
        <v>2893.1</v>
      </c>
      <c r="AM495" s="4">
        <v>0</v>
      </c>
      <c r="AN495" s="4">
        <v>0</v>
      </c>
      <c r="AO495" s="4">
        <v>0</v>
      </c>
      <c r="AP495" s="4">
        <v>0</v>
      </c>
      <c r="AQ495" s="4">
        <v>0</v>
      </c>
      <c r="AR495" s="4">
        <v>0</v>
      </c>
      <c r="AS495" s="4">
        <v>0</v>
      </c>
      <c r="AT495" s="4">
        <v>0</v>
      </c>
      <c r="AU495" s="4">
        <v>0</v>
      </c>
      <c r="AV495" s="4">
        <v>1</v>
      </c>
      <c r="AW495" s="4">
        <v>1</v>
      </c>
      <c r="AX495" s="4"/>
      <c r="AY495" s="4"/>
      <c r="AZ495" s="4">
        <v>1</v>
      </c>
      <c r="BA495" s="4">
        <v>1</v>
      </c>
      <c r="BB495" s="4">
        <v>1</v>
      </c>
      <c r="BC495" s="4">
        <v>9.84</v>
      </c>
      <c r="BD495" s="4" t="s">
        <v>3</v>
      </c>
      <c r="BE495" s="4" t="s">
        <v>3</v>
      </c>
      <c r="BF495" s="4" t="s">
        <v>3</v>
      </c>
      <c r="BG495" s="4" t="s">
        <v>3</v>
      </c>
      <c r="BH495" s="4">
        <v>3</v>
      </c>
      <c r="BI495" s="4">
        <v>2</v>
      </c>
      <c r="BJ495" s="4" t="s">
        <v>674</v>
      </c>
      <c r="BK495" s="4"/>
      <c r="BL495" s="4"/>
      <c r="BM495" s="4">
        <v>400005</v>
      </c>
      <c r="BN495" s="4">
        <v>0</v>
      </c>
      <c r="BO495" s="4" t="s">
        <v>3</v>
      </c>
      <c r="BP495" s="4">
        <v>0</v>
      </c>
      <c r="BQ495" s="4">
        <v>213</v>
      </c>
      <c r="BR495" s="4">
        <v>0</v>
      </c>
      <c r="BS495" s="4">
        <v>1</v>
      </c>
      <c r="BT495" s="4">
        <v>1</v>
      </c>
      <c r="BU495" s="4">
        <v>1</v>
      </c>
      <c r="BV495" s="4">
        <v>1</v>
      </c>
      <c r="BW495" s="4">
        <v>1</v>
      </c>
      <c r="BX495" s="4">
        <v>1</v>
      </c>
      <c r="BY495" s="4" t="s">
        <v>3</v>
      </c>
      <c r="BZ495" s="4">
        <v>0</v>
      </c>
      <c r="CA495" s="4">
        <v>0</v>
      </c>
      <c r="CB495" s="4" t="s">
        <v>3</v>
      </c>
      <c r="CC495" s="4"/>
      <c r="CD495" s="4"/>
      <c r="CE495" s="4">
        <v>1566</v>
      </c>
      <c r="CF495" s="4">
        <v>0</v>
      </c>
      <c r="CG495" s="4">
        <v>0</v>
      </c>
      <c r="CH495" s="4"/>
      <c r="CI495" s="4"/>
      <c r="CJ495" s="4"/>
      <c r="CK495" s="4"/>
      <c r="CL495" s="4"/>
      <c r="CM495" s="4">
        <v>0</v>
      </c>
      <c r="CN495" s="4" t="s">
        <v>3</v>
      </c>
      <c r="CO495" s="4">
        <v>0</v>
      </c>
      <c r="CP495" s="4">
        <f t="shared" si="715"/>
        <v>2192044.0099999998</v>
      </c>
      <c r="CQ495" s="4">
        <f t="shared" si="716"/>
        <v>28468.1</v>
      </c>
      <c r="CR495" s="4">
        <f t="shared" si="701"/>
        <v>0</v>
      </c>
      <c r="CS495" s="4">
        <f t="shared" si="702"/>
        <v>0</v>
      </c>
      <c r="CT495" s="4">
        <f t="shared" si="717"/>
        <v>0</v>
      </c>
      <c r="CU495" s="4">
        <f t="shared" si="718"/>
        <v>0</v>
      </c>
      <c r="CV495" s="4">
        <f t="shared" si="719"/>
        <v>0</v>
      </c>
      <c r="CW495" s="4">
        <f t="shared" si="720"/>
        <v>0</v>
      </c>
      <c r="CX495" s="4">
        <f t="shared" si="721"/>
        <v>0</v>
      </c>
      <c r="CY495" s="4">
        <f t="shared" si="703"/>
        <v>0</v>
      </c>
      <c r="CZ495" s="4">
        <f t="shared" si="704"/>
        <v>0</v>
      </c>
      <c r="DA495" s="4"/>
      <c r="DB495" s="4"/>
      <c r="DC495" s="4" t="s">
        <v>3</v>
      </c>
      <c r="DD495" s="4" t="s">
        <v>3</v>
      </c>
      <c r="DE495" s="4" t="s">
        <v>3</v>
      </c>
      <c r="DF495" s="4" t="s">
        <v>3</v>
      </c>
      <c r="DG495" s="4" t="s">
        <v>3</v>
      </c>
      <c r="DH495" s="4" t="s">
        <v>3</v>
      </c>
      <c r="DI495" s="4" t="s">
        <v>3</v>
      </c>
      <c r="DJ495" s="4" t="s">
        <v>3</v>
      </c>
      <c r="DK495" s="4" t="s">
        <v>3</v>
      </c>
      <c r="DL495" s="4" t="s">
        <v>3</v>
      </c>
      <c r="DM495" s="4" t="s">
        <v>3</v>
      </c>
      <c r="DN495" s="4">
        <v>0</v>
      </c>
      <c r="DO495" s="4">
        <v>0</v>
      </c>
      <c r="DP495" s="4">
        <v>1</v>
      </c>
      <c r="DQ495" s="4">
        <v>1</v>
      </c>
      <c r="DR495" s="4"/>
      <c r="DS495" s="4"/>
      <c r="DT495" s="4"/>
      <c r="DU495" s="4">
        <v>1013</v>
      </c>
      <c r="DV495" s="4" t="s">
        <v>227</v>
      </c>
      <c r="DW495" s="4" t="s">
        <v>227</v>
      </c>
      <c r="DX495" s="4">
        <v>1</v>
      </c>
      <c r="DY495" s="4"/>
      <c r="DZ495" s="4" t="s">
        <v>3</v>
      </c>
      <c r="EA495" s="4" t="s">
        <v>3</v>
      </c>
      <c r="EB495" s="4" t="s">
        <v>3</v>
      </c>
      <c r="EC495" s="4" t="s">
        <v>3</v>
      </c>
      <c r="ED495" s="4"/>
      <c r="EE495" s="4">
        <v>57042888</v>
      </c>
      <c r="EF495" s="4">
        <v>213</v>
      </c>
      <c r="EG495" s="4" t="s">
        <v>456</v>
      </c>
      <c r="EH495" s="4">
        <v>0</v>
      </c>
      <c r="EI495" s="4" t="s">
        <v>3</v>
      </c>
      <c r="EJ495" s="4">
        <v>1</v>
      </c>
      <c r="EK495" s="4">
        <v>400005</v>
      </c>
      <c r="EL495" s="4" t="s">
        <v>456</v>
      </c>
      <c r="EM495" s="4" t="s">
        <v>457</v>
      </c>
      <c r="EN495" s="4"/>
      <c r="EO495" s="4" t="s">
        <v>3</v>
      </c>
      <c r="EP495" s="4"/>
      <c r="EQ495" s="4">
        <v>16</v>
      </c>
      <c r="ER495" s="4">
        <v>0</v>
      </c>
      <c r="ES495" s="4">
        <v>2893.1</v>
      </c>
      <c r="ET495" s="4">
        <v>0</v>
      </c>
      <c r="EU495" s="4">
        <v>0</v>
      </c>
      <c r="EV495" s="4">
        <v>0</v>
      </c>
      <c r="EW495" s="4">
        <v>0</v>
      </c>
      <c r="EX495" s="4">
        <v>0</v>
      </c>
      <c r="EY495" s="4">
        <v>0</v>
      </c>
      <c r="EZ495" s="4">
        <v>5</v>
      </c>
      <c r="FA495" s="4"/>
      <c r="FB495" s="4"/>
      <c r="FC495" s="4">
        <v>1</v>
      </c>
      <c r="FD495" s="4">
        <v>18</v>
      </c>
      <c r="FE495" s="4"/>
      <c r="FF495" s="4">
        <v>34050</v>
      </c>
      <c r="FG495" s="4"/>
      <c r="FH495" s="4"/>
      <c r="FI495" s="4"/>
      <c r="FJ495" s="4"/>
      <c r="FK495" s="4"/>
      <c r="FL495" s="4"/>
      <c r="FM495" s="4"/>
      <c r="FN495" s="4"/>
      <c r="FO495" s="4"/>
      <c r="FP495" s="4"/>
      <c r="FQ495" s="4">
        <v>0</v>
      </c>
      <c r="FR495" s="4">
        <v>0</v>
      </c>
      <c r="FS495" s="4">
        <v>0</v>
      </c>
      <c r="FT495" s="4"/>
      <c r="FU495" s="4"/>
      <c r="FV495" s="4"/>
      <c r="FW495" s="4"/>
      <c r="FX495" s="4">
        <v>0</v>
      </c>
      <c r="FY495" s="4">
        <v>0</v>
      </c>
      <c r="FZ495" s="4"/>
      <c r="GA495" s="4" t="s">
        <v>676</v>
      </c>
      <c r="GB495" s="4"/>
      <c r="GC495" s="4"/>
      <c r="GD495" s="4">
        <v>1</v>
      </c>
      <c r="GE495" s="4"/>
      <c r="GF495" s="4">
        <v>1354966070</v>
      </c>
      <c r="GG495" s="4">
        <v>2</v>
      </c>
      <c r="GH495" s="4">
        <v>3</v>
      </c>
      <c r="GI495" s="4">
        <v>5</v>
      </c>
      <c r="GJ495" s="4">
        <v>0</v>
      </c>
      <c r="GK495" s="4">
        <v>0</v>
      </c>
      <c r="GL495" s="4">
        <f t="shared" si="722"/>
        <v>0</v>
      </c>
      <c r="GM495" s="4">
        <f t="shared" si="723"/>
        <v>2192044.0099999998</v>
      </c>
      <c r="GN495" s="4">
        <f t="shared" si="724"/>
        <v>0</v>
      </c>
      <c r="GO495" s="4">
        <f t="shared" si="725"/>
        <v>2192044.0099999998</v>
      </c>
      <c r="GP495" s="4">
        <f t="shared" si="726"/>
        <v>0</v>
      </c>
      <c r="GQ495" s="4"/>
      <c r="GR495" s="4">
        <v>1</v>
      </c>
      <c r="GS495" s="4">
        <v>1</v>
      </c>
      <c r="GT495" s="4">
        <v>0</v>
      </c>
      <c r="GU495" s="4" t="s">
        <v>3</v>
      </c>
      <c r="GV495" s="4">
        <f t="shared" si="727"/>
        <v>0</v>
      </c>
      <c r="GW495" s="4">
        <v>1</v>
      </c>
      <c r="GX495" s="4">
        <f t="shared" si="728"/>
        <v>0</v>
      </c>
      <c r="GY495" s="4"/>
      <c r="GZ495" s="4"/>
      <c r="HA495" s="4">
        <v>0</v>
      </c>
      <c r="HB495" s="4">
        <v>0</v>
      </c>
      <c r="HC495" s="4">
        <f t="shared" si="729"/>
        <v>0</v>
      </c>
      <c r="HD495" s="4"/>
      <c r="HE495" s="4" t="s">
        <v>459</v>
      </c>
      <c r="HF495" s="4" t="s">
        <v>37</v>
      </c>
      <c r="HG495" s="4"/>
      <c r="HH495" s="4"/>
      <c r="HI495" s="4"/>
      <c r="HJ495" s="4"/>
      <c r="HK495" s="4"/>
      <c r="HL495" s="4"/>
      <c r="HM495" s="4" t="s">
        <v>3</v>
      </c>
      <c r="HN495" s="4" t="s">
        <v>3</v>
      </c>
      <c r="HO495" s="4" t="s">
        <v>3</v>
      </c>
      <c r="HP495" s="4" t="s">
        <v>3</v>
      </c>
      <c r="HQ495" s="4" t="s">
        <v>3</v>
      </c>
      <c r="HR495" s="4"/>
      <c r="HS495" s="4">
        <v>0</v>
      </c>
      <c r="HT495" s="4"/>
      <c r="HU495" s="4"/>
      <c r="HV495" s="4"/>
      <c r="HW495" s="4"/>
      <c r="HX495" s="4"/>
      <c r="HY495" s="4"/>
      <c r="HZ495" s="4"/>
      <c r="IA495" s="4"/>
      <c r="IB495" s="4"/>
      <c r="IC495" s="4"/>
      <c r="ID495" s="4"/>
      <c r="IE495" s="4"/>
      <c r="IF495" s="4"/>
      <c r="IG495" s="4"/>
      <c r="IH495" s="4"/>
      <c r="II495" s="4"/>
      <c r="IJ495" s="4"/>
      <c r="IK495" s="4">
        <v>0</v>
      </c>
      <c r="IL495" s="4"/>
      <c r="IM495" s="4"/>
      <c r="IN495" s="4"/>
      <c r="IO495" s="4"/>
      <c r="IP495" s="4"/>
      <c r="IQ495" s="4"/>
      <c r="IR495" s="4"/>
      <c r="IS495" s="4"/>
      <c r="IT495" s="4"/>
      <c r="IU495" s="4"/>
    </row>
    <row r="496" spans="1:255" x14ac:dyDescent="0.25">
      <c r="A496" s="3">
        <v>17</v>
      </c>
      <c r="B496" s="3">
        <v>1</v>
      </c>
      <c r="C496" s="3"/>
      <c r="D496" s="3"/>
      <c r="E496" s="3" t="s">
        <v>677</v>
      </c>
      <c r="F496" s="3" t="s">
        <v>678</v>
      </c>
      <c r="G496" s="3" t="s">
        <v>679</v>
      </c>
      <c r="H496" s="3" t="s">
        <v>227</v>
      </c>
      <c r="I496" s="3">
        <v>56</v>
      </c>
      <c r="J496" s="3">
        <v>0</v>
      </c>
      <c r="K496" s="3">
        <v>56</v>
      </c>
      <c r="L496" s="3"/>
      <c r="M496" s="3"/>
      <c r="N496" s="3"/>
      <c r="O496" s="3">
        <f t="shared" si="705"/>
        <v>219246.16</v>
      </c>
      <c r="P496" s="3">
        <f t="shared" si="706"/>
        <v>219246.16</v>
      </c>
      <c r="Q496" s="3">
        <f t="shared" si="693"/>
        <v>0</v>
      </c>
      <c r="R496" s="3">
        <f t="shared" si="694"/>
        <v>0</v>
      </c>
      <c r="S496" s="3">
        <f t="shared" si="707"/>
        <v>0</v>
      </c>
      <c r="T496" s="3">
        <f t="shared" si="708"/>
        <v>0</v>
      </c>
      <c r="U496" s="3">
        <f t="shared" si="709"/>
        <v>0</v>
      </c>
      <c r="V496" s="3">
        <f t="shared" si="710"/>
        <v>0</v>
      </c>
      <c r="W496" s="3">
        <f t="shared" si="711"/>
        <v>0</v>
      </c>
      <c r="X496" s="3">
        <f t="shared" si="695"/>
        <v>0</v>
      </c>
      <c r="Y496" s="3">
        <f t="shared" si="696"/>
        <v>0</v>
      </c>
      <c r="Z496" s="3"/>
      <c r="AA496" s="3">
        <v>54971259</v>
      </c>
      <c r="AB496" s="3">
        <f t="shared" si="712"/>
        <v>3915.11</v>
      </c>
      <c r="AC496" s="3">
        <f t="shared" si="697"/>
        <v>3915.11</v>
      </c>
      <c r="AD496" s="3">
        <f t="shared" si="698"/>
        <v>0</v>
      </c>
      <c r="AE496" s="3">
        <f t="shared" si="699"/>
        <v>0</v>
      </c>
      <c r="AF496" s="3">
        <f t="shared" si="699"/>
        <v>0</v>
      </c>
      <c r="AG496" s="3">
        <f t="shared" si="713"/>
        <v>0</v>
      </c>
      <c r="AH496" s="3">
        <f t="shared" si="700"/>
        <v>0</v>
      </c>
      <c r="AI496" s="3">
        <f t="shared" si="700"/>
        <v>0</v>
      </c>
      <c r="AJ496" s="3">
        <f t="shared" si="714"/>
        <v>0</v>
      </c>
      <c r="AK496" s="3">
        <v>3915.11</v>
      </c>
      <c r="AL496" s="3">
        <v>3915.11</v>
      </c>
      <c r="AM496" s="3">
        <v>0</v>
      </c>
      <c r="AN496" s="3">
        <v>0</v>
      </c>
      <c r="AO496" s="3">
        <v>0</v>
      </c>
      <c r="AP496" s="3">
        <v>0</v>
      </c>
      <c r="AQ496" s="3">
        <v>0</v>
      </c>
      <c r="AR496" s="3">
        <v>0</v>
      </c>
      <c r="AS496" s="3">
        <v>0</v>
      </c>
      <c r="AT496" s="3">
        <v>0</v>
      </c>
      <c r="AU496" s="3">
        <v>0</v>
      </c>
      <c r="AV496" s="3">
        <v>1</v>
      </c>
      <c r="AW496" s="3">
        <v>1</v>
      </c>
      <c r="AX496" s="3"/>
      <c r="AY496" s="3"/>
      <c r="AZ496" s="3">
        <v>1</v>
      </c>
      <c r="BA496" s="3">
        <v>1</v>
      </c>
      <c r="BB496" s="3">
        <v>1</v>
      </c>
      <c r="BC496" s="3">
        <v>1</v>
      </c>
      <c r="BD496" s="3" t="s">
        <v>3</v>
      </c>
      <c r="BE496" s="3" t="s">
        <v>3</v>
      </c>
      <c r="BF496" s="3" t="s">
        <v>3</v>
      </c>
      <c r="BG496" s="3" t="s">
        <v>3</v>
      </c>
      <c r="BH496" s="3">
        <v>3</v>
      </c>
      <c r="BI496" s="3">
        <v>2</v>
      </c>
      <c r="BJ496" s="3" t="s">
        <v>678</v>
      </c>
      <c r="BK496" s="3"/>
      <c r="BL496" s="3"/>
      <c r="BM496" s="3">
        <v>400005</v>
      </c>
      <c r="BN496" s="3">
        <v>0</v>
      </c>
      <c r="BO496" s="3" t="s">
        <v>3</v>
      </c>
      <c r="BP496" s="3">
        <v>0</v>
      </c>
      <c r="BQ496" s="3">
        <v>213</v>
      </c>
      <c r="BR496" s="3">
        <v>0</v>
      </c>
      <c r="BS496" s="3">
        <v>1</v>
      </c>
      <c r="BT496" s="3">
        <v>1</v>
      </c>
      <c r="BU496" s="3">
        <v>1</v>
      </c>
      <c r="BV496" s="3">
        <v>1</v>
      </c>
      <c r="BW496" s="3">
        <v>1</v>
      </c>
      <c r="BX496" s="3">
        <v>1</v>
      </c>
      <c r="BY496" s="3" t="s">
        <v>3</v>
      </c>
      <c r="BZ496" s="3">
        <v>0</v>
      </c>
      <c r="CA496" s="3">
        <v>0</v>
      </c>
      <c r="CB496" s="3" t="s">
        <v>3</v>
      </c>
      <c r="CC496" s="3"/>
      <c r="CD496" s="3"/>
      <c r="CE496" s="3">
        <v>1566</v>
      </c>
      <c r="CF496" s="3">
        <v>0</v>
      </c>
      <c r="CG496" s="3">
        <v>0</v>
      </c>
      <c r="CH496" s="3"/>
      <c r="CI496" s="3"/>
      <c r="CJ496" s="3"/>
      <c r="CK496" s="3"/>
      <c r="CL496" s="3"/>
      <c r="CM496" s="3">
        <v>0</v>
      </c>
      <c r="CN496" s="3" t="s">
        <v>3</v>
      </c>
      <c r="CO496" s="3">
        <v>0</v>
      </c>
      <c r="CP496" s="3">
        <f t="shared" si="715"/>
        <v>219246.16</v>
      </c>
      <c r="CQ496" s="3">
        <f t="shared" si="716"/>
        <v>3915.11</v>
      </c>
      <c r="CR496" s="3">
        <f t="shared" si="701"/>
        <v>0</v>
      </c>
      <c r="CS496" s="3">
        <f t="shared" si="702"/>
        <v>0</v>
      </c>
      <c r="CT496" s="3">
        <f t="shared" si="717"/>
        <v>0</v>
      </c>
      <c r="CU496" s="3">
        <f t="shared" si="718"/>
        <v>0</v>
      </c>
      <c r="CV496" s="3">
        <f t="shared" si="719"/>
        <v>0</v>
      </c>
      <c r="CW496" s="3">
        <f t="shared" si="720"/>
        <v>0</v>
      </c>
      <c r="CX496" s="3">
        <f t="shared" si="721"/>
        <v>0</v>
      </c>
      <c r="CY496" s="3">
        <f t="shared" si="703"/>
        <v>0</v>
      </c>
      <c r="CZ496" s="3">
        <f t="shared" si="704"/>
        <v>0</v>
      </c>
      <c r="DA496" s="3"/>
      <c r="DB496" s="3"/>
      <c r="DC496" s="3" t="s">
        <v>3</v>
      </c>
      <c r="DD496" s="3" t="s">
        <v>3</v>
      </c>
      <c r="DE496" s="3" t="s">
        <v>3</v>
      </c>
      <c r="DF496" s="3" t="s">
        <v>3</v>
      </c>
      <c r="DG496" s="3" t="s">
        <v>3</v>
      </c>
      <c r="DH496" s="3" t="s">
        <v>3</v>
      </c>
      <c r="DI496" s="3" t="s">
        <v>3</v>
      </c>
      <c r="DJ496" s="3" t="s">
        <v>3</v>
      </c>
      <c r="DK496" s="3" t="s">
        <v>3</v>
      </c>
      <c r="DL496" s="3" t="s">
        <v>3</v>
      </c>
      <c r="DM496" s="3" t="s">
        <v>3</v>
      </c>
      <c r="DN496" s="3">
        <v>0</v>
      </c>
      <c r="DO496" s="3">
        <v>0</v>
      </c>
      <c r="DP496" s="3">
        <v>1</v>
      </c>
      <c r="DQ496" s="3">
        <v>1</v>
      </c>
      <c r="DR496" s="3"/>
      <c r="DS496" s="3"/>
      <c r="DT496" s="3"/>
      <c r="DU496" s="3">
        <v>1013</v>
      </c>
      <c r="DV496" s="3" t="s">
        <v>227</v>
      </c>
      <c r="DW496" s="3" t="s">
        <v>227</v>
      </c>
      <c r="DX496" s="3">
        <v>1</v>
      </c>
      <c r="DY496" s="3"/>
      <c r="DZ496" s="3" t="s">
        <v>3</v>
      </c>
      <c r="EA496" s="3" t="s">
        <v>3</v>
      </c>
      <c r="EB496" s="3" t="s">
        <v>3</v>
      </c>
      <c r="EC496" s="3" t="s">
        <v>3</v>
      </c>
      <c r="ED496" s="3"/>
      <c r="EE496" s="3">
        <v>57042888</v>
      </c>
      <c r="EF496" s="3">
        <v>213</v>
      </c>
      <c r="EG496" s="3" t="s">
        <v>456</v>
      </c>
      <c r="EH496" s="3">
        <v>0</v>
      </c>
      <c r="EI496" s="3" t="s">
        <v>3</v>
      </c>
      <c r="EJ496" s="3">
        <v>1</v>
      </c>
      <c r="EK496" s="3">
        <v>400005</v>
      </c>
      <c r="EL496" s="3" t="s">
        <v>456</v>
      </c>
      <c r="EM496" s="3" t="s">
        <v>457</v>
      </c>
      <c r="EN496" s="3"/>
      <c r="EO496" s="3" t="s">
        <v>3</v>
      </c>
      <c r="EP496" s="3"/>
      <c r="EQ496" s="3">
        <v>16</v>
      </c>
      <c r="ER496" s="3">
        <v>0</v>
      </c>
      <c r="ES496" s="3">
        <v>3915.11</v>
      </c>
      <c r="ET496" s="3">
        <v>0</v>
      </c>
      <c r="EU496" s="3">
        <v>0</v>
      </c>
      <c r="EV496" s="3">
        <v>0</v>
      </c>
      <c r="EW496" s="3">
        <v>0</v>
      </c>
      <c r="EX496" s="3">
        <v>0</v>
      </c>
      <c r="EY496" s="3">
        <v>0</v>
      </c>
      <c r="EZ496" s="3"/>
      <c r="FA496" s="3"/>
      <c r="FB496" s="3"/>
      <c r="FC496" s="3"/>
      <c r="FD496" s="3"/>
      <c r="FE496" s="3"/>
      <c r="FF496" s="3"/>
      <c r="FG496" s="3"/>
      <c r="FH496" s="3"/>
      <c r="FI496" s="3"/>
      <c r="FJ496" s="3"/>
      <c r="FK496" s="3"/>
      <c r="FL496" s="3"/>
      <c r="FM496" s="3"/>
      <c r="FN496" s="3"/>
      <c r="FO496" s="3"/>
      <c r="FP496" s="3"/>
      <c r="FQ496" s="3">
        <v>0</v>
      </c>
      <c r="FR496" s="3">
        <v>0</v>
      </c>
      <c r="FS496" s="3">
        <v>0</v>
      </c>
      <c r="FT496" s="3"/>
      <c r="FU496" s="3"/>
      <c r="FV496" s="3"/>
      <c r="FW496" s="3"/>
      <c r="FX496" s="3">
        <v>0</v>
      </c>
      <c r="FY496" s="3">
        <v>0</v>
      </c>
      <c r="FZ496" s="3"/>
      <c r="GA496" s="3" t="s">
        <v>680</v>
      </c>
      <c r="GB496" s="3"/>
      <c r="GC496" s="3"/>
      <c r="GD496" s="3">
        <v>1</v>
      </c>
      <c r="GE496" s="3"/>
      <c r="GF496" s="3">
        <v>1022044187</v>
      </c>
      <c r="GG496" s="3">
        <v>2</v>
      </c>
      <c r="GH496" s="3">
        <v>4</v>
      </c>
      <c r="GI496" s="3">
        <v>-2</v>
      </c>
      <c r="GJ496" s="3">
        <v>0</v>
      </c>
      <c r="GK496" s="3">
        <v>0</v>
      </c>
      <c r="GL496" s="3">
        <f t="shared" si="722"/>
        <v>0</v>
      </c>
      <c r="GM496" s="3">
        <f t="shared" si="723"/>
        <v>219246.16</v>
      </c>
      <c r="GN496" s="3">
        <f t="shared" si="724"/>
        <v>0</v>
      </c>
      <c r="GO496" s="3">
        <f t="shared" si="725"/>
        <v>219246.16</v>
      </c>
      <c r="GP496" s="3">
        <f t="shared" si="726"/>
        <v>0</v>
      </c>
      <c r="GQ496" s="3"/>
      <c r="GR496" s="3">
        <v>1</v>
      </c>
      <c r="GS496" s="3">
        <v>2</v>
      </c>
      <c r="GT496" s="3">
        <v>0</v>
      </c>
      <c r="GU496" s="3" t="s">
        <v>3</v>
      </c>
      <c r="GV496" s="3">
        <f t="shared" si="727"/>
        <v>0</v>
      </c>
      <c r="GW496" s="3">
        <v>1</v>
      </c>
      <c r="GX496" s="3">
        <f t="shared" si="728"/>
        <v>0</v>
      </c>
      <c r="GY496" s="3"/>
      <c r="GZ496" s="3"/>
      <c r="HA496" s="3">
        <v>0</v>
      </c>
      <c r="HB496" s="3">
        <v>0</v>
      </c>
      <c r="HC496" s="3">
        <f t="shared" si="729"/>
        <v>0</v>
      </c>
      <c r="HD496" s="3"/>
      <c r="HE496" s="3" t="s">
        <v>459</v>
      </c>
      <c r="HF496" s="3" t="s">
        <v>37</v>
      </c>
      <c r="HG496" s="3"/>
      <c r="HH496" s="3"/>
      <c r="HI496" s="3"/>
      <c r="HJ496" s="3"/>
      <c r="HK496" s="3"/>
      <c r="HL496" s="3"/>
      <c r="HM496" s="3" t="s">
        <v>3</v>
      </c>
      <c r="HN496" s="3" t="s">
        <v>3</v>
      </c>
      <c r="HO496" s="3" t="s">
        <v>3</v>
      </c>
      <c r="HP496" s="3" t="s">
        <v>3</v>
      </c>
      <c r="HQ496" s="3" t="s">
        <v>3</v>
      </c>
      <c r="HR496" s="3"/>
      <c r="HS496" s="3">
        <v>0</v>
      </c>
      <c r="HT496" s="3"/>
      <c r="HU496" s="3"/>
      <c r="HV496" s="3"/>
      <c r="HW496" s="3"/>
      <c r="HX496" s="3"/>
      <c r="HY496" s="3"/>
      <c r="HZ496" s="3"/>
      <c r="IA496" s="3"/>
      <c r="IB496" s="3"/>
      <c r="IC496" s="3"/>
      <c r="ID496" s="3"/>
      <c r="IE496" s="3"/>
      <c r="IF496" s="3"/>
      <c r="IG496" s="3"/>
      <c r="IH496" s="3"/>
      <c r="II496" s="3"/>
      <c r="IJ496" s="3"/>
      <c r="IK496" s="3">
        <v>0</v>
      </c>
      <c r="IL496" s="3"/>
      <c r="IM496" s="3"/>
      <c r="IN496" s="3"/>
      <c r="IO496" s="3"/>
      <c r="IP496" s="3"/>
      <c r="IQ496" s="3"/>
      <c r="IR496" s="3"/>
      <c r="IS496" s="3"/>
      <c r="IT496" s="3"/>
      <c r="IU496" s="3"/>
    </row>
    <row r="497" spans="1:255" x14ac:dyDescent="0.25">
      <c r="A497" s="4">
        <v>17</v>
      </c>
      <c r="B497" s="4">
        <v>1</v>
      </c>
      <c r="C497" s="4"/>
      <c r="D497" s="4"/>
      <c r="E497" s="4" t="s">
        <v>677</v>
      </c>
      <c r="F497" s="4" t="s">
        <v>678</v>
      </c>
      <c r="G497" s="4" t="s">
        <v>679</v>
      </c>
      <c r="H497" s="4" t="s">
        <v>227</v>
      </c>
      <c r="I497" s="4">
        <v>56</v>
      </c>
      <c r="J497" s="4">
        <v>0</v>
      </c>
      <c r="K497" s="4">
        <v>56</v>
      </c>
      <c r="L497" s="4"/>
      <c r="M497" s="4"/>
      <c r="N497" s="4"/>
      <c r="O497" s="4">
        <f t="shared" si="705"/>
        <v>2157382.21</v>
      </c>
      <c r="P497" s="4">
        <f t="shared" si="706"/>
        <v>2157382.21</v>
      </c>
      <c r="Q497" s="4">
        <f t="shared" si="693"/>
        <v>0</v>
      </c>
      <c r="R497" s="4">
        <f t="shared" si="694"/>
        <v>0</v>
      </c>
      <c r="S497" s="4">
        <f t="shared" si="707"/>
        <v>0</v>
      </c>
      <c r="T497" s="4">
        <f t="shared" si="708"/>
        <v>0</v>
      </c>
      <c r="U497" s="4">
        <f t="shared" si="709"/>
        <v>0</v>
      </c>
      <c r="V497" s="4">
        <f t="shared" si="710"/>
        <v>0</v>
      </c>
      <c r="W497" s="4">
        <f t="shared" si="711"/>
        <v>0</v>
      </c>
      <c r="X497" s="4">
        <f t="shared" si="695"/>
        <v>0</v>
      </c>
      <c r="Y497" s="4">
        <f t="shared" si="696"/>
        <v>0</v>
      </c>
      <c r="Z497" s="4"/>
      <c r="AA497" s="4">
        <v>55890823</v>
      </c>
      <c r="AB497" s="4">
        <f t="shared" si="712"/>
        <v>3915.11</v>
      </c>
      <c r="AC497" s="4">
        <f t="shared" si="697"/>
        <v>3915.11</v>
      </c>
      <c r="AD497" s="4">
        <f t="shared" si="698"/>
        <v>0</v>
      </c>
      <c r="AE497" s="4">
        <f t="shared" si="699"/>
        <v>0</v>
      </c>
      <c r="AF497" s="4">
        <f t="shared" si="699"/>
        <v>0</v>
      </c>
      <c r="AG497" s="4">
        <f t="shared" si="713"/>
        <v>0</v>
      </c>
      <c r="AH497" s="4">
        <f t="shared" si="700"/>
        <v>0</v>
      </c>
      <c r="AI497" s="4">
        <f t="shared" si="700"/>
        <v>0</v>
      </c>
      <c r="AJ497" s="4">
        <f t="shared" si="714"/>
        <v>0</v>
      </c>
      <c r="AK497" s="4">
        <v>3915.11</v>
      </c>
      <c r="AL497" s="4">
        <v>3915.11</v>
      </c>
      <c r="AM497" s="4">
        <v>0</v>
      </c>
      <c r="AN497" s="4">
        <v>0</v>
      </c>
      <c r="AO497" s="4">
        <v>0</v>
      </c>
      <c r="AP497" s="4">
        <v>0</v>
      </c>
      <c r="AQ497" s="4">
        <v>0</v>
      </c>
      <c r="AR497" s="4">
        <v>0</v>
      </c>
      <c r="AS497" s="4">
        <v>0</v>
      </c>
      <c r="AT497" s="4">
        <v>0</v>
      </c>
      <c r="AU497" s="4">
        <v>0</v>
      </c>
      <c r="AV497" s="4">
        <v>1</v>
      </c>
      <c r="AW497" s="4">
        <v>1</v>
      </c>
      <c r="AX497" s="4"/>
      <c r="AY497" s="4"/>
      <c r="AZ497" s="4">
        <v>1</v>
      </c>
      <c r="BA497" s="4">
        <v>1</v>
      </c>
      <c r="BB497" s="4">
        <v>1</v>
      </c>
      <c r="BC497" s="4">
        <v>9.84</v>
      </c>
      <c r="BD497" s="4" t="s">
        <v>3</v>
      </c>
      <c r="BE497" s="4" t="s">
        <v>3</v>
      </c>
      <c r="BF497" s="4" t="s">
        <v>3</v>
      </c>
      <c r="BG497" s="4" t="s">
        <v>3</v>
      </c>
      <c r="BH497" s="4">
        <v>3</v>
      </c>
      <c r="BI497" s="4">
        <v>2</v>
      </c>
      <c r="BJ497" s="4" t="s">
        <v>678</v>
      </c>
      <c r="BK497" s="4"/>
      <c r="BL497" s="4"/>
      <c r="BM497" s="4">
        <v>400005</v>
      </c>
      <c r="BN497" s="4">
        <v>0</v>
      </c>
      <c r="BO497" s="4" t="s">
        <v>3</v>
      </c>
      <c r="BP497" s="4">
        <v>0</v>
      </c>
      <c r="BQ497" s="4">
        <v>213</v>
      </c>
      <c r="BR497" s="4">
        <v>0</v>
      </c>
      <c r="BS497" s="4">
        <v>1</v>
      </c>
      <c r="BT497" s="4">
        <v>1</v>
      </c>
      <c r="BU497" s="4">
        <v>1</v>
      </c>
      <c r="BV497" s="4">
        <v>1</v>
      </c>
      <c r="BW497" s="4">
        <v>1</v>
      </c>
      <c r="BX497" s="4">
        <v>1</v>
      </c>
      <c r="BY497" s="4" t="s">
        <v>3</v>
      </c>
      <c r="BZ497" s="4">
        <v>0</v>
      </c>
      <c r="CA497" s="4">
        <v>0</v>
      </c>
      <c r="CB497" s="4" t="s">
        <v>3</v>
      </c>
      <c r="CC497" s="4"/>
      <c r="CD497" s="4"/>
      <c r="CE497" s="4">
        <v>1566</v>
      </c>
      <c r="CF497" s="4">
        <v>0</v>
      </c>
      <c r="CG497" s="4">
        <v>0</v>
      </c>
      <c r="CH497" s="4"/>
      <c r="CI497" s="4"/>
      <c r="CJ497" s="4"/>
      <c r="CK497" s="4"/>
      <c r="CL497" s="4"/>
      <c r="CM497" s="4">
        <v>0</v>
      </c>
      <c r="CN497" s="4" t="s">
        <v>3</v>
      </c>
      <c r="CO497" s="4">
        <v>0</v>
      </c>
      <c r="CP497" s="4">
        <f t="shared" si="715"/>
        <v>2157382.21</v>
      </c>
      <c r="CQ497" s="4">
        <f t="shared" si="716"/>
        <v>38524.68</v>
      </c>
      <c r="CR497" s="4">
        <f t="shared" si="701"/>
        <v>0</v>
      </c>
      <c r="CS497" s="4">
        <f t="shared" si="702"/>
        <v>0</v>
      </c>
      <c r="CT497" s="4">
        <f t="shared" si="717"/>
        <v>0</v>
      </c>
      <c r="CU497" s="4">
        <f t="shared" si="718"/>
        <v>0</v>
      </c>
      <c r="CV497" s="4">
        <f t="shared" si="719"/>
        <v>0</v>
      </c>
      <c r="CW497" s="4">
        <f t="shared" si="720"/>
        <v>0</v>
      </c>
      <c r="CX497" s="4">
        <f t="shared" si="721"/>
        <v>0</v>
      </c>
      <c r="CY497" s="4">
        <f t="shared" si="703"/>
        <v>0</v>
      </c>
      <c r="CZ497" s="4">
        <f t="shared" si="704"/>
        <v>0</v>
      </c>
      <c r="DA497" s="4"/>
      <c r="DB497" s="4"/>
      <c r="DC497" s="4" t="s">
        <v>3</v>
      </c>
      <c r="DD497" s="4" t="s">
        <v>3</v>
      </c>
      <c r="DE497" s="4" t="s">
        <v>3</v>
      </c>
      <c r="DF497" s="4" t="s">
        <v>3</v>
      </c>
      <c r="DG497" s="4" t="s">
        <v>3</v>
      </c>
      <c r="DH497" s="4" t="s">
        <v>3</v>
      </c>
      <c r="DI497" s="4" t="s">
        <v>3</v>
      </c>
      <c r="DJ497" s="4" t="s">
        <v>3</v>
      </c>
      <c r="DK497" s="4" t="s">
        <v>3</v>
      </c>
      <c r="DL497" s="4" t="s">
        <v>3</v>
      </c>
      <c r="DM497" s="4" t="s">
        <v>3</v>
      </c>
      <c r="DN497" s="4">
        <v>0</v>
      </c>
      <c r="DO497" s="4">
        <v>0</v>
      </c>
      <c r="DP497" s="4">
        <v>1</v>
      </c>
      <c r="DQ497" s="4">
        <v>1</v>
      </c>
      <c r="DR497" s="4"/>
      <c r="DS497" s="4"/>
      <c r="DT497" s="4"/>
      <c r="DU497" s="4">
        <v>1013</v>
      </c>
      <c r="DV497" s="4" t="s">
        <v>227</v>
      </c>
      <c r="DW497" s="4" t="s">
        <v>227</v>
      </c>
      <c r="DX497" s="4">
        <v>1</v>
      </c>
      <c r="DY497" s="4"/>
      <c r="DZ497" s="4" t="s">
        <v>3</v>
      </c>
      <c r="EA497" s="4" t="s">
        <v>3</v>
      </c>
      <c r="EB497" s="4" t="s">
        <v>3</v>
      </c>
      <c r="EC497" s="4" t="s">
        <v>3</v>
      </c>
      <c r="ED497" s="4"/>
      <c r="EE497" s="4">
        <v>57042888</v>
      </c>
      <c r="EF497" s="4">
        <v>213</v>
      </c>
      <c r="EG497" s="4" t="s">
        <v>456</v>
      </c>
      <c r="EH497" s="4">
        <v>0</v>
      </c>
      <c r="EI497" s="4" t="s">
        <v>3</v>
      </c>
      <c r="EJ497" s="4">
        <v>1</v>
      </c>
      <c r="EK497" s="4">
        <v>400005</v>
      </c>
      <c r="EL497" s="4" t="s">
        <v>456</v>
      </c>
      <c r="EM497" s="4" t="s">
        <v>457</v>
      </c>
      <c r="EN497" s="4"/>
      <c r="EO497" s="4" t="s">
        <v>3</v>
      </c>
      <c r="EP497" s="4"/>
      <c r="EQ497" s="4">
        <v>16</v>
      </c>
      <c r="ER497" s="4">
        <v>0</v>
      </c>
      <c r="ES497" s="4">
        <v>3915.11</v>
      </c>
      <c r="ET497" s="4">
        <v>0</v>
      </c>
      <c r="EU497" s="4">
        <v>0</v>
      </c>
      <c r="EV497" s="4">
        <v>0</v>
      </c>
      <c r="EW497" s="4">
        <v>0</v>
      </c>
      <c r="EX497" s="4">
        <v>0</v>
      </c>
      <c r="EY497" s="4">
        <v>0</v>
      </c>
      <c r="EZ497" s="4">
        <v>5</v>
      </c>
      <c r="FA497" s="4"/>
      <c r="FB497" s="4"/>
      <c r="FC497" s="4">
        <v>1</v>
      </c>
      <c r="FD497" s="4">
        <v>18</v>
      </c>
      <c r="FE497" s="4"/>
      <c r="FF497" s="4">
        <v>46078.559999999998</v>
      </c>
      <c r="FG497" s="4"/>
      <c r="FH497" s="4"/>
      <c r="FI497" s="4"/>
      <c r="FJ497" s="4"/>
      <c r="FK497" s="4"/>
      <c r="FL497" s="4"/>
      <c r="FM497" s="4"/>
      <c r="FN497" s="4"/>
      <c r="FO497" s="4"/>
      <c r="FP497" s="4"/>
      <c r="FQ497" s="4">
        <v>0</v>
      </c>
      <c r="FR497" s="4">
        <v>0</v>
      </c>
      <c r="FS497" s="4">
        <v>0</v>
      </c>
      <c r="FT497" s="4"/>
      <c r="FU497" s="4"/>
      <c r="FV497" s="4"/>
      <c r="FW497" s="4"/>
      <c r="FX497" s="4">
        <v>0</v>
      </c>
      <c r="FY497" s="4">
        <v>0</v>
      </c>
      <c r="FZ497" s="4"/>
      <c r="GA497" s="4" t="s">
        <v>680</v>
      </c>
      <c r="GB497" s="4"/>
      <c r="GC497" s="4"/>
      <c r="GD497" s="4">
        <v>1</v>
      </c>
      <c r="GE497" s="4"/>
      <c r="GF497" s="4">
        <v>1022044187</v>
      </c>
      <c r="GG497" s="4">
        <v>2</v>
      </c>
      <c r="GH497" s="4">
        <v>3</v>
      </c>
      <c r="GI497" s="4">
        <v>5</v>
      </c>
      <c r="GJ497" s="4">
        <v>0</v>
      </c>
      <c r="GK497" s="4">
        <v>0</v>
      </c>
      <c r="GL497" s="4">
        <f t="shared" si="722"/>
        <v>0</v>
      </c>
      <c r="GM497" s="4">
        <f t="shared" si="723"/>
        <v>2157382.21</v>
      </c>
      <c r="GN497" s="4">
        <f t="shared" si="724"/>
        <v>0</v>
      </c>
      <c r="GO497" s="4">
        <f t="shared" si="725"/>
        <v>2157382.21</v>
      </c>
      <c r="GP497" s="4">
        <f t="shared" si="726"/>
        <v>0</v>
      </c>
      <c r="GQ497" s="4"/>
      <c r="GR497" s="4">
        <v>1</v>
      </c>
      <c r="GS497" s="4">
        <v>1</v>
      </c>
      <c r="GT497" s="4">
        <v>0</v>
      </c>
      <c r="GU497" s="4" t="s">
        <v>3</v>
      </c>
      <c r="GV497" s="4">
        <f t="shared" si="727"/>
        <v>0</v>
      </c>
      <c r="GW497" s="4">
        <v>1</v>
      </c>
      <c r="GX497" s="4">
        <f t="shared" si="728"/>
        <v>0</v>
      </c>
      <c r="GY497" s="4"/>
      <c r="GZ497" s="4"/>
      <c r="HA497" s="4">
        <v>0</v>
      </c>
      <c r="HB497" s="4">
        <v>0</v>
      </c>
      <c r="HC497" s="4">
        <f t="shared" si="729"/>
        <v>0</v>
      </c>
      <c r="HD497" s="4"/>
      <c r="HE497" s="4" t="s">
        <v>459</v>
      </c>
      <c r="HF497" s="4" t="s">
        <v>37</v>
      </c>
      <c r="HG497" s="4"/>
      <c r="HH497" s="4"/>
      <c r="HI497" s="4"/>
      <c r="HJ497" s="4"/>
      <c r="HK497" s="4"/>
      <c r="HL497" s="4"/>
      <c r="HM497" s="4" t="s">
        <v>3</v>
      </c>
      <c r="HN497" s="4" t="s">
        <v>3</v>
      </c>
      <c r="HO497" s="4" t="s">
        <v>3</v>
      </c>
      <c r="HP497" s="4" t="s">
        <v>3</v>
      </c>
      <c r="HQ497" s="4" t="s">
        <v>3</v>
      </c>
      <c r="HR497" s="4"/>
      <c r="HS497" s="4">
        <v>0</v>
      </c>
      <c r="HT497" s="4"/>
      <c r="HU497" s="4"/>
      <c r="HV497" s="4"/>
      <c r="HW497" s="4"/>
      <c r="HX497" s="4"/>
      <c r="HY497" s="4"/>
      <c r="HZ497" s="4"/>
      <c r="IA497" s="4"/>
      <c r="IB497" s="4"/>
      <c r="IC497" s="4"/>
      <c r="ID497" s="4"/>
      <c r="IE497" s="4"/>
      <c r="IF497" s="4"/>
      <c r="IG497" s="4"/>
      <c r="IH497" s="4"/>
      <c r="II497" s="4"/>
      <c r="IJ497" s="4"/>
      <c r="IK497" s="4">
        <v>0</v>
      </c>
      <c r="IL497" s="4"/>
      <c r="IM497" s="4"/>
      <c r="IN497" s="4"/>
      <c r="IO497" s="4"/>
      <c r="IP497" s="4"/>
      <c r="IQ497" s="4"/>
      <c r="IR497" s="4"/>
      <c r="IS497" s="4"/>
      <c r="IT497" s="4"/>
      <c r="IU497" s="4"/>
    </row>
    <row r="498" spans="1:255" ht="409.5" x14ac:dyDescent="0.25">
      <c r="A498" s="3">
        <v>17</v>
      </c>
      <c r="B498" s="3">
        <v>1</v>
      </c>
      <c r="C498" s="3"/>
      <c r="D498" s="3"/>
      <c r="E498" s="3" t="s">
        <v>681</v>
      </c>
      <c r="F498" s="3" t="s">
        <v>682</v>
      </c>
      <c r="G498" s="3" t="s">
        <v>683</v>
      </c>
      <c r="H498" s="3" t="s">
        <v>40</v>
      </c>
      <c r="I498" s="3">
        <f>ROUND(470/100,9)</f>
        <v>4.7</v>
      </c>
      <c r="J498" s="3">
        <v>0</v>
      </c>
      <c r="K498" s="3">
        <f>ROUND(470/100,9)</f>
        <v>4.7</v>
      </c>
      <c r="L498" s="3"/>
      <c r="M498" s="3"/>
      <c r="N498" s="3"/>
      <c r="O498" s="3">
        <f t="shared" si="705"/>
        <v>7982.38</v>
      </c>
      <c r="P498" s="3">
        <f t="shared" si="706"/>
        <v>2390.98</v>
      </c>
      <c r="Q498" s="3">
        <f>(ROUND((ROUND((((ET498*1.2))*AV498*I498),2)*BB498),2)+ROUND((ROUND(((AE498-((EU498*1.2)))*AV498*I498),2)*BS498),2))</f>
        <v>221.91</v>
      </c>
      <c r="R498" s="3">
        <f>(ROUND((ROUND((((EU498*1.2))*AV498*I498),2)*BS498),2)+ROUND((ROUND(((AE498-((EU498*1.2)))*AV498*I498),2)*BS498),2))</f>
        <v>8.2100000000000009</v>
      </c>
      <c r="S498" s="3">
        <f t="shared" si="707"/>
        <v>5369.49</v>
      </c>
      <c r="T498" s="3">
        <f t="shared" si="708"/>
        <v>0</v>
      </c>
      <c r="U498" s="3">
        <f t="shared" si="709"/>
        <v>413.35559999999998</v>
      </c>
      <c r="V498" s="3">
        <f t="shared" si="710"/>
        <v>0</v>
      </c>
      <c r="W498" s="3">
        <f t="shared" si="711"/>
        <v>0</v>
      </c>
      <c r="X498" s="3">
        <f>(ROUND((((S498+ROUND((ROUND((((EU498*1.2))*AV498*I498),2)*BS498),2))*AT498)/100),2)+ROUND(((ROUND((ROUND(((AE498-((EU498*1.2)))*AV498*I498),2)*BS498),2)*AT498)/100),2))</f>
        <v>5216.37</v>
      </c>
      <c r="Y498" s="3">
        <f>(ROUND((((S498+ROUND((ROUND((((EU498*1.2))*AV498*I498),2)*BS498),2))*AU498)/100),2)+ROUND(((ROUND((ROUND(((AE498-((EU498*1.2)))*AV498*I498),2)*BS498),2)*AU498)/100),2))</f>
        <v>2742.63</v>
      </c>
      <c r="Z498" s="3"/>
      <c r="AA498" s="3">
        <v>54971259</v>
      </c>
      <c r="AB498" s="3">
        <f t="shared" si="712"/>
        <v>1644.9760000000001</v>
      </c>
      <c r="AC498" s="3">
        <f>ROUND(((ES498*1)),6)</f>
        <v>508.72</v>
      </c>
      <c r="AD498" s="3">
        <f>ROUND(((((ET498*1.2))-((EU498*1.2)))+AE498),6)</f>
        <v>45.095999999999997</v>
      </c>
      <c r="AE498" s="3">
        <f>ROUND(((EU498*1.2)),6)</f>
        <v>1.6679999999999999</v>
      </c>
      <c r="AF498" s="3">
        <f>ROUND(((EV498*1.2)),6)</f>
        <v>1091.1600000000001</v>
      </c>
      <c r="AG498" s="3">
        <f t="shared" si="713"/>
        <v>0</v>
      </c>
      <c r="AH498" s="3">
        <f>((EW498*1.2))</f>
        <v>84</v>
      </c>
      <c r="AI498" s="3">
        <f>((EX498*1.2))</f>
        <v>0</v>
      </c>
      <c r="AJ498" s="3">
        <f t="shared" si="714"/>
        <v>0</v>
      </c>
      <c r="AK498" s="3">
        <v>1455.6</v>
      </c>
      <c r="AL498" s="3">
        <v>508.72</v>
      </c>
      <c r="AM498" s="3">
        <v>37.58</v>
      </c>
      <c r="AN498" s="3">
        <v>1.39</v>
      </c>
      <c r="AO498" s="3">
        <v>909.3</v>
      </c>
      <c r="AP498" s="3">
        <v>0</v>
      </c>
      <c r="AQ498" s="3">
        <v>70</v>
      </c>
      <c r="AR498" s="3">
        <v>0</v>
      </c>
      <c r="AS498" s="3">
        <v>0</v>
      </c>
      <c r="AT498" s="3">
        <v>97</v>
      </c>
      <c r="AU498" s="3">
        <v>51</v>
      </c>
      <c r="AV498" s="3">
        <v>1.0469999999999999</v>
      </c>
      <c r="AW498" s="3">
        <v>1</v>
      </c>
      <c r="AX498" s="3"/>
      <c r="AY498" s="3"/>
      <c r="AZ498" s="3">
        <v>1</v>
      </c>
      <c r="BA498" s="3">
        <v>1</v>
      </c>
      <c r="BB498" s="3">
        <v>1</v>
      </c>
      <c r="BC498" s="3">
        <v>1</v>
      </c>
      <c r="BD498" s="3" t="s">
        <v>3</v>
      </c>
      <c r="BE498" s="3" t="s">
        <v>3</v>
      </c>
      <c r="BF498" s="3" t="s">
        <v>3</v>
      </c>
      <c r="BG498" s="3" t="s">
        <v>3</v>
      </c>
      <c r="BH498" s="3">
        <v>0</v>
      </c>
      <c r="BI498" s="3">
        <v>2</v>
      </c>
      <c r="BJ498" s="3" t="s">
        <v>684</v>
      </c>
      <c r="BK498" s="3"/>
      <c r="BL498" s="3"/>
      <c r="BM498" s="3">
        <v>67</v>
      </c>
      <c r="BN498" s="3">
        <v>0</v>
      </c>
      <c r="BO498" s="3" t="s">
        <v>682</v>
      </c>
      <c r="BP498" s="3">
        <v>1</v>
      </c>
      <c r="BQ498" s="3">
        <v>40</v>
      </c>
      <c r="BR498" s="3">
        <v>0</v>
      </c>
      <c r="BS498" s="3">
        <v>1</v>
      </c>
      <c r="BT498" s="3">
        <v>1</v>
      </c>
      <c r="BU498" s="3">
        <v>1</v>
      </c>
      <c r="BV498" s="3">
        <v>1</v>
      </c>
      <c r="BW498" s="3">
        <v>1</v>
      </c>
      <c r="BX498" s="3">
        <v>1</v>
      </c>
      <c r="BY498" s="3" t="s">
        <v>3</v>
      </c>
      <c r="BZ498" s="3">
        <v>97</v>
      </c>
      <c r="CA498" s="3">
        <v>51</v>
      </c>
      <c r="CB498" s="3" t="s">
        <v>3</v>
      </c>
      <c r="CC498" s="3"/>
      <c r="CD498" s="3"/>
      <c r="CE498" s="3">
        <v>1566</v>
      </c>
      <c r="CF498" s="3">
        <v>0</v>
      </c>
      <c r="CG498" s="3">
        <v>0</v>
      </c>
      <c r="CH498" s="3"/>
      <c r="CI498" s="3"/>
      <c r="CJ498" s="3"/>
      <c r="CK498" s="3"/>
      <c r="CL498" s="3"/>
      <c r="CM498" s="3">
        <v>0</v>
      </c>
      <c r="CN498" s="9" t="s">
        <v>2491</v>
      </c>
      <c r="CO498" s="3">
        <v>0</v>
      </c>
      <c r="CP498" s="3">
        <f t="shared" si="715"/>
        <v>7982.3799999999992</v>
      </c>
      <c r="CQ498" s="3">
        <f t="shared" si="716"/>
        <v>508.72</v>
      </c>
      <c r="CR498" s="3">
        <f>(ROUND((ROUND((((ET498*1.2))*AV498*1),2)*BB498),2)+ROUND((ROUND(((AE498-((EU498*1.2)))*AV498*1),2)*BS498),2))</f>
        <v>47.22</v>
      </c>
      <c r="CS498" s="3">
        <f>(ROUND((ROUND((((EU498*1.2))*AV498*1),2)*BS498),2)+ROUND((ROUND(((AE498-((EU498*1.2)))*AV498*1),2)*BS498),2))</f>
        <v>1.75</v>
      </c>
      <c r="CT498" s="3">
        <f t="shared" si="717"/>
        <v>1142.44</v>
      </c>
      <c r="CU498" s="3">
        <f t="shared" si="718"/>
        <v>0</v>
      </c>
      <c r="CV498" s="3">
        <f t="shared" si="719"/>
        <v>87.947999999999993</v>
      </c>
      <c r="CW498" s="3">
        <f t="shared" si="720"/>
        <v>0</v>
      </c>
      <c r="CX498" s="3">
        <f t="shared" si="721"/>
        <v>0</v>
      </c>
      <c r="CY498" s="3">
        <f>(ROUND((((S498+ROUND((ROUND((((EU498*1.2))*AV498*1),2)*BS498),2))*AT498)/100),2)+ROUND(((ROUND((ROUND(((AE498-((EU498*1.2)))*AV498*1),2)*BS498),2)*AT498)/100),2))</f>
        <v>5210.1000000000004</v>
      </c>
      <c r="CZ498" s="3">
        <f>(ROUND((((S498+ROUND((ROUND((((EU498*1.2))*AV498*1),2)*BS498),2))*AU498)/100),2)+ROUND(((ROUND((ROUND(((AE498-((EU498*1.2)))*AV498*1),2)*BS498),2)*AU498)/100),2))</f>
        <v>2739.33</v>
      </c>
      <c r="DA498" s="3"/>
      <c r="DB498" s="3">
        <v>147</v>
      </c>
      <c r="DC498" s="3" t="s">
        <v>3</v>
      </c>
      <c r="DD498" s="3" t="s">
        <v>22</v>
      </c>
      <c r="DE498" s="3" t="s">
        <v>42</v>
      </c>
      <c r="DF498" s="3" t="s">
        <v>42</v>
      </c>
      <c r="DG498" s="3" t="s">
        <v>42</v>
      </c>
      <c r="DH498" s="3" t="s">
        <v>3</v>
      </c>
      <c r="DI498" s="3" t="s">
        <v>42</v>
      </c>
      <c r="DJ498" s="3" t="s">
        <v>42</v>
      </c>
      <c r="DK498" s="3" t="s">
        <v>3</v>
      </c>
      <c r="DL498" s="3" t="s">
        <v>3</v>
      </c>
      <c r="DM498" s="3" t="s">
        <v>3</v>
      </c>
      <c r="DN498" s="3">
        <v>0</v>
      </c>
      <c r="DO498" s="3">
        <v>0</v>
      </c>
      <c r="DP498" s="3">
        <v>1</v>
      </c>
      <c r="DQ498" s="3">
        <v>1</v>
      </c>
      <c r="DR498" s="3"/>
      <c r="DS498" s="3"/>
      <c r="DT498" s="3"/>
      <c r="DU498" s="3">
        <v>1010</v>
      </c>
      <c r="DV498" s="3" t="s">
        <v>40</v>
      </c>
      <c r="DW498" s="3" t="s">
        <v>40</v>
      </c>
      <c r="DX498" s="3">
        <v>100</v>
      </c>
      <c r="DY498" s="3"/>
      <c r="DZ498" s="3" t="s">
        <v>3</v>
      </c>
      <c r="EA498" s="3" t="s">
        <v>3</v>
      </c>
      <c r="EB498" s="3" t="s">
        <v>3</v>
      </c>
      <c r="EC498" s="3" t="s">
        <v>3</v>
      </c>
      <c r="ED498" s="3"/>
      <c r="EE498" s="3">
        <v>57042957</v>
      </c>
      <c r="EF498" s="3">
        <v>40</v>
      </c>
      <c r="EG498" s="3" t="s">
        <v>33</v>
      </c>
      <c r="EH498" s="3">
        <v>0</v>
      </c>
      <c r="EI498" s="3" t="s">
        <v>3</v>
      </c>
      <c r="EJ498" s="3">
        <v>2</v>
      </c>
      <c r="EK498" s="3">
        <v>67</v>
      </c>
      <c r="EL498" s="3" t="s">
        <v>34</v>
      </c>
      <c r="EM498" s="3" t="s">
        <v>35</v>
      </c>
      <c r="EN498" s="3"/>
      <c r="EO498" s="3" t="s">
        <v>46</v>
      </c>
      <c r="EP498" s="3"/>
      <c r="EQ498" s="3">
        <v>0</v>
      </c>
      <c r="ER498" s="3">
        <v>1455.6</v>
      </c>
      <c r="ES498" s="3">
        <v>508.72</v>
      </c>
      <c r="ET498" s="3">
        <v>37.58</v>
      </c>
      <c r="EU498" s="3">
        <v>1.39</v>
      </c>
      <c r="EV498" s="3">
        <v>909.3</v>
      </c>
      <c r="EW498" s="3">
        <v>70</v>
      </c>
      <c r="EX498" s="3">
        <v>0</v>
      </c>
      <c r="EY498" s="3">
        <v>0</v>
      </c>
      <c r="EZ498" s="3"/>
      <c r="FA498" s="3"/>
      <c r="FB498" s="3"/>
      <c r="FC498" s="3"/>
      <c r="FD498" s="3"/>
      <c r="FE498" s="3"/>
      <c r="FF498" s="3"/>
      <c r="FG498" s="3"/>
      <c r="FH498" s="3"/>
      <c r="FI498" s="3"/>
      <c r="FJ498" s="3"/>
      <c r="FK498" s="3"/>
      <c r="FL498" s="3"/>
      <c r="FM498" s="3"/>
      <c r="FN498" s="3"/>
      <c r="FO498" s="3"/>
      <c r="FP498" s="3"/>
      <c r="FQ498" s="3">
        <v>0</v>
      </c>
      <c r="FR498" s="3">
        <v>0</v>
      </c>
      <c r="FS498" s="3">
        <v>0</v>
      </c>
      <c r="FT498" s="3"/>
      <c r="FU498" s="3"/>
      <c r="FV498" s="3"/>
      <c r="FW498" s="3"/>
      <c r="FX498" s="3">
        <v>97</v>
      </c>
      <c r="FY498" s="3">
        <v>51</v>
      </c>
      <c r="FZ498" s="3"/>
      <c r="GA498" s="3" t="s">
        <v>3</v>
      </c>
      <c r="GB498" s="3"/>
      <c r="GC498" s="3"/>
      <c r="GD498" s="3">
        <v>1</v>
      </c>
      <c r="GE498" s="3"/>
      <c r="GF498" s="3">
        <v>-1041720400</v>
      </c>
      <c r="GG498" s="3">
        <v>2</v>
      </c>
      <c r="GH498" s="3">
        <v>1</v>
      </c>
      <c r="GI498" s="3">
        <v>2</v>
      </c>
      <c r="GJ498" s="3">
        <v>0</v>
      </c>
      <c r="GK498" s="3">
        <v>0</v>
      </c>
      <c r="GL498" s="3">
        <f t="shared" si="722"/>
        <v>0</v>
      </c>
      <c r="GM498" s="3">
        <f t="shared" si="723"/>
        <v>15941.38</v>
      </c>
      <c r="GN498" s="3">
        <f t="shared" si="724"/>
        <v>0</v>
      </c>
      <c r="GO498" s="3">
        <f t="shared" si="725"/>
        <v>15941.38</v>
      </c>
      <c r="GP498" s="3">
        <f t="shared" si="726"/>
        <v>0</v>
      </c>
      <c r="GQ498" s="3"/>
      <c r="GR498" s="3">
        <v>0</v>
      </c>
      <c r="GS498" s="3">
        <v>3</v>
      </c>
      <c r="GT498" s="3">
        <v>0</v>
      </c>
      <c r="GU498" s="3" t="s">
        <v>3</v>
      </c>
      <c r="GV498" s="3">
        <f t="shared" si="727"/>
        <v>0</v>
      </c>
      <c r="GW498" s="3">
        <v>1</v>
      </c>
      <c r="GX498" s="3">
        <f t="shared" si="728"/>
        <v>0</v>
      </c>
      <c r="GY498" s="3"/>
      <c r="GZ498" s="3"/>
      <c r="HA498" s="3">
        <v>0</v>
      </c>
      <c r="HB498" s="3">
        <v>0</v>
      </c>
      <c r="HC498" s="3">
        <f t="shared" si="729"/>
        <v>0</v>
      </c>
      <c r="HD498" s="3"/>
      <c r="HE498" s="3" t="s">
        <v>3</v>
      </c>
      <c r="HF498" s="3" t="s">
        <v>3</v>
      </c>
      <c r="HG498" s="3"/>
      <c r="HH498" s="3"/>
      <c r="HI498" s="3"/>
      <c r="HJ498" s="3"/>
      <c r="HK498" s="3"/>
      <c r="HL498" s="3"/>
      <c r="HM498" s="3" t="s">
        <v>3</v>
      </c>
      <c r="HN498" s="3" t="s">
        <v>3</v>
      </c>
      <c r="HO498" s="3" t="s">
        <v>3</v>
      </c>
      <c r="HP498" s="3" t="s">
        <v>3</v>
      </c>
      <c r="HQ498" s="3" t="s">
        <v>3</v>
      </c>
      <c r="HR498" s="3"/>
      <c r="HS498" s="3">
        <v>0</v>
      </c>
      <c r="HT498" s="3"/>
      <c r="HU498" s="3"/>
      <c r="HV498" s="3"/>
      <c r="HW498" s="3"/>
      <c r="HX498" s="3"/>
      <c r="HY498" s="3"/>
      <c r="HZ498" s="3"/>
      <c r="IA498" s="3"/>
      <c r="IB498" s="3"/>
      <c r="IC498" s="3"/>
      <c r="ID498" s="3"/>
      <c r="IE498" s="3"/>
      <c r="IF498" s="3"/>
      <c r="IG498" s="3"/>
      <c r="IH498" s="3"/>
      <c r="II498" s="3"/>
      <c r="IJ498" s="3"/>
      <c r="IK498" s="3">
        <v>0</v>
      </c>
      <c r="IL498" s="3"/>
      <c r="IM498" s="3"/>
      <c r="IN498" s="3"/>
      <c r="IO498" s="3"/>
      <c r="IP498" s="3"/>
      <c r="IQ498" s="3"/>
      <c r="IR498" s="3"/>
      <c r="IS498" s="3"/>
      <c r="IT498" s="3"/>
      <c r="IU498" s="3"/>
    </row>
    <row r="499" spans="1:255" ht="409.5" x14ac:dyDescent="0.25">
      <c r="A499" s="4">
        <v>17</v>
      </c>
      <c r="B499" s="4">
        <v>1</v>
      </c>
      <c r="C499" s="4"/>
      <c r="D499" s="4"/>
      <c r="E499" s="4" t="s">
        <v>681</v>
      </c>
      <c r="F499" s="4" t="s">
        <v>682</v>
      </c>
      <c r="G499" s="4" t="s">
        <v>683</v>
      </c>
      <c r="H499" s="4" t="s">
        <v>40</v>
      </c>
      <c r="I499" s="4">
        <f>ROUND(470/100,9)</f>
        <v>4.7</v>
      </c>
      <c r="J499" s="4">
        <v>0</v>
      </c>
      <c r="K499" s="4">
        <f>ROUND(470/100,9)</f>
        <v>4.7</v>
      </c>
      <c r="L499" s="4"/>
      <c r="M499" s="4"/>
      <c r="N499" s="4"/>
      <c r="O499" s="4">
        <f t="shared" si="705"/>
        <v>313738.82</v>
      </c>
      <c r="P499" s="4">
        <f t="shared" si="706"/>
        <v>7985.87</v>
      </c>
      <c r="Q499" s="4">
        <f>(ROUND((ROUND((((ET499*1.2))*AV499*I499),2)*BB499),2)+ROUND((ROUND(((AE499-((EU499*1.2)))*AV499*I499),2)*BS499),2))</f>
        <v>3182.19</v>
      </c>
      <c r="R499" s="4">
        <f>(ROUND((ROUND((((EU499*1.2))*AV499*I499),2)*BS499),2)+ROUND((ROUND(((AE499-((EU499*1.2)))*AV499*I499),2)*BS499),2))</f>
        <v>462.63</v>
      </c>
      <c r="S499" s="4">
        <f t="shared" si="707"/>
        <v>302570.76</v>
      </c>
      <c r="T499" s="4">
        <f t="shared" si="708"/>
        <v>0</v>
      </c>
      <c r="U499" s="4">
        <f t="shared" si="709"/>
        <v>413.35559999999998</v>
      </c>
      <c r="V499" s="4">
        <f t="shared" si="710"/>
        <v>0</v>
      </c>
      <c r="W499" s="4">
        <f t="shared" si="711"/>
        <v>0</v>
      </c>
      <c r="X499" s="4">
        <f>(ROUND((((S499+ROUND((ROUND((((EU499*1.2))*AV499*I499),2)*BS499),2))*AT499)/100),2)+ROUND(((ROUND((ROUND(((AE499-((EU499*1.2)))*AV499*I499),2)*BS499),2)*AT499)/100),2))</f>
        <v>293942.39</v>
      </c>
      <c r="Y499" s="4">
        <f>(ROUND((((S499+ROUND((ROUND((((EU499*1.2))*AV499*I499),2)*BS499),2))*AU499)/100),2)+ROUND(((ROUND((ROUND(((AE499-((EU499*1.2)))*AV499*I499),2)*BS499),2)*AU499)/100),2))</f>
        <v>154547.03</v>
      </c>
      <c r="Z499" s="4"/>
      <c r="AA499" s="4">
        <v>55890823</v>
      </c>
      <c r="AB499" s="4">
        <f t="shared" si="712"/>
        <v>1644.9760000000001</v>
      </c>
      <c r="AC499" s="4">
        <f>ROUND(((ES499*1)),6)</f>
        <v>508.72</v>
      </c>
      <c r="AD499" s="4">
        <f>ROUND(((((ET499*1.2))-((EU499*1.2)))+AE499),6)</f>
        <v>45.095999999999997</v>
      </c>
      <c r="AE499" s="4">
        <f>ROUND(((EU499*1.2)),6)</f>
        <v>1.6679999999999999</v>
      </c>
      <c r="AF499" s="4">
        <f>ROUND(((EV499*1.2)),6)</f>
        <v>1091.1600000000001</v>
      </c>
      <c r="AG499" s="4">
        <f t="shared" si="713"/>
        <v>0</v>
      </c>
      <c r="AH499" s="4">
        <f>((EW499*1.2))</f>
        <v>84</v>
      </c>
      <c r="AI499" s="4">
        <f>((EX499*1.2))</f>
        <v>0</v>
      </c>
      <c r="AJ499" s="4">
        <f t="shared" si="714"/>
        <v>0</v>
      </c>
      <c r="AK499" s="4">
        <v>1455.6</v>
      </c>
      <c r="AL499" s="4">
        <v>508.72</v>
      </c>
      <c r="AM499" s="4">
        <v>37.58</v>
      </c>
      <c r="AN499" s="4">
        <v>1.39</v>
      </c>
      <c r="AO499" s="4">
        <v>909.3</v>
      </c>
      <c r="AP499" s="4">
        <v>0</v>
      </c>
      <c r="AQ499" s="4">
        <v>70</v>
      </c>
      <c r="AR499" s="4">
        <v>0</v>
      </c>
      <c r="AS499" s="4">
        <v>0</v>
      </c>
      <c r="AT499" s="4">
        <v>97</v>
      </c>
      <c r="AU499" s="4">
        <v>51</v>
      </c>
      <c r="AV499" s="4">
        <v>1.0469999999999999</v>
      </c>
      <c r="AW499" s="4">
        <v>1</v>
      </c>
      <c r="AX499" s="4"/>
      <c r="AY499" s="4"/>
      <c r="AZ499" s="4">
        <v>1</v>
      </c>
      <c r="BA499" s="4">
        <v>56.35</v>
      </c>
      <c r="BB499" s="4">
        <v>14.34</v>
      </c>
      <c r="BC499" s="4">
        <v>3.34</v>
      </c>
      <c r="BD499" s="4" t="s">
        <v>3</v>
      </c>
      <c r="BE499" s="4" t="s">
        <v>3</v>
      </c>
      <c r="BF499" s="4" t="s">
        <v>3</v>
      </c>
      <c r="BG499" s="4" t="s">
        <v>3</v>
      </c>
      <c r="BH499" s="4">
        <v>0</v>
      </c>
      <c r="BI499" s="4">
        <v>2</v>
      </c>
      <c r="BJ499" s="4" t="s">
        <v>684</v>
      </c>
      <c r="BK499" s="4"/>
      <c r="BL499" s="4"/>
      <c r="BM499" s="4">
        <v>67</v>
      </c>
      <c r="BN499" s="4">
        <v>0</v>
      </c>
      <c r="BO499" s="4" t="s">
        <v>682</v>
      </c>
      <c r="BP499" s="4">
        <v>1</v>
      </c>
      <c r="BQ499" s="4">
        <v>40</v>
      </c>
      <c r="BR499" s="4">
        <v>0</v>
      </c>
      <c r="BS499" s="4">
        <v>56.35</v>
      </c>
      <c r="BT499" s="4">
        <v>1</v>
      </c>
      <c r="BU499" s="4">
        <v>1</v>
      </c>
      <c r="BV499" s="4">
        <v>1</v>
      </c>
      <c r="BW499" s="4">
        <v>1</v>
      </c>
      <c r="BX499" s="4">
        <v>1</v>
      </c>
      <c r="BY499" s="4" t="s">
        <v>3</v>
      </c>
      <c r="BZ499" s="4">
        <v>97</v>
      </c>
      <c r="CA499" s="4">
        <v>51</v>
      </c>
      <c r="CB499" s="4" t="s">
        <v>3</v>
      </c>
      <c r="CC499" s="4"/>
      <c r="CD499" s="4"/>
      <c r="CE499" s="4">
        <v>1566</v>
      </c>
      <c r="CF499" s="4">
        <v>0</v>
      </c>
      <c r="CG499" s="4">
        <v>0</v>
      </c>
      <c r="CH499" s="4"/>
      <c r="CI499" s="4"/>
      <c r="CJ499" s="4"/>
      <c r="CK499" s="4"/>
      <c r="CL499" s="4"/>
      <c r="CM499" s="4">
        <v>0</v>
      </c>
      <c r="CN499" s="10" t="s">
        <v>2491</v>
      </c>
      <c r="CO499" s="4">
        <v>0</v>
      </c>
      <c r="CP499" s="4">
        <f t="shared" si="715"/>
        <v>313738.82</v>
      </c>
      <c r="CQ499" s="4">
        <f t="shared" si="716"/>
        <v>1699.12</v>
      </c>
      <c r="CR499" s="4">
        <f>(ROUND((ROUND((((ET499*1.2))*AV499*1),2)*BB499),2)+ROUND((ROUND(((AE499-((EU499*1.2)))*AV499*1),2)*BS499),2))</f>
        <v>677.13</v>
      </c>
      <c r="CS499" s="4">
        <f>(ROUND((ROUND((((EU499*1.2))*AV499*1),2)*BS499),2)+ROUND((ROUND(((AE499-((EU499*1.2)))*AV499*1),2)*BS499),2))</f>
        <v>98.61</v>
      </c>
      <c r="CT499" s="4">
        <f t="shared" si="717"/>
        <v>64376.49</v>
      </c>
      <c r="CU499" s="4">
        <f t="shared" si="718"/>
        <v>0</v>
      </c>
      <c r="CV499" s="4">
        <f t="shared" si="719"/>
        <v>87.947999999999993</v>
      </c>
      <c r="CW499" s="4">
        <f t="shared" si="720"/>
        <v>0</v>
      </c>
      <c r="CX499" s="4">
        <f t="shared" si="721"/>
        <v>0</v>
      </c>
      <c r="CY499" s="4">
        <f>(ROUND((((S499+ROUND((ROUND((((EU499*1.2))*AV499*1),2)*BS499),2))*AT499)/100),2)+ROUND(((ROUND((ROUND(((AE499-((EU499*1.2)))*AV499*1),2)*BS499),2)*AT499)/100),2))</f>
        <v>293589.28999999998</v>
      </c>
      <c r="CZ499" s="4">
        <f>(ROUND((((S499+ROUND((ROUND((((EU499*1.2))*AV499*1),2)*BS499),2))*AU499)/100),2)+ROUND(((ROUND((ROUND(((AE499-((EU499*1.2)))*AV499*1),2)*BS499),2)*AU499)/100),2))</f>
        <v>154361.38</v>
      </c>
      <c r="DA499" s="4"/>
      <c r="DB499" s="4">
        <v>148</v>
      </c>
      <c r="DC499" s="4" t="s">
        <v>3</v>
      </c>
      <c r="DD499" s="4" t="s">
        <v>22</v>
      </c>
      <c r="DE499" s="4" t="s">
        <v>42</v>
      </c>
      <c r="DF499" s="4" t="s">
        <v>42</v>
      </c>
      <c r="DG499" s="4" t="s">
        <v>42</v>
      </c>
      <c r="DH499" s="4" t="s">
        <v>3</v>
      </c>
      <c r="DI499" s="4" t="s">
        <v>42</v>
      </c>
      <c r="DJ499" s="4" t="s">
        <v>42</v>
      </c>
      <c r="DK499" s="4" t="s">
        <v>3</v>
      </c>
      <c r="DL499" s="4" t="s">
        <v>3</v>
      </c>
      <c r="DM499" s="4" t="s">
        <v>3</v>
      </c>
      <c r="DN499" s="4">
        <v>0</v>
      </c>
      <c r="DO499" s="4">
        <v>0</v>
      </c>
      <c r="DP499" s="4">
        <v>1</v>
      </c>
      <c r="DQ499" s="4">
        <v>1</v>
      </c>
      <c r="DR499" s="4"/>
      <c r="DS499" s="4"/>
      <c r="DT499" s="4"/>
      <c r="DU499" s="4">
        <v>1010</v>
      </c>
      <c r="DV499" s="4" t="s">
        <v>40</v>
      </c>
      <c r="DW499" s="4" t="s">
        <v>40</v>
      </c>
      <c r="DX499" s="4">
        <v>100</v>
      </c>
      <c r="DY499" s="4"/>
      <c r="DZ499" s="4" t="s">
        <v>3</v>
      </c>
      <c r="EA499" s="4" t="s">
        <v>3</v>
      </c>
      <c r="EB499" s="4" t="s">
        <v>3</v>
      </c>
      <c r="EC499" s="4" t="s">
        <v>3</v>
      </c>
      <c r="ED499" s="4"/>
      <c r="EE499" s="4">
        <v>57042957</v>
      </c>
      <c r="EF499" s="4">
        <v>40</v>
      </c>
      <c r="EG499" s="4" t="s">
        <v>33</v>
      </c>
      <c r="EH499" s="4">
        <v>0</v>
      </c>
      <c r="EI499" s="4" t="s">
        <v>3</v>
      </c>
      <c r="EJ499" s="4">
        <v>2</v>
      </c>
      <c r="EK499" s="4">
        <v>67</v>
      </c>
      <c r="EL499" s="4" t="s">
        <v>34</v>
      </c>
      <c r="EM499" s="4" t="s">
        <v>35</v>
      </c>
      <c r="EN499" s="4"/>
      <c r="EO499" s="4" t="s">
        <v>46</v>
      </c>
      <c r="EP499" s="4"/>
      <c r="EQ499" s="4">
        <v>0</v>
      </c>
      <c r="ER499" s="4">
        <v>1455.6</v>
      </c>
      <c r="ES499" s="4">
        <v>508.72</v>
      </c>
      <c r="ET499" s="4">
        <v>37.58</v>
      </c>
      <c r="EU499" s="4">
        <v>1.39</v>
      </c>
      <c r="EV499" s="4">
        <v>909.3</v>
      </c>
      <c r="EW499" s="4">
        <v>70</v>
      </c>
      <c r="EX499" s="4">
        <v>0</v>
      </c>
      <c r="EY499" s="4">
        <v>0</v>
      </c>
      <c r="EZ499" s="4"/>
      <c r="FA499" s="4"/>
      <c r="FB499" s="4"/>
      <c r="FC499" s="4"/>
      <c r="FD499" s="4"/>
      <c r="FE499" s="4"/>
      <c r="FF499" s="4"/>
      <c r="FG499" s="4"/>
      <c r="FH499" s="4"/>
      <c r="FI499" s="4"/>
      <c r="FJ499" s="4"/>
      <c r="FK499" s="4"/>
      <c r="FL499" s="4"/>
      <c r="FM499" s="4"/>
      <c r="FN499" s="4"/>
      <c r="FO499" s="4"/>
      <c r="FP499" s="4"/>
      <c r="FQ499" s="4">
        <v>0</v>
      </c>
      <c r="FR499" s="4">
        <v>0</v>
      </c>
      <c r="FS499" s="4">
        <v>0</v>
      </c>
      <c r="FT499" s="4"/>
      <c r="FU499" s="4"/>
      <c r="FV499" s="4"/>
      <c r="FW499" s="4"/>
      <c r="FX499" s="4">
        <v>97</v>
      </c>
      <c r="FY499" s="4">
        <v>51</v>
      </c>
      <c r="FZ499" s="4"/>
      <c r="GA499" s="4" t="s">
        <v>3</v>
      </c>
      <c r="GB499" s="4"/>
      <c r="GC499" s="4"/>
      <c r="GD499" s="4">
        <v>1</v>
      </c>
      <c r="GE499" s="4"/>
      <c r="GF499" s="4">
        <v>-1041720400</v>
      </c>
      <c r="GG499" s="4">
        <v>2</v>
      </c>
      <c r="GH499" s="4">
        <v>1</v>
      </c>
      <c r="GI499" s="4">
        <v>2</v>
      </c>
      <c r="GJ499" s="4">
        <v>0</v>
      </c>
      <c r="GK499" s="4">
        <v>0</v>
      </c>
      <c r="GL499" s="4">
        <f t="shared" si="722"/>
        <v>0</v>
      </c>
      <c r="GM499" s="4">
        <f t="shared" si="723"/>
        <v>762228.24</v>
      </c>
      <c r="GN499" s="4">
        <f t="shared" si="724"/>
        <v>0</v>
      </c>
      <c r="GO499" s="4">
        <f t="shared" si="725"/>
        <v>762228.24</v>
      </c>
      <c r="GP499" s="4">
        <f t="shared" si="726"/>
        <v>0</v>
      </c>
      <c r="GQ499" s="4"/>
      <c r="GR499" s="4">
        <v>0</v>
      </c>
      <c r="GS499" s="4">
        <v>0</v>
      </c>
      <c r="GT499" s="4">
        <v>0</v>
      </c>
      <c r="GU499" s="4" t="s">
        <v>3</v>
      </c>
      <c r="GV499" s="4">
        <f t="shared" si="727"/>
        <v>0</v>
      </c>
      <c r="GW499" s="4">
        <v>1</v>
      </c>
      <c r="GX499" s="4">
        <f t="shared" si="728"/>
        <v>0</v>
      </c>
      <c r="GY499" s="4"/>
      <c r="GZ499" s="4"/>
      <c r="HA499" s="4">
        <v>0</v>
      </c>
      <c r="HB499" s="4">
        <v>0</v>
      </c>
      <c r="HC499" s="4">
        <f t="shared" si="729"/>
        <v>0</v>
      </c>
      <c r="HD499" s="4"/>
      <c r="HE499" s="4" t="s">
        <v>3</v>
      </c>
      <c r="HF499" s="4" t="s">
        <v>3</v>
      </c>
      <c r="HG499" s="4"/>
      <c r="HH499" s="4"/>
      <c r="HI499" s="4"/>
      <c r="HJ499" s="4"/>
      <c r="HK499" s="4"/>
      <c r="HL499" s="4"/>
      <c r="HM499" s="4" t="s">
        <v>3</v>
      </c>
      <c r="HN499" s="4" t="s">
        <v>3</v>
      </c>
      <c r="HO499" s="4" t="s">
        <v>3</v>
      </c>
      <c r="HP499" s="4" t="s">
        <v>3</v>
      </c>
      <c r="HQ499" s="4" t="s">
        <v>3</v>
      </c>
      <c r="HR499" s="4"/>
      <c r="HS499" s="4">
        <v>0</v>
      </c>
      <c r="HT499" s="4"/>
      <c r="HU499" s="4"/>
      <c r="HV499" s="4"/>
      <c r="HW499" s="4"/>
      <c r="HX499" s="4"/>
      <c r="HY499" s="4"/>
      <c r="HZ499" s="4"/>
      <c r="IA499" s="4"/>
      <c r="IB499" s="4"/>
      <c r="IC499" s="4"/>
      <c r="ID499" s="4"/>
      <c r="IE499" s="4"/>
      <c r="IF499" s="4"/>
      <c r="IG499" s="4"/>
      <c r="IH499" s="4"/>
      <c r="II499" s="4"/>
      <c r="IJ499" s="4"/>
      <c r="IK499" s="4">
        <v>0</v>
      </c>
      <c r="IL499" s="4"/>
      <c r="IM499" s="4"/>
      <c r="IN499" s="4"/>
      <c r="IO499" s="4"/>
      <c r="IP499" s="4"/>
      <c r="IQ499" s="4"/>
      <c r="IR499" s="4"/>
      <c r="IS499" s="4"/>
      <c r="IT499" s="4"/>
      <c r="IU499" s="4"/>
    </row>
    <row r="500" spans="1:255" x14ac:dyDescent="0.25">
      <c r="A500" s="3">
        <v>18</v>
      </c>
      <c r="B500" s="3">
        <v>1</v>
      </c>
      <c r="C500" s="3"/>
      <c r="D500" s="3"/>
      <c r="E500" s="3" t="s">
        <v>685</v>
      </c>
      <c r="F500" s="3" t="s">
        <v>220</v>
      </c>
      <c r="G500" s="3" t="s">
        <v>221</v>
      </c>
      <c r="H500" s="3" t="s">
        <v>222</v>
      </c>
      <c r="I500" s="3">
        <f>I498*J500</f>
        <v>12.69</v>
      </c>
      <c r="J500" s="3">
        <v>2.6999999999999997</v>
      </c>
      <c r="K500" s="3">
        <v>2.7</v>
      </c>
      <c r="L500" s="3"/>
      <c r="M500" s="3"/>
      <c r="N500" s="3"/>
      <c r="O500" s="3">
        <f t="shared" si="705"/>
        <v>394.41</v>
      </c>
      <c r="P500" s="3">
        <f t="shared" si="706"/>
        <v>394.41</v>
      </c>
      <c r="Q500" s="3">
        <f>(ROUND((ROUND(((ET500)*AV500*I500),2)*BB500),2)+ROUND((ROUND(((AE500-(EU500))*AV500*I500),2)*BS500),2))</f>
        <v>0</v>
      </c>
      <c r="R500" s="3">
        <f>(ROUND((ROUND(((EU500)*AV500*I500),2)*BS500),2)+ROUND((ROUND(((AE500-(EU500))*AV500*I500),2)*BS500),2))</f>
        <v>0</v>
      </c>
      <c r="S500" s="3">
        <f t="shared" si="707"/>
        <v>0</v>
      </c>
      <c r="T500" s="3">
        <f t="shared" si="708"/>
        <v>0</v>
      </c>
      <c r="U500" s="3">
        <f t="shared" si="709"/>
        <v>0</v>
      </c>
      <c r="V500" s="3">
        <f t="shared" si="710"/>
        <v>0</v>
      </c>
      <c r="W500" s="3">
        <f t="shared" si="711"/>
        <v>0</v>
      </c>
      <c r="X500" s="3">
        <f>(ROUND((((S500+ROUND((ROUND(((EU500)*AV500*I500),2)*BS500),2))*AT500)/100),2)+ROUND(((ROUND((ROUND(((AE500-(EU500))*AV500*I500),2)*BS500),2)*AT500)/100),2))</f>
        <v>0</v>
      </c>
      <c r="Y500" s="3">
        <f>(ROUND((((S500+ROUND((ROUND(((EU500)*AV500*I500),2)*BS500),2))*AU500)/100),2)+ROUND(((ROUND((ROUND(((AE500-(EU500))*AV500*I500),2)*BS500),2)*AU500)/100),2))</f>
        <v>0</v>
      </c>
      <c r="Z500" s="3"/>
      <c r="AA500" s="3">
        <v>54971259</v>
      </c>
      <c r="AB500" s="3">
        <f t="shared" si="712"/>
        <v>31.08</v>
      </c>
      <c r="AC500" s="3">
        <f>ROUND((ES500),6)</f>
        <v>31.08</v>
      </c>
      <c r="AD500" s="3">
        <f>ROUND((((ET500)-(EU500))+AE500),6)</f>
        <v>0</v>
      </c>
      <c r="AE500" s="3">
        <f t="shared" ref="AE500:AF503" si="730">ROUND((EU500),6)</f>
        <v>0</v>
      </c>
      <c r="AF500" s="3">
        <f t="shared" si="730"/>
        <v>0</v>
      </c>
      <c r="AG500" s="3">
        <f t="shared" si="713"/>
        <v>0</v>
      </c>
      <c r="AH500" s="3">
        <f t="shared" ref="AH500:AI503" si="731">(EW500)</f>
        <v>0</v>
      </c>
      <c r="AI500" s="3">
        <f t="shared" si="731"/>
        <v>0</v>
      </c>
      <c r="AJ500" s="3">
        <f t="shared" si="714"/>
        <v>0</v>
      </c>
      <c r="AK500" s="3">
        <v>31.08</v>
      </c>
      <c r="AL500" s="3">
        <v>31.08</v>
      </c>
      <c r="AM500" s="3">
        <v>0</v>
      </c>
      <c r="AN500" s="3">
        <v>0</v>
      </c>
      <c r="AO500" s="3">
        <v>0</v>
      </c>
      <c r="AP500" s="3">
        <v>0</v>
      </c>
      <c r="AQ500" s="3">
        <v>0</v>
      </c>
      <c r="AR500" s="3">
        <v>0</v>
      </c>
      <c r="AS500" s="3">
        <v>0</v>
      </c>
      <c r="AT500" s="3">
        <v>97</v>
      </c>
      <c r="AU500" s="3">
        <v>51</v>
      </c>
      <c r="AV500" s="3">
        <v>1</v>
      </c>
      <c r="AW500" s="3">
        <v>1</v>
      </c>
      <c r="AX500" s="3"/>
      <c r="AY500" s="3"/>
      <c r="AZ500" s="3">
        <v>1</v>
      </c>
      <c r="BA500" s="3">
        <v>1</v>
      </c>
      <c r="BB500" s="3">
        <v>1</v>
      </c>
      <c r="BC500" s="3">
        <v>1</v>
      </c>
      <c r="BD500" s="3" t="s">
        <v>3</v>
      </c>
      <c r="BE500" s="3" t="s">
        <v>3</v>
      </c>
      <c r="BF500" s="3" t="s">
        <v>3</v>
      </c>
      <c r="BG500" s="3" t="s">
        <v>3</v>
      </c>
      <c r="BH500" s="3">
        <v>3</v>
      </c>
      <c r="BI500" s="3">
        <v>2</v>
      </c>
      <c r="BJ500" s="3" t="s">
        <v>223</v>
      </c>
      <c r="BK500" s="3"/>
      <c r="BL500" s="3"/>
      <c r="BM500" s="3">
        <v>67</v>
      </c>
      <c r="BN500" s="3">
        <v>0</v>
      </c>
      <c r="BO500" s="3" t="s">
        <v>3</v>
      </c>
      <c r="BP500" s="3">
        <v>0</v>
      </c>
      <c r="BQ500" s="3">
        <v>40</v>
      </c>
      <c r="BR500" s="3">
        <v>0</v>
      </c>
      <c r="BS500" s="3">
        <v>1</v>
      </c>
      <c r="BT500" s="3">
        <v>1</v>
      </c>
      <c r="BU500" s="3">
        <v>1</v>
      </c>
      <c r="BV500" s="3">
        <v>1</v>
      </c>
      <c r="BW500" s="3">
        <v>1</v>
      </c>
      <c r="BX500" s="3">
        <v>1</v>
      </c>
      <c r="BY500" s="3" t="s">
        <v>3</v>
      </c>
      <c r="BZ500" s="3">
        <v>97</v>
      </c>
      <c r="CA500" s="3">
        <v>51</v>
      </c>
      <c r="CB500" s="3" t="s">
        <v>3</v>
      </c>
      <c r="CC500" s="3"/>
      <c r="CD500" s="3"/>
      <c r="CE500" s="3">
        <v>1566</v>
      </c>
      <c r="CF500" s="3">
        <v>0</v>
      </c>
      <c r="CG500" s="3">
        <v>0</v>
      </c>
      <c r="CH500" s="3"/>
      <c r="CI500" s="3"/>
      <c r="CJ500" s="3"/>
      <c r="CK500" s="3"/>
      <c r="CL500" s="3"/>
      <c r="CM500" s="3">
        <v>0</v>
      </c>
      <c r="CN500" s="3" t="s">
        <v>3</v>
      </c>
      <c r="CO500" s="3">
        <v>0</v>
      </c>
      <c r="CP500" s="3">
        <f t="shared" si="715"/>
        <v>394.41</v>
      </c>
      <c r="CQ500" s="3">
        <f t="shared" si="716"/>
        <v>31.08</v>
      </c>
      <c r="CR500" s="3">
        <f>(ROUND((ROUND(((ET500)*AV500*1),2)*BB500),2)+ROUND((ROUND(((AE500-(EU500))*AV500*1),2)*BS500),2))</f>
        <v>0</v>
      </c>
      <c r="CS500" s="3">
        <f>(ROUND((ROUND(((EU500)*AV500*1),2)*BS500),2)+ROUND((ROUND(((AE500-(EU500))*AV500*1),2)*BS500),2))</f>
        <v>0</v>
      </c>
      <c r="CT500" s="3">
        <f t="shared" si="717"/>
        <v>0</v>
      </c>
      <c r="CU500" s="3">
        <f t="shared" si="718"/>
        <v>0</v>
      </c>
      <c r="CV500" s="3">
        <f t="shared" si="719"/>
        <v>0</v>
      </c>
      <c r="CW500" s="3">
        <f t="shared" si="720"/>
        <v>0</v>
      </c>
      <c r="CX500" s="3">
        <f t="shared" si="721"/>
        <v>0</v>
      </c>
      <c r="CY500" s="3">
        <f>(ROUND((((S500+ROUND((ROUND(((EU500)*AV500*1),2)*BS500),2))*AT500)/100),2)+ROUND(((ROUND((ROUND(((AE500-(EU500))*AV500*1),2)*BS500),2)*AT500)/100),2))</f>
        <v>0</v>
      </c>
      <c r="CZ500" s="3">
        <f>(ROUND((((S500+ROUND((ROUND(((EU500)*AV500*1),2)*BS500),2))*AU500)/100),2)+ROUND(((ROUND((ROUND(((AE500-(EU500))*AV500*1),2)*BS500),2)*AU500)/100),2))</f>
        <v>0</v>
      </c>
      <c r="DA500" s="3"/>
      <c r="DB500" s="3"/>
      <c r="DC500" s="3" t="s">
        <v>3</v>
      </c>
      <c r="DD500" s="3" t="s">
        <v>3</v>
      </c>
      <c r="DE500" s="3" t="s">
        <v>3</v>
      </c>
      <c r="DF500" s="3" t="s">
        <v>3</v>
      </c>
      <c r="DG500" s="3" t="s">
        <v>3</v>
      </c>
      <c r="DH500" s="3" t="s">
        <v>3</v>
      </c>
      <c r="DI500" s="3" t="s">
        <v>3</v>
      </c>
      <c r="DJ500" s="3" t="s">
        <v>3</v>
      </c>
      <c r="DK500" s="3" t="s">
        <v>3</v>
      </c>
      <c r="DL500" s="3" t="s">
        <v>3</v>
      </c>
      <c r="DM500" s="3" t="s">
        <v>3</v>
      </c>
      <c r="DN500" s="3">
        <v>0</v>
      </c>
      <c r="DO500" s="3">
        <v>0</v>
      </c>
      <c r="DP500" s="3">
        <v>1</v>
      </c>
      <c r="DQ500" s="3">
        <v>1</v>
      </c>
      <c r="DR500" s="3"/>
      <c r="DS500" s="3"/>
      <c r="DT500" s="3"/>
      <c r="DU500" s="3">
        <v>1009</v>
      </c>
      <c r="DV500" s="3" t="s">
        <v>222</v>
      </c>
      <c r="DW500" s="3" t="s">
        <v>222</v>
      </c>
      <c r="DX500" s="3">
        <v>1</v>
      </c>
      <c r="DY500" s="3"/>
      <c r="DZ500" s="3" t="s">
        <v>3</v>
      </c>
      <c r="EA500" s="3" t="s">
        <v>3</v>
      </c>
      <c r="EB500" s="3" t="s">
        <v>3</v>
      </c>
      <c r="EC500" s="3" t="s">
        <v>3</v>
      </c>
      <c r="ED500" s="3"/>
      <c r="EE500" s="3">
        <v>57042957</v>
      </c>
      <c r="EF500" s="3">
        <v>40</v>
      </c>
      <c r="EG500" s="3" t="s">
        <v>33</v>
      </c>
      <c r="EH500" s="3">
        <v>0</v>
      </c>
      <c r="EI500" s="3" t="s">
        <v>3</v>
      </c>
      <c r="EJ500" s="3">
        <v>2</v>
      </c>
      <c r="EK500" s="3">
        <v>67</v>
      </c>
      <c r="EL500" s="3" t="s">
        <v>34</v>
      </c>
      <c r="EM500" s="3" t="s">
        <v>35</v>
      </c>
      <c r="EN500" s="3"/>
      <c r="EO500" s="3" t="s">
        <v>3</v>
      </c>
      <c r="EP500" s="3"/>
      <c r="EQ500" s="3">
        <v>0</v>
      </c>
      <c r="ER500" s="3">
        <v>31.08</v>
      </c>
      <c r="ES500" s="3">
        <v>31.08</v>
      </c>
      <c r="ET500" s="3">
        <v>0</v>
      </c>
      <c r="EU500" s="3">
        <v>0</v>
      </c>
      <c r="EV500" s="3">
        <v>0</v>
      </c>
      <c r="EW500" s="3">
        <v>0</v>
      </c>
      <c r="EX500" s="3">
        <v>0</v>
      </c>
      <c r="EY500" s="3"/>
      <c r="EZ500" s="3"/>
      <c r="FA500" s="3"/>
      <c r="FB500" s="3"/>
      <c r="FC500" s="3"/>
      <c r="FD500" s="3"/>
      <c r="FE500" s="3"/>
      <c r="FF500" s="3"/>
      <c r="FG500" s="3"/>
      <c r="FH500" s="3"/>
      <c r="FI500" s="3"/>
      <c r="FJ500" s="3"/>
      <c r="FK500" s="3"/>
      <c r="FL500" s="3"/>
      <c r="FM500" s="3"/>
      <c r="FN500" s="3"/>
      <c r="FO500" s="3"/>
      <c r="FP500" s="3"/>
      <c r="FQ500" s="3">
        <v>0</v>
      </c>
      <c r="FR500" s="3">
        <v>0</v>
      </c>
      <c r="FS500" s="3">
        <v>0</v>
      </c>
      <c r="FT500" s="3"/>
      <c r="FU500" s="3"/>
      <c r="FV500" s="3"/>
      <c r="FW500" s="3"/>
      <c r="FX500" s="3">
        <v>97</v>
      </c>
      <c r="FY500" s="3">
        <v>51</v>
      </c>
      <c r="FZ500" s="3"/>
      <c r="GA500" s="3" t="s">
        <v>3</v>
      </c>
      <c r="GB500" s="3"/>
      <c r="GC500" s="3"/>
      <c r="GD500" s="3">
        <v>1</v>
      </c>
      <c r="GE500" s="3"/>
      <c r="GF500" s="3">
        <v>1143487818</v>
      </c>
      <c r="GG500" s="3">
        <v>2</v>
      </c>
      <c r="GH500" s="3">
        <v>1</v>
      </c>
      <c r="GI500" s="3">
        <v>-2</v>
      </c>
      <c r="GJ500" s="3">
        <v>0</v>
      </c>
      <c r="GK500" s="3">
        <v>0</v>
      </c>
      <c r="GL500" s="3">
        <f t="shared" si="722"/>
        <v>0</v>
      </c>
      <c r="GM500" s="3">
        <f t="shared" si="723"/>
        <v>394.41</v>
      </c>
      <c r="GN500" s="3">
        <f t="shared" si="724"/>
        <v>0</v>
      </c>
      <c r="GO500" s="3">
        <f t="shared" si="725"/>
        <v>394.41</v>
      </c>
      <c r="GP500" s="3">
        <f t="shared" si="726"/>
        <v>0</v>
      </c>
      <c r="GQ500" s="3"/>
      <c r="GR500" s="3">
        <v>0</v>
      </c>
      <c r="GS500" s="3">
        <v>3</v>
      </c>
      <c r="GT500" s="3">
        <v>0</v>
      </c>
      <c r="GU500" s="3" t="s">
        <v>3</v>
      </c>
      <c r="GV500" s="3">
        <f t="shared" si="727"/>
        <v>0</v>
      </c>
      <c r="GW500" s="3">
        <v>1</v>
      </c>
      <c r="GX500" s="3">
        <f t="shared" si="728"/>
        <v>0</v>
      </c>
      <c r="GY500" s="3"/>
      <c r="GZ500" s="3"/>
      <c r="HA500" s="3">
        <v>0</v>
      </c>
      <c r="HB500" s="3">
        <v>0</v>
      </c>
      <c r="HC500" s="3">
        <f t="shared" si="729"/>
        <v>0</v>
      </c>
      <c r="HD500" s="3"/>
      <c r="HE500" s="3" t="s">
        <v>3</v>
      </c>
      <c r="HF500" s="3" t="s">
        <v>3</v>
      </c>
      <c r="HG500" s="3"/>
      <c r="HH500" s="3"/>
      <c r="HI500" s="3"/>
      <c r="HJ500" s="3"/>
      <c r="HK500" s="3"/>
      <c r="HL500" s="3"/>
      <c r="HM500" s="3" t="s">
        <v>3</v>
      </c>
      <c r="HN500" s="3" t="s">
        <v>3</v>
      </c>
      <c r="HO500" s="3" t="s">
        <v>3</v>
      </c>
      <c r="HP500" s="3" t="s">
        <v>3</v>
      </c>
      <c r="HQ500" s="3" t="s">
        <v>3</v>
      </c>
      <c r="HR500" s="3"/>
      <c r="HS500" s="3">
        <v>0</v>
      </c>
      <c r="HT500" s="3"/>
      <c r="HU500" s="3"/>
      <c r="HV500" s="3"/>
      <c r="HW500" s="3"/>
      <c r="HX500" s="3"/>
      <c r="HY500" s="3"/>
      <c r="HZ500" s="3"/>
      <c r="IA500" s="3"/>
      <c r="IB500" s="3"/>
      <c r="IC500" s="3"/>
      <c r="ID500" s="3"/>
      <c r="IE500" s="3"/>
      <c r="IF500" s="3"/>
      <c r="IG500" s="3"/>
      <c r="IH500" s="3"/>
      <c r="II500" s="3"/>
      <c r="IJ500" s="3"/>
      <c r="IK500" s="3">
        <v>0</v>
      </c>
      <c r="IL500" s="3"/>
      <c r="IM500" s="3"/>
      <c r="IN500" s="3"/>
      <c r="IO500" s="3"/>
      <c r="IP500" s="3"/>
      <c r="IQ500" s="3"/>
      <c r="IR500" s="3"/>
      <c r="IS500" s="3"/>
      <c r="IT500" s="3"/>
      <c r="IU500" s="3"/>
    </row>
    <row r="501" spans="1:255" x14ac:dyDescent="0.25">
      <c r="A501" s="4">
        <v>18</v>
      </c>
      <c r="B501" s="4">
        <v>1</v>
      </c>
      <c r="C501" s="4"/>
      <c r="D501" s="4"/>
      <c r="E501" s="4" t="s">
        <v>685</v>
      </c>
      <c r="F501" s="4" t="s">
        <v>220</v>
      </c>
      <c r="G501" s="4" t="s">
        <v>221</v>
      </c>
      <c r="H501" s="4" t="s">
        <v>222</v>
      </c>
      <c r="I501" s="4">
        <f>I499*J501</f>
        <v>12.69</v>
      </c>
      <c r="J501" s="4">
        <v>2.6999999999999997</v>
      </c>
      <c r="K501" s="4">
        <v>2.7</v>
      </c>
      <c r="L501" s="4"/>
      <c r="M501" s="4"/>
      <c r="N501" s="4"/>
      <c r="O501" s="4">
        <f t="shared" si="705"/>
        <v>1415.93</v>
      </c>
      <c r="P501" s="4">
        <f t="shared" si="706"/>
        <v>1415.93</v>
      </c>
      <c r="Q501" s="4">
        <f>(ROUND((ROUND(((ET501)*AV501*I501),2)*BB501),2)+ROUND((ROUND(((AE501-(EU501))*AV501*I501),2)*BS501),2))</f>
        <v>0</v>
      </c>
      <c r="R501" s="4">
        <f>(ROUND((ROUND(((EU501)*AV501*I501),2)*BS501),2)+ROUND((ROUND(((AE501-(EU501))*AV501*I501),2)*BS501),2))</f>
        <v>0</v>
      </c>
      <c r="S501" s="4">
        <f t="shared" si="707"/>
        <v>0</v>
      </c>
      <c r="T501" s="4">
        <f t="shared" si="708"/>
        <v>0</v>
      </c>
      <c r="U501" s="4">
        <f t="shared" si="709"/>
        <v>0</v>
      </c>
      <c r="V501" s="4">
        <f t="shared" si="710"/>
        <v>0</v>
      </c>
      <c r="W501" s="4">
        <f t="shared" si="711"/>
        <v>0</v>
      </c>
      <c r="X501" s="4">
        <f>(ROUND((((S501+ROUND((ROUND(((EU501)*AV501*I501),2)*BS501),2))*AT501)/100),2)+ROUND(((ROUND((ROUND(((AE501-(EU501))*AV501*I501),2)*BS501),2)*AT501)/100),2))</f>
        <v>0</v>
      </c>
      <c r="Y501" s="4">
        <f>(ROUND((((S501+ROUND((ROUND(((EU501)*AV501*I501),2)*BS501),2))*AU501)/100),2)+ROUND(((ROUND((ROUND(((AE501-(EU501))*AV501*I501),2)*BS501),2)*AU501)/100),2))</f>
        <v>0</v>
      </c>
      <c r="Z501" s="4"/>
      <c r="AA501" s="4">
        <v>55890823</v>
      </c>
      <c r="AB501" s="4">
        <f t="shared" si="712"/>
        <v>31.08</v>
      </c>
      <c r="AC501" s="4">
        <f>ROUND((ES501),6)</f>
        <v>31.08</v>
      </c>
      <c r="AD501" s="4">
        <f>ROUND((((ET501)-(EU501))+AE501),6)</f>
        <v>0</v>
      </c>
      <c r="AE501" s="4">
        <f t="shared" si="730"/>
        <v>0</v>
      </c>
      <c r="AF501" s="4">
        <f t="shared" si="730"/>
        <v>0</v>
      </c>
      <c r="AG501" s="4">
        <f t="shared" si="713"/>
        <v>0</v>
      </c>
      <c r="AH501" s="4">
        <f t="shared" si="731"/>
        <v>0</v>
      </c>
      <c r="AI501" s="4">
        <f t="shared" si="731"/>
        <v>0</v>
      </c>
      <c r="AJ501" s="4">
        <f t="shared" si="714"/>
        <v>0</v>
      </c>
      <c r="AK501" s="4">
        <v>31.08</v>
      </c>
      <c r="AL501" s="4">
        <v>31.08</v>
      </c>
      <c r="AM501" s="4">
        <v>0</v>
      </c>
      <c r="AN501" s="4">
        <v>0</v>
      </c>
      <c r="AO501" s="4">
        <v>0</v>
      </c>
      <c r="AP501" s="4">
        <v>0</v>
      </c>
      <c r="AQ501" s="4">
        <v>0</v>
      </c>
      <c r="AR501" s="4">
        <v>0</v>
      </c>
      <c r="AS501" s="4">
        <v>0</v>
      </c>
      <c r="AT501" s="4">
        <v>97</v>
      </c>
      <c r="AU501" s="4">
        <v>51</v>
      </c>
      <c r="AV501" s="4">
        <v>1</v>
      </c>
      <c r="AW501" s="4">
        <v>1</v>
      </c>
      <c r="AX501" s="4"/>
      <c r="AY501" s="4"/>
      <c r="AZ501" s="4">
        <v>1</v>
      </c>
      <c r="BA501" s="4">
        <v>1</v>
      </c>
      <c r="BB501" s="4">
        <v>1</v>
      </c>
      <c r="BC501" s="4">
        <v>3.59</v>
      </c>
      <c r="BD501" s="4" t="s">
        <v>3</v>
      </c>
      <c r="BE501" s="4" t="s">
        <v>3</v>
      </c>
      <c r="BF501" s="4" t="s">
        <v>3</v>
      </c>
      <c r="BG501" s="4" t="s">
        <v>3</v>
      </c>
      <c r="BH501" s="4">
        <v>3</v>
      </c>
      <c r="BI501" s="4">
        <v>2</v>
      </c>
      <c r="BJ501" s="4" t="s">
        <v>223</v>
      </c>
      <c r="BK501" s="4"/>
      <c r="BL501" s="4"/>
      <c r="BM501" s="4">
        <v>67</v>
      </c>
      <c r="BN501" s="4">
        <v>0</v>
      </c>
      <c r="BO501" s="4" t="s">
        <v>220</v>
      </c>
      <c r="BP501" s="4">
        <v>1</v>
      </c>
      <c r="BQ501" s="4">
        <v>40</v>
      </c>
      <c r="BR501" s="4">
        <v>0</v>
      </c>
      <c r="BS501" s="4">
        <v>1</v>
      </c>
      <c r="BT501" s="4">
        <v>1</v>
      </c>
      <c r="BU501" s="4">
        <v>1</v>
      </c>
      <c r="BV501" s="4">
        <v>1</v>
      </c>
      <c r="BW501" s="4">
        <v>1</v>
      </c>
      <c r="BX501" s="4">
        <v>1</v>
      </c>
      <c r="BY501" s="4" t="s">
        <v>3</v>
      </c>
      <c r="BZ501" s="4">
        <v>97</v>
      </c>
      <c r="CA501" s="4">
        <v>51</v>
      </c>
      <c r="CB501" s="4" t="s">
        <v>3</v>
      </c>
      <c r="CC501" s="4"/>
      <c r="CD501" s="4"/>
      <c r="CE501" s="4">
        <v>1566</v>
      </c>
      <c r="CF501" s="4">
        <v>0</v>
      </c>
      <c r="CG501" s="4">
        <v>0</v>
      </c>
      <c r="CH501" s="4"/>
      <c r="CI501" s="4"/>
      <c r="CJ501" s="4"/>
      <c r="CK501" s="4"/>
      <c r="CL501" s="4"/>
      <c r="CM501" s="4">
        <v>0</v>
      </c>
      <c r="CN501" s="4" t="s">
        <v>3</v>
      </c>
      <c r="CO501" s="4">
        <v>0</v>
      </c>
      <c r="CP501" s="4">
        <f t="shared" si="715"/>
        <v>1415.93</v>
      </c>
      <c r="CQ501" s="4">
        <f t="shared" si="716"/>
        <v>111.58</v>
      </c>
      <c r="CR501" s="4">
        <f>(ROUND((ROUND(((ET501)*AV501*1),2)*BB501),2)+ROUND((ROUND(((AE501-(EU501))*AV501*1),2)*BS501),2))</f>
        <v>0</v>
      </c>
      <c r="CS501" s="4">
        <f>(ROUND((ROUND(((EU501)*AV501*1),2)*BS501),2)+ROUND((ROUND(((AE501-(EU501))*AV501*1),2)*BS501),2))</f>
        <v>0</v>
      </c>
      <c r="CT501" s="4">
        <f t="shared" si="717"/>
        <v>0</v>
      </c>
      <c r="CU501" s="4">
        <f t="shared" si="718"/>
        <v>0</v>
      </c>
      <c r="CV501" s="4">
        <f t="shared" si="719"/>
        <v>0</v>
      </c>
      <c r="CW501" s="4">
        <f t="shared" si="720"/>
        <v>0</v>
      </c>
      <c r="CX501" s="4">
        <f t="shared" si="721"/>
        <v>0</v>
      </c>
      <c r="CY501" s="4">
        <f>(ROUND((((S501+ROUND((ROUND(((EU501)*AV501*1),2)*BS501),2))*AT501)/100),2)+ROUND(((ROUND((ROUND(((AE501-(EU501))*AV501*1),2)*BS501),2)*AT501)/100),2))</f>
        <v>0</v>
      </c>
      <c r="CZ501" s="4">
        <f>(ROUND((((S501+ROUND((ROUND(((EU501)*AV501*1),2)*BS501),2))*AU501)/100),2)+ROUND(((ROUND((ROUND(((AE501-(EU501))*AV501*1),2)*BS501),2)*AU501)/100),2))</f>
        <v>0</v>
      </c>
      <c r="DA501" s="4"/>
      <c r="DB501" s="4"/>
      <c r="DC501" s="4" t="s">
        <v>3</v>
      </c>
      <c r="DD501" s="4" t="s">
        <v>3</v>
      </c>
      <c r="DE501" s="4" t="s">
        <v>3</v>
      </c>
      <c r="DF501" s="4" t="s">
        <v>3</v>
      </c>
      <c r="DG501" s="4" t="s">
        <v>3</v>
      </c>
      <c r="DH501" s="4" t="s">
        <v>3</v>
      </c>
      <c r="DI501" s="4" t="s">
        <v>3</v>
      </c>
      <c r="DJ501" s="4" t="s">
        <v>3</v>
      </c>
      <c r="DK501" s="4" t="s">
        <v>3</v>
      </c>
      <c r="DL501" s="4" t="s">
        <v>3</v>
      </c>
      <c r="DM501" s="4" t="s">
        <v>3</v>
      </c>
      <c r="DN501" s="4">
        <v>0</v>
      </c>
      <c r="DO501" s="4">
        <v>0</v>
      </c>
      <c r="DP501" s="4">
        <v>1</v>
      </c>
      <c r="DQ501" s="4">
        <v>1</v>
      </c>
      <c r="DR501" s="4"/>
      <c r="DS501" s="4"/>
      <c r="DT501" s="4"/>
      <c r="DU501" s="4">
        <v>1009</v>
      </c>
      <c r="DV501" s="4" t="s">
        <v>222</v>
      </c>
      <c r="DW501" s="4" t="s">
        <v>222</v>
      </c>
      <c r="DX501" s="4">
        <v>1</v>
      </c>
      <c r="DY501" s="4"/>
      <c r="DZ501" s="4" t="s">
        <v>3</v>
      </c>
      <c r="EA501" s="4" t="s">
        <v>3</v>
      </c>
      <c r="EB501" s="4" t="s">
        <v>3</v>
      </c>
      <c r="EC501" s="4" t="s">
        <v>3</v>
      </c>
      <c r="ED501" s="4"/>
      <c r="EE501" s="4">
        <v>57042957</v>
      </c>
      <c r="EF501" s="4">
        <v>40</v>
      </c>
      <c r="EG501" s="4" t="s">
        <v>33</v>
      </c>
      <c r="EH501" s="4">
        <v>0</v>
      </c>
      <c r="EI501" s="4" t="s">
        <v>3</v>
      </c>
      <c r="EJ501" s="4">
        <v>2</v>
      </c>
      <c r="EK501" s="4">
        <v>67</v>
      </c>
      <c r="EL501" s="4" t="s">
        <v>34</v>
      </c>
      <c r="EM501" s="4" t="s">
        <v>35</v>
      </c>
      <c r="EN501" s="4"/>
      <c r="EO501" s="4" t="s">
        <v>3</v>
      </c>
      <c r="EP501" s="4"/>
      <c r="EQ501" s="4">
        <v>0</v>
      </c>
      <c r="ER501" s="4">
        <v>31.08</v>
      </c>
      <c r="ES501" s="4">
        <v>31.08</v>
      </c>
      <c r="ET501" s="4">
        <v>0</v>
      </c>
      <c r="EU501" s="4">
        <v>0</v>
      </c>
      <c r="EV501" s="4">
        <v>0</v>
      </c>
      <c r="EW501" s="4">
        <v>0</v>
      </c>
      <c r="EX501" s="4">
        <v>0</v>
      </c>
      <c r="EY501" s="4"/>
      <c r="EZ501" s="4"/>
      <c r="FA501" s="4"/>
      <c r="FB501" s="4"/>
      <c r="FC501" s="4"/>
      <c r="FD501" s="4"/>
      <c r="FE501" s="4"/>
      <c r="FF501" s="4"/>
      <c r="FG501" s="4"/>
      <c r="FH501" s="4"/>
      <c r="FI501" s="4"/>
      <c r="FJ501" s="4"/>
      <c r="FK501" s="4"/>
      <c r="FL501" s="4"/>
      <c r="FM501" s="4"/>
      <c r="FN501" s="4"/>
      <c r="FO501" s="4"/>
      <c r="FP501" s="4"/>
      <c r="FQ501" s="4">
        <v>0</v>
      </c>
      <c r="FR501" s="4">
        <v>0</v>
      </c>
      <c r="FS501" s="4">
        <v>0</v>
      </c>
      <c r="FT501" s="4"/>
      <c r="FU501" s="4"/>
      <c r="FV501" s="4"/>
      <c r="FW501" s="4"/>
      <c r="FX501" s="4">
        <v>97</v>
      </c>
      <c r="FY501" s="4">
        <v>51</v>
      </c>
      <c r="FZ501" s="4"/>
      <c r="GA501" s="4" t="s">
        <v>3</v>
      </c>
      <c r="GB501" s="4"/>
      <c r="GC501" s="4"/>
      <c r="GD501" s="4">
        <v>1</v>
      </c>
      <c r="GE501" s="4"/>
      <c r="GF501" s="4">
        <v>1143487818</v>
      </c>
      <c r="GG501" s="4">
        <v>2</v>
      </c>
      <c r="GH501" s="4">
        <v>1</v>
      </c>
      <c r="GI501" s="4">
        <v>2</v>
      </c>
      <c r="GJ501" s="4">
        <v>0</v>
      </c>
      <c r="GK501" s="4">
        <v>0</v>
      </c>
      <c r="GL501" s="4">
        <f t="shared" si="722"/>
        <v>0</v>
      </c>
      <c r="GM501" s="4">
        <f t="shared" si="723"/>
        <v>1415.93</v>
      </c>
      <c r="GN501" s="4">
        <f t="shared" si="724"/>
        <v>0</v>
      </c>
      <c r="GO501" s="4">
        <f t="shared" si="725"/>
        <v>1415.93</v>
      </c>
      <c r="GP501" s="4">
        <f t="shared" si="726"/>
        <v>0</v>
      </c>
      <c r="GQ501" s="4"/>
      <c r="GR501" s="4">
        <v>0</v>
      </c>
      <c r="GS501" s="4">
        <v>0</v>
      </c>
      <c r="GT501" s="4">
        <v>0</v>
      </c>
      <c r="GU501" s="4" t="s">
        <v>3</v>
      </c>
      <c r="GV501" s="4">
        <f t="shared" si="727"/>
        <v>0</v>
      </c>
      <c r="GW501" s="4">
        <v>1</v>
      </c>
      <c r="GX501" s="4">
        <f t="shared" si="728"/>
        <v>0</v>
      </c>
      <c r="GY501" s="4"/>
      <c r="GZ501" s="4"/>
      <c r="HA501" s="4">
        <v>0</v>
      </c>
      <c r="HB501" s="4">
        <v>0</v>
      </c>
      <c r="HC501" s="4">
        <f t="shared" si="729"/>
        <v>0</v>
      </c>
      <c r="HD501" s="4"/>
      <c r="HE501" s="4" t="s">
        <v>3</v>
      </c>
      <c r="HF501" s="4" t="s">
        <v>3</v>
      </c>
      <c r="HG501" s="4"/>
      <c r="HH501" s="4"/>
      <c r="HI501" s="4"/>
      <c r="HJ501" s="4"/>
      <c r="HK501" s="4"/>
      <c r="HL501" s="4"/>
      <c r="HM501" s="4" t="s">
        <v>3</v>
      </c>
      <c r="HN501" s="4" t="s">
        <v>3</v>
      </c>
      <c r="HO501" s="4" t="s">
        <v>3</v>
      </c>
      <c r="HP501" s="4" t="s">
        <v>3</v>
      </c>
      <c r="HQ501" s="4" t="s">
        <v>3</v>
      </c>
      <c r="HR501" s="4"/>
      <c r="HS501" s="4">
        <v>0</v>
      </c>
      <c r="HT501" s="4"/>
      <c r="HU501" s="4"/>
      <c r="HV501" s="4"/>
      <c r="HW501" s="4"/>
      <c r="HX501" s="4"/>
      <c r="HY501" s="4"/>
      <c r="HZ501" s="4"/>
      <c r="IA501" s="4"/>
      <c r="IB501" s="4"/>
      <c r="IC501" s="4"/>
      <c r="ID501" s="4"/>
      <c r="IE501" s="4"/>
      <c r="IF501" s="4"/>
      <c r="IG501" s="4"/>
      <c r="IH501" s="4"/>
      <c r="II501" s="4"/>
      <c r="IJ501" s="4"/>
      <c r="IK501" s="4">
        <v>0</v>
      </c>
      <c r="IL501" s="4"/>
      <c r="IM501" s="4"/>
      <c r="IN501" s="4"/>
      <c r="IO501" s="4"/>
      <c r="IP501" s="4"/>
      <c r="IQ501" s="4"/>
      <c r="IR501" s="4"/>
      <c r="IS501" s="4"/>
      <c r="IT501" s="4"/>
      <c r="IU501" s="4"/>
    </row>
    <row r="502" spans="1:255" x14ac:dyDescent="0.25">
      <c r="A502" s="3">
        <v>17</v>
      </c>
      <c r="B502" s="3">
        <v>1</v>
      </c>
      <c r="C502" s="3"/>
      <c r="D502" s="3"/>
      <c r="E502" s="3" t="s">
        <v>686</v>
      </c>
      <c r="F502" s="3" t="s">
        <v>687</v>
      </c>
      <c r="G502" s="3" t="s">
        <v>688</v>
      </c>
      <c r="H502" s="3" t="s">
        <v>227</v>
      </c>
      <c r="I502" s="3">
        <v>470</v>
      </c>
      <c r="J502" s="3">
        <v>0</v>
      </c>
      <c r="K502" s="3">
        <v>470</v>
      </c>
      <c r="L502" s="3"/>
      <c r="M502" s="3"/>
      <c r="N502" s="3"/>
      <c r="O502" s="3">
        <f t="shared" si="705"/>
        <v>15336.1</v>
      </c>
      <c r="P502" s="3">
        <f t="shared" si="706"/>
        <v>15336.1</v>
      </c>
      <c r="Q502" s="3">
        <f>(ROUND((ROUND(((ET502)*AV502*I502),2)*BB502),2)+ROUND((ROUND(((AE502-(EU502))*AV502*I502),2)*BS502),2))</f>
        <v>0</v>
      </c>
      <c r="R502" s="3">
        <f>(ROUND((ROUND(((EU502)*AV502*I502),2)*BS502),2)+ROUND((ROUND(((AE502-(EU502))*AV502*I502),2)*BS502),2))</f>
        <v>0</v>
      </c>
      <c r="S502" s="3">
        <f t="shared" si="707"/>
        <v>0</v>
      </c>
      <c r="T502" s="3">
        <f t="shared" si="708"/>
        <v>0</v>
      </c>
      <c r="U502" s="3">
        <f t="shared" si="709"/>
        <v>0</v>
      </c>
      <c r="V502" s="3">
        <f t="shared" si="710"/>
        <v>0</v>
      </c>
      <c r="W502" s="3">
        <f t="shared" si="711"/>
        <v>0</v>
      </c>
      <c r="X502" s="3">
        <f>(ROUND((((S502+ROUND((ROUND(((EU502)*AV502*I502),2)*BS502),2))*AT502)/100),2)+ROUND(((ROUND((ROUND(((AE502-(EU502))*AV502*I502),2)*BS502),2)*AT502)/100),2))</f>
        <v>0</v>
      </c>
      <c r="Y502" s="3">
        <f>(ROUND((((S502+ROUND((ROUND(((EU502)*AV502*I502),2)*BS502),2))*AU502)/100),2)+ROUND(((ROUND((ROUND(((AE502-(EU502))*AV502*I502),2)*BS502),2)*AU502)/100),2))</f>
        <v>0</v>
      </c>
      <c r="Z502" s="3"/>
      <c r="AA502" s="3">
        <v>54971259</v>
      </c>
      <c r="AB502" s="3">
        <f t="shared" si="712"/>
        <v>32.630000000000003</v>
      </c>
      <c r="AC502" s="3">
        <f>ROUND((ES502),6)</f>
        <v>32.630000000000003</v>
      </c>
      <c r="AD502" s="3">
        <f>ROUND((((ET502)-(EU502))+AE502),6)</f>
        <v>0</v>
      </c>
      <c r="AE502" s="3">
        <f t="shared" si="730"/>
        <v>0</v>
      </c>
      <c r="AF502" s="3">
        <f t="shared" si="730"/>
        <v>0</v>
      </c>
      <c r="AG502" s="3">
        <f t="shared" si="713"/>
        <v>0</v>
      </c>
      <c r="AH502" s="3">
        <f t="shared" si="731"/>
        <v>0</v>
      </c>
      <c r="AI502" s="3">
        <f t="shared" si="731"/>
        <v>0</v>
      </c>
      <c r="AJ502" s="3">
        <f t="shared" si="714"/>
        <v>0</v>
      </c>
      <c r="AK502" s="3">
        <v>32.629999999999995</v>
      </c>
      <c r="AL502" s="3">
        <v>32.629999999999995</v>
      </c>
      <c r="AM502" s="3">
        <v>0</v>
      </c>
      <c r="AN502" s="3">
        <v>0</v>
      </c>
      <c r="AO502" s="3">
        <v>0</v>
      </c>
      <c r="AP502" s="3">
        <v>0</v>
      </c>
      <c r="AQ502" s="3">
        <v>0</v>
      </c>
      <c r="AR502" s="3">
        <v>0</v>
      </c>
      <c r="AS502" s="3">
        <v>0</v>
      </c>
      <c r="AT502" s="3">
        <v>0</v>
      </c>
      <c r="AU502" s="3">
        <v>0</v>
      </c>
      <c r="AV502" s="3">
        <v>1</v>
      </c>
      <c r="AW502" s="3">
        <v>1</v>
      </c>
      <c r="AX502" s="3"/>
      <c r="AY502" s="3"/>
      <c r="AZ502" s="3">
        <v>1</v>
      </c>
      <c r="BA502" s="3">
        <v>1</v>
      </c>
      <c r="BB502" s="3">
        <v>1</v>
      </c>
      <c r="BC502" s="3">
        <v>1</v>
      </c>
      <c r="BD502" s="3" t="s">
        <v>3</v>
      </c>
      <c r="BE502" s="3" t="s">
        <v>3</v>
      </c>
      <c r="BF502" s="3" t="s">
        <v>3</v>
      </c>
      <c r="BG502" s="3" t="s">
        <v>3</v>
      </c>
      <c r="BH502" s="3">
        <v>3</v>
      </c>
      <c r="BI502" s="3">
        <v>2</v>
      </c>
      <c r="BJ502" s="3" t="s">
        <v>687</v>
      </c>
      <c r="BK502" s="3"/>
      <c r="BL502" s="3"/>
      <c r="BM502" s="3">
        <v>400005</v>
      </c>
      <c r="BN502" s="3">
        <v>0</v>
      </c>
      <c r="BO502" s="3" t="s">
        <v>3</v>
      </c>
      <c r="BP502" s="3">
        <v>0</v>
      </c>
      <c r="BQ502" s="3">
        <v>213</v>
      </c>
      <c r="BR502" s="3">
        <v>0</v>
      </c>
      <c r="BS502" s="3">
        <v>1</v>
      </c>
      <c r="BT502" s="3">
        <v>1</v>
      </c>
      <c r="BU502" s="3">
        <v>1</v>
      </c>
      <c r="BV502" s="3">
        <v>1</v>
      </c>
      <c r="BW502" s="3">
        <v>1</v>
      </c>
      <c r="BX502" s="3">
        <v>1</v>
      </c>
      <c r="BY502" s="3" t="s">
        <v>3</v>
      </c>
      <c r="BZ502" s="3">
        <v>0</v>
      </c>
      <c r="CA502" s="3">
        <v>0</v>
      </c>
      <c r="CB502" s="3" t="s">
        <v>3</v>
      </c>
      <c r="CC502" s="3"/>
      <c r="CD502" s="3"/>
      <c r="CE502" s="3">
        <v>1566</v>
      </c>
      <c r="CF502" s="3">
        <v>0</v>
      </c>
      <c r="CG502" s="3">
        <v>0</v>
      </c>
      <c r="CH502" s="3"/>
      <c r="CI502" s="3"/>
      <c r="CJ502" s="3"/>
      <c r="CK502" s="3"/>
      <c r="CL502" s="3"/>
      <c r="CM502" s="3">
        <v>0</v>
      </c>
      <c r="CN502" s="3" t="s">
        <v>3</v>
      </c>
      <c r="CO502" s="3">
        <v>0</v>
      </c>
      <c r="CP502" s="3">
        <f t="shared" si="715"/>
        <v>15336.1</v>
      </c>
      <c r="CQ502" s="3">
        <f t="shared" si="716"/>
        <v>32.630000000000003</v>
      </c>
      <c r="CR502" s="3">
        <f>(ROUND((ROUND(((ET502)*AV502*1),2)*BB502),2)+ROUND((ROUND(((AE502-(EU502))*AV502*1),2)*BS502),2))</f>
        <v>0</v>
      </c>
      <c r="CS502" s="3">
        <f>(ROUND((ROUND(((EU502)*AV502*1),2)*BS502),2)+ROUND((ROUND(((AE502-(EU502))*AV502*1),2)*BS502),2))</f>
        <v>0</v>
      </c>
      <c r="CT502" s="3">
        <f t="shared" si="717"/>
        <v>0</v>
      </c>
      <c r="CU502" s="3">
        <f t="shared" si="718"/>
        <v>0</v>
      </c>
      <c r="CV502" s="3">
        <f t="shared" si="719"/>
        <v>0</v>
      </c>
      <c r="CW502" s="3">
        <f t="shared" si="720"/>
        <v>0</v>
      </c>
      <c r="CX502" s="3">
        <f t="shared" si="721"/>
        <v>0</v>
      </c>
      <c r="CY502" s="3">
        <f>(ROUND((((S502+ROUND((ROUND(((EU502)*AV502*1),2)*BS502),2))*AT502)/100),2)+ROUND(((ROUND((ROUND(((AE502-(EU502))*AV502*1),2)*BS502),2)*AT502)/100),2))</f>
        <v>0</v>
      </c>
      <c r="CZ502" s="3">
        <f>(ROUND((((S502+ROUND((ROUND(((EU502)*AV502*1),2)*BS502),2))*AU502)/100),2)+ROUND(((ROUND((ROUND(((AE502-(EU502))*AV502*1),2)*BS502),2)*AU502)/100),2))</f>
        <v>0</v>
      </c>
      <c r="DA502" s="3"/>
      <c r="DB502" s="3"/>
      <c r="DC502" s="3" t="s">
        <v>3</v>
      </c>
      <c r="DD502" s="3" t="s">
        <v>3</v>
      </c>
      <c r="DE502" s="3" t="s">
        <v>3</v>
      </c>
      <c r="DF502" s="3" t="s">
        <v>3</v>
      </c>
      <c r="DG502" s="3" t="s">
        <v>3</v>
      </c>
      <c r="DH502" s="3" t="s">
        <v>3</v>
      </c>
      <c r="DI502" s="3" t="s">
        <v>3</v>
      </c>
      <c r="DJ502" s="3" t="s">
        <v>3</v>
      </c>
      <c r="DK502" s="3" t="s">
        <v>3</v>
      </c>
      <c r="DL502" s="3" t="s">
        <v>3</v>
      </c>
      <c r="DM502" s="3" t="s">
        <v>3</v>
      </c>
      <c r="DN502" s="3">
        <v>0</v>
      </c>
      <c r="DO502" s="3">
        <v>0</v>
      </c>
      <c r="DP502" s="3">
        <v>1</v>
      </c>
      <c r="DQ502" s="3">
        <v>1</v>
      </c>
      <c r="DR502" s="3"/>
      <c r="DS502" s="3"/>
      <c r="DT502" s="3"/>
      <c r="DU502" s="3">
        <v>1013</v>
      </c>
      <c r="DV502" s="3" t="s">
        <v>227</v>
      </c>
      <c r="DW502" s="3" t="s">
        <v>227</v>
      </c>
      <c r="DX502" s="3">
        <v>1</v>
      </c>
      <c r="DY502" s="3"/>
      <c r="DZ502" s="3" t="s">
        <v>3</v>
      </c>
      <c r="EA502" s="3" t="s">
        <v>3</v>
      </c>
      <c r="EB502" s="3" t="s">
        <v>3</v>
      </c>
      <c r="EC502" s="3" t="s">
        <v>3</v>
      </c>
      <c r="ED502" s="3"/>
      <c r="EE502" s="3">
        <v>57042888</v>
      </c>
      <c r="EF502" s="3">
        <v>213</v>
      </c>
      <c r="EG502" s="3" t="s">
        <v>456</v>
      </c>
      <c r="EH502" s="3">
        <v>0</v>
      </c>
      <c r="EI502" s="3" t="s">
        <v>3</v>
      </c>
      <c r="EJ502" s="3">
        <v>1</v>
      </c>
      <c r="EK502" s="3">
        <v>400005</v>
      </c>
      <c r="EL502" s="3" t="s">
        <v>456</v>
      </c>
      <c r="EM502" s="3" t="s">
        <v>457</v>
      </c>
      <c r="EN502" s="3"/>
      <c r="EO502" s="3" t="s">
        <v>3</v>
      </c>
      <c r="EP502" s="3"/>
      <c r="EQ502" s="3">
        <v>16</v>
      </c>
      <c r="ER502" s="3">
        <v>0</v>
      </c>
      <c r="ES502" s="3">
        <v>32.629999999999995</v>
      </c>
      <c r="ET502" s="3">
        <v>0</v>
      </c>
      <c r="EU502" s="3">
        <v>0</v>
      </c>
      <c r="EV502" s="3">
        <v>0</v>
      </c>
      <c r="EW502" s="3">
        <v>0</v>
      </c>
      <c r="EX502" s="3">
        <v>0</v>
      </c>
      <c r="EY502" s="3">
        <v>0</v>
      </c>
      <c r="EZ502" s="3"/>
      <c r="FA502" s="3"/>
      <c r="FB502" s="3"/>
      <c r="FC502" s="3"/>
      <c r="FD502" s="3"/>
      <c r="FE502" s="3"/>
      <c r="FF502" s="3"/>
      <c r="FG502" s="3"/>
      <c r="FH502" s="3"/>
      <c r="FI502" s="3"/>
      <c r="FJ502" s="3"/>
      <c r="FK502" s="3"/>
      <c r="FL502" s="3"/>
      <c r="FM502" s="3"/>
      <c r="FN502" s="3"/>
      <c r="FO502" s="3"/>
      <c r="FP502" s="3"/>
      <c r="FQ502" s="3">
        <v>0</v>
      </c>
      <c r="FR502" s="3">
        <v>0</v>
      </c>
      <c r="FS502" s="3">
        <v>0</v>
      </c>
      <c r="FT502" s="3"/>
      <c r="FU502" s="3"/>
      <c r="FV502" s="3"/>
      <c r="FW502" s="3"/>
      <c r="FX502" s="3">
        <v>0</v>
      </c>
      <c r="FY502" s="3">
        <v>0</v>
      </c>
      <c r="FZ502" s="3"/>
      <c r="GA502" s="3" t="s">
        <v>689</v>
      </c>
      <c r="GB502" s="3"/>
      <c r="GC502" s="3"/>
      <c r="GD502" s="3">
        <v>1</v>
      </c>
      <c r="GE502" s="3"/>
      <c r="GF502" s="3">
        <v>342837416</v>
      </c>
      <c r="GG502" s="3">
        <v>2</v>
      </c>
      <c r="GH502" s="3">
        <v>4</v>
      </c>
      <c r="GI502" s="3">
        <v>-2</v>
      </c>
      <c r="GJ502" s="3">
        <v>0</v>
      </c>
      <c r="GK502" s="3">
        <v>0</v>
      </c>
      <c r="GL502" s="3">
        <f t="shared" si="722"/>
        <v>0</v>
      </c>
      <c r="GM502" s="3">
        <f t="shared" si="723"/>
        <v>15336.1</v>
      </c>
      <c r="GN502" s="3">
        <f t="shared" si="724"/>
        <v>0</v>
      </c>
      <c r="GO502" s="3">
        <f t="shared" si="725"/>
        <v>15336.1</v>
      </c>
      <c r="GP502" s="3">
        <f t="shared" si="726"/>
        <v>0</v>
      </c>
      <c r="GQ502" s="3"/>
      <c r="GR502" s="3">
        <v>1</v>
      </c>
      <c r="GS502" s="3">
        <v>2</v>
      </c>
      <c r="GT502" s="3">
        <v>0</v>
      </c>
      <c r="GU502" s="3" t="s">
        <v>3</v>
      </c>
      <c r="GV502" s="3">
        <f t="shared" si="727"/>
        <v>0</v>
      </c>
      <c r="GW502" s="3">
        <v>1</v>
      </c>
      <c r="GX502" s="3">
        <f t="shared" si="728"/>
        <v>0</v>
      </c>
      <c r="GY502" s="3"/>
      <c r="GZ502" s="3"/>
      <c r="HA502" s="3">
        <v>0</v>
      </c>
      <c r="HB502" s="3">
        <v>0</v>
      </c>
      <c r="HC502" s="3">
        <f t="shared" si="729"/>
        <v>0</v>
      </c>
      <c r="HD502" s="3"/>
      <c r="HE502" s="3" t="s">
        <v>459</v>
      </c>
      <c r="HF502" s="3" t="s">
        <v>37</v>
      </c>
      <c r="HG502" s="3"/>
      <c r="HH502" s="3"/>
      <c r="HI502" s="3"/>
      <c r="HJ502" s="3"/>
      <c r="HK502" s="3"/>
      <c r="HL502" s="3"/>
      <c r="HM502" s="3" t="s">
        <v>3</v>
      </c>
      <c r="HN502" s="3" t="s">
        <v>3</v>
      </c>
      <c r="HO502" s="3" t="s">
        <v>3</v>
      </c>
      <c r="HP502" s="3" t="s">
        <v>3</v>
      </c>
      <c r="HQ502" s="3" t="s">
        <v>3</v>
      </c>
      <c r="HR502" s="3"/>
      <c r="HS502" s="3">
        <v>0</v>
      </c>
      <c r="HT502" s="3"/>
      <c r="HU502" s="3"/>
      <c r="HV502" s="3"/>
      <c r="HW502" s="3"/>
      <c r="HX502" s="3"/>
      <c r="HY502" s="3"/>
      <c r="HZ502" s="3"/>
      <c r="IA502" s="3"/>
      <c r="IB502" s="3"/>
      <c r="IC502" s="3"/>
      <c r="ID502" s="3"/>
      <c r="IE502" s="3"/>
      <c r="IF502" s="3"/>
      <c r="IG502" s="3"/>
      <c r="IH502" s="3"/>
      <c r="II502" s="3"/>
      <c r="IJ502" s="3"/>
      <c r="IK502" s="3">
        <v>0</v>
      </c>
      <c r="IL502" s="3"/>
      <c r="IM502" s="3"/>
      <c r="IN502" s="3"/>
      <c r="IO502" s="3"/>
      <c r="IP502" s="3"/>
      <c r="IQ502" s="3"/>
      <c r="IR502" s="3"/>
      <c r="IS502" s="3"/>
      <c r="IT502" s="3"/>
      <c r="IU502" s="3"/>
    </row>
    <row r="503" spans="1:255" x14ac:dyDescent="0.25">
      <c r="A503" s="4">
        <v>17</v>
      </c>
      <c r="B503" s="4">
        <v>1</v>
      </c>
      <c r="C503" s="4"/>
      <c r="D503" s="4"/>
      <c r="E503" s="4" t="s">
        <v>686</v>
      </c>
      <c r="F503" s="4" t="s">
        <v>687</v>
      </c>
      <c r="G503" s="4" t="s">
        <v>688</v>
      </c>
      <c r="H503" s="4" t="s">
        <v>227</v>
      </c>
      <c r="I503" s="4">
        <v>470</v>
      </c>
      <c r="J503" s="4">
        <v>0</v>
      </c>
      <c r="K503" s="4">
        <v>470</v>
      </c>
      <c r="L503" s="4"/>
      <c r="M503" s="4"/>
      <c r="N503" s="4"/>
      <c r="O503" s="4">
        <f t="shared" si="705"/>
        <v>150907.22</v>
      </c>
      <c r="P503" s="4">
        <f t="shared" si="706"/>
        <v>150907.22</v>
      </c>
      <c r="Q503" s="4">
        <f>(ROUND((ROUND(((ET503)*AV503*I503),2)*BB503),2)+ROUND((ROUND(((AE503-(EU503))*AV503*I503),2)*BS503),2))</f>
        <v>0</v>
      </c>
      <c r="R503" s="4">
        <f>(ROUND((ROUND(((EU503)*AV503*I503),2)*BS503),2)+ROUND((ROUND(((AE503-(EU503))*AV503*I503),2)*BS503),2))</f>
        <v>0</v>
      </c>
      <c r="S503" s="4">
        <f t="shared" si="707"/>
        <v>0</v>
      </c>
      <c r="T503" s="4">
        <f t="shared" si="708"/>
        <v>0</v>
      </c>
      <c r="U503" s="4">
        <f t="shared" si="709"/>
        <v>0</v>
      </c>
      <c r="V503" s="4">
        <f t="shared" si="710"/>
        <v>0</v>
      </c>
      <c r="W503" s="4">
        <f t="shared" si="711"/>
        <v>0</v>
      </c>
      <c r="X503" s="4">
        <f>(ROUND((((S503+ROUND((ROUND(((EU503)*AV503*I503),2)*BS503),2))*AT503)/100),2)+ROUND(((ROUND((ROUND(((AE503-(EU503))*AV503*I503),2)*BS503),2)*AT503)/100),2))</f>
        <v>0</v>
      </c>
      <c r="Y503" s="4">
        <f>(ROUND((((S503+ROUND((ROUND(((EU503)*AV503*I503),2)*BS503),2))*AU503)/100),2)+ROUND(((ROUND((ROUND(((AE503-(EU503))*AV503*I503),2)*BS503),2)*AU503)/100),2))</f>
        <v>0</v>
      </c>
      <c r="Z503" s="4"/>
      <c r="AA503" s="4">
        <v>55890823</v>
      </c>
      <c r="AB503" s="4">
        <f t="shared" si="712"/>
        <v>32.630000000000003</v>
      </c>
      <c r="AC503" s="4">
        <f>ROUND((ES503),6)</f>
        <v>32.630000000000003</v>
      </c>
      <c r="AD503" s="4">
        <f>ROUND((((ET503)-(EU503))+AE503),6)</f>
        <v>0</v>
      </c>
      <c r="AE503" s="4">
        <f t="shared" si="730"/>
        <v>0</v>
      </c>
      <c r="AF503" s="4">
        <f t="shared" si="730"/>
        <v>0</v>
      </c>
      <c r="AG503" s="4">
        <f t="shared" si="713"/>
        <v>0</v>
      </c>
      <c r="AH503" s="4">
        <f t="shared" si="731"/>
        <v>0</v>
      </c>
      <c r="AI503" s="4">
        <f t="shared" si="731"/>
        <v>0</v>
      </c>
      <c r="AJ503" s="4">
        <f t="shared" si="714"/>
        <v>0</v>
      </c>
      <c r="AK503" s="4">
        <v>32.629999999999995</v>
      </c>
      <c r="AL503" s="4">
        <v>32.629999999999995</v>
      </c>
      <c r="AM503" s="4">
        <v>0</v>
      </c>
      <c r="AN503" s="4">
        <v>0</v>
      </c>
      <c r="AO503" s="4">
        <v>0</v>
      </c>
      <c r="AP503" s="4">
        <v>0</v>
      </c>
      <c r="AQ503" s="4">
        <v>0</v>
      </c>
      <c r="AR503" s="4">
        <v>0</v>
      </c>
      <c r="AS503" s="4">
        <v>0</v>
      </c>
      <c r="AT503" s="4">
        <v>0</v>
      </c>
      <c r="AU503" s="4">
        <v>0</v>
      </c>
      <c r="AV503" s="4">
        <v>1</v>
      </c>
      <c r="AW503" s="4">
        <v>1</v>
      </c>
      <c r="AX503" s="4"/>
      <c r="AY503" s="4"/>
      <c r="AZ503" s="4">
        <v>1</v>
      </c>
      <c r="BA503" s="4">
        <v>1</v>
      </c>
      <c r="BB503" s="4">
        <v>1</v>
      </c>
      <c r="BC503" s="4">
        <v>9.84</v>
      </c>
      <c r="BD503" s="4" t="s">
        <v>3</v>
      </c>
      <c r="BE503" s="4" t="s">
        <v>3</v>
      </c>
      <c r="BF503" s="4" t="s">
        <v>3</v>
      </c>
      <c r="BG503" s="4" t="s">
        <v>3</v>
      </c>
      <c r="BH503" s="4">
        <v>3</v>
      </c>
      <c r="BI503" s="4">
        <v>2</v>
      </c>
      <c r="BJ503" s="4" t="s">
        <v>687</v>
      </c>
      <c r="BK503" s="4"/>
      <c r="BL503" s="4"/>
      <c r="BM503" s="4">
        <v>400005</v>
      </c>
      <c r="BN503" s="4">
        <v>0</v>
      </c>
      <c r="BO503" s="4" t="s">
        <v>3</v>
      </c>
      <c r="BP503" s="4">
        <v>0</v>
      </c>
      <c r="BQ503" s="4">
        <v>213</v>
      </c>
      <c r="BR503" s="4">
        <v>0</v>
      </c>
      <c r="BS503" s="4">
        <v>1</v>
      </c>
      <c r="BT503" s="4">
        <v>1</v>
      </c>
      <c r="BU503" s="4">
        <v>1</v>
      </c>
      <c r="BV503" s="4">
        <v>1</v>
      </c>
      <c r="BW503" s="4">
        <v>1</v>
      </c>
      <c r="BX503" s="4">
        <v>1</v>
      </c>
      <c r="BY503" s="4" t="s">
        <v>3</v>
      </c>
      <c r="BZ503" s="4">
        <v>0</v>
      </c>
      <c r="CA503" s="4">
        <v>0</v>
      </c>
      <c r="CB503" s="4" t="s">
        <v>3</v>
      </c>
      <c r="CC503" s="4"/>
      <c r="CD503" s="4"/>
      <c r="CE503" s="4">
        <v>1566</v>
      </c>
      <c r="CF503" s="4">
        <v>0</v>
      </c>
      <c r="CG503" s="4">
        <v>0</v>
      </c>
      <c r="CH503" s="4"/>
      <c r="CI503" s="4"/>
      <c r="CJ503" s="4"/>
      <c r="CK503" s="4"/>
      <c r="CL503" s="4"/>
      <c r="CM503" s="4">
        <v>0</v>
      </c>
      <c r="CN503" s="4" t="s">
        <v>3</v>
      </c>
      <c r="CO503" s="4">
        <v>0</v>
      </c>
      <c r="CP503" s="4">
        <f t="shared" si="715"/>
        <v>150907.22</v>
      </c>
      <c r="CQ503" s="4">
        <f t="shared" si="716"/>
        <v>321.08</v>
      </c>
      <c r="CR503" s="4">
        <f>(ROUND((ROUND(((ET503)*AV503*1),2)*BB503),2)+ROUND((ROUND(((AE503-(EU503))*AV503*1),2)*BS503),2))</f>
        <v>0</v>
      </c>
      <c r="CS503" s="4">
        <f>(ROUND((ROUND(((EU503)*AV503*1),2)*BS503),2)+ROUND((ROUND(((AE503-(EU503))*AV503*1),2)*BS503),2))</f>
        <v>0</v>
      </c>
      <c r="CT503" s="4">
        <f t="shared" si="717"/>
        <v>0</v>
      </c>
      <c r="CU503" s="4">
        <f t="shared" si="718"/>
        <v>0</v>
      </c>
      <c r="CV503" s="4">
        <f t="shared" si="719"/>
        <v>0</v>
      </c>
      <c r="CW503" s="4">
        <f t="shared" si="720"/>
        <v>0</v>
      </c>
      <c r="CX503" s="4">
        <f t="shared" si="721"/>
        <v>0</v>
      </c>
      <c r="CY503" s="4">
        <f>(ROUND((((S503+ROUND((ROUND(((EU503)*AV503*1),2)*BS503),2))*AT503)/100),2)+ROUND(((ROUND((ROUND(((AE503-(EU503))*AV503*1),2)*BS503),2)*AT503)/100),2))</f>
        <v>0</v>
      </c>
      <c r="CZ503" s="4">
        <f>(ROUND((((S503+ROUND((ROUND(((EU503)*AV503*1),2)*BS503),2))*AU503)/100),2)+ROUND(((ROUND((ROUND(((AE503-(EU503))*AV503*1),2)*BS503),2)*AU503)/100),2))</f>
        <v>0</v>
      </c>
      <c r="DA503" s="4"/>
      <c r="DB503" s="4"/>
      <c r="DC503" s="4" t="s">
        <v>3</v>
      </c>
      <c r="DD503" s="4" t="s">
        <v>3</v>
      </c>
      <c r="DE503" s="4" t="s">
        <v>3</v>
      </c>
      <c r="DF503" s="4" t="s">
        <v>3</v>
      </c>
      <c r="DG503" s="4" t="s">
        <v>3</v>
      </c>
      <c r="DH503" s="4" t="s">
        <v>3</v>
      </c>
      <c r="DI503" s="4" t="s">
        <v>3</v>
      </c>
      <c r="DJ503" s="4" t="s">
        <v>3</v>
      </c>
      <c r="DK503" s="4" t="s">
        <v>3</v>
      </c>
      <c r="DL503" s="4" t="s">
        <v>3</v>
      </c>
      <c r="DM503" s="4" t="s">
        <v>3</v>
      </c>
      <c r="DN503" s="4">
        <v>0</v>
      </c>
      <c r="DO503" s="4">
        <v>0</v>
      </c>
      <c r="DP503" s="4">
        <v>1</v>
      </c>
      <c r="DQ503" s="4">
        <v>1</v>
      </c>
      <c r="DR503" s="4"/>
      <c r="DS503" s="4"/>
      <c r="DT503" s="4"/>
      <c r="DU503" s="4">
        <v>1013</v>
      </c>
      <c r="DV503" s="4" t="s">
        <v>227</v>
      </c>
      <c r="DW503" s="4" t="s">
        <v>227</v>
      </c>
      <c r="DX503" s="4">
        <v>1</v>
      </c>
      <c r="DY503" s="4"/>
      <c r="DZ503" s="4" t="s">
        <v>3</v>
      </c>
      <c r="EA503" s="4" t="s">
        <v>3</v>
      </c>
      <c r="EB503" s="4" t="s">
        <v>3</v>
      </c>
      <c r="EC503" s="4" t="s">
        <v>3</v>
      </c>
      <c r="ED503" s="4"/>
      <c r="EE503" s="4">
        <v>57042888</v>
      </c>
      <c r="EF503" s="4">
        <v>213</v>
      </c>
      <c r="EG503" s="4" t="s">
        <v>456</v>
      </c>
      <c r="EH503" s="4">
        <v>0</v>
      </c>
      <c r="EI503" s="4" t="s">
        <v>3</v>
      </c>
      <c r="EJ503" s="4">
        <v>1</v>
      </c>
      <c r="EK503" s="4">
        <v>400005</v>
      </c>
      <c r="EL503" s="4" t="s">
        <v>456</v>
      </c>
      <c r="EM503" s="4" t="s">
        <v>457</v>
      </c>
      <c r="EN503" s="4"/>
      <c r="EO503" s="4" t="s">
        <v>3</v>
      </c>
      <c r="EP503" s="4"/>
      <c r="EQ503" s="4">
        <v>16</v>
      </c>
      <c r="ER503" s="4">
        <v>0</v>
      </c>
      <c r="ES503" s="4">
        <v>32.629999999999995</v>
      </c>
      <c r="ET503" s="4">
        <v>0</v>
      </c>
      <c r="EU503" s="4">
        <v>0</v>
      </c>
      <c r="EV503" s="4">
        <v>0</v>
      </c>
      <c r="EW503" s="4">
        <v>0</v>
      </c>
      <c r="EX503" s="4">
        <v>0</v>
      </c>
      <c r="EY503" s="4">
        <v>0</v>
      </c>
      <c r="EZ503" s="4">
        <v>5</v>
      </c>
      <c r="FA503" s="4"/>
      <c r="FB503" s="4"/>
      <c r="FC503" s="4">
        <v>1</v>
      </c>
      <c r="FD503" s="4">
        <v>18</v>
      </c>
      <c r="FE503" s="4"/>
      <c r="FF503" s="4">
        <v>384</v>
      </c>
      <c r="FG503" s="4"/>
      <c r="FH503" s="4"/>
      <c r="FI503" s="4"/>
      <c r="FJ503" s="4"/>
      <c r="FK503" s="4"/>
      <c r="FL503" s="4"/>
      <c r="FM503" s="4"/>
      <c r="FN503" s="4"/>
      <c r="FO503" s="4"/>
      <c r="FP503" s="4"/>
      <c r="FQ503" s="4">
        <v>0</v>
      </c>
      <c r="FR503" s="4">
        <v>0</v>
      </c>
      <c r="FS503" s="4">
        <v>0</v>
      </c>
      <c r="FT503" s="4"/>
      <c r="FU503" s="4"/>
      <c r="FV503" s="4"/>
      <c r="FW503" s="4"/>
      <c r="FX503" s="4">
        <v>0</v>
      </c>
      <c r="FY503" s="4">
        <v>0</v>
      </c>
      <c r="FZ503" s="4"/>
      <c r="GA503" s="4" t="s">
        <v>689</v>
      </c>
      <c r="GB503" s="4"/>
      <c r="GC503" s="4"/>
      <c r="GD503" s="4">
        <v>1</v>
      </c>
      <c r="GE503" s="4"/>
      <c r="GF503" s="4">
        <v>342837416</v>
      </c>
      <c r="GG503" s="4">
        <v>2</v>
      </c>
      <c r="GH503" s="4">
        <v>3</v>
      </c>
      <c r="GI503" s="4">
        <v>5</v>
      </c>
      <c r="GJ503" s="4">
        <v>0</v>
      </c>
      <c r="GK503" s="4">
        <v>0</v>
      </c>
      <c r="GL503" s="4">
        <f t="shared" si="722"/>
        <v>0</v>
      </c>
      <c r="GM503" s="4">
        <f t="shared" si="723"/>
        <v>150907.22</v>
      </c>
      <c r="GN503" s="4">
        <f t="shared" si="724"/>
        <v>0</v>
      </c>
      <c r="GO503" s="4">
        <f t="shared" si="725"/>
        <v>150907.22</v>
      </c>
      <c r="GP503" s="4">
        <f t="shared" si="726"/>
        <v>0</v>
      </c>
      <c r="GQ503" s="4"/>
      <c r="GR503" s="4">
        <v>1</v>
      </c>
      <c r="GS503" s="4">
        <v>1</v>
      </c>
      <c r="GT503" s="4">
        <v>0</v>
      </c>
      <c r="GU503" s="4" t="s">
        <v>3</v>
      </c>
      <c r="GV503" s="4">
        <f t="shared" si="727"/>
        <v>0</v>
      </c>
      <c r="GW503" s="4">
        <v>1</v>
      </c>
      <c r="GX503" s="4">
        <f t="shared" si="728"/>
        <v>0</v>
      </c>
      <c r="GY503" s="4"/>
      <c r="GZ503" s="4"/>
      <c r="HA503" s="4">
        <v>0</v>
      </c>
      <c r="HB503" s="4">
        <v>0</v>
      </c>
      <c r="HC503" s="4">
        <f t="shared" si="729"/>
        <v>0</v>
      </c>
      <c r="HD503" s="4"/>
      <c r="HE503" s="4" t="s">
        <v>459</v>
      </c>
      <c r="HF503" s="4" t="s">
        <v>37</v>
      </c>
      <c r="HG503" s="4"/>
      <c r="HH503" s="4"/>
      <c r="HI503" s="4"/>
      <c r="HJ503" s="4"/>
      <c r="HK503" s="4"/>
      <c r="HL503" s="4"/>
      <c r="HM503" s="4" t="s">
        <v>3</v>
      </c>
      <c r="HN503" s="4" t="s">
        <v>3</v>
      </c>
      <c r="HO503" s="4" t="s">
        <v>3</v>
      </c>
      <c r="HP503" s="4" t="s">
        <v>3</v>
      </c>
      <c r="HQ503" s="4" t="s">
        <v>3</v>
      </c>
      <c r="HR503" s="4"/>
      <c r="HS503" s="4">
        <v>0</v>
      </c>
      <c r="HT503" s="4"/>
      <c r="HU503" s="4"/>
      <c r="HV503" s="4"/>
      <c r="HW503" s="4"/>
      <c r="HX503" s="4"/>
      <c r="HY503" s="4"/>
      <c r="HZ503" s="4"/>
      <c r="IA503" s="4"/>
      <c r="IB503" s="4"/>
      <c r="IC503" s="4"/>
      <c r="ID503" s="4"/>
      <c r="IE503" s="4"/>
      <c r="IF503" s="4"/>
      <c r="IG503" s="4"/>
      <c r="IH503" s="4"/>
      <c r="II503" s="4"/>
      <c r="IJ503" s="4"/>
      <c r="IK503" s="4">
        <v>0</v>
      </c>
      <c r="IL503" s="4"/>
      <c r="IM503" s="4"/>
      <c r="IN503" s="4"/>
      <c r="IO503" s="4"/>
      <c r="IP503" s="4"/>
      <c r="IQ503" s="4"/>
      <c r="IR503" s="4"/>
      <c r="IS503" s="4"/>
      <c r="IT503" s="4"/>
      <c r="IU503" s="4"/>
    </row>
    <row r="504" spans="1:255" ht="409.5" x14ac:dyDescent="0.25">
      <c r="A504" s="3">
        <v>17</v>
      </c>
      <c r="B504" s="3">
        <v>1</v>
      </c>
      <c r="C504" s="3"/>
      <c r="D504" s="3"/>
      <c r="E504" s="3" t="s">
        <v>690</v>
      </c>
      <c r="F504" s="3" t="s">
        <v>691</v>
      </c>
      <c r="G504" s="3" t="s">
        <v>692</v>
      </c>
      <c r="H504" s="3" t="s">
        <v>40</v>
      </c>
      <c r="I504" s="3">
        <f>ROUND(223/100,9)</f>
        <v>2.23</v>
      </c>
      <c r="J504" s="3">
        <v>0</v>
      </c>
      <c r="K504" s="3">
        <f>ROUND(223/100,9)</f>
        <v>2.23</v>
      </c>
      <c r="L504" s="3"/>
      <c r="M504" s="3"/>
      <c r="N504" s="3"/>
      <c r="O504" s="3">
        <f t="shared" si="705"/>
        <v>592.29999999999995</v>
      </c>
      <c r="P504" s="3">
        <f t="shared" si="706"/>
        <v>0</v>
      </c>
      <c r="Q504" s="3">
        <f>(ROUND((ROUND((((ET504*1.2))*AV504*I504),2)*BB504),2)+ROUND((ROUND(((AE504-((EU504*1.2)))*AV504*I504),2)*BS504),2))</f>
        <v>2.33</v>
      </c>
      <c r="R504" s="3">
        <f>(ROUND((ROUND((((EU504*1.2))*AV504*I504),2)*BS504),2)+ROUND((ROUND(((AE504-((EU504*1.2)))*AV504*I504),2)*BS504),2))</f>
        <v>0.36</v>
      </c>
      <c r="S504" s="3">
        <f t="shared" si="707"/>
        <v>589.97</v>
      </c>
      <c r="T504" s="3">
        <f t="shared" si="708"/>
        <v>0</v>
      </c>
      <c r="U504" s="3">
        <f t="shared" si="709"/>
        <v>52.785384479999998</v>
      </c>
      <c r="V504" s="3">
        <f t="shared" si="710"/>
        <v>0</v>
      </c>
      <c r="W504" s="3">
        <f t="shared" si="711"/>
        <v>0</v>
      </c>
      <c r="X504" s="3">
        <f>(ROUND((((S504+ROUND((ROUND((((EU504*1.2))*AV504*I504),2)*BS504),2))*AT504)/100),2)+ROUND(((ROUND((ROUND(((AE504-((EU504*1.2)))*AV504*I504),2)*BS504),2)*AT504)/100),2))</f>
        <v>572.62</v>
      </c>
      <c r="Y504" s="3">
        <f>(ROUND((((S504+ROUND((ROUND((((EU504*1.2))*AV504*I504),2)*BS504),2))*AU504)/100),2)+ROUND(((ROUND((ROUND(((AE504-((EU504*1.2)))*AV504*I504),2)*BS504),2)*AU504)/100),2))</f>
        <v>301.07</v>
      </c>
      <c r="Z504" s="3"/>
      <c r="AA504" s="3">
        <v>54971259</v>
      </c>
      <c r="AB504" s="3">
        <f t="shared" si="712"/>
        <v>253.68</v>
      </c>
      <c r="AC504" s="3">
        <f>ROUND(((ES504*1)),6)</f>
        <v>0</v>
      </c>
      <c r="AD504" s="3">
        <f>ROUND(((((ET504*1.2))-((EU504*1.2)))+AE504),6)</f>
        <v>0.996</v>
      </c>
      <c r="AE504" s="3">
        <f>ROUND(((EU504*1.2)),6)</f>
        <v>0.156</v>
      </c>
      <c r="AF504" s="3">
        <f>ROUND(((EV504*1.2)),6)</f>
        <v>252.684</v>
      </c>
      <c r="AG504" s="3">
        <f t="shared" si="713"/>
        <v>0</v>
      </c>
      <c r="AH504" s="3">
        <f>((EW504*1.2))</f>
        <v>22.608000000000001</v>
      </c>
      <c r="AI504" s="3">
        <f>((EX504*1.2))</f>
        <v>0</v>
      </c>
      <c r="AJ504" s="3">
        <f t="shared" si="714"/>
        <v>0</v>
      </c>
      <c r="AK504" s="3">
        <v>211.4</v>
      </c>
      <c r="AL504" s="3">
        <v>0</v>
      </c>
      <c r="AM504" s="3">
        <v>0.83</v>
      </c>
      <c r="AN504" s="3">
        <v>0.13</v>
      </c>
      <c r="AO504" s="3">
        <v>210.57</v>
      </c>
      <c r="AP504" s="3">
        <v>0</v>
      </c>
      <c r="AQ504" s="3">
        <v>18.84</v>
      </c>
      <c r="AR504" s="3">
        <v>0</v>
      </c>
      <c r="AS504" s="3">
        <v>0</v>
      </c>
      <c r="AT504" s="3">
        <v>97</v>
      </c>
      <c r="AU504" s="3">
        <v>51</v>
      </c>
      <c r="AV504" s="3">
        <v>1.0469999999999999</v>
      </c>
      <c r="AW504" s="3">
        <v>1</v>
      </c>
      <c r="AX504" s="3"/>
      <c r="AY504" s="3"/>
      <c r="AZ504" s="3">
        <v>1</v>
      </c>
      <c r="BA504" s="3">
        <v>1</v>
      </c>
      <c r="BB504" s="3">
        <v>1</v>
      </c>
      <c r="BC504" s="3">
        <v>1</v>
      </c>
      <c r="BD504" s="3" t="s">
        <v>3</v>
      </c>
      <c r="BE504" s="3" t="s">
        <v>3</v>
      </c>
      <c r="BF504" s="3" t="s">
        <v>3</v>
      </c>
      <c r="BG504" s="3" t="s">
        <v>3</v>
      </c>
      <c r="BH504" s="3">
        <v>0</v>
      </c>
      <c r="BI504" s="3">
        <v>2</v>
      </c>
      <c r="BJ504" s="3" t="s">
        <v>693</v>
      </c>
      <c r="BK504" s="3"/>
      <c r="BL504" s="3"/>
      <c r="BM504" s="3">
        <v>67</v>
      </c>
      <c r="BN504" s="3">
        <v>0</v>
      </c>
      <c r="BO504" s="3" t="s">
        <v>691</v>
      </c>
      <c r="BP504" s="3">
        <v>1</v>
      </c>
      <c r="BQ504" s="3">
        <v>40</v>
      </c>
      <c r="BR504" s="3">
        <v>0</v>
      </c>
      <c r="BS504" s="3">
        <v>1</v>
      </c>
      <c r="BT504" s="3">
        <v>1</v>
      </c>
      <c r="BU504" s="3">
        <v>1</v>
      </c>
      <c r="BV504" s="3">
        <v>1</v>
      </c>
      <c r="BW504" s="3">
        <v>1</v>
      </c>
      <c r="BX504" s="3">
        <v>1</v>
      </c>
      <c r="BY504" s="3" t="s">
        <v>3</v>
      </c>
      <c r="BZ504" s="3">
        <v>97</v>
      </c>
      <c r="CA504" s="3">
        <v>51</v>
      </c>
      <c r="CB504" s="3" t="s">
        <v>3</v>
      </c>
      <c r="CC504" s="3"/>
      <c r="CD504" s="3"/>
      <c r="CE504" s="3">
        <v>1566</v>
      </c>
      <c r="CF504" s="3">
        <v>0</v>
      </c>
      <c r="CG504" s="3">
        <v>0</v>
      </c>
      <c r="CH504" s="3"/>
      <c r="CI504" s="3"/>
      <c r="CJ504" s="3"/>
      <c r="CK504" s="3"/>
      <c r="CL504" s="3"/>
      <c r="CM504" s="3">
        <v>0</v>
      </c>
      <c r="CN504" s="9" t="s">
        <v>2491</v>
      </c>
      <c r="CO504" s="3">
        <v>0</v>
      </c>
      <c r="CP504" s="3">
        <f t="shared" si="715"/>
        <v>592.30000000000007</v>
      </c>
      <c r="CQ504" s="3">
        <f t="shared" si="716"/>
        <v>0</v>
      </c>
      <c r="CR504" s="3">
        <f>(ROUND((ROUND((((ET504*1.2))*AV504*1),2)*BB504),2)+ROUND((ROUND(((AE504-((EU504*1.2)))*AV504*1),2)*BS504),2))</f>
        <v>1.04</v>
      </c>
      <c r="CS504" s="3">
        <f>(ROUND((ROUND((((EU504*1.2))*AV504*1),2)*BS504),2)+ROUND((ROUND(((AE504-((EU504*1.2)))*AV504*1),2)*BS504),2))</f>
        <v>0.16</v>
      </c>
      <c r="CT504" s="3">
        <f t="shared" si="717"/>
        <v>264.56</v>
      </c>
      <c r="CU504" s="3">
        <f t="shared" si="718"/>
        <v>0</v>
      </c>
      <c r="CV504" s="3">
        <f t="shared" si="719"/>
        <v>23.670576000000001</v>
      </c>
      <c r="CW504" s="3">
        <f t="shared" si="720"/>
        <v>0</v>
      </c>
      <c r="CX504" s="3">
        <f t="shared" si="721"/>
        <v>0</v>
      </c>
      <c r="CY504" s="3">
        <f>(ROUND((((S504+ROUND((ROUND((((EU504*1.2))*AV504*1),2)*BS504),2))*AT504)/100),2)+ROUND(((ROUND((ROUND(((AE504-((EU504*1.2)))*AV504*1),2)*BS504),2)*AT504)/100),2))</f>
        <v>572.42999999999995</v>
      </c>
      <c r="CZ504" s="3">
        <f>(ROUND((((S504+ROUND((ROUND((((EU504*1.2))*AV504*1),2)*BS504),2))*AU504)/100),2)+ROUND(((ROUND((ROUND(((AE504-((EU504*1.2)))*AV504*1),2)*BS504),2)*AU504)/100),2))</f>
        <v>300.97000000000003</v>
      </c>
      <c r="DA504" s="3"/>
      <c r="DB504" s="3">
        <v>149</v>
      </c>
      <c r="DC504" s="3" t="s">
        <v>3</v>
      </c>
      <c r="DD504" s="3" t="s">
        <v>22</v>
      </c>
      <c r="DE504" s="3" t="s">
        <v>42</v>
      </c>
      <c r="DF504" s="3" t="s">
        <v>42</v>
      </c>
      <c r="DG504" s="3" t="s">
        <v>42</v>
      </c>
      <c r="DH504" s="3" t="s">
        <v>3</v>
      </c>
      <c r="DI504" s="3" t="s">
        <v>42</v>
      </c>
      <c r="DJ504" s="3" t="s">
        <v>42</v>
      </c>
      <c r="DK504" s="3" t="s">
        <v>3</v>
      </c>
      <c r="DL504" s="3" t="s">
        <v>3</v>
      </c>
      <c r="DM504" s="3" t="s">
        <v>3</v>
      </c>
      <c r="DN504" s="3">
        <v>0</v>
      </c>
      <c r="DO504" s="3">
        <v>0</v>
      </c>
      <c r="DP504" s="3">
        <v>1</v>
      </c>
      <c r="DQ504" s="3">
        <v>1</v>
      </c>
      <c r="DR504" s="3"/>
      <c r="DS504" s="3"/>
      <c r="DT504" s="3"/>
      <c r="DU504" s="3">
        <v>1010</v>
      </c>
      <c r="DV504" s="3" t="s">
        <v>40</v>
      </c>
      <c r="DW504" s="3" t="s">
        <v>40</v>
      </c>
      <c r="DX504" s="3">
        <v>100</v>
      </c>
      <c r="DY504" s="3"/>
      <c r="DZ504" s="3" t="s">
        <v>3</v>
      </c>
      <c r="EA504" s="3" t="s">
        <v>3</v>
      </c>
      <c r="EB504" s="3" t="s">
        <v>3</v>
      </c>
      <c r="EC504" s="3" t="s">
        <v>3</v>
      </c>
      <c r="ED504" s="3"/>
      <c r="EE504" s="3">
        <v>57042957</v>
      </c>
      <c r="EF504" s="3">
        <v>40</v>
      </c>
      <c r="EG504" s="3" t="s">
        <v>33</v>
      </c>
      <c r="EH504" s="3">
        <v>0</v>
      </c>
      <c r="EI504" s="3" t="s">
        <v>3</v>
      </c>
      <c r="EJ504" s="3">
        <v>2</v>
      </c>
      <c r="EK504" s="3">
        <v>67</v>
      </c>
      <c r="EL504" s="3" t="s">
        <v>34</v>
      </c>
      <c r="EM504" s="3" t="s">
        <v>35</v>
      </c>
      <c r="EN504" s="3"/>
      <c r="EO504" s="3" t="s">
        <v>46</v>
      </c>
      <c r="EP504" s="3"/>
      <c r="EQ504" s="3">
        <v>0</v>
      </c>
      <c r="ER504" s="3">
        <v>211.4</v>
      </c>
      <c r="ES504" s="3">
        <v>0</v>
      </c>
      <c r="ET504" s="3">
        <v>0.83</v>
      </c>
      <c r="EU504" s="3">
        <v>0.13</v>
      </c>
      <c r="EV504" s="3">
        <v>210.57</v>
      </c>
      <c r="EW504" s="3">
        <v>18.84</v>
      </c>
      <c r="EX504" s="3">
        <v>0</v>
      </c>
      <c r="EY504" s="3">
        <v>0</v>
      </c>
      <c r="EZ504" s="3"/>
      <c r="FA504" s="3"/>
      <c r="FB504" s="3"/>
      <c r="FC504" s="3"/>
      <c r="FD504" s="3"/>
      <c r="FE504" s="3"/>
      <c r="FF504" s="3"/>
      <c r="FG504" s="3"/>
      <c r="FH504" s="3"/>
      <c r="FI504" s="3"/>
      <c r="FJ504" s="3"/>
      <c r="FK504" s="3"/>
      <c r="FL504" s="3"/>
      <c r="FM504" s="3"/>
      <c r="FN504" s="3"/>
      <c r="FO504" s="3"/>
      <c r="FP504" s="3"/>
      <c r="FQ504" s="3">
        <v>0</v>
      </c>
      <c r="FR504" s="3">
        <v>0</v>
      </c>
      <c r="FS504" s="3">
        <v>0</v>
      </c>
      <c r="FT504" s="3"/>
      <c r="FU504" s="3"/>
      <c r="FV504" s="3"/>
      <c r="FW504" s="3"/>
      <c r="FX504" s="3">
        <v>97</v>
      </c>
      <c r="FY504" s="3">
        <v>51</v>
      </c>
      <c r="FZ504" s="3"/>
      <c r="GA504" s="3" t="s">
        <v>3</v>
      </c>
      <c r="GB504" s="3"/>
      <c r="GC504" s="3"/>
      <c r="GD504" s="3">
        <v>1</v>
      </c>
      <c r="GE504" s="3"/>
      <c r="GF504" s="3">
        <v>728449770</v>
      </c>
      <c r="GG504" s="3">
        <v>2</v>
      </c>
      <c r="GH504" s="3">
        <v>1</v>
      </c>
      <c r="GI504" s="3">
        <v>2</v>
      </c>
      <c r="GJ504" s="3">
        <v>0</v>
      </c>
      <c r="GK504" s="3">
        <v>0</v>
      </c>
      <c r="GL504" s="3">
        <f t="shared" si="722"/>
        <v>0</v>
      </c>
      <c r="GM504" s="3">
        <f t="shared" si="723"/>
        <v>1465.99</v>
      </c>
      <c r="GN504" s="3">
        <f t="shared" si="724"/>
        <v>0</v>
      </c>
      <c r="GO504" s="3">
        <f t="shared" si="725"/>
        <v>1465.99</v>
      </c>
      <c r="GP504" s="3">
        <f t="shared" si="726"/>
        <v>0</v>
      </c>
      <c r="GQ504" s="3"/>
      <c r="GR504" s="3">
        <v>0</v>
      </c>
      <c r="GS504" s="3">
        <v>3</v>
      </c>
      <c r="GT504" s="3">
        <v>0</v>
      </c>
      <c r="GU504" s="3" t="s">
        <v>3</v>
      </c>
      <c r="GV504" s="3">
        <f t="shared" si="727"/>
        <v>0</v>
      </c>
      <c r="GW504" s="3">
        <v>1</v>
      </c>
      <c r="GX504" s="3">
        <f t="shared" si="728"/>
        <v>0</v>
      </c>
      <c r="GY504" s="3"/>
      <c r="GZ504" s="3"/>
      <c r="HA504" s="3">
        <v>0</v>
      </c>
      <c r="HB504" s="3">
        <v>0</v>
      </c>
      <c r="HC504" s="3">
        <f t="shared" si="729"/>
        <v>0</v>
      </c>
      <c r="HD504" s="3"/>
      <c r="HE504" s="3" t="s">
        <v>3</v>
      </c>
      <c r="HF504" s="3" t="s">
        <v>3</v>
      </c>
      <c r="HG504" s="3"/>
      <c r="HH504" s="3"/>
      <c r="HI504" s="3"/>
      <c r="HJ504" s="3"/>
      <c r="HK504" s="3"/>
      <c r="HL504" s="3"/>
      <c r="HM504" s="3" t="s">
        <v>3</v>
      </c>
      <c r="HN504" s="3" t="s">
        <v>3</v>
      </c>
      <c r="HO504" s="3" t="s">
        <v>3</v>
      </c>
      <c r="HP504" s="3" t="s">
        <v>3</v>
      </c>
      <c r="HQ504" s="3" t="s">
        <v>3</v>
      </c>
      <c r="HR504" s="3"/>
      <c r="HS504" s="3">
        <v>0</v>
      </c>
      <c r="HT504" s="3"/>
      <c r="HU504" s="3"/>
      <c r="HV504" s="3"/>
      <c r="HW504" s="3"/>
      <c r="HX504" s="3"/>
      <c r="HY504" s="3"/>
      <c r="HZ504" s="3"/>
      <c r="IA504" s="3"/>
      <c r="IB504" s="3"/>
      <c r="IC504" s="3"/>
      <c r="ID504" s="3"/>
      <c r="IE504" s="3"/>
      <c r="IF504" s="3"/>
      <c r="IG504" s="3"/>
      <c r="IH504" s="3"/>
      <c r="II504" s="3"/>
      <c r="IJ504" s="3"/>
      <c r="IK504" s="3">
        <v>0</v>
      </c>
      <c r="IL504" s="3"/>
      <c r="IM504" s="3"/>
      <c r="IN504" s="3"/>
      <c r="IO504" s="3"/>
      <c r="IP504" s="3"/>
      <c r="IQ504" s="3"/>
      <c r="IR504" s="3"/>
      <c r="IS504" s="3"/>
      <c r="IT504" s="3"/>
      <c r="IU504" s="3"/>
    </row>
    <row r="505" spans="1:255" ht="409.5" x14ac:dyDescent="0.25">
      <c r="A505" s="4">
        <v>17</v>
      </c>
      <c r="B505" s="4">
        <v>1</v>
      </c>
      <c r="C505" s="4"/>
      <c r="D505" s="4"/>
      <c r="E505" s="4" t="s">
        <v>690</v>
      </c>
      <c r="F505" s="4" t="s">
        <v>691</v>
      </c>
      <c r="G505" s="4" t="s">
        <v>692</v>
      </c>
      <c r="H505" s="4" t="s">
        <v>40</v>
      </c>
      <c r="I505" s="4">
        <f>ROUND(223/100,9)</f>
        <v>2.23</v>
      </c>
      <c r="J505" s="4">
        <v>0</v>
      </c>
      <c r="K505" s="4">
        <f>ROUND(223/100,9)</f>
        <v>2.23</v>
      </c>
      <c r="L505" s="4"/>
      <c r="M505" s="4"/>
      <c r="N505" s="4"/>
      <c r="O505" s="4">
        <f t="shared" si="705"/>
        <v>33284.65</v>
      </c>
      <c r="P505" s="4">
        <f t="shared" si="706"/>
        <v>0</v>
      </c>
      <c r="Q505" s="4">
        <f>(ROUND((ROUND((((ET505*1.2))*AV505*I505),2)*BB505),2)+ROUND((ROUND(((AE505-((EU505*1.2)))*AV505*I505),2)*BS505),2))</f>
        <v>39.840000000000003</v>
      </c>
      <c r="R505" s="4">
        <f>(ROUND((ROUND((((EU505*1.2))*AV505*I505),2)*BS505),2)+ROUND((ROUND(((AE505-((EU505*1.2)))*AV505*I505),2)*BS505),2))</f>
        <v>20.29</v>
      </c>
      <c r="S505" s="4">
        <f t="shared" si="707"/>
        <v>33244.81</v>
      </c>
      <c r="T505" s="4">
        <f t="shared" si="708"/>
        <v>0</v>
      </c>
      <c r="U505" s="4">
        <f t="shared" si="709"/>
        <v>52.785384479999998</v>
      </c>
      <c r="V505" s="4">
        <f t="shared" si="710"/>
        <v>0</v>
      </c>
      <c r="W505" s="4">
        <f t="shared" si="711"/>
        <v>0</v>
      </c>
      <c r="X505" s="4">
        <f>(ROUND((((S505+ROUND((ROUND((((EU505*1.2))*AV505*I505),2)*BS505),2))*AT505)/100),2)+ROUND(((ROUND((ROUND(((AE505-((EU505*1.2)))*AV505*I505),2)*BS505),2)*AT505)/100),2))</f>
        <v>32267.15</v>
      </c>
      <c r="Y505" s="4">
        <f>(ROUND((((S505+ROUND((ROUND((((EU505*1.2))*AV505*I505),2)*BS505),2))*AU505)/100),2)+ROUND(((ROUND((ROUND(((AE505-((EU505*1.2)))*AV505*I505),2)*BS505),2)*AU505)/100),2))</f>
        <v>16965.2</v>
      </c>
      <c r="Z505" s="4"/>
      <c r="AA505" s="4">
        <v>55890823</v>
      </c>
      <c r="AB505" s="4">
        <f t="shared" si="712"/>
        <v>253.68</v>
      </c>
      <c r="AC505" s="4">
        <f>ROUND(((ES505*1)),6)</f>
        <v>0</v>
      </c>
      <c r="AD505" s="4">
        <f>ROUND(((((ET505*1.2))-((EU505*1.2)))+AE505),6)</f>
        <v>0.996</v>
      </c>
      <c r="AE505" s="4">
        <f>ROUND(((EU505*1.2)),6)</f>
        <v>0.156</v>
      </c>
      <c r="AF505" s="4">
        <f>ROUND(((EV505*1.2)),6)</f>
        <v>252.684</v>
      </c>
      <c r="AG505" s="4">
        <f t="shared" si="713"/>
        <v>0</v>
      </c>
      <c r="AH505" s="4">
        <f>((EW505*1.2))</f>
        <v>22.608000000000001</v>
      </c>
      <c r="AI505" s="4">
        <f>((EX505*1.2))</f>
        <v>0</v>
      </c>
      <c r="AJ505" s="4">
        <f t="shared" si="714"/>
        <v>0</v>
      </c>
      <c r="AK505" s="4">
        <v>211.4</v>
      </c>
      <c r="AL505" s="4">
        <v>0</v>
      </c>
      <c r="AM505" s="4">
        <v>0.83</v>
      </c>
      <c r="AN505" s="4">
        <v>0.13</v>
      </c>
      <c r="AO505" s="4">
        <v>210.57</v>
      </c>
      <c r="AP505" s="4">
        <v>0</v>
      </c>
      <c r="AQ505" s="4">
        <v>18.84</v>
      </c>
      <c r="AR505" s="4">
        <v>0</v>
      </c>
      <c r="AS505" s="4">
        <v>0</v>
      </c>
      <c r="AT505" s="4">
        <v>97</v>
      </c>
      <c r="AU505" s="4">
        <v>51</v>
      </c>
      <c r="AV505" s="4">
        <v>1.0469999999999999</v>
      </c>
      <c r="AW505" s="4">
        <v>1</v>
      </c>
      <c r="AX505" s="4"/>
      <c r="AY505" s="4"/>
      <c r="AZ505" s="4">
        <v>1</v>
      </c>
      <c r="BA505" s="4">
        <v>56.35</v>
      </c>
      <c r="BB505" s="4">
        <v>17.100000000000001</v>
      </c>
      <c r="BC505" s="4">
        <v>1</v>
      </c>
      <c r="BD505" s="4" t="s">
        <v>3</v>
      </c>
      <c r="BE505" s="4" t="s">
        <v>3</v>
      </c>
      <c r="BF505" s="4" t="s">
        <v>3</v>
      </c>
      <c r="BG505" s="4" t="s">
        <v>3</v>
      </c>
      <c r="BH505" s="4">
        <v>0</v>
      </c>
      <c r="BI505" s="4">
        <v>2</v>
      </c>
      <c r="BJ505" s="4" t="s">
        <v>693</v>
      </c>
      <c r="BK505" s="4"/>
      <c r="BL505" s="4"/>
      <c r="BM505" s="4">
        <v>67</v>
      </c>
      <c r="BN505" s="4">
        <v>0</v>
      </c>
      <c r="BO505" s="4" t="s">
        <v>691</v>
      </c>
      <c r="BP505" s="4">
        <v>1</v>
      </c>
      <c r="BQ505" s="4">
        <v>40</v>
      </c>
      <c r="BR505" s="4">
        <v>0</v>
      </c>
      <c r="BS505" s="4">
        <v>56.35</v>
      </c>
      <c r="BT505" s="4">
        <v>1</v>
      </c>
      <c r="BU505" s="4">
        <v>1</v>
      </c>
      <c r="BV505" s="4">
        <v>1</v>
      </c>
      <c r="BW505" s="4">
        <v>1</v>
      </c>
      <c r="BX505" s="4">
        <v>1</v>
      </c>
      <c r="BY505" s="4" t="s">
        <v>3</v>
      </c>
      <c r="BZ505" s="4">
        <v>97</v>
      </c>
      <c r="CA505" s="4">
        <v>51</v>
      </c>
      <c r="CB505" s="4" t="s">
        <v>3</v>
      </c>
      <c r="CC505" s="4"/>
      <c r="CD505" s="4"/>
      <c r="CE505" s="4">
        <v>1566</v>
      </c>
      <c r="CF505" s="4">
        <v>0</v>
      </c>
      <c r="CG505" s="4">
        <v>0</v>
      </c>
      <c r="CH505" s="4"/>
      <c r="CI505" s="4"/>
      <c r="CJ505" s="4"/>
      <c r="CK505" s="4"/>
      <c r="CL505" s="4"/>
      <c r="CM505" s="4">
        <v>0</v>
      </c>
      <c r="CN505" s="10" t="s">
        <v>2491</v>
      </c>
      <c r="CO505" s="4">
        <v>0</v>
      </c>
      <c r="CP505" s="4">
        <f t="shared" si="715"/>
        <v>33284.649999999994</v>
      </c>
      <c r="CQ505" s="4">
        <f t="shared" si="716"/>
        <v>0</v>
      </c>
      <c r="CR505" s="4">
        <f>(ROUND((ROUND((((ET505*1.2))*AV505*1),2)*BB505),2)+ROUND((ROUND(((AE505-((EU505*1.2)))*AV505*1),2)*BS505),2))</f>
        <v>17.78</v>
      </c>
      <c r="CS505" s="4">
        <f>(ROUND((ROUND((((EU505*1.2))*AV505*1),2)*BS505),2)+ROUND((ROUND(((AE505-((EU505*1.2)))*AV505*1),2)*BS505),2))</f>
        <v>9.02</v>
      </c>
      <c r="CT505" s="4">
        <f t="shared" si="717"/>
        <v>14907.96</v>
      </c>
      <c r="CU505" s="4">
        <f t="shared" si="718"/>
        <v>0</v>
      </c>
      <c r="CV505" s="4">
        <f t="shared" si="719"/>
        <v>23.670576000000001</v>
      </c>
      <c r="CW505" s="4">
        <f t="shared" si="720"/>
        <v>0</v>
      </c>
      <c r="CX505" s="4">
        <f t="shared" si="721"/>
        <v>0</v>
      </c>
      <c r="CY505" s="4">
        <f>(ROUND((((S505+ROUND((ROUND((((EU505*1.2))*AV505*1),2)*BS505),2))*AT505)/100),2)+ROUND(((ROUND((ROUND(((AE505-((EU505*1.2)))*AV505*1),2)*BS505),2)*AT505)/100),2))</f>
        <v>32256.22</v>
      </c>
      <c r="CZ505" s="4">
        <f>(ROUND((((S505+ROUND((ROUND((((EU505*1.2))*AV505*1),2)*BS505),2))*AU505)/100),2)+ROUND(((ROUND((ROUND(((AE505-((EU505*1.2)))*AV505*1),2)*BS505),2)*AU505)/100),2))</f>
        <v>16959.45</v>
      </c>
      <c r="DA505" s="4"/>
      <c r="DB505" s="4">
        <v>150</v>
      </c>
      <c r="DC505" s="4" t="s">
        <v>3</v>
      </c>
      <c r="DD505" s="4" t="s">
        <v>22</v>
      </c>
      <c r="DE505" s="4" t="s">
        <v>42</v>
      </c>
      <c r="DF505" s="4" t="s">
        <v>42</v>
      </c>
      <c r="DG505" s="4" t="s">
        <v>42</v>
      </c>
      <c r="DH505" s="4" t="s">
        <v>3</v>
      </c>
      <c r="DI505" s="4" t="s">
        <v>42</v>
      </c>
      <c r="DJ505" s="4" t="s">
        <v>42</v>
      </c>
      <c r="DK505" s="4" t="s">
        <v>3</v>
      </c>
      <c r="DL505" s="4" t="s">
        <v>3</v>
      </c>
      <c r="DM505" s="4" t="s">
        <v>3</v>
      </c>
      <c r="DN505" s="4">
        <v>0</v>
      </c>
      <c r="DO505" s="4">
        <v>0</v>
      </c>
      <c r="DP505" s="4">
        <v>1</v>
      </c>
      <c r="DQ505" s="4">
        <v>1</v>
      </c>
      <c r="DR505" s="4"/>
      <c r="DS505" s="4"/>
      <c r="DT505" s="4"/>
      <c r="DU505" s="4">
        <v>1010</v>
      </c>
      <c r="DV505" s="4" t="s">
        <v>40</v>
      </c>
      <c r="DW505" s="4" t="s">
        <v>40</v>
      </c>
      <c r="DX505" s="4">
        <v>100</v>
      </c>
      <c r="DY505" s="4"/>
      <c r="DZ505" s="4" t="s">
        <v>3</v>
      </c>
      <c r="EA505" s="4" t="s">
        <v>3</v>
      </c>
      <c r="EB505" s="4" t="s">
        <v>3</v>
      </c>
      <c r="EC505" s="4" t="s">
        <v>3</v>
      </c>
      <c r="ED505" s="4"/>
      <c r="EE505" s="4">
        <v>57042957</v>
      </c>
      <c r="EF505" s="4">
        <v>40</v>
      </c>
      <c r="EG505" s="4" t="s">
        <v>33</v>
      </c>
      <c r="EH505" s="4">
        <v>0</v>
      </c>
      <c r="EI505" s="4" t="s">
        <v>3</v>
      </c>
      <c r="EJ505" s="4">
        <v>2</v>
      </c>
      <c r="EK505" s="4">
        <v>67</v>
      </c>
      <c r="EL505" s="4" t="s">
        <v>34</v>
      </c>
      <c r="EM505" s="4" t="s">
        <v>35</v>
      </c>
      <c r="EN505" s="4"/>
      <c r="EO505" s="4" t="s">
        <v>46</v>
      </c>
      <c r="EP505" s="4"/>
      <c r="EQ505" s="4">
        <v>0</v>
      </c>
      <c r="ER505" s="4">
        <v>211.4</v>
      </c>
      <c r="ES505" s="4">
        <v>0</v>
      </c>
      <c r="ET505" s="4">
        <v>0.83</v>
      </c>
      <c r="EU505" s="4">
        <v>0.13</v>
      </c>
      <c r="EV505" s="4">
        <v>210.57</v>
      </c>
      <c r="EW505" s="4">
        <v>18.84</v>
      </c>
      <c r="EX505" s="4">
        <v>0</v>
      </c>
      <c r="EY505" s="4">
        <v>0</v>
      </c>
      <c r="EZ505" s="4"/>
      <c r="FA505" s="4"/>
      <c r="FB505" s="4"/>
      <c r="FC505" s="4"/>
      <c r="FD505" s="4"/>
      <c r="FE505" s="4"/>
      <c r="FF505" s="4"/>
      <c r="FG505" s="4"/>
      <c r="FH505" s="4"/>
      <c r="FI505" s="4"/>
      <c r="FJ505" s="4"/>
      <c r="FK505" s="4"/>
      <c r="FL505" s="4"/>
      <c r="FM505" s="4"/>
      <c r="FN505" s="4"/>
      <c r="FO505" s="4"/>
      <c r="FP505" s="4"/>
      <c r="FQ505" s="4">
        <v>0</v>
      </c>
      <c r="FR505" s="4">
        <v>0</v>
      </c>
      <c r="FS505" s="4">
        <v>0</v>
      </c>
      <c r="FT505" s="4"/>
      <c r="FU505" s="4"/>
      <c r="FV505" s="4"/>
      <c r="FW505" s="4"/>
      <c r="FX505" s="4">
        <v>97</v>
      </c>
      <c r="FY505" s="4">
        <v>51</v>
      </c>
      <c r="FZ505" s="4"/>
      <c r="GA505" s="4" t="s">
        <v>3</v>
      </c>
      <c r="GB505" s="4"/>
      <c r="GC505" s="4"/>
      <c r="GD505" s="4">
        <v>1</v>
      </c>
      <c r="GE505" s="4"/>
      <c r="GF505" s="4">
        <v>728449770</v>
      </c>
      <c r="GG505" s="4">
        <v>2</v>
      </c>
      <c r="GH505" s="4">
        <v>1</v>
      </c>
      <c r="GI505" s="4">
        <v>2</v>
      </c>
      <c r="GJ505" s="4">
        <v>0</v>
      </c>
      <c r="GK505" s="4">
        <v>0</v>
      </c>
      <c r="GL505" s="4">
        <f t="shared" si="722"/>
        <v>0</v>
      </c>
      <c r="GM505" s="4">
        <f t="shared" si="723"/>
        <v>82517</v>
      </c>
      <c r="GN505" s="4">
        <f t="shared" si="724"/>
        <v>0</v>
      </c>
      <c r="GO505" s="4">
        <f t="shared" si="725"/>
        <v>82517</v>
      </c>
      <c r="GP505" s="4">
        <f t="shared" si="726"/>
        <v>0</v>
      </c>
      <c r="GQ505" s="4"/>
      <c r="GR505" s="4">
        <v>0</v>
      </c>
      <c r="GS505" s="4">
        <v>0</v>
      </c>
      <c r="GT505" s="4">
        <v>0</v>
      </c>
      <c r="GU505" s="4" t="s">
        <v>3</v>
      </c>
      <c r="GV505" s="4">
        <f t="shared" si="727"/>
        <v>0</v>
      </c>
      <c r="GW505" s="4">
        <v>1</v>
      </c>
      <c r="GX505" s="4">
        <f t="shared" si="728"/>
        <v>0</v>
      </c>
      <c r="GY505" s="4"/>
      <c r="GZ505" s="4"/>
      <c r="HA505" s="4">
        <v>0</v>
      </c>
      <c r="HB505" s="4">
        <v>0</v>
      </c>
      <c r="HC505" s="4">
        <f t="shared" si="729"/>
        <v>0</v>
      </c>
      <c r="HD505" s="4"/>
      <c r="HE505" s="4" t="s">
        <v>3</v>
      </c>
      <c r="HF505" s="4" t="s">
        <v>3</v>
      </c>
      <c r="HG505" s="4"/>
      <c r="HH505" s="4"/>
      <c r="HI505" s="4"/>
      <c r="HJ505" s="4"/>
      <c r="HK505" s="4"/>
      <c r="HL505" s="4"/>
      <c r="HM505" s="4" t="s">
        <v>3</v>
      </c>
      <c r="HN505" s="4" t="s">
        <v>3</v>
      </c>
      <c r="HO505" s="4" t="s">
        <v>3</v>
      </c>
      <c r="HP505" s="4" t="s">
        <v>3</v>
      </c>
      <c r="HQ505" s="4" t="s">
        <v>3</v>
      </c>
      <c r="HR505" s="4"/>
      <c r="HS505" s="4">
        <v>0</v>
      </c>
      <c r="HT505" s="4"/>
      <c r="HU505" s="4"/>
      <c r="HV505" s="4"/>
      <c r="HW505" s="4"/>
      <c r="HX505" s="4"/>
      <c r="HY505" s="4"/>
      <c r="HZ505" s="4"/>
      <c r="IA505" s="4"/>
      <c r="IB505" s="4"/>
      <c r="IC505" s="4"/>
      <c r="ID505" s="4"/>
      <c r="IE505" s="4"/>
      <c r="IF505" s="4"/>
      <c r="IG505" s="4"/>
      <c r="IH505" s="4"/>
      <c r="II505" s="4"/>
      <c r="IJ505" s="4"/>
      <c r="IK505" s="4">
        <v>0</v>
      </c>
      <c r="IL505" s="4"/>
      <c r="IM505" s="4"/>
      <c r="IN505" s="4"/>
      <c r="IO505" s="4"/>
      <c r="IP505" s="4"/>
      <c r="IQ505" s="4"/>
      <c r="IR505" s="4"/>
      <c r="IS505" s="4"/>
      <c r="IT505" s="4"/>
      <c r="IU505" s="4"/>
    </row>
    <row r="506" spans="1:255" ht="409.5" x14ac:dyDescent="0.25">
      <c r="A506" s="3">
        <v>18</v>
      </c>
      <c r="B506" s="3">
        <v>1</v>
      </c>
      <c r="C506" s="3"/>
      <c r="D506" s="3"/>
      <c r="E506" s="3" t="s">
        <v>694</v>
      </c>
      <c r="F506" s="3" t="s">
        <v>695</v>
      </c>
      <c r="G506" s="3" t="s">
        <v>696</v>
      </c>
      <c r="H506" s="3" t="s">
        <v>266</v>
      </c>
      <c r="I506" s="3">
        <f>I504*J506</f>
        <v>227.46</v>
      </c>
      <c r="J506" s="3">
        <v>102</v>
      </c>
      <c r="K506" s="3">
        <v>102</v>
      </c>
      <c r="L506" s="3"/>
      <c r="M506" s="3"/>
      <c r="N506" s="3"/>
      <c r="O506" s="3">
        <f t="shared" si="705"/>
        <v>6578.14</v>
      </c>
      <c r="P506" s="3">
        <f t="shared" si="706"/>
        <v>6578.14</v>
      </c>
      <c r="Q506" s="3">
        <f>(ROUND((ROUND(((ET506)*AV506*I506),2)*BB506),2)+ROUND((ROUND(((AE506-(EU506))*AV506*I506),2)*BS506),2))</f>
        <v>0</v>
      </c>
      <c r="R506" s="3">
        <f>(ROUND((ROUND(((EU506)*AV506*I506),2)*BS506),2)+ROUND((ROUND(((AE506-(EU506))*AV506*I506),2)*BS506),2))</f>
        <v>0</v>
      </c>
      <c r="S506" s="3">
        <f t="shared" si="707"/>
        <v>0</v>
      </c>
      <c r="T506" s="3">
        <f t="shared" si="708"/>
        <v>0</v>
      </c>
      <c r="U506" s="3">
        <f t="shared" si="709"/>
        <v>0</v>
      </c>
      <c r="V506" s="3">
        <f t="shared" si="710"/>
        <v>0</v>
      </c>
      <c r="W506" s="3">
        <f t="shared" si="711"/>
        <v>0</v>
      </c>
      <c r="X506" s="3">
        <f>(ROUND((((S506+ROUND((ROUND(((EU506)*AV506*I506),2)*BS506),2))*AT506)/100),2)+ROUND(((ROUND((ROUND(((AE506-(EU506))*AV506*I506),2)*BS506),2)*AT506)/100),2))</f>
        <v>0</v>
      </c>
      <c r="Y506" s="3">
        <f>(ROUND((((S506+ROUND((ROUND(((EU506)*AV506*I506),2)*BS506),2))*AU506)/100),2)+ROUND(((ROUND((ROUND(((AE506-(EU506))*AV506*I506),2)*BS506),2)*AU506)/100),2))</f>
        <v>0</v>
      </c>
      <c r="Z506" s="3"/>
      <c r="AA506" s="3">
        <v>54971259</v>
      </c>
      <c r="AB506" s="3">
        <f t="shared" si="712"/>
        <v>28.92</v>
      </c>
      <c r="AC506" s="3">
        <f>ROUND((ES506),6)</f>
        <v>28.92</v>
      </c>
      <c r="AD506" s="3">
        <f>ROUND((((ET506)-(EU506))+AE506),6)</f>
        <v>0</v>
      </c>
      <c r="AE506" s="3">
        <f>ROUND((EU506),6)</f>
        <v>0</v>
      </c>
      <c r="AF506" s="3">
        <f>ROUND((EV506),6)</f>
        <v>0</v>
      </c>
      <c r="AG506" s="3">
        <f t="shared" si="713"/>
        <v>0</v>
      </c>
      <c r="AH506" s="3">
        <f>(EW506)</f>
        <v>0</v>
      </c>
      <c r="AI506" s="3">
        <f>(EX506)</f>
        <v>0</v>
      </c>
      <c r="AJ506" s="3">
        <f t="shared" si="714"/>
        <v>0</v>
      </c>
      <c r="AK506" s="3">
        <v>28.92</v>
      </c>
      <c r="AL506" s="3">
        <v>28.92</v>
      </c>
      <c r="AM506" s="3">
        <v>0</v>
      </c>
      <c r="AN506" s="3">
        <v>0</v>
      </c>
      <c r="AO506" s="3">
        <v>0</v>
      </c>
      <c r="AP506" s="3">
        <v>0</v>
      </c>
      <c r="AQ506" s="3">
        <v>0</v>
      </c>
      <c r="AR506" s="3">
        <v>0</v>
      </c>
      <c r="AS506" s="3">
        <v>0</v>
      </c>
      <c r="AT506" s="3">
        <v>97</v>
      </c>
      <c r="AU506" s="3">
        <v>51</v>
      </c>
      <c r="AV506" s="3">
        <v>1</v>
      </c>
      <c r="AW506" s="3">
        <v>1</v>
      </c>
      <c r="AX506" s="3"/>
      <c r="AY506" s="3"/>
      <c r="AZ506" s="3">
        <v>1</v>
      </c>
      <c r="BA506" s="3">
        <v>1</v>
      </c>
      <c r="BB506" s="3">
        <v>1</v>
      </c>
      <c r="BC506" s="3">
        <v>1</v>
      </c>
      <c r="BD506" s="3" t="s">
        <v>3</v>
      </c>
      <c r="BE506" s="3" t="s">
        <v>3</v>
      </c>
      <c r="BF506" s="3" t="s">
        <v>3</v>
      </c>
      <c r="BG506" s="3" t="s">
        <v>3</v>
      </c>
      <c r="BH506" s="3">
        <v>3</v>
      </c>
      <c r="BI506" s="3">
        <v>2</v>
      </c>
      <c r="BJ506" s="3" t="s">
        <v>697</v>
      </c>
      <c r="BK506" s="3"/>
      <c r="BL506" s="3"/>
      <c r="BM506" s="3">
        <v>67</v>
      </c>
      <c r="BN506" s="3">
        <v>0</v>
      </c>
      <c r="BO506" s="3" t="s">
        <v>3</v>
      </c>
      <c r="BP506" s="3">
        <v>0</v>
      </c>
      <c r="BQ506" s="3">
        <v>40</v>
      </c>
      <c r="BR506" s="3">
        <v>0</v>
      </c>
      <c r="BS506" s="3">
        <v>1</v>
      </c>
      <c r="BT506" s="3">
        <v>1</v>
      </c>
      <c r="BU506" s="3">
        <v>1</v>
      </c>
      <c r="BV506" s="3">
        <v>1</v>
      </c>
      <c r="BW506" s="3">
        <v>1</v>
      </c>
      <c r="BX506" s="3">
        <v>1</v>
      </c>
      <c r="BY506" s="3" t="s">
        <v>3</v>
      </c>
      <c r="BZ506" s="3">
        <v>97</v>
      </c>
      <c r="CA506" s="3">
        <v>51</v>
      </c>
      <c r="CB506" s="3" t="s">
        <v>3</v>
      </c>
      <c r="CC506" s="3"/>
      <c r="CD506" s="3"/>
      <c r="CE506" s="3">
        <v>1566</v>
      </c>
      <c r="CF506" s="3">
        <v>0</v>
      </c>
      <c r="CG506" s="3">
        <v>0</v>
      </c>
      <c r="CH506" s="3"/>
      <c r="CI506" s="3"/>
      <c r="CJ506" s="3"/>
      <c r="CK506" s="3"/>
      <c r="CL506" s="3"/>
      <c r="CM506" s="3">
        <v>0</v>
      </c>
      <c r="CN506" s="9" t="s">
        <v>2529</v>
      </c>
      <c r="CO506" s="3">
        <v>0</v>
      </c>
      <c r="CP506" s="3">
        <f t="shared" si="715"/>
        <v>6578.14</v>
      </c>
      <c r="CQ506" s="3">
        <f t="shared" si="716"/>
        <v>28.92</v>
      </c>
      <c r="CR506" s="3">
        <f>(ROUND((ROUND(((ET506)*AV506*1),2)*BB506),2)+ROUND((ROUND(((AE506-(EU506))*AV506*1),2)*BS506),2))</f>
        <v>0</v>
      </c>
      <c r="CS506" s="3">
        <f>(ROUND((ROUND(((EU506)*AV506*1),2)*BS506),2)+ROUND((ROUND(((AE506-(EU506))*AV506*1),2)*BS506),2))</f>
        <v>0</v>
      </c>
      <c r="CT506" s="3">
        <f t="shared" si="717"/>
        <v>0</v>
      </c>
      <c r="CU506" s="3">
        <f t="shared" si="718"/>
        <v>0</v>
      </c>
      <c r="CV506" s="3">
        <f t="shared" si="719"/>
        <v>0</v>
      </c>
      <c r="CW506" s="3">
        <f t="shared" si="720"/>
        <v>0</v>
      </c>
      <c r="CX506" s="3">
        <f t="shared" si="721"/>
        <v>0</v>
      </c>
      <c r="CY506" s="3">
        <f>(ROUND((((S506+ROUND((ROUND(((EU506)*AV506*1),2)*BS506),2))*AT506)/100),2)+ROUND(((ROUND((ROUND(((AE506-(EU506))*AV506*1),2)*BS506),2)*AT506)/100),2))</f>
        <v>0</v>
      </c>
      <c r="CZ506" s="3">
        <f>(ROUND((((S506+ROUND((ROUND(((EU506)*AV506*1),2)*BS506),2))*AU506)/100),2)+ROUND(((ROUND((ROUND(((AE506-(EU506))*AV506*1),2)*BS506),2)*AU506)/100),2))</f>
        <v>0</v>
      </c>
      <c r="DA506" s="3"/>
      <c r="DB506" s="3"/>
      <c r="DC506" s="3" t="s">
        <v>3</v>
      </c>
      <c r="DD506" s="3" t="s">
        <v>3</v>
      </c>
      <c r="DE506" s="3" t="s">
        <v>3</v>
      </c>
      <c r="DF506" s="3" t="s">
        <v>3</v>
      </c>
      <c r="DG506" s="3" t="s">
        <v>3</v>
      </c>
      <c r="DH506" s="3" t="s">
        <v>3</v>
      </c>
      <c r="DI506" s="3" t="s">
        <v>3</v>
      </c>
      <c r="DJ506" s="3" t="s">
        <v>3</v>
      </c>
      <c r="DK506" s="3" t="s">
        <v>3</v>
      </c>
      <c r="DL506" s="3" t="s">
        <v>3</v>
      </c>
      <c r="DM506" s="3" t="s">
        <v>3</v>
      </c>
      <c r="DN506" s="3">
        <v>0</v>
      </c>
      <c r="DO506" s="3">
        <v>0</v>
      </c>
      <c r="DP506" s="3">
        <v>1</v>
      </c>
      <c r="DQ506" s="3">
        <v>1</v>
      </c>
      <c r="DR506" s="3"/>
      <c r="DS506" s="3"/>
      <c r="DT506" s="3"/>
      <c r="DU506" s="3">
        <v>1010</v>
      </c>
      <c r="DV506" s="3" t="s">
        <v>266</v>
      </c>
      <c r="DW506" s="3" t="s">
        <v>266</v>
      </c>
      <c r="DX506" s="3">
        <v>1</v>
      </c>
      <c r="DY506" s="3"/>
      <c r="DZ506" s="3" t="s">
        <v>3</v>
      </c>
      <c r="EA506" s="3" t="s">
        <v>3</v>
      </c>
      <c r="EB506" s="3" t="s">
        <v>3</v>
      </c>
      <c r="EC506" s="3" t="s">
        <v>3</v>
      </c>
      <c r="ED506" s="3"/>
      <c r="EE506" s="3">
        <v>57042957</v>
      </c>
      <c r="EF506" s="3">
        <v>40</v>
      </c>
      <c r="EG506" s="3" t="s">
        <v>33</v>
      </c>
      <c r="EH506" s="3">
        <v>0</v>
      </c>
      <c r="EI506" s="3" t="s">
        <v>3</v>
      </c>
      <c r="EJ506" s="3">
        <v>2</v>
      </c>
      <c r="EK506" s="3">
        <v>67</v>
      </c>
      <c r="EL506" s="3" t="s">
        <v>34</v>
      </c>
      <c r="EM506" s="3" t="s">
        <v>35</v>
      </c>
      <c r="EN506" s="3"/>
      <c r="EO506" s="3" t="s">
        <v>24</v>
      </c>
      <c r="EP506" s="3"/>
      <c r="EQ506" s="3">
        <v>0</v>
      </c>
      <c r="ER506" s="3">
        <v>28.92</v>
      </c>
      <c r="ES506" s="3">
        <v>28.92</v>
      </c>
      <c r="ET506" s="3">
        <v>0</v>
      </c>
      <c r="EU506" s="3">
        <v>0</v>
      </c>
      <c r="EV506" s="3">
        <v>0</v>
      </c>
      <c r="EW506" s="3">
        <v>0</v>
      </c>
      <c r="EX506" s="3">
        <v>0</v>
      </c>
      <c r="EY506" s="3"/>
      <c r="EZ506" s="3"/>
      <c r="FA506" s="3"/>
      <c r="FB506" s="3"/>
      <c r="FC506" s="3"/>
      <c r="FD506" s="3"/>
      <c r="FE506" s="3"/>
      <c r="FF506" s="3"/>
      <c r="FG506" s="3"/>
      <c r="FH506" s="3"/>
      <c r="FI506" s="3"/>
      <c r="FJ506" s="3"/>
      <c r="FK506" s="3"/>
      <c r="FL506" s="3"/>
      <c r="FM506" s="3"/>
      <c r="FN506" s="3"/>
      <c r="FO506" s="3"/>
      <c r="FP506" s="3"/>
      <c r="FQ506" s="3">
        <v>0</v>
      </c>
      <c r="FR506" s="3">
        <v>0</v>
      </c>
      <c r="FS506" s="3">
        <v>0</v>
      </c>
      <c r="FT506" s="3"/>
      <c r="FU506" s="3"/>
      <c r="FV506" s="3"/>
      <c r="FW506" s="3"/>
      <c r="FX506" s="3">
        <v>97</v>
      </c>
      <c r="FY506" s="3">
        <v>51</v>
      </c>
      <c r="FZ506" s="3"/>
      <c r="GA506" s="3" t="s">
        <v>3</v>
      </c>
      <c r="GB506" s="3"/>
      <c r="GC506" s="3"/>
      <c r="GD506" s="3">
        <v>1</v>
      </c>
      <c r="GE506" s="3"/>
      <c r="GF506" s="3">
        <v>-635269736</v>
      </c>
      <c r="GG506" s="3">
        <v>2</v>
      </c>
      <c r="GH506" s="3">
        <v>1</v>
      </c>
      <c r="GI506" s="3">
        <v>-2</v>
      </c>
      <c r="GJ506" s="3">
        <v>0</v>
      </c>
      <c r="GK506" s="3">
        <v>0</v>
      </c>
      <c r="GL506" s="3">
        <f t="shared" si="722"/>
        <v>0</v>
      </c>
      <c r="GM506" s="3">
        <f t="shared" si="723"/>
        <v>6578.14</v>
      </c>
      <c r="GN506" s="3">
        <f t="shared" si="724"/>
        <v>0</v>
      </c>
      <c r="GO506" s="3">
        <f t="shared" si="725"/>
        <v>6578.14</v>
      </c>
      <c r="GP506" s="3">
        <f t="shared" si="726"/>
        <v>0</v>
      </c>
      <c r="GQ506" s="3"/>
      <c r="GR506" s="3">
        <v>0</v>
      </c>
      <c r="GS506" s="3">
        <v>3</v>
      </c>
      <c r="GT506" s="3">
        <v>0</v>
      </c>
      <c r="GU506" s="3" t="s">
        <v>3</v>
      </c>
      <c r="GV506" s="3">
        <f t="shared" si="727"/>
        <v>0</v>
      </c>
      <c r="GW506" s="3">
        <v>1</v>
      </c>
      <c r="GX506" s="3">
        <f t="shared" si="728"/>
        <v>0</v>
      </c>
      <c r="GY506" s="3"/>
      <c r="GZ506" s="3"/>
      <c r="HA506" s="3">
        <v>0</v>
      </c>
      <c r="HB506" s="3">
        <v>0</v>
      </c>
      <c r="HC506" s="3">
        <f t="shared" si="729"/>
        <v>0</v>
      </c>
      <c r="HD506" s="3"/>
      <c r="HE506" s="3" t="s">
        <v>3</v>
      </c>
      <c r="HF506" s="3" t="s">
        <v>3</v>
      </c>
      <c r="HG506" s="3"/>
      <c r="HH506" s="3"/>
      <c r="HI506" s="3"/>
      <c r="HJ506" s="3"/>
      <c r="HK506" s="3"/>
      <c r="HL506" s="3"/>
      <c r="HM506" s="3" t="s">
        <v>3</v>
      </c>
      <c r="HN506" s="3" t="s">
        <v>3</v>
      </c>
      <c r="HO506" s="3" t="s">
        <v>3</v>
      </c>
      <c r="HP506" s="3" t="s">
        <v>3</v>
      </c>
      <c r="HQ506" s="3" t="s">
        <v>3</v>
      </c>
      <c r="HR506" s="3"/>
      <c r="HS506" s="3">
        <v>0</v>
      </c>
      <c r="HT506" s="3"/>
      <c r="HU506" s="3"/>
      <c r="HV506" s="3"/>
      <c r="HW506" s="3"/>
      <c r="HX506" s="3"/>
      <c r="HY506" s="3"/>
      <c r="HZ506" s="3"/>
      <c r="IA506" s="3"/>
      <c r="IB506" s="3"/>
      <c r="IC506" s="3"/>
      <c r="ID506" s="3"/>
      <c r="IE506" s="3"/>
      <c r="IF506" s="3"/>
      <c r="IG506" s="3"/>
      <c r="IH506" s="3"/>
      <c r="II506" s="3"/>
      <c r="IJ506" s="3"/>
      <c r="IK506" s="3">
        <v>0</v>
      </c>
      <c r="IL506" s="3"/>
      <c r="IM506" s="3"/>
      <c r="IN506" s="3"/>
      <c r="IO506" s="3"/>
      <c r="IP506" s="3"/>
      <c r="IQ506" s="3"/>
      <c r="IR506" s="3"/>
      <c r="IS506" s="3"/>
      <c r="IT506" s="3"/>
      <c r="IU506" s="3"/>
    </row>
    <row r="507" spans="1:255" ht="409.5" x14ac:dyDescent="0.25">
      <c r="A507" s="4">
        <v>18</v>
      </c>
      <c r="B507" s="4">
        <v>1</v>
      </c>
      <c r="C507" s="4"/>
      <c r="D507" s="4"/>
      <c r="E507" s="4" t="s">
        <v>694</v>
      </c>
      <c r="F507" s="4" t="s">
        <v>695</v>
      </c>
      <c r="G507" s="4" t="s">
        <v>696</v>
      </c>
      <c r="H507" s="4" t="s">
        <v>266</v>
      </c>
      <c r="I507" s="4">
        <f>I505*J507</f>
        <v>227.46</v>
      </c>
      <c r="J507" s="4">
        <v>102</v>
      </c>
      <c r="K507" s="4">
        <v>102</v>
      </c>
      <c r="L507" s="4"/>
      <c r="M507" s="4"/>
      <c r="N507" s="4"/>
      <c r="O507" s="4">
        <f t="shared" si="705"/>
        <v>54006.53</v>
      </c>
      <c r="P507" s="4">
        <f t="shared" si="706"/>
        <v>54006.53</v>
      </c>
      <c r="Q507" s="4">
        <f>(ROUND((ROUND(((ET507)*AV507*I507),2)*BB507),2)+ROUND((ROUND(((AE507-(EU507))*AV507*I507),2)*BS507),2))</f>
        <v>0</v>
      </c>
      <c r="R507" s="4">
        <f>(ROUND((ROUND(((EU507)*AV507*I507),2)*BS507),2)+ROUND((ROUND(((AE507-(EU507))*AV507*I507),2)*BS507),2))</f>
        <v>0</v>
      </c>
      <c r="S507" s="4">
        <f t="shared" si="707"/>
        <v>0</v>
      </c>
      <c r="T507" s="4">
        <f t="shared" si="708"/>
        <v>0</v>
      </c>
      <c r="U507" s="4">
        <f t="shared" si="709"/>
        <v>0</v>
      </c>
      <c r="V507" s="4">
        <f t="shared" si="710"/>
        <v>0</v>
      </c>
      <c r="W507" s="4">
        <f t="shared" si="711"/>
        <v>0</v>
      </c>
      <c r="X507" s="4">
        <f>(ROUND((((S507+ROUND((ROUND(((EU507)*AV507*I507),2)*BS507),2))*AT507)/100),2)+ROUND(((ROUND((ROUND(((AE507-(EU507))*AV507*I507),2)*BS507),2)*AT507)/100),2))</f>
        <v>0</v>
      </c>
      <c r="Y507" s="4">
        <f>(ROUND((((S507+ROUND((ROUND(((EU507)*AV507*I507),2)*BS507),2))*AU507)/100),2)+ROUND(((ROUND((ROUND(((AE507-(EU507))*AV507*I507),2)*BS507),2)*AU507)/100),2))</f>
        <v>0</v>
      </c>
      <c r="Z507" s="4"/>
      <c r="AA507" s="4">
        <v>55890823</v>
      </c>
      <c r="AB507" s="4">
        <f t="shared" si="712"/>
        <v>28.92</v>
      </c>
      <c r="AC507" s="4">
        <f>ROUND((ES507),6)</f>
        <v>28.92</v>
      </c>
      <c r="AD507" s="4">
        <f>ROUND((((ET507)-(EU507))+AE507),6)</f>
        <v>0</v>
      </c>
      <c r="AE507" s="4">
        <f>ROUND((EU507),6)</f>
        <v>0</v>
      </c>
      <c r="AF507" s="4">
        <f>ROUND((EV507),6)</f>
        <v>0</v>
      </c>
      <c r="AG507" s="4">
        <f t="shared" si="713"/>
        <v>0</v>
      </c>
      <c r="AH507" s="4">
        <f>(EW507)</f>
        <v>0</v>
      </c>
      <c r="AI507" s="4">
        <f>(EX507)</f>
        <v>0</v>
      </c>
      <c r="AJ507" s="4">
        <f t="shared" si="714"/>
        <v>0</v>
      </c>
      <c r="AK507" s="4">
        <v>28.92</v>
      </c>
      <c r="AL507" s="4">
        <v>28.92</v>
      </c>
      <c r="AM507" s="4">
        <v>0</v>
      </c>
      <c r="AN507" s="4">
        <v>0</v>
      </c>
      <c r="AO507" s="4">
        <v>0</v>
      </c>
      <c r="AP507" s="4">
        <v>0</v>
      </c>
      <c r="AQ507" s="4">
        <v>0</v>
      </c>
      <c r="AR507" s="4">
        <v>0</v>
      </c>
      <c r="AS507" s="4">
        <v>0</v>
      </c>
      <c r="AT507" s="4">
        <v>97</v>
      </c>
      <c r="AU507" s="4">
        <v>51</v>
      </c>
      <c r="AV507" s="4">
        <v>1</v>
      </c>
      <c r="AW507" s="4">
        <v>1</v>
      </c>
      <c r="AX507" s="4"/>
      <c r="AY507" s="4"/>
      <c r="AZ507" s="4">
        <v>1</v>
      </c>
      <c r="BA507" s="4">
        <v>1</v>
      </c>
      <c r="BB507" s="4">
        <v>1</v>
      </c>
      <c r="BC507" s="4">
        <v>8.2100000000000009</v>
      </c>
      <c r="BD507" s="4" t="s">
        <v>3</v>
      </c>
      <c r="BE507" s="4" t="s">
        <v>3</v>
      </c>
      <c r="BF507" s="4" t="s">
        <v>3</v>
      </c>
      <c r="BG507" s="4" t="s">
        <v>3</v>
      </c>
      <c r="BH507" s="4">
        <v>3</v>
      </c>
      <c r="BI507" s="4">
        <v>2</v>
      </c>
      <c r="BJ507" s="4" t="s">
        <v>697</v>
      </c>
      <c r="BK507" s="4"/>
      <c r="BL507" s="4"/>
      <c r="BM507" s="4">
        <v>67</v>
      </c>
      <c r="BN507" s="4">
        <v>0</v>
      </c>
      <c r="BO507" s="4" t="s">
        <v>695</v>
      </c>
      <c r="BP507" s="4">
        <v>1</v>
      </c>
      <c r="BQ507" s="4">
        <v>40</v>
      </c>
      <c r="BR507" s="4">
        <v>0</v>
      </c>
      <c r="BS507" s="4">
        <v>1</v>
      </c>
      <c r="BT507" s="4">
        <v>1</v>
      </c>
      <c r="BU507" s="4">
        <v>1</v>
      </c>
      <c r="BV507" s="4">
        <v>1</v>
      </c>
      <c r="BW507" s="4">
        <v>1</v>
      </c>
      <c r="BX507" s="4">
        <v>1</v>
      </c>
      <c r="BY507" s="4" t="s">
        <v>3</v>
      </c>
      <c r="BZ507" s="4">
        <v>97</v>
      </c>
      <c r="CA507" s="4">
        <v>51</v>
      </c>
      <c r="CB507" s="4" t="s">
        <v>3</v>
      </c>
      <c r="CC507" s="4"/>
      <c r="CD507" s="4"/>
      <c r="CE507" s="4">
        <v>1566</v>
      </c>
      <c r="CF507" s="4">
        <v>0</v>
      </c>
      <c r="CG507" s="4">
        <v>0</v>
      </c>
      <c r="CH507" s="4"/>
      <c r="CI507" s="4"/>
      <c r="CJ507" s="4"/>
      <c r="CK507" s="4"/>
      <c r="CL507" s="4"/>
      <c r="CM507" s="4">
        <v>0</v>
      </c>
      <c r="CN507" s="10" t="s">
        <v>2529</v>
      </c>
      <c r="CO507" s="4">
        <v>0</v>
      </c>
      <c r="CP507" s="4">
        <f t="shared" si="715"/>
        <v>54006.53</v>
      </c>
      <c r="CQ507" s="4">
        <f t="shared" si="716"/>
        <v>237.43</v>
      </c>
      <c r="CR507" s="4">
        <f>(ROUND((ROUND(((ET507)*AV507*1),2)*BB507),2)+ROUND((ROUND(((AE507-(EU507))*AV507*1),2)*BS507),2))</f>
        <v>0</v>
      </c>
      <c r="CS507" s="4">
        <f>(ROUND((ROUND(((EU507)*AV507*1),2)*BS507),2)+ROUND((ROUND(((AE507-(EU507))*AV507*1),2)*BS507),2))</f>
        <v>0</v>
      </c>
      <c r="CT507" s="4">
        <f t="shared" si="717"/>
        <v>0</v>
      </c>
      <c r="CU507" s="4">
        <f t="shared" si="718"/>
        <v>0</v>
      </c>
      <c r="CV507" s="4">
        <f t="shared" si="719"/>
        <v>0</v>
      </c>
      <c r="CW507" s="4">
        <f t="shared" si="720"/>
        <v>0</v>
      </c>
      <c r="CX507" s="4">
        <f t="shared" si="721"/>
        <v>0</v>
      </c>
      <c r="CY507" s="4">
        <f>(ROUND((((S507+ROUND((ROUND(((EU507)*AV507*1),2)*BS507),2))*AT507)/100),2)+ROUND(((ROUND((ROUND(((AE507-(EU507))*AV507*1),2)*BS507),2)*AT507)/100),2))</f>
        <v>0</v>
      </c>
      <c r="CZ507" s="4">
        <f>(ROUND((((S507+ROUND((ROUND(((EU507)*AV507*1),2)*BS507),2))*AU507)/100),2)+ROUND(((ROUND((ROUND(((AE507-(EU507))*AV507*1),2)*BS507),2)*AU507)/100),2))</f>
        <v>0</v>
      </c>
      <c r="DA507" s="4"/>
      <c r="DB507" s="4"/>
      <c r="DC507" s="4" t="s">
        <v>3</v>
      </c>
      <c r="DD507" s="4" t="s">
        <v>3</v>
      </c>
      <c r="DE507" s="4" t="s">
        <v>3</v>
      </c>
      <c r="DF507" s="4" t="s">
        <v>3</v>
      </c>
      <c r="DG507" s="4" t="s">
        <v>3</v>
      </c>
      <c r="DH507" s="4" t="s">
        <v>3</v>
      </c>
      <c r="DI507" s="4" t="s">
        <v>3</v>
      </c>
      <c r="DJ507" s="4" t="s">
        <v>3</v>
      </c>
      <c r="DK507" s="4" t="s">
        <v>3</v>
      </c>
      <c r="DL507" s="4" t="s">
        <v>3</v>
      </c>
      <c r="DM507" s="4" t="s">
        <v>3</v>
      </c>
      <c r="DN507" s="4">
        <v>0</v>
      </c>
      <c r="DO507" s="4">
        <v>0</v>
      </c>
      <c r="DP507" s="4">
        <v>1</v>
      </c>
      <c r="DQ507" s="4">
        <v>1</v>
      </c>
      <c r="DR507" s="4"/>
      <c r="DS507" s="4"/>
      <c r="DT507" s="4"/>
      <c r="DU507" s="4">
        <v>1010</v>
      </c>
      <c r="DV507" s="4" t="s">
        <v>266</v>
      </c>
      <c r="DW507" s="4" t="s">
        <v>266</v>
      </c>
      <c r="DX507" s="4">
        <v>1</v>
      </c>
      <c r="DY507" s="4"/>
      <c r="DZ507" s="4" t="s">
        <v>3</v>
      </c>
      <c r="EA507" s="4" t="s">
        <v>3</v>
      </c>
      <c r="EB507" s="4" t="s">
        <v>3</v>
      </c>
      <c r="EC507" s="4" t="s">
        <v>3</v>
      </c>
      <c r="ED507" s="4"/>
      <c r="EE507" s="4">
        <v>57042957</v>
      </c>
      <c r="EF507" s="4">
        <v>40</v>
      </c>
      <c r="EG507" s="4" t="s">
        <v>33</v>
      </c>
      <c r="EH507" s="4">
        <v>0</v>
      </c>
      <c r="EI507" s="4" t="s">
        <v>3</v>
      </c>
      <c r="EJ507" s="4">
        <v>2</v>
      </c>
      <c r="EK507" s="4">
        <v>67</v>
      </c>
      <c r="EL507" s="4" t="s">
        <v>34</v>
      </c>
      <c r="EM507" s="4" t="s">
        <v>35</v>
      </c>
      <c r="EN507" s="4"/>
      <c r="EO507" s="4" t="s">
        <v>24</v>
      </c>
      <c r="EP507" s="4"/>
      <c r="EQ507" s="4">
        <v>0</v>
      </c>
      <c r="ER507" s="4">
        <v>28.92</v>
      </c>
      <c r="ES507" s="4">
        <v>28.92</v>
      </c>
      <c r="ET507" s="4">
        <v>0</v>
      </c>
      <c r="EU507" s="4">
        <v>0</v>
      </c>
      <c r="EV507" s="4">
        <v>0</v>
      </c>
      <c r="EW507" s="4">
        <v>0</v>
      </c>
      <c r="EX507" s="4">
        <v>0</v>
      </c>
      <c r="EY507" s="4"/>
      <c r="EZ507" s="4"/>
      <c r="FA507" s="4"/>
      <c r="FB507" s="4"/>
      <c r="FC507" s="4"/>
      <c r="FD507" s="4"/>
      <c r="FE507" s="4"/>
      <c r="FF507" s="4"/>
      <c r="FG507" s="4"/>
      <c r="FH507" s="4"/>
      <c r="FI507" s="4"/>
      <c r="FJ507" s="4"/>
      <c r="FK507" s="4"/>
      <c r="FL507" s="4"/>
      <c r="FM507" s="4"/>
      <c r="FN507" s="4"/>
      <c r="FO507" s="4"/>
      <c r="FP507" s="4"/>
      <c r="FQ507" s="4">
        <v>0</v>
      </c>
      <c r="FR507" s="4">
        <v>0</v>
      </c>
      <c r="FS507" s="4">
        <v>0</v>
      </c>
      <c r="FT507" s="4"/>
      <c r="FU507" s="4"/>
      <c r="FV507" s="4"/>
      <c r="FW507" s="4"/>
      <c r="FX507" s="4">
        <v>97</v>
      </c>
      <c r="FY507" s="4">
        <v>51</v>
      </c>
      <c r="FZ507" s="4"/>
      <c r="GA507" s="4" t="s">
        <v>3</v>
      </c>
      <c r="GB507" s="4"/>
      <c r="GC507" s="4"/>
      <c r="GD507" s="4">
        <v>1</v>
      </c>
      <c r="GE507" s="4"/>
      <c r="GF507" s="4">
        <v>-635269736</v>
      </c>
      <c r="GG507" s="4">
        <v>2</v>
      </c>
      <c r="GH507" s="4">
        <v>1</v>
      </c>
      <c r="GI507" s="4">
        <v>2</v>
      </c>
      <c r="GJ507" s="4">
        <v>0</v>
      </c>
      <c r="GK507" s="4">
        <v>0</v>
      </c>
      <c r="GL507" s="4">
        <f t="shared" si="722"/>
        <v>0</v>
      </c>
      <c r="GM507" s="4">
        <f t="shared" si="723"/>
        <v>54006.53</v>
      </c>
      <c r="GN507" s="4">
        <f t="shared" si="724"/>
        <v>0</v>
      </c>
      <c r="GO507" s="4">
        <f t="shared" si="725"/>
        <v>54006.53</v>
      </c>
      <c r="GP507" s="4">
        <f t="shared" si="726"/>
        <v>0</v>
      </c>
      <c r="GQ507" s="4"/>
      <c r="GR507" s="4">
        <v>0</v>
      </c>
      <c r="GS507" s="4">
        <v>0</v>
      </c>
      <c r="GT507" s="4">
        <v>0</v>
      </c>
      <c r="GU507" s="4" t="s">
        <v>3</v>
      </c>
      <c r="GV507" s="4">
        <f t="shared" si="727"/>
        <v>0</v>
      </c>
      <c r="GW507" s="4">
        <v>1</v>
      </c>
      <c r="GX507" s="4">
        <f t="shared" si="728"/>
        <v>0</v>
      </c>
      <c r="GY507" s="4"/>
      <c r="GZ507" s="4"/>
      <c r="HA507" s="4">
        <v>0</v>
      </c>
      <c r="HB507" s="4">
        <v>0</v>
      </c>
      <c r="HC507" s="4">
        <f t="shared" si="729"/>
        <v>0</v>
      </c>
      <c r="HD507" s="4"/>
      <c r="HE507" s="4" t="s">
        <v>3</v>
      </c>
      <c r="HF507" s="4" t="s">
        <v>3</v>
      </c>
      <c r="HG507" s="4"/>
      <c r="HH507" s="4"/>
      <c r="HI507" s="4"/>
      <c r="HJ507" s="4"/>
      <c r="HK507" s="4"/>
      <c r="HL507" s="4"/>
      <c r="HM507" s="4" t="s">
        <v>3</v>
      </c>
      <c r="HN507" s="4" t="s">
        <v>3</v>
      </c>
      <c r="HO507" s="4" t="s">
        <v>3</v>
      </c>
      <c r="HP507" s="4" t="s">
        <v>3</v>
      </c>
      <c r="HQ507" s="4" t="s">
        <v>3</v>
      </c>
      <c r="HR507" s="4"/>
      <c r="HS507" s="4">
        <v>0</v>
      </c>
      <c r="HT507" s="4"/>
      <c r="HU507" s="4"/>
      <c r="HV507" s="4"/>
      <c r="HW507" s="4"/>
      <c r="HX507" s="4"/>
      <c r="HY507" s="4"/>
      <c r="HZ507" s="4"/>
      <c r="IA507" s="4"/>
      <c r="IB507" s="4"/>
      <c r="IC507" s="4"/>
      <c r="ID507" s="4"/>
      <c r="IE507" s="4"/>
      <c r="IF507" s="4"/>
      <c r="IG507" s="4"/>
      <c r="IH507" s="4"/>
      <c r="II507" s="4"/>
      <c r="IJ507" s="4"/>
      <c r="IK507" s="4">
        <v>0</v>
      </c>
      <c r="IL507" s="4"/>
      <c r="IM507" s="4"/>
      <c r="IN507" s="4"/>
      <c r="IO507" s="4"/>
      <c r="IP507" s="4"/>
      <c r="IQ507" s="4"/>
      <c r="IR507" s="4"/>
      <c r="IS507" s="4"/>
      <c r="IT507" s="4"/>
      <c r="IU507" s="4"/>
    </row>
    <row r="508" spans="1:255" ht="409.5" x14ac:dyDescent="0.25">
      <c r="A508" s="3">
        <v>17</v>
      </c>
      <c r="B508" s="3">
        <v>1</v>
      </c>
      <c r="C508" s="3"/>
      <c r="D508" s="3"/>
      <c r="E508" s="3" t="s">
        <v>698</v>
      </c>
      <c r="F508" s="3" t="s">
        <v>699</v>
      </c>
      <c r="G508" s="3" t="s">
        <v>700</v>
      </c>
      <c r="H508" s="3" t="s">
        <v>701</v>
      </c>
      <c r="I508" s="3">
        <f>ROUND(89+9+4,9)</f>
        <v>102</v>
      </c>
      <c r="J508" s="3">
        <v>0</v>
      </c>
      <c r="K508" s="3">
        <f>ROUND(89+9+4,9)</f>
        <v>102</v>
      </c>
      <c r="L508" s="3"/>
      <c r="M508" s="3"/>
      <c r="N508" s="3"/>
      <c r="O508" s="3">
        <f t="shared" si="705"/>
        <v>185.82</v>
      </c>
      <c r="P508" s="3">
        <f t="shared" si="706"/>
        <v>0</v>
      </c>
      <c r="Q508" s="3">
        <f>(ROUND((ROUND((((ET508*1.2))*AV508*I508),2)*BB508),2)+ROUND((ROUND(((AE508-((EU508*1.2)))*AV508*I508),2)*BS508),2))</f>
        <v>0</v>
      </c>
      <c r="R508" s="3">
        <f>(ROUND((ROUND((((EU508*1.2))*AV508*I508),2)*BS508),2)+ROUND((ROUND(((AE508-((EU508*1.2)))*AV508*I508),2)*BS508),2))</f>
        <v>0</v>
      </c>
      <c r="S508" s="3">
        <f t="shared" si="707"/>
        <v>185.82</v>
      </c>
      <c r="T508" s="3">
        <f t="shared" si="708"/>
        <v>0</v>
      </c>
      <c r="U508" s="3">
        <f t="shared" si="709"/>
        <v>16.659863999999999</v>
      </c>
      <c r="V508" s="3">
        <f t="shared" si="710"/>
        <v>0</v>
      </c>
      <c r="W508" s="3">
        <f t="shared" si="711"/>
        <v>0</v>
      </c>
      <c r="X508" s="3">
        <f>(ROUND((((S508+ROUND((ROUND((((EU508*1.2))*AV508*I508),2)*BS508),2))*AT508)/100),2)+ROUND(((ROUND((ROUND(((AE508-((EU508*1.2)))*AV508*I508),2)*BS508),2)*AT508)/100),2))</f>
        <v>167.24</v>
      </c>
      <c r="Y508" s="3">
        <f>(ROUND((((S508+ROUND((ROUND((((EU508*1.2))*AV508*I508),2)*BS508),2))*AU508)/100),2)+ROUND(((ROUND((ROUND(((AE508-((EU508*1.2)))*AV508*I508),2)*BS508),2)*AU508)/100),2))</f>
        <v>85.48</v>
      </c>
      <c r="Z508" s="3"/>
      <c r="AA508" s="3">
        <v>54971259</v>
      </c>
      <c r="AB508" s="3">
        <f t="shared" si="712"/>
        <v>1.74</v>
      </c>
      <c r="AC508" s="3">
        <f>ROUND(((ES508*1)),6)</f>
        <v>0</v>
      </c>
      <c r="AD508" s="3">
        <f>ROUND(((((ET508*1.2))-((EU508*1.2)))+AE508),6)</f>
        <v>0</v>
      </c>
      <c r="AE508" s="3">
        <f>ROUND(((EU508*1.2)),6)</f>
        <v>0</v>
      </c>
      <c r="AF508" s="3">
        <f>ROUND(((EV508*1.2)),6)</f>
        <v>1.74</v>
      </c>
      <c r="AG508" s="3">
        <f t="shared" si="713"/>
        <v>0</v>
      </c>
      <c r="AH508" s="3">
        <f>((EW508*1.2))</f>
        <v>0.156</v>
      </c>
      <c r="AI508" s="3">
        <f>((EX508*1.2))</f>
        <v>0</v>
      </c>
      <c r="AJ508" s="3">
        <f t="shared" si="714"/>
        <v>0</v>
      </c>
      <c r="AK508" s="3">
        <v>1.45</v>
      </c>
      <c r="AL508" s="3">
        <v>0</v>
      </c>
      <c r="AM508" s="3">
        <v>0</v>
      </c>
      <c r="AN508" s="3">
        <v>0</v>
      </c>
      <c r="AO508" s="3">
        <v>1.45</v>
      </c>
      <c r="AP508" s="3">
        <v>0</v>
      </c>
      <c r="AQ508" s="3">
        <v>0.13</v>
      </c>
      <c r="AR508" s="3">
        <v>0</v>
      </c>
      <c r="AS508" s="3">
        <v>0</v>
      </c>
      <c r="AT508" s="3">
        <v>90</v>
      </c>
      <c r="AU508" s="3">
        <v>46</v>
      </c>
      <c r="AV508" s="3">
        <v>1.0469999999999999</v>
      </c>
      <c r="AW508" s="3">
        <v>1</v>
      </c>
      <c r="AX508" s="3"/>
      <c r="AY508" s="3"/>
      <c r="AZ508" s="3">
        <v>1</v>
      </c>
      <c r="BA508" s="3">
        <v>1</v>
      </c>
      <c r="BB508" s="3">
        <v>1</v>
      </c>
      <c r="BC508" s="3">
        <v>1</v>
      </c>
      <c r="BD508" s="3" t="s">
        <v>3</v>
      </c>
      <c r="BE508" s="3" t="s">
        <v>3</v>
      </c>
      <c r="BF508" s="3" t="s">
        <v>3</v>
      </c>
      <c r="BG508" s="3" t="s">
        <v>3</v>
      </c>
      <c r="BH508" s="3">
        <v>0</v>
      </c>
      <c r="BI508" s="3">
        <v>2</v>
      </c>
      <c r="BJ508" s="3" t="s">
        <v>702</v>
      </c>
      <c r="BK508" s="3"/>
      <c r="BL508" s="3"/>
      <c r="BM508" s="3">
        <v>68</v>
      </c>
      <c r="BN508" s="3">
        <v>0</v>
      </c>
      <c r="BO508" s="3" t="s">
        <v>699</v>
      </c>
      <c r="BP508" s="3">
        <v>1</v>
      </c>
      <c r="BQ508" s="3">
        <v>40</v>
      </c>
      <c r="BR508" s="3">
        <v>0</v>
      </c>
      <c r="BS508" s="3">
        <v>1</v>
      </c>
      <c r="BT508" s="3">
        <v>1</v>
      </c>
      <c r="BU508" s="3">
        <v>1</v>
      </c>
      <c r="BV508" s="3">
        <v>1</v>
      </c>
      <c r="BW508" s="3">
        <v>1</v>
      </c>
      <c r="BX508" s="3">
        <v>1</v>
      </c>
      <c r="BY508" s="3" t="s">
        <v>3</v>
      </c>
      <c r="BZ508" s="3">
        <v>90</v>
      </c>
      <c r="CA508" s="3">
        <v>46</v>
      </c>
      <c r="CB508" s="3" t="s">
        <v>3</v>
      </c>
      <c r="CC508" s="3"/>
      <c r="CD508" s="3"/>
      <c r="CE508" s="3">
        <v>1566</v>
      </c>
      <c r="CF508" s="3">
        <v>0</v>
      </c>
      <c r="CG508" s="3">
        <v>0</v>
      </c>
      <c r="CH508" s="3"/>
      <c r="CI508" s="3"/>
      <c r="CJ508" s="3"/>
      <c r="CK508" s="3"/>
      <c r="CL508" s="3"/>
      <c r="CM508" s="3">
        <v>0</v>
      </c>
      <c r="CN508" s="9" t="s">
        <v>2491</v>
      </c>
      <c r="CO508" s="3">
        <v>0</v>
      </c>
      <c r="CP508" s="3">
        <f t="shared" si="715"/>
        <v>185.82</v>
      </c>
      <c r="CQ508" s="3">
        <f t="shared" si="716"/>
        <v>0</v>
      </c>
      <c r="CR508" s="3">
        <f>(ROUND((ROUND((((ET508*1.2))*AV508*1),2)*BB508),2)+ROUND((ROUND(((AE508-((EU508*1.2)))*AV508*1),2)*BS508),2))</f>
        <v>0</v>
      </c>
      <c r="CS508" s="3">
        <f>(ROUND((ROUND((((EU508*1.2))*AV508*1),2)*BS508),2)+ROUND((ROUND(((AE508-((EU508*1.2)))*AV508*1),2)*BS508),2))</f>
        <v>0</v>
      </c>
      <c r="CT508" s="3">
        <f t="shared" si="717"/>
        <v>1.82</v>
      </c>
      <c r="CU508" s="3">
        <f t="shared" si="718"/>
        <v>0</v>
      </c>
      <c r="CV508" s="3">
        <f t="shared" si="719"/>
        <v>0.16333199999999998</v>
      </c>
      <c r="CW508" s="3">
        <f t="shared" si="720"/>
        <v>0</v>
      </c>
      <c r="CX508" s="3">
        <f t="shared" si="721"/>
        <v>0</v>
      </c>
      <c r="CY508" s="3">
        <f>(ROUND((((S508+ROUND((ROUND((((EU508*1.2))*AV508*1),2)*BS508),2))*AT508)/100),2)+ROUND(((ROUND((ROUND(((AE508-((EU508*1.2)))*AV508*1),2)*BS508),2)*AT508)/100),2))</f>
        <v>167.24</v>
      </c>
      <c r="CZ508" s="3">
        <f>(ROUND((((S508+ROUND((ROUND((((EU508*1.2))*AV508*1),2)*BS508),2))*AU508)/100),2)+ROUND(((ROUND((ROUND(((AE508-((EU508*1.2)))*AV508*1),2)*BS508),2)*AU508)/100),2))</f>
        <v>85.48</v>
      </c>
      <c r="DA508" s="3"/>
      <c r="DB508" s="3">
        <v>151</v>
      </c>
      <c r="DC508" s="3" t="s">
        <v>3</v>
      </c>
      <c r="DD508" s="3" t="s">
        <v>22</v>
      </c>
      <c r="DE508" s="3" t="s">
        <v>42</v>
      </c>
      <c r="DF508" s="3" t="s">
        <v>42</v>
      </c>
      <c r="DG508" s="3" t="s">
        <v>42</v>
      </c>
      <c r="DH508" s="3" t="s">
        <v>3</v>
      </c>
      <c r="DI508" s="3" t="s">
        <v>42</v>
      </c>
      <c r="DJ508" s="3" t="s">
        <v>42</v>
      </c>
      <c r="DK508" s="3" t="s">
        <v>3</v>
      </c>
      <c r="DL508" s="3" t="s">
        <v>3</v>
      </c>
      <c r="DM508" s="3" t="s">
        <v>3</v>
      </c>
      <c r="DN508" s="3">
        <v>0</v>
      </c>
      <c r="DO508" s="3">
        <v>0</v>
      </c>
      <c r="DP508" s="3">
        <v>1</v>
      </c>
      <c r="DQ508" s="3">
        <v>1</v>
      </c>
      <c r="DR508" s="3"/>
      <c r="DS508" s="3"/>
      <c r="DT508" s="3"/>
      <c r="DU508" s="3">
        <v>1013</v>
      </c>
      <c r="DV508" s="3" t="s">
        <v>701</v>
      </c>
      <c r="DW508" s="3" t="s">
        <v>701</v>
      </c>
      <c r="DX508" s="3">
        <v>1</v>
      </c>
      <c r="DY508" s="3"/>
      <c r="DZ508" s="3" t="s">
        <v>3</v>
      </c>
      <c r="EA508" s="3" t="s">
        <v>3</v>
      </c>
      <c r="EB508" s="3" t="s">
        <v>3</v>
      </c>
      <c r="EC508" s="3" t="s">
        <v>3</v>
      </c>
      <c r="ED508" s="3"/>
      <c r="EE508" s="3">
        <v>57042958</v>
      </c>
      <c r="EF508" s="3">
        <v>40</v>
      </c>
      <c r="EG508" s="3" t="s">
        <v>33</v>
      </c>
      <c r="EH508" s="3">
        <v>0</v>
      </c>
      <c r="EI508" s="3" t="s">
        <v>3</v>
      </c>
      <c r="EJ508" s="3">
        <v>2</v>
      </c>
      <c r="EK508" s="3">
        <v>68</v>
      </c>
      <c r="EL508" s="3" t="s">
        <v>149</v>
      </c>
      <c r="EM508" s="3" t="s">
        <v>150</v>
      </c>
      <c r="EN508" s="3"/>
      <c r="EO508" s="3" t="s">
        <v>46</v>
      </c>
      <c r="EP508" s="3"/>
      <c r="EQ508" s="3">
        <v>0</v>
      </c>
      <c r="ER508" s="3">
        <v>1.45</v>
      </c>
      <c r="ES508" s="3">
        <v>0</v>
      </c>
      <c r="ET508" s="3">
        <v>0</v>
      </c>
      <c r="EU508" s="3">
        <v>0</v>
      </c>
      <c r="EV508" s="3">
        <v>1.45</v>
      </c>
      <c r="EW508" s="3">
        <v>0.13</v>
      </c>
      <c r="EX508" s="3">
        <v>0</v>
      </c>
      <c r="EY508" s="3">
        <v>0</v>
      </c>
      <c r="EZ508" s="3"/>
      <c r="FA508" s="3"/>
      <c r="FB508" s="3"/>
      <c r="FC508" s="3"/>
      <c r="FD508" s="3"/>
      <c r="FE508" s="3"/>
      <c r="FF508" s="3"/>
      <c r="FG508" s="3"/>
      <c r="FH508" s="3"/>
      <c r="FI508" s="3"/>
      <c r="FJ508" s="3"/>
      <c r="FK508" s="3"/>
      <c r="FL508" s="3"/>
      <c r="FM508" s="3"/>
      <c r="FN508" s="3"/>
      <c r="FO508" s="3"/>
      <c r="FP508" s="3"/>
      <c r="FQ508" s="3">
        <v>0</v>
      </c>
      <c r="FR508" s="3">
        <v>0</v>
      </c>
      <c r="FS508" s="3">
        <v>0</v>
      </c>
      <c r="FT508" s="3"/>
      <c r="FU508" s="3"/>
      <c r="FV508" s="3"/>
      <c r="FW508" s="3"/>
      <c r="FX508" s="3">
        <v>90</v>
      </c>
      <c r="FY508" s="3">
        <v>46</v>
      </c>
      <c r="FZ508" s="3"/>
      <c r="GA508" s="3" t="s">
        <v>3</v>
      </c>
      <c r="GB508" s="3"/>
      <c r="GC508" s="3"/>
      <c r="GD508" s="3">
        <v>1</v>
      </c>
      <c r="GE508" s="3"/>
      <c r="GF508" s="3">
        <v>556126554</v>
      </c>
      <c r="GG508" s="3">
        <v>2</v>
      </c>
      <c r="GH508" s="3">
        <v>1</v>
      </c>
      <c r="GI508" s="3">
        <v>2</v>
      </c>
      <c r="GJ508" s="3">
        <v>0</v>
      </c>
      <c r="GK508" s="3">
        <v>0</v>
      </c>
      <c r="GL508" s="3">
        <f t="shared" si="722"/>
        <v>0</v>
      </c>
      <c r="GM508" s="3">
        <f t="shared" si="723"/>
        <v>438.54</v>
      </c>
      <c r="GN508" s="3">
        <f t="shared" si="724"/>
        <v>0</v>
      </c>
      <c r="GO508" s="3">
        <f t="shared" si="725"/>
        <v>438.54</v>
      </c>
      <c r="GP508" s="3">
        <f t="shared" si="726"/>
        <v>0</v>
      </c>
      <c r="GQ508" s="3"/>
      <c r="GR508" s="3">
        <v>0</v>
      </c>
      <c r="GS508" s="3">
        <v>3</v>
      </c>
      <c r="GT508" s="3">
        <v>0</v>
      </c>
      <c r="GU508" s="3" t="s">
        <v>3</v>
      </c>
      <c r="GV508" s="3">
        <f t="shared" si="727"/>
        <v>0</v>
      </c>
      <c r="GW508" s="3">
        <v>1</v>
      </c>
      <c r="GX508" s="3">
        <f t="shared" si="728"/>
        <v>0</v>
      </c>
      <c r="GY508" s="3"/>
      <c r="GZ508" s="3"/>
      <c r="HA508" s="3">
        <v>0</v>
      </c>
      <c r="HB508" s="3">
        <v>0</v>
      </c>
      <c r="HC508" s="3">
        <f t="shared" si="729"/>
        <v>0</v>
      </c>
      <c r="HD508" s="3"/>
      <c r="HE508" s="3" t="s">
        <v>3</v>
      </c>
      <c r="HF508" s="3" t="s">
        <v>3</v>
      </c>
      <c r="HG508" s="3"/>
      <c r="HH508" s="3"/>
      <c r="HI508" s="3"/>
      <c r="HJ508" s="3"/>
      <c r="HK508" s="3"/>
      <c r="HL508" s="3"/>
      <c r="HM508" s="3" t="s">
        <v>3</v>
      </c>
      <c r="HN508" s="3" t="s">
        <v>3</v>
      </c>
      <c r="HO508" s="3" t="s">
        <v>3</v>
      </c>
      <c r="HP508" s="3" t="s">
        <v>3</v>
      </c>
      <c r="HQ508" s="3" t="s">
        <v>3</v>
      </c>
      <c r="HR508" s="3"/>
      <c r="HS508" s="3">
        <v>0</v>
      </c>
      <c r="HT508" s="3"/>
      <c r="HU508" s="3"/>
      <c r="HV508" s="3"/>
      <c r="HW508" s="3"/>
      <c r="HX508" s="3"/>
      <c r="HY508" s="3"/>
      <c r="HZ508" s="3"/>
      <c r="IA508" s="3"/>
      <c r="IB508" s="3"/>
      <c r="IC508" s="3"/>
      <c r="ID508" s="3"/>
      <c r="IE508" s="3"/>
      <c r="IF508" s="3"/>
      <c r="IG508" s="3"/>
      <c r="IH508" s="3"/>
      <c r="II508" s="3"/>
      <c r="IJ508" s="3"/>
      <c r="IK508" s="3">
        <v>0</v>
      </c>
      <c r="IL508" s="3"/>
      <c r="IM508" s="3"/>
      <c r="IN508" s="3"/>
      <c r="IO508" s="3"/>
      <c r="IP508" s="3"/>
      <c r="IQ508" s="3"/>
      <c r="IR508" s="3"/>
      <c r="IS508" s="3"/>
      <c r="IT508" s="3"/>
      <c r="IU508" s="3"/>
    </row>
    <row r="509" spans="1:255" ht="409.5" x14ac:dyDescent="0.25">
      <c r="A509" s="4">
        <v>17</v>
      </c>
      <c r="B509" s="4">
        <v>1</v>
      </c>
      <c r="C509" s="4"/>
      <c r="D509" s="4"/>
      <c r="E509" s="4" t="s">
        <v>698</v>
      </c>
      <c r="F509" s="4" t="s">
        <v>699</v>
      </c>
      <c r="G509" s="4" t="s">
        <v>700</v>
      </c>
      <c r="H509" s="4" t="s">
        <v>701</v>
      </c>
      <c r="I509" s="4">
        <f>ROUND(89+9+4,9)</f>
        <v>102</v>
      </c>
      <c r="J509" s="4">
        <v>0</v>
      </c>
      <c r="K509" s="4">
        <f>ROUND(89+9+4,9)</f>
        <v>102</v>
      </c>
      <c r="L509" s="4"/>
      <c r="M509" s="4"/>
      <c r="N509" s="4"/>
      <c r="O509" s="4">
        <f t="shared" si="705"/>
        <v>10470.959999999999</v>
      </c>
      <c r="P509" s="4">
        <f t="shared" si="706"/>
        <v>0</v>
      </c>
      <c r="Q509" s="4">
        <f>(ROUND((ROUND((((ET509*1.2))*AV509*I509),2)*BB509),2)+ROUND((ROUND(((AE509-((EU509*1.2)))*AV509*I509),2)*BS509),2))</f>
        <v>0</v>
      </c>
      <c r="R509" s="4">
        <f>(ROUND((ROUND((((EU509*1.2))*AV509*I509),2)*BS509),2)+ROUND((ROUND(((AE509-((EU509*1.2)))*AV509*I509),2)*BS509),2))</f>
        <v>0</v>
      </c>
      <c r="S509" s="4">
        <f t="shared" si="707"/>
        <v>10470.959999999999</v>
      </c>
      <c r="T509" s="4">
        <f t="shared" si="708"/>
        <v>0</v>
      </c>
      <c r="U509" s="4">
        <f t="shared" si="709"/>
        <v>16.659863999999999</v>
      </c>
      <c r="V509" s="4">
        <f t="shared" si="710"/>
        <v>0</v>
      </c>
      <c r="W509" s="4">
        <f t="shared" si="711"/>
        <v>0</v>
      </c>
      <c r="X509" s="4">
        <f>(ROUND((((S509+ROUND((ROUND((((EU509*1.2))*AV509*I509),2)*BS509),2))*AT509)/100),2)+ROUND(((ROUND((ROUND(((AE509-((EU509*1.2)))*AV509*I509),2)*BS509),2)*AT509)/100),2))</f>
        <v>9423.86</v>
      </c>
      <c r="Y509" s="4">
        <f>(ROUND((((S509+ROUND((ROUND((((EU509*1.2))*AV509*I509),2)*BS509),2))*AU509)/100),2)+ROUND(((ROUND((ROUND(((AE509-((EU509*1.2)))*AV509*I509),2)*BS509),2)*AU509)/100),2))</f>
        <v>4816.6400000000003</v>
      </c>
      <c r="Z509" s="4"/>
      <c r="AA509" s="4">
        <v>55890823</v>
      </c>
      <c r="AB509" s="4">
        <f t="shared" si="712"/>
        <v>1.74</v>
      </c>
      <c r="AC509" s="4">
        <f>ROUND(((ES509*1)),6)</f>
        <v>0</v>
      </c>
      <c r="AD509" s="4">
        <f>ROUND(((((ET509*1.2))-((EU509*1.2)))+AE509),6)</f>
        <v>0</v>
      </c>
      <c r="AE509" s="4">
        <f>ROUND(((EU509*1.2)),6)</f>
        <v>0</v>
      </c>
      <c r="AF509" s="4">
        <f>ROUND(((EV509*1.2)),6)</f>
        <v>1.74</v>
      </c>
      <c r="AG509" s="4">
        <f t="shared" si="713"/>
        <v>0</v>
      </c>
      <c r="AH509" s="4">
        <f>((EW509*1.2))</f>
        <v>0.156</v>
      </c>
      <c r="AI509" s="4">
        <f>((EX509*1.2))</f>
        <v>0</v>
      </c>
      <c r="AJ509" s="4">
        <f t="shared" si="714"/>
        <v>0</v>
      </c>
      <c r="AK509" s="4">
        <v>1.45</v>
      </c>
      <c r="AL509" s="4">
        <v>0</v>
      </c>
      <c r="AM509" s="4">
        <v>0</v>
      </c>
      <c r="AN509" s="4">
        <v>0</v>
      </c>
      <c r="AO509" s="4">
        <v>1.45</v>
      </c>
      <c r="AP509" s="4">
        <v>0</v>
      </c>
      <c r="AQ509" s="4">
        <v>0.13</v>
      </c>
      <c r="AR509" s="4">
        <v>0</v>
      </c>
      <c r="AS509" s="4">
        <v>0</v>
      </c>
      <c r="AT509" s="4">
        <v>90</v>
      </c>
      <c r="AU509" s="4">
        <v>46</v>
      </c>
      <c r="AV509" s="4">
        <v>1.0469999999999999</v>
      </c>
      <c r="AW509" s="4">
        <v>1</v>
      </c>
      <c r="AX509" s="4"/>
      <c r="AY509" s="4"/>
      <c r="AZ509" s="4">
        <v>1</v>
      </c>
      <c r="BA509" s="4">
        <v>56.35</v>
      </c>
      <c r="BB509" s="4">
        <v>1</v>
      </c>
      <c r="BC509" s="4">
        <v>1</v>
      </c>
      <c r="BD509" s="4" t="s">
        <v>3</v>
      </c>
      <c r="BE509" s="4" t="s">
        <v>3</v>
      </c>
      <c r="BF509" s="4" t="s">
        <v>3</v>
      </c>
      <c r="BG509" s="4" t="s">
        <v>3</v>
      </c>
      <c r="BH509" s="4">
        <v>0</v>
      </c>
      <c r="BI509" s="4">
        <v>2</v>
      </c>
      <c r="BJ509" s="4" t="s">
        <v>702</v>
      </c>
      <c r="BK509" s="4"/>
      <c r="BL509" s="4"/>
      <c r="BM509" s="4">
        <v>68</v>
      </c>
      <c r="BN509" s="4">
        <v>0</v>
      </c>
      <c r="BO509" s="4" t="s">
        <v>699</v>
      </c>
      <c r="BP509" s="4">
        <v>1</v>
      </c>
      <c r="BQ509" s="4">
        <v>40</v>
      </c>
      <c r="BR509" s="4">
        <v>0</v>
      </c>
      <c r="BS509" s="4">
        <v>56.35</v>
      </c>
      <c r="BT509" s="4">
        <v>1</v>
      </c>
      <c r="BU509" s="4">
        <v>1</v>
      </c>
      <c r="BV509" s="4">
        <v>1</v>
      </c>
      <c r="BW509" s="4">
        <v>1</v>
      </c>
      <c r="BX509" s="4">
        <v>1</v>
      </c>
      <c r="BY509" s="4" t="s">
        <v>3</v>
      </c>
      <c r="BZ509" s="4">
        <v>90</v>
      </c>
      <c r="CA509" s="4">
        <v>46</v>
      </c>
      <c r="CB509" s="4" t="s">
        <v>3</v>
      </c>
      <c r="CC509" s="4"/>
      <c r="CD509" s="4"/>
      <c r="CE509" s="4">
        <v>1566</v>
      </c>
      <c r="CF509" s="4">
        <v>0</v>
      </c>
      <c r="CG509" s="4">
        <v>0</v>
      </c>
      <c r="CH509" s="4"/>
      <c r="CI509" s="4"/>
      <c r="CJ509" s="4"/>
      <c r="CK509" s="4"/>
      <c r="CL509" s="4"/>
      <c r="CM509" s="4">
        <v>0</v>
      </c>
      <c r="CN509" s="10" t="s">
        <v>2491</v>
      </c>
      <c r="CO509" s="4">
        <v>0</v>
      </c>
      <c r="CP509" s="4">
        <f t="shared" si="715"/>
        <v>10470.959999999999</v>
      </c>
      <c r="CQ509" s="4">
        <f t="shared" si="716"/>
        <v>0</v>
      </c>
      <c r="CR509" s="4">
        <f>(ROUND((ROUND((((ET509*1.2))*AV509*1),2)*BB509),2)+ROUND((ROUND(((AE509-((EU509*1.2)))*AV509*1),2)*BS509),2))</f>
        <v>0</v>
      </c>
      <c r="CS509" s="4">
        <f>(ROUND((ROUND((((EU509*1.2))*AV509*1),2)*BS509),2)+ROUND((ROUND(((AE509-((EU509*1.2)))*AV509*1),2)*BS509),2))</f>
        <v>0</v>
      </c>
      <c r="CT509" s="4">
        <f t="shared" si="717"/>
        <v>102.56</v>
      </c>
      <c r="CU509" s="4">
        <f t="shared" si="718"/>
        <v>0</v>
      </c>
      <c r="CV509" s="4">
        <f t="shared" si="719"/>
        <v>0.16333199999999998</v>
      </c>
      <c r="CW509" s="4">
        <f t="shared" si="720"/>
        <v>0</v>
      </c>
      <c r="CX509" s="4">
        <f t="shared" si="721"/>
        <v>0</v>
      </c>
      <c r="CY509" s="4">
        <f>(ROUND((((S509+ROUND((ROUND((((EU509*1.2))*AV509*1),2)*BS509),2))*AT509)/100),2)+ROUND(((ROUND((ROUND(((AE509-((EU509*1.2)))*AV509*1),2)*BS509),2)*AT509)/100),2))</f>
        <v>9423.86</v>
      </c>
      <c r="CZ509" s="4">
        <f>(ROUND((((S509+ROUND((ROUND((((EU509*1.2))*AV509*1),2)*BS509),2))*AU509)/100),2)+ROUND(((ROUND((ROUND(((AE509-((EU509*1.2)))*AV509*1),2)*BS509),2)*AU509)/100),2))</f>
        <v>4816.6400000000003</v>
      </c>
      <c r="DA509" s="4"/>
      <c r="DB509" s="4">
        <v>152</v>
      </c>
      <c r="DC509" s="4" t="s">
        <v>3</v>
      </c>
      <c r="DD509" s="4" t="s">
        <v>22</v>
      </c>
      <c r="DE509" s="4" t="s">
        <v>42</v>
      </c>
      <c r="DF509" s="4" t="s">
        <v>42</v>
      </c>
      <c r="DG509" s="4" t="s">
        <v>42</v>
      </c>
      <c r="DH509" s="4" t="s">
        <v>3</v>
      </c>
      <c r="DI509" s="4" t="s">
        <v>42</v>
      </c>
      <c r="DJ509" s="4" t="s">
        <v>42</v>
      </c>
      <c r="DK509" s="4" t="s">
        <v>3</v>
      </c>
      <c r="DL509" s="4" t="s">
        <v>3</v>
      </c>
      <c r="DM509" s="4" t="s">
        <v>3</v>
      </c>
      <c r="DN509" s="4">
        <v>0</v>
      </c>
      <c r="DO509" s="4">
        <v>0</v>
      </c>
      <c r="DP509" s="4">
        <v>1</v>
      </c>
      <c r="DQ509" s="4">
        <v>1</v>
      </c>
      <c r="DR509" s="4"/>
      <c r="DS509" s="4"/>
      <c r="DT509" s="4"/>
      <c r="DU509" s="4">
        <v>1013</v>
      </c>
      <c r="DV509" s="4" t="s">
        <v>701</v>
      </c>
      <c r="DW509" s="4" t="s">
        <v>701</v>
      </c>
      <c r="DX509" s="4">
        <v>1</v>
      </c>
      <c r="DY509" s="4"/>
      <c r="DZ509" s="4" t="s">
        <v>3</v>
      </c>
      <c r="EA509" s="4" t="s">
        <v>3</v>
      </c>
      <c r="EB509" s="4" t="s">
        <v>3</v>
      </c>
      <c r="EC509" s="4" t="s">
        <v>3</v>
      </c>
      <c r="ED509" s="4"/>
      <c r="EE509" s="4">
        <v>57042958</v>
      </c>
      <c r="EF509" s="4">
        <v>40</v>
      </c>
      <c r="EG509" s="4" t="s">
        <v>33</v>
      </c>
      <c r="EH509" s="4">
        <v>0</v>
      </c>
      <c r="EI509" s="4" t="s">
        <v>3</v>
      </c>
      <c r="EJ509" s="4">
        <v>2</v>
      </c>
      <c r="EK509" s="4">
        <v>68</v>
      </c>
      <c r="EL509" s="4" t="s">
        <v>149</v>
      </c>
      <c r="EM509" s="4" t="s">
        <v>150</v>
      </c>
      <c r="EN509" s="4"/>
      <c r="EO509" s="4" t="s">
        <v>46</v>
      </c>
      <c r="EP509" s="4"/>
      <c r="EQ509" s="4">
        <v>0</v>
      </c>
      <c r="ER509" s="4">
        <v>1.45</v>
      </c>
      <c r="ES509" s="4">
        <v>0</v>
      </c>
      <c r="ET509" s="4">
        <v>0</v>
      </c>
      <c r="EU509" s="4">
        <v>0</v>
      </c>
      <c r="EV509" s="4">
        <v>1.45</v>
      </c>
      <c r="EW509" s="4">
        <v>0.13</v>
      </c>
      <c r="EX509" s="4">
        <v>0</v>
      </c>
      <c r="EY509" s="4">
        <v>0</v>
      </c>
      <c r="EZ509" s="4"/>
      <c r="FA509" s="4"/>
      <c r="FB509" s="4"/>
      <c r="FC509" s="4"/>
      <c r="FD509" s="4"/>
      <c r="FE509" s="4"/>
      <c r="FF509" s="4"/>
      <c r="FG509" s="4"/>
      <c r="FH509" s="4"/>
      <c r="FI509" s="4"/>
      <c r="FJ509" s="4"/>
      <c r="FK509" s="4"/>
      <c r="FL509" s="4"/>
      <c r="FM509" s="4"/>
      <c r="FN509" s="4"/>
      <c r="FO509" s="4"/>
      <c r="FP509" s="4"/>
      <c r="FQ509" s="4">
        <v>0</v>
      </c>
      <c r="FR509" s="4">
        <v>0</v>
      </c>
      <c r="FS509" s="4">
        <v>0</v>
      </c>
      <c r="FT509" s="4"/>
      <c r="FU509" s="4"/>
      <c r="FV509" s="4"/>
      <c r="FW509" s="4"/>
      <c r="FX509" s="4">
        <v>90</v>
      </c>
      <c r="FY509" s="4">
        <v>46</v>
      </c>
      <c r="FZ509" s="4"/>
      <c r="GA509" s="4" t="s">
        <v>3</v>
      </c>
      <c r="GB509" s="4"/>
      <c r="GC509" s="4"/>
      <c r="GD509" s="4">
        <v>1</v>
      </c>
      <c r="GE509" s="4"/>
      <c r="GF509" s="4">
        <v>556126554</v>
      </c>
      <c r="GG509" s="4">
        <v>2</v>
      </c>
      <c r="GH509" s="4">
        <v>1</v>
      </c>
      <c r="GI509" s="4">
        <v>2</v>
      </c>
      <c r="GJ509" s="4">
        <v>0</v>
      </c>
      <c r="GK509" s="4">
        <v>0</v>
      </c>
      <c r="GL509" s="4">
        <f t="shared" si="722"/>
        <v>0</v>
      </c>
      <c r="GM509" s="4">
        <f t="shared" si="723"/>
        <v>24711.46</v>
      </c>
      <c r="GN509" s="4">
        <f t="shared" si="724"/>
        <v>0</v>
      </c>
      <c r="GO509" s="4">
        <f t="shared" si="725"/>
        <v>24711.46</v>
      </c>
      <c r="GP509" s="4">
        <f t="shared" si="726"/>
        <v>0</v>
      </c>
      <c r="GQ509" s="4"/>
      <c r="GR509" s="4">
        <v>0</v>
      </c>
      <c r="GS509" s="4">
        <v>0</v>
      </c>
      <c r="GT509" s="4">
        <v>0</v>
      </c>
      <c r="GU509" s="4" t="s">
        <v>3</v>
      </c>
      <c r="GV509" s="4">
        <f t="shared" si="727"/>
        <v>0</v>
      </c>
      <c r="GW509" s="4">
        <v>1</v>
      </c>
      <c r="GX509" s="4">
        <f t="shared" si="728"/>
        <v>0</v>
      </c>
      <c r="GY509" s="4"/>
      <c r="GZ509" s="4"/>
      <c r="HA509" s="4">
        <v>0</v>
      </c>
      <c r="HB509" s="4">
        <v>0</v>
      </c>
      <c r="HC509" s="4">
        <f t="shared" si="729"/>
        <v>0</v>
      </c>
      <c r="HD509" s="4"/>
      <c r="HE509" s="4" t="s">
        <v>3</v>
      </c>
      <c r="HF509" s="4" t="s">
        <v>3</v>
      </c>
      <c r="HG509" s="4"/>
      <c r="HH509" s="4"/>
      <c r="HI509" s="4"/>
      <c r="HJ509" s="4"/>
      <c r="HK509" s="4"/>
      <c r="HL509" s="4"/>
      <c r="HM509" s="4" t="s">
        <v>3</v>
      </c>
      <c r="HN509" s="4" t="s">
        <v>3</v>
      </c>
      <c r="HO509" s="4" t="s">
        <v>3</v>
      </c>
      <c r="HP509" s="4" t="s">
        <v>3</v>
      </c>
      <c r="HQ509" s="4" t="s">
        <v>3</v>
      </c>
      <c r="HR509" s="4"/>
      <c r="HS509" s="4">
        <v>0</v>
      </c>
      <c r="HT509" s="4"/>
      <c r="HU509" s="4"/>
      <c r="HV509" s="4"/>
      <c r="HW509" s="4"/>
      <c r="HX509" s="4"/>
      <c r="HY509" s="4"/>
      <c r="HZ509" s="4"/>
      <c r="IA509" s="4"/>
      <c r="IB509" s="4"/>
      <c r="IC509" s="4"/>
      <c r="ID509" s="4"/>
      <c r="IE509" s="4"/>
      <c r="IF509" s="4"/>
      <c r="IG509" s="4"/>
      <c r="IH509" s="4"/>
      <c r="II509" s="4"/>
      <c r="IJ509" s="4"/>
      <c r="IK509" s="4">
        <v>0</v>
      </c>
      <c r="IL509" s="4"/>
      <c r="IM509" s="4"/>
      <c r="IN509" s="4"/>
      <c r="IO509" s="4"/>
      <c r="IP509" s="4"/>
      <c r="IQ509" s="4"/>
      <c r="IR509" s="4"/>
      <c r="IS509" s="4"/>
      <c r="IT509" s="4"/>
      <c r="IU509" s="4"/>
    </row>
    <row r="510" spans="1:255" ht="409.5" x14ac:dyDescent="0.25">
      <c r="A510" s="3">
        <v>17</v>
      </c>
      <c r="B510" s="3">
        <v>1</v>
      </c>
      <c r="C510" s="3"/>
      <c r="D510" s="3"/>
      <c r="E510" s="3" t="s">
        <v>703</v>
      </c>
      <c r="F510" s="3" t="s">
        <v>704</v>
      </c>
      <c r="G510" s="3" t="s">
        <v>705</v>
      </c>
      <c r="H510" s="3" t="s">
        <v>266</v>
      </c>
      <c r="I510" s="3">
        <v>89</v>
      </c>
      <c r="J510" s="3">
        <v>0</v>
      </c>
      <c r="K510" s="3">
        <v>89</v>
      </c>
      <c r="L510" s="3"/>
      <c r="M510" s="3"/>
      <c r="N510" s="3"/>
      <c r="O510" s="3">
        <f t="shared" si="705"/>
        <v>1359.03</v>
      </c>
      <c r="P510" s="3">
        <f t="shared" si="706"/>
        <v>1359.03</v>
      </c>
      <c r="Q510" s="3">
        <f>(ROUND((ROUND((((ET510*1.1))*AV510*I510),2)*BB510),2)+ROUND((ROUND(((AE510-((EU510*1.1)))*AV510*I510),2)*BS510),2))</f>
        <v>0</v>
      </c>
      <c r="R510" s="3">
        <f>(ROUND((ROUND((((EU510*1.1))*AV510*I510),2)*BS510),2)+ROUND((ROUND(((AE510-((EU510*1.1)))*AV510*I510),2)*BS510),2))</f>
        <v>0</v>
      </c>
      <c r="S510" s="3">
        <f t="shared" si="707"/>
        <v>0</v>
      </c>
      <c r="T510" s="3">
        <f t="shared" si="708"/>
        <v>0</v>
      </c>
      <c r="U510" s="3">
        <f t="shared" si="709"/>
        <v>0</v>
      </c>
      <c r="V510" s="3">
        <f t="shared" si="710"/>
        <v>0</v>
      </c>
      <c r="W510" s="3">
        <f t="shared" si="711"/>
        <v>0</v>
      </c>
      <c r="X510" s="3">
        <f>(ROUND((((S510+ROUND((ROUND((((EU510*1.1))*AV510*I510),2)*BS510),2))*AT510)/100),2)+ROUND(((ROUND((ROUND(((AE510-((EU510*1.1)))*AV510*I510),2)*BS510),2)*AT510)/100),2))</f>
        <v>0</v>
      </c>
      <c r="Y510" s="3">
        <f>(ROUND((((S510+ROUND((ROUND((((EU510*1.1))*AV510*I510),2)*BS510),2))*AU510)/100),2)+ROUND(((ROUND((ROUND(((AE510-((EU510*1.1)))*AV510*I510),2)*BS510),2)*AU510)/100),2))</f>
        <v>0</v>
      </c>
      <c r="Z510" s="3"/>
      <c r="AA510" s="3">
        <v>54971259</v>
      </c>
      <c r="AB510" s="3">
        <f t="shared" si="712"/>
        <v>15.27</v>
      </c>
      <c r="AC510" s="3">
        <f>ROUND(((ES510*1)),6)</f>
        <v>15.27</v>
      </c>
      <c r="AD510" s="3">
        <f>ROUND(((((ET510*1.1))-((EU510*1.1)))+AE510),6)</f>
        <v>0</v>
      </c>
      <c r="AE510" s="3">
        <f>ROUND(((EU510*1.1)),6)</f>
        <v>0</v>
      </c>
      <c r="AF510" s="3">
        <f>ROUND(((EV510*1.1)),6)</f>
        <v>0</v>
      </c>
      <c r="AG510" s="3">
        <f t="shared" si="713"/>
        <v>0</v>
      </c>
      <c r="AH510" s="3">
        <f>((EW510*1.1))</f>
        <v>0</v>
      </c>
      <c r="AI510" s="3">
        <f>((EX510*1.1))</f>
        <v>0</v>
      </c>
      <c r="AJ510" s="3">
        <f t="shared" si="714"/>
        <v>0</v>
      </c>
      <c r="AK510" s="3">
        <v>15.27</v>
      </c>
      <c r="AL510" s="3">
        <v>15.27</v>
      </c>
      <c r="AM510" s="3">
        <v>0</v>
      </c>
      <c r="AN510" s="3">
        <v>0</v>
      </c>
      <c r="AO510" s="3">
        <v>0</v>
      </c>
      <c r="AP510" s="3">
        <v>0</v>
      </c>
      <c r="AQ510" s="3">
        <v>0</v>
      </c>
      <c r="AR510" s="3">
        <v>0</v>
      </c>
      <c r="AS510" s="3">
        <v>0</v>
      </c>
      <c r="AT510" s="3">
        <v>0</v>
      </c>
      <c r="AU510" s="3">
        <v>0</v>
      </c>
      <c r="AV510" s="3">
        <v>1</v>
      </c>
      <c r="AW510" s="3">
        <v>1</v>
      </c>
      <c r="AX510" s="3"/>
      <c r="AY510" s="3"/>
      <c r="AZ510" s="3">
        <v>1</v>
      </c>
      <c r="BA510" s="3">
        <v>1</v>
      </c>
      <c r="BB510" s="3">
        <v>1</v>
      </c>
      <c r="BC510" s="3">
        <v>1</v>
      </c>
      <c r="BD510" s="3" t="s">
        <v>3</v>
      </c>
      <c r="BE510" s="3" t="s">
        <v>3</v>
      </c>
      <c r="BF510" s="3" t="s">
        <v>3</v>
      </c>
      <c r="BG510" s="3" t="s">
        <v>3</v>
      </c>
      <c r="BH510" s="3">
        <v>3</v>
      </c>
      <c r="BI510" s="3">
        <v>2</v>
      </c>
      <c r="BJ510" s="3" t="s">
        <v>706</v>
      </c>
      <c r="BK510" s="3"/>
      <c r="BL510" s="3"/>
      <c r="BM510" s="3">
        <v>1618</v>
      </c>
      <c r="BN510" s="3">
        <v>0</v>
      </c>
      <c r="BO510" s="3" t="s">
        <v>3</v>
      </c>
      <c r="BP510" s="3">
        <v>0</v>
      </c>
      <c r="BQ510" s="3">
        <v>201</v>
      </c>
      <c r="BR510" s="3">
        <v>0</v>
      </c>
      <c r="BS510" s="3">
        <v>1</v>
      </c>
      <c r="BT510" s="3">
        <v>1</v>
      </c>
      <c r="BU510" s="3">
        <v>1</v>
      </c>
      <c r="BV510" s="3">
        <v>1</v>
      </c>
      <c r="BW510" s="3">
        <v>1</v>
      </c>
      <c r="BX510" s="3">
        <v>1</v>
      </c>
      <c r="BY510" s="3" t="s">
        <v>3</v>
      </c>
      <c r="BZ510" s="3">
        <v>0</v>
      </c>
      <c r="CA510" s="3">
        <v>0</v>
      </c>
      <c r="CB510" s="3" t="s">
        <v>3</v>
      </c>
      <c r="CC510" s="3"/>
      <c r="CD510" s="3"/>
      <c r="CE510" s="3">
        <v>1566</v>
      </c>
      <c r="CF510" s="3">
        <v>0</v>
      </c>
      <c r="CG510" s="3">
        <v>0</v>
      </c>
      <c r="CH510" s="3"/>
      <c r="CI510" s="3"/>
      <c r="CJ510" s="3"/>
      <c r="CK510" s="3"/>
      <c r="CL510" s="3"/>
      <c r="CM510" s="3">
        <v>0</v>
      </c>
      <c r="CN510" s="9" t="s">
        <v>2529</v>
      </c>
      <c r="CO510" s="3">
        <v>0</v>
      </c>
      <c r="CP510" s="3">
        <f t="shared" si="715"/>
        <v>1359.03</v>
      </c>
      <c r="CQ510" s="3">
        <f t="shared" si="716"/>
        <v>15.27</v>
      </c>
      <c r="CR510" s="3">
        <f>(ROUND((ROUND((((ET510*1.1))*AV510*1),2)*BB510),2)+ROUND((ROUND(((AE510-((EU510*1.1)))*AV510*1),2)*BS510),2))</f>
        <v>0</v>
      </c>
      <c r="CS510" s="3">
        <f>(ROUND((ROUND((((EU510*1.1))*AV510*1),2)*BS510),2)+ROUND((ROUND(((AE510-((EU510*1.1)))*AV510*1),2)*BS510),2))</f>
        <v>0</v>
      </c>
      <c r="CT510" s="3">
        <f t="shared" si="717"/>
        <v>0</v>
      </c>
      <c r="CU510" s="3">
        <f t="shared" si="718"/>
        <v>0</v>
      </c>
      <c r="CV510" s="3">
        <f t="shared" si="719"/>
        <v>0</v>
      </c>
      <c r="CW510" s="3">
        <f t="shared" si="720"/>
        <v>0</v>
      </c>
      <c r="CX510" s="3">
        <f t="shared" si="721"/>
        <v>0</v>
      </c>
      <c r="CY510" s="3">
        <f>(ROUND((((S510+ROUND((ROUND((((EU510*1.1))*AV510*1),2)*BS510),2))*AT510)/100),2)+ROUND(((ROUND((ROUND(((AE510-((EU510*1.1)))*AV510*1),2)*BS510),2)*AT510)/100),2))</f>
        <v>0</v>
      </c>
      <c r="CZ510" s="3">
        <f>(ROUND((((S510+ROUND((ROUND((((EU510*1.1))*AV510*1),2)*BS510),2))*AU510)/100),2)+ROUND(((ROUND((ROUND(((AE510-((EU510*1.1)))*AV510*1),2)*BS510),2)*AU510)/100),2))</f>
        <v>0</v>
      </c>
      <c r="DA510" s="3"/>
      <c r="DB510" s="3"/>
      <c r="DC510" s="3" t="s">
        <v>3</v>
      </c>
      <c r="DD510" s="3" t="s">
        <v>22</v>
      </c>
      <c r="DE510" s="3" t="s">
        <v>23</v>
      </c>
      <c r="DF510" s="3" t="s">
        <v>23</v>
      </c>
      <c r="DG510" s="3" t="s">
        <v>23</v>
      </c>
      <c r="DH510" s="3" t="s">
        <v>3</v>
      </c>
      <c r="DI510" s="3" t="s">
        <v>23</v>
      </c>
      <c r="DJ510" s="3" t="s">
        <v>23</v>
      </c>
      <c r="DK510" s="3" t="s">
        <v>3</v>
      </c>
      <c r="DL510" s="3" t="s">
        <v>3</v>
      </c>
      <c r="DM510" s="3" t="s">
        <v>3</v>
      </c>
      <c r="DN510" s="3">
        <v>0</v>
      </c>
      <c r="DO510" s="3">
        <v>0</v>
      </c>
      <c r="DP510" s="3">
        <v>1</v>
      </c>
      <c r="DQ510" s="3">
        <v>1</v>
      </c>
      <c r="DR510" s="3"/>
      <c r="DS510" s="3"/>
      <c r="DT510" s="3"/>
      <c r="DU510" s="3">
        <v>1010</v>
      </c>
      <c r="DV510" s="3" t="s">
        <v>266</v>
      </c>
      <c r="DW510" s="3" t="s">
        <v>266</v>
      </c>
      <c r="DX510" s="3">
        <v>1</v>
      </c>
      <c r="DY510" s="3"/>
      <c r="DZ510" s="3" t="s">
        <v>3</v>
      </c>
      <c r="EA510" s="3" t="s">
        <v>3</v>
      </c>
      <c r="EB510" s="3" t="s">
        <v>3</v>
      </c>
      <c r="EC510" s="3" t="s">
        <v>3</v>
      </c>
      <c r="ED510" s="3"/>
      <c r="EE510" s="3">
        <v>57042987</v>
      </c>
      <c r="EF510" s="3">
        <v>201</v>
      </c>
      <c r="EG510" s="3" t="s">
        <v>575</v>
      </c>
      <c r="EH510" s="3">
        <v>0</v>
      </c>
      <c r="EI510" s="3" t="s">
        <v>3</v>
      </c>
      <c r="EJ510" s="3">
        <v>2</v>
      </c>
      <c r="EK510" s="3">
        <v>1618</v>
      </c>
      <c r="EL510" s="3" t="s">
        <v>576</v>
      </c>
      <c r="EM510" s="3" t="s">
        <v>577</v>
      </c>
      <c r="EN510" s="3"/>
      <c r="EO510" s="3" t="s">
        <v>24</v>
      </c>
      <c r="EP510" s="3"/>
      <c r="EQ510" s="3">
        <v>0</v>
      </c>
      <c r="ER510" s="3">
        <v>15.27</v>
      </c>
      <c r="ES510" s="3">
        <v>15.27</v>
      </c>
      <c r="ET510" s="3">
        <v>0</v>
      </c>
      <c r="EU510" s="3">
        <v>0</v>
      </c>
      <c r="EV510" s="3">
        <v>0</v>
      </c>
      <c r="EW510" s="3">
        <v>0</v>
      </c>
      <c r="EX510" s="3">
        <v>0</v>
      </c>
      <c r="EY510" s="3">
        <v>0</v>
      </c>
      <c r="EZ510" s="3"/>
      <c r="FA510" s="3"/>
      <c r="FB510" s="3"/>
      <c r="FC510" s="3"/>
      <c r="FD510" s="3"/>
      <c r="FE510" s="3"/>
      <c r="FF510" s="3"/>
      <c r="FG510" s="3"/>
      <c r="FH510" s="3"/>
      <c r="FI510" s="3"/>
      <c r="FJ510" s="3"/>
      <c r="FK510" s="3"/>
      <c r="FL510" s="3"/>
      <c r="FM510" s="3"/>
      <c r="FN510" s="3"/>
      <c r="FO510" s="3"/>
      <c r="FP510" s="3"/>
      <c r="FQ510" s="3">
        <v>0</v>
      </c>
      <c r="FR510" s="3">
        <v>0</v>
      </c>
      <c r="FS510" s="3">
        <v>0</v>
      </c>
      <c r="FT510" s="3"/>
      <c r="FU510" s="3"/>
      <c r="FV510" s="3"/>
      <c r="FW510" s="3"/>
      <c r="FX510" s="3">
        <v>0</v>
      </c>
      <c r="FY510" s="3">
        <v>0</v>
      </c>
      <c r="FZ510" s="3"/>
      <c r="GA510" s="3" t="s">
        <v>3</v>
      </c>
      <c r="GB510" s="3"/>
      <c r="GC510" s="3"/>
      <c r="GD510" s="3">
        <v>1</v>
      </c>
      <c r="GE510" s="3"/>
      <c r="GF510" s="3">
        <v>-1988874011</v>
      </c>
      <c r="GG510" s="3">
        <v>2</v>
      </c>
      <c r="GH510" s="3">
        <v>1</v>
      </c>
      <c r="GI510" s="3">
        <v>-2</v>
      </c>
      <c r="GJ510" s="3">
        <v>0</v>
      </c>
      <c r="GK510" s="3">
        <v>0</v>
      </c>
      <c r="GL510" s="3">
        <f t="shared" si="722"/>
        <v>0</v>
      </c>
      <c r="GM510" s="3">
        <f t="shared" si="723"/>
        <v>1359.03</v>
      </c>
      <c r="GN510" s="3">
        <f t="shared" si="724"/>
        <v>0</v>
      </c>
      <c r="GO510" s="3">
        <f t="shared" si="725"/>
        <v>1359.03</v>
      </c>
      <c r="GP510" s="3">
        <f t="shared" si="726"/>
        <v>0</v>
      </c>
      <c r="GQ510" s="3"/>
      <c r="GR510" s="3">
        <v>0</v>
      </c>
      <c r="GS510" s="3">
        <v>3</v>
      </c>
      <c r="GT510" s="3">
        <v>0</v>
      </c>
      <c r="GU510" s="3" t="s">
        <v>3</v>
      </c>
      <c r="GV510" s="3">
        <f t="shared" si="727"/>
        <v>0</v>
      </c>
      <c r="GW510" s="3">
        <v>1</v>
      </c>
      <c r="GX510" s="3">
        <f t="shared" si="728"/>
        <v>0</v>
      </c>
      <c r="GY510" s="3"/>
      <c r="GZ510" s="3"/>
      <c r="HA510" s="3">
        <v>0</v>
      </c>
      <c r="HB510" s="3">
        <v>0</v>
      </c>
      <c r="HC510" s="3">
        <f t="shared" si="729"/>
        <v>0</v>
      </c>
      <c r="HD510" s="3"/>
      <c r="HE510" s="3" t="s">
        <v>3</v>
      </c>
      <c r="HF510" s="3" t="s">
        <v>3</v>
      </c>
      <c r="HG510" s="3"/>
      <c r="HH510" s="3"/>
      <c r="HI510" s="3"/>
      <c r="HJ510" s="3"/>
      <c r="HK510" s="3"/>
      <c r="HL510" s="3"/>
      <c r="HM510" s="3" t="s">
        <v>3</v>
      </c>
      <c r="HN510" s="3" t="s">
        <v>3</v>
      </c>
      <c r="HO510" s="3" t="s">
        <v>3</v>
      </c>
      <c r="HP510" s="3" t="s">
        <v>3</v>
      </c>
      <c r="HQ510" s="3" t="s">
        <v>3</v>
      </c>
      <c r="HR510" s="3"/>
      <c r="HS510" s="3">
        <v>0</v>
      </c>
      <c r="HT510" s="3"/>
      <c r="HU510" s="3"/>
      <c r="HV510" s="3"/>
      <c r="HW510" s="3"/>
      <c r="HX510" s="3"/>
      <c r="HY510" s="3"/>
      <c r="HZ510" s="3"/>
      <c r="IA510" s="3"/>
      <c r="IB510" s="3"/>
      <c r="IC510" s="3"/>
      <c r="ID510" s="3"/>
      <c r="IE510" s="3"/>
      <c r="IF510" s="3"/>
      <c r="IG510" s="3"/>
      <c r="IH510" s="3"/>
      <c r="II510" s="3"/>
      <c r="IJ510" s="3"/>
      <c r="IK510" s="3">
        <v>0</v>
      </c>
      <c r="IL510" s="3"/>
      <c r="IM510" s="3"/>
      <c r="IN510" s="3"/>
      <c r="IO510" s="3"/>
      <c r="IP510" s="3"/>
      <c r="IQ510" s="3"/>
      <c r="IR510" s="3"/>
      <c r="IS510" s="3"/>
      <c r="IT510" s="3"/>
      <c r="IU510" s="3"/>
    </row>
    <row r="511" spans="1:255" ht="409.5" x14ac:dyDescent="0.25">
      <c r="A511" s="4">
        <v>17</v>
      </c>
      <c r="B511" s="4">
        <v>1</v>
      </c>
      <c r="C511" s="4"/>
      <c r="D511" s="4"/>
      <c r="E511" s="4" t="s">
        <v>703</v>
      </c>
      <c r="F511" s="4" t="s">
        <v>704</v>
      </c>
      <c r="G511" s="4" t="s">
        <v>705</v>
      </c>
      <c r="H511" s="4" t="s">
        <v>266</v>
      </c>
      <c r="I511" s="4">
        <v>89</v>
      </c>
      <c r="J511" s="4">
        <v>0</v>
      </c>
      <c r="K511" s="4">
        <v>89</v>
      </c>
      <c r="L511" s="4"/>
      <c r="M511" s="4"/>
      <c r="N511" s="4"/>
      <c r="O511" s="4">
        <f t="shared" si="705"/>
        <v>13400.04</v>
      </c>
      <c r="P511" s="4">
        <f t="shared" si="706"/>
        <v>13400.04</v>
      </c>
      <c r="Q511" s="4">
        <f>(ROUND((ROUND((((ET511*1.1))*AV511*I511),2)*BB511),2)+ROUND((ROUND(((AE511-((EU511*1.1)))*AV511*I511),2)*BS511),2))</f>
        <v>0</v>
      </c>
      <c r="R511" s="4">
        <f>(ROUND((ROUND((((EU511*1.1))*AV511*I511),2)*BS511),2)+ROUND((ROUND(((AE511-((EU511*1.1)))*AV511*I511),2)*BS511),2))</f>
        <v>0</v>
      </c>
      <c r="S511" s="4">
        <f t="shared" si="707"/>
        <v>0</v>
      </c>
      <c r="T511" s="4">
        <f t="shared" si="708"/>
        <v>0</v>
      </c>
      <c r="U511" s="4">
        <f t="shared" si="709"/>
        <v>0</v>
      </c>
      <c r="V511" s="4">
        <f t="shared" si="710"/>
        <v>0</v>
      </c>
      <c r="W511" s="4">
        <f t="shared" si="711"/>
        <v>0</v>
      </c>
      <c r="X511" s="4">
        <f>(ROUND((((S511+ROUND((ROUND((((EU511*1.1))*AV511*I511),2)*BS511),2))*AT511)/100),2)+ROUND(((ROUND((ROUND(((AE511-((EU511*1.1)))*AV511*I511),2)*BS511),2)*AT511)/100),2))</f>
        <v>0</v>
      </c>
      <c r="Y511" s="4">
        <f>(ROUND((((S511+ROUND((ROUND((((EU511*1.1))*AV511*I511),2)*BS511),2))*AU511)/100),2)+ROUND(((ROUND((ROUND(((AE511-((EU511*1.1)))*AV511*I511),2)*BS511),2)*AU511)/100),2))</f>
        <v>0</v>
      </c>
      <c r="Z511" s="4"/>
      <c r="AA511" s="4">
        <v>55890823</v>
      </c>
      <c r="AB511" s="4">
        <f t="shared" si="712"/>
        <v>15.27</v>
      </c>
      <c r="AC511" s="4">
        <f>ROUND(((ES511*1)),6)</f>
        <v>15.27</v>
      </c>
      <c r="AD511" s="4">
        <f>ROUND(((((ET511*1.1))-((EU511*1.1)))+AE511),6)</f>
        <v>0</v>
      </c>
      <c r="AE511" s="4">
        <f>ROUND(((EU511*1.1)),6)</f>
        <v>0</v>
      </c>
      <c r="AF511" s="4">
        <f>ROUND(((EV511*1.1)),6)</f>
        <v>0</v>
      </c>
      <c r="AG511" s="4">
        <f t="shared" si="713"/>
        <v>0</v>
      </c>
      <c r="AH511" s="4">
        <f>((EW511*1.1))</f>
        <v>0</v>
      </c>
      <c r="AI511" s="4">
        <f>((EX511*1.1))</f>
        <v>0</v>
      </c>
      <c r="AJ511" s="4">
        <f t="shared" si="714"/>
        <v>0</v>
      </c>
      <c r="AK511" s="4">
        <v>15.27</v>
      </c>
      <c r="AL511" s="4">
        <v>15.27</v>
      </c>
      <c r="AM511" s="4">
        <v>0</v>
      </c>
      <c r="AN511" s="4">
        <v>0</v>
      </c>
      <c r="AO511" s="4">
        <v>0</v>
      </c>
      <c r="AP511" s="4">
        <v>0</v>
      </c>
      <c r="AQ511" s="4">
        <v>0</v>
      </c>
      <c r="AR511" s="4">
        <v>0</v>
      </c>
      <c r="AS511" s="4">
        <v>0</v>
      </c>
      <c r="AT511" s="4">
        <v>0</v>
      </c>
      <c r="AU511" s="4">
        <v>0</v>
      </c>
      <c r="AV511" s="4">
        <v>1</v>
      </c>
      <c r="AW511" s="4">
        <v>1</v>
      </c>
      <c r="AX511" s="4"/>
      <c r="AY511" s="4"/>
      <c r="AZ511" s="4">
        <v>1</v>
      </c>
      <c r="BA511" s="4">
        <v>1</v>
      </c>
      <c r="BB511" s="4">
        <v>1</v>
      </c>
      <c r="BC511" s="4">
        <v>9.86</v>
      </c>
      <c r="BD511" s="4" t="s">
        <v>3</v>
      </c>
      <c r="BE511" s="4" t="s">
        <v>3</v>
      </c>
      <c r="BF511" s="4" t="s">
        <v>3</v>
      </c>
      <c r="BG511" s="4" t="s">
        <v>3</v>
      </c>
      <c r="BH511" s="4">
        <v>3</v>
      </c>
      <c r="BI511" s="4">
        <v>2</v>
      </c>
      <c r="BJ511" s="4" t="s">
        <v>706</v>
      </c>
      <c r="BK511" s="4"/>
      <c r="BL511" s="4"/>
      <c r="BM511" s="4">
        <v>1618</v>
      </c>
      <c r="BN511" s="4">
        <v>0</v>
      </c>
      <c r="BO511" s="4" t="s">
        <v>704</v>
      </c>
      <c r="BP511" s="4">
        <v>1</v>
      </c>
      <c r="BQ511" s="4">
        <v>201</v>
      </c>
      <c r="BR511" s="4">
        <v>0</v>
      </c>
      <c r="BS511" s="4">
        <v>1</v>
      </c>
      <c r="BT511" s="4">
        <v>1</v>
      </c>
      <c r="BU511" s="4">
        <v>1</v>
      </c>
      <c r="BV511" s="4">
        <v>1</v>
      </c>
      <c r="BW511" s="4">
        <v>1</v>
      </c>
      <c r="BX511" s="4">
        <v>1</v>
      </c>
      <c r="BY511" s="4" t="s">
        <v>3</v>
      </c>
      <c r="BZ511" s="4">
        <v>0</v>
      </c>
      <c r="CA511" s="4">
        <v>0</v>
      </c>
      <c r="CB511" s="4" t="s">
        <v>3</v>
      </c>
      <c r="CC511" s="4"/>
      <c r="CD511" s="4"/>
      <c r="CE511" s="4">
        <v>1566</v>
      </c>
      <c r="CF511" s="4">
        <v>0</v>
      </c>
      <c r="CG511" s="4">
        <v>0</v>
      </c>
      <c r="CH511" s="4"/>
      <c r="CI511" s="4"/>
      <c r="CJ511" s="4"/>
      <c r="CK511" s="4"/>
      <c r="CL511" s="4"/>
      <c r="CM511" s="4">
        <v>0</v>
      </c>
      <c r="CN511" s="10" t="s">
        <v>2529</v>
      </c>
      <c r="CO511" s="4">
        <v>0</v>
      </c>
      <c r="CP511" s="4">
        <f t="shared" si="715"/>
        <v>13400.04</v>
      </c>
      <c r="CQ511" s="4">
        <f t="shared" si="716"/>
        <v>150.56</v>
      </c>
      <c r="CR511" s="4">
        <f>(ROUND((ROUND((((ET511*1.1))*AV511*1),2)*BB511),2)+ROUND((ROUND(((AE511-((EU511*1.1)))*AV511*1),2)*BS511),2))</f>
        <v>0</v>
      </c>
      <c r="CS511" s="4">
        <f>(ROUND((ROUND((((EU511*1.1))*AV511*1),2)*BS511),2)+ROUND((ROUND(((AE511-((EU511*1.1)))*AV511*1),2)*BS511),2))</f>
        <v>0</v>
      </c>
      <c r="CT511" s="4">
        <f t="shared" si="717"/>
        <v>0</v>
      </c>
      <c r="CU511" s="4">
        <f t="shared" si="718"/>
        <v>0</v>
      </c>
      <c r="CV511" s="4">
        <f t="shared" si="719"/>
        <v>0</v>
      </c>
      <c r="CW511" s="4">
        <f t="shared" si="720"/>
        <v>0</v>
      </c>
      <c r="CX511" s="4">
        <f t="shared" si="721"/>
        <v>0</v>
      </c>
      <c r="CY511" s="4">
        <f>(ROUND((((S511+ROUND((ROUND((((EU511*1.1))*AV511*1),2)*BS511),2))*AT511)/100),2)+ROUND(((ROUND((ROUND(((AE511-((EU511*1.1)))*AV511*1),2)*BS511),2)*AT511)/100),2))</f>
        <v>0</v>
      </c>
      <c r="CZ511" s="4">
        <f>(ROUND((((S511+ROUND((ROUND((((EU511*1.1))*AV511*1),2)*BS511),2))*AU511)/100),2)+ROUND(((ROUND((ROUND(((AE511-((EU511*1.1)))*AV511*1),2)*BS511),2)*AU511)/100),2))</f>
        <v>0</v>
      </c>
      <c r="DA511" s="4"/>
      <c r="DB511" s="4"/>
      <c r="DC511" s="4" t="s">
        <v>3</v>
      </c>
      <c r="DD511" s="4" t="s">
        <v>22</v>
      </c>
      <c r="DE511" s="4" t="s">
        <v>23</v>
      </c>
      <c r="DF511" s="4" t="s">
        <v>23</v>
      </c>
      <c r="DG511" s="4" t="s">
        <v>23</v>
      </c>
      <c r="DH511" s="4" t="s">
        <v>3</v>
      </c>
      <c r="DI511" s="4" t="s">
        <v>23</v>
      </c>
      <c r="DJ511" s="4" t="s">
        <v>23</v>
      </c>
      <c r="DK511" s="4" t="s">
        <v>3</v>
      </c>
      <c r="DL511" s="4" t="s">
        <v>3</v>
      </c>
      <c r="DM511" s="4" t="s">
        <v>3</v>
      </c>
      <c r="DN511" s="4">
        <v>0</v>
      </c>
      <c r="DO511" s="4">
        <v>0</v>
      </c>
      <c r="DP511" s="4">
        <v>1</v>
      </c>
      <c r="DQ511" s="4">
        <v>1</v>
      </c>
      <c r="DR511" s="4"/>
      <c r="DS511" s="4"/>
      <c r="DT511" s="4"/>
      <c r="DU511" s="4">
        <v>1010</v>
      </c>
      <c r="DV511" s="4" t="s">
        <v>266</v>
      </c>
      <c r="DW511" s="4" t="s">
        <v>266</v>
      </c>
      <c r="DX511" s="4">
        <v>1</v>
      </c>
      <c r="DY511" s="4"/>
      <c r="DZ511" s="4" t="s">
        <v>3</v>
      </c>
      <c r="EA511" s="4" t="s">
        <v>3</v>
      </c>
      <c r="EB511" s="4" t="s">
        <v>3</v>
      </c>
      <c r="EC511" s="4" t="s">
        <v>3</v>
      </c>
      <c r="ED511" s="4"/>
      <c r="EE511" s="4">
        <v>57042987</v>
      </c>
      <c r="EF511" s="4">
        <v>201</v>
      </c>
      <c r="EG511" s="4" t="s">
        <v>575</v>
      </c>
      <c r="EH511" s="4">
        <v>0</v>
      </c>
      <c r="EI511" s="4" t="s">
        <v>3</v>
      </c>
      <c r="EJ511" s="4">
        <v>2</v>
      </c>
      <c r="EK511" s="4">
        <v>1618</v>
      </c>
      <c r="EL511" s="4" t="s">
        <v>576</v>
      </c>
      <c r="EM511" s="4" t="s">
        <v>577</v>
      </c>
      <c r="EN511" s="4"/>
      <c r="EO511" s="4" t="s">
        <v>24</v>
      </c>
      <c r="EP511" s="4"/>
      <c r="EQ511" s="4">
        <v>0</v>
      </c>
      <c r="ER511" s="4">
        <v>15.27</v>
      </c>
      <c r="ES511" s="4">
        <v>15.27</v>
      </c>
      <c r="ET511" s="4">
        <v>0</v>
      </c>
      <c r="EU511" s="4">
        <v>0</v>
      </c>
      <c r="EV511" s="4">
        <v>0</v>
      </c>
      <c r="EW511" s="4">
        <v>0</v>
      </c>
      <c r="EX511" s="4">
        <v>0</v>
      </c>
      <c r="EY511" s="4">
        <v>0</v>
      </c>
      <c r="EZ511" s="4"/>
      <c r="FA511" s="4"/>
      <c r="FB511" s="4"/>
      <c r="FC511" s="4"/>
      <c r="FD511" s="4"/>
      <c r="FE511" s="4"/>
      <c r="FF511" s="4"/>
      <c r="FG511" s="4"/>
      <c r="FH511" s="4"/>
      <c r="FI511" s="4"/>
      <c r="FJ511" s="4"/>
      <c r="FK511" s="4"/>
      <c r="FL511" s="4"/>
      <c r="FM511" s="4"/>
      <c r="FN511" s="4"/>
      <c r="FO511" s="4"/>
      <c r="FP511" s="4"/>
      <c r="FQ511" s="4">
        <v>0</v>
      </c>
      <c r="FR511" s="4">
        <v>0</v>
      </c>
      <c r="FS511" s="4">
        <v>0</v>
      </c>
      <c r="FT511" s="4"/>
      <c r="FU511" s="4"/>
      <c r="FV511" s="4"/>
      <c r="FW511" s="4"/>
      <c r="FX511" s="4">
        <v>0</v>
      </c>
      <c r="FY511" s="4">
        <v>0</v>
      </c>
      <c r="FZ511" s="4"/>
      <c r="GA511" s="4" t="s">
        <v>3</v>
      </c>
      <c r="GB511" s="4"/>
      <c r="GC511" s="4"/>
      <c r="GD511" s="4">
        <v>1</v>
      </c>
      <c r="GE511" s="4"/>
      <c r="GF511" s="4">
        <v>-1988874011</v>
      </c>
      <c r="GG511" s="4">
        <v>2</v>
      </c>
      <c r="GH511" s="4">
        <v>1</v>
      </c>
      <c r="GI511" s="4">
        <v>2</v>
      </c>
      <c r="GJ511" s="4">
        <v>0</v>
      </c>
      <c r="GK511" s="4">
        <v>0</v>
      </c>
      <c r="GL511" s="4">
        <f t="shared" si="722"/>
        <v>0</v>
      </c>
      <c r="GM511" s="4">
        <f t="shared" si="723"/>
        <v>13400.04</v>
      </c>
      <c r="GN511" s="4">
        <f t="shared" si="724"/>
        <v>0</v>
      </c>
      <c r="GO511" s="4">
        <f t="shared" si="725"/>
        <v>13400.04</v>
      </c>
      <c r="GP511" s="4">
        <f t="shared" si="726"/>
        <v>0</v>
      </c>
      <c r="GQ511" s="4"/>
      <c r="GR511" s="4">
        <v>0</v>
      </c>
      <c r="GS511" s="4">
        <v>0</v>
      </c>
      <c r="GT511" s="4">
        <v>0</v>
      </c>
      <c r="GU511" s="4" t="s">
        <v>3</v>
      </c>
      <c r="GV511" s="4">
        <f t="shared" si="727"/>
        <v>0</v>
      </c>
      <c r="GW511" s="4">
        <v>1</v>
      </c>
      <c r="GX511" s="4">
        <f t="shared" si="728"/>
        <v>0</v>
      </c>
      <c r="GY511" s="4"/>
      <c r="GZ511" s="4"/>
      <c r="HA511" s="4">
        <v>0</v>
      </c>
      <c r="HB511" s="4">
        <v>0</v>
      </c>
      <c r="HC511" s="4">
        <f t="shared" si="729"/>
        <v>0</v>
      </c>
      <c r="HD511" s="4"/>
      <c r="HE511" s="4" t="s">
        <v>3</v>
      </c>
      <c r="HF511" s="4" t="s">
        <v>3</v>
      </c>
      <c r="HG511" s="4"/>
      <c r="HH511" s="4"/>
      <c r="HI511" s="4"/>
      <c r="HJ511" s="4"/>
      <c r="HK511" s="4"/>
      <c r="HL511" s="4"/>
      <c r="HM511" s="4" t="s">
        <v>3</v>
      </c>
      <c r="HN511" s="4" t="s">
        <v>3</v>
      </c>
      <c r="HO511" s="4" t="s">
        <v>3</v>
      </c>
      <c r="HP511" s="4" t="s">
        <v>3</v>
      </c>
      <c r="HQ511" s="4" t="s">
        <v>3</v>
      </c>
      <c r="HR511" s="4"/>
      <c r="HS511" s="4">
        <v>0</v>
      </c>
      <c r="HT511" s="4"/>
      <c r="HU511" s="4"/>
      <c r="HV511" s="4"/>
      <c r="HW511" s="4"/>
      <c r="HX511" s="4"/>
      <c r="HY511" s="4"/>
      <c r="HZ511" s="4"/>
      <c r="IA511" s="4"/>
      <c r="IB511" s="4"/>
      <c r="IC511" s="4"/>
      <c r="ID511" s="4"/>
      <c r="IE511" s="4"/>
      <c r="IF511" s="4"/>
      <c r="IG511" s="4"/>
      <c r="IH511" s="4"/>
      <c r="II511" s="4"/>
      <c r="IJ511" s="4"/>
      <c r="IK511" s="4">
        <v>0</v>
      </c>
      <c r="IL511" s="4"/>
      <c r="IM511" s="4"/>
      <c r="IN511" s="4"/>
      <c r="IO511" s="4"/>
      <c r="IP511" s="4"/>
      <c r="IQ511" s="4"/>
      <c r="IR511" s="4"/>
      <c r="IS511" s="4"/>
      <c r="IT511" s="4"/>
      <c r="IU511" s="4"/>
    </row>
    <row r="512" spans="1:255" x14ac:dyDescent="0.25">
      <c r="A512" s="3">
        <v>17</v>
      </c>
      <c r="B512" s="3">
        <v>1</v>
      </c>
      <c r="C512" s="3"/>
      <c r="D512" s="3"/>
      <c r="E512" s="3" t="s">
        <v>707</v>
      </c>
      <c r="F512" s="3" t="s">
        <v>708</v>
      </c>
      <c r="G512" s="3" t="s">
        <v>709</v>
      </c>
      <c r="H512" s="3" t="s">
        <v>266</v>
      </c>
      <c r="I512" s="3">
        <v>9</v>
      </c>
      <c r="J512" s="3">
        <v>0</v>
      </c>
      <c r="K512" s="3">
        <v>9</v>
      </c>
      <c r="L512" s="3"/>
      <c r="M512" s="3"/>
      <c r="N512" s="3"/>
      <c r="O512" s="3">
        <f t="shared" si="705"/>
        <v>247.32</v>
      </c>
      <c r="P512" s="3">
        <f t="shared" si="706"/>
        <v>247.32</v>
      </c>
      <c r="Q512" s="3">
        <f>(ROUND((ROUND(((ET512)*AV512*I512),2)*BB512),2)+ROUND((ROUND(((AE512-(EU512))*AV512*I512),2)*BS512),2))</f>
        <v>0</v>
      </c>
      <c r="R512" s="3">
        <f>(ROUND((ROUND(((EU512)*AV512*I512),2)*BS512),2)+ROUND((ROUND(((AE512-(EU512))*AV512*I512),2)*BS512),2))</f>
        <v>0</v>
      </c>
      <c r="S512" s="3">
        <f t="shared" si="707"/>
        <v>0</v>
      </c>
      <c r="T512" s="3">
        <f t="shared" si="708"/>
        <v>0</v>
      </c>
      <c r="U512" s="3">
        <f t="shared" si="709"/>
        <v>0</v>
      </c>
      <c r="V512" s="3">
        <f t="shared" si="710"/>
        <v>0</v>
      </c>
      <c r="W512" s="3">
        <f t="shared" si="711"/>
        <v>0</v>
      </c>
      <c r="X512" s="3">
        <f>(ROUND((((S512+ROUND((ROUND(((EU512)*AV512*I512),2)*BS512),2))*AT512)/100),2)+ROUND(((ROUND((ROUND(((AE512-(EU512))*AV512*I512),2)*BS512),2)*AT512)/100),2))</f>
        <v>0</v>
      </c>
      <c r="Y512" s="3">
        <f>(ROUND((((S512+ROUND((ROUND(((EU512)*AV512*I512),2)*BS512),2))*AU512)/100),2)+ROUND(((ROUND((ROUND(((AE512-(EU512))*AV512*I512),2)*BS512),2)*AU512)/100),2))</f>
        <v>0</v>
      </c>
      <c r="Z512" s="3"/>
      <c r="AA512" s="3">
        <v>54971259</v>
      </c>
      <c r="AB512" s="3">
        <f t="shared" si="712"/>
        <v>27.48</v>
      </c>
      <c r="AC512" s="3">
        <f>ROUND((ES512),6)</f>
        <v>27.48</v>
      </c>
      <c r="AD512" s="3">
        <f>ROUND((((ET512)-(EU512))+AE512),6)</f>
        <v>0</v>
      </c>
      <c r="AE512" s="3">
        <f t="shared" ref="AE512:AF515" si="732">ROUND((EU512),6)</f>
        <v>0</v>
      </c>
      <c r="AF512" s="3">
        <f t="shared" si="732"/>
        <v>0</v>
      </c>
      <c r="AG512" s="3">
        <f t="shared" si="713"/>
        <v>0</v>
      </c>
      <c r="AH512" s="3">
        <f t="shared" ref="AH512:AI515" si="733">(EW512)</f>
        <v>0</v>
      </c>
      <c r="AI512" s="3">
        <f t="shared" si="733"/>
        <v>0</v>
      </c>
      <c r="AJ512" s="3">
        <f t="shared" si="714"/>
        <v>0</v>
      </c>
      <c r="AK512" s="3">
        <v>27.48</v>
      </c>
      <c r="AL512" s="3">
        <v>27.48</v>
      </c>
      <c r="AM512" s="3">
        <v>0</v>
      </c>
      <c r="AN512" s="3">
        <v>0</v>
      </c>
      <c r="AO512" s="3">
        <v>0</v>
      </c>
      <c r="AP512" s="3">
        <v>0</v>
      </c>
      <c r="AQ512" s="3">
        <v>0</v>
      </c>
      <c r="AR512" s="3">
        <v>0</v>
      </c>
      <c r="AS512" s="3">
        <v>0</v>
      </c>
      <c r="AT512" s="3">
        <v>0</v>
      </c>
      <c r="AU512" s="3">
        <v>0</v>
      </c>
      <c r="AV512" s="3">
        <v>1</v>
      </c>
      <c r="AW512" s="3">
        <v>1</v>
      </c>
      <c r="AX512" s="3"/>
      <c r="AY512" s="3"/>
      <c r="AZ512" s="3">
        <v>1</v>
      </c>
      <c r="BA512" s="3">
        <v>1</v>
      </c>
      <c r="BB512" s="3">
        <v>1</v>
      </c>
      <c r="BC512" s="3">
        <v>1</v>
      </c>
      <c r="BD512" s="3" t="s">
        <v>3</v>
      </c>
      <c r="BE512" s="3" t="s">
        <v>3</v>
      </c>
      <c r="BF512" s="3" t="s">
        <v>3</v>
      </c>
      <c r="BG512" s="3" t="s">
        <v>3</v>
      </c>
      <c r="BH512" s="3">
        <v>3</v>
      </c>
      <c r="BI512" s="3">
        <v>2</v>
      </c>
      <c r="BJ512" s="3" t="s">
        <v>710</v>
      </c>
      <c r="BK512" s="3"/>
      <c r="BL512" s="3"/>
      <c r="BM512" s="3">
        <v>1618</v>
      </c>
      <c r="BN512" s="3">
        <v>0</v>
      </c>
      <c r="BO512" s="3" t="s">
        <v>3</v>
      </c>
      <c r="BP512" s="3">
        <v>0</v>
      </c>
      <c r="BQ512" s="3">
        <v>201</v>
      </c>
      <c r="BR512" s="3">
        <v>0</v>
      </c>
      <c r="BS512" s="3">
        <v>1</v>
      </c>
      <c r="BT512" s="3">
        <v>1</v>
      </c>
      <c r="BU512" s="3">
        <v>1</v>
      </c>
      <c r="BV512" s="3">
        <v>1</v>
      </c>
      <c r="BW512" s="3">
        <v>1</v>
      </c>
      <c r="BX512" s="3">
        <v>1</v>
      </c>
      <c r="BY512" s="3" t="s">
        <v>3</v>
      </c>
      <c r="BZ512" s="3">
        <v>0</v>
      </c>
      <c r="CA512" s="3">
        <v>0</v>
      </c>
      <c r="CB512" s="3" t="s">
        <v>3</v>
      </c>
      <c r="CC512" s="3"/>
      <c r="CD512" s="3"/>
      <c r="CE512" s="3">
        <v>1566</v>
      </c>
      <c r="CF512" s="3">
        <v>0</v>
      </c>
      <c r="CG512" s="3">
        <v>0</v>
      </c>
      <c r="CH512" s="3"/>
      <c r="CI512" s="3"/>
      <c r="CJ512" s="3"/>
      <c r="CK512" s="3"/>
      <c r="CL512" s="3"/>
      <c r="CM512" s="3">
        <v>0</v>
      </c>
      <c r="CN512" s="3" t="s">
        <v>3</v>
      </c>
      <c r="CO512" s="3">
        <v>0</v>
      </c>
      <c r="CP512" s="3">
        <f t="shared" si="715"/>
        <v>247.32</v>
      </c>
      <c r="CQ512" s="3">
        <f t="shared" si="716"/>
        <v>27.48</v>
      </c>
      <c r="CR512" s="3">
        <f>(ROUND((ROUND(((ET512)*AV512*1),2)*BB512),2)+ROUND((ROUND(((AE512-(EU512))*AV512*1),2)*BS512),2))</f>
        <v>0</v>
      </c>
      <c r="CS512" s="3">
        <f>(ROUND((ROUND(((EU512)*AV512*1),2)*BS512),2)+ROUND((ROUND(((AE512-(EU512))*AV512*1),2)*BS512),2))</f>
        <v>0</v>
      </c>
      <c r="CT512" s="3">
        <f t="shared" si="717"/>
        <v>0</v>
      </c>
      <c r="CU512" s="3">
        <f t="shared" si="718"/>
        <v>0</v>
      </c>
      <c r="CV512" s="3">
        <f t="shared" si="719"/>
        <v>0</v>
      </c>
      <c r="CW512" s="3">
        <f t="shared" si="720"/>
        <v>0</v>
      </c>
      <c r="CX512" s="3">
        <f t="shared" si="721"/>
        <v>0</v>
      </c>
      <c r="CY512" s="3">
        <f>(ROUND((((S512+ROUND((ROUND(((EU512)*AV512*1),2)*BS512),2))*AT512)/100),2)+ROUND(((ROUND((ROUND(((AE512-(EU512))*AV512*1),2)*BS512),2)*AT512)/100),2))</f>
        <v>0</v>
      </c>
      <c r="CZ512" s="3">
        <f>(ROUND((((S512+ROUND((ROUND(((EU512)*AV512*1),2)*BS512),2))*AU512)/100),2)+ROUND(((ROUND((ROUND(((AE512-(EU512))*AV512*1),2)*BS512),2)*AU512)/100),2))</f>
        <v>0</v>
      </c>
      <c r="DA512" s="3"/>
      <c r="DB512" s="3"/>
      <c r="DC512" s="3" t="s">
        <v>3</v>
      </c>
      <c r="DD512" s="3" t="s">
        <v>3</v>
      </c>
      <c r="DE512" s="3" t="s">
        <v>3</v>
      </c>
      <c r="DF512" s="3" t="s">
        <v>3</v>
      </c>
      <c r="DG512" s="3" t="s">
        <v>3</v>
      </c>
      <c r="DH512" s="3" t="s">
        <v>3</v>
      </c>
      <c r="DI512" s="3" t="s">
        <v>3</v>
      </c>
      <c r="DJ512" s="3" t="s">
        <v>3</v>
      </c>
      <c r="DK512" s="3" t="s">
        <v>3</v>
      </c>
      <c r="DL512" s="3" t="s">
        <v>3</v>
      </c>
      <c r="DM512" s="3" t="s">
        <v>3</v>
      </c>
      <c r="DN512" s="3">
        <v>0</v>
      </c>
      <c r="DO512" s="3">
        <v>0</v>
      </c>
      <c r="DP512" s="3">
        <v>1</v>
      </c>
      <c r="DQ512" s="3">
        <v>1</v>
      </c>
      <c r="DR512" s="3"/>
      <c r="DS512" s="3"/>
      <c r="DT512" s="3"/>
      <c r="DU512" s="3">
        <v>1010</v>
      </c>
      <c r="DV512" s="3" t="s">
        <v>266</v>
      </c>
      <c r="DW512" s="3" t="s">
        <v>266</v>
      </c>
      <c r="DX512" s="3">
        <v>1</v>
      </c>
      <c r="DY512" s="3"/>
      <c r="DZ512" s="3" t="s">
        <v>3</v>
      </c>
      <c r="EA512" s="3" t="s">
        <v>3</v>
      </c>
      <c r="EB512" s="3" t="s">
        <v>3</v>
      </c>
      <c r="EC512" s="3" t="s">
        <v>3</v>
      </c>
      <c r="ED512" s="3"/>
      <c r="EE512" s="3">
        <v>57042987</v>
      </c>
      <c r="EF512" s="3">
        <v>201</v>
      </c>
      <c r="EG512" s="3" t="s">
        <v>575</v>
      </c>
      <c r="EH512" s="3">
        <v>0</v>
      </c>
      <c r="EI512" s="3" t="s">
        <v>3</v>
      </c>
      <c r="EJ512" s="3">
        <v>2</v>
      </c>
      <c r="EK512" s="3">
        <v>1618</v>
      </c>
      <c r="EL512" s="3" t="s">
        <v>576</v>
      </c>
      <c r="EM512" s="3" t="s">
        <v>577</v>
      </c>
      <c r="EN512" s="3"/>
      <c r="EO512" s="3" t="s">
        <v>3</v>
      </c>
      <c r="EP512" s="3"/>
      <c r="EQ512" s="3">
        <v>0</v>
      </c>
      <c r="ER512" s="3">
        <v>27.48</v>
      </c>
      <c r="ES512" s="3">
        <v>27.48</v>
      </c>
      <c r="ET512" s="3">
        <v>0</v>
      </c>
      <c r="EU512" s="3">
        <v>0</v>
      </c>
      <c r="EV512" s="3">
        <v>0</v>
      </c>
      <c r="EW512" s="3">
        <v>0</v>
      </c>
      <c r="EX512" s="3">
        <v>0</v>
      </c>
      <c r="EY512" s="3">
        <v>0</v>
      </c>
      <c r="EZ512" s="3"/>
      <c r="FA512" s="3"/>
      <c r="FB512" s="3"/>
      <c r="FC512" s="3"/>
      <c r="FD512" s="3"/>
      <c r="FE512" s="3"/>
      <c r="FF512" s="3"/>
      <c r="FG512" s="3"/>
      <c r="FH512" s="3"/>
      <c r="FI512" s="3"/>
      <c r="FJ512" s="3"/>
      <c r="FK512" s="3"/>
      <c r="FL512" s="3"/>
      <c r="FM512" s="3"/>
      <c r="FN512" s="3"/>
      <c r="FO512" s="3"/>
      <c r="FP512" s="3"/>
      <c r="FQ512" s="3">
        <v>0</v>
      </c>
      <c r="FR512" s="3">
        <v>0</v>
      </c>
      <c r="FS512" s="3">
        <v>0</v>
      </c>
      <c r="FT512" s="3"/>
      <c r="FU512" s="3"/>
      <c r="FV512" s="3"/>
      <c r="FW512" s="3"/>
      <c r="FX512" s="3">
        <v>0</v>
      </c>
      <c r="FY512" s="3">
        <v>0</v>
      </c>
      <c r="FZ512" s="3"/>
      <c r="GA512" s="3" t="s">
        <v>3</v>
      </c>
      <c r="GB512" s="3"/>
      <c r="GC512" s="3"/>
      <c r="GD512" s="3">
        <v>1</v>
      </c>
      <c r="GE512" s="3"/>
      <c r="GF512" s="3">
        <v>-405851776</v>
      </c>
      <c r="GG512" s="3">
        <v>2</v>
      </c>
      <c r="GH512" s="3">
        <v>1</v>
      </c>
      <c r="GI512" s="3">
        <v>-2</v>
      </c>
      <c r="GJ512" s="3">
        <v>0</v>
      </c>
      <c r="GK512" s="3">
        <v>0</v>
      </c>
      <c r="GL512" s="3">
        <f t="shared" si="722"/>
        <v>0</v>
      </c>
      <c r="GM512" s="3">
        <f t="shared" si="723"/>
        <v>247.32</v>
      </c>
      <c r="GN512" s="3">
        <f t="shared" si="724"/>
        <v>0</v>
      </c>
      <c r="GO512" s="3">
        <f t="shared" si="725"/>
        <v>247.32</v>
      </c>
      <c r="GP512" s="3">
        <f t="shared" si="726"/>
        <v>0</v>
      </c>
      <c r="GQ512" s="3"/>
      <c r="GR512" s="3">
        <v>0</v>
      </c>
      <c r="GS512" s="3">
        <v>3</v>
      </c>
      <c r="GT512" s="3">
        <v>0</v>
      </c>
      <c r="GU512" s="3" t="s">
        <v>3</v>
      </c>
      <c r="GV512" s="3">
        <f t="shared" si="727"/>
        <v>0</v>
      </c>
      <c r="GW512" s="3">
        <v>1</v>
      </c>
      <c r="GX512" s="3">
        <f t="shared" si="728"/>
        <v>0</v>
      </c>
      <c r="GY512" s="3"/>
      <c r="GZ512" s="3"/>
      <c r="HA512" s="3">
        <v>0</v>
      </c>
      <c r="HB512" s="3">
        <v>0</v>
      </c>
      <c r="HC512" s="3">
        <f t="shared" si="729"/>
        <v>0</v>
      </c>
      <c r="HD512" s="3"/>
      <c r="HE512" s="3" t="s">
        <v>3</v>
      </c>
      <c r="HF512" s="3" t="s">
        <v>3</v>
      </c>
      <c r="HG512" s="3"/>
      <c r="HH512" s="3"/>
      <c r="HI512" s="3"/>
      <c r="HJ512" s="3"/>
      <c r="HK512" s="3"/>
      <c r="HL512" s="3"/>
      <c r="HM512" s="3" t="s">
        <v>3</v>
      </c>
      <c r="HN512" s="3" t="s">
        <v>3</v>
      </c>
      <c r="HO512" s="3" t="s">
        <v>3</v>
      </c>
      <c r="HP512" s="3" t="s">
        <v>3</v>
      </c>
      <c r="HQ512" s="3" t="s">
        <v>3</v>
      </c>
      <c r="HR512" s="3"/>
      <c r="HS512" s="3">
        <v>0</v>
      </c>
      <c r="HT512" s="3"/>
      <c r="HU512" s="3"/>
      <c r="HV512" s="3"/>
      <c r="HW512" s="3"/>
      <c r="HX512" s="3"/>
      <c r="HY512" s="3"/>
      <c r="HZ512" s="3"/>
      <c r="IA512" s="3"/>
      <c r="IB512" s="3"/>
      <c r="IC512" s="3"/>
      <c r="ID512" s="3"/>
      <c r="IE512" s="3"/>
      <c r="IF512" s="3"/>
      <c r="IG512" s="3"/>
      <c r="IH512" s="3"/>
      <c r="II512" s="3"/>
      <c r="IJ512" s="3"/>
      <c r="IK512" s="3">
        <v>0</v>
      </c>
      <c r="IL512" s="3"/>
      <c r="IM512" s="3"/>
      <c r="IN512" s="3"/>
      <c r="IO512" s="3"/>
      <c r="IP512" s="3"/>
      <c r="IQ512" s="3"/>
      <c r="IR512" s="3"/>
      <c r="IS512" s="3"/>
      <c r="IT512" s="3"/>
      <c r="IU512" s="3"/>
    </row>
    <row r="513" spans="1:255" x14ac:dyDescent="0.25">
      <c r="A513" s="4">
        <v>17</v>
      </c>
      <c r="B513" s="4">
        <v>1</v>
      </c>
      <c r="C513" s="4"/>
      <c r="D513" s="4"/>
      <c r="E513" s="4" t="s">
        <v>707</v>
      </c>
      <c r="F513" s="4" t="s">
        <v>708</v>
      </c>
      <c r="G513" s="4" t="s">
        <v>709</v>
      </c>
      <c r="H513" s="4" t="s">
        <v>266</v>
      </c>
      <c r="I513" s="4">
        <v>9</v>
      </c>
      <c r="J513" s="4">
        <v>0</v>
      </c>
      <c r="K513" s="4">
        <v>9</v>
      </c>
      <c r="L513" s="4"/>
      <c r="M513" s="4"/>
      <c r="N513" s="4"/>
      <c r="O513" s="4">
        <f t="shared" si="705"/>
        <v>2438.58</v>
      </c>
      <c r="P513" s="4">
        <f t="shared" si="706"/>
        <v>2438.58</v>
      </c>
      <c r="Q513" s="4">
        <f>(ROUND((ROUND(((ET513)*AV513*I513),2)*BB513),2)+ROUND((ROUND(((AE513-(EU513))*AV513*I513),2)*BS513),2))</f>
        <v>0</v>
      </c>
      <c r="R513" s="4">
        <f>(ROUND((ROUND(((EU513)*AV513*I513),2)*BS513),2)+ROUND((ROUND(((AE513-(EU513))*AV513*I513),2)*BS513),2))</f>
        <v>0</v>
      </c>
      <c r="S513" s="4">
        <f t="shared" si="707"/>
        <v>0</v>
      </c>
      <c r="T513" s="4">
        <f t="shared" si="708"/>
        <v>0</v>
      </c>
      <c r="U513" s="4">
        <f t="shared" si="709"/>
        <v>0</v>
      </c>
      <c r="V513" s="4">
        <f t="shared" si="710"/>
        <v>0</v>
      </c>
      <c r="W513" s="4">
        <f t="shared" si="711"/>
        <v>0</v>
      </c>
      <c r="X513" s="4">
        <f>(ROUND((((S513+ROUND((ROUND(((EU513)*AV513*I513),2)*BS513),2))*AT513)/100),2)+ROUND(((ROUND((ROUND(((AE513-(EU513))*AV513*I513),2)*BS513),2)*AT513)/100),2))</f>
        <v>0</v>
      </c>
      <c r="Y513" s="4">
        <f>(ROUND((((S513+ROUND((ROUND(((EU513)*AV513*I513),2)*BS513),2))*AU513)/100),2)+ROUND(((ROUND((ROUND(((AE513-(EU513))*AV513*I513),2)*BS513),2)*AU513)/100),2))</f>
        <v>0</v>
      </c>
      <c r="Z513" s="4"/>
      <c r="AA513" s="4">
        <v>55890823</v>
      </c>
      <c r="AB513" s="4">
        <f t="shared" si="712"/>
        <v>27.48</v>
      </c>
      <c r="AC513" s="4">
        <f>ROUND((ES513),6)</f>
        <v>27.48</v>
      </c>
      <c r="AD513" s="4">
        <f>ROUND((((ET513)-(EU513))+AE513),6)</f>
        <v>0</v>
      </c>
      <c r="AE513" s="4">
        <f t="shared" si="732"/>
        <v>0</v>
      </c>
      <c r="AF513" s="4">
        <f t="shared" si="732"/>
        <v>0</v>
      </c>
      <c r="AG513" s="4">
        <f t="shared" si="713"/>
        <v>0</v>
      </c>
      <c r="AH513" s="4">
        <f t="shared" si="733"/>
        <v>0</v>
      </c>
      <c r="AI513" s="4">
        <f t="shared" si="733"/>
        <v>0</v>
      </c>
      <c r="AJ513" s="4">
        <f t="shared" si="714"/>
        <v>0</v>
      </c>
      <c r="AK513" s="4">
        <v>27.48</v>
      </c>
      <c r="AL513" s="4">
        <v>27.48</v>
      </c>
      <c r="AM513" s="4">
        <v>0</v>
      </c>
      <c r="AN513" s="4">
        <v>0</v>
      </c>
      <c r="AO513" s="4">
        <v>0</v>
      </c>
      <c r="AP513" s="4">
        <v>0</v>
      </c>
      <c r="AQ513" s="4">
        <v>0</v>
      </c>
      <c r="AR513" s="4">
        <v>0</v>
      </c>
      <c r="AS513" s="4">
        <v>0</v>
      </c>
      <c r="AT513" s="4">
        <v>0</v>
      </c>
      <c r="AU513" s="4">
        <v>0</v>
      </c>
      <c r="AV513" s="4">
        <v>1</v>
      </c>
      <c r="AW513" s="4">
        <v>1</v>
      </c>
      <c r="AX513" s="4"/>
      <c r="AY513" s="4"/>
      <c r="AZ513" s="4">
        <v>1</v>
      </c>
      <c r="BA513" s="4">
        <v>1</v>
      </c>
      <c r="BB513" s="4">
        <v>1</v>
      </c>
      <c r="BC513" s="4">
        <v>9.86</v>
      </c>
      <c r="BD513" s="4" t="s">
        <v>3</v>
      </c>
      <c r="BE513" s="4" t="s">
        <v>3</v>
      </c>
      <c r="BF513" s="4" t="s">
        <v>3</v>
      </c>
      <c r="BG513" s="4" t="s">
        <v>3</v>
      </c>
      <c r="BH513" s="4">
        <v>3</v>
      </c>
      <c r="BI513" s="4">
        <v>2</v>
      </c>
      <c r="BJ513" s="4" t="s">
        <v>710</v>
      </c>
      <c r="BK513" s="4"/>
      <c r="BL513" s="4"/>
      <c r="BM513" s="4">
        <v>1618</v>
      </c>
      <c r="BN513" s="4">
        <v>0</v>
      </c>
      <c r="BO513" s="4" t="s">
        <v>708</v>
      </c>
      <c r="BP513" s="4">
        <v>1</v>
      </c>
      <c r="BQ513" s="4">
        <v>201</v>
      </c>
      <c r="BR513" s="4">
        <v>0</v>
      </c>
      <c r="BS513" s="4">
        <v>1</v>
      </c>
      <c r="BT513" s="4">
        <v>1</v>
      </c>
      <c r="BU513" s="4">
        <v>1</v>
      </c>
      <c r="BV513" s="4">
        <v>1</v>
      </c>
      <c r="BW513" s="4">
        <v>1</v>
      </c>
      <c r="BX513" s="4">
        <v>1</v>
      </c>
      <c r="BY513" s="4" t="s">
        <v>3</v>
      </c>
      <c r="BZ513" s="4">
        <v>0</v>
      </c>
      <c r="CA513" s="4">
        <v>0</v>
      </c>
      <c r="CB513" s="4" t="s">
        <v>3</v>
      </c>
      <c r="CC513" s="4"/>
      <c r="CD513" s="4"/>
      <c r="CE513" s="4">
        <v>1566</v>
      </c>
      <c r="CF513" s="4">
        <v>0</v>
      </c>
      <c r="CG513" s="4">
        <v>0</v>
      </c>
      <c r="CH513" s="4"/>
      <c r="CI513" s="4"/>
      <c r="CJ513" s="4"/>
      <c r="CK513" s="4"/>
      <c r="CL513" s="4"/>
      <c r="CM513" s="4">
        <v>0</v>
      </c>
      <c r="CN513" s="4" t="s">
        <v>3</v>
      </c>
      <c r="CO513" s="4">
        <v>0</v>
      </c>
      <c r="CP513" s="4">
        <f t="shared" si="715"/>
        <v>2438.58</v>
      </c>
      <c r="CQ513" s="4">
        <f t="shared" si="716"/>
        <v>270.95</v>
      </c>
      <c r="CR513" s="4">
        <f>(ROUND((ROUND(((ET513)*AV513*1),2)*BB513),2)+ROUND((ROUND(((AE513-(EU513))*AV513*1),2)*BS513),2))</f>
        <v>0</v>
      </c>
      <c r="CS513" s="4">
        <f>(ROUND((ROUND(((EU513)*AV513*1),2)*BS513),2)+ROUND((ROUND(((AE513-(EU513))*AV513*1),2)*BS513),2))</f>
        <v>0</v>
      </c>
      <c r="CT513" s="4">
        <f t="shared" si="717"/>
        <v>0</v>
      </c>
      <c r="CU513" s="4">
        <f t="shared" si="718"/>
        <v>0</v>
      </c>
      <c r="CV513" s="4">
        <f t="shared" si="719"/>
        <v>0</v>
      </c>
      <c r="CW513" s="4">
        <f t="shared" si="720"/>
        <v>0</v>
      </c>
      <c r="CX513" s="4">
        <f t="shared" si="721"/>
        <v>0</v>
      </c>
      <c r="CY513" s="4">
        <f>(ROUND((((S513+ROUND((ROUND(((EU513)*AV513*1),2)*BS513),2))*AT513)/100),2)+ROUND(((ROUND((ROUND(((AE513-(EU513))*AV513*1),2)*BS513),2)*AT513)/100),2))</f>
        <v>0</v>
      </c>
      <c r="CZ513" s="4">
        <f>(ROUND((((S513+ROUND((ROUND(((EU513)*AV513*1),2)*BS513),2))*AU513)/100),2)+ROUND(((ROUND((ROUND(((AE513-(EU513))*AV513*1),2)*BS513),2)*AU513)/100),2))</f>
        <v>0</v>
      </c>
      <c r="DA513" s="4"/>
      <c r="DB513" s="4"/>
      <c r="DC513" s="4" t="s">
        <v>3</v>
      </c>
      <c r="DD513" s="4" t="s">
        <v>3</v>
      </c>
      <c r="DE513" s="4" t="s">
        <v>3</v>
      </c>
      <c r="DF513" s="4" t="s">
        <v>3</v>
      </c>
      <c r="DG513" s="4" t="s">
        <v>3</v>
      </c>
      <c r="DH513" s="4" t="s">
        <v>3</v>
      </c>
      <c r="DI513" s="4" t="s">
        <v>3</v>
      </c>
      <c r="DJ513" s="4" t="s">
        <v>3</v>
      </c>
      <c r="DK513" s="4" t="s">
        <v>3</v>
      </c>
      <c r="DL513" s="4" t="s">
        <v>3</v>
      </c>
      <c r="DM513" s="4" t="s">
        <v>3</v>
      </c>
      <c r="DN513" s="4">
        <v>0</v>
      </c>
      <c r="DO513" s="4">
        <v>0</v>
      </c>
      <c r="DP513" s="4">
        <v>1</v>
      </c>
      <c r="DQ513" s="4">
        <v>1</v>
      </c>
      <c r="DR513" s="4"/>
      <c r="DS513" s="4"/>
      <c r="DT513" s="4"/>
      <c r="DU513" s="4">
        <v>1010</v>
      </c>
      <c r="DV513" s="4" t="s">
        <v>266</v>
      </c>
      <c r="DW513" s="4" t="s">
        <v>266</v>
      </c>
      <c r="DX513" s="4">
        <v>1</v>
      </c>
      <c r="DY513" s="4"/>
      <c r="DZ513" s="4" t="s">
        <v>3</v>
      </c>
      <c r="EA513" s="4" t="s">
        <v>3</v>
      </c>
      <c r="EB513" s="4" t="s">
        <v>3</v>
      </c>
      <c r="EC513" s="4" t="s">
        <v>3</v>
      </c>
      <c r="ED513" s="4"/>
      <c r="EE513" s="4">
        <v>57042987</v>
      </c>
      <c r="EF513" s="4">
        <v>201</v>
      </c>
      <c r="EG513" s="4" t="s">
        <v>575</v>
      </c>
      <c r="EH513" s="4">
        <v>0</v>
      </c>
      <c r="EI513" s="4" t="s">
        <v>3</v>
      </c>
      <c r="EJ513" s="4">
        <v>2</v>
      </c>
      <c r="EK513" s="4">
        <v>1618</v>
      </c>
      <c r="EL513" s="4" t="s">
        <v>576</v>
      </c>
      <c r="EM513" s="4" t="s">
        <v>577</v>
      </c>
      <c r="EN513" s="4"/>
      <c r="EO513" s="4" t="s">
        <v>3</v>
      </c>
      <c r="EP513" s="4"/>
      <c r="EQ513" s="4">
        <v>0</v>
      </c>
      <c r="ER513" s="4">
        <v>27.48</v>
      </c>
      <c r="ES513" s="4">
        <v>27.48</v>
      </c>
      <c r="ET513" s="4">
        <v>0</v>
      </c>
      <c r="EU513" s="4">
        <v>0</v>
      </c>
      <c r="EV513" s="4">
        <v>0</v>
      </c>
      <c r="EW513" s="4">
        <v>0</v>
      </c>
      <c r="EX513" s="4">
        <v>0</v>
      </c>
      <c r="EY513" s="4">
        <v>0</v>
      </c>
      <c r="EZ513" s="4"/>
      <c r="FA513" s="4"/>
      <c r="FB513" s="4"/>
      <c r="FC513" s="4"/>
      <c r="FD513" s="4"/>
      <c r="FE513" s="4"/>
      <c r="FF513" s="4"/>
      <c r="FG513" s="4"/>
      <c r="FH513" s="4"/>
      <c r="FI513" s="4"/>
      <c r="FJ513" s="4"/>
      <c r="FK513" s="4"/>
      <c r="FL513" s="4"/>
      <c r="FM513" s="4"/>
      <c r="FN513" s="4"/>
      <c r="FO513" s="4"/>
      <c r="FP513" s="4"/>
      <c r="FQ513" s="4">
        <v>0</v>
      </c>
      <c r="FR513" s="4">
        <v>0</v>
      </c>
      <c r="FS513" s="4">
        <v>0</v>
      </c>
      <c r="FT513" s="4"/>
      <c r="FU513" s="4"/>
      <c r="FV513" s="4"/>
      <c r="FW513" s="4"/>
      <c r="FX513" s="4">
        <v>0</v>
      </c>
      <c r="FY513" s="4">
        <v>0</v>
      </c>
      <c r="FZ513" s="4"/>
      <c r="GA513" s="4" t="s">
        <v>3</v>
      </c>
      <c r="GB513" s="4"/>
      <c r="GC513" s="4"/>
      <c r="GD513" s="4">
        <v>1</v>
      </c>
      <c r="GE513" s="4"/>
      <c r="GF513" s="4">
        <v>-405851776</v>
      </c>
      <c r="GG513" s="4">
        <v>2</v>
      </c>
      <c r="GH513" s="4">
        <v>1</v>
      </c>
      <c r="GI513" s="4">
        <v>2</v>
      </c>
      <c r="GJ513" s="4">
        <v>0</v>
      </c>
      <c r="GK513" s="4">
        <v>0</v>
      </c>
      <c r="GL513" s="4">
        <f t="shared" si="722"/>
        <v>0</v>
      </c>
      <c r="GM513" s="4">
        <f t="shared" si="723"/>
        <v>2438.58</v>
      </c>
      <c r="GN513" s="4">
        <f t="shared" si="724"/>
        <v>0</v>
      </c>
      <c r="GO513" s="4">
        <f t="shared" si="725"/>
        <v>2438.58</v>
      </c>
      <c r="GP513" s="4">
        <f t="shared" si="726"/>
        <v>0</v>
      </c>
      <c r="GQ513" s="4"/>
      <c r="GR513" s="4">
        <v>0</v>
      </c>
      <c r="GS513" s="4">
        <v>0</v>
      </c>
      <c r="GT513" s="4">
        <v>0</v>
      </c>
      <c r="GU513" s="4" t="s">
        <v>3</v>
      </c>
      <c r="GV513" s="4">
        <f t="shared" si="727"/>
        <v>0</v>
      </c>
      <c r="GW513" s="4">
        <v>1</v>
      </c>
      <c r="GX513" s="4">
        <f t="shared" si="728"/>
        <v>0</v>
      </c>
      <c r="GY513" s="4"/>
      <c r="GZ513" s="4"/>
      <c r="HA513" s="4">
        <v>0</v>
      </c>
      <c r="HB513" s="4">
        <v>0</v>
      </c>
      <c r="HC513" s="4">
        <f t="shared" si="729"/>
        <v>0</v>
      </c>
      <c r="HD513" s="4"/>
      <c r="HE513" s="4" t="s">
        <v>3</v>
      </c>
      <c r="HF513" s="4" t="s">
        <v>3</v>
      </c>
      <c r="HG513" s="4"/>
      <c r="HH513" s="4"/>
      <c r="HI513" s="4"/>
      <c r="HJ513" s="4"/>
      <c r="HK513" s="4"/>
      <c r="HL513" s="4"/>
      <c r="HM513" s="4" t="s">
        <v>3</v>
      </c>
      <c r="HN513" s="4" t="s">
        <v>3</v>
      </c>
      <c r="HO513" s="4" t="s">
        <v>3</v>
      </c>
      <c r="HP513" s="4" t="s">
        <v>3</v>
      </c>
      <c r="HQ513" s="4" t="s">
        <v>3</v>
      </c>
      <c r="HR513" s="4"/>
      <c r="HS513" s="4">
        <v>0</v>
      </c>
      <c r="HT513" s="4"/>
      <c r="HU513" s="4"/>
      <c r="HV513" s="4"/>
      <c r="HW513" s="4"/>
      <c r="HX513" s="4"/>
      <c r="HY513" s="4"/>
      <c r="HZ513" s="4"/>
      <c r="IA513" s="4"/>
      <c r="IB513" s="4"/>
      <c r="IC513" s="4"/>
      <c r="ID513" s="4"/>
      <c r="IE513" s="4"/>
      <c r="IF513" s="4"/>
      <c r="IG513" s="4"/>
      <c r="IH513" s="4"/>
      <c r="II513" s="4"/>
      <c r="IJ513" s="4"/>
      <c r="IK513" s="4">
        <v>0</v>
      </c>
      <c r="IL513" s="4"/>
      <c r="IM513" s="4"/>
      <c r="IN513" s="4"/>
      <c r="IO513" s="4"/>
      <c r="IP513" s="4"/>
      <c r="IQ513" s="4"/>
      <c r="IR513" s="4"/>
      <c r="IS513" s="4"/>
      <c r="IT513" s="4"/>
      <c r="IU513" s="4"/>
    </row>
    <row r="514" spans="1:255" x14ac:dyDescent="0.25">
      <c r="A514" s="3">
        <v>17</v>
      </c>
      <c r="B514" s="3">
        <v>1</v>
      </c>
      <c r="C514" s="3"/>
      <c r="D514" s="3"/>
      <c r="E514" s="3" t="s">
        <v>711</v>
      </c>
      <c r="F514" s="3" t="s">
        <v>712</v>
      </c>
      <c r="G514" s="3" t="s">
        <v>713</v>
      </c>
      <c r="H514" s="3" t="s">
        <v>266</v>
      </c>
      <c r="I514" s="3">
        <v>4</v>
      </c>
      <c r="J514" s="3">
        <v>0</v>
      </c>
      <c r="K514" s="3">
        <v>4</v>
      </c>
      <c r="L514" s="3"/>
      <c r="M514" s="3"/>
      <c r="N514" s="3"/>
      <c r="O514" s="3">
        <f t="shared" si="705"/>
        <v>94.52</v>
      </c>
      <c r="P514" s="3">
        <f t="shared" si="706"/>
        <v>94.52</v>
      </c>
      <c r="Q514" s="3">
        <f>(ROUND((ROUND(((ET514)*AV514*I514),2)*BB514),2)+ROUND((ROUND(((AE514-(EU514))*AV514*I514),2)*BS514),2))</f>
        <v>0</v>
      </c>
      <c r="R514" s="3">
        <f>(ROUND((ROUND(((EU514)*AV514*I514),2)*BS514),2)+ROUND((ROUND(((AE514-(EU514))*AV514*I514),2)*BS514),2))</f>
        <v>0</v>
      </c>
      <c r="S514" s="3">
        <f t="shared" si="707"/>
        <v>0</v>
      </c>
      <c r="T514" s="3">
        <f t="shared" si="708"/>
        <v>0</v>
      </c>
      <c r="U514" s="3">
        <f t="shared" si="709"/>
        <v>0</v>
      </c>
      <c r="V514" s="3">
        <f t="shared" si="710"/>
        <v>0</v>
      </c>
      <c r="W514" s="3">
        <f t="shared" si="711"/>
        <v>0</v>
      </c>
      <c r="X514" s="3">
        <f>(ROUND((((S514+ROUND((ROUND(((EU514)*AV514*I514),2)*BS514),2))*AT514)/100),2)+ROUND(((ROUND((ROUND(((AE514-(EU514))*AV514*I514),2)*BS514),2)*AT514)/100),2))</f>
        <v>0</v>
      </c>
      <c r="Y514" s="3">
        <f>(ROUND((((S514+ROUND((ROUND(((EU514)*AV514*I514),2)*BS514),2))*AU514)/100),2)+ROUND(((ROUND((ROUND(((AE514-(EU514))*AV514*I514),2)*BS514),2)*AU514)/100),2))</f>
        <v>0</v>
      </c>
      <c r="Z514" s="3"/>
      <c r="AA514" s="3">
        <v>54971259</v>
      </c>
      <c r="AB514" s="3">
        <f t="shared" si="712"/>
        <v>23.63</v>
      </c>
      <c r="AC514" s="3">
        <f>ROUND((ES514),6)</f>
        <v>23.63</v>
      </c>
      <c r="AD514" s="3">
        <f>ROUND((((ET514)-(EU514))+AE514),6)</f>
        <v>0</v>
      </c>
      <c r="AE514" s="3">
        <f t="shared" si="732"/>
        <v>0</v>
      </c>
      <c r="AF514" s="3">
        <f t="shared" si="732"/>
        <v>0</v>
      </c>
      <c r="AG514" s="3">
        <f t="shared" si="713"/>
        <v>0</v>
      </c>
      <c r="AH514" s="3">
        <f t="shared" si="733"/>
        <v>0</v>
      </c>
      <c r="AI514" s="3">
        <f t="shared" si="733"/>
        <v>0</v>
      </c>
      <c r="AJ514" s="3">
        <f t="shared" si="714"/>
        <v>0</v>
      </c>
      <c r="AK514" s="3">
        <v>23.63</v>
      </c>
      <c r="AL514" s="3">
        <v>23.63</v>
      </c>
      <c r="AM514" s="3">
        <v>0</v>
      </c>
      <c r="AN514" s="3">
        <v>0</v>
      </c>
      <c r="AO514" s="3">
        <v>0</v>
      </c>
      <c r="AP514" s="3">
        <v>0</v>
      </c>
      <c r="AQ514" s="3">
        <v>0</v>
      </c>
      <c r="AR514" s="3">
        <v>0</v>
      </c>
      <c r="AS514" s="3">
        <v>0</v>
      </c>
      <c r="AT514" s="3">
        <v>0</v>
      </c>
      <c r="AU514" s="3">
        <v>0</v>
      </c>
      <c r="AV514" s="3">
        <v>1</v>
      </c>
      <c r="AW514" s="3">
        <v>1</v>
      </c>
      <c r="AX514" s="3"/>
      <c r="AY514" s="3"/>
      <c r="AZ514" s="3">
        <v>1</v>
      </c>
      <c r="BA514" s="3">
        <v>1</v>
      </c>
      <c r="BB514" s="3">
        <v>1</v>
      </c>
      <c r="BC514" s="3">
        <v>1</v>
      </c>
      <c r="BD514" s="3" t="s">
        <v>3</v>
      </c>
      <c r="BE514" s="3" t="s">
        <v>3</v>
      </c>
      <c r="BF514" s="3" t="s">
        <v>3</v>
      </c>
      <c r="BG514" s="3" t="s">
        <v>3</v>
      </c>
      <c r="BH514" s="3">
        <v>3</v>
      </c>
      <c r="BI514" s="3">
        <v>2</v>
      </c>
      <c r="BJ514" s="3" t="s">
        <v>714</v>
      </c>
      <c r="BK514" s="3"/>
      <c r="BL514" s="3"/>
      <c r="BM514" s="3">
        <v>1618</v>
      </c>
      <c r="BN514" s="3">
        <v>0</v>
      </c>
      <c r="BO514" s="3" t="s">
        <v>3</v>
      </c>
      <c r="BP514" s="3">
        <v>0</v>
      </c>
      <c r="BQ514" s="3">
        <v>201</v>
      </c>
      <c r="BR514" s="3">
        <v>0</v>
      </c>
      <c r="BS514" s="3">
        <v>1</v>
      </c>
      <c r="BT514" s="3">
        <v>1</v>
      </c>
      <c r="BU514" s="3">
        <v>1</v>
      </c>
      <c r="BV514" s="3">
        <v>1</v>
      </c>
      <c r="BW514" s="3">
        <v>1</v>
      </c>
      <c r="BX514" s="3">
        <v>1</v>
      </c>
      <c r="BY514" s="3" t="s">
        <v>3</v>
      </c>
      <c r="BZ514" s="3">
        <v>0</v>
      </c>
      <c r="CA514" s="3">
        <v>0</v>
      </c>
      <c r="CB514" s="3" t="s">
        <v>3</v>
      </c>
      <c r="CC514" s="3"/>
      <c r="CD514" s="3"/>
      <c r="CE514" s="3">
        <v>1566</v>
      </c>
      <c r="CF514" s="3">
        <v>0</v>
      </c>
      <c r="CG514" s="3">
        <v>0</v>
      </c>
      <c r="CH514" s="3"/>
      <c r="CI514" s="3"/>
      <c r="CJ514" s="3"/>
      <c r="CK514" s="3"/>
      <c r="CL514" s="3"/>
      <c r="CM514" s="3">
        <v>0</v>
      </c>
      <c r="CN514" s="3" t="s">
        <v>3</v>
      </c>
      <c r="CO514" s="3">
        <v>0</v>
      </c>
      <c r="CP514" s="3">
        <f t="shared" si="715"/>
        <v>94.52</v>
      </c>
      <c r="CQ514" s="3">
        <f t="shared" si="716"/>
        <v>23.63</v>
      </c>
      <c r="CR514" s="3">
        <f>(ROUND((ROUND(((ET514)*AV514*1),2)*BB514),2)+ROUND((ROUND(((AE514-(EU514))*AV514*1),2)*BS514),2))</f>
        <v>0</v>
      </c>
      <c r="CS514" s="3">
        <f>(ROUND((ROUND(((EU514)*AV514*1),2)*BS514),2)+ROUND((ROUND(((AE514-(EU514))*AV514*1),2)*BS514),2))</f>
        <v>0</v>
      </c>
      <c r="CT514" s="3">
        <f t="shared" si="717"/>
        <v>0</v>
      </c>
      <c r="CU514" s="3">
        <f t="shared" si="718"/>
        <v>0</v>
      </c>
      <c r="CV514" s="3">
        <f t="shared" si="719"/>
        <v>0</v>
      </c>
      <c r="CW514" s="3">
        <f t="shared" si="720"/>
        <v>0</v>
      </c>
      <c r="CX514" s="3">
        <f t="shared" si="721"/>
        <v>0</v>
      </c>
      <c r="CY514" s="3">
        <f>(ROUND((((S514+ROUND((ROUND(((EU514)*AV514*1),2)*BS514),2))*AT514)/100),2)+ROUND(((ROUND((ROUND(((AE514-(EU514))*AV514*1),2)*BS514),2)*AT514)/100),2))</f>
        <v>0</v>
      </c>
      <c r="CZ514" s="3">
        <f>(ROUND((((S514+ROUND((ROUND(((EU514)*AV514*1),2)*BS514),2))*AU514)/100),2)+ROUND(((ROUND((ROUND(((AE514-(EU514))*AV514*1),2)*BS514),2)*AU514)/100),2))</f>
        <v>0</v>
      </c>
      <c r="DA514" s="3"/>
      <c r="DB514" s="3"/>
      <c r="DC514" s="3" t="s">
        <v>3</v>
      </c>
      <c r="DD514" s="3" t="s">
        <v>3</v>
      </c>
      <c r="DE514" s="3" t="s">
        <v>3</v>
      </c>
      <c r="DF514" s="3" t="s">
        <v>3</v>
      </c>
      <c r="DG514" s="3" t="s">
        <v>3</v>
      </c>
      <c r="DH514" s="3" t="s">
        <v>3</v>
      </c>
      <c r="DI514" s="3" t="s">
        <v>3</v>
      </c>
      <c r="DJ514" s="3" t="s">
        <v>3</v>
      </c>
      <c r="DK514" s="3" t="s">
        <v>3</v>
      </c>
      <c r="DL514" s="3" t="s">
        <v>3</v>
      </c>
      <c r="DM514" s="3" t="s">
        <v>3</v>
      </c>
      <c r="DN514" s="3">
        <v>0</v>
      </c>
      <c r="DO514" s="3">
        <v>0</v>
      </c>
      <c r="DP514" s="3">
        <v>1</v>
      </c>
      <c r="DQ514" s="3">
        <v>1</v>
      </c>
      <c r="DR514" s="3"/>
      <c r="DS514" s="3"/>
      <c r="DT514" s="3"/>
      <c r="DU514" s="3">
        <v>1010</v>
      </c>
      <c r="DV514" s="3" t="s">
        <v>266</v>
      </c>
      <c r="DW514" s="3" t="s">
        <v>266</v>
      </c>
      <c r="DX514" s="3">
        <v>1</v>
      </c>
      <c r="DY514" s="3"/>
      <c r="DZ514" s="3" t="s">
        <v>3</v>
      </c>
      <c r="EA514" s="3" t="s">
        <v>3</v>
      </c>
      <c r="EB514" s="3" t="s">
        <v>3</v>
      </c>
      <c r="EC514" s="3" t="s">
        <v>3</v>
      </c>
      <c r="ED514" s="3"/>
      <c r="EE514" s="3">
        <v>57042987</v>
      </c>
      <c r="EF514" s="3">
        <v>201</v>
      </c>
      <c r="EG514" s="3" t="s">
        <v>575</v>
      </c>
      <c r="EH514" s="3">
        <v>0</v>
      </c>
      <c r="EI514" s="3" t="s">
        <v>3</v>
      </c>
      <c r="EJ514" s="3">
        <v>2</v>
      </c>
      <c r="EK514" s="3">
        <v>1618</v>
      </c>
      <c r="EL514" s="3" t="s">
        <v>576</v>
      </c>
      <c r="EM514" s="3" t="s">
        <v>577</v>
      </c>
      <c r="EN514" s="3"/>
      <c r="EO514" s="3" t="s">
        <v>3</v>
      </c>
      <c r="EP514" s="3"/>
      <c r="EQ514" s="3">
        <v>0</v>
      </c>
      <c r="ER514" s="3">
        <v>23.63</v>
      </c>
      <c r="ES514" s="3">
        <v>23.63</v>
      </c>
      <c r="ET514" s="3">
        <v>0</v>
      </c>
      <c r="EU514" s="3">
        <v>0</v>
      </c>
      <c r="EV514" s="3">
        <v>0</v>
      </c>
      <c r="EW514" s="3">
        <v>0</v>
      </c>
      <c r="EX514" s="3">
        <v>0</v>
      </c>
      <c r="EY514" s="3">
        <v>0</v>
      </c>
      <c r="EZ514" s="3"/>
      <c r="FA514" s="3"/>
      <c r="FB514" s="3"/>
      <c r="FC514" s="3"/>
      <c r="FD514" s="3"/>
      <c r="FE514" s="3"/>
      <c r="FF514" s="3"/>
      <c r="FG514" s="3"/>
      <c r="FH514" s="3"/>
      <c r="FI514" s="3"/>
      <c r="FJ514" s="3"/>
      <c r="FK514" s="3"/>
      <c r="FL514" s="3"/>
      <c r="FM514" s="3"/>
      <c r="FN514" s="3"/>
      <c r="FO514" s="3"/>
      <c r="FP514" s="3"/>
      <c r="FQ514" s="3">
        <v>0</v>
      </c>
      <c r="FR514" s="3">
        <v>0</v>
      </c>
      <c r="FS514" s="3">
        <v>0</v>
      </c>
      <c r="FT514" s="3"/>
      <c r="FU514" s="3"/>
      <c r="FV514" s="3"/>
      <c r="FW514" s="3"/>
      <c r="FX514" s="3">
        <v>0</v>
      </c>
      <c r="FY514" s="3">
        <v>0</v>
      </c>
      <c r="FZ514" s="3"/>
      <c r="GA514" s="3" t="s">
        <v>3</v>
      </c>
      <c r="GB514" s="3"/>
      <c r="GC514" s="3"/>
      <c r="GD514" s="3">
        <v>1</v>
      </c>
      <c r="GE514" s="3"/>
      <c r="GF514" s="3">
        <v>-1408397765</v>
      </c>
      <c r="GG514" s="3">
        <v>2</v>
      </c>
      <c r="GH514" s="3">
        <v>1</v>
      </c>
      <c r="GI514" s="3">
        <v>-2</v>
      </c>
      <c r="GJ514" s="3">
        <v>0</v>
      </c>
      <c r="GK514" s="3">
        <v>0</v>
      </c>
      <c r="GL514" s="3">
        <f t="shared" si="722"/>
        <v>0</v>
      </c>
      <c r="GM514" s="3">
        <f t="shared" si="723"/>
        <v>94.52</v>
      </c>
      <c r="GN514" s="3">
        <f t="shared" si="724"/>
        <v>0</v>
      </c>
      <c r="GO514" s="3">
        <f t="shared" si="725"/>
        <v>94.52</v>
      </c>
      <c r="GP514" s="3">
        <f t="shared" si="726"/>
        <v>0</v>
      </c>
      <c r="GQ514" s="3"/>
      <c r="GR514" s="3">
        <v>0</v>
      </c>
      <c r="GS514" s="3">
        <v>3</v>
      </c>
      <c r="GT514" s="3">
        <v>0</v>
      </c>
      <c r="GU514" s="3" t="s">
        <v>3</v>
      </c>
      <c r="GV514" s="3">
        <f t="shared" si="727"/>
        <v>0</v>
      </c>
      <c r="GW514" s="3">
        <v>1</v>
      </c>
      <c r="GX514" s="3">
        <f t="shared" si="728"/>
        <v>0</v>
      </c>
      <c r="GY514" s="3"/>
      <c r="GZ514" s="3"/>
      <c r="HA514" s="3">
        <v>0</v>
      </c>
      <c r="HB514" s="3">
        <v>0</v>
      </c>
      <c r="HC514" s="3">
        <f t="shared" si="729"/>
        <v>0</v>
      </c>
      <c r="HD514" s="3"/>
      <c r="HE514" s="3" t="s">
        <v>3</v>
      </c>
      <c r="HF514" s="3" t="s">
        <v>3</v>
      </c>
      <c r="HG514" s="3"/>
      <c r="HH514" s="3"/>
      <c r="HI514" s="3"/>
      <c r="HJ514" s="3"/>
      <c r="HK514" s="3"/>
      <c r="HL514" s="3"/>
      <c r="HM514" s="3" t="s">
        <v>3</v>
      </c>
      <c r="HN514" s="3" t="s">
        <v>3</v>
      </c>
      <c r="HO514" s="3" t="s">
        <v>3</v>
      </c>
      <c r="HP514" s="3" t="s">
        <v>3</v>
      </c>
      <c r="HQ514" s="3" t="s">
        <v>3</v>
      </c>
      <c r="HR514" s="3"/>
      <c r="HS514" s="3">
        <v>0</v>
      </c>
      <c r="HT514" s="3"/>
      <c r="HU514" s="3"/>
      <c r="HV514" s="3"/>
      <c r="HW514" s="3"/>
      <c r="HX514" s="3"/>
      <c r="HY514" s="3"/>
      <c r="HZ514" s="3"/>
      <c r="IA514" s="3"/>
      <c r="IB514" s="3"/>
      <c r="IC514" s="3"/>
      <c r="ID514" s="3"/>
      <c r="IE514" s="3"/>
      <c r="IF514" s="3"/>
      <c r="IG514" s="3"/>
      <c r="IH514" s="3"/>
      <c r="II514" s="3"/>
      <c r="IJ514" s="3"/>
      <c r="IK514" s="3">
        <v>0</v>
      </c>
      <c r="IL514" s="3"/>
      <c r="IM514" s="3"/>
      <c r="IN514" s="3"/>
      <c r="IO514" s="3"/>
      <c r="IP514" s="3"/>
      <c r="IQ514" s="3"/>
      <c r="IR514" s="3"/>
      <c r="IS514" s="3"/>
      <c r="IT514" s="3"/>
      <c r="IU514" s="3"/>
    </row>
    <row r="515" spans="1:255" x14ac:dyDescent="0.25">
      <c r="A515" s="4">
        <v>17</v>
      </c>
      <c r="B515" s="4">
        <v>1</v>
      </c>
      <c r="C515" s="4"/>
      <c r="D515" s="4"/>
      <c r="E515" s="4" t="s">
        <v>711</v>
      </c>
      <c r="F515" s="4" t="s">
        <v>712</v>
      </c>
      <c r="G515" s="4" t="s">
        <v>713</v>
      </c>
      <c r="H515" s="4" t="s">
        <v>266</v>
      </c>
      <c r="I515" s="4">
        <v>4</v>
      </c>
      <c r="J515" s="4">
        <v>0</v>
      </c>
      <c r="K515" s="4">
        <v>4</v>
      </c>
      <c r="L515" s="4"/>
      <c r="M515" s="4"/>
      <c r="N515" s="4"/>
      <c r="O515" s="4">
        <f t="shared" si="705"/>
        <v>931.97</v>
      </c>
      <c r="P515" s="4">
        <f t="shared" si="706"/>
        <v>931.97</v>
      </c>
      <c r="Q515" s="4">
        <f>(ROUND((ROUND(((ET515)*AV515*I515),2)*BB515),2)+ROUND((ROUND(((AE515-(EU515))*AV515*I515),2)*BS515),2))</f>
        <v>0</v>
      </c>
      <c r="R515" s="4">
        <f>(ROUND((ROUND(((EU515)*AV515*I515),2)*BS515),2)+ROUND((ROUND(((AE515-(EU515))*AV515*I515),2)*BS515),2))</f>
        <v>0</v>
      </c>
      <c r="S515" s="4">
        <f t="shared" si="707"/>
        <v>0</v>
      </c>
      <c r="T515" s="4">
        <f t="shared" si="708"/>
        <v>0</v>
      </c>
      <c r="U515" s="4">
        <f t="shared" si="709"/>
        <v>0</v>
      </c>
      <c r="V515" s="4">
        <f t="shared" si="710"/>
        <v>0</v>
      </c>
      <c r="W515" s="4">
        <f t="shared" si="711"/>
        <v>0</v>
      </c>
      <c r="X515" s="4">
        <f>(ROUND((((S515+ROUND((ROUND(((EU515)*AV515*I515),2)*BS515),2))*AT515)/100),2)+ROUND(((ROUND((ROUND(((AE515-(EU515))*AV515*I515),2)*BS515),2)*AT515)/100),2))</f>
        <v>0</v>
      </c>
      <c r="Y515" s="4">
        <f>(ROUND((((S515+ROUND((ROUND(((EU515)*AV515*I515),2)*BS515),2))*AU515)/100),2)+ROUND(((ROUND((ROUND(((AE515-(EU515))*AV515*I515),2)*BS515),2)*AU515)/100),2))</f>
        <v>0</v>
      </c>
      <c r="Z515" s="4"/>
      <c r="AA515" s="4">
        <v>55890823</v>
      </c>
      <c r="AB515" s="4">
        <f t="shared" si="712"/>
        <v>23.63</v>
      </c>
      <c r="AC515" s="4">
        <f>ROUND((ES515),6)</f>
        <v>23.63</v>
      </c>
      <c r="AD515" s="4">
        <f>ROUND((((ET515)-(EU515))+AE515),6)</f>
        <v>0</v>
      </c>
      <c r="AE515" s="4">
        <f t="shared" si="732"/>
        <v>0</v>
      </c>
      <c r="AF515" s="4">
        <f t="shared" si="732"/>
        <v>0</v>
      </c>
      <c r="AG515" s="4">
        <f t="shared" si="713"/>
        <v>0</v>
      </c>
      <c r="AH515" s="4">
        <f t="shared" si="733"/>
        <v>0</v>
      </c>
      <c r="AI515" s="4">
        <f t="shared" si="733"/>
        <v>0</v>
      </c>
      <c r="AJ515" s="4">
        <f t="shared" si="714"/>
        <v>0</v>
      </c>
      <c r="AK515" s="4">
        <v>23.63</v>
      </c>
      <c r="AL515" s="4">
        <v>23.63</v>
      </c>
      <c r="AM515" s="4">
        <v>0</v>
      </c>
      <c r="AN515" s="4">
        <v>0</v>
      </c>
      <c r="AO515" s="4">
        <v>0</v>
      </c>
      <c r="AP515" s="4">
        <v>0</v>
      </c>
      <c r="AQ515" s="4">
        <v>0</v>
      </c>
      <c r="AR515" s="4">
        <v>0</v>
      </c>
      <c r="AS515" s="4">
        <v>0</v>
      </c>
      <c r="AT515" s="4">
        <v>0</v>
      </c>
      <c r="AU515" s="4">
        <v>0</v>
      </c>
      <c r="AV515" s="4">
        <v>1</v>
      </c>
      <c r="AW515" s="4">
        <v>1</v>
      </c>
      <c r="AX515" s="4"/>
      <c r="AY515" s="4"/>
      <c r="AZ515" s="4">
        <v>1</v>
      </c>
      <c r="BA515" s="4">
        <v>1</v>
      </c>
      <c r="BB515" s="4">
        <v>1</v>
      </c>
      <c r="BC515" s="4">
        <v>9.86</v>
      </c>
      <c r="BD515" s="4" t="s">
        <v>3</v>
      </c>
      <c r="BE515" s="4" t="s">
        <v>3</v>
      </c>
      <c r="BF515" s="4" t="s">
        <v>3</v>
      </c>
      <c r="BG515" s="4" t="s">
        <v>3</v>
      </c>
      <c r="BH515" s="4">
        <v>3</v>
      </c>
      <c r="BI515" s="4">
        <v>2</v>
      </c>
      <c r="BJ515" s="4" t="s">
        <v>714</v>
      </c>
      <c r="BK515" s="4"/>
      <c r="BL515" s="4"/>
      <c r="BM515" s="4">
        <v>1618</v>
      </c>
      <c r="BN515" s="4">
        <v>0</v>
      </c>
      <c r="BO515" s="4" t="s">
        <v>712</v>
      </c>
      <c r="BP515" s="4">
        <v>1</v>
      </c>
      <c r="BQ515" s="4">
        <v>201</v>
      </c>
      <c r="BR515" s="4">
        <v>0</v>
      </c>
      <c r="BS515" s="4">
        <v>1</v>
      </c>
      <c r="BT515" s="4">
        <v>1</v>
      </c>
      <c r="BU515" s="4">
        <v>1</v>
      </c>
      <c r="BV515" s="4">
        <v>1</v>
      </c>
      <c r="BW515" s="4">
        <v>1</v>
      </c>
      <c r="BX515" s="4">
        <v>1</v>
      </c>
      <c r="BY515" s="4" t="s">
        <v>3</v>
      </c>
      <c r="BZ515" s="4">
        <v>0</v>
      </c>
      <c r="CA515" s="4">
        <v>0</v>
      </c>
      <c r="CB515" s="4" t="s">
        <v>3</v>
      </c>
      <c r="CC515" s="4"/>
      <c r="CD515" s="4"/>
      <c r="CE515" s="4">
        <v>1566</v>
      </c>
      <c r="CF515" s="4">
        <v>0</v>
      </c>
      <c r="CG515" s="4">
        <v>0</v>
      </c>
      <c r="CH515" s="4"/>
      <c r="CI515" s="4"/>
      <c r="CJ515" s="4"/>
      <c r="CK515" s="4"/>
      <c r="CL515" s="4"/>
      <c r="CM515" s="4">
        <v>0</v>
      </c>
      <c r="CN515" s="4" t="s">
        <v>3</v>
      </c>
      <c r="CO515" s="4">
        <v>0</v>
      </c>
      <c r="CP515" s="4">
        <f t="shared" si="715"/>
        <v>931.97</v>
      </c>
      <c r="CQ515" s="4">
        <f t="shared" si="716"/>
        <v>232.99</v>
      </c>
      <c r="CR515" s="4">
        <f>(ROUND((ROUND(((ET515)*AV515*1),2)*BB515),2)+ROUND((ROUND(((AE515-(EU515))*AV515*1),2)*BS515),2))</f>
        <v>0</v>
      </c>
      <c r="CS515" s="4">
        <f>(ROUND((ROUND(((EU515)*AV515*1),2)*BS515),2)+ROUND((ROUND(((AE515-(EU515))*AV515*1),2)*BS515),2))</f>
        <v>0</v>
      </c>
      <c r="CT515" s="4">
        <f t="shared" si="717"/>
        <v>0</v>
      </c>
      <c r="CU515" s="4">
        <f t="shared" si="718"/>
        <v>0</v>
      </c>
      <c r="CV515" s="4">
        <f t="shared" si="719"/>
        <v>0</v>
      </c>
      <c r="CW515" s="4">
        <f t="shared" si="720"/>
        <v>0</v>
      </c>
      <c r="CX515" s="4">
        <f t="shared" si="721"/>
        <v>0</v>
      </c>
      <c r="CY515" s="4">
        <f>(ROUND((((S515+ROUND((ROUND(((EU515)*AV515*1),2)*BS515),2))*AT515)/100),2)+ROUND(((ROUND((ROUND(((AE515-(EU515))*AV515*1),2)*BS515),2)*AT515)/100),2))</f>
        <v>0</v>
      </c>
      <c r="CZ515" s="4">
        <f>(ROUND((((S515+ROUND((ROUND(((EU515)*AV515*1),2)*BS515),2))*AU515)/100),2)+ROUND(((ROUND((ROUND(((AE515-(EU515))*AV515*1),2)*BS515),2)*AU515)/100),2))</f>
        <v>0</v>
      </c>
      <c r="DA515" s="4"/>
      <c r="DB515" s="4"/>
      <c r="DC515" s="4" t="s">
        <v>3</v>
      </c>
      <c r="DD515" s="4" t="s">
        <v>3</v>
      </c>
      <c r="DE515" s="4" t="s">
        <v>3</v>
      </c>
      <c r="DF515" s="4" t="s">
        <v>3</v>
      </c>
      <c r="DG515" s="4" t="s">
        <v>3</v>
      </c>
      <c r="DH515" s="4" t="s">
        <v>3</v>
      </c>
      <c r="DI515" s="4" t="s">
        <v>3</v>
      </c>
      <c r="DJ515" s="4" t="s">
        <v>3</v>
      </c>
      <c r="DK515" s="4" t="s">
        <v>3</v>
      </c>
      <c r="DL515" s="4" t="s">
        <v>3</v>
      </c>
      <c r="DM515" s="4" t="s">
        <v>3</v>
      </c>
      <c r="DN515" s="4">
        <v>0</v>
      </c>
      <c r="DO515" s="4">
        <v>0</v>
      </c>
      <c r="DP515" s="4">
        <v>1</v>
      </c>
      <c r="DQ515" s="4">
        <v>1</v>
      </c>
      <c r="DR515" s="4"/>
      <c r="DS515" s="4"/>
      <c r="DT515" s="4"/>
      <c r="DU515" s="4">
        <v>1010</v>
      </c>
      <c r="DV515" s="4" t="s">
        <v>266</v>
      </c>
      <c r="DW515" s="4" t="s">
        <v>266</v>
      </c>
      <c r="DX515" s="4">
        <v>1</v>
      </c>
      <c r="DY515" s="4"/>
      <c r="DZ515" s="4" t="s">
        <v>3</v>
      </c>
      <c r="EA515" s="4" t="s">
        <v>3</v>
      </c>
      <c r="EB515" s="4" t="s">
        <v>3</v>
      </c>
      <c r="EC515" s="4" t="s">
        <v>3</v>
      </c>
      <c r="ED515" s="4"/>
      <c r="EE515" s="4">
        <v>57042987</v>
      </c>
      <c r="EF515" s="4">
        <v>201</v>
      </c>
      <c r="EG515" s="4" t="s">
        <v>575</v>
      </c>
      <c r="EH515" s="4">
        <v>0</v>
      </c>
      <c r="EI515" s="4" t="s">
        <v>3</v>
      </c>
      <c r="EJ515" s="4">
        <v>2</v>
      </c>
      <c r="EK515" s="4">
        <v>1618</v>
      </c>
      <c r="EL515" s="4" t="s">
        <v>576</v>
      </c>
      <c r="EM515" s="4" t="s">
        <v>577</v>
      </c>
      <c r="EN515" s="4"/>
      <c r="EO515" s="4" t="s">
        <v>3</v>
      </c>
      <c r="EP515" s="4"/>
      <c r="EQ515" s="4">
        <v>0</v>
      </c>
      <c r="ER515" s="4">
        <v>23.63</v>
      </c>
      <c r="ES515" s="4">
        <v>23.63</v>
      </c>
      <c r="ET515" s="4">
        <v>0</v>
      </c>
      <c r="EU515" s="4">
        <v>0</v>
      </c>
      <c r="EV515" s="4">
        <v>0</v>
      </c>
      <c r="EW515" s="4">
        <v>0</v>
      </c>
      <c r="EX515" s="4">
        <v>0</v>
      </c>
      <c r="EY515" s="4">
        <v>0</v>
      </c>
      <c r="EZ515" s="4"/>
      <c r="FA515" s="4"/>
      <c r="FB515" s="4"/>
      <c r="FC515" s="4"/>
      <c r="FD515" s="4"/>
      <c r="FE515" s="4"/>
      <c r="FF515" s="4"/>
      <c r="FG515" s="4"/>
      <c r="FH515" s="4"/>
      <c r="FI515" s="4"/>
      <c r="FJ515" s="4"/>
      <c r="FK515" s="4"/>
      <c r="FL515" s="4"/>
      <c r="FM515" s="4"/>
      <c r="FN515" s="4"/>
      <c r="FO515" s="4"/>
      <c r="FP515" s="4"/>
      <c r="FQ515" s="4">
        <v>0</v>
      </c>
      <c r="FR515" s="4">
        <v>0</v>
      </c>
      <c r="FS515" s="4">
        <v>0</v>
      </c>
      <c r="FT515" s="4"/>
      <c r="FU515" s="4"/>
      <c r="FV515" s="4"/>
      <c r="FW515" s="4"/>
      <c r="FX515" s="4">
        <v>0</v>
      </c>
      <c r="FY515" s="4">
        <v>0</v>
      </c>
      <c r="FZ515" s="4"/>
      <c r="GA515" s="4" t="s">
        <v>3</v>
      </c>
      <c r="GB515" s="4"/>
      <c r="GC515" s="4"/>
      <c r="GD515" s="4">
        <v>1</v>
      </c>
      <c r="GE515" s="4"/>
      <c r="GF515" s="4">
        <v>-1408397765</v>
      </c>
      <c r="GG515" s="4">
        <v>2</v>
      </c>
      <c r="GH515" s="4">
        <v>1</v>
      </c>
      <c r="GI515" s="4">
        <v>2</v>
      </c>
      <c r="GJ515" s="4">
        <v>0</v>
      </c>
      <c r="GK515" s="4">
        <v>0</v>
      </c>
      <c r="GL515" s="4">
        <f t="shared" si="722"/>
        <v>0</v>
      </c>
      <c r="GM515" s="4">
        <f t="shared" si="723"/>
        <v>931.97</v>
      </c>
      <c r="GN515" s="4">
        <f t="shared" si="724"/>
        <v>0</v>
      </c>
      <c r="GO515" s="4">
        <f t="shared" si="725"/>
        <v>931.97</v>
      </c>
      <c r="GP515" s="4">
        <f t="shared" si="726"/>
        <v>0</v>
      </c>
      <c r="GQ515" s="4"/>
      <c r="GR515" s="4">
        <v>0</v>
      </c>
      <c r="GS515" s="4">
        <v>0</v>
      </c>
      <c r="GT515" s="4">
        <v>0</v>
      </c>
      <c r="GU515" s="4" t="s">
        <v>3</v>
      </c>
      <c r="GV515" s="4">
        <f t="shared" si="727"/>
        <v>0</v>
      </c>
      <c r="GW515" s="4">
        <v>1</v>
      </c>
      <c r="GX515" s="4">
        <f t="shared" si="728"/>
        <v>0</v>
      </c>
      <c r="GY515" s="4"/>
      <c r="GZ515" s="4"/>
      <c r="HA515" s="4">
        <v>0</v>
      </c>
      <c r="HB515" s="4">
        <v>0</v>
      </c>
      <c r="HC515" s="4">
        <f t="shared" si="729"/>
        <v>0</v>
      </c>
      <c r="HD515" s="4"/>
      <c r="HE515" s="4" t="s">
        <v>3</v>
      </c>
      <c r="HF515" s="4" t="s">
        <v>3</v>
      </c>
      <c r="HG515" s="4"/>
      <c r="HH515" s="4"/>
      <c r="HI515" s="4"/>
      <c r="HJ515" s="4"/>
      <c r="HK515" s="4"/>
      <c r="HL515" s="4"/>
      <c r="HM515" s="4" t="s">
        <v>3</v>
      </c>
      <c r="HN515" s="4" t="s">
        <v>3</v>
      </c>
      <c r="HO515" s="4" t="s">
        <v>3</v>
      </c>
      <c r="HP515" s="4" t="s">
        <v>3</v>
      </c>
      <c r="HQ515" s="4" t="s">
        <v>3</v>
      </c>
      <c r="HR515" s="4"/>
      <c r="HS515" s="4">
        <v>0</v>
      </c>
      <c r="HT515" s="4"/>
      <c r="HU515" s="4"/>
      <c r="HV515" s="4"/>
      <c r="HW515" s="4"/>
      <c r="HX515" s="4"/>
      <c r="HY515" s="4"/>
      <c r="HZ515" s="4"/>
      <c r="IA515" s="4"/>
      <c r="IB515" s="4"/>
      <c r="IC515" s="4"/>
      <c r="ID515" s="4"/>
      <c r="IE515" s="4"/>
      <c r="IF515" s="4"/>
      <c r="IG515" s="4"/>
      <c r="IH515" s="4"/>
      <c r="II515" s="4"/>
      <c r="IJ515" s="4"/>
      <c r="IK515" s="4">
        <v>0</v>
      </c>
      <c r="IL515" s="4"/>
      <c r="IM515" s="4"/>
      <c r="IN515" s="4"/>
      <c r="IO515" s="4"/>
      <c r="IP515" s="4"/>
      <c r="IQ515" s="4"/>
      <c r="IR515" s="4"/>
      <c r="IS515" s="4"/>
      <c r="IT515" s="4"/>
      <c r="IU515" s="4"/>
    </row>
    <row r="516" spans="1:255" ht="409.5" x14ac:dyDescent="0.25">
      <c r="A516" s="3">
        <v>17</v>
      </c>
      <c r="B516" s="3">
        <v>1</v>
      </c>
      <c r="C516" s="3">
        <f>ROW(SmtRes!A197)</f>
        <v>197</v>
      </c>
      <c r="D516" s="3">
        <f>ROW(EtalonRes!A245)</f>
        <v>245</v>
      </c>
      <c r="E516" s="3" t="s">
        <v>715</v>
      </c>
      <c r="F516" s="3" t="s">
        <v>85</v>
      </c>
      <c r="G516" s="3" t="s">
        <v>716</v>
      </c>
      <c r="H516" s="3" t="s">
        <v>40</v>
      </c>
      <c r="I516" s="3">
        <f>ROUND(402/100,9)</f>
        <v>4.0199999999999996</v>
      </c>
      <c r="J516" s="3">
        <v>0</v>
      </c>
      <c r="K516" s="3">
        <f>ROUND(402/100,9)</f>
        <v>4.0199999999999996</v>
      </c>
      <c r="L516" s="3"/>
      <c r="M516" s="3"/>
      <c r="N516" s="3"/>
      <c r="O516" s="3">
        <f t="shared" si="705"/>
        <v>7979.67</v>
      </c>
      <c r="P516" s="3">
        <f t="shared" si="706"/>
        <v>6166.56</v>
      </c>
      <c r="Q516" s="3">
        <f>(ROUND((ROUND((((ET516*1.2))*AV516*I516),2)*BB516),2)+ROUND((ROUND(((AE516-((EU516*1.2)))*AV516*I516),2)*BS516),2))</f>
        <v>76.62</v>
      </c>
      <c r="R516" s="3">
        <f>(ROUND((ROUND((((EU516*1.2))*AV516*I516),2)*BS516),2)+ROUND((ROUND(((AE516-((EU516*1.2)))*AV516*I516),2)*BS516),2))</f>
        <v>0.66</v>
      </c>
      <c r="S516" s="3">
        <f t="shared" si="707"/>
        <v>1736.49</v>
      </c>
      <c r="T516" s="3">
        <f t="shared" si="708"/>
        <v>0</v>
      </c>
      <c r="U516" s="3">
        <f t="shared" si="709"/>
        <v>155.30988599999998</v>
      </c>
      <c r="V516" s="3">
        <f t="shared" si="710"/>
        <v>0</v>
      </c>
      <c r="W516" s="3">
        <f t="shared" si="711"/>
        <v>0</v>
      </c>
      <c r="X516" s="3">
        <f>(ROUND((((S516+ROUND((ROUND((((EU516*1.2))*AV516*I516),2)*BS516),2))*AT516)/100),2)+ROUND(((ROUND((ROUND(((AE516-((EU516*1.2)))*AV516*I516),2)*BS516),2)*AT516)/100),2))</f>
        <v>1685.04</v>
      </c>
      <c r="Y516" s="3">
        <f>(ROUND((((S516+ROUND((ROUND((((EU516*1.2))*AV516*I516),2)*BS516),2))*AU516)/100),2)+ROUND(((ROUND((ROUND(((AE516-((EU516*1.2)))*AV516*I516),2)*BS516),2)*AU516)/100),2))</f>
        <v>885.95</v>
      </c>
      <c r="Z516" s="3"/>
      <c r="AA516" s="3">
        <v>54971259</v>
      </c>
      <c r="AB516" s="3">
        <f t="shared" si="712"/>
        <v>1964.7460000000001</v>
      </c>
      <c r="AC516" s="3">
        <f>ROUND(((ES516*1)),6)</f>
        <v>1533.97</v>
      </c>
      <c r="AD516" s="3">
        <f>ROUND(((((ET516*1.2))-((EU516*1.2)))+AE516),6)</f>
        <v>18.204000000000001</v>
      </c>
      <c r="AE516" s="3">
        <f>ROUND(((EU516*1.2)),6)</f>
        <v>0.156</v>
      </c>
      <c r="AF516" s="3">
        <f>ROUND(((EV516*1.2)),6)</f>
        <v>412.572</v>
      </c>
      <c r="AG516" s="3">
        <f t="shared" si="713"/>
        <v>0</v>
      </c>
      <c r="AH516" s="3">
        <f>((EW516*1.2))</f>
        <v>36.9</v>
      </c>
      <c r="AI516" s="3">
        <f>((EX516*1.2))</f>
        <v>0</v>
      </c>
      <c r="AJ516" s="3">
        <f t="shared" si="714"/>
        <v>0</v>
      </c>
      <c r="AK516" s="3">
        <v>1892.95</v>
      </c>
      <c r="AL516" s="3">
        <v>1533.97</v>
      </c>
      <c r="AM516" s="3">
        <v>15.17</v>
      </c>
      <c r="AN516" s="3">
        <v>0.13</v>
      </c>
      <c r="AO516" s="3">
        <v>343.81</v>
      </c>
      <c r="AP516" s="3">
        <v>0</v>
      </c>
      <c r="AQ516" s="3">
        <v>30.75</v>
      </c>
      <c r="AR516" s="3">
        <v>0</v>
      </c>
      <c r="AS516" s="3">
        <v>0</v>
      </c>
      <c r="AT516" s="3">
        <v>97</v>
      </c>
      <c r="AU516" s="3">
        <v>51</v>
      </c>
      <c r="AV516" s="3">
        <v>1.0469999999999999</v>
      </c>
      <c r="AW516" s="3">
        <v>1</v>
      </c>
      <c r="AX516" s="3"/>
      <c r="AY516" s="3"/>
      <c r="AZ516" s="3">
        <v>1</v>
      </c>
      <c r="BA516" s="3">
        <v>1</v>
      </c>
      <c r="BB516" s="3">
        <v>1</v>
      </c>
      <c r="BC516" s="3">
        <v>1</v>
      </c>
      <c r="BD516" s="3" t="s">
        <v>3</v>
      </c>
      <c r="BE516" s="3" t="s">
        <v>3</v>
      </c>
      <c r="BF516" s="3" t="s">
        <v>3</v>
      </c>
      <c r="BG516" s="3" t="s">
        <v>3</v>
      </c>
      <c r="BH516" s="3">
        <v>0</v>
      </c>
      <c r="BI516" s="3">
        <v>2</v>
      </c>
      <c r="BJ516" s="3" t="s">
        <v>87</v>
      </c>
      <c r="BK516" s="3"/>
      <c r="BL516" s="3"/>
      <c r="BM516" s="3">
        <v>67</v>
      </c>
      <c r="BN516" s="3">
        <v>0</v>
      </c>
      <c r="BO516" s="3" t="s">
        <v>85</v>
      </c>
      <c r="BP516" s="3">
        <v>1</v>
      </c>
      <c r="BQ516" s="3">
        <v>40</v>
      </c>
      <c r="BR516" s="3">
        <v>0</v>
      </c>
      <c r="BS516" s="3">
        <v>1</v>
      </c>
      <c r="BT516" s="3">
        <v>1</v>
      </c>
      <c r="BU516" s="3">
        <v>1</v>
      </c>
      <c r="BV516" s="3">
        <v>1</v>
      </c>
      <c r="BW516" s="3">
        <v>1</v>
      </c>
      <c r="BX516" s="3">
        <v>1</v>
      </c>
      <c r="BY516" s="3" t="s">
        <v>3</v>
      </c>
      <c r="BZ516" s="3">
        <v>97</v>
      </c>
      <c r="CA516" s="3">
        <v>51</v>
      </c>
      <c r="CB516" s="3" t="s">
        <v>3</v>
      </c>
      <c r="CC516" s="3"/>
      <c r="CD516" s="3"/>
      <c r="CE516" s="3">
        <v>1566</v>
      </c>
      <c r="CF516" s="3">
        <v>0</v>
      </c>
      <c r="CG516" s="3">
        <v>0</v>
      </c>
      <c r="CH516" s="3"/>
      <c r="CI516" s="3"/>
      <c r="CJ516" s="3"/>
      <c r="CK516" s="3"/>
      <c r="CL516" s="3"/>
      <c r="CM516" s="3">
        <v>0</v>
      </c>
      <c r="CN516" s="9" t="s">
        <v>2491</v>
      </c>
      <c r="CO516" s="3">
        <v>0</v>
      </c>
      <c r="CP516" s="3">
        <f t="shared" si="715"/>
        <v>7979.67</v>
      </c>
      <c r="CQ516" s="3">
        <f t="shared" si="716"/>
        <v>1533.97</v>
      </c>
      <c r="CR516" s="3">
        <f>(ROUND((ROUND((((ET516*1.2))*AV516*1),2)*BB516),2)+ROUND((ROUND(((AE516-((EU516*1.2)))*AV516*1),2)*BS516),2))</f>
        <v>19.059999999999999</v>
      </c>
      <c r="CS516" s="3">
        <f>(ROUND((ROUND((((EU516*1.2))*AV516*1),2)*BS516),2)+ROUND((ROUND(((AE516-((EU516*1.2)))*AV516*1),2)*BS516),2))</f>
        <v>0.16</v>
      </c>
      <c r="CT516" s="3">
        <f t="shared" si="717"/>
        <v>431.96</v>
      </c>
      <c r="CU516" s="3">
        <f t="shared" si="718"/>
        <v>0</v>
      </c>
      <c r="CV516" s="3">
        <f t="shared" si="719"/>
        <v>38.634299999999996</v>
      </c>
      <c r="CW516" s="3">
        <f t="shared" si="720"/>
        <v>0</v>
      </c>
      <c r="CX516" s="3">
        <f t="shared" si="721"/>
        <v>0</v>
      </c>
      <c r="CY516" s="3">
        <f>(ROUND((((S516+ROUND((ROUND((((EU516*1.2))*AV516*1),2)*BS516),2))*AT516)/100),2)+ROUND(((ROUND((ROUND(((AE516-((EU516*1.2)))*AV516*1),2)*BS516),2)*AT516)/100),2))</f>
        <v>1684.55</v>
      </c>
      <c r="CZ516" s="3">
        <f>(ROUND((((S516+ROUND((ROUND((((EU516*1.2))*AV516*1),2)*BS516),2))*AU516)/100),2)+ROUND(((ROUND((ROUND(((AE516-((EU516*1.2)))*AV516*1),2)*BS516),2)*AU516)/100),2))</f>
        <v>885.69</v>
      </c>
      <c r="DA516" s="3"/>
      <c r="DB516" s="3">
        <v>153</v>
      </c>
      <c r="DC516" s="3" t="s">
        <v>3</v>
      </c>
      <c r="DD516" s="3" t="s">
        <v>22</v>
      </c>
      <c r="DE516" s="3" t="s">
        <v>42</v>
      </c>
      <c r="DF516" s="3" t="s">
        <v>42</v>
      </c>
      <c r="DG516" s="3" t="s">
        <v>42</v>
      </c>
      <c r="DH516" s="3" t="s">
        <v>3</v>
      </c>
      <c r="DI516" s="3" t="s">
        <v>42</v>
      </c>
      <c r="DJ516" s="3" t="s">
        <v>42</v>
      </c>
      <c r="DK516" s="3" t="s">
        <v>3</v>
      </c>
      <c r="DL516" s="3" t="s">
        <v>3</v>
      </c>
      <c r="DM516" s="3" t="s">
        <v>3</v>
      </c>
      <c r="DN516" s="3">
        <v>0</v>
      </c>
      <c r="DO516" s="3">
        <v>0</v>
      </c>
      <c r="DP516" s="3">
        <v>1</v>
      </c>
      <c r="DQ516" s="3">
        <v>1</v>
      </c>
      <c r="DR516" s="3"/>
      <c r="DS516" s="3"/>
      <c r="DT516" s="3"/>
      <c r="DU516" s="3">
        <v>1010</v>
      </c>
      <c r="DV516" s="3" t="s">
        <v>40</v>
      </c>
      <c r="DW516" s="3" t="s">
        <v>40</v>
      </c>
      <c r="DX516" s="3">
        <v>100</v>
      </c>
      <c r="DY516" s="3"/>
      <c r="DZ516" s="3" t="s">
        <v>3</v>
      </c>
      <c r="EA516" s="3" t="s">
        <v>3</v>
      </c>
      <c r="EB516" s="3" t="s">
        <v>3</v>
      </c>
      <c r="EC516" s="3" t="s">
        <v>3</v>
      </c>
      <c r="ED516" s="3"/>
      <c r="EE516" s="3">
        <v>57042957</v>
      </c>
      <c r="EF516" s="3">
        <v>40</v>
      </c>
      <c r="EG516" s="3" t="s">
        <v>33</v>
      </c>
      <c r="EH516" s="3">
        <v>0</v>
      </c>
      <c r="EI516" s="3" t="s">
        <v>3</v>
      </c>
      <c r="EJ516" s="3">
        <v>2</v>
      </c>
      <c r="EK516" s="3">
        <v>67</v>
      </c>
      <c r="EL516" s="3" t="s">
        <v>34</v>
      </c>
      <c r="EM516" s="3" t="s">
        <v>35</v>
      </c>
      <c r="EN516" s="3"/>
      <c r="EO516" s="3" t="s">
        <v>46</v>
      </c>
      <c r="EP516" s="3"/>
      <c r="EQ516" s="3">
        <v>0</v>
      </c>
      <c r="ER516" s="3">
        <v>1892.95</v>
      </c>
      <c r="ES516" s="3">
        <v>1533.97</v>
      </c>
      <c r="ET516" s="3">
        <v>15.17</v>
      </c>
      <c r="EU516" s="3">
        <v>0.13</v>
      </c>
      <c r="EV516" s="3">
        <v>343.81</v>
      </c>
      <c r="EW516" s="3">
        <v>30.75</v>
      </c>
      <c r="EX516" s="3">
        <v>0</v>
      </c>
      <c r="EY516" s="3">
        <v>0</v>
      </c>
      <c r="EZ516" s="3"/>
      <c r="FA516" s="3"/>
      <c r="FB516" s="3"/>
      <c r="FC516" s="3"/>
      <c r="FD516" s="3"/>
      <c r="FE516" s="3"/>
      <c r="FF516" s="3"/>
      <c r="FG516" s="3"/>
      <c r="FH516" s="3"/>
      <c r="FI516" s="3"/>
      <c r="FJ516" s="3"/>
      <c r="FK516" s="3"/>
      <c r="FL516" s="3"/>
      <c r="FM516" s="3"/>
      <c r="FN516" s="3"/>
      <c r="FO516" s="3"/>
      <c r="FP516" s="3"/>
      <c r="FQ516" s="3">
        <v>0</v>
      </c>
      <c r="FR516" s="3">
        <v>0</v>
      </c>
      <c r="FS516" s="3">
        <v>0</v>
      </c>
      <c r="FT516" s="3"/>
      <c r="FU516" s="3"/>
      <c r="FV516" s="3"/>
      <c r="FW516" s="3"/>
      <c r="FX516" s="3">
        <v>97</v>
      </c>
      <c r="FY516" s="3">
        <v>51</v>
      </c>
      <c r="FZ516" s="3"/>
      <c r="GA516" s="3" t="s">
        <v>3</v>
      </c>
      <c r="GB516" s="3"/>
      <c r="GC516" s="3"/>
      <c r="GD516" s="3">
        <v>1</v>
      </c>
      <c r="GE516" s="3"/>
      <c r="GF516" s="3">
        <v>-124541732</v>
      </c>
      <c r="GG516" s="3">
        <v>2</v>
      </c>
      <c r="GH516" s="3">
        <v>1</v>
      </c>
      <c r="GI516" s="3">
        <v>2</v>
      </c>
      <c r="GJ516" s="3">
        <v>0</v>
      </c>
      <c r="GK516" s="3">
        <v>0</v>
      </c>
      <c r="GL516" s="3">
        <f t="shared" si="722"/>
        <v>0</v>
      </c>
      <c r="GM516" s="3">
        <f t="shared" si="723"/>
        <v>10550.66</v>
      </c>
      <c r="GN516" s="3">
        <f t="shared" si="724"/>
        <v>0</v>
      </c>
      <c r="GO516" s="3">
        <f t="shared" si="725"/>
        <v>10550.66</v>
      </c>
      <c r="GP516" s="3">
        <f t="shared" si="726"/>
        <v>0</v>
      </c>
      <c r="GQ516" s="3"/>
      <c r="GR516" s="3">
        <v>0</v>
      </c>
      <c r="GS516" s="3">
        <v>3</v>
      </c>
      <c r="GT516" s="3">
        <v>0</v>
      </c>
      <c r="GU516" s="3" t="s">
        <v>3</v>
      </c>
      <c r="GV516" s="3">
        <f t="shared" si="727"/>
        <v>0</v>
      </c>
      <c r="GW516" s="3">
        <v>1</v>
      </c>
      <c r="GX516" s="3">
        <f t="shared" si="728"/>
        <v>0</v>
      </c>
      <c r="GY516" s="3"/>
      <c r="GZ516" s="3"/>
      <c r="HA516" s="3">
        <v>0</v>
      </c>
      <c r="HB516" s="3">
        <v>0</v>
      </c>
      <c r="HC516" s="3">
        <f t="shared" si="729"/>
        <v>0</v>
      </c>
      <c r="HD516" s="3"/>
      <c r="HE516" s="3" t="s">
        <v>3</v>
      </c>
      <c r="HF516" s="3" t="s">
        <v>3</v>
      </c>
      <c r="HG516" s="3"/>
      <c r="HH516" s="3"/>
      <c r="HI516" s="3"/>
      <c r="HJ516" s="3"/>
      <c r="HK516" s="3"/>
      <c r="HL516" s="3"/>
      <c r="HM516" s="3" t="s">
        <v>3</v>
      </c>
      <c r="HN516" s="3" t="s">
        <v>3</v>
      </c>
      <c r="HO516" s="3" t="s">
        <v>3</v>
      </c>
      <c r="HP516" s="3" t="s">
        <v>3</v>
      </c>
      <c r="HQ516" s="3" t="s">
        <v>3</v>
      </c>
      <c r="HR516" s="3"/>
      <c r="HS516" s="3">
        <v>0</v>
      </c>
      <c r="HT516" s="3"/>
      <c r="HU516" s="3"/>
      <c r="HV516" s="3"/>
      <c r="HW516" s="3"/>
      <c r="HX516" s="3"/>
      <c r="HY516" s="3"/>
      <c r="HZ516" s="3"/>
      <c r="IA516" s="3"/>
      <c r="IB516" s="3"/>
      <c r="IC516" s="3"/>
      <c r="ID516" s="3"/>
      <c r="IE516" s="3"/>
      <c r="IF516" s="3"/>
      <c r="IG516" s="3"/>
      <c r="IH516" s="3"/>
      <c r="II516" s="3"/>
      <c r="IJ516" s="3"/>
      <c r="IK516" s="3">
        <v>0</v>
      </c>
      <c r="IL516" s="3"/>
      <c r="IM516" s="3"/>
      <c r="IN516" s="3"/>
      <c r="IO516" s="3"/>
      <c r="IP516" s="3"/>
      <c r="IQ516" s="3"/>
      <c r="IR516" s="3"/>
      <c r="IS516" s="3"/>
      <c r="IT516" s="3"/>
      <c r="IU516" s="3"/>
    </row>
    <row r="517" spans="1:255" ht="409.5" x14ac:dyDescent="0.25">
      <c r="A517" s="4">
        <v>17</v>
      </c>
      <c r="B517" s="4">
        <v>1</v>
      </c>
      <c r="C517" s="4">
        <f>ROW(SmtRes!A204)</f>
        <v>204</v>
      </c>
      <c r="D517" s="4">
        <f>ROW(EtalonRes!A252)</f>
        <v>252</v>
      </c>
      <c r="E517" s="4" t="s">
        <v>715</v>
      </c>
      <c r="F517" s="4" t="s">
        <v>85</v>
      </c>
      <c r="G517" s="4" t="s">
        <v>716</v>
      </c>
      <c r="H517" s="4" t="s">
        <v>40</v>
      </c>
      <c r="I517" s="4">
        <f>ROUND(402/100,9)</f>
        <v>4.0199999999999996</v>
      </c>
      <c r="J517" s="4">
        <v>0</v>
      </c>
      <c r="K517" s="4">
        <f>ROUND(402/100,9)</f>
        <v>4.0199999999999996</v>
      </c>
      <c r="L517" s="4"/>
      <c r="M517" s="4"/>
      <c r="N517" s="4"/>
      <c r="O517" s="4">
        <f t="shared" si="705"/>
        <v>116128.14</v>
      </c>
      <c r="P517" s="4">
        <f t="shared" si="706"/>
        <v>17513.03</v>
      </c>
      <c r="Q517" s="4">
        <f>(ROUND((ROUND((((ET517*1.2))*AV517*I517),2)*BB517),2)+ROUND((ROUND(((AE517-((EU517*1.2)))*AV517*I517),2)*BS517),2))</f>
        <v>763.9</v>
      </c>
      <c r="R517" s="4">
        <f>(ROUND((ROUND((((EU517*1.2))*AV517*I517),2)*BS517),2)+ROUND((ROUND(((AE517-((EU517*1.2)))*AV517*I517),2)*BS517),2))</f>
        <v>37.19</v>
      </c>
      <c r="S517" s="4">
        <f t="shared" si="707"/>
        <v>97851.21</v>
      </c>
      <c r="T517" s="4">
        <f t="shared" si="708"/>
        <v>0</v>
      </c>
      <c r="U517" s="4">
        <f t="shared" si="709"/>
        <v>155.30988599999998</v>
      </c>
      <c r="V517" s="4">
        <f t="shared" si="710"/>
        <v>0</v>
      </c>
      <c r="W517" s="4">
        <f t="shared" si="711"/>
        <v>0</v>
      </c>
      <c r="X517" s="4">
        <f>(ROUND((((S517+ROUND((ROUND((((EU517*1.2))*AV517*I517),2)*BS517),2))*AT517)/100),2)+ROUND(((ROUND((ROUND(((AE517-((EU517*1.2)))*AV517*I517),2)*BS517),2)*AT517)/100),2))</f>
        <v>94951.75</v>
      </c>
      <c r="Y517" s="4">
        <f>(ROUND((((S517+ROUND((ROUND((((EU517*1.2))*AV517*I517),2)*BS517),2))*AU517)/100),2)+ROUND(((ROUND((ROUND(((AE517-((EU517*1.2)))*AV517*I517),2)*BS517),2)*AU517)/100),2))</f>
        <v>49923.08</v>
      </c>
      <c r="Z517" s="4"/>
      <c r="AA517" s="4">
        <v>55890823</v>
      </c>
      <c r="AB517" s="4">
        <f t="shared" si="712"/>
        <v>1964.7460000000001</v>
      </c>
      <c r="AC517" s="4">
        <f>ROUND(((ES517*1)),6)</f>
        <v>1533.97</v>
      </c>
      <c r="AD517" s="4">
        <f>ROUND(((((ET517*1.2))-((EU517*1.2)))+AE517),6)</f>
        <v>18.204000000000001</v>
      </c>
      <c r="AE517" s="4">
        <f>ROUND(((EU517*1.2)),6)</f>
        <v>0.156</v>
      </c>
      <c r="AF517" s="4">
        <f>ROUND(((EV517*1.2)),6)</f>
        <v>412.572</v>
      </c>
      <c r="AG517" s="4">
        <f t="shared" si="713"/>
        <v>0</v>
      </c>
      <c r="AH517" s="4">
        <f>((EW517*1.2))</f>
        <v>36.9</v>
      </c>
      <c r="AI517" s="4">
        <f>((EX517*1.2))</f>
        <v>0</v>
      </c>
      <c r="AJ517" s="4">
        <f t="shared" si="714"/>
        <v>0</v>
      </c>
      <c r="AK517" s="4">
        <v>1892.95</v>
      </c>
      <c r="AL517" s="4">
        <v>1533.97</v>
      </c>
      <c r="AM517" s="4">
        <v>15.17</v>
      </c>
      <c r="AN517" s="4">
        <v>0.13</v>
      </c>
      <c r="AO517" s="4">
        <v>343.81</v>
      </c>
      <c r="AP517" s="4">
        <v>0</v>
      </c>
      <c r="AQ517" s="4">
        <v>30.75</v>
      </c>
      <c r="AR517" s="4">
        <v>0</v>
      </c>
      <c r="AS517" s="4">
        <v>0</v>
      </c>
      <c r="AT517" s="4">
        <v>97</v>
      </c>
      <c r="AU517" s="4">
        <v>51</v>
      </c>
      <c r="AV517" s="4">
        <v>1.0469999999999999</v>
      </c>
      <c r="AW517" s="4">
        <v>1</v>
      </c>
      <c r="AX517" s="4"/>
      <c r="AY517" s="4"/>
      <c r="AZ517" s="4">
        <v>1</v>
      </c>
      <c r="BA517" s="4">
        <v>56.35</v>
      </c>
      <c r="BB517" s="4">
        <v>9.9700000000000006</v>
      </c>
      <c r="BC517" s="4">
        <v>2.84</v>
      </c>
      <c r="BD517" s="4" t="s">
        <v>3</v>
      </c>
      <c r="BE517" s="4" t="s">
        <v>3</v>
      </c>
      <c r="BF517" s="4" t="s">
        <v>3</v>
      </c>
      <c r="BG517" s="4" t="s">
        <v>3</v>
      </c>
      <c r="BH517" s="4">
        <v>0</v>
      </c>
      <c r="BI517" s="4">
        <v>2</v>
      </c>
      <c r="BJ517" s="4" t="s">
        <v>87</v>
      </c>
      <c r="BK517" s="4"/>
      <c r="BL517" s="4"/>
      <c r="BM517" s="4">
        <v>67</v>
      </c>
      <c r="BN517" s="4">
        <v>0</v>
      </c>
      <c r="BO517" s="4" t="s">
        <v>85</v>
      </c>
      <c r="BP517" s="4">
        <v>1</v>
      </c>
      <c r="BQ517" s="4">
        <v>40</v>
      </c>
      <c r="BR517" s="4">
        <v>0</v>
      </c>
      <c r="BS517" s="4">
        <v>56.35</v>
      </c>
      <c r="BT517" s="4">
        <v>1</v>
      </c>
      <c r="BU517" s="4">
        <v>1</v>
      </c>
      <c r="BV517" s="4">
        <v>1</v>
      </c>
      <c r="BW517" s="4">
        <v>1</v>
      </c>
      <c r="BX517" s="4">
        <v>1</v>
      </c>
      <c r="BY517" s="4" t="s">
        <v>3</v>
      </c>
      <c r="BZ517" s="4">
        <v>97</v>
      </c>
      <c r="CA517" s="4">
        <v>51</v>
      </c>
      <c r="CB517" s="4" t="s">
        <v>3</v>
      </c>
      <c r="CC517" s="4"/>
      <c r="CD517" s="4"/>
      <c r="CE517" s="4">
        <v>1566</v>
      </c>
      <c r="CF517" s="4">
        <v>0</v>
      </c>
      <c r="CG517" s="4">
        <v>0</v>
      </c>
      <c r="CH517" s="4"/>
      <c r="CI517" s="4"/>
      <c r="CJ517" s="4"/>
      <c r="CK517" s="4"/>
      <c r="CL517" s="4"/>
      <c r="CM517" s="4">
        <v>0</v>
      </c>
      <c r="CN517" s="10" t="s">
        <v>2491</v>
      </c>
      <c r="CO517" s="4">
        <v>0</v>
      </c>
      <c r="CP517" s="4">
        <f t="shared" si="715"/>
        <v>116128.14000000001</v>
      </c>
      <c r="CQ517" s="4">
        <f t="shared" si="716"/>
        <v>4356.47</v>
      </c>
      <c r="CR517" s="4">
        <f>(ROUND((ROUND((((ET517*1.2))*AV517*1),2)*BB517),2)+ROUND((ROUND(((AE517-((EU517*1.2)))*AV517*1),2)*BS517),2))</f>
        <v>190.03</v>
      </c>
      <c r="CS517" s="4">
        <f>(ROUND((ROUND((((EU517*1.2))*AV517*1),2)*BS517),2)+ROUND((ROUND(((AE517-((EU517*1.2)))*AV517*1),2)*BS517),2))</f>
        <v>9.02</v>
      </c>
      <c r="CT517" s="4">
        <f t="shared" si="717"/>
        <v>24340.95</v>
      </c>
      <c r="CU517" s="4">
        <f t="shared" si="718"/>
        <v>0</v>
      </c>
      <c r="CV517" s="4">
        <f t="shared" si="719"/>
        <v>38.634299999999996</v>
      </c>
      <c r="CW517" s="4">
        <f t="shared" si="720"/>
        <v>0</v>
      </c>
      <c r="CX517" s="4">
        <f t="shared" si="721"/>
        <v>0</v>
      </c>
      <c r="CY517" s="4">
        <f>(ROUND((((S517+ROUND((ROUND((((EU517*1.2))*AV517*1),2)*BS517),2))*AT517)/100),2)+ROUND(((ROUND((ROUND(((AE517-((EU517*1.2)))*AV517*1),2)*BS517),2)*AT517)/100),2))</f>
        <v>94924.42</v>
      </c>
      <c r="CZ517" s="4">
        <f>(ROUND((((S517+ROUND((ROUND((((EU517*1.2))*AV517*1),2)*BS517),2))*AU517)/100),2)+ROUND(((ROUND((ROUND(((AE517-((EU517*1.2)))*AV517*1),2)*BS517),2)*AU517)/100),2))</f>
        <v>49908.72</v>
      </c>
      <c r="DA517" s="4"/>
      <c r="DB517" s="4">
        <v>154</v>
      </c>
      <c r="DC517" s="4" t="s">
        <v>3</v>
      </c>
      <c r="DD517" s="4" t="s">
        <v>22</v>
      </c>
      <c r="DE517" s="4" t="s">
        <v>42</v>
      </c>
      <c r="DF517" s="4" t="s">
        <v>42</v>
      </c>
      <c r="DG517" s="4" t="s">
        <v>42</v>
      </c>
      <c r="DH517" s="4" t="s">
        <v>3</v>
      </c>
      <c r="DI517" s="4" t="s">
        <v>42</v>
      </c>
      <c r="DJ517" s="4" t="s">
        <v>42</v>
      </c>
      <c r="DK517" s="4" t="s">
        <v>3</v>
      </c>
      <c r="DL517" s="4" t="s">
        <v>3</v>
      </c>
      <c r="DM517" s="4" t="s">
        <v>3</v>
      </c>
      <c r="DN517" s="4">
        <v>0</v>
      </c>
      <c r="DO517" s="4">
        <v>0</v>
      </c>
      <c r="DP517" s="4">
        <v>1</v>
      </c>
      <c r="DQ517" s="4">
        <v>1</v>
      </c>
      <c r="DR517" s="4"/>
      <c r="DS517" s="4"/>
      <c r="DT517" s="4"/>
      <c r="DU517" s="4">
        <v>1010</v>
      </c>
      <c r="DV517" s="4" t="s">
        <v>40</v>
      </c>
      <c r="DW517" s="4" t="s">
        <v>40</v>
      </c>
      <c r="DX517" s="4">
        <v>100</v>
      </c>
      <c r="DY517" s="4"/>
      <c r="DZ517" s="4" t="s">
        <v>3</v>
      </c>
      <c r="EA517" s="4" t="s">
        <v>3</v>
      </c>
      <c r="EB517" s="4" t="s">
        <v>3</v>
      </c>
      <c r="EC517" s="4" t="s">
        <v>3</v>
      </c>
      <c r="ED517" s="4"/>
      <c r="EE517" s="4">
        <v>57042957</v>
      </c>
      <c r="EF517" s="4">
        <v>40</v>
      </c>
      <c r="EG517" s="4" t="s">
        <v>33</v>
      </c>
      <c r="EH517" s="4">
        <v>0</v>
      </c>
      <c r="EI517" s="4" t="s">
        <v>3</v>
      </c>
      <c r="EJ517" s="4">
        <v>2</v>
      </c>
      <c r="EK517" s="4">
        <v>67</v>
      </c>
      <c r="EL517" s="4" t="s">
        <v>34</v>
      </c>
      <c r="EM517" s="4" t="s">
        <v>35</v>
      </c>
      <c r="EN517" s="4"/>
      <c r="EO517" s="4" t="s">
        <v>46</v>
      </c>
      <c r="EP517" s="4"/>
      <c r="EQ517" s="4">
        <v>0</v>
      </c>
      <c r="ER517" s="4">
        <v>1892.95</v>
      </c>
      <c r="ES517" s="4">
        <v>1533.97</v>
      </c>
      <c r="ET517" s="4">
        <v>15.17</v>
      </c>
      <c r="EU517" s="4">
        <v>0.13</v>
      </c>
      <c r="EV517" s="4">
        <v>343.81</v>
      </c>
      <c r="EW517" s="4">
        <v>30.75</v>
      </c>
      <c r="EX517" s="4">
        <v>0</v>
      </c>
      <c r="EY517" s="4">
        <v>0</v>
      </c>
      <c r="EZ517" s="4"/>
      <c r="FA517" s="4"/>
      <c r="FB517" s="4"/>
      <c r="FC517" s="4"/>
      <c r="FD517" s="4"/>
      <c r="FE517" s="4"/>
      <c r="FF517" s="4"/>
      <c r="FG517" s="4"/>
      <c r="FH517" s="4"/>
      <c r="FI517" s="4"/>
      <c r="FJ517" s="4"/>
      <c r="FK517" s="4"/>
      <c r="FL517" s="4"/>
      <c r="FM517" s="4"/>
      <c r="FN517" s="4"/>
      <c r="FO517" s="4"/>
      <c r="FP517" s="4"/>
      <c r="FQ517" s="4">
        <v>0</v>
      </c>
      <c r="FR517" s="4">
        <v>0</v>
      </c>
      <c r="FS517" s="4">
        <v>0</v>
      </c>
      <c r="FT517" s="4"/>
      <c r="FU517" s="4"/>
      <c r="FV517" s="4"/>
      <c r="FW517" s="4"/>
      <c r="FX517" s="4">
        <v>97</v>
      </c>
      <c r="FY517" s="4">
        <v>51</v>
      </c>
      <c r="FZ517" s="4"/>
      <c r="GA517" s="4" t="s">
        <v>3</v>
      </c>
      <c r="GB517" s="4"/>
      <c r="GC517" s="4"/>
      <c r="GD517" s="4">
        <v>1</v>
      </c>
      <c r="GE517" s="4"/>
      <c r="GF517" s="4">
        <v>-124541732</v>
      </c>
      <c r="GG517" s="4">
        <v>2</v>
      </c>
      <c r="GH517" s="4">
        <v>1</v>
      </c>
      <c r="GI517" s="4">
        <v>2</v>
      </c>
      <c r="GJ517" s="4">
        <v>0</v>
      </c>
      <c r="GK517" s="4">
        <v>0</v>
      </c>
      <c r="GL517" s="4">
        <f t="shared" si="722"/>
        <v>0</v>
      </c>
      <c r="GM517" s="4">
        <f t="shared" si="723"/>
        <v>261002.97</v>
      </c>
      <c r="GN517" s="4">
        <f t="shared" si="724"/>
        <v>0</v>
      </c>
      <c r="GO517" s="4">
        <f t="shared" si="725"/>
        <v>261002.97</v>
      </c>
      <c r="GP517" s="4">
        <f t="shared" si="726"/>
        <v>0</v>
      </c>
      <c r="GQ517" s="4"/>
      <c r="GR517" s="4">
        <v>0</v>
      </c>
      <c r="GS517" s="4">
        <v>3</v>
      </c>
      <c r="GT517" s="4">
        <v>0</v>
      </c>
      <c r="GU517" s="4" t="s">
        <v>3</v>
      </c>
      <c r="GV517" s="4">
        <f t="shared" si="727"/>
        <v>0</v>
      </c>
      <c r="GW517" s="4">
        <v>1</v>
      </c>
      <c r="GX517" s="4">
        <f t="shared" si="728"/>
        <v>0</v>
      </c>
      <c r="GY517" s="4"/>
      <c r="GZ517" s="4"/>
      <c r="HA517" s="4">
        <v>0</v>
      </c>
      <c r="HB517" s="4">
        <v>0</v>
      </c>
      <c r="HC517" s="4">
        <f t="shared" si="729"/>
        <v>0</v>
      </c>
      <c r="HD517" s="4"/>
      <c r="HE517" s="4" t="s">
        <v>3</v>
      </c>
      <c r="HF517" s="4" t="s">
        <v>3</v>
      </c>
      <c r="HG517" s="4"/>
      <c r="HH517" s="4"/>
      <c r="HI517" s="4"/>
      <c r="HJ517" s="4"/>
      <c r="HK517" s="4"/>
      <c r="HL517" s="4"/>
      <c r="HM517" s="4" t="s">
        <v>3</v>
      </c>
      <c r="HN517" s="4" t="s">
        <v>3</v>
      </c>
      <c r="HO517" s="4" t="s">
        <v>3</v>
      </c>
      <c r="HP517" s="4" t="s">
        <v>3</v>
      </c>
      <c r="HQ517" s="4" t="s">
        <v>3</v>
      </c>
      <c r="HR517" s="4"/>
      <c r="HS517" s="4">
        <v>0</v>
      </c>
      <c r="HT517" s="4"/>
      <c r="HU517" s="4"/>
      <c r="HV517" s="4"/>
      <c r="HW517" s="4"/>
      <c r="HX517" s="4"/>
      <c r="HY517" s="4"/>
      <c r="HZ517" s="4"/>
      <c r="IA517" s="4"/>
      <c r="IB517" s="4"/>
      <c r="IC517" s="4"/>
      <c r="ID517" s="4"/>
      <c r="IE517" s="4"/>
      <c r="IF517" s="4"/>
      <c r="IG517" s="4"/>
      <c r="IH517" s="4"/>
      <c r="II517" s="4"/>
      <c r="IJ517" s="4"/>
      <c r="IK517" s="4">
        <v>0</v>
      </c>
      <c r="IL517" s="4"/>
      <c r="IM517" s="4"/>
      <c r="IN517" s="4"/>
      <c r="IO517" s="4"/>
      <c r="IP517" s="4"/>
      <c r="IQ517" s="4"/>
      <c r="IR517" s="4"/>
      <c r="IS517" s="4"/>
      <c r="IT517" s="4"/>
      <c r="IU517" s="4"/>
    </row>
    <row r="518" spans="1:255" ht="409.5" x14ac:dyDescent="0.25">
      <c r="A518" s="3">
        <v>18</v>
      </c>
      <c r="B518" s="3">
        <v>1</v>
      </c>
      <c r="C518" s="3">
        <v>195</v>
      </c>
      <c r="D518" s="3"/>
      <c r="E518" s="3" t="s">
        <v>717</v>
      </c>
      <c r="F518" s="3" t="s">
        <v>718</v>
      </c>
      <c r="G518" s="3" t="s">
        <v>719</v>
      </c>
      <c r="H518" s="3" t="s">
        <v>266</v>
      </c>
      <c r="I518" s="3">
        <f>I516*J518</f>
        <v>410.04</v>
      </c>
      <c r="J518" s="3">
        <v>102.00000000000001</v>
      </c>
      <c r="K518" s="3">
        <v>102</v>
      </c>
      <c r="L518" s="3"/>
      <c r="M518" s="3"/>
      <c r="N518" s="3"/>
      <c r="O518" s="3">
        <f t="shared" si="705"/>
        <v>1656.56</v>
      </c>
      <c r="P518" s="3">
        <f t="shared" si="706"/>
        <v>1656.56</v>
      </c>
      <c r="Q518" s="3">
        <f>(ROUND((ROUND(((ET518)*AV518*I518),2)*BB518),2)+ROUND((ROUND(((AE518-(EU518))*AV518*I518),2)*BS518),2))</f>
        <v>0</v>
      </c>
      <c r="R518" s="3">
        <f>(ROUND((ROUND(((EU518)*AV518*I518),2)*BS518),2)+ROUND((ROUND(((AE518-(EU518))*AV518*I518),2)*BS518),2))</f>
        <v>0</v>
      </c>
      <c r="S518" s="3">
        <f t="shared" si="707"/>
        <v>0</v>
      </c>
      <c r="T518" s="3">
        <f t="shared" si="708"/>
        <v>0</v>
      </c>
      <c r="U518" s="3">
        <f t="shared" si="709"/>
        <v>0</v>
      </c>
      <c r="V518" s="3">
        <f t="shared" si="710"/>
        <v>0</v>
      </c>
      <c r="W518" s="3">
        <f t="shared" si="711"/>
        <v>0</v>
      </c>
      <c r="X518" s="3">
        <f>(ROUND((((S518+ROUND((ROUND(((EU518)*AV518*I518),2)*BS518),2))*AT518)/100),2)+ROUND(((ROUND((ROUND(((AE518-(EU518))*AV518*I518),2)*BS518),2)*AT518)/100),2))</f>
        <v>0</v>
      </c>
      <c r="Y518" s="3">
        <f>(ROUND((((S518+ROUND((ROUND(((EU518)*AV518*I518),2)*BS518),2))*AU518)/100),2)+ROUND(((ROUND((ROUND(((AE518-(EU518))*AV518*I518),2)*BS518),2)*AU518)/100),2))</f>
        <v>0</v>
      </c>
      <c r="Z518" s="3"/>
      <c r="AA518" s="3">
        <v>54971259</v>
      </c>
      <c r="AB518" s="3">
        <f t="shared" si="712"/>
        <v>4.04</v>
      </c>
      <c r="AC518" s="3">
        <f>ROUND((ES518),6)</f>
        <v>4.04</v>
      </c>
      <c r="AD518" s="3">
        <f>ROUND((((ET518)-(EU518))+AE518),6)</f>
        <v>0</v>
      </c>
      <c r="AE518" s="3">
        <f t="shared" ref="AE518:AF521" si="734">ROUND((EU518),6)</f>
        <v>0</v>
      </c>
      <c r="AF518" s="3">
        <f t="shared" si="734"/>
        <v>0</v>
      </c>
      <c r="AG518" s="3">
        <f t="shared" si="713"/>
        <v>0</v>
      </c>
      <c r="AH518" s="3">
        <f t="shared" ref="AH518:AI521" si="735">(EW518)</f>
        <v>0</v>
      </c>
      <c r="AI518" s="3">
        <f t="shared" si="735"/>
        <v>0</v>
      </c>
      <c r="AJ518" s="3">
        <f t="shared" si="714"/>
        <v>0</v>
      </c>
      <c r="AK518" s="3">
        <v>4.04</v>
      </c>
      <c r="AL518" s="3">
        <v>4.04</v>
      </c>
      <c r="AM518" s="3">
        <v>0</v>
      </c>
      <c r="AN518" s="3">
        <v>0</v>
      </c>
      <c r="AO518" s="3">
        <v>0</v>
      </c>
      <c r="AP518" s="3">
        <v>0</v>
      </c>
      <c r="AQ518" s="3">
        <v>0</v>
      </c>
      <c r="AR518" s="3">
        <v>0</v>
      </c>
      <c r="AS518" s="3">
        <v>0</v>
      </c>
      <c r="AT518" s="3">
        <v>97</v>
      </c>
      <c r="AU518" s="3">
        <v>51</v>
      </c>
      <c r="AV518" s="3">
        <v>1</v>
      </c>
      <c r="AW518" s="3">
        <v>1</v>
      </c>
      <c r="AX518" s="3"/>
      <c r="AY518" s="3"/>
      <c r="AZ518" s="3">
        <v>1</v>
      </c>
      <c r="BA518" s="3">
        <v>1</v>
      </c>
      <c r="BB518" s="3">
        <v>1</v>
      </c>
      <c r="BC518" s="3">
        <v>1</v>
      </c>
      <c r="BD518" s="3" t="s">
        <v>3</v>
      </c>
      <c r="BE518" s="3" t="s">
        <v>3</v>
      </c>
      <c r="BF518" s="3" t="s">
        <v>3</v>
      </c>
      <c r="BG518" s="3" t="s">
        <v>3</v>
      </c>
      <c r="BH518" s="3">
        <v>3</v>
      </c>
      <c r="BI518" s="3">
        <v>2</v>
      </c>
      <c r="BJ518" s="3" t="s">
        <v>720</v>
      </c>
      <c r="BK518" s="3"/>
      <c r="BL518" s="3"/>
      <c r="BM518" s="3">
        <v>67</v>
      </c>
      <c r="BN518" s="3">
        <v>0</v>
      </c>
      <c r="BO518" s="3" t="s">
        <v>3</v>
      </c>
      <c r="BP518" s="3">
        <v>0</v>
      </c>
      <c r="BQ518" s="3">
        <v>40</v>
      </c>
      <c r="BR518" s="3">
        <v>0</v>
      </c>
      <c r="BS518" s="3">
        <v>1</v>
      </c>
      <c r="BT518" s="3">
        <v>1</v>
      </c>
      <c r="BU518" s="3">
        <v>1</v>
      </c>
      <c r="BV518" s="3">
        <v>1</v>
      </c>
      <c r="BW518" s="3">
        <v>1</v>
      </c>
      <c r="BX518" s="3">
        <v>1</v>
      </c>
      <c r="BY518" s="3" t="s">
        <v>3</v>
      </c>
      <c r="BZ518" s="3">
        <v>97</v>
      </c>
      <c r="CA518" s="3">
        <v>51</v>
      </c>
      <c r="CB518" s="3" t="s">
        <v>3</v>
      </c>
      <c r="CC518" s="3"/>
      <c r="CD518" s="3"/>
      <c r="CE518" s="3">
        <v>1566</v>
      </c>
      <c r="CF518" s="3">
        <v>0</v>
      </c>
      <c r="CG518" s="3">
        <v>0</v>
      </c>
      <c r="CH518" s="3"/>
      <c r="CI518" s="3"/>
      <c r="CJ518" s="3"/>
      <c r="CK518" s="3"/>
      <c r="CL518" s="3"/>
      <c r="CM518" s="3">
        <v>0</v>
      </c>
      <c r="CN518" s="9" t="s">
        <v>2499</v>
      </c>
      <c r="CO518" s="3">
        <v>0</v>
      </c>
      <c r="CP518" s="3">
        <f t="shared" si="715"/>
        <v>1656.56</v>
      </c>
      <c r="CQ518" s="3">
        <f t="shared" si="716"/>
        <v>4.04</v>
      </c>
      <c r="CR518" s="3">
        <f>(ROUND((ROUND(((ET518)*AV518*1),2)*BB518),2)+ROUND((ROUND(((AE518-(EU518))*AV518*1),2)*BS518),2))</f>
        <v>0</v>
      </c>
      <c r="CS518" s="3">
        <f>(ROUND((ROUND(((EU518)*AV518*1),2)*BS518),2)+ROUND((ROUND(((AE518-(EU518))*AV518*1),2)*BS518),2))</f>
        <v>0</v>
      </c>
      <c r="CT518" s="3">
        <f t="shared" si="717"/>
        <v>0</v>
      </c>
      <c r="CU518" s="3">
        <f t="shared" si="718"/>
        <v>0</v>
      </c>
      <c r="CV518" s="3">
        <f t="shared" si="719"/>
        <v>0</v>
      </c>
      <c r="CW518" s="3">
        <f t="shared" si="720"/>
        <v>0</v>
      </c>
      <c r="CX518" s="3">
        <f t="shared" si="721"/>
        <v>0</v>
      </c>
      <c r="CY518" s="3">
        <f>(ROUND((((S518+ROUND((ROUND(((EU518)*AV518*1),2)*BS518),2))*AT518)/100),2)+ROUND(((ROUND((ROUND(((AE518-(EU518))*AV518*1),2)*BS518),2)*AT518)/100),2))</f>
        <v>0</v>
      </c>
      <c r="CZ518" s="3">
        <f>(ROUND((((S518+ROUND((ROUND(((EU518)*AV518*1),2)*BS518),2))*AU518)/100),2)+ROUND(((ROUND((ROUND(((AE518-(EU518))*AV518*1),2)*BS518),2)*AU518)/100),2))</f>
        <v>0</v>
      </c>
      <c r="DA518" s="3"/>
      <c r="DB518" s="3"/>
      <c r="DC518" s="3" t="s">
        <v>3</v>
      </c>
      <c r="DD518" s="3" t="s">
        <v>3</v>
      </c>
      <c r="DE518" s="3" t="s">
        <v>3</v>
      </c>
      <c r="DF518" s="3" t="s">
        <v>3</v>
      </c>
      <c r="DG518" s="3" t="s">
        <v>3</v>
      </c>
      <c r="DH518" s="3" t="s">
        <v>3</v>
      </c>
      <c r="DI518" s="3" t="s">
        <v>3</v>
      </c>
      <c r="DJ518" s="3" t="s">
        <v>3</v>
      </c>
      <c r="DK518" s="3" t="s">
        <v>3</v>
      </c>
      <c r="DL518" s="3" t="s">
        <v>3</v>
      </c>
      <c r="DM518" s="3" t="s">
        <v>3</v>
      </c>
      <c r="DN518" s="3">
        <v>0</v>
      </c>
      <c r="DO518" s="3">
        <v>0</v>
      </c>
      <c r="DP518" s="3">
        <v>1</v>
      </c>
      <c r="DQ518" s="3">
        <v>1</v>
      </c>
      <c r="DR518" s="3"/>
      <c r="DS518" s="3"/>
      <c r="DT518" s="3"/>
      <c r="DU518" s="3">
        <v>1010</v>
      </c>
      <c r="DV518" s="3" t="s">
        <v>266</v>
      </c>
      <c r="DW518" s="3" t="s">
        <v>266</v>
      </c>
      <c r="DX518" s="3">
        <v>1</v>
      </c>
      <c r="DY518" s="3"/>
      <c r="DZ518" s="3" t="s">
        <v>3</v>
      </c>
      <c r="EA518" s="3" t="s">
        <v>3</v>
      </c>
      <c r="EB518" s="3" t="s">
        <v>3</v>
      </c>
      <c r="EC518" s="3" t="s">
        <v>3</v>
      </c>
      <c r="ED518" s="3"/>
      <c r="EE518" s="3">
        <v>57042957</v>
      </c>
      <c r="EF518" s="3">
        <v>40</v>
      </c>
      <c r="EG518" s="3" t="s">
        <v>33</v>
      </c>
      <c r="EH518" s="3">
        <v>0</v>
      </c>
      <c r="EI518" s="3" t="s">
        <v>3</v>
      </c>
      <c r="EJ518" s="3">
        <v>2</v>
      </c>
      <c r="EK518" s="3">
        <v>67</v>
      </c>
      <c r="EL518" s="3" t="s">
        <v>34</v>
      </c>
      <c r="EM518" s="3" t="s">
        <v>35</v>
      </c>
      <c r="EN518" s="3"/>
      <c r="EO518" s="3" t="s">
        <v>46</v>
      </c>
      <c r="EP518" s="3"/>
      <c r="EQ518" s="3">
        <v>0</v>
      </c>
      <c r="ER518" s="3">
        <v>4.04</v>
      </c>
      <c r="ES518" s="3">
        <v>4.04</v>
      </c>
      <c r="ET518" s="3">
        <v>0</v>
      </c>
      <c r="EU518" s="3">
        <v>0</v>
      </c>
      <c r="EV518" s="3">
        <v>0</v>
      </c>
      <c r="EW518" s="3">
        <v>0</v>
      </c>
      <c r="EX518" s="3">
        <v>0</v>
      </c>
      <c r="EY518" s="3"/>
      <c r="EZ518" s="3"/>
      <c r="FA518" s="3"/>
      <c r="FB518" s="3"/>
      <c r="FC518" s="3"/>
      <c r="FD518" s="3"/>
      <c r="FE518" s="3"/>
      <c r="FF518" s="3"/>
      <c r="FG518" s="3"/>
      <c r="FH518" s="3"/>
      <c r="FI518" s="3"/>
      <c r="FJ518" s="3"/>
      <c r="FK518" s="3"/>
      <c r="FL518" s="3"/>
      <c r="FM518" s="3"/>
      <c r="FN518" s="3"/>
      <c r="FO518" s="3"/>
      <c r="FP518" s="3"/>
      <c r="FQ518" s="3">
        <v>0</v>
      </c>
      <c r="FR518" s="3">
        <v>0</v>
      </c>
      <c r="FS518" s="3">
        <v>0</v>
      </c>
      <c r="FT518" s="3"/>
      <c r="FU518" s="3"/>
      <c r="FV518" s="3"/>
      <c r="FW518" s="3"/>
      <c r="FX518" s="3">
        <v>97</v>
      </c>
      <c r="FY518" s="3">
        <v>51</v>
      </c>
      <c r="FZ518" s="3"/>
      <c r="GA518" s="3" t="s">
        <v>3</v>
      </c>
      <c r="GB518" s="3"/>
      <c r="GC518" s="3"/>
      <c r="GD518" s="3">
        <v>1</v>
      </c>
      <c r="GE518" s="3"/>
      <c r="GF518" s="3">
        <v>-82700489</v>
      </c>
      <c r="GG518" s="3">
        <v>2</v>
      </c>
      <c r="GH518" s="3">
        <v>1</v>
      </c>
      <c r="GI518" s="3">
        <v>-2</v>
      </c>
      <c r="GJ518" s="3">
        <v>0</v>
      </c>
      <c r="GK518" s="3">
        <v>0</v>
      </c>
      <c r="GL518" s="3">
        <f t="shared" si="722"/>
        <v>0</v>
      </c>
      <c r="GM518" s="3">
        <f t="shared" si="723"/>
        <v>1656.56</v>
      </c>
      <c r="GN518" s="3">
        <f t="shared" si="724"/>
        <v>0</v>
      </c>
      <c r="GO518" s="3">
        <f t="shared" si="725"/>
        <v>1656.56</v>
      </c>
      <c r="GP518" s="3">
        <f t="shared" si="726"/>
        <v>0</v>
      </c>
      <c r="GQ518" s="3"/>
      <c r="GR518" s="3">
        <v>0</v>
      </c>
      <c r="GS518" s="3">
        <v>3</v>
      </c>
      <c r="GT518" s="3">
        <v>0</v>
      </c>
      <c r="GU518" s="3" t="s">
        <v>3</v>
      </c>
      <c r="GV518" s="3">
        <f t="shared" si="727"/>
        <v>0</v>
      </c>
      <c r="GW518" s="3">
        <v>1</v>
      </c>
      <c r="GX518" s="3">
        <f t="shared" si="728"/>
        <v>0</v>
      </c>
      <c r="GY518" s="3"/>
      <c r="GZ518" s="3"/>
      <c r="HA518" s="3">
        <v>0</v>
      </c>
      <c r="HB518" s="3">
        <v>0</v>
      </c>
      <c r="HC518" s="3">
        <f t="shared" si="729"/>
        <v>0</v>
      </c>
      <c r="HD518" s="3"/>
      <c r="HE518" s="3" t="s">
        <v>3</v>
      </c>
      <c r="HF518" s="3" t="s">
        <v>3</v>
      </c>
      <c r="HG518" s="3"/>
      <c r="HH518" s="3"/>
      <c r="HI518" s="3"/>
      <c r="HJ518" s="3"/>
      <c r="HK518" s="3"/>
      <c r="HL518" s="3"/>
      <c r="HM518" s="3" t="s">
        <v>3</v>
      </c>
      <c r="HN518" s="3" t="s">
        <v>3</v>
      </c>
      <c r="HO518" s="3" t="s">
        <v>3</v>
      </c>
      <c r="HP518" s="3" t="s">
        <v>3</v>
      </c>
      <c r="HQ518" s="3" t="s">
        <v>3</v>
      </c>
      <c r="HR518" s="3"/>
      <c r="HS518" s="3">
        <v>0</v>
      </c>
      <c r="HT518" s="3"/>
      <c r="HU518" s="3"/>
      <c r="HV518" s="3"/>
      <c r="HW518" s="3"/>
      <c r="HX518" s="3"/>
      <c r="HY518" s="3"/>
      <c r="HZ518" s="3"/>
      <c r="IA518" s="3"/>
      <c r="IB518" s="3"/>
      <c r="IC518" s="3"/>
      <c r="ID518" s="3"/>
      <c r="IE518" s="3"/>
      <c r="IF518" s="3"/>
      <c r="IG518" s="3"/>
      <c r="IH518" s="3"/>
      <c r="II518" s="3"/>
      <c r="IJ518" s="3"/>
      <c r="IK518" s="3">
        <v>0</v>
      </c>
      <c r="IL518" s="3"/>
      <c r="IM518" s="3"/>
      <c r="IN518" s="3"/>
      <c r="IO518" s="3"/>
      <c r="IP518" s="3"/>
      <c r="IQ518" s="3"/>
      <c r="IR518" s="3"/>
      <c r="IS518" s="3"/>
      <c r="IT518" s="3"/>
      <c r="IU518" s="3"/>
    </row>
    <row r="519" spans="1:255" ht="409.5" x14ac:dyDescent="0.25">
      <c r="A519" s="4">
        <v>18</v>
      </c>
      <c r="B519" s="4">
        <v>1</v>
      </c>
      <c r="C519" s="4">
        <v>202</v>
      </c>
      <c r="D519" s="4"/>
      <c r="E519" s="4" t="s">
        <v>717</v>
      </c>
      <c r="F519" s="4" t="s">
        <v>718</v>
      </c>
      <c r="G519" s="4" t="s">
        <v>719</v>
      </c>
      <c r="H519" s="4" t="s">
        <v>266</v>
      </c>
      <c r="I519" s="4">
        <f>I517*J519</f>
        <v>410.04</v>
      </c>
      <c r="J519" s="4">
        <v>102.00000000000001</v>
      </c>
      <c r="K519" s="4">
        <v>102</v>
      </c>
      <c r="L519" s="4"/>
      <c r="M519" s="4"/>
      <c r="N519" s="4"/>
      <c r="O519" s="4">
        <f t="shared" si="705"/>
        <v>10138.15</v>
      </c>
      <c r="P519" s="4">
        <f t="shared" si="706"/>
        <v>10138.15</v>
      </c>
      <c r="Q519" s="4">
        <f>(ROUND((ROUND(((ET519)*AV519*I519),2)*BB519),2)+ROUND((ROUND(((AE519-(EU519))*AV519*I519),2)*BS519),2))</f>
        <v>0</v>
      </c>
      <c r="R519" s="4">
        <f>(ROUND((ROUND(((EU519)*AV519*I519),2)*BS519),2)+ROUND((ROUND(((AE519-(EU519))*AV519*I519),2)*BS519),2))</f>
        <v>0</v>
      </c>
      <c r="S519" s="4">
        <f t="shared" si="707"/>
        <v>0</v>
      </c>
      <c r="T519" s="4">
        <f t="shared" si="708"/>
        <v>0</v>
      </c>
      <c r="U519" s="4">
        <f t="shared" si="709"/>
        <v>0</v>
      </c>
      <c r="V519" s="4">
        <f t="shared" si="710"/>
        <v>0</v>
      </c>
      <c r="W519" s="4">
        <f t="shared" si="711"/>
        <v>0</v>
      </c>
      <c r="X519" s="4">
        <f>(ROUND((((S519+ROUND((ROUND(((EU519)*AV519*I519),2)*BS519),2))*AT519)/100),2)+ROUND(((ROUND((ROUND(((AE519-(EU519))*AV519*I519),2)*BS519),2)*AT519)/100),2))</f>
        <v>0</v>
      </c>
      <c r="Y519" s="4">
        <f>(ROUND((((S519+ROUND((ROUND(((EU519)*AV519*I519),2)*BS519),2))*AU519)/100),2)+ROUND(((ROUND((ROUND(((AE519-(EU519))*AV519*I519),2)*BS519),2)*AU519)/100),2))</f>
        <v>0</v>
      </c>
      <c r="Z519" s="4"/>
      <c r="AA519" s="4">
        <v>55890823</v>
      </c>
      <c r="AB519" s="4">
        <f t="shared" si="712"/>
        <v>4.04</v>
      </c>
      <c r="AC519" s="4">
        <f>ROUND((ES519),6)</f>
        <v>4.04</v>
      </c>
      <c r="AD519" s="4">
        <f>ROUND((((ET519)-(EU519))+AE519),6)</f>
        <v>0</v>
      </c>
      <c r="AE519" s="4">
        <f t="shared" si="734"/>
        <v>0</v>
      </c>
      <c r="AF519" s="4">
        <f t="shared" si="734"/>
        <v>0</v>
      </c>
      <c r="AG519" s="4">
        <f t="shared" si="713"/>
        <v>0</v>
      </c>
      <c r="AH519" s="4">
        <f t="shared" si="735"/>
        <v>0</v>
      </c>
      <c r="AI519" s="4">
        <f t="shared" si="735"/>
        <v>0</v>
      </c>
      <c r="AJ519" s="4">
        <f t="shared" si="714"/>
        <v>0</v>
      </c>
      <c r="AK519" s="4">
        <v>4.04</v>
      </c>
      <c r="AL519" s="4">
        <v>4.04</v>
      </c>
      <c r="AM519" s="4">
        <v>0</v>
      </c>
      <c r="AN519" s="4">
        <v>0</v>
      </c>
      <c r="AO519" s="4">
        <v>0</v>
      </c>
      <c r="AP519" s="4">
        <v>0</v>
      </c>
      <c r="AQ519" s="4">
        <v>0</v>
      </c>
      <c r="AR519" s="4">
        <v>0</v>
      </c>
      <c r="AS519" s="4">
        <v>0</v>
      </c>
      <c r="AT519" s="4">
        <v>97</v>
      </c>
      <c r="AU519" s="4">
        <v>51</v>
      </c>
      <c r="AV519" s="4">
        <v>1</v>
      </c>
      <c r="AW519" s="4">
        <v>1</v>
      </c>
      <c r="AX519" s="4"/>
      <c r="AY519" s="4"/>
      <c r="AZ519" s="4">
        <v>1</v>
      </c>
      <c r="BA519" s="4">
        <v>1</v>
      </c>
      <c r="BB519" s="4">
        <v>1</v>
      </c>
      <c r="BC519" s="4">
        <v>6.12</v>
      </c>
      <c r="BD519" s="4" t="s">
        <v>3</v>
      </c>
      <c r="BE519" s="4" t="s">
        <v>3</v>
      </c>
      <c r="BF519" s="4" t="s">
        <v>3</v>
      </c>
      <c r="BG519" s="4" t="s">
        <v>3</v>
      </c>
      <c r="BH519" s="4">
        <v>3</v>
      </c>
      <c r="BI519" s="4">
        <v>2</v>
      </c>
      <c r="BJ519" s="4" t="s">
        <v>720</v>
      </c>
      <c r="BK519" s="4"/>
      <c r="BL519" s="4"/>
      <c r="BM519" s="4">
        <v>67</v>
      </c>
      <c r="BN519" s="4">
        <v>0</v>
      </c>
      <c r="BO519" s="4" t="s">
        <v>718</v>
      </c>
      <c r="BP519" s="4">
        <v>1</v>
      </c>
      <c r="BQ519" s="4">
        <v>40</v>
      </c>
      <c r="BR519" s="4">
        <v>0</v>
      </c>
      <c r="BS519" s="4">
        <v>1</v>
      </c>
      <c r="BT519" s="4">
        <v>1</v>
      </c>
      <c r="BU519" s="4">
        <v>1</v>
      </c>
      <c r="BV519" s="4">
        <v>1</v>
      </c>
      <c r="BW519" s="4">
        <v>1</v>
      </c>
      <c r="BX519" s="4">
        <v>1</v>
      </c>
      <c r="BY519" s="4" t="s">
        <v>3</v>
      </c>
      <c r="BZ519" s="4">
        <v>97</v>
      </c>
      <c r="CA519" s="4">
        <v>51</v>
      </c>
      <c r="CB519" s="4" t="s">
        <v>3</v>
      </c>
      <c r="CC519" s="4"/>
      <c r="CD519" s="4"/>
      <c r="CE519" s="4">
        <v>1566</v>
      </c>
      <c r="CF519" s="4">
        <v>0</v>
      </c>
      <c r="CG519" s="4">
        <v>0</v>
      </c>
      <c r="CH519" s="4"/>
      <c r="CI519" s="4"/>
      <c r="CJ519" s="4"/>
      <c r="CK519" s="4"/>
      <c r="CL519" s="4"/>
      <c r="CM519" s="4">
        <v>0</v>
      </c>
      <c r="CN519" s="10" t="s">
        <v>2499</v>
      </c>
      <c r="CO519" s="4">
        <v>0</v>
      </c>
      <c r="CP519" s="4">
        <f t="shared" si="715"/>
        <v>10138.15</v>
      </c>
      <c r="CQ519" s="4">
        <f t="shared" si="716"/>
        <v>24.72</v>
      </c>
      <c r="CR519" s="4">
        <f>(ROUND((ROUND(((ET519)*AV519*1),2)*BB519),2)+ROUND((ROUND(((AE519-(EU519))*AV519*1),2)*BS519),2))</f>
        <v>0</v>
      </c>
      <c r="CS519" s="4">
        <f>(ROUND((ROUND(((EU519)*AV519*1),2)*BS519),2)+ROUND((ROUND(((AE519-(EU519))*AV519*1),2)*BS519),2))</f>
        <v>0</v>
      </c>
      <c r="CT519" s="4">
        <f t="shared" si="717"/>
        <v>0</v>
      </c>
      <c r="CU519" s="4">
        <f t="shared" si="718"/>
        <v>0</v>
      </c>
      <c r="CV519" s="4">
        <f t="shared" si="719"/>
        <v>0</v>
      </c>
      <c r="CW519" s="4">
        <f t="shared" si="720"/>
        <v>0</v>
      </c>
      <c r="CX519" s="4">
        <f t="shared" si="721"/>
        <v>0</v>
      </c>
      <c r="CY519" s="4">
        <f>(ROUND((((S519+ROUND((ROUND(((EU519)*AV519*1),2)*BS519),2))*AT519)/100),2)+ROUND(((ROUND((ROUND(((AE519-(EU519))*AV519*1),2)*BS519),2)*AT519)/100),2))</f>
        <v>0</v>
      </c>
      <c r="CZ519" s="4">
        <f>(ROUND((((S519+ROUND((ROUND(((EU519)*AV519*1),2)*BS519),2))*AU519)/100),2)+ROUND(((ROUND((ROUND(((AE519-(EU519))*AV519*1),2)*BS519),2)*AU519)/100),2))</f>
        <v>0</v>
      </c>
      <c r="DA519" s="4"/>
      <c r="DB519" s="4"/>
      <c r="DC519" s="4" t="s">
        <v>3</v>
      </c>
      <c r="DD519" s="4" t="s">
        <v>3</v>
      </c>
      <c r="DE519" s="4" t="s">
        <v>3</v>
      </c>
      <c r="DF519" s="4" t="s">
        <v>3</v>
      </c>
      <c r="DG519" s="4" t="s">
        <v>3</v>
      </c>
      <c r="DH519" s="4" t="s">
        <v>3</v>
      </c>
      <c r="DI519" s="4" t="s">
        <v>3</v>
      </c>
      <c r="DJ519" s="4" t="s">
        <v>3</v>
      </c>
      <c r="DK519" s="4" t="s">
        <v>3</v>
      </c>
      <c r="DL519" s="4" t="s">
        <v>3</v>
      </c>
      <c r="DM519" s="4" t="s">
        <v>3</v>
      </c>
      <c r="DN519" s="4">
        <v>0</v>
      </c>
      <c r="DO519" s="4">
        <v>0</v>
      </c>
      <c r="DP519" s="4">
        <v>1</v>
      </c>
      <c r="DQ519" s="4">
        <v>1</v>
      </c>
      <c r="DR519" s="4"/>
      <c r="DS519" s="4"/>
      <c r="DT519" s="4"/>
      <c r="DU519" s="4">
        <v>1010</v>
      </c>
      <c r="DV519" s="4" t="s">
        <v>266</v>
      </c>
      <c r="DW519" s="4" t="s">
        <v>266</v>
      </c>
      <c r="DX519" s="4">
        <v>1</v>
      </c>
      <c r="DY519" s="4"/>
      <c r="DZ519" s="4" t="s">
        <v>3</v>
      </c>
      <c r="EA519" s="4" t="s">
        <v>3</v>
      </c>
      <c r="EB519" s="4" t="s">
        <v>3</v>
      </c>
      <c r="EC519" s="4" t="s">
        <v>3</v>
      </c>
      <c r="ED519" s="4"/>
      <c r="EE519" s="4">
        <v>57042957</v>
      </c>
      <c r="EF519" s="4">
        <v>40</v>
      </c>
      <c r="EG519" s="4" t="s">
        <v>33</v>
      </c>
      <c r="EH519" s="4">
        <v>0</v>
      </c>
      <c r="EI519" s="4" t="s">
        <v>3</v>
      </c>
      <c r="EJ519" s="4">
        <v>2</v>
      </c>
      <c r="EK519" s="4">
        <v>67</v>
      </c>
      <c r="EL519" s="4" t="s">
        <v>34</v>
      </c>
      <c r="EM519" s="4" t="s">
        <v>35</v>
      </c>
      <c r="EN519" s="4"/>
      <c r="EO519" s="4" t="s">
        <v>46</v>
      </c>
      <c r="EP519" s="4"/>
      <c r="EQ519" s="4">
        <v>0</v>
      </c>
      <c r="ER519" s="4">
        <v>4.04</v>
      </c>
      <c r="ES519" s="4">
        <v>4.04</v>
      </c>
      <c r="ET519" s="4">
        <v>0</v>
      </c>
      <c r="EU519" s="4">
        <v>0</v>
      </c>
      <c r="EV519" s="4">
        <v>0</v>
      </c>
      <c r="EW519" s="4">
        <v>0</v>
      </c>
      <c r="EX519" s="4">
        <v>0</v>
      </c>
      <c r="EY519" s="4"/>
      <c r="EZ519" s="4"/>
      <c r="FA519" s="4"/>
      <c r="FB519" s="4"/>
      <c r="FC519" s="4"/>
      <c r="FD519" s="4"/>
      <c r="FE519" s="4"/>
      <c r="FF519" s="4"/>
      <c r="FG519" s="4"/>
      <c r="FH519" s="4"/>
      <c r="FI519" s="4"/>
      <c r="FJ519" s="4"/>
      <c r="FK519" s="4"/>
      <c r="FL519" s="4"/>
      <c r="FM519" s="4"/>
      <c r="FN519" s="4"/>
      <c r="FO519" s="4"/>
      <c r="FP519" s="4"/>
      <c r="FQ519" s="4">
        <v>0</v>
      </c>
      <c r="FR519" s="4">
        <v>0</v>
      </c>
      <c r="FS519" s="4">
        <v>0</v>
      </c>
      <c r="FT519" s="4"/>
      <c r="FU519" s="4"/>
      <c r="FV519" s="4"/>
      <c r="FW519" s="4"/>
      <c r="FX519" s="4">
        <v>97</v>
      </c>
      <c r="FY519" s="4">
        <v>51</v>
      </c>
      <c r="FZ519" s="4"/>
      <c r="GA519" s="4" t="s">
        <v>3</v>
      </c>
      <c r="GB519" s="4"/>
      <c r="GC519" s="4"/>
      <c r="GD519" s="4">
        <v>1</v>
      </c>
      <c r="GE519" s="4"/>
      <c r="GF519" s="4">
        <v>-82700489</v>
      </c>
      <c r="GG519" s="4">
        <v>2</v>
      </c>
      <c r="GH519" s="4">
        <v>1</v>
      </c>
      <c r="GI519" s="4">
        <v>2</v>
      </c>
      <c r="GJ519" s="4">
        <v>0</v>
      </c>
      <c r="GK519" s="4">
        <v>0</v>
      </c>
      <c r="GL519" s="4">
        <f t="shared" si="722"/>
        <v>0</v>
      </c>
      <c r="GM519" s="4">
        <f t="shared" si="723"/>
        <v>10138.15</v>
      </c>
      <c r="GN519" s="4">
        <f t="shared" si="724"/>
        <v>0</v>
      </c>
      <c r="GO519" s="4">
        <f t="shared" si="725"/>
        <v>10138.15</v>
      </c>
      <c r="GP519" s="4">
        <f t="shared" si="726"/>
        <v>0</v>
      </c>
      <c r="GQ519" s="4"/>
      <c r="GR519" s="4">
        <v>0</v>
      </c>
      <c r="GS519" s="4">
        <v>3</v>
      </c>
      <c r="GT519" s="4">
        <v>0</v>
      </c>
      <c r="GU519" s="4" t="s">
        <v>3</v>
      </c>
      <c r="GV519" s="4">
        <f t="shared" si="727"/>
        <v>0</v>
      </c>
      <c r="GW519" s="4">
        <v>1</v>
      </c>
      <c r="GX519" s="4">
        <f t="shared" si="728"/>
        <v>0</v>
      </c>
      <c r="GY519" s="4"/>
      <c r="GZ519" s="4"/>
      <c r="HA519" s="4">
        <v>0</v>
      </c>
      <c r="HB519" s="4">
        <v>0</v>
      </c>
      <c r="HC519" s="4">
        <f t="shared" si="729"/>
        <v>0</v>
      </c>
      <c r="HD519" s="4"/>
      <c r="HE519" s="4" t="s">
        <v>3</v>
      </c>
      <c r="HF519" s="4" t="s">
        <v>3</v>
      </c>
      <c r="HG519" s="4"/>
      <c r="HH519" s="4"/>
      <c r="HI519" s="4"/>
      <c r="HJ519" s="4"/>
      <c r="HK519" s="4"/>
      <c r="HL519" s="4"/>
      <c r="HM519" s="4" t="s">
        <v>3</v>
      </c>
      <c r="HN519" s="4" t="s">
        <v>3</v>
      </c>
      <c r="HO519" s="4" t="s">
        <v>3</v>
      </c>
      <c r="HP519" s="4" t="s">
        <v>3</v>
      </c>
      <c r="HQ519" s="4" t="s">
        <v>3</v>
      </c>
      <c r="HR519" s="4"/>
      <c r="HS519" s="4">
        <v>0</v>
      </c>
      <c r="HT519" s="4"/>
      <c r="HU519" s="4"/>
      <c r="HV519" s="4"/>
      <c r="HW519" s="4"/>
      <c r="HX519" s="4"/>
      <c r="HY519" s="4"/>
      <c r="HZ519" s="4"/>
      <c r="IA519" s="4"/>
      <c r="IB519" s="4"/>
      <c r="IC519" s="4"/>
      <c r="ID519" s="4"/>
      <c r="IE519" s="4"/>
      <c r="IF519" s="4"/>
      <c r="IG519" s="4"/>
      <c r="IH519" s="4"/>
      <c r="II519" s="4"/>
      <c r="IJ519" s="4"/>
      <c r="IK519" s="4">
        <v>0</v>
      </c>
      <c r="IL519" s="4"/>
      <c r="IM519" s="4"/>
      <c r="IN519" s="4"/>
      <c r="IO519" s="4"/>
      <c r="IP519" s="4"/>
      <c r="IQ519" s="4"/>
      <c r="IR519" s="4"/>
      <c r="IS519" s="4"/>
      <c r="IT519" s="4"/>
      <c r="IU519" s="4"/>
    </row>
    <row r="520" spans="1:255" x14ac:dyDescent="0.25">
      <c r="A520" s="3">
        <v>17</v>
      </c>
      <c r="B520" s="3">
        <v>1</v>
      </c>
      <c r="C520" s="3"/>
      <c r="D520" s="3"/>
      <c r="E520" s="3" t="s">
        <v>721</v>
      </c>
      <c r="F520" s="3" t="s">
        <v>722</v>
      </c>
      <c r="G520" s="3" t="s">
        <v>723</v>
      </c>
      <c r="H520" s="3" t="s">
        <v>227</v>
      </c>
      <c r="I520" s="3">
        <v>2000</v>
      </c>
      <c r="J520" s="3">
        <v>0</v>
      </c>
      <c r="K520" s="3">
        <v>2000</v>
      </c>
      <c r="L520" s="3"/>
      <c r="M520" s="3"/>
      <c r="N520" s="3"/>
      <c r="O520" s="3">
        <f t="shared" si="705"/>
        <v>10900</v>
      </c>
      <c r="P520" s="3">
        <f t="shared" si="706"/>
        <v>10900</v>
      </c>
      <c r="Q520" s="3">
        <f>(ROUND((ROUND(((ET520)*AV520*I520),2)*BB520),2)+ROUND((ROUND(((AE520-(EU520))*AV520*I520),2)*BS520),2))</f>
        <v>0</v>
      </c>
      <c r="R520" s="3">
        <f>(ROUND((ROUND(((EU520)*AV520*I520),2)*BS520),2)+ROUND((ROUND(((AE520-(EU520))*AV520*I520),2)*BS520),2))</f>
        <v>0</v>
      </c>
      <c r="S520" s="3">
        <f t="shared" si="707"/>
        <v>0</v>
      </c>
      <c r="T520" s="3">
        <f t="shared" si="708"/>
        <v>0</v>
      </c>
      <c r="U520" s="3">
        <f t="shared" si="709"/>
        <v>0</v>
      </c>
      <c r="V520" s="3">
        <f t="shared" si="710"/>
        <v>0</v>
      </c>
      <c r="W520" s="3">
        <f t="shared" si="711"/>
        <v>0</v>
      </c>
      <c r="X520" s="3">
        <f>(ROUND((((S520+ROUND((ROUND(((EU520)*AV520*I520),2)*BS520),2))*AT520)/100),2)+ROUND(((ROUND((ROUND(((AE520-(EU520))*AV520*I520),2)*BS520),2)*AT520)/100),2))</f>
        <v>0</v>
      </c>
      <c r="Y520" s="3">
        <f>(ROUND((((S520+ROUND((ROUND(((EU520)*AV520*I520),2)*BS520),2))*AU520)/100),2)+ROUND(((ROUND((ROUND(((AE520-(EU520))*AV520*I520),2)*BS520),2)*AU520)/100),2))</f>
        <v>0</v>
      </c>
      <c r="Z520" s="3"/>
      <c r="AA520" s="3">
        <v>54971259</v>
      </c>
      <c r="AB520" s="3">
        <f t="shared" si="712"/>
        <v>5.45</v>
      </c>
      <c r="AC520" s="3">
        <f>ROUND((ES520),6)</f>
        <v>5.45</v>
      </c>
      <c r="AD520" s="3">
        <f>ROUND((((ET520)-(EU520))+AE520),6)</f>
        <v>0</v>
      </c>
      <c r="AE520" s="3">
        <f t="shared" si="734"/>
        <v>0</v>
      </c>
      <c r="AF520" s="3">
        <f t="shared" si="734"/>
        <v>0</v>
      </c>
      <c r="AG520" s="3">
        <f t="shared" si="713"/>
        <v>0</v>
      </c>
      <c r="AH520" s="3">
        <f t="shared" si="735"/>
        <v>0</v>
      </c>
      <c r="AI520" s="3">
        <f t="shared" si="735"/>
        <v>0</v>
      </c>
      <c r="AJ520" s="3">
        <f t="shared" si="714"/>
        <v>0</v>
      </c>
      <c r="AK520" s="3">
        <v>5.45</v>
      </c>
      <c r="AL520" s="3">
        <v>5.45</v>
      </c>
      <c r="AM520" s="3">
        <v>0</v>
      </c>
      <c r="AN520" s="3">
        <v>0</v>
      </c>
      <c r="AO520" s="3">
        <v>0</v>
      </c>
      <c r="AP520" s="3">
        <v>0</v>
      </c>
      <c r="AQ520" s="3">
        <v>0</v>
      </c>
      <c r="AR520" s="3">
        <v>0</v>
      </c>
      <c r="AS520" s="3">
        <v>0</v>
      </c>
      <c r="AT520" s="3">
        <v>0</v>
      </c>
      <c r="AU520" s="3">
        <v>0</v>
      </c>
      <c r="AV520" s="3">
        <v>1</v>
      </c>
      <c r="AW520" s="3">
        <v>1</v>
      </c>
      <c r="AX520" s="3"/>
      <c r="AY520" s="3"/>
      <c r="AZ520" s="3">
        <v>1</v>
      </c>
      <c r="BA520" s="3">
        <v>1</v>
      </c>
      <c r="BB520" s="3">
        <v>1</v>
      </c>
      <c r="BC520" s="3">
        <v>1</v>
      </c>
      <c r="BD520" s="3" t="s">
        <v>3</v>
      </c>
      <c r="BE520" s="3" t="s">
        <v>3</v>
      </c>
      <c r="BF520" s="3" t="s">
        <v>3</v>
      </c>
      <c r="BG520" s="3" t="s">
        <v>3</v>
      </c>
      <c r="BH520" s="3">
        <v>3</v>
      </c>
      <c r="BI520" s="3">
        <v>2</v>
      </c>
      <c r="BJ520" s="3" t="s">
        <v>722</v>
      </c>
      <c r="BK520" s="3"/>
      <c r="BL520" s="3"/>
      <c r="BM520" s="3">
        <v>400005</v>
      </c>
      <c r="BN520" s="3">
        <v>0</v>
      </c>
      <c r="BO520" s="3" t="s">
        <v>3</v>
      </c>
      <c r="BP520" s="3">
        <v>0</v>
      </c>
      <c r="BQ520" s="3">
        <v>213</v>
      </c>
      <c r="BR520" s="3">
        <v>0</v>
      </c>
      <c r="BS520" s="3">
        <v>1</v>
      </c>
      <c r="BT520" s="3">
        <v>1</v>
      </c>
      <c r="BU520" s="3">
        <v>1</v>
      </c>
      <c r="BV520" s="3">
        <v>1</v>
      </c>
      <c r="BW520" s="3">
        <v>1</v>
      </c>
      <c r="BX520" s="3">
        <v>1</v>
      </c>
      <c r="BY520" s="3" t="s">
        <v>3</v>
      </c>
      <c r="BZ520" s="3">
        <v>0</v>
      </c>
      <c r="CA520" s="3">
        <v>0</v>
      </c>
      <c r="CB520" s="3" t="s">
        <v>3</v>
      </c>
      <c r="CC520" s="3"/>
      <c r="CD520" s="3"/>
      <c r="CE520" s="3">
        <v>1566</v>
      </c>
      <c r="CF520" s="3">
        <v>0</v>
      </c>
      <c r="CG520" s="3">
        <v>0</v>
      </c>
      <c r="CH520" s="3"/>
      <c r="CI520" s="3"/>
      <c r="CJ520" s="3"/>
      <c r="CK520" s="3"/>
      <c r="CL520" s="3"/>
      <c r="CM520" s="3">
        <v>0</v>
      </c>
      <c r="CN520" s="3" t="s">
        <v>3</v>
      </c>
      <c r="CO520" s="3">
        <v>0</v>
      </c>
      <c r="CP520" s="3">
        <f t="shared" si="715"/>
        <v>10900</v>
      </c>
      <c r="CQ520" s="3">
        <f t="shared" si="716"/>
        <v>5.45</v>
      </c>
      <c r="CR520" s="3">
        <f>(ROUND((ROUND(((ET520)*AV520*1),2)*BB520),2)+ROUND((ROUND(((AE520-(EU520))*AV520*1),2)*BS520),2))</f>
        <v>0</v>
      </c>
      <c r="CS520" s="3">
        <f>(ROUND((ROUND(((EU520)*AV520*1),2)*BS520),2)+ROUND((ROUND(((AE520-(EU520))*AV520*1),2)*BS520),2))</f>
        <v>0</v>
      </c>
      <c r="CT520" s="3">
        <f t="shared" si="717"/>
        <v>0</v>
      </c>
      <c r="CU520" s="3">
        <f t="shared" si="718"/>
        <v>0</v>
      </c>
      <c r="CV520" s="3">
        <f t="shared" si="719"/>
        <v>0</v>
      </c>
      <c r="CW520" s="3">
        <f t="shared" si="720"/>
        <v>0</v>
      </c>
      <c r="CX520" s="3">
        <f t="shared" si="721"/>
        <v>0</v>
      </c>
      <c r="CY520" s="3">
        <f>(ROUND((((S520+ROUND((ROUND(((EU520)*AV520*1),2)*BS520),2))*AT520)/100),2)+ROUND(((ROUND((ROUND(((AE520-(EU520))*AV520*1),2)*BS520),2)*AT520)/100),2))</f>
        <v>0</v>
      </c>
      <c r="CZ520" s="3">
        <f>(ROUND((((S520+ROUND((ROUND(((EU520)*AV520*1),2)*BS520),2))*AU520)/100),2)+ROUND(((ROUND((ROUND(((AE520-(EU520))*AV520*1),2)*BS520),2)*AU520)/100),2))</f>
        <v>0</v>
      </c>
      <c r="DA520" s="3"/>
      <c r="DB520" s="3"/>
      <c r="DC520" s="3" t="s">
        <v>3</v>
      </c>
      <c r="DD520" s="3" t="s">
        <v>3</v>
      </c>
      <c r="DE520" s="3" t="s">
        <v>3</v>
      </c>
      <c r="DF520" s="3" t="s">
        <v>3</v>
      </c>
      <c r="DG520" s="3" t="s">
        <v>3</v>
      </c>
      <c r="DH520" s="3" t="s">
        <v>3</v>
      </c>
      <c r="DI520" s="3" t="s">
        <v>3</v>
      </c>
      <c r="DJ520" s="3" t="s">
        <v>3</v>
      </c>
      <c r="DK520" s="3" t="s">
        <v>3</v>
      </c>
      <c r="DL520" s="3" t="s">
        <v>3</v>
      </c>
      <c r="DM520" s="3" t="s">
        <v>3</v>
      </c>
      <c r="DN520" s="3">
        <v>0</v>
      </c>
      <c r="DO520" s="3">
        <v>0</v>
      </c>
      <c r="DP520" s="3">
        <v>1</v>
      </c>
      <c r="DQ520" s="3">
        <v>1</v>
      </c>
      <c r="DR520" s="3"/>
      <c r="DS520" s="3"/>
      <c r="DT520" s="3"/>
      <c r="DU520" s="3">
        <v>1013</v>
      </c>
      <c r="DV520" s="3" t="s">
        <v>227</v>
      </c>
      <c r="DW520" s="3" t="s">
        <v>227</v>
      </c>
      <c r="DX520" s="3">
        <v>1</v>
      </c>
      <c r="DY520" s="3"/>
      <c r="DZ520" s="3" t="s">
        <v>3</v>
      </c>
      <c r="EA520" s="3" t="s">
        <v>3</v>
      </c>
      <c r="EB520" s="3" t="s">
        <v>3</v>
      </c>
      <c r="EC520" s="3" t="s">
        <v>3</v>
      </c>
      <c r="ED520" s="3"/>
      <c r="EE520" s="3">
        <v>57042888</v>
      </c>
      <c r="EF520" s="3">
        <v>213</v>
      </c>
      <c r="EG520" s="3" t="s">
        <v>456</v>
      </c>
      <c r="EH520" s="3">
        <v>0</v>
      </c>
      <c r="EI520" s="3" t="s">
        <v>3</v>
      </c>
      <c r="EJ520" s="3">
        <v>1</v>
      </c>
      <c r="EK520" s="3">
        <v>400005</v>
      </c>
      <c r="EL520" s="3" t="s">
        <v>456</v>
      </c>
      <c r="EM520" s="3" t="s">
        <v>457</v>
      </c>
      <c r="EN520" s="3"/>
      <c r="EO520" s="3" t="s">
        <v>3</v>
      </c>
      <c r="EP520" s="3"/>
      <c r="EQ520" s="3">
        <v>16</v>
      </c>
      <c r="ER520" s="3">
        <v>0</v>
      </c>
      <c r="ES520" s="3">
        <v>5.45</v>
      </c>
      <c r="ET520" s="3">
        <v>0</v>
      </c>
      <c r="EU520" s="3">
        <v>0</v>
      </c>
      <c r="EV520" s="3">
        <v>0</v>
      </c>
      <c r="EW520" s="3">
        <v>0</v>
      </c>
      <c r="EX520" s="3">
        <v>0</v>
      </c>
      <c r="EY520" s="3">
        <v>0</v>
      </c>
      <c r="EZ520" s="3"/>
      <c r="FA520" s="3"/>
      <c r="FB520" s="3"/>
      <c r="FC520" s="3"/>
      <c r="FD520" s="3"/>
      <c r="FE520" s="3"/>
      <c r="FF520" s="3"/>
      <c r="FG520" s="3"/>
      <c r="FH520" s="3"/>
      <c r="FI520" s="3"/>
      <c r="FJ520" s="3"/>
      <c r="FK520" s="3"/>
      <c r="FL520" s="3"/>
      <c r="FM520" s="3"/>
      <c r="FN520" s="3"/>
      <c r="FO520" s="3"/>
      <c r="FP520" s="3"/>
      <c r="FQ520" s="3">
        <v>0</v>
      </c>
      <c r="FR520" s="3">
        <v>0</v>
      </c>
      <c r="FS520" s="3">
        <v>0</v>
      </c>
      <c r="FT520" s="3"/>
      <c r="FU520" s="3"/>
      <c r="FV520" s="3"/>
      <c r="FW520" s="3"/>
      <c r="FX520" s="3">
        <v>0</v>
      </c>
      <c r="FY520" s="3">
        <v>0</v>
      </c>
      <c r="FZ520" s="3"/>
      <c r="GA520" s="3" t="s">
        <v>724</v>
      </c>
      <c r="GB520" s="3"/>
      <c r="GC520" s="3"/>
      <c r="GD520" s="3">
        <v>1</v>
      </c>
      <c r="GE520" s="3"/>
      <c r="GF520" s="3">
        <v>159962659</v>
      </c>
      <c r="GG520" s="3">
        <v>2</v>
      </c>
      <c r="GH520" s="3">
        <v>4</v>
      </c>
      <c r="GI520" s="3">
        <v>-2</v>
      </c>
      <c r="GJ520" s="3">
        <v>0</v>
      </c>
      <c r="GK520" s="3">
        <v>0</v>
      </c>
      <c r="GL520" s="3">
        <f t="shared" si="722"/>
        <v>0</v>
      </c>
      <c r="GM520" s="3">
        <f t="shared" si="723"/>
        <v>10900</v>
      </c>
      <c r="GN520" s="3">
        <f t="shared" si="724"/>
        <v>0</v>
      </c>
      <c r="GO520" s="3">
        <f t="shared" si="725"/>
        <v>10900</v>
      </c>
      <c r="GP520" s="3">
        <f t="shared" si="726"/>
        <v>0</v>
      </c>
      <c r="GQ520" s="3"/>
      <c r="GR520" s="3">
        <v>1</v>
      </c>
      <c r="GS520" s="3">
        <v>2</v>
      </c>
      <c r="GT520" s="3">
        <v>0</v>
      </c>
      <c r="GU520" s="3" t="s">
        <v>3</v>
      </c>
      <c r="GV520" s="3">
        <f t="shared" si="727"/>
        <v>0</v>
      </c>
      <c r="GW520" s="3">
        <v>1</v>
      </c>
      <c r="GX520" s="3">
        <f t="shared" si="728"/>
        <v>0</v>
      </c>
      <c r="GY520" s="3"/>
      <c r="GZ520" s="3"/>
      <c r="HA520" s="3">
        <v>0</v>
      </c>
      <c r="HB520" s="3">
        <v>0</v>
      </c>
      <c r="HC520" s="3">
        <f t="shared" si="729"/>
        <v>0</v>
      </c>
      <c r="HD520" s="3"/>
      <c r="HE520" s="3" t="s">
        <v>459</v>
      </c>
      <c r="HF520" s="3" t="s">
        <v>37</v>
      </c>
      <c r="HG520" s="3"/>
      <c r="HH520" s="3"/>
      <c r="HI520" s="3"/>
      <c r="HJ520" s="3"/>
      <c r="HK520" s="3"/>
      <c r="HL520" s="3"/>
      <c r="HM520" s="3" t="s">
        <v>3</v>
      </c>
      <c r="HN520" s="3" t="s">
        <v>3</v>
      </c>
      <c r="HO520" s="3" t="s">
        <v>3</v>
      </c>
      <c r="HP520" s="3" t="s">
        <v>3</v>
      </c>
      <c r="HQ520" s="3" t="s">
        <v>3</v>
      </c>
      <c r="HR520" s="3"/>
      <c r="HS520" s="3">
        <v>0</v>
      </c>
      <c r="HT520" s="3"/>
      <c r="HU520" s="3"/>
      <c r="HV520" s="3"/>
      <c r="HW520" s="3"/>
      <c r="HX520" s="3"/>
      <c r="HY520" s="3"/>
      <c r="HZ520" s="3"/>
      <c r="IA520" s="3"/>
      <c r="IB520" s="3"/>
      <c r="IC520" s="3"/>
      <c r="ID520" s="3"/>
      <c r="IE520" s="3"/>
      <c r="IF520" s="3"/>
      <c r="IG520" s="3"/>
      <c r="IH520" s="3"/>
      <c r="II520" s="3"/>
      <c r="IJ520" s="3"/>
      <c r="IK520" s="3">
        <v>0</v>
      </c>
      <c r="IL520" s="3"/>
      <c r="IM520" s="3"/>
      <c r="IN520" s="3"/>
      <c r="IO520" s="3"/>
      <c r="IP520" s="3"/>
      <c r="IQ520" s="3"/>
      <c r="IR520" s="3"/>
      <c r="IS520" s="3"/>
      <c r="IT520" s="3"/>
      <c r="IU520" s="3"/>
    </row>
    <row r="521" spans="1:255" x14ac:dyDescent="0.25">
      <c r="A521" s="4">
        <v>17</v>
      </c>
      <c r="B521" s="4">
        <v>1</v>
      </c>
      <c r="C521" s="4"/>
      <c r="D521" s="4"/>
      <c r="E521" s="4" t="s">
        <v>721</v>
      </c>
      <c r="F521" s="4" t="s">
        <v>722</v>
      </c>
      <c r="G521" s="4" t="s">
        <v>723</v>
      </c>
      <c r="H521" s="4" t="s">
        <v>227</v>
      </c>
      <c r="I521" s="4">
        <v>2000</v>
      </c>
      <c r="J521" s="4">
        <v>0</v>
      </c>
      <c r="K521" s="4">
        <v>2000</v>
      </c>
      <c r="L521" s="4"/>
      <c r="M521" s="4"/>
      <c r="N521" s="4"/>
      <c r="O521" s="4">
        <f t="shared" si="705"/>
        <v>107256</v>
      </c>
      <c r="P521" s="4">
        <f t="shared" si="706"/>
        <v>107256</v>
      </c>
      <c r="Q521" s="4">
        <f>(ROUND((ROUND(((ET521)*AV521*I521),2)*BB521),2)+ROUND((ROUND(((AE521-(EU521))*AV521*I521),2)*BS521),2))</f>
        <v>0</v>
      </c>
      <c r="R521" s="4">
        <f>(ROUND((ROUND(((EU521)*AV521*I521),2)*BS521),2)+ROUND((ROUND(((AE521-(EU521))*AV521*I521),2)*BS521),2))</f>
        <v>0</v>
      </c>
      <c r="S521" s="4">
        <f t="shared" si="707"/>
        <v>0</v>
      </c>
      <c r="T521" s="4">
        <f t="shared" si="708"/>
        <v>0</v>
      </c>
      <c r="U521" s="4">
        <f t="shared" si="709"/>
        <v>0</v>
      </c>
      <c r="V521" s="4">
        <f t="shared" si="710"/>
        <v>0</v>
      </c>
      <c r="W521" s="4">
        <f t="shared" si="711"/>
        <v>0</v>
      </c>
      <c r="X521" s="4">
        <f>(ROUND((((S521+ROUND((ROUND(((EU521)*AV521*I521),2)*BS521),2))*AT521)/100),2)+ROUND(((ROUND((ROUND(((AE521-(EU521))*AV521*I521),2)*BS521),2)*AT521)/100),2))</f>
        <v>0</v>
      </c>
      <c r="Y521" s="4">
        <f>(ROUND((((S521+ROUND((ROUND(((EU521)*AV521*I521),2)*BS521),2))*AU521)/100),2)+ROUND(((ROUND((ROUND(((AE521-(EU521))*AV521*I521),2)*BS521),2)*AU521)/100),2))</f>
        <v>0</v>
      </c>
      <c r="Z521" s="4"/>
      <c r="AA521" s="4">
        <v>55890823</v>
      </c>
      <c r="AB521" s="4">
        <f t="shared" si="712"/>
        <v>5.45</v>
      </c>
      <c r="AC521" s="4">
        <f>ROUND((ES521),6)</f>
        <v>5.45</v>
      </c>
      <c r="AD521" s="4">
        <f>ROUND((((ET521)-(EU521))+AE521),6)</f>
        <v>0</v>
      </c>
      <c r="AE521" s="4">
        <f t="shared" si="734"/>
        <v>0</v>
      </c>
      <c r="AF521" s="4">
        <f t="shared" si="734"/>
        <v>0</v>
      </c>
      <c r="AG521" s="4">
        <f t="shared" si="713"/>
        <v>0</v>
      </c>
      <c r="AH521" s="4">
        <f t="shared" si="735"/>
        <v>0</v>
      </c>
      <c r="AI521" s="4">
        <f t="shared" si="735"/>
        <v>0</v>
      </c>
      <c r="AJ521" s="4">
        <f t="shared" si="714"/>
        <v>0</v>
      </c>
      <c r="AK521" s="4">
        <v>5.45</v>
      </c>
      <c r="AL521" s="4">
        <v>5.45</v>
      </c>
      <c r="AM521" s="4">
        <v>0</v>
      </c>
      <c r="AN521" s="4">
        <v>0</v>
      </c>
      <c r="AO521" s="4">
        <v>0</v>
      </c>
      <c r="AP521" s="4">
        <v>0</v>
      </c>
      <c r="AQ521" s="4">
        <v>0</v>
      </c>
      <c r="AR521" s="4">
        <v>0</v>
      </c>
      <c r="AS521" s="4">
        <v>0</v>
      </c>
      <c r="AT521" s="4">
        <v>0</v>
      </c>
      <c r="AU521" s="4">
        <v>0</v>
      </c>
      <c r="AV521" s="4">
        <v>1</v>
      </c>
      <c r="AW521" s="4">
        <v>1</v>
      </c>
      <c r="AX521" s="4"/>
      <c r="AY521" s="4"/>
      <c r="AZ521" s="4">
        <v>1</v>
      </c>
      <c r="BA521" s="4">
        <v>1</v>
      </c>
      <c r="BB521" s="4">
        <v>1</v>
      </c>
      <c r="BC521" s="4">
        <v>9.84</v>
      </c>
      <c r="BD521" s="4" t="s">
        <v>3</v>
      </c>
      <c r="BE521" s="4" t="s">
        <v>3</v>
      </c>
      <c r="BF521" s="4" t="s">
        <v>3</v>
      </c>
      <c r="BG521" s="4" t="s">
        <v>3</v>
      </c>
      <c r="BH521" s="4">
        <v>3</v>
      </c>
      <c r="BI521" s="4">
        <v>2</v>
      </c>
      <c r="BJ521" s="4" t="s">
        <v>722</v>
      </c>
      <c r="BK521" s="4"/>
      <c r="BL521" s="4"/>
      <c r="BM521" s="4">
        <v>400005</v>
      </c>
      <c r="BN521" s="4">
        <v>0</v>
      </c>
      <c r="BO521" s="4" t="s">
        <v>3</v>
      </c>
      <c r="BP521" s="4">
        <v>0</v>
      </c>
      <c r="BQ521" s="4">
        <v>213</v>
      </c>
      <c r="BR521" s="4">
        <v>0</v>
      </c>
      <c r="BS521" s="4">
        <v>1</v>
      </c>
      <c r="BT521" s="4">
        <v>1</v>
      </c>
      <c r="BU521" s="4">
        <v>1</v>
      </c>
      <c r="BV521" s="4">
        <v>1</v>
      </c>
      <c r="BW521" s="4">
        <v>1</v>
      </c>
      <c r="BX521" s="4">
        <v>1</v>
      </c>
      <c r="BY521" s="4" t="s">
        <v>3</v>
      </c>
      <c r="BZ521" s="4">
        <v>0</v>
      </c>
      <c r="CA521" s="4">
        <v>0</v>
      </c>
      <c r="CB521" s="4" t="s">
        <v>3</v>
      </c>
      <c r="CC521" s="4"/>
      <c r="CD521" s="4"/>
      <c r="CE521" s="4">
        <v>1566</v>
      </c>
      <c r="CF521" s="4">
        <v>0</v>
      </c>
      <c r="CG521" s="4">
        <v>0</v>
      </c>
      <c r="CH521" s="4"/>
      <c r="CI521" s="4"/>
      <c r="CJ521" s="4"/>
      <c r="CK521" s="4"/>
      <c r="CL521" s="4"/>
      <c r="CM521" s="4">
        <v>0</v>
      </c>
      <c r="CN521" s="4" t="s">
        <v>3</v>
      </c>
      <c r="CO521" s="4">
        <v>0</v>
      </c>
      <c r="CP521" s="4">
        <f t="shared" si="715"/>
        <v>107256</v>
      </c>
      <c r="CQ521" s="4">
        <f t="shared" si="716"/>
        <v>53.63</v>
      </c>
      <c r="CR521" s="4">
        <f>(ROUND((ROUND(((ET521)*AV521*1),2)*BB521),2)+ROUND((ROUND(((AE521-(EU521))*AV521*1),2)*BS521),2))</f>
        <v>0</v>
      </c>
      <c r="CS521" s="4">
        <f>(ROUND((ROUND(((EU521)*AV521*1),2)*BS521),2)+ROUND((ROUND(((AE521-(EU521))*AV521*1),2)*BS521),2))</f>
        <v>0</v>
      </c>
      <c r="CT521" s="4">
        <f t="shared" si="717"/>
        <v>0</v>
      </c>
      <c r="CU521" s="4">
        <f t="shared" si="718"/>
        <v>0</v>
      </c>
      <c r="CV521" s="4">
        <f t="shared" si="719"/>
        <v>0</v>
      </c>
      <c r="CW521" s="4">
        <f t="shared" si="720"/>
        <v>0</v>
      </c>
      <c r="CX521" s="4">
        <f t="shared" si="721"/>
        <v>0</v>
      </c>
      <c r="CY521" s="4">
        <f>(ROUND((((S521+ROUND((ROUND(((EU521)*AV521*1),2)*BS521),2))*AT521)/100),2)+ROUND(((ROUND((ROUND(((AE521-(EU521))*AV521*1),2)*BS521),2)*AT521)/100),2))</f>
        <v>0</v>
      </c>
      <c r="CZ521" s="4">
        <f>(ROUND((((S521+ROUND((ROUND(((EU521)*AV521*1),2)*BS521),2))*AU521)/100),2)+ROUND(((ROUND((ROUND(((AE521-(EU521))*AV521*1),2)*BS521),2)*AU521)/100),2))</f>
        <v>0</v>
      </c>
      <c r="DA521" s="4"/>
      <c r="DB521" s="4"/>
      <c r="DC521" s="4" t="s">
        <v>3</v>
      </c>
      <c r="DD521" s="4" t="s">
        <v>3</v>
      </c>
      <c r="DE521" s="4" t="s">
        <v>3</v>
      </c>
      <c r="DF521" s="4" t="s">
        <v>3</v>
      </c>
      <c r="DG521" s="4" t="s">
        <v>3</v>
      </c>
      <c r="DH521" s="4" t="s">
        <v>3</v>
      </c>
      <c r="DI521" s="4" t="s">
        <v>3</v>
      </c>
      <c r="DJ521" s="4" t="s">
        <v>3</v>
      </c>
      <c r="DK521" s="4" t="s">
        <v>3</v>
      </c>
      <c r="DL521" s="4" t="s">
        <v>3</v>
      </c>
      <c r="DM521" s="4" t="s">
        <v>3</v>
      </c>
      <c r="DN521" s="4">
        <v>0</v>
      </c>
      <c r="DO521" s="4">
        <v>0</v>
      </c>
      <c r="DP521" s="4">
        <v>1</v>
      </c>
      <c r="DQ521" s="4">
        <v>1</v>
      </c>
      <c r="DR521" s="4"/>
      <c r="DS521" s="4"/>
      <c r="DT521" s="4"/>
      <c r="DU521" s="4">
        <v>1013</v>
      </c>
      <c r="DV521" s="4" t="s">
        <v>227</v>
      </c>
      <c r="DW521" s="4" t="s">
        <v>227</v>
      </c>
      <c r="DX521" s="4">
        <v>1</v>
      </c>
      <c r="DY521" s="4"/>
      <c r="DZ521" s="4" t="s">
        <v>3</v>
      </c>
      <c r="EA521" s="4" t="s">
        <v>3</v>
      </c>
      <c r="EB521" s="4" t="s">
        <v>3</v>
      </c>
      <c r="EC521" s="4" t="s">
        <v>3</v>
      </c>
      <c r="ED521" s="4"/>
      <c r="EE521" s="4">
        <v>57042888</v>
      </c>
      <c r="EF521" s="4">
        <v>213</v>
      </c>
      <c r="EG521" s="4" t="s">
        <v>456</v>
      </c>
      <c r="EH521" s="4">
        <v>0</v>
      </c>
      <c r="EI521" s="4" t="s">
        <v>3</v>
      </c>
      <c r="EJ521" s="4">
        <v>1</v>
      </c>
      <c r="EK521" s="4">
        <v>400005</v>
      </c>
      <c r="EL521" s="4" t="s">
        <v>456</v>
      </c>
      <c r="EM521" s="4" t="s">
        <v>457</v>
      </c>
      <c r="EN521" s="4"/>
      <c r="EO521" s="4" t="s">
        <v>3</v>
      </c>
      <c r="EP521" s="4"/>
      <c r="EQ521" s="4">
        <v>16</v>
      </c>
      <c r="ER521" s="4">
        <v>0</v>
      </c>
      <c r="ES521" s="4">
        <v>5.45</v>
      </c>
      <c r="ET521" s="4">
        <v>0</v>
      </c>
      <c r="EU521" s="4">
        <v>0</v>
      </c>
      <c r="EV521" s="4">
        <v>0</v>
      </c>
      <c r="EW521" s="4">
        <v>0</v>
      </c>
      <c r="EX521" s="4">
        <v>0</v>
      </c>
      <c r="EY521" s="4">
        <v>0</v>
      </c>
      <c r="EZ521" s="4">
        <v>5</v>
      </c>
      <c r="FA521" s="4"/>
      <c r="FB521" s="4"/>
      <c r="FC521" s="4">
        <v>1</v>
      </c>
      <c r="FD521" s="4">
        <v>18</v>
      </c>
      <c r="FE521" s="4"/>
      <c r="FF521" s="4">
        <v>64.06</v>
      </c>
      <c r="FG521" s="4"/>
      <c r="FH521" s="4"/>
      <c r="FI521" s="4"/>
      <c r="FJ521" s="4"/>
      <c r="FK521" s="4"/>
      <c r="FL521" s="4"/>
      <c r="FM521" s="4"/>
      <c r="FN521" s="4"/>
      <c r="FO521" s="4"/>
      <c r="FP521" s="4"/>
      <c r="FQ521" s="4">
        <v>0</v>
      </c>
      <c r="FR521" s="4">
        <v>0</v>
      </c>
      <c r="FS521" s="4">
        <v>0</v>
      </c>
      <c r="FT521" s="4"/>
      <c r="FU521" s="4"/>
      <c r="FV521" s="4"/>
      <c r="FW521" s="4"/>
      <c r="FX521" s="4">
        <v>0</v>
      </c>
      <c r="FY521" s="4">
        <v>0</v>
      </c>
      <c r="FZ521" s="4"/>
      <c r="GA521" s="4" t="s">
        <v>724</v>
      </c>
      <c r="GB521" s="4"/>
      <c r="GC521" s="4"/>
      <c r="GD521" s="4">
        <v>1</v>
      </c>
      <c r="GE521" s="4"/>
      <c r="GF521" s="4">
        <v>159962659</v>
      </c>
      <c r="GG521" s="4">
        <v>2</v>
      </c>
      <c r="GH521" s="4">
        <v>3</v>
      </c>
      <c r="GI521" s="4">
        <v>5</v>
      </c>
      <c r="GJ521" s="4">
        <v>0</v>
      </c>
      <c r="GK521" s="4">
        <v>0</v>
      </c>
      <c r="GL521" s="4">
        <f t="shared" si="722"/>
        <v>0</v>
      </c>
      <c r="GM521" s="4">
        <f t="shared" si="723"/>
        <v>107256</v>
      </c>
      <c r="GN521" s="4">
        <f t="shared" si="724"/>
        <v>0</v>
      </c>
      <c r="GO521" s="4">
        <f t="shared" si="725"/>
        <v>107256</v>
      </c>
      <c r="GP521" s="4">
        <f t="shared" si="726"/>
        <v>0</v>
      </c>
      <c r="GQ521" s="4"/>
      <c r="GR521" s="4">
        <v>1</v>
      </c>
      <c r="GS521" s="4">
        <v>1</v>
      </c>
      <c r="GT521" s="4">
        <v>0</v>
      </c>
      <c r="GU521" s="4" t="s">
        <v>3</v>
      </c>
      <c r="GV521" s="4">
        <f t="shared" si="727"/>
        <v>0</v>
      </c>
      <c r="GW521" s="4">
        <v>1</v>
      </c>
      <c r="GX521" s="4">
        <f t="shared" si="728"/>
        <v>0</v>
      </c>
      <c r="GY521" s="4"/>
      <c r="GZ521" s="4"/>
      <c r="HA521" s="4">
        <v>0</v>
      </c>
      <c r="HB521" s="4">
        <v>0</v>
      </c>
      <c r="HC521" s="4">
        <f t="shared" si="729"/>
        <v>0</v>
      </c>
      <c r="HD521" s="4"/>
      <c r="HE521" s="4" t="s">
        <v>459</v>
      </c>
      <c r="HF521" s="4" t="s">
        <v>37</v>
      </c>
      <c r="HG521" s="4"/>
      <c r="HH521" s="4"/>
      <c r="HI521" s="4"/>
      <c r="HJ521" s="4"/>
      <c r="HK521" s="4"/>
      <c r="HL521" s="4"/>
      <c r="HM521" s="4" t="s">
        <v>3</v>
      </c>
      <c r="HN521" s="4" t="s">
        <v>3</v>
      </c>
      <c r="HO521" s="4" t="s">
        <v>3</v>
      </c>
      <c r="HP521" s="4" t="s">
        <v>3</v>
      </c>
      <c r="HQ521" s="4" t="s">
        <v>3</v>
      </c>
      <c r="HR521" s="4"/>
      <c r="HS521" s="4">
        <v>0</v>
      </c>
      <c r="HT521" s="4"/>
      <c r="HU521" s="4"/>
      <c r="HV521" s="4"/>
      <c r="HW521" s="4"/>
      <c r="HX521" s="4"/>
      <c r="HY521" s="4"/>
      <c r="HZ521" s="4"/>
      <c r="IA521" s="4"/>
      <c r="IB521" s="4"/>
      <c r="IC521" s="4"/>
      <c r="ID521" s="4"/>
      <c r="IE521" s="4"/>
      <c r="IF521" s="4"/>
      <c r="IG521" s="4"/>
      <c r="IH521" s="4"/>
      <c r="II521" s="4"/>
      <c r="IJ521" s="4"/>
      <c r="IK521" s="4">
        <v>0</v>
      </c>
      <c r="IL521" s="4"/>
      <c r="IM521" s="4"/>
      <c r="IN521" s="4"/>
      <c r="IO521" s="4"/>
      <c r="IP521" s="4"/>
      <c r="IQ521" s="4"/>
      <c r="IR521" s="4"/>
      <c r="IS521" s="4"/>
      <c r="IT521" s="4"/>
      <c r="IU521" s="4"/>
    </row>
    <row r="522" spans="1:255" ht="409.5" x14ac:dyDescent="0.25">
      <c r="A522" s="3">
        <v>17</v>
      </c>
      <c r="B522" s="3">
        <v>1</v>
      </c>
      <c r="C522" s="3"/>
      <c r="D522" s="3"/>
      <c r="E522" s="3" t="s">
        <v>725</v>
      </c>
      <c r="F522" s="3" t="s">
        <v>726</v>
      </c>
      <c r="G522" s="3" t="s">
        <v>727</v>
      </c>
      <c r="H522" s="3" t="s">
        <v>227</v>
      </c>
      <c r="I522" s="3">
        <v>1000</v>
      </c>
      <c r="J522" s="3">
        <v>0</v>
      </c>
      <c r="K522" s="3">
        <v>1000</v>
      </c>
      <c r="L522" s="3"/>
      <c r="M522" s="3"/>
      <c r="N522" s="3"/>
      <c r="O522" s="3">
        <f t="shared" si="705"/>
        <v>7920</v>
      </c>
      <c r="P522" s="3">
        <f t="shared" si="706"/>
        <v>7920</v>
      </c>
      <c r="Q522" s="3">
        <f>(ROUND((ROUND((((ET522*1.1))*AV522*I522),2)*BB522),2)+ROUND((ROUND(((AE522-((EU522*1.1)))*AV522*I522),2)*BS522),2))</f>
        <v>0</v>
      </c>
      <c r="R522" s="3">
        <f>(ROUND((ROUND((((EU522*1.1))*AV522*I522),2)*BS522),2)+ROUND((ROUND(((AE522-((EU522*1.1)))*AV522*I522),2)*BS522),2))</f>
        <v>0</v>
      </c>
      <c r="S522" s="3">
        <f t="shared" si="707"/>
        <v>0</v>
      </c>
      <c r="T522" s="3">
        <f t="shared" si="708"/>
        <v>0</v>
      </c>
      <c r="U522" s="3">
        <f t="shared" si="709"/>
        <v>0</v>
      </c>
      <c r="V522" s="3">
        <f t="shared" si="710"/>
        <v>0</v>
      </c>
      <c r="W522" s="3">
        <f t="shared" si="711"/>
        <v>0</v>
      </c>
      <c r="X522" s="3">
        <f>(ROUND((((S522+ROUND((ROUND((((EU522*1.1))*AV522*I522),2)*BS522),2))*AT522)/100),2)+ROUND(((ROUND((ROUND(((AE522-((EU522*1.1)))*AV522*I522),2)*BS522),2)*AT522)/100),2))</f>
        <v>0</v>
      </c>
      <c r="Y522" s="3">
        <f>(ROUND((((S522+ROUND((ROUND((((EU522*1.1))*AV522*I522),2)*BS522),2))*AU522)/100),2)+ROUND(((ROUND((ROUND(((AE522-((EU522*1.1)))*AV522*I522),2)*BS522),2)*AU522)/100),2))</f>
        <v>0</v>
      </c>
      <c r="Z522" s="3"/>
      <c r="AA522" s="3">
        <v>54971259</v>
      </c>
      <c r="AB522" s="3">
        <f t="shared" si="712"/>
        <v>7.92</v>
      </c>
      <c r="AC522" s="3">
        <f t="shared" ref="AC522:AC527" si="736">ROUND(((ES522*1)),6)</f>
        <v>7.92</v>
      </c>
      <c r="AD522" s="3">
        <f>ROUND(((((ET522*1.1))-((EU522*1.1)))+AE522),6)</f>
        <v>0</v>
      </c>
      <c r="AE522" s="3">
        <f t="shared" ref="AE522:AF525" si="737">ROUND(((EU522*1.1)),6)</f>
        <v>0</v>
      </c>
      <c r="AF522" s="3">
        <f t="shared" si="737"/>
        <v>0</v>
      </c>
      <c r="AG522" s="3">
        <f t="shared" si="713"/>
        <v>0</v>
      </c>
      <c r="AH522" s="3">
        <f t="shared" ref="AH522:AI525" si="738">((EW522*1.1))</f>
        <v>0</v>
      </c>
      <c r="AI522" s="3">
        <f t="shared" si="738"/>
        <v>0</v>
      </c>
      <c r="AJ522" s="3">
        <f t="shared" si="714"/>
        <v>0</v>
      </c>
      <c r="AK522" s="3">
        <v>7.92</v>
      </c>
      <c r="AL522" s="3">
        <v>7.92</v>
      </c>
      <c r="AM522" s="3">
        <v>0</v>
      </c>
      <c r="AN522" s="3">
        <v>0</v>
      </c>
      <c r="AO522" s="3">
        <v>0</v>
      </c>
      <c r="AP522" s="3">
        <v>0</v>
      </c>
      <c r="AQ522" s="3">
        <v>0</v>
      </c>
      <c r="AR522" s="3">
        <v>0</v>
      </c>
      <c r="AS522" s="3">
        <v>0</v>
      </c>
      <c r="AT522" s="3">
        <v>0</v>
      </c>
      <c r="AU522" s="3">
        <v>0</v>
      </c>
      <c r="AV522" s="3">
        <v>1</v>
      </c>
      <c r="AW522" s="3">
        <v>1</v>
      </c>
      <c r="AX522" s="3"/>
      <c r="AY522" s="3"/>
      <c r="AZ522" s="3">
        <v>1</v>
      </c>
      <c r="BA522" s="3">
        <v>1</v>
      </c>
      <c r="BB522" s="3">
        <v>1</v>
      </c>
      <c r="BC522" s="3">
        <v>1</v>
      </c>
      <c r="BD522" s="3" t="s">
        <v>3</v>
      </c>
      <c r="BE522" s="3" t="s">
        <v>3</v>
      </c>
      <c r="BF522" s="3" t="s">
        <v>3</v>
      </c>
      <c r="BG522" s="3" t="s">
        <v>3</v>
      </c>
      <c r="BH522" s="3">
        <v>3</v>
      </c>
      <c r="BI522" s="3">
        <v>2</v>
      </c>
      <c r="BJ522" s="3" t="s">
        <v>726</v>
      </c>
      <c r="BK522" s="3"/>
      <c r="BL522" s="3"/>
      <c r="BM522" s="3">
        <v>400005</v>
      </c>
      <c r="BN522" s="3">
        <v>0</v>
      </c>
      <c r="BO522" s="3" t="s">
        <v>3</v>
      </c>
      <c r="BP522" s="3">
        <v>0</v>
      </c>
      <c r="BQ522" s="3">
        <v>213</v>
      </c>
      <c r="BR522" s="3">
        <v>0</v>
      </c>
      <c r="BS522" s="3">
        <v>1</v>
      </c>
      <c r="BT522" s="3">
        <v>1</v>
      </c>
      <c r="BU522" s="3">
        <v>1</v>
      </c>
      <c r="BV522" s="3">
        <v>1</v>
      </c>
      <c r="BW522" s="3">
        <v>1</v>
      </c>
      <c r="BX522" s="3">
        <v>1</v>
      </c>
      <c r="BY522" s="3" t="s">
        <v>3</v>
      </c>
      <c r="BZ522" s="3">
        <v>0</v>
      </c>
      <c r="CA522" s="3">
        <v>0</v>
      </c>
      <c r="CB522" s="3" t="s">
        <v>3</v>
      </c>
      <c r="CC522" s="3"/>
      <c r="CD522" s="3"/>
      <c r="CE522" s="3">
        <v>1566</v>
      </c>
      <c r="CF522" s="3">
        <v>0</v>
      </c>
      <c r="CG522" s="3">
        <v>0</v>
      </c>
      <c r="CH522" s="3"/>
      <c r="CI522" s="3"/>
      <c r="CJ522" s="3"/>
      <c r="CK522" s="3"/>
      <c r="CL522" s="3"/>
      <c r="CM522" s="3">
        <v>0</v>
      </c>
      <c r="CN522" s="9" t="s">
        <v>2529</v>
      </c>
      <c r="CO522" s="3">
        <v>0</v>
      </c>
      <c r="CP522" s="3">
        <f t="shared" si="715"/>
        <v>7920</v>
      </c>
      <c r="CQ522" s="3">
        <f t="shared" si="716"/>
        <v>7.92</v>
      </c>
      <c r="CR522" s="3">
        <f>(ROUND((ROUND((((ET522*1.1))*AV522*1),2)*BB522),2)+ROUND((ROUND(((AE522-((EU522*1.1)))*AV522*1),2)*BS522),2))</f>
        <v>0</v>
      </c>
      <c r="CS522" s="3">
        <f>(ROUND((ROUND((((EU522*1.1))*AV522*1),2)*BS522),2)+ROUND((ROUND(((AE522-((EU522*1.1)))*AV522*1),2)*BS522),2))</f>
        <v>0</v>
      </c>
      <c r="CT522" s="3">
        <f t="shared" si="717"/>
        <v>0</v>
      </c>
      <c r="CU522" s="3">
        <f t="shared" si="718"/>
        <v>0</v>
      </c>
      <c r="CV522" s="3">
        <f t="shared" si="719"/>
        <v>0</v>
      </c>
      <c r="CW522" s="3">
        <f t="shared" si="720"/>
        <v>0</v>
      </c>
      <c r="CX522" s="3">
        <f t="shared" si="721"/>
        <v>0</v>
      </c>
      <c r="CY522" s="3">
        <f>(ROUND((((S522+ROUND((ROUND((((EU522*1.1))*AV522*1),2)*BS522),2))*AT522)/100),2)+ROUND(((ROUND((ROUND(((AE522-((EU522*1.1)))*AV522*1),2)*BS522),2)*AT522)/100),2))</f>
        <v>0</v>
      </c>
      <c r="CZ522" s="3">
        <f>(ROUND((((S522+ROUND((ROUND((((EU522*1.1))*AV522*1),2)*BS522),2))*AU522)/100),2)+ROUND(((ROUND((ROUND(((AE522-((EU522*1.1)))*AV522*1),2)*BS522),2)*AU522)/100),2))</f>
        <v>0</v>
      </c>
      <c r="DA522" s="3"/>
      <c r="DB522" s="3"/>
      <c r="DC522" s="3" t="s">
        <v>3</v>
      </c>
      <c r="DD522" s="3" t="s">
        <v>22</v>
      </c>
      <c r="DE522" s="3" t="s">
        <v>23</v>
      </c>
      <c r="DF522" s="3" t="s">
        <v>23</v>
      </c>
      <c r="DG522" s="3" t="s">
        <v>23</v>
      </c>
      <c r="DH522" s="3" t="s">
        <v>3</v>
      </c>
      <c r="DI522" s="3" t="s">
        <v>23</v>
      </c>
      <c r="DJ522" s="3" t="s">
        <v>23</v>
      </c>
      <c r="DK522" s="3" t="s">
        <v>3</v>
      </c>
      <c r="DL522" s="3" t="s">
        <v>3</v>
      </c>
      <c r="DM522" s="3" t="s">
        <v>3</v>
      </c>
      <c r="DN522" s="3">
        <v>0</v>
      </c>
      <c r="DO522" s="3">
        <v>0</v>
      </c>
      <c r="DP522" s="3">
        <v>1</v>
      </c>
      <c r="DQ522" s="3">
        <v>1</v>
      </c>
      <c r="DR522" s="3"/>
      <c r="DS522" s="3"/>
      <c r="DT522" s="3"/>
      <c r="DU522" s="3">
        <v>1013</v>
      </c>
      <c r="DV522" s="3" t="s">
        <v>227</v>
      </c>
      <c r="DW522" s="3" t="s">
        <v>227</v>
      </c>
      <c r="DX522" s="3">
        <v>1</v>
      </c>
      <c r="DY522" s="3"/>
      <c r="DZ522" s="3" t="s">
        <v>3</v>
      </c>
      <c r="EA522" s="3" t="s">
        <v>3</v>
      </c>
      <c r="EB522" s="3" t="s">
        <v>3</v>
      </c>
      <c r="EC522" s="3" t="s">
        <v>3</v>
      </c>
      <c r="ED522" s="3"/>
      <c r="EE522" s="3">
        <v>57042888</v>
      </c>
      <c r="EF522" s="3">
        <v>213</v>
      </c>
      <c r="EG522" s="3" t="s">
        <v>456</v>
      </c>
      <c r="EH522" s="3">
        <v>0</v>
      </c>
      <c r="EI522" s="3" t="s">
        <v>3</v>
      </c>
      <c r="EJ522" s="3">
        <v>1</v>
      </c>
      <c r="EK522" s="3">
        <v>400005</v>
      </c>
      <c r="EL522" s="3" t="s">
        <v>456</v>
      </c>
      <c r="EM522" s="3" t="s">
        <v>457</v>
      </c>
      <c r="EN522" s="3"/>
      <c r="EO522" s="3" t="s">
        <v>24</v>
      </c>
      <c r="EP522" s="3"/>
      <c r="EQ522" s="3">
        <v>16</v>
      </c>
      <c r="ER522" s="3">
        <v>0</v>
      </c>
      <c r="ES522" s="3">
        <v>7.92</v>
      </c>
      <c r="ET522" s="3">
        <v>0</v>
      </c>
      <c r="EU522" s="3">
        <v>0</v>
      </c>
      <c r="EV522" s="3">
        <v>0</v>
      </c>
      <c r="EW522" s="3">
        <v>0</v>
      </c>
      <c r="EX522" s="3">
        <v>0</v>
      </c>
      <c r="EY522" s="3">
        <v>0</v>
      </c>
      <c r="EZ522" s="3"/>
      <c r="FA522" s="3"/>
      <c r="FB522" s="3"/>
      <c r="FC522" s="3"/>
      <c r="FD522" s="3"/>
      <c r="FE522" s="3"/>
      <c r="FF522" s="3"/>
      <c r="FG522" s="3"/>
      <c r="FH522" s="3"/>
      <c r="FI522" s="3"/>
      <c r="FJ522" s="3"/>
      <c r="FK522" s="3"/>
      <c r="FL522" s="3"/>
      <c r="FM522" s="3"/>
      <c r="FN522" s="3"/>
      <c r="FO522" s="3"/>
      <c r="FP522" s="3"/>
      <c r="FQ522" s="3">
        <v>0</v>
      </c>
      <c r="FR522" s="3">
        <v>0</v>
      </c>
      <c r="FS522" s="3">
        <v>0</v>
      </c>
      <c r="FT522" s="3"/>
      <c r="FU522" s="3"/>
      <c r="FV522" s="3"/>
      <c r="FW522" s="3"/>
      <c r="FX522" s="3">
        <v>0</v>
      </c>
      <c r="FY522" s="3">
        <v>0</v>
      </c>
      <c r="FZ522" s="3"/>
      <c r="GA522" s="3" t="s">
        <v>728</v>
      </c>
      <c r="GB522" s="3"/>
      <c r="GC522" s="3"/>
      <c r="GD522" s="3">
        <v>1</v>
      </c>
      <c r="GE522" s="3"/>
      <c r="GF522" s="3">
        <v>-929249077</v>
      </c>
      <c r="GG522" s="3">
        <v>2</v>
      </c>
      <c r="GH522" s="3">
        <v>4</v>
      </c>
      <c r="GI522" s="3">
        <v>-2</v>
      </c>
      <c r="GJ522" s="3">
        <v>0</v>
      </c>
      <c r="GK522" s="3">
        <v>0</v>
      </c>
      <c r="GL522" s="3">
        <f t="shared" si="722"/>
        <v>0</v>
      </c>
      <c r="GM522" s="3">
        <f t="shared" si="723"/>
        <v>7920</v>
      </c>
      <c r="GN522" s="3">
        <f t="shared" si="724"/>
        <v>0</v>
      </c>
      <c r="GO522" s="3">
        <f t="shared" si="725"/>
        <v>7920</v>
      </c>
      <c r="GP522" s="3">
        <f t="shared" si="726"/>
        <v>0</v>
      </c>
      <c r="GQ522" s="3"/>
      <c r="GR522" s="3">
        <v>1</v>
      </c>
      <c r="GS522" s="3">
        <v>2</v>
      </c>
      <c r="GT522" s="3">
        <v>0</v>
      </c>
      <c r="GU522" s="3" t="s">
        <v>3</v>
      </c>
      <c r="GV522" s="3">
        <f t="shared" si="727"/>
        <v>0</v>
      </c>
      <c r="GW522" s="3">
        <v>1</v>
      </c>
      <c r="GX522" s="3">
        <f t="shared" si="728"/>
        <v>0</v>
      </c>
      <c r="GY522" s="3"/>
      <c r="GZ522" s="3"/>
      <c r="HA522" s="3">
        <v>0</v>
      </c>
      <c r="HB522" s="3">
        <v>0</v>
      </c>
      <c r="HC522" s="3">
        <f t="shared" si="729"/>
        <v>0</v>
      </c>
      <c r="HD522" s="3"/>
      <c r="HE522" s="3" t="s">
        <v>459</v>
      </c>
      <c r="HF522" s="3" t="s">
        <v>37</v>
      </c>
      <c r="HG522" s="3"/>
      <c r="HH522" s="3"/>
      <c r="HI522" s="3"/>
      <c r="HJ522" s="3"/>
      <c r="HK522" s="3"/>
      <c r="HL522" s="3"/>
      <c r="HM522" s="3" t="s">
        <v>3</v>
      </c>
      <c r="HN522" s="3" t="s">
        <v>3</v>
      </c>
      <c r="HO522" s="3" t="s">
        <v>3</v>
      </c>
      <c r="HP522" s="3" t="s">
        <v>3</v>
      </c>
      <c r="HQ522" s="3" t="s">
        <v>3</v>
      </c>
      <c r="HR522" s="3"/>
      <c r="HS522" s="3">
        <v>0</v>
      </c>
      <c r="HT522" s="3"/>
      <c r="HU522" s="3"/>
      <c r="HV522" s="3"/>
      <c r="HW522" s="3"/>
      <c r="HX522" s="3"/>
      <c r="HY522" s="3"/>
      <c r="HZ522" s="3"/>
      <c r="IA522" s="3"/>
      <c r="IB522" s="3"/>
      <c r="IC522" s="3"/>
      <c r="ID522" s="3"/>
      <c r="IE522" s="3"/>
      <c r="IF522" s="3"/>
      <c r="IG522" s="3"/>
      <c r="IH522" s="3"/>
      <c r="II522" s="3"/>
      <c r="IJ522" s="3"/>
      <c r="IK522" s="3">
        <v>0</v>
      </c>
      <c r="IL522" s="3"/>
      <c r="IM522" s="3"/>
      <c r="IN522" s="3"/>
      <c r="IO522" s="3"/>
      <c r="IP522" s="3"/>
      <c r="IQ522" s="3"/>
      <c r="IR522" s="3"/>
      <c r="IS522" s="3"/>
      <c r="IT522" s="3"/>
      <c r="IU522" s="3"/>
    </row>
    <row r="523" spans="1:255" ht="409.5" x14ac:dyDescent="0.25">
      <c r="A523" s="4">
        <v>17</v>
      </c>
      <c r="B523" s="4">
        <v>1</v>
      </c>
      <c r="C523" s="4"/>
      <c r="D523" s="4"/>
      <c r="E523" s="4" t="s">
        <v>725</v>
      </c>
      <c r="F523" s="4" t="s">
        <v>726</v>
      </c>
      <c r="G523" s="4" t="s">
        <v>727</v>
      </c>
      <c r="H523" s="4" t="s">
        <v>227</v>
      </c>
      <c r="I523" s="4">
        <v>1000</v>
      </c>
      <c r="J523" s="4">
        <v>0</v>
      </c>
      <c r="K523" s="4">
        <v>1000</v>
      </c>
      <c r="L523" s="4"/>
      <c r="M523" s="4"/>
      <c r="N523" s="4"/>
      <c r="O523" s="4">
        <f t="shared" si="705"/>
        <v>77932.800000000003</v>
      </c>
      <c r="P523" s="4">
        <f t="shared" si="706"/>
        <v>77932.800000000003</v>
      </c>
      <c r="Q523" s="4">
        <f>(ROUND((ROUND((((ET523*1.1))*AV523*I523),2)*BB523),2)+ROUND((ROUND(((AE523-((EU523*1.1)))*AV523*I523),2)*BS523),2))</f>
        <v>0</v>
      </c>
      <c r="R523" s="4">
        <f>(ROUND((ROUND((((EU523*1.1))*AV523*I523),2)*BS523),2)+ROUND((ROUND(((AE523-((EU523*1.1)))*AV523*I523),2)*BS523),2))</f>
        <v>0</v>
      </c>
      <c r="S523" s="4">
        <f t="shared" si="707"/>
        <v>0</v>
      </c>
      <c r="T523" s="4">
        <f t="shared" si="708"/>
        <v>0</v>
      </c>
      <c r="U523" s="4">
        <f t="shared" si="709"/>
        <v>0</v>
      </c>
      <c r="V523" s="4">
        <f t="shared" si="710"/>
        <v>0</v>
      </c>
      <c r="W523" s="4">
        <f t="shared" si="711"/>
        <v>0</v>
      </c>
      <c r="X523" s="4">
        <f>(ROUND((((S523+ROUND((ROUND((((EU523*1.1))*AV523*I523),2)*BS523),2))*AT523)/100),2)+ROUND(((ROUND((ROUND(((AE523-((EU523*1.1)))*AV523*I523),2)*BS523),2)*AT523)/100),2))</f>
        <v>0</v>
      </c>
      <c r="Y523" s="4">
        <f>(ROUND((((S523+ROUND((ROUND((((EU523*1.1))*AV523*I523),2)*BS523),2))*AU523)/100),2)+ROUND(((ROUND((ROUND(((AE523-((EU523*1.1)))*AV523*I523),2)*BS523),2)*AU523)/100),2))</f>
        <v>0</v>
      </c>
      <c r="Z523" s="4"/>
      <c r="AA523" s="4">
        <v>55890823</v>
      </c>
      <c r="AB523" s="4">
        <f t="shared" si="712"/>
        <v>7.92</v>
      </c>
      <c r="AC523" s="4">
        <f t="shared" si="736"/>
        <v>7.92</v>
      </c>
      <c r="AD523" s="4">
        <f>ROUND(((((ET523*1.1))-((EU523*1.1)))+AE523),6)</f>
        <v>0</v>
      </c>
      <c r="AE523" s="4">
        <f t="shared" si="737"/>
        <v>0</v>
      </c>
      <c r="AF523" s="4">
        <f t="shared" si="737"/>
        <v>0</v>
      </c>
      <c r="AG523" s="4">
        <f t="shared" si="713"/>
        <v>0</v>
      </c>
      <c r="AH523" s="4">
        <f t="shared" si="738"/>
        <v>0</v>
      </c>
      <c r="AI523" s="4">
        <f t="shared" si="738"/>
        <v>0</v>
      </c>
      <c r="AJ523" s="4">
        <f t="shared" si="714"/>
        <v>0</v>
      </c>
      <c r="AK523" s="4">
        <v>7.92</v>
      </c>
      <c r="AL523" s="4">
        <v>7.92</v>
      </c>
      <c r="AM523" s="4">
        <v>0</v>
      </c>
      <c r="AN523" s="4">
        <v>0</v>
      </c>
      <c r="AO523" s="4">
        <v>0</v>
      </c>
      <c r="AP523" s="4">
        <v>0</v>
      </c>
      <c r="AQ523" s="4">
        <v>0</v>
      </c>
      <c r="AR523" s="4">
        <v>0</v>
      </c>
      <c r="AS523" s="4">
        <v>0</v>
      </c>
      <c r="AT523" s="4">
        <v>0</v>
      </c>
      <c r="AU523" s="4">
        <v>0</v>
      </c>
      <c r="AV523" s="4">
        <v>1</v>
      </c>
      <c r="AW523" s="4">
        <v>1</v>
      </c>
      <c r="AX523" s="4"/>
      <c r="AY523" s="4"/>
      <c r="AZ523" s="4">
        <v>1</v>
      </c>
      <c r="BA523" s="4">
        <v>1</v>
      </c>
      <c r="BB523" s="4">
        <v>1</v>
      </c>
      <c r="BC523" s="4">
        <v>9.84</v>
      </c>
      <c r="BD523" s="4" t="s">
        <v>3</v>
      </c>
      <c r="BE523" s="4" t="s">
        <v>3</v>
      </c>
      <c r="BF523" s="4" t="s">
        <v>3</v>
      </c>
      <c r="BG523" s="4" t="s">
        <v>3</v>
      </c>
      <c r="BH523" s="4">
        <v>3</v>
      </c>
      <c r="BI523" s="4">
        <v>2</v>
      </c>
      <c r="BJ523" s="4" t="s">
        <v>726</v>
      </c>
      <c r="BK523" s="4"/>
      <c r="BL523" s="4"/>
      <c r="BM523" s="4">
        <v>400005</v>
      </c>
      <c r="BN523" s="4">
        <v>0</v>
      </c>
      <c r="BO523" s="4" t="s">
        <v>3</v>
      </c>
      <c r="BP523" s="4">
        <v>0</v>
      </c>
      <c r="BQ523" s="4">
        <v>213</v>
      </c>
      <c r="BR523" s="4">
        <v>0</v>
      </c>
      <c r="BS523" s="4">
        <v>1</v>
      </c>
      <c r="BT523" s="4">
        <v>1</v>
      </c>
      <c r="BU523" s="4">
        <v>1</v>
      </c>
      <c r="BV523" s="4">
        <v>1</v>
      </c>
      <c r="BW523" s="4">
        <v>1</v>
      </c>
      <c r="BX523" s="4">
        <v>1</v>
      </c>
      <c r="BY523" s="4" t="s">
        <v>3</v>
      </c>
      <c r="BZ523" s="4">
        <v>0</v>
      </c>
      <c r="CA523" s="4">
        <v>0</v>
      </c>
      <c r="CB523" s="4" t="s">
        <v>3</v>
      </c>
      <c r="CC523" s="4"/>
      <c r="CD523" s="4"/>
      <c r="CE523" s="4">
        <v>1566</v>
      </c>
      <c r="CF523" s="4">
        <v>0</v>
      </c>
      <c r="CG523" s="4">
        <v>0</v>
      </c>
      <c r="CH523" s="4"/>
      <c r="CI523" s="4"/>
      <c r="CJ523" s="4"/>
      <c r="CK523" s="4"/>
      <c r="CL523" s="4"/>
      <c r="CM523" s="4">
        <v>0</v>
      </c>
      <c r="CN523" s="10" t="s">
        <v>2529</v>
      </c>
      <c r="CO523" s="4">
        <v>0</v>
      </c>
      <c r="CP523" s="4">
        <f t="shared" si="715"/>
        <v>77932.800000000003</v>
      </c>
      <c r="CQ523" s="4">
        <f t="shared" si="716"/>
        <v>77.930000000000007</v>
      </c>
      <c r="CR523" s="4">
        <f>(ROUND((ROUND((((ET523*1.1))*AV523*1),2)*BB523),2)+ROUND((ROUND(((AE523-((EU523*1.1)))*AV523*1),2)*BS523),2))</f>
        <v>0</v>
      </c>
      <c r="CS523" s="4">
        <f>(ROUND((ROUND((((EU523*1.1))*AV523*1),2)*BS523),2)+ROUND((ROUND(((AE523-((EU523*1.1)))*AV523*1),2)*BS523),2))</f>
        <v>0</v>
      </c>
      <c r="CT523" s="4">
        <f t="shared" si="717"/>
        <v>0</v>
      </c>
      <c r="CU523" s="4">
        <f t="shared" si="718"/>
        <v>0</v>
      </c>
      <c r="CV523" s="4">
        <f t="shared" si="719"/>
        <v>0</v>
      </c>
      <c r="CW523" s="4">
        <f t="shared" si="720"/>
        <v>0</v>
      </c>
      <c r="CX523" s="4">
        <f t="shared" si="721"/>
        <v>0</v>
      </c>
      <c r="CY523" s="4">
        <f>(ROUND((((S523+ROUND((ROUND((((EU523*1.1))*AV523*1),2)*BS523),2))*AT523)/100),2)+ROUND(((ROUND((ROUND(((AE523-((EU523*1.1)))*AV523*1),2)*BS523),2)*AT523)/100),2))</f>
        <v>0</v>
      </c>
      <c r="CZ523" s="4">
        <f>(ROUND((((S523+ROUND((ROUND((((EU523*1.1))*AV523*1),2)*BS523),2))*AU523)/100),2)+ROUND(((ROUND((ROUND(((AE523-((EU523*1.1)))*AV523*1),2)*BS523),2)*AU523)/100),2))</f>
        <v>0</v>
      </c>
      <c r="DA523" s="4"/>
      <c r="DB523" s="4"/>
      <c r="DC523" s="4" t="s">
        <v>3</v>
      </c>
      <c r="DD523" s="4" t="s">
        <v>22</v>
      </c>
      <c r="DE523" s="4" t="s">
        <v>23</v>
      </c>
      <c r="DF523" s="4" t="s">
        <v>23</v>
      </c>
      <c r="DG523" s="4" t="s">
        <v>23</v>
      </c>
      <c r="DH523" s="4" t="s">
        <v>3</v>
      </c>
      <c r="DI523" s="4" t="s">
        <v>23</v>
      </c>
      <c r="DJ523" s="4" t="s">
        <v>23</v>
      </c>
      <c r="DK523" s="4" t="s">
        <v>3</v>
      </c>
      <c r="DL523" s="4" t="s">
        <v>3</v>
      </c>
      <c r="DM523" s="4" t="s">
        <v>3</v>
      </c>
      <c r="DN523" s="4">
        <v>0</v>
      </c>
      <c r="DO523" s="4">
        <v>0</v>
      </c>
      <c r="DP523" s="4">
        <v>1</v>
      </c>
      <c r="DQ523" s="4">
        <v>1</v>
      </c>
      <c r="DR523" s="4"/>
      <c r="DS523" s="4"/>
      <c r="DT523" s="4"/>
      <c r="DU523" s="4">
        <v>1013</v>
      </c>
      <c r="DV523" s="4" t="s">
        <v>227</v>
      </c>
      <c r="DW523" s="4" t="s">
        <v>227</v>
      </c>
      <c r="DX523" s="4">
        <v>1</v>
      </c>
      <c r="DY523" s="4"/>
      <c r="DZ523" s="4" t="s">
        <v>3</v>
      </c>
      <c r="EA523" s="4" t="s">
        <v>3</v>
      </c>
      <c r="EB523" s="4" t="s">
        <v>3</v>
      </c>
      <c r="EC523" s="4" t="s">
        <v>3</v>
      </c>
      <c r="ED523" s="4"/>
      <c r="EE523" s="4">
        <v>57042888</v>
      </c>
      <c r="EF523" s="4">
        <v>213</v>
      </c>
      <c r="EG523" s="4" t="s">
        <v>456</v>
      </c>
      <c r="EH523" s="4">
        <v>0</v>
      </c>
      <c r="EI523" s="4" t="s">
        <v>3</v>
      </c>
      <c r="EJ523" s="4">
        <v>1</v>
      </c>
      <c r="EK523" s="4">
        <v>400005</v>
      </c>
      <c r="EL523" s="4" t="s">
        <v>456</v>
      </c>
      <c r="EM523" s="4" t="s">
        <v>457</v>
      </c>
      <c r="EN523" s="4"/>
      <c r="EO523" s="4" t="s">
        <v>24</v>
      </c>
      <c r="EP523" s="4"/>
      <c r="EQ523" s="4">
        <v>16</v>
      </c>
      <c r="ER523" s="4">
        <v>0</v>
      </c>
      <c r="ES523" s="4">
        <v>7.92</v>
      </c>
      <c r="ET523" s="4">
        <v>0</v>
      </c>
      <c r="EU523" s="4">
        <v>0</v>
      </c>
      <c r="EV523" s="4">
        <v>0</v>
      </c>
      <c r="EW523" s="4">
        <v>0</v>
      </c>
      <c r="EX523" s="4">
        <v>0</v>
      </c>
      <c r="EY523" s="4">
        <v>0</v>
      </c>
      <c r="EZ523" s="4">
        <v>5</v>
      </c>
      <c r="FA523" s="4"/>
      <c r="FB523" s="4"/>
      <c r="FC523" s="4">
        <v>1</v>
      </c>
      <c r="FD523" s="4">
        <v>18</v>
      </c>
      <c r="FE523" s="4"/>
      <c r="FF523" s="4">
        <v>93.2</v>
      </c>
      <c r="FG523" s="4"/>
      <c r="FH523" s="4"/>
      <c r="FI523" s="4"/>
      <c r="FJ523" s="4"/>
      <c r="FK523" s="4"/>
      <c r="FL523" s="4"/>
      <c r="FM523" s="4"/>
      <c r="FN523" s="4"/>
      <c r="FO523" s="4"/>
      <c r="FP523" s="4"/>
      <c r="FQ523" s="4">
        <v>0</v>
      </c>
      <c r="FR523" s="4">
        <v>0</v>
      </c>
      <c r="FS523" s="4">
        <v>0</v>
      </c>
      <c r="FT523" s="4"/>
      <c r="FU523" s="4"/>
      <c r="FV523" s="4"/>
      <c r="FW523" s="4"/>
      <c r="FX523" s="4">
        <v>0</v>
      </c>
      <c r="FY523" s="4">
        <v>0</v>
      </c>
      <c r="FZ523" s="4"/>
      <c r="GA523" s="4" t="s">
        <v>728</v>
      </c>
      <c r="GB523" s="4"/>
      <c r="GC523" s="4"/>
      <c r="GD523" s="4">
        <v>1</v>
      </c>
      <c r="GE523" s="4"/>
      <c r="GF523" s="4">
        <v>-929249077</v>
      </c>
      <c r="GG523" s="4">
        <v>2</v>
      </c>
      <c r="GH523" s="4">
        <v>3</v>
      </c>
      <c r="GI523" s="4">
        <v>5</v>
      </c>
      <c r="GJ523" s="4">
        <v>0</v>
      </c>
      <c r="GK523" s="4">
        <v>0</v>
      </c>
      <c r="GL523" s="4">
        <f t="shared" si="722"/>
        <v>0</v>
      </c>
      <c r="GM523" s="4">
        <f t="shared" si="723"/>
        <v>77932.800000000003</v>
      </c>
      <c r="GN523" s="4">
        <f t="shared" si="724"/>
        <v>0</v>
      </c>
      <c r="GO523" s="4">
        <f t="shared" si="725"/>
        <v>77932.800000000003</v>
      </c>
      <c r="GP523" s="4">
        <f t="shared" si="726"/>
        <v>0</v>
      </c>
      <c r="GQ523" s="4"/>
      <c r="GR523" s="4">
        <v>1</v>
      </c>
      <c r="GS523" s="4">
        <v>1</v>
      </c>
      <c r="GT523" s="4">
        <v>0</v>
      </c>
      <c r="GU523" s="4" t="s">
        <v>3</v>
      </c>
      <c r="GV523" s="4">
        <f t="shared" si="727"/>
        <v>0</v>
      </c>
      <c r="GW523" s="4">
        <v>1</v>
      </c>
      <c r="GX523" s="4">
        <f t="shared" si="728"/>
        <v>0</v>
      </c>
      <c r="GY523" s="4"/>
      <c r="GZ523" s="4"/>
      <c r="HA523" s="4">
        <v>0</v>
      </c>
      <c r="HB523" s="4">
        <v>0</v>
      </c>
      <c r="HC523" s="4">
        <f t="shared" si="729"/>
        <v>0</v>
      </c>
      <c r="HD523" s="4"/>
      <c r="HE523" s="4" t="s">
        <v>459</v>
      </c>
      <c r="HF523" s="4" t="s">
        <v>37</v>
      </c>
      <c r="HG523" s="4"/>
      <c r="HH523" s="4"/>
      <c r="HI523" s="4"/>
      <c r="HJ523" s="4"/>
      <c r="HK523" s="4"/>
      <c r="HL523" s="4"/>
      <c r="HM523" s="4" t="s">
        <v>3</v>
      </c>
      <c r="HN523" s="4" t="s">
        <v>3</v>
      </c>
      <c r="HO523" s="4" t="s">
        <v>3</v>
      </c>
      <c r="HP523" s="4" t="s">
        <v>3</v>
      </c>
      <c r="HQ523" s="4" t="s">
        <v>3</v>
      </c>
      <c r="HR523" s="4"/>
      <c r="HS523" s="4">
        <v>0</v>
      </c>
      <c r="HT523" s="4"/>
      <c r="HU523" s="4"/>
      <c r="HV523" s="4"/>
      <c r="HW523" s="4"/>
      <c r="HX523" s="4"/>
      <c r="HY523" s="4"/>
      <c r="HZ523" s="4"/>
      <c r="IA523" s="4"/>
      <c r="IB523" s="4"/>
      <c r="IC523" s="4"/>
      <c r="ID523" s="4"/>
      <c r="IE523" s="4"/>
      <c r="IF523" s="4"/>
      <c r="IG523" s="4"/>
      <c r="IH523" s="4"/>
      <c r="II523" s="4"/>
      <c r="IJ523" s="4"/>
      <c r="IK523" s="4">
        <v>0</v>
      </c>
      <c r="IL523" s="4"/>
      <c r="IM523" s="4"/>
      <c r="IN523" s="4"/>
      <c r="IO523" s="4"/>
      <c r="IP523" s="4"/>
      <c r="IQ523" s="4"/>
      <c r="IR523" s="4"/>
      <c r="IS523" s="4"/>
      <c r="IT523" s="4"/>
      <c r="IU523" s="4"/>
    </row>
    <row r="524" spans="1:255" ht="409.5" x14ac:dyDescent="0.25">
      <c r="A524" s="3">
        <v>17</v>
      </c>
      <c r="B524" s="3">
        <v>1</v>
      </c>
      <c r="C524" s="3"/>
      <c r="D524" s="3"/>
      <c r="E524" s="3" t="s">
        <v>729</v>
      </c>
      <c r="F524" s="3" t="s">
        <v>730</v>
      </c>
      <c r="G524" s="3" t="s">
        <v>731</v>
      </c>
      <c r="H524" s="3" t="s">
        <v>227</v>
      </c>
      <c r="I524" s="3">
        <v>1500</v>
      </c>
      <c r="J524" s="3">
        <v>0</v>
      </c>
      <c r="K524" s="3">
        <v>1500</v>
      </c>
      <c r="L524" s="3"/>
      <c r="M524" s="3"/>
      <c r="N524" s="3"/>
      <c r="O524" s="3">
        <f t="shared" ref="O524:O535" si="739">ROUND(CP524,2)</f>
        <v>19275</v>
      </c>
      <c r="P524" s="3">
        <f t="shared" ref="P524:P535" si="740">ROUND((ROUND((AC524*AW524*I524),2)*BC524),2)</f>
        <v>19275</v>
      </c>
      <c r="Q524" s="3">
        <f>(ROUND((ROUND((((ET524*1.1))*AV524*I524),2)*BB524),2)+ROUND((ROUND(((AE524-((EU524*1.1)))*AV524*I524),2)*BS524),2))</f>
        <v>0</v>
      </c>
      <c r="R524" s="3">
        <f>(ROUND((ROUND((((EU524*1.1))*AV524*I524),2)*BS524),2)+ROUND((ROUND(((AE524-((EU524*1.1)))*AV524*I524),2)*BS524),2))</f>
        <v>0</v>
      </c>
      <c r="S524" s="3">
        <f t="shared" ref="S524:S535" si="741">ROUND((ROUND((AF524*AV524*I524),2)*BA524),2)</f>
        <v>0</v>
      </c>
      <c r="T524" s="3">
        <f t="shared" ref="T524:T535" si="742">ROUND(CU524*I524,2)</f>
        <v>0</v>
      </c>
      <c r="U524" s="3">
        <f t="shared" ref="U524:U535" si="743">CV524*I524</f>
        <v>0</v>
      </c>
      <c r="V524" s="3">
        <f t="shared" ref="V524:V535" si="744">CW524*I524</f>
        <v>0</v>
      </c>
      <c r="W524" s="3">
        <f t="shared" ref="W524:W535" si="745">ROUND(CX524*I524,2)</f>
        <v>0</v>
      </c>
      <c r="X524" s="3">
        <f>(ROUND((((S524+ROUND((ROUND((((EU524*1.1))*AV524*I524),2)*BS524),2))*AT524)/100),2)+ROUND(((ROUND((ROUND(((AE524-((EU524*1.1)))*AV524*I524),2)*BS524),2)*AT524)/100),2))</f>
        <v>0</v>
      </c>
      <c r="Y524" s="3">
        <f>(ROUND((((S524+ROUND((ROUND((((EU524*1.1))*AV524*I524),2)*BS524),2))*AU524)/100),2)+ROUND(((ROUND((ROUND(((AE524-((EU524*1.1)))*AV524*I524),2)*BS524),2)*AU524)/100),2))</f>
        <v>0</v>
      </c>
      <c r="Z524" s="3"/>
      <c r="AA524" s="3">
        <v>54971259</v>
      </c>
      <c r="AB524" s="3">
        <f t="shared" ref="AB524:AB535" si="746">ROUND((AC524+AD524+AF524),6)</f>
        <v>12.85</v>
      </c>
      <c r="AC524" s="3">
        <f t="shared" si="736"/>
        <v>12.85</v>
      </c>
      <c r="AD524" s="3">
        <f>ROUND(((((ET524*1.1))-((EU524*1.1)))+AE524),6)</f>
        <v>0</v>
      </c>
      <c r="AE524" s="3">
        <f t="shared" si="737"/>
        <v>0</v>
      </c>
      <c r="AF524" s="3">
        <f t="shared" si="737"/>
        <v>0</v>
      </c>
      <c r="AG524" s="3">
        <f t="shared" ref="AG524:AG535" si="747">ROUND((AP524),6)</f>
        <v>0</v>
      </c>
      <c r="AH524" s="3">
        <f t="shared" si="738"/>
        <v>0</v>
      </c>
      <c r="AI524" s="3">
        <f t="shared" si="738"/>
        <v>0</v>
      </c>
      <c r="AJ524" s="3">
        <f t="shared" ref="AJ524:AJ535" si="748">(AS524)</f>
        <v>0</v>
      </c>
      <c r="AK524" s="3">
        <v>12.85</v>
      </c>
      <c r="AL524" s="3">
        <v>12.85</v>
      </c>
      <c r="AM524" s="3">
        <v>0</v>
      </c>
      <c r="AN524" s="3">
        <v>0</v>
      </c>
      <c r="AO524" s="3">
        <v>0</v>
      </c>
      <c r="AP524" s="3">
        <v>0</v>
      </c>
      <c r="AQ524" s="3">
        <v>0</v>
      </c>
      <c r="AR524" s="3">
        <v>0</v>
      </c>
      <c r="AS524" s="3">
        <v>0</v>
      </c>
      <c r="AT524" s="3">
        <v>0</v>
      </c>
      <c r="AU524" s="3">
        <v>0</v>
      </c>
      <c r="AV524" s="3">
        <v>1</v>
      </c>
      <c r="AW524" s="3">
        <v>1</v>
      </c>
      <c r="AX524" s="3"/>
      <c r="AY524" s="3"/>
      <c r="AZ524" s="3">
        <v>1</v>
      </c>
      <c r="BA524" s="3">
        <v>1</v>
      </c>
      <c r="BB524" s="3">
        <v>1</v>
      </c>
      <c r="BC524" s="3">
        <v>1</v>
      </c>
      <c r="BD524" s="3" t="s">
        <v>3</v>
      </c>
      <c r="BE524" s="3" t="s">
        <v>3</v>
      </c>
      <c r="BF524" s="3" t="s">
        <v>3</v>
      </c>
      <c r="BG524" s="3" t="s">
        <v>3</v>
      </c>
      <c r="BH524" s="3">
        <v>3</v>
      </c>
      <c r="BI524" s="3">
        <v>2</v>
      </c>
      <c r="BJ524" s="3" t="s">
        <v>730</v>
      </c>
      <c r="BK524" s="3"/>
      <c r="BL524" s="3"/>
      <c r="BM524" s="3">
        <v>400005</v>
      </c>
      <c r="BN524" s="3">
        <v>0</v>
      </c>
      <c r="BO524" s="3" t="s">
        <v>3</v>
      </c>
      <c r="BP524" s="3">
        <v>0</v>
      </c>
      <c r="BQ524" s="3">
        <v>213</v>
      </c>
      <c r="BR524" s="3">
        <v>0</v>
      </c>
      <c r="BS524" s="3">
        <v>1</v>
      </c>
      <c r="BT524" s="3">
        <v>1</v>
      </c>
      <c r="BU524" s="3">
        <v>1</v>
      </c>
      <c r="BV524" s="3">
        <v>1</v>
      </c>
      <c r="BW524" s="3">
        <v>1</v>
      </c>
      <c r="BX524" s="3">
        <v>1</v>
      </c>
      <c r="BY524" s="3" t="s">
        <v>3</v>
      </c>
      <c r="BZ524" s="3">
        <v>0</v>
      </c>
      <c r="CA524" s="3">
        <v>0</v>
      </c>
      <c r="CB524" s="3" t="s">
        <v>3</v>
      </c>
      <c r="CC524" s="3"/>
      <c r="CD524" s="3"/>
      <c r="CE524" s="3">
        <v>1566</v>
      </c>
      <c r="CF524" s="3">
        <v>0</v>
      </c>
      <c r="CG524" s="3">
        <v>0</v>
      </c>
      <c r="CH524" s="3"/>
      <c r="CI524" s="3"/>
      <c r="CJ524" s="3"/>
      <c r="CK524" s="3"/>
      <c r="CL524" s="3"/>
      <c r="CM524" s="3">
        <v>0</v>
      </c>
      <c r="CN524" s="9" t="s">
        <v>2529</v>
      </c>
      <c r="CO524" s="3">
        <v>0</v>
      </c>
      <c r="CP524" s="3">
        <f t="shared" ref="CP524:CP535" si="749">(P524+Q524+S524)</f>
        <v>19275</v>
      </c>
      <c r="CQ524" s="3">
        <f t="shared" ref="CQ524:CQ535" si="750">ROUND((ROUND((AC524*AW524*1),2)*BC524),2)</f>
        <v>12.85</v>
      </c>
      <c r="CR524" s="3">
        <f>(ROUND((ROUND((((ET524*1.1))*AV524*1),2)*BB524),2)+ROUND((ROUND(((AE524-((EU524*1.1)))*AV524*1),2)*BS524),2))</f>
        <v>0</v>
      </c>
      <c r="CS524" s="3">
        <f>(ROUND((ROUND((((EU524*1.1))*AV524*1),2)*BS524),2)+ROUND((ROUND(((AE524-((EU524*1.1)))*AV524*1),2)*BS524),2))</f>
        <v>0</v>
      </c>
      <c r="CT524" s="3">
        <f t="shared" ref="CT524:CT535" si="751">ROUND((ROUND((AF524*AV524*1),2)*BA524),2)</f>
        <v>0</v>
      </c>
      <c r="CU524" s="3">
        <f t="shared" ref="CU524:CU535" si="752">AG524</f>
        <v>0</v>
      </c>
      <c r="CV524" s="3">
        <f t="shared" ref="CV524:CV535" si="753">(AH524*AV524)</f>
        <v>0</v>
      </c>
      <c r="CW524" s="3">
        <f t="shared" ref="CW524:CW535" si="754">AI524</f>
        <v>0</v>
      </c>
      <c r="CX524" s="3">
        <f t="shared" ref="CX524:CX535" si="755">AJ524</f>
        <v>0</v>
      </c>
      <c r="CY524" s="3">
        <f>(ROUND((((S524+ROUND((ROUND((((EU524*1.1))*AV524*1),2)*BS524),2))*AT524)/100),2)+ROUND(((ROUND((ROUND(((AE524-((EU524*1.1)))*AV524*1),2)*BS524),2)*AT524)/100),2))</f>
        <v>0</v>
      </c>
      <c r="CZ524" s="3">
        <f>(ROUND((((S524+ROUND((ROUND((((EU524*1.1))*AV524*1),2)*BS524),2))*AU524)/100),2)+ROUND(((ROUND((ROUND(((AE524-((EU524*1.1)))*AV524*1),2)*BS524),2)*AU524)/100),2))</f>
        <v>0</v>
      </c>
      <c r="DA524" s="3"/>
      <c r="DB524" s="3"/>
      <c r="DC524" s="3" t="s">
        <v>3</v>
      </c>
      <c r="DD524" s="3" t="s">
        <v>22</v>
      </c>
      <c r="DE524" s="3" t="s">
        <v>23</v>
      </c>
      <c r="DF524" s="3" t="s">
        <v>23</v>
      </c>
      <c r="DG524" s="3" t="s">
        <v>23</v>
      </c>
      <c r="DH524" s="3" t="s">
        <v>3</v>
      </c>
      <c r="DI524" s="3" t="s">
        <v>23</v>
      </c>
      <c r="DJ524" s="3" t="s">
        <v>23</v>
      </c>
      <c r="DK524" s="3" t="s">
        <v>3</v>
      </c>
      <c r="DL524" s="3" t="s">
        <v>3</v>
      </c>
      <c r="DM524" s="3" t="s">
        <v>3</v>
      </c>
      <c r="DN524" s="3">
        <v>0</v>
      </c>
      <c r="DO524" s="3">
        <v>0</v>
      </c>
      <c r="DP524" s="3">
        <v>1</v>
      </c>
      <c r="DQ524" s="3">
        <v>1</v>
      </c>
      <c r="DR524" s="3"/>
      <c r="DS524" s="3"/>
      <c r="DT524" s="3"/>
      <c r="DU524" s="3">
        <v>1013</v>
      </c>
      <c r="DV524" s="3" t="s">
        <v>227</v>
      </c>
      <c r="DW524" s="3" t="s">
        <v>227</v>
      </c>
      <c r="DX524" s="3">
        <v>1</v>
      </c>
      <c r="DY524" s="3"/>
      <c r="DZ524" s="3" t="s">
        <v>3</v>
      </c>
      <c r="EA524" s="3" t="s">
        <v>3</v>
      </c>
      <c r="EB524" s="3" t="s">
        <v>3</v>
      </c>
      <c r="EC524" s="3" t="s">
        <v>3</v>
      </c>
      <c r="ED524" s="3"/>
      <c r="EE524" s="3">
        <v>57042888</v>
      </c>
      <c r="EF524" s="3">
        <v>213</v>
      </c>
      <c r="EG524" s="3" t="s">
        <v>456</v>
      </c>
      <c r="EH524" s="3">
        <v>0</v>
      </c>
      <c r="EI524" s="3" t="s">
        <v>3</v>
      </c>
      <c r="EJ524" s="3">
        <v>1</v>
      </c>
      <c r="EK524" s="3">
        <v>400005</v>
      </c>
      <c r="EL524" s="3" t="s">
        <v>456</v>
      </c>
      <c r="EM524" s="3" t="s">
        <v>457</v>
      </c>
      <c r="EN524" s="3"/>
      <c r="EO524" s="3" t="s">
        <v>24</v>
      </c>
      <c r="EP524" s="3"/>
      <c r="EQ524" s="3">
        <v>16</v>
      </c>
      <c r="ER524" s="3">
        <v>0</v>
      </c>
      <c r="ES524" s="3">
        <v>12.85</v>
      </c>
      <c r="ET524" s="3">
        <v>0</v>
      </c>
      <c r="EU524" s="3">
        <v>0</v>
      </c>
      <c r="EV524" s="3">
        <v>0</v>
      </c>
      <c r="EW524" s="3">
        <v>0</v>
      </c>
      <c r="EX524" s="3">
        <v>0</v>
      </c>
      <c r="EY524" s="3">
        <v>0</v>
      </c>
      <c r="EZ524" s="3"/>
      <c r="FA524" s="3"/>
      <c r="FB524" s="3"/>
      <c r="FC524" s="3"/>
      <c r="FD524" s="3"/>
      <c r="FE524" s="3"/>
      <c r="FF524" s="3"/>
      <c r="FG524" s="3"/>
      <c r="FH524" s="3"/>
      <c r="FI524" s="3"/>
      <c r="FJ524" s="3"/>
      <c r="FK524" s="3"/>
      <c r="FL524" s="3"/>
      <c r="FM524" s="3"/>
      <c r="FN524" s="3"/>
      <c r="FO524" s="3"/>
      <c r="FP524" s="3"/>
      <c r="FQ524" s="3">
        <v>0</v>
      </c>
      <c r="FR524" s="3">
        <v>0</v>
      </c>
      <c r="FS524" s="3">
        <v>0</v>
      </c>
      <c r="FT524" s="3"/>
      <c r="FU524" s="3"/>
      <c r="FV524" s="3"/>
      <c r="FW524" s="3"/>
      <c r="FX524" s="3">
        <v>0</v>
      </c>
      <c r="FY524" s="3">
        <v>0</v>
      </c>
      <c r="FZ524" s="3"/>
      <c r="GA524" s="3" t="s">
        <v>732</v>
      </c>
      <c r="GB524" s="3"/>
      <c r="GC524" s="3"/>
      <c r="GD524" s="3">
        <v>1</v>
      </c>
      <c r="GE524" s="3"/>
      <c r="GF524" s="3">
        <v>-782405107</v>
      </c>
      <c r="GG524" s="3">
        <v>2</v>
      </c>
      <c r="GH524" s="3">
        <v>4</v>
      </c>
      <c r="GI524" s="3">
        <v>-2</v>
      </c>
      <c r="GJ524" s="3">
        <v>0</v>
      </c>
      <c r="GK524" s="3">
        <v>0</v>
      </c>
      <c r="GL524" s="3">
        <f t="shared" ref="GL524:GL535" si="756">ROUND(IF(AND(BH524=3,BI524=3,FS524&lt;&gt;0),P524,0),2)</f>
        <v>0</v>
      </c>
      <c r="GM524" s="3">
        <f t="shared" ref="GM524:GM535" si="757">ROUND(O524+X524+Y524,2)+GX524</f>
        <v>19275</v>
      </c>
      <c r="GN524" s="3">
        <f t="shared" ref="GN524:GN535" si="758">IF(OR(BI524=0,BI524=1),GM524-GX524,0)</f>
        <v>0</v>
      </c>
      <c r="GO524" s="3">
        <f t="shared" ref="GO524:GO535" si="759">IF(BI524=2,GM524-GX524,0)</f>
        <v>19275</v>
      </c>
      <c r="GP524" s="3">
        <f t="shared" ref="GP524:GP535" si="760">IF(BI524=4,GM524-GX524,0)</f>
        <v>0</v>
      </c>
      <c r="GQ524" s="3"/>
      <c r="GR524" s="3">
        <v>1</v>
      </c>
      <c r="GS524" s="3">
        <v>2</v>
      </c>
      <c r="GT524" s="3">
        <v>0</v>
      </c>
      <c r="GU524" s="3" t="s">
        <v>3</v>
      </c>
      <c r="GV524" s="3">
        <f t="shared" ref="GV524:GV535" si="761">ROUND((GT524),6)</f>
        <v>0</v>
      </c>
      <c r="GW524" s="3">
        <v>1</v>
      </c>
      <c r="GX524" s="3">
        <f t="shared" ref="GX524:GX535" si="762">ROUND(HC524*I524,2)</f>
        <v>0</v>
      </c>
      <c r="GY524" s="3"/>
      <c r="GZ524" s="3"/>
      <c r="HA524" s="3">
        <v>0</v>
      </c>
      <c r="HB524" s="3">
        <v>0</v>
      </c>
      <c r="HC524" s="3">
        <f t="shared" ref="HC524:HC535" si="763">GV524*GW524</f>
        <v>0</v>
      </c>
      <c r="HD524" s="3"/>
      <c r="HE524" s="3" t="s">
        <v>459</v>
      </c>
      <c r="HF524" s="3" t="s">
        <v>37</v>
      </c>
      <c r="HG524" s="3"/>
      <c r="HH524" s="3"/>
      <c r="HI524" s="3"/>
      <c r="HJ524" s="3"/>
      <c r="HK524" s="3"/>
      <c r="HL524" s="3"/>
      <c r="HM524" s="3" t="s">
        <v>3</v>
      </c>
      <c r="HN524" s="3" t="s">
        <v>3</v>
      </c>
      <c r="HO524" s="3" t="s">
        <v>3</v>
      </c>
      <c r="HP524" s="3" t="s">
        <v>3</v>
      </c>
      <c r="HQ524" s="3" t="s">
        <v>3</v>
      </c>
      <c r="HR524" s="3"/>
      <c r="HS524" s="3">
        <v>0</v>
      </c>
      <c r="HT524" s="3"/>
      <c r="HU524" s="3"/>
      <c r="HV524" s="3"/>
      <c r="HW524" s="3"/>
      <c r="HX524" s="3"/>
      <c r="HY524" s="3"/>
      <c r="HZ524" s="3"/>
      <c r="IA524" s="3"/>
      <c r="IB524" s="3"/>
      <c r="IC524" s="3"/>
      <c r="ID524" s="3"/>
      <c r="IE524" s="3"/>
      <c r="IF524" s="3"/>
      <c r="IG524" s="3"/>
      <c r="IH524" s="3"/>
      <c r="II524" s="3"/>
      <c r="IJ524" s="3"/>
      <c r="IK524" s="3">
        <v>0</v>
      </c>
      <c r="IL524" s="3"/>
      <c r="IM524" s="3"/>
      <c r="IN524" s="3"/>
      <c r="IO524" s="3"/>
      <c r="IP524" s="3"/>
      <c r="IQ524" s="3"/>
      <c r="IR524" s="3"/>
      <c r="IS524" s="3"/>
      <c r="IT524" s="3"/>
      <c r="IU524" s="3"/>
    </row>
    <row r="525" spans="1:255" ht="409.5" x14ac:dyDescent="0.25">
      <c r="A525" s="4">
        <v>17</v>
      </c>
      <c r="B525" s="4">
        <v>1</v>
      </c>
      <c r="C525" s="4"/>
      <c r="D525" s="4"/>
      <c r="E525" s="4" t="s">
        <v>729</v>
      </c>
      <c r="F525" s="4" t="s">
        <v>730</v>
      </c>
      <c r="G525" s="4" t="s">
        <v>731</v>
      </c>
      <c r="H525" s="4" t="s">
        <v>227</v>
      </c>
      <c r="I525" s="4">
        <v>1500</v>
      </c>
      <c r="J525" s="4">
        <v>0</v>
      </c>
      <c r="K525" s="4">
        <v>1500</v>
      </c>
      <c r="L525" s="4"/>
      <c r="M525" s="4"/>
      <c r="N525" s="4"/>
      <c r="O525" s="4">
        <f t="shared" si="739"/>
        <v>189666</v>
      </c>
      <c r="P525" s="4">
        <f t="shared" si="740"/>
        <v>189666</v>
      </c>
      <c r="Q525" s="4">
        <f>(ROUND((ROUND((((ET525*1.1))*AV525*I525),2)*BB525),2)+ROUND((ROUND(((AE525-((EU525*1.1)))*AV525*I525),2)*BS525),2))</f>
        <v>0</v>
      </c>
      <c r="R525" s="4">
        <f>(ROUND((ROUND((((EU525*1.1))*AV525*I525),2)*BS525),2)+ROUND((ROUND(((AE525-((EU525*1.1)))*AV525*I525),2)*BS525),2))</f>
        <v>0</v>
      </c>
      <c r="S525" s="4">
        <f t="shared" si="741"/>
        <v>0</v>
      </c>
      <c r="T525" s="4">
        <f t="shared" si="742"/>
        <v>0</v>
      </c>
      <c r="U525" s="4">
        <f t="shared" si="743"/>
        <v>0</v>
      </c>
      <c r="V525" s="4">
        <f t="shared" si="744"/>
        <v>0</v>
      </c>
      <c r="W525" s="4">
        <f t="shared" si="745"/>
        <v>0</v>
      </c>
      <c r="X525" s="4">
        <f>(ROUND((((S525+ROUND((ROUND((((EU525*1.1))*AV525*I525),2)*BS525),2))*AT525)/100),2)+ROUND(((ROUND((ROUND(((AE525-((EU525*1.1)))*AV525*I525),2)*BS525),2)*AT525)/100),2))</f>
        <v>0</v>
      </c>
      <c r="Y525" s="4">
        <f>(ROUND((((S525+ROUND((ROUND((((EU525*1.1))*AV525*I525),2)*BS525),2))*AU525)/100),2)+ROUND(((ROUND((ROUND(((AE525-((EU525*1.1)))*AV525*I525),2)*BS525),2)*AU525)/100),2))</f>
        <v>0</v>
      </c>
      <c r="Z525" s="4"/>
      <c r="AA525" s="4">
        <v>55890823</v>
      </c>
      <c r="AB525" s="4">
        <f t="shared" si="746"/>
        <v>12.85</v>
      </c>
      <c r="AC525" s="4">
        <f t="shared" si="736"/>
        <v>12.85</v>
      </c>
      <c r="AD525" s="4">
        <f>ROUND(((((ET525*1.1))-((EU525*1.1)))+AE525),6)</f>
        <v>0</v>
      </c>
      <c r="AE525" s="4">
        <f t="shared" si="737"/>
        <v>0</v>
      </c>
      <c r="AF525" s="4">
        <f t="shared" si="737"/>
        <v>0</v>
      </c>
      <c r="AG525" s="4">
        <f t="shared" si="747"/>
        <v>0</v>
      </c>
      <c r="AH525" s="4">
        <f t="shared" si="738"/>
        <v>0</v>
      </c>
      <c r="AI525" s="4">
        <f t="shared" si="738"/>
        <v>0</v>
      </c>
      <c r="AJ525" s="4">
        <f t="shared" si="748"/>
        <v>0</v>
      </c>
      <c r="AK525" s="4">
        <v>12.85</v>
      </c>
      <c r="AL525" s="4">
        <v>12.85</v>
      </c>
      <c r="AM525" s="4">
        <v>0</v>
      </c>
      <c r="AN525" s="4">
        <v>0</v>
      </c>
      <c r="AO525" s="4">
        <v>0</v>
      </c>
      <c r="AP525" s="4">
        <v>0</v>
      </c>
      <c r="AQ525" s="4">
        <v>0</v>
      </c>
      <c r="AR525" s="4">
        <v>0</v>
      </c>
      <c r="AS525" s="4">
        <v>0</v>
      </c>
      <c r="AT525" s="4">
        <v>0</v>
      </c>
      <c r="AU525" s="4">
        <v>0</v>
      </c>
      <c r="AV525" s="4">
        <v>1</v>
      </c>
      <c r="AW525" s="4">
        <v>1</v>
      </c>
      <c r="AX525" s="4"/>
      <c r="AY525" s="4"/>
      <c r="AZ525" s="4">
        <v>1</v>
      </c>
      <c r="BA525" s="4">
        <v>1</v>
      </c>
      <c r="BB525" s="4">
        <v>1</v>
      </c>
      <c r="BC525" s="4">
        <v>9.84</v>
      </c>
      <c r="BD525" s="4" t="s">
        <v>3</v>
      </c>
      <c r="BE525" s="4" t="s">
        <v>3</v>
      </c>
      <c r="BF525" s="4" t="s">
        <v>3</v>
      </c>
      <c r="BG525" s="4" t="s">
        <v>3</v>
      </c>
      <c r="BH525" s="4">
        <v>3</v>
      </c>
      <c r="BI525" s="4">
        <v>2</v>
      </c>
      <c r="BJ525" s="4" t="s">
        <v>730</v>
      </c>
      <c r="BK525" s="4"/>
      <c r="BL525" s="4"/>
      <c r="BM525" s="4">
        <v>400005</v>
      </c>
      <c r="BN525" s="4">
        <v>0</v>
      </c>
      <c r="BO525" s="4" t="s">
        <v>3</v>
      </c>
      <c r="BP525" s="4">
        <v>0</v>
      </c>
      <c r="BQ525" s="4">
        <v>213</v>
      </c>
      <c r="BR525" s="4">
        <v>0</v>
      </c>
      <c r="BS525" s="4">
        <v>1</v>
      </c>
      <c r="BT525" s="4">
        <v>1</v>
      </c>
      <c r="BU525" s="4">
        <v>1</v>
      </c>
      <c r="BV525" s="4">
        <v>1</v>
      </c>
      <c r="BW525" s="4">
        <v>1</v>
      </c>
      <c r="BX525" s="4">
        <v>1</v>
      </c>
      <c r="BY525" s="4" t="s">
        <v>3</v>
      </c>
      <c r="BZ525" s="4">
        <v>0</v>
      </c>
      <c r="CA525" s="4">
        <v>0</v>
      </c>
      <c r="CB525" s="4" t="s">
        <v>3</v>
      </c>
      <c r="CC525" s="4"/>
      <c r="CD525" s="4"/>
      <c r="CE525" s="4">
        <v>1566</v>
      </c>
      <c r="CF525" s="4">
        <v>0</v>
      </c>
      <c r="CG525" s="4">
        <v>0</v>
      </c>
      <c r="CH525" s="4"/>
      <c r="CI525" s="4"/>
      <c r="CJ525" s="4"/>
      <c r="CK525" s="4"/>
      <c r="CL525" s="4"/>
      <c r="CM525" s="4">
        <v>0</v>
      </c>
      <c r="CN525" s="10" t="s">
        <v>2529</v>
      </c>
      <c r="CO525" s="4">
        <v>0</v>
      </c>
      <c r="CP525" s="4">
        <f t="shared" si="749"/>
        <v>189666</v>
      </c>
      <c r="CQ525" s="4">
        <f t="shared" si="750"/>
        <v>126.44</v>
      </c>
      <c r="CR525" s="4">
        <f>(ROUND((ROUND((((ET525*1.1))*AV525*1),2)*BB525),2)+ROUND((ROUND(((AE525-((EU525*1.1)))*AV525*1),2)*BS525),2))</f>
        <v>0</v>
      </c>
      <c r="CS525" s="4">
        <f>(ROUND((ROUND((((EU525*1.1))*AV525*1),2)*BS525),2)+ROUND((ROUND(((AE525-((EU525*1.1)))*AV525*1),2)*BS525),2))</f>
        <v>0</v>
      </c>
      <c r="CT525" s="4">
        <f t="shared" si="751"/>
        <v>0</v>
      </c>
      <c r="CU525" s="4">
        <f t="shared" si="752"/>
        <v>0</v>
      </c>
      <c r="CV525" s="4">
        <f t="shared" si="753"/>
        <v>0</v>
      </c>
      <c r="CW525" s="4">
        <f t="shared" si="754"/>
        <v>0</v>
      </c>
      <c r="CX525" s="4">
        <f t="shared" si="755"/>
        <v>0</v>
      </c>
      <c r="CY525" s="4">
        <f>(ROUND((((S525+ROUND((ROUND((((EU525*1.1))*AV525*1),2)*BS525),2))*AT525)/100),2)+ROUND(((ROUND((ROUND(((AE525-((EU525*1.1)))*AV525*1),2)*BS525),2)*AT525)/100),2))</f>
        <v>0</v>
      </c>
      <c r="CZ525" s="4">
        <f>(ROUND((((S525+ROUND((ROUND((((EU525*1.1))*AV525*1),2)*BS525),2))*AU525)/100),2)+ROUND(((ROUND((ROUND(((AE525-((EU525*1.1)))*AV525*1),2)*BS525),2)*AU525)/100),2))</f>
        <v>0</v>
      </c>
      <c r="DA525" s="4"/>
      <c r="DB525" s="4"/>
      <c r="DC525" s="4" t="s">
        <v>3</v>
      </c>
      <c r="DD525" s="4" t="s">
        <v>22</v>
      </c>
      <c r="DE525" s="4" t="s">
        <v>23</v>
      </c>
      <c r="DF525" s="4" t="s">
        <v>23</v>
      </c>
      <c r="DG525" s="4" t="s">
        <v>23</v>
      </c>
      <c r="DH525" s="4" t="s">
        <v>3</v>
      </c>
      <c r="DI525" s="4" t="s">
        <v>23</v>
      </c>
      <c r="DJ525" s="4" t="s">
        <v>23</v>
      </c>
      <c r="DK525" s="4" t="s">
        <v>3</v>
      </c>
      <c r="DL525" s="4" t="s">
        <v>3</v>
      </c>
      <c r="DM525" s="4" t="s">
        <v>3</v>
      </c>
      <c r="DN525" s="4">
        <v>0</v>
      </c>
      <c r="DO525" s="4">
        <v>0</v>
      </c>
      <c r="DP525" s="4">
        <v>1</v>
      </c>
      <c r="DQ525" s="4">
        <v>1</v>
      </c>
      <c r="DR525" s="4"/>
      <c r="DS525" s="4"/>
      <c r="DT525" s="4"/>
      <c r="DU525" s="4">
        <v>1013</v>
      </c>
      <c r="DV525" s="4" t="s">
        <v>227</v>
      </c>
      <c r="DW525" s="4" t="s">
        <v>227</v>
      </c>
      <c r="DX525" s="4">
        <v>1</v>
      </c>
      <c r="DY525" s="4"/>
      <c r="DZ525" s="4" t="s">
        <v>3</v>
      </c>
      <c r="EA525" s="4" t="s">
        <v>3</v>
      </c>
      <c r="EB525" s="4" t="s">
        <v>3</v>
      </c>
      <c r="EC525" s="4" t="s">
        <v>3</v>
      </c>
      <c r="ED525" s="4"/>
      <c r="EE525" s="4">
        <v>57042888</v>
      </c>
      <c r="EF525" s="4">
        <v>213</v>
      </c>
      <c r="EG525" s="4" t="s">
        <v>456</v>
      </c>
      <c r="EH525" s="4">
        <v>0</v>
      </c>
      <c r="EI525" s="4" t="s">
        <v>3</v>
      </c>
      <c r="EJ525" s="4">
        <v>1</v>
      </c>
      <c r="EK525" s="4">
        <v>400005</v>
      </c>
      <c r="EL525" s="4" t="s">
        <v>456</v>
      </c>
      <c r="EM525" s="4" t="s">
        <v>457</v>
      </c>
      <c r="EN525" s="4"/>
      <c r="EO525" s="4" t="s">
        <v>24</v>
      </c>
      <c r="EP525" s="4"/>
      <c r="EQ525" s="4">
        <v>16</v>
      </c>
      <c r="ER525" s="4">
        <v>0</v>
      </c>
      <c r="ES525" s="4">
        <v>12.85</v>
      </c>
      <c r="ET525" s="4">
        <v>0</v>
      </c>
      <c r="EU525" s="4">
        <v>0</v>
      </c>
      <c r="EV525" s="4">
        <v>0</v>
      </c>
      <c r="EW525" s="4">
        <v>0</v>
      </c>
      <c r="EX525" s="4">
        <v>0</v>
      </c>
      <c r="EY525" s="4">
        <v>0</v>
      </c>
      <c r="EZ525" s="4">
        <v>5</v>
      </c>
      <c r="FA525" s="4"/>
      <c r="FB525" s="4"/>
      <c r="FC525" s="4">
        <v>1</v>
      </c>
      <c r="FD525" s="4">
        <v>18</v>
      </c>
      <c r="FE525" s="4"/>
      <c r="FF525" s="4">
        <v>151.29</v>
      </c>
      <c r="FG525" s="4"/>
      <c r="FH525" s="4"/>
      <c r="FI525" s="4"/>
      <c r="FJ525" s="4"/>
      <c r="FK525" s="4"/>
      <c r="FL525" s="4"/>
      <c r="FM525" s="4"/>
      <c r="FN525" s="4"/>
      <c r="FO525" s="4"/>
      <c r="FP525" s="4"/>
      <c r="FQ525" s="4">
        <v>0</v>
      </c>
      <c r="FR525" s="4">
        <v>0</v>
      </c>
      <c r="FS525" s="4">
        <v>0</v>
      </c>
      <c r="FT525" s="4"/>
      <c r="FU525" s="4"/>
      <c r="FV525" s="4"/>
      <c r="FW525" s="4"/>
      <c r="FX525" s="4">
        <v>0</v>
      </c>
      <c r="FY525" s="4">
        <v>0</v>
      </c>
      <c r="FZ525" s="4"/>
      <c r="GA525" s="4" t="s">
        <v>732</v>
      </c>
      <c r="GB525" s="4"/>
      <c r="GC525" s="4"/>
      <c r="GD525" s="4">
        <v>1</v>
      </c>
      <c r="GE525" s="4"/>
      <c r="GF525" s="4">
        <v>-782405107</v>
      </c>
      <c r="GG525" s="4">
        <v>2</v>
      </c>
      <c r="GH525" s="4">
        <v>3</v>
      </c>
      <c r="GI525" s="4">
        <v>5</v>
      </c>
      <c r="GJ525" s="4">
        <v>0</v>
      </c>
      <c r="GK525" s="4">
        <v>0</v>
      </c>
      <c r="GL525" s="4">
        <f t="shared" si="756"/>
        <v>0</v>
      </c>
      <c r="GM525" s="4">
        <f t="shared" si="757"/>
        <v>189666</v>
      </c>
      <c r="GN525" s="4">
        <f t="shared" si="758"/>
        <v>0</v>
      </c>
      <c r="GO525" s="4">
        <f t="shared" si="759"/>
        <v>189666</v>
      </c>
      <c r="GP525" s="4">
        <f t="shared" si="760"/>
        <v>0</v>
      </c>
      <c r="GQ525" s="4"/>
      <c r="GR525" s="4">
        <v>1</v>
      </c>
      <c r="GS525" s="4">
        <v>1</v>
      </c>
      <c r="GT525" s="4">
        <v>0</v>
      </c>
      <c r="GU525" s="4" t="s">
        <v>3</v>
      </c>
      <c r="GV525" s="4">
        <f t="shared" si="761"/>
        <v>0</v>
      </c>
      <c r="GW525" s="4">
        <v>1</v>
      </c>
      <c r="GX525" s="4">
        <f t="shared" si="762"/>
        <v>0</v>
      </c>
      <c r="GY525" s="4"/>
      <c r="GZ525" s="4"/>
      <c r="HA525" s="4">
        <v>0</v>
      </c>
      <c r="HB525" s="4">
        <v>0</v>
      </c>
      <c r="HC525" s="4">
        <f t="shared" si="763"/>
        <v>0</v>
      </c>
      <c r="HD525" s="4"/>
      <c r="HE525" s="4" t="s">
        <v>459</v>
      </c>
      <c r="HF525" s="4" t="s">
        <v>37</v>
      </c>
      <c r="HG525" s="4"/>
      <c r="HH525" s="4"/>
      <c r="HI525" s="4"/>
      <c r="HJ525" s="4"/>
      <c r="HK525" s="4"/>
      <c r="HL525" s="4"/>
      <c r="HM525" s="4" t="s">
        <v>3</v>
      </c>
      <c r="HN525" s="4" t="s">
        <v>3</v>
      </c>
      <c r="HO525" s="4" t="s">
        <v>3</v>
      </c>
      <c r="HP525" s="4" t="s">
        <v>3</v>
      </c>
      <c r="HQ525" s="4" t="s">
        <v>3</v>
      </c>
      <c r="HR525" s="4"/>
      <c r="HS525" s="4">
        <v>0</v>
      </c>
      <c r="HT525" s="4"/>
      <c r="HU525" s="4"/>
      <c r="HV525" s="4"/>
      <c r="HW525" s="4"/>
      <c r="HX525" s="4"/>
      <c r="HY525" s="4"/>
      <c r="HZ525" s="4"/>
      <c r="IA525" s="4"/>
      <c r="IB525" s="4"/>
      <c r="IC525" s="4"/>
      <c r="ID525" s="4"/>
      <c r="IE525" s="4"/>
      <c r="IF525" s="4"/>
      <c r="IG525" s="4"/>
      <c r="IH525" s="4"/>
      <c r="II525" s="4"/>
      <c r="IJ525" s="4"/>
      <c r="IK525" s="4">
        <v>0</v>
      </c>
      <c r="IL525" s="4"/>
      <c r="IM525" s="4"/>
      <c r="IN525" s="4"/>
      <c r="IO525" s="4"/>
      <c r="IP525" s="4"/>
      <c r="IQ525" s="4"/>
      <c r="IR525" s="4"/>
      <c r="IS525" s="4"/>
      <c r="IT525" s="4"/>
      <c r="IU525" s="4"/>
    </row>
    <row r="526" spans="1:255" ht="409.5" x14ac:dyDescent="0.25">
      <c r="A526" s="3">
        <v>17</v>
      </c>
      <c r="B526" s="3">
        <v>1</v>
      </c>
      <c r="C526" s="3"/>
      <c r="D526" s="3"/>
      <c r="E526" s="3" t="s">
        <v>733</v>
      </c>
      <c r="F526" s="3" t="s">
        <v>89</v>
      </c>
      <c r="G526" s="3" t="s">
        <v>734</v>
      </c>
      <c r="H526" s="3" t="s">
        <v>40</v>
      </c>
      <c r="I526" s="3">
        <f>ROUND(200/100,9)</f>
        <v>2</v>
      </c>
      <c r="J526" s="3">
        <v>0</v>
      </c>
      <c r="K526" s="3">
        <f>ROUND(200/100,9)</f>
        <v>2</v>
      </c>
      <c r="L526" s="3"/>
      <c r="M526" s="3"/>
      <c r="N526" s="3"/>
      <c r="O526" s="3">
        <f t="shared" si="739"/>
        <v>3353.68</v>
      </c>
      <c r="P526" s="3">
        <f t="shared" si="740"/>
        <v>2.56</v>
      </c>
      <c r="Q526" s="3">
        <f>(ROUND((ROUND((((ET526*1.2))*AV526*I526),2)*BB526),2)+ROUND((ROUND(((AE526-((EU526*1.2)))*AV526*I526),2)*BS526),2))</f>
        <v>8.9499999999999993</v>
      </c>
      <c r="R526" s="3">
        <f>(ROUND((ROUND((((EU526*1.2))*AV526*I526),2)*BS526),2)+ROUND((ROUND(((AE526-((EU526*1.2)))*AV526*I526),2)*BS526),2))</f>
        <v>0.63</v>
      </c>
      <c r="S526" s="3">
        <f t="shared" si="741"/>
        <v>3342.17</v>
      </c>
      <c r="T526" s="3">
        <f t="shared" si="742"/>
        <v>0</v>
      </c>
      <c r="U526" s="3">
        <f t="shared" si="743"/>
        <v>238.43959199999998</v>
      </c>
      <c r="V526" s="3">
        <f t="shared" si="744"/>
        <v>0</v>
      </c>
      <c r="W526" s="3">
        <f t="shared" si="745"/>
        <v>0</v>
      </c>
      <c r="X526" s="3">
        <f>(ROUND((((S526+ROUND((ROUND((((EU526*1.2))*AV526*I526),2)*BS526),2))*AT526)/100),2)+ROUND(((ROUND((ROUND(((AE526-((EU526*1.2)))*AV526*I526),2)*BS526),2)*AT526)/100),2))</f>
        <v>3242.52</v>
      </c>
      <c r="Y526" s="3">
        <f>(ROUND((((S526+ROUND((ROUND((((EU526*1.2))*AV526*I526),2)*BS526),2))*AU526)/100),2)+ROUND(((ROUND((ROUND(((AE526-((EU526*1.2)))*AV526*I526),2)*BS526),2)*AU526)/100),2))</f>
        <v>1704.83</v>
      </c>
      <c r="Z526" s="3"/>
      <c r="AA526" s="3">
        <v>54971259</v>
      </c>
      <c r="AB526" s="3">
        <f t="shared" si="746"/>
        <v>1601.624</v>
      </c>
      <c r="AC526" s="3">
        <f t="shared" si="736"/>
        <v>1.28</v>
      </c>
      <c r="AD526" s="3">
        <f>ROUND(((((ET526*1.2))-((EU526*1.2)))+AE526),6)</f>
        <v>4.2720000000000002</v>
      </c>
      <c r="AE526" s="3">
        <f>ROUND(((EU526*1.2)),6)</f>
        <v>0.3</v>
      </c>
      <c r="AF526" s="3">
        <f>ROUND(((EV526*1.2)),6)</f>
        <v>1596.0719999999999</v>
      </c>
      <c r="AG526" s="3">
        <f t="shared" si="747"/>
        <v>0</v>
      </c>
      <c r="AH526" s="3">
        <f>((EW526*1.2))</f>
        <v>113.86799999999999</v>
      </c>
      <c r="AI526" s="3">
        <f>((EX526*1.2))</f>
        <v>0</v>
      </c>
      <c r="AJ526" s="3">
        <f t="shared" si="748"/>
        <v>0</v>
      </c>
      <c r="AK526" s="3">
        <v>1334.9</v>
      </c>
      <c r="AL526" s="3">
        <v>1.28</v>
      </c>
      <c r="AM526" s="3">
        <v>3.56</v>
      </c>
      <c r="AN526" s="3">
        <v>0.25</v>
      </c>
      <c r="AO526" s="3">
        <v>1330.06</v>
      </c>
      <c r="AP526" s="3">
        <v>0</v>
      </c>
      <c r="AQ526" s="3">
        <v>94.89</v>
      </c>
      <c r="AR526" s="3">
        <v>0</v>
      </c>
      <c r="AS526" s="3">
        <v>0</v>
      </c>
      <c r="AT526" s="3">
        <v>97</v>
      </c>
      <c r="AU526" s="3">
        <v>51</v>
      </c>
      <c r="AV526" s="3">
        <v>1.0469999999999999</v>
      </c>
      <c r="AW526" s="3">
        <v>1</v>
      </c>
      <c r="AX526" s="3"/>
      <c r="AY526" s="3"/>
      <c r="AZ526" s="3">
        <v>1</v>
      </c>
      <c r="BA526" s="3">
        <v>1</v>
      </c>
      <c r="BB526" s="3">
        <v>1</v>
      </c>
      <c r="BC526" s="3">
        <v>1</v>
      </c>
      <c r="BD526" s="3" t="s">
        <v>3</v>
      </c>
      <c r="BE526" s="3" t="s">
        <v>3</v>
      </c>
      <c r="BF526" s="3" t="s">
        <v>3</v>
      </c>
      <c r="BG526" s="3" t="s">
        <v>3</v>
      </c>
      <c r="BH526" s="3">
        <v>0</v>
      </c>
      <c r="BI526" s="3">
        <v>2</v>
      </c>
      <c r="BJ526" s="3" t="s">
        <v>91</v>
      </c>
      <c r="BK526" s="3"/>
      <c r="BL526" s="3"/>
      <c r="BM526" s="3">
        <v>67</v>
      </c>
      <c r="BN526" s="3">
        <v>0</v>
      </c>
      <c r="BO526" s="3" t="s">
        <v>89</v>
      </c>
      <c r="BP526" s="3">
        <v>1</v>
      </c>
      <c r="BQ526" s="3">
        <v>40</v>
      </c>
      <c r="BR526" s="3">
        <v>0</v>
      </c>
      <c r="BS526" s="3">
        <v>1</v>
      </c>
      <c r="BT526" s="3">
        <v>1</v>
      </c>
      <c r="BU526" s="3">
        <v>1</v>
      </c>
      <c r="BV526" s="3">
        <v>1</v>
      </c>
      <c r="BW526" s="3">
        <v>1</v>
      </c>
      <c r="BX526" s="3">
        <v>1</v>
      </c>
      <c r="BY526" s="3" t="s">
        <v>3</v>
      </c>
      <c r="BZ526" s="3">
        <v>97</v>
      </c>
      <c r="CA526" s="3">
        <v>51</v>
      </c>
      <c r="CB526" s="3" t="s">
        <v>3</v>
      </c>
      <c r="CC526" s="3"/>
      <c r="CD526" s="3"/>
      <c r="CE526" s="3">
        <v>1566</v>
      </c>
      <c r="CF526" s="3">
        <v>0</v>
      </c>
      <c r="CG526" s="3">
        <v>0</v>
      </c>
      <c r="CH526" s="3"/>
      <c r="CI526" s="3"/>
      <c r="CJ526" s="3"/>
      <c r="CK526" s="3"/>
      <c r="CL526" s="3"/>
      <c r="CM526" s="3">
        <v>0</v>
      </c>
      <c r="CN526" s="9" t="s">
        <v>2491</v>
      </c>
      <c r="CO526" s="3">
        <v>0</v>
      </c>
      <c r="CP526" s="3">
        <f t="shared" si="749"/>
        <v>3353.6800000000003</v>
      </c>
      <c r="CQ526" s="3">
        <f t="shared" si="750"/>
        <v>1.28</v>
      </c>
      <c r="CR526" s="3">
        <f>(ROUND((ROUND((((ET526*1.2))*AV526*1),2)*BB526),2)+ROUND((ROUND(((AE526-((EU526*1.2)))*AV526*1),2)*BS526),2))</f>
        <v>4.47</v>
      </c>
      <c r="CS526" s="3">
        <f>(ROUND((ROUND((((EU526*1.2))*AV526*1),2)*BS526),2)+ROUND((ROUND(((AE526-((EU526*1.2)))*AV526*1),2)*BS526),2))</f>
        <v>0.31</v>
      </c>
      <c r="CT526" s="3">
        <f t="shared" si="751"/>
        <v>1671.09</v>
      </c>
      <c r="CU526" s="3">
        <f t="shared" si="752"/>
        <v>0</v>
      </c>
      <c r="CV526" s="3">
        <f t="shared" si="753"/>
        <v>119.21979599999999</v>
      </c>
      <c r="CW526" s="3">
        <f t="shared" si="754"/>
        <v>0</v>
      </c>
      <c r="CX526" s="3">
        <f t="shared" si="755"/>
        <v>0</v>
      </c>
      <c r="CY526" s="3">
        <f>(ROUND((((S526+ROUND((ROUND((((EU526*1.2))*AV526*1),2)*BS526),2))*AT526)/100),2)+ROUND(((ROUND((ROUND(((AE526-((EU526*1.2)))*AV526*1),2)*BS526),2)*AT526)/100),2))</f>
        <v>3242.21</v>
      </c>
      <c r="CZ526" s="3">
        <f>(ROUND((((S526+ROUND((ROUND((((EU526*1.2))*AV526*1),2)*BS526),2))*AU526)/100),2)+ROUND(((ROUND((ROUND(((AE526-((EU526*1.2)))*AV526*1),2)*BS526),2)*AU526)/100),2))</f>
        <v>1704.66</v>
      </c>
      <c r="DA526" s="3"/>
      <c r="DB526" s="3">
        <v>155</v>
      </c>
      <c r="DC526" s="3" t="s">
        <v>3</v>
      </c>
      <c r="DD526" s="3" t="s">
        <v>22</v>
      </c>
      <c r="DE526" s="3" t="s">
        <v>42</v>
      </c>
      <c r="DF526" s="3" t="s">
        <v>42</v>
      </c>
      <c r="DG526" s="3" t="s">
        <v>42</v>
      </c>
      <c r="DH526" s="3" t="s">
        <v>3</v>
      </c>
      <c r="DI526" s="3" t="s">
        <v>42</v>
      </c>
      <c r="DJ526" s="3" t="s">
        <v>42</v>
      </c>
      <c r="DK526" s="3" t="s">
        <v>3</v>
      </c>
      <c r="DL526" s="3" t="s">
        <v>3</v>
      </c>
      <c r="DM526" s="3" t="s">
        <v>3</v>
      </c>
      <c r="DN526" s="3">
        <v>0</v>
      </c>
      <c r="DO526" s="3">
        <v>0</v>
      </c>
      <c r="DP526" s="3">
        <v>1</v>
      </c>
      <c r="DQ526" s="3">
        <v>1</v>
      </c>
      <c r="DR526" s="3"/>
      <c r="DS526" s="3"/>
      <c r="DT526" s="3"/>
      <c r="DU526" s="3">
        <v>1010</v>
      </c>
      <c r="DV526" s="3" t="s">
        <v>40</v>
      </c>
      <c r="DW526" s="3" t="s">
        <v>40</v>
      </c>
      <c r="DX526" s="3">
        <v>100</v>
      </c>
      <c r="DY526" s="3"/>
      <c r="DZ526" s="3" t="s">
        <v>3</v>
      </c>
      <c r="EA526" s="3" t="s">
        <v>3</v>
      </c>
      <c r="EB526" s="3" t="s">
        <v>3</v>
      </c>
      <c r="EC526" s="3" t="s">
        <v>3</v>
      </c>
      <c r="ED526" s="3"/>
      <c r="EE526" s="3">
        <v>57042957</v>
      </c>
      <c r="EF526" s="3">
        <v>40</v>
      </c>
      <c r="EG526" s="3" t="s">
        <v>33</v>
      </c>
      <c r="EH526" s="3">
        <v>0</v>
      </c>
      <c r="EI526" s="3" t="s">
        <v>3</v>
      </c>
      <c r="EJ526" s="3">
        <v>2</v>
      </c>
      <c r="EK526" s="3">
        <v>67</v>
      </c>
      <c r="EL526" s="3" t="s">
        <v>34</v>
      </c>
      <c r="EM526" s="3" t="s">
        <v>35</v>
      </c>
      <c r="EN526" s="3"/>
      <c r="EO526" s="3" t="s">
        <v>46</v>
      </c>
      <c r="EP526" s="3"/>
      <c r="EQ526" s="3">
        <v>0</v>
      </c>
      <c r="ER526" s="3">
        <v>1334.9</v>
      </c>
      <c r="ES526" s="3">
        <v>1.28</v>
      </c>
      <c r="ET526" s="3">
        <v>3.56</v>
      </c>
      <c r="EU526" s="3">
        <v>0.25</v>
      </c>
      <c r="EV526" s="3">
        <v>1330.06</v>
      </c>
      <c r="EW526" s="3">
        <v>94.89</v>
      </c>
      <c r="EX526" s="3">
        <v>0</v>
      </c>
      <c r="EY526" s="3">
        <v>0</v>
      </c>
      <c r="EZ526" s="3"/>
      <c r="FA526" s="3"/>
      <c r="FB526" s="3"/>
      <c r="FC526" s="3"/>
      <c r="FD526" s="3"/>
      <c r="FE526" s="3"/>
      <c r="FF526" s="3"/>
      <c r="FG526" s="3"/>
      <c r="FH526" s="3"/>
      <c r="FI526" s="3"/>
      <c r="FJ526" s="3"/>
      <c r="FK526" s="3"/>
      <c r="FL526" s="3"/>
      <c r="FM526" s="3"/>
      <c r="FN526" s="3"/>
      <c r="FO526" s="3"/>
      <c r="FP526" s="3"/>
      <c r="FQ526" s="3">
        <v>0</v>
      </c>
      <c r="FR526" s="3">
        <v>0</v>
      </c>
      <c r="FS526" s="3">
        <v>0</v>
      </c>
      <c r="FT526" s="3"/>
      <c r="FU526" s="3"/>
      <c r="FV526" s="3"/>
      <c r="FW526" s="3"/>
      <c r="FX526" s="3">
        <v>97</v>
      </c>
      <c r="FY526" s="3">
        <v>51</v>
      </c>
      <c r="FZ526" s="3"/>
      <c r="GA526" s="3" t="s">
        <v>3</v>
      </c>
      <c r="GB526" s="3"/>
      <c r="GC526" s="3"/>
      <c r="GD526" s="3">
        <v>1</v>
      </c>
      <c r="GE526" s="3"/>
      <c r="GF526" s="3">
        <v>-1919603788</v>
      </c>
      <c r="GG526" s="3">
        <v>2</v>
      </c>
      <c r="GH526" s="3">
        <v>1</v>
      </c>
      <c r="GI526" s="3">
        <v>2</v>
      </c>
      <c r="GJ526" s="3">
        <v>0</v>
      </c>
      <c r="GK526" s="3">
        <v>0</v>
      </c>
      <c r="GL526" s="3">
        <f t="shared" si="756"/>
        <v>0</v>
      </c>
      <c r="GM526" s="3">
        <f t="shared" si="757"/>
        <v>8301.0300000000007</v>
      </c>
      <c r="GN526" s="3">
        <f t="shared" si="758"/>
        <v>0</v>
      </c>
      <c r="GO526" s="3">
        <f t="shared" si="759"/>
        <v>8301.0300000000007</v>
      </c>
      <c r="GP526" s="3">
        <f t="shared" si="760"/>
        <v>0</v>
      </c>
      <c r="GQ526" s="3"/>
      <c r="GR526" s="3">
        <v>0</v>
      </c>
      <c r="GS526" s="3">
        <v>3</v>
      </c>
      <c r="GT526" s="3">
        <v>0</v>
      </c>
      <c r="GU526" s="3" t="s">
        <v>3</v>
      </c>
      <c r="GV526" s="3">
        <f t="shared" si="761"/>
        <v>0</v>
      </c>
      <c r="GW526" s="3">
        <v>1</v>
      </c>
      <c r="GX526" s="3">
        <f t="shared" si="762"/>
        <v>0</v>
      </c>
      <c r="GY526" s="3"/>
      <c r="GZ526" s="3"/>
      <c r="HA526" s="3">
        <v>0</v>
      </c>
      <c r="HB526" s="3">
        <v>0</v>
      </c>
      <c r="HC526" s="3">
        <f t="shared" si="763"/>
        <v>0</v>
      </c>
      <c r="HD526" s="3"/>
      <c r="HE526" s="3" t="s">
        <v>3</v>
      </c>
      <c r="HF526" s="3" t="s">
        <v>3</v>
      </c>
      <c r="HG526" s="3"/>
      <c r="HH526" s="3"/>
      <c r="HI526" s="3"/>
      <c r="HJ526" s="3"/>
      <c r="HK526" s="3"/>
      <c r="HL526" s="3"/>
      <c r="HM526" s="3" t="s">
        <v>3</v>
      </c>
      <c r="HN526" s="3" t="s">
        <v>3</v>
      </c>
      <c r="HO526" s="3" t="s">
        <v>3</v>
      </c>
      <c r="HP526" s="3" t="s">
        <v>3</v>
      </c>
      <c r="HQ526" s="3" t="s">
        <v>3</v>
      </c>
      <c r="HR526" s="3"/>
      <c r="HS526" s="3">
        <v>0</v>
      </c>
      <c r="HT526" s="3"/>
      <c r="HU526" s="3"/>
      <c r="HV526" s="3"/>
      <c r="HW526" s="3"/>
      <c r="HX526" s="3"/>
      <c r="HY526" s="3"/>
      <c r="HZ526" s="3"/>
      <c r="IA526" s="3"/>
      <c r="IB526" s="3"/>
      <c r="IC526" s="3"/>
      <c r="ID526" s="3"/>
      <c r="IE526" s="3"/>
      <c r="IF526" s="3"/>
      <c r="IG526" s="3"/>
      <c r="IH526" s="3"/>
      <c r="II526" s="3"/>
      <c r="IJ526" s="3"/>
      <c r="IK526" s="3">
        <v>0</v>
      </c>
      <c r="IL526" s="3"/>
      <c r="IM526" s="3"/>
      <c r="IN526" s="3"/>
      <c r="IO526" s="3"/>
      <c r="IP526" s="3"/>
      <c r="IQ526" s="3"/>
      <c r="IR526" s="3"/>
      <c r="IS526" s="3"/>
      <c r="IT526" s="3"/>
      <c r="IU526" s="3"/>
    </row>
    <row r="527" spans="1:255" ht="409.5" x14ac:dyDescent="0.25">
      <c r="A527" s="4">
        <v>17</v>
      </c>
      <c r="B527" s="4">
        <v>1</v>
      </c>
      <c r="C527" s="4"/>
      <c r="D527" s="4"/>
      <c r="E527" s="4" t="s">
        <v>733</v>
      </c>
      <c r="F527" s="4" t="s">
        <v>89</v>
      </c>
      <c r="G527" s="4" t="s">
        <v>734</v>
      </c>
      <c r="H527" s="4" t="s">
        <v>40</v>
      </c>
      <c r="I527" s="4">
        <f>ROUND(200/100,9)</f>
        <v>2</v>
      </c>
      <c r="J527" s="4">
        <v>0</v>
      </c>
      <c r="K527" s="4">
        <f>ROUND(200/100,9)</f>
        <v>2</v>
      </c>
      <c r="L527" s="4"/>
      <c r="M527" s="4"/>
      <c r="N527" s="4"/>
      <c r="O527" s="4">
        <f t="shared" si="739"/>
        <v>188460.82</v>
      </c>
      <c r="P527" s="4">
        <f t="shared" si="740"/>
        <v>12.65</v>
      </c>
      <c r="Q527" s="4">
        <f>(ROUND((ROUND((((ET527*1.2))*AV527*I527),2)*BB527),2)+ROUND((ROUND(((AE527-((EU527*1.2)))*AV527*I527),2)*BS527),2))</f>
        <v>116.89</v>
      </c>
      <c r="R527" s="4">
        <f>(ROUND((ROUND((((EU527*1.2))*AV527*I527),2)*BS527),2)+ROUND((ROUND(((AE527-((EU527*1.2)))*AV527*I527),2)*BS527),2))</f>
        <v>35.5</v>
      </c>
      <c r="S527" s="4">
        <f t="shared" si="741"/>
        <v>188331.28</v>
      </c>
      <c r="T527" s="4">
        <f t="shared" si="742"/>
        <v>0</v>
      </c>
      <c r="U527" s="4">
        <f t="shared" si="743"/>
        <v>238.43959199999998</v>
      </c>
      <c r="V527" s="4">
        <f t="shared" si="744"/>
        <v>0</v>
      </c>
      <c r="W527" s="4">
        <f t="shared" si="745"/>
        <v>0</v>
      </c>
      <c r="X527" s="4">
        <f>(ROUND((((S527+ROUND((ROUND((((EU527*1.2))*AV527*I527),2)*BS527),2))*AT527)/100),2)+ROUND(((ROUND((ROUND(((AE527-((EU527*1.2)))*AV527*I527),2)*BS527),2)*AT527)/100),2))</f>
        <v>182715.78</v>
      </c>
      <c r="Y527" s="4">
        <f>(ROUND((((S527+ROUND((ROUND((((EU527*1.2))*AV527*I527),2)*BS527),2))*AU527)/100),2)+ROUND(((ROUND((ROUND(((AE527-((EU527*1.2)))*AV527*I527),2)*BS527),2)*AU527)/100),2))</f>
        <v>96067.06</v>
      </c>
      <c r="Z527" s="4"/>
      <c r="AA527" s="4">
        <v>55890823</v>
      </c>
      <c r="AB527" s="4">
        <f t="shared" si="746"/>
        <v>1601.624</v>
      </c>
      <c r="AC527" s="4">
        <f t="shared" si="736"/>
        <v>1.28</v>
      </c>
      <c r="AD527" s="4">
        <f>ROUND(((((ET527*1.2))-((EU527*1.2)))+AE527),6)</f>
        <v>4.2720000000000002</v>
      </c>
      <c r="AE527" s="4">
        <f>ROUND(((EU527*1.2)),6)</f>
        <v>0.3</v>
      </c>
      <c r="AF527" s="4">
        <f>ROUND(((EV527*1.2)),6)</f>
        <v>1596.0719999999999</v>
      </c>
      <c r="AG527" s="4">
        <f t="shared" si="747"/>
        <v>0</v>
      </c>
      <c r="AH527" s="4">
        <f>((EW527*1.2))</f>
        <v>113.86799999999999</v>
      </c>
      <c r="AI527" s="4">
        <f>((EX527*1.2))</f>
        <v>0</v>
      </c>
      <c r="AJ527" s="4">
        <f t="shared" si="748"/>
        <v>0</v>
      </c>
      <c r="AK527" s="4">
        <v>1334.9</v>
      </c>
      <c r="AL527" s="4">
        <v>1.28</v>
      </c>
      <c r="AM527" s="4">
        <v>3.56</v>
      </c>
      <c r="AN527" s="4">
        <v>0.25</v>
      </c>
      <c r="AO527" s="4">
        <v>1330.06</v>
      </c>
      <c r="AP527" s="4">
        <v>0</v>
      </c>
      <c r="AQ527" s="4">
        <v>94.89</v>
      </c>
      <c r="AR527" s="4">
        <v>0</v>
      </c>
      <c r="AS527" s="4">
        <v>0</v>
      </c>
      <c r="AT527" s="4">
        <v>97</v>
      </c>
      <c r="AU527" s="4">
        <v>51</v>
      </c>
      <c r="AV527" s="4">
        <v>1.0469999999999999</v>
      </c>
      <c r="AW527" s="4">
        <v>1</v>
      </c>
      <c r="AX527" s="4"/>
      <c r="AY527" s="4"/>
      <c r="AZ527" s="4">
        <v>1</v>
      </c>
      <c r="BA527" s="4">
        <v>56.35</v>
      </c>
      <c r="BB527" s="4">
        <v>13.06</v>
      </c>
      <c r="BC527" s="4">
        <v>4.9400000000000004</v>
      </c>
      <c r="BD527" s="4" t="s">
        <v>3</v>
      </c>
      <c r="BE527" s="4" t="s">
        <v>3</v>
      </c>
      <c r="BF527" s="4" t="s">
        <v>3</v>
      </c>
      <c r="BG527" s="4" t="s">
        <v>3</v>
      </c>
      <c r="BH527" s="4">
        <v>0</v>
      </c>
      <c r="BI527" s="4">
        <v>2</v>
      </c>
      <c r="BJ527" s="4" t="s">
        <v>91</v>
      </c>
      <c r="BK527" s="4"/>
      <c r="BL527" s="4"/>
      <c r="BM527" s="4">
        <v>67</v>
      </c>
      <c r="BN527" s="4">
        <v>0</v>
      </c>
      <c r="BO527" s="4" t="s">
        <v>89</v>
      </c>
      <c r="BP527" s="4">
        <v>1</v>
      </c>
      <c r="BQ527" s="4">
        <v>40</v>
      </c>
      <c r="BR527" s="4">
        <v>0</v>
      </c>
      <c r="BS527" s="4">
        <v>56.35</v>
      </c>
      <c r="BT527" s="4">
        <v>1</v>
      </c>
      <c r="BU527" s="4">
        <v>1</v>
      </c>
      <c r="BV527" s="4">
        <v>1</v>
      </c>
      <c r="BW527" s="4">
        <v>1</v>
      </c>
      <c r="BX527" s="4">
        <v>1</v>
      </c>
      <c r="BY527" s="4" t="s">
        <v>3</v>
      </c>
      <c r="BZ527" s="4">
        <v>97</v>
      </c>
      <c r="CA527" s="4">
        <v>51</v>
      </c>
      <c r="CB527" s="4" t="s">
        <v>3</v>
      </c>
      <c r="CC527" s="4"/>
      <c r="CD527" s="4"/>
      <c r="CE527" s="4">
        <v>1566</v>
      </c>
      <c r="CF527" s="4">
        <v>0</v>
      </c>
      <c r="CG527" s="4">
        <v>0</v>
      </c>
      <c r="CH527" s="4"/>
      <c r="CI527" s="4"/>
      <c r="CJ527" s="4"/>
      <c r="CK527" s="4"/>
      <c r="CL527" s="4"/>
      <c r="CM527" s="4">
        <v>0</v>
      </c>
      <c r="CN527" s="10" t="s">
        <v>2491</v>
      </c>
      <c r="CO527" s="4">
        <v>0</v>
      </c>
      <c r="CP527" s="4">
        <f t="shared" si="749"/>
        <v>188460.82</v>
      </c>
      <c r="CQ527" s="4">
        <f t="shared" si="750"/>
        <v>6.32</v>
      </c>
      <c r="CR527" s="4">
        <f>(ROUND((ROUND((((ET527*1.2))*AV527*1),2)*BB527),2)+ROUND((ROUND(((AE527-((EU527*1.2)))*AV527*1),2)*BS527),2))</f>
        <v>58.38</v>
      </c>
      <c r="CS527" s="4">
        <f>(ROUND((ROUND((((EU527*1.2))*AV527*1),2)*BS527),2)+ROUND((ROUND(((AE527-((EU527*1.2)))*AV527*1),2)*BS527),2))</f>
        <v>17.47</v>
      </c>
      <c r="CT527" s="4">
        <f t="shared" si="751"/>
        <v>94165.92</v>
      </c>
      <c r="CU527" s="4">
        <f t="shared" si="752"/>
        <v>0</v>
      </c>
      <c r="CV527" s="4">
        <f t="shared" si="753"/>
        <v>119.21979599999999</v>
      </c>
      <c r="CW527" s="4">
        <f t="shared" si="754"/>
        <v>0</v>
      </c>
      <c r="CX527" s="4">
        <f t="shared" si="755"/>
        <v>0</v>
      </c>
      <c r="CY527" s="4">
        <f>(ROUND((((S527+ROUND((ROUND((((EU527*1.2))*AV527*1),2)*BS527),2))*AT527)/100),2)+ROUND(((ROUND((ROUND(((AE527-((EU527*1.2)))*AV527*1),2)*BS527),2)*AT527)/100),2))</f>
        <v>182698.29</v>
      </c>
      <c r="CZ527" s="4">
        <f>(ROUND((((S527+ROUND((ROUND((((EU527*1.2))*AV527*1),2)*BS527),2))*AU527)/100),2)+ROUND(((ROUND((ROUND(((AE527-((EU527*1.2)))*AV527*1),2)*BS527),2)*AU527)/100),2))</f>
        <v>96057.86</v>
      </c>
      <c r="DA527" s="4"/>
      <c r="DB527" s="4">
        <v>156</v>
      </c>
      <c r="DC527" s="4" t="s">
        <v>3</v>
      </c>
      <c r="DD527" s="4" t="s">
        <v>22</v>
      </c>
      <c r="DE527" s="4" t="s">
        <v>42</v>
      </c>
      <c r="DF527" s="4" t="s">
        <v>42</v>
      </c>
      <c r="DG527" s="4" t="s">
        <v>42</v>
      </c>
      <c r="DH527" s="4" t="s">
        <v>3</v>
      </c>
      <c r="DI527" s="4" t="s">
        <v>42</v>
      </c>
      <c r="DJ527" s="4" t="s">
        <v>42</v>
      </c>
      <c r="DK527" s="4" t="s">
        <v>3</v>
      </c>
      <c r="DL527" s="4" t="s">
        <v>3</v>
      </c>
      <c r="DM527" s="4" t="s">
        <v>3</v>
      </c>
      <c r="DN527" s="4">
        <v>0</v>
      </c>
      <c r="DO527" s="4">
        <v>0</v>
      </c>
      <c r="DP527" s="4">
        <v>1</v>
      </c>
      <c r="DQ527" s="4">
        <v>1</v>
      </c>
      <c r="DR527" s="4"/>
      <c r="DS527" s="4"/>
      <c r="DT527" s="4"/>
      <c r="DU527" s="4">
        <v>1010</v>
      </c>
      <c r="DV527" s="4" t="s">
        <v>40</v>
      </c>
      <c r="DW527" s="4" t="s">
        <v>40</v>
      </c>
      <c r="DX527" s="4">
        <v>100</v>
      </c>
      <c r="DY527" s="4"/>
      <c r="DZ527" s="4" t="s">
        <v>3</v>
      </c>
      <c r="EA527" s="4" t="s">
        <v>3</v>
      </c>
      <c r="EB527" s="4" t="s">
        <v>3</v>
      </c>
      <c r="EC527" s="4" t="s">
        <v>3</v>
      </c>
      <c r="ED527" s="4"/>
      <c r="EE527" s="4">
        <v>57042957</v>
      </c>
      <c r="EF527" s="4">
        <v>40</v>
      </c>
      <c r="EG527" s="4" t="s">
        <v>33</v>
      </c>
      <c r="EH527" s="4">
        <v>0</v>
      </c>
      <c r="EI527" s="4" t="s">
        <v>3</v>
      </c>
      <c r="EJ527" s="4">
        <v>2</v>
      </c>
      <c r="EK527" s="4">
        <v>67</v>
      </c>
      <c r="EL527" s="4" t="s">
        <v>34</v>
      </c>
      <c r="EM527" s="4" t="s">
        <v>35</v>
      </c>
      <c r="EN527" s="4"/>
      <c r="EO527" s="4" t="s">
        <v>46</v>
      </c>
      <c r="EP527" s="4"/>
      <c r="EQ527" s="4">
        <v>0</v>
      </c>
      <c r="ER527" s="4">
        <v>1334.9</v>
      </c>
      <c r="ES527" s="4">
        <v>1.28</v>
      </c>
      <c r="ET527" s="4">
        <v>3.56</v>
      </c>
      <c r="EU527" s="4">
        <v>0.25</v>
      </c>
      <c r="EV527" s="4">
        <v>1330.06</v>
      </c>
      <c r="EW527" s="4">
        <v>94.89</v>
      </c>
      <c r="EX527" s="4">
        <v>0</v>
      </c>
      <c r="EY527" s="4">
        <v>0</v>
      </c>
      <c r="EZ527" s="4"/>
      <c r="FA527" s="4"/>
      <c r="FB527" s="4"/>
      <c r="FC527" s="4"/>
      <c r="FD527" s="4"/>
      <c r="FE527" s="4"/>
      <c r="FF527" s="4"/>
      <c r="FG527" s="4"/>
      <c r="FH527" s="4"/>
      <c r="FI527" s="4"/>
      <c r="FJ527" s="4"/>
      <c r="FK527" s="4"/>
      <c r="FL527" s="4"/>
      <c r="FM527" s="4"/>
      <c r="FN527" s="4"/>
      <c r="FO527" s="4"/>
      <c r="FP527" s="4"/>
      <c r="FQ527" s="4">
        <v>0</v>
      </c>
      <c r="FR527" s="4">
        <v>0</v>
      </c>
      <c r="FS527" s="4">
        <v>0</v>
      </c>
      <c r="FT527" s="4"/>
      <c r="FU527" s="4"/>
      <c r="FV527" s="4"/>
      <c r="FW527" s="4"/>
      <c r="FX527" s="4">
        <v>97</v>
      </c>
      <c r="FY527" s="4">
        <v>51</v>
      </c>
      <c r="FZ527" s="4"/>
      <c r="GA527" s="4" t="s">
        <v>3</v>
      </c>
      <c r="GB527" s="4"/>
      <c r="GC527" s="4"/>
      <c r="GD527" s="4">
        <v>1</v>
      </c>
      <c r="GE527" s="4"/>
      <c r="GF527" s="4">
        <v>-1919603788</v>
      </c>
      <c r="GG527" s="4">
        <v>2</v>
      </c>
      <c r="GH527" s="4">
        <v>1</v>
      </c>
      <c r="GI527" s="4">
        <v>2</v>
      </c>
      <c r="GJ527" s="4">
        <v>0</v>
      </c>
      <c r="GK527" s="4">
        <v>0</v>
      </c>
      <c r="GL527" s="4">
        <f t="shared" si="756"/>
        <v>0</v>
      </c>
      <c r="GM527" s="4">
        <f t="shared" si="757"/>
        <v>467243.66</v>
      </c>
      <c r="GN527" s="4">
        <f t="shared" si="758"/>
        <v>0</v>
      </c>
      <c r="GO527" s="4">
        <f t="shared" si="759"/>
        <v>467243.66</v>
      </c>
      <c r="GP527" s="4">
        <f t="shared" si="760"/>
        <v>0</v>
      </c>
      <c r="GQ527" s="4"/>
      <c r="GR527" s="4">
        <v>0</v>
      </c>
      <c r="GS527" s="4">
        <v>0</v>
      </c>
      <c r="GT527" s="4">
        <v>0</v>
      </c>
      <c r="GU527" s="4" t="s">
        <v>3</v>
      </c>
      <c r="GV527" s="4">
        <f t="shared" si="761"/>
        <v>0</v>
      </c>
      <c r="GW527" s="4">
        <v>1</v>
      </c>
      <c r="GX527" s="4">
        <f t="shared" si="762"/>
        <v>0</v>
      </c>
      <c r="GY527" s="4"/>
      <c r="GZ527" s="4"/>
      <c r="HA527" s="4">
        <v>0</v>
      </c>
      <c r="HB527" s="4">
        <v>0</v>
      </c>
      <c r="HC527" s="4">
        <f t="shared" si="763"/>
        <v>0</v>
      </c>
      <c r="HD527" s="4"/>
      <c r="HE527" s="4" t="s">
        <v>3</v>
      </c>
      <c r="HF527" s="4" t="s">
        <v>3</v>
      </c>
      <c r="HG527" s="4"/>
      <c r="HH527" s="4"/>
      <c r="HI527" s="4"/>
      <c r="HJ527" s="4"/>
      <c r="HK527" s="4"/>
      <c r="HL527" s="4"/>
      <c r="HM527" s="4" t="s">
        <v>3</v>
      </c>
      <c r="HN527" s="4" t="s">
        <v>3</v>
      </c>
      <c r="HO527" s="4" t="s">
        <v>3</v>
      </c>
      <c r="HP527" s="4" t="s">
        <v>3</v>
      </c>
      <c r="HQ527" s="4" t="s">
        <v>3</v>
      </c>
      <c r="HR527" s="4"/>
      <c r="HS527" s="4">
        <v>0</v>
      </c>
      <c r="HT527" s="4"/>
      <c r="HU527" s="4"/>
      <c r="HV527" s="4"/>
      <c r="HW527" s="4"/>
      <c r="HX527" s="4"/>
      <c r="HY527" s="4"/>
      <c r="HZ527" s="4"/>
      <c r="IA527" s="4"/>
      <c r="IB527" s="4"/>
      <c r="IC527" s="4"/>
      <c r="ID527" s="4"/>
      <c r="IE527" s="4"/>
      <c r="IF527" s="4"/>
      <c r="IG527" s="4"/>
      <c r="IH527" s="4"/>
      <c r="II527" s="4"/>
      <c r="IJ527" s="4"/>
      <c r="IK527" s="4">
        <v>0</v>
      </c>
      <c r="IL527" s="4"/>
      <c r="IM527" s="4"/>
      <c r="IN527" s="4"/>
      <c r="IO527" s="4"/>
      <c r="IP527" s="4"/>
      <c r="IQ527" s="4"/>
      <c r="IR527" s="4"/>
      <c r="IS527" s="4"/>
      <c r="IT527" s="4"/>
      <c r="IU527" s="4"/>
    </row>
    <row r="528" spans="1:255" x14ac:dyDescent="0.25">
      <c r="A528" s="3">
        <v>17</v>
      </c>
      <c r="B528" s="3">
        <v>1</v>
      </c>
      <c r="C528" s="3"/>
      <c r="D528" s="3"/>
      <c r="E528" s="3" t="s">
        <v>735</v>
      </c>
      <c r="F528" s="3" t="s">
        <v>736</v>
      </c>
      <c r="G528" s="3" t="s">
        <v>737</v>
      </c>
      <c r="H528" s="3" t="s">
        <v>227</v>
      </c>
      <c r="I528" s="3">
        <v>200</v>
      </c>
      <c r="J528" s="3">
        <v>0</v>
      </c>
      <c r="K528" s="3">
        <v>200</v>
      </c>
      <c r="L528" s="3"/>
      <c r="M528" s="3"/>
      <c r="N528" s="3"/>
      <c r="O528" s="3">
        <f t="shared" si="739"/>
        <v>21072</v>
      </c>
      <c r="P528" s="3">
        <f t="shared" si="740"/>
        <v>21072</v>
      </c>
      <c r="Q528" s="3">
        <f>(ROUND((ROUND(((ET528)*AV528*I528),2)*BB528),2)+ROUND((ROUND(((AE528-(EU528))*AV528*I528),2)*BS528),2))</f>
        <v>0</v>
      </c>
      <c r="R528" s="3">
        <f>(ROUND((ROUND(((EU528)*AV528*I528),2)*BS528),2)+ROUND((ROUND(((AE528-(EU528))*AV528*I528),2)*BS528),2))</f>
        <v>0</v>
      </c>
      <c r="S528" s="3">
        <f t="shared" si="741"/>
        <v>0</v>
      </c>
      <c r="T528" s="3">
        <f t="shared" si="742"/>
        <v>0</v>
      </c>
      <c r="U528" s="3">
        <f t="shared" si="743"/>
        <v>0</v>
      </c>
      <c r="V528" s="3">
        <f t="shared" si="744"/>
        <v>0</v>
      </c>
      <c r="W528" s="3">
        <f t="shared" si="745"/>
        <v>0</v>
      </c>
      <c r="X528" s="3">
        <f>(ROUND((((S528+ROUND((ROUND(((EU528)*AV528*I528),2)*BS528),2))*AT528)/100),2)+ROUND(((ROUND((ROUND(((AE528-(EU528))*AV528*I528),2)*BS528),2)*AT528)/100),2))</f>
        <v>0</v>
      </c>
      <c r="Y528" s="3">
        <f>(ROUND((((S528+ROUND((ROUND(((EU528)*AV528*I528),2)*BS528),2))*AU528)/100),2)+ROUND(((ROUND((ROUND(((AE528-(EU528))*AV528*I528),2)*BS528),2)*AU528)/100),2))</f>
        <v>0</v>
      </c>
      <c r="Z528" s="3"/>
      <c r="AA528" s="3">
        <v>54971259</v>
      </c>
      <c r="AB528" s="3">
        <f t="shared" si="746"/>
        <v>105.36</v>
      </c>
      <c r="AC528" s="3">
        <f>ROUND((ES528),6)</f>
        <v>105.36</v>
      </c>
      <c r="AD528" s="3">
        <f>ROUND((((ET528)-(EU528))+AE528),6)</f>
        <v>0</v>
      </c>
      <c r="AE528" s="3">
        <f>ROUND((EU528),6)</f>
        <v>0</v>
      </c>
      <c r="AF528" s="3">
        <f>ROUND((EV528),6)</f>
        <v>0</v>
      </c>
      <c r="AG528" s="3">
        <f t="shared" si="747"/>
        <v>0</v>
      </c>
      <c r="AH528" s="3">
        <f>(EW528)</f>
        <v>0</v>
      </c>
      <c r="AI528" s="3">
        <f>(EX528)</f>
        <v>0</v>
      </c>
      <c r="AJ528" s="3">
        <f t="shared" si="748"/>
        <v>0</v>
      </c>
      <c r="AK528" s="3">
        <v>105.36</v>
      </c>
      <c r="AL528" s="3">
        <v>105.36</v>
      </c>
      <c r="AM528" s="3">
        <v>0</v>
      </c>
      <c r="AN528" s="3">
        <v>0</v>
      </c>
      <c r="AO528" s="3">
        <v>0</v>
      </c>
      <c r="AP528" s="3">
        <v>0</v>
      </c>
      <c r="AQ528" s="3">
        <v>0</v>
      </c>
      <c r="AR528" s="3">
        <v>0</v>
      </c>
      <c r="AS528" s="3">
        <v>0</v>
      </c>
      <c r="AT528" s="3">
        <v>0</v>
      </c>
      <c r="AU528" s="3">
        <v>0</v>
      </c>
      <c r="AV528" s="3">
        <v>1</v>
      </c>
      <c r="AW528" s="3">
        <v>1</v>
      </c>
      <c r="AX528" s="3"/>
      <c r="AY528" s="3"/>
      <c r="AZ528" s="3">
        <v>1</v>
      </c>
      <c r="BA528" s="3">
        <v>1</v>
      </c>
      <c r="BB528" s="3">
        <v>1</v>
      </c>
      <c r="BC528" s="3">
        <v>1</v>
      </c>
      <c r="BD528" s="3" t="s">
        <v>3</v>
      </c>
      <c r="BE528" s="3" t="s">
        <v>3</v>
      </c>
      <c r="BF528" s="3" t="s">
        <v>3</v>
      </c>
      <c r="BG528" s="3" t="s">
        <v>3</v>
      </c>
      <c r="BH528" s="3">
        <v>3</v>
      </c>
      <c r="BI528" s="3">
        <v>2</v>
      </c>
      <c r="BJ528" s="3" t="s">
        <v>736</v>
      </c>
      <c r="BK528" s="3"/>
      <c r="BL528" s="3"/>
      <c r="BM528" s="3">
        <v>400005</v>
      </c>
      <c r="BN528" s="3">
        <v>0</v>
      </c>
      <c r="BO528" s="3" t="s">
        <v>3</v>
      </c>
      <c r="BP528" s="3">
        <v>0</v>
      </c>
      <c r="BQ528" s="3">
        <v>213</v>
      </c>
      <c r="BR528" s="3">
        <v>0</v>
      </c>
      <c r="BS528" s="3">
        <v>1</v>
      </c>
      <c r="BT528" s="3">
        <v>1</v>
      </c>
      <c r="BU528" s="3">
        <v>1</v>
      </c>
      <c r="BV528" s="3">
        <v>1</v>
      </c>
      <c r="BW528" s="3">
        <v>1</v>
      </c>
      <c r="BX528" s="3">
        <v>1</v>
      </c>
      <c r="BY528" s="3" t="s">
        <v>3</v>
      </c>
      <c r="BZ528" s="3">
        <v>0</v>
      </c>
      <c r="CA528" s="3">
        <v>0</v>
      </c>
      <c r="CB528" s="3" t="s">
        <v>3</v>
      </c>
      <c r="CC528" s="3"/>
      <c r="CD528" s="3"/>
      <c r="CE528" s="3">
        <v>1566</v>
      </c>
      <c r="CF528" s="3">
        <v>0</v>
      </c>
      <c r="CG528" s="3">
        <v>0</v>
      </c>
      <c r="CH528" s="3"/>
      <c r="CI528" s="3"/>
      <c r="CJ528" s="3"/>
      <c r="CK528" s="3"/>
      <c r="CL528" s="3"/>
      <c r="CM528" s="3">
        <v>0</v>
      </c>
      <c r="CN528" s="3" t="s">
        <v>3</v>
      </c>
      <c r="CO528" s="3">
        <v>0</v>
      </c>
      <c r="CP528" s="3">
        <f t="shared" si="749"/>
        <v>21072</v>
      </c>
      <c r="CQ528" s="3">
        <f t="shared" si="750"/>
        <v>105.36</v>
      </c>
      <c r="CR528" s="3">
        <f>(ROUND((ROUND(((ET528)*AV528*1),2)*BB528),2)+ROUND((ROUND(((AE528-(EU528))*AV528*1),2)*BS528),2))</f>
        <v>0</v>
      </c>
      <c r="CS528" s="3">
        <f>(ROUND((ROUND(((EU528)*AV528*1),2)*BS528),2)+ROUND((ROUND(((AE528-(EU528))*AV528*1),2)*BS528),2))</f>
        <v>0</v>
      </c>
      <c r="CT528" s="3">
        <f t="shared" si="751"/>
        <v>0</v>
      </c>
      <c r="CU528" s="3">
        <f t="shared" si="752"/>
        <v>0</v>
      </c>
      <c r="CV528" s="3">
        <f t="shared" si="753"/>
        <v>0</v>
      </c>
      <c r="CW528" s="3">
        <f t="shared" si="754"/>
        <v>0</v>
      </c>
      <c r="CX528" s="3">
        <f t="shared" si="755"/>
        <v>0</v>
      </c>
      <c r="CY528" s="3">
        <f>(ROUND((((S528+ROUND((ROUND(((EU528)*AV528*1),2)*BS528),2))*AT528)/100),2)+ROUND(((ROUND((ROUND(((AE528-(EU528))*AV528*1),2)*BS528),2)*AT528)/100),2))</f>
        <v>0</v>
      </c>
      <c r="CZ528" s="3">
        <f>(ROUND((((S528+ROUND((ROUND(((EU528)*AV528*1),2)*BS528),2))*AU528)/100),2)+ROUND(((ROUND((ROUND(((AE528-(EU528))*AV528*1),2)*BS528),2)*AU528)/100),2))</f>
        <v>0</v>
      </c>
      <c r="DA528" s="3"/>
      <c r="DB528" s="3"/>
      <c r="DC528" s="3" t="s">
        <v>3</v>
      </c>
      <c r="DD528" s="3" t="s">
        <v>3</v>
      </c>
      <c r="DE528" s="3" t="s">
        <v>3</v>
      </c>
      <c r="DF528" s="3" t="s">
        <v>3</v>
      </c>
      <c r="DG528" s="3" t="s">
        <v>3</v>
      </c>
      <c r="DH528" s="3" t="s">
        <v>3</v>
      </c>
      <c r="DI528" s="3" t="s">
        <v>3</v>
      </c>
      <c r="DJ528" s="3" t="s">
        <v>3</v>
      </c>
      <c r="DK528" s="3" t="s">
        <v>3</v>
      </c>
      <c r="DL528" s="3" t="s">
        <v>3</v>
      </c>
      <c r="DM528" s="3" t="s">
        <v>3</v>
      </c>
      <c r="DN528" s="3">
        <v>0</v>
      </c>
      <c r="DO528" s="3">
        <v>0</v>
      </c>
      <c r="DP528" s="3">
        <v>1</v>
      </c>
      <c r="DQ528" s="3">
        <v>1</v>
      </c>
      <c r="DR528" s="3"/>
      <c r="DS528" s="3"/>
      <c r="DT528" s="3"/>
      <c r="DU528" s="3">
        <v>1013</v>
      </c>
      <c r="DV528" s="3" t="s">
        <v>227</v>
      </c>
      <c r="DW528" s="3" t="s">
        <v>227</v>
      </c>
      <c r="DX528" s="3">
        <v>1</v>
      </c>
      <c r="DY528" s="3"/>
      <c r="DZ528" s="3" t="s">
        <v>3</v>
      </c>
      <c r="EA528" s="3" t="s">
        <v>3</v>
      </c>
      <c r="EB528" s="3" t="s">
        <v>3</v>
      </c>
      <c r="EC528" s="3" t="s">
        <v>3</v>
      </c>
      <c r="ED528" s="3"/>
      <c r="EE528" s="3">
        <v>57042888</v>
      </c>
      <c r="EF528" s="3">
        <v>213</v>
      </c>
      <c r="EG528" s="3" t="s">
        <v>456</v>
      </c>
      <c r="EH528" s="3">
        <v>0</v>
      </c>
      <c r="EI528" s="3" t="s">
        <v>3</v>
      </c>
      <c r="EJ528" s="3">
        <v>1</v>
      </c>
      <c r="EK528" s="3">
        <v>400005</v>
      </c>
      <c r="EL528" s="3" t="s">
        <v>456</v>
      </c>
      <c r="EM528" s="3" t="s">
        <v>457</v>
      </c>
      <c r="EN528" s="3"/>
      <c r="EO528" s="3" t="s">
        <v>3</v>
      </c>
      <c r="EP528" s="3"/>
      <c r="EQ528" s="3">
        <v>16</v>
      </c>
      <c r="ER528" s="3">
        <v>0</v>
      </c>
      <c r="ES528" s="3">
        <v>105.36</v>
      </c>
      <c r="ET528" s="3">
        <v>0</v>
      </c>
      <c r="EU528" s="3">
        <v>0</v>
      </c>
      <c r="EV528" s="3">
        <v>0</v>
      </c>
      <c r="EW528" s="3">
        <v>0</v>
      </c>
      <c r="EX528" s="3">
        <v>0</v>
      </c>
      <c r="EY528" s="3">
        <v>0</v>
      </c>
      <c r="EZ528" s="3"/>
      <c r="FA528" s="3"/>
      <c r="FB528" s="3"/>
      <c r="FC528" s="3"/>
      <c r="FD528" s="3"/>
      <c r="FE528" s="3"/>
      <c r="FF528" s="3"/>
      <c r="FG528" s="3"/>
      <c r="FH528" s="3"/>
      <c r="FI528" s="3"/>
      <c r="FJ528" s="3"/>
      <c r="FK528" s="3"/>
      <c r="FL528" s="3"/>
      <c r="FM528" s="3"/>
      <c r="FN528" s="3"/>
      <c r="FO528" s="3"/>
      <c r="FP528" s="3"/>
      <c r="FQ528" s="3">
        <v>0</v>
      </c>
      <c r="FR528" s="3">
        <v>0</v>
      </c>
      <c r="FS528" s="3">
        <v>0</v>
      </c>
      <c r="FT528" s="3"/>
      <c r="FU528" s="3"/>
      <c r="FV528" s="3"/>
      <c r="FW528" s="3"/>
      <c r="FX528" s="3">
        <v>0</v>
      </c>
      <c r="FY528" s="3">
        <v>0</v>
      </c>
      <c r="FZ528" s="3"/>
      <c r="GA528" s="3" t="s">
        <v>738</v>
      </c>
      <c r="GB528" s="3"/>
      <c r="GC528" s="3"/>
      <c r="GD528" s="3">
        <v>1</v>
      </c>
      <c r="GE528" s="3"/>
      <c r="GF528" s="3">
        <v>-1631417656</v>
      </c>
      <c r="GG528" s="3">
        <v>2</v>
      </c>
      <c r="GH528" s="3">
        <v>4</v>
      </c>
      <c r="GI528" s="3">
        <v>-2</v>
      </c>
      <c r="GJ528" s="3">
        <v>0</v>
      </c>
      <c r="GK528" s="3">
        <v>0</v>
      </c>
      <c r="GL528" s="3">
        <f t="shared" si="756"/>
        <v>0</v>
      </c>
      <c r="GM528" s="3">
        <f t="shared" si="757"/>
        <v>21072</v>
      </c>
      <c r="GN528" s="3">
        <f t="shared" si="758"/>
        <v>0</v>
      </c>
      <c r="GO528" s="3">
        <f t="shared" si="759"/>
        <v>21072</v>
      </c>
      <c r="GP528" s="3">
        <f t="shared" si="760"/>
        <v>0</v>
      </c>
      <c r="GQ528" s="3"/>
      <c r="GR528" s="3">
        <v>1</v>
      </c>
      <c r="GS528" s="3">
        <v>2</v>
      </c>
      <c r="GT528" s="3">
        <v>0</v>
      </c>
      <c r="GU528" s="3" t="s">
        <v>3</v>
      </c>
      <c r="GV528" s="3">
        <f t="shared" si="761"/>
        <v>0</v>
      </c>
      <c r="GW528" s="3">
        <v>1</v>
      </c>
      <c r="GX528" s="3">
        <f t="shared" si="762"/>
        <v>0</v>
      </c>
      <c r="GY528" s="3"/>
      <c r="GZ528" s="3"/>
      <c r="HA528" s="3">
        <v>0</v>
      </c>
      <c r="HB528" s="3">
        <v>0</v>
      </c>
      <c r="HC528" s="3">
        <f t="shared" si="763"/>
        <v>0</v>
      </c>
      <c r="HD528" s="3"/>
      <c r="HE528" s="3" t="s">
        <v>459</v>
      </c>
      <c r="HF528" s="3" t="s">
        <v>37</v>
      </c>
      <c r="HG528" s="3"/>
      <c r="HH528" s="3"/>
      <c r="HI528" s="3"/>
      <c r="HJ528" s="3"/>
      <c r="HK528" s="3"/>
      <c r="HL528" s="3"/>
      <c r="HM528" s="3" t="s">
        <v>3</v>
      </c>
      <c r="HN528" s="3" t="s">
        <v>3</v>
      </c>
      <c r="HO528" s="3" t="s">
        <v>3</v>
      </c>
      <c r="HP528" s="3" t="s">
        <v>3</v>
      </c>
      <c r="HQ528" s="3" t="s">
        <v>3</v>
      </c>
      <c r="HR528" s="3"/>
      <c r="HS528" s="3">
        <v>0</v>
      </c>
      <c r="HT528" s="3"/>
      <c r="HU528" s="3"/>
      <c r="HV528" s="3"/>
      <c r="HW528" s="3"/>
      <c r="HX528" s="3"/>
      <c r="HY528" s="3"/>
      <c r="HZ528" s="3"/>
      <c r="IA528" s="3"/>
      <c r="IB528" s="3"/>
      <c r="IC528" s="3"/>
      <c r="ID528" s="3"/>
      <c r="IE528" s="3"/>
      <c r="IF528" s="3"/>
      <c r="IG528" s="3"/>
      <c r="IH528" s="3"/>
      <c r="II528" s="3"/>
      <c r="IJ528" s="3"/>
      <c r="IK528" s="3">
        <v>0</v>
      </c>
      <c r="IL528" s="3"/>
      <c r="IM528" s="3"/>
      <c r="IN528" s="3"/>
      <c r="IO528" s="3"/>
      <c r="IP528" s="3"/>
      <c r="IQ528" s="3"/>
      <c r="IR528" s="3"/>
      <c r="IS528" s="3"/>
      <c r="IT528" s="3"/>
      <c r="IU528" s="3"/>
    </row>
    <row r="529" spans="1:255" x14ac:dyDescent="0.25">
      <c r="A529" s="4">
        <v>17</v>
      </c>
      <c r="B529" s="4">
        <v>1</v>
      </c>
      <c r="C529" s="4"/>
      <c r="D529" s="4"/>
      <c r="E529" s="4" t="s">
        <v>735</v>
      </c>
      <c r="F529" s="4" t="s">
        <v>736</v>
      </c>
      <c r="G529" s="4" t="s">
        <v>737</v>
      </c>
      <c r="H529" s="4" t="s">
        <v>227</v>
      </c>
      <c r="I529" s="4">
        <v>200</v>
      </c>
      <c r="J529" s="4">
        <v>0</v>
      </c>
      <c r="K529" s="4">
        <v>200</v>
      </c>
      <c r="L529" s="4"/>
      <c r="M529" s="4"/>
      <c r="N529" s="4"/>
      <c r="O529" s="4">
        <f t="shared" si="739"/>
        <v>207348.48000000001</v>
      </c>
      <c r="P529" s="4">
        <f t="shared" si="740"/>
        <v>207348.48000000001</v>
      </c>
      <c r="Q529" s="4">
        <f>(ROUND((ROUND(((ET529)*AV529*I529),2)*BB529),2)+ROUND((ROUND(((AE529-(EU529))*AV529*I529),2)*BS529),2))</f>
        <v>0</v>
      </c>
      <c r="R529" s="4">
        <f>(ROUND((ROUND(((EU529)*AV529*I529),2)*BS529),2)+ROUND((ROUND(((AE529-(EU529))*AV529*I529),2)*BS529),2))</f>
        <v>0</v>
      </c>
      <c r="S529" s="4">
        <f t="shared" si="741"/>
        <v>0</v>
      </c>
      <c r="T529" s="4">
        <f t="shared" si="742"/>
        <v>0</v>
      </c>
      <c r="U529" s="4">
        <f t="shared" si="743"/>
        <v>0</v>
      </c>
      <c r="V529" s="4">
        <f t="shared" si="744"/>
        <v>0</v>
      </c>
      <c r="W529" s="4">
        <f t="shared" si="745"/>
        <v>0</v>
      </c>
      <c r="X529" s="4">
        <f>(ROUND((((S529+ROUND((ROUND(((EU529)*AV529*I529),2)*BS529),2))*AT529)/100),2)+ROUND(((ROUND((ROUND(((AE529-(EU529))*AV529*I529),2)*BS529),2)*AT529)/100),2))</f>
        <v>0</v>
      </c>
      <c r="Y529" s="4">
        <f>(ROUND((((S529+ROUND((ROUND(((EU529)*AV529*I529),2)*BS529),2))*AU529)/100),2)+ROUND(((ROUND((ROUND(((AE529-(EU529))*AV529*I529),2)*BS529),2)*AU529)/100),2))</f>
        <v>0</v>
      </c>
      <c r="Z529" s="4"/>
      <c r="AA529" s="4">
        <v>55890823</v>
      </c>
      <c r="AB529" s="4">
        <f t="shared" si="746"/>
        <v>105.36</v>
      </c>
      <c r="AC529" s="4">
        <f>ROUND((ES529),6)</f>
        <v>105.36</v>
      </c>
      <c r="AD529" s="4">
        <f>ROUND((((ET529)-(EU529))+AE529),6)</f>
        <v>0</v>
      </c>
      <c r="AE529" s="4">
        <f>ROUND((EU529),6)</f>
        <v>0</v>
      </c>
      <c r="AF529" s="4">
        <f>ROUND((EV529),6)</f>
        <v>0</v>
      </c>
      <c r="AG529" s="4">
        <f t="shared" si="747"/>
        <v>0</v>
      </c>
      <c r="AH529" s="4">
        <f>(EW529)</f>
        <v>0</v>
      </c>
      <c r="AI529" s="4">
        <f>(EX529)</f>
        <v>0</v>
      </c>
      <c r="AJ529" s="4">
        <f t="shared" si="748"/>
        <v>0</v>
      </c>
      <c r="AK529" s="4">
        <v>105.36</v>
      </c>
      <c r="AL529" s="4">
        <v>105.36</v>
      </c>
      <c r="AM529" s="4">
        <v>0</v>
      </c>
      <c r="AN529" s="4">
        <v>0</v>
      </c>
      <c r="AO529" s="4">
        <v>0</v>
      </c>
      <c r="AP529" s="4">
        <v>0</v>
      </c>
      <c r="AQ529" s="4">
        <v>0</v>
      </c>
      <c r="AR529" s="4">
        <v>0</v>
      </c>
      <c r="AS529" s="4">
        <v>0</v>
      </c>
      <c r="AT529" s="4">
        <v>0</v>
      </c>
      <c r="AU529" s="4">
        <v>0</v>
      </c>
      <c r="AV529" s="4">
        <v>1</v>
      </c>
      <c r="AW529" s="4">
        <v>1</v>
      </c>
      <c r="AX529" s="4"/>
      <c r="AY529" s="4"/>
      <c r="AZ529" s="4">
        <v>1</v>
      </c>
      <c r="BA529" s="4">
        <v>1</v>
      </c>
      <c r="BB529" s="4">
        <v>1</v>
      </c>
      <c r="BC529" s="4">
        <v>9.84</v>
      </c>
      <c r="BD529" s="4" t="s">
        <v>3</v>
      </c>
      <c r="BE529" s="4" t="s">
        <v>3</v>
      </c>
      <c r="BF529" s="4" t="s">
        <v>3</v>
      </c>
      <c r="BG529" s="4" t="s">
        <v>3</v>
      </c>
      <c r="BH529" s="4">
        <v>3</v>
      </c>
      <c r="BI529" s="4">
        <v>2</v>
      </c>
      <c r="BJ529" s="4" t="s">
        <v>736</v>
      </c>
      <c r="BK529" s="4"/>
      <c r="BL529" s="4"/>
      <c r="BM529" s="4">
        <v>400005</v>
      </c>
      <c r="BN529" s="4">
        <v>0</v>
      </c>
      <c r="BO529" s="4" t="s">
        <v>3</v>
      </c>
      <c r="BP529" s="4">
        <v>0</v>
      </c>
      <c r="BQ529" s="4">
        <v>213</v>
      </c>
      <c r="BR529" s="4">
        <v>0</v>
      </c>
      <c r="BS529" s="4">
        <v>1</v>
      </c>
      <c r="BT529" s="4">
        <v>1</v>
      </c>
      <c r="BU529" s="4">
        <v>1</v>
      </c>
      <c r="BV529" s="4">
        <v>1</v>
      </c>
      <c r="BW529" s="4">
        <v>1</v>
      </c>
      <c r="BX529" s="4">
        <v>1</v>
      </c>
      <c r="BY529" s="4" t="s">
        <v>3</v>
      </c>
      <c r="BZ529" s="4">
        <v>0</v>
      </c>
      <c r="CA529" s="4">
        <v>0</v>
      </c>
      <c r="CB529" s="4" t="s">
        <v>3</v>
      </c>
      <c r="CC529" s="4"/>
      <c r="CD529" s="4"/>
      <c r="CE529" s="4">
        <v>1566</v>
      </c>
      <c r="CF529" s="4">
        <v>0</v>
      </c>
      <c r="CG529" s="4">
        <v>0</v>
      </c>
      <c r="CH529" s="4"/>
      <c r="CI529" s="4"/>
      <c r="CJ529" s="4"/>
      <c r="CK529" s="4"/>
      <c r="CL529" s="4"/>
      <c r="CM529" s="4">
        <v>0</v>
      </c>
      <c r="CN529" s="4" t="s">
        <v>3</v>
      </c>
      <c r="CO529" s="4">
        <v>0</v>
      </c>
      <c r="CP529" s="4">
        <f t="shared" si="749"/>
        <v>207348.48000000001</v>
      </c>
      <c r="CQ529" s="4">
        <f t="shared" si="750"/>
        <v>1036.74</v>
      </c>
      <c r="CR529" s="4">
        <f>(ROUND((ROUND(((ET529)*AV529*1),2)*BB529),2)+ROUND((ROUND(((AE529-(EU529))*AV529*1),2)*BS529),2))</f>
        <v>0</v>
      </c>
      <c r="CS529" s="4">
        <f>(ROUND((ROUND(((EU529)*AV529*1),2)*BS529),2)+ROUND((ROUND(((AE529-(EU529))*AV529*1),2)*BS529),2))</f>
        <v>0</v>
      </c>
      <c r="CT529" s="4">
        <f t="shared" si="751"/>
        <v>0</v>
      </c>
      <c r="CU529" s="4">
        <f t="shared" si="752"/>
        <v>0</v>
      </c>
      <c r="CV529" s="4">
        <f t="shared" si="753"/>
        <v>0</v>
      </c>
      <c r="CW529" s="4">
        <f t="shared" si="754"/>
        <v>0</v>
      </c>
      <c r="CX529" s="4">
        <f t="shared" si="755"/>
        <v>0</v>
      </c>
      <c r="CY529" s="4">
        <f>(ROUND((((S529+ROUND((ROUND(((EU529)*AV529*1),2)*BS529),2))*AT529)/100),2)+ROUND(((ROUND((ROUND(((AE529-(EU529))*AV529*1),2)*BS529),2)*AT529)/100),2))</f>
        <v>0</v>
      </c>
      <c r="CZ529" s="4">
        <f>(ROUND((((S529+ROUND((ROUND(((EU529)*AV529*1),2)*BS529),2))*AU529)/100),2)+ROUND(((ROUND((ROUND(((AE529-(EU529))*AV529*1),2)*BS529),2)*AU529)/100),2))</f>
        <v>0</v>
      </c>
      <c r="DA529" s="4"/>
      <c r="DB529" s="4"/>
      <c r="DC529" s="4" t="s">
        <v>3</v>
      </c>
      <c r="DD529" s="4" t="s">
        <v>3</v>
      </c>
      <c r="DE529" s="4" t="s">
        <v>3</v>
      </c>
      <c r="DF529" s="4" t="s">
        <v>3</v>
      </c>
      <c r="DG529" s="4" t="s">
        <v>3</v>
      </c>
      <c r="DH529" s="4" t="s">
        <v>3</v>
      </c>
      <c r="DI529" s="4" t="s">
        <v>3</v>
      </c>
      <c r="DJ529" s="4" t="s">
        <v>3</v>
      </c>
      <c r="DK529" s="4" t="s">
        <v>3</v>
      </c>
      <c r="DL529" s="4" t="s">
        <v>3</v>
      </c>
      <c r="DM529" s="4" t="s">
        <v>3</v>
      </c>
      <c r="DN529" s="4">
        <v>0</v>
      </c>
      <c r="DO529" s="4">
        <v>0</v>
      </c>
      <c r="DP529" s="4">
        <v>1</v>
      </c>
      <c r="DQ529" s="4">
        <v>1</v>
      </c>
      <c r="DR529" s="4"/>
      <c r="DS529" s="4"/>
      <c r="DT529" s="4"/>
      <c r="DU529" s="4">
        <v>1013</v>
      </c>
      <c r="DV529" s="4" t="s">
        <v>227</v>
      </c>
      <c r="DW529" s="4" t="s">
        <v>227</v>
      </c>
      <c r="DX529" s="4">
        <v>1</v>
      </c>
      <c r="DY529" s="4"/>
      <c r="DZ529" s="4" t="s">
        <v>3</v>
      </c>
      <c r="EA529" s="4" t="s">
        <v>3</v>
      </c>
      <c r="EB529" s="4" t="s">
        <v>3</v>
      </c>
      <c r="EC529" s="4" t="s">
        <v>3</v>
      </c>
      <c r="ED529" s="4"/>
      <c r="EE529" s="4">
        <v>57042888</v>
      </c>
      <c r="EF529" s="4">
        <v>213</v>
      </c>
      <c r="EG529" s="4" t="s">
        <v>456</v>
      </c>
      <c r="EH529" s="4">
        <v>0</v>
      </c>
      <c r="EI529" s="4" t="s">
        <v>3</v>
      </c>
      <c r="EJ529" s="4">
        <v>1</v>
      </c>
      <c r="EK529" s="4">
        <v>400005</v>
      </c>
      <c r="EL529" s="4" t="s">
        <v>456</v>
      </c>
      <c r="EM529" s="4" t="s">
        <v>457</v>
      </c>
      <c r="EN529" s="4"/>
      <c r="EO529" s="4" t="s">
        <v>3</v>
      </c>
      <c r="EP529" s="4"/>
      <c r="EQ529" s="4">
        <v>16</v>
      </c>
      <c r="ER529" s="4">
        <v>0</v>
      </c>
      <c r="ES529" s="4">
        <v>105.36</v>
      </c>
      <c r="ET529" s="4">
        <v>0</v>
      </c>
      <c r="EU529" s="4">
        <v>0</v>
      </c>
      <c r="EV529" s="4">
        <v>0</v>
      </c>
      <c r="EW529" s="4">
        <v>0</v>
      </c>
      <c r="EX529" s="4">
        <v>0</v>
      </c>
      <c r="EY529" s="4">
        <v>0</v>
      </c>
      <c r="EZ529" s="4">
        <v>5</v>
      </c>
      <c r="FA529" s="4"/>
      <c r="FB529" s="4"/>
      <c r="FC529" s="4">
        <v>1</v>
      </c>
      <c r="FD529" s="4">
        <v>18</v>
      </c>
      <c r="FE529" s="4"/>
      <c r="FF529" s="4">
        <v>1240</v>
      </c>
      <c r="FG529" s="4"/>
      <c r="FH529" s="4"/>
      <c r="FI529" s="4"/>
      <c r="FJ529" s="4"/>
      <c r="FK529" s="4"/>
      <c r="FL529" s="4"/>
      <c r="FM529" s="4"/>
      <c r="FN529" s="4"/>
      <c r="FO529" s="4"/>
      <c r="FP529" s="4"/>
      <c r="FQ529" s="4">
        <v>0</v>
      </c>
      <c r="FR529" s="4">
        <v>0</v>
      </c>
      <c r="FS529" s="4">
        <v>0</v>
      </c>
      <c r="FT529" s="4"/>
      <c r="FU529" s="4"/>
      <c r="FV529" s="4"/>
      <c r="FW529" s="4"/>
      <c r="FX529" s="4">
        <v>0</v>
      </c>
      <c r="FY529" s="4">
        <v>0</v>
      </c>
      <c r="FZ529" s="4"/>
      <c r="GA529" s="4" t="s">
        <v>738</v>
      </c>
      <c r="GB529" s="4"/>
      <c r="GC529" s="4"/>
      <c r="GD529" s="4">
        <v>1</v>
      </c>
      <c r="GE529" s="4"/>
      <c r="GF529" s="4">
        <v>-1631417656</v>
      </c>
      <c r="GG529" s="4">
        <v>2</v>
      </c>
      <c r="GH529" s="4">
        <v>3</v>
      </c>
      <c r="GI529" s="4">
        <v>5</v>
      </c>
      <c r="GJ529" s="4">
        <v>0</v>
      </c>
      <c r="GK529" s="4">
        <v>0</v>
      </c>
      <c r="GL529" s="4">
        <f t="shared" si="756"/>
        <v>0</v>
      </c>
      <c r="GM529" s="4">
        <f t="shared" si="757"/>
        <v>207348.48000000001</v>
      </c>
      <c r="GN529" s="4">
        <f t="shared" si="758"/>
        <v>0</v>
      </c>
      <c r="GO529" s="4">
        <f t="shared" si="759"/>
        <v>207348.48000000001</v>
      </c>
      <c r="GP529" s="4">
        <f t="shared" si="760"/>
        <v>0</v>
      </c>
      <c r="GQ529" s="4"/>
      <c r="GR529" s="4">
        <v>1</v>
      </c>
      <c r="GS529" s="4">
        <v>1</v>
      </c>
      <c r="GT529" s="4">
        <v>0</v>
      </c>
      <c r="GU529" s="4" t="s">
        <v>3</v>
      </c>
      <c r="GV529" s="4">
        <f t="shared" si="761"/>
        <v>0</v>
      </c>
      <c r="GW529" s="4">
        <v>1</v>
      </c>
      <c r="GX529" s="4">
        <f t="shared" si="762"/>
        <v>0</v>
      </c>
      <c r="GY529" s="4"/>
      <c r="GZ529" s="4"/>
      <c r="HA529" s="4">
        <v>0</v>
      </c>
      <c r="HB529" s="4">
        <v>0</v>
      </c>
      <c r="HC529" s="4">
        <f t="shared" si="763"/>
        <v>0</v>
      </c>
      <c r="HD529" s="4"/>
      <c r="HE529" s="4" t="s">
        <v>459</v>
      </c>
      <c r="HF529" s="4" t="s">
        <v>37</v>
      </c>
      <c r="HG529" s="4"/>
      <c r="HH529" s="4"/>
      <c r="HI529" s="4"/>
      <c r="HJ529" s="4"/>
      <c r="HK529" s="4"/>
      <c r="HL529" s="4"/>
      <c r="HM529" s="4" t="s">
        <v>3</v>
      </c>
      <c r="HN529" s="4" t="s">
        <v>3</v>
      </c>
      <c r="HO529" s="4" t="s">
        <v>3</v>
      </c>
      <c r="HP529" s="4" t="s">
        <v>3</v>
      </c>
      <c r="HQ529" s="4" t="s">
        <v>3</v>
      </c>
      <c r="HR529" s="4"/>
      <c r="HS529" s="4">
        <v>0</v>
      </c>
      <c r="HT529" s="4"/>
      <c r="HU529" s="4"/>
      <c r="HV529" s="4"/>
      <c r="HW529" s="4"/>
      <c r="HX529" s="4"/>
      <c r="HY529" s="4"/>
      <c r="HZ529" s="4"/>
      <c r="IA529" s="4"/>
      <c r="IB529" s="4"/>
      <c r="IC529" s="4"/>
      <c r="ID529" s="4"/>
      <c r="IE529" s="4"/>
      <c r="IF529" s="4"/>
      <c r="IG529" s="4"/>
      <c r="IH529" s="4"/>
      <c r="II529" s="4"/>
      <c r="IJ529" s="4"/>
      <c r="IK529" s="4">
        <v>0</v>
      </c>
      <c r="IL529" s="4"/>
      <c r="IM529" s="4"/>
      <c r="IN529" s="4"/>
      <c r="IO529" s="4"/>
      <c r="IP529" s="4"/>
      <c r="IQ529" s="4"/>
      <c r="IR529" s="4"/>
      <c r="IS529" s="4"/>
      <c r="IT529" s="4"/>
      <c r="IU529" s="4"/>
    </row>
    <row r="530" spans="1:255" ht="409.5" x14ac:dyDescent="0.25">
      <c r="A530" s="3">
        <v>17</v>
      </c>
      <c r="B530" s="3">
        <v>1</v>
      </c>
      <c r="C530" s="3"/>
      <c r="D530" s="3"/>
      <c r="E530" s="3" t="s">
        <v>739</v>
      </c>
      <c r="F530" s="3" t="s">
        <v>93</v>
      </c>
      <c r="G530" s="3" t="s">
        <v>740</v>
      </c>
      <c r="H530" s="3" t="s">
        <v>29</v>
      </c>
      <c r="I530" s="3">
        <v>8</v>
      </c>
      <c r="J530" s="3">
        <v>0</v>
      </c>
      <c r="K530" s="3">
        <v>8</v>
      </c>
      <c r="L530" s="3"/>
      <c r="M530" s="3"/>
      <c r="N530" s="3"/>
      <c r="O530" s="3">
        <f t="shared" si="739"/>
        <v>132.87</v>
      </c>
      <c r="P530" s="3">
        <f t="shared" si="740"/>
        <v>13.36</v>
      </c>
      <c r="Q530" s="3">
        <f>(ROUND((ROUND((((ET530*1.2))*AV530*I530),2)*BB530),2)+ROUND((ROUND(((AE530-((EU530*1.2)))*AV530*I530),2)*BS530),2))</f>
        <v>0</v>
      </c>
      <c r="R530" s="3">
        <f>(ROUND((ROUND((((EU530*1.2))*AV530*I530),2)*BS530),2)+ROUND((ROUND(((AE530-((EU530*1.2)))*AV530*I530),2)*BS530),2))</f>
        <v>0</v>
      </c>
      <c r="S530" s="3">
        <f t="shared" si="741"/>
        <v>119.51</v>
      </c>
      <c r="T530" s="3">
        <f t="shared" si="742"/>
        <v>0</v>
      </c>
      <c r="U530" s="3">
        <f t="shared" si="743"/>
        <v>10.0512</v>
      </c>
      <c r="V530" s="3">
        <f t="shared" si="744"/>
        <v>0</v>
      </c>
      <c r="W530" s="3">
        <f t="shared" si="745"/>
        <v>0</v>
      </c>
      <c r="X530" s="3">
        <f>(ROUND((((S530+ROUND((ROUND((((EU530*1.2))*AV530*I530),2)*BS530),2))*AT530)/100),2)+ROUND(((ROUND((ROUND(((AE530-((EU530*1.2)))*AV530*I530),2)*BS530),2)*AT530)/100),2))</f>
        <v>113.53</v>
      </c>
      <c r="Y530" s="3">
        <f>(ROUND((((S530+ROUND((ROUND((((EU530*1.2))*AV530*I530),2)*BS530),2))*AU530)/100),2)+ROUND(((ROUND((ROUND(((AE530-((EU530*1.2)))*AV530*I530),2)*BS530),2)*AU530)/100),2))</f>
        <v>63.34</v>
      </c>
      <c r="Z530" s="3"/>
      <c r="AA530" s="3">
        <v>54971259</v>
      </c>
      <c r="AB530" s="3">
        <f t="shared" si="746"/>
        <v>15.938000000000001</v>
      </c>
      <c r="AC530" s="3">
        <f>ROUND(((ES530*1)),6)</f>
        <v>1.67</v>
      </c>
      <c r="AD530" s="3">
        <f>ROUND(((((ET530*1.2))-((EU530*1.2)))+AE530),6)</f>
        <v>0</v>
      </c>
      <c r="AE530" s="3">
        <f>ROUND(((EU530*1.2)),6)</f>
        <v>0</v>
      </c>
      <c r="AF530" s="3">
        <f>ROUND(((EV530*1.2)),6)</f>
        <v>14.268000000000001</v>
      </c>
      <c r="AG530" s="3">
        <f t="shared" si="747"/>
        <v>0</v>
      </c>
      <c r="AH530" s="3">
        <f>((EW530*1.2))</f>
        <v>1.2</v>
      </c>
      <c r="AI530" s="3">
        <f>((EX530*1.2))</f>
        <v>0</v>
      </c>
      <c r="AJ530" s="3">
        <f t="shared" si="748"/>
        <v>0</v>
      </c>
      <c r="AK530" s="3">
        <v>13.56</v>
      </c>
      <c r="AL530" s="3">
        <v>1.67</v>
      </c>
      <c r="AM530" s="3">
        <v>0</v>
      </c>
      <c r="AN530" s="3">
        <v>0</v>
      </c>
      <c r="AO530" s="3">
        <v>11.89</v>
      </c>
      <c r="AP530" s="3">
        <v>0</v>
      </c>
      <c r="AQ530" s="3">
        <v>1</v>
      </c>
      <c r="AR530" s="3">
        <v>0</v>
      </c>
      <c r="AS530" s="3">
        <v>0</v>
      </c>
      <c r="AT530" s="3">
        <v>95</v>
      </c>
      <c r="AU530" s="3">
        <v>53</v>
      </c>
      <c r="AV530" s="3">
        <v>1.0469999999999999</v>
      </c>
      <c r="AW530" s="3">
        <v>1</v>
      </c>
      <c r="AX530" s="3"/>
      <c r="AY530" s="3"/>
      <c r="AZ530" s="3">
        <v>1</v>
      </c>
      <c r="BA530" s="3">
        <v>1</v>
      </c>
      <c r="BB530" s="3">
        <v>1</v>
      </c>
      <c r="BC530" s="3">
        <v>1</v>
      </c>
      <c r="BD530" s="3" t="s">
        <v>3</v>
      </c>
      <c r="BE530" s="3" t="s">
        <v>3</v>
      </c>
      <c r="BF530" s="3" t="s">
        <v>3</v>
      </c>
      <c r="BG530" s="3" t="s">
        <v>3</v>
      </c>
      <c r="BH530" s="3">
        <v>0</v>
      </c>
      <c r="BI530" s="3">
        <v>2</v>
      </c>
      <c r="BJ530" s="3" t="s">
        <v>95</v>
      </c>
      <c r="BK530" s="3"/>
      <c r="BL530" s="3"/>
      <c r="BM530" s="3">
        <v>69</v>
      </c>
      <c r="BN530" s="3">
        <v>0</v>
      </c>
      <c r="BO530" s="3" t="s">
        <v>93</v>
      </c>
      <c r="BP530" s="3">
        <v>1</v>
      </c>
      <c r="BQ530" s="3">
        <v>40</v>
      </c>
      <c r="BR530" s="3">
        <v>0</v>
      </c>
      <c r="BS530" s="3">
        <v>1</v>
      </c>
      <c r="BT530" s="3">
        <v>1</v>
      </c>
      <c r="BU530" s="3">
        <v>1</v>
      </c>
      <c r="BV530" s="3">
        <v>1</v>
      </c>
      <c r="BW530" s="3">
        <v>1</v>
      </c>
      <c r="BX530" s="3">
        <v>1</v>
      </c>
      <c r="BY530" s="3" t="s">
        <v>3</v>
      </c>
      <c r="BZ530" s="3">
        <v>95</v>
      </c>
      <c r="CA530" s="3">
        <v>53</v>
      </c>
      <c r="CB530" s="3" t="s">
        <v>3</v>
      </c>
      <c r="CC530" s="3"/>
      <c r="CD530" s="3"/>
      <c r="CE530" s="3">
        <v>1566</v>
      </c>
      <c r="CF530" s="3">
        <v>0</v>
      </c>
      <c r="CG530" s="3">
        <v>0</v>
      </c>
      <c r="CH530" s="3"/>
      <c r="CI530" s="3"/>
      <c r="CJ530" s="3"/>
      <c r="CK530" s="3"/>
      <c r="CL530" s="3"/>
      <c r="CM530" s="3">
        <v>0</v>
      </c>
      <c r="CN530" s="9" t="s">
        <v>2491</v>
      </c>
      <c r="CO530" s="3">
        <v>0</v>
      </c>
      <c r="CP530" s="3">
        <f t="shared" si="749"/>
        <v>132.87</v>
      </c>
      <c r="CQ530" s="3">
        <f t="shared" si="750"/>
        <v>1.67</v>
      </c>
      <c r="CR530" s="3">
        <f>(ROUND((ROUND((((ET530*1.2))*AV530*1),2)*BB530),2)+ROUND((ROUND(((AE530-((EU530*1.2)))*AV530*1),2)*BS530),2))</f>
        <v>0</v>
      </c>
      <c r="CS530" s="3">
        <f>(ROUND((ROUND((((EU530*1.2))*AV530*1),2)*BS530),2)+ROUND((ROUND(((AE530-((EU530*1.2)))*AV530*1),2)*BS530),2))</f>
        <v>0</v>
      </c>
      <c r="CT530" s="3">
        <f t="shared" si="751"/>
        <v>14.94</v>
      </c>
      <c r="CU530" s="3">
        <f t="shared" si="752"/>
        <v>0</v>
      </c>
      <c r="CV530" s="3">
        <f t="shared" si="753"/>
        <v>1.2564</v>
      </c>
      <c r="CW530" s="3">
        <f t="shared" si="754"/>
        <v>0</v>
      </c>
      <c r="CX530" s="3">
        <f t="shared" si="755"/>
        <v>0</v>
      </c>
      <c r="CY530" s="3">
        <f>(ROUND((((S530+ROUND((ROUND((((EU530*1.2))*AV530*1),2)*BS530),2))*AT530)/100),2)+ROUND(((ROUND((ROUND(((AE530-((EU530*1.2)))*AV530*1),2)*BS530),2)*AT530)/100),2))</f>
        <v>113.53</v>
      </c>
      <c r="CZ530" s="3">
        <f>(ROUND((((S530+ROUND((ROUND((((EU530*1.2))*AV530*1),2)*BS530),2))*AU530)/100),2)+ROUND(((ROUND((ROUND(((AE530-((EU530*1.2)))*AV530*1),2)*BS530),2)*AU530)/100),2))</f>
        <v>63.34</v>
      </c>
      <c r="DA530" s="3"/>
      <c r="DB530" s="3">
        <v>157</v>
      </c>
      <c r="DC530" s="3" t="s">
        <v>3</v>
      </c>
      <c r="DD530" s="3" t="s">
        <v>22</v>
      </c>
      <c r="DE530" s="3" t="s">
        <v>42</v>
      </c>
      <c r="DF530" s="3" t="s">
        <v>42</v>
      </c>
      <c r="DG530" s="3" t="s">
        <v>42</v>
      </c>
      <c r="DH530" s="3" t="s">
        <v>3</v>
      </c>
      <c r="DI530" s="3" t="s">
        <v>42</v>
      </c>
      <c r="DJ530" s="3" t="s">
        <v>42</v>
      </c>
      <c r="DK530" s="3" t="s">
        <v>3</v>
      </c>
      <c r="DL530" s="3" t="s">
        <v>3</v>
      </c>
      <c r="DM530" s="3" t="s">
        <v>3</v>
      </c>
      <c r="DN530" s="3">
        <v>0</v>
      </c>
      <c r="DO530" s="3">
        <v>0</v>
      </c>
      <c r="DP530" s="3">
        <v>1</v>
      </c>
      <c r="DQ530" s="3">
        <v>1</v>
      </c>
      <c r="DR530" s="3"/>
      <c r="DS530" s="3"/>
      <c r="DT530" s="3"/>
      <c r="DU530" s="3">
        <v>1013</v>
      </c>
      <c r="DV530" s="3" t="s">
        <v>29</v>
      </c>
      <c r="DW530" s="3" t="s">
        <v>29</v>
      </c>
      <c r="DX530" s="3">
        <v>1</v>
      </c>
      <c r="DY530" s="3"/>
      <c r="DZ530" s="3" t="s">
        <v>3</v>
      </c>
      <c r="EA530" s="3" t="s">
        <v>3</v>
      </c>
      <c r="EB530" s="3" t="s">
        <v>3</v>
      </c>
      <c r="EC530" s="3" t="s">
        <v>3</v>
      </c>
      <c r="ED530" s="3"/>
      <c r="EE530" s="3">
        <v>57042959</v>
      </c>
      <c r="EF530" s="3">
        <v>40</v>
      </c>
      <c r="EG530" s="3" t="s">
        <v>33</v>
      </c>
      <c r="EH530" s="3">
        <v>0</v>
      </c>
      <c r="EI530" s="3" t="s">
        <v>3</v>
      </c>
      <c r="EJ530" s="3">
        <v>2</v>
      </c>
      <c r="EK530" s="3">
        <v>69</v>
      </c>
      <c r="EL530" s="3" t="s">
        <v>96</v>
      </c>
      <c r="EM530" s="3" t="s">
        <v>97</v>
      </c>
      <c r="EN530" s="3"/>
      <c r="EO530" s="3" t="s">
        <v>46</v>
      </c>
      <c r="EP530" s="3"/>
      <c r="EQ530" s="3">
        <v>0</v>
      </c>
      <c r="ER530" s="3">
        <v>13.56</v>
      </c>
      <c r="ES530" s="3">
        <v>1.67</v>
      </c>
      <c r="ET530" s="3">
        <v>0</v>
      </c>
      <c r="EU530" s="3">
        <v>0</v>
      </c>
      <c r="EV530" s="3">
        <v>11.89</v>
      </c>
      <c r="EW530" s="3">
        <v>1</v>
      </c>
      <c r="EX530" s="3">
        <v>0</v>
      </c>
      <c r="EY530" s="3">
        <v>0</v>
      </c>
      <c r="EZ530" s="3"/>
      <c r="FA530" s="3"/>
      <c r="FB530" s="3"/>
      <c r="FC530" s="3"/>
      <c r="FD530" s="3"/>
      <c r="FE530" s="3"/>
      <c r="FF530" s="3"/>
      <c r="FG530" s="3"/>
      <c r="FH530" s="3"/>
      <c r="FI530" s="3"/>
      <c r="FJ530" s="3"/>
      <c r="FK530" s="3"/>
      <c r="FL530" s="3"/>
      <c r="FM530" s="3"/>
      <c r="FN530" s="3"/>
      <c r="FO530" s="3"/>
      <c r="FP530" s="3"/>
      <c r="FQ530" s="3">
        <v>0</v>
      </c>
      <c r="FR530" s="3">
        <v>0</v>
      </c>
      <c r="FS530" s="3">
        <v>0</v>
      </c>
      <c r="FT530" s="3"/>
      <c r="FU530" s="3"/>
      <c r="FV530" s="3"/>
      <c r="FW530" s="3"/>
      <c r="FX530" s="3">
        <v>95</v>
      </c>
      <c r="FY530" s="3">
        <v>53</v>
      </c>
      <c r="FZ530" s="3"/>
      <c r="GA530" s="3" t="s">
        <v>3</v>
      </c>
      <c r="GB530" s="3"/>
      <c r="GC530" s="3"/>
      <c r="GD530" s="3">
        <v>1</v>
      </c>
      <c r="GE530" s="3"/>
      <c r="GF530" s="3">
        <v>-508473279</v>
      </c>
      <c r="GG530" s="3">
        <v>2</v>
      </c>
      <c r="GH530" s="3">
        <v>1</v>
      </c>
      <c r="GI530" s="3">
        <v>2</v>
      </c>
      <c r="GJ530" s="3">
        <v>0</v>
      </c>
      <c r="GK530" s="3">
        <v>0</v>
      </c>
      <c r="GL530" s="3">
        <f t="shared" si="756"/>
        <v>0</v>
      </c>
      <c r="GM530" s="3">
        <f t="shared" si="757"/>
        <v>309.74</v>
      </c>
      <c r="GN530" s="3">
        <f t="shared" si="758"/>
        <v>0</v>
      </c>
      <c r="GO530" s="3">
        <f t="shared" si="759"/>
        <v>309.74</v>
      </c>
      <c r="GP530" s="3">
        <f t="shared" si="760"/>
        <v>0</v>
      </c>
      <c r="GQ530" s="3"/>
      <c r="GR530" s="3">
        <v>0</v>
      </c>
      <c r="GS530" s="3">
        <v>3</v>
      </c>
      <c r="GT530" s="3">
        <v>0</v>
      </c>
      <c r="GU530" s="3" t="s">
        <v>3</v>
      </c>
      <c r="GV530" s="3">
        <f t="shared" si="761"/>
        <v>0</v>
      </c>
      <c r="GW530" s="3">
        <v>1</v>
      </c>
      <c r="GX530" s="3">
        <f t="shared" si="762"/>
        <v>0</v>
      </c>
      <c r="GY530" s="3"/>
      <c r="GZ530" s="3"/>
      <c r="HA530" s="3">
        <v>0</v>
      </c>
      <c r="HB530" s="3">
        <v>0</v>
      </c>
      <c r="HC530" s="3">
        <f t="shared" si="763"/>
        <v>0</v>
      </c>
      <c r="HD530" s="3"/>
      <c r="HE530" s="3" t="s">
        <v>3</v>
      </c>
      <c r="HF530" s="3" t="s">
        <v>3</v>
      </c>
      <c r="HG530" s="3"/>
      <c r="HH530" s="3"/>
      <c r="HI530" s="3"/>
      <c r="HJ530" s="3"/>
      <c r="HK530" s="3"/>
      <c r="HL530" s="3"/>
      <c r="HM530" s="3" t="s">
        <v>3</v>
      </c>
      <c r="HN530" s="3" t="s">
        <v>3</v>
      </c>
      <c r="HO530" s="3" t="s">
        <v>3</v>
      </c>
      <c r="HP530" s="3" t="s">
        <v>3</v>
      </c>
      <c r="HQ530" s="3" t="s">
        <v>3</v>
      </c>
      <c r="HR530" s="3"/>
      <c r="HS530" s="3">
        <v>0</v>
      </c>
      <c r="HT530" s="3"/>
      <c r="HU530" s="3"/>
      <c r="HV530" s="3"/>
      <c r="HW530" s="3"/>
      <c r="HX530" s="3"/>
      <c r="HY530" s="3"/>
      <c r="HZ530" s="3"/>
      <c r="IA530" s="3"/>
      <c r="IB530" s="3"/>
      <c r="IC530" s="3"/>
      <c r="ID530" s="3"/>
      <c r="IE530" s="3"/>
      <c r="IF530" s="3"/>
      <c r="IG530" s="3"/>
      <c r="IH530" s="3"/>
      <c r="II530" s="3"/>
      <c r="IJ530" s="3"/>
      <c r="IK530" s="3">
        <v>0</v>
      </c>
      <c r="IL530" s="3"/>
      <c r="IM530" s="3"/>
      <c r="IN530" s="3"/>
      <c r="IO530" s="3"/>
      <c r="IP530" s="3"/>
      <c r="IQ530" s="3"/>
      <c r="IR530" s="3"/>
      <c r="IS530" s="3"/>
      <c r="IT530" s="3"/>
      <c r="IU530" s="3"/>
    </row>
    <row r="531" spans="1:255" ht="409.5" x14ac:dyDescent="0.25">
      <c r="A531" s="4">
        <v>17</v>
      </c>
      <c r="B531" s="4">
        <v>1</v>
      </c>
      <c r="C531" s="4"/>
      <c r="D531" s="4"/>
      <c r="E531" s="4" t="s">
        <v>739</v>
      </c>
      <c r="F531" s="4" t="s">
        <v>93</v>
      </c>
      <c r="G531" s="4" t="s">
        <v>740</v>
      </c>
      <c r="H531" s="4" t="s">
        <v>29</v>
      </c>
      <c r="I531" s="4">
        <v>8</v>
      </c>
      <c r="J531" s="4">
        <v>0</v>
      </c>
      <c r="K531" s="4">
        <v>8</v>
      </c>
      <c r="L531" s="4"/>
      <c r="M531" s="4"/>
      <c r="N531" s="4"/>
      <c r="O531" s="4">
        <f t="shared" si="739"/>
        <v>6973.13</v>
      </c>
      <c r="P531" s="4">
        <f t="shared" si="740"/>
        <v>238.74</v>
      </c>
      <c r="Q531" s="4">
        <f>(ROUND((ROUND((((ET531*1.2))*AV531*I531),2)*BB531),2)+ROUND((ROUND(((AE531-((EU531*1.2)))*AV531*I531),2)*BS531),2))</f>
        <v>0</v>
      </c>
      <c r="R531" s="4">
        <f>(ROUND((ROUND((((EU531*1.2))*AV531*I531),2)*BS531),2)+ROUND((ROUND(((AE531-((EU531*1.2)))*AV531*I531),2)*BS531),2))</f>
        <v>0</v>
      </c>
      <c r="S531" s="4">
        <f t="shared" si="741"/>
        <v>6734.39</v>
      </c>
      <c r="T531" s="4">
        <f t="shared" si="742"/>
        <v>0</v>
      </c>
      <c r="U531" s="4">
        <f t="shared" si="743"/>
        <v>10.0512</v>
      </c>
      <c r="V531" s="4">
        <f t="shared" si="744"/>
        <v>0</v>
      </c>
      <c r="W531" s="4">
        <f t="shared" si="745"/>
        <v>0</v>
      </c>
      <c r="X531" s="4">
        <f>(ROUND((((S531+ROUND((ROUND((((EU531*1.2))*AV531*I531),2)*BS531),2))*AT531)/100),2)+ROUND(((ROUND((ROUND(((AE531-((EU531*1.2)))*AV531*I531),2)*BS531),2)*AT531)/100),2))</f>
        <v>6397.67</v>
      </c>
      <c r="Y531" s="4">
        <f>(ROUND((((S531+ROUND((ROUND((((EU531*1.2))*AV531*I531),2)*BS531),2))*AU531)/100),2)+ROUND(((ROUND((ROUND(((AE531-((EU531*1.2)))*AV531*I531),2)*BS531),2)*AU531)/100),2))</f>
        <v>3569.23</v>
      </c>
      <c r="Z531" s="4"/>
      <c r="AA531" s="4">
        <v>55890823</v>
      </c>
      <c r="AB531" s="4">
        <f t="shared" si="746"/>
        <v>15.938000000000001</v>
      </c>
      <c r="AC531" s="4">
        <f>ROUND(((ES531*1)),6)</f>
        <v>1.67</v>
      </c>
      <c r="AD531" s="4">
        <f>ROUND(((((ET531*1.2))-((EU531*1.2)))+AE531),6)</f>
        <v>0</v>
      </c>
      <c r="AE531" s="4">
        <f>ROUND(((EU531*1.2)),6)</f>
        <v>0</v>
      </c>
      <c r="AF531" s="4">
        <f>ROUND(((EV531*1.2)),6)</f>
        <v>14.268000000000001</v>
      </c>
      <c r="AG531" s="4">
        <f t="shared" si="747"/>
        <v>0</v>
      </c>
      <c r="AH531" s="4">
        <f>((EW531*1.2))</f>
        <v>1.2</v>
      </c>
      <c r="AI531" s="4">
        <f>((EX531*1.2))</f>
        <v>0</v>
      </c>
      <c r="AJ531" s="4">
        <f t="shared" si="748"/>
        <v>0</v>
      </c>
      <c r="AK531" s="4">
        <v>13.56</v>
      </c>
      <c r="AL531" s="4">
        <v>1.67</v>
      </c>
      <c r="AM531" s="4">
        <v>0</v>
      </c>
      <c r="AN531" s="4">
        <v>0</v>
      </c>
      <c r="AO531" s="4">
        <v>11.89</v>
      </c>
      <c r="AP531" s="4">
        <v>0</v>
      </c>
      <c r="AQ531" s="4">
        <v>1</v>
      </c>
      <c r="AR531" s="4">
        <v>0</v>
      </c>
      <c r="AS531" s="4">
        <v>0</v>
      </c>
      <c r="AT531" s="4">
        <v>95</v>
      </c>
      <c r="AU531" s="4">
        <v>53</v>
      </c>
      <c r="AV531" s="4">
        <v>1.0469999999999999</v>
      </c>
      <c r="AW531" s="4">
        <v>1</v>
      </c>
      <c r="AX531" s="4"/>
      <c r="AY531" s="4"/>
      <c r="AZ531" s="4">
        <v>1</v>
      </c>
      <c r="BA531" s="4">
        <v>56.35</v>
      </c>
      <c r="BB531" s="4">
        <v>1</v>
      </c>
      <c r="BC531" s="4">
        <v>17.87</v>
      </c>
      <c r="BD531" s="4" t="s">
        <v>3</v>
      </c>
      <c r="BE531" s="4" t="s">
        <v>3</v>
      </c>
      <c r="BF531" s="4" t="s">
        <v>3</v>
      </c>
      <c r="BG531" s="4" t="s">
        <v>3</v>
      </c>
      <c r="BH531" s="4">
        <v>0</v>
      </c>
      <c r="BI531" s="4">
        <v>2</v>
      </c>
      <c r="BJ531" s="4" t="s">
        <v>95</v>
      </c>
      <c r="BK531" s="4"/>
      <c r="BL531" s="4"/>
      <c r="BM531" s="4">
        <v>69</v>
      </c>
      <c r="BN531" s="4">
        <v>0</v>
      </c>
      <c r="BO531" s="4" t="s">
        <v>93</v>
      </c>
      <c r="BP531" s="4">
        <v>1</v>
      </c>
      <c r="BQ531" s="4">
        <v>40</v>
      </c>
      <c r="BR531" s="4">
        <v>0</v>
      </c>
      <c r="BS531" s="4">
        <v>56.35</v>
      </c>
      <c r="BT531" s="4">
        <v>1</v>
      </c>
      <c r="BU531" s="4">
        <v>1</v>
      </c>
      <c r="BV531" s="4">
        <v>1</v>
      </c>
      <c r="BW531" s="4">
        <v>1</v>
      </c>
      <c r="BX531" s="4">
        <v>1</v>
      </c>
      <c r="BY531" s="4" t="s">
        <v>3</v>
      </c>
      <c r="BZ531" s="4">
        <v>95</v>
      </c>
      <c r="CA531" s="4">
        <v>53</v>
      </c>
      <c r="CB531" s="4" t="s">
        <v>3</v>
      </c>
      <c r="CC531" s="4"/>
      <c r="CD531" s="4"/>
      <c r="CE531" s="4">
        <v>1566</v>
      </c>
      <c r="CF531" s="4">
        <v>0</v>
      </c>
      <c r="CG531" s="4">
        <v>0</v>
      </c>
      <c r="CH531" s="4"/>
      <c r="CI531" s="4"/>
      <c r="CJ531" s="4"/>
      <c r="CK531" s="4"/>
      <c r="CL531" s="4"/>
      <c r="CM531" s="4">
        <v>0</v>
      </c>
      <c r="CN531" s="10" t="s">
        <v>2491</v>
      </c>
      <c r="CO531" s="4">
        <v>0</v>
      </c>
      <c r="CP531" s="4">
        <f t="shared" si="749"/>
        <v>6973.13</v>
      </c>
      <c r="CQ531" s="4">
        <f t="shared" si="750"/>
        <v>29.84</v>
      </c>
      <c r="CR531" s="4">
        <f>(ROUND((ROUND((((ET531*1.2))*AV531*1),2)*BB531),2)+ROUND((ROUND(((AE531-((EU531*1.2)))*AV531*1),2)*BS531),2))</f>
        <v>0</v>
      </c>
      <c r="CS531" s="4">
        <f>(ROUND((ROUND((((EU531*1.2))*AV531*1),2)*BS531),2)+ROUND((ROUND(((AE531-((EU531*1.2)))*AV531*1),2)*BS531),2))</f>
        <v>0</v>
      </c>
      <c r="CT531" s="4">
        <f t="shared" si="751"/>
        <v>841.87</v>
      </c>
      <c r="CU531" s="4">
        <f t="shared" si="752"/>
        <v>0</v>
      </c>
      <c r="CV531" s="4">
        <f t="shared" si="753"/>
        <v>1.2564</v>
      </c>
      <c r="CW531" s="4">
        <f t="shared" si="754"/>
        <v>0</v>
      </c>
      <c r="CX531" s="4">
        <f t="shared" si="755"/>
        <v>0</v>
      </c>
      <c r="CY531" s="4">
        <f>(ROUND((((S531+ROUND((ROUND((((EU531*1.2))*AV531*1),2)*BS531),2))*AT531)/100),2)+ROUND(((ROUND((ROUND(((AE531-((EU531*1.2)))*AV531*1),2)*BS531),2)*AT531)/100),2))</f>
        <v>6397.67</v>
      </c>
      <c r="CZ531" s="4">
        <f>(ROUND((((S531+ROUND((ROUND((((EU531*1.2))*AV531*1),2)*BS531),2))*AU531)/100),2)+ROUND(((ROUND((ROUND(((AE531-((EU531*1.2)))*AV531*1),2)*BS531),2)*AU531)/100),2))</f>
        <v>3569.23</v>
      </c>
      <c r="DA531" s="4"/>
      <c r="DB531" s="4">
        <v>158</v>
      </c>
      <c r="DC531" s="4" t="s">
        <v>3</v>
      </c>
      <c r="DD531" s="4" t="s">
        <v>22</v>
      </c>
      <c r="DE531" s="4" t="s">
        <v>42</v>
      </c>
      <c r="DF531" s="4" t="s">
        <v>42</v>
      </c>
      <c r="DG531" s="4" t="s">
        <v>42</v>
      </c>
      <c r="DH531" s="4" t="s">
        <v>3</v>
      </c>
      <c r="DI531" s="4" t="s">
        <v>42</v>
      </c>
      <c r="DJ531" s="4" t="s">
        <v>42</v>
      </c>
      <c r="DK531" s="4" t="s">
        <v>3</v>
      </c>
      <c r="DL531" s="4" t="s">
        <v>3</v>
      </c>
      <c r="DM531" s="4" t="s">
        <v>3</v>
      </c>
      <c r="DN531" s="4">
        <v>0</v>
      </c>
      <c r="DO531" s="4">
        <v>0</v>
      </c>
      <c r="DP531" s="4">
        <v>1</v>
      </c>
      <c r="DQ531" s="4">
        <v>1</v>
      </c>
      <c r="DR531" s="4"/>
      <c r="DS531" s="4"/>
      <c r="DT531" s="4"/>
      <c r="DU531" s="4">
        <v>1013</v>
      </c>
      <c r="DV531" s="4" t="s">
        <v>29</v>
      </c>
      <c r="DW531" s="4" t="s">
        <v>29</v>
      </c>
      <c r="DX531" s="4">
        <v>1</v>
      </c>
      <c r="DY531" s="4"/>
      <c r="DZ531" s="4" t="s">
        <v>3</v>
      </c>
      <c r="EA531" s="4" t="s">
        <v>3</v>
      </c>
      <c r="EB531" s="4" t="s">
        <v>3</v>
      </c>
      <c r="EC531" s="4" t="s">
        <v>3</v>
      </c>
      <c r="ED531" s="4"/>
      <c r="EE531" s="4">
        <v>57042959</v>
      </c>
      <c r="EF531" s="4">
        <v>40</v>
      </c>
      <c r="EG531" s="4" t="s">
        <v>33</v>
      </c>
      <c r="EH531" s="4">
        <v>0</v>
      </c>
      <c r="EI531" s="4" t="s">
        <v>3</v>
      </c>
      <c r="EJ531" s="4">
        <v>2</v>
      </c>
      <c r="EK531" s="4">
        <v>69</v>
      </c>
      <c r="EL531" s="4" t="s">
        <v>96</v>
      </c>
      <c r="EM531" s="4" t="s">
        <v>97</v>
      </c>
      <c r="EN531" s="4"/>
      <c r="EO531" s="4" t="s">
        <v>46</v>
      </c>
      <c r="EP531" s="4"/>
      <c r="EQ531" s="4">
        <v>0</v>
      </c>
      <c r="ER531" s="4">
        <v>13.56</v>
      </c>
      <c r="ES531" s="4">
        <v>1.67</v>
      </c>
      <c r="ET531" s="4">
        <v>0</v>
      </c>
      <c r="EU531" s="4">
        <v>0</v>
      </c>
      <c r="EV531" s="4">
        <v>11.89</v>
      </c>
      <c r="EW531" s="4">
        <v>1</v>
      </c>
      <c r="EX531" s="4">
        <v>0</v>
      </c>
      <c r="EY531" s="4">
        <v>0</v>
      </c>
      <c r="EZ531" s="4"/>
      <c r="FA531" s="4"/>
      <c r="FB531" s="4"/>
      <c r="FC531" s="4"/>
      <c r="FD531" s="4"/>
      <c r="FE531" s="4"/>
      <c r="FF531" s="4"/>
      <c r="FG531" s="4"/>
      <c r="FH531" s="4"/>
      <c r="FI531" s="4"/>
      <c r="FJ531" s="4"/>
      <c r="FK531" s="4"/>
      <c r="FL531" s="4"/>
      <c r="FM531" s="4"/>
      <c r="FN531" s="4"/>
      <c r="FO531" s="4"/>
      <c r="FP531" s="4"/>
      <c r="FQ531" s="4">
        <v>0</v>
      </c>
      <c r="FR531" s="4">
        <v>0</v>
      </c>
      <c r="FS531" s="4">
        <v>0</v>
      </c>
      <c r="FT531" s="4"/>
      <c r="FU531" s="4"/>
      <c r="FV531" s="4"/>
      <c r="FW531" s="4"/>
      <c r="FX531" s="4">
        <v>95</v>
      </c>
      <c r="FY531" s="4">
        <v>53</v>
      </c>
      <c r="FZ531" s="4"/>
      <c r="GA531" s="4" t="s">
        <v>3</v>
      </c>
      <c r="GB531" s="4"/>
      <c r="GC531" s="4"/>
      <c r="GD531" s="4">
        <v>1</v>
      </c>
      <c r="GE531" s="4"/>
      <c r="GF531" s="4">
        <v>-508473279</v>
      </c>
      <c r="GG531" s="4">
        <v>2</v>
      </c>
      <c r="GH531" s="4">
        <v>1</v>
      </c>
      <c r="GI531" s="4">
        <v>2</v>
      </c>
      <c r="GJ531" s="4">
        <v>0</v>
      </c>
      <c r="GK531" s="4">
        <v>0</v>
      </c>
      <c r="GL531" s="4">
        <f t="shared" si="756"/>
        <v>0</v>
      </c>
      <c r="GM531" s="4">
        <f t="shared" si="757"/>
        <v>16940.03</v>
      </c>
      <c r="GN531" s="4">
        <f t="shared" si="758"/>
        <v>0</v>
      </c>
      <c r="GO531" s="4">
        <f t="shared" si="759"/>
        <v>16940.03</v>
      </c>
      <c r="GP531" s="4">
        <f t="shared" si="760"/>
        <v>0</v>
      </c>
      <c r="GQ531" s="4"/>
      <c r="GR531" s="4">
        <v>0</v>
      </c>
      <c r="GS531" s="4">
        <v>0</v>
      </c>
      <c r="GT531" s="4">
        <v>0</v>
      </c>
      <c r="GU531" s="4" t="s">
        <v>3</v>
      </c>
      <c r="GV531" s="4">
        <f t="shared" si="761"/>
        <v>0</v>
      </c>
      <c r="GW531" s="4">
        <v>1</v>
      </c>
      <c r="GX531" s="4">
        <f t="shared" si="762"/>
        <v>0</v>
      </c>
      <c r="GY531" s="4"/>
      <c r="GZ531" s="4"/>
      <c r="HA531" s="4">
        <v>0</v>
      </c>
      <c r="HB531" s="4">
        <v>0</v>
      </c>
      <c r="HC531" s="4">
        <f t="shared" si="763"/>
        <v>0</v>
      </c>
      <c r="HD531" s="4"/>
      <c r="HE531" s="4" t="s">
        <v>3</v>
      </c>
      <c r="HF531" s="4" t="s">
        <v>3</v>
      </c>
      <c r="HG531" s="4"/>
      <c r="HH531" s="4"/>
      <c r="HI531" s="4"/>
      <c r="HJ531" s="4"/>
      <c r="HK531" s="4"/>
      <c r="HL531" s="4"/>
      <c r="HM531" s="4" t="s">
        <v>3</v>
      </c>
      <c r="HN531" s="4" t="s">
        <v>3</v>
      </c>
      <c r="HO531" s="4" t="s">
        <v>3</v>
      </c>
      <c r="HP531" s="4" t="s">
        <v>3</v>
      </c>
      <c r="HQ531" s="4" t="s">
        <v>3</v>
      </c>
      <c r="HR531" s="4"/>
      <c r="HS531" s="4">
        <v>0</v>
      </c>
      <c r="HT531" s="4"/>
      <c r="HU531" s="4"/>
      <c r="HV531" s="4"/>
      <c r="HW531" s="4"/>
      <c r="HX531" s="4"/>
      <c r="HY531" s="4"/>
      <c r="HZ531" s="4"/>
      <c r="IA531" s="4"/>
      <c r="IB531" s="4"/>
      <c r="IC531" s="4"/>
      <c r="ID531" s="4"/>
      <c r="IE531" s="4"/>
      <c r="IF531" s="4"/>
      <c r="IG531" s="4"/>
      <c r="IH531" s="4"/>
      <c r="II531" s="4"/>
      <c r="IJ531" s="4"/>
      <c r="IK531" s="4">
        <v>0</v>
      </c>
      <c r="IL531" s="4"/>
      <c r="IM531" s="4"/>
      <c r="IN531" s="4"/>
      <c r="IO531" s="4"/>
      <c r="IP531" s="4"/>
      <c r="IQ531" s="4"/>
      <c r="IR531" s="4"/>
      <c r="IS531" s="4"/>
      <c r="IT531" s="4"/>
      <c r="IU531" s="4"/>
    </row>
    <row r="532" spans="1:255" x14ac:dyDescent="0.25">
      <c r="A532" s="3">
        <v>17</v>
      </c>
      <c r="B532" s="3">
        <v>1</v>
      </c>
      <c r="C532" s="3"/>
      <c r="D532" s="3"/>
      <c r="E532" s="3" t="s">
        <v>741</v>
      </c>
      <c r="F532" s="3" t="s">
        <v>742</v>
      </c>
      <c r="G532" s="3" t="s">
        <v>743</v>
      </c>
      <c r="H532" s="3" t="s">
        <v>227</v>
      </c>
      <c r="I532" s="3">
        <v>8</v>
      </c>
      <c r="J532" s="3">
        <v>0</v>
      </c>
      <c r="K532" s="3">
        <v>8</v>
      </c>
      <c r="L532" s="3"/>
      <c r="M532" s="3"/>
      <c r="N532" s="3"/>
      <c r="O532" s="3">
        <f t="shared" si="739"/>
        <v>771.2</v>
      </c>
      <c r="P532" s="3">
        <f t="shared" si="740"/>
        <v>771.2</v>
      </c>
      <c r="Q532" s="3">
        <f>(ROUND((ROUND(((ET532)*AV532*I532),2)*BB532),2)+ROUND((ROUND(((AE532-(EU532))*AV532*I532),2)*BS532),2))</f>
        <v>0</v>
      </c>
      <c r="R532" s="3">
        <f>(ROUND((ROUND(((EU532)*AV532*I532),2)*BS532),2)+ROUND((ROUND(((AE532-(EU532))*AV532*I532),2)*BS532),2))</f>
        <v>0</v>
      </c>
      <c r="S532" s="3">
        <f t="shared" si="741"/>
        <v>0</v>
      </c>
      <c r="T532" s="3">
        <f t="shared" si="742"/>
        <v>0</v>
      </c>
      <c r="U532" s="3">
        <f t="shared" si="743"/>
        <v>0</v>
      </c>
      <c r="V532" s="3">
        <f t="shared" si="744"/>
        <v>0</v>
      </c>
      <c r="W532" s="3">
        <f t="shared" si="745"/>
        <v>0</v>
      </c>
      <c r="X532" s="3">
        <f>(ROUND((((S532+ROUND((ROUND(((EU532)*AV532*I532),2)*BS532),2))*AT532)/100),2)+ROUND(((ROUND((ROUND(((AE532-(EU532))*AV532*I532),2)*BS532),2)*AT532)/100),2))</f>
        <v>0</v>
      </c>
      <c r="Y532" s="3">
        <f>(ROUND((((S532+ROUND((ROUND(((EU532)*AV532*I532),2)*BS532),2))*AU532)/100),2)+ROUND(((ROUND((ROUND(((AE532-(EU532))*AV532*I532),2)*BS532),2)*AU532)/100),2))</f>
        <v>0</v>
      </c>
      <c r="Z532" s="3"/>
      <c r="AA532" s="3">
        <v>54971259</v>
      </c>
      <c r="AB532" s="3">
        <f t="shared" si="746"/>
        <v>96.4</v>
      </c>
      <c r="AC532" s="3">
        <f>ROUND((ES532),6)</f>
        <v>96.4</v>
      </c>
      <c r="AD532" s="3">
        <f>ROUND((((ET532)-(EU532))+AE532),6)</f>
        <v>0</v>
      </c>
      <c r="AE532" s="3">
        <f t="shared" ref="AE532:AF535" si="764">ROUND((EU532),6)</f>
        <v>0</v>
      </c>
      <c r="AF532" s="3">
        <f t="shared" si="764"/>
        <v>0</v>
      </c>
      <c r="AG532" s="3">
        <f t="shared" si="747"/>
        <v>0</v>
      </c>
      <c r="AH532" s="3">
        <f t="shared" ref="AH532:AI535" si="765">(EW532)</f>
        <v>0</v>
      </c>
      <c r="AI532" s="3">
        <f t="shared" si="765"/>
        <v>0</v>
      </c>
      <c r="AJ532" s="3">
        <f t="shared" si="748"/>
        <v>0</v>
      </c>
      <c r="AK532" s="3">
        <v>96.4</v>
      </c>
      <c r="AL532" s="3">
        <v>96.4</v>
      </c>
      <c r="AM532" s="3">
        <v>0</v>
      </c>
      <c r="AN532" s="3">
        <v>0</v>
      </c>
      <c r="AO532" s="3">
        <v>0</v>
      </c>
      <c r="AP532" s="3">
        <v>0</v>
      </c>
      <c r="AQ532" s="3">
        <v>0</v>
      </c>
      <c r="AR532" s="3">
        <v>0</v>
      </c>
      <c r="AS532" s="3">
        <v>0</v>
      </c>
      <c r="AT532" s="3">
        <v>0</v>
      </c>
      <c r="AU532" s="3">
        <v>0</v>
      </c>
      <c r="AV532" s="3">
        <v>1</v>
      </c>
      <c r="AW532" s="3">
        <v>1</v>
      </c>
      <c r="AX532" s="3"/>
      <c r="AY532" s="3"/>
      <c r="AZ532" s="3">
        <v>1</v>
      </c>
      <c r="BA532" s="3">
        <v>1</v>
      </c>
      <c r="BB532" s="3">
        <v>1</v>
      </c>
      <c r="BC532" s="3">
        <v>1</v>
      </c>
      <c r="BD532" s="3" t="s">
        <v>3</v>
      </c>
      <c r="BE532" s="3" t="s">
        <v>3</v>
      </c>
      <c r="BF532" s="3" t="s">
        <v>3</v>
      </c>
      <c r="BG532" s="3" t="s">
        <v>3</v>
      </c>
      <c r="BH532" s="3">
        <v>3</v>
      </c>
      <c r="BI532" s="3">
        <v>2</v>
      </c>
      <c r="BJ532" s="3" t="s">
        <v>742</v>
      </c>
      <c r="BK532" s="3"/>
      <c r="BL532" s="3"/>
      <c r="BM532" s="3">
        <v>400005</v>
      </c>
      <c r="BN532" s="3">
        <v>0</v>
      </c>
      <c r="BO532" s="3" t="s">
        <v>3</v>
      </c>
      <c r="BP532" s="3">
        <v>0</v>
      </c>
      <c r="BQ532" s="3">
        <v>213</v>
      </c>
      <c r="BR532" s="3">
        <v>0</v>
      </c>
      <c r="BS532" s="3">
        <v>1</v>
      </c>
      <c r="BT532" s="3">
        <v>1</v>
      </c>
      <c r="BU532" s="3">
        <v>1</v>
      </c>
      <c r="BV532" s="3">
        <v>1</v>
      </c>
      <c r="BW532" s="3">
        <v>1</v>
      </c>
      <c r="BX532" s="3">
        <v>1</v>
      </c>
      <c r="BY532" s="3" t="s">
        <v>3</v>
      </c>
      <c r="BZ532" s="3">
        <v>0</v>
      </c>
      <c r="CA532" s="3">
        <v>0</v>
      </c>
      <c r="CB532" s="3" t="s">
        <v>3</v>
      </c>
      <c r="CC532" s="3"/>
      <c r="CD532" s="3"/>
      <c r="CE532" s="3">
        <v>1566</v>
      </c>
      <c r="CF532" s="3">
        <v>0</v>
      </c>
      <c r="CG532" s="3">
        <v>0</v>
      </c>
      <c r="CH532" s="3"/>
      <c r="CI532" s="3"/>
      <c r="CJ532" s="3"/>
      <c r="CK532" s="3"/>
      <c r="CL532" s="3"/>
      <c r="CM532" s="3">
        <v>0</v>
      </c>
      <c r="CN532" s="3" t="s">
        <v>3</v>
      </c>
      <c r="CO532" s="3">
        <v>0</v>
      </c>
      <c r="CP532" s="3">
        <f t="shared" si="749"/>
        <v>771.2</v>
      </c>
      <c r="CQ532" s="3">
        <f t="shared" si="750"/>
        <v>96.4</v>
      </c>
      <c r="CR532" s="3">
        <f>(ROUND((ROUND(((ET532)*AV532*1),2)*BB532),2)+ROUND((ROUND(((AE532-(EU532))*AV532*1),2)*BS532),2))</f>
        <v>0</v>
      </c>
      <c r="CS532" s="3">
        <f>(ROUND((ROUND(((EU532)*AV532*1),2)*BS532),2)+ROUND((ROUND(((AE532-(EU532))*AV532*1),2)*BS532),2))</f>
        <v>0</v>
      </c>
      <c r="CT532" s="3">
        <f t="shared" si="751"/>
        <v>0</v>
      </c>
      <c r="CU532" s="3">
        <f t="shared" si="752"/>
        <v>0</v>
      </c>
      <c r="CV532" s="3">
        <f t="shared" si="753"/>
        <v>0</v>
      </c>
      <c r="CW532" s="3">
        <f t="shared" si="754"/>
        <v>0</v>
      </c>
      <c r="CX532" s="3">
        <f t="shared" si="755"/>
        <v>0</v>
      </c>
      <c r="CY532" s="3">
        <f>(ROUND((((S532+ROUND((ROUND(((EU532)*AV532*1),2)*BS532),2))*AT532)/100),2)+ROUND(((ROUND((ROUND(((AE532-(EU532))*AV532*1),2)*BS532),2)*AT532)/100),2))</f>
        <v>0</v>
      </c>
      <c r="CZ532" s="3">
        <f>(ROUND((((S532+ROUND((ROUND(((EU532)*AV532*1),2)*BS532),2))*AU532)/100),2)+ROUND(((ROUND((ROUND(((AE532-(EU532))*AV532*1),2)*BS532),2)*AU532)/100),2))</f>
        <v>0</v>
      </c>
      <c r="DA532" s="3"/>
      <c r="DB532" s="3"/>
      <c r="DC532" s="3" t="s">
        <v>3</v>
      </c>
      <c r="DD532" s="3" t="s">
        <v>3</v>
      </c>
      <c r="DE532" s="3" t="s">
        <v>3</v>
      </c>
      <c r="DF532" s="3" t="s">
        <v>3</v>
      </c>
      <c r="DG532" s="3" t="s">
        <v>3</v>
      </c>
      <c r="DH532" s="3" t="s">
        <v>3</v>
      </c>
      <c r="DI532" s="3" t="s">
        <v>3</v>
      </c>
      <c r="DJ532" s="3" t="s">
        <v>3</v>
      </c>
      <c r="DK532" s="3" t="s">
        <v>3</v>
      </c>
      <c r="DL532" s="3" t="s">
        <v>3</v>
      </c>
      <c r="DM532" s="3" t="s">
        <v>3</v>
      </c>
      <c r="DN532" s="3">
        <v>0</v>
      </c>
      <c r="DO532" s="3">
        <v>0</v>
      </c>
      <c r="DP532" s="3">
        <v>1</v>
      </c>
      <c r="DQ532" s="3">
        <v>1</v>
      </c>
      <c r="DR532" s="3"/>
      <c r="DS532" s="3"/>
      <c r="DT532" s="3"/>
      <c r="DU532" s="3">
        <v>1013</v>
      </c>
      <c r="DV532" s="3" t="s">
        <v>227</v>
      </c>
      <c r="DW532" s="3" t="s">
        <v>227</v>
      </c>
      <c r="DX532" s="3">
        <v>1</v>
      </c>
      <c r="DY532" s="3"/>
      <c r="DZ532" s="3" t="s">
        <v>3</v>
      </c>
      <c r="EA532" s="3" t="s">
        <v>3</v>
      </c>
      <c r="EB532" s="3" t="s">
        <v>3</v>
      </c>
      <c r="EC532" s="3" t="s">
        <v>3</v>
      </c>
      <c r="ED532" s="3"/>
      <c r="EE532" s="3">
        <v>57042888</v>
      </c>
      <c r="EF532" s="3">
        <v>213</v>
      </c>
      <c r="EG532" s="3" t="s">
        <v>456</v>
      </c>
      <c r="EH532" s="3">
        <v>0</v>
      </c>
      <c r="EI532" s="3" t="s">
        <v>3</v>
      </c>
      <c r="EJ532" s="3">
        <v>1</v>
      </c>
      <c r="EK532" s="3">
        <v>400005</v>
      </c>
      <c r="EL532" s="3" t="s">
        <v>456</v>
      </c>
      <c r="EM532" s="3" t="s">
        <v>457</v>
      </c>
      <c r="EN532" s="3"/>
      <c r="EO532" s="3" t="s">
        <v>3</v>
      </c>
      <c r="EP532" s="3"/>
      <c r="EQ532" s="3">
        <v>16</v>
      </c>
      <c r="ER532" s="3">
        <v>0</v>
      </c>
      <c r="ES532" s="3">
        <v>96.4</v>
      </c>
      <c r="ET532" s="3">
        <v>0</v>
      </c>
      <c r="EU532" s="3">
        <v>0</v>
      </c>
      <c r="EV532" s="3">
        <v>0</v>
      </c>
      <c r="EW532" s="3">
        <v>0</v>
      </c>
      <c r="EX532" s="3">
        <v>0</v>
      </c>
      <c r="EY532" s="3">
        <v>0</v>
      </c>
      <c r="EZ532" s="3"/>
      <c r="FA532" s="3"/>
      <c r="FB532" s="3"/>
      <c r="FC532" s="3"/>
      <c r="FD532" s="3"/>
      <c r="FE532" s="3"/>
      <c r="FF532" s="3"/>
      <c r="FG532" s="3"/>
      <c r="FH532" s="3"/>
      <c r="FI532" s="3"/>
      <c r="FJ532" s="3"/>
      <c r="FK532" s="3"/>
      <c r="FL532" s="3"/>
      <c r="FM532" s="3"/>
      <c r="FN532" s="3"/>
      <c r="FO532" s="3"/>
      <c r="FP532" s="3"/>
      <c r="FQ532" s="3">
        <v>0</v>
      </c>
      <c r="FR532" s="3">
        <v>0</v>
      </c>
      <c r="FS532" s="3">
        <v>0</v>
      </c>
      <c r="FT532" s="3"/>
      <c r="FU532" s="3"/>
      <c r="FV532" s="3"/>
      <c r="FW532" s="3"/>
      <c r="FX532" s="3">
        <v>0</v>
      </c>
      <c r="FY532" s="3">
        <v>0</v>
      </c>
      <c r="FZ532" s="3"/>
      <c r="GA532" s="3" t="s">
        <v>744</v>
      </c>
      <c r="GB532" s="3"/>
      <c r="GC532" s="3"/>
      <c r="GD532" s="3">
        <v>1</v>
      </c>
      <c r="GE532" s="3"/>
      <c r="GF532" s="3">
        <v>-947442450</v>
      </c>
      <c r="GG532" s="3">
        <v>2</v>
      </c>
      <c r="GH532" s="3">
        <v>4</v>
      </c>
      <c r="GI532" s="3">
        <v>-2</v>
      </c>
      <c r="GJ532" s="3">
        <v>0</v>
      </c>
      <c r="GK532" s="3">
        <v>0</v>
      </c>
      <c r="GL532" s="3">
        <f t="shared" si="756"/>
        <v>0</v>
      </c>
      <c r="GM532" s="3">
        <f t="shared" si="757"/>
        <v>771.2</v>
      </c>
      <c r="GN532" s="3">
        <f t="shared" si="758"/>
        <v>0</v>
      </c>
      <c r="GO532" s="3">
        <f t="shared" si="759"/>
        <v>771.2</v>
      </c>
      <c r="GP532" s="3">
        <f t="shared" si="760"/>
        <v>0</v>
      </c>
      <c r="GQ532" s="3"/>
      <c r="GR532" s="3">
        <v>1</v>
      </c>
      <c r="GS532" s="3">
        <v>2</v>
      </c>
      <c r="GT532" s="3">
        <v>0</v>
      </c>
      <c r="GU532" s="3" t="s">
        <v>3</v>
      </c>
      <c r="GV532" s="3">
        <f t="shared" si="761"/>
        <v>0</v>
      </c>
      <c r="GW532" s="3">
        <v>1</v>
      </c>
      <c r="GX532" s="3">
        <f t="shared" si="762"/>
        <v>0</v>
      </c>
      <c r="GY532" s="3"/>
      <c r="GZ532" s="3"/>
      <c r="HA532" s="3">
        <v>0</v>
      </c>
      <c r="HB532" s="3">
        <v>0</v>
      </c>
      <c r="HC532" s="3">
        <f t="shared" si="763"/>
        <v>0</v>
      </c>
      <c r="HD532" s="3"/>
      <c r="HE532" s="3" t="s">
        <v>459</v>
      </c>
      <c r="HF532" s="3" t="s">
        <v>37</v>
      </c>
      <c r="HG532" s="3"/>
      <c r="HH532" s="3"/>
      <c r="HI532" s="3"/>
      <c r="HJ532" s="3"/>
      <c r="HK532" s="3"/>
      <c r="HL532" s="3"/>
      <c r="HM532" s="3" t="s">
        <v>3</v>
      </c>
      <c r="HN532" s="3" t="s">
        <v>3</v>
      </c>
      <c r="HO532" s="3" t="s">
        <v>3</v>
      </c>
      <c r="HP532" s="3" t="s">
        <v>3</v>
      </c>
      <c r="HQ532" s="3" t="s">
        <v>3</v>
      </c>
      <c r="HR532" s="3"/>
      <c r="HS532" s="3">
        <v>0</v>
      </c>
      <c r="HT532" s="3"/>
      <c r="HU532" s="3"/>
      <c r="HV532" s="3"/>
      <c r="HW532" s="3"/>
      <c r="HX532" s="3"/>
      <c r="HY532" s="3"/>
      <c r="HZ532" s="3"/>
      <c r="IA532" s="3"/>
      <c r="IB532" s="3"/>
      <c r="IC532" s="3"/>
      <c r="ID532" s="3"/>
      <c r="IE532" s="3"/>
      <c r="IF532" s="3"/>
      <c r="IG532" s="3"/>
      <c r="IH532" s="3"/>
      <c r="II532" s="3"/>
      <c r="IJ532" s="3"/>
      <c r="IK532" s="3">
        <v>0</v>
      </c>
      <c r="IL532" s="3"/>
      <c r="IM532" s="3"/>
      <c r="IN532" s="3"/>
      <c r="IO532" s="3"/>
      <c r="IP532" s="3"/>
      <c r="IQ532" s="3"/>
      <c r="IR532" s="3"/>
      <c r="IS532" s="3"/>
      <c r="IT532" s="3"/>
      <c r="IU532" s="3"/>
    </row>
    <row r="533" spans="1:255" x14ac:dyDescent="0.25">
      <c r="A533" s="4">
        <v>17</v>
      </c>
      <c r="B533" s="4">
        <v>1</v>
      </c>
      <c r="C533" s="4"/>
      <c r="D533" s="4"/>
      <c r="E533" s="4" t="s">
        <v>741</v>
      </c>
      <c r="F533" s="4" t="s">
        <v>742</v>
      </c>
      <c r="G533" s="4" t="s">
        <v>743</v>
      </c>
      <c r="H533" s="4" t="s">
        <v>227</v>
      </c>
      <c r="I533" s="4">
        <v>8</v>
      </c>
      <c r="J533" s="4">
        <v>0</v>
      </c>
      <c r="K533" s="4">
        <v>8</v>
      </c>
      <c r="L533" s="4"/>
      <c r="M533" s="4"/>
      <c r="N533" s="4"/>
      <c r="O533" s="4">
        <f t="shared" si="739"/>
        <v>7588.61</v>
      </c>
      <c r="P533" s="4">
        <f t="shared" si="740"/>
        <v>7588.61</v>
      </c>
      <c r="Q533" s="4">
        <f>(ROUND((ROUND(((ET533)*AV533*I533),2)*BB533),2)+ROUND((ROUND(((AE533-(EU533))*AV533*I533),2)*BS533),2))</f>
        <v>0</v>
      </c>
      <c r="R533" s="4">
        <f>(ROUND((ROUND(((EU533)*AV533*I533),2)*BS533),2)+ROUND((ROUND(((AE533-(EU533))*AV533*I533),2)*BS533),2))</f>
        <v>0</v>
      </c>
      <c r="S533" s="4">
        <f t="shared" si="741"/>
        <v>0</v>
      </c>
      <c r="T533" s="4">
        <f t="shared" si="742"/>
        <v>0</v>
      </c>
      <c r="U533" s="4">
        <f t="shared" si="743"/>
        <v>0</v>
      </c>
      <c r="V533" s="4">
        <f t="shared" si="744"/>
        <v>0</v>
      </c>
      <c r="W533" s="4">
        <f t="shared" si="745"/>
        <v>0</v>
      </c>
      <c r="X533" s="4">
        <f>(ROUND((((S533+ROUND((ROUND(((EU533)*AV533*I533),2)*BS533),2))*AT533)/100),2)+ROUND(((ROUND((ROUND(((AE533-(EU533))*AV533*I533),2)*BS533),2)*AT533)/100),2))</f>
        <v>0</v>
      </c>
      <c r="Y533" s="4">
        <f>(ROUND((((S533+ROUND((ROUND(((EU533)*AV533*I533),2)*BS533),2))*AU533)/100),2)+ROUND(((ROUND((ROUND(((AE533-(EU533))*AV533*I533),2)*BS533),2)*AU533)/100),2))</f>
        <v>0</v>
      </c>
      <c r="Z533" s="4"/>
      <c r="AA533" s="4">
        <v>55890823</v>
      </c>
      <c r="AB533" s="4">
        <f t="shared" si="746"/>
        <v>96.4</v>
      </c>
      <c r="AC533" s="4">
        <f>ROUND((ES533),6)</f>
        <v>96.4</v>
      </c>
      <c r="AD533" s="4">
        <f>ROUND((((ET533)-(EU533))+AE533),6)</f>
        <v>0</v>
      </c>
      <c r="AE533" s="4">
        <f t="shared" si="764"/>
        <v>0</v>
      </c>
      <c r="AF533" s="4">
        <f t="shared" si="764"/>
        <v>0</v>
      </c>
      <c r="AG533" s="4">
        <f t="shared" si="747"/>
        <v>0</v>
      </c>
      <c r="AH533" s="4">
        <f t="shared" si="765"/>
        <v>0</v>
      </c>
      <c r="AI533" s="4">
        <f t="shared" si="765"/>
        <v>0</v>
      </c>
      <c r="AJ533" s="4">
        <f t="shared" si="748"/>
        <v>0</v>
      </c>
      <c r="AK533" s="4">
        <v>96.4</v>
      </c>
      <c r="AL533" s="4">
        <v>96.4</v>
      </c>
      <c r="AM533" s="4">
        <v>0</v>
      </c>
      <c r="AN533" s="4">
        <v>0</v>
      </c>
      <c r="AO533" s="4">
        <v>0</v>
      </c>
      <c r="AP533" s="4">
        <v>0</v>
      </c>
      <c r="AQ533" s="4">
        <v>0</v>
      </c>
      <c r="AR533" s="4">
        <v>0</v>
      </c>
      <c r="AS533" s="4">
        <v>0</v>
      </c>
      <c r="AT533" s="4">
        <v>0</v>
      </c>
      <c r="AU533" s="4">
        <v>0</v>
      </c>
      <c r="AV533" s="4">
        <v>1</v>
      </c>
      <c r="AW533" s="4">
        <v>1</v>
      </c>
      <c r="AX533" s="4"/>
      <c r="AY533" s="4"/>
      <c r="AZ533" s="4">
        <v>1</v>
      </c>
      <c r="BA533" s="4">
        <v>1</v>
      </c>
      <c r="BB533" s="4">
        <v>1</v>
      </c>
      <c r="BC533" s="4">
        <v>9.84</v>
      </c>
      <c r="BD533" s="4" t="s">
        <v>3</v>
      </c>
      <c r="BE533" s="4" t="s">
        <v>3</v>
      </c>
      <c r="BF533" s="4" t="s">
        <v>3</v>
      </c>
      <c r="BG533" s="4" t="s">
        <v>3</v>
      </c>
      <c r="BH533" s="4">
        <v>3</v>
      </c>
      <c r="BI533" s="4">
        <v>2</v>
      </c>
      <c r="BJ533" s="4" t="s">
        <v>742</v>
      </c>
      <c r="BK533" s="4"/>
      <c r="BL533" s="4"/>
      <c r="BM533" s="4">
        <v>400005</v>
      </c>
      <c r="BN533" s="4">
        <v>0</v>
      </c>
      <c r="BO533" s="4" t="s">
        <v>3</v>
      </c>
      <c r="BP533" s="4">
        <v>0</v>
      </c>
      <c r="BQ533" s="4">
        <v>213</v>
      </c>
      <c r="BR533" s="4">
        <v>0</v>
      </c>
      <c r="BS533" s="4">
        <v>1</v>
      </c>
      <c r="BT533" s="4">
        <v>1</v>
      </c>
      <c r="BU533" s="4">
        <v>1</v>
      </c>
      <c r="BV533" s="4">
        <v>1</v>
      </c>
      <c r="BW533" s="4">
        <v>1</v>
      </c>
      <c r="BX533" s="4">
        <v>1</v>
      </c>
      <c r="BY533" s="4" t="s">
        <v>3</v>
      </c>
      <c r="BZ533" s="4">
        <v>0</v>
      </c>
      <c r="CA533" s="4">
        <v>0</v>
      </c>
      <c r="CB533" s="4" t="s">
        <v>3</v>
      </c>
      <c r="CC533" s="4"/>
      <c r="CD533" s="4"/>
      <c r="CE533" s="4">
        <v>1566</v>
      </c>
      <c r="CF533" s="4">
        <v>0</v>
      </c>
      <c r="CG533" s="4">
        <v>0</v>
      </c>
      <c r="CH533" s="4"/>
      <c r="CI533" s="4"/>
      <c r="CJ533" s="4"/>
      <c r="CK533" s="4"/>
      <c r="CL533" s="4"/>
      <c r="CM533" s="4">
        <v>0</v>
      </c>
      <c r="CN533" s="4" t="s">
        <v>3</v>
      </c>
      <c r="CO533" s="4">
        <v>0</v>
      </c>
      <c r="CP533" s="4">
        <f t="shared" si="749"/>
        <v>7588.61</v>
      </c>
      <c r="CQ533" s="4">
        <f t="shared" si="750"/>
        <v>948.58</v>
      </c>
      <c r="CR533" s="4">
        <f>(ROUND((ROUND(((ET533)*AV533*1),2)*BB533),2)+ROUND((ROUND(((AE533-(EU533))*AV533*1),2)*BS533),2))</f>
        <v>0</v>
      </c>
      <c r="CS533" s="4">
        <f>(ROUND((ROUND(((EU533)*AV533*1),2)*BS533),2)+ROUND((ROUND(((AE533-(EU533))*AV533*1),2)*BS533),2))</f>
        <v>0</v>
      </c>
      <c r="CT533" s="4">
        <f t="shared" si="751"/>
        <v>0</v>
      </c>
      <c r="CU533" s="4">
        <f t="shared" si="752"/>
        <v>0</v>
      </c>
      <c r="CV533" s="4">
        <f t="shared" si="753"/>
        <v>0</v>
      </c>
      <c r="CW533" s="4">
        <f t="shared" si="754"/>
        <v>0</v>
      </c>
      <c r="CX533" s="4">
        <f t="shared" si="755"/>
        <v>0</v>
      </c>
      <c r="CY533" s="4">
        <f>(ROUND((((S533+ROUND((ROUND(((EU533)*AV533*1),2)*BS533),2))*AT533)/100),2)+ROUND(((ROUND((ROUND(((AE533-(EU533))*AV533*1),2)*BS533),2)*AT533)/100),2))</f>
        <v>0</v>
      </c>
      <c r="CZ533" s="4">
        <f>(ROUND((((S533+ROUND((ROUND(((EU533)*AV533*1),2)*BS533),2))*AU533)/100),2)+ROUND(((ROUND((ROUND(((AE533-(EU533))*AV533*1),2)*BS533),2)*AU533)/100),2))</f>
        <v>0</v>
      </c>
      <c r="DA533" s="4"/>
      <c r="DB533" s="4"/>
      <c r="DC533" s="4" t="s">
        <v>3</v>
      </c>
      <c r="DD533" s="4" t="s">
        <v>3</v>
      </c>
      <c r="DE533" s="4" t="s">
        <v>3</v>
      </c>
      <c r="DF533" s="4" t="s">
        <v>3</v>
      </c>
      <c r="DG533" s="4" t="s">
        <v>3</v>
      </c>
      <c r="DH533" s="4" t="s">
        <v>3</v>
      </c>
      <c r="DI533" s="4" t="s">
        <v>3</v>
      </c>
      <c r="DJ533" s="4" t="s">
        <v>3</v>
      </c>
      <c r="DK533" s="4" t="s">
        <v>3</v>
      </c>
      <c r="DL533" s="4" t="s">
        <v>3</v>
      </c>
      <c r="DM533" s="4" t="s">
        <v>3</v>
      </c>
      <c r="DN533" s="4">
        <v>0</v>
      </c>
      <c r="DO533" s="4">
        <v>0</v>
      </c>
      <c r="DP533" s="4">
        <v>1</v>
      </c>
      <c r="DQ533" s="4">
        <v>1</v>
      </c>
      <c r="DR533" s="4"/>
      <c r="DS533" s="4"/>
      <c r="DT533" s="4"/>
      <c r="DU533" s="4">
        <v>1013</v>
      </c>
      <c r="DV533" s="4" t="s">
        <v>227</v>
      </c>
      <c r="DW533" s="4" t="s">
        <v>227</v>
      </c>
      <c r="DX533" s="4">
        <v>1</v>
      </c>
      <c r="DY533" s="4"/>
      <c r="DZ533" s="4" t="s">
        <v>3</v>
      </c>
      <c r="EA533" s="4" t="s">
        <v>3</v>
      </c>
      <c r="EB533" s="4" t="s">
        <v>3</v>
      </c>
      <c r="EC533" s="4" t="s">
        <v>3</v>
      </c>
      <c r="ED533" s="4"/>
      <c r="EE533" s="4">
        <v>57042888</v>
      </c>
      <c r="EF533" s="4">
        <v>213</v>
      </c>
      <c r="EG533" s="4" t="s">
        <v>456</v>
      </c>
      <c r="EH533" s="4">
        <v>0</v>
      </c>
      <c r="EI533" s="4" t="s">
        <v>3</v>
      </c>
      <c r="EJ533" s="4">
        <v>1</v>
      </c>
      <c r="EK533" s="4">
        <v>400005</v>
      </c>
      <c r="EL533" s="4" t="s">
        <v>456</v>
      </c>
      <c r="EM533" s="4" t="s">
        <v>457</v>
      </c>
      <c r="EN533" s="4"/>
      <c r="EO533" s="4" t="s">
        <v>3</v>
      </c>
      <c r="EP533" s="4"/>
      <c r="EQ533" s="4">
        <v>16</v>
      </c>
      <c r="ER533" s="4">
        <v>0</v>
      </c>
      <c r="ES533" s="4">
        <v>96.4</v>
      </c>
      <c r="ET533" s="4">
        <v>0</v>
      </c>
      <c r="EU533" s="4">
        <v>0</v>
      </c>
      <c r="EV533" s="4">
        <v>0</v>
      </c>
      <c r="EW533" s="4">
        <v>0</v>
      </c>
      <c r="EX533" s="4">
        <v>0</v>
      </c>
      <c r="EY533" s="4">
        <v>0</v>
      </c>
      <c r="EZ533" s="4">
        <v>5</v>
      </c>
      <c r="FA533" s="4"/>
      <c r="FB533" s="4"/>
      <c r="FC533" s="4">
        <v>1</v>
      </c>
      <c r="FD533" s="4">
        <v>18</v>
      </c>
      <c r="FE533" s="4"/>
      <c r="FF533" s="4">
        <v>1134.56</v>
      </c>
      <c r="FG533" s="4"/>
      <c r="FH533" s="4"/>
      <c r="FI533" s="4"/>
      <c r="FJ533" s="4"/>
      <c r="FK533" s="4"/>
      <c r="FL533" s="4"/>
      <c r="FM533" s="4"/>
      <c r="FN533" s="4"/>
      <c r="FO533" s="4"/>
      <c r="FP533" s="4"/>
      <c r="FQ533" s="4">
        <v>0</v>
      </c>
      <c r="FR533" s="4">
        <v>0</v>
      </c>
      <c r="FS533" s="4">
        <v>0</v>
      </c>
      <c r="FT533" s="4"/>
      <c r="FU533" s="4"/>
      <c r="FV533" s="4"/>
      <c r="FW533" s="4"/>
      <c r="FX533" s="4">
        <v>0</v>
      </c>
      <c r="FY533" s="4">
        <v>0</v>
      </c>
      <c r="FZ533" s="4"/>
      <c r="GA533" s="4" t="s">
        <v>744</v>
      </c>
      <c r="GB533" s="4"/>
      <c r="GC533" s="4"/>
      <c r="GD533" s="4">
        <v>1</v>
      </c>
      <c r="GE533" s="4"/>
      <c r="GF533" s="4">
        <v>-947442450</v>
      </c>
      <c r="GG533" s="4">
        <v>2</v>
      </c>
      <c r="GH533" s="4">
        <v>3</v>
      </c>
      <c r="GI533" s="4">
        <v>5</v>
      </c>
      <c r="GJ533" s="4">
        <v>0</v>
      </c>
      <c r="GK533" s="4">
        <v>0</v>
      </c>
      <c r="GL533" s="4">
        <f t="shared" si="756"/>
        <v>0</v>
      </c>
      <c r="GM533" s="4">
        <f t="shared" si="757"/>
        <v>7588.61</v>
      </c>
      <c r="GN533" s="4">
        <f t="shared" si="758"/>
        <v>0</v>
      </c>
      <c r="GO533" s="4">
        <f t="shared" si="759"/>
        <v>7588.61</v>
      </c>
      <c r="GP533" s="4">
        <f t="shared" si="760"/>
        <v>0</v>
      </c>
      <c r="GQ533" s="4"/>
      <c r="GR533" s="4">
        <v>1</v>
      </c>
      <c r="GS533" s="4">
        <v>1</v>
      </c>
      <c r="GT533" s="4">
        <v>0</v>
      </c>
      <c r="GU533" s="4" t="s">
        <v>3</v>
      </c>
      <c r="GV533" s="4">
        <f t="shared" si="761"/>
        <v>0</v>
      </c>
      <c r="GW533" s="4">
        <v>1</v>
      </c>
      <c r="GX533" s="4">
        <f t="shared" si="762"/>
        <v>0</v>
      </c>
      <c r="GY533" s="4"/>
      <c r="GZ533" s="4"/>
      <c r="HA533" s="4">
        <v>0</v>
      </c>
      <c r="HB533" s="4">
        <v>0</v>
      </c>
      <c r="HC533" s="4">
        <f t="shared" si="763"/>
        <v>0</v>
      </c>
      <c r="HD533" s="4"/>
      <c r="HE533" s="4" t="s">
        <v>459</v>
      </c>
      <c r="HF533" s="4" t="s">
        <v>37</v>
      </c>
      <c r="HG533" s="4"/>
      <c r="HH533" s="4"/>
      <c r="HI533" s="4"/>
      <c r="HJ533" s="4"/>
      <c r="HK533" s="4"/>
      <c r="HL533" s="4"/>
      <c r="HM533" s="4" t="s">
        <v>3</v>
      </c>
      <c r="HN533" s="4" t="s">
        <v>3</v>
      </c>
      <c r="HO533" s="4" t="s">
        <v>3</v>
      </c>
      <c r="HP533" s="4" t="s">
        <v>3</v>
      </c>
      <c r="HQ533" s="4" t="s">
        <v>3</v>
      </c>
      <c r="HR533" s="4"/>
      <c r="HS533" s="4">
        <v>0</v>
      </c>
      <c r="HT533" s="4"/>
      <c r="HU533" s="4"/>
      <c r="HV533" s="4"/>
      <c r="HW533" s="4"/>
      <c r="HX533" s="4"/>
      <c r="HY533" s="4"/>
      <c r="HZ533" s="4"/>
      <c r="IA533" s="4"/>
      <c r="IB533" s="4"/>
      <c r="IC533" s="4"/>
      <c r="ID533" s="4"/>
      <c r="IE533" s="4"/>
      <c r="IF533" s="4"/>
      <c r="IG533" s="4"/>
      <c r="IH533" s="4"/>
      <c r="II533" s="4"/>
      <c r="IJ533" s="4"/>
      <c r="IK533" s="4">
        <v>0</v>
      </c>
      <c r="IL533" s="4"/>
      <c r="IM533" s="4"/>
      <c r="IN533" s="4"/>
      <c r="IO533" s="4"/>
      <c r="IP533" s="4"/>
      <c r="IQ533" s="4"/>
      <c r="IR533" s="4"/>
      <c r="IS533" s="4"/>
      <c r="IT533" s="4"/>
      <c r="IU533" s="4"/>
    </row>
    <row r="534" spans="1:255" x14ac:dyDescent="0.25">
      <c r="A534" s="3">
        <v>17</v>
      </c>
      <c r="B534" s="3">
        <v>1</v>
      </c>
      <c r="C534" s="3"/>
      <c r="D534" s="3"/>
      <c r="E534" s="3" t="s">
        <v>745</v>
      </c>
      <c r="F534" s="3" t="s">
        <v>746</v>
      </c>
      <c r="G534" s="3" t="s">
        <v>747</v>
      </c>
      <c r="H534" s="3" t="s">
        <v>227</v>
      </c>
      <c r="I534" s="3">
        <v>8</v>
      </c>
      <c r="J534" s="3">
        <v>0</v>
      </c>
      <c r="K534" s="3">
        <v>8</v>
      </c>
      <c r="L534" s="3"/>
      <c r="M534" s="3"/>
      <c r="N534" s="3"/>
      <c r="O534" s="3">
        <f t="shared" si="739"/>
        <v>99.6</v>
      </c>
      <c r="P534" s="3">
        <f t="shared" si="740"/>
        <v>99.6</v>
      </c>
      <c r="Q534" s="3">
        <f>(ROUND((ROUND(((ET534)*AV534*I534),2)*BB534),2)+ROUND((ROUND(((AE534-(EU534))*AV534*I534),2)*BS534),2))</f>
        <v>0</v>
      </c>
      <c r="R534" s="3">
        <f>(ROUND((ROUND(((EU534)*AV534*I534),2)*BS534),2)+ROUND((ROUND(((AE534-(EU534))*AV534*I534),2)*BS534),2))</f>
        <v>0</v>
      </c>
      <c r="S534" s="3">
        <f t="shared" si="741"/>
        <v>0</v>
      </c>
      <c r="T534" s="3">
        <f t="shared" si="742"/>
        <v>0</v>
      </c>
      <c r="U534" s="3">
        <f t="shared" si="743"/>
        <v>0</v>
      </c>
      <c r="V534" s="3">
        <f t="shared" si="744"/>
        <v>0</v>
      </c>
      <c r="W534" s="3">
        <f t="shared" si="745"/>
        <v>0</v>
      </c>
      <c r="X534" s="3">
        <f>(ROUND((((S534+ROUND((ROUND(((EU534)*AV534*I534),2)*BS534),2))*AT534)/100),2)+ROUND(((ROUND((ROUND(((AE534-(EU534))*AV534*I534),2)*BS534),2)*AT534)/100),2))</f>
        <v>0</v>
      </c>
      <c r="Y534" s="3">
        <f>(ROUND((((S534+ROUND((ROUND(((EU534)*AV534*I534),2)*BS534),2))*AU534)/100),2)+ROUND(((ROUND((ROUND(((AE534-(EU534))*AV534*I534),2)*BS534),2)*AU534)/100),2))</f>
        <v>0</v>
      </c>
      <c r="Z534" s="3"/>
      <c r="AA534" s="3">
        <v>54971259</v>
      </c>
      <c r="AB534" s="3">
        <f t="shared" si="746"/>
        <v>12.45</v>
      </c>
      <c r="AC534" s="3">
        <f>ROUND((ES534),6)</f>
        <v>12.45</v>
      </c>
      <c r="AD534" s="3">
        <f>ROUND((((ET534)-(EU534))+AE534),6)</f>
        <v>0</v>
      </c>
      <c r="AE534" s="3">
        <f t="shared" si="764"/>
        <v>0</v>
      </c>
      <c r="AF534" s="3">
        <f t="shared" si="764"/>
        <v>0</v>
      </c>
      <c r="AG534" s="3">
        <f t="shared" si="747"/>
        <v>0</v>
      </c>
      <c r="AH534" s="3">
        <f t="shared" si="765"/>
        <v>0</v>
      </c>
      <c r="AI534" s="3">
        <f t="shared" si="765"/>
        <v>0</v>
      </c>
      <c r="AJ534" s="3">
        <f t="shared" si="748"/>
        <v>0</v>
      </c>
      <c r="AK534" s="3">
        <v>12.450000000000001</v>
      </c>
      <c r="AL534" s="3">
        <v>12.450000000000001</v>
      </c>
      <c r="AM534" s="3">
        <v>0</v>
      </c>
      <c r="AN534" s="3">
        <v>0</v>
      </c>
      <c r="AO534" s="3">
        <v>0</v>
      </c>
      <c r="AP534" s="3">
        <v>0</v>
      </c>
      <c r="AQ534" s="3">
        <v>0</v>
      </c>
      <c r="AR534" s="3">
        <v>0</v>
      </c>
      <c r="AS534" s="3">
        <v>0</v>
      </c>
      <c r="AT534" s="3">
        <v>0</v>
      </c>
      <c r="AU534" s="3">
        <v>0</v>
      </c>
      <c r="AV534" s="3">
        <v>1</v>
      </c>
      <c r="AW534" s="3">
        <v>1</v>
      </c>
      <c r="AX534" s="3"/>
      <c r="AY534" s="3"/>
      <c r="AZ534" s="3">
        <v>1</v>
      </c>
      <c r="BA534" s="3">
        <v>1</v>
      </c>
      <c r="BB534" s="3">
        <v>1</v>
      </c>
      <c r="BC534" s="3">
        <v>1</v>
      </c>
      <c r="BD534" s="3" t="s">
        <v>3</v>
      </c>
      <c r="BE534" s="3" t="s">
        <v>3</v>
      </c>
      <c r="BF534" s="3" t="s">
        <v>3</v>
      </c>
      <c r="BG534" s="3" t="s">
        <v>3</v>
      </c>
      <c r="BH534" s="3">
        <v>3</v>
      </c>
      <c r="BI534" s="3">
        <v>2</v>
      </c>
      <c r="BJ534" s="3" t="s">
        <v>746</v>
      </c>
      <c r="BK534" s="3"/>
      <c r="BL534" s="3"/>
      <c r="BM534" s="3">
        <v>400005</v>
      </c>
      <c r="BN534" s="3">
        <v>0</v>
      </c>
      <c r="BO534" s="3" t="s">
        <v>3</v>
      </c>
      <c r="BP534" s="3">
        <v>0</v>
      </c>
      <c r="BQ534" s="3">
        <v>213</v>
      </c>
      <c r="BR534" s="3">
        <v>0</v>
      </c>
      <c r="BS534" s="3">
        <v>1</v>
      </c>
      <c r="BT534" s="3">
        <v>1</v>
      </c>
      <c r="BU534" s="3">
        <v>1</v>
      </c>
      <c r="BV534" s="3">
        <v>1</v>
      </c>
      <c r="BW534" s="3">
        <v>1</v>
      </c>
      <c r="BX534" s="3">
        <v>1</v>
      </c>
      <c r="BY534" s="3" t="s">
        <v>3</v>
      </c>
      <c r="BZ534" s="3">
        <v>0</v>
      </c>
      <c r="CA534" s="3">
        <v>0</v>
      </c>
      <c r="CB534" s="3" t="s">
        <v>3</v>
      </c>
      <c r="CC534" s="3"/>
      <c r="CD534" s="3"/>
      <c r="CE534" s="3">
        <v>1566</v>
      </c>
      <c r="CF534" s="3">
        <v>0</v>
      </c>
      <c r="CG534" s="3">
        <v>0</v>
      </c>
      <c r="CH534" s="3"/>
      <c r="CI534" s="3"/>
      <c r="CJ534" s="3"/>
      <c r="CK534" s="3"/>
      <c r="CL534" s="3"/>
      <c r="CM534" s="3">
        <v>0</v>
      </c>
      <c r="CN534" s="3" t="s">
        <v>3</v>
      </c>
      <c r="CO534" s="3">
        <v>0</v>
      </c>
      <c r="CP534" s="3">
        <f t="shared" si="749"/>
        <v>99.6</v>
      </c>
      <c r="CQ534" s="3">
        <f t="shared" si="750"/>
        <v>12.45</v>
      </c>
      <c r="CR534" s="3">
        <f>(ROUND((ROUND(((ET534)*AV534*1),2)*BB534),2)+ROUND((ROUND(((AE534-(EU534))*AV534*1),2)*BS534),2))</f>
        <v>0</v>
      </c>
      <c r="CS534" s="3">
        <f>(ROUND((ROUND(((EU534)*AV534*1),2)*BS534),2)+ROUND((ROUND(((AE534-(EU534))*AV534*1),2)*BS534),2))</f>
        <v>0</v>
      </c>
      <c r="CT534" s="3">
        <f t="shared" si="751"/>
        <v>0</v>
      </c>
      <c r="CU534" s="3">
        <f t="shared" si="752"/>
        <v>0</v>
      </c>
      <c r="CV534" s="3">
        <f t="shared" si="753"/>
        <v>0</v>
      </c>
      <c r="CW534" s="3">
        <f t="shared" si="754"/>
        <v>0</v>
      </c>
      <c r="CX534" s="3">
        <f t="shared" si="755"/>
        <v>0</v>
      </c>
      <c r="CY534" s="3">
        <f>(ROUND((((S534+ROUND((ROUND(((EU534)*AV534*1),2)*BS534),2))*AT534)/100),2)+ROUND(((ROUND((ROUND(((AE534-(EU534))*AV534*1),2)*BS534),2)*AT534)/100),2))</f>
        <v>0</v>
      </c>
      <c r="CZ534" s="3">
        <f>(ROUND((((S534+ROUND((ROUND(((EU534)*AV534*1),2)*BS534),2))*AU534)/100),2)+ROUND(((ROUND((ROUND(((AE534-(EU534))*AV534*1),2)*BS534),2)*AU534)/100),2))</f>
        <v>0</v>
      </c>
      <c r="DA534" s="3"/>
      <c r="DB534" s="3"/>
      <c r="DC534" s="3" t="s">
        <v>3</v>
      </c>
      <c r="DD534" s="3" t="s">
        <v>3</v>
      </c>
      <c r="DE534" s="3" t="s">
        <v>3</v>
      </c>
      <c r="DF534" s="3" t="s">
        <v>3</v>
      </c>
      <c r="DG534" s="3" t="s">
        <v>3</v>
      </c>
      <c r="DH534" s="3" t="s">
        <v>3</v>
      </c>
      <c r="DI534" s="3" t="s">
        <v>3</v>
      </c>
      <c r="DJ534" s="3" t="s">
        <v>3</v>
      </c>
      <c r="DK534" s="3" t="s">
        <v>3</v>
      </c>
      <c r="DL534" s="3" t="s">
        <v>3</v>
      </c>
      <c r="DM534" s="3" t="s">
        <v>3</v>
      </c>
      <c r="DN534" s="3">
        <v>0</v>
      </c>
      <c r="DO534" s="3">
        <v>0</v>
      </c>
      <c r="DP534" s="3">
        <v>1</v>
      </c>
      <c r="DQ534" s="3">
        <v>1</v>
      </c>
      <c r="DR534" s="3"/>
      <c r="DS534" s="3"/>
      <c r="DT534" s="3"/>
      <c r="DU534" s="3">
        <v>1013</v>
      </c>
      <c r="DV534" s="3" t="s">
        <v>227</v>
      </c>
      <c r="DW534" s="3" t="s">
        <v>227</v>
      </c>
      <c r="DX534" s="3">
        <v>1</v>
      </c>
      <c r="DY534" s="3"/>
      <c r="DZ534" s="3" t="s">
        <v>3</v>
      </c>
      <c r="EA534" s="3" t="s">
        <v>3</v>
      </c>
      <c r="EB534" s="3" t="s">
        <v>3</v>
      </c>
      <c r="EC534" s="3" t="s">
        <v>3</v>
      </c>
      <c r="ED534" s="3"/>
      <c r="EE534" s="3">
        <v>57042888</v>
      </c>
      <c r="EF534" s="3">
        <v>213</v>
      </c>
      <c r="EG534" s="3" t="s">
        <v>456</v>
      </c>
      <c r="EH534" s="3">
        <v>0</v>
      </c>
      <c r="EI534" s="3" t="s">
        <v>3</v>
      </c>
      <c r="EJ534" s="3">
        <v>1</v>
      </c>
      <c r="EK534" s="3">
        <v>400005</v>
      </c>
      <c r="EL534" s="3" t="s">
        <v>456</v>
      </c>
      <c r="EM534" s="3" t="s">
        <v>457</v>
      </c>
      <c r="EN534" s="3"/>
      <c r="EO534" s="3" t="s">
        <v>3</v>
      </c>
      <c r="EP534" s="3"/>
      <c r="EQ534" s="3">
        <v>16</v>
      </c>
      <c r="ER534" s="3">
        <v>0</v>
      </c>
      <c r="ES534" s="3">
        <v>12.450000000000001</v>
      </c>
      <c r="ET534" s="3">
        <v>0</v>
      </c>
      <c r="EU534" s="3">
        <v>0</v>
      </c>
      <c r="EV534" s="3">
        <v>0</v>
      </c>
      <c r="EW534" s="3">
        <v>0</v>
      </c>
      <c r="EX534" s="3">
        <v>0</v>
      </c>
      <c r="EY534" s="3">
        <v>0</v>
      </c>
      <c r="EZ534" s="3"/>
      <c r="FA534" s="3"/>
      <c r="FB534" s="3"/>
      <c r="FC534" s="3"/>
      <c r="FD534" s="3"/>
      <c r="FE534" s="3"/>
      <c r="FF534" s="3"/>
      <c r="FG534" s="3"/>
      <c r="FH534" s="3"/>
      <c r="FI534" s="3"/>
      <c r="FJ534" s="3"/>
      <c r="FK534" s="3"/>
      <c r="FL534" s="3"/>
      <c r="FM534" s="3"/>
      <c r="FN534" s="3"/>
      <c r="FO534" s="3"/>
      <c r="FP534" s="3"/>
      <c r="FQ534" s="3">
        <v>0</v>
      </c>
      <c r="FR534" s="3">
        <v>0</v>
      </c>
      <c r="FS534" s="3">
        <v>0</v>
      </c>
      <c r="FT534" s="3"/>
      <c r="FU534" s="3"/>
      <c r="FV534" s="3"/>
      <c r="FW534" s="3"/>
      <c r="FX534" s="3">
        <v>0</v>
      </c>
      <c r="FY534" s="3">
        <v>0</v>
      </c>
      <c r="FZ534" s="3"/>
      <c r="GA534" s="3" t="s">
        <v>748</v>
      </c>
      <c r="GB534" s="3"/>
      <c r="GC534" s="3"/>
      <c r="GD534" s="3">
        <v>1</v>
      </c>
      <c r="GE534" s="3"/>
      <c r="GF534" s="3">
        <v>-864815856</v>
      </c>
      <c r="GG534" s="3">
        <v>2</v>
      </c>
      <c r="GH534" s="3">
        <v>4</v>
      </c>
      <c r="GI534" s="3">
        <v>-2</v>
      </c>
      <c r="GJ534" s="3">
        <v>0</v>
      </c>
      <c r="GK534" s="3">
        <v>0</v>
      </c>
      <c r="GL534" s="3">
        <f t="shared" si="756"/>
        <v>0</v>
      </c>
      <c r="GM534" s="3">
        <f t="shared" si="757"/>
        <v>99.6</v>
      </c>
      <c r="GN534" s="3">
        <f t="shared" si="758"/>
        <v>0</v>
      </c>
      <c r="GO534" s="3">
        <f t="shared" si="759"/>
        <v>99.6</v>
      </c>
      <c r="GP534" s="3">
        <f t="shared" si="760"/>
        <v>0</v>
      </c>
      <c r="GQ534" s="3"/>
      <c r="GR534" s="3">
        <v>1</v>
      </c>
      <c r="GS534" s="3">
        <v>2</v>
      </c>
      <c r="GT534" s="3">
        <v>0</v>
      </c>
      <c r="GU534" s="3" t="s">
        <v>3</v>
      </c>
      <c r="GV534" s="3">
        <f t="shared" si="761"/>
        <v>0</v>
      </c>
      <c r="GW534" s="3">
        <v>1</v>
      </c>
      <c r="GX534" s="3">
        <f t="shared" si="762"/>
        <v>0</v>
      </c>
      <c r="GY534" s="3"/>
      <c r="GZ534" s="3"/>
      <c r="HA534" s="3">
        <v>0</v>
      </c>
      <c r="HB534" s="3">
        <v>0</v>
      </c>
      <c r="HC534" s="3">
        <f t="shared" si="763"/>
        <v>0</v>
      </c>
      <c r="HD534" s="3"/>
      <c r="HE534" s="3" t="s">
        <v>459</v>
      </c>
      <c r="HF534" s="3" t="s">
        <v>37</v>
      </c>
      <c r="HG534" s="3"/>
      <c r="HH534" s="3"/>
      <c r="HI534" s="3"/>
      <c r="HJ534" s="3"/>
      <c r="HK534" s="3"/>
      <c r="HL534" s="3"/>
      <c r="HM534" s="3" t="s">
        <v>3</v>
      </c>
      <c r="HN534" s="3" t="s">
        <v>3</v>
      </c>
      <c r="HO534" s="3" t="s">
        <v>3</v>
      </c>
      <c r="HP534" s="3" t="s">
        <v>3</v>
      </c>
      <c r="HQ534" s="3" t="s">
        <v>3</v>
      </c>
      <c r="HR534" s="3"/>
      <c r="HS534" s="3">
        <v>0</v>
      </c>
      <c r="HT534" s="3"/>
      <c r="HU534" s="3"/>
      <c r="HV534" s="3"/>
      <c r="HW534" s="3"/>
      <c r="HX534" s="3"/>
      <c r="HY534" s="3"/>
      <c r="HZ534" s="3"/>
      <c r="IA534" s="3"/>
      <c r="IB534" s="3"/>
      <c r="IC534" s="3"/>
      <c r="ID534" s="3"/>
      <c r="IE534" s="3"/>
      <c r="IF534" s="3"/>
      <c r="IG534" s="3"/>
      <c r="IH534" s="3"/>
      <c r="II534" s="3"/>
      <c r="IJ534" s="3"/>
      <c r="IK534" s="3">
        <v>0</v>
      </c>
      <c r="IL534" s="3"/>
      <c r="IM534" s="3"/>
      <c r="IN534" s="3"/>
      <c r="IO534" s="3"/>
      <c r="IP534" s="3"/>
      <c r="IQ534" s="3"/>
      <c r="IR534" s="3"/>
      <c r="IS534" s="3"/>
      <c r="IT534" s="3"/>
      <c r="IU534" s="3"/>
    </row>
    <row r="535" spans="1:255" x14ac:dyDescent="0.25">
      <c r="A535" s="4">
        <v>17</v>
      </c>
      <c r="B535" s="4">
        <v>1</v>
      </c>
      <c r="C535" s="4"/>
      <c r="D535" s="4"/>
      <c r="E535" s="4" t="s">
        <v>745</v>
      </c>
      <c r="F535" s="4" t="s">
        <v>746</v>
      </c>
      <c r="G535" s="4" t="s">
        <v>747</v>
      </c>
      <c r="H535" s="4" t="s">
        <v>227</v>
      </c>
      <c r="I535" s="4">
        <v>8</v>
      </c>
      <c r="J535" s="4">
        <v>0</v>
      </c>
      <c r="K535" s="4">
        <v>8</v>
      </c>
      <c r="L535" s="4"/>
      <c r="M535" s="4"/>
      <c r="N535" s="4"/>
      <c r="O535" s="4">
        <f t="shared" si="739"/>
        <v>980.06</v>
      </c>
      <c r="P535" s="4">
        <f t="shared" si="740"/>
        <v>980.06</v>
      </c>
      <c r="Q535" s="4">
        <f>(ROUND((ROUND(((ET535)*AV535*I535),2)*BB535),2)+ROUND((ROUND(((AE535-(EU535))*AV535*I535),2)*BS535),2))</f>
        <v>0</v>
      </c>
      <c r="R535" s="4">
        <f>(ROUND((ROUND(((EU535)*AV535*I535),2)*BS535),2)+ROUND((ROUND(((AE535-(EU535))*AV535*I535),2)*BS535),2))</f>
        <v>0</v>
      </c>
      <c r="S535" s="4">
        <f t="shared" si="741"/>
        <v>0</v>
      </c>
      <c r="T535" s="4">
        <f t="shared" si="742"/>
        <v>0</v>
      </c>
      <c r="U535" s="4">
        <f t="shared" si="743"/>
        <v>0</v>
      </c>
      <c r="V535" s="4">
        <f t="shared" si="744"/>
        <v>0</v>
      </c>
      <c r="W535" s="4">
        <f t="shared" si="745"/>
        <v>0</v>
      </c>
      <c r="X535" s="4">
        <f>(ROUND((((S535+ROUND((ROUND(((EU535)*AV535*I535),2)*BS535),2))*AT535)/100),2)+ROUND(((ROUND((ROUND(((AE535-(EU535))*AV535*I535),2)*BS535),2)*AT535)/100),2))</f>
        <v>0</v>
      </c>
      <c r="Y535" s="4">
        <f>(ROUND((((S535+ROUND((ROUND(((EU535)*AV535*I535),2)*BS535),2))*AU535)/100),2)+ROUND(((ROUND((ROUND(((AE535-(EU535))*AV535*I535),2)*BS535),2)*AU535)/100),2))</f>
        <v>0</v>
      </c>
      <c r="Z535" s="4"/>
      <c r="AA535" s="4">
        <v>55890823</v>
      </c>
      <c r="AB535" s="4">
        <f t="shared" si="746"/>
        <v>12.45</v>
      </c>
      <c r="AC535" s="4">
        <f>ROUND((ES535),6)</f>
        <v>12.45</v>
      </c>
      <c r="AD535" s="4">
        <f>ROUND((((ET535)-(EU535))+AE535),6)</f>
        <v>0</v>
      </c>
      <c r="AE535" s="4">
        <f t="shared" si="764"/>
        <v>0</v>
      </c>
      <c r="AF535" s="4">
        <f t="shared" si="764"/>
        <v>0</v>
      </c>
      <c r="AG535" s="4">
        <f t="shared" si="747"/>
        <v>0</v>
      </c>
      <c r="AH535" s="4">
        <f t="shared" si="765"/>
        <v>0</v>
      </c>
      <c r="AI535" s="4">
        <f t="shared" si="765"/>
        <v>0</v>
      </c>
      <c r="AJ535" s="4">
        <f t="shared" si="748"/>
        <v>0</v>
      </c>
      <c r="AK535" s="4">
        <v>12.450000000000001</v>
      </c>
      <c r="AL535" s="4">
        <v>12.450000000000001</v>
      </c>
      <c r="AM535" s="4">
        <v>0</v>
      </c>
      <c r="AN535" s="4">
        <v>0</v>
      </c>
      <c r="AO535" s="4">
        <v>0</v>
      </c>
      <c r="AP535" s="4">
        <v>0</v>
      </c>
      <c r="AQ535" s="4">
        <v>0</v>
      </c>
      <c r="AR535" s="4">
        <v>0</v>
      </c>
      <c r="AS535" s="4">
        <v>0</v>
      </c>
      <c r="AT535" s="4">
        <v>0</v>
      </c>
      <c r="AU535" s="4">
        <v>0</v>
      </c>
      <c r="AV535" s="4">
        <v>1</v>
      </c>
      <c r="AW535" s="4">
        <v>1</v>
      </c>
      <c r="AX535" s="4"/>
      <c r="AY535" s="4"/>
      <c r="AZ535" s="4">
        <v>1</v>
      </c>
      <c r="BA535" s="4">
        <v>1</v>
      </c>
      <c r="BB535" s="4">
        <v>1</v>
      </c>
      <c r="BC535" s="4">
        <v>9.84</v>
      </c>
      <c r="BD535" s="4" t="s">
        <v>3</v>
      </c>
      <c r="BE535" s="4" t="s">
        <v>3</v>
      </c>
      <c r="BF535" s="4" t="s">
        <v>3</v>
      </c>
      <c r="BG535" s="4" t="s">
        <v>3</v>
      </c>
      <c r="BH535" s="4">
        <v>3</v>
      </c>
      <c r="BI535" s="4">
        <v>2</v>
      </c>
      <c r="BJ535" s="4" t="s">
        <v>746</v>
      </c>
      <c r="BK535" s="4"/>
      <c r="BL535" s="4"/>
      <c r="BM535" s="4">
        <v>400005</v>
      </c>
      <c r="BN535" s="4">
        <v>0</v>
      </c>
      <c r="BO535" s="4" t="s">
        <v>3</v>
      </c>
      <c r="BP535" s="4">
        <v>0</v>
      </c>
      <c r="BQ535" s="4">
        <v>213</v>
      </c>
      <c r="BR535" s="4">
        <v>0</v>
      </c>
      <c r="BS535" s="4">
        <v>1</v>
      </c>
      <c r="BT535" s="4">
        <v>1</v>
      </c>
      <c r="BU535" s="4">
        <v>1</v>
      </c>
      <c r="BV535" s="4">
        <v>1</v>
      </c>
      <c r="BW535" s="4">
        <v>1</v>
      </c>
      <c r="BX535" s="4">
        <v>1</v>
      </c>
      <c r="BY535" s="4" t="s">
        <v>3</v>
      </c>
      <c r="BZ535" s="4">
        <v>0</v>
      </c>
      <c r="CA535" s="4">
        <v>0</v>
      </c>
      <c r="CB535" s="4" t="s">
        <v>3</v>
      </c>
      <c r="CC535" s="4"/>
      <c r="CD535" s="4"/>
      <c r="CE535" s="4">
        <v>1566</v>
      </c>
      <c r="CF535" s="4">
        <v>0</v>
      </c>
      <c r="CG535" s="4">
        <v>0</v>
      </c>
      <c r="CH535" s="4"/>
      <c r="CI535" s="4"/>
      <c r="CJ535" s="4"/>
      <c r="CK535" s="4"/>
      <c r="CL535" s="4"/>
      <c r="CM535" s="4">
        <v>0</v>
      </c>
      <c r="CN535" s="4" t="s">
        <v>3</v>
      </c>
      <c r="CO535" s="4">
        <v>0</v>
      </c>
      <c r="CP535" s="4">
        <f t="shared" si="749"/>
        <v>980.06</v>
      </c>
      <c r="CQ535" s="4">
        <f t="shared" si="750"/>
        <v>122.51</v>
      </c>
      <c r="CR535" s="4">
        <f>(ROUND((ROUND(((ET535)*AV535*1),2)*BB535),2)+ROUND((ROUND(((AE535-(EU535))*AV535*1),2)*BS535),2))</f>
        <v>0</v>
      </c>
      <c r="CS535" s="4">
        <f>(ROUND((ROUND(((EU535)*AV535*1),2)*BS535),2)+ROUND((ROUND(((AE535-(EU535))*AV535*1),2)*BS535),2))</f>
        <v>0</v>
      </c>
      <c r="CT535" s="4">
        <f t="shared" si="751"/>
        <v>0</v>
      </c>
      <c r="CU535" s="4">
        <f t="shared" si="752"/>
        <v>0</v>
      </c>
      <c r="CV535" s="4">
        <f t="shared" si="753"/>
        <v>0</v>
      </c>
      <c r="CW535" s="4">
        <f t="shared" si="754"/>
        <v>0</v>
      </c>
      <c r="CX535" s="4">
        <f t="shared" si="755"/>
        <v>0</v>
      </c>
      <c r="CY535" s="4">
        <f>(ROUND((((S535+ROUND((ROUND(((EU535)*AV535*1),2)*BS535),2))*AT535)/100),2)+ROUND(((ROUND((ROUND(((AE535-(EU535))*AV535*1),2)*BS535),2)*AT535)/100),2))</f>
        <v>0</v>
      </c>
      <c r="CZ535" s="4">
        <f>(ROUND((((S535+ROUND((ROUND(((EU535)*AV535*1),2)*BS535),2))*AU535)/100),2)+ROUND(((ROUND((ROUND(((AE535-(EU535))*AV535*1),2)*BS535),2)*AU535)/100),2))</f>
        <v>0</v>
      </c>
      <c r="DA535" s="4"/>
      <c r="DB535" s="4"/>
      <c r="DC535" s="4" t="s">
        <v>3</v>
      </c>
      <c r="DD535" s="4" t="s">
        <v>3</v>
      </c>
      <c r="DE535" s="4" t="s">
        <v>3</v>
      </c>
      <c r="DF535" s="4" t="s">
        <v>3</v>
      </c>
      <c r="DG535" s="4" t="s">
        <v>3</v>
      </c>
      <c r="DH535" s="4" t="s">
        <v>3</v>
      </c>
      <c r="DI535" s="4" t="s">
        <v>3</v>
      </c>
      <c r="DJ535" s="4" t="s">
        <v>3</v>
      </c>
      <c r="DK535" s="4" t="s">
        <v>3</v>
      </c>
      <c r="DL535" s="4" t="s">
        <v>3</v>
      </c>
      <c r="DM535" s="4" t="s">
        <v>3</v>
      </c>
      <c r="DN535" s="4">
        <v>0</v>
      </c>
      <c r="DO535" s="4">
        <v>0</v>
      </c>
      <c r="DP535" s="4">
        <v>1</v>
      </c>
      <c r="DQ535" s="4">
        <v>1</v>
      </c>
      <c r="DR535" s="4"/>
      <c r="DS535" s="4"/>
      <c r="DT535" s="4"/>
      <c r="DU535" s="4">
        <v>1013</v>
      </c>
      <c r="DV535" s="4" t="s">
        <v>227</v>
      </c>
      <c r="DW535" s="4" t="s">
        <v>227</v>
      </c>
      <c r="DX535" s="4">
        <v>1</v>
      </c>
      <c r="DY535" s="4"/>
      <c r="DZ535" s="4" t="s">
        <v>3</v>
      </c>
      <c r="EA535" s="4" t="s">
        <v>3</v>
      </c>
      <c r="EB535" s="4" t="s">
        <v>3</v>
      </c>
      <c r="EC535" s="4" t="s">
        <v>3</v>
      </c>
      <c r="ED535" s="4"/>
      <c r="EE535" s="4">
        <v>57042888</v>
      </c>
      <c r="EF535" s="4">
        <v>213</v>
      </c>
      <c r="EG535" s="4" t="s">
        <v>456</v>
      </c>
      <c r="EH535" s="4">
        <v>0</v>
      </c>
      <c r="EI535" s="4" t="s">
        <v>3</v>
      </c>
      <c r="EJ535" s="4">
        <v>1</v>
      </c>
      <c r="EK535" s="4">
        <v>400005</v>
      </c>
      <c r="EL535" s="4" t="s">
        <v>456</v>
      </c>
      <c r="EM535" s="4" t="s">
        <v>457</v>
      </c>
      <c r="EN535" s="4"/>
      <c r="EO535" s="4" t="s">
        <v>3</v>
      </c>
      <c r="EP535" s="4"/>
      <c r="EQ535" s="4">
        <v>16</v>
      </c>
      <c r="ER535" s="4">
        <v>0</v>
      </c>
      <c r="ES535" s="4">
        <v>12.450000000000001</v>
      </c>
      <c r="ET535" s="4">
        <v>0</v>
      </c>
      <c r="EU535" s="4">
        <v>0</v>
      </c>
      <c r="EV535" s="4">
        <v>0</v>
      </c>
      <c r="EW535" s="4">
        <v>0</v>
      </c>
      <c r="EX535" s="4">
        <v>0</v>
      </c>
      <c r="EY535" s="4">
        <v>0</v>
      </c>
      <c r="EZ535" s="4">
        <v>5</v>
      </c>
      <c r="FA535" s="4"/>
      <c r="FB535" s="4"/>
      <c r="FC535" s="4">
        <v>1</v>
      </c>
      <c r="FD535" s="4">
        <v>18</v>
      </c>
      <c r="FE535" s="4"/>
      <c r="FF535" s="4">
        <v>146.55000000000001</v>
      </c>
      <c r="FG535" s="4"/>
      <c r="FH535" s="4"/>
      <c r="FI535" s="4"/>
      <c r="FJ535" s="4"/>
      <c r="FK535" s="4"/>
      <c r="FL535" s="4"/>
      <c r="FM535" s="4"/>
      <c r="FN535" s="4"/>
      <c r="FO535" s="4"/>
      <c r="FP535" s="4"/>
      <c r="FQ535" s="4">
        <v>0</v>
      </c>
      <c r="FR535" s="4">
        <v>0</v>
      </c>
      <c r="FS535" s="4">
        <v>0</v>
      </c>
      <c r="FT535" s="4"/>
      <c r="FU535" s="4"/>
      <c r="FV535" s="4"/>
      <c r="FW535" s="4"/>
      <c r="FX535" s="4">
        <v>0</v>
      </c>
      <c r="FY535" s="4">
        <v>0</v>
      </c>
      <c r="FZ535" s="4"/>
      <c r="GA535" s="4" t="s">
        <v>748</v>
      </c>
      <c r="GB535" s="4"/>
      <c r="GC535" s="4"/>
      <c r="GD535" s="4">
        <v>1</v>
      </c>
      <c r="GE535" s="4"/>
      <c r="GF535" s="4">
        <v>-864815856</v>
      </c>
      <c r="GG535" s="4">
        <v>2</v>
      </c>
      <c r="GH535" s="4">
        <v>3</v>
      </c>
      <c r="GI535" s="4">
        <v>5</v>
      </c>
      <c r="GJ535" s="4">
        <v>0</v>
      </c>
      <c r="GK535" s="4">
        <v>0</v>
      </c>
      <c r="GL535" s="4">
        <f t="shared" si="756"/>
        <v>0</v>
      </c>
      <c r="GM535" s="4">
        <f t="shared" si="757"/>
        <v>980.06</v>
      </c>
      <c r="GN535" s="4">
        <f t="shared" si="758"/>
        <v>0</v>
      </c>
      <c r="GO535" s="4">
        <f t="shared" si="759"/>
        <v>980.06</v>
      </c>
      <c r="GP535" s="4">
        <f t="shared" si="760"/>
        <v>0</v>
      </c>
      <c r="GQ535" s="4"/>
      <c r="GR535" s="4">
        <v>1</v>
      </c>
      <c r="GS535" s="4">
        <v>1</v>
      </c>
      <c r="GT535" s="4">
        <v>0</v>
      </c>
      <c r="GU535" s="4" t="s">
        <v>3</v>
      </c>
      <c r="GV535" s="4">
        <f t="shared" si="761"/>
        <v>0</v>
      </c>
      <c r="GW535" s="4">
        <v>1</v>
      </c>
      <c r="GX535" s="4">
        <f t="shared" si="762"/>
        <v>0</v>
      </c>
      <c r="GY535" s="4"/>
      <c r="GZ535" s="4"/>
      <c r="HA535" s="4">
        <v>0</v>
      </c>
      <c r="HB535" s="4">
        <v>0</v>
      </c>
      <c r="HC535" s="4">
        <f t="shared" si="763"/>
        <v>0</v>
      </c>
      <c r="HD535" s="4"/>
      <c r="HE535" s="4" t="s">
        <v>459</v>
      </c>
      <c r="HF535" s="4" t="s">
        <v>37</v>
      </c>
      <c r="HG535" s="4"/>
      <c r="HH535" s="4"/>
      <c r="HI535" s="4"/>
      <c r="HJ535" s="4"/>
      <c r="HK535" s="4"/>
      <c r="HL535" s="4"/>
      <c r="HM535" s="4" t="s">
        <v>3</v>
      </c>
      <c r="HN535" s="4" t="s">
        <v>3</v>
      </c>
      <c r="HO535" s="4" t="s">
        <v>3</v>
      </c>
      <c r="HP535" s="4" t="s">
        <v>3</v>
      </c>
      <c r="HQ535" s="4" t="s">
        <v>3</v>
      </c>
      <c r="HR535" s="4"/>
      <c r="HS535" s="4">
        <v>0</v>
      </c>
      <c r="HT535" s="4"/>
      <c r="HU535" s="4"/>
      <c r="HV535" s="4"/>
      <c r="HW535" s="4"/>
      <c r="HX535" s="4"/>
      <c r="HY535" s="4"/>
      <c r="HZ535" s="4"/>
      <c r="IA535" s="4"/>
      <c r="IB535" s="4"/>
      <c r="IC535" s="4"/>
      <c r="ID535" s="4"/>
      <c r="IE535" s="4"/>
      <c r="IF535" s="4"/>
      <c r="IG535" s="4"/>
      <c r="IH535" s="4"/>
      <c r="II535" s="4"/>
      <c r="IJ535" s="4"/>
      <c r="IK535" s="4">
        <v>0</v>
      </c>
      <c r="IL535" s="4"/>
      <c r="IM535" s="4"/>
      <c r="IN535" s="4"/>
      <c r="IO535" s="4"/>
      <c r="IP535" s="4"/>
      <c r="IQ535" s="4"/>
      <c r="IR535" s="4"/>
      <c r="IS535" s="4"/>
      <c r="IT535" s="4"/>
      <c r="IU535" s="4"/>
    </row>
    <row r="537" spans="1:255" ht="13" x14ac:dyDescent="0.3">
      <c r="A537" s="5">
        <v>51</v>
      </c>
      <c r="B537" s="5">
        <f>B456</f>
        <v>1</v>
      </c>
      <c r="C537" s="5">
        <f>A456</f>
        <v>4</v>
      </c>
      <c r="D537" s="5">
        <f>ROW(A456)</f>
        <v>456</v>
      </c>
      <c r="E537" s="5"/>
      <c r="F537" s="5" t="str">
        <f>IF(F456&lt;&gt;"",F456,"")</f>
        <v>5</v>
      </c>
      <c r="G537" s="5" t="str">
        <f>IF(G456&lt;&gt;"",G456,"")</f>
        <v>Электроустановочное оборудование</v>
      </c>
      <c r="H537" s="5">
        <v>0</v>
      </c>
      <c r="I537" s="5"/>
      <c r="J537" s="5"/>
      <c r="K537" s="5"/>
      <c r="L537" s="5"/>
      <c r="M537" s="5"/>
      <c r="N537" s="5"/>
      <c r="O537" s="5">
        <f t="shared" ref="O537:T537" si="766">ROUND(AB537,2)</f>
        <v>596029.27</v>
      </c>
      <c r="P537" s="5">
        <f t="shared" si="766"/>
        <v>581151.05000000005</v>
      </c>
      <c r="Q537" s="5">
        <f t="shared" si="766"/>
        <v>452.54</v>
      </c>
      <c r="R537" s="5">
        <f t="shared" si="766"/>
        <v>10.31</v>
      </c>
      <c r="S537" s="5">
        <f t="shared" si="766"/>
        <v>14425.68</v>
      </c>
      <c r="T537" s="5">
        <f t="shared" si="766"/>
        <v>0</v>
      </c>
      <c r="U537" s="5">
        <f>AH537</f>
        <v>1141.4755843200001</v>
      </c>
      <c r="V537" s="5">
        <f>AI537</f>
        <v>0</v>
      </c>
      <c r="W537" s="5">
        <f>ROUND(AJ537,2)</f>
        <v>0</v>
      </c>
      <c r="X537" s="5">
        <f>ROUND(AK537,2)</f>
        <v>13987.51</v>
      </c>
      <c r="Y537" s="5">
        <f>ROUND(AL537,2)</f>
        <v>7355.46</v>
      </c>
      <c r="Z537" s="5"/>
      <c r="AA537" s="5"/>
      <c r="AB537" s="5">
        <f>ROUND(SUMIF(AA460:AA535,"=54971259",O460:O535),2)</f>
        <v>596029.27</v>
      </c>
      <c r="AC537" s="5">
        <f>ROUND(SUMIF(AA460:AA535,"=54971259",P460:P535),2)</f>
        <v>581151.05000000005</v>
      </c>
      <c r="AD537" s="5">
        <f>ROUND(SUMIF(AA460:AA535,"=54971259",Q460:Q535),2)</f>
        <v>452.54</v>
      </c>
      <c r="AE537" s="5">
        <f>ROUND(SUMIF(AA460:AA535,"=54971259",R460:R535),2)</f>
        <v>10.31</v>
      </c>
      <c r="AF537" s="5">
        <f>ROUND(SUMIF(AA460:AA535,"=54971259",S460:S535),2)</f>
        <v>14425.68</v>
      </c>
      <c r="AG537" s="5">
        <f>ROUND(SUMIF(AA460:AA535,"=54971259",T460:T535),2)</f>
        <v>0</v>
      </c>
      <c r="AH537" s="5">
        <f>SUMIF(AA460:AA535,"=54971259",U460:U535)</f>
        <v>1141.4755843200001</v>
      </c>
      <c r="AI537" s="5">
        <f>SUMIF(AA460:AA535,"=54971259",V460:V535)</f>
        <v>0</v>
      </c>
      <c r="AJ537" s="5">
        <f>ROUND(SUMIF(AA460:AA535,"=54971259",W460:W535),2)</f>
        <v>0</v>
      </c>
      <c r="AK537" s="5">
        <f>ROUND(SUMIF(AA460:AA535,"=54971259",X460:X535),2)</f>
        <v>13987.51</v>
      </c>
      <c r="AL537" s="5">
        <f>ROUND(SUMIF(AA460:AA535,"=54971259",Y460:Y535),2)</f>
        <v>7355.46</v>
      </c>
      <c r="AM537" s="5"/>
      <c r="AN537" s="5"/>
      <c r="AO537" s="5">
        <f t="shared" ref="AO537:BD537" si="767">ROUND(BX537,2)</f>
        <v>0</v>
      </c>
      <c r="AP537" s="5">
        <f t="shared" si="767"/>
        <v>0</v>
      </c>
      <c r="AQ537" s="5">
        <f t="shared" si="767"/>
        <v>0</v>
      </c>
      <c r="AR537" s="5">
        <f t="shared" si="767"/>
        <v>617372.24</v>
      </c>
      <c r="AS537" s="5">
        <f t="shared" si="767"/>
        <v>0</v>
      </c>
      <c r="AT537" s="5">
        <f t="shared" si="767"/>
        <v>617372.24</v>
      </c>
      <c r="AU537" s="5">
        <f t="shared" si="767"/>
        <v>0</v>
      </c>
      <c r="AV537" s="5">
        <f t="shared" si="767"/>
        <v>581151.05000000005</v>
      </c>
      <c r="AW537" s="5">
        <f t="shared" si="767"/>
        <v>581151.05000000005</v>
      </c>
      <c r="AX537" s="5">
        <f t="shared" si="767"/>
        <v>0</v>
      </c>
      <c r="AY537" s="5">
        <f t="shared" si="767"/>
        <v>581151.05000000005</v>
      </c>
      <c r="AZ537" s="5">
        <f t="shared" si="767"/>
        <v>0</v>
      </c>
      <c r="BA537" s="5">
        <f t="shared" si="767"/>
        <v>0</v>
      </c>
      <c r="BB537" s="5">
        <f t="shared" si="767"/>
        <v>0</v>
      </c>
      <c r="BC537" s="5">
        <f t="shared" si="767"/>
        <v>0</v>
      </c>
      <c r="BD537" s="5">
        <f t="shared" si="767"/>
        <v>0</v>
      </c>
      <c r="BE537" s="5"/>
      <c r="BF537" s="5"/>
      <c r="BG537" s="5"/>
      <c r="BH537" s="5"/>
      <c r="BI537" s="5"/>
      <c r="BJ537" s="5"/>
      <c r="BK537" s="5"/>
      <c r="BL537" s="5"/>
      <c r="BM537" s="5"/>
      <c r="BN537" s="5"/>
      <c r="BO537" s="5"/>
      <c r="BP537" s="5"/>
      <c r="BQ537" s="5"/>
      <c r="BR537" s="5"/>
      <c r="BS537" s="5"/>
      <c r="BT537" s="5"/>
      <c r="BU537" s="5"/>
      <c r="BV537" s="5"/>
      <c r="BW537" s="5"/>
      <c r="BX537" s="5">
        <f>ROUND(SUMIF(AA460:AA535,"=54971259",FQ460:FQ535),2)</f>
        <v>0</v>
      </c>
      <c r="BY537" s="5">
        <f>ROUND(SUMIF(AA460:AA535,"=54971259",FR460:FR535),2)</f>
        <v>0</v>
      </c>
      <c r="BZ537" s="5">
        <f>ROUND(SUMIF(AA460:AA535,"=54971259",GL460:GL535),2)</f>
        <v>0</v>
      </c>
      <c r="CA537" s="5">
        <f>ROUND(SUMIF(AA460:AA535,"=54971259",GM460:GM535),2)</f>
        <v>617372.24</v>
      </c>
      <c r="CB537" s="5">
        <f>ROUND(SUMIF(AA460:AA535,"=54971259",GN460:GN535),2)</f>
        <v>0</v>
      </c>
      <c r="CC537" s="5">
        <f>ROUND(SUMIF(AA460:AA535,"=54971259",GO460:GO535),2)</f>
        <v>617372.24</v>
      </c>
      <c r="CD537" s="5">
        <f>ROUND(SUMIF(AA460:AA535,"=54971259",GP460:GP535),2)</f>
        <v>0</v>
      </c>
      <c r="CE537" s="5">
        <f>AC537-BX537</f>
        <v>581151.05000000005</v>
      </c>
      <c r="CF537" s="5">
        <f>AC537-BY537</f>
        <v>581151.05000000005</v>
      </c>
      <c r="CG537" s="5">
        <f>BX537-BZ537</f>
        <v>0</v>
      </c>
      <c r="CH537" s="5">
        <f>AC537-BX537-BY537+BZ537</f>
        <v>581151.05000000005</v>
      </c>
      <c r="CI537" s="5">
        <f>BY537-BZ537</f>
        <v>0</v>
      </c>
      <c r="CJ537" s="5">
        <f>ROUND(SUMIF(AA460:AA535,"=54971259",GX460:GX535),2)</f>
        <v>0</v>
      </c>
      <c r="CK537" s="5">
        <f>ROUND(SUMIF(AA460:AA535,"=54971259",GY460:GY535),2)</f>
        <v>0</v>
      </c>
      <c r="CL537" s="5">
        <f>ROUND(SUMIF(AA460:AA535,"=54971259",GZ460:GZ535),2)</f>
        <v>0</v>
      </c>
      <c r="CM537" s="5">
        <f>ROUND(SUMIF(AA460:AA535,"=54971259",HD460:HD535),2)</f>
        <v>0</v>
      </c>
      <c r="CN537" s="5"/>
      <c r="CO537" s="5"/>
      <c r="CP537" s="5"/>
      <c r="CQ537" s="5"/>
      <c r="CR537" s="5"/>
      <c r="CS537" s="5"/>
      <c r="CT537" s="5"/>
      <c r="CU537" s="5"/>
      <c r="CV537" s="5"/>
      <c r="CW537" s="5"/>
      <c r="CX537" s="5"/>
      <c r="CY537" s="5"/>
      <c r="CZ537" s="5"/>
      <c r="DA537" s="5"/>
      <c r="DB537" s="5"/>
      <c r="DC537" s="5"/>
      <c r="DD537" s="5"/>
      <c r="DE537" s="5"/>
      <c r="DF537" s="5"/>
      <c r="DG537" s="6">
        <f t="shared" ref="DG537:DL537" si="768">ROUND(DT537,2)</f>
        <v>6270250.6600000001</v>
      </c>
      <c r="DH537" s="6">
        <f t="shared" si="768"/>
        <v>5451329.9299999997</v>
      </c>
      <c r="DI537" s="6">
        <f t="shared" si="768"/>
        <v>6033.67</v>
      </c>
      <c r="DJ537" s="6">
        <f t="shared" si="768"/>
        <v>580.94000000000005</v>
      </c>
      <c r="DK537" s="6">
        <f t="shared" si="768"/>
        <v>812887.06</v>
      </c>
      <c r="DL537" s="6">
        <f t="shared" si="768"/>
        <v>0</v>
      </c>
      <c r="DM537" s="6">
        <f>DZ537</f>
        <v>1141.4755843200001</v>
      </c>
      <c r="DN537" s="6">
        <f>EA537</f>
        <v>0</v>
      </c>
      <c r="DO537" s="6">
        <f>ROUND(EB537,2)</f>
        <v>0</v>
      </c>
      <c r="DP537" s="6">
        <f>ROUND(EC537,2)</f>
        <v>788196.31</v>
      </c>
      <c r="DQ537" s="6">
        <f>ROUND(ED537,2)</f>
        <v>414479.83</v>
      </c>
      <c r="DR537" s="6"/>
      <c r="DS537" s="6"/>
      <c r="DT537" s="6">
        <f>ROUND(SUMIF(AA460:AA535,"=55890823",O460:O535),2)</f>
        <v>6270250.6600000001</v>
      </c>
      <c r="DU537" s="6">
        <f>ROUND(SUMIF(AA460:AA535,"=55890823",P460:P535),2)</f>
        <v>5451329.9299999997</v>
      </c>
      <c r="DV537" s="6">
        <f>ROUND(SUMIF(AA460:AA535,"=55890823",Q460:Q535),2)</f>
        <v>6033.67</v>
      </c>
      <c r="DW537" s="6">
        <f>ROUND(SUMIF(AA460:AA535,"=55890823",R460:R535),2)</f>
        <v>580.94000000000005</v>
      </c>
      <c r="DX537" s="6">
        <f>ROUND(SUMIF(AA460:AA535,"=55890823",S460:S535),2)</f>
        <v>812887.06</v>
      </c>
      <c r="DY537" s="6">
        <f>ROUND(SUMIF(AA460:AA535,"=55890823",T460:T535),2)</f>
        <v>0</v>
      </c>
      <c r="DZ537" s="6">
        <f>SUMIF(AA460:AA535,"=55890823",U460:U535)</f>
        <v>1141.4755843200001</v>
      </c>
      <c r="EA537" s="6">
        <f>SUMIF(AA460:AA535,"=55890823",V460:V535)</f>
        <v>0</v>
      </c>
      <c r="EB537" s="6">
        <f>ROUND(SUMIF(AA460:AA535,"=55890823",W460:W535),2)</f>
        <v>0</v>
      </c>
      <c r="EC537" s="6">
        <f>ROUND(SUMIF(AA460:AA535,"=55890823",X460:X535),2)</f>
        <v>788196.31</v>
      </c>
      <c r="ED537" s="6">
        <f>ROUND(SUMIF(AA460:AA535,"=55890823",Y460:Y535),2)</f>
        <v>414479.83</v>
      </c>
      <c r="EE537" s="6"/>
      <c r="EF537" s="6"/>
      <c r="EG537" s="6">
        <f t="shared" ref="EG537:EV537" si="769">ROUND(FP537,2)</f>
        <v>0</v>
      </c>
      <c r="EH537" s="6">
        <f t="shared" si="769"/>
        <v>0</v>
      </c>
      <c r="EI537" s="6">
        <f t="shared" si="769"/>
        <v>0</v>
      </c>
      <c r="EJ537" s="6">
        <f t="shared" si="769"/>
        <v>7472926.7999999998</v>
      </c>
      <c r="EK537" s="6">
        <f t="shared" si="769"/>
        <v>0</v>
      </c>
      <c r="EL537" s="6">
        <f t="shared" si="769"/>
        <v>7472926.7999999998</v>
      </c>
      <c r="EM537" s="6">
        <f t="shared" si="769"/>
        <v>0</v>
      </c>
      <c r="EN537" s="6">
        <f t="shared" si="769"/>
        <v>5451329.9299999997</v>
      </c>
      <c r="EO537" s="6">
        <f t="shared" si="769"/>
        <v>5451329.9299999997</v>
      </c>
      <c r="EP537" s="6">
        <f t="shared" si="769"/>
        <v>0</v>
      </c>
      <c r="EQ537" s="6">
        <f t="shared" si="769"/>
        <v>5451329.9299999997</v>
      </c>
      <c r="ER537" s="6">
        <f t="shared" si="769"/>
        <v>0</v>
      </c>
      <c r="ES537" s="6">
        <f t="shared" si="769"/>
        <v>0</v>
      </c>
      <c r="ET537" s="6">
        <f t="shared" si="769"/>
        <v>0</v>
      </c>
      <c r="EU537" s="6">
        <f t="shared" si="769"/>
        <v>0</v>
      </c>
      <c r="EV537" s="6">
        <f t="shared" si="769"/>
        <v>0</v>
      </c>
      <c r="EW537" s="6"/>
      <c r="EX537" s="6"/>
      <c r="EY537" s="6"/>
      <c r="EZ537" s="6"/>
      <c r="FA537" s="6"/>
      <c r="FB537" s="6"/>
      <c r="FC537" s="6"/>
      <c r="FD537" s="6"/>
      <c r="FE537" s="6"/>
      <c r="FF537" s="6"/>
      <c r="FG537" s="6"/>
      <c r="FH537" s="6"/>
      <c r="FI537" s="6"/>
      <c r="FJ537" s="6"/>
      <c r="FK537" s="6"/>
      <c r="FL537" s="6"/>
      <c r="FM537" s="6"/>
      <c r="FN537" s="6"/>
      <c r="FO537" s="6"/>
      <c r="FP537" s="6">
        <f>ROUND(SUMIF(AA460:AA535,"=55890823",FQ460:FQ535),2)</f>
        <v>0</v>
      </c>
      <c r="FQ537" s="6">
        <f>ROUND(SUMIF(AA460:AA535,"=55890823",FR460:FR535),2)</f>
        <v>0</v>
      </c>
      <c r="FR537" s="6">
        <f>ROUND(SUMIF(AA460:AA535,"=55890823",GL460:GL535),2)</f>
        <v>0</v>
      </c>
      <c r="FS537" s="6">
        <f>ROUND(SUMIF(AA460:AA535,"=55890823",GM460:GM535),2)</f>
        <v>7472926.7999999998</v>
      </c>
      <c r="FT537" s="6">
        <f>ROUND(SUMIF(AA460:AA535,"=55890823",GN460:GN535),2)</f>
        <v>0</v>
      </c>
      <c r="FU537" s="6">
        <f>ROUND(SUMIF(AA460:AA535,"=55890823",GO460:GO535),2)</f>
        <v>7472926.7999999998</v>
      </c>
      <c r="FV537" s="6">
        <f>ROUND(SUMIF(AA460:AA535,"=55890823",GP460:GP535),2)</f>
        <v>0</v>
      </c>
      <c r="FW537" s="6">
        <f>DU537-FP537</f>
        <v>5451329.9299999997</v>
      </c>
      <c r="FX537" s="6">
        <f>DU537-FQ537</f>
        <v>5451329.9299999997</v>
      </c>
      <c r="FY537" s="6">
        <f>FP537-FR537</f>
        <v>0</v>
      </c>
      <c r="FZ537" s="6">
        <f>DU537-FP537-FQ537+FR537</f>
        <v>5451329.9299999997</v>
      </c>
      <c r="GA537" s="6">
        <f>FQ537-FR537</f>
        <v>0</v>
      </c>
      <c r="GB537" s="6">
        <f>ROUND(SUMIF(AA460:AA535,"=55890823",GX460:GX535),2)</f>
        <v>0</v>
      </c>
      <c r="GC537" s="6">
        <f>ROUND(SUMIF(AA460:AA535,"=55890823",GY460:GY535),2)</f>
        <v>0</v>
      </c>
      <c r="GD537" s="6">
        <f>ROUND(SUMIF(AA460:AA535,"=55890823",GZ460:GZ535),2)</f>
        <v>0</v>
      </c>
      <c r="GE537" s="6">
        <f>ROUND(SUMIF(AA460:AA535,"=55890823",HD460:HD535),2)</f>
        <v>0</v>
      </c>
      <c r="GF537" s="6"/>
      <c r="GG537" s="6"/>
      <c r="GH537" s="6"/>
      <c r="GI537" s="6"/>
      <c r="GJ537" s="6"/>
      <c r="GK537" s="6"/>
      <c r="GL537" s="6"/>
      <c r="GM537" s="6"/>
      <c r="GN537" s="6"/>
      <c r="GO537" s="6"/>
      <c r="GP537" s="6"/>
      <c r="GQ537" s="6"/>
      <c r="GR537" s="6"/>
      <c r="GS537" s="6"/>
      <c r="GT537" s="6"/>
      <c r="GU537" s="6"/>
      <c r="GV537" s="6"/>
      <c r="GW537" s="6"/>
      <c r="GX537" s="6">
        <v>0</v>
      </c>
    </row>
    <row r="539" spans="1:255" ht="13" x14ac:dyDescent="0.3">
      <c r="A539" s="7">
        <v>50</v>
      </c>
      <c r="B539" s="7">
        <v>0</v>
      </c>
      <c r="C539" s="7">
        <v>0</v>
      </c>
      <c r="D539" s="7">
        <v>1</v>
      </c>
      <c r="E539" s="7">
        <v>201</v>
      </c>
      <c r="F539" s="7">
        <f>ROUND(Source!O537,O539)</f>
        <v>596029.27</v>
      </c>
      <c r="G539" s="7" t="s">
        <v>162</v>
      </c>
      <c r="H539" s="7" t="s">
        <v>163</v>
      </c>
      <c r="I539" s="7"/>
      <c r="J539" s="7"/>
      <c r="K539" s="7">
        <v>201</v>
      </c>
      <c r="L539" s="7">
        <v>1</v>
      </c>
      <c r="M539" s="7">
        <v>3</v>
      </c>
      <c r="N539" s="7" t="s">
        <v>3</v>
      </c>
      <c r="O539" s="7">
        <v>2</v>
      </c>
      <c r="P539" s="7">
        <f>ROUND(Source!DG537,O539)</f>
        <v>6270250.6600000001</v>
      </c>
      <c r="Q539" s="7"/>
      <c r="R539" s="7"/>
      <c r="S539" s="7"/>
      <c r="T539" s="7"/>
      <c r="U539" s="7"/>
      <c r="V539" s="7"/>
      <c r="W539" s="7">
        <v>596029.27</v>
      </c>
      <c r="X539" s="7">
        <v>1</v>
      </c>
      <c r="Y539" s="7">
        <v>596029.27</v>
      </c>
      <c r="Z539" s="7">
        <v>6270250.6600000001</v>
      </c>
      <c r="AA539" s="7">
        <v>1</v>
      </c>
      <c r="AB539" s="7">
        <v>6270250.6600000001</v>
      </c>
    </row>
    <row r="540" spans="1:255" ht="13" x14ac:dyDescent="0.3">
      <c r="A540" s="7">
        <v>50</v>
      </c>
      <c r="B540" s="7">
        <v>0</v>
      </c>
      <c r="C540" s="7">
        <v>0</v>
      </c>
      <c r="D540" s="7">
        <v>1</v>
      </c>
      <c r="E540" s="7">
        <v>202</v>
      </c>
      <c r="F540" s="7">
        <f>ROUND(Source!P537,O540)</f>
        <v>581151.05000000005</v>
      </c>
      <c r="G540" s="7" t="s">
        <v>164</v>
      </c>
      <c r="H540" s="7" t="s">
        <v>165</v>
      </c>
      <c r="I540" s="7"/>
      <c r="J540" s="7"/>
      <c r="K540" s="7">
        <v>202</v>
      </c>
      <c r="L540" s="7">
        <v>2</v>
      </c>
      <c r="M540" s="7">
        <v>3</v>
      </c>
      <c r="N540" s="7" t="s">
        <v>3</v>
      </c>
      <c r="O540" s="7">
        <v>2</v>
      </c>
      <c r="P540" s="7">
        <f>ROUND(Source!DH537,O540)</f>
        <v>5451329.9299999997</v>
      </c>
      <c r="Q540" s="7"/>
      <c r="R540" s="7"/>
      <c r="S540" s="7"/>
      <c r="T540" s="7"/>
      <c r="U540" s="7"/>
      <c r="V540" s="7"/>
      <c r="W540" s="7">
        <v>581151.05000000005</v>
      </c>
      <c r="X540" s="7">
        <v>1</v>
      </c>
      <c r="Y540" s="7">
        <v>581151.05000000005</v>
      </c>
      <c r="Z540" s="7">
        <v>5451329.9299999997</v>
      </c>
      <c r="AA540" s="7">
        <v>1</v>
      </c>
      <c r="AB540" s="7">
        <v>5451329.9299999997</v>
      </c>
    </row>
    <row r="541" spans="1:255" ht="13" x14ac:dyDescent="0.3">
      <c r="A541" s="7">
        <v>50</v>
      </c>
      <c r="B541" s="7">
        <v>0</v>
      </c>
      <c r="C541" s="7">
        <v>0</v>
      </c>
      <c r="D541" s="7">
        <v>1</v>
      </c>
      <c r="E541" s="7">
        <v>222</v>
      </c>
      <c r="F541" s="7">
        <f>ROUND(Source!AO537,O541)</f>
        <v>0</v>
      </c>
      <c r="G541" s="7" t="s">
        <v>166</v>
      </c>
      <c r="H541" s="7" t="s">
        <v>167</v>
      </c>
      <c r="I541" s="7"/>
      <c r="J541" s="7"/>
      <c r="K541" s="7">
        <v>222</v>
      </c>
      <c r="L541" s="7">
        <v>3</v>
      </c>
      <c r="M541" s="7">
        <v>3</v>
      </c>
      <c r="N541" s="7" t="s">
        <v>3</v>
      </c>
      <c r="O541" s="7">
        <v>2</v>
      </c>
      <c r="P541" s="7">
        <f>ROUND(Source!EG537,O541)</f>
        <v>0</v>
      </c>
      <c r="Q541" s="7"/>
      <c r="R541" s="7"/>
      <c r="S541" s="7"/>
      <c r="T541" s="7"/>
      <c r="U541" s="7"/>
      <c r="V541" s="7"/>
      <c r="W541" s="7">
        <v>0</v>
      </c>
      <c r="X541" s="7">
        <v>1</v>
      </c>
      <c r="Y541" s="7">
        <v>0</v>
      </c>
      <c r="Z541" s="7">
        <v>0</v>
      </c>
      <c r="AA541" s="7">
        <v>1</v>
      </c>
      <c r="AB541" s="7">
        <v>0</v>
      </c>
    </row>
    <row r="542" spans="1:255" ht="13" x14ac:dyDescent="0.3">
      <c r="A542" s="7">
        <v>50</v>
      </c>
      <c r="B542" s="7">
        <v>0</v>
      </c>
      <c r="C542" s="7">
        <v>0</v>
      </c>
      <c r="D542" s="7">
        <v>1</v>
      </c>
      <c r="E542" s="7">
        <v>225</v>
      </c>
      <c r="F542" s="7">
        <f>ROUND(Source!AV537,O542)</f>
        <v>581151.05000000005</v>
      </c>
      <c r="G542" s="7" t="s">
        <v>168</v>
      </c>
      <c r="H542" s="7" t="s">
        <v>169</v>
      </c>
      <c r="I542" s="7"/>
      <c r="J542" s="7"/>
      <c r="K542" s="7">
        <v>225</v>
      </c>
      <c r="L542" s="7">
        <v>4</v>
      </c>
      <c r="M542" s="7">
        <v>3</v>
      </c>
      <c r="N542" s="7" t="s">
        <v>3</v>
      </c>
      <c r="O542" s="7">
        <v>2</v>
      </c>
      <c r="P542" s="7">
        <f>ROUND(Source!EN537,O542)</f>
        <v>5451329.9299999997</v>
      </c>
      <c r="Q542" s="7"/>
      <c r="R542" s="7"/>
      <c r="S542" s="7"/>
      <c r="T542" s="7"/>
      <c r="U542" s="7"/>
      <c r="V542" s="7"/>
      <c r="W542" s="7">
        <v>581151.05000000005</v>
      </c>
      <c r="X542" s="7">
        <v>1</v>
      </c>
      <c r="Y542" s="7">
        <v>581151.05000000005</v>
      </c>
      <c r="Z542" s="7">
        <v>5451329.9299999997</v>
      </c>
      <c r="AA542" s="7">
        <v>1</v>
      </c>
      <c r="AB542" s="7">
        <v>5451329.9299999997</v>
      </c>
    </row>
    <row r="543" spans="1:255" ht="13" x14ac:dyDescent="0.3">
      <c r="A543" s="7">
        <v>50</v>
      </c>
      <c r="B543" s="7">
        <v>0</v>
      </c>
      <c r="C543" s="7">
        <v>0</v>
      </c>
      <c r="D543" s="7">
        <v>1</v>
      </c>
      <c r="E543" s="7">
        <v>226</v>
      </c>
      <c r="F543" s="7">
        <f>ROUND(Source!AW537,O543)</f>
        <v>581151.05000000005</v>
      </c>
      <c r="G543" s="7" t="s">
        <v>170</v>
      </c>
      <c r="H543" s="7" t="s">
        <v>171</v>
      </c>
      <c r="I543" s="7"/>
      <c r="J543" s="7"/>
      <c r="K543" s="7">
        <v>226</v>
      </c>
      <c r="L543" s="7">
        <v>5</v>
      </c>
      <c r="M543" s="7">
        <v>3</v>
      </c>
      <c r="N543" s="7" t="s">
        <v>3</v>
      </c>
      <c r="O543" s="7">
        <v>2</v>
      </c>
      <c r="P543" s="7">
        <f>ROUND(Source!EO537,O543)</f>
        <v>5451329.9299999997</v>
      </c>
      <c r="Q543" s="7"/>
      <c r="R543" s="7"/>
      <c r="S543" s="7"/>
      <c r="T543" s="7"/>
      <c r="U543" s="7"/>
      <c r="V543" s="7"/>
      <c r="W543" s="7">
        <v>581151.05000000005</v>
      </c>
      <c r="X543" s="7">
        <v>1</v>
      </c>
      <c r="Y543" s="7">
        <v>581151.05000000005</v>
      </c>
      <c r="Z543" s="7">
        <v>5451329.9299999997</v>
      </c>
      <c r="AA543" s="7">
        <v>1</v>
      </c>
      <c r="AB543" s="7">
        <v>5451329.9299999997</v>
      </c>
    </row>
    <row r="544" spans="1:255" ht="13" x14ac:dyDescent="0.3">
      <c r="A544" s="7">
        <v>50</v>
      </c>
      <c r="B544" s="7">
        <v>0</v>
      </c>
      <c r="C544" s="7">
        <v>0</v>
      </c>
      <c r="D544" s="7">
        <v>1</v>
      </c>
      <c r="E544" s="7">
        <v>227</v>
      </c>
      <c r="F544" s="7">
        <f>ROUND(Source!AX537,O544)</f>
        <v>0</v>
      </c>
      <c r="G544" s="7" t="s">
        <v>172</v>
      </c>
      <c r="H544" s="7" t="s">
        <v>173</v>
      </c>
      <c r="I544" s="7"/>
      <c r="J544" s="7"/>
      <c r="K544" s="7">
        <v>227</v>
      </c>
      <c r="L544" s="7">
        <v>6</v>
      </c>
      <c r="M544" s="7">
        <v>3</v>
      </c>
      <c r="N544" s="7" t="s">
        <v>3</v>
      </c>
      <c r="O544" s="7">
        <v>2</v>
      </c>
      <c r="P544" s="7">
        <f>ROUND(Source!EP537,O544)</f>
        <v>0</v>
      </c>
      <c r="Q544" s="7"/>
      <c r="R544" s="7"/>
      <c r="S544" s="7"/>
      <c r="T544" s="7"/>
      <c r="U544" s="7"/>
      <c r="V544" s="7"/>
      <c r="W544" s="7">
        <v>0</v>
      </c>
      <c r="X544" s="7">
        <v>1</v>
      </c>
      <c r="Y544" s="7">
        <v>0</v>
      </c>
      <c r="Z544" s="7">
        <v>0</v>
      </c>
      <c r="AA544" s="7">
        <v>1</v>
      </c>
      <c r="AB544" s="7">
        <v>0</v>
      </c>
    </row>
    <row r="545" spans="1:28" ht="13" x14ac:dyDescent="0.3">
      <c r="A545" s="7">
        <v>50</v>
      </c>
      <c r="B545" s="7">
        <v>0</v>
      </c>
      <c r="C545" s="7">
        <v>0</v>
      </c>
      <c r="D545" s="7">
        <v>1</v>
      </c>
      <c r="E545" s="7">
        <v>228</v>
      </c>
      <c r="F545" s="7">
        <f>ROUND(Source!AY537,O545)</f>
        <v>581151.05000000005</v>
      </c>
      <c r="G545" s="7" t="s">
        <v>174</v>
      </c>
      <c r="H545" s="7" t="s">
        <v>175</v>
      </c>
      <c r="I545" s="7"/>
      <c r="J545" s="7"/>
      <c r="K545" s="7">
        <v>228</v>
      </c>
      <c r="L545" s="7">
        <v>7</v>
      </c>
      <c r="M545" s="7">
        <v>3</v>
      </c>
      <c r="N545" s="7" t="s">
        <v>3</v>
      </c>
      <c r="O545" s="7">
        <v>2</v>
      </c>
      <c r="P545" s="7">
        <f>ROUND(Source!EQ537,O545)</f>
        <v>5451329.9299999997</v>
      </c>
      <c r="Q545" s="7"/>
      <c r="R545" s="7"/>
      <c r="S545" s="7"/>
      <c r="T545" s="7"/>
      <c r="U545" s="7"/>
      <c r="V545" s="7"/>
      <c r="W545" s="7">
        <v>581151.05000000005</v>
      </c>
      <c r="X545" s="7">
        <v>1</v>
      </c>
      <c r="Y545" s="7">
        <v>581151.05000000005</v>
      </c>
      <c r="Z545" s="7">
        <v>5451329.9299999997</v>
      </c>
      <c r="AA545" s="7">
        <v>1</v>
      </c>
      <c r="AB545" s="7">
        <v>5451329.9299999997</v>
      </c>
    </row>
    <row r="546" spans="1:28" ht="13" x14ac:dyDescent="0.3">
      <c r="A546" s="7">
        <v>50</v>
      </c>
      <c r="B546" s="7">
        <v>0</v>
      </c>
      <c r="C546" s="7">
        <v>0</v>
      </c>
      <c r="D546" s="7">
        <v>1</v>
      </c>
      <c r="E546" s="7">
        <v>216</v>
      </c>
      <c r="F546" s="7">
        <f>ROUND(Source!AP537,O546)</f>
        <v>0</v>
      </c>
      <c r="G546" s="7" t="s">
        <v>176</v>
      </c>
      <c r="H546" s="7" t="s">
        <v>177</v>
      </c>
      <c r="I546" s="7"/>
      <c r="J546" s="7"/>
      <c r="K546" s="7">
        <v>216</v>
      </c>
      <c r="L546" s="7">
        <v>8</v>
      </c>
      <c r="M546" s="7">
        <v>3</v>
      </c>
      <c r="N546" s="7" t="s">
        <v>3</v>
      </c>
      <c r="O546" s="7">
        <v>2</v>
      </c>
      <c r="P546" s="7">
        <f>ROUND(Source!EH537,O546)</f>
        <v>0</v>
      </c>
      <c r="Q546" s="7"/>
      <c r="R546" s="7"/>
      <c r="S546" s="7"/>
      <c r="T546" s="7"/>
      <c r="U546" s="7"/>
      <c r="V546" s="7"/>
      <c r="W546" s="7">
        <v>0</v>
      </c>
      <c r="X546" s="7">
        <v>1</v>
      </c>
      <c r="Y546" s="7">
        <v>0</v>
      </c>
      <c r="Z546" s="7">
        <v>0</v>
      </c>
      <c r="AA546" s="7">
        <v>1</v>
      </c>
      <c r="AB546" s="7">
        <v>0</v>
      </c>
    </row>
    <row r="547" spans="1:28" ht="13" x14ac:dyDescent="0.3">
      <c r="A547" s="7">
        <v>50</v>
      </c>
      <c r="B547" s="7">
        <v>0</v>
      </c>
      <c r="C547" s="7">
        <v>0</v>
      </c>
      <c r="D547" s="7">
        <v>1</v>
      </c>
      <c r="E547" s="7">
        <v>223</v>
      </c>
      <c r="F547" s="7">
        <f>ROUND(Source!AQ537,O547)</f>
        <v>0</v>
      </c>
      <c r="G547" s="7" t="s">
        <v>178</v>
      </c>
      <c r="H547" s="7" t="s">
        <v>179</v>
      </c>
      <c r="I547" s="7"/>
      <c r="J547" s="7"/>
      <c r="K547" s="7">
        <v>223</v>
      </c>
      <c r="L547" s="7">
        <v>9</v>
      </c>
      <c r="M547" s="7">
        <v>3</v>
      </c>
      <c r="N547" s="7" t="s">
        <v>3</v>
      </c>
      <c r="O547" s="7">
        <v>2</v>
      </c>
      <c r="P547" s="7">
        <f>ROUND(Source!EI537,O547)</f>
        <v>0</v>
      </c>
      <c r="Q547" s="7"/>
      <c r="R547" s="7"/>
      <c r="S547" s="7"/>
      <c r="T547" s="7"/>
      <c r="U547" s="7"/>
      <c r="V547" s="7"/>
      <c r="W547" s="7">
        <v>0</v>
      </c>
      <c r="X547" s="7">
        <v>1</v>
      </c>
      <c r="Y547" s="7">
        <v>0</v>
      </c>
      <c r="Z547" s="7">
        <v>0</v>
      </c>
      <c r="AA547" s="7">
        <v>1</v>
      </c>
      <c r="AB547" s="7">
        <v>0</v>
      </c>
    </row>
    <row r="548" spans="1:28" ht="13" x14ac:dyDescent="0.3">
      <c r="A548" s="7">
        <v>50</v>
      </c>
      <c r="B548" s="7">
        <v>0</v>
      </c>
      <c r="C548" s="7">
        <v>0</v>
      </c>
      <c r="D548" s="7">
        <v>1</v>
      </c>
      <c r="E548" s="7">
        <v>229</v>
      </c>
      <c r="F548" s="7">
        <f>ROUND(Source!AZ537,O548)</f>
        <v>0</v>
      </c>
      <c r="G548" s="7" t="s">
        <v>180</v>
      </c>
      <c r="H548" s="7" t="s">
        <v>181</v>
      </c>
      <c r="I548" s="7"/>
      <c r="J548" s="7"/>
      <c r="K548" s="7">
        <v>229</v>
      </c>
      <c r="L548" s="7">
        <v>10</v>
      </c>
      <c r="M548" s="7">
        <v>3</v>
      </c>
      <c r="N548" s="7" t="s">
        <v>3</v>
      </c>
      <c r="O548" s="7">
        <v>2</v>
      </c>
      <c r="P548" s="7">
        <f>ROUND(Source!ER537,O548)</f>
        <v>0</v>
      </c>
      <c r="Q548" s="7"/>
      <c r="R548" s="7"/>
      <c r="S548" s="7"/>
      <c r="T548" s="7"/>
      <c r="U548" s="7"/>
      <c r="V548" s="7"/>
      <c r="W548" s="7">
        <v>0</v>
      </c>
      <c r="X548" s="7">
        <v>1</v>
      </c>
      <c r="Y548" s="7">
        <v>0</v>
      </c>
      <c r="Z548" s="7">
        <v>0</v>
      </c>
      <c r="AA548" s="7">
        <v>1</v>
      </c>
      <c r="AB548" s="7">
        <v>0</v>
      </c>
    </row>
    <row r="549" spans="1:28" ht="13" x14ac:dyDescent="0.3">
      <c r="A549" s="7">
        <v>50</v>
      </c>
      <c r="B549" s="7">
        <v>0</v>
      </c>
      <c r="C549" s="7">
        <v>0</v>
      </c>
      <c r="D549" s="7">
        <v>1</v>
      </c>
      <c r="E549" s="7">
        <v>203</v>
      </c>
      <c r="F549" s="7">
        <f>ROUND(Source!Q537,O549)</f>
        <v>452.54</v>
      </c>
      <c r="G549" s="7" t="s">
        <v>182</v>
      </c>
      <c r="H549" s="7" t="s">
        <v>183</v>
      </c>
      <c r="I549" s="7"/>
      <c r="J549" s="7"/>
      <c r="K549" s="7">
        <v>203</v>
      </c>
      <c r="L549" s="7">
        <v>11</v>
      </c>
      <c r="M549" s="7">
        <v>3</v>
      </c>
      <c r="N549" s="7" t="s">
        <v>3</v>
      </c>
      <c r="O549" s="7">
        <v>2</v>
      </c>
      <c r="P549" s="7">
        <f>ROUND(Source!DI537,O549)</f>
        <v>6033.67</v>
      </c>
      <c r="Q549" s="7"/>
      <c r="R549" s="7"/>
      <c r="S549" s="7"/>
      <c r="T549" s="7"/>
      <c r="U549" s="7"/>
      <c r="V549" s="7"/>
      <c r="W549" s="7">
        <v>452.54</v>
      </c>
      <c r="X549" s="7">
        <v>1</v>
      </c>
      <c r="Y549" s="7">
        <v>452.54</v>
      </c>
      <c r="Z549" s="7">
        <v>6033.67</v>
      </c>
      <c r="AA549" s="7">
        <v>1</v>
      </c>
      <c r="AB549" s="7">
        <v>6033.67</v>
      </c>
    </row>
    <row r="550" spans="1:28" ht="13" x14ac:dyDescent="0.3">
      <c r="A550" s="7">
        <v>50</v>
      </c>
      <c r="B550" s="7">
        <v>0</v>
      </c>
      <c r="C550" s="7">
        <v>0</v>
      </c>
      <c r="D550" s="7">
        <v>1</v>
      </c>
      <c r="E550" s="7">
        <v>231</v>
      </c>
      <c r="F550" s="7">
        <f>ROUND(Source!BB537,O550)</f>
        <v>0</v>
      </c>
      <c r="G550" s="7" t="s">
        <v>184</v>
      </c>
      <c r="H550" s="7" t="s">
        <v>185</v>
      </c>
      <c r="I550" s="7"/>
      <c r="J550" s="7"/>
      <c r="K550" s="7">
        <v>231</v>
      </c>
      <c r="L550" s="7">
        <v>12</v>
      </c>
      <c r="M550" s="7">
        <v>3</v>
      </c>
      <c r="N550" s="7" t="s">
        <v>3</v>
      </c>
      <c r="O550" s="7">
        <v>2</v>
      </c>
      <c r="P550" s="7">
        <f>ROUND(Source!ET537,O550)</f>
        <v>0</v>
      </c>
      <c r="Q550" s="7"/>
      <c r="R550" s="7"/>
      <c r="S550" s="7"/>
      <c r="T550" s="7"/>
      <c r="U550" s="7"/>
      <c r="V550" s="7"/>
      <c r="W550" s="7">
        <v>0</v>
      </c>
      <c r="X550" s="7">
        <v>1</v>
      </c>
      <c r="Y550" s="7">
        <v>0</v>
      </c>
      <c r="Z550" s="7">
        <v>0</v>
      </c>
      <c r="AA550" s="7">
        <v>1</v>
      </c>
      <c r="AB550" s="7">
        <v>0</v>
      </c>
    </row>
    <row r="551" spans="1:28" ht="13" x14ac:dyDescent="0.3">
      <c r="A551" s="7">
        <v>50</v>
      </c>
      <c r="B551" s="7">
        <v>0</v>
      </c>
      <c r="C551" s="7">
        <v>0</v>
      </c>
      <c r="D551" s="7">
        <v>1</v>
      </c>
      <c r="E551" s="7">
        <v>204</v>
      </c>
      <c r="F551" s="7">
        <f>ROUND(Source!R537,O551)</f>
        <v>10.31</v>
      </c>
      <c r="G551" s="7" t="s">
        <v>186</v>
      </c>
      <c r="H551" s="7" t="s">
        <v>187</v>
      </c>
      <c r="I551" s="7"/>
      <c r="J551" s="7"/>
      <c r="K551" s="7">
        <v>204</v>
      </c>
      <c r="L551" s="7">
        <v>13</v>
      </c>
      <c r="M551" s="7">
        <v>3</v>
      </c>
      <c r="N551" s="7" t="s">
        <v>3</v>
      </c>
      <c r="O551" s="7">
        <v>2</v>
      </c>
      <c r="P551" s="7">
        <f>ROUND(Source!DJ537,O551)</f>
        <v>580.94000000000005</v>
      </c>
      <c r="Q551" s="7"/>
      <c r="R551" s="7"/>
      <c r="S551" s="7"/>
      <c r="T551" s="7"/>
      <c r="U551" s="7"/>
      <c r="V551" s="7"/>
      <c r="W551" s="7">
        <v>10.31</v>
      </c>
      <c r="X551" s="7">
        <v>1</v>
      </c>
      <c r="Y551" s="7">
        <v>10.31</v>
      </c>
      <c r="Z551" s="7">
        <v>580.94000000000005</v>
      </c>
      <c r="AA551" s="7">
        <v>1</v>
      </c>
      <c r="AB551" s="7">
        <v>580.94000000000005</v>
      </c>
    </row>
    <row r="552" spans="1:28" ht="13" x14ac:dyDescent="0.3">
      <c r="A552" s="7">
        <v>50</v>
      </c>
      <c r="B552" s="7">
        <v>0</v>
      </c>
      <c r="C552" s="7">
        <v>0</v>
      </c>
      <c r="D552" s="7">
        <v>1</v>
      </c>
      <c r="E552" s="7">
        <v>205</v>
      </c>
      <c r="F552" s="7">
        <f>ROUND(Source!S537,O552)</f>
        <v>14425.68</v>
      </c>
      <c r="G552" s="7" t="s">
        <v>188</v>
      </c>
      <c r="H552" s="7" t="s">
        <v>189</v>
      </c>
      <c r="I552" s="7"/>
      <c r="J552" s="7"/>
      <c r="K552" s="7">
        <v>205</v>
      </c>
      <c r="L552" s="7">
        <v>14</v>
      </c>
      <c r="M552" s="7">
        <v>3</v>
      </c>
      <c r="N552" s="7" t="s">
        <v>3</v>
      </c>
      <c r="O552" s="7">
        <v>2</v>
      </c>
      <c r="P552" s="7">
        <f>ROUND(Source!DK537,O552)</f>
        <v>812887.06</v>
      </c>
      <c r="Q552" s="7"/>
      <c r="R552" s="7"/>
      <c r="S552" s="7"/>
      <c r="T552" s="7"/>
      <c r="U552" s="7"/>
      <c r="V552" s="7"/>
      <c r="W552" s="7">
        <v>14425.68</v>
      </c>
      <c r="X552" s="7">
        <v>1</v>
      </c>
      <c r="Y552" s="7">
        <v>14425.68</v>
      </c>
      <c r="Z552" s="7">
        <v>812887.06</v>
      </c>
      <c r="AA552" s="7">
        <v>1</v>
      </c>
      <c r="AB552" s="7">
        <v>812887.06</v>
      </c>
    </row>
    <row r="553" spans="1:28" ht="13" x14ac:dyDescent="0.3">
      <c r="A553" s="7">
        <v>50</v>
      </c>
      <c r="B553" s="7">
        <v>0</v>
      </c>
      <c r="C553" s="7">
        <v>0</v>
      </c>
      <c r="D553" s="7">
        <v>1</v>
      </c>
      <c r="E553" s="7">
        <v>232</v>
      </c>
      <c r="F553" s="7">
        <f>ROUND(Source!BC537,O553)</f>
        <v>0</v>
      </c>
      <c r="G553" s="7" t="s">
        <v>190</v>
      </c>
      <c r="H553" s="7" t="s">
        <v>191</v>
      </c>
      <c r="I553" s="7"/>
      <c r="J553" s="7"/>
      <c r="K553" s="7">
        <v>232</v>
      </c>
      <c r="L553" s="7">
        <v>15</v>
      </c>
      <c r="M553" s="7">
        <v>3</v>
      </c>
      <c r="N553" s="7" t="s">
        <v>3</v>
      </c>
      <c r="O553" s="7">
        <v>2</v>
      </c>
      <c r="P553" s="7">
        <f>ROUND(Source!EU537,O553)</f>
        <v>0</v>
      </c>
      <c r="Q553" s="7"/>
      <c r="R553" s="7"/>
      <c r="S553" s="7"/>
      <c r="T553" s="7"/>
      <c r="U553" s="7"/>
      <c r="V553" s="7"/>
      <c r="W553" s="7">
        <v>0</v>
      </c>
      <c r="X553" s="7">
        <v>1</v>
      </c>
      <c r="Y553" s="7">
        <v>0</v>
      </c>
      <c r="Z553" s="7">
        <v>0</v>
      </c>
      <c r="AA553" s="7">
        <v>1</v>
      </c>
      <c r="AB553" s="7">
        <v>0</v>
      </c>
    </row>
    <row r="554" spans="1:28" ht="13" x14ac:dyDescent="0.3">
      <c r="A554" s="7">
        <v>50</v>
      </c>
      <c r="B554" s="7">
        <v>0</v>
      </c>
      <c r="C554" s="7">
        <v>0</v>
      </c>
      <c r="D554" s="7">
        <v>1</v>
      </c>
      <c r="E554" s="7">
        <v>214</v>
      </c>
      <c r="F554" s="7">
        <f>ROUND(Source!AS537,O554)</f>
        <v>0</v>
      </c>
      <c r="G554" s="7" t="s">
        <v>192</v>
      </c>
      <c r="H554" s="7" t="s">
        <v>193</v>
      </c>
      <c r="I554" s="7"/>
      <c r="J554" s="7"/>
      <c r="K554" s="7">
        <v>214</v>
      </c>
      <c r="L554" s="7">
        <v>16</v>
      </c>
      <c r="M554" s="7">
        <v>3</v>
      </c>
      <c r="N554" s="7" t="s">
        <v>3</v>
      </c>
      <c r="O554" s="7">
        <v>2</v>
      </c>
      <c r="P554" s="7">
        <f>ROUND(Source!EK537,O554)</f>
        <v>0</v>
      </c>
      <c r="Q554" s="7"/>
      <c r="R554" s="7"/>
      <c r="S554" s="7"/>
      <c r="T554" s="7"/>
      <c r="U554" s="7"/>
      <c r="V554" s="7"/>
      <c r="W554" s="7">
        <v>0</v>
      </c>
      <c r="X554" s="7">
        <v>1</v>
      </c>
      <c r="Y554" s="7">
        <v>0</v>
      </c>
      <c r="Z554" s="7">
        <v>0</v>
      </c>
      <c r="AA554" s="7">
        <v>1</v>
      </c>
      <c r="AB554" s="7">
        <v>0</v>
      </c>
    </row>
    <row r="555" spans="1:28" ht="13" x14ac:dyDescent="0.3">
      <c r="A555" s="7">
        <v>50</v>
      </c>
      <c r="B555" s="7">
        <v>0</v>
      </c>
      <c r="C555" s="7">
        <v>0</v>
      </c>
      <c r="D555" s="7">
        <v>1</v>
      </c>
      <c r="E555" s="7">
        <v>215</v>
      </c>
      <c r="F555" s="7">
        <f>ROUND(Source!AT537,O555)</f>
        <v>617372.24</v>
      </c>
      <c r="G555" s="7" t="s">
        <v>194</v>
      </c>
      <c r="H555" s="7" t="s">
        <v>195</v>
      </c>
      <c r="I555" s="7"/>
      <c r="J555" s="7"/>
      <c r="K555" s="7">
        <v>215</v>
      </c>
      <c r="L555" s="7">
        <v>17</v>
      </c>
      <c r="M555" s="7">
        <v>3</v>
      </c>
      <c r="N555" s="7" t="s">
        <v>3</v>
      </c>
      <c r="O555" s="7">
        <v>2</v>
      </c>
      <c r="P555" s="7">
        <f>ROUND(Source!EL537,O555)</f>
        <v>7472926.7999999998</v>
      </c>
      <c r="Q555" s="7"/>
      <c r="R555" s="7"/>
      <c r="S555" s="7"/>
      <c r="T555" s="7"/>
      <c r="U555" s="7"/>
      <c r="V555" s="7"/>
      <c r="W555" s="7">
        <v>617372.24</v>
      </c>
      <c r="X555" s="7">
        <v>1</v>
      </c>
      <c r="Y555" s="7">
        <v>617372.24</v>
      </c>
      <c r="Z555" s="7">
        <v>7472926.7999999998</v>
      </c>
      <c r="AA555" s="7">
        <v>1</v>
      </c>
      <c r="AB555" s="7">
        <v>7472926.7999999998</v>
      </c>
    </row>
    <row r="556" spans="1:28" ht="13" x14ac:dyDescent="0.3">
      <c r="A556" s="7">
        <v>50</v>
      </c>
      <c r="B556" s="7">
        <v>0</v>
      </c>
      <c r="C556" s="7">
        <v>0</v>
      </c>
      <c r="D556" s="7">
        <v>1</v>
      </c>
      <c r="E556" s="7">
        <v>217</v>
      </c>
      <c r="F556" s="7">
        <f>ROUND(Source!AU537,O556)</f>
        <v>0</v>
      </c>
      <c r="G556" s="7" t="s">
        <v>196</v>
      </c>
      <c r="H556" s="7" t="s">
        <v>197</v>
      </c>
      <c r="I556" s="7"/>
      <c r="J556" s="7"/>
      <c r="K556" s="7">
        <v>217</v>
      </c>
      <c r="L556" s="7">
        <v>18</v>
      </c>
      <c r="M556" s="7">
        <v>3</v>
      </c>
      <c r="N556" s="7" t="s">
        <v>3</v>
      </c>
      <c r="O556" s="7">
        <v>2</v>
      </c>
      <c r="P556" s="7">
        <f>ROUND(Source!EM537,O556)</f>
        <v>0</v>
      </c>
      <c r="Q556" s="7"/>
      <c r="R556" s="7"/>
      <c r="S556" s="7"/>
      <c r="T556" s="7"/>
      <c r="U556" s="7"/>
      <c r="V556" s="7"/>
      <c r="W556" s="7">
        <v>0</v>
      </c>
      <c r="X556" s="7">
        <v>1</v>
      </c>
      <c r="Y556" s="7">
        <v>0</v>
      </c>
      <c r="Z556" s="7">
        <v>0</v>
      </c>
      <c r="AA556" s="7">
        <v>1</v>
      </c>
      <c r="AB556" s="7">
        <v>0</v>
      </c>
    </row>
    <row r="557" spans="1:28" ht="13" x14ac:dyDescent="0.3">
      <c r="A557" s="7">
        <v>50</v>
      </c>
      <c r="B557" s="7">
        <v>0</v>
      </c>
      <c r="C557" s="7">
        <v>0</v>
      </c>
      <c r="D557" s="7">
        <v>1</v>
      </c>
      <c r="E557" s="7">
        <v>230</v>
      </c>
      <c r="F557" s="7">
        <f>ROUND(Source!BA537,O557)</f>
        <v>0</v>
      </c>
      <c r="G557" s="7" t="s">
        <v>198</v>
      </c>
      <c r="H557" s="7" t="s">
        <v>199</v>
      </c>
      <c r="I557" s="7"/>
      <c r="J557" s="7"/>
      <c r="K557" s="7">
        <v>230</v>
      </c>
      <c r="L557" s="7">
        <v>19</v>
      </c>
      <c r="M557" s="7">
        <v>3</v>
      </c>
      <c r="N557" s="7" t="s">
        <v>3</v>
      </c>
      <c r="O557" s="7">
        <v>2</v>
      </c>
      <c r="P557" s="7">
        <f>ROUND(Source!ES537,O557)</f>
        <v>0</v>
      </c>
      <c r="Q557" s="7"/>
      <c r="R557" s="7"/>
      <c r="S557" s="7"/>
      <c r="T557" s="7"/>
      <c r="U557" s="7"/>
      <c r="V557" s="7"/>
      <c r="W557" s="7">
        <v>0</v>
      </c>
      <c r="X557" s="7">
        <v>1</v>
      </c>
      <c r="Y557" s="7">
        <v>0</v>
      </c>
      <c r="Z557" s="7">
        <v>0</v>
      </c>
      <c r="AA557" s="7">
        <v>1</v>
      </c>
      <c r="AB557" s="7">
        <v>0</v>
      </c>
    </row>
    <row r="558" spans="1:28" ht="13" x14ac:dyDescent="0.3">
      <c r="A558" s="7">
        <v>50</v>
      </c>
      <c r="B558" s="7">
        <v>0</v>
      </c>
      <c r="C558" s="7">
        <v>0</v>
      </c>
      <c r="D558" s="7">
        <v>1</v>
      </c>
      <c r="E558" s="7">
        <v>206</v>
      </c>
      <c r="F558" s="7">
        <f>ROUND(Source!T537,O558)</f>
        <v>0</v>
      </c>
      <c r="G558" s="7" t="s">
        <v>200</v>
      </c>
      <c r="H558" s="7" t="s">
        <v>201</v>
      </c>
      <c r="I558" s="7"/>
      <c r="J558" s="7"/>
      <c r="K558" s="7">
        <v>206</v>
      </c>
      <c r="L558" s="7">
        <v>20</v>
      </c>
      <c r="M558" s="7">
        <v>3</v>
      </c>
      <c r="N558" s="7" t="s">
        <v>3</v>
      </c>
      <c r="O558" s="7">
        <v>2</v>
      </c>
      <c r="P558" s="7">
        <f>ROUND(Source!DL537,O558)</f>
        <v>0</v>
      </c>
      <c r="Q558" s="7"/>
      <c r="R558" s="7"/>
      <c r="S558" s="7"/>
      <c r="T558" s="7"/>
      <c r="U558" s="7"/>
      <c r="V558" s="7"/>
      <c r="W558" s="7">
        <v>0</v>
      </c>
      <c r="X558" s="7">
        <v>1</v>
      </c>
      <c r="Y558" s="7">
        <v>0</v>
      </c>
      <c r="Z558" s="7">
        <v>0</v>
      </c>
      <c r="AA558" s="7">
        <v>1</v>
      </c>
      <c r="AB558" s="7">
        <v>0</v>
      </c>
    </row>
    <row r="559" spans="1:28" ht="13" x14ac:dyDescent="0.3">
      <c r="A559" s="7">
        <v>50</v>
      </c>
      <c r="B559" s="7">
        <v>0</v>
      </c>
      <c r="C559" s="7">
        <v>0</v>
      </c>
      <c r="D559" s="7">
        <v>1</v>
      </c>
      <c r="E559" s="7">
        <v>207</v>
      </c>
      <c r="F559" s="7">
        <f>Source!U537</f>
        <v>1141.4755843200001</v>
      </c>
      <c r="G559" s="7" t="s">
        <v>202</v>
      </c>
      <c r="H559" s="7" t="s">
        <v>203</v>
      </c>
      <c r="I559" s="7"/>
      <c r="J559" s="7"/>
      <c r="K559" s="7">
        <v>207</v>
      </c>
      <c r="L559" s="7">
        <v>21</v>
      </c>
      <c r="M559" s="7">
        <v>3</v>
      </c>
      <c r="N559" s="7" t="s">
        <v>3</v>
      </c>
      <c r="O559" s="7">
        <v>-1</v>
      </c>
      <c r="P559" s="7">
        <f>Source!DM537</f>
        <v>1141.4755843200001</v>
      </c>
      <c r="Q559" s="7"/>
      <c r="R559" s="7"/>
      <c r="S559" s="7"/>
      <c r="T559" s="7"/>
      <c r="U559" s="7"/>
      <c r="V559" s="7"/>
      <c r="W559" s="7">
        <v>1141.4755843200001</v>
      </c>
      <c r="X559" s="7">
        <v>1</v>
      </c>
      <c r="Y559" s="7">
        <v>1141.4755843200001</v>
      </c>
      <c r="Z559" s="7">
        <v>1141.4755843200001</v>
      </c>
      <c r="AA559" s="7">
        <v>1</v>
      </c>
      <c r="AB559" s="7">
        <v>1141.4755843200001</v>
      </c>
    </row>
    <row r="560" spans="1:28" ht="13" x14ac:dyDescent="0.3">
      <c r="A560" s="7">
        <v>50</v>
      </c>
      <c r="B560" s="7">
        <v>0</v>
      </c>
      <c r="C560" s="7">
        <v>0</v>
      </c>
      <c r="D560" s="7">
        <v>1</v>
      </c>
      <c r="E560" s="7">
        <v>208</v>
      </c>
      <c r="F560" s="7">
        <f>Source!V537</f>
        <v>0</v>
      </c>
      <c r="G560" s="7" t="s">
        <v>204</v>
      </c>
      <c r="H560" s="7" t="s">
        <v>205</v>
      </c>
      <c r="I560" s="7"/>
      <c r="J560" s="7"/>
      <c r="K560" s="7">
        <v>208</v>
      </c>
      <c r="L560" s="7">
        <v>22</v>
      </c>
      <c r="M560" s="7">
        <v>3</v>
      </c>
      <c r="N560" s="7" t="s">
        <v>3</v>
      </c>
      <c r="O560" s="7">
        <v>-1</v>
      </c>
      <c r="P560" s="7">
        <f>Source!DN537</f>
        <v>0</v>
      </c>
      <c r="Q560" s="7"/>
      <c r="R560" s="7"/>
      <c r="S560" s="7"/>
      <c r="T560" s="7"/>
      <c r="U560" s="7"/>
      <c r="V560" s="7"/>
      <c r="W560" s="7">
        <v>0</v>
      </c>
      <c r="X560" s="7">
        <v>1</v>
      </c>
      <c r="Y560" s="7">
        <v>0</v>
      </c>
      <c r="Z560" s="7">
        <v>0</v>
      </c>
      <c r="AA560" s="7">
        <v>1</v>
      </c>
      <c r="AB560" s="7">
        <v>0</v>
      </c>
    </row>
    <row r="561" spans="1:255" ht="13" x14ac:dyDescent="0.3">
      <c r="A561" s="7">
        <v>50</v>
      </c>
      <c r="B561" s="7">
        <v>0</v>
      </c>
      <c r="C561" s="7">
        <v>0</v>
      </c>
      <c r="D561" s="7">
        <v>1</v>
      </c>
      <c r="E561" s="7">
        <v>209</v>
      </c>
      <c r="F561" s="7">
        <f>ROUND(Source!W537,O561)</f>
        <v>0</v>
      </c>
      <c r="G561" s="7" t="s">
        <v>206</v>
      </c>
      <c r="H561" s="7" t="s">
        <v>207</v>
      </c>
      <c r="I561" s="7"/>
      <c r="J561" s="7"/>
      <c r="K561" s="7">
        <v>209</v>
      </c>
      <c r="L561" s="7">
        <v>23</v>
      </c>
      <c r="M561" s="7">
        <v>3</v>
      </c>
      <c r="N561" s="7" t="s">
        <v>3</v>
      </c>
      <c r="O561" s="7">
        <v>2</v>
      </c>
      <c r="P561" s="7">
        <f>ROUND(Source!DO537,O561)</f>
        <v>0</v>
      </c>
      <c r="Q561" s="7"/>
      <c r="R561" s="7"/>
      <c r="S561" s="7"/>
      <c r="T561" s="7"/>
      <c r="U561" s="7"/>
      <c r="V561" s="7"/>
      <c r="W561" s="7">
        <v>0</v>
      </c>
      <c r="X561" s="7">
        <v>1</v>
      </c>
      <c r="Y561" s="7">
        <v>0</v>
      </c>
      <c r="Z561" s="7">
        <v>0</v>
      </c>
      <c r="AA561" s="7">
        <v>1</v>
      </c>
      <c r="AB561" s="7">
        <v>0</v>
      </c>
    </row>
    <row r="562" spans="1:255" ht="13" x14ac:dyDescent="0.3">
      <c r="A562" s="7">
        <v>50</v>
      </c>
      <c r="B562" s="7">
        <v>0</v>
      </c>
      <c r="C562" s="7">
        <v>0</v>
      </c>
      <c r="D562" s="7">
        <v>1</v>
      </c>
      <c r="E562" s="7">
        <v>233</v>
      </c>
      <c r="F562" s="7">
        <f>ROUND(Source!BD537,O562)</f>
        <v>0</v>
      </c>
      <c r="G562" s="7" t="s">
        <v>208</v>
      </c>
      <c r="H562" s="7" t="s">
        <v>209</v>
      </c>
      <c r="I562" s="7"/>
      <c r="J562" s="7"/>
      <c r="K562" s="7">
        <v>233</v>
      </c>
      <c r="L562" s="7">
        <v>24</v>
      </c>
      <c r="M562" s="7">
        <v>3</v>
      </c>
      <c r="N562" s="7" t="s">
        <v>3</v>
      </c>
      <c r="O562" s="7">
        <v>2</v>
      </c>
      <c r="P562" s="7">
        <f>ROUND(Source!EV537,O562)</f>
        <v>0</v>
      </c>
      <c r="Q562" s="7"/>
      <c r="R562" s="7"/>
      <c r="S562" s="7"/>
      <c r="T562" s="7"/>
      <c r="U562" s="7"/>
      <c r="V562" s="7"/>
      <c r="W562" s="7">
        <v>0</v>
      </c>
      <c r="X562" s="7">
        <v>1</v>
      </c>
      <c r="Y562" s="7">
        <v>0</v>
      </c>
      <c r="Z562" s="7">
        <v>0</v>
      </c>
      <c r="AA562" s="7">
        <v>1</v>
      </c>
      <c r="AB562" s="7">
        <v>0</v>
      </c>
    </row>
    <row r="563" spans="1:255" ht="13" x14ac:dyDescent="0.3">
      <c r="A563" s="7">
        <v>50</v>
      </c>
      <c r="B563" s="7">
        <v>0</v>
      </c>
      <c r="C563" s="7">
        <v>0</v>
      </c>
      <c r="D563" s="7">
        <v>1</v>
      </c>
      <c r="E563" s="7">
        <v>210</v>
      </c>
      <c r="F563" s="7">
        <f>ROUND(Source!X537,O563)</f>
        <v>13987.51</v>
      </c>
      <c r="G563" s="7" t="s">
        <v>210</v>
      </c>
      <c r="H563" s="7" t="s">
        <v>211</v>
      </c>
      <c r="I563" s="7"/>
      <c r="J563" s="7"/>
      <c r="K563" s="7">
        <v>210</v>
      </c>
      <c r="L563" s="7">
        <v>25</v>
      </c>
      <c r="M563" s="7">
        <v>3</v>
      </c>
      <c r="N563" s="7" t="s">
        <v>3</v>
      </c>
      <c r="O563" s="7">
        <v>2</v>
      </c>
      <c r="P563" s="7">
        <f>ROUND(Source!DP537,O563)</f>
        <v>788196.31</v>
      </c>
      <c r="Q563" s="7"/>
      <c r="R563" s="7"/>
      <c r="S563" s="7"/>
      <c r="T563" s="7"/>
      <c r="U563" s="7"/>
      <c r="V563" s="7"/>
      <c r="W563" s="7">
        <v>13987.51</v>
      </c>
      <c r="X563" s="7">
        <v>1</v>
      </c>
      <c r="Y563" s="7">
        <v>13987.51</v>
      </c>
      <c r="Z563" s="7">
        <v>788196.31</v>
      </c>
      <c r="AA563" s="7">
        <v>1</v>
      </c>
      <c r="AB563" s="7">
        <v>788196.31</v>
      </c>
    </row>
    <row r="564" spans="1:255" ht="13" x14ac:dyDescent="0.3">
      <c r="A564" s="7">
        <v>50</v>
      </c>
      <c r="B564" s="7">
        <v>0</v>
      </c>
      <c r="C564" s="7">
        <v>0</v>
      </c>
      <c r="D564" s="7">
        <v>1</v>
      </c>
      <c r="E564" s="7">
        <v>211</v>
      </c>
      <c r="F564" s="7">
        <f>ROUND(Source!Y537,O564)</f>
        <v>7355.46</v>
      </c>
      <c r="G564" s="7" t="s">
        <v>212</v>
      </c>
      <c r="H564" s="7" t="s">
        <v>213</v>
      </c>
      <c r="I564" s="7"/>
      <c r="J564" s="7"/>
      <c r="K564" s="7">
        <v>211</v>
      </c>
      <c r="L564" s="7">
        <v>26</v>
      </c>
      <c r="M564" s="7">
        <v>3</v>
      </c>
      <c r="N564" s="7" t="s">
        <v>3</v>
      </c>
      <c r="O564" s="7">
        <v>2</v>
      </c>
      <c r="P564" s="7">
        <f>ROUND(Source!DQ537,O564)</f>
        <v>414479.83</v>
      </c>
      <c r="Q564" s="7"/>
      <c r="R564" s="7"/>
      <c r="S564" s="7"/>
      <c r="T564" s="7"/>
      <c r="U564" s="7"/>
      <c r="V564" s="7"/>
      <c r="W564" s="7">
        <v>7355.46</v>
      </c>
      <c r="X564" s="7">
        <v>1</v>
      </c>
      <c r="Y564" s="7">
        <v>7355.46</v>
      </c>
      <c r="Z564" s="7">
        <v>414479.83</v>
      </c>
      <c r="AA564" s="7">
        <v>1</v>
      </c>
      <c r="AB564" s="7">
        <v>414479.83</v>
      </c>
    </row>
    <row r="565" spans="1:255" ht="13" x14ac:dyDescent="0.3">
      <c r="A565" s="7">
        <v>50</v>
      </c>
      <c r="B565" s="7">
        <v>0</v>
      </c>
      <c r="C565" s="7">
        <v>0</v>
      </c>
      <c r="D565" s="7">
        <v>1</v>
      </c>
      <c r="E565" s="7">
        <v>224</v>
      </c>
      <c r="F565" s="7">
        <f>ROUND(Source!AR537,O565)</f>
        <v>617372.24</v>
      </c>
      <c r="G565" s="7" t="s">
        <v>214</v>
      </c>
      <c r="H565" s="7" t="s">
        <v>215</v>
      </c>
      <c r="I565" s="7"/>
      <c r="J565" s="7"/>
      <c r="K565" s="7">
        <v>224</v>
      </c>
      <c r="L565" s="7">
        <v>27</v>
      </c>
      <c r="M565" s="7">
        <v>3</v>
      </c>
      <c r="N565" s="7" t="s">
        <v>3</v>
      </c>
      <c r="O565" s="7">
        <v>2</v>
      </c>
      <c r="P565" s="7">
        <f>ROUND(Source!EJ537,O565)</f>
        <v>7472926.7999999998</v>
      </c>
      <c r="Q565" s="7"/>
      <c r="R565" s="7"/>
      <c r="S565" s="7"/>
      <c r="T565" s="7"/>
      <c r="U565" s="7"/>
      <c r="V565" s="7"/>
      <c r="W565" s="7">
        <v>617372.24</v>
      </c>
      <c r="X565" s="7">
        <v>1</v>
      </c>
      <c r="Y565" s="7">
        <v>617372.24</v>
      </c>
      <c r="Z565" s="7">
        <v>7472926.7999999998</v>
      </c>
      <c r="AA565" s="7">
        <v>1</v>
      </c>
      <c r="AB565" s="7">
        <v>7472926.7999999998</v>
      </c>
    </row>
    <row r="567" spans="1:255" ht="13" x14ac:dyDescent="0.3">
      <c r="A567" s="1">
        <v>4</v>
      </c>
      <c r="B567" s="1">
        <v>1</v>
      </c>
      <c r="C567" s="1"/>
      <c r="D567" s="1">
        <f>ROW(A580)</f>
        <v>580</v>
      </c>
      <c r="E567" s="1"/>
      <c r="F567" s="1" t="s">
        <v>63</v>
      </c>
      <c r="G567" s="1" t="s">
        <v>749</v>
      </c>
      <c r="H567" s="1" t="s">
        <v>3</v>
      </c>
      <c r="I567" s="1">
        <v>0</v>
      </c>
      <c r="J567" s="1"/>
      <c r="K567" s="1">
        <v>-1</v>
      </c>
      <c r="L567" s="1"/>
      <c r="M567" s="1" t="s">
        <v>3</v>
      </c>
      <c r="N567" s="1"/>
      <c r="O567" s="1"/>
      <c r="P567" s="1"/>
      <c r="Q567" s="1"/>
      <c r="R567" s="1"/>
      <c r="S567" s="1">
        <v>0</v>
      </c>
      <c r="T567" s="1">
        <v>0</v>
      </c>
      <c r="U567" s="1" t="s">
        <v>3</v>
      </c>
      <c r="V567" s="1">
        <v>2</v>
      </c>
      <c r="W567" s="1"/>
      <c r="X567" s="1"/>
      <c r="Y567" s="1"/>
      <c r="Z567" s="1"/>
      <c r="AA567" s="1"/>
      <c r="AB567" s="1" t="s">
        <v>3</v>
      </c>
      <c r="AC567" s="1" t="s">
        <v>3</v>
      </c>
      <c r="AD567" s="1" t="s">
        <v>3</v>
      </c>
      <c r="AE567" s="1" t="s">
        <v>3</v>
      </c>
      <c r="AF567" s="1" t="s">
        <v>3</v>
      </c>
      <c r="AG567" s="1" t="s">
        <v>3</v>
      </c>
      <c r="AH567" s="1"/>
      <c r="AI567" s="1"/>
      <c r="AJ567" s="1"/>
      <c r="AK567" s="1"/>
      <c r="AL567" s="1"/>
      <c r="AM567" s="1"/>
      <c r="AN567" s="1"/>
      <c r="AO567" s="1"/>
      <c r="AP567" s="1" t="s">
        <v>3</v>
      </c>
      <c r="AQ567" s="1" t="s">
        <v>3</v>
      </c>
      <c r="AR567" s="1" t="s">
        <v>3</v>
      </c>
      <c r="AS567" s="1"/>
      <c r="AT567" s="1"/>
      <c r="AU567" s="1"/>
      <c r="AV567" s="1"/>
      <c r="AW567" s="1"/>
      <c r="AX567" s="1"/>
      <c r="AY567" s="1"/>
      <c r="AZ567" s="1" t="s">
        <v>3</v>
      </c>
      <c r="BA567" s="1"/>
      <c r="BB567" s="1" t="s">
        <v>3</v>
      </c>
      <c r="BC567" s="1" t="s">
        <v>22</v>
      </c>
      <c r="BD567" s="1" t="s">
        <v>23</v>
      </c>
      <c r="BE567" s="1" t="s">
        <v>23</v>
      </c>
      <c r="BF567" s="1" t="s">
        <v>23</v>
      </c>
      <c r="BG567" s="1" t="s">
        <v>3</v>
      </c>
      <c r="BH567" s="1" t="s">
        <v>23</v>
      </c>
      <c r="BI567" s="1" t="s">
        <v>23</v>
      </c>
      <c r="BJ567" s="1" t="s">
        <v>3</v>
      </c>
      <c r="BK567" s="1" t="s">
        <v>3</v>
      </c>
      <c r="BL567" s="1" t="s">
        <v>3</v>
      </c>
      <c r="BM567" s="1" t="s">
        <v>22</v>
      </c>
      <c r="BN567" s="1" t="s">
        <v>23</v>
      </c>
      <c r="BO567" s="1" t="s">
        <v>2489</v>
      </c>
      <c r="BP567" s="1" t="s">
        <v>24</v>
      </c>
      <c r="BQ567" s="1"/>
      <c r="BR567" s="1"/>
      <c r="BS567" s="1"/>
      <c r="BT567" s="1"/>
      <c r="BU567" s="1"/>
      <c r="BV567" s="1"/>
      <c r="BW567" s="1"/>
      <c r="BX567" s="1">
        <v>0</v>
      </c>
      <c r="BY567" s="1"/>
      <c r="BZ567" s="1"/>
      <c r="CA567" s="1"/>
      <c r="CB567" s="1"/>
      <c r="CC567" s="1"/>
      <c r="CD567" s="1"/>
      <c r="CE567" s="1"/>
      <c r="CF567" s="1"/>
      <c r="CG567" s="1"/>
      <c r="CH567" s="1"/>
      <c r="CI567" s="1"/>
      <c r="CJ567" s="1">
        <v>0</v>
      </c>
    </row>
    <row r="569" spans="1:255" ht="13" x14ac:dyDescent="0.3">
      <c r="A569" s="5">
        <v>52</v>
      </c>
      <c r="B569" s="5">
        <f t="shared" ref="B569:G569" si="770">B580</f>
        <v>1</v>
      </c>
      <c r="C569" s="5">
        <f t="shared" si="770"/>
        <v>4</v>
      </c>
      <c r="D569" s="5">
        <f t="shared" si="770"/>
        <v>567</v>
      </c>
      <c r="E569" s="5">
        <f t="shared" si="770"/>
        <v>0</v>
      </c>
      <c r="F569" s="5" t="str">
        <f t="shared" si="770"/>
        <v>6</v>
      </c>
      <c r="G569" s="5" t="str">
        <f t="shared" si="770"/>
        <v>Монтажные работы по прокладке кабеля</v>
      </c>
      <c r="H569" s="5"/>
      <c r="I569" s="5"/>
      <c r="J569" s="5"/>
      <c r="K569" s="5"/>
      <c r="L569" s="5"/>
      <c r="M569" s="5"/>
      <c r="N569" s="5"/>
      <c r="O569" s="5">
        <f t="shared" ref="O569:AT569" si="771">O580</f>
        <v>90043.86</v>
      </c>
      <c r="P569" s="5">
        <f t="shared" si="771"/>
        <v>15021.24</v>
      </c>
      <c r="Q569" s="5">
        <f t="shared" si="771"/>
        <v>16412.77</v>
      </c>
      <c r="R569" s="5">
        <f t="shared" si="771"/>
        <v>1991.92</v>
      </c>
      <c r="S569" s="5">
        <f t="shared" si="771"/>
        <v>58609.85</v>
      </c>
      <c r="T569" s="5">
        <f t="shared" si="771"/>
        <v>0</v>
      </c>
      <c r="U569" s="5">
        <f t="shared" si="771"/>
        <v>4757.3825376000004</v>
      </c>
      <c r="V569" s="5">
        <f t="shared" si="771"/>
        <v>0</v>
      </c>
      <c r="W569" s="5">
        <f t="shared" si="771"/>
        <v>0</v>
      </c>
      <c r="X569" s="5">
        <f t="shared" si="771"/>
        <v>58783.72</v>
      </c>
      <c r="Y569" s="5">
        <f t="shared" si="771"/>
        <v>30906.9</v>
      </c>
      <c r="Z569" s="5">
        <f t="shared" si="771"/>
        <v>0</v>
      </c>
      <c r="AA569" s="5">
        <f t="shared" si="771"/>
        <v>0</v>
      </c>
      <c r="AB569" s="5">
        <f t="shared" si="771"/>
        <v>90043.86</v>
      </c>
      <c r="AC569" s="5">
        <f t="shared" si="771"/>
        <v>15021.24</v>
      </c>
      <c r="AD569" s="5">
        <f t="shared" si="771"/>
        <v>16412.77</v>
      </c>
      <c r="AE569" s="5">
        <f t="shared" si="771"/>
        <v>1991.92</v>
      </c>
      <c r="AF569" s="5">
        <f t="shared" si="771"/>
        <v>58609.85</v>
      </c>
      <c r="AG569" s="5">
        <f t="shared" si="771"/>
        <v>0</v>
      </c>
      <c r="AH569" s="5">
        <f t="shared" si="771"/>
        <v>4757.3825376000004</v>
      </c>
      <c r="AI569" s="5">
        <f t="shared" si="771"/>
        <v>0</v>
      </c>
      <c r="AJ569" s="5">
        <f t="shared" si="771"/>
        <v>0</v>
      </c>
      <c r="AK569" s="5">
        <f t="shared" si="771"/>
        <v>58783.72</v>
      </c>
      <c r="AL569" s="5">
        <f t="shared" si="771"/>
        <v>30906.9</v>
      </c>
      <c r="AM569" s="5">
        <f t="shared" si="771"/>
        <v>0</v>
      </c>
      <c r="AN569" s="5">
        <f t="shared" si="771"/>
        <v>0</v>
      </c>
      <c r="AO569" s="5">
        <f t="shared" si="771"/>
        <v>0</v>
      </c>
      <c r="AP569" s="5">
        <f t="shared" si="771"/>
        <v>0</v>
      </c>
      <c r="AQ569" s="5">
        <f t="shared" si="771"/>
        <v>0</v>
      </c>
      <c r="AR569" s="5">
        <f t="shared" si="771"/>
        <v>179734.48</v>
      </c>
      <c r="AS569" s="5">
        <f t="shared" si="771"/>
        <v>0</v>
      </c>
      <c r="AT569" s="5">
        <f t="shared" si="771"/>
        <v>179734.48</v>
      </c>
      <c r="AU569" s="5">
        <f t="shared" ref="AU569:BZ569" si="772">AU580</f>
        <v>0</v>
      </c>
      <c r="AV569" s="5">
        <f t="shared" si="772"/>
        <v>15021.24</v>
      </c>
      <c r="AW569" s="5">
        <f t="shared" si="772"/>
        <v>15021.24</v>
      </c>
      <c r="AX569" s="5">
        <f t="shared" si="772"/>
        <v>0</v>
      </c>
      <c r="AY569" s="5">
        <f t="shared" si="772"/>
        <v>15021.24</v>
      </c>
      <c r="AZ569" s="5">
        <f t="shared" si="772"/>
        <v>0</v>
      </c>
      <c r="BA569" s="5">
        <f t="shared" si="772"/>
        <v>0</v>
      </c>
      <c r="BB569" s="5">
        <f t="shared" si="772"/>
        <v>0</v>
      </c>
      <c r="BC569" s="5">
        <f t="shared" si="772"/>
        <v>0</v>
      </c>
      <c r="BD569" s="5">
        <f t="shared" si="772"/>
        <v>0</v>
      </c>
      <c r="BE569" s="5">
        <f t="shared" si="772"/>
        <v>0</v>
      </c>
      <c r="BF569" s="5">
        <f t="shared" si="772"/>
        <v>0</v>
      </c>
      <c r="BG569" s="5">
        <f t="shared" si="772"/>
        <v>0</v>
      </c>
      <c r="BH569" s="5">
        <f t="shared" si="772"/>
        <v>0</v>
      </c>
      <c r="BI569" s="5">
        <f t="shared" si="772"/>
        <v>0</v>
      </c>
      <c r="BJ569" s="5">
        <f t="shared" si="772"/>
        <v>0</v>
      </c>
      <c r="BK569" s="5">
        <f t="shared" si="772"/>
        <v>0</v>
      </c>
      <c r="BL569" s="5">
        <f t="shared" si="772"/>
        <v>0</v>
      </c>
      <c r="BM569" s="5">
        <f t="shared" si="772"/>
        <v>0</v>
      </c>
      <c r="BN569" s="5">
        <f t="shared" si="772"/>
        <v>0</v>
      </c>
      <c r="BO569" s="5">
        <f t="shared" si="772"/>
        <v>0</v>
      </c>
      <c r="BP569" s="5">
        <f t="shared" si="772"/>
        <v>0</v>
      </c>
      <c r="BQ569" s="5">
        <f t="shared" si="772"/>
        <v>0</v>
      </c>
      <c r="BR569" s="5">
        <f t="shared" si="772"/>
        <v>0</v>
      </c>
      <c r="BS569" s="5">
        <f t="shared" si="772"/>
        <v>0</v>
      </c>
      <c r="BT569" s="5">
        <f t="shared" si="772"/>
        <v>0</v>
      </c>
      <c r="BU569" s="5">
        <f t="shared" si="772"/>
        <v>0</v>
      </c>
      <c r="BV569" s="5">
        <f t="shared" si="772"/>
        <v>0</v>
      </c>
      <c r="BW569" s="5">
        <f t="shared" si="772"/>
        <v>0</v>
      </c>
      <c r="BX569" s="5">
        <f t="shared" si="772"/>
        <v>0</v>
      </c>
      <c r="BY569" s="5">
        <f t="shared" si="772"/>
        <v>0</v>
      </c>
      <c r="BZ569" s="5">
        <f t="shared" si="772"/>
        <v>0</v>
      </c>
      <c r="CA569" s="5">
        <f t="shared" ref="CA569:DF569" si="773">CA580</f>
        <v>179734.48</v>
      </c>
      <c r="CB569" s="5">
        <f t="shared" si="773"/>
        <v>0</v>
      </c>
      <c r="CC569" s="5">
        <f t="shared" si="773"/>
        <v>179734.48</v>
      </c>
      <c r="CD569" s="5">
        <f t="shared" si="773"/>
        <v>0</v>
      </c>
      <c r="CE569" s="5">
        <f t="shared" si="773"/>
        <v>15021.24</v>
      </c>
      <c r="CF569" s="5">
        <f t="shared" si="773"/>
        <v>15021.24</v>
      </c>
      <c r="CG569" s="5">
        <f t="shared" si="773"/>
        <v>0</v>
      </c>
      <c r="CH569" s="5">
        <f t="shared" si="773"/>
        <v>15021.24</v>
      </c>
      <c r="CI569" s="5">
        <f t="shared" si="773"/>
        <v>0</v>
      </c>
      <c r="CJ569" s="5">
        <f t="shared" si="773"/>
        <v>0</v>
      </c>
      <c r="CK569" s="5">
        <f t="shared" si="773"/>
        <v>0</v>
      </c>
      <c r="CL569" s="5">
        <f t="shared" si="773"/>
        <v>0</v>
      </c>
      <c r="CM569" s="5">
        <f t="shared" si="773"/>
        <v>0</v>
      </c>
      <c r="CN569" s="5">
        <f t="shared" si="773"/>
        <v>0</v>
      </c>
      <c r="CO569" s="5">
        <f t="shared" si="773"/>
        <v>0</v>
      </c>
      <c r="CP569" s="5">
        <f t="shared" si="773"/>
        <v>0</v>
      </c>
      <c r="CQ569" s="5">
        <f t="shared" si="773"/>
        <v>0</v>
      </c>
      <c r="CR569" s="5">
        <f t="shared" si="773"/>
        <v>0</v>
      </c>
      <c r="CS569" s="5">
        <f t="shared" si="773"/>
        <v>0</v>
      </c>
      <c r="CT569" s="5">
        <f t="shared" si="773"/>
        <v>0</v>
      </c>
      <c r="CU569" s="5">
        <f t="shared" si="773"/>
        <v>0</v>
      </c>
      <c r="CV569" s="5">
        <f t="shared" si="773"/>
        <v>0</v>
      </c>
      <c r="CW569" s="5">
        <f t="shared" si="773"/>
        <v>0</v>
      </c>
      <c r="CX569" s="5">
        <f t="shared" si="773"/>
        <v>0</v>
      </c>
      <c r="CY569" s="5">
        <f t="shared" si="773"/>
        <v>0</v>
      </c>
      <c r="CZ569" s="5">
        <f t="shared" si="773"/>
        <v>0</v>
      </c>
      <c r="DA569" s="5">
        <f t="shared" si="773"/>
        <v>0</v>
      </c>
      <c r="DB569" s="5">
        <f t="shared" si="773"/>
        <v>0</v>
      </c>
      <c r="DC569" s="5">
        <f t="shared" si="773"/>
        <v>0</v>
      </c>
      <c r="DD569" s="5">
        <f t="shared" si="773"/>
        <v>0</v>
      </c>
      <c r="DE569" s="5">
        <f t="shared" si="773"/>
        <v>0</v>
      </c>
      <c r="DF569" s="5">
        <f t="shared" si="773"/>
        <v>0</v>
      </c>
      <c r="DG569" s="6">
        <f t="shared" ref="DG569:EL569" si="774">DG580</f>
        <v>3790529.6</v>
      </c>
      <c r="DH569" s="6">
        <f t="shared" si="774"/>
        <v>231168.84</v>
      </c>
      <c r="DI569" s="6">
        <f t="shared" si="774"/>
        <v>256695.72</v>
      </c>
      <c r="DJ569" s="6">
        <f t="shared" si="774"/>
        <v>112244.69</v>
      </c>
      <c r="DK569" s="6">
        <f t="shared" si="774"/>
        <v>3302665.04</v>
      </c>
      <c r="DL569" s="6">
        <f t="shared" si="774"/>
        <v>0</v>
      </c>
      <c r="DM569" s="6">
        <f t="shared" si="774"/>
        <v>4757.3825376000004</v>
      </c>
      <c r="DN569" s="6">
        <f t="shared" si="774"/>
        <v>0</v>
      </c>
      <c r="DO569" s="6">
        <f t="shared" si="774"/>
        <v>0</v>
      </c>
      <c r="DP569" s="6">
        <f t="shared" si="774"/>
        <v>3312462.43</v>
      </c>
      <c r="DQ569" s="6">
        <f t="shared" si="774"/>
        <v>1741603.96</v>
      </c>
      <c r="DR569" s="6">
        <f t="shared" si="774"/>
        <v>0</v>
      </c>
      <c r="DS569" s="6">
        <f t="shared" si="774"/>
        <v>0</v>
      </c>
      <c r="DT569" s="6">
        <f t="shared" si="774"/>
        <v>3790529.6</v>
      </c>
      <c r="DU569" s="6">
        <f t="shared" si="774"/>
        <v>231168.84</v>
      </c>
      <c r="DV569" s="6">
        <f t="shared" si="774"/>
        <v>256695.72</v>
      </c>
      <c r="DW569" s="6">
        <f t="shared" si="774"/>
        <v>112244.69</v>
      </c>
      <c r="DX569" s="6">
        <f t="shared" si="774"/>
        <v>3302665.04</v>
      </c>
      <c r="DY569" s="6">
        <f t="shared" si="774"/>
        <v>0</v>
      </c>
      <c r="DZ569" s="6">
        <f t="shared" si="774"/>
        <v>4757.3825376000004</v>
      </c>
      <c r="EA569" s="6">
        <f t="shared" si="774"/>
        <v>0</v>
      </c>
      <c r="EB569" s="6">
        <f t="shared" si="774"/>
        <v>0</v>
      </c>
      <c r="EC569" s="6">
        <f t="shared" si="774"/>
        <v>3312462.43</v>
      </c>
      <c r="ED569" s="6">
        <f t="shared" si="774"/>
        <v>1741603.96</v>
      </c>
      <c r="EE569" s="6">
        <f t="shared" si="774"/>
        <v>0</v>
      </c>
      <c r="EF569" s="6">
        <f t="shared" si="774"/>
        <v>0</v>
      </c>
      <c r="EG569" s="6">
        <f t="shared" si="774"/>
        <v>0</v>
      </c>
      <c r="EH569" s="6">
        <f t="shared" si="774"/>
        <v>0</v>
      </c>
      <c r="EI569" s="6">
        <f t="shared" si="774"/>
        <v>0</v>
      </c>
      <c r="EJ569" s="6">
        <f t="shared" si="774"/>
        <v>8844595.9900000002</v>
      </c>
      <c r="EK569" s="6">
        <f t="shared" si="774"/>
        <v>0</v>
      </c>
      <c r="EL569" s="6">
        <f t="shared" si="774"/>
        <v>8844595.9900000002</v>
      </c>
      <c r="EM569" s="6">
        <f t="shared" ref="EM569:FR569" si="775">EM580</f>
        <v>0</v>
      </c>
      <c r="EN569" s="6">
        <f t="shared" si="775"/>
        <v>231168.84</v>
      </c>
      <c r="EO569" s="6">
        <f t="shared" si="775"/>
        <v>231168.84</v>
      </c>
      <c r="EP569" s="6">
        <f t="shared" si="775"/>
        <v>0</v>
      </c>
      <c r="EQ569" s="6">
        <f t="shared" si="775"/>
        <v>231168.84</v>
      </c>
      <c r="ER569" s="6">
        <f t="shared" si="775"/>
        <v>0</v>
      </c>
      <c r="ES569" s="6">
        <f t="shared" si="775"/>
        <v>0</v>
      </c>
      <c r="ET569" s="6">
        <f t="shared" si="775"/>
        <v>0</v>
      </c>
      <c r="EU569" s="6">
        <f t="shared" si="775"/>
        <v>0</v>
      </c>
      <c r="EV569" s="6">
        <f t="shared" si="775"/>
        <v>0</v>
      </c>
      <c r="EW569" s="6">
        <f t="shared" si="775"/>
        <v>0</v>
      </c>
      <c r="EX569" s="6">
        <f t="shared" si="775"/>
        <v>0</v>
      </c>
      <c r="EY569" s="6">
        <f t="shared" si="775"/>
        <v>0</v>
      </c>
      <c r="EZ569" s="6">
        <f t="shared" si="775"/>
        <v>0</v>
      </c>
      <c r="FA569" s="6">
        <f t="shared" si="775"/>
        <v>0</v>
      </c>
      <c r="FB569" s="6">
        <f t="shared" si="775"/>
        <v>0</v>
      </c>
      <c r="FC569" s="6">
        <f t="shared" si="775"/>
        <v>0</v>
      </c>
      <c r="FD569" s="6">
        <f t="shared" si="775"/>
        <v>0</v>
      </c>
      <c r="FE569" s="6">
        <f t="shared" si="775"/>
        <v>0</v>
      </c>
      <c r="FF569" s="6">
        <f t="shared" si="775"/>
        <v>0</v>
      </c>
      <c r="FG569" s="6">
        <f t="shared" si="775"/>
        <v>0</v>
      </c>
      <c r="FH569" s="6">
        <f t="shared" si="775"/>
        <v>0</v>
      </c>
      <c r="FI569" s="6">
        <f t="shared" si="775"/>
        <v>0</v>
      </c>
      <c r="FJ569" s="6">
        <f t="shared" si="775"/>
        <v>0</v>
      </c>
      <c r="FK569" s="6">
        <f t="shared" si="775"/>
        <v>0</v>
      </c>
      <c r="FL569" s="6">
        <f t="shared" si="775"/>
        <v>0</v>
      </c>
      <c r="FM569" s="6">
        <f t="shared" si="775"/>
        <v>0</v>
      </c>
      <c r="FN569" s="6">
        <f t="shared" si="775"/>
        <v>0</v>
      </c>
      <c r="FO569" s="6">
        <f t="shared" si="775"/>
        <v>0</v>
      </c>
      <c r="FP569" s="6">
        <f t="shared" si="775"/>
        <v>0</v>
      </c>
      <c r="FQ569" s="6">
        <f t="shared" si="775"/>
        <v>0</v>
      </c>
      <c r="FR569" s="6">
        <f t="shared" si="775"/>
        <v>0</v>
      </c>
      <c r="FS569" s="6">
        <f t="shared" ref="FS569:GX569" si="776">FS580</f>
        <v>8844595.9900000002</v>
      </c>
      <c r="FT569" s="6">
        <f t="shared" si="776"/>
        <v>0</v>
      </c>
      <c r="FU569" s="6">
        <f t="shared" si="776"/>
        <v>8844595.9900000002</v>
      </c>
      <c r="FV569" s="6">
        <f t="shared" si="776"/>
        <v>0</v>
      </c>
      <c r="FW569" s="6">
        <f t="shared" si="776"/>
        <v>231168.84</v>
      </c>
      <c r="FX569" s="6">
        <f t="shared" si="776"/>
        <v>231168.84</v>
      </c>
      <c r="FY569" s="6">
        <f t="shared" si="776"/>
        <v>0</v>
      </c>
      <c r="FZ569" s="6">
        <f t="shared" si="776"/>
        <v>231168.84</v>
      </c>
      <c r="GA569" s="6">
        <f t="shared" si="776"/>
        <v>0</v>
      </c>
      <c r="GB569" s="6">
        <f t="shared" si="776"/>
        <v>0</v>
      </c>
      <c r="GC569" s="6">
        <f t="shared" si="776"/>
        <v>0</v>
      </c>
      <c r="GD569" s="6">
        <f t="shared" si="776"/>
        <v>0</v>
      </c>
      <c r="GE569" s="6">
        <f t="shared" si="776"/>
        <v>0</v>
      </c>
      <c r="GF569" s="6">
        <f t="shared" si="776"/>
        <v>0</v>
      </c>
      <c r="GG569" s="6">
        <f t="shared" si="776"/>
        <v>0</v>
      </c>
      <c r="GH569" s="6">
        <f t="shared" si="776"/>
        <v>0</v>
      </c>
      <c r="GI569" s="6">
        <f t="shared" si="776"/>
        <v>0</v>
      </c>
      <c r="GJ569" s="6">
        <f t="shared" si="776"/>
        <v>0</v>
      </c>
      <c r="GK569" s="6">
        <f t="shared" si="776"/>
        <v>0</v>
      </c>
      <c r="GL569" s="6">
        <f t="shared" si="776"/>
        <v>0</v>
      </c>
      <c r="GM569" s="6">
        <f t="shared" si="776"/>
        <v>0</v>
      </c>
      <c r="GN569" s="6">
        <f t="shared" si="776"/>
        <v>0</v>
      </c>
      <c r="GO569" s="6">
        <f t="shared" si="776"/>
        <v>0</v>
      </c>
      <c r="GP569" s="6">
        <f t="shared" si="776"/>
        <v>0</v>
      </c>
      <c r="GQ569" s="6">
        <f t="shared" si="776"/>
        <v>0</v>
      </c>
      <c r="GR569" s="6">
        <f t="shared" si="776"/>
        <v>0</v>
      </c>
      <c r="GS569" s="6">
        <f t="shared" si="776"/>
        <v>0</v>
      </c>
      <c r="GT569" s="6">
        <f t="shared" si="776"/>
        <v>0</v>
      </c>
      <c r="GU569" s="6">
        <f t="shared" si="776"/>
        <v>0</v>
      </c>
      <c r="GV569" s="6">
        <f t="shared" si="776"/>
        <v>0</v>
      </c>
      <c r="GW569" s="6">
        <f t="shared" si="776"/>
        <v>0</v>
      </c>
      <c r="GX569" s="6">
        <f t="shared" si="776"/>
        <v>0</v>
      </c>
    </row>
    <row r="571" spans="1:255" ht="409.5" x14ac:dyDescent="0.25">
      <c r="A571" s="3">
        <v>17</v>
      </c>
      <c r="B571" s="3">
        <v>1</v>
      </c>
      <c r="C571" s="3">
        <f>ROW(SmtRes!A215)</f>
        <v>215</v>
      </c>
      <c r="D571" s="3">
        <f>ROW(EtalonRes!A265)</f>
        <v>265</v>
      </c>
      <c r="E571" s="3" t="s">
        <v>750</v>
      </c>
      <c r="F571" s="3" t="s">
        <v>751</v>
      </c>
      <c r="G571" s="3" t="s">
        <v>752</v>
      </c>
      <c r="H571" s="3" t="s">
        <v>753</v>
      </c>
      <c r="I571" s="3">
        <f>ROUND((300+250+7500+6500+300+50+115)/100,9)</f>
        <v>150.15</v>
      </c>
      <c r="J571" s="3">
        <v>0</v>
      </c>
      <c r="K571" s="3">
        <f>ROUND((300+250+7500+6500+300+50+115)/100,9)</f>
        <v>150.15</v>
      </c>
      <c r="L571" s="3"/>
      <c r="M571" s="3"/>
      <c r="N571" s="3"/>
      <c r="O571" s="3">
        <f t="shared" ref="O571:O578" si="777">ROUND(CP571,2)</f>
        <v>40924.129999999997</v>
      </c>
      <c r="P571" s="3">
        <f t="shared" ref="P571:P578" si="778">ROUND((ROUND((AC571*AW571*I571),2)*BC571),2)</f>
        <v>8591.18</v>
      </c>
      <c r="Q571" s="3">
        <f t="shared" ref="Q571:Q576" si="779">(ROUND((ROUND((((ET571*1.2))*AV571*I571),2)*BB571),2)+ROUND((ROUND(((AE571-((EU571*1.2)))*AV571*I571),2)*BS571),2))</f>
        <v>6990.28</v>
      </c>
      <c r="R571" s="3">
        <f t="shared" ref="R571:R576" si="780">(ROUND((ROUND((((EU571*1.2))*AV571*I571),2)*BS571),2)+ROUND((ROUND(((AE571-((EU571*1.2)))*AV571*I571),2)*BS571),2))</f>
        <v>849.75</v>
      </c>
      <c r="S571" s="3">
        <f t="shared" ref="S571:S578" si="781">ROUND((ROUND((AF571*AV571*I571),2)*BA571),2)</f>
        <v>25342.67</v>
      </c>
      <c r="T571" s="3">
        <f t="shared" ref="T571:T578" si="782">ROUND(CU571*I571,2)</f>
        <v>0</v>
      </c>
      <c r="U571" s="3">
        <f t="shared" ref="U571:U578" si="783">CV571*I571</f>
        <v>2057.0970419999999</v>
      </c>
      <c r="V571" s="3">
        <f t="shared" ref="V571:V578" si="784">CW571*I571</f>
        <v>0</v>
      </c>
      <c r="W571" s="3">
        <f t="shared" ref="W571:W578" si="785">ROUND(CX571*I571,2)</f>
        <v>0</v>
      </c>
      <c r="X571" s="3">
        <f t="shared" ref="X571:X576" si="786">(ROUND((((S571+ROUND((ROUND((((EU571*1.2))*AV571*I571),2)*BS571),2))*AT571)/100),2)+ROUND(((ROUND((ROUND(((AE571-((EU571*1.2)))*AV571*I571),2)*BS571),2)*AT571)/100),2))</f>
        <v>25406.65</v>
      </c>
      <c r="Y571" s="3">
        <f t="shared" ref="Y571:Y576" si="787">(ROUND((((S571+ROUND((ROUND((((EU571*1.2))*AV571*I571),2)*BS571),2))*AU571)/100),2)+ROUND(((ROUND((ROUND(((AE571-((EU571*1.2)))*AV571*I571),2)*BS571),2)*AU571)/100),2))</f>
        <v>13358.13</v>
      </c>
      <c r="Z571" s="3"/>
      <c r="AA571" s="3">
        <v>54971259</v>
      </c>
      <c r="AB571" s="3">
        <f t="shared" ref="AB571:AB578" si="788">ROUND((AC571+AD571+AF571),6)</f>
        <v>254.74600000000001</v>
      </c>
      <c r="AC571" s="3">
        <f t="shared" ref="AC571:AC576" si="789">ROUND(((ES571*1)),6)</f>
        <v>52.93</v>
      </c>
      <c r="AD571" s="3">
        <f t="shared" ref="AD571:AD576" si="790">ROUND(((((ET571*1.2))-((EU571*1.2)))+AE571),6)</f>
        <v>43.631999999999998</v>
      </c>
      <c r="AE571" s="3">
        <f t="shared" ref="AE571:AF576" si="791">ROUND(((EU571*1.2)),6)</f>
        <v>5.3040000000000003</v>
      </c>
      <c r="AF571" s="3">
        <f t="shared" si="791"/>
        <v>158.184</v>
      </c>
      <c r="AG571" s="3">
        <f t="shared" ref="AG571:AG578" si="792">ROUND((AP571),6)</f>
        <v>0</v>
      </c>
      <c r="AH571" s="3">
        <f t="shared" ref="AH571:AI576" si="793">((EW571*1.2))</f>
        <v>12.839999999999998</v>
      </c>
      <c r="AI571" s="3">
        <f t="shared" si="793"/>
        <v>0</v>
      </c>
      <c r="AJ571" s="3">
        <f t="shared" ref="AJ571:AJ578" si="794">(AS571)</f>
        <v>0</v>
      </c>
      <c r="AK571" s="3">
        <v>221.11</v>
      </c>
      <c r="AL571" s="3">
        <v>52.93</v>
      </c>
      <c r="AM571" s="3">
        <v>36.36</v>
      </c>
      <c r="AN571" s="3">
        <v>4.42</v>
      </c>
      <c r="AO571" s="3">
        <v>131.82</v>
      </c>
      <c r="AP571" s="3">
        <v>0</v>
      </c>
      <c r="AQ571" s="3">
        <v>10.7</v>
      </c>
      <c r="AR571" s="3">
        <v>0</v>
      </c>
      <c r="AS571" s="3">
        <v>0</v>
      </c>
      <c r="AT571" s="3">
        <v>97</v>
      </c>
      <c r="AU571" s="3">
        <v>51</v>
      </c>
      <c r="AV571" s="3">
        <v>1.0669999999999999</v>
      </c>
      <c r="AW571" s="3">
        <v>1.081</v>
      </c>
      <c r="AX571" s="3"/>
      <c r="AY571" s="3"/>
      <c r="AZ571" s="3">
        <v>1</v>
      </c>
      <c r="BA571" s="3">
        <v>1</v>
      </c>
      <c r="BB571" s="3">
        <v>1</v>
      </c>
      <c r="BC571" s="3">
        <v>1</v>
      </c>
      <c r="BD571" s="3" t="s">
        <v>3</v>
      </c>
      <c r="BE571" s="3" t="s">
        <v>3</v>
      </c>
      <c r="BF571" s="3" t="s">
        <v>3</v>
      </c>
      <c r="BG571" s="3" t="s">
        <v>3</v>
      </c>
      <c r="BH571" s="3">
        <v>0</v>
      </c>
      <c r="BI571" s="3">
        <v>2</v>
      </c>
      <c r="BJ571" s="3" t="s">
        <v>754</v>
      </c>
      <c r="BK571" s="3"/>
      <c r="BL571" s="3"/>
      <c r="BM571" s="3">
        <v>67</v>
      </c>
      <c r="BN571" s="3">
        <v>0</v>
      </c>
      <c r="BO571" s="3" t="s">
        <v>751</v>
      </c>
      <c r="BP571" s="3">
        <v>1</v>
      </c>
      <c r="BQ571" s="3">
        <v>40</v>
      </c>
      <c r="BR571" s="3">
        <v>0</v>
      </c>
      <c r="BS571" s="3">
        <v>1</v>
      </c>
      <c r="BT571" s="3">
        <v>1</v>
      </c>
      <c r="BU571" s="3">
        <v>1</v>
      </c>
      <c r="BV571" s="3">
        <v>1</v>
      </c>
      <c r="BW571" s="3">
        <v>1</v>
      </c>
      <c r="BX571" s="3">
        <v>1</v>
      </c>
      <c r="BY571" s="3" t="s">
        <v>3</v>
      </c>
      <c r="BZ571" s="3">
        <v>97</v>
      </c>
      <c r="CA571" s="3">
        <v>51</v>
      </c>
      <c r="CB571" s="3" t="s">
        <v>3</v>
      </c>
      <c r="CC571" s="3"/>
      <c r="CD571" s="3"/>
      <c r="CE571" s="3">
        <v>1566</v>
      </c>
      <c r="CF571" s="3">
        <v>0</v>
      </c>
      <c r="CG571" s="3">
        <v>0</v>
      </c>
      <c r="CH571" s="3"/>
      <c r="CI571" s="3"/>
      <c r="CJ571" s="3"/>
      <c r="CK571" s="3"/>
      <c r="CL571" s="3"/>
      <c r="CM571" s="3">
        <v>0</v>
      </c>
      <c r="CN571" s="9" t="s">
        <v>2491</v>
      </c>
      <c r="CO571" s="3">
        <v>0</v>
      </c>
      <c r="CP571" s="3">
        <f t="shared" ref="CP571:CP578" si="795">(P571+Q571+S571)</f>
        <v>40924.129999999997</v>
      </c>
      <c r="CQ571" s="3">
        <f t="shared" ref="CQ571:CQ578" si="796">ROUND((ROUND((AC571*AW571*1),2)*BC571),2)</f>
        <v>57.22</v>
      </c>
      <c r="CR571" s="3">
        <f t="shared" ref="CR571:CR576" si="797">(ROUND((ROUND((((ET571*1.2))*AV571*1),2)*BB571),2)+ROUND((ROUND(((AE571-((EU571*1.2)))*AV571*1),2)*BS571),2))</f>
        <v>46.56</v>
      </c>
      <c r="CS571" s="3">
        <f t="shared" ref="CS571:CS576" si="798">(ROUND((ROUND((((EU571*1.2))*AV571*1),2)*BS571),2)+ROUND((ROUND(((AE571-((EU571*1.2)))*AV571*1),2)*BS571),2))</f>
        <v>5.66</v>
      </c>
      <c r="CT571" s="3">
        <f t="shared" ref="CT571:CT578" si="799">ROUND((ROUND((AF571*AV571*1),2)*BA571),2)</f>
        <v>168.78</v>
      </c>
      <c r="CU571" s="3">
        <f t="shared" ref="CU571:CU578" si="800">AG571</f>
        <v>0</v>
      </c>
      <c r="CV571" s="3">
        <f t="shared" ref="CV571:CV578" si="801">(AH571*AV571)</f>
        <v>13.700279999999998</v>
      </c>
      <c r="CW571" s="3">
        <f t="shared" ref="CW571:CX578" si="802">AI571</f>
        <v>0</v>
      </c>
      <c r="CX571" s="3">
        <f t="shared" si="802"/>
        <v>0</v>
      </c>
      <c r="CY571" s="3">
        <f t="shared" ref="CY571:CY576" si="803">(ROUND((((S571+ROUND((ROUND((((EU571*1.2))*AV571*1),2)*BS571),2))*AT571)/100),2)+ROUND(((ROUND((ROUND(((AE571-((EU571*1.2)))*AV571*1),2)*BS571),2)*AT571)/100),2))</f>
        <v>24587.88</v>
      </c>
      <c r="CZ571" s="3">
        <f t="shared" ref="CZ571:CZ576" si="804">(ROUND((((S571+ROUND((ROUND((((EU571*1.2))*AV571*1),2)*BS571),2))*AU571)/100),2)+ROUND(((ROUND((ROUND(((AE571-((EU571*1.2)))*AV571*1),2)*BS571),2)*AU571)/100),2))</f>
        <v>12927.65</v>
      </c>
      <c r="DA571" s="3"/>
      <c r="DB571" s="3">
        <v>159</v>
      </c>
      <c r="DC571" s="3" t="s">
        <v>3</v>
      </c>
      <c r="DD571" s="3" t="s">
        <v>22</v>
      </c>
      <c r="DE571" s="3" t="s">
        <v>42</v>
      </c>
      <c r="DF571" s="3" t="s">
        <v>42</v>
      </c>
      <c r="DG571" s="3" t="s">
        <v>42</v>
      </c>
      <c r="DH571" s="3" t="s">
        <v>3</v>
      </c>
      <c r="DI571" s="3" t="s">
        <v>42</v>
      </c>
      <c r="DJ571" s="3" t="s">
        <v>42</v>
      </c>
      <c r="DK571" s="3" t="s">
        <v>3</v>
      </c>
      <c r="DL571" s="3" t="s">
        <v>3</v>
      </c>
      <c r="DM571" s="3" t="s">
        <v>3</v>
      </c>
      <c r="DN571" s="3">
        <v>0</v>
      </c>
      <c r="DO571" s="3">
        <v>0</v>
      </c>
      <c r="DP571" s="3">
        <v>1</v>
      </c>
      <c r="DQ571" s="3">
        <v>1</v>
      </c>
      <c r="DR571" s="3"/>
      <c r="DS571" s="3"/>
      <c r="DT571" s="3"/>
      <c r="DU571" s="3">
        <v>1013</v>
      </c>
      <c r="DV571" s="3" t="s">
        <v>753</v>
      </c>
      <c r="DW571" s="3" t="s">
        <v>753</v>
      </c>
      <c r="DX571" s="3">
        <v>1</v>
      </c>
      <c r="DY571" s="3"/>
      <c r="DZ571" s="3" t="s">
        <v>3</v>
      </c>
      <c r="EA571" s="3" t="s">
        <v>3</v>
      </c>
      <c r="EB571" s="3" t="s">
        <v>3</v>
      </c>
      <c r="EC571" s="3" t="s">
        <v>3</v>
      </c>
      <c r="ED571" s="3"/>
      <c r="EE571" s="3">
        <v>57042957</v>
      </c>
      <c r="EF571" s="3">
        <v>40</v>
      </c>
      <c r="EG571" s="3" t="s">
        <v>33</v>
      </c>
      <c r="EH571" s="3">
        <v>0</v>
      </c>
      <c r="EI571" s="3" t="s">
        <v>3</v>
      </c>
      <c r="EJ571" s="3">
        <v>2</v>
      </c>
      <c r="EK571" s="3">
        <v>67</v>
      </c>
      <c r="EL571" s="3" t="s">
        <v>34</v>
      </c>
      <c r="EM571" s="3" t="s">
        <v>35</v>
      </c>
      <c r="EN571" s="3"/>
      <c r="EO571" s="3" t="s">
        <v>46</v>
      </c>
      <c r="EP571" s="3"/>
      <c r="EQ571" s="3">
        <v>0</v>
      </c>
      <c r="ER571" s="3">
        <v>221.11</v>
      </c>
      <c r="ES571" s="3">
        <v>52.93</v>
      </c>
      <c r="ET571" s="3">
        <v>36.36</v>
      </c>
      <c r="EU571" s="3">
        <v>4.42</v>
      </c>
      <c r="EV571" s="3">
        <v>131.82</v>
      </c>
      <c r="EW571" s="3">
        <v>10.7</v>
      </c>
      <c r="EX571" s="3">
        <v>0</v>
      </c>
      <c r="EY571" s="3">
        <v>0</v>
      </c>
      <c r="EZ571" s="3"/>
      <c r="FA571" s="3"/>
      <c r="FB571" s="3"/>
      <c r="FC571" s="3"/>
      <c r="FD571" s="3"/>
      <c r="FE571" s="3"/>
      <c r="FF571" s="3"/>
      <c r="FG571" s="3"/>
      <c r="FH571" s="3"/>
      <c r="FI571" s="3"/>
      <c r="FJ571" s="3"/>
      <c r="FK571" s="3"/>
      <c r="FL571" s="3"/>
      <c r="FM571" s="3"/>
      <c r="FN571" s="3"/>
      <c r="FO571" s="3"/>
      <c r="FP571" s="3"/>
      <c r="FQ571" s="3">
        <v>0</v>
      </c>
      <c r="FR571" s="3">
        <v>0</v>
      </c>
      <c r="FS571" s="3">
        <v>2</v>
      </c>
      <c r="FT571" s="3"/>
      <c r="FU571" s="3"/>
      <c r="FV571" s="3"/>
      <c r="FW571" s="3"/>
      <c r="FX571" s="3">
        <v>97</v>
      </c>
      <c r="FY571" s="3">
        <v>51</v>
      </c>
      <c r="FZ571" s="3"/>
      <c r="GA571" s="3" t="s">
        <v>3</v>
      </c>
      <c r="GB571" s="3"/>
      <c r="GC571" s="3"/>
      <c r="GD571" s="3">
        <v>1</v>
      </c>
      <c r="GE571" s="3"/>
      <c r="GF571" s="3">
        <v>1567894205</v>
      </c>
      <c r="GG571" s="3">
        <v>2</v>
      </c>
      <c r="GH571" s="3">
        <v>1</v>
      </c>
      <c r="GI571" s="3">
        <v>2</v>
      </c>
      <c r="GJ571" s="3">
        <v>0</v>
      </c>
      <c r="GK571" s="3">
        <v>0</v>
      </c>
      <c r="GL571" s="3">
        <f t="shared" ref="GL571:GL578" si="805">ROUND(IF(AND(BH571=3,BI571=3,FS571&lt;&gt;0),P571,0),2)</f>
        <v>0</v>
      </c>
      <c r="GM571" s="3">
        <f t="shared" ref="GM571:GM578" si="806">ROUND(O571+X571+Y571,2)+GX571</f>
        <v>79688.91</v>
      </c>
      <c r="GN571" s="3">
        <f t="shared" ref="GN571:GN578" si="807">IF(OR(BI571=0,BI571=1),GM571-GX571,0)</f>
        <v>0</v>
      </c>
      <c r="GO571" s="3">
        <f t="shared" ref="GO571:GO578" si="808">IF(BI571=2,GM571-GX571,0)</f>
        <v>79688.91</v>
      </c>
      <c r="GP571" s="3">
        <f t="shared" ref="GP571:GP578" si="809">IF(BI571=4,GM571-GX571,0)</f>
        <v>0</v>
      </c>
      <c r="GQ571" s="3"/>
      <c r="GR571" s="3">
        <v>0</v>
      </c>
      <c r="GS571" s="3">
        <v>3</v>
      </c>
      <c r="GT571" s="3">
        <v>0</v>
      </c>
      <c r="GU571" s="3" t="s">
        <v>3</v>
      </c>
      <c r="GV571" s="3">
        <f t="shared" ref="GV571:GV578" si="810">ROUND((GT571),6)</f>
        <v>0</v>
      </c>
      <c r="GW571" s="3">
        <v>1</v>
      </c>
      <c r="GX571" s="3">
        <f t="shared" ref="GX571:GX578" si="811">ROUND(HC571*I571,2)</f>
        <v>0</v>
      </c>
      <c r="GY571" s="3"/>
      <c r="GZ571" s="3"/>
      <c r="HA571" s="3">
        <v>0</v>
      </c>
      <c r="HB571" s="3">
        <v>0</v>
      </c>
      <c r="HC571" s="3">
        <f t="shared" ref="HC571:HC578" si="812">GV571*GW571</f>
        <v>0</v>
      </c>
      <c r="HD571" s="3"/>
      <c r="HE571" s="3" t="s">
        <v>3</v>
      </c>
      <c r="HF571" s="3" t="s">
        <v>3</v>
      </c>
      <c r="HG571" s="3"/>
      <c r="HH571" s="3"/>
      <c r="HI571" s="3"/>
      <c r="HJ571" s="3"/>
      <c r="HK571" s="3"/>
      <c r="HL571" s="3"/>
      <c r="HM571" s="3" t="s">
        <v>3</v>
      </c>
      <c r="HN571" s="3" t="s">
        <v>3</v>
      </c>
      <c r="HO571" s="3" t="s">
        <v>3</v>
      </c>
      <c r="HP571" s="3" t="s">
        <v>3</v>
      </c>
      <c r="HQ571" s="3" t="s">
        <v>3</v>
      </c>
      <c r="HR571" s="3"/>
      <c r="HS571" s="3">
        <v>0</v>
      </c>
      <c r="HT571" s="3"/>
      <c r="HU571" s="3"/>
      <c r="HV571" s="3"/>
      <c r="HW571" s="3"/>
      <c r="HX571" s="3"/>
      <c r="HY571" s="3"/>
      <c r="HZ571" s="3"/>
      <c r="IA571" s="3"/>
      <c r="IB571" s="3"/>
      <c r="IC571" s="3"/>
      <c r="ID571" s="3"/>
      <c r="IE571" s="3"/>
      <c r="IF571" s="3"/>
      <c r="IG571" s="3"/>
      <c r="IH571" s="3"/>
      <c r="II571" s="3"/>
      <c r="IJ571" s="3"/>
      <c r="IK571" s="3">
        <v>0</v>
      </c>
      <c r="IL571" s="3"/>
      <c r="IM571" s="3"/>
      <c r="IN571" s="3"/>
      <c r="IO571" s="3"/>
      <c r="IP571" s="3"/>
      <c r="IQ571" s="3"/>
      <c r="IR571" s="3"/>
      <c r="IS571" s="3"/>
      <c r="IT571" s="3"/>
      <c r="IU571" s="3"/>
    </row>
    <row r="572" spans="1:255" ht="409.5" x14ac:dyDescent="0.25">
      <c r="A572" s="4">
        <v>17</v>
      </c>
      <c r="B572" s="4">
        <v>1</v>
      </c>
      <c r="C572" s="4">
        <f>ROW(SmtRes!A226)</f>
        <v>226</v>
      </c>
      <c r="D572" s="4">
        <f>ROW(EtalonRes!A278)</f>
        <v>278</v>
      </c>
      <c r="E572" s="4" t="s">
        <v>750</v>
      </c>
      <c r="F572" s="4" t="s">
        <v>751</v>
      </c>
      <c r="G572" s="4" t="s">
        <v>752</v>
      </c>
      <c r="H572" s="4" t="s">
        <v>753</v>
      </c>
      <c r="I572" s="4">
        <f>ROUND((300+250+7500+6500+300+50+115)/100,9)</f>
        <v>150.15</v>
      </c>
      <c r="J572" s="4">
        <v>0</v>
      </c>
      <c r="K572" s="4">
        <f>ROUND((300+250+7500+6500+300+50+115)/100,9)</f>
        <v>150.15</v>
      </c>
      <c r="L572" s="4"/>
      <c r="M572" s="4"/>
      <c r="N572" s="4"/>
      <c r="O572" s="4">
        <f t="shared" si="777"/>
        <v>1686444.4</v>
      </c>
      <c r="P572" s="4">
        <f t="shared" si="778"/>
        <v>149056.97</v>
      </c>
      <c r="Q572" s="4">
        <f t="shared" si="779"/>
        <v>109327.98</v>
      </c>
      <c r="R572" s="4">
        <f t="shared" si="780"/>
        <v>47883.41</v>
      </c>
      <c r="S572" s="4">
        <f t="shared" si="781"/>
        <v>1428059.45</v>
      </c>
      <c r="T572" s="4">
        <f t="shared" si="782"/>
        <v>0</v>
      </c>
      <c r="U572" s="4">
        <f t="shared" si="783"/>
        <v>2057.0970419999999</v>
      </c>
      <c r="V572" s="4">
        <f t="shared" si="784"/>
        <v>0</v>
      </c>
      <c r="W572" s="4">
        <f t="shared" si="785"/>
        <v>0</v>
      </c>
      <c r="X572" s="4">
        <f t="shared" si="786"/>
        <v>1431664.57</v>
      </c>
      <c r="Y572" s="4">
        <f t="shared" si="787"/>
        <v>752730.86</v>
      </c>
      <c r="Z572" s="4"/>
      <c r="AA572" s="4">
        <v>55890823</v>
      </c>
      <c r="AB572" s="4">
        <f t="shared" si="788"/>
        <v>254.74600000000001</v>
      </c>
      <c r="AC572" s="4">
        <f t="shared" si="789"/>
        <v>52.93</v>
      </c>
      <c r="AD572" s="4">
        <f t="shared" si="790"/>
        <v>43.631999999999998</v>
      </c>
      <c r="AE572" s="4">
        <f t="shared" si="791"/>
        <v>5.3040000000000003</v>
      </c>
      <c r="AF572" s="4">
        <f t="shared" si="791"/>
        <v>158.184</v>
      </c>
      <c r="AG572" s="4">
        <f t="shared" si="792"/>
        <v>0</v>
      </c>
      <c r="AH572" s="4">
        <f t="shared" si="793"/>
        <v>12.839999999999998</v>
      </c>
      <c r="AI572" s="4">
        <f t="shared" si="793"/>
        <v>0</v>
      </c>
      <c r="AJ572" s="4">
        <f t="shared" si="794"/>
        <v>0</v>
      </c>
      <c r="AK572" s="4">
        <v>221.11</v>
      </c>
      <c r="AL572" s="4">
        <v>52.93</v>
      </c>
      <c r="AM572" s="4">
        <v>36.36</v>
      </c>
      <c r="AN572" s="4">
        <v>4.42</v>
      </c>
      <c r="AO572" s="4">
        <v>131.82</v>
      </c>
      <c r="AP572" s="4">
        <v>0</v>
      </c>
      <c r="AQ572" s="4">
        <v>10.7</v>
      </c>
      <c r="AR572" s="4">
        <v>0</v>
      </c>
      <c r="AS572" s="4">
        <v>0</v>
      </c>
      <c r="AT572" s="4">
        <v>97</v>
      </c>
      <c r="AU572" s="4">
        <v>51</v>
      </c>
      <c r="AV572" s="4">
        <v>1.0669999999999999</v>
      </c>
      <c r="AW572" s="4">
        <v>1.081</v>
      </c>
      <c r="AX572" s="4"/>
      <c r="AY572" s="4"/>
      <c r="AZ572" s="4">
        <v>1</v>
      </c>
      <c r="BA572" s="4">
        <v>56.35</v>
      </c>
      <c r="BB572" s="4">
        <v>15.64</v>
      </c>
      <c r="BC572" s="4">
        <v>17.350000000000001</v>
      </c>
      <c r="BD572" s="4" t="s">
        <v>3</v>
      </c>
      <c r="BE572" s="4" t="s">
        <v>3</v>
      </c>
      <c r="BF572" s="4" t="s">
        <v>3</v>
      </c>
      <c r="BG572" s="4" t="s">
        <v>3</v>
      </c>
      <c r="BH572" s="4">
        <v>0</v>
      </c>
      <c r="BI572" s="4">
        <v>2</v>
      </c>
      <c r="BJ572" s="4" t="s">
        <v>754</v>
      </c>
      <c r="BK572" s="4"/>
      <c r="BL572" s="4"/>
      <c r="BM572" s="4">
        <v>67</v>
      </c>
      <c r="BN572" s="4">
        <v>0</v>
      </c>
      <c r="BO572" s="4" t="s">
        <v>751</v>
      </c>
      <c r="BP572" s="4">
        <v>1</v>
      </c>
      <c r="BQ572" s="4">
        <v>40</v>
      </c>
      <c r="BR572" s="4">
        <v>0</v>
      </c>
      <c r="BS572" s="4">
        <v>56.35</v>
      </c>
      <c r="BT572" s="4">
        <v>1</v>
      </c>
      <c r="BU572" s="4">
        <v>1</v>
      </c>
      <c r="BV572" s="4">
        <v>1</v>
      </c>
      <c r="BW572" s="4">
        <v>1</v>
      </c>
      <c r="BX572" s="4">
        <v>1</v>
      </c>
      <c r="BY572" s="4" t="s">
        <v>3</v>
      </c>
      <c r="BZ572" s="4">
        <v>97</v>
      </c>
      <c r="CA572" s="4">
        <v>51</v>
      </c>
      <c r="CB572" s="4" t="s">
        <v>3</v>
      </c>
      <c r="CC572" s="4"/>
      <c r="CD572" s="4"/>
      <c r="CE572" s="4">
        <v>1566</v>
      </c>
      <c r="CF572" s="4">
        <v>0</v>
      </c>
      <c r="CG572" s="4">
        <v>0</v>
      </c>
      <c r="CH572" s="4"/>
      <c r="CI572" s="4"/>
      <c r="CJ572" s="4"/>
      <c r="CK572" s="4"/>
      <c r="CL572" s="4"/>
      <c r="CM572" s="4">
        <v>0</v>
      </c>
      <c r="CN572" s="10" t="s">
        <v>2491</v>
      </c>
      <c r="CO572" s="4">
        <v>0</v>
      </c>
      <c r="CP572" s="4">
        <f t="shared" si="795"/>
        <v>1686444.4</v>
      </c>
      <c r="CQ572" s="4">
        <f t="shared" si="796"/>
        <v>992.77</v>
      </c>
      <c r="CR572" s="4">
        <f t="shared" si="797"/>
        <v>728.2</v>
      </c>
      <c r="CS572" s="4">
        <f t="shared" si="798"/>
        <v>318.94</v>
      </c>
      <c r="CT572" s="4">
        <f t="shared" si="799"/>
        <v>9510.75</v>
      </c>
      <c r="CU572" s="4">
        <f t="shared" si="800"/>
        <v>0</v>
      </c>
      <c r="CV572" s="4">
        <f t="shared" si="801"/>
        <v>13.700279999999998</v>
      </c>
      <c r="CW572" s="4">
        <f t="shared" si="802"/>
        <v>0</v>
      </c>
      <c r="CX572" s="4">
        <f t="shared" si="802"/>
        <v>0</v>
      </c>
      <c r="CY572" s="4">
        <f t="shared" si="803"/>
        <v>1385527.04</v>
      </c>
      <c r="CZ572" s="4">
        <f t="shared" si="804"/>
        <v>728472.98</v>
      </c>
      <c r="DA572" s="4"/>
      <c r="DB572" s="4">
        <v>160</v>
      </c>
      <c r="DC572" s="4" t="s">
        <v>3</v>
      </c>
      <c r="DD572" s="4" t="s">
        <v>22</v>
      </c>
      <c r="DE572" s="4" t="s">
        <v>42</v>
      </c>
      <c r="DF572" s="4" t="s">
        <v>42</v>
      </c>
      <c r="DG572" s="4" t="s">
        <v>42</v>
      </c>
      <c r="DH572" s="4" t="s">
        <v>3</v>
      </c>
      <c r="DI572" s="4" t="s">
        <v>42</v>
      </c>
      <c r="DJ572" s="4" t="s">
        <v>42</v>
      </c>
      <c r="DK572" s="4" t="s">
        <v>3</v>
      </c>
      <c r="DL572" s="4" t="s">
        <v>3</v>
      </c>
      <c r="DM572" s="4" t="s">
        <v>3</v>
      </c>
      <c r="DN572" s="4">
        <v>0</v>
      </c>
      <c r="DO572" s="4">
        <v>0</v>
      </c>
      <c r="DP572" s="4">
        <v>1</v>
      </c>
      <c r="DQ572" s="4">
        <v>1</v>
      </c>
      <c r="DR572" s="4"/>
      <c r="DS572" s="4"/>
      <c r="DT572" s="4"/>
      <c r="DU572" s="4">
        <v>1013</v>
      </c>
      <c r="DV572" s="4" t="s">
        <v>753</v>
      </c>
      <c r="DW572" s="4" t="s">
        <v>753</v>
      </c>
      <c r="DX572" s="4">
        <v>1</v>
      </c>
      <c r="DY572" s="4"/>
      <c r="DZ572" s="4" t="s">
        <v>3</v>
      </c>
      <c r="EA572" s="4" t="s">
        <v>3</v>
      </c>
      <c r="EB572" s="4" t="s">
        <v>3</v>
      </c>
      <c r="EC572" s="4" t="s">
        <v>3</v>
      </c>
      <c r="ED572" s="4"/>
      <c r="EE572" s="4">
        <v>57042957</v>
      </c>
      <c r="EF572" s="4">
        <v>40</v>
      </c>
      <c r="EG572" s="4" t="s">
        <v>33</v>
      </c>
      <c r="EH572" s="4">
        <v>0</v>
      </c>
      <c r="EI572" s="4" t="s">
        <v>3</v>
      </c>
      <c r="EJ572" s="4">
        <v>2</v>
      </c>
      <c r="EK572" s="4">
        <v>67</v>
      </c>
      <c r="EL572" s="4" t="s">
        <v>34</v>
      </c>
      <c r="EM572" s="4" t="s">
        <v>35</v>
      </c>
      <c r="EN572" s="4"/>
      <c r="EO572" s="4" t="s">
        <v>46</v>
      </c>
      <c r="EP572" s="4"/>
      <c r="EQ572" s="4">
        <v>0</v>
      </c>
      <c r="ER572" s="4">
        <v>221.11</v>
      </c>
      <c r="ES572" s="4">
        <v>52.93</v>
      </c>
      <c r="ET572" s="4">
        <v>36.36</v>
      </c>
      <c r="EU572" s="4">
        <v>4.42</v>
      </c>
      <c r="EV572" s="4">
        <v>131.82</v>
      </c>
      <c r="EW572" s="4">
        <v>10.7</v>
      </c>
      <c r="EX572" s="4">
        <v>0</v>
      </c>
      <c r="EY572" s="4">
        <v>0</v>
      </c>
      <c r="EZ572" s="4"/>
      <c r="FA572" s="4"/>
      <c r="FB572" s="4"/>
      <c r="FC572" s="4"/>
      <c r="FD572" s="4"/>
      <c r="FE572" s="4"/>
      <c r="FF572" s="4"/>
      <c r="FG572" s="4"/>
      <c r="FH572" s="4"/>
      <c r="FI572" s="4"/>
      <c r="FJ572" s="4"/>
      <c r="FK572" s="4"/>
      <c r="FL572" s="4"/>
      <c r="FM572" s="4"/>
      <c r="FN572" s="4"/>
      <c r="FO572" s="4"/>
      <c r="FP572" s="4"/>
      <c r="FQ572" s="4">
        <v>0</v>
      </c>
      <c r="FR572" s="4">
        <v>0</v>
      </c>
      <c r="FS572" s="4">
        <v>2</v>
      </c>
      <c r="FT572" s="4"/>
      <c r="FU572" s="4"/>
      <c r="FV572" s="4"/>
      <c r="FW572" s="4"/>
      <c r="FX572" s="4">
        <v>97</v>
      </c>
      <c r="FY572" s="4">
        <v>51</v>
      </c>
      <c r="FZ572" s="4"/>
      <c r="GA572" s="4" t="s">
        <v>3</v>
      </c>
      <c r="GB572" s="4"/>
      <c r="GC572" s="4"/>
      <c r="GD572" s="4">
        <v>1</v>
      </c>
      <c r="GE572" s="4"/>
      <c r="GF572" s="4">
        <v>1567894205</v>
      </c>
      <c r="GG572" s="4">
        <v>2</v>
      </c>
      <c r="GH572" s="4">
        <v>1</v>
      </c>
      <c r="GI572" s="4">
        <v>2</v>
      </c>
      <c r="GJ572" s="4">
        <v>0</v>
      </c>
      <c r="GK572" s="4">
        <v>0</v>
      </c>
      <c r="GL572" s="4">
        <f t="shared" si="805"/>
        <v>0</v>
      </c>
      <c r="GM572" s="4">
        <f t="shared" si="806"/>
        <v>3870839.83</v>
      </c>
      <c r="GN572" s="4">
        <f t="shared" si="807"/>
        <v>0</v>
      </c>
      <c r="GO572" s="4">
        <f t="shared" si="808"/>
        <v>3870839.83</v>
      </c>
      <c r="GP572" s="4">
        <f t="shared" si="809"/>
        <v>0</v>
      </c>
      <c r="GQ572" s="4"/>
      <c r="GR572" s="4">
        <v>0</v>
      </c>
      <c r="GS572" s="4">
        <v>3</v>
      </c>
      <c r="GT572" s="4">
        <v>0</v>
      </c>
      <c r="GU572" s="4" t="s">
        <v>3</v>
      </c>
      <c r="GV572" s="4">
        <f t="shared" si="810"/>
        <v>0</v>
      </c>
      <c r="GW572" s="4">
        <v>1</v>
      </c>
      <c r="GX572" s="4">
        <f t="shared" si="811"/>
        <v>0</v>
      </c>
      <c r="GY572" s="4"/>
      <c r="GZ572" s="4"/>
      <c r="HA572" s="4">
        <v>0</v>
      </c>
      <c r="HB572" s="4">
        <v>0</v>
      </c>
      <c r="HC572" s="4">
        <f t="shared" si="812"/>
        <v>0</v>
      </c>
      <c r="HD572" s="4"/>
      <c r="HE572" s="4" t="s">
        <v>3</v>
      </c>
      <c r="HF572" s="4" t="s">
        <v>3</v>
      </c>
      <c r="HG572" s="4"/>
      <c r="HH572" s="4"/>
      <c r="HI572" s="4"/>
      <c r="HJ572" s="4"/>
      <c r="HK572" s="4"/>
      <c r="HL572" s="4"/>
      <c r="HM572" s="4" t="s">
        <v>3</v>
      </c>
      <c r="HN572" s="4" t="s">
        <v>3</v>
      </c>
      <c r="HO572" s="4" t="s">
        <v>3</v>
      </c>
      <c r="HP572" s="4" t="s">
        <v>3</v>
      </c>
      <c r="HQ572" s="4" t="s">
        <v>3</v>
      </c>
      <c r="HR572" s="4"/>
      <c r="HS572" s="4">
        <v>0</v>
      </c>
      <c r="HT572" s="4"/>
      <c r="HU572" s="4"/>
      <c r="HV572" s="4"/>
      <c r="HW572" s="4"/>
      <c r="HX572" s="4"/>
      <c r="HY572" s="4"/>
      <c r="HZ572" s="4"/>
      <c r="IA572" s="4"/>
      <c r="IB572" s="4"/>
      <c r="IC572" s="4"/>
      <c r="ID572" s="4"/>
      <c r="IE572" s="4"/>
      <c r="IF572" s="4"/>
      <c r="IG572" s="4"/>
      <c r="IH572" s="4"/>
      <c r="II572" s="4"/>
      <c r="IJ572" s="4"/>
      <c r="IK572" s="4">
        <v>0</v>
      </c>
      <c r="IL572" s="4"/>
      <c r="IM572" s="4"/>
      <c r="IN572" s="4"/>
      <c r="IO572" s="4"/>
      <c r="IP572" s="4"/>
      <c r="IQ572" s="4"/>
      <c r="IR572" s="4"/>
      <c r="IS572" s="4"/>
      <c r="IT572" s="4"/>
      <c r="IU572" s="4"/>
    </row>
    <row r="573" spans="1:255" ht="409.5" x14ac:dyDescent="0.25">
      <c r="A573" s="3">
        <v>17</v>
      </c>
      <c r="B573" s="3">
        <v>1</v>
      </c>
      <c r="C573" s="3"/>
      <c r="D573" s="3"/>
      <c r="E573" s="3" t="s">
        <v>755</v>
      </c>
      <c r="F573" s="3" t="s">
        <v>756</v>
      </c>
      <c r="G573" s="3" t="s">
        <v>757</v>
      </c>
      <c r="H573" s="3" t="s">
        <v>753</v>
      </c>
      <c r="I573" s="3">
        <f>ROUND(13099/100,9)</f>
        <v>130.99</v>
      </c>
      <c r="J573" s="3">
        <v>0</v>
      </c>
      <c r="K573" s="3">
        <f>ROUND(13099/100,9)</f>
        <v>130.99</v>
      </c>
      <c r="L573" s="3"/>
      <c r="M573" s="3"/>
      <c r="N573" s="3"/>
      <c r="O573" s="3">
        <f t="shared" si="777"/>
        <v>49119.73</v>
      </c>
      <c r="P573" s="3">
        <f t="shared" si="778"/>
        <v>6430.06</v>
      </c>
      <c r="Q573" s="3">
        <f t="shared" si="779"/>
        <v>9422.49</v>
      </c>
      <c r="R573" s="3">
        <f t="shared" si="780"/>
        <v>1142.17</v>
      </c>
      <c r="S573" s="3">
        <f t="shared" si="781"/>
        <v>33267.18</v>
      </c>
      <c r="T573" s="3">
        <f t="shared" si="782"/>
        <v>0</v>
      </c>
      <c r="U573" s="3">
        <f t="shared" si="783"/>
        <v>2700.2854956000001</v>
      </c>
      <c r="V573" s="3">
        <f t="shared" si="784"/>
        <v>0</v>
      </c>
      <c r="W573" s="3">
        <f t="shared" si="785"/>
        <v>0</v>
      </c>
      <c r="X573" s="3">
        <f t="shared" si="786"/>
        <v>33377.07</v>
      </c>
      <c r="Y573" s="3">
        <f t="shared" si="787"/>
        <v>17548.77</v>
      </c>
      <c r="Z573" s="3"/>
      <c r="AA573" s="3">
        <v>54971259</v>
      </c>
      <c r="AB573" s="3">
        <f t="shared" si="788"/>
        <v>350.846</v>
      </c>
      <c r="AC573" s="3">
        <f t="shared" si="789"/>
        <v>45.41</v>
      </c>
      <c r="AD573" s="3">
        <f t="shared" si="790"/>
        <v>67.415999999999997</v>
      </c>
      <c r="AE573" s="3">
        <f t="shared" si="791"/>
        <v>8.1720000000000006</v>
      </c>
      <c r="AF573" s="3">
        <f t="shared" si="791"/>
        <v>238.02</v>
      </c>
      <c r="AG573" s="3">
        <f t="shared" si="792"/>
        <v>0</v>
      </c>
      <c r="AH573" s="3">
        <f t="shared" si="793"/>
        <v>19.32</v>
      </c>
      <c r="AI573" s="3">
        <f t="shared" si="793"/>
        <v>0</v>
      </c>
      <c r="AJ573" s="3">
        <f t="shared" si="794"/>
        <v>0</v>
      </c>
      <c r="AK573" s="3">
        <v>299.94</v>
      </c>
      <c r="AL573" s="3">
        <v>45.41</v>
      </c>
      <c r="AM573" s="3">
        <v>56.18</v>
      </c>
      <c r="AN573" s="3">
        <v>6.81</v>
      </c>
      <c r="AO573" s="3">
        <v>198.35</v>
      </c>
      <c r="AP573" s="3">
        <v>0</v>
      </c>
      <c r="AQ573" s="3">
        <v>16.100000000000001</v>
      </c>
      <c r="AR573" s="3">
        <v>0</v>
      </c>
      <c r="AS573" s="3">
        <v>0</v>
      </c>
      <c r="AT573" s="3">
        <v>97</v>
      </c>
      <c r="AU573" s="3">
        <v>51</v>
      </c>
      <c r="AV573" s="3">
        <v>1.0669999999999999</v>
      </c>
      <c r="AW573" s="3">
        <v>1.081</v>
      </c>
      <c r="AX573" s="3"/>
      <c r="AY573" s="3"/>
      <c r="AZ573" s="3">
        <v>1</v>
      </c>
      <c r="BA573" s="3">
        <v>1</v>
      </c>
      <c r="BB573" s="3">
        <v>1</v>
      </c>
      <c r="BC573" s="3">
        <v>1</v>
      </c>
      <c r="BD573" s="3" t="s">
        <v>3</v>
      </c>
      <c r="BE573" s="3" t="s">
        <v>3</v>
      </c>
      <c r="BF573" s="3" t="s">
        <v>3</v>
      </c>
      <c r="BG573" s="3" t="s">
        <v>3</v>
      </c>
      <c r="BH573" s="3">
        <v>0</v>
      </c>
      <c r="BI573" s="3">
        <v>2</v>
      </c>
      <c r="BJ573" s="3" t="s">
        <v>758</v>
      </c>
      <c r="BK573" s="3"/>
      <c r="BL573" s="3"/>
      <c r="BM573" s="3">
        <v>67</v>
      </c>
      <c r="BN573" s="3">
        <v>0</v>
      </c>
      <c r="BO573" s="3" t="s">
        <v>756</v>
      </c>
      <c r="BP573" s="3">
        <v>1</v>
      </c>
      <c r="BQ573" s="3">
        <v>40</v>
      </c>
      <c r="BR573" s="3">
        <v>0</v>
      </c>
      <c r="BS573" s="3">
        <v>1</v>
      </c>
      <c r="BT573" s="3">
        <v>1</v>
      </c>
      <c r="BU573" s="3">
        <v>1</v>
      </c>
      <c r="BV573" s="3">
        <v>1</v>
      </c>
      <c r="BW573" s="3">
        <v>1</v>
      </c>
      <c r="BX573" s="3">
        <v>1</v>
      </c>
      <c r="BY573" s="3" t="s">
        <v>3</v>
      </c>
      <c r="BZ573" s="3">
        <v>97</v>
      </c>
      <c r="CA573" s="3">
        <v>51</v>
      </c>
      <c r="CB573" s="3" t="s">
        <v>3</v>
      </c>
      <c r="CC573" s="3"/>
      <c r="CD573" s="3"/>
      <c r="CE573" s="3">
        <v>1566</v>
      </c>
      <c r="CF573" s="3">
        <v>0</v>
      </c>
      <c r="CG573" s="3">
        <v>0</v>
      </c>
      <c r="CH573" s="3"/>
      <c r="CI573" s="3"/>
      <c r="CJ573" s="3"/>
      <c r="CK573" s="3"/>
      <c r="CL573" s="3"/>
      <c r="CM573" s="3">
        <v>0</v>
      </c>
      <c r="CN573" s="9" t="s">
        <v>2491</v>
      </c>
      <c r="CO573" s="3">
        <v>0</v>
      </c>
      <c r="CP573" s="3">
        <f t="shared" si="795"/>
        <v>49119.729999999996</v>
      </c>
      <c r="CQ573" s="3">
        <f t="shared" si="796"/>
        <v>49.09</v>
      </c>
      <c r="CR573" s="3">
        <f t="shared" si="797"/>
        <v>71.930000000000007</v>
      </c>
      <c r="CS573" s="3">
        <f t="shared" si="798"/>
        <v>8.7200000000000006</v>
      </c>
      <c r="CT573" s="3">
        <f t="shared" si="799"/>
        <v>253.97</v>
      </c>
      <c r="CU573" s="3">
        <f t="shared" si="800"/>
        <v>0</v>
      </c>
      <c r="CV573" s="3">
        <f t="shared" si="801"/>
        <v>20.614439999999998</v>
      </c>
      <c r="CW573" s="3">
        <f t="shared" si="802"/>
        <v>0</v>
      </c>
      <c r="CX573" s="3">
        <f t="shared" si="802"/>
        <v>0</v>
      </c>
      <c r="CY573" s="3">
        <f t="shared" si="803"/>
        <v>32277.62</v>
      </c>
      <c r="CZ573" s="3">
        <f t="shared" si="804"/>
        <v>16970.71</v>
      </c>
      <c r="DA573" s="3"/>
      <c r="DB573" s="3">
        <v>161</v>
      </c>
      <c r="DC573" s="3" t="s">
        <v>3</v>
      </c>
      <c r="DD573" s="3" t="s">
        <v>22</v>
      </c>
      <c r="DE573" s="3" t="s">
        <v>42</v>
      </c>
      <c r="DF573" s="3" t="s">
        <v>42</v>
      </c>
      <c r="DG573" s="3" t="s">
        <v>42</v>
      </c>
      <c r="DH573" s="3" t="s">
        <v>3</v>
      </c>
      <c r="DI573" s="3" t="s">
        <v>42</v>
      </c>
      <c r="DJ573" s="3" t="s">
        <v>42</v>
      </c>
      <c r="DK573" s="3" t="s">
        <v>3</v>
      </c>
      <c r="DL573" s="3" t="s">
        <v>3</v>
      </c>
      <c r="DM573" s="3" t="s">
        <v>3</v>
      </c>
      <c r="DN573" s="3">
        <v>0</v>
      </c>
      <c r="DO573" s="3">
        <v>0</v>
      </c>
      <c r="DP573" s="3">
        <v>1</v>
      </c>
      <c r="DQ573" s="3">
        <v>1</v>
      </c>
      <c r="DR573" s="3"/>
      <c r="DS573" s="3"/>
      <c r="DT573" s="3"/>
      <c r="DU573" s="3">
        <v>1013</v>
      </c>
      <c r="DV573" s="3" t="s">
        <v>753</v>
      </c>
      <c r="DW573" s="3" t="s">
        <v>753</v>
      </c>
      <c r="DX573" s="3">
        <v>1</v>
      </c>
      <c r="DY573" s="3"/>
      <c r="DZ573" s="3" t="s">
        <v>3</v>
      </c>
      <c r="EA573" s="3" t="s">
        <v>3</v>
      </c>
      <c r="EB573" s="3" t="s">
        <v>3</v>
      </c>
      <c r="EC573" s="3" t="s">
        <v>3</v>
      </c>
      <c r="ED573" s="3"/>
      <c r="EE573" s="3">
        <v>57042957</v>
      </c>
      <c r="EF573" s="3">
        <v>40</v>
      </c>
      <c r="EG573" s="3" t="s">
        <v>33</v>
      </c>
      <c r="EH573" s="3">
        <v>0</v>
      </c>
      <c r="EI573" s="3" t="s">
        <v>3</v>
      </c>
      <c r="EJ573" s="3">
        <v>2</v>
      </c>
      <c r="EK573" s="3">
        <v>67</v>
      </c>
      <c r="EL573" s="3" t="s">
        <v>34</v>
      </c>
      <c r="EM573" s="3" t="s">
        <v>35</v>
      </c>
      <c r="EN573" s="3"/>
      <c r="EO573" s="3" t="s">
        <v>46</v>
      </c>
      <c r="EP573" s="3"/>
      <c r="EQ573" s="3">
        <v>0</v>
      </c>
      <c r="ER573" s="3">
        <v>299.94</v>
      </c>
      <c r="ES573" s="3">
        <v>45.41</v>
      </c>
      <c r="ET573" s="3">
        <v>56.18</v>
      </c>
      <c r="EU573" s="3">
        <v>6.81</v>
      </c>
      <c r="EV573" s="3">
        <v>198.35</v>
      </c>
      <c r="EW573" s="3">
        <v>16.100000000000001</v>
      </c>
      <c r="EX573" s="3">
        <v>0</v>
      </c>
      <c r="EY573" s="3">
        <v>0</v>
      </c>
      <c r="EZ573" s="3"/>
      <c r="FA573" s="3"/>
      <c r="FB573" s="3"/>
      <c r="FC573" s="3"/>
      <c r="FD573" s="3"/>
      <c r="FE573" s="3"/>
      <c r="FF573" s="3"/>
      <c r="FG573" s="3"/>
      <c r="FH573" s="3"/>
      <c r="FI573" s="3"/>
      <c r="FJ573" s="3"/>
      <c r="FK573" s="3"/>
      <c r="FL573" s="3"/>
      <c r="FM573" s="3"/>
      <c r="FN573" s="3"/>
      <c r="FO573" s="3"/>
      <c r="FP573" s="3"/>
      <c r="FQ573" s="3">
        <v>0</v>
      </c>
      <c r="FR573" s="3">
        <v>0</v>
      </c>
      <c r="FS573" s="3">
        <v>2</v>
      </c>
      <c r="FT573" s="3"/>
      <c r="FU573" s="3"/>
      <c r="FV573" s="3"/>
      <c r="FW573" s="3"/>
      <c r="FX573" s="3">
        <v>97</v>
      </c>
      <c r="FY573" s="3">
        <v>51</v>
      </c>
      <c r="FZ573" s="3"/>
      <c r="GA573" s="3" t="s">
        <v>3</v>
      </c>
      <c r="GB573" s="3"/>
      <c r="GC573" s="3"/>
      <c r="GD573" s="3">
        <v>1</v>
      </c>
      <c r="GE573" s="3"/>
      <c r="GF573" s="3">
        <v>-996186750</v>
      </c>
      <c r="GG573" s="3">
        <v>2</v>
      </c>
      <c r="GH573" s="3">
        <v>1</v>
      </c>
      <c r="GI573" s="3">
        <v>2</v>
      </c>
      <c r="GJ573" s="3">
        <v>0</v>
      </c>
      <c r="GK573" s="3">
        <v>0</v>
      </c>
      <c r="GL573" s="3">
        <f t="shared" si="805"/>
        <v>0</v>
      </c>
      <c r="GM573" s="3">
        <f t="shared" si="806"/>
        <v>100045.57</v>
      </c>
      <c r="GN573" s="3">
        <f t="shared" si="807"/>
        <v>0</v>
      </c>
      <c r="GO573" s="3">
        <f t="shared" si="808"/>
        <v>100045.57</v>
      </c>
      <c r="GP573" s="3">
        <f t="shared" si="809"/>
        <v>0</v>
      </c>
      <c r="GQ573" s="3"/>
      <c r="GR573" s="3">
        <v>0</v>
      </c>
      <c r="GS573" s="3">
        <v>3</v>
      </c>
      <c r="GT573" s="3">
        <v>0</v>
      </c>
      <c r="GU573" s="3" t="s">
        <v>3</v>
      </c>
      <c r="GV573" s="3">
        <f t="shared" si="810"/>
        <v>0</v>
      </c>
      <c r="GW573" s="3">
        <v>1</v>
      </c>
      <c r="GX573" s="3">
        <f t="shared" si="811"/>
        <v>0</v>
      </c>
      <c r="GY573" s="3"/>
      <c r="GZ573" s="3"/>
      <c r="HA573" s="3">
        <v>0</v>
      </c>
      <c r="HB573" s="3">
        <v>0</v>
      </c>
      <c r="HC573" s="3">
        <f t="shared" si="812"/>
        <v>0</v>
      </c>
      <c r="HD573" s="3"/>
      <c r="HE573" s="3" t="s">
        <v>3</v>
      </c>
      <c r="HF573" s="3" t="s">
        <v>3</v>
      </c>
      <c r="HG573" s="3"/>
      <c r="HH573" s="3"/>
      <c r="HI573" s="3"/>
      <c r="HJ573" s="3"/>
      <c r="HK573" s="3"/>
      <c r="HL573" s="3"/>
      <c r="HM573" s="3" t="s">
        <v>3</v>
      </c>
      <c r="HN573" s="3" t="s">
        <v>3</v>
      </c>
      <c r="HO573" s="3" t="s">
        <v>3</v>
      </c>
      <c r="HP573" s="3" t="s">
        <v>3</v>
      </c>
      <c r="HQ573" s="3" t="s">
        <v>3</v>
      </c>
      <c r="HR573" s="3"/>
      <c r="HS573" s="3">
        <v>0</v>
      </c>
      <c r="HT573" s="3"/>
      <c r="HU573" s="3"/>
      <c r="HV573" s="3"/>
      <c r="HW573" s="3"/>
      <c r="HX573" s="3"/>
      <c r="HY573" s="3"/>
      <c r="HZ573" s="3"/>
      <c r="IA573" s="3"/>
      <c r="IB573" s="3"/>
      <c r="IC573" s="3"/>
      <c r="ID573" s="3"/>
      <c r="IE573" s="3"/>
      <c r="IF573" s="3"/>
      <c r="IG573" s="3"/>
      <c r="IH573" s="3"/>
      <c r="II573" s="3"/>
      <c r="IJ573" s="3"/>
      <c r="IK573" s="3">
        <v>0</v>
      </c>
      <c r="IL573" s="3"/>
      <c r="IM573" s="3"/>
      <c r="IN573" s="3"/>
      <c r="IO573" s="3"/>
      <c r="IP573" s="3"/>
      <c r="IQ573" s="3"/>
      <c r="IR573" s="3"/>
      <c r="IS573" s="3"/>
      <c r="IT573" s="3"/>
      <c r="IU573" s="3"/>
    </row>
    <row r="574" spans="1:255" ht="409.5" x14ac:dyDescent="0.25">
      <c r="A574" s="4">
        <v>17</v>
      </c>
      <c r="B574" s="4">
        <v>1</v>
      </c>
      <c r="C574" s="4"/>
      <c r="D574" s="4"/>
      <c r="E574" s="4" t="s">
        <v>755</v>
      </c>
      <c r="F574" s="4" t="s">
        <v>756</v>
      </c>
      <c r="G574" s="4" t="s">
        <v>757</v>
      </c>
      <c r="H574" s="4" t="s">
        <v>753</v>
      </c>
      <c r="I574" s="4">
        <f>ROUND(13099/100,9)</f>
        <v>130.99</v>
      </c>
      <c r="J574" s="4">
        <v>0</v>
      </c>
      <c r="K574" s="4">
        <f>ROUND(13099/100,9)</f>
        <v>130.99</v>
      </c>
      <c r="L574" s="4"/>
      <c r="M574" s="4"/>
      <c r="N574" s="4"/>
      <c r="O574" s="4">
        <f t="shared" si="777"/>
        <v>2104085.2000000002</v>
      </c>
      <c r="P574" s="4">
        <f t="shared" si="778"/>
        <v>82111.87</v>
      </c>
      <c r="Q574" s="4">
        <f t="shared" si="779"/>
        <v>147367.74</v>
      </c>
      <c r="R574" s="4">
        <f t="shared" si="780"/>
        <v>64361.279999999999</v>
      </c>
      <c r="S574" s="4">
        <f t="shared" si="781"/>
        <v>1874605.59</v>
      </c>
      <c r="T574" s="4">
        <f t="shared" si="782"/>
        <v>0</v>
      </c>
      <c r="U574" s="4">
        <f t="shared" si="783"/>
        <v>2700.2854956000001</v>
      </c>
      <c r="V574" s="4">
        <f t="shared" si="784"/>
        <v>0</v>
      </c>
      <c r="W574" s="4">
        <f t="shared" si="785"/>
        <v>0</v>
      </c>
      <c r="X574" s="4">
        <f t="shared" si="786"/>
        <v>1880797.86</v>
      </c>
      <c r="Y574" s="4">
        <f t="shared" si="787"/>
        <v>988873.1</v>
      </c>
      <c r="Z574" s="4"/>
      <c r="AA574" s="4">
        <v>55890823</v>
      </c>
      <c r="AB574" s="4">
        <f t="shared" si="788"/>
        <v>350.846</v>
      </c>
      <c r="AC574" s="4">
        <f t="shared" si="789"/>
        <v>45.41</v>
      </c>
      <c r="AD574" s="4">
        <f t="shared" si="790"/>
        <v>67.415999999999997</v>
      </c>
      <c r="AE574" s="4">
        <f t="shared" si="791"/>
        <v>8.1720000000000006</v>
      </c>
      <c r="AF574" s="4">
        <f t="shared" si="791"/>
        <v>238.02</v>
      </c>
      <c r="AG574" s="4">
        <f t="shared" si="792"/>
        <v>0</v>
      </c>
      <c r="AH574" s="4">
        <f t="shared" si="793"/>
        <v>19.32</v>
      </c>
      <c r="AI574" s="4">
        <f t="shared" si="793"/>
        <v>0</v>
      </c>
      <c r="AJ574" s="4">
        <f t="shared" si="794"/>
        <v>0</v>
      </c>
      <c r="AK574" s="4">
        <v>299.94</v>
      </c>
      <c r="AL574" s="4">
        <v>45.41</v>
      </c>
      <c r="AM574" s="4">
        <v>56.18</v>
      </c>
      <c r="AN574" s="4">
        <v>6.81</v>
      </c>
      <c r="AO574" s="4">
        <v>198.35</v>
      </c>
      <c r="AP574" s="4">
        <v>0</v>
      </c>
      <c r="AQ574" s="4">
        <v>16.100000000000001</v>
      </c>
      <c r="AR574" s="4">
        <v>0</v>
      </c>
      <c r="AS574" s="4">
        <v>0</v>
      </c>
      <c r="AT574" s="4">
        <v>97</v>
      </c>
      <c r="AU574" s="4">
        <v>51</v>
      </c>
      <c r="AV574" s="4">
        <v>1.0669999999999999</v>
      </c>
      <c r="AW574" s="4">
        <v>1.081</v>
      </c>
      <c r="AX574" s="4"/>
      <c r="AY574" s="4"/>
      <c r="AZ574" s="4">
        <v>1</v>
      </c>
      <c r="BA574" s="4">
        <v>56.35</v>
      </c>
      <c r="BB574" s="4">
        <v>15.64</v>
      </c>
      <c r="BC574" s="4">
        <v>12.77</v>
      </c>
      <c r="BD574" s="4" t="s">
        <v>3</v>
      </c>
      <c r="BE574" s="4" t="s">
        <v>3</v>
      </c>
      <c r="BF574" s="4" t="s">
        <v>3</v>
      </c>
      <c r="BG574" s="4" t="s">
        <v>3</v>
      </c>
      <c r="BH574" s="4">
        <v>0</v>
      </c>
      <c r="BI574" s="4">
        <v>2</v>
      </c>
      <c r="BJ574" s="4" t="s">
        <v>758</v>
      </c>
      <c r="BK574" s="4"/>
      <c r="BL574" s="4"/>
      <c r="BM574" s="4">
        <v>67</v>
      </c>
      <c r="BN574" s="4">
        <v>0</v>
      </c>
      <c r="BO574" s="4" t="s">
        <v>756</v>
      </c>
      <c r="BP574" s="4">
        <v>1</v>
      </c>
      <c r="BQ574" s="4">
        <v>40</v>
      </c>
      <c r="BR574" s="4">
        <v>0</v>
      </c>
      <c r="BS574" s="4">
        <v>56.35</v>
      </c>
      <c r="BT574" s="4">
        <v>1</v>
      </c>
      <c r="BU574" s="4">
        <v>1</v>
      </c>
      <c r="BV574" s="4">
        <v>1</v>
      </c>
      <c r="BW574" s="4">
        <v>1</v>
      </c>
      <c r="BX574" s="4">
        <v>1</v>
      </c>
      <c r="BY574" s="4" t="s">
        <v>3</v>
      </c>
      <c r="BZ574" s="4">
        <v>97</v>
      </c>
      <c r="CA574" s="4">
        <v>51</v>
      </c>
      <c r="CB574" s="4" t="s">
        <v>3</v>
      </c>
      <c r="CC574" s="4"/>
      <c r="CD574" s="4"/>
      <c r="CE574" s="4">
        <v>1566</v>
      </c>
      <c r="CF574" s="4">
        <v>0</v>
      </c>
      <c r="CG574" s="4">
        <v>0</v>
      </c>
      <c r="CH574" s="4"/>
      <c r="CI574" s="4"/>
      <c r="CJ574" s="4"/>
      <c r="CK574" s="4"/>
      <c r="CL574" s="4"/>
      <c r="CM574" s="4">
        <v>0</v>
      </c>
      <c r="CN574" s="10" t="s">
        <v>2491</v>
      </c>
      <c r="CO574" s="4">
        <v>0</v>
      </c>
      <c r="CP574" s="4">
        <f t="shared" si="795"/>
        <v>2104085.2000000002</v>
      </c>
      <c r="CQ574" s="4">
        <f t="shared" si="796"/>
        <v>626.88</v>
      </c>
      <c r="CR574" s="4">
        <f t="shared" si="797"/>
        <v>1124.99</v>
      </c>
      <c r="CS574" s="4">
        <f t="shared" si="798"/>
        <v>491.37</v>
      </c>
      <c r="CT574" s="4">
        <f t="shared" si="799"/>
        <v>14311.21</v>
      </c>
      <c r="CU574" s="4">
        <f t="shared" si="800"/>
        <v>0</v>
      </c>
      <c r="CV574" s="4">
        <f t="shared" si="801"/>
        <v>20.614439999999998</v>
      </c>
      <c r="CW574" s="4">
        <f t="shared" si="802"/>
        <v>0</v>
      </c>
      <c r="CX574" s="4">
        <f t="shared" si="802"/>
        <v>0</v>
      </c>
      <c r="CY574" s="4">
        <f t="shared" si="803"/>
        <v>1818844.05</v>
      </c>
      <c r="CZ574" s="4">
        <f t="shared" si="804"/>
        <v>956299.45</v>
      </c>
      <c r="DA574" s="4"/>
      <c r="DB574" s="4">
        <v>162</v>
      </c>
      <c r="DC574" s="4" t="s">
        <v>3</v>
      </c>
      <c r="DD574" s="4" t="s">
        <v>22</v>
      </c>
      <c r="DE574" s="4" t="s">
        <v>42</v>
      </c>
      <c r="DF574" s="4" t="s">
        <v>42</v>
      </c>
      <c r="DG574" s="4" t="s">
        <v>42</v>
      </c>
      <c r="DH574" s="4" t="s">
        <v>3</v>
      </c>
      <c r="DI574" s="4" t="s">
        <v>42</v>
      </c>
      <c r="DJ574" s="4" t="s">
        <v>42</v>
      </c>
      <c r="DK574" s="4" t="s">
        <v>3</v>
      </c>
      <c r="DL574" s="4" t="s">
        <v>3</v>
      </c>
      <c r="DM574" s="4" t="s">
        <v>3</v>
      </c>
      <c r="DN574" s="4">
        <v>0</v>
      </c>
      <c r="DO574" s="4">
        <v>0</v>
      </c>
      <c r="DP574" s="4">
        <v>1</v>
      </c>
      <c r="DQ574" s="4">
        <v>1</v>
      </c>
      <c r="DR574" s="4"/>
      <c r="DS574" s="4"/>
      <c r="DT574" s="4"/>
      <c r="DU574" s="4">
        <v>1013</v>
      </c>
      <c r="DV574" s="4" t="s">
        <v>753</v>
      </c>
      <c r="DW574" s="4" t="s">
        <v>753</v>
      </c>
      <c r="DX574" s="4">
        <v>1</v>
      </c>
      <c r="DY574" s="4"/>
      <c r="DZ574" s="4" t="s">
        <v>3</v>
      </c>
      <c r="EA574" s="4" t="s">
        <v>3</v>
      </c>
      <c r="EB574" s="4" t="s">
        <v>3</v>
      </c>
      <c r="EC574" s="4" t="s">
        <v>3</v>
      </c>
      <c r="ED574" s="4"/>
      <c r="EE574" s="4">
        <v>57042957</v>
      </c>
      <c r="EF574" s="4">
        <v>40</v>
      </c>
      <c r="EG574" s="4" t="s">
        <v>33</v>
      </c>
      <c r="EH574" s="4">
        <v>0</v>
      </c>
      <c r="EI574" s="4" t="s">
        <v>3</v>
      </c>
      <c r="EJ574" s="4">
        <v>2</v>
      </c>
      <c r="EK574" s="4">
        <v>67</v>
      </c>
      <c r="EL574" s="4" t="s">
        <v>34</v>
      </c>
      <c r="EM574" s="4" t="s">
        <v>35</v>
      </c>
      <c r="EN574" s="4"/>
      <c r="EO574" s="4" t="s">
        <v>46</v>
      </c>
      <c r="EP574" s="4"/>
      <c r="EQ574" s="4">
        <v>0</v>
      </c>
      <c r="ER574" s="4">
        <v>299.94</v>
      </c>
      <c r="ES574" s="4">
        <v>45.41</v>
      </c>
      <c r="ET574" s="4">
        <v>56.18</v>
      </c>
      <c r="EU574" s="4">
        <v>6.81</v>
      </c>
      <c r="EV574" s="4">
        <v>198.35</v>
      </c>
      <c r="EW574" s="4">
        <v>16.100000000000001</v>
      </c>
      <c r="EX574" s="4">
        <v>0</v>
      </c>
      <c r="EY574" s="4">
        <v>0</v>
      </c>
      <c r="EZ574" s="4"/>
      <c r="FA574" s="4"/>
      <c r="FB574" s="4"/>
      <c r="FC574" s="4"/>
      <c r="FD574" s="4"/>
      <c r="FE574" s="4"/>
      <c r="FF574" s="4"/>
      <c r="FG574" s="4"/>
      <c r="FH574" s="4"/>
      <c r="FI574" s="4"/>
      <c r="FJ574" s="4"/>
      <c r="FK574" s="4"/>
      <c r="FL574" s="4"/>
      <c r="FM574" s="4"/>
      <c r="FN574" s="4"/>
      <c r="FO574" s="4"/>
      <c r="FP574" s="4"/>
      <c r="FQ574" s="4">
        <v>0</v>
      </c>
      <c r="FR574" s="4">
        <v>0</v>
      </c>
      <c r="FS574" s="4">
        <v>2</v>
      </c>
      <c r="FT574" s="4"/>
      <c r="FU574" s="4"/>
      <c r="FV574" s="4"/>
      <c r="FW574" s="4"/>
      <c r="FX574" s="4">
        <v>97</v>
      </c>
      <c r="FY574" s="4">
        <v>51</v>
      </c>
      <c r="FZ574" s="4"/>
      <c r="GA574" s="4" t="s">
        <v>3</v>
      </c>
      <c r="GB574" s="4"/>
      <c r="GC574" s="4"/>
      <c r="GD574" s="4">
        <v>1</v>
      </c>
      <c r="GE574" s="4"/>
      <c r="GF574" s="4">
        <v>-996186750</v>
      </c>
      <c r="GG574" s="4">
        <v>2</v>
      </c>
      <c r="GH574" s="4">
        <v>1</v>
      </c>
      <c r="GI574" s="4">
        <v>2</v>
      </c>
      <c r="GJ574" s="4">
        <v>0</v>
      </c>
      <c r="GK574" s="4">
        <v>0</v>
      </c>
      <c r="GL574" s="4">
        <f t="shared" si="805"/>
        <v>0</v>
      </c>
      <c r="GM574" s="4">
        <f t="shared" si="806"/>
        <v>4973756.16</v>
      </c>
      <c r="GN574" s="4">
        <f t="shared" si="807"/>
        <v>0</v>
      </c>
      <c r="GO574" s="4">
        <f t="shared" si="808"/>
        <v>4973756.16</v>
      </c>
      <c r="GP574" s="4">
        <f t="shared" si="809"/>
        <v>0</v>
      </c>
      <c r="GQ574" s="4"/>
      <c r="GR574" s="4">
        <v>0</v>
      </c>
      <c r="GS574" s="4">
        <v>0</v>
      </c>
      <c r="GT574" s="4">
        <v>0</v>
      </c>
      <c r="GU574" s="4" t="s">
        <v>3</v>
      </c>
      <c r="GV574" s="4">
        <f t="shared" si="810"/>
        <v>0</v>
      </c>
      <c r="GW574" s="4">
        <v>1</v>
      </c>
      <c r="GX574" s="4">
        <f t="shared" si="811"/>
        <v>0</v>
      </c>
      <c r="GY574" s="4"/>
      <c r="GZ574" s="4"/>
      <c r="HA574" s="4">
        <v>0</v>
      </c>
      <c r="HB574" s="4">
        <v>0</v>
      </c>
      <c r="HC574" s="4">
        <f t="shared" si="812"/>
        <v>0</v>
      </c>
      <c r="HD574" s="4"/>
      <c r="HE574" s="4" t="s">
        <v>3</v>
      </c>
      <c r="HF574" s="4" t="s">
        <v>3</v>
      </c>
      <c r="HG574" s="4"/>
      <c r="HH574" s="4"/>
      <c r="HI574" s="4"/>
      <c r="HJ574" s="4"/>
      <c r="HK574" s="4"/>
      <c r="HL574" s="4"/>
      <c r="HM574" s="4" t="s">
        <v>3</v>
      </c>
      <c r="HN574" s="4" t="s">
        <v>3</v>
      </c>
      <c r="HO574" s="4" t="s">
        <v>3</v>
      </c>
      <c r="HP574" s="4" t="s">
        <v>3</v>
      </c>
      <c r="HQ574" s="4" t="s">
        <v>3</v>
      </c>
      <c r="HR574" s="4"/>
      <c r="HS574" s="4">
        <v>0</v>
      </c>
      <c r="HT574" s="4"/>
      <c r="HU574" s="4"/>
      <c r="HV574" s="4"/>
      <c r="HW574" s="4"/>
      <c r="HX574" s="4"/>
      <c r="HY574" s="4"/>
      <c r="HZ574" s="4"/>
      <c r="IA574" s="4"/>
      <c r="IB574" s="4"/>
      <c r="IC574" s="4"/>
      <c r="ID574" s="4"/>
      <c r="IE574" s="4"/>
      <c r="IF574" s="4"/>
      <c r="IG574" s="4"/>
      <c r="IH574" s="4"/>
      <c r="II574" s="4"/>
      <c r="IJ574" s="4"/>
      <c r="IK574" s="4">
        <v>0</v>
      </c>
      <c r="IL574" s="4"/>
      <c r="IM574" s="4"/>
      <c r="IN574" s="4"/>
      <c r="IO574" s="4"/>
      <c r="IP574" s="4"/>
      <c r="IQ574" s="4"/>
      <c r="IR574" s="4"/>
      <c r="IS574" s="4"/>
      <c r="IT574" s="4"/>
      <c r="IU574" s="4"/>
    </row>
    <row r="575" spans="1:255" ht="409.5" x14ac:dyDescent="0.25">
      <c r="A575" s="3">
        <v>17</v>
      </c>
      <c r="B575" s="3">
        <v>1</v>
      </c>
      <c r="C575" s="3"/>
      <c r="D575" s="3"/>
      <c r="E575" s="3" t="s">
        <v>3</v>
      </c>
      <c r="F575" s="3" t="s">
        <v>759</v>
      </c>
      <c r="G575" s="3" t="s">
        <v>760</v>
      </c>
      <c r="H575" s="3" t="s">
        <v>57</v>
      </c>
      <c r="I575" s="3">
        <f>ROUND(13099/100,9)</f>
        <v>130.99</v>
      </c>
      <c r="J575" s="3">
        <v>0</v>
      </c>
      <c r="K575" s="3">
        <f>ROUND(13099/100,9)</f>
        <v>130.99</v>
      </c>
      <c r="L575" s="3"/>
      <c r="M575" s="3"/>
      <c r="N575" s="3"/>
      <c r="O575" s="3">
        <f t="shared" si="777"/>
        <v>17137.78</v>
      </c>
      <c r="P575" s="3">
        <f t="shared" si="778"/>
        <v>7617.07</v>
      </c>
      <c r="Q575" s="3">
        <f t="shared" si="779"/>
        <v>431.19</v>
      </c>
      <c r="R575" s="3">
        <f t="shared" si="780"/>
        <v>49.37</v>
      </c>
      <c r="S575" s="3">
        <f t="shared" si="781"/>
        <v>9089.52</v>
      </c>
      <c r="T575" s="3">
        <f t="shared" si="782"/>
        <v>0</v>
      </c>
      <c r="U575" s="3">
        <f t="shared" si="783"/>
        <v>738.94550363999997</v>
      </c>
      <c r="V575" s="3">
        <f t="shared" si="784"/>
        <v>0</v>
      </c>
      <c r="W575" s="3">
        <f t="shared" si="785"/>
        <v>0</v>
      </c>
      <c r="X575" s="3">
        <f t="shared" si="786"/>
        <v>8864.7199999999993</v>
      </c>
      <c r="Y575" s="3">
        <f t="shared" si="787"/>
        <v>4660.83</v>
      </c>
      <c r="Z575" s="3"/>
      <c r="AA575" s="3">
        <v>-1</v>
      </c>
      <c r="AB575" s="3">
        <f t="shared" si="788"/>
        <v>127.57</v>
      </c>
      <c r="AC575" s="3">
        <f t="shared" si="789"/>
        <v>58.15</v>
      </c>
      <c r="AD575" s="3">
        <f t="shared" si="790"/>
        <v>3.1440000000000001</v>
      </c>
      <c r="AE575" s="3">
        <f t="shared" si="791"/>
        <v>0.36</v>
      </c>
      <c r="AF575" s="3">
        <f t="shared" si="791"/>
        <v>66.275999999999996</v>
      </c>
      <c r="AG575" s="3">
        <f t="shared" si="792"/>
        <v>0</v>
      </c>
      <c r="AH575" s="3">
        <f t="shared" si="793"/>
        <v>5.3879999999999999</v>
      </c>
      <c r="AI575" s="3">
        <f t="shared" si="793"/>
        <v>0</v>
      </c>
      <c r="AJ575" s="3">
        <f t="shared" si="794"/>
        <v>0</v>
      </c>
      <c r="AK575" s="3">
        <v>116</v>
      </c>
      <c r="AL575" s="3">
        <v>58.15</v>
      </c>
      <c r="AM575" s="3">
        <v>2.62</v>
      </c>
      <c r="AN575" s="3">
        <v>0.3</v>
      </c>
      <c r="AO575" s="3">
        <v>55.23</v>
      </c>
      <c r="AP575" s="3">
        <v>0</v>
      </c>
      <c r="AQ575" s="3">
        <v>4.49</v>
      </c>
      <c r="AR575" s="3">
        <v>0</v>
      </c>
      <c r="AS575" s="3">
        <v>0</v>
      </c>
      <c r="AT575" s="3">
        <v>97</v>
      </c>
      <c r="AU575" s="3">
        <v>51</v>
      </c>
      <c r="AV575" s="3">
        <v>1.0469999999999999</v>
      </c>
      <c r="AW575" s="3">
        <v>1</v>
      </c>
      <c r="AX575" s="3"/>
      <c r="AY575" s="3"/>
      <c r="AZ575" s="3">
        <v>1</v>
      </c>
      <c r="BA575" s="3">
        <v>1</v>
      </c>
      <c r="BB575" s="3">
        <v>1</v>
      </c>
      <c r="BC575" s="3">
        <v>1</v>
      </c>
      <c r="BD575" s="3" t="s">
        <v>3</v>
      </c>
      <c r="BE575" s="3" t="s">
        <v>3</v>
      </c>
      <c r="BF575" s="3" t="s">
        <v>3</v>
      </c>
      <c r="BG575" s="3" t="s">
        <v>3</v>
      </c>
      <c r="BH575" s="3">
        <v>0</v>
      </c>
      <c r="BI575" s="3">
        <v>2</v>
      </c>
      <c r="BJ575" s="3" t="s">
        <v>761</v>
      </c>
      <c r="BK575" s="3"/>
      <c r="BL575" s="3"/>
      <c r="BM575" s="3">
        <v>67</v>
      </c>
      <c r="BN575" s="3">
        <v>0</v>
      </c>
      <c r="BO575" s="3" t="s">
        <v>759</v>
      </c>
      <c r="BP575" s="3">
        <v>1</v>
      </c>
      <c r="BQ575" s="3">
        <v>40</v>
      </c>
      <c r="BR575" s="3">
        <v>0</v>
      </c>
      <c r="BS575" s="3">
        <v>1</v>
      </c>
      <c r="BT575" s="3">
        <v>1</v>
      </c>
      <c r="BU575" s="3">
        <v>1</v>
      </c>
      <c r="BV575" s="3">
        <v>1</v>
      </c>
      <c r="BW575" s="3">
        <v>1</v>
      </c>
      <c r="BX575" s="3">
        <v>1</v>
      </c>
      <c r="BY575" s="3" t="s">
        <v>3</v>
      </c>
      <c r="BZ575" s="3">
        <v>97</v>
      </c>
      <c r="CA575" s="3">
        <v>51</v>
      </c>
      <c r="CB575" s="3" t="s">
        <v>3</v>
      </c>
      <c r="CC575" s="3"/>
      <c r="CD575" s="3"/>
      <c r="CE575" s="3">
        <v>1566</v>
      </c>
      <c r="CF575" s="3">
        <v>0</v>
      </c>
      <c r="CG575" s="3">
        <v>0</v>
      </c>
      <c r="CH575" s="3"/>
      <c r="CI575" s="3"/>
      <c r="CJ575" s="3"/>
      <c r="CK575" s="3"/>
      <c r="CL575" s="3"/>
      <c r="CM575" s="3">
        <v>0</v>
      </c>
      <c r="CN575" s="9" t="s">
        <v>2491</v>
      </c>
      <c r="CO575" s="3">
        <v>0</v>
      </c>
      <c r="CP575" s="3">
        <f t="shared" si="795"/>
        <v>17137.78</v>
      </c>
      <c r="CQ575" s="3">
        <f t="shared" si="796"/>
        <v>58.15</v>
      </c>
      <c r="CR575" s="3">
        <f t="shared" si="797"/>
        <v>3.29</v>
      </c>
      <c r="CS575" s="3">
        <f t="shared" si="798"/>
        <v>0.38</v>
      </c>
      <c r="CT575" s="3">
        <f t="shared" si="799"/>
        <v>69.39</v>
      </c>
      <c r="CU575" s="3">
        <f t="shared" si="800"/>
        <v>0</v>
      </c>
      <c r="CV575" s="3">
        <f t="shared" si="801"/>
        <v>5.6412359999999993</v>
      </c>
      <c r="CW575" s="3">
        <f t="shared" si="802"/>
        <v>0</v>
      </c>
      <c r="CX575" s="3">
        <f t="shared" si="802"/>
        <v>0</v>
      </c>
      <c r="CY575" s="3">
        <f t="shared" si="803"/>
        <v>8817.2000000000007</v>
      </c>
      <c r="CZ575" s="3">
        <f t="shared" si="804"/>
        <v>4635.8500000000004</v>
      </c>
      <c r="DA575" s="3"/>
      <c r="DB575" s="3">
        <v>163</v>
      </c>
      <c r="DC575" s="3" t="s">
        <v>3</v>
      </c>
      <c r="DD575" s="3" t="s">
        <v>22</v>
      </c>
      <c r="DE575" s="3" t="s">
        <v>42</v>
      </c>
      <c r="DF575" s="3" t="s">
        <v>42</v>
      </c>
      <c r="DG575" s="3" t="s">
        <v>42</v>
      </c>
      <c r="DH575" s="3" t="s">
        <v>3</v>
      </c>
      <c r="DI575" s="3" t="s">
        <v>42</v>
      </c>
      <c r="DJ575" s="3" t="s">
        <v>42</v>
      </c>
      <c r="DK575" s="3" t="s">
        <v>3</v>
      </c>
      <c r="DL575" s="3" t="s">
        <v>3</v>
      </c>
      <c r="DM575" s="3" t="s">
        <v>3</v>
      </c>
      <c r="DN575" s="3">
        <v>0</v>
      </c>
      <c r="DO575" s="3">
        <v>0</v>
      </c>
      <c r="DP575" s="3">
        <v>1</v>
      </c>
      <c r="DQ575" s="3">
        <v>1</v>
      </c>
      <c r="DR575" s="3"/>
      <c r="DS575" s="3"/>
      <c r="DT575" s="3"/>
      <c r="DU575" s="3">
        <v>1003</v>
      </c>
      <c r="DV575" s="3" t="s">
        <v>57</v>
      </c>
      <c r="DW575" s="3" t="s">
        <v>57</v>
      </c>
      <c r="DX575" s="3">
        <v>100</v>
      </c>
      <c r="DY575" s="3"/>
      <c r="DZ575" s="3" t="s">
        <v>3</v>
      </c>
      <c r="EA575" s="3" t="s">
        <v>3</v>
      </c>
      <c r="EB575" s="3" t="s">
        <v>3</v>
      </c>
      <c r="EC575" s="3" t="s">
        <v>3</v>
      </c>
      <c r="ED575" s="3"/>
      <c r="EE575" s="3">
        <v>57042957</v>
      </c>
      <c r="EF575" s="3">
        <v>40</v>
      </c>
      <c r="EG575" s="3" t="s">
        <v>33</v>
      </c>
      <c r="EH575" s="3">
        <v>0</v>
      </c>
      <c r="EI575" s="3" t="s">
        <v>3</v>
      </c>
      <c r="EJ575" s="3">
        <v>2</v>
      </c>
      <c r="EK575" s="3">
        <v>67</v>
      </c>
      <c r="EL575" s="3" t="s">
        <v>34</v>
      </c>
      <c r="EM575" s="3" t="s">
        <v>35</v>
      </c>
      <c r="EN575" s="3"/>
      <c r="EO575" s="3" t="s">
        <v>46</v>
      </c>
      <c r="EP575" s="3"/>
      <c r="EQ575" s="3">
        <v>1024</v>
      </c>
      <c r="ER575" s="3">
        <v>116</v>
      </c>
      <c r="ES575" s="3">
        <v>58.15</v>
      </c>
      <c r="ET575" s="3">
        <v>2.62</v>
      </c>
      <c r="EU575" s="3">
        <v>0.3</v>
      </c>
      <c r="EV575" s="3">
        <v>55.23</v>
      </c>
      <c r="EW575" s="3">
        <v>4.49</v>
      </c>
      <c r="EX575" s="3">
        <v>0</v>
      </c>
      <c r="EY575" s="3">
        <v>0</v>
      </c>
      <c r="EZ575" s="3"/>
      <c r="FA575" s="3"/>
      <c r="FB575" s="3"/>
      <c r="FC575" s="3"/>
      <c r="FD575" s="3"/>
      <c r="FE575" s="3"/>
      <c r="FF575" s="3"/>
      <c r="FG575" s="3"/>
      <c r="FH575" s="3"/>
      <c r="FI575" s="3"/>
      <c r="FJ575" s="3"/>
      <c r="FK575" s="3"/>
      <c r="FL575" s="3"/>
      <c r="FM575" s="3"/>
      <c r="FN575" s="3"/>
      <c r="FO575" s="3"/>
      <c r="FP575" s="3"/>
      <c r="FQ575" s="3">
        <v>0</v>
      </c>
      <c r="FR575" s="3">
        <v>0</v>
      </c>
      <c r="FS575" s="3">
        <v>0</v>
      </c>
      <c r="FT575" s="3"/>
      <c r="FU575" s="3"/>
      <c r="FV575" s="3"/>
      <c r="FW575" s="3"/>
      <c r="FX575" s="3">
        <v>97</v>
      </c>
      <c r="FY575" s="3">
        <v>51</v>
      </c>
      <c r="FZ575" s="3"/>
      <c r="GA575" s="3" t="s">
        <v>3</v>
      </c>
      <c r="GB575" s="3"/>
      <c r="GC575" s="3"/>
      <c r="GD575" s="3">
        <v>1</v>
      </c>
      <c r="GE575" s="3"/>
      <c r="GF575" s="3">
        <v>770559996</v>
      </c>
      <c r="GG575" s="3">
        <v>2</v>
      </c>
      <c r="GH575" s="3">
        <v>1</v>
      </c>
      <c r="GI575" s="3">
        <v>2</v>
      </c>
      <c r="GJ575" s="3">
        <v>0</v>
      </c>
      <c r="GK575" s="3">
        <v>0</v>
      </c>
      <c r="GL575" s="3">
        <f t="shared" si="805"/>
        <v>0</v>
      </c>
      <c r="GM575" s="3">
        <f t="shared" si="806"/>
        <v>30663.33</v>
      </c>
      <c r="GN575" s="3">
        <f t="shared" si="807"/>
        <v>0</v>
      </c>
      <c r="GO575" s="3">
        <f t="shared" si="808"/>
        <v>30663.33</v>
      </c>
      <c r="GP575" s="3">
        <f t="shared" si="809"/>
        <v>0</v>
      </c>
      <c r="GQ575" s="3"/>
      <c r="GR575" s="3">
        <v>0</v>
      </c>
      <c r="GS575" s="3">
        <v>3</v>
      </c>
      <c r="GT575" s="3">
        <v>0</v>
      </c>
      <c r="GU575" s="3" t="s">
        <v>3</v>
      </c>
      <c r="GV575" s="3">
        <f t="shared" si="810"/>
        <v>0</v>
      </c>
      <c r="GW575" s="3">
        <v>1</v>
      </c>
      <c r="GX575" s="3">
        <f t="shared" si="811"/>
        <v>0</v>
      </c>
      <c r="GY575" s="3"/>
      <c r="GZ575" s="3"/>
      <c r="HA575" s="3">
        <v>0</v>
      </c>
      <c r="HB575" s="3">
        <v>0</v>
      </c>
      <c r="HC575" s="3">
        <f t="shared" si="812"/>
        <v>0</v>
      </c>
      <c r="HD575" s="3"/>
      <c r="HE575" s="3" t="s">
        <v>3</v>
      </c>
      <c r="HF575" s="3" t="s">
        <v>3</v>
      </c>
      <c r="HG575" s="3"/>
      <c r="HH575" s="3"/>
      <c r="HI575" s="3"/>
      <c r="HJ575" s="3"/>
      <c r="HK575" s="3"/>
      <c r="HL575" s="3"/>
      <c r="HM575" s="3" t="s">
        <v>3</v>
      </c>
      <c r="HN575" s="3" t="s">
        <v>3</v>
      </c>
      <c r="HO575" s="3" t="s">
        <v>3</v>
      </c>
      <c r="HP575" s="3" t="s">
        <v>3</v>
      </c>
      <c r="HQ575" s="3" t="s">
        <v>3</v>
      </c>
      <c r="HR575" s="3"/>
      <c r="HS575" s="3">
        <v>0</v>
      </c>
      <c r="HT575" s="3"/>
      <c r="HU575" s="3"/>
      <c r="HV575" s="3"/>
      <c r="HW575" s="3"/>
      <c r="HX575" s="3"/>
      <c r="HY575" s="3"/>
      <c r="HZ575" s="3"/>
      <c r="IA575" s="3"/>
      <c r="IB575" s="3"/>
      <c r="IC575" s="3"/>
      <c r="ID575" s="3"/>
      <c r="IE575" s="3"/>
      <c r="IF575" s="3"/>
      <c r="IG575" s="3"/>
      <c r="IH575" s="3"/>
      <c r="II575" s="3"/>
      <c r="IJ575" s="3"/>
      <c r="IK575" s="3">
        <v>0</v>
      </c>
      <c r="IL575" s="3"/>
      <c r="IM575" s="3"/>
      <c r="IN575" s="3"/>
      <c r="IO575" s="3"/>
      <c r="IP575" s="3"/>
      <c r="IQ575" s="3"/>
      <c r="IR575" s="3"/>
      <c r="IS575" s="3"/>
      <c r="IT575" s="3"/>
      <c r="IU575" s="3"/>
    </row>
    <row r="576" spans="1:255" ht="409.5" x14ac:dyDescent="0.25">
      <c r="A576" s="4">
        <v>17</v>
      </c>
      <c r="B576" s="4">
        <v>1</v>
      </c>
      <c r="C576" s="4"/>
      <c r="D576" s="4"/>
      <c r="E576" s="4" t="s">
        <v>3</v>
      </c>
      <c r="F576" s="4" t="s">
        <v>759</v>
      </c>
      <c r="G576" s="4" t="s">
        <v>760</v>
      </c>
      <c r="H576" s="4" t="s">
        <v>57</v>
      </c>
      <c r="I576" s="4">
        <f>ROUND(13099/100,9)</f>
        <v>130.99</v>
      </c>
      <c r="J576" s="4">
        <v>0</v>
      </c>
      <c r="K576" s="4">
        <f>ROUND(13099/100,9)</f>
        <v>130.99</v>
      </c>
      <c r="L576" s="4"/>
      <c r="M576" s="4"/>
      <c r="N576" s="4"/>
      <c r="O576" s="4">
        <f t="shared" si="777"/>
        <v>547042.36</v>
      </c>
      <c r="P576" s="4">
        <f t="shared" si="778"/>
        <v>28259.33</v>
      </c>
      <c r="Q576" s="4">
        <f t="shared" si="779"/>
        <v>6588.58</v>
      </c>
      <c r="R576" s="4">
        <f t="shared" si="780"/>
        <v>2782</v>
      </c>
      <c r="S576" s="4">
        <f t="shared" si="781"/>
        <v>512194.45</v>
      </c>
      <c r="T576" s="4">
        <f t="shared" si="782"/>
        <v>0</v>
      </c>
      <c r="U576" s="4">
        <f t="shared" si="783"/>
        <v>738.94550363999997</v>
      </c>
      <c r="V576" s="4">
        <f t="shared" si="784"/>
        <v>0</v>
      </c>
      <c r="W576" s="4">
        <f t="shared" si="785"/>
        <v>0</v>
      </c>
      <c r="X576" s="4">
        <f t="shared" si="786"/>
        <v>499527.16</v>
      </c>
      <c r="Y576" s="4">
        <f t="shared" si="787"/>
        <v>262637.99</v>
      </c>
      <c r="Z576" s="4"/>
      <c r="AA576" s="4">
        <v>-1</v>
      </c>
      <c r="AB576" s="4">
        <f t="shared" si="788"/>
        <v>127.57</v>
      </c>
      <c r="AC576" s="4">
        <f t="shared" si="789"/>
        <v>58.15</v>
      </c>
      <c r="AD576" s="4">
        <f t="shared" si="790"/>
        <v>3.1440000000000001</v>
      </c>
      <c r="AE576" s="4">
        <f t="shared" si="791"/>
        <v>0.36</v>
      </c>
      <c r="AF576" s="4">
        <f t="shared" si="791"/>
        <v>66.275999999999996</v>
      </c>
      <c r="AG576" s="4">
        <f t="shared" si="792"/>
        <v>0</v>
      </c>
      <c r="AH576" s="4">
        <f t="shared" si="793"/>
        <v>5.3879999999999999</v>
      </c>
      <c r="AI576" s="4">
        <f t="shared" si="793"/>
        <v>0</v>
      </c>
      <c r="AJ576" s="4">
        <f t="shared" si="794"/>
        <v>0</v>
      </c>
      <c r="AK576" s="4">
        <v>116</v>
      </c>
      <c r="AL576" s="4">
        <v>58.15</v>
      </c>
      <c r="AM576" s="4">
        <v>2.62</v>
      </c>
      <c r="AN576" s="4">
        <v>0.3</v>
      </c>
      <c r="AO576" s="4">
        <v>55.23</v>
      </c>
      <c r="AP576" s="4">
        <v>0</v>
      </c>
      <c r="AQ576" s="4">
        <v>4.49</v>
      </c>
      <c r="AR576" s="4">
        <v>0</v>
      </c>
      <c r="AS576" s="4">
        <v>0</v>
      </c>
      <c r="AT576" s="4">
        <v>97</v>
      </c>
      <c r="AU576" s="4">
        <v>51</v>
      </c>
      <c r="AV576" s="4">
        <v>1.0469999999999999</v>
      </c>
      <c r="AW576" s="4">
        <v>1</v>
      </c>
      <c r="AX576" s="4"/>
      <c r="AY576" s="4"/>
      <c r="AZ576" s="4">
        <v>1</v>
      </c>
      <c r="BA576" s="4">
        <v>56.35</v>
      </c>
      <c r="BB576" s="4">
        <v>15.28</v>
      </c>
      <c r="BC576" s="4">
        <v>3.71</v>
      </c>
      <c r="BD576" s="4" t="s">
        <v>3</v>
      </c>
      <c r="BE576" s="4" t="s">
        <v>3</v>
      </c>
      <c r="BF576" s="4" t="s">
        <v>3</v>
      </c>
      <c r="BG576" s="4" t="s">
        <v>3</v>
      </c>
      <c r="BH576" s="4">
        <v>0</v>
      </c>
      <c r="BI576" s="4">
        <v>2</v>
      </c>
      <c r="BJ576" s="4" t="s">
        <v>761</v>
      </c>
      <c r="BK576" s="4"/>
      <c r="BL576" s="4"/>
      <c r="BM576" s="4">
        <v>67</v>
      </c>
      <c r="BN576" s="4">
        <v>0</v>
      </c>
      <c r="BO576" s="4" t="s">
        <v>759</v>
      </c>
      <c r="BP576" s="4">
        <v>1</v>
      </c>
      <c r="BQ576" s="4">
        <v>40</v>
      </c>
      <c r="BR576" s="4">
        <v>0</v>
      </c>
      <c r="BS576" s="4">
        <v>56.35</v>
      </c>
      <c r="BT576" s="4">
        <v>1</v>
      </c>
      <c r="BU576" s="4">
        <v>1</v>
      </c>
      <c r="BV576" s="4">
        <v>1</v>
      </c>
      <c r="BW576" s="4">
        <v>1</v>
      </c>
      <c r="BX576" s="4">
        <v>1</v>
      </c>
      <c r="BY576" s="4" t="s">
        <v>3</v>
      </c>
      <c r="BZ576" s="4">
        <v>97</v>
      </c>
      <c r="CA576" s="4">
        <v>51</v>
      </c>
      <c r="CB576" s="4" t="s">
        <v>3</v>
      </c>
      <c r="CC576" s="4"/>
      <c r="CD576" s="4"/>
      <c r="CE576" s="4">
        <v>1566</v>
      </c>
      <c r="CF576" s="4">
        <v>0</v>
      </c>
      <c r="CG576" s="4">
        <v>0</v>
      </c>
      <c r="CH576" s="4"/>
      <c r="CI576" s="4"/>
      <c r="CJ576" s="4"/>
      <c r="CK576" s="4"/>
      <c r="CL576" s="4"/>
      <c r="CM576" s="4">
        <v>0</v>
      </c>
      <c r="CN576" s="10" t="s">
        <v>2491</v>
      </c>
      <c r="CO576" s="4">
        <v>0</v>
      </c>
      <c r="CP576" s="4">
        <f t="shared" si="795"/>
        <v>547042.36</v>
      </c>
      <c r="CQ576" s="4">
        <f t="shared" si="796"/>
        <v>215.74</v>
      </c>
      <c r="CR576" s="4">
        <f t="shared" si="797"/>
        <v>50.27</v>
      </c>
      <c r="CS576" s="4">
        <f t="shared" si="798"/>
        <v>21.41</v>
      </c>
      <c r="CT576" s="4">
        <f t="shared" si="799"/>
        <v>3910.13</v>
      </c>
      <c r="CU576" s="4">
        <f t="shared" si="800"/>
        <v>0</v>
      </c>
      <c r="CV576" s="4">
        <f t="shared" si="801"/>
        <v>5.6412359999999993</v>
      </c>
      <c r="CW576" s="4">
        <f t="shared" si="802"/>
        <v>0</v>
      </c>
      <c r="CX576" s="4">
        <f t="shared" si="802"/>
        <v>0</v>
      </c>
      <c r="CY576" s="4">
        <f t="shared" si="803"/>
        <v>496849.38</v>
      </c>
      <c r="CZ576" s="4">
        <f t="shared" si="804"/>
        <v>261230.09</v>
      </c>
      <c r="DA576" s="4"/>
      <c r="DB576" s="4">
        <v>164</v>
      </c>
      <c r="DC576" s="4" t="s">
        <v>3</v>
      </c>
      <c r="DD576" s="4" t="s">
        <v>22</v>
      </c>
      <c r="DE576" s="4" t="s">
        <v>42</v>
      </c>
      <c r="DF576" s="4" t="s">
        <v>42</v>
      </c>
      <c r="DG576" s="4" t="s">
        <v>42</v>
      </c>
      <c r="DH576" s="4" t="s">
        <v>3</v>
      </c>
      <c r="DI576" s="4" t="s">
        <v>42</v>
      </c>
      <c r="DJ576" s="4" t="s">
        <v>42</v>
      </c>
      <c r="DK576" s="4" t="s">
        <v>3</v>
      </c>
      <c r="DL576" s="4" t="s">
        <v>3</v>
      </c>
      <c r="DM576" s="4" t="s">
        <v>3</v>
      </c>
      <c r="DN576" s="4">
        <v>0</v>
      </c>
      <c r="DO576" s="4">
        <v>0</v>
      </c>
      <c r="DP576" s="4">
        <v>1</v>
      </c>
      <c r="DQ576" s="4">
        <v>1</v>
      </c>
      <c r="DR576" s="4"/>
      <c r="DS576" s="4"/>
      <c r="DT576" s="4"/>
      <c r="DU576" s="4">
        <v>1003</v>
      </c>
      <c r="DV576" s="4" t="s">
        <v>57</v>
      </c>
      <c r="DW576" s="4" t="s">
        <v>57</v>
      </c>
      <c r="DX576" s="4">
        <v>100</v>
      </c>
      <c r="DY576" s="4"/>
      <c r="DZ576" s="4" t="s">
        <v>3</v>
      </c>
      <c r="EA576" s="4" t="s">
        <v>3</v>
      </c>
      <c r="EB576" s="4" t="s">
        <v>3</v>
      </c>
      <c r="EC576" s="4" t="s">
        <v>3</v>
      </c>
      <c r="ED576" s="4"/>
      <c r="EE576" s="4">
        <v>57042957</v>
      </c>
      <c r="EF576" s="4">
        <v>40</v>
      </c>
      <c r="EG576" s="4" t="s">
        <v>33</v>
      </c>
      <c r="EH576" s="4">
        <v>0</v>
      </c>
      <c r="EI576" s="4" t="s">
        <v>3</v>
      </c>
      <c r="EJ576" s="4">
        <v>2</v>
      </c>
      <c r="EK576" s="4">
        <v>67</v>
      </c>
      <c r="EL576" s="4" t="s">
        <v>34</v>
      </c>
      <c r="EM576" s="4" t="s">
        <v>35</v>
      </c>
      <c r="EN576" s="4"/>
      <c r="EO576" s="4" t="s">
        <v>46</v>
      </c>
      <c r="EP576" s="4"/>
      <c r="EQ576" s="4">
        <v>1024</v>
      </c>
      <c r="ER576" s="4">
        <v>116</v>
      </c>
      <c r="ES576" s="4">
        <v>58.15</v>
      </c>
      <c r="ET576" s="4">
        <v>2.62</v>
      </c>
      <c r="EU576" s="4">
        <v>0.3</v>
      </c>
      <c r="EV576" s="4">
        <v>55.23</v>
      </c>
      <c r="EW576" s="4">
        <v>4.49</v>
      </c>
      <c r="EX576" s="4">
        <v>0</v>
      </c>
      <c r="EY576" s="4">
        <v>0</v>
      </c>
      <c r="EZ576" s="4"/>
      <c r="FA576" s="4"/>
      <c r="FB576" s="4"/>
      <c r="FC576" s="4"/>
      <c r="FD576" s="4"/>
      <c r="FE576" s="4"/>
      <c r="FF576" s="4"/>
      <c r="FG576" s="4"/>
      <c r="FH576" s="4"/>
      <c r="FI576" s="4"/>
      <c r="FJ576" s="4"/>
      <c r="FK576" s="4"/>
      <c r="FL576" s="4"/>
      <c r="FM576" s="4"/>
      <c r="FN576" s="4"/>
      <c r="FO576" s="4"/>
      <c r="FP576" s="4"/>
      <c r="FQ576" s="4">
        <v>0</v>
      </c>
      <c r="FR576" s="4">
        <v>0</v>
      </c>
      <c r="FS576" s="4">
        <v>0</v>
      </c>
      <c r="FT576" s="4"/>
      <c r="FU576" s="4"/>
      <c r="FV576" s="4"/>
      <c r="FW576" s="4"/>
      <c r="FX576" s="4">
        <v>97</v>
      </c>
      <c r="FY576" s="4">
        <v>51</v>
      </c>
      <c r="FZ576" s="4"/>
      <c r="GA576" s="4" t="s">
        <v>3</v>
      </c>
      <c r="GB576" s="4"/>
      <c r="GC576" s="4"/>
      <c r="GD576" s="4">
        <v>1</v>
      </c>
      <c r="GE576" s="4"/>
      <c r="GF576" s="4">
        <v>770559996</v>
      </c>
      <c r="GG576" s="4">
        <v>2</v>
      </c>
      <c r="GH576" s="4">
        <v>1</v>
      </c>
      <c r="GI576" s="4">
        <v>2</v>
      </c>
      <c r="GJ576" s="4">
        <v>0</v>
      </c>
      <c r="GK576" s="4">
        <v>0</v>
      </c>
      <c r="GL576" s="4">
        <f t="shared" si="805"/>
        <v>0</v>
      </c>
      <c r="GM576" s="4">
        <f t="shared" si="806"/>
        <v>1309207.51</v>
      </c>
      <c r="GN576" s="4">
        <f t="shared" si="807"/>
        <v>0</v>
      </c>
      <c r="GO576" s="4">
        <f t="shared" si="808"/>
        <v>1309207.51</v>
      </c>
      <c r="GP576" s="4">
        <f t="shared" si="809"/>
        <v>0</v>
      </c>
      <c r="GQ576" s="4"/>
      <c r="GR576" s="4">
        <v>0</v>
      </c>
      <c r="GS576" s="4">
        <v>0</v>
      </c>
      <c r="GT576" s="4">
        <v>0</v>
      </c>
      <c r="GU576" s="4" t="s">
        <v>3</v>
      </c>
      <c r="GV576" s="4">
        <f t="shared" si="810"/>
        <v>0</v>
      </c>
      <c r="GW576" s="4">
        <v>1</v>
      </c>
      <c r="GX576" s="4">
        <f t="shared" si="811"/>
        <v>0</v>
      </c>
      <c r="GY576" s="4"/>
      <c r="GZ576" s="4"/>
      <c r="HA576" s="4">
        <v>0</v>
      </c>
      <c r="HB576" s="4">
        <v>0</v>
      </c>
      <c r="HC576" s="4">
        <f t="shared" si="812"/>
        <v>0</v>
      </c>
      <c r="HD576" s="4"/>
      <c r="HE576" s="4" t="s">
        <v>3</v>
      </c>
      <c r="HF576" s="4" t="s">
        <v>3</v>
      </c>
      <c r="HG576" s="4"/>
      <c r="HH576" s="4"/>
      <c r="HI576" s="4"/>
      <c r="HJ576" s="4"/>
      <c r="HK576" s="4"/>
      <c r="HL576" s="4"/>
      <c r="HM576" s="4" t="s">
        <v>3</v>
      </c>
      <c r="HN576" s="4" t="s">
        <v>3</v>
      </c>
      <c r="HO576" s="4" t="s">
        <v>3</v>
      </c>
      <c r="HP576" s="4" t="s">
        <v>3</v>
      </c>
      <c r="HQ576" s="4" t="s">
        <v>3</v>
      </c>
      <c r="HR576" s="4"/>
      <c r="HS576" s="4">
        <v>0</v>
      </c>
      <c r="HT576" s="4"/>
      <c r="HU576" s="4"/>
      <c r="HV576" s="4"/>
      <c r="HW576" s="4"/>
      <c r="HX576" s="4"/>
      <c r="HY576" s="4"/>
      <c r="HZ576" s="4"/>
      <c r="IA576" s="4"/>
      <c r="IB576" s="4"/>
      <c r="IC576" s="4"/>
      <c r="ID576" s="4"/>
      <c r="IE576" s="4"/>
      <c r="IF576" s="4"/>
      <c r="IG576" s="4"/>
      <c r="IH576" s="4"/>
      <c r="II576" s="4"/>
      <c r="IJ576" s="4"/>
      <c r="IK576" s="4">
        <v>0</v>
      </c>
      <c r="IL576" s="4"/>
      <c r="IM576" s="4"/>
      <c r="IN576" s="4"/>
      <c r="IO576" s="4"/>
      <c r="IP576" s="4"/>
      <c r="IQ576" s="4"/>
      <c r="IR576" s="4"/>
      <c r="IS576" s="4"/>
      <c r="IT576" s="4"/>
      <c r="IU576" s="4"/>
    </row>
    <row r="577" spans="1:255" ht="409.5" x14ac:dyDescent="0.25">
      <c r="A577" s="3">
        <v>18</v>
      </c>
      <c r="B577" s="3">
        <v>1</v>
      </c>
      <c r="C577" s="3"/>
      <c r="D577" s="3"/>
      <c r="E577" s="3" t="s">
        <v>3</v>
      </c>
      <c r="F577" s="3" t="s">
        <v>762</v>
      </c>
      <c r="G577" s="3" t="s">
        <v>763</v>
      </c>
      <c r="H577" s="3" t="s">
        <v>764</v>
      </c>
      <c r="I577" s="3">
        <f>I575*J577</f>
        <v>13.49197</v>
      </c>
      <c r="J577" s="3">
        <v>0.10299999999999999</v>
      </c>
      <c r="K577" s="3">
        <v>0.10299999999999999</v>
      </c>
      <c r="L577" s="3"/>
      <c r="M577" s="3"/>
      <c r="N577" s="3"/>
      <c r="O577" s="3">
        <f t="shared" si="777"/>
        <v>0</v>
      </c>
      <c r="P577" s="3">
        <f t="shared" si="778"/>
        <v>0</v>
      </c>
      <c r="Q577" s="3">
        <f>(ROUND((ROUND(((ET577)*AV577*I577),2)*BB577),2)+ROUND((ROUND(((AE577-(EU577))*AV577*I577),2)*BS577),2))</f>
        <v>0</v>
      </c>
      <c r="R577" s="3">
        <f>(ROUND((ROUND(((EU577)*AV577*I577),2)*BS577),2)+ROUND((ROUND(((AE577-(EU577))*AV577*I577),2)*BS577),2))</f>
        <v>0</v>
      </c>
      <c r="S577" s="3">
        <f t="shared" si="781"/>
        <v>0</v>
      </c>
      <c r="T577" s="3">
        <f t="shared" si="782"/>
        <v>0</v>
      </c>
      <c r="U577" s="3">
        <f t="shared" si="783"/>
        <v>0</v>
      </c>
      <c r="V577" s="3">
        <f t="shared" si="784"/>
        <v>0</v>
      </c>
      <c r="W577" s="3">
        <f t="shared" si="785"/>
        <v>0</v>
      </c>
      <c r="X577" s="3">
        <f>(ROUND((((S577+ROUND((ROUND(((EU577)*AV577*I577),2)*BS577),2))*AT577)/100),2)+ROUND(((ROUND((ROUND(((AE577-(EU577))*AV577*I577),2)*BS577),2)*AT577)/100),2))</f>
        <v>0</v>
      </c>
      <c r="Y577" s="3">
        <f>(ROUND((((S577+ROUND((ROUND(((EU577)*AV577*I577),2)*BS577),2))*AU577)/100),2)+ROUND(((ROUND((ROUND(((AE577-(EU577))*AV577*I577),2)*BS577),2)*AU577)/100),2))</f>
        <v>0</v>
      </c>
      <c r="Z577" s="3"/>
      <c r="AA577" s="3">
        <v>-1</v>
      </c>
      <c r="AB577" s="3">
        <f t="shared" si="788"/>
        <v>0</v>
      </c>
      <c r="AC577" s="3">
        <f>ROUND((ES577),6)</f>
        <v>0</v>
      </c>
      <c r="AD577" s="3">
        <f>ROUND((((ET577)-(EU577))+AE577),6)</f>
        <v>0</v>
      </c>
      <c r="AE577" s="3">
        <f>ROUND((EU577),6)</f>
        <v>0</v>
      </c>
      <c r="AF577" s="3">
        <f>ROUND((EV577),6)</f>
        <v>0</v>
      </c>
      <c r="AG577" s="3">
        <f t="shared" si="792"/>
        <v>0</v>
      </c>
      <c r="AH577" s="3">
        <f>(EW577)</f>
        <v>0</v>
      </c>
      <c r="AI577" s="3">
        <f>(EX577)</f>
        <v>0</v>
      </c>
      <c r="AJ577" s="3">
        <f t="shared" si="794"/>
        <v>0</v>
      </c>
      <c r="AK577" s="3">
        <v>0</v>
      </c>
      <c r="AL577" s="3">
        <v>0</v>
      </c>
      <c r="AM577" s="3">
        <v>0</v>
      </c>
      <c r="AN577" s="3">
        <v>0</v>
      </c>
      <c r="AO577" s="3">
        <v>0</v>
      </c>
      <c r="AP577" s="3">
        <v>0</v>
      </c>
      <c r="AQ577" s="3">
        <v>0</v>
      </c>
      <c r="AR577" s="3">
        <v>0</v>
      </c>
      <c r="AS577" s="3">
        <v>0</v>
      </c>
      <c r="AT577" s="3">
        <v>97</v>
      </c>
      <c r="AU577" s="3">
        <v>51</v>
      </c>
      <c r="AV577" s="3">
        <v>1</v>
      </c>
      <c r="AW577" s="3">
        <v>1</v>
      </c>
      <c r="AX577" s="3"/>
      <c r="AY577" s="3"/>
      <c r="AZ577" s="3">
        <v>1</v>
      </c>
      <c r="BA577" s="3">
        <v>1</v>
      </c>
      <c r="BB577" s="3">
        <v>1</v>
      </c>
      <c r="BC577" s="3">
        <v>1</v>
      </c>
      <c r="BD577" s="3" t="s">
        <v>3</v>
      </c>
      <c r="BE577" s="3" t="s">
        <v>3</v>
      </c>
      <c r="BF577" s="3" t="s">
        <v>3</v>
      </c>
      <c r="BG577" s="3" t="s">
        <v>3</v>
      </c>
      <c r="BH577" s="3">
        <v>3</v>
      </c>
      <c r="BI577" s="3">
        <v>2</v>
      </c>
      <c r="BJ577" s="3" t="s">
        <v>3</v>
      </c>
      <c r="BK577" s="3"/>
      <c r="BL577" s="3"/>
      <c r="BM577" s="3">
        <v>67</v>
      </c>
      <c r="BN577" s="3">
        <v>0</v>
      </c>
      <c r="BO577" s="3" t="s">
        <v>3</v>
      </c>
      <c r="BP577" s="3">
        <v>0</v>
      </c>
      <c r="BQ577" s="3">
        <v>40</v>
      </c>
      <c r="BR577" s="3">
        <v>0</v>
      </c>
      <c r="BS577" s="3">
        <v>1</v>
      </c>
      <c r="BT577" s="3">
        <v>1</v>
      </c>
      <c r="BU577" s="3">
        <v>1</v>
      </c>
      <c r="BV577" s="3">
        <v>1</v>
      </c>
      <c r="BW577" s="3">
        <v>1</v>
      </c>
      <c r="BX577" s="3">
        <v>1</v>
      </c>
      <c r="BY577" s="3" t="s">
        <v>3</v>
      </c>
      <c r="BZ577" s="3">
        <v>97</v>
      </c>
      <c r="CA577" s="3">
        <v>51</v>
      </c>
      <c r="CB577" s="3" t="s">
        <v>3</v>
      </c>
      <c r="CC577" s="3"/>
      <c r="CD577" s="3"/>
      <c r="CE577" s="3">
        <v>1566</v>
      </c>
      <c r="CF577" s="3">
        <v>0</v>
      </c>
      <c r="CG577" s="3">
        <v>0</v>
      </c>
      <c r="CH577" s="3"/>
      <c r="CI577" s="3"/>
      <c r="CJ577" s="3"/>
      <c r="CK577" s="3"/>
      <c r="CL577" s="3"/>
      <c r="CM577" s="3">
        <v>0</v>
      </c>
      <c r="CN577" s="9" t="s">
        <v>2529</v>
      </c>
      <c r="CO577" s="3">
        <v>0</v>
      </c>
      <c r="CP577" s="3">
        <f t="shared" si="795"/>
        <v>0</v>
      </c>
      <c r="CQ577" s="3">
        <f t="shared" si="796"/>
        <v>0</v>
      </c>
      <c r="CR577" s="3">
        <f>(ROUND((ROUND(((ET577)*AV577*1),2)*BB577),2)+ROUND((ROUND(((AE577-(EU577))*AV577*1),2)*BS577),2))</f>
        <v>0</v>
      </c>
      <c r="CS577" s="3">
        <f>(ROUND((ROUND(((EU577)*AV577*1),2)*BS577),2)+ROUND((ROUND(((AE577-(EU577))*AV577*1),2)*BS577),2))</f>
        <v>0</v>
      </c>
      <c r="CT577" s="3">
        <f t="shared" si="799"/>
        <v>0</v>
      </c>
      <c r="CU577" s="3">
        <f t="shared" si="800"/>
        <v>0</v>
      </c>
      <c r="CV577" s="3">
        <f t="shared" si="801"/>
        <v>0</v>
      </c>
      <c r="CW577" s="3">
        <f t="shared" si="802"/>
        <v>0</v>
      </c>
      <c r="CX577" s="3">
        <f t="shared" si="802"/>
        <v>0</v>
      </c>
      <c r="CY577" s="3">
        <f>(ROUND((((S577+ROUND((ROUND(((EU577)*AV577*1),2)*BS577),2))*AT577)/100),2)+ROUND(((ROUND((ROUND(((AE577-(EU577))*AV577*1),2)*BS577),2)*AT577)/100),2))</f>
        <v>0</v>
      </c>
      <c r="CZ577" s="3">
        <f>(ROUND((((S577+ROUND((ROUND(((EU577)*AV577*1),2)*BS577),2))*AU577)/100),2)+ROUND(((ROUND((ROUND(((AE577-(EU577))*AV577*1),2)*BS577),2)*AU577)/100),2))</f>
        <v>0</v>
      </c>
      <c r="DA577" s="3"/>
      <c r="DB577" s="3"/>
      <c r="DC577" s="3" t="s">
        <v>3</v>
      </c>
      <c r="DD577" s="3" t="s">
        <v>3</v>
      </c>
      <c r="DE577" s="3" t="s">
        <v>3</v>
      </c>
      <c r="DF577" s="3" t="s">
        <v>3</v>
      </c>
      <c r="DG577" s="3" t="s">
        <v>3</v>
      </c>
      <c r="DH577" s="3" t="s">
        <v>3</v>
      </c>
      <c r="DI577" s="3" t="s">
        <v>3</v>
      </c>
      <c r="DJ577" s="3" t="s">
        <v>3</v>
      </c>
      <c r="DK577" s="3" t="s">
        <v>3</v>
      </c>
      <c r="DL577" s="3" t="s">
        <v>3</v>
      </c>
      <c r="DM577" s="3" t="s">
        <v>3</v>
      </c>
      <c r="DN577" s="3">
        <v>0</v>
      </c>
      <c r="DO577" s="3">
        <v>0</v>
      </c>
      <c r="DP577" s="3">
        <v>1</v>
      </c>
      <c r="DQ577" s="3">
        <v>1</v>
      </c>
      <c r="DR577" s="3"/>
      <c r="DS577" s="3"/>
      <c r="DT577" s="3"/>
      <c r="DU577" s="3">
        <v>1003</v>
      </c>
      <c r="DV577" s="3" t="s">
        <v>764</v>
      </c>
      <c r="DW577" s="3" t="s">
        <v>764</v>
      </c>
      <c r="DX577" s="3">
        <v>1000</v>
      </c>
      <c r="DY577" s="3"/>
      <c r="DZ577" s="3" t="s">
        <v>3</v>
      </c>
      <c r="EA577" s="3" t="s">
        <v>3</v>
      </c>
      <c r="EB577" s="3" t="s">
        <v>3</v>
      </c>
      <c r="EC577" s="3" t="s">
        <v>3</v>
      </c>
      <c r="ED577" s="3"/>
      <c r="EE577" s="3">
        <v>57042957</v>
      </c>
      <c r="EF577" s="3">
        <v>40</v>
      </c>
      <c r="EG577" s="3" t="s">
        <v>33</v>
      </c>
      <c r="EH577" s="3">
        <v>0</v>
      </c>
      <c r="EI577" s="3" t="s">
        <v>3</v>
      </c>
      <c r="EJ577" s="3">
        <v>2</v>
      </c>
      <c r="EK577" s="3">
        <v>67</v>
      </c>
      <c r="EL577" s="3" t="s">
        <v>34</v>
      </c>
      <c r="EM577" s="3" t="s">
        <v>35</v>
      </c>
      <c r="EN577" s="3"/>
      <c r="EO577" s="3" t="s">
        <v>24</v>
      </c>
      <c r="EP577" s="3"/>
      <c r="EQ577" s="3">
        <v>1024</v>
      </c>
      <c r="ER577" s="3">
        <v>0</v>
      </c>
      <c r="ES577" s="3">
        <v>0</v>
      </c>
      <c r="ET577" s="3">
        <v>0</v>
      </c>
      <c r="EU577" s="3">
        <v>0</v>
      </c>
      <c r="EV577" s="3">
        <v>0</v>
      </c>
      <c r="EW577" s="3">
        <v>0</v>
      </c>
      <c r="EX577" s="3">
        <v>0</v>
      </c>
      <c r="EY577" s="3"/>
      <c r="EZ577" s="3"/>
      <c r="FA577" s="3"/>
      <c r="FB577" s="3"/>
      <c r="FC577" s="3"/>
      <c r="FD577" s="3"/>
      <c r="FE577" s="3"/>
      <c r="FF577" s="3"/>
      <c r="FG577" s="3"/>
      <c r="FH577" s="3"/>
      <c r="FI577" s="3"/>
      <c r="FJ577" s="3"/>
      <c r="FK577" s="3"/>
      <c r="FL577" s="3"/>
      <c r="FM577" s="3"/>
      <c r="FN577" s="3"/>
      <c r="FO577" s="3"/>
      <c r="FP577" s="3"/>
      <c r="FQ577" s="3">
        <v>0</v>
      </c>
      <c r="FR577" s="3">
        <v>0</v>
      </c>
      <c r="FS577" s="3">
        <v>0</v>
      </c>
      <c r="FT577" s="3"/>
      <c r="FU577" s="3"/>
      <c r="FV577" s="3"/>
      <c r="FW577" s="3"/>
      <c r="FX577" s="3">
        <v>97</v>
      </c>
      <c r="FY577" s="3">
        <v>51</v>
      </c>
      <c r="FZ577" s="3"/>
      <c r="GA577" s="3" t="s">
        <v>3</v>
      </c>
      <c r="GB577" s="3"/>
      <c r="GC577" s="3"/>
      <c r="GD577" s="3">
        <v>1</v>
      </c>
      <c r="GE577" s="3"/>
      <c r="GF577" s="3">
        <v>-507544343</v>
      </c>
      <c r="GG577" s="3">
        <v>2</v>
      </c>
      <c r="GH577" s="3">
        <v>1</v>
      </c>
      <c r="GI577" s="3">
        <v>-2</v>
      </c>
      <c r="GJ577" s="3">
        <v>0</v>
      </c>
      <c r="GK577" s="3">
        <v>0</v>
      </c>
      <c r="GL577" s="3">
        <f t="shared" si="805"/>
        <v>0</v>
      </c>
      <c r="GM577" s="3">
        <f t="shared" si="806"/>
        <v>0</v>
      </c>
      <c r="GN577" s="3">
        <f t="shared" si="807"/>
        <v>0</v>
      </c>
      <c r="GO577" s="3">
        <f t="shared" si="808"/>
        <v>0</v>
      </c>
      <c r="GP577" s="3">
        <f t="shared" si="809"/>
        <v>0</v>
      </c>
      <c r="GQ577" s="3"/>
      <c r="GR577" s="3">
        <v>0</v>
      </c>
      <c r="GS577" s="3">
        <v>3</v>
      </c>
      <c r="GT577" s="3">
        <v>0</v>
      </c>
      <c r="GU577" s="3" t="s">
        <v>3</v>
      </c>
      <c r="GV577" s="3">
        <f t="shared" si="810"/>
        <v>0</v>
      </c>
      <c r="GW577" s="3">
        <v>1</v>
      </c>
      <c r="GX577" s="3">
        <f t="shared" si="811"/>
        <v>0</v>
      </c>
      <c r="GY577" s="3"/>
      <c r="GZ577" s="3"/>
      <c r="HA577" s="3">
        <v>0</v>
      </c>
      <c r="HB577" s="3">
        <v>0</v>
      </c>
      <c r="HC577" s="3">
        <f t="shared" si="812"/>
        <v>0</v>
      </c>
      <c r="HD577" s="3"/>
      <c r="HE577" s="3" t="s">
        <v>3</v>
      </c>
      <c r="HF577" s="3" t="s">
        <v>3</v>
      </c>
      <c r="HG577" s="3"/>
      <c r="HH577" s="3"/>
      <c r="HI577" s="3"/>
      <c r="HJ577" s="3"/>
      <c r="HK577" s="3"/>
      <c r="HL577" s="3"/>
      <c r="HM577" s="3" t="s">
        <v>3</v>
      </c>
      <c r="HN577" s="3" t="s">
        <v>3</v>
      </c>
      <c r="HO577" s="3" t="s">
        <v>3</v>
      </c>
      <c r="HP577" s="3" t="s">
        <v>3</v>
      </c>
      <c r="HQ577" s="3" t="s">
        <v>3</v>
      </c>
      <c r="HR577" s="3"/>
      <c r="HS577" s="3">
        <v>0</v>
      </c>
      <c r="HT577" s="3"/>
      <c r="HU577" s="3"/>
      <c r="HV577" s="3"/>
      <c r="HW577" s="3"/>
      <c r="HX577" s="3"/>
      <c r="HY577" s="3"/>
      <c r="HZ577" s="3"/>
      <c r="IA577" s="3"/>
      <c r="IB577" s="3"/>
      <c r="IC577" s="3"/>
      <c r="ID577" s="3"/>
      <c r="IE577" s="3"/>
      <c r="IF577" s="3"/>
      <c r="IG577" s="3"/>
      <c r="IH577" s="3"/>
      <c r="II577" s="3"/>
      <c r="IJ577" s="3"/>
      <c r="IK577" s="3">
        <v>0</v>
      </c>
      <c r="IL577" s="3"/>
      <c r="IM577" s="3"/>
      <c r="IN577" s="3"/>
      <c r="IO577" s="3"/>
      <c r="IP577" s="3"/>
      <c r="IQ577" s="3"/>
      <c r="IR577" s="3"/>
      <c r="IS577" s="3"/>
      <c r="IT577" s="3"/>
      <c r="IU577" s="3"/>
    </row>
    <row r="578" spans="1:255" ht="409.5" x14ac:dyDescent="0.25">
      <c r="A578" s="4">
        <v>18</v>
      </c>
      <c r="B578" s="4">
        <v>1</v>
      </c>
      <c r="C578" s="4"/>
      <c r="D578" s="4"/>
      <c r="E578" s="4" t="s">
        <v>3</v>
      </c>
      <c r="F578" s="4" t="s">
        <v>762</v>
      </c>
      <c r="G578" s="4" t="s">
        <v>763</v>
      </c>
      <c r="H578" s="4" t="s">
        <v>764</v>
      </c>
      <c r="I578" s="4">
        <f>I576*J578</f>
        <v>13.49197</v>
      </c>
      <c r="J578" s="4">
        <v>0.10299999999999999</v>
      </c>
      <c r="K578" s="4">
        <v>0.10299999999999999</v>
      </c>
      <c r="L578" s="4"/>
      <c r="M578" s="4"/>
      <c r="N578" s="4"/>
      <c r="O578" s="4">
        <f t="shared" si="777"/>
        <v>0</v>
      </c>
      <c r="P578" s="4">
        <f t="shared" si="778"/>
        <v>0</v>
      </c>
      <c r="Q578" s="4">
        <f>(ROUND((ROUND(((ET578)*AV578*I578),2)*BB578),2)+ROUND((ROUND(((AE578-(EU578))*AV578*I578),2)*BS578),2))</f>
        <v>0</v>
      </c>
      <c r="R578" s="4">
        <f>(ROUND((ROUND(((EU578)*AV578*I578),2)*BS578),2)+ROUND((ROUND(((AE578-(EU578))*AV578*I578),2)*BS578),2))</f>
        <v>0</v>
      </c>
      <c r="S578" s="4">
        <f t="shared" si="781"/>
        <v>0</v>
      </c>
      <c r="T578" s="4">
        <f t="shared" si="782"/>
        <v>0</v>
      </c>
      <c r="U578" s="4">
        <f t="shared" si="783"/>
        <v>0</v>
      </c>
      <c r="V578" s="4">
        <f t="shared" si="784"/>
        <v>0</v>
      </c>
      <c r="W578" s="4">
        <f t="shared" si="785"/>
        <v>0</v>
      </c>
      <c r="X578" s="4">
        <f>(ROUND((((S578+ROUND((ROUND(((EU578)*AV578*I578),2)*BS578),2))*AT578)/100),2)+ROUND(((ROUND((ROUND(((AE578-(EU578))*AV578*I578),2)*BS578),2)*AT578)/100),2))</f>
        <v>0</v>
      </c>
      <c r="Y578" s="4">
        <f>(ROUND((((S578+ROUND((ROUND(((EU578)*AV578*I578),2)*BS578),2))*AU578)/100),2)+ROUND(((ROUND((ROUND(((AE578-(EU578))*AV578*I578),2)*BS578),2)*AU578)/100),2))</f>
        <v>0</v>
      </c>
      <c r="Z578" s="4"/>
      <c r="AA578" s="4">
        <v>-1</v>
      </c>
      <c r="AB578" s="4">
        <f t="shared" si="788"/>
        <v>0</v>
      </c>
      <c r="AC578" s="4">
        <f>ROUND((ES578),6)</f>
        <v>0</v>
      </c>
      <c r="AD578" s="4">
        <f>ROUND((((ET578)-(EU578))+AE578),6)</f>
        <v>0</v>
      </c>
      <c r="AE578" s="4">
        <f>ROUND((EU578),6)</f>
        <v>0</v>
      </c>
      <c r="AF578" s="4">
        <f>ROUND((EV578),6)</f>
        <v>0</v>
      </c>
      <c r="AG578" s="4">
        <f t="shared" si="792"/>
        <v>0</v>
      </c>
      <c r="AH578" s="4">
        <f>(EW578)</f>
        <v>0</v>
      </c>
      <c r="AI578" s="4">
        <f>(EX578)</f>
        <v>0</v>
      </c>
      <c r="AJ578" s="4">
        <f t="shared" si="794"/>
        <v>0</v>
      </c>
      <c r="AK578" s="4">
        <v>0</v>
      </c>
      <c r="AL578" s="4">
        <v>0</v>
      </c>
      <c r="AM578" s="4">
        <v>0</v>
      </c>
      <c r="AN578" s="4">
        <v>0</v>
      </c>
      <c r="AO578" s="4">
        <v>0</v>
      </c>
      <c r="AP578" s="4">
        <v>0</v>
      </c>
      <c r="AQ578" s="4">
        <v>0</v>
      </c>
      <c r="AR578" s="4">
        <v>0</v>
      </c>
      <c r="AS578" s="4">
        <v>0</v>
      </c>
      <c r="AT578" s="4">
        <v>97</v>
      </c>
      <c r="AU578" s="4">
        <v>51</v>
      </c>
      <c r="AV578" s="4">
        <v>1</v>
      </c>
      <c r="AW578" s="4">
        <v>1</v>
      </c>
      <c r="AX578" s="4"/>
      <c r="AY578" s="4"/>
      <c r="AZ578" s="4">
        <v>1</v>
      </c>
      <c r="BA578" s="4">
        <v>1</v>
      </c>
      <c r="BB578" s="4">
        <v>1</v>
      </c>
      <c r="BC578" s="4">
        <v>9.84</v>
      </c>
      <c r="BD578" s="4" t="s">
        <v>3</v>
      </c>
      <c r="BE578" s="4" t="s">
        <v>3</v>
      </c>
      <c r="BF578" s="4" t="s">
        <v>3</v>
      </c>
      <c r="BG578" s="4" t="s">
        <v>3</v>
      </c>
      <c r="BH578" s="4">
        <v>3</v>
      </c>
      <c r="BI578" s="4">
        <v>2</v>
      </c>
      <c r="BJ578" s="4" t="s">
        <v>3</v>
      </c>
      <c r="BK578" s="4"/>
      <c r="BL578" s="4"/>
      <c r="BM578" s="4">
        <v>67</v>
      </c>
      <c r="BN578" s="4">
        <v>0</v>
      </c>
      <c r="BO578" s="4" t="s">
        <v>3</v>
      </c>
      <c r="BP578" s="4">
        <v>0</v>
      </c>
      <c r="BQ578" s="4">
        <v>40</v>
      </c>
      <c r="BR578" s="4">
        <v>0</v>
      </c>
      <c r="BS578" s="4">
        <v>1</v>
      </c>
      <c r="BT578" s="4">
        <v>1</v>
      </c>
      <c r="BU578" s="4">
        <v>1</v>
      </c>
      <c r="BV578" s="4">
        <v>1</v>
      </c>
      <c r="BW578" s="4">
        <v>1</v>
      </c>
      <c r="BX578" s="4">
        <v>1</v>
      </c>
      <c r="BY578" s="4" t="s">
        <v>3</v>
      </c>
      <c r="BZ578" s="4">
        <v>97</v>
      </c>
      <c r="CA578" s="4">
        <v>51</v>
      </c>
      <c r="CB578" s="4" t="s">
        <v>3</v>
      </c>
      <c r="CC578" s="4"/>
      <c r="CD578" s="4"/>
      <c r="CE578" s="4">
        <v>1566</v>
      </c>
      <c r="CF578" s="4">
        <v>0</v>
      </c>
      <c r="CG578" s="4">
        <v>0</v>
      </c>
      <c r="CH578" s="4"/>
      <c r="CI578" s="4"/>
      <c r="CJ578" s="4"/>
      <c r="CK578" s="4"/>
      <c r="CL578" s="4"/>
      <c r="CM578" s="4">
        <v>0</v>
      </c>
      <c r="CN578" s="10" t="s">
        <v>2529</v>
      </c>
      <c r="CO578" s="4">
        <v>0</v>
      </c>
      <c r="CP578" s="4">
        <f t="shared" si="795"/>
        <v>0</v>
      </c>
      <c r="CQ578" s="4">
        <f t="shared" si="796"/>
        <v>0</v>
      </c>
      <c r="CR578" s="4">
        <f>(ROUND((ROUND(((ET578)*AV578*1),2)*BB578),2)+ROUND((ROUND(((AE578-(EU578))*AV578*1),2)*BS578),2))</f>
        <v>0</v>
      </c>
      <c r="CS578" s="4">
        <f>(ROUND((ROUND(((EU578)*AV578*1),2)*BS578),2)+ROUND((ROUND(((AE578-(EU578))*AV578*1),2)*BS578),2))</f>
        <v>0</v>
      </c>
      <c r="CT578" s="4">
        <f t="shared" si="799"/>
        <v>0</v>
      </c>
      <c r="CU578" s="4">
        <f t="shared" si="800"/>
        <v>0</v>
      </c>
      <c r="CV578" s="4">
        <f t="shared" si="801"/>
        <v>0</v>
      </c>
      <c r="CW578" s="4">
        <f t="shared" si="802"/>
        <v>0</v>
      </c>
      <c r="CX578" s="4">
        <f t="shared" si="802"/>
        <v>0</v>
      </c>
      <c r="CY578" s="4">
        <f>(ROUND((((S578+ROUND((ROUND(((EU578)*AV578*1),2)*BS578),2))*AT578)/100),2)+ROUND(((ROUND((ROUND(((AE578-(EU578))*AV578*1),2)*BS578),2)*AT578)/100),2))</f>
        <v>0</v>
      </c>
      <c r="CZ578" s="4">
        <f>(ROUND((((S578+ROUND((ROUND(((EU578)*AV578*1),2)*BS578),2))*AU578)/100),2)+ROUND(((ROUND((ROUND(((AE578-(EU578))*AV578*1),2)*BS578),2)*AU578)/100),2))</f>
        <v>0</v>
      </c>
      <c r="DA578" s="4"/>
      <c r="DB578" s="4"/>
      <c r="DC578" s="4" t="s">
        <v>3</v>
      </c>
      <c r="DD578" s="4" t="s">
        <v>3</v>
      </c>
      <c r="DE578" s="4" t="s">
        <v>3</v>
      </c>
      <c r="DF578" s="4" t="s">
        <v>3</v>
      </c>
      <c r="DG578" s="4" t="s">
        <v>3</v>
      </c>
      <c r="DH578" s="4" t="s">
        <v>3</v>
      </c>
      <c r="DI578" s="4" t="s">
        <v>3</v>
      </c>
      <c r="DJ578" s="4" t="s">
        <v>3</v>
      </c>
      <c r="DK578" s="4" t="s">
        <v>3</v>
      </c>
      <c r="DL578" s="4" t="s">
        <v>3</v>
      </c>
      <c r="DM578" s="4" t="s">
        <v>3</v>
      </c>
      <c r="DN578" s="4">
        <v>0</v>
      </c>
      <c r="DO578" s="4">
        <v>0</v>
      </c>
      <c r="DP578" s="4">
        <v>1</v>
      </c>
      <c r="DQ578" s="4">
        <v>1</v>
      </c>
      <c r="DR578" s="4"/>
      <c r="DS578" s="4"/>
      <c r="DT578" s="4"/>
      <c r="DU578" s="4">
        <v>1003</v>
      </c>
      <c r="DV578" s="4" t="s">
        <v>764</v>
      </c>
      <c r="DW578" s="4" t="s">
        <v>764</v>
      </c>
      <c r="DX578" s="4">
        <v>1000</v>
      </c>
      <c r="DY578" s="4"/>
      <c r="DZ578" s="4" t="s">
        <v>3</v>
      </c>
      <c r="EA578" s="4" t="s">
        <v>3</v>
      </c>
      <c r="EB578" s="4" t="s">
        <v>3</v>
      </c>
      <c r="EC578" s="4" t="s">
        <v>3</v>
      </c>
      <c r="ED578" s="4"/>
      <c r="EE578" s="4">
        <v>57042957</v>
      </c>
      <c r="EF578" s="4">
        <v>40</v>
      </c>
      <c r="EG578" s="4" t="s">
        <v>33</v>
      </c>
      <c r="EH578" s="4">
        <v>0</v>
      </c>
      <c r="EI578" s="4" t="s">
        <v>3</v>
      </c>
      <c r="EJ578" s="4">
        <v>2</v>
      </c>
      <c r="EK578" s="4">
        <v>67</v>
      </c>
      <c r="EL578" s="4" t="s">
        <v>34</v>
      </c>
      <c r="EM578" s="4" t="s">
        <v>35</v>
      </c>
      <c r="EN578" s="4"/>
      <c r="EO578" s="4" t="s">
        <v>24</v>
      </c>
      <c r="EP578" s="4"/>
      <c r="EQ578" s="4">
        <v>1024</v>
      </c>
      <c r="ER578" s="4">
        <v>0</v>
      </c>
      <c r="ES578" s="4">
        <v>0</v>
      </c>
      <c r="ET578" s="4">
        <v>0</v>
      </c>
      <c r="EU578" s="4">
        <v>0</v>
      </c>
      <c r="EV578" s="4">
        <v>0</v>
      </c>
      <c r="EW578" s="4">
        <v>0</v>
      </c>
      <c r="EX578" s="4">
        <v>0</v>
      </c>
      <c r="EY578" s="4"/>
      <c r="EZ578" s="4"/>
      <c r="FA578" s="4"/>
      <c r="FB578" s="4"/>
      <c r="FC578" s="4"/>
      <c r="FD578" s="4"/>
      <c r="FE578" s="4"/>
      <c r="FF578" s="4"/>
      <c r="FG578" s="4"/>
      <c r="FH578" s="4"/>
      <c r="FI578" s="4"/>
      <c r="FJ578" s="4"/>
      <c r="FK578" s="4"/>
      <c r="FL578" s="4"/>
      <c r="FM578" s="4"/>
      <c r="FN578" s="4"/>
      <c r="FO578" s="4"/>
      <c r="FP578" s="4"/>
      <c r="FQ578" s="4">
        <v>0</v>
      </c>
      <c r="FR578" s="4">
        <v>0</v>
      </c>
      <c r="FS578" s="4">
        <v>0</v>
      </c>
      <c r="FT578" s="4"/>
      <c r="FU578" s="4"/>
      <c r="FV578" s="4"/>
      <c r="FW578" s="4"/>
      <c r="FX578" s="4">
        <v>97</v>
      </c>
      <c r="FY578" s="4">
        <v>51</v>
      </c>
      <c r="FZ578" s="4"/>
      <c r="GA578" s="4" t="s">
        <v>3</v>
      </c>
      <c r="GB578" s="4"/>
      <c r="GC578" s="4"/>
      <c r="GD578" s="4">
        <v>1</v>
      </c>
      <c r="GE578" s="4"/>
      <c r="GF578" s="4">
        <v>-507544343</v>
      </c>
      <c r="GG578" s="4">
        <v>2</v>
      </c>
      <c r="GH578" s="4">
        <v>1</v>
      </c>
      <c r="GI578" s="4">
        <v>5</v>
      </c>
      <c r="GJ578" s="4">
        <v>0</v>
      </c>
      <c r="GK578" s="4">
        <v>0</v>
      </c>
      <c r="GL578" s="4">
        <f t="shared" si="805"/>
        <v>0</v>
      </c>
      <c r="GM578" s="4">
        <f t="shared" si="806"/>
        <v>0</v>
      </c>
      <c r="GN578" s="4">
        <f t="shared" si="807"/>
        <v>0</v>
      </c>
      <c r="GO578" s="4">
        <f t="shared" si="808"/>
        <v>0</v>
      </c>
      <c r="GP578" s="4">
        <f t="shared" si="809"/>
        <v>0</v>
      </c>
      <c r="GQ578" s="4"/>
      <c r="GR578" s="4">
        <v>0</v>
      </c>
      <c r="GS578" s="4">
        <v>0</v>
      </c>
      <c r="GT578" s="4">
        <v>0</v>
      </c>
      <c r="GU578" s="4" t="s">
        <v>3</v>
      </c>
      <c r="GV578" s="4">
        <f t="shared" si="810"/>
        <v>0</v>
      </c>
      <c r="GW578" s="4">
        <v>1</v>
      </c>
      <c r="GX578" s="4">
        <f t="shared" si="811"/>
        <v>0</v>
      </c>
      <c r="GY578" s="4"/>
      <c r="GZ578" s="4"/>
      <c r="HA578" s="4">
        <v>0</v>
      </c>
      <c r="HB578" s="4">
        <v>0</v>
      </c>
      <c r="HC578" s="4">
        <f t="shared" si="812"/>
        <v>0</v>
      </c>
      <c r="HD578" s="4"/>
      <c r="HE578" s="4" t="s">
        <v>3</v>
      </c>
      <c r="HF578" s="4" t="s">
        <v>3</v>
      </c>
      <c r="HG578" s="4"/>
      <c r="HH578" s="4"/>
      <c r="HI578" s="4"/>
      <c r="HJ578" s="4"/>
      <c r="HK578" s="4"/>
      <c r="HL578" s="4"/>
      <c r="HM578" s="4" t="s">
        <v>3</v>
      </c>
      <c r="HN578" s="4" t="s">
        <v>3</v>
      </c>
      <c r="HO578" s="4" t="s">
        <v>3</v>
      </c>
      <c r="HP578" s="4" t="s">
        <v>3</v>
      </c>
      <c r="HQ578" s="4" t="s">
        <v>3</v>
      </c>
      <c r="HR578" s="4"/>
      <c r="HS578" s="4">
        <v>0</v>
      </c>
      <c r="HT578" s="4"/>
      <c r="HU578" s="4"/>
      <c r="HV578" s="4"/>
      <c r="HW578" s="4"/>
      <c r="HX578" s="4"/>
      <c r="HY578" s="4"/>
      <c r="HZ578" s="4"/>
      <c r="IA578" s="4"/>
      <c r="IB578" s="4"/>
      <c r="IC578" s="4"/>
      <c r="ID578" s="4"/>
      <c r="IE578" s="4"/>
      <c r="IF578" s="4"/>
      <c r="IG578" s="4"/>
      <c r="IH578" s="4"/>
      <c r="II578" s="4"/>
      <c r="IJ578" s="4"/>
      <c r="IK578" s="4">
        <v>0</v>
      </c>
      <c r="IL578" s="4"/>
      <c r="IM578" s="4"/>
      <c r="IN578" s="4"/>
      <c r="IO578" s="4"/>
      <c r="IP578" s="4"/>
      <c r="IQ578" s="4"/>
      <c r="IR578" s="4"/>
      <c r="IS578" s="4"/>
      <c r="IT578" s="4"/>
      <c r="IU578" s="4"/>
    </row>
    <row r="580" spans="1:255" ht="13" x14ac:dyDescent="0.3">
      <c r="A580" s="5">
        <v>51</v>
      </c>
      <c r="B580" s="5">
        <f>B567</f>
        <v>1</v>
      </c>
      <c r="C580" s="5">
        <f>A567</f>
        <v>4</v>
      </c>
      <c r="D580" s="5">
        <f>ROW(A567)</f>
        <v>567</v>
      </c>
      <c r="E580" s="5"/>
      <c r="F580" s="5" t="str">
        <f>IF(F567&lt;&gt;"",F567,"")</f>
        <v>6</v>
      </c>
      <c r="G580" s="5" t="str">
        <f>IF(G567&lt;&gt;"",G567,"")</f>
        <v>Монтажные работы по прокладке кабеля</v>
      </c>
      <c r="H580" s="5">
        <v>0</v>
      </c>
      <c r="I580" s="5"/>
      <c r="J580" s="5"/>
      <c r="K580" s="5"/>
      <c r="L580" s="5"/>
      <c r="M580" s="5"/>
      <c r="N580" s="5"/>
      <c r="O580" s="5">
        <f t="shared" ref="O580:T580" si="813">ROUND(AB580,2)</f>
        <v>90043.86</v>
      </c>
      <c r="P580" s="5">
        <f t="shared" si="813"/>
        <v>15021.24</v>
      </c>
      <c r="Q580" s="5">
        <f t="shared" si="813"/>
        <v>16412.77</v>
      </c>
      <c r="R580" s="5">
        <f t="shared" si="813"/>
        <v>1991.92</v>
      </c>
      <c r="S580" s="5">
        <f t="shared" si="813"/>
        <v>58609.85</v>
      </c>
      <c r="T580" s="5">
        <f t="shared" si="813"/>
        <v>0</v>
      </c>
      <c r="U580" s="5">
        <f>AH580</f>
        <v>4757.3825376000004</v>
      </c>
      <c r="V580" s="5">
        <f>AI580</f>
        <v>0</v>
      </c>
      <c r="W580" s="5">
        <f>ROUND(AJ580,2)</f>
        <v>0</v>
      </c>
      <c r="X580" s="5">
        <f>ROUND(AK580,2)</f>
        <v>58783.72</v>
      </c>
      <c r="Y580" s="5">
        <f>ROUND(AL580,2)</f>
        <v>30906.9</v>
      </c>
      <c r="Z580" s="5"/>
      <c r="AA580" s="5"/>
      <c r="AB580" s="5">
        <f>ROUND(SUMIF(AA571:AA578,"=54971259",O571:O578),2)</f>
        <v>90043.86</v>
      </c>
      <c r="AC580" s="5">
        <f>ROUND(SUMIF(AA571:AA578,"=54971259",P571:P578),2)</f>
        <v>15021.24</v>
      </c>
      <c r="AD580" s="5">
        <f>ROUND(SUMIF(AA571:AA578,"=54971259",Q571:Q578),2)</f>
        <v>16412.77</v>
      </c>
      <c r="AE580" s="5">
        <f>ROUND(SUMIF(AA571:AA578,"=54971259",R571:R578),2)</f>
        <v>1991.92</v>
      </c>
      <c r="AF580" s="5">
        <f>ROUND(SUMIF(AA571:AA578,"=54971259",S571:S578),2)</f>
        <v>58609.85</v>
      </c>
      <c r="AG580" s="5">
        <f>ROUND(SUMIF(AA571:AA578,"=54971259",T571:T578),2)</f>
        <v>0</v>
      </c>
      <c r="AH580" s="5">
        <f>SUMIF(AA571:AA578,"=54971259",U571:U578)</f>
        <v>4757.3825376000004</v>
      </c>
      <c r="AI580" s="5">
        <f>SUMIF(AA571:AA578,"=54971259",V571:V578)</f>
        <v>0</v>
      </c>
      <c r="AJ580" s="5">
        <f>ROUND(SUMIF(AA571:AA578,"=54971259",W571:W578),2)</f>
        <v>0</v>
      </c>
      <c r="AK580" s="5">
        <f>ROUND(SUMIF(AA571:AA578,"=54971259",X571:X578),2)</f>
        <v>58783.72</v>
      </c>
      <c r="AL580" s="5">
        <f>ROUND(SUMIF(AA571:AA578,"=54971259",Y571:Y578),2)</f>
        <v>30906.9</v>
      </c>
      <c r="AM580" s="5"/>
      <c r="AN580" s="5"/>
      <c r="AO580" s="5">
        <f t="shared" ref="AO580:BD580" si="814">ROUND(BX580,2)</f>
        <v>0</v>
      </c>
      <c r="AP580" s="5">
        <f t="shared" si="814"/>
        <v>0</v>
      </c>
      <c r="AQ580" s="5">
        <f t="shared" si="814"/>
        <v>0</v>
      </c>
      <c r="AR580" s="5">
        <f t="shared" si="814"/>
        <v>179734.48</v>
      </c>
      <c r="AS580" s="5">
        <f t="shared" si="814"/>
        <v>0</v>
      </c>
      <c r="AT580" s="5">
        <f t="shared" si="814"/>
        <v>179734.48</v>
      </c>
      <c r="AU580" s="5">
        <f t="shared" si="814"/>
        <v>0</v>
      </c>
      <c r="AV580" s="5">
        <f t="shared" si="814"/>
        <v>15021.24</v>
      </c>
      <c r="AW580" s="5">
        <f t="shared" si="814"/>
        <v>15021.24</v>
      </c>
      <c r="AX580" s="5">
        <f t="shared" si="814"/>
        <v>0</v>
      </c>
      <c r="AY580" s="5">
        <f t="shared" si="814"/>
        <v>15021.24</v>
      </c>
      <c r="AZ580" s="5">
        <f t="shared" si="814"/>
        <v>0</v>
      </c>
      <c r="BA580" s="5">
        <f t="shared" si="814"/>
        <v>0</v>
      </c>
      <c r="BB580" s="5">
        <f t="shared" si="814"/>
        <v>0</v>
      </c>
      <c r="BC580" s="5">
        <f t="shared" si="814"/>
        <v>0</v>
      </c>
      <c r="BD580" s="5">
        <f t="shared" si="814"/>
        <v>0</v>
      </c>
      <c r="BE580" s="5"/>
      <c r="BF580" s="5"/>
      <c r="BG580" s="5"/>
      <c r="BH580" s="5"/>
      <c r="BI580" s="5"/>
      <c r="BJ580" s="5"/>
      <c r="BK580" s="5"/>
      <c r="BL580" s="5"/>
      <c r="BM580" s="5"/>
      <c r="BN580" s="5"/>
      <c r="BO580" s="5"/>
      <c r="BP580" s="5"/>
      <c r="BQ580" s="5"/>
      <c r="BR580" s="5"/>
      <c r="BS580" s="5"/>
      <c r="BT580" s="5"/>
      <c r="BU580" s="5"/>
      <c r="BV580" s="5"/>
      <c r="BW580" s="5"/>
      <c r="BX580" s="5">
        <f>ROUND(SUMIF(AA571:AA578,"=54971259",FQ571:FQ578),2)</f>
        <v>0</v>
      </c>
      <c r="BY580" s="5">
        <f>ROUND(SUMIF(AA571:AA578,"=54971259",FR571:FR578),2)</f>
        <v>0</v>
      </c>
      <c r="BZ580" s="5">
        <f>ROUND(SUMIF(AA571:AA578,"=54971259",GL571:GL578),2)</f>
        <v>0</v>
      </c>
      <c r="CA580" s="5">
        <f>ROUND(SUMIF(AA571:AA578,"=54971259",GM571:GM578),2)</f>
        <v>179734.48</v>
      </c>
      <c r="CB580" s="5">
        <f>ROUND(SUMIF(AA571:AA578,"=54971259",GN571:GN578),2)</f>
        <v>0</v>
      </c>
      <c r="CC580" s="5">
        <f>ROUND(SUMIF(AA571:AA578,"=54971259",GO571:GO578),2)</f>
        <v>179734.48</v>
      </c>
      <c r="CD580" s="5">
        <f>ROUND(SUMIF(AA571:AA578,"=54971259",GP571:GP578),2)</f>
        <v>0</v>
      </c>
      <c r="CE580" s="5">
        <f>AC580-BX580</f>
        <v>15021.24</v>
      </c>
      <c r="CF580" s="5">
        <f>AC580-BY580</f>
        <v>15021.24</v>
      </c>
      <c r="CG580" s="5">
        <f>BX580-BZ580</f>
        <v>0</v>
      </c>
      <c r="CH580" s="5">
        <f>AC580-BX580-BY580+BZ580</f>
        <v>15021.24</v>
      </c>
      <c r="CI580" s="5">
        <f>BY580-BZ580</f>
        <v>0</v>
      </c>
      <c r="CJ580" s="5">
        <f>ROUND(SUMIF(AA571:AA578,"=54971259",GX571:GX578),2)</f>
        <v>0</v>
      </c>
      <c r="CK580" s="5">
        <f>ROUND(SUMIF(AA571:AA578,"=54971259",GY571:GY578),2)</f>
        <v>0</v>
      </c>
      <c r="CL580" s="5">
        <f>ROUND(SUMIF(AA571:AA578,"=54971259",GZ571:GZ578),2)</f>
        <v>0</v>
      </c>
      <c r="CM580" s="5">
        <f>ROUND(SUMIF(AA571:AA578,"=54971259",HD571:HD578),2)</f>
        <v>0</v>
      </c>
      <c r="CN580" s="5"/>
      <c r="CO580" s="5"/>
      <c r="CP580" s="5"/>
      <c r="CQ580" s="5"/>
      <c r="CR580" s="5"/>
      <c r="CS580" s="5"/>
      <c r="CT580" s="5"/>
      <c r="CU580" s="5"/>
      <c r="CV580" s="5"/>
      <c r="CW580" s="5"/>
      <c r="CX580" s="5"/>
      <c r="CY580" s="5"/>
      <c r="CZ580" s="5"/>
      <c r="DA580" s="5"/>
      <c r="DB580" s="5"/>
      <c r="DC580" s="5"/>
      <c r="DD580" s="5"/>
      <c r="DE580" s="5"/>
      <c r="DF580" s="5"/>
      <c r="DG580" s="6">
        <f t="shared" ref="DG580:DL580" si="815">ROUND(DT580,2)</f>
        <v>3790529.6</v>
      </c>
      <c r="DH580" s="6">
        <f t="shared" si="815"/>
        <v>231168.84</v>
      </c>
      <c r="DI580" s="6">
        <f t="shared" si="815"/>
        <v>256695.72</v>
      </c>
      <c r="DJ580" s="6">
        <f t="shared" si="815"/>
        <v>112244.69</v>
      </c>
      <c r="DK580" s="6">
        <f t="shared" si="815"/>
        <v>3302665.04</v>
      </c>
      <c r="DL580" s="6">
        <f t="shared" si="815"/>
        <v>0</v>
      </c>
      <c r="DM580" s="6">
        <f>DZ580</f>
        <v>4757.3825376000004</v>
      </c>
      <c r="DN580" s="6">
        <f>EA580</f>
        <v>0</v>
      </c>
      <c r="DO580" s="6">
        <f>ROUND(EB580,2)</f>
        <v>0</v>
      </c>
      <c r="DP580" s="6">
        <f>ROUND(EC580,2)</f>
        <v>3312462.43</v>
      </c>
      <c r="DQ580" s="6">
        <f>ROUND(ED580,2)</f>
        <v>1741603.96</v>
      </c>
      <c r="DR580" s="6"/>
      <c r="DS580" s="6"/>
      <c r="DT580" s="6">
        <f>ROUND(SUMIF(AA571:AA578,"=55890823",O571:O578),2)</f>
        <v>3790529.6</v>
      </c>
      <c r="DU580" s="6">
        <f>ROUND(SUMIF(AA571:AA578,"=55890823",P571:P578),2)</f>
        <v>231168.84</v>
      </c>
      <c r="DV580" s="6">
        <f>ROUND(SUMIF(AA571:AA578,"=55890823",Q571:Q578),2)</f>
        <v>256695.72</v>
      </c>
      <c r="DW580" s="6">
        <f>ROUND(SUMIF(AA571:AA578,"=55890823",R571:R578),2)</f>
        <v>112244.69</v>
      </c>
      <c r="DX580" s="6">
        <f>ROUND(SUMIF(AA571:AA578,"=55890823",S571:S578),2)</f>
        <v>3302665.04</v>
      </c>
      <c r="DY580" s="6">
        <f>ROUND(SUMIF(AA571:AA578,"=55890823",T571:T578),2)</f>
        <v>0</v>
      </c>
      <c r="DZ580" s="6">
        <f>SUMIF(AA571:AA578,"=55890823",U571:U578)</f>
        <v>4757.3825376000004</v>
      </c>
      <c r="EA580" s="6">
        <f>SUMIF(AA571:AA578,"=55890823",V571:V578)</f>
        <v>0</v>
      </c>
      <c r="EB580" s="6">
        <f>ROUND(SUMIF(AA571:AA578,"=55890823",W571:W578),2)</f>
        <v>0</v>
      </c>
      <c r="EC580" s="6">
        <f>ROUND(SUMIF(AA571:AA578,"=55890823",X571:X578),2)</f>
        <v>3312462.43</v>
      </c>
      <c r="ED580" s="6">
        <f>ROUND(SUMIF(AA571:AA578,"=55890823",Y571:Y578),2)</f>
        <v>1741603.96</v>
      </c>
      <c r="EE580" s="6"/>
      <c r="EF580" s="6"/>
      <c r="EG580" s="6">
        <f t="shared" ref="EG580:EV580" si="816">ROUND(FP580,2)</f>
        <v>0</v>
      </c>
      <c r="EH580" s="6">
        <f t="shared" si="816"/>
        <v>0</v>
      </c>
      <c r="EI580" s="6">
        <f t="shared" si="816"/>
        <v>0</v>
      </c>
      <c r="EJ580" s="6">
        <f t="shared" si="816"/>
        <v>8844595.9900000002</v>
      </c>
      <c r="EK580" s="6">
        <f t="shared" si="816"/>
        <v>0</v>
      </c>
      <c r="EL580" s="6">
        <f t="shared" si="816"/>
        <v>8844595.9900000002</v>
      </c>
      <c r="EM580" s="6">
        <f t="shared" si="816"/>
        <v>0</v>
      </c>
      <c r="EN580" s="6">
        <f t="shared" si="816"/>
        <v>231168.84</v>
      </c>
      <c r="EO580" s="6">
        <f t="shared" si="816"/>
        <v>231168.84</v>
      </c>
      <c r="EP580" s="6">
        <f t="shared" si="816"/>
        <v>0</v>
      </c>
      <c r="EQ580" s="6">
        <f t="shared" si="816"/>
        <v>231168.84</v>
      </c>
      <c r="ER580" s="6">
        <f t="shared" si="816"/>
        <v>0</v>
      </c>
      <c r="ES580" s="6">
        <f t="shared" si="816"/>
        <v>0</v>
      </c>
      <c r="ET580" s="6">
        <f t="shared" si="816"/>
        <v>0</v>
      </c>
      <c r="EU580" s="6">
        <f t="shared" si="816"/>
        <v>0</v>
      </c>
      <c r="EV580" s="6">
        <f t="shared" si="816"/>
        <v>0</v>
      </c>
      <c r="EW580" s="6"/>
      <c r="EX580" s="6"/>
      <c r="EY580" s="6"/>
      <c r="EZ580" s="6"/>
      <c r="FA580" s="6"/>
      <c r="FB580" s="6"/>
      <c r="FC580" s="6"/>
      <c r="FD580" s="6"/>
      <c r="FE580" s="6"/>
      <c r="FF580" s="6"/>
      <c r="FG580" s="6"/>
      <c r="FH580" s="6"/>
      <c r="FI580" s="6"/>
      <c r="FJ580" s="6"/>
      <c r="FK580" s="6"/>
      <c r="FL580" s="6"/>
      <c r="FM580" s="6"/>
      <c r="FN580" s="6"/>
      <c r="FO580" s="6"/>
      <c r="FP580" s="6">
        <f>ROUND(SUMIF(AA571:AA578,"=55890823",FQ571:FQ578),2)</f>
        <v>0</v>
      </c>
      <c r="FQ580" s="6">
        <f>ROUND(SUMIF(AA571:AA578,"=55890823",FR571:FR578),2)</f>
        <v>0</v>
      </c>
      <c r="FR580" s="6">
        <f>ROUND(SUMIF(AA571:AA578,"=55890823",GL571:GL578),2)</f>
        <v>0</v>
      </c>
      <c r="FS580" s="6">
        <f>ROUND(SUMIF(AA571:AA578,"=55890823",GM571:GM578),2)</f>
        <v>8844595.9900000002</v>
      </c>
      <c r="FT580" s="6">
        <f>ROUND(SUMIF(AA571:AA578,"=55890823",GN571:GN578),2)</f>
        <v>0</v>
      </c>
      <c r="FU580" s="6">
        <f>ROUND(SUMIF(AA571:AA578,"=55890823",GO571:GO578),2)</f>
        <v>8844595.9900000002</v>
      </c>
      <c r="FV580" s="6">
        <f>ROUND(SUMIF(AA571:AA578,"=55890823",GP571:GP578),2)</f>
        <v>0</v>
      </c>
      <c r="FW580" s="6">
        <f>DU580-FP580</f>
        <v>231168.84</v>
      </c>
      <c r="FX580" s="6">
        <f>DU580-FQ580</f>
        <v>231168.84</v>
      </c>
      <c r="FY580" s="6">
        <f>FP580-FR580</f>
        <v>0</v>
      </c>
      <c r="FZ580" s="6">
        <f>DU580-FP580-FQ580+FR580</f>
        <v>231168.84</v>
      </c>
      <c r="GA580" s="6">
        <f>FQ580-FR580</f>
        <v>0</v>
      </c>
      <c r="GB580" s="6">
        <f>ROUND(SUMIF(AA571:AA578,"=55890823",GX571:GX578),2)</f>
        <v>0</v>
      </c>
      <c r="GC580" s="6">
        <f>ROUND(SUMIF(AA571:AA578,"=55890823",GY571:GY578),2)</f>
        <v>0</v>
      </c>
      <c r="GD580" s="6">
        <f>ROUND(SUMIF(AA571:AA578,"=55890823",GZ571:GZ578),2)</f>
        <v>0</v>
      </c>
      <c r="GE580" s="6">
        <f>ROUND(SUMIF(AA571:AA578,"=55890823",HD571:HD578),2)</f>
        <v>0</v>
      </c>
      <c r="GF580" s="6"/>
      <c r="GG580" s="6"/>
      <c r="GH580" s="6"/>
      <c r="GI580" s="6"/>
      <c r="GJ580" s="6"/>
      <c r="GK580" s="6"/>
      <c r="GL580" s="6"/>
      <c r="GM580" s="6"/>
      <c r="GN580" s="6"/>
      <c r="GO580" s="6"/>
      <c r="GP580" s="6"/>
      <c r="GQ580" s="6"/>
      <c r="GR580" s="6"/>
      <c r="GS580" s="6"/>
      <c r="GT580" s="6"/>
      <c r="GU580" s="6"/>
      <c r="GV580" s="6"/>
      <c r="GW580" s="6"/>
      <c r="GX580" s="6">
        <v>0</v>
      </c>
    </row>
    <row r="582" spans="1:255" ht="13" x14ac:dyDescent="0.3">
      <c r="A582" s="7">
        <v>50</v>
      </c>
      <c r="B582" s="7">
        <v>0</v>
      </c>
      <c r="C582" s="7">
        <v>0</v>
      </c>
      <c r="D582" s="7">
        <v>1</v>
      </c>
      <c r="E582" s="7">
        <v>201</v>
      </c>
      <c r="F582" s="7">
        <f>ROUND(Source!O580,O582)</f>
        <v>90043.86</v>
      </c>
      <c r="G582" s="7" t="s">
        <v>162</v>
      </c>
      <c r="H582" s="7" t="s">
        <v>163</v>
      </c>
      <c r="I582" s="7"/>
      <c r="J582" s="7"/>
      <c r="K582" s="7">
        <v>201</v>
      </c>
      <c r="L582" s="7">
        <v>1</v>
      </c>
      <c r="M582" s="7">
        <v>3</v>
      </c>
      <c r="N582" s="7" t="s">
        <v>3</v>
      </c>
      <c r="O582" s="7">
        <v>2</v>
      </c>
      <c r="P582" s="7">
        <f>ROUND(Source!DG580,O582)</f>
        <v>3790529.6</v>
      </c>
      <c r="Q582" s="7"/>
      <c r="R582" s="7"/>
      <c r="S582" s="7"/>
      <c r="T582" s="7"/>
      <c r="U582" s="7"/>
      <c r="V582" s="7"/>
      <c r="W582" s="7">
        <v>90043.86</v>
      </c>
      <c r="X582" s="7">
        <v>1</v>
      </c>
      <c r="Y582" s="7">
        <v>90043.86</v>
      </c>
      <c r="Z582" s="7">
        <v>3790529.6</v>
      </c>
      <c r="AA582" s="7">
        <v>1</v>
      </c>
      <c r="AB582" s="7">
        <v>3790529.6</v>
      </c>
    </row>
    <row r="583" spans="1:255" ht="13" x14ac:dyDescent="0.3">
      <c r="A583" s="7">
        <v>50</v>
      </c>
      <c r="B583" s="7">
        <v>0</v>
      </c>
      <c r="C583" s="7">
        <v>0</v>
      </c>
      <c r="D583" s="7">
        <v>1</v>
      </c>
      <c r="E583" s="7">
        <v>202</v>
      </c>
      <c r="F583" s="7">
        <f>ROUND(Source!P580,O583)</f>
        <v>15021.24</v>
      </c>
      <c r="G583" s="7" t="s">
        <v>164</v>
      </c>
      <c r="H583" s="7" t="s">
        <v>165</v>
      </c>
      <c r="I583" s="7"/>
      <c r="J583" s="7"/>
      <c r="K583" s="7">
        <v>202</v>
      </c>
      <c r="L583" s="7">
        <v>2</v>
      </c>
      <c r="M583" s="7">
        <v>3</v>
      </c>
      <c r="N583" s="7" t="s">
        <v>3</v>
      </c>
      <c r="O583" s="7">
        <v>2</v>
      </c>
      <c r="P583" s="7">
        <f>ROUND(Source!DH580,O583)</f>
        <v>231168.84</v>
      </c>
      <c r="Q583" s="7"/>
      <c r="R583" s="7"/>
      <c r="S583" s="7"/>
      <c r="T583" s="7"/>
      <c r="U583" s="7"/>
      <c r="V583" s="7"/>
      <c r="W583" s="7">
        <v>15021.24</v>
      </c>
      <c r="X583" s="7">
        <v>1</v>
      </c>
      <c r="Y583" s="7">
        <v>15021.24</v>
      </c>
      <c r="Z583" s="7">
        <v>231168.84</v>
      </c>
      <c r="AA583" s="7">
        <v>1</v>
      </c>
      <c r="AB583" s="7">
        <v>231168.84</v>
      </c>
    </row>
    <row r="584" spans="1:255" ht="13" x14ac:dyDescent="0.3">
      <c r="A584" s="7">
        <v>50</v>
      </c>
      <c r="B584" s="7">
        <v>0</v>
      </c>
      <c r="C584" s="7">
        <v>0</v>
      </c>
      <c r="D584" s="7">
        <v>1</v>
      </c>
      <c r="E584" s="7">
        <v>222</v>
      </c>
      <c r="F584" s="7">
        <f>ROUND(Source!AO580,O584)</f>
        <v>0</v>
      </c>
      <c r="G584" s="7" t="s">
        <v>166</v>
      </c>
      <c r="H584" s="7" t="s">
        <v>167</v>
      </c>
      <c r="I584" s="7"/>
      <c r="J584" s="7"/>
      <c r="K584" s="7">
        <v>222</v>
      </c>
      <c r="L584" s="7">
        <v>3</v>
      </c>
      <c r="M584" s="7">
        <v>3</v>
      </c>
      <c r="N584" s="7" t="s">
        <v>3</v>
      </c>
      <c r="O584" s="7">
        <v>2</v>
      </c>
      <c r="P584" s="7">
        <f>ROUND(Source!EG580,O584)</f>
        <v>0</v>
      </c>
      <c r="Q584" s="7"/>
      <c r="R584" s="7"/>
      <c r="S584" s="7"/>
      <c r="T584" s="7"/>
      <c r="U584" s="7"/>
      <c r="V584" s="7"/>
      <c r="W584" s="7">
        <v>0</v>
      </c>
      <c r="X584" s="7">
        <v>1</v>
      </c>
      <c r="Y584" s="7">
        <v>0</v>
      </c>
      <c r="Z584" s="7">
        <v>0</v>
      </c>
      <c r="AA584" s="7">
        <v>1</v>
      </c>
      <c r="AB584" s="7">
        <v>0</v>
      </c>
    </row>
    <row r="585" spans="1:255" ht="13" x14ac:dyDescent="0.3">
      <c r="A585" s="7">
        <v>50</v>
      </c>
      <c r="B585" s="7">
        <v>0</v>
      </c>
      <c r="C585" s="7">
        <v>0</v>
      </c>
      <c r="D585" s="7">
        <v>1</v>
      </c>
      <c r="E585" s="7">
        <v>225</v>
      </c>
      <c r="F585" s="7">
        <f>ROUND(Source!AV580,O585)</f>
        <v>15021.24</v>
      </c>
      <c r="G585" s="7" t="s">
        <v>168</v>
      </c>
      <c r="H585" s="7" t="s">
        <v>169</v>
      </c>
      <c r="I585" s="7"/>
      <c r="J585" s="7"/>
      <c r="K585" s="7">
        <v>225</v>
      </c>
      <c r="L585" s="7">
        <v>4</v>
      </c>
      <c r="M585" s="7">
        <v>3</v>
      </c>
      <c r="N585" s="7" t="s">
        <v>3</v>
      </c>
      <c r="O585" s="7">
        <v>2</v>
      </c>
      <c r="P585" s="7">
        <f>ROUND(Source!EN580,O585)</f>
        <v>231168.84</v>
      </c>
      <c r="Q585" s="7"/>
      <c r="R585" s="7"/>
      <c r="S585" s="7"/>
      <c r="T585" s="7"/>
      <c r="U585" s="7"/>
      <c r="V585" s="7"/>
      <c r="W585" s="7">
        <v>15021.24</v>
      </c>
      <c r="X585" s="7">
        <v>1</v>
      </c>
      <c r="Y585" s="7">
        <v>15021.24</v>
      </c>
      <c r="Z585" s="7">
        <v>231168.84</v>
      </c>
      <c r="AA585" s="7">
        <v>1</v>
      </c>
      <c r="AB585" s="7">
        <v>231168.84</v>
      </c>
    </row>
    <row r="586" spans="1:255" ht="13" x14ac:dyDescent="0.3">
      <c r="A586" s="7">
        <v>50</v>
      </c>
      <c r="B586" s="7">
        <v>0</v>
      </c>
      <c r="C586" s="7">
        <v>0</v>
      </c>
      <c r="D586" s="7">
        <v>1</v>
      </c>
      <c r="E586" s="7">
        <v>226</v>
      </c>
      <c r="F586" s="7">
        <f>ROUND(Source!AW580,O586)</f>
        <v>15021.24</v>
      </c>
      <c r="G586" s="7" t="s">
        <v>170</v>
      </c>
      <c r="H586" s="7" t="s">
        <v>171</v>
      </c>
      <c r="I586" s="7"/>
      <c r="J586" s="7"/>
      <c r="K586" s="7">
        <v>226</v>
      </c>
      <c r="L586" s="7">
        <v>5</v>
      </c>
      <c r="M586" s="7">
        <v>3</v>
      </c>
      <c r="N586" s="7" t="s">
        <v>3</v>
      </c>
      <c r="O586" s="7">
        <v>2</v>
      </c>
      <c r="P586" s="7">
        <f>ROUND(Source!EO580,O586)</f>
        <v>231168.84</v>
      </c>
      <c r="Q586" s="7"/>
      <c r="R586" s="7"/>
      <c r="S586" s="7"/>
      <c r="T586" s="7"/>
      <c r="U586" s="7"/>
      <c r="V586" s="7"/>
      <c r="W586" s="7">
        <v>15021.24</v>
      </c>
      <c r="X586" s="7">
        <v>1</v>
      </c>
      <c r="Y586" s="7">
        <v>15021.24</v>
      </c>
      <c r="Z586" s="7">
        <v>231168.84</v>
      </c>
      <c r="AA586" s="7">
        <v>1</v>
      </c>
      <c r="AB586" s="7">
        <v>231168.84</v>
      </c>
    </row>
    <row r="587" spans="1:255" ht="13" x14ac:dyDescent="0.3">
      <c r="A587" s="7">
        <v>50</v>
      </c>
      <c r="B587" s="7">
        <v>0</v>
      </c>
      <c r="C587" s="7">
        <v>0</v>
      </c>
      <c r="D587" s="7">
        <v>1</v>
      </c>
      <c r="E587" s="7">
        <v>227</v>
      </c>
      <c r="F587" s="7">
        <f>ROUND(Source!AX580,O587)</f>
        <v>0</v>
      </c>
      <c r="G587" s="7" t="s">
        <v>172</v>
      </c>
      <c r="H587" s="7" t="s">
        <v>173</v>
      </c>
      <c r="I587" s="7"/>
      <c r="J587" s="7"/>
      <c r="K587" s="7">
        <v>227</v>
      </c>
      <c r="L587" s="7">
        <v>6</v>
      </c>
      <c r="M587" s="7">
        <v>3</v>
      </c>
      <c r="N587" s="7" t="s">
        <v>3</v>
      </c>
      <c r="O587" s="7">
        <v>2</v>
      </c>
      <c r="P587" s="7">
        <f>ROUND(Source!EP580,O587)</f>
        <v>0</v>
      </c>
      <c r="Q587" s="7"/>
      <c r="R587" s="7"/>
      <c r="S587" s="7"/>
      <c r="T587" s="7"/>
      <c r="U587" s="7"/>
      <c r="V587" s="7"/>
      <c r="W587" s="7">
        <v>0</v>
      </c>
      <c r="X587" s="7">
        <v>1</v>
      </c>
      <c r="Y587" s="7">
        <v>0</v>
      </c>
      <c r="Z587" s="7">
        <v>0</v>
      </c>
      <c r="AA587" s="7">
        <v>1</v>
      </c>
      <c r="AB587" s="7">
        <v>0</v>
      </c>
    </row>
    <row r="588" spans="1:255" ht="13" x14ac:dyDescent="0.3">
      <c r="A588" s="7">
        <v>50</v>
      </c>
      <c r="B588" s="7">
        <v>0</v>
      </c>
      <c r="C588" s="7">
        <v>0</v>
      </c>
      <c r="D588" s="7">
        <v>1</v>
      </c>
      <c r="E588" s="7">
        <v>228</v>
      </c>
      <c r="F588" s="7">
        <f>ROUND(Source!AY580,O588)</f>
        <v>15021.24</v>
      </c>
      <c r="G588" s="7" t="s">
        <v>174</v>
      </c>
      <c r="H588" s="7" t="s">
        <v>175</v>
      </c>
      <c r="I588" s="7"/>
      <c r="J588" s="7"/>
      <c r="K588" s="7">
        <v>228</v>
      </c>
      <c r="L588" s="7">
        <v>7</v>
      </c>
      <c r="M588" s="7">
        <v>3</v>
      </c>
      <c r="N588" s="7" t="s">
        <v>3</v>
      </c>
      <c r="O588" s="7">
        <v>2</v>
      </c>
      <c r="P588" s="7">
        <f>ROUND(Source!EQ580,O588)</f>
        <v>231168.84</v>
      </c>
      <c r="Q588" s="7"/>
      <c r="R588" s="7"/>
      <c r="S588" s="7"/>
      <c r="T588" s="7"/>
      <c r="U588" s="7"/>
      <c r="V588" s="7"/>
      <c r="W588" s="7">
        <v>15021.24</v>
      </c>
      <c r="X588" s="7">
        <v>1</v>
      </c>
      <c r="Y588" s="7">
        <v>15021.24</v>
      </c>
      <c r="Z588" s="7">
        <v>231168.84</v>
      </c>
      <c r="AA588" s="7">
        <v>1</v>
      </c>
      <c r="AB588" s="7">
        <v>231168.84</v>
      </c>
    </row>
    <row r="589" spans="1:255" ht="13" x14ac:dyDescent="0.3">
      <c r="A589" s="7">
        <v>50</v>
      </c>
      <c r="B589" s="7">
        <v>0</v>
      </c>
      <c r="C589" s="7">
        <v>0</v>
      </c>
      <c r="D589" s="7">
        <v>1</v>
      </c>
      <c r="E589" s="7">
        <v>216</v>
      </c>
      <c r="F589" s="7">
        <f>ROUND(Source!AP580,O589)</f>
        <v>0</v>
      </c>
      <c r="G589" s="7" t="s">
        <v>176</v>
      </c>
      <c r="H589" s="7" t="s">
        <v>177</v>
      </c>
      <c r="I589" s="7"/>
      <c r="J589" s="7"/>
      <c r="K589" s="7">
        <v>216</v>
      </c>
      <c r="L589" s="7">
        <v>8</v>
      </c>
      <c r="M589" s="7">
        <v>3</v>
      </c>
      <c r="N589" s="7" t="s">
        <v>3</v>
      </c>
      <c r="O589" s="7">
        <v>2</v>
      </c>
      <c r="P589" s="7">
        <f>ROUND(Source!EH580,O589)</f>
        <v>0</v>
      </c>
      <c r="Q589" s="7"/>
      <c r="R589" s="7"/>
      <c r="S589" s="7"/>
      <c r="T589" s="7"/>
      <c r="U589" s="7"/>
      <c r="V589" s="7"/>
      <c r="W589" s="7">
        <v>0</v>
      </c>
      <c r="X589" s="7">
        <v>1</v>
      </c>
      <c r="Y589" s="7">
        <v>0</v>
      </c>
      <c r="Z589" s="7">
        <v>0</v>
      </c>
      <c r="AA589" s="7">
        <v>1</v>
      </c>
      <c r="AB589" s="7">
        <v>0</v>
      </c>
    </row>
    <row r="590" spans="1:255" ht="13" x14ac:dyDescent="0.3">
      <c r="A590" s="7">
        <v>50</v>
      </c>
      <c r="B590" s="7">
        <v>0</v>
      </c>
      <c r="C590" s="7">
        <v>0</v>
      </c>
      <c r="D590" s="7">
        <v>1</v>
      </c>
      <c r="E590" s="7">
        <v>223</v>
      </c>
      <c r="F590" s="7">
        <f>ROUND(Source!AQ580,O590)</f>
        <v>0</v>
      </c>
      <c r="G590" s="7" t="s">
        <v>178</v>
      </c>
      <c r="H590" s="7" t="s">
        <v>179</v>
      </c>
      <c r="I590" s="7"/>
      <c r="J590" s="7"/>
      <c r="K590" s="7">
        <v>223</v>
      </c>
      <c r="L590" s="7">
        <v>9</v>
      </c>
      <c r="M590" s="7">
        <v>3</v>
      </c>
      <c r="N590" s="7" t="s">
        <v>3</v>
      </c>
      <c r="O590" s="7">
        <v>2</v>
      </c>
      <c r="P590" s="7">
        <f>ROUND(Source!EI580,O590)</f>
        <v>0</v>
      </c>
      <c r="Q590" s="7"/>
      <c r="R590" s="7"/>
      <c r="S590" s="7"/>
      <c r="T590" s="7"/>
      <c r="U590" s="7"/>
      <c r="V590" s="7"/>
      <c r="W590" s="7">
        <v>0</v>
      </c>
      <c r="X590" s="7">
        <v>1</v>
      </c>
      <c r="Y590" s="7">
        <v>0</v>
      </c>
      <c r="Z590" s="7">
        <v>0</v>
      </c>
      <c r="AA590" s="7">
        <v>1</v>
      </c>
      <c r="AB590" s="7">
        <v>0</v>
      </c>
    </row>
    <row r="591" spans="1:255" ht="13" x14ac:dyDescent="0.3">
      <c r="A591" s="7">
        <v>50</v>
      </c>
      <c r="B591" s="7">
        <v>0</v>
      </c>
      <c r="C591" s="7">
        <v>0</v>
      </c>
      <c r="D591" s="7">
        <v>1</v>
      </c>
      <c r="E591" s="7">
        <v>229</v>
      </c>
      <c r="F591" s="7">
        <f>ROUND(Source!AZ580,O591)</f>
        <v>0</v>
      </c>
      <c r="G591" s="7" t="s">
        <v>180</v>
      </c>
      <c r="H591" s="7" t="s">
        <v>181</v>
      </c>
      <c r="I591" s="7"/>
      <c r="J591" s="7"/>
      <c r="K591" s="7">
        <v>229</v>
      </c>
      <c r="L591" s="7">
        <v>10</v>
      </c>
      <c r="M591" s="7">
        <v>3</v>
      </c>
      <c r="N591" s="7" t="s">
        <v>3</v>
      </c>
      <c r="O591" s="7">
        <v>2</v>
      </c>
      <c r="P591" s="7">
        <f>ROUND(Source!ER580,O591)</f>
        <v>0</v>
      </c>
      <c r="Q591" s="7"/>
      <c r="R591" s="7"/>
      <c r="S591" s="7"/>
      <c r="T591" s="7"/>
      <c r="U591" s="7"/>
      <c r="V591" s="7"/>
      <c r="W591" s="7">
        <v>0</v>
      </c>
      <c r="X591" s="7">
        <v>1</v>
      </c>
      <c r="Y591" s="7">
        <v>0</v>
      </c>
      <c r="Z591" s="7">
        <v>0</v>
      </c>
      <c r="AA591" s="7">
        <v>1</v>
      </c>
      <c r="AB591" s="7">
        <v>0</v>
      </c>
    </row>
    <row r="592" spans="1:255" ht="13" x14ac:dyDescent="0.3">
      <c r="A592" s="7">
        <v>50</v>
      </c>
      <c r="B592" s="7">
        <v>0</v>
      </c>
      <c r="C592" s="7">
        <v>0</v>
      </c>
      <c r="D592" s="7">
        <v>1</v>
      </c>
      <c r="E592" s="7">
        <v>203</v>
      </c>
      <c r="F592" s="7">
        <f>ROUND(Source!Q580,O592)</f>
        <v>16412.77</v>
      </c>
      <c r="G592" s="7" t="s">
        <v>182</v>
      </c>
      <c r="H592" s="7" t="s">
        <v>183</v>
      </c>
      <c r="I592" s="7"/>
      <c r="J592" s="7"/>
      <c r="K592" s="7">
        <v>203</v>
      </c>
      <c r="L592" s="7">
        <v>11</v>
      </c>
      <c r="M592" s="7">
        <v>3</v>
      </c>
      <c r="N592" s="7" t="s">
        <v>3</v>
      </c>
      <c r="O592" s="7">
        <v>2</v>
      </c>
      <c r="P592" s="7">
        <f>ROUND(Source!DI580,O592)</f>
        <v>256695.72</v>
      </c>
      <c r="Q592" s="7"/>
      <c r="R592" s="7"/>
      <c r="S592" s="7"/>
      <c r="T592" s="7"/>
      <c r="U592" s="7"/>
      <c r="V592" s="7"/>
      <c r="W592" s="7">
        <v>16412.77</v>
      </c>
      <c r="X592" s="7">
        <v>1</v>
      </c>
      <c r="Y592" s="7">
        <v>16412.77</v>
      </c>
      <c r="Z592" s="7">
        <v>256695.72</v>
      </c>
      <c r="AA592" s="7">
        <v>1</v>
      </c>
      <c r="AB592" s="7">
        <v>256695.72</v>
      </c>
    </row>
    <row r="593" spans="1:28" ht="13" x14ac:dyDescent="0.3">
      <c r="A593" s="7">
        <v>50</v>
      </c>
      <c r="B593" s="7">
        <v>0</v>
      </c>
      <c r="C593" s="7">
        <v>0</v>
      </c>
      <c r="D593" s="7">
        <v>1</v>
      </c>
      <c r="E593" s="7">
        <v>231</v>
      </c>
      <c r="F593" s="7">
        <f>ROUND(Source!BB580,O593)</f>
        <v>0</v>
      </c>
      <c r="G593" s="7" t="s">
        <v>184</v>
      </c>
      <c r="H593" s="7" t="s">
        <v>185</v>
      </c>
      <c r="I593" s="7"/>
      <c r="J593" s="7"/>
      <c r="K593" s="7">
        <v>231</v>
      </c>
      <c r="L593" s="7">
        <v>12</v>
      </c>
      <c r="M593" s="7">
        <v>3</v>
      </c>
      <c r="N593" s="7" t="s">
        <v>3</v>
      </c>
      <c r="O593" s="7">
        <v>2</v>
      </c>
      <c r="P593" s="7">
        <f>ROUND(Source!ET580,O593)</f>
        <v>0</v>
      </c>
      <c r="Q593" s="7"/>
      <c r="R593" s="7"/>
      <c r="S593" s="7"/>
      <c r="T593" s="7"/>
      <c r="U593" s="7"/>
      <c r="V593" s="7"/>
      <c r="W593" s="7">
        <v>0</v>
      </c>
      <c r="X593" s="7">
        <v>1</v>
      </c>
      <c r="Y593" s="7">
        <v>0</v>
      </c>
      <c r="Z593" s="7">
        <v>0</v>
      </c>
      <c r="AA593" s="7">
        <v>1</v>
      </c>
      <c r="AB593" s="7">
        <v>0</v>
      </c>
    </row>
    <row r="594" spans="1:28" ht="13" x14ac:dyDescent="0.3">
      <c r="A594" s="7">
        <v>50</v>
      </c>
      <c r="B594" s="7">
        <v>0</v>
      </c>
      <c r="C594" s="7">
        <v>0</v>
      </c>
      <c r="D594" s="7">
        <v>1</v>
      </c>
      <c r="E594" s="7">
        <v>204</v>
      </c>
      <c r="F594" s="7">
        <f>ROUND(Source!R580,O594)</f>
        <v>1991.92</v>
      </c>
      <c r="G594" s="7" t="s">
        <v>186</v>
      </c>
      <c r="H594" s="7" t="s">
        <v>187</v>
      </c>
      <c r="I594" s="7"/>
      <c r="J594" s="7"/>
      <c r="K594" s="7">
        <v>204</v>
      </c>
      <c r="L594" s="7">
        <v>13</v>
      </c>
      <c r="M594" s="7">
        <v>3</v>
      </c>
      <c r="N594" s="7" t="s">
        <v>3</v>
      </c>
      <c r="O594" s="7">
        <v>2</v>
      </c>
      <c r="P594" s="7">
        <f>ROUND(Source!DJ580,O594)</f>
        <v>112244.69</v>
      </c>
      <c r="Q594" s="7"/>
      <c r="R594" s="7"/>
      <c r="S594" s="7"/>
      <c r="T594" s="7"/>
      <c r="U594" s="7"/>
      <c r="V594" s="7"/>
      <c r="W594" s="7">
        <v>1991.92</v>
      </c>
      <c r="X594" s="7">
        <v>1</v>
      </c>
      <c r="Y594" s="7">
        <v>1991.92</v>
      </c>
      <c r="Z594" s="7">
        <v>112244.69</v>
      </c>
      <c r="AA594" s="7">
        <v>1</v>
      </c>
      <c r="AB594" s="7">
        <v>112244.69</v>
      </c>
    </row>
    <row r="595" spans="1:28" ht="13" x14ac:dyDescent="0.3">
      <c r="A595" s="7">
        <v>50</v>
      </c>
      <c r="B595" s="7">
        <v>0</v>
      </c>
      <c r="C595" s="7">
        <v>0</v>
      </c>
      <c r="D595" s="7">
        <v>1</v>
      </c>
      <c r="E595" s="7">
        <v>205</v>
      </c>
      <c r="F595" s="7">
        <f>ROUND(Source!S580,O595)</f>
        <v>58609.85</v>
      </c>
      <c r="G595" s="7" t="s">
        <v>188</v>
      </c>
      <c r="H595" s="7" t="s">
        <v>189</v>
      </c>
      <c r="I595" s="7"/>
      <c r="J595" s="7"/>
      <c r="K595" s="7">
        <v>205</v>
      </c>
      <c r="L595" s="7">
        <v>14</v>
      </c>
      <c r="M595" s="7">
        <v>3</v>
      </c>
      <c r="N595" s="7" t="s">
        <v>3</v>
      </c>
      <c r="O595" s="7">
        <v>2</v>
      </c>
      <c r="P595" s="7">
        <f>ROUND(Source!DK580,O595)</f>
        <v>3302665.04</v>
      </c>
      <c r="Q595" s="7"/>
      <c r="R595" s="7"/>
      <c r="S595" s="7"/>
      <c r="T595" s="7"/>
      <c r="U595" s="7"/>
      <c r="V595" s="7"/>
      <c r="W595" s="7">
        <v>58609.85</v>
      </c>
      <c r="X595" s="7">
        <v>1</v>
      </c>
      <c r="Y595" s="7">
        <v>58609.85</v>
      </c>
      <c r="Z595" s="7">
        <v>3302665.04</v>
      </c>
      <c r="AA595" s="7">
        <v>1</v>
      </c>
      <c r="AB595" s="7">
        <v>3302665.04</v>
      </c>
    </row>
    <row r="596" spans="1:28" ht="13" x14ac:dyDescent="0.3">
      <c r="A596" s="7">
        <v>50</v>
      </c>
      <c r="B596" s="7">
        <v>0</v>
      </c>
      <c r="C596" s="7">
        <v>0</v>
      </c>
      <c r="D596" s="7">
        <v>1</v>
      </c>
      <c r="E596" s="7">
        <v>232</v>
      </c>
      <c r="F596" s="7">
        <f>ROUND(Source!BC580,O596)</f>
        <v>0</v>
      </c>
      <c r="G596" s="7" t="s">
        <v>190</v>
      </c>
      <c r="H596" s="7" t="s">
        <v>191</v>
      </c>
      <c r="I596" s="7"/>
      <c r="J596" s="7"/>
      <c r="K596" s="7">
        <v>232</v>
      </c>
      <c r="L596" s="7">
        <v>15</v>
      </c>
      <c r="M596" s="7">
        <v>3</v>
      </c>
      <c r="N596" s="7" t="s">
        <v>3</v>
      </c>
      <c r="O596" s="7">
        <v>2</v>
      </c>
      <c r="P596" s="7">
        <f>ROUND(Source!EU580,O596)</f>
        <v>0</v>
      </c>
      <c r="Q596" s="7"/>
      <c r="R596" s="7"/>
      <c r="S596" s="7"/>
      <c r="T596" s="7"/>
      <c r="U596" s="7"/>
      <c r="V596" s="7"/>
      <c r="W596" s="7">
        <v>0</v>
      </c>
      <c r="X596" s="7">
        <v>1</v>
      </c>
      <c r="Y596" s="7">
        <v>0</v>
      </c>
      <c r="Z596" s="7">
        <v>0</v>
      </c>
      <c r="AA596" s="7">
        <v>1</v>
      </c>
      <c r="AB596" s="7">
        <v>0</v>
      </c>
    </row>
    <row r="597" spans="1:28" ht="13" x14ac:dyDescent="0.3">
      <c r="A597" s="7">
        <v>50</v>
      </c>
      <c r="B597" s="7">
        <v>0</v>
      </c>
      <c r="C597" s="7">
        <v>0</v>
      </c>
      <c r="D597" s="7">
        <v>1</v>
      </c>
      <c r="E597" s="7">
        <v>214</v>
      </c>
      <c r="F597" s="7">
        <f>ROUND(Source!AS580,O597)</f>
        <v>0</v>
      </c>
      <c r="G597" s="7" t="s">
        <v>192</v>
      </c>
      <c r="H597" s="7" t="s">
        <v>193</v>
      </c>
      <c r="I597" s="7"/>
      <c r="J597" s="7"/>
      <c r="K597" s="7">
        <v>214</v>
      </c>
      <c r="L597" s="7">
        <v>16</v>
      </c>
      <c r="M597" s="7">
        <v>3</v>
      </c>
      <c r="N597" s="7" t="s">
        <v>3</v>
      </c>
      <c r="O597" s="7">
        <v>2</v>
      </c>
      <c r="P597" s="7">
        <f>ROUND(Source!EK580,O597)</f>
        <v>0</v>
      </c>
      <c r="Q597" s="7"/>
      <c r="R597" s="7"/>
      <c r="S597" s="7"/>
      <c r="T597" s="7"/>
      <c r="U597" s="7"/>
      <c r="V597" s="7"/>
      <c r="W597" s="7">
        <v>0</v>
      </c>
      <c r="X597" s="7">
        <v>1</v>
      </c>
      <c r="Y597" s="7">
        <v>0</v>
      </c>
      <c r="Z597" s="7">
        <v>0</v>
      </c>
      <c r="AA597" s="7">
        <v>1</v>
      </c>
      <c r="AB597" s="7">
        <v>0</v>
      </c>
    </row>
    <row r="598" spans="1:28" ht="13" x14ac:dyDescent="0.3">
      <c r="A598" s="7">
        <v>50</v>
      </c>
      <c r="B598" s="7">
        <v>0</v>
      </c>
      <c r="C598" s="7">
        <v>0</v>
      </c>
      <c r="D598" s="7">
        <v>1</v>
      </c>
      <c r="E598" s="7">
        <v>215</v>
      </c>
      <c r="F598" s="7">
        <f>ROUND(Source!AT580,O598)</f>
        <v>179734.48</v>
      </c>
      <c r="G598" s="7" t="s">
        <v>194</v>
      </c>
      <c r="H598" s="7" t="s">
        <v>195</v>
      </c>
      <c r="I598" s="7"/>
      <c r="J598" s="7"/>
      <c r="K598" s="7">
        <v>215</v>
      </c>
      <c r="L598" s="7">
        <v>17</v>
      </c>
      <c r="M598" s="7">
        <v>3</v>
      </c>
      <c r="N598" s="7" t="s">
        <v>3</v>
      </c>
      <c r="O598" s="7">
        <v>2</v>
      </c>
      <c r="P598" s="7">
        <f>ROUND(Source!EL580,O598)</f>
        <v>8844595.9900000002</v>
      </c>
      <c r="Q598" s="7"/>
      <c r="R598" s="7"/>
      <c r="S598" s="7"/>
      <c r="T598" s="7"/>
      <c r="U598" s="7"/>
      <c r="V598" s="7"/>
      <c r="W598" s="7">
        <v>179734.48</v>
      </c>
      <c r="X598" s="7">
        <v>1</v>
      </c>
      <c r="Y598" s="7">
        <v>179734.48</v>
      </c>
      <c r="Z598" s="7">
        <v>8844595.9900000002</v>
      </c>
      <c r="AA598" s="7">
        <v>1</v>
      </c>
      <c r="AB598" s="7">
        <v>8844595.9900000002</v>
      </c>
    </row>
    <row r="599" spans="1:28" ht="13" x14ac:dyDescent="0.3">
      <c r="A599" s="7">
        <v>50</v>
      </c>
      <c r="B599" s="7">
        <v>0</v>
      </c>
      <c r="C599" s="7">
        <v>0</v>
      </c>
      <c r="D599" s="7">
        <v>1</v>
      </c>
      <c r="E599" s="7">
        <v>217</v>
      </c>
      <c r="F599" s="7">
        <f>ROUND(Source!AU580,O599)</f>
        <v>0</v>
      </c>
      <c r="G599" s="7" t="s">
        <v>196</v>
      </c>
      <c r="H599" s="7" t="s">
        <v>197</v>
      </c>
      <c r="I599" s="7"/>
      <c r="J599" s="7"/>
      <c r="K599" s="7">
        <v>217</v>
      </c>
      <c r="L599" s="7">
        <v>18</v>
      </c>
      <c r="M599" s="7">
        <v>3</v>
      </c>
      <c r="N599" s="7" t="s">
        <v>3</v>
      </c>
      <c r="O599" s="7">
        <v>2</v>
      </c>
      <c r="P599" s="7">
        <f>ROUND(Source!EM580,O599)</f>
        <v>0</v>
      </c>
      <c r="Q599" s="7"/>
      <c r="R599" s="7"/>
      <c r="S599" s="7"/>
      <c r="T599" s="7"/>
      <c r="U599" s="7"/>
      <c r="V599" s="7"/>
      <c r="W599" s="7">
        <v>0</v>
      </c>
      <c r="X599" s="7">
        <v>1</v>
      </c>
      <c r="Y599" s="7">
        <v>0</v>
      </c>
      <c r="Z599" s="7">
        <v>0</v>
      </c>
      <c r="AA599" s="7">
        <v>1</v>
      </c>
      <c r="AB599" s="7">
        <v>0</v>
      </c>
    </row>
    <row r="600" spans="1:28" ht="13" x14ac:dyDescent="0.3">
      <c r="A600" s="7">
        <v>50</v>
      </c>
      <c r="B600" s="7">
        <v>0</v>
      </c>
      <c r="C600" s="7">
        <v>0</v>
      </c>
      <c r="D600" s="7">
        <v>1</v>
      </c>
      <c r="E600" s="7">
        <v>230</v>
      </c>
      <c r="F600" s="7">
        <f>ROUND(Source!BA580,O600)</f>
        <v>0</v>
      </c>
      <c r="G600" s="7" t="s">
        <v>198</v>
      </c>
      <c r="H600" s="7" t="s">
        <v>199</v>
      </c>
      <c r="I600" s="7"/>
      <c r="J600" s="7"/>
      <c r="K600" s="7">
        <v>230</v>
      </c>
      <c r="L600" s="7">
        <v>19</v>
      </c>
      <c r="M600" s="7">
        <v>3</v>
      </c>
      <c r="N600" s="7" t="s">
        <v>3</v>
      </c>
      <c r="O600" s="7">
        <v>2</v>
      </c>
      <c r="P600" s="7">
        <f>ROUND(Source!ES580,O600)</f>
        <v>0</v>
      </c>
      <c r="Q600" s="7"/>
      <c r="R600" s="7"/>
      <c r="S600" s="7"/>
      <c r="T600" s="7"/>
      <c r="U600" s="7"/>
      <c r="V600" s="7"/>
      <c r="W600" s="7">
        <v>0</v>
      </c>
      <c r="X600" s="7">
        <v>1</v>
      </c>
      <c r="Y600" s="7">
        <v>0</v>
      </c>
      <c r="Z600" s="7">
        <v>0</v>
      </c>
      <c r="AA600" s="7">
        <v>1</v>
      </c>
      <c r="AB600" s="7">
        <v>0</v>
      </c>
    </row>
    <row r="601" spans="1:28" ht="13" x14ac:dyDescent="0.3">
      <c r="A601" s="7">
        <v>50</v>
      </c>
      <c r="B601" s="7">
        <v>0</v>
      </c>
      <c r="C601" s="7">
        <v>0</v>
      </c>
      <c r="D601" s="7">
        <v>1</v>
      </c>
      <c r="E601" s="7">
        <v>206</v>
      </c>
      <c r="F601" s="7">
        <f>ROUND(Source!T580,O601)</f>
        <v>0</v>
      </c>
      <c r="G601" s="7" t="s">
        <v>200</v>
      </c>
      <c r="H601" s="7" t="s">
        <v>201</v>
      </c>
      <c r="I601" s="7"/>
      <c r="J601" s="7"/>
      <c r="K601" s="7">
        <v>206</v>
      </c>
      <c r="L601" s="7">
        <v>20</v>
      </c>
      <c r="M601" s="7">
        <v>3</v>
      </c>
      <c r="N601" s="7" t="s">
        <v>3</v>
      </c>
      <c r="O601" s="7">
        <v>2</v>
      </c>
      <c r="P601" s="7">
        <f>ROUND(Source!DL580,O601)</f>
        <v>0</v>
      </c>
      <c r="Q601" s="7"/>
      <c r="R601" s="7"/>
      <c r="S601" s="7"/>
      <c r="T601" s="7"/>
      <c r="U601" s="7"/>
      <c r="V601" s="7"/>
      <c r="W601" s="7">
        <v>0</v>
      </c>
      <c r="X601" s="7">
        <v>1</v>
      </c>
      <c r="Y601" s="7">
        <v>0</v>
      </c>
      <c r="Z601" s="7">
        <v>0</v>
      </c>
      <c r="AA601" s="7">
        <v>1</v>
      </c>
      <c r="AB601" s="7">
        <v>0</v>
      </c>
    </row>
    <row r="602" spans="1:28" ht="13" x14ac:dyDescent="0.3">
      <c r="A602" s="7">
        <v>50</v>
      </c>
      <c r="B602" s="7">
        <v>0</v>
      </c>
      <c r="C602" s="7">
        <v>0</v>
      </c>
      <c r="D602" s="7">
        <v>1</v>
      </c>
      <c r="E602" s="7">
        <v>207</v>
      </c>
      <c r="F602" s="7">
        <f>Source!U580</f>
        <v>4757.3825376000004</v>
      </c>
      <c r="G602" s="7" t="s">
        <v>202</v>
      </c>
      <c r="H602" s="7" t="s">
        <v>203</v>
      </c>
      <c r="I602" s="7"/>
      <c r="J602" s="7"/>
      <c r="K602" s="7">
        <v>207</v>
      </c>
      <c r="L602" s="7">
        <v>21</v>
      </c>
      <c r="M602" s="7">
        <v>3</v>
      </c>
      <c r="N602" s="7" t="s">
        <v>3</v>
      </c>
      <c r="O602" s="7">
        <v>-1</v>
      </c>
      <c r="P602" s="7">
        <f>Source!DM580</f>
        <v>4757.3825376000004</v>
      </c>
      <c r="Q602" s="7"/>
      <c r="R602" s="7"/>
      <c r="S602" s="7"/>
      <c r="T602" s="7"/>
      <c r="U602" s="7"/>
      <c r="V602" s="7"/>
      <c r="W602" s="7">
        <v>4757.3825376000004</v>
      </c>
      <c r="X602" s="7">
        <v>1</v>
      </c>
      <c r="Y602" s="7">
        <v>4757.3825376000004</v>
      </c>
      <c r="Z602" s="7">
        <v>4757.3825376000004</v>
      </c>
      <c r="AA602" s="7">
        <v>1</v>
      </c>
      <c r="AB602" s="7">
        <v>4757.3825376000004</v>
      </c>
    </row>
    <row r="603" spans="1:28" ht="13" x14ac:dyDescent="0.3">
      <c r="A603" s="7">
        <v>50</v>
      </c>
      <c r="B603" s="7">
        <v>0</v>
      </c>
      <c r="C603" s="7">
        <v>0</v>
      </c>
      <c r="D603" s="7">
        <v>1</v>
      </c>
      <c r="E603" s="7">
        <v>208</v>
      </c>
      <c r="F603" s="7">
        <f>Source!V580</f>
        <v>0</v>
      </c>
      <c r="G603" s="7" t="s">
        <v>204</v>
      </c>
      <c r="H603" s="7" t="s">
        <v>205</v>
      </c>
      <c r="I603" s="7"/>
      <c r="J603" s="7"/>
      <c r="K603" s="7">
        <v>208</v>
      </c>
      <c r="L603" s="7">
        <v>22</v>
      </c>
      <c r="M603" s="7">
        <v>3</v>
      </c>
      <c r="N603" s="7" t="s">
        <v>3</v>
      </c>
      <c r="O603" s="7">
        <v>-1</v>
      </c>
      <c r="P603" s="7">
        <f>Source!DN580</f>
        <v>0</v>
      </c>
      <c r="Q603" s="7"/>
      <c r="R603" s="7"/>
      <c r="S603" s="7"/>
      <c r="T603" s="7"/>
      <c r="U603" s="7"/>
      <c r="V603" s="7"/>
      <c r="W603" s="7">
        <v>0</v>
      </c>
      <c r="X603" s="7">
        <v>1</v>
      </c>
      <c r="Y603" s="7">
        <v>0</v>
      </c>
      <c r="Z603" s="7">
        <v>0</v>
      </c>
      <c r="AA603" s="7">
        <v>1</v>
      </c>
      <c r="AB603" s="7">
        <v>0</v>
      </c>
    </row>
    <row r="604" spans="1:28" ht="13" x14ac:dyDescent="0.3">
      <c r="A604" s="7">
        <v>50</v>
      </c>
      <c r="B604" s="7">
        <v>0</v>
      </c>
      <c r="C604" s="7">
        <v>0</v>
      </c>
      <c r="D604" s="7">
        <v>1</v>
      </c>
      <c r="E604" s="7">
        <v>209</v>
      </c>
      <c r="F604" s="7">
        <f>ROUND(Source!W580,O604)</f>
        <v>0</v>
      </c>
      <c r="G604" s="7" t="s">
        <v>206</v>
      </c>
      <c r="H604" s="7" t="s">
        <v>207</v>
      </c>
      <c r="I604" s="7"/>
      <c r="J604" s="7"/>
      <c r="K604" s="7">
        <v>209</v>
      </c>
      <c r="L604" s="7">
        <v>23</v>
      </c>
      <c r="M604" s="7">
        <v>3</v>
      </c>
      <c r="N604" s="7" t="s">
        <v>3</v>
      </c>
      <c r="O604" s="7">
        <v>2</v>
      </c>
      <c r="P604" s="7">
        <f>ROUND(Source!DO580,O604)</f>
        <v>0</v>
      </c>
      <c r="Q604" s="7"/>
      <c r="R604" s="7"/>
      <c r="S604" s="7"/>
      <c r="T604" s="7"/>
      <c r="U604" s="7"/>
      <c r="V604" s="7"/>
      <c r="W604" s="7">
        <v>0</v>
      </c>
      <c r="X604" s="7">
        <v>1</v>
      </c>
      <c r="Y604" s="7">
        <v>0</v>
      </c>
      <c r="Z604" s="7">
        <v>0</v>
      </c>
      <c r="AA604" s="7">
        <v>1</v>
      </c>
      <c r="AB604" s="7">
        <v>0</v>
      </c>
    </row>
    <row r="605" spans="1:28" ht="13" x14ac:dyDescent="0.3">
      <c r="A605" s="7">
        <v>50</v>
      </c>
      <c r="B605" s="7">
        <v>0</v>
      </c>
      <c r="C605" s="7">
        <v>0</v>
      </c>
      <c r="D605" s="7">
        <v>1</v>
      </c>
      <c r="E605" s="7">
        <v>233</v>
      </c>
      <c r="F605" s="7">
        <f>ROUND(Source!BD580,O605)</f>
        <v>0</v>
      </c>
      <c r="G605" s="7" t="s">
        <v>208</v>
      </c>
      <c r="H605" s="7" t="s">
        <v>209</v>
      </c>
      <c r="I605" s="7"/>
      <c r="J605" s="7"/>
      <c r="K605" s="7">
        <v>233</v>
      </c>
      <c r="L605" s="7">
        <v>24</v>
      </c>
      <c r="M605" s="7">
        <v>3</v>
      </c>
      <c r="N605" s="7" t="s">
        <v>3</v>
      </c>
      <c r="O605" s="7">
        <v>2</v>
      </c>
      <c r="P605" s="7">
        <f>ROUND(Source!EV580,O605)</f>
        <v>0</v>
      </c>
      <c r="Q605" s="7"/>
      <c r="R605" s="7"/>
      <c r="S605" s="7"/>
      <c r="T605" s="7"/>
      <c r="U605" s="7"/>
      <c r="V605" s="7"/>
      <c r="W605" s="7">
        <v>0</v>
      </c>
      <c r="X605" s="7">
        <v>1</v>
      </c>
      <c r="Y605" s="7">
        <v>0</v>
      </c>
      <c r="Z605" s="7">
        <v>0</v>
      </c>
      <c r="AA605" s="7">
        <v>1</v>
      </c>
      <c r="AB605" s="7">
        <v>0</v>
      </c>
    </row>
    <row r="606" spans="1:28" ht="13" x14ac:dyDescent="0.3">
      <c r="A606" s="7">
        <v>50</v>
      </c>
      <c r="B606" s="7">
        <v>0</v>
      </c>
      <c r="C606" s="7">
        <v>0</v>
      </c>
      <c r="D606" s="7">
        <v>1</v>
      </c>
      <c r="E606" s="7">
        <v>210</v>
      </c>
      <c r="F606" s="7">
        <f>ROUND(Source!X580,O606)</f>
        <v>58783.72</v>
      </c>
      <c r="G606" s="7" t="s">
        <v>210</v>
      </c>
      <c r="H606" s="7" t="s">
        <v>211</v>
      </c>
      <c r="I606" s="7"/>
      <c r="J606" s="7"/>
      <c r="K606" s="7">
        <v>210</v>
      </c>
      <c r="L606" s="7">
        <v>25</v>
      </c>
      <c r="M606" s="7">
        <v>3</v>
      </c>
      <c r="N606" s="7" t="s">
        <v>3</v>
      </c>
      <c r="O606" s="7">
        <v>2</v>
      </c>
      <c r="P606" s="7">
        <f>ROUND(Source!DP580,O606)</f>
        <v>3312462.43</v>
      </c>
      <c r="Q606" s="7"/>
      <c r="R606" s="7"/>
      <c r="S606" s="7"/>
      <c r="T606" s="7"/>
      <c r="U606" s="7"/>
      <c r="V606" s="7"/>
      <c r="W606" s="7">
        <v>58783.72</v>
      </c>
      <c r="X606" s="7">
        <v>1</v>
      </c>
      <c r="Y606" s="7">
        <v>58783.72</v>
      </c>
      <c r="Z606" s="7">
        <v>3312462.43</v>
      </c>
      <c r="AA606" s="7">
        <v>1</v>
      </c>
      <c r="AB606" s="7">
        <v>3312462.43</v>
      </c>
    </row>
    <row r="607" spans="1:28" ht="13" x14ac:dyDescent="0.3">
      <c r="A607" s="7">
        <v>50</v>
      </c>
      <c r="B607" s="7">
        <v>0</v>
      </c>
      <c r="C607" s="7">
        <v>0</v>
      </c>
      <c r="D607" s="7">
        <v>1</v>
      </c>
      <c r="E607" s="7">
        <v>211</v>
      </c>
      <c r="F607" s="7">
        <f>ROUND(Source!Y580,O607)</f>
        <v>30906.9</v>
      </c>
      <c r="G607" s="7" t="s">
        <v>212</v>
      </c>
      <c r="H607" s="7" t="s">
        <v>213</v>
      </c>
      <c r="I607" s="7"/>
      <c r="J607" s="7"/>
      <c r="K607" s="7">
        <v>211</v>
      </c>
      <c r="L607" s="7">
        <v>26</v>
      </c>
      <c r="M607" s="7">
        <v>3</v>
      </c>
      <c r="N607" s="7" t="s">
        <v>3</v>
      </c>
      <c r="O607" s="7">
        <v>2</v>
      </c>
      <c r="P607" s="7">
        <f>ROUND(Source!DQ580,O607)</f>
        <v>1741603.96</v>
      </c>
      <c r="Q607" s="7"/>
      <c r="R607" s="7"/>
      <c r="S607" s="7"/>
      <c r="T607" s="7"/>
      <c r="U607" s="7"/>
      <c r="V607" s="7"/>
      <c r="W607" s="7">
        <v>30906.9</v>
      </c>
      <c r="X607" s="7">
        <v>1</v>
      </c>
      <c r="Y607" s="7">
        <v>30906.9</v>
      </c>
      <c r="Z607" s="7">
        <v>1741603.96</v>
      </c>
      <c r="AA607" s="7">
        <v>1</v>
      </c>
      <c r="AB607" s="7">
        <v>1741603.96</v>
      </c>
    </row>
    <row r="608" spans="1:28" ht="13" x14ac:dyDescent="0.3">
      <c r="A608" s="7">
        <v>50</v>
      </c>
      <c r="B608" s="7">
        <v>0</v>
      </c>
      <c r="C608" s="7">
        <v>0</v>
      </c>
      <c r="D608" s="7">
        <v>1</v>
      </c>
      <c r="E608" s="7">
        <v>224</v>
      </c>
      <c r="F608" s="7">
        <f>ROUND(Source!AR580,O608)</f>
        <v>179734.48</v>
      </c>
      <c r="G608" s="7" t="s">
        <v>214</v>
      </c>
      <c r="H608" s="7" t="s">
        <v>215</v>
      </c>
      <c r="I608" s="7"/>
      <c r="J608" s="7"/>
      <c r="K608" s="7">
        <v>224</v>
      </c>
      <c r="L608" s="7">
        <v>27</v>
      </c>
      <c r="M608" s="7">
        <v>3</v>
      </c>
      <c r="N608" s="7" t="s">
        <v>3</v>
      </c>
      <c r="O608" s="7">
        <v>2</v>
      </c>
      <c r="P608" s="7">
        <f>ROUND(Source!EJ580,O608)</f>
        <v>8844595.9900000002</v>
      </c>
      <c r="Q608" s="7"/>
      <c r="R608" s="7"/>
      <c r="S608" s="7"/>
      <c r="T608" s="7"/>
      <c r="U608" s="7"/>
      <c r="V608" s="7"/>
      <c r="W608" s="7">
        <v>179734.48</v>
      </c>
      <c r="X608" s="7">
        <v>1</v>
      </c>
      <c r="Y608" s="7">
        <v>179734.48</v>
      </c>
      <c r="Z608" s="7">
        <v>8844595.9900000002</v>
      </c>
      <c r="AA608" s="7">
        <v>1</v>
      </c>
      <c r="AB608" s="7">
        <v>8844595.9900000002</v>
      </c>
    </row>
    <row r="610" spans="1:255" ht="13" x14ac:dyDescent="0.3">
      <c r="A610" s="1">
        <v>4</v>
      </c>
      <c r="B610" s="1">
        <v>1</v>
      </c>
      <c r="C610" s="1"/>
      <c r="D610" s="1">
        <f>ROW(A683)</f>
        <v>683</v>
      </c>
      <c r="E610" s="1"/>
      <c r="F610" s="1" t="s">
        <v>68</v>
      </c>
      <c r="G610" s="1" t="s">
        <v>765</v>
      </c>
      <c r="H610" s="1" t="s">
        <v>3</v>
      </c>
      <c r="I610" s="1">
        <v>0</v>
      </c>
      <c r="J610" s="1"/>
      <c r="K610" s="1">
        <v>-1</v>
      </c>
      <c r="L610" s="1"/>
      <c r="M610" s="1" t="s">
        <v>3</v>
      </c>
      <c r="N610" s="1"/>
      <c r="O610" s="1"/>
      <c r="P610" s="1"/>
      <c r="Q610" s="1"/>
      <c r="R610" s="1"/>
      <c r="S610" s="1">
        <v>0</v>
      </c>
      <c r="T610" s="1">
        <v>0</v>
      </c>
      <c r="U610" s="1" t="s">
        <v>3</v>
      </c>
      <c r="V610" s="1">
        <v>2</v>
      </c>
      <c r="W610" s="1"/>
      <c r="X610" s="1"/>
      <c r="Y610" s="1"/>
      <c r="Z610" s="1"/>
      <c r="AA610" s="1"/>
      <c r="AB610" s="1" t="s">
        <v>3</v>
      </c>
      <c r="AC610" s="1" t="s">
        <v>3</v>
      </c>
      <c r="AD610" s="1" t="s">
        <v>3</v>
      </c>
      <c r="AE610" s="1" t="s">
        <v>3</v>
      </c>
      <c r="AF610" s="1" t="s">
        <v>3</v>
      </c>
      <c r="AG610" s="1" t="s">
        <v>3</v>
      </c>
      <c r="AH610" s="1"/>
      <c r="AI610" s="1"/>
      <c r="AJ610" s="1"/>
      <c r="AK610" s="1"/>
      <c r="AL610" s="1"/>
      <c r="AM610" s="1"/>
      <c r="AN610" s="1"/>
      <c r="AO610" s="1"/>
      <c r="AP610" s="1" t="s">
        <v>3</v>
      </c>
      <c r="AQ610" s="1" t="s">
        <v>3</v>
      </c>
      <c r="AR610" s="1" t="s">
        <v>3</v>
      </c>
      <c r="AS610" s="1"/>
      <c r="AT610" s="1"/>
      <c r="AU610" s="1"/>
      <c r="AV610" s="1"/>
      <c r="AW610" s="1"/>
      <c r="AX610" s="1"/>
      <c r="AY610" s="1"/>
      <c r="AZ610" s="1" t="s">
        <v>3</v>
      </c>
      <c r="BA610" s="1"/>
      <c r="BB610" s="1" t="s">
        <v>3</v>
      </c>
      <c r="BC610" s="1" t="s">
        <v>22</v>
      </c>
      <c r="BD610" s="1" t="s">
        <v>23</v>
      </c>
      <c r="BE610" s="1" t="s">
        <v>23</v>
      </c>
      <c r="BF610" s="1" t="s">
        <v>23</v>
      </c>
      <c r="BG610" s="1" t="s">
        <v>3</v>
      </c>
      <c r="BH610" s="1" t="s">
        <v>23</v>
      </c>
      <c r="BI610" s="1" t="s">
        <v>23</v>
      </c>
      <c r="BJ610" s="1" t="s">
        <v>3</v>
      </c>
      <c r="BK610" s="1" t="s">
        <v>3</v>
      </c>
      <c r="BL610" s="1" t="s">
        <v>3</v>
      </c>
      <c r="BM610" s="1" t="s">
        <v>22</v>
      </c>
      <c r="BN610" s="1" t="s">
        <v>23</v>
      </c>
      <c r="BO610" s="1" t="s">
        <v>2489</v>
      </c>
      <c r="BP610" s="1" t="s">
        <v>24</v>
      </c>
      <c r="BQ610" s="1"/>
      <c r="BR610" s="1"/>
      <c r="BS610" s="1"/>
      <c r="BT610" s="1"/>
      <c r="BU610" s="1"/>
      <c r="BV610" s="1"/>
      <c r="BW610" s="1"/>
      <c r="BX610" s="1">
        <v>0</v>
      </c>
      <c r="BY610" s="1"/>
      <c r="BZ610" s="1"/>
      <c r="CA610" s="1"/>
      <c r="CB610" s="1"/>
      <c r="CC610" s="1"/>
      <c r="CD610" s="1"/>
      <c r="CE610" s="1"/>
      <c r="CF610" s="1"/>
      <c r="CG610" s="1"/>
      <c r="CH610" s="1"/>
      <c r="CI610" s="1"/>
      <c r="CJ610" s="1">
        <v>0</v>
      </c>
    </row>
    <row r="612" spans="1:255" ht="13" x14ac:dyDescent="0.3">
      <c r="A612" s="5">
        <v>52</v>
      </c>
      <c r="B612" s="5">
        <f t="shared" ref="B612:G612" si="817">B683</f>
        <v>1</v>
      </c>
      <c r="C612" s="5">
        <f t="shared" si="817"/>
        <v>4</v>
      </c>
      <c r="D612" s="5">
        <f t="shared" si="817"/>
        <v>610</v>
      </c>
      <c r="E612" s="5">
        <f t="shared" si="817"/>
        <v>0</v>
      </c>
      <c r="F612" s="5" t="str">
        <f t="shared" si="817"/>
        <v>7</v>
      </c>
      <c r="G612" s="5" t="str">
        <f t="shared" si="817"/>
        <v>Кабельные изделия</v>
      </c>
      <c r="H612" s="5"/>
      <c r="I612" s="5"/>
      <c r="J612" s="5"/>
      <c r="K612" s="5"/>
      <c r="L612" s="5"/>
      <c r="M612" s="5"/>
      <c r="N612" s="5"/>
      <c r="O612" s="5">
        <f t="shared" ref="O612:AT612" si="818">O683</f>
        <v>786741.45</v>
      </c>
      <c r="P612" s="5">
        <f t="shared" si="818"/>
        <v>786741.45</v>
      </c>
      <c r="Q612" s="5">
        <f t="shared" si="818"/>
        <v>0</v>
      </c>
      <c r="R612" s="5">
        <f t="shared" si="818"/>
        <v>0</v>
      </c>
      <c r="S612" s="5">
        <f t="shared" si="818"/>
        <v>0</v>
      </c>
      <c r="T612" s="5">
        <f t="shared" si="818"/>
        <v>0</v>
      </c>
      <c r="U612" s="5">
        <f t="shared" si="818"/>
        <v>0</v>
      </c>
      <c r="V612" s="5">
        <f t="shared" si="818"/>
        <v>0</v>
      </c>
      <c r="W612" s="5">
        <f t="shared" si="818"/>
        <v>0</v>
      </c>
      <c r="X612" s="5">
        <f t="shared" si="818"/>
        <v>0</v>
      </c>
      <c r="Y612" s="5">
        <f t="shared" si="818"/>
        <v>0</v>
      </c>
      <c r="Z612" s="5">
        <f t="shared" si="818"/>
        <v>0</v>
      </c>
      <c r="AA612" s="5">
        <f t="shared" si="818"/>
        <v>0</v>
      </c>
      <c r="AB612" s="5">
        <f t="shared" si="818"/>
        <v>786741.45</v>
      </c>
      <c r="AC612" s="5">
        <f t="shared" si="818"/>
        <v>786741.45</v>
      </c>
      <c r="AD612" s="5">
        <f t="shared" si="818"/>
        <v>0</v>
      </c>
      <c r="AE612" s="5">
        <f t="shared" si="818"/>
        <v>0</v>
      </c>
      <c r="AF612" s="5">
        <f t="shared" si="818"/>
        <v>0</v>
      </c>
      <c r="AG612" s="5">
        <f t="shared" si="818"/>
        <v>0</v>
      </c>
      <c r="AH612" s="5">
        <f t="shared" si="818"/>
        <v>0</v>
      </c>
      <c r="AI612" s="5">
        <f t="shared" si="818"/>
        <v>0</v>
      </c>
      <c r="AJ612" s="5">
        <f t="shared" si="818"/>
        <v>0</v>
      </c>
      <c r="AK612" s="5">
        <f t="shared" si="818"/>
        <v>0</v>
      </c>
      <c r="AL612" s="5">
        <f t="shared" si="818"/>
        <v>0</v>
      </c>
      <c r="AM612" s="5">
        <f t="shared" si="818"/>
        <v>0</v>
      </c>
      <c r="AN612" s="5">
        <f t="shared" si="818"/>
        <v>0</v>
      </c>
      <c r="AO612" s="5">
        <f t="shared" si="818"/>
        <v>0</v>
      </c>
      <c r="AP612" s="5">
        <f t="shared" si="818"/>
        <v>0</v>
      </c>
      <c r="AQ612" s="5">
        <f t="shared" si="818"/>
        <v>0</v>
      </c>
      <c r="AR612" s="5">
        <f t="shared" si="818"/>
        <v>786741.45</v>
      </c>
      <c r="AS612" s="5">
        <f t="shared" si="818"/>
        <v>0</v>
      </c>
      <c r="AT612" s="5">
        <f t="shared" si="818"/>
        <v>786741.45</v>
      </c>
      <c r="AU612" s="5">
        <f t="shared" ref="AU612:BZ612" si="819">AU683</f>
        <v>0</v>
      </c>
      <c r="AV612" s="5">
        <f t="shared" si="819"/>
        <v>786741.45</v>
      </c>
      <c r="AW612" s="5">
        <f t="shared" si="819"/>
        <v>786741.45</v>
      </c>
      <c r="AX612" s="5">
        <f t="shared" si="819"/>
        <v>0</v>
      </c>
      <c r="AY612" s="5">
        <f t="shared" si="819"/>
        <v>786741.45</v>
      </c>
      <c r="AZ612" s="5">
        <f t="shared" si="819"/>
        <v>0</v>
      </c>
      <c r="BA612" s="5">
        <f t="shared" si="819"/>
        <v>0</v>
      </c>
      <c r="BB612" s="5">
        <f t="shared" si="819"/>
        <v>0</v>
      </c>
      <c r="BC612" s="5">
        <f t="shared" si="819"/>
        <v>0</v>
      </c>
      <c r="BD612" s="5">
        <f t="shared" si="819"/>
        <v>0</v>
      </c>
      <c r="BE612" s="5">
        <f t="shared" si="819"/>
        <v>0</v>
      </c>
      <c r="BF612" s="5">
        <f t="shared" si="819"/>
        <v>0</v>
      </c>
      <c r="BG612" s="5">
        <f t="shared" si="819"/>
        <v>0</v>
      </c>
      <c r="BH612" s="5">
        <f t="shared" si="819"/>
        <v>0</v>
      </c>
      <c r="BI612" s="5">
        <f t="shared" si="819"/>
        <v>0</v>
      </c>
      <c r="BJ612" s="5">
        <f t="shared" si="819"/>
        <v>0</v>
      </c>
      <c r="BK612" s="5">
        <f t="shared" si="819"/>
        <v>0</v>
      </c>
      <c r="BL612" s="5">
        <f t="shared" si="819"/>
        <v>0</v>
      </c>
      <c r="BM612" s="5">
        <f t="shared" si="819"/>
        <v>0</v>
      </c>
      <c r="BN612" s="5">
        <f t="shared" si="819"/>
        <v>0</v>
      </c>
      <c r="BO612" s="5">
        <f t="shared" si="819"/>
        <v>0</v>
      </c>
      <c r="BP612" s="5">
        <f t="shared" si="819"/>
        <v>0</v>
      </c>
      <c r="BQ612" s="5">
        <f t="shared" si="819"/>
        <v>0</v>
      </c>
      <c r="BR612" s="5">
        <f t="shared" si="819"/>
        <v>0</v>
      </c>
      <c r="BS612" s="5">
        <f t="shared" si="819"/>
        <v>0</v>
      </c>
      <c r="BT612" s="5">
        <f t="shared" si="819"/>
        <v>0</v>
      </c>
      <c r="BU612" s="5">
        <f t="shared" si="819"/>
        <v>0</v>
      </c>
      <c r="BV612" s="5">
        <f t="shared" si="819"/>
        <v>0</v>
      </c>
      <c r="BW612" s="5">
        <f t="shared" si="819"/>
        <v>0</v>
      </c>
      <c r="BX612" s="5">
        <f t="shared" si="819"/>
        <v>0</v>
      </c>
      <c r="BY612" s="5">
        <f t="shared" si="819"/>
        <v>0</v>
      </c>
      <c r="BZ612" s="5">
        <f t="shared" si="819"/>
        <v>0</v>
      </c>
      <c r="CA612" s="5">
        <f t="shared" ref="CA612:DF612" si="820">CA683</f>
        <v>786741.45</v>
      </c>
      <c r="CB612" s="5">
        <f t="shared" si="820"/>
        <v>0</v>
      </c>
      <c r="CC612" s="5">
        <f t="shared" si="820"/>
        <v>786741.45</v>
      </c>
      <c r="CD612" s="5">
        <f t="shared" si="820"/>
        <v>0</v>
      </c>
      <c r="CE612" s="5">
        <f t="shared" si="820"/>
        <v>786741.45</v>
      </c>
      <c r="CF612" s="5">
        <f t="shared" si="820"/>
        <v>786741.45</v>
      </c>
      <c r="CG612" s="5">
        <f t="shared" si="820"/>
        <v>0</v>
      </c>
      <c r="CH612" s="5">
        <f t="shared" si="820"/>
        <v>786741.45</v>
      </c>
      <c r="CI612" s="5">
        <f t="shared" si="820"/>
        <v>0</v>
      </c>
      <c r="CJ612" s="5">
        <f t="shared" si="820"/>
        <v>0</v>
      </c>
      <c r="CK612" s="5">
        <f t="shared" si="820"/>
        <v>0</v>
      </c>
      <c r="CL612" s="5">
        <f t="shared" si="820"/>
        <v>0</v>
      </c>
      <c r="CM612" s="5">
        <f t="shared" si="820"/>
        <v>0</v>
      </c>
      <c r="CN612" s="5">
        <f t="shared" si="820"/>
        <v>0</v>
      </c>
      <c r="CO612" s="5">
        <f t="shared" si="820"/>
        <v>0</v>
      </c>
      <c r="CP612" s="5">
        <f t="shared" si="820"/>
        <v>0</v>
      </c>
      <c r="CQ612" s="5">
        <f t="shared" si="820"/>
        <v>0</v>
      </c>
      <c r="CR612" s="5">
        <f t="shared" si="820"/>
        <v>0</v>
      </c>
      <c r="CS612" s="5">
        <f t="shared" si="820"/>
        <v>0</v>
      </c>
      <c r="CT612" s="5">
        <f t="shared" si="820"/>
        <v>0</v>
      </c>
      <c r="CU612" s="5">
        <f t="shared" si="820"/>
        <v>0</v>
      </c>
      <c r="CV612" s="5">
        <f t="shared" si="820"/>
        <v>0</v>
      </c>
      <c r="CW612" s="5">
        <f t="shared" si="820"/>
        <v>0</v>
      </c>
      <c r="CX612" s="5">
        <f t="shared" si="820"/>
        <v>0</v>
      </c>
      <c r="CY612" s="5">
        <f t="shared" si="820"/>
        <v>0</v>
      </c>
      <c r="CZ612" s="5">
        <f t="shared" si="820"/>
        <v>0</v>
      </c>
      <c r="DA612" s="5">
        <f t="shared" si="820"/>
        <v>0</v>
      </c>
      <c r="DB612" s="5">
        <f t="shared" si="820"/>
        <v>0</v>
      </c>
      <c r="DC612" s="5">
        <f t="shared" si="820"/>
        <v>0</v>
      </c>
      <c r="DD612" s="5">
        <f t="shared" si="820"/>
        <v>0</v>
      </c>
      <c r="DE612" s="5">
        <f t="shared" si="820"/>
        <v>0</v>
      </c>
      <c r="DF612" s="5">
        <f t="shared" si="820"/>
        <v>0</v>
      </c>
      <c r="DG612" s="6">
        <f t="shared" ref="DG612:EL612" si="821">DG683</f>
        <v>4584448.26</v>
      </c>
      <c r="DH612" s="6">
        <f t="shared" si="821"/>
        <v>4584448.26</v>
      </c>
      <c r="DI612" s="6">
        <f t="shared" si="821"/>
        <v>0</v>
      </c>
      <c r="DJ612" s="6">
        <f t="shared" si="821"/>
        <v>0</v>
      </c>
      <c r="DK612" s="6">
        <f t="shared" si="821"/>
        <v>0</v>
      </c>
      <c r="DL612" s="6">
        <f t="shared" si="821"/>
        <v>0</v>
      </c>
      <c r="DM612" s="6">
        <f t="shared" si="821"/>
        <v>0</v>
      </c>
      <c r="DN612" s="6">
        <f t="shared" si="821"/>
        <v>0</v>
      </c>
      <c r="DO612" s="6">
        <f t="shared" si="821"/>
        <v>0</v>
      </c>
      <c r="DP612" s="6">
        <f t="shared" si="821"/>
        <v>0</v>
      </c>
      <c r="DQ612" s="6">
        <f t="shared" si="821"/>
        <v>0</v>
      </c>
      <c r="DR612" s="6">
        <f t="shared" si="821"/>
        <v>0</v>
      </c>
      <c r="DS612" s="6">
        <f t="shared" si="821"/>
        <v>0</v>
      </c>
      <c r="DT612" s="6">
        <f t="shared" si="821"/>
        <v>4584448.26</v>
      </c>
      <c r="DU612" s="6">
        <f t="shared" si="821"/>
        <v>4584448.26</v>
      </c>
      <c r="DV612" s="6">
        <f t="shared" si="821"/>
        <v>0</v>
      </c>
      <c r="DW612" s="6">
        <f t="shared" si="821"/>
        <v>0</v>
      </c>
      <c r="DX612" s="6">
        <f t="shared" si="821"/>
        <v>0</v>
      </c>
      <c r="DY612" s="6">
        <f t="shared" si="821"/>
        <v>0</v>
      </c>
      <c r="DZ612" s="6">
        <f t="shared" si="821"/>
        <v>0</v>
      </c>
      <c r="EA612" s="6">
        <f t="shared" si="821"/>
        <v>0</v>
      </c>
      <c r="EB612" s="6">
        <f t="shared" si="821"/>
        <v>0</v>
      </c>
      <c r="EC612" s="6">
        <f t="shared" si="821"/>
        <v>0</v>
      </c>
      <c r="ED612" s="6">
        <f t="shared" si="821"/>
        <v>0</v>
      </c>
      <c r="EE612" s="6">
        <f t="shared" si="821"/>
        <v>0</v>
      </c>
      <c r="EF612" s="6">
        <f t="shared" si="821"/>
        <v>0</v>
      </c>
      <c r="EG612" s="6">
        <f t="shared" si="821"/>
        <v>0</v>
      </c>
      <c r="EH612" s="6">
        <f t="shared" si="821"/>
        <v>0</v>
      </c>
      <c r="EI612" s="6">
        <f t="shared" si="821"/>
        <v>0</v>
      </c>
      <c r="EJ612" s="6">
        <f t="shared" si="821"/>
        <v>4584448.26</v>
      </c>
      <c r="EK612" s="6">
        <f t="shared" si="821"/>
        <v>0</v>
      </c>
      <c r="EL612" s="6">
        <f t="shared" si="821"/>
        <v>4584448.26</v>
      </c>
      <c r="EM612" s="6">
        <f t="shared" ref="EM612:FR612" si="822">EM683</f>
        <v>0</v>
      </c>
      <c r="EN612" s="6">
        <f t="shared" si="822"/>
        <v>4584448.26</v>
      </c>
      <c r="EO612" s="6">
        <f t="shared" si="822"/>
        <v>4584448.26</v>
      </c>
      <c r="EP612" s="6">
        <f t="shared" si="822"/>
        <v>0</v>
      </c>
      <c r="EQ612" s="6">
        <f t="shared" si="822"/>
        <v>4584448.26</v>
      </c>
      <c r="ER612" s="6">
        <f t="shared" si="822"/>
        <v>0</v>
      </c>
      <c r="ES612" s="6">
        <f t="shared" si="822"/>
        <v>0</v>
      </c>
      <c r="ET612" s="6">
        <f t="shared" si="822"/>
        <v>0</v>
      </c>
      <c r="EU612" s="6">
        <f t="shared" si="822"/>
        <v>0</v>
      </c>
      <c r="EV612" s="6">
        <f t="shared" si="822"/>
        <v>0</v>
      </c>
      <c r="EW612" s="6">
        <f t="shared" si="822"/>
        <v>0</v>
      </c>
      <c r="EX612" s="6">
        <f t="shared" si="822"/>
        <v>0</v>
      </c>
      <c r="EY612" s="6">
        <f t="shared" si="822"/>
        <v>0</v>
      </c>
      <c r="EZ612" s="6">
        <f t="shared" si="822"/>
        <v>0</v>
      </c>
      <c r="FA612" s="6">
        <f t="shared" si="822"/>
        <v>0</v>
      </c>
      <c r="FB612" s="6">
        <f t="shared" si="822"/>
        <v>0</v>
      </c>
      <c r="FC612" s="6">
        <f t="shared" si="822"/>
        <v>0</v>
      </c>
      <c r="FD612" s="6">
        <f t="shared" si="822"/>
        <v>0</v>
      </c>
      <c r="FE612" s="6">
        <f t="shared" si="822"/>
        <v>0</v>
      </c>
      <c r="FF612" s="6">
        <f t="shared" si="822"/>
        <v>0</v>
      </c>
      <c r="FG612" s="6">
        <f t="shared" si="822"/>
        <v>0</v>
      </c>
      <c r="FH612" s="6">
        <f t="shared" si="822"/>
        <v>0</v>
      </c>
      <c r="FI612" s="6">
        <f t="shared" si="822"/>
        <v>0</v>
      </c>
      <c r="FJ612" s="6">
        <f t="shared" si="822"/>
        <v>0</v>
      </c>
      <c r="FK612" s="6">
        <f t="shared" si="822"/>
        <v>0</v>
      </c>
      <c r="FL612" s="6">
        <f t="shared" si="822"/>
        <v>0</v>
      </c>
      <c r="FM612" s="6">
        <f t="shared" si="822"/>
        <v>0</v>
      </c>
      <c r="FN612" s="6">
        <f t="shared" si="822"/>
        <v>0</v>
      </c>
      <c r="FO612" s="6">
        <f t="shared" si="822"/>
        <v>0</v>
      </c>
      <c r="FP612" s="6">
        <f t="shared" si="822"/>
        <v>0</v>
      </c>
      <c r="FQ612" s="6">
        <f t="shared" si="822"/>
        <v>0</v>
      </c>
      <c r="FR612" s="6">
        <f t="shared" si="822"/>
        <v>0</v>
      </c>
      <c r="FS612" s="6">
        <f t="shared" ref="FS612:GX612" si="823">FS683</f>
        <v>4584448.26</v>
      </c>
      <c r="FT612" s="6">
        <f t="shared" si="823"/>
        <v>0</v>
      </c>
      <c r="FU612" s="6">
        <f t="shared" si="823"/>
        <v>4584448.26</v>
      </c>
      <c r="FV612" s="6">
        <f t="shared" si="823"/>
        <v>0</v>
      </c>
      <c r="FW612" s="6">
        <f t="shared" si="823"/>
        <v>4584448.26</v>
      </c>
      <c r="FX612" s="6">
        <f t="shared" si="823"/>
        <v>4584448.26</v>
      </c>
      <c r="FY612" s="6">
        <f t="shared" si="823"/>
        <v>0</v>
      </c>
      <c r="FZ612" s="6">
        <f t="shared" si="823"/>
        <v>4584448.26</v>
      </c>
      <c r="GA612" s="6">
        <f t="shared" si="823"/>
        <v>0</v>
      </c>
      <c r="GB612" s="6">
        <f t="shared" si="823"/>
        <v>0</v>
      </c>
      <c r="GC612" s="6">
        <f t="shared" si="823"/>
        <v>0</v>
      </c>
      <c r="GD612" s="6">
        <f t="shared" si="823"/>
        <v>0</v>
      </c>
      <c r="GE612" s="6">
        <f t="shared" si="823"/>
        <v>0</v>
      </c>
      <c r="GF612" s="6">
        <f t="shared" si="823"/>
        <v>0</v>
      </c>
      <c r="GG612" s="6">
        <f t="shared" si="823"/>
        <v>0</v>
      </c>
      <c r="GH612" s="6">
        <f t="shared" si="823"/>
        <v>0</v>
      </c>
      <c r="GI612" s="6">
        <f t="shared" si="823"/>
        <v>0</v>
      </c>
      <c r="GJ612" s="6">
        <f t="shared" si="823"/>
        <v>0</v>
      </c>
      <c r="GK612" s="6">
        <f t="shared" si="823"/>
        <v>0</v>
      </c>
      <c r="GL612" s="6">
        <f t="shared" si="823"/>
        <v>0</v>
      </c>
      <c r="GM612" s="6">
        <f t="shared" si="823"/>
        <v>0</v>
      </c>
      <c r="GN612" s="6">
        <f t="shared" si="823"/>
        <v>0</v>
      </c>
      <c r="GO612" s="6">
        <f t="shared" si="823"/>
        <v>0</v>
      </c>
      <c r="GP612" s="6">
        <f t="shared" si="823"/>
        <v>0</v>
      </c>
      <c r="GQ612" s="6">
        <f t="shared" si="823"/>
        <v>0</v>
      </c>
      <c r="GR612" s="6">
        <f t="shared" si="823"/>
        <v>0</v>
      </c>
      <c r="GS612" s="6">
        <f t="shared" si="823"/>
        <v>0</v>
      </c>
      <c r="GT612" s="6">
        <f t="shared" si="823"/>
        <v>0</v>
      </c>
      <c r="GU612" s="6">
        <f t="shared" si="823"/>
        <v>0</v>
      </c>
      <c r="GV612" s="6">
        <f t="shared" si="823"/>
        <v>0</v>
      </c>
      <c r="GW612" s="6">
        <f t="shared" si="823"/>
        <v>0</v>
      </c>
      <c r="GX612" s="6">
        <f t="shared" si="823"/>
        <v>0</v>
      </c>
    </row>
    <row r="614" spans="1:255" x14ac:dyDescent="0.25">
      <c r="A614" s="3">
        <v>17</v>
      </c>
      <c r="B614" s="3">
        <v>1</v>
      </c>
      <c r="C614" s="3"/>
      <c r="D614" s="3"/>
      <c r="E614" s="3" t="s">
        <v>766</v>
      </c>
      <c r="F614" s="3" t="s">
        <v>767</v>
      </c>
      <c r="G614" s="3" t="s">
        <v>768</v>
      </c>
      <c r="H614" s="3" t="s">
        <v>769</v>
      </c>
      <c r="I614" s="3">
        <f>ROUND(25*1.02,9)</f>
        <v>25.5</v>
      </c>
      <c r="J614" s="3">
        <v>0</v>
      </c>
      <c r="K614" s="3">
        <f>ROUND(25*1.02,9)</f>
        <v>25.5</v>
      </c>
      <c r="L614" s="3"/>
      <c r="M614" s="3"/>
      <c r="N614" s="3"/>
      <c r="O614" s="3">
        <f t="shared" ref="O614:O645" si="824">ROUND(CP614,2)</f>
        <v>3037.31</v>
      </c>
      <c r="P614" s="3">
        <f t="shared" ref="P614:P645" si="825">ROUND((ROUND((AC614*AW614*I614),2)*BC614),2)</f>
        <v>3037.31</v>
      </c>
      <c r="Q614" s="3">
        <f t="shared" ref="Q614:Q645" si="826">(ROUND((ROUND(((ET614)*AV614*I614),2)*BB614),2)+ROUND((ROUND(((AE614-(EU614))*AV614*I614),2)*BS614),2))</f>
        <v>0</v>
      </c>
      <c r="R614" s="3">
        <f t="shared" ref="R614:R645" si="827">(ROUND((ROUND(((EU614)*AV614*I614),2)*BS614),2)+ROUND((ROUND(((AE614-(EU614))*AV614*I614),2)*BS614),2))</f>
        <v>0</v>
      </c>
      <c r="S614" s="3">
        <f t="shared" ref="S614:S645" si="828">ROUND((ROUND((AF614*AV614*I614),2)*BA614),2)</f>
        <v>0</v>
      </c>
      <c r="T614" s="3">
        <f t="shared" ref="T614:T645" si="829">ROUND(CU614*I614,2)</f>
        <v>0</v>
      </c>
      <c r="U614" s="3">
        <f t="shared" ref="U614:U645" si="830">CV614*I614</f>
        <v>0</v>
      </c>
      <c r="V614" s="3">
        <f t="shared" ref="V614:V645" si="831">CW614*I614</f>
        <v>0</v>
      </c>
      <c r="W614" s="3">
        <f t="shared" ref="W614:W645" si="832">ROUND(CX614*I614,2)</f>
        <v>0</v>
      </c>
      <c r="X614" s="3">
        <f t="shared" ref="X614:X645" si="833">(ROUND((((S614+ROUND((ROUND(((EU614)*AV614*I614),2)*BS614),2))*AT614)/100),2)+ROUND(((ROUND((ROUND(((AE614-(EU614))*AV614*I614),2)*BS614),2)*AT614)/100),2))</f>
        <v>0</v>
      </c>
      <c r="Y614" s="3">
        <f t="shared" ref="Y614:Y645" si="834">(ROUND((((S614+ROUND((ROUND(((EU614)*AV614*I614),2)*BS614),2))*AU614)/100),2)+ROUND(((ROUND((ROUND(((AE614-(EU614))*AV614*I614),2)*BS614),2)*AU614)/100),2))</f>
        <v>0</v>
      </c>
      <c r="Z614" s="3"/>
      <c r="AA614" s="3">
        <v>54971259</v>
      </c>
      <c r="AB614" s="3">
        <f t="shared" ref="AB614:AB645" si="835">ROUND((AC614+AD614+AF614),6)</f>
        <v>119.11</v>
      </c>
      <c r="AC614" s="3">
        <f t="shared" ref="AC614:AC645" si="836">ROUND((ES614),6)</f>
        <v>119.11</v>
      </c>
      <c r="AD614" s="3">
        <f t="shared" ref="AD614:AD645" si="837">ROUND((((ET614)-(EU614))+AE614),6)</f>
        <v>0</v>
      </c>
      <c r="AE614" s="3">
        <f t="shared" ref="AE614:AE645" si="838">ROUND((EU614),6)</f>
        <v>0</v>
      </c>
      <c r="AF614" s="3">
        <f t="shared" ref="AF614:AF645" si="839">ROUND((EV614),6)</f>
        <v>0</v>
      </c>
      <c r="AG614" s="3">
        <f t="shared" ref="AG614:AG645" si="840">ROUND((AP614),6)</f>
        <v>0</v>
      </c>
      <c r="AH614" s="3">
        <f t="shared" ref="AH614:AH645" si="841">(EW614)</f>
        <v>0</v>
      </c>
      <c r="AI614" s="3">
        <f t="shared" ref="AI614:AI645" si="842">(EX614)</f>
        <v>0</v>
      </c>
      <c r="AJ614" s="3">
        <f t="shared" ref="AJ614:AJ645" si="843">(AS614)</f>
        <v>0</v>
      </c>
      <c r="AK614" s="3">
        <v>119.11</v>
      </c>
      <c r="AL614" s="3">
        <v>119.11</v>
      </c>
      <c r="AM614" s="3">
        <v>0</v>
      </c>
      <c r="AN614" s="3">
        <v>0</v>
      </c>
      <c r="AO614" s="3">
        <v>0</v>
      </c>
      <c r="AP614" s="3">
        <v>0</v>
      </c>
      <c r="AQ614" s="3">
        <v>0</v>
      </c>
      <c r="AR614" s="3">
        <v>0</v>
      </c>
      <c r="AS614" s="3">
        <v>0</v>
      </c>
      <c r="AT614" s="3">
        <v>0</v>
      </c>
      <c r="AU614" s="3">
        <v>0</v>
      </c>
      <c r="AV614" s="3">
        <v>1</v>
      </c>
      <c r="AW614" s="3">
        <v>1</v>
      </c>
      <c r="AX614" s="3"/>
      <c r="AY614" s="3"/>
      <c r="AZ614" s="3">
        <v>1</v>
      </c>
      <c r="BA614" s="3">
        <v>1</v>
      </c>
      <c r="BB614" s="3">
        <v>1</v>
      </c>
      <c r="BC614" s="3">
        <v>1</v>
      </c>
      <c r="BD614" s="3" t="s">
        <v>3</v>
      </c>
      <c r="BE614" s="3" t="s">
        <v>3</v>
      </c>
      <c r="BF614" s="3" t="s">
        <v>3</v>
      </c>
      <c r="BG614" s="3" t="s">
        <v>3</v>
      </c>
      <c r="BH614" s="3">
        <v>3</v>
      </c>
      <c r="BI614" s="3">
        <v>2</v>
      </c>
      <c r="BJ614" s="3" t="s">
        <v>767</v>
      </c>
      <c r="BK614" s="3"/>
      <c r="BL614" s="3"/>
      <c r="BM614" s="3">
        <v>400005</v>
      </c>
      <c r="BN614" s="3">
        <v>0</v>
      </c>
      <c r="BO614" s="3" t="s">
        <v>3</v>
      </c>
      <c r="BP614" s="3">
        <v>0</v>
      </c>
      <c r="BQ614" s="3">
        <v>213</v>
      </c>
      <c r="BR614" s="3">
        <v>0</v>
      </c>
      <c r="BS614" s="3">
        <v>1</v>
      </c>
      <c r="BT614" s="3">
        <v>1</v>
      </c>
      <c r="BU614" s="3">
        <v>1</v>
      </c>
      <c r="BV614" s="3">
        <v>1</v>
      </c>
      <c r="BW614" s="3">
        <v>1</v>
      </c>
      <c r="BX614" s="3">
        <v>1</v>
      </c>
      <c r="BY614" s="3" t="s">
        <v>3</v>
      </c>
      <c r="BZ614" s="3">
        <v>0</v>
      </c>
      <c r="CA614" s="3">
        <v>0</v>
      </c>
      <c r="CB614" s="3" t="s">
        <v>3</v>
      </c>
      <c r="CC614" s="3"/>
      <c r="CD614" s="3"/>
      <c r="CE614" s="3">
        <v>1566</v>
      </c>
      <c r="CF614" s="3">
        <v>0</v>
      </c>
      <c r="CG614" s="3">
        <v>0</v>
      </c>
      <c r="CH614" s="3"/>
      <c r="CI614" s="3"/>
      <c r="CJ614" s="3"/>
      <c r="CK614" s="3"/>
      <c r="CL614" s="3"/>
      <c r="CM614" s="3">
        <v>0</v>
      </c>
      <c r="CN614" s="3" t="s">
        <v>3</v>
      </c>
      <c r="CO614" s="3">
        <v>0</v>
      </c>
      <c r="CP614" s="3">
        <f t="shared" ref="CP614:CP645" si="844">(P614+Q614+S614)</f>
        <v>3037.31</v>
      </c>
      <c r="CQ614" s="3">
        <f t="shared" ref="CQ614:CQ645" si="845">ROUND((ROUND((AC614*AW614*1),2)*BC614),2)</f>
        <v>119.11</v>
      </c>
      <c r="CR614" s="3">
        <f t="shared" ref="CR614:CR645" si="846">(ROUND((ROUND(((ET614)*AV614*1),2)*BB614),2)+ROUND((ROUND(((AE614-(EU614))*AV614*1),2)*BS614),2))</f>
        <v>0</v>
      </c>
      <c r="CS614" s="3">
        <f t="shared" ref="CS614:CS645" si="847">(ROUND((ROUND(((EU614)*AV614*1),2)*BS614),2)+ROUND((ROUND(((AE614-(EU614))*AV614*1),2)*BS614),2))</f>
        <v>0</v>
      </c>
      <c r="CT614" s="3">
        <f t="shared" ref="CT614:CT645" si="848">ROUND((ROUND((AF614*AV614*1),2)*BA614),2)</f>
        <v>0</v>
      </c>
      <c r="CU614" s="3">
        <f t="shared" ref="CU614:CU645" si="849">AG614</f>
        <v>0</v>
      </c>
      <c r="CV614" s="3">
        <f t="shared" ref="CV614:CV645" si="850">(AH614*AV614)</f>
        <v>0</v>
      </c>
      <c r="CW614" s="3">
        <f t="shared" ref="CW614:CW645" si="851">AI614</f>
        <v>0</v>
      </c>
      <c r="CX614" s="3">
        <f t="shared" ref="CX614:CX645" si="852">AJ614</f>
        <v>0</v>
      </c>
      <c r="CY614" s="3">
        <f t="shared" ref="CY614:CY645" si="853">(ROUND((((S614+ROUND((ROUND(((EU614)*AV614*1),2)*BS614),2))*AT614)/100),2)+ROUND(((ROUND((ROUND(((AE614-(EU614))*AV614*1),2)*BS614),2)*AT614)/100),2))</f>
        <v>0</v>
      </c>
      <c r="CZ614" s="3">
        <f t="shared" ref="CZ614:CZ645" si="854">(ROUND((((S614+ROUND((ROUND(((EU614)*AV614*1),2)*BS614),2))*AU614)/100),2)+ROUND(((ROUND((ROUND(((AE614-(EU614))*AV614*1),2)*BS614),2)*AU614)/100),2))</f>
        <v>0</v>
      </c>
      <c r="DA614" s="3"/>
      <c r="DB614" s="3"/>
      <c r="DC614" s="3" t="s">
        <v>3</v>
      </c>
      <c r="DD614" s="3" t="s">
        <v>3</v>
      </c>
      <c r="DE614" s="3" t="s">
        <v>3</v>
      </c>
      <c r="DF614" s="3" t="s">
        <v>3</v>
      </c>
      <c r="DG614" s="3" t="s">
        <v>3</v>
      </c>
      <c r="DH614" s="3" t="s">
        <v>3</v>
      </c>
      <c r="DI614" s="3" t="s">
        <v>3</v>
      </c>
      <c r="DJ614" s="3" t="s">
        <v>3</v>
      </c>
      <c r="DK614" s="3" t="s">
        <v>3</v>
      </c>
      <c r="DL614" s="3" t="s">
        <v>3</v>
      </c>
      <c r="DM614" s="3" t="s">
        <v>3</v>
      </c>
      <c r="DN614" s="3">
        <v>0</v>
      </c>
      <c r="DO614" s="3">
        <v>0</v>
      </c>
      <c r="DP614" s="3">
        <v>1</v>
      </c>
      <c r="DQ614" s="3">
        <v>1</v>
      </c>
      <c r="DR614" s="3"/>
      <c r="DS614" s="3"/>
      <c r="DT614" s="3"/>
      <c r="DU614" s="3">
        <v>1003</v>
      </c>
      <c r="DV614" s="3" t="s">
        <v>769</v>
      </c>
      <c r="DW614" s="3" t="s">
        <v>769</v>
      </c>
      <c r="DX614" s="3">
        <v>1</v>
      </c>
      <c r="DY614" s="3"/>
      <c r="DZ614" s="3" t="s">
        <v>3</v>
      </c>
      <c r="EA614" s="3" t="s">
        <v>3</v>
      </c>
      <c r="EB614" s="3" t="s">
        <v>3</v>
      </c>
      <c r="EC614" s="3" t="s">
        <v>3</v>
      </c>
      <c r="ED614" s="3"/>
      <c r="EE614" s="3">
        <v>57042888</v>
      </c>
      <c r="EF614" s="3">
        <v>213</v>
      </c>
      <c r="EG614" s="3" t="s">
        <v>456</v>
      </c>
      <c r="EH614" s="3">
        <v>0</v>
      </c>
      <c r="EI614" s="3" t="s">
        <v>3</v>
      </c>
      <c r="EJ614" s="3">
        <v>1</v>
      </c>
      <c r="EK614" s="3">
        <v>400005</v>
      </c>
      <c r="EL614" s="3" t="s">
        <v>456</v>
      </c>
      <c r="EM614" s="3" t="s">
        <v>457</v>
      </c>
      <c r="EN614" s="3"/>
      <c r="EO614" s="3" t="s">
        <v>3</v>
      </c>
      <c r="EP614" s="3"/>
      <c r="EQ614" s="3">
        <v>16</v>
      </c>
      <c r="ER614" s="3">
        <v>0</v>
      </c>
      <c r="ES614" s="3">
        <v>119.11</v>
      </c>
      <c r="ET614" s="3">
        <v>0</v>
      </c>
      <c r="EU614" s="3">
        <v>0</v>
      </c>
      <c r="EV614" s="3">
        <v>0</v>
      </c>
      <c r="EW614" s="3">
        <v>0</v>
      </c>
      <c r="EX614" s="3">
        <v>0</v>
      </c>
      <c r="EY614" s="3">
        <v>0</v>
      </c>
      <c r="EZ614" s="3"/>
      <c r="FA614" s="3"/>
      <c r="FB614" s="3"/>
      <c r="FC614" s="3"/>
      <c r="FD614" s="3"/>
      <c r="FE614" s="3"/>
      <c r="FF614" s="3"/>
      <c r="FG614" s="3"/>
      <c r="FH614" s="3"/>
      <c r="FI614" s="3"/>
      <c r="FJ614" s="3"/>
      <c r="FK614" s="3"/>
      <c r="FL614" s="3"/>
      <c r="FM614" s="3"/>
      <c r="FN614" s="3"/>
      <c r="FO614" s="3"/>
      <c r="FP614" s="3"/>
      <c r="FQ614" s="3">
        <v>0</v>
      </c>
      <c r="FR614" s="3">
        <v>0</v>
      </c>
      <c r="FS614" s="3">
        <v>0</v>
      </c>
      <c r="FT614" s="3"/>
      <c r="FU614" s="3"/>
      <c r="FV614" s="3"/>
      <c r="FW614" s="3"/>
      <c r="FX614" s="3">
        <v>0</v>
      </c>
      <c r="FY614" s="3">
        <v>0</v>
      </c>
      <c r="FZ614" s="3"/>
      <c r="GA614" s="3" t="s">
        <v>770</v>
      </c>
      <c r="GB614" s="3"/>
      <c r="GC614" s="3"/>
      <c r="GD614" s="3">
        <v>1</v>
      </c>
      <c r="GE614" s="3"/>
      <c r="GF614" s="3">
        <v>489617716</v>
      </c>
      <c r="GG614" s="3">
        <v>2</v>
      </c>
      <c r="GH614" s="3">
        <v>4</v>
      </c>
      <c r="GI614" s="3">
        <v>-2</v>
      </c>
      <c r="GJ614" s="3">
        <v>0</v>
      </c>
      <c r="GK614" s="3">
        <v>0</v>
      </c>
      <c r="GL614" s="3">
        <f t="shared" ref="GL614:GL645" si="855">ROUND(IF(AND(BH614=3,BI614=3,FS614&lt;&gt;0),P614,0),2)</f>
        <v>0</v>
      </c>
      <c r="GM614" s="3">
        <f t="shared" ref="GM614:GM645" si="856">ROUND(O614+X614+Y614,2)+GX614</f>
        <v>3037.31</v>
      </c>
      <c r="GN614" s="3">
        <f t="shared" ref="GN614:GN645" si="857">IF(OR(BI614=0,BI614=1),GM614-GX614,0)</f>
        <v>0</v>
      </c>
      <c r="GO614" s="3">
        <f t="shared" ref="GO614:GO645" si="858">IF(BI614=2,GM614-GX614,0)</f>
        <v>3037.31</v>
      </c>
      <c r="GP614" s="3">
        <f t="shared" ref="GP614:GP645" si="859">IF(BI614=4,GM614-GX614,0)</f>
        <v>0</v>
      </c>
      <c r="GQ614" s="3"/>
      <c r="GR614" s="3">
        <v>1</v>
      </c>
      <c r="GS614" s="3">
        <v>2</v>
      </c>
      <c r="GT614" s="3">
        <v>0</v>
      </c>
      <c r="GU614" s="3" t="s">
        <v>3</v>
      </c>
      <c r="GV614" s="3">
        <f t="shared" ref="GV614:GV645" si="860">ROUND((GT614),6)</f>
        <v>0</v>
      </c>
      <c r="GW614" s="3">
        <v>1</v>
      </c>
      <c r="GX614" s="3">
        <f t="shared" ref="GX614:GX645" si="861">ROUND(HC614*I614,2)</f>
        <v>0</v>
      </c>
      <c r="GY614" s="3"/>
      <c r="GZ614" s="3"/>
      <c r="HA614" s="3">
        <v>0</v>
      </c>
      <c r="HB614" s="3">
        <v>0</v>
      </c>
      <c r="HC614" s="3">
        <f t="shared" ref="HC614:HC645" si="862">GV614*GW614</f>
        <v>0</v>
      </c>
      <c r="HD614" s="3"/>
      <c r="HE614" s="3" t="s">
        <v>459</v>
      </c>
      <c r="HF614" s="3" t="s">
        <v>37</v>
      </c>
      <c r="HG614" s="3"/>
      <c r="HH614" s="3"/>
      <c r="HI614" s="3"/>
      <c r="HJ614" s="3"/>
      <c r="HK614" s="3"/>
      <c r="HL614" s="3"/>
      <c r="HM614" s="3" t="s">
        <v>3</v>
      </c>
      <c r="HN614" s="3" t="s">
        <v>3</v>
      </c>
      <c r="HO614" s="3" t="s">
        <v>3</v>
      </c>
      <c r="HP614" s="3" t="s">
        <v>3</v>
      </c>
      <c r="HQ614" s="3" t="s">
        <v>3</v>
      </c>
      <c r="HR614" s="3"/>
      <c r="HS614" s="3">
        <v>0</v>
      </c>
      <c r="HT614" s="3"/>
      <c r="HU614" s="3"/>
      <c r="HV614" s="3"/>
      <c r="HW614" s="3"/>
      <c r="HX614" s="3"/>
      <c r="HY614" s="3"/>
      <c r="HZ614" s="3"/>
      <c r="IA614" s="3"/>
      <c r="IB614" s="3"/>
      <c r="IC614" s="3"/>
      <c r="ID614" s="3"/>
      <c r="IE614" s="3"/>
      <c r="IF614" s="3"/>
      <c r="IG614" s="3"/>
      <c r="IH614" s="3"/>
      <c r="II614" s="3"/>
      <c r="IJ614" s="3"/>
      <c r="IK614" s="3">
        <v>0</v>
      </c>
      <c r="IL614" s="3"/>
      <c r="IM614" s="3"/>
      <c r="IN614" s="3"/>
      <c r="IO614" s="3"/>
      <c r="IP614" s="3"/>
      <c r="IQ614" s="3"/>
      <c r="IR614" s="3"/>
      <c r="IS614" s="3"/>
      <c r="IT614" s="3"/>
      <c r="IU614" s="3"/>
    </row>
    <row r="615" spans="1:255" x14ac:dyDescent="0.25">
      <c r="A615" s="4">
        <v>17</v>
      </c>
      <c r="B615" s="4">
        <v>1</v>
      </c>
      <c r="C615" s="4"/>
      <c r="D615" s="4"/>
      <c r="E615" s="4" t="s">
        <v>766</v>
      </c>
      <c r="F615" s="4" t="s">
        <v>767</v>
      </c>
      <c r="G615" s="4" t="s">
        <v>768</v>
      </c>
      <c r="H615" s="4" t="s">
        <v>769</v>
      </c>
      <c r="I615" s="4">
        <f>ROUND(25*1.02,9)</f>
        <v>25.5</v>
      </c>
      <c r="J615" s="4">
        <v>0</v>
      </c>
      <c r="K615" s="4">
        <f>ROUND(25*1.02,9)</f>
        <v>25.5</v>
      </c>
      <c r="L615" s="4"/>
      <c r="M615" s="4"/>
      <c r="N615" s="4"/>
      <c r="O615" s="4">
        <f t="shared" si="824"/>
        <v>29887.13</v>
      </c>
      <c r="P615" s="4">
        <f t="shared" si="825"/>
        <v>29887.13</v>
      </c>
      <c r="Q615" s="4">
        <f t="shared" si="826"/>
        <v>0</v>
      </c>
      <c r="R615" s="4">
        <f t="shared" si="827"/>
        <v>0</v>
      </c>
      <c r="S615" s="4">
        <f t="shared" si="828"/>
        <v>0</v>
      </c>
      <c r="T615" s="4">
        <f t="shared" si="829"/>
        <v>0</v>
      </c>
      <c r="U615" s="4">
        <f t="shared" si="830"/>
        <v>0</v>
      </c>
      <c r="V615" s="4">
        <f t="shared" si="831"/>
        <v>0</v>
      </c>
      <c r="W615" s="4">
        <f t="shared" si="832"/>
        <v>0</v>
      </c>
      <c r="X615" s="4">
        <f t="shared" si="833"/>
        <v>0</v>
      </c>
      <c r="Y615" s="4">
        <f t="shared" si="834"/>
        <v>0</v>
      </c>
      <c r="Z615" s="4"/>
      <c r="AA615" s="4">
        <v>55890823</v>
      </c>
      <c r="AB615" s="4">
        <f t="shared" si="835"/>
        <v>119.11</v>
      </c>
      <c r="AC615" s="4">
        <f t="shared" si="836"/>
        <v>119.11</v>
      </c>
      <c r="AD615" s="4">
        <f t="shared" si="837"/>
        <v>0</v>
      </c>
      <c r="AE615" s="4">
        <f t="shared" si="838"/>
        <v>0</v>
      </c>
      <c r="AF615" s="4">
        <f t="shared" si="839"/>
        <v>0</v>
      </c>
      <c r="AG615" s="4">
        <f t="shared" si="840"/>
        <v>0</v>
      </c>
      <c r="AH615" s="4">
        <f t="shared" si="841"/>
        <v>0</v>
      </c>
      <c r="AI615" s="4">
        <f t="shared" si="842"/>
        <v>0</v>
      </c>
      <c r="AJ615" s="4">
        <f t="shared" si="843"/>
        <v>0</v>
      </c>
      <c r="AK615" s="4">
        <v>119.11</v>
      </c>
      <c r="AL615" s="4">
        <v>119.11</v>
      </c>
      <c r="AM615" s="4">
        <v>0</v>
      </c>
      <c r="AN615" s="4">
        <v>0</v>
      </c>
      <c r="AO615" s="4">
        <v>0</v>
      </c>
      <c r="AP615" s="4">
        <v>0</v>
      </c>
      <c r="AQ615" s="4">
        <v>0</v>
      </c>
      <c r="AR615" s="4">
        <v>0</v>
      </c>
      <c r="AS615" s="4">
        <v>0</v>
      </c>
      <c r="AT615" s="4">
        <v>0</v>
      </c>
      <c r="AU615" s="4">
        <v>0</v>
      </c>
      <c r="AV615" s="4">
        <v>1</v>
      </c>
      <c r="AW615" s="4">
        <v>1</v>
      </c>
      <c r="AX615" s="4"/>
      <c r="AY615" s="4"/>
      <c r="AZ615" s="4">
        <v>1</v>
      </c>
      <c r="BA615" s="4">
        <v>1</v>
      </c>
      <c r="BB615" s="4">
        <v>1</v>
      </c>
      <c r="BC615" s="4">
        <v>9.84</v>
      </c>
      <c r="BD615" s="4" t="s">
        <v>3</v>
      </c>
      <c r="BE615" s="4" t="s">
        <v>3</v>
      </c>
      <c r="BF615" s="4" t="s">
        <v>3</v>
      </c>
      <c r="BG615" s="4" t="s">
        <v>3</v>
      </c>
      <c r="BH615" s="4">
        <v>3</v>
      </c>
      <c r="BI615" s="4">
        <v>2</v>
      </c>
      <c r="BJ615" s="4" t="s">
        <v>767</v>
      </c>
      <c r="BK615" s="4"/>
      <c r="BL615" s="4"/>
      <c r="BM615" s="4">
        <v>400005</v>
      </c>
      <c r="BN615" s="4">
        <v>0</v>
      </c>
      <c r="BO615" s="4" t="s">
        <v>3</v>
      </c>
      <c r="BP615" s="4">
        <v>0</v>
      </c>
      <c r="BQ615" s="4">
        <v>213</v>
      </c>
      <c r="BR615" s="4">
        <v>0</v>
      </c>
      <c r="BS615" s="4">
        <v>1</v>
      </c>
      <c r="BT615" s="4">
        <v>1</v>
      </c>
      <c r="BU615" s="4">
        <v>1</v>
      </c>
      <c r="BV615" s="4">
        <v>1</v>
      </c>
      <c r="BW615" s="4">
        <v>1</v>
      </c>
      <c r="BX615" s="4">
        <v>1</v>
      </c>
      <c r="BY615" s="4" t="s">
        <v>3</v>
      </c>
      <c r="BZ615" s="4">
        <v>0</v>
      </c>
      <c r="CA615" s="4">
        <v>0</v>
      </c>
      <c r="CB615" s="4" t="s">
        <v>3</v>
      </c>
      <c r="CC615" s="4"/>
      <c r="CD615" s="4"/>
      <c r="CE615" s="4">
        <v>1566</v>
      </c>
      <c r="CF615" s="4">
        <v>0</v>
      </c>
      <c r="CG615" s="4">
        <v>0</v>
      </c>
      <c r="CH615" s="4"/>
      <c r="CI615" s="4"/>
      <c r="CJ615" s="4"/>
      <c r="CK615" s="4"/>
      <c r="CL615" s="4"/>
      <c r="CM615" s="4">
        <v>0</v>
      </c>
      <c r="CN615" s="4" t="s">
        <v>3</v>
      </c>
      <c r="CO615" s="4">
        <v>0</v>
      </c>
      <c r="CP615" s="4">
        <f t="shared" si="844"/>
        <v>29887.13</v>
      </c>
      <c r="CQ615" s="4">
        <f t="shared" si="845"/>
        <v>1172.04</v>
      </c>
      <c r="CR615" s="4">
        <f t="shared" si="846"/>
        <v>0</v>
      </c>
      <c r="CS615" s="4">
        <f t="shared" si="847"/>
        <v>0</v>
      </c>
      <c r="CT615" s="4">
        <f t="shared" si="848"/>
        <v>0</v>
      </c>
      <c r="CU615" s="4">
        <f t="shared" si="849"/>
        <v>0</v>
      </c>
      <c r="CV615" s="4">
        <f t="shared" si="850"/>
        <v>0</v>
      </c>
      <c r="CW615" s="4">
        <f t="shared" si="851"/>
        <v>0</v>
      </c>
      <c r="CX615" s="4">
        <f t="shared" si="852"/>
        <v>0</v>
      </c>
      <c r="CY615" s="4">
        <f t="shared" si="853"/>
        <v>0</v>
      </c>
      <c r="CZ615" s="4">
        <f t="shared" si="854"/>
        <v>0</v>
      </c>
      <c r="DA615" s="4"/>
      <c r="DB615" s="4"/>
      <c r="DC615" s="4" t="s">
        <v>3</v>
      </c>
      <c r="DD615" s="4" t="s">
        <v>3</v>
      </c>
      <c r="DE615" s="4" t="s">
        <v>3</v>
      </c>
      <c r="DF615" s="4" t="s">
        <v>3</v>
      </c>
      <c r="DG615" s="4" t="s">
        <v>3</v>
      </c>
      <c r="DH615" s="4" t="s">
        <v>3</v>
      </c>
      <c r="DI615" s="4" t="s">
        <v>3</v>
      </c>
      <c r="DJ615" s="4" t="s">
        <v>3</v>
      </c>
      <c r="DK615" s="4" t="s">
        <v>3</v>
      </c>
      <c r="DL615" s="4" t="s">
        <v>3</v>
      </c>
      <c r="DM615" s="4" t="s">
        <v>3</v>
      </c>
      <c r="DN615" s="4">
        <v>0</v>
      </c>
      <c r="DO615" s="4">
        <v>0</v>
      </c>
      <c r="DP615" s="4">
        <v>1</v>
      </c>
      <c r="DQ615" s="4">
        <v>1</v>
      </c>
      <c r="DR615" s="4"/>
      <c r="DS615" s="4"/>
      <c r="DT615" s="4"/>
      <c r="DU615" s="4">
        <v>1003</v>
      </c>
      <c r="DV615" s="4" t="s">
        <v>769</v>
      </c>
      <c r="DW615" s="4" t="s">
        <v>769</v>
      </c>
      <c r="DX615" s="4">
        <v>1</v>
      </c>
      <c r="DY615" s="4"/>
      <c r="DZ615" s="4" t="s">
        <v>3</v>
      </c>
      <c r="EA615" s="4" t="s">
        <v>3</v>
      </c>
      <c r="EB615" s="4" t="s">
        <v>3</v>
      </c>
      <c r="EC615" s="4" t="s">
        <v>3</v>
      </c>
      <c r="ED615" s="4"/>
      <c r="EE615" s="4">
        <v>57042888</v>
      </c>
      <c r="EF615" s="4">
        <v>213</v>
      </c>
      <c r="EG615" s="4" t="s">
        <v>456</v>
      </c>
      <c r="EH615" s="4">
        <v>0</v>
      </c>
      <c r="EI615" s="4" t="s">
        <v>3</v>
      </c>
      <c r="EJ615" s="4">
        <v>1</v>
      </c>
      <c r="EK615" s="4">
        <v>400005</v>
      </c>
      <c r="EL615" s="4" t="s">
        <v>456</v>
      </c>
      <c r="EM615" s="4" t="s">
        <v>457</v>
      </c>
      <c r="EN615" s="4"/>
      <c r="EO615" s="4" t="s">
        <v>3</v>
      </c>
      <c r="EP615" s="4"/>
      <c r="EQ615" s="4">
        <v>16</v>
      </c>
      <c r="ER615" s="4">
        <v>0</v>
      </c>
      <c r="ES615" s="4">
        <v>119.11</v>
      </c>
      <c r="ET615" s="4">
        <v>0</v>
      </c>
      <c r="EU615" s="4">
        <v>0</v>
      </c>
      <c r="EV615" s="4">
        <v>0</v>
      </c>
      <c r="EW615" s="4">
        <v>0</v>
      </c>
      <c r="EX615" s="4">
        <v>0</v>
      </c>
      <c r="EY615" s="4">
        <v>0</v>
      </c>
      <c r="EZ615" s="4">
        <v>5</v>
      </c>
      <c r="FA615" s="4"/>
      <c r="FB615" s="4"/>
      <c r="FC615" s="4">
        <v>1</v>
      </c>
      <c r="FD615" s="4">
        <v>18</v>
      </c>
      <c r="FE615" s="4"/>
      <c r="FF615" s="4">
        <v>1401.84</v>
      </c>
      <c r="FG615" s="4"/>
      <c r="FH615" s="4"/>
      <c r="FI615" s="4"/>
      <c r="FJ615" s="4"/>
      <c r="FK615" s="4"/>
      <c r="FL615" s="4"/>
      <c r="FM615" s="4"/>
      <c r="FN615" s="4"/>
      <c r="FO615" s="4"/>
      <c r="FP615" s="4"/>
      <c r="FQ615" s="4">
        <v>0</v>
      </c>
      <c r="FR615" s="4">
        <v>0</v>
      </c>
      <c r="FS615" s="4">
        <v>0</v>
      </c>
      <c r="FT615" s="4"/>
      <c r="FU615" s="4"/>
      <c r="FV615" s="4"/>
      <c r="FW615" s="4"/>
      <c r="FX615" s="4">
        <v>0</v>
      </c>
      <c r="FY615" s="4">
        <v>0</v>
      </c>
      <c r="FZ615" s="4"/>
      <c r="GA615" s="4" t="s">
        <v>770</v>
      </c>
      <c r="GB615" s="4"/>
      <c r="GC615" s="4"/>
      <c r="GD615" s="4">
        <v>1</v>
      </c>
      <c r="GE615" s="4"/>
      <c r="GF615" s="4">
        <v>489617716</v>
      </c>
      <c r="GG615" s="4">
        <v>2</v>
      </c>
      <c r="GH615" s="4">
        <v>3</v>
      </c>
      <c r="GI615" s="4">
        <v>5</v>
      </c>
      <c r="GJ615" s="4">
        <v>0</v>
      </c>
      <c r="GK615" s="4">
        <v>0</v>
      </c>
      <c r="GL615" s="4">
        <f t="shared" si="855"/>
        <v>0</v>
      </c>
      <c r="GM615" s="4">
        <f t="shared" si="856"/>
        <v>29887.13</v>
      </c>
      <c r="GN615" s="4">
        <f t="shared" si="857"/>
        <v>0</v>
      </c>
      <c r="GO615" s="4">
        <f t="shared" si="858"/>
        <v>29887.13</v>
      </c>
      <c r="GP615" s="4">
        <f t="shared" si="859"/>
        <v>0</v>
      </c>
      <c r="GQ615" s="4"/>
      <c r="GR615" s="4">
        <v>1</v>
      </c>
      <c r="GS615" s="4">
        <v>1</v>
      </c>
      <c r="GT615" s="4">
        <v>0</v>
      </c>
      <c r="GU615" s="4" t="s">
        <v>3</v>
      </c>
      <c r="GV615" s="4">
        <f t="shared" si="860"/>
        <v>0</v>
      </c>
      <c r="GW615" s="4">
        <v>1</v>
      </c>
      <c r="GX615" s="4">
        <f t="shared" si="861"/>
        <v>0</v>
      </c>
      <c r="GY615" s="4"/>
      <c r="GZ615" s="4"/>
      <c r="HA615" s="4">
        <v>0</v>
      </c>
      <c r="HB615" s="4">
        <v>0</v>
      </c>
      <c r="HC615" s="4">
        <f t="shared" si="862"/>
        <v>0</v>
      </c>
      <c r="HD615" s="4"/>
      <c r="HE615" s="4" t="s">
        <v>459</v>
      </c>
      <c r="HF615" s="4" t="s">
        <v>37</v>
      </c>
      <c r="HG615" s="4"/>
      <c r="HH615" s="4"/>
      <c r="HI615" s="4"/>
      <c r="HJ615" s="4"/>
      <c r="HK615" s="4"/>
      <c r="HL615" s="4"/>
      <c r="HM615" s="4" t="s">
        <v>3</v>
      </c>
      <c r="HN615" s="4" t="s">
        <v>3</v>
      </c>
      <c r="HO615" s="4" t="s">
        <v>3</v>
      </c>
      <c r="HP615" s="4" t="s">
        <v>3</v>
      </c>
      <c r="HQ615" s="4" t="s">
        <v>3</v>
      </c>
      <c r="HR615" s="4"/>
      <c r="HS615" s="4">
        <v>0</v>
      </c>
      <c r="HT615" s="4"/>
      <c r="HU615" s="4"/>
      <c r="HV615" s="4"/>
      <c r="HW615" s="4"/>
      <c r="HX615" s="4"/>
      <c r="HY615" s="4"/>
      <c r="HZ615" s="4"/>
      <c r="IA615" s="4"/>
      <c r="IB615" s="4"/>
      <c r="IC615" s="4"/>
      <c r="ID615" s="4"/>
      <c r="IE615" s="4"/>
      <c r="IF615" s="4"/>
      <c r="IG615" s="4"/>
      <c r="IH615" s="4"/>
      <c r="II615" s="4"/>
      <c r="IJ615" s="4"/>
      <c r="IK615" s="4">
        <v>0</v>
      </c>
      <c r="IL615" s="4"/>
      <c r="IM615" s="4"/>
      <c r="IN615" s="4"/>
      <c r="IO615" s="4"/>
      <c r="IP615" s="4"/>
      <c r="IQ615" s="4"/>
      <c r="IR615" s="4"/>
      <c r="IS615" s="4"/>
      <c r="IT615" s="4"/>
      <c r="IU615" s="4"/>
    </row>
    <row r="616" spans="1:255" x14ac:dyDescent="0.25">
      <c r="A616" s="3">
        <v>17</v>
      </c>
      <c r="B616" s="3">
        <v>1</v>
      </c>
      <c r="C616" s="3"/>
      <c r="D616" s="3"/>
      <c r="E616" s="3" t="s">
        <v>771</v>
      </c>
      <c r="F616" s="3" t="s">
        <v>772</v>
      </c>
      <c r="G616" s="3" t="s">
        <v>2530</v>
      </c>
      <c r="H616" s="3" t="s">
        <v>764</v>
      </c>
      <c r="I616" s="3">
        <f>ROUND(333*1.02/1000,9)</f>
        <v>0.33966000000000002</v>
      </c>
      <c r="J616" s="3">
        <v>0</v>
      </c>
      <c r="K616" s="3">
        <f>ROUND(333*1.02/1000,9)</f>
        <v>0.33966000000000002</v>
      </c>
      <c r="L616" s="3"/>
      <c r="M616" s="3"/>
      <c r="N616" s="3"/>
      <c r="O616" s="3">
        <f t="shared" si="824"/>
        <v>84382.3</v>
      </c>
      <c r="P616" s="3">
        <f t="shared" si="825"/>
        <v>84382.3</v>
      </c>
      <c r="Q616" s="3">
        <f t="shared" si="826"/>
        <v>0</v>
      </c>
      <c r="R616" s="3">
        <f t="shared" si="827"/>
        <v>0</v>
      </c>
      <c r="S616" s="3">
        <f t="shared" si="828"/>
        <v>0</v>
      </c>
      <c r="T616" s="3">
        <f t="shared" si="829"/>
        <v>0</v>
      </c>
      <c r="U616" s="3">
        <f t="shared" si="830"/>
        <v>0</v>
      </c>
      <c r="V616" s="3">
        <f t="shared" si="831"/>
        <v>0</v>
      </c>
      <c r="W616" s="3">
        <f t="shared" si="832"/>
        <v>0</v>
      </c>
      <c r="X616" s="3">
        <f t="shared" si="833"/>
        <v>0</v>
      </c>
      <c r="Y616" s="3">
        <f t="shared" si="834"/>
        <v>0</v>
      </c>
      <c r="Z616" s="3"/>
      <c r="AA616" s="3">
        <v>54971259</v>
      </c>
      <c r="AB616" s="3">
        <f t="shared" si="835"/>
        <v>248431.66</v>
      </c>
      <c r="AC616" s="3">
        <f t="shared" si="836"/>
        <v>248431.66</v>
      </c>
      <c r="AD616" s="3">
        <f t="shared" si="837"/>
        <v>0</v>
      </c>
      <c r="AE616" s="3">
        <f t="shared" si="838"/>
        <v>0</v>
      </c>
      <c r="AF616" s="3">
        <f t="shared" si="839"/>
        <v>0</v>
      </c>
      <c r="AG616" s="3">
        <f t="shared" si="840"/>
        <v>0</v>
      </c>
      <c r="AH616" s="3">
        <f t="shared" si="841"/>
        <v>0</v>
      </c>
      <c r="AI616" s="3">
        <f t="shared" si="842"/>
        <v>0</v>
      </c>
      <c r="AJ616" s="3">
        <f t="shared" si="843"/>
        <v>0</v>
      </c>
      <c r="AK616" s="3">
        <v>248431.66</v>
      </c>
      <c r="AL616" s="3">
        <v>248431.66</v>
      </c>
      <c r="AM616" s="3">
        <v>0</v>
      </c>
      <c r="AN616" s="3">
        <v>0</v>
      </c>
      <c r="AO616" s="3">
        <v>0</v>
      </c>
      <c r="AP616" s="3">
        <v>0</v>
      </c>
      <c r="AQ616" s="3">
        <v>0</v>
      </c>
      <c r="AR616" s="3">
        <v>0</v>
      </c>
      <c r="AS616" s="3">
        <v>0</v>
      </c>
      <c r="AT616" s="3">
        <v>0</v>
      </c>
      <c r="AU616" s="3">
        <v>0</v>
      </c>
      <c r="AV616" s="3">
        <v>1</v>
      </c>
      <c r="AW616" s="3">
        <v>1</v>
      </c>
      <c r="AX616" s="3"/>
      <c r="AY616" s="3"/>
      <c r="AZ616" s="3">
        <v>1</v>
      </c>
      <c r="BA616" s="3">
        <v>1</v>
      </c>
      <c r="BB616" s="3">
        <v>1</v>
      </c>
      <c r="BC616" s="3">
        <v>1</v>
      </c>
      <c r="BD616" s="3" t="s">
        <v>3</v>
      </c>
      <c r="BE616" s="3" t="s">
        <v>3</v>
      </c>
      <c r="BF616" s="3" t="s">
        <v>3</v>
      </c>
      <c r="BG616" s="3" t="s">
        <v>3</v>
      </c>
      <c r="BH616" s="3">
        <v>3</v>
      </c>
      <c r="BI616" s="3">
        <v>2</v>
      </c>
      <c r="BJ616" s="3" t="s">
        <v>773</v>
      </c>
      <c r="BK616" s="3"/>
      <c r="BL616" s="3"/>
      <c r="BM616" s="3">
        <v>1618</v>
      </c>
      <c r="BN616" s="3">
        <v>0</v>
      </c>
      <c r="BO616" s="3" t="s">
        <v>3</v>
      </c>
      <c r="BP616" s="3">
        <v>0</v>
      </c>
      <c r="BQ616" s="3">
        <v>201</v>
      </c>
      <c r="BR616" s="3">
        <v>0</v>
      </c>
      <c r="BS616" s="3">
        <v>1</v>
      </c>
      <c r="BT616" s="3">
        <v>1</v>
      </c>
      <c r="BU616" s="3">
        <v>1</v>
      </c>
      <c r="BV616" s="3">
        <v>1</v>
      </c>
      <c r="BW616" s="3">
        <v>1</v>
      </c>
      <c r="BX616" s="3">
        <v>1</v>
      </c>
      <c r="BY616" s="3" t="s">
        <v>3</v>
      </c>
      <c r="BZ616" s="3">
        <v>0</v>
      </c>
      <c r="CA616" s="3">
        <v>0</v>
      </c>
      <c r="CB616" s="3" t="s">
        <v>3</v>
      </c>
      <c r="CC616" s="3"/>
      <c r="CD616" s="3"/>
      <c r="CE616" s="3">
        <v>1566</v>
      </c>
      <c r="CF616" s="3">
        <v>0</v>
      </c>
      <c r="CG616" s="3">
        <v>0</v>
      </c>
      <c r="CH616" s="3"/>
      <c r="CI616" s="3"/>
      <c r="CJ616" s="3"/>
      <c r="CK616" s="3"/>
      <c r="CL616" s="3"/>
      <c r="CM616" s="3">
        <v>0</v>
      </c>
      <c r="CN616" s="3" t="s">
        <v>3</v>
      </c>
      <c r="CO616" s="3">
        <v>0</v>
      </c>
      <c r="CP616" s="3">
        <f t="shared" si="844"/>
        <v>84382.3</v>
      </c>
      <c r="CQ616" s="3">
        <f t="shared" si="845"/>
        <v>248431.66</v>
      </c>
      <c r="CR616" s="3">
        <f t="shared" si="846"/>
        <v>0</v>
      </c>
      <c r="CS616" s="3">
        <f t="shared" si="847"/>
        <v>0</v>
      </c>
      <c r="CT616" s="3">
        <f t="shared" si="848"/>
        <v>0</v>
      </c>
      <c r="CU616" s="3">
        <f t="shared" si="849"/>
        <v>0</v>
      </c>
      <c r="CV616" s="3">
        <f t="shared" si="850"/>
        <v>0</v>
      </c>
      <c r="CW616" s="3">
        <f t="shared" si="851"/>
        <v>0</v>
      </c>
      <c r="CX616" s="3">
        <f t="shared" si="852"/>
        <v>0</v>
      </c>
      <c r="CY616" s="3">
        <f t="shared" si="853"/>
        <v>0</v>
      </c>
      <c r="CZ616" s="3">
        <f t="shared" si="854"/>
        <v>0</v>
      </c>
      <c r="DA616" s="3"/>
      <c r="DB616" s="3"/>
      <c r="DC616" s="3" t="s">
        <v>3</v>
      </c>
      <c r="DD616" s="3" t="s">
        <v>3</v>
      </c>
      <c r="DE616" s="3" t="s">
        <v>3</v>
      </c>
      <c r="DF616" s="3" t="s">
        <v>3</v>
      </c>
      <c r="DG616" s="3" t="s">
        <v>3</v>
      </c>
      <c r="DH616" s="3" t="s">
        <v>3</v>
      </c>
      <c r="DI616" s="3" t="s">
        <v>3</v>
      </c>
      <c r="DJ616" s="3" t="s">
        <v>3</v>
      </c>
      <c r="DK616" s="3" t="s">
        <v>3</v>
      </c>
      <c r="DL616" s="3" t="s">
        <v>3</v>
      </c>
      <c r="DM616" s="3" t="s">
        <v>3</v>
      </c>
      <c r="DN616" s="3">
        <v>0</v>
      </c>
      <c r="DO616" s="3">
        <v>0</v>
      </c>
      <c r="DP616" s="3">
        <v>1</v>
      </c>
      <c r="DQ616" s="3">
        <v>1</v>
      </c>
      <c r="DR616" s="3"/>
      <c r="DS616" s="3"/>
      <c r="DT616" s="3"/>
      <c r="DU616" s="3">
        <v>1003</v>
      </c>
      <c r="DV616" s="3" t="s">
        <v>764</v>
      </c>
      <c r="DW616" s="3" t="s">
        <v>764</v>
      </c>
      <c r="DX616" s="3">
        <v>1000</v>
      </c>
      <c r="DY616" s="3"/>
      <c r="DZ616" s="3" t="s">
        <v>3</v>
      </c>
      <c r="EA616" s="3" t="s">
        <v>3</v>
      </c>
      <c r="EB616" s="3" t="s">
        <v>3</v>
      </c>
      <c r="EC616" s="3" t="s">
        <v>3</v>
      </c>
      <c r="ED616" s="3"/>
      <c r="EE616" s="3">
        <v>57042987</v>
      </c>
      <c r="EF616" s="3">
        <v>201</v>
      </c>
      <c r="EG616" s="3" t="s">
        <v>575</v>
      </c>
      <c r="EH616" s="3">
        <v>0</v>
      </c>
      <c r="EI616" s="3" t="s">
        <v>3</v>
      </c>
      <c r="EJ616" s="3">
        <v>2</v>
      </c>
      <c r="EK616" s="3">
        <v>1618</v>
      </c>
      <c r="EL616" s="3" t="s">
        <v>576</v>
      </c>
      <c r="EM616" s="3" t="s">
        <v>577</v>
      </c>
      <c r="EN616" s="3"/>
      <c r="EO616" s="3" t="s">
        <v>3</v>
      </c>
      <c r="EP616" s="3"/>
      <c r="EQ616" s="3">
        <v>0</v>
      </c>
      <c r="ER616" s="3">
        <v>248431.66</v>
      </c>
      <c r="ES616" s="3">
        <v>248431.66</v>
      </c>
      <c r="ET616" s="3">
        <v>0</v>
      </c>
      <c r="EU616" s="3">
        <v>0</v>
      </c>
      <c r="EV616" s="3">
        <v>0</v>
      </c>
      <c r="EW616" s="3">
        <v>0</v>
      </c>
      <c r="EX616" s="3">
        <v>0</v>
      </c>
      <c r="EY616" s="3">
        <v>0</v>
      </c>
      <c r="EZ616" s="3"/>
      <c r="FA616" s="3"/>
      <c r="FB616" s="3"/>
      <c r="FC616" s="3"/>
      <c r="FD616" s="3"/>
      <c r="FE616" s="3"/>
      <c r="FF616" s="3"/>
      <c r="FG616" s="3"/>
      <c r="FH616" s="3"/>
      <c r="FI616" s="3"/>
      <c r="FJ616" s="3"/>
      <c r="FK616" s="3"/>
      <c r="FL616" s="3"/>
      <c r="FM616" s="3"/>
      <c r="FN616" s="3"/>
      <c r="FO616" s="3"/>
      <c r="FP616" s="3"/>
      <c r="FQ616" s="3">
        <v>0</v>
      </c>
      <c r="FR616" s="3">
        <v>0</v>
      </c>
      <c r="FS616" s="3">
        <v>0</v>
      </c>
      <c r="FT616" s="3"/>
      <c r="FU616" s="3"/>
      <c r="FV616" s="3"/>
      <c r="FW616" s="3"/>
      <c r="FX616" s="3">
        <v>0</v>
      </c>
      <c r="FY616" s="3">
        <v>0</v>
      </c>
      <c r="FZ616" s="3"/>
      <c r="GA616" s="3" t="s">
        <v>3</v>
      </c>
      <c r="GB616" s="3"/>
      <c r="GC616" s="3"/>
      <c r="GD616" s="3">
        <v>1</v>
      </c>
      <c r="GE616" s="3"/>
      <c r="GF616" s="3">
        <v>-488810619</v>
      </c>
      <c r="GG616" s="3">
        <v>2</v>
      </c>
      <c r="GH616" s="3">
        <v>1</v>
      </c>
      <c r="GI616" s="3">
        <v>-2</v>
      </c>
      <c r="GJ616" s="3">
        <v>0</v>
      </c>
      <c r="GK616" s="3">
        <v>0</v>
      </c>
      <c r="GL616" s="3">
        <f t="shared" si="855"/>
        <v>0</v>
      </c>
      <c r="GM616" s="3">
        <f t="shared" si="856"/>
        <v>84382.3</v>
      </c>
      <c r="GN616" s="3">
        <f t="shared" si="857"/>
        <v>0</v>
      </c>
      <c r="GO616" s="3">
        <f t="shared" si="858"/>
        <v>84382.3</v>
      </c>
      <c r="GP616" s="3">
        <f t="shared" si="859"/>
        <v>0</v>
      </c>
      <c r="GQ616" s="3"/>
      <c r="GR616" s="3">
        <v>0</v>
      </c>
      <c r="GS616" s="3">
        <v>3</v>
      </c>
      <c r="GT616" s="3">
        <v>0</v>
      </c>
      <c r="GU616" s="3" t="s">
        <v>3</v>
      </c>
      <c r="GV616" s="3">
        <f t="shared" si="860"/>
        <v>0</v>
      </c>
      <c r="GW616" s="3">
        <v>1</v>
      </c>
      <c r="GX616" s="3">
        <f t="shared" si="861"/>
        <v>0</v>
      </c>
      <c r="GY616" s="3"/>
      <c r="GZ616" s="3"/>
      <c r="HA616" s="3">
        <v>0</v>
      </c>
      <c r="HB616" s="3">
        <v>0</v>
      </c>
      <c r="HC616" s="3">
        <f t="shared" si="862"/>
        <v>0</v>
      </c>
      <c r="HD616" s="3"/>
      <c r="HE616" s="3" t="s">
        <v>3</v>
      </c>
      <c r="HF616" s="3" t="s">
        <v>3</v>
      </c>
      <c r="HG616" s="3"/>
      <c r="HH616" s="3"/>
      <c r="HI616" s="3"/>
      <c r="HJ616" s="3"/>
      <c r="HK616" s="3"/>
      <c r="HL616" s="3"/>
      <c r="HM616" s="3" t="s">
        <v>3</v>
      </c>
      <c r="HN616" s="3" t="s">
        <v>3</v>
      </c>
      <c r="HO616" s="3" t="s">
        <v>3</v>
      </c>
      <c r="HP616" s="3" t="s">
        <v>3</v>
      </c>
      <c r="HQ616" s="3" t="s">
        <v>3</v>
      </c>
      <c r="HR616" s="3"/>
      <c r="HS616" s="3">
        <v>0</v>
      </c>
      <c r="HT616" s="3"/>
      <c r="HU616" s="3"/>
      <c r="HV616" s="3"/>
      <c r="HW616" s="3"/>
      <c r="HX616" s="3"/>
      <c r="HY616" s="3"/>
      <c r="HZ616" s="3"/>
      <c r="IA616" s="3"/>
      <c r="IB616" s="3"/>
      <c r="IC616" s="3"/>
      <c r="ID616" s="3"/>
      <c r="IE616" s="3"/>
      <c r="IF616" s="3"/>
      <c r="IG616" s="3"/>
      <c r="IH616" s="3"/>
      <c r="II616" s="3"/>
      <c r="IJ616" s="3"/>
      <c r="IK616" s="3">
        <v>0</v>
      </c>
      <c r="IL616" s="3"/>
      <c r="IM616" s="3"/>
      <c r="IN616" s="3"/>
      <c r="IO616" s="3"/>
      <c r="IP616" s="3"/>
      <c r="IQ616" s="3"/>
      <c r="IR616" s="3"/>
      <c r="IS616" s="3"/>
      <c r="IT616" s="3"/>
      <c r="IU616" s="3"/>
    </row>
    <row r="617" spans="1:255" x14ac:dyDescent="0.25">
      <c r="A617" s="4">
        <v>17</v>
      </c>
      <c r="B617" s="4">
        <v>1</v>
      </c>
      <c r="C617" s="4"/>
      <c r="D617" s="4"/>
      <c r="E617" s="4" t="s">
        <v>771</v>
      </c>
      <c r="F617" s="4" t="s">
        <v>772</v>
      </c>
      <c r="G617" s="4" t="s">
        <v>2530</v>
      </c>
      <c r="H617" s="4" t="s">
        <v>764</v>
      </c>
      <c r="I617" s="4">
        <f>ROUND(333*1.02/1000,9)</f>
        <v>0.33966000000000002</v>
      </c>
      <c r="J617" s="4">
        <v>0</v>
      </c>
      <c r="K617" s="4">
        <f>ROUND(333*1.02/1000,9)</f>
        <v>0.33966000000000002</v>
      </c>
      <c r="L617" s="4"/>
      <c r="M617" s="4"/>
      <c r="N617" s="4"/>
      <c r="O617" s="4">
        <f t="shared" si="824"/>
        <v>540046.72</v>
      </c>
      <c r="P617" s="4">
        <f t="shared" si="825"/>
        <v>540046.72</v>
      </c>
      <c r="Q617" s="4">
        <f t="shared" si="826"/>
        <v>0</v>
      </c>
      <c r="R617" s="4">
        <f t="shared" si="827"/>
        <v>0</v>
      </c>
      <c r="S617" s="4">
        <f t="shared" si="828"/>
        <v>0</v>
      </c>
      <c r="T617" s="4">
        <f t="shared" si="829"/>
        <v>0</v>
      </c>
      <c r="U617" s="4">
        <f t="shared" si="830"/>
        <v>0</v>
      </c>
      <c r="V617" s="4">
        <f t="shared" si="831"/>
        <v>0</v>
      </c>
      <c r="W617" s="4">
        <f t="shared" si="832"/>
        <v>0</v>
      </c>
      <c r="X617" s="4">
        <f t="shared" si="833"/>
        <v>0</v>
      </c>
      <c r="Y617" s="4">
        <f t="shared" si="834"/>
        <v>0</v>
      </c>
      <c r="Z617" s="4"/>
      <c r="AA617" s="4">
        <v>55890823</v>
      </c>
      <c r="AB617" s="4">
        <f t="shared" si="835"/>
        <v>248431.66</v>
      </c>
      <c r="AC617" s="4">
        <f t="shared" si="836"/>
        <v>248431.66</v>
      </c>
      <c r="AD617" s="4">
        <f t="shared" si="837"/>
        <v>0</v>
      </c>
      <c r="AE617" s="4">
        <f t="shared" si="838"/>
        <v>0</v>
      </c>
      <c r="AF617" s="4">
        <f t="shared" si="839"/>
        <v>0</v>
      </c>
      <c r="AG617" s="4">
        <f t="shared" si="840"/>
        <v>0</v>
      </c>
      <c r="AH617" s="4">
        <f t="shared" si="841"/>
        <v>0</v>
      </c>
      <c r="AI617" s="4">
        <f t="shared" si="842"/>
        <v>0</v>
      </c>
      <c r="AJ617" s="4">
        <f t="shared" si="843"/>
        <v>0</v>
      </c>
      <c r="AK617" s="4">
        <v>248431.66</v>
      </c>
      <c r="AL617" s="4">
        <v>248431.66</v>
      </c>
      <c r="AM617" s="4">
        <v>0</v>
      </c>
      <c r="AN617" s="4">
        <v>0</v>
      </c>
      <c r="AO617" s="4">
        <v>0</v>
      </c>
      <c r="AP617" s="4">
        <v>0</v>
      </c>
      <c r="AQ617" s="4">
        <v>0</v>
      </c>
      <c r="AR617" s="4">
        <v>0</v>
      </c>
      <c r="AS617" s="4">
        <v>0</v>
      </c>
      <c r="AT617" s="4">
        <v>0</v>
      </c>
      <c r="AU617" s="4">
        <v>0</v>
      </c>
      <c r="AV617" s="4">
        <v>1</v>
      </c>
      <c r="AW617" s="4">
        <v>1</v>
      </c>
      <c r="AX617" s="4"/>
      <c r="AY617" s="4"/>
      <c r="AZ617" s="4">
        <v>1</v>
      </c>
      <c r="BA617" s="4">
        <v>1</v>
      </c>
      <c r="BB617" s="4">
        <v>1</v>
      </c>
      <c r="BC617" s="4">
        <v>6.4</v>
      </c>
      <c r="BD617" s="4" t="s">
        <v>3</v>
      </c>
      <c r="BE617" s="4" t="s">
        <v>3</v>
      </c>
      <c r="BF617" s="4" t="s">
        <v>3</v>
      </c>
      <c r="BG617" s="4" t="s">
        <v>3</v>
      </c>
      <c r="BH617" s="4">
        <v>3</v>
      </c>
      <c r="BI617" s="4">
        <v>2</v>
      </c>
      <c r="BJ617" s="4" t="s">
        <v>773</v>
      </c>
      <c r="BK617" s="4"/>
      <c r="BL617" s="4"/>
      <c r="BM617" s="4">
        <v>1618</v>
      </c>
      <c r="BN617" s="4">
        <v>0</v>
      </c>
      <c r="BO617" s="4" t="s">
        <v>772</v>
      </c>
      <c r="BP617" s="4">
        <v>1</v>
      </c>
      <c r="BQ617" s="4">
        <v>201</v>
      </c>
      <c r="BR617" s="4">
        <v>0</v>
      </c>
      <c r="BS617" s="4">
        <v>1</v>
      </c>
      <c r="BT617" s="4">
        <v>1</v>
      </c>
      <c r="BU617" s="4">
        <v>1</v>
      </c>
      <c r="BV617" s="4">
        <v>1</v>
      </c>
      <c r="BW617" s="4">
        <v>1</v>
      </c>
      <c r="BX617" s="4">
        <v>1</v>
      </c>
      <c r="BY617" s="4" t="s">
        <v>3</v>
      </c>
      <c r="BZ617" s="4">
        <v>0</v>
      </c>
      <c r="CA617" s="4">
        <v>0</v>
      </c>
      <c r="CB617" s="4" t="s">
        <v>3</v>
      </c>
      <c r="CC617" s="4"/>
      <c r="CD617" s="4"/>
      <c r="CE617" s="4">
        <v>1566</v>
      </c>
      <c r="CF617" s="4">
        <v>0</v>
      </c>
      <c r="CG617" s="4">
        <v>0</v>
      </c>
      <c r="CH617" s="4"/>
      <c r="CI617" s="4"/>
      <c r="CJ617" s="4"/>
      <c r="CK617" s="4"/>
      <c r="CL617" s="4"/>
      <c r="CM617" s="4">
        <v>0</v>
      </c>
      <c r="CN617" s="4" t="s">
        <v>3</v>
      </c>
      <c r="CO617" s="4">
        <v>0</v>
      </c>
      <c r="CP617" s="4">
        <f t="shared" si="844"/>
        <v>540046.72</v>
      </c>
      <c r="CQ617" s="4">
        <f t="shared" si="845"/>
        <v>1589962.62</v>
      </c>
      <c r="CR617" s="4">
        <f t="shared" si="846"/>
        <v>0</v>
      </c>
      <c r="CS617" s="4">
        <f t="shared" si="847"/>
        <v>0</v>
      </c>
      <c r="CT617" s="4">
        <f t="shared" si="848"/>
        <v>0</v>
      </c>
      <c r="CU617" s="4">
        <f t="shared" si="849"/>
        <v>0</v>
      </c>
      <c r="CV617" s="4">
        <f t="shared" si="850"/>
        <v>0</v>
      </c>
      <c r="CW617" s="4">
        <f t="shared" si="851"/>
        <v>0</v>
      </c>
      <c r="CX617" s="4">
        <f t="shared" si="852"/>
        <v>0</v>
      </c>
      <c r="CY617" s="4">
        <f t="shared" si="853"/>
        <v>0</v>
      </c>
      <c r="CZ617" s="4">
        <f t="shared" si="854"/>
        <v>0</v>
      </c>
      <c r="DA617" s="4"/>
      <c r="DB617" s="4"/>
      <c r="DC617" s="4" t="s">
        <v>3</v>
      </c>
      <c r="DD617" s="4" t="s">
        <v>3</v>
      </c>
      <c r="DE617" s="4" t="s">
        <v>3</v>
      </c>
      <c r="DF617" s="4" t="s">
        <v>3</v>
      </c>
      <c r="DG617" s="4" t="s">
        <v>3</v>
      </c>
      <c r="DH617" s="4" t="s">
        <v>3</v>
      </c>
      <c r="DI617" s="4" t="s">
        <v>3</v>
      </c>
      <c r="DJ617" s="4" t="s">
        <v>3</v>
      </c>
      <c r="DK617" s="4" t="s">
        <v>3</v>
      </c>
      <c r="DL617" s="4" t="s">
        <v>3</v>
      </c>
      <c r="DM617" s="4" t="s">
        <v>3</v>
      </c>
      <c r="DN617" s="4">
        <v>0</v>
      </c>
      <c r="DO617" s="4">
        <v>0</v>
      </c>
      <c r="DP617" s="4">
        <v>1</v>
      </c>
      <c r="DQ617" s="4">
        <v>1</v>
      </c>
      <c r="DR617" s="4"/>
      <c r="DS617" s="4"/>
      <c r="DT617" s="4"/>
      <c r="DU617" s="4">
        <v>1003</v>
      </c>
      <c r="DV617" s="4" t="s">
        <v>764</v>
      </c>
      <c r="DW617" s="4" t="s">
        <v>764</v>
      </c>
      <c r="DX617" s="4">
        <v>1000</v>
      </c>
      <c r="DY617" s="4"/>
      <c r="DZ617" s="4" t="s">
        <v>3</v>
      </c>
      <c r="EA617" s="4" t="s">
        <v>3</v>
      </c>
      <c r="EB617" s="4" t="s">
        <v>3</v>
      </c>
      <c r="EC617" s="4" t="s">
        <v>3</v>
      </c>
      <c r="ED617" s="4"/>
      <c r="EE617" s="4">
        <v>57042987</v>
      </c>
      <c r="EF617" s="4">
        <v>201</v>
      </c>
      <c r="EG617" s="4" t="s">
        <v>575</v>
      </c>
      <c r="EH617" s="4">
        <v>0</v>
      </c>
      <c r="EI617" s="4" t="s">
        <v>3</v>
      </c>
      <c r="EJ617" s="4">
        <v>2</v>
      </c>
      <c r="EK617" s="4">
        <v>1618</v>
      </c>
      <c r="EL617" s="4" t="s">
        <v>576</v>
      </c>
      <c r="EM617" s="4" t="s">
        <v>577</v>
      </c>
      <c r="EN617" s="4"/>
      <c r="EO617" s="4" t="s">
        <v>3</v>
      </c>
      <c r="EP617" s="4"/>
      <c r="EQ617" s="4">
        <v>0</v>
      </c>
      <c r="ER617" s="4">
        <v>248431.66</v>
      </c>
      <c r="ES617" s="4">
        <v>248431.66</v>
      </c>
      <c r="ET617" s="4">
        <v>0</v>
      </c>
      <c r="EU617" s="4">
        <v>0</v>
      </c>
      <c r="EV617" s="4">
        <v>0</v>
      </c>
      <c r="EW617" s="4">
        <v>0</v>
      </c>
      <c r="EX617" s="4">
        <v>0</v>
      </c>
      <c r="EY617" s="4">
        <v>0</v>
      </c>
      <c r="EZ617" s="4"/>
      <c r="FA617" s="4"/>
      <c r="FB617" s="4"/>
      <c r="FC617" s="4"/>
      <c r="FD617" s="4"/>
      <c r="FE617" s="4"/>
      <c r="FF617" s="4"/>
      <c r="FG617" s="4"/>
      <c r="FH617" s="4"/>
      <c r="FI617" s="4"/>
      <c r="FJ617" s="4"/>
      <c r="FK617" s="4"/>
      <c r="FL617" s="4"/>
      <c r="FM617" s="4"/>
      <c r="FN617" s="4"/>
      <c r="FO617" s="4"/>
      <c r="FP617" s="4"/>
      <c r="FQ617" s="4">
        <v>0</v>
      </c>
      <c r="FR617" s="4">
        <v>0</v>
      </c>
      <c r="FS617" s="4">
        <v>0</v>
      </c>
      <c r="FT617" s="4"/>
      <c r="FU617" s="4"/>
      <c r="FV617" s="4"/>
      <c r="FW617" s="4"/>
      <c r="FX617" s="4">
        <v>0</v>
      </c>
      <c r="FY617" s="4">
        <v>0</v>
      </c>
      <c r="FZ617" s="4"/>
      <c r="GA617" s="4" t="s">
        <v>3</v>
      </c>
      <c r="GB617" s="4"/>
      <c r="GC617" s="4"/>
      <c r="GD617" s="4">
        <v>1</v>
      </c>
      <c r="GE617" s="4"/>
      <c r="GF617" s="4">
        <v>-488810619</v>
      </c>
      <c r="GG617" s="4">
        <v>2</v>
      </c>
      <c r="GH617" s="4">
        <v>1</v>
      </c>
      <c r="GI617" s="4">
        <v>2</v>
      </c>
      <c r="GJ617" s="4">
        <v>0</v>
      </c>
      <c r="GK617" s="4">
        <v>0</v>
      </c>
      <c r="GL617" s="4">
        <f t="shared" si="855"/>
        <v>0</v>
      </c>
      <c r="GM617" s="4">
        <f t="shared" si="856"/>
        <v>540046.72</v>
      </c>
      <c r="GN617" s="4">
        <f t="shared" si="857"/>
        <v>0</v>
      </c>
      <c r="GO617" s="4">
        <f t="shared" si="858"/>
        <v>540046.72</v>
      </c>
      <c r="GP617" s="4">
        <f t="shared" si="859"/>
        <v>0</v>
      </c>
      <c r="GQ617" s="4"/>
      <c r="GR617" s="4">
        <v>0</v>
      </c>
      <c r="GS617" s="4">
        <v>0</v>
      </c>
      <c r="GT617" s="4">
        <v>0</v>
      </c>
      <c r="GU617" s="4" t="s">
        <v>3</v>
      </c>
      <c r="GV617" s="4">
        <f t="shared" si="860"/>
        <v>0</v>
      </c>
      <c r="GW617" s="4">
        <v>1</v>
      </c>
      <c r="GX617" s="4">
        <f t="shared" si="861"/>
        <v>0</v>
      </c>
      <c r="GY617" s="4"/>
      <c r="GZ617" s="4"/>
      <c r="HA617" s="4">
        <v>0</v>
      </c>
      <c r="HB617" s="4">
        <v>0</v>
      </c>
      <c r="HC617" s="4">
        <f t="shared" si="862"/>
        <v>0</v>
      </c>
      <c r="HD617" s="4"/>
      <c r="HE617" s="4" t="s">
        <v>3</v>
      </c>
      <c r="HF617" s="4" t="s">
        <v>3</v>
      </c>
      <c r="HG617" s="4"/>
      <c r="HH617" s="4"/>
      <c r="HI617" s="4"/>
      <c r="HJ617" s="4"/>
      <c r="HK617" s="4"/>
      <c r="HL617" s="4"/>
      <c r="HM617" s="4" t="s">
        <v>3</v>
      </c>
      <c r="HN617" s="4" t="s">
        <v>3</v>
      </c>
      <c r="HO617" s="4" t="s">
        <v>3</v>
      </c>
      <c r="HP617" s="4" t="s">
        <v>3</v>
      </c>
      <c r="HQ617" s="4" t="s">
        <v>3</v>
      </c>
      <c r="HR617" s="4"/>
      <c r="HS617" s="4">
        <v>0</v>
      </c>
      <c r="HT617" s="4"/>
      <c r="HU617" s="4"/>
      <c r="HV617" s="4"/>
      <c r="HW617" s="4"/>
      <c r="HX617" s="4"/>
      <c r="HY617" s="4"/>
      <c r="HZ617" s="4"/>
      <c r="IA617" s="4"/>
      <c r="IB617" s="4"/>
      <c r="IC617" s="4"/>
      <c r="ID617" s="4"/>
      <c r="IE617" s="4"/>
      <c r="IF617" s="4"/>
      <c r="IG617" s="4"/>
      <c r="IH617" s="4"/>
      <c r="II617" s="4"/>
      <c r="IJ617" s="4"/>
      <c r="IK617" s="4">
        <v>0</v>
      </c>
      <c r="IL617" s="4"/>
      <c r="IM617" s="4"/>
      <c r="IN617" s="4"/>
      <c r="IO617" s="4"/>
      <c r="IP617" s="4"/>
      <c r="IQ617" s="4"/>
      <c r="IR617" s="4"/>
      <c r="IS617" s="4"/>
      <c r="IT617" s="4"/>
      <c r="IU617" s="4"/>
    </row>
    <row r="618" spans="1:255" x14ac:dyDescent="0.25">
      <c r="A618" s="3">
        <v>17</v>
      </c>
      <c r="B618" s="3">
        <v>1</v>
      </c>
      <c r="C618" s="3"/>
      <c r="D618" s="3"/>
      <c r="E618" s="3" t="s">
        <v>774</v>
      </c>
      <c r="F618" s="3" t="s">
        <v>775</v>
      </c>
      <c r="G618" s="3" t="s">
        <v>2531</v>
      </c>
      <c r="H618" s="3" t="s">
        <v>764</v>
      </c>
      <c r="I618" s="3">
        <f>ROUND(255*1.02/1000,9)</f>
        <v>0.2601</v>
      </c>
      <c r="J618" s="3">
        <v>0</v>
      </c>
      <c r="K618" s="3">
        <f>ROUND(255*1.02/1000,9)</f>
        <v>0.2601</v>
      </c>
      <c r="L618" s="3"/>
      <c r="M618" s="3"/>
      <c r="N618" s="3"/>
      <c r="O618" s="3">
        <f t="shared" si="824"/>
        <v>35389.949999999997</v>
      </c>
      <c r="P618" s="3">
        <f t="shared" si="825"/>
        <v>35389.949999999997</v>
      </c>
      <c r="Q618" s="3">
        <f t="shared" si="826"/>
        <v>0</v>
      </c>
      <c r="R618" s="3">
        <f t="shared" si="827"/>
        <v>0</v>
      </c>
      <c r="S618" s="3">
        <f t="shared" si="828"/>
        <v>0</v>
      </c>
      <c r="T618" s="3">
        <f t="shared" si="829"/>
        <v>0</v>
      </c>
      <c r="U618" s="3">
        <f t="shared" si="830"/>
        <v>0</v>
      </c>
      <c r="V618" s="3">
        <f t="shared" si="831"/>
        <v>0</v>
      </c>
      <c r="W618" s="3">
        <f t="shared" si="832"/>
        <v>0</v>
      </c>
      <c r="X618" s="3">
        <f t="shared" si="833"/>
        <v>0</v>
      </c>
      <c r="Y618" s="3">
        <f t="shared" si="834"/>
        <v>0</v>
      </c>
      <c r="Z618" s="3"/>
      <c r="AA618" s="3">
        <v>54971259</v>
      </c>
      <c r="AB618" s="3">
        <f t="shared" si="835"/>
        <v>136062.85999999999</v>
      </c>
      <c r="AC618" s="3">
        <f t="shared" si="836"/>
        <v>136062.85999999999</v>
      </c>
      <c r="AD618" s="3">
        <f t="shared" si="837"/>
        <v>0</v>
      </c>
      <c r="AE618" s="3">
        <f t="shared" si="838"/>
        <v>0</v>
      </c>
      <c r="AF618" s="3">
        <f t="shared" si="839"/>
        <v>0</v>
      </c>
      <c r="AG618" s="3">
        <f t="shared" si="840"/>
        <v>0</v>
      </c>
      <c r="AH618" s="3">
        <f t="shared" si="841"/>
        <v>0</v>
      </c>
      <c r="AI618" s="3">
        <f t="shared" si="842"/>
        <v>0</v>
      </c>
      <c r="AJ618" s="3">
        <f t="shared" si="843"/>
        <v>0</v>
      </c>
      <c r="AK618" s="3">
        <v>136062.85999999999</v>
      </c>
      <c r="AL618" s="3">
        <v>136062.85999999999</v>
      </c>
      <c r="AM618" s="3">
        <v>0</v>
      </c>
      <c r="AN618" s="3">
        <v>0</v>
      </c>
      <c r="AO618" s="3">
        <v>0</v>
      </c>
      <c r="AP618" s="3">
        <v>0</v>
      </c>
      <c r="AQ618" s="3">
        <v>0</v>
      </c>
      <c r="AR618" s="3">
        <v>0</v>
      </c>
      <c r="AS618" s="3">
        <v>0</v>
      </c>
      <c r="AT618" s="3">
        <v>0</v>
      </c>
      <c r="AU618" s="3">
        <v>0</v>
      </c>
      <c r="AV618" s="3">
        <v>1</v>
      </c>
      <c r="AW618" s="3">
        <v>1</v>
      </c>
      <c r="AX618" s="3"/>
      <c r="AY618" s="3"/>
      <c r="AZ618" s="3">
        <v>1</v>
      </c>
      <c r="BA618" s="3">
        <v>1</v>
      </c>
      <c r="BB618" s="3">
        <v>1</v>
      </c>
      <c r="BC618" s="3">
        <v>1</v>
      </c>
      <c r="BD618" s="3" t="s">
        <v>3</v>
      </c>
      <c r="BE618" s="3" t="s">
        <v>3</v>
      </c>
      <c r="BF618" s="3" t="s">
        <v>3</v>
      </c>
      <c r="BG618" s="3" t="s">
        <v>3</v>
      </c>
      <c r="BH618" s="3">
        <v>3</v>
      </c>
      <c r="BI618" s="3">
        <v>2</v>
      </c>
      <c r="BJ618" s="3" t="s">
        <v>776</v>
      </c>
      <c r="BK618" s="3"/>
      <c r="BL618" s="3"/>
      <c r="BM618" s="3">
        <v>1618</v>
      </c>
      <c r="BN618" s="3">
        <v>0</v>
      </c>
      <c r="BO618" s="3" t="s">
        <v>3</v>
      </c>
      <c r="BP618" s="3">
        <v>0</v>
      </c>
      <c r="BQ618" s="3">
        <v>201</v>
      </c>
      <c r="BR618" s="3">
        <v>0</v>
      </c>
      <c r="BS618" s="3">
        <v>1</v>
      </c>
      <c r="BT618" s="3">
        <v>1</v>
      </c>
      <c r="BU618" s="3">
        <v>1</v>
      </c>
      <c r="BV618" s="3">
        <v>1</v>
      </c>
      <c r="BW618" s="3">
        <v>1</v>
      </c>
      <c r="BX618" s="3">
        <v>1</v>
      </c>
      <c r="BY618" s="3" t="s">
        <v>3</v>
      </c>
      <c r="BZ618" s="3">
        <v>0</v>
      </c>
      <c r="CA618" s="3">
        <v>0</v>
      </c>
      <c r="CB618" s="3" t="s">
        <v>3</v>
      </c>
      <c r="CC618" s="3"/>
      <c r="CD618" s="3"/>
      <c r="CE618" s="3">
        <v>1566</v>
      </c>
      <c r="CF618" s="3">
        <v>0</v>
      </c>
      <c r="CG618" s="3">
        <v>0</v>
      </c>
      <c r="CH618" s="3"/>
      <c r="CI618" s="3"/>
      <c r="CJ618" s="3"/>
      <c r="CK618" s="3"/>
      <c r="CL618" s="3"/>
      <c r="CM618" s="3">
        <v>0</v>
      </c>
      <c r="CN618" s="3" t="s">
        <v>3</v>
      </c>
      <c r="CO618" s="3">
        <v>0</v>
      </c>
      <c r="CP618" s="3">
        <f t="shared" si="844"/>
        <v>35389.949999999997</v>
      </c>
      <c r="CQ618" s="3">
        <f t="shared" si="845"/>
        <v>136062.85999999999</v>
      </c>
      <c r="CR618" s="3">
        <f t="shared" si="846"/>
        <v>0</v>
      </c>
      <c r="CS618" s="3">
        <f t="shared" si="847"/>
        <v>0</v>
      </c>
      <c r="CT618" s="3">
        <f t="shared" si="848"/>
        <v>0</v>
      </c>
      <c r="CU618" s="3">
        <f t="shared" si="849"/>
        <v>0</v>
      </c>
      <c r="CV618" s="3">
        <f t="shared" si="850"/>
        <v>0</v>
      </c>
      <c r="CW618" s="3">
        <f t="shared" si="851"/>
        <v>0</v>
      </c>
      <c r="CX618" s="3">
        <f t="shared" si="852"/>
        <v>0</v>
      </c>
      <c r="CY618" s="3">
        <f t="shared" si="853"/>
        <v>0</v>
      </c>
      <c r="CZ618" s="3">
        <f t="shared" si="854"/>
        <v>0</v>
      </c>
      <c r="DA618" s="3"/>
      <c r="DB618" s="3"/>
      <c r="DC618" s="3" t="s">
        <v>3</v>
      </c>
      <c r="DD618" s="3" t="s">
        <v>3</v>
      </c>
      <c r="DE618" s="3" t="s">
        <v>3</v>
      </c>
      <c r="DF618" s="3" t="s">
        <v>3</v>
      </c>
      <c r="DG618" s="3" t="s">
        <v>3</v>
      </c>
      <c r="DH618" s="3" t="s">
        <v>3</v>
      </c>
      <c r="DI618" s="3" t="s">
        <v>3</v>
      </c>
      <c r="DJ618" s="3" t="s">
        <v>3</v>
      </c>
      <c r="DK618" s="3" t="s">
        <v>3</v>
      </c>
      <c r="DL618" s="3" t="s">
        <v>3</v>
      </c>
      <c r="DM618" s="3" t="s">
        <v>3</v>
      </c>
      <c r="DN618" s="3">
        <v>0</v>
      </c>
      <c r="DO618" s="3">
        <v>0</v>
      </c>
      <c r="DP618" s="3">
        <v>1</v>
      </c>
      <c r="DQ618" s="3">
        <v>1</v>
      </c>
      <c r="DR618" s="3"/>
      <c r="DS618" s="3"/>
      <c r="DT618" s="3"/>
      <c r="DU618" s="3">
        <v>1003</v>
      </c>
      <c r="DV618" s="3" t="s">
        <v>764</v>
      </c>
      <c r="DW618" s="3" t="s">
        <v>764</v>
      </c>
      <c r="DX618" s="3">
        <v>1000</v>
      </c>
      <c r="DY618" s="3"/>
      <c r="DZ618" s="3" t="s">
        <v>3</v>
      </c>
      <c r="EA618" s="3" t="s">
        <v>3</v>
      </c>
      <c r="EB618" s="3" t="s">
        <v>3</v>
      </c>
      <c r="EC618" s="3" t="s">
        <v>3</v>
      </c>
      <c r="ED618" s="3"/>
      <c r="EE618" s="3">
        <v>57042987</v>
      </c>
      <c r="EF618" s="3">
        <v>201</v>
      </c>
      <c r="EG618" s="3" t="s">
        <v>575</v>
      </c>
      <c r="EH618" s="3">
        <v>0</v>
      </c>
      <c r="EI618" s="3" t="s">
        <v>3</v>
      </c>
      <c r="EJ618" s="3">
        <v>2</v>
      </c>
      <c r="EK618" s="3">
        <v>1618</v>
      </c>
      <c r="EL618" s="3" t="s">
        <v>576</v>
      </c>
      <c r="EM618" s="3" t="s">
        <v>577</v>
      </c>
      <c r="EN618" s="3"/>
      <c r="EO618" s="3" t="s">
        <v>3</v>
      </c>
      <c r="EP618" s="3"/>
      <c r="EQ618" s="3">
        <v>0</v>
      </c>
      <c r="ER618" s="3">
        <v>136062.85999999999</v>
      </c>
      <c r="ES618" s="3">
        <v>136062.85999999999</v>
      </c>
      <c r="ET618" s="3">
        <v>0</v>
      </c>
      <c r="EU618" s="3">
        <v>0</v>
      </c>
      <c r="EV618" s="3">
        <v>0</v>
      </c>
      <c r="EW618" s="3">
        <v>0</v>
      </c>
      <c r="EX618" s="3">
        <v>0</v>
      </c>
      <c r="EY618" s="3">
        <v>0</v>
      </c>
      <c r="EZ618" s="3"/>
      <c r="FA618" s="3"/>
      <c r="FB618" s="3"/>
      <c r="FC618" s="3"/>
      <c r="FD618" s="3"/>
      <c r="FE618" s="3"/>
      <c r="FF618" s="3"/>
      <c r="FG618" s="3"/>
      <c r="FH618" s="3"/>
      <c r="FI618" s="3"/>
      <c r="FJ618" s="3"/>
      <c r="FK618" s="3"/>
      <c r="FL618" s="3"/>
      <c r="FM618" s="3"/>
      <c r="FN618" s="3"/>
      <c r="FO618" s="3"/>
      <c r="FP618" s="3"/>
      <c r="FQ618" s="3">
        <v>0</v>
      </c>
      <c r="FR618" s="3">
        <v>0</v>
      </c>
      <c r="FS618" s="3">
        <v>0</v>
      </c>
      <c r="FT618" s="3"/>
      <c r="FU618" s="3"/>
      <c r="FV618" s="3"/>
      <c r="FW618" s="3"/>
      <c r="FX618" s="3">
        <v>0</v>
      </c>
      <c r="FY618" s="3">
        <v>0</v>
      </c>
      <c r="FZ618" s="3"/>
      <c r="GA618" s="3" t="s">
        <v>3</v>
      </c>
      <c r="GB618" s="3"/>
      <c r="GC618" s="3"/>
      <c r="GD618" s="3">
        <v>1</v>
      </c>
      <c r="GE618" s="3"/>
      <c r="GF618" s="3">
        <v>1709636767</v>
      </c>
      <c r="GG618" s="3">
        <v>2</v>
      </c>
      <c r="GH618" s="3">
        <v>1</v>
      </c>
      <c r="GI618" s="3">
        <v>-2</v>
      </c>
      <c r="GJ618" s="3">
        <v>0</v>
      </c>
      <c r="GK618" s="3">
        <v>0</v>
      </c>
      <c r="GL618" s="3">
        <f t="shared" si="855"/>
        <v>0</v>
      </c>
      <c r="GM618" s="3">
        <f t="shared" si="856"/>
        <v>35389.949999999997</v>
      </c>
      <c r="GN618" s="3">
        <f t="shared" si="857"/>
        <v>0</v>
      </c>
      <c r="GO618" s="3">
        <f t="shared" si="858"/>
        <v>35389.949999999997</v>
      </c>
      <c r="GP618" s="3">
        <f t="shared" si="859"/>
        <v>0</v>
      </c>
      <c r="GQ618" s="3"/>
      <c r="GR618" s="3">
        <v>0</v>
      </c>
      <c r="GS618" s="3">
        <v>3</v>
      </c>
      <c r="GT618" s="3">
        <v>0</v>
      </c>
      <c r="GU618" s="3" t="s">
        <v>3</v>
      </c>
      <c r="GV618" s="3">
        <f t="shared" si="860"/>
        <v>0</v>
      </c>
      <c r="GW618" s="3">
        <v>1</v>
      </c>
      <c r="GX618" s="3">
        <f t="shared" si="861"/>
        <v>0</v>
      </c>
      <c r="GY618" s="3"/>
      <c r="GZ618" s="3"/>
      <c r="HA618" s="3">
        <v>0</v>
      </c>
      <c r="HB618" s="3">
        <v>0</v>
      </c>
      <c r="HC618" s="3">
        <f t="shared" si="862"/>
        <v>0</v>
      </c>
      <c r="HD618" s="3"/>
      <c r="HE618" s="3" t="s">
        <v>3</v>
      </c>
      <c r="HF618" s="3" t="s">
        <v>3</v>
      </c>
      <c r="HG618" s="3"/>
      <c r="HH618" s="3"/>
      <c r="HI618" s="3"/>
      <c r="HJ618" s="3"/>
      <c r="HK618" s="3"/>
      <c r="HL618" s="3"/>
      <c r="HM618" s="3" t="s">
        <v>3</v>
      </c>
      <c r="HN618" s="3" t="s">
        <v>3</v>
      </c>
      <c r="HO618" s="3" t="s">
        <v>3</v>
      </c>
      <c r="HP618" s="3" t="s">
        <v>3</v>
      </c>
      <c r="HQ618" s="3" t="s">
        <v>3</v>
      </c>
      <c r="HR618" s="3"/>
      <c r="HS618" s="3">
        <v>0</v>
      </c>
      <c r="HT618" s="3"/>
      <c r="HU618" s="3"/>
      <c r="HV618" s="3"/>
      <c r="HW618" s="3"/>
      <c r="HX618" s="3"/>
      <c r="HY618" s="3"/>
      <c r="HZ618" s="3"/>
      <c r="IA618" s="3"/>
      <c r="IB618" s="3"/>
      <c r="IC618" s="3"/>
      <c r="ID618" s="3"/>
      <c r="IE618" s="3"/>
      <c r="IF618" s="3"/>
      <c r="IG618" s="3"/>
      <c r="IH618" s="3"/>
      <c r="II618" s="3"/>
      <c r="IJ618" s="3"/>
      <c r="IK618" s="3">
        <v>0</v>
      </c>
      <c r="IL618" s="3"/>
      <c r="IM618" s="3"/>
      <c r="IN618" s="3"/>
      <c r="IO618" s="3"/>
      <c r="IP618" s="3"/>
      <c r="IQ618" s="3"/>
      <c r="IR618" s="3"/>
      <c r="IS618" s="3"/>
      <c r="IT618" s="3"/>
      <c r="IU618" s="3"/>
    </row>
    <row r="619" spans="1:255" x14ac:dyDescent="0.25">
      <c r="A619" s="4">
        <v>17</v>
      </c>
      <c r="B619" s="4">
        <v>1</v>
      </c>
      <c r="C619" s="4"/>
      <c r="D619" s="4"/>
      <c r="E619" s="4" t="s">
        <v>774</v>
      </c>
      <c r="F619" s="4" t="s">
        <v>775</v>
      </c>
      <c r="G619" s="4" t="s">
        <v>2531</v>
      </c>
      <c r="H619" s="4" t="s">
        <v>764</v>
      </c>
      <c r="I619" s="4">
        <f>ROUND(255*1.02/1000,9)</f>
        <v>0.2601</v>
      </c>
      <c r="J619" s="4">
        <v>0</v>
      </c>
      <c r="K619" s="4">
        <f>ROUND(255*1.02/1000,9)</f>
        <v>0.2601</v>
      </c>
      <c r="L619" s="4"/>
      <c r="M619" s="4"/>
      <c r="N619" s="4"/>
      <c r="O619" s="4">
        <f t="shared" si="824"/>
        <v>193229.13</v>
      </c>
      <c r="P619" s="4">
        <f t="shared" si="825"/>
        <v>193229.13</v>
      </c>
      <c r="Q619" s="4">
        <f t="shared" si="826"/>
        <v>0</v>
      </c>
      <c r="R619" s="4">
        <f t="shared" si="827"/>
        <v>0</v>
      </c>
      <c r="S619" s="4">
        <f t="shared" si="828"/>
        <v>0</v>
      </c>
      <c r="T619" s="4">
        <f t="shared" si="829"/>
        <v>0</v>
      </c>
      <c r="U619" s="4">
        <f t="shared" si="830"/>
        <v>0</v>
      </c>
      <c r="V619" s="4">
        <f t="shared" si="831"/>
        <v>0</v>
      </c>
      <c r="W619" s="4">
        <f t="shared" si="832"/>
        <v>0</v>
      </c>
      <c r="X619" s="4">
        <f t="shared" si="833"/>
        <v>0</v>
      </c>
      <c r="Y619" s="4">
        <f t="shared" si="834"/>
        <v>0</v>
      </c>
      <c r="Z619" s="4"/>
      <c r="AA619" s="4">
        <v>55890823</v>
      </c>
      <c r="AB619" s="4">
        <f t="shared" si="835"/>
        <v>136062.85999999999</v>
      </c>
      <c r="AC619" s="4">
        <f t="shared" si="836"/>
        <v>136062.85999999999</v>
      </c>
      <c r="AD619" s="4">
        <f t="shared" si="837"/>
        <v>0</v>
      </c>
      <c r="AE619" s="4">
        <f t="shared" si="838"/>
        <v>0</v>
      </c>
      <c r="AF619" s="4">
        <f t="shared" si="839"/>
        <v>0</v>
      </c>
      <c r="AG619" s="4">
        <f t="shared" si="840"/>
        <v>0</v>
      </c>
      <c r="AH619" s="4">
        <f t="shared" si="841"/>
        <v>0</v>
      </c>
      <c r="AI619" s="4">
        <f t="shared" si="842"/>
        <v>0</v>
      </c>
      <c r="AJ619" s="4">
        <f t="shared" si="843"/>
        <v>0</v>
      </c>
      <c r="AK619" s="4">
        <v>136062.85999999999</v>
      </c>
      <c r="AL619" s="4">
        <v>136062.85999999999</v>
      </c>
      <c r="AM619" s="4">
        <v>0</v>
      </c>
      <c r="AN619" s="4">
        <v>0</v>
      </c>
      <c r="AO619" s="4">
        <v>0</v>
      </c>
      <c r="AP619" s="4">
        <v>0</v>
      </c>
      <c r="AQ619" s="4">
        <v>0</v>
      </c>
      <c r="AR619" s="4">
        <v>0</v>
      </c>
      <c r="AS619" s="4">
        <v>0</v>
      </c>
      <c r="AT619" s="4">
        <v>0</v>
      </c>
      <c r="AU619" s="4">
        <v>0</v>
      </c>
      <c r="AV619" s="4">
        <v>1</v>
      </c>
      <c r="AW619" s="4">
        <v>1</v>
      </c>
      <c r="AX619" s="4"/>
      <c r="AY619" s="4"/>
      <c r="AZ619" s="4">
        <v>1</v>
      </c>
      <c r="BA619" s="4">
        <v>1</v>
      </c>
      <c r="BB619" s="4">
        <v>1</v>
      </c>
      <c r="BC619" s="4">
        <v>5.46</v>
      </c>
      <c r="BD619" s="4" t="s">
        <v>3</v>
      </c>
      <c r="BE619" s="4" t="s">
        <v>3</v>
      </c>
      <c r="BF619" s="4" t="s">
        <v>3</v>
      </c>
      <c r="BG619" s="4" t="s">
        <v>3</v>
      </c>
      <c r="BH619" s="4">
        <v>3</v>
      </c>
      <c r="BI619" s="4">
        <v>2</v>
      </c>
      <c r="BJ619" s="4" t="s">
        <v>776</v>
      </c>
      <c r="BK619" s="4"/>
      <c r="BL619" s="4"/>
      <c r="BM619" s="4">
        <v>1618</v>
      </c>
      <c r="BN619" s="4">
        <v>0</v>
      </c>
      <c r="BO619" s="4" t="s">
        <v>775</v>
      </c>
      <c r="BP619" s="4">
        <v>1</v>
      </c>
      <c r="BQ619" s="4">
        <v>201</v>
      </c>
      <c r="BR619" s="4">
        <v>0</v>
      </c>
      <c r="BS619" s="4">
        <v>1</v>
      </c>
      <c r="BT619" s="4">
        <v>1</v>
      </c>
      <c r="BU619" s="4">
        <v>1</v>
      </c>
      <c r="BV619" s="4">
        <v>1</v>
      </c>
      <c r="BW619" s="4">
        <v>1</v>
      </c>
      <c r="BX619" s="4">
        <v>1</v>
      </c>
      <c r="BY619" s="4" t="s">
        <v>3</v>
      </c>
      <c r="BZ619" s="4">
        <v>0</v>
      </c>
      <c r="CA619" s="4">
        <v>0</v>
      </c>
      <c r="CB619" s="4" t="s">
        <v>3</v>
      </c>
      <c r="CC619" s="4"/>
      <c r="CD619" s="4"/>
      <c r="CE619" s="4">
        <v>1566</v>
      </c>
      <c r="CF619" s="4">
        <v>0</v>
      </c>
      <c r="CG619" s="4">
        <v>0</v>
      </c>
      <c r="CH619" s="4"/>
      <c r="CI619" s="4"/>
      <c r="CJ619" s="4"/>
      <c r="CK619" s="4"/>
      <c r="CL619" s="4"/>
      <c r="CM619" s="4">
        <v>0</v>
      </c>
      <c r="CN619" s="4" t="s">
        <v>3</v>
      </c>
      <c r="CO619" s="4">
        <v>0</v>
      </c>
      <c r="CP619" s="4">
        <f t="shared" si="844"/>
        <v>193229.13</v>
      </c>
      <c r="CQ619" s="4">
        <f t="shared" si="845"/>
        <v>742903.22</v>
      </c>
      <c r="CR619" s="4">
        <f t="shared" si="846"/>
        <v>0</v>
      </c>
      <c r="CS619" s="4">
        <f t="shared" si="847"/>
        <v>0</v>
      </c>
      <c r="CT619" s="4">
        <f t="shared" si="848"/>
        <v>0</v>
      </c>
      <c r="CU619" s="4">
        <f t="shared" si="849"/>
        <v>0</v>
      </c>
      <c r="CV619" s="4">
        <f t="shared" si="850"/>
        <v>0</v>
      </c>
      <c r="CW619" s="4">
        <f t="shared" si="851"/>
        <v>0</v>
      </c>
      <c r="CX619" s="4">
        <f t="shared" si="852"/>
        <v>0</v>
      </c>
      <c r="CY619" s="4">
        <f t="shared" si="853"/>
        <v>0</v>
      </c>
      <c r="CZ619" s="4">
        <f t="shared" si="854"/>
        <v>0</v>
      </c>
      <c r="DA619" s="4"/>
      <c r="DB619" s="4"/>
      <c r="DC619" s="4" t="s">
        <v>3</v>
      </c>
      <c r="DD619" s="4" t="s">
        <v>3</v>
      </c>
      <c r="DE619" s="4" t="s">
        <v>3</v>
      </c>
      <c r="DF619" s="4" t="s">
        <v>3</v>
      </c>
      <c r="DG619" s="4" t="s">
        <v>3</v>
      </c>
      <c r="DH619" s="4" t="s">
        <v>3</v>
      </c>
      <c r="DI619" s="4" t="s">
        <v>3</v>
      </c>
      <c r="DJ619" s="4" t="s">
        <v>3</v>
      </c>
      <c r="DK619" s="4" t="s">
        <v>3</v>
      </c>
      <c r="DL619" s="4" t="s">
        <v>3</v>
      </c>
      <c r="DM619" s="4" t="s">
        <v>3</v>
      </c>
      <c r="DN619" s="4">
        <v>0</v>
      </c>
      <c r="DO619" s="4">
        <v>0</v>
      </c>
      <c r="DP619" s="4">
        <v>1</v>
      </c>
      <c r="DQ619" s="4">
        <v>1</v>
      </c>
      <c r="DR619" s="4"/>
      <c r="DS619" s="4"/>
      <c r="DT619" s="4"/>
      <c r="DU619" s="4">
        <v>1003</v>
      </c>
      <c r="DV619" s="4" t="s">
        <v>764</v>
      </c>
      <c r="DW619" s="4" t="s">
        <v>764</v>
      </c>
      <c r="DX619" s="4">
        <v>1000</v>
      </c>
      <c r="DY619" s="4"/>
      <c r="DZ619" s="4" t="s">
        <v>3</v>
      </c>
      <c r="EA619" s="4" t="s">
        <v>3</v>
      </c>
      <c r="EB619" s="4" t="s">
        <v>3</v>
      </c>
      <c r="EC619" s="4" t="s">
        <v>3</v>
      </c>
      <c r="ED619" s="4"/>
      <c r="EE619" s="4">
        <v>57042987</v>
      </c>
      <c r="EF619" s="4">
        <v>201</v>
      </c>
      <c r="EG619" s="4" t="s">
        <v>575</v>
      </c>
      <c r="EH619" s="4">
        <v>0</v>
      </c>
      <c r="EI619" s="4" t="s">
        <v>3</v>
      </c>
      <c r="EJ619" s="4">
        <v>2</v>
      </c>
      <c r="EK619" s="4">
        <v>1618</v>
      </c>
      <c r="EL619" s="4" t="s">
        <v>576</v>
      </c>
      <c r="EM619" s="4" t="s">
        <v>577</v>
      </c>
      <c r="EN619" s="4"/>
      <c r="EO619" s="4" t="s">
        <v>3</v>
      </c>
      <c r="EP619" s="4"/>
      <c r="EQ619" s="4">
        <v>0</v>
      </c>
      <c r="ER619" s="4">
        <v>136062.85999999999</v>
      </c>
      <c r="ES619" s="4">
        <v>136062.85999999999</v>
      </c>
      <c r="ET619" s="4">
        <v>0</v>
      </c>
      <c r="EU619" s="4">
        <v>0</v>
      </c>
      <c r="EV619" s="4">
        <v>0</v>
      </c>
      <c r="EW619" s="4">
        <v>0</v>
      </c>
      <c r="EX619" s="4">
        <v>0</v>
      </c>
      <c r="EY619" s="4">
        <v>0</v>
      </c>
      <c r="EZ619" s="4"/>
      <c r="FA619" s="4"/>
      <c r="FB619" s="4"/>
      <c r="FC619" s="4"/>
      <c r="FD619" s="4"/>
      <c r="FE619" s="4"/>
      <c r="FF619" s="4"/>
      <c r="FG619" s="4"/>
      <c r="FH619" s="4"/>
      <c r="FI619" s="4"/>
      <c r="FJ619" s="4"/>
      <c r="FK619" s="4"/>
      <c r="FL619" s="4"/>
      <c r="FM619" s="4"/>
      <c r="FN619" s="4"/>
      <c r="FO619" s="4"/>
      <c r="FP619" s="4"/>
      <c r="FQ619" s="4">
        <v>0</v>
      </c>
      <c r="FR619" s="4">
        <v>0</v>
      </c>
      <c r="FS619" s="4">
        <v>0</v>
      </c>
      <c r="FT619" s="4"/>
      <c r="FU619" s="4"/>
      <c r="FV619" s="4"/>
      <c r="FW619" s="4"/>
      <c r="FX619" s="4">
        <v>0</v>
      </c>
      <c r="FY619" s="4">
        <v>0</v>
      </c>
      <c r="FZ619" s="4"/>
      <c r="GA619" s="4" t="s">
        <v>3</v>
      </c>
      <c r="GB619" s="4"/>
      <c r="GC619" s="4"/>
      <c r="GD619" s="4">
        <v>1</v>
      </c>
      <c r="GE619" s="4"/>
      <c r="GF619" s="4">
        <v>1709636767</v>
      </c>
      <c r="GG619" s="4">
        <v>2</v>
      </c>
      <c r="GH619" s="4">
        <v>1</v>
      </c>
      <c r="GI619" s="4">
        <v>2</v>
      </c>
      <c r="GJ619" s="4">
        <v>0</v>
      </c>
      <c r="GK619" s="4">
        <v>0</v>
      </c>
      <c r="GL619" s="4">
        <f t="shared" si="855"/>
        <v>0</v>
      </c>
      <c r="GM619" s="4">
        <f t="shared" si="856"/>
        <v>193229.13</v>
      </c>
      <c r="GN619" s="4">
        <f t="shared" si="857"/>
        <v>0</v>
      </c>
      <c r="GO619" s="4">
        <f t="shared" si="858"/>
        <v>193229.13</v>
      </c>
      <c r="GP619" s="4">
        <f t="shared" si="859"/>
        <v>0</v>
      </c>
      <c r="GQ619" s="4"/>
      <c r="GR619" s="4">
        <v>0</v>
      </c>
      <c r="GS619" s="4">
        <v>0</v>
      </c>
      <c r="GT619" s="4">
        <v>0</v>
      </c>
      <c r="GU619" s="4" t="s">
        <v>3</v>
      </c>
      <c r="GV619" s="4">
        <f t="shared" si="860"/>
        <v>0</v>
      </c>
      <c r="GW619" s="4">
        <v>1</v>
      </c>
      <c r="GX619" s="4">
        <f t="shared" si="861"/>
        <v>0</v>
      </c>
      <c r="GY619" s="4"/>
      <c r="GZ619" s="4"/>
      <c r="HA619" s="4">
        <v>0</v>
      </c>
      <c r="HB619" s="4">
        <v>0</v>
      </c>
      <c r="HC619" s="4">
        <f t="shared" si="862"/>
        <v>0</v>
      </c>
      <c r="HD619" s="4"/>
      <c r="HE619" s="4" t="s">
        <v>3</v>
      </c>
      <c r="HF619" s="4" t="s">
        <v>3</v>
      </c>
      <c r="HG619" s="4"/>
      <c r="HH619" s="4"/>
      <c r="HI619" s="4"/>
      <c r="HJ619" s="4"/>
      <c r="HK619" s="4"/>
      <c r="HL619" s="4"/>
      <c r="HM619" s="4" t="s">
        <v>3</v>
      </c>
      <c r="HN619" s="4" t="s">
        <v>3</v>
      </c>
      <c r="HO619" s="4" t="s">
        <v>3</v>
      </c>
      <c r="HP619" s="4" t="s">
        <v>3</v>
      </c>
      <c r="HQ619" s="4" t="s">
        <v>3</v>
      </c>
      <c r="HR619" s="4"/>
      <c r="HS619" s="4">
        <v>0</v>
      </c>
      <c r="HT619" s="4"/>
      <c r="HU619" s="4"/>
      <c r="HV619" s="4"/>
      <c r="HW619" s="4"/>
      <c r="HX619" s="4"/>
      <c r="HY619" s="4"/>
      <c r="HZ619" s="4"/>
      <c r="IA619" s="4"/>
      <c r="IB619" s="4"/>
      <c r="IC619" s="4"/>
      <c r="ID619" s="4"/>
      <c r="IE619" s="4"/>
      <c r="IF619" s="4"/>
      <c r="IG619" s="4"/>
      <c r="IH619" s="4"/>
      <c r="II619" s="4"/>
      <c r="IJ619" s="4"/>
      <c r="IK619" s="4">
        <v>0</v>
      </c>
      <c r="IL619" s="4"/>
      <c r="IM619" s="4"/>
      <c r="IN619" s="4"/>
      <c r="IO619" s="4"/>
      <c r="IP619" s="4"/>
      <c r="IQ619" s="4"/>
      <c r="IR619" s="4"/>
      <c r="IS619" s="4"/>
      <c r="IT619" s="4"/>
      <c r="IU619" s="4"/>
    </row>
    <row r="620" spans="1:255" x14ac:dyDescent="0.25">
      <c r="A620" s="3">
        <v>17</v>
      </c>
      <c r="B620" s="3">
        <v>1</v>
      </c>
      <c r="C620" s="3"/>
      <c r="D620" s="3"/>
      <c r="E620" s="3" t="s">
        <v>777</v>
      </c>
      <c r="F620" s="3" t="s">
        <v>778</v>
      </c>
      <c r="G620" s="3" t="s">
        <v>2532</v>
      </c>
      <c r="H620" s="3" t="s">
        <v>764</v>
      </c>
      <c r="I620" s="3">
        <f>ROUND(607*1.02/1000,9)</f>
        <v>0.61914000000000002</v>
      </c>
      <c r="J620" s="3">
        <v>0</v>
      </c>
      <c r="K620" s="3">
        <f>ROUND(607*1.02/1000,9)</f>
        <v>0.61914000000000002</v>
      </c>
      <c r="L620" s="3"/>
      <c r="M620" s="3"/>
      <c r="N620" s="3"/>
      <c r="O620" s="3">
        <f t="shared" si="824"/>
        <v>48274.93</v>
      </c>
      <c r="P620" s="3">
        <f t="shared" si="825"/>
        <v>48274.93</v>
      </c>
      <c r="Q620" s="3">
        <f t="shared" si="826"/>
        <v>0</v>
      </c>
      <c r="R620" s="3">
        <f t="shared" si="827"/>
        <v>0</v>
      </c>
      <c r="S620" s="3">
        <f t="shared" si="828"/>
        <v>0</v>
      </c>
      <c r="T620" s="3">
        <f t="shared" si="829"/>
        <v>0</v>
      </c>
      <c r="U620" s="3">
        <f t="shared" si="830"/>
        <v>0</v>
      </c>
      <c r="V620" s="3">
        <f t="shared" si="831"/>
        <v>0</v>
      </c>
      <c r="W620" s="3">
        <f t="shared" si="832"/>
        <v>0</v>
      </c>
      <c r="X620" s="3">
        <f t="shared" si="833"/>
        <v>0</v>
      </c>
      <c r="Y620" s="3">
        <f t="shared" si="834"/>
        <v>0</v>
      </c>
      <c r="Z620" s="3"/>
      <c r="AA620" s="3">
        <v>54971259</v>
      </c>
      <c r="AB620" s="3">
        <f t="shared" si="835"/>
        <v>77970.94</v>
      </c>
      <c r="AC620" s="3">
        <f t="shared" si="836"/>
        <v>77970.94</v>
      </c>
      <c r="AD620" s="3">
        <f t="shared" si="837"/>
        <v>0</v>
      </c>
      <c r="AE620" s="3">
        <f t="shared" si="838"/>
        <v>0</v>
      </c>
      <c r="AF620" s="3">
        <f t="shared" si="839"/>
        <v>0</v>
      </c>
      <c r="AG620" s="3">
        <f t="shared" si="840"/>
        <v>0</v>
      </c>
      <c r="AH620" s="3">
        <f t="shared" si="841"/>
        <v>0</v>
      </c>
      <c r="AI620" s="3">
        <f t="shared" si="842"/>
        <v>0</v>
      </c>
      <c r="AJ620" s="3">
        <f t="shared" si="843"/>
        <v>0</v>
      </c>
      <c r="AK620" s="3">
        <v>77970.94</v>
      </c>
      <c r="AL620" s="3">
        <v>77970.94</v>
      </c>
      <c r="AM620" s="3">
        <v>0</v>
      </c>
      <c r="AN620" s="3">
        <v>0</v>
      </c>
      <c r="AO620" s="3">
        <v>0</v>
      </c>
      <c r="AP620" s="3">
        <v>0</v>
      </c>
      <c r="AQ620" s="3">
        <v>0</v>
      </c>
      <c r="AR620" s="3">
        <v>0</v>
      </c>
      <c r="AS620" s="3">
        <v>0</v>
      </c>
      <c r="AT620" s="3">
        <v>0</v>
      </c>
      <c r="AU620" s="3">
        <v>0</v>
      </c>
      <c r="AV620" s="3">
        <v>1</v>
      </c>
      <c r="AW620" s="3">
        <v>1</v>
      </c>
      <c r="AX620" s="3"/>
      <c r="AY620" s="3"/>
      <c r="AZ620" s="3">
        <v>1</v>
      </c>
      <c r="BA620" s="3">
        <v>1</v>
      </c>
      <c r="BB620" s="3">
        <v>1</v>
      </c>
      <c r="BC620" s="3">
        <v>1</v>
      </c>
      <c r="BD620" s="3" t="s">
        <v>3</v>
      </c>
      <c r="BE620" s="3" t="s">
        <v>3</v>
      </c>
      <c r="BF620" s="3" t="s">
        <v>3</v>
      </c>
      <c r="BG620" s="3" t="s">
        <v>3</v>
      </c>
      <c r="BH620" s="3">
        <v>3</v>
      </c>
      <c r="BI620" s="3">
        <v>2</v>
      </c>
      <c r="BJ620" s="3" t="s">
        <v>779</v>
      </c>
      <c r="BK620" s="3"/>
      <c r="BL620" s="3"/>
      <c r="BM620" s="3">
        <v>1618</v>
      </c>
      <c r="BN620" s="3">
        <v>0</v>
      </c>
      <c r="BO620" s="3" t="s">
        <v>3</v>
      </c>
      <c r="BP620" s="3">
        <v>0</v>
      </c>
      <c r="BQ620" s="3">
        <v>201</v>
      </c>
      <c r="BR620" s="3">
        <v>0</v>
      </c>
      <c r="BS620" s="3">
        <v>1</v>
      </c>
      <c r="BT620" s="3">
        <v>1</v>
      </c>
      <c r="BU620" s="3">
        <v>1</v>
      </c>
      <c r="BV620" s="3">
        <v>1</v>
      </c>
      <c r="BW620" s="3">
        <v>1</v>
      </c>
      <c r="BX620" s="3">
        <v>1</v>
      </c>
      <c r="BY620" s="3" t="s">
        <v>3</v>
      </c>
      <c r="BZ620" s="3">
        <v>0</v>
      </c>
      <c r="CA620" s="3">
        <v>0</v>
      </c>
      <c r="CB620" s="3" t="s">
        <v>3</v>
      </c>
      <c r="CC620" s="3"/>
      <c r="CD620" s="3"/>
      <c r="CE620" s="3">
        <v>1566</v>
      </c>
      <c r="CF620" s="3">
        <v>0</v>
      </c>
      <c r="CG620" s="3">
        <v>0</v>
      </c>
      <c r="CH620" s="3"/>
      <c r="CI620" s="3"/>
      <c r="CJ620" s="3"/>
      <c r="CK620" s="3"/>
      <c r="CL620" s="3"/>
      <c r="CM620" s="3">
        <v>0</v>
      </c>
      <c r="CN620" s="3" t="s">
        <v>3</v>
      </c>
      <c r="CO620" s="3">
        <v>0</v>
      </c>
      <c r="CP620" s="3">
        <f t="shared" si="844"/>
        <v>48274.93</v>
      </c>
      <c r="CQ620" s="3">
        <f t="shared" si="845"/>
        <v>77970.94</v>
      </c>
      <c r="CR620" s="3">
        <f t="shared" si="846"/>
        <v>0</v>
      </c>
      <c r="CS620" s="3">
        <f t="shared" si="847"/>
        <v>0</v>
      </c>
      <c r="CT620" s="3">
        <f t="shared" si="848"/>
        <v>0</v>
      </c>
      <c r="CU620" s="3">
        <f t="shared" si="849"/>
        <v>0</v>
      </c>
      <c r="CV620" s="3">
        <f t="shared" si="850"/>
        <v>0</v>
      </c>
      <c r="CW620" s="3">
        <f t="shared" si="851"/>
        <v>0</v>
      </c>
      <c r="CX620" s="3">
        <f t="shared" si="852"/>
        <v>0</v>
      </c>
      <c r="CY620" s="3">
        <f t="shared" si="853"/>
        <v>0</v>
      </c>
      <c r="CZ620" s="3">
        <f t="shared" si="854"/>
        <v>0</v>
      </c>
      <c r="DA620" s="3"/>
      <c r="DB620" s="3"/>
      <c r="DC620" s="3" t="s">
        <v>3</v>
      </c>
      <c r="DD620" s="3" t="s">
        <v>3</v>
      </c>
      <c r="DE620" s="3" t="s">
        <v>3</v>
      </c>
      <c r="DF620" s="3" t="s">
        <v>3</v>
      </c>
      <c r="DG620" s="3" t="s">
        <v>3</v>
      </c>
      <c r="DH620" s="3" t="s">
        <v>3</v>
      </c>
      <c r="DI620" s="3" t="s">
        <v>3</v>
      </c>
      <c r="DJ620" s="3" t="s">
        <v>3</v>
      </c>
      <c r="DK620" s="3" t="s">
        <v>3</v>
      </c>
      <c r="DL620" s="3" t="s">
        <v>3</v>
      </c>
      <c r="DM620" s="3" t="s">
        <v>3</v>
      </c>
      <c r="DN620" s="3">
        <v>0</v>
      </c>
      <c r="DO620" s="3">
        <v>0</v>
      </c>
      <c r="DP620" s="3">
        <v>1</v>
      </c>
      <c r="DQ620" s="3">
        <v>1</v>
      </c>
      <c r="DR620" s="3"/>
      <c r="DS620" s="3"/>
      <c r="DT620" s="3"/>
      <c r="DU620" s="3">
        <v>1003</v>
      </c>
      <c r="DV620" s="3" t="s">
        <v>764</v>
      </c>
      <c r="DW620" s="3" t="s">
        <v>764</v>
      </c>
      <c r="DX620" s="3">
        <v>1000</v>
      </c>
      <c r="DY620" s="3"/>
      <c r="DZ620" s="3" t="s">
        <v>3</v>
      </c>
      <c r="EA620" s="3" t="s">
        <v>3</v>
      </c>
      <c r="EB620" s="3" t="s">
        <v>3</v>
      </c>
      <c r="EC620" s="3" t="s">
        <v>3</v>
      </c>
      <c r="ED620" s="3"/>
      <c r="EE620" s="3">
        <v>57042987</v>
      </c>
      <c r="EF620" s="3">
        <v>201</v>
      </c>
      <c r="EG620" s="3" t="s">
        <v>575</v>
      </c>
      <c r="EH620" s="3">
        <v>0</v>
      </c>
      <c r="EI620" s="3" t="s">
        <v>3</v>
      </c>
      <c r="EJ620" s="3">
        <v>2</v>
      </c>
      <c r="EK620" s="3">
        <v>1618</v>
      </c>
      <c r="EL620" s="3" t="s">
        <v>576</v>
      </c>
      <c r="EM620" s="3" t="s">
        <v>577</v>
      </c>
      <c r="EN620" s="3"/>
      <c r="EO620" s="3" t="s">
        <v>3</v>
      </c>
      <c r="EP620" s="3"/>
      <c r="EQ620" s="3">
        <v>0</v>
      </c>
      <c r="ER620" s="3">
        <v>77970.94</v>
      </c>
      <c r="ES620" s="3">
        <v>77970.94</v>
      </c>
      <c r="ET620" s="3">
        <v>0</v>
      </c>
      <c r="EU620" s="3">
        <v>0</v>
      </c>
      <c r="EV620" s="3">
        <v>0</v>
      </c>
      <c r="EW620" s="3">
        <v>0</v>
      </c>
      <c r="EX620" s="3">
        <v>0</v>
      </c>
      <c r="EY620" s="3">
        <v>0</v>
      </c>
      <c r="EZ620" s="3"/>
      <c r="FA620" s="3"/>
      <c r="FB620" s="3"/>
      <c r="FC620" s="3"/>
      <c r="FD620" s="3"/>
      <c r="FE620" s="3"/>
      <c r="FF620" s="3"/>
      <c r="FG620" s="3"/>
      <c r="FH620" s="3"/>
      <c r="FI620" s="3"/>
      <c r="FJ620" s="3"/>
      <c r="FK620" s="3"/>
      <c r="FL620" s="3"/>
      <c r="FM620" s="3"/>
      <c r="FN620" s="3"/>
      <c r="FO620" s="3"/>
      <c r="FP620" s="3"/>
      <c r="FQ620" s="3">
        <v>0</v>
      </c>
      <c r="FR620" s="3">
        <v>0</v>
      </c>
      <c r="FS620" s="3">
        <v>0</v>
      </c>
      <c r="FT620" s="3"/>
      <c r="FU620" s="3"/>
      <c r="FV620" s="3"/>
      <c r="FW620" s="3"/>
      <c r="FX620" s="3">
        <v>0</v>
      </c>
      <c r="FY620" s="3">
        <v>0</v>
      </c>
      <c r="FZ620" s="3"/>
      <c r="GA620" s="3" t="s">
        <v>3</v>
      </c>
      <c r="GB620" s="3"/>
      <c r="GC620" s="3"/>
      <c r="GD620" s="3">
        <v>1</v>
      </c>
      <c r="GE620" s="3"/>
      <c r="GF620" s="3">
        <v>660444877</v>
      </c>
      <c r="GG620" s="3">
        <v>2</v>
      </c>
      <c r="GH620" s="3">
        <v>1</v>
      </c>
      <c r="GI620" s="3">
        <v>-2</v>
      </c>
      <c r="GJ620" s="3">
        <v>0</v>
      </c>
      <c r="GK620" s="3">
        <v>0</v>
      </c>
      <c r="GL620" s="3">
        <f t="shared" si="855"/>
        <v>0</v>
      </c>
      <c r="GM620" s="3">
        <f t="shared" si="856"/>
        <v>48274.93</v>
      </c>
      <c r="GN620" s="3">
        <f t="shared" si="857"/>
        <v>0</v>
      </c>
      <c r="GO620" s="3">
        <f t="shared" si="858"/>
        <v>48274.93</v>
      </c>
      <c r="GP620" s="3">
        <f t="shared" si="859"/>
        <v>0</v>
      </c>
      <c r="GQ620" s="3"/>
      <c r="GR620" s="3">
        <v>0</v>
      </c>
      <c r="GS620" s="3">
        <v>3</v>
      </c>
      <c r="GT620" s="3">
        <v>0</v>
      </c>
      <c r="GU620" s="3" t="s">
        <v>3</v>
      </c>
      <c r="GV620" s="3">
        <f t="shared" si="860"/>
        <v>0</v>
      </c>
      <c r="GW620" s="3">
        <v>1</v>
      </c>
      <c r="GX620" s="3">
        <f t="shared" si="861"/>
        <v>0</v>
      </c>
      <c r="GY620" s="3"/>
      <c r="GZ620" s="3"/>
      <c r="HA620" s="3">
        <v>0</v>
      </c>
      <c r="HB620" s="3">
        <v>0</v>
      </c>
      <c r="HC620" s="3">
        <f t="shared" si="862"/>
        <v>0</v>
      </c>
      <c r="HD620" s="3"/>
      <c r="HE620" s="3" t="s">
        <v>3</v>
      </c>
      <c r="HF620" s="3" t="s">
        <v>3</v>
      </c>
      <c r="HG620" s="3"/>
      <c r="HH620" s="3"/>
      <c r="HI620" s="3"/>
      <c r="HJ620" s="3"/>
      <c r="HK620" s="3"/>
      <c r="HL620" s="3"/>
      <c r="HM620" s="3" t="s">
        <v>3</v>
      </c>
      <c r="HN620" s="3" t="s">
        <v>3</v>
      </c>
      <c r="HO620" s="3" t="s">
        <v>3</v>
      </c>
      <c r="HP620" s="3" t="s">
        <v>3</v>
      </c>
      <c r="HQ620" s="3" t="s">
        <v>3</v>
      </c>
      <c r="HR620" s="3"/>
      <c r="HS620" s="3">
        <v>0</v>
      </c>
      <c r="HT620" s="3"/>
      <c r="HU620" s="3"/>
      <c r="HV620" s="3"/>
      <c r="HW620" s="3"/>
      <c r="HX620" s="3"/>
      <c r="HY620" s="3"/>
      <c r="HZ620" s="3"/>
      <c r="IA620" s="3"/>
      <c r="IB620" s="3"/>
      <c r="IC620" s="3"/>
      <c r="ID620" s="3"/>
      <c r="IE620" s="3"/>
      <c r="IF620" s="3"/>
      <c r="IG620" s="3"/>
      <c r="IH620" s="3"/>
      <c r="II620" s="3"/>
      <c r="IJ620" s="3"/>
      <c r="IK620" s="3">
        <v>0</v>
      </c>
      <c r="IL620" s="3"/>
      <c r="IM620" s="3"/>
      <c r="IN620" s="3"/>
      <c r="IO620" s="3"/>
      <c r="IP620" s="3"/>
      <c r="IQ620" s="3"/>
      <c r="IR620" s="3"/>
      <c r="IS620" s="3"/>
      <c r="IT620" s="3"/>
      <c r="IU620" s="3"/>
    </row>
    <row r="621" spans="1:255" x14ac:dyDescent="0.25">
      <c r="A621" s="4">
        <v>17</v>
      </c>
      <c r="B621" s="4">
        <v>1</v>
      </c>
      <c r="C621" s="4"/>
      <c r="D621" s="4"/>
      <c r="E621" s="4" t="s">
        <v>777</v>
      </c>
      <c r="F621" s="4" t="s">
        <v>778</v>
      </c>
      <c r="G621" s="4" t="s">
        <v>2532</v>
      </c>
      <c r="H621" s="4" t="s">
        <v>764</v>
      </c>
      <c r="I621" s="4">
        <f>ROUND(607*1.02/1000,9)</f>
        <v>0.61914000000000002</v>
      </c>
      <c r="J621" s="4">
        <v>0</v>
      </c>
      <c r="K621" s="4">
        <f>ROUND(607*1.02/1000,9)</f>
        <v>0.61914000000000002</v>
      </c>
      <c r="L621" s="4"/>
      <c r="M621" s="4"/>
      <c r="N621" s="4"/>
      <c r="O621" s="4">
        <f t="shared" si="824"/>
        <v>298339.07</v>
      </c>
      <c r="P621" s="4">
        <f t="shared" si="825"/>
        <v>298339.07</v>
      </c>
      <c r="Q621" s="4">
        <f t="shared" si="826"/>
        <v>0</v>
      </c>
      <c r="R621" s="4">
        <f t="shared" si="827"/>
        <v>0</v>
      </c>
      <c r="S621" s="4">
        <f t="shared" si="828"/>
        <v>0</v>
      </c>
      <c r="T621" s="4">
        <f t="shared" si="829"/>
        <v>0</v>
      </c>
      <c r="U621" s="4">
        <f t="shared" si="830"/>
        <v>0</v>
      </c>
      <c r="V621" s="4">
        <f t="shared" si="831"/>
        <v>0</v>
      </c>
      <c r="W621" s="4">
        <f t="shared" si="832"/>
        <v>0</v>
      </c>
      <c r="X621" s="4">
        <f t="shared" si="833"/>
        <v>0</v>
      </c>
      <c r="Y621" s="4">
        <f t="shared" si="834"/>
        <v>0</v>
      </c>
      <c r="Z621" s="4"/>
      <c r="AA621" s="4">
        <v>55890823</v>
      </c>
      <c r="AB621" s="4">
        <f t="shared" si="835"/>
        <v>77970.94</v>
      </c>
      <c r="AC621" s="4">
        <f t="shared" si="836"/>
        <v>77970.94</v>
      </c>
      <c r="AD621" s="4">
        <f t="shared" si="837"/>
        <v>0</v>
      </c>
      <c r="AE621" s="4">
        <f t="shared" si="838"/>
        <v>0</v>
      </c>
      <c r="AF621" s="4">
        <f t="shared" si="839"/>
        <v>0</v>
      </c>
      <c r="AG621" s="4">
        <f t="shared" si="840"/>
        <v>0</v>
      </c>
      <c r="AH621" s="4">
        <f t="shared" si="841"/>
        <v>0</v>
      </c>
      <c r="AI621" s="4">
        <f t="shared" si="842"/>
        <v>0</v>
      </c>
      <c r="AJ621" s="4">
        <f t="shared" si="843"/>
        <v>0</v>
      </c>
      <c r="AK621" s="4">
        <v>77970.94</v>
      </c>
      <c r="AL621" s="4">
        <v>77970.94</v>
      </c>
      <c r="AM621" s="4">
        <v>0</v>
      </c>
      <c r="AN621" s="4">
        <v>0</v>
      </c>
      <c r="AO621" s="4">
        <v>0</v>
      </c>
      <c r="AP621" s="4">
        <v>0</v>
      </c>
      <c r="AQ621" s="4">
        <v>0</v>
      </c>
      <c r="AR621" s="4">
        <v>0</v>
      </c>
      <c r="AS621" s="4">
        <v>0</v>
      </c>
      <c r="AT621" s="4">
        <v>0</v>
      </c>
      <c r="AU621" s="4">
        <v>0</v>
      </c>
      <c r="AV621" s="4">
        <v>1</v>
      </c>
      <c r="AW621" s="4">
        <v>1</v>
      </c>
      <c r="AX621" s="4"/>
      <c r="AY621" s="4"/>
      <c r="AZ621" s="4">
        <v>1</v>
      </c>
      <c r="BA621" s="4">
        <v>1</v>
      </c>
      <c r="BB621" s="4">
        <v>1</v>
      </c>
      <c r="BC621" s="4">
        <v>6.18</v>
      </c>
      <c r="BD621" s="4" t="s">
        <v>3</v>
      </c>
      <c r="BE621" s="4" t="s">
        <v>3</v>
      </c>
      <c r="BF621" s="4" t="s">
        <v>3</v>
      </c>
      <c r="BG621" s="4" t="s">
        <v>3</v>
      </c>
      <c r="BH621" s="4">
        <v>3</v>
      </c>
      <c r="BI621" s="4">
        <v>2</v>
      </c>
      <c r="BJ621" s="4" t="s">
        <v>779</v>
      </c>
      <c r="BK621" s="4"/>
      <c r="BL621" s="4"/>
      <c r="BM621" s="4">
        <v>1618</v>
      </c>
      <c r="BN621" s="4">
        <v>0</v>
      </c>
      <c r="BO621" s="4" t="s">
        <v>778</v>
      </c>
      <c r="BP621" s="4">
        <v>1</v>
      </c>
      <c r="BQ621" s="4">
        <v>201</v>
      </c>
      <c r="BR621" s="4">
        <v>0</v>
      </c>
      <c r="BS621" s="4">
        <v>1</v>
      </c>
      <c r="BT621" s="4">
        <v>1</v>
      </c>
      <c r="BU621" s="4">
        <v>1</v>
      </c>
      <c r="BV621" s="4">
        <v>1</v>
      </c>
      <c r="BW621" s="4">
        <v>1</v>
      </c>
      <c r="BX621" s="4">
        <v>1</v>
      </c>
      <c r="BY621" s="4" t="s">
        <v>3</v>
      </c>
      <c r="BZ621" s="4">
        <v>0</v>
      </c>
      <c r="CA621" s="4">
        <v>0</v>
      </c>
      <c r="CB621" s="4" t="s">
        <v>3</v>
      </c>
      <c r="CC621" s="4"/>
      <c r="CD621" s="4"/>
      <c r="CE621" s="4">
        <v>1566</v>
      </c>
      <c r="CF621" s="4">
        <v>0</v>
      </c>
      <c r="CG621" s="4">
        <v>0</v>
      </c>
      <c r="CH621" s="4"/>
      <c r="CI621" s="4"/>
      <c r="CJ621" s="4"/>
      <c r="CK621" s="4"/>
      <c r="CL621" s="4"/>
      <c r="CM621" s="4">
        <v>0</v>
      </c>
      <c r="CN621" s="4" t="s">
        <v>3</v>
      </c>
      <c r="CO621" s="4">
        <v>0</v>
      </c>
      <c r="CP621" s="4">
        <f t="shared" si="844"/>
        <v>298339.07</v>
      </c>
      <c r="CQ621" s="4">
        <f t="shared" si="845"/>
        <v>481860.41</v>
      </c>
      <c r="CR621" s="4">
        <f t="shared" si="846"/>
        <v>0</v>
      </c>
      <c r="CS621" s="4">
        <f t="shared" si="847"/>
        <v>0</v>
      </c>
      <c r="CT621" s="4">
        <f t="shared" si="848"/>
        <v>0</v>
      </c>
      <c r="CU621" s="4">
        <f t="shared" si="849"/>
        <v>0</v>
      </c>
      <c r="CV621" s="4">
        <f t="shared" si="850"/>
        <v>0</v>
      </c>
      <c r="CW621" s="4">
        <f t="shared" si="851"/>
        <v>0</v>
      </c>
      <c r="CX621" s="4">
        <f t="shared" si="852"/>
        <v>0</v>
      </c>
      <c r="CY621" s="4">
        <f t="shared" si="853"/>
        <v>0</v>
      </c>
      <c r="CZ621" s="4">
        <f t="shared" si="854"/>
        <v>0</v>
      </c>
      <c r="DA621" s="4"/>
      <c r="DB621" s="4"/>
      <c r="DC621" s="4" t="s">
        <v>3</v>
      </c>
      <c r="DD621" s="4" t="s">
        <v>3</v>
      </c>
      <c r="DE621" s="4" t="s">
        <v>3</v>
      </c>
      <c r="DF621" s="4" t="s">
        <v>3</v>
      </c>
      <c r="DG621" s="4" t="s">
        <v>3</v>
      </c>
      <c r="DH621" s="4" t="s">
        <v>3</v>
      </c>
      <c r="DI621" s="4" t="s">
        <v>3</v>
      </c>
      <c r="DJ621" s="4" t="s">
        <v>3</v>
      </c>
      <c r="DK621" s="4" t="s">
        <v>3</v>
      </c>
      <c r="DL621" s="4" t="s">
        <v>3</v>
      </c>
      <c r="DM621" s="4" t="s">
        <v>3</v>
      </c>
      <c r="DN621" s="4">
        <v>0</v>
      </c>
      <c r="DO621" s="4">
        <v>0</v>
      </c>
      <c r="DP621" s="4">
        <v>1</v>
      </c>
      <c r="DQ621" s="4">
        <v>1</v>
      </c>
      <c r="DR621" s="4"/>
      <c r="DS621" s="4"/>
      <c r="DT621" s="4"/>
      <c r="DU621" s="4">
        <v>1003</v>
      </c>
      <c r="DV621" s="4" t="s">
        <v>764</v>
      </c>
      <c r="DW621" s="4" t="s">
        <v>764</v>
      </c>
      <c r="DX621" s="4">
        <v>1000</v>
      </c>
      <c r="DY621" s="4"/>
      <c r="DZ621" s="4" t="s">
        <v>3</v>
      </c>
      <c r="EA621" s="4" t="s">
        <v>3</v>
      </c>
      <c r="EB621" s="4" t="s">
        <v>3</v>
      </c>
      <c r="EC621" s="4" t="s">
        <v>3</v>
      </c>
      <c r="ED621" s="4"/>
      <c r="EE621" s="4">
        <v>57042987</v>
      </c>
      <c r="EF621" s="4">
        <v>201</v>
      </c>
      <c r="EG621" s="4" t="s">
        <v>575</v>
      </c>
      <c r="EH621" s="4">
        <v>0</v>
      </c>
      <c r="EI621" s="4" t="s">
        <v>3</v>
      </c>
      <c r="EJ621" s="4">
        <v>2</v>
      </c>
      <c r="EK621" s="4">
        <v>1618</v>
      </c>
      <c r="EL621" s="4" t="s">
        <v>576</v>
      </c>
      <c r="EM621" s="4" t="s">
        <v>577</v>
      </c>
      <c r="EN621" s="4"/>
      <c r="EO621" s="4" t="s">
        <v>3</v>
      </c>
      <c r="EP621" s="4"/>
      <c r="EQ621" s="4">
        <v>0</v>
      </c>
      <c r="ER621" s="4">
        <v>77970.94</v>
      </c>
      <c r="ES621" s="4">
        <v>77970.94</v>
      </c>
      <c r="ET621" s="4">
        <v>0</v>
      </c>
      <c r="EU621" s="4">
        <v>0</v>
      </c>
      <c r="EV621" s="4">
        <v>0</v>
      </c>
      <c r="EW621" s="4">
        <v>0</v>
      </c>
      <c r="EX621" s="4">
        <v>0</v>
      </c>
      <c r="EY621" s="4">
        <v>0</v>
      </c>
      <c r="EZ621" s="4"/>
      <c r="FA621" s="4"/>
      <c r="FB621" s="4"/>
      <c r="FC621" s="4"/>
      <c r="FD621" s="4"/>
      <c r="FE621" s="4"/>
      <c r="FF621" s="4"/>
      <c r="FG621" s="4"/>
      <c r="FH621" s="4"/>
      <c r="FI621" s="4"/>
      <c r="FJ621" s="4"/>
      <c r="FK621" s="4"/>
      <c r="FL621" s="4"/>
      <c r="FM621" s="4"/>
      <c r="FN621" s="4"/>
      <c r="FO621" s="4"/>
      <c r="FP621" s="4"/>
      <c r="FQ621" s="4">
        <v>0</v>
      </c>
      <c r="FR621" s="4">
        <v>0</v>
      </c>
      <c r="FS621" s="4">
        <v>0</v>
      </c>
      <c r="FT621" s="4"/>
      <c r="FU621" s="4"/>
      <c r="FV621" s="4"/>
      <c r="FW621" s="4"/>
      <c r="FX621" s="4">
        <v>0</v>
      </c>
      <c r="FY621" s="4">
        <v>0</v>
      </c>
      <c r="FZ621" s="4"/>
      <c r="GA621" s="4" t="s">
        <v>3</v>
      </c>
      <c r="GB621" s="4"/>
      <c r="GC621" s="4"/>
      <c r="GD621" s="4">
        <v>1</v>
      </c>
      <c r="GE621" s="4"/>
      <c r="GF621" s="4">
        <v>660444877</v>
      </c>
      <c r="GG621" s="4">
        <v>2</v>
      </c>
      <c r="GH621" s="4">
        <v>1</v>
      </c>
      <c r="GI621" s="4">
        <v>2</v>
      </c>
      <c r="GJ621" s="4">
        <v>0</v>
      </c>
      <c r="GK621" s="4">
        <v>0</v>
      </c>
      <c r="GL621" s="4">
        <f t="shared" si="855"/>
        <v>0</v>
      </c>
      <c r="GM621" s="4">
        <f t="shared" si="856"/>
        <v>298339.07</v>
      </c>
      <c r="GN621" s="4">
        <f t="shared" si="857"/>
        <v>0</v>
      </c>
      <c r="GO621" s="4">
        <f t="shared" si="858"/>
        <v>298339.07</v>
      </c>
      <c r="GP621" s="4">
        <f t="shared" si="859"/>
        <v>0</v>
      </c>
      <c r="GQ621" s="4"/>
      <c r="GR621" s="4">
        <v>0</v>
      </c>
      <c r="GS621" s="4">
        <v>0</v>
      </c>
      <c r="GT621" s="4">
        <v>0</v>
      </c>
      <c r="GU621" s="4" t="s">
        <v>3</v>
      </c>
      <c r="GV621" s="4">
        <f t="shared" si="860"/>
        <v>0</v>
      </c>
      <c r="GW621" s="4">
        <v>1</v>
      </c>
      <c r="GX621" s="4">
        <f t="shared" si="861"/>
        <v>0</v>
      </c>
      <c r="GY621" s="4"/>
      <c r="GZ621" s="4"/>
      <c r="HA621" s="4">
        <v>0</v>
      </c>
      <c r="HB621" s="4">
        <v>0</v>
      </c>
      <c r="HC621" s="4">
        <f t="shared" si="862"/>
        <v>0</v>
      </c>
      <c r="HD621" s="4"/>
      <c r="HE621" s="4" t="s">
        <v>3</v>
      </c>
      <c r="HF621" s="4" t="s">
        <v>3</v>
      </c>
      <c r="HG621" s="4"/>
      <c r="HH621" s="4"/>
      <c r="HI621" s="4"/>
      <c r="HJ621" s="4"/>
      <c r="HK621" s="4"/>
      <c r="HL621" s="4"/>
      <c r="HM621" s="4" t="s">
        <v>3</v>
      </c>
      <c r="HN621" s="4" t="s">
        <v>3</v>
      </c>
      <c r="HO621" s="4" t="s">
        <v>3</v>
      </c>
      <c r="HP621" s="4" t="s">
        <v>3</v>
      </c>
      <c r="HQ621" s="4" t="s">
        <v>3</v>
      </c>
      <c r="HR621" s="4"/>
      <c r="HS621" s="4">
        <v>0</v>
      </c>
      <c r="HT621" s="4"/>
      <c r="HU621" s="4"/>
      <c r="HV621" s="4"/>
      <c r="HW621" s="4"/>
      <c r="HX621" s="4"/>
      <c r="HY621" s="4"/>
      <c r="HZ621" s="4"/>
      <c r="IA621" s="4"/>
      <c r="IB621" s="4"/>
      <c r="IC621" s="4"/>
      <c r="ID621" s="4"/>
      <c r="IE621" s="4"/>
      <c r="IF621" s="4"/>
      <c r="IG621" s="4"/>
      <c r="IH621" s="4"/>
      <c r="II621" s="4"/>
      <c r="IJ621" s="4"/>
      <c r="IK621" s="4">
        <v>0</v>
      </c>
      <c r="IL621" s="4"/>
      <c r="IM621" s="4"/>
      <c r="IN621" s="4"/>
      <c r="IO621" s="4"/>
      <c r="IP621" s="4"/>
      <c r="IQ621" s="4"/>
      <c r="IR621" s="4"/>
      <c r="IS621" s="4"/>
      <c r="IT621" s="4"/>
      <c r="IU621" s="4"/>
    </row>
    <row r="622" spans="1:255" x14ac:dyDescent="0.25">
      <c r="A622" s="3">
        <v>17</v>
      </c>
      <c r="B622" s="3">
        <v>1</v>
      </c>
      <c r="C622" s="3"/>
      <c r="D622" s="3"/>
      <c r="E622" s="3" t="s">
        <v>780</v>
      </c>
      <c r="F622" s="3" t="s">
        <v>781</v>
      </c>
      <c r="G622" s="3" t="s">
        <v>2533</v>
      </c>
      <c r="H622" s="3" t="s">
        <v>764</v>
      </c>
      <c r="I622" s="3">
        <f>ROUND(573*1.02/1000,9)</f>
        <v>0.58445999999999998</v>
      </c>
      <c r="J622" s="3">
        <v>0</v>
      </c>
      <c r="K622" s="3">
        <f>ROUND(573*1.02/1000,9)</f>
        <v>0.58445999999999998</v>
      </c>
      <c r="L622" s="3"/>
      <c r="M622" s="3"/>
      <c r="N622" s="3"/>
      <c r="O622" s="3">
        <f t="shared" si="824"/>
        <v>31828.31</v>
      </c>
      <c r="P622" s="3">
        <f t="shared" si="825"/>
        <v>31828.31</v>
      </c>
      <c r="Q622" s="3">
        <f t="shared" si="826"/>
        <v>0</v>
      </c>
      <c r="R622" s="3">
        <f t="shared" si="827"/>
        <v>0</v>
      </c>
      <c r="S622" s="3">
        <f t="shared" si="828"/>
        <v>0</v>
      </c>
      <c r="T622" s="3">
        <f t="shared" si="829"/>
        <v>0</v>
      </c>
      <c r="U622" s="3">
        <f t="shared" si="830"/>
        <v>0</v>
      </c>
      <c r="V622" s="3">
        <f t="shared" si="831"/>
        <v>0</v>
      </c>
      <c r="W622" s="3">
        <f t="shared" si="832"/>
        <v>0</v>
      </c>
      <c r="X622" s="3">
        <f t="shared" si="833"/>
        <v>0</v>
      </c>
      <c r="Y622" s="3">
        <f t="shared" si="834"/>
        <v>0</v>
      </c>
      <c r="Z622" s="3"/>
      <c r="AA622" s="3">
        <v>54971259</v>
      </c>
      <c r="AB622" s="3">
        <f t="shared" si="835"/>
        <v>54457.63</v>
      </c>
      <c r="AC622" s="3">
        <f t="shared" si="836"/>
        <v>54457.63</v>
      </c>
      <c r="AD622" s="3">
        <f t="shared" si="837"/>
        <v>0</v>
      </c>
      <c r="AE622" s="3">
        <f t="shared" si="838"/>
        <v>0</v>
      </c>
      <c r="AF622" s="3">
        <f t="shared" si="839"/>
        <v>0</v>
      </c>
      <c r="AG622" s="3">
        <f t="shared" si="840"/>
        <v>0</v>
      </c>
      <c r="AH622" s="3">
        <f t="shared" si="841"/>
        <v>0</v>
      </c>
      <c r="AI622" s="3">
        <f t="shared" si="842"/>
        <v>0</v>
      </c>
      <c r="AJ622" s="3">
        <f t="shared" si="843"/>
        <v>0</v>
      </c>
      <c r="AK622" s="3">
        <v>54457.63</v>
      </c>
      <c r="AL622" s="3">
        <v>54457.63</v>
      </c>
      <c r="AM622" s="3">
        <v>0</v>
      </c>
      <c r="AN622" s="3">
        <v>0</v>
      </c>
      <c r="AO622" s="3">
        <v>0</v>
      </c>
      <c r="AP622" s="3">
        <v>0</v>
      </c>
      <c r="AQ622" s="3">
        <v>0</v>
      </c>
      <c r="AR622" s="3">
        <v>0</v>
      </c>
      <c r="AS622" s="3">
        <v>0</v>
      </c>
      <c r="AT622" s="3">
        <v>0</v>
      </c>
      <c r="AU622" s="3">
        <v>0</v>
      </c>
      <c r="AV622" s="3">
        <v>1</v>
      </c>
      <c r="AW622" s="3">
        <v>1</v>
      </c>
      <c r="AX622" s="3"/>
      <c r="AY622" s="3"/>
      <c r="AZ622" s="3">
        <v>1</v>
      </c>
      <c r="BA622" s="3">
        <v>1</v>
      </c>
      <c r="BB622" s="3">
        <v>1</v>
      </c>
      <c r="BC622" s="3">
        <v>1</v>
      </c>
      <c r="BD622" s="3" t="s">
        <v>3</v>
      </c>
      <c r="BE622" s="3" t="s">
        <v>3</v>
      </c>
      <c r="BF622" s="3" t="s">
        <v>3</v>
      </c>
      <c r="BG622" s="3" t="s">
        <v>3</v>
      </c>
      <c r="BH622" s="3">
        <v>3</v>
      </c>
      <c r="BI622" s="3">
        <v>2</v>
      </c>
      <c r="BJ622" s="3" t="s">
        <v>782</v>
      </c>
      <c r="BK622" s="3"/>
      <c r="BL622" s="3"/>
      <c r="BM622" s="3">
        <v>1618</v>
      </c>
      <c r="BN622" s="3">
        <v>0</v>
      </c>
      <c r="BO622" s="3" t="s">
        <v>3</v>
      </c>
      <c r="BP622" s="3">
        <v>0</v>
      </c>
      <c r="BQ622" s="3">
        <v>201</v>
      </c>
      <c r="BR622" s="3">
        <v>0</v>
      </c>
      <c r="BS622" s="3">
        <v>1</v>
      </c>
      <c r="BT622" s="3">
        <v>1</v>
      </c>
      <c r="BU622" s="3">
        <v>1</v>
      </c>
      <c r="BV622" s="3">
        <v>1</v>
      </c>
      <c r="BW622" s="3">
        <v>1</v>
      </c>
      <c r="BX622" s="3">
        <v>1</v>
      </c>
      <c r="BY622" s="3" t="s">
        <v>3</v>
      </c>
      <c r="BZ622" s="3">
        <v>0</v>
      </c>
      <c r="CA622" s="3">
        <v>0</v>
      </c>
      <c r="CB622" s="3" t="s">
        <v>3</v>
      </c>
      <c r="CC622" s="3"/>
      <c r="CD622" s="3"/>
      <c r="CE622" s="3">
        <v>1566</v>
      </c>
      <c r="CF622" s="3">
        <v>0</v>
      </c>
      <c r="CG622" s="3">
        <v>0</v>
      </c>
      <c r="CH622" s="3"/>
      <c r="CI622" s="3"/>
      <c r="CJ622" s="3"/>
      <c r="CK622" s="3"/>
      <c r="CL622" s="3"/>
      <c r="CM622" s="3">
        <v>0</v>
      </c>
      <c r="CN622" s="3" t="s">
        <v>3</v>
      </c>
      <c r="CO622" s="3">
        <v>0</v>
      </c>
      <c r="CP622" s="3">
        <f t="shared" si="844"/>
        <v>31828.31</v>
      </c>
      <c r="CQ622" s="3">
        <f t="shared" si="845"/>
        <v>54457.63</v>
      </c>
      <c r="CR622" s="3">
        <f t="shared" si="846"/>
        <v>0</v>
      </c>
      <c r="CS622" s="3">
        <f t="shared" si="847"/>
        <v>0</v>
      </c>
      <c r="CT622" s="3">
        <f t="shared" si="848"/>
        <v>0</v>
      </c>
      <c r="CU622" s="3">
        <f t="shared" si="849"/>
        <v>0</v>
      </c>
      <c r="CV622" s="3">
        <f t="shared" si="850"/>
        <v>0</v>
      </c>
      <c r="CW622" s="3">
        <f t="shared" si="851"/>
        <v>0</v>
      </c>
      <c r="CX622" s="3">
        <f t="shared" si="852"/>
        <v>0</v>
      </c>
      <c r="CY622" s="3">
        <f t="shared" si="853"/>
        <v>0</v>
      </c>
      <c r="CZ622" s="3">
        <f t="shared" si="854"/>
        <v>0</v>
      </c>
      <c r="DA622" s="3"/>
      <c r="DB622" s="3"/>
      <c r="DC622" s="3" t="s">
        <v>3</v>
      </c>
      <c r="DD622" s="3" t="s">
        <v>3</v>
      </c>
      <c r="DE622" s="3" t="s">
        <v>3</v>
      </c>
      <c r="DF622" s="3" t="s">
        <v>3</v>
      </c>
      <c r="DG622" s="3" t="s">
        <v>3</v>
      </c>
      <c r="DH622" s="3" t="s">
        <v>3</v>
      </c>
      <c r="DI622" s="3" t="s">
        <v>3</v>
      </c>
      <c r="DJ622" s="3" t="s">
        <v>3</v>
      </c>
      <c r="DK622" s="3" t="s">
        <v>3</v>
      </c>
      <c r="DL622" s="3" t="s">
        <v>3</v>
      </c>
      <c r="DM622" s="3" t="s">
        <v>3</v>
      </c>
      <c r="DN622" s="3">
        <v>0</v>
      </c>
      <c r="DO622" s="3">
        <v>0</v>
      </c>
      <c r="DP622" s="3">
        <v>1</v>
      </c>
      <c r="DQ622" s="3">
        <v>1</v>
      </c>
      <c r="DR622" s="3"/>
      <c r="DS622" s="3"/>
      <c r="DT622" s="3"/>
      <c r="DU622" s="3">
        <v>1003</v>
      </c>
      <c r="DV622" s="3" t="s">
        <v>764</v>
      </c>
      <c r="DW622" s="3" t="s">
        <v>764</v>
      </c>
      <c r="DX622" s="3">
        <v>1000</v>
      </c>
      <c r="DY622" s="3"/>
      <c r="DZ622" s="3" t="s">
        <v>3</v>
      </c>
      <c r="EA622" s="3" t="s">
        <v>3</v>
      </c>
      <c r="EB622" s="3" t="s">
        <v>3</v>
      </c>
      <c r="EC622" s="3" t="s">
        <v>3</v>
      </c>
      <c r="ED622" s="3"/>
      <c r="EE622" s="3">
        <v>57042987</v>
      </c>
      <c r="EF622" s="3">
        <v>201</v>
      </c>
      <c r="EG622" s="3" t="s">
        <v>575</v>
      </c>
      <c r="EH622" s="3">
        <v>0</v>
      </c>
      <c r="EI622" s="3" t="s">
        <v>3</v>
      </c>
      <c r="EJ622" s="3">
        <v>2</v>
      </c>
      <c r="EK622" s="3">
        <v>1618</v>
      </c>
      <c r="EL622" s="3" t="s">
        <v>576</v>
      </c>
      <c r="EM622" s="3" t="s">
        <v>577</v>
      </c>
      <c r="EN622" s="3"/>
      <c r="EO622" s="3" t="s">
        <v>3</v>
      </c>
      <c r="EP622" s="3"/>
      <c r="EQ622" s="3">
        <v>0</v>
      </c>
      <c r="ER622" s="3">
        <v>54457.63</v>
      </c>
      <c r="ES622" s="3">
        <v>54457.63</v>
      </c>
      <c r="ET622" s="3">
        <v>0</v>
      </c>
      <c r="EU622" s="3">
        <v>0</v>
      </c>
      <c r="EV622" s="3">
        <v>0</v>
      </c>
      <c r="EW622" s="3">
        <v>0</v>
      </c>
      <c r="EX622" s="3">
        <v>0</v>
      </c>
      <c r="EY622" s="3">
        <v>0</v>
      </c>
      <c r="EZ622" s="3"/>
      <c r="FA622" s="3"/>
      <c r="FB622" s="3"/>
      <c r="FC622" s="3"/>
      <c r="FD622" s="3"/>
      <c r="FE622" s="3"/>
      <c r="FF622" s="3"/>
      <c r="FG622" s="3"/>
      <c r="FH622" s="3"/>
      <c r="FI622" s="3"/>
      <c r="FJ622" s="3"/>
      <c r="FK622" s="3"/>
      <c r="FL622" s="3"/>
      <c r="FM622" s="3"/>
      <c r="FN622" s="3"/>
      <c r="FO622" s="3"/>
      <c r="FP622" s="3"/>
      <c r="FQ622" s="3">
        <v>0</v>
      </c>
      <c r="FR622" s="3">
        <v>0</v>
      </c>
      <c r="FS622" s="3">
        <v>0</v>
      </c>
      <c r="FT622" s="3"/>
      <c r="FU622" s="3"/>
      <c r="FV622" s="3"/>
      <c r="FW622" s="3"/>
      <c r="FX622" s="3">
        <v>0</v>
      </c>
      <c r="FY622" s="3">
        <v>0</v>
      </c>
      <c r="FZ622" s="3"/>
      <c r="GA622" s="3" t="s">
        <v>3</v>
      </c>
      <c r="GB622" s="3"/>
      <c r="GC622" s="3"/>
      <c r="GD622" s="3">
        <v>1</v>
      </c>
      <c r="GE622" s="3"/>
      <c r="GF622" s="3">
        <v>1207750113</v>
      </c>
      <c r="GG622" s="3">
        <v>2</v>
      </c>
      <c r="GH622" s="3">
        <v>1</v>
      </c>
      <c r="GI622" s="3">
        <v>-2</v>
      </c>
      <c r="GJ622" s="3">
        <v>0</v>
      </c>
      <c r="GK622" s="3">
        <v>0</v>
      </c>
      <c r="GL622" s="3">
        <f t="shared" si="855"/>
        <v>0</v>
      </c>
      <c r="GM622" s="3">
        <f t="shared" si="856"/>
        <v>31828.31</v>
      </c>
      <c r="GN622" s="3">
        <f t="shared" si="857"/>
        <v>0</v>
      </c>
      <c r="GO622" s="3">
        <f t="shared" si="858"/>
        <v>31828.31</v>
      </c>
      <c r="GP622" s="3">
        <f t="shared" si="859"/>
        <v>0</v>
      </c>
      <c r="GQ622" s="3"/>
      <c r="GR622" s="3">
        <v>0</v>
      </c>
      <c r="GS622" s="3">
        <v>3</v>
      </c>
      <c r="GT622" s="3">
        <v>0</v>
      </c>
      <c r="GU622" s="3" t="s">
        <v>3</v>
      </c>
      <c r="GV622" s="3">
        <f t="shared" si="860"/>
        <v>0</v>
      </c>
      <c r="GW622" s="3">
        <v>1</v>
      </c>
      <c r="GX622" s="3">
        <f t="shared" si="861"/>
        <v>0</v>
      </c>
      <c r="GY622" s="3"/>
      <c r="GZ622" s="3"/>
      <c r="HA622" s="3">
        <v>0</v>
      </c>
      <c r="HB622" s="3">
        <v>0</v>
      </c>
      <c r="HC622" s="3">
        <f t="shared" si="862"/>
        <v>0</v>
      </c>
      <c r="HD622" s="3"/>
      <c r="HE622" s="3" t="s">
        <v>3</v>
      </c>
      <c r="HF622" s="3" t="s">
        <v>3</v>
      </c>
      <c r="HG622" s="3"/>
      <c r="HH622" s="3"/>
      <c r="HI622" s="3"/>
      <c r="HJ622" s="3"/>
      <c r="HK622" s="3"/>
      <c r="HL622" s="3"/>
      <c r="HM622" s="3" t="s">
        <v>3</v>
      </c>
      <c r="HN622" s="3" t="s">
        <v>3</v>
      </c>
      <c r="HO622" s="3" t="s">
        <v>3</v>
      </c>
      <c r="HP622" s="3" t="s">
        <v>3</v>
      </c>
      <c r="HQ622" s="3" t="s">
        <v>3</v>
      </c>
      <c r="HR622" s="3"/>
      <c r="HS622" s="3">
        <v>0</v>
      </c>
      <c r="HT622" s="3"/>
      <c r="HU622" s="3"/>
      <c r="HV622" s="3"/>
      <c r="HW622" s="3"/>
      <c r="HX622" s="3"/>
      <c r="HY622" s="3"/>
      <c r="HZ622" s="3"/>
      <c r="IA622" s="3"/>
      <c r="IB622" s="3"/>
      <c r="IC622" s="3"/>
      <c r="ID622" s="3"/>
      <c r="IE622" s="3"/>
      <c r="IF622" s="3"/>
      <c r="IG622" s="3"/>
      <c r="IH622" s="3"/>
      <c r="II622" s="3"/>
      <c r="IJ622" s="3"/>
      <c r="IK622" s="3">
        <v>0</v>
      </c>
      <c r="IL622" s="3"/>
      <c r="IM622" s="3"/>
      <c r="IN622" s="3"/>
      <c r="IO622" s="3"/>
      <c r="IP622" s="3"/>
      <c r="IQ622" s="3"/>
      <c r="IR622" s="3"/>
      <c r="IS622" s="3"/>
      <c r="IT622" s="3"/>
      <c r="IU622" s="3"/>
    </row>
    <row r="623" spans="1:255" x14ac:dyDescent="0.25">
      <c r="A623" s="4">
        <v>17</v>
      </c>
      <c r="B623" s="4">
        <v>1</v>
      </c>
      <c r="C623" s="4"/>
      <c r="D623" s="4"/>
      <c r="E623" s="4" t="s">
        <v>780</v>
      </c>
      <c r="F623" s="4" t="s">
        <v>781</v>
      </c>
      <c r="G623" s="4" t="s">
        <v>2533</v>
      </c>
      <c r="H623" s="4" t="s">
        <v>764</v>
      </c>
      <c r="I623" s="4">
        <f>ROUND(573*1.02/1000,9)</f>
        <v>0.58445999999999998</v>
      </c>
      <c r="J623" s="4">
        <v>0</v>
      </c>
      <c r="K623" s="4">
        <f>ROUND(573*1.02/1000,9)</f>
        <v>0.58445999999999998</v>
      </c>
      <c r="L623" s="4"/>
      <c r="M623" s="4"/>
      <c r="N623" s="4"/>
      <c r="O623" s="4">
        <f t="shared" si="824"/>
        <v>161369.53</v>
      </c>
      <c r="P623" s="4">
        <f t="shared" si="825"/>
        <v>161369.53</v>
      </c>
      <c r="Q623" s="4">
        <f t="shared" si="826"/>
        <v>0</v>
      </c>
      <c r="R623" s="4">
        <f t="shared" si="827"/>
        <v>0</v>
      </c>
      <c r="S623" s="4">
        <f t="shared" si="828"/>
        <v>0</v>
      </c>
      <c r="T623" s="4">
        <f t="shared" si="829"/>
        <v>0</v>
      </c>
      <c r="U623" s="4">
        <f t="shared" si="830"/>
        <v>0</v>
      </c>
      <c r="V623" s="4">
        <f t="shared" si="831"/>
        <v>0</v>
      </c>
      <c r="W623" s="4">
        <f t="shared" si="832"/>
        <v>0</v>
      </c>
      <c r="X623" s="4">
        <f t="shared" si="833"/>
        <v>0</v>
      </c>
      <c r="Y623" s="4">
        <f t="shared" si="834"/>
        <v>0</v>
      </c>
      <c r="Z623" s="4"/>
      <c r="AA623" s="4">
        <v>55890823</v>
      </c>
      <c r="AB623" s="4">
        <f t="shared" si="835"/>
        <v>54457.63</v>
      </c>
      <c r="AC623" s="4">
        <f t="shared" si="836"/>
        <v>54457.63</v>
      </c>
      <c r="AD623" s="4">
        <f t="shared" si="837"/>
        <v>0</v>
      </c>
      <c r="AE623" s="4">
        <f t="shared" si="838"/>
        <v>0</v>
      </c>
      <c r="AF623" s="4">
        <f t="shared" si="839"/>
        <v>0</v>
      </c>
      <c r="AG623" s="4">
        <f t="shared" si="840"/>
        <v>0</v>
      </c>
      <c r="AH623" s="4">
        <f t="shared" si="841"/>
        <v>0</v>
      </c>
      <c r="AI623" s="4">
        <f t="shared" si="842"/>
        <v>0</v>
      </c>
      <c r="AJ623" s="4">
        <f t="shared" si="843"/>
        <v>0</v>
      </c>
      <c r="AK623" s="4">
        <v>54457.63</v>
      </c>
      <c r="AL623" s="4">
        <v>54457.63</v>
      </c>
      <c r="AM623" s="4">
        <v>0</v>
      </c>
      <c r="AN623" s="4">
        <v>0</v>
      </c>
      <c r="AO623" s="4">
        <v>0</v>
      </c>
      <c r="AP623" s="4">
        <v>0</v>
      </c>
      <c r="AQ623" s="4">
        <v>0</v>
      </c>
      <c r="AR623" s="4">
        <v>0</v>
      </c>
      <c r="AS623" s="4">
        <v>0</v>
      </c>
      <c r="AT623" s="4">
        <v>0</v>
      </c>
      <c r="AU623" s="4">
        <v>0</v>
      </c>
      <c r="AV623" s="4">
        <v>1</v>
      </c>
      <c r="AW623" s="4">
        <v>1</v>
      </c>
      <c r="AX623" s="4"/>
      <c r="AY623" s="4"/>
      <c r="AZ623" s="4">
        <v>1</v>
      </c>
      <c r="BA623" s="4">
        <v>1</v>
      </c>
      <c r="BB623" s="4">
        <v>1</v>
      </c>
      <c r="BC623" s="4">
        <v>5.07</v>
      </c>
      <c r="BD623" s="4" t="s">
        <v>3</v>
      </c>
      <c r="BE623" s="4" t="s">
        <v>3</v>
      </c>
      <c r="BF623" s="4" t="s">
        <v>3</v>
      </c>
      <c r="BG623" s="4" t="s">
        <v>3</v>
      </c>
      <c r="BH623" s="4">
        <v>3</v>
      </c>
      <c r="BI623" s="4">
        <v>2</v>
      </c>
      <c r="BJ623" s="4" t="s">
        <v>782</v>
      </c>
      <c r="BK623" s="4"/>
      <c r="BL623" s="4"/>
      <c r="BM623" s="4">
        <v>1618</v>
      </c>
      <c r="BN623" s="4">
        <v>0</v>
      </c>
      <c r="BO623" s="4" t="s">
        <v>781</v>
      </c>
      <c r="BP623" s="4">
        <v>1</v>
      </c>
      <c r="BQ623" s="4">
        <v>201</v>
      </c>
      <c r="BR623" s="4">
        <v>0</v>
      </c>
      <c r="BS623" s="4">
        <v>1</v>
      </c>
      <c r="BT623" s="4">
        <v>1</v>
      </c>
      <c r="BU623" s="4">
        <v>1</v>
      </c>
      <c r="BV623" s="4">
        <v>1</v>
      </c>
      <c r="BW623" s="4">
        <v>1</v>
      </c>
      <c r="BX623" s="4">
        <v>1</v>
      </c>
      <c r="BY623" s="4" t="s">
        <v>3</v>
      </c>
      <c r="BZ623" s="4">
        <v>0</v>
      </c>
      <c r="CA623" s="4">
        <v>0</v>
      </c>
      <c r="CB623" s="4" t="s">
        <v>3</v>
      </c>
      <c r="CC623" s="4"/>
      <c r="CD623" s="4"/>
      <c r="CE623" s="4">
        <v>1566</v>
      </c>
      <c r="CF623" s="4">
        <v>0</v>
      </c>
      <c r="CG623" s="4">
        <v>0</v>
      </c>
      <c r="CH623" s="4"/>
      <c r="CI623" s="4"/>
      <c r="CJ623" s="4"/>
      <c r="CK623" s="4"/>
      <c r="CL623" s="4"/>
      <c r="CM623" s="4">
        <v>0</v>
      </c>
      <c r="CN623" s="4" t="s">
        <v>3</v>
      </c>
      <c r="CO623" s="4">
        <v>0</v>
      </c>
      <c r="CP623" s="4">
        <f t="shared" si="844"/>
        <v>161369.53</v>
      </c>
      <c r="CQ623" s="4">
        <f t="shared" si="845"/>
        <v>276100.18</v>
      </c>
      <c r="CR623" s="4">
        <f t="shared" si="846"/>
        <v>0</v>
      </c>
      <c r="CS623" s="4">
        <f t="shared" si="847"/>
        <v>0</v>
      </c>
      <c r="CT623" s="4">
        <f t="shared" si="848"/>
        <v>0</v>
      </c>
      <c r="CU623" s="4">
        <f t="shared" si="849"/>
        <v>0</v>
      </c>
      <c r="CV623" s="4">
        <f t="shared" si="850"/>
        <v>0</v>
      </c>
      <c r="CW623" s="4">
        <f t="shared" si="851"/>
        <v>0</v>
      </c>
      <c r="CX623" s="4">
        <f t="shared" si="852"/>
        <v>0</v>
      </c>
      <c r="CY623" s="4">
        <f t="shared" si="853"/>
        <v>0</v>
      </c>
      <c r="CZ623" s="4">
        <f t="shared" si="854"/>
        <v>0</v>
      </c>
      <c r="DA623" s="4"/>
      <c r="DB623" s="4"/>
      <c r="DC623" s="4" t="s">
        <v>3</v>
      </c>
      <c r="DD623" s="4" t="s">
        <v>3</v>
      </c>
      <c r="DE623" s="4" t="s">
        <v>3</v>
      </c>
      <c r="DF623" s="4" t="s">
        <v>3</v>
      </c>
      <c r="DG623" s="4" t="s">
        <v>3</v>
      </c>
      <c r="DH623" s="4" t="s">
        <v>3</v>
      </c>
      <c r="DI623" s="4" t="s">
        <v>3</v>
      </c>
      <c r="DJ623" s="4" t="s">
        <v>3</v>
      </c>
      <c r="DK623" s="4" t="s">
        <v>3</v>
      </c>
      <c r="DL623" s="4" t="s">
        <v>3</v>
      </c>
      <c r="DM623" s="4" t="s">
        <v>3</v>
      </c>
      <c r="DN623" s="4">
        <v>0</v>
      </c>
      <c r="DO623" s="4">
        <v>0</v>
      </c>
      <c r="DP623" s="4">
        <v>1</v>
      </c>
      <c r="DQ623" s="4">
        <v>1</v>
      </c>
      <c r="DR623" s="4"/>
      <c r="DS623" s="4"/>
      <c r="DT623" s="4"/>
      <c r="DU623" s="4">
        <v>1003</v>
      </c>
      <c r="DV623" s="4" t="s">
        <v>764</v>
      </c>
      <c r="DW623" s="4" t="s">
        <v>764</v>
      </c>
      <c r="DX623" s="4">
        <v>1000</v>
      </c>
      <c r="DY623" s="4"/>
      <c r="DZ623" s="4" t="s">
        <v>3</v>
      </c>
      <c r="EA623" s="4" t="s">
        <v>3</v>
      </c>
      <c r="EB623" s="4" t="s">
        <v>3</v>
      </c>
      <c r="EC623" s="4" t="s">
        <v>3</v>
      </c>
      <c r="ED623" s="4"/>
      <c r="EE623" s="4">
        <v>57042987</v>
      </c>
      <c r="EF623" s="4">
        <v>201</v>
      </c>
      <c r="EG623" s="4" t="s">
        <v>575</v>
      </c>
      <c r="EH623" s="4">
        <v>0</v>
      </c>
      <c r="EI623" s="4" t="s">
        <v>3</v>
      </c>
      <c r="EJ623" s="4">
        <v>2</v>
      </c>
      <c r="EK623" s="4">
        <v>1618</v>
      </c>
      <c r="EL623" s="4" t="s">
        <v>576</v>
      </c>
      <c r="EM623" s="4" t="s">
        <v>577</v>
      </c>
      <c r="EN623" s="4"/>
      <c r="EO623" s="4" t="s">
        <v>3</v>
      </c>
      <c r="EP623" s="4"/>
      <c r="EQ623" s="4">
        <v>0</v>
      </c>
      <c r="ER623" s="4">
        <v>54457.63</v>
      </c>
      <c r="ES623" s="4">
        <v>54457.63</v>
      </c>
      <c r="ET623" s="4">
        <v>0</v>
      </c>
      <c r="EU623" s="4">
        <v>0</v>
      </c>
      <c r="EV623" s="4">
        <v>0</v>
      </c>
      <c r="EW623" s="4">
        <v>0</v>
      </c>
      <c r="EX623" s="4">
        <v>0</v>
      </c>
      <c r="EY623" s="4">
        <v>0</v>
      </c>
      <c r="EZ623" s="4"/>
      <c r="FA623" s="4"/>
      <c r="FB623" s="4"/>
      <c r="FC623" s="4"/>
      <c r="FD623" s="4"/>
      <c r="FE623" s="4"/>
      <c r="FF623" s="4"/>
      <c r="FG623" s="4"/>
      <c r="FH623" s="4"/>
      <c r="FI623" s="4"/>
      <c r="FJ623" s="4"/>
      <c r="FK623" s="4"/>
      <c r="FL623" s="4"/>
      <c r="FM623" s="4"/>
      <c r="FN623" s="4"/>
      <c r="FO623" s="4"/>
      <c r="FP623" s="4"/>
      <c r="FQ623" s="4">
        <v>0</v>
      </c>
      <c r="FR623" s="4">
        <v>0</v>
      </c>
      <c r="FS623" s="4">
        <v>0</v>
      </c>
      <c r="FT623" s="4"/>
      <c r="FU623" s="4"/>
      <c r="FV623" s="4"/>
      <c r="FW623" s="4"/>
      <c r="FX623" s="4">
        <v>0</v>
      </c>
      <c r="FY623" s="4">
        <v>0</v>
      </c>
      <c r="FZ623" s="4"/>
      <c r="GA623" s="4" t="s">
        <v>3</v>
      </c>
      <c r="GB623" s="4"/>
      <c r="GC623" s="4"/>
      <c r="GD623" s="4">
        <v>1</v>
      </c>
      <c r="GE623" s="4"/>
      <c r="GF623" s="4">
        <v>1207750113</v>
      </c>
      <c r="GG623" s="4">
        <v>2</v>
      </c>
      <c r="GH623" s="4">
        <v>1</v>
      </c>
      <c r="GI623" s="4">
        <v>2</v>
      </c>
      <c r="GJ623" s="4">
        <v>0</v>
      </c>
      <c r="GK623" s="4">
        <v>0</v>
      </c>
      <c r="GL623" s="4">
        <f t="shared" si="855"/>
        <v>0</v>
      </c>
      <c r="GM623" s="4">
        <f t="shared" si="856"/>
        <v>161369.53</v>
      </c>
      <c r="GN623" s="4">
        <f t="shared" si="857"/>
        <v>0</v>
      </c>
      <c r="GO623" s="4">
        <f t="shared" si="858"/>
        <v>161369.53</v>
      </c>
      <c r="GP623" s="4">
        <f t="shared" si="859"/>
        <v>0</v>
      </c>
      <c r="GQ623" s="4"/>
      <c r="GR623" s="4">
        <v>0</v>
      </c>
      <c r="GS623" s="4">
        <v>0</v>
      </c>
      <c r="GT623" s="4">
        <v>0</v>
      </c>
      <c r="GU623" s="4" t="s">
        <v>3</v>
      </c>
      <c r="GV623" s="4">
        <f t="shared" si="860"/>
        <v>0</v>
      </c>
      <c r="GW623" s="4">
        <v>1</v>
      </c>
      <c r="GX623" s="4">
        <f t="shared" si="861"/>
        <v>0</v>
      </c>
      <c r="GY623" s="4"/>
      <c r="GZ623" s="4"/>
      <c r="HA623" s="4">
        <v>0</v>
      </c>
      <c r="HB623" s="4">
        <v>0</v>
      </c>
      <c r="HC623" s="4">
        <f t="shared" si="862"/>
        <v>0</v>
      </c>
      <c r="HD623" s="4"/>
      <c r="HE623" s="4" t="s">
        <v>3</v>
      </c>
      <c r="HF623" s="4" t="s">
        <v>3</v>
      </c>
      <c r="HG623" s="4"/>
      <c r="HH623" s="4"/>
      <c r="HI623" s="4"/>
      <c r="HJ623" s="4"/>
      <c r="HK623" s="4"/>
      <c r="HL623" s="4"/>
      <c r="HM623" s="4" t="s">
        <v>3</v>
      </c>
      <c r="HN623" s="4" t="s">
        <v>3</v>
      </c>
      <c r="HO623" s="4" t="s">
        <v>3</v>
      </c>
      <c r="HP623" s="4" t="s">
        <v>3</v>
      </c>
      <c r="HQ623" s="4" t="s">
        <v>3</v>
      </c>
      <c r="HR623" s="4"/>
      <c r="HS623" s="4">
        <v>0</v>
      </c>
      <c r="HT623" s="4"/>
      <c r="HU623" s="4"/>
      <c r="HV623" s="4"/>
      <c r="HW623" s="4"/>
      <c r="HX623" s="4"/>
      <c r="HY623" s="4"/>
      <c r="HZ623" s="4"/>
      <c r="IA623" s="4"/>
      <c r="IB623" s="4"/>
      <c r="IC623" s="4"/>
      <c r="ID623" s="4"/>
      <c r="IE623" s="4"/>
      <c r="IF623" s="4"/>
      <c r="IG623" s="4"/>
      <c r="IH623" s="4"/>
      <c r="II623" s="4"/>
      <c r="IJ623" s="4"/>
      <c r="IK623" s="4">
        <v>0</v>
      </c>
      <c r="IL623" s="4"/>
      <c r="IM623" s="4"/>
      <c r="IN623" s="4"/>
      <c r="IO623" s="4"/>
      <c r="IP623" s="4"/>
      <c r="IQ623" s="4"/>
      <c r="IR623" s="4"/>
      <c r="IS623" s="4"/>
      <c r="IT623" s="4"/>
      <c r="IU623" s="4"/>
    </row>
    <row r="624" spans="1:255" x14ac:dyDescent="0.25">
      <c r="A624" s="3">
        <v>17</v>
      </c>
      <c r="B624" s="3">
        <v>1</v>
      </c>
      <c r="C624" s="3"/>
      <c r="D624" s="3"/>
      <c r="E624" s="3" t="s">
        <v>783</v>
      </c>
      <c r="F624" s="3" t="s">
        <v>784</v>
      </c>
      <c r="G624" s="3" t="s">
        <v>2534</v>
      </c>
      <c r="H624" s="3" t="s">
        <v>764</v>
      </c>
      <c r="I624" s="3">
        <f>ROUND(1403*1.02/1000,9)</f>
        <v>1.43106</v>
      </c>
      <c r="J624" s="3">
        <v>0</v>
      </c>
      <c r="K624" s="3">
        <f>ROUND(1403*1.02/1000,9)</f>
        <v>1.43106</v>
      </c>
      <c r="L624" s="3"/>
      <c r="M624" s="3"/>
      <c r="N624" s="3"/>
      <c r="O624" s="3">
        <f t="shared" si="824"/>
        <v>53718.59</v>
      </c>
      <c r="P624" s="3">
        <f t="shared" si="825"/>
        <v>53718.59</v>
      </c>
      <c r="Q624" s="3">
        <f t="shared" si="826"/>
        <v>0</v>
      </c>
      <c r="R624" s="3">
        <f t="shared" si="827"/>
        <v>0</v>
      </c>
      <c r="S624" s="3">
        <f t="shared" si="828"/>
        <v>0</v>
      </c>
      <c r="T624" s="3">
        <f t="shared" si="829"/>
        <v>0</v>
      </c>
      <c r="U624" s="3">
        <f t="shared" si="830"/>
        <v>0</v>
      </c>
      <c r="V624" s="3">
        <f t="shared" si="831"/>
        <v>0</v>
      </c>
      <c r="W624" s="3">
        <f t="shared" si="832"/>
        <v>0</v>
      </c>
      <c r="X624" s="3">
        <f t="shared" si="833"/>
        <v>0</v>
      </c>
      <c r="Y624" s="3">
        <f t="shared" si="834"/>
        <v>0</v>
      </c>
      <c r="Z624" s="3"/>
      <c r="AA624" s="3">
        <v>54971259</v>
      </c>
      <c r="AB624" s="3">
        <f t="shared" si="835"/>
        <v>37537.620000000003</v>
      </c>
      <c r="AC624" s="3">
        <f t="shared" si="836"/>
        <v>37537.620000000003</v>
      </c>
      <c r="AD624" s="3">
        <f t="shared" si="837"/>
        <v>0</v>
      </c>
      <c r="AE624" s="3">
        <f t="shared" si="838"/>
        <v>0</v>
      </c>
      <c r="AF624" s="3">
        <f t="shared" si="839"/>
        <v>0</v>
      </c>
      <c r="AG624" s="3">
        <f t="shared" si="840"/>
        <v>0</v>
      </c>
      <c r="AH624" s="3">
        <f t="shared" si="841"/>
        <v>0</v>
      </c>
      <c r="AI624" s="3">
        <f t="shared" si="842"/>
        <v>0</v>
      </c>
      <c r="AJ624" s="3">
        <f t="shared" si="843"/>
        <v>0</v>
      </c>
      <c r="AK624" s="3">
        <v>37537.620000000003</v>
      </c>
      <c r="AL624" s="3">
        <v>37537.620000000003</v>
      </c>
      <c r="AM624" s="3">
        <v>0</v>
      </c>
      <c r="AN624" s="3">
        <v>0</v>
      </c>
      <c r="AO624" s="3">
        <v>0</v>
      </c>
      <c r="AP624" s="3">
        <v>0</v>
      </c>
      <c r="AQ624" s="3">
        <v>0</v>
      </c>
      <c r="AR624" s="3">
        <v>0</v>
      </c>
      <c r="AS624" s="3">
        <v>0</v>
      </c>
      <c r="AT624" s="3">
        <v>0</v>
      </c>
      <c r="AU624" s="3">
        <v>0</v>
      </c>
      <c r="AV624" s="3">
        <v>1</v>
      </c>
      <c r="AW624" s="3">
        <v>1</v>
      </c>
      <c r="AX624" s="3"/>
      <c r="AY624" s="3"/>
      <c r="AZ624" s="3">
        <v>1</v>
      </c>
      <c r="BA624" s="3">
        <v>1</v>
      </c>
      <c r="BB624" s="3">
        <v>1</v>
      </c>
      <c r="BC624" s="3">
        <v>1</v>
      </c>
      <c r="BD624" s="3" t="s">
        <v>3</v>
      </c>
      <c r="BE624" s="3" t="s">
        <v>3</v>
      </c>
      <c r="BF624" s="3" t="s">
        <v>3</v>
      </c>
      <c r="BG624" s="3" t="s">
        <v>3</v>
      </c>
      <c r="BH624" s="3">
        <v>3</v>
      </c>
      <c r="BI624" s="3">
        <v>2</v>
      </c>
      <c r="BJ624" s="3" t="s">
        <v>785</v>
      </c>
      <c r="BK624" s="3"/>
      <c r="BL624" s="3"/>
      <c r="BM624" s="3">
        <v>1618</v>
      </c>
      <c r="BN624" s="3">
        <v>0</v>
      </c>
      <c r="BO624" s="3" t="s">
        <v>3</v>
      </c>
      <c r="BP624" s="3">
        <v>0</v>
      </c>
      <c r="BQ624" s="3">
        <v>201</v>
      </c>
      <c r="BR624" s="3">
        <v>0</v>
      </c>
      <c r="BS624" s="3">
        <v>1</v>
      </c>
      <c r="BT624" s="3">
        <v>1</v>
      </c>
      <c r="BU624" s="3">
        <v>1</v>
      </c>
      <c r="BV624" s="3">
        <v>1</v>
      </c>
      <c r="BW624" s="3">
        <v>1</v>
      </c>
      <c r="BX624" s="3">
        <v>1</v>
      </c>
      <c r="BY624" s="3" t="s">
        <v>3</v>
      </c>
      <c r="BZ624" s="3">
        <v>0</v>
      </c>
      <c r="CA624" s="3">
        <v>0</v>
      </c>
      <c r="CB624" s="3" t="s">
        <v>3</v>
      </c>
      <c r="CC624" s="3"/>
      <c r="CD624" s="3"/>
      <c r="CE624" s="3">
        <v>1566</v>
      </c>
      <c r="CF624" s="3">
        <v>0</v>
      </c>
      <c r="CG624" s="3">
        <v>0</v>
      </c>
      <c r="CH624" s="3"/>
      <c r="CI624" s="3"/>
      <c r="CJ624" s="3"/>
      <c r="CK624" s="3"/>
      <c r="CL624" s="3"/>
      <c r="CM624" s="3">
        <v>0</v>
      </c>
      <c r="CN624" s="3" t="s">
        <v>3</v>
      </c>
      <c r="CO624" s="3">
        <v>0</v>
      </c>
      <c r="CP624" s="3">
        <f t="shared" si="844"/>
        <v>53718.59</v>
      </c>
      <c r="CQ624" s="3">
        <f t="shared" si="845"/>
        <v>37537.620000000003</v>
      </c>
      <c r="CR624" s="3">
        <f t="shared" si="846"/>
        <v>0</v>
      </c>
      <c r="CS624" s="3">
        <f t="shared" si="847"/>
        <v>0</v>
      </c>
      <c r="CT624" s="3">
        <f t="shared" si="848"/>
        <v>0</v>
      </c>
      <c r="CU624" s="3">
        <f t="shared" si="849"/>
        <v>0</v>
      </c>
      <c r="CV624" s="3">
        <f t="shared" si="850"/>
        <v>0</v>
      </c>
      <c r="CW624" s="3">
        <f t="shared" si="851"/>
        <v>0</v>
      </c>
      <c r="CX624" s="3">
        <f t="shared" si="852"/>
        <v>0</v>
      </c>
      <c r="CY624" s="3">
        <f t="shared" si="853"/>
        <v>0</v>
      </c>
      <c r="CZ624" s="3">
        <f t="shared" si="854"/>
        <v>0</v>
      </c>
      <c r="DA624" s="3"/>
      <c r="DB624" s="3"/>
      <c r="DC624" s="3" t="s">
        <v>3</v>
      </c>
      <c r="DD624" s="3" t="s">
        <v>3</v>
      </c>
      <c r="DE624" s="3" t="s">
        <v>3</v>
      </c>
      <c r="DF624" s="3" t="s">
        <v>3</v>
      </c>
      <c r="DG624" s="3" t="s">
        <v>3</v>
      </c>
      <c r="DH624" s="3" t="s">
        <v>3</v>
      </c>
      <c r="DI624" s="3" t="s">
        <v>3</v>
      </c>
      <c r="DJ624" s="3" t="s">
        <v>3</v>
      </c>
      <c r="DK624" s="3" t="s">
        <v>3</v>
      </c>
      <c r="DL624" s="3" t="s">
        <v>3</v>
      </c>
      <c r="DM624" s="3" t="s">
        <v>3</v>
      </c>
      <c r="DN624" s="3">
        <v>0</v>
      </c>
      <c r="DO624" s="3">
        <v>0</v>
      </c>
      <c r="DP624" s="3">
        <v>1</v>
      </c>
      <c r="DQ624" s="3">
        <v>1</v>
      </c>
      <c r="DR624" s="3"/>
      <c r="DS624" s="3"/>
      <c r="DT624" s="3"/>
      <c r="DU624" s="3">
        <v>1003</v>
      </c>
      <c r="DV624" s="3" t="s">
        <v>764</v>
      </c>
      <c r="DW624" s="3" t="s">
        <v>764</v>
      </c>
      <c r="DX624" s="3">
        <v>1000</v>
      </c>
      <c r="DY624" s="3"/>
      <c r="DZ624" s="3" t="s">
        <v>3</v>
      </c>
      <c r="EA624" s="3" t="s">
        <v>3</v>
      </c>
      <c r="EB624" s="3" t="s">
        <v>3</v>
      </c>
      <c r="EC624" s="3" t="s">
        <v>3</v>
      </c>
      <c r="ED624" s="3"/>
      <c r="EE624" s="3">
        <v>57042987</v>
      </c>
      <c r="EF624" s="3">
        <v>201</v>
      </c>
      <c r="EG624" s="3" t="s">
        <v>575</v>
      </c>
      <c r="EH624" s="3">
        <v>0</v>
      </c>
      <c r="EI624" s="3" t="s">
        <v>3</v>
      </c>
      <c r="EJ624" s="3">
        <v>2</v>
      </c>
      <c r="EK624" s="3">
        <v>1618</v>
      </c>
      <c r="EL624" s="3" t="s">
        <v>576</v>
      </c>
      <c r="EM624" s="3" t="s">
        <v>577</v>
      </c>
      <c r="EN624" s="3"/>
      <c r="EO624" s="3" t="s">
        <v>3</v>
      </c>
      <c r="EP624" s="3"/>
      <c r="EQ624" s="3">
        <v>0</v>
      </c>
      <c r="ER624" s="3">
        <v>37537.620000000003</v>
      </c>
      <c r="ES624" s="3">
        <v>37537.620000000003</v>
      </c>
      <c r="ET624" s="3">
        <v>0</v>
      </c>
      <c r="EU624" s="3">
        <v>0</v>
      </c>
      <c r="EV624" s="3">
        <v>0</v>
      </c>
      <c r="EW624" s="3">
        <v>0</v>
      </c>
      <c r="EX624" s="3">
        <v>0</v>
      </c>
      <c r="EY624" s="3">
        <v>0</v>
      </c>
      <c r="EZ624" s="3"/>
      <c r="FA624" s="3"/>
      <c r="FB624" s="3"/>
      <c r="FC624" s="3"/>
      <c r="FD624" s="3"/>
      <c r="FE624" s="3"/>
      <c r="FF624" s="3"/>
      <c r="FG624" s="3"/>
      <c r="FH624" s="3"/>
      <c r="FI624" s="3"/>
      <c r="FJ624" s="3"/>
      <c r="FK624" s="3"/>
      <c r="FL624" s="3"/>
      <c r="FM624" s="3"/>
      <c r="FN624" s="3"/>
      <c r="FO624" s="3"/>
      <c r="FP624" s="3"/>
      <c r="FQ624" s="3">
        <v>0</v>
      </c>
      <c r="FR624" s="3">
        <v>0</v>
      </c>
      <c r="FS624" s="3">
        <v>0</v>
      </c>
      <c r="FT624" s="3"/>
      <c r="FU624" s="3"/>
      <c r="FV624" s="3"/>
      <c r="FW624" s="3"/>
      <c r="FX624" s="3">
        <v>0</v>
      </c>
      <c r="FY624" s="3">
        <v>0</v>
      </c>
      <c r="FZ624" s="3"/>
      <c r="GA624" s="3" t="s">
        <v>3</v>
      </c>
      <c r="GB624" s="3"/>
      <c r="GC624" s="3"/>
      <c r="GD624" s="3">
        <v>1</v>
      </c>
      <c r="GE624" s="3"/>
      <c r="GF624" s="3">
        <v>102506605</v>
      </c>
      <c r="GG624" s="3">
        <v>2</v>
      </c>
      <c r="GH624" s="3">
        <v>1</v>
      </c>
      <c r="GI624" s="3">
        <v>-2</v>
      </c>
      <c r="GJ624" s="3">
        <v>0</v>
      </c>
      <c r="GK624" s="3">
        <v>0</v>
      </c>
      <c r="GL624" s="3">
        <f t="shared" si="855"/>
        <v>0</v>
      </c>
      <c r="GM624" s="3">
        <f t="shared" si="856"/>
        <v>53718.59</v>
      </c>
      <c r="GN624" s="3">
        <f t="shared" si="857"/>
        <v>0</v>
      </c>
      <c r="GO624" s="3">
        <f t="shared" si="858"/>
        <v>53718.59</v>
      </c>
      <c r="GP624" s="3">
        <f t="shared" si="859"/>
        <v>0</v>
      </c>
      <c r="GQ624" s="3"/>
      <c r="GR624" s="3">
        <v>0</v>
      </c>
      <c r="GS624" s="3">
        <v>3</v>
      </c>
      <c r="GT624" s="3">
        <v>0</v>
      </c>
      <c r="GU624" s="3" t="s">
        <v>3</v>
      </c>
      <c r="GV624" s="3">
        <f t="shared" si="860"/>
        <v>0</v>
      </c>
      <c r="GW624" s="3">
        <v>1</v>
      </c>
      <c r="GX624" s="3">
        <f t="shared" si="861"/>
        <v>0</v>
      </c>
      <c r="GY624" s="3"/>
      <c r="GZ624" s="3"/>
      <c r="HA624" s="3">
        <v>0</v>
      </c>
      <c r="HB624" s="3">
        <v>0</v>
      </c>
      <c r="HC624" s="3">
        <f t="shared" si="862"/>
        <v>0</v>
      </c>
      <c r="HD624" s="3"/>
      <c r="HE624" s="3" t="s">
        <v>3</v>
      </c>
      <c r="HF624" s="3" t="s">
        <v>3</v>
      </c>
      <c r="HG624" s="3"/>
      <c r="HH624" s="3"/>
      <c r="HI624" s="3"/>
      <c r="HJ624" s="3"/>
      <c r="HK624" s="3"/>
      <c r="HL624" s="3"/>
      <c r="HM624" s="3" t="s">
        <v>3</v>
      </c>
      <c r="HN624" s="3" t="s">
        <v>3</v>
      </c>
      <c r="HO624" s="3" t="s">
        <v>3</v>
      </c>
      <c r="HP624" s="3" t="s">
        <v>3</v>
      </c>
      <c r="HQ624" s="3" t="s">
        <v>3</v>
      </c>
      <c r="HR624" s="3"/>
      <c r="HS624" s="3">
        <v>0</v>
      </c>
      <c r="HT624" s="3"/>
      <c r="HU624" s="3"/>
      <c r="HV624" s="3"/>
      <c r="HW624" s="3"/>
      <c r="HX624" s="3"/>
      <c r="HY624" s="3"/>
      <c r="HZ624" s="3"/>
      <c r="IA624" s="3"/>
      <c r="IB624" s="3"/>
      <c r="IC624" s="3"/>
      <c r="ID624" s="3"/>
      <c r="IE624" s="3"/>
      <c r="IF624" s="3"/>
      <c r="IG624" s="3"/>
      <c r="IH624" s="3"/>
      <c r="II624" s="3"/>
      <c r="IJ624" s="3"/>
      <c r="IK624" s="3">
        <v>0</v>
      </c>
      <c r="IL624" s="3"/>
      <c r="IM624" s="3"/>
      <c r="IN624" s="3"/>
      <c r="IO624" s="3"/>
      <c r="IP624" s="3"/>
      <c r="IQ624" s="3"/>
      <c r="IR624" s="3"/>
      <c r="IS624" s="3"/>
      <c r="IT624" s="3"/>
      <c r="IU624" s="3"/>
    </row>
    <row r="625" spans="1:255" x14ac:dyDescent="0.25">
      <c r="A625" s="4">
        <v>17</v>
      </c>
      <c r="B625" s="4">
        <v>1</v>
      </c>
      <c r="C625" s="4"/>
      <c r="D625" s="4"/>
      <c r="E625" s="4" t="s">
        <v>783</v>
      </c>
      <c r="F625" s="4" t="s">
        <v>784</v>
      </c>
      <c r="G625" s="4" t="s">
        <v>2534</v>
      </c>
      <c r="H625" s="4" t="s">
        <v>764</v>
      </c>
      <c r="I625" s="4">
        <f>ROUND(1403*1.02/1000,9)</f>
        <v>1.43106</v>
      </c>
      <c r="J625" s="4">
        <v>0</v>
      </c>
      <c r="K625" s="4">
        <f>ROUND(1403*1.02/1000,9)</f>
        <v>1.43106</v>
      </c>
      <c r="L625" s="4"/>
      <c r="M625" s="4"/>
      <c r="N625" s="4"/>
      <c r="O625" s="4">
        <f t="shared" si="824"/>
        <v>297600.99</v>
      </c>
      <c r="P625" s="4">
        <f t="shared" si="825"/>
        <v>297600.99</v>
      </c>
      <c r="Q625" s="4">
        <f t="shared" si="826"/>
        <v>0</v>
      </c>
      <c r="R625" s="4">
        <f t="shared" si="827"/>
        <v>0</v>
      </c>
      <c r="S625" s="4">
        <f t="shared" si="828"/>
        <v>0</v>
      </c>
      <c r="T625" s="4">
        <f t="shared" si="829"/>
        <v>0</v>
      </c>
      <c r="U625" s="4">
        <f t="shared" si="830"/>
        <v>0</v>
      </c>
      <c r="V625" s="4">
        <f t="shared" si="831"/>
        <v>0</v>
      </c>
      <c r="W625" s="4">
        <f t="shared" si="832"/>
        <v>0</v>
      </c>
      <c r="X625" s="4">
        <f t="shared" si="833"/>
        <v>0</v>
      </c>
      <c r="Y625" s="4">
        <f t="shared" si="834"/>
        <v>0</v>
      </c>
      <c r="Z625" s="4"/>
      <c r="AA625" s="4">
        <v>55890823</v>
      </c>
      <c r="AB625" s="4">
        <f t="shared" si="835"/>
        <v>37537.620000000003</v>
      </c>
      <c r="AC625" s="4">
        <f t="shared" si="836"/>
        <v>37537.620000000003</v>
      </c>
      <c r="AD625" s="4">
        <f t="shared" si="837"/>
        <v>0</v>
      </c>
      <c r="AE625" s="4">
        <f t="shared" si="838"/>
        <v>0</v>
      </c>
      <c r="AF625" s="4">
        <f t="shared" si="839"/>
        <v>0</v>
      </c>
      <c r="AG625" s="4">
        <f t="shared" si="840"/>
        <v>0</v>
      </c>
      <c r="AH625" s="4">
        <f t="shared" si="841"/>
        <v>0</v>
      </c>
      <c r="AI625" s="4">
        <f t="shared" si="842"/>
        <v>0</v>
      </c>
      <c r="AJ625" s="4">
        <f t="shared" si="843"/>
        <v>0</v>
      </c>
      <c r="AK625" s="4">
        <v>37537.620000000003</v>
      </c>
      <c r="AL625" s="4">
        <v>37537.620000000003</v>
      </c>
      <c r="AM625" s="4">
        <v>0</v>
      </c>
      <c r="AN625" s="4">
        <v>0</v>
      </c>
      <c r="AO625" s="4">
        <v>0</v>
      </c>
      <c r="AP625" s="4">
        <v>0</v>
      </c>
      <c r="AQ625" s="4">
        <v>0</v>
      </c>
      <c r="AR625" s="4">
        <v>0</v>
      </c>
      <c r="AS625" s="4">
        <v>0</v>
      </c>
      <c r="AT625" s="4">
        <v>0</v>
      </c>
      <c r="AU625" s="4">
        <v>0</v>
      </c>
      <c r="AV625" s="4">
        <v>1</v>
      </c>
      <c r="AW625" s="4">
        <v>1</v>
      </c>
      <c r="AX625" s="4"/>
      <c r="AY625" s="4"/>
      <c r="AZ625" s="4">
        <v>1</v>
      </c>
      <c r="BA625" s="4">
        <v>1</v>
      </c>
      <c r="BB625" s="4">
        <v>1</v>
      </c>
      <c r="BC625" s="4">
        <v>5.54</v>
      </c>
      <c r="BD625" s="4" t="s">
        <v>3</v>
      </c>
      <c r="BE625" s="4" t="s">
        <v>3</v>
      </c>
      <c r="BF625" s="4" t="s">
        <v>3</v>
      </c>
      <c r="BG625" s="4" t="s">
        <v>3</v>
      </c>
      <c r="BH625" s="4">
        <v>3</v>
      </c>
      <c r="BI625" s="4">
        <v>2</v>
      </c>
      <c r="BJ625" s="4" t="s">
        <v>785</v>
      </c>
      <c r="BK625" s="4"/>
      <c r="BL625" s="4"/>
      <c r="BM625" s="4">
        <v>1618</v>
      </c>
      <c r="BN625" s="4">
        <v>0</v>
      </c>
      <c r="BO625" s="4" t="s">
        <v>784</v>
      </c>
      <c r="BP625" s="4">
        <v>1</v>
      </c>
      <c r="BQ625" s="4">
        <v>201</v>
      </c>
      <c r="BR625" s="4">
        <v>0</v>
      </c>
      <c r="BS625" s="4">
        <v>1</v>
      </c>
      <c r="BT625" s="4">
        <v>1</v>
      </c>
      <c r="BU625" s="4">
        <v>1</v>
      </c>
      <c r="BV625" s="4">
        <v>1</v>
      </c>
      <c r="BW625" s="4">
        <v>1</v>
      </c>
      <c r="BX625" s="4">
        <v>1</v>
      </c>
      <c r="BY625" s="4" t="s">
        <v>3</v>
      </c>
      <c r="BZ625" s="4">
        <v>0</v>
      </c>
      <c r="CA625" s="4">
        <v>0</v>
      </c>
      <c r="CB625" s="4" t="s">
        <v>3</v>
      </c>
      <c r="CC625" s="4"/>
      <c r="CD625" s="4"/>
      <c r="CE625" s="4">
        <v>1566</v>
      </c>
      <c r="CF625" s="4">
        <v>0</v>
      </c>
      <c r="CG625" s="4">
        <v>0</v>
      </c>
      <c r="CH625" s="4"/>
      <c r="CI625" s="4"/>
      <c r="CJ625" s="4"/>
      <c r="CK625" s="4"/>
      <c r="CL625" s="4"/>
      <c r="CM625" s="4">
        <v>0</v>
      </c>
      <c r="CN625" s="4" t="s">
        <v>3</v>
      </c>
      <c r="CO625" s="4">
        <v>0</v>
      </c>
      <c r="CP625" s="4">
        <f t="shared" si="844"/>
        <v>297600.99</v>
      </c>
      <c r="CQ625" s="4">
        <f t="shared" si="845"/>
        <v>207958.41</v>
      </c>
      <c r="CR625" s="4">
        <f t="shared" si="846"/>
        <v>0</v>
      </c>
      <c r="CS625" s="4">
        <f t="shared" si="847"/>
        <v>0</v>
      </c>
      <c r="CT625" s="4">
        <f t="shared" si="848"/>
        <v>0</v>
      </c>
      <c r="CU625" s="4">
        <f t="shared" si="849"/>
        <v>0</v>
      </c>
      <c r="CV625" s="4">
        <f t="shared" si="850"/>
        <v>0</v>
      </c>
      <c r="CW625" s="4">
        <f t="shared" si="851"/>
        <v>0</v>
      </c>
      <c r="CX625" s="4">
        <f t="shared" si="852"/>
        <v>0</v>
      </c>
      <c r="CY625" s="4">
        <f t="shared" si="853"/>
        <v>0</v>
      </c>
      <c r="CZ625" s="4">
        <f t="shared" si="854"/>
        <v>0</v>
      </c>
      <c r="DA625" s="4"/>
      <c r="DB625" s="4"/>
      <c r="DC625" s="4" t="s">
        <v>3</v>
      </c>
      <c r="DD625" s="4" t="s">
        <v>3</v>
      </c>
      <c r="DE625" s="4" t="s">
        <v>3</v>
      </c>
      <c r="DF625" s="4" t="s">
        <v>3</v>
      </c>
      <c r="DG625" s="4" t="s">
        <v>3</v>
      </c>
      <c r="DH625" s="4" t="s">
        <v>3</v>
      </c>
      <c r="DI625" s="4" t="s">
        <v>3</v>
      </c>
      <c r="DJ625" s="4" t="s">
        <v>3</v>
      </c>
      <c r="DK625" s="4" t="s">
        <v>3</v>
      </c>
      <c r="DL625" s="4" t="s">
        <v>3</v>
      </c>
      <c r="DM625" s="4" t="s">
        <v>3</v>
      </c>
      <c r="DN625" s="4">
        <v>0</v>
      </c>
      <c r="DO625" s="4">
        <v>0</v>
      </c>
      <c r="DP625" s="4">
        <v>1</v>
      </c>
      <c r="DQ625" s="4">
        <v>1</v>
      </c>
      <c r="DR625" s="4"/>
      <c r="DS625" s="4"/>
      <c r="DT625" s="4"/>
      <c r="DU625" s="4">
        <v>1003</v>
      </c>
      <c r="DV625" s="4" t="s">
        <v>764</v>
      </c>
      <c r="DW625" s="4" t="s">
        <v>764</v>
      </c>
      <c r="DX625" s="4">
        <v>1000</v>
      </c>
      <c r="DY625" s="4"/>
      <c r="DZ625" s="4" t="s">
        <v>3</v>
      </c>
      <c r="EA625" s="4" t="s">
        <v>3</v>
      </c>
      <c r="EB625" s="4" t="s">
        <v>3</v>
      </c>
      <c r="EC625" s="4" t="s">
        <v>3</v>
      </c>
      <c r="ED625" s="4"/>
      <c r="EE625" s="4">
        <v>57042987</v>
      </c>
      <c r="EF625" s="4">
        <v>201</v>
      </c>
      <c r="EG625" s="4" t="s">
        <v>575</v>
      </c>
      <c r="EH625" s="4">
        <v>0</v>
      </c>
      <c r="EI625" s="4" t="s">
        <v>3</v>
      </c>
      <c r="EJ625" s="4">
        <v>2</v>
      </c>
      <c r="EK625" s="4">
        <v>1618</v>
      </c>
      <c r="EL625" s="4" t="s">
        <v>576</v>
      </c>
      <c r="EM625" s="4" t="s">
        <v>577</v>
      </c>
      <c r="EN625" s="4"/>
      <c r="EO625" s="4" t="s">
        <v>3</v>
      </c>
      <c r="EP625" s="4"/>
      <c r="EQ625" s="4">
        <v>0</v>
      </c>
      <c r="ER625" s="4">
        <v>37537.620000000003</v>
      </c>
      <c r="ES625" s="4">
        <v>37537.620000000003</v>
      </c>
      <c r="ET625" s="4">
        <v>0</v>
      </c>
      <c r="EU625" s="4">
        <v>0</v>
      </c>
      <c r="EV625" s="4">
        <v>0</v>
      </c>
      <c r="EW625" s="4">
        <v>0</v>
      </c>
      <c r="EX625" s="4">
        <v>0</v>
      </c>
      <c r="EY625" s="4">
        <v>0</v>
      </c>
      <c r="EZ625" s="4"/>
      <c r="FA625" s="4"/>
      <c r="FB625" s="4"/>
      <c r="FC625" s="4"/>
      <c r="FD625" s="4"/>
      <c r="FE625" s="4"/>
      <c r="FF625" s="4"/>
      <c r="FG625" s="4"/>
      <c r="FH625" s="4"/>
      <c r="FI625" s="4"/>
      <c r="FJ625" s="4"/>
      <c r="FK625" s="4"/>
      <c r="FL625" s="4"/>
      <c r="FM625" s="4"/>
      <c r="FN625" s="4"/>
      <c r="FO625" s="4"/>
      <c r="FP625" s="4"/>
      <c r="FQ625" s="4">
        <v>0</v>
      </c>
      <c r="FR625" s="4">
        <v>0</v>
      </c>
      <c r="FS625" s="4">
        <v>0</v>
      </c>
      <c r="FT625" s="4"/>
      <c r="FU625" s="4"/>
      <c r="FV625" s="4"/>
      <c r="FW625" s="4"/>
      <c r="FX625" s="4">
        <v>0</v>
      </c>
      <c r="FY625" s="4">
        <v>0</v>
      </c>
      <c r="FZ625" s="4"/>
      <c r="GA625" s="4" t="s">
        <v>3</v>
      </c>
      <c r="GB625" s="4"/>
      <c r="GC625" s="4"/>
      <c r="GD625" s="4">
        <v>1</v>
      </c>
      <c r="GE625" s="4"/>
      <c r="GF625" s="4">
        <v>102506605</v>
      </c>
      <c r="GG625" s="4">
        <v>2</v>
      </c>
      <c r="GH625" s="4">
        <v>1</v>
      </c>
      <c r="GI625" s="4">
        <v>2</v>
      </c>
      <c r="GJ625" s="4">
        <v>0</v>
      </c>
      <c r="GK625" s="4">
        <v>0</v>
      </c>
      <c r="GL625" s="4">
        <f t="shared" si="855"/>
        <v>0</v>
      </c>
      <c r="GM625" s="4">
        <f t="shared" si="856"/>
        <v>297600.99</v>
      </c>
      <c r="GN625" s="4">
        <f t="shared" si="857"/>
        <v>0</v>
      </c>
      <c r="GO625" s="4">
        <f t="shared" si="858"/>
        <v>297600.99</v>
      </c>
      <c r="GP625" s="4">
        <f t="shared" si="859"/>
        <v>0</v>
      </c>
      <c r="GQ625" s="4"/>
      <c r="GR625" s="4">
        <v>0</v>
      </c>
      <c r="GS625" s="4">
        <v>0</v>
      </c>
      <c r="GT625" s="4">
        <v>0</v>
      </c>
      <c r="GU625" s="4" t="s">
        <v>3</v>
      </c>
      <c r="GV625" s="4">
        <f t="shared" si="860"/>
        <v>0</v>
      </c>
      <c r="GW625" s="4">
        <v>1</v>
      </c>
      <c r="GX625" s="4">
        <f t="shared" si="861"/>
        <v>0</v>
      </c>
      <c r="GY625" s="4"/>
      <c r="GZ625" s="4"/>
      <c r="HA625" s="4">
        <v>0</v>
      </c>
      <c r="HB625" s="4">
        <v>0</v>
      </c>
      <c r="HC625" s="4">
        <f t="shared" si="862"/>
        <v>0</v>
      </c>
      <c r="HD625" s="4"/>
      <c r="HE625" s="4" t="s">
        <v>3</v>
      </c>
      <c r="HF625" s="4" t="s">
        <v>3</v>
      </c>
      <c r="HG625" s="4"/>
      <c r="HH625" s="4"/>
      <c r="HI625" s="4"/>
      <c r="HJ625" s="4"/>
      <c r="HK625" s="4"/>
      <c r="HL625" s="4"/>
      <c r="HM625" s="4" t="s">
        <v>3</v>
      </c>
      <c r="HN625" s="4" t="s">
        <v>3</v>
      </c>
      <c r="HO625" s="4" t="s">
        <v>3</v>
      </c>
      <c r="HP625" s="4" t="s">
        <v>3</v>
      </c>
      <c r="HQ625" s="4" t="s">
        <v>3</v>
      </c>
      <c r="HR625" s="4"/>
      <c r="HS625" s="4">
        <v>0</v>
      </c>
      <c r="HT625" s="4"/>
      <c r="HU625" s="4"/>
      <c r="HV625" s="4"/>
      <c r="HW625" s="4"/>
      <c r="HX625" s="4"/>
      <c r="HY625" s="4"/>
      <c r="HZ625" s="4"/>
      <c r="IA625" s="4"/>
      <c r="IB625" s="4"/>
      <c r="IC625" s="4"/>
      <c r="ID625" s="4"/>
      <c r="IE625" s="4"/>
      <c r="IF625" s="4"/>
      <c r="IG625" s="4"/>
      <c r="IH625" s="4"/>
      <c r="II625" s="4"/>
      <c r="IJ625" s="4"/>
      <c r="IK625" s="4">
        <v>0</v>
      </c>
      <c r="IL625" s="4"/>
      <c r="IM625" s="4"/>
      <c r="IN625" s="4"/>
      <c r="IO625" s="4"/>
      <c r="IP625" s="4"/>
      <c r="IQ625" s="4"/>
      <c r="IR625" s="4"/>
      <c r="IS625" s="4"/>
      <c r="IT625" s="4"/>
      <c r="IU625" s="4"/>
    </row>
    <row r="626" spans="1:255" x14ac:dyDescent="0.25">
      <c r="A626" s="3">
        <v>17</v>
      </c>
      <c r="B626" s="3">
        <v>1</v>
      </c>
      <c r="C626" s="3"/>
      <c r="D626" s="3"/>
      <c r="E626" s="3" t="s">
        <v>786</v>
      </c>
      <c r="F626" s="3" t="s">
        <v>787</v>
      </c>
      <c r="G626" s="3" t="s">
        <v>2535</v>
      </c>
      <c r="H626" s="3" t="s">
        <v>764</v>
      </c>
      <c r="I626" s="3">
        <f>ROUND(625*1.02/1000,9)</f>
        <v>0.63749999999999996</v>
      </c>
      <c r="J626" s="3">
        <v>0</v>
      </c>
      <c r="K626" s="3">
        <f>ROUND(625*1.02/1000,9)</f>
        <v>0.63749999999999996</v>
      </c>
      <c r="L626" s="3"/>
      <c r="M626" s="3"/>
      <c r="N626" s="3"/>
      <c r="O626" s="3">
        <f t="shared" si="824"/>
        <v>16633.87</v>
      </c>
      <c r="P626" s="3">
        <f t="shared" si="825"/>
        <v>16633.87</v>
      </c>
      <c r="Q626" s="3">
        <f t="shared" si="826"/>
        <v>0</v>
      </c>
      <c r="R626" s="3">
        <f t="shared" si="827"/>
        <v>0</v>
      </c>
      <c r="S626" s="3">
        <f t="shared" si="828"/>
        <v>0</v>
      </c>
      <c r="T626" s="3">
        <f t="shared" si="829"/>
        <v>0</v>
      </c>
      <c r="U626" s="3">
        <f t="shared" si="830"/>
        <v>0</v>
      </c>
      <c r="V626" s="3">
        <f t="shared" si="831"/>
        <v>0</v>
      </c>
      <c r="W626" s="3">
        <f t="shared" si="832"/>
        <v>0</v>
      </c>
      <c r="X626" s="3">
        <f t="shared" si="833"/>
        <v>0</v>
      </c>
      <c r="Y626" s="3">
        <f t="shared" si="834"/>
        <v>0</v>
      </c>
      <c r="Z626" s="3"/>
      <c r="AA626" s="3">
        <v>54971259</v>
      </c>
      <c r="AB626" s="3">
        <f t="shared" si="835"/>
        <v>26092.34</v>
      </c>
      <c r="AC626" s="3">
        <f t="shared" si="836"/>
        <v>26092.34</v>
      </c>
      <c r="AD626" s="3">
        <f t="shared" si="837"/>
        <v>0</v>
      </c>
      <c r="AE626" s="3">
        <f t="shared" si="838"/>
        <v>0</v>
      </c>
      <c r="AF626" s="3">
        <f t="shared" si="839"/>
        <v>0</v>
      </c>
      <c r="AG626" s="3">
        <f t="shared" si="840"/>
        <v>0</v>
      </c>
      <c r="AH626" s="3">
        <f t="shared" si="841"/>
        <v>0</v>
      </c>
      <c r="AI626" s="3">
        <f t="shared" si="842"/>
        <v>0</v>
      </c>
      <c r="AJ626" s="3">
        <f t="shared" si="843"/>
        <v>0</v>
      </c>
      <c r="AK626" s="3">
        <v>26092.34</v>
      </c>
      <c r="AL626" s="3">
        <v>26092.34</v>
      </c>
      <c r="AM626" s="3">
        <v>0</v>
      </c>
      <c r="AN626" s="3">
        <v>0</v>
      </c>
      <c r="AO626" s="3">
        <v>0</v>
      </c>
      <c r="AP626" s="3">
        <v>0</v>
      </c>
      <c r="AQ626" s="3">
        <v>0</v>
      </c>
      <c r="AR626" s="3">
        <v>0</v>
      </c>
      <c r="AS626" s="3">
        <v>0</v>
      </c>
      <c r="AT626" s="3">
        <v>0</v>
      </c>
      <c r="AU626" s="3">
        <v>0</v>
      </c>
      <c r="AV626" s="3">
        <v>1</v>
      </c>
      <c r="AW626" s="3">
        <v>1</v>
      </c>
      <c r="AX626" s="3"/>
      <c r="AY626" s="3"/>
      <c r="AZ626" s="3">
        <v>1</v>
      </c>
      <c r="BA626" s="3">
        <v>1</v>
      </c>
      <c r="BB626" s="3">
        <v>1</v>
      </c>
      <c r="BC626" s="3">
        <v>1</v>
      </c>
      <c r="BD626" s="3" t="s">
        <v>3</v>
      </c>
      <c r="BE626" s="3" t="s">
        <v>3</v>
      </c>
      <c r="BF626" s="3" t="s">
        <v>3</v>
      </c>
      <c r="BG626" s="3" t="s">
        <v>3</v>
      </c>
      <c r="BH626" s="3">
        <v>3</v>
      </c>
      <c r="BI626" s="3">
        <v>2</v>
      </c>
      <c r="BJ626" s="3" t="s">
        <v>788</v>
      </c>
      <c r="BK626" s="3"/>
      <c r="BL626" s="3"/>
      <c r="BM626" s="3">
        <v>1618</v>
      </c>
      <c r="BN626" s="3">
        <v>0</v>
      </c>
      <c r="BO626" s="3" t="s">
        <v>3</v>
      </c>
      <c r="BP626" s="3">
        <v>0</v>
      </c>
      <c r="BQ626" s="3">
        <v>201</v>
      </c>
      <c r="BR626" s="3">
        <v>0</v>
      </c>
      <c r="BS626" s="3">
        <v>1</v>
      </c>
      <c r="BT626" s="3">
        <v>1</v>
      </c>
      <c r="BU626" s="3">
        <v>1</v>
      </c>
      <c r="BV626" s="3">
        <v>1</v>
      </c>
      <c r="BW626" s="3">
        <v>1</v>
      </c>
      <c r="BX626" s="3">
        <v>1</v>
      </c>
      <c r="BY626" s="3" t="s">
        <v>3</v>
      </c>
      <c r="BZ626" s="3">
        <v>0</v>
      </c>
      <c r="CA626" s="3">
        <v>0</v>
      </c>
      <c r="CB626" s="3" t="s">
        <v>3</v>
      </c>
      <c r="CC626" s="3"/>
      <c r="CD626" s="3"/>
      <c r="CE626" s="3">
        <v>1566</v>
      </c>
      <c r="CF626" s="3">
        <v>0</v>
      </c>
      <c r="CG626" s="3">
        <v>0</v>
      </c>
      <c r="CH626" s="3"/>
      <c r="CI626" s="3"/>
      <c r="CJ626" s="3"/>
      <c r="CK626" s="3"/>
      <c r="CL626" s="3"/>
      <c r="CM626" s="3">
        <v>0</v>
      </c>
      <c r="CN626" s="3" t="s">
        <v>3</v>
      </c>
      <c r="CO626" s="3">
        <v>0</v>
      </c>
      <c r="CP626" s="3">
        <f t="shared" si="844"/>
        <v>16633.87</v>
      </c>
      <c r="CQ626" s="3">
        <f t="shared" si="845"/>
        <v>26092.34</v>
      </c>
      <c r="CR626" s="3">
        <f t="shared" si="846"/>
        <v>0</v>
      </c>
      <c r="CS626" s="3">
        <f t="shared" si="847"/>
        <v>0</v>
      </c>
      <c r="CT626" s="3">
        <f t="shared" si="848"/>
        <v>0</v>
      </c>
      <c r="CU626" s="3">
        <f t="shared" si="849"/>
        <v>0</v>
      </c>
      <c r="CV626" s="3">
        <f t="shared" si="850"/>
        <v>0</v>
      </c>
      <c r="CW626" s="3">
        <f t="shared" si="851"/>
        <v>0</v>
      </c>
      <c r="CX626" s="3">
        <f t="shared" si="852"/>
        <v>0</v>
      </c>
      <c r="CY626" s="3">
        <f t="shared" si="853"/>
        <v>0</v>
      </c>
      <c r="CZ626" s="3">
        <f t="shared" si="854"/>
        <v>0</v>
      </c>
      <c r="DA626" s="3"/>
      <c r="DB626" s="3"/>
      <c r="DC626" s="3" t="s">
        <v>3</v>
      </c>
      <c r="DD626" s="3" t="s">
        <v>3</v>
      </c>
      <c r="DE626" s="3" t="s">
        <v>3</v>
      </c>
      <c r="DF626" s="3" t="s">
        <v>3</v>
      </c>
      <c r="DG626" s="3" t="s">
        <v>3</v>
      </c>
      <c r="DH626" s="3" t="s">
        <v>3</v>
      </c>
      <c r="DI626" s="3" t="s">
        <v>3</v>
      </c>
      <c r="DJ626" s="3" t="s">
        <v>3</v>
      </c>
      <c r="DK626" s="3" t="s">
        <v>3</v>
      </c>
      <c r="DL626" s="3" t="s">
        <v>3</v>
      </c>
      <c r="DM626" s="3" t="s">
        <v>3</v>
      </c>
      <c r="DN626" s="3">
        <v>0</v>
      </c>
      <c r="DO626" s="3">
        <v>0</v>
      </c>
      <c r="DP626" s="3">
        <v>1</v>
      </c>
      <c r="DQ626" s="3">
        <v>1</v>
      </c>
      <c r="DR626" s="3"/>
      <c r="DS626" s="3"/>
      <c r="DT626" s="3"/>
      <c r="DU626" s="3">
        <v>1003</v>
      </c>
      <c r="DV626" s="3" t="s">
        <v>764</v>
      </c>
      <c r="DW626" s="3" t="s">
        <v>764</v>
      </c>
      <c r="DX626" s="3">
        <v>1000</v>
      </c>
      <c r="DY626" s="3"/>
      <c r="DZ626" s="3" t="s">
        <v>3</v>
      </c>
      <c r="EA626" s="3" t="s">
        <v>3</v>
      </c>
      <c r="EB626" s="3" t="s">
        <v>3</v>
      </c>
      <c r="EC626" s="3" t="s">
        <v>3</v>
      </c>
      <c r="ED626" s="3"/>
      <c r="EE626" s="3">
        <v>57042987</v>
      </c>
      <c r="EF626" s="3">
        <v>201</v>
      </c>
      <c r="EG626" s="3" t="s">
        <v>575</v>
      </c>
      <c r="EH626" s="3">
        <v>0</v>
      </c>
      <c r="EI626" s="3" t="s">
        <v>3</v>
      </c>
      <c r="EJ626" s="3">
        <v>2</v>
      </c>
      <c r="EK626" s="3">
        <v>1618</v>
      </c>
      <c r="EL626" s="3" t="s">
        <v>576</v>
      </c>
      <c r="EM626" s="3" t="s">
        <v>577</v>
      </c>
      <c r="EN626" s="3"/>
      <c r="EO626" s="3" t="s">
        <v>3</v>
      </c>
      <c r="EP626" s="3"/>
      <c r="EQ626" s="3">
        <v>0</v>
      </c>
      <c r="ER626" s="3">
        <v>26092.34</v>
      </c>
      <c r="ES626" s="3">
        <v>26092.34</v>
      </c>
      <c r="ET626" s="3">
        <v>0</v>
      </c>
      <c r="EU626" s="3">
        <v>0</v>
      </c>
      <c r="EV626" s="3">
        <v>0</v>
      </c>
      <c r="EW626" s="3">
        <v>0</v>
      </c>
      <c r="EX626" s="3">
        <v>0</v>
      </c>
      <c r="EY626" s="3">
        <v>0</v>
      </c>
      <c r="EZ626" s="3"/>
      <c r="FA626" s="3"/>
      <c r="FB626" s="3"/>
      <c r="FC626" s="3"/>
      <c r="FD626" s="3"/>
      <c r="FE626" s="3"/>
      <c r="FF626" s="3"/>
      <c r="FG626" s="3"/>
      <c r="FH626" s="3"/>
      <c r="FI626" s="3"/>
      <c r="FJ626" s="3"/>
      <c r="FK626" s="3"/>
      <c r="FL626" s="3"/>
      <c r="FM626" s="3"/>
      <c r="FN626" s="3"/>
      <c r="FO626" s="3"/>
      <c r="FP626" s="3"/>
      <c r="FQ626" s="3">
        <v>0</v>
      </c>
      <c r="FR626" s="3">
        <v>0</v>
      </c>
      <c r="FS626" s="3">
        <v>0</v>
      </c>
      <c r="FT626" s="3"/>
      <c r="FU626" s="3"/>
      <c r="FV626" s="3"/>
      <c r="FW626" s="3"/>
      <c r="FX626" s="3">
        <v>0</v>
      </c>
      <c r="FY626" s="3">
        <v>0</v>
      </c>
      <c r="FZ626" s="3"/>
      <c r="GA626" s="3" t="s">
        <v>3</v>
      </c>
      <c r="GB626" s="3"/>
      <c r="GC626" s="3"/>
      <c r="GD626" s="3">
        <v>1</v>
      </c>
      <c r="GE626" s="3"/>
      <c r="GF626" s="3">
        <v>1972267343</v>
      </c>
      <c r="GG626" s="3">
        <v>2</v>
      </c>
      <c r="GH626" s="3">
        <v>1</v>
      </c>
      <c r="GI626" s="3">
        <v>-2</v>
      </c>
      <c r="GJ626" s="3">
        <v>0</v>
      </c>
      <c r="GK626" s="3">
        <v>0</v>
      </c>
      <c r="GL626" s="3">
        <f t="shared" si="855"/>
        <v>0</v>
      </c>
      <c r="GM626" s="3">
        <f t="shared" si="856"/>
        <v>16633.87</v>
      </c>
      <c r="GN626" s="3">
        <f t="shared" si="857"/>
        <v>0</v>
      </c>
      <c r="GO626" s="3">
        <f t="shared" si="858"/>
        <v>16633.87</v>
      </c>
      <c r="GP626" s="3">
        <f t="shared" si="859"/>
        <v>0</v>
      </c>
      <c r="GQ626" s="3"/>
      <c r="GR626" s="3">
        <v>0</v>
      </c>
      <c r="GS626" s="3">
        <v>3</v>
      </c>
      <c r="GT626" s="3">
        <v>0</v>
      </c>
      <c r="GU626" s="3" t="s">
        <v>3</v>
      </c>
      <c r="GV626" s="3">
        <f t="shared" si="860"/>
        <v>0</v>
      </c>
      <c r="GW626" s="3">
        <v>1</v>
      </c>
      <c r="GX626" s="3">
        <f t="shared" si="861"/>
        <v>0</v>
      </c>
      <c r="GY626" s="3"/>
      <c r="GZ626" s="3"/>
      <c r="HA626" s="3">
        <v>0</v>
      </c>
      <c r="HB626" s="3">
        <v>0</v>
      </c>
      <c r="HC626" s="3">
        <f t="shared" si="862"/>
        <v>0</v>
      </c>
      <c r="HD626" s="3"/>
      <c r="HE626" s="3" t="s">
        <v>3</v>
      </c>
      <c r="HF626" s="3" t="s">
        <v>3</v>
      </c>
      <c r="HG626" s="3"/>
      <c r="HH626" s="3"/>
      <c r="HI626" s="3"/>
      <c r="HJ626" s="3"/>
      <c r="HK626" s="3"/>
      <c r="HL626" s="3"/>
      <c r="HM626" s="3" t="s">
        <v>3</v>
      </c>
      <c r="HN626" s="3" t="s">
        <v>3</v>
      </c>
      <c r="HO626" s="3" t="s">
        <v>3</v>
      </c>
      <c r="HP626" s="3" t="s">
        <v>3</v>
      </c>
      <c r="HQ626" s="3" t="s">
        <v>3</v>
      </c>
      <c r="HR626" s="3"/>
      <c r="HS626" s="3">
        <v>0</v>
      </c>
      <c r="HT626" s="3"/>
      <c r="HU626" s="3"/>
      <c r="HV626" s="3"/>
      <c r="HW626" s="3"/>
      <c r="HX626" s="3"/>
      <c r="HY626" s="3"/>
      <c r="HZ626" s="3"/>
      <c r="IA626" s="3"/>
      <c r="IB626" s="3"/>
      <c r="IC626" s="3"/>
      <c r="ID626" s="3"/>
      <c r="IE626" s="3"/>
      <c r="IF626" s="3"/>
      <c r="IG626" s="3"/>
      <c r="IH626" s="3"/>
      <c r="II626" s="3"/>
      <c r="IJ626" s="3"/>
      <c r="IK626" s="3">
        <v>0</v>
      </c>
      <c r="IL626" s="3"/>
      <c r="IM626" s="3"/>
      <c r="IN626" s="3"/>
      <c r="IO626" s="3"/>
      <c r="IP626" s="3"/>
      <c r="IQ626" s="3"/>
      <c r="IR626" s="3"/>
      <c r="IS626" s="3"/>
      <c r="IT626" s="3"/>
      <c r="IU626" s="3"/>
    </row>
    <row r="627" spans="1:255" x14ac:dyDescent="0.25">
      <c r="A627" s="4">
        <v>17</v>
      </c>
      <c r="B627" s="4">
        <v>1</v>
      </c>
      <c r="C627" s="4"/>
      <c r="D627" s="4"/>
      <c r="E627" s="4" t="s">
        <v>786</v>
      </c>
      <c r="F627" s="4" t="s">
        <v>787</v>
      </c>
      <c r="G627" s="4" t="s">
        <v>2535</v>
      </c>
      <c r="H627" s="4" t="s">
        <v>764</v>
      </c>
      <c r="I627" s="4">
        <f>ROUND(625*1.02/1000,9)</f>
        <v>0.63749999999999996</v>
      </c>
      <c r="J627" s="4">
        <v>0</v>
      </c>
      <c r="K627" s="4">
        <f>ROUND(625*1.02/1000,9)</f>
        <v>0.63749999999999996</v>
      </c>
      <c r="L627" s="4"/>
      <c r="M627" s="4"/>
      <c r="N627" s="4"/>
      <c r="O627" s="4">
        <f t="shared" si="824"/>
        <v>84999.08</v>
      </c>
      <c r="P627" s="4">
        <f t="shared" si="825"/>
        <v>84999.08</v>
      </c>
      <c r="Q627" s="4">
        <f t="shared" si="826"/>
        <v>0</v>
      </c>
      <c r="R627" s="4">
        <f t="shared" si="827"/>
        <v>0</v>
      </c>
      <c r="S627" s="4">
        <f t="shared" si="828"/>
        <v>0</v>
      </c>
      <c r="T627" s="4">
        <f t="shared" si="829"/>
        <v>0</v>
      </c>
      <c r="U627" s="4">
        <f t="shared" si="830"/>
        <v>0</v>
      </c>
      <c r="V627" s="4">
        <f t="shared" si="831"/>
        <v>0</v>
      </c>
      <c r="W627" s="4">
        <f t="shared" si="832"/>
        <v>0</v>
      </c>
      <c r="X627" s="4">
        <f t="shared" si="833"/>
        <v>0</v>
      </c>
      <c r="Y627" s="4">
        <f t="shared" si="834"/>
        <v>0</v>
      </c>
      <c r="Z627" s="4"/>
      <c r="AA627" s="4">
        <v>55890823</v>
      </c>
      <c r="AB627" s="4">
        <f t="shared" si="835"/>
        <v>26092.34</v>
      </c>
      <c r="AC627" s="4">
        <f t="shared" si="836"/>
        <v>26092.34</v>
      </c>
      <c r="AD627" s="4">
        <f t="shared" si="837"/>
        <v>0</v>
      </c>
      <c r="AE627" s="4">
        <f t="shared" si="838"/>
        <v>0</v>
      </c>
      <c r="AF627" s="4">
        <f t="shared" si="839"/>
        <v>0</v>
      </c>
      <c r="AG627" s="4">
        <f t="shared" si="840"/>
        <v>0</v>
      </c>
      <c r="AH627" s="4">
        <f t="shared" si="841"/>
        <v>0</v>
      </c>
      <c r="AI627" s="4">
        <f t="shared" si="842"/>
        <v>0</v>
      </c>
      <c r="AJ627" s="4">
        <f t="shared" si="843"/>
        <v>0</v>
      </c>
      <c r="AK627" s="4">
        <v>26092.34</v>
      </c>
      <c r="AL627" s="4">
        <v>26092.34</v>
      </c>
      <c r="AM627" s="4">
        <v>0</v>
      </c>
      <c r="AN627" s="4">
        <v>0</v>
      </c>
      <c r="AO627" s="4">
        <v>0</v>
      </c>
      <c r="AP627" s="4">
        <v>0</v>
      </c>
      <c r="AQ627" s="4">
        <v>0</v>
      </c>
      <c r="AR627" s="4">
        <v>0</v>
      </c>
      <c r="AS627" s="4">
        <v>0</v>
      </c>
      <c r="AT627" s="4">
        <v>0</v>
      </c>
      <c r="AU627" s="4">
        <v>0</v>
      </c>
      <c r="AV627" s="4">
        <v>1</v>
      </c>
      <c r="AW627" s="4">
        <v>1</v>
      </c>
      <c r="AX627" s="4"/>
      <c r="AY627" s="4"/>
      <c r="AZ627" s="4">
        <v>1</v>
      </c>
      <c r="BA627" s="4">
        <v>1</v>
      </c>
      <c r="BB627" s="4">
        <v>1</v>
      </c>
      <c r="BC627" s="4">
        <v>5.1100000000000003</v>
      </c>
      <c r="BD627" s="4" t="s">
        <v>3</v>
      </c>
      <c r="BE627" s="4" t="s">
        <v>3</v>
      </c>
      <c r="BF627" s="4" t="s">
        <v>3</v>
      </c>
      <c r="BG627" s="4" t="s">
        <v>3</v>
      </c>
      <c r="BH627" s="4">
        <v>3</v>
      </c>
      <c r="BI627" s="4">
        <v>2</v>
      </c>
      <c r="BJ627" s="4" t="s">
        <v>788</v>
      </c>
      <c r="BK627" s="4"/>
      <c r="BL627" s="4"/>
      <c r="BM627" s="4">
        <v>1618</v>
      </c>
      <c r="BN627" s="4">
        <v>0</v>
      </c>
      <c r="BO627" s="4" t="s">
        <v>787</v>
      </c>
      <c r="BP627" s="4">
        <v>1</v>
      </c>
      <c r="BQ627" s="4">
        <v>201</v>
      </c>
      <c r="BR627" s="4">
        <v>0</v>
      </c>
      <c r="BS627" s="4">
        <v>1</v>
      </c>
      <c r="BT627" s="4">
        <v>1</v>
      </c>
      <c r="BU627" s="4">
        <v>1</v>
      </c>
      <c r="BV627" s="4">
        <v>1</v>
      </c>
      <c r="BW627" s="4">
        <v>1</v>
      </c>
      <c r="BX627" s="4">
        <v>1</v>
      </c>
      <c r="BY627" s="4" t="s">
        <v>3</v>
      </c>
      <c r="BZ627" s="4">
        <v>0</v>
      </c>
      <c r="CA627" s="4">
        <v>0</v>
      </c>
      <c r="CB627" s="4" t="s">
        <v>3</v>
      </c>
      <c r="CC627" s="4"/>
      <c r="CD627" s="4"/>
      <c r="CE627" s="4">
        <v>1566</v>
      </c>
      <c r="CF627" s="4">
        <v>0</v>
      </c>
      <c r="CG627" s="4">
        <v>0</v>
      </c>
      <c r="CH627" s="4"/>
      <c r="CI627" s="4"/>
      <c r="CJ627" s="4"/>
      <c r="CK627" s="4"/>
      <c r="CL627" s="4"/>
      <c r="CM627" s="4">
        <v>0</v>
      </c>
      <c r="CN627" s="4" t="s">
        <v>3</v>
      </c>
      <c r="CO627" s="4">
        <v>0</v>
      </c>
      <c r="CP627" s="4">
        <f t="shared" si="844"/>
        <v>84999.08</v>
      </c>
      <c r="CQ627" s="4">
        <f t="shared" si="845"/>
        <v>133331.85999999999</v>
      </c>
      <c r="CR627" s="4">
        <f t="shared" si="846"/>
        <v>0</v>
      </c>
      <c r="CS627" s="4">
        <f t="shared" si="847"/>
        <v>0</v>
      </c>
      <c r="CT627" s="4">
        <f t="shared" si="848"/>
        <v>0</v>
      </c>
      <c r="CU627" s="4">
        <f t="shared" si="849"/>
        <v>0</v>
      </c>
      <c r="CV627" s="4">
        <f t="shared" si="850"/>
        <v>0</v>
      </c>
      <c r="CW627" s="4">
        <f t="shared" si="851"/>
        <v>0</v>
      </c>
      <c r="CX627" s="4">
        <f t="shared" si="852"/>
        <v>0</v>
      </c>
      <c r="CY627" s="4">
        <f t="shared" si="853"/>
        <v>0</v>
      </c>
      <c r="CZ627" s="4">
        <f t="shared" si="854"/>
        <v>0</v>
      </c>
      <c r="DA627" s="4"/>
      <c r="DB627" s="4"/>
      <c r="DC627" s="4" t="s">
        <v>3</v>
      </c>
      <c r="DD627" s="4" t="s">
        <v>3</v>
      </c>
      <c r="DE627" s="4" t="s">
        <v>3</v>
      </c>
      <c r="DF627" s="4" t="s">
        <v>3</v>
      </c>
      <c r="DG627" s="4" t="s">
        <v>3</v>
      </c>
      <c r="DH627" s="4" t="s">
        <v>3</v>
      </c>
      <c r="DI627" s="4" t="s">
        <v>3</v>
      </c>
      <c r="DJ627" s="4" t="s">
        <v>3</v>
      </c>
      <c r="DK627" s="4" t="s">
        <v>3</v>
      </c>
      <c r="DL627" s="4" t="s">
        <v>3</v>
      </c>
      <c r="DM627" s="4" t="s">
        <v>3</v>
      </c>
      <c r="DN627" s="4">
        <v>0</v>
      </c>
      <c r="DO627" s="4">
        <v>0</v>
      </c>
      <c r="DP627" s="4">
        <v>1</v>
      </c>
      <c r="DQ627" s="4">
        <v>1</v>
      </c>
      <c r="DR627" s="4"/>
      <c r="DS627" s="4"/>
      <c r="DT627" s="4"/>
      <c r="DU627" s="4">
        <v>1003</v>
      </c>
      <c r="DV627" s="4" t="s">
        <v>764</v>
      </c>
      <c r="DW627" s="4" t="s">
        <v>764</v>
      </c>
      <c r="DX627" s="4">
        <v>1000</v>
      </c>
      <c r="DY627" s="4"/>
      <c r="DZ627" s="4" t="s">
        <v>3</v>
      </c>
      <c r="EA627" s="4" t="s">
        <v>3</v>
      </c>
      <c r="EB627" s="4" t="s">
        <v>3</v>
      </c>
      <c r="EC627" s="4" t="s">
        <v>3</v>
      </c>
      <c r="ED627" s="4"/>
      <c r="EE627" s="4">
        <v>57042987</v>
      </c>
      <c r="EF627" s="4">
        <v>201</v>
      </c>
      <c r="EG627" s="4" t="s">
        <v>575</v>
      </c>
      <c r="EH627" s="4">
        <v>0</v>
      </c>
      <c r="EI627" s="4" t="s">
        <v>3</v>
      </c>
      <c r="EJ627" s="4">
        <v>2</v>
      </c>
      <c r="EK627" s="4">
        <v>1618</v>
      </c>
      <c r="EL627" s="4" t="s">
        <v>576</v>
      </c>
      <c r="EM627" s="4" t="s">
        <v>577</v>
      </c>
      <c r="EN627" s="4"/>
      <c r="EO627" s="4" t="s">
        <v>3</v>
      </c>
      <c r="EP627" s="4"/>
      <c r="EQ627" s="4">
        <v>0</v>
      </c>
      <c r="ER627" s="4">
        <v>26092.34</v>
      </c>
      <c r="ES627" s="4">
        <v>26092.34</v>
      </c>
      <c r="ET627" s="4">
        <v>0</v>
      </c>
      <c r="EU627" s="4">
        <v>0</v>
      </c>
      <c r="EV627" s="4">
        <v>0</v>
      </c>
      <c r="EW627" s="4">
        <v>0</v>
      </c>
      <c r="EX627" s="4">
        <v>0</v>
      </c>
      <c r="EY627" s="4">
        <v>0</v>
      </c>
      <c r="EZ627" s="4"/>
      <c r="FA627" s="4"/>
      <c r="FB627" s="4"/>
      <c r="FC627" s="4"/>
      <c r="FD627" s="4"/>
      <c r="FE627" s="4"/>
      <c r="FF627" s="4"/>
      <c r="FG627" s="4"/>
      <c r="FH627" s="4"/>
      <c r="FI627" s="4"/>
      <c r="FJ627" s="4"/>
      <c r="FK627" s="4"/>
      <c r="FL627" s="4"/>
      <c r="FM627" s="4"/>
      <c r="FN627" s="4"/>
      <c r="FO627" s="4"/>
      <c r="FP627" s="4"/>
      <c r="FQ627" s="4">
        <v>0</v>
      </c>
      <c r="FR627" s="4">
        <v>0</v>
      </c>
      <c r="FS627" s="4">
        <v>0</v>
      </c>
      <c r="FT627" s="4"/>
      <c r="FU627" s="4"/>
      <c r="FV627" s="4"/>
      <c r="FW627" s="4"/>
      <c r="FX627" s="4">
        <v>0</v>
      </c>
      <c r="FY627" s="4">
        <v>0</v>
      </c>
      <c r="FZ627" s="4"/>
      <c r="GA627" s="4" t="s">
        <v>3</v>
      </c>
      <c r="GB627" s="4"/>
      <c r="GC627" s="4"/>
      <c r="GD627" s="4">
        <v>1</v>
      </c>
      <c r="GE627" s="4"/>
      <c r="GF627" s="4">
        <v>1972267343</v>
      </c>
      <c r="GG627" s="4">
        <v>2</v>
      </c>
      <c r="GH627" s="4">
        <v>1</v>
      </c>
      <c r="GI627" s="4">
        <v>2</v>
      </c>
      <c r="GJ627" s="4">
        <v>0</v>
      </c>
      <c r="GK627" s="4">
        <v>0</v>
      </c>
      <c r="GL627" s="4">
        <f t="shared" si="855"/>
        <v>0</v>
      </c>
      <c r="GM627" s="4">
        <f t="shared" si="856"/>
        <v>84999.08</v>
      </c>
      <c r="GN627" s="4">
        <f t="shared" si="857"/>
        <v>0</v>
      </c>
      <c r="GO627" s="4">
        <f t="shared" si="858"/>
        <v>84999.08</v>
      </c>
      <c r="GP627" s="4">
        <f t="shared" si="859"/>
        <v>0</v>
      </c>
      <c r="GQ627" s="4"/>
      <c r="GR627" s="4">
        <v>0</v>
      </c>
      <c r="GS627" s="4">
        <v>0</v>
      </c>
      <c r="GT627" s="4">
        <v>0</v>
      </c>
      <c r="GU627" s="4" t="s">
        <v>3</v>
      </c>
      <c r="GV627" s="4">
        <f t="shared" si="860"/>
        <v>0</v>
      </c>
      <c r="GW627" s="4">
        <v>1</v>
      </c>
      <c r="GX627" s="4">
        <f t="shared" si="861"/>
        <v>0</v>
      </c>
      <c r="GY627" s="4"/>
      <c r="GZ627" s="4"/>
      <c r="HA627" s="4">
        <v>0</v>
      </c>
      <c r="HB627" s="4">
        <v>0</v>
      </c>
      <c r="HC627" s="4">
        <f t="shared" si="862"/>
        <v>0</v>
      </c>
      <c r="HD627" s="4"/>
      <c r="HE627" s="4" t="s">
        <v>3</v>
      </c>
      <c r="HF627" s="4" t="s">
        <v>3</v>
      </c>
      <c r="HG627" s="4"/>
      <c r="HH627" s="4"/>
      <c r="HI627" s="4"/>
      <c r="HJ627" s="4"/>
      <c r="HK627" s="4"/>
      <c r="HL627" s="4"/>
      <c r="HM627" s="4" t="s">
        <v>3</v>
      </c>
      <c r="HN627" s="4" t="s">
        <v>3</v>
      </c>
      <c r="HO627" s="4" t="s">
        <v>3</v>
      </c>
      <c r="HP627" s="4" t="s">
        <v>3</v>
      </c>
      <c r="HQ627" s="4" t="s">
        <v>3</v>
      </c>
      <c r="HR627" s="4"/>
      <c r="HS627" s="4">
        <v>0</v>
      </c>
      <c r="HT627" s="4"/>
      <c r="HU627" s="4"/>
      <c r="HV627" s="4"/>
      <c r="HW627" s="4"/>
      <c r="HX627" s="4"/>
      <c r="HY627" s="4"/>
      <c r="HZ627" s="4"/>
      <c r="IA627" s="4"/>
      <c r="IB627" s="4"/>
      <c r="IC627" s="4"/>
      <c r="ID627" s="4"/>
      <c r="IE627" s="4"/>
      <c r="IF627" s="4"/>
      <c r="IG627" s="4"/>
      <c r="IH627" s="4"/>
      <c r="II627" s="4"/>
      <c r="IJ627" s="4"/>
      <c r="IK627" s="4">
        <v>0</v>
      </c>
      <c r="IL627" s="4"/>
      <c r="IM627" s="4"/>
      <c r="IN627" s="4"/>
      <c r="IO627" s="4"/>
      <c r="IP627" s="4"/>
      <c r="IQ627" s="4"/>
      <c r="IR627" s="4"/>
      <c r="IS627" s="4"/>
      <c r="IT627" s="4"/>
      <c r="IU627" s="4"/>
    </row>
    <row r="628" spans="1:255" x14ac:dyDescent="0.25">
      <c r="A628" s="3">
        <v>17</v>
      </c>
      <c r="B628" s="3">
        <v>1</v>
      </c>
      <c r="C628" s="3"/>
      <c r="D628" s="3"/>
      <c r="E628" s="3" t="s">
        <v>789</v>
      </c>
      <c r="F628" s="3" t="s">
        <v>790</v>
      </c>
      <c r="G628" s="3" t="s">
        <v>2536</v>
      </c>
      <c r="H628" s="3" t="s">
        <v>764</v>
      </c>
      <c r="I628" s="3">
        <f>ROUND(508*1.02/1000,9)</f>
        <v>0.51815999999999995</v>
      </c>
      <c r="J628" s="3">
        <v>0</v>
      </c>
      <c r="K628" s="3">
        <f>ROUND(508*1.02/1000,9)</f>
        <v>0.51815999999999995</v>
      </c>
      <c r="L628" s="3"/>
      <c r="M628" s="3"/>
      <c r="N628" s="3"/>
      <c r="O628" s="3">
        <f t="shared" si="824"/>
        <v>10109.65</v>
      </c>
      <c r="P628" s="3">
        <f t="shared" si="825"/>
        <v>10109.65</v>
      </c>
      <c r="Q628" s="3">
        <f t="shared" si="826"/>
        <v>0</v>
      </c>
      <c r="R628" s="3">
        <f t="shared" si="827"/>
        <v>0</v>
      </c>
      <c r="S628" s="3">
        <f t="shared" si="828"/>
        <v>0</v>
      </c>
      <c r="T628" s="3">
        <f t="shared" si="829"/>
        <v>0</v>
      </c>
      <c r="U628" s="3">
        <f t="shared" si="830"/>
        <v>0</v>
      </c>
      <c r="V628" s="3">
        <f t="shared" si="831"/>
        <v>0</v>
      </c>
      <c r="W628" s="3">
        <f t="shared" si="832"/>
        <v>0</v>
      </c>
      <c r="X628" s="3">
        <f t="shared" si="833"/>
        <v>0</v>
      </c>
      <c r="Y628" s="3">
        <f t="shared" si="834"/>
        <v>0</v>
      </c>
      <c r="Z628" s="3"/>
      <c r="AA628" s="3">
        <v>54971259</v>
      </c>
      <c r="AB628" s="3">
        <f t="shared" si="835"/>
        <v>19510.68</v>
      </c>
      <c r="AC628" s="3">
        <f t="shared" si="836"/>
        <v>19510.68</v>
      </c>
      <c r="AD628" s="3">
        <f t="shared" si="837"/>
        <v>0</v>
      </c>
      <c r="AE628" s="3">
        <f t="shared" si="838"/>
        <v>0</v>
      </c>
      <c r="AF628" s="3">
        <f t="shared" si="839"/>
        <v>0</v>
      </c>
      <c r="AG628" s="3">
        <f t="shared" si="840"/>
        <v>0</v>
      </c>
      <c r="AH628" s="3">
        <f t="shared" si="841"/>
        <v>0</v>
      </c>
      <c r="AI628" s="3">
        <f t="shared" si="842"/>
        <v>0</v>
      </c>
      <c r="AJ628" s="3">
        <f t="shared" si="843"/>
        <v>0</v>
      </c>
      <c r="AK628" s="3">
        <v>19510.68</v>
      </c>
      <c r="AL628" s="3">
        <v>19510.68</v>
      </c>
      <c r="AM628" s="3">
        <v>0</v>
      </c>
      <c r="AN628" s="3">
        <v>0</v>
      </c>
      <c r="AO628" s="3">
        <v>0</v>
      </c>
      <c r="AP628" s="3">
        <v>0</v>
      </c>
      <c r="AQ628" s="3">
        <v>0</v>
      </c>
      <c r="AR628" s="3">
        <v>0</v>
      </c>
      <c r="AS628" s="3">
        <v>0</v>
      </c>
      <c r="AT628" s="3">
        <v>0</v>
      </c>
      <c r="AU628" s="3">
        <v>0</v>
      </c>
      <c r="AV628" s="3">
        <v>1</v>
      </c>
      <c r="AW628" s="3">
        <v>1</v>
      </c>
      <c r="AX628" s="3"/>
      <c r="AY628" s="3"/>
      <c r="AZ628" s="3">
        <v>1</v>
      </c>
      <c r="BA628" s="3">
        <v>1</v>
      </c>
      <c r="BB628" s="3">
        <v>1</v>
      </c>
      <c r="BC628" s="3">
        <v>1</v>
      </c>
      <c r="BD628" s="3" t="s">
        <v>3</v>
      </c>
      <c r="BE628" s="3" t="s">
        <v>3</v>
      </c>
      <c r="BF628" s="3" t="s">
        <v>3</v>
      </c>
      <c r="BG628" s="3" t="s">
        <v>3</v>
      </c>
      <c r="BH628" s="3">
        <v>3</v>
      </c>
      <c r="BI628" s="3">
        <v>2</v>
      </c>
      <c r="BJ628" s="3" t="s">
        <v>791</v>
      </c>
      <c r="BK628" s="3"/>
      <c r="BL628" s="3"/>
      <c r="BM628" s="3">
        <v>1618</v>
      </c>
      <c r="BN628" s="3">
        <v>0</v>
      </c>
      <c r="BO628" s="3" t="s">
        <v>3</v>
      </c>
      <c r="BP628" s="3">
        <v>0</v>
      </c>
      <c r="BQ628" s="3">
        <v>201</v>
      </c>
      <c r="BR628" s="3">
        <v>0</v>
      </c>
      <c r="BS628" s="3">
        <v>1</v>
      </c>
      <c r="BT628" s="3">
        <v>1</v>
      </c>
      <c r="BU628" s="3">
        <v>1</v>
      </c>
      <c r="BV628" s="3">
        <v>1</v>
      </c>
      <c r="BW628" s="3">
        <v>1</v>
      </c>
      <c r="BX628" s="3">
        <v>1</v>
      </c>
      <c r="BY628" s="3" t="s">
        <v>3</v>
      </c>
      <c r="BZ628" s="3">
        <v>0</v>
      </c>
      <c r="CA628" s="3">
        <v>0</v>
      </c>
      <c r="CB628" s="3" t="s">
        <v>3</v>
      </c>
      <c r="CC628" s="3"/>
      <c r="CD628" s="3"/>
      <c r="CE628" s="3">
        <v>1566</v>
      </c>
      <c r="CF628" s="3">
        <v>0</v>
      </c>
      <c r="CG628" s="3">
        <v>0</v>
      </c>
      <c r="CH628" s="3"/>
      <c r="CI628" s="3"/>
      <c r="CJ628" s="3"/>
      <c r="CK628" s="3"/>
      <c r="CL628" s="3"/>
      <c r="CM628" s="3">
        <v>0</v>
      </c>
      <c r="CN628" s="3" t="s">
        <v>3</v>
      </c>
      <c r="CO628" s="3">
        <v>0</v>
      </c>
      <c r="CP628" s="3">
        <f t="shared" si="844"/>
        <v>10109.65</v>
      </c>
      <c r="CQ628" s="3">
        <f t="shared" si="845"/>
        <v>19510.68</v>
      </c>
      <c r="CR628" s="3">
        <f t="shared" si="846"/>
        <v>0</v>
      </c>
      <c r="CS628" s="3">
        <f t="shared" si="847"/>
        <v>0</v>
      </c>
      <c r="CT628" s="3">
        <f t="shared" si="848"/>
        <v>0</v>
      </c>
      <c r="CU628" s="3">
        <f t="shared" si="849"/>
        <v>0</v>
      </c>
      <c r="CV628" s="3">
        <f t="shared" si="850"/>
        <v>0</v>
      </c>
      <c r="CW628" s="3">
        <f t="shared" si="851"/>
        <v>0</v>
      </c>
      <c r="CX628" s="3">
        <f t="shared" si="852"/>
        <v>0</v>
      </c>
      <c r="CY628" s="3">
        <f t="shared" si="853"/>
        <v>0</v>
      </c>
      <c r="CZ628" s="3">
        <f t="shared" si="854"/>
        <v>0</v>
      </c>
      <c r="DA628" s="3"/>
      <c r="DB628" s="3"/>
      <c r="DC628" s="3" t="s">
        <v>3</v>
      </c>
      <c r="DD628" s="3" t="s">
        <v>3</v>
      </c>
      <c r="DE628" s="3" t="s">
        <v>3</v>
      </c>
      <c r="DF628" s="3" t="s">
        <v>3</v>
      </c>
      <c r="DG628" s="3" t="s">
        <v>3</v>
      </c>
      <c r="DH628" s="3" t="s">
        <v>3</v>
      </c>
      <c r="DI628" s="3" t="s">
        <v>3</v>
      </c>
      <c r="DJ628" s="3" t="s">
        <v>3</v>
      </c>
      <c r="DK628" s="3" t="s">
        <v>3</v>
      </c>
      <c r="DL628" s="3" t="s">
        <v>3</v>
      </c>
      <c r="DM628" s="3" t="s">
        <v>3</v>
      </c>
      <c r="DN628" s="3">
        <v>0</v>
      </c>
      <c r="DO628" s="3">
        <v>0</v>
      </c>
      <c r="DP628" s="3">
        <v>1</v>
      </c>
      <c r="DQ628" s="3">
        <v>1</v>
      </c>
      <c r="DR628" s="3"/>
      <c r="DS628" s="3"/>
      <c r="DT628" s="3"/>
      <c r="DU628" s="3">
        <v>1003</v>
      </c>
      <c r="DV628" s="3" t="s">
        <v>764</v>
      </c>
      <c r="DW628" s="3" t="s">
        <v>764</v>
      </c>
      <c r="DX628" s="3">
        <v>1000</v>
      </c>
      <c r="DY628" s="3"/>
      <c r="DZ628" s="3" t="s">
        <v>3</v>
      </c>
      <c r="EA628" s="3" t="s">
        <v>3</v>
      </c>
      <c r="EB628" s="3" t="s">
        <v>3</v>
      </c>
      <c r="EC628" s="3" t="s">
        <v>3</v>
      </c>
      <c r="ED628" s="3"/>
      <c r="EE628" s="3">
        <v>57042987</v>
      </c>
      <c r="EF628" s="3">
        <v>201</v>
      </c>
      <c r="EG628" s="3" t="s">
        <v>575</v>
      </c>
      <c r="EH628" s="3">
        <v>0</v>
      </c>
      <c r="EI628" s="3" t="s">
        <v>3</v>
      </c>
      <c r="EJ628" s="3">
        <v>2</v>
      </c>
      <c r="EK628" s="3">
        <v>1618</v>
      </c>
      <c r="EL628" s="3" t="s">
        <v>576</v>
      </c>
      <c r="EM628" s="3" t="s">
        <v>577</v>
      </c>
      <c r="EN628" s="3"/>
      <c r="EO628" s="3" t="s">
        <v>3</v>
      </c>
      <c r="EP628" s="3"/>
      <c r="EQ628" s="3">
        <v>0</v>
      </c>
      <c r="ER628" s="3">
        <v>19510.68</v>
      </c>
      <c r="ES628" s="3">
        <v>19510.68</v>
      </c>
      <c r="ET628" s="3">
        <v>0</v>
      </c>
      <c r="EU628" s="3">
        <v>0</v>
      </c>
      <c r="EV628" s="3">
        <v>0</v>
      </c>
      <c r="EW628" s="3">
        <v>0</v>
      </c>
      <c r="EX628" s="3">
        <v>0</v>
      </c>
      <c r="EY628" s="3">
        <v>0</v>
      </c>
      <c r="EZ628" s="3"/>
      <c r="FA628" s="3"/>
      <c r="FB628" s="3"/>
      <c r="FC628" s="3"/>
      <c r="FD628" s="3"/>
      <c r="FE628" s="3"/>
      <c r="FF628" s="3"/>
      <c r="FG628" s="3"/>
      <c r="FH628" s="3"/>
      <c r="FI628" s="3"/>
      <c r="FJ628" s="3"/>
      <c r="FK628" s="3"/>
      <c r="FL628" s="3"/>
      <c r="FM628" s="3"/>
      <c r="FN628" s="3"/>
      <c r="FO628" s="3"/>
      <c r="FP628" s="3"/>
      <c r="FQ628" s="3">
        <v>0</v>
      </c>
      <c r="FR628" s="3">
        <v>0</v>
      </c>
      <c r="FS628" s="3">
        <v>0</v>
      </c>
      <c r="FT628" s="3"/>
      <c r="FU628" s="3"/>
      <c r="FV628" s="3"/>
      <c r="FW628" s="3"/>
      <c r="FX628" s="3">
        <v>0</v>
      </c>
      <c r="FY628" s="3">
        <v>0</v>
      </c>
      <c r="FZ628" s="3"/>
      <c r="GA628" s="3" t="s">
        <v>3</v>
      </c>
      <c r="GB628" s="3"/>
      <c r="GC628" s="3"/>
      <c r="GD628" s="3">
        <v>1</v>
      </c>
      <c r="GE628" s="3"/>
      <c r="GF628" s="3">
        <v>-1201834950</v>
      </c>
      <c r="GG628" s="3">
        <v>2</v>
      </c>
      <c r="GH628" s="3">
        <v>1</v>
      </c>
      <c r="GI628" s="3">
        <v>-2</v>
      </c>
      <c r="GJ628" s="3">
        <v>0</v>
      </c>
      <c r="GK628" s="3">
        <v>0</v>
      </c>
      <c r="GL628" s="3">
        <f t="shared" si="855"/>
        <v>0</v>
      </c>
      <c r="GM628" s="3">
        <f t="shared" si="856"/>
        <v>10109.65</v>
      </c>
      <c r="GN628" s="3">
        <f t="shared" si="857"/>
        <v>0</v>
      </c>
      <c r="GO628" s="3">
        <f t="shared" si="858"/>
        <v>10109.65</v>
      </c>
      <c r="GP628" s="3">
        <f t="shared" si="859"/>
        <v>0</v>
      </c>
      <c r="GQ628" s="3"/>
      <c r="GR628" s="3">
        <v>0</v>
      </c>
      <c r="GS628" s="3">
        <v>3</v>
      </c>
      <c r="GT628" s="3">
        <v>0</v>
      </c>
      <c r="GU628" s="3" t="s">
        <v>3</v>
      </c>
      <c r="GV628" s="3">
        <f t="shared" si="860"/>
        <v>0</v>
      </c>
      <c r="GW628" s="3">
        <v>1</v>
      </c>
      <c r="GX628" s="3">
        <f t="shared" si="861"/>
        <v>0</v>
      </c>
      <c r="GY628" s="3"/>
      <c r="GZ628" s="3"/>
      <c r="HA628" s="3">
        <v>0</v>
      </c>
      <c r="HB628" s="3">
        <v>0</v>
      </c>
      <c r="HC628" s="3">
        <f t="shared" si="862"/>
        <v>0</v>
      </c>
      <c r="HD628" s="3"/>
      <c r="HE628" s="3" t="s">
        <v>3</v>
      </c>
      <c r="HF628" s="3" t="s">
        <v>3</v>
      </c>
      <c r="HG628" s="3"/>
      <c r="HH628" s="3"/>
      <c r="HI628" s="3"/>
      <c r="HJ628" s="3"/>
      <c r="HK628" s="3"/>
      <c r="HL628" s="3"/>
      <c r="HM628" s="3" t="s">
        <v>3</v>
      </c>
      <c r="HN628" s="3" t="s">
        <v>3</v>
      </c>
      <c r="HO628" s="3" t="s">
        <v>3</v>
      </c>
      <c r="HP628" s="3" t="s">
        <v>3</v>
      </c>
      <c r="HQ628" s="3" t="s">
        <v>3</v>
      </c>
      <c r="HR628" s="3"/>
      <c r="HS628" s="3">
        <v>0</v>
      </c>
      <c r="HT628" s="3"/>
      <c r="HU628" s="3"/>
      <c r="HV628" s="3"/>
      <c r="HW628" s="3"/>
      <c r="HX628" s="3"/>
      <c r="HY628" s="3"/>
      <c r="HZ628" s="3"/>
      <c r="IA628" s="3"/>
      <c r="IB628" s="3"/>
      <c r="IC628" s="3"/>
      <c r="ID628" s="3"/>
      <c r="IE628" s="3"/>
      <c r="IF628" s="3"/>
      <c r="IG628" s="3"/>
      <c r="IH628" s="3"/>
      <c r="II628" s="3"/>
      <c r="IJ628" s="3"/>
      <c r="IK628" s="3">
        <v>0</v>
      </c>
      <c r="IL628" s="3"/>
      <c r="IM628" s="3"/>
      <c r="IN628" s="3"/>
      <c r="IO628" s="3"/>
      <c r="IP628" s="3"/>
      <c r="IQ628" s="3"/>
      <c r="IR628" s="3"/>
      <c r="IS628" s="3"/>
      <c r="IT628" s="3"/>
      <c r="IU628" s="3"/>
    </row>
    <row r="629" spans="1:255" x14ac:dyDescent="0.25">
      <c r="A629" s="4">
        <v>17</v>
      </c>
      <c r="B629" s="4">
        <v>1</v>
      </c>
      <c r="C629" s="4"/>
      <c r="D629" s="4"/>
      <c r="E629" s="4" t="s">
        <v>789</v>
      </c>
      <c r="F629" s="4" t="s">
        <v>790</v>
      </c>
      <c r="G629" s="4" t="s">
        <v>2536</v>
      </c>
      <c r="H629" s="4" t="s">
        <v>764</v>
      </c>
      <c r="I629" s="4">
        <f>ROUND(508*1.02/1000,9)</f>
        <v>0.51815999999999995</v>
      </c>
      <c r="J629" s="4">
        <v>0</v>
      </c>
      <c r="K629" s="4">
        <f>ROUND(508*1.02/1000,9)</f>
        <v>0.51815999999999995</v>
      </c>
      <c r="L629" s="4"/>
      <c r="M629" s="4"/>
      <c r="N629" s="4"/>
      <c r="O629" s="4">
        <f t="shared" si="824"/>
        <v>45392.33</v>
      </c>
      <c r="P629" s="4">
        <f t="shared" si="825"/>
        <v>45392.33</v>
      </c>
      <c r="Q629" s="4">
        <f t="shared" si="826"/>
        <v>0</v>
      </c>
      <c r="R629" s="4">
        <f t="shared" si="827"/>
        <v>0</v>
      </c>
      <c r="S629" s="4">
        <f t="shared" si="828"/>
        <v>0</v>
      </c>
      <c r="T629" s="4">
        <f t="shared" si="829"/>
        <v>0</v>
      </c>
      <c r="U629" s="4">
        <f t="shared" si="830"/>
        <v>0</v>
      </c>
      <c r="V629" s="4">
        <f t="shared" si="831"/>
        <v>0</v>
      </c>
      <c r="W629" s="4">
        <f t="shared" si="832"/>
        <v>0</v>
      </c>
      <c r="X629" s="4">
        <f t="shared" si="833"/>
        <v>0</v>
      </c>
      <c r="Y629" s="4">
        <f t="shared" si="834"/>
        <v>0</v>
      </c>
      <c r="Z629" s="4"/>
      <c r="AA629" s="4">
        <v>55890823</v>
      </c>
      <c r="AB629" s="4">
        <f t="shared" si="835"/>
        <v>19510.68</v>
      </c>
      <c r="AC629" s="4">
        <f t="shared" si="836"/>
        <v>19510.68</v>
      </c>
      <c r="AD629" s="4">
        <f t="shared" si="837"/>
        <v>0</v>
      </c>
      <c r="AE629" s="4">
        <f t="shared" si="838"/>
        <v>0</v>
      </c>
      <c r="AF629" s="4">
        <f t="shared" si="839"/>
        <v>0</v>
      </c>
      <c r="AG629" s="4">
        <f t="shared" si="840"/>
        <v>0</v>
      </c>
      <c r="AH629" s="4">
        <f t="shared" si="841"/>
        <v>0</v>
      </c>
      <c r="AI629" s="4">
        <f t="shared" si="842"/>
        <v>0</v>
      </c>
      <c r="AJ629" s="4">
        <f t="shared" si="843"/>
        <v>0</v>
      </c>
      <c r="AK629" s="4">
        <v>19510.68</v>
      </c>
      <c r="AL629" s="4">
        <v>19510.68</v>
      </c>
      <c r="AM629" s="4">
        <v>0</v>
      </c>
      <c r="AN629" s="4">
        <v>0</v>
      </c>
      <c r="AO629" s="4">
        <v>0</v>
      </c>
      <c r="AP629" s="4">
        <v>0</v>
      </c>
      <c r="AQ629" s="4">
        <v>0</v>
      </c>
      <c r="AR629" s="4">
        <v>0</v>
      </c>
      <c r="AS629" s="4">
        <v>0</v>
      </c>
      <c r="AT629" s="4">
        <v>0</v>
      </c>
      <c r="AU629" s="4">
        <v>0</v>
      </c>
      <c r="AV629" s="4">
        <v>1</v>
      </c>
      <c r="AW629" s="4">
        <v>1</v>
      </c>
      <c r="AX629" s="4"/>
      <c r="AY629" s="4"/>
      <c r="AZ629" s="4">
        <v>1</v>
      </c>
      <c r="BA629" s="4">
        <v>1</v>
      </c>
      <c r="BB629" s="4">
        <v>1</v>
      </c>
      <c r="BC629" s="4">
        <v>4.49</v>
      </c>
      <c r="BD629" s="4" t="s">
        <v>3</v>
      </c>
      <c r="BE629" s="4" t="s">
        <v>3</v>
      </c>
      <c r="BF629" s="4" t="s">
        <v>3</v>
      </c>
      <c r="BG629" s="4" t="s">
        <v>3</v>
      </c>
      <c r="BH629" s="4">
        <v>3</v>
      </c>
      <c r="BI629" s="4">
        <v>2</v>
      </c>
      <c r="BJ629" s="4" t="s">
        <v>791</v>
      </c>
      <c r="BK629" s="4"/>
      <c r="BL629" s="4"/>
      <c r="BM629" s="4">
        <v>1618</v>
      </c>
      <c r="BN629" s="4">
        <v>0</v>
      </c>
      <c r="BO629" s="4" t="s">
        <v>790</v>
      </c>
      <c r="BP629" s="4">
        <v>1</v>
      </c>
      <c r="BQ629" s="4">
        <v>201</v>
      </c>
      <c r="BR629" s="4">
        <v>0</v>
      </c>
      <c r="BS629" s="4">
        <v>1</v>
      </c>
      <c r="BT629" s="4">
        <v>1</v>
      </c>
      <c r="BU629" s="4">
        <v>1</v>
      </c>
      <c r="BV629" s="4">
        <v>1</v>
      </c>
      <c r="BW629" s="4">
        <v>1</v>
      </c>
      <c r="BX629" s="4">
        <v>1</v>
      </c>
      <c r="BY629" s="4" t="s">
        <v>3</v>
      </c>
      <c r="BZ629" s="4">
        <v>0</v>
      </c>
      <c r="CA629" s="4">
        <v>0</v>
      </c>
      <c r="CB629" s="4" t="s">
        <v>3</v>
      </c>
      <c r="CC629" s="4"/>
      <c r="CD629" s="4"/>
      <c r="CE629" s="4">
        <v>1566</v>
      </c>
      <c r="CF629" s="4">
        <v>0</v>
      </c>
      <c r="CG629" s="4">
        <v>0</v>
      </c>
      <c r="CH629" s="4"/>
      <c r="CI629" s="4"/>
      <c r="CJ629" s="4"/>
      <c r="CK629" s="4"/>
      <c r="CL629" s="4"/>
      <c r="CM629" s="4">
        <v>0</v>
      </c>
      <c r="CN629" s="4" t="s">
        <v>3</v>
      </c>
      <c r="CO629" s="4">
        <v>0</v>
      </c>
      <c r="CP629" s="4">
        <f t="shared" si="844"/>
        <v>45392.33</v>
      </c>
      <c r="CQ629" s="4">
        <f t="shared" si="845"/>
        <v>87602.95</v>
      </c>
      <c r="CR629" s="4">
        <f t="shared" si="846"/>
        <v>0</v>
      </c>
      <c r="CS629" s="4">
        <f t="shared" si="847"/>
        <v>0</v>
      </c>
      <c r="CT629" s="4">
        <f t="shared" si="848"/>
        <v>0</v>
      </c>
      <c r="CU629" s="4">
        <f t="shared" si="849"/>
        <v>0</v>
      </c>
      <c r="CV629" s="4">
        <f t="shared" si="850"/>
        <v>0</v>
      </c>
      <c r="CW629" s="4">
        <f t="shared" si="851"/>
        <v>0</v>
      </c>
      <c r="CX629" s="4">
        <f t="shared" si="852"/>
        <v>0</v>
      </c>
      <c r="CY629" s="4">
        <f t="shared" si="853"/>
        <v>0</v>
      </c>
      <c r="CZ629" s="4">
        <f t="shared" si="854"/>
        <v>0</v>
      </c>
      <c r="DA629" s="4"/>
      <c r="DB629" s="4"/>
      <c r="DC629" s="4" t="s">
        <v>3</v>
      </c>
      <c r="DD629" s="4" t="s">
        <v>3</v>
      </c>
      <c r="DE629" s="4" t="s">
        <v>3</v>
      </c>
      <c r="DF629" s="4" t="s">
        <v>3</v>
      </c>
      <c r="DG629" s="4" t="s">
        <v>3</v>
      </c>
      <c r="DH629" s="4" t="s">
        <v>3</v>
      </c>
      <c r="DI629" s="4" t="s">
        <v>3</v>
      </c>
      <c r="DJ629" s="4" t="s">
        <v>3</v>
      </c>
      <c r="DK629" s="4" t="s">
        <v>3</v>
      </c>
      <c r="DL629" s="4" t="s">
        <v>3</v>
      </c>
      <c r="DM629" s="4" t="s">
        <v>3</v>
      </c>
      <c r="DN629" s="4">
        <v>0</v>
      </c>
      <c r="DO629" s="4">
        <v>0</v>
      </c>
      <c r="DP629" s="4">
        <v>1</v>
      </c>
      <c r="DQ629" s="4">
        <v>1</v>
      </c>
      <c r="DR629" s="4"/>
      <c r="DS629" s="4"/>
      <c r="DT629" s="4"/>
      <c r="DU629" s="4">
        <v>1003</v>
      </c>
      <c r="DV629" s="4" t="s">
        <v>764</v>
      </c>
      <c r="DW629" s="4" t="s">
        <v>764</v>
      </c>
      <c r="DX629" s="4">
        <v>1000</v>
      </c>
      <c r="DY629" s="4"/>
      <c r="DZ629" s="4" t="s">
        <v>3</v>
      </c>
      <c r="EA629" s="4" t="s">
        <v>3</v>
      </c>
      <c r="EB629" s="4" t="s">
        <v>3</v>
      </c>
      <c r="EC629" s="4" t="s">
        <v>3</v>
      </c>
      <c r="ED629" s="4"/>
      <c r="EE629" s="4">
        <v>57042987</v>
      </c>
      <c r="EF629" s="4">
        <v>201</v>
      </c>
      <c r="EG629" s="4" t="s">
        <v>575</v>
      </c>
      <c r="EH629" s="4">
        <v>0</v>
      </c>
      <c r="EI629" s="4" t="s">
        <v>3</v>
      </c>
      <c r="EJ629" s="4">
        <v>2</v>
      </c>
      <c r="EK629" s="4">
        <v>1618</v>
      </c>
      <c r="EL629" s="4" t="s">
        <v>576</v>
      </c>
      <c r="EM629" s="4" t="s">
        <v>577</v>
      </c>
      <c r="EN629" s="4"/>
      <c r="EO629" s="4" t="s">
        <v>3</v>
      </c>
      <c r="EP629" s="4"/>
      <c r="EQ629" s="4">
        <v>0</v>
      </c>
      <c r="ER629" s="4">
        <v>19510.68</v>
      </c>
      <c r="ES629" s="4">
        <v>19510.68</v>
      </c>
      <c r="ET629" s="4">
        <v>0</v>
      </c>
      <c r="EU629" s="4">
        <v>0</v>
      </c>
      <c r="EV629" s="4">
        <v>0</v>
      </c>
      <c r="EW629" s="4">
        <v>0</v>
      </c>
      <c r="EX629" s="4">
        <v>0</v>
      </c>
      <c r="EY629" s="4">
        <v>0</v>
      </c>
      <c r="EZ629" s="4"/>
      <c r="FA629" s="4"/>
      <c r="FB629" s="4"/>
      <c r="FC629" s="4"/>
      <c r="FD629" s="4"/>
      <c r="FE629" s="4"/>
      <c r="FF629" s="4"/>
      <c r="FG629" s="4"/>
      <c r="FH629" s="4"/>
      <c r="FI629" s="4"/>
      <c r="FJ629" s="4"/>
      <c r="FK629" s="4"/>
      <c r="FL629" s="4"/>
      <c r="FM629" s="4"/>
      <c r="FN629" s="4"/>
      <c r="FO629" s="4"/>
      <c r="FP629" s="4"/>
      <c r="FQ629" s="4">
        <v>0</v>
      </c>
      <c r="FR629" s="4">
        <v>0</v>
      </c>
      <c r="FS629" s="4">
        <v>0</v>
      </c>
      <c r="FT629" s="4"/>
      <c r="FU629" s="4"/>
      <c r="FV629" s="4"/>
      <c r="FW629" s="4"/>
      <c r="FX629" s="4">
        <v>0</v>
      </c>
      <c r="FY629" s="4">
        <v>0</v>
      </c>
      <c r="FZ629" s="4"/>
      <c r="GA629" s="4" t="s">
        <v>3</v>
      </c>
      <c r="GB629" s="4"/>
      <c r="GC629" s="4"/>
      <c r="GD629" s="4">
        <v>1</v>
      </c>
      <c r="GE629" s="4"/>
      <c r="GF629" s="4">
        <v>-1201834950</v>
      </c>
      <c r="GG629" s="4">
        <v>2</v>
      </c>
      <c r="GH629" s="4">
        <v>1</v>
      </c>
      <c r="GI629" s="4">
        <v>2</v>
      </c>
      <c r="GJ629" s="4">
        <v>0</v>
      </c>
      <c r="GK629" s="4">
        <v>0</v>
      </c>
      <c r="GL629" s="4">
        <f t="shared" si="855"/>
        <v>0</v>
      </c>
      <c r="GM629" s="4">
        <f t="shared" si="856"/>
        <v>45392.33</v>
      </c>
      <c r="GN629" s="4">
        <f t="shared" si="857"/>
        <v>0</v>
      </c>
      <c r="GO629" s="4">
        <f t="shared" si="858"/>
        <v>45392.33</v>
      </c>
      <c r="GP629" s="4">
        <f t="shared" si="859"/>
        <v>0</v>
      </c>
      <c r="GQ629" s="4"/>
      <c r="GR629" s="4">
        <v>0</v>
      </c>
      <c r="GS629" s="4">
        <v>0</v>
      </c>
      <c r="GT629" s="4">
        <v>0</v>
      </c>
      <c r="GU629" s="4" t="s">
        <v>3</v>
      </c>
      <c r="GV629" s="4">
        <f t="shared" si="860"/>
        <v>0</v>
      </c>
      <c r="GW629" s="4">
        <v>1</v>
      </c>
      <c r="GX629" s="4">
        <f t="shared" si="861"/>
        <v>0</v>
      </c>
      <c r="GY629" s="4"/>
      <c r="GZ629" s="4"/>
      <c r="HA629" s="4">
        <v>0</v>
      </c>
      <c r="HB629" s="4">
        <v>0</v>
      </c>
      <c r="HC629" s="4">
        <f t="shared" si="862"/>
        <v>0</v>
      </c>
      <c r="HD629" s="4"/>
      <c r="HE629" s="4" t="s">
        <v>3</v>
      </c>
      <c r="HF629" s="4" t="s">
        <v>3</v>
      </c>
      <c r="HG629" s="4"/>
      <c r="HH629" s="4"/>
      <c r="HI629" s="4"/>
      <c r="HJ629" s="4"/>
      <c r="HK629" s="4"/>
      <c r="HL629" s="4"/>
      <c r="HM629" s="4" t="s">
        <v>3</v>
      </c>
      <c r="HN629" s="4" t="s">
        <v>3</v>
      </c>
      <c r="HO629" s="4" t="s">
        <v>3</v>
      </c>
      <c r="HP629" s="4" t="s">
        <v>3</v>
      </c>
      <c r="HQ629" s="4" t="s">
        <v>3</v>
      </c>
      <c r="HR629" s="4"/>
      <c r="HS629" s="4">
        <v>0</v>
      </c>
      <c r="HT629" s="4"/>
      <c r="HU629" s="4"/>
      <c r="HV629" s="4"/>
      <c r="HW629" s="4"/>
      <c r="HX629" s="4"/>
      <c r="HY629" s="4"/>
      <c r="HZ629" s="4"/>
      <c r="IA629" s="4"/>
      <c r="IB629" s="4"/>
      <c r="IC629" s="4"/>
      <c r="ID629" s="4"/>
      <c r="IE629" s="4"/>
      <c r="IF629" s="4"/>
      <c r="IG629" s="4"/>
      <c r="IH629" s="4"/>
      <c r="II629" s="4"/>
      <c r="IJ629" s="4"/>
      <c r="IK629" s="4">
        <v>0</v>
      </c>
      <c r="IL629" s="4"/>
      <c r="IM629" s="4"/>
      <c r="IN629" s="4"/>
      <c r="IO629" s="4"/>
      <c r="IP629" s="4"/>
      <c r="IQ629" s="4"/>
      <c r="IR629" s="4"/>
      <c r="IS629" s="4"/>
      <c r="IT629" s="4"/>
      <c r="IU629" s="4"/>
    </row>
    <row r="630" spans="1:255" x14ac:dyDescent="0.25">
      <c r="A630" s="3">
        <v>17</v>
      </c>
      <c r="B630" s="3">
        <v>1</v>
      </c>
      <c r="C630" s="3"/>
      <c r="D630" s="3"/>
      <c r="E630" s="3" t="s">
        <v>792</v>
      </c>
      <c r="F630" s="3" t="s">
        <v>793</v>
      </c>
      <c r="G630" s="3" t="s">
        <v>2537</v>
      </c>
      <c r="H630" s="3" t="s">
        <v>764</v>
      </c>
      <c r="I630" s="3">
        <f>ROUND(338*1.02/1000,9)</f>
        <v>0.34476000000000001</v>
      </c>
      <c r="J630" s="3">
        <v>0</v>
      </c>
      <c r="K630" s="3">
        <f>ROUND(338*1.02/1000,9)</f>
        <v>0.34476000000000001</v>
      </c>
      <c r="L630" s="3"/>
      <c r="M630" s="3"/>
      <c r="N630" s="3"/>
      <c r="O630" s="3">
        <f t="shared" si="824"/>
        <v>6734.18</v>
      </c>
      <c r="P630" s="3">
        <f t="shared" si="825"/>
        <v>6734.18</v>
      </c>
      <c r="Q630" s="3">
        <f t="shared" si="826"/>
        <v>0</v>
      </c>
      <c r="R630" s="3">
        <f t="shared" si="827"/>
        <v>0</v>
      </c>
      <c r="S630" s="3">
        <f t="shared" si="828"/>
        <v>0</v>
      </c>
      <c r="T630" s="3">
        <f t="shared" si="829"/>
        <v>0</v>
      </c>
      <c r="U630" s="3">
        <f t="shared" si="830"/>
        <v>0</v>
      </c>
      <c r="V630" s="3">
        <f t="shared" si="831"/>
        <v>0</v>
      </c>
      <c r="W630" s="3">
        <f t="shared" si="832"/>
        <v>0</v>
      </c>
      <c r="X630" s="3">
        <f t="shared" si="833"/>
        <v>0</v>
      </c>
      <c r="Y630" s="3">
        <f t="shared" si="834"/>
        <v>0</v>
      </c>
      <c r="Z630" s="3"/>
      <c r="AA630" s="3">
        <v>54971259</v>
      </c>
      <c r="AB630" s="3">
        <f t="shared" si="835"/>
        <v>19532.96</v>
      </c>
      <c r="AC630" s="3">
        <f t="shared" si="836"/>
        <v>19532.96</v>
      </c>
      <c r="AD630" s="3">
        <f t="shared" si="837"/>
        <v>0</v>
      </c>
      <c r="AE630" s="3">
        <f t="shared" si="838"/>
        <v>0</v>
      </c>
      <c r="AF630" s="3">
        <f t="shared" si="839"/>
        <v>0</v>
      </c>
      <c r="AG630" s="3">
        <f t="shared" si="840"/>
        <v>0</v>
      </c>
      <c r="AH630" s="3">
        <f t="shared" si="841"/>
        <v>0</v>
      </c>
      <c r="AI630" s="3">
        <f t="shared" si="842"/>
        <v>0</v>
      </c>
      <c r="AJ630" s="3">
        <f t="shared" si="843"/>
        <v>0</v>
      </c>
      <c r="AK630" s="3">
        <v>19532.96</v>
      </c>
      <c r="AL630" s="3">
        <v>19532.96</v>
      </c>
      <c r="AM630" s="3">
        <v>0</v>
      </c>
      <c r="AN630" s="3">
        <v>0</v>
      </c>
      <c r="AO630" s="3">
        <v>0</v>
      </c>
      <c r="AP630" s="3">
        <v>0</v>
      </c>
      <c r="AQ630" s="3">
        <v>0</v>
      </c>
      <c r="AR630" s="3">
        <v>0</v>
      </c>
      <c r="AS630" s="3">
        <v>0</v>
      </c>
      <c r="AT630" s="3">
        <v>0</v>
      </c>
      <c r="AU630" s="3">
        <v>0</v>
      </c>
      <c r="AV630" s="3">
        <v>1</v>
      </c>
      <c r="AW630" s="3">
        <v>1</v>
      </c>
      <c r="AX630" s="3"/>
      <c r="AY630" s="3"/>
      <c r="AZ630" s="3">
        <v>1</v>
      </c>
      <c r="BA630" s="3">
        <v>1</v>
      </c>
      <c r="BB630" s="3">
        <v>1</v>
      </c>
      <c r="BC630" s="3">
        <v>1</v>
      </c>
      <c r="BD630" s="3" t="s">
        <v>3</v>
      </c>
      <c r="BE630" s="3" t="s">
        <v>3</v>
      </c>
      <c r="BF630" s="3" t="s">
        <v>3</v>
      </c>
      <c r="BG630" s="3" t="s">
        <v>3</v>
      </c>
      <c r="BH630" s="3">
        <v>3</v>
      </c>
      <c r="BI630" s="3">
        <v>2</v>
      </c>
      <c r="BJ630" s="3" t="s">
        <v>794</v>
      </c>
      <c r="BK630" s="3"/>
      <c r="BL630" s="3"/>
      <c r="BM630" s="3">
        <v>1618</v>
      </c>
      <c r="BN630" s="3">
        <v>0</v>
      </c>
      <c r="BO630" s="3" t="s">
        <v>3</v>
      </c>
      <c r="BP630" s="3">
        <v>0</v>
      </c>
      <c r="BQ630" s="3">
        <v>201</v>
      </c>
      <c r="BR630" s="3">
        <v>0</v>
      </c>
      <c r="BS630" s="3">
        <v>1</v>
      </c>
      <c r="BT630" s="3">
        <v>1</v>
      </c>
      <c r="BU630" s="3">
        <v>1</v>
      </c>
      <c r="BV630" s="3">
        <v>1</v>
      </c>
      <c r="BW630" s="3">
        <v>1</v>
      </c>
      <c r="BX630" s="3">
        <v>1</v>
      </c>
      <c r="BY630" s="3" t="s">
        <v>3</v>
      </c>
      <c r="BZ630" s="3">
        <v>0</v>
      </c>
      <c r="CA630" s="3">
        <v>0</v>
      </c>
      <c r="CB630" s="3" t="s">
        <v>3</v>
      </c>
      <c r="CC630" s="3"/>
      <c r="CD630" s="3"/>
      <c r="CE630" s="3">
        <v>1566</v>
      </c>
      <c r="CF630" s="3">
        <v>0</v>
      </c>
      <c r="CG630" s="3">
        <v>0</v>
      </c>
      <c r="CH630" s="3"/>
      <c r="CI630" s="3"/>
      <c r="CJ630" s="3"/>
      <c r="CK630" s="3"/>
      <c r="CL630" s="3"/>
      <c r="CM630" s="3">
        <v>0</v>
      </c>
      <c r="CN630" s="3" t="s">
        <v>3</v>
      </c>
      <c r="CO630" s="3">
        <v>0</v>
      </c>
      <c r="CP630" s="3">
        <f t="shared" si="844"/>
        <v>6734.18</v>
      </c>
      <c r="CQ630" s="3">
        <f t="shared" si="845"/>
        <v>19532.96</v>
      </c>
      <c r="CR630" s="3">
        <f t="shared" si="846"/>
        <v>0</v>
      </c>
      <c r="CS630" s="3">
        <f t="shared" si="847"/>
        <v>0</v>
      </c>
      <c r="CT630" s="3">
        <f t="shared" si="848"/>
        <v>0</v>
      </c>
      <c r="CU630" s="3">
        <f t="shared" si="849"/>
        <v>0</v>
      </c>
      <c r="CV630" s="3">
        <f t="shared" si="850"/>
        <v>0</v>
      </c>
      <c r="CW630" s="3">
        <f t="shared" si="851"/>
        <v>0</v>
      </c>
      <c r="CX630" s="3">
        <f t="shared" si="852"/>
        <v>0</v>
      </c>
      <c r="CY630" s="3">
        <f t="shared" si="853"/>
        <v>0</v>
      </c>
      <c r="CZ630" s="3">
        <f t="shared" si="854"/>
        <v>0</v>
      </c>
      <c r="DA630" s="3"/>
      <c r="DB630" s="3"/>
      <c r="DC630" s="3" t="s">
        <v>3</v>
      </c>
      <c r="DD630" s="3" t="s">
        <v>3</v>
      </c>
      <c r="DE630" s="3" t="s">
        <v>3</v>
      </c>
      <c r="DF630" s="3" t="s">
        <v>3</v>
      </c>
      <c r="DG630" s="3" t="s">
        <v>3</v>
      </c>
      <c r="DH630" s="3" t="s">
        <v>3</v>
      </c>
      <c r="DI630" s="3" t="s">
        <v>3</v>
      </c>
      <c r="DJ630" s="3" t="s">
        <v>3</v>
      </c>
      <c r="DK630" s="3" t="s">
        <v>3</v>
      </c>
      <c r="DL630" s="3" t="s">
        <v>3</v>
      </c>
      <c r="DM630" s="3" t="s">
        <v>3</v>
      </c>
      <c r="DN630" s="3">
        <v>0</v>
      </c>
      <c r="DO630" s="3">
        <v>0</v>
      </c>
      <c r="DP630" s="3">
        <v>1</v>
      </c>
      <c r="DQ630" s="3">
        <v>1</v>
      </c>
      <c r="DR630" s="3"/>
      <c r="DS630" s="3"/>
      <c r="DT630" s="3"/>
      <c r="DU630" s="3">
        <v>1003</v>
      </c>
      <c r="DV630" s="3" t="s">
        <v>764</v>
      </c>
      <c r="DW630" s="3" t="s">
        <v>764</v>
      </c>
      <c r="DX630" s="3">
        <v>1000</v>
      </c>
      <c r="DY630" s="3"/>
      <c r="DZ630" s="3" t="s">
        <v>3</v>
      </c>
      <c r="EA630" s="3" t="s">
        <v>3</v>
      </c>
      <c r="EB630" s="3" t="s">
        <v>3</v>
      </c>
      <c r="EC630" s="3" t="s">
        <v>3</v>
      </c>
      <c r="ED630" s="3"/>
      <c r="EE630" s="3">
        <v>57042987</v>
      </c>
      <c r="EF630" s="3">
        <v>201</v>
      </c>
      <c r="EG630" s="3" t="s">
        <v>575</v>
      </c>
      <c r="EH630" s="3">
        <v>0</v>
      </c>
      <c r="EI630" s="3" t="s">
        <v>3</v>
      </c>
      <c r="EJ630" s="3">
        <v>2</v>
      </c>
      <c r="EK630" s="3">
        <v>1618</v>
      </c>
      <c r="EL630" s="3" t="s">
        <v>576</v>
      </c>
      <c r="EM630" s="3" t="s">
        <v>577</v>
      </c>
      <c r="EN630" s="3"/>
      <c r="EO630" s="3" t="s">
        <v>3</v>
      </c>
      <c r="EP630" s="3"/>
      <c r="EQ630" s="3">
        <v>0</v>
      </c>
      <c r="ER630" s="3">
        <v>19532.96</v>
      </c>
      <c r="ES630" s="3">
        <v>19532.96</v>
      </c>
      <c r="ET630" s="3">
        <v>0</v>
      </c>
      <c r="EU630" s="3">
        <v>0</v>
      </c>
      <c r="EV630" s="3">
        <v>0</v>
      </c>
      <c r="EW630" s="3">
        <v>0</v>
      </c>
      <c r="EX630" s="3">
        <v>0</v>
      </c>
      <c r="EY630" s="3">
        <v>0</v>
      </c>
      <c r="EZ630" s="3"/>
      <c r="FA630" s="3"/>
      <c r="FB630" s="3"/>
      <c r="FC630" s="3"/>
      <c r="FD630" s="3"/>
      <c r="FE630" s="3"/>
      <c r="FF630" s="3"/>
      <c r="FG630" s="3"/>
      <c r="FH630" s="3"/>
      <c r="FI630" s="3"/>
      <c r="FJ630" s="3"/>
      <c r="FK630" s="3"/>
      <c r="FL630" s="3"/>
      <c r="FM630" s="3"/>
      <c r="FN630" s="3"/>
      <c r="FO630" s="3"/>
      <c r="FP630" s="3"/>
      <c r="FQ630" s="3">
        <v>0</v>
      </c>
      <c r="FR630" s="3">
        <v>0</v>
      </c>
      <c r="FS630" s="3">
        <v>0</v>
      </c>
      <c r="FT630" s="3"/>
      <c r="FU630" s="3"/>
      <c r="FV630" s="3"/>
      <c r="FW630" s="3"/>
      <c r="FX630" s="3">
        <v>0</v>
      </c>
      <c r="FY630" s="3">
        <v>0</v>
      </c>
      <c r="FZ630" s="3"/>
      <c r="GA630" s="3" t="s">
        <v>3</v>
      </c>
      <c r="GB630" s="3"/>
      <c r="GC630" s="3"/>
      <c r="GD630" s="3">
        <v>1</v>
      </c>
      <c r="GE630" s="3"/>
      <c r="GF630" s="3">
        <v>596238048</v>
      </c>
      <c r="GG630" s="3">
        <v>2</v>
      </c>
      <c r="GH630" s="3">
        <v>1</v>
      </c>
      <c r="GI630" s="3">
        <v>-2</v>
      </c>
      <c r="GJ630" s="3">
        <v>0</v>
      </c>
      <c r="GK630" s="3">
        <v>0</v>
      </c>
      <c r="GL630" s="3">
        <f t="shared" si="855"/>
        <v>0</v>
      </c>
      <c r="GM630" s="3">
        <f t="shared" si="856"/>
        <v>6734.18</v>
      </c>
      <c r="GN630" s="3">
        <f t="shared" si="857"/>
        <v>0</v>
      </c>
      <c r="GO630" s="3">
        <f t="shared" si="858"/>
        <v>6734.18</v>
      </c>
      <c r="GP630" s="3">
        <f t="shared" si="859"/>
        <v>0</v>
      </c>
      <c r="GQ630" s="3"/>
      <c r="GR630" s="3">
        <v>0</v>
      </c>
      <c r="GS630" s="3">
        <v>3</v>
      </c>
      <c r="GT630" s="3">
        <v>0</v>
      </c>
      <c r="GU630" s="3" t="s">
        <v>3</v>
      </c>
      <c r="GV630" s="3">
        <f t="shared" si="860"/>
        <v>0</v>
      </c>
      <c r="GW630" s="3">
        <v>1</v>
      </c>
      <c r="GX630" s="3">
        <f t="shared" si="861"/>
        <v>0</v>
      </c>
      <c r="GY630" s="3"/>
      <c r="GZ630" s="3"/>
      <c r="HA630" s="3">
        <v>0</v>
      </c>
      <c r="HB630" s="3">
        <v>0</v>
      </c>
      <c r="HC630" s="3">
        <f t="shared" si="862"/>
        <v>0</v>
      </c>
      <c r="HD630" s="3"/>
      <c r="HE630" s="3" t="s">
        <v>3</v>
      </c>
      <c r="HF630" s="3" t="s">
        <v>3</v>
      </c>
      <c r="HG630" s="3"/>
      <c r="HH630" s="3"/>
      <c r="HI630" s="3"/>
      <c r="HJ630" s="3"/>
      <c r="HK630" s="3"/>
      <c r="HL630" s="3"/>
      <c r="HM630" s="3" t="s">
        <v>3</v>
      </c>
      <c r="HN630" s="3" t="s">
        <v>3</v>
      </c>
      <c r="HO630" s="3" t="s">
        <v>3</v>
      </c>
      <c r="HP630" s="3" t="s">
        <v>3</v>
      </c>
      <c r="HQ630" s="3" t="s">
        <v>3</v>
      </c>
      <c r="HR630" s="3"/>
      <c r="HS630" s="3">
        <v>0</v>
      </c>
      <c r="HT630" s="3"/>
      <c r="HU630" s="3"/>
      <c r="HV630" s="3"/>
      <c r="HW630" s="3"/>
      <c r="HX630" s="3"/>
      <c r="HY630" s="3"/>
      <c r="HZ630" s="3"/>
      <c r="IA630" s="3"/>
      <c r="IB630" s="3"/>
      <c r="IC630" s="3"/>
      <c r="ID630" s="3"/>
      <c r="IE630" s="3"/>
      <c r="IF630" s="3"/>
      <c r="IG630" s="3"/>
      <c r="IH630" s="3"/>
      <c r="II630" s="3"/>
      <c r="IJ630" s="3"/>
      <c r="IK630" s="3">
        <v>0</v>
      </c>
      <c r="IL630" s="3"/>
      <c r="IM630" s="3"/>
      <c r="IN630" s="3"/>
      <c r="IO630" s="3"/>
      <c r="IP630" s="3"/>
      <c r="IQ630" s="3"/>
      <c r="IR630" s="3"/>
      <c r="IS630" s="3"/>
      <c r="IT630" s="3"/>
      <c r="IU630" s="3"/>
    </row>
    <row r="631" spans="1:255" x14ac:dyDescent="0.25">
      <c r="A631" s="4">
        <v>17</v>
      </c>
      <c r="B631" s="4">
        <v>1</v>
      </c>
      <c r="C631" s="4"/>
      <c r="D631" s="4"/>
      <c r="E631" s="4" t="s">
        <v>792</v>
      </c>
      <c r="F631" s="4" t="s">
        <v>793</v>
      </c>
      <c r="G631" s="4" t="s">
        <v>2537</v>
      </c>
      <c r="H631" s="4" t="s">
        <v>764</v>
      </c>
      <c r="I631" s="4">
        <f>ROUND(338*1.02/1000,9)</f>
        <v>0.34476000000000001</v>
      </c>
      <c r="J631" s="4">
        <v>0</v>
      </c>
      <c r="K631" s="4">
        <f>ROUND(338*1.02/1000,9)</f>
        <v>0.34476000000000001</v>
      </c>
      <c r="L631" s="4"/>
      <c r="M631" s="4"/>
      <c r="N631" s="4"/>
      <c r="O631" s="4">
        <f t="shared" si="824"/>
        <v>36768.620000000003</v>
      </c>
      <c r="P631" s="4">
        <f t="shared" si="825"/>
        <v>36768.620000000003</v>
      </c>
      <c r="Q631" s="4">
        <f t="shared" si="826"/>
        <v>0</v>
      </c>
      <c r="R631" s="4">
        <f t="shared" si="827"/>
        <v>0</v>
      </c>
      <c r="S631" s="4">
        <f t="shared" si="828"/>
        <v>0</v>
      </c>
      <c r="T631" s="4">
        <f t="shared" si="829"/>
        <v>0</v>
      </c>
      <c r="U631" s="4">
        <f t="shared" si="830"/>
        <v>0</v>
      </c>
      <c r="V631" s="4">
        <f t="shared" si="831"/>
        <v>0</v>
      </c>
      <c r="W631" s="4">
        <f t="shared" si="832"/>
        <v>0</v>
      </c>
      <c r="X631" s="4">
        <f t="shared" si="833"/>
        <v>0</v>
      </c>
      <c r="Y631" s="4">
        <f t="shared" si="834"/>
        <v>0</v>
      </c>
      <c r="Z631" s="4"/>
      <c r="AA631" s="4">
        <v>55890823</v>
      </c>
      <c r="AB631" s="4">
        <f t="shared" si="835"/>
        <v>19532.96</v>
      </c>
      <c r="AC631" s="4">
        <f t="shared" si="836"/>
        <v>19532.96</v>
      </c>
      <c r="AD631" s="4">
        <f t="shared" si="837"/>
        <v>0</v>
      </c>
      <c r="AE631" s="4">
        <f t="shared" si="838"/>
        <v>0</v>
      </c>
      <c r="AF631" s="4">
        <f t="shared" si="839"/>
        <v>0</v>
      </c>
      <c r="AG631" s="4">
        <f t="shared" si="840"/>
        <v>0</v>
      </c>
      <c r="AH631" s="4">
        <f t="shared" si="841"/>
        <v>0</v>
      </c>
      <c r="AI631" s="4">
        <f t="shared" si="842"/>
        <v>0</v>
      </c>
      <c r="AJ631" s="4">
        <f t="shared" si="843"/>
        <v>0</v>
      </c>
      <c r="AK631" s="4">
        <v>19532.96</v>
      </c>
      <c r="AL631" s="4">
        <v>19532.96</v>
      </c>
      <c r="AM631" s="4">
        <v>0</v>
      </c>
      <c r="AN631" s="4">
        <v>0</v>
      </c>
      <c r="AO631" s="4">
        <v>0</v>
      </c>
      <c r="AP631" s="4">
        <v>0</v>
      </c>
      <c r="AQ631" s="4">
        <v>0</v>
      </c>
      <c r="AR631" s="4">
        <v>0</v>
      </c>
      <c r="AS631" s="4">
        <v>0</v>
      </c>
      <c r="AT631" s="4">
        <v>0</v>
      </c>
      <c r="AU631" s="4">
        <v>0</v>
      </c>
      <c r="AV631" s="4">
        <v>1</v>
      </c>
      <c r="AW631" s="4">
        <v>1</v>
      </c>
      <c r="AX631" s="4"/>
      <c r="AY631" s="4"/>
      <c r="AZ631" s="4">
        <v>1</v>
      </c>
      <c r="BA631" s="4">
        <v>1</v>
      </c>
      <c r="BB631" s="4">
        <v>1</v>
      </c>
      <c r="BC631" s="4">
        <v>5.46</v>
      </c>
      <c r="BD631" s="4" t="s">
        <v>3</v>
      </c>
      <c r="BE631" s="4" t="s">
        <v>3</v>
      </c>
      <c r="BF631" s="4" t="s">
        <v>3</v>
      </c>
      <c r="BG631" s="4" t="s">
        <v>3</v>
      </c>
      <c r="BH631" s="4">
        <v>3</v>
      </c>
      <c r="BI631" s="4">
        <v>2</v>
      </c>
      <c r="BJ631" s="4" t="s">
        <v>794</v>
      </c>
      <c r="BK631" s="4"/>
      <c r="BL631" s="4"/>
      <c r="BM631" s="4">
        <v>1618</v>
      </c>
      <c r="BN631" s="4">
        <v>0</v>
      </c>
      <c r="BO631" s="4" t="s">
        <v>793</v>
      </c>
      <c r="BP631" s="4">
        <v>1</v>
      </c>
      <c r="BQ631" s="4">
        <v>201</v>
      </c>
      <c r="BR631" s="4">
        <v>0</v>
      </c>
      <c r="BS631" s="4">
        <v>1</v>
      </c>
      <c r="BT631" s="4">
        <v>1</v>
      </c>
      <c r="BU631" s="4">
        <v>1</v>
      </c>
      <c r="BV631" s="4">
        <v>1</v>
      </c>
      <c r="BW631" s="4">
        <v>1</v>
      </c>
      <c r="BX631" s="4">
        <v>1</v>
      </c>
      <c r="BY631" s="4" t="s">
        <v>3</v>
      </c>
      <c r="BZ631" s="4">
        <v>0</v>
      </c>
      <c r="CA631" s="4">
        <v>0</v>
      </c>
      <c r="CB631" s="4" t="s">
        <v>3</v>
      </c>
      <c r="CC631" s="4"/>
      <c r="CD631" s="4"/>
      <c r="CE631" s="4">
        <v>1566</v>
      </c>
      <c r="CF631" s="4">
        <v>0</v>
      </c>
      <c r="CG631" s="4">
        <v>0</v>
      </c>
      <c r="CH631" s="4"/>
      <c r="CI631" s="4"/>
      <c r="CJ631" s="4"/>
      <c r="CK631" s="4"/>
      <c r="CL631" s="4"/>
      <c r="CM631" s="4">
        <v>0</v>
      </c>
      <c r="CN631" s="4" t="s">
        <v>3</v>
      </c>
      <c r="CO631" s="4">
        <v>0</v>
      </c>
      <c r="CP631" s="4">
        <f t="shared" si="844"/>
        <v>36768.620000000003</v>
      </c>
      <c r="CQ631" s="4">
        <f t="shared" si="845"/>
        <v>106649.96</v>
      </c>
      <c r="CR631" s="4">
        <f t="shared" si="846"/>
        <v>0</v>
      </c>
      <c r="CS631" s="4">
        <f t="shared" si="847"/>
        <v>0</v>
      </c>
      <c r="CT631" s="4">
        <f t="shared" si="848"/>
        <v>0</v>
      </c>
      <c r="CU631" s="4">
        <f t="shared" si="849"/>
        <v>0</v>
      </c>
      <c r="CV631" s="4">
        <f t="shared" si="850"/>
        <v>0</v>
      </c>
      <c r="CW631" s="4">
        <f t="shared" si="851"/>
        <v>0</v>
      </c>
      <c r="CX631" s="4">
        <f t="shared" si="852"/>
        <v>0</v>
      </c>
      <c r="CY631" s="4">
        <f t="shared" si="853"/>
        <v>0</v>
      </c>
      <c r="CZ631" s="4">
        <f t="shared" si="854"/>
        <v>0</v>
      </c>
      <c r="DA631" s="4"/>
      <c r="DB631" s="4"/>
      <c r="DC631" s="4" t="s">
        <v>3</v>
      </c>
      <c r="DD631" s="4" t="s">
        <v>3</v>
      </c>
      <c r="DE631" s="4" t="s">
        <v>3</v>
      </c>
      <c r="DF631" s="4" t="s">
        <v>3</v>
      </c>
      <c r="DG631" s="4" t="s">
        <v>3</v>
      </c>
      <c r="DH631" s="4" t="s">
        <v>3</v>
      </c>
      <c r="DI631" s="4" t="s">
        <v>3</v>
      </c>
      <c r="DJ631" s="4" t="s">
        <v>3</v>
      </c>
      <c r="DK631" s="4" t="s">
        <v>3</v>
      </c>
      <c r="DL631" s="4" t="s">
        <v>3</v>
      </c>
      <c r="DM631" s="4" t="s">
        <v>3</v>
      </c>
      <c r="DN631" s="4">
        <v>0</v>
      </c>
      <c r="DO631" s="4">
        <v>0</v>
      </c>
      <c r="DP631" s="4">
        <v>1</v>
      </c>
      <c r="DQ631" s="4">
        <v>1</v>
      </c>
      <c r="DR631" s="4"/>
      <c r="DS631" s="4"/>
      <c r="DT631" s="4"/>
      <c r="DU631" s="4">
        <v>1003</v>
      </c>
      <c r="DV631" s="4" t="s">
        <v>764</v>
      </c>
      <c r="DW631" s="4" t="s">
        <v>764</v>
      </c>
      <c r="DX631" s="4">
        <v>1000</v>
      </c>
      <c r="DY631" s="4"/>
      <c r="DZ631" s="4" t="s">
        <v>3</v>
      </c>
      <c r="EA631" s="4" t="s">
        <v>3</v>
      </c>
      <c r="EB631" s="4" t="s">
        <v>3</v>
      </c>
      <c r="EC631" s="4" t="s">
        <v>3</v>
      </c>
      <c r="ED631" s="4"/>
      <c r="EE631" s="4">
        <v>57042987</v>
      </c>
      <c r="EF631" s="4">
        <v>201</v>
      </c>
      <c r="EG631" s="4" t="s">
        <v>575</v>
      </c>
      <c r="EH631" s="4">
        <v>0</v>
      </c>
      <c r="EI631" s="4" t="s">
        <v>3</v>
      </c>
      <c r="EJ631" s="4">
        <v>2</v>
      </c>
      <c r="EK631" s="4">
        <v>1618</v>
      </c>
      <c r="EL631" s="4" t="s">
        <v>576</v>
      </c>
      <c r="EM631" s="4" t="s">
        <v>577</v>
      </c>
      <c r="EN631" s="4"/>
      <c r="EO631" s="4" t="s">
        <v>3</v>
      </c>
      <c r="EP631" s="4"/>
      <c r="EQ631" s="4">
        <v>0</v>
      </c>
      <c r="ER631" s="4">
        <v>19532.96</v>
      </c>
      <c r="ES631" s="4">
        <v>19532.96</v>
      </c>
      <c r="ET631" s="4">
        <v>0</v>
      </c>
      <c r="EU631" s="4">
        <v>0</v>
      </c>
      <c r="EV631" s="4">
        <v>0</v>
      </c>
      <c r="EW631" s="4">
        <v>0</v>
      </c>
      <c r="EX631" s="4">
        <v>0</v>
      </c>
      <c r="EY631" s="4">
        <v>0</v>
      </c>
      <c r="EZ631" s="4"/>
      <c r="FA631" s="4"/>
      <c r="FB631" s="4"/>
      <c r="FC631" s="4"/>
      <c r="FD631" s="4"/>
      <c r="FE631" s="4"/>
      <c r="FF631" s="4"/>
      <c r="FG631" s="4"/>
      <c r="FH631" s="4"/>
      <c r="FI631" s="4"/>
      <c r="FJ631" s="4"/>
      <c r="FK631" s="4"/>
      <c r="FL631" s="4"/>
      <c r="FM631" s="4"/>
      <c r="FN631" s="4"/>
      <c r="FO631" s="4"/>
      <c r="FP631" s="4"/>
      <c r="FQ631" s="4">
        <v>0</v>
      </c>
      <c r="FR631" s="4">
        <v>0</v>
      </c>
      <c r="FS631" s="4">
        <v>0</v>
      </c>
      <c r="FT631" s="4"/>
      <c r="FU631" s="4"/>
      <c r="FV631" s="4"/>
      <c r="FW631" s="4"/>
      <c r="FX631" s="4">
        <v>0</v>
      </c>
      <c r="FY631" s="4">
        <v>0</v>
      </c>
      <c r="FZ631" s="4"/>
      <c r="GA631" s="4" t="s">
        <v>3</v>
      </c>
      <c r="GB631" s="4"/>
      <c r="GC631" s="4"/>
      <c r="GD631" s="4">
        <v>1</v>
      </c>
      <c r="GE631" s="4"/>
      <c r="GF631" s="4">
        <v>596238048</v>
      </c>
      <c r="GG631" s="4">
        <v>2</v>
      </c>
      <c r="GH631" s="4">
        <v>1</v>
      </c>
      <c r="GI631" s="4">
        <v>2</v>
      </c>
      <c r="GJ631" s="4">
        <v>0</v>
      </c>
      <c r="GK631" s="4">
        <v>0</v>
      </c>
      <c r="GL631" s="4">
        <f t="shared" si="855"/>
        <v>0</v>
      </c>
      <c r="GM631" s="4">
        <f t="shared" si="856"/>
        <v>36768.620000000003</v>
      </c>
      <c r="GN631" s="4">
        <f t="shared" si="857"/>
        <v>0</v>
      </c>
      <c r="GO631" s="4">
        <f t="shared" si="858"/>
        <v>36768.620000000003</v>
      </c>
      <c r="GP631" s="4">
        <f t="shared" si="859"/>
        <v>0</v>
      </c>
      <c r="GQ631" s="4"/>
      <c r="GR631" s="4">
        <v>0</v>
      </c>
      <c r="GS631" s="4">
        <v>0</v>
      </c>
      <c r="GT631" s="4">
        <v>0</v>
      </c>
      <c r="GU631" s="4" t="s">
        <v>3</v>
      </c>
      <c r="GV631" s="4">
        <f t="shared" si="860"/>
        <v>0</v>
      </c>
      <c r="GW631" s="4">
        <v>1</v>
      </c>
      <c r="GX631" s="4">
        <f t="shared" si="861"/>
        <v>0</v>
      </c>
      <c r="GY631" s="4"/>
      <c r="GZ631" s="4"/>
      <c r="HA631" s="4">
        <v>0</v>
      </c>
      <c r="HB631" s="4">
        <v>0</v>
      </c>
      <c r="HC631" s="4">
        <f t="shared" si="862"/>
        <v>0</v>
      </c>
      <c r="HD631" s="4"/>
      <c r="HE631" s="4" t="s">
        <v>3</v>
      </c>
      <c r="HF631" s="4" t="s">
        <v>3</v>
      </c>
      <c r="HG631" s="4"/>
      <c r="HH631" s="4"/>
      <c r="HI631" s="4"/>
      <c r="HJ631" s="4"/>
      <c r="HK631" s="4"/>
      <c r="HL631" s="4"/>
      <c r="HM631" s="4" t="s">
        <v>3</v>
      </c>
      <c r="HN631" s="4" t="s">
        <v>3</v>
      </c>
      <c r="HO631" s="4" t="s">
        <v>3</v>
      </c>
      <c r="HP631" s="4" t="s">
        <v>3</v>
      </c>
      <c r="HQ631" s="4" t="s">
        <v>3</v>
      </c>
      <c r="HR631" s="4"/>
      <c r="HS631" s="4">
        <v>0</v>
      </c>
      <c r="HT631" s="4"/>
      <c r="HU631" s="4"/>
      <c r="HV631" s="4"/>
      <c r="HW631" s="4"/>
      <c r="HX631" s="4"/>
      <c r="HY631" s="4"/>
      <c r="HZ631" s="4"/>
      <c r="IA631" s="4"/>
      <c r="IB631" s="4"/>
      <c r="IC631" s="4"/>
      <c r="ID631" s="4"/>
      <c r="IE631" s="4"/>
      <c r="IF631" s="4"/>
      <c r="IG631" s="4"/>
      <c r="IH631" s="4"/>
      <c r="II631" s="4"/>
      <c r="IJ631" s="4"/>
      <c r="IK631" s="4">
        <v>0</v>
      </c>
      <c r="IL631" s="4"/>
      <c r="IM631" s="4"/>
      <c r="IN631" s="4"/>
      <c r="IO631" s="4"/>
      <c r="IP631" s="4"/>
      <c r="IQ631" s="4"/>
      <c r="IR631" s="4"/>
      <c r="IS631" s="4"/>
      <c r="IT631" s="4"/>
      <c r="IU631" s="4"/>
    </row>
    <row r="632" spans="1:255" x14ac:dyDescent="0.25">
      <c r="A632" s="3">
        <v>17</v>
      </c>
      <c r="B632" s="3">
        <v>1</v>
      </c>
      <c r="C632" s="3"/>
      <c r="D632" s="3"/>
      <c r="E632" s="3" t="s">
        <v>795</v>
      </c>
      <c r="F632" s="3" t="s">
        <v>796</v>
      </c>
      <c r="G632" s="3" t="s">
        <v>797</v>
      </c>
      <c r="H632" s="3" t="s">
        <v>769</v>
      </c>
      <c r="I632" s="3">
        <f>ROUND(142*1.02,9)</f>
        <v>144.84</v>
      </c>
      <c r="J632" s="3">
        <v>0</v>
      </c>
      <c r="K632" s="3">
        <f>ROUND(142*1.02,9)</f>
        <v>144.84</v>
      </c>
      <c r="L632" s="3"/>
      <c r="M632" s="3"/>
      <c r="N632" s="3"/>
      <c r="O632" s="3">
        <f t="shared" si="824"/>
        <v>2872.18</v>
      </c>
      <c r="P632" s="3">
        <f t="shared" si="825"/>
        <v>2872.18</v>
      </c>
      <c r="Q632" s="3">
        <f t="shared" si="826"/>
        <v>0</v>
      </c>
      <c r="R632" s="3">
        <f t="shared" si="827"/>
        <v>0</v>
      </c>
      <c r="S632" s="3">
        <f t="shared" si="828"/>
        <v>0</v>
      </c>
      <c r="T632" s="3">
        <f t="shared" si="829"/>
        <v>0</v>
      </c>
      <c r="U632" s="3">
        <f t="shared" si="830"/>
        <v>0</v>
      </c>
      <c r="V632" s="3">
        <f t="shared" si="831"/>
        <v>0</v>
      </c>
      <c r="W632" s="3">
        <f t="shared" si="832"/>
        <v>0</v>
      </c>
      <c r="X632" s="3">
        <f t="shared" si="833"/>
        <v>0</v>
      </c>
      <c r="Y632" s="3">
        <f t="shared" si="834"/>
        <v>0</v>
      </c>
      <c r="Z632" s="3"/>
      <c r="AA632" s="3">
        <v>54971259</v>
      </c>
      <c r="AB632" s="3">
        <f t="shared" si="835"/>
        <v>19.829999999999998</v>
      </c>
      <c r="AC632" s="3">
        <f t="shared" si="836"/>
        <v>19.829999999999998</v>
      </c>
      <c r="AD632" s="3">
        <f t="shared" si="837"/>
        <v>0</v>
      </c>
      <c r="AE632" s="3">
        <f t="shared" si="838"/>
        <v>0</v>
      </c>
      <c r="AF632" s="3">
        <f t="shared" si="839"/>
        <v>0</v>
      </c>
      <c r="AG632" s="3">
        <f t="shared" si="840"/>
        <v>0</v>
      </c>
      <c r="AH632" s="3">
        <f t="shared" si="841"/>
        <v>0</v>
      </c>
      <c r="AI632" s="3">
        <f t="shared" si="842"/>
        <v>0</v>
      </c>
      <c r="AJ632" s="3">
        <f t="shared" si="843"/>
        <v>0</v>
      </c>
      <c r="AK632" s="3">
        <v>19.830000000000002</v>
      </c>
      <c r="AL632" s="3">
        <v>19.830000000000002</v>
      </c>
      <c r="AM632" s="3">
        <v>0</v>
      </c>
      <c r="AN632" s="3">
        <v>0</v>
      </c>
      <c r="AO632" s="3">
        <v>0</v>
      </c>
      <c r="AP632" s="3">
        <v>0</v>
      </c>
      <c r="AQ632" s="3">
        <v>0</v>
      </c>
      <c r="AR632" s="3">
        <v>0</v>
      </c>
      <c r="AS632" s="3">
        <v>0</v>
      </c>
      <c r="AT632" s="3">
        <v>0</v>
      </c>
      <c r="AU632" s="3">
        <v>0</v>
      </c>
      <c r="AV632" s="3">
        <v>1</v>
      </c>
      <c r="AW632" s="3">
        <v>1</v>
      </c>
      <c r="AX632" s="3"/>
      <c r="AY632" s="3"/>
      <c r="AZ632" s="3">
        <v>1</v>
      </c>
      <c r="BA632" s="3">
        <v>1</v>
      </c>
      <c r="BB632" s="3">
        <v>1</v>
      </c>
      <c r="BC632" s="3">
        <v>1</v>
      </c>
      <c r="BD632" s="3" t="s">
        <v>3</v>
      </c>
      <c r="BE632" s="3" t="s">
        <v>3</v>
      </c>
      <c r="BF632" s="3" t="s">
        <v>3</v>
      </c>
      <c r="BG632" s="3" t="s">
        <v>3</v>
      </c>
      <c r="BH632" s="3">
        <v>3</v>
      </c>
      <c r="BI632" s="3">
        <v>2</v>
      </c>
      <c r="BJ632" s="3" t="s">
        <v>796</v>
      </c>
      <c r="BK632" s="3"/>
      <c r="BL632" s="3"/>
      <c r="BM632" s="3">
        <v>400005</v>
      </c>
      <c r="BN632" s="3">
        <v>0</v>
      </c>
      <c r="BO632" s="3" t="s">
        <v>3</v>
      </c>
      <c r="BP632" s="3">
        <v>0</v>
      </c>
      <c r="BQ632" s="3">
        <v>213</v>
      </c>
      <c r="BR632" s="3">
        <v>0</v>
      </c>
      <c r="BS632" s="3">
        <v>1</v>
      </c>
      <c r="BT632" s="3">
        <v>1</v>
      </c>
      <c r="BU632" s="3">
        <v>1</v>
      </c>
      <c r="BV632" s="3">
        <v>1</v>
      </c>
      <c r="BW632" s="3">
        <v>1</v>
      </c>
      <c r="BX632" s="3">
        <v>1</v>
      </c>
      <c r="BY632" s="3" t="s">
        <v>3</v>
      </c>
      <c r="BZ632" s="3">
        <v>0</v>
      </c>
      <c r="CA632" s="3">
        <v>0</v>
      </c>
      <c r="CB632" s="3" t="s">
        <v>3</v>
      </c>
      <c r="CC632" s="3"/>
      <c r="CD632" s="3"/>
      <c r="CE632" s="3">
        <v>1566</v>
      </c>
      <c r="CF632" s="3">
        <v>0</v>
      </c>
      <c r="CG632" s="3">
        <v>0</v>
      </c>
      <c r="CH632" s="3"/>
      <c r="CI632" s="3"/>
      <c r="CJ632" s="3"/>
      <c r="CK632" s="3"/>
      <c r="CL632" s="3"/>
      <c r="CM632" s="3">
        <v>0</v>
      </c>
      <c r="CN632" s="3" t="s">
        <v>3</v>
      </c>
      <c r="CO632" s="3">
        <v>0</v>
      </c>
      <c r="CP632" s="3">
        <f t="shared" si="844"/>
        <v>2872.18</v>
      </c>
      <c r="CQ632" s="3">
        <f t="shared" si="845"/>
        <v>19.829999999999998</v>
      </c>
      <c r="CR632" s="3">
        <f t="shared" si="846"/>
        <v>0</v>
      </c>
      <c r="CS632" s="3">
        <f t="shared" si="847"/>
        <v>0</v>
      </c>
      <c r="CT632" s="3">
        <f t="shared" si="848"/>
        <v>0</v>
      </c>
      <c r="CU632" s="3">
        <f t="shared" si="849"/>
        <v>0</v>
      </c>
      <c r="CV632" s="3">
        <f t="shared" si="850"/>
        <v>0</v>
      </c>
      <c r="CW632" s="3">
        <f t="shared" si="851"/>
        <v>0</v>
      </c>
      <c r="CX632" s="3">
        <f t="shared" si="852"/>
        <v>0</v>
      </c>
      <c r="CY632" s="3">
        <f t="shared" si="853"/>
        <v>0</v>
      </c>
      <c r="CZ632" s="3">
        <f t="shared" si="854"/>
        <v>0</v>
      </c>
      <c r="DA632" s="3"/>
      <c r="DB632" s="3"/>
      <c r="DC632" s="3" t="s">
        <v>3</v>
      </c>
      <c r="DD632" s="3" t="s">
        <v>3</v>
      </c>
      <c r="DE632" s="3" t="s">
        <v>3</v>
      </c>
      <c r="DF632" s="3" t="s">
        <v>3</v>
      </c>
      <c r="DG632" s="3" t="s">
        <v>3</v>
      </c>
      <c r="DH632" s="3" t="s">
        <v>3</v>
      </c>
      <c r="DI632" s="3" t="s">
        <v>3</v>
      </c>
      <c r="DJ632" s="3" t="s">
        <v>3</v>
      </c>
      <c r="DK632" s="3" t="s">
        <v>3</v>
      </c>
      <c r="DL632" s="3" t="s">
        <v>3</v>
      </c>
      <c r="DM632" s="3" t="s">
        <v>3</v>
      </c>
      <c r="DN632" s="3">
        <v>0</v>
      </c>
      <c r="DO632" s="3">
        <v>0</v>
      </c>
      <c r="DP632" s="3">
        <v>1</v>
      </c>
      <c r="DQ632" s="3">
        <v>1</v>
      </c>
      <c r="DR632" s="3"/>
      <c r="DS632" s="3"/>
      <c r="DT632" s="3"/>
      <c r="DU632" s="3">
        <v>1003</v>
      </c>
      <c r="DV632" s="3" t="s">
        <v>769</v>
      </c>
      <c r="DW632" s="3" t="s">
        <v>769</v>
      </c>
      <c r="DX632" s="3">
        <v>1</v>
      </c>
      <c r="DY632" s="3"/>
      <c r="DZ632" s="3" t="s">
        <v>3</v>
      </c>
      <c r="EA632" s="3" t="s">
        <v>3</v>
      </c>
      <c r="EB632" s="3" t="s">
        <v>3</v>
      </c>
      <c r="EC632" s="3" t="s">
        <v>3</v>
      </c>
      <c r="ED632" s="3"/>
      <c r="EE632" s="3">
        <v>57042888</v>
      </c>
      <c r="EF632" s="3">
        <v>213</v>
      </c>
      <c r="EG632" s="3" t="s">
        <v>456</v>
      </c>
      <c r="EH632" s="3">
        <v>0</v>
      </c>
      <c r="EI632" s="3" t="s">
        <v>3</v>
      </c>
      <c r="EJ632" s="3">
        <v>1</v>
      </c>
      <c r="EK632" s="3">
        <v>400005</v>
      </c>
      <c r="EL632" s="3" t="s">
        <v>456</v>
      </c>
      <c r="EM632" s="3" t="s">
        <v>457</v>
      </c>
      <c r="EN632" s="3"/>
      <c r="EO632" s="3" t="s">
        <v>3</v>
      </c>
      <c r="EP632" s="3"/>
      <c r="EQ632" s="3">
        <v>16</v>
      </c>
      <c r="ER632" s="3">
        <v>0</v>
      </c>
      <c r="ES632" s="3">
        <v>19.830000000000002</v>
      </c>
      <c r="ET632" s="3">
        <v>0</v>
      </c>
      <c r="EU632" s="3">
        <v>0</v>
      </c>
      <c r="EV632" s="3">
        <v>0</v>
      </c>
      <c r="EW632" s="3">
        <v>0</v>
      </c>
      <c r="EX632" s="3">
        <v>0</v>
      </c>
      <c r="EY632" s="3">
        <v>0</v>
      </c>
      <c r="EZ632" s="3"/>
      <c r="FA632" s="3"/>
      <c r="FB632" s="3"/>
      <c r="FC632" s="3"/>
      <c r="FD632" s="3"/>
      <c r="FE632" s="3"/>
      <c r="FF632" s="3"/>
      <c r="FG632" s="3"/>
      <c r="FH632" s="3"/>
      <c r="FI632" s="3"/>
      <c r="FJ632" s="3"/>
      <c r="FK632" s="3"/>
      <c r="FL632" s="3"/>
      <c r="FM632" s="3"/>
      <c r="FN632" s="3"/>
      <c r="FO632" s="3"/>
      <c r="FP632" s="3"/>
      <c r="FQ632" s="3">
        <v>0</v>
      </c>
      <c r="FR632" s="3">
        <v>0</v>
      </c>
      <c r="FS632" s="3">
        <v>0</v>
      </c>
      <c r="FT632" s="3"/>
      <c r="FU632" s="3"/>
      <c r="FV632" s="3"/>
      <c r="FW632" s="3"/>
      <c r="FX632" s="3">
        <v>0</v>
      </c>
      <c r="FY632" s="3">
        <v>0</v>
      </c>
      <c r="FZ632" s="3"/>
      <c r="GA632" s="3" t="s">
        <v>798</v>
      </c>
      <c r="GB632" s="3"/>
      <c r="GC632" s="3"/>
      <c r="GD632" s="3">
        <v>1</v>
      </c>
      <c r="GE632" s="3"/>
      <c r="GF632" s="3">
        <v>801138390</v>
      </c>
      <c r="GG632" s="3">
        <v>2</v>
      </c>
      <c r="GH632" s="3">
        <v>4</v>
      </c>
      <c r="GI632" s="3">
        <v>-2</v>
      </c>
      <c r="GJ632" s="3">
        <v>0</v>
      </c>
      <c r="GK632" s="3">
        <v>0</v>
      </c>
      <c r="GL632" s="3">
        <f t="shared" si="855"/>
        <v>0</v>
      </c>
      <c r="GM632" s="3">
        <f t="shared" si="856"/>
        <v>2872.18</v>
      </c>
      <c r="GN632" s="3">
        <f t="shared" si="857"/>
        <v>0</v>
      </c>
      <c r="GO632" s="3">
        <f t="shared" si="858"/>
        <v>2872.18</v>
      </c>
      <c r="GP632" s="3">
        <f t="shared" si="859"/>
        <v>0</v>
      </c>
      <c r="GQ632" s="3"/>
      <c r="GR632" s="3">
        <v>1</v>
      </c>
      <c r="GS632" s="3">
        <v>2</v>
      </c>
      <c r="GT632" s="3">
        <v>0</v>
      </c>
      <c r="GU632" s="3" t="s">
        <v>3</v>
      </c>
      <c r="GV632" s="3">
        <f t="shared" si="860"/>
        <v>0</v>
      </c>
      <c r="GW632" s="3">
        <v>1</v>
      </c>
      <c r="GX632" s="3">
        <f t="shared" si="861"/>
        <v>0</v>
      </c>
      <c r="GY632" s="3"/>
      <c r="GZ632" s="3"/>
      <c r="HA632" s="3">
        <v>0</v>
      </c>
      <c r="HB632" s="3">
        <v>0</v>
      </c>
      <c r="HC632" s="3">
        <f t="shared" si="862"/>
        <v>0</v>
      </c>
      <c r="HD632" s="3"/>
      <c r="HE632" s="3" t="s">
        <v>459</v>
      </c>
      <c r="HF632" s="3" t="s">
        <v>37</v>
      </c>
      <c r="HG632" s="3"/>
      <c r="HH632" s="3"/>
      <c r="HI632" s="3"/>
      <c r="HJ632" s="3"/>
      <c r="HK632" s="3"/>
      <c r="HL632" s="3"/>
      <c r="HM632" s="3" t="s">
        <v>3</v>
      </c>
      <c r="HN632" s="3" t="s">
        <v>3</v>
      </c>
      <c r="HO632" s="3" t="s">
        <v>3</v>
      </c>
      <c r="HP632" s="3" t="s">
        <v>3</v>
      </c>
      <c r="HQ632" s="3" t="s">
        <v>3</v>
      </c>
      <c r="HR632" s="3"/>
      <c r="HS632" s="3">
        <v>0</v>
      </c>
      <c r="HT632" s="3"/>
      <c r="HU632" s="3"/>
      <c r="HV632" s="3"/>
      <c r="HW632" s="3"/>
      <c r="HX632" s="3"/>
      <c r="HY632" s="3"/>
      <c r="HZ632" s="3"/>
      <c r="IA632" s="3"/>
      <c r="IB632" s="3"/>
      <c r="IC632" s="3"/>
      <c r="ID632" s="3"/>
      <c r="IE632" s="3"/>
      <c r="IF632" s="3"/>
      <c r="IG632" s="3"/>
      <c r="IH632" s="3"/>
      <c r="II632" s="3"/>
      <c r="IJ632" s="3"/>
      <c r="IK632" s="3">
        <v>0</v>
      </c>
      <c r="IL632" s="3"/>
      <c r="IM632" s="3"/>
      <c r="IN632" s="3"/>
      <c r="IO632" s="3"/>
      <c r="IP632" s="3"/>
      <c r="IQ632" s="3"/>
      <c r="IR632" s="3"/>
      <c r="IS632" s="3"/>
      <c r="IT632" s="3"/>
      <c r="IU632" s="3"/>
    </row>
    <row r="633" spans="1:255" x14ac:dyDescent="0.25">
      <c r="A633" s="4">
        <v>17</v>
      </c>
      <c r="B633" s="4">
        <v>1</v>
      </c>
      <c r="C633" s="4"/>
      <c r="D633" s="4"/>
      <c r="E633" s="4" t="s">
        <v>795</v>
      </c>
      <c r="F633" s="4" t="s">
        <v>796</v>
      </c>
      <c r="G633" s="4" t="s">
        <v>797</v>
      </c>
      <c r="H633" s="4" t="s">
        <v>769</v>
      </c>
      <c r="I633" s="4">
        <f>ROUND(142*1.02,9)</f>
        <v>144.84</v>
      </c>
      <c r="J633" s="4">
        <v>0</v>
      </c>
      <c r="K633" s="4">
        <f>ROUND(142*1.02,9)</f>
        <v>144.84</v>
      </c>
      <c r="L633" s="4"/>
      <c r="M633" s="4"/>
      <c r="N633" s="4"/>
      <c r="O633" s="4">
        <f t="shared" si="824"/>
        <v>28262.25</v>
      </c>
      <c r="P633" s="4">
        <f t="shared" si="825"/>
        <v>28262.25</v>
      </c>
      <c r="Q633" s="4">
        <f t="shared" si="826"/>
        <v>0</v>
      </c>
      <c r="R633" s="4">
        <f t="shared" si="827"/>
        <v>0</v>
      </c>
      <c r="S633" s="4">
        <f t="shared" si="828"/>
        <v>0</v>
      </c>
      <c r="T633" s="4">
        <f t="shared" si="829"/>
        <v>0</v>
      </c>
      <c r="U633" s="4">
        <f t="shared" si="830"/>
        <v>0</v>
      </c>
      <c r="V633" s="4">
        <f t="shared" si="831"/>
        <v>0</v>
      </c>
      <c r="W633" s="4">
        <f t="shared" si="832"/>
        <v>0</v>
      </c>
      <c r="X633" s="4">
        <f t="shared" si="833"/>
        <v>0</v>
      </c>
      <c r="Y633" s="4">
        <f t="shared" si="834"/>
        <v>0</v>
      </c>
      <c r="Z633" s="4"/>
      <c r="AA633" s="4">
        <v>55890823</v>
      </c>
      <c r="AB633" s="4">
        <f t="shared" si="835"/>
        <v>19.829999999999998</v>
      </c>
      <c r="AC633" s="4">
        <f t="shared" si="836"/>
        <v>19.829999999999998</v>
      </c>
      <c r="AD633" s="4">
        <f t="shared" si="837"/>
        <v>0</v>
      </c>
      <c r="AE633" s="4">
        <f t="shared" si="838"/>
        <v>0</v>
      </c>
      <c r="AF633" s="4">
        <f t="shared" si="839"/>
        <v>0</v>
      </c>
      <c r="AG633" s="4">
        <f t="shared" si="840"/>
        <v>0</v>
      </c>
      <c r="AH633" s="4">
        <f t="shared" si="841"/>
        <v>0</v>
      </c>
      <c r="AI633" s="4">
        <f t="shared" si="842"/>
        <v>0</v>
      </c>
      <c r="AJ633" s="4">
        <f t="shared" si="843"/>
        <v>0</v>
      </c>
      <c r="AK633" s="4">
        <v>19.830000000000002</v>
      </c>
      <c r="AL633" s="4">
        <v>19.830000000000002</v>
      </c>
      <c r="AM633" s="4">
        <v>0</v>
      </c>
      <c r="AN633" s="4">
        <v>0</v>
      </c>
      <c r="AO633" s="4">
        <v>0</v>
      </c>
      <c r="AP633" s="4">
        <v>0</v>
      </c>
      <c r="AQ633" s="4">
        <v>0</v>
      </c>
      <c r="AR633" s="4">
        <v>0</v>
      </c>
      <c r="AS633" s="4">
        <v>0</v>
      </c>
      <c r="AT633" s="4">
        <v>0</v>
      </c>
      <c r="AU633" s="4">
        <v>0</v>
      </c>
      <c r="AV633" s="4">
        <v>1</v>
      </c>
      <c r="AW633" s="4">
        <v>1</v>
      </c>
      <c r="AX633" s="4"/>
      <c r="AY633" s="4"/>
      <c r="AZ633" s="4">
        <v>1</v>
      </c>
      <c r="BA633" s="4">
        <v>1</v>
      </c>
      <c r="BB633" s="4">
        <v>1</v>
      </c>
      <c r="BC633" s="4">
        <v>9.84</v>
      </c>
      <c r="BD633" s="4" t="s">
        <v>3</v>
      </c>
      <c r="BE633" s="4" t="s">
        <v>3</v>
      </c>
      <c r="BF633" s="4" t="s">
        <v>3</v>
      </c>
      <c r="BG633" s="4" t="s">
        <v>3</v>
      </c>
      <c r="BH633" s="4">
        <v>3</v>
      </c>
      <c r="BI633" s="4">
        <v>2</v>
      </c>
      <c r="BJ633" s="4" t="s">
        <v>796</v>
      </c>
      <c r="BK633" s="4"/>
      <c r="BL633" s="4"/>
      <c r="BM633" s="4">
        <v>400005</v>
      </c>
      <c r="BN633" s="4">
        <v>0</v>
      </c>
      <c r="BO633" s="4" t="s">
        <v>3</v>
      </c>
      <c r="BP633" s="4">
        <v>0</v>
      </c>
      <c r="BQ633" s="4">
        <v>213</v>
      </c>
      <c r="BR633" s="4">
        <v>0</v>
      </c>
      <c r="BS633" s="4">
        <v>1</v>
      </c>
      <c r="BT633" s="4">
        <v>1</v>
      </c>
      <c r="BU633" s="4">
        <v>1</v>
      </c>
      <c r="BV633" s="4">
        <v>1</v>
      </c>
      <c r="BW633" s="4">
        <v>1</v>
      </c>
      <c r="BX633" s="4">
        <v>1</v>
      </c>
      <c r="BY633" s="4" t="s">
        <v>3</v>
      </c>
      <c r="BZ633" s="4">
        <v>0</v>
      </c>
      <c r="CA633" s="4">
        <v>0</v>
      </c>
      <c r="CB633" s="4" t="s">
        <v>3</v>
      </c>
      <c r="CC633" s="4"/>
      <c r="CD633" s="4"/>
      <c r="CE633" s="4">
        <v>1566</v>
      </c>
      <c r="CF633" s="4">
        <v>0</v>
      </c>
      <c r="CG633" s="4">
        <v>0</v>
      </c>
      <c r="CH633" s="4"/>
      <c r="CI633" s="4"/>
      <c r="CJ633" s="4"/>
      <c r="CK633" s="4"/>
      <c r="CL633" s="4"/>
      <c r="CM633" s="4">
        <v>0</v>
      </c>
      <c r="CN633" s="4" t="s">
        <v>3</v>
      </c>
      <c r="CO633" s="4">
        <v>0</v>
      </c>
      <c r="CP633" s="4">
        <f t="shared" si="844"/>
        <v>28262.25</v>
      </c>
      <c r="CQ633" s="4">
        <f t="shared" si="845"/>
        <v>195.13</v>
      </c>
      <c r="CR633" s="4">
        <f t="shared" si="846"/>
        <v>0</v>
      </c>
      <c r="CS633" s="4">
        <f t="shared" si="847"/>
        <v>0</v>
      </c>
      <c r="CT633" s="4">
        <f t="shared" si="848"/>
        <v>0</v>
      </c>
      <c r="CU633" s="4">
        <f t="shared" si="849"/>
        <v>0</v>
      </c>
      <c r="CV633" s="4">
        <f t="shared" si="850"/>
        <v>0</v>
      </c>
      <c r="CW633" s="4">
        <f t="shared" si="851"/>
        <v>0</v>
      </c>
      <c r="CX633" s="4">
        <f t="shared" si="852"/>
        <v>0</v>
      </c>
      <c r="CY633" s="4">
        <f t="shared" si="853"/>
        <v>0</v>
      </c>
      <c r="CZ633" s="4">
        <f t="shared" si="854"/>
        <v>0</v>
      </c>
      <c r="DA633" s="4"/>
      <c r="DB633" s="4"/>
      <c r="DC633" s="4" t="s">
        <v>3</v>
      </c>
      <c r="DD633" s="4" t="s">
        <v>3</v>
      </c>
      <c r="DE633" s="4" t="s">
        <v>3</v>
      </c>
      <c r="DF633" s="4" t="s">
        <v>3</v>
      </c>
      <c r="DG633" s="4" t="s">
        <v>3</v>
      </c>
      <c r="DH633" s="4" t="s">
        <v>3</v>
      </c>
      <c r="DI633" s="4" t="s">
        <v>3</v>
      </c>
      <c r="DJ633" s="4" t="s">
        <v>3</v>
      </c>
      <c r="DK633" s="4" t="s">
        <v>3</v>
      </c>
      <c r="DL633" s="4" t="s">
        <v>3</v>
      </c>
      <c r="DM633" s="4" t="s">
        <v>3</v>
      </c>
      <c r="DN633" s="4">
        <v>0</v>
      </c>
      <c r="DO633" s="4">
        <v>0</v>
      </c>
      <c r="DP633" s="4">
        <v>1</v>
      </c>
      <c r="DQ633" s="4">
        <v>1</v>
      </c>
      <c r="DR633" s="4"/>
      <c r="DS633" s="4"/>
      <c r="DT633" s="4"/>
      <c r="DU633" s="4">
        <v>1003</v>
      </c>
      <c r="DV633" s="4" t="s">
        <v>769</v>
      </c>
      <c r="DW633" s="4" t="s">
        <v>769</v>
      </c>
      <c r="DX633" s="4">
        <v>1</v>
      </c>
      <c r="DY633" s="4"/>
      <c r="DZ633" s="4" t="s">
        <v>3</v>
      </c>
      <c r="EA633" s="4" t="s">
        <v>3</v>
      </c>
      <c r="EB633" s="4" t="s">
        <v>3</v>
      </c>
      <c r="EC633" s="4" t="s">
        <v>3</v>
      </c>
      <c r="ED633" s="4"/>
      <c r="EE633" s="4">
        <v>57042888</v>
      </c>
      <c r="EF633" s="4">
        <v>213</v>
      </c>
      <c r="EG633" s="4" t="s">
        <v>456</v>
      </c>
      <c r="EH633" s="4">
        <v>0</v>
      </c>
      <c r="EI633" s="4" t="s">
        <v>3</v>
      </c>
      <c r="EJ633" s="4">
        <v>1</v>
      </c>
      <c r="EK633" s="4">
        <v>400005</v>
      </c>
      <c r="EL633" s="4" t="s">
        <v>456</v>
      </c>
      <c r="EM633" s="4" t="s">
        <v>457</v>
      </c>
      <c r="EN633" s="4"/>
      <c r="EO633" s="4" t="s">
        <v>3</v>
      </c>
      <c r="EP633" s="4"/>
      <c r="EQ633" s="4">
        <v>16</v>
      </c>
      <c r="ER633" s="4">
        <v>0</v>
      </c>
      <c r="ES633" s="4">
        <v>19.830000000000002</v>
      </c>
      <c r="ET633" s="4">
        <v>0</v>
      </c>
      <c r="EU633" s="4">
        <v>0</v>
      </c>
      <c r="EV633" s="4">
        <v>0</v>
      </c>
      <c r="EW633" s="4">
        <v>0</v>
      </c>
      <c r="EX633" s="4">
        <v>0</v>
      </c>
      <c r="EY633" s="4">
        <v>0</v>
      </c>
      <c r="EZ633" s="4">
        <v>5</v>
      </c>
      <c r="FA633" s="4"/>
      <c r="FB633" s="4"/>
      <c r="FC633" s="4">
        <v>1</v>
      </c>
      <c r="FD633" s="4">
        <v>18</v>
      </c>
      <c r="FE633" s="4"/>
      <c r="FF633" s="4">
        <v>233.32</v>
      </c>
      <c r="FG633" s="4"/>
      <c r="FH633" s="4"/>
      <c r="FI633" s="4"/>
      <c r="FJ633" s="4"/>
      <c r="FK633" s="4"/>
      <c r="FL633" s="4"/>
      <c r="FM633" s="4"/>
      <c r="FN633" s="4"/>
      <c r="FO633" s="4"/>
      <c r="FP633" s="4"/>
      <c r="FQ633" s="4">
        <v>0</v>
      </c>
      <c r="FR633" s="4">
        <v>0</v>
      </c>
      <c r="FS633" s="4">
        <v>0</v>
      </c>
      <c r="FT633" s="4"/>
      <c r="FU633" s="4"/>
      <c r="FV633" s="4"/>
      <c r="FW633" s="4"/>
      <c r="FX633" s="4">
        <v>0</v>
      </c>
      <c r="FY633" s="4">
        <v>0</v>
      </c>
      <c r="FZ633" s="4"/>
      <c r="GA633" s="4" t="s">
        <v>798</v>
      </c>
      <c r="GB633" s="4"/>
      <c r="GC633" s="4"/>
      <c r="GD633" s="4">
        <v>1</v>
      </c>
      <c r="GE633" s="4"/>
      <c r="GF633" s="4">
        <v>801138390</v>
      </c>
      <c r="GG633" s="4">
        <v>2</v>
      </c>
      <c r="GH633" s="4">
        <v>3</v>
      </c>
      <c r="GI633" s="4">
        <v>5</v>
      </c>
      <c r="GJ633" s="4">
        <v>0</v>
      </c>
      <c r="GK633" s="4">
        <v>0</v>
      </c>
      <c r="GL633" s="4">
        <f t="shared" si="855"/>
        <v>0</v>
      </c>
      <c r="GM633" s="4">
        <f t="shared" si="856"/>
        <v>28262.25</v>
      </c>
      <c r="GN633" s="4">
        <f t="shared" si="857"/>
        <v>0</v>
      </c>
      <c r="GO633" s="4">
        <f t="shared" si="858"/>
        <v>28262.25</v>
      </c>
      <c r="GP633" s="4">
        <f t="shared" si="859"/>
        <v>0</v>
      </c>
      <c r="GQ633" s="4"/>
      <c r="GR633" s="4">
        <v>1</v>
      </c>
      <c r="GS633" s="4">
        <v>1</v>
      </c>
      <c r="GT633" s="4">
        <v>0</v>
      </c>
      <c r="GU633" s="4" t="s">
        <v>3</v>
      </c>
      <c r="GV633" s="4">
        <f t="shared" si="860"/>
        <v>0</v>
      </c>
      <c r="GW633" s="4">
        <v>1</v>
      </c>
      <c r="GX633" s="4">
        <f t="shared" si="861"/>
        <v>0</v>
      </c>
      <c r="GY633" s="4"/>
      <c r="GZ633" s="4"/>
      <c r="HA633" s="4">
        <v>0</v>
      </c>
      <c r="HB633" s="4">
        <v>0</v>
      </c>
      <c r="HC633" s="4">
        <f t="shared" si="862"/>
        <v>0</v>
      </c>
      <c r="HD633" s="4"/>
      <c r="HE633" s="4" t="s">
        <v>459</v>
      </c>
      <c r="HF633" s="4" t="s">
        <v>37</v>
      </c>
      <c r="HG633" s="4"/>
      <c r="HH633" s="4"/>
      <c r="HI633" s="4"/>
      <c r="HJ633" s="4"/>
      <c r="HK633" s="4"/>
      <c r="HL633" s="4"/>
      <c r="HM633" s="4" t="s">
        <v>3</v>
      </c>
      <c r="HN633" s="4" t="s">
        <v>3</v>
      </c>
      <c r="HO633" s="4" t="s">
        <v>3</v>
      </c>
      <c r="HP633" s="4" t="s">
        <v>3</v>
      </c>
      <c r="HQ633" s="4" t="s">
        <v>3</v>
      </c>
      <c r="HR633" s="4"/>
      <c r="HS633" s="4">
        <v>0</v>
      </c>
      <c r="HT633" s="4"/>
      <c r="HU633" s="4"/>
      <c r="HV633" s="4"/>
      <c r="HW633" s="4"/>
      <c r="HX633" s="4"/>
      <c r="HY633" s="4"/>
      <c r="HZ633" s="4"/>
      <c r="IA633" s="4"/>
      <c r="IB633" s="4"/>
      <c r="IC633" s="4"/>
      <c r="ID633" s="4"/>
      <c r="IE633" s="4"/>
      <c r="IF633" s="4"/>
      <c r="IG633" s="4"/>
      <c r="IH633" s="4"/>
      <c r="II633" s="4"/>
      <c r="IJ633" s="4"/>
      <c r="IK633" s="4">
        <v>0</v>
      </c>
      <c r="IL633" s="4"/>
      <c r="IM633" s="4"/>
      <c r="IN633" s="4"/>
      <c r="IO633" s="4"/>
      <c r="IP633" s="4"/>
      <c r="IQ633" s="4"/>
      <c r="IR633" s="4"/>
      <c r="IS633" s="4"/>
      <c r="IT633" s="4"/>
      <c r="IU633" s="4"/>
    </row>
    <row r="634" spans="1:255" x14ac:dyDescent="0.25">
      <c r="A634" s="3">
        <v>17</v>
      </c>
      <c r="B634" s="3">
        <v>1</v>
      </c>
      <c r="C634" s="3"/>
      <c r="D634" s="3"/>
      <c r="E634" s="3" t="s">
        <v>799</v>
      </c>
      <c r="F634" s="3" t="s">
        <v>800</v>
      </c>
      <c r="G634" s="3" t="s">
        <v>2538</v>
      </c>
      <c r="H634" s="3" t="s">
        <v>764</v>
      </c>
      <c r="I634" s="3">
        <f>ROUND(392*1.02/1000,9)</f>
        <v>0.39983999999999997</v>
      </c>
      <c r="J634" s="3">
        <v>0</v>
      </c>
      <c r="K634" s="3">
        <f>ROUND(392*1.02/1000,9)</f>
        <v>0.39983999999999997</v>
      </c>
      <c r="L634" s="3"/>
      <c r="M634" s="3"/>
      <c r="N634" s="3"/>
      <c r="O634" s="3">
        <f t="shared" si="824"/>
        <v>9373.23</v>
      </c>
      <c r="P634" s="3">
        <f t="shared" si="825"/>
        <v>9373.23</v>
      </c>
      <c r="Q634" s="3">
        <f t="shared" si="826"/>
        <v>0</v>
      </c>
      <c r="R634" s="3">
        <f t="shared" si="827"/>
        <v>0</v>
      </c>
      <c r="S634" s="3">
        <f t="shared" si="828"/>
        <v>0</v>
      </c>
      <c r="T634" s="3">
        <f t="shared" si="829"/>
        <v>0</v>
      </c>
      <c r="U634" s="3">
        <f t="shared" si="830"/>
        <v>0</v>
      </c>
      <c r="V634" s="3">
        <f t="shared" si="831"/>
        <v>0</v>
      </c>
      <c r="W634" s="3">
        <f t="shared" si="832"/>
        <v>0</v>
      </c>
      <c r="X634" s="3">
        <f t="shared" si="833"/>
        <v>0</v>
      </c>
      <c r="Y634" s="3">
        <f t="shared" si="834"/>
        <v>0</v>
      </c>
      <c r="Z634" s="3"/>
      <c r="AA634" s="3">
        <v>54971259</v>
      </c>
      <c r="AB634" s="3">
        <f t="shared" si="835"/>
        <v>23442.44</v>
      </c>
      <c r="AC634" s="3">
        <f t="shared" si="836"/>
        <v>23442.44</v>
      </c>
      <c r="AD634" s="3">
        <f t="shared" si="837"/>
        <v>0</v>
      </c>
      <c r="AE634" s="3">
        <f t="shared" si="838"/>
        <v>0</v>
      </c>
      <c r="AF634" s="3">
        <f t="shared" si="839"/>
        <v>0</v>
      </c>
      <c r="AG634" s="3">
        <f t="shared" si="840"/>
        <v>0</v>
      </c>
      <c r="AH634" s="3">
        <f t="shared" si="841"/>
        <v>0</v>
      </c>
      <c r="AI634" s="3">
        <f t="shared" si="842"/>
        <v>0</v>
      </c>
      <c r="AJ634" s="3">
        <f t="shared" si="843"/>
        <v>0</v>
      </c>
      <c r="AK634" s="3">
        <v>23442.44</v>
      </c>
      <c r="AL634" s="3">
        <v>23442.44</v>
      </c>
      <c r="AM634" s="3">
        <v>0</v>
      </c>
      <c r="AN634" s="3">
        <v>0</v>
      </c>
      <c r="AO634" s="3">
        <v>0</v>
      </c>
      <c r="AP634" s="3">
        <v>0</v>
      </c>
      <c r="AQ634" s="3">
        <v>0</v>
      </c>
      <c r="AR634" s="3">
        <v>0</v>
      </c>
      <c r="AS634" s="3">
        <v>0</v>
      </c>
      <c r="AT634" s="3">
        <v>0</v>
      </c>
      <c r="AU634" s="3">
        <v>0</v>
      </c>
      <c r="AV634" s="3">
        <v>1</v>
      </c>
      <c r="AW634" s="3">
        <v>1</v>
      </c>
      <c r="AX634" s="3"/>
      <c r="AY634" s="3"/>
      <c r="AZ634" s="3">
        <v>1</v>
      </c>
      <c r="BA634" s="3">
        <v>1</v>
      </c>
      <c r="BB634" s="3">
        <v>1</v>
      </c>
      <c r="BC634" s="3">
        <v>1</v>
      </c>
      <c r="BD634" s="3" t="s">
        <v>3</v>
      </c>
      <c r="BE634" s="3" t="s">
        <v>3</v>
      </c>
      <c r="BF634" s="3" t="s">
        <v>3</v>
      </c>
      <c r="BG634" s="3" t="s">
        <v>3</v>
      </c>
      <c r="BH634" s="3">
        <v>3</v>
      </c>
      <c r="BI634" s="3">
        <v>2</v>
      </c>
      <c r="BJ634" s="3" t="s">
        <v>801</v>
      </c>
      <c r="BK634" s="3"/>
      <c r="BL634" s="3"/>
      <c r="BM634" s="3">
        <v>1618</v>
      </c>
      <c r="BN634" s="3">
        <v>0</v>
      </c>
      <c r="BO634" s="3" t="s">
        <v>3</v>
      </c>
      <c r="BP634" s="3">
        <v>0</v>
      </c>
      <c r="BQ634" s="3">
        <v>201</v>
      </c>
      <c r="BR634" s="3">
        <v>0</v>
      </c>
      <c r="BS634" s="3">
        <v>1</v>
      </c>
      <c r="BT634" s="3">
        <v>1</v>
      </c>
      <c r="BU634" s="3">
        <v>1</v>
      </c>
      <c r="BV634" s="3">
        <v>1</v>
      </c>
      <c r="BW634" s="3">
        <v>1</v>
      </c>
      <c r="BX634" s="3">
        <v>1</v>
      </c>
      <c r="BY634" s="3" t="s">
        <v>3</v>
      </c>
      <c r="BZ634" s="3">
        <v>0</v>
      </c>
      <c r="CA634" s="3">
        <v>0</v>
      </c>
      <c r="CB634" s="3" t="s">
        <v>3</v>
      </c>
      <c r="CC634" s="3"/>
      <c r="CD634" s="3"/>
      <c r="CE634" s="3">
        <v>1566</v>
      </c>
      <c r="CF634" s="3">
        <v>0</v>
      </c>
      <c r="CG634" s="3">
        <v>0</v>
      </c>
      <c r="CH634" s="3"/>
      <c r="CI634" s="3"/>
      <c r="CJ634" s="3"/>
      <c r="CK634" s="3"/>
      <c r="CL634" s="3"/>
      <c r="CM634" s="3">
        <v>0</v>
      </c>
      <c r="CN634" s="3" t="s">
        <v>3</v>
      </c>
      <c r="CO634" s="3">
        <v>0</v>
      </c>
      <c r="CP634" s="3">
        <f t="shared" si="844"/>
        <v>9373.23</v>
      </c>
      <c r="CQ634" s="3">
        <f t="shared" si="845"/>
        <v>23442.44</v>
      </c>
      <c r="CR634" s="3">
        <f t="shared" si="846"/>
        <v>0</v>
      </c>
      <c r="CS634" s="3">
        <f t="shared" si="847"/>
        <v>0</v>
      </c>
      <c r="CT634" s="3">
        <f t="shared" si="848"/>
        <v>0</v>
      </c>
      <c r="CU634" s="3">
        <f t="shared" si="849"/>
        <v>0</v>
      </c>
      <c r="CV634" s="3">
        <f t="shared" si="850"/>
        <v>0</v>
      </c>
      <c r="CW634" s="3">
        <f t="shared" si="851"/>
        <v>0</v>
      </c>
      <c r="CX634" s="3">
        <f t="shared" si="852"/>
        <v>0</v>
      </c>
      <c r="CY634" s="3">
        <f t="shared" si="853"/>
        <v>0</v>
      </c>
      <c r="CZ634" s="3">
        <f t="shared" si="854"/>
        <v>0</v>
      </c>
      <c r="DA634" s="3"/>
      <c r="DB634" s="3"/>
      <c r="DC634" s="3" t="s">
        <v>3</v>
      </c>
      <c r="DD634" s="3" t="s">
        <v>3</v>
      </c>
      <c r="DE634" s="3" t="s">
        <v>3</v>
      </c>
      <c r="DF634" s="3" t="s">
        <v>3</v>
      </c>
      <c r="DG634" s="3" t="s">
        <v>3</v>
      </c>
      <c r="DH634" s="3" t="s">
        <v>3</v>
      </c>
      <c r="DI634" s="3" t="s">
        <v>3</v>
      </c>
      <c r="DJ634" s="3" t="s">
        <v>3</v>
      </c>
      <c r="DK634" s="3" t="s">
        <v>3</v>
      </c>
      <c r="DL634" s="3" t="s">
        <v>3</v>
      </c>
      <c r="DM634" s="3" t="s">
        <v>3</v>
      </c>
      <c r="DN634" s="3">
        <v>0</v>
      </c>
      <c r="DO634" s="3">
        <v>0</v>
      </c>
      <c r="DP634" s="3">
        <v>1</v>
      </c>
      <c r="DQ634" s="3">
        <v>1</v>
      </c>
      <c r="DR634" s="3"/>
      <c r="DS634" s="3"/>
      <c r="DT634" s="3"/>
      <c r="DU634" s="3">
        <v>1003</v>
      </c>
      <c r="DV634" s="3" t="s">
        <v>764</v>
      </c>
      <c r="DW634" s="3" t="s">
        <v>764</v>
      </c>
      <c r="DX634" s="3">
        <v>1000</v>
      </c>
      <c r="DY634" s="3"/>
      <c r="DZ634" s="3" t="s">
        <v>3</v>
      </c>
      <c r="EA634" s="3" t="s">
        <v>3</v>
      </c>
      <c r="EB634" s="3" t="s">
        <v>3</v>
      </c>
      <c r="EC634" s="3" t="s">
        <v>3</v>
      </c>
      <c r="ED634" s="3"/>
      <c r="EE634" s="3">
        <v>57042987</v>
      </c>
      <c r="EF634" s="3">
        <v>201</v>
      </c>
      <c r="EG634" s="3" t="s">
        <v>575</v>
      </c>
      <c r="EH634" s="3">
        <v>0</v>
      </c>
      <c r="EI634" s="3" t="s">
        <v>3</v>
      </c>
      <c r="EJ634" s="3">
        <v>2</v>
      </c>
      <c r="EK634" s="3">
        <v>1618</v>
      </c>
      <c r="EL634" s="3" t="s">
        <v>576</v>
      </c>
      <c r="EM634" s="3" t="s">
        <v>577</v>
      </c>
      <c r="EN634" s="3"/>
      <c r="EO634" s="3" t="s">
        <v>3</v>
      </c>
      <c r="EP634" s="3"/>
      <c r="EQ634" s="3">
        <v>0</v>
      </c>
      <c r="ER634" s="3">
        <v>23442.44</v>
      </c>
      <c r="ES634" s="3">
        <v>23442.44</v>
      </c>
      <c r="ET634" s="3">
        <v>0</v>
      </c>
      <c r="EU634" s="3">
        <v>0</v>
      </c>
      <c r="EV634" s="3">
        <v>0</v>
      </c>
      <c r="EW634" s="3">
        <v>0</v>
      </c>
      <c r="EX634" s="3">
        <v>0</v>
      </c>
      <c r="EY634" s="3">
        <v>0</v>
      </c>
      <c r="EZ634" s="3"/>
      <c r="FA634" s="3"/>
      <c r="FB634" s="3"/>
      <c r="FC634" s="3"/>
      <c r="FD634" s="3"/>
      <c r="FE634" s="3"/>
      <c r="FF634" s="3"/>
      <c r="FG634" s="3"/>
      <c r="FH634" s="3"/>
      <c r="FI634" s="3"/>
      <c r="FJ634" s="3"/>
      <c r="FK634" s="3"/>
      <c r="FL634" s="3"/>
      <c r="FM634" s="3"/>
      <c r="FN634" s="3"/>
      <c r="FO634" s="3"/>
      <c r="FP634" s="3"/>
      <c r="FQ634" s="3">
        <v>0</v>
      </c>
      <c r="FR634" s="3">
        <v>0</v>
      </c>
      <c r="FS634" s="3">
        <v>0</v>
      </c>
      <c r="FT634" s="3"/>
      <c r="FU634" s="3"/>
      <c r="FV634" s="3"/>
      <c r="FW634" s="3"/>
      <c r="FX634" s="3">
        <v>0</v>
      </c>
      <c r="FY634" s="3">
        <v>0</v>
      </c>
      <c r="FZ634" s="3"/>
      <c r="GA634" s="3" t="s">
        <v>3</v>
      </c>
      <c r="GB634" s="3"/>
      <c r="GC634" s="3"/>
      <c r="GD634" s="3">
        <v>1</v>
      </c>
      <c r="GE634" s="3"/>
      <c r="GF634" s="3">
        <v>652911896</v>
      </c>
      <c r="GG634" s="3">
        <v>2</v>
      </c>
      <c r="GH634" s="3">
        <v>1</v>
      </c>
      <c r="GI634" s="3">
        <v>-2</v>
      </c>
      <c r="GJ634" s="3">
        <v>0</v>
      </c>
      <c r="GK634" s="3">
        <v>0</v>
      </c>
      <c r="GL634" s="3">
        <f t="shared" si="855"/>
        <v>0</v>
      </c>
      <c r="GM634" s="3">
        <f t="shared" si="856"/>
        <v>9373.23</v>
      </c>
      <c r="GN634" s="3">
        <f t="shared" si="857"/>
        <v>0</v>
      </c>
      <c r="GO634" s="3">
        <f t="shared" si="858"/>
        <v>9373.23</v>
      </c>
      <c r="GP634" s="3">
        <f t="shared" si="859"/>
        <v>0</v>
      </c>
      <c r="GQ634" s="3"/>
      <c r="GR634" s="3">
        <v>0</v>
      </c>
      <c r="GS634" s="3">
        <v>3</v>
      </c>
      <c r="GT634" s="3">
        <v>0</v>
      </c>
      <c r="GU634" s="3" t="s">
        <v>3</v>
      </c>
      <c r="GV634" s="3">
        <f t="shared" si="860"/>
        <v>0</v>
      </c>
      <c r="GW634" s="3">
        <v>1</v>
      </c>
      <c r="GX634" s="3">
        <f t="shared" si="861"/>
        <v>0</v>
      </c>
      <c r="GY634" s="3"/>
      <c r="GZ634" s="3"/>
      <c r="HA634" s="3">
        <v>0</v>
      </c>
      <c r="HB634" s="3">
        <v>0</v>
      </c>
      <c r="HC634" s="3">
        <f t="shared" si="862"/>
        <v>0</v>
      </c>
      <c r="HD634" s="3"/>
      <c r="HE634" s="3" t="s">
        <v>3</v>
      </c>
      <c r="HF634" s="3" t="s">
        <v>3</v>
      </c>
      <c r="HG634" s="3"/>
      <c r="HH634" s="3"/>
      <c r="HI634" s="3"/>
      <c r="HJ634" s="3"/>
      <c r="HK634" s="3"/>
      <c r="HL634" s="3"/>
      <c r="HM634" s="3" t="s">
        <v>3</v>
      </c>
      <c r="HN634" s="3" t="s">
        <v>3</v>
      </c>
      <c r="HO634" s="3" t="s">
        <v>3</v>
      </c>
      <c r="HP634" s="3" t="s">
        <v>3</v>
      </c>
      <c r="HQ634" s="3" t="s">
        <v>3</v>
      </c>
      <c r="HR634" s="3"/>
      <c r="HS634" s="3">
        <v>0</v>
      </c>
      <c r="HT634" s="3"/>
      <c r="HU634" s="3"/>
      <c r="HV634" s="3"/>
      <c r="HW634" s="3"/>
      <c r="HX634" s="3"/>
      <c r="HY634" s="3"/>
      <c r="HZ634" s="3"/>
      <c r="IA634" s="3"/>
      <c r="IB634" s="3"/>
      <c r="IC634" s="3"/>
      <c r="ID634" s="3"/>
      <c r="IE634" s="3"/>
      <c r="IF634" s="3"/>
      <c r="IG634" s="3"/>
      <c r="IH634" s="3"/>
      <c r="II634" s="3"/>
      <c r="IJ634" s="3"/>
      <c r="IK634" s="3">
        <v>0</v>
      </c>
      <c r="IL634" s="3"/>
      <c r="IM634" s="3"/>
      <c r="IN634" s="3"/>
      <c r="IO634" s="3"/>
      <c r="IP634" s="3"/>
      <c r="IQ634" s="3"/>
      <c r="IR634" s="3"/>
      <c r="IS634" s="3"/>
      <c r="IT634" s="3"/>
      <c r="IU634" s="3"/>
    </row>
    <row r="635" spans="1:255" x14ac:dyDescent="0.25">
      <c r="A635" s="4">
        <v>17</v>
      </c>
      <c r="B635" s="4">
        <v>1</v>
      </c>
      <c r="C635" s="4"/>
      <c r="D635" s="4"/>
      <c r="E635" s="4" t="s">
        <v>799</v>
      </c>
      <c r="F635" s="4" t="s">
        <v>800</v>
      </c>
      <c r="G635" s="4" t="s">
        <v>2538</v>
      </c>
      <c r="H635" s="4" t="s">
        <v>764</v>
      </c>
      <c r="I635" s="4">
        <f>ROUND(392*1.02/1000,9)</f>
        <v>0.39983999999999997</v>
      </c>
      <c r="J635" s="4">
        <v>0</v>
      </c>
      <c r="K635" s="4">
        <f>ROUND(392*1.02/1000,9)</f>
        <v>0.39983999999999997</v>
      </c>
      <c r="L635" s="4"/>
      <c r="M635" s="4"/>
      <c r="N635" s="4"/>
      <c r="O635" s="4">
        <f t="shared" si="824"/>
        <v>51646.5</v>
      </c>
      <c r="P635" s="4">
        <f t="shared" si="825"/>
        <v>51646.5</v>
      </c>
      <c r="Q635" s="4">
        <f t="shared" si="826"/>
        <v>0</v>
      </c>
      <c r="R635" s="4">
        <f t="shared" si="827"/>
        <v>0</v>
      </c>
      <c r="S635" s="4">
        <f t="shared" si="828"/>
        <v>0</v>
      </c>
      <c r="T635" s="4">
        <f t="shared" si="829"/>
        <v>0</v>
      </c>
      <c r="U635" s="4">
        <f t="shared" si="830"/>
        <v>0</v>
      </c>
      <c r="V635" s="4">
        <f t="shared" si="831"/>
        <v>0</v>
      </c>
      <c r="W635" s="4">
        <f t="shared" si="832"/>
        <v>0</v>
      </c>
      <c r="X635" s="4">
        <f t="shared" si="833"/>
        <v>0</v>
      </c>
      <c r="Y635" s="4">
        <f t="shared" si="834"/>
        <v>0</v>
      </c>
      <c r="Z635" s="4"/>
      <c r="AA635" s="4">
        <v>55890823</v>
      </c>
      <c r="AB635" s="4">
        <f t="shared" si="835"/>
        <v>23442.44</v>
      </c>
      <c r="AC635" s="4">
        <f t="shared" si="836"/>
        <v>23442.44</v>
      </c>
      <c r="AD635" s="4">
        <f t="shared" si="837"/>
        <v>0</v>
      </c>
      <c r="AE635" s="4">
        <f t="shared" si="838"/>
        <v>0</v>
      </c>
      <c r="AF635" s="4">
        <f t="shared" si="839"/>
        <v>0</v>
      </c>
      <c r="AG635" s="4">
        <f t="shared" si="840"/>
        <v>0</v>
      </c>
      <c r="AH635" s="4">
        <f t="shared" si="841"/>
        <v>0</v>
      </c>
      <c r="AI635" s="4">
        <f t="shared" si="842"/>
        <v>0</v>
      </c>
      <c r="AJ635" s="4">
        <f t="shared" si="843"/>
        <v>0</v>
      </c>
      <c r="AK635" s="4">
        <v>23442.44</v>
      </c>
      <c r="AL635" s="4">
        <v>23442.44</v>
      </c>
      <c r="AM635" s="4">
        <v>0</v>
      </c>
      <c r="AN635" s="4">
        <v>0</v>
      </c>
      <c r="AO635" s="4">
        <v>0</v>
      </c>
      <c r="AP635" s="4">
        <v>0</v>
      </c>
      <c r="AQ635" s="4">
        <v>0</v>
      </c>
      <c r="AR635" s="4">
        <v>0</v>
      </c>
      <c r="AS635" s="4">
        <v>0</v>
      </c>
      <c r="AT635" s="4">
        <v>0</v>
      </c>
      <c r="AU635" s="4">
        <v>0</v>
      </c>
      <c r="AV635" s="4">
        <v>1</v>
      </c>
      <c r="AW635" s="4">
        <v>1</v>
      </c>
      <c r="AX635" s="4"/>
      <c r="AY635" s="4"/>
      <c r="AZ635" s="4">
        <v>1</v>
      </c>
      <c r="BA635" s="4">
        <v>1</v>
      </c>
      <c r="BB635" s="4">
        <v>1</v>
      </c>
      <c r="BC635" s="4">
        <v>5.51</v>
      </c>
      <c r="BD635" s="4" t="s">
        <v>3</v>
      </c>
      <c r="BE635" s="4" t="s">
        <v>3</v>
      </c>
      <c r="BF635" s="4" t="s">
        <v>3</v>
      </c>
      <c r="BG635" s="4" t="s">
        <v>3</v>
      </c>
      <c r="BH635" s="4">
        <v>3</v>
      </c>
      <c r="BI635" s="4">
        <v>2</v>
      </c>
      <c r="BJ635" s="4" t="s">
        <v>801</v>
      </c>
      <c r="BK635" s="4"/>
      <c r="BL635" s="4"/>
      <c r="BM635" s="4">
        <v>1618</v>
      </c>
      <c r="BN635" s="4">
        <v>0</v>
      </c>
      <c r="BO635" s="4" t="s">
        <v>800</v>
      </c>
      <c r="BP635" s="4">
        <v>1</v>
      </c>
      <c r="BQ635" s="4">
        <v>201</v>
      </c>
      <c r="BR635" s="4">
        <v>0</v>
      </c>
      <c r="BS635" s="4">
        <v>1</v>
      </c>
      <c r="BT635" s="4">
        <v>1</v>
      </c>
      <c r="BU635" s="4">
        <v>1</v>
      </c>
      <c r="BV635" s="4">
        <v>1</v>
      </c>
      <c r="BW635" s="4">
        <v>1</v>
      </c>
      <c r="BX635" s="4">
        <v>1</v>
      </c>
      <c r="BY635" s="4" t="s">
        <v>3</v>
      </c>
      <c r="BZ635" s="4">
        <v>0</v>
      </c>
      <c r="CA635" s="4">
        <v>0</v>
      </c>
      <c r="CB635" s="4" t="s">
        <v>3</v>
      </c>
      <c r="CC635" s="4"/>
      <c r="CD635" s="4"/>
      <c r="CE635" s="4">
        <v>1566</v>
      </c>
      <c r="CF635" s="4">
        <v>0</v>
      </c>
      <c r="CG635" s="4">
        <v>0</v>
      </c>
      <c r="CH635" s="4"/>
      <c r="CI635" s="4"/>
      <c r="CJ635" s="4"/>
      <c r="CK635" s="4"/>
      <c r="CL635" s="4"/>
      <c r="CM635" s="4">
        <v>0</v>
      </c>
      <c r="CN635" s="4" t="s">
        <v>3</v>
      </c>
      <c r="CO635" s="4">
        <v>0</v>
      </c>
      <c r="CP635" s="4">
        <f t="shared" si="844"/>
        <v>51646.5</v>
      </c>
      <c r="CQ635" s="4">
        <f t="shared" si="845"/>
        <v>129167.84</v>
      </c>
      <c r="CR635" s="4">
        <f t="shared" si="846"/>
        <v>0</v>
      </c>
      <c r="CS635" s="4">
        <f t="shared" si="847"/>
        <v>0</v>
      </c>
      <c r="CT635" s="4">
        <f t="shared" si="848"/>
        <v>0</v>
      </c>
      <c r="CU635" s="4">
        <f t="shared" si="849"/>
        <v>0</v>
      </c>
      <c r="CV635" s="4">
        <f t="shared" si="850"/>
        <v>0</v>
      </c>
      <c r="CW635" s="4">
        <f t="shared" si="851"/>
        <v>0</v>
      </c>
      <c r="CX635" s="4">
        <f t="shared" si="852"/>
        <v>0</v>
      </c>
      <c r="CY635" s="4">
        <f t="shared" si="853"/>
        <v>0</v>
      </c>
      <c r="CZ635" s="4">
        <f t="shared" si="854"/>
        <v>0</v>
      </c>
      <c r="DA635" s="4"/>
      <c r="DB635" s="4"/>
      <c r="DC635" s="4" t="s">
        <v>3</v>
      </c>
      <c r="DD635" s="4" t="s">
        <v>3</v>
      </c>
      <c r="DE635" s="4" t="s">
        <v>3</v>
      </c>
      <c r="DF635" s="4" t="s">
        <v>3</v>
      </c>
      <c r="DG635" s="4" t="s">
        <v>3</v>
      </c>
      <c r="DH635" s="4" t="s">
        <v>3</v>
      </c>
      <c r="DI635" s="4" t="s">
        <v>3</v>
      </c>
      <c r="DJ635" s="4" t="s">
        <v>3</v>
      </c>
      <c r="DK635" s="4" t="s">
        <v>3</v>
      </c>
      <c r="DL635" s="4" t="s">
        <v>3</v>
      </c>
      <c r="DM635" s="4" t="s">
        <v>3</v>
      </c>
      <c r="DN635" s="4">
        <v>0</v>
      </c>
      <c r="DO635" s="4">
        <v>0</v>
      </c>
      <c r="DP635" s="4">
        <v>1</v>
      </c>
      <c r="DQ635" s="4">
        <v>1</v>
      </c>
      <c r="DR635" s="4"/>
      <c r="DS635" s="4"/>
      <c r="DT635" s="4"/>
      <c r="DU635" s="4">
        <v>1003</v>
      </c>
      <c r="DV635" s="4" t="s">
        <v>764</v>
      </c>
      <c r="DW635" s="4" t="s">
        <v>764</v>
      </c>
      <c r="DX635" s="4">
        <v>1000</v>
      </c>
      <c r="DY635" s="4"/>
      <c r="DZ635" s="4" t="s">
        <v>3</v>
      </c>
      <c r="EA635" s="4" t="s">
        <v>3</v>
      </c>
      <c r="EB635" s="4" t="s">
        <v>3</v>
      </c>
      <c r="EC635" s="4" t="s">
        <v>3</v>
      </c>
      <c r="ED635" s="4"/>
      <c r="EE635" s="4">
        <v>57042987</v>
      </c>
      <c r="EF635" s="4">
        <v>201</v>
      </c>
      <c r="EG635" s="4" t="s">
        <v>575</v>
      </c>
      <c r="EH635" s="4">
        <v>0</v>
      </c>
      <c r="EI635" s="4" t="s">
        <v>3</v>
      </c>
      <c r="EJ635" s="4">
        <v>2</v>
      </c>
      <c r="EK635" s="4">
        <v>1618</v>
      </c>
      <c r="EL635" s="4" t="s">
        <v>576</v>
      </c>
      <c r="EM635" s="4" t="s">
        <v>577</v>
      </c>
      <c r="EN635" s="4"/>
      <c r="EO635" s="4" t="s">
        <v>3</v>
      </c>
      <c r="EP635" s="4"/>
      <c r="EQ635" s="4">
        <v>0</v>
      </c>
      <c r="ER635" s="4">
        <v>23442.44</v>
      </c>
      <c r="ES635" s="4">
        <v>23442.44</v>
      </c>
      <c r="ET635" s="4">
        <v>0</v>
      </c>
      <c r="EU635" s="4">
        <v>0</v>
      </c>
      <c r="EV635" s="4">
        <v>0</v>
      </c>
      <c r="EW635" s="4">
        <v>0</v>
      </c>
      <c r="EX635" s="4">
        <v>0</v>
      </c>
      <c r="EY635" s="4">
        <v>0</v>
      </c>
      <c r="EZ635" s="4"/>
      <c r="FA635" s="4"/>
      <c r="FB635" s="4"/>
      <c r="FC635" s="4"/>
      <c r="FD635" s="4"/>
      <c r="FE635" s="4"/>
      <c r="FF635" s="4"/>
      <c r="FG635" s="4"/>
      <c r="FH635" s="4"/>
      <c r="FI635" s="4"/>
      <c r="FJ635" s="4"/>
      <c r="FK635" s="4"/>
      <c r="FL635" s="4"/>
      <c r="FM635" s="4"/>
      <c r="FN635" s="4"/>
      <c r="FO635" s="4"/>
      <c r="FP635" s="4"/>
      <c r="FQ635" s="4">
        <v>0</v>
      </c>
      <c r="FR635" s="4">
        <v>0</v>
      </c>
      <c r="FS635" s="4">
        <v>0</v>
      </c>
      <c r="FT635" s="4"/>
      <c r="FU635" s="4"/>
      <c r="FV635" s="4"/>
      <c r="FW635" s="4"/>
      <c r="FX635" s="4">
        <v>0</v>
      </c>
      <c r="FY635" s="4">
        <v>0</v>
      </c>
      <c r="FZ635" s="4"/>
      <c r="GA635" s="4" t="s">
        <v>3</v>
      </c>
      <c r="GB635" s="4"/>
      <c r="GC635" s="4"/>
      <c r="GD635" s="4">
        <v>1</v>
      </c>
      <c r="GE635" s="4"/>
      <c r="GF635" s="4">
        <v>652911896</v>
      </c>
      <c r="GG635" s="4">
        <v>2</v>
      </c>
      <c r="GH635" s="4">
        <v>1</v>
      </c>
      <c r="GI635" s="4">
        <v>2</v>
      </c>
      <c r="GJ635" s="4">
        <v>0</v>
      </c>
      <c r="GK635" s="4">
        <v>0</v>
      </c>
      <c r="GL635" s="4">
        <f t="shared" si="855"/>
        <v>0</v>
      </c>
      <c r="GM635" s="4">
        <f t="shared" si="856"/>
        <v>51646.5</v>
      </c>
      <c r="GN635" s="4">
        <f t="shared" si="857"/>
        <v>0</v>
      </c>
      <c r="GO635" s="4">
        <f t="shared" si="858"/>
        <v>51646.5</v>
      </c>
      <c r="GP635" s="4">
        <f t="shared" si="859"/>
        <v>0</v>
      </c>
      <c r="GQ635" s="4"/>
      <c r="GR635" s="4">
        <v>0</v>
      </c>
      <c r="GS635" s="4">
        <v>0</v>
      </c>
      <c r="GT635" s="4">
        <v>0</v>
      </c>
      <c r="GU635" s="4" t="s">
        <v>3</v>
      </c>
      <c r="GV635" s="4">
        <f t="shared" si="860"/>
        <v>0</v>
      </c>
      <c r="GW635" s="4">
        <v>1</v>
      </c>
      <c r="GX635" s="4">
        <f t="shared" si="861"/>
        <v>0</v>
      </c>
      <c r="GY635" s="4"/>
      <c r="GZ635" s="4"/>
      <c r="HA635" s="4">
        <v>0</v>
      </c>
      <c r="HB635" s="4">
        <v>0</v>
      </c>
      <c r="HC635" s="4">
        <f t="shared" si="862"/>
        <v>0</v>
      </c>
      <c r="HD635" s="4"/>
      <c r="HE635" s="4" t="s">
        <v>3</v>
      </c>
      <c r="HF635" s="4" t="s">
        <v>3</v>
      </c>
      <c r="HG635" s="4"/>
      <c r="HH635" s="4"/>
      <c r="HI635" s="4"/>
      <c r="HJ635" s="4"/>
      <c r="HK635" s="4"/>
      <c r="HL635" s="4"/>
      <c r="HM635" s="4" t="s">
        <v>3</v>
      </c>
      <c r="HN635" s="4" t="s">
        <v>3</v>
      </c>
      <c r="HO635" s="4" t="s">
        <v>3</v>
      </c>
      <c r="HP635" s="4" t="s">
        <v>3</v>
      </c>
      <c r="HQ635" s="4" t="s">
        <v>3</v>
      </c>
      <c r="HR635" s="4"/>
      <c r="HS635" s="4">
        <v>0</v>
      </c>
      <c r="HT635" s="4"/>
      <c r="HU635" s="4"/>
      <c r="HV635" s="4"/>
      <c r="HW635" s="4"/>
      <c r="HX635" s="4"/>
      <c r="HY635" s="4"/>
      <c r="HZ635" s="4"/>
      <c r="IA635" s="4"/>
      <c r="IB635" s="4"/>
      <c r="IC635" s="4"/>
      <c r="ID635" s="4"/>
      <c r="IE635" s="4"/>
      <c r="IF635" s="4"/>
      <c r="IG635" s="4"/>
      <c r="IH635" s="4"/>
      <c r="II635" s="4"/>
      <c r="IJ635" s="4"/>
      <c r="IK635" s="4">
        <v>0</v>
      </c>
      <c r="IL635" s="4"/>
      <c r="IM635" s="4"/>
      <c r="IN635" s="4"/>
      <c r="IO635" s="4"/>
      <c r="IP635" s="4"/>
      <c r="IQ635" s="4"/>
      <c r="IR635" s="4"/>
      <c r="IS635" s="4"/>
      <c r="IT635" s="4"/>
      <c r="IU635" s="4"/>
    </row>
    <row r="636" spans="1:255" x14ac:dyDescent="0.25">
      <c r="A636" s="3">
        <v>17</v>
      </c>
      <c r="B636" s="3">
        <v>1</v>
      </c>
      <c r="C636" s="3"/>
      <c r="D636" s="3"/>
      <c r="E636" s="3" t="s">
        <v>802</v>
      </c>
      <c r="F636" s="3" t="s">
        <v>803</v>
      </c>
      <c r="G636" s="3" t="s">
        <v>2539</v>
      </c>
      <c r="H636" s="3" t="s">
        <v>764</v>
      </c>
      <c r="I636" s="3">
        <f>ROUND(4660*1.02/1000,9)</f>
        <v>4.7531999999999996</v>
      </c>
      <c r="J636" s="3">
        <v>0</v>
      </c>
      <c r="K636" s="3">
        <f>ROUND(4660*1.02/1000,9)</f>
        <v>4.7531999999999996</v>
      </c>
      <c r="L636" s="3"/>
      <c r="M636" s="3"/>
      <c r="N636" s="3"/>
      <c r="O636" s="3">
        <f t="shared" si="824"/>
        <v>70269.929999999993</v>
      </c>
      <c r="P636" s="3">
        <f t="shared" si="825"/>
        <v>70269.929999999993</v>
      </c>
      <c r="Q636" s="3">
        <f t="shared" si="826"/>
        <v>0</v>
      </c>
      <c r="R636" s="3">
        <f t="shared" si="827"/>
        <v>0</v>
      </c>
      <c r="S636" s="3">
        <f t="shared" si="828"/>
        <v>0</v>
      </c>
      <c r="T636" s="3">
        <f t="shared" si="829"/>
        <v>0</v>
      </c>
      <c r="U636" s="3">
        <f t="shared" si="830"/>
        <v>0</v>
      </c>
      <c r="V636" s="3">
        <f t="shared" si="831"/>
        <v>0</v>
      </c>
      <c r="W636" s="3">
        <f t="shared" si="832"/>
        <v>0</v>
      </c>
      <c r="X636" s="3">
        <f t="shared" si="833"/>
        <v>0</v>
      </c>
      <c r="Y636" s="3">
        <f t="shared" si="834"/>
        <v>0</v>
      </c>
      <c r="Z636" s="3"/>
      <c r="AA636" s="3">
        <v>54971259</v>
      </c>
      <c r="AB636" s="3">
        <f t="shared" si="835"/>
        <v>14783.71</v>
      </c>
      <c r="AC636" s="3">
        <f t="shared" si="836"/>
        <v>14783.71</v>
      </c>
      <c r="AD636" s="3">
        <f t="shared" si="837"/>
        <v>0</v>
      </c>
      <c r="AE636" s="3">
        <f t="shared" si="838"/>
        <v>0</v>
      </c>
      <c r="AF636" s="3">
        <f t="shared" si="839"/>
        <v>0</v>
      </c>
      <c r="AG636" s="3">
        <f t="shared" si="840"/>
        <v>0</v>
      </c>
      <c r="AH636" s="3">
        <f t="shared" si="841"/>
        <v>0</v>
      </c>
      <c r="AI636" s="3">
        <f t="shared" si="842"/>
        <v>0</v>
      </c>
      <c r="AJ636" s="3">
        <f t="shared" si="843"/>
        <v>0</v>
      </c>
      <c r="AK636" s="3">
        <v>14783.71</v>
      </c>
      <c r="AL636" s="3">
        <v>14783.71</v>
      </c>
      <c r="AM636" s="3">
        <v>0</v>
      </c>
      <c r="AN636" s="3">
        <v>0</v>
      </c>
      <c r="AO636" s="3">
        <v>0</v>
      </c>
      <c r="AP636" s="3">
        <v>0</v>
      </c>
      <c r="AQ636" s="3">
        <v>0</v>
      </c>
      <c r="AR636" s="3">
        <v>0</v>
      </c>
      <c r="AS636" s="3">
        <v>0</v>
      </c>
      <c r="AT636" s="3">
        <v>0</v>
      </c>
      <c r="AU636" s="3">
        <v>0</v>
      </c>
      <c r="AV636" s="3">
        <v>1</v>
      </c>
      <c r="AW636" s="3">
        <v>1</v>
      </c>
      <c r="AX636" s="3"/>
      <c r="AY636" s="3"/>
      <c r="AZ636" s="3">
        <v>1</v>
      </c>
      <c r="BA636" s="3">
        <v>1</v>
      </c>
      <c r="BB636" s="3">
        <v>1</v>
      </c>
      <c r="BC636" s="3">
        <v>1</v>
      </c>
      <c r="BD636" s="3" t="s">
        <v>3</v>
      </c>
      <c r="BE636" s="3" t="s">
        <v>3</v>
      </c>
      <c r="BF636" s="3" t="s">
        <v>3</v>
      </c>
      <c r="BG636" s="3" t="s">
        <v>3</v>
      </c>
      <c r="BH636" s="3">
        <v>3</v>
      </c>
      <c r="BI636" s="3">
        <v>2</v>
      </c>
      <c r="BJ636" s="3" t="s">
        <v>804</v>
      </c>
      <c r="BK636" s="3"/>
      <c r="BL636" s="3"/>
      <c r="BM636" s="3">
        <v>1618</v>
      </c>
      <c r="BN636" s="3">
        <v>0</v>
      </c>
      <c r="BO636" s="3" t="s">
        <v>3</v>
      </c>
      <c r="BP636" s="3">
        <v>0</v>
      </c>
      <c r="BQ636" s="3">
        <v>201</v>
      </c>
      <c r="BR636" s="3">
        <v>0</v>
      </c>
      <c r="BS636" s="3">
        <v>1</v>
      </c>
      <c r="BT636" s="3">
        <v>1</v>
      </c>
      <c r="BU636" s="3">
        <v>1</v>
      </c>
      <c r="BV636" s="3">
        <v>1</v>
      </c>
      <c r="BW636" s="3">
        <v>1</v>
      </c>
      <c r="BX636" s="3">
        <v>1</v>
      </c>
      <c r="BY636" s="3" t="s">
        <v>3</v>
      </c>
      <c r="BZ636" s="3">
        <v>0</v>
      </c>
      <c r="CA636" s="3">
        <v>0</v>
      </c>
      <c r="CB636" s="3" t="s">
        <v>3</v>
      </c>
      <c r="CC636" s="3"/>
      <c r="CD636" s="3"/>
      <c r="CE636" s="3">
        <v>1566</v>
      </c>
      <c r="CF636" s="3">
        <v>0</v>
      </c>
      <c r="CG636" s="3">
        <v>0</v>
      </c>
      <c r="CH636" s="3"/>
      <c r="CI636" s="3"/>
      <c r="CJ636" s="3"/>
      <c r="CK636" s="3"/>
      <c r="CL636" s="3"/>
      <c r="CM636" s="3">
        <v>0</v>
      </c>
      <c r="CN636" s="3" t="s">
        <v>3</v>
      </c>
      <c r="CO636" s="3">
        <v>0</v>
      </c>
      <c r="CP636" s="3">
        <f t="shared" si="844"/>
        <v>70269.929999999993</v>
      </c>
      <c r="CQ636" s="3">
        <f t="shared" si="845"/>
        <v>14783.71</v>
      </c>
      <c r="CR636" s="3">
        <f t="shared" si="846"/>
        <v>0</v>
      </c>
      <c r="CS636" s="3">
        <f t="shared" si="847"/>
        <v>0</v>
      </c>
      <c r="CT636" s="3">
        <f t="shared" si="848"/>
        <v>0</v>
      </c>
      <c r="CU636" s="3">
        <f t="shared" si="849"/>
        <v>0</v>
      </c>
      <c r="CV636" s="3">
        <f t="shared" si="850"/>
        <v>0</v>
      </c>
      <c r="CW636" s="3">
        <f t="shared" si="851"/>
        <v>0</v>
      </c>
      <c r="CX636" s="3">
        <f t="shared" si="852"/>
        <v>0</v>
      </c>
      <c r="CY636" s="3">
        <f t="shared" si="853"/>
        <v>0</v>
      </c>
      <c r="CZ636" s="3">
        <f t="shared" si="854"/>
        <v>0</v>
      </c>
      <c r="DA636" s="3"/>
      <c r="DB636" s="3"/>
      <c r="DC636" s="3" t="s">
        <v>3</v>
      </c>
      <c r="DD636" s="3" t="s">
        <v>3</v>
      </c>
      <c r="DE636" s="3" t="s">
        <v>3</v>
      </c>
      <c r="DF636" s="3" t="s">
        <v>3</v>
      </c>
      <c r="DG636" s="3" t="s">
        <v>3</v>
      </c>
      <c r="DH636" s="3" t="s">
        <v>3</v>
      </c>
      <c r="DI636" s="3" t="s">
        <v>3</v>
      </c>
      <c r="DJ636" s="3" t="s">
        <v>3</v>
      </c>
      <c r="DK636" s="3" t="s">
        <v>3</v>
      </c>
      <c r="DL636" s="3" t="s">
        <v>3</v>
      </c>
      <c r="DM636" s="3" t="s">
        <v>3</v>
      </c>
      <c r="DN636" s="3">
        <v>0</v>
      </c>
      <c r="DO636" s="3">
        <v>0</v>
      </c>
      <c r="DP636" s="3">
        <v>1</v>
      </c>
      <c r="DQ636" s="3">
        <v>1</v>
      </c>
      <c r="DR636" s="3"/>
      <c r="DS636" s="3"/>
      <c r="DT636" s="3"/>
      <c r="DU636" s="3">
        <v>1003</v>
      </c>
      <c r="DV636" s="3" t="s">
        <v>764</v>
      </c>
      <c r="DW636" s="3" t="s">
        <v>764</v>
      </c>
      <c r="DX636" s="3">
        <v>1000</v>
      </c>
      <c r="DY636" s="3"/>
      <c r="DZ636" s="3" t="s">
        <v>3</v>
      </c>
      <c r="EA636" s="3" t="s">
        <v>3</v>
      </c>
      <c r="EB636" s="3" t="s">
        <v>3</v>
      </c>
      <c r="EC636" s="3" t="s">
        <v>3</v>
      </c>
      <c r="ED636" s="3"/>
      <c r="EE636" s="3">
        <v>57042987</v>
      </c>
      <c r="EF636" s="3">
        <v>201</v>
      </c>
      <c r="EG636" s="3" t="s">
        <v>575</v>
      </c>
      <c r="EH636" s="3">
        <v>0</v>
      </c>
      <c r="EI636" s="3" t="s">
        <v>3</v>
      </c>
      <c r="EJ636" s="3">
        <v>2</v>
      </c>
      <c r="EK636" s="3">
        <v>1618</v>
      </c>
      <c r="EL636" s="3" t="s">
        <v>576</v>
      </c>
      <c r="EM636" s="3" t="s">
        <v>577</v>
      </c>
      <c r="EN636" s="3"/>
      <c r="EO636" s="3" t="s">
        <v>3</v>
      </c>
      <c r="EP636" s="3"/>
      <c r="EQ636" s="3">
        <v>0</v>
      </c>
      <c r="ER636" s="3">
        <v>14783.71</v>
      </c>
      <c r="ES636" s="3">
        <v>14783.71</v>
      </c>
      <c r="ET636" s="3">
        <v>0</v>
      </c>
      <c r="EU636" s="3">
        <v>0</v>
      </c>
      <c r="EV636" s="3">
        <v>0</v>
      </c>
      <c r="EW636" s="3">
        <v>0</v>
      </c>
      <c r="EX636" s="3">
        <v>0</v>
      </c>
      <c r="EY636" s="3">
        <v>0</v>
      </c>
      <c r="EZ636" s="3"/>
      <c r="FA636" s="3"/>
      <c r="FB636" s="3"/>
      <c r="FC636" s="3"/>
      <c r="FD636" s="3"/>
      <c r="FE636" s="3"/>
      <c r="FF636" s="3"/>
      <c r="FG636" s="3"/>
      <c r="FH636" s="3"/>
      <c r="FI636" s="3"/>
      <c r="FJ636" s="3"/>
      <c r="FK636" s="3"/>
      <c r="FL636" s="3"/>
      <c r="FM636" s="3"/>
      <c r="FN636" s="3"/>
      <c r="FO636" s="3"/>
      <c r="FP636" s="3"/>
      <c r="FQ636" s="3">
        <v>0</v>
      </c>
      <c r="FR636" s="3">
        <v>0</v>
      </c>
      <c r="FS636" s="3">
        <v>0</v>
      </c>
      <c r="FT636" s="3"/>
      <c r="FU636" s="3"/>
      <c r="FV636" s="3"/>
      <c r="FW636" s="3"/>
      <c r="FX636" s="3">
        <v>0</v>
      </c>
      <c r="FY636" s="3">
        <v>0</v>
      </c>
      <c r="FZ636" s="3"/>
      <c r="GA636" s="3" t="s">
        <v>3</v>
      </c>
      <c r="GB636" s="3"/>
      <c r="GC636" s="3"/>
      <c r="GD636" s="3">
        <v>1</v>
      </c>
      <c r="GE636" s="3"/>
      <c r="GF636" s="3">
        <v>-1900559411</v>
      </c>
      <c r="GG636" s="3">
        <v>2</v>
      </c>
      <c r="GH636" s="3">
        <v>1</v>
      </c>
      <c r="GI636" s="3">
        <v>-2</v>
      </c>
      <c r="GJ636" s="3">
        <v>0</v>
      </c>
      <c r="GK636" s="3">
        <v>0</v>
      </c>
      <c r="GL636" s="3">
        <f t="shared" si="855"/>
        <v>0</v>
      </c>
      <c r="GM636" s="3">
        <f t="shared" si="856"/>
        <v>70269.929999999993</v>
      </c>
      <c r="GN636" s="3">
        <f t="shared" si="857"/>
        <v>0</v>
      </c>
      <c r="GO636" s="3">
        <f t="shared" si="858"/>
        <v>70269.929999999993</v>
      </c>
      <c r="GP636" s="3">
        <f t="shared" si="859"/>
        <v>0</v>
      </c>
      <c r="GQ636" s="3"/>
      <c r="GR636" s="3">
        <v>0</v>
      </c>
      <c r="GS636" s="3">
        <v>3</v>
      </c>
      <c r="GT636" s="3">
        <v>0</v>
      </c>
      <c r="GU636" s="3" t="s">
        <v>3</v>
      </c>
      <c r="GV636" s="3">
        <f t="shared" si="860"/>
        <v>0</v>
      </c>
      <c r="GW636" s="3">
        <v>1</v>
      </c>
      <c r="GX636" s="3">
        <f t="shared" si="861"/>
        <v>0</v>
      </c>
      <c r="GY636" s="3"/>
      <c r="GZ636" s="3"/>
      <c r="HA636" s="3">
        <v>0</v>
      </c>
      <c r="HB636" s="3">
        <v>0</v>
      </c>
      <c r="HC636" s="3">
        <f t="shared" si="862"/>
        <v>0</v>
      </c>
      <c r="HD636" s="3"/>
      <c r="HE636" s="3" t="s">
        <v>3</v>
      </c>
      <c r="HF636" s="3" t="s">
        <v>3</v>
      </c>
      <c r="HG636" s="3"/>
      <c r="HH636" s="3"/>
      <c r="HI636" s="3"/>
      <c r="HJ636" s="3"/>
      <c r="HK636" s="3"/>
      <c r="HL636" s="3"/>
      <c r="HM636" s="3" t="s">
        <v>3</v>
      </c>
      <c r="HN636" s="3" t="s">
        <v>3</v>
      </c>
      <c r="HO636" s="3" t="s">
        <v>3</v>
      </c>
      <c r="HP636" s="3" t="s">
        <v>3</v>
      </c>
      <c r="HQ636" s="3" t="s">
        <v>3</v>
      </c>
      <c r="HR636" s="3"/>
      <c r="HS636" s="3">
        <v>0</v>
      </c>
      <c r="HT636" s="3"/>
      <c r="HU636" s="3"/>
      <c r="HV636" s="3"/>
      <c r="HW636" s="3"/>
      <c r="HX636" s="3"/>
      <c r="HY636" s="3"/>
      <c r="HZ636" s="3"/>
      <c r="IA636" s="3"/>
      <c r="IB636" s="3"/>
      <c r="IC636" s="3"/>
      <c r="ID636" s="3"/>
      <c r="IE636" s="3"/>
      <c r="IF636" s="3"/>
      <c r="IG636" s="3"/>
      <c r="IH636" s="3"/>
      <c r="II636" s="3"/>
      <c r="IJ636" s="3"/>
      <c r="IK636" s="3">
        <v>0</v>
      </c>
      <c r="IL636" s="3"/>
      <c r="IM636" s="3"/>
      <c r="IN636" s="3"/>
      <c r="IO636" s="3"/>
      <c r="IP636" s="3"/>
      <c r="IQ636" s="3"/>
      <c r="IR636" s="3"/>
      <c r="IS636" s="3"/>
      <c r="IT636" s="3"/>
      <c r="IU636" s="3"/>
    </row>
    <row r="637" spans="1:255" x14ac:dyDescent="0.25">
      <c r="A637" s="4">
        <v>17</v>
      </c>
      <c r="B637" s="4">
        <v>1</v>
      </c>
      <c r="C637" s="4"/>
      <c r="D637" s="4"/>
      <c r="E637" s="4" t="s">
        <v>802</v>
      </c>
      <c r="F637" s="4" t="s">
        <v>803</v>
      </c>
      <c r="G637" s="4" t="s">
        <v>2539</v>
      </c>
      <c r="H637" s="4" t="s">
        <v>764</v>
      </c>
      <c r="I637" s="4">
        <f>ROUND(4660*1.02/1000,9)</f>
        <v>4.7531999999999996</v>
      </c>
      <c r="J637" s="4">
        <v>0</v>
      </c>
      <c r="K637" s="4">
        <f>ROUND(4660*1.02/1000,9)</f>
        <v>4.7531999999999996</v>
      </c>
      <c r="L637" s="4"/>
      <c r="M637" s="4"/>
      <c r="N637" s="4"/>
      <c r="O637" s="4">
        <f t="shared" si="824"/>
        <v>357673.94</v>
      </c>
      <c r="P637" s="4">
        <f t="shared" si="825"/>
        <v>357673.94</v>
      </c>
      <c r="Q637" s="4">
        <f t="shared" si="826"/>
        <v>0</v>
      </c>
      <c r="R637" s="4">
        <f t="shared" si="827"/>
        <v>0</v>
      </c>
      <c r="S637" s="4">
        <f t="shared" si="828"/>
        <v>0</v>
      </c>
      <c r="T637" s="4">
        <f t="shared" si="829"/>
        <v>0</v>
      </c>
      <c r="U637" s="4">
        <f t="shared" si="830"/>
        <v>0</v>
      </c>
      <c r="V637" s="4">
        <f t="shared" si="831"/>
        <v>0</v>
      </c>
      <c r="W637" s="4">
        <f t="shared" si="832"/>
        <v>0</v>
      </c>
      <c r="X637" s="4">
        <f t="shared" si="833"/>
        <v>0</v>
      </c>
      <c r="Y637" s="4">
        <f t="shared" si="834"/>
        <v>0</v>
      </c>
      <c r="Z637" s="4"/>
      <c r="AA637" s="4">
        <v>55890823</v>
      </c>
      <c r="AB637" s="4">
        <f t="shared" si="835"/>
        <v>14783.71</v>
      </c>
      <c r="AC637" s="4">
        <f t="shared" si="836"/>
        <v>14783.71</v>
      </c>
      <c r="AD637" s="4">
        <f t="shared" si="837"/>
        <v>0</v>
      </c>
      <c r="AE637" s="4">
        <f t="shared" si="838"/>
        <v>0</v>
      </c>
      <c r="AF637" s="4">
        <f t="shared" si="839"/>
        <v>0</v>
      </c>
      <c r="AG637" s="4">
        <f t="shared" si="840"/>
        <v>0</v>
      </c>
      <c r="AH637" s="4">
        <f t="shared" si="841"/>
        <v>0</v>
      </c>
      <c r="AI637" s="4">
        <f t="shared" si="842"/>
        <v>0</v>
      </c>
      <c r="AJ637" s="4">
        <f t="shared" si="843"/>
        <v>0</v>
      </c>
      <c r="AK637" s="4">
        <v>14783.71</v>
      </c>
      <c r="AL637" s="4">
        <v>14783.71</v>
      </c>
      <c r="AM637" s="4">
        <v>0</v>
      </c>
      <c r="AN637" s="4">
        <v>0</v>
      </c>
      <c r="AO637" s="4">
        <v>0</v>
      </c>
      <c r="AP637" s="4">
        <v>0</v>
      </c>
      <c r="AQ637" s="4">
        <v>0</v>
      </c>
      <c r="AR637" s="4">
        <v>0</v>
      </c>
      <c r="AS637" s="4">
        <v>0</v>
      </c>
      <c r="AT637" s="4">
        <v>0</v>
      </c>
      <c r="AU637" s="4">
        <v>0</v>
      </c>
      <c r="AV637" s="4">
        <v>1</v>
      </c>
      <c r="AW637" s="4">
        <v>1</v>
      </c>
      <c r="AX637" s="4"/>
      <c r="AY637" s="4"/>
      <c r="AZ637" s="4">
        <v>1</v>
      </c>
      <c r="BA637" s="4">
        <v>1</v>
      </c>
      <c r="BB637" s="4">
        <v>1</v>
      </c>
      <c r="BC637" s="4">
        <v>5.09</v>
      </c>
      <c r="BD637" s="4" t="s">
        <v>3</v>
      </c>
      <c r="BE637" s="4" t="s">
        <v>3</v>
      </c>
      <c r="BF637" s="4" t="s">
        <v>3</v>
      </c>
      <c r="BG637" s="4" t="s">
        <v>3</v>
      </c>
      <c r="BH637" s="4">
        <v>3</v>
      </c>
      <c r="BI637" s="4">
        <v>2</v>
      </c>
      <c r="BJ637" s="4" t="s">
        <v>804</v>
      </c>
      <c r="BK637" s="4"/>
      <c r="BL637" s="4"/>
      <c r="BM637" s="4">
        <v>1618</v>
      </c>
      <c r="BN637" s="4">
        <v>0</v>
      </c>
      <c r="BO637" s="4" t="s">
        <v>803</v>
      </c>
      <c r="BP637" s="4">
        <v>1</v>
      </c>
      <c r="BQ637" s="4">
        <v>201</v>
      </c>
      <c r="BR637" s="4">
        <v>0</v>
      </c>
      <c r="BS637" s="4">
        <v>1</v>
      </c>
      <c r="BT637" s="4">
        <v>1</v>
      </c>
      <c r="BU637" s="4">
        <v>1</v>
      </c>
      <c r="BV637" s="4">
        <v>1</v>
      </c>
      <c r="BW637" s="4">
        <v>1</v>
      </c>
      <c r="BX637" s="4">
        <v>1</v>
      </c>
      <c r="BY637" s="4" t="s">
        <v>3</v>
      </c>
      <c r="BZ637" s="4">
        <v>0</v>
      </c>
      <c r="CA637" s="4">
        <v>0</v>
      </c>
      <c r="CB637" s="4" t="s">
        <v>3</v>
      </c>
      <c r="CC637" s="4"/>
      <c r="CD637" s="4"/>
      <c r="CE637" s="4">
        <v>1566</v>
      </c>
      <c r="CF637" s="4">
        <v>0</v>
      </c>
      <c r="CG637" s="4">
        <v>0</v>
      </c>
      <c r="CH637" s="4"/>
      <c r="CI637" s="4"/>
      <c r="CJ637" s="4"/>
      <c r="CK637" s="4"/>
      <c r="CL637" s="4"/>
      <c r="CM637" s="4">
        <v>0</v>
      </c>
      <c r="CN637" s="4" t="s">
        <v>3</v>
      </c>
      <c r="CO637" s="4">
        <v>0</v>
      </c>
      <c r="CP637" s="4">
        <f t="shared" si="844"/>
        <v>357673.94</v>
      </c>
      <c r="CQ637" s="4">
        <f t="shared" si="845"/>
        <v>75249.08</v>
      </c>
      <c r="CR637" s="4">
        <f t="shared" si="846"/>
        <v>0</v>
      </c>
      <c r="CS637" s="4">
        <f t="shared" si="847"/>
        <v>0</v>
      </c>
      <c r="CT637" s="4">
        <f t="shared" si="848"/>
        <v>0</v>
      </c>
      <c r="CU637" s="4">
        <f t="shared" si="849"/>
        <v>0</v>
      </c>
      <c r="CV637" s="4">
        <f t="shared" si="850"/>
        <v>0</v>
      </c>
      <c r="CW637" s="4">
        <f t="shared" si="851"/>
        <v>0</v>
      </c>
      <c r="CX637" s="4">
        <f t="shared" si="852"/>
        <v>0</v>
      </c>
      <c r="CY637" s="4">
        <f t="shared" si="853"/>
        <v>0</v>
      </c>
      <c r="CZ637" s="4">
        <f t="shared" si="854"/>
        <v>0</v>
      </c>
      <c r="DA637" s="4"/>
      <c r="DB637" s="4"/>
      <c r="DC637" s="4" t="s">
        <v>3</v>
      </c>
      <c r="DD637" s="4" t="s">
        <v>3</v>
      </c>
      <c r="DE637" s="4" t="s">
        <v>3</v>
      </c>
      <c r="DF637" s="4" t="s">
        <v>3</v>
      </c>
      <c r="DG637" s="4" t="s">
        <v>3</v>
      </c>
      <c r="DH637" s="4" t="s">
        <v>3</v>
      </c>
      <c r="DI637" s="4" t="s">
        <v>3</v>
      </c>
      <c r="DJ637" s="4" t="s">
        <v>3</v>
      </c>
      <c r="DK637" s="4" t="s">
        <v>3</v>
      </c>
      <c r="DL637" s="4" t="s">
        <v>3</v>
      </c>
      <c r="DM637" s="4" t="s">
        <v>3</v>
      </c>
      <c r="DN637" s="4">
        <v>0</v>
      </c>
      <c r="DO637" s="4">
        <v>0</v>
      </c>
      <c r="DP637" s="4">
        <v>1</v>
      </c>
      <c r="DQ637" s="4">
        <v>1</v>
      </c>
      <c r="DR637" s="4"/>
      <c r="DS637" s="4"/>
      <c r="DT637" s="4"/>
      <c r="DU637" s="4">
        <v>1003</v>
      </c>
      <c r="DV637" s="4" t="s">
        <v>764</v>
      </c>
      <c r="DW637" s="4" t="s">
        <v>764</v>
      </c>
      <c r="DX637" s="4">
        <v>1000</v>
      </c>
      <c r="DY637" s="4"/>
      <c r="DZ637" s="4" t="s">
        <v>3</v>
      </c>
      <c r="EA637" s="4" t="s">
        <v>3</v>
      </c>
      <c r="EB637" s="4" t="s">
        <v>3</v>
      </c>
      <c r="EC637" s="4" t="s">
        <v>3</v>
      </c>
      <c r="ED637" s="4"/>
      <c r="EE637" s="4">
        <v>57042987</v>
      </c>
      <c r="EF637" s="4">
        <v>201</v>
      </c>
      <c r="EG637" s="4" t="s">
        <v>575</v>
      </c>
      <c r="EH637" s="4">
        <v>0</v>
      </c>
      <c r="EI637" s="4" t="s">
        <v>3</v>
      </c>
      <c r="EJ637" s="4">
        <v>2</v>
      </c>
      <c r="EK637" s="4">
        <v>1618</v>
      </c>
      <c r="EL637" s="4" t="s">
        <v>576</v>
      </c>
      <c r="EM637" s="4" t="s">
        <v>577</v>
      </c>
      <c r="EN637" s="4"/>
      <c r="EO637" s="4" t="s">
        <v>3</v>
      </c>
      <c r="EP637" s="4"/>
      <c r="EQ637" s="4">
        <v>0</v>
      </c>
      <c r="ER637" s="4">
        <v>14783.71</v>
      </c>
      <c r="ES637" s="4">
        <v>14783.71</v>
      </c>
      <c r="ET637" s="4">
        <v>0</v>
      </c>
      <c r="EU637" s="4">
        <v>0</v>
      </c>
      <c r="EV637" s="4">
        <v>0</v>
      </c>
      <c r="EW637" s="4">
        <v>0</v>
      </c>
      <c r="EX637" s="4">
        <v>0</v>
      </c>
      <c r="EY637" s="4">
        <v>0</v>
      </c>
      <c r="EZ637" s="4"/>
      <c r="FA637" s="4"/>
      <c r="FB637" s="4"/>
      <c r="FC637" s="4"/>
      <c r="FD637" s="4"/>
      <c r="FE637" s="4"/>
      <c r="FF637" s="4"/>
      <c r="FG637" s="4"/>
      <c r="FH637" s="4"/>
      <c r="FI637" s="4"/>
      <c r="FJ637" s="4"/>
      <c r="FK637" s="4"/>
      <c r="FL637" s="4"/>
      <c r="FM637" s="4"/>
      <c r="FN637" s="4"/>
      <c r="FO637" s="4"/>
      <c r="FP637" s="4"/>
      <c r="FQ637" s="4">
        <v>0</v>
      </c>
      <c r="FR637" s="4">
        <v>0</v>
      </c>
      <c r="FS637" s="4">
        <v>0</v>
      </c>
      <c r="FT637" s="4"/>
      <c r="FU637" s="4"/>
      <c r="FV637" s="4"/>
      <c r="FW637" s="4"/>
      <c r="FX637" s="4">
        <v>0</v>
      </c>
      <c r="FY637" s="4">
        <v>0</v>
      </c>
      <c r="FZ637" s="4"/>
      <c r="GA637" s="4" t="s">
        <v>3</v>
      </c>
      <c r="GB637" s="4"/>
      <c r="GC637" s="4"/>
      <c r="GD637" s="4">
        <v>1</v>
      </c>
      <c r="GE637" s="4"/>
      <c r="GF637" s="4">
        <v>-1900559411</v>
      </c>
      <c r="GG637" s="4">
        <v>2</v>
      </c>
      <c r="GH637" s="4">
        <v>1</v>
      </c>
      <c r="GI637" s="4">
        <v>2</v>
      </c>
      <c r="GJ637" s="4">
        <v>0</v>
      </c>
      <c r="GK637" s="4">
        <v>0</v>
      </c>
      <c r="GL637" s="4">
        <f t="shared" si="855"/>
        <v>0</v>
      </c>
      <c r="GM637" s="4">
        <f t="shared" si="856"/>
        <v>357673.94</v>
      </c>
      <c r="GN637" s="4">
        <f t="shared" si="857"/>
        <v>0</v>
      </c>
      <c r="GO637" s="4">
        <f t="shared" si="858"/>
        <v>357673.94</v>
      </c>
      <c r="GP637" s="4">
        <f t="shared" si="859"/>
        <v>0</v>
      </c>
      <c r="GQ637" s="4"/>
      <c r="GR637" s="4">
        <v>0</v>
      </c>
      <c r="GS637" s="4">
        <v>0</v>
      </c>
      <c r="GT637" s="4">
        <v>0</v>
      </c>
      <c r="GU637" s="4" t="s">
        <v>3</v>
      </c>
      <c r="GV637" s="4">
        <f t="shared" si="860"/>
        <v>0</v>
      </c>
      <c r="GW637" s="4">
        <v>1</v>
      </c>
      <c r="GX637" s="4">
        <f t="shared" si="861"/>
        <v>0</v>
      </c>
      <c r="GY637" s="4"/>
      <c r="GZ637" s="4"/>
      <c r="HA637" s="4">
        <v>0</v>
      </c>
      <c r="HB637" s="4">
        <v>0</v>
      </c>
      <c r="HC637" s="4">
        <f t="shared" si="862"/>
        <v>0</v>
      </c>
      <c r="HD637" s="4"/>
      <c r="HE637" s="4" t="s">
        <v>3</v>
      </c>
      <c r="HF637" s="4" t="s">
        <v>3</v>
      </c>
      <c r="HG637" s="4"/>
      <c r="HH637" s="4"/>
      <c r="HI637" s="4"/>
      <c r="HJ637" s="4"/>
      <c r="HK637" s="4"/>
      <c r="HL637" s="4"/>
      <c r="HM637" s="4" t="s">
        <v>3</v>
      </c>
      <c r="HN637" s="4" t="s">
        <v>3</v>
      </c>
      <c r="HO637" s="4" t="s">
        <v>3</v>
      </c>
      <c r="HP637" s="4" t="s">
        <v>3</v>
      </c>
      <c r="HQ637" s="4" t="s">
        <v>3</v>
      </c>
      <c r="HR637" s="4"/>
      <c r="HS637" s="4">
        <v>0</v>
      </c>
      <c r="HT637" s="4"/>
      <c r="HU637" s="4"/>
      <c r="HV637" s="4"/>
      <c r="HW637" s="4"/>
      <c r="HX637" s="4"/>
      <c r="HY637" s="4"/>
      <c r="HZ637" s="4"/>
      <c r="IA637" s="4"/>
      <c r="IB637" s="4"/>
      <c r="IC637" s="4"/>
      <c r="ID637" s="4"/>
      <c r="IE637" s="4"/>
      <c r="IF637" s="4"/>
      <c r="IG637" s="4"/>
      <c r="IH637" s="4"/>
      <c r="II637" s="4"/>
      <c r="IJ637" s="4"/>
      <c r="IK637" s="4">
        <v>0</v>
      </c>
      <c r="IL637" s="4"/>
      <c r="IM637" s="4"/>
      <c r="IN637" s="4"/>
      <c r="IO637" s="4"/>
      <c r="IP637" s="4"/>
      <c r="IQ637" s="4"/>
      <c r="IR637" s="4"/>
      <c r="IS637" s="4"/>
      <c r="IT637" s="4"/>
      <c r="IU637" s="4"/>
    </row>
    <row r="638" spans="1:255" x14ac:dyDescent="0.25">
      <c r="A638" s="3">
        <v>17</v>
      </c>
      <c r="B638" s="3">
        <v>1</v>
      </c>
      <c r="C638" s="3"/>
      <c r="D638" s="3"/>
      <c r="E638" s="3" t="s">
        <v>805</v>
      </c>
      <c r="F638" s="3" t="s">
        <v>806</v>
      </c>
      <c r="G638" s="3" t="s">
        <v>2540</v>
      </c>
      <c r="H638" s="3" t="s">
        <v>764</v>
      </c>
      <c r="I638" s="3">
        <f>ROUND(7174*1.02/1000,9)</f>
        <v>7.3174799999999998</v>
      </c>
      <c r="J638" s="3">
        <v>0</v>
      </c>
      <c r="K638" s="3">
        <f>ROUND(7174*1.02/1000,9)</f>
        <v>7.3174799999999998</v>
      </c>
      <c r="L638" s="3"/>
      <c r="M638" s="3"/>
      <c r="N638" s="3"/>
      <c r="O638" s="3">
        <f t="shared" si="824"/>
        <v>71006.34</v>
      </c>
      <c r="P638" s="3">
        <f t="shared" si="825"/>
        <v>71006.34</v>
      </c>
      <c r="Q638" s="3">
        <f t="shared" si="826"/>
        <v>0</v>
      </c>
      <c r="R638" s="3">
        <f t="shared" si="827"/>
        <v>0</v>
      </c>
      <c r="S638" s="3">
        <f t="shared" si="828"/>
        <v>0</v>
      </c>
      <c r="T638" s="3">
        <f t="shared" si="829"/>
        <v>0</v>
      </c>
      <c r="U638" s="3">
        <f t="shared" si="830"/>
        <v>0</v>
      </c>
      <c r="V638" s="3">
        <f t="shared" si="831"/>
        <v>0</v>
      </c>
      <c r="W638" s="3">
        <f t="shared" si="832"/>
        <v>0</v>
      </c>
      <c r="X638" s="3">
        <f t="shared" si="833"/>
        <v>0</v>
      </c>
      <c r="Y638" s="3">
        <f t="shared" si="834"/>
        <v>0</v>
      </c>
      <c r="Z638" s="3"/>
      <c r="AA638" s="3">
        <v>54971259</v>
      </c>
      <c r="AB638" s="3">
        <f t="shared" si="835"/>
        <v>9703.66</v>
      </c>
      <c r="AC638" s="3">
        <f t="shared" si="836"/>
        <v>9703.66</v>
      </c>
      <c r="AD638" s="3">
        <f t="shared" si="837"/>
        <v>0</v>
      </c>
      <c r="AE638" s="3">
        <f t="shared" si="838"/>
        <v>0</v>
      </c>
      <c r="AF638" s="3">
        <f t="shared" si="839"/>
        <v>0</v>
      </c>
      <c r="AG638" s="3">
        <f t="shared" si="840"/>
        <v>0</v>
      </c>
      <c r="AH638" s="3">
        <f t="shared" si="841"/>
        <v>0</v>
      </c>
      <c r="AI638" s="3">
        <f t="shared" si="842"/>
        <v>0</v>
      </c>
      <c r="AJ638" s="3">
        <f t="shared" si="843"/>
        <v>0</v>
      </c>
      <c r="AK638" s="3">
        <v>9703.66</v>
      </c>
      <c r="AL638" s="3">
        <v>9703.66</v>
      </c>
      <c r="AM638" s="3">
        <v>0</v>
      </c>
      <c r="AN638" s="3">
        <v>0</v>
      </c>
      <c r="AO638" s="3">
        <v>0</v>
      </c>
      <c r="AP638" s="3">
        <v>0</v>
      </c>
      <c r="AQ638" s="3">
        <v>0</v>
      </c>
      <c r="AR638" s="3">
        <v>0</v>
      </c>
      <c r="AS638" s="3">
        <v>0</v>
      </c>
      <c r="AT638" s="3">
        <v>0</v>
      </c>
      <c r="AU638" s="3">
        <v>0</v>
      </c>
      <c r="AV638" s="3">
        <v>1</v>
      </c>
      <c r="AW638" s="3">
        <v>1</v>
      </c>
      <c r="AX638" s="3"/>
      <c r="AY638" s="3"/>
      <c r="AZ638" s="3">
        <v>1</v>
      </c>
      <c r="BA638" s="3">
        <v>1</v>
      </c>
      <c r="BB638" s="3">
        <v>1</v>
      </c>
      <c r="BC638" s="3">
        <v>1</v>
      </c>
      <c r="BD638" s="3" t="s">
        <v>3</v>
      </c>
      <c r="BE638" s="3" t="s">
        <v>3</v>
      </c>
      <c r="BF638" s="3" t="s">
        <v>3</v>
      </c>
      <c r="BG638" s="3" t="s">
        <v>3</v>
      </c>
      <c r="BH638" s="3">
        <v>3</v>
      </c>
      <c r="BI638" s="3">
        <v>2</v>
      </c>
      <c r="BJ638" s="3" t="s">
        <v>807</v>
      </c>
      <c r="BK638" s="3"/>
      <c r="BL638" s="3"/>
      <c r="BM638" s="3">
        <v>1618</v>
      </c>
      <c r="BN638" s="3">
        <v>0</v>
      </c>
      <c r="BO638" s="3" t="s">
        <v>3</v>
      </c>
      <c r="BP638" s="3">
        <v>0</v>
      </c>
      <c r="BQ638" s="3">
        <v>201</v>
      </c>
      <c r="BR638" s="3">
        <v>0</v>
      </c>
      <c r="BS638" s="3">
        <v>1</v>
      </c>
      <c r="BT638" s="3">
        <v>1</v>
      </c>
      <c r="BU638" s="3">
        <v>1</v>
      </c>
      <c r="BV638" s="3">
        <v>1</v>
      </c>
      <c r="BW638" s="3">
        <v>1</v>
      </c>
      <c r="BX638" s="3">
        <v>1</v>
      </c>
      <c r="BY638" s="3" t="s">
        <v>3</v>
      </c>
      <c r="BZ638" s="3">
        <v>0</v>
      </c>
      <c r="CA638" s="3">
        <v>0</v>
      </c>
      <c r="CB638" s="3" t="s">
        <v>3</v>
      </c>
      <c r="CC638" s="3"/>
      <c r="CD638" s="3"/>
      <c r="CE638" s="3">
        <v>1566</v>
      </c>
      <c r="CF638" s="3">
        <v>0</v>
      </c>
      <c r="CG638" s="3">
        <v>0</v>
      </c>
      <c r="CH638" s="3"/>
      <c r="CI638" s="3"/>
      <c r="CJ638" s="3"/>
      <c r="CK638" s="3"/>
      <c r="CL638" s="3"/>
      <c r="CM638" s="3">
        <v>0</v>
      </c>
      <c r="CN638" s="3" t="s">
        <v>3</v>
      </c>
      <c r="CO638" s="3">
        <v>0</v>
      </c>
      <c r="CP638" s="3">
        <f t="shared" si="844"/>
        <v>71006.34</v>
      </c>
      <c r="CQ638" s="3">
        <f t="shared" si="845"/>
        <v>9703.66</v>
      </c>
      <c r="CR638" s="3">
        <f t="shared" si="846"/>
        <v>0</v>
      </c>
      <c r="CS638" s="3">
        <f t="shared" si="847"/>
        <v>0</v>
      </c>
      <c r="CT638" s="3">
        <f t="shared" si="848"/>
        <v>0</v>
      </c>
      <c r="CU638" s="3">
        <f t="shared" si="849"/>
        <v>0</v>
      </c>
      <c r="CV638" s="3">
        <f t="shared" si="850"/>
        <v>0</v>
      </c>
      <c r="CW638" s="3">
        <f t="shared" si="851"/>
        <v>0</v>
      </c>
      <c r="CX638" s="3">
        <f t="shared" si="852"/>
        <v>0</v>
      </c>
      <c r="CY638" s="3">
        <f t="shared" si="853"/>
        <v>0</v>
      </c>
      <c r="CZ638" s="3">
        <f t="shared" si="854"/>
        <v>0</v>
      </c>
      <c r="DA638" s="3"/>
      <c r="DB638" s="3"/>
      <c r="DC638" s="3" t="s">
        <v>3</v>
      </c>
      <c r="DD638" s="3" t="s">
        <v>3</v>
      </c>
      <c r="DE638" s="3" t="s">
        <v>3</v>
      </c>
      <c r="DF638" s="3" t="s">
        <v>3</v>
      </c>
      <c r="DG638" s="3" t="s">
        <v>3</v>
      </c>
      <c r="DH638" s="3" t="s">
        <v>3</v>
      </c>
      <c r="DI638" s="3" t="s">
        <v>3</v>
      </c>
      <c r="DJ638" s="3" t="s">
        <v>3</v>
      </c>
      <c r="DK638" s="3" t="s">
        <v>3</v>
      </c>
      <c r="DL638" s="3" t="s">
        <v>3</v>
      </c>
      <c r="DM638" s="3" t="s">
        <v>3</v>
      </c>
      <c r="DN638" s="3">
        <v>0</v>
      </c>
      <c r="DO638" s="3">
        <v>0</v>
      </c>
      <c r="DP638" s="3">
        <v>1</v>
      </c>
      <c r="DQ638" s="3">
        <v>1</v>
      </c>
      <c r="DR638" s="3"/>
      <c r="DS638" s="3"/>
      <c r="DT638" s="3"/>
      <c r="DU638" s="3">
        <v>1003</v>
      </c>
      <c r="DV638" s="3" t="s">
        <v>764</v>
      </c>
      <c r="DW638" s="3" t="s">
        <v>764</v>
      </c>
      <c r="DX638" s="3">
        <v>1000</v>
      </c>
      <c r="DY638" s="3"/>
      <c r="DZ638" s="3" t="s">
        <v>3</v>
      </c>
      <c r="EA638" s="3" t="s">
        <v>3</v>
      </c>
      <c r="EB638" s="3" t="s">
        <v>3</v>
      </c>
      <c r="EC638" s="3" t="s">
        <v>3</v>
      </c>
      <c r="ED638" s="3"/>
      <c r="EE638" s="3">
        <v>57042987</v>
      </c>
      <c r="EF638" s="3">
        <v>201</v>
      </c>
      <c r="EG638" s="3" t="s">
        <v>575</v>
      </c>
      <c r="EH638" s="3">
        <v>0</v>
      </c>
      <c r="EI638" s="3" t="s">
        <v>3</v>
      </c>
      <c r="EJ638" s="3">
        <v>2</v>
      </c>
      <c r="EK638" s="3">
        <v>1618</v>
      </c>
      <c r="EL638" s="3" t="s">
        <v>576</v>
      </c>
      <c r="EM638" s="3" t="s">
        <v>577</v>
      </c>
      <c r="EN638" s="3"/>
      <c r="EO638" s="3" t="s">
        <v>3</v>
      </c>
      <c r="EP638" s="3"/>
      <c r="EQ638" s="3">
        <v>0</v>
      </c>
      <c r="ER638" s="3">
        <v>9703.66</v>
      </c>
      <c r="ES638" s="3">
        <v>9703.66</v>
      </c>
      <c r="ET638" s="3">
        <v>0</v>
      </c>
      <c r="EU638" s="3">
        <v>0</v>
      </c>
      <c r="EV638" s="3">
        <v>0</v>
      </c>
      <c r="EW638" s="3">
        <v>0</v>
      </c>
      <c r="EX638" s="3">
        <v>0</v>
      </c>
      <c r="EY638" s="3">
        <v>0</v>
      </c>
      <c r="EZ638" s="3"/>
      <c r="FA638" s="3"/>
      <c r="FB638" s="3"/>
      <c r="FC638" s="3"/>
      <c r="FD638" s="3"/>
      <c r="FE638" s="3"/>
      <c r="FF638" s="3"/>
      <c r="FG638" s="3"/>
      <c r="FH638" s="3"/>
      <c r="FI638" s="3"/>
      <c r="FJ638" s="3"/>
      <c r="FK638" s="3"/>
      <c r="FL638" s="3"/>
      <c r="FM638" s="3"/>
      <c r="FN638" s="3"/>
      <c r="FO638" s="3"/>
      <c r="FP638" s="3"/>
      <c r="FQ638" s="3">
        <v>0</v>
      </c>
      <c r="FR638" s="3">
        <v>0</v>
      </c>
      <c r="FS638" s="3">
        <v>0</v>
      </c>
      <c r="FT638" s="3"/>
      <c r="FU638" s="3"/>
      <c r="FV638" s="3"/>
      <c r="FW638" s="3"/>
      <c r="FX638" s="3">
        <v>0</v>
      </c>
      <c r="FY638" s="3">
        <v>0</v>
      </c>
      <c r="FZ638" s="3"/>
      <c r="GA638" s="3" t="s">
        <v>3</v>
      </c>
      <c r="GB638" s="3"/>
      <c r="GC638" s="3"/>
      <c r="GD638" s="3">
        <v>1</v>
      </c>
      <c r="GE638" s="3"/>
      <c r="GF638" s="3">
        <v>522527015</v>
      </c>
      <c r="GG638" s="3">
        <v>2</v>
      </c>
      <c r="GH638" s="3">
        <v>1</v>
      </c>
      <c r="GI638" s="3">
        <v>-2</v>
      </c>
      <c r="GJ638" s="3">
        <v>0</v>
      </c>
      <c r="GK638" s="3">
        <v>0</v>
      </c>
      <c r="GL638" s="3">
        <f t="shared" si="855"/>
        <v>0</v>
      </c>
      <c r="GM638" s="3">
        <f t="shared" si="856"/>
        <v>71006.34</v>
      </c>
      <c r="GN638" s="3">
        <f t="shared" si="857"/>
        <v>0</v>
      </c>
      <c r="GO638" s="3">
        <f t="shared" si="858"/>
        <v>71006.34</v>
      </c>
      <c r="GP638" s="3">
        <f t="shared" si="859"/>
        <v>0</v>
      </c>
      <c r="GQ638" s="3"/>
      <c r="GR638" s="3">
        <v>0</v>
      </c>
      <c r="GS638" s="3">
        <v>3</v>
      </c>
      <c r="GT638" s="3">
        <v>0</v>
      </c>
      <c r="GU638" s="3" t="s">
        <v>3</v>
      </c>
      <c r="GV638" s="3">
        <f t="shared" si="860"/>
        <v>0</v>
      </c>
      <c r="GW638" s="3">
        <v>1</v>
      </c>
      <c r="GX638" s="3">
        <f t="shared" si="861"/>
        <v>0</v>
      </c>
      <c r="GY638" s="3"/>
      <c r="GZ638" s="3"/>
      <c r="HA638" s="3">
        <v>0</v>
      </c>
      <c r="HB638" s="3">
        <v>0</v>
      </c>
      <c r="HC638" s="3">
        <f t="shared" si="862"/>
        <v>0</v>
      </c>
      <c r="HD638" s="3"/>
      <c r="HE638" s="3" t="s">
        <v>3</v>
      </c>
      <c r="HF638" s="3" t="s">
        <v>3</v>
      </c>
      <c r="HG638" s="3"/>
      <c r="HH638" s="3"/>
      <c r="HI638" s="3"/>
      <c r="HJ638" s="3"/>
      <c r="HK638" s="3"/>
      <c r="HL638" s="3"/>
      <c r="HM638" s="3" t="s">
        <v>3</v>
      </c>
      <c r="HN638" s="3" t="s">
        <v>3</v>
      </c>
      <c r="HO638" s="3" t="s">
        <v>3</v>
      </c>
      <c r="HP638" s="3" t="s">
        <v>3</v>
      </c>
      <c r="HQ638" s="3" t="s">
        <v>3</v>
      </c>
      <c r="HR638" s="3"/>
      <c r="HS638" s="3">
        <v>0</v>
      </c>
      <c r="HT638" s="3"/>
      <c r="HU638" s="3"/>
      <c r="HV638" s="3"/>
      <c r="HW638" s="3"/>
      <c r="HX638" s="3"/>
      <c r="HY638" s="3"/>
      <c r="HZ638" s="3"/>
      <c r="IA638" s="3"/>
      <c r="IB638" s="3"/>
      <c r="IC638" s="3"/>
      <c r="ID638" s="3"/>
      <c r="IE638" s="3"/>
      <c r="IF638" s="3"/>
      <c r="IG638" s="3"/>
      <c r="IH638" s="3"/>
      <c r="II638" s="3"/>
      <c r="IJ638" s="3"/>
      <c r="IK638" s="3">
        <v>0</v>
      </c>
      <c r="IL638" s="3"/>
      <c r="IM638" s="3"/>
      <c r="IN638" s="3"/>
      <c r="IO638" s="3"/>
      <c r="IP638" s="3"/>
      <c r="IQ638" s="3"/>
      <c r="IR638" s="3"/>
      <c r="IS638" s="3"/>
      <c r="IT638" s="3"/>
      <c r="IU638" s="3"/>
    </row>
    <row r="639" spans="1:255" x14ac:dyDescent="0.25">
      <c r="A639" s="4">
        <v>17</v>
      </c>
      <c r="B639" s="4">
        <v>1</v>
      </c>
      <c r="C639" s="4"/>
      <c r="D639" s="4"/>
      <c r="E639" s="4" t="s">
        <v>805</v>
      </c>
      <c r="F639" s="4" t="s">
        <v>806</v>
      </c>
      <c r="G639" s="4" t="s">
        <v>2540</v>
      </c>
      <c r="H639" s="4" t="s">
        <v>764</v>
      </c>
      <c r="I639" s="4">
        <f>ROUND(7174*1.02/1000,9)</f>
        <v>7.3174799999999998</v>
      </c>
      <c r="J639" s="4">
        <v>0</v>
      </c>
      <c r="K639" s="4">
        <f>ROUND(7174*1.02/1000,9)</f>
        <v>7.3174799999999998</v>
      </c>
      <c r="L639" s="4"/>
      <c r="M639" s="4"/>
      <c r="N639" s="4"/>
      <c r="O639" s="4">
        <f t="shared" si="824"/>
        <v>391244.93</v>
      </c>
      <c r="P639" s="4">
        <f t="shared" si="825"/>
        <v>391244.93</v>
      </c>
      <c r="Q639" s="4">
        <f t="shared" si="826"/>
        <v>0</v>
      </c>
      <c r="R639" s="4">
        <f t="shared" si="827"/>
        <v>0</v>
      </c>
      <c r="S639" s="4">
        <f t="shared" si="828"/>
        <v>0</v>
      </c>
      <c r="T639" s="4">
        <f t="shared" si="829"/>
        <v>0</v>
      </c>
      <c r="U639" s="4">
        <f t="shared" si="830"/>
        <v>0</v>
      </c>
      <c r="V639" s="4">
        <f t="shared" si="831"/>
        <v>0</v>
      </c>
      <c r="W639" s="4">
        <f t="shared" si="832"/>
        <v>0</v>
      </c>
      <c r="X639" s="4">
        <f t="shared" si="833"/>
        <v>0</v>
      </c>
      <c r="Y639" s="4">
        <f t="shared" si="834"/>
        <v>0</v>
      </c>
      <c r="Z639" s="4"/>
      <c r="AA639" s="4">
        <v>55890823</v>
      </c>
      <c r="AB639" s="4">
        <f t="shared" si="835"/>
        <v>9703.66</v>
      </c>
      <c r="AC639" s="4">
        <f t="shared" si="836"/>
        <v>9703.66</v>
      </c>
      <c r="AD639" s="4">
        <f t="shared" si="837"/>
        <v>0</v>
      </c>
      <c r="AE639" s="4">
        <f t="shared" si="838"/>
        <v>0</v>
      </c>
      <c r="AF639" s="4">
        <f t="shared" si="839"/>
        <v>0</v>
      </c>
      <c r="AG639" s="4">
        <f t="shared" si="840"/>
        <v>0</v>
      </c>
      <c r="AH639" s="4">
        <f t="shared" si="841"/>
        <v>0</v>
      </c>
      <c r="AI639" s="4">
        <f t="shared" si="842"/>
        <v>0</v>
      </c>
      <c r="AJ639" s="4">
        <f t="shared" si="843"/>
        <v>0</v>
      </c>
      <c r="AK639" s="4">
        <v>9703.66</v>
      </c>
      <c r="AL639" s="4">
        <v>9703.66</v>
      </c>
      <c r="AM639" s="4">
        <v>0</v>
      </c>
      <c r="AN639" s="4">
        <v>0</v>
      </c>
      <c r="AO639" s="4">
        <v>0</v>
      </c>
      <c r="AP639" s="4">
        <v>0</v>
      </c>
      <c r="AQ639" s="4">
        <v>0</v>
      </c>
      <c r="AR639" s="4">
        <v>0</v>
      </c>
      <c r="AS639" s="4">
        <v>0</v>
      </c>
      <c r="AT639" s="4">
        <v>0</v>
      </c>
      <c r="AU639" s="4">
        <v>0</v>
      </c>
      <c r="AV639" s="4">
        <v>1</v>
      </c>
      <c r="AW639" s="4">
        <v>1</v>
      </c>
      <c r="AX639" s="4"/>
      <c r="AY639" s="4"/>
      <c r="AZ639" s="4">
        <v>1</v>
      </c>
      <c r="BA639" s="4">
        <v>1</v>
      </c>
      <c r="BB639" s="4">
        <v>1</v>
      </c>
      <c r="BC639" s="4">
        <v>5.51</v>
      </c>
      <c r="BD639" s="4" t="s">
        <v>3</v>
      </c>
      <c r="BE639" s="4" t="s">
        <v>3</v>
      </c>
      <c r="BF639" s="4" t="s">
        <v>3</v>
      </c>
      <c r="BG639" s="4" t="s">
        <v>3</v>
      </c>
      <c r="BH639" s="4">
        <v>3</v>
      </c>
      <c r="BI639" s="4">
        <v>2</v>
      </c>
      <c r="BJ639" s="4" t="s">
        <v>807</v>
      </c>
      <c r="BK639" s="4"/>
      <c r="BL639" s="4"/>
      <c r="BM639" s="4">
        <v>1618</v>
      </c>
      <c r="BN639" s="4">
        <v>0</v>
      </c>
      <c r="BO639" s="4" t="s">
        <v>806</v>
      </c>
      <c r="BP639" s="4">
        <v>1</v>
      </c>
      <c r="BQ639" s="4">
        <v>201</v>
      </c>
      <c r="BR639" s="4">
        <v>0</v>
      </c>
      <c r="BS639" s="4">
        <v>1</v>
      </c>
      <c r="BT639" s="4">
        <v>1</v>
      </c>
      <c r="BU639" s="4">
        <v>1</v>
      </c>
      <c r="BV639" s="4">
        <v>1</v>
      </c>
      <c r="BW639" s="4">
        <v>1</v>
      </c>
      <c r="BX639" s="4">
        <v>1</v>
      </c>
      <c r="BY639" s="4" t="s">
        <v>3</v>
      </c>
      <c r="BZ639" s="4">
        <v>0</v>
      </c>
      <c r="CA639" s="4">
        <v>0</v>
      </c>
      <c r="CB639" s="4" t="s">
        <v>3</v>
      </c>
      <c r="CC639" s="4"/>
      <c r="CD639" s="4"/>
      <c r="CE639" s="4">
        <v>1566</v>
      </c>
      <c r="CF639" s="4">
        <v>0</v>
      </c>
      <c r="CG639" s="4">
        <v>0</v>
      </c>
      <c r="CH639" s="4"/>
      <c r="CI639" s="4"/>
      <c r="CJ639" s="4"/>
      <c r="CK639" s="4"/>
      <c r="CL639" s="4"/>
      <c r="CM639" s="4">
        <v>0</v>
      </c>
      <c r="CN639" s="4" t="s">
        <v>3</v>
      </c>
      <c r="CO639" s="4">
        <v>0</v>
      </c>
      <c r="CP639" s="4">
        <f t="shared" si="844"/>
        <v>391244.93</v>
      </c>
      <c r="CQ639" s="4">
        <f t="shared" si="845"/>
        <v>53467.17</v>
      </c>
      <c r="CR639" s="4">
        <f t="shared" si="846"/>
        <v>0</v>
      </c>
      <c r="CS639" s="4">
        <f t="shared" si="847"/>
        <v>0</v>
      </c>
      <c r="CT639" s="4">
        <f t="shared" si="848"/>
        <v>0</v>
      </c>
      <c r="CU639" s="4">
        <f t="shared" si="849"/>
        <v>0</v>
      </c>
      <c r="CV639" s="4">
        <f t="shared" si="850"/>
        <v>0</v>
      </c>
      <c r="CW639" s="4">
        <f t="shared" si="851"/>
        <v>0</v>
      </c>
      <c r="CX639" s="4">
        <f t="shared" si="852"/>
        <v>0</v>
      </c>
      <c r="CY639" s="4">
        <f t="shared" si="853"/>
        <v>0</v>
      </c>
      <c r="CZ639" s="4">
        <f t="shared" si="854"/>
        <v>0</v>
      </c>
      <c r="DA639" s="4"/>
      <c r="DB639" s="4"/>
      <c r="DC639" s="4" t="s">
        <v>3</v>
      </c>
      <c r="DD639" s="4" t="s">
        <v>3</v>
      </c>
      <c r="DE639" s="4" t="s">
        <v>3</v>
      </c>
      <c r="DF639" s="4" t="s">
        <v>3</v>
      </c>
      <c r="DG639" s="4" t="s">
        <v>3</v>
      </c>
      <c r="DH639" s="4" t="s">
        <v>3</v>
      </c>
      <c r="DI639" s="4" t="s">
        <v>3</v>
      </c>
      <c r="DJ639" s="4" t="s">
        <v>3</v>
      </c>
      <c r="DK639" s="4" t="s">
        <v>3</v>
      </c>
      <c r="DL639" s="4" t="s">
        <v>3</v>
      </c>
      <c r="DM639" s="4" t="s">
        <v>3</v>
      </c>
      <c r="DN639" s="4">
        <v>0</v>
      </c>
      <c r="DO639" s="4">
        <v>0</v>
      </c>
      <c r="DP639" s="4">
        <v>1</v>
      </c>
      <c r="DQ639" s="4">
        <v>1</v>
      </c>
      <c r="DR639" s="4"/>
      <c r="DS639" s="4"/>
      <c r="DT639" s="4"/>
      <c r="DU639" s="4">
        <v>1003</v>
      </c>
      <c r="DV639" s="4" t="s">
        <v>764</v>
      </c>
      <c r="DW639" s="4" t="s">
        <v>764</v>
      </c>
      <c r="DX639" s="4">
        <v>1000</v>
      </c>
      <c r="DY639" s="4"/>
      <c r="DZ639" s="4" t="s">
        <v>3</v>
      </c>
      <c r="EA639" s="4" t="s">
        <v>3</v>
      </c>
      <c r="EB639" s="4" t="s">
        <v>3</v>
      </c>
      <c r="EC639" s="4" t="s">
        <v>3</v>
      </c>
      <c r="ED639" s="4"/>
      <c r="EE639" s="4">
        <v>57042987</v>
      </c>
      <c r="EF639" s="4">
        <v>201</v>
      </c>
      <c r="EG639" s="4" t="s">
        <v>575</v>
      </c>
      <c r="EH639" s="4">
        <v>0</v>
      </c>
      <c r="EI639" s="4" t="s">
        <v>3</v>
      </c>
      <c r="EJ639" s="4">
        <v>2</v>
      </c>
      <c r="EK639" s="4">
        <v>1618</v>
      </c>
      <c r="EL639" s="4" t="s">
        <v>576</v>
      </c>
      <c r="EM639" s="4" t="s">
        <v>577</v>
      </c>
      <c r="EN639" s="4"/>
      <c r="EO639" s="4" t="s">
        <v>3</v>
      </c>
      <c r="EP639" s="4"/>
      <c r="EQ639" s="4">
        <v>0</v>
      </c>
      <c r="ER639" s="4">
        <v>9703.66</v>
      </c>
      <c r="ES639" s="4">
        <v>9703.66</v>
      </c>
      <c r="ET639" s="4">
        <v>0</v>
      </c>
      <c r="EU639" s="4">
        <v>0</v>
      </c>
      <c r="EV639" s="4">
        <v>0</v>
      </c>
      <c r="EW639" s="4">
        <v>0</v>
      </c>
      <c r="EX639" s="4">
        <v>0</v>
      </c>
      <c r="EY639" s="4">
        <v>0</v>
      </c>
      <c r="EZ639" s="4"/>
      <c r="FA639" s="4"/>
      <c r="FB639" s="4"/>
      <c r="FC639" s="4"/>
      <c r="FD639" s="4"/>
      <c r="FE639" s="4"/>
      <c r="FF639" s="4"/>
      <c r="FG639" s="4"/>
      <c r="FH639" s="4"/>
      <c r="FI639" s="4"/>
      <c r="FJ639" s="4"/>
      <c r="FK639" s="4"/>
      <c r="FL639" s="4"/>
      <c r="FM639" s="4"/>
      <c r="FN639" s="4"/>
      <c r="FO639" s="4"/>
      <c r="FP639" s="4"/>
      <c r="FQ639" s="4">
        <v>0</v>
      </c>
      <c r="FR639" s="4">
        <v>0</v>
      </c>
      <c r="FS639" s="4">
        <v>0</v>
      </c>
      <c r="FT639" s="4"/>
      <c r="FU639" s="4"/>
      <c r="FV639" s="4"/>
      <c r="FW639" s="4"/>
      <c r="FX639" s="4">
        <v>0</v>
      </c>
      <c r="FY639" s="4">
        <v>0</v>
      </c>
      <c r="FZ639" s="4"/>
      <c r="GA639" s="4" t="s">
        <v>3</v>
      </c>
      <c r="GB639" s="4"/>
      <c r="GC639" s="4"/>
      <c r="GD639" s="4">
        <v>1</v>
      </c>
      <c r="GE639" s="4"/>
      <c r="GF639" s="4">
        <v>522527015</v>
      </c>
      <c r="GG639" s="4">
        <v>2</v>
      </c>
      <c r="GH639" s="4">
        <v>1</v>
      </c>
      <c r="GI639" s="4">
        <v>2</v>
      </c>
      <c r="GJ639" s="4">
        <v>0</v>
      </c>
      <c r="GK639" s="4">
        <v>0</v>
      </c>
      <c r="GL639" s="4">
        <f t="shared" si="855"/>
        <v>0</v>
      </c>
      <c r="GM639" s="4">
        <f t="shared" si="856"/>
        <v>391244.93</v>
      </c>
      <c r="GN639" s="4">
        <f t="shared" si="857"/>
        <v>0</v>
      </c>
      <c r="GO639" s="4">
        <f t="shared" si="858"/>
        <v>391244.93</v>
      </c>
      <c r="GP639" s="4">
        <f t="shared" si="859"/>
        <v>0</v>
      </c>
      <c r="GQ639" s="4"/>
      <c r="GR639" s="4">
        <v>0</v>
      </c>
      <c r="GS639" s="4">
        <v>0</v>
      </c>
      <c r="GT639" s="4">
        <v>0</v>
      </c>
      <c r="GU639" s="4" t="s">
        <v>3</v>
      </c>
      <c r="GV639" s="4">
        <f t="shared" si="860"/>
        <v>0</v>
      </c>
      <c r="GW639" s="4">
        <v>1</v>
      </c>
      <c r="GX639" s="4">
        <f t="shared" si="861"/>
        <v>0</v>
      </c>
      <c r="GY639" s="4"/>
      <c r="GZ639" s="4"/>
      <c r="HA639" s="4">
        <v>0</v>
      </c>
      <c r="HB639" s="4">
        <v>0</v>
      </c>
      <c r="HC639" s="4">
        <f t="shared" si="862"/>
        <v>0</v>
      </c>
      <c r="HD639" s="4"/>
      <c r="HE639" s="4" t="s">
        <v>3</v>
      </c>
      <c r="HF639" s="4" t="s">
        <v>3</v>
      </c>
      <c r="HG639" s="4"/>
      <c r="HH639" s="4"/>
      <c r="HI639" s="4"/>
      <c r="HJ639" s="4"/>
      <c r="HK639" s="4"/>
      <c r="HL639" s="4"/>
      <c r="HM639" s="4" t="s">
        <v>3</v>
      </c>
      <c r="HN639" s="4" t="s">
        <v>3</v>
      </c>
      <c r="HO639" s="4" t="s">
        <v>3</v>
      </c>
      <c r="HP639" s="4" t="s">
        <v>3</v>
      </c>
      <c r="HQ639" s="4" t="s">
        <v>3</v>
      </c>
      <c r="HR639" s="4"/>
      <c r="HS639" s="4">
        <v>0</v>
      </c>
      <c r="HT639" s="4"/>
      <c r="HU639" s="4"/>
      <c r="HV639" s="4"/>
      <c r="HW639" s="4"/>
      <c r="HX639" s="4"/>
      <c r="HY639" s="4"/>
      <c r="HZ639" s="4"/>
      <c r="IA639" s="4"/>
      <c r="IB639" s="4"/>
      <c r="IC639" s="4"/>
      <c r="ID639" s="4"/>
      <c r="IE639" s="4"/>
      <c r="IF639" s="4"/>
      <c r="IG639" s="4"/>
      <c r="IH639" s="4"/>
      <c r="II639" s="4"/>
      <c r="IJ639" s="4"/>
      <c r="IK639" s="4">
        <v>0</v>
      </c>
      <c r="IL639" s="4"/>
      <c r="IM639" s="4"/>
      <c r="IN639" s="4"/>
      <c r="IO639" s="4"/>
      <c r="IP639" s="4"/>
      <c r="IQ639" s="4"/>
      <c r="IR639" s="4"/>
      <c r="IS639" s="4"/>
      <c r="IT639" s="4"/>
      <c r="IU639" s="4"/>
    </row>
    <row r="640" spans="1:255" x14ac:dyDescent="0.25">
      <c r="A640" s="3">
        <v>17</v>
      </c>
      <c r="B640" s="3">
        <v>1</v>
      </c>
      <c r="C640" s="3"/>
      <c r="D640" s="3"/>
      <c r="E640" s="3" t="s">
        <v>808</v>
      </c>
      <c r="F640" s="3" t="s">
        <v>809</v>
      </c>
      <c r="G640" s="3" t="s">
        <v>810</v>
      </c>
      <c r="H640" s="3" t="s">
        <v>769</v>
      </c>
      <c r="I640" s="3">
        <f>ROUND(70*1.02,9)</f>
        <v>71.400000000000006</v>
      </c>
      <c r="J640" s="3">
        <v>0</v>
      </c>
      <c r="K640" s="3">
        <f>ROUND(70*1.02,9)</f>
        <v>71.400000000000006</v>
      </c>
      <c r="L640" s="3"/>
      <c r="M640" s="3"/>
      <c r="N640" s="3"/>
      <c r="O640" s="3">
        <f t="shared" si="824"/>
        <v>11816.7</v>
      </c>
      <c r="P640" s="3">
        <f t="shared" si="825"/>
        <v>11816.7</v>
      </c>
      <c r="Q640" s="3">
        <f t="shared" si="826"/>
        <v>0</v>
      </c>
      <c r="R640" s="3">
        <f t="shared" si="827"/>
        <v>0</v>
      </c>
      <c r="S640" s="3">
        <f t="shared" si="828"/>
        <v>0</v>
      </c>
      <c r="T640" s="3">
        <f t="shared" si="829"/>
        <v>0</v>
      </c>
      <c r="U640" s="3">
        <f t="shared" si="830"/>
        <v>0</v>
      </c>
      <c r="V640" s="3">
        <f t="shared" si="831"/>
        <v>0</v>
      </c>
      <c r="W640" s="3">
        <f t="shared" si="832"/>
        <v>0</v>
      </c>
      <c r="X640" s="3">
        <f t="shared" si="833"/>
        <v>0</v>
      </c>
      <c r="Y640" s="3">
        <f t="shared" si="834"/>
        <v>0</v>
      </c>
      <c r="Z640" s="3"/>
      <c r="AA640" s="3">
        <v>54971259</v>
      </c>
      <c r="AB640" s="3">
        <f t="shared" si="835"/>
        <v>165.5</v>
      </c>
      <c r="AC640" s="3">
        <f t="shared" si="836"/>
        <v>165.5</v>
      </c>
      <c r="AD640" s="3">
        <f t="shared" si="837"/>
        <v>0</v>
      </c>
      <c r="AE640" s="3">
        <f t="shared" si="838"/>
        <v>0</v>
      </c>
      <c r="AF640" s="3">
        <f t="shared" si="839"/>
        <v>0</v>
      </c>
      <c r="AG640" s="3">
        <f t="shared" si="840"/>
        <v>0</v>
      </c>
      <c r="AH640" s="3">
        <f t="shared" si="841"/>
        <v>0</v>
      </c>
      <c r="AI640" s="3">
        <f t="shared" si="842"/>
        <v>0</v>
      </c>
      <c r="AJ640" s="3">
        <f t="shared" si="843"/>
        <v>0</v>
      </c>
      <c r="AK640" s="3">
        <v>165.5</v>
      </c>
      <c r="AL640" s="3">
        <v>165.5</v>
      </c>
      <c r="AM640" s="3">
        <v>0</v>
      </c>
      <c r="AN640" s="3">
        <v>0</v>
      </c>
      <c r="AO640" s="3">
        <v>0</v>
      </c>
      <c r="AP640" s="3">
        <v>0</v>
      </c>
      <c r="AQ640" s="3">
        <v>0</v>
      </c>
      <c r="AR640" s="3">
        <v>0</v>
      </c>
      <c r="AS640" s="3">
        <v>0</v>
      </c>
      <c r="AT640" s="3">
        <v>0</v>
      </c>
      <c r="AU640" s="3">
        <v>0</v>
      </c>
      <c r="AV640" s="3">
        <v>1</v>
      </c>
      <c r="AW640" s="3">
        <v>1</v>
      </c>
      <c r="AX640" s="3"/>
      <c r="AY640" s="3"/>
      <c r="AZ640" s="3">
        <v>1</v>
      </c>
      <c r="BA640" s="3">
        <v>1</v>
      </c>
      <c r="BB640" s="3">
        <v>1</v>
      </c>
      <c r="BC640" s="3">
        <v>1</v>
      </c>
      <c r="BD640" s="3" t="s">
        <v>3</v>
      </c>
      <c r="BE640" s="3" t="s">
        <v>3</v>
      </c>
      <c r="BF640" s="3" t="s">
        <v>3</v>
      </c>
      <c r="BG640" s="3" t="s">
        <v>3</v>
      </c>
      <c r="BH640" s="3">
        <v>3</v>
      </c>
      <c r="BI640" s="3">
        <v>2</v>
      </c>
      <c r="BJ640" s="3" t="s">
        <v>809</v>
      </c>
      <c r="BK640" s="3"/>
      <c r="BL640" s="3"/>
      <c r="BM640" s="3">
        <v>400005</v>
      </c>
      <c r="BN640" s="3">
        <v>0</v>
      </c>
      <c r="BO640" s="3" t="s">
        <v>3</v>
      </c>
      <c r="BP640" s="3">
        <v>0</v>
      </c>
      <c r="BQ640" s="3">
        <v>213</v>
      </c>
      <c r="BR640" s="3">
        <v>0</v>
      </c>
      <c r="BS640" s="3">
        <v>1</v>
      </c>
      <c r="BT640" s="3">
        <v>1</v>
      </c>
      <c r="BU640" s="3">
        <v>1</v>
      </c>
      <c r="BV640" s="3">
        <v>1</v>
      </c>
      <c r="BW640" s="3">
        <v>1</v>
      </c>
      <c r="BX640" s="3">
        <v>1</v>
      </c>
      <c r="BY640" s="3" t="s">
        <v>3</v>
      </c>
      <c r="BZ640" s="3">
        <v>0</v>
      </c>
      <c r="CA640" s="3">
        <v>0</v>
      </c>
      <c r="CB640" s="3" t="s">
        <v>3</v>
      </c>
      <c r="CC640" s="3"/>
      <c r="CD640" s="3"/>
      <c r="CE640" s="3">
        <v>1566</v>
      </c>
      <c r="CF640" s="3">
        <v>0</v>
      </c>
      <c r="CG640" s="3">
        <v>0</v>
      </c>
      <c r="CH640" s="3"/>
      <c r="CI640" s="3"/>
      <c r="CJ640" s="3"/>
      <c r="CK640" s="3"/>
      <c r="CL640" s="3"/>
      <c r="CM640" s="3">
        <v>0</v>
      </c>
      <c r="CN640" s="3" t="s">
        <v>3</v>
      </c>
      <c r="CO640" s="3">
        <v>0</v>
      </c>
      <c r="CP640" s="3">
        <f t="shared" si="844"/>
        <v>11816.7</v>
      </c>
      <c r="CQ640" s="3">
        <f t="shared" si="845"/>
        <v>165.5</v>
      </c>
      <c r="CR640" s="3">
        <f t="shared" si="846"/>
        <v>0</v>
      </c>
      <c r="CS640" s="3">
        <f t="shared" si="847"/>
        <v>0</v>
      </c>
      <c r="CT640" s="3">
        <f t="shared" si="848"/>
        <v>0</v>
      </c>
      <c r="CU640" s="3">
        <f t="shared" si="849"/>
        <v>0</v>
      </c>
      <c r="CV640" s="3">
        <f t="shared" si="850"/>
        <v>0</v>
      </c>
      <c r="CW640" s="3">
        <f t="shared" si="851"/>
        <v>0</v>
      </c>
      <c r="CX640" s="3">
        <f t="shared" si="852"/>
        <v>0</v>
      </c>
      <c r="CY640" s="3">
        <f t="shared" si="853"/>
        <v>0</v>
      </c>
      <c r="CZ640" s="3">
        <f t="shared" si="854"/>
        <v>0</v>
      </c>
      <c r="DA640" s="3"/>
      <c r="DB640" s="3"/>
      <c r="DC640" s="3" t="s">
        <v>3</v>
      </c>
      <c r="DD640" s="3" t="s">
        <v>3</v>
      </c>
      <c r="DE640" s="3" t="s">
        <v>3</v>
      </c>
      <c r="DF640" s="3" t="s">
        <v>3</v>
      </c>
      <c r="DG640" s="3" t="s">
        <v>3</v>
      </c>
      <c r="DH640" s="3" t="s">
        <v>3</v>
      </c>
      <c r="DI640" s="3" t="s">
        <v>3</v>
      </c>
      <c r="DJ640" s="3" t="s">
        <v>3</v>
      </c>
      <c r="DK640" s="3" t="s">
        <v>3</v>
      </c>
      <c r="DL640" s="3" t="s">
        <v>3</v>
      </c>
      <c r="DM640" s="3" t="s">
        <v>3</v>
      </c>
      <c r="DN640" s="3">
        <v>0</v>
      </c>
      <c r="DO640" s="3">
        <v>0</v>
      </c>
      <c r="DP640" s="3">
        <v>1</v>
      </c>
      <c r="DQ640" s="3">
        <v>1</v>
      </c>
      <c r="DR640" s="3"/>
      <c r="DS640" s="3"/>
      <c r="DT640" s="3"/>
      <c r="DU640" s="3">
        <v>1003</v>
      </c>
      <c r="DV640" s="3" t="s">
        <v>769</v>
      </c>
      <c r="DW640" s="3" t="s">
        <v>769</v>
      </c>
      <c r="DX640" s="3">
        <v>1</v>
      </c>
      <c r="DY640" s="3"/>
      <c r="DZ640" s="3" t="s">
        <v>3</v>
      </c>
      <c r="EA640" s="3" t="s">
        <v>3</v>
      </c>
      <c r="EB640" s="3" t="s">
        <v>3</v>
      </c>
      <c r="EC640" s="3" t="s">
        <v>3</v>
      </c>
      <c r="ED640" s="3"/>
      <c r="EE640" s="3">
        <v>57042888</v>
      </c>
      <c r="EF640" s="3">
        <v>213</v>
      </c>
      <c r="EG640" s="3" t="s">
        <v>456</v>
      </c>
      <c r="EH640" s="3">
        <v>0</v>
      </c>
      <c r="EI640" s="3" t="s">
        <v>3</v>
      </c>
      <c r="EJ640" s="3">
        <v>1</v>
      </c>
      <c r="EK640" s="3">
        <v>400005</v>
      </c>
      <c r="EL640" s="3" t="s">
        <v>456</v>
      </c>
      <c r="EM640" s="3" t="s">
        <v>457</v>
      </c>
      <c r="EN640" s="3"/>
      <c r="EO640" s="3" t="s">
        <v>3</v>
      </c>
      <c r="EP640" s="3"/>
      <c r="EQ640" s="3">
        <v>16</v>
      </c>
      <c r="ER640" s="3">
        <v>0</v>
      </c>
      <c r="ES640" s="3">
        <v>165.5</v>
      </c>
      <c r="ET640" s="3">
        <v>0</v>
      </c>
      <c r="EU640" s="3">
        <v>0</v>
      </c>
      <c r="EV640" s="3">
        <v>0</v>
      </c>
      <c r="EW640" s="3">
        <v>0</v>
      </c>
      <c r="EX640" s="3">
        <v>0</v>
      </c>
      <c r="EY640" s="3">
        <v>0</v>
      </c>
      <c r="EZ640" s="3"/>
      <c r="FA640" s="3"/>
      <c r="FB640" s="3"/>
      <c r="FC640" s="3"/>
      <c r="FD640" s="3"/>
      <c r="FE640" s="3"/>
      <c r="FF640" s="3"/>
      <c r="FG640" s="3"/>
      <c r="FH640" s="3"/>
      <c r="FI640" s="3"/>
      <c r="FJ640" s="3"/>
      <c r="FK640" s="3"/>
      <c r="FL640" s="3"/>
      <c r="FM640" s="3"/>
      <c r="FN640" s="3"/>
      <c r="FO640" s="3"/>
      <c r="FP640" s="3"/>
      <c r="FQ640" s="3">
        <v>0</v>
      </c>
      <c r="FR640" s="3">
        <v>0</v>
      </c>
      <c r="FS640" s="3">
        <v>0</v>
      </c>
      <c r="FT640" s="3"/>
      <c r="FU640" s="3"/>
      <c r="FV640" s="3"/>
      <c r="FW640" s="3"/>
      <c r="FX640" s="3">
        <v>0</v>
      </c>
      <c r="FY640" s="3">
        <v>0</v>
      </c>
      <c r="FZ640" s="3"/>
      <c r="GA640" s="3" t="s">
        <v>811</v>
      </c>
      <c r="GB640" s="3"/>
      <c r="GC640" s="3"/>
      <c r="GD640" s="3">
        <v>1</v>
      </c>
      <c r="GE640" s="3"/>
      <c r="GF640" s="3">
        <v>-1310887372</v>
      </c>
      <c r="GG640" s="3">
        <v>2</v>
      </c>
      <c r="GH640" s="3">
        <v>4</v>
      </c>
      <c r="GI640" s="3">
        <v>-2</v>
      </c>
      <c r="GJ640" s="3">
        <v>0</v>
      </c>
      <c r="GK640" s="3">
        <v>0</v>
      </c>
      <c r="GL640" s="3">
        <f t="shared" si="855"/>
        <v>0</v>
      </c>
      <c r="GM640" s="3">
        <f t="shared" si="856"/>
        <v>11816.7</v>
      </c>
      <c r="GN640" s="3">
        <f t="shared" si="857"/>
        <v>0</v>
      </c>
      <c r="GO640" s="3">
        <f t="shared" si="858"/>
        <v>11816.7</v>
      </c>
      <c r="GP640" s="3">
        <f t="shared" si="859"/>
        <v>0</v>
      </c>
      <c r="GQ640" s="3"/>
      <c r="GR640" s="3">
        <v>1</v>
      </c>
      <c r="GS640" s="3">
        <v>2</v>
      </c>
      <c r="GT640" s="3">
        <v>0</v>
      </c>
      <c r="GU640" s="3" t="s">
        <v>3</v>
      </c>
      <c r="GV640" s="3">
        <f t="shared" si="860"/>
        <v>0</v>
      </c>
      <c r="GW640" s="3">
        <v>1</v>
      </c>
      <c r="GX640" s="3">
        <f t="shared" si="861"/>
        <v>0</v>
      </c>
      <c r="GY640" s="3"/>
      <c r="GZ640" s="3"/>
      <c r="HA640" s="3">
        <v>0</v>
      </c>
      <c r="HB640" s="3">
        <v>0</v>
      </c>
      <c r="HC640" s="3">
        <f t="shared" si="862"/>
        <v>0</v>
      </c>
      <c r="HD640" s="3"/>
      <c r="HE640" s="3" t="s">
        <v>459</v>
      </c>
      <c r="HF640" s="3" t="s">
        <v>37</v>
      </c>
      <c r="HG640" s="3"/>
      <c r="HH640" s="3"/>
      <c r="HI640" s="3"/>
      <c r="HJ640" s="3"/>
      <c r="HK640" s="3"/>
      <c r="HL640" s="3"/>
      <c r="HM640" s="3" t="s">
        <v>3</v>
      </c>
      <c r="HN640" s="3" t="s">
        <v>3</v>
      </c>
      <c r="HO640" s="3" t="s">
        <v>3</v>
      </c>
      <c r="HP640" s="3" t="s">
        <v>3</v>
      </c>
      <c r="HQ640" s="3" t="s">
        <v>3</v>
      </c>
      <c r="HR640" s="3"/>
      <c r="HS640" s="3">
        <v>0</v>
      </c>
      <c r="HT640" s="3"/>
      <c r="HU640" s="3"/>
      <c r="HV640" s="3"/>
      <c r="HW640" s="3"/>
      <c r="HX640" s="3"/>
      <c r="HY640" s="3"/>
      <c r="HZ640" s="3"/>
      <c r="IA640" s="3"/>
      <c r="IB640" s="3"/>
      <c r="IC640" s="3"/>
      <c r="ID640" s="3"/>
      <c r="IE640" s="3"/>
      <c r="IF640" s="3"/>
      <c r="IG640" s="3"/>
      <c r="IH640" s="3"/>
      <c r="II640" s="3"/>
      <c r="IJ640" s="3"/>
      <c r="IK640" s="3">
        <v>0</v>
      </c>
      <c r="IL640" s="3"/>
      <c r="IM640" s="3"/>
      <c r="IN640" s="3"/>
      <c r="IO640" s="3"/>
      <c r="IP640" s="3"/>
      <c r="IQ640" s="3"/>
      <c r="IR640" s="3"/>
      <c r="IS640" s="3"/>
      <c r="IT640" s="3"/>
      <c r="IU640" s="3"/>
    </row>
    <row r="641" spans="1:255" x14ac:dyDescent="0.25">
      <c r="A641" s="4">
        <v>17</v>
      </c>
      <c r="B641" s="4">
        <v>1</v>
      </c>
      <c r="C641" s="4"/>
      <c r="D641" s="4"/>
      <c r="E641" s="4" t="s">
        <v>808</v>
      </c>
      <c r="F641" s="4" t="s">
        <v>809</v>
      </c>
      <c r="G641" s="4" t="s">
        <v>810</v>
      </c>
      <c r="H641" s="4" t="s">
        <v>769</v>
      </c>
      <c r="I641" s="4">
        <f>ROUND(70*1.02,9)</f>
        <v>71.400000000000006</v>
      </c>
      <c r="J641" s="4">
        <v>0</v>
      </c>
      <c r="K641" s="4">
        <f>ROUND(70*1.02,9)</f>
        <v>71.400000000000006</v>
      </c>
      <c r="L641" s="4"/>
      <c r="M641" s="4"/>
      <c r="N641" s="4"/>
      <c r="O641" s="4">
        <f t="shared" si="824"/>
        <v>116276.33</v>
      </c>
      <c r="P641" s="4">
        <f t="shared" si="825"/>
        <v>116276.33</v>
      </c>
      <c r="Q641" s="4">
        <f t="shared" si="826"/>
        <v>0</v>
      </c>
      <c r="R641" s="4">
        <f t="shared" si="827"/>
        <v>0</v>
      </c>
      <c r="S641" s="4">
        <f t="shared" si="828"/>
        <v>0</v>
      </c>
      <c r="T641" s="4">
        <f t="shared" si="829"/>
        <v>0</v>
      </c>
      <c r="U641" s="4">
        <f t="shared" si="830"/>
        <v>0</v>
      </c>
      <c r="V641" s="4">
        <f t="shared" si="831"/>
        <v>0</v>
      </c>
      <c r="W641" s="4">
        <f t="shared" si="832"/>
        <v>0</v>
      </c>
      <c r="X641" s="4">
        <f t="shared" si="833"/>
        <v>0</v>
      </c>
      <c r="Y641" s="4">
        <f t="shared" si="834"/>
        <v>0</v>
      </c>
      <c r="Z641" s="4"/>
      <c r="AA641" s="4">
        <v>55890823</v>
      </c>
      <c r="AB641" s="4">
        <f t="shared" si="835"/>
        <v>165.5</v>
      </c>
      <c r="AC641" s="4">
        <f t="shared" si="836"/>
        <v>165.5</v>
      </c>
      <c r="AD641" s="4">
        <f t="shared" si="837"/>
        <v>0</v>
      </c>
      <c r="AE641" s="4">
        <f t="shared" si="838"/>
        <v>0</v>
      </c>
      <c r="AF641" s="4">
        <f t="shared" si="839"/>
        <v>0</v>
      </c>
      <c r="AG641" s="4">
        <f t="shared" si="840"/>
        <v>0</v>
      </c>
      <c r="AH641" s="4">
        <f t="shared" si="841"/>
        <v>0</v>
      </c>
      <c r="AI641" s="4">
        <f t="shared" si="842"/>
        <v>0</v>
      </c>
      <c r="AJ641" s="4">
        <f t="shared" si="843"/>
        <v>0</v>
      </c>
      <c r="AK641" s="4">
        <v>165.5</v>
      </c>
      <c r="AL641" s="4">
        <v>165.5</v>
      </c>
      <c r="AM641" s="4">
        <v>0</v>
      </c>
      <c r="AN641" s="4">
        <v>0</v>
      </c>
      <c r="AO641" s="4">
        <v>0</v>
      </c>
      <c r="AP641" s="4">
        <v>0</v>
      </c>
      <c r="AQ641" s="4">
        <v>0</v>
      </c>
      <c r="AR641" s="4">
        <v>0</v>
      </c>
      <c r="AS641" s="4">
        <v>0</v>
      </c>
      <c r="AT641" s="4">
        <v>0</v>
      </c>
      <c r="AU641" s="4">
        <v>0</v>
      </c>
      <c r="AV641" s="4">
        <v>1</v>
      </c>
      <c r="AW641" s="4">
        <v>1</v>
      </c>
      <c r="AX641" s="4"/>
      <c r="AY641" s="4"/>
      <c r="AZ641" s="4">
        <v>1</v>
      </c>
      <c r="BA641" s="4">
        <v>1</v>
      </c>
      <c r="BB641" s="4">
        <v>1</v>
      </c>
      <c r="BC641" s="4">
        <v>9.84</v>
      </c>
      <c r="BD641" s="4" t="s">
        <v>3</v>
      </c>
      <c r="BE641" s="4" t="s">
        <v>3</v>
      </c>
      <c r="BF641" s="4" t="s">
        <v>3</v>
      </c>
      <c r="BG641" s="4" t="s">
        <v>3</v>
      </c>
      <c r="BH641" s="4">
        <v>3</v>
      </c>
      <c r="BI641" s="4">
        <v>2</v>
      </c>
      <c r="BJ641" s="4" t="s">
        <v>809</v>
      </c>
      <c r="BK641" s="4"/>
      <c r="BL641" s="4"/>
      <c r="BM641" s="4">
        <v>400005</v>
      </c>
      <c r="BN641" s="4">
        <v>0</v>
      </c>
      <c r="BO641" s="4" t="s">
        <v>3</v>
      </c>
      <c r="BP641" s="4">
        <v>0</v>
      </c>
      <c r="BQ641" s="4">
        <v>213</v>
      </c>
      <c r="BR641" s="4">
        <v>0</v>
      </c>
      <c r="BS641" s="4">
        <v>1</v>
      </c>
      <c r="BT641" s="4">
        <v>1</v>
      </c>
      <c r="BU641" s="4">
        <v>1</v>
      </c>
      <c r="BV641" s="4">
        <v>1</v>
      </c>
      <c r="BW641" s="4">
        <v>1</v>
      </c>
      <c r="BX641" s="4">
        <v>1</v>
      </c>
      <c r="BY641" s="4" t="s">
        <v>3</v>
      </c>
      <c r="BZ641" s="4">
        <v>0</v>
      </c>
      <c r="CA641" s="4">
        <v>0</v>
      </c>
      <c r="CB641" s="4" t="s">
        <v>3</v>
      </c>
      <c r="CC641" s="4"/>
      <c r="CD641" s="4"/>
      <c r="CE641" s="4">
        <v>1566</v>
      </c>
      <c r="CF641" s="4">
        <v>0</v>
      </c>
      <c r="CG641" s="4">
        <v>0</v>
      </c>
      <c r="CH641" s="4"/>
      <c r="CI641" s="4"/>
      <c r="CJ641" s="4"/>
      <c r="CK641" s="4"/>
      <c r="CL641" s="4"/>
      <c r="CM641" s="4">
        <v>0</v>
      </c>
      <c r="CN641" s="4" t="s">
        <v>3</v>
      </c>
      <c r="CO641" s="4">
        <v>0</v>
      </c>
      <c r="CP641" s="4">
        <f t="shared" si="844"/>
        <v>116276.33</v>
      </c>
      <c r="CQ641" s="4">
        <f t="shared" si="845"/>
        <v>1628.52</v>
      </c>
      <c r="CR641" s="4">
        <f t="shared" si="846"/>
        <v>0</v>
      </c>
      <c r="CS641" s="4">
        <f t="shared" si="847"/>
        <v>0</v>
      </c>
      <c r="CT641" s="4">
        <f t="shared" si="848"/>
        <v>0</v>
      </c>
      <c r="CU641" s="4">
        <f t="shared" si="849"/>
        <v>0</v>
      </c>
      <c r="CV641" s="4">
        <f t="shared" si="850"/>
        <v>0</v>
      </c>
      <c r="CW641" s="4">
        <f t="shared" si="851"/>
        <v>0</v>
      </c>
      <c r="CX641" s="4">
        <f t="shared" si="852"/>
        <v>0</v>
      </c>
      <c r="CY641" s="4">
        <f t="shared" si="853"/>
        <v>0</v>
      </c>
      <c r="CZ641" s="4">
        <f t="shared" si="854"/>
        <v>0</v>
      </c>
      <c r="DA641" s="4"/>
      <c r="DB641" s="4"/>
      <c r="DC641" s="4" t="s">
        <v>3</v>
      </c>
      <c r="DD641" s="4" t="s">
        <v>3</v>
      </c>
      <c r="DE641" s="4" t="s">
        <v>3</v>
      </c>
      <c r="DF641" s="4" t="s">
        <v>3</v>
      </c>
      <c r="DG641" s="4" t="s">
        <v>3</v>
      </c>
      <c r="DH641" s="4" t="s">
        <v>3</v>
      </c>
      <c r="DI641" s="4" t="s">
        <v>3</v>
      </c>
      <c r="DJ641" s="4" t="s">
        <v>3</v>
      </c>
      <c r="DK641" s="4" t="s">
        <v>3</v>
      </c>
      <c r="DL641" s="4" t="s">
        <v>3</v>
      </c>
      <c r="DM641" s="4" t="s">
        <v>3</v>
      </c>
      <c r="DN641" s="4">
        <v>0</v>
      </c>
      <c r="DO641" s="4">
        <v>0</v>
      </c>
      <c r="DP641" s="4">
        <v>1</v>
      </c>
      <c r="DQ641" s="4">
        <v>1</v>
      </c>
      <c r="DR641" s="4"/>
      <c r="DS641" s="4"/>
      <c r="DT641" s="4"/>
      <c r="DU641" s="4">
        <v>1003</v>
      </c>
      <c r="DV641" s="4" t="s">
        <v>769</v>
      </c>
      <c r="DW641" s="4" t="s">
        <v>769</v>
      </c>
      <c r="DX641" s="4">
        <v>1</v>
      </c>
      <c r="DY641" s="4"/>
      <c r="DZ641" s="4" t="s">
        <v>3</v>
      </c>
      <c r="EA641" s="4" t="s">
        <v>3</v>
      </c>
      <c r="EB641" s="4" t="s">
        <v>3</v>
      </c>
      <c r="EC641" s="4" t="s">
        <v>3</v>
      </c>
      <c r="ED641" s="4"/>
      <c r="EE641" s="4">
        <v>57042888</v>
      </c>
      <c r="EF641" s="4">
        <v>213</v>
      </c>
      <c r="EG641" s="4" t="s">
        <v>456</v>
      </c>
      <c r="EH641" s="4">
        <v>0</v>
      </c>
      <c r="EI641" s="4" t="s">
        <v>3</v>
      </c>
      <c r="EJ641" s="4">
        <v>1</v>
      </c>
      <c r="EK641" s="4">
        <v>400005</v>
      </c>
      <c r="EL641" s="4" t="s">
        <v>456</v>
      </c>
      <c r="EM641" s="4" t="s">
        <v>457</v>
      </c>
      <c r="EN641" s="4"/>
      <c r="EO641" s="4" t="s">
        <v>3</v>
      </c>
      <c r="EP641" s="4"/>
      <c r="EQ641" s="4">
        <v>16</v>
      </c>
      <c r="ER641" s="4">
        <v>0</v>
      </c>
      <c r="ES641" s="4">
        <v>165.5</v>
      </c>
      <c r="ET641" s="4">
        <v>0</v>
      </c>
      <c r="EU641" s="4">
        <v>0</v>
      </c>
      <c r="EV641" s="4">
        <v>0</v>
      </c>
      <c r="EW641" s="4">
        <v>0</v>
      </c>
      <c r="EX641" s="4">
        <v>0</v>
      </c>
      <c r="EY641" s="4">
        <v>0</v>
      </c>
      <c r="EZ641" s="4">
        <v>5</v>
      </c>
      <c r="FA641" s="4"/>
      <c r="FB641" s="4"/>
      <c r="FC641" s="4">
        <v>1</v>
      </c>
      <c r="FD641" s="4">
        <v>18</v>
      </c>
      <c r="FE641" s="4"/>
      <c r="FF641" s="4">
        <v>1947.79</v>
      </c>
      <c r="FG641" s="4"/>
      <c r="FH641" s="4"/>
      <c r="FI641" s="4"/>
      <c r="FJ641" s="4"/>
      <c r="FK641" s="4"/>
      <c r="FL641" s="4"/>
      <c r="FM641" s="4"/>
      <c r="FN641" s="4"/>
      <c r="FO641" s="4"/>
      <c r="FP641" s="4"/>
      <c r="FQ641" s="4">
        <v>0</v>
      </c>
      <c r="FR641" s="4">
        <v>0</v>
      </c>
      <c r="FS641" s="4">
        <v>0</v>
      </c>
      <c r="FT641" s="4"/>
      <c r="FU641" s="4"/>
      <c r="FV641" s="4"/>
      <c r="FW641" s="4"/>
      <c r="FX641" s="4">
        <v>0</v>
      </c>
      <c r="FY641" s="4">
        <v>0</v>
      </c>
      <c r="FZ641" s="4"/>
      <c r="GA641" s="4" t="s">
        <v>811</v>
      </c>
      <c r="GB641" s="4"/>
      <c r="GC641" s="4"/>
      <c r="GD641" s="4">
        <v>1</v>
      </c>
      <c r="GE641" s="4"/>
      <c r="GF641" s="4">
        <v>-1310887372</v>
      </c>
      <c r="GG641" s="4">
        <v>2</v>
      </c>
      <c r="GH641" s="4">
        <v>3</v>
      </c>
      <c r="GI641" s="4">
        <v>5</v>
      </c>
      <c r="GJ641" s="4">
        <v>0</v>
      </c>
      <c r="GK641" s="4">
        <v>0</v>
      </c>
      <c r="GL641" s="4">
        <f t="shared" si="855"/>
        <v>0</v>
      </c>
      <c r="GM641" s="4">
        <f t="shared" si="856"/>
        <v>116276.33</v>
      </c>
      <c r="GN641" s="4">
        <f t="shared" si="857"/>
        <v>0</v>
      </c>
      <c r="GO641" s="4">
        <f t="shared" si="858"/>
        <v>116276.33</v>
      </c>
      <c r="GP641" s="4">
        <f t="shared" si="859"/>
        <v>0</v>
      </c>
      <c r="GQ641" s="4"/>
      <c r="GR641" s="4">
        <v>1</v>
      </c>
      <c r="GS641" s="4">
        <v>1</v>
      </c>
      <c r="GT641" s="4">
        <v>0</v>
      </c>
      <c r="GU641" s="4" t="s">
        <v>3</v>
      </c>
      <c r="GV641" s="4">
        <f t="shared" si="860"/>
        <v>0</v>
      </c>
      <c r="GW641" s="4">
        <v>1</v>
      </c>
      <c r="GX641" s="4">
        <f t="shared" si="861"/>
        <v>0</v>
      </c>
      <c r="GY641" s="4"/>
      <c r="GZ641" s="4"/>
      <c r="HA641" s="4">
        <v>0</v>
      </c>
      <c r="HB641" s="4">
        <v>0</v>
      </c>
      <c r="HC641" s="4">
        <f t="shared" si="862"/>
        <v>0</v>
      </c>
      <c r="HD641" s="4"/>
      <c r="HE641" s="4" t="s">
        <v>459</v>
      </c>
      <c r="HF641" s="4" t="s">
        <v>37</v>
      </c>
      <c r="HG641" s="4"/>
      <c r="HH641" s="4"/>
      <c r="HI641" s="4"/>
      <c r="HJ641" s="4"/>
      <c r="HK641" s="4"/>
      <c r="HL641" s="4"/>
      <c r="HM641" s="4" t="s">
        <v>3</v>
      </c>
      <c r="HN641" s="4" t="s">
        <v>3</v>
      </c>
      <c r="HO641" s="4" t="s">
        <v>3</v>
      </c>
      <c r="HP641" s="4" t="s">
        <v>3</v>
      </c>
      <c r="HQ641" s="4" t="s">
        <v>3</v>
      </c>
      <c r="HR641" s="4"/>
      <c r="HS641" s="4">
        <v>0</v>
      </c>
      <c r="HT641" s="4"/>
      <c r="HU641" s="4"/>
      <c r="HV641" s="4"/>
      <c r="HW641" s="4"/>
      <c r="HX641" s="4"/>
      <c r="HY641" s="4"/>
      <c r="HZ641" s="4"/>
      <c r="IA641" s="4"/>
      <c r="IB641" s="4"/>
      <c r="IC641" s="4"/>
      <c r="ID641" s="4"/>
      <c r="IE641" s="4"/>
      <c r="IF641" s="4"/>
      <c r="IG641" s="4"/>
      <c r="IH641" s="4"/>
      <c r="II641" s="4"/>
      <c r="IJ641" s="4"/>
      <c r="IK641" s="4">
        <v>0</v>
      </c>
      <c r="IL641" s="4"/>
      <c r="IM641" s="4"/>
      <c r="IN641" s="4"/>
      <c r="IO641" s="4"/>
      <c r="IP641" s="4"/>
      <c r="IQ641" s="4"/>
      <c r="IR641" s="4"/>
      <c r="IS641" s="4"/>
      <c r="IT641" s="4"/>
      <c r="IU641" s="4"/>
    </row>
    <row r="642" spans="1:255" x14ac:dyDescent="0.25">
      <c r="A642" s="3">
        <v>17</v>
      </c>
      <c r="B642" s="3">
        <v>1</v>
      </c>
      <c r="C642" s="3"/>
      <c r="D642" s="3"/>
      <c r="E642" s="3" t="s">
        <v>812</v>
      </c>
      <c r="F642" s="3" t="s">
        <v>813</v>
      </c>
      <c r="G642" s="3" t="s">
        <v>814</v>
      </c>
      <c r="H642" s="3" t="s">
        <v>769</v>
      </c>
      <c r="I642" s="3">
        <f>ROUND(221*1.02,9)</f>
        <v>225.42</v>
      </c>
      <c r="J642" s="3">
        <v>0</v>
      </c>
      <c r="K642" s="3">
        <f>ROUND(221*1.02,9)</f>
        <v>225.42</v>
      </c>
      <c r="L642" s="3"/>
      <c r="M642" s="3"/>
      <c r="N642" s="3"/>
      <c r="O642" s="3">
        <f t="shared" si="824"/>
        <v>25869.200000000001</v>
      </c>
      <c r="P642" s="3">
        <f t="shared" si="825"/>
        <v>25869.200000000001</v>
      </c>
      <c r="Q642" s="3">
        <f t="shared" si="826"/>
        <v>0</v>
      </c>
      <c r="R642" s="3">
        <f t="shared" si="827"/>
        <v>0</v>
      </c>
      <c r="S642" s="3">
        <f t="shared" si="828"/>
        <v>0</v>
      </c>
      <c r="T642" s="3">
        <f t="shared" si="829"/>
        <v>0</v>
      </c>
      <c r="U642" s="3">
        <f t="shared" si="830"/>
        <v>0</v>
      </c>
      <c r="V642" s="3">
        <f t="shared" si="831"/>
        <v>0</v>
      </c>
      <c r="W642" s="3">
        <f t="shared" si="832"/>
        <v>0</v>
      </c>
      <c r="X642" s="3">
        <f t="shared" si="833"/>
        <v>0</v>
      </c>
      <c r="Y642" s="3">
        <f t="shared" si="834"/>
        <v>0</v>
      </c>
      <c r="Z642" s="3"/>
      <c r="AA642" s="3">
        <v>54971259</v>
      </c>
      <c r="AB642" s="3">
        <f t="shared" si="835"/>
        <v>114.76</v>
      </c>
      <c r="AC642" s="3">
        <f t="shared" si="836"/>
        <v>114.76</v>
      </c>
      <c r="AD642" s="3">
        <f t="shared" si="837"/>
        <v>0</v>
      </c>
      <c r="AE642" s="3">
        <f t="shared" si="838"/>
        <v>0</v>
      </c>
      <c r="AF642" s="3">
        <f t="shared" si="839"/>
        <v>0</v>
      </c>
      <c r="AG642" s="3">
        <f t="shared" si="840"/>
        <v>0</v>
      </c>
      <c r="AH642" s="3">
        <f t="shared" si="841"/>
        <v>0</v>
      </c>
      <c r="AI642" s="3">
        <f t="shared" si="842"/>
        <v>0</v>
      </c>
      <c r="AJ642" s="3">
        <f t="shared" si="843"/>
        <v>0</v>
      </c>
      <c r="AK642" s="3">
        <v>114.76</v>
      </c>
      <c r="AL642" s="3">
        <v>114.76</v>
      </c>
      <c r="AM642" s="3">
        <v>0</v>
      </c>
      <c r="AN642" s="3">
        <v>0</v>
      </c>
      <c r="AO642" s="3">
        <v>0</v>
      </c>
      <c r="AP642" s="3">
        <v>0</v>
      </c>
      <c r="AQ642" s="3">
        <v>0</v>
      </c>
      <c r="AR642" s="3">
        <v>0</v>
      </c>
      <c r="AS642" s="3">
        <v>0</v>
      </c>
      <c r="AT642" s="3">
        <v>0</v>
      </c>
      <c r="AU642" s="3">
        <v>0</v>
      </c>
      <c r="AV642" s="3">
        <v>1</v>
      </c>
      <c r="AW642" s="3">
        <v>1</v>
      </c>
      <c r="AX642" s="3"/>
      <c r="AY642" s="3"/>
      <c r="AZ642" s="3">
        <v>1</v>
      </c>
      <c r="BA642" s="3">
        <v>1</v>
      </c>
      <c r="BB642" s="3">
        <v>1</v>
      </c>
      <c r="BC642" s="3">
        <v>1</v>
      </c>
      <c r="BD642" s="3" t="s">
        <v>3</v>
      </c>
      <c r="BE642" s="3" t="s">
        <v>3</v>
      </c>
      <c r="BF642" s="3" t="s">
        <v>3</v>
      </c>
      <c r="BG642" s="3" t="s">
        <v>3</v>
      </c>
      <c r="BH642" s="3">
        <v>3</v>
      </c>
      <c r="BI642" s="3">
        <v>2</v>
      </c>
      <c r="BJ642" s="3" t="s">
        <v>813</v>
      </c>
      <c r="BK642" s="3"/>
      <c r="BL642" s="3"/>
      <c r="BM642" s="3">
        <v>400005</v>
      </c>
      <c r="BN642" s="3">
        <v>0</v>
      </c>
      <c r="BO642" s="3" t="s">
        <v>3</v>
      </c>
      <c r="BP642" s="3">
        <v>0</v>
      </c>
      <c r="BQ642" s="3">
        <v>213</v>
      </c>
      <c r="BR642" s="3">
        <v>0</v>
      </c>
      <c r="BS642" s="3">
        <v>1</v>
      </c>
      <c r="BT642" s="3">
        <v>1</v>
      </c>
      <c r="BU642" s="3">
        <v>1</v>
      </c>
      <c r="BV642" s="3">
        <v>1</v>
      </c>
      <c r="BW642" s="3">
        <v>1</v>
      </c>
      <c r="BX642" s="3">
        <v>1</v>
      </c>
      <c r="BY642" s="3" t="s">
        <v>3</v>
      </c>
      <c r="BZ642" s="3">
        <v>0</v>
      </c>
      <c r="CA642" s="3">
        <v>0</v>
      </c>
      <c r="CB642" s="3" t="s">
        <v>3</v>
      </c>
      <c r="CC642" s="3"/>
      <c r="CD642" s="3"/>
      <c r="CE642" s="3">
        <v>1566</v>
      </c>
      <c r="CF642" s="3">
        <v>0</v>
      </c>
      <c r="CG642" s="3">
        <v>0</v>
      </c>
      <c r="CH642" s="3"/>
      <c r="CI642" s="3"/>
      <c r="CJ642" s="3"/>
      <c r="CK642" s="3"/>
      <c r="CL642" s="3"/>
      <c r="CM642" s="3">
        <v>0</v>
      </c>
      <c r="CN642" s="3" t="s">
        <v>3</v>
      </c>
      <c r="CO642" s="3">
        <v>0</v>
      </c>
      <c r="CP642" s="3">
        <f t="shared" si="844"/>
        <v>25869.200000000001</v>
      </c>
      <c r="CQ642" s="3">
        <f t="shared" si="845"/>
        <v>114.76</v>
      </c>
      <c r="CR642" s="3">
        <f t="shared" si="846"/>
        <v>0</v>
      </c>
      <c r="CS642" s="3">
        <f t="shared" si="847"/>
        <v>0</v>
      </c>
      <c r="CT642" s="3">
        <f t="shared" si="848"/>
        <v>0</v>
      </c>
      <c r="CU642" s="3">
        <f t="shared" si="849"/>
        <v>0</v>
      </c>
      <c r="CV642" s="3">
        <f t="shared" si="850"/>
        <v>0</v>
      </c>
      <c r="CW642" s="3">
        <f t="shared" si="851"/>
        <v>0</v>
      </c>
      <c r="CX642" s="3">
        <f t="shared" si="852"/>
        <v>0</v>
      </c>
      <c r="CY642" s="3">
        <f t="shared" si="853"/>
        <v>0</v>
      </c>
      <c r="CZ642" s="3">
        <f t="shared" si="854"/>
        <v>0</v>
      </c>
      <c r="DA642" s="3"/>
      <c r="DB642" s="3"/>
      <c r="DC642" s="3" t="s">
        <v>3</v>
      </c>
      <c r="DD642" s="3" t="s">
        <v>3</v>
      </c>
      <c r="DE642" s="3" t="s">
        <v>3</v>
      </c>
      <c r="DF642" s="3" t="s">
        <v>3</v>
      </c>
      <c r="DG642" s="3" t="s">
        <v>3</v>
      </c>
      <c r="DH642" s="3" t="s">
        <v>3</v>
      </c>
      <c r="DI642" s="3" t="s">
        <v>3</v>
      </c>
      <c r="DJ642" s="3" t="s">
        <v>3</v>
      </c>
      <c r="DK642" s="3" t="s">
        <v>3</v>
      </c>
      <c r="DL642" s="3" t="s">
        <v>3</v>
      </c>
      <c r="DM642" s="3" t="s">
        <v>3</v>
      </c>
      <c r="DN642" s="3">
        <v>0</v>
      </c>
      <c r="DO642" s="3">
        <v>0</v>
      </c>
      <c r="DP642" s="3">
        <v>1</v>
      </c>
      <c r="DQ642" s="3">
        <v>1</v>
      </c>
      <c r="DR642" s="3"/>
      <c r="DS642" s="3"/>
      <c r="DT642" s="3"/>
      <c r="DU642" s="3">
        <v>1003</v>
      </c>
      <c r="DV642" s="3" t="s">
        <v>769</v>
      </c>
      <c r="DW642" s="3" t="s">
        <v>769</v>
      </c>
      <c r="DX642" s="3">
        <v>1</v>
      </c>
      <c r="DY642" s="3"/>
      <c r="DZ642" s="3" t="s">
        <v>3</v>
      </c>
      <c r="EA642" s="3" t="s">
        <v>3</v>
      </c>
      <c r="EB642" s="3" t="s">
        <v>3</v>
      </c>
      <c r="EC642" s="3" t="s">
        <v>3</v>
      </c>
      <c r="ED642" s="3"/>
      <c r="EE642" s="3">
        <v>57042888</v>
      </c>
      <c r="EF642" s="3">
        <v>213</v>
      </c>
      <c r="EG642" s="3" t="s">
        <v>456</v>
      </c>
      <c r="EH642" s="3">
        <v>0</v>
      </c>
      <c r="EI642" s="3" t="s">
        <v>3</v>
      </c>
      <c r="EJ642" s="3">
        <v>1</v>
      </c>
      <c r="EK642" s="3">
        <v>400005</v>
      </c>
      <c r="EL642" s="3" t="s">
        <v>456</v>
      </c>
      <c r="EM642" s="3" t="s">
        <v>457</v>
      </c>
      <c r="EN642" s="3"/>
      <c r="EO642" s="3" t="s">
        <v>3</v>
      </c>
      <c r="EP642" s="3"/>
      <c r="EQ642" s="3">
        <v>16</v>
      </c>
      <c r="ER642" s="3">
        <v>0</v>
      </c>
      <c r="ES642" s="3">
        <v>114.76</v>
      </c>
      <c r="ET642" s="3">
        <v>0</v>
      </c>
      <c r="EU642" s="3">
        <v>0</v>
      </c>
      <c r="EV642" s="3">
        <v>0</v>
      </c>
      <c r="EW642" s="3">
        <v>0</v>
      </c>
      <c r="EX642" s="3">
        <v>0</v>
      </c>
      <c r="EY642" s="3">
        <v>0</v>
      </c>
      <c r="EZ642" s="3"/>
      <c r="FA642" s="3"/>
      <c r="FB642" s="3"/>
      <c r="FC642" s="3"/>
      <c r="FD642" s="3"/>
      <c r="FE642" s="3"/>
      <c r="FF642" s="3"/>
      <c r="FG642" s="3"/>
      <c r="FH642" s="3"/>
      <c r="FI642" s="3"/>
      <c r="FJ642" s="3"/>
      <c r="FK642" s="3"/>
      <c r="FL642" s="3"/>
      <c r="FM642" s="3"/>
      <c r="FN642" s="3"/>
      <c r="FO642" s="3"/>
      <c r="FP642" s="3"/>
      <c r="FQ642" s="3">
        <v>0</v>
      </c>
      <c r="FR642" s="3">
        <v>0</v>
      </c>
      <c r="FS642" s="3">
        <v>0</v>
      </c>
      <c r="FT642" s="3"/>
      <c r="FU642" s="3"/>
      <c r="FV642" s="3"/>
      <c r="FW642" s="3"/>
      <c r="FX642" s="3">
        <v>0</v>
      </c>
      <c r="FY642" s="3">
        <v>0</v>
      </c>
      <c r="FZ642" s="3"/>
      <c r="GA642" s="3" t="s">
        <v>815</v>
      </c>
      <c r="GB642" s="3"/>
      <c r="GC642" s="3"/>
      <c r="GD642" s="3">
        <v>1</v>
      </c>
      <c r="GE642" s="3"/>
      <c r="GF642" s="3">
        <v>546319317</v>
      </c>
      <c r="GG642" s="3">
        <v>2</v>
      </c>
      <c r="GH642" s="3">
        <v>4</v>
      </c>
      <c r="GI642" s="3">
        <v>-2</v>
      </c>
      <c r="GJ642" s="3">
        <v>0</v>
      </c>
      <c r="GK642" s="3">
        <v>0</v>
      </c>
      <c r="GL642" s="3">
        <f t="shared" si="855"/>
        <v>0</v>
      </c>
      <c r="GM642" s="3">
        <f t="shared" si="856"/>
        <v>25869.200000000001</v>
      </c>
      <c r="GN642" s="3">
        <f t="shared" si="857"/>
        <v>0</v>
      </c>
      <c r="GO642" s="3">
        <f t="shared" si="858"/>
        <v>25869.200000000001</v>
      </c>
      <c r="GP642" s="3">
        <f t="shared" si="859"/>
        <v>0</v>
      </c>
      <c r="GQ642" s="3"/>
      <c r="GR642" s="3">
        <v>1</v>
      </c>
      <c r="GS642" s="3">
        <v>2</v>
      </c>
      <c r="GT642" s="3">
        <v>0</v>
      </c>
      <c r="GU642" s="3" t="s">
        <v>3</v>
      </c>
      <c r="GV642" s="3">
        <f t="shared" si="860"/>
        <v>0</v>
      </c>
      <c r="GW642" s="3">
        <v>1</v>
      </c>
      <c r="GX642" s="3">
        <f t="shared" si="861"/>
        <v>0</v>
      </c>
      <c r="GY642" s="3"/>
      <c r="GZ642" s="3"/>
      <c r="HA642" s="3">
        <v>0</v>
      </c>
      <c r="HB642" s="3">
        <v>0</v>
      </c>
      <c r="HC642" s="3">
        <f t="shared" si="862"/>
        <v>0</v>
      </c>
      <c r="HD642" s="3"/>
      <c r="HE642" s="3" t="s">
        <v>459</v>
      </c>
      <c r="HF642" s="3" t="s">
        <v>37</v>
      </c>
      <c r="HG642" s="3"/>
      <c r="HH642" s="3"/>
      <c r="HI642" s="3"/>
      <c r="HJ642" s="3"/>
      <c r="HK642" s="3"/>
      <c r="HL642" s="3"/>
      <c r="HM642" s="3" t="s">
        <v>3</v>
      </c>
      <c r="HN642" s="3" t="s">
        <v>3</v>
      </c>
      <c r="HO642" s="3" t="s">
        <v>3</v>
      </c>
      <c r="HP642" s="3" t="s">
        <v>3</v>
      </c>
      <c r="HQ642" s="3" t="s">
        <v>3</v>
      </c>
      <c r="HR642" s="3"/>
      <c r="HS642" s="3">
        <v>0</v>
      </c>
      <c r="HT642" s="3"/>
      <c r="HU642" s="3"/>
      <c r="HV642" s="3"/>
      <c r="HW642" s="3"/>
      <c r="HX642" s="3"/>
      <c r="HY642" s="3"/>
      <c r="HZ642" s="3"/>
      <c r="IA642" s="3"/>
      <c r="IB642" s="3"/>
      <c r="IC642" s="3"/>
      <c r="ID642" s="3"/>
      <c r="IE642" s="3"/>
      <c r="IF642" s="3"/>
      <c r="IG642" s="3"/>
      <c r="IH642" s="3"/>
      <c r="II642" s="3"/>
      <c r="IJ642" s="3"/>
      <c r="IK642" s="3">
        <v>0</v>
      </c>
      <c r="IL642" s="3"/>
      <c r="IM642" s="3"/>
      <c r="IN642" s="3"/>
      <c r="IO642" s="3"/>
      <c r="IP642" s="3"/>
      <c r="IQ642" s="3"/>
      <c r="IR642" s="3"/>
      <c r="IS642" s="3"/>
      <c r="IT642" s="3"/>
      <c r="IU642" s="3"/>
    </row>
    <row r="643" spans="1:255" x14ac:dyDescent="0.25">
      <c r="A643" s="4">
        <v>17</v>
      </c>
      <c r="B643" s="4">
        <v>1</v>
      </c>
      <c r="C643" s="4"/>
      <c r="D643" s="4"/>
      <c r="E643" s="4" t="s">
        <v>812</v>
      </c>
      <c r="F643" s="4" t="s">
        <v>813</v>
      </c>
      <c r="G643" s="4" t="s">
        <v>814</v>
      </c>
      <c r="H643" s="4" t="s">
        <v>769</v>
      </c>
      <c r="I643" s="4">
        <f>ROUND(221*1.02,9)</f>
        <v>225.42</v>
      </c>
      <c r="J643" s="4">
        <v>0</v>
      </c>
      <c r="K643" s="4">
        <f>ROUND(221*1.02,9)</f>
        <v>225.42</v>
      </c>
      <c r="L643" s="4"/>
      <c r="M643" s="4"/>
      <c r="N643" s="4"/>
      <c r="O643" s="4">
        <f t="shared" si="824"/>
        <v>254552.93</v>
      </c>
      <c r="P643" s="4">
        <f t="shared" si="825"/>
        <v>254552.93</v>
      </c>
      <c r="Q643" s="4">
        <f t="shared" si="826"/>
        <v>0</v>
      </c>
      <c r="R643" s="4">
        <f t="shared" si="827"/>
        <v>0</v>
      </c>
      <c r="S643" s="4">
        <f t="shared" si="828"/>
        <v>0</v>
      </c>
      <c r="T643" s="4">
        <f t="shared" si="829"/>
        <v>0</v>
      </c>
      <c r="U643" s="4">
        <f t="shared" si="830"/>
        <v>0</v>
      </c>
      <c r="V643" s="4">
        <f t="shared" si="831"/>
        <v>0</v>
      </c>
      <c r="W643" s="4">
        <f t="shared" si="832"/>
        <v>0</v>
      </c>
      <c r="X643" s="4">
        <f t="shared" si="833"/>
        <v>0</v>
      </c>
      <c r="Y643" s="4">
        <f t="shared" si="834"/>
        <v>0</v>
      </c>
      <c r="Z643" s="4"/>
      <c r="AA643" s="4">
        <v>55890823</v>
      </c>
      <c r="AB643" s="4">
        <f t="shared" si="835"/>
        <v>114.76</v>
      </c>
      <c r="AC643" s="4">
        <f t="shared" si="836"/>
        <v>114.76</v>
      </c>
      <c r="AD643" s="4">
        <f t="shared" si="837"/>
        <v>0</v>
      </c>
      <c r="AE643" s="4">
        <f t="shared" si="838"/>
        <v>0</v>
      </c>
      <c r="AF643" s="4">
        <f t="shared" si="839"/>
        <v>0</v>
      </c>
      <c r="AG643" s="4">
        <f t="shared" si="840"/>
        <v>0</v>
      </c>
      <c r="AH643" s="4">
        <f t="shared" si="841"/>
        <v>0</v>
      </c>
      <c r="AI643" s="4">
        <f t="shared" si="842"/>
        <v>0</v>
      </c>
      <c r="AJ643" s="4">
        <f t="shared" si="843"/>
        <v>0</v>
      </c>
      <c r="AK643" s="4">
        <v>114.76</v>
      </c>
      <c r="AL643" s="4">
        <v>114.76</v>
      </c>
      <c r="AM643" s="4">
        <v>0</v>
      </c>
      <c r="AN643" s="4">
        <v>0</v>
      </c>
      <c r="AO643" s="4">
        <v>0</v>
      </c>
      <c r="AP643" s="4">
        <v>0</v>
      </c>
      <c r="AQ643" s="4">
        <v>0</v>
      </c>
      <c r="AR643" s="4">
        <v>0</v>
      </c>
      <c r="AS643" s="4">
        <v>0</v>
      </c>
      <c r="AT643" s="4">
        <v>0</v>
      </c>
      <c r="AU643" s="4">
        <v>0</v>
      </c>
      <c r="AV643" s="4">
        <v>1</v>
      </c>
      <c r="AW643" s="4">
        <v>1</v>
      </c>
      <c r="AX643" s="4"/>
      <c r="AY643" s="4"/>
      <c r="AZ643" s="4">
        <v>1</v>
      </c>
      <c r="BA643" s="4">
        <v>1</v>
      </c>
      <c r="BB643" s="4">
        <v>1</v>
      </c>
      <c r="BC643" s="4">
        <v>9.84</v>
      </c>
      <c r="BD643" s="4" t="s">
        <v>3</v>
      </c>
      <c r="BE643" s="4" t="s">
        <v>3</v>
      </c>
      <c r="BF643" s="4" t="s">
        <v>3</v>
      </c>
      <c r="BG643" s="4" t="s">
        <v>3</v>
      </c>
      <c r="BH643" s="4">
        <v>3</v>
      </c>
      <c r="BI643" s="4">
        <v>2</v>
      </c>
      <c r="BJ643" s="4" t="s">
        <v>813</v>
      </c>
      <c r="BK643" s="4"/>
      <c r="BL643" s="4"/>
      <c r="BM643" s="4">
        <v>400005</v>
      </c>
      <c r="BN643" s="4">
        <v>0</v>
      </c>
      <c r="BO643" s="4" t="s">
        <v>3</v>
      </c>
      <c r="BP643" s="4">
        <v>0</v>
      </c>
      <c r="BQ643" s="4">
        <v>213</v>
      </c>
      <c r="BR643" s="4">
        <v>0</v>
      </c>
      <c r="BS643" s="4">
        <v>1</v>
      </c>
      <c r="BT643" s="4">
        <v>1</v>
      </c>
      <c r="BU643" s="4">
        <v>1</v>
      </c>
      <c r="BV643" s="4">
        <v>1</v>
      </c>
      <c r="BW643" s="4">
        <v>1</v>
      </c>
      <c r="BX643" s="4">
        <v>1</v>
      </c>
      <c r="BY643" s="4" t="s">
        <v>3</v>
      </c>
      <c r="BZ643" s="4">
        <v>0</v>
      </c>
      <c r="CA643" s="4">
        <v>0</v>
      </c>
      <c r="CB643" s="4" t="s">
        <v>3</v>
      </c>
      <c r="CC643" s="4"/>
      <c r="CD643" s="4"/>
      <c r="CE643" s="4">
        <v>1566</v>
      </c>
      <c r="CF643" s="4">
        <v>0</v>
      </c>
      <c r="CG643" s="4">
        <v>0</v>
      </c>
      <c r="CH643" s="4"/>
      <c r="CI643" s="4"/>
      <c r="CJ643" s="4"/>
      <c r="CK643" s="4"/>
      <c r="CL643" s="4"/>
      <c r="CM643" s="4">
        <v>0</v>
      </c>
      <c r="CN643" s="4" t="s">
        <v>3</v>
      </c>
      <c r="CO643" s="4">
        <v>0</v>
      </c>
      <c r="CP643" s="4">
        <f t="shared" si="844"/>
        <v>254552.93</v>
      </c>
      <c r="CQ643" s="4">
        <f t="shared" si="845"/>
        <v>1129.24</v>
      </c>
      <c r="CR643" s="4">
        <f t="shared" si="846"/>
        <v>0</v>
      </c>
      <c r="CS643" s="4">
        <f t="shared" si="847"/>
        <v>0</v>
      </c>
      <c r="CT643" s="4">
        <f t="shared" si="848"/>
        <v>0</v>
      </c>
      <c r="CU643" s="4">
        <f t="shared" si="849"/>
        <v>0</v>
      </c>
      <c r="CV643" s="4">
        <f t="shared" si="850"/>
        <v>0</v>
      </c>
      <c r="CW643" s="4">
        <f t="shared" si="851"/>
        <v>0</v>
      </c>
      <c r="CX643" s="4">
        <f t="shared" si="852"/>
        <v>0</v>
      </c>
      <c r="CY643" s="4">
        <f t="shared" si="853"/>
        <v>0</v>
      </c>
      <c r="CZ643" s="4">
        <f t="shared" si="854"/>
        <v>0</v>
      </c>
      <c r="DA643" s="4"/>
      <c r="DB643" s="4"/>
      <c r="DC643" s="4" t="s">
        <v>3</v>
      </c>
      <c r="DD643" s="4" t="s">
        <v>3</v>
      </c>
      <c r="DE643" s="4" t="s">
        <v>3</v>
      </c>
      <c r="DF643" s="4" t="s">
        <v>3</v>
      </c>
      <c r="DG643" s="4" t="s">
        <v>3</v>
      </c>
      <c r="DH643" s="4" t="s">
        <v>3</v>
      </c>
      <c r="DI643" s="4" t="s">
        <v>3</v>
      </c>
      <c r="DJ643" s="4" t="s">
        <v>3</v>
      </c>
      <c r="DK643" s="4" t="s">
        <v>3</v>
      </c>
      <c r="DL643" s="4" t="s">
        <v>3</v>
      </c>
      <c r="DM643" s="4" t="s">
        <v>3</v>
      </c>
      <c r="DN643" s="4">
        <v>0</v>
      </c>
      <c r="DO643" s="4">
        <v>0</v>
      </c>
      <c r="DP643" s="4">
        <v>1</v>
      </c>
      <c r="DQ643" s="4">
        <v>1</v>
      </c>
      <c r="DR643" s="4"/>
      <c r="DS643" s="4"/>
      <c r="DT643" s="4"/>
      <c r="DU643" s="4">
        <v>1003</v>
      </c>
      <c r="DV643" s="4" t="s">
        <v>769</v>
      </c>
      <c r="DW643" s="4" t="s">
        <v>769</v>
      </c>
      <c r="DX643" s="4">
        <v>1</v>
      </c>
      <c r="DY643" s="4"/>
      <c r="DZ643" s="4" t="s">
        <v>3</v>
      </c>
      <c r="EA643" s="4" t="s">
        <v>3</v>
      </c>
      <c r="EB643" s="4" t="s">
        <v>3</v>
      </c>
      <c r="EC643" s="4" t="s">
        <v>3</v>
      </c>
      <c r="ED643" s="4"/>
      <c r="EE643" s="4">
        <v>57042888</v>
      </c>
      <c r="EF643" s="4">
        <v>213</v>
      </c>
      <c r="EG643" s="4" t="s">
        <v>456</v>
      </c>
      <c r="EH643" s="4">
        <v>0</v>
      </c>
      <c r="EI643" s="4" t="s">
        <v>3</v>
      </c>
      <c r="EJ643" s="4">
        <v>1</v>
      </c>
      <c r="EK643" s="4">
        <v>400005</v>
      </c>
      <c r="EL643" s="4" t="s">
        <v>456</v>
      </c>
      <c r="EM643" s="4" t="s">
        <v>457</v>
      </c>
      <c r="EN643" s="4"/>
      <c r="EO643" s="4" t="s">
        <v>3</v>
      </c>
      <c r="EP643" s="4"/>
      <c r="EQ643" s="4">
        <v>16</v>
      </c>
      <c r="ER643" s="4">
        <v>0</v>
      </c>
      <c r="ES643" s="4">
        <v>114.76</v>
      </c>
      <c r="ET643" s="4">
        <v>0</v>
      </c>
      <c r="EU643" s="4">
        <v>0</v>
      </c>
      <c r="EV643" s="4">
        <v>0</v>
      </c>
      <c r="EW643" s="4">
        <v>0</v>
      </c>
      <c r="EX643" s="4">
        <v>0</v>
      </c>
      <c r="EY643" s="4">
        <v>0</v>
      </c>
      <c r="EZ643" s="4">
        <v>5</v>
      </c>
      <c r="FA643" s="4"/>
      <c r="FB643" s="4"/>
      <c r="FC643" s="4">
        <v>1</v>
      </c>
      <c r="FD643" s="4">
        <v>18</v>
      </c>
      <c r="FE643" s="4"/>
      <c r="FF643" s="4">
        <v>1350.61</v>
      </c>
      <c r="FG643" s="4"/>
      <c r="FH643" s="4"/>
      <c r="FI643" s="4"/>
      <c r="FJ643" s="4"/>
      <c r="FK643" s="4"/>
      <c r="FL643" s="4"/>
      <c r="FM643" s="4"/>
      <c r="FN643" s="4"/>
      <c r="FO643" s="4"/>
      <c r="FP643" s="4"/>
      <c r="FQ643" s="4">
        <v>0</v>
      </c>
      <c r="FR643" s="4">
        <v>0</v>
      </c>
      <c r="FS643" s="4">
        <v>0</v>
      </c>
      <c r="FT643" s="4"/>
      <c r="FU643" s="4"/>
      <c r="FV643" s="4"/>
      <c r="FW643" s="4"/>
      <c r="FX643" s="4">
        <v>0</v>
      </c>
      <c r="FY643" s="4">
        <v>0</v>
      </c>
      <c r="FZ643" s="4"/>
      <c r="GA643" s="4" t="s">
        <v>815</v>
      </c>
      <c r="GB643" s="4"/>
      <c r="GC643" s="4"/>
      <c r="GD643" s="4">
        <v>1</v>
      </c>
      <c r="GE643" s="4"/>
      <c r="GF643" s="4">
        <v>546319317</v>
      </c>
      <c r="GG643" s="4">
        <v>2</v>
      </c>
      <c r="GH643" s="4">
        <v>3</v>
      </c>
      <c r="GI643" s="4">
        <v>5</v>
      </c>
      <c r="GJ643" s="4">
        <v>0</v>
      </c>
      <c r="GK643" s="4">
        <v>0</v>
      </c>
      <c r="GL643" s="4">
        <f t="shared" si="855"/>
        <v>0</v>
      </c>
      <c r="GM643" s="4">
        <f t="shared" si="856"/>
        <v>254552.93</v>
      </c>
      <c r="GN643" s="4">
        <f t="shared" si="857"/>
        <v>0</v>
      </c>
      <c r="GO643" s="4">
        <f t="shared" si="858"/>
        <v>254552.93</v>
      </c>
      <c r="GP643" s="4">
        <f t="shared" si="859"/>
        <v>0</v>
      </c>
      <c r="GQ643" s="4"/>
      <c r="GR643" s="4">
        <v>1</v>
      </c>
      <c r="GS643" s="4">
        <v>1</v>
      </c>
      <c r="GT643" s="4">
        <v>0</v>
      </c>
      <c r="GU643" s="4" t="s">
        <v>3</v>
      </c>
      <c r="GV643" s="4">
        <f t="shared" si="860"/>
        <v>0</v>
      </c>
      <c r="GW643" s="4">
        <v>1</v>
      </c>
      <c r="GX643" s="4">
        <f t="shared" si="861"/>
        <v>0</v>
      </c>
      <c r="GY643" s="4"/>
      <c r="GZ643" s="4"/>
      <c r="HA643" s="4">
        <v>0</v>
      </c>
      <c r="HB643" s="4">
        <v>0</v>
      </c>
      <c r="HC643" s="4">
        <f t="shared" si="862"/>
        <v>0</v>
      </c>
      <c r="HD643" s="4"/>
      <c r="HE643" s="4" t="s">
        <v>459</v>
      </c>
      <c r="HF643" s="4" t="s">
        <v>37</v>
      </c>
      <c r="HG643" s="4"/>
      <c r="HH643" s="4"/>
      <c r="HI643" s="4"/>
      <c r="HJ643" s="4"/>
      <c r="HK643" s="4"/>
      <c r="HL643" s="4"/>
      <c r="HM643" s="4" t="s">
        <v>3</v>
      </c>
      <c r="HN643" s="4" t="s">
        <v>3</v>
      </c>
      <c r="HO643" s="4" t="s">
        <v>3</v>
      </c>
      <c r="HP643" s="4" t="s">
        <v>3</v>
      </c>
      <c r="HQ643" s="4" t="s">
        <v>3</v>
      </c>
      <c r="HR643" s="4"/>
      <c r="HS643" s="4">
        <v>0</v>
      </c>
      <c r="HT643" s="4"/>
      <c r="HU643" s="4"/>
      <c r="HV643" s="4"/>
      <c r="HW643" s="4"/>
      <c r="HX643" s="4"/>
      <c r="HY643" s="4"/>
      <c r="HZ643" s="4"/>
      <c r="IA643" s="4"/>
      <c r="IB643" s="4"/>
      <c r="IC643" s="4"/>
      <c r="ID643" s="4"/>
      <c r="IE643" s="4"/>
      <c r="IF643" s="4"/>
      <c r="IG643" s="4"/>
      <c r="IH643" s="4"/>
      <c r="II643" s="4"/>
      <c r="IJ643" s="4"/>
      <c r="IK643" s="4">
        <v>0</v>
      </c>
      <c r="IL643" s="4"/>
      <c r="IM643" s="4"/>
      <c r="IN643" s="4"/>
      <c r="IO643" s="4"/>
      <c r="IP643" s="4"/>
      <c r="IQ643" s="4"/>
      <c r="IR643" s="4"/>
      <c r="IS643" s="4"/>
      <c r="IT643" s="4"/>
      <c r="IU643" s="4"/>
    </row>
    <row r="644" spans="1:255" x14ac:dyDescent="0.25">
      <c r="A644" s="3">
        <v>17</v>
      </c>
      <c r="B644" s="3">
        <v>1</v>
      </c>
      <c r="C644" s="3"/>
      <c r="D644" s="3"/>
      <c r="E644" s="3" t="s">
        <v>816</v>
      </c>
      <c r="F644" s="3" t="s">
        <v>817</v>
      </c>
      <c r="G644" s="3" t="s">
        <v>2541</v>
      </c>
      <c r="H644" s="3" t="s">
        <v>764</v>
      </c>
      <c r="I644" s="3">
        <f>ROUND(281*1.02/1000,9)</f>
        <v>0.28661999999999999</v>
      </c>
      <c r="J644" s="3">
        <v>0</v>
      </c>
      <c r="K644" s="3">
        <f>ROUND(281*1.02/1000,9)</f>
        <v>0.28661999999999999</v>
      </c>
      <c r="L644" s="3"/>
      <c r="M644" s="3"/>
      <c r="N644" s="3"/>
      <c r="O644" s="3">
        <f t="shared" si="824"/>
        <v>31779.040000000001</v>
      </c>
      <c r="P644" s="3">
        <f t="shared" si="825"/>
        <v>31779.040000000001</v>
      </c>
      <c r="Q644" s="3">
        <f t="shared" si="826"/>
        <v>0</v>
      </c>
      <c r="R644" s="3">
        <f t="shared" si="827"/>
        <v>0</v>
      </c>
      <c r="S644" s="3">
        <f t="shared" si="828"/>
        <v>0</v>
      </c>
      <c r="T644" s="3">
        <f t="shared" si="829"/>
        <v>0</v>
      </c>
      <c r="U644" s="3">
        <f t="shared" si="830"/>
        <v>0</v>
      </c>
      <c r="V644" s="3">
        <f t="shared" si="831"/>
        <v>0</v>
      </c>
      <c r="W644" s="3">
        <f t="shared" si="832"/>
        <v>0</v>
      </c>
      <c r="X644" s="3">
        <f t="shared" si="833"/>
        <v>0</v>
      </c>
      <c r="Y644" s="3">
        <f t="shared" si="834"/>
        <v>0</v>
      </c>
      <c r="Z644" s="3"/>
      <c r="AA644" s="3">
        <v>54971259</v>
      </c>
      <c r="AB644" s="3">
        <f t="shared" si="835"/>
        <v>110875.18</v>
      </c>
      <c r="AC644" s="3">
        <f t="shared" si="836"/>
        <v>110875.18</v>
      </c>
      <c r="AD644" s="3">
        <f t="shared" si="837"/>
        <v>0</v>
      </c>
      <c r="AE644" s="3">
        <f t="shared" si="838"/>
        <v>0</v>
      </c>
      <c r="AF644" s="3">
        <f t="shared" si="839"/>
        <v>0</v>
      </c>
      <c r="AG644" s="3">
        <f t="shared" si="840"/>
        <v>0</v>
      </c>
      <c r="AH644" s="3">
        <f t="shared" si="841"/>
        <v>0</v>
      </c>
      <c r="AI644" s="3">
        <f t="shared" si="842"/>
        <v>0</v>
      </c>
      <c r="AJ644" s="3">
        <f t="shared" si="843"/>
        <v>0</v>
      </c>
      <c r="AK644" s="3">
        <v>110875.18</v>
      </c>
      <c r="AL644" s="3">
        <v>110875.18</v>
      </c>
      <c r="AM644" s="3">
        <v>0</v>
      </c>
      <c r="AN644" s="3">
        <v>0</v>
      </c>
      <c r="AO644" s="3">
        <v>0</v>
      </c>
      <c r="AP644" s="3">
        <v>0</v>
      </c>
      <c r="AQ644" s="3">
        <v>0</v>
      </c>
      <c r="AR644" s="3">
        <v>0</v>
      </c>
      <c r="AS644" s="3">
        <v>0</v>
      </c>
      <c r="AT644" s="3">
        <v>0</v>
      </c>
      <c r="AU644" s="3">
        <v>0</v>
      </c>
      <c r="AV644" s="3">
        <v>1</v>
      </c>
      <c r="AW644" s="3">
        <v>1</v>
      </c>
      <c r="AX644" s="3"/>
      <c r="AY644" s="3"/>
      <c r="AZ644" s="3">
        <v>1</v>
      </c>
      <c r="BA644" s="3">
        <v>1</v>
      </c>
      <c r="BB644" s="3">
        <v>1</v>
      </c>
      <c r="BC644" s="3">
        <v>1</v>
      </c>
      <c r="BD644" s="3" t="s">
        <v>3</v>
      </c>
      <c r="BE644" s="3" t="s">
        <v>3</v>
      </c>
      <c r="BF644" s="3" t="s">
        <v>3</v>
      </c>
      <c r="BG644" s="3" t="s">
        <v>3</v>
      </c>
      <c r="BH644" s="3">
        <v>3</v>
      </c>
      <c r="BI644" s="3">
        <v>2</v>
      </c>
      <c r="BJ644" s="3" t="s">
        <v>818</v>
      </c>
      <c r="BK644" s="3"/>
      <c r="BL644" s="3"/>
      <c r="BM644" s="3">
        <v>1618</v>
      </c>
      <c r="BN644" s="3">
        <v>0</v>
      </c>
      <c r="BO644" s="3" t="s">
        <v>3</v>
      </c>
      <c r="BP644" s="3">
        <v>0</v>
      </c>
      <c r="BQ644" s="3">
        <v>201</v>
      </c>
      <c r="BR644" s="3">
        <v>0</v>
      </c>
      <c r="BS644" s="3">
        <v>1</v>
      </c>
      <c r="BT644" s="3">
        <v>1</v>
      </c>
      <c r="BU644" s="3">
        <v>1</v>
      </c>
      <c r="BV644" s="3">
        <v>1</v>
      </c>
      <c r="BW644" s="3">
        <v>1</v>
      </c>
      <c r="BX644" s="3">
        <v>1</v>
      </c>
      <c r="BY644" s="3" t="s">
        <v>3</v>
      </c>
      <c r="BZ644" s="3">
        <v>0</v>
      </c>
      <c r="CA644" s="3">
        <v>0</v>
      </c>
      <c r="CB644" s="3" t="s">
        <v>3</v>
      </c>
      <c r="CC644" s="3"/>
      <c r="CD644" s="3"/>
      <c r="CE644" s="3">
        <v>1566</v>
      </c>
      <c r="CF644" s="3">
        <v>0</v>
      </c>
      <c r="CG644" s="3">
        <v>0</v>
      </c>
      <c r="CH644" s="3"/>
      <c r="CI644" s="3"/>
      <c r="CJ644" s="3"/>
      <c r="CK644" s="3"/>
      <c r="CL644" s="3"/>
      <c r="CM644" s="3">
        <v>0</v>
      </c>
      <c r="CN644" s="3" t="s">
        <v>3</v>
      </c>
      <c r="CO644" s="3">
        <v>0</v>
      </c>
      <c r="CP644" s="3">
        <f t="shared" si="844"/>
        <v>31779.040000000001</v>
      </c>
      <c r="CQ644" s="3">
        <f t="shared" si="845"/>
        <v>110875.18</v>
      </c>
      <c r="CR644" s="3">
        <f t="shared" si="846"/>
        <v>0</v>
      </c>
      <c r="CS644" s="3">
        <f t="shared" si="847"/>
        <v>0</v>
      </c>
      <c r="CT644" s="3">
        <f t="shared" si="848"/>
        <v>0</v>
      </c>
      <c r="CU644" s="3">
        <f t="shared" si="849"/>
        <v>0</v>
      </c>
      <c r="CV644" s="3">
        <f t="shared" si="850"/>
        <v>0</v>
      </c>
      <c r="CW644" s="3">
        <f t="shared" si="851"/>
        <v>0</v>
      </c>
      <c r="CX644" s="3">
        <f t="shared" si="852"/>
        <v>0</v>
      </c>
      <c r="CY644" s="3">
        <f t="shared" si="853"/>
        <v>0</v>
      </c>
      <c r="CZ644" s="3">
        <f t="shared" si="854"/>
        <v>0</v>
      </c>
      <c r="DA644" s="3"/>
      <c r="DB644" s="3"/>
      <c r="DC644" s="3" t="s">
        <v>3</v>
      </c>
      <c r="DD644" s="3" t="s">
        <v>3</v>
      </c>
      <c r="DE644" s="3" t="s">
        <v>3</v>
      </c>
      <c r="DF644" s="3" t="s">
        <v>3</v>
      </c>
      <c r="DG644" s="3" t="s">
        <v>3</v>
      </c>
      <c r="DH644" s="3" t="s">
        <v>3</v>
      </c>
      <c r="DI644" s="3" t="s">
        <v>3</v>
      </c>
      <c r="DJ644" s="3" t="s">
        <v>3</v>
      </c>
      <c r="DK644" s="3" t="s">
        <v>3</v>
      </c>
      <c r="DL644" s="3" t="s">
        <v>3</v>
      </c>
      <c r="DM644" s="3" t="s">
        <v>3</v>
      </c>
      <c r="DN644" s="3">
        <v>0</v>
      </c>
      <c r="DO644" s="3">
        <v>0</v>
      </c>
      <c r="DP644" s="3">
        <v>1</v>
      </c>
      <c r="DQ644" s="3">
        <v>1</v>
      </c>
      <c r="DR644" s="3"/>
      <c r="DS644" s="3"/>
      <c r="DT644" s="3"/>
      <c r="DU644" s="3">
        <v>1003</v>
      </c>
      <c r="DV644" s="3" t="s">
        <v>764</v>
      </c>
      <c r="DW644" s="3" t="s">
        <v>764</v>
      </c>
      <c r="DX644" s="3">
        <v>1000</v>
      </c>
      <c r="DY644" s="3"/>
      <c r="DZ644" s="3" t="s">
        <v>3</v>
      </c>
      <c r="EA644" s="3" t="s">
        <v>3</v>
      </c>
      <c r="EB644" s="3" t="s">
        <v>3</v>
      </c>
      <c r="EC644" s="3" t="s">
        <v>3</v>
      </c>
      <c r="ED644" s="3"/>
      <c r="EE644" s="3">
        <v>57042987</v>
      </c>
      <c r="EF644" s="3">
        <v>201</v>
      </c>
      <c r="EG644" s="3" t="s">
        <v>575</v>
      </c>
      <c r="EH644" s="3">
        <v>0</v>
      </c>
      <c r="EI644" s="3" t="s">
        <v>3</v>
      </c>
      <c r="EJ644" s="3">
        <v>2</v>
      </c>
      <c r="EK644" s="3">
        <v>1618</v>
      </c>
      <c r="EL644" s="3" t="s">
        <v>576</v>
      </c>
      <c r="EM644" s="3" t="s">
        <v>577</v>
      </c>
      <c r="EN644" s="3"/>
      <c r="EO644" s="3" t="s">
        <v>3</v>
      </c>
      <c r="EP644" s="3"/>
      <c r="EQ644" s="3">
        <v>0</v>
      </c>
      <c r="ER644" s="3">
        <v>110875.18</v>
      </c>
      <c r="ES644" s="3">
        <v>110875.18</v>
      </c>
      <c r="ET644" s="3">
        <v>0</v>
      </c>
      <c r="EU644" s="3">
        <v>0</v>
      </c>
      <c r="EV644" s="3">
        <v>0</v>
      </c>
      <c r="EW644" s="3">
        <v>0</v>
      </c>
      <c r="EX644" s="3">
        <v>0</v>
      </c>
      <c r="EY644" s="3">
        <v>0</v>
      </c>
      <c r="EZ644" s="3"/>
      <c r="FA644" s="3"/>
      <c r="FB644" s="3"/>
      <c r="FC644" s="3"/>
      <c r="FD644" s="3"/>
      <c r="FE644" s="3"/>
      <c r="FF644" s="3"/>
      <c r="FG644" s="3"/>
      <c r="FH644" s="3"/>
      <c r="FI644" s="3"/>
      <c r="FJ644" s="3"/>
      <c r="FK644" s="3"/>
      <c r="FL644" s="3"/>
      <c r="FM644" s="3"/>
      <c r="FN644" s="3"/>
      <c r="FO644" s="3"/>
      <c r="FP644" s="3"/>
      <c r="FQ644" s="3">
        <v>0</v>
      </c>
      <c r="FR644" s="3">
        <v>0</v>
      </c>
      <c r="FS644" s="3">
        <v>0</v>
      </c>
      <c r="FT644" s="3"/>
      <c r="FU644" s="3"/>
      <c r="FV644" s="3"/>
      <c r="FW644" s="3"/>
      <c r="FX644" s="3">
        <v>0</v>
      </c>
      <c r="FY644" s="3">
        <v>0</v>
      </c>
      <c r="FZ644" s="3"/>
      <c r="GA644" s="3" t="s">
        <v>3</v>
      </c>
      <c r="GB644" s="3"/>
      <c r="GC644" s="3"/>
      <c r="GD644" s="3">
        <v>1</v>
      </c>
      <c r="GE644" s="3"/>
      <c r="GF644" s="3">
        <v>1891952734</v>
      </c>
      <c r="GG644" s="3">
        <v>2</v>
      </c>
      <c r="GH644" s="3">
        <v>1</v>
      </c>
      <c r="GI644" s="3">
        <v>-2</v>
      </c>
      <c r="GJ644" s="3">
        <v>0</v>
      </c>
      <c r="GK644" s="3">
        <v>0</v>
      </c>
      <c r="GL644" s="3">
        <f t="shared" si="855"/>
        <v>0</v>
      </c>
      <c r="GM644" s="3">
        <f t="shared" si="856"/>
        <v>31779.040000000001</v>
      </c>
      <c r="GN644" s="3">
        <f t="shared" si="857"/>
        <v>0</v>
      </c>
      <c r="GO644" s="3">
        <f t="shared" si="858"/>
        <v>31779.040000000001</v>
      </c>
      <c r="GP644" s="3">
        <f t="shared" si="859"/>
        <v>0</v>
      </c>
      <c r="GQ644" s="3"/>
      <c r="GR644" s="3">
        <v>0</v>
      </c>
      <c r="GS644" s="3">
        <v>3</v>
      </c>
      <c r="GT644" s="3">
        <v>0</v>
      </c>
      <c r="GU644" s="3" t="s">
        <v>3</v>
      </c>
      <c r="GV644" s="3">
        <f t="shared" si="860"/>
        <v>0</v>
      </c>
      <c r="GW644" s="3">
        <v>1</v>
      </c>
      <c r="GX644" s="3">
        <f t="shared" si="861"/>
        <v>0</v>
      </c>
      <c r="GY644" s="3"/>
      <c r="GZ644" s="3"/>
      <c r="HA644" s="3">
        <v>0</v>
      </c>
      <c r="HB644" s="3">
        <v>0</v>
      </c>
      <c r="HC644" s="3">
        <f t="shared" si="862"/>
        <v>0</v>
      </c>
      <c r="HD644" s="3"/>
      <c r="HE644" s="3" t="s">
        <v>3</v>
      </c>
      <c r="HF644" s="3" t="s">
        <v>3</v>
      </c>
      <c r="HG644" s="3"/>
      <c r="HH644" s="3"/>
      <c r="HI644" s="3"/>
      <c r="HJ644" s="3"/>
      <c r="HK644" s="3"/>
      <c r="HL644" s="3"/>
      <c r="HM644" s="3" t="s">
        <v>3</v>
      </c>
      <c r="HN644" s="3" t="s">
        <v>3</v>
      </c>
      <c r="HO644" s="3" t="s">
        <v>3</v>
      </c>
      <c r="HP644" s="3" t="s">
        <v>3</v>
      </c>
      <c r="HQ644" s="3" t="s">
        <v>3</v>
      </c>
      <c r="HR644" s="3"/>
      <c r="HS644" s="3">
        <v>0</v>
      </c>
      <c r="HT644" s="3"/>
      <c r="HU644" s="3"/>
      <c r="HV644" s="3"/>
      <c r="HW644" s="3"/>
      <c r="HX644" s="3"/>
      <c r="HY644" s="3"/>
      <c r="HZ644" s="3"/>
      <c r="IA644" s="3"/>
      <c r="IB644" s="3"/>
      <c r="IC644" s="3"/>
      <c r="ID644" s="3"/>
      <c r="IE644" s="3"/>
      <c r="IF644" s="3"/>
      <c r="IG644" s="3"/>
      <c r="IH644" s="3"/>
      <c r="II644" s="3"/>
      <c r="IJ644" s="3"/>
      <c r="IK644" s="3">
        <v>0</v>
      </c>
      <c r="IL644" s="3"/>
      <c r="IM644" s="3"/>
      <c r="IN644" s="3"/>
      <c r="IO644" s="3"/>
      <c r="IP644" s="3"/>
      <c r="IQ644" s="3"/>
      <c r="IR644" s="3"/>
      <c r="IS644" s="3"/>
      <c r="IT644" s="3"/>
      <c r="IU644" s="3"/>
    </row>
    <row r="645" spans="1:255" x14ac:dyDescent="0.25">
      <c r="A645" s="4">
        <v>17</v>
      </c>
      <c r="B645" s="4">
        <v>1</v>
      </c>
      <c r="C645" s="4"/>
      <c r="D645" s="4"/>
      <c r="E645" s="4" t="s">
        <v>816</v>
      </c>
      <c r="F645" s="4" t="s">
        <v>817</v>
      </c>
      <c r="G645" s="4" t="s">
        <v>2541</v>
      </c>
      <c r="H645" s="4" t="s">
        <v>764</v>
      </c>
      <c r="I645" s="4">
        <f>ROUND(281*1.02/1000,9)</f>
        <v>0.28661999999999999</v>
      </c>
      <c r="J645" s="4">
        <v>0</v>
      </c>
      <c r="K645" s="4">
        <f>ROUND(281*1.02/1000,9)</f>
        <v>0.28661999999999999</v>
      </c>
      <c r="L645" s="4"/>
      <c r="M645" s="4"/>
      <c r="N645" s="4"/>
      <c r="O645" s="4">
        <f t="shared" si="824"/>
        <v>152221.6</v>
      </c>
      <c r="P645" s="4">
        <f t="shared" si="825"/>
        <v>152221.6</v>
      </c>
      <c r="Q645" s="4">
        <f t="shared" si="826"/>
        <v>0</v>
      </c>
      <c r="R645" s="4">
        <f t="shared" si="827"/>
        <v>0</v>
      </c>
      <c r="S645" s="4">
        <f t="shared" si="828"/>
        <v>0</v>
      </c>
      <c r="T645" s="4">
        <f t="shared" si="829"/>
        <v>0</v>
      </c>
      <c r="U645" s="4">
        <f t="shared" si="830"/>
        <v>0</v>
      </c>
      <c r="V645" s="4">
        <f t="shared" si="831"/>
        <v>0</v>
      </c>
      <c r="W645" s="4">
        <f t="shared" si="832"/>
        <v>0</v>
      </c>
      <c r="X645" s="4">
        <f t="shared" si="833"/>
        <v>0</v>
      </c>
      <c r="Y645" s="4">
        <f t="shared" si="834"/>
        <v>0</v>
      </c>
      <c r="Z645" s="4"/>
      <c r="AA645" s="4">
        <v>55890823</v>
      </c>
      <c r="AB645" s="4">
        <f t="shared" si="835"/>
        <v>110875.18</v>
      </c>
      <c r="AC645" s="4">
        <f t="shared" si="836"/>
        <v>110875.18</v>
      </c>
      <c r="AD645" s="4">
        <f t="shared" si="837"/>
        <v>0</v>
      </c>
      <c r="AE645" s="4">
        <f t="shared" si="838"/>
        <v>0</v>
      </c>
      <c r="AF645" s="4">
        <f t="shared" si="839"/>
        <v>0</v>
      </c>
      <c r="AG645" s="4">
        <f t="shared" si="840"/>
        <v>0</v>
      </c>
      <c r="AH645" s="4">
        <f t="shared" si="841"/>
        <v>0</v>
      </c>
      <c r="AI645" s="4">
        <f t="shared" si="842"/>
        <v>0</v>
      </c>
      <c r="AJ645" s="4">
        <f t="shared" si="843"/>
        <v>0</v>
      </c>
      <c r="AK645" s="4">
        <v>110875.18</v>
      </c>
      <c r="AL645" s="4">
        <v>110875.18</v>
      </c>
      <c r="AM645" s="4">
        <v>0</v>
      </c>
      <c r="AN645" s="4">
        <v>0</v>
      </c>
      <c r="AO645" s="4">
        <v>0</v>
      </c>
      <c r="AP645" s="4">
        <v>0</v>
      </c>
      <c r="AQ645" s="4">
        <v>0</v>
      </c>
      <c r="AR645" s="4">
        <v>0</v>
      </c>
      <c r="AS645" s="4">
        <v>0</v>
      </c>
      <c r="AT645" s="4">
        <v>0</v>
      </c>
      <c r="AU645" s="4">
        <v>0</v>
      </c>
      <c r="AV645" s="4">
        <v>1</v>
      </c>
      <c r="AW645" s="4">
        <v>1</v>
      </c>
      <c r="AX645" s="4"/>
      <c r="AY645" s="4"/>
      <c r="AZ645" s="4">
        <v>1</v>
      </c>
      <c r="BA645" s="4">
        <v>1</v>
      </c>
      <c r="BB645" s="4">
        <v>1</v>
      </c>
      <c r="BC645" s="4">
        <v>4.79</v>
      </c>
      <c r="BD645" s="4" t="s">
        <v>3</v>
      </c>
      <c r="BE645" s="4" t="s">
        <v>3</v>
      </c>
      <c r="BF645" s="4" t="s">
        <v>3</v>
      </c>
      <c r="BG645" s="4" t="s">
        <v>3</v>
      </c>
      <c r="BH645" s="4">
        <v>3</v>
      </c>
      <c r="BI645" s="4">
        <v>2</v>
      </c>
      <c r="BJ645" s="4" t="s">
        <v>818</v>
      </c>
      <c r="BK645" s="4"/>
      <c r="BL645" s="4"/>
      <c r="BM645" s="4">
        <v>1618</v>
      </c>
      <c r="BN645" s="4">
        <v>0</v>
      </c>
      <c r="BO645" s="4" t="s">
        <v>817</v>
      </c>
      <c r="BP645" s="4">
        <v>1</v>
      </c>
      <c r="BQ645" s="4">
        <v>201</v>
      </c>
      <c r="BR645" s="4">
        <v>0</v>
      </c>
      <c r="BS645" s="4">
        <v>1</v>
      </c>
      <c r="BT645" s="4">
        <v>1</v>
      </c>
      <c r="BU645" s="4">
        <v>1</v>
      </c>
      <c r="BV645" s="4">
        <v>1</v>
      </c>
      <c r="BW645" s="4">
        <v>1</v>
      </c>
      <c r="BX645" s="4">
        <v>1</v>
      </c>
      <c r="BY645" s="4" t="s">
        <v>3</v>
      </c>
      <c r="BZ645" s="4">
        <v>0</v>
      </c>
      <c r="CA645" s="4">
        <v>0</v>
      </c>
      <c r="CB645" s="4" t="s">
        <v>3</v>
      </c>
      <c r="CC645" s="4"/>
      <c r="CD645" s="4"/>
      <c r="CE645" s="4">
        <v>1566</v>
      </c>
      <c r="CF645" s="4">
        <v>0</v>
      </c>
      <c r="CG645" s="4">
        <v>0</v>
      </c>
      <c r="CH645" s="4"/>
      <c r="CI645" s="4"/>
      <c r="CJ645" s="4"/>
      <c r="CK645" s="4"/>
      <c r="CL645" s="4"/>
      <c r="CM645" s="4">
        <v>0</v>
      </c>
      <c r="CN645" s="4" t="s">
        <v>3</v>
      </c>
      <c r="CO645" s="4">
        <v>0</v>
      </c>
      <c r="CP645" s="4">
        <f t="shared" si="844"/>
        <v>152221.6</v>
      </c>
      <c r="CQ645" s="4">
        <f t="shared" si="845"/>
        <v>531092.11</v>
      </c>
      <c r="CR645" s="4">
        <f t="shared" si="846"/>
        <v>0</v>
      </c>
      <c r="CS645" s="4">
        <f t="shared" si="847"/>
        <v>0</v>
      </c>
      <c r="CT645" s="4">
        <f t="shared" si="848"/>
        <v>0</v>
      </c>
      <c r="CU645" s="4">
        <f t="shared" si="849"/>
        <v>0</v>
      </c>
      <c r="CV645" s="4">
        <f t="shared" si="850"/>
        <v>0</v>
      </c>
      <c r="CW645" s="4">
        <f t="shared" si="851"/>
        <v>0</v>
      </c>
      <c r="CX645" s="4">
        <f t="shared" si="852"/>
        <v>0</v>
      </c>
      <c r="CY645" s="4">
        <f t="shared" si="853"/>
        <v>0</v>
      </c>
      <c r="CZ645" s="4">
        <f t="shared" si="854"/>
        <v>0</v>
      </c>
      <c r="DA645" s="4"/>
      <c r="DB645" s="4"/>
      <c r="DC645" s="4" t="s">
        <v>3</v>
      </c>
      <c r="DD645" s="4" t="s">
        <v>3</v>
      </c>
      <c r="DE645" s="4" t="s">
        <v>3</v>
      </c>
      <c r="DF645" s="4" t="s">
        <v>3</v>
      </c>
      <c r="DG645" s="4" t="s">
        <v>3</v>
      </c>
      <c r="DH645" s="4" t="s">
        <v>3</v>
      </c>
      <c r="DI645" s="4" t="s">
        <v>3</v>
      </c>
      <c r="DJ645" s="4" t="s">
        <v>3</v>
      </c>
      <c r="DK645" s="4" t="s">
        <v>3</v>
      </c>
      <c r="DL645" s="4" t="s">
        <v>3</v>
      </c>
      <c r="DM645" s="4" t="s">
        <v>3</v>
      </c>
      <c r="DN645" s="4">
        <v>0</v>
      </c>
      <c r="DO645" s="4">
        <v>0</v>
      </c>
      <c r="DP645" s="4">
        <v>1</v>
      </c>
      <c r="DQ645" s="4">
        <v>1</v>
      </c>
      <c r="DR645" s="4"/>
      <c r="DS645" s="4"/>
      <c r="DT645" s="4"/>
      <c r="DU645" s="4">
        <v>1003</v>
      </c>
      <c r="DV645" s="4" t="s">
        <v>764</v>
      </c>
      <c r="DW645" s="4" t="s">
        <v>764</v>
      </c>
      <c r="DX645" s="4">
        <v>1000</v>
      </c>
      <c r="DY645" s="4"/>
      <c r="DZ645" s="4" t="s">
        <v>3</v>
      </c>
      <c r="EA645" s="4" t="s">
        <v>3</v>
      </c>
      <c r="EB645" s="4" t="s">
        <v>3</v>
      </c>
      <c r="EC645" s="4" t="s">
        <v>3</v>
      </c>
      <c r="ED645" s="4"/>
      <c r="EE645" s="4">
        <v>57042987</v>
      </c>
      <c r="EF645" s="4">
        <v>201</v>
      </c>
      <c r="EG645" s="4" t="s">
        <v>575</v>
      </c>
      <c r="EH645" s="4">
        <v>0</v>
      </c>
      <c r="EI645" s="4" t="s">
        <v>3</v>
      </c>
      <c r="EJ645" s="4">
        <v>2</v>
      </c>
      <c r="EK645" s="4">
        <v>1618</v>
      </c>
      <c r="EL645" s="4" t="s">
        <v>576</v>
      </c>
      <c r="EM645" s="4" t="s">
        <v>577</v>
      </c>
      <c r="EN645" s="4"/>
      <c r="EO645" s="4" t="s">
        <v>3</v>
      </c>
      <c r="EP645" s="4"/>
      <c r="EQ645" s="4">
        <v>0</v>
      </c>
      <c r="ER645" s="4">
        <v>110875.18</v>
      </c>
      <c r="ES645" s="4">
        <v>110875.18</v>
      </c>
      <c r="ET645" s="4">
        <v>0</v>
      </c>
      <c r="EU645" s="4">
        <v>0</v>
      </c>
      <c r="EV645" s="4">
        <v>0</v>
      </c>
      <c r="EW645" s="4">
        <v>0</v>
      </c>
      <c r="EX645" s="4">
        <v>0</v>
      </c>
      <c r="EY645" s="4">
        <v>0</v>
      </c>
      <c r="EZ645" s="4"/>
      <c r="FA645" s="4"/>
      <c r="FB645" s="4"/>
      <c r="FC645" s="4"/>
      <c r="FD645" s="4"/>
      <c r="FE645" s="4"/>
      <c r="FF645" s="4"/>
      <c r="FG645" s="4"/>
      <c r="FH645" s="4"/>
      <c r="FI645" s="4"/>
      <c r="FJ645" s="4"/>
      <c r="FK645" s="4"/>
      <c r="FL645" s="4"/>
      <c r="FM645" s="4"/>
      <c r="FN645" s="4"/>
      <c r="FO645" s="4"/>
      <c r="FP645" s="4"/>
      <c r="FQ645" s="4">
        <v>0</v>
      </c>
      <c r="FR645" s="4">
        <v>0</v>
      </c>
      <c r="FS645" s="4">
        <v>0</v>
      </c>
      <c r="FT645" s="4"/>
      <c r="FU645" s="4"/>
      <c r="FV645" s="4"/>
      <c r="FW645" s="4"/>
      <c r="FX645" s="4">
        <v>0</v>
      </c>
      <c r="FY645" s="4">
        <v>0</v>
      </c>
      <c r="FZ645" s="4"/>
      <c r="GA645" s="4" t="s">
        <v>3</v>
      </c>
      <c r="GB645" s="4"/>
      <c r="GC645" s="4"/>
      <c r="GD645" s="4">
        <v>1</v>
      </c>
      <c r="GE645" s="4"/>
      <c r="GF645" s="4">
        <v>1891952734</v>
      </c>
      <c r="GG645" s="4">
        <v>2</v>
      </c>
      <c r="GH645" s="4">
        <v>1</v>
      </c>
      <c r="GI645" s="4">
        <v>2</v>
      </c>
      <c r="GJ645" s="4">
        <v>0</v>
      </c>
      <c r="GK645" s="4">
        <v>0</v>
      </c>
      <c r="GL645" s="4">
        <f t="shared" si="855"/>
        <v>0</v>
      </c>
      <c r="GM645" s="4">
        <f t="shared" si="856"/>
        <v>152221.6</v>
      </c>
      <c r="GN645" s="4">
        <f t="shared" si="857"/>
        <v>0</v>
      </c>
      <c r="GO645" s="4">
        <f t="shared" si="858"/>
        <v>152221.6</v>
      </c>
      <c r="GP645" s="4">
        <f t="shared" si="859"/>
        <v>0</v>
      </c>
      <c r="GQ645" s="4"/>
      <c r="GR645" s="4">
        <v>0</v>
      </c>
      <c r="GS645" s="4">
        <v>0</v>
      </c>
      <c r="GT645" s="4">
        <v>0</v>
      </c>
      <c r="GU645" s="4" t="s">
        <v>3</v>
      </c>
      <c r="GV645" s="4">
        <f t="shared" si="860"/>
        <v>0</v>
      </c>
      <c r="GW645" s="4">
        <v>1</v>
      </c>
      <c r="GX645" s="4">
        <f t="shared" si="861"/>
        <v>0</v>
      </c>
      <c r="GY645" s="4"/>
      <c r="GZ645" s="4"/>
      <c r="HA645" s="4">
        <v>0</v>
      </c>
      <c r="HB645" s="4">
        <v>0</v>
      </c>
      <c r="HC645" s="4">
        <f t="shared" si="862"/>
        <v>0</v>
      </c>
      <c r="HD645" s="4"/>
      <c r="HE645" s="4" t="s">
        <v>3</v>
      </c>
      <c r="HF645" s="4" t="s">
        <v>3</v>
      </c>
      <c r="HG645" s="4"/>
      <c r="HH645" s="4"/>
      <c r="HI645" s="4"/>
      <c r="HJ645" s="4"/>
      <c r="HK645" s="4"/>
      <c r="HL645" s="4"/>
      <c r="HM645" s="4" t="s">
        <v>3</v>
      </c>
      <c r="HN645" s="4" t="s">
        <v>3</v>
      </c>
      <c r="HO645" s="4" t="s">
        <v>3</v>
      </c>
      <c r="HP645" s="4" t="s">
        <v>3</v>
      </c>
      <c r="HQ645" s="4" t="s">
        <v>3</v>
      </c>
      <c r="HR645" s="4"/>
      <c r="HS645" s="4">
        <v>0</v>
      </c>
      <c r="HT645" s="4"/>
      <c r="HU645" s="4"/>
      <c r="HV645" s="4"/>
      <c r="HW645" s="4"/>
      <c r="HX645" s="4"/>
      <c r="HY645" s="4"/>
      <c r="HZ645" s="4"/>
      <c r="IA645" s="4"/>
      <c r="IB645" s="4"/>
      <c r="IC645" s="4"/>
      <c r="ID645" s="4"/>
      <c r="IE645" s="4"/>
      <c r="IF645" s="4"/>
      <c r="IG645" s="4"/>
      <c r="IH645" s="4"/>
      <c r="II645" s="4"/>
      <c r="IJ645" s="4"/>
      <c r="IK645" s="4">
        <v>0</v>
      </c>
      <c r="IL645" s="4"/>
      <c r="IM645" s="4"/>
      <c r="IN645" s="4"/>
      <c r="IO645" s="4"/>
      <c r="IP645" s="4"/>
      <c r="IQ645" s="4"/>
      <c r="IR645" s="4"/>
      <c r="IS645" s="4"/>
      <c r="IT645" s="4"/>
      <c r="IU645" s="4"/>
    </row>
    <row r="646" spans="1:255" x14ac:dyDescent="0.25">
      <c r="A646" s="3">
        <v>17</v>
      </c>
      <c r="B646" s="3">
        <v>1</v>
      </c>
      <c r="C646" s="3"/>
      <c r="D646" s="3"/>
      <c r="E646" s="3" t="s">
        <v>819</v>
      </c>
      <c r="F646" s="3" t="s">
        <v>820</v>
      </c>
      <c r="G646" s="3" t="s">
        <v>2542</v>
      </c>
      <c r="H646" s="3" t="s">
        <v>764</v>
      </c>
      <c r="I646" s="3">
        <f>ROUND(684*1.02/1000,9)</f>
        <v>0.69767999999999997</v>
      </c>
      <c r="J646" s="3">
        <v>0</v>
      </c>
      <c r="K646" s="3">
        <f>ROUND(684*1.02/1000,9)</f>
        <v>0.69767999999999997</v>
      </c>
      <c r="L646" s="3"/>
      <c r="M646" s="3"/>
      <c r="N646" s="3"/>
      <c r="O646" s="3">
        <f t="shared" ref="O646:O681" si="863">ROUND(CP646,2)</f>
        <v>57955.7</v>
      </c>
      <c r="P646" s="3">
        <f t="shared" ref="P646:P681" si="864">ROUND((ROUND((AC646*AW646*I646),2)*BC646),2)</f>
        <v>57955.7</v>
      </c>
      <c r="Q646" s="3">
        <f t="shared" ref="Q646:Q681" si="865">(ROUND((ROUND(((ET646)*AV646*I646),2)*BB646),2)+ROUND((ROUND(((AE646-(EU646))*AV646*I646),2)*BS646),2))</f>
        <v>0</v>
      </c>
      <c r="R646" s="3">
        <f t="shared" ref="R646:R681" si="866">(ROUND((ROUND(((EU646)*AV646*I646),2)*BS646),2)+ROUND((ROUND(((AE646-(EU646))*AV646*I646),2)*BS646),2))</f>
        <v>0</v>
      </c>
      <c r="S646" s="3">
        <f t="shared" ref="S646:S681" si="867">ROUND((ROUND((AF646*AV646*I646),2)*BA646),2)</f>
        <v>0</v>
      </c>
      <c r="T646" s="3">
        <f t="shared" ref="T646:T681" si="868">ROUND(CU646*I646,2)</f>
        <v>0</v>
      </c>
      <c r="U646" s="3">
        <f t="shared" ref="U646:U681" si="869">CV646*I646</f>
        <v>0</v>
      </c>
      <c r="V646" s="3">
        <f t="shared" ref="V646:V681" si="870">CW646*I646</f>
        <v>0</v>
      </c>
      <c r="W646" s="3">
        <f t="shared" ref="W646:W681" si="871">ROUND(CX646*I646,2)</f>
        <v>0</v>
      </c>
      <c r="X646" s="3">
        <f t="shared" ref="X646:X681" si="872">(ROUND((((S646+ROUND((ROUND(((EU646)*AV646*I646),2)*BS646),2))*AT646)/100),2)+ROUND(((ROUND((ROUND(((AE646-(EU646))*AV646*I646),2)*BS646),2)*AT646)/100),2))</f>
        <v>0</v>
      </c>
      <c r="Y646" s="3">
        <f t="shared" ref="Y646:Y681" si="873">(ROUND((((S646+ROUND((ROUND(((EU646)*AV646*I646),2)*BS646),2))*AU646)/100),2)+ROUND(((ROUND((ROUND(((AE646-(EU646))*AV646*I646),2)*BS646),2)*AU646)/100),2))</f>
        <v>0</v>
      </c>
      <c r="Z646" s="3"/>
      <c r="AA646" s="3">
        <v>54971259</v>
      </c>
      <c r="AB646" s="3">
        <f t="shared" ref="AB646:AB677" si="874">ROUND((AC646+AD646+AF646),6)</f>
        <v>83069.17</v>
      </c>
      <c r="AC646" s="3">
        <f t="shared" ref="AC646:AC681" si="875">ROUND((ES646),6)</f>
        <v>83069.17</v>
      </c>
      <c r="AD646" s="3">
        <f t="shared" ref="AD646:AD677" si="876">ROUND((((ET646)-(EU646))+AE646),6)</f>
        <v>0</v>
      </c>
      <c r="AE646" s="3">
        <f t="shared" ref="AE646:AE681" si="877">ROUND((EU646),6)</f>
        <v>0</v>
      </c>
      <c r="AF646" s="3">
        <f t="shared" ref="AF646:AF681" si="878">ROUND((EV646),6)</f>
        <v>0</v>
      </c>
      <c r="AG646" s="3">
        <f t="shared" ref="AG646:AG681" si="879">ROUND((AP646),6)</f>
        <v>0</v>
      </c>
      <c r="AH646" s="3">
        <f t="shared" ref="AH646:AH681" si="880">(EW646)</f>
        <v>0</v>
      </c>
      <c r="AI646" s="3">
        <f t="shared" ref="AI646:AI681" si="881">(EX646)</f>
        <v>0</v>
      </c>
      <c r="AJ646" s="3">
        <f t="shared" ref="AJ646:AJ681" si="882">(AS646)</f>
        <v>0</v>
      </c>
      <c r="AK646" s="3">
        <v>83069.17</v>
      </c>
      <c r="AL646" s="3">
        <v>83069.17</v>
      </c>
      <c r="AM646" s="3">
        <v>0</v>
      </c>
      <c r="AN646" s="3">
        <v>0</v>
      </c>
      <c r="AO646" s="3">
        <v>0</v>
      </c>
      <c r="AP646" s="3">
        <v>0</v>
      </c>
      <c r="AQ646" s="3">
        <v>0</v>
      </c>
      <c r="AR646" s="3">
        <v>0</v>
      </c>
      <c r="AS646" s="3">
        <v>0</v>
      </c>
      <c r="AT646" s="3">
        <v>0</v>
      </c>
      <c r="AU646" s="3">
        <v>0</v>
      </c>
      <c r="AV646" s="3">
        <v>1</v>
      </c>
      <c r="AW646" s="3">
        <v>1</v>
      </c>
      <c r="AX646" s="3"/>
      <c r="AY646" s="3"/>
      <c r="AZ646" s="3">
        <v>1</v>
      </c>
      <c r="BA646" s="3">
        <v>1</v>
      </c>
      <c r="BB646" s="3">
        <v>1</v>
      </c>
      <c r="BC646" s="3">
        <v>1</v>
      </c>
      <c r="BD646" s="3" t="s">
        <v>3</v>
      </c>
      <c r="BE646" s="3" t="s">
        <v>3</v>
      </c>
      <c r="BF646" s="3" t="s">
        <v>3</v>
      </c>
      <c r="BG646" s="3" t="s">
        <v>3</v>
      </c>
      <c r="BH646" s="3">
        <v>3</v>
      </c>
      <c r="BI646" s="3">
        <v>2</v>
      </c>
      <c r="BJ646" s="3" t="s">
        <v>821</v>
      </c>
      <c r="BK646" s="3"/>
      <c r="BL646" s="3"/>
      <c r="BM646" s="3">
        <v>1618</v>
      </c>
      <c r="BN646" s="3">
        <v>0</v>
      </c>
      <c r="BO646" s="3" t="s">
        <v>3</v>
      </c>
      <c r="BP646" s="3">
        <v>0</v>
      </c>
      <c r="BQ646" s="3">
        <v>201</v>
      </c>
      <c r="BR646" s="3">
        <v>0</v>
      </c>
      <c r="BS646" s="3">
        <v>1</v>
      </c>
      <c r="BT646" s="3">
        <v>1</v>
      </c>
      <c r="BU646" s="3">
        <v>1</v>
      </c>
      <c r="BV646" s="3">
        <v>1</v>
      </c>
      <c r="BW646" s="3">
        <v>1</v>
      </c>
      <c r="BX646" s="3">
        <v>1</v>
      </c>
      <c r="BY646" s="3" t="s">
        <v>3</v>
      </c>
      <c r="BZ646" s="3">
        <v>0</v>
      </c>
      <c r="CA646" s="3">
        <v>0</v>
      </c>
      <c r="CB646" s="3" t="s">
        <v>3</v>
      </c>
      <c r="CC646" s="3"/>
      <c r="CD646" s="3"/>
      <c r="CE646" s="3">
        <v>1566</v>
      </c>
      <c r="CF646" s="3">
        <v>0</v>
      </c>
      <c r="CG646" s="3">
        <v>0</v>
      </c>
      <c r="CH646" s="3"/>
      <c r="CI646" s="3"/>
      <c r="CJ646" s="3"/>
      <c r="CK646" s="3"/>
      <c r="CL646" s="3"/>
      <c r="CM646" s="3">
        <v>0</v>
      </c>
      <c r="CN646" s="3" t="s">
        <v>3</v>
      </c>
      <c r="CO646" s="3">
        <v>0</v>
      </c>
      <c r="CP646" s="3">
        <f t="shared" ref="CP646:CP681" si="883">(P646+Q646+S646)</f>
        <v>57955.7</v>
      </c>
      <c r="CQ646" s="3">
        <f t="shared" ref="CQ646:CQ681" si="884">ROUND((ROUND((AC646*AW646*1),2)*BC646),2)</f>
        <v>83069.17</v>
      </c>
      <c r="CR646" s="3">
        <f t="shared" ref="CR646:CR681" si="885">(ROUND((ROUND(((ET646)*AV646*1),2)*BB646),2)+ROUND((ROUND(((AE646-(EU646))*AV646*1),2)*BS646),2))</f>
        <v>0</v>
      </c>
      <c r="CS646" s="3">
        <f t="shared" ref="CS646:CS681" si="886">(ROUND((ROUND(((EU646)*AV646*1),2)*BS646),2)+ROUND((ROUND(((AE646-(EU646))*AV646*1),2)*BS646),2))</f>
        <v>0</v>
      </c>
      <c r="CT646" s="3">
        <f t="shared" ref="CT646:CT681" si="887">ROUND((ROUND((AF646*AV646*1),2)*BA646),2)</f>
        <v>0</v>
      </c>
      <c r="CU646" s="3">
        <f t="shared" ref="CU646:CU681" si="888">AG646</f>
        <v>0</v>
      </c>
      <c r="CV646" s="3">
        <f t="shared" ref="CV646:CV681" si="889">(AH646*AV646)</f>
        <v>0</v>
      </c>
      <c r="CW646" s="3">
        <f t="shared" ref="CW646:CW681" si="890">AI646</f>
        <v>0</v>
      </c>
      <c r="CX646" s="3">
        <f t="shared" ref="CX646:CX681" si="891">AJ646</f>
        <v>0</v>
      </c>
      <c r="CY646" s="3">
        <f t="shared" ref="CY646:CY681" si="892">(ROUND((((S646+ROUND((ROUND(((EU646)*AV646*1),2)*BS646),2))*AT646)/100),2)+ROUND(((ROUND((ROUND(((AE646-(EU646))*AV646*1),2)*BS646),2)*AT646)/100),2))</f>
        <v>0</v>
      </c>
      <c r="CZ646" s="3">
        <f t="shared" ref="CZ646:CZ681" si="893">(ROUND((((S646+ROUND((ROUND(((EU646)*AV646*1),2)*BS646),2))*AU646)/100),2)+ROUND(((ROUND((ROUND(((AE646-(EU646))*AV646*1),2)*BS646),2)*AU646)/100),2))</f>
        <v>0</v>
      </c>
      <c r="DA646" s="3"/>
      <c r="DB646" s="3"/>
      <c r="DC646" s="3" t="s">
        <v>3</v>
      </c>
      <c r="DD646" s="3" t="s">
        <v>3</v>
      </c>
      <c r="DE646" s="3" t="s">
        <v>3</v>
      </c>
      <c r="DF646" s="3" t="s">
        <v>3</v>
      </c>
      <c r="DG646" s="3" t="s">
        <v>3</v>
      </c>
      <c r="DH646" s="3" t="s">
        <v>3</v>
      </c>
      <c r="DI646" s="3" t="s">
        <v>3</v>
      </c>
      <c r="DJ646" s="3" t="s">
        <v>3</v>
      </c>
      <c r="DK646" s="3" t="s">
        <v>3</v>
      </c>
      <c r="DL646" s="3" t="s">
        <v>3</v>
      </c>
      <c r="DM646" s="3" t="s">
        <v>3</v>
      </c>
      <c r="DN646" s="3">
        <v>0</v>
      </c>
      <c r="DO646" s="3">
        <v>0</v>
      </c>
      <c r="DP646" s="3">
        <v>1</v>
      </c>
      <c r="DQ646" s="3">
        <v>1</v>
      </c>
      <c r="DR646" s="3"/>
      <c r="DS646" s="3"/>
      <c r="DT646" s="3"/>
      <c r="DU646" s="3">
        <v>1003</v>
      </c>
      <c r="DV646" s="3" t="s">
        <v>764</v>
      </c>
      <c r="DW646" s="3" t="s">
        <v>764</v>
      </c>
      <c r="DX646" s="3">
        <v>1000</v>
      </c>
      <c r="DY646" s="3"/>
      <c r="DZ646" s="3" t="s">
        <v>3</v>
      </c>
      <c r="EA646" s="3" t="s">
        <v>3</v>
      </c>
      <c r="EB646" s="3" t="s">
        <v>3</v>
      </c>
      <c r="EC646" s="3" t="s">
        <v>3</v>
      </c>
      <c r="ED646" s="3"/>
      <c r="EE646" s="3">
        <v>57042987</v>
      </c>
      <c r="EF646" s="3">
        <v>201</v>
      </c>
      <c r="EG646" s="3" t="s">
        <v>575</v>
      </c>
      <c r="EH646" s="3">
        <v>0</v>
      </c>
      <c r="EI646" s="3" t="s">
        <v>3</v>
      </c>
      <c r="EJ646" s="3">
        <v>2</v>
      </c>
      <c r="EK646" s="3">
        <v>1618</v>
      </c>
      <c r="EL646" s="3" t="s">
        <v>576</v>
      </c>
      <c r="EM646" s="3" t="s">
        <v>577</v>
      </c>
      <c r="EN646" s="3"/>
      <c r="EO646" s="3" t="s">
        <v>3</v>
      </c>
      <c r="EP646" s="3"/>
      <c r="EQ646" s="3">
        <v>0</v>
      </c>
      <c r="ER646" s="3">
        <v>83069.17</v>
      </c>
      <c r="ES646" s="3">
        <v>83069.17</v>
      </c>
      <c r="ET646" s="3">
        <v>0</v>
      </c>
      <c r="EU646" s="3">
        <v>0</v>
      </c>
      <c r="EV646" s="3">
        <v>0</v>
      </c>
      <c r="EW646" s="3">
        <v>0</v>
      </c>
      <c r="EX646" s="3">
        <v>0</v>
      </c>
      <c r="EY646" s="3">
        <v>0</v>
      </c>
      <c r="EZ646" s="3"/>
      <c r="FA646" s="3"/>
      <c r="FB646" s="3"/>
      <c r="FC646" s="3"/>
      <c r="FD646" s="3"/>
      <c r="FE646" s="3"/>
      <c r="FF646" s="3"/>
      <c r="FG646" s="3"/>
      <c r="FH646" s="3"/>
      <c r="FI646" s="3"/>
      <c r="FJ646" s="3"/>
      <c r="FK646" s="3"/>
      <c r="FL646" s="3"/>
      <c r="FM646" s="3"/>
      <c r="FN646" s="3"/>
      <c r="FO646" s="3"/>
      <c r="FP646" s="3"/>
      <c r="FQ646" s="3">
        <v>0</v>
      </c>
      <c r="FR646" s="3">
        <v>0</v>
      </c>
      <c r="FS646" s="3">
        <v>0</v>
      </c>
      <c r="FT646" s="3"/>
      <c r="FU646" s="3"/>
      <c r="FV646" s="3"/>
      <c r="FW646" s="3"/>
      <c r="FX646" s="3">
        <v>0</v>
      </c>
      <c r="FY646" s="3">
        <v>0</v>
      </c>
      <c r="FZ646" s="3"/>
      <c r="GA646" s="3" t="s">
        <v>3</v>
      </c>
      <c r="GB646" s="3"/>
      <c r="GC646" s="3"/>
      <c r="GD646" s="3">
        <v>1</v>
      </c>
      <c r="GE646" s="3"/>
      <c r="GF646" s="3">
        <v>-916390044</v>
      </c>
      <c r="GG646" s="3">
        <v>2</v>
      </c>
      <c r="GH646" s="3">
        <v>1</v>
      </c>
      <c r="GI646" s="3">
        <v>-2</v>
      </c>
      <c r="GJ646" s="3">
        <v>0</v>
      </c>
      <c r="GK646" s="3">
        <v>0</v>
      </c>
      <c r="GL646" s="3">
        <f t="shared" ref="GL646:GL681" si="894">ROUND(IF(AND(BH646=3,BI646=3,FS646&lt;&gt;0),P646,0),2)</f>
        <v>0</v>
      </c>
      <c r="GM646" s="3">
        <f t="shared" ref="GM646:GM681" si="895">ROUND(O646+X646+Y646,2)+GX646</f>
        <v>57955.7</v>
      </c>
      <c r="GN646" s="3">
        <f t="shared" ref="GN646:GN677" si="896">IF(OR(BI646=0,BI646=1),GM646-GX646,0)</f>
        <v>0</v>
      </c>
      <c r="GO646" s="3">
        <f t="shared" ref="GO646:GO681" si="897">IF(BI646=2,GM646-GX646,0)</f>
        <v>57955.7</v>
      </c>
      <c r="GP646" s="3">
        <f t="shared" ref="GP646:GP681" si="898">IF(BI646=4,GM646-GX646,0)</f>
        <v>0</v>
      </c>
      <c r="GQ646" s="3"/>
      <c r="GR646" s="3">
        <v>0</v>
      </c>
      <c r="GS646" s="3">
        <v>3</v>
      </c>
      <c r="GT646" s="3">
        <v>0</v>
      </c>
      <c r="GU646" s="3" t="s">
        <v>3</v>
      </c>
      <c r="GV646" s="3">
        <f t="shared" ref="GV646:GV681" si="899">ROUND((GT646),6)</f>
        <v>0</v>
      </c>
      <c r="GW646" s="3">
        <v>1</v>
      </c>
      <c r="GX646" s="3">
        <f t="shared" ref="GX646:GX681" si="900">ROUND(HC646*I646,2)</f>
        <v>0</v>
      </c>
      <c r="GY646" s="3"/>
      <c r="GZ646" s="3"/>
      <c r="HA646" s="3">
        <v>0</v>
      </c>
      <c r="HB646" s="3">
        <v>0</v>
      </c>
      <c r="HC646" s="3">
        <f t="shared" ref="HC646:HC681" si="901">GV646*GW646</f>
        <v>0</v>
      </c>
      <c r="HD646" s="3"/>
      <c r="HE646" s="3" t="s">
        <v>3</v>
      </c>
      <c r="HF646" s="3" t="s">
        <v>3</v>
      </c>
      <c r="HG646" s="3"/>
      <c r="HH646" s="3"/>
      <c r="HI646" s="3"/>
      <c r="HJ646" s="3"/>
      <c r="HK646" s="3"/>
      <c r="HL646" s="3"/>
      <c r="HM646" s="3" t="s">
        <v>3</v>
      </c>
      <c r="HN646" s="3" t="s">
        <v>3</v>
      </c>
      <c r="HO646" s="3" t="s">
        <v>3</v>
      </c>
      <c r="HP646" s="3" t="s">
        <v>3</v>
      </c>
      <c r="HQ646" s="3" t="s">
        <v>3</v>
      </c>
      <c r="HR646" s="3"/>
      <c r="HS646" s="3">
        <v>0</v>
      </c>
      <c r="HT646" s="3"/>
      <c r="HU646" s="3"/>
      <c r="HV646" s="3"/>
      <c r="HW646" s="3"/>
      <c r="HX646" s="3"/>
      <c r="HY646" s="3"/>
      <c r="HZ646" s="3"/>
      <c r="IA646" s="3"/>
      <c r="IB646" s="3"/>
      <c r="IC646" s="3"/>
      <c r="ID646" s="3"/>
      <c r="IE646" s="3"/>
      <c r="IF646" s="3"/>
      <c r="IG646" s="3"/>
      <c r="IH646" s="3"/>
      <c r="II646" s="3"/>
      <c r="IJ646" s="3"/>
      <c r="IK646" s="3">
        <v>0</v>
      </c>
      <c r="IL646" s="3"/>
      <c r="IM646" s="3"/>
      <c r="IN646" s="3"/>
      <c r="IO646" s="3"/>
      <c r="IP646" s="3"/>
      <c r="IQ646" s="3"/>
      <c r="IR646" s="3"/>
      <c r="IS646" s="3"/>
      <c r="IT646" s="3"/>
      <c r="IU646" s="3"/>
    </row>
    <row r="647" spans="1:255" x14ac:dyDescent="0.25">
      <c r="A647" s="4">
        <v>17</v>
      </c>
      <c r="B647" s="4">
        <v>1</v>
      </c>
      <c r="C647" s="4"/>
      <c r="D647" s="4"/>
      <c r="E647" s="4" t="s">
        <v>819</v>
      </c>
      <c r="F647" s="4" t="s">
        <v>820</v>
      </c>
      <c r="G647" s="4" t="s">
        <v>2542</v>
      </c>
      <c r="H647" s="4" t="s">
        <v>764</v>
      </c>
      <c r="I647" s="4">
        <f>ROUND(684*1.02/1000,9)</f>
        <v>0.69767999999999997</v>
      </c>
      <c r="J647" s="4">
        <v>0</v>
      </c>
      <c r="K647" s="4">
        <f>ROUND(684*1.02/1000,9)</f>
        <v>0.69767999999999997</v>
      </c>
      <c r="L647" s="4"/>
      <c r="M647" s="4"/>
      <c r="N647" s="4"/>
      <c r="O647" s="4">
        <f t="shared" si="863"/>
        <v>209799.63</v>
      </c>
      <c r="P647" s="4">
        <f t="shared" si="864"/>
        <v>209799.63</v>
      </c>
      <c r="Q647" s="4">
        <f t="shared" si="865"/>
        <v>0</v>
      </c>
      <c r="R647" s="4">
        <f t="shared" si="866"/>
        <v>0</v>
      </c>
      <c r="S647" s="4">
        <f t="shared" si="867"/>
        <v>0</v>
      </c>
      <c r="T647" s="4">
        <f t="shared" si="868"/>
        <v>0</v>
      </c>
      <c r="U647" s="4">
        <f t="shared" si="869"/>
        <v>0</v>
      </c>
      <c r="V647" s="4">
        <f t="shared" si="870"/>
        <v>0</v>
      </c>
      <c r="W647" s="4">
        <f t="shared" si="871"/>
        <v>0</v>
      </c>
      <c r="X647" s="4">
        <f t="shared" si="872"/>
        <v>0</v>
      </c>
      <c r="Y647" s="4">
        <f t="shared" si="873"/>
        <v>0</v>
      </c>
      <c r="Z647" s="4"/>
      <c r="AA647" s="4">
        <v>55890823</v>
      </c>
      <c r="AB647" s="4">
        <f t="shared" si="874"/>
        <v>83069.17</v>
      </c>
      <c r="AC647" s="4">
        <f t="shared" si="875"/>
        <v>83069.17</v>
      </c>
      <c r="AD647" s="4">
        <f t="shared" si="876"/>
        <v>0</v>
      </c>
      <c r="AE647" s="4">
        <f t="shared" si="877"/>
        <v>0</v>
      </c>
      <c r="AF647" s="4">
        <f t="shared" si="878"/>
        <v>0</v>
      </c>
      <c r="AG647" s="4">
        <f t="shared" si="879"/>
        <v>0</v>
      </c>
      <c r="AH647" s="4">
        <f t="shared" si="880"/>
        <v>0</v>
      </c>
      <c r="AI647" s="4">
        <f t="shared" si="881"/>
        <v>0</v>
      </c>
      <c r="AJ647" s="4">
        <f t="shared" si="882"/>
        <v>0</v>
      </c>
      <c r="AK647" s="4">
        <v>83069.17</v>
      </c>
      <c r="AL647" s="4">
        <v>83069.17</v>
      </c>
      <c r="AM647" s="4">
        <v>0</v>
      </c>
      <c r="AN647" s="4">
        <v>0</v>
      </c>
      <c r="AO647" s="4">
        <v>0</v>
      </c>
      <c r="AP647" s="4">
        <v>0</v>
      </c>
      <c r="AQ647" s="4">
        <v>0</v>
      </c>
      <c r="AR647" s="4">
        <v>0</v>
      </c>
      <c r="AS647" s="4">
        <v>0</v>
      </c>
      <c r="AT647" s="4">
        <v>0</v>
      </c>
      <c r="AU647" s="4">
        <v>0</v>
      </c>
      <c r="AV647" s="4">
        <v>1</v>
      </c>
      <c r="AW647" s="4">
        <v>1</v>
      </c>
      <c r="AX647" s="4"/>
      <c r="AY647" s="4"/>
      <c r="AZ647" s="4">
        <v>1</v>
      </c>
      <c r="BA647" s="4">
        <v>1</v>
      </c>
      <c r="BB647" s="4">
        <v>1</v>
      </c>
      <c r="BC647" s="4">
        <v>3.62</v>
      </c>
      <c r="BD647" s="4" t="s">
        <v>3</v>
      </c>
      <c r="BE647" s="4" t="s">
        <v>3</v>
      </c>
      <c r="BF647" s="4" t="s">
        <v>3</v>
      </c>
      <c r="BG647" s="4" t="s">
        <v>3</v>
      </c>
      <c r="BH647" s="4">
        <v>3</v>
      </c>
      <c r="BI647" s="4">
        <v>2</v>
      </c>
      <c r="BJ647" s="4" t="s">
        <v>821</v>
      </c>
      <c r="BK647" s="4"/>
      <c r="BL647" s="4"/>
      <c r="BM647" s="4">
        <v>1618</v>
      </c>
      <c r="BN647" s="4">
        <v>0</v>
      </c>
      <c r="BO647" s="4" t="s">
        <v>820</v>
      </c>
      <c r="BP647" s="4">
        <v>1</v>
      </c>
      <c r="BQ647" s="4">
        <v>201</v>
      </c>
      <c r="BR647" s="4">
        <v>0</v>
      </c>
      <c r="BS647" s="4">
        <v>1</v>
      </c>
      <c r="BT647" s="4">
        <v>1</v>
      </c>
      <c r="BU647" s="4">
        <v>1</v>
      </c>
      <c r="BV647" s="4">
        <v>1</v>
      </c>
      <c r="BW647" s="4">
        <v>1</v>
      </c>
      <c r="BX647" s="4">
        <v>1</v>
      </c>
      <c r="BY647" s="4" t="s">
        <v>3</v>
      </c>
      <c r="BZ647" s="4">
        <v>0</v>
      </c>
      <c r="CA647" s="4">
        <v>0</v>
      </c>
      <c r="CB647" s="4" t="s">
        <v>3</v>
      </c>
      <c r="CC647" s="4"/>
      <c r="CD647" s="4"/>
      <c r="CE647" s="4">
        <v>1566</v>
      </c>
      <c r="CF647" s="4">
        <v>0</v>
      </c>
      <c r="CG647" s="4">
        <v>0</v>
      </c>
      <c r="CH647" s="4"/>
      <c r="CI647" s="4"/>
      <c r="CJ647" s="4"/>
      <c r="CK647" s="4"/>
      <c r="CL647" s="4"/>
      <c r="CM647" s="4">
        <v>0</v>
      </c>
      <c r="CN647" s="4" t="s">
        <v>3</v>
      </c>
      <c r="CO647" s="4">
        <v>0</v>
      </c>
      <c r="CP647" s="4">
        <f t="shared" si="883"/>
        <v>209799.63</v>
      </c>
      <c r="CQ647" s="4">
        <f t="shared" si="884"/>
        <v>300710.40000000002</v>
      </c>
      <c r="CR647" s="4">
        <f t="shared" si="885"/>
        <v>0</v>
      </c>
      <c r="CS647" s="4">
        <f t="shared" si="886"/>
        <v>0</v>
      </c>
      <c r="CT647" s="4">
        <f t="shared" si="887"/>
        <v>0</v>
      </c>
      <c r="CU647" s="4">
        <f t="shared" si="888"/>
        <v>0</v>
      </c>
      <c r="CV647" s="4">
        <f t="shared" si="889"/>
        <v>0</v>
      </c>
      <c r="CW647" s="4">
        <f t="shared" si="890"/>
        <v>0</v>
      </c>
      <c r="CX647" s="4">
        <f t="shared" si="891"/>
        <v>0</v>
      </c>
      <c r="CY647" s="4">
        <f t="shared" si="892"/>
        <v>0</v>
      </c>
      <c r="CZ647" s="4">
        <f t="shared" si="893"/>
        <v>0</v>
      </c>
      <c r="DA647" s="4"/>
      <c r="DB647" s="4"/>
      <c r="DC647" s="4" t="s">
        <v>3</v>
      </c>
      <c r="DD647" s="4" t="s">
        <v>3</v>
      </c>
      <c r="DE647" s="4" t="s">
        <v>3</v>
      </c>
      <c r="DF647" s="4" t="s">
        <v>3</v>
      </c>
      <c r="DG647" s="4" t="s">
        <v>3</v>
      </c>
      <c r="DH647" s="4" t="s">
        <v>3</v>
      </c>
      <c r="DI647" s="4" t="s">
        <v>3</v>
      </c>
      <c r="DJ647" s="4" t="s">
        <v>3</v>
      </c>
      <c r="DK647" s="4" t="s">
        <v>3</v>
      </c>
      <c r="DL647" s="4" t="s">
        <v>3</v>
      </c>
      <c r="DM647" s="4" t="s">
        <v>3</v>
      </c>
      <c r="DN647" s="4">
        <v>0</v>
      </c>
      <c r="DO647" s="4">
        <v>0</v>
      </c>
      <c r="DP647" s="4">
        <v>1</v>
      </c>
      <c r="DQ647" s="4">
        <v>1</v>
      </c>
      <c r="DR647" s="4"/>
      <c r="DS647" s="4"/>
      <c r="DT647" s="4"/>
      <c r="DU647" s="4">
        <v>1003</v>
      </c>
      <c r="DV647" s="4" t="s">
        <v>764</v>
      </c>
      <c r="DW647" s="4" t="s">
        <v>764</v>
      </c>
      <c r="DX647" s="4">
        <v>1000</v>
      </c>
      <c r="DY647" s="4"/>
      <c r="DZ647" s="4" t="s">
        <v>3</v>
      </c>
      <c r="EA647" s="4" t="s">
        <v>3</v>
      </c>
      <c r="EB647" s="4" t="s">
        <v>3</v>
      </c>
      <c r="EC647" s="4" t="s">
        <v>3</v>
      </c>
      <c r="ED647" s="4"/>
      <c r="EE647" s="4">
        <v>57042987</v>
      </c>
      <c r="EF647" s="4">
        <v>201</v>
      </c>
      <c r="EG647" s="4" t="s">
        <v>575</v>
      </c>
      <c r="EH647" s="4">
        <v>0</v>
      </c>
      <c r="EI647" s="4" t="s">
        <v>3</v>
      </c>
      <c r="EJ647" s="4">
        <v>2</v>
      </c>
      <c r="EK647" s="4">
        <v>1618</v>
      </c>
      <c r="EL647" s="4" t="s">
        <v>576</v>
      </c>
      <c r="EM647" s="4" t="s">
        <v>577</v>
      </c>
      <c r="EN647" s="4"/>
      <c r="EO647" s="4" t="s">
        <v>3</v>
      </c>
      <c r="EP647" s="4"/>
      <c r="EQ647" s="4">
        <v>0</v>
      </c>
      <c r="ER647" s="4">
        <v>83069.17</v>
      </c>
      <c r="ES647" s="4">
        <v>83069.17</v>
      </c>
      <c r="ET647" s="4">
        <v>0</v>
      </c>
      <c r="EU647" s="4">
        <v>0</v>
      </c>
      <c r="EV647" s="4">
        <v>0</v>
      </c>
      <c r="EW647" s="4">
        <v>0</v>
      </c>
      <c r="EX647" s="4">
        <v>0</v>
      </c>
      <c r="EY647" s="4">
        <v>0</v>
      </c>
      <c r="EZ647" s="4"/>
      <c r="FA647" s="4"/>
      <c r="FB647" s="4"/>
      <c r="FC647" s="4"/>
      <c r="FD647" s="4"/>
      <c r="FE647" s="4"/>
      <c r="FF647" s="4"/>
      <c r="FG647" s="4"/>
      <c r="FH647" s="4"/>
      <c r="FI647" s="4"/>
      <c r="FJ647" s="4"/>
      <c r="FK647" s="4"/>
      <c r="FL647" s="4"/>
      <c r="FM647" s="4"/>
      <c r="FN647" s="4"/>
      <c r="FO647" s="4"/>
      <c r="FP647" s="4"/>
      <c r="FQ647" s="4">
        <v>0</v>
      </c>
      <c r="FR647" s="4">
        <v>0</v>
      </c>
      <c r="FS647" s="4">
        <v>0</v>
      </c>
      <c r="FT647" s="4"/>
      <c r="FU647" s="4"/>
      <c r="FV647" s="4"/>
      <c r="FW647" s="4"/>
      <c r="FX647" s="4">
        <v>0</v>
      </c>
      <c r="FY647" s="4">
        <v>0</v>
      </c>
      <c r="FZ647" s="4"/>
      <c r="GA647" s="4" t="s">
        <v>3</v>
      </c>
      <c r="GB647" s="4"/>
      <c r="GC647" s="4"/>
      <c r="GD647" s="4">
        <v>1</v>
      </c>
      <c r="GE647" s="4"/>
      <c r="GF647" s="4">
        <v>-916390044</v>
      </c>
      <c r="GG647" s="4">
        <v>2</v>
      </c>
      <c r="GH647" s="4">
        <v>1</v>
      </c>
      <c r="GI647" s="4">
        <v>2</v>
      </c>
      <c r="GJ647" s="4">
        <v>0</v>
      </c>
      <c r="GK647" s="4">
        <v>0</v>
      </c>
      <c r="GL647" s="4">
        <f t="shared" si="894"/>
        <v>0</v>
      </c>
      <c r="GM647" s="4">
        <f t="shared" si="895"/>
        <v>209799.63</v>
      </c>
      <c r="GN647" s="4">
        <f t="shared" si="896"/>
        <v>0</v>
      </c>
      <c r="GO647" s="4">
        <f t="shared" si="897"/>
        <v>209799.63</v>
      </c>
      <c r="GP647" s="4">
        <f t="shared" si="898"/>
        <v>0</v>
      </c>
      <c r="GQ647" s="4"/>
      <c r="GR647" s="4">
        <v>0</v>
      </c>
      <c r="GS647" s="4">
        <v>0</v>
      </c>
      <c r="GT647" s="4">
        <v>0</v>
      </c>
      <c r="GU647" s="4" t="s">
        <v>3</v>
      </c>
      <c r="GV647" s="4">
        <f t="shared" si="899"/>
        <v>0</v>
      </c>
      <c r="GW647" s="4">
        <v>1</v>
      </c>
      <c r="GX647" s="4">
        <f t="shared" si="900"/>
        <v>0</v>
      </c>
      <c r="GY647" s="4"/>
      <c r="GZ647" s="4"/>
      <c r="HA647" s="4">
        <v>0</v>
      </c>
      <c r="HB647" s="4">
        <v>0</v>
      </c>
      <c r="HC647" s="4">
        <f t="shared" si="901"/>
        <v>0</v>
      </c>
      <c r="HD647" s="4"/>
      <c r="HE647" s="4" t="s">
        <v>3</v>
      </c>
      <c r="HF647" s="4" t="s">
        <v>3</v>
      </c>
      <c r="HG647" s="4"/>
      <c r="HH647" s="4"/>
      <c r="HI647" s="4"/>
      <c r="HJ647" s="4"/>
      <c r="HK647" s="4"/>
      <c r="HL647" s="4"/>
      <c r="HM647" s="4" t="s">
        <v>3</v>
      </c>
      <c r="HN647" s="4" t="s">
        <v>3</v>
      </c>
      <c r="HO647" s="4" t="s">
        <v>3</v>
      </c>
      <c r="HP647" s="4" t="s">
        <v>3</v>
      </c>
      <c r="HQ647" s="4" t="s">
        <v>3</v>
      </c>
      <c r="HR647" s="4"/>
      <c r="HS647" s="4">
        <v>0</v>
      </c>
      <c r="HT647" s="4"/>
      <c r="HU647" s="4"/>
      <c r="HV647" s="4"/>
      <c r="HW647" s="4"/>
      <c r="HX647" s="4"/>
      <c r="HY647" s="4"/>
      <c r="HZ647" s="4"/>
      <c r="IA647" s="4"/>
      <c r="IB647" s="4"/>
      <c r="IC647" s="4"/>
      <c r="ID647" s="4"/>
      <c r="IE647" s="4"/>
      <c r="IF647" s="4"/>
      <c r="IG647" s="4"/>
      <c r="IH647" s="4"/>
      <c r="II647" s="4"/>
      <c r="IJ647" s="4"/>
      <c r="IK647" s="4">
        <v>0</v>
      </c>
      <c r="IL647" s="4"/>
      <c r="IM647" s="4"/>
      <c r="IN647" s="4"/>
      <c r="IO647" s="4"/>
      <c r="IP647" s="4"/>
      <c r="IQ647" s="4"/>
      <c r="IR647" s="4"/>
      <c r="IS647" s="4"/>
      <c r="IT647" s="4"/>
      <c r="IU647" s="4"/>
    </row>
    <row r="648" spans="1:255" x14ac:dyDescent="0.25">
      <c r="A648" s="3">
        <v>17</v>
      </c>
      <c r="B648" s="3">
        <v>1</v>
      </c>
      <c r="C648" s="3"/>
      <c r="D648" s="3"/>
      <c r="E648" s="3" t="s">
        <v>822</v>
      </c>
      <c r="F648" s="3" t="s">
        <v>823</v>
      </c>
      <c r="G648" s="3" t="s">
        <v>2543</v>
      </c>
      <c r="H648" s="3" t="s">
        <v>764</v>
      </c>
      <c r="I648" s="3">
        <f>ROUND(721*1.02/1000,9)</f>
        <v>0.73541999999999996</v>
      </c>
      <c r="J648" s="3">
        <v>0</v>
      </c>
      <c r="K648" s="3">
        <f>ROUND(721*1.02/1000,9)</f>
        <v>0.73541999999999996</v>
      </c>
      <c r="L648" s="3"/>
      <c r="M648" s="3"/>
      <c r="N648" s="3"/>
      <c r="O648" s="3">
        <f t="shared" si="863"/>
        <v>42076.67</v>
      </c>
      <c r="P648" s="3">
        <f t="shared" si="864"/>
        <v>42076.67</v>
      </c>
      <c r="Q648" s="3">
        <f t="shared" si="865"/>
        <v>0</v>
      </c>
      <c r="R648" s="3">
        <f t="shared" si="866"/>
        <v>0</v>
      </c>
      <c r="S648" s="3">
        <f t="shared" si="867"/>
        <v>0</v>
      </c>
      <c r="T648" s="3">
        <f t="shared" si="868"/>
        <v>0</v>
      </c>
      <c r="U648" s="3">
        <f t="shared" si="869"/>
        <v>0</v>
      </c>
      <c r="V648" s="3">
        <f t="shared" si="870"/>
        <v>0</v>
      </c>
      <c r="W648" s="3">
        <f t="shared" si="871"/>
        <v>0</v>
      </c>
      <c r="X648" s="3">
        <f t="shared" si="872"/>
        <v>0</v>
      </c>
      <c r="Y648" s="3">
        <f t="shared" si="873"/>
        <v>0</v>
      </c>
      <c r="Z648" s="3"/>
      <c r="AA648" s="3">
        <v>54971259</v>
      </c>
      <c r="AB648" s="3">
        <f t="shared" si="874"/>
        <v>57214.47</v>
      </c>
      <c r="AC648" s="3">
        <f t="shared" si="875"/>
        <v>57214.47</v>
      </c>
      <c r="AD648" s="3">
        <f t="shared" si="876"/>
        <v>0</v>
      </c>
      <c r="AE648" s="3">
        <f t="shared" si="877"/>
        <v>0</v>
      </c>
      <c r="AF648" s="3">
        <f t="shared" si="878"/>
        <v>0</v>
      </c>
      <c r="AG648" s="3">
        <f t="shared" si="879"/>
        <v>0</v>
      </c>
      <c r="AH648" s="3">
        <f t="shared" si="880"/>
        <v>0</v>
      </c>
      <c r="AI648" s="3">
        <f t="shared" si="881"/>
        <v>0</v>
      </c>
      <c r="AJ648" s="3">
        <f t="shared" si="882"/>
        <v>0</v>
      </c>
      <c r="AK648" s="3">
        <v>57214.47</v>
      </c>
      <c r="AL648" s="3">
        <v>57214.47</v>
      </c>
      <c r="AM648" s="3">
        <v>0</v>
      </c>
      <c r="AN648" s="3">
        <v>0</v>
      </c>
      <c r="AO648" s="3">
        <v>0</v>
      </c>
      <c r="AP648" s="3">
        <v>0</v>
      </c>
      <c r="AQ648" s="3">
        <v>0</v>
      </c>
      <c r="AR648" s="3">
        <v>0</v>
      </c>
      <c r="AS648" s="3">
        <v>0</v>
      </c>
      <c r="AT648" s="3">
        <v>0</v>
      </c>
      <c r="AU648" s="3">
        <v>0</v>
      </c>
      <c r="AV648" s="3">
        <v>1</v>
      </c>
      <c r="AW648" s="3">
        <v>1</v>
      </c>
      <c r="AX648" s="3"/>
      <c r="AY648" s="3"/>
      <c r="AZ648" s="3">
        <v>1</v>
      </c>
      <c r="BA648" s="3">
        <v>1</v>
      </c>
      <c r="BB648" s="3">
        <v>1</v>
      </c>
      <c r="BC648" s="3">
        <v>1</v>
      </c>
      <c r="BD648" s="3" t="s">
        <v>3</v>
      </c>
      <c r="BE648" s="3" t="s">
        <v>3</v>
      </c>
      <c r="BF648" s="3" t="s">
        <v>3</v>
      </c>
      <c r="BG648" s="3" t="s">
        <v>3</v>
      </c>
      <c r="BH648" s="3">
        <v>3</v>
      </c>
      <c r="BI648" s="3">
        <v>2</v>
      </c>
      <c r="BJ648" s="3" t="s">
        <v>824</v>
      </c>
      <c r="BK648" s="3"/>
      <c r="BL648" s="3"/>
      <c r="BM648" s="3">
        <v>1618</v>
      </c>
      <c r="BN648" s="3">
        <v>0</v>
      </c>
      <c r="BO648" s="3" t="s">
        <v>3</v>
      </c>
      <c r="BP648" s="3">
        <v>0</v>
      </c>
      <c r="BQ648" s="3">
        <v>201</v>
      </c>
      <c r="BR648" s="3">
        <v>0</v>
      </c>
      <c r="BS648" s="3">
        <v>1</v>
      </c>
      <c r="BT648" s="3">
        <v>1</v>
      </c>
      <c r="BU648" s="3">
        <v>1</v>
      </c>
      <c r="BV648" s="3">
        <v>1</v>
      </c>
      <c r="BW648" s="3">
        <v>1</v>
      </c>
      <c r="BX648" s="3">
        <v>1</v>
      </c>
      <c r="BY648" s="3" t="s">
        <v>3</v>
      </c>
      <c r="BZ648" s="3">
        <v>0</v>
      </c>
      <c r="CA648" s="3">
        <v>0</v>
      </c>
      <c r="CB648" s="3" t="s">
        <v>3</v>
      </c>
      <c r="CC648" s="3"/>
      <c r="CD648" s="3"/>
      <c r="CE648" s="3">
        <v>1566</v>
      </c>
      <c r="CF648" s="3">
        <v>0</v>
      </c>
      <c r="CG648" s="3">
        <v>0</v>
      </c>
      <c r="CH648" s="3"/>
      <c r="CI648" s="3"/>
      <c r="CJ648" s="3"/>
      <c r="CK648" s="3"/>
      <c r="CL648" s="3"/>
      <c r="CM648" s="3">
        <v>0</v>
      </c>
      <c r="CN648" s="3" t="s">
        <v>3</v>
      </c>
      <c r="CO648" s="3">
        <v>0</v>
      </c>
      <c r="CP648" s="3">
        <f t="shared" si="883"/>
        <v>42076.67</v>
      </c>
      <c r="CQ648" s="3">
        <f t="shared" si="884"/>
        <v>57214.47</v>
      </c>
      <c r="CR648" s="3">
        <f t="shared" si="885"/>
        <v>0</v>
      </c>
      <c r="CS648" s="3">
        <f t="shared" si="886"/>
        <v>0</v>
      </c>
      <c r="CT648" s="3">
        <f t="shared" si="887"/>
        <v>0</v>
      </c>
      <c r="CU648" s="3">
        <f t="shared" si="888"/>
        <v>0</v>
      </c>
      <c r="CV648" s="3">
        <f t="shared" si="889"/>
        <v>0</v>
      </c>
      <c r="CW648" s="3">
        <f t="shared" si="890"/>
        <v>0</v>
      </c>
      <c r="CX648" s="3">
        <f t="shared" si="891"/>
        <v>0</v>
      </c>
      <c r="CY648" s="3">
        <f t="shared" si="892"/>
        <v>0</v>
      </c>
      <c r="CZ648" s="3">
        <f t="shared" si="893"/>
        <v>0</v>
      </c>
      <c r="DA648" s="3"/>
      <c r="DB648" s="3"/>
      <c r="DC648" s="3" t="s">
        <v>3</v>
      </c>
      <c r="DD648" s="3" t="s">
        <v>3</v>
      </c>
      <c r="DE648" s="3" t="s">
        <v>3</v>
      </c>
      <c r="DF648" s="3" t="s">
        <v>3</v>
      </c>
      <c r="DG648" s="3" t="s">
        <v>3</v>
      </c>
      <c r="DH648" s="3" t="s">
        <v>3</v>
      </c>
      <c r="DI648" s="3" t="s">
        <v>3</v>
      </c>
      <c r="DJ648" s="3" t="s">
        <v>3</v>
      </c>
      <c r="DK648" s="3" t="s">
        <v>3</v>
      </c>
      <c r="DL648" s="3" t="s">
        <v>3</v>
      </c>
      <c r="DM648" s="3" t="s">
        <v>3</v>
      </c>
      <c r="DN648" s="3">
        <v>0</v>
      </c>
      <c r="DO648" s="3">
        <v>0</v>
      </c>
      <c r="DP648" s="3">
        <v>1</v>
      </c>
      <c r="DQ648" s="3">
        <v>1</v>
      </c>
      <c r="DR648" s="3"/>
      <c r="DS648" s="3"/>
      <c r="DT648" s="3"/>
      <c r="DU648" s="3">
        <v>1003</v>
      </c>
      <c r="DV648" s="3" t="s">
        <v>764</v>
      </c>
      <c r="DW648" s="3" t="s">
        <v>764</v>
      </c>
      <c r="DX648" s="3">
        <v>1000</v>
      </c>
      <c r="DY648" s="3"/>
      <c r="DZ648" s="3" t="s">
        <v>3</v>
      </c>
      <c r="EA648" s="3" t="s">
        <v>3</v>
      </c>
      <c r="EB648" s="3" t="s">
        <v>3</v>
      </c>
      <c r="EC648" s="3" t="s">
        <v>3</v>
      </c>
      <c r="ED648" s="3"/>
      <c r="EE648" s="3">
        <v>57042987</v>
      </c>
      <c r="EF648" s="3">
        <v>201</v>
      </c>
      <c r="EG648" s="3" t="s">
        <v>575</v>
      </c>
      <c r="EH648" s="3">
        <v>0</v>
      </c>
      <c r="EI648" s="3" t="s">
        <v>3</v>
      </c>
      <c r="EJ648" s="3">
        <v>2</v>
      </c>
      <c r="EK648" s="3">
        <v>1618</v>
      </c>
      <c r="EL648" s="3" t="s">
        <v>576</v>
      </c>
      <c r="EM648" s="3" t="s">
        <v>577</v>
      </c>
      <c r="EN648" s="3"/>
      <c r="EO648" s="3" t="s">
        <v>3</v>
      </c>
      <c r="EP648" s="3"/>
      <c r="EQ648" s="3">
        <v>0</v>
      </c>
      <c r="ER648" s="3">
        <v>57214.47</v>
      </c>
      <c r="ES648" s="3">
        <v>57214.47</v>
      </c>
      <c r="ET648" s="3">
        <v>0</v>
      </c>
      <c r="EU648" s="3">
        <v>0</v>
      </c>
      <c r="EV648" s="3">
        <v>0</v>
      </c>
      <c r="EW648" s="3">
        <v>0</v>
      </c>
      <c r="EX648" s="3">
        <v>0</v>
      </c>
      <c r="EY648" s="3">
        <v>0</v>
      </c>
      <c r="EZ648" s="3"/>
      <c r="FA648" s="3"/>
      <c r="FB648" s="3"/>
      <c r="FC648" s="3"/>
      <c r="FD648" s="3"/>
      <c r="FE648" s="3"/>
      <c r="FF648" s="3"/>
      <c r="FG648" s="3"/>
      <c r="FH648" s="3"/>
      <c r="FI648" s="3"/>
      <c r="FJ648" s="3"/>
      <c r="FK648" s="3"/>
      <c r="FL648" s="3"/>
      <c r="FM648" s="3"/>
      <c r="FN648" s="3"/>
      <c r="FO648" s="3"/>
      <c r="FP648" s="3"/>
      <c r="FQ648" s="3">
        <v>0</v>
      </c>
      <c r="FR648" s="3">
        <v>0</v>
      </c>
      <c r="FS648" s="3">
        <v>0</v>
      </c>
      <c r="FT648" s="3"/>
      <c r="FU648" s="3"/>
      <c r="FV648" s="3"/>
      <c r="FW648" s="3"/>
      <c r="FX648" s="3">
        <v>0</v>
      </c>
      <c r="FY648" s="3">
        <v>0</v>
      </c>
      <c r="FZ648" s="3"/>
      <c r="GA648" s="3" t="s">
        <v>3</v>
      </c>
      <c r="GB648" s="3"/>
      <c r="GC648" s="3"/>
      <c r="GD648" s="3">
        <v>1</v>
      </c>
      <c r="GE648" s="3"/>
      <c r="GF648" s="3">
        <v>-370089782</v>
      </c>
      <c r="GG648" s="3">
        <v>2</v>
      </c>
      <c r="GH648" s="3">
        <v>1</v>
      </c>
      <c r="GI648" s="3">
        <v>-2</v>
      </c>
      <c r="GJ648" s="3">
        <v>0</v>
      </c>
      <c r="GK648" s="3">
        <v>0</v>
      </c>
      <c r="GL648" s="3">
        <f t="shared" si="894"/>
        <v>0</v>
      </c>
      <c r="GM648" s="3">
        <f t="shared" si="895"/>
        <v>42076.67</v>
      </c>
      <c r="GN648" s="3">
        <f t="shared" si="896"/>
        <v>0</v>
      </c>
      <c r="GO648" s="3">
        <f t="shared" si="897"/>
        <v>42076.67</v>
      </c>
      <c r="GP648" s="3">
        <f t="shared" si="898"/>
        <v>0</v>
      </c>
      <c r="GQ648" s="3"/>
      <c r="GR648" s="3">
        <v>0</v>
      </c>
      <c r="GS648" s="3">
        <v>3</v>
      </c>
      <c r="GT648" s="3">
        <v>0</v>
      </c>
      <c r="GU648" s="3" t="s">
        <v>3</v>
      </c>
      <c r="GV648" s="3">
        <f t="shared" si="899"/>
        <v>0</v>
      </c>
      <c r="GW648" s="3">
        <v>1</v>
      </c>
      <c r="GX648" s="3">
        <f t="shared" si="900"/>
        <v>0</v>
      </c>
      <c r="GY648" s="3"/>
      <c r="GZ648" s="3"/>
      <c r="HA648" s="3">
        <v>0</v>
      </c>
      <c r="HB648" s="3">
        <v>0</v>
      </c>
      <c r="HC648" s="3">
        <f t="shared" si="901"/>
        <v>0</v>
      </c>
      <c r="HD648" s="3"/>
      <c r="HE648" s="3" t="s">
        <v>3</v>
      </c>
      <c r="HF648" s="3" t="s">
        <v>3</v>
      </c>
      <c r="HG648" s="3"/>
      <c r="HH648" s="3"/>
      <c r="HI648" s="3"/>
      <c r="HJ648" s="3"/>
      <c r="HK648" s="3"/>
      <c r="HL648" s="3"/>
      <c r="HM648" s="3" t="s">
        <v>3</v>
      </c>
      <c r="HN648" s="3" t="s">
        <v>3</v>
      </c>
      <c r="HO648" s="3" t="s">
        <v>3</v>
      </c>
      <c r="HP648" s="3" t="s">
        <v>3</v>
      </c>
      <c r="HQ648" s="3" t="s">
        <v>3</v>
      </c>
      <c r="HR648" s="3"/>
      <c r="HS648" s="3">
        <v>0</v>
      </c>
      <c r="HT648" s="3"/>
      <c r="HU648" s="3"/>
      <c r="HV648" s="3"/>
      <c r="HW648" s="3"/>
      <c r="HX648" s="3"/>
      <c r="HY648" s="3"/>
      <c r="HZ648" s="3"/>
      <c r="IA648" s="3"/>
      <c r="IB648" s="3"/>
      <c r="IC648" s="3"/>
      <c r="ID648" s="3"/>
      <c r="IE648" s="3"/>
      <c r="IF648" s="3"/>
      <c r="IG648" s="3"/>
      <c r="IH648" s="3"/>
      <c r="II648" s="3"/>
      <c r="IJ648" s="3"/>
      <c r="IK648" s="3">
        <v>0</v>
      </c>
      <c r="IL648" s="3"/>
      <c r="IM648" s="3"/>
      <c r="IN648" s="3"/>
      <c r="IO648" s="3"/>
      <c r="IP648" s="3"/>
      <c r="IQ648" s="3"/>
      <c r="IR648" s="3"/>
      <c r="IS648" s="3"/>
      <c r="IT648" s="3"/>
      <c r="IU648" s="3"/>
    </row>
    <row r="649" spans="1:255" x14ac:dyDescent="0.25">
      <c r="A649" s="4">
        <v>17</v>
      </c>
      <c r="B649" s="4">
        <v>1</v>
      </c>
      <c r="C649" s="4"/>
      <c r="D649" s="4"/>
      <c r="E649" s="4" t="s">
        <v>822</v>
      </c>
      <c r="F649" s="4" t="s">
        <v>823</v>
      </c>
      <c r="G649" s="4" t="s">
        <v>2543</v>
      </c>
      <c r="H649" s="4" t="s">
        <v>764</v>
      </c>
      <c r="I649" s="4">
        <f>ROUND(721*1.02/1000,9)</f>
        <v>0.73541999999999996</v>
      </c>
      <c r="J649" s="4">
        <v>0</v>
      </c>
      <c r="K649" s="4">
        <f>ROUND(721*1.02/1000,9)</f>
        <v>0.73541999999999996</v>
      </c>
      <c r="L649" s="4"/>
      <c r="M649" s="4"/>
      <c r="N649" s="4"/>
      <c r="O649" s="4">
        <f t="shared" si="863"/>
        <v>170831.28</v>
      </c>
      <c r="P649" s="4">
        <f t="shared" si="864"/>
        <v>170831.28</v>
      </c>
      <c r="Q649" s="4">
        <f t="shared" si="865"/>
        <v>0</v>
      </c>
      <c r="R649" s="4">
        <f t="shared" si="866"/>
        <v>0</v>
      </c>
      <c r="S649" s="4">
        <f t="shared" si="867"/>
        <v>0</v>
      </c>
      <c r="T649" s="4">
        <f t="shared" si="868"/>
        <v>0</v>
      </c>
      <c r="U649" s="4">
        <f t="shared" si="869"/>
        <v>0</v>
      </c>
      <c r="V649" s="4">
        <f t="shared" si="870"/>
        <v>0</v>
      </c>
      <c r="W649" s="4">
        <f t="shared" si="871"/>
        <v>0</v>
      </c>
      <c r="X649" s="4">
        <f t="shared" si="872"/>
        <v>0</v>
      </c>
      <c r="Y649" s="4">
        <f t="shared" si="873"/>
        <v>0</v>
      </c>
      <c r="Z649" s="4"/>
      <c r="AA649" s="4">
        <v>55890823</v>
      </c>
      <c r="AB649" s="4">
        <f t="shared" si="874"/>
        <v>57214.47</v>
      </c>
      <c r="AC649" s="4">
        <f t="shared" si="875"/>
        <v>57214.47</v>
      </c>
      <c r="AD649" s="4">
        <f t="shared" si="876"/>
        <v>0</v>
      </c>
      <c r="AE649" s="4">
        <f t="shared" si="877"/>
        <v>0</v>
      </c>
      <c r="AF649" s="4">
        <f t="shared" si="878"/>
        <v>0</v>
      </c>
      <c r="AG649" s="4">
        <f t="shared" si="879"/>
        <v>0</v>
      </c>
      <c r="AH649" s="4">
        <f t="shared" si="880"/>
        <v>0</v>
      </c>
      <c r="AI649" s="4">
        <f t="shared" si="881"/>
        <v>0</v>
      </c>
      <c r="AJ649" s="4">
        <f t="shared" si="882"/>
        <v>0</v>
      </c>
      <c r="AK649" s="4">
        <v>57214.47</v>
      </c>
      <c r="AL649" s="4">
        <v>57214.47</v>
      </c>
      <c r="AM649" s="4">
        <v>0</v>
      </c>
      <c r="AN649" s="4">
        <v>0</v>
      </c>
      <c r="AO649" s="4">
        <v>0</v>
      </c>
      <c r="AP649" s="4">
        <v>0</v>
      </c>
      <c r="AQ649" s="4">
        <v>0</v>
      </c>
      <c r="AR649" s="4">
        <v>0</v>
      </c>
      <c r="AS649" s="4">
        <v>0</v>
      </c>
      <c r="AT649" s="4">
        <v>0</v>
      </c>
      <c r="AU649" s="4">
        <v>0</v>
      </c>
      <c r="AV649" s="4">
        <v>1</v>
      </c>
      <c r="AW649" s="4">
        <v>1</v>
      </c>
      <c r="AX649" s="4"/>
      <c r="AY649" s="4"/>
      <c r="AZ649" s="4">
        <v>1</v>
      </c>
      <c r="BA649" s="4">
        <v>1</v>
      </c>
      <c r="BB649" s="4">
        <v>1</v>
      </c>
      <c r="BC649" s="4">
        <v>4.0599999999999996</v>
      </c>
      <c r="BD649" s="4" t="s">
        <v>3</v>
      </c>
      <c r="BE649" s="4" t="s">
        <v>3</v>
      </c>
      <c r="BF649" s="4" t="s">
        <v>3</v>
      </c>
      <c r="BG649" s="4" t="s">
        <v>3</v>
      </c>
      <c r="BH649" s="4">
        <v>3</v>
      </c>
      <c r="BI649" s="4">
        <v>2</v>
      </c>
      <c r="BJ649" s="4" t="s">
        <v>824</v>
      </c>
      <c r="BK649" s="4"/>
      <c r="BL649" s="4"/>
      <c r="BM649" s="4">
        <v>1618</v>
      </c>
      <c r="BN649" s="4">
        <v>0</v>
      </c>
      <c r="BO649" s="4" t="s">
        <v>823</v>
      </c>
      <c r="BP649" s="4">
        <v>1</v>
      </c>
      <c r="BQ649" s="4">
        <v>201</v>
      </c>
      <c r="BR649" s="4">
        <v>0</v>
      </c>
      <c r="BS649" s="4">
        <v>1</v>
      </c>
      <c r="BT649" s="4">
        <v>1</v>
      </c>
      <c r="BU649" s="4">
        <v>1</v>
      </c>
      <c r="BV649" s="4">
        <v>1</v>
      </c>
      <c r="BW649" s="4">
        <v>1</v>
      </c>
      <c r="BX649" s="4">
        <v>1</v>
      </c>
      <c r="BY649" s="4" t="s">
        <v>3</v>
      </c>
      <c r="BZ649" s="4">
        <v>0</v>
      </c>
      <c r="CA649" s="4">
        <v>0</v>
      </c>
      <c r="CB649" s="4" t="s">
        <v>3</v>
      </c>
      <c r="CC649" s="4"/>
      <c r="CD649" s="4"/>
      <c r="CE649" s="4">
        <v>1566</v>
      </c>
      <c r="CF649" s="4">
        <v>0</v>
      </c>
      <c r="CG649" s="4">
        <v>0</v>
      </c>
      <c r="CH649" s="4"/>
      <c r="CI649" s="4"/>
      <c r="CJ649" s="4"/>
      <c r="CK649" s="4"/>
      <c r="CL649" s="4"/>
      <c r="CM649" s="4">
        <v>0</v>
      </c>
      <c r="CN649" s="4" t="s">
        <v>3</v>
      </c>
      <c r="CO649" s="4">
        <v>0</v>
      </c>
      <c r="CP649" s="4">
        <f t="shared" si="883"/>
        <v>170831.28</v>
      </c>
      <c r="CQ649" s="4">
        <f t="shared" si="884"/>
        <v>232290.75</v>
      </c>
      <c r="CR649" s="4">
        <f t="shared" si="885"/>
        <v>0</v>
      </c>
      <c r="CS649" s="4">
        <f t="shared" si="886"/>
        <v>0</v>
      </c>
      <c r="CT649" s="4">
        <f t="shared" si="887"/>
        <v>0</v>
      </c>
      <c r="CU649" s="4">
        <f t="shared" si="888"/>
        <v>0</v>
      </c>
      <c r="CV649" s="4">
        <f t="shared" si="889"/>
        <v>0</v>
      </c>
      <c r="CW649" s="4">
        <f t="shared" si="890"/>
        <v>0</v>
      </c>
      <c r="CX649" s="4">
        <f t="shared" si="891"/>
        <v>0</v>
      </c>
      <c r="CY649" s="4">
        <f t="shared" si="892"/>
        <v>0</v>
      </c>
      <c r="CZ649" s="4">
        <f t="shared" si="893"/>
        <v>0</v>
      </c>
      <c r="DA649" s="4"/>
      <c r="DB649" s="4"/>
      <c r="DC649" s="4" t="s">
        <v>3</v>
      </c>
      <c r="DD649" s="4" t="s">
        <v>3</v>
      </c>
      <c r="DE649" s="4" t="s">
        <v>3</v>
      </c>
      <c r="DF649" s="4" t="s">
        <v>3</v>
      </c>
      <c r="DG649" s="4" t="s">
        <v>3</v>
      </c>
      <c r="DH649" s="4" t="s">
        <v>3</v>
      </c>
      <c r="DI649" s="4" t="s">
        <v>3</v>
      </c>
      <c r="DJ649" s="4" t="s">
        <v>3</v>
      </c>
      <c r="DK649" s="4" t="s">
        <v>3</v>
      </c>
      <c r="DL649" s="4" t="s">
        <v>3</v>
      </c>
      <c r="DM649" s="4" t="s">
        <v>3</v>
      </c>
      <c r="DN649" s="4">
        <v>0</v>
      </c>
      <c r="DO649" s="4">
        <v>0</v>
      </c>
      <c r="DP649" s="4">
        <v>1</v>
      </c>
      <c r="DQ649" s="4">
        <v>1</v>
      </c>
      <c r="DR649" s="4"/>
      <c r="DS649" s="4"/>
      <c r="DT649" s="4"/>
      <c r="DU649" s="4">
        <v>1003</v>
      </c>
      <c r="DV649" s="4" t="s">
        <v>764</v>
      </c>
      <c r="DW649" s="4" t="s">
        <v>764</v>
      </c>
      <c r="DX649" s="4">
        <v>1000</v>
      </c>
      <c r="DY649" s="4"/>
      <c r="DZ649" s="4" t="s">
        <v>3</v>
      </c>
      <c r="EA649" s="4" t="s">
        <v>3</v>
      </c>
      <c r="EB649" s="4" t="s">
        <v>3</v>
      </c>
      <c r="EC649" s="4" t="s">
        <v>3</v>
      </c>
      <c r="ED649" s="4"/>
      <c r="EE649" s="4">
        <v>57042987</v>
      </c>
      <c r="EF649" s="4">
        <v>201</v>
      </c>
      <c r="EG649" s="4" t="s">
        <v>575</v>
      </c>
      <c r="EH649" s="4">
        <v>0</v>
      </c>
      <c r="EI649" s="4" t="s">
        <v>3</v>
      </c>
      <c r="EJ649" s="4">
        <v>2</v>
      </c>
      <c r="EK649" s="4">
        <v>1618</v>
      </c>
      <c r="EL649" s="4" t="s">
        <v>576</v>
      </c>
      <c r="EM649" s="4" t="s">
        <v>577</v>
      </c>
      <c r="EN649" s="4"/>
      <c r="EO649" s="4" t="s">
        <v>3</v>
      </c>
      <c r="EP649" s="4"/>
      <c r="EQ649" s="4">
        <v>0</v>
      </c>
      <c r="ER649" s="4">
        <v>57214.47</v>
      </c>
      <c r="ES649" s="4">
        <v>57214.47</v>
      </c>
      <c r="ET649" s="4">
        <v>0</v>
      </c>
      <c r="EU649" s="4">
        <v>0</v>
      </c>
      <c r="EV649" s="4">
        <v>0</v>
      </c>
      <c r="EW649" s="4">
        <v>0</v>
      </c>
      <c r="EX649" s="4">
        <v>0</v>
      </c>
      <c r="EY649" s="4">
        <v>0</v>
      </c>
      <c r="EZ649" s="4"/>
      <c r="FA649" s="4"/>
      <c r="FB649" s="4"/>
      <c r="FC649" s="4"/>
      <c r="FD649" s="4"/>
      <c r="FE649" s="4"/>
      <c r="FF649" s="4"/>
      <c r="FG649" s="4"/>
      <c r="FH649" s="4"/>
      <c r="FI649" s="4"/>
      <c r="FJ649" s="4"/>
      <c r="FK649" s="4"/>
      <c r="FL649" s="4"/>
      <c r="FM649" s="4"/>
      <c r="FN649" s="4"/>
      <c r="FO649" s="4"/>
      <c r="FP649" s="4"/>
      <c r="FQ649" s="4">
        <v>0</v>
      </c>
      <c r="FR649" s="4">
        <v>0</v>
      </c>
      <c r="FS649" s="4">
        <v>0</v>
      </c>
      <c r="FT649" s="4"/>
      <c r="FU649" s="4"/>
      <c r="FV649" s="4"/>
      <c r="FW649" s="4"/>
      <c r="FX649" s="4">
        <v>0</v>
      </c>
      <c r="FY649" s="4">
        <v>0</v>
      </c>
      <c r="FZ649" s="4"/>
      <c r="GA649" s="4" t="s">
        <v>3</v>
      </c>
      <c r="GB649" s="4"/>
      <c r="GC649" s="4"/>
      <c r="GD649" s="4">
        <v>1</v>
      </c>
      <c r="GE649" s="4"/>
      <c r="GF649" s="4">
        <v>-370089782</v>
      </c>
      <c r="GG649" s="4">
        <v>2</v>
      </c>
      <c r="GH649" s="4">
        <v>1</v>
      </c>
      <c r="GI649" s="4">
        <v>2</v>
      </c>
      <c r="GJ649" s="4">
        <v>0</v>
      </c>
      <c r="GK649" s="4">
        <v>0</v>
      </c>
      <c r="GL649" s="4">
        <f t="shared" si="894"/>
        <v>0</v>
      </c>
      <c r="GM649" s="4">
        <f t="shared" si="895"/>
        <v>170831.28</v>
      </c>
      <c r="GN649" s="4">
        <f t="shared" si="896"/>
        <v>0</v>
      </c>
      <c r="GO649" s="4">
        <f t="shared" si="897"/>
        <v>170831.28</v>
      </c>
      <c r="GP649" s="4">
        <f t="shared" si="898"/>
        <v>0</v>
      </c>
      <c r="GQ649" s="4"/>
      <c r="GR649" s="4">
        <v>0</v>
      </c>
      <c r="GS649" s="4">
        <v>0</v>
      </c>
      <c r="GT649" s="4">
        <v>0</v>
      </c>
      <c r="GU649" s="4" t="s">
        <v>3</v>
      </c>
      <c r="GV649" s="4">
        <f t="shared" si="899"/>
        <v>0</v>
      </c>
      <c r="GW649" s="4">
        <v>1</v>
      </c>
      <c r="GX649" s="4">
        <f t="shared" si="900"/>
        <v>0</v>
      </c>
      <c r="GY649" s="4"/>
      <c r="GZ649" s="4"/>
      <c r="HA649" s="4">
        <v>0</v>
      </c>
      <c r="HB649" s="4">
        <v>0</v>
      </c>
      <c r="HC649" s="4">
        <f t="shared" si="901"/>
        <v>0</v>
      </c>
      <c r="HD649" s="4"/>
      <c r="HE649" s="4" t="s">
        <v>3</v>
      </c>
      <c r="HF649" s="4" t="s">
        <v>3</v>
      </c>
      <c r="HG649" s="4"/>
      <c r="HH649" s="4"/>
      <c r="HI649" s="4"/>
      <c r="HJ649" s="4"/>
      <c r="HK649" s="4"/>
      <c r="HL649" s="4"/>
      <c r="HM649" s="4" t="s">
        <v>3</v>
      </c>
      <c r="HN649" s="4" t="s">
        <v>3</v>
      </c>
      <c r="HO649" s="4" t="s">
        <v>3</v>
      </c>
      <c r="HP649" s="4" t="s">
        <v>3</v>
      </c>
      <c r="HQ649" s="4" t="s">
        <v>3</v>
      </c>
      <c r="HR649" s="4"/>
      <c r="HS649" s="4">
        <v>0</v>
      </c>
      <c r="HT649" s="4"/>
      <c r="HU649" s="4"/>
      <c r="HV649" s="4"/>
      <c r="HW649" s="4"/>
      <c r="HX649" s="4"/>
      <c r="HY649" s="4"/>
      <c r="HZ649" s="4"/>
      <c r="IA649" s="4"/>
      <c r="IB649" s="4"/>
      <c r="IC649" s="4"/>
      <c r="ID649" s="4"/>
      <c r="IE649" s="4"/>
      <c r="IF649" s="4"/>
      <c r="IG649" s="4"/>
      <c r="IH649" s="4"/>
      <c r="II649" s="4"/>
      <c r="IJ649" s="4"/>
      <c r="IK649" s="4">
        <v>0</v>
      </c>
      <c r="IL649" s="4"/>
      <c r="IM649" s="4"/>
      <c r="IN649" s="4"/>
      <c r="IO649" s="4"/>
      <c r="IP649" s="4"/>
      <c r="IQ649" s="4"/>
      <c r="IR649" s="4"/>
      <c r="IS649" s="4"/>
      <c r="IT649" s="4"/>
      <c r="IU649" s="4"/>
    </row>
    <row r="650" spans="1:255" x14ac:dyDescent="0.25">
      <c r="A650" s="3">
        <v>17</v>
      </c>
      <c r="B650" s="3">
        <v>1</v>
      </c>
      <c r="C650" s="3"/>
      <c r="D650" s="3"/>
      <c r="E650" s="3" t="s">
        <v>825</v>
      </c>
      <c r="F650" s="3" t="s">
        <v>826</v>
      </c>
      <c r="G650" s="3" t="s">
        <v>2544</v>
      </c>
      <c r="H650" s="3" t="s">
        <v>764</v>
      </c>
      <c r="I650" s="3">
        <f>ROUND(676*1.02/1000,9)</f>
        <v>0.68952000000000002</v>
      </c>
      <c r="J650" s="3">
        <v>0</v>
      </c>
      <c r="K650" s="3">
        <f>ROUND(676*1.02/1000,9)</f>
        <v>0.68952000000000002</v>
      </c>
      <c r="L650" s="3"/>
      <c r="M650" s="3"/>
      <c r="N650" s="3"/>
      <c r="O650" s="3">
        <f t="shared" si="863"/>
        <v>31508.11</v>
      </c>
      <c r="P650" s="3">
        <f t="shared" si="864"/>
        <v>31508.11</v>
      </c>
      <c r="Q650" s="3">
        <f t="shared" si="865"/>
        <v>0</v>
      </c>
      <c r="R650" s="3">
        <f t="shared" si="866"/>
        <v>0</v>
      </c>
      <c r="S650" s="3">
        <f t="shared" si="867"/>
        <v>0</v>
      </c>
      <c r="T650" s="3">
        <f t="shared" si="868"/>
        <v>0</v>
      </c>
      <c r="U650" s="3">
        <f t="shared" si="869"/>
        <v>0</v>
      </c>
      <c r="V650" s="3">
        <f t="shared" si="870"/>
        <v>0</v>
      </c>
      <c r="W650" s="3">
        <f t="shared" si="871"/>
        <v>0</v>
      </c>
      <c r="X650" s="3">
        <f t="shared" si="872"/>
        <v>0</v>
      </c>
      <c r="Y650" s="3">
        <f t="shared" si="873"/>
        <v>0</v>
      </c>
      <c r="Z650" s="3"/>
      <c r="AA650" s="3">
        <v>54971259</v>
      </c>
      <c r="AB650" s="3">
        <f t="shared" si="874"/>
        <v>45695.71</v>
      </c>
      <c r="AC650" s="3">
        <f t="shared" si="875"/>
        <v>45695.71</v>
      </c>
      <c r="AD650" s="3">
        <f t="shared" si="876"/>
        <v>0</v>
      </c>
      <c r="AE650" s="3">
        <f t="shared" si="877"/>
        <v>0</v>
      </c>
      <c r="AF650" s="3">
        <f t="shared" si="878"/>
        <v>0</v>
      </c>
      <c r="AG650" s="3">
        <f t="shared" si="879"/>
        <v>0</v>
      </c>
      <c r="AH650" s="3">
        <f t="shared" si="880"/>
        <v>0</v>
      </c>
      <c r="AI650" s="3">
        <f t="shared" si="881"/>
        <v>0</v>
      </c>
      <c r="AJ650" s="3">
        <f t="shared" si="882"/>
        <v>0</v>
      </c>
      <c r="AK650" s="3">
        <v>45695.71</v>
      </c>
      <c r="AL650" s="3">
        <v>45695.71</v>
      </c>
      <c r="AM650" s="3">
        <v>0</v>
      </c>
      <c r="AN650" s="3">
        <v>0</v>
      </c>
      <c r="AO650" s="3">
        <v>0</v>
      </c>
      <c r="AP650" s="3">
        <v>0</v>
      </c>
      <c r="AQ650" s="3">
        <v>0</v>
      </c>
      <c r="AR650" s="3">
        <v>0</v>
      </c>
      <c r="AS650" s="3">
        <v>0</v>
      </c>
      <c r="AT650" s="3">
        <v>0</v>
      </c>
      <c r="AU650" s="3">
        <v>0</v>
      </c>
      <c r="AV650" s="3">
        <v>1</v>
      </c>
      <c r="AW650" s="3">
        <v>1</v>
      </c>
      <c r="AX650" s="3"/>
      <c r="AY650" s="3"/>
      <c r="AZ650" s="3">
        <v>1</v>
      </c>
      <c r="BA650" s="3">
        <v>1</v>
      </c>
      <c r="BB650" s="3">
        <v>1</v>
      </c>
      <c r="BC650" s="3">
        <v>1</v>
      </c>
      <c r="BD650" s="3" t="s">
        <v>3</v>
      </c>
      <c r="BE650" s="3" t="s">
        <v>3</v>
      </c>
      <c r="BF650" s="3" t="s">
        <v>3</v>
      </c>
      <c r="BG650" s="3" t="s">
        <v>3</v>
      </c>
      <c r="BH650" s="3">
        <v>3</v>
      </c>
      <c r="BI650" s="3">
        <v>2</v>
      </c>
      <c r="BJ650" s="3" t="s">
        <v>827</v>
      </c>
      <c r="BK650" s="3"/>
      <c r="BL650" s="3"/>
      <c r="BM650" s="3">
        <v>1618</v>
      </c>
      <c r="BN650" s="3">
        <v>0</v>
      </c>
      <c r="BO650" s="3" t="s">
        <v>3</v>
      </c>
      <c r="BP650" s="3">
        <v>0</v>
      </c>
      <c r="BQ650" s="3">
        <v>201</v>
      </c>
      <c r="BR650" s="3">
        <v>0</v>
      </c>
      <c r="BS650" s="3">
        <v>1</v>
      </c>
      <c r="BT650" s="3">
        <v>1</v>
      </c>
      <c r="BU650" s="3">
        <v>1</v>
      </c>
      <c r="BV650" s="3">
        <v>1</v>
      </c>
      <c r="BW650" s="3">
        <v>1</v>
      </c>
      <c r="BX650" s="3">
        <v>1</v>
      </c>
      <c r="BY650" s="3" t="s">
        <v>3</v>
      </c>
      <c r="BZ650" s="3">
        <v>0</v>
      </c>
      <c r="CA650" s="3">
        <v>0</v>
      </c>
      <c r="CB650" s="3" t="s">
        <v>3</v>
      </c>
      <c r="CC650" s="3"/>
      <c r="CD650" s="3"/>
      <c r="CE650" s="3">
        <v>1566</v>
      </c>
      <c r="CF650" s="3">
        <v>0</v>
      </c>
      <c r="CG650" s="3">
        <v>0</v>
      </c>
      <c r="CH650" s="3"/>
      <c r="CI650" s="3"/>
      <c r="CJ650" s="3"/>
      <c r="CK650" s="3"/>
      <c r="CL650" s="3"/>
      <c r="CM650" s="3">
        <v>0</v>
      </c>
      <c r="CN650" s="3" t="s">
        <v>3</v>
      </c>
      <c r="CO650" s="3">
        <v>0</v>
      </c>
      <c r="CP650" s="3">
        <f t="shared" si="883"/>
        <v>31508.11</v>
      </c>
      <c r="CQ650" s="3">
        <f t="shared" si="884"/>
        <v>45695.71</v>
      </c>
      <c r="CR650" s="3">
        <f t="shared" si="885"/>
        <v>0</v>
      </c>
      <c r="CS650" s="3">
        <f t="shared" si="886"/>
        <v>0</v>
      </c>
      <c r="CT650" s="3">
        <f t="shared" si="887"/>
        <v>0</v>
      </c>
      <c r="CU650" s="3">
        <f t="shared" si="888"/>
        <v>0</v>
      </c>
      <c r="CV650" s="3">
        <f t="shared" si="889"/>
        <v>0</v>
      </c>
      <c r="CW650" s="3">
        <f t="shared" si="890"/>
        <v>0</v>
      </c>
      <c r="CX650" s="3">
        <f t="shared" si="891"/>
        <v>0</v>
      </c>
      <c r="CY650" s="3">
        <f t="shared" si="892"/>
        <v>0</v>
      </c>
      <c r="CZ650" s="3">
        <f t="shared" si="893"/>
        <v>0</v>
      </c>
      <c r="DA650" s="3"/>
      <c r="DB650" s="3"/>
      <c r="DC650" s="3" t="s">
        <v>3</v>
      </c>
      <c r="DD650" s="3" t="s">
        <v>3</v>
      </c>
      <c r="DE650" s="3" t="s">
        <v>3</v>
      </c>
      <c r="DF650" s="3" t="s">
        <v>3</v>
      </c>
      <c r="DG650" s="3" t="s">
        <v>3</v>
      </c>
      <c r="DH650" s="3" t="s">
        <v>3</v>
      </c>
      <c r="DI650" s="3" t="s">
        <v>3</v>
      </c>
      <c r="DJ650" s="3" t="s">
        <v>3</v>
      </c>
      <c r="DK650" s="3" t="s">
        <v>3</v>
      </c>
      <c r="DL650" s="3" t="s">
        <v>3</v>
      </c>
      <c r="DM650" s="3" t="s">
        <v>3</v>
      </c>
      <c r="DN650" s="3">
        <v>0</v>
      </c>
      <c r="DO650" s="3">
        <v>0</v>
      </c>
      <c r="DP650" s="3">
        <v>1</v>
      </c>
      <c r="DQ650" s="3">
        <v>1</v>
      </c>
      <c r="DR650" s="3"/>
      <c r="DS650" s="3"/>
      <c r="DT650" s="3"/>
      <c r="DU650" s="3">
        <v>1003</v>
      </c>
      <c r="DV650" s="3" t="s">
        <v>764</v>
      </c>
      <c r="DW650" s="3" t="s">
        <v>764</v>
      </c>
      <c r="DX650" s="3">
        <v>1000</v>
      </c>
      <c r="DY650" s="3"/>
      <c r="DZ650" s="3" t="s">
        <v>3</v>
      </c>
      <c r="EA650" s="3" t="s">
        <v>3</v>
      </c>
      <c r="EB650" s="3" t="s">
        <v>3</v>
      </c>
      <c r="EC650" s="3" t="s">
        <v>3</v>
      </c>
      <c r="ED650" s="3"/>
      <c r="EE650" s="3">
        <v>57042987</v>
      </c>
      <c r="EF650" s="3">
        <v>201</v>
      </c>
      <c r="EG650" s="3" t="s">
        <v>575</v>
      </c>
      <c r="EH650" s="3">
        <v>0</v>
      </c>
      <c r="EI650" s="3" t="s">
        <v>3</v>
      </c>
      <c r="EJ650" s="3">
        <v>2</v>
      </c>
      <c r="EK650" s="3">
        <v>1618</v>
      </c>
      <c r="EL650" s="3" t="s">
        <v>576</v>
      </c>
      <c r="EM650" s="3" t="s">
        <v>577</v>
      </c>
      <c r="EN650" s="3"/>
      <c r="EO650" s="3" t="s">
        <v>3</v>
      </c>
      <c r="EP650" s="3"/>
      <c r="EQ650" s="3">
        <v>0</v>
      </c>
      <c r="ER650" s="3">
        <v>45695.71</v>
      </c>
      <c r="ES650" s="3">
        <v>45695.71</v>
      </c>
      <c r="ET650" s="3">
        <v>0</v>
      </c>
      <c r="EU650" s="3">
        <v>0</v>
      </c>
      <c r="EV650" s="3">
        <v>0</v>
      </c>
      <c r="EW650" s="3">
        <v>0</v>
      </c>
      <c r="EX650" s="3">
        <v>0</v>
      </c>
      <c r="EY650" s="3">
        <v>0</v>
      </c>
      <c r="EZ650" s="3"/>
      <c r="FA650" s="3"/>
      <c r="FB650" s="3"/>
      <c r="FC650" s="3"/>
      <c r="FD650" s="3"/>
      <c r="FE650" s="3"/>
      <c r="FF650" s="3"/>
      <c r="FG650" s="3"/>
      <c r="FH650" s="3"/>
      <c r="FI650" s="3"/>
      <c r="FJ650" s="3"/>
      <c r="FK650" s="3"/>
      <c r="FL650" s="3"/>
      <c r="FM650" s="3"/>
      <c r="FN650" s="3"/>
      <c r="FO650" s="3"/>
      <c r="FP650" s="3"/>
      <c r="FQ650" s="3">
        <v>0</v>
      </c>
      <c r="FR650" s="3">
        <v>0</v>
      </c>
      <c r="FS650" s="3">
        <v>0</v>
      </c>
      <c r="FT650" s="3"/>
      <c r="FU650" s="3"/>
      <c r="FV650" s="3"/>
      <c r="FW650" s="3"/>
      <c r="FX650" s="3">
        <v>0</v>
      </c>
      <c r="FY650" s="3">
        <v>0</v>
      </c>
      <c r="FZ650" s="3"/>
      <c r="GA650" s="3" t="s">
        <v>3</v>
      </c>
      <c r="GB650" s="3"/>
      <c r="GC650" s="3"/>
      <c r="GD650" s="3">
        <v>1</v>
      </c>
      <c r="GE650" s="3"/>
      <c r="GF650" s="3">
        <v>-2074927065</v>
      </c>
      <c r="GG650" s="3">
        <v>2</v>
      </c>
      <c r="GH650" s="3">
        <v>1</v>
      </c>
      <c r="GI650" s="3">
        <v>-2</v>
      </c>
      <c r="GJ650" s="3">
        <v>0</v>
      </c>
      <c r="GK650" s="3">
        <v>0</v>
      </c>
      <c r="GL650" s="3">
        <f t="shared" si="894"/>
        <v>0</v>
      </c>
      <c r="GM650" s="3">
        <f t="shared" si="895"/>
        <v>31508.11</v>
      </c>
      <c r="GN650" s="3">
        <f t="shared" si="896"/>
        <v>0</v>
      </c>
      <c r="GO650" s="3">
        <f t="shared" si="897"/>
        <v>31508.11</v>
      </c>
      <c r="GP650" s="3">
        <f t="shared" si="898"/>
        <v>0</v>
      </c>
      <c r="GQ650" s="3"/>
      <c r="GR650" s="3">
        <v>0</v>
      </c>
      <c r="GS650" s="3">
        <v>3</v>
      </c>
      <c r="GT650" s="3">
        <v>0</v>
      </c>
      <c r="GU650" s="3" t="s">
        <v>3</v>
      </c>
      <c r="GV650" s="3">
        <f t="shared" si="899"/>
        <v>0</v>
      </c>
      <c r="GW650" s="3">
        <v>1</v>
      </c>
      <c r="GX650" s="3">
        <f t="shared" si="900"/>
        <v>0</v>
      </c>
      <c r="GY650" s="3"/>
      <c r="GZ650" s="3"/>
      <c r="HA650" s="3">
        <v>0</v>
      </c>
      <c r="HB650" s="3">
        <v>0</v>
      </c>
      <c r="HC650" s="3">
        <f t="shared" si="901"/>
        <v>0</v>
      </c>
      <c r="HD650" s="3"/>
      <c r="HE650" s="3" t="s">
        <v>3</v>
      </c>
      <c r="HF650" s="3" t="s">
        <v>3</v>
      </c>
      <c r="HG650" s="3"/>
      <c r="HH650" s="3"/>
      <c r="HI650" s="3"/>
      <c r="HJ650" s="3"/>
      <c r="HK650" s="3"/>
      <c r="HL650" s="3"/>
      <c r="HM650" s="3" t="s">
        <v>3</v>
      </c>
      <c r="HN650" s="3" t="s">
        <v>3</v>
      </c>
      <c r="HO650" s="3" t="s">
        <v>3</v>
      </c>
      <c r="HP650" s="3" t="s">
        <v>3</v>
      </c>
      <c r="HQ650" s="3" t="s">
        <v>3</v>
      </c>
      <c r="HR650" s="3"/>
      <c r="HS650" s="3">
        <v>0</v>
      </c>
      <c r="HT650" s="3"/>
      <c r="HU650" s="3"/>
      <c r="HV650" s="3"/>
      <c r="HW650" s="3"/>
      <c r="HX650" s="3"/>
      <c r="HY650" s="3"/>
      <c r="HZ650" s="3"/>
      <c r="IA650" s="3"/>
      <c r="IB650" s="3"/>
      <c r="IC650" s="3"/>
      <c r="ID650" s="3"/>
      <c r="IE650" s="3"/>
      <c r="IF650" s="3"/>
      <c r="IG650" s="3"/>
      <c r="IH650" s="3"/>
      <c r="II650" s="3"/>
      <c r="IJ650" s="3"/>
      <c r="IK650" s="3">
        <v>0</v>
      </c>
      <c r="IL650" s="3"/>
      <c r="IM650" s="3"/>
      <c r="IN650" s="3"/>
      <c r="IO650" s="3"/>
      <c r="IP650" s="3"/>
      <c r="IQ650" s="3"/>
      <c r="IR650" s="3"/>
      <c r="IS650" s="3"/>
      <c r="IT650" s="3"/>
      <c r="IU650" s="3"/>
    </row>
    <row r="651" spans="1:255" x14ac:dyDescent="0.25">
      <c r="A651" s="4">
        <v>17</v>
      </c>
      <c r="B651" s="4">
        <v>1</v>
      </c>
      <c r="C651" s="4"/>
      <c r="D651" s="4"/>
      <c r="E651" s="4" t="s">
        <v>825</v>
      </c>
      <c r="F651" s="4" t="s">
        <v>826</v>
      </c>
      <c r="G651" s="4" t="s">
        <v>2544</v>
      </c>
      <c r="H651" s="4" t="s">
        <v>764</v>
      </c>
      <c r="I651" s="4">
        <f>ROUND(676*1.02/1000,9)</f>
        <v>0.68952000000000002</v>
      </c>
      <c r="J651" s="4">
        <v>0</v>
      </c>
      <c r="K651" s="4">
        <f>ROUND(676*1.02/1000,9)</f>
        <v>0.68952000000000002</v>
      </c>
      <c r="L651" s="4"/>
      <c r="M651" s="4"/>
      <c r="N651" s="4"/>
      <c r="O651" s="4">
        <f t="shared" si="863"/>
        <v>103661.68</v>
      </c>
      <c r="P651" s="4">
        <f t="shared" si="864"/>
        <v>103661.68</v>
      </c>
      <c r="Q651" s="4">
        <f t="shared" si="865"/>
        <v>0</v>
      </c>
      <c r="R651" s="4">
        <f t="shared" si="866"/>
        <v>0</v>
      </c>
      <c r="S651" s="4">
        <f t="shared" si="867"/>
        <v>0</v>
      </c>
      <c r="T651" s="4">
        <f t="shared" si="868"/>
        <v>0</v>
      </c>
      <c r="U651" s="4">
        <f t="shared" si="869"/>
        <v>0</v>
      </c>
      <c r="V651" s="4">
        <f t="shared" si="870"/>
        <v>0</v>
      </c>
      <c r="W651" s="4">
        <f t="shared" si="871"/>
        <v>0</v>
      </c>
      <c r="X651" s="4">
        <f t="shared" si="872"/>
        <v>0</v>
      </c>
      <c r="Y651" s="4">
        <f t="shared" si="873"/>
        <v>0</v>
      </c>
      <c r="Z651" s="4"/>
      <c r="AA651" s="4">
        <v>55890823</v>
      </c>
      <c r="AB651" s="4">
        <f t="shared" si="874"/>
        <v>45695.71</v>
      </c>
      <c r="AC651" s="4">
        <f t="shared" si="875"/>
        <v>45695.71</v>
      </c>
      <c r="AD651" s="4">
        <f t="shared" si="876"/>
        <v>0</v>
      </c>
      <c r="AE651" s="4">
        <f t="shared" si="877"/>
        <v>0</v>
      </c>
      <c r="AF651" s="4">
        <f t="shared" si="878"/>
        <v>0</v>
      </c>
      <c r="AG651" s="4">
        <f t="shared" si="879"/>
        <v>0</v>
      </c>
      <c r="AH651" s="4">
        <f t="shared" si="880"/>
        <v>0</v>
      </c>
      <c r="AI651" s="4">
        <f t="shared" si="881"/>
        <v>0</v>
      </c>
      <c r="AJ651" s="4">
        <f t="shared" si="882"/>
        <v>0</v>
      </c>
      <c r="AK651" s="4">
        <v>45695.71</v>
      </c>
      <c r="AL651" s="4">
        <v>45695.71</v>
      </c>
      <c r="AM651" s="4">
        <v>0</v>
      </c>
      <c r="AN651" s="4">
        <v>0</v>
      </c>
      <c r="AO651" s="4">
        <v>0</v>
      </c>
      <c r="AP651" s="4">
        <v>0</v>
      </c>
      <c r="AQ651" s="4">
        <v>0</v>
      </c>
      <c r="AR651" s="4">
        <v>0</v>
      </c>
      <c r="AS651" s="4">
        <v>0</v>
      </c>
      <c r="AT651" s="4">
        <v>0</v>
      </c>
      <c r="AU651" s="4">
        <v>0</v>
      </c>
      <c r="AV651" s="4">
        <v>1</v>
      </c>
      <c r="AW651" s="4">
        <v>1</v>
      </c>
      <c r="AX651" s="4"/>
      <c r="AY651" s="4"/>
      <c r="AZ651" s="4">
        <v>1</v>
      </c>
      <c r="BA651" s="4">
        <v>1</v>
      </c>
      <c r="BB651" s="4">
        <v>1</v>
      </c>
      <c r="BC651" s="4">
        <v>3.29</v>
      </c>
      <c r="BD651" s="4" t="s">
        <v>3</v>
      </c>
      <c r="BE651" s="4" t="s">
        <v>3</v>
      </c>
      <c r="BF651" s="4" t="s">
        <v>3</v>
      </c>
      <c r="BG651" s="4" t="s">
        <v>3</v>
      </c>
      <c r="BH651" s="4">
        <v>3</v>
      </c>
      <c r="BI651" s="4">
        <v>2</v>
      </c>
      <c r="BJ651" s="4" t="s">
        <v>827</v>
      </c>
      <c r="BK651" s="4"/>
      <c r="BL651" s="4"/>
      <c r="BM651" s="4">
        <v>1618</v>
      </c>
      <c r="BN651" s="4">
        <v>0</v>
      </c>
      <c r="BO651" s="4" t="s">
        <v>826</v>
      </c>
      <c r="BP651" s="4">
        <v>1</v>
      </c>
      <c r="BQ651" s="4">
        <v>201</v>
      </c>
      <c r="BR651" s="4">
        <v>0</v>
      </c>
      <c r="BS651" s="4">
        <v>1</v>
      </c>
      <c r="BT651" s="4">
        <v>1</v>
      </c>
      <c r="BU651" s="4">
        <v>1</v>
      </c>
      <c r="BV651" s="4">
        <v>1</v>
      </c>
      <c r="BW651" s="4">
        <v>1</v>
      </c>
      <c r="BX651" s="4">
        <v>1</v>
      </c>
      <c r="BY651" s="4" t="s">
        <v>3</v>
      </c>
      <c r="BZ651" s="4">
        <v>0</v>
      </c>
      <c r="CA651" s="4">
        <v>0</v>
      </c>
      <c r="CB651" s="4" t="s">
        <v>3</v>
      </c>
      <c r="CC651" s="4"/>
      <c r="CD651" s="4"/>
      <c r="CE651" s="4">
        <v>1566</v>
      </c>
      <c r="CF651" s="4">
        <v>0</v>
      </c>
      <c r="CG651" s="4">
        <v>0</v>
      </c>
      <c r="CH651" s="4"/>
      <c r="CI651" s="4"/>
      <c r="CJ651" s="4"/>
      <c r="CK651" s="4"/>
      <c r="CL651" s="4"/>
      <c r="CM651" s="4">
        <v>0</v>
      </c>
      <c r="CN651" s="4" t="s">
        <v>3</v>
      </c>
      <c r="CO651" s="4">
        <v>0</v>
      </c>
      <c r="CP651" s="4">
        <f t="shared" si="883"/>
        <v>103661.68</v>
      </c>
      <c r="CQ651" s="4">
        <f t="shared" si="884"/>
        <v>150338.89000000001</v>
      </c>
      <c r="CR651" s="4">
        <f t="shared" si="885"/>
        <v>0</v>
      </c>
      <c r="CS651" s="4">
        <f t="shared" si="886"/>
        <v>0</v>
      </c>
      <c r="CT651" s="4">
        <f t="shared" si="887"/>
        <v>0</v>
      </c>
      <c r="CU651" s="4">
        <f t="shared" si="888"/>
        <v>0</v>
      </c>
      <c r="CV651" s="4">
        <f t="shared" si="889"/>
        <v>0</v>
      </c>
      <c r="CW651" s="4">
        <f t="shared" si="890"/>
        <v>0</v>
      </c>
      <c r="CX651" s="4">
        <f t="shared" si="891"/>
        <v>0</v>
      </c>
      <c r="CY651" s="4">
        <f t="shared" si="892"/>
        <v>0</v>
      </c>
      <c r="CZ651" s="4">
        <f t="shared" si="893"/>
        <v>0</v>
      </c>
      <c r="DA651" s="4"/>
      <c r="DB651" s="4"/>
      <c r="DC651" s="4" t="s">
        <v>3</v>
      </c>
      <c r="DD651" s="4" t="s">
        <v>3</v>
      </c>
      <c r="DE651" s="4" t="s">
        <v>3</v>
      </c>
      <c r="DF651" s="4" t="s">
        <v>3</v>
      </c>
      <c r="DG651" s="4" t="s">
        <v>3</v>
      </c>
      <c r="DH651" s="4" t="s">
        <v>3</v>
      </c>
      <c r="DI651" s="4" t="s">
        <v>3</v>
      </c>
      <c r="DJ651" s="4" t="s">
        <v>3</v>
      </c>
      <c r="DK651" s="4" t="s">
        <v>3</v>
      </c>
      <c r="DL651" s="4" t="s">
        <v>3</v>
      </c>
      <c r="DM651" s="4" t="s">
        <v>3</v>
      </c>
      <c r="DN651" s="4">
        <v>0</v>
      </c>
      <c r="DO651" s="4">
        <v>0</v>
      </c>
      <c r="DP651" s="4">
        <v>1</v>
      </c>
      <c r="DQ651" s="4">
        <v>1</v>
      </c>
      <c r="DR651" s="4"/>
      <c r="DS651" s="4"/>
      <c r="DT651" s="4"/>
      <c r="DU651" s="4">
        <v>1003</v>
      </c>
      <c r="DV651" s="4" t="s">
        <v>764</v>
      </c>
      <c r="DW651" s="4" t="s">
        <v>764</v>
      </c>
      <c r="DX651" s="4">
        <v>1000</v>
      </c>
      <c r="DY651" s="4"/>
      <c r="DZ651" s="4" t="s">
        <v>3</v>
      </c>
      <c r="EA651" s="4" t="s">
        <v>3</v>
      </c>
      <c r="EB651" s="4" t="s">
        <v>3</v>
      </c>
      <c r="EC651" s="4" t="s">
        <v>3</v>
      </c>
      <c r="ED651" s="4"/>
      <c r="EE651" s="4">
        <v>57042987</v>
      </c>
      <c r="EF651" s="4">
        <v>201</v>
      </c>
      <c r="EG651" s="4" t="s">
        <v>575</v>
      </c>
      <c r="EH651" s="4">
        <v>0</v>
      </c>
      <c r="EI651" s="4" t="s">
        <v>3</v>
      </c>
      <c r="EJ651" s="4">
        <v>2</v>
      </c>
      <c r="EK651" s="4">
        <v>1618</v>
      </c>
      <c r="EL651" s="4" t="s">
        <v>576</v>
      </c>
      <c r="EM651" s="4" t="s">
        <v>577</v>
      </c>
      <c r="EN651" s="4"/>
      <c r="EO651" s="4" t="s">
        <v>3</v>
      </c>
      <c r="EP651" s="4"/>
      <c r="EQ651" s="4">
        <v>0</v>
      </c>
      <c r="ER651" s="4">
        <v>45695.71</v>
      </c>
      <c r="ES651" s="4">
        <v>45695.71</v>
      </c>
      <c r="ET651" s="4">
        <v>0</v>
      </c>
      <c r="EU651" s="4">
        <v>0</v>
      </c>
      <c r="EV651" s="4">
        <v>0</v>
      </c>
      <c r="EW651" s="4">
        <v>0</v>
      </c>
      <c r="EX651" s="4">
        <v>0</v>
      </c>
      <c r="EY651" s="4">
        <v>0</v>
      </c>
      <c r="EZ651" s="4"/>
      <c r="FA651" s="4"/>
      <c r="FB651" s="4"/>
      <c r="FC651" s="4"/>
      <c r="FD651" s="4"/>
      <c r="FE651" s="4"/>
      <c r="FF651" s="4"/>
      <c r="FG651" s="4"/>
      <c r="FH651" s="4"/>
      <c r="FI651" s="4"/>
      <c r="FJ651" s="4"/>
      <c r="FK651" s="4"/>
      <c r="FL651" s="4"/>
      <c r="FM651" s="4"/>
      <c r="FN651" s="4"/>
      <c r="FO651" s="4"/>
      <c r="FP651" s="4"/>
      <c r="FQ651" s="4">
        <v>0</v>
      </c>
      <c r="FR651" s="4">
        <v>0</v>
      </c>
      <c r="FS651" s="4">
        <v>0</v>
      </c>
      <c r="FT651" s="4"/>
      <c r="FU651" s="4"/>
      <c r="FV651" s="4"/>
      <c r="FW651" s="4"/>
      <c r="FX651" s="4">
        <v>0</v>
      </c>
      <c r="FY651" s="4">
        <v>0</v>
      </c>
      <c r="FZ651" s="4"/>
      <c r="GA651" s="4" t="s">
        <v>3</v>
      </c>
      <c r="GB651" s="4"/>
      <c r="GC651" s="4"/>
      <c r="GD651" s="4">
        <v>1</v>
      </c>
      <c r="GE651" s="4"/>
      <c r="GF651" s="4">
        <v>-2074927065</v>
      </c>
      <c r="GG651" s="4">
        <v>2</v>
      </c>
      <c r="GH651" s="4">
        <v>1</v>
      </c>
      <c r="GI651" s="4">
        <v>2</v>
      </c>
      <c r="GJ651" s="4">
        <v>0</v>
      </c>
      <c r="GK651" s="4">
        <v>0</v>
      </c>
      <c r="GL651" s="4">
        <f t="shared" si="894"/>
        <v>0</v>
      </c>
      <c r="GM651" s="4">
        <f t="shared" si="895"/>
        <v>103661.68</v>
      </c>
      <c r="GN651" s="4">
        <f t="shared" si="896"/>
        <v>0</v>
      </c>
      <c r="GO651" s="4">
        <f t="shared" si="897"/>
        <v>103661.68</v>
      </c>
      <c r="GP651" s="4">
        <f t="shared" si="898"/>
        <v>0</v>
      </c>
      <c r="GQ651" s="4"/>
      <c r="GR651" s="4">
        <v>0</v>
      </c>
      <c r="GS651" s="4">
        <v>0</v>
      </c>
      <c r="GT651" s="4">
        <v>0</v>
      </c>
      <c r="GU651" s="4" t="s">
        <v>3</v>
      </c>
      <c r="GV651" s="4">
        <f t="shared" si="899"/>
        <v>0</v>
      </c>
      <c r="GW651" s="4">
        <v>1</v>
      </c>
      <c r="GX651" s="4">
        <f t="shared" si="900"/>
        <v>0</v>
      </c>
      <c r="GY651" s="4"/>
      <c r="GZ651" s="4"/>
      <c r="HA651" s="4">
        <v>0</v>
      </c>
      <c r="HB651" s="4">
        <v>0</v>
      </c>
      <c r="HC651" s="4">
        <f t="shared" si="901"/>
        <v>0</v>
      </c>
      <c r="HD651" s="4"/>
      <c r="HE651" s="4" t="s">
        <v>3</v>
      </c>
      <c r="HF651" s="4" t="s">
        <v>3</v>
      </c>
      <c r="HG651" s="4"/>
      <c r="HH651" s="4"/>
      <c r="HI651" s="4"/>
      <c r="HJ651" s="4"/>
      <c r="HK651" s="4"/>
      <c r="HL651" s="4"/>
      <c r="HM651" s="4" t="s">
        <v>3</v>
      </c>
      <c r="HN651" s="4" t="s">
        <v>3</v>
      </c>
      <c r="HO651" s="4" t="s">
        <v>3</v>
      </c>
      <c r="HP651" s="4" t="s">
        <v>3</v>
      </c>
      <c r="HQ651" s="4" t="s">
        <v>3</v>
      </c>
      <c r="HR651" s="4"/>
      <c r="HS651" s="4">
        <v>0</v>
      </c>
      <c r="HT651" s="4"/>
      <c r="HU651" s="4"/>
      <c r="HV651" s="4"/>
      <c r="HW651" s="4"/>
      <c r="HX651" s="4"/>
      <c r="HY651" s="4"/>
      <c r="HZ651" s="4"/>
      <c r="IA651" s="4"/>
      <c r="IB651" s="4"/>
      <c r="IC651" s="4"/>
      <c r="ID651" s="4"/>
      <c r="IE651" s="4"/>
      <c r="IF651" s="4"/>
      <c r="IG651" s="4"/>
      <c r="IH651" s="4"/>
      <c r="II651" s="4"/>
      <c r="IJ651" s="4"/>
      <c r="IK651" s="4">
        <v>0</v>
      </c>
      <c r="IL651" s="4"/>
      <c r="IM651" s="4"/>
      <c r="IN651" s="4"/>
      <c r="IO651" s="4"/>
      <c r="IP651" s="4"/>
      <c r="IQ651" s="4"/>
      <c r="IR651" s="4"/>
      <c r="IS651" s="4"/>
      <c r="IT651" s="4"/>
      <c r="IU651" s="4"/>
    </row>
    <row r="652" spans="1:255" x14ac:dyDescent="0.25">
      <c r="A652" s="3">
        <v>17</v>
      </c>
      <c r="B652" s="3">
        <v>1</v>
      </c>
      <c r="C652" s="3"/>
      <c r="D652" s="3"/>
      <c r="E652" s="3" t="s">
        <v>828</v>
      </c>
      <c r="F652" s="3" t="s">
        <v>829</v>
      </c>
      <c r="G652" s="3" t="s">
        <v>830</v>
      </c>
      <c r="H652" s="3" t="s">
        <v>769</v>
      </c>
      <c r="I652" s="3">
        <f>ROUND(43*1.02,9)</f>
        <v>43.86</v>
      </c>
      <c r="J652" s="3">
        <v>0</v>
      </c>
      <c r="K652" s="3">
        <f>ROUND(43*1.02,9)</f>
        <v>43.86</v>
      </c>
      <c r="L652" s="3"/>
      <c r="M652" s="3"/>
      <c r="N652" s="3"/>
      <c r="O652" s="3">
        <f t="shared" si="863"/>
        <v>3039.94</v>
      </c>
      <c r="P652" s="3">
        <f t="shared" si="864"/>
        <v>3039.94</v>
      </c>
      <c r="Q652" s="3">
        <f t="shared" si="865"/>
        <v>0</v>
      </c>
      <c r="R652" s="3">
        <f t="shared" si="866"/>
        <v>0</v>
      </c>
      <c r="S652" s="3">
        <f t="shared" si="867"/>
        <v>0</v>
      </c>
      <c r="T652" s="3">
        <f t="shared" si="868"/>
        <v>0</v>
      </c>
      <c r="U652" s="3">
        <f t="shared" si="869"/>
        <v>0</v>
      </c>
      <c r="V652" s="3">
        <f t="shared" si="870"/>
        <v>0</v>
      </c>
      <c r="W652" s="3">
        <f t="shared" si="871"/>
        <v>0</v>
      </c>
      <c r="X652" s="3">
        <f t="shared" si="872"/>
        <v>0</v>
      </c>
      <c r="Y652" s="3">
        <f t="shared" si="873"/>
        <v>0</v>
      </c>
      <c r="Z652" s="3"/>
      <c r="AA652" s="3">
        <v>54971259</v>
      </c>
      <c r="AB652" s="3">
        <f t="shared" si="874"/>
        <v>69.31</v>
      </c>
      <c r="AC652" s="3">
        <f t="shared" si="875"/>
        <v>69.31</v>
      </c>
      <c r="AD652" s="3">
        <f t="shared" si="876"/>
        <v>0</v>
      </c>
      <c r="AE652" s="3">
        <f t="shared" si="877"/>
        <v>0</v>
      </c>
      <c r="AF652" s="3">
        <f t="shared" si="878"/>
        <v>0</v>
      </c>
      <c r="AG652" s="3">
        <f t="shared" si="879"/>
        <v>0</v>
      </c>
      <c r="AH652" s="3">
        <f t="shared" si="880"/>
        <v>0</v>
      </c>
      <c r="AI652" s="3">
        <f t="shared" si="881"/>
        <v>0</v>
      </c>
      <c r="AJ652" s="3">
        <f t="shared" si="882"/>
        <v>0</v>
      </c>
      <c r="AK652" s="3">
        <v>69.31</v>
      </c>
      <c r="AL652" s="3">
        <v>69.31</v>
      </c>
      <c r="AM652" s="3">
        <v>0</v>
      </c>
      <c r="AN652" s="3">
        <v>0</v>
      </c>
      <c r="AO652" s="3">
        <v>0</v>
      </c>
      <c r="AP652" s="3">
        <v>0</v>
      </c>
      <c r="AQ652" s="3">
        <v>0</v>
      </c>
      <c r="AR652" s="3">
        <v>0</v>
      </c>
      <c r="AS652" s="3">
        <v>0</v>
      </c>
      <c r="AT652" s="3">
        <v>0</v>
      </c>
      <c r="AU652" s="3">
        <v>0</v>
      </c>
      <c r="AV652" s="3">
        <v>1</v>
      </c>
      <c r="AW652" s="3">
        <v>1</v>
      </c>
      <c r="AX652" s="3"/>
      <c r="AY652" s="3"/>
      <c r="AZ652" s="3">
        <v>1</v>
      </c>
      <c r="BA652" s="3">
        <v>1</v>
      </c>
      <c r="BB652" s="3">
        <v>1</v>
      </c>
      <c r="BC652" s="3">
        <v>1</v>
      </c>
      <c r="BD652" s="3" t="s">
        <v>3</v>
      </c>
      <c r="BE652" s="3" t="s">
        <v>3</v>
      </c>
      <c r="BF652" s="3" t="s">
        <v>3</v>
      </c>
      <c r="BG652" s="3" t="s">
        <v>3</v>
      </c>
      <c r="BH652" s="3">
        <v>3</v>
      </c>
      <c r="BI652" s="3">
        <v>2</v>
      </c>
      <c r="BJ652" s="3" t="s">
        <v>829</v>
      </c>
      <c r="BK652" s="3"/>
      <c r="BL652" s="3"/>
      <c r="BM652" s="3">
        <v>400005</v>
      </c>
      <c r="BN652" s="3">
        <v>0</v>
      </c>
      <c r="BO652" s="3" t="s">
        <v>3</v>
      </c>
      <c r="BP652" s="3">
        <v>0</v>
      </c>
      <c r="BQ652" s="3">
        <v>213</v>
      </c>
      <c r="BR652" s="3">
        <v>0</v>
      </c>
      <c r="BS652" s="3">
        <v>1</v>
      </c>
      <c r="BT652" s="3">
        <v>1</v>
      </c>
      <c r="BU652" s="3">
        <v>1</v>
      </c>
      <c r="BV652" s="3">
        <v>1</v>
      </c>
      <c r="BW652" s="3">
        <v>1</v>
      </c>
      <c r="BX652" s="3">
        <v>1</v>
      </c>
      <c r="BY652" s="3" t="s">
        <v>3</v>
      </c>
      <c r="BZ652" s="3">
        <v>0</v>
      </c>
      <c r="CA652" s="3">
        <v>0</v>
      </c>
      <c r="CB652" s="3" t="s">
        <v>3</v>
      </c>
      <c r="CC652" s="3"/>
      <c r="CD652" s="3"/>
      <c r="CE652" s="3">
        <v>1566</v>
      </c>
      <c r="CF652" s="3">
        <v>0</v>
      </c>
      <c r="CG652" s="3">
        <v>0</v>
      </c>
      <c r="CH652" s="3"/>
      <c r="CI652" s="3"/>
      <c r="CJ652" s="3"/>
      <c r="CK652" s="3"/>
      <c r="CL652" s="3"/>
      <c r="CM652" s="3">
        <v>0</v>
      </c>
      <c r="CN652" s="3" t="s">
        <v>3</v>
      </c>
      <c r="CO652" s="3">
        <v>0</v>
      </c>
      <c r="CP652" s="3">
        <f t="shared" si="883"/>
        <v>3039.94</v>
      </c>
      <c r="CQ652" s="3">
        <f t="shared" si="884"/>
        <v>69.31</v>
      </c>
      <c r="CR652" s="3">
        <f t="shared" si="885"/>
        <v>0</v>
      </c>
      <c r="CS652" s="3">
        <f t="shared" si="886"/>
        <v>0</v>
      </c>
      <c r="CT652" s="3">
        <f t="shared" si="887"/>
        <v>0</v>
      </c>
      <c r="CU652" s="3">
        <f t="shared" si="888"/>
        <v>0</v>
      </c>
      <c r="CV652" s="3">
        <f t="shared" si="889"/>
        <v>0</v>
      </c>
      <c r="CW652" s="3">
        <f t="shared" si="890"/>
        <v>0</v>
      </c>
      <c r="CX652" s="3">
        <f t="shared" si="891"/>
        <v>0</v>
      </c>
      <c r="CY652" s="3">
        <f t="shared" si="892"/>
        <v>0</v>
      </c>
      <c r="CZ652" s="3">
        <f t="shared" si="893"/>
        <v>0</v>
      </c>
      <c r="DA652" s="3"/>
      <c r="DB652" s="3"/>
      <c r="DC652" s="3" t="s">
        <v>3</v>
      </c>
      <c r="DD652" s="3" t="s">
        <v>3</v>
      </c>
      <c r="DE652" s="3" t="s">
        <v>3</v>
      </c>
      <c r="DF652" s="3" t="s">
        <v>3</v>
      </c>
      <c r="DG652" s="3" t="s">
        <v>3</v>
      </c>
      <c r="DH652" s="3" t="s">
        <v>3</v>
      </c>
      <c r="DI652" s="3" t="s">
        <v>3</v>
      </c>
      <c r="DJ652" s="3" t="s">
        <v>3</v>
      </c>
      <c r="DK652" s="3" t="s">
        <v>3</v>
      </c>
      <c r="DL652" s="3" t="s">
        <v>3</v>
      </c>
      <c r="DM652" s="3" t="s">
        <v>3</v>
      </c>
      <c r="DN652" s="3">
        <v>0</v>
      </c>
      <c r="DO652" s="3">
        <v>0</v>
      </c>
      <c r="DP652" s="3">
        <v>1</v>
      </c>
      <c r="DQ652" s="3">
        <v>1</v>
      </c>
      <c r="DR652" s="3"/>
      <c r="DS652" s="3"/>
      <c r="DT652" s="3"/>
      <c r="DU652" s="3">
        <v>1003</v>
      </c>
      <c r="DV652" s="3" t="s">
        <v>769</v>
      </c>
      <c r="DW652" s="3" t="s">
        <v>769</v>
      </c>
      <c r="DX652" s="3">
        <v>1</v>
      </c>
      <c r="DY652" s="3"/>
      <c r="DZ652" s="3" t="s">
        <v>3</v>
      </c>
      <c r="EA652" s="3" t="s">
        <v>3</v>
      </c>
      <c r="EB652" s="3" t="s">
        <v>3</v>
      </c>
      <c r="EC652" s="3" t="s">
        <v>3</v>
      </c>
      <c r="ED652" s="3"/>
      <c r="EE652" s="3">
        <v>57042888</v>
      </c>
      <c r="EF652" s="3">
        <v>213</v>
      </c>
      <c r="EG652" s="3" t="s">
        <v>456</v>
      </c>
      <c r="EH652" s="3">
        <v>0</v>
      </c>
      <c r="EI652" s="3" t="s">
        <v>3</v>
      </c>
      <c r="EJ652" s="3">
        <v>1</v>
      </c>
      <c r="EK652" s="3">
        <v>400005</v>
      </c>
      <c r="EL652" s="3" t="s">
        <v>456</v>
      </c>
      <c r="EM652" s="3" t="s">
        <v>457</v>
      </c>
      <c r="EN652" s="3"/>
      <c r="EO652" s="3" t="s">
        <v>3</v>
      </c>
      <c r="EP652" s="3"/>
      <c r="EQ652" s="3">
        <v>16</v>
      </c>
      <c r="ER652" s="3">
        <v>0</v>
      </c>
      <c r="ES652" s="3">
        <v>69.31</v>
      </c>
      <c r="ET652" s="3">
        <v>0</v>
      </c>
      <c r="EU652" s="3">
        <v>0</v>
      </c>
      <c r="EV652" s="3">
        <v>0</v>
      </c>
      <c r="EW652" s="3">
        <v>0</v>
      </c>
      <c r="EX652" s="3">
        <v>0</v>
      </c>
      <c r="EY652" s="3">
        <v>0</v>
      </c>
      <c r="EZ652" s="3"/>
      <c r="FA652" s="3"/>
      <c r="FB652" s="3"/>
      <c r="FC652" s="3"/>
      <c r="FD652" s="3"/>
      <c r="FE652" s="3"/>
      <c r="FF652" s="3"/>
      <c r="FG652" s="3"/>
      <c r="FH652" s="3"/>
      <c r="FI652" s="3"/>
      <c r="FJ652" s="3"/>
      <c r="FK652" s="3"/>
      <c r="FL652" s="3"/>
      <c r="FM652" s="3"/>
      <c r="FN652" s="3"/>
      <c r="FO652" s="3"/>
      <c r="FP652" s="3"/>
      <c r="FQ652" s="3">
        <v>0</v>
      </c>
      <c r="FR652" s="3">
        <v>0</v>
      </c>
      <c r="FS652" s="3">
        <v>0</v>
      </c>
      <c r="FT652" s="3"/>
      <c r="FU652" s="3"/>
      <c r="FV652" s="3"/>
      <c r="FW652" s="3"/>
      <c r="FX652" s="3">
        <v>0</v>
      </c>
      <c r="FY652" s="3">
        <v>0</v>
      </c>
      <c r="FZ652" s="3"/>
      <c r="GA652" s="3" t="s">
        <v>831</v>
      </c>
      <c r="GB652" s="3"/>
      <c r="GC652" s="3"/>
      <c r="GD652" s="3">
        <v>1</v>
      </c>
      <c r="GE652" s="3"/>
      <c r="GF652" s="3">
        <v>-2070836744</v>
      </c>
      <c r="GG652" s="3">
        <v>2</v>
      </c>
      <c r="GH652" s="3">
        <v>4</v>
      </c>
      <c r="GI652" s="3">
        <v>-2</v>
      </c>
      <c r="GJ652" s="3">
        <v>0</v>
      </c>
      <c r="GK652" s="3">
        <v>0</v>
      </c>
      <c r="GL652" s="3">
        <f t="shared" si="894"/>
        <v>0</v>
      </c>
      <c r="GM652" s="3">
        <f t="shared" si="895"/>
        <v>3039.94</v>
      </c>
      <c r="GN652" s="3">
        <f t="shared" si="896"/>
        <v>0</v>
      </c>
      <c r="GO652" s="3">
        <f t="shared" si="897"/>
        <v>3039.94</v>
      </c>
      <c r="GP652" s="3">
        <f t="shared" si="898"/>
        <v>0</v>
      </c>
      <c r="GQ652" s="3"/>
      <c r="GR652" s="3">
        <v>1</v>
      </c>
      <c r="GS652" s="3">
        <v>2</v>
      </c>
      <c r="GT652" s="3">
        <v>0</v>
      </c>
      <c r="GU652" s="3" t="s">
        <v>3</v>
      </c>
      <c r="GV652" s="3">
        <f t="shared" si="899"/>
        <v>0</v>
      </c>
      <c r="GW652" s="3">
        <v>1</v>
      </c>
      <c r="GX652" s="3">
        <f t="shared" si="900"/>
        <v>0</v>
      </c>
      <c r="GY652" s="3"/>
      <c r="GZ652" s="3"/>
      <c r="HA652" s="3">
        <v>0</v>
      </c>
      <c r="HB652" s="3">
        <v>0</v>
      </c>
      <c r="HC652" s="3">
        <f t="shared" si="901"/>
        <v>0</v>
      </c>
      <c r="HD652" s="3"/>
      <c r="HE652" s="3" t="s">
        <v>459</v>
      </c>
      <c r="HF652" s="3" t="s">
        <v>37</v>
      </c>
      <c r="HG652" s="3"/>
      <c r="HH652" s="3"/>
      <c r="HI652" s="3"/>
      <c r="HJ652" s="3"/>
      <c r="HK652" s="3"/>
      <c r="HL652" s="3"/>
      <c r="HM652" s="3" t="s">
        <v>3</v>
      </c>
      <c r="HN652" s="3" t="s">
        <v>3</v>
      </c>
      <c r="HO652" s="3" t="s">
        <v>3</v>
      </c>
      <c r="HP652" s="3" t="s">
        <v>3</v>
      </c>
      <c r="HQ652" s="3" t="s">
        <v>3</v>
      </c>
      <c r="HR652" s="3"/>
      <c r="HS652" s="3">
        <v>0</v>
      </c>
      <c r="HT652" s="3"/>
      <c r="HU652" s="3"/>
      <c r="HV652" s="3"/>
      <c r="HW652" s="3"/>
      <c r="HX652" s="3"/>
      <c r="HY652" s="3"/>
      <c r="HZ652" s="3"/>
      <c r="IA652" s="3"/>
      <c r="IB652" s="3"/>
      <c r="IC652" s="3"/>
      <c r="ID652" s="3"/>
      <c r="IE652" s="3"/>
      <c r="IF652" s="3"/>
      <c r="IG652" s="3"/>
      <c r="IH652" s="3"/>
      <c r="II652" s="3"/>
      <c r="IJ652" s="3"/>
      <c r="IK652" s="3">
        <v>0</v>
      </c>
      <c r="IL652" s="3"/>
      <c r="IM652" s="3"/>
      <c r="IN652" s="3"/>
      <c r="IO652" s="3"/>
      <c r="IP652" s="3"/>
      <c r="IQ652" s="3"/>
      <c r="IR652" s="3"/>
      <c r="IS652" s="3"/>
      <c r="IT652" s="3"/>
      <c r="IU652" s="3"/>
    </row>
    <row r="653" spans="1:255" x14ac:dyDescent="0.25">
      <c r="A653" s="4">
        <v>17</v>
      </c>
      <c r="B653" s="4">
        <v>1</v>
      </c>
      <c r="C653" s="4"/>
      <c r="D653" s="4"/>
      <c r="E653" s="4" t="s">
        <v>828</v>
      </c>
      <c r="F653" s="4" t="s">
        <v>829</v>
      </c>
      <c r="G653" s="4" t="s">
        <v>830</v>
      </c>
      <c r="H653" s="4" t="s">
        <v>769</v>
      </c>
      <c r="I653" s="4">
        <f>ROUND(43*1.02,9)</f>
        <v>43.86</v>
      </c>
      <c r="J653" s="4">
        <v>0</v>
      </c>
      <c r="K653" s="4">
        <f>ROUND(43*1.02,9)</f>
        <v>43.86</v>
      </c>
      <c r="L653" s="4"/>
      <c r="M653" s="4"/>
      <c r="N653" s="4"/>
      <c r="O653" s="4">
        <f t="shared" si="863"/>
        <v>29913.01</v>
      </c>
      <c r="P653" s="4">
        <f t="shared" si="864"/>
        <v>29913.01</v>
      </c>
      <c r="Q653" s="4">
        <f t="shared" si="865"/>
        <v>0</v>
      </c>
      <c r="R653" s="4">
        <f t="shared" si="866"/>
        <v>0</v>
      </c>
      <c r="S653" s="4">
        <f t="shared" si="867"/>
        <v>0</v>
      </c>
      <c r="T653" s="4">
        <f t="shared" si="868"/>
        <v>0</v>
      </c>
      <c r="U653" s="4">
        <f t="shared" si="869"/>
        <v>0</v>
      </c>
      <c r="V653" s="4">
        <f t="shared" si="870"/>
        <v>0</v>
      </c>
      <c r="W653" s="4">
        <f t="shared" si="871"/>
        <v>0</v>
      </c>
      <c r="X653" s="4">
        <f t="shared" si="872"/>
        <v>0</v>
      </c>
      <c r="Y653" s="4">
        <f t="shared" si="873"/>
        <v>0</v>
      </c>
      <c r="Z653" s="4"/>
      <c r="AA653" s="4">
        <v>55890823</v>
      </c>
      <c r="AB653" s="4">
        <f t="shared" si="874"/>
        <v>69.31</v>
      </c>
      <c r="AC653" s="4">
        <f t="shared" si="875"/>
        <v>69.31</v>
      </c>
      <c r="AD653" s="4">
        <f t="shared" si="876"/>
        <v>0</v>
      </c>
      <c r="AE653" s="4">
        <f t="shared" si="877"/>
        <v>0</v>
      </c>
      <c r="AF653" s="4">
        <f t="shared" si="878"/>
        <v>0</v>
      </c>
      <c r="AG653" s="4">
        <f t="shared" si="879"/>
        <v>0</v>
      </c>
      <c r="AH653" s="4">
        <f t="shared" si="880"/>
        <v>0</v>
      </c>
      <c r="AI653" s="4">
        <f t="shared" si="881"/>
        <v>0</v>
      </c>
      <c r="AJ653" s="4">
        <f t="shared" si="882"/>
        <v>0</v>
      </c>
      <c r="AK653" s="4">
        <v>69.31</v>
      </c>
      <c r="AL653" s="4">
        <v>69.31</v>
      </c>
      <c r="AM653" s="4">
        <v>0</v>
      </c>
      <c r="AN653" s="4">
        <v>0</v>
      </c>
      <c r="AO653" s="4">
        <v>0</v>
      </c>
      <c r="AP653" s="4">
        <v>0</v>
      </c>
      <c r="AQ653" s="4">
        <v>0</v>
      </c>
      <c r="AR653" s="4">
        <v>0</v>
      </c>
      <c r="AS653" s="4">
        <v>0</v>
      </c>
      <c r="AT653" s="4">
        <v>0</v>
      </c>
      <c r="AU653" s="4">
        <v>0</v>
      </c>
      <c r="AV653" s="4">
        <v>1</v>
      </c>
      <c r="AW653" s="4">
        <v>1</v>
      </c>
      <c r="AX653" s="4"/>
      <c r="AY653" s="4"/>
      <c r="AZ653" s="4">
        <v>1</v>
      </c>
      <c r="BA653" s="4">
        <v>1</v>
      </c>
      <c r="BB653" s="4">
        <v>1</v>
      </c>
      <c r="BC653" s="4">
        <v>9.84</v>
      </c>
      <c r="BD653" s="4" t="s">
        <v>3</v>
      </c>
      <c r="BE653" s="4" t="s">
        <v>3</v>
      </c>
      <c r="BF653" s="4" t="s">
        <v>3</v>
      </c>
      <c r="BG653" s="4" t="s">
        <v>3</v>
      </c>
      <c r="BH653" s="4">
        <v>3</v>
      </c>
      <c r="BI653" s="4">
        <v>2</v>
      </c>
      <c r="BJ653" s="4" t="s">
        <v>829</v>
      </c>
      <c r="BK653" s="4"/>
      <c r="BL653" s="4"/>
      <c r="BM653" s="4">
        <v>400005</v>
      </c>
      <c r="BN653" s="4">
        <v>0</v>
      </c>
      <c r="BO653" s="4" t="s">
        <v>3</v>
      </c>
      <c r="BP653" s="4">
        <v>0</v>
      </c>
      <c r="BQ653" s="4">
        <v>213</v>
      </c>
      <c r="BR653" s="4">
        <v>0</v>
      </c>
      <c r="BS653" s="4">
        <v>1</v>
      </c>
      <c r="BT653" s="4">
        <v>1</v>
      </c>
      <c r="BU653" s="4">
        <v>1</v>
      </c>
      <c r="BV653" s="4">
        <v>1</v>
      </c>
      <c r="BW653" s="4">
        <v>1</v>
      </c>
      <c r="BX653" s="4">
        <v>1</v>
      </c>
      <c r="BY653" s="4" t="s">
        <v>3</v>
      </c>
      <c r="BZ653" s="4">
        <v>0</v>
      </c>
      <c r="CA653" s="4">
        <v>0</v>
      </c>
      <c r="CB653" s="4" t="s">
        <v>3</v>
      </c>
      <c r="CC653" s="4"/>
      <c r="CD653" s="4"/>
      <c r="CE653" s="4">
        <v>1566</v>
      </c>
      <c r="CF653" s="4">
        <v>0</v>
      </c>
      <c r="CG653" s="4">
        <v>0</v>
      </c>
      <c r="CH653" s="4"/>
      <c r="CI653" s="4"/>
      <c r="CJ653" s="4"/>
      <c r="CK653" s="4"/>
      <c r="CL653" s="4"/>
      <c r="CM653" s="4">
        <v>0</v>
      </c>
      <c r="CN653" s="4" t="s">
        <v>3</v>
      </c>
      <c r="CO653" s="4">
        <v>0</v>
      </c>
      <c r="CP653" s="4">
        <f t="shared" si="883"/>
        <v>29913.01</v>
      </c>
      <c r="CQ653" s="4">
        <f t="shared" si="884"/>
        <v>682.01</v>
      </c>
      <c r="CR653" s="4">
        <f t="shared" si="885"/>
        <v>0</v>
      </c>
      <c r="CS653" s="4">
        <f t="shared" si="886"/>
        <v>0</v>
      </c>
      <c r="CT653" s="4">
        <f t="shared" si="887"/>
        <v>0</v>
      </c>
      <c r="CU653" s="4">
        <f t="shared" si="888"/>
        <v>0</v>
      </c>
      <c r="CV653" s="4">
        <f t="shared" si="889"/>
        <v>0</v>
      </c>
      <c r="CW653" s="4">
        <f t="shared" si="890"/>
        <v>0</v>
      </c>
      <c r="CX653" s="4">
        <f t="shared" si="891"/>
        <v>0</v>
      </c>
      <c r="CY653" s="4">
        <f t="shared" si="892"/>
        <v>0</v>
      </c>
      <c r="CZ653" s="4">
        <f t="shared" si="893"/>
        <v>0</v>
      </c>
      <c r="DA653" s="4"/>
      <c r="DB653" s="4"/>
      <c r="DC653" s="4" t="s">
        <v>3</v>
      </c>
      <c r="DD653" s="4" t="s">
        <v>3</v>
      </c>
      <c r="DE653" s="4" t="s">
        <v>3</v>
      </c>
      <c r="DF653" s="4" t="s">
        <v>3</v>
      </c>
      <c r="DG653" s="4" t="s">
        <v>3</v>
      </c>
      <c r="DH653" s="4" t="s">
        <v>3</v>
      </c>
      <c r="DI653" s="4" t="s">
        <v>3</v>
      </c>
      <c r="DJ653" s="4" t="s">
        <v>3</v>
      </c>
      <c r="DK653" s="4" t="s">
        <v>3</v>
      </c>
      <c r="DL653" s="4" t="s">
        <v>3</v>
      </c>
      <c r="DM653" s="4" t="s">
        <v>3</v>
      </c>
      <c r="DN653" s="4">
        <v>0</v>
      </c>
      <c r="DO653" s="4">
        <v>0</v>
      </c>
      <c r="DP653" s="4">
        <v>1</v>
      </c>
      <c r="DQ653" s="4">
        <v>1</v>
      </c>
      <c r="DR653" s="4"/>
      <c r="DS653" s="4"/>
      <c r="DT653" s="4"/>
      <c r="DU653" s="4">
        <v>1003</v>
      </c>
      <c r="DV653" s="4" t="s">
        <v>769</v>
      </c>
      <c r="DW653" s="4" t="s">
        <v>769</v>
      </c>
      <c r="DX653" s="4">
        <v>1</v>
      </c>
      <c r="DY653" s="4"/>
      <c r="DZ653" s="4" t="s">
        <v>3</v>
      </c>
      <c r="EA653" s="4" t="s">
        <v>3</v>
      </c>
      <c r="EB653" s="4" t="s">
        <v>3</v>
      </c>
      <c r="EC653" s="4" t="s">
        <v>3</v>
      </c>
      <c r="ED653" s="4"/>
      <c r="EE653" s="4">
        <v>57042888</v>
      </c>
      <c r="EF653" s="4">
        <v>213</v>
      </c>
      <c r="EG653" s="4" t="s">
        <v>456</v>
      </c>
      <c r="EH653" s="4">
        <v>0</v>
      </c>
      <c r="EI653" s="4" t="s">
        <v>3</v>
      </c>
      <c r="EJ653" s="4">
        <v>1</v>
      </c>
      <c r="EK653" s="4">
        <v>400005</v>
      </c>
      <c r="EL653" s="4" t="s">
        <v>456</v>
      </c>
      <c r="EM653" s="4" t="s">
        <v>457</v>
      </c>
      <c r="EN653" s="4"/>
      <c r="EO653" s="4" t="s">
        <v>3</v>
      </c>
      <c r="EP653" s="4"/>
      <c r="EQ653" s="4">
        <v>16</v>
      </c>
      <c r="ER653" s="4">
        <v>0</v>
      </c>
      <c r="ES653" s="4">
        <v>69.31</v>
      </c>
      <c r="ET653" s="4">
        <v>0</v>
      </c>
      <c r="EU653" s="4">
        <v>0</v>
      </c>
      <c r="EV653" s="4">
        <v>0</v>
      </c>
      <c r="EW653" s="4">
        <v>0</v>
      </c>
      <c r="EX653" s="4">
        <v>0</v>
      </c>
      <c r="EY653" s="4">
        <v>0</v>
      </c>
      <c r="EZ653" s="4">
        <v>5</v>
      </c>
      <c r="FA653" s="4"/>
      <c r="FB653" s="4"/>
      <c r="FC653" s="4">
        <v>1</v>
      </c>
      <c r="FD653" s="4">
        <v>18</v>
      </c>
      <c r="FE653" s="4"/>
      <c r="FF653" s="4">
        <v>815.75</v>
      </c>
      <c r="FG653" s="4"/>
      <c r="FH653" s="4"/>
      <c r="FI653" s="4"/>
      <c r="FJ653" s="4"/>
      <c r="FK653" s="4"/>
      <c r="FL653" s="4"/>
      <c r="FM653" s="4"/>
      <c r="FN653" s="4"/>
      <c r="FO653" s="4"/>
      <c r="FP653" s="4"/>
      <c r="FQ653" s="4">
        <v>0</v>
      </c>
      <c r="FR653" s="4">
        <v>0</v>
      </c>
      <c r="FS653" s="4">
        <v>0</v>
      </c>
      <c r="FT653" s="4"/>
      <c r="FU653" s="4"/>
      <c r="FV653" s="4"/>
      <c r="FW653" s="4"/>
      <c r="FX653" s="4">
        <v>0</v>
      </c>
      <c r="FY653" s="4">
        <v>0</v>
      </c>
      <c r="FZ653" s="4"/>
      <c r="GA653" s="4" t="s">
        <v>831</v>
      </c>
      <c r="GB653" s="4"/>
      <c r="GC653" s="4"/>
      <c r="GD653" s="4">
        <v>1</v>
      </c>
      <c r="GE653" s="4"/>
      <c r="GF653" s="4">
        <v>-2070836744</v>
      </c>
      <c r="GG653" s="4">
        <v>2</v>
      </c>
      <c r="GH653" s="4">
        <v>3</v>
      </c>
      <c r="GI653" s="4">
        <v>5</v>
      </c>
      <c r="GJ653" s="4">
        <v>0</v>
      </c>
      <c r="GK653" s="4">
        <v>0</v>
      </c>
      <c r="GL653" s="4">
        <f t="shared" si="894"/>
        <v>0</v>
      </c>
      <c r="GM653" s="4">
        <f t="shared" si="895"/>
        <v>29913.01</v>
      </c>
      <c r="GN653" s="4">
        <f t="shared" si="896"/>
        <v>0</v>
      </c>
      <c r="GO653" s="4">
        <f t="shared" si="897"/>
        <v>29913.01</v>
      </c>
      <c r="GP653" s="4">
        <f t="shared" si="898"/>
        <v>0</v>
      </c>
      <c r="GQ653" s="4"/>
      <c r="GR653" s="4">
        <v>1</v>
      </c>
      <c r="GS653" s="4">
        <v>1</v>
      </c>
      <c r="GT653" s="4">
        <v>0</v>
      </c>
      <c r="GU653" s="4" t="s">
        <v>3</v>
      </c>
      <c r="GV653" s="4">
        <f t="shared" si="899"/>
        <v>0</v>
      </c>
      <c r="GW653" s="4">
        <v>1</v>
      </c>
      <c r="GX653" s="4">
        <f t="shared" si="900"/>
        <v>0</v>
      </c>
      <c r="GY653" s="4"/>
      <c r="GZ653" s="4"/>
      <c r="HA653" s="4">
        <v>0</v>
      </c>
      <c r="HB653" s="4">
        <v>0</v>
      </c>
      <c r="HC653" s="4">
        <f t="shared" si="901"/>
        <v>0</v>
      </c>
      <c r="HD653" s="4"/>
      <c r="HE653" s="4" t="s">
        <v>459</v>
      </c>
      <c r="HF653" s="4" t="s">
        <v>37</v>
      </c>
      <c r="HG653" s="4"/>
      <c r="HH653" s="4"/>
      <c r="HI653" s="4"/>
      <c r="HJ653" s="4"/>
      <c r="HK653" s="4"/>
      <c r="HL653" s="4"/>
      <c r="HM653" s="4" t="s">
        <v>3</v>
      </c>
      <c r="HN653" s="4" t="s">
        <v>3</v>
      </c>
      <c r="HO653" s="4" t="s">
        <v>3</v>
      </c>
      <c r="HP653" s="4" t="s">
        <v>3</v>
      </c>
      <c r="HQ653" s="4" t="s">
        <v>3</v>
      </c>
      <c r="HR653" s="4"/>
      <c r="HS653" s="4">
        <v>0</v>
      </c>
      <c r="HT653" s="4"/>
      <c r="HU653" s="4"/>
      <c r="HV653" s="4"/>
      <c r="HW653" s="4"/>
      <c r="HX653" s="4"/>
      <c r="HY653" s="4"/>
      <c r="HZ653" s="4"/>
      <c r="IA653" s="4"/>
      <c r="IB653" s="4"/>
      <c r="IC653" s="4"/>
      <c r="ID653" s="4"/>
      <c r="IE653" s="4"/>
      <c r="IF653" s="4"/>
      <c r="IG653" s="4"/>
      <c r="IH653" s="4"/>
      <c r="II653" s="4"/>
      <c r="IJ653" s="4"/>
      <c r="IK653" s="4">
        <v>0</v>
      </c>
      <c r="IL653" s="4"/>
      <c r="IM653" s="4"/>
      <c r="IN653" s="4"/>
      <c r="IO653" s="4"/>
      <c r="IP653" s="4"/>
      <c r="IQ653" s="4"/>
      <c r="IR653" s="4"/>
      <c r="IS653" s="4"/>
      <c r="IT653" s="4"/>
      <c r="IU653" s="4"/>
    </row>
    <row r="654" spans="1:255" x14ac:dyDescent="0.25">
      <c r="A654" s="3">
        <v>17</v>
      </c>
      <c r="B654" s="3">
        <v>1</v>
      </c>
      <c r="C654" s="3"/>
      <c r="D654" s="3"/>
      <c r="E654" s="3" t="s">
        <v>832</v>
      </c>
      <c r="F654" s="3" t="s">
        <v>833</v>
      </c>
      <c r="G654" s="3" t="s">
        <v>834</v>
      </c>
      <c r="H654" s="3" t="s">
        <v>769</v>
      </c>
      <c r="I654" s="3">
        <f>ROUND(44*1.02,9)</f>
        <v>44.88</v>
      </c>
      <c r="J654" s="3">
        <v>0</v>
      </c>
      <c r="K654" s="3">
        <f>ROUND(44*1.02,9)</f>
        <v>44.88</v>
      </c>
      <c r="L654" s="3"/>
      <c r="M654" s="3"/>
      <c r="N654" s="3"/>
      <c r="O654" s="3">
        <f t="shared" si="863"/>
        <v>2997.54</v>
      </c>
      <c r="P654" s="3">
        <f t="shared" si="864"/>
        <v>2997.54</v>
      </c>
      <c r="Q654" s="3">
        <f t="shared" si="865"/>
        <v>0</v>
      </c>
      <c r="R654" s="3">
        <f t="shared" si="866"/>
        <v>0</v>
      </c>
      <c r="S654" s="3">
        <f t="shared" si="867"/>
        <v>0</v>
      </c>
      <c r="T654" s="3">
        <f t="shared" si="868"/>
        <v>0</v>
      </c>
      <c r="U654" s="3">
        <f t="shared" si="869"/>
        <v>0</v>
      </c>
      <c r="V654" s="3">
        <f t="shared" si="870"/>
        <v>0</v>
      </c>
      <c r="W654" s="3">
        <f t="shared" si="871"/>
        <v>0</v>
      </c>
      <c r="X654" s="3">
        <f t="shared" si="872"/>
        <v>0</v>
      </c>
      <c r="Y654" s="3">
        <f t="shared" si="873"/>
        <v>0</v>
      </c>
      <c r="Z654" s="3"/>
      <c r="AA654" s="3">
        <v>54971259</v>
      </c>
      <c r="AB654" s="3">
        <f t="shared" si="874"/>
        <v>66.790000000000006</v>
      </c>
      <c r="AC654" s="3">
        <f t="shared" si="875"/>
        <v>66.790000000000006</v>
      </c>
      <c r="AD654" s="3">
        <f t="shared" si="876"/>
        <v>0</v>
      </c>
      <c r="AE654" s="3">
        <f t="shared" si="877"/>
        <v>0</v>
      </c>
      <c r="AF654" s="3">
        <f t="shared" si="878"/>
        <v>0</v>
      </c>
      <c r="AG654" s="3">
        <f t="shared" si="879"/>
        <v>0</v>
      </c>
      <c r="AH654" s="3">
        <f t="shared" si="880"/>
        <v>0</v>
      </c>
      <c r="AI654" s="3">
        <f t="shared" si="881"/>
        <v>0</v>
      </c>
      <c r="AJ654" s="3">
        <f t="shared" si="882"/>
        <v>0</v>
      </c>
      <c r="AK654" s="3">
        <v>66.790000000000006</v>
      </c>
      <c r="AL654" s="3">
        <v>66.790000000000006</v>
      </c>
      <c r="AM654" s="3">
        <v>0</v>
      </c>
      <c r="AN654" s="3">
        <v>0</v>
      </c>
      <c r="AO654" s="3">
        <v>0</v>
      </c>
      <c r="AP654" s="3">
        <v>0</v>
      </c>
      <c r="AQ654" s="3">
        <v>0</v>
      </c>
      <c r="AR654" s="3">
        <v>0</v>
      </c>
      <c r="AS654" s="3">
        <v>0</v>
      </c>
      <c r="AT654" s="3">
        <v>0</v>
      </c>
      <c r="AU654" s="3">
        <v>0</v>
      </c>
      <c r="AV654" s="3">
        <v>1</v>
      </c>
      <c r="AW654" s="3">
        <v>1</v>
      </c>
      <c r="AX654" s="3"/>
      <c r="AY654" s="3"/>
      <c r="AZ654" s="3">
        <v>1</v>
      </c>
      <c r="BA654" s="3">
        <v>1</v>
      </c>
      <c r="BB654" s="3">
        <v>1</v>
      </c>
      <c r="BC654" s="3">
        <v>1</v>
      </c>
      <c r="BD654" s="3" t="s">
        <v>3</v>
      </c>
      <c r="BE654" s="3" t="s">
        <v>3</v>
      </c>
      <c r="BF654" s="3" t="s">
        <v>3</v>
      </c>
      <c r="BG654" s="3" t="s">
        <v>3</v>
      </c>
      <c r="BH654" s="3">
        <v>3</v>
      </c>
      <c r="BI654" s="3">
        <v>2</v>
      </c>
      <c r="BJ654" s="3" t="s">
        <v>833</v>
      </c>
      <c r="BK654" s="3"/>
      <c r="BL654" s="3"/>
      <c r="BM654" s="3">
        <v>400005</v>
      </c>
      <c r="BN654" s="3">
        <v>0</v>
      </c>
      <c r="BO654" s="3" t="s">
        <v>3</v>
      </c>
      <c r="BP654" s="3">
        <v>0</v>
      </c>
      <c r="BQ654" s="3">
        <v>213</v>
      </c>
      <c r="BR654" s="3">
        <v>0</v>
      </c>
      <c r="BS654" s="3">
        <v>1</v>
      </c>
      <c r="BT654" s="3">
        <v>1</v>
      </c>
      <c r="BU654" s="3">
        <v>1</v>
      </c>
      <c r="BV654" s="3">
        <v>1</v>
      </c>
      <c r="BW654" s="3">
        <v>1</v>
      </c>
      <c r="BX654" s="3">
        <v>1</v>
      </c>
      <c r="BY654" s="3" t="s">
        <v>3</v>
      </c>
      <c r="BZ654" s="3">
        <v>0</v>
      </c>
      <c r="CA654" s="3">
        <v>0</v>
      </c>
      <c r="CB654" s="3" t="s">
        <v>3</v>
      </c>
      <c r="CC654" s="3"/>
      <c r="CD654" s="3"/>
      <c r="CE654" s="3">
        <v>1566</v>
      </c>
      <c r="CF654" s="3">
        <v>0</v>
      </c>
      <c r="CG654" s="3">
        <v>0</v>
      </c>
      <c r="CH654" s="3"/>
      <c r="CI654" s="3"/>
      <c r="CJ654" s="3"/>
      <c r="CK654" s="3"/>
      <c r="CL654" s="3"/>
      <c r="CM654" s="3">
        <v>0</v>
      </c>
      <c r="CN654" s="3" t="s">
        <v>3</v>
      </c>
      <c r="CO654" s="3">
        <v>0</v>
      </c>
      <c r="CP654" s="3">
        <f t="shared" si="883"/>
        <v>2997.54</v>
      </c>
      <c r="CQ654" s="3">
        <f t="shared" si="884"/>
        <v>66.790000000000006</v>
      </c>
      <c r="CR654" s="3">
        <f t="shared" si="885"/>
        <v>0</v>
      </c>
      <c r="CS654" s="3">
        <f t="shared" si="886"/>
        <v>0</v>
      </c>
      <c r="CT654" s="3">
        <f t="shared" si="887"/>
        <v>0</v>
      </c>
      <c r="CU654" s="3">
        <f t="shared" si="888"/>
        <v>0</v>
      </c>
      <c r="CV654" s="3">
        <f t="shared" si="889"/>
        <v>0</v>
      </c>
      <c r="CW654" s="3">
        <f t="shared" si="890"/>
        <v>0</v>
      </c>
      <c r="CX654" s="3">
        <f t="shared" si="891"/>
        <v>0</v>
      </c>
      <c r="CY654" s="3">
        <f t="shared" si="892"/>
        <v>0</v>
      </c>
      <c r="CZ654" s="3">
        <f t="shared" si="893"/>
        <v>0</v>
      </c>
      <c r="DA654" s="3"/>
      <c r="DB654" s="3"/>
      <c r="DC654" s="3" t="s">
        <v>3</v>
      </c>
      <c r="DD654" s="3" t="s">
        <v>3</v>
      </c>
      <c r="DE654" s="3" t="s">
        <v>3</v>
      </c>
      <c r="DF654" s="3" t="s">
        <v>3</v>
      </c>
      <c r="DG654" s="3" t="s">
        <v>3</v>
      </c>
      <c r="DH654" s="3" t="s">
        <v>3</v>
      </c>
      <c r="DI654" s="3" t="s">
        <v>3</v>
      </c>
      <c r="DJ654" s="3" t="s">
        <v>3</v>
      </c>
      <c r="DK654" s="3" t="s">
        <v>3</v>
      </c>
      <c r="DL654" s="3" t="s">
        <v>3</v>
      </c>
      <c r="DM654" s="3" t="s">
        <v>3</v>
      </c>
      <c r="DN654" s="3">
        <v>0</v>
      </c>
      <c r="DO654" s="3">
        <v>0</v>
      </c>
      <c r="DP654" s="3">
        <v>1</v>
      </c>
      <c r="DQ654" s="3">
        <v>1</v>
      </c>
      <c r="DR654" s="3"/>
      <c r="DS654" s="3"/>
      <c r="DT654" s="3"/>
      <c r="DU654" s="3">
        <v>1003</v>
      </c>
      <c r="DV654" s="3" t="s">
        <v>769</v>
      </c>
      <c r="DW654" s="3" t="s">
        <v>769</v>
      </c>
      <c r="DX654" s="3">
        <v>1</v>
      </c>
      <c r="DY654" s="3"/>
      <c r="DZ654" s="3" t="s">
        <v>3</v>
      </c>
      <c r="EA654" s="3" t="s">
        <v>3</v>
      </c>
      <c r="EB654" s="3" t="s">
        <v>3</v>
      </c>
      <c r="EC654" s="3" t="s">
        <v>3</v>
      </c>
      <c r="ED654" s="3"/>
      <c r="EE654" s="3">
        <v>57042888</v>
      </c>
      <c r="EF654" s="3">
        <v>213</v>
      </c>
      <c r="EG654" s="3" t="s">
        <v>456</v>
      </c>
      <c r="EH654" s="3">
        <v>0</v>
      </c>
      <c r="EI654" s="3" t="s">
        <v>3</v>
      </c>
      <c r="EJ654" s="3">
        <v>1</v>
      </c>
      <c r="EK654" s="3">
        <v>400005</v>
      </c>
      <c r="EL654" s="3" t="s">
        <v>456</v>
      </c>
      <c r="EM654" s="3" t="s">
        <v>457</v>
      </c>
      <c r="EN654" s="3"/>
      <c r="EO654" s="3" t="s">
        <v>3</v>
      </c>
      <c r="EP654" s="3"/>
      <c r="EQ654" s="3">
        <v>16</v>
      </c>
      <c r="ER654" s="3">
        <v>0</v>
      </c>
      <c r="ES654" s="3">
        <v>66.790000000000006</v>
      </c>
      <c r="ET654" s="3">
        <v>0</v>
      </c>
      <c r="EU654" s="3">
        <v>0</v>
      </c>
      <c r="EV654" s="3">
        <v>0</v>
      </c>
      <c r="EW654" s="3">
        <v>0</v>
      </c>
      <c r="EX654" s="3">
        <v>0</v>
      </c>
      <c r="EY654" s="3">
        <v>0</v>
      </c>
      <c r="EZ654" s="3"/>
      <c r="FA654" s="3"/>
      <c r="FB654" s="3"/>
      <c r="FC654" s="3"/>
      <c r="FD654" s="3"/>
      <c r="FE654" s="3"/>
      <c r="FF654" s="3"/>
      <c r="FG654" s="3"/>
      <c r="FH654" s="3"/>
      <c r="FI654" s="3"/>
      <c r="FJ654" s="3"/>
      <c r="FK654" s="3"/>
      <c r="FL654" s="3"/>
      <c r="FM654" s="3"/>
      <c r="FN654" s="3"/>
      <c r="FO654" s="3"/>
      <c r="FP654" s="3"/>
      <c r="FQ654" s="3">
        <v>0</v>
      </c>
      <c r="FR654" s="3">
        <v>0</v>
      </c>
      <c r="FS654" s="3">
        <v>0</v>
      </c>
      <c r="FT654" s="3"/>
      <c r="FU654" s="3"/>
      <c r="FV654" s="3"/>
      <c r="FW654" s="3"/>
      <c r="FX654" s="3">
        <v>0</v>
      </c>
      <c r="FY654" s="3">
        <v>0</v>
      </c>
      <c r="FZ654" s="3"/>
      <c r="GA654" s="3" t="s">
        <v>835</v>
      </c>
      <c r="GB654" s="3"/>
      <c r="GC654" s="3"/>
      <c r="GD654" s="3">
        <v>1</v>
      </c>
      <c r="GE654" s="3"/>
      <c r="GF654" s="3">
        <v>583057729</v>
      </c>
      <c r="GG654" s="3">
        <v>2</v>
      </c>
      <c r="GH654" s="3">
        <v>4</v>
      </c>
      <c r="GI654" s="3">
        <v>-2</v>
      </c>
      <c r="GJ654" s="3">
        <v>0</v>
      </c>
      <c r="GK654" s="3">
        <v>0</v>
      </c>
      <c r="GL654" s="3">
        <f t="shared" si="894"/>
        <v>0</v>
      </c>
      <c r="GM654" s="3">
        <f t="shared" si="895"/>
        <v>2997.54</v>
      </c>
      <c r="GN654" s="3">
        <f t="shared" si="896"/>
        <v>0</v>
      </c>
      <c r="GO654" s="3">
        <f t="shared" si="897"/>
        <v>2997.54</v>
      </c>
      <c r="GP654" s="3">
        <f t="shared" si="898"/>
        <v>0</v>
      </c>
      <c r="GQ654" s="3"/>
      <c r="GR654" s="3">
        <v>1</v>
      </c>
      <c r="GS654" s="3">
        <v>2</v>
      </c>
      <c r="GT654" s="3">
        <v>0</v>
      </c>
      <c r="GU654" s="3" t="s">
        <v>3</v>
      </c>
      <c r="GV654" s="3">
        <f t="shared" si="899"/>
        <v>0</v>
      </c>
      <c r="GW654" s="3">
        <v>1</v>
      </c>
      <c r="GX654" s="3">
        <f t="shared" si="900"/>
        <v>0</v>
      </c>
      <c r="GY654" s="3"/>
      <c r="GZ654" s="3"/>
      <c r="HA654" s="3">
        <v>0</v>
      </c>
      <c r="HB654" s="3">
        <v>0</v>
      </c>
      <c r="HC654" s="3">
        <f t="shared" si="901"/>
        <v>0</v>
      </c>
      <c r="HD654" s="3"/>
      <c r="HE654" s="3" t="s">
        <v>459</v>
      </c>
      <c r="HF654" s="3" t="s">
        <v>37</v>
      </c>
      <c r="HG654" s="3"/>
      <c r="HH654" s="3"/>
      <c r="HI654" s="3"/>
      <c r="HJ654" s="3"/>
      <c r="HK654" s="3"/>
      <c r="HL654" s="3"/>
      <c r="HM654" s="3" t="s">
        <v>3</v>
      </c>
      <c r="HN654" s="3" t="s">
        <v>3</v>
      </c>
      <c r="HO654" s="3" t="s">
        <v>3</v>
      </c>
      <c r="HP654" s="3" t="s">
        <v>3</v>
      </c>
      <c r="HQ654" s="3" t="s">
        <v>3</v>
      </c>
      <c r="HR654" s="3"/>
      <c r="HS654" s="3">
        <v>0</v>
      </c>
      <c r="HT654" s="3"/>
      <c r="HU654" s="3"/>
      <c r="HV654" s="3"/>
      <c r="HW654" s="3"/>
      <c r="HX654" s="3"/>
      <c r="HY654" s="3"/>
      <c r="HZ654" s="3"/>
      <c r="IA654" s="3"/>
      <c r="IB654" s="3"/>
      <c r="IC654" s="3"/>
      <c r="ID654" s="3"/>
      <c r="IE654" s="3"/>
      <c r="IF654" s="3"/>
      <c r="IG654" s="3"/>
      <c r="IH654" s="3"/>
      <c r="II654" s="3"/>
      <c r="IJ654" s="3"/>
      <c r="IK654" s="3">
        <v>0</v>
      </c>
      <c r="IL654" s="3"/>
      <c r="IM654" s="3"/>
      <c r="IN654" s="3"/>
      <c r="IO654" s="3"/>
      <c r="IP654" s="3"/>
      <c r="IQ654" s="3"/>
      <c r="IR654" s="3"/>
      <c r="IS654" s="3"/>
      <c r="IT654" s="3"/>
      <c r="IU654" s="3"/>
    </row>
    <row r="655" spans="1:255" x14ac:dyDescent="0.25">
      <c r="A655" s="4">
        <v>17</v>
      </c>
      <c r="B655" s="4">
        <v>1</v>
      </c>
      <c r="C655" s="4"/>
      <c r="D655" s="4"/>
      <c r="E655" s="4" t="s">
        <v>832</v>
      </c>
      <c r="F655" s="4" t="s">
        <v>833</v>
      </c>
      <c r="G655" s="4" t="s">
        <v>834</v>
      </c>
      <c r="H655" s="4" t="s">
        <v>769</v>
      </c>
      <c r="I655" s="4">
        <f>ROUND(44*1.02,9)</f>
        <v>44.88</v>
      </c>
      <c r="J655" s="4">
        <v>0</v>
      </c>
      <c r="K655" s="4">
        <f>ROUND(44*1.02,9)</f>
        <v>44.88</v>
      </c>
      <c r="L655" s="4"/>
      <c r="M655" s="4"/>
      <c r="N655" s="4"/>
      <c r="O655" s="4">
        <f t="shared" si="863"/>
        <v>29495.79</v>
      </c>
      <c r="P655" s="4">
        <f t="shared" si="864"/>
        <v>29495.79</v>
      </c>
      <c r="Q655" s="4">
        <f t="shared" si="865"/>
        <v>0</v>
      </c>
      <c r="R655" s="4">
        <f t="shared" si="866"/>
        <v>0</v>
      </c>
      <c r="S655" s="4">
        <f t="shared" si="867"/>
        <v>0</v>
      </c>
      <c r="T655" s="4">
        <f t="shared" si="868"/>
        <v>0</v>
      </c>
      <c r="U655" s="4">
        <f t="shared" si="869"/>
        <v>0</v>
      </c>
      <c r="V655" s="4">
        <f t="shared" si="870"/>
        <v>0</v>
      </c>
      <c r="W655" s="4">
        <f t="shared" si="871"/>
        <v>0</v>
      </c>
      <c r="X655" s="4">
        <f t="shared" si="872"/>
        <v>0</v>
      </c>
      <c r="Y655" s="4">
        <f t="shared" si="873"/>
        <v>0</v>
      </c>
      <c r="Z655" s="4"/>
      <c r="AA655" s="4">
        <v>55890823</v>
      </c>
      <c r="AB655" s="4">
        <f t="shared" si="874"/>
        <v>66.790000000000006</v>
      </c>
      <c r="AC655" s="4">
        <f t="shared" si="875"/>
        <v>66.790000000000006</v>
      </c>
      <c r="AD655" s="4">
        <f t="shared" si="876"/>
        <v>0</v>
      </c>
      <c r="AE655" s="4">
        <f t="shared" si="877"/>
        <v>0</v>
      </c>
      <c r="AF655" s="4">
        <f t="shared" si="878"/>
        <v>0</v>
      </c>
      <c r="AG655" s="4">
        <f t="shared" si="879"/>
        <v>0</v>
      </c>
      <c r="AH655" s="4">
        <f t="shared" si="880"/>
        <v>0</v>
      </c>
      <c r="AI655" s="4">
        <f t="shared" si="881"/>
        <v>0</v>
      </c>
      <c r="AJ655" s="4">
        <f t="shared" si="882"/>
        <v>0</v>
      </c>
      <c r="AK655" s="4">
        <v>66.790000000000006</v>
      </c>
      <c r="AL655" s="4">
        <v>66.790000000000006</v>
      </c>
      <c r="AM655" s="4">
        <v>0</v>
      </c>
      <c r="AN655" s="4">
        <v>0</v>
      </c>
      <c r="AO655" s="4">
        <v>0</v>
      </c>
      <c r="AP655" s="4">
        <v>0</v>
      </c>
      <c r="AQ655" s="4">
        <v>0</v>
      </c>
      <c r="AR655" s="4">
        <v>0</v>
      </c>
      <c r="AS655" s="4">
        <v>0</v>
      </c>
      <c r="AT655" s="4">
        <v>0</v>
      </c>
      <c r="AU655" s="4">
        <v>0</v>
      </c>
      <c r="AV655" s="4">
        <v>1</v>
      </c>
      <c r="AW655" s="4">
        <v>1</v>
      </c>
      <c r="AX655" s="4"/>
      <c r="AY655" s="4"/>
      <c r="AZ655" s="4">
        <v>1</v>
      </c>
      <c r="BA655" s="4">
        <v>1</v>
      </c>
      <c r="BB655" s="4">
        <v>1</v>
      </c>
      <c r="BC655" s="4">
        <v>9.84</v>
      </c>
      <c r="BD655" s="4" t="s">
        <v>3</v>
      </c>
      <c r="BE655" s="4" t="s">
        <v>3</v>
      </c>
      <c r="BF655" s="4" t="s">
        <v>3</v>
      </c>
      <c r="BG655" s="4" t="s">
        <v>3</v>
      </c>
      <c r="BH655" s="4">
        <v>3</v>
      </c>
      <c r="BI655" s="4">
        <v>2</v>
      </c>
      <c r="BJ655" s="4" t="s">
        <v>833</v>
      </c>
      <c r="BK655" s="4"/>
      <c r="BL655" s="4"/>
      <c r="BM655" s="4">
        <v>400005</v>
      </c>
      <c r="BN655" s="4">
        <v>0</v>
      </c>
      <c r="BO655" s="4" t="s">
        <v>3</v>
      </c>
      <c r="BP655" s="4">
        <v>0</v>
      </c>
      <c r="BQ655" s="4">
        <v>213</v>
      </c>
      <c r="BR655" s="4">
        <v>0</v>
      </c>
      <c r="BS655" s="4">
        <v>1</v>
      </c>
      <c r="BT655" s="4">
        <v>1</v>
      </c>
      <c r="BU655" s="4">
        <v>1</v>
      </c>
      <c r="BV655" s="4">
        <v>1</v>
      </c>
      <c r="BW655" s="4">
        <v>1</v>
      </c>
      <c r="BX655" s="4">
        <v>1</v>
      </c>
      <c r="BY655" s="4" t="s">
        <v>3</v>
      </c>
      <c r="BZ655" s="4">
        <v>0</v>
      </c>
      <c r="CA655" s="4">
        <v>0</v>
      </c>
      <c r="CB655" s="4" t="s">
        <v>3</v>
      </c>
      <c r="CC655" s="4"/>
      <c r="CD655" s="4"/>
      <c r="CE655" s="4">
        <v>1566</v>
      </c>
      <c r="CF655" s="4">
        <v>0</v>
      </c>
      <c r="CG655" s="4">
        <v>0</v>
      </c>
      <c r="CH655" s="4"/>
      <c r="CI655" s="4"/>
      <c r="CJ655" s="4"/>
      <c r="CK655" s="4"/>
      <c r="CL655" s="4"/>
      <c r="CM655" s="4">
        <v>0</v>
      </c>
      <c r="CN655" s="4" t="s">
        <v>3</v>
      </c>
      <c r="CO655" s="4">
        <v>0</v>
      </c>
      <c r="CP655" s="4">
        <f t="shared" si="883"/>
        <v>29495.79</v>
      </c>
      <c r="CQ655" s="4">
        <f t="shared" si="884"/>
        <v>657.21</v>
      </c>
      <c r="CR655" s="4">
        <f t="shared" si="885"/>
        <v>0</v>
      </c>
      <c r="CS655" s="4">
        <f t="shared" si="886"/>
        <v>0</v>
      </c>
      <c r="CT655" s="4">
        <f t="shared" si="887"/>
        <v>0</v>
      </c>
      <c r="CU655" s="4">
        <f t="shared" si="888"/>
        <v>0</v>
      </c>
      <c r="CV655" s="4">
        <f t="shared" si="889"/>
        <v>0</v>
      </c>
      <c r="CW655" s="4">
        <f t="shared" si="890"/>
        <v>0</v>
      </c>
      <c r="CX655" s="4">
        <f t="shared" si="891"/>
        <v>0</v>
      </c>
      <c r="CY655" s="4">
        <f t="shared" si="892"/>
        <v>0</v>
      </c>
      <c r="CZ655" s="4">
        <f t="shared" si="893"/>
        <v>0</v>
      </c>
      <c r="DA655" s="4"/>
      <c r="DB655" s="4"/>
      <c r="DC655" s="4" t="s">
        <v>3</v>
      </c>
      <c r="DD655" s="4" t="s">
        <v>3</v>
      </c>
      <c r="DE655" s="4" t="s">
        <v>3</v>
      </c>
      <c r="DF655" s="4" t="s">
        <v>3</v>
      </c>
      <c r="DG655" s="4" t="s">
        <v>3</v>
      </c>
      <c r="DH655" s="4" t="s">
        <v>3</v>
      </c>
      <c r="DI655" s="4" t="s">
        <v>3</v>
      </c>
      <c r="DJ655" s="4" t="s">
        <v>3</v>
      </c>
      <c r="DK655" s="4" t="s">
        <v>3</v>
      </c>
      <c r="DL655" s="4" t="s">
        <v>3</v>
      </c>
      <c r="DM655" s="4" t="s">
        <v>3</v>
      </c>
      <c r="DN655" s="4">
        <v>0</v>
      </c>
      <c r="DO655" s="4">
        <v>0</v>
      </c>
      <c r="DP655" s="4">
        <v>1</v>
      </c>
      <c r="DQ655" s="4">
        <v>1</v>
      </c>
      <c r="DR655" s="4"/>
      <c r="DS655" s="4"/>
      <c r="DT655" s="4"/>
      <c r="DU655" s="4">
        <v>1003</v>
      </c>
      <c r="DV655" s="4" t="s">
        <v>769</v>
      </c>
      <c r="DW655" s="4" t="s">
        <v>769</v>
      </c>
      <c r="DX655" s="4">
        <v>1</v>
      </c>
      <c r="DY655" s="4"/>
      <c r="DZ655" s="4" t="s">
        <v>3</v>
      </c>
      <c r="EA655" s="4" t="s">
        <v>3</v>
      </c>
      <c r="EB655" s="4" t="s">
        <v>3</v>
      </c>
      <c r="EC655" s="4" t="s">
        <v>3</v>
      </c>
      <c r="ED655" s="4"/>
      <c r="EE655" s="4">
        <v>57042888</v>
      </c>
      <c r="EF655" s="4">
        <v>213</v>
      </c>
      <c r="EG655" s="4" t="s">
        <v>456</v>
      </c>
      <c r="EH655" s="4">
        <v>0</v>
      </c>
      <c r="EI655" s="4" t="s">
        <v>3</v>
      </c>
      <c r="EJ655" s="4">
        <v>1</v>
      </c>
      <c r="EK655" s="4">
        <v>400005</v>
      </c>
      <c r="EL655" s="4" t="s">
        <v>456</v>
      </c>
      <c r="EM655" s="4" t="s">
        <v>457</v>
      </c>
      <c r="EN655" s="4"/>
      <c r="EO655" s="4" t="s">
        <v>3</v>
      </c>
      <c r="EP655" s="4"/>
      <c r="EQ655" s="4">
        <v>16</v>
      </c>
      <c r="ER655" s="4">
        <v>0</v>
      </c>
      <c r="ES655" s="4">
        <v>66.790000000000006</v>
      </c>
      <c r="ET655" s="4">
        <v>0</v>
      </c>
      <c r="EU655" s="4">
        <v>0</v>
      </c>
      <c r="EV655" s="4">
        <v>0</v>
      </c>
      <c r="EW655" s="4">
        <v>0</v>
      </c>
      <c r="EX655" s="4">
        <v>0</v>
      </c>
      <c r="EY655" s="4">
        <v>0</v>
      </c>
      <c r="EZ655" s="4">
        <v>5</v>
      </c>
      <c r="FA655" s="4"/>
      <c r="FB655" s="4"/>
      <c r="FC655" s="4">
        <v>1</v>
      </c>
      <c r="FD655" s="4">
        <v>18</v>
      </c>
      <c r="FE655" s="4"/>
      <c r="FF655" s="4">
        <v>786.09</v>
      </c>
      <c r="FG655" s="4"/>
      <c r="FH655" s="4"/>
      <c r="FI655" s="4"/>
      <c r="FJ655" s="4"/>
      <c r="FK655" s="4"/>
      <c r="FL655" s="4"/>
      <c r="FM655" s="4"/>
      <c r="FN655" s="4"/>
      <c r="FO655" s="4"/>
      <c r="FP655" s="4"/>
      <c r="FQ655" s="4">
        <v>0</v>
      </c>
      <c r="FR655" s="4">
        <v>0</v>
      </c>
      <c r="FS655" s="4">
        <v>0</v>
      </c>
      <c r="FT655" s="4"/>
      <c r="FU655" s="4"/>
      <c r="FV655" s="4"/>
      <c r="FW655" s="4"/>
      <c r="FX655" s="4">
        <v>0</v>
      </c>
      <c r="FY655" s="4">
        <v>0</v>
      </c>
      <c r="FZ655" s="4"/>
      <c r="GA655" s="4" t="s">
        <v>835</v>
      </c>
      <c r="GB655" s="4"/>
      <c r="GC655" s="4"/>
      <c r="GD655" s="4">
        <v>1</v>
      </c>
      <c r="GE655" s="4"/>
      <c r="GF655" s="4">
        <v>583057729</v>
      </c>
      <c r="GG655" s="4">
        <v>2</v>
      </c>
      <c r="GH655" s="4">
        <v>3</v>
      </c>
      <c r="GI655" s="4">
        <v>5</v>
      </c>
      <c r="GJ655" s="4">
        <v>0</v>
      </c>
      <c r="GK655" s="4">
        <v>0</v>
      </c>
      <c r="GL655" s="4">
        <f t="shared" si="894"/>
        <v>0</v>
      </c>
      <c r="GM655" s="4">
        <f t="shared" si="895"/>
        <v>29495.79</v>
      </c>
      <c r="GN655" s="4">
        <f t="shared" si="896"/>
        <v>0</v>
      </c>
      <c r="GO655" s="4">
        <f t="shared" si="897"/>
        <v>29495.79</v>
      </c>
      <c r="GP655" s="4">
        <f t="shared" si="898"/>
        <v>0</v>
      </c>
      <c r="GQ655" s="4"/>
      <c r="GR655" s="4">
        <v>1</v>
      </c>
      <c r="GS655" s="4">
        <v>1</v>
      </c>
      <c r="GT655" s="4">
        <v>0</v>
      </c>
      <c r="GU655" s="4" t="s">
        <v>3</v>
      </c>
      <c r="GV655" s="4">
        <f t="shared" si="899"/>
        <v>0</v>
      </c>
      <c r="GW655" s="4">
        <v>1</v>
      </c>
      <c r="GX655" s="4">
        <f t="shared" si="900"/>
        <v>0</v>
      </c>
      <c r="GY655" s="4"/>
      <c r="GZ655" s="4"/>
      <c r="HA655" s="4">
        <v>0</v>
      </c>
      <c r="HB655" s="4">
        <v>0</v>
      </c>
      <c r="HC655" s="4">
        <f t="shared" si="901"/>
        <v>0</v>
      </c>
      <c r="HD655" s="4"/>
      <c r="HE655" s="4" t="s">
        <v>459</v>
      </c>
      <c r="HF655" s="4" t="s">
        <v>37</v>
      </c>
      <c r="HG655" s="4"/>
      <c r="HH655" s="4"/>
      <c r="HI655" s="4"/>
      <c r="HJ655" s="4"/>
      <c r="HK655" s="4"/>
      <c r="HL655" s="4"/>
      <c r="HM655" s="4" t="s">
        <v>3</v>
      </c>
      <c r="HN655" s="4" t="s">
        <v>3</v>
      </c>
      <c r="HO655" s="4" t="s">
        <v>3</v>
      </c>
      <c r="HP655" s="4" t="s">
        <v>3</v>
      </c>
      <c r="HQ655" s="4" t="s">
        <v>3</v>
      </c>
      <c r="HR655" s="4"/>
      <c r="HS655" s="4">
        <v>0</v>
      </c>
      <c r="HT655" s="4"/>
      <c r="HU655" s="4"/>
      <c r="HV655" s="4"/>
      <c r="HW655" s="4"/>
      <c r="HX655" s="4"/>
      <c r="HY655" s="4"/>
      <c r="HZ655" s="4"/>
      <c r="IA655" s="4"/>
      <c r="IB655" s="4"/>
      <c r="IC655" s="4"/>
      <c r="ID655" s="4"/>
      <c r="IE655" s="4"/>
      <c r="IF655" s="4"/>
      <c r="IG655" s="4"/>
      <c r="IH655" s="4"/>
      <c r="II655" s="4"/>
      <c r="IJ655" s="4"/>
      <c r="IK655" s="4">
        <v>0</v>
      </c>
      <c r="IL655" s="4"/>
      <c r="IM655" s="4"/>
      <c r="IN655" s="4"/>
      <c r="IO655" s="4"/>
      <c r="IP655" s="4"/>
      <c r="IQ655" s="4"/>
      <c r="IR655" s="4"/>
      <c r="IS655" s="4"/>
      <c r="IT655" s="4"/>
      <c r="IU655" s="4"/>
    </row>
    <row r="656" spans="1:255" x14ac:dyDescent="0.25">
      <c r="A656" s="3">
        <v>17</v>
      </c>
      <c r="B656" s="3">
        <v>1</v>
      </c>
      <c r="C656" s="3"/>
      <c r="D656" s="3"/>
      <c r="E656" s="3" t="s">
        <v>836</v>
      </c>
      <c r="F656" s="3" t="s">
        <v>837</v>
      </c>
      <c r="G656" s="3" t="s">
        <v>838</v>
      </c>
      <c r="H656" s="3" t="s">
        <v>769</v>
      </c>
      <c r="I656" s="3">
        <f>ROUND(146*1.02,9)</f>
        <v>148.91999999999999</v>
      </c>
      <c r="J656" s="3">
        <v>0</v>
      </c>
      <c r="K656" s="3">
        <f>ROUND(146*1.02,9)</f>
        <v>148.91999999999999</v>
      </c>
      <c r="L656" s="3"/>
      <c r="M656" s="3"/>
      <c r="N656" s="3"/>
      <c r="O656" s="3">
        <f t="shared" si="863"/>
        <v>6072.96</v>
      </c>
      <c r="P656" s="3">
        <f t="shared" si="864"/>
        <v>6072.96</v>
      </c>
      <c r="Q656" s="3">
        <f t="shared" si="865"/>
        <v>0</v>
      </c>
      <c r="R656" s="3">
        <f t="shared" si="866"/>
        <v>0</v>
      </c>
      <c r="S656" s="3">
        <f t="shared" si="867"/>
        <v>0</v>
      </c>
      <c r="T656" s="3">
        <f t="shared" si="868"/>
        <v>0</v>
      </c>
      <c r="U656" s="3">
        <f t="shared" si="869"/>
        <v>0</v>
      </c>
      <c r="V656" s="3">
        <f t="shared" si="870"/>
        <v>0</v>
      </c>
      <c r="W656" s="3">
        <f t="shared" si="871"/>
        <v>0</v>
      </c>
      <c r="X656" s="3">
        <f t="shared" si="872"/>
        <v>0</v>
      </c>
      <c r="Y656" s="3">
        <f t="shared" si="873"/>
        <v>0</v>
      </c>
      <c r="Z656" s="3"/>
      <c r="AA656" s="3">
        <v>54971259</v>
      </c>
      <c r="AB656" s="3">
        <f t="shared" si="874"/>
        <v>40.78</v>
      </c>
      <c r="AC656" s="3">
        <f t="shared" si="875"/>
        <v>40.78</v>
      </c>
      <c r="AD656" s="3">
        <f t="shared" si="876"/>
        <v>0</v>
      </c>
      <c r="AE656" s="3">
        <f t="shared" si="877"/>
        <v>0</v>
      </c>
      <c r="AF656" s="3">
        <f t="shared" si="878"/>
        <v>0</v>
      </c>
      <c r="AG656" s="3">
        <f t="shared" si="879"/>
        <v>0</v>
      </c>
      <c r="AH656" s="3">
        <f t="shared" si="880"/>
        <v>0</v>
      </c>
      <c r="AI656" s="3">
        <f t="shared" si="881"/>
        <v>0</v>
      </c>
      <c r="AJ656" s="3">
        <f t="shared" si="882"/>
        <v>0</v>
      </c>
      <c r="AK656" s="3">
        <v>40.779999999999994</v>
      </c>
      <c r="AL656" s="3">
        <v>40.779999999999994</v>
      </c>
      <c r="AM656" s="3">
        <v>0</v>
      </c>
      <c r="AN656" s="3">
        <v>0</v>
      </c>
      <c r="AO656" s="3">
        <v>0</v>
      </c>
      <c r="AP656" s="3">
        <v>0</v>
      </c>
      <c r="AQ656" s="3">
        <v>0</v>
      </c>
      <c r="AR656" s="3">
        <v>0</v>
      </c>
      <c r="AS656" s="3">
        <v>0</v>
      </c>
      <c r="AT656" s="3">
        <v>0</v>
      </c>
      <c r="AU656" s="3">
        <v>0</v>
      </c>
      <c r="AV656" s="3">
        <v>1</v>
      </c>
      <c r="AW656" s="3">
        <v>1</v>
      </c>
      <c r="AX656" s="3"/>
      <c r="AY656" s="3"/>
      <c r="AZ656" s="3">
        <v>1</v>
      </c>
      <c r="BA656" s="3">
        <v>1</v>
      </c>
      <c r="BB656" s="3">
        <v>1</v>
      </c>
      <c r="BC656" s="3">
        <v>1</v>
      </c>
      <c r="BD656" s="3" t="s">
        <v>3</v>
      </c>
      <c r="BE656" s="3" t="s">
        <v>3</v>
      </c>
      <c r="BF656" s="3" t="s">
        <v>3</v>
      </c>
      <c r="BG656" s="3" t="s">
        <v>3</v>
      </c>
      <c r="BH656" s="3">
        <v>3</v>
      </c>
      <c r="BI656" s="3">
        <v>2</v>
      </c>
      <c r="BJ656" s="3" t="s">
        <v>837</v>
      </c>
      <c r="BK656" s="3"/>
      <c r="BL656" s="3"/>
      <c r="BM656" s="3">
        <v>400005</v>
      </c>
      <c r="BN656" s="3">
        <v>0</v>
      </c>
      <c r="BO656" s="3" t="s">
        <v>3</v>
      </c>
      <c r="BP656" s="3">
        <v>0</v>
      </c>
      <c r="BQ656" s="3">
        <v>213</v>
      </c>
      <c r="BR656" s="3">
        <v>0</v>
      </c>
      <c r="BS656" s="3">
        <v>1</v>
      </c>
      <c r="BT656" s="3">
        <v>1</v>
      </c>
      <c r="BU656" s="3">
        <v>1</v>
      </c>
      <c r="BV656" s="3">
        <v>1</v>
      </c>
      <c r="BW656" s="3">
        <v>1</v>
      </c>
      <c r="BX656" s="3">
        <v>1</v>
      </c>
      <c r="BY656" s="3" t="s">
        <v>3</v>
      </c>
      <c r="BZ656" s="3">
        <v>0</v>
      </c>
      <c r="CA656" s="3">
        <v>0</v>
      </c>
      <c r="CB656" s="3" t="s">
        <v>3</v>
      </c>
      <c r="CC656" s="3"/>
      <c r="CD656" s="3"/>
      <c r="CE656" s="3">
        <v>1566</v>
      </c>
      <c r="CF656" s="3">
        <v>0</v>
      </c>
      <c r="CG656" s="3">
        <v>0</v>
      </c>
      <c r="CH656" s="3"/>
      <c r="CI656" s="3"/>
      <c r="CJ656" s="3"/>
      <c r="CK656" s="3"/>
      <c r="CL656" s="3"/>
      <c r="CM656" s="3">
        <v>0</v>
      </c>
      <c r="CN656" s="3" t="s">
        <v>3</v>
      </c>
      <c r="CO656" s="3">
        <v>0</v>
      </c>
      <c r="CP656" s="3">
        <f t="shared" si="883"/>
        <v>6072.96</v>
      </c>
      <c r="CQ656" s="3">
        <f t="shared" si="884"/>
        <v>40.78</v>
      </c>
      <c r="CR656" s="3">
        <f t="shared" si="885"/>
        <v>0</v>
      </c>
      <c r="CS656" s="3">
        <f t="shared" si="886"/>
        <v>0</v>
      </c>
      <c r="CT656" s="3">
        <f t="shared" si="887"/>
        <v>0</v>
      </c>
      <c r="CU656" s="3">
        <f t="shared" si="888"/>
        <v>0</v>
      </c>
      <c r="CV656" s="3">
        <f t="shared" si="889"/>
        <v>0</v>
      </c>
      <c r="CW656" s="3">
        <f t="shared" si="890"/>
        <v>0</v>
      </c>
      <c r="CX656" s="3">
        <f t="shared" si="891"/>
        <v>0</v>
      </c>
      <c r="CY656" s="3">
        <f t="shared" si="892"/>
        <v>0</v>
      </c>
      <c r="CZ656" s="3">
        <f t="shared" si="893"/>
        <v>0</v>
      </c>
      <c r="DA656" s="3"/>
      <c r="DB656" s="3"/>
      <c r="DC656" s="3" t="s">
        <v>3</v>
      </c>
      <c r="DD656" s="3" t="s">
        <v>3</v>
      </c>
      <c r="DE656" s="3" t="s">
        <v>3</v>
      </c>
      <c r="DF656" s="3" t="s">
        <v>3</v>
      </c>
      <c r="DG656" s="3" t="s">
        <v>3</v>
      </c>
      <c r="DH656" s="3" t="s">
        <v>3</v>
      </c>
      <c r="DI656" s="3" t="s">
        <v>3</v>
      </c>
      <c r="DJ656" s="3" t="s">
        <v>3</v>
      </c>
      <c r="DK656" s="3" t="s">
        <v>3</v>
      </c>
      <c r="DL656" s="3" t="s">
        <v>3</v>
      </c>
      <c r="DM656" s="3" t="s">
        <v>3</v>
      </c>
      <c r="DN656" s="3">
        <v>0</v>
      </c>
      <c r="DO656" s="3">
        <v>0</v>
      </c>
      <c r="DP656" s="3">
        <v>1</v>
      </c>
      <c r="DQ656" s="3">
        <v>1</v>
      </c>
      <c r="DR656" s="3"/>
      <c r="DS656" s="3"/>
      <c r="DT656" s="3"/>
      <c r="DU656" s="3">
        <v>1003</v>
      </c>
      <c r="DV656" s="3" t="s">
        <v>769</v>
      </c>
      <c r="DW656" s="3" t="s">
        <v>769</v>
      </c>
      <c r="DX656" s="3">
        <v>1</v>
      </c>
      <c r="DY656" s="3"/>
      <c r="DZ656" s="3" t="s">
        <v>3</v>
      </c>
      <c r="EA656" s="3" t="s">
        <v>3</v>
      </c>
      <c r="EB656" s="3" t="s">
        <v>3</v>
      </c>
      <c r="EC656" s="3" t="s">
        <v>3</v>
      </c>
      <c r="ED656" s="3"/>
      <c r="EE656" s="3">
        <v>57042888</v>
      </c>
      <c r="EF656" s="3">
        <v>213</v>
      </c>
      <c r="EG656" s="3" t="s">
        <v>456</v>
      </c>
      <c r="EH656" s="3">
        <v>0</v>
      </c>
      <c r="EI656" s="3" t="s">
        <v>3</v>
      </c>
      <c r="EJ656" s="3">
        <v>1</v>
      </c>
      <c r="EK656" s="3">
        <v>400005</v>
      </c>
      <c r="EL656" s="3" t="s">
        <v>456</v>
      </c>
      <c r="EM656" s="3" t="s">
        <v>457</v>
      </c>
      <c r="EN656" s="3"/>
      <c r="EO656" s="3" t="s">
        <v>3</v>
      </c>
      <c r="EP656" s="3"/>
      <c r="EQ656" s="3">
        <v>16</v>
      </c>
      <c r="ER656" s="3">
        <v>0</v>
      </c>
      <c r="ES656" s="3">
        <v>40.779999999999994</v>
      </c>
      <c r="ET656" s="3">
        <v>0</v>
      </c>
      <c r="EU656" s="3">
        <v>0</v>
      </c>
      <c r="EV656" s="3">
        <v>0</v>
      </c>
      <c r="EW656" s="3">
        <v>0</v>
      </c>
      <c r="EX656" s="3">
        <v>0</v>
      </c>
      <c r="EY656" s="3">
        <v>0</v>
      </c>
      <c r="EZ656" s="3"/>
      <c r="FA656" s="3"/>
      <c r="FB656" s="3"/>
      <c r="FC656" s="3"/>
      <c r="FD656" s="3"/>
      <c r="FE656" s="3"/>
      <c r="FF656" s="3"/>
      <c r="FG656" s="3"/>
      <c r="FH656" s="3"/>
      <c r="FI656" s="3"/>
      <c r="FJ656" s="3"/>
      <c r="FK656" s="3"/>
      <c r="FL656" s="3"/>
      <c r="FM656" s="3"/>
      <c r="FN656" s="3"/>
      <c r="FO656" s="3"/>
      <c r="FP656" s="3"/>
      <c r="FQ656" s="3">
        <v>0</v>
      </c>
      <c r="FR656" s="3">
        <v>0</v>
      </c>
      <c r="FS656" s="3">
        <v>0</v>
      </c>
      <c r="FT656" s="3"/>
      <c r="FU656" s="3"/>
      <c r="FV656" s="3"/>
      <c r="FW656" s="3"/>
      <c r="FX656" s="3">
        <v>0</v>
      </c>
      <c r="FY656" s="3">
        <v>0</v>
      </c>
      <c r="FZ656" s="3"/>
      <c r="GA656" s="3" t="s">
        <v>839</v>
      </c>
      <c r="GB656" s="3"/>
      <c r="GC656" s="3"/>
      <c r="GD656" s="3">
        <v>1</v>
      </c>
      <c r="GE656" s="3"/>
      <c r="GF656" s="3">
        <v>1694017271</v>
      </c>
      <c r="GG656" s="3">
        <v>2</v>
      </c>
      <c r="GH656" s="3">
        <v>4</v>
      </c>
      <c r="GI656" s="3">
        <v>-2</v>
      </c>
      <c r="GJ656" s="3">
        <v>0</v>
      </c>
      <c r="GK656" s="3">
        <v>0</v>
      </c>
      <c r="GL656" s="3">
        <f t="shared" si="894"/>
        <v>0</v>
      </c>
      <c r="GM656" s="3">
        <f t="shared" si="895"/>
        <v>6072.96</v>
      </c>
      <c r="GN656" s="3">
        <f t="shared" si="896"/>
        <v>0</v>
      </c>
      <c r="GO656" s="3">
        <f t="shared" si="897"/>
        <v>6072.96</v>
      </c>
      <c r="GP656" s="3">
        <f t="shared" si="898"/>
        <v>0</v>
      </c>
      <c r="GQ656" s="3"/>
      <c r="GR656" s="3">
        <v>1</v>
      </c>
      <c r="GS656" s="3">
        <v>2</v>
      </c>
      <c r="GT656" s="3">
        <v>0</v>
      </c>
      <c r="GU656" s="3" t="s">
        <v>3</v>
      </c>
      <c r="GV656" s="3">
        <f t="shared" si="899"/>
        <v>0</v>
      </c>
      <c r="GW656" s="3">
        <v>1</v>
      </c>
      <c r="GX656" s="3">
        <f t="shared" si="900"/>
        <v>0</v>
      </c>
      <c r="GY656" s="3"/>
      <c r="GZ656" s="3"/>
      <c r="HA656" s="3">
        <v>0</v>
      </c>
      <c r="HB656" s="3">
        <v>0</v>
      </c>
      <c r="HC656" s="3">
        <f t="shared" si="901"/>
        <v>0</v>
      </c>
      <c r="HD656" s="3"/>
      <c r="HE656" s="3" t="s">
        <v>459</v>
      </c>
      <c r="HF656" s="3" t="s">
        <v>37</v>
      </c>
      <c r="HG656" s="3"/>
      <c r="HH656" s="3"/>
      <c r="HI656" s="3"/>
      <c r="HJ656" s="3"/>
      <c r="HK656" s="3"/>
      <c r="HL656" s="3"/>
      <c r="HM656" s="3" t="s">
        <v>3</v>
      </c>
      <c r="HN656" s="3" t="s">
        <v>3</v>
      </c>
      <c r="HO656" s="3" t="s">
        <v>3</v>
      </c>
      <c r="HP656" s="3" t="s">
        <v>3</v>
      </c>
      <c r="HQ656" s="3" t="s">
        <v>3</v>
      </c>
      <c r="HR656" s="3"/>
      <c r="HS656" s="3">
        <v>0</v>
      </c>
      <c r="HT656" s="3"/>
      <c r="HU656" s="3"/>
      <c r="HV656" s="3"/>
      <c r="HW656" s="3"/>
      <c r="HX656" s="3"/>
      <c r="HY656" s="3"/>
      <c r="HZ656" s="3"/>
      <c r="IA656" s="3"/>
      <c r="IB656" s="3"/>
      <c r="IC656" s="3"/>
      <c r="ID656" s="3"/>
      <c r="IE656" s="3"/>
      <c r="IF656" s="3"/>
      <c r="IG656" s="3"/>
      <c r="IH656" s="3"/>
      <c r="II656" s="3"/>
      <c r="IJ656" s="3"/>
      <c r="IK656" s="3">
        <v>0</v>
      </c>
      <c r="IL656" s="3"/>
      <c r="IM656" s="3"/>
      <c r="IN656" s="3"/>
      <c r="IO656" s="3"/>
      <c r="IP656" s="3"/>
      <c r="IQ656" s="3"/>
      <c r="IR656" s="3"/>
      <c r="IS656" s="3"/>
      <c r="IT656" s="3"/>
      <c r="IU656" s="3"/>
    </row>
    <row r="657" spans="1:255" x14ac:dyDescent="0.25">
      <c r="A657" s="4">
        <v>17</v>
      </c>
      <c r="B657" s="4">
        <v>1</v>
      </c>
      <c r="C657" s="4"/>
      <c r="D657" s="4"/>
      <c r="E657" s="4" t="s">
        <v>836</v>
      </c>
      <c r="F657" s="4" t="s">
        <v>837</v>
      </c>
      <c r="G657" s="4" t="s">
        <v>838</v>
      </c>
      <c r="H657" s="4" t="s">
        <v>769</v>
      </c>
      <c r="I657" s="4">
        <f>ROUND(146*1.02,9)</f>
        <v>148.91999999999999</v>
      </c>
      <c r="J657" s="4">
        <v>0</v>
      </c>
      <c r="K657" s="4">
        <f>ROUND(146*1.02,9)</f>
        <v>148.91999999999999</v>
      </c>
      <c r="L657" s="4"/>
      <c r="M657" s="4"/>
      <c r="N657" s="4"/>
      <c r="O657" s="4">
        <f t="shared" si="863"/>
        <v>59757.93</v>
      </c>
      <c r="P657" s="4">
        <f t="shared" si="864"/>
        <v>59757.93</v>
      </c>
      <c r="Q657" s="4">
        <f t="shared" si="865"/>
        <v>0</v>
      </c>
      <c r="R657" s="4">
        <f t="shared" si="866"/>
        <v>0</v>
      </c>
      <c r="S657" s="4">
        <f t="shared" si="867"/>
        <v>0</v>
      </c>
      <c r="T657" s="4">
        <f t="shared" si="868"/>
        <v>0</v>
      </c>
      <c r="U657" s="4">
        <f t="shared" si="869"/>
        <v>0</v>
      </c>
      <c r="V657" s="4">
        <f t="shared" si="870"/>
        <v>0</v>
      </c>
      <c r="W657" s="4">
        <f t="shared" si="871"/>
        <v>0</v>
      </c>
      <c r="X657" s="4">
        <f t="shared" si="872"/>
        <v>0</v>
      </c>
      <c r="Y657" s="4">
        <f t="shared" si="873"/>
        <v>0</v>
      </c>
      <c r="Z657" s="4"/>
      <c r="AA657" s="4">
        <v>55890823</v>
      </c>
      <c r="AB657" s="4">
        <f t="shared" si="874"/>
        <v>40.78</v>
      </c>
      <c r="AC657" s="4">
        <f t="shared" si="875"/>
        <v>40.78</v>
      </c>
      <c r="AD657" s="4">
        <f t="shared" si="876"/>
        <v>0</v>
      </c>
      <c r="AE657" s="4">
        <f t="shared" si="877"/>
        <v>0</v>
      </c>
      <c r="AF657" s="4">
        <f t="shared" si="878"/>
        <v>0</v>
      </c>
      <c r="AG657" s="4">
        <f t="shared" si="879"/>
        <v>0</v>
      </c>
      <c r="AH657" s="4">
        <f t="shared" si="880"/>
        <v>0</v>
      </c>
      <c r="AI657" s="4">
        <f t="shared" si="881"/>
        <v>0</v>
      </c>
      <c r="AJ657" s="4">
        <f t="shared" si="882"/>
        <v>0</v>
      </c>
      <c r="AK657" s="4">
        <v>40.779999999999994</v>
      </c>
      <c r="AL657" s="4">
        <v>40.779999999999994</v>
      </c>
      <c r="AM657" s="4">
        <v>0</v>
      </c>
      <c r="AN657" s="4">
        <v>0</v>
      </c>
      <c r="AO657" s="4">
        <v>0</v>
      </c>
      <c r="AP657" s="4">
        <v>0</v>
      </c>
      <c r="AQ657" s="4">
        <v>0</v>
      </c>
      <c r="AR657" s="4">
        <v>0</v>
      </c>
      <c r="AS657" s="4">
        <v>0</v>
      </c>
      <c r="AT657" s="4">
        <v>0</v>
      </c>
      <c r="AU657" s="4">
        <v>0</v>
      </c>
      <c r="AV657" s="4">
        <v>1</v>
      </c>
      <c r="AW657" s="4">
        <v>1</v>
      </c>
      <c r="AX657" s="4"/>
      <c r="AY657" s="4"/>
      <c r="AZ657" s="4">
        <v>1</v>
      </c>
      <c r="BA657" s="4">
        <v>1</v>
      </c>
      <c r="BB657" s="4">
        <v>1</v>
      </c>
      <c r="BC657" s="4">
        <v>9.84</v>
      </c>
      <c r="BD657" s="4" t="s">
        <v>3</v>
      </c>
      <c r="BE657" s="4" t="s">
        <v>3</v>
      </c>
      <c r="BF657" s="4" t="s">
        <v>3</v>
      </c>
      <c r="BG657" s="4" t="s">
        <v>3</v>
      </c>
      <c r="BH657" s="4">
        <v>3</v>
      </c>
      <c r="BI657" s="4">
        <v>2</v>
      </c>
      <c r="BJ657" s="4" t="s">
        <v>837</v>
      </c>
      <c r="BK657" s="4"/>
      <c r="BL657" s="4"/>
      <c r="BM657" s="4">
        <v>400005</v>
      </c>
      <c r="BN657" s="4">
        <v>0</v>
      </c>
      <c r="BO657" s="4" t="s">
        <v>3</v>
      </c>
      <c r="BP657" s="4">
        <v>0</v>
      </c>
      <c r="BQ657" s="4">
        <v>213</v>
      </c>
      <c r="BR657" s="4">
        <v>0</v>
      </c>
      <c r="BS657" s="4">
        <v>1</v>
      </c>
      <c r="BT657" s="4">
        <v>1</v>
      </c>
      <c r="BU657" s="4">
        <v>1</v>
      </c>
      <c r="BV657" s="4">
        <v>1</v>
      </c>
      <c r="BW657" s="4">
        <v>1</v>
      </c>
      <c r="BX657" s="4">
        <v>1</v>
      </c>
      <c r="BY657" s="4" t="s">
        <v>3</v>
      </c>
      <c r="BZ657" s="4">
        <v>0</v>
      </c>
      <c r="CA657" s="4">
        <v>0</v>
      </c>
      <c r="CB657" s="4" t="s">
        <v>3</v>
      </c>
      <c r="CC657" s="4"/>
      <c r="CD657" s="4"/>
      <c r="CE657" s="4">
        <v>1566</v>
      </c>
      <c r="CF657" s="4">
        <v>0</v>
      </c>
      <c r="CG657" s="4">
        <v>0</v>
      </c>
      <c r="CH657" s="4"/>
      <c r="CI657" s="4"/>
      <c r="CJ657" s="4"/>
      <c r="CK657" s="4"/>
      <c r="CL657" s="4"/>
      <c r="CM657" s="4">
        <v>0</v>
      </c>
      <c r="CN657" s="4" t="s">
        <v>3</v>
      </c>
      <c r="CO657" s="4">
        <v>0</v>
      </c>
      <c r="CP657" s="4">
        <f t="shared" si="883"/>
        <v>59757.93</v>
      </c>
      <c r="CQ657" s="4">
        <f t="shared" si="884"/>
        <v>401.28</v>
      </c>
      <c r="CR657" s="4">
        <f t="shared" si="885"/>
        <v>0</v>
      </c>
      <c r="CS657" s="4">
        <f t="shared" si="886"/>
        <v>0</v>
      </c>
      <c r="CT657" s="4">
        <f t="shared" si="887"/>
        <v>0</v>
      </c>
      <c r="CU657" s="4">
        <f t="shared" si="888"/>
        <v>0</v>
      </c>
      <c r="CV657" s="4">
        <f t="shared" si="889"/>
        <v>0</v>
      </c>
      <c r="CW657" s="4">
        <f t="shared" si="890"/>
        <v>0</v>
      </c>
      <c r="CX657" s="4">
        <f t="shared" si="891"/>
        <v>0</v>
      </c>
      <c r="CY657" s="4">
        <f t="shared" si="892"/>
        <v>0</v>
      </c>
      <c r="CZ657" s="4">
        <f t="shared" si="893"/>
        <v>0</v>
      </c>
      <c r="DA657" s="4"/>
      <c r="DB657" s="4"/>
      <c r="DC657" s="4" t="s">
        <v>3</v>
      </c>
      <c r="DD657" s="4" t="s">
        <v>3</v>
      </c>
      <c r="DE657" s="4" t="s">
        <v>3</v>
      </c>
      <c r="DF657" s="4" t="s">
        <v>3</v>
      </c>
      <c r="DG657" s="4" t="s">
        <v>3</v>
      </c>
      <c r="DH657" s="4" t="s">
        <v>3</v>
      </c>
      <c r="DI657" s="4" t="s">
        <v>3</v>
      </c>
      <c r="DJ657" s="4" t="s">
        <v>3</v>
      </c>
      <c r="DK657" s="4" t="s">
        <v>3</v>
      </c>
      <c r="DL657" s="4" t="s">
        <v>3</v>
      </c>
      <c r="DM657" s="4" t="s">
        <v>3</v>
      </c>
      <c r="DN657" s="4">
        <v>0</v>
      </c>
      <c r="DO657" s="4">
        <v>0</v>
      </c>
      <c r="DP657" s="4">
        <v>1</v>
      </c>
      <c r="DQ657" s="4">
        <v>1</v>
      </c>
      <c r="DR657" s="4"/>
      <c r="DS657" s="4"/>
      <c r="DT657" s="4"/>
      <c r="DU657" s="4">
        <v>1003</v>
      </c>
      <c r="DV657" s="4" t="s">
        <v>769</v>
      </c>
      <c r="DW657" s="4" t="s">
        <v>769</v>
      </c>
      <c r="DX657" s="4">
        <v>1</v>
      </c>
      <c r="DY657" s="4"/>
      <c r="DZ657" s="4" t="s">
        <v>3</v>
      </c>
      <c r="EA657" s="4" t="s">
        <v>3</v>
      </c>
      <c r="EB657" s="4" t="s">
        <v>3</v>
      </c>
      <c r="EC657" s="4" t="s">
        <v>3</v>
      </c>
      <c r="ED657" s="4"/>
      <c r="EE657" s="4">
        <v>57042888</v>
      </c>
      <c r="EF657" s="4">
        <v>213</v>
      </c>
      <c r="EG657" s="4" t="s">
        <v>456</v>
      </c>
      <c r="EH657" s="4">
        <v>0</v>
      </c>
      <c r="EI657" s="4" t="s">
        <v>3</v>
      </c>
      <c r="EJ657" s="4">
        <v>1</v>
      </c>
      <c r="EK657" s="4">
        <v>400005</v>
      </c>
      <c r="EL657" s="4" t="s">
        <v>456</v>
      </c>
      <c r="EM657" s="4" t="s">
        <v>457</v>
      </c>
      <c r="EN657" s="4"/>
      <c r="EO657" s="4" t="s">
        <v>3</v>
      </c>
      <c r="EP657" s="4"/>
      <c r="EQ657" s="4">
        <v>16</v>
      </c>
      <c r="ER657" s="4">
        <v>0</v>
      </c>
      <c r="ES657" s="4">
        <v>40.779999999999994</v>
      </c>
      <c r="ET657" s="4">
        <v>0</v>
      </c>
      <c r="EU657" s="4">
        <v>0</v>
      </c>
      <c r="EV657" s="4">
        <v>0</v>
      </c>
      <c r="EW657" s="4">
        <v>0</v>
      </c>
      <c r="EX657" s="4">
        <v>0</v>
      </c>
      <c r="EY657" s="4">
        <v>0</v>
      </c>
      <c r="EZ657" s="4">
        <v>5</v>
      </c>
      <c r="FA657" s="4"/>
      <c r="FB657" s="4"/>
      <c r="FC657" s="4">
        <v>1</v>
      </c>
      <c r="FD657" s="4">
        <v>18</v>
      </c>
      <c r="FE657" s="4"/>
      <c r="FF657" s="4">
        <v>480</v>
      </c>
      <c r="FG657" s="4"/>
      <c r="FH657" s="4"/>
      <c r="FI657" s="4"/>
      <c r="FJ657" s="4"/>
      <c r="FK657" s="4"/>
      <c r="FL657" s="4"/>
      <c r="FM657" s="4"/>
      <c r="FN657" s="4"/>
      <c r="FO657" s="4"/>
      <c r="FP657" s="4"/>
      <c r="FQ657" s="4">
        <v>0</v>
      </c>
      <c r="FR657" s="4">
        <v>0</v>
      </c>
      <c r="FS657" s="4">
        <v>0</v>
      </c>
      <c r="FT657" s="4"/>
      <c r="FU657" s="4"/>
      <c r="FV657" s="4"/>
      <c r="FW657" s="4"/>
      <c r="FX657" s="4">
        <v>0</v>
      </c>
      <c r="FY657" s="4">
        <v>0</v>
      </c>
      <c r="FZ657" s="4"/>
      <c r="GA657" s="4" t="s">
        <v>839</v>
      </c>
      <c r="GB657" s="4"/>
      <c r="GC657" s="4"/>
      <c r="GD657" s="4">
        <v>1</v>
      </c>
      <c r="GE657" s="4"/>
      <c r="GF657" s="4">
        <v>1694017271</v>
      </c>
      <c r="GG657" s="4">
        <v>2</v>
      </c>
      <c r="GH657" s="4">
        <v>3</v>
      </c>
      <c r="GI657" s="4">
        <v>5</v>
      </c>
      <c r="GJ657" s="4">
        <v>0</v>
      </c>
      <c r="GK657" s="4">
        <v>0</v>
      </c>
      <c r="GL657" s="4">
        <f t="shared" si="894"/>
        <v>0</v>
      </c>
      <c r="GM657" s="4">
        <f t="shared" si="895"/>
        <v>59757.93</v>
      </c>
      <c r="GN657" s="4">
        <f t="shared" si="896"/>
        <v>0</v>
      </c>
      <c r="GO657" s="4">
        <f t="shared" si="897"/>
        <v>59757.93</v>
      </c>
      <c r="GP657" s="4">
        <f t="shared" si="898"/>
        <v>0</v>
      </c>
      <c r="GQ657" s="4"/>
      <c r="GR657" s="4">
        <v>1</v>
      </c>
      <c r="GS657" s="4">
        <v>1</v>
      </c>
      <c r="GT657" s="4">
        <v>0</v>
      </c>
      <c r="GU657" s="4" t="s">
        <v>3</v>
      </c>
      <c r="GV657" s="4">
        <f t="shared" si="899"/>
        <v>0</v>
      </c>
      <c r="GW657" s="4">
        <v>1</v>
      </c>
      <c r="GX657" s="4">
        <f t="shared" si="900"/>
        <v>0</v>
      </c>
      <c r="GY657" s="4"/>
      <c r="GZ657" s="4"/>
      <c r="HA657" s="4">
        <v>0</v>
      </c>
      <c r="HB657" s="4">
        <v>0</v>
      </c>
      <c r="HC657" s="4">
        <f t="shared" si="901"/>
        <v>0</v>
      </c>
      <c r="HD657" s="4"/>
      <c r="HE657" s="4" t="s">
        <v>459</v>
      </c>
      <c r="HF657" s="4" t="s">
        <v>37</v>
      </c>
      <c r="HG657" s="4"/>
      <c r="HH657" s="4"/>
      <c r="HI657" s="4"/>
      <c r="HJ657" s="4"/>
      <c r="HK657" s="4"/>
      <c r="HL657" s="4"/>
      <c r="HM657" s="4" t="s">
        <v>3</v>
      </c>
      <c r="HN657" s="4" t="s">
        <v>3</v>
      </c>
      <c r="HO657" s="4" t="s">
        <v>3</v>
      </c>
      <c r="HP657" s="4" t="s">
        <v>3</v>
      </c>
      <c r="HQ657" s="4" t="s">
        <v>3</v>
      </c>
      <c r="HR657" s="4"/>
      <c r="HS657" s="4">
        <v>0</v>
      </c>
      <c r="HT657" s="4"/>
      <c r="HU657" s="4"/>
      <c r="HV657" s="4"/>
      <c r="HW657" s="4"/>
      <c r="HX657" s="4"/>
      <c r="HY657" s="4"/>
      <c r="HZ657" s="4"/>
      <c r="IA657" s="4"/>
      <c r="IB657" s="4"/>
      <c r="IC657" s="4"/>
      <c r="ID657" s="4"/>
      <c r="IE657" s="4"/>
      <c r="IF657" s="4"/>
      <c r="IG657" s="4"/>
      <c r="IH657" s="4"/>
      <c r="II657" s="4"/>
      <c r="IJ657" s="4"/>
      <c r="IK657" s="4">
        <v>0</v>
      </c>
      <c r="IL657" s="4"/>
      <c r="IM657" s="4"/>
      <c r="IN657" s="4"/>
      <c r="IO657" s="4"/>
      <c r="IP657" s="4"/>
      <c r="IQ657" s="4"/>
      <c r="IR657" s="4"/>
      <c r="IS657" s="4"/>
      <c r="IT657" s="4"/>
      <c r="IU657" s="4"/>
    </row>
    <row r="658" spans="1:255" x14ac:dyDescent="0.25">
      <c r="A658" s="3">
        <v>17</v>
      </c>
      <c r="B658" s="3">
        <v>1</v>
      </c>
      <c r="C658" s="3"/>
      <c r="D658" s="3"/>
      <c r="E658" s="3" t="s">
        <v>840</v>
      </c>
      <c r="F658" s="3" t="s">
        <v>841</v>
      </c>
      <c r="G658" s="3" t="s">
        <v>842</v>
      </c>
      <c r="H658" s="3" t="s">
        <v>769</v>
      </c>
      <c r="I658" s="3">
        <f>ROUND(73*1.02,9)</f>
        <v>74.459999999999994</v>
      </c>
      <c r="J658" s="3">
        <v>0</v>
      </c>
      <c r="K658" s="3">
        <f>ROUND(73*1.02,9)</f>
        <v>74.459999999999994</v>
      </c>
      <c r="L658" s="3"/>
      <c r="M658" s="3"/>
      <c r="N658" s="3"/>
      <c r="O658" s="3">
        <f t="shared" si="863"/>
        <v>2073.71</v>
      </c>
      <c r="P658" s="3">
        <f t="shared" si="864"/>
        <v>2073.71</v>
      </c>
      <c r="Q658" s="3">
        <f t="shared" si="865"/>
        <v>0</v>
      </c>
      <c r="R658" s="3">
        <f t="shared" si="866"/>
        <v>0</v>
      </c>
      <c r="S658" s="3">
        <f t="shared" si="867"/>
        <v>0</v>
      </c>
      <c r="T658" s="3">
        <f t="shared" si="868"/>
        <v>0</v>
      </c>
      <c r="U658" s="3">
        <f t="shared" si="869"/>
        <v>0</v>
      </c>
      <c r="V658" s="3">
        <f t="shared" si="870"/>
        <v>0</v>
      </c>
      <c r="W658" s="3">
        <f t="shared" si="871"/>
        <v>0</v>
      </c>
      <c r="X658" s="3">
        <f t="shared" si="872"/>
        <v>0</v>
      </c>
      <c r="Y658" s="3">
        <f t="shared" si="873"/>
        <v>0</v>
      </c>
      <c r="Z658" s="3"/>
      <c r="AA658" s="3">
        <v>54971259</v>
      </c>
      <c r="AB658" s="3">
        <f t="shared" si="874"/>
        <v>27.85</v>
      </c>
      <c r="AC658" s="3">
        <f t="shared" si="875"/>
        <v>27.85</v>
      </c>
      <c r="AD658" s="3">
        <f t="shared" si="876"/>
        <v>0</v>
      </c>
      <c r="AE658" s="3">
        <f t="shared" si="877"/>
        <v>0</v>
      </c>
      <c r="AF658" s="3">
        <f t="shared" si="878"/>
        <v>0</v>
      </c>
      <c r="AG658" s="3">
        <f t="shared" si="879"/>
        <v>0</v>
      </c>
      <c r="AH658" s="3">
        <f t="shared" si="880"/>
        <v>0</v>
      </c>
      <c r="AI658" s="3">
        <f t="shared" si="881"/>
        <v>0</v>
      </c>
      <c r="AJ658" s="3">
        <f t="shared" si="882"/>
        <v>0</v>
      </c>
      <c r="AK658" s="3">
        <v>27.85</v>
      </c>
      <c r="AL658" s="3">
        <v>27.85</v>
      </c>
      <c r="AM658" s="3">
        <v>0</v>
      </c>
      <c r="AN658" s="3">
        <v>0</v>
      </c>
      <c r="AO658" s="3">
        <v>0</v>
      </c>
      <c r="AP658" s="3">
        <v>0</v>
      </c>
      <c r="AQ658" s="3">
        <v>0</v>
      </c>
      <c r="AR658" s="3">
        <v>0</v>
      </c>
      <c r="AS658" s="3">
        <v>0</v>
      </c>
      <c r="AT658" s="3">
        <v>0</v>
      </c>
      <c r="AU658" s="3">
        <v>0</v>
      </c>
      <c r="AV658" s="3">
        <v>1</v>
      </c>
      <c r="AW658" s="3">
        <v>1</v>
      </c>
      <c r="AX658" s="3"/>
      <c r="AY658" s="3"/>
      <c r="AZ658" s="3">
        <v>1</v>
      </c>
      <c r="BA658" s="3">
        <v>1</v>
      </c>
      <c r="BB658" s="3">
        <v>1</v>
      </c>
      <c r="BC658" s="3">
        <v>1</v>
      </c>
      <c r="BD658" s="3" t="s">
        <v>3</v>
      </c>
      <c r="BE658" s="3" t="s">
        <v>3</v>
      </c>
      <c r="BF658" s="3" t="s">
        <v>3</v>
      </c>
      <c r="BG658" s="3" t="s">
        <v>3</v>
      </c>
      <c r="BH658" s="3">
        <v>3</v>
      </c>
      <c r="BI658" s="3">
        <v>2</v>
      </c>
      <c r="BJ658" s="3" t="s">
        <v>841</v>
      </c>
      <c r="BK658" s="3"/>
      <c r="BL658" s="3"/>
      <c r="BM658" s="3">
        <v>400005</v>
      </c>
      <c r="BN658" s="3">
        <v>0</v>
      </c>
      <c r="BO658" s="3" t="s">
        <v>3</v>
      </c>
      <c r="BP658" s="3">
        <v>0</v>
      </c>
      <c r="BQ658" s="3">
        <v>213</v>
      </c>
      <c r="BR658" s="3">
        <v>0</v>
      </c>
      <c r="BS658" s="3">
        <v>1</v>
      </c>
      <c r="BT658" s="3">
        <v>1</v>
      </c>
      <c r="BU658" s="3">
        <v>1</v>
      </c>
      <c r="BV658" s="3">
        <v>1</v>
      </c>
      <c r="BW658" s="3">
        <v>1</v>
      </c>
      <c r="BX658" s="3">
        <v>1</v>
      </c>
      <c r="BY658" s="3" t="s">
        <v>3</v>
      </c>
      <c r="BZ658" s="3">
        <v>0</v>
      </c>
      <c r="CA658" s="3">
        <v>0</v>
      </c>
      <c r="CB658" s="3" t="s">
        <v>3</v>
      </c>
      <c r="CC658" s="3"/>
      <c r="CD658" s="3"/>
      <c r="CE658" s="3">
        <v>1566</v>
      </c>
      <c r="CF658" s="3">
        <v>0</v>
      </c>
      <c r="CG658" s="3">
        <v>0</v>
      </c>
      <c r="CH658" s="3"/>
      <c r="CI658" s="3"/>
      <c r="CJ658" s="3"/>
      <c r="CK658" s="3"/>
      <c r="CL658" s="3"/>
      <c r="CM658" s="3">
        <v>0</v>
      </c>
      <c r="CN658" s="3" t="s">
        <v>3</v>
      </c>
      <c r="CO658" s="3">
        <v>0</v>
      </c>
      <c r="CP658" s="3">
        <f t="shared" si="883"/>
        <v>2073.71</v>
      </c>
      <c r="CQ658" s="3">
        <f t="shared" si="884"/>
        <v>27.85</v>
      </c>
      <c r="CR658" s="3">
        <f t="shared" si="885"/>
        <v>0</v>
      </c>
      <c r="CS658" s="3">
        <f t="shared" si="886"/>
        <v>0</v>
      </c>
      <c r="CT658" s="3">
        <f t="shared" si="887"/>
        <v>0</v>
      </c>
      <c r="CU658" s="3">
        <f t="shared" si="888"/>
        <v>0</v>
      </c>
      <c r="CV658" s="3">
        <f t="shared" si="889"/>
        <v>0</v>
      </c>
      <c r="CW658" s="3">
        <f t="shared" si="890"/>
        <v>0</v>
      </c>
      <c r="CX658" s="3">
        <f t="shared" si="891"/>
        <v>0</v>
      </c>
      <c r="CY658" s="3">
        <f t="shared" si="892"/>
        <v>0</v>
      </c>
      <c r="CZ658" s="3">
        <f t="shared" si="893"/>
        <v>0</v>
      </c>
      <c r="DA658" s="3"/>
      <c r="DB658" s="3"/>
      <c r="DC658" s="3" t="s">
        <v>3</v>
      </c>
      <c r="DD658" s="3" t="s">
        <v>3</v>
      </c>
      <c r="DE658" s="3" t="s">
        <v>3</v>
      </c>
      <c r="DF658" s="3" t="s">
        <v>3</v>
      </c>
      <c r="DG658" s="3" t="s">
        <v>3</v>
      </c>
      <c r="DH658" s="3" t="s">
        <v>3</v>
      </c>
      <c r="DI658" s="3" t="s">
        <v>3</v>
      </c>
      <c r="DJ658" s="3" t="s">
        <v>3</v>
      </c>
      <c r="DK658" s="3" t="s">
        <v>3</v>
      </c>
      <c r="DL658" s="3" t="s">
        <v>3</v>
      </c>
      <c r="DM658" s="3" t="s">
        <v>3</v>
      </c>
      <c r="DN658" s="3">
        <v>0</v>
      </c>
      <c r="DO658" s="3">
        <v>0</v>
      </c>
      <c r="DP658" s="3">
        <v>1</v>
      </c>
      <c r="DQ658" s="3">
        <v>1</v>
      </c>
      <c r="DR658" s="3"/>
      <c r="DS658" s="3"/>
      <c r="DT658" s="3"/>
      <c r="DU658" s="3">
        <v>1003</v>
      </c>
      <c r="DV658" s="3" t="s">
        <v>769</v>
      </c>
      <c r="DW658" s="3" t="s">
        <v>769</v>
      </c>
      <c r="DX658" s="3">
        <v>1</v>
      </c>
      <c r="DY658" s="3"/>
      <c r="DZ658" s="3" t="s">
        <v>3</v>
      </c>
      <c r="EA658" s="3" t="s">
        <v>3</v>
      </c>
      <c r="EB658" s="3" t="s">
        <v>3</v>
      </c>
      <c r="EC658" s="3" t="s">
        <v>3</v>
      </c>
      <c r="ED658" s="3"/>
      <c r="EE658" s="3">
        <v>57042888</v>
      </c>
      <c r="EF658" s="3">
        <v>213</v>
      </c>
      <c r="EG658" s="3" t="s">
        <v>456</v>
      </c>
      <c r="EH658" s="3">
        <v>0</v>
      </c>
      <c r="EI658" s="3" t="s">
        <v>3</v>
      </c>
      <c r="EJ658" s="3">
        <v>1</v>
      </c>
      <c r="EK658" s="3">
        <v>400005</v>
      </c>
      <c r="EL658" s="3" t="s">
        <v>456</v>
      </c>
      <c r="EM658" s="3" t="s">
        <v>457</v>
      </c>
      <c r="EN658" s="3"/>
      <c r="EO658" s="3" t="s">
        <v>3</v>
      </c>
      <c r="EP658" s="3"/>
      <c r="EQ658" s="3">
        <v>16</v>
      </c>
      <c r="ER658" s="3">
        <v>0</v>
      </c>
      <c r="ES658" s="3">
        <v>27.85</v>
      </c>
      <c r="ET658" s="3">
        <v>0</v>
      </c>
      <c r="EU658" s="3">
        <v>0</v>
      </c>
      <c r="EV658" s="3">
        <v>0</v>
      </c>
      <c r="EW658" s="3">
        <v>0</v>
      </c>
      <c r="EX658" s="3">
        <v>0</v>
      </c>
      <c r="EY658" s="3">
        <v>0</v>
      </c>
      <c r="EZ658" s="3"/>
      <c r="FA658" s="3"/>
      <c r="FB658" s="3"/>
      <c r="FC658" s="3"/>
      <c r="FD658" s="3"/>
      <c r="FE658" s="3"/>
      <c r="FF658" s="3"/>
      <c r="FG658" s="3"/>
      <c r="FH658" s="3"/>
      <c r="FI658" s="3"/>
      <c r="FJ658" s="3"/>
      <c r="FK658" s="3"/>
      <c r="FL658" s="3"/>
      <c r="FM658" s="3"/>
      <c r="FN658" s="3"/>
      <c r="FO658" s="3"/>
      <c r="FP658" s="3"/>
      <c r="FQ658" s="3">
        <v>0</v>
      </c>
      <c r="FR658" s="3">
        <v>0</v>
      </c>
      <c r="FS658" s="3">
        <v>0</v>
      </c>
      <c r="FT658" s="3"/>
      <c r="FU658" s="3"/>
      <c r="FV658" s="3"/>
      <c r="FW658" s="3"/>
      <c r="FX658" s="3">
        <v>0</v>
      </c>
      <c r="FY658" s="3">
        <v>0</v>
      </c>
      <c r="FZ658" s="3"/>
      <c r="GA658" s="3" t="s">
        <v>843</v>
      </c>
      <c r="GB658" s="3"/>
      <c r="GC658" s="3"/>
      <c r="GD658" s="3">
        <v>1</v>
      </c>
      <c r="GE658" s="3"/>
      <c r="GF658" s="3">
        <v>538112861</v>
      </c>
      <c r="GG658" s="3">
        <v>2</v>
      </c>
      <c r="GH658" s="3">
        <v>4</v>
      </c>
      <c r="GI658" s="3">
        <v>-2</v>
      </c>
      <c r="GJ658" s="3">
        <v>0</v>
      </c>
      <c r="GK658" s="3">
        <v>0</v>
      </c>
      <c r="GL658" s="3">
        <f t="shared" si="894"/>
        <v>0</v>
      </c>
      <c r="GM658" s="3">
        <f t="shared" si="895"/>
        <v>2073.71</v>
      </c>
      <c r="GN658" s="3">
        <f t="shared" si="896"/>
        <v>0</v>
      </c>
      <c r="GO658" s="3">
        <f t="shared" si="897"/>
        <v>2073.71</v>
      </c>
      <c r="GP658" s="3">
        <f t="shared" si="898"/>
        <v>0</v>
      </c>
      <c r="GQ658" s="3"/>
      <c r="GR658" s="3">
        <v>1</v>
      </c>
      <c r="GS658" s="3">
        <v>2</v>
      </c>
      <c r="GT658" s="3">
        <v>0</v>
      </c>
      <c r="GU658" s="3" t="s">
        <v>3</v>
      </c>
      <c r="GV658" s="3">
        <f t="shared" si="899"/>
        <v>0</v>
      </c>
      <c r="GW658" s="3">
        <v>1</v>
      </c>
      <c r="GX658" s="3">
        <f t="shared" si="900"/>
        <v>0</v>
      </c>
      <c r="GY658" s="3"/>
      <c r="GZ658" s="3"/>
      <c r="HA658" s="3">
        <v>0</v>
      </c>
      <c r="HB658" s="3">
        <v>0</v>
      </c>
      <c r="HC658" s="3">
        <f t="shared" si="901"/>
        <v>0</v>
      </c>
      <c r="HD658" s="3"/>
      <c r="HE658" s="3" t="s">
        <v>459</v>
      </c>
      <c r="HF658" s="3" t="s">
        <v>37</v>
      </c>
      <c r="HG658" s="3"/>
      <c r="HH658" s="3"/>
      <c r="HI658" s="3"/>
      <c r="HJ658" s="3"/>
      <c r="HK658" s="3"/>
      <c r="HL658" s="3"/>
      <c r="HM658" s="3" t="s">
        <v>3</v>
      </c>
      <c r="HN658" s="3" t="s">
        <v>3</v>
      </c>
      <c r="HO658" s="3" t="s">
        <v>3</v>
      </c>
      <c r="HP658" s="3" t="s">
        <v>3</v>
      </c>
      <c r="HQ658" s="3" t="s">
        <v>3</v>
      </c>
      <c r="HR658" s="3"/>
      <c r="HS658" s="3">
        <v>0</v>
      </c>
      <c r="HT658" s="3"/>
      <c r="HU658" s="3"/>
      <c r="HV658" s="3"/>
      <c r="HW658" s="3"/>
      <c r="HX658" s="3"/>
      <c r="HY658" s="3"/>
      <c r="HZ658" s="3"/>
      <c r="IA658" s="3"/>
      <c r="IB658" s="3"/>
      <c r="IC658" s="3"/>
      <c r="ID658" s="3"/>
      <c r="IE658" s="3"/>
      <c r="IF658" s="3"/>
      <c r="IG658" s="3"/>
      <c r="IH658" s="3"/>
      <c r="II658" s="3"/>
      <c r="IJ658" s="3"/>
      <c r="IK658" s="3">
        <v>0</v>
      </c>
      <c r="IL658" s="3"/>
      <c r="IM658" s="3"/>
      <c r="IN658" s="3"/>
      <c r="IO658" s="3"/>
      <c r="IP658" s="3"/>
      <c r="IQ658" s="3"/>
      <c r="IR658" s="3"/>
      <c r="IS658" s="3"/>
      <c r="IT658" s="3"/>
      <c r="IU658" s="3"/>
    </row>
    <row r="659" spans="1:255" x14ac:dyDescent="0.25">
      <c r="A659" s="4">
        <v>17</v>
      </c>
      <c r="B659" s="4">
        <v>1</v>
      </c>
      <c r="C659" s="4"/>
      <c r="D659" s="4"/>
      <c r="E659" s="4" t="s">
        <v>840</v>
      </c>
      <c r="F659" s="4" t="s">
        <v>841</v>
      </c>
      <c r="G659" s="4" t="s">
        <v>842</v>
      </c>
      <c r="H659" s="4" t="s">
        <v>769</v>
      </c>
      <c r="I659" s="4">
        <f>ROUND(73*1.02,9)</f>
        <v>74.459999999999994</v>
      </c>
      <c r="J659" s="4">
        <v>0</v>
      </c>
      <c r="K659" s="4">
        <f>ROUND(73*1.02,9)</f>
        <v>74.459999999999994</v>
      </c>
      <c r="L659" s="4"/>
      <c r="M659" s="4"/>
      <c r="N659" s="4"/>
      <c r="O659" s="4">
        <f t="shared" si="863"/>
        <v>20405.310000000001</v>
      </c>
      <c r="P659" s="4">
        <f t="shared" si="864"/>
        <v>20405.310000000001</v>
      </c>
      <c r="Q659" s="4">
        <f t="shared" si="865"/>
        <v>0</v>
      </c>
      <c r="R659" s="4">
        <f t="shared" si="866"/>
        <v>0</v>
      </c>
      <c r="S659" s="4">
        <f t="shared" si="867"/>
        <v>0</v>
      </c>
      <c r="T659" s="4">
        <f t="shared" si="868"/>
        <v>0</v>
      </c>
      <c r="U659" s="4">
        <f t="shared" si="869"/>
        <v>0</v>
      </c>
      <c r="V659" s="4">
        <f t="shared" si="870"/>
        <v>0</v>
      </c>
      <c r="W659" s="4">
        <f t="shared" si="871"/>
        <v>0</v>
      </c>
      <c r="X659" s="4">
        <f t="shared" si="872"/>
        <v>0</v>
      </c>
      <c r="Y659" s="4">
        <f t="shared" si="873"/>
        <v>0</v>
      </c>
      <c r="Z659" s="4"/>
      <c r="AA659" s="4">
        <v>55890823</v>
      </c>
      <c r="AB659" s="4">
        <f t="shared" si="874"/>
        <v>27.85</v>
      </c>
      <c r="AC659" s="4">
        <f t="shared" si="875"/>
        <v>27.85</v>
      </c>
      <c r="AD659" s="4">
        <f t="shared" si="876"/>
        <v>0</v>
      </c>
      <c r="AE659" s="4">
        <f t="shared" si="877"/>
        <v>0</v>
      </c>
      <c r="AF659" s="4">
        <f t="shared" si="878"/>
        <v>0</v>
      </c>
      <c r="AG659" s="4">
        <f t="shared" si="879"/>
        <v>0</v>
      </c>
      <c r="AH659" s="4">
        <f t="shared" si="880"/>
        <v>0</v>
      </c>
      <c r="AI659" s="4">
        <f t="shared" si="881"/>
        <v>0</v>
      </c>
      <c r="AJ659" s="4">
        <f t="shared" si="882"/>
        <v>0</v>
      </c>
      <c r="AK659" s="4">
        <v>27.85</v>
      </c>
      <c r="AL659" s="4">
        <v>27.85</v>
      </c>
      <c r="AM659" s="4">
        <v>0</v>
      </c>
      <c r="AN659" s="4">
        <v>0</v>
      </c>
      <c r="AO659" s="4">
        <v>0</v>
      </c>
      <c r="AP659" s="4">
        <v>0</v>
      </c>
      <c r="AQ659" s="4">
        <v>0</v>
      </c>
      <c r="AR659" s="4">
        <v>0</v>
      </c>
      <c r="AS659" s="4">
        <v>0</v>
      </c>
      <c r="AT659" s="4">
        <v>0</v>
      </c>
      <c r="AU659" s="4">
        <v>0</v>
      </c>
      <c r="AV659" s="4">
        <v>1</v>
      </c>
      <c r="AW659" s="4">
        <v>1</v>
      </c>
      <c r="AX659" s="4"/>
      <c r="AY659" s="4"/>
      <c r="AZ659" s="4">
        <v>1</v>
      </c>
      <c r="BA659" s="4">
        <v>1</v>
      </c>
      <c r="BB659" s="4">
        <v>1</v>
      </c>
      <c r="BC659" s="4">
        <v>9.84</v>
      </c>
      <c r="BD659" s="4" t="s">
        <v>3</v>
      </c>
      <c r="BE659" s="4" t="s">
        <v>3</v>
      </c>
      <c r="BF659" s="4" t="s">
        <v>3</v>
      </c>
      <c r="BG659" s="4" t="s">
        <v>3</v>
      </c>
      <c r="BH659" s="4">
        <v>3</v>
      </c>
      <c r="BI659" s="4">
        <v>2</v>
      </c>
      <c r="BJ659" s="4" t="s">
        <v>841</v>
      </c>
      <c r="BK659" s="4"/>
      <c r="BL659" s="4"/>
      <c r="BM659" s="4">
        <v>400005</v>
      </c>
      <c r="BN659" s="4">
        <v>0</v>
      </c>
      <c r="BO659" s="4" t="s">
        <v>3</v>
      </c>
      <c r="BP659" s="4">
        <v>0</v>
      </c>
      <c r="BQ659" s="4">
        <v>213</v>
      </c>
      <c r="BR659" s="4">
        <v>0</v>
      </c>
      <c r="BS659" s="4">
        <v>1</v>
      </c>
      <c r="BT659" s="4">
        <v>1</v>
      </c>
      <c r="BU659" s="4">
        <v>1</v>
      </c>
      <c r="BV659" s="4">
        <v>1</v>
      </c>
      <c r="BW659" s="4">
        <v>1</v>
      </c>
      <c r="BX659" s="4">
        <v>1</v>
      </c>
      <c r="BY659" s="4" t="s">
        <v>3</v>
      </c>
      <c r="BZ659" s="4">
        <v>0</v>
      </c>
      <c r="CA659" s="4">
        <v>0</v>
      </c>
      <c r="CB659" s="4" t="s">
        <v>3</v>
      </c>
      <c r="CC659" s="4"/>
      <c r="CD659" s="4"/>
      <c r="CE659" s="4">
        <v>1566</v>
      </c>
      <c r="CF659" s="4">
        <v>0</v>
      </c>
      <c r="CG659" s="4">
        <v>0</v>
      </c>
      <c r="CH659" s="4"/>
      <c r="CI659" s="4"/>
      <c r="CJ659" s="4"/>
      <c r="CK659" s="4"/>
      <c r="CL659" s="4"/>
      <c r="CM659" s="4">
        <v>0</v>
      </c>
      <c r="CN659" s="4" t="s">
        <v>3</v>
      </c>
      <c r="CO659" s="4">
        <v>0</v>
      </c>
      <c r="CP659" s="4">
        <f t="shared" si="883"/>
        <v>20405.310000000001</v>
      </c>
      <c r="CQ659" s="4">
        <f t="shared" si="884"/>
        <v>274.04000000000002</v>
      </c>
      <c r="CR659" s="4">
        <f t="shared" si="885"/>
        <v>0</v>
      </c>
      <c r="CS659" s="4">
        <f t="shared" si="886"/>
        <v>0</v>
      </c>
      <c r="CT659" s="4">
        <f t="shared" si="887"/>
        <v>0</v>
      </c>
      <c r="CU659" s="4">
        <f t="shared" si="888"/>
        <v>0</v>
      </c>
      <c r="CV659" s="4">
        <f t="shared" si="889"/>
        <v>0</v>
      </c>
      <c r="CW659" s="4">
        <f t="shared" si="890"/>
        <v>0</v>
      </c>
      <c r="CX659" s="4">
        <f t="shared" si="891"/>
        <v>0</v>
      </c>
      <c r="CY659" s="4">
        <f t="shared" si="892"/>
        <v>0</v>
      </c>
      <c r="CZ659" s="4">
        <f t="shared" si="893"/>
        <v>0</v>
      </c>
      <c r="DA659" s="4"/>
      <c r="DB659" s="4"/>
      <c r="DC659" s="4" t="s">
        <v>3</v>
      </c>
      <c r="DD659" s="4" t="s">
        <v>3</v>
      </c>
      <c r="DE659" s="4" t="s">
        <v>3</v>
      </c>
      <c r="DF659" s="4" t="s">
        <v>3</v>
      </c>
      <c r="DG659" s="4" t="s">
        <v>3</v>
      </c>
      <c r="DH659" s="4" t="s">
        <v>3</v>
      </c>
      <c r="DI659" s="4" t="s">
        <v>3</v>
      </c>
      <c r="DJ659" s="4" t="s">
        <v>3</v>
      </c>
      <c r="DK659" s="4" t="s">
        <v>3</v>
      </c>
      <c r="DL659" s="4" t="s">
        <v>3</v>
      </c>
      <c r="DM659" s="4" t="s">
        <v>3</v>
      </c>
      <c r="DN659" s="4">
        <v>0</v>
      </c>
      <c r="DO659" s="4">
        <v>0</v>
      </c>
      <c r="DP659" s="4">
        <v>1</v>
      </c>
      <c r="DQ659" s="4">
        <v>1</v>
      </c>
      <c r="DR659" s="4"/>
      <c r="DS659" s="4"/>
      <c r="DT659" s="4"/>
      <c r="DU659" s="4">
        <v>1003</v>
      </c>
      <c r="DV659" s="4" t="s">
        <v>769</v>
      </c>
      <c r="DW659" s="4" t="s">
        <v>769</v>
      </c>
      <c r="DX659" s="4">
        <v>1</v>
      </c>
      <c r="DY659" s="4"/>
      <c r="DZ659" s="4" t="s">
        <v>3</v>
      </c>
      <c r="EA659" s="4" t="s">
        <v>3</v>
      </c>
      <c r="EB659" s="4" t="s">
        <v>3</v>
      </c>
      <c r="EC659" s="4" t="s">
        <v>3</v>
      </c>
      <c r="ED659" s="4"/>
      <c r="EE659" s="4">
        <v>57042888</v>
      </c>
      <c r="EF659" s="4">
        <v>213</v>
      </c>
      <c r="EG659" s="4" t="s">
        <v>456</v>
      </c>
      <c r="EH659" s="4">
        <v>0</v>
      </c>
      <c r="EI659" s="4" t="s">
        <v>3</v>
      </c>
      <c r="EJ659" s="4">
        <v>1</v>
      </c>
      <c r="EK659" s="4">
        <v>400005</v>
      </c>
      <c r="EL659" s="4" t="s">
        <v>456</v>
      </c>
      <c r="EM659" s="4" t="s">
        <v>457</v>
      </c>
      <c r="EN659" s="4"/>
      <c r="EO659" s="4" t="s">
        <v>3</v>
      </c>
      <c r="EP659" s="4"/>
      <c r="EQ659" s="4">
        <v>16</v>
      </c>
      <c r="ER659" s="4">
        <v>0</v>
      </c>
      <c r="ES659" s="4">
        <v>27.85</v>
      </c>
      <c r="ET659" s="4">
        <v>0</v>
      </c>
      <c r="EU659" s="4">
        <v>0</v>
      </c>
      <c r="EV659" s="4">
        <v>0</v>
      </c>
      <c r="EW659" s="4">
        <v>0</v>
      </c>
      <c r="EX659" s="4">
        <v>0</v>
      </c>
      <c r="EY659" s="4">
        <v>0</v>
      </c>
      <c r="EZ659" s="4">
        <v>5</v>
      </c>
      <c r="FA659" s="4"/>
      <c r="FB659" s="4"/>
      <c r="FC659" s="4">
        <v>1</v>
      </c>
      <c r="FD659" s="4">
        <v>18</v>
      </c>
      <c r="FE659" s="4"/>
      <c r="FF659" s="4">
        <v>327.75</v>
      </c>
      <c r="FG659" s="4"/>
      <c r="FH659" s="4"/>
      <c r="FI659" s="4"/>
      <c r="FJ659" s="4"/>
      <c r="FK659" s="4"/>
      <c r="FL659" s="4"/>
      <c r="FM659" s="4"/>
      <c r="FN659" s="4"/>
      <c r="FO659" s="4"/>
      <c r="FP659" s="4"/>
      <c r="FQ659" s="4">
        <v>0</v>
      </c>
      <c r="FR659" s="4">
        <v>0</v>
      </c>
      <c r="FS659" s="4">
        <v>0</v>
      </c>
      <c r="FT659" s="4"/>
      <c r="FU659" s="4"/>
      <c r="FV659" s="4"/>
      <c r="FW659" s="4"/>
      <c r="FX659" s="4">
        <v>0</v>
      </c>
      <c r="FY659" s="4">
        <v>0</v>
      </c>
      <c r="FZ659" s="4"/>
      <c r="GA659" s="4" t="s">
        <v>843</v>
      </c>
      <c r="GB659" s="4"/>
      <c r="GC659" s="4"/>
      <c r="GD659" s="4">
        <v>1</v>
      </c>
      <c r="GE659" s="4"/>
      <c r="GF659" s="4">
        <v>538112861</v>
      </c>
      <c r="GG659" s="4">
        <v>2</v>
      </c>
      <c r="GH659" s="4">
        <v>3</v>
      </c>
      <c r="GI659" s="4">
        <v>5</v>
      </c>
      <c r="GJ659" s="4">
        <v>0</v>
      </c>
      <c r="GK659" s="4">
        <v>0</v>
      </c>
      <c r="GL659" s="4">
        <f t="shared" si="894"/>
        <v>0</v>
      </c>
      <c r="GM659" s="4">
        <f t="shared" si="895"/>
        <v>20405.310000000001</v>
      </c>
      <c r="GN659" s="4">
        <f t="shared" si="896"/>
        <v>0</v>
      </c>
      <c r="GO659" s="4">
        <f t="shared" si="897"/>
        <v>20405.310000000001</v>
      </c>
      <c r="GP659" s="4">
        <f t="shared" si="898"/>
        <v>0</v>
      </c>
      <c r="GQ659" s="4"/>
      <c r="GR659" s="4">
        <v>1</v>
      </c>
      <c r="GS659" s="4">
        <v>1</v>
      </c>
      <c r="GT659" s="4">
        <v>0</v>
      </c>
      <c r="GU659" s="4" t="s">
        <v>3</v>
      </c>
      <c r="GV659" s="4">
        <f t="shared" si="899"/>
        <v>0</v>
      </c>
      <c r="GW659" s="4">
        <v>1</v>
      </c>
      <c r="GX659" s="4">
        <f t="shared" si="900"/>
        <v>0</v>
      </c>
      <c r="GY659" s="4"/>
      <c r="GZ659" s="4"/>
      <c r="HA659" s="4">
        <v>0</v>
      </c>
      <c r="HB659" s="4">
        <v>0</v>
      </c>
      <c r="HC659" s="4">
        <f t="shared" si="901"/>
        <v>0</v>
      </c>
      <c r="HD659" s="4"/>
      <c r="HE659" s="4" t="s">
        <v>459</v>
      </c>
      <c r="HF659" s="4" t="s">
        <v>37</v>
      </c>
      <c r="HG659" s="4"/>
      <c r="HH659" s="4"/>
      <c r="HI659" s="4"/>
      <c r="HJ659" s="4"/>
      <c r="HK659" s="4"/>
      <c r="HL659" s="4"/>
      <c r="HM659" s="4" t="s">
        <v>3</v>
      </c>
      <c r="HN659" s="4" t="s">
        <v>3</v>
      </c>
      <c r="HO659" s="4" t="s">
        <v>3</v>
      </c>
      <c r="HP659" s="4" t="s">
        <v>3</v>
      </c>
      <c r="HQ659" s="4" t="s">
        <v>3</v>
      </c>
      <c r="HR659" s="4"/>
      <c r="HS659" s="4">
        <v>0</v>
      </c>
      <c r="HT659" s="4"/>
      <c r="HU659" s="4"/>
      <c r="HV659" s="4"/>
      <c r="HW659" s="4"/>
      <c r="HX659" s="4"/>
      <c r="HY659" s="4"/>
      <c r="HZ659" s="4"/>
      <c r="IA659" s="4"/>
      <c r="IB659" s="4"/>
      <c r="IC659" s="4"/>
      <c r="ID659" s="4"/>
      <c r="IE659" s="4"/>
      <c r="IF659" s="4"/>
      <c r="IG659" s="4"/>
      <c r="IH659" s="4"/>
      <c r="II659" s="4"/>
      <c r="IJ659" s="4"/>
      <c r="IK659" s="4">
        <v>0</v>
      </c>
      <c r="IL659" s="4"/>
      <c r="IM659" s="4"/>
      <c r="IN659" s="4"/>
      <c r="IO659" s="4"/>
      <c r="IP659" s="4"/>
      <c r="IQ659" s="4"/>
      <c r="IR659" s="4"/>
      <c r="IS659" s="4"/>
      <c r="IT659" s="4"/>
      <c r="IU659" s="4"/>
    </row>
    <row r="660" spans="1:255" x14ac:dyDescent="0.25">
      <c r="A660" s="3">
        <v>17</v>
      </c>
      <c r="B660" s="3">
        <v>1</v>
      </c>
      <c r="C660" s="3"/>
      <c r="D660" s="3"/>
      <c r="E660" s="3" t="s">
        <v>844</v>
      </c>
      <c r="F660" s="3" t="s">
        <v>845</v>
      </c>
      <c r="G660" s="3" t="s">
        <v>846</v>
      </c>
      <c r="H660" s="3" t="s">
        <v>769</v>
      </c>
      <c r="I660" s="3">
        <f>ROUND(3088*1.02,9)</f>
        <v>3149.76</v>
      </c>
      <c r="J660" s="3">
        <v>0</v>
      </c>
      <c r="K660" s="3">
        <f>ROUND(3088*1.02,9)</f>
        <v>3149.76</v>
      </c>
      <c r="L660" s="3"/>
      <c r="M660" s="3"/>
      <c r="N660" s="3"/>
      <c r="O660" s="3">
        <f t="shared" si="863"/>
        <v>41828.81</v>
      </c>
      <c r="P660" s="3">
        <f t="shared" si="864"/>
        <v>41828.81</v>
      </c>
      <c r="Q660" s="3">
        <f t="shared" si="865"/>
        <v>0</v>
      </c>
      <c r="R660" s="3">
        <f t="shared" si="866"/>
        <v>0</v>
      </c>
      <c r="S660" s="3">
        <f t="shared" si="867"/>
        <v>0</v>
      </c>
      <c r="T660" s="3">
        <f t="shared" si="868"/>
        <v>0</v>
      </c>
      <c r="U660" s="3">
        <f t="shared" si="869"/>
        <v>0</v>
      </c>
      <c r="V660" s="3">
        <f t="shared" si="870"/>
        <v>0</v>
      </c>
      <c r="W660" s="3">
        <f t="shared" si="871"/>
        <v>0</v>
      </c>
      <c r="X660" s="3">
        <f t="shared" si="872"/>
        <v>0</v>
      </c>
      <c r="Y660" s="3">
        <f t="shared" si="873"/>
        <v>0</v>
      </c>
      <c r="Z660" s="3"/>
      <c r="AA660" s="3">
        <v>54971259</v>
      </c>
      <c r="AB660" s="3">
        <f t="shared" si="874"/>
        <v>13.28</v>
      </c>
      <c r="AC660" s="3">
        <f t="shared" si="875"/>
        <v>13.28</v>
      </c>
      <c r="AD660" s="3">
        <f t="shared" si="876"/>
        <v>0</v>
      </c>
      <c r="AE660" s="3">
        <f t="shared" si="877"/>
        <v>0</v>
      </c>
      <c r="AF660" s="3">
        <f t="shared" si="878"/>
        <v>0</v>
      </c>
      <c r="AG660" s="3">
        <f t="shared" si="879"/>
        <v>0</v>
      </c>
      <c r="AH660" s="3">
        <f t="shared" si="880"/>
        <v>0</v>
      </c>
      <c r="AI660" s="3">
        <f t="shared" si="881"/>
        <v>0</v>
      </c>
      <c r="AJ660" s="3">
        <f t="shared" si="882"/>
        <v>0</v>
      </c>
      <c r="AK660" s="3">
        <v>13.28</v>
      </c>
      <c r="AL660" s="3">
        <v>13.28</v>
      </c>
      <c r="AM660" s="3">
        <v>0</v>
      </c>
      <c r="AN660" s="3">
        <v>0</v>
      </c>
      <c r="AO660" s="3">
        <v>0</v>
      </c>
      <c r="AP660" s="3">
        <v>0</v>
      </c>
      <c r="AQ660" s="3">
        <v>0</v>
      </c>
      <c r="AR660" s="3">
        <v>0</v>
      </c>
      <c r="AS660" s="3">
        <v>0</v>
      </c>
      <c r="AT660" s="3">
        <v>0</v>
      </c>
      <c r="AU660" s="3">
        <v>0</v>
      </c>
      <c r="AV660" s="3">
        <v>1</v>
      </c>
      <c r="AW660" s="3">
        <v>1</v>
      </c>
      <c r="AX660" s="3"/>
      <c r="AY660" s="3"/>
      <c r="AZ660" s="3">
        <v>1</v>
      </c>
      <c r="BA660" s="3">
        <v>1</v>
      </c>
      <c r="BB660" s="3">
        <v>1</v>
      </c>
      <c r="BC660" s="3">
        <v>1</v>
      </c>
      <c r="BD660" s="3" t="s">
        <v>3</v>
      </c>
      <c r="BE660" s="3" t="s">
        <v>3</v>
      </c>
      <c r="BF660" s="3" t="s">
        <v>3</v>
      </c>
      <c r="BG660" s="3" t="s">
        <v>3</v>
      </c>
      <c r="BH660" s="3">
        <v>3</v>
      </c>
      <c r="BI660" s="3">
        <v>2</v>
      </c>
      <c r="BJ660" s="3" t="s">
        <v>845</v>
      </c>
      <c r="BK660" s="3"/>
      <c r="BL660" s="3"/>
      <c r="BM660" s="3">
        <v>400005</v>
      </c>
      <c r="BN660" s="3">
        <v>0</v>
      </c>
      <c r="BO660" s="3" t="s">
        <v>3</v>
      </c>
      <c r="BP660" s="3">
        <v>0</v>
      </c>
      <c r="BQ660" s="3">
        <v>213</v>
      </c>
      <c r="BR660" s="3">
        <v>0</v>
      </c>
      <c r="BS660" s="3">
        <v>1</v>
      </c>
      <c r="BT660" s="3">
        <v>1</v>
      </c>
      <c r="BU660" s="3">
        <v>1</v>
      </c>
      <c r="BV660" s="3">
        <v>1</v>
      </c>
      <c r="BW660" s="3">
        <v>1</v>
      </c>
      <c r="BX660" s="3">
        <v>1</v>
      </c>
      <c r="BY660" s="3" t="s">
        <v>3</v>
      </c>
      <c r="BZ660" s="3">
        <v>0</v>
      </c>
      <c r="CA660" s="3">
        <v>0</v>
      </c>
      <c r="CB660" s="3" t="s">
        <v>3</v>
      </c>
      <c r="CC660" s="3"/>
      <c r="CD660" s="3"/>
      <c r="CE660" s="3">
        <v>1566</v>
      </c>
      <c r="CF660" s="3">
        <v>0</v>
      </c>
      <c r="CG660" s="3">
        <v>0</v>
      </c>
      <c r="CH660" s="3"/>
      <c r="CI660" s="3"/>
      <c r="CJ660" s="3"/>
      <c r="CK660" s="3"/>
      <c r="CL660" s="3"/>
      <c r="CM660" s="3">
        <v>0</v>
      </c>
      <c r="CN660" s="3" t="s">
        <v>3</v>
      </c>
      <c r="CO660" s="3">
        <v>0</v>
      </c>
      <c r="CP660" s="3">
        <f t="shared" si="883"/>
        <v>41828.81</v>
      </c>
      <c r="CQ660" s="3">
        <f t="shared" si="884"/>
        <v>13.28</v>
      </c>
      <c r="CR660" s="3">
        <f t="shared" si="885"/>
        <v>0</v>
      </c>
      <c r="CS660" s="3">
        <f t="shared" si="886"/>
        <v>0</v>
      </c>
      <c r="CT660" s="3">
        <f t="shared" si="887"/>
        <v>0</v>
      </c>
      <c r="CU660" s="3">
        <f t="shared" si="888"/>
        <v>0</v>
      </c>
      <c r="CV660" s="3">
        <f t="shared" si="889"/>
        <v>0</v>
      </c>
      <c r="CW660" s="3">
        <f t="shared" si="890"/>
        <v>0</v>
      </c>
      <c r="CX660" s="3">
        <f t="shared" si="891"/>
        <v>0</v>
      </c>
      <c r="CY660" s="3">
        <f t="shared" si="892"/>
        <v>0</v>
      </c>
      <c r="CZ660" s="3">
        <f t="shared" si="893"/>
        <v>0</v>
      </c>
      <c r="DA660" s="3"/>
      <c r="DB660" s="3"/>
      <c r="DC660" s="3" t="s">
        <v>3</v>
      </c>
      <c r="DD660" s="3" t="s">
        <v>3</v>
      </c>
      <c r="DE660" s="3" t="s">
        <v>3</v>
      </c>
      <c r="DF660" s="3" t="s">
        <v>3</v>
      </c>
      <c r="DG660" s="3" t="s">
        <v>3</v>
      </c>
      <c r="DH660" s="3" t="s">
        <v>3</v>
      </c>
      <c r="DI660" s="3" t="s">
        <v>3</v>
      </c>
      <c r="DJ660" s="3" t="s">
        <v>3</v>
      </c>
      <c r="DK660" s="3" t="s">
        <v>3</v>
      </c>
      <c r="DL660" s="3" t="s">
        <v>3</v>
      </c>
      <c r="DM660" s="3" t="s">
        <v>3</v>
      </c>
      <c r="DN660" s="3">
        <v>0</v>
      </c>
      <c r="DO660" s="3">
        <v>0</v>
      </c>
      <c r="DP660" s="3">
        <v>1</v>
      </c>
      <c r="DQ660" s="3">
        <v>1</v>
      </c>
      <c r="DR660" s="3"/>
      <c r="DS660" s="3"/>
      <c r="DT660" s="3"/>
      <c r="DU660" s="3">
        <v>1003</v>
      </c>
      <c r="DV660" s="3" t="s">
        <v>769</v>
      </c>
      <c r="DW660" s="3" t="s">
        <v>769</v>
      </c>
      <c r="DX660" s="3">
        <v>1</v>
      </c>
      <c r="DY660" s="3"/>
      <c r="DZ660" s="3" t="s">
        <v>3</v>
      </c>
      <c r="EA660" s="3" t="s">
        <v>3</v>
      </c>
      <c r="EB660" s="3" t="s">
        <v>3</v>
      </c>
      <c r="EC660" s="3" t="s">
        <v>3</v>
      </c>
      <c r="ED660" s="3"/>
      <c r="EE660" s="3">
        <v>57042888</v>
      </c>
      <c r="EF660" s="3">
        <v>213</v>
      </c>
      <c r="EG660" s="3" t="s">
        <v>456</v>
      </c>
      <c r="EH660" s="3">
        <v>0</v>
      </c>
      <c r="EI660" s="3" t="s">
        <v>3</v>
      </c>
      <c r="EJ660" s="3">
        <v>1</v>
      </c>
      <c r="EK660" s="3">
        <v>400005</v>
      </c>
      <c r="EL660" s="3" t="s">
        <v>456</v>
      </c>
      <c r="EM660" s="3" t="s">
        <v>457</v>
      </c>
      <c r="EN660" s="3"/>
      <c r="EO660" s="3" t="s">
        <v>3</v>
      </c>
      <c r="EP660" s="3"/>
      <c r="EQ660" s="3">
        <v>16</v>
      </c>
      <c r="ER660" s="3">
        <v>0</v>
      </c>
      <c r="ES660" s="3">
        <v>13.28</v>
      </c>
      <c r="ET660" s="3">
        <v>0</v>
      </c>
      <c r="EU660" s="3">
        <v>0</v>
      </c>
      <c r="EV660" s="3">
        <v>0</v>
      </c>
      <c r="EW660" s="3">
        <v>0</v>
      </c>
      <c r="EX660" s="3">
        <v>0</v>
      </c>
      <c r="EY660" s="3">
        <v>0</v>
      </c>
      <c r="EZ660" s="3"/>
      <c r="FA660" s="3"/>
      <c r="FB660" s="3"/>
      <c r="FC660" s="3"/>
      <c r="FD660" s="3"/>
      <c r="FE660" s="3"/>
      <c r="FF660" s="3"/>
      <c r="FG660" s="3"/>
      <c r="FH660" s="3"/>
      <c r="FI660" s="3"/>
      <c r="FJ660" s="3"/>
      <c r="FK660" s="3"/>
      <c r="FL660" s="3"/>
      <c r="FM660" s="3"/>
      <c r="FN660" s="3"/>
      <c r="FO660" s="3"/>
      <c r="FP660" s="3"/>
      <c r="FQ660" s="3">
        <v>0</v>
      </c>
      <c r="FR660" s="3">
        <v>0</v>
      </c>
      <c r="FS660" s="3">
        <v>0</v>
      </c>
      <c r="FT660" s="3"/>
      <c r="FU660" s="3"/>
      <c r="FV660" s="3"/>
      <c r="FW660" s="3"/>
      <c r="FX660" s="3">
        <v>0</v>
      </c>
      <c r="FY660" s="3">
        <v>0</v>
      </c>
      <c r="FZ660" s="3"/>
      <c r="GA660" s="3" t="s">
        <v>847</v>
      </c>
      <c r="GB660" s="3"/>
      <c r="GC660" s="3"/>
      <c r="GD660" s="3">
        <v>1</v>
      </c>
      <c r="GE660" s="3"/>
      <c r="GF660" s="3">
        <v>1437123563</v>
      </c>
      <c r="GG660" s="3">
        <v>2</v>
      </c>
      <c r="GH660" s="3">
        <v>4</v>
      </c>
      <c r="GI660" s="3">
        <v>-2</v>
      </c>
      <c r="GJ660" s="3">
        <v>0</v>
      </c>
      <c r="GK660" s="3">
        <v>0</v>
      </c>
      <c r="GL660" s="3">
        <f t="shared" si="894"/>
        <v>0</v>
      </c>
      <c r="GM660" s="3">
        <f t="shared" si="895"/>
        <v>41828.81</v>
      </c>
      <c r="GN660" s="3">
        <f t="shared" si="896"/>
        <v>0</v>
      </c>
      <c r="GO660" s="3">
        <f t="shared" si="897"/>
        <v>41828.81</v>
      </c>
      <c r="GP660" s="3">
        <f t="shared" si="898"/>
        <v>0</v>
      </c>
      <c r="GQ660" s="3"/>
      <c r="GR660" s="3">
        <v>1</v>
      </c>
      <c r="GS660" s="3">
        <v>2</v>
      </c>
      <c r="GT660" s="3">
        <v>0</v>
      </c>
      <c r="GU660" s="3" t="s">
        <v>3</v>
      </c>
      <c r="GV660" s="3">
        <f t="shared" si="899"/>
        <v>0</v>
      </c>
      <c r="GW660" s="3">
        <v>1</v>
      </c>
      <c r="GX660" s="3">
        <f t="shared" si="900"/>
        <v>0</v>
      </c>
      <c r="GY660" s="3"/>
      <c r="GZ660" s="3"/>
      <c r="HA660" s="3">
        <v>0</v>
      </c>
      <c r="HB660" s="3">
        <v>0</v>
      </c>
      <c r="HC660" s="3">
        <f t="shared" si="901"/>
        <v>0</v>
      </c>
      <c r="HD660" s="3"/>
      <c r="HE660" s="3" t="s">
        <v>459</v>
      </c>
      <c r="HF660" s="3" t="s">
        <v>37</v>
      </c>
      <c r="HG660" s="3"/>
      <c r="HH660" s="3"/>
      <c r="HI660" s="3"/>
      <c r="HJ660" s="3"/>
      <c r="HK660" s="3"/>
      <c r="HL660" s="3"/>
      <c r="HM660" s="3" t="s">
        <v>3</v>
      </c>
      <c r="HN660" s="3" t="s">
        <v>3</v>
      </c>
      <c r="HO660" s="3" t="s">
        <v>3</v>
      </c>
      <c r="HP660" s="3" t="s">
        <v>3</v>
      </c>
      <c r="HQ660" s="3" t="s">
        <v>3</v>
      </c>
      <c r="HR660" s="3"/>
      <c r="HS660" s="3">
        <v>0</v>
      </c>
      <c r="HT660" s="3"/>
      <c r="HU660" s="3"/>
      <c r="HV660" s="3"/>
      <c r="HW660" s="3"/>
      <c r="HX660" s="3"/>
      <c r="HY660" s="3"/>
      <c r="HZ660" s="3"/>
      <c r="IA660" s="3"/>
      <c r="IB660" s="3"/>
      <c r="IC660" s="3"/>
      <c r="ID660" s="3"/>
      <c r="IE660" s="3"/>
      <c r="IF660" s="3"/>
      <c r="IG660" s="3"/>
      <c r="IH660" s="3"/>
      <c r="II660" s="3"/>
      <c r="IJ660" s="3"/>
      <c r="IK660" s="3">
        <v>0</v>
      </c>
      <c r="IL660" s="3"/>
      <c r="IM660" s="3"/>
      <c r="IN660" s="3"/>
      <c r="IO660" s="3"/>
      <c r="IP660" s="3"/>
      <c r="IQ660" s="3"/>
      <c r="IR660" s="3"/>
      <c r="IS660" s="3"/>
      <c r="IT660" s="3"/>
      <c r="IU660" s="3"/>
    </row>
    <row r="661" spans="1:255" x14ac:dyDescent="0.25">
      <c r="A661" s="4">
        <v>17</v>
      </c>
      <c r="B661" s="4">
        <v>1</v>
      </c>
      <c r="C661" s="4"/>
      <c r="D661" s="4"/>
      <c r="E661" s="4" t="s">
        <v>844</v>
      </c>
      <c r="F661" s="4" t="s">
        <v>845</v>
      </c>
      <c r="G661" s="4" t="s">
        <v>846</v>
      </c>
      <c r="H661" s="4" t="s">
        <v>769</v>
      </c>
      <c r="I661" s="4">
        <f>ROUND(3088*1.02,9)</f>
        <v>3149.76</v>
      </c>
      <c r="J661" s="4">
        <v>0</v>
      </c>
      <c r="K661" s="4">
        <f>ROUND(3088*1.02,9)</f>
        <v>3149.76</v>
      </c>
      <c r="L661" s="4"/>
      <c r="M661" s="4"/>
      <c r="N661" s="4"/>
      <c r="O661" s="4">
        <f t="shared" si="863"/>
        <v>411595.49</v>
      </c>
      <c r="P661" s="4">
        <f t="shared" si="864"/>
        <v>411595.49</v>
      </c>
      <c r="Q661" s="4">
        <f t="shared" si="865"/>
        <v>0</v>
      </c>
      <c r="R661" s="4">
        <f t="shared" si="866"/>
        <v>0</v>
      </c>
      <c r="S661" s="4">
        <f t="shared" si="867"/>
        <v>0</v>
      </c>
      <c r="T661" s="4">
        <f t="shared" si="868"/>
        <v>0</v>
      </c>
      <c r="U661" s="4">
        <f t="shared" si="869"/>
        <v>0</v>
      </c>
      <c r="V661" s="4">
        <f t="shared" si="870"/>
        <v>0</v>
      </c>
      <c r="W661" s="4">
        <f t="shared" si="871"/>
        <v>0</v>
      </c>
      <c r="X661" s="4">
        <f t="shared" si="872"/>
        <v>0</v>
      </c>
      <c r="Y661" s="4">
        <f t="shared" si="873"/>
        <v>0</v>
      </c>
      <c r="Z661" s="4"/>
      <c r="AA661" s="4">
        <v>55890823</v>
      </c>
      <c r="AB661" s="4">
        <f t="shared" si="874"/>
        <v>13.28</v>
      </c>
      <c r="AC661" s="4">
        <f t="shared" si="875"/>
        <v>13.28</v>
      </c>
      <c r="AD661" s="4">
        <f t="shared" si="876"/>
        <v>0</v>
      </c>
      <c r="AE661" s="4">
        <f t="shared" si="877"/>
        <v>0</v>
      </c>
      <c r="AF661" s="4">
        <f t="shared" si="878"/>
        <v>0</v>
      </c>
      <c r="AG661" s="4">
        <f t="shared" si="879"/>
        <v>0</v>
      </c>
      <c r="AH661" s="4">
        <f t="shared" si="880"/>
        <v>0</v>
      </c>
      <c r="AI661" s="4">
        <f t="shared" si="881"/>
        <v>0</v>
      </c>
      <c r="AJ661" s="4">
        <f t="shared" si="882"/>
        <v>0</v>
      </c>
      <c r="AK661" s="4">
        <v>13.28</v>
      </c>
      <c r="AL661" s="4">
        <v>13.28</v>
      </c>
      <c r="AM661" s="4">
        <v>0</v>
      </c>
      <c r="AN661" s="4">
        <v>0</v>
      </c>
      <c r="AO661" s="4">
        <v>0</v>
      </c>
      <c r="AP661" s="4">
        <v>0</v>
      </c>
      <c r="AQ661" s="4">
        <v>0</v>
      </c>
      <c r="AR661" s="4">
        <v>0</v>
      </c>
      <c r="AS661" s="4">
        <v>0</v>
      </c>
      <c r="AT661" s="4">
        <v>0</v>
      </c>
      <c r="AU661" s="4">
        <v>0</v>
      </c>
      <c r="AV661" s="4">
        <v>1</v>
      </c>
      <c r="AW661" s="4">
        <v>1</v>
      </c>
      <c r="AX661" s="4"/>
      <c r="AY661" s="4"/>
      <c r="AZ661" s="4">
        <v>1</v>
      </c>
      <c r="BA661" s="4">
        <v>1</v>
      </c>
      <c r="BB661" s="4">
        <v>1</v>
      </c>
      <c r="BC661" s="4">
        <v>9.84</v>
      </c>
      <c r="BD661" s="4" t="s">
        <v>3</v>
      </c>
      <c r="BE661" s="4" t="s">
        <v>3</v>
      </c>
      <c r="BF661" s="4" t="s">
        <v>3</v>
      </c>
      <c r="BG661" s="4" t="s">
        <v>3</v>
      </c>
      <c r="BH661" s="4">
        <v>3</v>
      </c>
      <c r="BI661" s="4">
        <v>2</v>
      </c>
      <c r="BJ661" s="4" t="s">
        <v>845</v>
      </c>
      <c r="BK661" s="4"/>
      <c r="BL661" s="4"/>
      <c r="BM661" s="4">
        <v>400005</v>
      </c>
      <c r="BN661" s="4">
        <v>0</v>
      </c>
      <c r="BO661" s="4" t="s">
        <v>3</v>
      </c>
      <c r="BP661" s="4">
        <v>0</v>
      </c>
      <c r="BQ661" s="4">
        <v>213</v>
      </c>
      <c r="BR661" s="4">
        <v>0</v>
      </c>
      <c r="BS661" s="4">
        <v>1</v>
      </c>
      <c r="BT661" s="4">
        <v>1</v>
      </c>
      <c r="BU661" s="4">
        <v>1</v>
      </c>
      <c r="BV661" s="4">
        <v>1</v>
      </c>
      <c r="BW661" s="4">
        <v>1</v>
      </c>
      <c r="BX661" s="4">
        <v>1</v>
      </c>
      <c r="BY661" s="4" t="s">
        <v>3</v>
      </c>
      <c r="BZ661" s="4">
        <v>0</v>
      </c>
      <c r="CA661" s="4">
        <v>0</v>
      </c>
      <c r="CB661" s="4" t="s">
        <v>3</v>
      </c>
      <c r="CC661" s="4"/>
      <c r="CD661" s="4"/>
      <c r="CE661" s="4">
        <v>1566</v>
      </c>
      <c r="CF661" s="4">
        <v>0</v>
      </c>
      <c r="CG661" s="4">
        <v>0</v>
      </c>
      <c r="CH661" s="4"/>
      <c r="CI661" s="4"/>
      <c r="CJ661" s="4"/>
      <c r="CK661" s="4"/>
      <c r="CL661" s="4"/>
      <c r="CM661" s="4">
        <v>0</v>
      </c>
      <c r="CN661" s="4" t="s">
        <v>3</v>
      </c>
      <c r="CO661" s="4">
        <v>0</v>
      </c>
      <c r="CP661" s="4">
        <f t="shared" si="883"/>
        <v>411595.49</v>
      </c>
      <c r="CQ661" s="4">
        <f t="shared" si="884"/>
        <v>130.68</v>
      </c>
      <c r="CR661" s="4">
        <f t="shared" si="885"/>
        <v>0</v>
      </c>
      <c r="CS661" s="4">
        <f t="shared" si="886"/>
        <v>0</v>
      </c>
      <c r="CT661" s="4">
        <f t="shared" si="887"/>
        <v>0</v>
      </c>
      <c r="CU661" s="4">
        <f t="shared" si="888"/>
        <v>0</v>
      </c>
      <c r="CV661" s="4">
        <f t="shared" si="889"/>
        <v>0</v>
      </c>
      <c r="CW661" s="4">
        <f t="shared" si="890"/>
        <v>0</v>
      </c>
      <c r="CX661" s="4">
        <f t="shared" si="891"/>
        <v>0</v>
      </c>
      <c r="CY661" s="4">
        <f t="shared" si="892"/>
        <v>0</v>
      </c>
      <c r="CZ661" s="4">
        <f t="shared" si="893"/>
        <v>0</v>
      </c>
      <c r="DA661" s="4"/>
      <c r="DB661" s="4"/>
      <c r="DC661" s="4" t="s">
        <v>3</v>
      </c>
      <c r="DD661" s="4" t="s">
        <v>3</v>
      </c>
      <c r="DE661" s="4" t="s">
        <v>3</v>
      </c>
      <c r="DF661" s="4" t="s">
        <v>3</v>
      </c>
      <c r="DG661" s="4" t="s">
        <v>3</v>
      </c>
      <c r="DH661" s="4" t="s">
        <v>3</v>
      </c>
      <c r="DI661" s="4" t="s">
        <v>3</v>
      </c>
      <c r="DJ661" s="4" t="s">
        <v>3</v>
      </c>
      <c r="DK661" s="4" t="s">
        <v>3</v>
      </c>
      <c r="DL661" s="4" t="s">
        <v>3</v>
      </c>
      <c r="DM661" s="4" t="s">
        <v>3</v>
      </c>
      <c r="DN661" s="4">
        <v>0</v>
      </c>
      <c r="DO661" s="4">
        <v>0</v>
      </c>
      <c r="DP661" s="4">
        <v>1</v>
      </c>
      <c r="DQ661" s="4">
        <v>1</v>
      </c>
      <c r="DR661" s="4"/>
      <c r="DS661" s="4"/>
      <c r="DT661" s="4"/>
      <c r="DU661" s="4">
        <v>1003</v>
      </c>
      <c r="DV661" s="4" t="s">
        <v>769</v>
      </c>
      <c r="DW661" s="4" t="s">
        <v>769</v>
      </c>
      <c r="DX661" s="4">
        <v>1</v>
      </c>
      <c r="DY661" s="4"/>
      <c r="DZ661" s="4" t="s">
        <v>3</v>
      </c>
      <c r="EA661" s="4" t="s">
        <v>3</v>
      </c>
      <c r="EB661" s="4" t="s">
        <v>3</v>
      </c>
      <c r="EC661" s="4" t="s">
        <v>3</v>
      </c>
      <c r="ED661" s="4"/>
      <c r="EE661" s="4">
        <v>57042888</v>
      </c>
      <c r="EF661" s="4">
        <v>213</v>
      </c>
      <c r="EG661" s="4" t="s">
        <v>456</v>
      </c>
      <c r="EH661" s="4">
        <v>0</v>
      </c>
      <c r="EI661" s="4" t="s">
        <v>3</v>
      </c>
      <c r="EJ661" s="4">
        <v>1</v>
      </c>
      <c r="EK661" s="4">
        <v>400005</v>
      </c>
      <c r="EL661" s="4" t="s">
        <v>456</v>
      </c>
      <c r="EM661" s="4" t="s">
        <v>457</v>
      </c>
      <c r="EN661" s="4"/>
      <c r="EO661" s="4" t="s">
        <v>3</v>
      </c>
      <c r="EP661" s="4"/>
      <c r="EQ661" s="4">
        <v>16</v>
      </c>
      <c r="ER661" s="4">
        <v>0</v>
      </c>
      <c r="ES661" s="4">
        <v>13.28</v>
      </c>
      <c r="ET661" s="4">
        <v>0</v>
      </c>
      <c r="EU661" s="4">
        <v>0</v>
      </c>
      <c r="EV661" s="4">
        <v>0</v>
      </c>
      <c r="EW661" s="4">
        <v>0</v>
      </c>
      <c r="EX661" s="4">
        <v>0</v>
      </c>
      <c r="EY661" s="4">
        <v>0</v>
      </c>
      <c r="EZ661" s="4">
        <v>5</v>
      </c>
      <c r="FA661" s="4"/>
      <c r="FB661" s="4"/>
      <c r="FC661" s="4">
        <v>1</v>
      </c>
      <c r="FD661" s="4">
        <v>18</v>
      </c>
      <c r="FE661" s="4"/>
      <c r="FF661" s="4">
        <v>156.26</v>
      </c>
      <c r="FG661" s="4"/>
      <c r="FH661" s="4"/>
      <c r="FI661" s="4"/>
      <c r="FJ661" s="4"/>
      <c r="FK661" s="4"/>
      <c r="FL661" s="4"/>
      <c r="FM661" s="4"/>
      <c r="FN661" s="4"/>
      <c r="FO661" s="4"/>
      <c r="FP661" s="4"/>
      <c r="FQ661" s="4">
        <v>0</v>
      </c>
      <c r="FR661" s="4">
        <v>0</v>
      </c>
      <c r="FS661" s="4">
        <v>0</v>
      </c>
      <c r="FT661" s="4"/>
      <c r="FU661" s="4"/>
      <c r="FV661" s="4"/>
      <c r="FW661" s="4"/>
      <c r="FX661" s="4">
        <v>0</v>
      </c>
      <c r="FY661" s="4">
        <v>0</v>
      </c>
      <c r="FZ661" s="4"/>
      <c r="GA661" s="4" t="s">
        <v>847</v>
      </c>
      <c r="GB661" s="4"/>
      <c r="GC661" s="4"/>
      <c r="GD661" s="4">
        <v>1</v>
      </c>
      <c r="GE661" s="4"/>
      <c r="GF661" s="4">
        <v>1437123563</v>
      </c>
      <c r="GG661" s="4">
        <v>2</v>
      </c>
      <c r="GH661" s="4">
        <v>3</v>
      </c>
      <c r="GI661" s="4">
        <v>5</v>
      </c>
      <c r="GJ661" s="4">
        <v>0</v>
      </c>
      <c r="GK661" s="4">
        <v>0</v>
      </c>
      <c r="GL661" s="4">
        <f t="shared" si="894"/>
        <v>0</v>
      </c>
      <c r="GM661" s="4">
        <f t="shared" si="895"/>
        <v>411595.49</v>
      </c>
      <c r="GN661" s="4">
        <f t="shared" si="896"/>
        <v>0</v>
      </c>
      <c r="GO661" s="4">
        <f t="shared" si="897"/>
        <v>411595.49</v>
      </c>
      <c r="GP661" s="4">
        <f t="shared" si="898"/>
        <v>0</v>
      </c>
      <c r="GQ661" s="4"/>
      <c r="GR661" s="4">
        <v>1</v>
      </c>
      <c r="GS661" s="4">
        <v>1</v>
      </c>
      <c r="GT661" s="4">
        <v>0</v>
      </c>
      <c r="GU661" s="4" t="s">
        <v>3</v>
      </c>
      <c r="GV661" s="4">
        <f t="shared" si="899"/>
        <v>0</v>
      </c>
      <c r="GW661" s="4">
        <v>1</v>
      </c>
      <c r="GX661" s="4">
        <f t="shared" si="900"/>
        <v>0</v>
      </c>
      <c r="GY661" s="4"/>
      <c r="GZ661" s="4"/>
      <c r="HA661" s="4">
        <v>0</v>
      </c>
      <c r="HB661" s="4">
        <v>0</v>
      </c>
      <c r="HC661" s="4">
        <f t="shared" si="901"/>
        <v>0</v>
      </c>
      <c r="HD661" s="4"/>
      <c r="HE661" s="4" t="s">
        <v>459</v>
      </c>
      <c r="HF661" s="4" t="s">
        <v>37</v>
      </c>
      <c r="HG661" s="4"/>
      <c r="HH661" s="4"/>
      <c r="HI661" s="4"/>
      <c r="HJ661" s="4"/>
      <c r="HK661" s="4"/>
      <c r="HL661" s="4"/>
      <c r="HM661" s="4" t="s">
        <v>3</v>
      </c>
      <c r="HN661" s="4" t="s">
        <v>3</v>
      </c>
      <c r="HO661" s="4" t="s">
        <v>3</v>
      </c>
      <c r="HP661" s="4" t="s">
        <v>3</v>
      </c>
      <c r="HQ661" s="4" t="s">
        <v>3</v>
      </c>
      <c r="HR661" s="4"/>
      <c r="HS661" s="4">
        <v>0</v>
      </c>
      <c r="HT661" s="4"/>
      <c r="HU661" s="4"/>
      <c r="HV661" s="4"/>
      <c r="HW661" s="4"/>
      <c r="HX661" s="4"/>
      <c r="HY661" s="4"/>
      <c r="HZ661" s="4"/>
      <c r="IA661" s="4"/>
      <c r="IB661" s="4"/>
      <c r="IC661" s="4"/>
      <c r="ID661" s="4"/>
      <c r="IE661" s="4"/>
      <c r="IF661" s="4"/>
      <c r="IG661" s="4"/>
      <c r="IH661" s="4"/>
      <c r="II661" s="4"/>
      <c r="IJ661" s="4"/>
      <c r="IK661" s="4">
        <v>0</v>
      </c>
      <c r="IL661" s="4"/>
      <c r="IM661" s="4"/>
      <c r="IN661" s="4"/>
      <c r="IO661" s="4"/>
      <c r="IP661" s="4"/>
      <c r="IQ661" s="4"/>
      <c r="IR661" s="4"/>
      <c r="IS661" s="4"/>
      <c r="IT661" s="4"/>
      <c r="IU661" s="4"/>
    </row>
    <row r="662" spans="1:255" x14ac:dyDescent="0.25">
      <c r="A662" s="3">
        <v>17</v>
      </c>
      <c r="B662" s="3">
        <v>1</v>
      </c>
      <c r="C662" s="3"/>
      <c r="D662" s="3"/>
      <c r="E662" s="3" t="s">
        <v>848</v>
      </c>
      <c r="F662" s="3" t="s">
        <v>849</v>
      </c>
      <c r="G662" s="3" t="s">
        <v>850</v>
      </c>
      <c r="H662" s="3" t="s">
        <v>769</v>
      </c>
      <c r="I662" s="3">
        <f>ROUND(115*1.02,9)</f>
        <v>117.3</v>
      </c>
      <c r="J662" s="3">
        <v>0</v>
      </c>
      <c r="K662" s="3">
        <f>ROUND(115*1.02,9)</f>
        <v>117.3</v>
      </c>
      <c r="L662" s="3"/>
      <c r="M662" s="3"/>
      <c r="N662" s="3"/>
      <c r="O662" s="3">
        <f t="shared" si="863"/>
        <v>2492.63</v>
      </c>
      <c r="P662" s="3">
        <f t="shared" si="864"/>
        <v>2492.63</v>
      </c>
      <c r="Q662" s="3">
        <f t="shared" si="865"/>
        <v>0</v>
      </c>
      <c r="R662" s="3">
        <f t="shared" si="866"/>
        <v>0</v>
      </c>
      <c r="S662" s="3">
        <f t="shared" si="867"/>
        <v>0</v>
      </c>
      <c r="T662" s="3">
        <f t="shared" si="868"/>
        <v>0</v>
      </c>
      <c r="U662" s="3">
        <f t="shared" si="869"/>
        <v>0</v>
      </c>
      <c r="V662" s="3">
        <f t="shared" si="870"/>
        <v>0</v>
      </c>
      <c r="W662" s="3">
        <f t="shared" si="871"/>
        <v>0</v>
      </c>
      <c r="X662" s="3">
        <f t="shared" si="872"/>
        <v>0</v>
      </c>
      <c r="Y662" s="3">
        <f t="shared" si="873"/>
        <v>0</v>
      </c>
      <c r="Z662" s="3"/>
      <c r="AA662" s="3">
        <v>54971259</v>
      </c>
      <c r="AB662" s="3">
        <f t="shared" si="874"/>
        <v>21.25</v>
      </c>
      <c r="AC662" s="3">
        <f t="shared" si="875"/>
        <v>21.25</v>
      </c>
      <c r="AD662" s="3">
        <f t="shared" si="876"/>
        <v>0</v>
      </c>
      <c r="AE662" s="3">
        <f t="shared" si="877"/>
        <v>0</v>
      </c>
      <c r="AF662" s="3">
        <f t="shared" si="878"/>
        <v>0</v>
      </c>
      <c r="AG662" s="3">
        <f t="shared" si="879"/>
        <v>0</v>
      </c>
      <c r="AH662" s="3">
        <f t="shared" si="880"/>
        <v>0</v>
      </c>
      <c r="AI662" s="3">
        <f t="shared" si="881"/>
        <v>0</v>
      </c>
      <c r="AJ662" s="3">
        <f t="shared" si="882"/>
        <v>0</v>
      </c>
      <c r="AK662" s="3">
        <v>21.25</v>
      </c>
      <c r="AL662" s="3">
        <v>21.25</v>
      </c>
      <c r="AM662" s="3">
        <v>0</v>
      </c>
      <c r="AN662" s="3">
        <v>0</v>
      </c>
      <c r="AO662" s="3">
        <v>0</v>
      </c>
      <c r="AP662" s="3">
        <v>0</v>
      </c>
      <c r="AQ662" s="3">
        <v>0</v>
      </c>
      <c r="AR662" s="3">
        <v>0</v>
      </c>
      <c r="AS662" s="3">
        <v>0</v>
      </c>
      <c r="AT662" s="3">
        <v>0</v>
      </c>
      <c r="AU662" s="3">
        <v>0</v>
      </c>
      <c r="AV662" s="3">
        <v>1</v>
      </c>
      <c r="AW662" s="3">
        <v>1</v>
      </c>
      <c r="AX662" s="3"/>
      <c r="AY662" s="3"/>
      <c r="AZ662" s="3">
        <v>1</v>
      </c>
      <c r="BA662" s="3">
        <v>1</v>
      </c>
      <c r="BB662" s="3">
        <v>1</v>
      </c>
      <c r="BC662" s="3">
        <v>1</v>
      </c>
      <c r="BD662" s="3" t="s">
        <v>3</v>
      </c>
      <c r="BE662" s="3" t="s">
        <v>3</v>
      </c>
      <c r="BF662" s="3" t="s">
        <v>3</v>
      </c>
      <c r="BG662" s="3" t="s">
        <v>3</v>
      </c>
      <c r="BH662" s="3">
        <v>3</v>
      </c>
      <c r="BI662" s="3">
        <v>2</v>
      </c>
      <c r="BJ662" s="3" t="s">
        <v>849</v>
      </c>
      <c r="BK662" s="3"/>
      <c r="BL662" s="3"/>
      <c r="BM662" s="3">
        <v>400005</v>
      </c>
      <c r="BN662" s="3">
        <v>0</v>
      </c>
      <c r="BO662" s="3" t="s">
        <v>3</v>
      </c>
      <c r="BP662" s="3">
        <v>0</v>
      </c>
      <c r="BQ662" s="3">
        <v>213</v>
      </c>
      <c r="BR662" s="3">
        <v>0</v>
      </c>
      <c r="BS662" s="3">
        <v>1</v>
      </c>
      <c r="BT662" s="3">
        <v>1</v>
      </c>
      <c r="BU662" s="3">
        <v>1</v>
      </c>
      <c r="BV662" s="3">
        <v>1</v>
      </c>
      <c r="BW662" s="3">
        <v>1</v>
      </c>
      <c r="BX662" s="3">
        <v>1</v>
      </c>
      <c r="BY662" s="3" t="s">
        <v>3</v>
      </c>
      <c r="BZ662" s="3">
        <v>0</v>
      </c>
      <c r="CA662" s="3">
        <v>0</v>
      </c>
      <c r="CB662" s="3" t="s">
        <v>3</v>
      </c>
      <c r="CC662" s="3"/>
      <c r="CD662" s="3"/>
      <c r="CE662" s="3">
        <v>1566</v>
      </c>
      <c r="CF662" s="3">
        <v>0</v>
      </c>
      <c r="CG662" s="3">
        <v>0</v>
      </c>
      <c r="CH662" s="3"/>
      <c r="CI662" s="3"/>
      <c r="CJ662" s="3"/>
      <c r="CK662" s="3"/>
      <c r="CL662" s="3"/>
      <c r="CM662" s="3">
        <v>0</v>
      </c>
      <c r="CN662" s="3" t="s">
        <v>3</v>
      </c>
      <c r="CO662" s="3">
        <v>0</v>
      </c>
      <c r="CP662" s="3">
        <f t="shared" si="883"/>
        <v>2492.63</v>
      </c>
      <c r="CQ662" s="3">
        <f t="shared" si="884"/>
        <v>21.25</v>
      </c>
      <c r="CR662" s="3">
        <f t="shared" si="885"/>
        <v>0</v>
      </c>
      <c r="CS662" s="3">
        <f t="shared" si="886"/>
        <v>0</v>
      </c>
      <c r="CT662" s="3">
        <f t="shared" si="887"/>
        <v>0</v>
      </c>
      <c r="CU662" s="3">
        <f t="shared" si="888"/>
        <v>0</v>
      </c>
      <c r="CV662" s="3">
        <f t="shared" si="889"/>
        <v>0</v>
      </c>
      <c r="CW662" s="3">
        <f t="shared" si="890"/>
        <v>0</v>
      </c>
      <c r="CX662" s="3">
        <f t="shared" si="891"/>
        <v>0</v>
      </c>
      <c r="CY662" s="3">
        <f t="shared" si="892"/>
        <v>0</v>
      </c>
      <c r="CZ662" s="3">
        <f t="shared" si="893"/>
        <v>0</v>
      </c>
      <c r="DA662" s="3"/>
      <c r="DB662" s="3"/>
      <c r="DC662" s="3" t="s">
        <v>3</v>
      </c>
      <c r="DD662" s="3" t="s">
        <v>3</v>
      </c>
      <c r="DE662" s="3" t="s">
        <v>3</v>
      </c>
      <c r="DF662" s="3" t="s">
        <v>3</v>
      </c>
      <c r="DG662" s="3" t="s">
        <v>3</v>
      </c>
      <c r="DH662" s="3" t="s">
        <v>3</v>
      </c>
      <c r="DI662" s="3" t="s">
        <v>3</v>
      </c>
      <c r="DJ662" s="3" t="s">
        <v>3</v>
      </c>
      <c r="DK662" s="3" t="s">
        <v>3</v>
      </c>
      <c r="DL662" s="3" t="s">
        <v>3</v>
      </c>
      <c r="DM662" s="3" t="s">
        <v>3</v>
      </c>
      <c r="DN662" s="3">
        <v>0</v>
      </c>
      <c r="DO662" s="3">
        <v>0</v>
      </c>
      <c r="DP662" s="3">
        <v>1</v>
      </c>
      <c r="DQ662" s="3">
        <v>1</v>
      </c>
      <c r="DR662" s="3"/>
      <c r="DS662" s="3"/>
      <c r="DT662" s="3"/>
      <c r="DU662" s="3">
        <v>1003</v>
      </c>
      <c r="DV662" s="3" t="s">
        <v>769</v>
      </c>
      <c r="DW662" s="3" t="s">
        <v>769</v>
      </c>
      <c r="DX662" s="3">
        <v>1</v>
      </c>
      <c r="DY662" s="3"/>
      <c r="DZ662" s="3" t="s">
        <v>3</v>
      </c>
      <c r="EA662" s="3" t="s">
        <v>3</v>
      </c>
      <c r="EB662" s="3" t="s">
        <v>3</v>
      </c>
      <c r="EC662" s="3" t="s">
        <v>3</v>
      </c>
      <c r="ED662" s="3"/>
      <c r="EE662" s="3">
        <v>57042888</v>
      </c>
      <c r="EF662" s="3">
        <v>213</v>
      </c>
      <c r="EG662" s="3" t="s">
        <v>456</v>
      </c>
      <c r="EH662" s="3">
        <v>0</v>
      </c>
      <c r="EI662" s="3" t="s">
        <v>3</v>
      </c>
      <c r="EJ662" s="3">
        <v>1</v>
      </c>
      <c r="EK662" s="3">
        <v>400005</v>
      </c>
      <c r="EL662" s="3" t="s">
        <v>456</v>
      </c>
      <c r="EM662" s="3" t="s">
        <v>457</v>
      </c>
      <c r="EN662" s="3"/>
      <c r="EO662" s="3" t="s">
        <v>3</v>
      </c>
      <c r="EP662" s="3"/>
      <c r="EQ662" s="3">
        <v>16</v>
      </c>
      <c r="ER662" s="3">
        <v>0</v>
      </c>
      <c r="ES662" s="3">
        <v>21.25</v>
      </c>
      <c r="ET662" s="3">
        <v>0</v>
      </c>
      <c r="EU662" s="3">
        <v>0</v>
      </c>
      <c r="EV662" s="3">
        <v>0</v>
      </c>
      <c r="EW662" s="3">
        <v>0</v>
      </c>
      <c r="EX662" s="3">
        <v>0</v>
      </c>
      <c r="EY662" s="3">
        <v>0</v>
      </c>
      <c r="EZ662" s="3"/>
      <c r="FA662" s="3"/>
      <c r="FB662" s="3"/>
      <c r="FC662" s="3"/>
      <c r="FD662" s="3"/>
      <c r="FE662" s="3"/>
      <c r="FF662" s="3"/>
      <c r="FG662" s="3"/>
      <c r="FH662" s="3"/>
      <c r="FI662" s="3"/>
      <c r="FJ662" s="3"/>
      <c r="FK662" s="3"/>
      <c r="FL662" s="3"/>
      <c r="FM662" s="3"/>
      <c r="FN662" s="3"/>
      <c r="FO662" s="3"/>
      <c r="FP662" s="3"/>
      <c r="FQ662" s="3">
        <v>0</v>
      </c>
      <c r="FR662" s="3">
        <v>0</v>
      </c>
      <c r="FS662" s="3">
        <v>0</v>
      </c>
      <c r="FT662" s="3"/>
      <c r="FU662" s="3"/>
      <c r="FV662" s="3"/>
      <c r="FW662" s="3"/>
      <c r="FX662" s="3">
        <v>0</v>
      </c>
      <c r="FY662" s="3">
        <v>0</v>
      </c>
      <c r="FZ662" s="3"/>
      <c r="GA662" s="3" t="s">
        <v>851</v>
      </c>
      <c r="GB662" s="3"/>
      <c r="GC662" s="3"/>
      <c r="GD662" s="3">
        <v>1</v>
      </c>
      <c r="GE662" s="3"/>
      <c r="GF662" s="3">
        <v>753804026</v>
      </c>
      <c r="GG662" s="3">
        <v>2</v>
      </c>
      <c r="GH662" s="3">
        <v>4</v>
      </c>
      <c r="GI662" s="3">
        <v>-2</v>
      </c>
      <c r="GJ662" s="3">
        <v>0</v>
      </c>
      <c r="GK662" s="3">
        <v>0</v>
      </c>
      <c r="GL662" s="3">
        <f t="shared" si="894"/>
        <v>0</v>
      </c>
      <c r="GM662" s="3">
        <f t="shared" si="895"/>
        <v>2492.63</v>
      </c>
      <c r="GN662" s="3">
        <f t="shared" si="896"/>
        <v>0</v>
      </c>
      <c r="GO662" s="3">
        <f t="shared" si="897"/>
        <v>2492.63</v>
      </c>
      <c r="GP662" s="3">
        <f t="shared" si="898"/>
        <v>0</v>
      </c>
      <c r="GQ662" s="3"/>
      <c r="GR662" s="3">
        <v>1</v>
      </c>
      <c r="GS662" s="3">
        <v>2</v>
      </c>
      <c r="GT662" s="3">
        <v>0</v>
      </c>
      <c r="GU662" s="3" t="s">
        <v>3</v>
      </c>
      <c r="GV662" s="3">
        <f t="shared" si="899"/>
        <v>0</v>
      </c>
      <c r="GW662" s="3">
        <v>1</v>
      </c>
      <c r="GX662" s="3">
        <f t="shared" si="900"/>
        <v>0</v>
      </c>
      <c r="GY662" s="3"/>
      <c r="GZ662" s="3"/>
      <c r="HA662" s="3">
        <v>0</v>
      </c>
      <c r="HB662" s="3">
        <v>0</v>
      </c>
      <c r="HC662" s="3">
        <f t="shared" si="901"/>
        <v>0</v>
      </c>
      <c r="HD662" s="3"/>
      <c r="HE662" s="3" t="s">
        <v>459</v>
      </c>
      <c r="HF662" s="3" t="s">
        <v>37</v>
      </c>
      <c r="HG662" s="3"/>
      <c r="HH662" s="3"/>
      <c r="HI662" s="3"/>
      <c r="HJ662" s="3"/>
      <c r="HK662" s="3"/>
      <c r="HL662" s="3"/>
      <c r="HM662" s="3" t="s">
        <v>3</v>
      </c>
      <c r="HN662" s="3" t="s">
        <v>3</v>
      </c>
      <c r="HO662" s="3" t="s">
        <v>3</v>
      </c>
      <c r="HP662" s="3" t="s">
        <v>3</v>
      </c>
      <c r="HQ662" s="3" t="s">
        <v>3</v>
      </c>
      <c r="HR662" s="3"/>
      <c r="HS662" s="3">
        <v>0</v>
      </c>
      <c r="HT662" s="3"/>
      <c r="HU662" s="3"/>
      <c r="HV662" s="3"/>
      <c r="HW662" s="3"/>
      <c r="HX662" s="3"/>
      <c r="HY662" s="3"/>
      <c r="HZ662" s="3"/>
      <c r="IA662" s="3"/>
      <c r="IB662" s="3"/>
      <c r="IC662" s="3"/>
      <c r="ID662" s="3"/>
      <c r="IE662" s="3"/>
      <c r="IF662" s="3"/>
      <c r="IG662" s="3"/>
      <c r="IH662" s="3"/>
      <c r="II662" s="3"/>
      <c r="IJ662" s="3"/>
      <c r="IK662" s="3">
        <v>0</v>
      </c>
      <c r="IL662" s="3"/>
      <c r="IM662" s="3"/>
      <c r="IN662" s="3"/>
      <c r="IO662" s="3"/>
      <c r="IP662" s="3"/>
      <c r="IQ662" s="3"/>
      <c r="IR662" s="3"/>
      <c r="IS662" s="3"/>
      <c r="IT662" s="3"/>
      <c r="IU662" s="3"/>
    </row>
    <row r="663" spans="1:255" x14ac:dyDescent="0.25">
      <c r="A663" s="4">
        <v>17</v>
      </c>
      <c r="B663" s="4">
        <v>1</v>
      </c>
      <c r="C663" s="4"/>
      <c r="D663" s="4"/>
      <c r="E663" s="4" t="s">
        <v>848</v>
      </c>
      <c r="F663" s="4" t="s">
        <v>849</v>
      </c>
      <c r="G663" s="4" t="s">
        <v>850</v>
      </c>
      <c r="H663" s="4" t="s">
        <v>769</v>
      </c>
      <c r="I663" s="4">
        <f>ROUND(115*1.02,9)</f>
        <v>117.3</v>
      </c>
      <c r="J663" s="4">
        <v>0</v>
      </c>
      <c r="K663" s="4">
        <f>ROUND(115*1.02,9)</f>
        <v>117.3</v>
      </c>
      <c r="L663" s="4"/>
      <c r="M663" s="4"/>
      <c r="N663" s="4"/>
      <c r="O663" s="4">
        <f t="shared" si="863"/>
        <v>24527.48</v>
      </c>
      <c r="P663" s="4">
        <f t="shared" si="864"/>
        <v>24527.48</v>
      </c>
      <c r="Q663" s="4">
        <f t="shared" si="865"/>
        <v>0</v>
      </c>
      <c r="R663" s="4">
        <f t="shared" si="866"/>
        <v>0</v>
      </c>
      <c r="S663" s="4">
        <f t="shared" si="867"/>
        <v>0</v>
      </c>
      <c r="T663" s="4">
        <f t="shared" si="868"/>
        <v>0</v>
      </c>
      <c r="U663" s="4">
        <f t="shared" si="869"/>
        <v>0</v>
      </c>
      <c r="V663" s="4">
        <f t="shared" si="870"/>
        <v>0</v>
      </c>
      <c r="W663" s="4">
        <f t="shared" si="871"/>
        <v>0</v>
      </c>
      <c r="X663" s="4">
        <f t="shared" si="872"/>
        <v>0</v>
      </c>
      <c r="Y663" s="4">
        <f t="shared" si="873"/>
        <v>0</v>
      </c>
      <c r="Z663" s="4"/>
      <c r="AA663" s="4">
        <v>55890823</v>
      </c>
      <c r="AB663" s="4">
        <f t="shared" si="874"/>
        <v>21.25</v>
      </c>
      <c r="AC663" s="4">
        <f t="shared" si="875"/>
        <v>21.25</v>
      </c>
      <c r="AD663" s="4">
        <f t="shared" si="876"/>
        <v>0</v>
      </c>
      <c r="AE663" s="4">
        <f t="shared" si="877"/>
        <v>0</v>
      </c>
      <c r="AF663" s="4">
        <f t="shared" si="878"/>
        <v>0</v>
      </c>
      <c r="AG663" s="4">
        <f t="shared" si="879"/>
        <v>0</v>
      </c>
      <c r="AH663" s="4">
        <f t="shared" si="880"/>
        <v>0</v>
      </c>
      <c r="AI663" s="4">
        <f t="shared" si="881"/>
        <v>0</v>
      </c>
      <c r="AJ663" s="4">
        <f t="shared" si="882"/>
        <v>0</v>
      </c>
      <c r="AK663" s="4">
        <v>21.25</v>
      </c>
      <c r="AL663" s="4">
        <v>21.25</v>
      </c>
      <c r="AM663" s="4">
        <v>0</v>
      </c>
      <c r="AN663" s="4">
        <v>0</v>
      </c>
      <c r="AO663" s="4">
        <v>0</v>
      </c>
      <c r="AP663" s="4">
        <v>0</v>
      </c>
      <c r="AQ663" s="4">
        <v>0</v>
      </c>
      <c r="AR663" s="4">
        <v>0</v>
      </c>
      <c r="AS663" s="4">
        <v>0</v>
      </c>
      <c r="AT663" s="4">
        <v>0</v>
      </c>
      <c r="AU663" s="4">
        <v>0</v>
      </c>
      <c r="AV663" s="4">
        <v>1</v>
      </c>
      <c r="AW663" s="4">
        <v>1</v>
      </c>
      <c r="AX663" s="4"/>
      <c r="AY663" s="4"/>
      <c r="AZ663" s="4">
        <v>1</v>
      </c>
      <c r="BA663" s="4">
        <v>1</v>
      </c>
      <c r="BB663" s="4">
        <v>1</v>
      </c>
      <c r="BC663" s="4">
        <v>9.84</v>
      </c>
      <c r="BD663" s="4" t="s">
        <v>3</v>
      </c>
      <c r="BE663" s="4" t="s">
        <v>3</v>
      </c>
      <c r="BF663" s="4" t="s">
        <v>3</v>
      </c>
      <c r="BG663" s="4" t="s">
        <v>3</v>
      </c>
      <c r="BH663" s="4">
        <v>3</v>
      </c>
      <c r="BI663" s="4">
        <v>2</v>
      </c>
      <c r="BJ663" s="4" t="s">
        <v>849</v>
      </c>
      <c r="BK663" s="4"/>
      <c r="BL663" s="4"/>
      <c r="BM663" s="4">
        <v>400005</v>
      </c>
      <c r="BN663" s="4">
        <v>0</v>
      </c>
      <c r="BO663" s="4" t="s">
        <v>3</v>
      </c>
      <c r="BP663" s="4">
        <v>0</v>
      </c>
      <c r="BQ663" s="4">
        <v>213</v>
      </c>
      <c r="BR663" s="4">
        <v>0</v>
      </c>
      <c r="BS663" s="4">
        <v>1</v>
      </c>
      <c r="BT663" s="4">
        <v>1</v>
      </c>
      <c r="BU663" s="4">
        <v>1</v>
      </c>
      <c r="BV663" s="4">
        <v>1</v>
      </c>
      <c r="BW663" s="4">
        <v>1</v>
      </c>
      <c r="BX663" s="4">
        <v>1</v>
      </c>
      <c r="BY663" s="4" t="s">
        <v>3</v>
      </c>
      <c r="BZ663" s="4">
        <v>0</v>
      </c>
      <c r="CA663" s="4">
        <v>0</v>
      </c>
      <c r="CB663" s="4" t="s">
        <v>3</v>
      </c>
      <c r="CC663" s="4"/>
      <c r="CD663" s="4"/>
      <c r="CE663" s="4">
        <v>1566</v>
      </c>
      <c r="CF663" s="4">
        <v>0</v>
      </c>
      <c r="CG663" s="4">
        <v>0</v>
      </c>
      <c r="CH663" s="4"/>
      <c r="CI663" s="4"/>
      <c r="CJ663" s="4"/>
      <c r="CK663" s="4"/>
      <c r="CL663" s="4"/>
      <c r="CM663" s="4">
        <v>0</v>
      </c>
      <c r="CN663" s="4" t="s">
        <v>3</v>
      </c>
      <c r="CO663" s="4">
        <v>0</v>
      </c>
      <c r="CP663" s="4">
        <f t="shared" si="883"/>
        <v>24527.48</v>
      </c>
      <c r="CQ663" s="4">
        <f t="shared" si="884"/>
        <v>209.1</v>
      </c>
      <c r="CR663" s="4">
        <f t="shared" si="885"/>
        <v>0</v>
      </c>
      <c r="CS663" s="4">
        <f t="shared" si="886"/>
        <v>0</v>
      </c>
      <c r="CT663" s="4">
        <f t="shared" si="887"/>
        <v>0</v>
      </c>
      <c r="CU663" s="4">
        <f t="shared" si="888"/>
        <v>0</v>
      </c>
      <c r="CV663" s="4">
        <f t="shared" si="889"/>
        <v>0</v>
      </c>
      <c r="CW663" s="4">
        <f t="shared" si="890"/>
        <v>0</v>
      </c>
      <c r="CX663" s="4">
        <f t="shared" si="891"/>
        <v>0</v>
      </c>
      <c r="CY663" s="4">
        <f t="shared" si="892"/>
        <v>0</v>
      </c>
      <c r="CZ663" s="4">
        <f t="shared" si="893"/>
        <v>0</v>
      </c>
      <c r="DA663" s="4"/>
      <c r="DB663" s="4"/>
      <c r="DC663" s="4" t="s">
        <v>3</v>
      </c>
      <c r="DD663" s="4" t="s">
        <v>3</v>
      </c>
      <c r="DE663" s="4" t="s">
        <v>3</v>
      </c>
      <c r="DF663" s="4" t="s">
        <v>3</v>
      </c>
      <c r="DG663" s="4" t="s">
        <v>3</v>
      </c>
      <c r="DH663" s="4" t="s">
        <v>3</v>
      </c>
      <c r="DI663" s="4" t="s">
        <v>3</v>
      </c>
      <c r="DJ663" s="4" t="s">
        <v>3</v>
      </c>
      <c r="DK663" s="4" t="s">
        <v>3</v>
      </c>
      <c r="DL663" s="4" t="s">
        <v>3</v>
      </c>
      <c r="DM663" s="4" t="s">
        <v>3</v>
      </c>
      <c r="DN663" s="4">
        <v>0</v>
      </c>
      <c r="DO663" s="4">
        <v>0</v>
      </c>
      <c r="DP663" s="4">
        <v>1</v>
      </c>
      <c r="DQ663" s="4">
        <v>1</v>
      </c>
      <c r="DR663" s="4"/>
      <c r="DS663" s="4"/>
      <c r="DT663" s="4"/>
      <c r="DU663" s="4">
        <v>1003</v>
      </c>
      <c r="DV663" s="4" t="s">
        <v>769</v>
      </c>
      <c r="DW663" s="4" t="s">
        <v>769</v>
      </c>
      <c r="DX663" s="4">
        <v>1</v>
      </c>
      <c r="DY663" s="4"/>
      <c r="DZ663" s="4" t="s">
        <v>3</v>
      </c>
      <c r="EA663" s="4" t="s">
        <v>3</v>
      </c>
      <c r="EB663" s="4" t="s">
        <v>3</v>
      </c>
      <c r="EC663" s="4" t="s">
        <v>3</v>
      </c>
      <c r="ED663" s="4"/>
      <c r="EE663" s="4">
        <v>57042888</v>
      </c>
      <c r="EF663" s="4">
        <v>213</v>
      </c>
      <c r="EG663" s="4" t="s">
        <v>456</v>
      </c>
      <c r="EH663" s="4">
        <v>0</v>
      </c>
      <c r="EI663" s="4" t="s">
        <v>3</v>
      </c>
      <c r="EJ663" s="4">
        <v>1</v>
      </c>
      <c r="EK663" s="4">
        <v>400005</v>
      </c>
      <c r="EL663" s="4" t="s">
        <v>456</v>
      </c>
      <c r="EM663" s="4" t="s">
        <v>457</v>
      </c>
      <c r="EN663" s="4"/>
      <c r="EO663" s="4" t="s">
        <v>3</v>
      </c>
      <c r="EP663" s="4"/>
      <c r="EQ663" s="4">
        <v>16</v>
      </c>
      <c r="ER663" s="4">
        <v>0</v>
      </c>
      <c r="ES663" s="4">
        <v>21.25</v>
      </c>
      <c r="ET663" s="4">
        <v>0</v>
      </c>
      <c r="EU663" s="4">
        <v>0</v>
      </c>
      <c r="EV663" s="4">
        <v>0</v>
      </c>
      <c r="EW663" s="4">
        <v>0</v>
      </c>
      <c r="EX663" s="4">
        <v>0</v>
      </c>
      <c r="EY663" s="4">
        <v>0</v>
      </c>
      <c r="EZ663" s="4">
        <v>5</v>
      </c>
      <c r="FA663" s="4"/>
      <c r="FB663" s="4"/>
      <c r="FC663" s="4">
        <v>1</v>
      </c>
      <c r="FD663" s="4">
        <v>18</v>
      </c>
      <c r="FE663" s="4"/>
      <c r="FF663" s="4">
        <v>250</v>
      </c>
      <c r="FG663" s="4"/>
      <c r="FH663" s="4"/>
      <c r="FI663" s="4"/>
      <c r="FJ663" s="4"/>
      <c r="FK663" s="4"/>
      <c r="FL663" s="4"/>
      <c r="FM663" s="4"/>
      <c r="FN663" s="4"/>
      <c r="FO663" s="4"/>
      <c r="FP663" s="4"/>
      <c r="FQ663" s="4">
        <v>0</v>
      </c>
      <c r="FR663" s="4">
        <v>0</v>
      </c>
      <c r="FS663" s="4">
        <v>0</v>
      </c>
      <c r="FT663" s="4"/>
      <c r="FU663" s="4"/>
      <c r="FV663" s="4"/>
      <c r="FW663" s="4"/>
      <c r="FX663" s="4">
        <v>0</v>
      </c>
      <c r="FY663" s="4">
        <v>0</v>
      </c>
      <c r="FZ663" s="4"/>
      <c r="GA663" s="4" t="s">
        <v>851</v>
      </c>
      <c r="GB663" s="4"/>
      <c r="GC663" s="4"/>
      <c r="GD663" s="4">
        <v>1</v>
      </c>
      <c r="GE663" s="4"/>
      <c r="GF663" s="4">
        <v>753804026</v>
      </c>
      <c r="GG663" s="4">
        <v>2</v>
      </c>
      <c r="GH663" s="4">
        <v>3</v>
      </c>
      <c r="GI663" s="4">
        <v>5</v>
      </c>
      <c r="GJ663" s="4">
        <v>0</v>
      </c>
      <c r="GK663" s="4">
        <v>0</v>
      </c>
      <c r="GL663" s="4">
        <f t="shared" si="894"/>
        <v>0</v>
      </c>
      <c r="GM663" s="4">
        <f t="shared" si="895"/>
        <v>24527.48</v>
      </c>
      <c r="GN663" s="4">
        <f t="shared" si="896"/>
        <v>0</v>
      </c>
      <c r="GO663" s="4">
        <f t="shared" si="897"/>
        <v>24527.48</v>
      </c>
      <c r="GP663" s="4">
        <f t="shared" si="898"/>
        <v>0</v>
      </c>
      <c r="GQ663" s="4"/>
      <c r="GR663" s="4">
        <v>1</v>
      </c>
      <c r="GS663" s="4">
        <v>1</v>
      </c>
      <c r="GT663" s="4">
        <v>0</v>
      </c>
      <c r="GU663" s="4" t="s">
        <v>3</v>
      </c>
      <c r="GV663" s="4">
        <f t="shared" si="899"/>
        <v>0</v>
      </c>
      <c r="GW663" s="4">
        <v>1</v>
      </c>
      <c r="GX663" s="4">
        <f t="shared" si="900"/>
        <v>0</v>
      </c>
      <c r="GY663" s="4"/>
      <c r="GZ663" s="4"/>
      <c r="HA663" s="4">
        <v>0</v>
      </c>
      <c r="HB663" s="4">
        <v>0</v>
      </c>
      <c r="HC663" s="4">
        <f t="shared" si="901"/>
        <v>0</v>
      </c>
      <c r="HD663" s="4"/>
      <c r="HE663" s="4" t="s">
        <v>459</v>
      </c>
      <c r="HF663" s="4" t="s">
        <v>37</v>
      </c>
      <c r="HG663" s="4"/>
      <c r="HH663" s="4"/>
      <c r="HI663" s="4"/>
      <c r="HJ663" s="4"/>
      <c r="HK663" s="4"/>
      <c r="HL663" s="4"/>
      <c r="HM663" s="4" t="s">
        <v>3</v>
      </c>
      <c r="HN663" s="4" t="s">
        <v>3</v>
      </c>
      <c r="HO663" s="4" t="s">
        <v>3</v>
      </c>
      <c r="HP663" s="4" t="s">
        <v>3</v>
      </c>
      <c r="HQ663" s="4" t="s">
        <v>3</v>
      </c>
      <c r="HR663" s="4"/>
      <c r="HS663" s="4">
        <v>0</v>
      </c>
      <c r="HT663" s="4"/>
      <c r="HU663" s="4"/>
      <c r="HV663" s="4"/>
      <c r="HW663" s="4"/>
      <c r="HX663" s="4"/>
      <c r="HY663" s="4"/>
      <c r="HZ663" s="4"/>
      <c r="IA663" s="4"/>
      <c r="IB663" s="4"/>
      <c r="IC663" s="4"/>
      <c r="ID663" s="4"/>
      <c r="IE663" s="4"/>
      <c r="IF663" s="4"/>
      <c r="IG663" s="4"/>
      <c r="IH663" s="4"/>
      <c r="II663" s="4"/>
      <c r="IJ663" s="4"/>
      <c r="IK663" s="4">
        <v>0</v>
      </c>
      <c r="IL663" s="4"/>
      <c r="IM663" s="4"/>
      <c r="IN663" s="4"/>
      <c r="IO663" s="4"/>
      <c r="IP663" s="4"/>
      <c r="IQ663" s="4"/>
      <c r="IR663" s="4"/>
      <c r="IS663" s="4"/>
      <c r="IT663" s="4"/>
      <c r="IU663" s="4"/>
    </row>
    <row r="664" spans="1:255" x14ac:dyDescent="0.25">
      <c r="A664" s="3">
        <v>17</v>
      </c>
      <c r="B664" s="3">
        <v>1</v>
      </c>
      <c r="C664" s="3"/>
      <c r="D664" s="3"/>
      <c r="E664" s="3" t="s">
        <v>852</v>
      </c>
      <c r="F664" s="3" t="s">
        <v>853</v>
      </c>
      <c r="G664" s="3" t="s">
        <v>2545</v>
      </c>
      <c r="H664" s="3" t="s">
        <v>764</v>
      </c>
      <c r="I664" s="3">
        <f>ROUND(1194*1.02/1000,9)</f>
        <v>1.2178800000000001</v>
      </c>
      <c r="J664" s="3">
        <v>0</v>
      </c>
      <c r="K664" s="3">
        <f>ROUND(1194*1.02/1000,9)</f>
        <v>1.2178800000000001</v>
      </c>
      <c r="L664" s="3"/>
      <c r="M664" s="3"/>
      <c r="N664" s="3"/>
      <c r="O664" s="3">
        <f t="shared" si="863"/>
        <v>30530.23</v>
      </c>
      <c r="P664" s="3">
        <f t="shared" si="864"/>
        <v>30530.23</v>
      </c>
      <c r="Q664" s="3">
        <f t="shared" si="865"/>
        <v>0</v>
      </c>
      <c r="R664" s="3">
        <f t="shared" si="866"/>
        <v>0</v>
      </c>
      <c r="S664" s="3">
        <f t="shared" si="867"/>
        <v>0</v>
      </c>
      <c r="T664" s="3">
        <f t="shared" si="868"/>
        <v>0</v>
      </c>
      <c r="U664" s="3">
        <f t="shared" si="869"/>
        <v>0</v>
      </c>
      <c r="V664" s="3">
        <f t="shared" si="870"/>
        <v>0</v>
      </c>
      <c r="W664" s="3">
        <f t="shared" si="871"/>
        <v>0</v>
      </c>
      <c r="X664" s="3">
        <f t="shared" si="872"/>
        <v>0</v>
      </c>
      <c r="Y664" s="3">
        <f t="shared" si="873"/>
        <v>0</v>
      </c>
      <c r="Z664" s="3"/>
      <c r="AA664" s="3">
        <v>54971259</v>
      </c>
      <c r="AB664" s="3">
        <f t="shared" si="874"/>
        <v>25068.34</v>
      </c>
      <c r="AC664" s="3">
        <f t="shared" si="875"/>
        <v>25068.34</v>
      </c>
      <c r="AD664" s="3">
        <f t="shared" si="876"/>
        <v>0</v>
      </c>
      <c r="AE664" s="3">
        <f t="shared" si="877"/>
        <v>0</v>
      </c>
      <c r="AF664" s="3">
        <f t="shared" si="878"/>
        <v>0</v>
      </c>
      <c r="AG664" s="3">
        <f t="shared" si="879"/>
        <v>0</v>
      </c>
      <c r="AH664" s="3">
        <f t="shared" si="880"/>
        <v>0</v>
      </c>
      <c r="AI664" s="3">
        <f t="shared" si="881"/>
        <v>0</v>
      </c>
      <c r="AJ664" s="3">
        <f t="shared" si="882"/>
        <v>0</v>
      </c>
      <c r="AK664" s="3">
        <v>25068.34</v>
      </c>
      <c r="AL664" s="3">
        <v>25068.34</v>
      </c>
      <c r="AM664" s="3">
        <v>0</v>
      </c>
      <c r="AN664" s="3">
        <v>0</v>
      </c>
      <c r="AO664" s="3">
        <v>0</v>
      </c>
      <c r="AP664" s="3">
        <v>0</v>
      </c>
      <c r="AQ664" s="3">
        <v>0</v>
      </c>
      <c r="AR664" s="3">
        <v>0</v>
      </c>
      <c r="AS664" s="3">
        <v>0</v>
      </c>
      <c r="AT664" s="3">
        <v>0</v>
      </c>
      <c r="AU664" s="3">
        <v>0</v>
      </c>
      <c r="AV664" s="3">
        <v>1</v>
      </c>
      <c r="AW664" s="3">
        <v>1</v>
      </c>
      <c r="AX664" s="3"/>
      <c r="AY664" s="3"/>
      <c r="AZ664" s="3">
        <v>1</v>
      </c>
      <c r="BA664" s="3">
        <v>1</v>
      </c>
      <c r="BB664" s="3">
        <v>1</v>
      </c>
      <c r="BC664" s="3">
        <v>1</v>
      </c>
      <c r="BD664" s="3" t="s">
        <v>3</v>
      </c>
      <c r="BE664" s="3" t="s">
        <v>3</v>
      </c>
      <c r="BF664" s="3" t="s">
        <v>3</v>
      </c>
      <c r="BG664" s="3" t="s">
        <v>3</v>
      </c>
      <c r="BH664" s="3">
        <v>3</v>
      </c>
      <c r="BI664" s="3">
        <v>2</v>
      </c>
      <c r="BJ664" s="3" t="s">
        <v>854</v>
      </c>
      <c r="BK664" s="3"/>
      <c r="BL664" s="3"/>
      <c r="BM664" s="3">
        <v>1618</v>
      </c>
      <c r="BN664" s="3">
        <v>0</v>
      </c>
      <c r="BO664" s="3" t="s">
        <v>3</v>
      </c>
      <c r="BP664" s="3">
        <v>0</v>
      </c>
      <c r="BQ664" s="3">
        <v>201</v>
      </c>
      <c r="BR664" s="3">
        <v>0</v>
      </c>
      <c r="BS664" s="3">
        <v>1</v>
      </c>
      <c r="BT664" s="3">
        <v>1</v>
      </c>
      <c r="BU664" s="3">
        <v>1</v>
      </c>
      <c r="BV664" s="3">
        <v>1</v>
      </c>
      <c r="BW664" s="3">
        <v>1</v>
      </c>
      <c r="BX664" s="3">
        <v>1</v>
      </c>
      <c r="BY664" s="3" t="s">
        <v>3</v>
      </c>
      <c r="BZ664" s="3">
        <v>0</v>
      </c>
      <c r="CA664" s="3">
        <v>0</v>
      </c>
      <c r="CB664" s="3" t="s">
        <v>3</v>
      </c>
      <c r="CC664" s="3"/>
      <c r="CD664" s="3"/>
      <c r="CE664" s="3">
        <v>1566</v>
      </c>
      <c r="CF664" s="3">
        <v>0</v>
      </c>
      <c r="CG664" s="3">
        <v>0</v>
      </c>
      <c r="CH664" s="3"/>
      <c r="CI664" s="3"/>
      <c r="CJ664" s="3"/>
      <c r="CK664" s="3"/>
      <c r="CL664" s="3"/>
      <c r="CM664" s="3">
        <v>0</v>
      </c>
      <c r="CN664" s="3" t="s">
        <v>3</v>
      </c>
      <c r="CO664" s="3">
        <v>0</v>
      </c>
      <c r="CP664" s="3">
        <f t="shared" si="883"/>
        <v>30530.23</v>
      </c>
      <c r="CQ664" s="3">
        <f t="shared" si="884"/>
        <v>25068.34</v>
      </c>
      <c r="CR664" s="3">
        <f t="shared" si="885"/>
        <v>0</v>
      </c>
      <c r="CS664" s="3">
        <f t="shared" si="886"/>
        <v>0</v>
      </c>
      <c r="CT664" s="3">
        <f t="shared" si="887"/>
        <v>0</v>
      </c>
      <c r="CU664" s="3">
        <f t="shared" si="888"/>
        <v>0</v>
      </c>
      <c r="CV664" s="3">
        <f t="shared" si="889"/>
        <v>0</v>
      </c>
      <c r="CW664" s="3">
        <f t="shared" si="890"/>
        <v>0</v>
      </c>
      <c r="CX664" s="3">
        <f t="shared" si="891"/>
        <v>0</v>
      </c>
      <c r="CY664" s="3">
        <f t="shared" si="892"/>
        <v>0</v>
      </c>
      <c r="CZ664" s="3">
        <f t="shared" si="893"/>
        <v>0</v>
      </c>
      <c r="DA664" s="3"/>
      <c r="DB664" s="3"/>
      <c r="DC664" s="3" t="s">
        <v>3</v>
      </c>
      <c r="DD664" s="3" t="s">
        <v>3</v>
      </c>
      <c r="DE664" s="3" t="s">
        <v>3</v>
      </c>
      <c r="DF664" s="3" t="s">
        <v>3</v>
      </c>
      <c r="DG664" s="3" t="s">
        <v>3</v>
      </c>
      <c r="DH664" s="3" t="s">
        <v>3</v>
      </c>
      <c r="DI664" s="3" t="s">
        <v>3</v>
      </c>
      <c r="DJ664" s="3" t="s">
        <v>3</v>
      </c>
      <c r="DK664" s="3" t="s">
        <v>3</v>
      </c>
      <c r="DL664" s="3" t="s">
        <v>3</v>
      </c>
      <c r="DM664" s="3" t="s">
        <v>3</v>
      </c>
      <c r="DN664" s="3">
        <v>0</v>
      </c>
      <c r="DO664" s="3">
        <v>0</v>
      </c>
      <c r="DP664" s="3">
        <v>1</v>
      </c>
      <c r="DQ664" s="3">
        <v>1</v>
      </c>
      <c r="DR664" s="3"/>
      <c r="DS664" s="3"/>
      <c r="DT664" s="3"/>
      <c r="DU664" s="3">
        <v>1003</v>
      </c>
      <c r="DV664" s="3" t="s">
        <v>764</v>
      </c>
      <c r="DW664" s="3" t="s">
        <v>764</v>
      </c>
      <c r="DX664" s="3">
        <v>1000</v>
      </c>
      <c r="DY664" s="3"/>
      <c r="DZ664" s="3" t="s">
        <v>3</v>
      </c>
      <c r="EA664" s="3" t="s">
        <v>3</v>
      </c>
      <c r="EB664" s="3" t="s">
        <v>3</v>
      </c>
      <c r="EC664" s="3" t="s">
        <v>3</v>
      </c>
      <c r="ED664" s="3"/>
      <c r="EE664" s="3">
        <v>57042987</v>
      </c>
      <c r="EF664" s="3">
        <v>201</v>
      </c>
      <c r="EG664" s="3" t="s">
        <v>575</v>
      </c>
      <c r="EH664" s="3">
        <v>0</v>
      </c>
      <c r="EI664" s="3" t="s">
        <v>3</v>
      </c>
      <c r="EJ664" s="3">
        <v>2</v>
      </c>
      <c r="EK664" s="3">
        <v>1618</v>
      </c>
      <c r="EL664" s="3" t="s">
        <v>576</v>
      </c>
      <c r="EM664" s="3" t="s">
        <v>577</v>
      </c>
      <c r="EN664" s="3"/>
      <c r="EO664" s="3" t="s">
        <v>3</v>
      </c>
      <c r="EP664" s="3"/>
      <c r="EQ664" s="3">
        <v>0</v>
      </c>
      <c r="ER664" s="3">
        <v>25068.34</v>
      </c>
      <c r="ES664" s="3">
        <v>25068.34</v>
      </c>
      <c r="ET664" s="3">
        <v>0</v>
      </c>
      <c r="EU664" s="3">
        <v>0</v>
      </c>
      <c r="EV664" s="3">
        <v>0</v>
      </c>
      <c r="EW664" s="3">
        <v>0</v>
      </c>
      <c r="EX664" s="3">
        <v>0</v>
      </c>
      <c r="EY664" s="3">
        <v>0</v>
      </c>
      <c r="EZ664" s="3"/>
      <c r="FA664" s="3"/>
      <c r="FB664" s="3"/>
      <c r="FC664" s="3"/>
      <c r="FD664" s="3"/>
      <c r="FE664" s="3"/>
      <c r="FF664" s="3"/>
      <c r="FG664" s="3"/>
      <c r="FH664" s="3"/>
      <c r="FI664" s="3"/>
      <c r="FJ664" s="3"/>
      <c r="FK664" s="3"/>
      <c r="FL664" s="3"/>
      <c r="FM664" s="3"/>
      <c r="FN664" s="3"/>
      <c r="FO664" s="3"/>
      <c r="FP664" s="3"/>
      <c r="FQ664" s="3">
        <v>0</v>
      </c>
      <c r="FR664" s="3">
        <v>0</v>
      </c>
      <c r="FS664" s="3">
        <v>0</v>
      </c>
      <c r="FT664" s="3"/>
      <c r="FU664" s="3"/>
      <c r="FV664" s="3"/>
      <c r="FW664" s="3"/>
      <c r="FX664" s="3">
        <v>0</v>
      </c>
      <c r="FY664" s="3">
        <v>0</v>
      </c>
      <c r="FZ664" s="3"/>
      <c r="GA664" s="3" t="s">
        <v>3</v>
      </c>
      <c r="GB664" s="3"/>
      <c r="GC664" s="3"/>
      <c r="GD664" s="3">
        <v>1</v>
      </c>
      <c r="GE664" s="3"/>
      <c r="GF664" s="3">
        <v>-10939149</v>
      </c>
      <c r="GG664" s="3">
        <v>2</v>
      </c>
      <c r="GH664" s="3">
        <v>1</v>
      </c>
      <c r="GI664" s="3">
        <v>-2</v>
      </c>
      <c r="GJ664" s="3">
        <v>0</v>
      </c>
      <c r="GK664" s="3">
        <v>0</v>
      </c>
      <c r="GL664" s="3">
        <f t="shared" si="894"/>
        <v>0</v>
      </c>
      <c r="GM664" s="3">
        <f t="shared" si="895"/>
        <v>30530.23</v>
      </c>
      <c r="GN664" s="3">
        <f t="shared" si="896"/>
        <v>0</v>
      </c>
      <c r="GO664" s="3">
        <f t="shared" si="897"/>
        <v>30530.23</v>
      </c>
      <c r="GP664" s="3">
        <f t="shared" si="898"/>
        <v>0</v>
      </c>
      <c r="GQ664" s="3"/>
      <c r="GR664" s="3">
        <v>0</v>
      </c>
      <c r="GS664" s="3">
        <v>3</v>
      </c>
      <c r="GT664" s="3">
        <v>0</v>
      </c>
      <c r="GU664" s="3" t="s">
        <v>3</v>
      </c>
      <c r="GV664" s="3">
        <f t="shared" si="899"/>
        <v>0</v>
      </c>
      <c r="GW664" s="3">
        <v>1</v>
      </c>
      <c r="GX664" s="3">
        <f t="shared" si="900"/>
        <v>0</v>
      </c>
      <c r="GY664" s="3"/>
      <c r="GZ664" s="3"/>
      <c r="HA664" s="3">
        <v>0</v>
      </c>
      <c r="HB664" s="3">
        <v>0</v>
      </c>
      <c r="HC664" s="3">
        <f t="shared" si="901"/>
        <v>0</v>
      </c>
      <c r="HD664" s="3"/>
      <c r="HE664" s="3" t="s">
        <v>3</v>
      </c>
      <c r="HF664" s="3" t="s">
        <v>3</v>
      </c>
      <c r="HG664" s="3"/>
      <c r="HH664" s="3"/>
      <c r="HI664" s="3"/>
      <c r="HJ664" s="3"/>
      <c r="HK664" s="3"/>
      <c r="HL664" s="3"/>
      <c r="HM664" s="3" t="s">
        <v>3</v>
      </c>
      <c r="HN664" s="3" t="s">
        <v>3</v>
      </c>
      <c r="HO664" s="3" t="s">
        <v>3</v>
      </c>
      <c r="HP664" s="3" t="s">
        <v>3</v>
      </c>
      <c r="HQ664" s="3" t="s">
        <v>3</v>
      </c>
      <c r="HR664" s="3"/>
      <c r="HS664" s="3">
        <v>0</v>
      </c>
      <c r="HT664" s="3"/>
      <c r="HU664" s="3"/>
      <c r="HV664" s="3"/>
      <c r="HW664" s="3"/>
      <c r="HX664" s="3"/>
      <c r="HY664" s="3"/>
      <c r="HZ664" s="3"/>
      <c r="IA664" s="3"/>
      <c r="IB664" s="3"/>
      <c r="IC664" s="3"/>
      <c r="ID664" s="3"/>
      <c r="IE664" s="3"/>
      <c r="IF664" s="3"/>
      <c r="IG664" s="3"/>
      <c r="IH664" s="3"/>
      <c r="II664" s="3"/>
      <c r="IJ664" s="3"/>
      <c r="IK664" s="3">
        <v>0</v>
      </c>
      <c r="IL664" s="3"/>
      <c r="IM664" s="3"/>
      <c r="IN664" s="3"/>
      <c r="IO664" s="3"/>
      <c r="IP664" s="3"/>
      <c r="IQ664" s="3"/>
      <c r="IR664" s="3"/>
      <c r="IS664" s="3"/>
      <c r="IT664" s="3"/>
      <c r="IU664" s="3"/>
    </row>
    <row r="665" spans="1:255" x14ac:dyDescent="0.25">
      <c r="A665" s="4">
        <v>17</v>
      </c>
      <c r="B665" s="4">
        <v>1</v>
      </c>
      <c r="C665" s="4"/>
      <c r="D665" s="4"/>
      <c r="E665" s="4" t="s">
        <v>852</v>
      </c>
      <c r="F665" s="4" t="s">
        <v>853</v>
      </c>
      <c r="G665" s="4" t="s">
        <v>2545</v>
      </c>
      <c r="H665" s="4" t="s">
        <v>764</v>
      </c>
      <c r="I665" s="4">
        <f>ROUND(1194*1.02/1000,9)</f>
        <v>1.2178800000000001</v>
      </c>
      <c r="J665" s="4">
        <v>0</v>
      </c>
      <c r="K665" s="4">
        <f>ROUND(1194*1.02/1000,9)</f>
        <v>1.2178800000000001</v>
      </c>
      <c r="L665" s="4"/>
      <c r="M665" s="4"/>
      <c r="N665" s="4"/>
      <c r="O665" s="4">
        <f t="shared" si="863"/>
        <v>113572.46</v>
      </c>
      <c r="P665" s="4">
        <f t="shared" si="864"/>
        <v>113572.46</v>
      </c>
      <c r="Q665" s="4">
        <f t="shared" si="865"/>
        <v>0</v>
      </c>
      <c r="R665" s="4">
        <f t="shared" si="866"/>
        <v>0</v>
      </c>
      <c r="S665" s="4">
        <f t="shared" si="867"/>
        <v>0</v>
      </c>
      <c r="T665" s="4">
        <f t="shared" si="868"/>
        <v>0</v>
      </c>
      <c r="U665" s="4">
        <f t="shared" si="869"/>
        <v>0</v>
      </c>
      <c r="V665" s="4">
        <f t="shared" si="870"/>
        <v>0</v>
      </c>
      <c r="W665" s="4">
        <f t="shared" si="871"/>
        <v>0</v>
      </c>
      <c r="X665" s="4">
        <f t="shared" si="872"/>
        <v>0</v>
      </c>
      <c r="Y665" s="4">
        <f t="shared" si="873"/>
        <v>0</v>
      </c>
      <c r="Z665" s="4"/>
      <c r="AA665" s="4">
        <v>55890823</v>
      </c>
      <c r="AB665" s="4">
        <f t="shared" si="874"/>
        <v>25068.34</v>
      </c>
      <c r="AC665" s="4">
        <f t="shared" si="875"/>
        <v>25068.34</v>
      </c>
      <c r="AD665" s="4">
        <f t="shared" si="876"/>
        <v>0</v>
      </c>
      <c r="AE665" s="4">
        <f t="shared" si="877"/>
        <v>0</v>
      </c>
      <c r="AF665" s="4">
        <f t="shared" si="878"/>
        <v>0</v>
      </c>
      <c r="AG665" s="4">
        <f t="shared" si="879"/>
        <v>0</v>
      </c>
      <c r="AH665" s="4">
        <f t="shared" si="880"/>
        <v>0</v>
      </c>
      <c r="AI665" s="4">
        <f t="shared" si="881"/>
        <v>0</v>
      </c>
      <c r="AJ665" s="4">
        <f t="shared" si="882"/>
        <v>0</v>
      </c>
      <c r="AK665" s="4">
        <v>25068.34</v>
      </c>
      <c r="AL665" s="4">
        <v>25068.34</v>
      </c>
      <c r="AM665" s="4">
        <v>0</v>
      </c>
      <c r="AN665" s="4">
        <v>0</v>
      </c>
      <c r="AO665" s="4">
        <v>0</v>
      </c>
      <c r="AP665" s="4">
        <v>0</v>
      </c>
      <c r="AQ665" s="4">
        <v>0</v>
      </c>
      <c r="AR665" s="4">
        <v>0</v>
      </c>
      <c r="AS665" s="4">
        <v>0</v>
      </c>
      <c r="AT665" s="4">
        <v>0</v>
      </c>
      <c r="AU665" s="4">
        <v>0</v>
      </c>
      <c r="AV665" s="4">
        <v>1</v>
      </c>
      <c r="AW665" s="4">
        <v>1</v>
      </c>
      <c r="AX665" s="4"/>
      <c r="AY665" s="4"/>
      <c r="AZ665" s="4">
        <v>1</v>
      </c>
      <c r="BA665" s="4">
        <v>1</v>
      </c>
      <c r="BB665" s="4">
        <v>1</v>
      </c>
      <c r="BC665" s="4">
        <v>3.72</v>
      </c>
      <c r="BD665" s="4" t="s">
        <v>3</v>
      </c>
      <c r="BE665" s="4" t="s">
        <v>3</v>
      </c>
      <c r="BF665" s="4" t="s">
        <v>3</v>
      </c>
      <c r="BG665" s="4" t="s">
        <v>3</v>
      </c>
      <c r="BH665" s="4">
        <v>3</v>
      </c>
      <c r="BI665" s="4">
        <v>2</v>
      </c>
      <c r="BJ665" s="4" t="s">
        <v>854</v>
      </c>
      <c r="BK665" s="4"/>
      <c r="BL665" s="4"/>
      <c r="BM665" s="4">
        <v>1618</v>
      </c>
      <c r="BN665" s="4">
        <v>0</v>
      </c>
      <c r="BO665" s="4" t="s">
        <v>853</v>
      </c>
      <c r="BP665" s="4">
        <v>1</v>
      </c>
      <c r="BQ665" s="4">
        <v>201</v>
      </c>
      <c r="BR665" s="4">
        <v>0</v>
      </c>
      <c r="BS665" s="4">
        <v>1</v>
      </c>
      <c r="BT665" s="4">
        <v>1</v>
      </c>
      <c r="BU665" s="4">
        <v>1</v>
      </c>
      <c r="BV665" s="4">
        <v>1</v>
      </c>
      <c r="BW665" s="4">
        <v>1</v>
      </c>
      <c r="BX665" s="4">
        <v>1</v>
      </c>
      <c r="BY665" s="4" t="s">
        <v>3</v>
      </c>
      <c r="BZ665" s="4">
        <v>0</v>
      </c>
      <c r="CA665" s="4">
        <v>0</v>
      </c>
      <c r="CB665" s="4" t="s">
        <v>3</v>
      </c>
      <c r="CC665" s="4"/>
      <c r="CD665" s="4"/>
      <c r="CE665" s="4">
        <v>1566</v>
      </c>
      <c r="CF665" s="4">
        <v>0</v>
      </c>
      <c r="CG665" s="4">
        <v>0</v>
      </c>
      <c r="CH665" s="4"/>
      <c r="CI665" s="4"/>
      <c r="CJ665" s="4"/>
      <c r="CK665" s="4"/>
      <c r="CL665" s="4"/>
      <c r="CM665" s="4">
        <v>0</v>
      </c>
      <c r="CN665" s="4" t="s">
        <v>3</v>
      </c>
      <c r="CO665" s="4">
        <v>0</v>
      </c>
      <c r="CP665" s="4">
        <f t="shared" si="883"/>
        <v>113572.46</v>
      </c>
      <c r="CQ665" s="4">
        <f t="shared" si="884"/>
        <v>93254.22</v>
      </c>
      <c r="CR665" s="4">
        <f t="shared" si="885"/>
        <v>0</v>
      </c>
      <c r="CS665" s="4">
        <f t="shared" si="886"/>
        <v>0</v>
      </c>
      <c r="CT665" s="4">
        <f t="shared" si="887"/>
        <v>0</v>
      </c>
      <c r="CU665" s="4">
        <f t="shared" si="888"/>
        <v>0</v>
      </c>
      <c r="CV665" s="4">
        <f t="shared" si="889"/>
        <v>0</v>
      </c>
      <c r="CW665" s="4">
        <f t="shared" si="890"/>
        <v>0</v>
      </c>
      <c r="CX665" s="4">
        <f t="shared" si="891"/>
        <v>0</v>
      </c>
      <c r="CY665" s="4">
        <f t="shared" si="892"/>
        <v>0</v>
      </c>
      <c r="CZ665" s="4">
        <f t="shared" si="893"/>
        <v>0</v>
      </c>
      <c r="DA665" s="4"/>
      <c r="DB665" s="4"/>
      <c r="DC665" s="4" t="s">
        <v>3</v>
      </c>
      <c r="DD665" s="4" t="s">
        <v>3</v>
      </c>
      <c r="DE665" s="4" t="s">
        <v>3</v>
      </c>
      <c r="DF665" s="4" t="s">
        <v>3</v>
      </c>
      <c r="DG665" s="4" t="s">
        <v>3</v>
      </c>
      <c r="DH665" s="4" t="s">
        <v>3</v>
      </c>
      <c r="DI665" s="4" t="s">
        <v>3</v>
      </c>
      <c r="DJ665" s="4" t="s">
        <v>3</v>
      </c>
      <c r="DK665" s="4" t="s">
        <v>3</v>
      </c>
      <c r="DL665" s="4" t="s">
        <v>3</v>
      </c>
      <c r="DM665" s="4" t="s">
        <v>3</v>
      </c>
      <c r="DN665" s="4">
        <v>0</v>
      </c>
      <c r="DO665" s="4">
        <v>0</v>
      </c>
      <c r="DP665" s="4">
        <v>1</v>
      </c>
      <c r="DQ665" s="4">
        <v>1</v>
      </c>
      <c r="DR665" s="4"/>
      <c r="DS665" s="4"/>
      <c r="DT665" s="4"/>
      <c r="DU665" s="4">
        <v>1003</v>
      </c>
      <c r="DV665" s="4" t="s">
        <v>764</v>
      </c>
      <c r="DW665" s="4" t="s">
        <v>764</v>
      </c>
      <c r="DX665" s="4">
        <v>1000</v>
      </c>
      <c r="DY665" s="4"/>
      <c r="DZ665" s="4" t="s">
        <v>3</v>
      </c>
      <c r="EA665" s="4" t="s">
        <v>3</v>
      </c>
      <c r="EB665" s="4" t="s">
        <v>3</v>
      </c>
      <c r="EC665" s="4" t="s">
        <v>3</v>
      </c>
      <c r="ED665" s="4"/>
      <c r="EE665" s="4">
        <v>57042987</v>
      </c>
      <c r="EF665" s="4">
        <v>201</v>
      </c>
      <c r="EG665" s="4" t="s">
        <v>575</v>
      </c>
      <c r="EH665" s="4">
        <v>0</v>
      </c>
      <c r="EI665" s="4" t="s">
        <v>3</v>
      </c>
      <c r="EJ665" s="4">
        <v>2</v>
      </c>
      <c r="EK665" s="4">
        <v>1618</v>
      </c>
      <c r="EL665" s="4" t="s">
        <v>576</v>
      </c>
      <c r="EM665" s="4" t="s">
        <v>577</v>
      </c>
      <c r="EN665" s="4"/>
      <c r="EO665" s="4" t="s">
        <v>3</v>
      </c>
      <c r="EP665" s="4"/>
      <c r="EQ665" s="4">
        <v>0</v>
      </c>
      <c r="ER665" s="4">
        <v>25068.34</v>
      </c>
      <c r="ES665" s="4">
        <v>25068.34</v>
      </c>
      <c r="ET665" s="4">
        <v>0</v>
      </c>
      <c r="EU665" s="4">
        <v>0</v>
      </c>
      <c r="EV665" s="4">
        <v>0</v>
      </c>
      <c r="EW665" s="4">
        <v>0</v>
      </c>
      <c r="EX665" s="4">
        <v>0</v>
      </c>
      <c r="EY665" s="4">
        <v>0</v>
      </c>
      <c r="EZ665" s="4"/>
      <c r="FA665" s="4"/>
      <c r="FB665" s="4"/>
      <c r="FC665" s="4"/>
      <c r="FD665" s="4"/>
      <c r="FE665" s="4"/>
      <c r="FF665" s="4"/>
      <c r="FG665" s="4"/>
      <c r="FH665" s="4"/>
      <c r="FI665" s="4"/>
      <c r="FJ665" s="4"/>
      <c r="FK665" s="4"/>
      <c r="FL665" s="4"/>
      <c r="FM665" s="4"/>
      <c r="FN665" s="4"/>
      <c r="FO665" s="4"/>
      <c r="FP665" s="4"/>
      <c r="FQ665" s="4">
        <v>0</v>
      </c>
      <c r="FR665" s="4">
        <v>0</v>
      </c>
      <c r="FS665" s="4">
        <v>0</v>
      </c>
      <c r="FT665" s="4"/>
      <c r="FU665" s="4"/>
      <c r="FV665" s="4"/>
      <c r="FW665" s="4"/>
      <c r="FX665" s="4">
        <v>0</v>
      </c>
      <c r="FY665" s="4">
        <v>0</v>
      </c>
      <c r="FZ665" s="4"/>
      <c r="GA665" s="4" t="s">
        <v>3</v>
      </c>
      <c r="GB665" s="4"/>
      <c r="GC665" s="4"/>
      <c r="GD665" s="4">
        <v>1</v>
      </c>
      <c r="GE665" s="4"/>
      <c r="GF665" s="4">
        <v>-10939149</v>
      </c>
      <c r="GG665" s="4">
        <v>2</v>
      </c>
      <c r="GH665" s="4">
        <v>1</v>
      </c>
      <c r="GI665" s="4">
        <v>2</v>
      </c>
      <c r="GJ665" s="4">
        <v>0</v>
      </c>
      <c r="GK665" s="4">
        <v>0</v>
      </c>
      <c r="GL665" s="4">
        <f t="shared" si="894"/>
        <v>0</v>
      </c>
      <c r="GM665" s="4">
        <f t="shared" si="895"/>
        <v>113572.46</v>
      </c>
      <c r="GN665" s="4">
        <f t="shared" si="896"/>
        <v>0</v>
      </c>
      <c r="GO665" s="4">
        <f t="shared" si="897"/>
        <v>113572.46</v>
      </c>
      <c r="GP665" s="4">
        <f t="shared" si="898"/>
        <v>0</v>
      </c>
      <c r="GQ665" s="4"/>
      <c r="GR665" s="4">
        <v>0</v>
      </c>
      <c r="GS665" s="4">
        <v>0</v>
      </c>
      <c r="GT665" s="4">
        <v>0</v>
      </c>
      <c r="GU665" s="4" t="s">
        <v>3</v>
      </c>
      <c r="GV665" s="4">
        <f t="shared" si="899"/>
        <v>0</v>
      </c>
      <c r="GW665" s="4">
        <v>1</v>
      </c>
      <c r="GX665" s="4">
        <f t="shared" si="900"/>
        <v>0</v>
      </c>
      <c r="GY665" s="4"/>
      <c r="GZ665" s="4"/>
      <c r="HA665" s="4">
        <v>0</v>
      </c>
      <c r="HB665" s="4">
        <v>0</v>
      </c>
      <c r="HC665" s="4">
        <f t="shared" si="901"/>
        <v>0</v>
      </c>
      <c r="HD665" s="4"/>
      <c r="HE665" s="4" t="s">
        <v>3</v>
      </c>
      <c r="HF665" s="4" t="s">
        <v>3</v>
      </c>
      <c r="HG665" s="4"/>
      <c r="HH665" s="4"/>
      <c r="HI665" s="4"/>
      <c r="HJ665" s="4"/>
      <c r="HK665" s="4"/>
      <c r="HL665" s="4"/>
      <c r="HM665" s="4" t="s">
        <v>3</v>
      </c>
      <c r="HN665" s="4" t="s">
        <v>3</v>
      </c>
      <c r="HO665" s="4" t="s">
        <v>3</v>
      </c>
      <c r="HP665" s="4" t="s">
        <v>3</v>
      </c>
      <c r="HQ665" s="4" t="s">
        <v>3</v>
      </c>
      <c r="HR665" s="4"/>
      <c r="HS665" s="4">
        <v>0</v>
      </c>
      <c r="HT665" s="4"/>
      <c r="HU665" s="4"/>
      <c r="HV665" s="4"/>
      <c r="HW665" s="4"/>
      <c r="HX665" s="4"/>
      <c r="HY665" s="4"/>
      <c r="HZ665" s="4"/>
      <c r="IA665" s="4"/>
      <c r="IB665" s="4"/>
      <c r="IC665" s="4"/>
      <c r="ID665" s="4"/>
      <c r="IE665" s="4"/>
      <c r="IF665" s="4"/>
      <c r="IG665" s="4"/>
      <c r="IH665" s="4"/>
      <c r="II665" s="4"/>
      <c r="IJ665" s="4"/>
      <c r="IK665" s="4">
        <v>0</v>
      </c>
      <c r="IL665" s="4"/>
      <c r="IM665" s="4"/>
      <c r="IN665" s="4"/>
      <c r="IO665" s="4"/>
      <c r="IP665" s="4"/>
      <c r="IQ665" s="4"/>
      <c r="IR665" s="4"/>
      <c r="IS665" s="4"/>
      <c r="IT665" s="4"/>
      <c r="IU665" s="4"/>
    </row>
    <row r="666" spans="1:255" x14ac:dyDescent="0.25">
      <c r="A666" s="3">
        <v>17</v>
      </c>
      <c r="B666" s="3">
        <v>1</v>
      </c>
      <c r="C666" s="3"/>
      <c r="D666" s="3"/>
      <c r="E666" s="3" t="s">
        <v>855</v>
      </c>
      <c r="F666" s="3" t="s">
        <v>856</v>
      </c>
      <c r="G666" s="3" t="s">
        <v>2546</v>
      </c>
      <c r="H666" s="3" t="s">
        <v>764</v>
      </c>
      <c r="I666" s="3">
        <f>ROUND(1138*1.02/1000,9)</f>
        <v>1.16076</v>
      </c>
      <c r="J666" s="3">
        <v>0</v>
      </c>
      <c r="K666" s="3">
        <f>ROUND(1138*1.02/1000,9)</f>
        <v>1.16076</v>
      </c>
      <c r="L666" s="3"/>
      <c r="M666" s="3"/>
      <c r="N666" s="3"/>
      <c r="O666" s="3">
        <f t="shared" si="863"/>
        <v>22887.13</v>
      </c>
      <c r="P666" s="3">
        <f t="shared" si="864"/>
        <v>22887.13</v>
      </c>
      <c r="Q666" s="3">
        <f t="shared" si="865"/>
        <v>0</v>
      </c>
      <c r="R666" s="3">
        <f t="shared" si="866"/>
        <v>0</v>
      </c>
      <c r="S666" s="3">
        <f t="shared" si="867"/>
        <v>0</v>
      </c>
      <c r="T666" s="3">
        <f t="shared" si="868"/>
        <v>0</v>
      </c>
      <c r="U666" s="3">
        <f t="shared" si="869"/>
        <v>0</v>
      </c>
      <c r="V666" s="3">
        <f t="shared" si="870"/>
        <v>0</v>
      </c>
      <c r="W666" s="3">
        <f t="shared" si="871"/>
        <v>0</v>
      </c>
      <c r="X666" s="3">
        <f t="shared" si="872"/>
        <v>0</v>
      </c>
      <c r="Y666" s="3">
        <f t="shared" si="873"/>
        <v>0</v>
      </c>
      <c r="Z666" s="3"/>
      <c r="AA666" s="3">
        <v>54971259</v>
      </c>
      <c r="AB666" s="3">
        <f t="shared" si="874"/>
        <v>19717.37</v>
      </c>
      <c r="AC666" s="3">
        <f t="shared" si="875"/>
        <v>19717.37</v>
      </c>
      <c r="AD666" s="3">
        <f t="shared" si="876"/>
        <v>0</v>
      </c>
      <c r="AE666" s="3">
        <f t="shared" si="877"/>
        <v>0</v>
      </c>
      <c r="AF666" s="3">
        <f t="shared" si="878"/>
        <v>0</v>
      </c>
      <c r="AG666" s="3">
        <f t="shared" si="879"/>
        <v>0</v>
      </c>
      <c r="AH666" s="3">
        <f t="shared" si="880"/>
        <v>0</v>
      </c>
      <c r="AI666" s="3">
        <f t="shared" si="881"/>
        <v>0</v>
      </c>
      <c r="AJ666" s="3">
        <f t="shared" si="882"/>
        <v>0</v>
      </c>
      <c r="AK666" s="3">
        <v>19717.37</v>
      </c>
      <c r="AL666" s="3">
        <v>19717.37</v>
      </c>
      <c r="AM666" s="3">
        <v>0</v>
      </c>
      <c r="AN666" s="3">
        <v>0</v>
      </c>
      <c r="AO666" s="3">
        <v>0</v>
      </c>
      <c r="AP666" s="3">
        <v>0</v>
      </c>
      <c r="AQ666" s="3">
        <v>0</v>
      </c>
      <c r="AR666" s="3">
        <v>0</v>
      </c>
      <c r="AS666" s="3">
        <v>0</v>
      </c>
      <c r="AT666" s="3">
        <v>0</v>
      </c>
      <c r="AU666" s="3">
        <v>0</v>
      </c>
      <c r="AV666" s="3">
        <v>1</v>
      </c>
      <c r="AW666" s="3">
        <v>1</v>
      </c>
      <c r="AX666" s="3"/>
      <c r="AY666" s="3"/>
      <c r="AZ666" s="3">
        <v>1</v>
      </c>
      <c r="BA666" s="3">
        <v>1</v>
      </c>
      <c r="BB666" s="3">
        <v>1</v>
      </c>
      <c r="BC666" s="3">
        <v>1</v>
      </c>
      <c r="BD666" s="3" t="s">
        <v>3</v>
      </c>
      <c r="BE666" s="3" t="s">
        <v>3</v>
      </c>
      <c r="BF666" s="3" t="s">
        <v>3</v>
      </c>
      <c r="BG666" s="3" t="s">
        <v>3</v>
      </c>
      <c r="BH666" s="3">
        <v>3</v>
      </c>
      <c r="BI666" s="3">
        <v>2</v>
      </c>
      <c r="BJ666" s="3" t="s">
        <v>857</v>
      </c>
      <c r="BK666" s="3"/>
      <c r="BL666" s="3"/>
      <c r="BM666" s="3">
        <v>1618</v>
      </c>
      <c r="BN666" s="3">
        <v>0</v>
      </c>
      <c r="BO666" s="3" t="s">
        <v>3</v>
      </c>
      <c r="BP666" s="3">
        <v>0</v>
      </c>
      <c r="BQ666" s="3">
        <v>201</v>
      </c>
      <c r="BR666" s="3">
        <v>0</v>
      </c>
      <c r="BS666" s="3">
        <v>1</v>
      </c>
      <c r="BT666" s="3">
        <v>1</v>
      </c>
      <c r="BU666" s="3">
        <v>1</v>
      </c>
      <c r="BV666" s="3">
        <v>1</v>
      </c>
      <c r="BW666" s="3">
        <v>1</v>
      </c>
      <c r="BX666" s="3">
        <v>1</v>
      </c>
      <c r="BY666" s="3" t="s">
        <v>3</v>
      </c>
      <c r="BZ666" s="3">
        <v>0</v>
      </c>
      <c r="CA666" s="3">
        <v>0</v>
      </c>
      <c r="CB666" s="3" t="s">
        <v>3</v>
      </c>
      <c r="CC666" s="3"/>
      <c r="CD666" s="3"/>
      <c r="CE666" s="3">
        <v>1566</v>
      </c>
      <c r="CF666" s="3">
        <v>0</v>
      </c>
      <c r="CG666" s="3">
        <v>0</v>
      </c>
      <c r="CH666" s="3"/>
      <c r="CI666" s="3"/>
      <c r="CJ666" s="3"/>
      <c r="CK666" s="3"/>
      <c r="CL666" s="3"/>
      <c r="CM666" s="3">
        <v>0</v>
      </c>
      <c r="CN666" s="3" t="s">
        <v>3</v>
      </c>
      <c r="CO666" s="3">
        <v>0</v>
      </c>
      <c r="CP666" s="3">
        <f t="shared" si="883"/>
        <v>22887.13</v>
      </c>
      <c r="CQ666" s="3">
        <f t="shared" si="884"/>
        <v>19717.37</v>
      </c>
      <c r="CR666" s="3">
        <f t="shared" si="885"/>
        <v>0</v>
      </c>
      <c r="CS666" s="3">
        <f t="shared" si="886"/>
        <v>0</v>
      </c>
      <c r="CT666" s="3">
        <f t="shared" si="887"/>
        <v>0</v>
      </c>
      <c r="CU666" s="3">
        <f t="shared" si="888"/>
        <v>0</v>
      </c>
      <c r="CV666" s="3">
        <f t="shared" si="889"/>
        <v>0</v>
      </c>
      <c r="CW666" s="3">
        <f t="shared" si="890"/>
        <v>0</v>
      </c>
      <c r="CX666" s="3">
        <f t="shared" si="891"/>
        <v>0</v>
      </c>
      <c r="CY666" s="3">
        <f t="shared" si="892"/>
        <v>0</v>
      </c>
      <c r="CZ666" s="3">
        <f t="shared" si="893"/>
        <v>0</v>
      </c>
      <c r="DA666" s="3"/>
      <c r="DB666" s="3"/>
      <c r="DC666" s="3" t="s">
        <v>3</v>
      </c>
      <c r="DD666" s="3" t="s">
        <v>3</v>
      </c>
      <c r="DE666" s="3" t="s">
        <v>3</v>
      </c>
      <c r="DF666" s="3" t="s">
        <v>3</v>
      </c>
      <c r="DG666" s="3" t="s">
        <v>3</v>
      </c>
      <c r="DH666" s="3" t="s">
        <v>3</v>
      </c>
      <c r="DI666" s="3" t="s">
        <v>3</v>
      </c>
      <c r="DJ666" s="3" t="s">
        <v>3</v>
      </c>
      <c r="DK666" s="3" t="s">
        <v>3</v>
      </c>
      <c r="DL666" s="3" t="s">
        <v>3</v>
      </c>
      <c r="DM666" s="3" t="s">
        <v>3</v>
      </c>
      <c r="DN666" s="3">
        <v>0</v>
      </c>
      <c r="DO666" s="3">
        <v>0</v>
      </c>
      <c r="DP666" s="3">
        <v>1</v>
      </c>
      <c r="DQ666" s="3">
        <v>1</v>
      </c>
      <c r="DR666" s="3"/>
      <c r="DS666" s="3"/>
      <c r="DT666" s="3"/>
      <c r="DU666" s="3">
        <v>1003</v>
      </c>
      <c r="DV666" s="3" t="s">
        <v>764</v>
      </c>
      <c r="DW666" s="3" t="s">
        <v>764</v>
      </c>
      <c r="DX666" s="3">
        <v>1000</v>
      </c>
      <c r="DY666" s="3"/>
      <c r="DZ666" s="3" t="s">
        <v>3</v>
      </c>
      <c r="EA666" s="3" t="s">
        <v>3</v>
      </c>
      <c r="EB666" s="3" t="s">
        <v>3</v>
      </c>
      <c r="EC666" s="3" t="s">
        <v>3</v>
      </c>
      <c r="ED666" s="3"/>
      <c r="EE666" s="3">
        <v>57042987</v>
      </c>
      <c r="EF666" s="3">
        <v>201</v>
      </c>
      <c r="EG666" s="3" t="s">
        <v>575</v>
      </c>
      <c r="EH666" s="3">
        <v>0</v>
      </c>
      <c r="EI666" s="3" t="s">
        <v>3</v>
      </c>
      <c r="EJ666" s="3">
        <v>2</v>
      </c>
      <c r="EK666" s="3">
        <v>1618</v>
      </c>
      <c r="EL666" s="3" t="s">
        <v>576</v>
      </c>
      <c r="EM666" s="3" t="s">
        <v>577</v>
      </c>
      <c r="EN666" s="3"/>
      <c r="EO666" s="3" t="s">
        <v>3</v>
      </c>
      <c r="EP666" s="3"/>
      <c r="EQ666" s="3">
        <v>0</v>
      </c>
      <c r="ER666" s="3">
        <v>19717.37</v>
      </c>
      <c r="ES666" s="3">
        <v>19717.37</v>
      </c>
      <c r="ET666" s="3">
        <v>0</v>
      </c>
      <c r="EU666" s="3">
        <v>0</v>
      </c>
      <c r="EV666" s="3">
        <v>0</v>
      </c>
      <c r="EW666" s="3">
        <v>0</v>
      </c>
      <c r="EX666" s="3">
        <v>0</v>
      </c>
      <c r="EY666" s="3">
        <v>0</v>
      </c>
      <c r="EZ666" s="3"/>
      <c r="FA666" s="3"/>
      <c r="FB666" s="3"/>
      <c r="FC666" s="3"/>
      <c r="FD666" s="3"/>
      <c r="FE666" s="3"/>
      <c r="FF666" s="3"/>
      <c r="FG666" s="3"/>
      <c r="FH666" s="3"/>
      <c r="FI666" s="3"/>
      <c r="FJ666" s="3"/>
      <c r="FK666" s="3"/>
      <c r="FL666" s="3"/>
      <c r="FM666" s="3"/>
      <c r="FN666" s="3"/>
      <c r="FO666" s="3"/>
      <c r="FP666" s="3"/>
      <c r="FQ666" s="3">
        <v>0</v>
      </c>
      <c r="FR666" s="3">
        <v>0</v>
      </c>
      <c r="FS666" s="3">
        <v>0</v>
      </c>
      <c r="FT666" s="3"/>
      <c r="FU666" s="3"/>
      <c r="FV666" s="3"/>
      <c r="FW666" s="3"/>
      <c r="FX666" s="3">
        <v>0</v>
      </c>
      <c r="FY666" s="3">
        <v>0</v>
      </c>
      <c r="FZ666" s="3"/>
      <c r="GA666" s="3" t="s">
        <v>3</v>
      </c>
      <c r="GB666" s="3"/>
      <c r="GC666" s="3"/>
      <c r="GD666" s="3">
        <v>1</v>
      </c>
      <c r="GE666" s="3"/>
      <c r="GF666" s="3">
        <v>-612645051</v>
      </c>
      <c r="GG666" s="3">
        <v>2</v>
      </c>
      <c r="GH666" s="3">
        <v>1</v>
      </c>
      <c r="GI666" s="3">
        <v>-2</v>
      </c>
      <c r="GJ666" s="3">
        <v>0</v>
      </c>
      <c r="GK666" s="3">
        <v>0</v>
      </c>
      <c r="GL666" s="3">
        <f t="shared" si="894"/>
        <v>0</v>
      </c>
      <c r="GM666" s="3">
        <f t="shared" si="895"/>
        <v>22887.13</v>
      </c>
      <c r="GN666" s="3">
        <f t="shared" si="896"/>
        <v>0</v>
      </c>
      <c r="GO666" s="3">
        <f t="shared" si="897"/>
        <v>22887.13</v>
      </c>
      <c r="GP666" s="3">
        <f t="shared" si="898"/>
        <v>0</v>
      </c>
      <c r="GQ666" s="3"/>
      <c r="GR666" s="3">
        <v>0</v>
      </c>
      <c r="GS666" s="3">
        <v>3</v>
      </c>
      <c r="GT666" s="3">
        <v>0</v>
      </c>
      <c r="GU666" s="3" t="s">
        <v>3</v>
      </c>
      <c r="GV666" s="3">
        <f t="shared" si="899"/>
        <v>0</v>
      </c>
      <c r="GW666" s="3">
        <v>1</v>
      </c>
      <c r="GX666" s="3">
        <f t="shared" si="900"/>
        <v>0</v>
      </c>
      <c r="GY666" s="3"/>
      <c r="GZ666" s="3"/>
      <c r="HA666" s="3">
        <v>0</v>
      </c>
      <c r="HB666" s="3">
        <v>0</v>
      </c>
      <c r="HC666" s="3">
        <f t="shared" si="901"/>
        <v>0</v>
      </c>
      <c r="HD666" s="3"/>
      <c r="HE666" s="3" t="s">
        <v>3</v>
      </c>
      <c r="HF666" s="3" t="s">
        <v>3</v>
      </c>
      <c r="HG666" s="3"/>
      <c r="HH666" s="3"/>
      <c r="HI666" s="3"/>
      <c r="HJ666" s="3"/>
      <c r="HK666" s="3"/>
      <c r="HL666" s="3"/>
      <c r="HM666" s="3" t="s">
        <v>3</v>
      </c>
      <c r="HN666" s="3" t="s">
        <v>3</v>
      </c>
      <c r="HO666" s="3" t="s">
        <v>3</v>
      </c>
      <c r="HP666" s="3" t="s">
        <v>3</v>
      </c>
      <c r="HQ666" s="3" t="s">
        <v>3</v>
      </c>
      <c r="HR666" s="3"/>
      <c r="HS666" s="3">
        <v>0</v>
      </c>
      <c r="HT666" s="3"/>
      <c r="HU666" s="3"/>
      <c r="HV666" s="3"/>
      <c r="HW666" s="3"/>
      <c r="HX666" s="3"/>
      <c r="HY666" s="3"/>
      <c r="HZ666" s="3"/>
      <c r="IA666" s="3"/>
      <c r="IB666" s="3"/>
      <c r="IC666" s="3"/>
      <c r="ID666" s="3"/>
      <c r="IE666" s="3"/>
      <c r="IF666" s="3"/>
      <c r="IG666" s="3"/>
      <c r="IH666" s="3"/>
      <c r="II666" s="3"/>
      <c r="IJ666" s="3"/>
      <c r="IK666" s="3">
        <v>0</v>
      </c>
      <c r="IL666" s="3"/>
      <c r="IM666" s="3"/>
      <c r="IN666" s="3"/>
      <c r="IO666" s="3"/>
      <c r="IP666" s="3"/>
      <c r="IQ666" s="3"/>
      <c r="IR666" s="3"/>
      <c r="IS666" s="3"/>
      <c r="IT666" s="3"/>
      <c r="IU666" s="3"/>
    </row>
    <row r="667" spans="1:255" x14ac:dyDescent="0.25">
      <c r="A667" s="4">
        <v>17</v>
      </c>
      <c r="B667" s="4">
        <v>1</v>
      </c>
      <c r="C667" s="4"/>
      <c r="D667" s="4"/>
      <c r="E667" s="4" t="s">
        <v>855</v>
      </c>
      <c r="F667" s="4" t="s">
        <v>856</v>
      </c>
      <c r="G667" s="4" t="s">
        <v>2546</v>
      </c>
      <c r="H667" s="4" t="s">
        <v>764</v>
      </c>
      <c r="I667" s="4">
        <f>ROUND(1138*1.02/1000,9)</f>
        <v>1.16076</v>
      </c>
      <c r="J667" s="4">
        <v>0</v>
      </c>
      <c r="K667" s="4">
        <f>ROUND(1138*1.02/1000,9)</f>
        <v>1.16076</v>
      </c>
      <c r="L667" s="4"/>
      <c r="M667" s="4"/>
      <c r="N667" s="4"/>
      <c r="O667" s="4">
        <f t="shared" si="863"/>
        <v>74383.17</v>
      </c>
      <c r="P667" s="4">
        <f t="shared" si="864"/>
        <v>74383.17</v>
      </c>
      <c r="Q667" s="4">
        <f t="shared" si="865"/>
        <v>0</v>
      </c>
      <c r="R667" s="4">
        <f t="shared" si="866"/>
        <v>0</v>
      </c>
      <c r="S667" s="4">
        <f t="shared" si="867"/>
        <v>0</v>
      </c>
      <c r="T667" s="4">
        <f t="shared" si="868"/>
        <v>0</v>
      </c>
      <c r="U667" s="4">
        <f t="shared" si="869"/>
        <v>0</v>
      </c>
      <c r="V667" s="4">
        <f t="shared" si="870"/>
        <v>0</v>
      </c>
      <c r="W667" s="4">
        <f t="shared" si="871"/>
        <v>0</v>
      </c>
      <c r="X667" s="4">
        <f t="shared" si="872"/>
        <v>0</v>
      </c>
      <c r="Y667" s="4">
        <f t="shared" si="873"/>
        <v>0</v>
      </c>
      <c r="Z667" s="4"/>
      <c r="AA667" s="4">
        <v>55890823</v>
      </c>
      <c r="AB667" s="4">
        <f t="shared" si="874"/>
        <v>19717.37</v>
      </c>
      <c r="AC667" s="4">
        <f t="shared" si="875"/>
        <v>19717.37</v>
      </c>
      <c r="AD667" s="4">
        <f t="shared" si="876"/>
        <v>0</v>
      </c>
      <c r="AE667" s="4">
        <f t="shared" si="877"/>
        <v>0</v>
      </c>
      <c r="AF667" s="4">
        <f t="shared" si="878"/>
        <v>0</v>
      </c>
      <c r="AG667" s="4">
        <f t="shared" si="879"/>
        <v>0</v>
      </c>
      <c r="AH667" s="4">
        <f t="shared" si="880"/>
        <v>0</v>
      </c>
      <c r="AI667" s="4">
        <f t="shared" si="881"/>
        <v>0</v>
      </c>
      <c r="AJ667" s="4">
        <f t="shared" si="882"/>
        <v>0</v>
      </c>
      <c r="AK667" s="4">
        <v>19717.37</v>
      </c>
      <c r="AL667" s="4">
        <v>19717.37</v>
      </c>
      <c r="AM667" s="4">
        <v>0</v>
      </c>
      <c r="AN667" s="4">
        <v>0</v>
      </c>
      <c r="AO667" s="4">
        <v>0</v>
      </c>
      <c r="AP667" s="4">
        <v>0</v>
      </c>
      <c r="AQ667" s="4">
        <v>0</v>
      </c>
      <c r="AR667" s="4">
        <v>0</v>
      </c>
      <c r="AS667" s="4">
        <v>0</v>
      </c>
      <c r="AT667" s="4">
        <v>0</v>
      </c>
      <c r="AU667" s="4">
        <v>0</v>
      </c>
      <c r="AV667" s="4">
        <v>1</v>
      </c>
      <c r="AW667" s="4">
        <v>1</v>
      </c>
      <c r="AX667" s="4"/>
      <c r="AY667" s="4"/>
      <c r="AZ667" s="4">
        <v>1</v>
      </c>
      <c r="BA667" s="4">
        <v>1</v>
      </c>
      <c r="BB667" s="4">
        <v>1</v>
      </c>
      <c r="BC667" s="4">
        <v>3.25</v>
      </c>
      <c r="BD667" s="4" t="s">
        <v>3</v>
      </c>
      <c r="BE667" s="4" t="s">
        <v>3</v>
      </c>
      <c r="BF667" s="4" t="s">
        <v>3</v>
      </c>
      <c r="BG667" s="4" t="s">
        <v>3</v>
      </c>
      <c r="BH667" s="4">
        <v>3</v>
      </c>
      <c r="BI667" s="4">
        <v>2</v>
      </c>
      <c r="BJ667" s="4" t="s">
        <v>857</v>
      </c>
      <c r="BK667" s="4"/>
      <c r="BL667" s="4"/>
      <c r="BM667" s="4">
        <v>1618</v>
      </c>
      <c r="BN667" s="4">
        <v>0</v>
      </c>
      <c r="BO667" s="4" t="s">
        <v>856</v>
      </c>
      <c r="BP667" s="4">
        <v>1</v>
      </c>
      <c r="BQ667" s="4">
        <v>201</v>
      </c>
      <c r="BR667" s="4">
        <v>0</v>
      </c>
      <c r="BS667" s="4">
        <v>1</v>
      </c>
      <c r="BT667" s="4">
        <v>1</v>
      </c>
      <c r="BU667" s="4">
        <v>1</v>
      </c>
      <c r="BV667" s="4">
        <v>1</v>
      </c>
      <c r="BW667" s="4">
        <v>1</v>
      </c>
      <c r="BX667" s="4">
        <v>1</v>
      </c>
      <c r="BY667" s="4" t="s">
        <v>3</v>
      </c>
      <c r="BZ667" s="4">
        <v>0</v>
      </c>
      <c r="CA667" s="4">
        <v>0</v>
      </c>
      <c r="CB667" s="4" t="s">
        <v>3</v>
      </c>
      <c r="CC667" s="4"/>
      <c r="CD667" s="4"/>
      <c r="CE667" s="4">
        <v>1566</v>
      </c>
      <c r="CF667" s="4">
        <v>0</v>
      </c>
      <c r="CG667" s="4">
        <v>0</v>
      </c>
      <c r="CH667" s="4"/>
      <c r="CI667" s="4"/>
      <c r="CJ667" s="4"/>
      <c r="CK667" s="4"/>
      <c r="CL667" s="4"/>
      <c r="CM667" s="4">
        <v>0</v>
      </c>
      <c r="CN667" s="4" t="s">
        <v>3</v>
      </c>
      <c r="CO667" s="4">
        <v>0</v>
      </c>
      <c r="CP667" s="4">
        <f t="shared" si="883"/>
        <v>74383.17</v>
      </c>
      <c r="CQ667" s="4">
        <f t="shared" si="884"/>
        <v>64081.45</v>
      </c>
      <c r="CR667" s="4">
        <f t="shared" si="885"/>
        <v>0</v>
      </c>
      <c r="CS667" s="4">
        <f t="shared" si="886"/>
        <v>0</v>
      </c>
      <c r="CT667" s="4">
        <f t="shared" si="887"/>
        <v>0</v>
      </c>
      <c r="CU667" s="4">
        <f t="shared" si="888"/>
        <v>0</v>
      </c>
      <c r="CV667" s="4">
        <f t="shared" si="889"/>
        <v>0</v>
      </c>
      <c r="CW667" s="4">
        <f t="shared" si="890"/>
        <v>0</v>
      </c>
      <c r="CX667" s="4">
        <f t="shared" si="891"/>
        <v>0</v>
      </c>
      <c r="CY667" s="4">
        <f t="shared" si="892"/>
        <v>0</v>
      </c>
      <c r="CZ667" s="4">
        <f t="shared" si="893"/>
        <v>0</v>
      </c>
      <c r="DA667" s="4"/>
      <c r="DB667" s="4"/>
      <c r="DC667" s="4" t="s">
        <v>3</v>
      </c>
      <c r="DD667" s="4" t="s">
        <v>3</v>
      </c>
      <c r="DE667" s="4" t="s">
        <v>3</v>
      </c>
      <c r="DF667" s="4" t="s">
        <v>3</v>
      </c>
      <c r="DG667" s="4" t="s">
        <v>3</v>
      </c>
      <c r="DH667" s="4" t="s">
        <v>3</v>
      </c>
      <c r="DI667" s="4" t="s">
        <v>3</v>
      </c>
      <c r="DJ667" s="4" t="s">
        <v>3</v>
      </c>
      <c r="DK667" s="4" t="s">
        <v>3</v>
      </c>
      <c r="DL667" s="4" t="s">
        <v>3</v>
      </c>
      <c r="DM667" s="4" t="s">
        <v>3</v>
      </c>
      <c r="DN667" s="4">
        <v>0</v>
      </c>
      <c r="DO667" s="4">
        <v>0</v>
      </c>
      <c r="DP667" s="4">
        <v>1</v>
      </c>
      <c r="DQ667" s="4">
        <v>1</v>
      </c>
      <c r="DR667" s="4"/>
      <c r="DS667" s="4"/>
      <c r="DT667" s="4"/>
      <c r="DU667" s="4">
        <v>1003</v>
      </c>
      <c r="DV667" s="4" t="s">
        <v>764</v>
      </c>
      <c r="DW667" s="4" t="s">
        <v>764</v>
      </c>
      <c r="DX667" s="4">
        <v>1000</v>
      </c>
      <c r="DY667" s="4"/>
      <c r="DZ667" s="4" t="s">
        <v>3</v>
      </c>
      <c r="EA667" s="4" t="s">
        <v>3</v>
      </c>
      <c r="EB667" s="4" t="s">
        <v>3</v>
      </c>
      <c r="EC667" s="4" t="s">
        <v>3</v>
      </c>
      <c r="ED667" s="4"/>
      <c r="EE667" s="4">
        <v>57042987</v>
      </c>
      <c r="EF667" s="4">
        <v>201</v>
      </c>
      <c r="EG667" s="4" t="s">
        <v>575</v>
      </c>
      <c r="EH667" s="4">
        <v>0</v>
      </c>
      <c r="EI667" s="4" t="s">
        <v>3</v>
      </c>
      <c r="EJ667" s="4">
        <v>2</v>
      </c>
      <c r="EK667" s="4">
        <v>1618</v>
      </c>
      <c r="EL667" s="4" t="s">
        <v>576</v>
      </c>
      <c r="EM667" s="4" t="s">
        <v>577</v>
      </c>
      <c r="EN667" s="4"/>
      <c r="EO667" s="4" t="s">
        <v>3</v>
      </c>
      <c r="EP667" s="4"/>
      <c r="EQ667" s="4">
        <v>0</v>
      </c>
      <c r="ER667" s="4">
        <v>19717.37</v>
      </c>
      <c r="ES667" s="4">
        <v>19717.37</v>
      </c>
      <c r="ET667" s="4">
        <v>0</v>
      </c>
      <c r="EU667" s="4">
        <v>0</v>
      </c>
      <c r="EV667" s="4">
        <v>0</v>
      </c>
      <c r="EW667" s="4">
        <v>0</v>
      </c>
      <c r="EX667" s="4">
        <v>0</v>
      </c>
      <c r="EY667" s="4">
        <v>0</v>
      </c>
      <c r="EZ667" s="4"/>
      <c r="FA667" s="4"/>
      <c r="FB667" s="4"/>
      <c r="FC667" s="4"/>
      <c r="FD667" s="4"/>
      <c r="FE667" s="4"/>
      <c r="FF667" s="4"/>
      <c r="FG667" s="4"/>
      <c r="FH667" s="4"/>
      <c r="FI667" s="4"/>
      <c r="FJ667" s="4"/>
      <c r="FK667" s="4"/>
      <c r="FL667" s="4"/>
      <c r="FM667" s="4"/>
      <c r="FN667" s="4"/>
      <c r="FO667" s="4"/>
      <c r="FP667" s="4"/>
      <c r="FQ667" s="4">
        <v>0</v>
      </c>
      <c r="FR667" s="4">
        <v>0</v>
      </c>
      <c r="FS667" s="4">
        <v>0</v>
      </c>
      <c r="FT667" s="4"/>
      <c r="FU667" s="4"/>
      <c r="FV667" s="4"/>
      <c r="FW667" s="4"/>
      <c r="FX667" s="4">
        <v>0</v>
      </c>
      <c r="FY667" s="4">
        <v>0</v>
      </c>
      <c r="FZ667" s="4"/>
      <c r="GA667" s="4" t="s">
        <v>3</v>
      </c>
      <c r="GB667" s="4"/>
      <c r="GC667" s="4"/>
      <c r="GD667" s="4">
        <v>1</v>
      </c>
      <c r="GE667" s="4"/>
      <c r="GF667" s="4">
        <v>-612645051</v>
      </c>
      <c r="GG667" s="4">
        <v>2</v>
      </c>
      <c r="GH667" s="4">
        <v>1</v>
      </c>
      <c r="GI667" s="4">
        <v>2</v>
      </c>
      <c r="GJ667" s="4">
        <v>0</v>
      </c>
      <c r="GK667" s="4">
        <v>0</v>
      </c>
      <c r="GL667" s="4">
        <f t="shared" si="894"/>
        <v>0</v>
      </c>
      <c r="GM667" s="4">
        <f t="shared" si="895"/>
        <v>74383.17</v>
      </c>
      <c r="GN667" s="4">
        <f t="shared" si="896"/>
        <v>0</v>
      </c>
      <c r="GO667" s="4">
        <f t="shared" si="897"/>
        <v>74383.17</v>
      </c>
      <c r="GP667" s="4">
        <f t="shared" si="898"/>
        <v>0</v>
      </c>
      <c r="GQ667" s="4"/>
      <c r="GR667" s="4">
        <v>0</v>
      </c>
      <c r="GS667" s="4">
        <v>0</v>
      </c>
      <c r="GT667" s="4">
        <v>0</v>
      </c>
      <c r="GU667" s="4" t="s">
        <v>3</v>
      </c>
      <c r="GV667" s="4">
        <f t="shared" si="899"/>
        <v>0</v>
      </c>
      <c r="GW667" s="4">
        <v>1</v>
      </c>
      <c r="GX667" s="4">
        <f t="shared" si="900"/>
        <v>0</v>
      </c>
      <c r="GY667" s="4"/>
      <c r="GZ667" s="4"/>
      <c r="HA667" s="4">
        <v>0</v>
      </c>
      <c r="HB667" s="4">
        <v>0</v>
      </c>
      <c r="HC667" s="4">
        <f t="shared" si="901"/>
        <v>0</v>
      </c>
      <c r="HD667" s="4"/>
      <c r="HE667" s="4" t="s">
        <v>3</v>
      </c>
      <c r="HF667" s="4" t="s">
        <v>3</v>
      </c>
      <c r="HG667" s="4"/>
      <c r="HH667" s="4"/>
      <c r="HI667" s="4"/>
      <c r="HJ667" s="4"/>
      <c r="HK667" s="4"/>
      <c r="HL667" s="4"/>
      <c r="HM667" s="4" t="s">
        <v>3</v>
      </c>
      <c r="HN667" s="4" t="s">
        <v>3</v>
      </c>
      <c r="HO667" s="4" t="s">
        <v>3</v>
      </c>
      <c r="HP667" s="4" t="s">
        <v>3</v>
      </c>
      <c r="HQ667" s="4" t="s">
        <v>3</v>
      </c>
      <c r="HR667" s="4"/>
      <c r="HS667" s="4">
        <v>0</v>
      </c>
      <c r="HT667" s="4"/>
      <c r="HU667" s="4"/>
      <c r="HV667" s="4"/>
      <c r="HW667" s="4"/>
      <c r="HX667" s="4"/>
      <c r="HY667" s="4"/>
      <c r="HZ667" s="4"/>
      <c r="IA667" s="4"/>
      <c r="IB667" s="4"/>
      <c r="IC667" s="4"/>
      <c r="ID667" s="4"/>
      <c r="IE667" s="4"/>
      <c r="IF667" s="4"/>
      <c r="IG667" s="4"/>
      <c r="IH667" s="4"/>
      <c r="II667" s="4"/>
      <c r="IJ667" s="4"/>
      <c r="IK667" s="4">
        <v>0</v>
      </c>
      <c r="IL667" s="4"/>
      <c r="IM667" s="4"/>
      <c r="IN667" s="4"/>
      <c r="IO667" s="4"/>
      <c r="IP667" s="4"/>
      <c r="IQ667" s="4"/>
      <c r="IR667" s="4"/>
      <c r="IS667" s="4"/>
      <c r="IT667" s="4"/>
      <c r="IU667" s="4"/>
    </row>
    <row r="668" spans="1:255" x14ac:dyDescent="0.25">
      <c r="A668" s="3">
        <v>17</v>
      </c>
      <c r="B668" s="3">
        <v>1</v>
      </c>
      <c r="C668" s="3"/>
      <c r="D668" s="3"/>
      <c r="E668" s="3" t="s">
        <v>858</v>
      </c>
      <c r="F668" s="3" t="s">
        <v>859</v>
      </c>
      <c r="G668" s="3" t="s">
        <v>860</v>
      </c>
      <c r="H668" s="3" t="s">
        <v>769</v>
      </c>
      <c r="I668" s="3">
        <f>ROUND(209*1.02,9)</f>
        <v>213.18</v>
      </c>
      <c r="J668" s="3">
        <v>0</v>
      </c>
      <c r="K668" s="3">
        <f>ROUND(209*1.02,9)</f>
        <v>213.18</v>
      </c>
      <c r="L668" s="3"/>
      <c r="M668" s="3"/>
      <c r="N668" s="3"/>
      <c r="O668" s="3">
        <f t="shared" si="863"/>
        <v>4357.3999999999996</v>
      </c>
      <c r="P668" s="3">
        <f t="shared" si="864"/>
        <v>4357.3999999999996</v>
      </c>
      <c r="Q668" s="3">
        <f t="shared" si="865"/>
        <v>0</v>
      </c>
      <c r="R668" s="3">
        <f t="shared" si="866"/>
        <v>0</v>
      </c>
      <c r="S668" s="3">
        <f t="shared" si="867"/>
        <v>0</v>
      </c>
      <c r="T668" s="3">
        <f t="shared" si="868"/>
        <v>0</v>
      </c>
      <c r="U668" s="3">
        <f t="shared" si="869"/>
        <v>0</v>
      </c>
      <c r="V668" s="3">
        <f t="shared" si="870"/>
        <v>0</v>
      </c>
      <c r="W668" s="3">
        <f t="shared" si="871"/>
        <v>0</v>
      </c>
      <c r="X668" s="3">
        <f t="shared" si="872"/>
        <v>0</v>
      </c>
      <c r="Y668" s="3">
        <f t="shared" si="873"/>
        <v>0</v>
      </c>
      <c r="Z668" s="3"/>
      <c r="AA668" s="3">
        <v>54971259</v>
      </c>
      <c r="AB668" s="3">
        <f t="shared" si="874"/>
        <v>20.440000000000001</v>
      </c>
      <c r="AC668" s="3">
        <f t="shared" si="875"/>
        <v>20.440000000000001</v>
      </c>
      <c r="AD668" s="3">
        <f t="shared" si="876"/>
        <v>0</v>
      </c>
      <c r="AE668" s="3">
        <f t="shared" si="877"/>
        <v>0</v>
      </c>
      <c r="AF668" s="3">
        <f t="shared" si="878"/>
        <v>0</v>
      </c>
      <c r="AG668" s="3">
        <f t="shared" si="879"/>
        <v>0</v>
      </c>
      <c r="AH668" s="3">
        <f t="shared" si="880"/>
        <v>0</v>
      </c>
      <c r="AI668" s="3">
        <f t="shared" si="881"/>
        <v>0</v>
      </c>
      <c r="AJ668" s="3">
        <f t="shared" si="882"/>
        <v>0</v>
      </c>
      <c r="AK668" s="3">
        <v>20.439999999999998</v>
      </c>
      <c r="AL668" s="3">
        <v>20.439999999999998</v>
      </c>
      <c r="AM668" s="3">
        <v>0</v>
      </c>
      <c r="AN668" s="3">
        <v>0</v>
      </c>
      <c r="AO668" s="3">
        <v>0</v>
      </c>
      <c r="AP668" s="3">
        <v>0</v>
      </c>
      <c r="AQ668" s="3">
        <v>0</v>
      </c>
      <c r="AR668" s="3">
        <v>0</v>
      </c>
      <c r="AS668" s="3">
        <v>0</v>
      </c>
      <c r="AT668" s="3">
        <v>0</v>
      </c>
      <c r="AU668" s="3">
        <v>0</v>
      </c>
      <c r="AV668" s="3">
        <v>1</v>
      </c>
      <c r="AW668" s="3">
        <v>1</v>
      </c>
      <c r="AX668" s="3"/>
      <c r="AY668" s="3"/>
      <c r="AZ668" s="3">
        <v>1</v>
      </c>
      <c r="BA668" s="3">
        <v>1</v>
      </c>
      <c r="BB668" s="3">
        <v>1</v>
      </c>
      <c r="BC668" s="3">
        <v>1</v>
      </c>
      <c r="BD668" s="3" t="s">
        <v>3</v>
      </c>
      <c r="BE668" s="3" t="s">
        <v>3</v>
      </c>
      <c r="BF668" s="3" t="s">
        <v>3</v>
      </c>
      <c r="BG668" s="3" t="s">
        <v>3</v>
      </c>
      <c r="BH668" s="3">
        <v>3</v>
      </c>
      <c r="BI668" s="3">
        <v>2</v>
      </c>
      <c r="BJ668" s="3" t="s">
        <v>859</v>
      </c>
      <c r="BK668" s="3"/>
      <c r="BL668" s="3"/>
      <c r="BM668" s="3">
        <v>400005</v>
      </c>
      <c r="BN668" s="3">
        <v>0</v>
      </c>
      <c r="BO668" s="3" t="s">
        <v>3</v>
      </c>
      <c r="BP668" s="3">
        <v>0</v>
      </c>
      <c r="BQ668" s="3">
        <v>213</v>
      </c>
      <c r="BR668" s="3">
        <v>0</v>
      </c>
      <c r="BS668" s="3">
        <v>1</v>
      </c>
      <c r="BT668" s="3">
        <v>1</v>
      </c>
      <c r="BU668" s="3">
        <v>1</v>
      </c>
      <c r="BV668" s="3">
        <v>1</v>
      </c>
      <c r="BW668" s="3">
        <v>1</v>
      </c>
      <c r="BX668" s="3">
        <v>1</v>
      </c>
      <c r="BY668" s="3" t="s">
        <v>3</v>
      </c>
      <c r="BZ668" s="3">
        <v>0</v>
      </c>
      <c r="CA668" s="3">
        <v>0</v>
      </c>
      <c r="CB668" s="3" t="s">
        <v>3</v>
      </c>
      <c r="CC668" s="3"/>
      <c r="CD668" s="3"/>
      <c r="CE668" s="3">
        <v>1566</v>
      </c>
      <c r="CF668" s="3">
        <v>0</v>
      </c>
      <c r="CG668" s="3">
        <v>0</v>
      </c>
      <c r="CH668" s="3"/>
      <c r="CI668" s="3"/>
      <c r="CJ668" s="3"/>
      <c r="CK668" s="3"/>
      <c r="CL668" s="3"/>
      <c r="CM668" s="3">
        <v>0</v>
      </c>
      <c r="CN668" s="3" t="s">
        <v>3</v>
      </c>
      <c r="CO668" s="3">
        <v>0</v>
      </c>
      <c r="CP668" s="3">
        <f t="shared" si="883"/>
        <v>4357.3999999999996</v>
      </c>
      <c r="CQ668" s="3">
        <f t="shared" si="884"/>
        <v>20.440000000000001</v>
      </c>
      <c r="CR668" s="3">
        <f t="shared" si="885"/>
        <v>0</v>
      </c>
      <c r="CS668" s="3">
        <f t="shared" si="886"/>
        <v>0</v>
      </c>
      <c r="CT668" s="3">
        <f t="shared" si="887"/>
        <v>0</v>
      </c>
      <c r="CU668" s="3">
        <f t="shared" si="888"/>
        <v>0</v>
      </c>
      <c r="CV668" s="3">
        <f t="shared" si="889"/>
        <v>0</v>
      </c>
      <c r="CW668" s="3">
        <f t="shared" si="890"/>
        <v>0</v>
      </c>
      <c r="CX668" s="3">
        <f t="shared" si="891"/>
        <v>0</v>
      </c>
      <c r="CY668" s="3">
        <f t="shared" si="892"/>
        <v>0</v>
      </c>
      <c r="CZ668" s="3">
        <f t="shared" si="893"/>
        <v>0</v>
      </c>
      <c r="DA668" s="3"/>
      <c r="DB668" s="3"/>
      <c r="DC668" s="3" t="s">
        <v>3</v>
      </c>
      <c r="DD668" s="3" t="s">
        <v>3</v>
      </c>
      <c r="DE668" s="3" t="s">
        <v>3</v>
      </c>
      <c r="DF668" s="3" t="s">
        <v>3</v>
      </c>
      <c r="DG668" s="3" t="s">
        <v>3</v>
      </c>
      <c r="DH668" s="3" t="s">
        <v>3</v>
      </c>
      <c r="DI668" s="3" t="s">
        <v>3</v>
      </c>
      <c r="DJ668" s="3" t="s">
        <v>3</v>
      </c>
      <c r="DK668" s="3" t="s">
        <v>3</v>
      </c>
      <c r="DL668" s="3" t="s">
        <v>3</v>
      </c>
      <c r="DM668" s="3" t="s">
        <v>3</v>
      </c>
      <c r="DN668" s="3">
        <v>0</v>
      </c>
      <c r="DO668" s="3">
        <v>0</v>
      </c>
      <c r="DP668" s="3">
        <v>1</v>
      </c>
      <c r="DQ668" s="3">
        <v>1</v>
      </c>
      <c r="DR668" s="3"/>
      <c r="DS668" s="3"/>
      <c r="DT668" s="3"/>
      <c r="DU668" s="3">
        <v>1003</v>
      </c>
      <c r="DV668" s="3" t="s">
        <v>769</v>
      </c>
      <c r="DW668" s="3" t="s">
        <v>769</v>
      </c>
      <c r="DX668" s="3">
        <v>1</v>
      </c>
      <c r="DY668" s="3"/>
      <c r="DZ668" s="3" t="s">
        <v>3</v>
      </c>
      <c r="EA668" s="3" t="s">
        <v>3</v>
      </c>
      <c r="EB668" s="3" t="s">
        <v>3</v>
      </c>
      <c r="EC668" s="3" t="s">
        <v>3</v>
      </c>
      <c r="ED668" s="3"/>
      <c r="EE668" s="3">
        <v>57042888</v>
      </c>
      <c r="EF668" s="3">
        <v>213</v>
      </c>
      <c r="EG668" s="3" t="s">
        <v>456</v>
      </c>
      <c r="EH668" s="3">
        <v>0</v>
      </c>
      <c r="EI668" s="3" t="s">
        <v>3</v>
      </c>
      <c r="EJ668" s="3">
        <v>1</v>
      </c>
      <c r="EK668" s="3">
        <v>400005</v>
      </c>
      <c r="EL668" s="3" t="s">
        <v>456</v>
      </c>
      <c r="EM668" s="3" t="s">
        <v>457</v>
      </c>
      <c r="EN668" s="3"/>
      <c r="EO668" s="3" t="s">
        <v>3</v>
      </c>
      <c r="EP668" s="3"/>
      <c r="EQ668" s="3">
        <v>16</v>
      </c>
      <c r="ER668" s="3">
        <v>0</v>
      </c>
      <c r="ES668" s="3">
        <v>20.439999999999998</v>
      </c>
      <c r="ET668" s="3">
        <v>0</v>
      </c>
      <c r="EU668" s="3">
        <v>0</v>
      </c>
      <c r="EV668" s="3">
        <v>0</v>
      </c>
      <c r="EW668" s="3">
        <v>0</v>
      </c>
      <c r="EX668" s="3">
        <v>0</v>
      </c>
      <c r="EY668" s="3">
        <v>0</v>
      </c>
      <c r="EZ668" s="3"/>
      <c r="FA668" s="3"/>
      <c r="FB668" s="3"/>
      <c r="FC668" s="3"/>
      <c r="FD668" s="3"/>
      <c r="FE668" s="3"/>
      <c r="FF668" s="3"/>
      <c r="FG668" s="3"/>
      <c r="FH668" s="3"/>
      <c r="FI668" s="3"/>
      <c r="FJ668" s="3"/>
      <c r="FK668" s="3"/>
      <c r="FL668" s="3"/>
      <c r="FM668" s="3"/>
      <c r="FN668" s="3"/>
      <c r="FO668" s="3"/>
      <c r="FP668" s="3"/>
      <c r="FQ668" s="3">
        <v>0</v>
      </c>
      <c r="FR668" s="3">
        <v>0</v>
      </c>
      <c r="FS668" s="3">
        <v>0</v>
      </c>
      <c r="FT668" s="3"/>
      <c r="FU668" s="3"/>
      <c r="FV668" s="3"/>
      <c r="FW668" s="3"/>
      <c r="FX668" s="3">
        <v>0</v>
      </c>
      <c r="FY668" s="3">
        <v>0</v>
      </c>
      <c r="FZ668" s="3"/>
      <c r="GA668" s="3" t="s">
        <v>861</v>
      </c>
      <c r="GB668" s="3"/>
      <c r="GC668" s="3"/>
      <c r="GD668" s="3">
        <v>1</v>
      </c>
      <c r="GE668" s="3"/>
      <c r="GF668" s="3">
        <v>1187200827</v>
      </c>
      <c r="GG668" s="3">
        <v>2</v>
      </c>
      <c r="GH668" s="3">
        <v>4</v>
      </c>
      <c r="GI668" s="3">
        <v>-2</v>
      </c>
      <c r="GJ668" s="3">
        <v>0</v>
      </c>
      <c r="GK668" s="3">
        <v>0</v>
      </c>
      <c r="GL668" s="3">
        <f t="shared" si="894"/>
        <v>0</v>
      </c>
      <c r="GM668" s="3">
        <f t="shared" si="895"/>
        <v>4357.3999999999996</v>
      </c>
      <c r="GN668" s="3">
        <f t="shared" si="896"/>
        <v>0</v>
      </c>
      <c r="GO668" s="3">
        <f t="shared" si="897"/>
        <v>4357.3999999999996</v>
      </c>
      <c r="GP668" s="3">
        <f t="shared" si="898"/>
        <v>0</v>
      </c>
      <c r="GQ668" s="3"/>
      <c r="GR668" s="3">
        <v>1</v>
      </c>
      <c r="GS668" s="3">
        <v>2</v>
      </c>
      <c r="GT668" s="3">
        <v>0</v>
      </c>
      <c r="GU668" s="3" t="s">
        <v>3</v>
      </c>
      <c r="GV668" s="3">
        <f t="shared" si="899"/>
        <v>0</v>
      </c>
      <c r="GW668" s="3">
        <v>1</v>
      </c>
      <c r="GX668" s="3">
        <f t="shared" si="900"/>
        <v>0</v>
      </c>
      <c r="GY668" s="3"/>
      <c r="GZ668" s="3"/>
      <c r="HA668" s="3">
        <v>0</v>
      </c>
      <c r="HB668" s="3">
        <v>0</v>
      </c>
      <c r="HC668" s="3">
        <f t="shared" si="901"/>
        <v>0</v>
      </c>
      <c r="HD668" s="3"/>
      <c r="HE668" s="3" t="s">
        <v>459</v>
      </c>
      <c r="HF668" s="3" t="s">
        <v>37</v>
      </c>
      <c r="HG668" s="3"/>
      <c r="HH668" s="3"/>
      <c r="HI668" s="3"/>
      <c r="HJ668" s="3"/>
      <c r="HK668" s="3"/>
      <c r="HL668" s="3"/>
      <c r="HM668" s="3" t="s">
        <v>3</v>
      </c>
      <c r="HN668" s="3" t="s">
        <v>3</v>
      </c>
      <c r="HO668" s="3" t="s">
        <v>3</v>
      </c>
      <c r="HP668" s="3" t="s">
        <v>3</v>
      </c>
      <c r="HQ668" s="3" t="s">
        <v>3</v>
      </c>
      <c r="HR668" s="3"/>
      <c r="HS668" s="3">
        <v>0</v>
      </c>
      <c r="HT668" s="3"/>
      <c r="HU668" s="3"/>
      <c r="HV668" s="3"/>
      <c r="HW668" s="3"/>
      <c r="HX668" s="3"/>
      <c r="HY668" s="3"/>
      <c r="HZ668" s="3"/>
      <c r="IA668" s="3"/>
      <c r="IB668" s="3"/>
      <c r="IC668" s="3"/>
      <c r="ID668" s="3"/>
      <c r="IE668" s="3"/>
      <c r="IF668" s="3"/>
      <c r="IG668" s="3"/>
      <c r="IH668" s="3"/>
      <c r="II668" s="3"/>
      <c r="IJ668" s="3"/>
      <c r="IK668" s="3">
        <v>0</v>
      </c>
      <c r="IL668" s="3"/>
      <c r="IM668" s="3"/>
      <c r="IN668" s="3"/>
      <c r="IO668" s="3"/>
      <c r="IP668" s="3"/>
      <c r="IQ668" s="3"/>
      <c r="IR668" s="3"/>
      <c r="IS668" s="3"/>
      <c r="IT668" s="3"/>
      <c r="IU668" s="3"/>
    </row>
    <row r="669" spans="1:255" x14ac:dyDescent="0.25">
      <c r="A669" s="4">
        <v>17</v>
      </c>
      <c r="B669" s="4">
        <v>1</v>
      </c>
      <c r="C669" s="4"/>
      <c r="D669" s="4"/>
      <c r="E669" s="4" t="s">
        <v>858</v>
      </c>
      <c r="F669" s="4" t="s">
        <v>859</v>
      </c>
      <c r="G669" s="4" t="s">
        <v>860</v>
      </c>
      <c r="H669" s="4" t="s">
        <v>769</v>
      </c>
      <c r="I669" s="4">
        <f>ROUND(209*1.02,9)</f>
        <v>213.18</v>
      </c>
      <c r="J669" s="4">
        <v>0</v>
      </c>
      <c r="K669" s="4">
        <f>ROUND(209*1.02,9)</f>
        <v>213.18</v>
      </c>
      <c r="L669" s="4"/>
      <c r="M669" s="4"/>
      <c r="N669" s="4"/>
      <c r="O669" s="4">
        <f t="shared" si="863"/>
        <v>42876.82</v>
      </c>
      <c r="P669" s="4">
        <f t="shared" si="864"/>
        <v>42876.82</v>
      </c>
      <c r="Q669" s="4">
        <f t="shared" si="865"/>
        <v>0</v>
      </c>
      <c r="R669" s="4">
        <f t="shared" si="866"/>
        <v>0</v>
      </c>
      <c r="S669" s="4">
        <f t="shared" si="867"/>
        <v>0</v>
      </c>
      <c r="T669" s="4">
        <f t="shared" si="868"/>
        <v>0</v>
      </c>
      <c r="U669" s="4">
        <f t="shared" si="869"/>
        <v>0</v>
      </c>
      <c r="V669" s="4">
        <f t="shared" si="870"/>
        <v>0</v>
      </c>
      <c r="W669" s="4">
        <f t="shared" si="871"/>
        <v>0</v>
      </c>
      <c r="X669" s="4">
        <f t="shared" si="872"/>
        <v>0</v>
      </c>
      <c r="Y669" s="4">
        <f t="shared" si="873"/>
        <v>0</v>
      </c>
      <c r="Z669" s="4"/>
      <c r="AA669" s="4">
        <v>55890823</v>
      </c>
      <c r="AB669" s="4">
        <f t="shared" si="874"/>
        <v>20.440000000000001</v>
      </c>
      <c r="AC669" s="4">
        <f t="shared" si="875"/>
        <v>20.440000000000001</v>
      </c>
      <c r="AD669" s="4">
        <f t="shared" si="876"/>
        <v>0</v>
      </c>
      <c r="AE669" s="4">
        <f t="shared" si="877"/>
        <v>0</v>
      </c>
      <c r="AF669" s="4">
        <f t="shared" si="878"/>
        <v>0</v>
      </c>
      <c r="AG669" s="4">
        <f t="shared" si="879"/>
        <v>0</v>
      </c>
      <c r="AH669" s="4">
        <f t="shared" si="880"/>
        <v>0</v>
      </c>
      <c r="AI669" s="4">
        <f t="shared" si="881"/>
        <v>0</v>
      </c>
      <c r="AJ669" s="4">
        <f t="shared" si="882"/>
        <v>0</v>
      </c>
      <c r="AK669" s="4">
        <v>20.439999999999998</v>
      </c>
      <c r="AL669" s="4">
        <v>20.439999999999998</v>
      </c>
      <c r="AM669" s="4">
        <v>0</v>
      </c>
      <c r="AN669" s="4">
        <v>0</v>
      </c>
      <c r="AO669" s="4">
        <v>0</v>
      </c>
      <c r="AP669" s="4">
        <v>0</v>
      </c>
      <c r="AQ669" s="4">
        <v>0</v>
      </c>
      <c r="AR669" s="4">
        <v>0</v>
      </c>
      <c r="AS669" s="4">
        <v>0</v>
      </c>
      <c r="AT669" s="4">
        <v>0</v>
      </c>
      <c r="AU669" s="4">
        <v>0</v>
      </c>
      <c r="AV669" s="4">
        <v>1</v>
      </c>
      <c r="AW669" s="4">
        <v>1</v>
      </c>
      <c r="AX669" s="4"/>
      <c r="AY669" s="4"/>
      <c r="AZ669" s="4">
        <v>1</v>
      </c>
      <c r="BA669" s="4">
        <v>1</v>
      </c>
      <c r="BB669" s="4">
        <v>1</v>
      </c>
      <c r="BC669" s="4">
        <v>9.84</v>
      </c>
      <c r="BD669" s="4" t="s">
        <v>3</v>
      </c>
      <c r="BE669" s="4" t="s">
        <v>3</v>
      </c>
      <c r="BF669" s="4" t="s">
        <v>3</v>
      </c>
      <c r="BG669" s="4" t="s">
        <v>3</v>
      </c>
      <c r="BH669" s="4">
        <v>3</v>
      </c>
      <c r="BI669" s="4">
        <v>2</v>
      </c>
      <c r="BJ669" s="4" t="s">
        <v>859</v>
      </c>
      <c r="BK669" s="4"/>
      <c r="BL669" s="4"/>
      <c r="BM669" s="4">
        <v>400005</v>
      </c>
      <c r="BN669" s="4">
        <v>0</v>
      </c>
      <c r="BO669" s="4" t="s">
        <v>3</v>
      </c>
      <c r="BP669" s="4">
        <v>0</v>
      </c>
      <c r="BQ669" s="4">
        <v>213</v>
      </c>
      <c r="BR669" s="4">
        <v>0</v>
      </c>
      <c r="BS669" s="4">
        <v>1</v>
      </c>
      <c r="BT669" s="4">
        <v>1</v>
      </c>
      <c r="BU669" s="4">
        <v>1</v>
      </c>
      <c r="BV669" s="4">
        <v>1</v>
      </c>
      <c r="BW669" s="4">
        <v>1</v>
      </c>
      <c r="BX669" s="4">
        <v>1</v>
      </c>
      <c r="BY669" s="4" t="s">
        <v>3</v>
      </c>
      <c r="BZ669" s="4">
        <v>0</v>
      </c>
      <c r="CA669" s="4">
        <v>0</v>
      </c>
      <c r="CB669" s="4" t="s">
        <v>3</v>
      </c>
      <c r="CC669" s="4"/>
      <c r="CD669" s="4"/>
      <c r="CE669" s="4">
        <v>1566</v>
      </c>
      <c r="CF669" s="4">
        <v>0</v>
      </c>
      <c r="CG669" s="4">
        <v>0</v>
      </c>
      <c r="CH669" s="4"/>
      <c r="CI669" s="4"/>
      <c r="CJ669" s="4"/>
      <c r="CK669" s="4"/>
      <c r="CL669" s="4"/>
      <c r="CM669" s="4">
        <v>0</v>
      </c>
      <c r="CN669" s="4" t="s">
        <v>3</v>
      </c>
      <c r="CO669" s="4">
        <v>0</v>
      </c>
      <c r="CP669" s="4">
        <f t="shared" si="883"/>
        <v>42876.82</v>
      </c>
      <c r="CQ669" s="4">
        <f t="shared" si="884"/>
        <v>201.13</v>
      </c>
      <c r="CR669" s="4">
        <f t="shared" si="885"/>
        <v>0</v>
      </c>
      <c r="CS669" s="4">
        <f t="shared" si="886"/>
        <v>0</v>
      </c>
      <c r="CT669" s="4">
        <f t="shared" si="887"/>
        <v>0</v>
      </c>
      <c r="CU669" s="4">
        <f t="shared" si="888"/>
        <v>0</v>
      </c>
      <c r="CV669" s="4">
        <f t="shared" si="889"/>
        <v>0</v>
      </c>
      <c r="CW669" s="4">
        <f t="shared" si="890"/>
        <v>0</v>
      </c>
      <c r="CX669" s="4">
        <f t="shared" si="891"/>
        <v>0</v>
      </c>
      <c r="CY669" s="4">
        <f t="shared" si="892"/>
        <v>0</v>
      </c>
      <c r="CZ669" s="4">
        <f t="shared" si="893"/>
        <v>0</v>
      </c>
      <c r="DA669" s="4"/>
      <c r="DB669" s="4"/>
      <c r="DC669" s="4" t="s">
        <v>3</v>
      </c>
      <c r="DD669" s="4" t="s">
        <v>3</v>
      </c>
      <c r="DE669" s="4" t="s">
        <v>3</v>
      </c>
      <c r="DF669" s="4" t="s">
        <v>3</v>
      </c>
      <c r="DG669" s="4" t="s">
        <v>3</v>
      </c>
      <c r="DH669" s="4" t="s">
        <v>3</v>
      </c>
      <c r="DI669" s="4" t="s">
        <v>3</v>
      </c>
      <c r="DJ669" s="4" t="s">
        <v>3</v>
      </c>
      <c r="DK669" s="4" t="s">
        <v>3</v>
      </c>
      <c r="DL669" s="4" t="s">
        <v>3</v>
      </c>
      <c r="DM669" s="4" t="s">
        <v>3</v>
      </c>
      <c r="DN669" s="4">
        <v>0</v>
      </c>
      <c r="DO669" s="4">
        <v>0</v>
      </c>
      <c r="DP669" s="4">
        <v>1</v>
      </c>
      <c r="DQ669" s="4">
        <v>1</v>
      </c>
      <c r="DR669" s="4"/>
      <c r="DS669" s="4"/>
      <c r="DT669" s="4"/>
      <c r="DU669" s="4">
        <v>1003</v>
      </c>
      <c r="DV669" s="4" t="s">
        <v>769</v>
      </c>
      <c r="DW669" s="4" t="s">
        <v>769</v>
      </c>
      <c r="DX669" s="4">
        <v>1</v>
      </c>
      <c r="DY669" s="4"/>
      <c r="DZ669" s="4" t="s">
        <v>3</v>
      </c>
      <c r="EA669" s="4" t="s">
        <v>3</v>
      </c>
      <c r="EB669" s="4" t="s">
        <v>3</v>
      </c>
      <c r="EC669" s="4" t="s">
        <v>3</v>
      </c>
      <c r="ED669" s="4"/>
      <c r="EE669" s="4">
        <v>57042888</v>
      </c>
      <c r="EF669" s="4">
        <v>213</v>
      </c>
      <c r="EG669" s="4" t="s">
        <v>456</v>
      </c>
      <c r="EH669" s="4">
        <v>0</v>
      </c>
      <c r="EI669" s="4" t="s">
        <v>3</v>
      </c>
      <c r="EJ669" s="4">
        <v>1</v>
      </c>
      <c r="EK669" s="4">
        <v>400005</v>
      </c>
      <c r="EL669" s="4" t="s">
        <v>456</v>
      </c>
      <c r="EM669" s="4" t="s">
        <v>457</v>
      </c>
      <c r="EN669" s="4"/>
      <c r="EO669" s="4" t="s">
        <v>3</v>
      </c>
      <c r="EP669" s="4"/>
      <c r="EQ669" s="4">
        <v>16</v>
      </c>
      <c r="ER669" s="4">
        <v>0</v>
      </c>
      <c r="ES669" s="4">
        <v>20.439999999999998</v>
      </c>
      <c r="ET669" s="4">
        <v>0</v>
      </c>
      <c r="EU669" s="4">
        <v>0</v>
      </c>
      <c r="EV669" s="4">
        <v>0</v>
      </c>
      <c r="EW669" s="4">
        <v>0</v>
      </c>
      <c r="EX669" s="4">
        <v>0</v>
      </c>
      <c r="EY669" s="4">
        <v>0</v>
      </c>
      <c r="EZ669" s="4">
        <v>5</v>
      </c>
      <c r="FA669" s="4"/>
      <c r="FB669" s="4"/>
      <c r="FC669" s="4">
        <v>1</v>
      </c>
      <c r="FD669" s="4">
        <v>18</v>
      </c>
      <c r="FE669" s="4"/>
      <c r="FF669" s="4">
        <v>240.54</v>
      </c>
      <c r="FG669" s="4"/>
      <c r="FH669" s="4"/>
      <c r="FI669" s="4"/>
      <c r="FJ669" s="4"/>
      <c r="FK669" s="4"/>
      <c r="FL669" s="4"/>
      <c r="FM669" s="4"/>
      <c r="FN669" s="4"/>
      <c r="FO669" s="4"/>
      <c r="FP669" s="4"/>
      <c r="FQ669" s="4">
        <v>0</v>
      </c>
      <c r="FR669" s="4">
        <v>0</v>
      </c>
      <c r="FS669" s="4">
        <v>0</v>
      </c>
      <c r="FT669" s="4"/>
      <c r="FU669" s="4"/>
      <c r="FV669" s="4"/>
      <c r="FW669" s="4"/>
      <c r="FX669" s="4">
        <v>0</v>
      </c>
      <c r="FY669" s="4">
        <v>0</v>
      </c>
      <c r="FZ669" s="4"/>
      <c r="GA669" s="4" t="s">
        <v>861</v>
      </c>
      <c r="GB669" s="4"/>
      <c r="GC669" s="4"/>
      <c r="GD669" s="4">
        <v>1</v>
      </c>
      <c r="GE669" s="4"/>
      <c r="GF669" s="4">
        <v>1187200827</v>
      </c>
      <c r="GG669" s="4">
        <v>2</v>
      </c>
      <c r="GH669" s="4">
        <v>3</v>
      </c>
      <c r="GI669" s="4">
        <v>5</v>
      </c>
      <c r="GJ669" s="4">
        <v>0</v>
      </c>
      <c r="GK669" s="4">
        <v>0</v>
      </c>
      <c r="GL669" s="4">
        <f t="shared" si="894"/>
        <v>0</v>
      </c>
      <c r="GM669" s="4">
        <f t="shared" si="895"/>
        <v>42876.82</v>
      </c>
      <c r="GN669" s="4">
        <f t="shared" si="896"/>
        <v>0</v>
      </c>
      <c r="GO669" s="4">
        <f t="shared" si="897"/>
        <v>42876.82</v>
      </c>
      <c r="GP669" s="4">
        <f t="shared" si="898"/>
        <v>0</v>
      </c>
      <c r="GQ669" s="4"/>
      <c r="GR669" s="4">
        <v>1</v>
      </c>
      <c r="GS669" s="4">
        <v>1</v>
      </c>
      <c r="GT669" s="4">
        <v>0</v>
      </c>
      <c r="GU669" s="4" t="s">
        <v>3</v>
      </c>
      <c r="GV669" s="4">
        <f t="shared" si="899"/>
        <v>0</v>
      </c>
      <c r="GW669" s="4">
        <v>1</v>
      </c>
      <c r="GX669" s="4">
        <f t="shared" si="900"/>
        <v>0</v>
      </c>
      <c r="GY669" s="4"/>
      <c r="GZ669" s="4"/>
      <c r="HA669" s="4">
        <v>0</v>
      </c>
      <c r="HB669" s="4">
        <v>0</v>
      </c>
      <c r="HC669" s="4">
        <f t="shared" si="901"/>
        <v>0</v>
      </c>
      <c r="HD669" s="4"/>
      <c r="HE669" s="4" t="s">
        <v>459</v>
      </c>
      <c r="HF669" s="4" t="s">
        <v>37</v>
      </c>
      <c r="HG669" s="4"/>
      <c r="HH669" s="4"/>
      <c r="HI669" s="4"/>
      <c r="HJ669" s="4"/>
      <c r="HK669" s="4"/>
      <c r="HL669" s="4"/>
      <c r="HM669" s="4" t="s">
        <v>3</v>
      </c>
      <c r="HN669" s="4" t="s">
        <v>3</v>
      </c>
      <c r="HO669" s="4" t="s">
        <v>3</v>
      </c>
      <c r="HP669" s="4" t="s">
        <v>3</v>
      </c>
      <c r="HQ669" s="4" t="s">
        <v>3</v>
      </c>
      <c r="HR669" s="4"/>
      <c r="HS669" s="4">
        <v>0</v>
      </c>
      <c r="HT669" s="4"/>
      <c r="HU669" s="4"/>
      <c r="HV669" s="4"/>
      <c r="HW669" s="4"/>
      <c r="HX669" s="4"/>
      <c r="HY669" s="4"/>
      <c r="HZ669" s="4"/>
      <c r="IA669" s="4"/>
      <c r="IB669" s="4"/>
      <c r="IC669" s="4"/>
      <c r="ID669" s="4"/>
      <c r="IE669" s="4"/>
      <c r="IF669" s="4"/>
      <c r="IG669" s="4"/>
      <c r="IH669" s="4"/>
      <c r="II669" s="4"/>
      <c r="IJ669" s="4"/>
      <c r="IK669" s="4">
        <v>0</v>
      </c>
      <c r="IL669" s="4"/>
      <c r="IM669" s="4"/>
      <c r="IN669" s="4"/>
      <c r="IO669" s="4"/>
      <c r="IP669" s="4"/>
      <c r="IQ669" s="4"/>
      <c r="IR669" s="4"/>
      <c r="IS669" s="4"/>
      <c r="IT669" s="4"/>
      <c r="IU669" s="4"/>
    </row>
    <row r="670" spans="1:255" x14ac:dyDescent="0.25">
      <c r="A670" s="3">
        <v>17</v>
      </c>
      <c r="B670" s="3">
        <v>1</v>
      </c>
      <c r="C670" s="3"/>
      <c r="D670" s="3"/>
      <c r="E670" s="3" t="s">
        <v>862</v>
      </c>
      <c r="F670" s="3" t="s">
        <v>863</v>
      </c>
      <c r="G670" s="3" t="s">
        <v>864</v>
      </c>
      <c r="H670" s="3" t="s">
        <v>769</v>
      </c>
      <c r="I670" s="3">
        <f>ROUND(257*1.02,9)</f>
        <v>262.14</v>
      </c>
      <c r="J670" s="3">
        <v>0</v>
      </c>
      <c r="K670" s="3">
        <f>ROUND(257*1.02,9)</f>
        <v>262.14</v>
      </c>
      <c r="L670" s="3"/>
      <c r="M670" s="3"/>
      <c r="N670" s="3"/>
      <c r="O670" s="3">
        <f t="shared" si="863"/>
        <v>3667.34</v>
      </c>
      <c r="P670" s="3">
        <f t="shared" si="864"/>
        <v>3667.34</v>
      </c>
      <c r="Q670" s="3">
        <f t="shared" si="865"/>
        <v>0</v>
      </c>
      <c r="R670" s="3">
        <f t="shared" si="866"/>
        <v>0</v>
      </c>
      <c r="S670" s="3">
        <f t="shared" si="867"/>
        <v>0</v>
      </c>
      <c r="T670" s="3">
        <f t="shared" si="868"/>
        <v>0</v>
      </c>
      <c r="U670" s="3">
        <f t="shared" si="869"/>
        <v>0</v>
      </c>
      <c r="V670" s="3">
        <f t="shared" si="870"/>
        <v>0</v>
      </c>
      <c r="W670" s="3">
        <f t="shared" si="871"/>
        <v>0</v>
      </c>
      <c r="X670" s="3">
        <f t="shared" si="872"/>
        <v>0</v>
      </c>
      <c r="Y670" s="3">
        <f t="shared" si="873"/>
        <v>0</v>
      </c>
      <c r="Z670" s="3"/>
      <c r="AA670" s="3">
        <v>54971259</v>
      </c>
      <c r="AB670" s="3">
        <f t="shared" si="874"/>
        <v>13.99</v>
      </c>
      <c r="AC670" s="3">
        <f t="shared" si="875"/>
        <v>13.99</v>
      </c>
      <c r="AD670" s="3">
        <f t="shared" si="876"/>
        <v>0</v>
      </c>
      <c r="AE670" s="3">
        <f t="shared" si="877"/>
        <v>0</v>
      </c>
      <c r="AF670" s="3">
        <f t="shared" si="878"/>
        <v>0</v>
      </c>
      <c r="AG670" s="3">
        <f t="shared" si="879"/>
        <v>0</v>
      </c>
      <c r="AH670" s="3">
        <f t="shared" si="880"/>
        <v>0</v>
      </c>
      <c r="AI670" s="3">
        <f t="shared" si="881"/>
        <v>0</v>
      </c>
      <c r="AJ670" s="3">
        <f t="shared" si="882"/>
        <v>0</v>
      </c>
      <c r="AK670" s="3">
        <v>13.99</v>
      </c>
      <c r="AL670" s="3">
        <v>13.99</v>
      </c>
      <c r="AM670" s="3">
        <v>0</v>
      </c>
      <c r="AN670" s="3">
        <v>0</v>
      </c>
      <c r="AO670" s="3">
        <v>0</v>
      </c>
      <c r="AP670" s="3">
        <v>0</v>
      </c>
      <c r="AQ670" s="3">
        <v>0</v>
      </c>
      <c r="AR670" s="3">
        <v>0</v>
      </c>
      <c r="AS670" s="3">
        <v>0</v>
      </c>
      <c r="AT670" s="3">
        <v>0</v>
      </c>
      <c r="AU670" s="3">
        <v>0</v>
      </c>
      <c r="AV670" s="3">
        <v>1</v>
      </c>
      <c r="AW670" s="3">
        <v>1</v>
      </c>
      <c r="AX670" s="3"/>
      <c r="AY670" s="3"/>
      <c r="AZ670" s="3">
        <v>1</v>
      </c>
      <c r="BA670" s="3">
        <v>1</v>
      </c>
      <c r="BB670" s="3">
        <v>1</v>
      </c>
      <c r="BC670" s="3">
        <v>1</v>
      </c>
      <c r="BD670" s="3" t="s">
        <v>3</v>
      </c>
      <c r="BE670" s="3" t="s">
        <v>3</v>
      </c>
      <c r="BF670" s="3" t="s">
        <v>3</v>
      </c>
      <c r="BG670" s="3" t="s">
        <v>3</v>
      </c>
      <c r="BH670" s="3">
        <v>3</v>
      </c>
      <c r="BI670" s="3">
        <v>2</v>
      </c>
      <c r="BJ670" s="3" t="s">
        <v>863</v>
      </c>
      <c r="BK670" s="3"/>
      <c r="BL670" s="3"/>
      <c r="BM670" s="3">
        <v>400005</v>
      </c>
      <c r="BN670" s="3">
        <v>0</v>
      </c>
      <c r="BO670" s="3" t="s">
        <v>3</v>
      </c>
      <c r="BP670" s="3">
        <v>0</v>
      </c>
      <c r="BQ670" s="3">
        <v>213</v>
      </c>
      <c r="BR670" s="3">
        <v>0</v>
      </c>
      <c r="BS670" s="3">
        <v>1</v>
      </c>
      <c r="BT670" s="3">
        <v>1</v>
      </c>
      <c r="BU670" s="3">
        <v>1</v>
      </c>
      <c r="BV670" s="3">
        <v>1</v>
      </c>
      <c r="BW670" s="3">
        <v>1</v>
      </c>
      <c r="BX670" s="3">
        <v>1</v>
      </c>
      <c r="BY670" s="3" t="s">
        <v>3</v>
      </c>
      <c r="BZ670" s="3">
        <v>0</v>
      </c>
      <c r="CA670" s="3">
        <v>0</v>
      </c>
      <c r="CB670" s="3" t="s">
        <v>3</v>
      </c>
      <c r="CC670" s="3"/>
      <c r="CD670" s="3"/>
      <c r="CE670" s="3">
        <v>1566</v>
      </c>
      <c r="CF670" s="3">
        <v>0</v>
      </c>
      <c r="CG670" s="3">
        <v>0</v>
      </c>
      <c r="CH670" s="3"/>
      <c r="CI670" s="3"/>
      <c r="CJ670" s="3"/>
      <c r="CK670" s="3"/>
      <c r="CL670" s="3"/>
      <c r="CM670" s="3">
        <v>0</v>
      </c>
      <c r="CN670" s="3" t="s">
        <v>3</v>
      </c>
      <c r="CO670" s="3">
        <v>0</v>
      </c>
      <c r="CP670" s="3">
        <f t="shared" si="883"/>
        <v>3667.34</v>
      </c>
      <c r="CQ670" s="3">
        <f t="shared" si="884"/>
        <v>13.99</v>
      </c>
      <c r="CR670" s="3">
        <f t="shared" si="885"/>
        <v>0</v>
      </c>
      <c r="CS670" s="3">
        <f t="shared" si="886"/>
        <v>0</v>
      </c>
      <c r="CT670" s="3">
        <f t="shared" si="887"/>
        <v>0</v>
      </c>
      <c r="CU670" s="3">
        <f t="shared" si="888"/>
        <v>0</v>
      </c>
      <c r="CV670" s="3">
        <f t="shared" si="889"/>
        <v>0</v>
      </c>
      <c r="CW670" s="3">
        <f t="shared" si="890"/>
        <v>0</v>
      </c>
      <c r="CX670" s="3">
        <f t="shared" si="891"/>
        <v>0</v>
      </c>
      <c r="CY670" s="3">
        <f t="shared" si="892"/>
        <v>0</v>
      </c>
      <c r="CZ670" s="3">
        <f t="shared" si="893"/>
        <v>0</v>
      </c>
      <c r="DA670" s="3"/>
      <c r="DB670" s="3"/>
      <c r="DC670" s="3" t="s">
        <v>3</v>
      </c>
      <c r="DD670" s="3" t="s">
        <v>3</v>
      </c>
      <c r="DE670" s="3" t="s">
        <v>3</v>
      </c>
      <c r="DF670" s="3" t="s">
        <v>3</v>
      </c>
      <c r="DG670" s="3" t="s">
        <v>3</v>
      </c>
      <c r="DH670" s="3" t="s">
        <v>3</v>
      </c>
      <c r="DI670" s="3" t="s">
        <v>3</v>
      </c>
      <c r="DJ670" s="3" t="s">
        <v>3</v>
      </c>
      <c r="DK670" s="3" t="s">
        <v>3</v>
      </c>
      <c r="DL670" s="3" t="s">
        <v>3</v>
      </c>
      <c r="DM670" s="3" t="s">
        <v>3</v>
      </c>
      <c r="DN670" s="3">
        <v>0</v>
      </c>
      <c r="DO670" s="3">
        <v>0</v>
      </c>
      <c r="DP670" s="3">
        <v>1</v>
      </c>
      <c r="DQ670" s="3">
        <v>1</v>
      </c>
      <c r="DR670" s="3"/>
      <c r="DS670" s="3"/>
      <c r="DT670" s="3"/>
      <c r="DU670" s="3">
        <v>1003</v>
      </c>
      <c r="DV670" s="3" t="s">
        <v>769</v>
      </c>
      <c r="DW670" s="3" t="s">
        <v>769</v>
      </c>
      <c r="DX670" s="3">
        <v>1</v>
      </c>
      <c r="DY670" s="3"/>
      <c r="DZ670" s="3" t="s">
        <v>3</v>
      </c>
      <c r="EA670" s="3" t="s">
        <v>3</v>
      </c>
      <c r="EB670" s="3" t="s">
        <v>3</v>
      </c>
      <c r="EC670" s="3" t="s">
        <v>3</v>
      </c>
      <c r="ED670" s="3"/>
      <c r="EE670" s="3">
        <v>57042888</v>
      </c>
      <c r="EF670" s="3">
        <v>213</v>
      </c>
      <c r="EG670" s="3" t="s">
        <v>456</v>
      </c>
      <c r="EH670" s="3">
        <v>0</v>
      </c>
      <c r="EI670" s="3" t="s">
        <v>3</v>
      </c>
      <c r="EJ670" s="3">
        <v>1</v>
      </c>
      <c r="EK670" s="3">
        <v>400005</v>
      </c>
      <c r="EL670" s="3" t="s">
        <v>456</v>
      </c>
      <c r="EM670" s="3" t="s">
        <v>457</v>
      </c>
      <c r="EN670" s="3"/>
      <c r="EO670" s="3" t="s">
        <v>3</v>
      </c>
      <c r="EP670" s="3"/>
      <c r="EQ670" s="3">
        <v>16</v>
      </c>
      <c r="ER670" s="3">
        <v>0</v>
      </c>
      <c r="ES670" s="3">
        <v>13.99</v>
      </c>
      <c r="ET670" s="3">
        <v>0</v>
      </c>
      <c r="EU670" s="3">
        <v>0</v>
      </c>
      <c r="EV670" s="3">
        <v>0</v>
      </c>
      <c r="EW670" s="3">
        <v>0</v>
      </c>
      <c r="EX670" s="3">
        <v>0</v>
      </c>
      <c r="EY670" s="3">
        <v>0</v>
      </c>
      <c r="EZ670" s="3"/>
      <c r="FA670" s="3"/>
      <c r="FB670" s="3"/>
      <c r="FC670" s="3"/>
      <c r="FD670" s="3"/>
      <c r="FE670" s="3"/>
      <c r="FF670" s="3"/>
      <c r="FG670" s="3"/>
      <c r="FH670" s="3"/>
      <c r="FI670" s="3"/>
      <c r="FJ670" s="3"/>
      <c r="FK670" s="3"/>
      <c r="FL670" s="3"/>
      <c r="FM670" s="3"/>
      <c r="FN670" s="3"/>
      <c r="FO670" s="3"/>
      <c r="FP670" s="3"/>
      <c r="FQ670" s="3">
        <v>0</v>
      </c>
      <c r="FR670" s="3">
        <v>0</v>
      </c>
      <c r="FS670" s="3">
        <v>0</v>
      </c>
      <c r="FT670" s="3"/>
      <c r="FU670" s="3"/>
      <c r="FV670" s="3"/>
      <c r="FW670" s="3"/>
      <c r="FX670" s="3">
        <v>0</v>
      </c>
      <c r="FY670" s="3">
        <v>0</v>
      </c>
      <c r="FZ670" s="3"/>
      <c r="GA670" s="3" t="s">
        <v>865</v>
      </c>
      <c r="GB670" s="3"/>
      <c r="GC670" s="3"/>
      <c r="GD670" s="3">
        <v>1</v>
      </c>
      <c r="GE670" s="3"/>
      <c r="GF670" s="3">
        <v>-828954553</v>
      </c>
      <c r="GG670" s="3">
        <v>2</v>
      </c>
      <c r="GH670" s="3">
        <v>4</v>
      </c>
      <c r="GI670" s="3">
        <v>-2</v>
      </c>
      <c r="GJ670" s="3">
        <v>0</v>
      </c>
      <c r="GK670" s="3">
        <v>0</v>
      </c>
      <c r="GL670" s="3">
        <f t="shared" si="894"/>
        <v>0</v>
      </c>
      <c r="GM670" s="3">
        <f t="shared" si="895"/>
        <v>3667.34</v>
      </c>
      <c r="GN670" s="3">
        <f t="shared" si="896"/>
        <v>0</v>
      </c>
      <c r="GO670" s="3">
        <f t="shared" si="897"/>
        <v>3667.34</v>
      </c>
      <c r="GP670" s="3">
        <f t="shared" si="898"/>
        <v>0</v>
      </c>
      <c r="GQ670" s="3"/>
      <c r="GR670" s="3">
        <v>1</v>
      </c>
      <c r="GS670" s="3">
        <v>2</v>
      </c>
      <c r="GT670" s="3">
        <v>0</v>
      </c>
      <c r="GU670" s="3" t="s">
        <v>3</v>
      </c>
      <c r="GV670" s="3">
        <f t="shared" si="899"/>
        <v>0</v>
      </c>
      <c r="GW670" s="3">
        <v>1</v>
      </c>
      <c r="GX670" s="3">
        <f t="shared" si="900"/>
        <v>0</v>
      </c>
      <c r="GY670" s="3"/>
      <c r="GZ670" s="3"/>
      <c r="HA670" s="3">
        <v>0</v>
      </c>
      <c r="HB670" s="3">
        <v>0</v>
      </c>
      <c r="HC670" s="3">
        <f t="shared" si="901"/>
        <v>0</v>
      </c>
      <c r="HD670" s="3"/>
      <c r="HE670" s="3" t="s">
        <v>459</v>
      </c>
      <c r="HF670" s="3" t="s">
        <v>37</v>
      </c>
      <c r="HG670" s="3"/>
      <c r="HH670" s="3"/>
      <c r="HI670" s="3"/>
      <c r="HJ670" s="3"/>
      <c r="HK670" s="3"/>
      <c r="HL670" s="3"/>
      <c r="HM670" s="3" t="s">
        <v>3</v>
      </c>
      <c r="HN670" s="3" t="s">
        <v>3</v>
      </c>
      <c r="HO670" s="3" t="s">
        <v>3</v>
      </c>
      <c r="HP670" s="3" t="s">
        <v>3</v>
      </c>
      <c r="HQ670" s="3" t="s">
        <v>3</v>
      </c>
      <c r="HR670" s="3"/>
      <c r="HS670" s="3">
        <v>0</v>
      </c>
      <c r="HT670" s="3"/>
      <c r="HU670" s="3"/>
      <c r="HV670" s="3"/>
      <c r="HW670" s="3"/>
      <c r="HX670" s="3"/>
      <c r="HY670" s="3"/>
      <c r="HZ670" s="3"/>
      <c r="IA670" s="3"/>
      <c r="IB670" s="3"/>
      <c r="IC670" s="3"/>
      <c r="ID670" s="3"/>
      <c r="IE670" s="3"/>
      <c r="IF670" s="3"/>
      <c r="IG670" s="3"/>
      <c r="IH670" s="3"/>
      <c r="II670" s="3"/>
      <c r="IJ670" s="3"/>
      <c r="IK670" s="3">
        <v>0</v>
      </c>
      <c r="IL670" s="3"/>
      <c r="IM670" s="3"/>
      <c r="IN670" s="3"/>
      <c r="IO670" s="3"/>
      <c r="IP670" s="3"/>
      <c r="IQ670" s="3"/>
      <c r="IR670" s="3"/>
      <c r="IS670" s="3"/>
      <c r="IT670" s="3"/>
      <c r="IU670" s="3"/>
    </row>
    <row r="671" spans="1:255" x14ac:dyDescent="0.25">
      <c r="A671" s="4">
        <v>17</v>
      </c>
      <c r="B671" s="4">
        <v>1</v>
      </c>
      <c r="C671" s="4"/>
      <c r="D671" s="4"/>
      <c r="E671" s="4" t="s">
        <v>862</v>
      </c>
      <c r="F671" s="4" t="s">
        <v>863</v>
      </c>
      <c r="G671" s="4" t="s">
        <v>864</v>
      </c>
      <c r="H671" s="4" t="s">
        <v>769</v>
      </c>
      <c r="I671" s="4">
        <f>ROUND(257*1.02,9)</f>
        <v>262.14</v>
      </c>
      <c r="J671" s="4">
        <v>0</v>
      </c>
      <c r="K671" s="4">
        <f>ROUND(257*1.02,9)</f>
        <v>262.14</v>
      </c>
      <c r="L671" s="4"/>
      <c r="M671" s="4"/>
      <c r="N671" s="4"/>
      <c r="O671" s="4">
        <f t="shared" si="863"/>
        <v>36086.629999999997</v>
      </c>
      <c r="P671" s="4">
        <f t="shared" si="864"/>
        <v>36086.629999999997</v>
      </c>
      <c r="Q671" s="4">
        <f t="shared" si="865"/>
        <v>0</v>
      </c>
      <c r="R671" s="4">
        <f t="shared" si="866"/>
        <v>0</v>
      </c>
      <c r="S671" s="4">
        <f t="shared" si="867"/>
        <v>0</v>
      </c>
      <c r="T671" s="4">
        <f t="shared" si="868"/>
        <v>0</v>
      </c>
      <c r="U671" s="4">
        <f t="shared" si="869"/>
        <v>0</v>
      </c>
      <c r="V671" s="4">
        <f t="shared" si="870"/>
        <v>0</v>
      </c>
      <c r="W671" s="4">
        <f t="shared" si="871"/>
        <v>0</v>
      </c>
      <c r="X671" s="4">
        <f t="shared" si="872"/>
        <v>0</v>
      </c>
      <c r="Y671" s="4">
        <f t="shared" si="873"/>
        <v>0</v>
      </c>
      <c r="Z671" s="4"/>
      <c r="AA671" s="4">
        <v>55890823</v>
      </c>
      <c r="AB671" s="4">
        <f t="shared" si="874"/>
        <v>13.99</v>
      </c>
      <c r="AC671" s="4">
        <f t="shared" si="875"/>
        <v>13.99</v>
      </c>
      <c r="AD671" s="4">
        <f t="shared" si="876"/>
        <v>0</v>
      </c>
      <c r="AE671" s="4">
        <f t="shared" si="877"/>
        <v>0</v>
      </c>
      <c r="AF671" s="4">
        <f t="shared" si="878"/>
        <v>0</v>
      </c>
      <c r="AG671" s="4">
        <f t="shared" si="879"/>
        <v>0</v>
      </c>
      <c r="AH671" s="4">
        <f t="shared" si="880"/>
        <v>0</v>
      </c>
      <c r="AI671" s="4">
        <f t="shared" si="881"/>
        <v>0</v>
      </c>
      <c r="AJ671" s="4">
        <f t="shared" si="882"/>
        <v>0</v>
      </c>
      <c r="AK671" s="4">
        <v>13.99</v>
      </c>
      <c r="AL671" s="4">
        <v>13.99</v>
      </c>
      <c r="AM671" s="4">
        <v>0</v>
      </c>
      <c r="AN671" s="4">
        <v>0</v>
      </c>
      <c r="AO671" s="4">
        <v>0</v>
      </c>
      <c r="AP671" s="4">
        <v>0</v>
      </c>
      <c r="AQ671" s="4">
        <v>0</v>
      </c>
      <c r="AR671" s="4">
        <v>0</v>
      </c>
      <c r="AS671" s="4">
        <v>0</v>
      </c>
      <c r="AT671" s="4">
        <v>0</v>
      </c>
      <c r="AU671" s="4">
        <v>0</v>
      </c>
      <c r="AV671" s="4">
        <v>1</v>
      </c>
      <c r="AW671" s="4">
        <v>1</v>
      </c>
      <c r="AX671" s="4"/>
      <c r="AY671" s="4"/>
      <c r="AZ671" s="4">
        <v>1</v>
      </c>
      <c r="BA671" s="4">
        <v>1</v>
      </c>
      <c r="BB671" s="4">
        <v>1</v>
      </c>
      <c r="BC671" s="4">
        <v>9.84</v>
      </c>
      <c r="BD671" s="4" t="s">
        <v>3</v>
      </c>
      <c r="BE671" s="4" t="s">
        <v>3</v>
      </c>
      <c r="BF671" s="4" t="s">
        <v>3</v>
      </c>
      <c r="BG671" s="4" t="s">
        <v>3</v>
      </c>
      <c r="BH671" s="4">
        <v>3</v>
      </c>
      <c r="BI671" s="4">
        <v>2</v>
      </c>
      <c r="BJ671" s="4" t="s">
        <v>863</v>
      </c>
      <c r="BK671" s="4"/>
      <c r="BL671" s="4"/>
      <c r="BM671" s="4">
        <v>400005</v>
      </c>
      <c r="BN671" s="4">
        <v>0</v>
      </c>
      <c r="BO671" s="4" t="s">
        <v>3</v>
      </c>
      <c r="BP671" s="4">
        <v>0</v>
      </c>
      <c r="BQ671" s="4">
        <v>213</v>
      </c>
      <c r="BR671" s="4">
        <v>0</v>
      </c>
      <c r="BS671" s="4">
        <v>1</v>
      </c>
      <c r="BT671" s="4">
        <v>1</v>
      </c>
      <c r="BU671" s="4">
        <v>1</v>
      </c>
      <c r="BV671" s="4">
        <v>1</v>
      </c>
      <c r="BW671" s="4">
        <v>1</v>
      </c>
      <c r="BX671" s="4">
        <v>1</v>
      </c>
      <c r="BY671" s="4" t="s">
        <v>3</v>
      </c>
      <c r="BZ671" s="4">
        <v>0</v>
      </c>
      <c r="CA671" s="4">
        <v>0</v>
      </c>
      <c r="CB671" s="4" t="s">
        <v>3</v>
      </c>
      <c r="CC671" s="4"/>
      <c r="CD671" s="4"/>
      <c r="CE671" s="4">
        <v>1566</v>
      </c>
      <c r="CF671" s="4">
        <v>0</v>
      </c>
      <c r="CG671" s="4">
        <v>0</v>
      </c>
      <c r="CH671" s="4"/>
      <c r="CI671" s="4"/>
      <c r="CJ671" s="4"/>
      <c r="CK671" s="4"/>
      <c r="CL671" s="4"/>
      <c r="CM671" s="4">
        <v>0</v>
      </c>
      <c r="CN671" s="4" t="s">
        <v>3</v>
      </c>
      <c r="CO671" s="4">
        <v>0</v>
      </c>
      <c r="CP671" s="4">
        <f t="shared" si="883"/>
        <v>36086.629999999997</v>
      </c>
      <c r="CQ671" s="4">
        <f t="shared" si="884"/>
        <v>137.66</v>
      </c>
      <c r="CR671" s="4">
        <f t="shared" si="885"/>
        <v>0</v>
      </c>
      <c r="CS671" s="4">
        <f t="shared" si="886"/>
        <v>0</v>
      </c>
      <c r="CT671" s="4">
        <f t="shared" si="887"/>
        <v>0</v>
      </c>
      <c r="CU671" s="4">
        <f t="shared" si="888"/>
        <v>0</v>
      </c>
      <c r="CV671" s="4">
        <f t="shared" si="889"/>
        <v>0</v>
      </c>
      <c r="CW671" s="4">
        <f t="shared" si="890"/>
        <v>0</v>
      </c>
      <c r="CX671" s="4">
        <f t="shared" si="891"/>
        <v>0</v>
      </c>
      <c r="CY671" s="4">
        <f t="shared" si="892"/>
        <v>0</v>
      </c>
      <c r="CZ671" s="4">
        <f t="shared" si="893"/>
        <v>0</v>
      </c>
      <c r="DA671" s="4"/>
      <c r="DB671" s="4"/>
      <c r="DC671" s="4" t="s">
        <v>3</v>
      </c>
      <c r="DD671" s="4" t="s">
        <v>3</v>
      </c>
      <c r="DE671" s="4" t="s">
        <v>3</v>
      </c>
      <c r="DF671" s="4" t="s">
        <v>3</v>
      </c>
      <c r="DG671" s="4" t="s">
        <v>3</v>
      </c>
      <c r="DH671" s="4" t="s">
        <v>3</v>
      </c>
      <c r="DI671" s="4" t="s">
        <v>3</v>
      </c>
      <c r="DJ671" s="4" t="s">
        <v>3</v>
      </c>
      <c r="DK671" s="4" t="s">
        <v>3</v>
      </c>
      <c r="DL671" s="4" t="s">
        <v>3</v>
      </c>
      <c r="DM671" s="4" t="s">
        <v>3</v>
      </c>
      <c r="DN671" s="4">
        <v>0</v>
      </c>
      <c r="DO671" s="4">
        <v>0</v>
      </c>
      <c r="DP671" s="4">
        <v>1</v>
      </c>
      <c r="DQ671" s="4">
        <v>1</v>
      </c>
      <c r="DR671" s="4"/>
      <c r="DS671" s="4"/>
      <c r="DT671" s="4"/>
      <c r="DU671" s="4">
        <v>1003</v>
      </c>
      <c r="DV671" s="4" t="s">
        <v>769</v>
      </c>
      <c r="DW671" s="4" t="s">
        <v>769</v>
      </c>
      <c r="DX671" s="4">
        <v>1</v>
      </c>
      <c r="DY671" s="4"/>
      <c r="DZ671" s="4" t="s">
        <v>3</v>
      </c>
      <c r="EA671" s="4" t="s">
        <v>3</v>
      </c>
      <c r="EB671" s="4" t="s">
        <v>3</v>
      </c>
      <c r="EC671" s="4" t="s">
        <v>3</v>
      </c>
      <c r="ED671" s="4"/>
      <c r="EE671" s="4">
        <v>57042888</v>
      </c>
      <c r="EF671" s="4">
        <v>213</v>
      </c>
      <c r="EG671" s="4" t="s">
        <v>456</v>
      </c>
      <c r="EH671" s="4">
        <v>0</v>
      </c>
      <c r="EI671" s="4" t="s">
        <v>3</v>
      </c>
      <c r="EJ671" s="4">
        <v>1</v>
      </c>
      <c r="EK671" s="4">
        <v>400005</v>
      </c>
      <c r="EL671" s="4" t="s">
        <v>456</v>
      </c>
      <c r="EM671" s="4" t="s">
        <v>457</v>
      </c>
      <c r="EN671" s="4"/>
      <c r="EO671" s="4" t="s">
        <v>3</v>
      </c>
      <c r="EP671" s="4"/>
      <c r="EQ671" s="4">
        <v>16</v>
      </c>
      <c r="ER671" s="4">
        <v>0</v>
      </c>
      <c r="ES671" s="4">
        <v>13.99</v>
      </c>
      <c r="ET671" s="4">
        <v>0</v>
      </c>
      <c r="EU671" s="4">
        <v>0</v>
      </c>
      <c r="EV671" s="4">
        <v>0</v>
      </c>
      <c r="EW671" s="4">
        <v>0</v>
      </c>
      <c r="EX671" s="4">
        <v>0</v>
      </c>
      <c r="EY671" s="4">
        <v>0</v>
      </c>
      <c r="EZ671" s="4">
        <v>5</v>
      </c>
      <c r="FA671" s="4"/>
      <c r="FB671" s="4"/>
      <c r="FC671" s="4">
        <v>1</v>
      </c>
      <c r="FD671" s="4">
        <v>18</v>
      </c>
      <c r="FE671" s="4"/>
      <c r="FF671" s="4">
        <v>164.65</v>
      </c>
      <c r="FG671" s="4"/>
      <c r="FH671" s="4"/>
      <c r="FI671" s="4"/>
      <c r="FJ671" s="4"/>
      <c r="FK671" s="4"/>
      <c r="FL671" s="4"/>
      <c r="FM671" s="4"/>
      <c r="FN671" s="4"/>
      <c r="FO671" s="4"/>
      <c r="FP671" s="4"/>
      <c r="FQ671" s="4">
        <v>0</v>
      </c>
      <c r="FR671" s="4">
        <v>0</v>
      </c>
      <c r="FS671" s="4">
        <v>0</v>
      </c>
      <c r="FT671" s="4"/>
      <c r="FU671" s="4"/>
      <c r="FV671" s="4"/>
      <c r="FW671" s="4"/>
      <c r="FX671" s="4">
        <v>0</v>
      </c>
      <c r="FY671" s="4">
        <v>0</v>
      </c>
      <c r="FZ671" s="4"/>
      <c r="GA671" s="4" t="s">
        <v>865</v>
      </c>
      <c r="GB671" s="4"/>
      <c r="GC671" s="4"/>
      <c r="GD671" s="4">
        <v>1</v>
      </c>
      <c r="GE671" s="4"/>
      <c r="GF671" s="4">
        <v>-828954553</v>
      </c>
      <c r="GG671" s="4">
        <v>2</v>
      </c>
      <c r="GH671" s="4">
        <v>3</v>
      </c>
      <c r="GI671" s="4">
        <v>5</v>
      </c>
      <c r="GJ671" s="4">
        <v>0</v>
      </c>
      <c r="GK671" s="4">
        <v>0</v>
      </c>
      <c r="GL671" s="4">
        <f t="shared" si="894"/>
        <v>0</v>
      </c>
      <c r="GM671" s="4">
        <f t="shared" si="895"/>
        <v>36086.629999999997</v>
      </c>
      <c r="GN671" s="4">
        <f t="shared" si="896"/>
        <v>0</v>
      </c>
      <c r="GO671" s="4">
        <f t="shared" si="897"/>
        <v>36086.629999999997</v>
      </c>
      <c r="GP671" s="4">
        <f t="shared" si="898"/>
        <v>0</v>
      </c>
      <c r="GQ671" s="4"/>
      <c r="GR671" s="4">
        <v>1</v>
      </c>
      <c r="GS671" s="4">
        <v>1</v>
      </c>
      <c r="GT671" s="4">
        <v>0</v>
      </c>
      <c r="GU671" s="4" t="s">
        <v>3</v>
      </c>
      <c r="GV671" s="4">
        <f t="shared" si="899"/>
        <v>0</v>
      </c>
      <c r="GW671" s="4">
        <v>1</v>
      </c>
      <c r="GX671" s="4">
        <f t="shared" si="900"/>
        <v>0</v>
      </c>
      <c r="GY671" s="4"/>
      <c r="GZ671" s="4"/>
      <c r="HA671" s="4">
        <v>0</v>
      </c>
      <c r="HB671" s="4">
        <v>0</v>
      </c>
      <c r="HC671" s="4">
        <f t="shared" si="901"/>
        <v>0</v>
      </c>
      <c r="HD671" s="4"/>
      <c r="HE671" s="4" t="s">
        <v>459</v>
      </c>
      <c r="HF671" s="4" t="s">
        <v>37</v>
      </c>
      <c r="HG671" s="4"/>
      <c r="HH671" s="4"/>
      <c r="HI671" s="4"/>
      <c r="HJ671" s="4"/>
      <c r="HK671" s="4"/>
      <c r="HL671" s="4"/>
      <c r="HM671" s="4" t="s">
        <v>3</v>
      </c>
      <c r="HN671" s="4" t="s">
        <v>3</v>
      </c>
      <c r="HO671" s="4" t="s">
        <v>3</v>
      </c>
      <c r="HP671" s="4" t="s">
        <v>3</v>
      </c>
      <c r="HQ671" s="4" t="s">
        <v>3</v>
      </c>
      <c r="HR671" s="4"/>
      <c r="HS671" s="4">
        <v>0</v>
      </c>
      <c r="HT671" s="4"/>
      <c r="HU671" s="4"/>
      <c r="HV671" s="4"/>
      <c r="HW671" s="4"/>
      <c r="HX671" s="4"/>
      <c r="HY671" s="4"/>
      <c r="HZ671" s="4"/>
      <c r="IA671" s="4"/>
      <c r="IB671" s="4"/>
      <c r="IC671" s="4"/>
      <c r="ID671" s="4"/>
      <c r="IE671" s="4"/>
      <c r="IF671" s="4"/>
      <c r="IG671" s="4"/>
      <c r="IH671" s="4"/>
      <c r="II671" s="4"/>
      <c r="IJ671" s="4"/>
      <c r="IK671" s="4">
        <v>0</v>
      </c>
      <c r="IL671" s="4"/>
      <c r="IM671" s="4"/>
      <c r="IN671" s="4"/>
      <c r="IO671" s="4"/>
      <c r="IP671" s="4"/>
      <c r="IQ671" s="4"/>
      <c r="IR671" s="4"/>
      <c r="IS671" s="4"/>
      <c r="IT671" s="4"/>
      <c r="IU671" s="4"/>
    </row>
    <row r="672" spans="1:255" x14ac:dyDescent="0.25">
      <c r="A672" s="3">
        <v>17</v>
      </c>
      <c r="B672" s="3">
        <v>1</v>
      </c>
      <c r="C672" s="3"/>
      <c r="D672" s="3"/>
      <c r="E672" s="3" t="s">
        <v>866</v>
      </c>
      <c r="F672" s="3" t="s">
        <v>867</v>
      </c>
      <c r="G672" s="3" t="s">
        <v>868</v>
      </c>
      <c r="H672" s="3" t="s">
        <v>769</v>
      </c>
      <c r="I672" s="3">
        <f>ROUND(771*1.02,9)</f>
        <v>786.42</v>
      </c>
      <c r="J672" s="3">
        <v>0</v>
      </c>
      <c r="K672" s="3">
        <f>ROUND(771*1.02,9)</f>
        <v>786.42</v>
      </c>
      <c r="L672" s="3"/>
      <c r="M672" s="3"/>
      <c r="N672" s="3"/>
      <c r="O672" s="3">
        <f t="shared" si="863"/>
        <v>8139.45</v>
      </c>
      <c r="P672" s="3">
        <f t="shared" si="864"/>
        <v>8139.45</v>
      </c>
      <c r="Q672" s="3">
        <f t="shared" si="865"/>
        <v>0</v>
      </c>
      <c r="R672" s="3">
        <f t="shared" si="866"/>
        <v>0</v>
      </c>
      <c r="S672" s="3">
        <f t="shared" si="867"/>
        <v>0</v>
      </c>
      <c r="T672" s="3">
        <f t="shared" si="868"/>
        <v>0</v>
      </c>
      <c r="U672" s="3">
        <f t="shared" si="869"/>
        <v>0</v>
      </c>
      <c r="V672" s="3">
        <f t="shared" si="870"/>
        <v>0</v>
      </c>
      <c r="W672" s="3">
        <f t="shared" si="871"/>
        <v>0</v>
      </c>
      <c r="X672" s="3">
        <f t="shared" si="872"/>
        <v>0</v>
      </c>
      <c r="Y672" s="3">
        <f t="shared" si="873"/>
        <v>0</v>
      </c>
      <c r="Z672" s="3"/>
      <c r="AA672" s="3">
        <v>54971259</v>
      </c>
      <c r="AB672" s="3">
        <f t="shared" si="874"/>
        <v>10.35</v>
      </c>
      <c r="AC672" s="3">
        <f t="shared" si="875"/>
        <v>10.35</v>
      </c>
      <c r="AD672" s="3">
        <f t="shared" si="876"/>
        <v>0</v>
      </c>
      <c r="AE672" s="3">
        <f t="shared" si="877"/>
        <v>0</v>
      </c>
      <c r="AF672" s="3">
        <f t="shared" si="878"/>
        <v>0</v>
      </c>
      <c r="AG672" s="3">
        <f t="shared" si="879"/>
        <v>0</v>
      </c>
      <c r="AH672" s="3">
        <f t="shared" si="880"/>
        <v>0</v>
      </c>
      <c r="AI672" s="3">
        <f t="shared" si="881"/>
        <v>0</v>
      </c>
      <c r="AJ672" s="3">
        <f t="shared" si="882"/>
        <v>0</v>
      </c>
      <c r="AK672" s="3">
        <v>10.35</v>
      </c>
      <c r="AL672" s="3">
        <v>10.35</v>
      </c>
      <c r="AM672" s="3">
        <v>0</v>
      </c>
      <c r="AN672" s="3">
        <v>0</v>
      </c>
      <c r="AO672" s="3">
        <v>0</v>
      </c>
      <c r="AP672" s="3">
        <v>0</v>
      </c>
      <c r="AQ672" s="3">
        <v>0</v>
      </c>
      <c r="AR672" s="3">
        <v>0</v>
      </c>
      <c r="AS672" s="3">
        <v>0</v>
      </c>
      <c r="AT672" s="3">
        <v>0</v>
      </c>
      <c r="AU672" s="3">
        <v>0</v>
      </c>
      <c r="AV672" s="3">
        <v>1</v>
      </c>
      <c r="AW672" s="3">
        <v>1</v>
      </c>
      <c r="AX672" s="3"/>
      <c r="AY672" s="3"/>
      <c r="AZ672" s="3">
        <v>1</v>
      </c>
      <c r="BA672" s="3">
        <v>1</v>
      </c>
      <c r="BB672" s="3">
        <v>1</v>
      </c>
      <c r="BC672" s="3">
        <v>1</v>
      </c>
      <c r="BD672" s="3" t="s">
        <v>3</v>
      </c>
      <c r="BE672" s="3" t="s">
        <v>3</v>
      </c>
      <c r="BF672" s="3" t="s">
        <v>3</v>
      </c>
      <c r="BG672" s="3" t="s">
        <v>3</v>
      </c>
      <c r="BH672" s="3">
        <v>3</v>
      </c>
      <c r="BI672" s="3">
        <v>2</v>
      </c>
      <c r="BJ672" s="3" t="s">
        <v>867</v>
      </c>
      <c r="BK672" s="3"/>
      <c r="BL672" s="3"/>
      <c r="BM672" s="3">
        <v>400005</v>
      </c>
      <c r="BN672" s="3">
        <v>0</v>
      </c>
      <c r="BO672" s="3" t="s">
        <v>3</v>
      </c>
      <c r="BP672" s="3">
        <v>0</v>
      </c>
      <c r="BQ672" s="3">
        <v>213</v>
      </c>
      <c r="BR672" s="3">
        <v>0</v>
      </c>
      <c r="BS672" s="3">
        <v>1</v>
      </c>
      <c r="BT672" s="3">
        <v>1</v>
      </c>
      <c r="BU672" s="3">
        <v>1</v>
      </c>
      <c r="BV672" s="3">
        <v>1</v>
      </c>
      <c r="BW672" s="3">
        <v>1</v>
      </c>
      <c r="BX672" s="3">
        <v>1</v>
      </c>
      <c r="BY672" s="3" t="s">
        <v>3</v>
      </c>
      <c r="BZ672" s="3">
        <v>0</v>
      </c>
      <c r="CA672" s="3">
        <v>0</v>
      </c>
      <c r="CB672" s="3" t="s">
        <v>3</v>
      </c>
      <c r="CC672" s="3"/>
      <c r="CD672" s="3"/>
      <c r="CE672" s="3">
        <v>1566</v>
      </c>
      <c r="CF672" s="3">
        <v>0</v>
      </c>
      <c r="CG672" s="3">
        <v>0</v>
      </c>
      <c r="CH672" s="3"/>
      <c r="CI672" s="3"/>
      <c r="CJ672" s="3"/>
      <c r="CK672" s="3"/>
      <c r="CL672" s="3"/>
      <c r="CM672" s="3">
        <v>0</v>
      </c>
      <c r="CN672" s="3" t="s">
        <v>3</v>
      </c>
      <c r="CO672" s="3">
        <v>0</v>
      </c>
      <c r="CP672" s="3">
        <f t="shared" si="883"/>
        <v>8139.45</v>
      </c>
      <c r="CQ672" s="3">
        <f t="shared" si="884"/>
        <v>10.35</v>
      </c>
      <c r="CR672" s="3">
        <f t="shared" si="885"/>
        <v>0</v>
      </c>
      <c r="CS672" s="3">
        <f t="shared" si="886"/>
        <v>0</v>
      </c>
      <c r="CT672" s="3">
        <f t="shared" si="887"/>
        <v>0</v>
      </c>
      <c r="CU672" s="3">
        <f t="shared" si="888"/>
        <v>0</v>
      </c>
      <c r="CV672" s="3">
        <f t="shared" si="889"/>
        <v>0</v>
      </c>
      <c r="CW672" s="3">
        <f t="shared" si="890"/>
        <v>0</v>
      </c>
      <c r="CX672" s="3">
        <f t="shared" si="891"/>
        <v>0</v>
      </c>
      <c r="CY672" s="3">
        <f t="shared" si="892"/>
        <v>0</v>
      </c>
      <c r="CZ672" s="3">
        <f t="shared" si="893"/>
        <v>0</v>
      </c>
      <c r="DA672" s="3"/>
      <c r="DB672" s="3"/>
      <c r="DC672" s="3" t="s">
        <v>3</v>
      </c>
      <c r="DD672" s="3" t="s">
        <v>3</v>
      </c>
      <c r="DE672" s="3" t="s">
        <v>3</v>
      </c>
      <c r="DF672" s="3" t="s">
        <v>3</v>
      </c>
      <c r="DG672" s="3" t="s">
        <v>3</v>
      </c>
      <c r="DH672" s="3" t="s">
        <v>3</v>
      </c>
      <c r="DI672" s="3" t="s">
        <v>3</v>
      </c>
      <c r="DJ672" s="3" t="s">
        <v>3</v>
      </c>
      <c r="DK672" s="3" t="s">
        <v>3</v>
      </c>
      <c r="DL672" s="3" t="s">
        <v>3</v>
      </c>
      <c r="DM672" s="3" t="s">
        <v>3</v>
      </c>
      <c r="DN672" s="3">
        <v>0</v>
      </c>
      <c r="DO672" s="3">
        <v>0</v>
      </c>
      <c r="DP672" s="3">
        <v>1</v>
      </c>
      <c r="DQ672" s="3">
        <v>1</v>
      </c>
      <c r="DR672" s="3"/>
      <c r="DS672" s="3"/>
      <c r="DT672" s="3"/>
      <c r="DU672" s="3">
        <v>1003</v>
      </c>
      <c r="DV672" s="3" t="s">
        <v>769</v>
      </c>
      <c r="DW672" s="3" t="s">
        <v>769</v>
      </c>
      <c r="DX672" s="3">
        <v>1</v>
      </c>
      <c r="DY672" s="3"/>
      <c r="DZ672" s="3" t="s">
        <v>3</v>
      </c>
      <c r="EA672" s="3" t="s">
        <v>3</v>
      </c>
      <c r="EB672" s="3" t="s">
        <v>3</v>
      </c>
      <c r="EC672" s="3" t="s">
        <v>3</v>
      </c>
      <c r="ED672" s="3"/>
      <c r="EE672" s="3">
        <v>57042888</v>
      </c>
      <c r="EF672" s="3">
        <v>213</v>
      </c>
      <c r="EG672" s="3" t="s">
        <v>456</v>
      </c>
      <c r="EH672" s="3">
        <v>0</v>
      </c>
      <c r="EI672" s="3" t="s">
        <v>3</v>
      </c>
      <c r="EJ672" s="3">
        <v>1</v>
      </c>
      <c r="EK672" s="3">
        <v>400005</v>
      </c>
      <c r="EL672" s="3" t="s">
        <v>456</v>
      </c>
      <c r="EM672" s="3" t="s">
        <v>457</v>
      </c>
      <c r="EN672" s="3"/>
      <c r="EO672" s="3" t="s">
        <v>3</v>
      </c>
      <c r="EP672" s="3"/>
      <c r="EQ672" s="3">
        <v>16</v>
      </c>
      <c r="ER672" s="3">
        <v>0</v>
      </c>
      <c r="ES672" s="3">
        <v>10.35</v>
      </c>
      <c r="ET672" s="3">
        <v>0</v>
      </c>
      <c r="EU672" s="3">
        <v>0</v>
      </c>
      <c r="EV672" s="3">
        <v>0</v>
      </c>
      <c r="EW672" s="3">
        <v>0</v>
      </c>
      <c r="EX672" s="3">
        <v>0</v>
      </c>
      <c r="EY672" s="3">
        <v>0</v>
      </c>
      <c r="EZ672" s="3"/>
      <c r="FA672" s="3"/>
      <c r="FB672" s="3"/>
      <c r="FC672" s="3"/>
      <c r="FD672" s="3"/>
      <c r="FE672" s="3"/>
      <c r="FF672" s="3"/>
      <c r="FG672" s="3"/>
      <c r="FH672" s="3"/>
      <c r="FI672" s="3"/>
      <c r="FJ672" s="3"/>
      <c r="FK672" s="3"/>
      <c r="FL672" s="3"/>
      <c r="FM672" s="3"/>
      <c r="FN672" s="3"/>
      <c r="FO672" s="3"/>
      <c r="FP672" s="3"/>
      <c r="FQ672" s="3">
        <v>0</v>
      </c>
      <c r="FR672" s="3">
        <v>0</v>
      </c>
      <c r="FS672" s="3">
        <v>0</v>
      </c>
      <c r="FT672" s="3"/>
      <c r="FU672" s="3"/>
      <c r="FV672" s="3"/>
      <c r="FW672" s="3"/>
      <c r="FX672" s="3">
        <v>0</v>
      </c>
      <c r="FY672" s="3">
        <v>0</v>
      </c>
      <c r="FZ672" s="3"/>
      <c r="GA672" s="3" t="s">
        <v>869</v>
      </c>
      <c r="GB672" s="3"/>
      <c r="GC672" s="3"/>
      <c r="GD672" s="3">
        <v>1</v>
      </c>
      <c r="GE672" s="3"/>
      <c r="GF672" s="3">
        <v>1183742452</v>
      </c>
      <c r="GG672" s="3">
        <v>2</v>
      </c>
      <c r="GH672" s="3">
        <v>4</v>
      </c>
      <c r="GI672" s="3">
        <v>-2</v>
      </c>
      <c r="GJ672" s="3">
        <v>0</v>
      </c>
      <c r="GK672" s="3">
        <v>0</v>
      </c>
      <c r="GL672" s="3">
        <f t="shared" si="894"/>
        <v>0</v>
      </c>
      <c r="GM672" s="3">
        <f t="shared" si="895"/>
        <v>8139.45</v>
      </c>
      <c r="GN672" s="3">
        <f t="shared" si="896"/>
        <v>0</v>
      </c>
      <c r="GO672" s="3">
        <f t="shared" si="897"/>
        <v>8139.45</v>
      </c>
      <c r="GP672" s="3">
        <f t="shared" si="898"/>
        <v>0</v>
      </c>
      <c r="GQ672" s="3"/>
      <c r="GR672" s="3">
        <v>1</v>
      </c>
      <c r="GS672" s="3">
        <v>2</v>
      </c>
      <c r="GT672" s="3">
        <v>0</v>
      </c>
      <c r="GU672" s="3" t="s">
        <v>3</v>
      </c>
      <c r="GV672" s="3">
        <f t="shared" si="899"/>
        <v>0</v>
      </c>
      <c r="GW672" s="3">
        <v>1</v>
      </c>
      <c r="GX672" s="3">
        <f t="shared" si="900"/>
        <v>0</v>
      </c>
      <c r="GY672" s="3"/>
      <c r="GZ672" s="3"/>
      <c r="HA672" s="3">
        <v>0</v>
      </c>
      <c r="HB672" s="3">
        <v>0</v>
      </c>
      <c r="HC672" s="3">
        <f t="shared" si="901"/>
        <v>0</v>
      </c>
      <c r="HD672" s="3"/>
      <c r="HE672" s="3" t="s">
        <v>459</v>
      </c>
      <c r="HF672" s="3" t="s">
        <v>37</v>
      </c>
      <c r="HG672" s="3"/>
      <c r="HH672" s="3"/>
      <c r="HI672" s="3"/>
      <c r="HJ672" s="3"/>
      <c r="HK672" s="3"/>
      <c r="HL672" s="3"/>
      <c r="HM672" s="3" t="s">
        <v>3</v>
      </c>
      <c r="HN672" s="3" t="s">
        <v>3</v>
      </c>
      <c r="HO672" s="3" t="s">
        <v>3</v>
      </c>
      <c r="HP672" s="3" t="s">
        <v>3</v>
      </c>
      <c r="HQ672" s="3" t="s">
        <v>3</v>
      </c>
      <c r="HR672" s="3"/>
      <c r="HS672" s="3">
        <v>0</v>
      </c>
      <c r="HT672" s="3"/>
      <c r="HU672" s="3"/>
      <c r="HV672" s="3"/>
      <c r="HW672" s="3"/>
      <c r="HX672" s="3"/>
      <c r="HY672" s="3"/>
      <c r="HZ672" s="3"/>
      <c r="IA672" s="3"/>
      <c r="IB672" s="3"/>
      <c r="IC672" s="3"/>
      <c r="ID672" s="3"/>
      <c r="IE672" s="3"/>
      <c r="IF672" s="3"/>
      <c r="IG672" s="3"/>
      <c r="IH672" s="3"/>
      <c r="II672" s="3"/>
      <c r="IJ672" s="3"/>
      <c r="IK672" s="3">
        <v>0</v>
      </c>
      <c r="IL672" s="3"/>
      <c r="IM672" s="3"/>
      <c r="IN672" s="3"/>
      <c r="IO672" s="3"/>
      <c r="IP672" s="3"/>
      <c r="IQ672" s="3"/>
      <c r="IR672" s="3"/>
      <c r="IS672" s="3"/>
      <c r="IT672" s="3"/>
      <c r="IU672" s="3"/>
    </row>
    <row r="673" spans="1:255" x14ac:dyDescent="0.25">
      <c r="A673" s="4">
        <v>17</v>
      </c>
      <c r="B673" s="4">
        <v>1</v>
      </c>
      <c r="C673" s="4"/>
      <c r="D673" s="4"/>
      <c r="E673" s="4" t="s">
        <v>866</v>
      </c>
      <c r="F673" s="4" t="s">
        <v>867</v>
      </c>
      <c r="G673" s="4" t="s">
        <v>868</v>
      </c>
      <c r="H673" s="4" t="s">
        <v>769</v>
      </c>
      <c r="I673" s="4">
        <f>ROUND(771*1.02,9)</f>
        <v>786.42</v>
      </c>
      <c r="J673" s="4">
        <v>0</v>
      </c>
      <c r="K673" s="4">
        <f>ROUND(771*1.02,9)</f>
        <v>786.42</v>
      </c>
      <c r="L673" s="4"/>
      <c r="M673" s="4"/>
      <c r="N673" s="4"/>
      <c r="O673" s="4">
        <f t="shared" si="863"/>
        <v>80092.19</v>
      </c>
      <c r="P673" s="4">
        <f t="shared" si="864"/>
        <v>80092.19</v>
      </c>
      <c r="Q673" s="4">
        <f t="shared" si="865"/>
        <v>0</v>
      </c>
      <c r="R673" s="4">
        <f t="shared" si="866"/>
        <v>0</v>
      </c>
      <c r="S673" s="4">
        <f t="shared" si="867"/>
        <v>0</v>
      </c>
      <c r="T673" s="4">
        <f t="shared" si="868"/>
        <v>0</v>
      </c>
      <c r="U673" s="4">
        <f t="shared" si="869"/>
        <v>0</v>
      </c>
      <c r="V673" s="4">
        <f t="shared" si="870"/>
        <v>0</v>
      </c>
      <c r="W673" s="4">
        <f t="shared" si="871"/>
        <v>0</v>
      </c>
      <c r="X673" s="4">
        <f t="shared" si="872"/>
        <v>0</v>
      </c>
      <c r="Y673" s="4">
        <f t="shared" si="873"/>
        <v>0</v>
      </c>
      <c r="Z673" s="4"/>
      <c r="AA673" s="4">
        <v>55890823</v>
      </c>
      <c r="AB673" s="4">
        <f t="shared" si="874"/>
        <v>10.35</v>
      </c>
      <c r="AC673" s="4">
        <f t="shared" si="875"/>
        <v>10.35</v>
      </c>
      <c r="AD673" s="4">
        <f t="shared" si="876"/>
        <v>0</v>
      </c>
      <c r="AE673" s="4">
        <f t="shared" si="877"/>
        <v>0</v>
      </c>
      <c r="AF673" s="4">
        <f t="shared" si="878"/>
        <v>0</v>
      </c>
      <c r="AG673" s="4">
        <f t="shared" si="879"/>
        <v>0</v>
      </c>
      <c r="AH673" s="4">
        <f t="shared" si="880"/>
        <v>0</v>
      </c>
      <c r="AI673" s="4">
        <f t="shared" si="881"/>
        <v>0</v>
      </c>
      <c r="AJ673" s="4">
        <f t="shared" si="882"/>
        <v>0</v>
      </c>
      <c r="AK673" s="4">
        <v>10.35</v>
      </c>
      <c r="AL673" s="4">
        <v>10.35</v>
      </c>
      <c r="AM673" s="4">
        <v>0</v>
      </c>
      <c r="AN673" s="4">
        <v>0</v>
      </c>
      <c r="AO673" s="4">
        <v>0</v>
      </c>
      <c r="AP673" s="4">
        <v>0</v>
      </c>
      <c r="AQ673" s="4">
        <v>0</v>
      </c>
      <c r="AR673" s="4">
        <v>0</v>
      </c>
      <c r="AS673" s="4">
        <v>0</v>
      </c>
      <c r="AT673" s="4">
        <v>0</v>
      </c>
      <c r="AU673" s="4">
        <v>0</v>
      </c>
      <c r="AV673" s="4">
        <v>1</v>
      </c>
      <c r="AW673" s="4">
        <v>1</v>
      </c>
      <c r="AX673" s="4"/>
      <c r="AY673" s="4"/>
      <c r="AZ673" s="4">
        <v>1</v>
      </c>
      <c r="BA673" s="4">
        <v>1</v>
      </c>
      <c r="BB673" s="4">
        <v>1</v>
      </c>
      <c r="BC673" s="4">
        <v>9.84</v>
      </c>
      <c r="BD673" s="4" t="s">
        <v>3</v>
      </c>
      <c r="BE673" s="4" t="s">
        <v>3</v>
      </c>
      <c r="BF673" s="4" t="s">
        <v>3</v>
      </c>
      <c r="BG673" s="4" t="s">
        <v>3</v>
      </c>
      <c r="BH673" s="4">
        <v>3</v>
      </c>
      <c r="BI673" s="4">
        <v>2</v>
      </c>
      <c r="BJ673" s="4" t="s">
        <v>867</v>
      </c>
      <c r="BK673" s="4"/>
      <c r="BL673" s="4"/>
      <c r="BM673" s="4">
        <v>400005</v>
      </c>
      <c r="BN673" s="4">
        <v>0</v>
      </c>
      <c r="BO673" s="4" t="s">
        <v>3</v>
      </c>
      <c r="BP673" s="4">
        <v>0</v>
      </c>
      <c r="BQ673" s="4">
        <v>213</v>
      </c>
      <c r="BR673" s="4">
        <v>0</v>
      </c>
      <c r="BS673" s="4">
        <v>1</v>
      </c>
      <c r="BT673" s="4">
        <v>1</v>
      </c>
      <c r="BU673" s="4">
        <v>1</v>
      </c>
      <c r="BV673" s="4">
        <v>1</v>
      </c>
      <c r="BW673" s="4">
        <v>1</v>
      </c>
      <c r="BX673" s="4">
        <v>1</v>
      </c>
      <c r="BY673" s="4" t="s">
        <v>3</v>
      </c>
      <c r="BZ673" s="4">
        <v>0</v>
      </c>
      <c r="CA673" s="4">
        <v>0</v>
      </c>
      <c r="CB673" s="4" t="s">
        <v>3</v>
      </c>
      <c r="CC673" s="4"/>
      <c r="CD673" s="4"/>
      <c r="CE673" s="4">
        <v>1566</v>
      </c>
      <c r="CF673" s="4">
        <v>0</v>
      </c>
      <c r="CG673" s="4">
        <v>0</v>
      </c>
      <c r="CH673" s="4"/>
      <c r="CI673" s="4"/>
      <c r="CJ673" s="4"/>
      <c r="CK673" s="4"/>
      <c r="CL673" s="4"/>
      <c r="CM673" s="4">
        <v>0</v>
      </c>
      <c r="CN673" s="4" t="s">
        <v>3</v>
      </c>
      <c r="CO673" s="4">
        <v>0</v>
      </c>
      <c r="CP673" s="4">
        <f t="shared" si="883"/>
        <v>80092.19</v>
      </c>
      <c r="CQ673" s="4">
        <f t="shared" si="884"/>
        <v>101.84</v>
      </c>
      <c r="CR673" s="4">
        <f t="shared" si="885"/>
        <v>0</v>
      </c>
      <c r="CS673" s="4">
        <f t="shared" si="886"/>
        <v>0</v>
      </c>
      <c r="CT673" s="4">
        <f t="shared" si="887"/>
        <v>0</v>
      </c>
      <c r="CU673" s="4">
        <f t="shared" si="888"/>
        <v>0</v>
      </c>
      <c r="CV673" s="4">
        <f t="shared" si="889"/>
        <v>0</v>
      </c>
      <c r="CW673" s="4">
        <f t="shared" si="890"/>
        <v>0</v>
      </c>
      <c r="CX673" s="4">
        <f t="shared" si="891"/>
        <v>0</v>
      </c>
      <c r="CY673" s="4">
        <f t="shared" si="892"/>
        <v>0</v>
      </c>
      <c r="CZ673" s="4">
        <f t="shared" si="893"/>
        <v>0</v>
      </c>
      <c r="DA673" s="4"/>
      <c r="DB673" s="4"/>
      <c r="DC673" s="4" t="s">
        <v>3</v>
      </c>
      <c r="DD673" s="4" t="s">
        <v>3</v>
      </c>
      <c r="DE673" s="4" t="s">
        <v>3</v>
      </c>
      <c r="DF673" s="4" t="s">
        <v>3</v>
      </c>
      <c r="DG673" s="4" t="s">
        <v>3</v>
      </c>
      <c r="DH673" s="4" t="s">
        <v>3</v>
      </c>
      <c r="DI673" s="4" t="s">
        <v>3</v>
      </c>
      <c r="DJ673" s="4" t="s">
        <v>3</v>
      </c>
      <c r="DK673" s="4" t="s">
        <v>3</v>
      </c>
      <c r="DL673" s="4" t="s">
        <v>3</v>
      </c>
      <c r="DM673" s="4" t="s">
        <v>3</v>
      </c>
      <c r="DN673" s="4">
        <v>0</v>
      </c>
      <c r="DO673" s="4">
        <v>0</v>
      </c>
      <c r="DP673" s="4">
        <v>1</v>
      </c>
      <c r="DQ673" s="4">
        <v>1</v>
      </c>
      <c r="DR673" s="4"/>
      <c r="DS673" s="4"/>
      <c r="DT673" s="4"/>
      <c r="DU673" s="4">
        <v>1003</v>
      </c>
      <c r="DV673" s="4" t="s">
        <v>769</v>
      </c>
      <c r="DW673" s="4" t="s">
        <v>769</v>
      </c>
      <c r="DX673" s="4">
        <v>1</v>
      </c>
      <c r="DY673" s="4"/>
      <c r="DZ673" s="4" t="s">
        <v>3</v>
      </c>
      <c r="EA673" s="4" t="s">
        <v>3</v>
      </c>
      <c r="EB673" s="4" t="s">
        <v>3</v>
      </c>
      <c r="EC673" s="4" t="s">
        <v>3</v>
      </c>
      <c r="ED673" s="4"/>
      <c r="EE673" s="4">
        <v>57042888</v>
      </c>
      <c r="EF673" s="4">
        <v>213</v>
      </c>
      <c r="EG673" s="4" t="s">
        <v>456</v>
      </c>
      <c r="EH673" s="4">
        <v>0</v>
      </c>
      <c r="EI673" s="4" t="s">
        <v>3</v>
      </c>
      <c r="EJ673" s="4">
        <v>1</v>
      </c>
      <c r="EK673" s="4">
        <v>400005</v>
      </c>
      <c r="EL673" s="4" t="s">
        <v>456</v>
      </c>
      <c r="EM673" s="4" t="s">
        <v>457</v>
      </c>
      <c r="EN673" s="4"/>
      <c r="EO673" s="4" t="s">
        <v>3</v>
      </c>
      <c r="EP673" s="4"/>
      <c r="EQ673" s="4">
        <v>16</v>
      </c>
      <c r="ER673" s="4">
        <v>0</v>
      </c>
      <c r="ES673" s="4">
        <v>10.35</v>
      </c>
      <c r="ET673" s="4">
        <v>0</v>
      </c>
      <c r="EU673" s="4">
        <v>0</v>
      </c>
      <c r="EV673" s="4">
        <v>0</v>
      </c>
      <c r="EW673" s="4">
        <v>0</v>
      </c>
      <c r="EX673" s="4">
        <v>0</v>
      </c>
      <c r="EY673" s="4">
        <v>0</v>
      </c>
      <c r="EZ673" s="4">
        <v>5</v>
      </c>
      <c r="FA673" s="4"/>
      <c r="FB673" s="4"/>
      <c r="FC673" s="4">
        <v>1</v>
      </c>
      <c r="FD673" s="4">
        <v>18</v>
      </c>
      <c r="FE673" s="4"/>
      <c r="FF673" s="4">
        <v>121.82</v>
      </c>
      <c r="FG673" s="4"/>
      <c r="FH673" s="4"/>
      <c r="FI673" s="4"/>
      <c r="FJ673" s="4"/>
      <c r="FK673" s="4"/>
      <c r="FL673" s="4"/>
      <c r="FM673" s="4"/>
      <c r="FN673" s="4"/>
      <c r="FO673" s="4"/>
      <c r="FP673" s="4"/>
      <c r="FQ673" s="4">
        <v>0</v>
      </c>
      <c r="FR673" s="4">
        <v>0</v>
      </c>
      <c r="FS673" s="4">
        <v>0</v>
      </c>
      <c r="FT673" s="4"/>
      <c r="FU673" s="4"/>
      <c r="FV673" s="4"/>
      <c r="FW673" s="4"/>
      <c r="FX673" s="4">
        <v>0</v>
      </c>
      <c r="FY673" s="4">
        <v>0</v>
      </c>
      <c r="FZ673" s="4"/>
      <c r="GA673" s="4" t="s">
        <v>869</v>
      </c>
      <c r="GB673" s="4"/>
      <c r="GC673" s="4"/>
      <c r="GD673" s="4">
        <v>1</v>
      </c>
      <c r="GE673" s="4"/>
      <c r="GF673" s="4">
        <v>1183742452</v>
      </c>
      <c r="GG673" s="4">
        <v>2</v>
      </c>
      <c r="GH673" s="4">
        <v>3</v>
      </c>
      <c r="GI673" s="4">
        <v>5</v>
      </c>
      <c r="GJ673" s="4">
        <v>0</v>
      </c>
      <c r="GK673" s="4">
        <v>0</v>
      </c>
      <c r="GL673" s="4">
        <f t="shared" si="894"/>
        <v>0</v>
      </c>
      <c r="GM673" s="4">
        <f t="shared" si="895"/>
        <v>80092.19</v>
      </c>
      <c r="GN673" s="4">
        <f t="shared" si="896"/>
        <v>0</v>
      </c>
      <c r="GO673" s="4">
        <f t="shared" si="897"/>
        <v>80092.19</v>
      </c>
      <c r="GP673" s="4">
        <f t="shared" si="898"/>
        <v>0</v>
      </c>
      <c r="GQ673" s="4"/>
      <c r="GR673" s="4">
        <v>1</v>
      </c>
      <c r="GS673" s="4">
        <v>1</v>
      </c>
      <c r="GT673" s="4">
        <v>0</v>
      </c>
      <c r="GU673" s="4" t="s">
        <v>3</v>
      </c>
      <c r="GV673" s="4">
        <f t="shared" si="899"/>
        <v>0</v>
      </c>
      <c r="GW673" s="4">
        <v>1</v>
      </c>
      <c r="GX673" s="4">
        <f t="shared" si="900"/>
        <v>0</v>
      </c>
      <c r="GY673" s="4"/>
      <c r="GZ673" s="4"/>
      <c r="HA673" s="4">
        <v>0</v>
      </c>
      <c r="HB673" s="4">
        <v>0</v>
      </c>
      <c r="HC673" s="4">
        <f t="shared" si="901"/>
        <v>0</v>
      </c>
      <c r="HD673" s="4"/>
      <c r="HE673" s="4" t="s">
        <v>459</v>
      </c>
      <c r="HF673" s="4" t="s">
        <v>37</v>
      </c>
      <c r="HG673" s="4"/>
      <c r="HH673" s="4"/>
      <c r="HI673" s="4"/>
      <c r="HJ673" s="4"/>
      <c r="HK673" s="4"/>
      <c r="HL673" s="4"/>
      <c r="HM673" s="4" t="s">
        <v>3</v>
      </c>
      <c r="HN673" s="4" t="s">
        <v>3</v>
      </c>
      <c r="HO673" s="4" t="s">
        <v>3</v>
      </c>
      <c r="HP673" s="4" t="s">
        <v>3</v>
      </c>
      <c r="HQ673" s="4" t="s">
        <v>3</v>
      </c>
      <c r="HR673" s="4"/>
      <c r="HS673" s="4">
        <v>0</v>
      </c>
      <c r="HT673" s="4"/>
      <c r="HU673" s="4"/>
      <c r="HV673" s="4"/>
      <c r="HW673" s="4"/>
      <c r="HX673" s="4"/>
      <c r="HY673" s="4"/>
      <c r="HZ673" s="4"/>
      <c r="IA673" s="4"/>
      <c r="IB673" s="4"/>
      <c r="IC673" s="4"/>
      <c r="ID673" s="4"/>
      <c r="IE673" s="4"/>
      <c r="IF673" s="4"/>
      <c r="IG673" s="4"/>
      <c r="IH673" s="4"/>
      <c r="II673" s="4"/>
      <c r="IJ673" s="4"/>
      <c r="IK673" s="4">
        <v>0</v>
      </c>
      <c r="IL673" s="4"/>
      <c r="IM673" s="4"/>
      <c r="IN673" s="4"/>
      <c r="IO673" s="4"/>
      <c r="IP673" s="4"/>
      <c r="IQ673" s="4"/>
      <c r="IR673" s="4"/>
      <c r="IS673" s="4"/>
      <c r="IT673" s="4"/>
      <c r="IU673" s="4"/>
    </row>
    <row r="674" spans="1:255" x14ac:dyDescent="0.25">
      <c r="A674" s="3">
        <v>17</v>
      </c>
      <c r="B674" s="3">
        <v>1</v>
      </c>
      <c r="C674" s="3"/>
      <c r="D674" s="3"/>
      <c r="E674" s="3" t="s">
        <v>870</v>
      </c>
      <c r="F674" s="3" t="s">
        <v>871</v>
      </c>
      <c r="G674" s="3" t="s">
        <v>872</v>
      </c>
      <c r="H674" s="3" t="s">
        <v>769</v>
      </c>
      <c r="I674" s="3">
        <f>ROUND(35*1.02,9)</f>
        <v>35.700000000000003</v>
      </c>
      <c r="J674" s="3">
        <v>0</v>
      </c>
      <c r="K674" s="3">
        <f>ROUND(35*1.02,9)</f>
        <v>35.700000000000003</v>
      </c>
      <c r="L674" s="3"/>
      <c r="M674" s="3"/>
      <c r="N674" s="3"/>
      <c r="O674" s="3">
        <f t="shared" si="863"/>
        <v>406.27</v>
      </c>
      <c r="P674" s="3">
        <f t="shared" si="864"/>
        <v>406.27</v>
      </c>
      <c r="Q674" s="3">
        <f t="shared" si="865"/>
        <v>0</v>
      </c>
      <c r="R674" s="3">
        <f t="shared" si="866"/>
        <v>0</v>
      </c>
      <c r="S674" s="3">
        <f t="shared" si="867"/>
        <v>0</v>
      </c>
      <c r="T674" s="3">
        <f t="shared" si="868"/>
        <v>0</v>
      </c>
      <c r="U674" s="3">
        <f t="shared" si="869"/>
        <v>0</v>
      </c>
      <c r="V674" s="3">
        <f t="shared" si="870"/>
        <v>0</v>
      </c>
      <c r="W674" s="3">
        <f t="shared" si="871"/>
        <v>0</v>
      </c>
      <c r="X674" s="3">
        <f t="shared" si="872"/>
        <v>0</v>
      </c>
      <c r="Y674" s="3">
        <f t="shared" si="873"/>
        <v>0</v>
      </c>
      <c r="Z674" s="3"/>
      <c r="AA674" s="3">
        <v>54971259</v>
      </c>
      <c r="AB674" s="3">
        <f t="shared" si="874"/>
        <v>11.38</v>
      </c>
      <c r="AC674" s="3">
        <f t="shared" si="875"/>
        <v>11.38</v>
      </c>
      <c r="AD674" s="3">
        <f t="shared" si="876"/>
        <v>0</v>
      </c>
      <c r="AE674" s="3">
        <f t="shared" si="877"/>
        <v>0</v>
      </c>
      <c r="AF674" s="3">
        <f t="shared" si="878"/>
        <v>0</v>
      </c>
      <c r="AG674" s="3">
        <f t="shared" si="879"/>
        <v>0</v>
      </c>
      <c r="AH674" s="3">
        <f t="shared" si="880"/>
        <v>0</v>
      </c>
      <c r="AI674" s="3">
        <f t="shared" si="881"/>
        <v>0</v>
      </c>
      <c r="AJ674" s="3">
        <f t="shared" si="882"/>
        <v>0</v>
      </c>
      <c r="AK674" s="3">
        <v>11.38</v>
      </c>
      <c r="AL674" s="3">
        <v>11.38</v>
      </c>
      <c r="AM674" s="3">
        <v>0</v>
      </c>
      <c r="AN674" s="3">
        <v>0</v>
      </c>
      <c r="AO674" s="3">
        <v>0</v>
      </c>
      <c r="AP674" s="3">
        <v>0</v>
      </c>
      <c r="AQ674" s="3">
        <v>0</v>
      </c>
      <c r="AR674" s="3">
        <v>0</v>
      </c>
      <c r="AS674" s="3">
        <v>0</v>
      </c>
      <c r="AT674" s="3">
        <v>0</v>
      </c>
      <c r="AU674" s="3">
        <v>0</v>
      </c>
      <c r="AV674" s="3">
        <v>1</v>
      </c>
      <c r="AW674" s="3">
        <v>1</v>
      </c>
      <c r="AX674" s="3"/>
      <c r="AY674" s="3"/>
      <c r="AZ674" s="3">
        <v>1</v>
      </c>
      <c r="BA674" s="3">
        <v>1</v>
      </c>
      <c r="BB674" s="3">
        <v>1</v>
      </c>
      <c r="BC674" s="3">
        <v>1</v>
      </c>
      <c r="BD674" s="3" t="s">
        <v>3</v>
      </c>
      <c r="BE674" s="3" t="s">
        <v>3</v>
      </c>
      <c r="BF674" s="3" t="s">
        <v>3</v>
      </c>
      <c r="BG674" s="3" t="s">
        <v>3</v>
      </c>
      <c r="BH674" s="3">
        <v>3</v>
      </c>
      <c r="BI674" s="3">
        <v>2</v>
      </c>
      <c r="BJ674" s="3" t="s">
        <v>871</v>
      </c>
      <c r="BK674" s="3"/>
      <c r="BL674" s="3"/>
      <c r="BM674" s="3">
        <v>400005</v>
      </c>
      <c r="BN674" s="3">
        <v>0</v>
      </c>
      <c r="BO674" s="3" t="s">
        <v>3</v>
      </c>
      <c r="BP674" s="3">
        <v>0</v>
      </c>
      <c r="BQ674" s="3">
        <v>213</v>
      </c>
      <c r="BR674" s="3">
        <v>0</v>
      </c>
      <c r="BS674" s="3">
        <v>1</v>
      </c>
      <c r="BT674" s="3">
        <v>1</v>
      </c>
      <c r="BU674" s="3">
        <v>1</v>
      </c>
      <c r="BV674" s="3">
        <v>1</v>
      </c>
      <c r="BW674" s="3">
        <v>1</v>
      </c>
      <c r="BX674" s="3">
        <v>1</v>
      </c>
      <c r="BY674" s="3" t="s">
        <v>3</v>
      </c>
      <c r="BZ674" s="3">
        <v>0</v>
      </c>
      <c r="CA674" s="3">
        <v>0</v>
      </c>
      <c r="CB674" s="3" t="s">
        <v>3</v>
      </c>
      <c r="CC674" s="3"/>
      <c r="CD674" s="3"/>
      <c r="CE674" s="3">
        <v>1566</v>
      </c>
      <c r="CF674" s="3">
        <v>0</v>
      </c>
      <c r="CG674" s="3">
        <v>0</v>
      </c>
      <c r="CH674" s="3"/>
      <c r="CI674" s="3"/>
      <c r="CJ674" s="3"/>
      <c r="CK674" s="3"/>
      <c r="CL674" s="3"/>
      <c r="CM674" s="3">
        <v>0</v>
      </c>
      <c r="CN674" s="3" t="s">
        <v>3</v>
      </c>
      <c r="CO674" s="3">
        <v>0</v>
      </c>
      <c r="CP674" s="3">
        <f t="shared" si="883"/>
        <v>406.27</v>
      </c>
      <c r="CQ674" s="3">
        <f t="shared" si="884"/>
        <v>11.38</v>
      </c>
      <c r="CR674" s="3">
        <f t="shared" si="885"/>
        <v>0</v>
      </c>
      <c r="CS674" s="3">
        <f t="shared" si="886"/>
        <v>0</v>
      </c>
      <c r="CT674" s="3">
        <f t="shared" si="887"/>
        <v>0</v>
      </c>
      <c r="CU674" s="3">
        <f t="shared" si="888"/>
        <v>0</v>
      </c>
      <c r="CV674" s="3">
        <f t="shared" si="889"/>
        <v>0</v>
      </c>
      <c r="CW674" s="3">
        <f t="shared" si="890"/>
        <v>0</v>
      </c>
      <c r="CX674" s="3">
        <f t="shared" si="891"/>
        <v>0</v>
      </c>
      <c r="CY674" s="3">
        <f t="shared" si="892"/>
        <v>0</v>
      </c>
      <c r="CZ674" s="3">
        <f t="shared" si="893"/>
        <v>0</v>
      </c>
      <c r="DA674" s="3"/>
      <c r="DB674" s="3"/>
      <c r="DC674" s="3" t="s">
        <v>3</v>
      </c>
      <c r="DD674" s="3" t="s">
        <v>3</v>
      </c>
      <c r="DE674" s="3" t="s">
        <v>3</v>
      </c>
      <c r="DF674" s="3" t="s">
        <v>3</v>
      </c>
      <c r="DG674" s="3" t="s">
        <v>3</v>
      </c>
      <c r="DH674" s="3" t="s">
        <v>3</v>
      </c>
      <c r="DI674" s="3" t="s">
        <v>3</v>
      </c>
      <c r="DJ674" s="3" t="s">
        <v>3</v>
      </c>
      <c r="DK674" s="3" t="s">
        <v>3</v>
      </c>
      <c r="DL674" s="3" t="s">
        <v>3</v>
      </c>
      <c r="DM674" s="3" t="s">
        <v>3</v>
      </c>
      <c r="DN674" s="3">
        <v>0</v>
      </c>
      <c r="DO674" s="3">
        <v>0</v>
      </c>
      <c r="DP674" s="3">
        <v>1</v>
      </c>
      <c r="DQ674" s="3">
        <v>1</v>
      </c>
      <c r="DR674" s="3"/>
      <c r="DS674" s="3"/>
      <c r="DT674" s="3"/>
      <c r="DU674" s="3">
        <v>1003</v>
      </c>
      <c r="DV674" s="3" t="s">
        <v>769</v>
      </c>
      <c r="DW674" s="3" t="s">
        <v>769</v>
      </c>
      <c r="DX674" s="3">
        <v>1</v>
      </c>
      <c r="DY674" s="3"/>
      <c r="DZ674" s="3" t="s">
        <v>3</v>
      </c>
      <c r="EA674" s="3" t="s">
        <v>3</v>
      </c>
      <c r="EB674" s="3" t="s">
        <v>3</v>
      </c>
      <c r="EC674" s="3" t="s">
        <v>3</v>
      </c>
      <c r="ED674" s="3"/>
      <c r="EE674" s="3">
        <v>57042888</v>
      </c>
      <c r="EF674" s="3">
        <v>213</v>
      </c>
      <c r="EG674" s="3" t="s">
        <v>456</v>
      </c>
      <c r="EH674" s="3">
        <v>0</v>
      </c>
      <c r="EI674" s="3" t="s">
        <v>3</v>
      </c>
      <c r="EJ674" s="3">
        <v>1</v>
      </c>
      <c r="EK674" s="3">
        <v>400005</v>
      </c>
      <c r="EL674" s="3" t="s">
        <v>456</v>
      </c>
      <c r="EM674" s="3" t="s">
        <v>457</v>
      </c>
      <c r="EN674" s="3"/>
      <c r="EO674" s="3" t="s">
        <v>3</v>
      </c>
      <c r="EP674" s="3"/>
      <c r="EQ674" s="3">
        <v>16</v>
      </c>
      <c r="ER674" s="3">
        <v>0</v>
      </c>
      <c r="ES674" s="3">
        <v>11.38</v>
      </c>
      <c r="ET674" s="3">
        <v>0</v>
      </c>
      <c r="EU674" s="3">
        <v>0</v>
      </c>
      <c r="EV674" s="3">
        <v>0</v>
      </c>
      <c r="EW674" s="3">
        <v>0</v>
      </c>
      <c r="EX674" s="3">
        <v>0</v>
      </c>
      <c r="EY674" s="3">
        <v>0</v>
      </c>
      <c r="EZ674" s="3"/>
      <c r="FA674" s="3"/>
      <c r="FB674" s="3"/>
      <c r="FC674" s="3"/>
      <c r="FD674" s="3"/>
      <c r="FE674" s="3"/>
      <c r="FF674" s="3"/>
      <c r="FG674" s="3"/>
      <c r="FH674" s="3"/>
      <c r="FI674" s="3"/>
      <c r="FJ674" s="3"/>
      <c r="FK674" s="3"/>
      <c r="FL674" s="3"/>
      <c r="FM674" s="3"/>
      <c r="FN674" s="3"/>
      <c r="FO674" s="3"/>
      <c r="FP674" s="3"/>
      <c r="FQ674" s="3">
        <v>0</v>
      </c>
      <c r="FR674" s="3">
        <v>0</v>
      </c>
      <c r="FS674" s="3">
        <v>0</v>
      </c>
      <c r="FT674" s="3"/>
      <c r="FU674" s="3"/>
      <c r="FV674" s="3"/>
      <c r="FW674" s="3"/>
      <c r="FX674" s="3">
        <v>0</v>
      </c>
      <c r="FY674" s="3">
        <v>0</v>
      </c>
      <c r="FZ674" s="3"/>
      <c r="GA674" s="3" t="s">
        <v>873</v>
      </c>
      <c r="GB674" s="3"/>
      <c r="GC674" s="3"/>
      <c r="GD674" s="3">
        <v>1</v>
      </c>
      <c r="GE674" s="3"/>
      <c r="GF674" s="3">
        <v>-713706708</v>
      </c>
      <c r="GG674" s="3">
        <v>2</v>
      </c>
      <c r="GH674" s="3">
        <v>4</v>
      </c>
      <c r="GI674" s="3">
        <v>-2</v>
      </c>
      <c r="GJ674" s="3">
        <v>0</v>
      </c>
      <c r="GK674" s="3">
        <v>0</v>
      </c>
      <c r="GL674" s="3">
        <f t="shared" si="894"/>
        <v>0</v>
      </c>
      <c r="GM674" s="3">
        <f t="shared" si="895"/>
        <v>406.27</v>
      </c>
      <c r="GN674" s="3">
        <f t="shared" si="896"/>
        <v>0</v>
      </c>
      <c r="GO674" s="3">
        <f t="shared" si="897"/>
        <v>406.27</v>
      </c>
      <c r="GP674" s="3">
        <f t="shared" si="898"/>
        <v>0</v>
      </c>
      <c r="GQ674" s="3"/>
      <c r="GR674" s="3">
        <v>1</v>
      </c>
      <c r="GS674" s="3">
        <v>2</v>
      </c>
      <c r="GT674" s="3">
        <v>0</v>
      </c>
      <c r="GU674" s="3" t="s">
        <v>3</v>
      </c>
      <c r="GV674" s="3">
        <f t="shared" si="899"/>
        <v>0</v>
      </c>
      <c r="GW674" s="3">
        <v>1</v>
      </c>
      <c r="GX674" s="3">
        <f t="shared" si="900"/>
        <v>0</v>
      </c>
      <c r="GY674" s="3"/>
      <c r="GZ674" s="3"/>
      <c r="HA674" s="3">
        <v>0</v>
      </c>
      <c r="HB674" s="3">
        <v>0</v>
      </c>
      <c r="HC674" s="3">
        <f t="shared" si="901"/>
        <v>0</v>
      </c>
      <c r="HD674" s="3"/>
      <c r="HE674" s="3" t="s">
        <v>459</v>
      </c>
      <c r="HF674" s="3" t="s">
        <v>37</v>
      </c>
      <c r="HG674" s="3"/>
      <c r="HH674" s="3"/>
      <c r="HI674" s="3"/>
      <c r="HJ674" s="3"/>
      <c r="HK674" s="3"/>
      <c r="HL674" s="3"/>
      <c r="HM674" s="3" t="s">
        <v>3</v>
      </c>
      <c r="HN674" s="3" t="s">
        <v>3</v>
      </c>
      <c r="HO674" s="3" t="s">
        <v>3</v>
      </c>
      <c r="HP674" s="3" t="s">
        <v>3</v>
      </c>
      <c r="HQ674" s="3" t="s">
        <v>3</v>
      </c>
      <c r="HR674" s="3"/>
      <c r="HS674" s="3">
        <v>0</v>
      </c>
      <c r="HT674" s="3"/>
      <c r="HU674" s="3"/>
      <c r="HV674" s="3"/>
      <c r="HW674" s="3"/>
      <c r="HX674" s="3"/>
      <c r="HY674" s="3"/>
      <c r="HZ674" s="3"/>
      <c r="IA674" s="3"/>
      <c r="IB674" s="3"/>
      <c r="IC674" s="3"/>
      <c r="ID674" s="3"/>
      <c r="IE674" s="3"/>
      <c r="IF674" s="3"/>
      <c r="IG674" s="3"/>
      <c r="IH674" s="3"/>
      <c r="II674" s="3"/>
      <c r="IJ674" s="3"/>
      <c r="IK674" s="3">
        <v>0</v>
      </c>
      <c r="IL674" s="3"/>
      <c r="IM674" s="3"/>
      <c r="IN674" s="3"/>
      <c r="IO674" s="3"/>
      <c r="IP674" s="3"/>
      <c r="IQ674" s="3"/>
      <c r="IR674" s="3"/>
      <c r="IS674" s="3"/>
      <c r="IT674" s="3"/>
      <c r="IU674" s="3"/>
    </row>
    <row r="675" spans="1:255" x14ac:dyDescent="0.25">
      <c r="A675" s="4">
        <v>17</v>
      </c>
      <c r="B675" s="4">
        <v>1</v>
      </c>
      <c r="C675" s="4"/>
      <c r="D675" s="4"/>
      <c r="E675" s="4" t="s">
        <v>870</v>
      </c>
      <c r="F675" s="4" t="s">
        <v>871</v>
      </c>
      <c r="G675" s="4" t="s">
        <v>872</v>
      </c>
      <c r="H675" s="4" t="s">
        <v>769</v>
      </c>
      <c r="I675" s="4">
        <f>ROUND(35*1.02,9)</f>
        <v>35.700000000000003</v>
      </c>
      <c r="J675" s="4">
        <v>0</v>
      </c>
      <c r="K675" s="4">
        <f>ROUND(35*1.02,9)</f>
        <v>35.700000000000003</v>
      </c>
      <c r="L675" s="4"/>
      <c r="M675" s="4"/>
      <c r="N675" s="4"/>
      <c r="O675" s="4">
        <f t="shared" si="863"/>
        <v>3997.7</v>
      </c>
      <c r="P675" s="4">
        <f t="shared" si="864"/>
        <v>3997.7</v>
      </c>
      <c r="Q675" s="4">
        <f t="shared" si="865"/>
        <v>0</v>
      </c>
      <c r="R675" s="4">
        <f t="shared" si="866"/>
        <v>0</v>
      </c>
      <c r="S675" s="4">
        <f t="shared" si="867"/>
        <v>0</v>
      </c>
      <c r="T675" s="4">
        <f t="shared" si="868"/>
        <v>0</v>
      </c>
      <c r="U675" s="4">
        <f t="shared" si="869"/>
        <v>0</v>
      </c>
      <c r="V675" s="4">
        <f t="shared" si="870"/>
        <v>0</v>
      </c>
      <c r="W675" s="4">
        <f t="shared" si="871"/>
        <v>0</v>
      </c>
      <c r="X675" s="4">
        <f t="shared" si="872"/>
        <v>0</v>
      </c>
      <c r="Y675" s="4">
        <f t="shared" si="873"/>
        <v>0</v>
      </c>
      <c r="Z675" s="4"/>
      <c r="AA675" s="4">
        <v>55890823</v>
      </c>
      <c r="AB675" s="4">
        <f t="shared" si="874"/>
        <v>11.38</v>
      </c>
      <c r="AC675" s="4">
        <f t="shared" si="875"/>
        <v>11.38</v>
      </c>
      <c r="AD675" s="4">
        <f t="shared" si="876"/>
        <v>0</v>
      </c>
      <c r="AE675" s="4">
        <f t="shared" si="877"/>
        <v>0</v>
      </c>
      <c r="AF675" s="4">
        <f t="shared" si="878"/>
        <v>0</v>
      </c>
      <c r="AG675" s="4">
        <f t="shared" si="879"/>
        <v>0</v>
      </c>
      <c r="AH675" s="4">
        <f t="shared" si="880"/>
        <v>0</v>
      </c>
      <c r="AI675" s="4">
        <f t="shared" si="881"/>
        <v>0</v>
      </c>
      <c r="AJ675" s="4">
        <f t="shared" si="882"/>
        <v>0</v>
      </c>
      <c r="AK675" s="4">
        <v>11.38</v>
      </c>
      <c r="AL675" s="4">
        <v>11.38</v>
      </c>
      <c r="AM675" s="4">
        <v>0</v>
      </c>
      <c r="AN675" s="4">
        <v>0</v>
      </c>
      <c r="AO675" s="4">
        <v>0</v>
      </c>
      <c r="AP675" s="4">
        <v>0</v>
      </c>
      <c r="AQ675" s="4">
        <v>0</v>
      </c>
      <c r="AR675" s="4">
        <v>0</v>
      </c>
      <c r="AS675" s="4">
        <v>0</v>
      </c>
      <c r="AT675" s="4">
        <v>0</v>
      </c>
      <c r="AU675" s="4">
        <v>0</v>
      </c>
      <c r="AV675" s="4">
        <v>1</v>
      </c>
      <c r="AW675" s="4">
        <v>1</v>
      </c>
      <c r="AX675" s="4"/>
      <c r="AY675" s="4"/>
      <c r="AZ675" s="4">
        <v>1</v>
      </c>
      <c r="BA675" s="4">
        <v>1</v>
      </c>
      <c r="BB675" s="4">
        <v>1</v>
      </c>
      <c r="BC675" s="4">
        <v>9.84</v>
      </c>
      <c r="BD675" s="4" t="s">
        <v>3</v>
      </c>
      <c r="BE675" s="4" t="s">
        <v>3</v>
      </c>
      <c r="BF675" s="4" t="s">
        <v>3</v>
      </c>
      <c r="BG675" s="4" t="s">
        <v>3</v>
      </c>
      <c r="BH675" s="4">
        <v>3</v>
      </c>
      <c r="BI675" s="4">
        <v>2</v>
      </c>
      <c r="BJ675" s="4" t="s">
        <v>871</v>
      </c>
      <c r="BK675" s="4"/>
      <c r="BL675" s="4"/>
      <c r="BM675" s="4">
        <v>400005</v>
      </c>
      <c r="BN675" s="4">
        <v>0</v>
      </c>
      <c r="BO675" s="4" t="s">
        <v>3</v>
      </c>
      <c r="BP675" s="4">
        <v>0</v>
      </c>
      <c r="BQ675" s="4">
        <v>213</v>
      </c>
      <c r="BR675" s="4">
        <v>0</v>
      </c>
      <c r="BS675" s="4">
        <v>1</v>
      </c>
      <c r="BT675" s="4">
        <v>1</v>
      </c>
      <c r="BU675" s="4">
        <v>1</v>
      </c>
      <c r="BV675" s="4">
        <v>1</v>
      </c>
      <c r="BW675" s="4">
        <v>1</v>
      </c>
      <c r="BX675" s="4">
        <v>1</v>
      </c>
      <c r="BY675" s="4" t="s">
        <v>3</v>
      </c>
      <c r="BZ675" s="4">
        <v>0</v>
      </c>
      <c r="CA675" s="4">
        <v>0</v>
      </c>
      <c r="CB675" s="4" t="s">
        <v>3</v>
      </c>
      <c r="CC675" s="4"/>
      <c r="CD675" s="4"/>
      <c r="CE675" s="4">
        <v>1566</v>
      </c>
      <c r="CF675" s="4">
        <v>0</v>
      </c>
      <c r="CG675" s="4">
        <v>0</v>
      </c>
      <c r="CH675" s="4"/>
      <c r="CI675" s="4"/>
      <c r="CJ675" s="4"/>
      <c r="CK675" s="4"/>
      <c r="CL675" s="4"/>
      <c r="CM675" s="4">
        <v>0</v>
      </c>
      <c r="CN675" s="4" t="s">
        <v>3</v>
      </c>
      <c r="CO675" s="4">
        <v>0</v>
      </c>
      <c r="CP675" s="4">
        <f t="shared" si="883"/>
        <v>3997.7</v>
      </c>
      <c r="CQ675" s="4">
        <f t="shared" si="884"/>
        <v>111.98</v>
      </c>
      <c r="CR675" s="4">
        <f t="shared" si="885"/>
        <v>0</v>
      </c>
      <c r="CS675" s="4">
        <f t="shared" si="886"/>
        <v>0</v>
      </c>
      <c r="CT675" s="4">
        <f t="shared" si="887"/>
        <v>0</v>
      </c>
      <c r="CU675" s="4">
        <f t="shared" si="888"/>
        <v>0</v>
      </c>
      <c r="CV675" s="4">
        <f t="shared" si="889"/>
        <v>0</v>
      </c>
      <c r="CW675" s="4">
        <f t="shared" si="890"/>
        <v>0</v>
      </c>
      <c r="CX675" s="4">
        <f t="shared" si="891"/>
        <v>0</v>
      </c>
      <c r="CY675" s="4">
        <f t="shared" si="892"/>
        <v>0</v>
      </c>
      <c r="CZ675" s="4">
        <f t="shared" si="893"/>
        <v>0</v>
      </c>
      <c r="DA675" s="4"/>
      <c r="DB675" s="4"/>
      <c r="DC675" s="4" t="s">
        <v>3</v>
      </c>
      <c r="DD675" s="4" t="s">
        <v>3</v>
      </c>
      <c r="DE675" s="4" t="s">
        <v>3</v>
      </c>
      <c r="DF675" s="4" t="s">
        <v>3</v>
      </c>
      <c r="DG675" s="4" t="s">
        <v>3</v>
      </c>
      <c r="DH675" s="4" t="s">
        <v>3</v>
      </c>
      <c r="DI675" s="4" t="s">
        <v>3</v>
      </c>
      <c r="DJ675" s="4" t="s">
        <v>3</v>
      </c>
      <c r="DK675" s="4" t="s">
        <v>3</v>
      </c>
      <c r="DL675" s="4" t="s">
        <v>3</v>
      </c>
      <c r="DM675" s="4" t="s">
        <v>3</v>
      </c>
      <c r="DN675" s="4">
        <v>0</v>
      </c>
      <c r="DO675" s="4">
        <v>0</v>
      </c>
      <c r="DP675" s="4">
        <v>1</v>
      </c>
      <c r="DQ675" s="4">
        <v>1</v>
      </c>
      <c r="DR675" s="4"/>
      <c r="DS675" s="4"/>
      <c r="DT675" s="4"/>
      <c r="DU675" s="4">
        <v>1003</v>
      </c>
      <c r="DV675" s="4" t="s">
        <v>769</v>
      </c>
      <c r="DW675" s="4" t="s">
        <v>769</v>
      </c>
      <c r="DX675" s="4">
        <v>1</v>
      </c>
      <c r="DY675" s="4"/>
      <c r="DZ675" s="4" t="s">
        <v>3</v>
      </c>
      <c r="EA675" s="4" t="s">
        <v>3</v>
      </c>
      <c r="EB675" s="4" t="s">
        <v>3</v>
      </c>
      <c r="EC675" s="4" t="s">
        <v>3</v>
      </c>
      <c r="ED675" s="4"/>
      <c r="EE675" s="4">
        <v>57042888</v>
      </c>
      <c r="EF675" s="4">
        <v>213</v>
      </c>
      <c r="EG675" s="4" t="s">
        <v>456</v>
      </c>
      <c r="EH675" s="4">
        <v>0</v>
      </c>
      <c r="EI675" s="4" t="s">
        <v>3</v>
      </c>
      <c r="EJ675" s="4">
        <v>1</v>
      </c>
      <c r="EK675" s="4">
        <v>400005</v>
      </c>
      <c r="EL675" s="4" t="s">
        <v>456</v>
      </c>
      <c r="EM675" s="4" t="s">
        <v>457</v>
      </c>
      <c r="EN675" s="4"/>
      <c r="EO675" s="4" t="s">
        <v>3</v>
      </c>
      <c r="EP675" s="4"/>
      <c r="EQ675" s="4">
        <v>16</v>
      </c>
      <c r="ER675" s="4">
        <v>0</v>
      </c>
      <c r="ES675" s="4">
        <v>11.38</v>
      </c>
      <c r="ET675" s="4">
        <v>0</v>
      </c>
      <c r="EU675" s="4">
        <v>0</v>
      </c>
      <c r="EV675" s="4">
        <v>0</v>
      </c>
      <c r="EW675" s="4">
        <v>0</v>
      </c>
      <c r="EX675" s="4">
        <v>0</v>
      </c>
      <c r="EY675" s="4">
        <v>0</v>
      </c>
      <c r="EZ675" s="4">
        <v>5</v>
      </c>
      <c r="FA675" s="4"/>
      <c r="FB675" s="4"/>
      <c r="FC675" s="4">
        <v>1</v>
      </c>
      <c r="FD675" s="4">
        <v>18</v>
      </c>
      <c r="FE675" s="4"/>
      <c r="FF675" s="4">
        <v>133.97</v>
      </c>
      <c r="FG675" s="4"/>
      <c r="FH675" s="4"/>
      <c r="FI675" s="4"/>
      <c r="FJ675" s="4"/>
      <c r="FK675" s="4"/>
      <c r="FL675" s="4"/>
      <c r="FM675" s="4"/>
      <c r="FN675" s="4"/>
      <c r="FO675" s="4"/>
      <c r="FP675" s="4"/>
      <c r="FQ675" s="4">
        <v>0</v>
      </c>
      <c r="FR675" s="4">
        <v>0</v>
      </c>
      <c r="FS675" s="4">
        <v>0</v>
      </c>
      <c r="FT675" s="4"/>
      <c r="FU675" s="4"/>
      <c r="FV675" s="4"/>
      <c r="FW675" s="4"/>
      <c r="FX675" s="4">
        <v>0</v>
      </c>
      <c r="FY675" s="4">
        <v>0</v>
      </c>
      <c r="FZ675" s="4"/>
      <c r="GA675" s="4" t="s">
        <v>873</v>
      </c>
      <c r="GB675" s="4"/>
      <c r="GC675" s="4"/>
      <c r="GD675" s="4">
        <v>1</v>
      </c>
      <c r="GE675" s="4"/>
      <c r="GF675" s="4">
        <v>-713706708</v>
      </c>
      <c r="GG675" s="4">
        <v>2</v>
      </c>
      <c r="GH675" s="4">
        <v>3</v>
      </c>
      <c r="GI675" s="4">
        <v>5</v>
      </c>
      <c r="GJ675" s="4">
        <v>0</v>
      </c>
      <c r="GK675" s="4">
        <v>0</v>
      </c>
      <c r="GL675" s="4">
        <f t="shared" si="894"/>
        <v>0</v>
      </c>
      <c r="GM675" s="4">
        <f t="shared" si="895"/>
        <v>3997.7</v>
      </c>
      <c r="GN675" s="4">
        <f t="shared" si="896"/>
        <v>0</v>
      </c>
      <c r="GO675" s="4">
        <f t="shared" si="897"/>
        <v>3997.7</v>
      </c>
      <c r="GP675" s="4">
        <f t="shared" si="898"/>
        <v>0</v>
      </c>
      <c r="GQ675" s="4"/>
      <c r="GR675" s="4">
        <v>1</v>
      </c>
      <c r="GS675" s="4">
        <v>1</v>
      </c>
      <c r="GT675" s="4">
        <v>0</v>
      </c>
      <c r="GU675" s="4" t="s">
        <v>3</v>
      </c>
      <c r="GV675" s="4">
        <f t="shared" si="899"/>
        <v>0</v>
      </c>
      <c r="GW675" s="4">
        <v>1</v>
      </c>
      <c r="GX675" s="4">
        <f t="shared" si="900"/>
        <v>0</v>
      </c>
      <c r="GY675" s="4"/>
      <c r="GZ675" s="4"/>
      <c r="HA675" s="4">
        <v>0</v>
      </c>
      <c r="HB675" s="4">
        <v>0</v>
      </c>
      <c r="HC675" s="4">
        <f t="shared" si="901"/>
        <v>0</v>
      </c>
      <c r="HD675" s="4"/>
      <c r="HE675" s="4" t="s">
        <v>459</v>
      </c>
      <c r="HF675" s="4" t="s">
        <v>37</v>
      </c>
      <c r="HG675" s="4"/>
      <c r="HH675" s="4"/>
      <c r="HI675" s="4"/>
      <c r="HJ675" s="4"/>
      <c r="HK675" s="4"/>
      <c r="HL675" s="4"/>
      <c r="HM675" s="4" t="s">
        <v>3</v>
      </c>
      <c r="HN675" s="4" t="s">
        <v>3</v>
      </c>
      <c r="HO675" s="4" t="s">
        <v>3</v>
      </c>
      <c r="HP675" s="4" t="s">
        <v>3</v>
      </c>
      <c r="HQ675" s="4" t="s">
        <v>3</v>
      </c>
      <c r="HR675" s="4"/>
      <c r="HS675" s="4">
        <v>0</v>
      </c>
      <c r="HT675" s="4"/>
      <c r="HU675" s="4"/>
      <c r="HV675" s="4"/>
      <c r="HW675" s="4"/>
      <c r="HX675" s="4"/>
      <c r="HY675" s="4"/>
      <c r="HZ675" s="4"/>
      <c r="IA675" s="4"/>
      <c r="IB675" s="4"/>
      <c r="IC675" s="4"/>
      <c r="ID675" s="4"/>
      <c r="IE675" s="4"/>
      <c r="IF675" s="4"/>
      <c r="IG675" s="4"/>
      <c r="IH675" s="4"/>
      <c r="II675" s="4"/>
      <c r="IJ675" s="4"/>
      <c r="IK675" s="4">
        <v>0</v>
      </c>
      <c r="IL675" s="4"/>
      <c r="IM675" s="4"/>
      <c r="IN675" s="4"/>
      <c r="IO675" s="4"/>
      <c r="IP675" s="4"/>
      <c r="IQ675" s="4"/>
      <c r="IR675" s="4"/>
      <c r="IS675" s="4"/>
      <c r="IT675" s="4"/>
      <c r="IU675" s="4"/>
    </row>
    <row r="676" spans="1:255" x14ac:dyDescent="0.25">
      <c r="A676" s="3">
        <v>17</v>
      </c>
      <c r="B676" s="3">
        <v>1</v>
      </c>
      <c r="C676" s="3"/>
      <c r="D676" s="3"/>
      <c r="E676" s="3" t="s">
        <v>874</v>
      </c>
      <c r="F676" s="3" t="s">
        <v>875</v>
      </c>
      <c r="G676" s="3" t="s">
        <v>876</v>
      </c>
      <c r="H676" s="3" t="s">
        <v>769</v>
      </c>
      <c r="I676" s="3">
        <f>ROUND(928*1.02,9)</f>
        <v>946.56</v>
      </c>
      <c r="J676" s="3">
        <v>0</v>
      </c>
      <c r="K676" s="3">
        <f>ROUND(928*1.02,9)</f>
        <v>946.56</v>
      </c>
      <c r="L676" s="3"/>
      <c r="M676" s="3"/>
      <c r="N676" s="3"/>
      <c r="O676" s="3">
        <f t="shared" si="863"/>
        <v>7903.78</v>
      </c>
      <c r="P676" s="3">
        <f t="shared" si="864"/>
        <v>7903.78</v>
      </c>
      <c r="Q676" s="3">
        <f t="shared" si="865"/>
        <v>0</v>
      </c>
      <c r="R676" s="3">
        <f t="shared" si="866"/>
        <v>0</v>
      </c>
      <c r="S676" s="3">
        <f t="shared" si="867"/>
        <v>0</v>
      </c>
      <c r="T676" s="3">
        <f t="shared" si="868"/>
        <v>0</v>
      </c>
      <c r="U676" s="3">
        <f t="shared" si="869"/>
        <v>0</v>
      </c>
      <c r="V676" s="3">
        <f t="shared" si="870"/>
        <v>0</v>
      </c>
      <c r="W676" s="3">
        <f t="shared" si="871"/>
        <v>0</v>
      </c>
      <c r="X676" s="3">
        <f t="shared" si="872"/>
        <v>0</v>
      </c>
      <c r="Y676" s="3">
        <f t="shared" si="873"/>
        <v>0</v>
      </c>
      <c r="Z676" s="3"/>
      <c r="AA676" s="3">
        <v>54971259</v>
      </c>
      <c r="AB676" s="3">
        <f t="shared" si="874"/>
        <v>8.35</v>
      </c>
      <c r="AC676" s="3">
        <f t="shared" si="875"/>
        <v>8.35</v>
      </c>
      <c r="AD676" s="3">
        <f t="shared" si="876"/>
        <v>0</v>
      </c>
      <c r="AE676" s="3">
        <f t="shared" si="877"/>
        <v>0</v>
      </c>
      <c r="AF676" s="3">
        <f t="shared" si="878"/>
        <v>0</v>
      </c>
      <c r="AG676" s="3">
        <f t="shared" si="879"/>
        <v>0</v>
      </c>
      <c r="AH676" s="3">
        <f t="shared" si="880"/>
        <v>0</v>
      </c>
      <c r="AI676" s="3">
        <f t="shared" si="881"/>
        <v>0</v>
      </c>
      <c r="AJ676" s="3">
        <f t="shared" si="882"/>
        <v>0</v>
      </c>
      <c r="AK676" s="3">
        <v>8.35</v>
      </c>
      <c r="AL676" s="3">
        <v>8.35</v>
      </c>
      <c r="AM676" s="3">
        <v>0</v>
      </c>
      <c r="AN676" s="3">
        <v>0</v>
      </c>
      <c r="AO676" s="3">
        <v>0</v>
      </c>
      <c r="AP676" s="3">
        <v>0</v>
      </c>
      <c r="AQ676" s="3">
        <v>0</v>
      </c>
      <c r="AR676" s="3">
        <v>0</v>
      </c>
      <c r="AS676" s="3">
        <v>0</v>
      </c>
      <c r="AT676" s="3">
        <v>0</v>
      </c>
      <c r="AU676" s="3">
        <v>0</v>
      </c>
      <c r="AV676" s="3">
        <v>1</v>
      </c>
      <c r="AW676" s="3">
        <v>1</v>
      </c>
      <c r="AX676" s="3"/>
      <c r="AY676" s="3"/>
      <c r="AZ676" s="3">
        <v>1</v>
      </c>
      <c r="BA676" s="3">
        <v>1</v>
      </c>
      <c r="BB676" s="3">
        <v>1</v>
      </c>
      <c r="BC676" s="3">
        <v>1</v>
      </c>
      <c r="BD676" s="3" t="s">
        <v>3</v>
      </c>
      <c r="BE676" s="3" t="s">
        <v>3</v>
      </c>
      <c r="BF676" s="3" t="s">
        <v>3</v>
      </c>
      <c r="BG676" s="3" t="s">
        <v>3</v>
      </c>
      <c r="BH676" s="3">
        <v>3</v>
      </c>
      <c r="BI676" s="3">
        <v>2</v>
      </c>
      <c r="BJ676" s="3" t="s">
        <v>875</v>
      </c>
      <c r="BK676" s="3"/>
      <c r="BL676" s="3"/>
      <c r="BM676" s="3">
        <v>400005</v>
      </c>
      <c r="BN676" s="3">
        <v>0</v>
      </c>
      <c r="BO676" s="3" t="s">
        <v>3</v>
      </c>
      <c r="BP676" s="3">
        <v>0</v>
      </c>
      <c r="BQ676" s="3">
        <v>213</v>
      </c>
      <c r="BR676" s="3">
        <v>0</v>
      </c>
      <c r="BS676" s="3">
        <v>1</v>
      </c>
      <c r="BT676" s="3">
        <v>1</v>
      </c>
      <c r="BU676" s="3">
        <v>1</v>
      </c>
      <c r="BV676" s="3">
        <v>1</v>
      </c>
      <c r="BW676" s="3">
        <v>1</v>
      </c>
      <c r="BX676" s="3">
        <v>1</v>
      </c>
      <c r="BY676" s="3" t="s">
        <v>3</v>
      </c>
      <c r="BZ676" s="3">
        <v>0</v>
      </c>
      <c r="CA676" s="3">
        <v>0</v>
      </c>
      <c r="CB676" s="3" t="s">
        <v>3</v>
      </c>
      <c r="CC676" s="3"/>
      <c r="CD676" s="3"/>
      <c r="CE676" s="3">
        <v>1566</v>
      </c>
      <c r="CF676" s="3">
        <v>0</v>
      </c>
      <c r="CG676" s="3">
        <v>0</v>
      </c>
      <c r="CH676" s="3"/>
      <c r="CI676" s="3"/>
      <c r="CJ676" s="3"/>
      <c r="CK676" s="3"/>
      <c r="CL676" s="3"/>
      <c r="CM676" s="3">
        <v>0</v>
      </c>
      <c r="CN676" s="3" t="s">
        <v>3</v>
      </c>
      <c r="CO676" s="3">
        <v>0</v>
      </c>
      <c r="CP676" s="3">
        <f t="shared" si="883"/>
        <v>7903.78</v>
      </c>
      <c r="CQ676" s="3">
        <f t="shared" si="884"/>
        <v>8.35</v>
      </c>
      <c r="CR676" s="3">
        <f t="shared" si="885"/>
        <v>0</v>
      </c>
      <c r="CS676" s="3">
        <f t="shared" si="886"/>
        <v>0</v>
      </c>
      <c r="CT676" s="3">
        <f t="shared" si="887"/>
        <v>0</v>
      </c>
      <c r="CU676" s="3">
        <f t="shared" si="888"/>
        <v>0</v>
      </c>
      <c r="CV676" s="3">
        <f t="shared" si="889"/>
        <v>0</v>
      </c>
      <c r="CW676" s="3">
        <f t="shared" si="890"/>
        <v>0</v>
      </c>
      <c r="CX676" s="3">
        <f t="shared" si="891"/>
        <v>0</v>
      </c>
      <c r="CY676" s="3">
        <f t="shared" si="892"/>
        <v>0</v>
      </c>
      <c r="CZ676" s="3">
        <f t="shared" si="893"/>
        <v>0</v>
      </c>
      <c r="DA676" s="3"/>
      <c r="DB676" s="3"/>
      <c r="DC676" s="3" t="s">
        <v>3</v>
      </c>
      <c r="DD676" s="3" t="s">
        <v>3</v>
      </c>
      <c r="DE676" s="3" t="s">
        <v>3</v>
      </c>
      <c r="DF676" s="3" t="s">
        <v>3</v>
      </c>
      <c r="DG676" s="3" t="s">
        <v>3</v>
      </c>
      <c r="DH676" s="3" t="s">
        <v>3</v>
      </c>
      <c r="DI676" s="3" t="s">
        <v>3</v>
      </c>
      <c r="DJ676" s="3" t="s">
        <v>3</v>
      </c>
      <c r="DK676" s="3" t="s">
        <v>3</v>
      </c>
      <c r="DL676" s="3" t="s">
        <v>3</v>
      </c>
      <c r="DM676" s="3" t="s">
        <v>3</v>
      </c>
      <c r="DN676" s="3">
        <v>0</v>
      </c>
      <c r="DO676" s="3">
        <v>0</v>
      </c>
      <c r="DP676" s="3">
        <v>1</v>
      </c>
      <c r="DQ676" s="3">
        <v>1</v>
      </c>
      <c r="DR676" s="3"/>
      <c r="DS676" s="3"/>
      <c r="DT676" s="3"/>
      <c r="DU676" s="3">
        <v>1003</v>
      </c>
      <c r="DV676" s="3" t="s">
        <v>769</v>
      </c>
      <c r="DW676" s="3" t="s">
        <v>769</v>
      </c>
      <c r="DX676" s="3">
        <v>1</v>
      </c>
      <c r="DY676" s="3"/>
      <c r="DZ676" s="3" t="s">
        <v>3</v>
      </c>
      <c r="EA676" s="3" t="s">
        <v>3</v>
      </c>
      <c r="EB676" s="3" t="s">
        <v>3</v>
      </c>
      <c r="EC676" s="3" t="s">
        <v>3</v>
      </c>
      <c r="ED676" s="3"/>
      <c r="EE676" s="3">
        <v>57042888</v>
      </c>
      <c r="EF676" s="3">
        <v>213</v>
      </c>
      <c r="EG676" s="3" t="s">
        <v>456</v>
      </c>
      <c r="EH676" s="3">
        <v>0</v>
      </c>
      <c r="EI676" s="3" t="s">
        <v>3</v>
      </c>
      <c r="EJ676" s="3">
        <v>1</v>
      </c>
      <c r="EK676" s="3">
        <v>400005</v>
      </c>
      <c r="EL676" s="3" t="s">
        <v>456</v>
      </c>
      <c r="EM676" s="3" t="s">
        <v>457</v>
      </c>
      <c r="EN676" s="3"/>
      <c r="EO676" s="3" t="s">
        <v>3</v>
      </c>
      <c r="EP676" s="3"/>
      <c r="EQ676" s="3">
        <v>16</v>
      </c>
      <c r="ER676" s="3">
        <v>0</v>
      </c>
      <c r="ES676" s="3">
        <v>8.35</v>
      </c>
      <c r="ET676" s="3">
        <v>0</v>
      </c>
      <c r="EU676" s="3">
        <v>0</v>
      </c>
      <c r="EV676" s="3">
        <v>0</v>
      </c>
      <c r="EW676" s="3">
        <v>0</v>
      </c>
      <c r="EX676" s="3">
        <v>0</v>
      </c>
      <c r="EY676" s="3">
        <v>0</v>
      </c>
      <c r="EZ676" s="3"/>
      <c r="FA676" s="3"/>
      <c r="FB676" s="3"/>
      <c r="FC676" s="3"/>
      <c r="FD676" s="3"/>
      <c r="FE676" s="3"/>
      <c r="FF676" s="3"/>
      <c r="FG676" s="3"/>
      <c r="FH676" s="3"/>
      <c r="FI676" s="3"/>
      <c r="FJ676" s="3"/>
      <c r="FK676" s="3"/>
      <c r="FL676" s="3"/>
      <c r="FM676" s="3"/>
      <c r="FN676" s="3"/>
      <c r="FO676" s="3"/>
      <c r="FP676" s="3"/>
      <c r="FQ676" s="3">
        <v>0</v>
      </c>
      <c r="FR676" s="3">
        <v>0</v>
      </c>
      <c r="FS676" s="3">
        <v>0</v>
      </c>
      <c r="FT676" s="3"/>
      <c r="FU676" s="3"/>
      <c r="FV676" s="3"/>
      <c r="FW676" s="3"/>
      <c r="FX676" s="3">
        <v>0</v>
      </c>
      <c r="FY676" s="3">
        <v>0</v>
      </c>
      <c r="FZ676" s="3"/>
      <c r="GA676" s="3" t="s">
        <v>877</v>
      </c>
      <c r="GB676" s="3"/>
      <c r="GC676" s="3"/>
      <c r="GD676" s="3">
        <v>1</v>
      </c>
      <c r="GE676" s="3"/>
      <c r="GF676" s="3">
        <v>-1017573704</v>
      </c>
      <c r="GG676" s="3">
        <v>2</v>
      </c>
      <c r="GH676" s="3">
        <v>4</v>
      </c>
      <c r="GI676" s="3">
        <v>-2</v>
      </c>
      <c r="GJ676" s="3">
        <v>0</v>
      </c>
      <c r="GK676" s="3">
        <v>0</v>
      </c>
      <c r="GL676" s="3">
        <f t="shared" si="894"/>
        <v>0</v>
      </c>
      <c r="GM676" s="3">
        <f t="shared" si="895"/>
        <v>7903.78</v>
      </c>
      <c r="GN676" s="3">
        <f t="shared" si="896"/>
        <v>0</v>
      </c>
      <c r="GO676" s="3">
        <f t="shared" si="897"/>
        <v>7903.78</v>
      </c>
      <c r="GP676" s="3">
        <f t="shared" si="898"/>
        <v>0</v>
      </c>
      <c r="GQ676" s="3"/>
      <c r="GR676" s="3">
        <v>1</v>
      </c>
      <c r="GS676" s="3">
        <v>2</v>
      </c>
      <c r="GT676" s="3">
        <v>0</v>
      </c>
      <c r="GU676" s="3" t="s">
        <v>3</v>
      </c>
      <c r="GV676" s="3">
        <f t="shared" si="899"/>
        <v>0</v>
      </c>
      <c r="GW676" s="3">
        <v>1</v>
      </c>
      <c r="GX676" s="3">
        <f t="shared" si="900"/>
        <v>0</v>
      </c>
      <c r="GY676" s="3"/>
      <c r="GZ676" s="3"/>
      <c r="HA676" s="3">
        <v>0</v>
      </c>
      <c r="HB676" s="3">
        <v>0</v>
      </c>
      <c r="HC676" s="3">
        <f t="shared" si="901"/>
        <v>0</v>
      </c>
      <c r="HD676" s="3"/>
      <c r="HE676" s="3" t="s">
        <v>459</v>
      </c>
      <c r="HF676" s="3" t="s">
        <v>37</v>
      </c>
      <c r="HG676" s="3"/>
      <c r="HH676" s="3"/>
      <c r="HI676" s="3"/>
      <c r="HJ676" s="3"/>
      <c r="HK676" s="3"/>
      <c r="HL676" s="3"/>
      <c r="HM676" s="3" t="s">
        <v>3</v>
      </c>
      <c r="HN676" s="3" t="s">
        <v>3</v>
      </c>
      <c r="HO676" s="3" t="s">
        <v>3</v>
      </c>
      <c r="HP676" s="3" t="s">
        <v>3</v>
      </c>
      <c r="HQ676" s="3" t="s">
        <v>3</v>
      </c>
      <c r="HR676" s="3"/>
      <c r="HS676" s="3">
        <v>0</v>
      </c>
      <c r="HT676" s="3"/>
      <c r="HU676" s="3"/>
      <c r="HV676" s="3"/>
      <c r="HW676" s="3"/>
      <c r="HX676" s="3"/>
      <c r="HY676" s="3"/>
      <c r="HZ676" s="3"/>
      <c r="IA676" s="3"/>
      <c r="IB676" s="3"/>
      <c r="IC676" s="3"/>
      <c r="ID676" s="3"/>
      <c r="IE676" s="3"/>
      <c r="IF676" s="3"/>
      <c r="IG676" s="3"/>
      <c r="IH676" s="3"/>
      <c r="II676" s="3"/>
      <c r="IJ676" s="3"/>
      <c r="IK676" s="3">
        <v>0</v>
      </c>
      <c r="IL676" s="3"/>
      <c r="IM676" s="3"/>
      <c r="IN676" s="3"/>
      <c r="IO676" s="3"/>
      <c r="IP676" s="3"/>
      <c r="IQ676" s="3"/>
      <c r="IR676" s="3"/>
      <c r="IS676" s="3"/>
      <c r="IT676" s="3"/>
      <c r="IU676" s="3"/>
    </row>
    <row r="677" spans="1:255" x14ac:dyDescent="0.25">
      <c r="A677" s="4">
        <v>17</v>
      </c>
      <c r="B677" s="4">
        <v>1</v>
      </c>
      <c r="C677" s="4"/>
      <c r="D677" s="4"/>
      <c r="E677" s="4" t="s">
        <v>874</v>
      </c>
      <c r="F677" s="4" t="s">
        <v>875</v>
      </c>
      <c r="G677" s="4" t="s">
        <v>876</v>
      </c>
      <c r="H677" s="4" t="s">
        <v>769</v>
      </c>
      <c r="I677" s="4">
        <f>ROUND(928*1.02,9)</f>
        <v>946.56</v>
      </c>
      <c r="J677" s="4">
        <v>0</v>
      </c>
      <c r="K677" s="4">
        <f>ROUND(928*1.02,9)</f>
        <v>946.56</v>
      </c>
      <c r="L677" s="4"/>
      <c r="M677" s="4"/>
      <c r="N677" s="4"/>
      <c r="O677" s="4">
        <f t="shared" si="863"/>
        <v>77773.2</v>
      </c>
      <c r="P677" s="4">
        <f t="shared" si="864"/>
        <v>77773.2</v>
      </c>
      <c r="Q677" s="4">
        <f t="shared" si="865"/>
        <v>0</v>
      </c>
      <c r="R677" s="4">
        <f t="shared" si="866"/>
        <v>0</v>
      </c>
      <c r="S677" s="4">
        <f t="shared" si="867"/>
        <v>0</v>
      </c>
      <c r="T677" s="4">
        <f t="shared" si="868"/>
        <v>0</v>
      </c>
      <c r="U677" s="4">
        <f t="shared" si="869"/>
        <v>0</v>
      </c>
      <c r="V677" s="4">
        <f t="shared" si="870"/>
        <v>0</v>
      </c>
      <c r="W677" s="4">
        <f t="shared" si="871"/>
        <v>0</v>
      </c>
      <c r="X677" s="4">
        <f t="shared" si="872"/>
        <v>0</v>
      </c>
      <c r="Y677" s="4">
        <f t="shared" si="873"/>
        <v>0</v>
      </c>
      <c r="Z677" s="4"/>
      <c r="AA677" s="4">
        <v>55890823</v>
      </c>
      <c r="AB677" s="4">
        <f t="shared" si="874"/>
        <v>8.35</v>
      </c>
      <c r="AC677" s="4">
        <f t="shared" si="875"/>
        <v>8.35</v>
      </c>
      <c r="AD677" s="4">
        <f t="shared" si="876"/>
        <v>0</v>
      </c>
      <c r="AE677" s="4">
        <f t="shared" si="877"/>
        <v>0</v>
      </c>
      <c r="AF677" s="4">
        <f t="shared" si="878"/>
        <v>0</v>
      </c>
      <c r="AG677" s="4">
        <f t="shared" si="879"/>
        <v>0</v>
      </c>
      <c r="AH677" s="4">
        <f t="shared" si="880"/>
        <v>0</v>
      </c>
      <c r="AI677" s="4">
        <f t="shared" si="881"/>
        <v>0</v>
      </c>
      <c r="AJ677" s="4">
        <f t="shared" si="882"/>
        <v>0</v>
      </c>
      <c r="AK677" s="4">
        <v>8.35</v>
      </c>
      <c r="AL677" s="4">
        <v>8.35</v>
      </c>
      <c r="AM677" s="4">
        <v>0</v>
      </c>
      <c r="AN677" s="4">
        <v>0</v>
      </c>
      <c r="AO677" s="4">
        <v>0</v>
      </c>
      <c r="AP677" s="4">
        <v>0</v>
      </c>
      <c r="AQ677" s="4">
        <v>0</v>
      </c>
      <c r="AR677" s="4">
        <v>0</v>
      </c>
      <c r="AS677" s="4">
        <v>0</v>
      </c>
      <c r="AT677" s="4">
        <v>0</v>
      </c>
      <c r="AU677" s="4">
        <v>0</v>
      </c>
      <c r="AV677" s="4">
        <v>1</v>
      </c>
      <c r="AW677" s="4">
        <v>1</v>
      </c>
      <c r="AX677" s="4"/>
      <c r="AY677" s="4"/>
      <c r="AZ677" s="4">
        <v>1</v>
      </c>
      <c r="BA677" s="4">
        <v>1</v>
      </c>
      <c r="BB677" s="4">
        <v>1</v>
      </c>
      <c r="BC677" s="4">
        <v>9.84</v>
      </c>
      <c r="BD677" s="4" t="s">
        <v>3</v>
      </c>
      <c r="BE677" s="4" t="s">
        <v>3</v>
      </c>
      <c r="BF677" s="4" t="s">
        <v>3</v>
      </c>
      <c r="BG677" s="4" t="s">
        <v>3</v>
      </c>
      <c r="BH677" s="4">
        <v>3</v>
      </c>
      <c r="BI677" s="4">
        <v>2</v>
      </c>
      <c r="BJ677" s="4" t="s">
        <v>875</v>
      </c>
      <c r="BK677" s="4"/>
      <c r="BL677" s="4"/>
      <c r="BM677" s="4">
        <v>400005</v>
      </c>
      <c r="BN677" s="4">
        <v>0</v>
      </c>
      <c r="BO677" s="4" t="s">
        <v>3</v>
      </c>
      <c r="BP677" s="4">
        <v>0</v>
      </c>
      <c r="BQ677" s="4">
        <v>213</v>
      </c>
      <c r="BR677" s="4">
        <v>0</v>
      </c>
      <c r="BS677" s="4">
        <v>1</v>
      </c>
      <c r="BT677" s="4">
        <v>1</v>
      </c>
      <c r="BU677" s="4">
        <v>1</v>
      </c>
      <c r="BV677" s="4">
        <v>1</v>
      </c>
      <c r="BW677" s="4">
        <v>1</v>
      </c>
      <c r="BX677" s="4">
        <v>1</v>
      </c>
      <c r="BY677" s="4" t="s">
        <v>3</v>
      </c>
      <c r="BZ677" s="4">
        <v>0</v>
      </c>
      <c r="CA677" s="4">
        <v>0</v>
      </c>
      <c r="CB677" s="4" t="s">
        <v>3</v>
      </c>
      <c r="CC677" s="4"/>
      <c r="CD677" s="4"/>
      <c r="CE677" s="4">
        <v>1566</v>
      </c>
      <c r="CF677" s="4">
        <v>0</v>
      </c>
      <c r="CG677" s="4">
        <v>0</v>
      </c>
      <c r="CH677" s="4"/>
      <c r="CI677" s="4"/>
      <c r="CJ677" s="4"/>
      <c r="CK677" s="4"/>
      <c r="CL677" s="4"/>
      <c r="CM677" s="4">
        <v>0</v>
      </c>
      <c r="CN677" s="4" t="s">
        <v>3</v>
      </c>
      <c r="CO677" s="4">
        <v>0</v>
      </c>
      <c r="CP677" s="4">
        <f t="shared" si="883"/>
        <v>77773.2</v>
      </c>
      <c r="CQ677" s="4">
        <f t="shared" si="884"/>
        <v>82.16</v>
      </c>
      <c r="CR677" s="4">
        <f t="shared" si="885"/>
        <v>0</v>
      </c>
      <c r="CS677" s="4">
        <f t="shared" si="886"/>
        <v>0</v>
      </c>
      <c r="CT677" s="4">
        <f t="shared" si="887"/>
        <v>0</v>
      </c>
      <c r="CU677" s="4">
        <f t="shared" si="888"/>
        <v>0</v>
      </c>
      <c r="CV677" s="4">
        <f t="shared" si="889"/>
        <v>0</v>
      </c>
      <c r="CW677" s="4">
        <f t="shared" si="890"/>
        <v>0</v>
      </c>
      <c r="CX677" s="4">
        <f t="shared" si="891"/>
        <v>0</v>
      </c>
      <c r="CY677" s="4">
        <f t="shared" si="892"/>
        <v>0</v>
      </c>
      <c r="CZ677" s="4">
        <f t="shared" si="893"/>
        <v>0</v>
      </c>
      <c r="DA677" s="4"/>
      <c r="DB677" s="4"/>
      <c r="DC677" s="4" t="s">
        <v>3</v>
      </c>
      <c r="DD677" s="4" t="s">
        <v>3</v>
      </c>
      <c r="DE677" s="4" t="s">
        <v>3</v>
      </c>
      <c r="DF677" s="4" t="s">
        <v>3</v>
      </c>
      <c r="DG677" s="4" t="s">
        <v>3</v>
      </c>
      <c r="DH677" s="4" t="s">
        <v>3</v>
      </c>
      <c r="DI677" s="4" t="s">
        <v>3</v>
      </c>
      <c r="DJ677" s="4" t="s">
        <v>3</v>
      </c>
      <c r="DK677" s="4" t="s">
        <v>3</v>
      </c>
      <c r="DL677" s="4" t="s">
        <v>3</v>
      </c>
      <c r="DM677" s="4" t="s">
        <v>3</v>
      </c>
      <c r="DN677" s="4">
        <v>0</v>
      </c>
      <c r="DO677" s="4">
        <v>0</v>
      </c>
      <c r="DP677" s="4">
        <v>1</v>
      </c>
      <c r="DQ677" s="4">
        <v>1</v>
      </c>
      <c r="DR677" s="4"/>
      <c r="DS677" s="4"/>
      <c r="DT677" s="4"/>
      <c r="DU677" s="4">
        <v>1003</v>
      </c>
      <c r="DV677" s="4" t="s">
        <v>769</v>
      </c>
      <c r="DW677" s="4" t="s">
        <v>769</v>
      </c>
      <c r="DX677" s="4">
        <v>1</v>
      </c>
      <c r="DY677" s="4"/>
      <c r="DZ677" s="4" t="s">
        <v>3</v>
      </c>
      <c r="EA677" s="4" t="s">
        <v>3</v>
      </c>
      <c r="EB677" s="4" t="s">
        <v>3</v>
      </c>
      <c r="EC677" s="4" t="s">
        <v>3</v>
      </c>
      <c r="ED677" s="4"/>
      <c r="EE677" s="4">
        <v>57042888</v>
      </c>
      <c r="EF677" s="4">
        <v>213</v>
      </c>
      <c r="EG677" s="4" t="s">
        <v>456</v>
      </c>
      <c r="EH677" s="4">
        <v>0</v>
      </c>
      <c r="EI677" s="4" t="s">
        <v>3</v>
      </c>
      <c r="EJ677" s="4">
        <v>1</v>
      </c>
      <c r="EK677" s="4">
        <v>400005</v>
      </c>
      <c r="EL677" s="4" t="s">
        <v>456</v>
      </c>
      <c r="EM677" s="4" t="s">
        <v>457</v>
      </c>
      <c r="EN677" s="4"/>
      <c r="EO677" s="4" t="s">
        <v>3</v>
      </c>
      <c r="EP677" s="4"/>
      <c r="EQ677" s="4">
        <v>16</v>
      </c>
      <c r="ER677" s="4">
        <v>0</v>
      </c>
      <c r="ES677" s="4">
        <v>8.35</v>
      </c>
      <c r="ET677" s="4">
        <v>0</v>
      </c>
      <c r="EU677" s="4">
        <v>0</v>
      </c>
      <c r="EV677" s="4">
        <v>0</v>
      </c>
      <c r="EW677" s="4">
        <v>0</v>
      </c>
      <c r="EX677" s="4">
        <v>0</v>
      </c>
      <c r="EY677" s="4">
        <v>0</v>
      </c>
      <c r="EZ677" s="4">
        <v>5</v>
      </c>
      <c r="FA677" s="4"/>
      <c r="FB677" s="4"/>
      <c r="FC677" s="4">
        <v>1</v>
      </c>
      <c r="FD677" s="4">
        <v>18</v>
      </c>
      <c r="FE677" s="4"/>
      <c r="FF677" s="4">
        <v>98.33</v>
      </c>
      <c r="FG677" s="4"/>
      <c r="FH677" s="4"/>
      <c r="FI677" s="4"/>
      <c r="FJ677" s="4"/>
      <c r="FK677" s="4"/>
      <c r="FL677" s="4"/>
      <c r="FM677" s="4"/>
      <c r="FN677" s="4"/>
      <c r="FO677" s="4"/>
      <c r="FP677" s="4"/>
      <c r="FQ677" s="4">
        <v>0</v>
      </c>
      <c r="FR677" s="4">
        <v>0</v>
      </c>
      <c r="FS677" s="4">
        <v>0</v>
      </c>
      <c r="FT677" s="4"/>
      <c r="FU677" s="4"/>
      <c r="FV677" s="4"/>
      <c r="FW677" s="4"/>
      <c r="FX677" s="4">
        <v>0</v>
      </c>
      <c r="FY677" s="4">
        <v>0</v>
      </c>
      <c r="FZ677" s="4"/>
      <c r="GA677" s="4" t="s">
        <v>877</v>
      </c>
      <c r="GB677" s="4"/>
      <c r="GC677" s="4"/>
      <c r="GD677" s="4">
        <v>1</v>
      </c>
      <c r="GE677" s="4"/>
      <c r="GF677" s="4">
        <v>-1017573704</v>
      </c>
      <c r="GG677" s="4">
        <v>2</v>
      </c>
      <c r="GH677" s="4">
        <v>3</v>
      </c>
      <c r="GI677" s="4">
        <v>5</v>
      </c>
      <c r="GJ677" s="4">
        <v>0</v>
      </c>
      <c r="GK677" s="4">
        <v>0</v>
      </c>
      <c r="GL677" s="4">
        <f t="shared" si="894"/>
        <v>0</v>
      </c>
      <c r="GM677" s="4">
        <f t="shared" si="895"/>
        <v>77773.2</v>
      </c>
      <c r="GN677" s="4">
        <f t="shared" si="896"/>
        <v>0</v>
      </c>
      <c r="GO677" s="4">
        <f t="shared" si="897"/>
        <v>77773.2</v>
      </c>
      <c r="GP677" s="4">
        <f t="shared" si="898"/>
        <v>0</v>
      </c>
      <c r="GQ677" s="4"/>
      <c r="GR677" s="4">
        <v>1</v>
      </c>
      <c r="GS677" s="4">
        <v>1</v>
      </c>
      <c r="GT677" s="4">
        <v>0</v>
      </c>
      <c r="GU677" s="4" t="s">
        <v>3</v>
      </c>
      <c r="GV677" s="4">
        <f t="shared" si="899"/>
        <v>0</v>
      </c>
      <c r="GW677" s="4">
        <v>1</v>
      </c>
      <c r="GX677" s="4">
        <f t="shared" si="900"/>
        <v>0</v>
      </c>
      <c r="GY677" s="4"/>
      <c r="GZ677" s="4"/>
      <c r="HA677" s="4">
        <v>0</v>
      </c>
      <c r="HB677" s="4">
        <v>0</v>
      </c>
      <c r="HC677" s="4">
        <f t="shared" si="901"/>
        <v>0</v>
      </c>
      <c r="HD677" s="4"/>
      <c r="HE677" s="4" t="s">
        <v>459</v>
      </c>
      <c r="HF677" s="4" t="s">
        <v>37</v>
      </c>
      <c r="HG677" s="4"/>
      <c r="HH677" s="4"/>
      <c r="HI677" s="4"/>
      <c r="HJ677" s="4"/>
      <c r="HK677" s="4"/>
      <c r="HL677" s="4"/>
      <c r="HM677" s="4" t="s">
        <v>3</v>
      </c>
      <c r="HN677" s="4" t="s">
        <v>3</v>
      </c>
      <c r="HO677" s="4" t="s">
        <v>3</v>
      </c>
      <c r="HP677" s="4" t="s">
        <v>3</v>
      </c>
      <c r="HQ677" s="4" t="s">
        <v>3</v>
      </c>
      <c r="HR677" s="4"/>
      <c r="HS677" s="4">
        <v>0</v>
      </c>
      <c r="HT677" s="4"/>
      <c r="HU677" s="4"/>
      <c r="HV677" s="4"/>
      <c r="HW677" s="4"/>
      <c r="HX677" s="4"/>
      <c r="HY677" s="4"/>
      <c r="HZ677" s="4"/>
      <c r="IA677" s="4"/>
      <c r="IB677" s="4"/>
      <c r="IC677" s="4"/>
      <c r="ID677" s="4"/>
      <c r="IE677" s="4"/>
      <c r="IF677" s="4"/>
      <c r="IG677" s="4"/>
      <c r="IH677" s="4"/>
      <c r="II677" s="4"/>
      <c r="IJ677" s="4"/>
      <c r="IK677" s="4">
        <v>0</v>
      </c>
      <c r="IL677" s="4"/>
      <c r="IM677" s="4"/>
      <c r="IN677" s="4"/>
      <c r="IO677" s="4"/>
      <c r="IP677" s="4"/>
      <c r="IQ677" s="4"/>
      <c r="IR677" s="4"/>
      <c r="IS677" s="4"/>
      <c r="IT677" s="4"/>
      <c r="IU677" s="4"/>
    </row>
    <row r="678" spans="1:255" x14ac:dyDescent="0.25">
      <c r="A678" s="3">
        <v>17</v>
      </c>
      <c r="B678" s="3">
        <v>1</v>
      </c>
      <c r="C678" s="3"/>
      <c r="D678" s="3"/>
      <c r="E678" s="3" t="s">
        <v>878</v>
      </c>
      <c r="F678" s="3" t="s">
        <v>879</v>
      </c>
      <c r="G678" s="3" t="s">
        <v>880</v>
      </c>
      <c r="H678" s="3" t="s">
        <v>769</v>
      </c>
      <c r="I678" s="3">
        <f>ROUND(35*1.02,9)</f>
        <v>35.700000000000003</v>
      </c>
      <c r="J678" s="3">
        <v>0</v>
      </c>
      <c r="K678" s="3">
        <f>ROUND(35*1.02,9)</f>
        <v>35.700000000000003</v>
      </c>
      <c r="L678" s="3"/>
      <c r="M678" s="3"/>
      <c r="N678" s="3"/>
      <c r="O678" s="3">
        <f t="shared" si="863"/>
        <v>552.99</v>
      </c>
      <c r="P678" s="3">
        <f t="shared" si="864"/>
        <v>552.99</v>
      </c>
      <c r="Q678" s="3">
        <f t="shared" si="865"/>
        <v>0</v>
      </c>
      <c r="R678" s="3">
        <f t="shared" si="866"/>
        <v>0</v>
      </c>
      <c r="S678" s="3">
        <f t="shared" si="867"/>
        <v>0</v>
      </c>
      <c r="T678" s="3">
        <f t="shared" si="868"/>
        <v>0</v>
      </c>
      <c r="U678" s="3">
        <f t="shared" si="869"/>
        <v>0</v>
      </c>
      <c r="V678" s="3">
        <f t="shared" si="870"/>
        <v>0</v>
      </c>
      <c r="W678" s="3">
        <f t="shared" si="871"/>
        <v>0</v>
      </c>
      <c r="X678" s="3">
        <f t="shared" si="872"/>
        <v>0</v>
      </c>
      <c r="Y678" s="3">
        <f t="shared" si="873"/>
        <v>0</v>
      </c>
      <c r="Z678" s="3"/>
      <c r="AA678" s="3">
        <v>54971259</v>
      </c>
      <c r="AB678" s="3">
        <f t="shared" ref="AB678:AB681" si="902">ROUND((AC678+AD678+AF678),6)</f>
        <v>15.49</v>
      </c>
      <c r="AC678" s="3">
        <f t="shared" si="875"/>
        <v>15.49</v>
      </c>
      <c r="AD678" s="3">
        <f t="shared" ref="AD678:AD681" si="903">ROUND((((ET678)-(EU678))+AE678),6)</f>
        <v>0</v>
      </c>
      <c r="AE678" s="3">
        <f t="shared" si="877"/>
        <v>0</v>
      </c>
      <c r="AF678" s="3">
        <f t="shared" si="878"/>
        <v>0</v>
      </c>
      <c r="AG678" s="3">
        <f t="shared" si="879"/>
        <v>0</v>
      </c>
      <c r="AH678" s="3">
        <f t="shared" si="880"/>
        <v>0</v>
      </c>
      <c r="AI678" s="3">
        <f t="shared" si="881"/>
        <v>0</v>
      </c>
      <c r="AJ678" s="3">
        <f t="shared" si="882"/>
        <v>0</v>
      </c>
      <c r="AK678" s="3">
        <v>15.49</v>
      </c>
      <c r="AL678" s="3">
        <v>15.49</v>
      </c>
      <c r="AM678" s="3">
        <v>0</v>
      </c>
      <c r="AN678" s="3">
        <v>0</v>
      </c>
      <c r="AO678" s="3">
        <v>0</v>
      </c>
      <c r="AP678" s="3">
        <v>0</v>
      </c>
      <c r="AQ678" s="3">
        <v>0</v>
      </c>
      <c r="AR678" s="3">
        <v>0</v>
      </c>
      <c r="AS678" s="3">
        <v>0</v>
      </c>
      <c r="AT678" s="3">
        <v>0</v>
      </c>
      <c r="AU678" s="3">
        <v>0</v>
      </c>
      <c r="AV678" s="3">
        <v>1</v>
      </c>
      <c r="AW678" s="3">
        <v>1</v>
      </c>
      <c r="AX678" s="3"/>
      <c r="AY678" s="3"/>
      <c r="AZ678" s="3">
        <v>1</v>
      </c>
      <c r="BA678" s="3">
        <v>1</v>
      </c>
      <c r="BB678" s="3">
        <v>1</v>
      </c>
      <c r="BC678" s="3">
        <v>1</v>
      </c>
      <c r="BD678" s="3" t="s">
        <v>3</v>
      </c>
      <c r="BE678" s="3" t="s">
        <v>3</v>
      </c>
      <c r="BF678" s="3" t="s">
        <v>3</v>
      </c>
      <c r="BG678" s="3" t="s">
        <v>3</v>
      </c>
      <c r="BH678" s="3">
        <v>3</v>
      </c>
      <c r="BI678" s="3">
        <v>2</v>
      </c>
      <c r="BJ678" s="3" t="s">
        <v>879</v>
      </c>
      <c r="BK678" s="3"/>
      <c r="BL678" s="3"/>
      <c r="BM678" s="3">
        <v>400005</v>
      </c>
      <c r="BN678" s="3">
        <v>0</v>
      </c>
      <c r="BO678" s="3" t="s">
        <v>3</v>
      </c>
      <c r="BP678" s="3">
        <v>0</v>
      </c>
      <c r="BQ678" s="3">
        <v>213</v>
      </c>
      <c r="BR678" s="3">
        <v>0</v>
      </c>
      <c r="BS678" s="3">
        <v>1</v>
      </c>
      <c r="BT678" s="3">
        <v>1</v>
      </c>
      <c r="BU678" s="3">
        <v>1</v>
      </c>
      <c r="BV678" s="3">
        <v>1</v>
      </c>
      <c r="BW678" s="3">
        <v>1</v>
      </c>
      <c r="BX678" s="3">
        <v>1</v>
      </c>
      <c r="BY678" s="3" t="s">
        <v>3</v>
      </c>
      <c r="BZ678" s="3">
        <v>0</v>
      </c>
      <c r="CA678" s="3">
        <v>0</v>
      </c>
      <c r="CB678" s="3" t="s">
        <v>3</v>
      </c>
      <c r="CC678" s="3"/>
      <c r="CD678" s="3"/>
      <c r="CE678" s="3">
        <v>1566</v>
      </c>
      <c r="CF678" s="3">
        <v>0</v>
      </c>
      <c r="CG678" s="3">
        <v>0</v>
      </c>
      <c r="CH678" s="3"/>
      <c r="CI678" s="3"/>
      <c r="CJ678" s="3"/>
      <c r="CK678" s="3"/>
      <c r="CL678" s="3"/>
      <c r="CM678" s="3">
        <v>0</v>
      </c>
      <c r="CN678" s="3" t="s">
        <v>3</v>
      </c>
      <c r="CO678" s="3">
        <v>0</v>
      </c>
      <c r="CP678" s="3">
        <f t="shared" si="883"/>
        <v>552.99</v>
      </c>
      <c r="CQ678" s="3">
        <f t="shared" si="884"/>
        <v>15.49</v>
      </c>
      <c r="CR678" s="3">
        <f t="shared" si="885"/>
        <v>0</v>
      </c>
      <c r="CS678" s="3">
        <f t="shared" si="886"/>
        <v>0</v>
      </c>
      <c r="CT678" s="3">
        <f t="shared" si="887"/>
        <v>0</v>
      </c>
      <c r="CU678" s="3">
        <f t="shared" si="888"/>
        <v>0</v>
      </c>
      <c r="CV678" s="3">
        <f t="shared" si="889"/>
        <v>0</v>
      </c>
      <c r="CW678" s="3">
        <f t="shared" si="890"/>
        <v>0</v>
      </c>
      <c r="CX678" s="3">
        <f t="shared" si="891"/>
        <v>0</v>
      </c>
      <c r="CY678" s="3">
        <f t="shared" si="892"/>
        <v>0</v>
      </c>
      <c r="CZ678" s="3">
        <f t="shared" si="893"/>
        <v>0</v>
      </c>
      <c r="DA678" s="3"/>
      <c r="DB678" s="3"/>
      <c r="DC678" s="3" t="s">
        <v>3</v>
      </c>
      <c r="DD678" s="3" t="s">
        <v>3</v>
      </c>
      <c r="DE678" s="3" t="s">
        <v>3</v>
      </c>
      <c r="DF678" s="3" t="s">
        <v>3</v>
      </c>
      <c r="DG678" s="3" t="s">
        <v>3</v>
      </c>
      <c r="DH678" s="3" t="s">
        <v>3</v>
      </c>
      <c r="DI678" s="3" t="s">
        <v>3</v>
      </c>
      <c r="DJ678" s="3" t="s">
        <v>3</v>
      </c>
      <c r="DK678" s="3" t="s">
        <v>3</v>
      </c>
      <c r="DL678" s="3" t="s">
        <v>3</v>
      </c>
      <c r="DM678" s="3" t="s">
        <v>3</v>
      </c>
      <c r="DN678" s="3">
        <v>0</v>
      </c>
      <c r="DO678" s="3">
        <v>0</v>
      </c>
      <c r="DP678" s="3">
        <v>1</v>
      </c>
      <c r="DQ678" s="3">
        <v>1</v>
      </c>
      <c r="DR678" s="3"/>
      <c r="DS678" s="3"/>
      <c r="DT678" s="3"/>
      <c r="DU678" s="3">
        <v>1003</v>
      </c>
      <c r="DV678" s="3" t="s">
        <v>769</v>
      </c>
      <c r="DW678" s="3" t="s">
        <v>769</v>
      </c>
      <c r="DX678" s="3">
        <v>1</v>
      </c>
      <c r="DY678" s="3"/>
      <c r="DZ678" s="3" t="s">
        <v>3</v>
      </c>
      <c r="EA678" s="3" t="s">
        <v>3</v>
      </c>
      <c r="EB678" s="3" t="s">
        <v>3</v>
      </c>
      <c r="EC678" s="3" t="s">
        <v>3</v>
      </c>
      <c r="ED678" s="3"/>
      <c r="EE678" s="3">
        <v>57042888</v>
      </c>
      <c r="EF678" s="3">
        <v>213</v>
      </c>
      <c r="EG678" s="3" t="s">
        <v>456</v>
      </c>
      <c r="EH678" s="3">
        <v>0</v>
      </c>
      <c r="EI678" s="3" t="s">
        <v>3</v>
      </c>
      <c r="EJ678" s="3">
        <v>1</v>
      </c>
      <c r="EK678" s="3">
        <v>400005</v>
      </c>
      <c r="EL678" s="3" t="s">
        <v>456</v>
      </c>
      <c r="EM678" s="3" t="s">
        <v>457</v>
      </c>
      <c r="EN678" s="3"/>
      <c r="EO678" s="3" t="s">
        <v>3</v>
      </c>
      <c r="EP678" s="3"/>
      <c r="EQ678" s="3">
        <v>16</v>
      </c>
      <c r="ER678" s="3">
        <v>0</v>
      </c>
      <c r="ES678" s="3">
        <v>15.49</v>
      </c>
      <c r="ET678" s="3">
        <v>0</v>
      </c>
      <c r="EU678" s="3">
        <v>0</v>
      </c>
      <c r="EV678" s="3">
        <v>0</v>
      </c>
      <c r="EW678" s="3">
        <v>0</v>
      </c>
      <c r="EX678" s="3">
        <v>0</v>
      </c>
      <c r="EY678" s="3">
        <v>0</v>
      </c>
      <c r="EZ678" s="3"/>
      <c r="FA678" s="3"/>
      <c r="FB678" s="3"/>
      <c r="FC678" s="3"/>
      <c r="FD678" s="3"/>
      <c r="FE678" s="3"/>
      <c r="FF678" s="3"/>
      <c r="FG678" s="3"/>
      <c r="FH678" s="3"/>
      <c r="FI678" s="3"/>
      <c r="FJ678" s="3"/>
      <c r="FK678" s="3"/>
      <c r="FL678" s="3"/>
      <c r="FM678" s="3"/>
      <c r="FN678" s="3"/>
      <c r="FO678" s="3"/>
      <c r="FP678" s="3"/>
      <c r="FQ678" s="3">
        <v>0</v>
      </c>
      <c r="FR678" s="3">
        <v>0</v>
      </c>
      <c r="FS678" s="3">
        <v>0</v>
      </c>
      <c r="FT678" s="3"/>
      <c r="FU678" s="3"/>
      <c r="FV678" s="3"/>
      <c r="FW678" s="3"/>
      <c r="FX678" s="3">
        <v>0</v>
      </c>
      <c r="FY678" s="3">
        <v>0</v>
      </c>
      <c r="FZ678" s="3"/>
      <c r="GA678" s="3" t="s">
        <v>881</v>
      </c>
      <c r="GB678" s="3"/>
      <c r="GC678" s="3"/>
      <c r="GD678" s="3">
        <v>1</v>
      </c>
      <c r="GE678" s="3"/>
      <c r="GF678" s="3">
        <v>1368840991</v>
      </c>
      <c r="GG678" s="3">
        <v>2</v>
      </c>
      <c r="GH678" s="3">
        <v>4</v>
      </c>
      <c r="GI678" s="3">
        <v>-2</v>
      </c>
      <c r="GJ678" s="3">
        <v>0</v>
      </c>
      <c r="GK678" s="3">
        <v>0</v>
      </c>
      <c r="GL678" s="3">
        <f t="shared" si="894"/>
        <v>0</v>
      </c>
      <c r="GM678" s="3">
        <f t="shared" si="895"/>
        <v>552.99</v>
      </c>
      <c r="GN678" s="3">
        <f t="shared" ref="GN678:GN681" si="904">IF(OR(BI678=0,BI678=1),GM678-GX678,0)</f>
        <v>0</v>
      </c>
      <c r="GO678" s="3">
        <f t="shared" si="897"/>
        <v>552.99</v>
      </c>
      <c r="GP678" s="3">
        <f t="shared" si="898"/>
        <v>0</v>
      </c>
      <c r="GQ678" s="3"/>
      <c r="GR678" s="3">
        <v>1</v>
      </c>
      <c r="GS678" s="3">
        <v>2</v>
      </c>
      <c r="GT678" s="3">
        <v>0</v>
      </c>
      <c r="GU678" s="3" t="s">
        <v>3</v>
      </c>
      <c r="GV678" s="3">
        <f t="shared" si="899"/>
        <v>0</v>
      </c>
      <c r="GW678" s="3">
        <v>1</v>
      </c>
      <c r="GX678" s="3">
        <f t="shared" si="900"/>
        <v>0</v>
      </c>
      <c r="GY678" s="3"/>
      <c r="GZ678" s="3"/>
      <c r="HA678" s="3">
        <v>0</v>
      </c>
      <c r="HB678" s="3">
        <v>0</v>
      </c>
      <c r="HC678" s="3">
        <f t="shared" si="901"/>
        <v>0</v>
      </c>
      <c r="HD678" s="3"/>
      <c r="HE678" s="3" t="s">
        <v>459</v>
      </c>
      <c r="HF678" s="3" t="s">
        <v>37</v>
      </c>
      <c r="HG678" s="3"/>
      <c r="HH678" s="3"/>
      <c r="HI678" s="3"/>
      <c r="HJ678" s="3"/>
      <c r="HK678" s="3"/>
      <c r="HL678" s="3"/>
      <c r="HM678" s="3" t="s">
        <v>3</v>
      </c>
      <c r="HN678" s="3" t="s">
        <v>3</v>
      </c>
      <c r="HO678" s="3" t="s">
        <v>3</v>
      </c>
      <c r="HP678" s="3" t="s">
        <v>3</v>
      </c>
      <c r="HQ678" s="3" t="s">
        <v>3</v>
      </c>
      <c r="HR678" s="3"/>
      <c r="HS678" s="3">
        <v>0</v>
      </c>
      <c r="HT678" s="3"/>
      <c r="HU678" s="3"/>
      <c r="HV678" s="3"/>
      <c r="HW678" s="3"/>
      <c r="HX678" s="3"/>
      <c r="HY678" s="3"/>
      <c r="HZ678" s="3"/>
      <c r="IA678" s="3"/>
      <c r="IB678" s="3"/>
      <c r="IC678" s="3"/>
      <c r="ID678" s="3"/>
      <c r="IE678" s="3"/>
      <c r="IF678" s="3"/>
      <c r="IG678" s="3"/>
      <c r="IH678" s="3"/>
      <c r="II678" s="3"/>
      <c r="IJ678" s="3"/>
      <c r="IK678" s="3">
        <v>0</v>
      </c>
      <c r="IL678" s="3"/>
      <c r="IM678" s="3"/>
      <c r="IN678" s="3"/>
      <c r="IO678" s="3"/>
      <c r="IP678" s="3"/>
      <c r="IQ678" s="3"/>
      <c r="IR678" s="3"/>
      <c r="IS678" s="3"/>
      <c r="IT678" s="3"/>
      <c r="IU678" s="3"/>
    </row>
    <row r="679" spans="1:255" x14ac:dyDescent="0.25">
      <c r="A679" s="4">
        <v>17</v>
      </c>
      <c r="B679" s="4">
        <v>1</v>
      </c>
      <c r="C679" s="4"/>
      <c r="D679" s="4"/>
      <c r="E679" s="4" t="s">
        <v>878</v>
      </c>
      <c r="F679" s="4" t="s">
        <v>879</v>
      </c>
      <c r="G679" s="4" t="s">
        <v>880</v>
      </c>
      <c r="H679" s="4" t="s">
        <v>769</v>
      </c>
      <c r="I679" s="4">
        <f>ROUND(35*1.02,9)</f>
        <v>35.700000000000003</v>
      </c>
      <c r="J679" s="4">
        <v>0</v>
      </c>
      <c r="K679" s="4">
        <f>ROUND(35*1.02,9)</f>
        <v>35.700000000000003</v>
      </c>
      <c r="L679" s="4"/>
      <c r="M679" s="4"/>
      <c r="N679" s="4"/>
      <c r="O679" s="4">
        <f t="shared" si="863"/>
        <v>5441.42</v>
      </c>
      <c r="P679" s="4">
        <f t="shared" si="864"/>
        <v>5441.42</v>
      </c>
      <c r="Q679" s="4">
        <f t="shared" si="865"/>
        <v>0</v>
      </c>
      <c r="R679" s="4">
        <f t="shared" si="866"/>
        <v>0</v>
      </c>
      <c r="S679" s="4">
        <f t="shared" si="867"/>
        <v>0</v>
      </c>
      <c r="T679" s="4">
        <f t="shared" si="868"/>
        <v>0</v>
      </c>
      <c r="U679" s="4">
        <f t="shared" si="869"/>
        <v>0</v>
      </c>
      <c r="V679" s="4">
        <f t="shared" si="870"/>
        <v>0</v>
      </c>
      <c r="W679" s="4">
        <f t="shared" si="871"/>
        <v>0</v>
      </c>
      <c r="X679" s="4">
        <f t="shared" si="872"/>
        <v>0</v>
      </c>
      <c r="Y679" s="4">
        <f t="shared" si="873"/>
        <v>0</v>
      </c>
      <c r="Z679" s="4"/>
      <c r="AA679" s="4">
        <v>55890823</v>
      </c>
      <c r="AB679" s="4">
        <f t="shared" si="902"/>
        <v>15.49</v>
      </c>
      <c r="AC679" s="4">
        <f t="shared" si="875"/>
        <v>15.49</v>
      </c>
      <c r="AD679" s="4">
        <f t="shared" si="903"/>
        <v>0</v>
      </c>
      <c r="AE679" s="4">
        <f t="shared" si="877"/>
        <v>0</v>
      </c>
      <c r="AF679" s="4">
        <f t="shared" si="878"/>
        <v>0</v>
      </c>
      <c r="AG679" s="4">
        <f t="shared" si="879"/>
        <v>0</v>
      </c>
      <c r="AH679" s="4">
        <f t="shared" si="880"/>
        <v>0</v>
      </c>
      <c r="AI679" s="4">
        <f t="shared" si="881"/>
        <v>0</v>
      </c>
      <c r="AJ679" s="4">
        <f t="shared" si="882"/>
        <v>0</v>
      </c>
      <c r="AK679" s="4">
        <v>15.49</v>
      </c>
      <c r="AL679" s="4">
        <v>15.49</v>
      </c>
      <c r="AM679" s="4">
        <v>0</v>
      </c>
      <c r="AN679" s="4">
        <v>0</v>
      </c>
      <c r="AO679" s="4">
        <v>0</v>
      </c>
      <c r="AP679" s="4">
        <v>0</v>
      </c>
      <c r="AQ679" s="4">
        <v>0</v>
      </c>
      <c r="AR679" s="4">
        <v>0</v>
      </c>
      <c r="AS679" s="4">
        <v>0</v>
      </c>
      <c r="AT679" s="4">
        <v>0</v>
      </c>
      <c r="AU679" s="4">
        <v>0</v>
      </c>
      <c r="AV679" s="4">
        <v>1</v>
      </c>
      <c r="AW679" s="4">
        <v>1</v>
      </c>
      <c r="AX679" s="4"/>
      <c r="AY679" s="4"/>
      <c r="AZ679" s="4">
        <v>1</v>
      </c>
      <c r="BA679" s="4">
        <v>1</v>
      </c>
      <c r="BB679" s="4">
        <v>1</v>
      </c>
      <c r="BC679" s="4">
        <v>9.84</v>
      </c>
      <c r="BD679" s="4" t="s">
        <v>3</v>
      </c>
      <c r="BE679" s="4" t="s">
        <v>3</v>
      </c>
      <c r="BF679" s="4" t="s">
        <v>3</v>
      </c>
      <c r="BG679" s="4" t="s">
        <v>3</v>
      </c>
      <c r="BH679" s="4">
        <v>3</v>
      </c>
      <c r="BI679" s="4">
        <v>2</v>
      </c>
      <c r="BJ679" s="4" t="s">
        <v>879</v>
      </c>
      <c r="BK679" s="4"/>
      <c r="BL679" s="4"/>
      <c r="BM679" s="4">
        <v>400005</v>
      </c>
      <c r="BN679" s="4">
        <v>0</v>
      </c>
      <c r="BO679" s="4" t="s">
        <v>3</v>
      </c>
      <c r="BP679" s="4">
        <v>0</v>
      </c>
      <c r="BQ679" s="4">
        <v>213</v>
      </c>
      <c r="BR679" s="4">
        <v>0</v>
      </c>
      <c r="BS679" s="4">
        <v>1</v>
      </c>
      <c r="BT679" s="4">
        <v>1</v>
      </c>
      <c r="BU679" s="4">
        <v>1</v>
      </c>
      <c r="BV679" s="4">
        <v>1</v>
      </c>
      <c r="BW679" s="4">
        <v>1</v>
      </c>
      <c r="BX679" s="4">
        <v>1</v>
      </c>
      <c r="BY679" s="4" t="s">
        <v>3</v>
      </c>
      <c r="BZ679" s="4">
        <v>0</v>
      </c>
      <c r="CA679" s="4">
        <v>0</v>
      </c>
      <c r="CB679" s="4" t="s">
        <v>3</v>
      </c>
      <c r="CC679" s="4"/>
      <c r="CD679" s="4"/>
      <c r="CE679" s="4">
        <v>1566</v>
      </c>
      <c r="CF679" s="4">
        <v>0</v>
      </c>
      <c r="CG679" s="4">
        <v>0</v>
      </c>
      <c r="CH679" s="4"/>
      <c r="CI679" s="4"/>
      <c r="CJ679" s="4"/>
      <c r="CK679" s="4"/>
      <c r="CL679" s="4"/>
      <c r="CM679" s="4">
        <v>0</v>
      </c>
      <c r="CN679" s="4" t="s">
        <v>3</v>
      </c>
      <c r="CO679" s="4">
        <v>0</v>
      </c>
      <c r="CP679" s="4">
        <f t="shared" si="883"/>
        <v>5441.42</v>
      </c>
      <c r="CQ679" s="4">
        <f t="shared" si="884"/>
        <v>152.41999999999999</v>
      </c>
      <c r="CR679" s="4">
        <f t="shared" si="885"/>
        <v>0</v>
      </c>
      <c r="CS679" s="4">
        <f t="shared" si="886"/>
        <v>0</v>
      </c>
      <c r="CT679" s="4">
        <f t="shared" si="887"/>
        <v>0</v>
      </c>
      <c r="CU679" s="4">
        <f t="shared" si="888"/>
        <v>0</v>
      </c>
      <c r="CV679" s="4">
        <f t="shared" si="889"/>
        <v>0</v>
      </c>
      <c r="CW679" s="4">
        <f t="shared" si="890"/>
        <v>0</v>
      </c>
      <c r="CX679" s="4">
        <f t="shared" si="891"/>
        <v>0</v>
      </c>
      <c r="CY679" s="4">
        <f t="shared" si="892"/>
        <v>0</v>
      </c>
      <c r="CZ679" s="4">
        <f t="shared" si="893"/>
        <v>0</v>
      </c>
      <c r="DA679" s="4"/>
      <c r="DB679" s="4"/>
      <c r="DC679" s="4" t="s">
        <v>3</v>
      </c>
      <c r="DD679" s="4" t="s">
        <v>3</v>
      </c>
      <c r="DE679" s="4" t="s">
        <v>3</v>
      </c>
      <c r="DF679" s="4" t="s">
        <v>3</v>
      </c>
      <c r="DG679" s="4" t="s">
        <v>3</v>
      </c>
      <c r="DH679" s="4" t="s">
        <v>3</v>
      </c>
      <c r="DI679" s="4" t="s">
        <v>3</v>
      </c>
      <c r="DJ679" s="4" t="s">
        <v>3</v>
      </c>
      <c r="DK679" s="4" t="s">
        <v>3</v>
      </c>
      <c r="DL679" s="4" t="s">
        <v>3</v>
      </c>
      <c r="DM679" s="4" t="s">
        <v>3</v>
      </c>
      <c r="DN679" s="4">
        <v>0</v>
      </c>
      <c r="DO679" s="4">
        <v>0</v>
      </c>
      <c r="DP679" s="4">
        <v>1</v>
      </c>
      <c r="DQ679" s="4">
        <v>1</v>
      </c>
      <c r="DR679" s="4"/>
      <c r="DS679" s="4"/>
      <c r="DT679" s="4"/>
      <c r="DU679" s="4">
        <v>1003</v>
      </c>
      <c r="DV679" s="4" t="s">
        <v>769</v>
      </c>
      <c r="DW679" s="4" t="s">
        <v>769</v>
      </c>
      <c r="DX679" s="4">
        <v>1</v>
      </c>
      <c r="DY679" s="4"/>
      <c r="DZ679" s="4" t="s">
        <v>3</v>
      </c>
      <c r="EA679" s="4" t="s">
        <v>3</v>
      </c>
      <c r="EB679" s="4" t="s">
        <v>3</v>
      </c>
      <c r="EC679" s="4" t="s">
        <v>3</v>
      </c>
      <c r="ED679" s="4"/>
      <c r="EE679" s="4">
        <v>57042888</v>
      </c>
      <c r="EF679" s="4">
        <v>213</v>
      </c>
      <c r="EG679" s="4" t="s">
        <v>456</v>
      </c>
      <c r="EH679" s="4">
        <v>0</v>
      </c>
      <c r="EI679" s="4" t="s">
        <v>3</v>
      </c>
      <c r="EJ679" s="4">
        <v>1</v>
      </c>
      <c r="EK679" s="4">
        <v>400005</v>
      </c>
      <c r="EL679" s="4" t="s">
        <v>456</v>
      </c>
      <c r="EM679" s="4" t="s">
        <v>457</v>
      </c>
      <c r="EN679" s="4"/>
      <c r="EO679" s="4" t="s">
        <v>3</v>
      </c>
      <c r="EP679" s="4"/>
      <c r="EQ679" s="4">
        <v>16</v>
      </c>
      <c r="ER679" s="4">
        <v>0</v>
      </c>
      <c r="ES679" s="4">
        <v>15.49</v>
      </c>
      <c r="ET679" s="4">
        <v>0</v>
      </c>
      <c r="EU679" s="4">
        <v>0</v>
      </c>
      <c r="EV679" s="4">
        <v>0</v>
      </c>
      <c r="EW679" s="4">
        <v>0</v>
      </c>
      <c r="EX679" s="4">
        <v>0</v>
      </c>
      <c r="EY679" s="4">
        <v>0</v>
      </c>
      <c r="EZ679" s="4">
        <v>5</v>
      </c>
      <c r="FA679" s="4"/>
      <c r="FB679" s="4"/>
      <c r="FC679" s="4">
        <v>1</v>
      </c>
      <c r="FD679" s="4">
        <v>18</v>
      </c>
      <c r="FE679" s="4"/>
      <c r="FF679" s="4">
        <v>182.32</v>
      </c>
      <c r="FG679" s="4"/>
      <c r="FH679" s="4"/>
      <c r="FI679" s="4"/>
      <c r="FJ679" s="4"/>
      <c r="FK679" s="4"/>
      <c r="FL679" s="4"/>
      <c r="FM679" s="4"/>
      <c r="FN679" s="4"/>
      <c r="FO679" s="4"/>
      <c r="FP679" s="4"/>
      <c r="FQ679" s="4">
        <v>0</v>
      </c>
      <c r="FR679" s="4">
        <v>0</v>
      </c>
      <c r="FS679" s="4">
        <v>0</v>
      </c>
      <c r="FT679" s="4"/>
      <c r="FU679" s="4"/>
      <c r="FV679" s="4"/>
      <c r="FW679" s="4"/>
      <c r="FX679" s="4">
        <v>0</v>
      </c>
      <c r="FY679" s="4">
        <v>0</v>
      </c>
      <c r="FZ679" s="4"/>
      <c r="GA679" s="4" t="s">
        <v>881</v>
      </c>
      <c r="GB679" s="4"/>
      <c r="GC679" s="4"/>
      <c r="GD679" s="4">
        <v>1</v>
      </c>
      <c r="GE679" s="4"/>
      <c r="GF679" s="4">
        <v>1368840991</v>
      </c>
      <c r="GG679" s="4">
        <v>2</v>
      </c>
      <c r="GH679" s="4">
        <v>3</v>
      </c>
      <c r="GI679" s="4">
        <v>5</v>
      </c>
      <c r="GJ679" s="4">
        <v>0</v>
      </c>
      <c r="GK679" s="4">
        <v>0</v>
      </c>
      <c r="GL679" s="4">
        <f t="shared" si="894"/>
        <v>0</v>
      </c>
      <c r="GM679" s="4">
        <f t="shared" si="895"/>
        <v>5441.42</v>
      </c>
      <c r="GN679" s="4">
        <f t="shared" si="904"/>
        <v>0</v>
      </c>
      <c r="GO679" s="4">
        <f t="shared" si="897"/>
        <v>5441.42</v>
      </c>
      <c r="GP679" s="4">
        <f t="shared" si="898"/>
        <v>0</v>
      </c>
      <c r="GQ679" s="4"/>
      <c r="GR679" s="4">
        <v>1</v>
      </c>
      <c r="GS679" s="4">
        <v>1</v>
      </c>
      <c r="GT679" s="4">
        <v>0</v>
      </c>
      <c r="GU679" s="4" t="s">
        <v>3</v>
      </c>
      <c r="GV679" s="4">
        <f t="shared" si="899"/>
        <v>0</v>
      </c>
      <c r="GW679" s="4">
        <v>1</v>
      </c>
      <c r="GX679" s="4">
        <f t="shared" si="900"/>
        <v>0</v>
      </c>
      <c r="GY679" s="4"/>
      <c r="GZ679" s="4"/>
      <c r="HA679" s="4">
        <v>0</v>
      </c>
      <c r="HB679" s="4">
        <v>0</v>
      </c>
      <c r="HC679" s="4">
        <f t="shared" si="901"/>
        <v>0</v>
      </c>
      <c r="HD679" s="4"/>
      <c r="HE679" s="4" t="s">
        <v>459</v>
      </c>
      <c r="HF679" s="4" t="s">
        <v>37</v>
      </c>
      <c r="HG679" s="4"/>
      <c r="HH679" s="4"/>
      <c r="HI679" s="4"/>
      <c r="HJ679" s="4"/>
      <c r="HK679" s="4"/>
      <c r="HL679" s="4"/>
      <c r="HM679" s="4" t="s">
        <v>3</v>
      </c>
      <c r="HN679" s="4" t="s">
        <v>3</v>
      </c>
      <c r="HO679" s="4" t="s">
        <v>3</v>
      </c>
      <c r="HP679" s="4" t="s">
        <v>3</v>
      </c>
      <c r="HQ679" s="4" t="s">
        <v>3</v>
      </c>
      <c r="HR679" s="4"/>
      <c r="HS679" s="4">
        <v>0</v>
      </c>
      <c r="HT679" s="4"/>
      <c r="HU679" s="4"/>
      <c r="HV679" s="4"/>
      <c r="HW679" s="4"/>
      <c r="HX679" s="4"/>
      <c r="HY679" s="4"/>
      <c r="HZ679" s="4"/>
      <c r="IA679" s="4"/>
      <c r="IB679" s="4"/>
      <c r="IC679" s="4"/>
      <c r="ID679" s="4"/>
      <c r="IE679" s="4"/>
      <c r="IF679" s="4"/>
      <c r="IG679" s="4"/>
      <c r="IH679" s="4"/>
      <c r="II679" s="4"/>
      <c r="IJ679" s="4"/>
      <c r="IK679" s="4">
        <v>0</v>
      </c>
      <c r="IL679" s="4"/>
      <c r="IM679" s="4"/>
      <c r="IN679" s="4"/>
      <c r="IO679" s="4"/>
      <c r="IP679" s="4"/>
      <c r="IQ679" s="4"/>
      <c r="IR679" s="4"/>
      <c r="IS679" s="4"/>
      <c r="IT679" s="4"/>
      <c r="IU679" s="4"/>
    </row>
    <row r="680" spans="1:255" x14ac:dyDescent="0.25">
      <c r="A680" s="3">
        <v>17</v>
      </c>
      <c r="B680" s="3">
        <v>1</v>
      </c>
      <c r="C680" s="3"/>
      <c r="D680" s="3"/>
      <c r="E680" s="3" t="s">
        <v>882</v>
      </c>
      <c r="F680" s="3" t="s">
        <v>883</v>
      </c>
      <c r="G680" s="3" t="s">
        <v>884</v>
      </c>
      <c r="H680" s="3" t="s">
        <v>769</v>
      </c>
      <c r="I680" s="3">
        <f>ROUND(350*1.02,9)</f>
        <v>357</v>
      </c>
      <c r="J680" s="3">
        <v>0</v>
      </c>
      <c r="K680" s="3">
        <f>ROUND(350*1.02,9)</f>
        <v>357</v>
      </c>
      <c r="L680" s="3"/>
      <c r="M680" s="3"/>
      <c r="N680" s="3"/>
      <c r="O680" s="3">
        <f t="shared" si="863"/>
        <v>5155.08</v>
      </c>
      <c r="P680" s="3">
        <f t="shared" si="864"/>
        <v>5155.08</v>
      </c>
      <c r="Q680" s="3">
        <f t="shared" si="865"/>
        <v>0</v>
      </c>
      <c r="R680" s="3">
        <f t="shared" si="866"/>
        <v>0</v>
      </c>
      <c r="S680" s="3">
        <f t="shared" si="867"/>
        <v>0</v>
      </c>
      <c r="T680" s="3">
        <f t="shared" si="868"/>
        <v>0</v>
      </c>
      <c r="U680" s="3">
        <f t="shared" si="869"/>
        <v>0</v>
      </c>
      <c r="V680" s="3">
        <f t="shared" si="870"/>
        <v>0</v>
      </c>
      <c r="W680" s="3">
        <f t="shared" si="871"/>
        <v>0</v>
      </c>
      <c r="X680" s="3">
        <f t="shared" si="872"/>
        <v>0</v>
      </c>
      <c r="Y680" s="3">
        <f t="shared" si="873"/>
        <v>0</v>
      </c>
      <c r="Z680" s="3"/>
      <c r="AA680" s="3">
        <v>54971259</v>
      </c>
      <c r="AB680" s="3">
        <f t="shared" si="902"/>
        <v>14.44</v>
      </c>
      <c r="AC680" s="3">
        <f t="shared" si="875"/>
        <v>14.44</v>
      </c>
      <c r="AD680" s="3">
        <f t="shared" si="903"/>
        <v>0</v>
      </c>
      <c r="AE680" s="3">
        <f t="shared" si="877"/>
        <v>0</v>
      </c>
      <c r="AF680" s="3">
        <f t="shared" si="878"/>
        <v>0</v>
      </c>
      <c r="AG680" s="3">
        <f t="shared" si="879"/>
        <v>0</v>
      </c>
      <c r="AH680" s="3">
        <f t="shared" si="880"/>
        <v>0</v>
      </c>
      <c r="AI680" s="3">
        <f t="shared" si="881"/>
        <v>0</v>
      </c>
      <c r="AJ680" s="3">
        <f t="shared" si="882"/>
        <v>0</v>
      </c>
      <c r="AK680" s="3">
        <v>14.44</v>
      </c>
      <c r="AL680" s="3">
        <v>14.44</v>
      </c>
      <c r="AM680" s="3">
        <v>0</v>
      </c>
      <c r="AN680" s="3">
        <v>0</v>
      </c>
      <c r="AO680" s="3">
        <v>0</v>
      </c>
      <c r="AP680" s="3">
        <v>0</v>
      </c>
      <c r="AQ680" s="3">
        <v>0</v>
      </c>
      <c r="AR680" s="3">
        <v>0</v>
      </c>
      <c r="AS680" s="3">
        <v>0</v>
      </c>
      <c r="AT680" s="3">
        <v>0</v>
      </c>
      <c r="AU680" s="3">
        <v>0</v>
      </c>
      <c r="AV680" s="3">
        <v>1</v>
      </c>
      <c r="AW680" s="3">
        <v>1</v>
      </c>
      <c r="AX680" s="3"/>
      <c r="AY680" s="3"/>
      <c r="AZ680" s="3">
        <v>1</v>
      </c>
      <c r="BA680" s="3">
        <v>1</v>
      </c>
      <c r="BB680" s="3">
        <v>1</v>
      </c>
      <c r="BC680" s="3">
        <v>1</v>
      </c>
      <c r="BD680" s="3" t="s">
        <v>3</v>
      </c>
      <c r="BE680" s="3" t="s">
        <v>3</v>
      </c>
      <c r="BF680" s="3" t="s">
        <v>3</v>
      </c>
      <c r="BG680" s="3" t="s">
        <v>3</v>
      </c>
      <c r="BH680" s="3">
        <v>3</v>
      </c>
      <c r="BI680" s="3">
        <v>2</v>
      </c>
      <c r="BJ680" s="3" t="s">
        <v>883</v>
      </c>
      <c r="BK680" s="3"/>
      <c r="BL680" s="3"/>
      <c r="BM680" s="3">
        <v>400005</v>
      </c>
      <c r="BN680" s="3">
        <v>0</v>
      </c>
      <c r="BO680" s="3" t="s">
        <v>3</v>
      </c>
      <c r="BP680" s="3">
        <v>0</v>
      </c>
      <c r="BQ680" s="3">
        <v>213</v>
      </c>
      <c r="BR680" s="3">
        <v>0</v>
      </c>
      <c r="BS680" s="3">
        <v>1</v>
      </c>
      <c r="BT680" s="3">
        <v>1</v>
      </c>
      <c r="BU680" s="3">
        <v>1</v>
      </c>
      <c r="BV680" s="3">
        <v>1</v>
      </c>
      <c r="BW680" s="3">
        <v>1</v>
      </c>
      <c r="BX680" s="3">
        <v>1</v>
      </c>
      <c r="BY680" s="3" t="s">
        <v>3</v>
      </c>
      <c r="BZ680" s="3">
        <v>0</v>
      </c>
      <c r="CA680" s="3">
        <v>0</v>
      </c>
      <c r="CB680" s="3" t="s">
        <v>3</v>
      </c>
      <c r="CC680" s="3"/>
      <c r="CD680" s="3"/>
      <c r="CE680" s="3">
        <v>1566</v>
      </c>
      <c r="CF680" s="3">
        <v>0</v>
      </c>
      <c r="CG680" s="3">
        <v>0</v>
      </c>
      <c r="CH680" s="3"/>
      <c r="CI680" s="3"/>
      <c r="CJ680" s="3"/>
      <c r="CK680" s="3"/>
      <c r="CL680" s="3"/>
      <c r="CM680" s="3">
        <v>0</v>
      </c>
      <c r="CN680" s="3" t="s">
        <v>3</v>
      </c>
      <c r="CO680" s="3">
        <v>0</v>
      </c>
      <c r="CP680" s="3">
        <f t="shared" si="883"/>
        <v>5155.08</v>
      </c>
      <c r="CQ680" s="3">
        <f t="shared" si="884"/>
        <v>14.44</v>
      </c>
      <c r="CR680" s="3">
        <f t="shared" si="885"/>
        <v>0</v>
      </c>
      <c r="CS680" s="3">
        <f t="shared" si="886"/>
        <v>0</v>
      </c>
      <c r="CT680" s="3">
        <f t="shared" si="887"/>
        <v>0</v>
      </c>
      <c r="CU680" s="3">
        <f t="shared" si="888"/>
        <v>0</v>
      </c>
      <c r="CV680" s="3">
        <f t="shared" si="889"/>
        <v>0</v>
      </c>
      <c r="CW680" s="3">
        <f t="shared" si="890"/>
        <v>0</v>
      </c>
      <c r="CX680" s="3">
        <f t="shared" si="891"/>
        <v>0</v>
      </c>
      <c r="CY680" s="3">
        <f t="shared" si="892"/>
        <v>0</v>
      </c>
      <c r="CZ680" s="3">
        <f t="shared" si="893"/>
        <v>0</v>
      </c>
      <c r="DA680" s="3"/>
      <c r="DB680" s="3"/>
      <c r="DC680" s="3" t="s">
        <v>3</v>
      </c>
      <c r="DD680" s="3" t="s">
        <v>3</v>
      </c>
      <c r="DE680" s="3" t="s">
        <v>3</v>
      </c>
      <c r="DF680" s="3" t="s">
        <v>3</v>
      </c>
      <c r="DG680" s="3" t="s">
        <v>3</v>
      </c>
      <c r="DH680" s="3" t="s">
        <v>3</v>
      </c>
      <c r="DI680" s="3" t="s">
        <v>3</v>
      </c>
      <c r="DJ680" s="3" t="s">
        <v>3</v>
      </c>
      <c r="DK680" s="3" t="s">
        <v>3</v>
      </c>
      <c r="DL680" s="3" t="s">
        <v>3</v>
      </c>
      <c r="DM680" s="3" t="s">
        <v>3</v>
      </c>
      <c r="DN680" s="3">
        <v>0</v>
      </c>
      <c r="DO680" s="3">
        <v>0</v>
      </c>
      <c r="DP680" s="3">
        <v>1</v>
      </c>
      <c r="DQ680" s="3">
        <v>1</v>
      </c>
      <c r="DR680" s="3"/>
      <c r="DS680" s="3"/>
      <c r="DT680" s="3"/>
      <c r="DU680" s="3">
        <v>1003</v>
      </c>
      <c r="DV680" s="3" t="s">
        <v>769</v>
      </c>
      <c r="DW680" s="3" t="s">
        <v>769</v>
      </c>
      <c r="DX680" s="3">
        <v>1</v>
      </c>
      <c r="DY680" s="3"/>
      <c r="DZ680" s="3" t="s">
        <v>3</v>
      </c>
      <c r="EA680" s="3" t="s">
        <v>3</v>
      </c>
      <c r="EB680" s="3" t="s">
        <v>3</v>
      </c>
      <c r="EC680" s="3" t="s">
        <v>3</v>
      </c>
      <c r="ED680" s="3"/>
      <c r="EE680" s="3">
        <v>57042888</v>
      </c>
      <c r="EF680" s="3">
        <v>213</v>
      </c>
      <c r="EG680" s="3" t="s">
        <v>456</v>
      </c>
      <c r="EH680" s="3">
        <v>0</v>
      </c>
      <c r="EI680" s="3" t="s">
        <v>3</v>
      </c>
      <c r="EJ680" s="3">
        <v>1</v>
      </c>
      <c r="EK680" s="3">
        <v>400005</v>
      </c>
      <c r="EL680" s="3" t="s">
        <v>456</v>
      </c>
      <c r="EM680" s="3" t="s">
        <v>457</v>
      </c>
      <c r="EN680" s="3"/>
      <c r="EO680" s="3" t="s">
        <v>3</v>
      </c>
      <c r="EP680" s="3"/>
      <c r="EQ680" s="3">
        <v>16</v>
      </c>
      <c r="ER680" s="3">
        <v>0</v>
      </c>
      <c r="ES680" s="3">
        <v>14.44</v>
      </c>
      <c r="ET680" s="3">
        <v>0</v>
      </c>
      <c r="EU680" s="3">
        <v>0</v>
      </c>
      <c r="EV680" s="3">
        <v>0</v>
      </c>
      <c r="EW680" s="3">
        <v>0</v>
      </c>
      <c r="EX680" s="3">
        <v>0</v>
      </c>
      <c r="EY680" s="3">
        <v>0</v>
      </c>
      <c r="EZ680" s="3"/>
      <c r="FA680" s="3"/>
      <c r="FB680" s="3"/>
      <c r="FC680" s="3"/>
      <c r="FD680" s="3"/>
      <c r="FE680" s="3"/>
      <c r="FF680" s="3"/>
      <c r="FG680" s="3"/>
      <c r="FH680" s="3"/>
      <c r="FI680" s="3"/>
      <c r="FJ680" s="3"/>
      <c r="FK680" s="3"/>
      <c r="FL680" s="3"/>
      <c r="FM680" s="3"/>
      <c r="FN680" s="3"/>
      <c r="FO680" s="3"/>
      <c r="FP680" s="3"/>
      <c r="FQ680" s="3">
        <v>0</v>
      </c>
      <c r="FR680" s="3">
        <v>0</v>
      </c>
      <c r="FS680" s="3">
        <v>0</v>
      </c>
      <c r="FT680" s="3"/>
      <c r="FU680" s="3"/>
      <c r="FV680" s="3"/>
      <c r="FW680" s="3"/>
      <c r="FX680" s="3">
        <v>0</v>
      </c>
      <c r="FY680" s="3">
        <v>0</v>
      </c>
      <c r="FZ680" s="3"/>
      <c r="GA680" s="3" t="s">
        <v>885</v>
      </c>
      <c r="GB680" s="3"/>
      <c r="GC680" s="3"/>
      <c r="GD680" s="3">
        <v>1</v>
      </c>
      <c r="GE680" s="3"/>
      <c r="GF680" s="3">
        <v>-2132826383</v>
      </c>
      <c r="GG680" s="3">
        <v>2</v>
      </c>
      <c r="GH680" s="3">
        <v>4</v>
      </c>
      <c r="GI680" s="3">
        <v>-2</v>
      </c>
      <c r="GJ680" s="3">
        <v>0</v>
      </c>
      <c r="GK680" s="3">
        <v>0</v>
      </c>
      <c r="GL680" s="3">
        <f t="shared" si="894"/>
        <v>0</v>
      </c>
      <c r="GM680" s="3">
        <f t="shared" si="895"/>
        <v>5155.08</v>
      </c>
      <c r="GN680" s="3">
        <f t="shared" si="904"/>
        <v>0</v>
      </c>
      <c r="GO680" s="3">
        <f t="shared" si="897"/>
        <v>5155.08</v>
      </c>
      <c r="GP680" s="3">
        <f t="shared" si="898"/>
        <v>0</v>
      </c>
      <c r="GQ680" s="3"/>
      <c r="GR680" s="3">
        <v>1</v>
      </c>
      <c r="GS680" s="3">
        <v>2</v>
      </c>
      <c r="GT680" s="3">
        <v>0</v>
      </c>
      <c r="GU680" s="3" t="s">
        <v>3</v>
      </c>
      <c r="GV680" s="3">
        <f t="shared" si="899"/>
        <v>0</v>
      </c>
      <c r="GW680" s="3">
        <v>1</v>
      </c>
      <c r="GX680" s="3">
        <f t="shared" si="900"/>
        <v>0</v>
      </c>
      <c r="GY680" s="3"/>
      <c r="GZ680" s="3"/>
      <c r="HA680" s="3">
        <v>0</v>
      </c>
      <c r="HB680" s="3">
        <v>0</v>
      </c>
      <c r="HC680" s="3">
        <f t="shared" si="901"/>
        <v>0</v>
      </c>
      <c r="HD680" s="3"/>
      <c r="HE680" s="3" t="s">
        <v>459</v>
      </c>
      <c r="HF680" s="3" t="s">
        <v>37</v>
      </c>
      <c r="HG680" s="3"/>
      <c r="HH680" s="3"/>
      <c r="HI680" s="3"/>
      <c r="HJ680" s="3"/>
      <c r="HK680" s="3"/>
      <c r="HL680" s="3"/>
      <c r="HM680" s="3" t="s">
        <v>3</v>
      </c>
      <c r="HN680" s="3" t="s">
        <v>3</v>
      </c>
      <c r="HO680" s="3" t="s">
        <v>3</v>
      </c>
      <c r="HP680" s="3" t="s">
        <v>3</v>
      </c>
      <c r="HQ680" s="3" t="s">
        <v>3</v>
      </c>
      <c r="HR680" s="3"/>
      <c r="HS680" s="3">
        <v>0</v>
      </c>
      <c r="HT680" s="3"/>
      <c r="HU680" s="3"/>
      <c r="HV680" s="3"/>
      <c r="HW680" s="3"/>
      <c r="HX680" s="3"/>
      <c r="HY680" s="3"/>
      <c r="HZ680" s="3"/>
      <c r="IA680" s="3"/>
      <c r="IB680" s="3"/>
      <c r="IC680" s="3"/>
      <c r="ID680" s="3"/>
      <c r="IE680" s="3"/>
      <c r="IF680" s="3"/>
      <c r="IG680" s="3"/>
      <c r="IH680" s="3"/>
      <c r="II680" s="3"/>
      <c r="IJ680" s="3"/>
      <c r="IK680" s="3">
        <v>0</v>
      </c>
      <c r="IL680" s="3"/>
      <c r="IM680" s="3"/>
      <c r="IN680" s="3"/>
      <c r="IO680" s="3"/>
      <c r="IP680" s="3"/>
      <c r="IQ680" s="3"/>
      <c r="IR680" s="3"/>
      <c r="IS680" s="3"/>
      <c r="IT680" s="3"/>
      <c r="IU680" s="3"/>
    </row>
    <row r="681" spans="1:255" x14ac:dyDescent="0.25">
      <c r="A681" s="4">
        <v>17</v>
      </c>
      <c r="B681" s="4">
        <v>1</v>
      </c>
      <c r="C681" s="4"/>
      <c r="D681" s="4"/>
      <c r="E681" s="4" t="s">
        <v>882</v>
      </c>
      <c r="F681" s="4" t="s">
        <v>883</v>
      </c>
      <c r="G681" s="4" t="s">
        <v>884</v>
      </c>
      <c r="H681" s="4" t="s">
        <v>769</v>
      </c>
      <c r="I681" s="4">
        <f>ROUND(350*1.02,9)</f>
        <v>357</v>
      </c>
      <c r="J681" s="4">
        <v>0</v>
      </c>
      <c r="K681" s="4">
        <f>ROUND(350*1.02,9)</f>
        <v>357</v>
      </c>
      <c r="L681" s="4"/>
      <c r="M681" s="4"/>
      <c r="N681" s="4"/>
      <c r="O681" s="4">
        <f t="shared" si="863"/>
        <v>50725.99</v>
      </c>
      <c r="P681" s="4">
        <f t="shared" si="864"/>
        <v>50725.99</v>
      </c>
      <c r="Q681" s="4">
        <f t="shared" si="865"/>
        <v>0</v>
      </c>
      <c r="R681" s="4">
        <f t="shared" si="866"/>
        <v>0</v>
      </c>
      <c r="S681" s="4">
        <f t="shared" si="867"/>
        <v>0</v>
      </c>
      <c r="T681" s="4">
        <f t="shared" si="868"/>
        <v>0</v>
      </c>
      <c r="U681" s="4">
        <f t="shared" si="869"/>
        <v>0</v>
      </c>
      <c r="V681" s="4">
        <f t="shared" si="870"/>
        <v>0</v>
      </c>
      <c r="W681" s="4">
        <f t="shared" si="871"/>
        <v>0</v>
      </c>
      <c r="X681" s="4">
        <f t="shared" si="872"/>
        <v>0</v>
      </c>
      <c r="Y681" s="4">
        <f t="shared" si="873"/>
        <v>0</v>
      </c>
      <c r="Z681" s="4"/>
      <c r="AA681" s="4">
        <v>55890823</v>
      </c>
      <c r="AB681" s="4">
        <f t="shared" si="902"/>
        <v>14.44</v>
      </c>
      <c r="AC681" s="4">
        <f t="shared" si="875"/>
        <v>14.44</v>
      </c>
      <c r="AD681" s="4">
        <f t="shared" si="903"/>
        <v>0</v>
      </c>
      <c r="AE681" s="4">
        <f t="shared" si="877"/>
        <v>0</v>
      </c>
      <c r="AF681" s="4">
        <f t="shared" si="878"/>
        <v>0</v>
      </c>
      <c r="AG681" s="4">
        <f t="shared" si="879"/>
        <v>0</v>
      </c>
      <c r="AH681" s="4">
        <f t="shared" si="880"/>
        <v>0</v>
      </c>
      <c r="AI681" s="4">
        <f t="shared" si="881"/>
        <v>0</v>
      </c>
      <c r="AJ681" s="4">
        <f t="shared" si="882"/>
        <v>0</v>
      </c>
      <c r="AK681" s="4">
        <v>14.44</v>
      </c>
      <c r="AL681" s="4">
        <v>14.44</v>
      </c>
      <c r="AM681" s="4">
        <v>0</v>
      </c>
      <c r="AN681" s="4">
        <v>0</v>
      </c>
      <c r="AO681" s="4">
        <v>0</v>
      </c>
      <c r="AP681" s="4">
        <v>0</v>
      </c>
      <c r="AQ681" s="4">
        <v>0</v>
      </c>
      <c r="AR681" s="4">
        <v>0</v>
      </c>
      <c r="AS681" s="4">
        <v>0</v>
      </c>
      <c r="AT681" s="4">
        <v>0</v>
      </c>
      <c r="AU681" s="4">
        <v>0</v>
      </c>
      <c r="AV681" s="4">
        <v>1</v>
      </c>
      <c r="AW681" s="4">
        <v>1</v>
      </c>
      <c r="AX681" s="4"/>
      <c r="AY681" s="4"/>
      <c r="AZ681" s="4">
        <v>1</v>
      </c>
      <c r="BA681" s="4">
        <v>1</v>
      </c>
      <c r="BB681" s="4">
        <v>1</v>
      </c>
      <c r="BC681" s="4">
        <v>9.84</v>
      </c>
      <c r="BD681" s="4" t="s">
        <v>3</v>
      </c>
      <c r="BE681" s="4" t="s">
        <v>3</v>
      </c>
      <c r="BF681" s="4" t="s">
        <v>3</v>
      </c>
      <c r="BG681" s="4" t="s">
        <v>3</v>
      </c>
      <c r="BH681" s="4">
        <v>3</v>
      </c>
      <c r="BI681" s="4">
        <v>2</v>
      </c>
      <c r="BJ681" s="4" t="s">
        <v>883</v>
      </c>
      <c r="BK681" s="4"/>
      <c r="BL681" s="4"/>
      <c r="BM681" s="4">
        <v>400005</v>
      </c>
      <c r="BN681" s="4">
        <v>0</v>
      </c>
      <c r="BO681" s="4" t="s">
        <v>3</v>
      </c>
      <c r="BP681" s="4">
        <v>0</v>
      </c>
      <c r="BQ681" s="4">
        <v>213</v>
      </c>
      <c r="BR681" s="4">
        <v>0</v>
      </c>
      <c r="BS681" s="4">
        <v>1</v>
      </c>
      <c r="BT681" s="4">
        <v>1</v>
      </c>
      <c r="BU681" s="4">
        <v>1</v>
      </c>
      <c r="BV681" s="4">
        <v>1</v>
      </c>
      <c r="BW681" s="4">
        <v>1</v>
      </c>
      <c r="BX681" s="4">
        <v>1</v>
      </c>
      <c r="BY681" s="4" t="s">
        <v>3</v>
      </c>
      <c r="BZ681" s="4">
        <v>0</v>
      </c>
      <c r="CA681" s="4">
        <v>0</v>
      </c>
      <c r="CB681" s="4" t="s">
        <v>3</v>
      </c>
      <c r="CC681" s="4"/>
      <c r="CD681" s="4"/>
      <c r="CE681" s="4">
        <v>1566</v>
      </c>
      <c r="CF681" s="4">
        <v>0</v>
      </c>
      <c r="CG681" s="4">
        <v>0</v>
      </c>
      <c r="CH681" s="4"/>
      <c r="CI681" s="4"/>
      <c r="CJ681" s="4"/>
      <c r="CK681" s="4"/>
      <c r="CL681" s="4"/>
      <c r="CM681" s="4">
        <v>0</v>
      </c>
      <c r="CN681" s="4" t="s">
        <v>3</v>
      </c>
      <c r="CO681" s="4">
        <v>0</v>
      </c>
      <c r="CP681" s="4">
        <f t="shared" si="883"/>
        <v>50725.99</v>
      </c>
      <c r="CQ681" s="4">
        <f t="shared" si="884"/>
        <v>142.09</v>
      </c>
      <c r="CR681" s="4">
        <f t="shared" si="885"/>
        <v>0</v>
      </c>
      <c r="CS681" s="4">
        <f t="shared" si="886"/>
        <v>0</v>
      </c>
      <c r="CT681" s="4">
        <f t="shared" si="887"/>
        <v>0</v>
      </c>
      <c r="CU681" s="4">
        <f t="shared" si="888"/>
        <v>0</v>
      </c>
      <c r="CV681" s="4">
        <f t="shared" si="889"/>
        <v>0</v>
      </c>
      <c r="CW681" s="4">
        <f t="shared" si="890"/>
        <v>0</v>
      </c>
      <c r="CX681" s="4">
        <f t="shared" si="891"/>
        <v>0</v>
      </c>
      <c r="CY681" s="4">
        <f t="shared" si="892"/>
        <v>0</v>
      </c>
      <c r="CZ681" s="4">
        <f t="shared" si="893"/>
        <v>0</v>
      </c>
      <c r="DA681" s="4"/>
      <c r="DB681" s="4"/>
      <c r="DC681" s="4" t="s">
        <v>3</v>
      </c>
      <c r="DD681" s="4" t="s">
        <v>3</v>
      </c>
      <c r="DE681" s="4" t="s">
        <v>3</v>
      </c>
      <c r="DF681" s="4" t="s">
        <v>3</v>
      </c>
      <c r="DG681" s="4" t="s">
        <v>3</v>
      </c>
      <c r="DH681" s="4" t="s">
        <v>3</v>
      </c>
      <c r="DI681" s="4" t="s">
        <v>3</v>
      </c>
      <c r="DJ681" s="4" t="s">
        <v>3</v>
      </c>
      <c r="DK681" s="4" t="s">
        <v>3</v>
      </c>
      <c r="DL681" s="4" t="s">
        <v>3</v>
      </c>
      <c r="DM681" s="4" t="s">
        <v>3</v>
      </c>
      <c r="DN681" s="4">
        <v>0</v>
      </c>
      <c r="DO681" s="4">
        <v>0</v>
      </c>
      <c r="DP681" s="4">
        <v>1</v>
      </c>
      <c r="DQ681" s="4">
        <v>1</v>
      </c>
      <c r="DR681" s="4"/>
      <c r="DS681" s="4"/>
      <c r="DT681" s="4"/>
      <c r="DU681" s="4">
        <v>1003</v>
      </c>
      <c r="DV681" s="4" t="s">
        <v>769</v>
      </c>
      <c r="DW681" s="4" t="s">
        <v>769</v>
      </c>
      <c r="DX681" s="4">
        <v>1</v>
      </c>
      <c r="DY681" s="4"/>
      <c r="DZ681" s="4" t="s">
        <v>3</v>
      </c>
      <c r="EA681" s="4" t="s">
        <v>3</v>
      </c>
      <c r="EB681" s="4" t="s">
        <v>3</v>
      </c>
      <c r="EC681" s="4" t="s">
        <v>3</v>
      </c>
      <c r="ED681" s="4"/>
      <c r="EE681" s="4">
        <v>57042888</v>
      </c>
      <c r="EF681" s="4">
        <v>213</v>
      </c>
      <c r="EG681" s="4" t="s">
        <v>456</v>
      </c>
      <c r="EH681" s="4">
        <v>0</v>
      </c>
      <c r="EI681" s="4" t="s">
        <v>3</v>
      </c>
      <c r="EJ681" s="4">
        <v>1</v>
      </c>
      <c r="EK681" s="4">
        <v>400005</v>
      </c>
      <c r="EL681" s="4" t="s">
        <v>456</v>
      </c>
      <c r="EM681" s="4" t="s">
        <v>457</v>
      </c>
      <c r="EN681" s="4"/>
      <c r="EO681" s="4" t="s">
        <v>3</v>
      </c>
      <c r="EP681" s="4"/>
      <c r="EQ681" s="4">
        <v>16</v>
      </c>
      <c r="ER681" s="4">
        <v>0</v>
      </c>
      <c r="ES681" s="4">
        <v>14.44</v>
      </c>
      <c r="ET681" s="4">
        <v>0</v>
      </c>
      <c r="EU681" s="4">
        <v>0</v>
      </c>
      <c r="EV681" s="4">
        <v>0</v>
      </c>
      <c r="EW681" s="4">
        <v>0</v>
      </c>
      <c r="EX681" s="4">
        <v>0</v>
      </c>
      <c r="EY681" s="4">
        <v>0</v>
      </c>
      <c r="EZ681" s="4">
        <v>5</v>
      </c>
      <c r="FA681" s="4"/>
      <c r="FB681" s="4"/>
      <c r="FC681" s="4">
        <v>1</v>
      </c>
      <c r="FD681" s="4">
        <v>18</v>
      </c>
      <c r="FE681" s="4"/>
      <c r="FF681" s="4">
        <v>170</v>
      </c>
      <c r="FG681" s="4"/>
      <c r="FH681" s="4"/>
      <c r="FI681" s="4"/>
      <c r="FJ681" s="4"/>
      <c r="FK681" s="4"/>
      <c r="FL681" s="4"/>
      <c r="FM681" s="4"/>
      <c r="FN681" s="4"/>
      <c r="FO681" s="4"/>
      <c r="FP681" s="4"/>
      <c r="FQ681" s="4">
        <v>0</v>
      </c>
      <c r="FR681" s="4">
        <v>0</v>
      </c>
      <c r="FS681" s="4">
        <v>0</v>
      </c>
      <c r="FT681" s="4"/>
      <c r="FU681" s="4"/>
      <c r="FV681" s="4"/>
      <c r="FW681" s="4"/>
      <c r="FX681" s="4">
        <v>0</v>
      </c>
      <c r="FY681" s="4">
        <v>0</v>
      </c>
      <c r="FZ681" s="4"/>
      <c r="GA681" s="4" t="s">
        <v>885</v>
      </c>
      <c r="GB681" s="4"/>
      <c r="GC681" s="4"/>
      <c r="GD681" s="4">
        <v>1</v>
      </c>
      <c r="GE681" s="4"/>
      <c r="GF681" s="4">
        <v>-2132826383</v>
      </c>
      <c r="GG681" s="4">
        <v>2</v>
      </c>
      <c r="GH681" s="4">
        <v>3</v>
      </c>
      <c r="GI681" s="4">
        <v>5</v>
      </c>
      <c r="GJ681" s="4">
        <v>0</v>
      </c>
      <c r="GK681" s="4">
        <v>0</v>
      </c>
      <c r="GL681" s="4">
        <f t="shared" si="894"/>
        <v>0</v>
      </c>
      <c r="GM681" s="4">
        <f t="shared" si="895"/>
        <v>50725.99</v>
      </c>
      <c r="GN681" s="4">
        <f t="shared" si="904"/>
        <v>0</v>
      </c>
      <c r="GO681" s="4">
        <f t="shared" si="897"/>
        <v>50725.99</v>
      </c>
      <c r="GP681" s="4">
        <f t="shared" si="898"/>
        <v>0</v>
      </c>
      <c r="GQ681" s="4"/>
      <c r="GR681" s="4">
        <v>1</v>
      </c>
      <c r="GS681" s="4">
        <v>1</v>
      </c>
      <c r="GT681" s="4">
        <v>0</v>
      </c>
      <c r="GU681" s="4" t="s">
        <v>3</v>
      </c>
      <c r="GV681" s="4">
        <f t="shared" si="899"/>
        <v>0</v>
      </c>
      <c r="GW681" s="4">
        <v>1</v>
      </c>
      <c r="GX681" s="4">
        <f t="shared" si="900"/>
        <v>0</v>
      </c>
      <c r="GY681" s="4"/>
      <c r="GZ681" s="4"/>
      <c r="HA681" s="4">
        <v>0</v>
      </c>
      <c r="HB681" s="4">
        <v>0</v>
      </c>
      <c r="HC681" s="4">
        <f t="shared" si="901"/>
        <v>0</v>
      </c>
      <c r="HD681" s="4"/>
      <c r="HE681" s="4" t="s">
        <v>459</v>
      </c>
      <c r="HF681" s="4" t="s">
        <v>37</v>
      </c>
      <c r="HG681" s="4"/>
      <c r="HH681" s="4"/>
      <c r="HI681" s="4"/>
      <c r="HJ681" s="4"/>
      <c r="HK681" s="4"/>
      <c r="HL681" s="4"/>
      <c r="HM681" s="4" t="s">
        <v>3</v>
      </c>
      <c r="HN681" s="4" t="s">
        <v>3</v>
      </c>
      <c r="HO681" s="4" t="s">
        <v>3</v>
      </c>
      <c r="HP681" s="4" t="s">
        <v>3</v>
      </c>
      <c r="HQ681" s="4" t="s">
        <v>3</v>
      </c>
      <c r="HR681" s="4"/>
      <c r="HS681" s="4">
        <v>0</v>
      </c>
      <c r="HT681" s="4"/>
      <c r="HU681" s="4"/>
      <c r="HV681" s="4"/>
      <c r="HW681" s="4"/>
      <c r="HX681" s="4"/>
      <c r="HY681" s="4"/>
      <c r="HZ681" s="4"/>
      <c r="IA681" s="4"/>
      <c r="IB681" s="4"/>
      <c r="IC681" s="4"/>
      <c r="ID681" s="4"/>
      <c r="IE681" s="4"/>
      <c r="IF681" s="4"/>
      <c r="IG681" s="4"/>
      <c r="IH681" s="4"/>
      <c r="II681" s="4"/>
      <c r="IJ681" s="4"/>
      <c r="IK681" s="4">
        <v>0</v>
      </c>
      <c r="IL681" s="4"/>
      <c r="IM681" s="4"/>
      <c r="IN681" s="4"/>
      <c r="IO681" s="4"/>
      <c r="IP681" s="4"/>
      <c r="IQ681" s="4"/>
      <c r="IR681" s="4"/>
      <c r="IS681" s="4"/>
      <c r="IT681" s="4"/>
      <c r="IU681" s="4"/>
    </row>
    <row r="683" spans="1:255" ht="13" x14ac:dyDescent="0.3">
      <c r="A683" s="5">
        <v>51</v>
      </c>
      <c r="B683" s="5">
        <f>B610</f>
        <v>1</v>
      </c>
      <c r="C683" s="5">
        <f>A610</f>
        <v>4</v>
      </c>
      <c r="D683" s="5">
        <f>ROW(A610)</f>
        <v>610</v>
      </c>
      <c r="E683" s="5"/>
      <c r="F683" s="5" t="str">
        <f>IF(F610&lt;&gt;"",F610,"")</f>
        <v>7</v>
      </c>
      <c r="G683" s="5" t="str">
        <f>IF(G610&lt;&gt;"",G610,"")</f>
        <v>Кабельные изделия</v>
      </c>
      <c r="H683" s="5">
        <v>0</v>
      </c>
      <c r="I683" s="5"/>
      <c r="J683" s="5"/>
      <c r="K683" s="5"/>
      <c r="L683" s="5"/>
      <c r="M683" s="5"/>
      <c r="N683" s="5"/>
      <c r="O683" s="5">
        <f t="shared" ref="O683:T683" si="905">ROUND(AB683,2)</f>
        <v>786741.45</v>
      </c>
      <c r="P683" s="5">
        <f t="shared" si="905"/>
        <v>786741.45</v>
      </c>
      <c r="Q683" s="5">
        <f t="shared" si="905"/>
        <v>0</v>
      </c>
      <c r="R683" s="5">
        <f t="shared" si="905"/>
        <v>0</v>
      </c>
      <c r="S683" s="5">
        <f t="shared" si="905"/>
        <v>0</v>
      </c>
      <c r="T683" s="5">
        <f t="shared" si="905"/>
        <v>0</v>
      </c>
      <c r="U683" s="5">
        <f>AH683</f>
        <v>0</v>
      </c>
      <c r="V683" s="5">
        <f>AI683</f>
        <v>0</v>
      </c>
      <c r="W683" s="5">
        <f>ROUND(AJ683,2)</f>
        <v>0</v>
      </c>
      <c r="X683" s="5">
        <f>ROUND(AK683,2)</f>
        <v>0</v>
      </c>
      <c r="Y683" s="5">
        <f>ROUND(AL683,2)</f>
        <v>0</v>
      </c>
      <c r="Z683" s="5"/>
      <c r="AA683" s="5"/>
      <c r="AB683" s="5">
        <f>ROUND(SUMIF(AA614:AA681,"=54971259",O614:O681),2)</f>
        <v>786741.45</v>
      </c>
      <c r="AC683" s="5">
        <f>ROUND(SUMIF(AA614:AA681,"=54971259",P614:P681),2)</f>
        <v>786741.45</v>
      </c>
      <c r="AD683" s="5">
        <f>ROUND(SUMIF(AA614:AA681,"=54971259",Q614:Q681),2)</f>
        <v>0</v>
      </c>
      <c r="AE683" s="5">
        <f>ROUND(SUMIF(AA614:AA681,"=54971259",R614:R681),2)</f>
        <v>0</v>
      </c>
      <c r="AF683" s="5">
        <f>ROUND(SUMIF(AA614:AA681,"=54971259",S614:S681),2)</f>
        <v>0</v>
      </c>
      <c r="AG683" s="5">
        <f>ROUND(SUMIF(AA614:AA681,"=54971259",T614:T681),2)</f>
        <v>0</v>
      </c>
      <c r="AH683" s="5">
        <f>SUMIF(AA614:AA681,"=54971259",U614:U681)</f>
        <v>0</v>
      </c>
      <c r="AI683" s="5">
        <f>SUMIF(AA614:AA681,"=54971259",V614:V681)</f>
        <v>0</v>
      </c>
      <c r="AJ683" s="5">
        <f>ROUND(SUMIF(AA614:AA681,"=54971259",W614:W681),2)</f>
        <v>0</v>
      </c>
      <c r="AK683" s="5">
        <f>ROUND(SUMIF(AA614:AA681,"=54971259",X614:X681),2)</f>
        <v>0</v>
      </c>
      <c r="AL683" s="5">
        <f>ROUND(SUMIF(AA614:AA681,"=54971259",Y614:Y681),2)</f>
        <v>0</v>
      </c>
      <c r="AM683" s="5"/>
      <c r="AN683" s="5"/>
      <c r="AO683" s="5">
        <f t="shared" ref="AO683:BD683" si="906">ROUND(BX683,2)</f>
        <v>0</v>
      </c>
      <c r="AP683" s="5">
        <f t="shared" si="906"/>
        <v>0</v>
      </c>
      <c r="AQ683" s="5">
        <f t="shared" si="906"/>
        <v>0</v>
      </c>
      <c r="AR683" s="5">
        <f t="shared" si="906"/>
        <v>786741.45</v>
      </c>
      <c r="AS683" s="5">
        <f t="shared" si="906"/>
        <v>0</v>
      </c>
      <c r="AT683" s="5">
        <f t="shared" si="906"/>
        <v>786741.45</v>
      </c>
      <c r="AU683" s="5">
        <f t="shared" si="906"/>
        <v>0</v>
      </c>
      <c r="AV683" s="5">
        <f t="shared" si="906"/>
        <v>786741.45</v>
      </c>
      <c r="AW683" s="5">
        <f t="shared" si="906"/>
        <v>786741.45</v>
      </c>
      <c r="AX683" s="5">
        <f t="shared" si="906"/>
        <v>0</v>
      </c>
      <c r="AY683" s="5">
        <f t="shared" si="906"/>
        <v>786741.45</v>
      </c>
      <c r="AZ683" s="5">
        <f t="shared" si="906"/>
        <v>0</v>
      </c>
      <c r="BA683" s="5">
        <f t="shared" si="906"/>
        <v>0</v>
      </c>
      <c r="BB683" s="5">
        <f t="shared" si="906"/>
        <v>0</v>
      </c>
      <c r="BC683" s="5">
        <f t="shared" si="906"/>
        <v>0</v>
      </c>
      <c r="BD683" s="5">
        <f t="shared" si="906"/>
        <v>0</v>
      </c>
      <c r="BE683" s="5"/>
      <c r="BF683" s="5"/>
      <c r="BG683" s="5"/>
      <c r="BH683" s="5"/>
      <c r="BI683" s="5"/>
      <c r="BJ683" s="5"/>
      <c r="BK683" s="5"/>
      <c r="BL683" s="5"/>
      <c r="BM683" s="5"/>
      <c r="BN683" s="5"/>
      <c r="BO683" s="5"/>
      <c r="BP683" s="5"/>
      <c r="BQ683" s="5"/>
      <c r="BR683" s="5"/>
      <c r="BS683" s="5"/>
      <c r="BT683" s="5"/>
      <c r="BU683" s="5"/>
      <c r="BV683" s="5"/>
      <c r="BW683" s="5"/>
      <c r="BX683" s="5">
        <f>ROUND(SUMIF(AA614:AA681,"=54971259",FQ614:FQ681),2)</f>
        <v>0</v>
      </c>
      <c r="BY683" s="5">
        <f>ROUND(SUMIF(AA614:AA681,"=54971259",FR614:FR681),2)</f>
        <v>0</v>
      </c>
      <c r="BZ683" s="5">
        <f>ROUND(SUMIF(AA614:AA681,"=54971259",GL614:GL681),2)</f>
        <v>0</v>
      </c>
      <c r="CA683" s="5">
        <f>ROUND(SUMIF(AA614:AA681,"=54971259",GM614:GM681),2)</f>
        <v>786741.45</v>
      </c>
      <c r="CB683" s="5">
        <f>ROUND(SUMIF(AA614:AA681,"=54971259",GN614:GN681),2)</f>
        <v>0</v>
      </c>
      <c r="CC683" s="5">
        <f>ROUND(SUMIF(AA614:AA681,"=54971259",GO614:GO681),2)</f>
        <v>786741.45</v>
      </c>
      <c r="CD683" s="5">
        <f>ROUND(SUMIF(AA614:AA681,"=54971259",GP614:GP681),2)</f>
        <v>0</v>
      </c>
      <c r="CE683" s="5">
        <f>AC683-BX683</f>
        <v>786741.45</v>
      </c>
      <c r="CF683" s="5">
        <f>AC683-BY683</f>
        <v>786741.45</v>
      </c>
      <c r="CG683" s="5">
        <f>BX683-BZ683</f>
        <v>0</v>
      </c>
      <c r="CH683" s="5">
        <f>AC683-BX683-BY683+BZ683</f>
        <v>786741.45</v>
      </c>
      <c r="CI683" s="5">
        <f>BY683-BZ683</f>
        <v>0</v>
      </c>
      <c r="CJ683" s="5">
        <f>ROUND(SUMIF(AA614:AA681,"=54971259",GX614:GX681),2)</f>
        <v>0</v>
      </c>
      <c r="CK683" s="5">
        <f>ROUND(SUMIF(AA614:AA681,"=54971259",GY614:GY681),2)</f>
        <v>0</v>
      </c>
      <c r="CL683" s="5">
        <f>ROUND(SUMIF(AA614:AA681,"=54971259",GZ614:GZ681),2)</f>
        <v>0</v>
      </c>
      <c r="CM683" s="5">
        <f>ROUND(SUMIF(AA614:AA681,"=54971259",HD614:HD681),2)</f>
        <v>0</v>
      </c>
      <c r="CN683" s="5"/>
      <c r="CO683" s="5"/>
      <c r="CP683" s="5"/>
      <c r="CQ683" s="5"/>
      <c r="CR683" s="5"/>
      <c r="CS683" s="5"/>
      <c r="CT683" s="5"/>
      <c r="CU683" s="5"/>
      <c r="CV683" s="5"/>
      <c r="CW683" s="5"/>
      <c r="CX683" s="5"/>
      <c r="CY683" s="5"/>
      <c r="CZ683" s="5"/>
      <c r="DA683" s="5"/>
      <c r="DB683" s="5"/>
      <c r="DC683" s="5"/>
      <c r="DD683" s="5"/>
      <c r="DE683" s="5"/>
      <c r="DF683" s="5"/>
      <c r="DG683" s="6">
        <f t="shared" ref="DG683:DL683" si="907">ROUND(DT683,2)</f>
        <v>4584448.26</v>
      </c>
      <c r="DH683" s="6">
        <f t="shared" si="907"/>
        <v>4584448.26</v>
      </c>
      <c r="DI683" s="6">
        <f t="shared" si="907"/>
        <v>0</v>
      </c>
      <c r="DJ683" s="6">
        <f t="shared" si="907"/>
        <v>0</v>
      </c>
      <c r="DK683" s="6">
        <f t="shared" si="907"/>
        <v>0</v>
      </c>
      <c r="DL683" s="6">
        <f t="shared" si="907"/>
        <v>0</v>
      </c>
      <c r="DM683" s="6">
        <f>DZ683</f>
        <v>0</v>
      </c>
      <c r="DN683" s="6">
        <f>EA683</f>
        <v>0</v>
      </c>
      <c r="DO683" s="6">
        <f>ROUND(EB683,2)</f>
        <v>0</v>
      </c>
      <c r="DP683" s="6">
        <f>ROUND(EC683,2)</f>
        <v>0</v>
      </c>
      <c r="DQ683" s="6">
        <f>ROUND(ED683,2)</f>
        <v>0</v>
      </c>
      <c r="DR683" s="6"/>
      <c r="DS683" s="6"/>
      <c r="DT683" s="6">
        <f>ROUND(SUMIF(AA614:AA681,"=55890823",O614:O681),2)</f>
        <v>4584448.26</v>
      </c>
      <c r="DU683" s="6">
        <f>ROUND(SUMIF(AA614:AA681,"=55890823",P614:P681),2)</f>
        <v>4584448.26</v>
      </c>
      <c r="DV683" s="6">
        <f>ROUND(SUMIF(AA614:AA681,"=55890823",Q614:Q681),2)</f>
        <v>0</v>
      </c>
      <c r="DW683" s="6">
        <f>ROUND(SUMIF(AA614:AA681,"=55890823",R614:R681),2)</f>
        <v>0</v>
      </c>
      <c r="DX683" s="6">
        <f>ROUND(SUMIF(AA614:AA681,"=55890823",S614:S681),2)</f>
        <v>0</v>
      </c>
      <c r="DY683" s="6">
        <f>ROUND(SUMIF(AA614:AA681,"=55890823",T614:T681),2)</f>
        <v>0</v>
      </c>
      <c r="DZ683" s="6">
        <f>SUMIF(AA614:AA681,"=55890823",U614:U681)</f>
        <v>0</v>
      </c>
      <c r="EA683" s="6">
        <f>SUMIF(AA614:AA681,"=55890823",V614:V681)</f>
        <v>0</v>
      </c>
      <c r="EB683" s="6">
        <f>ROUND(SUMIF(AA614:AA681,"=55890823",W614:W681),2)</f>
        <v>0</v>
      </c>
      <c r="EC683" s="6">
        <f>ROUND(SUMIF(AA614:AA681,"=55890823",X614:X681),2)</f>
        <v>0</v>
      </c>
      <c r="ED683" s="6">
        <f>ROUND(SUMIF(AA614:AA681,"=55890823",Y614:Y681),2)</f>
        <v>0</v>
      </c>
      <c r="EE683" s="6"/>
      <c r="EF683" s="6"/>
      <c r="EG683" s="6">
        <f t="shared" ref="EG683:EV683" si="908">ROUND(FP683,2)</f>
        <v>0</v>
      </c>
      <c r="EH683" s="6">
        <f t="shared" si="908"/>
        <v>0</v>
      </c>
      <c r="EI683" s="6">
        <f t="shared" si="908"/>
        <v>0</v>
      </c>
      <c r="EJ683" s="6">
        <f t="shared" si="908"/>
        <v>4584448.26</v>
      </c>
      <c r="EK683" s="6">
        <f t="shared" si="908"/>
        <v>0</v>
      </c>
      <c r="EL683" s="6">
        <f t="shared" si="908"/>
        <v>4584448.26</v>
      </c>
      <c r="EM683" s="6">
        <f t="shared" si="908"/>
        <v>0</v>
      </c>
      <c r="EN683" s="6">
        <f t="shared" si="908"/>
        <v>4584448.26</v>
      </c>
      <c r="EO683" s="6">
        <f t="shared" si="908"/>
        <v>4584448.26</v>
      </c>
      <c r="EP683" s="6">
        <f t="shared" si="908"/>
        <v>0</v>
      </c>
      <c r="EQ683" s="6">
        <f t="shared" si="908"/>
        <v>4584448.26</v>
      </c>
      <c r="ER683" s="6">
        <f t="shared" si="908"/>
        <v>0</v>
      </c>
      <c r="ES683" s="6">
        <f t="shared" si="908"/>
        <v>0</v>
      </c>
      <c r="ET683" s="6">
        <f t="shared" si="908"/>
        <v>0</v>
      </c>
      <c r="EU683" s="6">
        <f t="shared" si="908"/>
        <v>0</v>
      </c>
      <c r="EV683" s="6">
        <f t="shared" si="908"/>
        <v>0</v>
      </c>
      <c r="EW683" s="6"/>
      <c r="EX683" s="6"/>
      <c r="EY683" s="6"/>
      <c r="EZ683" s="6"/>
      <c r="FA683" s="6"/>
      <c r="FB683" s="6"/>
      <c r="FC683" s="6"/>
      <c r="FD683" s="6"/>
      <c r="FE683" s="6"/>
      <c r="FF683" s="6"/>
      <c r="FG683" s="6"/>
      <c r="FH683" s="6"/>
      <c r="FI683" s="6"/>
      <c r="FJ683" s="6"/>
      <c r="FK683" s="6"/>
      <c r="FL683" s="6"/>
      <c r="FM683" s="6"/>
      <c r="FN683" s="6"/>
      <c r="FO683" s="6"/>
      <c r="FP683" s="6">
        <f>ROUND(SUMIF(AA614:AA681,"=55890823",FQ614:FQ681),2)</f>
        <v>0</v>
      </c>
      <c r="FQ683" s="6">
        <f>ROUND(SUMIF(AA614:AA681,"=55890823",FR614:FR681),2)</f>
        <v>0</v>
      </c>
      <c r="FR683" s="6">
        <f>ROUND(SUMIF(AA614:AA681,"=55890823",GL614:GL681),2)</f>
        <v>0</v>
      </c>
      <c r="FS683" s="6">
        <f>ROUND(SUMIF(AA614:AA681,"=55890823",GM614:GM681),2)</f>
        <v>4584448.26</v>
      </c>
      <c r="FT683" s="6">
        <f>ROUND(SUMIF(AA614:AA681,"=55890823",GN614:GN681),2)</f>
        <v>0</v>
      </c>
      <c r="FU683" s="6">
        <f>ROUND(SUMIF(AA614:AA681,"=55890823",GO614:GO681),2)</f>
        <v>4584448.26</v>
      </c>
      <c r="FV683" s="6">
        <f>ROUND(SUMIF(AA614:AA681,"=55890823",GP614:GP681),2)</f>
        <v>0</v>
      </c>
      <c r="FW683" s="6">
        <f>DU683-FP683</f>
        <v>4584448.26</v>
      </c>
      <c r="FX683" s="6">
        <f>DU683-FQ683</f>
        <v>4584448.26</v>
      </c>
      <c r="FY683" s="6">
        <f>FP683-FR683</f>
        <v>0</v>
      </c>
      <c r="FZ683" s="6">
        <f>DU683-FP683-FQ683+FR683</f>
        <v>4584448.26</v>
      </c>
      <c r="GA683" s="6">
        <f>FQ683-FR683</f>
        <v>0</v>
      </c>
      <c r="GB683" s="6">
        <f>ROUND(SUMIF(AA614:AA681,"=55890823",GX614:GX681),2)</f>
        <v>0</v>
      </c>
      <c r="GC683" s="6">
        <f>ROUND(SUMIF(AA614:AA681,"=55890823",GY614:GY681),2)</f>
        <v>0</v>
      </c>
      <c r="GD683" s="6">
        <f>ROUND(SUMIF(AA614:AA681,"=55890823",GZ614:GZ681),2)</f>
        <v>0</v>
      </c>
      <c r="GE683" s="6">
        <f>ROUND(SUMIF(AA614:AA681,"=55890823",HD614:HD681),2)</f>
        <v>0</v>
      </c>
      <c r="GF683" s="6"/>
      <c r="GG683" s="6"/>
      <c r="GH683" s="6"/>
      <c r="GI683" s="6"/>
      <c r="GJ683" s="6"/>
      <c r="GK683" s="6"/>
      <c r="GL683" s="6"/>
      <c r="GM683" s="6"/>
      <c r="GN683" s="6"/>
      <c r="GO683" s="6"/>
      <c r="GP683" s="6"/>
      <c r="GQ683" s="6"/>
      <c r="GR683" s="6"/>
      <c r="GS683" s="6"/>
      <c r="GT683" s="6"/>
      <c r="GU683" s="6"/>
      <c r="GV683" s="6"/>
      <c r="GW683" s="6"/>
      <c r="GX683" s="6">
        <v>0</v>
      </c>
    </row>
    <row r="685" spans="1:255" ht="13" x14ac:dyDescent="0.3">
      <c r="A685" s="7">
        <v>50</v>
      </c>
      <c r="B685" s="7">
        <v>0</v>
      </c>
      <c r="C685" s="7">
        <v>0</v>
      </c>
      <c r="D685" s="7">
        <v>1</v>
      </c>
      <c r="E685" s="7">
        <v>201</v>
      </c>
      <c r="F685" s="7">
        <f>ROUND(Source!O683,O685)</f>
        <v>786741.45</v>
      </c>
      <c r="G685" s="7" t="s">
        <v>162</v>
      </c>
      <c r="H685" s="7" t="s">
        <v>163</v>
      </c>
      <c r="I685" s="7"/>
      <c r="J685" s="7"/>
      <c r="K685" s="7">
        <v>201</v>
      </c>
      <c r="L685" s="7">
        <v>1</v>
      </c>
      <c r="M685" s="7">
        <v>3</v>
      </c>
      <c r="N685" s="7" t="s">
        <v>3</v>
      </c>
      <c r="O685" s="7">
        <v>2</v>
      </c>
      <c r="P685" s="7">
        <f>ROUND(Source!DG683,O685)</f>
        <v>4584448.26</v>
      </c>
      <c r="Q685" s="7"/>
      <c r="R685" s="7"/>
      <c r="S685" s="7"/>
      <c r="T685" s="7"/>
      <c r="U685" s="7"/>
      <c r="V685" s="7"/>
      <c r="W685" s="7">
        <v>786741.45</v>
      </c>
      <c r="X685" s="7">
        <v>1</v>
      </c>
      <c r="Y685" s="7">
        <v>786741.45</v>
      </c>
      <c r="Z685" s="7">
        <v>4584448.26</v>
      </c>
      <c r="AA685" s="7">
        <v>1</v>
      </c>
      <c r="AB685" s="7">
        <v>4584448.26</v>
      </c>
    </row>
    <row r="686" spans="1:255" ht="13" x14ac:dyDescent="0.3">
      <c r="A686" s="7">
        <v>50</v>
      </c>
      <c r="B686" s="7">
        <v>0</v>
      </c>
      <c r="C686" s="7">
        <v>0</v>
      </c>
      <c r="D686" s="7">
        <v>1</v>
      </c>
      <c r="E686" s="7">
        <v>202</v>
      </c>
      <c r="F686" s="7">
        <f>ROUND(Source!P683,O686)</f>
        <v>786741.45</v>
      </c>
      <c r="G686" s="7" t="s">
        <v>164</v>
      </c>
      <c r="H686" s="7" t="s">
        <v>165</v>
      </c>
      <c r="I686" s="7"/>
      <c r="J686" s="7"/>
      <c r="K686" s="7">
        <v>202</v>
      </c>
      <c r="L686" s="7">
        <v>2</v>
      </c>
      <c r="M686" s="7">
        <v>3</v>
      </c>
      <c r="N686" s="7" t="s">
        <v>3</v>
      </c>
      <c r="O686" s="7">
        <v>2</v>
      </c>
      <c r="P686" s="7">
        <f>ROUND(Source!DH683,O686)</f>
        <v>4584448.26</v>
      </c>
      <c r="Q686" s="7"/>
      <c r="R686" s="7"/>
      <c r="S686" s="7"/>
      <c r="T686" s="7"/>
      <c r="U686" s="7"/>
      <c r="V686" s="7"/>
      <c r="W686" s="7">
        <v>786741.45</v>
      </c>
      <c r="X686" s="7">
        <v>1</v>
      </c>
      <c r="Y686" s="7">
        <v>786741.45</v>
      </c>
      <c r="Z686" s="7">
        <v>4584448.26</v>
      </c>
      <c r="AA686" s="7">
        <v>1</v>
      </c>
      <c r="AB686" s="7">
        <v>4584448.26</v>
      </c>
    </row>
    <row r="687" spans="1:255" ht="13" x14ac:dyDescent="0.3">
      <c r="A687" s="7">
        <v>50</v>
      </c>
      <c r="B687" s="7">
        <v>0</v>
      </c>
      <c r="C687" s="7">
        <v>0</v>
      </c>
      <c r="D687" s="7">
        <v>1</v>
      </c>
      <c r="E687" s="7">
        <v>222</v>
      </c>
      <c r="F687" s="7">
        <f>ROUND(Source!AO683,O687)</f>
        <v>0</v>
      </c>
      <c r="G687" s="7" t="s">
        <v>166</v>
      </c>
      <c r="H687" s="7" t="s">
        <v>167</v>
      </c>
      <c r="I687" s="7"/>
      <c r="J687" s="7"/>
      <c r="K687" s="7">
        <v>222</v>
      </c>
      <c r="L687" s="7">
        <v>3</v>
      </c>
      <c r="M687" s="7">
        <v>3</v>
      </c>
      <c r="N687" s="7" t="s">
        <v>3</v>
      </c>
      <c r="O687" s="7">
        <v>2</v>
      </c>
      <c r="P687" s="7">
        <f>ROUND(Source!EG683,O687)</f>
        <v>0</v>
      </c>
      <c r="Q687" s="7"/>
      <c r="R687" s="7"/>
      <c r="S687" s="7"/>
      <c r="T687" s="7"/>
      <c r="U687" s="7"/>
      <c r="V687" s="7"/>
      <c r="W687" s="7">
        <v>0</v>
      </c>
      <c r="X687" s="7">
        <v>1</v>
      </c>
      <c r="Y687" s="7">
        <v>0</v>
      </c>
      <c r="Z687" s="7">
        <v>0</v>
      </c>
      <c r="AA687" s="7">
        <v>1</v>
      </c>
      <c r="AB687" s="7">
        <v>0</v>
      </c>
    </row>
    <row r="688" spans="1:255" ht="13" x14ac:dyDescent="0.3">
      <c r="A688" s="7">
        <v>50</v>
      </c>
      <c r="B688" s="7">
        <v>0</v>
      </c>
      <c r="C688" s="7">
        <v>0</v>
      </c>
      <c r="D688" s="7">
        <v>1</v>
      </c>
      <c r="E688" s="7">
        <v>225</v>
      </c>
      <c r="F688" s="7">
        <f>ROUND(Source!AV683,O688)</f>
        <v>786741.45</v>
      </c>
      <c r="G688" s="7" t="s">
        <v>168</v>
      </c>
      <c r="H688" s="7" t="s">
        <v>169</v>
      </c>
      <c r="I688" s="7"/>
      <c r="J688" s="7"/>
      <c r="K688" s="7">
        <v>225</v>
      </c>
      <c r="L688" s="7">
        <v>4</v>
      </c>
      <c r="M688" s="7">
        <v>3</v>
      </c>
      <c r="N688" s="7" t="s">
        <v>3</v>
      </c>
      <c r="O688" s="7">
        <v>2</v>
      </c>
      <c r="P688" s="7">
        <f>ROUND(Source!EN683,O688)</f>
        <v>4584448.26</v>
      </c>
      <c r="Q688" s="7"/>
      <c r="R688" s="7"/>
      <c r="S688" s="7"/>
      <c r="T688" s="7"/>
      <c r="U688" s="7"/>
      <c r="V688" s="7"/>
      <c r="W688" s="7">
        <v>786741.45</v>
      </c>
      <c r="X688" s="7">
        <v>1</v>
      </c>
      <c r="Y688" s="7">
        <v>786741.45</v>
      </c>
      <c r="Z688" s="7">
        <v>4584448.26</v>
      </c>
      <c r="AA688" s="7">
        <v>1</v>
      </c>
      <c r="AB688" s="7">
        <v>4584448.26</v>
      </c>
    </row>
    <row r="689" spans="1:28" ht="13" x14ac:dyDescent="0.3">
      <c r="A689" s="7">
        <v>50</v>
      </c>
      <c r="B689" s="7">
        <v>0</v>
      </c>
      <c r="C689" s="7">
        <v>0</v>
      </c>
      <c r="D689" s="7">
        <v>1</v>
      </c>
      <c r="E689" s="7">
        <v>226</v>
      </c>
      <c r="F689" s="7">
        <f>ROUND(Source!AW683,O689)</f>
        <v>786741.45</v>
      </c>
      <c r="G689" s="7" t="s">
        <v>170</v>
      </c>
      <c r="H689" s="7" t="s">
        <v>171</v>
      </c>
      <c r="I689" s="7"/>
      <c r="J689" s="7"/>
      <c r="K689" s="7">
        <v>226</v>
      </c>
      <c r="L689" s="7">
        <v>5</v>
      </c>
      <c r="M689" s="7">
        <v>3</v>
      </c>
      <c r="N689" s="7" t="s">
        <v>3</v>
      </c>
      <c r="O689" s="7">
        <v>2</v>
      </c>
      <c r="P689" s="7">
        <f>ROUND(Source!EO683,O689)</f>
        <v>4584448.26</v>
      </c>
      <c r="Q689" s="7"/>
      <c r="R689" s="7"/>
      <c r="S689" s="7"/>
      <c r="T689" s="7"/>
      <c r="U689" s="7"/>
      <c r="V689" s="7"/>
      <c r="W689" s="7">
        <v>786741.45</v>
      </c>
      <c r="X689" s="7">
        <v>1</v>
      </c>
      <c r="Y689" s="7">
        <v>786741.45</v>
      </c>
      <c r="Z689" s="7">
        <v>4584448.26</v>
      </c>
      <c r="AA689" s="7">
        <v>1</v>
      </c>
      <c r="AB689" s="7">
        <v>4584448.26</v>
      </c>
    </row>
    <row r="690" spans="1:28" ht="13" x14ac:dyDescent="0.3">
      <c r="A690" s="7">
        <v>50</v>
      </c>
      <c r="B690" s="7">
        <v>0</v>
      </c>
      <c r="C690" s="7">
        <v>0</v>
      </c>
      <c r="D690" s="7">
        <v>1</v>
      </c>
      <c r="E690" s="7">
        <v>227</v>
      </c>
      <c r="F690" s="7">
        <f>ROUND(Source!AX683,O690)</f>
        <v>0</v>
      </c>
      <c r="G690" s="7" t="s">
        <v>172</v>
      </c>
      <c r="H690" s="7" t="s">
        <v>173</v>
      </c>
      <c r="I690" s="7"/>
      <c r="J690" s="7"/>
      <c r="K690" s="7">
        <v>227</v>
      </c>
      <c r="L690" s="7">
        <v>6</v>
      </c>
      <c r="M690" s="7">
        <v>3</v>
      </c>
      <c r="N690" s="7" t="s">
        <v>3</v>
      </c>
      <c r="O690" s="7">
        <v>2</v>
      </c>
      <c r="P690" s="7">
        <f>ROUND(Source!EP683,O690)</f>
        <v>0</v>
      </c>
      <c r="Q690" s="7"/>
      <c r="R690" s="7"/>
      <c r="S690" s="7"/>
      <c r="T690" s="7"/>
      <c r="U690" s="7"/>
      <c r="V690" s="7"/>
      <c r="W690" s="7">
        <v>0</v>
      </c>
      <c r="X690" s="7">
        <v>1</v>
      </c>
      <c r="Y690" s="7">
        <v>0</v>
      </c>
      <c r="Z690" s="7">
        <v>0</v>
      </c>
      <c r="AA690" s="7">
        <v>1</v>
      </c>
      <c r="AB690" s="7">
        <v>0</v>
      </c>
    </row>
    <row r="691" spans="1:28" ht="13" x14ac:dyDescent="0.3">
      <c r="A691" s="7">
        <v>50</v>
      </c>
      <c r="B691" s="7">
        <v>0</v>
      </c>
      <c r="C691" s="7">
        <v>0</v>
      </c>
      <c r="D691" s="7">
        <v>1</v>
      </c>
      <c r="E691" s="7">
        <v>228</v>
      </c>
      <c r="F691" s="7">
        <f>ROUND(Source!AY683,O691)</f>
        <v>786741.45</v>
      </c>
      <c r="G691" s="7" t="s">
        <v>174</v>
      </c>
      <c r="H691" s="7" t="s">
        <v>175</v>
      </c>
      <c r="I691" s="7"/>
      <c r="J691" s="7"/>
      <c r="K691" s="7">
        <v>228</v>
      </c>
      <c r="L691" s="7">
        <v>7</v>
      </c>
      <c r="M691" s="7">
        <v>3</v>
      </c>
      <c r="N691" s="7" t="s">
        <v>3</v>
      </c>
      <c r="O691" s="7">
        <v>2</v>
      </c>
      <c r="P691" s="7">
        <f>ROUND(Source!EQ683,O691)</f>
        <v>4584448.26</v>
      </c>
      <c r="Q691" s="7"/>
      <c r="R691" s="7"/>
      <c r="S691" s="7"/>
      <c r="T691" s="7"/>
      <c r="U691" s="7"/>
      <c r="V691" s="7"/>
      <c r="W691" s="7">
        <v>786741.45</v>
      </c>
      <c r="X691" s="7">
        <v>1</v>
      </c>
      <c r="Y691" s="7">
        <v>786741.45</v>
      </c>
      <c r="Z691" s="7">
        <v>4584448.26</v>
      </c>
      <c r="AA691" s="7">
        <v>1</v>
      </c>
      <c r="AB691" s="7">
        <v>4584448.26</v>
      </c>
    </row>
    <row r="692" spans="1:28" ht="13" x14ac:dyDescent="0.3">
      <c r="A692" s="7">
        <v>50</v>
      </c>
      <c r="B692" s="7">
        <v>0</v>
      </c>
      <c r="C692" s="7">
        <v>0</v>
      </c>
      <c r="D692" s="7">
        <v>1</v>
      </c>
      <c r="E692" s="7">
        <v>216</v>
      </c>
      <c r="F692" s="7">
        <f>ROUND(Source!AP683,O692)</f>
        <v>0</v>
      </c>
      <c r="G692" s="7" t="s">
        <v>176</v>
      </c>
      <c r="H692" s="7" t="s">
        <v>177</v>
      </c>
      <c r="I692" s="7"/>
      <c r="J692" s="7"/>
      <c r="K692" s="7">
        <v>216</v>
      </c>
      <c r="L692" s="7">
        <v>8</v>
      </c>
      <c r="M692" s="7">
        <v>3</v>
      </c>
      <c r="N692" s="7" t="s">
        <v>3</v>
      </c>
      <c r="O692" s="7">
        <v>2</v>
      </c>
      <c r="P692" s="7">
        <f>ROUND(Source!EH683,O692)</f>
        <v>0</v>
      </c>
      <c r="Q692" s="7"/>
      <c r="R692" s="7"/>
      <c r="S692" s="7"/>
      <c r="T692" s="7"/>
      <c r="U692" s="7"/>
      <c r="V692" s="7"/>
      <c r="W692" s="7">
        <v>0</v>
      </c>
      <c r="X692" s="7">
        <v>1</v>
      </c>
      <c r="Y692" s="7">
        <v>0</v>
      </c>
      <c r="Z692" s="7">
        <v>0</v>
      </c>
      <c r="AA692" s="7">
        <v>1</v>
      </c>
      <c r="AB692" s="7">
        <v>0</v>
      </c>
    </row>
    <row r="693" spans="1:28" ht="13" x14ac:dyDescent="0.3">
      <c r="A693" s="7">
        <v>50</v>
      </c>
      <c r="B693" s="7">
        <v>0</v>
      </c>
      <c r="C693" s="7">
        <v>0</v>
      </c>
      <c r="D693" s="7">
        <v>1</v>
      </c>
      <c r="E693" s="7">
        <v>223</v>
      </c>
      <c r="F693" s="7">
        <f>ROUND(Source!AQ683,O693)</f>
        <v>0</v>
      </c>
      <c r="G693" s="7" t="s">
        <v>178</v>
      </c>
      <c r="H693" s="7" t="s">
        <v>179</v>
      </c>
      <c r="I693" s="7"/>
      <c r="J693" s="7"/>
      <c r="K693" s="7">
        <v>223</v>
      </c>
      <c r="L693" s="7">
        <v>9</v>
      </c>
      <c r="M693" s="7">
        <v>3</v>
      </c>
      <c r="N693" s="7" t="s">
        <v>3</v>
      </c>
      <c r="O693" s="7">
        <v>2</v>
      </c>
      <c r="P693" s="7">
        <f>ROUND(Source!EI683,O693)</f>
        <v>0</v>
      </c>
      <c r="Q693" s="7"/>
      <c r="R693" s="7"/>
      <c r="S693" s="7"/>
      <c r="T693" s="7"/>
      <c r="U693" s="7"/>
      <c r="V693" s="7"/>
      <c r="W693" s="7">
        <v>0</v>
      </c>
      <c r="X693" s="7">
        <v>1</v>
      </c>
      <c r="Y693" s="7">
        <v>0</v>
      </c>
      <c r="Z693" s="7">
        <v>0</v>
      </c>
      <c r="AA693" s="7">
        <v>1</v>
      </c>
      <c r="AB693" s="7">
        <v>0</v>
      </c>
    </row>
    <row r="694" spans="1:28" ht="13" x14ac:dyDescent="0.3">
      <c r="A694" s="7">
        <v>50</v>
      </c>
      <c r="B694" s="7">
        <v>0</v>
      </c>
      <c r="C694" s="7">
        <v>0</v>
      </c>
      <c r="D694" s="7">
        <v>1</v>
      </c>
      <c r="E694" s="7">
        <v>229</v>
      </c>
      <c r="F694" s="7">
        <f>ROUND(Source!AZ683,O694)</f>
        <v>0</v>
      </c>
      <c r="G694" s="7" t="s">
        <v>180</v>
      </c>
      <c r="H694" s="7" t="s">
        <v>181</v>
      </c>
      <c r="I694" s="7"/>
      <c r="J694" s="7"/>
      <c r="K694" s="7">
        <v>229</v>
      </c>
      <c r="L694" s="7">
        <v>10</v>
      </c>
      <c r="M694" s="7">
        <v>3</v>
      </c>
      <c r="N694" s="7" t="s">
        <v>3</v>
      </c>
      <c r="O694" s="7">
        <v>2</v>
      </c>
      <c r="P694" s="7">
        <f>ROUND(Source!ER683,O694)</f>
        <v>0</v>
      </c>
      <c r="Q694" s="7"/>
      <c r="R694" s="7"/>
      <c r="S694" s="7"/>
      <c r="T694" s="7"/>
      <c r="U694" s="7"/>
      <c r="V694" s="7"/>
      <c r="W694" s="7">
        <v>0</v>
      </c>
      <c r="X694" s="7">
        <v>1</v>
      </c>
      <c r="Y694" s="7">
        <v>0</v>
      </c>
      <c r="Z694" s="7">
        <v>0</v>
      </c>
      <c r="AA694" s="7">
        <v>1</v>
      </c>
      <c r="AB694" s="7">
        <v>0</v>
      </c>
    </row>
    <row r="695" spans="1:28" ht="13" x14ac:dyDescent="0.3">
      <c r="A695" s="7">
        <v>50</v>
      </c>
      <c r="B695" s="7">
        <v>0</v>
      </c>
      <c r="C695" s="7">
        <v>0</v>
      </c>
      <c r="D695" s="7">
        <v>1</v>
      </c>
      <c r="E695" s="7">
        <v>203</v>
      </c>
      <c r="F695" s="7">
        <f>ROUND(Source!Q683,O695)</f>
        <v>0</v>
      </c>
      <c r="G695" s="7" t="s">
        <v>182</v>
      </c>
      <c r="H695" s="7" t="s">
        <v>183</v>
      </c>
      <c r="I695" s="7"/>
      <c r="J695" s="7"/>
      <c r="K695" s="7">
        <v>203</v>
      </c>
      <c r="L695" s="7">
        <v>11</v>
      </c>
      <c r="M695" s="7">
        <v>3</v>
      </c>
      <c r="N695" s="7" t="s">
        <v>3</v>
      </c>
      <c r="O695" s="7">
        <v>2</v>
      </c>
      <c r="P695" s="7">
        <f>ROUND(Source!DI683,O695)</f>
        <v>0</v>
      </c>
      <c r="Q695" s="7"/>
      <c r="R695" s="7"/>
      <c r="S695" s="7"/>
      <c r="T695" s="7"/>
      <c r="U695" s="7"/>
      <c r="V695" s="7"/>
      <c r="W695" s="7">
        <v>0</v>
      </c>
      <c r="X695" s="7">
        <v>1</v>
      </c>
      <c r="Y695" s="7">
        <v>0</v>
      </c>
      <c r="Z695" s="7">
        <v>0</v>
      </c>
      <c r="AA695" s="7">
        <v>1</v>
      </c>
      <c r="AB695" s="7">
        <v>0</v>
      </c>
    </row>
    <row r="696" spans="1:28" ht="13" x14ac:dyDescent="0.3">
      <c r="A696" s="7">
        <v>50</v>
      </c>
      <c r="B696" s="7">
        <v>0</v>
      </c>
      <c r="C696" s="7">
        <v>0</v>
      </c>
      <c r="D696" s="7">
        <v>1</v>
      </c>
      <c r="E696" s="7">
        <v>231</v>
      </c>
      <c r="F696" s="7">
        <f>ROUND(Source!BB683,O696)</f>
        <v>0</v>
      </c>
      <c r="G696" s="7" t="s">
        <v>184</v>
      </c>
      <c r="H696" s="7" t="s">
        <v>185</v>
      </c>
      <c r="I696" s="7"/>
      <c r="J696" s="7"/>
      <c r="K696" s="7">
        <v>231</v>
      </c>
      <c r="L696" s="7">
        <v>12</v>
      </c>
      <c r="M696" s="7">
        <v>3</v>
      </c>
      <c r="N696" s="7" t="s">
        <v>3</v>
      </c>
      <c r="O696" s="7">
        <v>2</v>
      </c>
      <c r="P696" s="7">
        <f>ROUND(Source!ET683,O696)</f>
        <v>0</v>
      </c>
      <c r="Q696" s="7"/>
      <c r="R696" s="7"/>
      <c r="S696" s="7"/>
      <c r="T696" s="7"/>
      <c r="U696" s="7"/>
      <c r="V696" s="7"/>
      <c r="W696" s="7">
        <v>0</v>
      </c>
      <c r="X696" s="7">
        <v>1</v>
      </c>
      <c r="Y696" s="7">
        <v>0</v>
      </c>
      <c r="Z696" s="7">
        <v>0</v>
      </c>
      <c r="AA696" s="7">
        <v>1</v>
      </c>
      <c r="AB696" s="7">
        <v>0</v>
      </c>
    </row>
    <row r="697" spans="1:28" ht="13" x14ac:dyDescent="0.3">
      <c r="A697" s="7">
        <v>50</v>
      </c>
      <c r="B697" s="7">
        <v>0</v>
      </c>
      <c r="C697" s="7">
        <v>0</v>
      </c>
      <c r="D697" s="7">
        <v>1</v>
      </c>
      <c r="E697" s="7">
        <v>204</v>
      </c>
      <c r="F697" s="7">
        <f>ROUND(Source!R683,O697)</f>
        <v>0</v>
      </c>
      <c r="G697" s="7" t="s">
        <v>186</v>
      </c>
      <c r="H697" s="7" t="s">
        <v>187</v>
      </c>
      <c r="I697" s="7"/>
      <c r="J697" s="7"/>
      <c r="K697" s="7">
        <v>204</v>
      </c>
      <c r="L697" s="7">
        <v>13</v>
      </c>
      <c r="M697" s="7">
        <v>3</v>
      </c>
      <c r="N697" s="7" t="s">
        <v>3</v>
      </c>
      <c r="O697" s="7">
        <v>2</v>
      </c>
      <c r="P697" s="7">
        <f>ROUND(Source!DJ683,O697)</f>
        <v>0</v>
      </c>
      <c r="Q697" s="7"/>
      <c r="R697" s="7"/>
      <c r="S697" s="7"/>
      <c r="T697" s="7"/>
      <c r="U697" s="7"/>
      <c r="V697" s="7"/>
      <c r="W697" s="7">
        <v>0</v>
      </c>
      <c r="X697" s="7">
        <v>1</v>
      </c>
      <c r="Y697" s="7">
        <v>0</v>
      </c>
      <c r="Z697" s="7">
        <v>0</v>
      </c>
      <c r="AA697" s="7">
        <v>1</v>
      </c>
      <c r="AB697" s="7">
        <v>0</v>
      </c>
    </row>
    <row r="698" spans="1:28" ht="13" x14ac:dyDescent="0.3">
      <c r="A698" s="7">
        <v>50</v>
      </c>
      <c r="B698" s="7">
        <v>0</v>
      </c>
      <c r="C698" s="7">
        <v>0</v>
      </c>
      <c r="D698" s="7">
        <v>1</v>
      </c>
      <c r="E698" s="7">
        <v>205</v>
      </c>
      <c r="F698" s="7">
        <f>ROUND(Source!S683,O698)</f>
        <v>0</v>
      </c>
      <c r="G698" s="7" t="s">
        <v>188</v>
      </c>
      <c r="H698" s="7" t="s">
        <v>189</v>
      </c>
      <c r="I698" s="7"/>
      <c r="J698" s="7"/>
      <c r="K698" s="7">
        <v>205</v>
      </c>
      <c r="L698" s="7">
        <v>14</v>
      </c>
      <c r="M698" s="7">
        <v>3</v>
      </c>
      <c r="N698" s="7" t="s">
        <v>3</v>
      </c>
      <c r="O698" s="7">
        <v>2</v>
      </c>
      <c r="P698" s="7">
        <f>ROUND(Source!DK683,O698)</f>
        <v>0</v>
      </c>
      <c r="Q698" s="7"/>
      <c r="R698" s="7"/>
      <c r="S698" s="7"/>
      <c r="T698" s="7"/>
      <c r="U698" s="7"/>
      <c r="V698" s="7"/>
      <c r="W698" s="7">
        <v>0</v>
      </c>
      <c r="X698" s="7">
        <v>1</v>
      </c>
      <c r="Y698" s="7">
        <v>0</v>
      </c>
      <c r="Z698" s="7">
        <v>0</v>
      </c>
      <c r="AA698" s="7">
        <v>1</v>
      </c>
      <c r="AB698" s="7">
        <v>0</v>
      </c>
    </row>
    <row r="699" spans="1:28" ht="13" x14ac:dyDescent="0.3">
      <c r="A699" s="7">
        <v>50</v>
      </c>
      <c r="B699" s="7">
        <v>0</v>
      </c>
      <c r="C699" s="7">
        <v>0</v>
      </c>
      <c r="D699" s="7">
        <v>1</v>
      </c>
      <c r="E699" s="7">
        <v>232</v>
      </c>
      <c r="F699" s="7">
        <f>ROUND(Source!BC683,O699)</f>
        <v>0</v>
      </c>
      <c r="G699" s="7" t="s">
        <v>190</v>
      </c>
      <c r="H699" s="7" t="s">
        <v>191</v>
      </c>
      <c r="I699" s="7"/>
      <c r="J699" s="7"/>
      <c r="K699" s="7">
        <v>232</v>
      </c>
      <c r="L699" s="7">
        <v>15</v>
      </c>
      <c r="M699" s="7">
        <v>3</v>
      </c>
      <c r="N699" s="7" t="s">
        <v>3</v>
      </c>
      <c r="O699" s="7">
        <v>2</v>
      </c>
      <c r="P699" s="7">
        <f>ROUND(Source!EU683,O699)</f>
        <v>0</v>
      </c>
      <c r="Q699" s="7"/>
      <c r="R699" s="7"/>
      <c r="S699" s="7"/>
      <c r="T699" s="7"/>
      <c r="U699" s="7"/>
      <c r="V699" s="7"/>
      <c r="W699" s="7">
        <v>0</v>
      </c>
      <c r="X699" s="7">
        <v>1</v>
      </c>
      <c r="Y699" s="7">
        <v>0</v>
      </c>
      <c r="Z699" s="7">
        <v>0</v>
      </c>
      <c r="AA699" s="7">
        <v>1</v>
      </c>
      <c r="AB699" s="7">
        <v>0</v>
      </c>
    </row>
    <row r="700" spans="1:28" ht="13" x14ac:dyDescent="0.3">
      <c r="A700" s="7">
        <v>50</v>
      </c>
      <c r="B700" s="7">
        <v>0</v>
      </c>
      <c r="C700" s="7">
        <v>0</v>
      </c>
      <c r="D700" s="7">
        <v>1</v>
      </c>
      <c r="E700" s="7">
        <v>214</v>
      </c>
      <c r="F700" s="7">
        <f>ROUND(Source!AS683,O700)</f>
        <v>0</v>
      </c>
      <c r="G700" s="7" t="s">
        <v>192</v>
      </c>
      <c r="H700" s="7" t="s">
        <v>193</v>
      </c>
      <c r="I700" s="7"/>
      <c r="J700" s="7"/>
      <c r="K700" s="7">
        <v>214</v>
      </c>
      <c r="L700" s="7">
        <v>16</v>
      </c>
      <c r="M700" s="7">
        <v>3</v>
      </c>
      <c r="N700" s="7" t="s">
        <v>3</v>
      </c>
      <c r="O700" s="7">
        <v>2</v>
      </c>
      <c r="P700" s="7">
        <f>ROUND(Source!EK683,O700)</f>
        <v>0</v>
      </c>
      <c r="Q700" s="7"/>
      <c r="R700" s="7"/>
      <c r="S700" s="7"/>
      <c r="T700" s="7"/>
      <c r="U700" s="7"/>
      <c r="V700" s="7"/>
      <c r="W700" s="7">
        <v>0</v>
      </c>
      <c r="X700" s="7">
        <v>1</v>
      </c>
      <c r="Y700" s="7">
        <v>0</v>
      </c>
      <c r="Z700" s="7">
        <v>0</v>
      </c>
      <c r="AA700" s="7">
        <v>1</v>
      </c>
      <c r="AB700" s="7">
        <v>0</v>
      </c>
    </row>
    <row r="701" spans="1:28" ht="13" x14ac:dyDescent="0.3">
      <c r="A701" s="7">
        <v>50</v>
      </c>
      <c r="B701" s="7">
        <v>0</v>
      </c>
      <c r="C701" s="7">
        <v>0</v>
      </c>
      <c r="D701" s="7">
        <v>1</v>
      </c>
      <c r="E701" s="7">
        <v>215</v>
      </c>
      <c r="F701" s="7">
        <f>ROUND(Source!AT683,O701)</f>
        <v>786741.45</v>
      </c>
      <c r="G701" s="7" t="s">
        <v>194</v>
      </c>
      <c r="H701" s="7" t="s">
        <v>195</v>
      </c>
      <c r="I701" s="7"/>
      <c r="J701" s="7"/>
      <c r="K701" s="7">
        <v>215</v>
      </c>
      <c r="L701" s="7">
        <v>17</v>
      </c>
      <c r="M701" s="7">
        <v>3</v>
      </c>
      <c r="N701" s="7" t="s">
        <v>3</v>
      </c>
      <c r="O701" s="7">
        <v>2</v>
      </c>
      <c r="P701" s="7">
        <f>ROUND(Source!EL683,O701)</f>
        <v>4584448.26</v>
      </c>
      <c r="Q701" s="7"/>
      <c r="R701" s="7"/>
      <c r="S701" s="7"/>
      <c r="T701" s="7"/>
      <c r="U701" s="7"/>
      <c r="V701" s="7"/>
      <c r="W701" s="7">
        <v>786741.45</v>
      </c>
      <c r="X701" s="7">
        <v>1</v>
      </c>
      <c r="Y701" s="7">
        <v>786741.45</v>
      </c>
      <c r="Z701" s="7">
        <v>4584448.26</v>
      </c>
      <c r="AA701" s="7">
        <v>1</v>
      </c>
      <c r="AB701" s="7">
        <v>4584448.26</v>
      </c>
    </row>
    <row r="702" spans="1:28" ht="13" x14ac:dyDescent="0.3">
      <c r="A702" s="7">
        <v>50</v>
      </c>
      <c r="B702" s="7">
        <v>0</v>
      </c>
      <c r="C702" s="7">
        <v>0</v>
      </c>
      <c r="D702" s="7">
        <v>1</v>
      </c>
      <c r="E702" s="7">
        <v>217</v>
      </c>
      <c r="F702" s="7">
        <f>ROUND(Source!AU683,O702)</f>
        <v>0</v>
      </c>
      <c r="G702" s="7" t="s">
        <v>196</v>
      </c>
      <c r="H702" s="7" t="s">
        <v>197</v>
      </c>
      <c r="I702" s="7"/>
      <c r="J702" s="7"/>
      <c r="K702" s="7">
        <v>217</v>
      </c>
      <c r="L702" s="7">
        <v>18</v>
      </c>
      <c r="M702" s="7">
        <v>3</v>
      </c>
      <c r="N702" s="7" t="s">
        <v>3</v>
      </c>
      <c r="O702" s="7">
        <v>2</v>
      </c>
      <c r="P702" s="7">
        <f>ROUND(Source!EM683,O702)</f>
        <v>0</v>
      </c>
      <c r="Q702" s="7"/>
      <c r="R702" s="7"/>
      <c r="S702" s="7"/>
      <c r="T702" s="7"/>
      <c r="U702" s="7"/>
      <c r="V702" s="7"/>
      <c r="W702" s="7">
        <v>0</v>
      </c>
      <c r="X702" s="7">
        <v>1</v>
      </c>
      <c r="Y702" s="7">
        <v>0</v>
      </c>
      <c r="Z702" s="7">
        <v>0</v>
      </c>
      <c r="AA702" s="7">
        <v>1</v>
      </c>
      <c r="AB702" s="7">
        <v>0</v>
      </c>
    </row>
    <row r="703" spans="1:28" ht="13" x14ac:dyDescent="0.3">
      <c r="A703" s="7">
        <v>50</v>
      </c>
      <c r="B703" s="7">
        <v>0</v>
      </c>
      <c r="C703" s="7">
        <v>0</v>
      </c>
      <c r="D703" s="7">
        <v>1</v>
      </c>
      <c r="E703" s="7">
        <v>230</v>
      </c>
      <c r="F703" s="7">
        <f>ROUND(Source!BA683,O703)</f>
        <v>0</v>
      </c>
      <c r="G703" s="7" t="s">
        <v>198</v>
      </c>
      <c r="H703" s="7" t="s">
        <v>199</v>
      </c>
      <c r="I703" s="7"/>
      <c r="J703" s="7"/>
      <c r="K703" s="7">
        <v>230</v>
      </c>
      <c r="L703" s="7">
        <v>19</v>
      </c>
      <c r="M703" s="7">
        <v>3</v>
      </c>
      <c r="N703" s="7" t="s">
        <v>3</v>
      </c>
      <c r="O703" s="7">
        <v>2</v>
      </c>
      <c r="P703" s="7">
        <f>ROUND(Source!ES683,O703)</f>
        <v>0</v>
      </c>
      <c r="Q703" s="7"/>
      <c r="R703" s="7"/>
      <c r="S703" s="7"/>
      <c r="T703" s="7"/>
      <c r="U703" s="7"/>
      <c r="V703" s="7"/>
      <c r="W703" s="7">
        <v>0</v>
      </c>
      <c r="X703" s="7">
        <v>1</v>
      </c>
      <c r="Y703" s="7">
        <v>0</v>
      </c>
      <c r="Z703" s="7">
        <v>0</v>
      </c>
      <c r="AA703" s="7">
        <v>1</v>
      </c>
      <c r="AB703" s="7">
        <v>0</v>
      </c>
    </row>
    <row r="704" spans="1:28" ht="13" x14ac:dyDescent="0.3">
      <c r="A704" s="7">
        <v>50</v>
      </c>
      <c r="B704" s="7">
        <v>0</v>
      </c>
      <c r="C704" s="7">
        <v>0</v>
      </c>
      <c r="D704" s="7">
        <v>1</v>
      </c>
      <c r="E704" s="7">
        <v>206</v>
      </c>
      <c r="F704" s="7">
        <f>ROUND(Source!T683,O704)</f>
        <v>0</v>
      </c>
      <c r="G704" s="7" t="s">
        <v>200</v>
      </c>
      <c r="H704" s="7" t="s">
        <v>201</v>
      </c>
      <c r="I704" s="7"/>
      <c r="J704" s="7"/>
      <c r="K704" s="7">
        <v>206</v>
      </c>
      <c r="L704" s="7">
        <v>20</v>
      </c>
      <c r="M704" s="7">
        <v>3</v>
      </c>
      <c r="N704" s="7" t="s">
        <v>3</v>
      </c>
      <c r="O704" s="7">
        <v>2</v>
      </c>
      <c r="P704" s="7">
        <f>ROUND(Source!DL683,O704)</f>
        <v>0</v>
      </c>
      <c r="Q704" s="7"/>
      <c r="R704" s="7"/>
      <c r="S704" s="7"/>
      <c r="T704" s="7"/>
      <c r="U704" s="7"/>
      <c r="V704" s="7"/>
      <c r="W704" s="7">
        <v>0</v>
      </c>
      <c r="X704" s="7">
        <v>1</v>
      </c>
      <c r="Y704" s="7">
        <v>0</v>
      </c>
      <c r="Z704" s="7">
        <v>0</v>
      </c>
      <c r="AA704" s="7">
        <v>1</v>
      </c>
      <c r="AB704" s="7">
        <v>0</v>
      </c>
    </row>
    <row r="705" spans="1:255" ht="13" x14ac:dyDescent="0.3">
      <c r="A705" s="7">
        <v>50</v>
      </c>
      <c r="B705" s="7">
        <v>0</v>
      </c>
      <c r="C705" s="7">
        <v>0</v>
      </c>
      <c r="D705" s="7">
        <v>1</v>
      </c>
      <c r="E705" s="7">
        <v>207</v>
      </c>
      <c r="F705" s="7">
        <f>Source!U683</f>
        <v>0</v>
      </c>
      <c r="G705" s="7" t="s">
        <v>202</v>
      </c>
      <c r="H705" s="7" t="s">
        <v>203</v>
      </c>
      <c r="I705" s="7"/>
      <c r="J705" s="7"/>
      <c r="K705" s="7">
        <v>207</v>
      </c>
      <c r="L705" s="7">
        <v>21</v>
      </c>
      <c r="M705" s="7">
        <v>3</v>
      </c>
      <c r="N705" s="7" t="s">
        <v>3</v>
      </c>
      <c r="O705" s="7">
        <v>-1</v>
      </c>
      <c r="P705" s="7">
        <f>Source!DM683</f>
        <v>0</v>
      </c>
      <c r="Q705" s="7"/>
      <c r="R705" s="7"/>
      <c r="S705" s="7"/>
      <c r="T705" s="7"/>
      <c r="U705" s="7"/>
      <c r="V705" s="7"/>
      <c r="W705" s="7">
        <v>0</v>
      </c>
      <c r="X705" s="7">
        <v>1</v>
      </c>
      <c r="Y705" s="7">
        <v>0</v>
      </c>
      <c r="Z705" s="7">
        <v>0</v>
      </c>
      <c r="AA705" s="7">
        <v>1</v>
      </c>
      <c r="AB705" s="7">
        <v>0</v>
      </c>
    </row>
    <row r="706" spans="1:255" ht="13" x14ac:dyDescent="0.3">
      <c r="A706" s="7">
        <v>50</v>
      </c>
      <c r="B706" s="7">
        <v>0</v>
      </c>
      <c r="C706" s="7">
        <v>0</v>
      </c>
      <c r="D706" s="7">
        <v>1</v>
      </c>
      <c r="E706" s="7">
        <v>208</v>
      </c>
      <c r="F706" s="7">
        <f>Source!V683</f>
        <v>0</v>
      </c>
      <c r="G706" s="7" t="s">
        <v>204</v>
      </c>
      <c r="H706" s="7" t="s">
        <v>205</v>
      </c>
      <c r="I706" s="7"/>
      <c r="J706" s="7"/>
      <c r="K706" s="7">
        <v>208</v>
      </c>
      <c r="L706" s="7">
        <v>22</v>
      </c>
      <c r="M706" s="7">
        <v>3</v>
      </c>
      <c r="N706" s="7" t="s">
        <v>3</v>
      </c>
      <c r="O706" s="7">
        <v>-1</v>
      </c>
      <c r="P706" s="7">
        <f>Source!DN683</f>
        <v>0</v>
      </c>
      <c r="Q706" s="7"/>
      <c r="R706" s="7"/>
      <c r="S706" s="7"/>
      <c r="T706" s="7"/>
      <c r="U706" s="7"/>
      <c r="V706" s="7"/>
      <c r="W706" s="7">
        <v>0</v>
      </c>
      <c r="X706" s="7">
        <v>1</v>
      </c>
      <c r="Y706" s="7">
        <v>0</v>
      </c>
      <c r="Z706" s="7">
        <v>0</v>
      </c>
      <c r="AA706" s="7">
        <v>1</v>
      </c>
      <c r="AB706" s="7">
        <v>0</v>
      </c>
    </row>
    <row r="707" spans="1:255" ht="13" x14ac:dyDescent="0.3">
      <c r="A707" s="7">
        <v>50</v>
      </c>
      <c r="B707" s="7">
        <v>0</v>
      </c>
      <c r="C707" s="7">
        <v>0</v>
      </c>
      <c r="D707" s="7">
        <v>1</v>
      </c>
      <c r="E707" s="7">
        <v>209</v>
      </c>
      <c r="F707" s="7">
        <f>ROUND(Source!W683,O707)</f>
        <v>0</v>
      </c>
      <c r="G707" s="7" t="s">
        <v>206</v>
      </c>
      <c r="H707" s="7" t="s">
        <v>207</v>
      </c>
      <c r="I707" s="7"/>
      <c r="J707" s="7"/>
      <c r="K707" s="7">
        <v>209</v>
      </c>
      <c r="L707" s="7">
        <v>23</v>
      </c>
      <c r="M707" s="7">
        <v>3</v>
      </c>
      <c r="N707" s="7" t="s">
        <v>3</v>
      </c>
      <c r="O707" s="7">
        <v>2</v>
      </c>
      <c r="P707" s="7">
        <f>ROUND(Source!DO683,O707)</f>
        <v>0</v>
      </c>
      <c r="Q707" s="7"/>
      <c r="R707" s="7"/>
      <c r="S707" s="7"/>
      <c r="T707" s="7"/>
      <c r="U707" s="7"/>
      <c r="V707" s="7"/>
      <c r="W707" s="7">
        <v>0</v>
      </c>
      <c r="X707" s="7">
        <v>1</v>
      </c>
      <c r="Y707" s="7">
        <v>0</v>
      </c>
      <c r="Z707" s="7">
        <v>0</v>
      </c>
      <c r="AA707" s="7">
        <v>1</v>
      </c>
      <c r="AB707" s="7">
        <v>0</v>
      </c>
    </row>
    <row r="708" spans="1:255" ht="13" x14ac:dyDescent="0.3">
      <c r="A708" s="7">
        <v>50</v>
      </c>
      <c r="B708" s="7">
        <v>0</v>
      </c>
      <c r="C708" s="7">
        <v>0</v>
      </c>
      <c r="D708" s="7">
        <v>1</v>
      </c>
      <c r="E708" s="7">
        <v>233</v>
      </c>
      <c r="F708" s="7">
        <f>ROUND(Source!BD683,O708)</f>
        <v>0</v>
      </c>
      <c r="G708" s="7" t="s">
        <v>208</v>
      </c>
      <c r="H708" s="7" t="s">
        <v>209</v>
      </c>
      <c r="I708" s="7"/>
      <c r="J708" s="7"/>
      <c r="K708" s="7">
        <v>233</v>
      </c>
      <c r="L708" s="7">
        <v>24</v>
      </c>
      <c r="M708" s="7">
        <v>3</v>
      </c>
      <c r="N708" s="7" t="s">
        <v>3</v>
      </c>
      <c r="O708" s="7">
        <v>2</v>
      </c>
      <c r="P708" s="7">
        <f>ROUND(Source!EV683,O708)</f>
        <v>0</v>
      </c>
      <c r="Q708" s="7"/>
      <c r="R708" s="7"/>
      <c r="S708" s="7"/>
      <c r="T708" s="7"/>
      <c r="U708" s="7"/>
      <c r="V708" s="7"/>
      <c r="W708" s="7">
        <v>0</v>
      </c>
      <c r="X708" s="7">
        <v>1</v>
      </c>
      <c r="Y708" s="7">
        <v>0</v>
      </c>
      <c r="Z708" s="7">
        <v>0</v>
      </c>
      <c r="AA708" s="7">
        <v>1</v>
      </c>
      <c r="AB708" s="7">
        <v>0</v>
      </c>
    </row>
    <row r="709" spans="1:255" ht="13" x14ac:dyDescent="0.3">
      <c r="A709" s="7">
        <v>50</v>
      </c>
      <c r="B709" s="7">
        <v>0</v>
      </c>
      <c r="C709" s="7">
        <v>0</v>
      </c>
      <c r="D709" s="7">
        <v>1</v>
      </c>
      <c r="E709" s="7">
        <v>210</v>
      </c>
      <c r="F709" s="7">
        <f>ROUND(Source!X683,O709)</f>
        <v>0</v>
      </c>
      <c r="G709" s="7" t="s">
        <v>210</v>
      </c>
      <c r="H709" s="7" t="s">
        <v>211</v>
      </c>
      <c r="I709" s="7"/>
      <c r="J709" s="7"/>
      <c r="K709" s="7">
        <v>210</v>
      </c>
      <c r="L709" s="7">
        <v>25</v>
      </c>
      <c r="M709" s="7">
        <v>3</v>
      </c>
      <c r="N709" s="7" t="s">
        <v>3</v>
      </c>
      <c r="O709" s="7">
        <v>2</v>
      </c>
      <c r="P709" s="7">
        <f>ROUND(Source!DP683,O709)</f>
        <v>0</v>
      </c>
      <c r="Q709" s="7"/>
      <c r="R709" s="7"/>
      <c r="S709" s="7"/>
      <c r="T709" s="7"/>
      <c r="U709" s="7"/>
      <c r="V709" s="7"/>
      <c r="W709" s="7">
        <v>0</v>
      </c>
      <c r="X709" s="7">
        <v>1</v>
      </c>
      <c r="Y709" s="7">
        <v>0</v>
      </c>
      <c r="Z709" s="7">
        <v>0</v>
      </c>
      <c r="AA709" s="7">
        <v>1</v>
      </c>
      <c r="AB709" s="7">
        <v>0</v>
      </c>
    </row>
    <row r="710" spans="1:255" ht="13" x14ac:dyDescent="0.3">
      <c r="A710" s="7">
        <v>50</v>
      </c>
      <c r="B710" s="7">
        <v>0</v>
      </c>
      <c r="C710" s="7">
        <v>0</v>
      </c>
      <c r="D710" s="7">
        <v>1</v>
      </c>
      <c r="E710" s="7">
        <v>211</v>
      </c>
      <c r="F710" s="7">
        <f>ROUND(Source!Y683,O710)</f>
        <v>0</v>
      </c>
      <c r="G710" s="7" t="s">
        <v>212</v>
      </c>
      <c r="H710" s="7" t="s">
        <v>213</v>
      </c>
      <c r="I710" s="7"/>
      <c r="J710" s="7"/>
      <c r="K710" s="7">
        <v>211</v>
      </c>
      <c r="L710" s="7">
        <v>26</v>
      </c>
      <c r="M710" s="7">
        <v>3</v>
      </c>
      <c r="N710" s="7" t="s">
        <v>3</v>
      </c>
      <c r="O710" s="7">
        <v>2</v>
      </c>
      <c r="P710" s="7">
        <f>ROUND(Source!DQ683,O710)</f>
        <v>0</v>
      </c>
      <c r="Q710" s="7"/>
      <c r="R710" s="7"/>
      <c r="S710" s="7"/>
      <c r="T710" s="7"/>
      <c r="U710" s="7"/>
      <c r="V710" s="7"/>
      <c r="W710" s="7">
        <v>0</v>
      </c>
      <c r="X710" s="7">
        <v>1</v>
      </c>
      <c r="Y710" s="7">
        <v>0</v>
      </c>
      <c r="Z710" s="7">
        <v>0</v>
      </c>
      <c r="AA710" s="7">
        <v>1</v>
      </c>
      <c r="AB710" s="7">
        <v>0</v>
      </c>
    </row>
    <row r="711" spans="1:255" ht="13" x14ac:dyDescent="0.3">
      <c r="A711" s="7">
        <v>50</v>
      </c>
      <c r="B711" s="7">
        <v>0</v>
      </c>
      <c r="C711" s="7">
        <v>0</v>
      </c>
      <c r="D711" s="7">
        <v>1</v>
      </c>
      <c r="E711" s="7">
        <v>224</v>
      </c>
      <c r="F711" s="7">
        <f>ROUND(Source!AR683,O711)</f>
        <v>786741.45</v>
      </c>
      <c r="G711" s="7" t="s">
        <v>214</v>
      </c>
      <c r="H711" s="7" t="s">
        <v>215</v>
      </c>
      <c r="I711" s="7"/>
      <c r="J711" s="7"/>
      <c r="K711" s="7">
        <v>224</v>
      </c>
      <c r="L711" s="7">
        <v>27</v>
      </c>
      <c r="M711" s="7">
        <v>3</v>
      </c>
      <c r="N711" s="7" t="s">
        <v>3</v>
      </c>
      <c r="O711" s="7">
        <v>2</v>
      </c>
      <c r="P711" s="7">
        <f>ROUND(Source!EJ683,O711)</f>
        <v>4584448.26</v>
      </c>
      <c r="Q711" s="7"/>
      <c r="R711" s="7"/>
      <c r="S711" s="7"/>
      <c r="T711" s="7"/>
      <c r="U711" s="7"/>
      <c r="V711" s="7"/>
      <c r="W711" s="7">
        <v>786741.45</v>
      </c>
      <c r="X711" s="7">
        <v>1</v>
      </c>
      <c r="Y711" s="7">
        <v>786741.45</v>
      </c>
      <c r="Z711" s="7">
        <v>4584448.26</v>
      </c>
      <c r="AA711" s="7">
        <v>1</v>
      </c>
      <c r="AB711" s="7">
        <v>4584448.26</v>
      </c>
    </row>
    <row r="713" spans="1:255" ht="13" x14ac:dyDescent="0.3">
      <c r="A713" s="1">
        <v>4</v>
      </c>
      <c r="B713" s="1">
        <v>1</v>
      </c>
      <c r="C713" s="1"/>
      <c r="D713" s="1">
        <f>ROW(A786)</f>
        <v>786</v>
      </c>
      <c r="E713" s="1"/>
      <c r="F713" s="1" t="s">
        <v>72</v>
      </c>
      <c r="G713" s="1" t="s">
        <v>886</v>
      </c>
      <c r="H713" s="1" t="s">
        <v>3</v>
      </c>
      <c r="I713" s="1">
        <v>0</v>
      </c>
      <c r="J713" s="1"/>
      <c r="K713" s="1">
        <v>-1</v>
      </c>
      <c r="L713" s="1"/>
      <c r="M713" s="1" t="s">
        <v>3</v>
      </c>
      <c r="N713" s="1"/>
      <c r="O713" s="1"/>
      <c r="P713" s="1"/>
      <c r="Q713" s="1"/>
      <c r="R713" s="1"/>
      <c r="S713" s="1">
        <v>0</v>
      </c>
      <c r="T713" s="1">
        <v>0</v>
      </c>
      <c r="U713" s="1" t="s">
        <v>3</v>
      </c>
      <c r="V713" s="1">
        <v>2</v>
      </c>
      <c r="W713" s="1"/>
      <c r="X713" s="1"/>
      <c r="Y713" s="1"/>
      <c r="Z713" s="1"/>
      <c r="AA713" s="1"/>
      <c r="AB713" s="1" t="s">
        <v>3</v>
      </c>
      <c r="AC713" s="1" t="s">
        <v>3</v>
      </c>
      <c r="AD713" s="1" t="s">
        <v>3</v>
      </c>
      <c r="AE713" s="1" t="s">
        <v>3</v>
      </c>
      <c r="AF713" s="1" t="s">
        <v>3</v>
      </c>
      <c r="AG713" s="1" t="s">
        <v>3</v>
      </c>
      <c r="AH713" s="1"/>
      <c r="AI713" s="1"/>
      <c r="AJ713" s="1"/>
      <c r="AK713" s="1"/>
      <c r="AL713" s="1"/>
      <c r="AM713" s="1"/>
      <c r="AN713" s="1"/>
      <c r="AO713" s="1"/>
      <c r="AP713" s="1" t="s">
        <v>3</v>
      </c>
      <c r="AQ713" s="1" t="s">
        <v>3</v>
      </c>
      <c r="AR713" s="1" t="s">
        <v>3</v>
      </c>
      <c r="AS713" s="1"/>
      <c r="AT713" s="1"/>
      <c r="AU713" s="1"/>
      <c r="AV713" s="1"/>
      <c r="AW713" s="1"/>
      <c r="AX713" s="1"/>
      <c r="AY713" s="1"/>
      <c r="AZ713" s="1" t="s">
        <v>3</v>
      </c>
      <c r="BA713" s="1"/>
      <c r="BB713" s="1" t="s">
        <v>3</v>
      </c>
      <c r="BC713" s="1" t="s">
        <v>22</v>
      </c>
      <c r="BD713" s="1" t="s">
        <v>23</v>
      </c>
      <c r="BE713" s="1" t="s">
        <v>23</v>
      </c>
      <c r="BF713" s="1" t="s">
        <v>23</v>
      </c>
      <c r="BG713" s="1" t="s">
        <v>3</v>
      </c>
      <c r="BH713" s="1" t="s">
        <v>23</v>
      </c>
      <c r="BI713" s="1" t="s">
        <v>23</v>
      </c>
      <c r="BJ713" s="1" t="s">
        <v>3</v>
      </c>
      <c r="BK713" s="1" t="s">
        <v>3</v>
      </c>
      <c r="BL713" s="1" t="s">
        <v>3</v>
      </c>
      <c r="BM713" s="1" t="s">
        <v>22</v>
      </c>
      <c r="BN713" s="1" t="s">
        <v>23</v>
      </c>
      <c r="BO713" s="1" t="s">
        <v>2489</v>
      </c>
      <c r="BP713" s="1" t="s">
        <v>24</v>
      </c>
      <c r="BQ713" s="1"/>
      <c r="BR713" s="1"/>
      <c r="BS713" s="1"/>
      <c r="BT713" s="1"/>
      <c r="BU713" s="1"/>
      <c r="BV713" s="1"/>
      <c r="BW713" s="1"/>
      <c r="BX713" s="1">
        <v>0</v>
      </c>
      <c r="BY713" s="1"/>
      <c r="BZ713" s="1"/>
      <c r="CA713" s="1"/>
      <c r="CB713" s="1"/>
      <c r="CC713" s="1"/>
      <c r="CD713" s="1"/>
      <c r="CE713" s="1"/>
      <c r="CF713" s="1"/>
      <c r="CG713" s="1"/>
      <c r="CH713" s="1"/>
      <c r="CI713" s="1"/>
      <c r="CJ713" s="1">
        <v>0</v>
      </c>
    </row>
    <row r="715" spans="1:255" ht="13" x14ac:dyDescent="0.3">
      <c r="A715" s="5">
        <v>52</v>
      </c>
      <c r="B715" s="5">
        <f t="shared" ref="B715:G715" si="909">B786</f>
        <v>1</v>
      </c>
      <c r="C715" s="5">
        <f t="shared" si="909"/>
        <v>4</v>
      </c>
      <c r="D715" s="5">
        <f t="shared" si="909"/>
        <v>713</v>
      </c>
      <c r="E715" s="5">
        <f t="shared" si="909"/>
        <v>0</v>
      </c>
      <c r="F715" s="5" t="str">
        <f t="shared" si="909"/>
        <v>8</v>
      </c>
      <c r="G715" s="5" t="str">
        <f t="shared" si="909"/>
        <v>Материалы</v>
      </c>
      <c r="H715" s="5"/>
      <c r="I715" s="5"/>
      <c r="J715" s="5"/>
      <c r="K715" s="5"/>
      <c r="L715" s="5"/>
      <c r="M715" s="5"/>
      <c r="N715" s="5"/>
      <c r="O715" s="5">
        <f t="shared" ref="O715:AT715" si="910">O786</f>
        <v>260868.65</v>
      </c>
      <c r="P715" s="5">
        <f t="shared" si="910"/>
        <v>207913.77</v>
      </c>
      <c r="Q715" s="5">
        <f t="shared" si="910"/>
        <v>12336.9</v>
      </c>
      <c r="R715" s="5">
        <f t="shared" si="910"/>
        <v>3364.32</v>
      </c>
      <c r="S715" s="5">
        <f t="shared" si="910"/>
        <v>40617.980000000003</v>
      </c>
      <c r="T715" s="5">
        <f t="shared" si="910"/>
        <v>0</v>
      </c>
      <c r="U715" s="5">
        <f t="shared" si="910"/>
        <v>3190.5186412079997</v>
      </c>
      <c r="V715" s="5">
        <f t="shared" si="910"/>
        <v>0</v>
      </c>
      <c r="W715" s="5">
        <f t="shared" si="910"/>
        <v>0</v>
      </c>
      <c r="X715" s="5">
        <f t="shared" si="910"/>
        <v>42609.68</v>
      </c>
      <c r="Y715" s="5">
        <f t="shared" si="910"/>
        <v>22431.919999999998</v>
      </c>
      <c r="Z715" s="5">
        <f t="shared" si="910"/>
        <v>0</v>
      </c>
      <c r="AA715" s="5">
        <f t="shared" si="910"/>
        <v>0</v>
      </c>
      <c r="AB715" s="5">
        <f t="shared" si="910"/>
        <v>260868.65</v>
      </c>
      <c r="AC715" s="5">
        <f t="shared" si="910"/>
        <v>207913.77</v>
      </c>
      <c r="AD715" s="5">
        <f t="shared" si="910"/>
        <v>12336.9</v>
      </c>
      <c r="AE715" s="5">
        <f t="shared" si="910"/>
        <v>3364.32</v>
      </c>
      <c r="AF715" s="5">
        <f t="shared" si="910"/>
        <v>40617.980000000003</v>
      </c>
      <c r="AG715" s="5">
        <f t="shared" si="910"/>
        <v>0</v>
      </c>
      <c r="AH715" s="5">
        <f t="shared" si="910"/>
        <v>3190.5186412079997</v>
      </c>
      <c r="AI715" s="5">
        <f t="shared" si="910"/>
        <v>0</v>
      </c>
      <c r="AJ715" s="5">
        <f t="shared" si="910"/>
        <v>0</v>
      </c>
      <c r="AK715" s="5">
        <f t="shared" si="910"/>
        <v>42609.68</v>
      </c>
      <c r="AL715" s="5">
        <f t="shared" si="910"/>
        <v>22431.919999999998</v>
      </c>
      <c r="AM715" s="5">
        <f t="shared" si="910"/>
        <v>0</v>
      </c>
      <c r="AN715" s="5">
        <f t="shared" si="910"/>
        <v>0</v>
      </c>
      <c r="AO715" s="5">
        <f t="shared" si="910"/>
        <v>0</v>
      </c>
      <c r="AP715" s="5">
        <f t="shared" si="910"/>
        <v>0</v>
      </c>
      <c r="AQ715" s="5">
        <f t="shared" si="910"/>
        <v>0</v>
      </c>
      <c r="AR715" s="5">
        <f t="shared" si="910"/>
        <v>325910.25</v>
      </c>
      <c r="AS715" s="5">
        <f t="shared" si="910"/>
        <v>5910.05</v>
      </c>
      <c r="AT715" s="5">
        <f t="shared" si="910"/>
        <v>320000.2</v>
      </c>
      <c r="AU715" s="5">
        <f t="shared" ref="AU715:BZ715" si="911">AU786</f>
        <v>0</v>
      </c>
      <c r="AV715" s="5">
        <f t="shared" si="911"/>
        <v>207913.77</v>
      </c>
      <c r="AW715" s="5">
        <f t="shared" si="911"/>
        <v>207913.77</v>
      </c>
      <c r="AX715" s="5">
        <f t="shared" si="911"/>
        <v>0</v>
      </c>
      <c r="AY715" s="5">
        <f t="shared" si="911"/>
        <v>207913.77</v>
      </c>
      <c r="AZ715" s="5">
        <f t="shared" si="911"/>
        <v>0</v>
      </c>
      <c r="BA715" s="5">
        <f t="shared" si="911"/>
        <v>0</v>
      </c>
      <c r="BB715" s="5">
        <f t="shared" si="911"/>
        <v>0</v>
      </c>
      <c r="BC715" s="5">
        <f t="shared" si="911"/>
        <v>0</v>
      </c>
      <c r="BD715" s="5">
        <f t="shared" si="911"/>
        <v>0</v>
      </c>
      <c r="BE715" s="5">
        <f t="shared" si="911"/>
        <v>0</v>
      </c>
      <c r="BF715" s="5">
        <f t="shared" si="911"/>
        <v>0</v>
      </c>
      <c r="BG715" s="5">
        <f t="shared" si="911"/>
        <v>0</v>
      </c>
      <c r="BH715" s="5">
        <f t="shared" si="911"/>
        <v>0</v>
      </c>
      <c r="BI715" s="5">
        <f t="shared" si="911"/>
        <v>0</v>
      </c>
      <c r="BJ715" s="5">
        <f t="shared" si="911"/>
        <v>0</v>
      </c>
      <c r="BK715" s="5">
        <f t="shared" si="911"/>
        <v>0</v>
      </c>
      <c r="BL715" s="5">
        <f t="shared" si="911"/>
        <v>0</v>
      </c>
      <c r="BM715" s="5">
        <f t="shared" si="911"/>
        <v>0</v>
      </c>
      <c r="BN715" s="5">
        <f t="shared" si="911"/>
        <v>0</v>
      </c>
      <c r="BO715" s="5">
        <f t="shared" si="911"/>
        <v>0</v>
      </c>
      <c r="BP715" s="5">
        <f t="shared" si="911"/>
        <v>0</v>
      </c>
      <c r="BQ715" s="5">
        <f t="shared" si="911"/>
        <v>0</v>
      </c>
      <c r="BR715" s="5">
        <f t="shared" si="911"/>
        <v>0</v>
      </c>
      <c r="BS715" s="5">
        <f t="shared" si="911"/>
        <v>0</v>
      </c>
      <c r="BT715" s="5">
        <f t="shared" si="911"/>
        <v>0</v>
      </c>
      <c r="BU715" s="5">
        <f t="shared" si="911"/>
        <v>0</v>
      </c>
      <c r="BV715" s="5">
        <f t="shared" si="911"/>
        <v>0</v>
      </c>
      <c r="BW715" s="5">
        <f t="shared" si="911"/>
        <v>0</v>
      </c>
      <c r="BX715" s="5">
        <f t="shared" si="911"/>
        <v>0</v>
      </c>
      <c r="BY715" s="5">
        <f t="shared" si="911"/>
        <v>0</v>
      </c>
      <c r="BZ715" s="5">
        <f t="shared" si="911"/>
        <v>0</v>
      </c>
      <c r="CA715" s="5">
        <f t="shared" ref="CA715:DF715" si="912">CA786</f>
        <v>325910.25</v>
      </c>
      <c r="CB715" s="5">
        <f t="shared" si="912"/>
        <v>5910.05</v>
      </c>
      <c r="CC715" s="5">
        <f t="shared" si="912"/>
        <v>320000.2</v>
      </c>
      <c r="CD715" s="5">
        <f t="shared" si="912"/>
        <v>0</v>
      </c>
      <c r="CE715" s="5">
        <f t="shared" si="912"/>
        <v>207913.77</v>
      </c>
      <c r="CF715" s="5">
        <f t="shared" si="912"/>
        <v>207913.77</v>
      </c>
      <c r="CG715" s="5">
        <f t="shared" si="912"/>
        <v>0</v>
      </c>
      <c r="CH715" s="5">
        <f t="shared" si="912"/>
        <v>207913.77</v>
      </c>
      <c r="CI715" s="5">
        <f t="shared" si="912"/>
        <v>0</v>
      </c>
      <c r="CJ715" s="5">
        <f t="shared" si="912"/>
        <v>0</v>
      </c>
      <c r="CK715" s="5">
        <f t="shared" si="912"/>
        <v>0</v>
      </c>
      <c r="CL715" s="5">
        <f t="shared" si="912"/>
        <v>0</v>
      </c>
      <c r="CM715" s="5">
        <f t="shared" si="912"/>
        <v>0</v>
      </c>
      <c r="CN715" s="5">
        <f t="shared" si="912"/>
        <v>0</v>
      </c>
      <c r="CO715" s="5">
        <f t="shared" si="912"/>
        <v>0</v>
      </c>
      <c r="CP715" s="5">
        <f t="shared" si="912"/>
        <v>0</v>
      </c>
      <c r="CQ715" s="5">
        <f t="shared" si="912"/>
        <v>0</v>
      </c>
      <c r="CR715" s="5">
        <f t="shared" si="912"/>
        <v>0</v>
      </c>
      <c r="CS715" s="5">
        <f t="shared" si="912"/>
        <v>0</v>
      </c>
      <c r="CT715" s="5">
        <f t="shared" si="912"/>
        <v>0</v>
      </c>
      <c r="CU715" s="5">
        <f t="shared" si="912"/>
        <v>0</v>
      </c>
      <c r="CV715" s="5">
        <f t="shared" si="912"/>
        <v>0</v>
      </c>
      <c r="CW715" s="5">
        <f t="shared" si="912"/>
        <v>0</v>
      </c>
      <c r="CX715" s="5">
        <f t="shared" si="912"/>
        <v>0</v>
      </c>
      <c r="CY715" s="5">
        <f t="shared" si="912"/>
        <v>0</v>
      </c>
      <c r="CZ715" s="5">
        <f t="shared" si="912"/>
        <v>0</v>
      </c>
      <c r="DA715" s="5">
        <f t="shared" si="912"/>
        <v>0</v>
      </c>
      <c r="DB715" s="5">
        <f t="shared" si="912"/>
        <v>0</v>
      </c>
      <c r="DC715" s="5">
        <f t="shared" si="912"/>
        <v>0</v>
      </c>
      <c r="DD715" s="5">
        <f t="shared" si="912"/>
        <v>0</v>
      </c>
      <c r="DE715" s="5">
        <f t="shared" si="912"/>
        <v>0</v>
      </c>
      <c r="DF715" s="5">
        <f t="shared" si="912"/>
        <v>0</v>
      </c>
      <c r="DG715" s="6">
        <f t="shared" ref="DG715:EL715" si="913">DG786</f>
        <v>3625715.2</v>
      </c>
      <c r="DH715" s="6">
        <f t="shared" si="913"/>
        <v>1046237.48</v>
      </c>
      <c r="DI715" s="6">
        <f t="shared" si="913"/>
        <v>290654.53999999998</v>
      </c>
      <c r="DJ715" s="6">
        <f t="shared" si="913"/>
        <v>189579.44</v>
      </c>
      <c r="DK715" s="6">
        <f t="shared" si="913"/>
        <v>2288823.1800000002</v>
      </c>
      <c r="DL715" s="6">
        <f t="shared" si="913"/>
        <v>0</v>
      </c>
      <c r="DM715" s="6">
        <f t="shared" si="913"/>
        <v>3190.5186412079997</v>
      </c>
      <c r="DN715" s="6">
        <f t="shared" si="913"/>
        <v>0</v>
      </c>
      <c r="DO715" s="6">
        <f t="shared" si="913"/>
        <v>0</v>
      </c>
      <c r="DP715" s="6">
        <f t="shared" si="913"/>
        <v>2401055.5299999998</v>
      </c>
      <c r="DQ715" s="6">
        <f t="shared" si="913"/>
        <v>1264039.52</v>
      </c>
      <c r="DR715" s="6">
        <f t="shared" si="913"/>
        <v>0</v>
      </c>
      <c r="DS715" s="6">
        <f t="shared" si="913"/>
        <v>0</v>
      </c>
      <c r="DT715" s="6">
        <f t="shared" si="913"/>
        <v>3625715.2</v>
      </c>
      <c r="DU715" s="6">
        <f t="shared" si="913"/>
        <v>1046237.48</v>
      </c>
      <c r="DV715" s="6">
        <f t="shared" si="913"/>
        <v>290654.53999999998</v>
      </c>
      <c r="DW715" s="6">
        <f t="shared" si="913"/>
        <v>189579.44</v>
      </c>
      <c r="DX715" s="6">
        <f t="shared" si="913"/>
        <v>2288823.1800000002</v>
      </c>
      <c r="DY715" s="6">
        <f t="shared" si="913"/>
        <v>0</v>
      </c>
      <c r="DZ715" s="6">
        <f t="shared" si="913"/>
        <v>3190.5186412079997</v>
      </c>
      <c r="EA715" s="6">
        <f t="shared" si="913"/>
        <v>0</v>
      </c>
      <c r="EB715" s="6">
        <f t="shared" si="913"/>
        <v>0</v>
      </c>
      <c r="EC715" s="6">
        <f t="shared" si="913"/>
        <v>2401055.5299999998</v>
      </c>
      <c r="ED715" s="6">
        <f t="shared" si="913"/>
        <v>1264039.52</v>
      </c>
      <c r="EE715" s="6">
        <f t="shared" si="913"/>
        <v>0</v>
      </c>
      <c r="EF715" s="6">
        <f t="shared" si="913"/>
        <v>0</v>
      </c>
      <c r="EG715" s="6">
        <f t="shared" si="913"/>
        <v>0</v>
      </c>
      <c r="EH715" s="6">
        <f t="shared" si="913"/>
        <v>0</v>
      </c>
      <c r="EI715" s="6">
        <f t="shared" si="913"/>
        <v>0</v>
      </c>
      <c r="EJ715" s="6">
        <f t="shared" si="913"/>
        <v>7290810.25</v>
      </c>
      <c r="EK715" s="6">
        <f t="shared" si="913"/>
        <v>91482.15</v>
      </c>
      <c r="EL715" s="6">
        <f t="shared" si="913"/>
        <v>7199328.0999999996</v>
      </c>
      <c r="EM715" s="6">
        <f t="shared" ref="EM715:FR715" si="914">EM786</f>
        <v>0</v>
      </c>
      <c r="EN715" s="6">
        <f t="shared" si="914"/>
        <v>1046237.48</v>
      </c>
      <c r="EO715" s="6">
        <f t="shared" si="914"/>
        <v>1046237.48</v>
      </c>
      <c r="EP715" s="6">
        <f t="shared" si="914"/>
        <v>0</v>
      </c>
      <c r="EQ715" s="6">
        <f t="shared" si="914"/>
        <v>1046237.48</v>
      </c>
      <c r="ER715" s="6">
        <f t="shared" si="914"/>
        <v>0</v>
      </c>
      <c r="ES715" s="6">
        <f t="shared" si="914"/>
        <v>0</v>
      </c>
      <c r="ET715" s="6">
        <f t="shared" si="914"/>
        <v>0</v>
      </c>
      <c r="EU715" s="6">
        <f t="shared" si="914"/>
        <v>0</v>
      </c>
      <c r="EV715" s="6">
        <f t="shared" si="914"/>
        <v>0</v>
      </c>
      <c r="EW715" s="6">
        <f t="shared" si="914"/>
        <v>0</v>
      </c>
      <c r="EX715" s="6">
        <f t="shared" si="914"/>
        <v>0</v>
      </c>
      <c r="EY715" s="6">
        <f t="shared" si="914"/>
        <v>0</v>
      </c>
      <c r="EZ715" s="6">
        <f t="shared" si="914"/>
        <v>0</v>
      </c>
      <c r="FA715" s="6">
        <f t="shared" si="914"/>
        <v>0</v>
      </c>
      <c r="FB715" s="6">
        <f t="shared" si="914"/>
        <v>0</v>
      </c>
      <c r="FC715" s="6">
        <f t="shared" si="914"/>
        <v>0</v>
      </c>
      <c r="FD715" s="6">
        <f t="shared" si="914"/>
        <v>0</v>
      </c>
      <c r="FE715" s="6">
        <f t="shared" si="914"/>
        <v>0</v>
      </c>
      <c r="FF715" s="6">
        <f t="shared" si="914"/>
        <v>0</v>
      </c>
      <c r="FG715" s="6">
        <f t="shared" si="914"/>
        <v>0</v>
      </c>
      <c r="FH715" s="6">
        <f t="shared" si="914"/>
        <v>0</v>
      </c>
      <c r="FI715" s="6">
        <f t="shared" si="914"/>
        <v>0</v>
      </c>
      <c r="FJ715" s="6">
        <f t="shared" si="914"/>
        <v>0</v>
      </c>
      <c r="FK715" s="6">
        <f t="shared" si="914"/>
        <v>0</v>
      </c>
      <c r="FL715" s="6">
        <f t="shared" si="914"/>
        <v>0</v>
      </c>
      <c r="FM715" s="6">
        <f t="shared" si="914"/>
        <v>0</v>
      </c>
      <c r="FN715" s="6">
        <f t="shared" si="914"/>
        <v>0</v>
      </c>
      <c r="FO715" s="6">
        <f t="shared" si="914"/>
        <v>0</v>
      </c>
      <c r="FP715" s="6">
        <f t="shared" si="914"/>
        <v>0</v>
      </c>
      <c r="FQ715" s="6">
        <f t="shared" si="914"/>
        <v>0</v>
      </c>
      <c r="FR715" s="6">
        <f t="shared" si="914"/>
        <v>0</v>
      </c>
      <c r="FS715" s="6">
        <f t="shared" ref="FS715:GX715" si="915">FS786</f>
        <v>7290810.25</v>
      </c>
      <c r="FT715" s="6">
        <f t="shared" si="915"/>
        <v>91482.15</v>
      </c>
      <c r="FU715" s="6">
        <f t="shared" si="915"/>
        <v>7199328.0999999996</v>
      </c>
      <c r="FV715" s="6">
        <f t="shared" si="915"/>
        <v>0</v>
      </c>
      <c r="FW715" s="6">
        <f t="shared" si="915"/>
        <v>1046237.48</v>
      </c>
      <c r="FX715" s="6">
        <f t="shared" si="915"/>
        <v>1046237.48</v>
      </c>
      <c r="FY715" s="6">
        <f t="shared" si="915"/>
        <v>0</v>
      </c>
      <c r="FZ715" s="6">
        <f t="shared" si="915"/>
        <v>1046237.48</v>
      </c>
      <c r="GA715" s="6">
        <f t="shared" si="915"/>
        <v>0</v>
      </c>
      <c r="GB715" s="6">
        <f t="shared" si="915"/>
        <v>0</v>
      </c>
      <c r="GC715" s="6">
        <f t="shared" si="915"/>
        <v>0</v>
      </c>
      <c r="GD715" s="6">
        <f t="shared" si="915"/>
        <v>0</v>
      </c>
      <c r="GE715" s="6">
        <f t="shared" si="915"/>
        <v>0</v>
      </c>
      <c r="GF715" s="6">
        <f t="shared" si="915"/>
        <v>0</v>
      </c>
      <c r="GG715" s="6">
        <f t="shared" si="915"/>
        <v>0</v>
      </c>
      <c r="GH715" s="6">
        <f t="shared" si="915"/>
        <v>0</v>
      </c>
      <c r="GI715" s="6">
        <f t="shared" si="915"/>
        <v>0</v>
      </c>
      <c r="GJ715" s="6">
        <f t="shared" si="915"/>
        <v>0</v>
      </c>
      <c r="GK715" s="6">
        <f t="shared" si="915"/>
        <v>0</v>
      </c>
      <c r="GL715" s="6">
        <f t="shared" si="915"/>
        <v>0</v>
      </c>
      <c r="GM715" s="6">
        <f t="shared" si="915"/>
        <v>0</v>
      </c>
      <c r="GN715" s="6">
        <f t="shared" si="915"/>
        <v>0</v>
      </c>
      <c r="GO715" s="6">
        <f t="shared" si="915"/>
        <v>0</v>
      </c>
      <c r="GP715" s="6">
        <f t="shared" si="915"/>
        <v>0</v>
      </c>
      <c r="GQ715" s="6">
        <f t="shared" si="915"/>
        <v>0</v>
      </c>
      <c r="GR715" s="6">
        <f t="shared" si="915"/>
        <v>0</v>
      </c>
      <c r="GS715" s="6">
        <f t="shared" si="915"/>
        <v>0</v>
      </c>
      <c r="GT715" s="6">
        <f t="shared" si="915"/>
        <v>0</v>
      </c>
      <c r="GU715" s="6">
        <f t="shared" si="915"/>
        <v>0</v>
      </c>
      <c r="GV715" s="6">
        <f t="shared" si="915"/>
        <v>0</v>
      </c>
      <c r="GW715" s="6">
        <f t="shared" si="915"/>
        <v>0</v>
      </c>
      <c r="GX715" s="6">
        <f t="shared" si="915"/>
        <v>0</v>
      </c>
    </row>
    <row r="717" spans="1:255" ht="409.5" x14ac:dyDescent="0.25">
      <c r="A717" s="3">
        <v>17</v>
      </c>
      <c r="B717" s="3">
        <v>1</v>
      </c>
      <c r="C717" s="3"/>
      <c r="D717" s="3"/>
      <c r="E717" s="3" t="s">
        <v>887</v>
      </c>
      <c r="F717" s="3" t="s">
        <v>888</v>
      </c>
      <c r="G717" s="3" t="s">
        <v>889</v>
      </c>
      <c r="H717" s="3" t="s">
        <v>57</v>
      </c>
      <c r="I717" s="3">
        <f>ROUND((300+250)/100,9)</f>
        <v>5.5</v>
      </c>
      <c r="J717" s="3">
        <v>0</v>
      </c>
      <c r="K717" s="3">
        <f>ROUND((300+250)/100,9)</f>
        <v>5.5</v>
      </c>
      <c r="L717" s="3"/>
      <c r="M717" s="3"/>
      <c r="N717" s="3"/>
      <c r="O717" s="3">
        <f t="shared" ref="O717:O748" si="916">ROUND(CP717,2)</f>
        <v>9884.4</v>
      </c>
      <c r="P717" s="3">
        <f t="shared" ref="P717:P748" si="917">ROUND((ROUND((AC717*AW717*I717),2)*BC717),2)</f>
        <v>1612.27</v>
      </c>
      <c r="Q717" s="3">
        <f>(ROUND((ROUND((((ET717*1.2))*AV717*I717),2)*BB717),2)+ROUND((ROUND(((AE717-((EU717*1.2)))*AV717*I717),2)*BS717),2))</f>
        <v>5198.82</v>
      </c>
      <c r="R717" s="3">
        <f>(ROUND((ROUND((((EU717*1.2))*AV717*I717),2)*BS717),2)+ROUND((ROUND(((AE717-((EU717*1.2)))*AV717*I717),2)*BS717),2))</f>
        <v>2107.8200000000002</v>
      </c>
      <c r="S717" s="3">
        <f t="shared" ref="S717:S748" si="918">ROUND((ROUND((AF717*AV717*I717),2)*BA717),2)</f>
        <v>3073.31</v>
      </c>
      <c r="T717" s="3">
        <f t="shared" ref="T717:T748" si="919">ROUND(CU717*I717,2)</f>
        <v>0</v>
      </c>
      <c r="U717" s="3">
        <f t="shared" ref="U717:U748" si="920">CV717*I717</f>
        <v>249.45822000000001</v>
      </c>
      <c r="V717" s="3">
        <f t="shared" ref="V717:V748" si="921">CW717*I717</f>
        <v>0</v>
      </c>
      <c r="W717" s="3">
        <f t="shared" ref="W717:W748" si="922">ROUND(CX717*I717,2)</f>
        <v>0</v>
      </c>
      <c r="X717" s="3">
        <f>(ROUND((((S717+ROUND((ROUND((((EU717*1.2))*AV717*I717),2)*BS717),2))*AT717)/100),2)+ROUND(((ROUND((ROUND(((AE717-((EU717*1.2)))*AV717*I717),2)*BS717),2)*AT717)/100),2))</f>
        <v>5025.7</v>
      </c>
      <c r="Y717" s="3">
        <f>(ROUND((((S717+ROUND((ROUND((((EU717*1.2))*AV717*I717),2)*BS717),2))*AU717)/100),2)+ROUND(((ROUND((ROUND(((AE717-((EU717*1.2)))*AV717*I717),2)*BS717),2)*AU717)/100),2))</f>
        <v>2642.38</v>
      </c>
      <c r="Z717" s="3"/>
      <c r="AA717" s="3">
        <v>54971259</v>
      </c>
      <c r="AB717" s="3">
        <f t="shared" ref="AB717:AB748" si="923">ROUND((AC717+AD717+AF717),6)</f>
        <v>1729.6479999999999</v>
      </c>
      <c r="AC717" s="3">
        <f>ROUND(((ES717*1)),6)</f>
        <v>293.14</v>
      </c>
      <c r="AD717" s="3">
        <f>ROUND(((((ET717*1.2))-((EU717*1.2)))+AE717),6)</f>
        <v>902.80799999999999</v>
      </c>
      <c r="AE717" s="3">
        <f>ROUND(((EU717*1.2)),6)</f>
        <v>366.036</v>
      </c>
      <c r="AF717" s="3">
        <f>ROUND(((EV717*1.2)),6)</f>
        <v>533.70000000000005</v>
      </c>
      <c r="AG717" s="3">
        <f t="shared" ref="AG717:AG748" si="924">ROUND((AP717),6)</f>
        <v>0</v>
      </c>
      <c r="AH717" s="3">
        <f>((EW717*1.2))</f>
        <v>43.32</v>
      </c>
      <c r="AI717" s="3">
        <f>((EX717*1.2))</f>
        <v>0</v>
      </c>
      <c r="AJ717" s="3">
        <f t="shared" ref="AJ717:AJ748" si="925">(AS717)</f>
        <v>0</v>
      </c>
      <c r="AK717" s="3">
        <v>1490.23</v>
      </c>
      <c r="AL717" s="3">
        <v>293.14</v>
      </c>
      <c r="AM717" s="3">
        <v>752.34</v>
      </c>
      <c r="AN717" s="3">
        <v>305.02999999999997</v>
      </c>
      <c r="AO717" s="3">
        <v>444.75</v>
      </c>
      <c r="AP717" s="3">
        <v>0</v>
      </c>
      <c r="AQ717" s="3">
        <v>36.1</v>
      </c>
      <c r="AR717" s="3">
        <v>0</v>
      </c>
      <c r="AS717" s="3">
        <v>0</v>
      </c>
      <c r="AT717" s="3">
        <v>97</v>
      </c>
      <c r="AU717" s="3">
        <v>51</v>
      </c>
      <c r="AV717" s="3">
        <v>1.0469999999999999</v>
      </c>
      <c r="AW717" s="3">
        <v>1</v>
      </c>
      <c r="AX717" s="3"/>
      <c r="AY717" s="3"/>
      <c r="AZ717" s="3">
        <v>1</v>
      </c>
      <c r="BA717" s="3">
        <v>1</v>
      </c>
      <c r="BB717" s="3">
        <v>1</v>
      </c>
      <c r="BC717" s="3">
        <v>1</v>
      </c>
      <c r="BD717" s="3" t="s">
        <v>3</v>
      </c>
      <c r="BE717" s="3" t="s">
        <v>3</v>
      </c>
      <c r="BF717" s="3" t="s">
        <v>3</v>
      </c>
      <c r="BG717" s="3" t="s">
        <v>3</v>
      </c>
      <c r="BH717" s="3">
        <v>0</v>
      </c>
      <c r="BI717" s="3">
        <v>2</v>
      </c>
      <c r="BJ717" s="3" t="s">
        <v>890</v>
      </c>
      <c r="BK717" s="3"/>
      <c r="BL717" s="3"/>
      <c r="BM717" s="3">
        <v>67</v>
      </c>
      <c r="BN717" s="3">
        <v>0</v>
      </c>
      <c r="BO717" s="3" t="s">
        <v>888</v>
      </c>
      <c r="BP717" s="3">
        <v>1</v>
      </c>
      <c r="BQ717" s="3">
        <v>40</v>
      </c>
      <c r="BR717" s="3">
        <v>0</v>
      </c>
      <c r="BS717" s="3">
        <v>1</v>
      </c>
      <c r="BT717" s="3">
        <v>1</v>
      </c>
      <c r="BU717" s="3">
        <v>1</v>
      </c>
      <c r="BV717" s="3">
        <v>1</v>
      </c>
      <c r="BW717" s="3">
        <v>1</v>
      </c>
      <c r="BX717" s="3">
        <v>1</v>
      </c>
      <c r="BY717" s="3" t="s">
        <v>3</v>
      </c>
      <c r="BZ717" s="3">
        <v>97</v>
      </c>
      <c r="CA717" s="3">
        <v>51</v>
      </c>
      <c r="CB717" s="3" t="s">
        <v>3</v>
      </c>
      <c r="CC717" s="3"/>
      <c r="CD717" s="3"/>
      <c r="CE717" s="3">
        <v>1566</v>
      </c>
      <c r="CF717" s="3">
        <v>0</v>
      </c>
      <c r="CG717" s="3">
        <v>0</v>
      </c>
      <c r="CH717" s="3"/>
      <c r="CI717" s="3"/>
      <c r="CJ717" s="3"/>
      <c r="CK717" s="3"/>
      <c r="CL717" s="3"/>
      <c r="CM717" s="3">
        <v>0</v>
      </c>
      <c r="CN717" s="9" t="s">
        <v>2491</v>
      </c>
      <c r="CO717" s="3">
        <v>0</v>
      </c>
      <c r="CP717" s="3">
        <f t="shared" ref="CP717:CP748" si="926">(P717+Q717+S717)</f>
        <v>9884.4</v>
      </c>
      <c r="CQ717" s="3">
        <f t="shared" ref="CQ717:CQ748" si="927">ROUND((ROUND((AC717*AW717*1),2)*BC717),2)</f>
        <v>293.14</v>
      </c>
      <c r="CR717" s="3">
        <f>(ROUND((ROUND((((ET717*1.2))*AV717*1),2)*BB717),2)+ROUND((ROUND(((AE717-((EU717*1.2)))*AV717*1),2)*BS717),2))</f>
        <v>945.24</v>
      </c>
      <c r="CS717" s="3">
        <f>(ROUND((ROUND((((EU717*1.2))*AV717*1),2)*BS717),2)+ROUND((ROUND(((AE717-((EU717*1.2)))*AV717*1),2)*BS717),2))</f>
        <v>383.24</v>
      </c>
      <c r="CT717" s="3">
        <f t="shared" ref="CT717:CT748" si="928">ROUND((ROUND((AF717*AV717*1),2)*BA717),2)</f>
        <v>558.78</v>
      </c>
      <c r="CU717" s="3">
        <f t="shared" ref="CU717:CU748" si="929">AG717</f>
        <v>0</v>
      </c>
      <c r="CV717" s="3">
        <f t="shared" ref="CV717:CV748" si="930">(AH717*AV717)</f>
        <v>45.35604</v>
      </c>
      <c r="CW717" s="3">
        <f t="shared" ref="CW717:CW748" si="931">AI717</f>
        <v>0</v>
      </c>
      <c r="CX717" s="3">
        <f t="shared" ref="CX717:CX748" si="932">AJ717</f>
        <v>0</v>
      </c>
      <c r="CY717" s="3">
        <f>(ROUND((((S717+ROUND((ROUND((((EU717*1.2))*AV717*1),2)*BS717),2))*AT717)/100),2)+ROUND(((ROUND((ROUND(((AE717-((EU717*1.2)))*AV717*1),2)*BS717),2)*AT717)/100),2))</f>
        <v>3352.85</v>
      </c>
      <c r="CZ717" s="3">
        <f>(ROUND((((S717+ROUND((ROUND((((EU717*1.2))*AV717*1),2)*BS717),2))*AU717)/100),2)+ROUND(((ROUND((ROUND(((AE717-((EU717*1.2)))*AV717*1),2)*BS717),2)*AU717)/100),2))</f>
        <v>1762.84</v>
      </c>
      <c r="DA717" s="3"/>
      <c r="DB717" s="3">
        <v>165</v>
      </c>
      <c r="DC717" s="3" t="s">
        <v>3</v>
      </c>
      <c r="DD717" s="3" t="s">
        <v>22</v>
      </c>
      <c r="DE717" s="3" t="s">
        <v>42</v>
      </c>
      <c r="DF717" s="3" t="s">
        <v>42</v>
      </c>
      <c r="DG717" s="3" t="s">
        <v>42</v>
      </c>
      <c r="DH717" s="3" t="s">
        <v>3</v>
      </c>
      <c r="DI717" s="3" t="s">
        <v>42</v>
      </c>
      <c r="DJ717" s="3" t="s">
        <v>42</v>
      </c>
      <c r="DK717" s="3" t="s">
        <v>3</v>
      </c>
      <c r="DL717" s="3" t="s">
        <v>3</v>
      </c>
      <c r="DM717" s="3" t="s">
        <v>3</v>
      </c>
      <c r="DN717" s="3">
        <v>0</v>
      </c>
      <c r="DO717" s="3">
        <v>0</v>
      </c>
      <c r="DP717" s="3">
        <v>1</v>
      </c>
      <c r="DQ717" s="3">
        <v>1</v>
      </c>
      <c r="DR717" s="3"/>
      <c r="DS717" s="3"/>
      <c r="DT717" s="3"/>
      <c r="DU717" s="3">
        <v>1003</v>
      </c>
      <c r="DV717" s="3" t="s">
        <v>57</v>
      </c>
      <c r="DW717" s="3" t="s">
        <v>57</v>
      </c>
      <c r="DX717" s="3">
        <v>100</v>
      </c>
      <c r="DY717" s="3"/>
      <c r="DZ717" s="3" t="s">
        <v>3</v>
      </c>
      <c r="EA717" s="3" t="s">
        <v>3</v>
      </c>
      <c r="EB717" s="3" t="s">
        <v>3</v>
      </c>
      <c r="EC717" s="3" t="s">
        <v>3</v>
      </c>
      <c r="ED717" s="3"/>
      <c r="EE717" s="3">
        <v>57042957</v>
      </c>
      <c r="EF717" s="3">
        <v>40</v>
      </c>
      <c r="EG717" s="3" t="s">
        <v>33</v>
      </c>
      <c r="EH717" s="3">
        <v>0</v>
      </c>
      <c r="EI717" s="3" t="s">
        <v>3</v>
      </c>
      <c r="EJ717" s="3">
        <v>2</v>
      </c>
      <c r="EK717" s="3">
        <v>67</v>
      </c>
      <c r="EL717" s="3" t="s">
        <v>34</v>
      </c>
      <c r="EM717" s="3" t="s">
        <v>35</v>
      </c>
      <c r="EN717" s="3"/>
      <c r="EO717" s="3" t="s">
        <v>46</v>
      </c>
      <c r="EP717" s="3"/>
      <c r="EQ717" s="3">
        <v>0</v>
      </c>
      <c r="ER717" s="3">
        <v>1490.23</v>
      </c>
      <c r="ES717" s="3">
        <v>293.14</v>
      </c>
      <c r="ET717" s="3">
        <v>752.34</v>
      </c>
      <c r="EU717" s="3">
        <v>305.02999999999997</v>
      </c>
      <c r="EV717" s="3">
        <v>444.75</v>
      </c>
      <c r="EW717" s="3">
        <v>36.1</v>
      </c>
      <c r="EX717" s="3">
        <v>0</v>
      </c>
      <c r="EY717" s="3">
        <v>0</v>
      </c>
      <c r="EZ717" s="3"/>
      <c r="FA717" s="3"/>
      <c r="FB717" s="3"/>
      <c r="FC717" s="3"/>
      <c r="FD717" s="3"/>
      <c r="FE717" s="3"/>
      <c r="FF717" s="3"/>
      <c r="FG717" s="3"/>
      <c r="FH717" s="3"/>
      <c r="FI717" s="3"/>
      <c r="FJ717" s="3"/>
      <c r="FK717" s="3"/>
      <c r="FL717" s="3"/>
      <c r="FM717" s="3"/>
      <c r="FN717" s="3"/>
      <c r="FO717" s="3"/>
      <c r="FP717" s="3"/>
      <c r="FQ717" s="3">
        <v>0</v>
      </c>
      <c r="FR717" s="3">
        <v>0</v>
      </c>
      <c r="FS717" s="3">
        <v>0</v>
      </c>
      <c r="FT717" s="3"/>
      <c r="FU717" s="3"/>
      <c r="FV717" s="3"/>
      <c r="FW717" s="3"/>
      <c r="FX717" s="3">
        <v>97</v>
      </c>
      <c r="FY717" s="3">
        <v>51</v>
      </c>
      <c r="FZ717" s="3"/>
      <c r="GA717" s="3" t="s">
        <v>3</v>
      </c>
      <c r="GB717" s="3"/>
      <c r="GC717" s="3"/>
      <c r="GD717" s="3">
        <v>1</v>
      </c>
      <c r="GE717" s="3"/>
      <c r="GF717" s="3">
        <v>1655011131</v>
      </c>
      <c r="GG717" s="3">
        <v>2</v>
      </c>
      <c r="GH717" s="3">
        <v>1</v>
      </c>
      <c r="GI717" s="3">
        <v>2</v>
      </c>
      <c r="GJ717" s="3">
        <v>0</v>
      </c>
      <c r="GK717" s="3">
        <v>0</v>
      </c>
      <c r="GL717" s="3">
        <f t="shared" ref="GL717:GL748" si="933">ROUND(IF(AND(BH717=3,BI717=3,FS717&lt;&gt;0),P717,0),2)</f>
        <v>0</v>
      </c>
      <c r="GM717" s="3">
        <f t="shared" ref="GM717:GM748" si="934">ROUND(O717+X717+Y717,2)+GX717</f>
        <v>17552.48</v>
      </c>
      <c r="GN717" s="3">
        <f t="shared" ref="GN717:GN748" si="935">IF(OR(BI717=0,BI717=1),GM717-GX717,0)</f>
        <v>0</v>
      </c>
      <c r="GO717" s="3">
        <f t="shared" ref="GO717:GO748" si="936">IF(BI717=2,GM717-GX717,0)</f>
        <v>17552.48</v>
      </c>
      <c r="GP717" s="3">
        <f t="shared" ref="GP717:GP748" si="937">IF(BI717=4,GM717-GX717,0)</f>
        <v>0</v>
      </c>
      <c r="GQ717" s="3"/>
      <c r="GR717" s="3">
        <v>0</v>
      </c>
      <c r="GS717" s="3">
        <v>3</v>
      </c>
      <c r="GT717" s="3">
        <v>0</v>
      </c>
      <c r="GU717" s="3" t="s">
        <v>3</v>
      </c>
      <c r="GV717" s="3">
        <f t="shared" ref="GV717:GV748" si="938">ROUND((GT717),6)</f>
        <v>0</v>
      </c>
      <c r="GW717" s="3">
        <v>1</v>
      </c>
      <c r="GX717" s="3">
        <f t="shared" ref="GX717:GX748" si="939">ROUND(HC717*I717,2)</f>
        <v>0</v>
      </c>
      <c r="GY717" s="3"/>
      <c r="GZ717" s="3"/>
      <c r="HA717" s="3">
        <v>0</v>
      </c>
      <c r="HB717" s="3">
        <v>0</v>
      </c>
      <c r="HC717" s="3">
        <f t="shared" ref="HC717:HC748" si="940">GV717*GW717</f>
        <v>0</v>
      </c>
      <c r="HD717" s="3"/>
      <c r="HE717" s="3" t="s">
        <v>3</v>
      </c>
      <c r="HF717" s="3" t="s">
        <v>3</v>
      </c>
      <c r="HG717" s="3"/>
      <c r="HH717" s="3"/>
      <c r="HI717" s="3"/>
      <c r="HJ717" s="3"/>
      <c r="HK717" s="3"/>
      <c r="HL717" s="3"/>
      <c r="HM717" s="3" t="s">
        <v>3</v>
      </c>
      <c r="HN717" s="3" t="s">
        <v>3</v>
      </c>
      <c r="HO717" s="3" t="s">
        <v>3</v>
      </c>
      <c r="HP717" s="3" t="s">
        <v>3</v>
      </c>
      <c r="HQ717" s="3" t="s">
        <v>3</v>
      </c>
      <c r="HR717" s="3"/>
      <c r="HS717" s="3">
        <v>0</v>
      </c>
      <c r="HT717" s="3"/>
      <c r="HU717" s="3"/>
      <c r="HV717" s="3"/>
      <c r="HW717" s="3"/>
      <c r="HX717" s="3"/>
      <c r="HY717" s="3"/>
      <c r="HZ717" s="3"/>
      <c r="IA717" s="3"/>
      <c r="IB717" s="3"/>
      <c r="IC717" s="3"/>
      <c r="ID717" s="3"/>
      <c r="IE717" s="3"/>
      <c r="IF717" s="3"/>
      <c r="IG717" s="3"/>
      <c r="IH717" s="3"/>
      <c r="II717" s="3"/>
      <c r="IJ717" s="3"/>
      <c r="IK717" s="3">
        <v>0</v>
      </c>
      <c r="IL717" s="3"/>
      <c r="IM717" s="3"/>
      <c r="IN717" s="3"/>
      <c r="IO717" s="3"/>
      <c r="IP717" s="3"/>
      <c r="IQ717" s="3"/>
      <c r="IR717" s="3"/>
      <c r="IS717" s="3"/>
      <c r="IT717" s="3"/>
      <c r="IU717" s="3"/>
    </row>
    <row r="718" spans="1:255" ht="409.5" x14ac:dyDescent="0.25">
      <c r="A718" s="4">
        <v>17</v>
      </c>
      <c r="B718" s="4">
        <v>1</v>
      </c>
      <c r="C718" s="4"/>
      <c r="D718" s="4"/>
      <c r="E718" s="4" t="s">
        <v>887</v>
      </c>
      <c r="F718" s="4" t="s">
        <v>888</v>
      </c>
      <c r="G718" s="4" t="s">
        <v>889</v>
      </c>
      <c r="H718" s="4" t="s">
        <v>57</v>
      </c>
      <c r="I718" s="4">
        <f>ROUND((300+250)/100,9)</f>
        <v>5.5</v>
      </c>
      <c r="J718" s="4">
        <v>0</v>
      </c>
      <c r="K718" s="4">
        <f>ROUND((300+250)/100,9)</f>
        <v>5.5</v>
      </c>
      <c r="L718" s="4"/>
      <c r="M718" s="4"/>
      <c r="N718" s="4"/>
      <c r="O718" s="4">
        <f t="shared" si="916"/>
        <v>336978.6</v>
      </c>
      <c r="P718" s="4">
        <f t="shared" si="917"/>
        <v>9028.7099999999991</v>
      </c>
      <c r="Q718" s="4">
        <f>(ROUND((ROUND((((ET718*1.2))*AV718*I718),2)*BB718),2)+ROUND((ROUND(((AE718-((EU718*1.2)))*AV718*I718),2)*BS718),2))</f>
        <v>154768.87</v>
      </c>
      <c r="R718" s="4">
        <f>(ROUND((ROUND((((EU718*1.2))*AV718*I718),2)*BS718),2)+ROUND((ROUND(((AE718-((EU718*1.2)))*AV718*I718),2)*BS718),2))</f>
        <v>118775.66</v>
      </c>
      <c r="S718" s="4">
        <f t="shared" si="918"/>
        <v>173181.02</v>
      </c>
      <c r="T718" s="4">
        <f t="shared" si="919"/>
        <v>0</v>
      </c>
      <c r="U718" s="4">
        <f t="shared" si="920"/>
        <v>249.45822000000001</v>
      </c>
      <c r="V718" s="4">
        <f t="shared" si="921"/>
        <v>0</v>
      </c>
      <c r="W718" s="4">
        <f t="shared" si="922"/>
        <v>0</v>
      </c>
      <c r="X718" s="4">
        <f>(ROUND((((S718+ROUND((ROUND((((EU718*1.2))*AV718*I718),2)*BS718),2))*AT718)/100),2)+ROUND(((ROUND((ROUND(((AE718-((EU718*1.2)))*AV718*I718),2)*BS718),2)*AT718)/100),2))</f>
        <v>283197.98</v>
      </c>
      <c r="Y718" s="4">
        <f>(ROUND((((S718+ROUND((ROUND((((EU718*1.2))*AV718*I718),2)*BS718),2))*AU718)/100),2)+ROUND(((ROUND((ROUND(((AE718-((EU718*1.2)))*AV718*I718),2)*BS718),2)*AU718)/100),2))</f>
        <v>148897.91</v>
      </c>
      <c r="Z718" s="4"/>
      <c r="AA718" s="4">
        <v>55890823</v>
      </c>
      <c r="AB718" s="4">
        <f t="shared" si="923"/>
        <v>1729.6479999999999</v>
      </c>
      <c r="AC718" s="4">
        <f>ROUND(((ES718*1)),6)</f>
        <v>293.14</v>
      </c>
      <c r="AD718" s="4">
        <f>ROUND(((((ET718*1.2))-((EU718*1.2)))+AE718),6)</f>
        <v>902.80799999999999</v>
      </c>
      <c r="AE718" s="4">
        <f>ROUND(((EU718*1.2)),6)</f>
        <v>366.036</v>
      </c>
      <c r="AF718" s="4">
        <f>ROUND(((EV718*1.2)),6)</f>
        <v>533.70000000000005</v>
      </c>
      <c r="AG718" s="4">
        <f t="shared" si="924"/>
        <v>0</v>
      </c>
      <c r="AH718" s="4">
        <f>((EW718*1.2))</f>
        <v>43.32</v>
      </c>
      <c r="AI718" s="4">
        <f>((EX718*1.2))</f>
        <v>0</v>
      </c>
      <c r="AJ718" s="4">
        <f t="shared" si="925"/>
        <v>0</v>
      </c>
      <c r="AK718" s="4">
        <v>1490.23</v>
      </c>
      <c r="AL718" s="4">
        <v>293.14</v>
      </c>
      <c r="AM718" s="4">
        <v>752.34</v>
      </c>
      <c r="AN718" s="4">
        <v>305.02999999999997</v>
      </c>
      <c r="AO718" s="4">
        <v>444.75</v>
      </c>
      <c r="AP718" s="4">
        <v>0</v>
      </c>
      <c r="AQ718" s="4">
        <v>36.1</v>
      </c>
      <c r="AR718" s="4">
        <v>0</v>
      </c>
      <c r="AS718" s="4">
        <v>0</v>
      </c>
      <c r="AT718" s="4">
        <v>97</v>
      </c>
      <c r="AU718" s="4">
        <v>51</v>
      </c>
      <c r="AV718" s="4">
        <v>1.0469999999999999</v>
      </c>
      <c r="AW718" s="4">
        <v>1</v>
      </c>
      <c r="AX718" s="4"/>
      <c r="AY718" s="4"/>
      <c r="AZ718" s="4">
        <v>1</v>
      </c>
      <c r="BA718" s="4">
        <v>56.35</v>
      </c>
      <c r="BB718" s="4">
        <v>29.77</v>
      </c>
      <c r="BC718" s="4">
        <v>5.6</v>
      </c>
      <c r="BD718" s="4" t="s">
        <v>3</v>
      </c>
      <c r="BE718" s="4" t="s">
        <v>3</v>
      </c>
      <c r="BF718" s="4" t="s">
        <v>3</v>
      </c>
      <c r="BG718" s="4" t="s">
        <v>3</v>
      </c>
      <c r="BH718" s="4">
        <v>0</v>
      </c>
      <c r="BI718" s="4">
        <v>2</v>
      </c>
      <c r="BJ718" s="4" t="s">
        <v>890</v>
      </c>
      <c r="BK718" s="4"/>
      <c r="BL718" s="4"/>
      <c r="BM718" s="4">
        <v>67</v>
      </c>
      <c r="BN718" s="4">
        <v>0</v>
      </c>
      <c r="BO718" s="4" t="s">
        <v>888</v>
      </c>
      <c r="BP718" s="4">
        <v>1</v>
      </c>
      <c r="BQ718" s="4">
        <v>40</v>
      </c>
      <c r="BR718" s="4">
        <v>0</v>
      </c>
      <c r="BS718" s="4">
        <v>56.35</v>
      </c>
      <c r="BT718" s="4">
        <v>1</v>
      </c>
      <c r="BU718" s="4">
        <v>1</v>
      </c>
      <c r="BV718" s="4">
        <v>1</v>
      </c>
      <c r="BW718" s="4">
        <v>1</v>
      </c>
      <c r="BX718" s="4">
        <v>1</v>
      </c>
      <c r="BY718" s="4" t="s">
        <v>3</v>
      </c>
      <c r="BZ718" s="4">
        <v>97</v>
      </c>
      <c r="CA718" s="4">
        <v>51</v>
      </c>
      <c r="CB718" s="4" t="s">
        <v>3</v>
      </c>
      <c r="CC718" s="4"/>
      <c r="CD718" s="4"/>
      <c r="CE718" s="4">
        <v>1566</v>
      </c>
      <c r="CF718" s="4">
        <v>0</v>
      </c>
      <c r="CG718" s="4">
        <v>0</v>
      </c>
      <c r="CH718" s="4"/>
      <c r="CI718" s="4"/>
      <c r="CJ718" s="4"/>
      <c r="CK718" s="4"/>
      <c r="CL718" s="4"/>
      <c r="CM718" s="4">
        <v>0</v>
      </c>
      <c r="CN718" s="10" t="s">
        <v>2491</v>
      </c>
      <c r="CO718" s="4">
        <v>0</v>
      </c>
      <c r="CP718" s="4">
        <f t="shared" si="926"/>
        <v>336978.6</v>
      </c>
      <c r="CQ718" s="4">
        <f t="shared" si="927"/>
        <v>1641.58</v>
      </c>
      <c r="CR718" s="4">
        <f>(ROUND((ROUND((((ET718*1.2))*AV718*1),2)*BB718),2)+ROUND((ROUND(((AE718-((EU718*1.2)))*AV718*1),2)*BS718),2))</f>
        <v>28139.79</v>
      </c>
      <c r="CS718" s="4">
        <f>(ROUND((ROUND((((EU718*1.2))*AV718*1),2)*BS718),2)+ROUND((ROUND(((AE718-((EU718*1.2)))*AV718*1),2)*BS718),2))</f>
        <v>21595.57</v>
      </c>
      <c r="CT718" s="4">
        <f t="shared" si="928"/>
        <v>31487.25</v>
      </c>
      <c r="CU718" s="4">
        <f t="shared" si="929"/>
        <v>0</v>
      </c>
      <c r="CV718" s="4">
        <f t="shared" si="930"/>
        <v>45.35604</v>
      </c>
      <c r="CW718" s="4">
        <f t="shared" si="931"/>
        <v>0</v>
      </c>
      <c r="CX718" s="4">
        <f t="shared" si="932"/>
        <v>0</v>
      </c>
      <c r="CY718" s="4">
        <f>(ROUND((((S718+ROUND((ROUND((((EU718*1.2))*AV718*1),2)*BS718),2))*AT718)/100),2)+ROUND(((ROUND((ROUND(((AE718-((EU718*1.2)))*AV718*1),2)*BS718),2)*AT718)/100),2))</f>
        <v>188933.29</v>
      </c>
      <c r="CZ718" s="4">
        <f>(ROUND((((S718+ROUND((ROUND((((EU718*1.2))*AV718*1),2)*BS718),2))*AU718)/100),2)+ROUND(((ROUND((ROUND(((AE718-((EU718*1.2)))*AV718*1),2)*BS718),2)*AU718)/100),2))</f>
        <v>99336.06</v>
      </c>
      <c r="DA718" s="4"/>
      <c r="DB718" s="4">
        <v>166</v>
      </c>
      <c r="DC718" s="4" t="s">
        <v>3</v>
      </c>
      <c r="DD718" s="4" t="s">
        <v>22</v>
      </c>
      <c r="DE718" s="4" t="s">
        <v>42</v>
      </c>
      <c r="DF718" s="4" t="s">
        <v>42</v>
      </c>
      <c r="DG718" s="4" t="s">
        <v>42</v>
      </c>
      <c r="DH718" s="4" t="s">
        <v>3</v>
      </c>
      <c r="DI718" s="4" t="s">
        <v>42</v>
      </c>
      <c r="DJ718" s="4" t="s">
        <v>42</v>
      </c>
      <c r="DK718" s="4" t="s">
        <v>3</v>
      </c>
      <c r="DL718" s="4" t="s">
        <v>3</v>
      </c>
      <c r="DM718" s="4" t="s">
        <v>3</v>
      </c>
      <c r="DN718" s="4">
        <v>0</v>
      </c>
      <c r="DO718" s="4">
        <v>0</v>
      </c>
      <c r="DP718" s="4">
        <v>1</v>
      </c>
      <c r="DQ718" s="4">
        <v>1</v>
      </c>
      <c r="DR718" s="4"/>
      <c r="DS718" s="4"/>
      <c r="DT718" s="4"/>
      <c r="DU718" s="4">
        <v>1003</v>
      </c>
      <c r="DV718" s="4" t="s">
        <v>57</v>
      </c>
      <c r="DW718" s="4" t="s">
        <v>57</v>
      </c>
      <c r="DX718" s="4">
        <v>100</v>
      </c>
      <c r="DY718" s="4"/>
      <c r="DZ718" s="4" t="s">
        <v>3</v>
      </c>
      <c r="EA718" s="4" t="s">
        <v>3</v>
      </c>
      <c r="EB718" s="4" t="s">
        <v>3</v>
      </c>
      <c r="EC718" s="4" t="s">
        <v>3</v>
      </c>
      <c r="ED718" s="4"/>
      <c r="EE718" s="4">
        <v>57042957</v>
      </c>
      <c r="EF718" s="4">
        <v>40</v>
      </c>
      <c r="EG718" s="4" t="s">
        <v>33</v>
      </c>
      <c r="EH718" s="4">
        <v>0</v>
      </c>
      <c r="EI718" s="4" t="s">
        <v>3</v>
      </c>
      <c r="EJ718" s="4">
        <v>2</v>
      </c>
      <c r="EK718" s="4">
        <v>67</v>
      </c>
      <c r="EL718" s="4" t="s">
        <v>34</v>
      </c>
      <c r="EM718" s="4" t="s">
        <v>35</v>
      </c>
      <c r="EN718" s="4"/>
      <c r="EO718" s="4" t="s">
        <v>46</v>
      </c>
      <c r="EP718" s="4"/>
      <c r="EQ718" s="4">
        <v>0</v>
      </c>
      <c r="ER718" s="4">
        <v>1490.23</v>
      </c>
      <c r="ES718" s="4">
        <v>293.14</v>
      </c>
      <c r="ET718" s="4">
        <v>752.34</v>
      </c>
      <c r="EU718" s="4">
        <v>305.02999999999997</v>
      </c>
      <c r="EV718" s="4">
        <v>444.75</v>
      </c>
      <c r="EW718" s="4">
        <v>36.1</v>
      </c>
      <c r="EX718" s="4">
        <v>0</v>
      </c>
      <c r="EY718" s="4">
        <v>0</v>
      </c>
      <c r="EZ718" s="4"/>
      <c r="FA718" s="4"/>
      <c r="FB718" s="4"/>
      <c r="FC718" s="4"/>
      <c r="FD718" s="4"/>
      <c r="FE718" s="4"/>
      <c r="FF718" s="4"/>
      <c r="FG718" s="4"/>
      <c r="FH718" s="4"/>
      <c r="FI718" s="4"/>
      <c r="FJ718" s="4"/>
      <c r="FK718" s="4"/>
      <c r="FL718" s="4"/>
      <c r="FM718" s="4"/>
      <c r="FN718" s="4"/>
      <c r="FO718" s="4"/>
      <c r="FP718" s="4"/>
      <c r="FQ718" s="4">
        <v>0</v>
      </c>
      <c r="FR718" s="4">
        <v>0</v>
      </c>
      <c r="FS718" s="4">
        <v>0</v>
      </c>
      <c r="FT718" s="4"/>
      <c r="FU718" s="4"/>
      <c r="FV718" s="4"/>
      <c r="FW718" s="4"/>
      <c r="FX718" s="4">
        <v>97</v>
      </c>
      <c r="FY718" s="4">
        <v>51</v>
      </c>
      <c r="FZ718" s="4"/>
      <c r="GA718" s="4" t="s">
        <v>3</v>
      </c>
      <c r="GB718" s="4"/>
      <c r="GC718" s="4"/>
      <c r="GD718" s="4">
        <v>1</v>
      </c>
      <c r="GE718" s="4"/>
      <c r="GF718" s="4">
        <v>1655011131</v>
      </c>
      <c r="GG718" s="4">
        <v>2</v>
      </c>
      <c r="GH718" s="4">
        <v>1</v>
      </c>
      <c r="GI718" s="4">
        <v>2</v>
      </c>
      <c r="GJ718" s="4">
        <v>0</v>
      </c>
      <c r="GK718" s="4">
        <v>0</v>
      </c>
      <c r="GL718" s="4">
        <f t="shared" si="933"/>
        <v>0</v>
      </c>
      <c r="GM718" s="4">
        <f t="shared" si="934"/>
        <v>769074.49</v>
      </c>
      <c r="GN718" s="4">
        <f t="shared" si="935"/>
        <v>0</v>
      </c>
      <c r="GO718" s="4">
        <f t="shared" si="936"/>
        <v>769074.49</v>
      </c>
      <c r="GP718" s="4">
        <f t="shared" si="937"/>
        <v>0</v>
      </c>
      <c r="GQ718" s="4"/>
      <c r="GR718" s="4">
        <v>0</v>
      </c>
      <c r="GS718" s="4">
        <v>0</v>
      </c>
      <c r="GT718" s="4">
        <v>0</v>
      </c>
      <c r="GU718" s="4" t="s">
        <v>3</v>
      </c>
      <c r="GV718" s="4">
        <f t="shared" si="938"/>
        <v>0</v>
      </c>
      <c r="GW718" s="4">
        <v>1</v>
      </c>
      <c r="GX718" s="4">
        <f t="shared" si="939"/>
        <v>0</v>
      </c>
      <c r="GY718" s="4"/>
      <c r="GZ718" s="4"/>
      <c r="HA718" s="4">
        <v>0</v>
      </c>
      <c r="HB718" s="4">
        <v>0</v>
      </c>
      <c r="HC718" s="4">
        <f t="shared" si="940"/>
        <v>0</v>
      </c>
      <c r="HD718" s="4"/>
      <c r="HE718" s="4" t="s">
        <v>3</v>
      </c>
      <c r="HF718" s="4" t="s">
        <v>3</v>
      </c>
      <c r="HG718" s="4"/>
      <c r="HH718" s="4"/>
      <c r="HI718" s="4"/>
      <c r="HJ718" s="4"/>
      <c r="HK718" s="4"/>
      <c r="HL718" s="4"/>
      <c r="HM718" s="4" t="s">
        <v>3</v>
      </c>
      <c r="HN718" s="4" t="s">
        <v>3</v>
      </c>
      <c r="HO718" s="4" t="s">
        <v>3</v>
      </c>
      <c r="HP718" s="4" t="s">
        <v>3</v>
      </c>
      <c r="HQ718" s="4" t="s">
        <v>3</v>
      </c>
      <c r="HR718" s="4"/>
      <c r="HS718" s="4">
        <v>0</v>
      </c>
      <c r="HT718" s="4"/>
      <c r="HU718" s="4"/>
      <c r="HV718" s="4"/>
      <c r="HW718" s="4"/>
      <c r="HX718" s="4"/>
      <c r="HY718" s="4"/>
      <c r="HZ718" s="4"/>
      <c r="IA718" s="4"/>
      <c r="IB718" s="4"/>
      <c r="IC718" s="4"/>
      <c r="ID718" s="4"/>
      <c r="IE718" s="4"/>
      <c r="IF718" s="4"/>
      <c r="IG718" s="4"/>
      <c r="IH718" s="4"/>
      <c r="II718" s="4"/>
      <c r="IJ718" s="4"/>
      <c r="IK718" s="4">
        <v>0</v>
      </c>
      <c r="IL718" s="4"/>
      <c r="IM718" s="4"/>
      <c r="IN718" s="4"/>
      <c r="IO718" s="4"/>
      <c r="IP718" s="4"/>
      <c r="IQ718" s="4"/>
      <c r="IR718" s="4"/>
      <c r="IS718" s="4"/>
      <c r="IT718" s="4"/>
      <c r="IU718" s="4"/>
    </row>
    <row r="719" spans="1:255" x14ac:dyDescent="0.25">
      <c r="A719" s="3">
        <v>18</v>
      </c>
      <c r="B719" s="3">
        <v>1</v>
      </c>
      <c r="C719" s="3"/>
      <c r="D719" s="3"/>
      <c r="E719" s="3" t="s">
        <v>891</v>
      </c>
      <c r="F719" s="3" t="s">
        <v>892</v>
      </c>
      <c r="G719" s="3" t="s">
        <v>893</v>
      </c>
      <c r="H719" s="3" t="s">
        <v>40</v>
      </c>
      <c r="I719" s="3">
        <f>I717*J719</f>
        <v>3.5750000000000002</v>
      </c>
      <c r="J719" s="3">
        <v>0.65</v>
      </c>
      <c r="K719" s="3">
        <v>0.65</v>
      </c>
      <c r="L719" s="3"/>
      <c r="M719" s="3"/>
      <c r="N719" s="3"/>
      <c r="O719" s="3">
        <f t="shared" si="916"/>
        <v>1215.1400000000001</v>
      </c>
      <c r="P719" s="3">
        <f t="shared" si="917"/>
        <v>1215.1400000000001</v>
      </c>
      <c r="Q719" s="3">
        <f t="shared" ref="Q719:Q726" si="941">(ROUND((ROUND(((ET719)*AV719*I719),2)*BB719),2)+ROUND((ROUND(((AE719-(EU719))*AV719*I719),2)*BS719),2))</f>
        <v>0</v>
      </c>
      <c r="R719" s="3">
        <f t="shared" ref="R719:R726" si="942">(ROUND((ROUND(((EU719)*AV719*I719),2)*BS719),2)+ROUND((ROUND(((AE719-(EU719))*AV719*I719),2)*BS719),2))</f>
        <v>0</v>
      </c>
      <c r="S719" s="3">
        <f t="shared" si="918"/>
        <v>0</v>
      </c>
      <c r="T719" s="3">
        <f t="shared" si="919"/>
        <v>0</v>
      </c>
      <c r="U719" s="3">
        <f t="shared" si="920"/>
        <v>0</v>
      </c>
      <c r="V719" s="3">
        <f t="shared" si="921"/>
        <v>0</v>
      </c>
      <c r="W719" s="3">
        <f t="shared" si="922"/>
        <v>0</v>
      </c>
      <c r="X719" s="3">
        <f t="shared" ref="X719:X726" si="943">(ROUND((((S719+ROUND((ROUND(((EU719)*AV719*I719),2)*BS719),2))*AT719)/100),2)+ROUND(((ROUND((ROUND(((AE719-(EU719))*AV719*I719),2)*BS719),2)*AT719)/100),2))</f>
        <v>0</v>
      </c>
      <c r="Y719" s="3">
        <f t="shared" ref="Y719:Y726" si="944">(ROUND((((S719+ROUND((ROUND(((EU719)*AV719*I719),2)*BS719),2))*AU719)/100),2)+ROUND(((ROUND((ROUND(((AE719-(EU719))*AV719*I719),2)*BS719),2)*AU719)/100),2))</f>
        <v>0</v>
      </c>
      <c r="Z719" s="3"/>
      <c r="AA719" s="3">
        <v>54971259</v>
      </c>
      <c r="AB719" s="3">
        <f t="shared" si="923"/>
        <v>339.9</v>
      </c>
      <c r="AC719" s="3">
        <f t="shared" ref="AC719:AC726" si="945">ROUND((ES719),6)</f>
        <v>339.9</v>
      </c>
      <c r="AD719" s="3">
        <f t="shared" ref="AD719:AD726" si="946">ROUND((((ET719)-(EU719))+AE719),6)</f>
        <v>0</v>
      </c>
      <c r="AE719" s="3">
        <f t="shared" ref="AE719:AF726" si="947">ROUND((EU719),6)</f>
        <v>0</v>
      </c>
      <c r="AF719" s="3">
        <f t="shared" si="947"/>
        <v>0</v>
      </c>
      <c r="AG719" s="3">
        <f t="shared" si="924"/>
        <v>0</v>
      </c>
      <c r="AH719" s="3">
        <f t="shared" ref="AH719:AI726" si="948">(EW719)</f>
        <v>0</v>
      </c>
      <c r="AI719" s="3">
        <f t="shared" si="948"/>
        <v>0</v>
      </c>
      <c r="AJ719" s="3">
        <f t="shared" si="925"/>
        <v>0</v>
      </c>
      <c r="AK719" s="3">
        <v>339.9</v>
      </c>
      <c r="AL719" s="3">
        <v>339.9</v>
      </c>
      <c r="AM719" s="3">
        <v>0</v>
      </c>
      <c r="AN719" s="3">
        <v>0</v>
      </c>
      <c r="AO719" s="3">
        <v>0</v>
      </c>
      <c r="AP719" s="3">
        <v>0</v>
      </c>
      <c r="AQ719" s="3">
        <v>0</v>
      </c>
      <c r="AR719" s="3">
        <v>0</v>
      </c>
      <c r="AS719" s="3">
        <v>0</v>
      </c>
      <c r="AT719" s="3">
        <v>97</v>
      </c>
      <c r="AU719" s="3">
        <v>51</v>
      </c>
      <c r="AV719" s="3">
        <v>1</v>
      </c>
      <c r="AW719" s="3">
        <v>1</v>
      </c>
      <c r="AX719" s="3"/>
      <c r="AY719" s="3"/>
      <c r="AZ719" s="3">
        <v>1</v>
      </c>
      <c r="BA719" s="3">
        <v>1</v>
      </c>
      <c r="BB719" s="3">
        <v>1</v>
      </c>
      <c r="BC719" s="3">
        <v>1</v>
      </c>
      <c r="BD719" s="3" t="s">
        <v>3</v>
      </c>
      <c r="BE719" s="3" t="s">
        <v>3</v>
      </c>
      <c r="BF719" s="3" t="s">
        <v>3</v>
      </c>
      <c r="BG719" s="3" t="s">
        <v>3</v>
      </c>
      <c r="BH719" s="3">
        <v>3</v>
      </c>
      <c r="BI719" s="3">
        <v>2</v>
      </c>
      <c r="BJ719" s="3" t="s">
        <v>894</v>
      </c>
      <c r="BK719" s="3"/>
      <c r="BL719" s="3"/>
      <c r="BM719" s="3">
        <v>67</v>
      </c>
      <c r="BN719" s="3">
        <v>0</v>
      </c>
      <c r="BO719" s="3" t="s">
        <v>3</v>
      </c>
      <c r="BP719" s="3">
        <v>0</v>
      </c>
      <c r="BQ719" s="3">
        <v>40</v>
      </c>
      <c r="BR719" s="3">
        <v>0</v>
      </c>
      <c r="BS719" s="3">
        <v>1</v>
      </c>
      <c r="BT719" s="3">
        <v>1</v>
      </c>
      <c r="BU719" s="3">
        <v>1</v>
      </c>
      <c r="BV719" s="3">
        <v>1</v>
      </c>
      <c r="BW719" s="3">
        <v>1</v>
      </c>
      <c r="BX719" s="3">
        <v>1</v>
      </c>
      <c r="BY719" s="3" t="s">
        <v>3</v>
      </c>
      <c r="BZ719" s="3">
        <v>97</v>
      </c>
      <c r="CA719" s="3">
        <v>51</v>
      </c>
      <c r="CB719" s="3" t="s">
        <v>3</v>
      </c>
      <c r="CC719" s="3"/>
      <c r="CD719" s="3"/>
      <c r="CE719" s="3">
        <v>1566</v>
      </c>
      <c r="CF719" s="3">
        <v>0</v>
      </c>
      <c r="CG719" s="3">
        <v>0</v>
      </c>
      <c r="CH719" s="3"/>
      <c r="CI719" s="3"/>
      <c r="CJ719" s="3"/>
      <c r="CK719" s="3"/>
      <c r="CL719" s="3"/>
      <c r="CM719" s="3">
        <v>0</v>
      </c>
      <c r="CN719" s="3" t="s">
        <v>3</v>
      </c>
      <c r="CO719" s="3">
        <v>0</v>
      </c>
      <c r="CP719" s="3">
        <f t="shared" si="926"/>
        <v>1215.1400000000001</v>
      </c>
      <c r="CQ719" s="3">
        <f t="shared" si="927"/>
        <v>339.9</v>
      </c>
      <c r="CR719" s="3">
        <f t="shared" ref="CR719:CR726" si="949">(ROUND((ROUND(((ET719)*AV719*1),2)*BB719),2)+ROUND((ROUND(((AE719-(EU719))*AV719*1),2)*BS719),2))</f>
        <v>0</v>
      </c>
      <c r="CS719" s="3">
        <f t="shared" ref="CS719:CS726" si="950">(ROUND((ROUND(((EU719)*AV719*1),2)*BS719),2)+ROUND((ROUND(((AE719-(EU719))*AV719*1),2)*BS719),2))</f>
        <v>0</v>
      </c>
      <c r="CT719" s="3">
        <f t="shared" si="928"/>
        <v>0</v>
      </c>
      <c r="CU719" s="3">
        <f t="shared" si="929"/>
        <v>0</v>
      </c>
      <c r="CV719" s="3">
        <f t="shared" si="930"/>
        <v>0</v>
      </c>
      <c r="CW719" s="3">
        <f t="shared" si="931"/>
        <v>0</v>
      </c>
      <c r="CX719" s="3">
        <f t="shared" si="932"/>
        <v>0</v>
      </c>
      <c r="CY719" s="3">
        <f t="shared" ref="CY719:CY726" si="951">(ROUND((((S719+ROUND((ROUND(((EU719)*AV719*1),2)*BS719),2))*AT719)/100),2)+ROUND(((ROUND((ROUND(((AE719-(EU719))*AV719*1),2)*BS719),2)*AT719)/100),2))</f>
        <v>0</v>
      </c>
      <c r="CZ719" s="3">
        <f t="shared" ref="CZ719:CZ726" si="952">(ROUND((((S719+ROUND((ROUND(((EU719)*AV719*1),2)*BS719),2))*AU719)/100),2)+ROUND(((ROUND((ROUND(((AE719-(EU719))*AV719*1),2)*BS719),2)*AU719)/100),2))</f>
        <v>0</v>
      </c>
      <c r="DA719" s="3"/>
      <c r="DB719" s="3"/>
      <c r="DC719" s="3" t="s">
        <v>3</v>
      </c>
      <c r="DD719" s="3" t="s">
        <v>3</v>
      </c>
      <c r="DE719" s="3" t="s">
        <v>3</v>
      </c>
      <c r="DF719" s="3" t="s">
        <v>3</v>
      </c>
      <c r="DG719" s="3" t="s">
        <v>3</v>
      </c>
      <c r="DH719" s="3" t="s">
        <v>3</v>
      </c>
      <c r="DI719" s="3" t="s">
        <v>3</v>
      </c>
      <c r="DJ719" s="3" t="s">
        <v>3</v>
      </c>
      <c r="DK719" s="3" t="s">
        <v>3</v>
      </c>
      <c r="DL719" s="3" t="s">
        <v>3</v>
      </c>
      <c r="DM719" s="3" t="s">
        <v>3</v>
      </c>
      <c r="DN719" s="3">
        <v>0</v>
      </c>
      <c r="DO719" s="3">
        <v>0</v>
      </c>
      <c r="DP719" s="3">
        <v>1</v>
      </c>
      <c r="DQ719" s="3">
        <v>1</v>
      </c>
      <c r="DR719" s="3"/>
      <c r="DS719" s="3"/>
      <c r="DT719" s="3"/>
      <c r="DU719" s="3">
        <v>1010</v>
      </c>
      <c r="DV719" s="3" t="s">
        <v>40</v>
      </c>
      <c r="DW719" s="3" t="s">
        <v>40</v>
      </c>
      <c r="DX719" s="3">
        <v>100</v>
      </c>
      <c r="DY719" s="3"/>
      <c r="DZ719" s="3" t="s">
        <v>3</v>
      </c>
      <c r="EA719" s="3" t="s">
        <v>3</v>
      </c>
      <c r="EB719" s="3" t="s">
        <v>3</v>
      </c>
      <c r="EC719" s="3" t="s">
        <v>3</v>
      </c>
      <c r="ED719" s="3"/>
      <c r="EE719" s="3">
        <v>57042957</v>
      </c>
      <c r="EF719" s="3">
        <v>40</v>
      </c>
      <c r="EG719" s="3" t="s">
        <v>33</v>
      </c>
      <c r="EH719" s="3">
        <v>0</v>
      </c>
      <c r="EI719" s="3" t="s">
        <v>3</v>
      </c>
      <c r="EJ719" s="3">
        <v>2</v>
      </c>
      <c r="EK719" s="3">
        <v>67</v>
      </c>
      <c r="EL719" s="3" t="s">
        <v>34</v>
      </c>
      <c r="EM719" s="3" t="s">
        <v>35</v>
      </c>
      <c r="EN719" s="3"/>
      <c r="EO719" s="3" t="s">
        <v>3</v>
      </c>
      <c r="EP719" s="3"/>
      <c r="EQ719" s="3">
        <v>0</v>
      </c>
      <c r="ER719" s="3">
        <v>339.9</v>
      </c>
      <c r="ES719" s="3">
        <v>339.9</v>
      </c>
      <c r="ET719" s="3">
        <v>0</v>
      </c>
      <c r="EU719" s="3">
        <v>0</v>
      </c>
      <c r="EV719" s="3">
        <v>0</v>
      </c>
      <c r="EW719" s="3">
        <v>0</v>
      </c>
      <c r="EX719" s="3">
        <v>0</v>
      </c>
      <c r="EY719" s="3"/>
      <c r="EZ719" s="3"/>
      <c r="FA719" s="3"/>
      <c r="FB719" s="3"/>
      <c r="FC719" s="3"/>
      <c r="FD719" s="3"/>
      <c r="FE719" s="3"/>
      <c r="FF719" s="3"/>
      <c r="FG719" s="3"/>
      <c r="FH719" s="3"/>
      <c r="FI719" s="3"/>
      <c r="FJ719" s="3"/>
      <c r="FK719" s="3"/>
      <c r="FL719" s="3"/>
      <c r="FM719" s="3"/>
      <c r="FN719" s="3"/>
      <c r="FO719" s="3"/>
      <c r="FP719" s="3"/>
      <c r="FQ719" s="3">
        <v>0</v>
      </c>
      <c r="FR719" s="3">
        <v>0</v>
      </c>
      <c r="FS719" s="3">
        <v>0</v>
      </c>
      <c r="FT719" s="3"/>
      <c r="FU719" s="3"/>
      <c r="FV719" s="3"/>
      <c r="FW719" s="3"/>
      <c r="FX719" s="3">
        <v>97</v>
      </c>
      <c r="FY719" s="3">
        <v>51</v>
      </c>
      <c r="FZ719" s="3"/>
      <c r="GA719" s="3" t="s">
        <v>3</v>
      </c>
      <c r="GB719" s="3"/>
      <c r="GC719" s="3"/>
      <c r="GD719" s="3">
        <v>1</v>
      </c>
      <c r="GE719" s="3"/>
      <c r="GF719" s="3">
        <v>197461782</v>
      </c>
      <c r="GG719" s="3">
        <v>2</v>
      </c>
      <c r="GH719" s="3">
        <v>1</v>
      </c>
      <c r="GI719" s="3">
        <v>-2</v>
      </c>
      <c r="GJ719" s="3">
        <v>0</v>
      </c>
      <c r="GK719" s="3">
        <v>0</v>
      </c>
      <c r="GL719" s="3">
        <f t="shared" si="933"/>
        <v>0</v>
      </c>
      <c r="GM719" s="3">
        <f t="shared" si="934"/>
        <v>1215.1400000000001</v>
      </c>
      <c r="GN719" s="3">
        <f t="shared" si="935"/>
        <v>0</v>
      </c>
      <c r="GO719" s="3">
        <f t="shared" si="936"/>
        <v>1215.1400000000001</v>
      </c>
      <c r="GP719" s="3">
        <f t="shared" si="937"/>
        <v>0</v>
      </c>
      <c r="GQ719" s="3"/>
      <c r="GR719" s="3">
        <v>0</v>
      </c>
      <c r="GS719" s="3">
        <v>3</v>
      </c>
      <c r="GT719" s="3">
        <v>0</v>
      </c>
      <c r="GU719" s="3" t="s">
        <v>3</v>
      </c>
      <c r="GV719" s="3">
        <f t="shared" si="938"/>
        <v>0</v>
      </c>
      <c r="GW719" s="3">
        <v>1</v>
      </c>
      <c r="GX719" s="3">
        <f t="shared" si="939"/>
        <v>0</v>
      </c>
      <c r="GY719" s="3"/>
      <c r="GZ719" s="3"/>
      <c r="HA719" s="3">
        <v>0</v>
      </c>
      <c r="HB719" s="3">
        <v>0</v>
      </c>
      <c r="HC719" s="3">
        <f t="shared" si="940"/>
        <v>0</v>
      </c>
      <c r="HD719" s="3"/>
      <c r="HE719" s="3" t="s">
        <v>3</v>
      </c>
      <c r="HF719" s="3" t="s">
        <v>3</v>
      </c>
      <c r="HG719" s="3"/>
      <c r="HH719" s="3"/>
      <c r="HI719" s="3"/>
      <c r="HJ719" s="3"/>
      <c r="HK719" s="3"/>
      <c r="HL719" s="3"/>
      <c r="HM719" s="3" t="s">
        <v>3</v>
      </c>
      <c r="HN719" s="3" t="s">
        <v>3</v>
      </c>
      <c r="HO719" s="3" t="s">
        <v>3</v>
      </c>
      <c r="HP719" s="3" t="s">
        <v>3</v>
      </c>
      <c r="HQ719" s="3" t="s">
        <v>3</v>
      </c>
      <c r="HR719" s="3"/>
      <c r="HS719" s="3">
        <v>0</v>
      </c>
      <c r="HT719" s="3"/>
      <c r="HU719" s="3"/>
      <c r="HV719" s="3"/>
      <c r="HW719" s="3"/>
      <c r="HX719" s="3"/>
      <c r="HY719" s="3"/>
      <c r="HZ719" s="3"/>
      <c r="IA719" s="3"/>
      <c r="IB719" s="3"/>
      <c r="IC719" s="3"/>
      <c r="ID719" s="3"/>
      <c r="IE719" s="3"/>
      <c r="IF719" s="3"/>
      <c r="IG719" s="3"/>
      <c r="IH719" s="3"/>
      <c r="II719" s="3"/>
      <c r="IJ719" s="3"/>
      <c r="IK719" s="3">
        <v>0</v>
      </c>
      <c r="IL719" s="3"/>
      <c r="IM719" s="3"/>
      <c r="IN719" s="3"/>
      <c r="IO719" s="3"/>
      <c r="IP719" s="3"/>
      <c r="IQ719" s="3"/>
      <c r="IR719" s="3"/>
      <c r="IS719" s="3"/>
      <c r="IT719" s="3"/>
      <c r="IU719" s="3"/>
    </row>
    <row r="720" spans="1:255" x14ac:dyDescent="0.25">
      <c r="A720" s="4">
        <v>18</v>
      </c>
      <c r="B720" s="4">
        <v>1</v>
      </c>
      <c r="C720" s="4"/>
      <c r="D720" s="4"/>
      <c r="E720" s="4" t="s">
        <v>891</v>
      </c>
      <c r="F720" s="4" t="s">
        <v>892</v>
      </c>
      <c r="G720" s="4" t="s">
        <v>893</v>
      </c>
      <c r="H720" s="4" t="s">
        <v>40</v>
      </c>
      <c r="I720" s="4">
        <f>I718*J720</f>
        <v>3.5750000000000002</v>
      </c>
      <c r="J720" s="4">
        <v>0.65</v>
      </c>
      <c r="K720" s="4">
        <v>0.65</v>
      </c>
      <c r="L720" s="4"/>
      <c r="M720" s="4"/>
      <c r="N720" s="4"/>
      <c r="O720" s="4">
        <f t="shared" si="916"/>
        <v>11203.59</v>
      </c>
      <c r="P720" s="4">
        <f t="shared" si="917"/>
        <v>11203.59</v>
      </c>
      <c r="Q720" s="4">
        <f t="shared" si="941"/>
        <v>0</v>
      </c>
      <c r="R720" s="4">
        <f t="shared" si="942"/>
        <v>0</v>
      </c>
      <c r="S720" s="4">
        <f t="shared" si="918"/>
        <v>0</v>
      </c>
      <c r="T720" s="4">
        <f t="shared" si="919"/>
        <v>0</v>
      </c>
      <c r="U720" s="4">
        <f t="shared" si="920"/>
        <v>0</v>
      </c>
      <c r="V720" s="4">
        <f t="shared" si="921"/>
        <v>0</v>
      </c>
      <c r="W720" s="4">
        <f t="shared" si="922"/>
        <v>0</v>
      </c>
      <c r="X720" s="4">
        <f t="shared" si="943"/>
        <v>0</v>
      </c>
      <c r="Y720" s="4">
        <f t="shared" si="944"/>
        <v>0</v>
      </c>
      <c r="Z720" s="4"/>
      <c r="AA720" s="4">
        <v>55890823</v>
      </c>
      <c r="AB720" s="4">
        <f t="shared" si="923"/>
        <v>339.9</v>
      </c>
      <c r="AC720" s="4">
        <f t="shared" si="945"/>
        <v>339.9</v>
      </c>
      <c r="AD720" s="4">
        <f t="shared" si="946"/>
        <v>0</v>
      </c>
      <c r="AE720" s="4">
        <f t="shared" si="947"/>
        <v>0</v>
      </c>
      <c r="AF720" s="4">
        <f t="shared" si="947"/>
        <v>0</v>
      </c>
      <c r="AG720" s="4">
        <f t="shared" si="924"/>
        <v>0</v>
      </c>
      <c r="AH720" s="4">
        <f t="shared" si="948"/>
        <v>0</v>
      </c>
      <c r="AI720" s="4">
        <f t="shared" si="948"/>
        <v>0</v>
      </c>
      <c r="AJ720" s="4">
        <f t="shared" si="925"/>
        <v>0</v>
      </c>
      <c r="AK720" s="4">
        <v>339.9</v>
      </c>
      <c r="AL720" s="4">
        <v>339.9</v>
      </c>
      <c r="AM720" s="4">
        <v>0</v>
      </c>
      <c r="AN720" s="4">
        <v>0</v>
      </c>
      <c r="AO720" s="4">
        <v>0</v>
      </c>
      <c r="AP720" s="4">
        <v>0</v>
      </c>
      <c r="AQ720" s="4">
        <v>0</v>
      </c>
      <c r="AR720" s="4">
        <v>0</v>
      </c>
      <c r="AS720" s="4">
        <v>0</v>
      </c>
      <c r="AT720" s="4">
        <v>97</v>
      </c>
      <c r="AU720" s="4">
        <v>51</v>
      </c>
      <c r="AV720" s="4">
        <v>1</v>
      </c>
      <c r="AW720" s="4">
        <v>1</v>
      </c>
      <c r="AX720" s="4"/>
      <c r="AY720" s="4"/>
      <c r="AZ720" s="4">
        <v>1</v>
      </c>
      <c r="BA720" s="4">
        <v>1</v>
      </c>
      <c r="BB720" s="4">
        <v>1</v>
      </c>
      <c r="BC720" s="4">
        <v>9.2200000000000006</v>
      </c>
      <c r="BD720" s="4" t="s">
        <v>3</v>
      </c>
      <c r="BE720" s="4" t="s">
        <v>3</v>
      </c>
      <c r="BF720" s="4" t="s">
        <v>3</v>
      </c>
      <c r="BG720" s="4" t="s">
        <v>3</v>
      </c>
      <c r="BH720" s="4">
        <v>3</v>
      </c>
      <c r="BI720" s="4">
        <v>2</v>
      </c>
      <c r="BJ720" s="4" t="s">
        <v>894</v>
      </c>
      <c r="BK720" s="4"/>
      <c r="BL720" s="4"/>
      <c r="BM720" s="4">
        <v>67</v>
      </c>
      <c r="BN720" s="4">
        <v>0</v>
      </c>
      <c r="BO720" s="4" t="s">
        <v>892</v>
      </c>
      <c r="BP720" s="4">
        <v>1</v>
      </c>
      <c r="BQ720" s="4">
        <v>40</v>
      </c>
      <c r="BR720" s="4">
        <v>0</v>
      </c>
      <c r="BS720" s="4">
        <v>1</v>
      </c>
      <c r="BT720" s="4">
        <v>1</v>
      </c>
      <c r="BU720" s="4">
        <v>1</v>
      </c>
      <c r="BV720" s="4">
        <v>1</v>
      </c>
      <c r="BW720" s="4">
        <v>1</v>
      </c>
      <c r="BX720" s="4">
        <v>1</v>
      </c>
      <c r="BY720" s="4" t="s">
        <v>3</v>
      </c>
      <c r="BZ720" s="4">
        <v>97</v>
      </c>
      <c r="CA720" s="4">
        <v>51</v>
      </c>
      <c r="CB720" s="4" t="s">
        <v>3</v>
      </c>
      <c r="CC720" s="4"/>
      <c r="CD720" s="4"/>
      <c r="CE720" s="4">
        <v>1566</v>
      </c>
      <c r="CF720" s="4">
        <v>0</v>
      </c>
      <c r="CG720" s="4">
        <v>0</v>
      </c>
      <c r="CH720" s="4"/>
      <c r="CI720" s="4"/>
      <c r="CJ720" s="4"/>
      <c r="CK720" s="4"/>
      <c r="CL720" s="4"/>
      <c r="CM720" s="4">
        <v>0</v>
      </c>
      <c r="CN720" s="4" t="s">
        <v>3</v>
      </c>
      <c r="CO720" s="4">
        <v>0</v>
      </c>
      <c r="CP720" s="4">
        <f t="shared" si="926"/>
        <v>11203.59</v>
      </c>
      <c r="CQ720" s="4">
        <f t="shared" si="927"/>
        <v>3133.88</v>
      </c>
      <c r="CR720" s="4">
        <f t="shared" si="949"/>
        <v>0</v>
      </c>
      <c r="CS720" s="4">
        <f t="shared" si="950"/>
        <v>0</v>
      </c>
      <c r="CT720" s="4">
        <f t="shared" si="928"/>
        <v>0</v>
      </c>
      <c r="CU720" s="4">
        <f t="shared" si="929"/>
        <v>0</v>
      </c>
      <c r="CV720" s="4">
        <f t="shared" si="930"/>
        <v>0</v>
      </c>
      <c r="CW720" s="4">
        <f t="shared" si="931"/>
        <v>0</v>
      </c>
      <c r="CX720" s="4">
        <f t="shared" si="932"/>
        <v>0</v>
      </c>
      <c r="CY720" s="4">
        <f t="shared" si="951"/>
        <v>0</v>
      </c>
      <c r="CZ720" s="4">
        <f t="shared" si="952"/>
        <v>0</v>
      </c>
      <c r="DA720" s="4"/>
      <c r="DB720" s="4"/>
      <c r="DC720" s="4" t="s">
        <v>3</v>
      </c>
      <c r="DD720" s="4" t="s">
        <v>3</v>
      </c>
      <c r="DE720" s="4" t="s">
        <v>3</v>
      </c>
      <c r="DF720" s="4" t="s">
        <v>3</v>
      </c>
      <c r="DG720" s="4" t="s">
        <v>3</v>
      </c>
      <c r="DH720" s="4" t="s">
        <v>3</v>
      </c>
      <c r="DI720" s="4" t="s">
        <v>3</v>
      </c>
      <c r="DJ720" s="4" t="s">
        <v>3</v>
      </c>
      <c r="DK720" s="4" t="s">
        <v>3</v>
      </c>
      <c r="DL720" s="4" t="s">
        <v>3</v>
      </c>
      <c r="DM720" s="4" t="s">
        <v>3</v>
      </c>
      <c r="DN720" s="4">
        <v>0</v>
      </c>
      <c r="DO720" s="4">
        <v>0</v>
      </c>
      <c r="DP720" s="4">
        <v>1</v>
      </c>
      <c r="DQ720" s="4">
        <v>1</v>
      </c>
      <c r="DR720" s="4"/>
      <c r="DS720" s="4"/>
      <c r="DT720" s="4"/>
      <c r="DU720" s="4">
        <v>1010</v>
      </c>
      <c r="DV720" s="4" t="s">
        <v>40</v>
      </c>
      <c r="DW720" s="4" t="s">
        <v>40</v>
      </c>
      <c r="DX720" s="4">
        <v>100</v>
      </c>
      <c r="DY720" s="4"/>
      <c r="DZ720" s="4" t="s">
        <v>3</v>
      </c>
      <c r="EA720" s="4" t="s">
        <v>3</v>
      </c>
      <c r="EB720" s="4" t="s">
        <v>3</v>
      </c>
      <c r="EC720" s="4" t="s">
        <v>3</v>
      </c>
      <c r="ED720" s="4"/>
      <c r="EE720" s="4">
        <v>57042957</v>
      </c>
      <c r="EF720" s="4">
        <v>40</v>
      </c>
      <c r="EG720" s="4" t="s">
        <v>33</v>
      </c>
      <c r="EH720" s="4">
        <v>0</v>
      </c>
      <c r="EI720" s="4" t="s">
        <v>3</v>
      </c>
      <c r="EJ720" s="4">
        <v>2</v>
      </c>
      <c r="EK720" s="4">
        <v>67</v>
      </c>
      <c r="EL720" s="4" t="s">
        <v>34</v>
      </c>
      <c r="EM720" s="4" t="s">
        <v>35</v>
      </c>
      <c r="EN720" s="4"/>
      <c r="EO720" s="4" t="s">
        <v>3</v>
      </c>
      <c r="EP720" s="4"/>
      <c r="EQ720" s="4">
        <v>0</v>
      </c>
      <c r="ER720" s="4">
        <v>339.9</v>
      </c>
      <c r="ES720" s="4">
        <v>339.9</v>
      </c>
      <c r="ET720" s="4">
        <v>0</v>
      </c>
      <c r="EU720" s="4">
        <v>0</v>
      </c>
      <c r="EV720" s="4">
        <v>0</v>
      </c>
      <c r="EW720" s="4">
        <v>0</v>
      </c>
      <c r="EX720" s="4">
        <v>0</v>
      </c>
      <c r="EY720" s="4"/>
      <c r="EZ720" s="4"/>
      <c r="FA720" s="4"/>
      <c r="FB720" s="4"/>
      <c r="FC720" s="4"/>
      <c r="FD720" s="4"/>
      <c r="FE720" s="4"/>
      <c r="FF720" s="4"/>
      <c r="FG720" s="4"/>
      <c r="FH720" s="4"/>
      <c r="FI720" s="4"/>
      <c r="FJ720" s="4"/>
      <c r="FK720" s="4"/>
      <c r="FL720" s="4"/>
      <c r="FM720" s="4"/>
      <c r="FN720" s="4"/>
      <c r="FO720" s="4"/>
      <c r="FP720" s="4"/>
      <c r="FQ720" s="4">
        <v>0</v>
      </c>
      <c r="FR720" s="4">
        <v>0</v>
      </c>
      <c r="FS720" s="4">
        <v>0</v>
      </c>
      <c r="FT720" s="4"/>
      <c r="FU720" s="4"/>
      <c r="FV720" s="4"/>
      <c r="FW720" s="4"/>
      <c r="FX720" s="4">
        <v>97</v>
      </c>
      <c r="FY720" s="4">
        <v>51</v>
      </c>
      <c r="FZ720" s="4"/>
      <c r="GA720" s="4" t="s">
        <v>3</v>
      </c>
      <c r="GB720" s="4"/>
      <c r="GC720" s="4"/>
      <c r="GD720" s="4">
        <v>1</v>
      </c>
      <c r="GE720" s="4"/>
      <c r="GF720" s="4">
        <v>197461782</v>
      </c>
      <c r="GG720" s="4">
        <v>2</v>
      </c>
      <c r="GH720" s="4">
        <v>1</v>
      </c>
      <c r="GI720" s="4">
        <v>2</v>
      </c>
      <c r="GJ720" s="4">
        <v>0</v>
      </c>
      <c r="GK720" s="4">
        <v>0</v>
      </c>
      <c r="GL720" s="4">
        <f t="shared" si="933"/>
        <v>0</v>
      </c>
      <c r="GM720" s="4">
        <f t="shared" si="934"/>
        <v>11203.59</v>
      </c>
      <c r="GN720" s="4">
        <f t="shared" si="935"/>
        <v>0</v>
      </c>
      <c r="GO720" s="4">
        <f t="shared" si="936"/>
        <v>11203.59</v>
      </c>
      <c r="GP720" s="4">
        <f t="shared" si="937"/>
        <v>0</v>
      </c>
      <c r="GQ720" s="4"/>
      <c r="GR720" s="4">
        <v>0</v>
      </c>
      <c r="GS720" s="4">
        <v>0</v>
      </c>
      <c r="GT720" s="4">
        <v>0</v>
      </c>
      <c r="GU720" s="4" t="s">
        <v>3</v>
      </c>
      <c r="GV720" s="4">
        <f t="shared" si="938"/>
        <v>0</v>
      </c>
      <c r="GW720" s="4">
        <v>1</v>
      </c>
      <c r="GX720" s="4">
        <f t="shared" si="939"/>
        <v>0</v>
      </c>
      <c r="GY720" s="4"/>
      <c r="GZ720" s="4"/>
      <c r="HA720" s="4">
        <v>0</v>
      </c>
      <c r="HB720" s="4">
        <v>0</v>
      </c>
      <c r="HC720" s="4">
        <f t="shared" si="940"/>
        <v>0</v>
      </c>
      <c r="HD720" s="4"/>
      <c r="HE720" s="4" t="s">
        <v>3</v>
      </c>
      <c r="HF720" s="4" t="s">
        <v>3</v>
      </c>
      <c r="HG720" s="4"/>
      <c r="HH720" s="4"/>
      <c r="HI720" s="4"/>
      <c r="HJ720" s="4"/>
      <c r="HK720" s="4"/>
      <c r="HL720" s="4"/>
      <c r="HM720" s="4" t="s">
        <v>3</v>
      </c>
      <c r="HN720" s="4" t="s">
        <v>3</v>
      </c>
      <c r="HO720" s="4" t="s">
        <v>3</v>
      </c>
      <c r="HP720" s="4" t="s">
        <v>3</v>
      </c>
      <c r="HQ720" s="4" t="s">
        <v>3</v>
      </c>
      <c r="HR720" s="4"/>
      <c r="HS720" s="4">
        <v>0</v>
      </c>
      <c r="HT720" s="4"/>
      <c r="HU720" s="4"/>
      <c r="HV720" s="4"/>
      <c r="HW720" s="4"/>
      <c r="HX720" s="4"/>
      <c r="HY720" s="4"/>
      <c r="HZ720" s="4"/>
      <c r="IA720" s="4"/>
      <c r="IB720" s="4"/>
      <c r="IC720" s="4"/>
      <c r="ID720" s="4"/>
      <c r="IE720" s="4"/>
      <c r="IF720" s="4"/>
      <c r="IG720" s="4"/>
      <c r="IH720" s="4"/>
      <c r="II720" s="4"/>
      <c r="IJ720" s="4"/>
      <c r="IK720" s="4">
        <v>0</v>
      </c>
      <c r="IL720" s="4"/>
      <c r="IM720" s="4"/>
      <c r="IN720" s="4"/>
      <c r="IO720" s="4"/>
      <c r="IP720" s="4"/>
      <c r="IQ720" s="4"/>
      <c r="IR720" s="4"/>
      <c r="IS720" s="4"/>
      <c r="IT720" s="4"/>
      <c r="IU720" s="4"/>
    </row>
    <row r="721" spans="1:255" x14ac:dyDescent="0.25">
      <c r="A721" s="3">
        <v>18</v>
      </c>
      <c r="B721" s="3">
        <v>1</v>
      </c>
      <c r="C721" s="3"/>
      <c r="D721" s="3"/>
      <c r="E721" s="3" t="s">
        <v>895</v>
      </c>
      <c r="F721" s="3" t="s">
        <v>896</v>
      </c>
      <c r="G721" s="3" t="s">
        <v>897</v>
      </c>
      <c r="H721" s="3" t="s">
        <v>266</v>
      </c>
      <c r="I721" s="3">
        <f>I717*J721</f>
        <v>44</v>
      </c>
      <c r="J721" s="3">
        <v>8</v>
      </c>
      <c r="K721" s="3">
        <v>8</v>
      </c>
      <c r="L721" s="3"/>
      <c r="M721" s="3"/>
      <c r="N721" s="3"/>
      <c r="O721" s="3">
        <f t="shared" si="916"/>
        <v>3051.84</v>
      </c>
      <c r="P721" s="3">
        <f t="shared" si="917"/>
        <v>3051.84</v>
      </c>
      <c r="Q721" s="3">
        <f t="shared" si="941"/>
        <v>0</v>
      </c>
      <c r="R721" s="3">
        <f t="shared" si="942"/>
        <v>0</v>
      </c>
      <c r="S721" s="3">
        <f t="shared" si="918"/>
        <v>0</v>
      </c>
      <c r="T721" s="3">
        <f t="shared" si="919"/>
        <v>0</v>
      </c>
      <c r="U721" s="3">
        <f t="shared" si="920"/>
        <v>0</v>
      </c>
      <c r="V721" s="3">
        <f t="shared" si="921"/>
        <v>0</v>
      </c>
      <c r="W721" s="3">
        <f t="shared" si="922"/>
        <v>0</v>
      </c>
      <c r="X721" s="3">
        <f t="shared" si="943"/>
        <v>0</v>
      </c>
      <c r="Y721" s="3">
        <f t="shared" si="944"/>
        <v>0</v>
      </c>
      <c r="Z721" s="3"/>
      <c r="AA721" s="3">
        <v>54971259</v>
      </c>
      <c r="AB721" s="3">
        <f t="shared" si="923"/>
        <v>69.36</v>
      </c>
      <c r="AC721" s="3">
        <f t="shared" si="945"/>
        <v>69.36</v>
      </c>
      <c r="AD721" s="3">
        <f t="shared" si="946"/>
        <v>0</v>
      </c>
      <c r="AE721" s="3">
        <f t="shared" si="947"/>
        <v>0</v>
      </c>
      <c r="AF721" s="3">
        <f t="shared" si="947"/>
        <v>0</v>
      </c>
      <c r="AG721" s="3">
        <f t="shared" si="924"/>
        <v>0</v>
      </c>
      <c r="AH721" s="3">
        <f t="shared" si="948"/>
        <v>0</v>
      </c>
      <c r="AI721" s="3">
        <f t="shared" si="948"/>
        <v>0</v>
      </c>
      <c r="AJ721" s="3">
        <f t="shared" si="925"/>
        <v>0</v>
      </c>
      <c r="AK721" s="3">
        <v>69.36</v>
      </c>
      <c r="AL721" s="3">
        <v>69.36</v>
      </c>
      <c r="AM721" s="3">
        <v>0</v>
      </c>
      <c r="AN721" s="3">
        <v>0</v>
      </c>
      <c r="AO721" s="3">
        <v>0</v>
      </c>
      <c r="AP721" s="3">
        <v>0</v>
      </c>
      <c r="AQ721" s="3">
        <v>0</v>
      </c>
      <c r="AR721" s="3">
        <v>0</v>
      </c>
      <c r="AS721" s="3">
        <v>0</v>
      </c>
      <c r="AT721" s="3">
        <v>97</v>
      </c>
      <c r="AU721" s="3">
        <v>51</v>
      </c>
      <c r="AV721" s="3">
        <v>1</v>
      </c>
      <c r="AW721" s="3">
        <v>1</v>
      </c>
      <c r="AX721" s="3"/>
      <c r="AY721" s="3"/>
      <c r="AZ721" s="3">
        <v>1</v>
      </c>
      <c r="BA721" s="3">
        <v>1</v>
      </c>
      <c r="BB721" s="3">
        <v>1</v>
      </c>
      <c r="BC721" s="3">
        <v>1</v>
      </c>
      <c r="BD721" s="3" t="s">
        <v>3</v>
      </c>
      <c r="BE721" s="3" t="s">
        <v>3</v>
      </c>
      <c r="BF721" s="3" t="s">
        <v>3</v>
      </c>
      <c r="BG721" s="3" t="s">
        <v>3</v>
      </c>
      <c r="BH721" s="3">
        <v>3</v>
      </c>
      <c r="BI721" s="3">
        <v>2</v>
      </c>
      <c r="BJ721" s="3" t="s">
        <v>898</v>
      </c>
      <c r="BK721" s="3"/>
      <c r="BL721" s="3"/>
      <c r="BM721" s="3">
        <v>67</v>
      </c>
      <c r="BN721" s="3">
        <v>0</v>
      </c>
      <c r="BO721" s="3" t="s">
        <v>3</v>
      </c>
      <c r="BP721" s="3">
        <v>0</v>
      </c>
      <c r="BQ721" s="3">
        <v>40</v>
      </c>
      <c r="BR721" s="3">
        <v>0</v>
      </c>
      <c r="BS721" s="3">
        <v>1</v>
      </c>
      <c r="BT721" s="3">
        <v>1</v>
      </c>
      <c r="BU721" s="3">
        <v>1</v>
      </c>
      <c r="BV721" s="3">
        <v>1</v>
      </c>
      <c r="BW721" s="3">
        <v>1</v>
      </c>
      <c r="BX721" s="3">
        <v>1</v>
      </c>
      <c r="BY721" s="3" t="s">
        <v>3</v>
      </c>
      <c r="BZ721" s="3">
        <v>97</v>
      </c>
      <c r="CA721" s="3">
        <v>51</v>
      </c>
      <c r="CB721" s="3" t="s">
        <v>3</v>
      </c>
      <c r="CC721" s="3"/>
      <c r="CD721" s="3"/>
      <c r="CE721" s="3">
        <v>1566</v>
      </c>
      <c r="CF721" s="3">
        <v>0</v>
      </c>
      <c r="CG721" s="3">
        <v>0</v>
      </c>
      <c r="CH721" s="3"/>
      <c r="CI721" s="3"/>
      <c r="CJ721" s="3"/>
      <c r="CK721" s="3"/>
      <c r="CL721" s="3"/>
      <c r="CM721" s="3">
        <v>0</v>
      </c>
      <c r="CN721" s="3" t="s">
        <v>3</v>
      </c>
      <c r="CO721" s="3">
        <v>0</v>
      </c>
      <c r="CP721" s="3">
        <f t="shared" si="926"/>
        <v>3051.84</v>
      </c>
      <c r="CQ721" s="3">
        <f t="shared" si="927"/>
        <v>69.36</v>
      </c>
      <c r="CR721" s="3">
        <f t="shared" si="949"/>
        <v>0</v>
      </c>
      <c r="CS721" s="3">
        <f t="shared" si="950"/>
        <v>0</v>
      </c>
      <c r="CT721" s="3">
        <f t="shared" si="928"/>
        <v>0</v>
      </c>
      <c r="CU721" s="3">
        <f t="shared" si="929"/>
        <v>0</v>
      </c>
      <c r="CV721" s="3">
        <f t="shared" si="930"/>
        <v>0</v>
      </c>
      <c r="CW721" s="3">
        <f t="shared" si="931"/>
        <v>0</v>
      </c>
      <c r="CX721" s="3">
        <f t="shared" si="932"/>
        <v>0</v>
      </c>
      <c r="CY721" s="3">
        <f t="shared" si="951"/>
        <v>0</v>
      </c>
      <c r="CZ721" s="3">
        <f t="shared" si="952"/>
        <v>0</v>
      </c>
      <c r="DA721" s="3"/>
      <c r="DB721" s="3"/>
      <c r="DC721" s="3" t="s">
        <v>3</v>
      </c>
      <c r="DD721" s="3" t="s">
        <v>3</v>
      </c>
      <c r="DE721" s="3" t="s">
        <v>3</v>
      </c>
      <c r="DF721" s="3" t="s">
        <v>3</v>
      </c>
      <c r="DG721" s="3" t="s">
        <v>3</v>
      </c>
      <c r="DH721" s="3" t="s">
        <v>3</v>
      </c>
      <c r="DI721" s="3" t="s">
        <v>3</v>
      </c>
      <c r="DJ721" s="3" t="s">
        <v>3</v>
      </c>
      <c r="DK721" s="3" t="s">
        <v>3</v>
      </c>
      <c r="DL721" s="3" t="s">
        <v>3</v>
      </c>
      <c r="DM721" s="3" t="s">
        <v>3</v>
      </c>
      <c r="DN721" s="3">
        <v>0</v>
      </c>
      <c r="DO721" s="3">
        <v>0</v>
      </c>
      <c r="DP721" s="3">
        <v>1</v>
      </c>
      <c r="DQ721" s="3">
        <v>1</v>
      </c>
      <c r="DR721" s="3"/>
      <c r="DS721" s="3"/>
      <c r="DT721" s="3"/>
      <c r="DU721" s="3">
        <v>1010</v>
      </c>
      <c r="DV721" s="3" t="s">
        <v>266</v>
      </c>
      <c r="DW721" s="3" t="s">
        <v>266</v>
      </c>
      <c r="DX721" s="3">
        <v>1</v>
      </c>
      <c r="DY721" s="3"/>
      <c r="DZ721" s="3" t="s">
        <v>3</v>
      </c>
      <c r="EA721" s="3" t="s">
        <v>3</v>
      </c>
      <c r="EB721" s="3" t="s">
        <v>3</v>
      </c>
      <c r="EC721" s="3" t="s">
        <v>3</v>
      </c>
      <c r="ED721" s="3"/>
      <c r="EE721" s="3">
        <v>57042957</v>
      </c>
      <c r="EF721" s="3">
        <v>40</v>
      </c>
      <c r="EG721" s="3" t="s">
        <v>33</v>
      </c>
      <c r="EH721" s="3">
        <v>0</v>
      </c>
      <c r="EI721" s="3" t="s">
        <v>3</v>
      </c>
      <c r="EJ721" s="3">
        <v>2</v>
      </c>
      <c r="EK721" s="3">
        <v>67</v>
      </c>
      <c r="EL721" s="3" t="s">
        <v>34</v>
      </c>
      <c r="EM721" s="3" t="s">
        <v>35</v>
      </c>
      <c r="EN721" s="3"/>
      <c r="EO721" s="3" t="s">
        <v>3</v>
      </c>
      <c r="EP721" s="3"/>
      <c r="EQ721" s="3">
        <v>0</v>
      </c>
      <c r="ER721" s="3">
        <v>69.36</v>
      </c>
      <c r="ES721" s="3">
        <v>69.36</v>
      </c>
      <c r="ET721" s="3">
        <v>0</v>
      </c>
      <c r="EU721" s="3">
        <v>0</v>
      </c>
      <c r="EV721" s="3">
        <v>0</v>
      </c>
      <c r="EW721" s="3">
        <v>0</v>
      </c>
      <c r="EX721" s="3">
        <v>0</v>
      </c>
      <c r="EY721" s="3"/>
      <c r="EZ721" s="3"/>
      <c r="FA721" s="3"/>
      <c r="FB721" s="3"/>
      <c r="FC721" s="3"/>
      <c r="FD721" s="3"/>
      <c r="FE721" s="3"/>
      <c r="FF721" s="3"/>
      <c r="FG721" s="3"/>
      <c r="FH721" s="3"/>
      <c r="FI721" s="3"/>
      <c r="FJ721" s="3"/>
      <c r="FK721" s="3"/>
      <c r="FL721" s="3"/>
      <c r="FM721" s="3"/>
      <c r="FN721" s="3"/>
      <c r="FO721" s="3"/>
      <c r="FP721" s="3"/>
      <c r="FQ721" s="3">
        <v>0</v>
      </c>
      <c r="FR721" s="3">
        <v>0</v>
      </c>
      <c r="FS721" s="3">
        <v>0</v>
      </c>
      <c r="FT721" s="3"/>
      <c r="FU721" s="3"/>
      <c r="FV721" s="3"/>
      <c r="FW721" s="3"/>
      <c r="FX721" s="3">
        <v>97</v>
      </c>
      <c r="FY721" s="3">
        <v>51</v>
      </c>
      <c r="FZ721" s="3"/>
      <c r="GA721" s="3" t="s">
        <v>3</v>
      </c>
      <c r="GB721" s="3"/>
      <c r="GC721" s="3"/>
      <c r="GD721" s="3">
        <v>1</v>
      </c>
      <c r="GE721" s="3"/>
      <c r="GF721" s="3">
        <v>363920508</v>
      </c>
      <c r="GG721" s="3">
        <v>2</v>
      </c>
      <c r="GH721" s="3">
        <v>1</v>
      </c>
      <c r="GI721" s="3">
        <v>-2</v>
      </c>
      <c r="GJ721" s="3">
        <v>0</v>
      </c>
      <c r="GK721" s="3">
        <v>0</v>
      </c>
      <c r="GL721" s="3">
        <f t="shared" si="933"/>
        <v>0</v>
      </c>
      <c r="GM721" s="3">
        <f t="shared" si="934"/>
        <v>3051.84</v>
      </c>
      <c r="GN721" s="3">
        <f t="shared" si="935"/>
        <v>0</v>
      </c>
      <c r="GO721" s="3">
        <f t="shared" si="936"/>
        <v>3051.84</v>
      </c>
      <c r="GP721" s="3">
        <f t="shared" si="937"/>
        <v>0</v>
      </c>
      <c r="GQ721" s="3"/>
      <c r="GR721" s="3">
        <v>0</v>
      </c>
      <c r="GS721" s="3">
        <v>3</v>
      </c>
      <c r="GT721" s="3">
        <v>0</v>
      </c>
      <c r="GU721" s="3" t="s">
        <v>3</v>
      </c>
      <c r="GV721" s="3">
        <f t="shared" si="938"/>
        <v>0</v>
      </c>
      <c r="GW721" s="3">
        <v>1</v>
      </c>
      <c r="GX721" s="3">
        <f t="shared" si="939"/>
        <v>0</v>
      </c>
      <c r="GY721" s="3"/>
      <c r="GZ721" s="3"/>
      <c r="HA721" s="3">
        <v>0</v>
      </c>
      <c r="HB721" s="3">
        <v>0</v>
      </c>
      <c r="HC721" s="3">
        <f t="shared" si="940"/>
        <v>0</v>
      </c>
      <c r="HD721" s="3"/>
      <c r="HE721" s="3" t="s">
        <v>3</v>
      </c>
      <c r="HF721" s="3" t="s">
        <v>3</v>
      </c>
      <c r="HG721" s="3"/>
      <c r="HH721" s="3"/>
      <c r="HI721" s="3"/>
      <c r="HJ721" s="3"/>
      <c r="HK721" s="3"/>
      <c r="HL721" s="3"/>
      <c r="HM721" s="3" t="s">
        <v>3</v>
      </c>
      <c r="HN721" s="3" t="s">
        <v>3</v>
      </c>
      <c r="HO721" s="3" t="s">
        <v>3</v>
      </c>
      <c r="HP721" s="3" t="s">
        <v>3</v>
      </c>
      <c r="HQ721" s="3" t="s">
        <v>3</v>
      </c>
      <c r="HR721" s="3"/>
      <c r="HS721" s="3">
        <v>0</v>
      </c>
      <c r="HT721" s="3"/>
      <c r="HU721" s="3"/>
      <c r="HV721" s="3"/>
      <c r="HW721" s="3"/>
      <c r="HX721" s="3"/>
      <c r="HY721" s="3"/>
      <c r="HZ721" s="3"/>
      <c r="IA721" s="3"/>
      <c r="IB721" s="3"/>
      <c r="IC721" s="3"/>
      <c r="ID721" s="3"/>
      <c r="IE721" s="3"/>
      <c r="IF721" s="3"/>
      <c r="IG721" s="3"/>
      <c r="IH721" s="3"/>
      <c r="II721" s="3"/>
      <c r="IJ721" s="3"/>
      <c r="IK721" s="3">
        <v>0</v>
      </c>
      <c r="IL721" s="3"/>
      <c r="IM721" s="3"/>
      <c r="IN721" s="3"/>
      <c r="IO721" s="3"/>
      <c r="IP721" s="3"/>
      <c r="IQ721" s="3"/>
      <c r="IR721" s="3"/>
      <c r="IS721" s="3"/>
      <c r="IT721" s="3"/>
      <c r="IU721" s="3"/>
    </row>
    <row r="722" spans="1:255" x14ac:dyDescent="0.25">
      <c r="A722" s="4">
        <v>18</v>
      </c>
      <c r="B722" s="4">
        <v>1</v>
      </c>
      <c r="C722" s="4"/>
      <c r="D722" s="4"/>
      <c r="E722" s="4" t="s">
        <v>895</v>
      </c>
      <c r="F722" s="4" t="s">
        <v>896</v>
      </c>
      <c r="G722" s="4" t="s">
        <v>897</v>
      </c>
      <c r="H722" s="4" t="s">
        <v>266</v>
      </c>
      <c r="I722" s="4">
        <f>I718*J722</f>
        <v>44</v>
      </c>
      <c r="J722" s="4">
        <v>8</v>
      </c>
      <c r="K722" s="4">
        <v>8</v>
      </c>
      <c r="L722" s="4"/>
      <c r="M722" s="4"/>
      <c r="N722" s="4"/>
      <c r="O722" s="4">
        <f t="shared" si="916"/>
        <v>9247.08</v>
      </c>
      <c r="P722" s="4">
        <f t="shared" si="917"/>
        <v>9247.08</v>
      </c>
      <c r="Q722" s="4">
        <f t="shared" si="941"/>
        <v>0</v>
      </c>
      <c r="R722" s="4">
        <f t="shared" si="942"/>
        <v>0</v>
      </c>
      <c r="S722" s="4">
        <f t="shared" si="918"/>
        <v>0</v>
      </c>
      <c r="T722" s="4">
        <f t="shared" si="919"/>
        <v>0</v>
      </c>
      <c r="U722" s="4">
        <f t="shared" si="920"/>
        <v>0</v>
      </c>
      <c r="V722" s="4">
        <f t="shared" si="921"/>
        <v>0</v>
      </c>
      <c r="W722" s="4">
        <f t="shared" si="922"/>
        <v>0</v>
      </c>
      <c r="X722" s="4">
        <f t="shared" si="943"/>
        <v>0</v>
      </c>
      <c r="Y722" s="4">
        <f t="shared" si="944"/>
        <v>0</v>
      </c>
      <c r="Z722" s="4"/>
      <c r="AA722" s="4">
        <v>55890823</v>
      </c>
      <c r="AB722" s="4">
        <f t="shared" si="923"/>
        <v>69.36</v>
      </c>
      <c r="AC722" s="4">
        <f t="shared" si="945"/>
        <v>69.36</v>
      </c>
      <c r="AD722" s="4">
        <f t="shared" si="946"/>
        <v>0</v>
      </c>
      <c r="AE722" s="4">
        <f t="shared" si="947"/>
        <v>0</v>
      </c>
      <c r="AF722" s="4">
        <f t="shared" si="947"/>
        <v>0</v>
      </c>
      <c r="AG722" s="4">
        <f t="shared" si="924"/>
        <v>0</v>
      </c>
      <c r="AH722" s="4">
        <f t="shared" si="948"/>
        <v>0</v>
      </c>
      <c r="AI722" s="4">
        <f t="shared" si="948"/>
        <v>0</v>
      </c>
      <c r="AJ722" s="4">
        <f t="shared" si="925"/>
        <v>0</v>
      </c>
      <c r="AK722" s="4">
        <v>69.36</v>
      </c>
      <c r="AL722" s="4">
        <v>69.36</v>
      </c>
      <c r="AM722" s="4">
        <v>0</v>
      </c>
      <c r="AN722" s="4">
        <v>0</v>
      </c>
      <c r="AO722" s="4">
        <v>0</v>
      </c>
      <c r="AP722" s="4">
        <v>0</v>
      </c>
      <c r="AQ722" s="4">
        <v>0</v>
      </c>
      <c r="AR722" s="4">
        <v>0</v>
      </c>
      <c r="AS722" s="4">
        <v>0</v>
      </c>
      <c r="AT722" s="4">
        <v>97</v>
      </c>
      <c r="AU722" s="4">
        <v>51</v>
      </c>
      <c r="AV722" s="4">
        <v>1</v>
      </c>
      <c r="AW722" s="4">
        <v>1</v>
      </c>
      <c r="AX722" s="4"/>
      <c r="AY722" s="4"/>
      <c r="AZ722" s="4">
        <v>1</v>
      </c>
      <c r="BA722" s="4">
        <v>1</v>
      </c>
      <c r="BB722" s="4">
        <v>1</v>
      </c>
      <c r="BC722" s="4">
        <v>3.03</v>
      </c>
      <c r="BD722" s="4" t="s">
        <v>3</v>
      </c>
      <c r="BE722" s="4" t="s">
        <v>3</v>
      </c>
      <c r="BF722" s="4" t="s">
        <v>3</v>
      </c>
      <c r="BG722" s="4" t="s">
        <v>3</v>
      </c>
      <c r="BH722" s="4">
        <v>3</v>
      </c>
      <c r="BI722" s="4">
        <v>2</v>
      </c>
      <c r="BJ722" s="4" t="s">
        <v>898</v>
      </c>
      <c r="BK722" s="4"/>
      <c r="BL722" s="4"/>
      <c r="BM722" s="4">
        <v>67</v>
      </c>
      <c r="BN722" s="4">
        <v>0</v>
      </c>
      <c r="BO722" s="4" t="s">
        <v>896</v>
      </c>
      <c r="BP722" s="4">
        <v>1</v>
      </c>
      <c r="BQ722" s="4">
        <v>40</v>
      </c>
      <c r="BR722" s="4">
        <v>0</v>
      </c>
      <c r="BS722" s="4">
        <v>1</v>
      </c>
      <c r="BT722" s="4">
        <v>1</v>
      </c>
      <c r="BU722" s="4">
        <v>1</v>
      </c>
      <c r="BV722" s="4">
        <v>1</v>
      </c>
      <c r="BW722" s="4">
        <v>1</v>
      </c>
      <c r="BX722" s="4">
        <v>1</v>
      </c>
      <c r="BY722" s="4" t="s">
        <v>3</v>
      </c>
      <c r="BZ722" s="4">
        <v>97</v>
      </c>
      <c r="CA722" s="4">
        <v>51</v>
      </c>
      <c r="CB722" s="4" t="s">
        <v>3</v>
      </c>
      <c r="CC722" s="4"/>
      <c r="CD722" s="4"/>
      <c r="CE722" s="4">
        <v>1566</v>
      </c>
      <c r="CF722" s="4">
        <v>0</v>
      </c>
      <c r="CG722" s="4">
        <v>0</v>
      </c>
      <c r="CH722" s="4"/>
      <c r="CI722" s="4"/>
      <c r="CJ722" s="4"/>
      <c r="CK722" s="4"/>
      <c r="CL722" s="4"/>
      <c r="CM722" s="4">
        <v>0</v>
      </c>
      <c r="CN722" s="4" t="s">
        <v>3</v>
      </c>
      <c r="CO722" s="4">
        <v>0</v>
      </c>
      <c r="CP722" s="4">
        <f t="shared" si="926"/>
        <v>9247.08</v>
      </c>
      <c r="CQ722" s="4">
        <f t="shared" si="927"/>
        <v>210.16</v>
      </c>
      <c r="CR722" s="4">
        <f t="shared" si="949"/>
        <v>0</v>
      </c>
      <c r="CS722" s="4">
        <f t="shared" si="950"/>
        <v>0</v>
      </c>
      <c r="CT722" s="4">
        <f t="shared" si="928"/>
        <v>0</v>
      </c>
      <c r="CU722" s="4">
        <f t="shared" si="929"/>
        <v>0</v>
      </c>
      <c r="CV722" s="4">
        <f t="shared" si="930"/>
        <v>0</v>
      </c>
      <c r="CW722" s="4">
        <f t="shared" si="931"/>
        <v>0</v>
      </c>
      <c r="CX722" s="4">
        <f t="shared" si="932"/>
        <v>0</v>
      </c>
      <c r="CY722" s="4">
        <f t="shared" si="951"/>
        <v>0</v>
      </c>
      <c r="CZ722" s="4">
        <f t="shared" si="952"/>
        <v>0</v>
      </c>
      <c r="DA722" s="4"/>
      <c r="DB722" s="4"/>
      <c r="DC722" s="4" t="s">
        <v>3</v>
      </c>
      <c r="DD722" s="4" t="s">
        <v>3</v>
      </c>
      <c r="DE722" s="4" t="s">
        <v>3</v>
      </c>
      <c r="DF722" s="4" t="s">
        <v>3</v>
      </c>
      <c r="DG722" s="4" t="s">
        <v>3</v>
      </c>
      <c r="DH722" s="4" t="s">
        <v>3</v>
      </c>
      <c r="DI722" s="4" t="s">
        <v>3</v>
      </c>
      <c r="DJ722" s="4" t="s">
        <v>3</v>
      </c>
      <c r="DK722" s="4" t="s">
        <v>3</v>
      </c>
      <c r="DL722" s="4" t="s">
        <v>3</v>
      </c>
      <c r="DM722" s="4" t="s">
        <v>3</v>
      </c>
      <c r="DN722" s="4">
        <v>0</v>
      </c>
      <c r="DO722" s="4">
        <v>0</v>
      </c>
      <c r="DP722" s="4">
        <v>1</v>
      </c>
      <c r="DQ722" s="4">
        <v>1</v>
      </c>
      <c r="DR722" s="4"/>
      <c r="DS722" s="4"/>
      <c r="DT722" s="4"/>
      <c r="DU722" s="4">
        <v>1010</v>
      </c>
      <c r="DV722" s="4" t="s">
        <v>266</v>
      </c>
      <c r="DW722" s="4" t="s">
        <v>266</v>
      </c>
      <c r="DX722" s="4">
        <v>1</v>
      </c>
      <c r="DY722" s="4"/>
      <c r="DZ722" s="4" t="s">
        <v>3</v>
      </c>
      <c r="EA722" s="4" t="s">
        <v>3</v>
      </c>
      <c r="EB722" s="4" t="s">
        <v>3</v>
      </c>
      <c r="EC722" s="4" t="s">
        <v>3</v>
      </c>
      <c r="ED722" s="4"/>
      <c r="EE722" s="4">
        <v>57042957</v>
      </c>
      <c r="EF722" s="4">
        <v>40</v>
      </c>
      <c r="EG722" s="4" t="s">
        <v>33</v>
      </c>
      <c r="EH722" s="4">
        <v>0</v>
      </c>
      <c r="EI722" s="4" t="s">
        <v>3</v>
      </c>
      <c r="EJ722" s="4">
        <v>2</v>
      </c>
      <c r="EK722" s="4">
        <v>67</v>
      </c>
      <c r="EL722" s="4" t="s">
        <v>34</v>
      </c>
      <c r="EM722" s="4" t="s">
        <v>35</v>
      </c>
      <c r="EN722" s="4"/>
      <c r="EO722" s="4" t="s">
        <v>3</v>
      </c>
      <c r="EP722" s="4"/>
      <c r="EQ722" s="4">
        <v>0</v>
      </c>
      <c r="ER722" s="4">
        <v>69.36</v>
      </c>
      <c r="ES722" s="4">
        <v>69.36</v>
      </c>
      <c r="ET722" s="4">
        <v>0</v>
      </c>
      <c r="EU722" s="4">
        <v>0</v>
      </c>
      <c r="EV722" s="4">
        <v>0</v>
      </c>
      <c r="EW722" s="4">
        <v>0</v>
      </c>
      <c r="EX722" s="4">
        <v>0</v>
      </c>
      <c r="EY722" s="4"/>
      <c r="EZ722" s="4"/>
      <c r="FA722" s="4"/>
      <c r="FB722" s="4"/>
      <c r="FC722" s="4"/>
      <c r="FD722" s="4"/>
      <c r="FE722" s="4"/>
      <c r="FF722" s="4"/>
      <c r="FG722" s="4"/>
      <c r="FH722" s="4"/>
      <c r="FI722" s="4"/>
      <c r="FJ722" s="4"/>
      <c r="FK722" s="4"/>
      <c r="FL722" s="4"/>
      <c r="FM722" s="4"/>
      <c r="FN722" s="4"/>
      <c r="FO722" s="4"/>
      <c r="FP722" s="4"/>
      <c r="FQ722" s="4">
        <v>0</v>
      </c>
      <c r="FR722" s="4">
        <v>0</v>
      </c>
      <c r="FS722" s="4">
        <v>0</v>
      </c>
      <c r="FT722" s="4"/>
      <c r="FU722" s="4"/>
      <c r="FV722" s="4"/>
      <c r="FW722" s="4"/>
      <c r="FX722" s="4">
        <v>97</v>
      </c>
      <c r="FY722" s="4">
        <v>51</v>
      </c>
      <c r="FZ722" s="4"/>
      <c r="GA722" s="4" t="s">
        <v>3</v>
      </c>
      <c r="GB722" s="4"/>
      <c r="GC722" s="4"/>
      <c r="GD722" s="4">
        <v>1</v>
      </c>
      <c r="GE722" s="4"/>
      <c r="GF722" s="4">
        <v>363920508</v>
      </c>
      <c r="GG722" s="4">
        <v>2</v>
      </c>
      <c r="GH722" s="4">
        <v>1</v>
      </c>
      <c r="GI722" s="4">
        <v>2</v>
      </c>
      <c r="GJ722" s="4">
        <v>0</v>
      </c>
      <c r="GK722" s="4">
        <v>0</v>
      </c>
      <c r="GL722" s="4">
        <f t="shared" si="933"/>
        <v>0</v>
      </c>
      <c r="GM722" s="4">
        <f t="shared" si="934"/>
        <v>9247.08</v>
      </c>
      <c r="GN722" s="4">
        <f t="shared" si="935"/>
        <v>0</v>
      </c>
      <c r="GO722" s="4">
        <f t="shared" si="936"/>
        <v>9247.08</v>
      </c>
      <c r="GP722" s="4">
        <f t="shared" si="937"/>
        <v>0</v>
      </c>
      <c r="GQ722" s="4"/>
      <c r="GR722" s="4">
        <v>0</v>
      </c>
      <c r="GS722" s="4">
        <v>0</v>
      </c>
      <c r="GT722" s="4">
        <v>0</v>
      </c>
      <c r="GU722" s="4" t="s">
        <v>3</v>
      </c>
      <c r="GV722" s="4">
        <f t="shared" si="938"/>
        <v>0</v>
      </c>
      <c r="GW722" s="4">
        <v>1</v>
      </c>
      <c r="GX722" s="4">
        <f t="shared" si="939"/>
        <v>0</v>
      </c>
      <c r="GY722" s="4"/>
      <c r="GZ722" s="4"/>
      <c r="HA722" s="4">
        <v>0</v>
      </c>
      <c r="HB722" s="4">
        <v>0</v>
      </c>
      <c r="HC722" s="4">
        <f t="shared" si="940"/>
        <v>0</v>
      </c>
      <c r="HD722" s="4"/>
      <c r="HE722" s="4" t="s">
        <v>3</v>
      </c>
      <c r="HF722" s="4" t="s">
        <v>3</v>
      </c>
      <c r="HG722" s="4"/>
      <c r="HH722" s="4"/>
      <c r="HI722" s="4"/>
      <c r="HJ722" s="4"/>
      <c r="HK722" s="4"/>
      <c r="HL722" s="4"/>
      <c r="HM722" s="4" t="s">
        <v>3</v>
      </c>
      <c r="HN722" s="4" t="s">
        <v>3</v>
      </c>
      <c r="HO722" s="4" t="s">
        <v>3</v>
      </c>
      <c r="HP722" s="4" t="s">
        <v>3</v>
      </c>
      <c r="HQ722" s="4" t="s">
        <v>3</v>
      </c>
      <c r="HR722" s="4"/>
      <c r="HS722" s="4">
        <v>0</v>
      </c>
      <c r="HT722" s="4"/>
      <c r="HU722" s="4"/>
      <c r="HV722" s="4"/>
      <c r="HW722" s="4"/>
      <c r="HX722" s="4"/>
      <c r="HY722" s="4"/>
      <c r="HZ722" s="4"/>
      <c r="IA722" s="4"/>
      <c r="IB722" s="4"/>
      <c r="IC722" s="4"/>
      <c r="ID722" s="4"/>
      <c r="IE722" s="4"/>
      <c r="IF722" s="4"/>
      <c r="IG722" s="4"/>
      <c r="IH722" s="4"/>
      <c r="II722" s="4"/>
      <c r="IJ722" s="4"/>
      <c r="IK722" s="4">
        <v>0</v>
      </c>
      <c r="IL722" s="4"/>
      <c r="IM722" s="4"/>
      <c r="IN722" s="4"/>
      <c r="IO722" s="4"/>
      <c r="IP722" s="4"/>
      <c r="IQ722" s="4"/>
      <c r="IR722" s="4"/>
      <c r="IS722" s="4"/>
      <c r="IT722" s="4"/>
      <c r="IU722" s="4"/>
    </row>
    <row r="723" spans="1:255" x14ac:dyDescent="0.25">
      <c r="A723" s="3">
        <v>17</v>
      </c>
      <c r="B723" s="3">
        <v>1</v>
      </c>
      <c r="C723" s="3"/>
      <c r="D723" s="3"/>
      <c r="E723" s="3" t="s">
        <v>899</v>
      </c>
      <c r="F723" s="3" t="s">
        <v>900</v>
      </c>
      <c r="G723" s="3" t="s">
        <v>901</v>
      </c>
      <c r="H723" s="3" t="s">
        <v>769</v>
      </c>
      <c r="I723" s="3">
        <f>ROUND(300*1.03,9)</f>
        <v>309</v>
      </c>
      <c r="J723" s="3">
        <v>0</v>
      </c>
      <c r="K723" s="3">
        <f>ROUND(300*1.03,9)</f>
        <v>309</v>
      </c>
      <c r="L723" s="3"/>
      <c r="M723" s="3"/>
      <c r="N723" s="3"/>
      <c r="O723" s="3">
        <f t="shared" si="916"/>
        <v>11732.73</v>
      </c>
      <c r="P723" s="3">
        <f t="shared" si="917"/>
        <v>11732.73</v>
      </c>
      <c r="Q723" s="3">
        <f t="shared" si="941"/>
        <v>0</v>
      </c>
      <c r="R723" s="3">
        <f t="shared" si="942"/>
        <v>0</v>
      </c>
      <c r="S723" s="3">
        <f t="shared" si="918"/>
        <v>0</v>
      </c>
      <c r="T723" s="3">
        <f t="shared" si="919"/>
        <v>0</v>
      </c>
      <c r="U723" s="3">
        <f t="shared" si="920"/>
        <v>0</v>
      </c>
      <c r="V723" s="3">
        <f t="shared" si="921"/>
        <v>0</v>
      </c>
      <c r="W723" s="3">
        <f t="shared" si="922"/>
        <v>0</v>
      </c>
      <c r="X723" s="3">
        <f t="shared" si="943"/>
        <v>0</v>
      </c>
      <c r="Y723" s="3">
        <f t="shared" si="944"/>
        <v>0</v>
      </c>
      <c r="Z723" s="3"/>
      <c r="AA723" s="3">
        <v>54971259</v>
      </c>
      <c r="AB723" s="3">
        <f t="shared" si="923"/>
        <v>37.97</v>
      </c>
      <c r="AC723" s="3">
        <f t="shared" si="945"/>
        <v>37.97</v>
      </c>
      <c r="AD723" s="3">
        <f t="shared" si="946"/>
        <v>0</v>
      </c>
      <c r="AE723" s="3">
        <f t="shared" si="947"/>
        <v>0</v>
      </c>
      <c r="AF723" s="3">
        <f t="shared" si="947"/>
        <v>0</v>
      </c>
      <c r="AG723" s="3">
        <f t="shared" si="924"/>
        <v>0</v>
      </c>
      <c r="AH723" s="3">
        <f t="shared" si="948"/>
        <v>0</v>
      </c>
      <c r="AI723" s="3">
        <f t="shared" si="948"/>
        <v>0</v>
      </c>
      <c r="AJ723" s="3">
        <f t="shared" si="925"/>
        <v>0</v>
      </c>
      <c r="AK723" s="3">
        <v>37.97</v>
      </c>
      <c r="AL723" s="3">
        <v>37.97</v>
      </c>
      <c r="AM723" s="3">
        <v>0</v>
      </c>
      <c r="AN723" s="3">
        <v>0</v>
      </c>
      <c r="AO723" s="3">
        <v>0</v>
      </c>
      <c r="AP723" s="3">
        <v>0</v>
      </c>
      <c r="AQ723" s="3">
        <v>0</v>
      </c>
      <c r="AR723" s="3">
        <v>0</v>
      </c>
      <c r="AS723" s="3">
        <v>0</v>
      </c>
      <c r="AT723" s="3">
        <v>0</v>
      </c>
      <c r="AU723" s="3">
        <v>0</v>
      </c>
      <c r="AV723" s="3">
        <v>1</v>
      </c>
      <c r="AW723" s="3">
        <v>1</v>
      </c>
      <c r="AX723" s="3"/>
      <c r="AY723" s="3"/>
      <c r="AZ723" s="3">
        <v>1</v>
      </c>
      <c r="BA723" s="3">
        <v>1</v>
      </c>
      <c r="BB723" s="3">
        <v>1</v>
      </c>
      <c r="BC723" s="3">
        <v>1</v>
      </c>
      <c r="BD723" s="3" t="s">
        <v>3</v>
      </c>
      <c r="BE723" s="3" t="s">
        <v>3</v>
      </c>
      <c r="BF723" s="3" t="s">
        <v>3</v>
      </c>
      <c r="BG723" s="3" t="s">
        <v>3</v>
      </c>
      <c r="BH723" s="3">
        <v>3</v>
      </c>
      <c r="BI723" s="3">
        <v>2</v>
      </c>
      <c r="BJ723" s="3" t="s">
        <v>902</v>
      </c>
      <c r="BK723" s="3"/>
      <c r="BL723" s="3"/>
      <c r="BM723" s="3">
        <v>1617</v>
      </c>
      <c r="BN723" s="3">
        <v>0</v>
      </c>
      <c r="BO723" s="3" t="s">
        <v>3</v>
      </c>
      <c r="BP723" s="3">
        <v>0</v>
      </c>
      <c r="BQ723" s="3">
        <v>200</v>
      </c>
      <c r="BR723" s="3">
        <v>0</v>
      </c>
      <c r="BS723" s="3">
        <v>1</v>
      </c>
      <c r="BT723" s="3">
        <v>1</v>
      </c>
      <c r="BU723" s="3">
        <v>1</v>
      </c>
      <c r="BV723" s="3">
        <v>1</v>
      </c>
      <c r="BW723" s="3">
        <v>1</v>
      </c>
      <c r="BX723" s="3">
        <v>1</v>
      </c>
      <c r="BY723" s="3" t="s">
        <v>3</v>
      </c>
      <c r="BZ723" s="3">
        <v>0</v>
      </c>
      <c r="CA723" s="3">
        <v>0</v>
      </c>
      <c r="CB723" s="3" t="s">
        <v>3</v>
      </c>
      <c r="CC723" s="3"/>
      <c r="CD723" s="3"/>
      <c r="CE723" s="3">
        <v>1566</v>
      </c>
      <c r="CF723" s="3">
        <v>0</v>
      </c>
      <c r="CG723" s="3">
        <v>0</v>
      </c>
      <c r="CH723" s="3"/>
      <c r="CI723" s="3"/>
      <c r="CJ723" s="3"/>
      <c r="CK723" s="3"/>
      <c r="CL723" s="3"/>
      <c r="CM723" s="3">
        <v>0</v>
      </c>
      <c r="CN723" s="3" t="s">
        <v>3</v>
      </c>
      <c r="CO723" s="3">
        <v>0</v>
      </c>
      <c r="CP723" s="3">
        <f t="shared" si="926"/>
        <v>11732.73</v>
      </c>
      <c r="CQ723" s="3">
        <f t="shared" si="927"/>
        <v>37.97</v>
      </c>
      <c r="CR723" s="3">
        <f t="shared" si="949"/>
        <v>0</v>
      </c>
      <c r="CS723" s="3">
        <f t="shared" si="950"/>
        <v>0</v>
      </c>
      <c r="CT723" s="3">
        <f t="shared" si="928"/>
        <v>0</v>
      </c>
      <c r="CU723" s="3">
        <f t="shared" si="929"/>
        <v>0</v>
      </c>
      <c r="CV723" s="3">
        <f t="shared" si="930"/>
        <v>0</v>
      </c>
      <c r="CW723" s="3">
        <f t="shared" si="931"/>
        <v>0</v>
      </c>
      <c r="CX723" s="3">
        <f t="shared" si="932"/>
        <v>0</v>
      </c>
      <c r="CY723" s="3">
        <f t="shared" si="951"/>
        <v>0</v>
      </c>
      <c r="CZ723" s="3">
        <f t="shared" si="952"/>
        <v>0</v>
      </c>
      <c r="DA723" s="3"/>
      <c r="DB723" s="3"/>
      <c r="DC723" s="3" t="s">
        <v>3</v>
      </c>
      <c r="DD723" s="3" t="s">
        <v>3</v>
      </c>
      <c r="DE723" s="3" t="s">
        <v>3</v>
      </c>
      <c r="DF723" s="3" t="s">
        <v>3</v>
      </c>
      <c r="DG723" s="3" t="s">
        <v>3</v>
      </c>
      <c r="DH723" s="3" t="s">
        <v>3</v>
      </c>
      <c r="DI723" s="3" t="s">
        <v>3</v>
      </c>
      <c r="DJ723" s="3" t="s">
        <v>3</v>
      </c>
      <c r="DK723" s="3" t="s">
        <v>3</v>
      </c>
      <c r="DL723" s="3" t="s">
        <v>3</v>
      </c>
      <c r="DM723" s="3" t="s">
        <v>3</v>
      </c>
      <c r="DN723" s="3">
        <v>0</v>
      </c>
      <c r="DO723" s="3">
        <v>0</v>
      </c>
      <c r="DP723" s="3">
        <v>1</v>
      </c>
      <c r="DQ723" s="3">
        <v>1</v>
      </c>
      <c r="DR723" s="3"/>
      <c r="DS723" s="3"/>
      <c r="DT723" s="3"/>
      <c r="DU723" s="3">
        <v>1003</v>
      </c>
      <c r="DV723" s="3" t="s">
        <v>769</v>
      </c>
      <c r="DW723" s="3" t="s">
        <v>769</v>
      </c>
      <c r="DX723" s="3">
        <v>1</v>
      </c>
      <c r="DY723" s="3"/>
      <c r="DZ723" s="3" t="s">
        <v>3</v>
      </c>
      <c r="EA723" s="3" t="s">
        <v>3</v>
      </c>
      <c r="EB723" s="3" t="s">
        <v>3</v>
      </c>
      <c r="EC723" s="3" t="s">
        <v>3</v>
      </c>
      <c r="ED723" s="3"/>
      <c r="EE723" s="3">
        <v>57042986</v>
      </c>
      <c r="EF723" s="3">
        <v>200</v>
      </c>
      <c r="EG723" s="3" t="s">
        <v>903</v>
      </c>
      <c r="EH723" s="3">
        <v>0</v>
      </c>
      <c r="EI723" s="3" t="s">
        <v>3</v>
      </c>
      <c r="EJ723" s="3">
        <v>1</v>
      </c>
      <c r="EK723" s="3">
        <v>1617</v>
      </c>
      <c r="EL723" s="3" t="s">
        <v>904</v>
      </c>
      <c r="EM723" s="3" t="s">
        <v>905</v>
      </c>
      <c r="EN723" s="3"/>
      <c r="EO723" s="3" t="s">
        <v>3</v>
      </c>
      <c r="EP723" s="3"/>
      <c r="EQ723" s="3">
        <v>0</v>
      </c>
      <c r="ER723" s="3">
        <v>37.97</v>
      </c>
      <c r="ES723" s="3">
        <v>37.97</v>
      </c>
      <c r="ET723" s="3">
        <v>0</v>
      </c>
      <c r="EU723" s="3">
        <v>0</v>
      </c>
      <c r="EV723" s="3">
        <v>0</v>
      </c>
      <c r="EW723" s="3">
        <v>0</v>
      </c>
      <c r="EX723" s="3">
        <v>0</v>
      </c>
      <c r="EY723" s="3">
        <v>0</v>
      </c>
      <c r="EZ723" s="3"/>
      <c r="FA723" s="3"/>
      <c r="FB723" s="3"/>
      <c r="FC723" s="3"/>
      <c r="FD723" s="3"/>
      <c r="FE723" s="3"/>
      <c r="FF723" s="3"/>
      <c r="FG723" s="3"/>
      <c r="FH723" s="3"/>
      <c r="FI723" s="3"/>
      <c r="FJ723" s="3"/>
      <c r="FK723" s="3"/>
      <c r="FL723" s="3"/>
      <c r="FM723" s="3"/>
      <c r="FN723" s="3"/>
      <c r="FO723" s="3"/>
      <c r="FP723" s="3"/>
      <c r="FQ723" s="3">
        <v>0</v>
      </c>
      <c r="FR723" s="3">
        <v>0</v>
      </c>
      <c r="FS723" s="3">
        <v>0</v>
      </c>
      <c r="FT723" s="3"/>
      <c r="FU723" s="3"/>
      <c r="FV723" s="3"/>
      <c r="FW723" s="3"/>
      <c r="FX723" s="3">
        <v>0</v>
      </c>
      <c r="FY723" s="3">
        <v>0</v>
      </c>
      <c r="FZ723" s="3"/>
      <c r="GA723" s="3" t="s">
        <v>3</v>
      </c>
      <c r="GB723" s="3"/>
      <c r="GC723" s="3"/>
      <c r="GD723" s="3">
        <v>1</v>
      </c>
      <c r="GE723" s="3"/>
      <c r="GF723" s="3">
        <v>2017138835</v>
      </c>
      <c r="GG723" s="3">
        <v>2</v>
      </c>
      <c r="GH723" s="3">
        <v>1</v>
      </c>
      <c r="GI723" s="3">
        <v>-2</v>
      </c>
      <c r="GJ723" s="3">
        <v>0</v>
      </c>
      <c r="GK723" s="3">
        <v>0</v>
      </c>
      <c r="GL723" s="3">
        <f t="shared" si="933"/>
        <v>0</v>
      </c>
      <c r="GM723" s="3">
        <f t="shared" si="934"/>
        <v>11732.73</v>
      </c>
      <c r="GN723" s="3">
        <f t="shared" si="935"/>
        <v>0</v>
      </c>
      <c r="GO723" s="3">
        <f t="shared" si="936"/>
        <v>11732.73</v>
      </c>
      <c r="GP723" s="3">
        <f t="shared" si="937"/>
        <v>0</v>
      </c>
      <c r="GQ723" s="3"/>
      <c r="GR723" s="3">
        <v>0</v>
      </c>
      <c r="GS723" s="3">
        <v>3</v>
      </c>
      <c r="GT723" s="3">
        <v>0</v>
      </c>
      <c r="GU723" s="3" t="s">
        <v>3</v>
      </c>
      <c r="GV723" s="3">
        <f t="shared" si="938"/>
        <v>0</v>
      </c>
      <c r="GW723" s="3">
        <v>1</v>
      </c>
      <c r="GX723" s="3">
        <f t="shared" si="939"/>
        <v>0</v>
      </c>
      <c r="GY723" s="3"/>
      <c r="GZ723" s="3"/>
      <c r="HA723" s="3">
        <v>0</v>
      </c>
      <c r="HB723" s="3">
        <v>0</v>
      </c>
      <c r="HC723" s="3">
        <f t="shared" si="940"/>
        <v>0</v>
      </c>
      <c r="HD723" s="3"/>
      <c r="HE723" s="3" t="s">
        <v>3</v>
      </c>
      <c r="HF723" s="3" t="s">
        <v>3</v>
      </c>
      <c r="HG723" s="3"/>
      <c r="HH723" s="3"/>
      <c r="HI723" s="3"/>
      <c r="HJ723" s="3"/>
      <c r="HK723" s="3"/>
      <c r="HL723" s="3"/>
      <c r="HM723" s="3" t="s">
        <v>3</v>
      </c>
      <c r="HN723" s="3" t="s">
        <v>3</v>
      </c>
      <c r="HO723" s="3" t="s">
        <v>3</v>
      </c>
      <c r="HP723" s="3" t="s">
        <v>3</v>
      </c>
      <c r="HQ723" s="3" t="s">
        <v>3</v>
      </c>
      <c r="HR723" s="3"/>
      <c r="HS723" s="3">
        <v>0</v>
      </c>
      <c r="HT723" s="3"/>
      <c r="HU723" s="3"/>
      <c r="HV723" s="3"/>
      <c r="HW723" s="3"/>
      <c r="HX723" s="3"/>
      <c r="HY723" s="3"/>
      <c r="HZ723" s="3"/>
      <c r="IA723" s="3"/>
      <c r="IB723" s="3"/>
      <c r="IC723" s="3"/>
      <c r="ID723" s="3"/>
      <c r="IE723" s="3"/>
      <c r="IF723" s="3"/>
      <c r="IG723" s="3"/>
      <c r="IH723" s="3"/>
      <c r="II723" s="3"/>
      <c r="IJ723" s="3"/>
      <c r="IK723" s="3">
        <v>0</v>
      </c>
      <c r="IL723" s="3"/>
      <c r="IM723" s="3"/>
      <c r="IN723" s="3"/>
      <c r="IO723" s="3"/>
      <c r="IP723" s="3"/>
      <c r="IQ723" s="3"/>
      <c r="IR723" s="3"/>
      <c r="IS723" s="3"/>
      <c r="IT723" s="3"/>
      <c r="IU723" s="3"/>
    </row>
    <row r="724" spans="1:255" x14ac:dyDescent="0.25">
      <c r="A724" s="4">
        <v>17</v>
      </c>
      <c r="B724" s="4">
        <v>1</v>
      </c>
      <c r="C724" s="4"/>
      <c r="D724" s="4"/>
      <c r="E724" s="4" t="s">
        <v>899</v>
      </c>
      <c r="F724" s="4" t="s">
        <v>900</v>
      </c>
      <c r="G724" s="4" t="s">
        <v>901</v>
      </c>
      <c r="H724" s="4" t="s">
        <v>769</v>
      </c>
      <c r="I724" s="4">
        <f>ROUND(300*1.03,9)</f>
        <v>309</v>
      </c>
      <c r="J724" s="4">
        <v>0</v>
      </c>
      <c r="K724" s="4">
        <f>ROUND(300*1.03,9)</f>
        <v>309</v>
      </c>
      <c r="L724" s="4"/>
      <c r="M724" s="4"/>
      <c r="N724" s="4"/>
      <c r="O724" s="4">
        <f t="shared" si="916"/>
        <v>47282.9</v>
      </c>
      <c r="P724" s="4">
        <f t="shared" si="917"/>
        <v>47282.9</v>
      </c>
      <c r="Q724" s="4">
        <f t="shared" si="941"/>
        <v>0</v>
      </c>
      <c r="R724" s="4">
        <f t="shared" si="942"/>
        <v>0</v>
      </c>
      <c r="S724" s="4">
        <f t="shared" si="918"/>
        <v>0</v>
      </c>
      <c r="T724" s="4">
        <f t="shared" si="919"/>
        <v>0</v>
      </c>
      <c r="U724" s="4">
        <f t="shared" si="920"/>
        <v>0</v>
      </c>
      <c r="V724" s="4">
        <f t="shared" si="921"/>
        <v>0</v>
      </c>
      <c r="W724" s="4">
        <f t="shared" si="922"/>
        <v>0</v>
      </c>
      <c r="X724" s="4">
        <f t="shared" si="943"/>
        <v>0</v>
      </c>
      <c r="Y724" s="4">
        <f t="shared" si="944"/>
        <v>0</v>
      </c>
      <c r="Z724" s="4"/>
      <c r="AA724" s="4">
        <v>55890823</v>
      </c>
      <c r="AB724" s="4">
        <f t="shared" si="923"/>
        <v>37.97</v>
      </c>
      <c r="AC724" s="4">
        <f t="shared" si="945"/>
        <v>37.97</v>
      </c>
      <c r="AD724" s="4">
        <f t="shared" si="946"/>
        <v>0</v>
      </c>
      <c r="AE724" s="4">
        <f t="shared" si="947"/>
        <v>0</v>
      </c>
      <c r="AF724" s="4">
        <f t="shared" si="947"/>
        <v>0</v>
      </c>
      <c r="AG724" s="4">
        <f t="shared" si="924"/>
        <v>0</v>
      </c>
      <c r="AH724" s="4">
        <f t="shared" si="948"/>
        <v>0</v>
      </c>
      <c r="AI724" s="4">
        <f t="shared" si="948"/>
        <v>0</v>
      </c>
      <c r="AJ724" s="4">
        <f t="shared" si="925"/>
        <v>0</v>
      </c>
      <c r="AK724" s="4">
        <v>37.97</v>
      </c>
      <c r="AL724" s="4">
        <v>37.97</v>
      </c>
      <c r="AM724" s="4">
        <v>0</v>
      </c>
      <c r="AN724" s="4">
        <v>0</v>
      </c>
      <c r="AO724" s="4">
        <v>0</v>
      </c>
      <c r="AP724" s="4">
        <v>0</v>
      </c>
      <c r="AQ724" s="4">
        <v>0</v>
      </c>
      <c r="AR724" s="4">
        <v>0</v>
      </c>
      <c r="AS724" s="4">
        <v>0</v>
      </c>
      <c r="AT724" s="4">
        <v>0</v>
      </c>
      <c r="AU724" s="4">
        <v>0</v>
      </c>
      <c r="AV724" s="4">
        <v>1</v>
      </c>
      <c r="AW724" s="4">
        <v>1</v>
      </c>
      <c r="AX724" s="4"/>
      <c r="AY724" s="4"/>
      <c r="AZ724" s="4">
        <v>1</v>
      </c>
      <c r="BA724" s="4">
        <v>1</v>
      </c>
      <c r="BB724" s="4">
        <v>1</v>
      </c>
      <c r="BC724" s="4">
        <v>4.03</v>
      </c>
      <c r="BD724" s="4" t="s">
        <v>3</v>
      </c>
      <c r="BE724" s="4" t="s">
        <v>3</v>
      </c>
      <c r="BF724" s="4" t="s">
        <v>3</v>
      </c>
      <c r="BG724" s="4" t="s">
        <v>3</v>
      </c>
      <c r="BH724" s="4">
        <v>3</v>
      </c>
      <c r="BI724" s="4">
        <v>2</v>
      </c>
      <c r="BJ724" s="4" t="s">
        <v>902</v>
      </c>
      <c r="BK724" s="4"/>
      <c r="BL724" s="4"/>
      <c r="BM724" s="4">
        <v>1617</v>
      </c>
      <c r="BN724" s="4">
        <v>0</v>
      </c>
      <c r="BO724" s="4" t="s">
        <v>900</v>
      </c>
      <c r="BP724" s="4">
        <v>1</v>
      </c>
      <c r="BQ724" s="4">
        <v>200</v>
      </c>
      <c r="BR724" s="4">
        <v>0</v>
      </c>
      <c r="BS724" s="4">
        <v>1</v>
      </c>
      <c r="BT724" s="4">
        <v>1</v>
      </c>
      <c r="BU724" s="4">
        <v>1</v>
      </c>
      <c r="BV724" s="4">
        <v>1</v>
      </c>
      <c r="BW724" s="4">
        <v>1</v>
      </c>
      <c r="BX724" s="4">
        <v>1</v>
      </c>
      <c r="BY724" s="4" t="s">
        <v>3</v>
      </c>
      <c r="BZ724" s="4">
        <v>0</v>
      </c>
      <c r="CA724" s="4">
        <v>0</v>
      </c>
      <c r="CB724" s="4" t="s">
        <v>3</v>
      </c>
      <c r="CC724" s="4"/>
      <c r="CD724" s="4"/>
      <c r="CE724" s="4">
        <v>1566</v>
      </c>
      <c r="CF724" s="4">
        <v>0</v>
      </c>
      <c r="CG724" s="4">
        <v>0</v>
      </c>
      <c r="CH724" s="4"/>
      <c r="CI724" s="4"/>
      <c r="CJ724" s="4"/>
      <c r="CK724" s="4"/>
      <c r="CL724" s="4"/>
      <c r="CM724" s="4">
        <v>0</v>
      </c>
      <c r="CN724" s="4" t="s">
        <v>3</v>
      </c>
      <c r="CO724" s="4">
        <v>0</v>
      </c>
      <c r="CP724" s="4">
        <f t="shared" si="926"/>
        <v>47282.9</v>
      </c>
      <c r="CQ724" s="4">
        <f t="shared" si="927"/>
        <v>153.02000000000001</v>
      </c>
      <c r="CR724" s="4">
        <f t="shared" si="949"/>
        <v>0</v>
      </c>
      <c r="CS724" s="4">
        <f t="shared" si="950"/>
        <v>0</v>
      </c>
      <c r="CT724" s="4">
        <f t="shared" si="928"/>
        <v>0</v>
      </c>
      <c r="CU724" s="4">
        <f t="shared" si="929"/>
        <v>0</v>
      </c>
      <c r="CV724" s="4">
        <f t="shared" si="930"/>
        <v>0</v>
      </c>
      <c r="CW724" s="4">
        <f t="shared" si="931"/>
        <v>0</v>
      </c>
      <c r="CX724" s="4">
        <f t="shared" si="932"/>
        <v>0</v>
      </c>
      <c r="CY724" s="4">
        <f t="shared" si="951"/>
        <v>0</v>
      </c>
      <c r="CZ724" s="4">
        <f t="shared" si="952"/>
        <v>0</v>
      </c>
      <c r="DA724" s="4"/>
      <c r="DB724" s="4"/>
      <c r="DC724" s="4" t="s">
        <v>3</v>
      </c>
      <c r="DD724" s="4" t="s">
        <v>3</v>
      </c>
      <c r="DE724" s="4" t="s">
        <v>3</v>
      </c>
      <c r="DF724" s="4" t="s">
        <v>3</v>
      </c>
      <c r="DG724" s="4" t="s">
        <v>3</v>
      </c>
      <c r="DH724" s="4" t="s">
        <v>3</v>
      </c>
      <c r="DI724" s="4" t="s">
        <v>3</v>
      </c>
      <c r="DJ724" s="4" t="s">
        <v>3</v>
      </c>
      <c r="DK724" s="4" t="s">
        <v>3</v>
      </c>
      <c r="DL724" s="4" t="s">
        <v>3</v>
      </c>
      <c r="DM724" s="4" t="s">
        <v>3</v>
      </c>
      <c r="DN724" s="4">
        <v>0</v>
      </c>
      <c r="DO724" s="4">
        <v>0</v>
      </c>
      <c r="DP724" s="4">
        <v>1</v>
      </c>
      <c r="DQ724" s="4">
        <v>1</v>
      </c>
      <c r="DR724" s="4"/>
      <c r="DS724" s="4"/>
      <c r="DT724" s="4"/>
      <c r="DU724" s="4">
        <v>1003</v>
      </c>
      <c r="DV724" s="4" t="s">
        <v>769</v>
      </c>
      <c r="DW724" s="4" t="s">
        <v>769</v>
      </c>
      <c r="DX724" s="4">
        <v>1</v>
      </c>
      <c r="DY724" s="4"/>
      <c r="DZ724" s="4" t="s">
        <v>3</v>
      </c>
      <c r="EA724" s="4" t="s">
        <v>3</v>
      </c>
      <c r="EB724" s="4" t="s">
        <v>3</v>
      </c>
      <c r="EC724" s="4" t="s">
        <v>3</v>
      </c>
      <c r="ED724" s="4"/>
      <c r="EE724" s="4">
        <v>57042986</v>
      </c>
      <c r="EF724" s="4">
        <v>200</v>
      </c>
      <c r="EG724" s="4" t="s">
        <v>903</v>
      </c>
      <c r="EH724" s="4">
        <v>0</v>
      </c>
      <c r="EI724" s="4" t="s">
        <v>3</v>
      </c>
      <c r="EJ724" s="4">
        <v>1</v>
      </c>
      <c r="EK724" s="4">
        <v>1617</v>
      </c>
      <c r="EL724" s="4" t="s">
        <v>904</v>
      </c>
      <c r="EM724" s="4" t="s">
        <v>905</v>
      </c>
      <c r="EN724" s="4"/>
      <c r="EO724" s="4" t="s">
        <v>3</v>
      </c>
      <c r="EP724" s="4"/>
      <c r="EQ724" s="4">
        <v>0</v>
      </c>
      <c r="ER724" s="4">
        <v>37.97</v>
      </c>
      <c r="ES724" s="4">
        <v>37.97</v>
      </c>
      <c r="ET724" s="4">
        <v>0</v>
      </c>
      <c r="EU724" s="4">
        <v>0</v>
      </c>
      <c r="EV724" s="4">
        <v>0</v>
      </c>
      <c r="EW724" s="4">
        <v>0</v>
      </c>
      <c r="EX724" s="4">
        <v>0</v>
      </c>
      <c r="EY724" s="4">
        <v>0</v>
      </c>
      <c r="EZ724" s="4"/>
      <c r="FA724" s="4"/>
      <c r="FB724" s="4"/>
      <c r="FC724" s="4"/>
      <c r="FD724" s="4"/>
      <c r="FE724" s="4"/>
      <c r="FF724" s="4"/>
      <c r="FG724" s="4"/>
      <c r="FH724" s="4"/>
      <c r="FI724" s="4"/>
      <c r="FJ724" s="4"/>
      <c r="FK724" s="4"/>
      <c r="FL724" s="4"/>
      <c r="FM724" s="4"/>
      <c r="FN724" s="4"/>
      <c r="FO724" s="4"/>
      <c r="FP724" s="4"/>
      <c r="FQ724" s="4">
        <v>0</v>
      </c>
      <c r="FR724" s="4">
        <v>0</v>
      </c>
      <c r="FS724" s="4">
        <v>0</v>
      </c>
      <c r="FT724" s="4"/>
      <c r="FU724" s="4"/>
      <c r="FV724" s="4"/>
      <c r="FW724" s="4"/>
      <c r="FX724" s="4">
        <v>0</v>
      </c>
      <c r="FY724" s="4">
        <v>0</v>
      </c>
      <c r="FZ724" s="4"/>
      <c r="GA724" s="4" t="s">
        <v>3</v>
      </c>
      <c r="GB724" s="4"/>
      <c r="GC724" s="4"/>
      <c r="GD724" s="4">
        <v>1</v>
      </c>
      <c r="GE724" s="4"/>
      <c r="GF724" s="4">
        <v>2017138835</v>
      </c>
      <c r="GG724" s="4">
        <v>2</v>
      </c>
      <c r="GH724" s="4">
        <v>1</v>
      </c>
      <c r="GI724" s="4">
        <v>2</v>
      </c>
      <c r="GJ724" s="4">
        <v>0</v>
      </c>
      <c r="GK724" s="4">
        <v>0</v>
      </c>
      <c r="GL724" s="4">
        <f t="shared" si="933"/>
        <v>0</v>
      </c>
      <c r="GM724" s="4">
        <f t="shared" si="934"/>
        <v>47282.9</v>
      </c>
      <c r="GN724" s="4">
        <f t="shared" si="935"/>
        <v>0</v>
      </c>
      <c r="GO724" s="4">
        <f t="shared" si="936"/>
        <v>47282.9</v>
      </c>
      <c r="GP724" s="4">
        <f t="shared" si="937"/>
        <v>0</v>
      </c>
      <c r="GQ724" s="4"/>
      <c r="GR724" s="4">
        <v>0</v>
      </c>
      <c r="GS724" s="4">
        <v>0</v>
      </c>
      <c r="GT724" s="4">
        <v>0</v>
      </c>
      <c r="GU724" s="4" t="s">
        <v>3</v>
      </c>
      <c r="GV724" s="4">
        <f t="shared" si="938"/>
        <v>0</v>
      </c>
      <c r="GW724" s="4">
        <v>1</v>
      </c>
      <c r="GX724" s="4">
        <f t="shared" si="939"/>
        <v>0</v>
      </c>
      <c r="GY724" s="4"/>
      <c r="GZ724" s="4"/>
      <c r="HA724" s="4">
        <v>0</v>
      </c>
      <c r="HB724" s="4">
        <v>0</v>
      </c>
      <c r="HC724" s="4">
        <f t="shared" si="940"/>
        <v>0</v>
      </c>
      <c r="HD724" s="4"/>
      <c r="HE724" s="4" t="s">
        <v>3</v>
      </c>
      <c r="HF724" s="4" t="s">
        <v>3</v>
      </c>
      <c r="HG724" s="4"/>
      <c r="HH724" s="4"/>
      <c r="HI724" s="4"/>
      <c r="HJ724" s="4"/>
      <c r="HK724" s="4"/>
      <c r="HL724" s="4"/>
      <c r="HM724" s="4" t="s">
        <v>3</v>
      </c>
      <c r="HN724" s="4" t="s">
        <v>3</v>
      </c>
      <c r="HO724" s="4" t="s">
        <v>3</v>
      </c>
      <c r="HP724" s="4" t="s">
        <v>3</v>
      </c>
      <c r="HQ724" s="4" t="s">
        <v>3</v>
      </c>
      <c r="HR724" s="4"/>
      <c r="HS724" s="4">
        <v>0</v>
      </c>
      <c r="HT724" s="4"/>
      <c r="HU724" s="4"/>
      <c r="HV724" s="4"/>
      <c r="HW724" s="4"/>
      <c r="HX724" s="4"/>
      <c r="HY724" s="4"/>
      <c r="HZ724" s="4"/>
      <c r="IA724" s="4"/>
      <c r="IB724" s="4"/>
      <c r="IC724" s="4"/>
      <c r="ID724" s="4"/>
      <c r="IE724" s="4"/>
      <c r="IF724" s="4"/>
      <c r="IG724" s="4"/>
      <c r="IH724" s="4"/>
      <c r="II724" s="4"/>
      <c r="IJ724" s="4"/>
      <c r="IK724" s="4">
        <v>0</v>
      </c>
      <c r="IL724" s="4"/>
      <c r="IM724" s="4"/>
      <c r="IN724" s="4"/>
      <c r="IO724" s="4"/>
      <c r="IP724" s="4"/>
      <c r="IQ724" s="4"/>
      <c r="IR724" s="4"/>
      <c r="IS724" s="4"/>
      <c r="IT724" s="4"/>
      <c r="IU724" s="4"/>
    </row>
    <row r="725" spans="1:255" x14ac:dyDescent="0.25">
      <c r="A725" s="3">
        <v>17</v>
      </c>
      <c r="B725" s="3">
        <v>1</v>
      </c>
      <c r="C725" s="3"/>
      <c r="D725" s="3"/>
      <c r="E725" s="3" t="s">
        <v>906</v>
      </c>
      <c r="F725" s="3" t="s">
        <v>907</v>
      </c>
      <c r="G725" s="3" t="s">
        <v>908</v>
      </c>
      <c r="H725" s="3" t="s">
        <v>769</v>
      </c>
      <c r="I725" s="3">
        <f>ROUND(250*1.03,9)</f>
        <v>257.5</v>
      </c>
      <c r="J725" s="3">
        <v>0</v>
      </c>
      <c r="K725" s="3">
        <f>ROUND(250*1.03,9)</f>
        <v>257.5</v>
      </c>
      <c r="L725" s="3"/>
      <c r="M725" s="3"/>
      <c r="N725" s="3"/>
      <c r="O725" s="3">
        <f t="shared" si="916"/>
        <v>10083.700000000001</v>
      </c>
      <c r="P725" s="3">
        <f t="shared" si="917"/>
        <v>10083.700000000001</v>
      </c>
      <c r="Q725" s="3">
        <f t="shared" si="941"/>
        <v>0</v>
      </c>
      <c r="R725" s="3">
        <f t="shared" si="942"/>
        <v>0</v>
      </c>
      <c r="S725" s="3">
        <f t="shared" si="918"/>
        <v>0</v>
      </c>
      <c r="T725" s="3">
        <f t="shared" si="919"/>
        <v>0</v>
      </c>
      <c r="U725" s="3">
        <f t="shared" si="920"/>
        <v>0</v>
      </c>
      <c r="V725" s="3">
        <f t="shared" si="921"/>
        <v>0</v>
      </c>
      <c r="W725" s="3">
        <f t="shared" si="922"/>
        <v>0</v>
      </c>
      <c r="X725" s="3">
        <f t="shared" si="943"/>
        <v>0</v>
      </c>
      <c r="Y725" s="3">
        <f t="shared" si="944"/>
        <v>0</v>
      </c>
      <c r="Z725" s="3"/>
      <c r="AA725" s="3">
        <v>54971259</v>
      </c>
      <c r="AB725" s="3">
        <f t="shared" si="923"/>
        <v>39.159999999999997</v>
      </c>
      <c r="AC725" s="3">
        <f t="shared" si="945"/>
        <v>39.159999999999997</v>
      </c>
      <c r="AD725" s="3">
        <f t="shared" si="946"/>
        <v>0</v>
      </c>
      <c r="AE725" s="3">
        <f t="shared" si="947"/>
        <v>0</v>
      </c>
      <c r="AF725" s="3">
        <f t="shared" si="947"/>
        <v>0</v>
      </c>
      <c r="AG725" s="3">
        <f t="shared" si="924"/>
        <v>0</v>
      </c>
      <c r="AH725" s="3">
        <f t="shared" si="948"/>
        <v>0</v>
      </c>
      <c r="AI725" s="3">
        <f t="shared" si="948"/>
        <v>0</v>
      </c>
      <c r="AJ725" s="3">
        <f t="shared" si="925"/>
        <v>0</v>
      </c>
      <c r="AK725" s="3">
        <v>39.159999999999997</v>
      </c>
      <c r="AL725" s="3">
        <v>39.159999999999997</v>
      </c>
      <c r="AM725" s="3">
        <v>0</v>
      </c>
      <c r="AN725" s="3">
        <v>0</v>
      </c>
      <c r="AO725" s="3">
        <v>0</v>
      </c>
      <c r="AP725" s="3">
        <v>0</v>
      </c>
      <c r="AQ725" s="3">
        <v>0</v>
      </c>
      <c r="AR725" s="3">
        <v>0</v>
      </c>
      <c r="AS725" s="3">
        <v>0</v>
      </c>
      <c r="AT725" s="3">
        <v>0</v>
      </c>
      <c r="AU725" s="3">
        <v>0</v>
      </c>
      <c r="AV725" s="3">
        <v>1</v>
      </c>
      <c r="AW725" s="3">
        <v>1</v>
      </c>
      <c r="AX725" s="3"/>
      <c r="AY725" s="3"/>
      <c r="AZ725" s="3">
        <v>1</v>
      </c>
      <c r="BA725" s="3">
        <v>1</v>
      </c>
      <c r="BB725" s="3">
        <v>1</v>
      </c>
      <c r="BC725" s="3">
        <v>1</v>
      </c>
      <c r="BD725" s="3" t="s">
        <v>3</v>
      </c>
      <c r="BE725" s="3" t="s">
        <v>3</v>
      </c>
      <c r="BF725" s="3" t="s">
        <v>3</v>
      </c>
      <c r="BG725" s="3" t="s">
        <v>3</v>
      </c>
      <c r="BH725" s="3">
        <v>3</v>
      </c>
      <c r="BI725" s="3">
        <v>2</v>
      </c>
      <c r="BJ725" s="3" t="s">
        <v>909</v>
      </c>
      <c r="BK725" s="3"/>
      <c r="BL725" s="3"/>
      <c r="BM725" s="3">
        <v>1617</v>
      </c>
      <c r="BN725" s="3">
        <v>0</v>
      </c>
      <c r="BO725" s="3" t="s">
        <v>3</v>
      </c>
      <c r="BP725" s="3">
        <v>0</v>
      </c>
      <c r="BQ725" s="3">
        <v>200</v>
      </c>
      <c r="BR725" s="3">
        <v>0</v>
      </c>
      <c r="BS725" s="3">
        <v>1</v>
      </c>
      <c r="BT725" s="3">
        <v>1</v>
      </c>
      <c r="BU725" s="3">
        <v>1</v>
      </c>
      <c r="BV725" s="3">
        <v>1</v>
      </c>
      <c r="BW725" s="3">
        <v>1</v>
      </c>
      <c r="BX725" s="3">
        <v>1</v>
      </c>
      <c r="BY725" s="3" t="s">
        <v>3</v>
      </c>
      <c r="BZ725" s="3">
        <v>0</v>
      </c>
      <c r="CA725" s="3">
        <v>0</v>
      </c>
      <c r="CB725" s="3" t="s">
        <v>3</v>
      </c>
      <c r="CC725" s="3"/>
      <c r="CD725" s="3"/>
      <c r="CE725" s="3">
        <v>1566</v>
      </c>
      <c r="CF725" s="3">
        <v>0</v>
      </c>
      <c r="CG725" s="3">
        <v>0</v>
      </c>
      <c r="CH725" s="3"/>
      <c r="CI725" s="3"/>
      <c r="CJ725" s="3"/>
      <c r="CK725" s="3"/>
      <c r="CL725" s="3"/>
      <c r="CM725" s="3">
        <v>0</v>
      </c>
      <c r="CN725" s="3" t="s">
        <v>3</v>
      </c>
      <c r="CO725" s="3">
        <v>0</v>
      </c>
      <c r="CP725" s="3">
        <f t="shared" si="926"/>
        <v>10083.700000000001</v>
      </c>
      <c r="CQ725" s="3">
        <f t="shared" si="927"/>
        <v>39.159999999999997</v>
      </c>
      <c r="CR725" s="3">
        <f t="shared" si="949"/>
        <v>0</v>
      </c>
      <c r="CS725" s="3">
        <f t="shared" si="950"/>
        <v>0</v>
      </c>
      <c r="CT725" s="3">
        <f t="shared" si="928"/>
        <v>0</v>
      </c>
      <c r="CU725" s="3">
        <f t="shared" si="929"/>
        <v>0</v>
      </c>
      <c r="CV725" s="3">
        <f t="shared" si="930"/>
        <v>0</v>
      </c>
      <c r="CW725" s="3">
        <f t="shared" si="931"/>
        <v>0</v>
      </c>
      <c r="CX725" s="3">
        <f t="shared" si="932"/>
        <v>0</v>
      </c>
      <c r="CY725" s="3">
        <f t="shared" si="951"/>
        <v>0</v>
      </c>
      <c r="CZ725" s="3">
        <f t="shared" si="952"/>
        <v>0</v>
      </c>
      <c r="DA725" s="3"/>
      <c r="DB725" s="3"/>
      <c r="DC725" s="3" t="s">
        <v>3</v>
      </c>
      <c r="DD725" s="3" t="s">
        <v>3</v>
      </c>
      <c r="DE725" s="3" t="s">
        <v>3</v>
      </c>
      <c r="DF725" s="3" t="s">
        <v>3</v>
      </c>
      <c r="DG725" s="3" t="s">
        <v>3</v>
      </c>
      <c r="DH725" s="3" t="s">
        <v>3</v>
      </c>
      <c r="DI725" s="3" t="s">
        <v>3</v>
      </c>
      <c r="DJ725" s="3" t="s">
        <v>3</v>
      </c>
      <c r="DK725" s="3" t="s">
        <v>3</v>
      </c>
      <c r="DL725" s="3" t="s">
        <v>3</v>
      </c>
      <c r="DM725" s="3" t="s">
        <v>3</v>
      </c>
      <c r="DN725" s="3">
        <v>0</v>
      </c>
      <c r="DO725" s="3">
        <v>0</v>
      </c>
      <c r="DP725" s="3">
        <v>1</v>
      </c>
      <c r="DQ725" s="3">
        <v>1</v>
      </c>
      <c r="DR725" s="3"/>
      <c r="DS725" s="3"/>
      <c r="DT725" s="3"/>
      <c r="DU725" s="3">
        <v>1003</v>
      </c>
      <c r="DV725" s="3" t="s">
        <v>769</v>
      </c>
      <c r="DW725" s="3" t="s">
        <v>769</v>
      </c>
      <c r="DX725" s="3">
        <v>1</v>
      </c>
      <c r="DY725" s="3"/>
      <c r="DZ725" s="3" t="s">
        <v>3</v>
      </c>
      <c r="EA725" s="3" t="s">
        <v>3</v>
      </c>
      <c r="EB725" s="3" t="s">
        <v>3</v>
      </c>
      <c r="EC725" s="3" t="s">
        <v>3</v>
      </c>
      <c r="ED725" s="3"/>
      <c r="EE725" s="3">
        <v>57042986</v>
      </c>
      <c r="EF725" s="3">
        <v>200</v>
      </c>
      <c r="EG725" s="3" t="s">
        <v>903</v>
      </c>
      <c r="EH725" s="3">
        <v>0</v>
      </c>
      <c r="EI725" s="3" t="s">
        <v>3</v>
      </c>
      <c r="EJ725" s="3">
        <v>1</v>
      </c>
      <c r="EK725" s="3">
        <v>1617</v>
      </c>
      <c r="EL725" s="3" t="s">
        <v>904</v>
      </c>
      <c r="EM725" s="3" t="s">
        <v>905</v>
      </c>
      <c r="EN725" s="3"/>
      <c r="EO725" s="3" t="s">
        <v>3</v>
      </c>
      <c r="EP725" s="3"/>
      <c r="EQ725" s="3">
        <v>0</v>
      </c>
      <c r="ER725" s="3">
        <v>39.159999999999997</v>
      </c>
      <c r="ES725" s="3">
        <v>39.159999999999997</v>
      </c>
      <c r="ET725" s="3">
        <v>0</v>
      </c>
      <c r="EU725" s="3">
        <v>0</v>
      </c>
      <c r="EV725" s="3">
        <v>0</v>
      </c>
      <c r="EW725" s="3">
        <v>0</v>
      </c>
      <c r="EX725" s="3">
        <v>0</v>
      </c>
      <c r="EY725" s="3">
        <v>0</v>
      </c>
      <c r="EZ725" s="3"/>
      <c r="FA725" s="3"/>
      <c r="FB725" s="3"/>
      <c r="FC725" s="3"/>
      <c r="FD725" s="3"/>
      <c r="FE725" s="3"/>
      <c r="FF725" s="3"/>
      <c r="FG725" s="3"/>
      <c r="FH725" s="3"/>
      <c r="FI725" s="3"/>
      <c r="FJ725" s="3"/>
      <c r="FK725" s="3"/>
      <c r="FL725" s="3"/>
      <c r="FM725" s="3"/>
      <c r="FN725" s="3"/>
      <c r="FO725" s="3"/>
      <c r="FP725" s="3"/>
      <c r="FQ725" s="3">
        <v>0</v>
      </c>
      <c r="FR725" s="3">
        <v>0</v>
      </c>
      <c r="FS725" s="3">
        <v>0</v>
      </c>
      <c r="FT725" s="3"/>
      <c r="FU725" s="3"/>
      <c r="FV725" s="3"/>
      <c r="FW725" s="3"/>
      <c r="FX725" s="3">
        <v>0</v>
      </c>
      <c r="FY725" s="3">
        <v>0</v>
      </c>
      <c r="FZ725" s="3"/>
      <c r="GA725" s="3" t="s">
        <v>3</v>
      </c>
      <c r="GB725" s="3"/>
      <c r="GC725" s="3"/>
      <c r="GD725" s="3">
        <v>1</v>
      </c>
      <c r="GE725" s="3"/>
      <c r="GF725" s="3">
        <v>874595685</v>
      </c>
      <c r="GG725" s="3">
        <v>2</v>
      </c>
      <c r="GH725" s="3">
        <v>1</v>
      </c>
      <c r="GI725" s="3">
        <v>-2</v>
      </c>
      <c r="GJ725" s="3">
        <v>0</v>
      </c>
      <c r="GK725" s="3">
        <v>0</v>
      </c>
      <c r="GL725" s="3">
        <f t="shared" si="933"/>
        <v>0</v>
      </c>
      <c r="GM725" s="3">
        <f t="shared" si="934"/>
        <v>10083.700000000001</v>
      </c>
      <c r="GN725" s="3">
        <f t="shared" si="935"/>
        <v>0</v>
      </c>
      <c r="GO725" s="3">
        <f t="shared" si="936"/>
        <v>10083.700000000001</v>
      </c>
      <c r="GP725" s="3">
        <f t="shared" si="937"/>
        <v>0</v>
      </c>
      <c r="GQ725" s="3"/>
      <c r="GR725" s="3">
        <v>0</v>
      </c>
      <c r="GS725" s="3">
        <v>3</v>
      </c>
      <c r="GT725" s="3">
        <v>0</v>
      </c>
      <c r="GU725" s="3" t="s">
        <v>3</v>
      </c>
      <c r="GV725" s="3">
        <f t="shared" si="938"/>
        <v>0</v>
      </c>
      <c r="GW725" s="3">
        <v>1</v>
      </c>
      <c r="GX725" s="3">
        <f t="shared" si="939"/>
        <v>0</v>
      </c>
      <c r="GY725" s="3"/>
      <c r="GZ725" s="3"/>
      <c r="HA725" s="3">
        <v>0</v>
      </c>
      <c r="HB725" s="3">
        <v>0</v>
      </c>
      <c r="HC725" s="3">
        <f t="shared" si="940"/>
        <v>0</v>
      </c>
      <c r="HD725" s="3"/>
      <c r="HE725" s="3" t="s">
        <v>3</v>
      </c>
      <c r="HF725" s="3" t="s">
        <v>3</v>
      </c>
      <c r="HG725" s="3"/>
      <c r="HH725" s="3"/>
      <c r="HI725" s="3"/>
      <c r="HJ725" s="3"/>
      <c r="HK725" s="3"/>
      <c r="HL725" s="3"/>
      <c r="HM725" s="3" t="s">
        <v>3</v>
      </c>
      <c r="HN725" s="3" t="s">
        <v>3</v>
      </c>
      <c r="HO725" s="3" t="s">
        <v>3</v>
      </c>
      <c r="HP725" s="3" t="s">
        <v>3</v>
      </c>
      <c r="HQ725" s="3" t="s">
        <v>3</v>
      </c>
      <c r="HR725" s="3"/>
      <c r="HS725" s="3">
        <v>0</v>
      </c>
      <c r="HT725" s="3"/>
      <c r="HU725" s="3"/>
      <c r="HV725" s="3"/>
      <c r="HW725" s="3"/>
      <c r="HX725" s="3"/>
      <c r="HY725" s="3"/>
      <c r="HZ725" s="3"/>
      <c r="IA725" s="3"/>
      <c r="IB725" s="3"/>
      <c r="IC725" s="3"/>
      <c r="ID725" s="3"/>
      <c r="IE725" s="3"/>
      <c r="IF725" s="3"/>
      <c r="IG725" s="3"/>
      <c r="IH725" s="3"/>
      <c r="II725" s="3"/>
      <c r="IJ725" s="3"/>
      <c r="IK725" s="3">
        <v>0</v>
      </c>
      <c r="IL725" s="3"/>
      <c r="IM725" s="3"/>
      <c r="IN725" s="3"/>
      <c r="IO725" s="3"/>
      <c r="IP725" s="3"/>
      <c r="IQ725" s="3"/>
      <c r="IR725" s="3"/>
      <c r="IS725" s="3"/>
      <c r="IT725" s="3"/>
      <c r="IU725" s="3"/>
    </row>
    <row r="726" spans="1:255" x14ac:dyDescent="0.25">
      <c r="A726" s="4">
        <v>17</v>
      </c>
      <c r="B726" s="4">
        <v>1</v>
      </c>
      <c r="C726" s="4"/>
      <c r="D726" s="4"/>
      <c r="E726" s="4" t="s">
        <v>906</v>
      </c>
      <c r="F726" s="4" t="s">
        <v>907</v>
      </c>
      <c r="G726" s="4" t="s">
        <v>908</v>
      </c>
      <c r="H726" s="4" t="s">
        <v>769</v>
      </c>
      <c r="I726" s="4">
        <f>ROUND(250*1.03,9)</f>
        <v>257.5</v>
      </c>
      <c r="J726" s="4">
        <v>0</v>
      </c>
      <c r="K726" s="4">
        <f>ROUND(250*1.03,9)</f>
        <v>257.5</v>
      </c>
      <c r="L726" s="4"/>
      <c r="M726" s="4"/>
      <c r="N726" s="4"/>
      <c r="O726" s="4">
        <f t="shared" si="916"/>
        <v>46990.04</v>
      </c>
      <c r="P726" s="4">
        <f t="shared" si="917"/>
        <v>46990.04</v>
      </c>
      <c r="Q726" s="4">
        <f t="shared" si="941"/>
        <v>0</v>
      </c>
      <c r="R726" s="4">
        <f t="shared" si="942"/>
        <v>0</v>
      </c>
      <c r="S726" s="4">
        <f t="shared" si="918"/>
        <v>0</v>
      </c>
      <c r="T726" s="4">
        <f t="shared" si="919"/>
        <v>0</v>
      </c>
      <c r="U726" s="4">
        <f t="shared" si="920"/>
        <v>0</v>
      </c>
      <c r="V726" s="4">
        <f t="shared" si="921"/>
        <v>0</v>
      </c>
      <c r="W726" s="4">
        <f t="shared" si="922"/>
        <v>0</v>
      </c>
      <c r="X726" s="4">
        <f t="shared" si="943"/>
        <v>0</v>
      </c>
      <c r="Y726" s="4">
        <f t="shared" si="944"/>
        <v>0</v>
      </c>
      <c r="Z726" s="4"/>
      <c r="AA726" s="4">
        <v>55890823</v>
      </c>
      <c r="AB726" s="4">
        <f t="shared" si="923"/>
        <v>39.159999999999997</v>
      </c>
      <c r="AC726" s="4">
        <f t="shared" si="945"/>
        <v>39.159999999999997</v>
      </c>
      <c r="AD726" s="4">
        <f t="shared" si="946"/>
        <v>0</v>
      </c>
      <c r="AE726" s="4">
        <f t="shared" si="947"/>
        <v>0</v>
      </c>
      <c r="AF726" s="4">
        <f t="shared" si="947"/>
        <v>0</v>
      </c>
      <c r="AG726" s="4">
        <f t="shared" si="924"/>
        <v>0</v>
      </c>
      <c r="AH726" s="4">
        <f t="shared" si="948"/>
        <v>0</v>
      </c>
      <c r="AI726" s="4">
        <f t="shared" si="948"/>
        <v>0</v>
      </c>
      <c r="AJ726" s="4">
        <f t="shared" si="925"/>
        <v>0</v>
      </c>
      <c r="AK726" s="4">
        <v>39.159999999999997</v>
      </c>
      <c r="AL726" s="4">
        <v>39.159999999999997</v>
      </c>
      <c r="AM726" s="4">
        <v>0</v>
      </c>
      <c r="AN726" s="4">
        <v>0</v>
      </c>
      <c r="AO726" s="4">
        <v>0</v>
      </c>
      <c r="AP726" s="4">
        <v>0</v>
      </c>
      <c r="AQ726" s="4">
        <v>0</v>
      </c>
      <c r="AR726" s="4">
        <v>0</v>
      </c>
      <c r="AS726" s="4">
        <v>0</v>
      </c>
      <c r="AT726" s="4">
        <v>0</v>
      </c>
      <c r="AU726" s="4">
        <v>0</v>
      </c>
      <c r="AV726" s="4">
        <v>1</v>
      </c>
      <c r="AW726" s="4">
        <v>1</v>
      </c>
      <c r="AX726" s="4"/>
      <c r="AY726" s="4"/>
      <c r="AZ726" s="4">
        <v>1</v>
      </c>
      <c r="BA726" s="4">
        <v>1</v>
      </c>
      <c r="BB726" s="4">
        <v>1</v>
      </c>
      <c r="BC726" s="4">
        <v>4.66</v>
      </c>
      <c r="BD726" s="4" t="s">
        <v>3</v>
      </c>
      <c r="BE726" s="4" t="s">
        <v>3</v>
      </c>
      <c r="BF726" s="4" t="s">
        <v>3</v>
      </c>
      <c r="BG726" s="4" t="s">
        <v>3</v>
      </c>
      <c r="BH726" s="4">
        <v>3</v>
      </c>
      <c r="BI726" s="4">
        <v>2</v>
      </c>
      <c r="BJ726" s="4" t="s">
        <v>909</v>
      </c>
      <c r="BK726" s="4"/>
      <c r="BL726" s="4"/>
      <c r="BM726" s="4">
        <v>1617</v>
      </c>
      <c r="BN726" s="4">
        <v>0</v>
      </c>
      <c r="BO726" s="4" t="s">
        <v>907</v>
      </c>
      <c r="BP726" s="4">
        <v>1</v>
      </c>
      <c r="BQ726" s="4">
        <v>200</v>
      </c>
      <c r="BR726" s="4">
        <v>0</v>
      </c>
      <c r="BS726" s="4">
        <v>1</v>
      </c>
      <c r="BT726" s="4">
        <v>1</v>
      </c>
      <c r="BU726" s="4">
        <v>1</v>
      </c>
      <c r="BV726" s="4">
        <v>1</v>
      </c>
      <c r="BW726" s="4">
        <v>1</v>
      </c>
      <c r="BX726" s="4">
        <v>1</v>
      </c>
      <c r="BY726" s="4" t="s">
        <v>3</v>
      </c>
      <c r="BZ726" s="4">
        <v>0</v>
      </c>
      <c r="CA726" s="4">
        <v>0</v>
      </c>
      <c r="CB726" s="4" t="s">
        <v>3</v>
      </c>
      <c r="CC726" s="4"/>
      <c r="CD726" s="4"/>
      <c r="CE726" s="4">
        <v>1566</v>
      </c>
      <c r="CF726" s="4">
        <v>0</v>
      </c>
      <c r="CG726" s="4">
        <v>0</v>
      </c>
      <c r="CH726" s="4"/>
      <c r="CI726" s="4"/>
      <c r="CJ726" s="4"/>
      <c r="CK726" s="4"/>
      <c r="CL726" s="4"/>
      <c r="CM726" s="4">
        <v>0</v>
      </c>
      <c r="CN726" s="4" t="s">
        <v>3</v>
      </c>
      <c r="CO726" s="4">
        <v>0</v>
      </c>
      <c r="CP726" s="4">
        <f t="shared" si="926"/>
        <v>46990.04</v>
      </c>
      <c r="CQ726" s="4">
        <f t="shared" si="927"/>
        <v>182.49</v>
      </c>
      <c r="CR726" s="4">
        <f t="shared" si="949"/>
        <v>0</v>
      </c>
      <c r="CS726" s="4">
        <f t="shared" si="950"/>
        <v>0</v>
      </c>
      <c r="CT726" s="4">
        <f t="shared" si="928"/>
        <v>0</v>
      </c>
      <c r="CU726" s="4">
        <f t="shared" si="929"/>
        <v>0</v>
      </c>
      <c r="CV726" s="4">
        <f t="shared" si="930"/>
        <v>0</v>
      </c>
      <c r="CW726" s="4">
        <f t="shared" si="931"/>
        <v>0</v>
      </c>
      <c r="CX726" s="4">
        <f t="shared" si="932"/>
        <v>0</v>
      </c>
      <c r="CY726" s="4">
        <f t="shared" si="951"/>
        <v>0</v>
      </c>
      <c r="CZ726" s="4">
        <f t="shared" si="952"/>
        <v>0</v>
      </c>
      <c r="DA726" s="4"/>
      <c r="DB726" s="4"/>
      <c r="DC726" s="4" t="s">
        <v>3</v>
      </c>
      <c r="DD726" s="4" t="s">
        <v>3</v>
      </c>
      <c r="DE726" s="4" t="s">
        <v>3</v>
      </c>
      <c r="DF726" s="4" t="s">
        <v>3</v>
      </c>
      <c r="DG726" s="4" t="s">
        <v>3</v>
      </c>
      <c r="DH726" s="4" t="s">
        <v>3</v>
      </c>
      <c r="DI726" s="4" t="s">
        <v>3</v>
      </c>
      <c r="DJ726" s="4" t="s">
        <v>3</v>
      </c>
      <c r="DK726" s="4" t="s">
        <v>3</v>
      </c>
      <c r="DL726" s="4" t="s">
        <v>3</v>
      </c>
      <c r="DM726" s="4" t="s">
        <v>3</v>
      </c>
      <c r="DN726" s="4">
        <v>0</v>
      </c>
      <c r="DO726" s="4">
        <v>0</v>
      </c>
      <c r="DP726" s="4">
        <v>1</v>
      </c>
      <c r="DQ726" s="4">
        <v>1</v>
      </c>
      <c r="DR726" s="4"/>
      <c r="DS726" s="4"/>
      <c r="DT726" s="4"/>
      <c r="DU726" s="4">
        <v>1003</v>
      </c>
      <c r="DV726" s="4" t="s">
        <v>769</v>
      </c>
      <c r="DW726" s="4" t="s">
        <v>769</v>
      </c>
      <c r="DX726" s="4">
        <v>1</v>
      </c>
      <c r="DY726" s="4"/>
      <c r="DZ726" s="4" t="s">
        <v>3</v>
      </c>
      <c r="EA726" s="4" t="s">
        <v>3</v>
      </c>
      <c r="EB726" s="4" t="s">
        <v>3</v>
      </c>
      <c r="EC726" s="4" t="s">
        <v>3</v>
      </c>
      <c r="ED726" s="4"/>
      <c r="EE726" s="4">
        <v>57042986</v>
      </c>
      <c r="EF726" s="4">
        <v>200</v>
      </c>
      <c r="EG726" s="4" t="s">
        <v>903</v>
      </c>
      <c r="EH726" s="4">
        <v>0</v>
      </c>
      <c r="EI726" s="4" t="s">
        <v>3</v>
      </c>
      <c r="EJ726" s="4">
        <v>1</v>
      </c>
      <c r="EK726" s="4">
        <v>1617</v>
      </c>
      <c r="EL726" s="4" t="s">
        <v>904</v>
      </c>
      <c r="EM726" s="4" t="s">
        <v>905</v>
      </c>
      <c r="EN726" s="4"/>
      <c r="EO726" s="4" t="s">
        <v>3</v>
      </c>
      <c r="EP726" s="4"/>
      <c r="EQ726" s="4">
        <v>0</v>
      </c>
      <c r="ER726" s="4">
        <v>39.159999999999997</v>
      </c>
      <c r="ES726" s="4">
        <v>39.159999999999997</v>
      </c>
      <c r="ET726" s="4">
        <v>0</v>
      </c>
      <c r="EU726" s="4">
        <v>0</v>
      </c>
      <c r="EV726" s="4">
        <v>0</v>
      </c>
      <c r="EW726" s="4">
        <v>0</v>
      </c>
      <c r="EX726" s="4">
        <v>0</v>
      </c>
      <c r="EY726" s="4">
        <v>0</v>
      </c>
      <c r="EZ726" s="4"/>
      <c r="FA726" s="4"/>
      <c r="FB726" s="4"/>
      <c r="FC726" s="4"/>
      <c r="FD726" s="4"/>
      <c r="FE726" s="4"/>
      <c r="FF726" s="4"/>
      <c r="FG726" s="4"/>
      <c r="FH726" s="4"/>
      <c r="FI726" s="4"/>
      <c r="FJ726" s="4"/>
      <c r="FK726" s="4"/>
      <c r="FL726" s="4"/>
      <c r="FM726" s="4"/>
      <c r="FN726" s="4"/>
      <c r="FO726" s="4"/>
      <c r="FP726" s="4"/>
      <c r="FQ726" s="4">
        <v>0</v>
      </c>
      <c r="FR726" s="4">
        <v>0</v>
      </c>
      <c r="FS726" s="4">
        <v>0</v>
      </c>
      <c r="FT726" s="4"/>
      <c r="FU726" s="4"/>
      <c r="FV726" s="4"/>
      <c r="FW726" s="4"/>
      <c r="FX726" s="4">
        <v>0</v>
      </c>
      <c r="FY726" s="4">
        <v>0</v>
      </c>
      <c r="FZ726" s="4"/>
      <c r="GA726" s="4" t="s">
        <v>3</v>
      </c>
      <c r="GB726" s="4"/>
      <c r="GC726" s="4"/>
      <c r="GD726" s="4">
        <v>1</v>
      </c>
      <c r="GE726" s="4"/>
      <c r="GF726" s="4">
        <v>874595685</v>
      </c>
      <c r="GG726" s="4">
        <v>2</v>
      </c>
      <c r="GH726" s="4">
        <v>1</v>
      </c>
      <c r="GI726" s="4">
        <v>2</v>
      </c>
      <c r="GJ726" s="4">
        <v>0</v>
      </c>
      <c r="GK726" s="4">
        <v>0</v>
      </c>
      <c r="GL726" s="4">
        <f t="shared" si="933"/>
        <v>0</v>
      </c>
      <c r="GM726" s="4">
        <f t="shared" si="934"/>
        <v>46990.04</v>
      </c>
      <c r="GN726" s="4">
        <f t="shared" si="935"/>
        <v>0</v>
      </c>
      <c r="GO726" s="4">
        <f t="shared" si="936"/>
        <v>46990.04</v>
      </c>
      <c r="GP726" s="4">
        <f t="shared" si="937"/>
        <v>0</v>
      </c>
      <c r="GQ726" s="4"/>
      <c r="GR726" s="4">
        <v>0</v>
      </c>
      <c r="GS726" s="4">
        <v>0</v>
      </c>
      <c r="GT726" s="4">
        <v>0</v>
      </c>
      <c r="GU726" s="4" t="s">
        <v>3</v>
      </c>
      <c r="GV726" s="4">
        <f t="shared" si="938"/>
        <v>0</v>
      </c>
      <c r="GW726" s="4">
        <v>1</v>
      </c>
      <c r="GX726" s="4">
        <f t="shared" si="939"/>
        <v>0</v>
      </c>
      <c r="GY726" s="4"/>
      <c r="GZ726" s="4"/>
      <c r="HA726" s="4">
        <v>0</v>
      </c>
      <c r="HB726" s="4">
        <v>0</v>
      </c>
      <c r="HC726" s="4">
        <f t="shared" si="940"/>
        <v>0</v>
      </c>
      <c r="HD726" s="4"/>
      <c r="HE726" s="4" t="s">
        <v>3</v>
      </c>
      <c r="HF726" s="4" t="s">
        <v>3</v>
      </c>
      <c r="HG726" s="4"/>
      <c r="HH726" s="4"/>
      <c r="HI726" s="4"/>
      <c r="HJ726" s="4"/>
      <c r="HK726" s="4"/>
      <c r="HL726" s="4"/>
      <c r="HM726" s="4" t="s">
        <v>3</v>
      </c>
      <c r="HN726" s="4" t="s">
        <v>3</v>
      </c>
      <c r="HO726" s="4" t="s">
        <v>3</v>
      </c>
      <c r="HP726" s="4" t="s">
        <v>3</v>
      </c>
      <c r="HQ726" s="4" t="s">
        <v>3</v>
      </c>
      <c r="HR726" s="4"/>
      <c r="HS726" s="4">
        <v>0</v>
      </c>
      <c r="HT726" s="4"/>
      <c r="HU726" s="4"/>
      <c r="HV726" s="4"/>
      <c r="HW726" s="4"/>
      <c r="HX726" s="4"/>
      <c r="HY726" s="4"/>
      <c r="HZ726" s="4"/>
      <c r="IA726" s="4"/>
      <c r="IB726" s="4"/>
      <c r="IC726" s="4"/>
      <c r="ID726" s="4"/>
      <c r="IE726" s="4"/>
      <c r="IF726" s="4"/>
      <c r="IG726" s="4"/>
      <c r="IH726" s="4"/>
      <c r="II726" s="4"/>
      <c r="IJ726" s="4"/>
      <c r="IK726" s="4">
        <v>0</v>
      </c>
      <c r="IL726" s="4"/>
      <c r="IM726" s="4"/>
      <c r="IN726" s="4"/>
      <c r="IO726" s="4"/>
      <c r="IP726" s="4"/>
      <c r="IQ726" s="4"/>
      <c r="IR726" s="4"/>
      <c r="IS726" s="4"/>
      <c r="IT726" s="4"/>
      <c r="IU726" s="4"/>
    </row>
    <row r="727" spans="1:255" ht="409.5" x14ac:dyDescent="0.25">
      <c r="A727" s="3">
        <v>17</v>
      </c>
      <c r="B727" s="3">
        <v>1</v>
      </c>
      <c r="C727" s="3"/>
      <c r="D727" s="3"/>
      <c r="E727" s="3" t="s">
        <v>910</v>
      </c>
      <c r="F727" s="3" t="s">
        <v>911</v>
      </c>
      <c r="G727" s="3" t="s">
        <v>912</v>
      </c>
      <c r="H727" s="3" t="s">
        <v>57</v>
      </c>
      <c r="I727" s="3">
        <f>ROUND((7500)/100,9)</f>
        <v>75</v>
      </c>
      <c r="J727" s="3">
        <v>0</v>
      </c>
      <c r="K727" s="3">
        <f>ROUND((7500)/100,9)</f>
        <v>75</v>
      </c>
      <c r="L727" s="3"/>
      <c r="M727" s="3"/>
      <c r="N727" s="3"/>
      <c r="O727" s="3">
        <f t="shared" si="916"/>
        <v>45005.71</v>
      </c>
      <c r="P727" s="3">
        <f t="shared" si="917"/>
        <v>21798.75</v>
      </c>
      <c r="Q727" s="3">
        <f>(ROUND((ROUND((((ET727*1.2))*AV727*I727),2)*BB727),2)+ROUND((ROUND(((AE727-((EU727*1.2)))*AV727*I727),2)*BS727),2))</f>
        <v>4069.79</v>
      </c>
      <c r="R727" s="3">
        <f>(ROUND((ROUND((((EU727*1.2))*AV727*I727),2)*BS727),2)+ROUND((ROUND(((AE727-((EU727*1.2)))*AV727*I727),2)*BS727),2))</f>
        <v>780.22</v>
      </c>
      <c r="S727" s="3">
        <f t="shared" si="918"/>
        <v>19137.169999999998</v>
      </c>
      <c r="T727" s="3">
        <f t="shared" si="919"/>
        <v>0</v>
      </c>
      <c r="U727" s="3">
        <f t="shared" si="920"/>
        <v>1501.0838999999999</v>
      </c>
      <c r="V727" s="3">
        <f t="shared" si="921"/>
        <v>0</v>
      </c>
      <c r="W727" s="3">
        <f t="shared" si="922"/>
        <v>0</v>
      </c>
      <c r="X727" s="3">
        <f>(ROUND((((S727+ROUND((ROUND((((EU727*1.2))*AV727*I727),2)*BS727),2))*AT727)/100),2)+ROUND(((ROUND((ROUND(((AE727-((EU727*1.2)))*AV727*I727),2)*BS727),2)*AT727)/100),2))</f>
        <v>19319.87</v>
      </c>
      <c r="Y727" s="3">
        <f>(ROUND((((S727+ROUND((ROUND((((EU727*1.2))*AV727*I727),2)*BS727),2))*AU727)/100),2)+ROUND(((ROUND((ROUND(((AE727-((EU727*1.2)))*AV727*I727),2)*BS727),2)*AU727)/100),2))</f>
        <v>10157.870000000001</v>
      </c>
      <c r="Z727" s="3"/>
      <c r="AA727" s="3">
        <v>54971259</v>
      </c>
      <c r="AB727" s="3">
        <f t="shared" si="923"/>
        <v>586.18600000000004</v>
      </c>
      <c r="AC727" s="3">
        <f>ROUND(((ES727*1)),6)</f>
        <v>290.64999999999998</v>
      </c>
      <c r="AD727" s="3">
        <f>ROUND(((((ET727*1.2))-((EU727*1.2)))+AE727),6)</f>
        <v>51.828000000000003</v>
      </c>
      <c r="AE727" s="3">
        <f>ROUND(((EU727*1.2)),6)</f>
        <v>9.9359999999999999</v>
      </c>
      <c r="AF727" s="3">
        <f>ROUND(((EV727*1.2)),6)</f>
        <v>243.708</v>
      </c>
      <c r="AG727" s="3">
        <f t="shared" si="924"/>
        <v>0</v>
      </c>
      <c r="AH727" s="3">
        <f>((EW727*1.2))</f>
        <v>19.116</v>
      </c>
      <c r="AI727" s="3">
        <f>((EX727*1.2))</f>
        <v>0</v>
      </c>
      <c r="AJ727" s="3">
        <f t="shared" si="925"/>
        <v>0</v>
      </c>
      <c r="AK727" s="3">
        <v>536.92999999999995</v>
      </c>
      <c r="AL727" s="3">
        <v>290.64999999999998</v>
      </c>
      <c r="AM727" s="3">
        <v>43.19</v>
      </c>
      <c r="AN727" s="3">
        <v>8.2799999999999994</v>
      </c>
      <c r="AO727" s="3">
        <v>203.09</v>
      </c>
      <c r="AP727" s="3">
        <v>0</v>
      </c>
      <c r="AQ727" s="3">
        <v>15.93</v>
      </c>
      <c r="AR727" s="3">
        <v>0</v>
      </c>
      <c r="AS727" s="3">
        <v>0</v>
      </c>
      <c r="AT727" s="3">
        <v>97</v>
      </c>
      <c r="AU727" s="3">
        <v>51</v>
      </c>
      <c r="AV727" s="3">
        <v>1.0469999999999999</v>
      </c>
      <c r="AW727" s="3">
        <v>1</v>
      </c>
      <c r="AX727" s="3"/>
      <c r="AY727" s="3"/>
      <c r="AZ727" s="3">
        <v>1</v>
      </c>
      <c r="BA727" s="3">
        <v>1</v>
      </c>
      <c r="BB727" s="3">
        <v>1</v>
      </c>
      <c r="BC727" s="3">
        <v>1</v>
      </c>
      <c r="BD727" s="3" t="s">
        <v>3</v>
      </c>
      <c r="BE727" s="3" t="s">
        <v>3</v>
      </c>
      <c r="BF727" s="3" t="s">
        <v>3</v>
      </c>
      <c r="BG727" s="3" t="s">
        <v>3</v>
      </c>
      <c r="BH727" s="3">
        <v>0</v>
      </c>
      <c r="BI727" s="3">
        <v>2</v>
      </c>
      <c r="BJ727" s="3" t="s">
        <v>913</v>
      </c>
      <c r="BK727" s="3"/>
      <c r="BL727" s="3"/>
      <c r="BM727" s="3">
        <v>67</v>
      </c>
      <c r="BN727" s="3">
        <v>0</v>
      </c>
      <c r="BO727" s="3" t="s">
        <v>911</v>
      </c>
      <c r="BP727" s="3">
        <v>1</v>
      </c>
      <c r="BQ727" s="3">
        <v>40</v>
      </c>
      <c r="BR727" s="3">
        <v>0</v>
      </c>
      <c r="BS727" s="3">
        <v>1</v>
      </c>
      <c r="BT727" s="3">
        <v>1</v>
      </c>
      <c r="BU727" s="3">
        <v>1</v>
      </c>
      <c r="BV727" s="3">
        <v>1</v>
      </c>
      <c r="BW727" s="3">
        <v>1</v>
      </c>
      <c r="BX727" s="3">
        <v>1</v>
      </c>
      <c r="BY727" s="3" t="s">
        <v>3</v>
      </c>
      <c r="BZ727" s="3">
        <v>97</v>
      </c>
      <c r="CA727" s="3">
        <v>51</v>
      </c>
      <c r="CB727" s="3" t="s">
        <v>3</v>
      </c>
      <c r="CC727" s="3"/>
      <c r="CD727" s="3"/>
      <c r="CE727" s="3">
        <v>1566</v>
      </c>
      <c r="CF727" s="3">
        <v>0</v>
      </c>
      <c r="CG727" s="3">
        <v>0</v>
      </c>
      <c r="CH727" s="3"/>
      <c r="CI727" s="3"/>
      <c r="CJ727" s="3"/>
      <c r="CK727" s="3"/>
      <c r="CL727" s="3"/>
      <c r="CM727" s="3">
        <v>0</v>
      </c>
      <c r="CN727" s="9" t="s">
        <v>2491</v>
      </c>
      <c r="CO727" s="3">
        <v>0</v>
      </c>
      <c r="CP727" s="3">
        <f t="shared" si="926"/>
        <v>45005.71</v>
      </c>
      <c r="CQ727" s="3">
        <f t="shared" si="927"/>
        <v>290.64999999999998</v>
      </c>
      <c r="CR727" s="3">
        <f>(ROUND((ROUND((((ET727*1.2))*AV727*1),2)*BB727),2)+ROUND((ROUND(((AE727-((EU727*1.2)))*AV727*1),2)*BS727),2))</f>
        <v>54.26</v>
      </c>
      <c r="CS727" s="3">
        <f>(ROUND((ROUND((((EU727*1.2))*AV727*1),2)*BS727),2)+ROUND((ROUND(((AE727-((EU727*1.2)))*AV727*1),2)*BS727),2))</f>
        <v>10.4</v>
      </c>
      <c r="CT727" s="3">
        <f t="shared" si="928"/>
        <v>255.16</v>
      </c>
      <c r="CU727" s="3">
        <f t="shared" si="929"/>
        <v>0</v>
      </c>
      <c r="CV727" s="3">
        <f t="shared" si="930"/>
        <v>20.014451999999999</v>
      </c>
      <c r="CW727" s="3">
        <f t="shared" si="931"/>
        <v>0</v>
      </c>
      <c r="CX727" s="3">
        <f t="shared" si="932"/>
        <v>0</v>
      </c>
      <c r="CY727" s="3">
        <f>(ROUND((((S727+ROUND((ROUND((((EU727*1.2))*AV727*1),2)*BS727),2))*AT727)/100),2)+ROUND(((ROUND((ROUND(((AE727-((EU727*1.2)))*AV727*1),2)*BS727),2)*AT727)/100),2))</f>
        <v>18573.14</v>
      </c>
      <c r="CZ727" s="3">
        <f>(ROUND((((S727+ROUND((ROUND((((EU727*1.2))*AV727*1),2)*BS727),2))*AU727)/100),2)+ROUND(((ROUND((ROUND(((AE727-((EU727*1.2)))*AV727*1),2)*BS727),2)*AU727)/100),2))</f>
        <v>9765.26</v>
      </c>
      <c r="DA727" s="3"/>
      <c r="DB727" s="3">
        <v>167</v>
      </c>
      <c r="DC727" s="3" t="s">
        <v>3</v>
      </c>
      <c r="DD727" s="3" t="s">
        <v>22</v>
      </c>
      <c r="DE727" s="3" t="s">
        <v>42</v>
      </c>
      <c r="DF727" s="3" t="s">
        <v>42</v>
      </c>
      <c r="DG727" s="3" t="s">
        <v>42</v>
      </c>
      <c r="DH727" s="3" t="s">
        <v>3</v>
      </c>
      <c r="DI727" s="3" t="s">
        <v>42</v>
      </c>
      <c r="DJ727" s="3" t="s">
        <v>42</v>
      </c>
      <c r="DK727" s="3" t="s">
        <v>3</v>
      </c>
      <c r="DL727" s="3" t="s">
        <v>3</v>
      </c>
      <c r="DM727" s="3" t="s">
        <v>3</v>
      </c>
      <c r="DN727" s="3">
        <v>0</v>
      </c>
      <c r="DO727" s="3">
        <v>0</v>
      </c>
      <c r="DP727" s="3">
        <v>1</v>
      </c>
      <c r="DQ727" s="3">
        <v>1</v>
      </c>
      <c r="DR727" s="3"/>
      <c r="DS727" s="3"/>
      <c r="DT727" s="3"/>
      <c r="DU727" s="3">
        <v>1003</v>
      </c>
      <c r="DV727" s="3" t="s">
        <v>57</v>
      </c>
      <c r="DW727" s="3" t="s">
        <v>57</v>
      </c>
      <c r="DX727" s="3">
        <v>100</v>
      </c>
      <c r="DY727" s="3"/>
      <c r="DZ727" s="3" t="s">
        <v>3</v>
      </c>
      <c r="EA727" s="3" t="s">
        <v>3</v>
      </c>
      <c r="EB727" s="3" t="s">
        <v>3</v>
      </c>
      <c r="EC727" s="3" t="s">
        <v>3</v>
      </c>
      <c r="ED727" s="3"/>
      <c r="EE727" s="3">
        <v>57042957</v>
      </c>
      <c r="EF727" s="3">
        <v>40</v>
      </c>
      <c r="EG727" s="3" t="s">
        <v>33</v>
      </c>
      <c r="EH727" s="3">
        <v>0</v>
      </c>
      <c r="EI727" s="3" t="s">
        <v>3</v>
      </c>
      <c r="EJ727" s="3">
        <v>2</v>
      </c>
      <c r="EK727" s="3">
        <v>67</v>
      </c>
      <c r="EL727" s="3" t="s">
        <v>34</v>
      </c>
      <c r="EM727" s="3" t="s">
        <v>35</v>
      </c>
      <c r="EN727" s="3"/>
      <c r="EO727" s="3" t="s">
        <v>46</v>
      </c>
      <c r="EP727" s="3"/>
      <c r="EQ727" s="3">
        <v>0</v>
      </c>
      <c r="ER727" s="3">
        <v>536.92999999999995</v>
      </c>
      <c r="ES727" s="3">
        <v>290.64999999999998</v>
      </c>
      <c r="ET727" s="3">
        <v>43.19</v>
      </c>
      <c r="EU727" s="3">
        <v>8.2799999999999994</v>
      </c>
      <c r="EV727" s="3">
        <v>203.09</v>
      </c>
      <c r="EW727" s="3">
        <v>15.93</v>
      </c>
      <c r="EX727" s="3">
        <v>0</v>
      </c>
      <c r="EY727" s="3">
        <v>0</v>
      </c>
      <c r="EZ727" s="3"/>
      <c r="FA727" s="3"/>
      <c r="FB727" s="3"/>
      <c r="FC727" s="3"/>
      <c r="FD727" s="3"/>
      <c r="FE727" s="3"/>
      <c r="FF727" s="3"/>
      <c r="FG727" s="3"/>
      <c r="FH727" s="3"/>
      <c r="FI727" s="3"/>
      <c r="FJ727" s="3"/>
      <c r="FK727" s="3"/>
      <c r="FL727" s="3"/>
      <c r="FM727" s="3"/>
      <c r="FN727" s="3"/>
      <c r="FO727" s="3"/>
      <c r="FP727" s="3"/>
      <c r="FQ727" s="3">
        <v>0</v>
      </c>
      <c r="FR727" s="3">
        <v>0</v>
      </c>
      <c r="FS727" s="3">
        <v>0</v>
      </c>
      <c r="FT727" s="3"/>
      <c r="FU727" s="3"/>
      <c r="FV727" s="3"/>
      <c r="FW727" s="3"/>
      <c r="FX727" s="3">
        <v>97</v>
      </c>
      <c r="FY727" s="3">
        <v>51</v>
      </c>
      <c r="FZ727" s="3"/>
      <c r="GA727" s="3" t="s">
        <v>3</v>
      </c>
      <c r="GB727" s="3"/>
      <c r="GC727" s="3"/>
      <c r="GD727" s="3">
        <v>1</v>
      </c>
      <c r="GE727" s="3"/>
      <c r="GF727" s="3">
        <v>1037418447</v>
      </c>
      <c r="GG727" s="3">
        <v>2</v>
      </c>
      <c r="GH727" s="3">
        <v>1</v>
      </c>
      <c r="GI727" s="3">
        <v>2</v>
      </c>
      <c r="GJ727" s="3">
        <v>0</v>
      </c>
      <c r="GK727" s="3">
        <v>0</v>
      </c>
      <c r="GL727" s="3">
        <f t="shared" si="933"/>
        <v>0</v>
      </c>
      <c r="GM727" s="3">
        <f t="shared" si="934"/>
        <v>74483.45</v>
      </c>
      <c r="GN727" s="3">
        <f t="shared" si="935"/>
        <v>0</v>
      </c>
      <c r="GO727" s="3">
        <f t="shared" si="936"/>
        <v>74483.45</v>
      </c>
      <c r="GP727" s="3">
        <f t="shared" si="937"/>
        <v>0</v>
      </c>
      <c r="GQ727" s="3"/>
      <c r="GR727" s="3">
        <v>0</v>
      </c>
      <c r="GS727" s="3">
        <v>3</v>
      </c>
      <c r="GT727" s="3">
        <v>0</v>
      </c>
      <c r="GU727" s="3" t="s">
        <v>3</v>
      </c>
      <c r="GV727" s="3">
        <f t="shared" si="938"/>
        <v>0</v>
      </c>
      <c r="GW727" s="3">
        <v>1</v>
      </c>
      <c r="GX727" s="3">
        <f t="shared" si="939"/>
        <v>0</v>
      </c>
      <c r="GY727" s="3"/>
      <c r="GZ727" s="3"/>
      <c r="HA727" s="3">
        <v>0</v>
      </c>
      <c r="HB727" s="3">
        <v>0</v>
      </c>
      <c r="HC727" s="3">
        <f t="shared" si="940"/>
        <v>0</v>
      </c>
      <c r="HD727" s="3"/>
      <c r="HE727" s="3" t="s">
        <v>3</v>
      </c>
      <c r="HF727" s="3" t="s">
        <v>3</v>
      </c>
      <c r="HG727" s="3"/>
      <c r="HH727" s="3"/>
      <c r="HI727" s="3"/>
      <c r="HJ727" s="3"/>
      <c r="HK727" s="3"/>
      <c r="HL727" s="3"/>
      <c r="HM727" s="3" t="s">
        <v>3</v>
      </c>
      <c r="HN727" s="3" t="s">
        <v>3</v>
      </c>
      <c r="HO727" s="3" t="s">
        <v>3</v>
      </c>
      <c r="HP727" s="3" t="s">
        <v>3</v>
      </c>
      <c r="HQ727" s="3" t="s">
        <v>3</v>
      </c>
      <c r="HR727" s="3"/>
      <c r="HS727" s="3">
        <v>0</v>
      </c>
      <c r="HT727" s="3"/>
      <c r="HU727" s="3"/>
      <c r="HV727" s="3"/>
      <c r="HW727" s="3"/>
      <c r="HX727" s="3"/>
      <c r="HY727" s="3"/>
      <c r="HZ727" s="3"/>
      <c r="IA727" s="3"/>
      <c r="IB727" s="3"/>
      <c r="IC727" s="3"/>
      <c r="ID727" s="3"/>
      <c r="IE727" s="3"/>
      <c r="IF727" s="3"/>
      <c r="IG727" s="3"/>
      <c r="IH727" s="3"/>
      <c r="II727" s="3"/>
      <c r="IJ727" s="3"/>
      <c r="IK727" s="3">
        <v>0</v>
      </c>
      <c r="IL727" s="3"/>
      <c r="IM727" s="3"/>
      <c r="IN727" s="3"/>
      <c r="IO727" s="3"/>
      <c r="IP727" s="3"/>
      <c r="IQ727" s="3"/>
      <c r="IR727" s="3"/>
      <c r="IS727" s="3"/>
      <c r="IT727" s="3"/>
      <c r="IU727" s="3"/>
    </row>
    <row r="728" spans="1:255" ht="409.5" x14ac:dyDescent="0.25">
      <c r="A728" s="4">
        <v>17</v>
      </c>
      <c r="B728" s="4">
        <v>1</v>
      </c>
      <c r="C728" s="4"/>
      <c r="D728" s="4"/>
      <c r="E728" s="4" t="s">
        <v>910</v>
      </c>
      <c r="F728" s="4" t="s">
        <v>911</v>
      </c>
      <c r="G728" s="4" t="s">
        <v>912</v>
      </c>
      <c r="H728" s="4" t="s">
        <v>57</v>
      </c>
      <c r="I728" s="4">
        <f>ROUND((7500)/100,9)</f>
        <v>75</v>
      </c>
      <c r="J728" s="4">
        <v>0</v>
      </c>
      <c r="K728" s="4">
        <f>ROUND((7500)/100,9)</f>
        <v>75</v>
      </c>
      <c r="L728" s="4"/>
      <c r="M728" s="4"/>
      <c r="N728" s="4"/>
      <c r="O728" s="4">
        <f t="shared" si="916"/>
        <v>1372891.3</v>
      </c>
      <c r="P728" s="4">
        <f t="shared" si="917"/>
        <v>214499.7</v>
      </c>
      <c r="Q728" s="4">
        <f>(ROUND((ROUND((((ET728*1.2))*AV728*I728),2)*BB728),2)+ROUND((ROUND(((AE728-((EU728*1.2)))*AV728*I728),2)*BS728),2))</f>
        <v>80012.070000000007</v>
      </c>
      <c r="R728" s="4">
        <f>(ROUND((ROUND((((EU728*1.2))*AV728*I728),2)*BS728),2)+ROUND((ROUND(((AE728-((EU728*1.2)))*AV728*I728),2)*BS728),2))</f>
        <v>43965.4</v>
      </c>
      <c r="S728" s="4">
        <f t="shared" si="918"/>
        <v>1078379.53</v>
      </c>
      <c r="T728" s="4">
        <f t="shared" si="919"/>
        <v>0</v>
      </c>
      <c r="U728" s="4">
        <f t="shared" si="920"/>
        <v>1501.0838999999999</v>
      </c>
      <c r="V728" s="4">
        <f t="shared" si="921"/>
        <v>0</v>
      </c>
      <c r="W728" s="4">
        <f t="shared" si="922"/>
        <v>0</v>
      </c>
      <c r="X728" s="4">
        <f>(ROUND((((S728+ROUND((ROUND((((EU728*1.2))*AV728*I728),2)*BS728),2))*AT728)/100),2)+ROUND(((ROUND((ROUND(((AE728-((EU728*1.2)))*AV728*I728),2)*BS728),2)*AT728)/100),2))</f>
        <v>1088674.58</v>
      </c>
      <c r="Y728" s="4">
        <f>(ROUND((((S728+ROUND((ROUND((((EU728*1.2))*AV728*I728),2)*BS728),2))*AU728)/100),2)+ROUND(((ROUND((ROUND(((AE728-((EU728*1.2)))*AV728*I728),2)*BS728),2)*AU728)/100),2))</f>
        <v>572395.91</v>
      </c>
      <c r="Z728" s="4"/>
      <c r="AA728" s="4">
        <v>55890823</v>
      </c>
      <c r="AB728" s="4">
        <f t="shared" si="923"/>
        <v>586.18600000000004</v>
      </c>
      <c r="AC728" s="4">
        <f>ROUND(((ES728*1)),6)</f>
        <v>290.64999999999998</v>
      </c>
      <c r="AD728" s="4">
        <f>ROUND(((((ET728*1.2))-((EU728*1.2)))+AE728),6)</f>
        <v>51.828000000000003</v>
      </c>
      <c r="AE728" s="4">
        <f>ROUND(((EU728*1.2)),6)</f>
        <v>9.9359999999999999</v>
      </c>
      <c r="AF728" s="4">
        <f>ROUND(((EV728*1.2)),6)</f>
        <v>243.708</v>
      </c>
      <c r="AG728" s="4">
        <f t="shared" si="924"/>
        <v>0</v>
      </c>
      <c r="AH728" s="4">
        <f>((EW728*1.2))</f>
        <v>19.116</v>
      </c>
      <c r="AI728" s="4">
        <f>((EX728*1.2))</f>
        <v>0</v>
      </c>
      <c r="AJ728" s="4">
        <f t="shared" si="925"/>
        <v>0</v>
      </c>
      <c r="AK728" s="4">
        <v>536.92999999999995</v>
      </c>
      <c r="AL728" s="4">
        <v>290.64999999999998</v>
      </c>
      <c r="AM728" s="4">
        <v>43.19</v>
      </c>
      <c r="AN728" s="4">
        <v>8.2799999999999994</v>
      </c>
      <c r="AO728" s="4">
        <v>203.09</v>
      </c>
      <c r="AP728" s="4">
        <v>0</v>
      </c>
      <c r="AQ728" s="4">
        <v>15.93</v>
      </c>
      <c r="AR728" s="4">
        <v>0</v>
      </c>
      <c r="AS728" s="4">
        <v>0</v>
      </c>
      <c r="AT728" s="4">
        <v>97</v>
      </c>
      <c r="AU728" s="4">
        <v>51</v>
      </c>
      <c r="AV728" s="4">
        <v>1.0469999999999999</v>
      </c>
      <c r="AW728" s="4">
        <v>1</v>
      </c>
      <c r="AX728" s="4"/>
      <c r="AY728" s="4"/>
      <c r="AZ728" s="4">
        <v>1</v>
      </c>
      <c r="BA728" s="4">
        <v>56.35</v>
      </c>
      <c r="BB728" s="4">
        <v>19.66</v>
      </c>
      <c r="BC728" s="4">
        <v>9.84</v>
      </c>
      <c r="BD728" s="4" t="s">
        <v>3</v>
      </c>
      <c r="BE728" s="4" t="s">
        <v>3</v>
      </c>
      <c r="BF728" s="4" t="s">
        <v>3</v>
      </c>
      <c r="BG728" s="4" t="s">
        <v>3</v>
      </c>
      <c r="BH728" s="4">
        <v>0</v>
      </c>
      <c r="BI728" s="4">
        <v>2</v>
      </c>
      <c r="BJ728" s="4" t="s">
        <v>913</v>
      </c>
      <c r="BK728" s="4"/>
      <c r="BL728" s="4"/>
      <c r="BM728" s="4">
        <v>67</v>
      </c>
      <c r="BN728" s="4">
        <v>0</v>
      </c>
      <c r="BO728" s="4" t="s">
        <v>911</v>
      </c>
      <c r="BP728" s="4">
        <v>1</v>
      </c>
      <c r="BQ728" s="4">
        <v>40</v>
      </c>
      <c r="BR728" s="4">
        <v>0</v>
      </c>
      <c r="BS728" s="4">
        <v>56.35</v>
      </c>
      <c r="BT728" s="4">
        <v>1</v>
      </c>
      <c r="BU728" s="4">
        <v>1</v>
      </c>
      <c r="BV728" s="4">
        <v>1</v>
      </c>
      <c r="BW728" s="4">
        <v>1</v>
      </c>
      <c r="BX728" s="4">
        <v>1</v>
      </c>
      <c r="BY728" s="4" t="s">
        <v>3</v>
      </c>
      <c r="BZ728" s="4">
        <v>97</v>
      </c>
      <c r="CA728" s="4">
        <v>51</v>
      </c>
      <c r="CB728" s="4" t="s">
        <v>3</v>
      </c>
      <c r="CC728" s="4"/>
      <c r="CD728" s="4"/>
      <c r="CE728" s="4">
        <v>1566</v>
      </c>
      <c r="CF728" s="4">
        <v>0</v>
      </c>
      <c r="CG728" s="4">
        <v>0</v>
      </c>
      <c r="CH728" s="4"/>
      <c r="CI728" s="4"/>
      <c r="CJ728" s="4"/>
      <c r="CK728" s="4"/>
      <c r="CL728" s="4"/>
      <c r="CM728" s="4">
        <v>0</v>
      </c>
      <c r="CN728" s="10" t="s">
        <v>2491</v>
      </c>
      <c r="CO728" s="4">
        <v>0</v>
      </c>
      <c r="CP728" s="4">
        <f t="shared" si="926"/>
        <v>1372891.3</v>
      </c>
      <c r="CQ728" s="4">
        <f t="shared" si="927"/>
        <v>2860</v>
      </c>
      <c r="CR728" s="4">
        <f>(ROUND((ROUND((((ET728*1.2))*AV728*1),2)*BB728),2)+ROUND((ROUND(((AE728-((EU728*1.2)))*AV728*1),2)*BS728),2))</f>
        <v>1066.75</v>
      </c>
      <c r="CS728" s="4">
        <f>(ROUND((ROUND((((EU728*1.2))*AV728*1),2)*BS728),2)+ROUND((ROUND(((AE728-((EU728*1.2)))*AV728*1),2)*BS728),2))</f>
        <v>586.04</v>
      </c>
      <c r="CT728" s="4">
        <f t="shared" si="928"/>
        <v>14378.27</v>
      </c>
      <c r="CU728" s="4">
        <f t="shared" si="929"/>
        <v>0</v>
      </c>
      <c r="CV728" s="4">
        <f t="shared" si="930"/>
        <v>20.014451999999999</v>
      </c>
      <c r="CW728" s="4">
        <f t="shared" si="931"/>
        <v>0</v>
      </c>
      <c r="CX728" s="4">
        <f t="shared" si="932"/>
        <v>0</v>
      </c>
      <c r="CY728" s="4">
        <f>(ROUND((((S728+ROUND((ROUND((((EU728*1.2))*AV728*1),2)*BS728),2))*AT728)/100),2)+ROUND(((ROUND((ROUND(((AE728-((EU728*1.2)))*AV728*1),2)*BS728),2)*AT728)/100),2))</f>
        <v>1046596.6</v>
      </c>
      <c r="CZ728" s="4">
        <f>(ROUND((((S728+ROUND((ROUND((((EU728*1.2))*AV728*1),2)*BS728),2))*AU728)/100),2)+ROUND(((ROUND((ROUND(((AE728-((EU728*1.2)))*AV728*1),2)*BS728),2)*AU728)/100),2))</f>
        <v>550272.43999999994</v>
      </c>
      <c r="DA728" s="4"/>
      <c r="DB728" s="4">
        <v>168</v>
      </c>
      <c r="DC728" s="4" t="s">
        <v>3</v>
      </c>
      <c r="DD728" s="4" t="s">
        <v>22</v>
      </c>
      <c r="DE728" s="4" t="s">
        <v>42</v>
      </c>
      <c r="DF728" s="4" t="s">
        <v>42</v>
      </c>
      <c r="DG728" s="4" t="s">
        <v>42</v>
      </c>
      <c r="DH728" s="4" t="s">
        <v>3</v>
      </c>
      <c r="DI728" s="4" t="s">
        <v>42</v>
      </c>
      <c r="DJ728" s="4" t="s">
        <v>42</v>
      </c>
      <c r="DK728" s="4" t="s">
        <v>3</v>
      </c>
      <c r="DL728" s="4" t="s">
        <v>3</v>
      </c>
      <c r="DM728" s="4" t="s">
        <v>3</v>
      </c>
      <c r="DN728" s="4">
        <v>0</v>
      </c>
      <c r="DO728" s="4">
        <v>0</v>
      </c>
      <c r="DP728" s="4">
        <v>1</v>
      </c>
      <c r="DQ728" s="4">
        <v>1</v>
      </c>
      <c r="DR728" s="4"/>
      <c r="DS728" s="4"/>
      <c r="DT728" s="4"/>
      <c r="DU728" s="4">
        <v>1003</v>
      </c>
      <c r="DV728" s="4" t="s">
        <v>57</v>
      </c>
      <c r="DW728" s="4" t="s">
        <v>57</v>
      </c>
      <c r="DX728" s="4">
        <v>100</v>
      </c>
      <c r="DY728" s="4"/>
      <c r="DZ728" s="4" t="s">
        <v>3</v>
      </c>
      <c r="EA728" s="4" t="s">
        <v>3</v>
      </c>
      <c r="EB728" s="4" t="s">
        <v>3</v>
      </c>
      <c r="EC728" s="4" t="s">
        <v>3</v>
      </c>
      <c r="ED728" s="4"/>
      <c r="EE728" s="4">
        <v>57042957</v>
      </c>
      <c r="EF728" s="4">
        <v>40</v>
      </c>
      <c r="EG728" s="4" t="s">
        <v>33</v>
      </c>
      <c r="EH728" s="4">
        <v>0</v>
      </c>
      <c r="EI728" s="4" t="s">
        <v>3</v>
      </c>
      <c r="EJ728" s="4">
        <v>2</v>
      </c>
      <c r="EK728" s="4">
        <v>67</v>
      </c>
      <c r="EL728" s="4" t="s">
        <v>34</v>
      </c>
      <c r="EM728" s="4" t="s">
        <v>35</v>
      </c>
      <c r="EN728" s="4"/>
      <c r="EO728" s="4" t="s">
        <v>46</v>
      </c>
      <c r="EP728" s="4"/>
      <c r="EQ728" s="4">
        <v>0</v>
      </c>
      <c r="ER728" s="4">
        <v>536.92999999999995</v>
      </c>
      <c r="ES728" s="4">
        <v>290.64999999999998</v>
      </c>
      <c r="ET728" s="4">
        <v>43.19</v>
      </c>
      <c r="EU728" s="4">
        <v>8.2799999999999994</v>
      </c>
      <c r="EV728" s="4">
        <v>203.09</v>
      </c>
      <c r="EW728" s="4">
        <v>15.93</v>
      </c>
      <c r="EX728" s="4">
        <v>0</v>
      </c>
      <c r="EY728" s="4">
        <v>0</v>
      </c>
      <c r="EZ728" s="4"/>
      <c r="FA728" s="4"/>
      <c r="FB728" s="4"/>
      <c r="FC728" s="4"/>
      <c r="FD728" s="4"/>
      <c r="FE728" s="4"/>
      <c r="FF728" s="4"/>
      <c r="FG728" s="4"/>
      <c r="FH728" s="4"/>
      <c r="FI728" s="4"/>
      <c r="FJ728" s="4"/>
      <c r="FK728" s="4"/>
      <c r="FL728" s="4"/>
      <c r="FM728" s="4"/>
      <c r="FN728" s="4"/>
      <c r="FO728" s="4"/>
      <c r="FP728" s="4"/>
      <c r="FQ728" s="4">
        <v>0</v>
      </c>
      <c r="FR728" s="4">
        <v>0</v>
      </c>
      <c r="FS728" s="4">
        <v>0</v>
      </c>
      <c r="FT728" s="4"/>
      <c r="FU728" s="4"/>
      <c r="FV728" s="4"/>
      <c r="FW728" s="4"/>
      <c r="FX728" s="4">
        <v>97</v>
      </c>
      <c r="FY728" s="4">
        <v>51</v>
      </c>
      <c r="FZ728" s="4"/>
      <c r="GA728" s="4" t="s">
        <v>3</v>
      </c>
      <c r="GB728" s="4"/>
      <c r="GC728" s="4"/>
      <c r="GD728" s="4">
        <v>1</v>
      </c>
      <c r="GE728" s="4"/>
      <c r="GF728" s="4">
        <v>1037418447</v>
      </c>
      <c r="GG728" s="4">
        <v>2</v>
      </c>
      <c r="GH728" s="4">
        <v>1</v>
      </c>
      <c r="GI728" s="4">
        <v>2</v>
      </c>
      <c r="GJ728" s="4">
        <v>0</v>
      </c>
      <c r="GK728" s="4">
        <v>0</v>
      </c>
      <c r="GL728" s="4">
        <f t="shared" si="933"/>
        <v>0</v>
      </c>
      <c r="GM728" s="4">
        <f t="shared" si="934"/>
        <v>3033961.79</v>
      </c>
      <c r="GN728" s="4">
        <f t="shared" si="935"/>
        <v>0</v>
      </c>
      <c r="GO728" s="4">
        <f t="shared" si="936"/>
        <v>3033961.79</v>
      </c>
      <c r="GP728" s="4">
        <f t="shared" si="937"/>
        <v>0</v>
      </c>
      <c r="GQ728" s="4"/>
      <c r="GR728" s="4">
        <v>0</v>
      </c>
      <c r="GS728" s="4">
        <v>0</v>
      </c>
      <c r="GT728" s="4">
        <v>0</v>
      </c>
      <c r="GU728" s="4" t="s">
        <v>3</v>
      </c>
      <c r="GV728" s="4">
        <f t="shared" si="938"/>
        <v>0</v>
      </c>
      <c r="GW728" s="4">
        <v>1</v>
      </c>
      <c r="GX728" s="4">
        <f t="shared" si="939"/>
        <v>0</v>
      </c>
      <c r="GY728" s="4"/>
      <c r="GZ728" s="4"/>
      <c r="HA728" s="4">
        <v>0</v>
      </c>
      <c r="HB728" s="4">
        <v>0</v>
      </c>
      <c r="HC728" s="4">
        <f t="shared" si="940"/>
        <v>0</v>
      </c>
      <c r="HD728" s="4"/>
      <c r="HE728" s="4" t="s">
        <v>3</v>
      </c>
      <c r="HF728" s="4" t="s">
        <v>3</v>
      </c>
      <c r="HG728" s="4"/>
      <c r="HH728" s="4"/>
      <c r="HI728" s="4"/>
      <c r="HJ728" s="4"/>
      <c r="HK728" s="4"/>
      <c r="HL728" s="4"/>
      <c r="HM728" s="4" t="s">
        <v>3</v>
      </c>
      <c r="HN728" s="4" t="s">
        <v>3</v>
      </c>
      <c r="HO728" s="4" t="s">
        <v>3</v>
      </c>
      <c r="HP728" s="4" t="s">
        <v>3</v>
      </c>
      <c r="HQ728" s="4" t="s">
        <v>3</v>
      </c>
      <c r="HR728" s="4"/>
      <c r="HS728" s="4">
        <v>0</v>
      </c>
      <c r="HT728" s="4"/>
      <c r="HU728" s="4"/>
      <c r="HV728" s="4"/>
      <c r="HW728" s="4"/>
      <c r="HX728" s="4"/>
      <c r="HY728" s="4"/>
      <c r="HZ728" s="4"/>
      <c r="IA728" s="4"/>
      <c r="IB728" s="4"/>
      <c r="IC728" s="4"/>
      <c r="ID728" s="4"/>
      <c r="IE728" s="4"/>
      <c r="IF728" s="4"/>
      <c r="IG728" s="4"/>
      <c r="IH728" s="4"/>
      <c r="II728" s="4"/>
      <c r="IJ728" s="4"/>
      <c r="IK728" s="4">
        <v>0</v>
      </c>
      <c r="IL728" s="4"/>
      <c r="IM728" s="4"/>
      <c r="IN728" s="4"/>
      <c r="IO728" s="4"/>
      <c r="IP728" s="4"/>
      <c r="IQ728" s="4"/>
      <c r="IR728" s="4"/>
      <c r="IS728" s="4"/>
      <c r="IT728" s="4"/>
      <c r="IU728" s="4"/>
    </row>
    <row r="729" spans="1:255" ht="409.5" x14ac:dyDescent="0.25">
      <c r="A729" s="3">
        <v>18</v>
      </c>
      <c r="B729" s="3">
        <v>1</v>
      </c>
      <c r="C729" s="3"/>
      <c r="D729" s="3"/>
      <c r="E729" s="3" t="s">
        <v>914</v>
      </c>
      <c r="F729" s="3" t="s">
        <v>915</v>
      </c>
      <c r="G729" s="3" t="s">
        <v>916</v>
      </c>
      <c r="H729" s="3" t="s">
        <v>769</v>
      </c>
      <c r="I729" s="3">
        <f>I727*J729</f>
        <v>7650</v>
      </c>
      <c r="J729" s="3">
        <v>102</v>
      </c>
      <c r="K729" s="3">
        <v>102</v>
      </c>
      <c r="L729" s="3"/>
      <c r="M729" s="3"/>
      <c r="N729" s="3"/>
      <c r="O729" s="3">
        <f t="shared" si="916"/>
        <v>39703.5</v>
      </c>
      <c r="P729" s="3">
        <f t="shared" si="917"/>
        <v>39703.5</v>
      </c>
      <c r="Q729" s="3">
        <f>(ROUND((ROUND(((ET729)*AV729*I729),2)*BB729),2)+ROUND((ROUND(((AE729-(EU729))*AV729*I729),2)*BS729),2))</f>
        <v>0</v>
      </c>
      <c r="R729" s="3">
        <f>(ROUND((ROUND(((EU729)*AV729*I729),2)*BS729),2)+ROUND((ROUND(((AE729-(EU729))*AV729*I729),2)*BS729),2))</f>
        <v>0</v>
      </c>
      <c r="S729" s="3">
        <f t="shared" si="918"/>
        <v>0</v>
      </c>
      <c r="T729" s="3">
        <f t="shared" si="919"/>
        <v>0</v>
      </c>
      <c r="U729" s="3">
        <f t="shared" si="920"/>
        <v>0</v>
      </c>
      <c r="V729" s="3">
        <f t="shared" si="921"/>
        <v>0</v>
      </c>
      <c r="W729" s="3">
        <f t="shared" si="922"/>
        <v>0</v>
      </c>
      <c r="X729" s="3">
        <f>(ROUND((((S729+ROUND((ROUND(((EU729)*AV729*I729),2)*BS729),2))*AT729)/100),2)+ROUND(((ROUND((ROUND(((AE729-(EU729))*AV729*I729),2)*BS729),2)*AT729)/100),2))</f>
        <v>0</v>
      </c>
      <c r="Y729" s="3">
        <f>(ROUND((((S729+ROUND((ROUND(((EU729)*AV729*I729),2)*BS729),2))*AU729)/100),2)+ROUND(((ROUND((ROUND(((AE729-(EU729))*AV729*I729),2)*BS729),2)*AU729)/100),2))</f>
        <v>0</v>
      </c>
      <c r="Z729" s="3"/>
      <c r="AA729" s="3">
        <v>54971259</v>
      </c>
      <c r="AB729" s="3">
        <f t="shared" si="923"/>
        <v>5.19</v>
      </c>
      <c r="AC729" s="3">
        <f>ROUND((ES729),6)</f>
        <v>5.19</v>
      </c>
      <c r="AD729" s="3">
        <f>ROUND((((ET729)-(EU729))+AE729),6)</f>
        <v>0</v>
      </c>
      <c r="AE729" s="3">
        <f>ROUND((EU729),6)</f>
        <v>0</v>
      </c>
      <c r="AF729" s="3">
        <f>ROUND((EV729),6)</f>
        <v>0</v>
      </c>
      <c r="AG729" s="3">
        <f t="shared" si="924"/>
        <v>0</v>
      </c>
      <c r="AH729" s="3">
        <f>(EW729)</f>
        <v>0</v>
      </c>
      <c r="AI729" s="3">
        <f>(EX729)</f>
        <v>0</v>
      </c>
      <c r="AJ729" s="3">
        <f t="shared" si="925"/>
        <v>0</v>
      </c>
      <c r="AK729" s="3">
        <v>5.19</v>
      </c>
      <c r="AL729" s="3">
        <v>5.19</v>
      </c>
      <c r="AM729" s="3">
        <v>0</v>
      </c>
      <c r="AN729" s="3">
        <v>0</v>
      </c>
      <c r="AO729" s="3">
        <v>0</v>
      </c>
      <c r="AP729" s="3">
        <v>0</v>
      </c>
      <c r="AQ729" s="3">
        <v>0</v>
      </c>
      <c r="AR729" s="3">
        <v>0</v>
      </c>
      <c r="AS729" s="3">
        <v>0</v>
      </c>
      <c r="AT729" s="3">
        <v>97</v>
      </c>
      <c r="AU729" s="3">
        <v>51</v>
      </c>
      <c r="AV729" s="3">
        <v>1</v>
      </c>
      <c r="AW729" s="3">
        <v>1</v>
      </c>
      <c r="AX729" s="3"/>
      <c r="AY729" s="3"/>
      <c r="AZ729" s="3">
        <v>1</v>
      </c>
      <c r="BA729" s="3">
        <v>1</v>
      </c>
      <c r="BB729" s="3">
        <v>1</v>
      </c>
      <c r="BC729" s="3">
        <v>1</v>
      </c>
      <c r="BD729" s="3" t="s">
        <v>3</v>
      </c>
      <c r="BE729" s="3" t="s">
        <v>3</v>
      </c>
      <c r="BF729" s="3" t="s">
        <v>3</v>
      </c>
      <c r="BG729" s="3" t="s">
        <v>3</v>
      </c>
      <c r="BH729" s="3">
        <v>3</v>
      </c>
      <c r="BI729" s="3">
        <v>2</v>
      </c>
      <c r="BJ729" s="3" t="s">
        <v>917</v>
      </c>
      <c r="BK729" s="3"/>
      <c r="BL729" s="3"/>
      <c r="BM729" s="3">
        <v>67</v>
      </c>
      <c r="BN729" s="3">
        <v>0</v>
      </c>
      <c r="BO729" s="3" t="s">
        <v>3</v>
      </c>
      <c r="BP729" s="3">
        <v>0</v>
      </c>
      <c r="BQ729" s="3">
        <v>40</v>
      </c>
      <c r="BR729" s="3">
        <v>0</v>
      </c>
      <c r="BS729" s="3">
        <v>1</v>
      </c>
      <c r="BT729" s="3">
        <v>1</v>
      </c>
      <c r="BU729" s="3">
        <v>1</v>
      </c>
      <c r="BV729" s="3">
        <v>1</v>
      </c>
      <c r="BW729" s="3">
        <v>1</v>
      </c>
      <c r="BX729" s="3">
        <v>1</v>
      </c>
      <c r="BY729" s="3" t="s">
        <v>3</v>
      </c>
      <c r="BZ729" s="3">
        <v>97</v>
      </c>
      <c r="CA729" s="3">
        <v>51</v>
      </c>
      <c r="CB729" s="3" t="s">
        <v>3</v>
      </c>
      <c r="CC729" s="3"/>
      <c r="CD729" s="3"/>
      <c r="CE729" s="3">
        <v>1566</v>
      </c>
      <c r="CF729" s="3">
        <v>0</v>
      </c>
      <c r="CG729" s="3">
        <v>0</v>
      </c>
      <c r="CH729" s="3"/>
      <c r="CI729" s="3"/>
      <c r="CJ729" s="3"/>
      <c r="CK729" s="3"/>
      <c r="CL729" s="3"/>
      <c r="CM729" s="3">
        <v>0</v>
      </c>
      <c r="CN729" s="9" t="s">
        <v>2529</v>
      </c>
      <c r="CO729" s="3">
        <v>0</v>
      </c>
      <c r="CP729" s="3">
        <f t="shared" si="926"/>
        <v>39703.5</v>
      </c>
      <c r="CQ729" s="3">
        <f t="shared" si="927"/>
        <v>5.19</v>
      </c>
      <c r="CR729" s="3">
        <f>(ROUND((ROUND(((ET729)*AV729*1),2)*BB729),2)+ROUND((ROUND(((AE729-(EU729))*AV729*1),2)*BS729),2))</f>
        <v>0</v>
      </c>
      <c r="CS729" s="3">
        <f>(ROUND((ROUND(((EU729)*AV729*1),2)*BS729),2)+ROUND((ROUND(((AE729-(EU729))*AV729*1),2)*BS729),2))</f>
        <v>0</v>
      </c>
      <c r="CT729" s="3">
        <f t="shared" si="928"/>
        <v>0</v>
      </c>
      <c r="CU729" s="3">
        <f t="shared" si="929"/>
        <v>0</v>
      </c>
      <c r="CV729" s="3">
        <f t="shared" si="930"/>
        <v>0</v>
      </c>
      <c r="CW729" s="3">
        <f t="shared" si="931"/>
        <v>0</v>
      </c>
      <c r="CX729" s="3">
        <f t="shared" si="932"/>
        <v>0</v>
      </c>
      <c r="CY729" s="3">
        <f>(ROUND((((S729+ROUND((ROUND(((EU729)*AV729*1),2)*BS729),2))*AT729)/100),2)+ROUND(((ROUND((ROUND(((AE729-(EU729))*AV729*1),2)*BS729),2)*AT729)/100),2))</f>
        <v>0</v>
      </c>
      <c r="CZ729" s="3">
        <f>(ROUND((((S729+ROUND((ROUND(((EU729)*AV729*1),2)*BS729),2))*AU729)/100),2)+ROUND(((ROUND((ROUND(((AE729-(EU729))*AV729*1),2)*BS729),2)*AU729)/100),2))</f>
        <v>0</v>
      </c>
      <c r="DA729" s="3"/>
      <c r="DB729" s="3"/>
      <c r="DC729" s="3" t="s">
        <v>3</v>
      </c>
      <c r="DD729" s="3" t="s">
        <v>3</v>
      </c>
      <c r="DE729" s="3" t="s">
        <v>3</v>
      </c>
      <c r="DF729" s="3" t="s">
        <v>3</v>
      </c>
      <c r="DG729" s="3" t="s">
        <v>3</v>
      </c>
      <c r="DH729" s="3" t="s">
        <v>3</v>
      </c>
      <c r="DI729" s="3" t="s">
        <v>3</v>
      </c>
      <c r="DJ729" s="3" t="s">
        <v>3</v>
      </c>
      <c r="DK729" s="3" t="s">
        <v>3</v>
      </c>
      <c r="DL729" s="3" t="s">
        <v>3</v>
      </c>
      <c r="DM729" s="3" t="s">
        <v>3</v>
      </c>
      <c r="DN729" s="3">
        <v>0</v>
      </c>
      <c r="DO729" s="3">
        <v>0</v>
      </c>
      <c r="DP729" s="3">
        <v>1</v>
      </c>
      <c r="DQ729" s="3">
        <v>1</v>
      </c>
      <c r="DR729" s="3"/>
      <c r="DS729" s="3"/>
      <c r="DT729" s="3"/>
      <c r="DU729" s="3">
        <v>1003</v>
      </c>
      <c r="DV729" s="3" t="s">
        <v>769</v>
      </c>
      <c r="DW729" s="3" t="s">
        <v>769</v>
      </c>
      <c r="DX729" s="3">
        <v>1</v>
      </c>
      <c r="DY729" s="3"/>
      <c r="DZ729" s="3" t="s">
        <v>3</v>
      </c>
      <c r="EA729" s="3" t="s">
        <v>3</v>
      </c>
      <c r="EB729" s="3" t="s">
        <v>3</v>
      </c>
      <c r="EC729" s="3" t="s">
        <v>3</v>
      </c>
      <c r="ED729" s="3"/>
      <c r="EE729" s="3">
        <v>57042957</v>
      </c>
      <c r="EF729" s="3">
        <v>40</v>
      </c>
      <c r="EG729" s="3" t="s">
        <v>33</v>
      </c>
      <c r="EH729" s="3">
        <v>0</v>
      </c>
      <c r="EI729" s="3" t="s">
        <v>3</v>
      </c>
      <c r="EJ729" s="3">
        <v>2</v>
      </c>
      <c r="EK729" s="3">
        <v>67</v>
      </c>
      <c r="EL729" s="3" t="s">
        <v>34</v>
      </c>
      <c r="EM729" s="3" t="s">
        <v>35</v>
      </c>
      <c r="EN729" s="3"/>
      <c r="EO729" s="3" t="s">
        <v>24</v>
      </c>
      <c r="EP729" s="3"/>
      <c r="EQ729" s="3">
        <v>0</v>
      </c>
      <c r="ER729" s="3">
        <v>5.19</v>
      </c>
      <c r="ES729" s="3">
        <v>5.19</v>
      </c>
      <c r="ET729" s="3">
        <v>0</v>
      </c>
      <c r="EU729" s="3">
        <v>0</v>
      </c>
      <c r="EV729" s="3">
        <v>0</v>
      </c>
      <c r="EW729" s="3">
        <v>0</v>
      </c>
      <c r="EX729" s="3">
        <v>0</v>
      </c>
      <c r="EY729" s="3"/>
      <c r="EZ729" s="3"/>
      <c r="FA729" s="3"/>
      <c r="FB729" s="3"/>
      <c r="FC729" s="3"/>
      <c r="FD729" s="3"/>
      <c r="FE729" s="3"/>
      <c r="FF729" s="3"/>
      <c r="FG729" s="3"/>
      <c r="FH729" s="3"/>
      <c r="FI729" s="3"/>
      <c r="FJ729" s="3"/>
      <c r="FK729" s="3"/>
      <c r="FL729" s="3"/>
      <c r="FM729" s="3"/>
      <c r="FN729" s="3"/>
      <c r="FO729" s="3"/>
      <c r="FP729" s="3"/>
      <c r="FQ729" s="3">
        <v>0</v>
      </c>
      <c r="FR729" s="3">
        <v>0</v>
      </c>
      <c r="FS729" s="3">
        <v>0</v>
      </c>
      <c r="FT729" s="3"/>
      <c r="FU729" s="3"/>
      <c r="FV729" s="3"/>
      <c r="FW729" s="3"/>
      <c r="FX729" s="3">
        <v>97</v>
      </c>
      <c r="FY729" s="3">
        <v>51</v>
      </c>
      <c r="FZ729" s="3"/>
      <c r="GA729" s="3" t="s">
        <v>3</v>
      </c>
      <c r="GB729" s="3"/>
      <c r="GC729" s="3"/>
      <c r="GD729" s="3">
        <v>1</v>
      </c>
      <c r="GE729" s="3"/>
      <c r="GF729" s="3">
        <v>1881537978</v>
      </c>
      <c r="GG729" s="3">
        <v>2</v>
      </c>
      <c r="GH729" s="3">
        <v>1</v>
      </c>
      <c r="GI729" s="3">
        <v>-2</v>
      </c>
      <c r="GJ729" s="3">
        <v>0</v>
      </c>
      <c r="GK729" s="3">
        <v>0</v>
      </c>
      <c r="GL729" s="3">
        <f t="shared" si="933"/>
        <v>0</v>
      </c>
      <c r="GM729" s="3">
        <f t="shared" si="934"/>
        <v>39703.5</v>
      </c>
      <c r="GN729" s="3">
        <f t="shared" si="935"/>
        <v>0</v>
      </c>
      <c r="GO729" s="3">
        <f t="shared" si="936"/>
        <v>39703.5</v>
      </c>
      <c r="GP729" s="3">
        <f t="shared" si="937"/>
        <v>0</v>
      </c>
      <c r="GQ729" s="3"/>
      <c r="GR729" s="3">
        <v>0</v>
      </c>
      <c r="GS729" s="3">
        <v>3</v>
      </c>
      <c r="GT729" s="3">
        <v>0</v>
      </c>
      <c r="GU729" s="3" t="s">
        <v>3</v>
      </c>
      <c r="GV729" s="3">
        <f t="shared" si="938"/>
        <v>0</v>
      </c>
      <c r="GW729" s="3">
        <v>1</v>
      </c>
      <c r="GX729" s="3">
        <f t="shared" si="939"/>
        <v>0</v>
      </c>
      <c r="GY729" s="3"/>
      <c r="GZ729" s="3"/>
      <c r="HA729" s="3">
        <v>0</v>
      </c>
      <c r="HB729" s="3">
        <v>0</v>
      </c>
      <c r="HC729" s="3">
        <f t="shared" si="940"/>
        <v>0</v>
      </c>
      <c r="HD729" s="3"/>
      <c r="HE729" s="3" t="s">
        <v>3</v>
      </c>
      <c r="HF729" s="3" t="s">
        <v>3</v>
      </c>
      <c r="HG729" s="3"/>
      <c r="HH729" s="3"/>
      <c r="HI729" s="3"/>
      <c r="HJ729" s="3"/>
      <c r="HK729" s="3"/>
      <c r="HL729" s="3"/>
      <c r="HM729" s="3" t="s">
        <v>3</v>
      </c>
      <c r="HN729" s="3" t="s">
        <v>3</v>
      </c>
      <c r="HO729" s="3" t="s">
        <v>3</v>
      </c>
      <c r="HP729" s="3" t="s">
        <v>3</v>
      </c>
      <c r="HQ729" s="3" t="s">
        <v>3</v>
      </c>
      <c r="HR729" s="3"/>
      <c r="HS729" s="3">
        <v>0</v>
      </c>
      <c r="HT729" s="3"/>
      <c r="HU729" s="3"/>
      <c r="HV729" s="3"/>
      <c r="HW729" s="3"/>
      <c r="HX729" s="3"/>
      <c r="HY729" s="3"/>
      <c r="HZ729" s="3"/>
      <c r="IA729" s="3"/>
      <c r="IB729" s="3"/>
      <c r="IC729" s="3"/>
      <c r="ID729" s="3"/>
      <c r="IE729" s="3"/>
      <c r="IF729" s="3"/>
      <c r="IG729" s="3"/>
      <c r="IH729" s="3"/>
      <c r="II729" s="3"/>
      <c r="IJ729" s="3"/>
      <c r="IK729" s="3">
        <v>0</v>
      </c>
      <c r="IL729" s="3"/>
      <c r="IM729" s="3"/>
      <c r="IN729" s="3"/>
      <c r="IO729" s="3"/>
      <c r="IP729" s="3"/>
      <c r="IQ729" s="3"/>
      <c r="IR729" s="3"/>
      <c r="IS729" s="3"/>
      <c r="IT729" s="3"/>
      <c r="IU729" s="3"/>
    </row>
    <row r="730" spans="1:255" ht="409.5" x14ac:dyDescent="0.25">
      <c r="A730" s="4">
        <v>18</v>
      </c>
      <c r="B730" s="4">
        <v>1</v>
      </c>
      <c r="C730" s="4"/>
      <c r="D730" s="4"/>
      <c r="E730" s="4" t="s">
        <v>914</v>
      </c>
      <c r="F730" s="4" t="s">
        <v>915</v>
      </c>
      <c r="G730" s="4" t="s">
        <v>916</v>
      </c>
      <c r="H730" s="4" t="s">
        <v>769</v>
      </c>
      <c r="I730" s="4">
        <f>I728*J730</f>
        <v>7650</v>
      </c>
      <c r="J730" s="4">
        <v>102</v>
      </c>
      <c r="K730" s="4">
        <v>102</v>
      </c>
      <c r="L730" s="4"/>
      <c r="M730" s="4"/>
      <c r="N730" s="4"/>
      <c r="O730" s="4">
        <f t="shared" si="916"/>
        <v>145314.81</v>
      </c>
      <c r="P730" s="4">
        <f t="shared" si="917"/>
        <v>145314.81</v>
      </c>
      <c r="Q730" s="4">
        <f>(ROUND((ROUND(((ET730)*AV730*I730),2)*BB730),2)+ROUND((ROUND(((AE730-(EU730))*AV730*I730),2)*BS730),2))</f>
        <v>0</v>
      </c>
      <c r="R730" s="4">
        <f>(ROUND((ROUND(((EU730)*AV730*I730),2)*BS730),2)+ROUND((ROUND(((AE730-(EU730))*AV730*I730),2)*BS730),2))</f>
        <v>0</v>
      </c>
      <c r="S730" s="4">
        <f t="shared" si="918"/>
        <v>0</v>
      </c>
      <c r="T730" s="4">
        <f t="shared" si="919"/>
        <v>0</v>
      </c>
      <c r="U730" s="4">
        <f t="shared" si="920"/>
        <v>0</v>
      </c>
      <c r="V730" s="4">
        <f t="shared" si="921"/>
        <v>0</v>
      </c>
      <c r="W730" s="4">
        <f t="shared" si="922"/>
        <v>0</v>
      </c>
      <c r="X730" s="4">
        <f>(ROUND((((S730+ROUND((ROUND(((EU730)*AV730*I730),2)*BS730),2))*AT730)/100),2)+ROUND(((ROUND((ROUND(((AE730-(EU730))*AV730*I730),2)*BS730),2)*AT730)/100),2))</f>
        <v>0</v>
      </c>
      <c r="Y730" s="4">
        <f>(ROUND((((S730+ROUND((ROUND(((EU730)*AV730*I730),2)*BS730),2))*AU730)/100),2)+ROUND(((ROUND((ROUND(((AE730-(EU730))*AV730*I730),2)*BS730),2)*AU730)/100),2))</f>
        <v>0</v>
      </c>
      <c r="Z730" s="4"/>
      <c r="AA730" s="4">
        <v>55890823</v>
      </c>
      <c r="AB730" s="4">
        <f t="shared" si="923"/>
        <v>5.19</v>
      </c>
      <c r="AC730" s="4">
        <f>ROUND((ES730),6)</f>
        <v>5.19</v>
      </c>
      <c r="AD730" s="4">
        <f>ROUND((((ET730)-(EU730))+AE730),6)</f>
        <v>0</v>
      </c>
      <c r="AE730" s="4">
        <f>ROUND((EU730),6)</f>
        <v>0</v>
      </c>
      <c r="AF730" s="4">
        <f>ROUND((EV730),6)</f>
        <v>0</v>
      </c>
      <c r="AG730" s="4">
        <f t="shared" si="924"/>
        <v>0</v>
      </c>
      <c r="AH730" s="4">
        <f>(EW730)</f>
        <v>0</v>
      </c>
      <c r="AI730" s="4">
        <f>(EX730)</f>
        <v>0</v>
      </c>
      <c r="AJ730" s="4">
        <f t="shared" si="925"/>
        <v>0</v>
      </c>
      <c r="AK730" s="4">
        <v>5.19</v>
      </c>
      <c r="AL730" s="4">
        <v>5.19</v>
      </c>
      <c r="AM730" s="4">
        <v>0</v>
      </c>
      <c r="AN730" s="4">
        <v>0</v>
      </c>
      <c r="AO730" s="4">
        <v>0</v>
      </c>
      <c r="AP730" s="4">
        <v>0</v>
      </c>
      <c r="AQ730" s="4">
        <v>0</v>
      </c>
      <c r="AR730" s="4">
        <v>0</v>
      </c>
      <c r="AS730" s="4">
        <v>0</v>
      </c>
      <c r="AT730" s="4">
        <v>97</v>
      </c>
      <c r="AU730" s="4">
        <v>51</v>
      </c>
      <c r="AV730" s="4">
        <v>1</v>
      </c>
      <c r="AW730" s="4">
        <v>1</v>
      </c>
      <c r="AX730" s="4"/>
      <c r="AY730" s="4"/>
      <c r="AZ730" s="4">
        <v>1</v>
      </c>
      <c r="BA730" s="4">
        <v>1</v>
      </c>
      <c r="BB730" s="4">
        <v>1</v>
      </c>
      <c r="BC730" s="4">
        <v>3.66</v>
      </c>
      <c r="BD730" s="4" t="s">
        <v>3</v>
      </c>
      <c r="BE730" s="4" t="s">
        <v>3</v>
      </c>
      <c r="BF730" s="4" t="s">
        <v>3</v>
      </c>
      <c r="BG730" s="4" t="s">
        <v>3</v>
      </c>
      <c r="BH730" s="4">
        <v>3</v>
      </c>
      <c r="BI730" s="4">
        <v>2</v>
      </c>
      <c r="BJ730" s="4" t="s">
        <v>917</v>
      </c>
      <c r="BK730" s="4"/>
      <c r="BL730" s="4"/>
      <c r="BM730" s="4">
        <v>67</v>
      </c>
      <c r="BN730" s="4">
        <v>0</v>
      </c>
      <c r="BO730" s="4" t="s">
        <v>915</v>
      </c>
      <c r="BP730" s="4">
        <v>1</v>
      </c>
      <c r="BQ730" s="4">
        <v>40</v>
      </c>
      <c r="BR730" s="4">
        <v>0</v>
      </c>
      <c r="BS730" s="4">
        <v>1</v>
      </c>
      <c r="BT730" s="4">
        <v>1</v>
      </c>
      <c r="BU730" s="4">
        <v>1</v>
      </c>
      <c r="BV730" s="4">
        <v>1</v>
      </c>
      <c r="BW730" s="4">
        <v>1</v>
      </c>
      <c r="BX730" s="4">
        <v>1</v>
      </c>
      <c r="BY730" s="4" t="s">
        <v>3</v>
      </c>
      <c r="BZ730" s="4">
        <v>97</v>
      </c>
      <c r="CA730" s="4">
        <v>51</v>
      </c>
      <c r="CB730" s="4" t="s">
        <v>3</v>
      </c>
      <c r="CC730" s="4"/>
      <c r="CD730" s="4"/>
      <c r="CE730" s="4">
        <v>1566</v>
      </c>
      <c r="CF730" s="4">
        <v>0</v>
      </c>
      <c r="CG730" s="4">
        <v>0</v>
      </c>
      <c r="CH730" s="4"/>
      <c r="CI730" s="4"/>
      <c r="CJ730" s="4"/>
      <c r="CK730" s="4"/>
      <c r="CL730" s="4"/>
      <c r="CM730" s="4">
        <v>0</v>
      </c>
      <c r="CN730" s="10" t="s">
        <v>2529</v>
      </c>
      <c r="CO730" s="4">
        <v>0</v>
      </c>
      <c r="CP730" s="4">
        <f t="shared" si="926"/>
        <v>145314.81</v>
      </c>
      <c r="CQ730" s="4">
        <f t="shared" si="927"/>
        <v>19</v>
      </c>
      <c r="CR730" s="4">
        <f>(ROUND((ROUND(((ET730)*AV730*1),2)*BB730),2)+ROUND((ROUND(((AE730-(EU730))*AV730*1),2)*BS730),2))</f>
        <v>0</v>
      </c>
      <c r="CS730" s="4">
        <f>(ROUND((ROUND(((EU730)*AV730*1),2)*BS730),2)+ROUND((ROUND(((AE730-(EU730))*AV730*1),2)*BS730),2))</f>
        <v>0</v>
      </c>
      <c r="CT730" s="4">
        <f t="shared" si="928"/>
        <v>0</v>
      </c>
      <c r="CU730" s="4">
        <f t="shared" si="929"/>
        <v>0</v>
      </c>
      <c r="CV730" s="4">
        <f t="shared" si="930"/>
        <v>0</v>
      </c>
      <c r="CW730" s="4">
        <f t="shared" si="931"/>
        <v>0</v>
      </c>
      <c r="CX730" s="4">
        <f t="shared" si="932"/>
        <v>0</v>
      </c>
      <c r="CY730" s="4">
        <f>(ROUND((((S730+ROUND((ROUND(((EU730)*AV730*1),2)*BS730),2))*AT730)/100),2)+ROUND(((ROUND((ROUND(((AE730-(EU730))*AV730*1),2)*BS730),2)*AT730)/100),2))</f>
        <v>0</v>
      </c>
      <c r="CZ730" s="4">
        <f>(ROUND((((S730+ROUND((ROUND(((EU730)*AV730*1),2)*BS730),2))*AU730)/100),2)+ROUND(((ROUND((ROUND(((AE730-(EU730))*AV730*1),2)*BS730),2)*AU730)/100),2))</f>
        <v>0</v>
      </c>
      <c r="DA730" s="4"/>
      <c r="DB730" s="4"/>
      <c r="DC730" s="4" t="s">
        <v>3</v>
      </c>
      <c r="DD730" s="4" t="s">
        <v>3</v>
      </c>
      <c r="DE730" s="4" t="s">
        <v>3</v>
      </c>
      <c r="DF730" s="4" t="s">
        <v>3</v>
      </c>
      <c r="DG730" s="4" t="s">
        <v>3</v>
      </c>
      <c r="DH730" s="4" t="s">
        <v>3</v>
      </c>
      <c r="DI730" s="4" t="s">
        <v>3</v>
      </c>
      <c r="DJ730" s="4" t="s">
        <v>3</v>
      </c>
      <c r="DK730" s="4" t="s">
        <v>3</v>
      </c>
      <c r="DL730" s="4" t="s">
        <v>3</v>
      </c>
      <c r="DM730" s="4" t="s">
        <v>3</v>
      </c>
      <c r="DN730" s="4">
        <v>0</v>
      </c>
      <c r="DO730" s="4">
        <v>0</v>
      </c>
      <c r="DP730" s="4">
        <v>1</v>
      </c>
      <c r="DQ730" s="4">
        <v>1</v>
      </c>
      <c r="DR730" s="4"/>
      <c r="DS730" s="4"/>
      <c r="DT730" s="4"/>
      <c r="DU730" s="4">
        <v>1003</v>
      </c>
      <c r="DV730" s="4" t="s">
        <v>769</v>
      </c>
      <c r="DW730" s="4" t="s">
        <v>769</v>
      </c>
      <c r="DX730" s="4">
        <v>1</v>
      </c>
      <c r="DY730" s="4"/>
      <c r="DZ730" s="4" t="s">
        <v>3</v>
      </c>
      <c r="EA730" s="4" t="s">
        <v>3</v>
      </c>
      <c r="EB730" s="4" t="s">
        <v>3</v>
      </c>
      <c r="EC730" s="4" t="s">
        <v>3</v>
      </c>
      <c r="ED730" s="4"/>
      <c r="EE730" s="4">
        <v>57042957</v>
      </c>
      <c r="EF730" s="4">
        <v>40</v>
      </c>
      <c r="EG730" s="4" t="s">
        <v>33</v>
      </c>
      <c r="EH730" s="4">
        <v>0</v>
      </c>
      <c r="EI730" s="4" t="s">
        <v>3</v>
      </c>
      <c r="EJ730" s="4">
        <v>2</v>
      </c>
      <c r="EK730" s="4">
        <v>67</v>
      </c>
      <c r="EL730" s="4" t="s">
        <v>34</v>
      </c>
      <c r="EM730" s="4" t="s">
        <v>35</v>
      </c>
      <c r="EN730" s="4"/>
      <c r="EO730" s="4" t="s">
        <v>24</v>
      </c>
      <c r="EP730" s="4"/>
      <c r="EQ730" s="4">
        <v>0</v>
      </c>
      <c r="ER730" s="4">
        <v>5.19</v>
      </c>
      <c r="ES730" s="4">
        <v>5.19</v>
      </c>
      <c r="ET730" s="4">
        <v>0</v>
      </c>
      <c r="EU730" s="4">
        <v>0</v>
      </c>
      <c r="EV730" s="4">
        <v>0</v>
      </c>
      <c r="EW730" s="4">
        <v>0</v>
      </c>
      <c r="EX730" s="4">
        <v>0</v>
      </c>
      <c r="EY730" s="4"/>
      <c r="EZ730" s="4"/>
      <c r="FA730" s="4"/>
      <c r="FB730" s="4"/>
      <c r="FC730" s="4"/>
      <c r="FD730" s="4"/>
      <c r="FE730" s="4"/>
      <c r="FF730" s="4"/>
      <c r="FG730" s="4"/>
      <c r="FH730" s="4"/>
      <c r="FI730" s="4"/>
      <c r="FJ730" s="4"/>
      <c r="FK730" s="4"/>
      <c r="FL730" s="4"/>
      <c r="FM730" s="4"/>
      <c r="FN730" s="4"/>
      <c r="FO730" s="4"/>
      <c r="FP730" s="4"/>
      <c r="FQ730" s="4">
        <v>0</v>
      </c>
      <c r="FR730" s="4">
        <v>0</v>
      </c>
      <c r="FS730" s="4">
        <v>0</v>
      </c>
      <c r="FT730" s="4"/>
      <c r="FU730" s="4"/>
      <c r="FV730" s="4"/>
      <c r="FW730" s="4"/>
      <c r="FX730" s="4">
        <v>97</v>
      </c>
      <c r="FY730" s="4">
        <v>51</v>
      </c>
      <c r="FZ730" s="4"/>
      <c r="GA730" s="4" t="s">
        <v>3</v>
      </c>
      <c r="GB730" s="4"/>
      <c r="GC730" s="4"/>
      <c r="GD730" s="4">
        <v>1</v>
      </c>
      <c r="GE730" s="4"/>
      <c r="GF730" s="4">
        <v>1881537978</v>
      </c>
      <c r="GG730" s="4">
        <v>2</v>
      </c>
      <c r="GH730" s="4">
        <v>1</v>
      </c>
      <c r="GI730" s="4">
        <v>2</v>
      </c>
      <c r="GJ730" s="4">
        <v>0</v>
      </c>
      <c r="GK730" s="4">
        <v>0</v>
      </c>
      <c r="GL730" s="4">
        <f t="shared" si="933"/>
        <v>0</v>
      </c>
      <c r="GM730" s="4">
        <f t="shared" si="934"/>
        <v>145314.81</v>
      </c>
      <c r="GN730" s="4">
        <f t="shared" si="935"/>
        <v>0</v>
      </c>
      <c r="GO730" s="4">
        <f t="shared" si="936"/>
        <v>145314.81</v>
      </c>
      <c r="GP730" s="4">
        <f t="shared" si="937"/>
        <v>0</v>
      </c>
      <c r="GQ730" s="4"/>
      <c r="GR730" s="4">
        <v>0</v>
      </c>
      <c r="GS730" s="4">
        <v>0</v>
      </c>
      <c r="GT730" s="4">
        <v>0</v>
      </c>
      <c r="GU730" s="4" t="s">
        <v>3</v>
      </c>
      <c r="GV730" s="4">
        <f t="shared" si="938"/>
        <v>0</v>
      </c>
      <c r="GW730" s="4">
        <v>1</v>
      </c>
      <c r="GX730" s="4">
        <f t="shared" si="939"/>
        <v>0</v>
      </c>
      <c r="GY730" s="4"/>
      <c r="GZ730" s="4"/>
      <c r="HA730" s="4">
        <v>0</v>
      </c>
      <c r="HB730" s="4">
        <v>0</v>
      </c>
      <c r="HC730" s="4">
        <f t="shared" si="940"/>
        <v>0</v>
      </c>
      <c r="HD730" s="4"/>
      <c r="HE730" s="4" t="s">
        <v>3</v>
      </c>
      <c r="HF730" s="4" t="s">
        <v>3</v>
      </c>
      <c r="HG730" s="4"/>
      <c r="HH730" s="4"/>
      <c r="HI730" s="4"/>
      <c r="HJ730" s="4"/>
      <c r="HK730" s="4"/>
      <c r="HL730" s="4"/>
      <c r="HM730" s="4" t="s">
        <v>3</v>
      </c>
      <c r="HN730" s="4" t="s">
        <v>3</v>
      </c>
      <c r="HO730" s="4" t="s">
        <v>3</v>
      </c>
      <c r="HP730" s="4" t="s">
        <v>3</v>
      </c>
      <c r="HQ730" s="4" t="s">
        <v>3</v>
      </c>
      <c r="HR730" s="4"/>
      <c r="HS730" s="4">
        <v>0</v>
      </c>
      <c r="HT730" s="4"/>
      <c r="HU730" s="4"/>
      <c r="HV730" s="4"/>
      <c r="HW730" s="4"/>
      <c r="HX730" s="4"/>
      <c r="HY730" s="4"/>
      <c r="HZ730" s="4"/>
      <c r="IA730" s="4"/>
      <c r="IB730" s="4"/>
      <c r="IC730" s="4"/>
      <c r="ID730" s="4"/>
      <c r="IE730" s="4"/>
      <c r="IF730" s="4"/>
      <c r="IG730" s="4"/>
      <c r="IH730" s="4"/>
      <c r="II730" s="4"/>
      <c r="IJ730" s="4"/>
      <c r="IK730" s="4">
        <v>0</v>
      </c>
      <c r="IL730" s="4"/>
      <c r="IM730" s="4"/>
      <c r="IN730" s="4"/>
      <c r="IO730" s="4"/>
      <c r="IP730" s="4"/>
      <c r="IQ730" s="4"/>
      <c r="IR730" s="4"/>
      <c r="IS730" s="4"/>
      <c r="IT730" s="4"/>
      <c r="IU730" s="4"/>
    </row>
    <row r="731" spans="1:255" ht="409.5" x14ac:dyDescent="0.25">
      <c r="A731" s="3">
        <v>17</v>
      </c>
      <c r="B731" s="3">
        <v>1</v>
      </c>
      <c r="C731" s="3"/>
      <c r="D731" s="3"/>
      <c r="E731" s="3" t="s">
        <v>918</v>
      </c>
      <c r="F731" s="3" t="s">
        <v>919</v>
      </c>
      <c r="G731" s="3" t="s">
        <v>920</v>
      </c>
      <c r="H731" s="3" t="s">
        <v>57</v>
      </c>
      <c r="I731" s="3">
        <f>ROUND((6500)/100,9)</f>
        <v>65</v>
      </c>
      <c r="J731" s="3">
        <v>0</v>
      </c>
      <c r="K731" s="3">
        <f>ROUND((6500)/100,9)</f>
        <v>65</v>
      </c>
      <c r="L731" s="3"/>
      <c r="M731" s="3"/>
      <c r="N731" s="3"/>
      <c r="O731" s="3">
        <f t="shared" si="916"/>
        <v>38814.32</v>
      </c>
      <c r="P731" s="3">
        <f t="shared" si="917"/>
        <v>20428.849999999999</v>
      </c>
      <c r="Q731" s="3">
        <f>(ROUND((ROUND((((ET731*1.2))*AV731*I731),2)*BB731),2)+ROUND((ROUND(((AE731-((EU731*1.2)))*AV731*I731),2)*BS731),2))</f>
        <v>2684.36</v>
      </c>
      <c r="R731" s="3">
        <f>(ROUND((ROUND((((EU731*1.2))*AV731*I731),2)*BS731),2)+ROUND((ROUND(((AE731-((EU731*1.2)))*AV731*I731),2)*BS731),2))</f>
        <v>466.31</v>
      </c>
      <c r="S731" s="3">
        <f t="shared" si="918"/>
        <v>15701.11</v>
      </c>
      <c r="T731" s="3">
        <f t="shared" si="919"/>
        <v>0</v>
      </c>
      <c r="U731" s="3">
        <f t="shared" si="920"/>
        <v>1224.99</v>
      </c>
      <c r="V731" s="3">
        <f t="shared" si="921"/>
        <v>0</v>
      </c>
      <c r="W731" s="3">
        <f t="shared" si="922"/>
        <v>0</v>
      </c>
      <c r="X731" s="3">
        <f>(ROUND((((S731+ROUND((ROUND((((EU731*1.2))*AV731*I731),2)*BS731),2))*AT731)/100),2)+ROUND(((ROUND((ROUND(((AE731-((EU731*1.2)))*AV731*I731),2)*BS731),2)*AT731)/100),2))</f>
        <v>15682.4</v>
      </c>
      <c r="Y731" s="3">
        <f>(ROUND((((S731+ROUND((ROUND((((EU731*1.2))*AV731*I731),2)*BS731),2))*AU731)/100),2)+ROUND(((ROUND((ROUND(((AE731-((EU731*1.2)))*AV731*I731),2)*BS731),2)*AU731)/100),2))</f>
        <v>8245.3799999999992</v>
      </c>
      <c r="Z731" s="3"/>
      <c r="AA731" s="3">
        <v>54971259</v>
      </c>
      <c r="AB731" s="3">
        <f t="shared" si="923"/>
        <v>584.44600000000003</v>
      </c>
      <c r="AC731" s="3">
        <f>ROUND(((ES731*1)),6)</f>
        <v>314.29000000000002</v>
      </c>
      <c r="AD731" s="3">
        <f>ROUND(((((ET731*1.2))-((EU731*1.2)))+AE731),6)</f>
        <v>39.444000000000003</v>
      </c>
      <c r="AE731" s="3">
        <f>ROUND(((EU731*1.2)),6)</f>
        <v>6.8520000000000003</v>
      </c>
      <c r="AF731" s="3">
        <f>ROUND(((EV731*1.2)),6)</f>
        <v>230.71199999999999</v>
      </c>
      <c r="AG731" s="3">
        <f t="shared" si="924"/>
        <v>0</v>
      </c>
      <c r="AH731" s="3">
        <f>((EW731*1.2))</f>
        <v>18</v>
      </c>
      <c r="AI731" s="3">
        <f>((EX731*1.2))</f>
        <v>0</v>
      </c>
      <c r="AJ731" s="3">
        <f t="shared" si="925"/>
        <v>0</v>
      </c>
      <c r="AK731" s="3">
        <v>539.41999999999996</v>
      </c>
      <c r="AL731" s="3">
        <v>314.29000000000002</v>
      </c>
      <c r="AM731" s="3">
        <v>32.869999999999997</v>
      </c>
      <c r="AN731" s="3">
        <v>5.71</v>
      </c>
      <c r="AO731" s="3">
        <v>192.26</v>
      </c>
      <c r="AP731" s="3">
        <v>0</v>
      </c>
      <c r="AQ731" s="3">
        <v>15</v>
      </c>
      <c r="AR731" s="3">
        <v>0</v>
      </c>
      <c r="AS731" s="3">
        <v>0</v>
      </c>
      <c r="AT731" s="3">
        <v>97</v>
      </c>
      <c r="AU731" s="3">
        <v>51</v>
      </c>
      <c r="AV731" s="3">
        <v>1.0469999999999999</v>
      </c>
      <c r="AW731" s="3">
        <v>1</v>
      </c>
      <c r="AX731" s="3"/>
      <c r="AY731" s="3"/>
      <c r="AZ731" s="3">
        <v>1</v>
      </c>
      <c r="BA731" s="3">
        <v>1</v>
      </c>
      <c r="BB731" s="3">
        <v>1</v>
      </c>
      <c r="BC731" s="3">
        <v>1</v>
      </c>
      <c r="BD731" s="3" t="s">
        <v>3</v>
      </c>
      <c r="BE731" s="3" t="s">
        <v>3</v>
      </c>
      <c r="BF731" s="3" t="s">
        <v>3</v>
      </c>
      <c r="BG731" s="3" t="s">
        <v>3</v>
      </c>
      <c r="BH731" s="3">
        <v>0</v>
      </c>
      <c r="BI731" s="3">
        <v>2</v>
      </c>
      <c r="BJ731" s="3" t="s">
        <v>921</v>
      </c>
      <c r="BK731" s="3"/>
      <c r="BL731" s="3"/>
      <c r="BM731" s="3">
        <v>67</v>
      </c>
      <c r="BN731" s="3">
        <v>0</v>
      </c>
      <c r="BO731" s="3" t="s">
        <v>919</v>
      </c>
      <c r="BP731" s="3">
        <v>1</v>
      </c>
      <c r="BQ731" s="3">
        <v>40</v>
      </c>
      <c r="BR731" s="3">
        <v>0</v>
      </c>
      <c r="BS731" s="3">
        <v>1</v>
      </c>
      <c r="BT731" s="3">
        <v>1</v>
      </c>
      <c r="BU731" s="3">
        <v>1</v>
      </c>
      <c r="BV731" s="3">
        <v>1</v>
      </c>
      <c r="BW731" s="3">
        <v>1</v>
      </c>
      <c r="BX731" s="3">
        <v>1</v>
      </c>
      <c r="BY731" s="3" t="s">
        <v>3</v>
      </c>
      <c r="BZ731" s="3">
        <v>97</v>
      </c>
      <c r="CA731" s="3">
        <v>51</v>
      </c>
      <c r="CB731" s="3" t="s">
        <v>3</v>
      </c>
      <c r="CC731" s="3"/>
      <c r="CD731" s="3"/>
      <c r="CE731" s="3">
        <v>1566</v>
      </c>
      <c r="CF731" s="3">
        <v>0</v>
      </c>
      <c r="CG731" s="3">
        <v>0</v>
      </c>
      <c r="CH731" s="3"/>
      <c r="CI731" s="3"/>
      <c r="CJ731" s="3"/>
      <c r="CK731" s="3"/>
      <c r="CL731" s="3"/>
      <c r="CM731" s="3">
        <v>0</v>
      </c>
      <c r="CN731" s="9" t="s">
        <v>2491</v>
      </c>
      <c r="CO731" s="3">
        <v>0</v>
      </c>
      <c r="CP731" s="3">
        <f t="shared" si="926"/>
        <v>38814.32</v>
      </c>
      <c r="CQ731" s="3">
        <f t="shared" si="927"/>
        <v>314.29000000000002</v>
      </c>
      <c r="CR731" s="3">
        <f>(ROUND((ROUND((((ET731*1.2))*AV731*1),2)*BB731),2)+ROUND((ROUND(((AE731-((EU731*1.2)))*AV731*1),2)*BS731),2))</f>
        <v>41.3</v>
      </c>
      <c r="CS731" s="3">
        <f>(ROUND((ROUND((((EU731*1.2))*AV731*1),2)*BS731),2)+ROUND((ROUND(((AE731-((EU731*1.2)))*AV731*1),2)*BS731),2))</f>
        <v>7.17</v>
      </c>
      <c r="CT731" s="3">
        <f t="shared" si="928"/>
        <v>241.56</v>
      </c>
      <c r="CU731" s="3">
        <f t="shared" si="929"/>
        <v>0</v>
      </c>
      <c r="CV731" s="3">
        <f t="shared" si="930"/>
        <v>18.846</v>
      </c>
      <c r="CW731" s="3">
        <f t="shared" si="931"/>
        <v>0</v>
      </c>
      <c r="CX731" s="3">
        <f t="shared" si="932"/>
        <v>0</v>
      </c>
      <c r="CY731" s="3">
        <f>(ROUND((((S731+ROUND((ROUND((((EU731*1.2))*AV731*1),2)*BS731),2))*AT731)/100),2)+ROUND(((ROUND((ROUND(((AE731-((EU731*1.2)))*AV731*1),2)*BS731),2)*AT731)/100),2))</f>
        <v>15237.03</v>
      </c>
      <c r="CZ731" s="3">
        <f>(ROUND((((S731+ROUND((ROUND((((EU731*1.2))*AV731*1),2)*BS731),2))*AU731)/100),2)+ROUND(((ROUND((ROUND(((AE731-((EU731*1.2)))*AV731*1),2)*BS731),2)*AU731)/100),2))</f>
        <v>8011.22</v>
      </c>
      <c r="DA731" s="3"/>
      <c r="DB731" s="3">
        <v>169</v>
      </c>
      <c r="DC731" s="3" t="s">
        <v>3</v>
      </c>
      <c r="DD731" s="3" t="s">
        <v>22</v>
      </c>
      <c r="DE731" s="3" t="s">
        <v>42</v>
      </c>
      <c r="DF731" s="3" t="s">
        <v>42</v>
      </c>
      <c r="DG731" s="3" t="s">
        <v>42</v>
      </c>
      <c r="DH731" s="3" t="s">
        <v>3</v>
      </c>
      <c r="DI731" s="3" t="s">
        <v>42</v>
      </c>
      <c r="DJ731" s="3" t="s">
        <v>42</v>
      </c>
      <c r="DK731" s="3" t="s">
        <v>3</v>
      </c>
      <c r="DL731" s="3" t="s">
        <v>3</v>
      </c>
      <c r="DM731" s="3" t="s">
        <v>3</v>
      </c>
      <c r="DN731" s="3">
        <v>0</v>
      </c>
      <c r="DO731" s="3">
        <v>0</v>
      </c>
      <c r="DP731" s="3">
        <v>1</v>
      </c>
      <c r="DQ731" s="3">
        <v>1</v>
      </c>
      <c r="DR731" s="3"/>
      <c r="DS731" s="3"/>
      <c r="DT731" s="3"/>
      <c r="DU731" s="3">
        <v>1003</v>
      </c>
      <c r="DV731" s="3" t="s">
        <v>57</v>
      </c>
      <c r="DW731" s="3" t="s">
        <v>57</v>
      </c>
      <c r="DX731" s="3">
        <v>100</v>
      </c>
      <c r="DY731" s="3"/>
      <c r="DZ731" s="3" t="s">
        <v>3</v>
      </c>
      <c r="EA731" s="3" t="s">
        <v>3</v>
      </c>
      <c r="EB731" s="3" t="s">
        <v>3</v>
      </c>
      <c r="EC731" s="3" t="s">
        <v>3</v>
      </c>
      <c r="ED731" s="3"/>
      <c r="EE731" s="3">
        <v>57042957</v>
      </c>
      <c r="EF731" s="3">
        <v>40</v>
      </c>
      <c r="EG731" s="3" t="s">
        <v>33</v>
      </c>
      <c r="EH731" s="3">
        <v>0</v>
      </c>
      <c r="EI731" s="3" t="s">
        <v>3</v>
      </c>
      <c r="EJ731" s="3">
        <v>2</v>
      </c>
      <c r="EK731" s="3">
        <v>67</v>
      </c>
      <c r="EL731" s="3" t="s">
        <v>34</v>
      </c>
      <c r="EM731" s="3" t="s">
        <v>35</v>
      </c>
      <c r="EN731" s="3"/>
      <c r="EO731" s="3" t="s">
        <v>46</v>
      </c>
      <c r="EP731" s="3"/>
      <c r="EQ731" s="3">
        <v>0</v>
      </c>
      <c r="ER731" s="3">
        <v>539.41999999999996</v>
      </c>
      <c r="ES731" s="3">
        <v>314.29000000000002</v>
      </c>
      <c r="ET731" s="3">
        <v>32.869999999999997</v>
      </c>
      <c r="EU731" s="3">
        <v>5.71</v>
      </c>
      <c r="EV731" s="3">
        <v>192.26</v>
      </c>
      <c r="EW731" s="3">
        <v>15</v>
      </c>
      <c r="EX731" s="3">
        <v>0</v>
      </c>
      <c r="EY731" s="3">
        <v>0</v>
      </c>
      <c r="EZ731" s="3"/>
      <c r="FA731" s="3"/>
      <c r="FB731" s="3"/>
      <c r="FC731" s="3"/>
      <c r="FD731" s="3"/>
      <c r="FE731" s="3"/>
      <c r="FF731" s="3"/>
      <c r="FG731" s="3"/>
      <c r="FH731" s="3"/>
      <c r="FI731" s="3"/>
      <c r="FJ731" s="3"/>
      <c r="FK731" s="3"/>
      <c r="FL731" s="3"/>
      <c r="FM731" s="3"/>
      <c r="FN731" s="3"/>
      <c r="FO731" s="3"/>
      <c r="FP731" s="3"/>
      <c r="FQ731" s="3">
        <v>0</v>
      </c>
      <c r="FR731" s="3">
        <v>0</v>
      </c>
      <c r="FS731" s="3">
        <v>0</v>
      </c>
      <c r="FT731" s="3"/>
      <c r="FU731" s="3"/>
      <c r="FV731" s="3"/>
      <c r="FW731" s="3"/>
      <c r="FX731" s="3">
        <v>97</v>
      </c>
      <c r="FY731" s="3">
        <v>51</v>
      </c>
      <c r="FZ731" s="3"/>
      <c r="GA731" s="3" t="s">
        <v>3</v>
      </c>
      <c r="GB731" s="3"/>
      <c r="GC731" s="3"/>
      <c r="GD731" s="3">
        <v>1</v>
      </c>
      <c r="GE731" s="3"/>
      <c r="GF731" s="3">
        <v>1705749599</v>
      </c>
      <c r="GG731" s="3">
        <v>2</v>
      </c>
      <c r="GH731" s="3">
        <v>1</v>
      </c>
      <c r="GI731" s="3">
        <v>2</v>
      </c>
      <c r="GJ731" s="3">
        <v>0</v>
      </c>
      <c r="GK731" s="3">
        <v>0</v>
      </c>
      <c r="GL731" s="3">
        <f t="shared" si="933"/>
        <v>0</v>
      </c>
      <c r="GM731" s="3">
        <f t="shared" si="934"/>
        <v>62742.1</v>
      </c>
      <c r="GN731" s="3">
        <f t="shared" si="935"/>
        <v>0</v>
      </c>
      <c r="GO731" s="3">
        <f t="shared" si="936"/>
        <v>62742.1</v>
      </c>
      <c r="GP731" s="3">
        <f t="shared" si="937"/>
        <v>0</v>
      </c>
      <c r="GQ731" s="3"/>
      <c r="GR731" s="3">
        <v>0</v>
      </c>
      <c r="GS731" s="3">
        <v>3</v>
      </c>
      <c r="GT731" s="3">
        <v>0</v>
      </c>
      <c r="GU731" s="3" t="s">
        <v>3</v>
      </c>
      <c r="GV731" s="3">
        <f t="shared" si="938"/>
        <v>0</v>
      </c>
      <c r="GW731" s="3">
        <v>1</v>
      </c>
      <c r="GX731" s="3">
        <f t="shared" si="939"/>
        <v>0</v>
      </c>
      <c r="GY731" s="3"/>
      <c r="GZ731" s="3"/>
      <c r="HA731" s="3">
        <v>0</v>
      </c>
      <c r="HB731" s="3">
        <v>0</v>
      </c>
      <c r="HC731" s="3">
        <f t="shared" si="940"/>
        <v>0</v>
      </c>
      <c r="HD731" s="3"/>
      <c r="HE731" s="3" t="s">
        <v>3</v>
      </c>
      <c r="HF731" s="3" t="s">
        <v>3</v>
      </c>
      <c r="HG731" s="3"/>
      <c r="HH731" s="3"/>
      <c r="HI731" s="3"/>
      <c r="HJ731" s="3"/>
      <c r="HK731" s="3"/>
      <c r="HL731" s="3"/>
      <c r="HM731" s="3" t="s">
        <v>3</v>
      </c>
      <c r="HN731" s="3" t="s">
        <v>3</v>
      </c>
      <c r="HO731" s="3" t="s">
        <v>3</v>
      </c>
      <c r="HP731" s="3" t="s">
        <v>3</v>
      </c>
      <c r="HQ731" s="3" t="s">
        <v>3</v>
      </c>
      <c r="HR731" s="3"/>
      <c r="HS731" s="3">
        <v>0</v>
      </c>
      <c r="HT731" s="3"/>
      <c r="HU731" s="3"/>
      <c r="HV731" s="3"/>
      <c r="HW731" s="3"/>
      <c r="HX731" s="3"/>
      <c r="HY731" s="3"/>
      <c r="HZ731" s="3"/>
      <c r="IA731" s="3"/>
      <c r="IB731" s="3"/>
      <c r="IC731" s="3"/>
      <c r="ID731" s="3"/>
      <c r="IE731" s="3"/>
      <c r="IF731" s="3"/>
      <c r="IG731" s="3"/>
      <c r="IH731" s="3"/>
      <c r="II731" s="3"/>
      <c r="IJ731" s="3"/>
      <c r="IK731" s="3">
        <v>0</v>
      </c>
      <c r="IL731" s="3"/>
      <c r="IM731" s="3"/>
      <c r="IN731" s="3"/>
      <c r="IO731" s="3"/>
      <c r="IP731" s="3"/>
      <c r="IQ731" s="3"/>
      <c r="IR731" s="3"/>
      <c r="IS731" s="3"/>
      <c r="IT731" s="3"/>
      <c r="IU731" s="3"/>
    </row>
    <row r="732" spans="1:255" ht="409.5" x14ac:dyDescent="0.25">
      <c r="A732" s="4">
        <v>17</v>
      </c>
      <c r="B732" s="4">
        <v>1</v>
      </c>
      <c r="C732" s="4"/>
      <c r="D732" s="4"/>
      <c r="E732" s="4" t="s">
        <v>918</v>
      </c>
      <c r="F732" s="4" t="s">
        <v>919</v>
      </c>
      <c r="G732" s="4" t="s">
        <v>920</v>
      </c>
      <c r="H732" s="4" t="s">
        <v>57</v>
      </c>
      <c r="I732" s="4">
        <f>ROUND((6500)/100,9)</f>
        <v>65</v>
      </c>
      <c r="J732" s="4">
        <v>0</v>
      </c>
      <c r="K732" s="4">
        <f>ROUND((6500)/100,9)</f>
        <v>65</v>
      </c>
      <c r="L732" s="4"/>
      <c r="M732" s="4"/>
      <c r="N732" s="4"/>
      <c r="O732" s="4">
        <f t="shared" si="916"/>
        <v>1136350.77</v>
      </c>
      <c r="P732" s="4">
        <f t="shared" si="917"/>
        <v>201019.88</v>
      </c>
      <c r="Q732" s="4">
        <f>(ROUND((ROUND((((ET732*1.2))*AV732*I732),2)*BB732),2)+ROUND((ROUND(((AE732-((EU732*1.2)))*AV732*I732),2)*BS732),2))</f>
        <v>50573.34</v>
      </c>
      <c r="R732" s="4">
        <f>(ROUND((ROUND((((EU732*1.2))*AV732*I732),2)*BS732),2)+ROUND((ROUND(((AE732-((EU732*1.2)))*AV732*I732),2)*BS732),2))</f>
        <v>26276.57</v>
      </c>
      <c r="S732" s="4">
        <f t="shared" si="918"/>
        <v>884757.55</v>
      </c>
      <c r="T732" s="4">
        <f t="shared" si="919"/>
        <v>0</v>
      </c>
      <c r="U732" s="4">
        <f t="shared" si="920"/>
        <v>1224.99</v>
      </c>
      <c r="V732" s="4">
        <f t="shared" si="921"/>
        <v>0</v>
      </c>
      <c r="W732" s="4">
        <f t="shared" si="922"/>
        <v>0</v>
      </c>
      <c r="X732" s="4">
        <f>(ROUND((((S732+ROUND((ROUND((((EU732*1.2))*AV732*I732),2)*BS732),2))*AT732)/100),2)+ROUND(((ROUND((ROUND(((AE732-((EU732*1.2)))*AV732*I732),2)*BS732),2)*AT732)/100),2))</f>
        <v>883703.1</v>
      </c>
      <c r="Y732" s="4">
        <f>(ROUND((((S732+ROUND((ROUND((((EU732*1.2))*AV732*I732),2)*BS732),2))*AU732)/100),2)+ROUND(((ROUND((ROUND(((AE732-((EU732*1.2)))*AV732*I732),2)*BS732),2)*AU732)/100),2))</f>
        <v>464627.4</v>
      </c>
      <c r="Z732" s="4"/>
      <c r="AA732" s="4">
        <v>55890823</v>
      </c>
      <c r="AB732" s="4">
        <f t="shared" si="923"/>
        <v>584.44600000000003</v>
      </c>
      <c r="AC732" s="4">
        <f>ROUND(((ES732*1)),6)</f>
        <v>314.29000000000002</v>
      </c>
      <c r="AD732" s="4">
        <f>ROUND(((((ET732*1.2))-((EU732*1.2)))+AE732),6)</f>
        <v>39.444000000000003</v>
      </c>
      <c r="AE732" s="4">
        <f>ROUND(((EU732*1.2)),6)</f>
        <v>6.8520000000000003</v>
      </c>
      <c r="AF732" s="4">
        <f>ROUND(((EV732*1.2)),6)</f>
        <v>230.71199999999999</v>
      </c>
      <c r="AG732" s="4">
        <f t="shared" si="924"/>
        <v>0</v>
      </c>
      <c r="AH732" s="4">
        <f>((EW732*1.2))</f>
        <v>18</v>
      </c>
      <c r="AI732" s="4">
        <f>((EX732*1.2))</f>
        <v>0</v>
      </c>
      <c r="AJ732" s="4">
        <f t="shared" si="925"/>
        <v>0</v>
      </c>
      <c r="AK732" s="4">
        <v>539.41999999999996</v>
      </c>
      <c r="AL732" s="4">
        <v>314.29000000000002</v>
      </c>
      <c r="AM732" s="4">
        <v>32.869999999999997</v>
      </c>
      <c r="AN732" s="4">
        <v>5.71</v>
      </c>
      <c r="AO732" s="4">
        <v>192.26</v>
      </c>
      <c r="AP732" s="4">
        <v>0</v>
      </c>
      <c r="AQ732" s="4">
        <v>15</v>
      </c>
      <c r="AR732" s="4">
        <v>0</v>
      </c>
      <c r="AS732" s="4">
        <v>0</v>
      </c>
      <c r="AT732" s="4">
        <v>97</v>
      </c>
      <c r="AU732" s="4">
        <v>51</v>
      </c>
      <c r="AV732" s="4">
        <v>1.0469999999999999</v>
      </c>
      <c r="AW732" s="4">
        <v>1</v>
      </c>
      <c r="AX732" s="4"/>
      <c r="AY732" s="4"/>
      <c r="AZ732" s="4">
        <v>1</v>
      </c>
      <c r="BA732" s="4">
        <v>56.35</v>
      </c>
      <c r="BB732" s="4">
        <v>18.84</v>
      </c>
      <c r="BC732" s="4">
        <v>9.84</v>
      </c>
      <c r="BD732" s="4" t="s">
        <v>3</v>
      </c>
      <c r="BE732" s="4" t="s">
        <v>3</v>
      </c>
      <c r="BF732" s="4" t="s">
        <v>3</v>
      </c>
      <c r="BG732" s="4" t="s">
        <v>3</v>
      </c>
      <c r="BH732" s="4">
        <v>0</v>
      </c>
      <c r="BI732" s="4">
        <v>2</v>
      </c>
      <c r="BJ732" s="4" t="s">
        <v>921</v>
      </c>
      <c r="BK732" s="4"/>
      <c r="BL732" s="4"/>
      <c r="BM732" s="4">
        <v>67</v>
      </c>
      <c r="BN732" s="4">
        <v>0</v>
      </c>
      <c r="BO732" s="4" t="s">
        <v>919</v>
      </c>
      <c r="BP732" s="4">
        <v>1</v>
      </c>
      <c r="BQ732" s="4">
        <v>40</v>
      </c>
      <c r="BR732" s="4">
        <v>0</v>
      </c>
      <c r="BS732" s="4">
        <v>56.35</v>
      </c>
      <c r="BT732" s="4">
        <v>1</v>
      </c>
      <c r="BU732" s="4">
        <v>1</v>
      </c>
      <c r="BV732" s="4">
        <v>1</v>
      </c>
      <c r="BW732" s="4">
        <v>1</v>
      </c>
      <c r="BX732" s="4">
        <v>1</v>
      </c>
      <c r="BY732" s="4" t="s">
        <v>3</v>
      </c>
      <c r="BZ732" s="4">
        <v>97</v>
      </c>
      <c r="CA732" s="4">
        <v>51</v>
      </c>
      <c r="CB732" s="4" t="s">
        <v>3</v>
      </c>
      <c r="CC732" s="4"/>
      <c r="CD732" s="4"/>
      <c r="CE732" s="4">
        <v>1566</v>
      </c>
      <c r="CF732" s="4">
        <v>0</v>
      </c>
      <c r="CG732" s="4">
        <v>0</v>
      </c>
      <c r="CH732" s="4"/>
      <c r="CI732" s="4"/>
      <c r="CJ732" s="4"/>
      <c r="CK732" s="4"/>
      <c r="CL732" s="4"/>
      <c r="CM732" s="4">
        <v>0</v>
      </c>
      <c r="CN732" s="10" t="s">
        <v>2491</v>
      </c>
      <c r="CO732" s="4">
        <v>0</v>
      </c>
      <c r="CP732" s="4">
        <f t="shared" si="926"/>
        <v>1136350.77</v>
      </c>
      <c r="CQ732" s="4">
        <f t="shared" si="927"/>
        <v>3092.61</v>
      </c>
      <c r="CR732" s="4">
        <f>(ROUND((ROUND((((ET732*1.2))*AV732*1),2)*BB732),2)+ROUND((ROUND(((AE732-((EU732*1.2)))*AV732*1),2)*BS732),2))</f>
        <v>778.09</v>
      </c>
      <c r="CS732" s="4">
        <f>(ROUND((ROUND((((EU732*1.2))*AV732*1),2)*BS732),2)+ROUND((ROUND(((AE732-((EU732*1.2)))*AV732*1),2)*BS732),2))</f>
        <v>404.03</v>
      </c>
      <c r="CT732" s="4">
        <f t="shared" si="928"/>
        <v>13611.91</v>
      </c>
      <c r="CU732" s="4">
        <f t="shared" si="929"/>
        <v>0</v>
      </c>
      <c r="CV732" s="4">
        <f t="shared" si="930"/>
        <v>18.846</v>
      </c>
      <c r="CW732" s="4">
        <f t="shared" si="931"/>
        <v>0</v>
      </c>
      <c r="CX732" s="4">
        <f t="shared" si="932"/>
        <v>0</v>
      </c>
      <c r="CY732" s="4">
        <f>(ROUND((((S732+ROUND((ROUND((((EU732*1.2))*AV732*1),2)*BS732),2))*AT732)/100),2)+ROUND(((ROUND((ROUND(((AE732-((EU732*1.2)))*AV732*1),2)*BS732),2)*AT732)/100),2))</f>
        <v>858606.73</v>
      </c>
      <c r="CZ732" s="4">
        <f>(ROUND((((S732+ROUND((ROUND((((EU732*1.2))*AV732*1),2)*BS732),2))*AU732)/100),2)+ROUND(((ROUND((ROUND(((AE732-((EU732*1.2)))*AV732*1),2)*BS732),2)*AU732)/100),2))</f>
        <v>451432.41</v>
      </c>
      <c r="DA732" s="4"/>
      <c r="DB732" s="4">
        <v>170</v>
      </c>
      <c r="DC732" s="4" t="s">
        <v>3</v>
      </c>
      <c r="DD732" s="4" t="s">
        <v>22</v>
      </c>
      <c r="DE732" s="4" t="s">
        <v>42</v>
      </c>
      <c r="DF732" s="4" t="s">
        <v>42</v>
      </c>
      <c r="DG732" s="4" t="s">
        <v>42</v>
      </c>
      <c r="DH732" s="4" t="s">
        <v>3</v>
      </c>
      <c r="DI732" s="4" t="s">
        <v>42</v>
      </c>
      <c r="DJ732" s="4" t="s">
        <v>42</v>
      </c>
      <c r="DK732" s="4" t="s">
        <v>3</v>
      </c>
      <c r="DL732" s="4" t="s">
        <v>3</v>
      </c>
      <c r="DM732" s="4" t="s">
        <v>3</v>
      </c>
      <c r="DN732" s="4">
        <v>0</v>
      </c>
      <c r="DO732" s="4">
        <v>0</v>
      </c>
      <c r="DP732" s="4">
        <v>1</v>
      </c>
      <c r="DQ732" s="4">
        <v>1</v>
      </c>
      <c r="DR732" s="4"/>
      <c r="DS732" s="4"/>
      <c r="DT732" s="4"/>
      <c r="DU732" s="4">
        <v>1003</v>
      </c>
      <c r="DV732" s="4" t="s">
        <v>57</v>
      </c>
      <c r="DW732" s="4" t="s">
        <v>57</v>
      </c>
      <c r="DX732" s="4">
        <v>100</v>
      </c>
      <c r="DY732" s="4"/>
      <c r="DZ732" s="4" t="s">
        <v>3</v>
      </c>
      <c r="EA732" s="4" t="s">
        <v>3</v>
      </c>
      <c r="EB732" s="4" t="s">
        <v>3</v>
      </c>
      <c r="EC732" s="4" t="s">
        <v>3</v>
      </c>
      <c r="ED732" s="4"/>
      <c r="EE732" s="4">
        <v>57042957</v>
      </c>
      <c r="EF732" s="4">
        <v>40</v>
      </c>
      <c r="EG732" s="4" t="s">
        <v>33</v>
      </c>
      <c r="EH732" s="4">
        <v>0</v>
      </c>
      <c r="EI732" s="4" t="s">
        <v>3</v>
      </c>
      <c r="EJ732" s="4">
        <v>2</v>
      </c>
      <c r="EK732" s="4">
        <v>67</v>
      </c>
      <c r="EL732" s="4" t="s">
        <v>34</v>
      </c>
      <c r="EM732" s="4" t="s">
        <v>35</v>
      </c>
      <c r="EN732" s="4"/>
      <c r="EO732" s="4" t="s">
        <v>46</v>
      </c>
      <c r="EP732" s="4"/>
      <c r="EQ732" s="4">
        <v>0</v>
      </c>
      <c r="ER732" s="4">
        <v>539.41999999999996</v>
      </c>
      <c r="ES732" s="4">
        <v>314.29000000000002</v>
      </c>
      <c r="ET732" s="4">
        <v>32.869999999999997</v>
      </c>
      <c r="EU732" s="4">
        <v>5.71</v>
      </c>
      <c r="EV732" s="4">
        <v>192.26</v>
      </c>
      <c r="EW732" s="4">
        <v>15</v>
      </c>
      <c r="EX732" s="4">
        <v>0</v>
      </c>
      <c r="EY732" s="4">
        <v>0</v>
      </c>
      <c r="EZ732" s="4"/>
      <c r="FA732" s="4"/>
      <c r="FB732" s="4"/>
      <c r="FC732" s="4"/>
      <c r="FD732" s="4"/>
      <c r="FE732" s="4"/>
      <c r="FF732" s="4"/>
      <c r="FG732" s="4"/>
      <c r="FH732" s="4"/>
      <c r="FI732" s="4"/>
      <c r="FJ732" s="4"/>
      <c r="FK732" s="4"/>
      <c r="FL732" s="4"/>
      <c r="FM732" s="4"/>
      <c r="FN732" s="4"/>
      <c r="FO732" s="4"/>
      <c r="FP732" s="4"/>
      <c r="FQ732" s="4">
        <v>0</v>
      </c>
      <c r="FR732" s="4">
        <v>0</v>
      </c>
      <c r="FS732" s="4">
        <v>0</v>
      </c>
      <c r="FT732" s="4"/>
      <c r="FU732" s="4"/>
      <c r="FV732" s="4"/>
      <c r="FW732" s="4"/>
      <c r="FX732" s="4">
        <v>97</v>
      </c>
      <c r="FY732" s="4">
        <v>51</v>
      </c>
      <c r="FZ732" s="4"/>
      <c r="GA732" s="4" t="s">
        <v>3</v>
      </c>
      <c r="GB732" s="4"/>
      <c r="GC732" s="4"/>
      <c r="GD732" s="4">
        <v>1</v>
      </c>
      <c r="GE732" s="4"/>
      <c r="GF732" s="4">
        <v>1705749599</v>
      </c>
      <c r="GG732" s="4">
        <v>2</v>
      </c>
      <c r="GH732" s="4">
        <v>1</v>
      </c>
      <c r="GI732" s="4">
        <v>2</v>
      </c>
      <c r="GJ732" s="4">
        <v>0</v>
      </c>
      <c r="GK732" s="4">
        <v>0</v>
      </c>
      <c r="GL732" s="4">
        <f t="shared" si="933"/>
        <v>0</v>
      </c>
      <c r="GM732" s="4">
        <f t="shared" si="934"/>
        <v>2484681.27</v>
      </c>
      <c r="GN732" s="4">
        <f t="shared" si="935"/>
        <v>0</v>
      </c>
      <c r="GO732" s="4">
        <f t="shared" si="936"/>
        <v>2484681.27</v>
      </c>
      <c r="GP732" s="4">
        <f t="shared" si="937"/>
        <v>0</v>
      </c>
      <c r="GQ732" s="4"/>
      <c r="GR732" s="4">
        <v>0</v>
      </c>
      <c r="GS732" s="4">
        <v>0</v>
      </c>
      <c r="GT732" s="4">
        <v>0</v>
      </c>
      <c r="GU732" s="4" t="s">
        <v>3</v>
      </c>
      <c r="GV732" s="4">
        <f t="shared" si="938"/>
        <v>0</v>
      </c>
      <c r="GW732" s="4">
        <v>1</v>
      </c>
      <c r="GX732" s="4">
        <f t="shared" si="939"/>
        <v>0</v>
      </c>
      <c r="GY732" s="4"/>
      <c r="GZ732" s="4"/>
      <c r="HA732" s="4">
        <v>0</v>
      </c>
      <c r="HB732" s="4">
        <v>0</v>
      </c>
      <c r="HC732" s="4">
        <f t="shared" si="940"/>
        <v>0</v>
      </c>
      <c r="HD732" s="4"/>
      <c r="HE732" s="4" t="s">
        <v>3</v>
      </c>
      <c r="HF732" s="4" t="s">
        <v>3</v>
      </c>
      <c r="HG732" s="4"/>
      <c r="HH732" s="4"/>
      <c r="HI732" s="4"/>
      <c r="HJ732" s="4"/>
      <c r="HK732" s="4"/>
      <c r="HL732" s="4"/>
      <c r="HM732" s="4" t="s">
        <v>3</v>
      </c>
      <c r="HN732" s="4" t="s">
        <v>3</v>
      </c>
      <c r="HO732" s="4" t="s">
        <v>3</v>
      </c>
      <c r="HP732" s="4" t="s">
        <v>3</v>
      </c>
      <c r="HQ732" s="4" t="s">
        <v>3</v>
      </c>
      <c r="HR732" s="4"/>
      <c r="HS732" s="4">
        <v>0</v>
      </c>
      <c r="HT732" s="4"/>
      <c r="HU732" s="4"/>
      <c r="HV732" s="4"/>
      <c r="HW732" s="4"/>
      <c r="HX732" s="4"/>
      <c r="HY732" s="4"/>
      <c r="HZ732" s="4"/>
      <c r="IA732" s="4"/>
      <c r="IB732" s="4"/>
      <c r="IC732" s="4"/>
      <c r="ID732" s="4"/>
      <c r="IE732" s="4"/>
      <c r="IF732" s="4"/>
      <c r="IG732" s="4"/>
      <c r="IH732" s="4"/>
      <c r="II732" s="4"/>
      <c r="IJ732" s="4"/>
      <c r="IK732" s="4">
        <v>0</v>
      </c>
      <c r="IL732" s="4"/>
      <c r="IM732" s="4"/>
      <c r="IN732" s="4"/>
      <c r="IO732" s="4"/>
      <c r="IP732" s="4"/>
      <c r="IQ732" s="4"/>
      <c r="IR732" s="4"/>
      <c r="IS732" s="4"/>
      <c r="IT732" s="4"/>
      <c r="IU732" s="4"/>
    </row>
    <row r="733" spans="1:255" ht="409.5" x14ac:dyDescent="0.25">
      <c r="A733" s="3">
        <v>18</v>
      </c>
      <c r="B733" s="3">
        <v>1</v>
      </c>
      <c r="C733" s="3"/>
      <c r="D733" s="3"/>
      <c r="E733" s="3" t="s">
        <v>922</v>
      </c>
      <c r="F733" s="3" t="s">
        <v>923</v>
      </c>
      <c r="G733" s="3" t="s">
        <v>924</v>
      </c>
      <c r="H733" s="3" t="s">
        <v>769</v>
      </c>
      <c r="I733" s="3">
        <f>I731*J733</f>
        <v>6630</v>
      </c>
      <c r="J733" s="3">
        <v>102</v>
      </c>
      <c r="K733" s="3">
        <v>102</v>
      </c>
      <c r="L733" s="3"/>
      <c r="M733" s="3"/>
      <c r="N733" s="3"/>
      <c r="O733" s="3">
        <f t="shared" si="916"/>
        <v>22873.5</v>
      </c>
      <c r="P733" s="3">
        <f t="shared" si="917"/>
        <v>22873.5</v>
      </c>
      <c r="Q733" s="3">
        <f>(ROUND((ROUND(((ET733)*AV733*I733),2)*BB733),2)+ROUND((ROUND(((AE733-(EU733))*AV733*I733),2)*BS733),2))</f>
        <v>0</v>
      </c>
      <c r="R733" s="3">
        <f>(ROUND((ROUND(((EU733)*AV733*I733),2)*BS733),2)+ROUND((ROUND(((AE733-(EU733))*AV733*I733),2)*BS733),2))</f>
        <v>0</v>
      </c>
      <c r="S733" s="3">
        <f t="shared" si="918"/>
        <v>0</v>
      </c>
      <c r="T733" s="3">
        <f t="shared" si="919"/>
        <v>0</v>
      </c>
      <c r="U733" s="3">
        <f t="shared" si="920"/>
        <v>0</v>
      </c>
      <c r="V733" s="3">
        <f t="shared" si="921"/>
        <v>0</v>
      </c>
      <c r="W733" s="3">
        <f t="shared" si="922"/>
        <v>0</v>
      </c>
      <c r="X733" s="3">
        <f>(ROUND((((S733+ROUND((ROUND(((EU733)*AV733*I733),2)*BS733),2))*AT733)/100),2)+ROUND(((ROUND((ROUND(((AE733-(EU733))*AV733*I733),2)*BS733),2)*AT733)/100),2))</f>
        <v>0</v>
      </c>
      <c r="Y733" s="3">
        <f>(ROUND((((S733+ROUND((ROUND(((EU733)*AV733*I733),2)*BS733),2))*AU733)/100),2)+ROUND(((ROUND((ROUND(((AE733-(EU733))*AV733*I733),2)*BS733),2)*AU733)/100),2))</f>
        <v>0</v>
      </c>
      <c r="Z733" s="3"/>
      <c r="AA733" s="3">
        <v>54971259</v>
      </c>
      <c r="AB733" s="3">
        <f t="shared" si="923"/>
        <v>3.45</v>
      </c>
      <c r="AC733" s="3">
        <f>ROUND((ES733),6)</f>
        <v>3.45</v>
      </c>
      <c r="AD733" s="3">
        <f>ROUND((((ET733)-(EU733))+AE733),6)</f>
        <v>0</v>
      </c>
      <c r="AE733" s="3">
        <f>ROUND((EU733),6)</f>
        <v>0</v>
      </c>
      <c r="AF733" s="3">
        <f>ROUND((EV733),6)</f>
        <v>0</v>
      </c>
      <c r="AG733" s="3">
        <f t="shared" si="924"/>
        <v>0</v>
      </c>
      <c r="AH733" s="3">
        <f>(EW733)</f>
        <v>0</v>
      </c>
      <c r="AI733" s="3">
        <f>(EX733)</f>
        <v>0</v>
      </c>
      <c r="AJ733" s="3">
        <f t="shared" si="925"/>
        <v>0</v>
      </c>
      <c r="AK733" s="3">
        <v>3.45</v>
      </c>
      <c r="AL733" s="3">
        <v>3.45</v>
      </c>
      <c r="AM733" s="3">
        <v>0</v>
      </c>
      <c r="AN733" s="3">
        <v>0</v>
      </c>
      <c r="AO733" s="3">
        <v>0</v>
      </c>
      <c r="AP733" s="3">
        <v>0</v>
      </c>
      <c r="AQ733" s="3">
        <v>0</v>
      </c>
      <c r="AR733" s="3">
        <v>0</v>
      </c>
      <c r="AS733" s="3">
        <v>0</v>
      </c>
      <c r="AT733" s="3">
        <v>97</v>
      </c>
      <c r="AU733" s="3">
        <v>51</v>
      </c>
      <c r="AV733" s="3">
        <v>1</v>
      </c>
      <c r="AW733" s="3">
        <v>1</v>
      </c>
      <c r="AX733" s="3"/>
      <c r="AY733" s="3"/>
      <c r="AZ733" s="3">
        <v>1</v>
      </c>
      <c r="BA733" s="3">
        <v>1</v>
      </c>
      <c r="BB733" s="3">
        <v>1</v>
      </c>
      <c r="BC733" s="3">
        <v>1</v>
      </c>
      <c r="BD733" s="3" t="s">
        <v>3</v>
      </c>
      <c r="BE733" s="3" t="s">
        <v>3</v>
      </c>
      <c r="BF733" s="3" t="s">
        <v>3</v>
      </c>
      <c r="BG733" s="3" t="s">
        <v>3</v>
      </c>
      <c r="BH733" s="3">
        <v>3</v>
      </c>
      <c r="BI733" s="3">
        <v>2</v>
      </c>
      <c r="BJ733" s="3" t="s">
        <v>925</v>
      </c>
      <c r="BK733" s="3"/>
      <c r="BL733" s="3"/>
      <c r="BM733" s="3">
        <v>67</v>
      </c>
      <c r="BN733" s="3">
        <v>0</v>
      </c>
      <c r="BO733" s="3" t="s">
        <v>3</v>
      </c>
      <c r="BP733" s="3">
        <v>0</v>
      </c>
      <c r="BQ733" s="3">
        <v>40</v>
      </c>
      <c r="BR733" s="3">
        <v>0</v>
      </c>
      <c r="BS733" s="3">
        <v>1</v>
      </c>
      <c r="BT733" s="3">
        <v>1</v>
      </c>
      <c r="BU733" s="3">
        <v>1</v>
      </c>
      <c r="BV733" s="3">
        <v>1</v>
      </c>
      <c r="BW733" s="3">
        <v>1</v>
      </c>
      <c r="BX733" s="3">
        <v>1</v>
      </c>
      <c r="BY733" s="3" t="s">
        <v>3</v>
      </c>
      <c r="BZ733" s="3">
        <v>97</v>
      </c>
      <c r="CA733" s="3">
        <v>51</v>
      </c>
      <c r="CB733" s="3" t="s">
        <v>3</v>
      </c>
      <c r="CC733" s="3"/>
      <c r="CD733" s="3"/>
      <c r="CE733" s="3">
        <v>1566</v>
      </c>
      <c r="CF733" s="3">
        <v>0</v>
      </c>
      <c r="CG733" s="3">
        <v>0</v>
      </c>
      <c r="CH733" s="3"/>
      <c r="CI733" s="3"/>
      <c r="CJ733" s="3"/>
      <c r="CK733" s="3"/>
      <c r="CL733" s="3"/>
      <c r="CM733" s="3">
        <v>0</v>
      </c>
      <c r="CN733" s="9" t="s">
        <v>2529</v>
      </c>
      <c r="CO733" s="3">
        <v>0</v>
      </c>
      <c r="CP733" s="3">
        <f t="shared" si="926"/>
        <v>22873.5</v>
      </c>
      <c r="CQ733" s="3">
        <f t="shared" si="927"/>
        <v>3.45</v>
      </c>
      <c r="CR733" s="3">
        <f>(ROUND((ROUND(((ET733)*AV733*1),2)*BB733),2)+ROUND((ROUND(((AE733-(EU733))*AV733*1),2)*BS733),2))</f>
        <v>0</v>
      </c>
      <c r="CS733" s="3">
        <f>(ROUND((ROUND(((EU733)*AV733*1),2)*BS733),2)+ROUND((ROUND(((AE733-(EU733))*AV733*1),2)*BS733),2))</f>
        <v>0</v>
      </c>
      <c r="CT733" s="3">
        <f t="shared" si="928"/>
        <v>0</v>
      </c>
      <c r="CU733" s="3">
        <f t="shared" si="929"/>
        <v>0</v>
      </c>
      <c r="CV733" s="3">
        <f t="shared" si="930"/>
        <v>0</v>
      </c>
      <c r="CW733" s="3">
        <f t="shared" si="931"/>
        <v>0</v>
      </c>
      <c r="CX733" s="3">
        <f t="shared" si="932"/>
        <v>0</v>
      </c>
      <c r="CY733" s="3">
        <f>(ROUND((((S733+ROUND((ROUND(((EU733)*AV733*1),2)*BS733),2))*AT733)/100),2)+ROUND(((ROUND((ROUND(((AE733-(EU733))*AV733*1),2)*BS733),2)*AT733)/100),2))</f>
        <v>0</v>
      </c>
      <c r="CZ733" s="3">
        <f>(ROUND((((S733+ROUND((ROUND(((EU733)*AV733*1),2)*BS733),2))*AU733)/100),2)+ROUND(((ROUND((ROUND(((AE733-(EU733))*AV733*1),2)*BS733),2)*AU733)/100),2))</f>
        <v>0</v>
      </c>
      <c r="DA733" s="3"/>
      <c r="DB733" s="3"/>
      <c r="DC733" s="3" t="s">
        <v>3</v>
      </c>
      <c r="DD733" s="3" t="s">
        <v>3</v>
      </c>
      <c r="DE733" s="3" t="s">
        <v>3</v>
      </c>
      <c r="DF733" s="3" t="s">
        <v>3</v>
      </c>
      <c r="DG733" s="3" t="s">
        <v>3</v>
      </c>
      <c r="DH733" s="3" t="s">
        <v>3</v>
      </c>
      <c r="DI733" s="3" t="s">
        <v>3</v>
      </c>
      <c r="DJ733" s="3" t="s">
        <v>3</v>
      </c>
      <c r="DK733" s="3" t="s">
        <v>3</v>
      </c>
      <c r="DL733" s="3" t="s">
        <v>3</v>
      </c>
      <c r="DM733" s="3" t="s">
        <v>3</v>
      </c>
      <c r="DN733" s="3">
        <v>0</v>
      </c>
      <c r="DO733" s="3">
        <v>0</v>
      </c>
      <c r="DP733" s="3">
        <v>1</v>
      </c>
      <c r="DQ733" s="3">
        <v>1</v>
      </c>
      <c r="DR733" s="3"/>
      <c r="DS733" s="3"/>
      <c r="DT733" s="3"/>
      <c r="DU733" s="3">
        <v>1003</v>
      </c>
      <c r="DV733" s="3" t="s">
        <v>769</v>
      </c>
      <c r="DW733" s="3" t="s">
        <v>769</v>
      </c>
      <c r="DX733" s="3">
        <v>1</v>
      </c>
      <c r="DY733" s="3"/>
      <c r="DZ733" s="3" t="s">
        <v>3</v>
      </c>
      <c r="EA733" s="3" t="s">
        <v>3</v>
      </c>
      <c r="EB733" s="3" t="s">
        <v>3</v>
      </c>
      <c r="EC733" s="3" t="s">
        <v>3</v>
      </c>
      <c r="ED733" s="3"/>
      <c r="EE733" s="3">
        <v>57042957</v>
      </c>
      <c r="EF733" s="3">
        <v>40</v>
      </c>
      <c r="EG733" s="3" t="s">
        <v>33</v>
      </c>
      <c r="EH733" s="3">
        <v>0</v>
      </c>
      <c r="EI733" s="3" t="s">
        <v>3</v>
      </c>
      <c r="EJ733" s="3">
        <v>2</v>
      </c>
      <c r="EK733" s="3">
        <v>67</v>
      </c>
      <c r="EL733" s="3" t="s">
        <v>34</v>
      </c>
      <c r="EM733" s="3" t="s">
        <v>35</v>
      </c>
      <c r="EN733" s="3"/>
      <c r="EO733" s="3" t="s">
        <v>24</v>
      </c>
      <c r="EP733" s="3"/>
      <c r="EQ733" s="3">
        <v>0</v>
      </c>
      <c r="ER733" s="3">
        <v>3.45</v>
      </c>
      <c r="ES733" s="3">
        <v>3.45</v>
      </c>
      <c r="ET733" s="3">
        <v>0</v>
      </c>
      <c r="EU733" s="3">
        <v>0</v>
      </c>
      <c r="EV733" s="3">
        <v>0</v>
      </c>
      <c r="EW733" s="3">
        <v>0</v>
      </c>
      <c r="EX733" s="3">
        <v>0</v>
      </c>
      <c r="EY733" s="3"/>
      <c r="EZ733" s="3"/>
      <c r="FA733" s="3"/>
      <c r="FB733" s="3"/>
      <c r="FC733" s="3"/>
      <c r="FD733" s="3"/>
      <c r="FE733" s="3"/>
      <c r="FF733" s="3"/>
      <c r="FG733" s="3"/>
      <c r="FH733" s="3"/>
      <c r="FI733" s="3"/>
      <c r="FJ733" s="3"/>
      <c r="FK733" s="3"/>
      <c r="FL733" s="3"/>
      <c r="FM733" s="3"/>
      <c r="FN733" s="3"/>
      <c r="FO733" s="3"/>
      <c r="FP733" s="3"/>
      <c r="FQ733" s="3">
        <v>0</v>
      </c>
      <c r="FR733" s="3">
        <v>0</v>
      </c>
      <c r="FS733" s="3">
        <v>0</v>
      </c>
      <c r="FT733" s="3"/>
      <c r="FU733" s="3"/>
      <c r="FV733" s="3"/>
      <c r="FW733" s="3"/>
      <c r="FX733" s="3">
        <v>97</v>
      </c>
      <c r="FY733" s="3">
        <v>51</v>
      </c>
      <c r="FZ733" s="3"/>
      <c r="GA733" s="3" t="s">
        <v>3</v>
      </c>
      <c r="GB733" s="3"/>
      <c r="GC733" s="3"/>
      <c r="GD733" s="3">
        <v>1</v>
      </c>
      <c r="GE733" s="3"/>
      <c r="GF733" s="3">
        <v>-1305428159</v>
      </c>
      <c r="GG733" s="3">
        <v>2</v>
      </c>
      <c r="GH733" s="3">
        <v>1</v>
      </c>
      <c r="GI733" s="3">
        <v>-2</v>
      </c>
      <c r="GJ733" s="3">
        <v>0</v>
      </c>
      <c r="GK733" s="3">
        <v>0</v>
      </c>
      <c r="GL733" s="3">
        <f t="shared" si="933"/>
        <v>0</v>
      </c>
      <c r="GM733" s="3">
        <f t="shared" si="934"/>
        <v>22873.5</v>
      </c>
      <c r="GN733" s="3">
        <f t="shared" si="935"/>
        <v>0</v>
      </c>
      <c r="GO733" s="3">
        <f t="shared" si="936"/>
        <v>22873.5</v>
      </c>
      <c r="GP733" s="3">
        <f t="shared" si="937"/>
        <v>0</v>
      </c>
      <c r="GQ733" s="3"/>
      <c r="GR733" s="3">
        <v>0</v>
      </c>
      <c r="GS733" s="3">
        <v>3</v>
      </c>
      <c r="GT733" s="3">
        <v>0</v>
      </c>
      <c r="GU733" s="3" t="s">
        <v>3</v>
      </c>
      <c r="GV733" s="3">
        <f t="shared" si="938"/>
        <v>0</v>
      </c>
      <c r="GW733" s="3">
        <v>1</v>
      </c>
      <c r="GX733" s="3">
        <f t="shared" si="939"/>
        <v>0</v>
      </c>
      <c r="GY733" s="3"/>
      <c r="GZ733" s="3"/>
      <c r="HA733" s="3">
        <v>0</v>
      </c>
      <c r="HB733" s="3">
        <v>0</v>
      </c>
      <c r="HC733" s="3">
        <f t="shared" si="940"/>
        <v>0</v>
      </c>
      <c r="HD733" s="3"/>
      <c r="HE733" s="3" t="s">
        <v>3</v>
      </c>
      <c r="HF733" s="3" t="s">
        <v>3</v>
      </c>
      <c r="HG733" s="3"/>
      <c r="HH733" s="3"/>
      <c r="HI733" s="3"/>
      <c r="HJ733" s="3"/>
      <c r="HK733" s="3"/>
      <c r="HL733" s="3"/>
      <c r="HM733" s="3" t="s">
        <v>3</v>
      </c>
      <c r="HN733" s="3" t="s">
        <v>3</v>
      </c>
      <c r="HO733" s="3" t="s">
        <v>3</v>
      </c>
      <c r="HP733" s="3" t="s">
        <v>3</v>
      </c>
      <c r="HQ733" s="3" t="s">
        <v>3</v>
      </c>
      <c r="HR733" s="3"/>
      <c r="HS733" s="3">
        <v>0</v>
      </c>
      <c r="HT733" s="3"/>
      <c r="HU733" s="3"/>
      <c r="HV733" s="3"/>
      <c r="HW733" s="3"/>
      <c r="HX733" s="3"/>
      <c r="HY733" s="3"/>
      <c r="HZ733" s="3"/>
      <c r="IA733" s="3"/>
      <c r="IB733" s="3"/>
      <c r="IC733" s="3"/>
      <c r="ID733" s="3"/>
      <c r="IE733" s="3"/>
      <c r="IF733" s="3"/>
      <c r="IG733" s="3"/>
      <c r="IH733" s="3"/>
      <c r="II733" s="3"/>
      <c r="IJ733" s="3"/>
      <c r="IK733" s="3">
        <v>0</v>
      </c>
      <c r="IL733" s="3"/>
      <c r="IM733" s="3"/>
      <c r="IN733" s="3"/>
      <c r="IO733" s="3"/>
      <c r="IP733" s="3"/>
      <c r="IQ733" s="3"/>
      <c r="IR733" s="3"/>
      <c r="IS733" s="3"/>
      <c r="IT733" s="3"/>
      <c r="IU733" s="3"/>
    </row>
    <row r="734" spans="1:255" ht="409.5" x14ac:dyDescent="0.25">
      <c r="A734" s="4">
        <v>18</v>
      </c>
      <c r="B734" s="4">
        <v>1</v>
      </c>
      <c r="C734" s="4"/>
      <c r="D734" s="4"/>
      <c r="E734" s="4" t="s">
        <v>922</v>
      </c>
      <c r="F734" s="4" t="s">
        <v>923</v>
      </c>
      <c r="G734" s="4" t="s">
        <v>924</v>
      </c>
      <c r="H734" s="4" t="s">
        <v>769</v>
      </c>
      <c r="I734" s="4">
        <f>I732*J734</f>
        <v>6630</v>
      </c>
      <c r="J734" s="4">
        <v>102</v>
      </c>
      <c r="K734" s="4">
        <v>102</v>
      </c>
      <c r="L734" s="4"/>
      <c r="M734" s="4"/>
      <c r="N734" s="4"/>
      <c r="O734" s="4">
        <f t="shared" si="916"/>
        <v>86690.57</v>
      </c>
      <c r="P734" s="4">
        <f t="shared" si="917"/>
        <v>86690.57</v>
      </c>
      <c r="Q734" s="4">
        <f>(ROUND((ROUND(((ET734)*AV734*I734),2)*BB734),2)+ROUND((ROUND(((AE734-(EU734))*AV734*I734),2)*BS734),2))</f>
        <v>0</v>
      </c>
      <c r="R734" s="4">
        <f>(ROUND((ROUND(((EU734)*AV734*I734),2)*BS734),2)+ROUND((ROUND(((AE734-(EU734))*AV734*I734),2)*BS734),2))</f>
        <v>0</v>
      </c>
      <c r="S734" s="4">
        <f t="shared" si="918"/>
        <v>0</v>
      </c>
      <c r="T734" s="4">
        <f t="shared" si="919"/>
        <v>0</v>
      </c>
      <c r="U734" s="4">
        <f t="shared" si="920"/>
        <v>0</v>
      </c>
      <c r="V734" s="4">
        <f t="shared" si="921"/>
        <v>0</v>
      </c>
      <c r="W734" s="4">
        <f t="shared" si="922"/>
        <v>0</v>
      </c>
      <c r="X734" s="4">
        <f>(ROUND((((S734+ROUND((ROUND(((EU734)*AV734*I734),2)*BS734),2))*AT734)/100),2)+ROUND(((ROUND((ROUND(((AE734-(EU734))*AV734*I734),2)*BS734),2)*AT734)/100),2))</f>
        <v>0</v>
      </c>
      <c r="Y734" s="4">
        <f>(ROUND((((S734+ROUND((ROUND(((EU734)*AV734*I734),2)*BS734),2))*AU734)/100),2)+ROUND(((ROUND((ROUND(((AE734-(EU734))*AV734*I734),2)*BS734),2)*AU734)/100),2))</f>
        <v>0</v>
      </c>
      <c r="Z734" s="4"/>
      <c r="AA734" s="4">
        <v>55890823</v>
      </c>
      <c r="AB734" s="4">
        <f t="shared" si="923"/>
        <v>3.45</v>
      </c>
      <c r="AC734" s="4">
        <f>ROUND((ES734),6)</f>
        <v>3.45</v>
      </c>
      <c r="AD734" s="4">
        <f>ROUND((((ET734)-(EU734))+AE734),6)</f>
        <v>0</v>
      </c>
      <c r="AE734" s="4">
        <f>ROUND((EU734),6)</f>
        <v>0</v>
      </c>
      <c r="AF734" s="4">
        <f>ROUND((EV734),6)</f>
        <v>0</v>
      </c>
      <c r="AG734" s="4">
        <f t="shared" si="924"/>
        <v>0</v>
      </c>
      <c r="AH734" s="4">
        <f>(EW734)</f>
        <v>0</v>
      </c>
      <c r="AI734" s="4">
        <f>(EX734)</f>
        <v>0</v>
      </c>
      <c r="AJ734" s="4">
        <f t="shared" si="925"/>
        <v>0</v>
      </c>
      <c r="AK734" s="4">
        <v>3.45</v>
      </c>
      <c r="AL734" s="4">
        <v>3.45</v>
      </c>
      <c r="AM734" s="4">
        <v>0</v>
      </c>
      <c r="AN734" s="4">
        <v>0</v>
      </c>
      <c r="AO734" s="4">
        <v>0</v>
      </c>
      <c r="AP734" s="4">
        <v>0</v>
      </c>
      <c r="AQ734" s="4">
        <v>0</v>
      </c>
      <c r="AR734" s="4">
        <v>0</v>
      </c>
      <c r="AS734" s="4">
        <v>0</v>
      </c>
      <c r="AT734" s="4">
        <v>97</v>
      </c>
      <c r="AU734" s="4">
        <v>51</v>
      </c>
      <c r="AV734" s="4">
        <v>1</v>
      </c>
      <c r="AW734" s="4">
        <v>1</v>
      </c>
      <c r="AX734" s="4"/>
      <c r="AY734" s="4"/>
      <c r="AZ734" s="4">
        <v>1</v>
      </c>
      <c r="BA734" s="4">
        <v>1</v>
      </c>
      <c r="BB734" s="4">
        <v>1</v>
      </c>
      <c r="BC734" s="4">
        <v>3.79</v>
      </c>
      <c r="BD734" s="4" t="s">
        <v>3</v>
      </c>
      <c r="BE734" s="4" t="s">
        <v>3</v>
      </c>
      <c r="BF734" s="4" t="s">
        <v>3</v>
      </c>
      <c r="BG734" s="4" t="s">
        <v>3</v>
      </c>
      <c r="BH734" s="4">
        <v>3</v>
      </c>
      <c r="BI734" s="4">
        <v>2</v>
      </c>
      <c r="BJ734" s="4" t="s">
        <v>925</v>
      </c>
      <c r="BK734" s="4"/>
      <c r="BL734" s="4"/>
      <c r="BM734" s="4">
        <v>67</v>
      </c>
      <c r="BN734" s="4">
        <v>0</v>
      </c>
      <c r="BO734" s="4" t="s">
        <v>923</v>
      </c>
      <c r="BP734" s="4">
        <v>1</v>
      </c>
      <c r="BQ734" s="4">
        <v>40</v>
      </c>
      <c r="BR734" s="4">
        <v>0</v>
      </c>
      <c r="BS734" s="4">
        <v>1</v>
      </c>
      <c r="BT734" s="4">
        <v>1</v>
      </c>
      <c r="BU734" s="4">
        <v>1</v>
      </c>
      <c r="BV734" s="4">
        <v>1</v>
      </c>
      <c r="BW734" s="4">
        <v>1</v>
      </c>
      <c r="BX734" s="4">
        <v>1</v>
      </c>
      <c r="BY734" s="4" t="s">
        <v>3</v>
      </c>
      <c r="BZ734" s="4">
        <v>97</v>
      </c>
      <c r="CA734" s="4">
        <v>51</v>
      </c>
      <c r="CB734" s="4" t="s">
        <v>3</v>
      </c>
      <c r="CC734" s="4"/>
      <c r="CD734" s="4"/>
      <c r="CE734" s="4">
        <v>1566</v>
      </c>
      <c r="CF734" s="4">
        <v>0</v>
      </c>
      <c r="CG734" s="4">
        <v>0</v>
      </c>
      <c r="CH734" s="4"/>
      <c r="CI734" s="4"/>
      <c r="CJ734" s="4"/>
      <c r="CK734" s="4"/>
      <c r="CL734" s="4"/>
      <c r="CM734" s="4">
        <v>0</v>
      </c>
      <c r="CN734" s="10" t="s">
        <v>2529</v>
      </c>
      <c r="CO734" s="4">
        <v>0</v>
      </c>
      <c r="CP734" s="4">
        <f t="shared" si="926"/>
        <v>86690.57</v>
      </c>
      <c r="CQ734" s="4">
        <f t="shared" si="927"/>
        <v>13.08</v>
      </c>
      <c r="CR734" s="4">
        <f>(ROUND((ROUND(((ET734)*AV734*1),2)*BB734),2)+ROUND((ROUND(((AE734-(EU734))*AV734*1),2)*BS734),2))</f>
        <v>0</v>
      </c>
      <c r="CS734" s="4">
        <f>(ROUND((ROUND(((EU734)*AV734*1),2)*BS734),2)+ROUND((ROUND(((AE734-(EU734))*AV734*1),2)*BS734),2))</f>
        <v>0</v>
      </c>
      <c r="CT734" s="4">
        <f t="shared" si="928"/>
        <v>0</v>
      </c>
      <c r="CU734" s="4">
        <f t="shared" si="929"/>
        <v>0</v>
      </c>
      <c r="CV734" s="4">
        <f t="shared" si="930"/>
        <v>0</v>
      </c>
      <c r="CW734" s="4">
        <f t="shared" si="931"/>
        <v>0</v>
      </c>
      <c r="CX734" s="4">
        <f t="shared" si="932"/>
        <v>0</v>
      </c>
      <c r="CY734" s="4">
        <f>(ROUND((((S734+ROUND((ROUND(((EU734)*AV734*1),2)*BS734),2))*AT734)/100),2)+ROUND(((ROUND((ROUND(((AE734-(EU734))*AV734*1),2)*BS734),2)*AT734)/100),2))</f>
        <v>0</v>
      </c>
      <c r="CZ734" s="4">
        <f>(ROUND((((S734+ROUND((ROUND(((EU734)*AV734*1),2)*BS734),2))*AU734)/100),2)+ROUND(((ROUND((ROUND(((AE734-(EU734))*AV734*1),2)*BS734),2)*AU734)/100),2))</f>
        <v>0</v>
      </c>
      <c r="DA734" s="4"/>
      <c r="DB734" s="4"/>
      <c r="DC734" s="4" t="s">
        <v>3</v>
      </c>
      <c r="DD734" s="4" t="s">
        <v>3</v>
      </c>
      <c r="DE734" s="4" t="s">
        <v>3</v>
      </c>
      <c r="DF734" s="4" t="s">
        <v>3</v>
      </c>
      <c r="DG734" s="4" t="s">
        <v>3</v>
      </c>
      <c r="DH734" s="4" t="s">
        <v>3</v>
      </c>
      <c r="DI734" s="4" t="s">
        <v>3</v>
      </c>
      <c r="DJ734" s="4" t="s">
        <v>3</v>
      </c>
      <c r="DK734" s="4" t="s">
        <v>3</v>
      </c>
      <c r="DL734" s="4" t="s">
        <v>3</v>
      </c>
      <c r="DM734" s="4" t="s">
        <v>3</v>
      </c>
      <c r="DN734" s="4">
        <v>0</v>
      </c>
      <c r="DO734" s="4">
        <v>0</v>
      </c>
      <c r="DP734" s="4">
        <v>1</v>
      </c>
      <c r="DQ734" s="4">
        <v>1</v>
      </c>
      <c r="DR734" s="4"/>
      <c r="DS734" s="4"/>
      <c r="DT734" s="4"/>
      <c r="DU734" s="4">
        <v>1003</v>
      </c>
      <c r="DV734" s="4" t="s">
        <v>769</v>
      </c>
      <c r="DW734" s="4" t="s">
        <v>769</v>
      </c>
      <c r="DX734" s="4">
        <v>1</v>
      </c>
      <c r="DY734" s="4"/>
      <c r="DZ734" s="4" t="s">
        <v>3</v>
      </c>
      <c r="EA734" s="4" t="s">
        <v>3</v>
      </c>
      <c r="EB734" s="4" t="s">
        <v>3</v>
      </c>
      <c r="EC734" s="4" t="s">
        <v>3</v>
      </c>
      <c r="ED734" s="4"/>
      <c r="EE734" s="4">
        <v>57042957</v>
      </c>
      <c r="EF734" s="4">
        <v>40</v>
      </c>
      <c r="EG734" s="4" t="s">
        <v>33</v>
      </c>
      <c r="EH734" s="4">
        <v>0</v>
      </c>
      <c r="EI734" s="4" t="s">
        <v>3</v>
      </c>
      <c r="EJ734" s="4">
        <v>2</v>
      </c>
      <c r="EK734" s="4">
        <v>67</v>
      </c>
      <c r="EL734" s="4" t="s">
        <v>34</v>
      </c>
      <c r="EM734" s="4" t="s">
        <v>35</v>
      </c>
      <c r="EN734" s="4"/>
      <c r="EO734" s="4" t="s">
        <v>24</v>
      </c>
      <c r="EP734" s="4"/>
      <c r="EQ734" s="4">
        <v>0</v>
      </c>
      <c r="ER734" s="4">
        <v>3.45</v>
      </c>
      <c r="ES734" s="4">
        <v>3.45</v>
      </c>
      <c r="ET734" s="4">
        <v>0</v>
      </c>
      <c r="EU734" s="4">
        <v>0</v>
      </c>
      <c r="EV734" s="4">
        <v>0</v>
      </c>
      <c r="EW734" s="4">
        <v>0</v>
      </c>
      <c r="EX734" s="4">
        <v>0</v>
      </c>
      <c r="EY734" s="4"/>
      <c r="EZ734" s="4"/>
      <c r="FA734" s="4"/>
      <c r="FB734" s="4"/>
      <c r="FC734" s="4"/>
      <c r="FD734" s="4"/>
      <c r="FE734" s="4"/>
      <c r="FF734" s="4"/>
      <c r="FG734" s="4"/>
      <c r="FH734" s="4"/>
      <c r="FI734" s="4"/>
      <c r="FJ734" s="4"/>
      <c r="FK734" s="4"/>
      <c r="FL734" s="4"/>
      <c r="FM734" s="4"/>
      <c r="FN734" s="4"/>
      <c r="FO734" s="4"/>
      <c r="FP734" s="4"/>
      <c r="FQ734" s="4">
        <v>0</v>
      </c>
      <c r="FR734" s="4">
        <v>0</v>
      </c>
      <c r="FS734" s="4">
        <v>0</v>
      </c>
      <c r="FT734" s="4"/>
      <c r="FU734" s="4"/>
      <c r="FV734" s="4"/>
      <c r="FW734" s="4"/>
      <c r="FX734" s="4">
        <v>97</v>
      </c>
      <c r="FY734" s="4">
        <v>51</v>
      </c>
      <c r="FZ734" s="4"/>
      <c r="GA734" s="4" t="s">
        <v>3</v>
      </c>
      <c r="GB734" s="4"/>
      <c r="GC734" s="4"/>
      <c r="GD734" s="4">
        <v>1</v>
      </c>
      <c r="GE734" s="4"/>
      <c r="GF734" s="4">
        <v>-1305428159</v>
      </c>
      <c r="GG734" s="4">
        <v>2</v>
      </c>
      <c r="GH734" s="4">
        <v>1</v>
      </c>
      <c r="GI734" s="4">
        <v>2</v>
      </c>
      <c r="GJ734" s="4">
        <v>0</v>
      </c>
      <c r="GK734" s="4">
        <v>0</v>
      </c>
      <c r="GL734" s="4">
        <f t="shared" si="933"/>
        <v>0</v>
      </c>
      <c r="GM734" s="4">
        <f t="shared" si="934"/>
        <v>86690.57</v>
      </c>
      <c r="GN734" s="4">
        <f t="shared" si="935"/>
        <v>0</v>
      </c>
      <c r="GO734" s="4">
        <f t="shared" si="936"/>
        <v>86690.57</v>
      </c>
      <c r="GP734" s="4">
        <f t="shared" si="937"/>
        <v>0</v>
      </c>
      <c r="GQ734" s="4"/>
      <c r="GR734" s="4">
        <v>0</v>
      </c>
      <c r="GS734" s="4">
        <v>0</v>
      </c>
      <c r="GT734" s="4">
        <v>0</v>
      </c>
      <c r="GU734" s="4" t="s">
        <v>3</v>
      </c>
      <c r="GV734" s="4">
        <f t="shared" si="938"/>
        <v>0</v>
      </c>
      <c r="GW734" s="4">
        <v>1</v>
      </c>
      <c r="GX734" s="4">
        <f t="shared" si="939"/>
        <v>0</v>
      </c>
      <c r="GY734" s="4"/>
      <c r="GZ734" s="4"/>
      <c r="HA734" s="4">
        <v>0</v>
      </c>
      <c r="HB734" s="4">
        <v>0</v>
      </c>
      <c r="HC734" s="4">
        <f t="shared" si="940"/>
        <v>0</v>
      </c>
      <c r="HD734" s="4"/>
      <c r="HE734" s="4" t="s">
        <v>3</v>
      </c>
      <c r="HF734" s="4" t="s">
        <v>3</v>
      </c>
      <c r="HG734" s="4"/>
      <c r="HH734" s="4"/>
      <c r="HI734" s="4"/>
      <c r="HJ734" s="4"/>
      <c r="HK734" s="4"/>
      <c r="HL734" s="4"/>
      <c r="HM734" s="4" t="s">
        <v>3</v>
      </c>
      <c r="HN734" s="4" t="s">
        <v>3</v>
      </c>
      <c r="HO734" s="4" t="s">
        <v>3</v>
      </c>
      <c r="HP734" s="4" t="s">
        <v>3</v>
      </c>
      <c r="HQ734" s="4" t="s">
        <v>3</v>
      </c>
      <c r="HR734" s="4"/>
      <c r="HS734" s="4">
        <v>0</v>
      </c>
      <c r="HT734" s="4"/>
      <c r="HU734" s="4"/>
      <c r="HV734" s="4"/>
      <c r="HW734" s="4"/>
      <c r="HX734" s="4"/>
      <c r="HY734" s="4"/>
      <c r="HZ734" s="4"/>
      <c r="IA734" s="4"/>
      <c r="IB734" s="4"/>
      <c r="IC734" s="4"/>
      <c r="ID734" s="4"/>
      <c r="IE734" s="4"/>
      <c r="IF734" s="4"/>
      <c r="IG734" s="4"/>
      <c r="IH734" s="4"/>
      <c r="II734" s="4"/>
      <c r="IJ734" s="4"/>
      <c r="IK734" s="4">
        <v>0</v>
      </c>
      <c r="IL734" s="4"/>
      <c r="IM734" s="4"/>
      <c r="IN734" s="4"/>
      <c r="IO734" s="4"/>
      <c r="IP734" s="4"/>
      <c r="IQ734" s="4"/>
      <c r="IR734" s="4"/>
      <c r="IS734" s="4"/>
      <c r="IT734" s="4"/>
      <c r="IU734" s="4"/>
    </row>
    <row r="735" spans="1:255" ht="409.5" x14ac:dyDescent="0.25">
      <c r="A735" s="3">
        <v>17</v>
      </c>
      <c r="B735" s="3">
        <v>1</v>
      </c>
      <c r="C735" s="3"/>
      <c r="D735" s="3"/>
      <c r="E735" s="3" t="s">
        <v>926</v>
      </c>
      <c r="F735" s="3" t="s">
        <v>927</v>
      </c>
      <c r="G735" s="3" t="s">
        <v>928</v>
      </c>
      <c r="H735" s="3" t="s">
        <v>57</v>
      </c>
      <c r="I735" s="3">
        <f>ROUND((300)/100,9)</f>
        <v>3</v>
      </c>
      <c r="J735" s="3">
        <v>0</v>
      </c>
      <c r="K735" s="3">
        <f>ROUND((300)/100,9)</f>
        <v>3</v>
      </c>
      <c r="L735" s="3"/>
      <c r="M735" s="3"/>
      <c r="N735" s="3"/>
      <c r="O735" s="3">
        <f t="shared" si="916"/>
        <v>4010.1</v>
      </c>
      <c r="P735" s="3">
        <f t="shared" si="917"/>
        <v>2943</v>
      </c>
      <c r="Q735" s="3">
        <f>(ROUND((ROUND((((ET735*1.2))*AV735*I735),2)*BB735),2)+ROUND((ROUND(((AE735-((EU735*1.2)))*AV735*I735),2)*BS735),2))</f>
        <v>105.88</v>
      </c>
      <c r="R735" s="3">
        <f>(ROUND((ROUND((((EU735*1.2))*AV735*I735),2)*BS735),2)+ROUND((ROUND(((AE735-((EU735*1.2)))*AV735*I735),2)*BS735),2))</f>
        <v>4.75</v>
      </c>
      <c r="S735" s="3">
        <f t="shared" si="918"/>
        <v>961.22</v>
      </c>
      <c r="T735" s="3">
        <f t="shared" si="919"/>
        <v>0</v>
      </c>
      <c r="U735" s="3">
        <f t="shared" si="920"/>
        <v>78.022439999999989</v>
      </c>
      <c r="V735" s="3">
        <f t="shared" si="921"/>
        <v>0</v>
      </c>
      <c r="W735" s="3">
        <f t="shared" si="922"/>
        <v>0</v>
      </c>
      <c r="X735" s="3">
        <f>(ROUND((((S735+ROUND((ROUND((((EU735*1.2))*AV735*I735),2)*BS735),2))*AT735)/100),2)+ROUND(((ROUND((ROUND(((AE735-((EU735*1.2)))*AV735*I735),2)*BS735),2)*AT735)/100),2))</f>
        <v>936.99</v>
      </c>
      <c r="Y735" s="3">
        <f>(ROUND((((S735+ROUND((ROUND((((EU735*1.2))*AV735*I735),2)*BS735),2))*AU735)/100),2)+ROUND(((ROUND((ROUND(((AE735-((EU735*1.2)))*AV735*I735),2)*BS735),2)*AU735)/100),2))</f>
        <v>492.64</v>
      </c>
      <c r="Z735" s="3"/>
      <c r="AA735" s="3">
        <v>54971259</v>
      </c>
      <c r="AB735" s="3">
        <f t="shared" si="923"/>
        <v>1320.732</v>
      </c>
      <c r="AC735" s="3">
        <f>ROUND(((ES735*1)),6)</f>
        <v>981</v>
      </c>
      <c r="AD735" s="3">
        <f>ROUND(((((ET735*1.2))-((EU735*1.2)))+AE735),6)</f>
        <v>33.707999999999998</v>
      </c>
      <c r="AE735" s="3">
        <f>ROUND(((EU735*1.2)),6)</f>
        <v>1.512</v>
      </c>
      <c r="AF735" s="3">
        <f>ROUND(((EV735*1.2)),6)</f>
        <v>306.024</v>
      </c>
      <c r="AG735" s="3">
        <f t="shared" si="924"/>
        <v>0</v>
      </c>
      <c r="AH735" s="3">
        <f>((EW735*1.2))</f>
        <v>24.84</v>
      </c>
      <c r="AI735" s="3">
        <f>((EX735*1.2))</f>
        <v>0</v>
      </c>
      <c r="AJ735" s="3">
        <f t="shared" si="925"/>
        <v>0</v>
      </c>
      <c r="AK735" s="3">
        <v>1264.1099999999999</v>
      </c>
      <c r="AL735" s="3">
        <v>981</v>
      </c>
      <c r="AM735" s="3">
        <v>28.09</v>
      </c>
      <c r="AN735" s="3">
        <v>1.26</v>
      </c>
      <c r="AO735" s="3">
        <v>255.02</v>
      </c>
      <c r="AP735" s="3">
        <v>0</v>
      </c>
      <c r="AQ735" s="3">
        <v>20.7</v>
      </c>
      <c r="AR735" s="3">
        <v>0</v>
      </c>
      <c r="AS735" s="3">
        <v>0</v>
      </c>
      <c r="AT735" s="3">
        <v>97</v>
      </c>
      <c r="AU735" s="3">
        <v>51</v>
      </c>
      <c r="AV735" s="3">
        <v>1.0469999999999999</v>
      </c>
      <c r="AW735" s="3">
        <v>1</v>
      </c>
      <c r="AX735" s="3"/>
      <c r="AY735" s="3"/>
      <c r="AZ735" s="3">
        <v>1</v>
      </c>
      <c r="BA735" s="3">
        <v>1</v>
      </c>
      <c r="BB735" s="3">
        <v>1</v>
      </c>
      <c r="BC735" s="3">
        <v>1</v>
      </c>
      <c r="BD735" s="3" t="s">
        <v>3</v>
      </c>
      <c r="BE735" s="3" t="s">
        <v>3</v>
      </c>
      <c r="BF735" s="3" t="s">
        <v>3</v>
      </c>
      <c r="BG735" s="3" t="s">
        <v>3</v>
      </c>
      <c r="BH735" s="3">
        <v>0</v>
      </c>
      <c r="BI735" s="3">
        <v>2</v>
      </c>
      <c r="BJ735" s="3" t="s">
        <v>929</v>
      </c>
      <c r="BK735" s="3"/>
      <c r="BL735" s="3"/>
      <c r="BM735" s="3">
        <v>67</v>
      </c>
      <c r="BN735" s="3">
        <v>0</v>
      </c>
      <c r="BO735" s="3" t="s">
        <v>927</v>
      </c>
      <c r="BP735" s="3">
        <v>1</v>
      </c>
      <c r="BQ735" s="3">
        <v>40</v>
      </c>
      <c r="BR735" s="3">
        <v>0</v>
      </c>
      <c r="BS735" s="3">
        <v>1</v>
      </c>
      <c r="BT735" s="3">
        <v>1</v>
      </c>
      <c r="BU735" s="3">
        <v>1</v>
      </c>
      <c r="BV735" s="3">
        <v>1</v>
      </c>
      <c r="BW735" s="3">
        <v>1</v>
      </c>
      <c r="BX735" s="3">
        <v>1</v>
      </c>
      <c r="BY735" s="3" t="s">
        <v>3</v>
      </c>
      <c r="BZ735" s="3">
        <v>97</v>
      </c>
      <c r="CA735" s="3">
        <v>51</v>
      </c>
      <c r="CB735" s="3" t="s">
        <v>3</v>
      </c>
      <c r="CC735" s="3"/>
      <c r="CD735" s="3"/>
      <c r="CE735" s="3">
        <v>1566</v>
      </c>
      <c r="CF735" s="3">
        <v>0</v>
      </c>
      <c r="CG735" s="3">
        <v>0</v>
      </c>
      <c r="CH735" s="3"/>
      <c r="CI735" s="3"/>
      <c r="CJ735" s="3"/>
      <c r="CK735" s="3"/>
      <c r="CL735" s="3"/>
      <c r="CM735" s="3">
        <v>0</v>
      </c>
      <c r="CN735" s="9" t="s">
        <v>2491</v>
      </c>
      <c r="CO735" s="3">
        <v>0</v>
      </c>
      <c r="CP735" s="3">
        <f t="shared" si="926"/>
        <v>4010.1000000000004</v>
      </c>
      <c r="CQ735" s="3">
        <f t="shared" si="927"/>
        <v>981</v>
      </c>
      <c r="CR735" s="3">
        <f>(ROUND((ROUND((((ET735*1.2))*AV735*1),2)*BB735),2)+ROUND((ROUND(((AE735-((EU735*1.2)))*AV735*1),2)*BS735),2))</f>
        <v>35.29</v>
      </c>
      <c r="CS735" s="3">
        <f>(ROUND((ROUND((((EU735*1.2))*AV735*1),2)*BS735),2)+ROUND((ROUND(((AE735-((EU735*1.2)))*AV735*1),2)*BS735),2))</f>
        <v>1.58</v>
      </c>
      <c r="CT735" s="3">
        <f t="shared" si="928"/>
        <v>320.41000000000003</v>
      </c>
      <c r="CU735" s="3">
        <f t="shared" si="929"/>
        <v>0</v>
      </c>
      <c r="CV735" s="3">
        <f t="shared" si="930"/>
        <v>26.007479999999997</v>
      </c>
      <c r="CW735" s="3">
        <f t="shared" si="931"/>
        <v>0</v>
      </c>
      <c r="CX735" s="3">
        <f t="shared" si="932"/>
        <v>0</v>
      </c>
      <c r="CY735" s="3">
        <f>(ROUND((((S735+ROUND((ROUND((((EU735*1.2))*AV735*1),2)*BS735),2))*AT735)/100),2)+ROUND(((ROUND((ROUND(((AE735-((EU735*1.2)))*AV735*1),2)*BS735),2)*AT735)/100),2))</f>
        <v>933.92</v>
      </c>
      <c r="CZ735" s="3">
        <f>(ROUND((((S735+ROUND((ROUND((((EU735*1.2))*AV735*1),2)*BS735),2))*AU735)/100),2)+ROUND(((ROUND((ROUND(((AE735-((EU735*1.2)))*AV735*1),2)*BS735),2)*AU735)/100),2))</f>
        <v>491.03</v>
      </c>
      <c r="DA735" s="3"/>
      <c r="DB735" s="3">
        <v>171</v>
      </c>
      <c r="DC735" s="3" t="s">
        <v>3</v>
      </c>
      <c r="DD735" s="3" t="s">
        <v>22</v>
      </c>
      <c r="DE735" s="3" t="s">
        <v>42</v>
      </c>
      <c r="DF735" s="3" t="s">
        <v>42</v>
      </c>
      <c r="DG735" s="3" t="s">
        <v>42</v>
      </c>
      <c r="DH735" s="3" t="s">
        <v>3</v>
      </c>
      <c r="DI735" s="3" t="s">
        <v>42</v>
      </c>
      <c r="DJ735" s="3" t="s">
        <v>42</v>
      </c>
      <c r="DK735" s="3" t="s">
        <v>3</v>
      </c>
      <c r="DL735" s="3" t="s">
        <v>3</v>
      </c>
      <c r="DM735" s="3" t="s">
        <v>3</v>
      </c>
      <c r="DN735" s="3">
        <v>0</v>
      </c>
      <c r="DO735" s="3">
        <v>0</v>
      </c>
      <c r="DP735" s="3">
        <v>1</v>
      </c>
      <c r="DQ735" s="3">
        <v>1</v>
      </c>
      <c r="DR735" s="3"/>
      <c r="DS735" s="3"/>
      <c r="DT735" s="3"/>
      <c r="DU735" s="3">
        <v>1003</v>
      </c>
      <c r="DV735" s="3" t="s">
        <v>57</v>
      </c>
      <c r="DW735" s="3" t="s">
        <v>57</v>
      </c>
      <c r="DX735" s="3">
        <v>100</v>
      </c>
      <c r="DY735" s="3"/>
      <c r="DZ735" s="3" t="s">
        <v>3</v>
      </c>
      <c r="EA735" s="3" t="s">
        <v>3</v>
      </c>
      <c r="EB735" s="3" t="s">
        <v>3</v>
      </c>
      <c r="EC735" s="3" t="s">
        <v>3</v>
      </c>
      <c r="ED735" s="3"/>
      <c r="EE735" s="3">
        <v>57042957</v>
      </c>
      <c r="EF735" s="3">
        <v>40</v>
      </c>
      <c r="EG735" s="3" t="s">
        <v>33</v>
      </c>
      <c r="EH735" s="3">
        <v>0</v>
      </c>
      <c r="EI735" s="3" t="s">
        <v>3</v>
      </c>
      <c r="EJ735" s="3">
        <v>2</v>
      </c>
      <c r="EK735" s="3">
        <v>67</v>
      </c>
      <c r="EL735" s="3" t="s">
        <v>34</v>
      </c>
      <c r="EM735" s="3" t="s">
        <v>35</v>
      </c>
      <c r="EN735" s="3"/>
      <c r="EO735" s="3" t="s">
        <v>46</v>
      </c>
      <c r="EP735" s="3"/>
      <c r="EQ735" s="3">
        <v>0</v>
      </c>
      <c r="ER735" s="3">
        <v>1264.1099999999999</v>
      </c>
      <c r="ES735" s="3">
        <v>981</v>
      </c>
      <c r="ET735" s="3">
        <v>28.09</v>
      </c>
      <c r="EU735" s="3">
        <v>1.26</v>
      </c>
      <c r="EV735" s="3">
        <v>255.02</v>
      </c>
      <c r="EW735" s="3">
        <v>20.7</v>
      </c>
      <c r="EX735" s="3">
        <v>0</v>
      </c>
      <c r="EY735" s="3">
        <v>0</v>
      </c>
      <c r="EZ735" s="3"/>
      <c r="FA735" s="3"/>
      <c r="FB735" s="3"/>
      <c r="FC735" s="3"/>
      <c r="FD735" s="3"/>
      <c r="FE735" s="3"/>
      <c r="FF735" s="3"/>
      <c r="FG735" s="3"/>
      <c r="FH735" s="3"/>
      <c r="FI735" s="3"/>
      <c r="FJ735" s="3"/>
      <c r="FK735" s="3"/>
      <c r="FL735" s="3"/>
      <c r="FM735" s="3"/>
      <c r="FN735" s="3"/>
      <c r="FO735" s="3"/>
      <c r="FP735" s="3"/>
      <c r="FQ735" s="3">
        <v>0</v>
      </c>
      <c r="FR735" s="3">
        <v>0</v>
      </c>
      <c r="FS735" s="3">
        <v>0</v>
      </c>
      <c r="FT735" s="3"/>
      <c r="FU735" s="3"/>
      <c r="FV735" s="3"/>
      <c r="FW735" s="3"/>
      <c r="FX735" s="3">
        <v>97</v>
      </c>
      <c r="FY735" s="3">
        <v>51</v>
      </c>
      <c r="FZ735" s="3"/>
      <c r="GA735" s="3" t="s">
        <v>3</v>
      </c>
      <c r="GB735" s="3"/>
      <c r="GC735" s="3"/>
      <c r="GD735" s="3">
        <v>1</v>
      </c>
      <c r="GE735" s="3"/>
      <c r="GF735" s="3">
        <v>242247751</v>
      </c>
      <c r="GG735" s="3">
        <v>2</v>
      </c>
      <c r="GH735" s="3">
        <v>1</v>
      </c>
      <c r="GI735" s="3">
        <v>2</v>
      </c>
      <c r="GJ735" s="3">
        <v>0</v>
      </c>
      <c r="GK735" s="3">
        <v>0</v>
      </c>
      <c r="GL735" s="3">
        <f t="shared" si="933"/>
        <v>0</v>
      </c>
      <c r="GM735" s="3">
        <f t="shared" si="934"/>
        <v>5439.73</v>
      </c>
      <c r="GN735" s="3">
        <f t="shared" si="935"/>
        <v>0</v>
      </c>
      <c r="GO735" s="3">
        <f t="shared" si="936"/>
        <v>5439.73</v>
      </c>
      <c r="GP735" s="3">
        <f t="shared" si="937"/>
        <v>0</v>
      </c>
      <c r="GQ735" s="3"/>
      <c r="GR735" s="3">
        <v>0</v>
      </c>
      <c r="GS735" s="3">
        <v>3</v>
      </c>
      <c r="GT735" s="3">
        <v>0</v>
      </c>
      <c r="GU735" s="3" t="s">
        <v>3</v>
      </c>
      <c r="GV735" s="3">
        <f t="shared" si="938"/>
        <v>0</v>
      </c>
      <c r="GW735" s="3">
        <v>1</v>
      </c>
      <c r="GX735" s="3">
        <f t="shared" si="939"/>
        <v>0</v>
      </c>
      <c r="GY735" s="3"/>
      <c r="GZ735" s="3"/>
      <c r="HA735" s="3">
        <v>0</v>
      </c>
      <c r="HB735" s="3">
        <v>0</v>
      </c>
      <c r="HC735" s="3">
        <f t="shared" si="940"/>
        <v>0</v>
      </c>
      <c r="HD735" s="3"/>
      <c r="HE735" s="3" t="s">
        <v>3</v>
      </c>
      <c r="HF735" s="3" t="s">
        <v>3</v>
      </c>
      <c r="HG735" s="3"/>
      <c r="HH735" s="3"/>
      <c r="HI735" s="3"/>
      <c r="HJ735" s="3"/>
      <c r="HK735" s="3"/>
      <c r="HL735" s="3"/>
      <c r="HM735" s="3" t="s">
        <v>3</v>
      </c>
      <c r="HN735" s="3" t="s">
        <v>3</v>
      </c>
      <c r="HO735" s="3" t="s">
        <v>3</v>
      </c>
      <c r="HP735" s="3" t="s">
        <v>3</v>
      </c>
      <c r="HQ735" s="3" t="s">
        <v>3</v>
      </c>
      <c r="HR735" s="3"/>
      <c r="HS735" s="3">
        <v>0</v>
      </c>
      <c r="HT735" s="3"/>
      <c r="HU735" s="3"/>
      <c r="HV735" s="3"/>
      <c r="HW735" s="3"/>
      <c r="HX735" s="3"/>
      <c r="HY735" s="3"/>
      <c r="HZ735" s="3"/>
      <c r="IA735" s="3"/>
      <c r="IB735" s="3"/>
      <c r="IC735" s="3"/>
      <c r="ID735" s="3"/>
      <c r="IE735" s="3"/>
      <c r="IF735" s="3"/>
      <c r="IG735" s="3"/>
      <c r="IH735" s="3"/>
      <c r="II735" s="3"/>
      <c r="IJ735" s="3"/>
      <c r="IK735" s="3">
        <v>0</v>
      </c>
      <c r="IL735" s="3"/>
      <c r="IM735" s="3"/>
      <c r="IN735" s="3"/>
      <c r="IO735" s="3"/>
      <c r="IP735" s="3"/>
      <c r="IQ735" s="3"/>
      <c r="IR735" s="3"/>
      <c r="IS735" s="3"/>
      <c r="IT735" s="3"/>
      <c r="IU735" s="3"/>
    </row>
    <row r="736" spans="1:255" ht="409.5" x14ac:dyDescent="0.25">
      <c r="A736" s="4">
        <v>17</v>
      </c>
      <c r="B736" s="4">
        <v>1</v>
      </c>
      <c r="C736" s="4"/>
      <c r="D736" s="4"/>
      <c r="E736" s="4" t="s">
        <v>926</v>
      </c>
      <c r="F736" s="4" t="s">
        <v>927</v>
      </c>
      <c r="G736" s="4" t="s">
        <v>928</v>
      </c>
      <c r="H736" s="4" t="s">
        <v>57</v>
      </c>
      <c r="I736" s="4">
        <f>ROUND((300)/100,9)</f>
        <v>3</v>
      </c>
      <c r="J736" s="4">
        <v>0</v>
      </c>
      <c r="K736" s="4">
        <f>ROUND((300)/100,9)</f>
        <v>3</v>
      </c>
      <c r="L736" s="4"/>
      <c r="M736" s="4"/>
      <c r="N736" s="4"/>
      <c r="O736" s="4">
        <f t="shared" si="916"/>
        <v>62483.3</v>
      </c>
      <c r="P736" s="4">
        <f t="shared" si="917"/>
        <v>6827.76</v>
      </c>
      <c r="Q736" s="4">
        <f>(ROUND((ROUND((((ET736*1.2))*AV736*I736),2)*BB736),2)+ROUND((ROUND(((AE736-((EU736*1.2)))*AV736*I736),2)*BS736),2))</f>
        <v>1490.79</v>
      </c>
      <c r="R736" s="4">
        <f>(ROUND((ROUND((((EU736*1.2))*AV736*I736),2)*BS736),2)+ROUND((ROUND(((AE736-((EU736*1.2)))*AV736*I736),2)*BS736),2))</f>
        <v>267.66000000000003</v>
      </c>
      <c r="S736" s="4">
        <f t="shared" si="918"/>
        <v>54164.75</v>
      </c>
      <c r="T736" s="4">
        <f t="shared" si="919"/>
        <v>0</v>
      </c>
      <c r="U736" s="4">
        <f t="shared" si="920"/>
        <v>78.022439999999989</v>
      </c>
      <c r="V736" s="4">
        <f t="shared" si="921"/>
        <v>0</v>
      </c>
      <c r="W736" s="4">
        <f t="shared" si="922"/>
        <v>0</v>
      </c>
      <c r="X736" s="4">
        <f>(ROUND((((S736+ROUND((ROUND((((EU736*1.2))*AV736*I736),2)*BS736),2))*AT736)/100),2)+ROUND(((ROUND((ROUND(((AE736-((EU736*1.2)))*AV736*I736),2)*BS736),2)*AT736)/100),2))</f>
        <v>52799.44</v>
      </c>
      <c r="Y736" s="4">
        <f>(ROUND((((S736+ROUND((ROUND((((EU736*1.2))*AV736*I736),2)*BS736),2))*AU736)/100),2)+ROUND(((ROUND((ROUND(((AE736-((EU736*1.2)))*AV736*I736),2)*BS736),2)*AU736)/100),2))</f>
        <v>27760.53</v>
      </c>
      <c r="Z736" s="4"/>
      <c r="AA736" s="4">
        <v>55890823</v>
      </c>
      <c r="AB736" s="4">
        <f t="shared" si="923"/>
        <v>1320.732</v>
      </c>
      <c r="AC736" s="4">
        <f>ROUND(((ES736*1)),6)</f>
        <v>981</v>
      </c>
      <c r="AD736" s="4">
        <f>ROUND(((((ET736*1.2))-((EU736*1.2)))+AE736),6)</f>
        <v>33.707999999999998</v>
      </c>
      <c r="AE736" s="4">
        <f>ROUND(((EU736*1.2)),6)</f>
        <v>1.512</v>
      </c>
      <c r="AF736" s="4">
        <f>ROUND(((EV736*1.2)),6)</f>
        <v>306.024</v>
      </c>
      <c r="AG736" s="4">
        <f t="shared" si="924"/>
        <v>0</v>
      </c>
      <c r="AH736" s="4">
        <f>((EW736*1.2))</f>
        <v>24.84</v>
      </c>
      <c r="AI736" s="4">
        <f>((EX736*1.2))</f>
        <v>0</v>
      </c>
      <c r="AJ736" s="4">
        <f t="shared" si="925"/>
        <v>0</v>
      </c>
      <c r="AK736" s="4">
        <v>1264.1099999999999</v>
      </c>
      <c r="AL736" s="4">
        <v>981</v>
      </c>
      <c r="AM736" s="4">
        <v>28.09</v>
      </c>
      <c r="AN736" s="4">
        <v>1.26</v>
      </c>
      <c r="AO736" s="4">
        <v>255.02</v>
      </c>
      <c r="AP736" s="4">
        <v>0</v>
      </c>
      <c r="AQ736" s="4">
        <v>20.7</v>
      </c>
      <c r="AR736" s="4">
        <v>0</v>
      </c>
      <c r="AS736" s="4">
        <v>0</v>
      </c>
      <c r="AT736" s="4">
        <v>97</v>
      </c>
      <c r="AU736" s="4">
        <v>51</v>
      </c>
      <c r="AV736" s="4">
        <v>1.0469999999999999</v>
      </c>
      <c r="AW736" s="4">
        <v>1</v>
      </c>
      <c r="AX736" s="4"/>
      <c r="AY736" s="4"/>
      <c r="AZ736" s="4">
        <v>1</v>
      </c>
      <c r="BA736" s="4">
        <v>56.35</v>
      </c>
      <c r="BB736" s="4">
        <v>14.08</v>
      </c>
      <c r="BC736" s="4">
        <v>2.3199999999999998</v>
      </c>
      <c r="BD736" s="4" t="s">
        <v>3</v>
      </c>
      <c r="BE736" s="4" t="s">
        <v>3</v>
      </c>
      <c r="BF736" s="4" t="s">
        <v>3</v>
      </c>
      <c r="BG736" s="4" t="s">
        <v>3</v>
      </c>
      <c r="BH736" s="4">
        <v>0</v>
      </c>
      <c r="BI736" s="4">
        <v>2</v>
      </c>
      <c r="BJ736" s="4" t="s">
        <v>929</v>
      </c>
      <c r="BK736" s="4"/>
      <c r="BL736" s="4"/>
      <c r="BM736" s="4">
        <v>67</v>
      </c>
      <c r="BN736" s="4">
        <v>0</v>
      </c>
      <c r="BO736" s="4" t="s">
        <v>927</v>
      </c>
      <c r="BP736" s="4">
        <v>1</v>
      </c>
      <c r="BQ736" s="4">
        <v>40</v>
      </c>
      <c r="BR736" s="4">
        <v>0</v>
      </c>
      <c r="BS736" s="4">
        <v>56.35</v>
      </c>
      <c r="BT736" s="4">
        <v>1</v>
      </c>
      <c r="BU736" s="4">
        <v>1</v>
      </c>
      <c r="BV736" s="4">
        <v>1</v>
      </c>
      <c r="BW736" s="4">
        <v>1</v>
      </c>
      <c r="BX736" s="4">
        <v>1</v>
      </c>
      <c r="BY736" s="4" t="s">
        <v>3</v>
      </c>
      <c r="BZ736" s="4">
        <v>97</v>
      </c>
      <c r="CA736" s="4">
        <v>51</v>
      </c>
      <c r="CB736" s="4" t="s">
        <v>3</v>
      </c>
      <c r="CC736" s="4"/>
      <c r="CD736" s="4"/>
      <c r="CE736" s="4">
        <v>1566</v>
      </c>
      <c r="CF736" s="4">
        <v>0</v>
      </c>
      <c r="CG736" s="4">
        <v>0</v>
      </c>
      <c r="CH736" s="4"/>
      <c r="CI736" s="4"/>
      <c r="CJ736" s="4"/>
      <c r="CK736" s="4"/>
      <c r="CL736" s="4"/>
      <c r="CM736" s="4">
        <v>0</v>
      </c>
      <c r="CN736" s="10" t="s">
        <v>2491</v>
      </c>
      <c r="CO736" s="4">
        <v>0</v>
      </c>
      <c r="CP736" s="4">
        <f t="shared" si="926"/>
        <v>62483.3</v>
      </c>
      <c r="CQ736" s="4">
        <f t="shared" si="927"/>
        <v>2275.92</v>
      </c>
      <c r="CR736" s="4">
        <f>(ROUND((ROUND((((ET736*1.2))*AV736*1),2)*BB736),2)+ROUND((ROUND(((AE736-((EU736*1.2)))*AV736*1),2)*BS736),2))</f>
        <v>496.88</v>
      </c>
      <c r="CS736" s="4">
        <f>(ROUND((ROUND((((EU736*1.2))*AV736*1),2)*BS736),2)+ROUND((ROUND(((AE736-((EU736*1.2)))*AV736*1),2)*BS736),2))</f>
        <v>89.03</v>
      </c>
      <c r="CT736" s="4">
        <f t="shared" si="928"/>
        <v>18055.099999999999</v>
      </c>
      <c r="CU736" s="4">
        <f t="shared" si="929"/>
        <v>0</v>
      </c>
      <c r="CV736" s="4">
        <f t="shared" si="930"/>
        <v>26.007479999999997</v>
      </c>
      <c r="CW736" s="4">
        <f t="shared" si="931"/>
        <v>0</v>
      </c>
      <c r="CX736" s="4">
        <f t="shared" si="932"/>
        <v>0</v>
      </c>
      <c r="CY736" s="4">
        <f>(ROUND((((S736+ROUND((ROUND((((EU736*1.2))*AV736*1),2)*BS736),2))*AT736)/100),2)+ROUND(((ROUND((ROUND(((AE736-((EU736*1.2)))*AV736*1),2)*BS736),2)*AT736)/100),2))</f>
        <v>52626.17</v>
      </c>
      <c r="CZ736" s="4">
        <f>(ROUND((((S736+ROUND((ROUND((((EU736*1.2))*AV736*1),2)*BS736),2))*AU736)/100),2)+ROUND(((ROUND((ROUND(((AE736-((EU736*1.2)))*AV736*1),2)*BS736),2)*AU736)/100),2))</f>
        <v>27669.43</v>
      </c>
      <c r="DA736" s="4"/>
      <c r="DB736" s="4">
        <v>172</v>
      </c>
      <c r="DC736" s="4" t="s">
        <v>3</v>
      </c>
      <c r="DD736" s="4" t="s">
        <v>22</v>
      </c>
      <c r="DE736" s="4" t="s">
        <v>42</v>
      </c>
      <c r="DF736" s="4" t="s">
        <v>42</v>
      </c>
      <c r="DG736" s="4" t="s">
        <v>42</v>
      </c>
      <c r="DH736" s="4" t="s">
        <v>3</v>
      </c>
      <c r="DI736" s="4" t="s">
        <v>42</v>
      </c>
      <c r="DJ736" s="4" t="s">
        <v>42</v>
      </c>
      <c r="DK736" s="4" t="s">
        <v>3</v>
      </c>
      <c r="DL736" s="4" t="s">
        <v>3</v>
      </c>
      <c r="DM736" s="4" t="s">
        <v>3</v>
      </c>
      <c r="DN736" s="4">
        <v>0</v>
      </c>
      <c r="DO736" s="4">
        <v>0</v>
      </c>
      <c r="DP736" s="4">
        <v>1</v>
      </c>
      <c r="DQ736" s="4">
        <v>1</v>
      </c>
      <c r="DR736" s="4"/>
      <c r="DS736" s="4"/>
      <c r="DT736" s="4"/>
      <c r="DU736" s="4">
        <v>1003</v>
      </c>
      <c r="DV736" s="4" t="s">
        <v>57</v>
      </c>
      <c r="DW736" s="4" t="s">
        <v>57</v>
      </c>
      <c r="DX736" s="4">
        <v>100</v>
      </c>
      <c r="DY736" s="4"/>
      <c r="DZ736" s="4" t="s">
        <v>3</v>
      </c>
      <c r="EA736" s="4" t="s">
        <v>3</v>
      </c>
      <c r="EB736" s="4" t="s">
        <v>3</v>
      </c>
      <c r="EC736" s="4" t="s">
        <v>3</v>
      </c>
      <c r="ED736" s="4"/>
      <c r="EE736" s="4">
        <v>57042957</v>
      </c>
      <c r="EF736" s="4">
        <v>40</v>
      </c>
      <c r="EG736" s="4" t="s">
        <v>33</v>
      </c>
      <c r="EH736" s="4">
        <v>0</v>
      </c>
      <c r="EI736" s="4" t="s">
        <v>3</v>
      </c>
      <c r="EJ736" s="4">
        <v>2</v>
      </c>
      <c r="EK736" s="4">
        <v>67</v>
      </c>
      <c r="EL736" s="4" t="s">
        <v>34</v>
      </c>
      <c r="EM736" s="4" t="s">
        <v>35</v>
      </c>
      <c r="EN736" s="4"/>
      <c r="EO736" s="4" t="s">
        <v>46</v>
      </c>
      <c r="EP736" s="4"/>
      <c r="EQ736" s="4">
        <v>0</v>
      </c>
      <c r="ER736" s="4">
        <v>1264.1099999999999</v>
      </c>
      <c r="ES736" s="4">
        <v>981</v>
      </c>
      <c r="ET736" s="4">
        <v>28.09</v>
      </c>
      <c r="EU736" s="4">
        <v>1.26</v>
      </c>
      <c r="EV736" s="4">
        <v>255.02</v>
      </c>
      <c r="EW736" s="4">
        <v>20.7</v>
      </c>
      <c r="EX736" s="4">
        <v>0</v>
      </c>
      <c r="EY736" s="4">
        <v>0</v>
      </c>
      <c r="EZ736" s="4"/>
      <c r="FA736" s="4"/>
      <c r="FB736" s="4"/>
      <c r="FC736" s="4"/>
      <c r="FD736" s="4"/>
      <c r="FE736" s="4"/>
      <c r="FF736" s="4"/>
      <c r="FG736" s="4"/>
      <c r="FH736" s="4"/>
      <c r="FI736" s="4"/>
      <c r="FJ736" s="4"/>
      <c r="FK736" s="4"/>
      <c r="FL736" s="4"/>
      <c r="FM736" s="4"/>
      <c r="FN736" s="4"/>
      <c r="FO736" s="4"/>
      <c r="FP736" s="4"/>
      <c r="FQ736" s="4">
        <v>0</v>
      </c>
      <c r="FR736" s="4">
        <v>0</v>
      </c>
      <c r="FS736" s="4">
        <v>0</v>
      </c>
      <c r="FT736" s="4"/>
      <c r="FU736" s="4"/>
      <c r="FV736" s="4"/>
      <c r="FW736" s="4"/>
      <c r="FX736" s="4">
        <v>97</v>
      </c>
      <c r="FY736" s="4">
        <v>51</v>
      </c>
      <c r="FZ736" s="4"/>
      <c r="GA736" s="4" t="s">
        <v>3</v>
      </c>
      <c r="GB736" s="4"/>
      <c r="GC736" s="4"/>
      <c r="GD736" s="4">
        <v>1</v>
      </c>
      <c r="GE736" s="4"/>
      <c r="GF736" s="4">
        <v>242247751</v>
      </c>
      <c r="GG736" s="4">
        <v>2</v>
      </c>
      <c r="GH736" s="4">
        <v>1</v>
      </c>
      <c r="GI736" s="4">
        <v>2</v>
      </c>
      <c r="GJ736" s="4">
        <v>0</v>
      </c>
      <c r="GK736" s="4">
        <v>0</v>
      </c>
      <c r="GL736" s="4">
        <f t="shared" si="933"/>
        <v>0</v>
      </c>
      <c r="GM736" s="4">
        <f t="shared" si="934"/>
        <v>143043.26999999999</v>
      </c>
      <c r="GN736" s="4">
        <f t="shared" si="935"/>
        <v>0</v>
      </c>
      <c r="GO736" s="4">
        <f t="shared" si="936"/>
        <v>143043.26999999999</v>
      </c>
      <c r="GP736" s="4">
        <f t="shared" si="937"/>
        <v>0</v>
      </c>
      <c r="GQ736" s="4"/>
      <c r="GR736" s="4">
        <v>0</v>
      </c>
      <c r="GS736" s="4">
        <v>0</v>
      </c>
      <c r="GT736" s="4">
        <v>0</v>
      </c>
      <c r="GU736" s="4" t="s">
        <v>3</v>
      </c>
      <c r="GV736" s="4">
        <f t="shared" si="938"/>
        <v>0</v>
      </c>
      <c r="GW736" s="4">
        <v>1</v>
      </c>
      <c r="GX736" s="4">
        <f t="shared" si="939"/>
        <v>0</v>
      </c>
      <c r="GY736" s="4"/>
      <c r="GZ736" s="4"/>
      <c r="HA736" s="4">
        <v>0</v>
      </c>
      <c r="HB736" s="4">
        <v>0</v>
      </c>
      <c r="HC736" s="4">
        <f t="shared" si="940"/>
        <v>0</v>
      </c>
      <c r="HD736" s="4"/>
      <c r="HE736" s="4" t="s">
        <v>3</v>
      </c>
      <c r="HF736" s="4" t="s">
        <v>3</v>
      </c>
      <c r="HG736" s="4"/>
      <c r="HH736" s="4"/>
      <c r="HI736" s="4"/>
      <c r="HJ736" s="4"/>
      <c r="HK736" s="4"/>
      <c r="HL736" s="4"/>
      <c r="HM736" s="4" t="s">
        <v>3</v>
      </c>
      <c r="HN736" s="4" t="s">
        <v>3</v>
      </c>
      <c r="HO736" s="4" t="s">
        <v>3</v>
      </c>
      <c r="HP736" s="4" t="s">
        <v>3</v>
      </c>
      <c r="HQ736" s="4" t="s">
        <v>3</v>
      </c>
      <c r="HR736" s="4"/>
      <c r="HS736" s="4">
        <v>0</v>
      </c>
      <c r="HT736" s="4"/>
      <c r="HU736" s="4"/>
      <c r="HV736" s="4"/>
      <c r="HW736" s="4"/>
      <c r="HX736" s="4"/>
      <c r="HY736" s="4"/>
      <c r="HZ736" s="4"/>
      <c r="IA736" s="4"/>
      <c r="IB736" s="4"/>
      <c r="IC736" s="4"/>
      <c r="ID736" s="4"/>
      <c r="IE736" s="4"/>
      <c r="IF736" s="4"/>
      <c r="IG736" s="4"/>
      <c r="IH736" s="4"/>
      <c r="II736" s="4"/>
      <c r="IJ736" s="4"/>
      <c r="IK736" s="4">
        <v>0</v>
      </c>
      <c r="IL736" s="4"/>
      <c r="IM736" s="4"/>
      <c r="IN736" s="4"/>
      <c r="IO736" s="4"/>
      <c r="IP736" s="4"/>
      <c r="IQ736" s="4"/>
      <c r="IR736" s="4"/>
      <c r="IS736" s="4"/>
      <c r="IT736" s="4"/>
      <c r="IU736" s="4"/>
    </row>
    <row r="737" spans="1:255" x14ac:dyDescent="0.25">
      <c r="A737" s="3">
        <v>18</v>
      </c>
      <c r="B737" s="3">
        <v>1</v>
      </c>
      <c r="C737" s="3"/>
      <c r="D737" s="3"/>
      <c r="E737" s="3" t="s">
        <v>930</v>
      </c>
      <c r="F737" s="3" t="s">
        <v>931</v>
      </c>
      <c r="G737" s="3" t="s">
        <v>932</v>
      </c>
      <c r="H737" s="3" t="s">
        <v>769</v>
      </c>
      <c r="I737" s="3">
        <f>I735*J737</f>
        <v>306</v>
      </c>
      <c r="J737" s="3">
        <v>102</v>
      </c>
      <c r="K737" s="3">
        <v>102</v>
      </c>
      <c r="L737" s="3"/>
      <c r="M737" s="3"/>
      <c r="N737" s="3"/>
      <c r="O737" s="3">
        <f t="shared" si="916"/>
        <v>1768.68</v>
      </c>
      <c r="P737" s="3">
        <f t="shared" si="917"/>
        <v>1768.68</v>
      </c>
      <c r="Q737" s="3">
        <f>(ROUND((ROUND(((ET737)*AV737*I737),2)*BB737),2)+ROUND((ROUND(((AE737-(EU737))*AV737*I737),2)*BS737),2))</f>
        <v>0</v>
      </c>
      <c r="R737" s="3">
        <f>(ROUND((ROUND(((EU737)*AV737*I737),2)*BS737),2)+ROUND((ROUND(((AE737-(EU737))*AV737*I737),2)*BS737),2))</f>
        <v>0</v>
      </c>
      <c r="S737" s="3">
        <f t="shared" si="918"/>
        <v>0</v>
      </c>
      <c r="T737" s="3">
        <f t="shared" si="919"/>
        <v>0</v>
      </c>
      <c r="U737" s="3">
        <f t="shared" si="920"/>
        <v>0</v>
      </c>
      <c r="V737" s="3">
        <f t="shared" si="921"/>
        <v>0</v>
      </c>
      <c r="W737" s="3">
        <f t="shared" si="922"/>
        <v>0</v>
      </c>
      <c r="X737" s="3">
        <f>(ROUND((((S737+ROUND((ROUND(((EU737)*AV737*I737),2)*BS737),2))*AT737)/100),2)+ROUND(((ROUND((ROUND(((AE737-(EU737))*AV737*I737),2)*BS737),2)*AT737)/100),2))</f>
        <v>0</v>
      </c>
      <c r="Y737" s="3">
        <f>(ROUND((((S737+ROUND((ROUND(((EU737)*AV737*I737),2)*BS737),2))*AU737)/100),2)+ROUND(((ROUND((ROUND(((AE737-(EU737))*AV737*I737),2)*BS737),2)*AU737)/100),2))</f>
        <v>0</v>
      </c>
      <c r="Z737" s="3"/>
      <c r="AA737" s="3">
        <v>54971259</v>
      </c>
      <c r="AB737" s="3">
        <f t="shared" si="923"/>
        <v>5.78</v>
      </c>
      <c r="AC737" s="3">
        <f>ROUND((ES737),6)</f>
        <v>5.78</v>
      </c>
      <c r="AD737" s="3">
        <f>ROUND((((ET737)-(EU737))+AE737),6)</f>
        <v>0</v>
      </c>
      <c r="AE737" s="3">
        <f>ROUND((EU737),6)</f>
        <v>0</v>
      </c>
      <c r="AF737" s="3">
        <f>ROUND((EV737),6)</f>
        <v>0</v>
      </c>
      <c r="AG737" s="3">
        <f t="shared" si="924"/>
        <v>0</v>
      </c>
      <c r="AH737" s="3">
        <f>(EW737)</f>
        <v>0</v>
      </c>
      <c r="AI737" s="3">
        <f>(EX737)</f>
        <v>0</v>
      </c>
      <c r="AJ737" s="3">
        <f t="shared" si="925"/>
        <v>0</v>
      </c>
      <c r="AK737" s="3">
        <v>5.78</v>
      </c>
      <c r="AL737" s="3">
        <v>5.78</v>
      </c>
      <c r="AM737" s="3">
        <v>0</v>
      </c>
      <c r="AN737" s="3">
        <v>0</v>
      </c>
      <c r="AO737" s="3">
        <v>0</v>
      </c>
      <c r="AP737" s="3">
        <v>0</v>
      </c>
      <c r="AQ737" s="3">
        <v>0</v>
      </c>
      <c r="AR737" s="3">
        <v>0</v>
      </c>
      <c r="AS737" s="3">
        <v>0</v>
      </c>
      <c r="AT737" s="3">
        <v>97</v>
      </c>
      <c r="AU737" s="3">
        <v>51</v>
      </c>
      <c r="AV737" s="3">
        <v>1</v>
      </c>
      <c r="AW737" s="3">
        <v>1</v>
      </c>
      <c r="AX737" s="3"/>
      <c r="AY737" s="3"/>
      <c r="AZ737" s="3">
        <v>1</v>
      </c>
      <c r="BA737" s="3">
        <v>1</v>
      </c>
      <c r="BB737" s="3">
        <v>1</v>
      </c>
      <c r="BC737" s="3">
        <v>1</v>
      </c>
      <c r="BD737" s="3" t="s">
        <v>3</v>
      </c>
      <c r="BE737" s="3" t="s">
        <v>3</v>
      </c>
      <c r="BF737" s="3" t="s">
        <v>3</v>
      </c>
      <c r="BG737" s="3" t="s">
        <v>3</v>
      </c>
      <c r="BH737" s="3">
        <v>3</v>
      </c>
      <c r="BI737" s="3">
        <v>2</v>
      </c>
      <c r="BJ737" s="3" t="s">
        <v>933</v>
      </c>
      <c r="BK737" s="3"/>
      <c r="BL737" s="3"/>
      <c r="BM737" s="3">
        <v>67</v>
      </c>
      <c r="BN737" s="3">
        <v>0</v>
      </c>
      <c r="BO737" s="3" t="s">
        <v>3</v>
      </c>
      <c r="BP737" s="3">
        <v>0</v>
      </c>
      <c r="BQ737" s="3">
        <v>40</v>
      </c>
      <c r="BR737" s="3">
        <v>0</v>
      </c>
      <c r="BS737" s="3">
        <v>1</v>
      </c>
      <c r="BT737" s="3">
        <v>1</v>
      </c>
      <c r="BU737" s="3">
        <v>1</v>
      </c>
      <c r="BV737" s="3">
        <v>1</v>
      </c>
      <c r="BW737" s="3">
        <v>1</v>
      </c>
      <c r="BX737" s="3">
        <v>1</v>
      </c>
      <c r="BY737" s="3" t="s">
        <v>3</v>
      </c>
      <c r="BZ737" s="3">
        <v>97</v>
      </c>
      <c r="CA737" s="3">
        <v>51</v>
      </c>
      <c r="CB737" s="3" t="s">
        <v>3</v>
      </c>
      <c r="CC737" s="3"/>
      <c r="CD737" s="3"/>
      <c r="CE737" s="3">
        <v>1566</v>
      </c>
      <c r="CF737" s="3">
        <v>0</v>
      </c>
      <c r="CG737" s="3">
        <v>0</v>
      </c>
      <c r="CH737" s="3"/>
      <c r="CI737" s="3"/>
      <c r="CJ737" s="3"/>
      <c r="CK737" s="3"/>
      <c r="CL737" s="3"/>
      <c r="CM737" s="3">
        <v>0</v>
      </c>
      <c r="CN737" s="3" t="s">
        <v>3</v>
      </c>
      <c r="CO737" s="3">
        <v>0</v>
      </c>
      <c r="CP737" s="3">
        <f t="shared" si="926"/>
        <v>1768.68</v>
      </c>
      <c r="CQ737" s="3">
        <f t="shared" si="927"/>
        <v>5.78</v>
      </c>
      <c r="CR737" s="3">
        <f>(ROUND((ROUND(((ET737)*AV737*1),2)*BB737),2)+ROUND((ROUND(((AE737-(EU737))*AV737*1),2)*BS737),2))</f>
        <v>0</v>
      </c>
      <c r="CS737" s="3">
        <f>(ROUND((ROUND(((EU737)*AV737*1),2)*BS737),2)+ROUND((ROUND(((AE737-(EU737))*AV737*1),2)*BS737),2))</f>
        <v>0</v>
      </c>
      <c r="CT737" s="3">
        <f t="shared" si="928"/>
        <v>0</v>
      </c>
      <c r="CU737" s="3">
        <f t="shared" si="929"/>
        <v>0</v>
      </c>
      <c r="CV737" s="3">
        <f t="shared" si="930"/>
        <v>0</v>
      </c>
      <c r="CW737" s="3">
        <f t="shared" si="931"/>
        <v>0</v>
      </c>
      <c r="CX737" s="3">
        <f t="shared" si="932"/>
        <v>0</v>
      </c>
      <c r="CY737" s="3">
        <f>(ROUND((((S737+ROUND((ROUND(((EU737)*AV737*1),2)*BS737),2))*AT737)/100),2)+ROUND(((ROUND((ROUND(((AE737-(EU737))*AV737*1),2)*BS737),2)*AT737)/100),2))</f>
        <v>0</v>
      </c>
      <c r="CZ737" s="3">
        <f>(ROUND((((S737+ROUND((ROUND(((EU737)*AV737*1),2)*BS737),2))*AU737)/100),2)+ROUND(((ROUND((ROUND(((AE737-(EU737))*AV737*1),2)*BS737),2)*AU737)/100),2))</f>
        <v>0</v>
      </c>
      <c r="DA737" s="3"/>
      <c r="DB737" s="3"/>
      <c r="DC737" s="3" t="s">
        <v>3</v>
      </c>
      <c r="DD737" s="3" t="s">
        <v>3</v>
      </c>
      <c r="DE737" s="3" t="s">
        <v>3</v>
      </c>
      <c r="DF737" s="3" t="s">
        <v>3</v>
      </c>
      <c r="DG737" s="3" t="s">
        <v>3</v>
      </c>
      <c r="DH737" s="3" t="s">
        <v>3</v>
      </c>
      <c r="DI737" s="3" t="s">
        <v>3</v>
      </c>
      <c r="DJ737" s="3" t="s">
        <v>3</v>
      </c>
      <c r="DK737" s="3" t="s">
        <v>3</v>
      </c>
      <c r="DL737" s="3" t="s">
        <v>3</v>
      </c>
      <c r="DM737" s="3" t="s">
        <v>3</v>
      </c>
      <c r="DN737" s="3">
        <v>0</v>
      </c>
      <c r="DO737" s="3">
        <v>0</v>
      </c>
      <c r="DP737" s="3">
        <v>1</v>
      </c>
      <c r="DQ737" s="3">
        <v>1</v>
      </c>
      <c r="DR737" s="3"/>
      <c r="DS737" s="3"/>
      <c r="DT737" s="3"/>
      <c r="DU737" s="3">
        <v>1003</v>
      </c>
      <c r="DV737" s="3" t="s">
        <v>769</v>
      </c>
      <c r="DW737" s="3" t="s">
        <v>769</v>
      </c>
      <c r="DX737" s="3">
        <v>1</v>
      </c>
      <c r="DY737" s="3"/>
      <c r="DZ737" s="3" t="s">
        <v>3</v>
      </c>
      <c r="EA737" s="3" t="s">
        <v>3</v>
      </c>
      <c r="EB737" s="3" t="s">
        <v>3</v>
      </c>
      <c r="EC737" s="3" t="s">
        <v>3</v>
      </c>
      <c r="ED737" s="3"/>
      <c r="EE737" s="3">
        <v>57042957</v>
      </c>
      <c r="EF737" s="3">
        <v>40</v>
      </c>
      <c r="EG737" s="3" t="s">
        <v>33</v>
      </c>
      <c r="EH737" s="3">
        <v>0</v>
      </c>
      <c r="EI737" s="3" t="s">
        <v>3</v>
      </c>
      <c r="EJ737" s="3">
        <v>2</v>
      </c>
      <c r="EK737" s="3">
        <v>67</v>
      </c>
      <c r="EL737" s="3" t="s">
        <v>34</v>
      </c>
      <c r="EM737" s="3" t="s">
        <v>35</v>
      </c>
      <c r="EN737" s="3"/>
      <c r="EO737" s="3" t="s">
        <v>3</v>
      </c>
      <c r="EP737" s="3"/>
      <c r="EQ737" s="3">
        <v>0</v>
      </c>
      <c r="ER737" s="3">
        <v>5.78</v>
      </c>
      <c r="ES737" s="3">
        <v>5.78</v>
      </c>
      <c r="ET737" s="3">
        <v>0</v>
      </c>
      <c r="EU737" s="3">
        <v>0</v>
      </c>
      <c r="EV737" s="3">
        <v>0</v>
      </c>
      <c r="EW737" s="3">
        <v>0</v>
      </c>
      <c r="EX737" s="3">
        <v>0</v>
      </c>
      <c r="EY737" s="3"/>
      <c r="EZ737" s="3"/>
      <c r="FA737" s="3"/>
      <c r="FB737" s="3"/>
      <c r="FC737" s="3"/>
      <c r="FD737" s="3"/>
      <c r="FE737" s="3"/>
      <c r="FF737" s="3"/>
      <c r="FG737" s="3"/>
      <c r="FH737" s="3"/>
      <c r="FI737" s="3"/>
      <c r="FJ737" s="3"/>
      <c r="FK737" s="3"/>
      <c r="FL737" s="3"/>
      <c r="FM737" s="3"/>
      <c r="FN737" s="3"/>
      <c r="FO737" s="3"/>
      <c r="FP737" s="3"/>
      <c r="FQ737" s="3">
        <v>0</v>
      </c>
      <c r="FR737" s="3">
        <v>0</v>
      </c>
      <c r="FS737" s="3">
        <v>0</v>
      </c>
      <c r="FT737" s="3"/>
      <c r="FU737" s="3"/>
      <c r="FV737" s="3"/>
      <c r="FW737" s="3"/>
      <c r="FX737" s="3">
        <v>97</v>
      </c>
      <c r="FY737" s="3">
        <v>51</v>
      </c>
      <c r="FZ737" s="3"/>
      <c r="GA737" s="3" t="s">
        <v>3</v>
      </c>
      <c r="GB737" s="3"/>
      <c r="GC737" s="3"/>
      <c r="GD737" s="3">
        <v>1</v>
      </c>
      <c r="GE737" s="3"/>
      <c r="GF737" s="3">
        <v>-2129111418</v>
      </c>
      <c r="GG737" s="3">
        <v>2</v>
      </c>
      <c r="GH737" s="3">
        <v>1</v>
      </c>
      <c r="GI737" s="3">
        <v>-2</v>
      </c>
      <c r="GJ737" s="3">
        <v>0</v>
      </c>
      <c r="GK737" s="3">
        <v>0</v>
      </c>
      <c r="GL737" s="3">
        <f t="shared" si="933"/>
        <v>0</v>
      </c>
      <c r="GM737" s="3">
        <f t="shared" si="934"/>
        <v>1768.68</v>
      </c>
      <c r="GN737" s="3">
        <f t="shared" si="935"/>
        <v>0</v>
      </c>
      <c r="GO737" s="3">
        <f t="shared" si="936"/>
        <v>1768.68</v>
      </c>
      <c r="GP737" s="3">
        <f t="shared" si="937"/>
        <v>0</v>
      </c>
      <c r="GQ737" s="3"/>
      <c r="GR737" s="3">
        <v>0</v>
      </c>
      <c r="GS737" s="3">
        <v>3</v>
      </c>
      <c r="GT737" s="3">
        <v>0</v>
      </c>
      <c r="GU737" s="3" t="s">
        <v>3</v>
      </c>
      <c r="GV737" s="3">
        <f t="shared" si="938"/>
        <v>0</v>
      </c>
      <c r="GW737" s="3">
        <v>1</v>
      </c>
      <c r="GX737" s="3">
        <f t="shared" si="939"/>
        <v>0</v>
      </c>
      <c r="GY737" s="3"/>
      <c r="GZ737" s="3"/>
      <c r="HA737" s="3">
        <v>0</v>
      </c>
      <c r="HB737" s="3">
        <v>0</v>
      </c>
      <c r="HC737" s="3">
        <f t="shared" si="940"/>
        <v>0</v>
      </c>
      <c r="HD737" s="3"/>
      <c r="HE737" s="3" t="s">
        <v>3</v>
      </c>
      <c r="HF737" s="3" t="s">
        <v>3</v>
      </c>
      <c r="HG737" s="3"/>
      <c r="HH737" s="3"/>
      <c r="HI737" s="3"/>
      <c r="HJ737" s="3"/>
      <c r="HK737" s="3"/>
      <c r="HL737" s="3"/>
      <c r="HM737" s="3" t="s">
        <v>3</v>
      </c>
      <c r="HN737" s="3" t="s">
        <v>3</v>
      </c>
      <c r="HO737" s="3" t="s">
        <v>3</v>
      </c>
      <c r="HP737" s="3" t="s">
        <v>3</v>
      </c>
      <c r="HQ737" s="3" t="s">
        <v>3</v>
      </c>
      <c r="HR737" s="3"/>
      <c r="HS737" s="3">
        <v>0</v>
      </c>
      <c r="HT737" s="3"/>
      <c r="HU737" s="3"/>
      <c r="HV737" s="3"/>
      <c r="HW737" s="3"/>
      <c r="HX737" s="3"/>
      <c r="HY737" s="3"/>
      <c r="HZ737" s="3"/>
      <c r="IA737" s="3"/>
      <c r="IB737" s="3"/>
      <c r="IC737" s="3"/>
      <c r="ID737" s="3"/>
      <c r="IE737" s="3"/>
      <c r="IF737" s="3"/>
      <c r="IG737" s="3"/>
      <c r="IH737" s="3"/>
      <c r="II737" s="3"/>
      <c r="IJ737" s="3"/>
      <c r="IK737" s="3">
        <v>0</v>
      </c>
      <c r="IL737" s="3"/>
      <c r="IM737" s="3"/>
      <c r="IN737" s="3"/>
      <c r="IO737" s="3"/>
      <c r="IP737" s="3"/>
      <c r="IQ737" s="3"/>
      <c r="IR737" s="3"/>
      <c r="IS737" s="3"/>
      <c r="IT737" s="3"/>
      <c r="IU737" s="3"/>
    </row>
    <row r="738" spans="1:255" x14ac:dyDescent="0.25">
      <c r="A738" s="4">
        <v>18</v>
      </c>
      <c r="B738" s="4">
        <v>1</v>
      </c>
      <c r="C738" s="4"/>
      <c r="D738" s="4"/>
      <c r="E738" s="4" t="s">
        <v>930</v>
      </c>
      <c r="F738" s="4" t="s">
        <v>931</v>
      </c>
      <c r="G738" s="4" t="s">
        <v>932</v>
      </c>
      <c r="H738" s="4" t="s">
        <v>769</v>
      </c>
      <c r="I738" s="4">
        <f>I736*J738</f>
        <v>306</v>
      </c>
      <c r="J738" s="4">
        <v>102</v>
      </c>
      <c r="K738" s="4">
        <v>102</v>
      </c>
      <c r="L738" s="4"/>
      <c r="M738" s="4"/>
      <c r="N738" s="4"/>
      <c r="O738" s="4">
        <f t="shared" si="916"/>
        <v>10859.7</v>
      </c>
      <c r="P738" s="4">
        <f t="shared" si="917"/>
        <v>10859.7</v>
      </c>
      <c r="Q738" s="4">
        <f>(ROUND((ROUND(((ET738)*AV738*I738),2)*BB738),2)+ROUND((ROUND(((AE738-(EU738))*AV738*I738),2)*BS738),2))</f>
        <v>0</v>
      </c>
      <c r="R738" s="4">
        <f>(ROUND((ROUND(((EU738)*AV738*I738),2)*BS738),2)+ROUND((ROUND(((AE738-(EU738))*AV738*I738),2)*BS738),2))</f>
        <v>0</v>
      </c>
      <c r="S738" s="4">
        <f t="shared" si="918"/>
        <v>0</v>
      </c>
      <c r="T738" s="4">
        <f t="shared" si="919"/>
        <v>0</v>
      </c>
      <c r="U738" s="4">
        <f t="shared" si="920"/>
        <v>0</v>
      </c>
      <c r="V738" s="4">
        <f t="shared" si="921"/>
        <v>0</v>
      </c>
      <c r="W738" s="4">
        <f t="shared" si="922"/>
        <v>0</v>
      </c>
      <c r="X738" s="4">
        <f>(ROUND((((S738+ROUND((ROUND(((EU738)*AV738*I738),2)*BS738),2))*AT738)/100),2)+ROUND(((ROUND((ROUND(((AE738-(EU738))*AV738*I738),2)*BS738),2)*AT738)/100),2))</f>
        <v>0</v>
      </c>
      <c r="Y738" s="4">
        <f>(ROUND((((S738+ROUND((ROUND(((EU738)*AV738*I738),2)*BS738),2))*AU738)/100),2)+ROUND(((ROUND((ROUND(((AE738-(EU738))*AV738*I738),2)*BS738),2)*AU738)/100),2))</f>
        <v>0</v>
      </c>
      <c r="Z738" s="4"/>
      <c r="AA738" s="4">
        <v>55890823</v>
      </c>
      <c r="AB738" s="4">
        <f t="shared" si="923"/>
        <v>5.78</v>
      </c>
      <c r="AC738" s="4">
        <f>ROUND((ES738),6)</f>
        <v>5.78</v>
      </c>
      <c r="AD738" s="4">
        <f>ROUND((((ET738)-(EU738))+AE738),6)</f>
        <v>0</v>
      </c>
      <c r="AE738" s="4">
        <f>ROUND((EU738),6)</f>
        <v>0</v>
      </c>
      <c r="AF738" s="4">
        <f>ROUND((EV738),6)</f>
        <v>0</v>
      </c>
      <c r="AG738" s="4">
        <f t="shared" si="924"/>
        <v>0</v>
      </c>
      <c r="AH738" s="4">
        <f>(EW738)</f>
        <v>0</v>
      </c>
      <c r="AI738" s="4">
        <f>(EX738)</f>
        <v>0</v>
      </c>
      <c r="AJ738" s="4">
        <f t="shared" si="925"/>
        <v>0</v>
      </c>
      <c r="AK738" s="4">
        <v>5.78</v>
      </c>
      <c r="AL738" s="4">
        <v>5.78</v>
      </c>
      <c r="AM738" s="4">
        <v>0</v>
      </c>
      <c r="AN738" s="4">
        <v>0</v>
      </c>
      <c r="AO738" s="4">
        <v>0</v>
      </c>
      <c r="AP738" s="4">
        <v>0</v>
      </c>
      <c r="AQ738" s="4">
        <v>0</v>
      </c>
      <c r="AR738" s="4">
        <v>0</v>
      </c>
      <c r="AS738" s="4">
        <v>0</v>
      </c>
      <c r="AT738" s="4">
        <v>97</v>
      </c>
      <c r="AU738" s="4">
        <v>51</v>
      </c>
      <c r="AV738" s="4">
        <v>1</v>
      </c>
      <c r="AW738" s="4">
        <v>1</v>
      </c>
      <c r="AX738" s="4"/>
      <c r="AY738" s="4"/>
      <c r="AZ738" s="4">
        <v>1</v>
      </c>
      <c r="BA738" s="4">
        <v>1</v>
      </c>
      <c r="BB738" s="4">
        <v>1</v>
      </c>
      <c r="BC738" s="4">
        <v>6.14</v>
      </c>
      <c r="BD738" s="4" t="s">
        <v>3</v>
      </c>
      <c r="BE738" s="4" t="s">
        <v>3</v>
      </c>
      <c r="BF738" s="4" t="s">
        <v>3</v>
      </c>
      <c r="BG738" s="4" t="s">
        <v>3</v>
      </c>
      <c r="BH738" s="4">
        <v>3</v>
      </c>
      <c r="BI738" s="4">
        <v>2</v>
      </c>
      <c r="BJ738" s="4" t="s">
        <v>933</v>
      </c>
      <c r="BK738" s="4"/>
      <c r="BL738" s="4"/>
      <c r="BM738" s="4">
        <v>67</v>
      </c>
      <c r="BN738" s="4">
        <v>0</v>
      </c>
      <c r="BO738" s="4" t="s">
        <v>931</v>
      </c>
      <c r="BP738" s="4">
        <v>1</v>
      </c>
      <c r="BQ738" s="4">
        <v>40</v>
      </c>
      <c r="BR738" s="4">
        <v>0</v>
      </c>
      <c r="BS738" s="4">
        <v>1</v>
      </c>
      <c r="BT738" s="4">
        <v>1</v>
      </c>
      <c r="BU738" s="4">
        <v>1</v>
      </c>
      <c r="BV738" s="4">
        <v>1</v>
      </c>
      <c r="BW738" s="4">
        <v>1</v>
      </c>
      <c r="BX738" s="4">
        <v>1</v>
      </c>
      <c r="BY738" s="4" t="s">
        <v>3</v>
      </c>
      <c r="BZ738" s="4">
        <v>97</v>
      </c>
      <c r="CA738" s="4">
        <v>51</v>
      </c>
      <c r="CB738" s="4" t="s">
        <v>3</v>
      </c>
      <c r="CC738" s="4"/>
      <c r="CD738" s="4"/>
      <c r="CE738" s="4">
        <v>1566</v>
      </c>
      <c r="CF738" s="4">
        <v>0</v>
      </c>
      <c r="CG738" s="4">
        <v>0</v>
      </c>
      <c r="CH738" s="4"/>
      <c r="CI738" s="4"/>
      <c r="CJ738" s="4"/>
      <c r="CK738" s="4"/>
      <c r="CL738" s="4"/>
      <c r="CM738" s="4">
        <v>0</v>
      </c>
      <c r="CN738" s="4" t="s">
        <v>3</v>
      </c>
      <c r="CO738" s="4">
        <v>0</v>
      </c>
      <c r="CP738" s="4">
        <f t="shared" si="926"/>
        <v>10859.7</v>
      </c>
      <c r="CQ738" s="4">
        <f t="shared" si="927"/>
        <v>35.49</v>
      </c>
      <c r="CR738" s="4">
        <f>(ROUND((ROUND(((ET738)*AV738*1),2)*BB738),2)+ROUND((ROUND(((AE738-(EU738))*AV738*1),2)*BS738),2))</f>
        <v>0</v>
      </c>
      <c r="CS738" s="4">
        <f>(ROUND((ROUND(((EU738)*AV738*1),2)*BS738),2)+ROUND((ROUND(((AE738-(EU738))*AV738*1),2)*BS738),2))</f>
        <v>0</v>
      </c>
      <c r="CT738" s="4">
        <f t="shared" si="928"/>
        <v>0</v>
      </c>
      <c r="CU738" s="4">
        <f t="shared" si="929"/>
        <v>0</v>
      </c>
      <c r="CV738" s="4">
        <f t="shared" si="930"/>
        <v>0</v>
      </c>
      <c r="CW738" s="4">
        <f t="shared" si="931"/>
        <v>0</v>
      </c>
      <c r="CX738" s="4">
        <f t="shared" si="932"/>
        <v>0</v>
      </c>
      <c r="CY738" s="4">
        <f>(ROUND((((S738+ROUND((ROUND(((EU738)*AV738*1),2)*BS738),2))*AT738)/100),2)+ROUND(((ROUND((ROUND(((AE738-(EU738))*AV738*1),2)*BS738),2)*AT738)/100),2))</f>
        <v>0</v>
      </c>
      <c r="CZ738" s="4">
        <f>(ROUND((((S738+ROUND((ROUND(((EU738)*AV738*1),2)*BS738),2))*AU738)/100),2)+ROUND(((ROUND((ROUND(((AE738-(EU738))*AV738*1),2)*BS738),2)*AU738)/100),2))</f>
        <v>0</v>
      </c>
      <c r="DA738" s="4"/>
      <c r="DB738" s="4"/>
      <c r="DC738" s="4" t="s">
        <v>3</v>
      </c>
      <c r="DD738" s="4" t="s">
        <v>3</v>
      </c>
      <c r="DE738" s="4" t="s">
        <v>3</v>
      </c>
      <c r="DF738" s="4" t="s">
        <v>3</v>
      </c>
      <c r="DG738" s="4" t="s">
        <v>3</v>
      </c>
      <c r="DH738" s="4" t="s">
        <v>3</v>
      </c>
      <c r="DI738" s="4" t="s">
        <v>3</v>
      </c>
      <c r="DJ738" s="4" t="s">
        <v>3</v>
      </c>
      <c r="DK738" s="4" t="s">
        <v>3</v>
      </c>
      <c r="DL738" s="4" t="s">
        <v>3</v>
      </c>
      <c r="DM738" s="4" t="s">
        <v>3</v>
      </c>
      <c r="DN738" s="4">
        <v>0</v>
      </c>
      <c r="DO738" s="4">
        <v>0</v>
      </c>
      <c r="DP738" s="4">
        <v>1</v>
      </c>
      <c r="DQ738" s="4">
        <v>1</v>
      </c>
      <c r="DR738" s="4"/>
      <c r="DS738" s="4"/>
      <c r="DT738" s="4"/>
      <c r="DU738" s="4">
        <v>1003</v>
      </c>
      <c r="DV738" s="4" t="s">
        <v>769</v>
      </c>
      <c r="DW738" s="4" t="s">
        <v>769</v>
      </c>
      <c r="DX738" s="4">
        <v>1</v>
      </c>
      <c r="DY738" s="4"/>
      <c r="DZ738" s="4" t="s">
        <v>3</v>
      </c>
      <c r="EA738" s="4" t="s">
        <v>3</v>
      </c>
      <c r="EB738" s="4" t="s">
        <v>3</v>
      </c>
      <c r="EC738" s="4" t="s">
        <v>3</v>
      </c>
      <c r="ED738" s="4"/>
      <c r="EE738" s="4">
        <v>57042957</v>
      </c>
      <c r="EF738" s="4">
        <v>40</v>
      </c>
      <c r="EG738" s="4" t="s">
        <v>33</v>
      </c>
      <c r="EH738" s="4">
        <v>0</v>
      </c>
      <c r="EI738" s="4" t="s">
        <v>3</v>
      </c>
      <c r="EJ738" s="4">
        <v>2</v>
      </c>
      <c r="EK738" s="4">
        <v>67</v>
      </c>
      <c r="EL738" s="4" t="s">
        <v>34</v>
      </c>
      <c r="EM738" s="4" t="s">
        <v>35</v>
      </c>
      <c r="EN738" s="4"/>
      <c r="EO738" s="4" t="s">
        <v>3</v>
      </c>
      <c r="EP738" s="4"/>
      <c r="EQ738" s="4">
        <v>0</v>
      </c>
      <c r="ER738" s="4">
        <v>5.78</v>
      </c>
      <c r="ES738" s="4">
        <v>5.78</v>
      </c>
      <c r="ET738" s="4">
        <v>0</v>
      </c>
      <c r="EU738" s="4">
        <v>0</v>
      </c>
      <c r="EV738" s="4">
        <v>0</v>
      </c>
      <c r="EW738" s="4">
        <v>0</v>
      </c>
      <c r="EX738" s="4">
        <v>0</v>
      </c>
      <c r="EY738" s="4"/>
      <c r="EZ738" s="4"/>
      <c r="FA738" s="4"/>
      <c r="FB738" s="4"/>
      <c r="FC738" s="4"/>
      <c r="FD738" s="4"/>
      <c r="FE738" s="4"/>
      <c r="FF738" s="4"/>
      <c r="FG738" s="4"/>
      <c r="FH738" s="4"/>
      <c r="FI738" s="4"/>
      <c r="FJ738" s="4"/>
      <c r="FK738" s="4"/>
      <c r="FL738" s="4"/>
      <c r="FM738" s="4"/>
      <c r="FN738" s="4"/>
      <c r="FO738" s="4"/>
      <c r="FP738" s="4"/>
      <c r="FQ738" s="4">
        <v>0</v>
      </c>
      <c r="FR738" s="4">
        <v>0</v>
      </c>
      <c r="FS738" s="4">
        <v>0</v>
      </c>
      <c r="FT738" s="4"/>
      <c r="FU738" s="4"/>
      <c r="FV738" s="4"/>
      <c r="FW738" s="4"/>
      <c r="FX738" s="4">
        <v>97</v>
      </c>
      <c r="FY738" s="4">
        <v>51</v>
      </c>
      <c r="FZ738" s="4"/>
      <c r="GA738" s="4" t="s">
        <v>3</v>
      </c>
      <c r="GB738" s="4"/>
      <c r="GC738" s="4"/>
      <c r="GD738" s="4">
        <v>1</v>
      </c>
      <c r="GE738" s="4"/>
      <c r="GF738" s="4">
        <v>-2129111418</v>
      </c>
      <c r="GG738" s="4">
        <v>2</v>
      </c>
      <c r="GH738" s="4">
        <v>1</v>
      </c>
      <c r="GI738" s="4">
        <v>2</v>
      </c>
      <c r="GJ738" s="4">
        <v>0</v>
      </c>
      <c r="GK738" s="4">
        <v>0</v>
      </c>
      <c r="GL738" s="4">
        <f t="shared" si="933"/>
        <v>0</v>
      </c>
      <c r="GM738" s="4">
        <f t="shared" si="934"/>
        <v>10859.7</v>
      </c>
      <c r="GN738" s="4">
        <f t="shared" si="935"/>
        <v>0</v>
      </c>
      <c r="GO738" s="4">
        <f t="shared" si="936"/>
        <v>10859.7</v>
      </c>
      <c r="GP738" s="4">
        <f t="shared" si="937"/>
        <v>0</v>
      </c>
      <c r="GQ738" s="4"/>
      <c r="GR738" s="4">
        <v>0</v>
      </c>
      <c r="GS738" s="4">
        <v>0</v>
      </c>
      <c r="GT738" s="4">
        <v>0</v>
      </c>
      <c r="GU738" s="4" t="s">
        <v>3</v>
      </c>
      <c r="GV738" s="4">
        <f t="shared" si="938"/>
        <v>0</v>
      </c>
      <c r="GW738" s="4">
        <v>1</v>
      </c>
      <c r="GX738" s="4">
        <f t="shared" si="939"/>
        <v>0</v>
      </c>
      <c r="GY738" s="4"/>
      <c r="GZ738" s="4"/>
      <c r="HA738" s="4">
        <v>0</v>
      </c>
      <c r="HB738" s="4">
        <v>0</v>
      </c>
      <c r="HC738" s="4">
        <f t="shared" si="940"/>
        <v>0</v>
      </c>
      <c r="HD738" s="4"/>
      <c r="HE738" s="4" t="s">
        <v>3</v>
      </c>
      <c r="HF738" s="4" t="s">
        <v>3</v>
      </c>
      <c r="HG738" s="4"/>
      <c r="HH738" s="4"/>
      <c r="HI738" s="4"/>
      <c r="HJ738" s="4"/>
      <c r="HK738" s="4"/>
      <c r="HL738" s="4"/>
      <c r="HM738" s="4" t="s">
        <v>3</v>
      </c>
      <c r="HN738" s="4" t="s">
        <v>3</v>
      </c>
      <c r="HO738" s="4" t="s">
        <v>3</v>
      </c>
      <c r="HP738" s="4" t="s">
        <v>3</v>
      </c>
      <c r="HQ738" s="4" t="s">
        <v>3</v>
      </c>
      <c r="HR738" s="4"/>
      <c r="HS738" s="4">
        <v>0</v>
      </c>
      <c r="HT738" s="4"/>
      <c r="HU738" s="4"/>
      <c r="HV738" s="4"/>
      <c r="HW738" s="4"/>
      <c r="HX738" s="4"/>
      <c r="HY738" s="4"/>
      <c r="HZ738" s="4"/>
      <c r="IA738" s="4"/>
      <c r="IB738" s="4"/>
      <c r="IC738" s="4"/>
      <c r="ID738" s="4"/>
      <c r="IE738" s="4"/>
      <c r="IF738" s="4"/>
      <c r="IG738" s="4"/>
      <c r="IH738" s="4"/>
      <c r="II738" s="4"/>
      <c r="IJ738" s="4"/>
      <c r="IK738" s="4">
        <v>0</v>
      </c>
      <c r="IL738" s="4"/>
      <c r="IM738" s="4"/>
      <c r="IN738" s="4"/>
      <c r="IO738" s="4"/>
      <c r="IP738" s="4"/>
      <c r="IQ738" s="4"/>
      <c r="IR738" s="4"/>
      <c r="IS738" s="4"/>
      <c r="IT738" s="4"/>
      <c r="IU738" s="4"/>
    </row>
    <row r="739" spans="1:255" ht="409.5" x14ac:dyDescent="0.25">
      <c r="A739" s="3">
        <v>17</v>
      </c>
      <c r="B739" s="3">
        <v>1</v>
      </c>
      <c r="C739" s="3"/>
      <c r="D739" s="3"/>
      <c r="E739" s="3" t="s">
        <v>934</v>
      </c>
      <c r="F739" s="3" t="s">
        <v>100</v>
      </c>
      <c r="G739" s="3" t="s">
        <v>935</v>
      </c>
      <c r="H739" s="3" t="s">
        <v>57</v>
      </c>
      <c r="I739" s="3">
        <f>ROUND((50+115)/100,9)</f>
        <v>1.65</v>
      </c>
      <c r="J739" s="3">
        <v>0</v>
      </c>
      <c r="K739" s="3">
        <f>ROUND((50+115)/100,9)</f>
        <v>1.65</v>
      </c>
      <c r="L739" s="3"/>
      <c r="M739" s="3"/>
      <c r="N739" s="3"/>
      <c r="O739" s="3">
        <f t="shared" si="916"/>
        <v>3941.37</v>
      </c>
      <c r="P739" s="3">
        <f t="shared" si="917"/>
        <v>2910.17</v>
      </c>
      <c r="Q739" s="3">
        <f>(ROUND((ROUND((((ET739*1.2))*AV739*I739),2)*BB739),2)+ROUND((ROUND(((AE739-((EU739*1.2)))*AV739*I739),2)*BS739),2))</f>
        <v>267.55</v>
      </c>
      <c r="R739" s="3">
        <f>(ROUND((ROUND((((EU739*1.2))*AV739*I739),2)*BS739),2)+ROUND((ROUND(((AE739-((EU739*1.2)))*AV739*I739),2)*BS739),2))</f>
        <v>5.22</v>
      </c>
      <c r="S739" s="3">
        <f t="shared" si="918"/>
        <v>763.65</v>
      </c>
      <c r="T739" s="3">
        <f t="shared" si="919"/>
        <v>0</v>
      </c>
      <c r="U739" s="3">
        <f t="shared" si="920"/>
        <v>61.984493999999991</v>
      </c>
      <c r="V739" s="3">
        <f t="shared" si="921"/>
        <v>0</v>
      </c>
      <c r="W739" s="3">
        <f t="shared" si="922"/>
        <v>0</v>
      </c>
      <c r="X739" s="3">
        <f>(ROUND((((S739+ROUND((ROUND((((EU739*1.2))*AV739*I739),2)*BS739),2))*AT739)/100),2)+ROUND(((ROUND((ROUND(((AE739-((EU739*1.2)))*AV739*I739),2)*BS739),2)*AT739)/100),2))</f>
        <v>745.8</v>
      </c>
      <c r="Y739" s="3">
        <f>(ROUND((((S739+ROUND((ROUND((((EU739*1.2))*AV739*I739),2)*BS739),2))*AU739)/100),2)+ROUND(((ROUND((ROUND(((AE739-((EU739*1.2)))*AV739*I739),2)*BS739),2)*AU739)/100),2))</f>
        <v>392.12</v>
      </c>
      <c r="Z739" s="3"/>
      <c r="AA739" s="3">
        <v>54971259</v>
      </c>
      <c r="AB739" s="3">
        <f t="shared" si="923"/>
        <v>2360.6559999999999</v>
      </c>
      <c r="AC739" s="3">
        <f>ROUND(((ES739*1)),6)</f>
        <v>1763.74</v>
      </c>
      <c r="AD739" s="3">
        <f>ROUND(((((ET739*1.2))-((EU739*1.2)))+AE739),6)</f>
        <v>154.87200000000001</v>
      </c>
      <c r="AE739" s="3">
        <f>ROUND(((EU739*1.2)),6)</f>
        <v>3.024</v>
      </c>
      <c r="AF739" s="3">
        <f>ROUND(((EV739*1.2)),6)</f>
        <v>442.04399999999998</v>
      </c>
      <c r="AG739" s="3">
        <f t="shared" si="924"/>
        <v>0</v>
      </c>
      <c r="AH739" s="3">
        <f>((EW739*1.2))</f>
        <v>35.879999999999995</v>
      </c>
      <c r="AI739" s="3">
        <f>((EX739*1.2))</f>
        <v>0</v>
      </c>
      <c r="AJ739" s="3">
        <f t="shared" si="925"/>
        <v>0</v>
      </c>
      <c r="AK739" s="3">
        <v>2261.17</v>
      </c>
      <c r="AL739" s="3">
        <v>1763.74</v>
      </c>
      <c r="AM739" s="3">
        <v>129.06</v>
      </c>
      <c r="AN739" s="3">
        <v>2.52</v>
      </c>
      <c r="AO739" s="3">
        <v>368.37</v>
      </c>
      <c r="AP739" s="3">
        <v>0</v>
      </c>
      <c r="AQ739" s="3">
        <v>29.9</v>
      </c>
      <c r="AR739" s="3">
        <v>0</v>
      </c>
      <c r="AS739" s="3">
        <v>0</v>
      </c>
      <c r="AT739" s="3">
        <v>97</v>
      </c>
      <c r="AU739" s="3">
        <v>51</v>
      </c>
      <c r="AV739" s="3">
        <v>1.0469999999999999</v>
      </c>
      <c r="AW739" s="3">
        <v>1</v>
      </c>
      <c r="AX739" s="3"/>
      <c r="AY739" s="3"/>
      <c r="AZ739" s="3">
        <v>1</v>
      </c>
      <c r="BA739" s="3">
        <v>1</v>
      </c>
      <c r="BB739" s="3">
        <v>1</v>
      </c>
      <c r="BC739" s="3">
        <v>1</v>
      </c>
      <c r="BD739" s="3" t="s">
        <v>3</v>
      </c>
      <c r="BE739" s="3" t="s">
        <v>3</v>
      </c>
      <c r="BF739" s="3" t="s">
        <v>3</v>
      </c>
      <c r="BG739" s="3" t="s">
        <v>3</v>
      </c>
      <c r="BH739" s="3">
        <v>0</v>
      </c>
      <c r="BI739" s="3">
        <v>2</v>
      </c>
      <c r="BJ739" s="3" t="s">
        <v>102</v>
      </c>
      <c r="BK739" s="3"/>
      <c r="BL739" s="3"/>
      <c r="BM739" s="3">
        <v>67</v>
      </c>
      <c r="BN739" s="3">
        <v>0</v>
      </c>
      <c r="BO739" s="3" t="s">
        <v>100</v>
      </c>
      <c r="BP739" s="3">
        <v>1</v>
      </c>
      <c r="BQ739" s="3">
        <v>40</v>
      </c>
      <c r="BR739" s="3">
        <v>0</v>
      </c>
      <c r="BS739" s="3">
        <v>1</v>
      </c>
      <c r="BT739" s="3">
        <v>1</v>
      </c>
      <c r="BU739" s="3">
        <v>1</v>
      </c>
      <c r="BV739" s="3">
        <v>1</v>
      </c>
      <c r="BW739" s="3">
        <v>1</v>
      </c>
      <c r="BX739" s="3">
        <v>1</v>
      </c>
      <c r="BY739" s="3" t="s">
        <v>3</v>
      </c>
      <c r="BZ739" s="3">
        <v>97</v>
      </c>
      <c r="CA739" s="3">
        <v>51</v>
      </c>
      <c r="CB739" s="3" t="s">
        <v>3</v>
      </c>
      <c r="CC739" s="3"/>
      <c r="CD739" s="3"/>
      <c r="CE739" s="3">
        <v>1566</v>
      </c>
      <c r="CF739" s="3">
        <v>0</v>
      </c>
      <c r="CG739" s="3">
        <v>0</v>
      </c>
      <c r="CH739" s="3"/>
      <c r="CI739" s="3"/>
      <c r="CJ739" s="3"/>
      <c r="CK739" s="3"/>
      <c r="CL739" s="3"/>
      <c r="CM739" s="3">
        <v>0</v>
      </c>
      <c r="CN739" s="9" t="s">
        <v>2491</v>
      </c>
      <c r="CO739" s="3">
        <v>0</v>
      </c>
      <c r="CP739" s="3">
        <f t="shared" si="926"/>
        <v>3941.3700000000003</v>
      </c>
      <c r="CQ739" s="3">
        <f t="shared" si="927"/>
        <v>1763.74</v>
      </c>
      <c r="CR739" s="3">
        <f>(ROUND((ROUND((((ET739*1.2))*AV739*1),2)*BB739),2)+ROUND((ROUND(((AE739-((EU739*1.2)))*AV739*1),2)*BS739),2))</f>
        <v>162.15</v>
      </c>
      <c r="CS739" s="3">
        <f>(ROUND((ROUND((((EU739*1.2))*AV739*1),2)*BS739),2)+ROUND((ROUND(((AE739-((EU739*1.2)))*AV739*1),2)*BS739),2))</f>
        <v>3.17</v>
      </c>
      <c r="CT739" s="3">
        <f t="shared" si="928"/>
        <v>462.82</v>
      </c>
      <c r="CU739" s="3">
        <f t="shared" si="929"/>
        <v>0</v>
      </c>
      <c r="CV739" s="3">
        <f t="shared" si="930"/>
        <v>37.566359999999996</v>
      </c>
      <c r="CW739" s="3">
        <f t="shared" si="931"/>
        <v>0</v>
      </c>
      <c r="CX739" s="3">
        <f t="shared" si="932"/>
        <v>0</v>
      </c>
      <c r="CY739" s="3">
        <f>(ROUND((((S739+ROUND((ROUND((((EU739*1.2))*AV739*1),2)*BS739),2))*AT739)/100),2)+ROUND(((ROUND((ROUND(((AE739-((EU739*1.2)))*AV739*1),2)*BS739),2)*AT739)/100),2))</f>
        <v>743.82</v>
      </c>
      <c r="CZ739" s="3">
        <f>(ROUND((((S739+ROUND((ROUND((((EU739*1.2))*AV739*1),2)*BS739),2))*AU739)/100),2)+ROUND(((ROUND((ROUND(((AE739-((EU739*1.2)))*AV739*1),2)*BS739),2)*AU739)/100),2))</f>
        <v>391.08</v>
      </c>
      <c r="DA739" s="3"/>
      <c r="DB739" s="3">
        <v>173</v>
      </c>
      <c r="DC739" s="3" t="s">
        <v>3</v>
      </c>
      <c r="DD739" s="3" t="s">
        <v>22</v>
      </c>
      <c r="DE739" s="3" t="s">
        <v>42</v>
      </c>
      <c r="DF739" s="3" t="s">
        <v>42</v>
      </c>
      <c r="DG739" s="3" t="s">
        <v>42</v>
      </c>
      <c r="DH739" s="3" t="s">
        <v>3</v>
      </c>
      <c r="DI739" s="3" t="s">
        <v>42</v>
      </c>
      <c r="DJ739" s="3" t="s">
        <v>42</v>
      </c>
      <c r="DK739" s="3" t="s">
        <v>3</v>
      </c>
      <c r="DL739" s="3" t="s">
        <v>3</v>
      </c>
      <c r="DM739" s="3" t="s">
        <v>3</v>
      </c>
      <c r="DN739" s="3">
        <v>0</v>
      </c>
      <c r="DO739" s="3">
        <v>0</v>
      </c>
      <c r="DP739" s="3">
        <v>1</v>
      </c>
      <c r="DQ739" s="3">
        <v>1</v>
      </c>
      <c r="DR739" s="3"/>
      <c r="DS739" s="3"/>
      <c r="DT739" s="3"/>
      <c r="DU739" s="3">
        <v>1003</v>
      </c>
      <c r="DV739" s="3" t="s">
        <v>57</v>
      </c>
      <c r="DW739" s="3" t="s">
        <v>57</v>
      </c>
      <c r="DX739" s="3">
        <v>100</v>
      </c>
      <c r="DY739" s="3"/>
      <c r="DZ739" s="3" t="s">
        <v>3</v>
      </c>
      <c r="EA739" s="3" t="s">
        <v>3</v>
      </c>
      <c r="EB739" s="3" t="s">
        <v>3</v>
      </c>
      <c r="EC739" s="3" t="s">
        <v>3</v>
      </c>
      <c r="ED739" s="3"/>
      <c r="EE739" s="3">
        <v>57042957</v>
      </c>
      <c r="EF739" s="3">
        <v>40</v>
      </c>
      <c r="EG739" s="3" t="s">
        <v>33</v>
      </c>
      <c r="EH739" s="3">
        <v>0</v>
      </c>
      <c r="EI739" s="3" t="s">
        <v>3</v>
      </c>
      <c r="EJ739" s="3">
        <v>2</v>
      </c>
      <c r="EK739" s="3">
        <v>67</v>
      </c>
      <c r="EL739" s="3" t="s">
        <v>34</v>
      </c>
      <c r="EM739" s="3" t="s">
        <v>35</v>
      </c>
      <c r="EN739" s="3"/>
      <c r="EO739" s="3" t="s">
        <v>46</v>
      </c>
      <c r="EP739" s="3"/>
      <c r="EQ739" s="3">
        <v>0</v>
      </c>
      <c r="ER739" s="3">
        <v>2261.17</v>
      </c>
      <c r="ES739" s="3">
        <v>1763.74</v>
      </c>
      <c r="ET739" s="3">
        <v>129.06</v>
      </c>
      <c r="EU739" s="3">
        <v>2.52</v>
      </c>
      <c r="EV739" s="3">
        <v>368.37</v>
      </c>
      <c r="EW739" s="3">
        <v>29.9</v>
      </c>
      <c r="EX739" s="3">
        <v>0</v>
      </c>
      <c r="EY739" s="3">
        <v>0</v>
      </c>
      <c r="EZ739" s="3"/>
      <c r="FA739" s="3"/>
      <c r="FB739" s="3"/>
      <c r="FC739" s="3"/>
      <c r="FD739" s="3"/>
      <c r="FE739" s="3"/>
      <c r="FF739" s="3"/>
      <c r="FG739" s="3"/>
      <c r="FH739" s="3"/>
      <c r="FI739" s="3"/>
      <c r="FJ739" s="3"/>
      <c r="FK739" s="3"/>
      <c r="FL739" s="3"/>
      <c r="FM739" s="3"/>
      <c r="FN739" s="3"/>
      <c r="FO739" s="3"/>
      <c r="FP739" s="3"/>
      <c r="FQ739" s="3">
        <v>0</v>
      </c>
      <c r="FR739" s="3">
        <v>0</v>
      </c>
      <c r="FS739" s="3">
        <v>0</v>
      </c>
      <c r="FT739" s="3"/>
      <c r="FU739" s="3"/>
      <c r="FV739" s="3"/>
      <c r="FW739" s="3"/>
      <c r="FX739" s="3">
        <v>97</v>
      </c>
      <c r="FY739" s="3">
        <v>51</v>
      </c>
      <c r="FZ739" s="3"/>
      <c r="GA739" s="3" t="s">
        <v>3</v>
      </c>
      <c r="GB739" s="3"/>
      <c r="GC739" s="3"/>
      <c r="GD739" s="3">
        <v>1</v>
      </c>
      <c r="GE739" s="3"/>
      <c r="GF739" s="3">
        <v>1516590241</v>
      </c>
      <c r="GG739" s="3">
        <v>2</v>
      </c>
      <c r="GH739" s="3">
        <v>1</v>
      </c>
      <c r="GI739" s="3">
        <v>2</v>
      </c>
      <c r="GJ739" s="3">
        <v>0</v>
      </c>
      <c r="GK739" s="3">
        <v>0</v>
      </c>
      <c r="GL739" s="3">
        <f t="shared" si="933"/>
        <v>0</v>
      </c>
      <c r="GM739" s="3">
        <f t="shared" si="934"/>
        <v>5079.29</v>
      </c>
      <c r="GN739" s="3">
        <f t="shared" si="935"/>
        <v>0</v>
      </c>
      <c r="GO739" s="3">
        <f t="shared" si="936"/>
        <v>5079.29</v>
      </c>
      <c r="GP739" s="3">
        <f t="shared" si="937"/>
        <v>0</v>
      </c>
      <c r="GQ739" s="3"/>
      <c r="GR739" s="3">
        <v>0</v>
      </c>
      <c r="GS739" s="3">
        <v>3</v>
      </c>
      <c r="GT739" s="3">
        <v>0</v>
      </c>
      <c r="GU739" s="3" t="s">
        <v>3</v>
      </c>
      <c r="GV739" s="3">
        <f t="shared" si="938"/>
        <v>0</v>
      </c>
      <c r="GW739" s="3">
        <v>1</v>
      </c>
      <c r="GX739" s="3">
        <f t="shared" si="939"/>
        <v>0</v>
      </c>
      <c r="GY739" s="3"/>
      <c r="GZ739" s="3"/>
      <c r="HA739" s="3">
        <v>0</v>
      </c>
      <c r="HB739" s="3">
        <v>0</v>
      </c>
      <c r="HC739" s="3">
        <f t="shared" si="940"/>
        <v>0</v>
      </c>
      <c r="HD739" s="3"/>
      <c r="HE739" s="3" t="s">
        <v>3</v>
      </c>
      <c r="HF739" s="3" t="s">
        <v>3</v>
      </c>
      <c r="HG739" s="3"/>
      <c r="HH739" s="3"/>
      <c r="HI739" s="3"/>
      <c r="HJ739" s="3"/>
      <c r="HK739" s="3"/>
      <c r="HL739" s="3"/>
      <c r="HM739" s="3" t="s">
        <v>3</v>
      </c>
      <c r="HN739" s="3" t="s">
        <v>3</v>
      </c>
      <c r="HO739" s="3" t="s">
        <v>3</v>
      </c>
      <c r="HP739" s="3" t="s">
        <v>3</v>
      </c>
      <c r="HQ739" s="3" t="s">
        <v>3</v>
      </c>
      <c r="HR739" s="3"/>
      <c r="HS739" s="3">
        <v>0</v>
      </c>
      <c r="HT739" s="3"/>
      <c r="HU739" s="3"/>
      <c r="HV739" s="3"/>
      <c r="HW739" s="3"/>
      <c r="HX739" s="3"/>
      <c r="HY739" s="3"/>
      <c r="HZ739" s="3"/>
      <c r="IA739" s="3"/>
      <c r="IB739" s="3"/>
      <c r="IC739" s="3"/>
      <c r="ID739" s="3"/>
      <c r="IE739" s="3"/>
      <c r="IF739" s="3"/>
      <c r="IG739" s="3"/>
      <c r="IH739" s="3"/>
      <c r="II739" s="3"/>
      <c r="IJ739" s="3"/>
      <c r="IK739" s="3">
        <v>0</v>
      </c>
      <c r="IL739" s="3"/>
      <c r="IM739" s="3"/>
      <c r="IN739" s="3"/>
      <c r="IO739" s="3"/>
      <c r="IP739" s="3"/>
      <c r="IQ739" s="3"/>
      <c r="IR739" s="3"/>
      <c r="IS739" s="3"/>
      <c r="IT739" s="3"/>
      <c r="IU739" s="3"/>
    </row>
    <row r="740" spans="1:255" ht="409.5" x14ac:dyDescent="0.25">
      <c r="A740" s="4">
        <v>17</v>
      </c>
      <c r="B740" s="4">
        <v>1</v>
      </c>
      <c r="C740" s="4"/>
      <c r="D740" s="4"/>
      <c r="E740" s="4" t="s">
        <v>934</v>
      </c>
      <c r="F740" s="4" t="s">
        <v>100</v>
      </c>
      <c r="G740" s="4" t="s">
        <v>935</v>
      </c>
      <c r="H740" s="4" t="s">
        <v>57</v>
      </c>
      <c r="I740" s="4">
        <f>ROUND((50+115)/100,9)</f>
        <v>1.65</v>
      </c>
      <c r="J740" s="4">
        <v>0</v>
      </c>
      <c r="K740" s="4">
        <f>ROUND((50+115)/100,9)</f>
        <v>1.65</v>
      </c>
      <c r="L740" s="4"/>
      <c r="M740" s="4"/>
      <c r="N740" s="4"/>
      <c r="O740" s="4">
        <f t="shared" si="916"/>
        <v>58491.66</v>
      </c>
      <c r="P740" s="4">
        <f t="shared" si="917"/>
        <v>11757.09</v>
      </c>
      <c r="Q740" s="4">
        <f>(ROUND((ROUND((((ET740*1.2))*AV740*I740),2)*BB740),2)+ROUND((ROUND(((AE740-((EU740*1.2)))*AV740*I740),2)*BS740),2))</f>
        <v>3702.89</v>
      </c>
      <c r="R740" s="4">
        <f>(ROUND((ROUND((((EU740*1.2))*AV740*I740),2)*BS740),2)+ROUND((ROUND(((AE740-((EU740*1.2)))*AV740*I740),2)*BS740),2))</f>
        <v>294.14999999999998</v>
      </c>
      <c r="S740" s="4">
        <f t="shared" si="918"/>
        <v>43031.68</v>
      </c>
      <c r="T740" s="4">
        <f t="shared" si="919"/>
        <v>0</v>
      </c>
      <c r="U740" s="4">
        <f t="shared" si="920"/>
        <v>61.984493999999991</v>
      </c>
      <c r="V740" s="4">
        <f t="shared" si="921"/>
        <v>0</v>
      </c>
      <c r="W740" s="4">
        <f t="shared" si="922"/>
        <v>0</v>
      </c>
      <c r="X740" s="4">
        <f>(ROUND((((S740+ROUND((ROUND((((EU740*1.2))*AV740*I740),2)*BS740),2))*AT740)/100),2)+ROUND(((ROUND((ROUND(((AE740-((EU740*1.2)))*AV740*I740),2)*BS740),2)*AT740)/100),2))</f>
        <v>42026.06</v>
      </c>
      <c r="Y740" s="4">
        <f>(ROUND((((S740+ROUND((ROUND((((EU740*1.2))*AV740*I740),2)*BS740),2))*AU740)/100),2)+ROUND(((ROUND((ROUND(((AE740-((EU740*1.2)))*AV740*I740),2)*BS740),2)*AU740)/100),2))</f>
        <v>22096.17</v>
      </c>
      <c r="Z740" s="4"/>
      <c r="AA740" s="4">
        <v>55890823</v>
      </c>
      <c r="AB740" s="4">
        <f t="shared" si="923"/>
        <v>2360.6559999999999</v>
      </c>
      <c r="AC740" s="4">
        <f>ROUND(((ES740*1)),6)</f>
        <v>1763.74</v>
      </c>
      <c r="AD740" s="4">
        <f>ROUND(((((ET740*1.2))-((EU740*1.2)))+AE740),6)</f>
        <v>154.87200000000001</v>
      </c>
      <c r="AE740" s="4">
        <f>ROUND(((EU740*1.2)),6)</f>
        <v>3.024</v>
      </c>
      <c r="AF740" s="4">
        <f>ROUND(((EV740*1.2)),6)</f>
        <v>442.04399999999998</v>
      </c>
      <c r="AG740" s="4">
        <f t="shared" si="924"/>
        <v>0</v>
      </c>
      <c r="AH740" s="4">
        <f>((EW740*1.2))</f>
        <v>35.879999999999995</v>
      </c>
      <c r="AI740" s="4">
        <f>((EX740*1.2))</f>
        <v>0</v>
      </c>
      <c r="AJ740" s="4">
        <f t="shared" si="925"/>
        <v>0</v>
      </c>
      <c r="AK740" s="4">
        <v>2261.17</v>
      </c>
      <c r="AL740" s="4">
        <v>1763.74</v>
      </c>
      <c r="AM740" s="4">
        <v>129.06</v>
      </c>
      <c r="AN740" s="4">
        <v>2.52</v>
      </c>
      <c r="AO740" s="4">
        <v>368.37</v>
      </c>
      <c r="AP740" s="4">
        <v>0</v>
      </c>
      <c r="AQ740" s="4">
        <v>29.9</v>
      </c>
      <c r="AR740" s="4">
        <v>0</v>
      </c>
      <c r="AS740" s="4">
        <v>0</v>
      </c>
      <c r="AT740" s="4">
        <v>97</v>
      </c>
      <c r="AU740" s="4">
        <v>51</v>
      </c>
      <c r="AV740" s="4">
        <v>1.0469999999999999</v>
      </c>
      <c r="AW740" s="4">
        <v>1</v>
      </c>
      <c r="AX740" s="4"/>
      <c r="AY740" s="4"/>
      <c r="AZ740" s="4">
        <v>1</v>
      </c>
      <c r="BA740" s="4">
        <v>56.35</v>
      </c>
      <c r="BB740" s="4">
        <v>13.84</v>
      </c>
      <c r="BC740" s="4">
        <v>4.04</v>
      </c>
      <c r="BD740" s="4" t="s">
        <v>3</v>
      </c>
      <c r="BE740" s="4" t="s">
        <v>3</v>
      </c>
      <c r="BF740" s="4" t="s">
        <v>3</v>
      </c>
      <c r="BG740" s="4" t="s">
        <v>3</v>
      </c>
      <c r="BH740" s="4">
        <v>0</v>
      </c>
      <c r="BI740" s="4">
        <v>2</v>
      </c>
      <c r="BJ740" s="4" t="s">
        <v>102</v>
      </c>
      <c r="BK740" s="4"/>
      <c r="BL740" s="4"/>
      <c r="BM740" s="4">
        <v>67</v>
      </c>
      <c r="BN740" s="4">
        <v>0</v>
      </c>
      <c r="BO740" s="4" t="s">
        <v>100</v>
      </c>
      <c r="BP740" s="4">
        <v>1</v>
      </c>
      <c r="BQ740" s="4">
        <v>40</v>
      </c>
      <c r="BR740" s="4">
        <v>0</v>
      </c>
      <c r="BS740" s="4">
        <v>56.35</v>
      </c>
      <c r="BT740" s="4">
        <v>1</v>
      </c>
      <c r="BU740" s="4">
        <v>1</v>
      </c>
      <c r="BV740" s="4">
        <v>1</v>
      </c>
      <c r="BW740" s="4">
        <v>1</v>
      </c>
      <c r="BX740" s="4">
        <v>1</v>
      </c>
      <c r="BY740" s="4" t="s">
        <v>3</v>
      </c>
      <c r="BZ740" s="4">
        <v>97</v>
      </c>
      <c r="CA740" s="4">
        <v>51</v>
      </c>
      <c r="CB740" s="4" t="s">
        <v>3</v>
      </c>
      <c r="CC740" s="4"/>
      <c r="CD740" s="4"/>
      <c r="CE740" s="4">
        <v>1566</v>
      </c>
      <c r="CF740" s="4">
        <v>0</v>
      </c>
      <c r="CG740" s="4">
        <v>0</v>
      </c>
      <c r="CH740" s="4"/>
      <c r="CI740" s="4"/>
      <c r="CJ740" s="4"/>
      <c r="CK740" s="4"/>
      <c r="CL740" s="4"/>
      <c r="CM740" s="4">
        <v>0</v>
      </c>
      <c r="CN740" s="10" t="s">
        <v>2491</v>
      </c>
      <c r="CO740" s="4">
        <v>0</v>
      </c>
      <c r="CP740" s="4">
        <f t="shared" si="926"/>
        <v>58491.66</v>
      </c>
      <c r="CQ740" s="4">
        <f t="shared" si="927"/>
        <v>7125.51</v>
      </c>
      <c r="CR740" s="4">
        <f>(ROUND((ROUND((((ET740*1.2))*AV740*1),2)*BB740),2)+ROUND((ROUND(((AE740-((EU740*1.2)))*AV740*1),2)*BS740),2))</f>
        <v>2244.16</v>
      </c>
      <c r="CS740" s="4">
        <f>(ROUND((ROUND((((EU740*1.2))*AV740*1),2)*BS740),2)+ROUND((ROUND(((AE740-((EU740*1.2)))*AV740*1),2)*BS740),2))</f>
        <v>178.63</v>
      </c>
      <c r="CT740" s="4">
        <f t="shared" si="928"/>
        <v>26079.91</v>
      </c>
      <c r="CU740" s="4">
        <f t="shared" si="929"/>
        <v>0</v>
      </c>
      <c r="CV740" s="4">
        <f t="shared" si="930"/>
        <v>37.566359999999996</v>
      </c>
      <c r="CW740" s="4">
        <f t="shared" si="931"/>
        <v>0</v>
      </c>
      <c r="CX740" s="4">
        <f t="shared" si="932"/>
        <v>0</v>
      </c>
      <c r="CY740" s="4">
        <f>(ROUND((((S740+ROUND((ROUND((((EU740*1.2))*AV740*1),2)*BS740),2))*AT740)/100),2)+ROUND(((ROUND((ROUND(((AE740-((EU740*1.2)))*AV740*1),2)*BS740),2)*AT740)/100),2))</f>
        <v>41914</v>
      </c>
      <c r="CZ740" s="4">
        <f>(ROUND((((S740+ROUND((ROUND((((EU740*1.2))*AV740*1),2)*BS740),2))*AU740)/100),2)+ROUND(((ROUND((ROUND(((AE740-((EU740*1.2)))*AV740*1),2)*BS740),2)*AU740)/100),2))</f>
        <v>22037.26</v>
      </c>
      <c r="DA740" s="4"/>
      <c r="DB740" s="4">
        <v>174</v>
      </c>
      <c r="DC740" s="4" t="s">
        <v>3</v>
      </c>
      <c r="DD740" s="4" t="s">
        <v>22</v>
      </c>
      <c r="DE740" s="4" t="s">
        <v>42</v>
      </c>
      <c r="DF740" s="4" t="s">
        <v>42</v>
      </c>
      <c r="DG740" s="4" t="s">
        <v>42</v>
      </c>
      <c r="DH740" s="4" t="s">
        <v>3</v>
      </c>
      <c r="DI740" s="4" t="s">
        <v>42</v>
      </c>
      <c r="DJ740" s="4" t="s">
        <v>42</v>
      </c>
      <c r="DK740" s="4" t="s">
        <v>3</v>
      </c>
      <c r="DL740" s="4" t="s">
        <v>3</v>
      </c>
      <c r="DM740" s="4" t="s">
        <v>3</v>
      </c>
      <c r="DN740" s="4">
        <v>0</v>
      </c>
      <c r="DO740" s="4">
        <v>0</v>
      </c>
      <c r="DP740" s="4">
        <v>1</v>
      </c>
      <c r="DQ740" s="4">
        <v>1</v>
      </c>
      <c r="DR740" s="4"/>
      <c r="DS740" s="4"/>
      <c r="DT740" s="4"/>
      <c r="DU740" s="4">
        <v>1003</v>
      </c>
      <c r="DV740" s="4" t="s">
        <v>57</v>
      </c>
      <c r="DW740" s="4" t="s">
        <v>57</v>
      </c>
      <c r="DX740" s="4">
        <v>100</v>
      </c>
      <c r="DY740" s="4"/>
      <c r="DZ740" s="4" t="s">
        <v>3</v>
      </c>
      <c r="EA740" s="4" t="s">
        <v>3</v>
      </c>
      <c r="EB740" s="4" t="s">
        <v>3</v>
      </c>
      <c r="EC740" s="4" t="s">
        <v>3</v>
      </c>
      <c r="ED740" s="4"/>
      <c r="EE740" s="4">
        <v>57042957</v>
      </c>
      <c r="EF740" s="4">
        <v>40</v>
      </c>
      <c r="EG740" s="4" t="s">
        <v>33</v>
      </c>
      <c r="EH740" s="4">
        <v>0</v>
      </c>
      <c r="EI740" s="4" t="s">
        <v>3</v>
      </c>
      <c r="EJ740" s="4">
        <v>2</v>
      </c>
      <c r="EK740" s="4">
        <v>67</v>
      </c>
      <c r="EL740" s="4" t="s">
        <v>34</v>
      </c>
      <c r="EM740" s="4" t="s">
        <v>35</v>
      </c>
      <c r="EN740" s="4"/>
      <c r="EO740" s="4" t="s">
        <v>46</v>
      </c>
      <c r="EP740" s="4"/>
      <c r="EQ740" s="4">
        <v>0</v>
      </c>
      <c r="ER740" s="4">
        <v>2261.17</v>
      </c>
      <c r="ES740" s="4">
        <v>1763.74</v>
      </c>
      <c r="ET740" s="4">
        <v>129.06</v>
      </c>
      <c r="EU740" s="4">
        <v>2.52</v>
      </c>
      <c r="EV740" s="4">
        <v>368.37</v>
      </c>
      <c r="EW740" s="4">
        <v>29.9</v>
      </c>
      <c r="EX740" s="4">
        <v>0</v>
      </c>
      <c r="EY740" s="4">
        <v>0</v>
      </c>
      <c r="EZ740" s="4"/>
      <c r="FA740" s="4"/>
      <c r="FB740" s="4"/>
      <c r="FC740" s="4"/>
      <c r="FD740" s="4"/>
      <c r="FE740" s="4"/>
      <c r="FF740" s="4"/>
      <c r="FG740" s="4"/>
      <c r="FH740" s="4"/>
      <c r="FI740" s="4"/>
      <c r="FJ740" s="4"/>
      <c r="FK740" s="4"/>
      <c r="FL740" s="4"/>
      <c r="FM740" s="4"/>
      <c r="FN740" s="4"/>
      <c r="FO740" s="4"/>
      <c r="FP740" s="4"/>
      <c r="FQ740" s="4">
        <v>0</v>
      </c>
      <c r="FR740" s="4">
        <v>0</v>
      </c>
      <c r="FS740" s="4">
        <v>0</v>
      </c>
      <c r="FT740" s="4"/>
      <c r="FU740" s="4"/>
      <c r="FV740" s="4"/>
      <c r="FW740" s="4"/>
      <c r="FX740" s="4">
        <v>97</v>
      </c>
      <c r="FY740" s="4">
        <v>51</v>
      </c>
      <c r="FZ740" s="4"/>
      <c r="GA740" s="4" t="s">
        <v>3</v>
      </c>
      <c r="GB740" s="4"/>
      <c r="GC740" s="4"/>
      <c r="GD740" s="4">
        <v>1</v>
      </c>
      <c r="GE740" s="4"/>
      <c r="GF740" s="4">
        <v>1516590241</v>
      </c>
      <c r="GG740" s="4">
        <v>2</v>
      </c>
      <c r="GH740" s="4">
        <v>1</v>
      </c>
      <c r="GI740" s="4">
        <v>2</v>
      </c>
      <c r="GJ740" s="4">
        <v>0</v>
      </c>
      <c r="GK740" s="4">
        <v>0</v>
      </c>
      <c r="GL740" s="4">
        <f t="shared" si="933"/>
        <v>0</v>
      </c>
      <c r="GM740" s="4">
        <f t="shared" si="934"/>
        <v>122613.89</v>
      </c>
      <c r="GN740" s="4">
        <f t="shared" si="935"/>
        <v>0</v>
      </c>
      <c r="GO740" s="4">
        <f t="shared" si="936"/>
        <v>122613.89</v>
      </c>
      <c r="GP740" s="4">
        <f t="shared" si="937"/>
        <v>0</v>
      </c>
      <c r="GQ740" s="4"/>
      <c r="GR740" s="4">
        <v>0</v>
      </c>
      <c r="GS740" s="4">
        <v>0</v>
      </c>
      <c r="GT740" s="4">
        <v>0</v>
      </c>
      <c r="GU740" s="4" t="s">
        <v>3</v>
      </c>
      <c r="GV740" s="4">
        <f t="shared" si="938"/>
        <v>0</v>
      </c>
      <c r="GW740" s="4">
        <v>1</v>
      </c>
      <c r="GX740" s="4">
        <f t="shared" si="939"/>
        <v>0</v>
      </c>
      <c r="GY740" s="4"/>
      <c r="GZ740" s="4"/>
      <c r="HA740" s="4">
        <v>0</v>
      </c>
      <c r="HB740" s="4">
        <v>0</v>
      </c>
      <c r="HC740" s="4">
        <f t="shared" si="940"/>
        <v>0</v>
      </c>
      <c r="HD740" s="4"/>
      <c r="HE740" s="4" t="s">
        <v>3</v>
      </c>
      <c r="HF740" s="4" t="s">
        <v>3</v>
      </c>
      <c r="HG740" s="4"/>
      <c r="HH740" s="4"/>
      <c r="HI740" s="4"/>
      <c r="HJ740" s="4"/>
      <c r="HK740" s="4"/>
      <c r="HL740" s="4"/>
      <c r="HM740" s="4" t="s">
        <v>3</v>
      </c>
      <c r="HN740" s="4" t="s">
        <v>3</v>
      </c>
      <c r="HO740" s="4" t="s">
        <v>3</v>
      </c>
      <c r="HP740" s="4" t="s">
        <v>3</v>
      </c>
      <c r="HQ740" s="4" t="s">
        <v>3</v>
      </c>
      <c r="HR740" s="4"/>
      <c r="HS740" s="4">
        <v>0</v>
      </c>
      <c r="HT740" s="4"/>
      <c r="HU740" s="4"/>
      <c r="HV740" s="4"/>
      <c r="HW740" s="4"/>
      <c r="HX740" s="4"/>
      <c r="HY740" s="4"/>
      <c r="HZ740" s="4"/>
      <c r="IA740" s="4"/>
      <c r="IB740" s="4"/>
      <c r="IC740" s="4"/>
      <c r="ID740" s="4"/>
      <c r="IE740" s="4"/>
      <c r="IF740" s="4"/>
      <c r="IG740" s="4"/>
      <c r="IH740" s="4"/>
      <c r="II740" s="4"/>
      <c r="IJ740" s="4"/>
      <c r="IK740" s="4">
        <v>0</v>
      </c>
      <c r="IL740" s="4"/>
      <c r="IM740" s="4"/>
      <c r="IN740" s="4"/>
      <c r="IO740" s="4"/>
      <c r="IP740" s="4"/>
      <c r="IQ740" s="4"/>
      <c r="IR740" s="4"/>
      <c r="IS740" s="4"/>
      <c r="IT740" s="4"/>
      <c r="IU740" s="4"/>
    </row>
    <row r="741" spans="1:255" x14ac:dyDescent="0.25">
      <c r="A741" s="3">
        <v>18</v>
      </c>
      <c r="B741" s="3">
        <v>1</v>
      </c>
      <c r="C741" s="3"/>
      <c r="D741" s="3"/>
      <c r="E741" s="3" t="s">
        <v>936</v>
      </c>
      <c r="F741" s="3" t="s">
        <v>260</v>
      </c>
      <c r="G741" s="3" t="s">
        <v>261</v>
      </c>
      <c r="H741" s="3" t="s">
        <v>40</v>
      </c>
      <c r="I741" s="3">
        <f>I739*J741</f>
        <v>0.16500000000000001</v>
      </c>
      <c r="J741" s="3">
        <v>0.1</v>
      </c>
      <c r="K741" s="3">
        <v>0.1</v>
      </c>
      <c r="L741" s="3"/>
      <c r="M741" s="3"/>
      <c r="N741" s="3"/>
      <c r="O741" s="3">
        <f t="shared" si="916"/>
        <v>3.5</v>
      </c>
      <c r="P741" s="3">
        <f t="shared" si="917"/>
        <v>3.5</v>
      </c>
      <c r="Q741" s="3">
        <f t="shared" ref="Q741:Q750" si="953">(ROUND((ROUND(((ET741)*AV741*I741),2)*BB741),2)+ROUND((ROUND(((AE741-(EU741))*AV741*I741),2)*BS741),2))</f>
        <v>0</v>
      </c>
      <c r="R741" s="3">
        <f t="shared" ref="R741:R750" si="954">(ROUND((ROUND(((EU741)*AV741*I741),2)*BS741),2)+ROUND((ROUND(((AE741-(EU741))*AV741*I741),2)*BS741),2))</f>
        <v>0</v>
      </c>
      <c r="S741" s="3">
        <f t="shared" si="918"/>
        <v>0</v>
      </c>
      <c r="T741" s="3">
        <f t="shared" si="919"/>
        <v>0</v>
      </c>
      <c r="U741" s="3">
        <f t="shared" si="920"/>
        <v>0</v>
      </c>
      <c r="V741" s="3">
        <f t="shared" si="921"/>
        <v>0</v>
      </c>
      <c r="W741" s="3">
        <f t="shared" si="922"/>
        <v>0</v>
      </c>
      <c r="X741" s="3">
        <f t="shared" ref="X741:X750" si="955">(ROUND((((S741+ROUND((ROUND(((EU741)*AV741*I741),2)*BS741),2))*AT741)/100),2)+ROUND(((ROUND((ROUND(((AE741-(EU741))*AV741*I741),2)*BS741),2)*AT741)/100),2))</f>
        <v>0</v>
      </c>
      <c r="Y741" s="3">
        <f t="shared" ref="Y741:Y750" si="956">(ROUND((((S741+ROUND((ROUND(((EU741)*AV741*I741),2)*BS741),2))*AU741)/100),2)+ROUND(((ROUND((ROUND(((AE741-(EU741))*AV741*I741),2)*BS741),2)*AU741)/100),2))</f>
        <v>0</v>
      </c>
      <c r="Z741" s="3"/>
      <c r="AA741" s="3">
        <v>54971259</v>
      </c>
      <c r="AB741" s="3">
        <f t="shared" si="923"/>
        <v>21.2</v>
      </c>
      <c r="AC741" s="3">
        <f t="shared" ref="AC741:AC750" si="957">ROUND((ES741),6)</f>
        <v>21.2</v>
      </c>
      <c r="AD741" s="3">
        <f t="shared" ref="AD741:AD750" si="958">ROUND((((ET741)-(EU741))+AE741),6)</f>
        <v>0</v>
      </c>
      <c r="AE741" s="3">
        <f t="shared" ref="AE741:AE750" si="959">ROUND((EU741),6)</f>
        <v>0</v>
      </c>
      <c r="AF741" s="3">
        <f t="shared" ref="AF741:AF750" si="960">ROUND((EV741),6)</f>
        <v>0</v>
      </c>
      <c r="AG741" s="3">
        <f t="shared" si="924"/>
        <v>0</v>
      </c>
      <c r="AH741" s="3">
        <f t="shared" ref="AH741:AH750" si="961">(EW741)</f>
        <v>0</v>
      </c>
      <c r="AI741" s="3">
        <f t="shared" ref="AI741:AI750" si="962">(EX741)</f>
        <v>0</v>
      </c>
      <c r="AJ741" s="3">
        <f t="shared" si="925"/>
        <v>0</v>
      </c>
      <c r="AK741" s="3">
        <v>21.2</v>
      </c>
      <c r="AL741" s="3">
        <v>21.2</v>
      </c>
      <c r="AM741" s="3">
        <v>0</v>
      </c>
      <c r="AN741" s="3">
        <v>0</v>
      </c>
      <c r="AO741" s="3">
        <v>0</v>
      </c>
      <c r="AP741" s="3">
        <v>0</v>
      </c>
      <c r="AQ741" s="3">
        <v>0</v>
      </c>
      <c r="AR741" s="3">
        <v>0</v>
      </c>
      <c r="AS741" s="3">
        <v>0</v>
      </c>
      <c r="AT741" s="3">
        <v>97</v>
      </c>
      <c r="AU741" s="3">
        <v>51</v>
      </c>
      <c r="AV741" s="3">
        <v>1</v>
      </c>
      <c r="AW741" s="3">
        <v>1</v>
      </c>
      <c r="AX741" s="3"/>
      <c r="AY741" s="3"/>
      <c r="AZ741" s="3">
        <v>1</v>
      </c>
      <c r="BA741" s="3">
        <v>1</v>
      </c>
      <c r="BB741" s="3">
        <v>1</v>
      </c>
      <c r="BC741" s="3">
        <v>1</v>
      </c>
      <c r="BD741" s="3" t="s">
        <v>3</v>
      </c>
      <c r="BE741" s="3" t="s">
        <v>3</v>
      </c>
      <c r="BF741" s="3" t="s">
        <v>3</v>
      </c>
      <c r="BG741" s="3" t="s">
        <v>3</v>
      </c>
      <c r="BH741" s="3">
        <v>3</v>
      </c>
      <c r="BI741" s="3">
        <v>2</v>
      </c>
      <c r="BJ741" s="3" t="s">
        <v>262</v>
      </c>
      <c r="BK741" s="3"/>
      <c r="BL741" s="3"/>
      <c r="BM741" s="3">
        <v>67</v>
      </c>
      <c r="BN741" s="3">
        <v>0</v>
      </c>
      <c r="BO741" s="3" t="s">
        <v>3</v>
      </c>
      <c r="BP741" s="3">
        <v>0</v>
      </c>
      <c r="BQ741" s="3">
        <v>40</v>
      </c>
      <c r="BR741" s="3">
        <v>0</v>
      </c>
      <c r="BS741" s="3">
        <v>1</v>
      </c>
      <c r="BT741" s="3">
        <v>1</v>
      </c>
      <c r="BU741" s="3">
        <v>1</v>
      </c>
      <c r="BV741" s="3">
        <v>1</v>
      </c>
      <c r="BW741" s="3">
        <v>1</v>
      </c>
      <c r="BX741" s="3">
        <v>1</v>
      </c>
      <c r="BY741" s="3" t="s">
        <v>3</v>
      </c>
      <c r="BZ741" s="3">
        <v>97</v>
      </c>
      <c r="CA741" s="3">
        <v>51</v>
      </c>
      <c r="CB741" s="3" t="s">
        <v>3</v>
      </c>
      <c r="CC741" s="3"/>
      <c r="CD741" s="3"/>
      <c r="CE741" s="3">
        <v>1566</v>
      </c>
      <c r="CF741" s="3">
        <v>0</v>
      </c>
      <c r="CG741" s="3">
        <v>0</v>
      </c>
      <c r="CH741" s="3"/>
      <c r="CI741" s="3"/>
      <c r="CJ741" s="3"/>
      <c r="CK741" s="3"/>
      <c r="CL741" s="3"/>
      <c r="CM741" s="3">
        <v>0</v>
      </c>
      <c r="CN741" s="3" t="s">
        <v>3</v>
      </c>
      <c r="CO741" s="3">
        <v>0</v>
      </c>
      <c r="CP741" s="3">
        <f t="shared" si="926"/>
        <v>3.5</v>
      </c>
      <c r="CQ741" s="3">
        <f t="shared" si="927"/>
        <v>21.2</v>
      </c>
      <c r="CR741" s="3">
        <f t="shared" ref="CR741:CR750" si="963">(ROUND((ROUND(((ET741)*AV741*1),2)*BB741),2)+ROUND((ROUND(((AE741-(EU741))*AV741*1),2)*BS741),2))</f>
        <v>0</v>
      </c>
      <c r="CS741" s="3">
        <f t="shared" ref="CS741:CS750" si="964">(ROUND((ROUND(((EU741)*AV741*1),2)*BS741),2)+ROUND((ROUND(((AE741-(EU741))*AV741*1),2)*BS741),2))</f>
        <v>0</v>
      </c>
      <c r="CT741" s="3">
        <f t="shared" si="928"/>
        <v>0</v>
      </c>
      <c r="CU741" s="3">
        <f t="shared" si="929"/>
        <v>0</v>
      </c>
      <c r="CV741" s="3">
        <f t="shared" si="930"/>
        <v>0</v>
      </c>
      <c r="CW741" s="3">
        <f t="shared" si="931"/>
        <v>0</v>
      </c>
      <c r="CX741" s="3">
        <f t="shared" si="932"/>
        <v>0</v>
      </c>
      <c r="CY741" s="3">
        <f t="shared" ref="CY741:CY750" si="965">(ROUND((((S741+ROUND((ROUND(((EU741)*AV741*1),2)*BS741),2))*AT741)/100),2)+ROUND(((ROUND((ROUND(((AE741-(EU741))*AV741*1),2)*BS741),2)*AT741)/100),2))</f>
        <v>0</v>
      </c>
      <c r="CZ741" s="3">
        <f t="shared" ref="CZ741:CZ750" si="966">(ROUND((((S741+ROUND((ROUND(((EU741)*AV741*1),2)*BS741),2))*AU741)/100),2)+ROUND(((ROUND((ROUND(((AE741-(EU741))*AV741*1),2)*BS741),2)*AU741)/100),2))</f>
        <v>0</v>
      </c>
      <c r="DA741" s="3"/>
      <c r="DB741" s="3"/>
      <c r="DC741" s="3" t="s">
        <v>3</v>
      </c>
      <c r="DD741" s="3" t="s">
        <v>3</v>
      </c>
      <c r="DE741" s="3" t="s">
        <v>3</v>
      </c>
      <c r="DF741" s="3" t="s">
        <v>3</v>
      </c>
      <c r="DG741" s="3" t="s">
        <v>3</v>
      </c>
      <c r="DH741" s="3" t="s">
        <v>3</v>
      </c>
      <c r="DI741" s="3" t="s">
        <v>3</v>
      </c>
      <c r="DJ741" s="3" t="s">
        <v>3</v>
      </c>
      <c r="DK741" s="3" t="s">
        <v>3</v>
      </c>
      <c r="DL741" s="3" t="s">
        <v>3</v>
      </c>
      <c r="DM741" s="3" t="s">
        <v>3</v>
      </c>
      <c r="DN741" s="3">
        <v>0</v>
      </c>
      <c r="DO741" s="3">
        <v>0</v>
      </c>
      <c r="DP741" s="3">
        <v>1</v>
      </c>
      <c r="DQ741" s="3">
        <v>1</v>
      </c>
      <c r="DR741" s="3"/>
      <c r="DS741" s="3"/>
      <c r="DT741" s="3"/>
      <c r="DU741" s="3">
        <v>1010</v>
      </c>
      <c r="DV741" s="3" t="s">
        <v>40</v>
      </c>
      <c r="DW741" s="3" t="s">
        <v>40</v>
      </c>
      <c r="DX741" s="3">
        <v>100</v>
      </c>
      <c r="DY741" s="3"/>
      <c r="DZ741" s="3" t="s">
        <v>3</v>
      </c>
      <c r="EA741" s="3" t="s">
        <v>3</v>
      </c>
      <c r="EB741" s="3" t="s">
        <v>3</v>
      </c>
      <c r="EC741" s="3" t="s">
        <v>3</v>
      </c>
      <c r="ED741" s="3"/>
      <c r="EE741" s="3">
        <v>57042957</v>
      </c>
      <c r="EF741" s="3">
        <v>40</v>
      </c>
      <c r="EG741" s="3" t="s">
        <v>33</v>
      </c>
      <c r="EH741" s="3">
        <v>0</v>
      </c>
      <c r="EI741" s="3" t="s">
        <v>3</v>
      </c>
      <c r="EJ741" s="3">
        <v>2</v>
      </c>
      <c r="EK741" s="3">
        <v>67</v>
      </c>
      <c r="EL741" s="3" t="s">
        <v>34</v>
      </c>
      <c r="EM741" s="3" t="s">
        <v>35</v>
      </c>
      <c r="EN741" s="3"/>
      <c r="EO741" s="3" t="s">
        <v>3</v>
      </c>
      <c r="EP741" s="3"/>
      <c r="EQ741" s="3">
        <v>0</v>
      </c>
      <c r="ER741" s="3">
        <v>21.2</v>
      </c>
      <c r="ES741" s="3">
        <v>21.2</v>
      </c>
      <c r="ET741" s="3">
        <v>0</v>
      </c>
      <c r="EU741" s="3">
        <v>0</v>
      </c>
      <c r="EV741" s="3">
        <v>0</v>
      </c>
      <c r="EW741" s="3">
        <v>0</v>
      </c>
      <c r="EX741" s="3">
        <v>0</v>
      </c>
      <c r="EY741" s="3"/>
      <c r="EZ741" s="3"/>
      <c r="FA741" s="3"/>
      <c r="FB741" s="3"/>
      <c r="FC741" s="3"/>
      <c r="FD741" s="3"/>
      <c r="FE741" s="3"/>
      <c r="FF741" s="3"/>
      <c r="FG741" s="3"/>
      <c r="FH741" s="3"/>
      <c r="FI741" s="3"/>
      <c r="FJ741" s="3"/>
      <c r="FK741" s="3"/>
      <c r="FL741" s="3"/>
      <c r="FM741" s="3"/>
      <c r="FN741" s="3"/>
      <c r="FO741" s="3"/>
      <c r="FP741" s="3"/>
      <c r="FQ741" s="3">
        <v>0</v>
      </c>
      <c r="FR741" s="3">
        <v>0</v>
      </c>
      <c r="FS741" s="3">
        <v>0</v>
      </c>
      <c r="FT741" s="3"/>
      <c r="FU741" s="3"/>
      <c r="FV741" s="3"/>
      <c r="FW741" s="3"/>
      <c r="FX741" s="3">
        <v>97</v>
      </c>
      <c r="FY741" s="3">
        <v>51</v>
      </c>
      <c r="FZ741" s="3"/>
      <c r="GA741" s="3" t="s">
        <v>3</v>
      </c>
      <c r="GB741" s="3"/>
      <c r="GC741" s="3"/>
      <c r="GD741" s="3">
        <v>1</v>
      </c>
      <c r="GE741" s="3"/>
      <c r="GF741" s="3">
        <v>-278186458</v>
      </c>
      <c r="GG741" s="3">
        <v>2</v>
      </c>
      <c r="GH741" s="3">
        <v>1</v>
      </c>
      <c r="GI741" s="3">
        <v>-2</v>
      </c>
      <c r="GJ741" s="3">
        <v>0</v>
      </c>
      <c r="GK741" s="3">
        <v>0</v>
      </c>
      <c r="GL741" s="3">
        <f t="shared" si="933"/>
        <v>0</v>
      </c>
      <c r="GM741" s="3">
        <f t="shared" si="934"/>
        <v>3.5</v>
      </c>
      <c r="GN741" s="3">
        <f t="shared" si="935"/>
        <v>0</v>
      </c>
      <c r="GO741" s="3">
        <f t="shared" si="936"/>
        <v>3.5</v>
      </c>
      <c r="GP741" s="3">
        <f t="shared" si="937"/>
        <v>0</v>
      </c>
      <c r="GQ741" s="3"/>
      <c r="GR741" s="3">
        <v>0</v>
      </c>
      <c r="GS741" s="3">
        <v>3</v>
      </c>
      <c r="GT741" s="3">
        <v>0</v>
      </c>
      <c r="GU741" s="3" t="s">
        <v>3</v>
      </c>
      <c r="GV741" s="3">
        <f t="shared" si="938"/>
        <v>0</v>
      </c>
      <c r="GW741" s="3">
        <v>1</v>
      </c>
      <c r="GX741" s="3">
        <f t="shared" si="939"/>
        <v>0</v>
      </c>
      <c r="GY741" s="3"/>
      <c r="GZ741" s="3"/>
      <c r="HA741" s="3">
        <v>0</v>
      </c>
      <c r="HB741" s="3">
        <v>0</v>
      </c>
      <c r="HC741" s="3">
        <f t="shared" si="940"/>
        <v>0</v>
      </c>
      <c r="HD741" s="3"/>
      <c r="HE741" s="3" t="s">
        <v>3</v>
      </c>
      <c r="HF741" s="3" t="s">
        <v>3</v>
      </c>
      <c r="HG741" s="3"/>
      <c r="HH741" s="3"/>
      <c r="HI741" s="3"/>
      <c r="HJ741" s="3"/>
      <c r="HK741" s="3"/>
      <c r="HL741" s="3"/>
      <c r="HM741" s="3" t="s">
        <v>3</v>
      </c>
      <c r="HN741" s="3" t="s">
        <v>3</v>
      </c>
      <c r="HO741" s="3" t="s">
        <v>3</v>
      </c>
      <c r="HP741" s="3" t="s">
        <v>3</v>
      </c>
      <c r="HQ741" s="3" t="s">
        <v>3</v>
      </c>
      <c r="HR741" s="3"/>
      <c r="HS741" s="3">
        <v>0</v>
      </c>
      <c r="HT741" s="3"/>
      <c r="HU741" s="3"/>
      <c r="HV741" s="3"/>
      <c r="HW741" s="3"/>
      <c r="HX741" s="3"/>
      <c r="HY741" s="3"/>
      <c r="HZ741" s="3"/>
      <c r="IA741" s="3"/>
      <c r="IB741" s="3"/>
      <c r="IC741" s="3"/>
      <c r="ID741" s="3"/>
      <c r="IE741" s="3"/>
      <c r="IF741" s="3"/>
      <c r="IG741" s="3"/>
      <c r="IH741" s="3"/>
      <c r="II741" s="3"/>
      <c r="IJ741" s="3"/>
      <c r="IK741" s="3">
        <v>0</v>
      </c>
      <c r="IL741" s="3"/>
      <c r="IM741" s="3"/>
      <c r="IN741" s="3"/>
      <c r="IO741" s="3"/>
      <c r="IP741" s="3"/>
      <c r="IQ741" s="3"/>
      <c r="IR741" s="3"/>
      <c r="IS741" s="3"/>
      <c r="IT741" s="3"/>
      <c r="IU741" s="3"/>
    </row>
    <row r="742" spans="1:255" x14ac:dyDescent="0.25">
      <c r="A742" s="4">
        <v>18</v>
      </c>
      <c r="B742" s="4">
        <v>1</v>
      </c>
      <c r="C742" s="4"/>
      <c r="D742" s="4"/>
      <c r="E742" s="4" t="s">
        <v>936</v>
      </c>
      <c r="F742" s="4" t="s">
        <v>260</v>
      </c>
      <c r="G742" s="4" t="s">
        <v>261</v>
      </c>
      <c r="H742" s="4" t="s">
        <v>40</v>
      </c>
      <c r="I742" s="4">
        <f>I740*J742</f>
        <v>0.16500000000000001</v>
      </c>
      <c r="J742" s="4">
        <v>0.1</v>
      </c>
      <c r="K742" s="4">
        <v>0.1</v>
      </c>
      <c r="L742" s="4"/>
      <c r="M742" s="4"/>
      <c r="N742" s="4"/>
      <c r="O742" s="4">
        <f t="shared" si="916"/>
        <v>21.49</v>
      </c>
      <c r="P742" s="4">
        <f t="shared" si="917"/>
        <v>21.49</v>
      </c>
      <c r="Q742" s="4">
        <f t="shared" si="953"/>
        <v>0</v>
      </c>
      <c r="R742" s="4">
        <f t="shared" si="954"/>
        <v>0</v>
      </c>
      <c r="S742" s="4">
        <f t="shared" si="918"/>
        <v>0</v>
      </c>
      <c r="T742" s="4">
        <f t="shared" si="919"/>
        <v>0</v>
      </c>
      <c r="U742" s="4">
        <f t="shared" si="920"/>
        <v>0</v>
      </c>
      <c r="V742" s="4">
        <f t="shared" si="921"/>
        <v>0</v>
      </c>
      <c r="W742" s="4">
        <f t="shared" si="922"/>
        <v>0</v>
      </c>
      <c r="X742" s="4">
        <f t="shared" si="955"/>
        <v>0</v>
      </c>
      <c r="Y742" s="4">
        <f t="shared" si="956"/>
        <v>0</v>
      </c>
      <c r="Z742" s="4"/>
      <c r="AA742" s="4">
        <v>55890823</v>
      </c>
      <c r="AB742" s="4">
        <f t="shared" si="923"/>
        <v>21.2</v>
      </c>
      <c r="AC742" s="4">
        <f t="shared" si="957"/>
        <v>21.2</v>
      </c>
      <c r="AD742" s="4">
        <f t="shared" si="958"/>
        <v>0</v>
      </c>
      <c r="AE742" s="4">
        <f t="shared" si="959"/>
        <v>0</v>
      </c>
      <c r="AF742" s="4">
        <f t="shared" si="960"/>
        <v>0</v>
      </c>
      <c r="AG742" s="4">
        <f t="shared" si="924"/>
        <v>0</v>
      </c>
      <c r="AH742" s="4">
        <f t="shared" si="961"/>
        <v>0</v>
      </c>
      <c r="AI742" s="4">
        <f t="shared" si="962"/>
        <v>0</v>
      </c>
      <c r="AJ742" s="4">
        <f t="shared" si="925"/>
        <v>0</v>
      </c>
      <c r="AK742" s="4">
        <v>21.2</v>
      </c>
      <c r="AL742" s="4">
        <v>21.2</v>
      </c>
      <c r="AM742" s="4">
        <v>0</v>
      </c>
      <c r="AN742" s="4">
        <v>0</v>
      </c>
      <c r="AO742" s="4">
        <v>0</v>
      </c>
      <c r="AP742" s="4">
        <v>0</v>
      </c>
      <c r="AQ742" s="4">
        <v>0</v>
      </c>
      <c r="AR742" s="4">
        <v>0</v>
      </c>
      <c r="AS742" s="4">
        <v>0</v>
      </c>
      <c r="AT742" s="4">
        <v>97</v>
      </c>
      <c r="AU742" s="4">
        <v>51</v>
      </c>
      <c r="AV742" s="4">
        <v>1</v>
      </c>
      <c r="AW742" s="4">
        <v>1</v>
      </c>
      <c r="AX742" s="4"/>
      <c r="AY742" s="4"/>
      <c r="AZ742" s="4">
        <v>1</v>
      </c>
      <c r="BA742" s="4">
        <v>1</v>
      </c>
      <c r="BB742" s="4">
        <v>1</v>
      </c>
      <c r="BC742" s="4">
        <v>6.14</v>
      </c>
      <c r="BD742" s="4" t="s">
        <v>3</v>
      </c>
      <c r="BE742" s="4" t="s">
        <v>3</v>
      </c>
      <c r="BF742" s="4" t="s">
        <v>3</v>
      </c>
      <c r="BG742" s="4" t="s">
        <v>3</v>
      </c>
      <c r="BH742" s="4">
        <v>3</v>
      </c>
      <c r="BI742" s="4">
        <v>2</v>
      </c>
      <c r="BJ742" s="4" t="s">
        <v>262</v>
      </c>
      <c r="BK742" s="4"/>
      <c r="BL742" s="4"/>
      <c r="BM742" s="4">
        <v>67</v>
      </c>
      <c r="BN742" s="4">
        <v>0</v>
      </c>
      <c r="BO742" s="4" t="s">
        <v>260</v>
      </c>
      <c r="BP742" s="4">
        <v>1</v>
      </c>
      <c r="BQ742" s="4">
        <v>40</v>
      </c>
      <c r="BR742" s="4">
        <v>0</v>
      </c>
      <c r="BS742" s="4">
        <v>1</v>
      </c>
      <c r="BT742" s="4">
        <v>1</v>
      </c>
      <c r="BU742" s="4">
        <v>1</v>
      </c>
      <c r="BV742" s="4">
        <v>1</v>
      </c>
      <c r="BW742" s="4">
        <v>1</v>
      </c>
      <c r="BX742" s="4">
        <v>1</v>
      </c>
      <c r="BY742" s="4" t="s">
        <v>3</v>
      </c>
      <c r="BZ742" s="4">
        <v>97</v>
      </c>
      <c r="CA742" s="4">
        <v>51</v>
      </c>
      <c r="CB742" s="4" t="s">
        <v>3</v>
      </c>
      <c r="CC742" s="4"/>
      <c r="CD742" s="4"/>
      <c r="CE742" s="4">
        <v>1566</v>
      </c>
      <c r="CF742" s="4">
        <v>0</v>
      </c>
      <c r="CG742" s="4">
        <v>0</v>
      </c>
      <c r="CH742" s="4"/>
      <c r="CI742" s="4"/>
      <c r="CJ742" s="4"/>
      <c r="CK742" s="4"/>
      <c r="CL742" s="4"/>
      <c r="CM742" s="4">
        <v>0</v>
      </c>
      <c r="CN742" s="4" t="s">
        <v>3</v>
      </c>
      <c r="CO742" s="4">
        <v>0</v>
      </c>
      <c r="CP742" s="4">
        <f t="shared" si="926"/>
        <v>21.49</v>
      </c>
      <c r="CQ742" s="4">
        <f t="shared" si="927"/>
        <v>130.16999999999999</v>
      </c>
      <c r="CR742" s="4">
        <f t="shared" si="963"/>
        <v>0</v>
      </c>
      <c r="CS742" s="4">
        <f t="shared" si="964"/>
        <v>0</v>
      </c>
      <c r="CT742" s="4">
        <f t="shared" si="928"/>
        <v>0</v>
      </c>
      <c r="CU742" s="4">
        <f t="shared" si="929"/>
        <v>0</v>
      </c>
      <c r="CV742" s="4">
        <f t="shared" si="930"/>
        <v>0</v>
      </c>
      <c r="CW742" s="4">
        <f t="shared" si="931"/>
        <v>0</v>
      </c>
      <c r="CX742" s="4">
        <f t="shared" si="932"/>
        <v>0</v>
      </c>
      <c r="CY742" s="4">
        <f t="shared" si="965"/>
        <v>0</v>
      </c>
      <c r="CZ742" s="4">
        <f t="shared" si="966"/>
        <v>0</v>
      </c>
      <c r="DA742" s="4"/>
      <c r="DB742" s="4"/>
      <c r="DC742" s="4" t="s">
        <v>3</v>
      </c>
      <c r="DD742" s="4" t="s">
        <v>3</v>
      </c>
      <c r="DE742" s="4" t="s">
        <v>3</v>
      </c>
      <c r="DF742" s="4" t="s">
        <v>3</v>
      </c>
      <c r="DG742" s="4" t="s">
        <v>3</v>
      </c>
      <c r="DH742" s="4" t="s">
        <v>3</v>
      </c>
      <c r="DI742" s="4" t="s">
        <v>3</v>
      </c>
      <c r="DJ742" s="4" t="s">
        <v>3</v>
      </c>
      <c r="DK742" s="4" t="s">
        <v>3</v>
      </c>
      <c r="DL742" s="4" t="s">
        <v>3</v>
      </c>
      <c r="DM742" s="4" t="s">
        <v>3</v>
      </c>
      <c r="DN742" s="4">
        <v>0</v>
      </c>
      <c r="DO742" s="4">
        <v>0</v>
      </c>
      <c r="DP742" s="4">
        <v>1</v>
      </c>
      <c r="DQ742" s="4">
        <v>1</v>
      </c>
      <c r="DR742" s="4"/>
      <c r="DS742" s="4"/>
      <c r="DT742" s="4"/>
      <c r="DU742" s="4">
        <v>1010</v>
      </c>
      <c r="DV742" s="4" t="s">
        <v>40</v>
      </c>
      <c r="DW742" s="4" t="s">
        <v>40</v>
      </c>
      <c r="DX742" s="4">
        <v>100</v>
      </c>
      <c r="DY742" s="4"/>
      <c r="DZ742" s="4" t="s">
        <v>3</v>
      </c>
      <c r="EA742" s="4" t="s">
        <v>3</v>
      </c>
      <c r="EB742" s="4" t="s">
        <v>3</v>
      </c>
      <c r="EC742" s="4" t="s">
        <v>3</v>
      </c>
      <c r="ED742" s="4"/>
      <c r="EE742" s="4">
        <v>57042957</v>
      </c>
      <c r="EF742" s="4">
        <v>40</v>
      </c>
      <c r="EG742" s="4" t="s">
        <v>33</v>
      </c>
      <c r="EH742" s="4">
        <v>0</v>
      </c>
      <c r="EI742" s="4" t="s">
        <v>3</v>
      </c>
      <c r="EJ742" s="4">
        <v>2</v>
      </c>
      <c r="EK742" s="4">
        <v>67</v>
      </c>
      <c r="EL742" s="4" t="s">
        <v>34</v>
      </c>
      <c r="EM742" s="4" t="s">
        <v>35</v>
      </c>
      <c r="EN742" s="4"/>
      <c r="EO742" s="4" t="s">
        <v>3</v>
      </c>
      <c r="EP742" s="4"/>
      <c r="EQ742" s="4">
        <v>0</v>
      </c>
      <c r="ER742" s="4">
        <v>21.2</v>
      </c>
      <c r="ES742" s="4">
        <v>21.2</v>
      </c>
      <c r="ET742" s="4">
        <v>0</v>
      </c>
      <c r="EU742" s="4">
        <v>0</v>
      </c>
      <c r="EV742" s="4">
        <v>0</v>
      </c>
      <c r="EW742" s="4">
        <v>0</v>
      </c>
      <c r="EX742" s="4">
        <v>0</v>
      </c>
      <c r="EY742" s="4"/>
      <c r="EZ742" s="4"/>
      <c r="FA742" s="4"/>
      <c r="FB742" s="4"/>
      <c r="FC742" s="4"/>
      <c r="FD742" s="4"/>
      <c r="FE742" s="4"/>
      <c r="FF742" s="4"/>
      <c r="FG742" s="4"/>
      <c r="FH742" s="4"/>
      <c r="FI742" s="4"/>
      <c r="FJ742" s="4"/>
      <c r="FK742" s="4"/>
      <c r="FL742" s="4"/>
      <c r="FM742" s="4"/>
      <c r="FN742" s="4"/>
      <c r="FO742" s="4"/>
      <c r="FP742" s="4"/>
      <c r="FQ742" s="4">
        <v>0</v>
      </c>
      <c r="FR742" s="4">
        <v>0</v>
      </c>
      <c r="FS742" s="4">
        <v>0</v>
      </c>
      <c r="FT742" s="4"/>
      <c r="FU742" s="4"/>
      <c r="FV742" s="4"/>
      <c r="FW742" s="4"/>
      <c r="FX742" s="4">
        <v>97</v>
      </c>
      <c r="FY742" s="4">
        <v>51</v>
      </c>
      <c r="FZ742" s="4"/>
      <c r="GA742" s="4" t="s">
        <v>3</v>
      </c>
      <c r="GB742" s="4"/>
      <c r="GC742" s="4"/>
      <c r="GD742" s="4">
        <v>1</v>
      </c>
      <c r="GE742" s="4"/>
      <c r="GF742" s="4">
        <v>-278186458</v>
      </c>
      <c r="GG742" s="4">
        <v>2</v>
      </c>
      <c r="GH742" s="4">
        <v>1</v>
      </c>
      <c r="GI742" s="4">
        <v>2</v>
      </c>
      <c r="GJ742" s="4">
        <v>0</v>
      </c>
      <c r="GK742" s="4">
        <v>0</v>
      </c>
      <c r="GL742" s="4">
        <f t="shared" si="933"/>
        <v>0</v>
      </c>
      <c r="GM742" s="4">
        <f t="shared" si="934"/>
        <v>21.49</v>
      </c>
      <c r="GN742" s="4">
        <f t="shared" si="935"/>
        <v>0</v>
      </c>
      <c r="GO742" s="4">
        <f t="shared" si="936"/>
        <v>21.49</v>
      </c>
      <c r="GP742" s="4">
        <f t="shared" si="937"/>
        <v>0</v>
      </c>
      <c r="GQ742" s="4"/>
      <c r="GR742" s="4">
        <v>0</v>
      </c>
      <c r="GS742" s="4">
        <v>0</v>
      </c>
      <c r="GT742" s="4">
        <v>0</v>
      </c>
      <c r="GU742" s="4" t="s">
        <v>3</v>
      </c>
      <c r="GV742" s="4">
        <f t="shared" si="938"/>
        <v>0</v>
      </c>
      <c r="GW742" s="4">
        <v>1</v>
      </c>
      <c r="GX742" s="4">
        <f t="shared" si="939"/>
        <v>0</v>
      </c>
      <c r="GY742" s="4"/>
      <c r="GZ742" s="4"/>
      <c r="HA742" s="4">
        <v>0</v>
      </c>
      <c r="HB742" s="4">
        <v>0</v>
      </c>
      <c r="HC742" s="4">
        <f t="shared" si="940"/>
        <v>0</v>
      </c>
      <c r="HD742" s="4"/>
      <c r="HE742" s="4" t="s">
        <v>3</v>
      </c>
      <c r="HF742" s="4" t="s">
        <v>3</v>
      </c>
      <c r="HG742" s="4"/>
      <c r="HH742" s="4"/>
      <c r="HI742" s="4"/>
      <c r="HJ742" s="4"/>
      <c r="HK742" s="4"/>
      <c r="HL742" s="4"/>
      <c r="HM742" s="4" t="s">
        <v>3</v>
      </c>
      <c r="HN742" s="4" t="s">
        <v>3</v>
      </c>
      <c r="HO742" s="4" t="s">
        <v>3</v>
      </c>
      <c r="HP742" s="4" t="s">
        <v>3</v>
      </c>
      <c r="HQ742" s="4" t="s">
        <v>3</v>
      </c>
      <c r="HR742" s="4"/>
      <c r="HS742" s="4">
        <v>0</v>
      </c>
      <c r="HT742" s="4"/>
      <c r="HU742" s="4"/>
      <c r="HV742" s="4"/>
      <c r="HW742" s="4"/>
      <c r="HX742" s="4"/>
      <c r="HY742" s="4"/>
      <c r="HZ742" s="4"/>
      <c r="IA742" s="4"/>
      <c r="IB742" s="4"/>
      <c r="IC742" s="4"/>
      <c r="ID742" s="4"/>
      <c r="IE742" s="4"/>
      <c r="IF742" s="4"/>
      <c r="IG742" s="4"/>
      <c r="IH742" s="4"/>
      <c r="II742" s="4"/>
      <c r="IJ742" s="4"/>
      <c r="IK742" s="4">
        <v>0</v>
      </c>
      <c r="IL742" s="4"/>
      <c r="IM742" s="4"/>
      <c r="IN742" s="4"/>
      <c r="IO742" s="4"/>
      <c r="IP742" s="4"/>
      <c r="IQ742" s="4"/>
      <c r="IR742" s="4"/>
      <c r="IS742" s="4"/>
      <c r="IT742" s="4"/>
      <c r="IU742" s="4"/>
    </row>
    <row r="743" spans="1:255" x14ac:dyDescent="0.25">
      <c r="A743" s="3">
        <v>17</v>
      </c>
      <c r="B743" s="3">
        <v>1</v>
      </c>
      <c r="C743" s="3"/>
      <c r="D743" s="3"/>
      <c r="E743" s="3" t="s">
        <v>937</v>
      </c>
      <c r="F743" s="3" t="s">
        <v>938</v>
      </c>
      <c r="G743" s="3" t="s">
        <v>939</v>
      </c>
      <c r="H743" s="3" t="s">
        <v>769</v>
      </c>
      <c r="I743" s="3">
        <f>ROUND(115*1.03,9)</f>
        <v>118.45</v>
      </c>
      <c r="J743" s="3">
        <v>0</v>
      </c>
      <c r="K743" s="3">
        <f>ROUND(115*1.03,9)</f>
        <v>118.45</v>
      </c>
      <c r="L743" s="3"/>
      <c r="M743" s="3"/>
      <c r="N743" s="3"/>
      <c r="O743" s="3">
        <f t="shared" si="916"/>
        <v>2201.9899999999998</v>
      </c>
      <c r="P743" s="3">
        <f t="shared" si="917"/>
        <v>2201.9899999999998</v>
      </c>
      <c r="Q743" s="3">
        <f t="shared" si="953"/>
        <v>0</v>
      </c>
      <c r="R743" s="3">
        <f t="shared" si="954"/>
        <v>0</v>
      </c>
      <c r="S743" s="3">
        <f t="shared" si="918"/>
        <v>0</v>
      </c>
      <c r="T743" s="3">
        <f t="shared" si="919"/>
        <v>0</v>
      </c>
      <c r="U743" s="3">
        <f t="shared" si="920"/>
        <v>0</v>
      </c>
      <c r="V743" s="3">
        <f t="shared" si="921"/>
        <v>0</v>
      </c>
      <c r="W743" s="3">
        <f t="shared" si="922"/>
        <v>0</v>
      </c>
      <c r="X743" s="3">
        <f t="shared" si="955"/>
        <v>0</v>
      </c>
      <c r="Y743" s="3">
        <f t="shared" si="956"/>
        <v>0</v>
      </c>
      <c r="Z743" s="3"/>
      <c r="AA743" s="3">
        <v>54971259</v>
      </c>
      <c r="AB743" s="3">
        <f t="shared" si="923"/>
        <v>18.59</v>
      </c>
      <c r="AC743" s="3">
        <f t="shared" si="957"/>
        <v>18.59</v>
      </c>
      <c r="AD743" s="3">
        <f t="shared" si="958"/>
        <v>0</v>
      </c>
      <c r="AE743" s="3">
        <f t="shared" si="959"/>
        <v>0</v>
      </c>
      <c r="AF743" s="3">
        <f t="shared" si="960"/>
        <v>0</v>
      </c>
      <c r="AG743" s="3">
        <f t="shared" si="924"/>
        <v>0</v>
      </c>
      <c r="AH743" s="3">
        <f t="shared" si="961"/>
        <v>0</v>
      </c>
      <c r="AI743" s="3">
        <f t="shared" si="962"/>
        <v>0</v>
      </c>
      <c r="AJ743" s="3">
        <f t="shared" si="925"/>
        <v>0</v>
      </c>
      <c r="AK743" s="3">
        <v>18.59</v>
      </c>
      <c r="AL743" s="3">
        <v>18.59</v>
      </c>
      <c r="AM743" s="3">
        <v>0</v>
      </c>
      <c r="AN743" s="3">
        <v>0</v>
      </c>
      <c r="AO743" s="3">
        <v>0</v>
      </c>
      <c r="AP743" s="3">
        <v>0</v>
      </c>
      <c r="AQ743" s="3">
        <v>0</v>
      </c>
      <c r="AR743" s="3">
        <v>0</v>
      </c>
      <c r="AS743" s="3">
        <v>0</v>
      </c>
      <c r="AT743" s="3">
        <v>0</v>
      </c>
      <c r="AU743" s="3">
        <v>0</v>
      </c>
      <c r="AV743" s="3">
        <v>1</v>
      </c>
      <c r="AW743" s="3">
        <v>1</v>
      </c>
      <c r="AX743" s="3"/>
      <c r="AY743" s="3"/>
      <c r="AZ743" s="3">
        <v>1</v>
      </c>
      <c r="BA743" s="3">
        <v>1</v>
      </c>
      <c r="BB743" s="3">
        <v>1</v>
      </c>
      <c r="BC743" s="3">
        <v>1</v>
      </c>
      <c r="BD743" s="3" t="s">
        <v>3</v>
      </c>
      <c r="BE743" s="3" t="s">
        <v>3</v>
      </c>
      <c r="BF743" s="3" t="s">
        <v>3</v>
      </c>
      <c r="BG743" s="3" t="s">
        <v>3</v>
      </c>
      <c r="BH743" s="3">
        <v>3</v>
      </c>
      <c r="BI743" s="3">
        <v>2</v>
      </c>
      <c r="BJ743" s="3" t="s">
        <v>940</v>
      </c>
      <c r="BK743" s="3"/>
      <c r="BL743" s="3"/>
      <c r="BM743" s="3">
        <v>1618</v>
      </c>
      <c r="BN743" s="3">
        <v>0</v>
      </c>
      <c r="BO743" s="3" t="s">
        <v>3</v>
      </c>
      <c r="BP743" s="3">
        <v>0</v>
      </c>
      <c r="BQ743" s="3">
        <v>201</v>
      </c>
      <c r="BR743" s="3">
        <v>0</v>
      </c>
      <c r="BS743" s="3">
        <v>1</v>
      </c>
      <c r="BT743" s="3">
        <v>1</v>
      </c>
      <c r="BU743" s="3">
        <v>1</v>
      </c>
      <c r="BV743" s="3">
        <v>1</v>
      </c>
      <c r="BW743" s="3">
        <v>1</v>
      </c>
      <c r="BX743" s="3">
        <v>1</v>
      </c>
      <c r="BY743" s="3" t="s">
        <v>3</v>
      </c>
      <c r="BZ743" s="3">
        <v>0</v>
      </c>
      <c r="CA743" s="3">
        <v>0</v>
      </c>
      <c r="CB743" s="3" t="s">
        <v>3</v>
      </c>
      <c r="CC743" s="3"/>
      <c r="CD743" s="3"/>
      <c r="CE743" s="3">
        <v>1566</v>
      </c>
      <c r="CF743" s="3">
        <v>0</v>
      </c>
      <c r="CG743" s="3">
        <v>0</v>
      </c>
      <c r="CH743" s="3"/>
      <c r="CI743" s="3"/>
      <c r="CJ743" s="3"/>
      <c r="CK743" s="3"/>
      <c r="CL743" s="3"/>
      <c r="CM743" s="3">
        <v>0</v>
      </c>
      <c r="CN743" s="3" t="s">
        <v>3</v>
      </c>
      <c r="CO743" s="3">
        <v>0</v>
      </c>
      <c r="CP743" s="3">
        <f t="shared" si="926"/>
        <v>2201.9899999999998</v>
      </c>
      <c r="CQ743" s="3">
        <f t="shared" si="927"/>
        <v>18.59</v>
      </c>
      <c r="CR743" s="3">
        <f t="shared" si="963"/>
        <v>0</v>
      </c>
      <c r="CS743" s="3">
        <f t="shared" si="964"/>
        <v>0</v>
      </c>
      <c r="CT743" s="3">
        <f t="shared" si="928"/>
        <v>0</v>
      </c>
      <c r="CU743" s="3">
        <f t="shared" si="929"/>
        <v>0</v>
      </c>
      <c r="CV743" s="3">
        <f t="shared" si="930"/>
        <v>0</v>
      </c>
      <c r="CW743" s="3">
        <f t="shared" si="931"/>
        <v>0</v>
      </c>
      <c r="CX743" s="3">
        <f t="shared" si="932"/>
        <v>0</v>
      </c>
      <c r="CY743" s="3">
        <f t="shared" si="965"/>
        <v>0</v>
      </c>
      <c r="CZ743" s="3">
        <f t="shared" si="966"/>
        <v>0</v>
      </c>
      <c r="DA743" s="3"/>
      <c r="DB743" s="3"/>
      <c r="DC743" s="3" t="s">
        <v>3</v>
      </c>
      <c r="DD743" s="3" t="s">
        <v>3</v>
      </c>
      <c r="DE743" s="3" t="s">
        <v>3</v>
      </c>
      <c r="DF743" s="3" t="s">
        <v>3</v>
      </c>
      <c r="DG743" s="3" t="s">
        <v>3</v>
      </c>
      <c r="DH743" s="3" t="s">
        <v>3</v>
      </c>
      <c r="DI743" s="3" t="s">
        <v>3</v>
      </c>
      <c r="DJ743" s="3" t="s">
        <v>3</v>
      </c>
      <c r="DK743" s="3" t="s">
        <v>3</v>
      </c>
      <c r="DL743" s="3" t="s">
        <v>3</v>
      </c>
      <c r="DM743" s="3" t="s">
        <v>3</v>
      </c>
      <c r="DN743" s="3">
        <v>0</v>
      </c>
      <c r="DO743" s="3">
        <v>0</v>
      </c>
      <c r="DP743" s="3">
        <v>1</v>
      </c>
      <c r="DQ743" s="3">
        <v>1</v>
      </c>
      <c r="DR743" s="3"/>
      <c r="DS743" s="3"/>
      <c r="DT743" s="3"/>
      <c r="DU743" s="3">
        <v>1003</v>
      </c>
      <c r="DV743" s="3" t="s">
        <v>769</v>
      </c>
      <c r="DW743" s="3" t="s">
        <v>769</v>
      </c>
      <c r="DX743" s="3">
        <v>1</v>
      </c>
      <c r="DY743" s="3"/>
      <c r="DZ743" s="3" t="s">
        <v>3</v>
      </c>
      <c r="EA743" s="3" t="s">
        <v>3</v>
      </c>
      <c r="EB743" s="3" t="s">
        <v>3</v>
      </c>
      <c r="EC743" s="3" t="s">
        <v>3</v>
      </c>
      <c r="ED743" s="3"/>
      <c r="EE743" s="3">
        <v>57042987</v>
      </c>
      <c r="EF743" s="3">
        <v>201</v>
      </c>
      <c r="EG743" s="3" t="s">
        <v>575</v>
      </c>
      <c r="EH743" s="3">
        <v>0</v>
      </c>
      <c r="EI743" s="3" t="s">
        <v>3</v>
      </c>
      <c r="EJ743" s="3">
        <v>2</v>
      </c>
      <c r="EK743" s="3">
        <v>1618</v>
      </c>
      <c r="EL743" s="3" t="s">
        <v>576</v>
      </c>
      <c r="EM743" s="3" t="s">
        <v>577</v>
      </c>
      <c r="EN743" s="3"/>
      <c r="EO743" s="3" t="s">
        <v>3</v>
      </c>
      <c r="EP743" s="3"/>
      <c r="EQ743" s="3">
        <v>0</v>
      </c>
      <c r="ER743" s="3">
        <v>18.59</v>
      </c>
      <c r="ES743" s="3">
        <v>18.59</v>
      </c>
      <c r="ET743" s="3">
        <v>0</v>
      </c>
      <c r="EU743" s="3">
        <v>0</v>
      </c>
      <c r="EV743" s="3">
        <v>0</v>
      </c>
      <c r="EW743" s="3">
        <v>0</v>
      </c>
      <c r="EX743" s="3">
        <v>0</v>
      </c>
      <c r="EY743" s="3">
        <v>0</v>
      </c>
      <c r="EZ743" s="3"/>
      <c r="FA743" s="3"/>
      <c r="FB743" s="3"/>
      <c r="FC743" s="3"/>
      <c r="FD743" s="3"/>
      <c r="FE743" s="3"/>
      <c r="FF743" s="3"/>
      <c r="FG743" s="3"/>
      <c r="FH743" s="3"/>
      <c r="FI743" s="3"/>
      <c r="FJ743" s="3"/>
      <c r="FK743" s="3"/>
      <c r="FL743" s="3"/>
      <c r="FM743" s="3"/>
      <c r="FN743" s="3"/>
      <c r="FO743" s="3"/>
      <c r="FP743" s="3"/>
      <c r="FQ743" s="3">
        <v>0</v>
      </c>
      <c r="FR743" s="3">
        <v>0</v>
      </c>
      <c r="FS743" s="3">
        <v>0</v>
      </c>
      <c r="FT743" s="3"/>
      <c r="FU743" s="3"/>
      <c r="FV743" s="3"/>
      <c r="FW743" s="3"/>
      <c r="FX743" s="3">
        <v>0</v>
      </c>
      <c r="FY743" s="3">
        <v>0</v>
      </c>
      <c r="FZ743" s="3"/>
      <c r="GA743" s="3" t="s">
        <v>3</v>
      </c>
      <c r="GB743" s="3"/>
      <c r="GC743" s="3"/>
      <c r="GD743" s="3">
        <v>1</v>
      </c>
      <c r="GE743" s="3"/>
      <c r="GF743" s="3">
        <v>733087095</v>
      </c>
      <c r="GG743" s="3">
        <v>2</v>
      </c>
      <c r="GH743" s="3">
        <v>1</v>
      </c>
      <c r="GI743" s="3">
        <v>-2</v>
      </c>
      <c r="GJ743" s="3">
        <v>0</v>
      </c>
      <c r="GK743" s="3">
        <v>0</v>
      </c>
      <c r="GL743" s="3">
        <f t="shared" si="933"/>
        <v>0</v>
      </c>
      <c r="GM743" s="3">
        <f t="shared" si="934"/>
        <v>2201.9899999999998</v>
      </c>
      <c r="GN743" s="3">
        <f t="shared" si="935"/>
        <v>0</v>
      </c>
      <c r="GO743" s="3">
        <f t="shared" si="936"/>
        <v>2201.9899999999998</v>
      </c>
      <c r="GP743" s="3">
        <f t="shared" si="937"/>
        <v>0</v>
      </c>
      <c r="GQ743" s="3"/>
      <c r="GR743" s="3">
        <v>0</v>
      </c>
      <c r="GS743" s="3">
        <v>3</v>
      </c>
      <c r="GT743" s="3">
        <v>0</v>
      </c>
      <c r="GU743" s="3" t="s">
        <v>3</v>
      </c>
      <c r="GV743" s="3">
        <f t="shared" si="938"/>
        <v>0</v>
      </c>
      <c r="GW743" s="3">
        <v>1</v>
      </c>
      <c r="GX743" s="3">
        <f t="shared" si="939"/>
        <v>0</v>
      </c>
      <c r="GY743" s="3"/>
      <c r="GZ743" s="3"/>
      <c r="HA743" s="3">
        <v>0</v>
      </c>
      <c r="HB743" s="3">
        <v>0</v>
      </c>
      <c r="HC743" s="3">
        <f t="shared" si="940"/>
        <v>0</v>
      </c>
      <c r="HD743" s="3"/>
      <c r="HE743" s="3" t="s">
        <v>3</v>
      </c>
      <c r="HF743" s="3" t="s">
        <v>3</v>
      </c>
      <c r="HG743" s="3"/>
      <c r="HH743" s="3"/>
      <c r="HI743" s="3"/>
      <c r="HJ743" s="3"/>
      <c r="HK743" s="3"/>
      <c r="HL743" s="3"/>
      <c r="HM743" s="3" t="s">
        <v>3</v>
      </c>
      <c r="HN743" s="3" t="s">
        <v>3</v>
      </c>
      <c r="HO743" s="3" t="s">
        <v>3</v>
      </c>
      <c r="HP743" s="3" t="s">
        <v>3</v>
      </c>
      <c r="HQ743" s="3" t="s">
        <v>3</v>
      </c>
      <c r="HR743" s="3"/>
      <c r="HS743" s="3">
        <v>0</v>
      </c>
      <c r="HT743" s="3"/>
      <c r="HU743" s="3"/>
      <c r="HV743" s="3"/>
      <c r="HW743" s="3"/>
      <c r="HX743" s="3"/>
      <c r="HY743" s="3"/>
      <c r="HZ743" s="3"/>
      <c r="IA743" s="3"/>
      <c r="IB743" s="3"/>
      <c r="IC743" s="3"/>
      <c r="ID743" s="3"/>
      <c r="IE743" s="3"/>
      <c r="IF743" s="3"/>
      <c r="IG743" s="3"/>
      <c r="IH743" s="3"/>
      <c r="II743" s="3"/>
      <c r="IJ743" s="3"/>
      <c r="IK743" s="3">
        <v>0</v>
      </c>
      <c r="IL743" s="3"/>
      <c r="IM743" s="3"/>
      <c r="IN743" s="3"/>
      <c r="IO743" s="3"/>
      <c r="IP743" s="3"/>
      <c r="IQ743" s="3"/>
      <c r="IR743" s="3"/>
      <c r="IS743" s="3"/>
      <c r="IT743" s="3"/>
      <c r="IU743" s="3"/>
    </row>
    <row r="744" spans="1:255" x14ac:dyDescent="0.25">
      <c r="A744" s="4">
        <v>17</v>
      </c>
      <c r="B744" s="4">
        <v>1</v>
      </c>
      <c r="C744" s="4"/>
      <c r="D744" s="4"/>
      <c r="E744" s="4" t="s">
        <v>937</v>
      </c>
      <c r="F744" s="4" t="s">
        <v>938</v>
      </c>
      <c r="G744" s="4" t="s">
        <v>939</v>
      </c>
      <c r="H744" s="4" t="s">
        <v>769</v>
      </c>
      <c r="I744" s="4">
        <f>ROUND(115*1.03,9)</f>
        <v>118.45</v>
      </c>
      <c r="J744" s="4">
        <v>0</v>
      </c>
      <c r="K744" s="4">
        <f>ROUND(115*1.03,9)</f>
        <v>118.45</v>
      </c>
      <c r="L744" s="4"/>
      <c r="M744" s="4"/>
      <c r="N744" s="4"/>
      <c r="O744" s="4">
        <f t="shared" si="916"/>
        <v>7993.22</v>
      </c>
      <c r="P744" s="4">
        <f t="shared" si="917"/>
        <v>7993.22</v>
      </c>
      <c r="Q744" s="4">
        <f t="shared" si="953"/>
        <v>0</v>
      </c>
      <c r="R744" s="4">
        <f t="shared" si="954"/>
        <v>0</v>
      </c>
      <c r="S744" s="4">
        <f t="shared" si="918"/>
        <v>0</v>
      </c>
      <c r="T744" s="4">
        <f t="shared" si="919"/>
        <v>0</v>
      </c>
      <c r="U744" s="4">
        <f t="shared" si="920"/>
        <v>0</v>
      </c>
      <c r="V744" s="4">
        <f t="shared" si="921"/>
        <v>0</v>
      </c>
      <c r="W744" s="4">
        <f t="shared" si="922"/>
        <v>0</v>
      </c>
      <c r="X744" s="4">
        <f t="shared" si="955"/>
        <v>0</v>
      </c>
      <c r="Y744" s="4">
        <f t="shared" si="956"/>
        <v>0</v>
      </c>
      <c r="Z744" s="4"/>
      <c r="AA744" s="4">
        <v>55890823</v>
      </c>
      <c r="AB744" s="4">
        <f t="shared" si="923"/>
        <v>18.59</v>
      </c>
      <c r="AC744" s="4">
        <f t="shared" si="957"/>
        <v>18.59</v>
      </c>
      <c r="AD744" s="4">
        <f t="shared" si="958"/>
        <v>0</v>
      </c>
      <c r="AE744" s="4">
        <f t="shared" si="959"/>
        <v>0</v>
      </c>
      <c r="AF744" s="4">
        <f t="shared" si="960"/>
        <v>0</v>
      </c>
      <c r="AG744" s="4">
        <f t="shared" si="924"/>
        <v>0</v>
      </c>
      <c r="AH744" s="4">
        <f t="shared" si="961"/>
        <v>0</v>
      </c>
      <c r="AI744" s="4">
        <f t="shared" si="962"/>
        <v>0</v>
      </c>
      <c r="AJ744" s="4">
        <f t="shared" si="925"/>
        <v>0</v>
      </c>
      <c r="AK744" s="4">
        <v>18.59</v>
      </c>
      <c r="AL744" s="4">
        <v>18.59</v>
      </c>
      <c r="AM744" s="4">
        <v>0</v>
      </c>
      <c r="AN744" s="4">
        <v>0</v>
      </c>
      <c r="AO744" s="4">
        <v>0</v>
      </c>
      <c r="AP744" s="4">
        <v>0</v>
      </c>
      <c r="AQ744" s="4">
        <v>0</v>
      </c>
      <c r="AR744" s="4">
        <v>0</v>
      </c>
      <c r="AS744" s="4">
        <v>0</v>
      </c>
      <c r="AT744" s="4">
        <v>0</v>
      </c>
      <c r="AU744" s="4">
        <v>0</v>
      </c>
      <c r="AV744" s="4">
        <v>1</v>
      </c>
      <c r="AW744" s="4">
        <v>1</v>
      </c>
      <c r="AX744" s="4"/>
      <c r="AY744" s="4"/>
      <c r="AZ744" s="4">
        <v>1</v>
      </c>
      <c r="BA744" s="4">
        <v>1</v>
      </c>
      <c r="BB744" s="4">
        <v>1</v>
      </c>
      <c r="BC744" s="4">
        <v>3.63</v>
      </c>
      <c r="BD744" s="4" t="s">
        <v>3</v>
      </c>
      <c r="BE744" s="4" t="s">
        <v>3</v>
      </c>
      <c r="BF744" s="4" t="s">
        <v>3</v>
      </c>
      <c r="BG744" s="4" t="s">
        <v>3</v>
      </c>
      <c r="BH744" s="4">
        <v>3</v>
      </c>
      <c r="BI744" s="4">
        <v>2</v>
      </c>
      <c r="BJ744" s="4" t="s">
        <v>940</v>
      </c>
      <c r="BK744" s="4"/>
      <c r="BL744" s="4"/>
      <c r="BM744" s="4">
        <v>1618</v>
      </c>
      <c r="BN744" s="4">
        <v>0</v>
      </c>
      <c r="BO744" s="4" t="s">
        <v>938</v>
      </c>
      <c r="BP744" s="4">
        <v>1</v>
      </c>
      <c r="BQ744" s="4">
        <v>201</v>
      </c>
      <c r="BR744" s="4">
        <v>0</v>
      </c>
      <c r="BS744" s="4">
        <v>1</v>
      </c>
      <c r="BT744" s="4">
        <v>1</v>
      </c>
      <c r="BU744" s="4">
        <v>1</v>
      </c>
      <c r="BV744" s="4">
        <v>1</v>
      </c>
      <c r="BW744" s="4">
        <v>1</v>
      </c>
      <c r="BX744" s="4">
        <v>1</v>
      </c>
      <c r="BY744" s="4" t="s">
        <v>3</v>
      </c>
      <c r="BZ744" s="4">
        <v>0</v>
      </c>
      <c r="CA744" s="4">
        <v>0</v>
      </c>
      <c r="CB744" s="4" t="s">
        <v>3</v>
      </c>
      <c r="CC744" s="4"/>
      <c r="CD744" s="4"/>
      <c r="CE744" s="4">
        <v>1566</v>
      </c>
      <c r="CF744" s="4">
        <v>0</v>
      </c>
      <c r="CG744" s="4">
        <v>0</v>
      </c>
      <c r="CH744" s="4"/>
      <c r="CI744" s="4"/>
      <c r="CJ744" s="4"/>
      <c r="CK744" s="4"/>
      <c r="CL744" s="4"/>
      <c r="CM744" s="4">
        <v>0</v>
      </c>
      <c r="CN744" s="4" t="s">
        <v>3</v>
      </c>
      <c r="CO744" s="4">
        <v>0</v>
      </c>
      <c r="CP744" s="4">
        <f t="shared" si="926"/>
        <v>7993.22</v>
      </c>
      <c r="CQ744" s="4">
        <f t="shared" si="927"/>
        <v>67.48</v>
      </c>
      <c r="CR744" s="4">
        <f t="shared" si="963"/>
        <v>0</v>
      </c>
      <c r="CS744" s="4">
        <f t="shared" si="964"/>
        <v>0</v>
      </c>
      <c r="CT744" s="4">
        <f t="shared" si="928"/>
        <v>0</v>
      </c>
      <c r="CU744" s="4">
        <f t="shared" si="929"/>
        <v>0</v>
      </c>
      <c r="CV744" s="4">
        <f t="shared" si="930"/>
        <v>0</v>
      </c>
      <c r="CW744" s="4">
        <f t="shared" si="931"/>
        <v>0</v>
      </c>
      <c r="CX744" s="4">
        <f t="shared" si="932"/>
        <v>0</v>
      </c>
      <c r="CY744" s="4">
        <f t="shared" si="965"/>
        <v>0</v>
      </c>
      <c r="CZ744" s="4">
        <f t="shared" si="966"/>
        <v>0</v>
      </c>
      <c r="DA744" s="4"/>
      <c r="DB744" s="4"/>
      <c r="DC744" s="4" t="s">
        <v>3</v>
      </c>
      <c r="DD744" s="4" t="s">
        <v>3</v>
      </c>
      <c r="DE744" s="4" t="s">
        <v>3</v>
      </c>
      <c r="DF744" s="4" t="s">
        <v>3</v>
      </c>
      <c r="DG744" s="4" t="s">
        <v>3</v>
      </c>
      <c r="DH744" s="4" t="s">
        <v>3</v>
      </c>
      <c r="DI744" s="4" t="s">
        <v>3</v>
      </c>
      <c r="DJ744" s="4" t="s">
        <v>3</v>
      </c>
      <c r="DK744" s="4" t="s">
        <v>3</v>
      </c>
      <c r="DL744" s="4" t="s">
        <v>3</v>
      </c>
      <c r="DM744" s="4" t="s">
        <v>3</v>
      </c>
      <c r="DN744" s="4">
        <v>0</v>
      </c>
      <c r="DO744" s="4">
        <v>0</v>
      </c>
      <c r="DP744" s="4">
        <v>1</v>
      </c>
      <c r="DQ744" s="4">
        <v>1</v>
      </c>
      <c r="DR744" s="4"/>
      <c r="DS744" s="4"/>
      <c r="DT744" s="4"/>
      <c r="DU744" s="4">
        <v>1003</v>
      </c>
      <c r="DV744" s="4" t="s">
        <v>769</v>
      </c>
      <c r="DW744" s="4" t="s">
        <v>769</v>
      </c>
      <c r="DX744" s="4">
        <v>1</v>
      </c>
      <c r="DY744" s="4"/>
      <c r="DZ744" s="4" t="s">
        <v>3</v>
      </c>
      <c r="EA744" s="4" t="s">
        <v>3</v>
      </c>
      <c r="EB744" s="4" t="s">
        <v>3</v>
      </c>
      <c r="EC744" s="4" t="s">
        <v>3</v>
      </c>
      <c r="ED744" s="4"/>
      <c r="EE744" s="4">
        <v>57042987</v>
      </c>
      <c r="EF744" s="4">
        <v>201</v>
      </c>
      <c r="EG744" s="4" t="s">
        <v>575</v>
      </c>
      <c r="EH744" s="4">
        <v>0</v>
      </c>
      <c r="EI744" s="4" t="s">
        <v>3</v>
      </c>
      <c r="EJ744" s="4">
        <v>2</v>
      </c>
      <c r="EK744" s="4">
        <v>1618</v>
      </c>
      <c r="EL744" s="4" t="s">
        <v>576</v>
      </c>
      <c r="EM744" s="4" t="s">
        <v>577</v>
      </c>
      <c r="EN744" s="4"/>
      <c r="EO744" s="4" t="s">
        <v>3</v>
      </c>
      <c r="EP744" s="4"/>
      <c r="EQ744" s="4">
        <v>0</v>
      </c>
      <c r="ER744" s="4">
        <v>18.59</v>
      </c>
      <c r="ES744" s="4">
        <v>18.59</v>
      </c>
      <c r="ET744" s="4">
        <v>0</v>
      </c>
      <c r="EU744" s="4">
        <v>0</v>
      </c>
      <c r="EV744" s="4">
        <v>0</v>
      </c>
      <c r="EW744" s="4">
        <v>0</v>
      </c>
      <c r="EX744" s="4">
        <v>0</v>
      </c>
      <c r="EY744" s="4">
        <v>0</v>
      </c>
      <c r="EZ744" s="4"/>
      <c r="FA744" s="4"/>
      <c r="FB744" s="4"/>
      <c r="FC744" s="4"/>
      <c r="FD744" s="4"/>
      <c r="FE744" s="4"/>
      <c r="FF744" s="4"/>
      <c r="FG744" s="4"/>
      <c r="FH744" s="4"/>
      <c r="FI744" s="4"/>
      <c r="FJ744" s="4"/>
      <c r="FK744" s="4"/>
      <c r="FL744" s="4"/>
      <c r="FM744" s="4"/>
      <c r="FN744" s="4"/>
      <c r="FO744" s="4"/>
      <c r="FP744" s="4"/>
      <c r="FQ744" s="4">
        <v>0</v>
      </c>
      <c r="FR744" s="4">
        <v>0</v>
      </c>
      <c r="FS744" s="4">
        <v>0</v>
      </c>
      <c r="FT744" s="4"/>
      <c r="FU744" s="4"/>
      <c r="FV744" s="4"/>
      <c r="FW744" s="4"/>
      <c r="FX744" s="4">
        <v>0</v>
      </c>
      <c r="FY744" s="4">
        <v>0</v>
      </c>
      <c r="FZ744" s="4"/>
      <c r="GA744" s="4" t="s">
        <v>3</v>
      </c>
      <c r="GB744" s="4"/>
      <c r="GC744" s="4"/>
      <c r="GD744" s="4">
        <v>1</v>
      </c>
      <c r="GE744" s="4"/>
      <c r="GF744" s="4">
        <v>733087095</v>
      </c>
      <c r="GG744" s="4">
        <v>2</v>
      </c>
      <c r="GH744" s="4">
        <v>1</v>
      </c>
      <c r="GI744" s="4">
        <v>2</v>
      </c>
      <c r="GJ744" s="4">
        <v>0</v>
      </c>
      <c r="GK744" s="4">
        <v>0</v>
      </c>
      <c r="GL744" s="4">
        <f t="shared" si="933"/>
        <v>0</v>
      </c>
      <c r="GM744" s="4">
        <f t="shared" si="934"/>
        <v>7993.22</v>
      </c>
      <c r="GN744" s="4">
        <f t="shared" si="935"/>
        <v>0</v>
      </c>
      <c r="GO744" s="4">
        <f t="shared" si="936"/>
        <v>7993.22</v>
      </c>
      <c r="GP744" s="4">
        <f t="shared" si="937"/>
        <v>0</v>
      </c>
      <c r="GQ744" s="4"/>
      <c r="GR744" s="4">
        <v>0</v>
      </c>
      <c r="GS744" s="4">
        <v>0</v>
      </c>
      <c r="GT744" s="4">
        <v>0</v>
      </c>
      <c r="GU744" s="4" t="s">
        <v>3</v>
      </c>
      <c r="GV744" s="4">
        <f t="shared" si="938"/>
        <v>0</v>
      </c>
      <c r="GW744" s="4">
        <v>1</v>
      </c>
      <c r="GX744" s="4">
        <f t="shared" si="939"/>
        <v>0</v>
      </c>
      <c r="GY744" s="4"/>
      <c r="GZ744" s="4"/>
      <c r="HA744" s="4">
        <v>0</v>
      </c>
      <c r="HB744" s="4">
        <v>0</v>
      </c>
      <c r="HC744" s="4">
        <f t="shared" si="940"/>
        <v>0</v>
      </c>
      <c r="HD744" s="4"/>
      <c r="HE744" s="4" t="s">
        <v>3</v>
      </c>
      <c r="HF744" s="4" t="s">
        <v>3</v>
      </c>
      <c r="HG744" s="4"/>
      <c r="HH744" s="4"/>
      <c r="HI744" s="4"/>
      <c r="HJ744" s="4"/>
      <c r="HK744" s="4"/>
      <c r="HL744" s="4"/>
      <c r="HM744" s="4" t="s">
        <v>3</v>
      </c>
      <c r="HN744" s="4" t="s">
        <v>3</v>
      </c>
      <c r="HO744" s="4" t="s">
        <v>3</v>
      </c>
      <c r="HP744" s="4" t="s">
        <v>3</v>
      </c>
      <c r="HQ744" s="4" t="s">
        <v>3</v>
      </c>
      <c r="HR744" s="4"/>
      <c r="HS744" s="4">
        <v>0</v>
      </c>
      <c r="HT744" s="4"/>
      <c r="HU744" s="4"/>
      <c r="HV744" s="4"/>
      <c r="HW744" s="4"/>
      <c r="HX744" s="4"/>
      <c r="HY744" s="4"/>
      <c r="HZ744" s="4"/>
      <c r="IA744" s="4"/>
      <c r="IB744" s="4"/>
      <c r="IC744" s="4"/>
      <c r="ID744" s="4"/>
      <c r="IE744" s="4"/>
      <c r="IF744" s="4"/>
      <c r="IG744" s="4"/>
      <c r="IH744" s="4"/>
      <c r="II744" s="4"/>
      <c r="IJ744" s="4"/>
      <c r="IK744" s="4">
        <v>0</v>
      </c>
      <c r="IL744" s="4"/>
      <c r="IM744" s="4"/>
      <c r="IN744" s="4"/>
      <c r="IO744" s="4"/>
      <c r="IP744" s="4"/>
      <c r="IQ744" s="4"/>
      <c r="IR744" s="4"/>
      <c r="IS744" s="4"/>
      <c r="IT744" s="4"/>
      <c r="IU744" s="4"/>
    </row>
    <row r="745" spans="1:255" x14ac:dyDescent="0.25">
      <c r="A745" s="3">
        <v>17</v>
      </c>
      <c r="B745" s="3">
        <v>1</v>
      </c>
      <c r="C745" s="3"/>
      <c r="D745" s="3"/>
      <c r="E745" s="3" t="s">
        <v>941</v>
      </c>
      <c r="F745" s="3" t="s">
        <v>942</v>
      </c>
      <c r="G745" s="3" t="s">
        <v>943</v>
      </c>
      <c r="H745" s="3" t="s">
        <v>769</v>
      </c>
      <c r="I745" s="3">
        <f>ROUND(50*1.03,9)</f>
        <v>51.5</v>
      </c>
      <c r="J745" s="3">
        <v>0</v>
      </c>
      <c r="K745" s="3">
        <f>ROUND(50*1.03,9)</f>
        <v>51.5</v>
      </c>
      <c r="L745" s="3"/>
      <c r="M745" s="3"/>
      <c r="N745" s="3"/>
      <c r="O745" s="3">
        <f t="shared" si="916"/>
        <v>1197.8900000000001</v>
      </c>
      <c r="P745" s="3">
        <f t="shared" si="917"/>
        <v>1197.8900000000001</v>
      </c>
      <c r="Q745" s="3">
        <f t="shared" si="953"/>
        <v>0</v>
      </c>
      <c r="R745" s="3">
        <f t="shared" si="954"/>
        <v>0</v>
      </c>
      <c r="S745" s="3">
        <f t="shared" si="918"/>
        <v>0</v>
      </c>
      <c r="T745" s="3">
        <f t="shared" si="919"/>
        <v>0</v>
      </c>
      <c r="U745" s="3">
        <f t="shared" si="920"/>
        <v>0</v>
      </c>
      <c r="V745" s="3">
        <f t="shared" si="921"/>
        <v>0</v>
      </c>
      <c r="W745" s="3">
        <f t="shared" si="922"/>
        <v>0</v>
      </c>
      <c r="X745" s="3">
        <f t="shared" si="955"/>
        <v>0</v>
      </c>
      <c r="Y745" s="3">
        <f t="shared" si="956"/>
        <v>0</v>
      </c>
      <c r="Z745" s="3"/>
      <c r="AA745" s="3">
        <v>54971259</v>
      </c>
      <c r="AB745" s="3">
        <f t="shared" si="923"/>
        <v>23.26</v>
      </c>
      <c r="AC745" s="3">
        <f t="shared" si="957"/>
        <v>23.26</v>
      </c>
      <c r="AD745" s="3">
        <f t="shared" si="958"/>
        <v>0</v>
      </c>
      <c r="AE745" s="3">
        <f t="shared" si="959"/>
        <v>0</v>
      </c>
      <c r="AF745" s="3">
        <f t="shared" si="960"/>
        <v>0</v>
      </c>
      <c r="AG745" s="3">
        <f t="shared" si="924"/>
        <v>0</v>
      </c>
      <c r="AH745" s="3">
        <f t="shared" si="961"/>
        <v>0</v>
      </c>
      <c r="AI745" s="3">
        <f t="shared" si="962"/>
        <v>0</v>
      </c>
      <c r="AJ745" s="3">
        <f t="shared" si="925"/>
        <v>0</v>
      </c>
      <c r="AK745" s="3">
        <v>23.26</v>
      </c>
      <c r="AL745" s="3">
        <v>23.26</v>
      </c>
      <c r="AM745" s="3">
        <v>0</v>
      </c>
      <c r="AN745" s="3">
        <v>0</v>
      </c>
      <c r="AO745" s="3">
        <v>0</v>
      </c>
      <c r="AP745" s="3">
        <v>0</v>
      </c>
      <c r="AQ745" s="3">
        <v>0</v>
      </c>
      <c r="AR745" s="3">
        <v>0</v>
      </c>
      <c r="AS745" s="3">
        <v>0</v>
      </c>
      <c r="AT745" s="3">
        <v>0</v>
      </c>
      <c r="AU745" s="3">
        <v>0</v>
      </c>
      <c r="AV745" s="3">
        <v>1</v>
      </c>
      <c r="AW745" s="3">
        <v>1</v>
      </c>
      <c r="AX745" s="3"/>
      <c r="AY745" s="3"/>
      <c r="AZ745" s="3">
        <v>1</v>
      </c>
      <c r="BA745" s="3">
        <v>1</v>
      </c>
      <c r="BB745" s="3">
        <v>1</v>
      </c>
      <c r="BC745" s="3">
        <v>1</v>
      </c>
      <c r="BD745" s="3" t="s">
        <v>3</v>
      </c>
      <c r="BE745" s="3" t="s">
        <v>3</v>
      </c>
      <c r="BF745" s="3" t="s">
        <v>3</v>
      </c>
      <c r="BG745" s="3" t="s">
        <v>3</v>
      </c>
      <c r="BH745" s="3">
        <v>3</v>
      </c>
      <c r="BI745" s="3">
        <v>2</v>
      </c>
      <c r="BJ745" s="3" t="s">
        <v>944</v>
      </c>
      <c r="BK745" s="3"/>
      <c r="BL745" s="3"/>
      <c r="BM745" s="3">
        <v>1618</v>
      </c>
      <c r="BN745" s="3">
        <v>0</v>
      </c>
      <c r="BO745" s="3" t="s">
        <v>3</v>
      </c>
      <c r="BP745" s="3">
        <v>0</v>
      </c>
      <c r="BQ745" s="3">
        <v>201</v>
      </c>
      <c r="BR745" s="3">
        <v>0</v>
      </c>
      <c r="BS745" s="3">
        <v>1</v>
      </c>
      <c r="BT745" s="3">
        <v>1</v>
      </c>
      <c r="BU745" s="3">
        <v>1</v>
      </c>
      <c r="BV745" s="3">
        <v>1</v>
      </c>
      <c r="BW745" s="3">
        <v>1</v>
      </c>
      <c r="BX745" s="3">
        <v>1</v>
      </c>
      <c r="BY745" s="3" t="s">
        <v>3</v>
      </c>
      <c r="BZ745" s="3">
        <v>0</v>
      </c>
      <c r="CA745" s="3">
        <v>0</v>
      </c>
      <c r="CB745" s="3" t="s">
        <v>3</v>
      </c>
      <c r="CC745" s="3"/>
      <c r="CD745" s="3"/>
      <c r="CE745" s="3">
        <v>1566</v>
      </c>
      <c r="CF745" s="3">
        <v>0</v>
      </c>
      <c r="CG745" s="3">
        <v>0</v>
      </c>
      <c r="CH745" s="3"/>
      <c r="CI745" s="3"/>
      <c r="CJ745" s="3"/>
      <c r="CK745" s="3"/>
      <c r="CL745" s="3"/>
      <c r="CM745" s="3">
        <v>0</v>
      </c>
      <c r="CN745" s="3" t="s">
        <v>3</v>
      </c>
      <c r="CO745" s="3">
        <v>0</v>
      </c>
      <c r="CP745" s="3">
        <f t="shared" si="926"/>
        <v>1197.8900000000001</v>
      </c>
      <c r="CQ745" s="3">
        <f t="shared" si="927"/>
        <v>23.26</v>
      </c>
      <c r="CR745" s="3">
        <f t="shared" si="963"/>
        <v>0</v>
      </c>
      <c r="CS745" s="3">
        <f t="shared" si="964"/>
        <v>0</v>
      </c>
      <c r="CT745" s="3">
        <f t="shared" si="928"/>
        <v>0</v>
      </c>
      <c r="CU745" s="3">
        <f t="shared" si="929"/>
        <v>0</v>
      </c>
      <c r="CV745" s="3">
        <f t="shared" si="930"/>
        <v>0</v>
      </c>
      <c r="CW745" s="3">
        <f t="shared" si="931"/>
        <v>0</v>
      </c>
      <c r="CX745" s="3">
        <f t="shared" si="932"/>
        <v>0</v>
      </c>
      <c r="CY745" s="3">
        <f t="shared" si="965"/>
        <v>0</v>
      </c>
      <c r="CZ745" s="3">
        <f t="shared" si="966"/>
        <v>0</v>
      </c>
      <c r="DA745" s="3"/>
      <c r="DB745" s="3"/>
      <c r="DC745" s="3" t="s">
        <v>3</v>
      </c>
      <c r="DD745" s="3" t="s">
        <v>3</v>
      </c>
      <c r="DE745" s="3" t="s">
        <v>3</v>
      </c>
      <c r="DF745" s="3" t="s">
        <v>3</v>
      </c>
      <c r="DG745" s="3" t="s">
        <v>3</v>
      </c>
      <c r="DH745" s="3" t="s">
        <v>3</v>
      </c>
      <c r="DI745" s="3" t="s">
        <v>3</v>
      </c>
      <c r="DJ745" s="3" t="s">
        <v>3</v>
      </c>
      <c r="DK745" s="3" t="s">
        <v>3</v>
      </c>
      <c r="DL745" s="3" t="s">
        <v>3</v>
      </c>
      <c r="DM745" s="3" t="s">
        <v>3</v>
      </c>
      <c r="DN745" s="3">
        <v>0</v>
      </c>
      <c r="DO745" s="3">
        <v>0</v>
      </c>
      <c r="DP745" s="3">
        <v>1</v>
      </c>
      <c r="DQ745" s="3">
        <v>1</v>
      </c>
      <c r="DR745" s="3"/>
      <c r="DS745" s="3"/>
      <c r="DT745" s="3"/>
      <c r="DU745" s="3">
        <v>1003</v>
      </c>
      <c r="DV745" s="3" t="s">
        <v>769</v>
      </c>
      <c r="DW745" s="3" t="s">
        <v>769</v>
      </c>
      <c r="DX745" s="3">
        <v>1</v>
      </c>
      <c r="DY745" s="3"/>
      <c r="DZ745" s="3" t="s">
        <v>3</v>
      </c>
      <c r="EA745" s="3" t="s">
        <v>3</v>
      </c>
      <c r="EB745" s="3" t="s">
        <v>3</v>
      </c>
      <c r="EC745" s="3" t="s">
        <v>3</v>
      </c>
      <c r="ED745" s="3"/>
      <c r="EE745" s="3">
        <v>57042987</v>
      </c>
      <c r="EF745" s="3">
        <v>201</v>
      </c>
      <c r="EG745" s="3" t="s">
        <v>575</v>
      </c>
      <c r="EH745" s="3">
        <v>0</v>
      </c>
      <c r="EI745" s="3" t="s">
        <v>3</v>
      </c>
      <c r="EJ745" s="3">
        <v>2</v>
      </c>
      <c r="EK745" s="3">
        <v>1618</v>
      </c>
      <c r="EL745" s="3" t="s">
        <v>576</v>
      </c>
      <c r="EM745" s="3" t="s">
        <v>577</v>
      </c>
      <c r="EN745" s="3"/>
      <c r="EO745" s="3" t="s">
        <v>3</v>
      </c>
      <c r="EP745" s="3"/>
      <c r="EQ745" s="3">
        <v>0</v>
      </c>
      <c r="ER745" s="3">
        <v>23.26</v>
      </c>
      <c r="ES745" s="3">
        <v>23.26</v>
      </c>
      <c r="ET745" s="3">
        <v>0</v>
      </c>
      <c r="EU745" s="3">
        <v>0</v>
      </c>
      <c r="EV745" s="3">
        <v>0</v>
      </c>
      <c r="EW745" s="3">
        <v>0</v>
      </c>
      <c r="EX745" s="3">
        <v>0</v>
      </c>
      <c r="EY745" s="3">
        <v>0</v>
      </c>
      <c r="EZ745" s="3"/>
      <c r="FA745" s="3"/>
      <c r="FB745" s="3"/>
      <c r="FC745" s="3"/>
      <c r="FD745" s="3"/>
      <c r="FE745" s="3"/>
      <c r="FF745" s="3"/>
      <c r="FG745" s="3"/>
      <c r="FH745" s="3"/>
      <c r="FI745" s="3"/>
      <c r="FJ745" s="3"/>
      <c r="FK745" s="3"/>
      <c r="FL745" s="3"/>
      <c r="FM745" s="3"/>
      <c r="FN745" s="3"/>
      <c r="FO745" s="3"/>
      <c r="FP745" s="3"/>
      <c r="FQ745" s="3">
        <v>0</v>
      </c>
      <c r="FR745" s="3">
        <v>0</v>
      </c>
      <c r="FS745" s="3">
        <v>0</v>
      </c>
      <c r="FT745" s="3"/>
      <c r="FU745" s="3"/>
      <c r="FV745" s="3"/>
      <c r="FW745" s="3"/>
      <c r="FX745" s="3">
        <v>0</v>
      </c>
      <c r="FY745" s="3">
        <v>0</v>
      </c>
      <c r="FZ745" s="3"/>
      <c r="GA745" s="3" t="s">
        <v>3</v>
      </c>
      <c r="GB745" s="3"/>
      <c r="GC745" s="3"/>
      <c r="GD745" s="3">
        <v>1</v>
      </c>
      <c r="GE745" s="3"/>
      <c r="GF745" s="3">
        <v>-324600520</v>
      </c>
      <c r="GG745" s="3">
        <v>2</v>
      </c>
      <c r="GH745" s="3">
        <v>1</v>
      </c>
      <c r="GI745" s="3">
        <v>-2</v>
      </c>
      <c r="GJ745" s="3">
        <v>0</v>
      </c>
      <c r="GK745" s="3">
        <v>0</v>
      </c>
      <c r="GL745" s="3">
        <f t="shared" si="933"/>
        <v>0</v>
      </c>
      <c r="GM745" s="3">
        <f t="shared" si="934"/>
        <v>1197.8900000000001</v>
      </c>
      <c r="GN745" s="3">
        <f t="shared" si="935"/>
        <v>0</v>
      </c>
      <c r="GO745" s="3">
        <f t="shared" si="936"/>
        <v>1197.8900000000001</v>
      </c>
      <c r="GP745" s="3">
        <f t="shared" si="937"/>
        <v>0</v>
      </c>
      <c r="GQ745" s="3"/>
      <c r="GR745" s="3">
        <v>0</v>
      </c>
      <c r="GS745" s="3">
        <v>3</v>
      </c>
      <c r="GT745" s="3">
        <v>0</v>
      </c>
      <c r="GU745" s="3" t="s">
        <v>3</v>
      </c>
      <c r="GV745" s="3">
        <f t="shared" si="938"/>
        <v>0</v>
      </c>
      <c r="GW745" s="3">
        <v>1</v>
      </c>
      <c r="GX745" s="3">
        <f t="shared" si="939"/>
        <v>0</v>
      </c>
      <c r="GY745" s="3"/>
      <c r="GZ745" s="3"/>
      <c r="HA745" s="3">
        <v>0</v>
      </c>
      <c r="HB745" s="3">
        <v>0</v>
      </c>
      <c r="HC745" s="3">
        <f t="shared" si="940"/>
        <v>0</v>
      </c>
      <c r="HD745" s="3"/>
      <c r="HE745" s="3" t="s">
        <v>3</v>
      </c>
      <c r="HF745" s="3" t="s">
        <v>3</v>
      </c>
      <c r="HG745" s="3"/>
      <c r="HH745" s="3"/>
      <c r="HI745" s="3"/>
      <c r="HJ745" s="3"/>
      <c r="HK745" s="3"/>
      <c r="HL745" s="3"/>
      <c r="HM745" s="3" t="s">
        <v>3</v>
      </c>
      <c r="HN745" s="3" t="s">
        <v>3</v>
      </c>
      <c r="HO745" s="3" t="s">
        <v>3</v>
      </c>
      <c r="HP745" s="3" t="s">
        <v>3</v>
      </c>
      <c r="HQ745" s="3" t="s">
        <v>3</v>
      </c>
      <c r="HR745" s="3"/>
      <c r="HS745" s="3">
        <v>0</v>
      </c>
      <c r="HT745" s="3"/>
      <c r="HU745" s="3"/>
      <c r="HV745" s="3"/>
      <c r="HW745" s="3"/>
      <c r="HX745" s="3"/>
      <c r="HY745" s="3"/>
      <c r="HZ745" s="3"/>
      <c r="IA745" s="3"/>
      <c r="IB745" s="3"/>
      <c r="IC745" s="3"/>
      <c r="ID745" s="3"/>
      <c r="IE745" s="3"/>
      <c r="IF745" s="3"/>
      <c r="IG745" s="3"/>
      <c r="IH745" s="3"/>
      <c r="II745" s="3"/>
      <c r="IJ745" s="3"/>
      <c r="IK745" s="3">
        <v>0</v>
      </c>
      <c r="IL745" s="3"/>
      <c r="IM745" s="3"/>
      <c r="IN745" s="3"/>
      <c r="IO745" s="3"/>
      <c r="IP745" s="3"/>
      <c r="IQ745" s="3"/>
      <c r="IR745" s="3"/>
      <c r="IS745" s="3"/>
      <c r="IT745" s="3"/>
      <c r="IU745" s="3"/>
    </row>
    <row r="746" spans="1:255" x14ac:dyDescent="0.25">
      <c r="A746" s="4">
        <v>17</v>
      </c>
      <c r="B746" s="4">
        <v>1</v>
      </c>
      <c r="C746" s="4"/>
      <c r="D746" s="4"/>
      <c r="E746" s="4" t="s">
        <v>941</v>
      </c>
      <c r="F746" s="4" t="s">
        <v>942</v>
      </c>
      <c r="G746" s="4" t="s">
        <v>943</v>
      </c>
      <c r="H746" s="4" t="s">
        <v>769</v>
      </c>
      <c r="I746" s="4">
        <f>ROUND(50*1.03,9)</f>
        <v>51.5</v>
      </c>
      <c r="J746" s="4">
        <v>0</v>
      </c>
      <c r="K746" s="4">
        <f>ROUND(50*1.03,9)</f>
        <v>51.5</v>
      </c>
      <c r="L746" s="4"/>
      <c r="M746" s="4"/>
      <c r="N746" s="4"/>
      <c r="O746" s="4">
        <f t="shared" si="916"/>
        <v>5091.03</v>
      </c>
      <c r="P746" s="4">
        <f t="shared" si="917"/>
        <v>5091.03</v>
      </c>
      <c r="Q746" s="4">
        <f t="shared" si="953"/>
        <v>0</v>
      </c>
      <c r="R746" s="4">
        <f t="shared" si="954"/>
        <v>0</v>
      </c>
      <c r="S746" s="4">
        <f t="shared" si="918"/>
        <v>0</v>
      </c>
      <c r="T746" s="4">
        <f t="shared" si="919"/>
        <v>0</v>
      </c>
      <c r="U746" s="4">
        <f t="shared" si="920"/>
        <v>0</v>
      </c>
      <c r="V746" s="4">
        <f t="shared" si="921"/>
        <v>0</v>
      </c>
      <c r="W746" s="4">
        <f t="shared" si="922"/>
        <v>0</v>
      </c>
      <c r="X746" s="4">
        <f t="shared" si="955"/>
        <v>0</v>
      </c>
      <c r="Y746" s="4">
        <f t="shared" si="956"/>
        <v>0</v>
      </c>
      <c r="Z746" s="4"/>
      <c r="AA746" s="4">
        <v>55890823</v>
      </c>
      <c r="AB746" s="4">
        <f t="shared" si="923"/>
        <v>23.26</v>
      </c>
      <c r="AC746" s="4">
        <f t="shared" si="957"/>
        <v>23.26</v>
      </c>
      <c r="AD746" s="4">
        <f t="shared" si="958"/>
        <v>0</v>
      </c>
      <c r="AE746" s="4">
        <f t="shared" si="959"/>
        <v>0</v>
      </c>
      <c r="AF746" s="4">
        <f t="shared" si="960"/>
        <v>0</v>
      </c>
      <c r="AG746" s="4">
        <f t="shared" si="924"/>
        <v>0</v>
      </c>
      <c r="AH746" s="4">
        <f t="shared" si="961"/>
        <v>0</v>
      </c>
      <c r="AI746" s="4">
        <f t="shared" si="962"/>
        <v>0</v>
      </c>
      <c r="AJ746" s="4">
        <f t="shared" si="925"/>
        <v>0</v>
      </c>
      <c r="AK746" s="4">
        <v>23.26</v>
      </c>
      <c r="AL746" s="4">
        <v>23.26</v>
      </c>
      <c r="AM746" s="4">
        <v>0</v>
      </c>
      <c r="AN746" s="4">
        <v>0</v>
      </c>
      <c r="AO746" s="4">
        <v>0</v>
      </c>
      <c r="AP746" s="4">
        <v>0</v>
      </c>
      <c r="AQ746" s="4">
        <v>0</v>
      </c>
      <c r="AR746" s="4">
        <v>0</v>
      </c>
      <c r="AS746" s="4">
        <v>0</v>
      </c>
      <c r="AT746" s="4">
        <v>0</v>
      </c>
      <c r="AU746" s="4">
        <v>0</v>
      </c>
      <c r="AV746" s="4">
        <v>1</v>
      </c>
      <c r="AW746" s="4">
        <v>1</v>
      </c>
      <c r="AX746" s="4"/>
      <c r="AY746" s="4"/>
      <c r="AZ746" s="4">
        <v>1</v>
      </c>
      <c r="BA746" s="4">
        <v>1</v>
      </c>
      <c r="BB746" s="4">
        <v>1</v>
      </c>
      <c r="BC746" s="4">
        <v>4.25</v>
      </c>
      <c r="BD746" s="4" t="s">
        <v>3</v>
      </c>
      <c r="BE746" s="4" t="s">
        <v>3</v>
      </c>
      <c r="BF746" s="4" t="s">
        <v>3</v>
      </c>
      <c r="BG746" s="4" t="s">
        <v>3</v>
      </c>
      <c r="BH746" s="4">
        <v>3</v>
      </c>
      <c r="BI746" s="4">
        <v>2</v>
      </c>
      <c r="BJ746" s="4" t="s">
        <v>944</v>
      </c>
      <c r="BK746" s="4"/>
      <c r="BL746" s="4"/>
      <c r="BM746" s="4">
        <v>1618</v>
      </c>
      <c r="BN746" s="4">
        <v>0</v>
      </c>
      <c r="BO746" s="4" t="s">
        <v>942</v>
      </c>
      <c r="BP746" s="4">
        <v>1</v>
      </c>
      <c r="BQ746" s="4">
        <v>201</v>
      </c>
      <c r="BR746" s="4">
        <v>0</v>
      </c>
      <c r="BS746" s="4">
        <v>1</v>
      </c>
      <c r="BT746" s="4">
        <v>1</v>
      </c>
      <c r="BU746" s="4">
        <v>1</v>
      </c>
      <c r="BV746" s="4">
        <v>1</v>
      </c>
      <c r="BW746" s="4">
        <v>1</v>
      </c>
      <c r="BX746" s="4">
        <v>1</v>
      </c>
      <c r="BY746" s="4" t="s">
        <v>3</v>
      </c>
      <c r="BZ746" s="4">
        <v>0</v>
      </c>
      <c r="CA746" s="4">
        <v>0</v>
      </c>
      <c r="CB746" s="4" t="s">
        <v>3</v>
      </c>
      <c r="CC746" s="4"/>
      <c r="CD746" s="4"/>
      <c r="CE746" s="4">
        <v>1566</v>
      </c>
      <c r="CF746" s="4">
        <v>0</v>
      </c>
      <c r="CG746" s="4">
        <v>0</v>
      </c>
      <c r="CH746" s="4"/>
      <c r="CI746" s="4"/>
      <c r="CJ746" s="4"/>
      <c r="CK746" s="4"/>
      <c r="CL746" s="4"/>
      <c r="CM746" s="4">
        <v>0</v>
      </c>
      <c r="CN746" s="4" t="s">
        <v>3</v>
      </c>
      <c r="CO746" s="4">
        <v>0</v>
      </c>
      <c r="CP746" s="4">
        <f t="shared" si="926"/>
        <v>5091.03</v>
      </c>
      <c r="CQ746" s="4">
        <f t="shared" si="927"/>
        <v>98.86</v>
      </c>
      <c r="CR746" s="4">
        <f t="shared" si="963"/>
        <v>0</v>
      </c>
      <c r="CS746" s="4">
        <f t="shared" si="964"/>
        <v>0</v>
      </c>
      <c r="CT746" s="4">
        <f t="shared" si="928"/>
        <v>0</v>
      </c>
      <c r="CU746" s="4">
        <f t="shared" si="929"/>
        <v>0</v>
      </c>
      <c r="CV746" s="4">
        <f t="shared" si="930"/>
        <v>0</v>
      </c>
      <c r="CW746" s="4">
        <f t="shared" si="931"/>
        <v>0</v>
      </c>
      <c r="CX746" s="4">
        <f t="shared" si="932"/>
        <v>0</v>
      </c>
      <c r="CY746" s="4">
        <f t="shared" si="965"/>
        <v>0</v>
      </c>
      <c r="CZ746" s="4">
        <f t="shared" si="966"/>
        <v>0</v>
      </c>
      <c r="DA746" s="4"/>
      <c r="DB746" s="4"/>
      <c r="DC746" s="4" t="s">
        <v>3</v>
      </c>
      <c r="DD746" s="4" t="s">
        <v>3</v>
      </c>
      <c r="DE746" s="4" t="s">
        <v>3</v>
      </c>
      <c r="DF746" s="4" t="s">
        <v>3</v>
      </c>
      <c r="DG746" s="4" t="s">
        <v>3</v>
      </c>
      <c r="DH746" s="4" t="s">
        <v>3</v>
      </c>
      <c r="DI746" s="4" t="s">
        <v>3</v>
      </c>
      <c r="DJ746" s="4" t="s">
        <v>3</v>
      </c>
      <c r="DK746" s="4" t="s">
        <v>3</v>
      </c>
      <c r="DL746" s="4" t="s">
        <v>3</v>
      </c>
      <c r="DM746" s="4" t="s">
        <v>3</v>
      </c>
      <c r="DN746" s="4">
        <v>0</v>
      </c>
      <c r="DO746" s="4">
        <v>0</v>
      </c>
      <c r="DP746" s="4">
        <v>1</v>
      </c>
      <c r="DQ746" s="4">
        <v>1</v>
      </c>
      <c r="DR746" s="4"/>
      <c r="DS746" s="4"/>
      <c r="DT746" s="4"/>
      <c r="DU746" s="4">
        <v>1003</v>
      </c>
      <c r="DV746" s="4" t="s">
        <v>769</v>
      </c>
      <c r="DW746" s="4" t="s">
        <v>769</v>
      </c>
      <c r="DX746" s="4">
        <v>1</v>
      </c>
      <c r="DY746" s="4"/>
      <c r="DZ746" s="4" t="s">
        <v>3</v>
      </c>
      <c r="EA746" s="4" t="s">
        <v>3</v>
      </c>
      <c r="EB746" s="4" t="s">
        <v>3</v>
      </c>
      <c r="EC746" s="4" t="s">
        <v>3</v>
      </c>
      <c r="ED746" s="4"/>
      <c r="EE746" s="4">
        <v>57042987</v>
      </c>
      <c r="EF746" s="4">
        <v>201</v>
      </c>
      <c r="EG746" s="4" t="s">
        <v>575</v>
      </c>
      <c r="EH746" s="4">
        <v>0</v>
      </c>
      <c r="EI746" s="4" t="s">
        <v>3</v>
      </c>
      <c r="EJ746" s="4">
        <v>2</v>
      </c>
      <c r="EK746" s="4">
        <v>1618</v>
      </c>
      <c r="EL746" s="4" t="s">
        <v>576</v>
      </c>
      <c r="EM746" s="4" t="s">
        <v>577</v>
      </c>
      <c r="EN746" s="4"/>
      <c r="EO746" s="4" t="s">
        <v>3</v>
      </c>
      <c r="EP746" s="4"/>
      <c r="EQ746" s="4">
        <v>0</v>
      </c>
      <c r="ER746" s="4">
        <v>23.26</v>
      </c>
      <c r="ES746" s="4">
        <v>23.26</v>
      </c>
      <c r="ET746" s="4">
        <v>0</v>
      </c>
      <c r="EU746" s="4">
        <v>0</v>
      </c>
      <c r="EV746" s="4">
        <v>0</v>
      </c>
      <c r="EW746" s="4">
        <v>0</v>
      </c>
      <c r="EX746" s="4">
        <v>0</v>
      </c>
      <c r="EY746" s="4">
        <v>0</v>
      </c>
      <c r="EZ746" s="4"/>
      <c r="FA746" s="4"/>
      <c r="FB746" s="4"/>
      <c r="FC746" s="4"/>
      <c r="FD746" s="4"/>
      <c r="FE746" s="4"/>
      <c r="FF746" s="4"/>
      <c r="FG746" s="4"/>
      <c r="FH746" s="4"/>
      <c r="FI746" s="4"/>
      <c r="FJ746" s="4"/>
      <c r="FK746" s="4"/>
      <c r="FL746" s="4"/>
      <c r="FM746" s="4"/>
      <c r="FN746" s="4"/>
      <c r="FO746" s="4"/>
      <c r="FP746" s="4"/>
      <c r="FQ746" s="4">
        <v>0</v>
      </c>
      <c r="FR746" s="4">
        <v>0</v>
      </c>
      <c r="FS746" s="4">
        <v>0</v>
      </c>
      <c r="FT746" s="4"/>
      <c r="FU746" s="4"/>
      <c r="FV746" s="4"/>
      <c r="FW746" s="4"/>
      <c r="FX746" s="4">
        <v>0</v>
      </c>
      <c r="FY746" s="4">
        <v>0</v>
      </c>
      <c r="FZ746" s="4"/>
      <c r="GA746" s="4" t="s">
        <v>3</v>
      </c>
      <c r="GB746" s="4"/>
      <c r="GC746" s="4"/>
      <c r="GD746" s="4">
        <v>1</v>
      </c>
      <c r="GE746" s="4"/>
      <c r="GF746" s="4">
        <v>-324600520</v>
      </c>
      <c r="GG746" s="4">
        <v>2</v>
      </c>
      <c r="GH746" s="4">
        <v>1</v>
      </c>
      <c r="GI746" s="4">
        <v>2</v>
      </c>
      <c r="GJ746" s="4">
        <v>0</v>
      </c>
      <c r="GK746" s="4">
        <v>0</v>
      </c>
      <c r="GL746" s="4">
        <f t="shared" si="933"/>
        <v>0</v>
      </c>
      <c r="GM746" s="4">
        <f t="shared" si="934"/>
        <v>5091.03</v>
      </c>
      <c r="GN746" s="4">
        <f t="shared" si="935"/>
        <v>0</v>
      </c>
      <c r="GO746" s="4">
        <f t="shared" si="936"/>
        <v>5091.03</v>
      </c>
      <c r="GP746" s="4">
        <f t="shared" si="937"/>
        <v>0</v>
      </c>
      <c r="GQ746" s="4"/>
      <c r="GR746" s="4">
        <v>0</v>
      </c>
      <c r="GS746" s="4">
        <v>0</v>
      </c>
      <c r="GT746" s="4">
        <v>0</v>
      </c>
      <c r="GU746" s="4" t="s">
        <v>3</v>
      </c>
      <c r="GV746" s="4">
        <f t="shared" si="938"/>
        <v>0</v>
      </c>
      <c r="GW746" s="4">
        <v>1</v>
      </c>
      <c r="GX746" s="4">
        <f t="shared" si="939"/>
        <v>0</v>
      </c>
      <c r="GY746" s="4"/>
      <c r="GZ746" s="4"/>
      <c r="HA746" s="4">
        <v>0</v>
      </c>
      <c r="HB746" s="4">
        <v>0</v>
      </c>
      <c r="HC746" s="4">
        <f t="shared" si="940"/>
        <v>0</v>
      </c>
      <c r="HD746" s="4"/>
      <c r="HE746" s="4" t="s">
        <v>3</v>
      </c>
      <c r="HF746" s="4" t="s">
        <v>3</v>
      </c>
      <c r="HG746" s="4"/>
      <c r="HH746" s="4"/>
      <c r="HI746" s="4"/>
      <c r="HJ746" s="4"/>
      <c r="HK746" s="4"/>
      <c r="HL746" s="4"/>
      <c r="HM746" s="4" t="s">
        <v>3</v>
      </c>
      <c r="HN746" s="4" t="s">
        <v>3</v>
      </c>
      <c r="HO746" s="4" t="s">
        <v>3</v>
      </c>
      <c r="HP746" s="4" t="s">
        <v>3</v>
      </c>
      <c r="HQ746" s="4" t="s">
        <v>3</v>
      </c>
      <c r="HR746" s="4"/>
      <c r="HS746" s="4">
        <v>0</v>
      </c>
      <c r="HT746" s="4"/>
      <c r="HU746" s="4"/>
      <c r="HV746" s="4"/>
      <c r="HW746" s="4"/>
      <c r="HX746" s="4"/>
      <c r="HY746" s="4"/>
      <c r="HZ746" s="4"/>
      <c r="IA746" s="4"/>
      <c r="IB746" s="4"/>
      <c r="IC746" s="4"/>
      <c r="ID746" s="4"/>
      <c r="IE746" s="4"/>
      <c r="IF746" s="4"/>
      <c r="IG746" s="4"/>
      <c r="IH746" s="4"/>
      <c r="II746" s="4"/>
      <c r="IJ746" s="4"/>
      <c r="IK746" s="4">
        <v>0</v>
      </c>
      <c r="IL746" s="4"/>
      <c r="IM746" s="4"/>
      <c r="IN746" s="4"/>
      <c r="IO746" s="4"/>
      <c r="IP746" s="4"/>
      <c r="IQ746" s="4"/>
      <c r="IR746" s="4"/>
      <c r="IS746" s="4"/>
      <c r="IT746" s="4"/>
      <c r="IU746" s="4"/>
    </row>
    <row r="747" spans="1:255" x14ac:dyDescent="0.25">
      <c r="A747" s="3">
        <v>17</v>
      </c>
      <c r="B747" s="3">
        <v>1</v>
      </c>
      <c r="C747" s="3"/>
      <c r="D747" s="3"/>
      <c r="E747" s="3" t="s">
        <v>945</v>
      </c>
      <c r="F747" s="3" t="s">
        <v>946</v>
      </c>
      <c r="G747" s="3" t="s">
        <v>947</v>
      </c>
      <c r="H747" s="3" t="s">
        <v>40</v>
      </c>
      <c r="I747" s="3">
        <f>ROUND(15000/100,9)</f>
        <v>150</v>
      </c>
      <c r="J747" s="3">
        <v>0</v>
      </c>
      <c r="K747" s="3">
        <f>ROUND(15000/100,9)</f>
        <v>150</v>
      </c>
      <c r="L747" s="3"/>
      <c r="M747" s="3"/>
      <c r="N747" s="3"/>
      <c r="O747" s="3">
        <f t="shared" si="916"/>
        <v>23154</v>
      </c>
      <c r="P747" s="3">
        <f t="shared" si="917"/>
        <v>23154</v>
      </c>
      <c r="Q747" s="3">
        <f t="shared" si="953"/>
        <v>0</v>
      </c>
      <c r="R747" s="3">
        <f t="shared" si="954"/>
        <v>0</v>
      </c>
      <c r="S747" s="3">
        <f t="shared" si="918"/>
        <v>0</v>
      </c>
      <c r="T747" s="3">
        <f t="shared" si="919"/>
        <v>0</v>
      </c>
      <c r="U747" s="3">
        <f t="shared" si="920"/>
        <v>0</v>
      </c>
      <c r="V747" s="3">
        <f t="shared" si="921"/>
        <v>0</v>
      </c>
      <c r="W747" s="3">
        <f t="shared" si="922"/>
        <v>0</v>
      </c>
      <c r="X747" s="3">
        <f t="shared" si="955"/>
        <v>0</v>
      </c>
      <c r="Y747" s="3">
        <f t="shared" si="956"/>
        <v>0</v>
      </c>
      <c r="Z747" s="3"/>
      <c r="AA747" s="3">
        <v>54971259</v>
      </c>
      <c r="AB747" s="3">
        <f t="shared" si="923"/>
        <v>154.36000000000001</v>
      </c>
      <c r="AC747" s="3">
        <f t="shared" si="957"/>
        <v>154.36000000000001</v>
      </c>
      <c r="AD747" s="3">
        <f t="shared" si="958"/>
        <v>0</v>
      </c>
      <c r="AE747" s="3">
        <f t="shared" si="959"/>
        <v>0</v>
      </c>
      <c r="AF747" s="3">
        <f t="shared" si="960"/>
        <v>0</v>
      </c>
      <c r="AG747" s="3">
        <f t="shared" si="924"/>
        <v>0</v>
      </c>
      <c r="AH747" s="3">
        <f t="shared" si="961"/>
        <v>0</v>
      </c>
      <c r="AI747" s="3">
        <f t="shared" si="962"/>
        <v>0</v>
      </c>
      <c r="AJ747" s="3">
        <f t="shared" si="925"/>
        <v>0</v>
      </c>
      <c r="AK747" s="3">
        <v>154.36000000000001</v>
      </c>
      <c r="AL747" s="3">
        <v>154.36000000000001</v>
      </c>
      <c r="AM747" s="3">
        <v>0</v>
      </c>
      <c r="AN747" s="3">
        <v>0</v>
      </c>
      <c r="AO747" s="3">
        <v>0</v>
      </c>
      <c r="AP747" s="3">
        <v>0</v>
      </c>
      <c r="AQ747" s="3">
        <v>0</v>
      </c>
      <c r="AR747" s="3">
        <v>0</v>
      </c>
      <c r="AS747" s="3">
        <v>0</v>
      </c>
      <c r="AT747" s="3">
        <v>0</v>
      </c>
      <c r="AU747" s="3">
        <v>0</v>
      </c>
      <c r="AV747" s="3">
        <v>1</v>
      </c>
      <c r="AW747" s="3">
        <v>1</v>
      </c>
      <c r="AX747" s="3"/>
      <c r="AY747" s="3"/>
      <c r="AZ747" s="3">
        <v>1</v>
      </c>
      <c r="BA747" s="3">
        <v>1</v>
      </c>
      <c r="BB747" s="3">
        <v>1</v>
      </c>
      <c r="BC747" s="3">
        <v>1</v>
      </c>
      <c r="BD747" s="3" t="s">
        <v>3</v>
      </c>
      <c r="BE747" s="3" t="s">
        <v>3</v>
      </c>
      <c r="BF747" s="3" t="s">
        <v>3</v>
      </c>
      <c r="BG747" s="3" t="s">
        <v>3</v>
      </c>
      <c r="BH747" s="3">
        <v>3</v>
      </c>
      <c r="BI747" s="3">
        <v>2</v>
      </c>
      <c r="BJ747" s="3" t="s">
        <v>948</v>
      </c>
      <c r="BK747" s="3"/>
      <c r="BL747" s="3"/>
      <c r="BM747" s="3">
        <v>1618</v>
      </c>
      <c r="BN747" s="3">
        <v>0</v>
      </c>
      <c r="BO747" s="3" t="s">
        <v>3</v>
      </c>
      <c r="BP747" s="3">
        <v>0</v>
      </c>
      <c r="BQ747" s="3">
        <v>201</v>
      </c>
      <c r="BR747" s="3">
        <v>0</v>
      </c>
      <c r="BS747" s="3">
        <v>1</v>
      </c>
      <c r="BT747" s="3">
        <v>1</v>
      </c>
      <c r="BU747" s="3">
        <v>1</v>
      </c>
      <c r="BV747" s="3">
        <v>1</v>
      </c>
      <c r="BW747" s="3">
        <v>1</v>
      </c>
      <c r="BX747" s="3">
        <v>1</v>
      </c>
      <c r="BY747" s="3" t="s">
        <v>3</v>
      </c>
      <c r="BZ747" s="3">
        <v>0</v>
      </c>
      <c r="CA747" s="3">
        <v>0</v>
      </c>
      <c r="CB747" s="3" t="s">
        <v>3</v>
      </c>
      <c r="CC747" s="3"/>
      <c r="CD747" s="3"/>
      <c r="CE747" s="3">
        <v>1566</v>
      </c>
      <c r="CF747" s="3">
        <v>0</v>
      </c>
      <c r="CG747" s="3">
        <v>0</v>
      </c>
      <c r="CH747" s="3"/>
      <c r="CI747" s="3"/>
      <c r="CJ747" s="3"/>
      <c r="CK747" s="3"/>
      <c r="CL747" s="3"/>
      <c r="CM747" s="3">
        <v>0</v>
      </c>
      <c r="CN747" s="3" t="s">
        <v>3</v>
      </c>
      <c r="CO747" s="3">
        <v>0</v>
      </c>
      <c r="CP747" s="3">
        <f t="shared" si="926"/>
        <v>23154</v>
      </c>
      <c r="CQ747" s="3">
        <f t="shared" si="927"/>
        <v>154.36000000000001</v>
      </c>
      <c r="CR747" s="3">
        <f t="shared" si="963"/>
        <v>0</v>
      </c>
      <c r="CS747" s="3">
        <f t="shared" si="964"/>
        <v>0</v>
      </c>
      <c r="CT747" s="3">
        <f t="shared" si="928"/>
        <v>0</v>
      </c>
      <c r="CU747" s="3">
        <f t="shared" si="929"/>
        <v>0</v>
      </c>
      <c r="CV747" s="3">
        <f t="shared" si="930"/>
        <v>0</v>
      </c>
      <c r="CW747" s="3">
        <f t="shared" si="931"/>
        <v>0</v>
      </c>
      <c r="CX747" s="3">
        <f t="shared" si="932"/>
        <v>0</v>
      </c>
      <c r="CY747" s="3">
        <f t="shared" si="965"/>
        <v>0</v>
      </c>
      <c r="CZ747" s="3">
        <f t="shared" si="966"/>
        <v>0</v>
      </c>
      <c r="DA747" s="3"/>
      <c r="DB747" s="3"/>
      <c r="DC747" s="3" t="s">
        <v>3</v>
      </c>
      <c r="DD747" s="3" t="s">
        <v>3</v>
      </c>
      <c r="DE747" s="3" t="s">
        <v>3</v>
      </c>
      <c r="DF747" s="3" t="s">
        <v>3</v>
      </c>
      <c r="DG747" s="3" t="s">
        <v>3</v>
      </c>
      <c r="DH747" s="3" t="s">
        <v>3</v>
      </c>
      <c r="DI747" s="3" t="s">
        <v>3</v>
      </c>
      <c r="DJ747" s="3" t="s">
        <v>3</v>
      </c>
      <c r="DK747" s="3" t="s">
        <v>3</v>
      </c>
      <c r="DL747" s="3" t="s">
        <v>3</v>
      </c>
      <c r="DM747" s="3" t="s">
        <v>3</v>
      </c>
      <c r="DN747" s="3">
        <v>0</v>
      </c>
      <c r="DO747" s="3">
        <v>0</v>
      </c>
      <c r="DP747" s="3">
        <v>1</v>
      </c>
      <c r="DQ747" s="3">
        <v>1</v>
      </c>
      <c r="DR747" s="3"/>
      <c r="DS747" s="3"/>
      <c r="DT747" s="3"/>
      <c r="DU747" s="3">
        <v>1010</v>
      </c>
      <c r="DV747" s="3" t="s">
        <v>40</v>
      </c>
      <c r="DW747" s="3" t="s">
        <v>40</v>
      </c>
      <c r="DX747" s="3">
        <v>100</v>
      </c>
      <c r="DY747" s="3"/>
      <c r="DZ747" s="3" t="s">
        <v>3</v>
      </c>
      <c r="EA747" s="3" t="s">
        <v>3</v>
      </c>
      <c r="EB747" s="3" t="s">
        <v>3</v>
      </c>
      <c r="EC747" s="3" t="s">
        <v>3</v>
      </c>
      <c r="ED747" s="3"/>
      <c r="EE747" s="3">
        <v>57042987</v>
      </c>
      <c r="EF747" s="3">
        <v>201</v>
      </c>
      <c r="EG747" s="3" t="s">
        <v>575</v>
      </c>
      <c r="EH747" s="3">
        <v>0</v>
      </c>
      <c r="EI747" s="3" t="s">
        <v>3</v>
      </c>
      <c r="EJ747" s="3">
        <v>2</v>
      </c>
      <c r="EK747" s="3">
        <v>1618</v>
      </c>
      <c r="EL747" s="3" t="s">
        <v>576</v>
      </c>
      <c r="EM747" s="3" t="s">
        <v>577</v>
      </c>
      <c r="EN747" s="3"/>
      <c r="EO747" s="3" t="s">
        <v>3</v>
      </c>
      <c r="EP747" s="3"/>
      <c r="EQ747" s="3">
        <v>0</v>
      </c>
      <c r="ER747" s="3">
        <v>154.36000000000001</v>
      </c>
      <c r="ES747" s="3">
        <v>154.36000000000001</v>
      </c>
      <c r="ET747" s="3">
        <v>0</v>
      </c>
      <c r="EU747" s="3">
        <v>0</v>
      </c>
      <c r="EV747" s="3">
        <v>0</v>
      </c>
      <c r="EW747" s="3">
        <v>0</v>
      </c>
      <c r="EX747" s="3">
        <v>0</v>
      </c>
      <c r="EY747" s="3">
        <v>0</v>
      </c>
      <c r="EZ747" s="3"/>
      <c r="FA747" s="3"/>
      <c r="FB747" s="3"/>
      <c r="FC747" s="3"/>
      <c r="FD747" s="3"/>
      <c r="FE747" s="3"/>
      <c r="FF747" s="3"/>
      <c r="FG747" s="3"/>
      <c r="FH747" s="3"/>
      <c r="FI747" s="3"/>
      <c r="FJ747" s="3"/>
      <c r="FK747" s="3"/>
      <c r="FL747" s="3"/>
      <c r="FM747" s="3"/>
      <c r="FN747" s="3"/>
      <c r="FO747" s="3"/>
      <c r="FP747" s="3"/>
      <c r="FQ747" s="3">
        <v>0</v>
      </c>
      <c r="FR747" s="3">
        <v>0</v>
      </c>
      <c r="FS747" s="3">
        <v>0</v>
      </c>
      <c r="FT747" s="3"/>
      <c r="FU747" s="3"/>
      <c r="FV747" s="3"/>
      <c r="FW747" s="3"/>
      <c r="FX747" s="3">
        <v>0</v>
      </c>
      <c r="FY747" s="3">
        <v>0</v>
      </c>
      <c r="FZ747" s="3"/>
      <c r="GA747" s="3" t="s">
        <v>3</v>
      </c>
      <c r="GB747" s="3"/>
      <c r="GC747" s="3"/>
      <c r="GD747" s="3">
        <v>1</v>
      </c>
      <c r="GE747" s="3"/>
      <c r="GF747" s="3">
        <v>-171069705</v>
      </c>
      <c r="GG747" s="3">
        <v>2</v>
      </c>
      <c r="GH747" s="3">
        <v>1</v>
      </c>
      <c r="GI747" s="3">
        <v>-2</v>
      </c>
      <c r="GJ747" s="3">
        <v>0</v>
      </c>
      <c r="GK747" s="3">
        <v>0</v>
      </c>
      <c r="GL747" s="3">
        <f t="shared" si="933"/>
        <v>0</v>
      </c>
      <c r="GM747" s="3">
        <f t="shared" si="934"/>
        <v>23154</v>
      </c>
      <c r="GN747" s="3">
        <f t="shared" si="935"/>
        <v>0</v>
      </c>
      <c r="GO747" s="3">
        <f t="shared" si="936"/>
        <v>23154</v>
      </c>
      <c r="GP747" s="3">
        <f t="shared" si="937"/>
        <v>0</v>
      </c>
      <c r="GQ747" s="3"/>
      <c r="GR747" s="3">
        <v>0</v>
      </c>
      <c r="GS747" s="3">
        <v>3</v>
      </c>
      <c r="GT747" s="3">
        <v>0</v>
      </c>
      <c r="GU747" s="3" t="s">
        <v>3</v>
      </c>
      <c r="GV747" s="3">
        <f t="shared" si="938"/>
        <v>0</v>
      </c>
      <c r="GW747" s="3">
        <v>1</v>
      </c>
      <c r="GX747" s="3">
        <f t="shared" si="939"/>
        <v>0</v>
      </c>
      <c r="GY747" s="3"/>
      <c r="GZ747" s="3"/>
      <c r="HA747" s="3">
        <v>0</v>
      </c>
      <c r="HB747" s="3">
        <v>0</v>
      </c>
      <c r="HC747" s="3">
        <f t="shared" si="940"/>
        <v>0</v>
      </c>
      <c r="HD747" s="3"/>
      <c r="HE747" s="3" t="s">
        <v>3</v>
      </c>
      <c r="HF747" s="3" t="s">
        <v>3</v>
      </c>
      <c r="HG747" s="3"/>
      <c r="HH747" s="3"/>
      <c r="HI747" s="3"/>
      <c r="HJ747" s="3"/>
      <c r="HK747" s="3"/>
      <c r="HL747" s="3"/>
      <c r="HM747" s="3" t="s">
        <v>3</v>
      </c>
      <c r="HN747" s="3" t="s">
        <v>3</v>
      </c>
      <c r="HO747" s="3" t="s">
        <v>3</v>
      </c>
      <c r="HP747" s="3" t="s">
        <v>3</v>
      </c>
      <c r="HQ747" s="3" t="s">
        <v>3</v>
      </c>
      <c r="HR747" s="3"/>
      <c r="HS747" s="3">
        <v>0</v>
      </c>
      <c r="HT747" s="3"/>
      <c r="HU747" s="3"/>
      <c r="HV747" s="3"/>
      <c r="HW747" s="3"/>
      <c r="HX747" s="3"/>
      <c r="HY747" s="3"/>
      <c r="HZ747" s="3"/>
      <c r="IA747" s="3"/>
      <c r="IB747" s="3"/>
      <c r="IC747" s="3"/>
      <c r="ID747" s="3"/>
      <c r="IE747" s="3"/>
      <c r="IF747" s="3"/>
      <c r="IG747" s="3"/>
      <c r="IH747" s="3"/>
      <c r="II747" s="3"/>
      <c r="IJ747" s="3"/>
      <c r="IK747" s="3">
        <v>0</v>
      </c>
      <c r="IL747" s="3"/>
      <c r="IM747" s="3"/>
      <c r="IN747" s="3"/>
      <c r="IO747" s="3"/>
      <c r="IP747" s="3"/>
      <c r="IQ747" s="3"/>
      <c r="IR747" s="3"/>
      <c r="IS747" s="3"/>
      <c r="IT747" s="3"/>
      <c r="IU747" s="3"/>
    </row>
    <row r="748" spans="1:255" x14ac:dyDescent="0.25">
      <c r="A748" s="4">
        <v>17</v>
      </c>
      <c r="B748" s="4">
        <v>1</v>
      </c>
      <c r="C748" s="4"/>
      <c r="D748" s="4"/>
      <c r="E748" s="4" t="s">
        <v>945</v>
      </c>
      <c r="F748" s="4" t="s">
        <v>946</v>
      </c>
      <c r="G748" s="4" t="s">
        <v>947</v>
      </c>
      <c r="H748" s="4" t="s">
        <v>40</v>
      </c>
      <c r="I748" s="4">
        <f>ROUND(15000/100,9)</f>
        <v>150</v>
      </c>
      <c r="J748" s="4">
        <v>0</v>
      </c>
      <c r="K748" s="4">
        <f>ROUND(15000/100,9)</f>
        <v>150</v>
      </c>
      <c r="L748" s="4"/>
      <c r="M748" s="4"/>
      <c r="N748" s="4"/>
      <c r="O748" s="4">
        <f t="shared" si="916"/>
        <v>46076.46</v>
      </c>
      <c r="P748" s="4">
        <f t="shared" si="917"/>
        <v>46076.46</v>
      </c>
      <c r="Q748" s="4">
        <f t="shared" si="953"/>
        <v>0</v>
      </c>
      <c r="R748" s="4">
        <f t="shared" si="954"/>
        <v>0</v>
      </c>
      <c r="S748" s="4">
        <f t="shared" si="918"/>
        <v>0</v>
      </c>
      <c r="T748" s="4">
        <f t="shared" si="919"/>
        <v>0</v>
      </c>
      <c r="U748" s="4">
        <f t="shared" si="920"/>
        <v>0</v>
      </c>
      <c r="V748" s="4">
        <f t="shared" si="921"/>
        <v>0</v>
      </c>
      <c r="W748" s="4">
        <f t="shared" si="922"/>
        <v>0</v>
      </c>
      <c r="X748" s="4">
        <f t="shared" si="955"/>
        <v>0</v>
      </c>
      <c r="Y748" s="4">
        <f t="shared" si="956"/>
        <v>0</v>
      </c>
      <c r="Z748" s="4"/>
      <c r="AA748" s="4">
        <v>55890823</v>
      </c>
      <c r="AB748" s="4">
        <f t="shared" si="923"/>
        <v>154.36000000000001</v>
      </c>
      <c r="AC748" s="4">
        <f t="shared" si="957"/>
        <v>154.36000000000001</v>
      </c>
      <c r="AD748" s="4">
        <f t="shared" si="958"/>
        <v>0</v>
      </c>
      <c r="AE748" s="4">
        <f t="shared" si="959"/>
        <v>0</v>
      </c>
      <c r="AF748" s="4">
        <f t="shared" si="960"/>
        <v>0</v>
      </c>
      <c r="AG748" s="4">
        <f t="shared" si="924"/>
        <v>0</v>
      </c>
      <c r="AH748" s="4">
        <f t="shared" si="961"/>
        <v>0</v>
      </c>
      <c r="AI748" s="4">
        <f t="shared" si="962"/>
        <v>0</v>
      </c>
      <c r="AJ748" s="4">
        <f t="shared" si="925"/>
        <v>0</v>
      </c>
      <c r="AK748" s="4">
        <v>154.36000000000001</v>
      </c>
      <c r="AL748" s="4">
        <v>154.36000000000001</v>
      </c>
      <c r="AM748" s="4">
        <v>0</v>
      </c>
      <c r="AN748" s="4">
        <v>0</v>
      </c>
      <c r="AO748" s="4">
        <v>0</v>
      </c>
      <c r="AP748" s="4">
        <v>0</v>
      </c>
      <c r="AQ748" s="4">
        <v>0</v>
      </c>
      <c r="AR748" s="4">
        <v>0</v>
      </c>
      <c r="AS748" s="4">
        <v>0</v>
      </c>
      <c r="AT748" s="4">
        <v>0</v>
      </c>
      <c r="AU748" s="4">
        <v>0</v>
      </c>
      <c r="AV748" s="4">
        <v>1</v>
      </c>
      <c r="AW748" s="4">
        <v>1</v>
      </c>
      <c r="AX748" s="4"/>
      <c r="AY748" s="4"/>
      <c r="AZ748" s="4">
        <v>1</v>
      </c>
      <c r="BA748" s="4">
        <v>1</v>
      </c>
      <c r="BB748" s="4">
        <v>1</v>
      </c>
      <c r="BC748" s="4">
        <v>1.99</v>
      </c>
      <c r="BD748" s="4" t="s">
        <v>3</v>
      </c>
      <c r="BE748" s="4" t="s">
        <v>3</v>
      </c>
      <c r="BF748" s="4" t="s">
        <v>3</v>
      </c>
      <c r="BG748" s="4" t="s">
        <v>3</v>
      </c>
      <c r="BH748" s="4">
        <v>3</v>
      </c>
      <c r="BI748" s="4">
        <v>2</v>
      </c>
      <c r="BJ748" s="4" t="s">
        <v>948</v>
      </c>
      <c r="BK748" s="4"/>
      <c r="BL748" s="4"/>
      <c r="BM748" s="4">
        <v>1618</v>
      </c>
      <c r="BN748" s="4">
        <v>0</v>
      </c>
      <c r="BO748" s="4" t="s">
        <v>946</v>
      </c>
      <c r="BP748" s="4">
        <v>1</v>
      </c>
      <c r="BQ748" s="4">
        <v>201</v>
      </c>
      <c r="BR748" s="4">
        <v>0</v>
      </c>
      <c r="BS748" s="4">
        <v>1</v>
      </c>
      <c r="BT748" s="4">
        <v>1</v>
      </c>
      <c r="BU748" s="4">
        <v>1</v>
      </c>
      <c r="BV748" s="4">
        <v>1</v>
      </c>
      <c r="BW748" s="4">
        <v>1</v>
      </c>
      <c r="BX748" s="4">
        <v>1</v>
      </c>
      <c r="BY748" s="4" t="s">
        <v>3</v>
      </c>
      <c r="BZ748" s="4">
        <v>0</v>
      </c>
      <c r="CA748" s="4">
        <v>0</v>
      </c>
      <c r="CB748" s="4" t="s">
        <v>3</v>
      </c>
      <c r="CC748" s="4"/>
      <c r="CD748" s="4"/>
      <c r="CE748" s="4">
        <v>1566</v>
      </c>
      <c r="CF748" s="4">
        <v>0</v>
      </c>
      <c r="CG748" s="4">
        <v>0</v>
      </c>
      <c r="CH748" s="4"/>
      <c r="CI748" s="4"/>
      <c r="CJ748" s="4"/>
      <c r="CK748" s="4"/>
      <c r="CL748" s="4"/>
      <c r="CM748" s="4">
        <v>0</v>
      </c>
      <c r="CN748" s="4" t="s">
        <v>3</v>
      </c>
      <c r="CO748" s="4">
        <v>0</v>
      </c>
      <c r="CP748" s="4">
        <f t="shared" si="926"/>
        <v>46076.46</v>
      </c>
      <c r="CQ748" s="4">
        <f t="shared" si="927"/>
        <v>307.18</v>
      </c>
      <c r="CR748" s="4">
        <f t="shared" si="963"/>
        <v>0</v>
      </c>
      <c r="CS748" s="4">
        <f t="shared" si="964"/>
        <v>0</v>
      </c>
      <c r="CT748" s="4">
        <f t="shared" si="928"/>
        <v>0</v>
      </c>
      <c r="CU748" s="4">
        <f t="shared" si="929"/>
        <v>0</v>
      </c>
      <c r="CV748" s="4">
        <f t="shared" si="930"/>
        <v>0</v>
      </c>
      <c r="CW748" s="4">
        <f t="shared" si="931"/>
        <v>0</v>
      </c>
      <c r="CX748" s="4">
        <f t="shared" si="932"/>
        <v>0</v>
      </c>
      <c r="CY748" s="4">
        <f t="shared" si="965"/>
        <v>0</v>
      </c>
      <c r="CZ748" s="4">
        <f t="shared" si="966"/>
        <v>0</v>
      </c>
      <c r="DA748" s="4"/>
      <c r="DB748" s="4"/>
      <c r="DC748" s="4" t="s">
        <v>3</v>
      </c>
      <c r="DD748" s="4" t="s">
        <v>3</v>
      </c>
      <c r="DE748" s="4" t="s">
        <v>3</v>
      </c>
      <c r="DF748" s="4" t="s">
        <v>3</v>
      </c>
      <c r="DG748" s="4" t="s">
        <v>3</v>
      </c>
      <c r="DH748" s="4" t="s">
        <v>3</v>
      </c>
      <c r="DI748" s="4" t="s">
        <v>3</v>
      </c>
      <c r="DJ748" s="4" t="s">
        <v>3</v>
      </c>
      <c r="DK748" s="4" t="s">
        <v>3</v>
      </c>
      <c r="DL748" s="4" t="s">
        <v>3</v>
      </c>
      <c r="DM748" s="4" t="s">
        <v>3</v>
      </c>
      <c r="DN748" s="4">
        <v>0</v>
      </c>
      <c r="DO748" s="4">
        <v>0</v>
      </c>
      <c r="DP748" s="4">
        <v>1</v>
      </c>
      <c r="DQ748" s="4">
        <v>1</v>
      </c>
      <c r="DR748" s="4"/>
      <c r="DS748" s="4"/>
      <c r="DT748" s="4"/>
      <c r="DU748" s="4">
        <v>1010</v>
      </c>
      <c r="DV748" s="4" t="s">
        <v>40</v>
      </c>
      <c r="DW748" s="4" t="s">
        <v>40</v>
      </c>
      <c r="DX748" s="4">
        <v>100</v>
      </c>
      <c r="DY748" s="4"/>
      <c r="DZ748" s="4" t="s">
        <v>3</v>
      </c>
      <c r="EA748" s="4" t="s">
        <v>3</v>
      </c>
      <c r="EB748" s="4" t="s">
        <v>3</v>
      </c>
      <c r="EC748" s="4" t="s">
        <v>3</v>
      </c>
      <c r="ED748" s="4"/>
      <c r="EE748" s="4">
        <v>57042987</v>
      </c>
      <c r="EF748" s="4">
        <v>201</v>
      </c>
      <c r="EG748" s="4" t="s">
        <v>575</v>
      </c>
      <c r="EH748" s="4">
        <v>0</v>
      </c>
      <c r="EI748" s="4" t="s">
        <v>3</v>
      </c>
      <c r="EJ748" s="4">
        <v>2</v>
      </c>
      <c r="EK748" s="4">
        <v>1618</v>
      </c>
      <c r="EL748" s="4" t="s">
        <v>576</v>
      </c>
      <c r="EM748" s="4" t="s">
        <v>577</v>
      </c>
      <c r="EN748" s="4"/>
      <c r="EO748" s="4" t="s">
        <v>3</v>
      </c>
      <c r="EP748" s="4"/>
      <c r="EQ748" s="4">
        <v>0</v>
      </c>
      <c r="ER748" s="4">
        <v>154.36000000000001</v>
      </c>
      <c r="ES748" s="4">
        <v>154.36000000000001</v>
      </c>
      <c r="ET748" s="4">
        <v>0</v>
      </c>
      <c r="EU748" s="4">
        <v>0</v>
      </c>
      <c r="EV748" s="4">
        <v>0</v>
      </c>
      <c r="EW748" s="4">
        <v>0</v>
      </c>
      <c r="EX748" s="4">
        <v>0</v>
      </c>
      <c r="EY748" s="4">
        <v>0</v>
      </c>
      <c r="EZ748" s="4"/>
      <c r="FA748" s="4"/>
      <c r="FB748" s="4"/>
      <c r="FC748" s="4"/>
      <c r="FD748" s="4"/>
      <c r="FE748" s="4"/>
      <c r="FF748" s="4"/>
      <c r="FG748" s="4"/>
      <c r="FH748" s="4"/>
      <c r="FI748" s="4"/>
      <c r="FJ748" s="4"/>
      <c r="FK748" s="4"/>
      <c r="FL748" s="4"/>
      <c r="FM748" s="4"/>
      <c r="FN748" s="4"/>
      <c r="FO748" s="4"/>
      <c r="FP748" s="4"/>
      <c r="FQ748" s="4">
        <v>0</v>
      </c>
      <c r="FR748" s="4">
        <v>0</v>
      </c>
      <c r="FS748" s="4">
        <v>0</v>
      </c>
      <c r="FT748" s="4"/>
      <c r="FU748" s="4"/>
      <c r="FV748" s="4"/>
      <c r="FW748" s="4"/>
      <c r="FX748" s="4">
        <v>0</v>
      </c>
      <c r="FY748" s="4">
        <v>0</v>
      </c>
      <c r="FZ748" s="4"/>
      <c r="GA748" s="4" t="s">
        <v>3</v>
      </c>
      <c r="GB748" s="4"/>
      <c r="GC748" s="4"/>
      <c r="GD748" s="4">
        <v>1</v>
      </c>
      <c r="GE748" s="4"/>
      <c r="GF748" s="4">
        <v>-171069705</v>
      </c>
      <c r="GG748" s="4">
        <v>2</v>
      </c>
      <c r="GH748" s="4">
        <v>1</v>
      </c>
      <c r="GI748" s="4">
        <v>2</v>
      </c>
      <c r="GJ748" s="4">
        <v>0</v>
      </c>
      <c r="GK748" s="4">
        <v>0</v>
      </c>
      <c r="GL748" s="4">
        <f t="shared" si="933"/>
        <v>0</v>
      </c>
      <c r="GM748" s="4">
        <f t="shared" si="934"/>
        <v>46076.46</v>
      </c>
      <c r="GN748" s="4">
        <f t="shared" si="935"/>
        <v>0</v>
      </c>
      <c r="GO748" s="4">
        <f t="shared" si="936"/>
        <v>46076.46</v>
      </c>
      <c r="GP748" s="4">
        <f t="shared" si="937"/>
        <v>0</v>
      </c>
      <c r="GQ748" s="4"/>
      <c r="GR748" s="4">
        <v>0</v>
      </c>
      <c r="GS748" s="4">
        <v>0</v>
      </c>
      <c r="GT748" s="4">
        <v>0</v>
      </c>
      <c r="GU748" s="4" t="s">
        <v>3</v>
      </c>
      <c r="GV748" s="4">
        <f t="shared" si="938"/>
        <v>0</v>
      </c>
      <c r="GW748" s="4">
        <v>1</v>
      </c>
      <c r="GX748" s="4">
        <f t="shared" si="939"/>
        <v>0</v>
      </c>
      <c r="GY748" s="4"/>
      <c r="GZ748" s="4"/>
      <c r="HA748" s="4">
        <v>0</v>
      </c>
      <c r="HB748" s="4">
        <v>0</v>
      </c>
      <c r="HC748" s="4">
        <f t="shared" si="940"/>
        <v>0</v>
      </c>
      <c r="HD748" s="4"/>
      <c r="HE748" s="4" t="s">
        <v>3</v>
      </c>
      <c r="HF748" s="4" t="s">
        <v>3</v>
      </c>
      <c r="HG748" s="4"/>
      <c r="HH748" s="4"/>
      <c r="HI748" s="4"/>
      <c r="HJ748" s="4"/>
      <c r="HK748" s="4"/>
      <c r="HL748" s="4"/>
      <c r="HM748" s="4" t="s">
        <v>3</v>
      </c>
      <c r="HN748" s="4" t="s">
        <v>3</v>
      </c>
      <c r="HO748" s="4" t="s">
        <v>3</v>
      </c>
      <c r="HP748" s="4" t="s">
        <v>3</v>
      </c>
      <c r="HQ748" s="4" t="s">
        <v>3</v>
      </c>
      <c r="HR748" s="4"/>
      <c r="HS748" s="4">
        <v>0</v>
      </c>
      <c r="HT748" s="4"/>
      <c r="HU748" s="4"/>
      <c r="HV748" s="4"/>
      <c r="HW748" s="4"/>
      <c r="HX748" s="4"/>
      <c r="HY748" s="4"/>
      <c r="HZ748" s="4"/>
      <c r="IA748" s="4"/>
      <c r="IB748" s="4"/>
      <c r="IC748" s="4"/>
      <c r="ID748" s="4"/>
      <c r="IE748" s="4"/>
      <c r="IF748" s="4"/>
      <c r="IG748" s="4"/>
      <c r="IH748" s="4"/>
      <c r="II748" s="4"/>
      <c r="IJ748" s="4"/>
      <c r="IK748" s="4">
        <v>0</v>
      </c>
      <c r="IL748" s="4"/>
      <c r="IM748" s="4"/>
      <c r="IN748" s="4"/>
      <c r="IO748" s="4"/>
      <c r="IP748" s="4"/>
      <c r="IQ748" s="4"/>
      <c r="IR748" s="4"/>
      <c r="IS748" s="4"/>
      <c r="IT748" s="4"/>
      <c r="IU748" s="4"/>
    </row>
    <row r="749" spans="1:255" x14ac:dyDescent="0.25">
      <c r="A749" s="3">
        <v>17</v>
      </c>
      <c r="B749" s="3">
        <v>1</v>
      </c>
      <c r="C749" s="3"/>
      <c r="D749" s="3"/>
      <c r="E749" s="3" t="s">
        <v>949</v>
      </c>
      <c r="F749" s="3" t="s">
        <v>950</v>
      </c>
      <c r="G749" s="3" t="s">
        <v>951</v>
      </c>
      <c r="H749" s="3" t="s">
        <v>40</v>
      </c>
      <c r="I749" s="3">
        <f>ROUND(13000/100,9)</f>
        <v>130</v>
      </c>
      <c r="J749" s="3">
        <v>0</v>
      </c>
      <c r="K749" s="3">
        <f>ROUND(13000/100,9)</f>
        <v>130</v>
      </c>
      <c r="L749" s="3"/>
      <c r="M749" s="3"/>
      <c r="N749" s="3"/>
      <c r="O749" s="3">
        <f t="shared" ref="O749:O784" si="967">ROUND(CP749,2)</f>
        <v>19095.7</v>
      </c>
      <c r="P749" s="3">
        <f t="shared" ref="P749:P784" si="968">ROUND((ROUND((AC749*AW749*I749),2)*BC749),2)</f>
        <v>19095.7</v>
      </c>
      <c r="Q749" s="3">
        <f t="shared" si="953"/>
        <v>0</v>
      </c>
      <c r="R749" s="3">
        <f t="shared" si="954"/>
        <v>0</v>
      </c>
      <c r="S749" s="3">
        <f t="shared" ref="S749:S784" si="969">ROUND((ROUND((AF749*AV749*I749),2)*BA749),2)</f>
        <v>0</v>
      </c>
      <c r="T749" s="3">
        <f t="shared" ref="T749:T784" si="970">ROUND(CU749*I749,2)</f>
        <v>0</v>
      </c>
      <c r="U749" s="3">
        <f t="shared" ref="U749:U784" si="971">CV749*I749</f>
        <v>0</v>
      </c>
      <c r="V749" s="3">
        <f t="shared" ref="V749:V784" si="972">CW749*I749</f>
        <v>0</v>
      </c>
      <c r="W749" s="3">
        <f t="shared" ref="W749:W784" si="973">ROUND(CX749*I749,2)</f>
        <v>0</v>
      </c>
      <c r="X749" s="3">
        <f t="shared" si="955"/>
        <v>0</v>
      </c>
      <c r="Y749" s="3">
        <f t="shared" si="956"/>
        <v>0</v>
      </c>
      <c r="Z749" s="3"/>
      <c r="AA749" s="3">
        <v>54971259</v>
      </c>
      <c r="AB749" s="3">
        <f t="shared" ref="AB749:AB780" si="974">ROUND((AC749+AD749+AF749),6)</f>
        <v>146.88999999999999</v>
      </c>
      <c r="AC749" s="3">
        <f t="shared" si="957"/>
        <v>146.88999999999999</v>
      </c>
      <c r="AD749" s="3">
        <f t="shared" si="958"/>
        <v>0</v>
      </c>
      <c r="AE749" s="3">
        <f t="shared" si="959"/>
        <v>0</v>
      </c>
      <c r="AF749" s="3">
        <f t="shared" si="960"/>
        <v>0</v>
      </c>
      <c r="AG749" s="3">
        <f t="shared" ref="AG749:AG784" si="975">ROUND((AP749),6)</f>
        <v>0</v>
      </c>
      <c r="AH749" s="3">
        <f t="shared" si="961"/>
        <v>0</v>
      </c>
      <c r="AI749" s="3">
        <f t="shared" si="962"/>
        <v>0</v>
      </c>
      <c r="AJ749" s="3">
        <f t="shared" ref="AJ749:AJ784" si="976">(AS749)</f>
        <v>0</v>
      </c>
      <c r="AK749" s="3">
        <v>146.88999999999999</v>
      </c>
      <c r="AL749" s="3">
        <v>146.88999999999999</v>
      </c>
      <c r="AM749" s="3">
        <v>0</v>
      </c>
      <c r="AN749" s="3">
        <v>0</v>
      </c>
      <c r="AO749" s="3">
        <v>0</v>
      </c>
      <c r="AP749" s="3">
        <v>0</v>
      </c>
      <c r="AQ749" s="3">
        <v>0</v>
      </c>
      <c r="AR749" s="3">
        <v>0</v>
      </c>
      <c r="AS749" s="3">
        <v>0</v>
      </c>
      <c r="AT749" s="3">
        <v>0</v>
      </c>
      <c r="AU749" s="3">
        <v>0</v>
      </c>
      <c r="AV749" s="3">
        <v>1</v>
      </c>
      <c r="AW749" s="3">
        <v>1</v>
      </c>
      <c r="AX749" s="3"/>
      <c r="AY749" s="3"/>
      <c r="AZ749" s="3">
        <v>1</v>
      </c>
      <c r="BA749" s="3">
        <v>1</v>
      </c>
      <c r="BB749" s="3">
        <v>1</v>
      </c>
      <c r="BC749" s="3">
        <v>1</v>
      </c>
      <c r="BD749" s="3" t="s">
        <v>3</v>
      </c>
      <c r="BE749" s="3" t="s">
        <v>3</v>
      </c>
      <c r="BF749" s="3" t="s">
        <v>3</v>
      </c>
      <c r="BG749" s="3" t="s">
        <v>3</v>
      </c>
      <c r="BH749" s="3">
        <v>3</v>
      </c>
      <c r="BI749" s="3">
        <v>2</v>
      </c>
      <c r="BJ749" s="3" t="s">
        <v>952</v>
      </c>
      <c r="BK749" s="3"/>
      <c r="BL749" s="3"/>
      <c r="BM749" s="3">
        <v>1618</v>
      </c>
      <c r="BN749" s="3">
        <v>0</v>
      </c>
      <c r="BO749" s="3" t="s">
        <v>3</v>
      </c>
      <c r="BP749" s="3">
        <v>0</v>
      </c>
      <c r="BQ749" s="3">
        <v>201</v>
      </c>
      <c r="BR749" s="3">
        <v>0</v>
      </c>
      <c r="BS749" s="3">
        <v>1</v>
      </c>
      <c r="BT749" s="3">
        <v>1</v>
      </c>
      <c r="BU749" s="3">
        <v>1</v>
      </c>
      <c r="BV749" s="3">
        <v>1</v>
      </c>
      <c r="BW749" s="3">
        <v>1</v>
      </c>
      <c r="BX749" s="3">
        <v>1</v>
      </c>
      <c r="BY749" s="3" t="s">
        <v>3</v>
      </c>
      <c r="BZ749" s="3">
        <v>0</v>
      </c>
      <c r="CA749" s="3">
        <v>0</v>
      </c>
      <c r="CB749" s="3" t="s">
        <v>3</v>
      </c>
      <c r="CC749" s="3"/>
      <c r="CD749" s="3"/>
      <c r="CE749" s="3">
        <v>1566</v>
      </c>
      <c r="CF749" s="3">
        <v>0</v>
      </c>
      <c r="CG749" s="3">
        <v>0</v>
      </c>
      <c r="CH749" s="3"/>
      <c r="CI749" s="3"/>
      <c r="CJ749" s="3"/>
      <c r="CK749" s="3"/>
      <c r="CL749" s="3"/>
      <c r="CM749" s="3">
        <v>0</v>
      </c>
      <c r="CN749" s="3" t="s">
        <v>3</v>
      </c>
      <c r="CO749" s="3">
        <v>0</v>
      </c>
      <c r="CP749" s="3">
        <f t="shared" ref="CP749:CP784" si="977">(P749+Q749+S749)</f>
        <v>19095.7</v>
      </c>
      <c r="CQ749" s="3">
        <f t="shared" ref="CQ749:CQ784" si="978">ROUND((ROUND((AC749*AW749*1),2)*BC749),2)</f>
        <v>146.88999999999999</v>
      </c>
      <c r="CR749" s="3">
        <f t="shared" si="963"/>
        <v>0</v>
      </c>
      <c r="CS749" s="3">
        <f t="shared" si="964"/>
        <v>0</v>
      </c>
      <c r="CT749" s="3">
        <f t="shared" ref="CT749:CT784" si="979">ROUND((ROUND((AF749*AV749*1),2)*BA749),2)</f>
        <v>0</v>
      </c>
      <c r="CU749" s="3">
        <f t="shared" ref="CU749:CU784" si="980">AG749</f>
        <v>0</v>
      </c>
      <c r="CV749" s="3">
        <f t="shared" ref="CV749:CV784" si="981">(AH749*AV749)</f>
        <v>0</v>
      </c>
      <c r="CW749" s="3">
        <f t="shared" ref="CW749:CW784" si="982">AI749</f>
        <v>0</v>
      </c>
      <c r="CX749" s="3">
        <f t="shared" ref="CX749:CX784" si="983">AJ749</f>
        <v>0</v>
      </c>
      <c r="CY749" s="3">
        <f t="shared" si="965"/>
        <v>0</v>
      </c>
      <c r="CZ749" s="3">
        <f t="shared" si="966"/>
        <v>0</v>
      </c>
      <c r="DA749" s="3"/>
      <c r="DB749" s="3"/>
      <c r="DC749" s="3" t="s">
        <v>3</v>
      </c>
      <c r="DD749" s="3" t="s">
        <v>3</v>
      </c>
      <c r="DE749" s="3" t="s">
        <v>3</v>
      </c>
      <c r="DF749" s="3" t="s">
        <v>3</v>
      </c>
      <c r="DG749" s="3" t="s">
        <v>3</v>
      </c>
      <c r="DH749" s="3" t="s">
        <v>3</v>
      </c>
      <c r="DI749" s="3" t="s">
        <v>3</v>
      </c>
      <c r="DJ749" s="3" t="s">
        <v>3</v>
      </c>
      <c r="DK749" s="3" t="s">
        <v>3</v>
      </c>
      <c r="DL749" s="3" t="s">
        <v>3</v>
      </c>
      <c r="DM749" s="3" t="s">
        <v>3</v>
      </c>
      <c r="DN749" s="3">
        <v>0</v>
      </c>
      <c r="DO749" s="3">
        <v>0</v>
      </c>
      <c r="DP749" s="3">
        <v>1</v>
      </c>
      <c r="DQ749" s="3">
        <v>1</v>
      </c>
      <c r="DR749" s="3"/>
      <c r="DS749" s="3"/>
      <c r="DT749" s="3"/>
      <c r="DU749" s="3">
        <v>1010</v>
      </c>
      <c r="DV749" s="3" t="s">
        <v>40</v>
      </c>
      <c r="DW749" s="3" t="s">
        <v>40</v>
      </c>
      <c r="DX749" s="3">
        <v>100</v>
      </c>
      <c r="DY749" s="3"/>
      <c r="DZ749" s="3" t="s">
        <v>3</v>
      </c>
      <c r="EA749" s="3" t="s">
        <v>3</v>
      </c>
      <c r="EB749" s="3" t="s">
        <v>3</v>
      </c>
      <c r="EC749" s="3" t="s">
        <v>3</v>
      </c>
      <c r="ED749" s="3"/>
      <c r="EE749" s="3">
        <v>57042987</v>
      </c>
      <c r="EF749" s="3">
        <v>201</v>
      </c>
      <c r="EG749" s="3" t="s">
        <v>575</v>
      </c>
      <c r="EH749" s="3">
        <v>0</v>
      </c>
      <c r="EI749" s="3" t="s">
        <v>3</v>
      </c>
      <c r="EJ749" s="3">
        <v>2</v>
      </c>
      <c r="EK749" s="3">
        <v>1618</v>
      </c>
      <c r="EL749" s="3" t="s">
        <v>576</v>
      </c>
      <c r="EM749" s="3" t="s">
        <v>577</v>
      </c>
      <c r="EN749" s="3"/>
      <c r="EO749" s="3" t="s">
        <v>3</v>
      </c>
      <c r="EP749" s="3"/>
      <c r="EQ749" s="3">
        <v>0</v>
      </c>
      <c r="ER749" s="3">
        <v>146.88999999999999</v>
      </c>
      <c r="ES749" s="3">
        <v>146.88999999999999</v>
      </c>
      <c r="ET749" s="3">
        <v>0</v>
      </c>
      <c r="EU749" s="3">
        <v>0</v>
      </c>
      <c r="EV749" s="3">
        <v>0</v>
      </c>
      <c r="EW749" s="3">
        <v>0</v>
      </c>
      <c r="EX749" s="3">
        <v>0</v>
      </c>
      <c r="EY749" s="3">
        <v>0</v>
      </c>
      <c r="EZ749" s="3"/>
      <c r="FA749" s="3"/>
      <c r="FB749" s="3"/>
      <c r="FC749" s="3"/>
      <c r="FD749" s="3"/>
      <c r="FE749" s="3"/>
      <c r="FF749" s="3"/>
      <c r="FG749" s="3"/>
      <c r="FH749" s="3"/>
      <c r="FI749" s="3"/>
      <c r="FJ749" s="3"/>
      <c r="FK749" s="3"/>
      <c r="FL749" s="3"/>
      <c r="FM749" s="3"/>
      <c r="FN749" s="3"/>
      <c r="FO749" s="3"/>
      <c r="FP749" s="3"/>
      <c r="FQ749" s="3">
        <v>0</v>
      </c>
      <c r="FR749" s="3">
        <v>0</v>
      </c>
      <c r="FS749" s="3">
        <v>0</v>
      </c>
      <c r="FT749" s="3"/>
      <c r="FU749" s="3"/>
      <c r="FV749" s="3"/>
      <c r="FW749" s="3"/>
      <c r="FX749" s="3">
        <v>0</v>
      </c>
      <c r="FY749" s="3">
        <v>0</v>
      </c>
      <c r="FZ749" s="3"/>
      <c r="GA749" s="3" t="s">
        <v>3</v>
      </c>
      <c r="GB749" s="3"/>
      <c r="GC749" s="3"/>
      <c r="GD749" s="3">
        <v>1</v>
      </c>
      <c r="GE749" s="3"/>
      <c r="GF749" s="3">
        <v>-1171050213</v>
      </c>
      <c r="GG749" s="3">
        <v>2</v>
      </c>
      <c r="GH749" s="3">
        <v>1</v>
      </c>
      <c r="GI749" s="3">
        <v>-2</v>
      </c>
      <c r="GJ749" s="3">
        <v>0</v>
      </c>
      <c r="GK749" s="3">
        <v>0</v>
      </c>
      <c r="GL749" s="3">
        <f t="shared" ref="GL749:GL784" si="984">ROUND(IF(AND(BH749=3,BI749=3,FS749&lt;&gt;0),P749,0),2)</f>
        <v>0</v>
      </c>
      <c r="GM749" s="3">
        <f t="shared" ref="GM749:GM784" si="985">ROUND(O749+X749+Y749,2)+GX749</f>
        <v>19095.7</v>
      </c>
      <c r="GN749" s="3">
        <f t="shared" ref="GN749:GN780" si="986">IF(OR(BI749=0,BI749=1),GM749-GX749,0)</f>
        <v>0</v>
      </c>
      <c r="GO749" s="3">
        <f t="shared" ref="GO749:GO784" si="987">IF(BI749=2,GM749-GX749,0)</f>
        <v>19095.7</v>
      </c>
      <c r="GP749" s="3">
        <f t="shared" ref="GP749:GP784" si="988">IF(BI749=4,GM749-GX749,0)</f>
        <v>0</v>
      </c>
      <c r="GQ749" s="3"/>
      <c r="GR749" s="3">
        <v>0</v>
      </c>
      <c r="GS749" s="3">
        <v>3</v>
      </c>
      <c r="GT749" s="3">
        <v>0</v>
      </c>
      <c r="GU749" s="3" t="s">
        <v>3</v>
      </c>
      <c r="GV749" s="3">
        <f t="shared" ref="GV749:GV784" si="989">ROUND((GT749),6)</f>
        <v>0</v>
      </c>
      <c r="GW749" s="3">
        <v>1</v>
      </c>
      <c r="GX749" s="3">
        <f t="shared" ref="GX749:GX784" si="990">ROUND(HC749*I749,2)</f>
        <v>0</v>
      </c>
      <c r="GY749" s="3"/>
      <c r="GZ749" s="3"/>
      <c r="HA749" s="3">
        <v>0</v>
      </c>
      <c r="HB749" s="3">
        <v>0</v>
      </c>
      <c r="HC749" s="3">
        <f t="shared" ref="HC749:HC784" si="991">GV749*GW749</f>
        <v>0</v>
      </c>
      <c r="HD749" s="3"/>
      <c r="HE749" s="3" t="s">
        <v>3</v>
      </c>
      <c r="HF749" s="3" t="s">
        <v>3</v>
      </c>
      <c r="HG749" s="3"/>
      <c r="HH749" s="3"/>
      <c r="HI749" s="3"/>
      <c r="HJ749" s="3"/>
      <c r="HK749" s="3"/>
      <c r="HL749" s="3"/>
      <c r="HM749" s="3" t="s">
        <v>3</v>
      </c>
      <c r="HN749" s="3" t="s">
        <v>3</v>
      </c>
      <c r="HO749" s="3" t="s">
        <v>3</v>
      </c>
      <c r="HP749" s="3" t="s">
        <v>3</v>
      </c>
      <c r="HQ749" s="3" t="s">
        <v>3</v>
      </c>
      <c r="HR749" s="3"/>
      <c r="HS749" s="3">
        <v>0</v>
      </c>
      <c r="HT749" s="3"/>
      <c r="HU749" s="3"/>
      <c r="HV749" s="3"/>
      <c r="HW749" s="3"/>
      <c r="HX749" s="3"/>
      <c r="HY749" s="3"/>
      <c r="HZ749" s="3"/>
      <c r="IA749" s="3"/>
      <c r="IB749" s="3"/>
      <c r="IC749" s="3"/>
      <c r="ID749" s="3"/>
      <c r="IE749" s="3"/>
      <c r="IF749" s="3"/>
      <c r="IG749" s="3"/>
      <c r="IH749" s="3"/>
      <c r="II749" s="3"/>
      <c r="IJ749" s="3"/>
      <c r="IK749" s="3">
        <v>0</v>
      </c>
      <c r="IL749" s="3"/>
      <c r="IM749" s="3"/>
      <c r="IN749" s="3"/>
      <c r="IO749" s="3"/>
      <c r="IP749" s="3"/>
      <c r="IQ749" s="3"/>
      <c r="IR749" s="3"/>
      <c r="IS749" s="3"/>
      <c r="IT749" s="3"/>
      <c r="IU749" s="3"/>
    </row>
    <row r="750" spans="1:255" x14ac:dyDescent="0.25">
      <c r="A750" s="4">
        <v>17</v>
      </c>
      <c r="B750" s="4">
        <v>1</v>
      </c>
      <c r="C750" s="4"/>
      <c r="D750" s="4"/>
      <c r="E750" s="4" t="s">
        <v>949</v>
      </c>
      <c r="F750" s="4" t="s">
        <v>950</v>
      </c>
      <c r="G750" s="4" t="s">
        <v>951</v>
      </c>
      <c r="H750" s="4" t="s">
        <v>40</v>
      </c>
      <c r="I750" s="4">
        <f>ROUND(13000/100,9)</f>
        <v>130</v>
      </c>
      <c r="J750" s="4">
        <v>0</v>
      </c>
      <c r="K750" s="4">
        <f>ROUND(13000/100,9)</f>
        <v>130</v>
      </c>
      <c r="L750" s="4"/>
      <c r="M750" s="4"/>
      <c r="N750" s="4"/>
      <c r="O750" s="4">
        <f t="shared" si="967"/>
        <v>33226.519999999997</v>
      </c>
      <c r="P750" s="4">
        <f t="shared" si="968"/>
        <v>33226.519999999997</v>
      </c>
      <c r="Q750" s="4">
        <f t="shared" si="953"/>
        <v>0</v>
      </c>
      <c r="R750" s="4">
        <f t="shared" si="954"/>
        <v>0</v>
      </c>
      <c r="S750" s="4">
        <f t="shared" si="969"/>
        <v>0</v>
      </c>
      <c r="T750" s="4">
        <f t="shared" si="970"/>
        <v>0</v>
      </c>
      <c r="U750" s="4">
        <f t="shared" si="971"/>
        <v>0</v>
      </c>
      <c r="V750" s="4">
        <f t="shared" si="972"/>
        <v>0</v>
      </c>
      <c r="W750" s="4">
        <f t="shared" si="973"/>
        <v>0</v>
      </c>
      <c r="X750" s="4">
        <f t="shared" si="955"/>
        <v>0</v>
      </c>
      <c r="Y750" s="4">
        <f t="shared" si="956"/>
        <v>0</v>
      </c>
      <c r="Z750" s="4"/>
      <c r="AA750" s="4">
        <v>55890823</v>
      </c>
      <c r="AB750" s="4">
        <f t="shared" si="974"/>
        <v>146.88999999999999</v>
      </c>
      <c r="AC750" s="4">
        <f t="shared" si="957"/>
        <v>146.88999999999999</v>
      </c>
      <c r="AD750" s="4">
        <f t="shared" si="958"/>
        <v>0</v>
      </c>
      <c r="AE750" s="4">
        <f t="shared" si="959"/>
        <v>0</v>
      </c>
      <c r="AF750" s="4">
        <f t="shared" si="960"/>
        <v>0</v>
      </c>
      <c r="AG750" s="4">
        <f t="shared" si="975"/>
        <v>0</v>
      </c>
      <c r="AH750" s="4">
        <f t="shared" si="961"/>
        <v>0</v>
      </c>
      <c r="AI750" s="4">
        <f t="shared" si="962"/>
        <v>0</v>
      </c>
      <c r="AJ750" s="4">
        <f t="shared" si="976"/>
        <v>0</v>
      </c>
      <c r="AK750" s="4">
        <v>146.88999999999999</v>
      </c>
      <c r="AL750" s="4">
        <v>146.88999999999999</v>
      </c>
      <c r="AM750" s="4">
        <v>0</v>
      </c>
      <c r="AN750" s="4">
        <v>0</v>
      </c>
      <c r="AO750" s="4">
        <v>0</v>
      </c>
      <c r="AP750" s="4">
        <v>0</v>
      </c>
      <c r="AQ750" s="4">
        <v>0</v>
      </c>
      <c r="AR750" s="4">
        <v>0</v>
      </c>
      <c r="AS750" s="4">
        <v>0</v>
      </c>
      <c r="AT750" s="4">
        <v>0</v>
      </c>
      <c r="AU750" s="4">
        <v>0</v>
      </c>
      <c r="AV750" s="4">
        <v>1</v>
      </c>
      <c r="AW750" s="4">
        <v>1</v>
      </c>
      <c r="AX750" s="4"/>
      <c r="AY750" s="4"/>
      <c r="AZ750" s="4">
        <v>1</v>
      </c>
      <c r="BA750" s="4">
        <v>1</v>
      </c>
      <c r="BB750" s="4">
        <v>1</v>
      </c>
      <c r="BC750" s="4">
        <v>1.74</v>
      </c>
      <c r="BD750" s="4" t="s">
        <v>3</v>
      </c>
      <c r="BE750" s="4" t="s">
        <v>3</v>
      </c>
      <c r="BF750" s="4" t="s">
        <v>3</v>
      </c>
      <c r="BG750" s="4" t="s">
        <v>3</v>
      </c>
      <c r="BH750" s="4">
        <v>3</v>
      </c>
      <c r="BI750" s="4">
        <v>2</v>
      </c>
      <c r="BJ750" s="4" t="s">
        <v>952</v>
      </c>
      <c r="BK750" s="4"/>
      <c r="BL750" s="4"/>
      <c r="BM750" s="4">
        <v>1618</v>
      </c>
      <c r="BN750" s="4">
        <v>0</v>
      </c>
      <c r="BO750" s="4" t="s">
        <v>950</v>
      </c>
      <c r="BP750" s="4">
        <v>1</v>
      </c>
      <c r="BQ750" s="4">
        <v>201</v>
      </c>
      <c r="BR750" s="4">
        <v>0</v>
      </c>
      <c r="BS750" s="4">
        <v>1</v>
      </c>
      <c r="BT750" s="4">
        <v>1</v>
      </c>
      <c r="BU750" s="4">
        <v>1</v>
      </c>
      <c r="BV750" s="4">
        <v>1</v>
      </c>
      <c r="BW750" s="4">
        <v>1</v>
      </c>
      <c r="BX750" s="4">
        <v>1</v>
      </c>
      <c r="BY750" s="4" t="s">
        <v>3</v>
      </c>
      <c r="BZ750" s="4">
        <v>0</v>
      </c>
      <c r="CA750" s="4">
        <v>0</v>
      </c>
      <c r="CB750" s="4" t="s">
        <v>3</v>
      </c>
      <c r="CC750" s="4"/>
      <c r="CD750" s="4"/>
      <c r="CE750" s="4">
        <v>1566</v>
      </c>
      <c r="CF750" s="4">
        <v>0</v>
      </c>
      <c r="CG750" s="4">
        <v>0</v>
      </c>
      <c r="CH750" s="4"/>
      <c r="CI750" s="4"/>
      <c r="CJ750" s="4"/>
      <c r="CK750" s="4"/>
      <c r="CL750" s="4"/>
      <c r="CM750" s="4">
        <v>0</v>
      </c>
      <c r="CN750" s="4" t="s">
        <v>3</v>
      </c>
      <c r="CO750" s="4">
        <v>0</v>
      </c>
      <c r="CP750" s="4">
        <f t="shared" si="977"/>
        <v>33226.519999999997</v>
      </c>
      <c r="CQ750" s="4">
        <f t="shared" si="978"/>
        <v>255.59</v>
      </c>
      <c r="CR750" s="4">
        <f t="shared" si="963"/>
        <v>0</v>
      </c>
      <c r="CS750" s="4">
        <f t="shared" si="964"/>
        <v>0</v>
      </c>
      <c r="CT750" s="4">
        <f t="shared" si="979"/>
        <v>0</v>
      </c>
      <c r="CU750" s="4">
        <f t="shared" si="980"/>
        <v>0</v>
      </c>
      <c r="CV750" s="4">
        <f t="shared" si="981"/>
        <v>0</v>
      </c>
      <c r="CW750" s="4">
        <f t="shared" si="982"/>
        <v>0</v>
      </c>
      <c r="CX750" s="4">
        <f t="shared" si="983"/>
        <v>0</v>
      </c>
      <c r="CY750" s="4">
        <f t="shared" si="965"/>
        <v>0</v>
      </c>
      <c r="CZ750" s="4">
        <f t="shared" si="966"/>
        <v>0</v>
      </c>
      <c r="DA750" s="4"/>
      <c r="DB750" s="4"/>
      <c r="DC750" s="4" t="s">
        <v>3</v>
      </c>
      <c r="DD750" s="4" t="s">
        <v>3</v>
      </c>
      <c r="DE750" s="4" t="s">
        <v>3</v>
      </c>
      <c r="DF750" s="4" t="s">
        <v>3</v>
      </c>
      <c r="DG750" s="4" t="s">
        <v>3</v>
      </c>
      <c r="DH750" s="4" t="s">
        <v>3</v>
      </c>
      <c r="DI750" s="4" t="s">
        <v>3</v>
      </c>
      <c r="DJ750" s="4" t="s">
        <v>3</v>
      </c>
      <c r="DK750" s="4" t="s">
        <v>3</v>
      </c>
      <c r="DL750" s="4" t="s">
        <v>3</v>
      </c>
      <c r="DM750" s="4" t="s">
        <v>3</v>
      </c>
      <c r="DN750" s="4">
        <v>0</v>
      </c>
      <c r="DO750" s="4">
        <v>0</v>
      </c>
      <c r="DP750" s="4">
        <v>1</v>
      </c>
      <c r="DQ750" s="4">
        <v>1</v>
      </c>
      <c r="DR750" s="4"/>
      <c r="DS750" s="4"/>
      <c r="DT750" s="4"/>
      <c r="DU750" s="4">
        <v>1010</v>
      </c>
      <c r="DV750" s="4" t="s">
        <v>40</v>
      </c>
      <c r="DW750" s="4" t="s">
        <v>40</v>
      </c>
      <c r="DX750" s="4">
        <v>100</v>
      </c>
      <c r="DY750" s="4"/>
      <c r="DZ750" s="4" t="s">
        <v>3</v>
      </c>
      <c r="EA750" s="4" t="s">
        <v>3</v>
      </c>
      <c r="EB750" s="4" t="s">
        <v>3</v>
      </c>
      <c r="EC750" s="4" t="s">
        <v>3</v>
      </c>
      <c r="ED750" s="4"/>
      <c r="EE750" s="4">
        <v>57042987</v>
      </c>
      <c r="EF750" s="4">
        <v>201</v>
      </c>
      <c r="EG750" s="4" t="s">
        <v>575</v>
      </c>
      <c r="EH750" s="4">
        <v>0</v>
      </c>
      <c r="EI750" s="4" t="s">
        <v>3</v>
      </c>
      <c r="EJ750" s="4">
        <v>2</v>
      </c>
      <c r="EK750" s="4">
        <v>1618</v>
      </c>
      <c r="EL750" s="4" t="s">
        <v>576</v>
      </c>
      <c r="EM750" s="4" t="s">
        <v>577</v>
      </c>
      <c r="EN750" s="4"/>
      <c r="EO750" s="4" t="s">
        <v>3</v>
      </c>
      <c r="EP750" s="4"/>
      <c r="EQ750" s="4">
        <v>0</v>
      </c>
      <c r="ER750" s="4">
        <v>146.88999999999999</v>
      </c>
      <c r="ES750" s="4">
        <v>146.88999999999999</v>
      </c>
      <c r="ET750" s="4">
        <v>0</v>
      </c>
      <c r="EU750" s="4">
        <v>0</v>
      </c>
      <c r="EV750" s="4">
        <v>0</v>
      </c>
      <c r="EW750" s="4">
        <v>0</v>
      </c>
      <c r="EX750" s="4">
        <v>0</v>
      </c>
      <c r="EY750" s="4">
        <v>0</v>
      </c>
      <c r="EZ750" s="4"/>
      <c r="FA750" s="4"/>
      <c r="FB750" s="4"/>
      <c r="FC750" s="4"/>
      <c r="FD750" s="4"/>
      <c r="FE750" s="4"/>
      <c r="FF750" s="4"/>
      <c r="FG750" s="4"/>
      <c r="FH750" s="4"/>
      <c r="FI750" s="4"/>
      <c r="FJ750" s="4"/>
      <c r="FK750" s="4"/>
      <c r="FL750" s="4"/>
      <c r="FM750" s="4"/>
      <c r="FN750" s="4"/>
      <c r="FO750" s="4"/>
      <c r="FP750" s="4"/>
      <c r="FQ750" s="4">
        <v>0</v>
      </c>
      <c r="FR750" s="4">
        <v>0</v>
      </c>
      <c r="FS750" s="4">
        <v>0</v>
      </c>
      <c r="FT750" s="4"/>
      <c r="FU750" s="4"/>
      <c r="FV750" s="4"/>
      <c r="FW750" s="4"/>
      <c r="FX750" s="4">
        <v>0</v>
      </c>
      <c r="FY750" s="4">
        <v>0</v>
      </c>
      <c r="FZ750" s="4"/>
      <c r="GA750" s="4" t="s">
        <v>3</v>
      </c>
      <c r="GB750" s="4"/>
      <c r="GC750" s="4"/>
      <c r="GD750" s="4">
        <v>1</v>
      </c>
      <c r="GE750" s="4"/>
      <c r="GF750" s="4">
        <v>-1171050213</v>
      </c>
      <c r="GG750" s="4">
        <v>2</v>
      </c>
      <c r="GH750" s="4">
        <v>1</v>
      </c>
      <c r="GI750" s="4">
        <v>2</v>
      </c>
      <c r="GJ750" s="4">
        <v>0</v>
      </c>
      <c r="GK750" s="4">
        <v>0</v>
      </c>
      <c r="GL750" s="4">
        <f t="shared" si="984"/>
        <v>0</v>
      </c>
      <c r="GM750" s="4">
        <f t="shared" si="985"/>
        <v>33226.519999999997</v>
      </c>
      <c r="GN750" s="4">
        <f t="shared" si="986"/>
        <v>0</v>
      </c>
      <c r="GO750" s="4">
        <f t="shared" si="987"/>
        <v>33226.519999999997</v>
      </c>
      <c r="GP750" s="4">
        <f t="shared" si="988"/>
        <v>0</v>
      </c>
      <c r="GQ750" s="4"/>
      <c r="GR750" s="4">
        <v>0</v>
      </c>
      <c r="GS750" s="4">
        <v>0</v>
      </c>
      <c r="GT750" s="4">
        <v>0</v>
      </c>
      <c r="GU750" s="4" t="s">
        <v>3</v>
      </c>
      <c r="GV750" s="4">
        <f t="shared" si="989"/>
        <v>0</v>
      </c>
      <c r="GW750" s="4">
        <v>1</v>
      </c>
      <c r="GX750" s="4">
        <f t="shared" si="990"/>
        <v>0</v>
      </c>
      <c r="GY750" s="4"/>
      <c r="GZ750" s="4"/>
      <c r="HA750" s="4">
        <v>0</v>
      </c>
      <c r="HB750" s="4">
        <v>0</v>
      </c>
      <c r="HC750" s="4">
        <f t="shared" si="991"/>
        <v>0</v>
      </c>
      <c r="HD750" s="4"/>
      <c r="HE750" s="4" t="s">
        <v>3</v>
      </c>
      <c r="HF750" s="4" t="s">
        <v>3</v>
      </c>
      <c r="HG750" s="4"/>
      <c r="HH750" s="4"/>
      <c r="HI750" s="4"/>
      <c r="HJ750" s="4"/>
      <c r="HK750" s="4"/>
      <c r="HL750" s="4"/>
      <c r="HM750" s="4" t="s">
        <v>3</v>
      </c>
      <c r="HN750" s="4" t="s">
        <v>3</v>
      </c>
      <c r="HO750" s="4" t="s">
        <v>3</v>
      </c>
      <c r="HP750" s="4" t="s">
        <v>3</v>
      </c>
      <c r="HQ750" s="4" t="s">
        <v>3</v>
      </c>
      <c r="HR750" s="4"/>
      <c r="HS750" s="4">
        <v>0</v>
      </c>
      <c r="HT750" s="4"/>
      <c r="HU750" s="4"/>
      <c r="HV750" s="4"/>
      <c r="HW750" s="4"/>
      <c r="HX750" s="4"/>
      <c r="HY750" s="4"/>
      <c r="HZ750" s="4"/>
      <c r="IA750" s="4"/>
      <c r="IB750" s="4"/>
      <c r="IC750" s="4"/>
      <c r="ID750" s="4"/>
      <c r="IE750" s="4"/>
      <c r="IF750" s="4"/>
      <c r="IG750" s="4"/>
      <c r="IH750" s="4"/>
      <c r="II750" s="4"/>
      <c r="IJ750" s="4"/>
      <c r="IK750" s="4">
        <v>0</v>
      </c>
      <c r="IL750" s="4"/>
      <c r="IM750" s="4"/>
      <c r="IN750" s="4"/>
      <c r="IO750" s="4"/>
      <c r="IP750" s="4"/>
      <c r="IQ750" s="4"/>
      <c r="IR750" s="4"/>
      <c r="IS750" s="4"/>
      <c r="IT750" s="4"/>
      <c r="IU750" s="4"/>
    </row>
    <row r="751" spans="1:255" ht="409.5" x14ac:dyDescent="0.25">
      <c r="A751" s="3">
        <v>17</v>
      </c>
      <c r="B751" s="3">
        <v>1</v>
      </c>
      <c r="C751" s="3"/>
      <c r="D751" s="3"/>
      <c r="E751" s="3" t="s">
        <v>3</v>
      </c>
      <c r="F751" s="3" t="s">
        <v>953</v>
      </c>
      <c r="G751" s="3" t="s">
        <v>954</v>
      </c>
      <c r="H751" s="3" t="s">
        <v>955</v>
      </c>
      <c r="I751" s="3">
        <v>0</v>
      </c>
      <c r="J751" s="3">
        <v>0</v>
      </c>
      <c r="K751" s="3">
        <v>0</v>
      </c>
      <c r="L751" s="3"/>
      <c r="M751" s="3"/>
      <c r="N751" s="3"/>
      <c r="O751" s="3">
        <f t="shared" si="967"/>
        <v>0</v>
      </c>
      <c r="P751" s="3">
        <f t="shared" si="968"/>
        <v>0</v>
      </c>
      <c r="Q751" s="3">
        <f>(ROUND((ROUND(((((ET751*1.2)*1.25))*AV751*I751),2)*BB751),2)+ROUND((ROUND(((AE751-(((EU751*1.2)*1.25)))*AV751*I751),2)*BS751),2))</f>
        <v>0</v>
      </c>
      <c r="R751" s="3">
        <f>(ROUND((ROUND(((((EU751*1.2)*1.25))*AV751*I751),2)*BS751),2)+ROUND((ROUND(((AE751-(((EU751*1.2)*1.25)))*AV751*I751),2)*BS751),2))</f>
        <v>0</v>
      </c>
      <c r="S751" s="3">
        <f t="shared" si="969"/>
        <v>0</v>
      </c>
      <c r="T751" s="3">
        <f t="shared" si="970"/>
        <v>0</v>
      </c>
      <c r="U751" s="3">
        <f t="shared" si="971"/>
        <v>0</v>
      </c>
      <c r="V751" s="3">
        <f t="shared" si="972"/>
        <v>0</v>
      </c>
      <c r="W751" s="3">
        <f t="shared" si="973"/>
        <v>0</v>
      </c>
      <c r="X751" s="3">
        <f>(ROUND((((S751+ROUND((ROUND(((((EU751*1.2)*1.25))*AV751*I751),2)*BS751),2))*AT751)/100),2)+ROUND(((ROUND((ROUND(((AE751-(((EU751*1.2)*1.25)))*AV751*I751),2)*BS751),2)*AT751)/100),2))</f>
        <v>0</v>
      </c>
      <c r="Y751" s="3">
        <f>(ROUND((((S751+ROUND((ROUND(((((EU751*1.2)*1.25))*AV751*I751),2)*BS751),2))*AU751)/100),2)+ROUND(((ROUND((ROUND(((AE751-(((EU751*1.2)*1.25)))*AV751*I751),2)*BS751),2)*AU751)/100),2))</f>
        <v>0</v>
      </c>
      <c r="Z751" s="3"/>
      <c r="AA751" s="3">
        <v>-1</v>
      </c>
      <c r="AB751" s="3">
        <f t="shared" si="974"/>
        <v>5523.8401999999996</v>
      </c>
      <c r="AC751" s="3">
        <f>ROUND((((ES751*1)*1)),6)</f>
        <v>4440.5</v>
      </c>
      <c r="AD751" s="3">
        <f>ROUND((((((ET751*1.2)*1.25))-(((EU751*1.2)*1.25)))+AE751),6)</f>
        <v>69.33</v>
      </c>
      <c r="AE751" s="3">
        <f>ROUND((((EU751*1.2)*1.25)),6)</f>
        <v>7.38</v>
      </c>
      <c r="AF751" s="3">
        <f>ROUND((((EV751*1.2)*1.15)),6)</f>
        <v>1014.0102000000001</v>
      </c>
      <c r="AG751" s="3">
        <f t="shared" si="975"/>
        <v>0</v>
      </c>
      <c r="AH751" s="3">
        <f>(((EW751*1.2)*1.15))</f>
        <v>80.812799999999996</v>
      </c>
      <c r="AI751" s="3">
        <f>(((EX751*1.2)*1.25))</f>
        <v>0</v>
      </c>
      <c r="AJ751" s="3">
        <f t="shared" si="976"/>
        <v>0</v>
      </c>
      <c r="AK751" s="3">
        <v>5221.51</v>
      </c>
      <c r="AL751" s="3">
        <v>4440.5</v>
      </c>
      <c r="AM751" s="3">
        <v>46.22</v>
      </c>
      <c r="AN751" s="3">
        <v>4.92</v>
      </c>
      <c r="AO751" s="3">
        <v>734.79</v>
      </c>
      <c r="AP751" s="3">
        <v>0</v>
      </c>
      <c r="AQ751" s="3">
        <v>58.56</v>
      </c>
      <c r="AR751" s="3">
        <v>0</v>
      </c>
      <c r="AS751" s="3">
        <v>0</v>
      </c>
      <c r="AT751" s="3">
        <v>97</v>
      </c>
      <c r="AU751" s="3">
        <v>55</v>
      </c>
      <c r="AV751" s="3">
        <v>1.0469999999999999</v>
      </c>
      <c r="AW751" s="3">
        <v>1.0189999999999999</v>
      </c>
      <c r="AX751" s="3"/>
      <c r="AY751" s="3"/>
      <c r="AZ751" s="3">
        <v>1</v>
      </c>
      <c r="BA751" s="3">
        <v>1</v>
      </c>
      <c r="BB751" s="3">
        <v>1</v>
      </c>
      <c r="BC751" s="3">
        <v>1</v>
      </c>
      <c r="BD751" s="3" t="s">
        <v>3</v>
      </c>
      <c r="BE751" s="3" t="s">
        <v>3</v>
      </c>
      <c r="BF751" s="3" t="s">
        <v>3</v>
      </c>
      <c r="BG751" s="3" t="s">
        <v>3</v>
      </c>
      <c r="BH751" s="3">
        <v>0</v>
      </c>
      <c r="BI751" s="3">
        <v>1</v>
      </c>
      <c r="BJ751" s="3" t="s">
        <v>956</v>
      </c>
      <c r="BK751" s="3"/>
      <c r="BL751" s="3"/>
      <c r="BM751" s="3">
        <v>29</v>
      </c>
      <c r="BN751" s="3">
        <v>0</v>
      </c>
      <c r="BO751" s="3" t="s">
        <v>953</v>
      </c>
      <c r="BP751" s="3">
        <v>1</v>
      </c>
      <c r="BQ751" s="3">
        <v>30</v>
      </c>
      <c r="BR751" s="3">
        <v>0</v>
      </c>
      <c r="BS751" s="3">
        <v>1</v>
      </c>
      <c r="BT751" s="3">
        <v>1</v>
      </c>
      <c r="BU751" s="3">
        <v>1</v>
      </c>
      <c r="BV751" s="3">
        <v>1</v>
      </c>
      <c r="BW751" s="3">
        <v>1</v>
      </c>
      <c r="BX751" s="3">
        <v>1</v>
      </c>
      <c r="BY751" s="3" t="s">
        <v>3</v>
      </c>
      <c r="BZ751" s="3">
        <v>97</v>
      </c>
      <c r="CA751" s="3">
        <v>55</v>
      </c>
      <c r="CB751" s="3" t="s">
        <v>3</v>
      </c>
      <c r="CC751" s="3"/>
      <c r="CD751" s="3"/>
      <c r="CE751" s="3">
        <v>1566</v>
      </c>
      <c r="CF751" s="3">
        <v>0</v>
      </c>
      <c r="CG751" s="3">
        <v>0</v>
      </c>
      <c r="CH751" s="3"/>
      <c r="CI751" s="3"/>
      <c r="CJ751" s="3"/>
      <c r="CK751" s="3"/>
      <c r="CL751" s="3"/>
      <c r="CM751" s="3">
        <v>0</v>
      </c>
      <c r="CN751" s="9" t="s">
        <v>2547</v>
      </c>
      <c r="CO751" s="3">
        <v>0</v>
      </c>
      <c r="CP751" s="3">
        <f t="shared" si="977"/>
        <v>0</v>
      </c>
      <c r="CQ751" s="3">
        <f t="shared" si="978"/>
        <v>4524.87</v>
      </c>
      <c r="CR751" s="3">
        <f>(ROUND((ROUND(((((ET751*1.2)*1.25))*AV751*1),2)*BB751),2)+ROUND((ROUND(((AE751-(((EU751*1.2)*1.25)))*AV751*1),2)*BS751),2))</f>
        <v>72.59</v>
      </c>
      <c r="CS751" s="3">
        <f>(ROUND((ROUND(((((EU751*1.2)*1.25))*AV751*1),2)*BS751),2)+ROUND((ROUND(((AE751-(((EU751*1.2)*1.25)))*AV751*1),2)*BS751),2))</f>
        <v>7.73</v>
      </c>
      <c r="CT751" s="3">
        <f t="shared" si="979"/>
        <v>1061.67</v>
      </c>
      <c r="CU751" s="3">
        <f t="shared" si="980"/>
        <v>0</v>
      </c>
      <c r="CV751" s="3">
        <f t="shared" si="981"/>
        <v>84.611001599999994</v>
      </c>
      <c r="CW751" s="3">
        <f t="shared" si="982"/>
        <v>0</v>
      </c>
      <c r="CX751" s="3">
        <f t="shared" si="983"/>
        <v>0</v>
      </c>
      <c r="CY751" s="3">
        <f>(ROUND((((S751+ROUND((ROUND(((((EU751*1.2)*1.25))*AV751*1),2)*BS751),2))*AT751)/100),2)+ROUND(((ROUND((ROUND(((AE751-(((EU751*1.2)*1.25)))*AV751*1),2)*BS751),2)*AT751)/100),2))</f>
        <v>7.5</v>
      </c>
      <c r="CZ751" s="3">
        <f>(ROUND((((S751+ROUND((ROUND(((((EU751*1.2)*1.25))*AV751*1),2)*BS751),2))*AU751)/100),2)+ROUND(((ROUND((ROUND(((AE751-(((EU751*1.2)*1.25)))*AV751*1),2)*BS751),2)*AU751)/100),2))</f>
        <v>4.25</v>
      </c>
      <c r="DA751" s="3"/>
      <c r="DB751" s="3">
        <v>175</v>
      </c>
      <c r="DC751" s="3" t="s">
        <v>3</v>
      </c>
      <c r="DD751" s="3" t="s">
        <v>957</v>
      </c>
      <c r="DE751" s="3" t="s">
        <v>958</v>
      </c>
      <c r="DF751" s="3" t="s">
        <v>958</v>
      </c>
      <c r="DG751" s="3" t="s">
        <v>959</v>
      </c>
      <c r="DH751" s="3" t="s">
        <v>3</v>
      </c>
      <c r="DI751" s="3" t="s">
        <v>959</v>
      </c>
      <c r="DJ751" s="3" t="s">
        <v>958</v>
      </c>
      <c r="DK751" s="3" t="s">
        <v>3</v>
      </c>
      <c r="DL751" s="3" t="s">
        <v>3</v>
      </c>
      <c r="DM751" s="3" t="s">
        <v>3</v>
      </c>
      <c r="DN751" s="3">
        <v>0</v>
      </c>
      <c r="DO751" s="3">
        <v>0</v>
      </c>
      <c r="DP751" s="3">
        <v>1</v>
      </c>
      <c r="DQ751" s="3">
        <v>1</v>
      </c>
      <c r="DR751" s="3"/>
      <c r="DS751" s="3"/>
      <c r="DT751" s="3"/>
      <c r="DU751" s="3">
        <v>1013</v>
      </c>
      <c r="DV751" s="3" t="s">
        <v>955</v>
      </c>
      <c r="DW751" s="3" t="s">
        <v>955</v>
      </c>
      <c r="DX751" s="3">
        <v>1</v>
      </c>
      <c r="DY751" s="3"/>
      <c r="DZ751" s="3" t="s">
        <v>3</v>
      </c>
      <c r="EA751" s="3" t="s">
        <v>3</v>
      </c>
      <c r="EB751" s="3" t="s">
        <v>3</v>
      </c>
      <c r="EC751" s="3" t="s">
        <v>3</v>
      </c>
      <c r="ED751" s="3"/>
      <c r="EE751" s="3">
        <v>57042918</v>
      </c>
      <c r="EF751" s="3">
        <v>30</v>
      </c>
      <c r="EG751" s="3" t="s">
        <v>110</v>
      </c>
      <c r="EH751" s="3">
        <v>0</v>
      </c>
      <c r="EI751" s="3" t="s">
        <v>3</v>
      </c>
      <c r="EJ751" s="3">
        <v>1</v>
      </c>
      <c r="EK751" s="3">
        <v>29</v>
      </c>
      <c r="EL751" s="3" t="s">
        <v>960</v>
      </c>
      <c r="EM751" s="3" t="s">
        <v>961</v>
      </c>
      <c r="EN751" s="3"/>
      <c r="EO751" s="3" t="s">
        <v>962</v>
      </c>
      <c r="EP751" s="3"/>
      <c r="EQ751" s="3">
        <v>1024</v>
      </c>
      <c r="ER751" s="3">
        <v>5221.51</v>
      </c>
      <c r="ES751" s="3">
        <v>4440.5</v>
      </c>
      <c r="ET751" s="3">
        <v>46.22</v>
      </c>
      <c r="EU751" s="3">
        <v>4.92</v>
      </c>
      <c r="EV751" s="3">
        <v>734.79</v>
      </c>
      <c r="EW751" s="3">
        <v>58.56</v>
      </c>
      <c r="EX751" s="3">
        <v>0</v>
      </c>
      <c r="EY751" s="3">
        <v>0</v>
      </c>
      <c r="EZ751" s="3"/>
      <c r="FA751" s="3"/>
      <c r="FB751" s="3"/>
      <c r="FC751" s="3"/>
      <c r="FD751" s="3"/>
      <c r="FE751" s="3"/>
      <c r="FF751" s="3"/>
      <c r="FG751" s="3"/>
      <c r="FH751" s="3"/>
      <c r="FI751" s="3"/>
      <c r="FJ751" s="3"/>
      <c r="FK751" s="3"/>
      <c r="FL751" s="3"/>
      <c r="FM751" s="3"/>
      <c r="FN751" s="3"/>
      <c r="FO751" s="3"/>
      <c r="FP751" s="3"/>
      <c r="FQ751" s="3">
        <v>0</v>
      </c>
      <c r="FR751" s="3">
        <v>0</v>
      </c>
      <c r="FS751" s="3">
        <v>0</v>
      </c>
      <c r="FT751" s="3"/>
      <c r="FU751" s="3"/>
      <c r="FV751" s="3"/>
      <c r="FW751" s="3"/>
      <c r="FX751" s="3">
        <v>97</v>
      </c>
      <c r="FY751" s="3">
        <v>55</v>
      </c>
      <c r="FZ751" s="3"/>
      <c r="GA751" s="3" t="s">
        <v>3</v>
      </c>
      <c r="GB751" s="3"/>
      <c r="GC751" s="3"/>
      <c r="GD751" s="3">
        <v>1</v>
      </c>
      <c r="GE751" s="3"/>
      <c r="GF751" s="3">
        <v>-934382160</v>
      </c>
      <c r="GG751" s="3">
        <v>2</v>
      </c>
      <c r="GH751" s="3">
        <v>1</v>
      </c>
      <c r="GI751" s="3">
        <v>2</v>
      </c>
      <c r="GJ751" s="3">
        <v>0</v>
      </c>
      <c r="GK751" s="3">
        <v>0</v>
      </c>
      <c r="GL751" s="3">
        <f t="shared" si="984"/>
        <v>0</v>
      </c>
      <c r="GM751" s="3">
        <f t="shared" si="985"/>
        <v>0</v>
      </c>
      <c r="GN751" s="3">
        <f t="shared" si="986"/>
        <v>0</v>
      </c>
      <c r="GO751" s="3">
        <f t="shared" si="987"/>
        <v>0</v>
      </c>
      <c r="GP751" s="3">
        <f t="shared" si="988"/>
        <v>0</v>
      </c>
      <c r="GQ751" s="3"/>
      <c r="GR751" s="3">
        <v>0</v>
      </c>
      <c r="GS751" s="3">
        <v>3</v>
      </c>
      <c r="GT751" s="3">
        <v>0</v>
      </c>
      <c r="GU751" s="3" t="s">
        <v>3</v>
      </c>
      <c r="GV751" s="3">
        <f t="shared" si="989"/>
        <v>0</v>
      </c>
      <c r="GW751" s="3">
        <v>1</v>
      </c>
      <c r="GX751" s="3">
        <f t="shared" si="990"/>
        <v>0</v>
      </c>
      <c r="GY751" s="3"/>
      <c r="GZ751" s="3"/>
      <c r="HA751" s="3">
        <v>0</v>
      </c>
      <c r="HB751" s="3">
        <v>0</v>
      </c>
      <c r="HC751" s="3">
        <f t="shared" si="991"/>
        <v>0</v>
      </c>
      <c r="HD751" s="3"/>
      <c r="HE751" s="3" t="s">
        <v>3</v>
      </c>
      <c r="HF751" s="3" t="s">
        <v>3</v>
      </c>
      <c r="HG751" s="3"/>
      <c r="HH751" s="3"/>
      <c r="HI751" s="3"/>
      <c r="HJ751" s="3"/>
      <c r="HK751" s="3"/>
      <c r="HL751" s="3"/>
      <c r="HM751" s="3" t="s">
        <v>3</v>
      </c>
      <c r="HN751" s="3" t="s">
        <v>3</v>
      </c>
      <c r="HO751" s="3" t="s">
        <v>3</v>
      </c>
      <c r="HP751" s="3" t="s">
        <v>3</v>
      </c>
      <c r="HQ751" s="3" t="s">
        <v>3</v>
      </c>
      <c r="HR751" s="3"/>
      <c r="HS751" s="3">
        <v>0</v>
      </c>
      <c r="HT751" s="3"/>
      <c r="HU751" s="3"/>
      <c r="HV751" s="3"/>
      <c r="HW751" s="3"/>
      <c r="HX751" s="3"/>
      <c r="HY751" s="3"/>
      <c r="HZ751" s="3"/>
      <c r="IA751" s="3"/>
      <c r="IB751" s="3"/>
      <c r="IC751" s="3"/>
      <c r="ID751" s="3"/>
      <c r="IE751" s="3"/>
      <c r="IF751" s="3"/>
      <c r="IG751" s="3"/>
      <c r="IH751" s="3"/>
      <c r="II751" s="3"/>
      <c r="IJ751" s="3"/>
      <c r="IK751" s="3">
        <v>0</v>
      </c>
      <c r="IL751" s="3"/>
      <c r="IM751" s="3"/>
      <c r="IN751" s="3"/>
      <c r="IO751" s="3"/>
      <c r="IP751" s="3"/>
      <c r="IQ751" s="3"/>
      <c r="IR751" s="3"/>
      <c r="IS751" s="3"/>
      <c r="IT751" s="3"/>
      <c r="IU751" s="3"/>
    </row>
    <row r="752" spans="1:255" ht="409.5" x14ac:dyDescent="0.25">
      <c r="A752" s="4">
        <v>17</v>
      </c>
      <c r="B752" s="4">
        <v>1</v>
      </c>
      <c r="C752" s="4"/>
      <c r="D752" s="4"/>
      <c r="E752" s="4" t="s">
        <v>3</v>
      </c>
      <c r="F752" s="4" t="s">
        <v>953</v>
      </c>
      <c r="G752" s="4" t="s">
        <v>954</v>
      </c>
      <c r="H752" s="4" t="s">
        <v>955</v>
      </c>
      <c r="I752" s="4">
        <v>0</v>
      </c>
      <c r="J752" s="4">
        <v>0</v>
      </c>
      <c r="K752" s="4">
        <v>0</v>
      </c>
      <c r="L752" s="4"/>
      <c r="M752" s="4"/>
      <c r="N752" s="4"/>
      <c r="O752" s="4">
        <f t="shared" si="967"/>
        <v>0</v>
      </c>
      <c r="P752" s="4">
        <f t="shared" si="968"/>
        <v>0</v>
      </c>
      <c r="Q752" s="4">
        <f>(ROUND((ROUND(((((ET752*1.2)*1.25))*AV752*I752),2)*BB752),2)+ROUND((ROUND(((AE752-(((EU752*1.2)*1.25)))*AV752*I752),2)*BS752),2))</f>
        <v>0</v>
      </c>
      <c r="R752" s="4">
        <f>(ROUND((ROUND(((((EU752*1.2)*1.25))*AV752*I752),2)*BS752),2)+ROUND((ROUND(((AE752-(((EU752*1.2)*1.25)))*AV752*I752),2)*BS752),2))</f>
        <v>0</v>
      </c>
      <c r="S752" s="4">
        <f t="shared" si="969"/>
        <v>0</v>
      </c>
      <c r="T752" s="4">
        <f t="shared" si="970"/>
        <v>0</v>
      </c>
      <c r="U752" s="4">
        <f t="shared" si="971"/>
        <v>0</v>
      </c>
      <c r="V752" s="4">
        <f t="shared" si="972"/>
        <v>0</v>
      </c>
      <c r="W752" s="4">
        <f t="shared" si="973"/>
        <v>0</v>
      </c>
      <c r="X752" s="4">
        <f>(ROUND((((S752+ROUND((ROUND(((((EU752*1.2)*1.25))*AV752*I752),2)*BS752),2))*AT752)/100),2)+ROUND(((ROUND((ROUND(((AE752-(((EU752*1.2)*1.25)))*AV752*I752),2)*BS752),2)*AT752)/100),2))</f>
        <v>0</v>
      </c>
      <c r="Y752" s="4">
        <f>(ROUND((((S752+ROUND((ROUND(((((EU752*1.2)*1.25))*AV752*I752),2)*BS752),2))*AU752)/100),2)+ROUND(((ROUND((ROUND(((AE752-(((EU752*1.2)*1.25)))*AV752*I752),2)*BS752),2)*AU752)/100),2))</f>
        <v>0</v>
      </c>
      <c r="Z752" s="4"/>
      <c r="AA752" s="4">
        <v>-1</v>
      </c>
      <c r="AB752" s="4">
        <f t="shared" si="974"/>
        <v>5523.8401999999996</v>
      </c>
      <c r="AC752" s="4">
        <f>ROUND((((ES752*1)*1)),6)</f>
        <v>4440.5</v>
      </c>
      <c r="AD752" s="4">
        <f>ROUND((((((ET752*1.2)*1.25))-(((EU752*1.2)*1.25)))+AE752),6)</f>
        <v>69.33</v>
      </c>
      <c r="AE752" s="4">
        <f>ROUND((((EU752*1.2)*1.25)),6)</f>
        <v>7.38</v>
      </c>
      <c r="AF752" s="4">
        <f>ROUND((((EV752*1.2)*1.15)),6)</f>
        <v>1014.0102000000001</v>
      </c>
      <c r="AG752" s="4">
        <f t="shared" si="975"/>
        <v>0</v>
      </c>
      <c r="AH752" s="4">
        <f>(((EW752*1.2)*1.15))</f>
        <v>80.812799999999996</v>
      </c>
      <c r="AI752" s="4">
        <f>(((EX752*1.2)*1.25))</f>
        <v>0</v>
      </c>
      <c r="AJ752" s="4">
        <f t="shared" si="976"/>
        <v>0</v>
      </c>
      <c r="AK752" s="4">
        <v>5221.51</v>
      </c>
      <c r="AL752" s="4">
        <v>4440.5</v>
      </c>
      <c r="AM752" s="4">
        <v>46.22</v>
      </c>
      <c r="AN752" s="4">
        <v>4.92</v>
      </c>
      <c r="AO752" s="4">
        <v>734.79</v>
      </c>
      <c r="AP752" s="4">
        <v>0</v>
      </c>
      <c r="AQ752" s="4">
        <v>58.56</v>
      </c>
      <c r="AR752" s="4">
        <v>0</v>
      </c>
      <c r="AS752" s="4">
        <v>0</v>
      </c>
      <c r="AT752" s="4">
        <v>97</v>
      </c>
      <c r="AU752" s="4">
        <v>55</v>
      </c>
      <c r="AV752" s="4">
        <v>1.0469999999999999</v>
      </c>
      <c r="AW752" s="4">
        <v>1.0189999999999999</v>
      </c>
      <c r="AX752" s="4"/>
      <c r="AY752" s="4"/>
      <c r="AZ752" s="4">
        <v>1</v>
      </c>
      <c r="BA752" s="4">
        <v>56.35</v>
      </c>
      <c r="BB752" s="4">
        <v>14.99</v>
      </c>
      <c r="BC752" s="4">
        <v>7.01</v>
      </c>
      <c r="BD752" s="4" t="s">
        <v>3</v>
      </c>
      <c r="BE752" s="4" t="s">
        <v>3</v>
      </c>
      <c r="BF752" s="4" t="s">
        <v>3</v>
      </c>
      <c r="BG752" s="4" t="s">
        <v>3</v>
      </c>
      <c r="BH752" s="4">
        <v>0</v>
      </c>
      <c r="BI752" s="4">
        <v>1</v>
      </c>
      <c r="BJ752" s="4" t="s">
        <v>956</v>
      </c>
      <c r="BK752" s="4"/>
      <c r="BL752" s="4"/>
      <c r="BM752" s="4">
        <v>29</v>
      </c>
      <c r="BN752" s="4">
        <v>0</v>
      </c>
      <c r="BO752" s="4" t="s">
        <v>953</v>
      </c>
      <c r="BP752" s="4">
        <v>1</v>
      </c>
      <c r="BQ752" s="4">
        <v>30</v>
      </c>
      <c r="BR752" s="4">
        <v>0</v>
      </c>
      <c r="BS752" s="4">
        <v>56.35</v>
      </c>
      <c r="BT752" s="4">
        <v>1</v>
      </c>
      <c r="BU752" s="4">
        <v>1</v>
      </c>
      <c r="BV752" s="4">
        <v>1</v>
      </c>
      <c r="BW752" s="4">
        <v>1</v>
      </c>
      <c r="BX752" s="4">
        <v>1</v>
      </c>
      <c r="BY752" s="4" t="s">
        <v>3</v>
      </c>
      <c r="BZ752" s="4">
        <v>97</v>
      </c>
      <c r="CA752" s="4">
        <v>55</v>
      </c>
      <c r="CB752" s="4" t="s">
        <v>3</v>
      </c>
      <c r="CC752" s="4"/>
      <c r="CD752" s="4"/>
      <c r="CE752" s="4">
        <v>1566</v>
      </c>
      <c r="CF752" s="4">
        <v>0</v>
      </c>
      <c r="CG752" s="4">
        <v>0</v>
      </c>
      <c r="CH752" s="4"/>
      <c r="CI752" s="4"/>
      <c r="CJ752" s="4"/>
      <c r="CK752" s="4"/>
      <c r="CL752" s="4"/>
      <c r="CM752" s="4">
        <v>0</v>
      </c>
      <c r="CN752" s="10" t="s">
        <v>2547</v>
      </c>
      <c r="CO752" s="4">
        <v>0</v>
      </c>
      <c r="CP752" s="4">
        <f t="shared" si="977"/>
        <v>0</v>
      </c>
      <c r="CQ752" s="4">
        <f t="shared" si="978"/>
        <v>31719.34</v>
      </c>
      <c r="CR752" s="4">
        <f>(ROUND((ROUND(((((ET752*1.2)*1.25))*AV752*1),2)*BB752),2)+ROUND((ROUND(((AE752-(((EU752*1.2)*1.25)))*AV752*1),2)*BS752),2))</f>
        <v>1088.1199999999999</v>
      </c>
      <c r="CS752" s="4">
        <f>(ROUND((ROUND(((((EU752*1.2)*1.25))*AV752*1),2)*BS752),2)+ROUND((ROUND(((AE752-(((EU752*1.2)*1.25)))*AV752*1),2)*BS752),2))</f>
        <v>435.59</v>
      </c>
      <c r="CT752" s="4">
        <f t="shared" si="979"/>
        <v>59825.1</v>
      </c>
      <c r="CU752" s="4">
        <f t="shared" si="980"/>
        <v>0</v>
      </c>
      <c r="CV752" s="4">
        <f t="shared" si="981"/>
        <v>84.611001599999994</v>
      </c>
      <c r="CW752" s="4">
        <f t="shared" si="982"/>
        <v>0</v>
      </c>
      <c r="CX752" s="4">
        <f t="shared" si="983"/>
        <v>0</v>
      </c>
      <c r="CY752" s="4">
        <f>(ROUND((((S752+ROUND((ROUND(((((EU752*1.2)*1.25))*AV752*1),2)*BS752),2))*AT752)/100),2)+ROUND(((ROUND((ROUND(((AE752-(((EU752*1.2)*1.25)))*AV752*1),2)*BS752),2)*AT752)/100),2))</f>
        <v>422.52</v>
      </c>
      <c r="CZ752" s="4">
        <f>(ROUND((((S752+ROUND((ROUND(((((EU752*1.2)*1.25))*AV752*1),2)*BS752),2))*AU752)/100),2)+ROUND(((ROUND((ROUND(((AE752-(((EU752*1.2)*1.25)))*AV752*1),2)*BS752),2)*AU752)/100),2))</f>
        <v>239.57</v>
      </c>
      <c r="DA752" s="4"/>
      <c r="DB752" s="4">
        <v>177</v>
      </c>
      <c r="DC752" s="4" t="s">
        <v>3</v>
      </c>
      <c r="DD752" s="4" t="s">
        <v>957</v>
      </c>
      <c r="DE752" s="4" t="s">
        <v>958</v>
      </c>
      <c r="DF752" s="4" t="s">
        <v>958</v>
      </c>
      <c r="DG752" s="4" t="s">
        <v>959</v>
      </c>
      <c r="DH752" s="4" t="s">
        <v>3</v>
      </c>
      <c r="DI752" s="4" t="s">
        <v>959</v>
      </c>
      <c r="DJ752" s="4" t="s">
        <v>958</v>
      </c>
      <c r="DK752" s="4" t="s">
        <v>3</v>
      </c>
      <c r="DL752" s="4" t="s">
        <v>3</v>
      </c>
      <c r="DM752" s="4" t="s">
        <v>3</v>
      </c>
      <c r="DN752" s="4">
        <v>0</v>
      </c>
      <c r="DO752" s="4">
        <v>0</v>
      </c>
      <c r="DP752" s="4">
        <v>1</v>
      </c>
      <c r="DQ752" s="4">
        <v>1</v>
      </c>
      <c r="DR752" s="4"/>
      <c r="DS752" s="4"/>
      <c r="DT752" s="4"/>
      <c r="DU752" s="4">
        <v>1013</v>
      </c>
      <c r="DV752" s="4" t="s">
        <v>955</v>
      </c>
      <c r="DW752" s="4" t="s">
        <v>955</v>
      </c>
      <c r="DX752" s="4">
        <v>1</v>
      </c>
      <c r="DY752" s="4"/>
      <c r="DZ752" s="4" t="s">
        <v>3</v>
      </c>
      <c r="EA752" s="4" t="s">
        <v>3</v>
      </c>
      <c r="EB752" s="4" t="s">
        <v>3</v>
      </c>
      <c r="EC752" s="4" t="s">
        <v>3</v>
      </c>
      <c r="ED752" s="4"/>
      <c r="EE752" s="4">
        <v>57042918</v>
      </c>
      <c r="EF752" s="4">
        <v>30</v>
      </c>
      <c r="EG752" s="4" t="s">
        <v>110</v>
      </c>
      <c r="EH752" s="4">
        <v>0</v>
      </c>
      <c r="EI752" s="4" t="s">
        <v>3</v>
      </c>
      <c r="EJ752" s="4">
        <v>1</v>
      </c>
      <c r="EK752" s="4">
        <v>29</v>
      </c>
      <c r="EL752" s="4" t="s">
        <v>960</v>
      </c>
      <c r="EM752" s="4" t="s">
        <v>961</v>
      </c>
      <c r="EN752" s="4"/>
      <c r="EO752" s="4" t="s">
        <v>962</v>
      </c>
      <c r="EP752" s="4"/>
      <c r="EQ752" s="4">
        <v>1024</v>
      </c>
      <c r="ER752" s="4">
        <v>5221.51</v>
      </c>
      <c r="ES752" s="4">
        <v>4440.5</v>
      </c>
      <c r="ET752" s="4">
        <v>46.22</v>
      </c>
      <c r="EU752" s="4">
        <v>4.92</v>
      </c>
      <c r="EV752" s="4">
        <v>734.79</v>
      </c>
      <c r="EW752" s="4">
        <v>58.56</v>
      </c>
      <c r="EX752" s="4">
        <v>0</v>
      </c>
      <c r="EY752" s="4">
        <v>0</v>
      </c>
      <c r="EZ752" s="4"/>
      <c r="FA752" s="4"/>
      <c r="FB752" s="4"/>
      <c r="FC752" s="4"/>
      <c r="FD752" s="4"/>
      <c r="FE752" s="4"/>
      <c r="FF752" s="4"/>
      <c r="FG752" s="4"/>
      <c r="FH752" s="4"/>
      <c r="FI752" s="4"/>
      <c r="FJ752" s="4"/>
      <c r="FK752" s="4"/>
      <c r="FL752" s="4"/>
      <c r="FM752" s="4"/>
      <c r="FN752" s="4"/>
      <c r="FO752" s="4"/>
      <c r="FP752" s="4"/>
      <c r="FQ752" s="4">
        <v>0</v>
      </c>
      <c r="FR752" s="4">
        <v>0</v>
      </c>
      <c r="FS752" s="4">
        <v>0</v>
      </c>
      <c r="FT752" s="4"/>
      <c r="FU752" s="4"/>
      <c r="FV752" s="4"/>
      <c r="FW752" s="4"/>
      <c r="FX752" s="4">
        <v>97</v>
      </c>
      <c r="FY752" s="4">
        <v>55</v>
      </c>
      <c r="FZ752" s="4"/>
      <c r="GA752" s="4" t="s">
        <v>3</v>
      </c>
      <c r="GB752" s="4"/>
      <c r="GC752" s="4"/>
      <c r="GD752" s="4">
        <v>1</v>
      </c>
      <c r="GE752" s="4"/>
      <c r="GF752" s="4">
        <v>-934382160</v>
      </c>
      <c r="GG752" s="4">
        <v>2</v>
      </c>
      <c r="GH752" s="4">
        <v>1</v>
      </c>
      <c r="GI752" s="4">
        <v>2</v>
      </c>
      <c r="GJ752" s="4">
        <v>0</v>
      </c>
      <c r="GK752" s="4">
        <v>0</v>
      </c>
      <c r="GL752" s="4">
        <f t="shared" si="984"/>
        <v>0</v>
      </c>
      <c r="GM752" s="4">
        <f t="shared" si="985"/>
        <v>0</v>
      </c>
      <c r="GN752" s="4">
        <f t="shared" si="986"/>
        <v>0</v>
      </c>
      <c r="GO752" s="4">
        <f t="shared" si="987"/>
        <v>0</v>
      </c>
      <c r="GP752" s="4">
        <f t="shared" si="988"/>
        <v>0</v>
      </c>
      <c r="GQ752" s="4"/>
      <c r="GR752" s="4">
        <v>0</v>
      </c>
      <c r="GS752" s="4">
        <v>0</v>
      </c>
      <c r="GT752" s="4">
        <v>0</v>
      </c>
      <c r="GU752" s="4" t="s">
        <v>3</v>
      </c>
      <c r="GV752" s="4">
        <f t="shared" si="989"/>
        <v>0</v>
      </c>
      <c r="GW752" s="4">
        <v>1</v>
      </c>
      <c r="GX752" s="4">
        <f t="shared" si="990"/>
        <v>0</v>
      </c>
      <c r="GY752" s="4"/>
      <c r="GZ752" s="4"/>
      <c r="HA752" s="4">
        <v>0</v>
      </c>
      <c r="HB752" s="4">
        <v>0</v>
      </c>
      <c r="HC752" s="4">
        <f t="shared" si="991"/>
        <v>0</v>
      </c>
      <c r="HD752" s="4"/>
      <c r="HE752" s="4" t="s">
        <v>3</v>
      </c>
      <c r="HF752" s="4" t="s">
        <v>3</v>
      </c>
      <c r="HG752" s="4"/>
      <c r="HH752" s="4"/>
      <c r="HI752" s="4"/>
      <c r="HJ752" s="4"/>
      <c r="HK752" s="4"/>
      <c r="HL752" s="4"/>
      <c r="HM752" s="4" t="s">
        <v>3</v>
      </c>
      <c r="HN752" s="4" t="s">
        <v>3</v>
      </c>
      <c r="HO752" s="4" t="s">
        <v>3</v>
      </c>
      <c r="HP752" s="4" t="s">
        <v>3</v>
      </c>
      <c r="HQ752" s="4" t="s">
        <v>3</v>
      </c>
      <c r="HR752" s="4"/>
      <c r="HS752" s="4">
        <v>0</v>
      </c>
      <c r="HT752" s="4"/>
      <c r="HU752" s="4"/>
      <c r="HV752" s="4"/>
      <c r="HW752" s="4"/>
      <c r="HX752" s="4"/>
      <c r="HY752" s="4"/>
      <c r="HZ752" s="4"/>
      <c r="IA752" s="4"/>
      <c r="IB752" s="4"/>
      <c r="IC752" s="4"/>
      <c r="ID752" s="4"/>
      <c r="IE752" s="4"/>
      <c r="IF752" s="4"/>
      <c r="IG752" s="4"/>
      <c r="IH752" s="4"/>
      <c r="II752" s="4"/>
      <c r="IJ752" s="4"/>
      <c r="IK752" s="4">
        <v>0</v>
      </c>
      <c r="IL752" s="4"/>
      <c r="IM752" s="4"/>
      <c r="IN752" s="4"/>
      <c r="IO752" s="4"/>
      <c r="IP752" s="4"/>
      <c r="IQ752" s="4"/>
      <c r="IR752" s="4"/>
      <c r="IS752" s="4"/>
      <c r="IT752" s="4"/>
      <c r="IU752" s="4"/>
    </row>
    <row r="753" spans="1:255" ht="409.5" x14ac:dyDescent="0.25">
      <c r="A753" s="3">
        <v>18</v>
      </c>
      <c r="B753" s="3">
        <v>1</v>
      </c>
      <c r="C753" s="3"/>
      <c r="D753" s="3"/>
      <c r="E753" s="3" t="s">
        <v>3</v>
      </c>
      <c r="F753" s="3" t="s">
        <v>963</v>
      </c>
      <c r="G753" s="3" t="s">
        <v>964</v>
      </c>
      <c r="H753" s="3" t="s">
        <v>222</v>
      </c>
      <c r="I753" s="3">
        <f>I751*J753</f>
        <v>0</v>
      </c>
      <c r="J753" s="3">
        <v>308.14800000000002</v>
      </c>
      <c r="K753" s="3">
        <v>308.14800000000002</v>
      </c>
      <c r="L753" s="3"/>
      <c r="M753" s="3"/>
      <c r="N753" s="3"/>
      <c r="O753" s="3">
        <f t="shared" si="967"/>
        <v>0</v>
      </c>
      <c r="P753" s="3">
        <f t="shared" si="968"/>
        <v>0</v>
      </c>
      <c r="Q753" s="3">
        <f>(ROUND((ROUND(((ET753)*AV753*I753),2)*BB753),2)+ROUND((ROUND(((AE753-(EU753))*AV753*I753),2)*BS753),2))</f>
        <v>0</v>
      </c>
      <c r="R753" s="3">
        <f>(ROUND((ROUND(((EU753)*AV753*I753),2)*BS753),2)+ROUND((ROUND(((AE753-(EU753))*AV753*I753),2)*BS753),2))</f>
        <v>0</v>
      </c>
      <c r="S753" s="3">
        <f t="shared" si="969"/>
        <v>0</v>
      </c>
      <c r="T753" s="3">
        <f t="shared" si="970"/>
        <v>0</v>
      </c>
      <c r="U753" s="3">
        <f t="shared" si="971"/>
        <v>0</v>
      </c>
      <c r="V753" s="3">
        <f t="shared" si="972"/>
        <v>0</v>
      </c>
      <c r="W753" s="3">
        <f t="shared" si="973"/>
        <v>0</v>
      </c>
      <c r="X753" s="3">
        <f>(ROUND((((S753+ROUND((ROUND(((EU753)*AV753*I753),2)*BS753),2))*AT753)/100),2)+ROUND(((ROUND((ROUND(((AE753-(EU753))*AV753*I753),2)*BS753),2)*AT753)/100),2))</f>
        <v>0</v>
      </c>
      <c r="Y753" s="3">
        <f>(ROUND((((S753+ROUND((ROUND(((EU753)*AV753*I753),2)*BS753),2))*AU753)/100),2)+ROUND(((ROUND((ROUND(((AE753-(EU753))*AV753*I753),2)*BS753),2)*AU753)/100),2))</f>
        <v>0</v>
      </c>
      <c r="Z753" s="3"/>
      <c r="AA753" s="3">
        <v>-1</v>
      </c>
      <c r="AB753" s="3">
        <f t="shared" si="974"/>
        <v>0</v>
      </c>
      <c r="AC753" s="3">
        <f>ROUND((ES753),6)</f>
        <v>0</v>
      </c>
      <c r="AD753" s="3">
        <f>ROUND((((ET753)-(EU753))+AE753),6)</f>
        <v>0</v>
      </c>
      <c r="AE753" s="3">
        <f>ROUND((EU753),6)</f>
        <v>0</v>
      </c>
      <c r="AF753" s="3">
        <f>ROUND((EV753),6)</f>
        <v>0</v>
      </c>
      <c r="AG753" s="3">
        <f t="shared" si="975"/>
        <v>0</v>
      </c>
      <c r="AH753" s="3">
        <f>(EW753)</f>
        <v>0</v>
      </c>
      <c r="AI753" s="3">
        <f>(EX753)</f>
        <v>0</v>
      </c>
      <c r="AJ753" s="3">
        <f t="shared" si="976"/>
        <v>0</v>
      </c>
      <c r="AK753" s="3">
        <v>0</v>
      </c>
      <c r="AL753" s="3">
        <v>0</v>
      </c>
      <c r="AM753" s="3">
        <v>0</v>
      </c>
      <c r="AN753" s="3">
        <v>0</v>
      </c>
      <c r="AO753" s="3">
        <v>0</v>
      </c>
      <c r="AP753" s="3">
        <v>0</v>
      </c>
      <c r="AQ753" s="3">
        <v>0</v>
      </c>
      <c r="AR753" s="3">
        <v>0</v>
      </c>
      <c r="AS753" s="3">
        <v>0</v>
      </c>
      <c r="AT753" s="3">
        <v>97</v>
      </c>
      <c r="AU753" s="3">
        <v>55</v>
      </c>
      <c r="AV753" s="3">
        <v>1</v>
      </c>
      <c r="AW753" s="3">
        <v>1.0189999999999999</v>
      </c>
      <c r="AX753" s="3"/>
      <c r="AY753" s="3"/>
      <c r="AZ753" s="3">
        <v>1</v>
      </c>
      <c r="BA753" s="3">
        <v>1</v>
      </c>
      <c r="BB753" s="3">
        <v>1</v>
      </c>
      <c r="BC753" s="3">
        <v>1</v>
      </c>
      <c r="BD753" s="3" t="s">
        <v>3</v>
      </c>
      <c r="BE753" s="3" t="s">
        <v>3</v>
      </c>
      <c r="BF753" s="3" t="s">
        <v>3</v>
      </c>
      <c r="BG753" s="3" t="s">
        <v>3</v>
      </c>
      <c r="BH753" s="3">
        <v>3</v>
      </c>
      <c r="BI753" s="3">
        <v>1</v>
      </c>
      <c r="BJ753" s="3" t="s">
        <v>3</v>
      </c>
      <c r="BK753" s="3"/>
      <c r="BL753" s="3"/>
      <c r="BM753" s="3">
        <v>29</v>
      </c>
      <c r="BN753" s="3">
        <v>0</v>
      </c>
      <c r="BO753" s="3" t="s">
        <v>3</v>
      </c>
      <c r="BP753" s="3">
        <v>0</v>
      </c>
      <c r="BQ753" s="3">
        <v>30</v>
      </c>
      <c r="BR753" s="3">
        <v>0</v>
      </c>
      <c r="BS753" s="3">
        <v>1</v>
      </c>
      <c r="BT753" s="3">
        <v>1</v>
      </c>
      <c r="BU753" s="3">
        <v>1</v>
      </c>
      <c r="BV753" s="3">
        <v>1</v>
      </c>
      <c r="BW753" s="3">
        <v>1</v>
      </c>
      <c r="BX753" s="3">
        <v>1</v>
      </c>
      <c r="BY753" s="3" t="s">
        <v>3</v>
      </c>
      <c r="BZ753" s="3">
        <v>97</v>
      </c>
      <c r="CA753" s="3">
        <v>55</v>
      </c>
      <c r="CB753" s="3" t="s">
        <v>3</v>
      </c>
      <c r="CC753" s="3"/>
      <c r="CD753" s="3"/>
      <c r="CE753" s="3">
        <v>1566</v>
      </c>
      <c r="CF753" s="3">
        <v>0</v>
      </c>
      <c r="CG753" s="3">
        <v>0</v>
      </c>
      <c r="CH753" s="3"/>
      <c r="CI753" s="3"/>
      <c r="CJ753" s="3"/>
      <c r="CK753" s="3"/>
      <c r="CL753" s="3"/>
      <c r="CM753" s="3">
        <v>0</v>
      </c>
      <c r="CN753" s="9" t="s">
        <v>2548</v>
      </c>
      <c r="CO753" s="3">
        <v>0</v>
      </c>
      <c r="CP753" s="3">
        <f t="shared" si="977"/>
        <v>0</v>
      </c>
      <c r="CQ753" s="3">
        <f t="shared" si="978"/>
        <v>0</v>
      </c>
      <c r="CR753" s="3">
        <f>(ROUND((ROUND(((ET753)*AV753*1),2)*BB753),2)+ROUND((ROUND(((AE753-(EU753))*AV753*1),2)*BS753),2))</f>
        <v>0</v>
      </c>
      <c r="CS753" s="3">
        <f>(ROUND((ROUND(((EU753)*AV753*1),2)*BS753),2)+ROUND((ROUND(((AE753-(EU753))*AV753*1),2)*BS753),2))</f>
        <v>0</v>
      </c>
      <c r="CT753" s="3">
        <f t="shared" si="979"/>
        <v>0</v>
      </c>
      <c r="CU753" s="3">
        <f t="shared" si="980"/>
        <v>0</v>
      </c>
      <c r="CV753" s="3">
        <f t="shared" si="981"/>
        <v>0</v>
      </c>
      <c r="CW753" s="3">
        <f t="shared" si="982"/>
        <v>0</v>
      </c>
      <c r="CX753" s="3">
        <f t="shared" si="983"/>
        <v>0</v>
      </c>
      <c r="CY753" s="3">
        <f>(ROUND((((S753+ROUND((ROUND(((EU753)*AV753*1),2)*BS753),2))*AT753)/100),2)+ROUND(((ROUND((ROUND(((AE753-(EU753))*AV753*1),2)*BS753),2)*AT753)/100),2))</f>
        <v>0</v>
      </c>
      <c r="CZ753" s="3">
        <f>(ROUND((((S753+ROUND((ROUND(((EU753)*AV753*1),2)*BS753),2))*AU753)/100),2)+ROUND(((ROUND((ROUND(((AE753-(EU753))*AV753*1),2)*BS753),2)*AU753)/100),2))</f>
        <v>0</v>
      </c>
      <c r="DA753" s="3"/>
      <c r="DB753" s="3"/>
      <c r="DC753" s="3" t="s">
        <v>3</v>
      </c>
      <c r="DD753" s="3" t="s">
        <v>3</v>
      </c>
      <c r="DE753" s="3" t="s">
        <v>3</v>
      </c>
      <c r="DF753" s="3" t="s">
        <v>3</v>
      </c>
      <c r="DG753" s="3" t="s">
        <v>3</v>
      </c>
      <c r="DH753" s="3" t="s">
        <v>3</v>
      </c>
      <c r="DI753" s="3" t="s">
        <v>3</v>
      </c>
      <c r="DJ753" s="3" t="s">
        <v>3</v>
      </c>
      <c r="DK753" s="3" t="s">
        <v>3</v>
      </c>
      <c r="DL753" s="3" t="s">
        <v>3</v>
      </c>
      <c r="DM753" s="3" t="s">
        <v>3</v>
      </c>
      <c r="DN753" s="3">
        <v>0</v>
      </c>
      <c r="DO753" s="3">
        <v>0</v>
      </c>
      <c r="DP753" s="3">
        <v>1</v>
      </c>
      <c r="DQ753" s="3">
        <v>1</v>
      </c>
      <c r="DR753" s="3"/>
      <c r="DS753" s="3"/>
      <c r="DT753" s="3"/>
      <c r="DU753" s="3">
        <v>1009</v>
      </c>
      <c r="DV753" s="3" t="s">
        <v>222</v>
      </c>
      <c r="DW753" s="3" t="s">
        <v>222</v>
      </c>
      <c r="DX753" s="3">
        <v>1</v>
      </c>
      <c r="DY753" s="3"/>
      <c r="DZ753" s="3" t="s">
        <v>3</v>
      </c>
      <c r="EA753" s="3" t="s">
        <v>3</v>
      </c>
      <c r="EB753" s="3" t="s">
        <v>3</v>
      </c>
      <c r="EC753" s="3" t="s">
        <v>3</v>
      </c>
      <c r="ED753" s="3"/>
      <c r="EE753" s="3">
        <v>57042918</v>
      </c>
      <c r="EF753" s="3">
        <v>30</v>
      </c>
      <c r="EG753" s="3" t="s">
        <v>110</v>
      </c>
      <c r="EH753" s="3">
        <v>0</v>
      </c>
      <c r="EI753" s="3" t="s">
        <v>3</v>
      </c>
      <c r="EJ753" s="3">
        <v>1</v>
      </c>
      <c r="EK753" s="3">
        <v>29</v>
      </c>
      <c r="EL753" s="3" t="s">
        <v>960</v>
      </c>
      <c r="EM753" s="3" t="s">
        <v>961</v>
      </c>
      <c r="EN753" s="3"/>
      <c r="EO753" s="3" t="s">
        <v>965</v>
      </c>
      <c r="EP753" s="3"/>
      <c r="EQ753" s="3">
        <v>1024</v>
      </c>
      <c r="ER753" s="3">
        <v>0</v>
      </c>
      <c r="ES753" s="3">
        <v>0</v>
      </c>
      <c r="ET753" s="3">
        <v>0</v>
      </c>
      <c r="EU753" s="3">
        <v>0</v>
      </c>
      <c r="EV753" s="3">
        <v>0</v>
      </c>
      <c r="EW753" s="3">
        <v>0</v>
      </c>
      <c r="EX753" s="3">
        <v>0</v>
      </c>
      <c r="EY753" s="3"/>
      <c r="EZ753" s="3"/>
      <c r="FA753" s="3"/>
      <c r="FB753" s="3"/>
      <c r="FC753" s="3"/>
      <c r="FD753" s="3"/>
      <c r="FE753" s="3"/>
      <c r="FF753" s="3"/>
      <c r="FG753" s="3"/>
      <c r="FH753" s="3"/>
      <c r="FI753" s="3"/>
      <c r="FJ753" s="3"/>
      <c r="FK753" s="3"/>
      <c r="FL753" s="3"/>
      <c r="FM753" s="3"/>
      <c r="FN753" s="3"/>
      <c r="FO753" s="3"/>
      <c r="FP753" s="3"/>
      <c r="FQ753" s="3">
        <v>0</v>
      </c>
      <c r="FR753" s="3">
        <v>0</v>
      </c>
      <c r="FS753" s="3">
        <v>0</v>
      </c>
      <c r="FT753" s="3"/>
      <c r="FU753" s="3"/>
      <c r="FV753" s="3"/>
      <c r="FW753" s="3"/>
      <c r="FX753" s="3">
        <v>97</v>
      </c>
      <c r="FY753" s="3">
        <v>55</v>
      </c>
      <c r="FZ753" s="3"/>
      <c r="GA753" s="3" t="s">
        <v>3</v>
      </c>
      <c r="GB753" s="3"/>
      <c r="GC753" s="3"/>
      <c r="GD753" s="3">
        <v>1</v>
      </c>
      <c r="GE753" s="3"/>
      <c r="GF753" s="3">
        <v>590017212</v>
      </c>
      <c r="GG753" s="3">
        <v>2</v>
      </c>
      <c r="GH753" s="3">
        <v>1</v>
      </c>
      <c r="GI753" s="3">
        <v>-2</v>
      </c>
      <c r="GJ753" s="3">
        <v>0</v>
      </c>
      <c r="GK753" s="3">
        <v>0</v>
      </c>
      <c r="GL753" s="3">
        <f t="shared" si="984"/>
        <v>0</v>
      </c>
      <c r="GM753" s="3">
        <f t="shared" si="985"/>
        <v>0</v>
      </c>
      <c r="GN753" s="3">
        <f t="shared" si="986"/>
        <v>0</v>
      </c>
      <c r="GO753" s="3">
        <f t="shared" si="987"/>
        <v>0</v>
      </c>
      <c r="GP753" s="3">
        <f t="shared" si="988"/>
        <v>0</v>
      </c>
      <c r="GQ753" s="3"/>
      <c r="GR753" s="3">
        <v>0</v>
      </c>
      <c r="GS753" s="3">
        <v>3</v>
      </c>
      <c r="GT753" s="3">
        <v>0</v>
      </c>
      <c r="GU753" s="3" t="s">
        <v>3</v>
      </c>
      <c r="GV753" s="3">
        <f t="shared" si="989"/>
        <v>0</v>
      </c>
      <c r="GW753" s="3">
        <v>1</v>
      </c>
      <c r="GX753" s="3">
        <f t="shared" si="990"/>
        <v>0</v>
      </c>
      <c r="GY753" s="3"/>
      <c r="GZ753" s="3"/>
      <c r="HA753" s="3">
        <v>0</v>
      </c>
      <c r="HB753" s="3">
        <v>0</v>
      </c>
      <c r="HC753" s="3">
        <f t="shared" si="991"/>
        <v>0</v>
      </c>
      <c r="HD753" s="3"/>
      <c r="HE753" s="3" t="s">
        <v>3</v>
      </c>
      <c r="HF753" s="3" t="s">
        <v>3</v>
      </c>
      <c r="HG753" s="3"/>
      <c r="HH753" s="3"/>
      <c r="HI753" s="3"/>
      <c r="HJ753" s="3"/>
      <c r="HK753" s="3"/>
      <c r="HL753" s="3"/>
      <c r="HM753" s="3" t="s">
        <v>3</v>
      </c>
      <c r="HN753" s="3" t="s">
        <v>3</v>
      </c>
      <c r="HO753" s="3" t="s">
        <v>3</v>
      </c>
      <c r="HP753" s="3" t="s">
        <v>3</v>
      </c>
      <c r="HQ753" s="3" t="s">
        <v>3</v>
      </c>
      <c r="HR753" s="3"/>
      <c r="HS753" s="3">
        <v>0</v>
      </c>
      <c r="HT753" s="3"/>
      <c r="HU753" s="3"/>
      <c r="HV753" s="3"/>
      <c r="HW753" s="3"/>
      <c r="HX753" s="3"/>
      <c r="HY753" s="3"/>
      <c r="HZ753" s="3"/>
      <c r="IA753" s="3"/>
      <c r="IB753" s="3"/>
      <c r="IC753" s="3"/>
      <c r="ID753" s="3"/>
      <c r="IE753" s="3"/>
      <c r="IF753" s="3"/>
      <c r="IG753" s="3"/>
      <c r="IH753" s="3"/>
      <c r="II753" s="3"/>
      <c r="IJ753" s="3"/>
      <c r="IK753" s="3">
        <v>0</v>
      </c>
      <c r="IL753" s="3"/>
      <c r="IM753" s="3"/>
      <c r="IN753" s="3"/>
      <c r="IO753" s="3"/>
      <c r="IP753" s="3"/>
      <c r="IQ753" s="3"/>
      <c r="IR753" s="3"/>
      <c r="IS753" s="3"/>
      <c r="IT753" s="3"/>
      <c r="IU753" s="3"/>
    </row>
    <row r="754" spans="1:255" ht="409.5" x14ac:dyDescent="0.25">
      <c r="A754" s="4">
        <v>18</v>
      </c>
      <c r="B754" s="4">
        <v>1</v>
      </c>
      <c r="C754" s="4"/>
      <c r="D754" s="4"/>
      <c r="E754" s="4" t="s">
        <v>3</v>
      </c>
      <c r="F754" s="4" t="s">
        <v>963</v>
      </c>
      <c r="G754" s="4" t="s">
        <v>964</v>
      </c>
      <c r="H754" s="4" t="s">
        <v>222</v>
      </c>
      <c r="I754" s="4">
        <f>I752*J754</f>
        <v>0</v>
      </c>
      <c r="J754" s="4">
        <v>308.14800000000002</v>
      </c>
      <c r="K754" s="4">
        <v>308.14800000000002</v>
      </c>
      <c r="L754" s="4"/>
      <c r="M754" s="4"/>
      <c r="N754" s="4"/>
      <c r="O754" s="4">
        <f t="shared" si="967"/>
        <v>0</v>
      </c>
      <c r="P754" s="4">
        <f t="shared" si="968"/>
        <v>0</v>
      </c>
      <c r="Q754" s="4">
        <f>(ROUND((ROUND(((ET754)*AV754*I754),2)*BB754),2)+ROUND((ROUND(((AE754-(EU754))*AV754*I754),2)*BS754),2))</f>
        <v>0</v>
      </c>
      <c r="R754" s="4">
        <f>(ROUND((ROUND(((EU754)*AV754*I754),2)*BS754),2)+ROUND((ROUND(((AE754-(EU754))*AV754*I754),2)*BS754),2))</f>
        <v>0</v>
      </c>
      <c r="S754" s="4">
        <f t="shared" si="969"/>
        <v>0</v>
      </c>
      <c r="T754" s="4">
        <f t="shared" si="970"/>
        <v>0</v>
      </c>
      <c r="U754" s="4">
        <f t="shared" si="971"/>
        <v>0</v>
      </c>
      <c r="V754" s="4">
        <f t="shared" si="972"/>
        <v>0</v>
      </c>
      <c r="W754" s="4">
        <f t="shared" si="973"/>
        <v>0</v>
      </c>
      <c r="X754" s="4">
        <f>(ROUND((((S754+ROUND((ROUND(((EU754)*AV754*I754),2)*BS754),2))*AT754)/100),2)+ROUND(((ROUND((ROUND(((AE754-(EU754))*AV754*I754),2)*BS754),2)*AT754)/100),2))</f>
        <v>0</v>
      </c>
      <c r="Y754" s="4">
        <f>(ROUND((((S754+ROUND((ROUND(((EU754)*AV754*I754),2)*BS754),2))*AU754)/100),2)+ROUND(((ROUND((ROUND(((AE754-(EU754))*AV754*I754),2)*BS754),2)*AU754)/100),2))</f>
        <v>0</v>
      </c>
      <c r="Z754" s="4"/>
      <c r="AA754" s="4">
        <v>-1</v>
      </c>
      <c r="AB754" s="4">
        <f t="shared" si="974"/>
        <v>0</v>
      </c>
      <c r="AC754" s="4">
        <f>ROUND((ES754),6)</f>
        <v>0</v>
      </c>
      <c r="AD754" s="4">
        <f>ROUND((((ET754)-(EU754))+AE754),6)</f>
        <v>0</v>
      </c>
      <c r="AE754" s="4">
        <f>ROUND((EU754),6)</f>
        <v>0</v>
      </c>
      <c r="AF754" s="4">
        <f>ROUND((EV754),6)</f>
        <v>0</v>
      </c>
      <c r="AG754" s="4">
        <f t="shared" si="975"/>
        <v>0</v>
      </c>
      <c r="AH754" s="4">
        <f>(EW754)</f>
        <v>0</v>
      </c>
      <c r="AI754" s="4">
        <f>(EX754)</f>
        <v>0</v>
      </c>
      <c r="AJ754" s="4">
        <f t="shared" si="976"/>
        <v>0</v>
      </c>
      <c r="AK754" s="4">
        <v>0</v>
      </c>
      <c r="AL754" s="4">
        <v>0</v>
      </c>
      <c r="AM754" s="4">
        <v>0</v>
      </c>
      <c r="AN754" s="4">
        <v>0</v>
      </c>
      <c r="AO754" s="4">
        <v>0</v>
      </c>
      <c r="AP754" s="4">
        <v>0</v>
      </c>
      <c r="AQ754" s="4">
        <v>0</v>
      </c>
      <c r="AR754" s="4">
        <v>0</v>
      </c>
      <c r="AS754" s="4">
        <v>0</v>
      </c>
      <c r="AT754" s="4">
        <v>97</v>
      </c>
      <c r="AU754" s="4">
        <v>55</v>
      </c>
      <c r="AV754" s="4">
        <v>1</v>
      </c>
      <c r="AW754" s="4">
        <v>1.0189999999999999</v>
      </c>
      <c r="AX754" s="4"/>
      <c r="AY754" s="4"/>
      <c r="AZ754" s="4">
        <v>1</v>
      </c>
      <c r="BA754" s="4">
        <v>1</v>
      </c>
      <c r="BB754" s="4">
        <v>1</v>
      </c>
      <c r="BC754" s="4">
        <v>9.84</v>
      </c>
      <c r="BD754" s="4" t="s">
        <v>3</v>
      </c>
      <c r="BE754" s="4" t="s">
        <v>3</v>
      </c>
      <c r="BF754" s="4" t="s">
        <v>3</v>
      </c>
      <c r="BG754" s="4" t="s">
        <v>3</v>
      </c>
      <c r="BH754" s="4">
        <v>3</v>
      </c>
      <c r="BI754" s="4">
        <v>1</v>
      </c>
      <c r="BJ754" s="4" t="s">
        <v>3</v>
      </c>
      <c r="BK754" s="4"/>
      <c r="BL754" s="4"/>
      <c r="BM754" s="4">
        <v>29</v>
      </c>
      <c r="BN754" s="4">
        <v>0</v>
      </c>
      <c r="BO754" s="4" t="s">
        <v>3</v>
      </c>
      <c r="BP754" s="4">
        <v>0</v>
      </c>
      <c r="BQ754" s="4">
        <v>30</v>
      </c>
      <c r="BR754" s="4">
        <v>0</v>
      </c>
      <c r="BS754" s="4">
        <v>1</v>
      </c>
      <c r="BT754" s="4">
        <v>1</v>
      </c>
      <c r="BU754" s="4">
        <v>1</v>
      </c>
      <c r="BV754" s="4">
        <v>1</v>
      </c>
      <c r="BW754" s="4">
        <v>1</v>
      </c>
      <c r="BX754" s="4">
        <v>1</v>
      </c>
      <c r="BY754" s="4" t="s">
        <v>3</v>
      </c>
      <c r="BZ754" s="4">
        <v>97</v>
      </c>
      <c r="CA754" s="4">
        <v>55</v>
      </c>
      <c r="CB754" s="4" t="s">
        <v>3</v>
      </c>
      <c r="CC754" s="4"/>
      <c r="CD754" s="4"/>
      <c r="CE754" s="4">
        <v>1566</v>
      </c>
      <c r="CF754" s="4">
        <v>0</v>
      </c>
      <c r="CG754" s="4">
        <v>0</v>
      </c>
      <c r="CH754" s="4"/>
      <c r="CI754" s="4"/>
      <c r="CJ754" s="4"/>
      <c r="CK754" s="4"/>
      <c r="CL754" s="4"/>
      <c r="CM754" s="4">
        <v>0</v>
      </c>
      <c r="CN754" s="10" t="s">
        <v>2548</v>
      </c>
      <c r="CO754" s="4">
        <v>0</v>
      </c>
      <c r="CP754" s="4">
        <f t="shared" si="977"/>
        <v>0</v>
      </c>
      <c r="CQ754" s="4">
        <f t="shared" si="978"/>
        <v>0</v>
      </c>
      <c r="CR754" s="4">
        <f>(ROUND((ROUND(((ET754)*AV754*1),2)*BB754),2)+ROUND((ROUND(((AE754-(EU754))*AV754*1),2)*BS754),2))</f>
        <v>0</v>
      </c>
      <c r="CS754" s="4">
        <f>(ROUND((ROUND(((EU754)*AV754*1),2)*BS754),2)+ROUND((ROUND(((AE754-(EU754))*AV754*1),2)*BS754),2))</f>
        <v>0</v>
      </c>
      <c r="CT754" s="4">
        <f t="shared" si="979"/>
        <v>0</v>
      </c>
      <c r="CU754" s="4">
        <f t="shared" si="980"/>
        <v>0</v>
      </c>
      <c r="CV754" s="4">
        <f t="shared" si="981"/>
        <v>0</v>
      </c>
      <c r="CW754" s="4">
        <f t="shared" si="982"/>
        <v>0</v>
      </c>
      <c r="CX754" s="4">
        <f t="shared" si="983"/>
        <v>0</v>
      </c>
      <c r="CY754" s="4">
        <f>(ROUND((((S754+ROUND((ROUND(((EU754)*AV754*1),2)*BS754),2))*AT754)/100),2)+ROUND(((ROUND((ROUND(((AE754-(EU754))*AV754*1),2)*BS754),2)*AT754)/100),2))</f>
        <v>0</v>
      </c>
      <c r="CZ754" s="4">
        <f>(ROUND((((S754+ROUND((ROUND(((EU754)*AV754*1),2)*BS754),2))*AU754)/100),2)+ROUND(((ROUND((ROUND(((AE754-(EU754))*AV754*1),2)*BS754),2)*AU754)/100),2))</f>
        <v>0</v>
      </c>
      <c r="DA754" s="4"/>
      <c r="DB754" s="4"/>
      <c r="DC754" s="4" t="s">
        <v>3</v>
      </c>
      <c r="DD754" s="4" t="s">
        <v>3</v>
      </c>
      <c r="DE754" s="4" t="s">
        <v>3</v>
      </c>
      <c r="DF754" s="4" t="s">
        <v>3</v>
      </c>
      <c r="DG754" s="4" t="s">
        <v>3</v>
      </c>
      <c r="DH754" s="4" t="s">
        <v>3</v>
      </c>
      <c r="DI754" s="4" t="s">
        <v>3</v>
      </c>
      <c r="DJ754" s="4" t="s">
        <v>3</v>
      </c>
      <c r="DK754" s="4" t="s">
        <v>3</v>
      </c>
      <c r="DL754" s="4" t="s">
        <v>3</v>
      </c>
      <c r="DM754" s="4" t="s">
        <v>3</v>
      </c>
      <c r="DN754" s="4">
        <v>0</v>
      </c>
      <c r="DO754" s="4">
        <v>0</v>
      </c>
      <c r="DP754" s="4">
        <v>1</v>
      </c>
      <c r="DQ754" s="4">
        <v>1</v>
      </c>
      <c r="DR754" s="4"/>
      <c r="DS754" s="4"/>
      <c r="DT754" s="4"/>
      <c r="DU754" s="4">
        <v>1009</v>
      </c>
      <c r="DV754" s="4" t="s">
        <v>222</v>
      </c>
      <c r="DW754" s="4" t="s">
        <v>222</v>
      </c>
      <c r="DX754" s="4">
        <v>1</v>
      </c>
      <c r="DY754" s="4"/>
      <c r="DZ754" s="4" t="s">
        <v>3</v>
      </c>
      <c r="EA754" s="4" t="s">
        <v>3</v>
      </c>
      <c r="EB754" s="4" t="s">
        <v>3</v>
      </c>
      <c r="EC754" s="4" t="s">
        <v>3</v>
      </c>
      <c r="ED754" s="4"/>
      <c r="EE754" s="4">
        <v>57042918</v>
      </c>
      <c r="EF754" s="4">
        <v>30</v>
      </c>
      <c r="EG754" s="4" t="s">
        <v>110</v>
      </c>
      <c r="EH754" s="4">
        <v>0</v>
      </c>
      <c r="EI754" s="4" t="s">
        <v>3</v>
      </c>
      <c r="EJ754" s="4">
        <v>1</v>
      </c>
      <c r="EK754" s="4">
        <v>29</v>
      </c>
      <c r="EL754" s="4" t="s">
        <v>960</v>
      </c>
      <c r="EM754" s="4" t="s">
        <v>961</v>
      </c>
      <c r="EN754" s="4"/>
      <c r="EO754" s="4" t="s">
        <v>965</v>
      </c>
      <c r="EP754" s="4"/>
      <c r="EQ754" s="4">
        <v>1024</v>
      </c>
      <c r="ER754" s="4">
        <v>0</v>
      </c>
      <c r="ES754" s="4">
        <v>0</v>
      </c>
      <c r="ET754" s="4">
        <v>0</v>
      </c>
      <c r="EU754" s="4">
        <v>0</v>
      </c>
      <c r="EV754" s="4">
        <v>0</v>
      </c>
      <c r="EW754" s="4">
        <v>0</v>
      </c>
      <c r="EX754" s="4">
        <v>0</v>
      </c>
      <c r="EY754" s="4"/>
      <c r="EZ754" s="4"/>
      <c r="FA754" s="4"/>
      <c r="FB754" s="4"/>
      <c r="FC754" s="4"/>
      <c r="FD754" s="4"/>
      <c r="FE754" s="4"/>
      <c r="FF754" s="4"/>
      <c r="FG754" s="4"/>
      <c r="FH754" s="4"/>
      <c r="FI754" s="4"/>
      <c r="FJ754" s="4"/>
      <c r="FK754" s="4"/>
      <c r="FL754" s="4"/>
      <c r="FM754" s="4"/>
      <c r="FN754" s="4"/>
      <c r="FO754" s="4"/>
      <c r="FP754" s="4"/>
      <c r="FQ754" s="4">
        <v>0</v>
      </c>
      <c r="FR754" s="4">
        <v>0</v>
      </c>
      <c r="FS754" s="4">
        <v>0</v>
      </c>
      <c r="FT754" s="4"/>
      <c r="FU754" s="4"/>
      <c r="FV754" s="4"/>
      <c r="FW754" s="4"/>
      <c r="FX754" s="4">
        <v>97</v>
      </c>
      <c r="FY754" s="4">
        <v>55</v>
      </c>
      <c r="FZ754" s="4"/>
      <c r="GA754" s="4" t="s">
        <v>3</v>
      </c>
      <c r="GB754" s="4"/>
      <c r="GC754" s="4"/>
      <c r="GD754" s="4">
        <v>1</v>
      </c>
      <c r="GE754" s="4"/>
      <c r="GF754" s="4">
        <v>590017212</v>
      </c>
      <c r="GG754" s="4">
        <v>2</v>
      </c>
      <c r="GH754" s="4">
        <v>1</v>
      </c>
      <c r="GI754" s="4">
        <v>5</v>
      </c>
      <c r="GJ754" s="4">
        <v>0</v>
      </c>
      <c r="GK754" s="4">
        <v>0</v>
      </c>
      <c r="GL754" s="4">
        <f t="shared" si="984"/>
        <v>0</v>
      </c>
      <c r="GM754" s="4">
        <f t="shared" si="985"/>
        <v>0</v>
      </c>
      <c r="GN754" s="4">
        <f t="shared" si="986"/>
        <v>0</v>
      </c>
      <c r="GO754" s="4">
        <f t="shared" si="987"/>
        <v>0</v>
      </c>
      <c r="GP754" s="4">
        <f t="shared" si="988"/>
        <v>0</v>
      </c>
      <c r="GQ754" s="4"/>
      <c r="GR754" s="4">
        <v>0</v>
      </c>
      <c r="GS754" s="4">
        <v>0</v>
      </c>
      <c r="GT754" s="4">
        <v>0</v>
      </c>
      <c r="GU754" s="4" t="s">
        <v>3</v>
      </c>
      <c r="GV754" s="4">
        <f t="shared" si="989"/>
        <v>0</v>
      </c>
      <c r="GW754" s="4">
        <v>1</v>
      </c>
      <c r="GX754" s="4">
        <f t="shared" si="990"/>
        <v>0</v>
      </c>
      <c r="GY754" s="4"/>
      <c r="GZ754" s="4"/>
      <c r="HA754" s="4">
        <v>0</v>
      </c>
      <c r="HB754" s="4">
        <v>0</v>
      </c>
      <c r="HC754" s="4">
        <f t="shared" si="991"/>
        <v>0</v>
      </c>
      <c r="HD754" s="4"/>
      <c r="HE754" s="4" t="s">
        <v>3</v>
      </c>
      <c r="HF754" s="4" t="s">
        <v>3</v>
      </c>
      <c r="HG754" s="4"/>
      <c r="HH754" s="4"/>
      <c r="HI754" s="4"/>
      <c r="HJ754" s="4"/>
      <c r="HK754" s="4"/>
      <c r="HL754" s="4"/>
      <c r="HM754" s="4" t="s">
        <v>3</v>
      </c>
      <c r="HN754" s="4" t="s">
        <v>3</v>
      </c>
      <c r="HO754" s="4" t="s">
        <v>3</v>
      </c>
      <c r="HP754" s="4" t="s">
        <v>3</v>
      </c>
      <c r="HQ754" s="4" t="s">
        <v>3</v>
      </c>
      <c r="HR754" s="4"/>
      <c r="HS754" s="4">
        <v>0</v>
      </c>
      <c r="HT754" s="4"/>
      <c r="HU754" s="4"/>
      <c r="HV754" s="4"/>
      <c r="HW754" s="4"/>
      <c r="HX754" s="4"/>
      <c r="HY754" s="4"/>
      <c r="HZ754" s="4"/>
      <c r="IA754" s="4"/>
      <c r="IB754" s="4"/>
      <c r="IC754" s="4"/>
      <c r="ID754" s="4"/>
      <c r="IE754" s="4"/>
      <c r="IF754" s="4"/>
      <c r="IG754" s="4"/>
      <c r="IH754" s="4"/>
      <c r="II754" s="4"/>
      <c r="IJ754" s="4"/>
      <c r="IK754" s="4">
        <v>0</v>
      </c>
      <c r="IL754" s="4"/>
      <c r="IM754" s="4"/>
      <c r="IN754" s="4"/>
      <c r="IO754" s="4"/>
      <c r="IP754" s="4"/>
      <c r="IQ754" s="4"/>
      <c r="IR754" s="4"/>
      <c r="IS754" s="4"/>
      <c r="IT754" s="4"/>
      <c r="IU754" s="4"/>
    </row>
    <row r="755" spans="1:255" ht="409.5" x14ac:dyDescent="0.25">
      <c r="A755" s="3">
        <v>17</v>
      </c>
      <c r="B755" s="3">
        <v>1</v>
      </c>
      <c r="C755" s="3"/>
      <c r="D755" s="3"/>
      <c r="E755" s="3" t="s">
        <v>3</v>
      </c>
      <c r="F755" s="3" t="s">
        <v>966</v>
      </c>
      <c r="G755" s="3" t="s">
        <v>967</v>
      </c>
      <c r="H755" s="3" t="s">
        <v>968</v>
      </c>
      <c r="I755" s="3">
        <f>ROUND(14/100,9)</f>
        <v>0.14000000000000001</v>
      </c>
      <c r="J755" s="3">
        <v>0</v>
      </c>
      <c r="K755" s="3">
        <f>ROUND(14/100,9)</f>
        <v>0.14000000000000001</v>
      </c>
      <c r="L755" s="3"/>
      <c r="M755" s="3"/>
      <c r="N755" s="3"/>
      <c r="O755" s="3">
        <f t="shared" si="967"/>
        <v>248.21</v>
      </c>
      <c r="P755" s="3">
        <f t="shared" si="968"/>
        <v>49.12</v>
      </c>
      <c r="Q755" s="3">
        <f>(ROUND((ROUND((((ET755*1.2))*AV755*I755),2)*BB755),2)+ROUND((ROUND(((AE755-((EU755*1.2)))*AV755*I755),2)*BS755),2))</f>
        <v>58.62</v>
      </c>
      <c r="R755" s="3">
        <f>(ROUND((ROUND((((EU755*1.2))*AV755*I755),2)*BS755),2)+ROUND((ROUND(((AE755-((EU755*1.2)))*AV755*I755),2)*BS755),2))</f>
        <v>5.14</v>
      </c>
      <c r="S755" s="3">
        <f t="shared" si="969"/>
        <v>140.47</v>
      </c>
      <c r="T755" s="3">
        <f t="shared" si="970"/>
        <v>0</v>
      </c>
      <c r="U755" s="3">
        <f t="shared" si="971"/>
        <v>12.565845599999999</v>
      </c>
      <c r="V755" s="3">
        <f t="shared" si="972"/>
        <v>0</v>
      </c>
      <c r="W755" s="3">
        <f t="shared" si="973"/>
        <v>0</v>
      </c>
      <c r="X755" s="3">
        <f>(ROUND((((S755+ROUND((ROUND((((EU755*1.2))*AV755*I755),2)*BS755),2))*AT755)/100),2)+ROUND(((ROUND((ROUND(((AE755-((EU755*1.2)))*AV755*I755),2)*BS755),2)*AT755)/100),2))</f>
        <v>141.24</v>
      </c>
      <c r="Y755" s="3">
        <f>(ROUND((((S755+ROUND((ROUND((((EU755*1.2))*AV755*I755),2)*BS755),2))*AU755)/100),2)+ROUND(((ROUND((ROUND(((AE755-((EU755*1.2)))*AV755*I755),2)*BS755),2)*AU755)/100),2))</f>
        <v>74.260000000000005</v>
      </c>
      <c r="Z755" s="3"/>
      <c r="AA755" s="3">
        <v>-1</v>
      </c>
      <c r="AB755" s="3">
        <f t="shared" si="974"/>
        <v>1657.3920000000001</v>
      </c>
      <c r="AC755" s="3">
        <f>ROUND(((ES755*1)),6)</f>
        <v>324.60000000000002</v>
      </c>
      <c r="AD755" s="3">
        <f>ROUND(((((ET755*1.2))-((EU755*1.2)))+AE755),6)</f>
        <v>392.41199999999998</v>
      </c>
      <c r="AE755" s="3">
        <f>ROUND(((EU755*1.2)),6)</f>
        <v>34.44</v>
      </c>
      <c r="AF755" s="3">
        <f>ROUND(((EV755*1.2)),6)</f>
        <v>940.38</v>
      </c>
      <c r="AG755" s="3">
        <f t="shared" si="975"/>
        <v>0</v>
      </c>
      <c r="AH755" s="3">
        <f>((EW755*1.2))</f>
        <v>84.11999999999999</v>
      </c>
      <c r="AI755" s="3">
        <f>((EX755*1.2))</f>
        <v>0</v>
      </c>
      <c r="AJ755" s="3">
        <f t="shared" si="976"/>
        <v>0</v>
      </c>
      <c r="AK755" s="3">
        <v>1435.26</v>
      </c>
      <c r="AL755" s="3">
        <v>324.60000000000002</v>
      </c>
      <c r="AM755" s="3">
        <v>327.01</v>
      </c>
      <c r="AN755" s="3">
        <v>28.7</v>
      </c>
      <c r="AO755" s="3">
        <v>783.65</v>
      </c>
      <c r="AP755" s="3">
        <v>0</v>
      </c>
      <c r="AQ755" s="3">
        <v>70.099999999999994</v>
      </c>
      <c r="AR755" s="3">
        <v>0</v>
      </c>
      <c r="AS755" s="3">
        <v>0</v>
      </c>
      <c r="AT755" s="3">
        <v>97</v>
      </c>
      <c r="AU755" s="3">
        <v>51</v>
      </c>
      <c r="AV755" s="3">
        <v>1.0669999999999999</v>
      </c>
      <c r="AW755" s="3">
        <v>1.081</v>
      </c>
      <c r="AX755" s="3"/>
      <c r="AY755" s="3"/>
      <c r="AZ755" s="3">
        <v>1</v>
      </c>
      <c r="BA755" s="3">
        <v>1</v>
      </c>
      <c r="BB755" s="3">
        <v>1</v>
      </c>
      <c r="BC755" s="3">
        <v>1</v>
      </c>
      <c r="BD755" s="3" t="s">
        <v>3</v>
      </c>
      <c r="BE755" s="3" t="s">
        <v>3</v>
      </c>
      <c r="BF755" s="3" t="s">
        <v>3</v>
      </c>
      <c r="BG755" s="3" t="s">
        <v>3</v>
      </c>
      <c r="BH755" s="3">
        <v>0</v>
      </c>
      <c r="BI755" s="3">
        <v>2</v>
      </c>
      <c r="BJ755" s="3" t="s">
        <v>969</v>
      </c>
      <c r="BK755" s="3"/>
      <c r="BL755" s="3"/>
      <c r="BM755" s="3">
        <v>67</v>
      </c>
      <c r="BN755" s="3">
        <v>0</v>
      </c>
      <c r="BO755" s="3" t="s">
        <v>966</v>
      </c>
      <c r="BP755" s="3">
        <v>1</v>
      </c>
      <c r="BQ755" s="3">
        <v>40</v>
      </c>
      <c r="BR755" s="3">
        <v>0</v>
      </c>
      <c r="BS755" s="3">
        <v>1</v>
      </c>
      <c r="BT755" s="3">
        <v>1</v>
      </c>
      <c r="BU755" s="3">
        <v>1</v>
      </c>
      <c r="BV755" s="3">
        <v>1</v>
      </c>
      <c r="BW755" s="3">
        <v>1</v>
      </c>
      <c r="BX755" s="3">
        <v>1</v>
      </c>
      <c r="BY755" s="3" t="s">
        <v>3</v>
      </c>
      <c r="BZ755" s="3">
        <v>97</v>
      </c>
      <c r="CA755" s="3">
        <v>51</v>
      </c>
      <c r="CB755" s="3" t="s">
        <v>3</v>
      </c>
      <c r="CC755" s="3"/>
      <c r="CD755" s="3"/>
      <c r="CE755" s="3">
        <v>1566</v>
      </c>
      <c r="CF755" s="3">
        <v>0</v>
      </c>
      <c r="CG755" s="3">
        <v>0</v>
      </c>
      <c r="CH755" s="3"/>
      <c r="CI755" s="3"/>
      <c r="CJ755" s="3"/>
      <c r="CK755" s="3"/>
      <c r="CL755" s="3"/>
      <c r="CM755" s="3">
        <v>0</v>
      </c>
      <c r="CN755" s="9" t="s">
        <v>2491</v>
      </c>
      <c r="CO755" s="3">
        <v>0</v>
      </c>
      <c r="CP755" s="3">
        <f t="shared" si="977"/>
        <v>248.20999999999998</v>
      </c>
      <c r="CQ755" s="3">
        <f t="shared" si="978"/>
        <v>350.89</v>
      </c>
      <c r="CR755" s="3">
        <f>(ROUND((ROUND((((ET755*1.2))*AV755*1),2)*BB755),2)+ROUND((ROUND(((AE755-((EU755*1.2)))*AV755*1),2)*BS755),2))</f>
        <v>418.7</v>
      </c>
      <c r="CS755" s="3">
        <f>(ROUND((ROUND((((EU755*1.2))*AV755*1),2)*BS755),2)+ROUND((ROUND(((AE755-((EU755*1.2)))*AV755*1),2)*BS755),2))</f>
        <v>36.75</v>
      </c>
      <c r="CT755" s="3">
        <f t="shared" si="979"/>
        <v>1003.39</v>
      </c>
      <c r="CU755" s="3">
        <f t="shared" si="980"/>
        <v>0</v>
      </c>
      <c r="CV755" s="3">
        <f t="shared" si="981"/>
        <v>89.756039999999985</v>
      </c>
      <c r="CW755" s="3">
        <f t="shared" si="982"/>
        <v>0</v>
      </c>
      <c r="CX755" s="3">
        <f t="shared" si="983"/>
        <v>0</v>
      </c>
      <c r="CY755" s="3">
        <f>(ROUND((((S755+ROUND((ROUND((((EU755*1.2))*AV755*1),2)*BS755),2))*AT755)/100),2)+ROUND(((ROUND((ROUND(((AE755-((EU755*1.2)))*AV755*1),2)*BS755),2)*AT755)/100),2))</f>
        <v>171.9</v>
      </c>
      <c r="CZ755" s="3">
        <f>(ROUND((((S755+ROUND((ROUND((((EU755*1.2))*AV755*1),2)*BS755),2))*AU755)/100),2)+ROUND(((ROUND((ROUND(((AE755-((EU755*1.2)))*AV755*1),2)*BS755),2)*AU755)/100),2))</f>
        <v>90.38</v>
      </c>
      <c r="DA755" s="3"/>
      <c r="DB755" s="3">
        <v>179</v>
      </c>
      <c r="DC755" s="3" t="s">
        <v>3</v>
      </c>
      <c r="DD755" s="3" t="s">
        <v>22</v>
      </c>
      <c r="DE755" s="3" t="s">
        <v>42</v>
      </c>
      <c r="DF755" s="3" t="s">
        <v>42</v>
      </c>
      <c r="DG755" s="3" t="s">
        <v>42</v>
      </c>
      <c r="DH755" s="3" t="s">
        <v>3</v>
      </c>
      <c r="DI755" s="3" t="s">
        <v>42</v>
      </c>
      <c r="DJ755" s="3" t="s">
        <v>42</v>
      </c>
      <c r="DK755" s="3" t="s">
        <v>3</v>
      </c>
      <c r="DL755" s="3" t="s">
        <v>3</v>
      </c>
      <c r="DM755" s="3" t="s">
        <v>3</v>
      </c>
      <c r="DN755" s="3">
        <v>0</v>
      </c>
      <c r="DO755" s="3">
        <v>0</v>
      </c>
      <c r="DP755" s="3">
        <v>1</v>
      </c>
      <c r="DQ755" s="3">
        <v>1</v>
      </c>
      <c r="DR755" s="3"/>
      <c r="DS755" s="3"/>
      <c r="DT755" s="3"/>
      <c r="DU755" s="3">
        <v>1013</v>
      </c>
      <c r="DV755" s="3" t="s">
        <v>968</v>
      </c>
      <c r="DW755" s="3" t="s">
        <v>968</v>
      </c>
      <c r="DX755" s="3">
        <v>1</v>
      </c>
      <c r="DY755" s="3"/>
      <c r="DZ755" s="3" t="s">
        <v>3</v>
      </c>
      <c r="EA755" s="3" t="s">
        <v>3</v>
      </c>
      <c r="EB755" s="3" t="s">
        <v>3</v>
      </c>
      <c r="EC755" s="3" t="s">
        <v>3</v>
      </c>
      <c r="ED755" s="3"/>
      <c r="EE755" s="3">
        <v>57042957</v>
      </c>
      <c r="EF755" s="3">
        <v>40</v>
      </c>
      <c r="EG755" s="3" t="s">
        <v>33</v>
      </c>
      <c r="EH755" s="3">
        <v>0</v>
      </c>
      <c r="EI755" s="3" t="s">
        <v>3</v>
      </c>
      <c r="EJ755" s="3">
        <v>2</v>
      </c>
      <c r="EK755" s="3">
        <v>67</v>
      </c>
      <c r="EL755" s="3" t="s">
        <v>34</v>
      </c>
      <c r="EM755" s="3" t="s">
        <v>35</v>
      </c>
      <c r="EN755" s="3"/>
      <c r="EO755" s="3" t="s">
        <v>46</v>
      </c>
      <c r="EP755" s="3"/>
      <c r="EQ755" s="3">
        <v>1024</v>
      </c>
      <c r="ER755" s="3">
        <v>1435.26</v>
      </c>
      <c r="ES755" s="3">
        <v>324.60000000000002</v>
      </c>
      <c r="ET755" s="3">
        <v>327.01</v>
      </c>
      <c r="EU755" s="3">
        <v>28.7</v>
      </c>
      <c r="EV755" s="3">
        <v>783.65</v>
      </c>
      <c r="EW755" s="3">
        <v>70.099999999999994</v>
      </c>
      <c r="EX755" s="3">
        <v>0</v>
      </c>
      <c r="EY755" s="3">
        <v>0</v>
      </c>
      <c r="EZ755" s="3"/>
      <c r="FA755" s="3"/>
      <c r="FB755" s="3"/>
      <c r="FC755" s="3"/>
      <c r="FD755" s="3"/>
      <c r="FE755" s="3"/>
      <c r="FF755" s="3"/>
      <c r="FG755" s="3"/>
      <c r="FH755" s="3"/>
      <c r="FI755" s="3"/>
      <c r="FJ755" s="3"/>
      <c r="FK755" s="3"/>
      <c r="FL755" s="3"/>
      <c r="FM755" s="3"/>
      <c r="FN755" s="3"/>
      <c r="FO755" s="3"/>
      <c r="FP755" s="3"/>
      <c r="FQ755" s="3">
        <v>0</v>
      </c>
      <c r="FR755" s="3">
        <v>0</v>
      </c>
      <c r="FS755" s="3">
        <v>0</v>
      </c>
      <c r="FT755" s="3"/>
      <c r="FU755" s="3"/>
      <c r="FV755" s="3"/>
      <c r="FW755" s="3"/>
      <c r="FX755" s="3">
        <v>97</v>
      </c>
      <c r="FY755" s="3">
        <v>51</v>
      </c>
      <c r="FZ755" s="3"/>
      <c r="GA755" s="3" t="s">
        <v>3</v>
      </c>
      <c r="GB755" s="3"/>
      <c r="GC755" s="3"/>
      <c r="GD755" s="3">
        <v>1</v>
      </c>
      <c r="GE755" s="3"/>
      <c r="GF755" s="3">
        <v>-1954261391</v>
      </c>
      <c r="GG755" s="3">
        <v>2</v>
      </c>
      <c r="GH755" s="3">
        <v>1</v>
      </c>
      <c r="GI755" s="3">
        <v>2</v>
      </c>
      <c r="GJ755" s="3">
        <v>0</v>
      </c>
      <c r="GK755" s="3">
        <v>0</v>
      </c>
      <c r="GL755" s="3">
        <f t="shared" si="984"/>
        <v>0</v>
      </c>
      <c r="GM755" s="3">
        <f t="shared" si="985"/>
        <v>463.71</v>
      </c>
      <c r="GN755" s="3">
        <f t="shared" si="986"/>
        <v>0</v>
      </c>
      <c r="GO755" s="3">
        <f t="shared" si="987"/>
        <v>463.71</v>
      </c>
      <c r="GP755" s="3">
        <f t="shared" si="988"/>
        <v>0</v>
      </c>
      <c r="GQ755" s="3"/>
      <c r="GR755" s="3">
        <v>0</v>
      </c>
      <c r="GS755" s="3">
        <v>3</v>
      </c>
      <c r="GT755" s="3">
        <v>0</v>
      </c>
      <c r="GU755" s="3" t="s">
        <v>3</v>
      </c>
      <c r="GV755" s="3">
        <f t="shared" si="989"/>
        <v>0</v>
      </c>
      <c r="GW755" s="3">
        <v>1</v>
      </c>
      <c r="GX755" s="3">
        <f t="shared" si="990"/>
        <v>0</v>
      </c>
      <c r="GY755" s="3"/>
      <c r="GZ755" s="3"/>
      <c r="HA755" s="3">
        <v>0</v>
      </c>
      <c r="HB755" s="3">
        <v>0</v>
      </c>
      <c r="HC755" s="3">
        <f t="shared" si="991"/>
        <v>0</v>
      </c>
      <c r="HD755" s="3"/>
      <c r="HE755" s="3" t="s">
        <v>3</v>
      </c>
      <c r="HF755" s="3" t="s">
        <v>3</v>
      </c>
      <c r="HG755" s="3"/>
      <c r="HH755" s="3"/>
      <c r="HI755" s="3"/>
      <c r="HJ755" s="3"/>
      <c r="HK755" s="3"/>
      <c r="HL755" s="3"/>
      <c r="HM755" s="3" t="s">
        <v>3</v>
      </c>
      <c r="HN755" s="3" t="s">
        <v>3</v>
      </c>
      <c r="HO755" s="3" t="s">
        <v>3</v>
      </c>
      <c r="HP755" s="3" t="s">
        <v>3</v>
      </c>
      <c r="HQ755" s="3" t="s">
        <v>3</v>
      </c>
      <c r="HR755" s="3"/>
      <c r="HS755" s="3">
        <v>0</v>
      </c>
      <c r="HT755" s="3"/>
      <c r="HU755" s="3"/>
      <c r="HV755" s="3"/>
      <c r="HW755" s="3"/>
      <c r="HX755" s="3"/>
      <c r="HY755" s="3"/>
      <c r="HZ755" s="3"/>
      <c r="IA755" s="3"/>
      <c r="IB755" s="3"/>
      <c r="IC755" s="3"/>
      <c r="ID755" s="3"/>
      <c r="IE755" s="3"/>
      <c r="IF755" s="3"/>
      <c r="IG755" s="3"/>
      <c r="IH755" s="3"/>
      <c r="II755" s="3"/>
      <c r="IJ755" s="3"/>
      <c r="IK755" s="3">
        <v>0</v>
      </c>
      <c r="IL755" s="3"/>
      <c r="IM755" s="3"/>
      <c r="IN755" s="3"/>
      <c r="IO755" s="3"/>
      <c r="IP755" s="3"/>
      <c r="IQ755" s="3"/>
      <c r="IR755" s="3"/>
      <c r="IS755" s="3"/>
      <c r="IT755" s="3"/>
      <c r="IU755" s="3"/>
    </row>
    <row r="756" spans="1:255" ht="409.5" x14ac:dyDescent="0.25">
      <c r="A756" s="4">
        <v>17</v>
      </c>
      <c r="B756" s="4">
        <v>1</v>
      </c>
      <c r="C756" s="4"/>
      <c r="D756" s="4"/>
      <c r="E756" s="4" t="s">
        <v>3</v>
      </c>
      <c r="F756" s="4" t="s">
        <v>966</v>
      </c>
      <c r="G756" s="4" t="s">
        <v>967</v>
      </c>
      <c r="H756" s="4" t="s">
        <v>968</v>
      </c>
      <c r="I756" s="4">
        <f>ROUND(14/100,9)</f>
        <v>0.14000000000000001</v>
      </c>
      <c r="J756" s="4">
        <v>0</v>
      </c>
      <c r="K756" s="4">
        <f>ROUND(14/100,9)</f>
        <v>0.14000000000000001</v>
      </c>
      <c r="L756" s="4"/>
      <c r="M756" s="4"/>
      <c r="N756" s="4"/>
      <c r="O756" s="4">
        <f t="shared" si="967"/>
        <v>8812.51</v>
      </c>
      <c r="P756" s="4">
        <f t="shared" si="968"/>
        <v>363</v>
      </c>
      <c r="Q756" s="4">
        <f>(ROUND((ROUND((((ET756*1.2))*AV756*I756),2)*BB756),2)+ROUND((ROUND(((AE756-((EU756*1.2)))*AV756*I756),2)*BS756),2))</f>
        <v>534.03</v>
      </c>
      <c r="R756" s="4">
        <f>(ROUND((ROUND((((EU756*1.2))*AV756*I756),2)*BS756),2)+ROUND((ROUND(((AE756-((EU756*1.2)))*AV756*I756),2)*BS756),2))</f>
        <v>289.64</v>
      </c>
      <c r="S756" s="4">
        <f t="shared" si="969"/>
        <v>7915.48</v>
      </c>
      <c r="T756" s="4">
        <f t="shared" si="970"/>
        <v>0</v>
      </c>
      <c r="U756" s="4">
        <f t="shared" si="971"/>
        <v>12.565845599999999</v>
      </c>
      <c r="V756" s="4">
        <f t="shared" si="972"/>
        <v>0</v>
      </c>
      <c r="W756" s="4">
        <f t="shared" si="973"/>
        <v>0</v>
      </c>
      <c r="X756" s="4">
        <f>(ROUND((((S756+ROUND((ROUND((((EU756*1.2))*AV756*I756),2)*BS756),2))*AT756)/100),2)+ROUND(((ROUND((ROUND(((AE756-((EU756*1.2)))*AV756*I756),2)*BS756),2)*AT756)/100),2))</f>
        <v>7958.97</v>
      </c>
      <c r="Y756" s="4">
        <f>(ROUND((((S756+ROUND((ROUND((((EU756*1.2))*AV756*I756),2)*BS756),2))*AU756)/100),2)+ROUND(((ROUND((ROUND(((AE756-((EU756*1.2)))*AV756*I756),2)*BS756),2)*AU756)/100),2))</f>
        <v>4184.6099999999997</v>
      </c>
      <c r="Z756" s="4"/>
      <c r="AA756" s="4">
        <v>-1</v>
      </c>
      <c r="AB756" s="4">
        <f t="shared" si="974"/>
        <v>1657.3920000000001</v>
      </c>
      <c r="AC756" s="4">
        <f>ROUND(((ES756*1)),6)</f>
        <v>324.60000000000002</v>
      </c>
      <c r="AD756" s="4">
        <f>ROUND(((((ET756*1.2))-((EU756*1.2)))+AE756),6)</f>
        <v>392.41199999999998</v>
      </c>
      <c r="AE756" s="4">
        <f>ROUND(((EU756*1.2)),6)</f>
        <v>34.44</v>
      </c>
      <c r="AF756" s="4">
        <f>ROUND(((EV756*1.2)),6)</f>
        <v>940.38</v>
      </c>
      <c r="AG756" s="4">
        <f t="shared" si="975"/>
        <v>0</v>
      </c>
      <c r="AH756" s="4">
        <f>((EW756*1.2))</f>
        <v>84.11999999999999</v>
      </c>
      <c r="AI756" s="4">
        <f>((EX756*1.2))</f>
        <v>0</v>
      </c>
      <c r="AJ756" s="4">
        <f t="shared" si="976"/>
        <v>0</v>
      </c>
      <c r="AK756" s="4">
        <v>1435.26</v>
      </c>
      <c r="AL756" s="4">
        <v>324.60000000000002</v>
      </c>
      <c r="AM756" s="4">
        <v>327.01</v>
      </c>
      <c r="AN756" s="4">
        <v>28.7</v>
      </c>
      <c r="AO756" s="4">
        <v>783.65</v>
      </c>
      <c r="AP756" s="4">
        <v>0</v>
      </c>
      <c r="AQ756" s="4">
        <v>70.099999999999994</v>
      </c>
      <c r="AR756" s="4">
        <v>0</v>
      </c>
      <c r="AS756" s="4">
        <v>0</v>
      </c>
      <c r="AT756" s="4">
        <v>97</v>
      </c>
      <c r="AU756" s="4">
        <v>51</v>
      </c>
      <c r="AV756" s="4">
        <v>1.0669999999999999</v>
      </c>
      <c r="AW756" s="4">
        <v>1.081</v>
      </c>
      <c r="AX756" s="4"/>
      <c r="AY756" s="4"/>
      <c r="AZ756" s="4">
        <v>1</v>
      </c>
      <c r="BA756" s="4">
        <v>56.35</v>
      </c>
      <c r="BB756" s="4">
        <v>9.11</v>
      </c>
      <c r="BC756" s="4">
        <v>7.39</v>
      </c>
      <c r="BD756" s="4" t="s">
        <v>3</v>
      </c>
      <c r="BE756" s="4" t="s">
        <v>3</v>
      </c>
      <c r="BF756" s="4" t="s">
        <v>3</v>
      </c>
      <c r="BG756" s="4" t="s">
        <v>3</v>
      </c>
      <c r="BH756" s="4">
        <v>0</v>
      </c>
      <c r="BI756" s="4">
        <v>2</v>
      </c>
      <c r="BJ756" s="4" t="s">
        <v>969</v>
      </c>
      <c r="BK756" s="4"/>
      <c r="BL756" s="4"/>
      <c r="BM756" s="4">
        <v>67</v>
      </c>
      <c r="BN756" s="4">
        <v>0</v>
      </c>
      <c r="BO756" s="4" t="s">
        <v>966</v>
      </c>
      <c r="BP756" s="4">
        <v>1</v>
      </c>
      <c r="BQ756" s="4">
        <v>40</v>
      </c>
      <c r="BR756" s="4">
        <v>0</v>
      </c>
      <c r="BS756" s="4">
        <v>56.35</v>
      </c>
      <c r="BT756" s="4">
        <v>1</v>
      </c>
      <c r="BU756" s="4">
        <v>1</v>
      </c>
      <c r="BV756" s="4">
        <v>1</v>
      </c>
      <c r="BW756" s="4">
        <v>1</v>
      </c>
      <c r="BX756" s="4">
        <v>1</v>
      </c>
      <c r="BY756" s="4" t="s">
        <v>3</v>
      </c>
      <c r="BZ756" s="4">
        <v>97</v>
      </c>
      <c r="CA756" s="4">
        <v>51</v>
      </c>
      <c r="CB756" s="4" t="s">
        <v>3</v>
      </c>
      <c r="CC756" s="4"/>
      <c r="CD756" s="4"/>
      <c r="CE756" s="4">
        <v>1566</v>
      </c>
      <c r="CF756" s="4">
        <v>0</v>
      </c>
      <c r="CG756" s="4">
        <v>0</v>
      </c>
      <c r="CH756" s="4"/>
      <c r="CI756" s="4"/>
      <c r="CJ756" s="4"/>
      <c r="CK756" s="4"/>
      <c r="CL756" s="4"/>
      <c r="CM756" s="4">
        <v>0</v>
      </c>
      <c r="CN756" s="10" t="s">
        <v>2491</v>
      </c>
      <c r="CO756" s="4">
        <v>0</v>
      </c>
      <c r="CP756" s="4">
        <f t="shared" si="977"/>
        <v>8812.51</v>
      </c>
      <c r="CQ756" s="4">
        <f t="shared" si="978"/>
        <v>2593.08</v>
      </c>
      <c r="CR756" s="4">
        <f>(ROUND((ROUND((((ET756*1.2))*AV756*1),2)*BB756),2)+ROUND((ROUND(((AE756-((EU756*1.2)))*AV756*1),2)*BS756),2))</f>
        <v>3814.36</v>
      </c>
      <c r="CS756" s="4">
        <f>(ROUND((ROUND((((EU756*1.2))*AV756*1),2)*BS756),2)+ROUND((ROUND(((AE756-((EU756*1.2)))*AV756*1),2)*BS756),2))</f>
        <v>2070.86</v>
      </c>
      <c r="CT756" s="4">
        <f t="shared" si="979"/>
        <v>56541.03</v>
      </c>
      <c r="CU756" s="4">
        <f t="shared" si="980"/>
        <v>0</v>
      </c>
      <c r="CV756" s="4">
        <f t="shared" si="981"/>
        <v>89.756039999999985</v>
      </c>
      <c r="CW756" s="4">
        <f t="shared" si="982"/>
        <v>0</v>
      </c>
      <c r="CX756" s="4">
        <f t="shared" si="983"/>
        <v>0</v>
      </c>
      <c r="CY756" s="4">
        <f>(ROUND((((S756+ROUND((ROUND((((EU756*1.2))*AV756*1),2)*BS756),2))*AT756)/100),2)+ROUND(((ROUND((ROUND(((AE756-((EU756*1.2)))*AV756*1),2)*BS756),2)*AT756)/100),2))</f>
        <v>9686.75</v>
      </c>
      <c r="CZ756" s="4">
        <f>(ROUND((((S756+ROUND((ROUND((((EU756*1.2))*AV756*1),2)*BS756),2))*AU756)/100),2)+ROUND(((ROUND((ROUND(((AE756-((EU756*1.2)))*AV756*1),2)*BS756),2)*AU756)/100),2))</f>
        <v>5093.03</v>
      </c>
      <c r="DA756" s="4"/>
      <c r="DB756" s="4">
        <v>180</v>
      </c>
      <c r="DC756" s="4" t="s">
        <v>3</v>
      </c>
      <c r="DD756" s="4" t="s">
        <v>22</v>
      </c>
      <c r="DE756" s="4" t="s">
        <v>42</v>
      </c>
      <c r="DF756" s="4" t="s">
        <v>42</v>
      </c>
      <c r="DG756" s="4" t="s">
        <v>42</v>
      </c>
      <c r="DH756" s="4" t="s">
        <v>3</v>
      </c>
      <c r="DI756" s="4" t="s">
        <v>42</v>
      </c>
      <c r="DJ756" s="4" t="s">
        <v>42</v>
      </c>
      <c r="DK756" s="4" t="s">
        <v>3</v>
      </c>
      <c r="DL756" s="4" t="s">
        <v>3</v>
      </c>
      <c r="DM756" s="4" t="s">
        <v>3</v>
      </c>
      <c r="DN756" s="4">
        <v>0</v>
      </c>
      <c r="DO756" s="4">
        <v>0</v>
      </c>
      <c r="DP756" s="4">
        <v>1</v>
      </c>
      <c r="DQ756" s="4">
        <v>1</v>
      </c>
      <c r="DR756" s="4"/>
      <c r="DS756" s="4"/>
      <c r="DT756" s="4"/>
      <c r="DU756" s="4">
        <v>1013</v>
      </c>
      <c r="DV756" s="4" t="s">
        <v>968</v>
      </c>
      <c r="DW756" s="4" t="s">
        <v>968</v>
      </c>
      <c r="DX756" s="4">
        <v>1</v>
      </c>
      <c r="DY756" s="4"/>
      <c r="DZ756" s="4" t="s">
        <v>3</v>
      </c>
      <c r="EA756" s="4" t="s">
        <v>3</v>
      </c>
      <c r="EB756" s="4" t="s">
        <v>3</v>
      </c>
      <c r="EC756" s="4" t="s">
        <v>3</v>
      </c>
      <c r="ED756" s="4"/>
      <c r="EE756" s="4">
        <v>57042957</v>
      </c>
      <c r="EF756" s="4">
        <v>40</v>
      </c>
      <c r="EG756" s="4" t="s">
        <v>33</v>
      </c>
      <c r="EH756" s="4">
        <v>0</v>
      </c>
      <c r="EI756" s="4" t="s">
        <v>3</v>
      </c>
      <c r="EJ756" s="4">
        <v>2</v>
      </c>
      <c r="EK756" s="4">
        <v>67</v>
      </c>
      <c r="EL756" s="4" t="s">
        <v>34</v>
      </c>
      <c r="EM756" s="4" t="s">
        <v>35</v>
      </c>
      <c r="EN756" s="4"/>
      <c r="EO756" s="4" t="s">
        <v>46</v>
      </c>
      <c r="EP756" s="4"/>
      <c r="EQ756" s="4">
        <v>1024</v>
      </c>
      <c r="ER756" s="4">
        <v>1435.26</v>
      </c>
      <c r="ES756" s="4">
        <v>324.60000000000002</v>
      </c>
      <c r="ET756" s="4">
        <v>327.01</v>
      </c>
      <c r="EU756" s="4">
        <v>28.7</v>
      </c>
      <c r="EV756" s="4">
        <v>783.65</v>
      </c>
      <c r="EW756" s="4">
        <v>70.099999999999994</v>
      </c>
      <c r="EX756" s="4">
        <v>0</v>
      </c>
      <c r="EY756" s="4">
        <v>0</v>
      </c>
      <c r="EZ756" s="4"/>
      <c r="FA756" s="4"/>
      <c r="FB756" s="4"/>
      <c r="FC756" s="4"/>
      <c r="FD756" s="4"/>
      <c r="FE756" s="4"/>
      <c r="FF756" s="4"/>
      <c r="FG756" s="4"/>
      <c r="FH756" s="4"/>
      <c r="FI756" s="4"/>
      <c r="FJ756" s="4"/>
      <c r="FK756" s="4"/>
      <c r="FL756" s="4"/>
      <c r="FM756" s="4"/>
      <c r="FN756" s="4"/>
      <c r="FO756" s="4"/>
      <c r="FP756" s="4"/>
      <c r="FQ756" s="4">
        <v>0</v>
      </c>
      <c r="FR756" s="4">
        <v>0</v>
      </c>
      <c r="FS756" s="4">
        <v>0</v>
      </c>
      <c r="FT756" s="4"/>
      <c r="FU756" s="4"/>
      <c r="FV756" s="4"/>
      <c r="FW756" s="4"/>
      <c r="FX756" s="4">
        <v>97</v>
      </c>
      <c r="FY756" s="4">
        <v>51</v>
      </c>
      <c r="FZ756" s="4"/>
      <c r="GA756" s="4" t="s">
        <v>3</v>
      </c>
      <c r="GB756" s="4"/>
      <c r="GC756" s="4"/>
      <c r="GD756" s="4">
        <v>1</v>
      </c>
      <c r="GE756" s="4"/>
      <c r="GF756" s="4">
        <v>-1954261391</v>
      </c>
      <c r="GG756" s="4">
        <v>2</v>
      </c>
      <c r="GH756" s="4">
        <v>1</v>
      </c>
      <c r="GI756" s="4">
        <v>2</v>
      </c>
      <c r="GJ756" s="4">
        <v>0</v>
      </c>
      <c r="GK756" s="4">
        <v>0</v>
      </c>
      <c r="GL756" s="4">
        <f t="shared" si="984"/>
        <v>0</v>
      </c>
      <c r="GM756" s="4">
        <f t="shared" si="985"/>
        <v>20956.09</v>
      </c>
      <c r="GN756" s="4">
        <f t="shared" si="986"/>
        <v>0</v>
      </c>
      <c r="GO756" s="4">
        <f t="shared" si="987"/>
        <v>20956.09</v>
      </c>
      <c r="GP756" s="4">
        <f t="shared" si="988"/>
        <v>0</v>
      </c>
      <c r="GQ756" s="4"/>
      <c r="GR756" s="4">
        <v>0</v>
      </c>
      <c r="GS756" s="4">
        <v>0</v>
      </c>
      <c r="GT756" s="4">
        <v>0</v>
      </c>
      <c r="GU756" s="4" t="s">
        <v>3</v>
      </c>
      <c r="GV756" s="4">
        <f t="shared" si="989"/>
        <v>0</v>
      </c>
      <c r="GW756" s="4">
        <v>1</v>
      </c>
      <c r="GX756" s="4">
        <f t="shared" si="990"/>
        <v>0</v>
      </c>
      <c r="GY756" s="4"/>
      <c r="GZ756" s="4"/>
      <c r="HA756" s="4">
        <v>0</v>
      </c>
      <c r="HB756" s="4">
        <v>0</v>
      </c>
      <c r="HC756" s="4">
        <f t="shared" si="991"/>
        <v>0</v>
      </c>
      <c r="HD756" s="4"/>
      <c r="HE756" s="4" t="s">
        <v>3</v>
      </c>
      <c r="HF756" s="4" t="s">
        <v>3</v>
      </c>
      <c r="HG756" s="4"/>
      <c r="HH756" s="4"/>
      <c r="HI756" s="4"/>
      <c r="HJ756" s="4"/>
      <c r="HK756" s="4"/>
      <c r="HL756" s="4"/>
      <c r="HM756" s="4" t="s">
        <v>3</v>
      </c>
      <c r="HN756" s="4" t="s">
        <v>3</v>
      </c>
      <c r="HO756" s="4" t="s">
        <v>3</v>
      </c>
      <c r="HP756" s="4" t="s">
        <v>3</v>
      </c>
      <c r="HQ756" s="4" t="s">
        <v>3</v>
      </c>
      <c r="HR756" s="4"/>
      <c r="HS756" s="4">
        <v>0</v>
      </c>
      <c r="HT756" s="4"/>
      <c r="HU756" s="4"/>
      <c r="HV756" s="4"/>
      <c r="HW756" s="4"/>
      <c r="HX756" s="4"/>
      <c r="HY756" s="4"/>
      <c r="HZ756" s="4"/>
      <c r="IA756" s="4"/>
      <c r="IB756" s="4"/>
      <c r="IC756" s="4"/>
      <c r="ID756" s="4"/>
      <c r="IE756" s="4"/>
      <c r="IF756" s="4"/>
      <c r="IG756" s="4"/>
      <c r="IH756" s="4"/>
      <c r="II756" s="4"/>
      <c r="IJ756" s="4"/>
      <c r="IK756" s="4">
        <v>0</v>
      </c>
      <c r="IL756" s="4"/>
      <c r="IM756" s="4"/>
      <c r="IN756" s="4"/>
      <c r="IO756" s="4"/>
      <c r="IP756" s="4"/>
      <c r="IQ756" s="4"/>
      <c r="IR756" s="4"/>
      <c r="IS756" s="4"/>
      <c r="IT756" s="4"/>
      <c r="IU756" s="4"/>
    </row>
    <row r="757" spans="1:255" ht="409.5" x14ac:dyDescent="0.25">
      <c r="A757" s="3">
        <v>18</v>
      </c>
      <c r="B757" s="3">
        <v>1</v>
      </c>
      <c r="C757" s="3"/>
      <c r="D757" s="3"/>
      <c r="E757" s="3" t="s">
        <v>3</v>
      </c>
      <c r="F757" s="3" t="s">
        <v>970</v>
      </c>
      <c r="G757" s="3" t="s">
        <v>971</v>
      </c>
      <c r="H757" s="3" t="s">
        <v>656</v>
      </c>
      <c r="I757" s="3">
        <f>I755*J757</f>
        <v>14</v>
      </c>
      <c r="J757" s="3">
        <v>99.999999999999986</v>
      </c>
      <c r="K757" s="3">
        <v>100</v>
      </c>
      <c r="L757" s="3"/>
      <c r="M757" s="3"/>
      <c r="N757" s="3"/>
      <c r="O757" s="3">
        <f t="shared" si="967"/>
        <v>0</v>
      </c>
      <c r="P757" s="3">
        <f t="shared" si="968"/>
        <v>0</v>
      </c>
      <c r="Q757" s="3">
        <f>(ROUND((ROUND(((ET757)*AV757*I757),2)*BB757),2)+ROUND((ROUND(((AE757-(EU757))*AV757*I757),2)*BS757),2))</f>
        <v>0</v>
      </c>
      <c r="R757" s="3">
        <f>(ROUND((ROUND(((EU757)*AV757*I757),2)*BS757),2)+ROUND((ROUND(((AE757-(EU757))*AV757*I757),2)*BS757),2))</f>
        <v>0</v>
      </c>
      <c r="S757" s="3">
        <f t="shared" si="969"/>
        <v>0</v>
      </c>
      <c r="T757" s="3">
        <f t="shared" si="970"/>
        <v>0</v>
      </c>
      <c r="U757" s="3">
        <f t="shared" si="971"/>
        <v>0</v>
      </c>
      <c r="V757" s="3">
        <f t="shared" si="972"/>
        <v>0</v>
      </c>
      <c r="W757" s="3">
        <f t="shared" si="973"/>
        <v>0</v>
      </c>
      <c r="X757" s="3">
        <f>(ROUND((((S757+ROUND((ROUND(((EU757)*AV757*I757),2)*BS757),2))*AT757)/100),2)+ROUND(((ROUND((ROUND(((AE757-(EU757))*AV757*I757),2)*BS757),2)*AT757)/100),2))</f>
        <v>0</v>
      </c>
      <c r="Y757" s="3">
        <f>(ROUND((((S757+ROUND((ROUND(((EU757)*AV757*I757),2)*BS757),2))*AU757)/100),2)+ROUND(((ROUND((ROUND(((AE757-(EU757))*AV757*I757),2)*BS757),2)*AU757)/100),2))</f>
        <v>0</v>
      </c>
      <c r="Z757" s="3"/>
      <c r="AA757" s="3">
        <v>-1</v>
      </c>
      <c r="AB757" s="3">
        <f t="shared" si="974"/>
        <v>0</v>
      </c>
      <c r="AC757" s="3">
        <f>ROUND((ES757),6)</f>
        <v>0</v>
      </c>
      <c r="AD757" s="3">
        <f>ROUND((((ET757)-(EU757))+AE757),6)</f>
        <v>0</v>
      </c>
      <c r="AE757" s="3">
        <f>ROUND((EU757),6)</f>
        <v>0</v>
      </c>
      <c r="AF757" s="3">
        <f>ROUND((EV757),6)</f>
        <v>0</v>
      </c>
      <c r="AG757" s="3">
        <f t="shared" si="975"/>
        <v>0</v>
      </c>
      <c r="AH757" s="3">
        <f>(EW757)</f>
        <v>0</v>
      </c>
      <c r="AI757" s="3">
        <f>(EX757)</f>
        <v>0</v>
      </c>
      <c r="AJ757" s="3">
        <f t="shared" si="976"/>
        <v>0</v>
      </c>
      <c r="AK757" s="3">
        <v>0</v>
      </c>
      <c r="AL757" s="3">
        <v>0</v>
      </c>
      <c r="AM757" s="3">
        <v>0</v>
      </c>
      <c r="AN757" s="3">
        <v>0</v>
      </c>
      <c r="AO757" s="3">
        <v>0</v>
      </c>
      <c r="AP757" s="3">
        <v>0</v>
      </c>
      <c r="AQ757" s="3">
        <v>0</v>
      </c>
      <c r="AR757" s="3">
        <v>0</v>
      </c>
      <c r="AS757" s="3">
        <v>0</v>
      </c>
      <c r="AT757" s="3">
        <v>97</v>
      </c>
      <c r="AU757" s="3">
        <v>51</v>
      </c>
      <c r="AV757" s="3">
        <v>1</v>
      </c>
      <c r="AW757" s="3">
        <v>1.081</v>
      </c>
      <c r="AX757" s="3"/>
      <c r="AY757" s="3"/>
      <c r="AZ757" s="3">
        <v>1</v>
      </c>
      <c r="BA757" s="3">
        <v>1</v>
      </c>
      <c r="BB757" s="3">
        <v>1</v>
      </c>
      <c r="BC757" s="3">
        <v>1</v>
      </c>
      <c r="BD757" s="3" t="s">
        <v>3</v>
      </c>
      <c r="BE757" s="3" t="s">
        <v>3</v>
      </c>
      <c r="BF757" s="3" t="s">
        <v>3</v>
      </c>
      <c r="BG757" s="3" t="s">
        <v>3</v>
      </c>
      <c r="BH757" s="3">
        <v>3</v>
      </c>
      <c r="BI757" s="3">
        <v>2</v>
      </c>
      <c r="BJ757" s="3" t="s">
        <v>3</v>
      </c>
      <c r="BK757" s="3"/>
      <c r="BL757" s="3"/>
      <c r="BM757" s="3">
        <v>67</v>
      </c>
      <c r="BN757" s="3">
        <v>0</v>
      </c>
      <c r="BO757" s="3" t="s">
        <v>3</v>
      </c>
      <c r="BP757" s="3">
        <v>0</v>
      </c>
      <c r="BQ757" s="3">
        <v>40</v>
      </c>
      <c r="BR757" s="3">
        <v>0</v>
      </c>
      <c r="BS757" s="3">
        <v>1</v>
      </c>
      <c r="BT757" s="3">
        <v>1</v>
      </c>
      <c r="BU757" s="3">
        <v>1</v>
      </c>
      <c r="BV757" s="3">
        <v>1</v>
      </c>
      <c r="BW757" s="3">
        <v>1</v>
      </c>
      <c r="BX757" s="3">
        <v>1</v>
      </c>
      <c r="BY757" s="3" t="s">
        <v>3</v>
      </c>
      <c r="BZ757" s="3">
        <v>97</v>
      </c>
      <c r="CA757" s="3">
        <v>51</v>
      </c>
      <c r="CB757" s="3" t="s">
        <v>3</v>
      </c>
      <c r="CC757" s="3"/>
      <c r="CD757" s="3"/>
      <c r="CE757" s="3">
        <v>1566</v>
      </c>
      <c r="CF757" s="3">
        <v>0</v>
      </c>
      <c r="CG757" s="3">
        <v>0</v>
      </c>
      <c r="CH757" s="3"/>
      <c r="CI757" s="3"/>
      <c r="CJ757" s="3"/>
      <c r="CK757" s="3"/>
      <c r="CL757" s="3"/>
      <c r="CM757" s="3">
        <v>0</v>
      </c>
      <c r="CN757" s="9" t="s">
        <v>2529</v>
      </c>
      <c r="CO757" s="3">
        <v>0</v>
      </c>
      <c r="CP757" s="3">
        <f t="shared" si="977"/>
        <v>0</v>
      </c>
      <c r="CQ757" s="3">
        <f t="shared" si="978"/>
        <v>0</v>
      </c>
      <c r="CR757" s="3">
        <f>(ROUND((ROUND(((ET757)*AV757*1),2)*BB757),2)+ROUND((ROUND(((AE757-(EU757))*AV757*1),2)*BS757),2))</f>
        <v>0</v>
      </c>
      <c r="CS757" s="3">
        <f>(ROUND((ROUND(((EU757)*AV757*1),2)*BS757),2)+ROUND((ROUND(((AE757-(EU757))*AV757*1),2)*BS757),2))</f>
        <v>0</v>
      </c>
      <c r="CT757" s="3">
        <f t="shared" si="979"/>
        <v>0</v>
      </c>
      <c r="CU757" s="3">
        <f t="shared" si="980"/>
        <v>0</v>
      </c>
      <c r="CV757" s="3">
        <f t="shared" si="981"/>
        <v>0</v>
      </c>
      <c r="CW757" s="3">
        <f t="shared" si="982"/>
        <v>0</v>
      </c>
      <c r="CX757" s="3">
        <f t="shared" si="983"/>
        <v>0</v>
      </c>
      <c r="CY757" s="3">
        <f>(ROUND((((S757+ROUND((ROUND(((EU757)*AV757*1),2)*BS757),2))*AT757)/100),2)+ROUND(((ROUND((ROUND(((AE757-(EU757))*AV757*1),2)*BS757),2)*AT757)/100),2))</f>
        <v>0</v>
      </c>
      <c r="CZ757" s="3">
        <f>(ROUND((((S757+ROUND((ROUND(((EU757)*AV757*1),2)*BS757),2))*AU757)/100),2)+ROUND(((ROUND((ROUND(((AE757-(EU757))*AV757*1),2)*BS757),2)*AU757)/100),2))</f>
        <v>0</v>
      </c>
      <c r="DA757" s="3"/>
      <c r="DB757" s="3"/>
      <c r="DC757" s="3" t="s">
        <v>3</v>
      </c>
      <c r="DD757" s="3" t="s">
        <v>3</v>
      </c>
      <c r="DE757" s="3" t="s">
        <v>3</v>
      </c>
      <c r="DF757" s="3" t="s">
        <v>3</v>
      </c>
      <c r="DG757" s="3" t="s">
        <v>3</v>
      </c>
      <c r="DH757" s="3" t="s">
        <v>3</v>
      </c>
      <c r="DI757" s="3" t="s">
        <v>3</v>
      </c>
      <c r="DJ757" s="3" t="s">
        <v>3</v>
      </c>
      <c r="DK757" s="3" t="s">
        <v>3</v>
      </c>
      <c r="DL757" s="3" t="s">
        <v>3</v>
      </c>
      <c r="DM757" s="3" t="s">
        <v>3</v>
      </c>
      <c r="DN757" s="3">
        <v>0</v>
      </c>
      <c r="DO757" s="3">
        <v>0</v>
      </c>
      <c r="DP757" s="3">
        <v>1</v>
      </c>
      <c r="DQ757" s="3">
        <v>1</v>
      </c>
      <c r="DR757" s="3"/>
      <c r="DS757" s="3"/>
      <c r="DT757" s="3"/>
      <c r="DU757" s="3">
        <v>1013</v>
      </c>
      <c r="DV757" s="3" t="s">
        <v>656</v>
      </c>
      <c r="DW757" s="3" t="s">
        <v>656</v>
      </c>
      <c r="DX757" s="3">
        <v>1</v>
      </c>
      <c r="DY757" s="3"/>
      <c r="DZ757" s="3" t="s">
        <v>3</v>
      </c>
      <c r="EA757" s="3" t="s">
        <v>3</v>
      </c>
      <c r="EB757" s="3" t="s">
        <v>3</v>
      </c>
      <c r="EC757" s="3" t="s">
        <v>3</v>
      </c>
      <c r="ED757" s="3"/>
      <c r="EE757" s="3">
        <v>57042957</v>
      </c>
      <c r="EF757" s="3">
        <v>40</v>
      </c>
      <c r="EG757" s="3" t="s">
        <v>33</v>
      </c>
      <c r="EH757" s="3">
        <v>0</v>
      </c>
      <c r="EI757" s="3" t="s">
        <v>3</v>
      </c>
      <c r="EJ757" s="3">
        <v>2</v>
      </c>
      <c r="EK757" s="3">
        <v>67</v>
      </c>
      <c r="EL757" s="3" t="s">
        <v>34</v>
      </c>
      <c r="EM757" s="3" t="s">
        <v>35</v>
      </c>
      <c r="EN757" s="3"/>
      <c r="EO757" s="3" t="s">
        <v>24</v>
      </c>
      <c r="EP757" s="3"/>
      <c r="EQ757" s="3">
        <v>1024</v>
      </c>
      <c r="ER757" s="3">
        <v>0</v>
      </c>
      <c r="ES757" s="3">
        <v>0</v>
      </c>
      <c r="ET757" s="3">
        <v>0</v>
      </c>
      <c r="EU757" s="3">
        <v>0</v>
      </c>
      <c r="EV757" s="3">
        <v>0</v>
      </c>
      <c r="EW757" s="3">
        <v>0</v>
      </c>
      <c r="EX757" s="3">
        <v>0</v>
      </c>
      <c r="EY757" s="3"/>
      <c r="EZ757" s="3"/>
      <c r="FA757" s="3"/>
      <c r="FB757" s="3"/>
      <c r="FC757" s="3"/>
      <c r="FD757" s="3"/>
      <c r="FE757" s="3"/>
      <c r="FF757" s="3"/>
      <c r="FG757" s="3"/>
      <c r="FH757" s="3"/>
      <c r="FI757" s="3"/>
      <c r="FJ757" s="3"/>
      <c r="FK757" s="3"/>
      <c r="FL757" s="3"/>
      <c r="FM757" s="3"/>
      <c r="FN757" s="3"/>
      <c r="FO757" s="3"/>
      <c r="FP757" s="3"/>
      <c r="FQ757" s="3">
        <v>0</v>
      </c>
      <c r="FR757" s="3">
        <v>0</v>
      </c>
      <c r="FS757" s="3">
        <v>0</v>
      </c>
      <c r="FT757" s="3"/>
      <c r="FU757" s="3"/>
      <c r="FV757" s="3"/>
      <c r="FW757" s="3"/>
      <c r="FX757" s="3">
        <v>97</v>
      </c>
      <c r="FY757" s="3">
        <v>51</v>
      </c>
      <c r="FZ757" s="3"/>
      <c r="GA757" s="3" t="s">
        <v>3</v>
      </c>
      <c r="GB757" s="3"/>
      <c r="GC757" s="3"/>
      <c r="GD757" s="3">
        <v>1</v>
      </c>
      <c r="GE757" s="3"/>
      <c r="GF757" s="3">
        <v>-1439022301</v>
      </c>
      <c r="GG757" s="3">
        <v>2</v>
      </c>
      <c r="GH757" s="3">
        <v>1</v>
      </c>
      <c r="GI757" s="3">
        <v>-2</v>
      </c>
      <c r="GJ757" s="3">
        <v>0</v>
      </c>
      <c r="GK757" s="3">
        <v>0</v>
      </c>
      <c r="GL757" s="3">
        <f t="shared" si="984"/>
        <v>0</v>
      </c>
      <c r="GM757" s="3">
        <f t="shared" si="985"/>
        <v>0</v>
      </c>
      <c r="GN757" s="3">
        <f t="shared" si="986"/>
        <v>0</v>
      </c>
      <c r="GO757" s="3">
        <f t="shared" si="987"/>
        <v>0</v>
      </c>
      <c r="GP757" s="3">
        <f t="shared" si="988"/>
        <v>0</v>
      </c>
      <c r="GQ757" s="3"/>
      <c r="GR757" s="3">
        <v>0</v>
      </c>
      <c r="GS757" s="3">
        <v>3</v>
      </c>
      <c r="GT757" s="3">
        <v>0</v>
      </c>
      <c r="GU757" s="3" t="s">
        <v>3</v>
      </c>
      <c r="GV757" s="3">
        <f t="shared" si="989"/>
        <v>0</v>
      </c>
      <c r="GW757" s="3">
        <v>1</v>
      </c>
      <c r="GX757" s="3">
        <f t="shared" si="990"/>
        <v>0</v>
      </c>
      <c r="GY757" s="3"/>
      <c r="GZ757" s="3"/>
      <c r="HA757" s="3">
        <v>0</v>
      </c>
      <c r="HB757" s="3">
        <v>0</v>
      </c>
      <c r="HC757" s="3">
        <f t="shared" si="991"/>
        <v>0</v>
      </c>
      <c r="HD757" s="3"/>
      <c r="HE757" s="3" t="s">
        <v>3</v>
      </c>
      <c r="HF757" s="3" t="s">
        <v>3</v>
      </c>
      <c r="HG757" s="3"/>
      <c r="HH757" s="3"/>
      <c r="HI757" s="3"/>
      <c r="HJ757" s="3"/>
      <c r="HK757" s="3"/>
      <c r="HL757" s="3"/>
      <c r="HM757" s="3" t="s">
        <v>3</v>
      </c>
      <c r="HN757" s="3" t="s">
        <v>3</v>
      </c>
      <c r="HO757" s="3" t="s">
        <v>3</v>
      </c>
      <c r="HP757" s="3" t="s">
        <v>3</v>
      </c>
      <c r="HQ757" s="3" t="s">
        <v>3</v>
      </c>
      <c r="HR757" s="3"/>
      <c r="HS757" s="3">
        <v>0</v>
      </c>
      <c r="HT757" s="3"/>
      <c r="HU757" s="3"/>
      <c r="HV757" s="3"/>
      <c r="HW757" s="3"/>
      <c r="HX757" s="3"/>
      <c r="HY757" s="3"/>
      <c r="HZ757" s="3"/>
      <c r="IA757" s="3"/>
      <c r="IB757" s="3"/>
      <c r="IC757" s="3"/>
      <c r="ID757" s="3"/>
      <c r="IE757" s="3"/>
      <c r="IF757" s="3"/>
      <c r="IG757" s="3"/>
      <c r="IH757" s="3"/>
      <c r="II757" s="3"/>
      <c r="IJ757" s="3"/>
      <c r="IK757" s="3">
        <v>0</v>
      </c>
      <c r="IL757" s="3"/>
      <c r="IM757" s="3"/>
      <c r="IN757" s="3"/>
      <c r="IO757" s="3"/>
      <c r="IP757" s="3"/>
      <c r="IQ757" s="3"/>
      <c r="IR757" s="3"/>
      <c r="IS757" s="3"/>
      <c r="IT757" s="3"/>
      <c r="IU757" s="3"/>
    </row>
    <row r="758" spans="1:255" ht="409.5" x14ac:dyDescent="0.25">
      <c r="A758" s="4">
        <v>18</v>
      </c>
      <c r="B758" s="4">
        <v>1</v>
      </c>
      <c r="C758" s="4"/>
      <c r="D758" s="4"/>
      <c r="E758" s="4" t="s">
        <v>3</v>
      </c>
      <c r="F758" s="4" t="s">
        <v>970</v>
      </c>
      <c r="G758" s="4" t="s">
        <v>971</v>
      </c>
      <c r="H758" s="4" t="s">
        <v>656</v>
      </c>
      <c r="I758" s="4">
        <f>I756*J758</f>
        <v>14</v>
      </c>
      <c r="J758" s="4">
        <v>99.999999999999986</v>
      </c>
      <c r="K758" s="4">
        <v>100</v>
      </c>
      <c r="L758" s="4"/>
      <c r="M758" s="4"/>
      <c r="N758" s="4"/>
      <c r="O758" s="4">
        <f t="shared" si="967"/>
        <v>0</v>
      </c>
      <c r="P758" s="4">
        <f t="shared" si="968"/>
        <v>0</v>
      </c>
      <c r="Q758" s="4">
        <f>(ROUND((ROUND(((ET758)*AV758*I758),2)*BB758),2)+ROUND((ROUND(((AE758-(EU758))*AV758*I758),2)*BS758),2))</f>
        <v>0</v>
      </c>
      <c r="R758" s="4">
        <f>(ROUND((ROUND(((EU758)*AV758*I758),2)*BS758),2)+ROUND((ROUND(((AE758-(EU758))*AV758*I758),2)*BS758),2))</f>
        <v>0</v>
      </c>
      <c r="S758" s="4">
        <f t="shared" si="969"/>
        <v>0</v>
      </c>
      <c r="T758" s="4">
        <f t="shared" si="970"/>
        <v>0</v>
      </c>
      <c r="U758" s="4">
        <f t="shared" si="971"/>
        <v>0</v>
      </c>
      <c r="V758" s="4">
        <f t="shared" si="972"/>
        <v>0</v>
      </c>
      <c r="W758" s="4">
        <f t="shared" si="973"/>
        <v>0</v>
      </c>
      <c r="X758" s="4">
        <f>(ROUND((((S758+ROUND((ROUND(((EU758)*AV758*I758),2)*BS758),2))*AT758)/100),2)+ROUND(((ROUND((ROUND(((AE758-(EU758))*AV758*I758),2)*BS758),2)*AT758)/100),2))</f>
        <v>0</v>
      </c>
      <c r="Y758" s="4">
        <f>(ROUND((((S758+ROUND((ROUND(((EU758)*AV758*I758),2)*BS758),2))*AU758)/100),2)+ROUND(((ROUND((ROUND(((AE758-(EU758))*AV758*I758),2)*BS758),2)*AU758)/100),2))</f>
        <v>0</v>
      </c>
      <c r="Z758" s="4"/>
      <c r="AA758" s="4">
        <v>-1</v>
      </c>
      <c r="AB758" s="4">
        <f t="shared" si="974"/>
        <v>0</v>
      </c>
      <c r="AC758" s="4">
        <f>ROUND((ES758),6)</f>
        <v>0</v>
      </c>
      <c r="AD758" s="4">
        <f>ROUND((((ET758)-(EU758))+AE758),6)</f>
        <v>0</v>
      </c>
      <c r="AE758" s="4">
        <f>ROUND((EU758),6)</f>
        <v>0</v>
      </c>
      <c r="AF758" s="4">
        <f>ROUND((EV758),6)</f>
        <v>0</v>
      </c>
      <c r="AG758" s="4">
        <f t="shared" si="975"/>
        <v>0</v>
      </c>
      <c r="AH758" s="4">
        <f>(EW758)</f>
        <v>0</v>
      </c>
      <c r="AI758" s="4">
        <f>(EX758)</f>
        <v>0</v>
      </c>
      <c r="AJ758" s="4">
        <f t="shared" si="976"/>
        <v>0</v>
      </c>
      <c r="AK758" s="4">
        <v>0</v>
      </c>
      <c r="AL758" s="4">
        <v>0</v>
      </c>
      <c r="AM758" s="4">
        <v>0</v>
      </c>
      <c r="AN758" s="4">
        <v>0</v>
      </c>
      <c r="AO758" s="4">
        <v>0</v>
      </c>
      <c r="AP758" s="4">
        <v>0</v>
      </c>
      <c r="AQ758" s="4">
        <v>0</v>
      </c>
      <c r="AR758" s="4">
        <v>0</v>
      </c>
      <c r="AS758" s="4">
        <v>0</v>
      </c>
      <c r="AT758" s="4">
        <v>97</v>
      </c>
      <c r="AU758" s="4">
        <v>51</v>
      </c>
      <c r="AV758" s="4">
        <v>1</v>
      </c>
      <c r="AW758" s="4">
        <v>1.081</v>
      </c>
      <c r="AX758" s="4"/>
      <c r="AY758" s="4"/>
      <c r="AZ758" s="4">
        <v>1</v>
      </c>
      <c r="BA758" s="4">
        <v>1</v>
      </c>
      <c r="BB758" s="4">
        <v>1</v>
      </c>
      <c r="BC758" s="4">
        <v>9.84</v>
      </c>
      <c r="BD758" s="4" t="s">
        <v>3</v>
      </c>
      <c r="BE758" s="4" t="s">
        <v>3</v>
      </c>
      <c r="BF758" s="4" t="s">
        <v>3</v>
      </c>
      <c r="BG758" s="4" t="s">
        <v>3</v>
      </c>
      <c r="BH758" s="4">
        <v>3</v>
      </c>
      <c r="BI758" s="4">
        <v>2</v>
      </c>
      <c r="BJ758" s="4" t="s">
        <v>3</v>
      </c>
      <c r="BK758" s="4"/>
      <c r="BL758" s="4"/>
      <c r="BM758" s="4">
        <v>67</v>
      </c>
      <c r="BN758" s="4">
        <v>0</v>
      </c>
      <c r="BO758" s="4" t="s">
        <v>3</v>
      </c>
      <c r="BP758" s="4">
        <v>0</v>
      </c>
      <c r="BQ758" s="4">
        <v>40</v>
      </c>
      <c r="BR758" s="4">
        <v>0</v>
      </c>
      <c r="BS758" s="4">
        <v>1</v>
      </c>
      <c r="BT758" s="4">
        <v>1</v>
      </c>
      <c r="BU758" s="4">
        <v>1</v>
      </c>
      <c r="BV758" s="4">
        <v>1</v>
      </c>
      <c r="BW758" s="4">
        <v>1</v>
      </c>
      <c r="BX758" s="4">
        <v>1</v>
      </c>
      <c r="BY758" s="4" t="s">
        <v>3</v>
      </c>
      <c r="BZ758" s="4">
        <v>97</v>
      </c>
      <c r="CA758" s="4">
        <v>51</v>
      </c>
      <c r="CB758" s="4" t="s">
        <v>3</v>
      </c>
      <c r="CC758" s="4"/>
      <c r="CD758" s="4"/>
      <c r="CE758" s="4">
        <v>1566</v>
      </c>
      <c r="CF758" s="4">
        <v>0</v>
      </c>
      <c r="CG758" s="4">
        <v>0</v>
      </c>
      <c r="CH758" s="4"/>
      <c r="CI758" s="4"/>
      <c r="CJ758" s="4"/>
      <c r="CK758" s="4"/>
      <c r="CL758" s="4"/>
      <c r="CM758" s="4">
        <v>0</v>
      </c>
      <c r="CN758" s="10" t="s">
        <v>2529</v>
      </c>
      <c r="CO758" s="4">
        <v>0</v>
      </c>
      <c r="CP758" s="4">
        <f t="shared" si="977"/>
        <v>0</v>
      </c>
      <c r="CQ758" s="4">
        <f t="shared" si="978"/>
        <v>0</v>
      </c>
      <c r="CR758" s="4">
        <f>(ROUND((ROUND(((ET758)*AV758*1),2)*BB758),2)+ROUND((ROUND(((AE758-(EU758))*AV758*1),2)*BS758),2))</f>
        <v>0</v>
      </c>
      <c r="CS758" s="4">
        <f>(ROUND((ROUND(((EU758)*AV758*1),2)*BS758),2)+ROUND((ROUND(((AE758-(EU758))*AV758*1),2)*BS758),2))</f>
        <v>0</v>
      </c>
      <c r="CT758" s="4">
        <f t="shared" si="979"/>
        <v>0</v>
      </c>
      <c r="CU758" s="4">
        <f t="shared" si="980"/>
        <v>0</v>
      </c>
      <c r="CV758" s="4">
        <f t="shared" si="981"/>
        <v>0</v>
      </c>
      <c r="CW758" s="4">
        <f t="shared" si="982"/>
        <v>0</v>
      </c>
      <c r="CX758" s="4">
        <f t="shared" si="983"/>
        <v>0</v>
      </c>
      <c r="CY758" s="4">
        <f>(ROUND((((S758+ROUND((ROUND(((EU758)*AV758*1),2)*BS758),2))*AT758)/100),2)+ROUND(((ROUND((ROUND(((AE758-(EU758))*AV758*1),2)*BS758),2)*AT758)/100),2))</f>
        <v>0</v>
      </c>
      <c r="CZ758" s="4">
        <f>(ROUND((((S758+ROUND((ROUND(((EU758)*AV758*1),2)*BS758),2))*AU758)/100),2)+ROUND(((ROUND((ROUND(((AE758-(EU758))*AV758*1),2)*BS758),2)*AU758)/100),2))</f>
        <v>0</v>
      </c>
      <c r="DA758" s="4"/>
      <c r="DB758" s="4"/>
      <c r="DC758" s="4" t="s">
        <v>3</v>
      </c>
      <c r="DD758" s="4" t="s">
        <v>3</v>
      </c>
      <c r="DE758" s="4" t="s">
        <v>3</v>
      </c>
      <c r="DF758" s="4" t="s">
        <v>3</v>
      </c>
      <c r="DG758" s="4" t="s">
        <v>3</v>
      </c>
      <c r="DH758" s="4" t="s">
        <v>3</v>
      </c>
      <c r="DI758" s="4" t="s">
        <v>3</v>
      </c>
      <c r="DJ758" s="4" t="s">
        <v>3</v>
      </c>
      <c r="DK758" s="4" t="s">
        <v>3</v>
      </c>
      <c r="DL758" s="4" t="s">
        <v>3</v>
      </c>
      <c r="DM758" s="4" t="s">
        <v>3</v>
      </c>
      <c r="DN758" s="4">
        <v>0</v>
      </c>
      <c r="DO758" s="4">
        <v>0</v>
      </c>
      <c r="DP758" s="4">
        <v>1</v>
      </c>
      <c r="DQ758" s="4">
        <v>1</v>
      </c>
      <c r="DR758" s="4"/>
      <c r="DS758" s="4"/>
      <c r="DT758" s="4"/>
      <c r="DU758" s="4">
        <v>1013</v>
      </c>
      <c r="DV758" s="4" t="s">
        <v>656</v>
      </c>
      <c r="DW758" s="4" t="s">
        <v>656</v>
      </c>
      <c r="DX758" s="4">
        <v>1</v>
      </c>
      <c r="DY758" s="4"/>
      <c r="DZ758" s="4" t="s">
        <v>3</v>
      </c>
      <c r="EA758" s="4" t="s">
        <v>3</v>
      </c>
      <c r="EB758" s="4" t="s">
        <v>3</v>
      </c>
      <c r="EC758" s="4" t="s">
        <v>3</v>
      </c>
      <c r="ED758" s="4"/>
      <c r="EE758" s="4">
        <v>57042957</v>
      </c>
      <c r="EF758" s="4">
        <v>40</v>
      </c>
      <c r="EG758" s="4" t="s">
        <v>33</v>
      </c>
      <c r="EH758" s="4">
        <v>0</v>
      </c>
      <c r="EI758" s="4" t="s">
        <v>3</v>
      </c>
      <c r="EJ758" s="4">
        <v>2</v>
      </c>
      <c r="EK758" s="4">
        <v>67</v>
      </c>
      <c r="EL758" s="4" t="s">
        <v>34</v>
      </c>
      <c r="EM758" s="4" t="s">
        <v>35</v>
      </c>
      <c r="EN758" s="4"/>
      <c r="EO758" s="4" t="s">
        <v>24</v>
      </c>
      <c r="EP758" s="4"/>
      <c r="EQ758" s="4">
        <v>1024</v>
      </c>
      <c r="ER758" s="4">
        <v>0</v>
      </c>
      <c r="ES758" s="4">
        <v>0</v>
      </c>
      <c r="ET758" s="4">
        <v>0</v>
      </c>
      <c r="EU758" s="4">
        <v>0</v>
      </c>
      <c r="EV758" s="4">
        <v>0</v>
      </c>
      <c r="EW758" s="4">
        <v>0</v>
      </c>
      <c r="EX758" s="4">
        <v>0</v>
      </c>
      <c r="EY758" s="4"/>
      <c r="EZ758" s="4"/>
      <c r="FA758" s="4"/>
      <c r="FB758" s="4"/>
      <c r="FC758" s="4"/>
      <c r="FD758" s="4"/>
      <c r="FE758" s="4"/>
      <c r="FF758" s="4"/>
      <c r="FG758" s="4"/>
      <c r="FH758" s="4"/>
      <c r="FI758" s="4"/>
      <c r="FJ758" s="4"/>
      <c r="FK758" s="4"/>
      <c r="FL758" s="4"/>
      <c r="FM758" s="4"/>
      <c r="FN758" s="4"/>
      <c r="FO758" s="4"/>
      <c r="FP758" s="4"/>
      <c r="FQ758" s="4">
        <v>0</v>
      </c>
      <c r="FR758" s="4">
        <v>0</v>
      </c>
      <c r="FS758" s="4">
        <v>0</v>
      </c>
      <c r="FT758" s="4"/>
      <c r="FU758" s="4"/>
      <c r="FV758" s="4"/>
      <c r="FW758" s="4"/>
      <c r="FX758" s="4">
        <v>97</v>
      </c>
      <c r="FY758" s="4">
        <v>51</v>
      </c>
      <c r="FZ758" s="4"/>
      <c r="GA758" s="4" t="s">
        <v>3</v>
      </c>
      <c r="GB758" s="4"/>
      <c r="GC758" s="4"/>
      <c r="GD758" s="4">
        <v>1</v>
      </c>
      <c r="GE758" s="4"/>
      <c r="GF758" s="4">
        <v>-1439022301</v>
      </c>
      <c r="GG758" s="4">
        <v>2</v>
      </c>
      <c r="GH758" s="4">
        <v>1</v>
      </c>
      <c r="GI758" s="4">
        <v>5</v>
      </c>
      <c r="GJ758" s="4">
        <v>0</v>
      </c>
      <c r="GK758" s="4">
        <v>0</v>
      </c>
      <c r="GL758" s="4">
        <f t="shared" si="984"/>
        <v>0</v>
      </c>
      <c r="GM758" s="4">
        <f t="shared" si="985"/>
        <v>0</v>
      </c>
      <c r="GN758" s="4">
        <f t="shared" si="986"/>
        <v>0</v>
      </c>
      <c r="GO758" s="4">
        <f t="shared" si="987"/>
        <v>0</v>
      </c>
      <c r="GP758" s="4">
        <f t="shared" si="988"/>
        <v>0</v>
      </c>
      <c r="GQ758" s="4"/>
      <c r="GR758" s="4">
        <v>0</v>
      </c>
      <c r="GS758" s="4">
        <v>0</v>
      </c>
      <c r="GT758" s="4">
        <v>0</v>
      </c>
      <c r="GU758" s="4" t="s">
        <v>3</v>
      </c>
      <c r="GV758" s="4">
        <f t="shared" si="989"/>
        <v>0</v>
      </c>
      <c r="GW758" s="4">
        <v>1</v>
      </c>
      <c r="GX758" s="4">
        <f t="shared" si="990"/>
        <v>0</v>
      </c>
      <c r="GY758" s="4"/>
      <c r="GZ758" s="4"/>
      <c r="HA758" s="4">
        <v>0</v>
      </c>
      <c r="HB758" s="4">
        <v>0</v>
      </c>
      <c r="HC758" s="4">
        <f t="shared" si="991"/>
        <v>0</v>
      </c>
      <c r="HD758" s="4"/>
      <c r="HE758" s="4" t="s">
        <v>3</v>
      </c>
      <c r="HF758" s="4" t="s">
        <v>3</v>
      </c>
      <c r="HG758" s="4"/>
      <c r="HH758" s="4"/>
      <c r="HI758" s="4"/>
      <c r="HJ758" s="4"/>
      <c r="HK758" s="4"/>
      <c r="HL758" s="4"/>
      <c r="HM758" s="4" t="s">
        <v>3</v>
      </c>
      <c r="HN758" s="4" t="s">
        <v>3</v>
      </c>
      <c r="HO758" s="4" t="s">
        <v>3</v>
      </c>
      <c r="HP758" s="4" t="s">
        <v>3</v>
      </c>
      <c r="HQ758" s="4" t="s">
        <v>3</v>
      </c>
      <c r="HR758" s="4"/>
      <c r="HS758" s="4">
        <v>0</v>
      </c>
      <c r="HT758" s="4"/>
      <c r="HU758" s="4"/>
      <c r="HV758" s="4"/>
      <c r="HW758" s="4"/>
      <c r="HX758" s="4"/>
      <c r="HY758" s="4"/>
      <c r="HZ758" s="4"/>
      <c r="IA758" s="4"/>
      <c r="IB758" s="4"/>
      <c r="IC758" s="4"/>
      <c r="ID758" s="4"/>
      <c r="IE758" s="4"/>
      <c r="IF758" s="4"/>
      <c r="IG758" s="4"/>
      <c r="IH758" s="4"/>
      <c r="II758" s="4"/>
      <c r="IJ758" s="4"/>
      <c r="IK758" s="4">
        <v>0</v>
      </c>
      <c r="IL758" s="4"/>
      <c r="IM758" s="4"/>
      <c r="IN758" s="4"/>
      <c r="IO758" s="4"/>
      <c r="IP758" s="4"/>
      <c r="IQ758" s="4"/>
      <c r="IR758" s="4"/>
      <c r="IS758" s="4"/>
      <c r="IT758" s="4"/>
      <c r="IU758" s="4"/>
    </row>
    <row r="759" spans="1:255" ht="409.5" x14ac:dyDescent="0.25">
      <c r="A759" s="3">
        <v>17</v>
      </c>
      <c r="B759" s="3">
        <v>1</v>
      </c>
      <c r="C759" s="3"/>
      <c r="D759" s="3"/>
      <c r="E759" s="3" t="s">
        <v>972</v>
      </c>
      <c r="F759" s="3" t="s">
        <v>973</v>
      </c>
      <c r="G759" s="3" t="s">
        <v>974</v>
      </c>
      <c r="H759" s="3" t="s">
        <v>975</v>
      </c>
      <c r="I759" s="3">
        <v>14</v>
      </c>
      <c r="J759" s="3">
        <v>0</v>
      </c>
      <c r="K759" s="3">
        <v>14</v>
      </c>
      <c r="L759" s="3"/>
      <c r="M759" s="3"/>
      <c r="N759" s="3"/>
      <c r="O759" s="3">
        <f t="shared" si="967"/>
        <v>930.5</v>
      </c>
      <c r="P759" s="3">
        <f t="shared" si="968"/>
        <v>828.66</v>
      </c>
      <c r="Q759" s="3">
        <f>(ROUND((ROUND((((ET759*1.2))*AV759*I759),2)*BB759),2)+ROUND((ROUND(((AE759-((EU759*1.2)))*AV759*I759),2)*BS759),2))</f>
        <v>0</v>
      </c>
      <c r="R759" s="3">
        <f>(ROUND((ROUND((((EU759*1.2))*AV759*I759),2)*BS759),2)+ROUND((ROUND(((AE759-((EU759*1.2)))*AV759*I759),2)*BS759),2))</f>
        <v>0</v>
      </c>
      <c r="S759" s="3">
        <f t="shared" si="969"/>
        <v>101.84</v>
      </c>
      <c r="T759" s="3">
        <f t="shared" si="970"/>
        <v>0</v>
      </c>
      <c r="U759" s="3">
        <f t="shared" si="971"/>
        <v>8.2671119999999991</v>
      </c>
      <c r="V759" s="3">
        <f t="shared" si="972"/>
        <v>0</v>
      </c>
      <c r="W759" s="3">
        <f t="shared" si="973"/>
        <v>0</v>
      </c>
      <c r="X759" s="3">
        <f>(ROUND((((S759+ROUND((ROUND((((EU759*1.2))*AV759*I759),2)*BS759),2))*AT759)/100),2)+ROUND(((ROUND((ROUND(((AE759-((EU759*1.2)))*AV759*I759),2)*BS759),2)*AT759)/100),2))</f>
        <v>98.78</v>
      </c>
      <c r="Y759" s="3">
        <f>(ROUND((((S759+ROUND((ROUND((((EU759*1.2))*AV759*I759),2)*BS759),2))*AU759)/100),2)+ROUND(((ROUND((ROUND(((AE759-((EU759*1.2)))*AV759*I759),2)*BS759),2)*AU759)/100),2))</f>
        <v>51.94</v>
      </c>
      <c r="Z759" s="3"/>
      <c r="AA759" s="3">
        <v>54971259</v>
      </c>
      <c r="AB759" s="3">
        <f t="shared" si="974"/>
        <v>66.138000000000005</v>
      </c>
      <c r="AC759" s="3">
        <f>ROUND(((ES759*1)),6)</f>
        <v>59.19</v>
      </c>
      <c r="AD759" s="3">
        <f>ROUND(((((ET759*1.2))-((EU759*1.2)))+AE759),6)</f>
        <v>0</v>
      </c>
      <c r="AE759" s="3">
        <f>ROUND(((EU759*1.2)),6)</f>
        <v>0</v>
      </c>
      <c r="AF759" s="3">
        <f>ROUND(((EV759*1.2)),6)</f>
        <v>6.9480000000000004</v>
      </c>
      <c r="AG759" s="3">
        <f t="shared" si="975"/>
        <v>0</v>
      </c>
      <c r="AH759" s="3">
        <f>((EW759*1.2))</f>
        <v>0.56399999999999995</v>
      </c>
      <c r="AI759" s="3">
        <f>((EX759*1.2))</f>
        <v>0</v>
      </c>
      <c r="AJ759" s="3">
        <f t="shared" si="976"/>
        <v>0</v>
      </c>
      <c r="AK759" s="3">
        <v>64.98</v>
      </c>
      <c r="AL759" s="3">
        <v>59.19</v>
      </c>
      <c r="AM759" s="3">
        <v>0</v>
      </c>
      <c r="AN759" s="3">
        <v>0</v>
      </c>
      <c r="AO759" s="3">
        <v>5.79</v>
      </c>
      <c r="AP759" s="3">
        <v>0</v>
      </c>
      <c r="AQ759" s="3">
        <v>0.47</v>
      </c>
      <c r="AR759" s="3">
        <v>0</v>
      </c>
      <c r="AS759" s="3">
        <v>0</v>
      </c>
      <c r="AT759" s="3">
        <v>97</v>
      </c>
      <c r="AU759" s="3">
        <v>51</v>
      </c>
      <c r="AV759" s="3">
        <v>1.0469999999999999</v>
      </c>
      <c r="AW759" s="3">
        <v>1</v>
      </c>
      <c r="AX759" s="3"/>
      <c r="AY759" s="3"/>
      <c r="AZ759" s="3">
        <v>1</v>
      </c>
      <c r="BA759" s="3">
        <v>1</v>
      </c>
      <c r="BB759" s="3">
        <v>1</v>
      </c>
      <c r="BC759" s="3">
        <v>1</v>
      </c>
      <c r="BD759" s="3" t="s">
        <v>3</v>
      </c>
      <c r="BE759" s="3" t="s">
        <v>3</v>
      </c>
      <c r="BF759" s="3" t="s">
        <v>3</v>
      </c>
      <c r="BG759" s="3" t="s">
        <v>3</v>
      </c>
      <c r="BH759" s="3">
        <v>0</v>
      </c>
      <c r="BI759" s="3">
        <v>2</v>
      </c>
      <c r="BJ759" s="3" t="s">
        <v>976</v>
      </c>
      <c r="BK759" s="3"/>
      <c r="BL759" s="3"/>
      <c r="BM759" s="3">
        <v>67</v>
      </c>
      <c r="BN759" s="3">
        <v>0</v>
      </c>
      <c r="BO759" s="3" t="s">
        <v>973</v>
      </c>
      <c r="BP759" s="3">
        <v>1</v>
      </c>
      <c r="BQ759" s="3">
        <v>40</v>
      </c>
      <c r="BR759" s="3">
        <v>0</v>
      </c>
      <c r="BS759" s="3">
        <v>1</v>
      </c>
      <c r="BT759" s="3">
        <v>1</v>
      </c>
      <c r="BU759" s="3">
        <v>1</v>
      </c>
      <c r="BV759" s="3">
        <v>1</v>
      </c>
      <c r="BW759" s="3">
        <v>1</v>
      </c>
      <c r="BX759" s="3">
        <v>1</v>
      </c>
      <c r="BY759" s="3" t="s">
        <v>3</v>
      </c>
      <c r="BZ759" s="3">
        <v>97</v>
      </c>
      <c r="CA759" s="3">
        <v>51</v>
      </c>
      <c r="CB759" s="3" t="s">
        <v>3</v>
      </c>
      <c r="CC759" s="3"/>
      <c r="CD759" s="3"/>
      <c r="CE759" s="3">
        <v>1566</v>
      </c>
      <c r="CF759" s="3">
        <v>0</v>
      </c>
      <c r="CG759" s="3">
        <v>0</v>
      </c>
      <c r="CH759" s="3"/>
      <c r="CI759" s="3"/>
      <c r="CJ759" s="3"/>
      <c r="CK759" s="3"/>
      <c r="CL759" s="3"/>
      <c r="CM759" s="3">
        <v>0</v>
      </c>
      <c r="CN759" s="9" t="s">
        <v>2491</v>
      </c>
      <c r="CO759" s="3">
        <v>0</v>
      </c>
      <c r="CP759" s="3">
        <f t="shared" si="977"/>
        <v>930.5</v>
      </c>
      <c r="CQ759" s="3">
        <f t="shared" si="978"/>
        <v>59.19</v>
      </c>
      <c r="CR759" s="3">
        <f>(ROUND((ROUND((((ET759*1.2))*AV759*1),2)*BB759),2)+ROUND((ROUND(((AE759-((EU759*1.2)))*AV759*1),2)*BS759),2))</f>
        <v>0</v>
      </c>
      <c r="CS759" s="3">
        <f>(ROUND((ROUND((((EU759*1.2))*AV759*1),2)*BS759),2)+ROUND((ROUND(((AE759-((EU759*1.2)))*AV759*1),2)*BS759),2))</f>
        <v>0</v>
      </c>
      <c r="CT759" s="3">
        <f t="shared" si="979"/>
        <v>7.27</v>
      </c>
      <c r="CU759" s="3">
        <f t="shared" si="980"/>
        <v>0</v>
      </c>
      <c r="CV759" s="3">
        <f t="shared" si="981"/>
        <v>0.59050799999999992</v>
      </c>
      <c r="CW759" s="3">
        <f t="shared" si="982"/>
        <v>0</v>
      </c>
      <c r="CX759" s="3">
        <f t="shared" si="983"/>
        <v>0</v>
      </c>
      <c r="CY759" s="3">
        <f>(ROUND((((S759+ROUND((ROUND((((EU759*1.2))*AV759*1),2)*BS759),2))*AT759)/100),2)+ROUND(((ROUND((ROUND(((AE759-((EU759*1.2)))*AV759*1),2)*BS759),2)*AT759)/100),2))</f>
        <v>98.78</v>
      </c>
      <c r="CZ759" s="3">
        <f>(ROUND((((S759+ROUND((ROUND((((EU759*1.2))*AV759*1),2)*BS759),2))*AU759)/100),2)+ROUND(((ROUND((ROUND(((AE759-((EU759*1.2)))*AV759*1),2)*BS759),2)*AU759)/100),2))</f>
        <v>51.94</v>
      </c>
      <c r="DA759" s="3"/>
      <c r="DB759" s="3">
        <v>181</v>
      </c>
      <c r="DC759" s="3" t="s">
        <v>3</v>
      </c>
      <c r="DD759" s="3" t="s">
        <v>22</v>
      </c>
      <c r="DE759" s="3" t="s">
        <v>42</v>
      </c>
      <c r="DF759" s="3" t="s">
        <v>42</v>
      </c>
      <c r="DG759" s="3" t="s">
        <v>42</v>
      </c>
      <c r="DH759" s="3" t="s">
        <v>3</v>
      </c>
      <c r="DI759" s="3" t="s">
        <v>42</v>
      </c>
      <c r="DJ759" s="3" t="s">
        <v>42</v>
      </c>
      <c r="DK759" s="3" t="s">
        <v>3</v>
      </c>
      <c r="DL759" s="3" t="s">
        <v>3</v>
      </c>
      <c r="DM759" s="3" t="s">
        <v>3</v>
      </c>
      <c r="DN759" s="3">
        <v>0</v>
      </c>
      <c r="DO759" s="3">
        <v>0</v>
      </c>
      <c r="DP759" s="3">
        <v>1</v>
      </c>
      <c r="DQ759" s="3">
        <v>1</v>
      </c>
      <c r="DR759" s="3"/>
      <c r="DS759" s="3"/>
      <c r="DT759" s="3"/>
      <c r="DU759" s="3">
        <v>1013</v>
      </c>
      <c r="DV759" s="3" t="s">
        <v>975</v>
      </c>
      <c r="DW759" s="3" t="s">
        <v>975</v>
      </c>
      <c r="DX759" s="3">
        <v>1</v>
      </c>
      <c r="DY759" s="3"/>
      <c r="DZ759" s="3" t="s">
        <v>3</v>
      </c>
      <c r="EA759" s="3" t="s">
        <v>3</v>
      </c>
      <c r="EB759" s="3" t="s">
        <v>3</v>
      </c>
      <c r="EC759" s="3" t="s">
        <v>3</v>
      </c>
      <c r="ED759" s="3"/>
      <c r="EE759" s="3">
        <v>57042957</v>
      </c>
      <c r="EF759" s="3">
        <v>40</v>
      </c>
      <c r="EG759" s="3" t="s">
        <v>33</v>
      </c>
      <c r="EH759" s="3">
        <v>0</v>
      </c>
      <c r="EI759" s="3" t="s">
        <v>3</v>
      </c>
      <c r="EJ759" s="3">
        <v>2</v>
      </c>
      <c r="EK759" s="3">
        <v>67</v>
      </c>
      <c r="EL759" s="3" t="s">
        <v>34</v>
      </c>
      <c r="EM759" s="3" t="s">
        <v>35</v>
      </c>
      <c r="EN759" s="3"/>
      <c r="EO759" s="3" t="s">
        <v>46</v>
      </c>
      <c r="EP759" s="3"/>
      <c r="EQ759" s="3">
        <v>0</v>
      </c>
      <c r="ER759" s="3">
        <v>64.98</v>
      </c>
      <c r="ES759" s="3">
        <v>59.19</v>
      </c>
      <c r="ET759" s="3">
        <v>0</v>
      </c>
      <c r="EU759" s="3">
        <v>0</v>
      </c>
      <c r="EV759" s="3">
        <v>5.79</v>
      </c>
      <c r="EW759" s="3">
        <v>0.47</v>
      </c>
      <c r="EX759" s="3">
        <v>0</v>
      </c>
      <c r="EY759" s="3">
        <v>0</v>
      </c>
      <c r="EZ759" s="3"/>
      <c r="FA759" s="3"/>
      <c r="FB759" s="3"/>
      <c r="FC759" s="3"/>
      <c r="FD759" s="3"/>
      <c r="FE759" s="3"/>
      <c r="FF759" s="3"/>
      <c r="FG759" s="3"/>
      <c r="FH759" s="3"/>
      <c r="FI759" s="3"/>
      <c r="FJ759" s="3"/>
      <c r="FK759" s="3"/>
      <c r="FL759" s="3"/>
      <c r="FM759" s="3"/>
      <c r="FN759" s="3"/>
      <c r="FO759" s="3"/>
      <c r="FP759" s="3"/>
      <c r="FQ759" s="3">
        <v>0</v>
      </c>
      <c r="FR759" s="3">
        <v>0</v>
      </c>
      <c r="FS759" s="3">
        <v>0</v>
      </c>
      <c r="FT759" s="3"/>
      <c r="FU759" s="3"/>
      <c r="FV759" s="3"/>
      <c r="FW759" s="3"/>
      <c r="FX759" s="3">
        <v>97</v>
      </c>
      <c r="FY759" s="3">
        <v>51</v>
      </c>
      <c r="FZ759" s="3"/>
      <c r="GA759" s="3" t="s">
        <v>3</v>
      </c>
      <c r="GB759" s="3"/>
      <c r="GC759" s="3"/>
      <c r="GD759" s="3">
        <v>1</v>
      </c>
      <c r="GE759" s="3"/>
      <c r="GF759" s="3">
        <v>2033198458</v>
      </c>
      <c r="GG759" s="3">
        <v>2</v>
      </c>
      <c r="GH759" s="3">
        <v>1</v>
      </c>
      <c r="GI759" s="3">
        <v>2</v>
      </c>
      <c r="GJ759" s="3">
        <v>0</v>
      </c>
      <c r="GK759" s="3">
        <v>0</v>
      </c>
      <c r="GL759" s="3">
        <f t="shared" si="984"/>
        <v>0</v>
      </c>
      <c r="GM759" s="3">
        <f t="shared" si="985"/>
        <v>1081.22</v>
      </c>
      <c r="GN759" s="3">
        <f t="shared" si="986"/>
        <v>0</v>
      </c>
      <c r="GO759" s="3">
        <f t="shared" si="987"/>
        <v>1081.22</v>
      </c>
      <c r="GP759" s="3">
        <f t="shared" si="988"/>
        <v>0</v>
      </c>
      <c r="GQ759" s="3"/>
      <c r="GR759" s="3">
        <v>0</v>
      </c>
      <c r="GS759" s="3">
        <v>3</v>
      </c>
      <c r="GT759" s="3">
        <v>0</v>
      </c>
      <c r="GU759" s="3" t="s">
        <v>3</v>
      </c>
      <c r="GV759" s="3">
        <f t="shared" si="989"/>
        <v>0</v>
      </c>
      <c r="GW759" s="3">
        <v>1</v>
      </c>
      <c r="GX759" s="3">
        <f t="shared" si="990"/>
        <v>0</v>
      </c>
      <c r="GY759" s="3"/>
      <c r="GZ759" s="3"/>
      <c r="HA759" s="3">
        <v>0</v>
      </c>
      <c r="HB759" s="3">
        <v>0</v>
      </c>
      <c r="HC759" s="3">
        <f t="shared" si="991"/>
        <v>0</v>
      </c>
      <c r="HD759" s="3"/>
      <c r="HE759" s="3" t="s">
        <v>3</v>
      </c>
      <c r="HF759" s="3" t="s">
        <v>3</v>
      </c>
      <c r="HG759" s="3"/>
      <c r="HH759" s="3"/>
      <c r="HI759" s="3"/>
      <c r="HJ759" s="3"/>
      <c r="HK759" s="3"/>
      <c r="HL759" s="3"/>
      <c r="HM759" s="3" t="s">
        <v>3</v>
      </c>
      <c r="HN759" s="3" t="s">
        <v>3</v>
      </c>
      <c r="HO759" s="3" t="s">
        <v>3</v>
      </c>
      <c r="HP759" s="3" t="s">
        <v>3</v>
      </c>
      <c r="HQ759" s="3" t="s">
        <v>3</v>
      </c>
      <c r="HR759" s="3"/>
      <c r="HS759" s="3">
        <v>0</v>
      </c>
      <c r="HT759" s="3"/>
      <c r="HU759" s="3"/>
      <c r="HV759" s="3"/>
      <c r="HW759" s="3"/>
      <c r="HX759" s="3"/>
      <c r="HY759" s="3"/>
      <c r="HZ759" s="3"/>
      <c r="IA759" s="3"/>
      <c r="IB759" s="3"/>
      <c r="IC759" s="3"/>
      <c r="ID759" s="3"/>
      <c r="IE759" s="3"/>
      <c r="IF759" s="3"/>
      <c r="IG759" s="3"/>
      <c r="IH759" s="3"/>
      <c r="II759" s="3"/>
      <c r="IJ759" s="3"/>
      <c r="IK759" s="3">
        <v>0</v>
      </c>
      <c r="IL759" s="3"/>
      <c r="IM759" s="3"/>
      <c r="IN759" s="3"/>
      <c r="IO759" s="3"/>
      <c r="IP759" s="3"/>
      <c r="IQ759" s="3"/>
      <c r="IR759" s="3"/>
      <c r="IS759" s="3"/>
      <c r="IT759" s="3"/>
      <c r="IU759" s="3"/>
    </row>
    <row r="760" spans="1:255" ht="409.5" x14ac:dyDescent="0.25">
      <c r="A760" s="4">
        <v>17</v>
      </c>
      <c r="B760" s="4">
        <v>1</v>
      </c>
      <c r="C760" s="4"/>
      <c r="D760" s="4"/>
      <c r="E760" s="4" t="s">
        <v>972</v>
      </c>
      <c r="F760" s="4" t="s">
        <v>973</v>
      </c>
      <c r="G760" s="4" t="s">
        <v>974</v>
      </c>
      <c r="H760" s="4" t="s">
        <v>975</v>
      </c>
      <c r="I760" s="4">
        <v>14</v>
      </c>
      <c r="J760" s="4">
        <v>0</v>
      </c>
      <c r="K760" s="4">
        <v>14</v>
      </c>
      <c r="L760" s="4"/>
      <c r="M760" s="4"/>
      <c r="N760" s="4"/>
      <c r="O760" s="4">
        <f t="shared" si="967"/>
        <v>13064.03</v>
      </c>
      <c r="P760" s="4">
        <f t="shared" si="968"/>
        <v>7325.35</v>
      </c>
      <c r="Q760" s="4">
        <f>(ROUND((ROUND((((ET760*1.2))*AV760*I760),2)*BB760),2)+ROUND((ROUND(((AE760-((EU760*1.2)))*AV760*I760),2)*BS760),2))</f>
        <v>0</v>
      </c>
      <c r="R760" s="4">
        <f>(ROUND((ROUND((((EU760*1.2))*AV760*I760),2)*BS760),2)+ROUND((ROUND(((AE760-((EU760*1.2)))*AV760*I760),2)*BS760),2))</f>
        <v>0</v>
      </c>
      <c r="S760" s="4">
        <f t="shared" si="969"/>
        <v>5738.68</v>
      </c>
      <c r="T760" s="4">
        <f t="shared" si="970"/>
        <v>0</v>
      </c>
      <c r="U760" s="4">
        <f t="shared" si="971"/>
        <v>8.2671119999999991</v>
      </c>
      <c r="V760" s="4">
        <f t="shared" si="972"/>
        <v>0</v>
      </c>
      <c r="W760" s="4">
        <f t="shared" si="973"/>
        <v>0</v>
      </c>
      <c r="X760" s="4">
        <f>(ROUND((((S760+ROUND((ROUND((((EU760*1.2))*AV760*I760),2)*BS760),2))*AT760)/100),2)+ROUND(((ROUND((ROUND(((AE760-((EU760*1.2)))*AV760*I760),2)*BS760),2)*AT760)/100),2))</f>
        <v>5566.52</v>
      </c>
      <c r="Y760" s="4">
        <f>(ROUND((((S760+ROUND((ROUND((((EU760*1.2))*AV760*I760),2)*BS760),2))*AU760)/100),2)+ROUND(((ROUND((ROUND(((AE760-((EU760*1.2)))*AV760*I760),2)*BS760),2)*AU760)/100),2))</f>
        <v>2926.73</v>
      </c>
      <c r="Z760" s="4"/>
      <c r="AA760" s="4">
        <v>55890823</v>
      </c>
      <c r="AB760" s="4">
        <f t="shared" si="974"/>
        <v>66.138000000000005</v>
      </c>
      <c r="AC760" s="4">
        <f>ROUND(((ES760*1)),6)</f>
        <v>59.19</v>
      </c>
      <c r="AD760" s="4">
        <f>ROUND(((((ET760*1.2))-((EU760*1.2)))+AE760),6)</f>
        <v>0</v>
      </c>
      <c r="AE760" s="4">
        <f>ROUND(((EU760*1.2)),6)</f>
        <v>0</v>
      </c>
      <c r="AF760" s="4">
        <f>ROUND(((EV760*1.2)),6)</f>
        <v>6.9480000000000004</v>
      </c>
      <c r="AG760" s="4">
        <f t="shared" si="975"/>
        <v>0</v>
      </c>
      <c r="AH760" s="4">
        <f>((EW760*1.2))</f>
        <v>0.56399999999999995</v>
      </c>
      <c r="AI760" s="4">
        <f>((EX760*1.2))</f>
        <v>0</v>
      </c>
      <c r="AJ760" s="4">
        <f t="shared" si="976"/>
        <v>0</v>
      </c>
      <c r="AK760" s="4">
        <v>64.98</v>
      </c>
      <c r="AL760" s="4">
        <v>59.19</v>
      </c>
      <c r="AM760" s="4">
        <v>0</v>
      </c>
      <c r="AN760" s="4">
        <v>0</v>
      </c>
      <c r="AO760" s="4">
        <v>5.79</v>
      </c>
      <c r="AP760" s="4">
        <v>0</v>
      </c>
      <c r="AQ760" s="4">
        <v>0.47</v>
      </c>
      <c r="AR760" s="4">
        <v>0</v>
      </c>
      <c r="AS760" s="4">
        <v>0</v>
      </c>
      <c r="AT760" s="4">
        <v>97</v>
      </c>
      <c r="AU760" s="4">
        <v>51</v>
      </c>
      <c r="AV760" s="4">
        <v>1.0469999999999999</v>
      </c>
      <c r="AW760" s="4">
        <v>1</v>
      </c>
      <c r="AX760" s="4"/>
      <c r="AY760" s="4"/>
      <c r="AZ760" s="4">
        <v>1</v>
      </c>
      <c r="BA760" s="4">
        <v>56.35</v>
      </c>
      <c r="BB760" s="4">
        <v>1</v>
      </c>
      <c r="BC760" s="4">
        <v>8.84</v>
      </c>
      <c r="BD760" s="4" t="s">
        <v>3</v>
      </c>
      <c r="BE760" s="4" t="s">
        <v>3</v>
      </c>
      <c r="BF760" s="4" t="s">
        <v>3</v>
      </c>
      <c r="BG760" s="4" t="s">
        <v>3</v>
      </c>
      <c r="BH760" s="4">
        <v>0</v>
      </c>
      <c r="BI760" s="4">
        <v>2</v>
      </c>
      <c r="BJ760" s="4" t="s">
        <v>976</v>
      </c>
      <c r="BK760" s="4"/>
      <c r="BL760" s="4"/>
      <c r="BM760" s="4">
        <v>67</v>
      </c>
      <c r="BN760" s="4">
        <v>0</v>
      </c>
      <c r="BO760" s="4" t="s">
        <v>973</v>
      </c>
      <c r="BP760" s="4">
        <v>1</v>
      </c>
      <c r="BQ760" s="4">
        <v>40</v>
      </c>
      <c r="BR760" s="4">
        <v>0</v>
      </c>
      <c r="BS760" s="4">
        <v>56.35</v>
      </c>
      <c r="BT760" s="4">
        <v>1</v>
      </c>
      <c r="BU760" s="4">
        <v>1</v>
      </c>
      <c r="BV760" s="4">
        <v>1</v>
      </c>
      <c r="BW760" s="4">
        <v>1</v>
      </c>
      <c r="BX760" s="4">
        <v>1</v>
      </c>
      <c r="BY760" s="4" t="s">
        <v>3</v>
      </c>
      <c r="BZ760" s="4">
        <v>97</v>
      </c>
      <c r="CA760" s="4">
        <v>51</v>
      </c>
      <c r="CB760" s="4" t="s">
        <v>3</v>
      </c>
      <c r="CC760" s="4"/>
      <c r="CD760" s="4"/>
      <c r="CE760" s="4">
        <v>1566</v>
      </c>
      <c r="CF760" s="4">
        <v>0</v>
      </c>
      <c r="CG760" s="4">
        <v>0</v>
      </c>
      <c r="CH760" s="4"/>
      <c r="CI760" s="4"/>
      <c r="CJ760" s="4"/>
      <c r="CK760" s="4"/>
      <c r="CL760" s="4"/>
      <c r="CM760" s="4">
        <v>0</v>
      </c>
      <c r="CN760" s="10" t="s">
        <v>2491</v>
      </c>
      <c r="CO760" s="4">
        <v>0</v>
      </c>
      <c r="CP760" s="4">
        <f t="shared" si="977"/>
        <v>13064.03</v>
      </c>
      <c r="CQ760" s="4">
        <f t="shared" si="978"/>
        <v>523.24</v>
      </c>
      <c r="CR760" s="4">
        <f>(ROUND((ROUND((((ET760*1.2))*AV760*1),2)*BB760),2)+ROUND((ROUND(((AE760-((EU760*1.2)))*AV760*1),2)*BS760),2))</f>
        <v>0</v>
      </c>
      <c r="CS760" s="4">
        <f>(ROUND((ROUND((((EU760*1.2))*AV760*1),2)*BS760),2)+ROUND((ROUND(((AE760-((EU760*1.2)))*AV760*1),2)*BS760),2))</f>
        <v>0</v>
      </c>
      <c r="CT760" s="4">
        <f t="shared" si="979"/>
        <v>409.66</v>
      </c>
      <c r="CU760" s="4">
        <f t="shared" si="980"/>
        <v>0</v>
      </c>
      <c r="CV760" s="4">
        <f t="shared" si="981"/>
        <v>0.59050799999999992</v>
      </c>
      <c r="CW760" s="4">
        <f t="shared" si="982"/>
        <v>0</v>
      </c>
      <c r="CX760" s="4">
        <f t="shared" si="983"/>
        <v>0</v>
      </c>
      <c r="CY760" s="4">
        <f>(ROUND((((S760+ROUND((ROUND((((EU760*1.2))*AV760*1),2)*BS760),2))*AT760)/100),2)+ROUND(((ROUND((ROUND(((AE760-((EU760*1.2)))*AV760*1),2)*BS760),2)*AT760)/100),2))</f>
        <v>5566.52</v>
      </c>
      <c r="CZ760" s="4">
        <f>(ROUND((((S760+ROUND((ROUND((((EU760*1.2))*AV760*1),2)*BS760),2))*AU760)/100),2)+ROUND(((ROUND((ROUND(((AE760-((EU760*1.2)))*AV760*1),2)*BS760),2)*AU760)/100),2))</f>
        <v>2926.73</v>
      </c>
      <c r="DA760" s="4"/>
      <c r="DB760" s="4">
        <v>182</v>
      </c>
      <c r="DC760" s="4" t="s">
        <v>3</v>
      </c>
      <c r="DD760" s="4" t="s">
        <v>22</v>
      </c>
      <c r="DE760" s="4" t="s">
        <v>42</v>
      </c>
      <c r="DF760" s="4" t="s">
        <v>42</v>
      </c>
      <c r="DG760" s="4" t="s">
        <v>42</v>
      </c>
      <c r="DH760" s="4" t="s">
        <v>3</v>
      </c>
      <c r="DI760" s="4" t="s">
        <v>42</v>
      </c>
      <c r="DJ760" s="4" t="s">
        <v>42</v>
      </c>
      <c r="DK760" s="4" t="s">
        <v>3</v>
      </c>
      <c r="DL760" s="4" t="s">
        <v>3</v>
      </c>
      <c r="DM760" s="4" t="s">
        <v>3</v>
      </c>
      <c r="DN760" s="4">
        <v>0</v>
      </c>
      <c r="DO760" s="4">
        <v>0</v>
      </c>
      <c r="DP760" s="4">
        <v>1</v>
      </c>
      <c r="DQ760" s="4">
        <v>1</v>
      </c>
      <c r="DR760" s="4"/>
      <c r="DS760" s="4"/>
      <c r="DT760" s="4"/>
      <c r="DU760" s="4">
        <v>1013</v>
      </c>
      <c r="DV760" s="4" t="s">
        <v>975</v>
      </c>
      <c r="DW760" s="4" t="s">
        <v>975</v>
      </c>
      <c r="DX760" s="4">
        <v>1</v>
      </c>
      <c r="DY760" s="4"/>
      <c r="DZ760" s="4" t="s">
        <v>3</v>
      </c>
      <c r="EA760" s="4" t="s">
        <v>3</v>
      </c>
      <c r="EB760" s="4" t="s">
        <v>3</v>
      </c>
      <c r="EC760" s="4" t="s">
        <v>3</v>
      </c>
      <c r="ED760" s="4"/>
      <c r="EE760" s="4">
        <v>57042957</v>
      </c>
      <c r="EF760" s="4">
        <v>40</v>
      </c>
      <c r="EG760" s="4" t="s">
        <v>33</v>
      </c>
      <c r="EH760" s="4">
        <v>0</v>
      </c>
      <c r="EI760" s="4" t="s">
        <v>3</v>
      </c>
      <c r="EJ760" s="4">
        <v>2</v>
      </c>
      <c r="EK760" s="4">
        <v>67</v>
      </c>
      <c r="EL760" s="4" t="s">
        <v>34</v>
      </c>
      <c r="EM760" s="4" t="s">
        <v>35</v>
      </c>
      <c r="EN760" s="4"/>
      <c r="EO760" s="4" t="s">
        <v>46</v>
      </c>
      <c r="EP760" s="4"/>
      <c r="EQ760" s="4">
        <v>0</v>
      </c>
      <c r="ER760" s="4">
        <v>64.98</v>
      </c>
      <c r="ES760" s="4">
        <v>59.19</v>
      </c>
      <c r="ET760" s="4">
        <v>0</v>
      </c>
      <c r="EU760" s="4">
        <v>0</v>
      </c>
      <c r="EV760" s="4">
        <v>5.79</v>
      </c>
      <c r="EW760" s="4">
        <v>0.47</v>
      </c>
      <c r="EX760" s="4">
        <v>0</v>
      </c>
      <c r="EY760" s="4">
        <v>0</v>
      </c>
      <c r="EZ760" s="4"/>
      <c r="FA760" s="4"/>
      <c r="FB760" s="4"/>
      <c r="FC760" s="4"/>
      <c r="FD760" s="4"/>
      <c r="FE760" s="4"/>
      <c r="FF760" s="4"/>
      <c r="FG760" s="4"/>
      <c r="FH760" s="4"/>
      <c r="FI760" s="4"/>
      <c r="FJ760" s="4"/>
      <c r="FK760" s="4"/>
      <c r="FL760" s="4"/>
      <c r="FM760" s="4"/>
      <c r="FN760" s="4"/>
      <c r="FO760" s="4"/>
      <c r="FP760" s="4"/>
      <c r="FQ760" s="4">
        <v>0</v>
      </c>
      <c r="FR760" s="4">
        <v>0</v>
      </c>
      <c r="FS760" s="4">
        <v>0</v>
      </c>
      <c r="FT760" s="4"/>
      <c r="FU760" s="4"/>
      <c r="FV760" s="4"/>
      <c r="FW760" s="4"/>
      <c r="FX760" s="4">
        <v>97</v>
      </c>
      <c r="FY760" s="4">
        <v>51</v>
      </c>
      <c r="FZ760" s="4"/>
      <c r="GA760" s="4" t="s">
        <v>3</v>
      </c>
      <c r="GB760" s="4"/>
      <c r="GC760" s="4"/>
      <c r="GD760" s="4">
        <v>1</v>
      </c>
      <c r="GE760" s="4"/>
      <c r="GF760" s="4">
        <v>2033198458</v>
      </c>
      <c r="GG760" s="4">
        <v>2</v>
      </c>
      <c r="GH760" s="4">
        <v>1</v>
      </c>
      <c r="GI760" s="4">
        <v>2</v>
      </c>
      <c r="GJ760" s="4">
        <v>0</v>
      </c>
      <c r="GK760" s="4">
        <v>0</v>
      </c>
      <c r="GL760" s="4">
        <f t="shared" si="984"/>
        <v>0</v>
      </c>
      <c r="GM760" s="4">
        <f t="shared" si="985"/>
        <v>21557.279999999999</v>
      </c>
      <c r="GN760" s="4">
        <f t="shared" si="986"/>
        <v>0</v>
      </c>
      <c r="GO760" s="4">
        <f t="shared" si="987"/>
        <v>21557.279999999999</v>
      </c>
      <c r="GP760" s="4">
        <f t="shared" si="988"/>
        <v>0</v>
      </c>
      <c r="GQ760" s="4"/>
      <c r="GR760" s="4">
        <v>0</v>
      </c>
      <c r="GS760" s="4">
        <v>0</v>
      </c>
      <c r="GT760" s="4">
        <v>0</v>
      </c>
      <c r="GU760" s="4" t="s">
        <v>3</v>
      </c>
      <c r="GV760" s="4">
        <f t="shared" si="989"/>
        <v>0</v>
      </c>
      <c r="GW760" s="4">
        <v>1</v>
      </c>
      <c r="GX760" s="4">
        <f t="shared" si="990"/>
        <v>0</v>
      </c>
      <c r="GY760" s="4"/>
      <c r="GZ760" s="4"/>
      <c r="HA760" s="4">
        <v>0</v>
      </c>
      <c r="HB760" s="4">
        <v>0</v>
      </c>
      <c r="HC760" s="4">
        <f t="shared" si="991"/>
        <v>0</v>
      </c>
      <c r="HD760" s="4"/>
      <c r="HE760" s="4" t="s">
        <v>3</v>
      </c>
      <c r="HF760" s="4" t="s">
        <v>3</v>
      </c>
      <c r="HG760" s="4"/>
      <c r="HH760" s="4"/>
      <c r="HI760" s="4"/>
      <c r="HJ760" s="4"/>
      <c r="HK760" s="4"/>
      <c r="HL760" s="4"/>
      <c r="HM760" s="4" t="s">
        <v>3</v>
      </c>
      <c r="HN760" s="4" t="s">
        <v>3</v>
      </c>
      <c r="HO760" s="4" t="s">
        <v>3</v>
      </c>
      <c r="HP760" s="4" t="s">
        <v>3</v>
      </c>
      <c r="HQ760" s="4" t="s">
        <v>3</v>
      </c>
      <c r="HR760" s="4"/>
      <c r="HS760" s="4">
        <v>0</v>
      </c>
      <c r="HT760" s="4"/>
      <c r="HU760" s="4"/>
      <c r="HV760" s="4"/>
      <c r="HW760" s="4"/>
      <c r="HX760" s="4"/>
      <c r="HY760" s="4"/>
      <c r="HZ760" s="4"/>
      <c r="IA760" s="4"/>
      <c r="IB760" s="4"/>
      <c r="IC760" s="4"/>
      <c r="ID760" s="4"/>
      <c r="IE760" s="4"/>
      <c r="IF760" s="4"/>
      <c r="IG760" s="4"/>
      <c r="IH760" s="4"/>
      <c r="II760" s="4"/>
      <c r="IJ760" s="4"/>
      <c r="IK760" s="4">
        <v>0</v>
      </c>
      <c r="IL760" s="4"/>
      <c r="IM760" s="4"/>
      <c r="IN760" s="4"/>
      <c r="IO760" s="4"/>
      <c r="IP760" s="4"/>
      <c r="IQ760" s="4"/>
      <c r="IR760" s="4"/>
      <c r="IS760" s="4"/>
      <c r="IT760" s="4"/>
      <c r="IU760" s="4"/>
    </row>
    <row r="761" spans="1:255" x14ac:dyDescent="0.25">
      <c r="A761" s="3">
        <v>17</v>
      </c>
      <c r="B761" s="3">
        <v>1</v>
      </c>
      <c r="C761" s="3"/>
      <c r="D761" s="3"/>
      <c r="E761" s="3" t="s">
        <v>977</v>
      </c>
      <c r="F761" s="3" t="s">
        <v>978</v>
      </c>
      <c r="G761" s="3" t="s">
        <v>2549</v>
      </c>
      <c r="H761" s="3" t="s">
        <v>222</v>
      </c>
      <c r="I761" s="3">
        <f>ROUND(3*14,9)</f>
        <v>42</v>
      </c>
      <c r="J761" s="3">
        <v>0</v>
      </c>
      <c r="K761" s="3">
        <f>ROUND(3*14,9)</f>
        <v>42</v>
      </c>
      <c r="L761" s="3"/>
      <c r="M761" s="3"/>
      <c r="N761" s="3"/>
      <c r="O761" s="3">
        <f t="shared" si="967"/>
        <v>14584.08</v>
      </c>
      <c r="P761" s="3">
        <f t="shared" si="968"/>
        <v>14584.08</v>
      </c>
      <c r="Q761" s="3">
        <f>(ROUND((ROUND(((ET761)*AV761*I761),2)*BB761),2)+ROUND((ROUND(((AE761-(EU761))*AV761*I761),2)*BS761),2))</f>
        <v>0</v>
      </c>
      <c r="R761" s="3">
        <f>(ROUND((ROUND(((EU761)*AV761*I761),2)*BS761),2)+ROUND((ROUND(((AE761-(EU761))*AV761*I761),2)*BS761),2))</f>
        <v>0</v>
      </c>
      <c r="S761" s="3">
        <f t="shared" si="969"/>
        <v>0</v>
      </c>
      <c r="T761" s="3">
        <f t="shared" si="970"/>
        <v>0</v>
      </c>
      <c r="U761" s="3">
        <f t="shared" si="971"/>
        <v>0</v>
      </c>
      <c r="V761" s="3">
        <f t="shared" si="972"/>
        <v>0</v>
      </c>
      <c r="W761" s="3">
        <f t="shared" si="973"/>
        <v>0</v>
      </c>
      <c r="X761" s="3">
        <f>(ROUND((((S761+ROUND((ROUND(((EU761)*AV761*I761),2)*BS761),2))*AT761)/100),2)+ROUND(((ROUND((ROUND(((AE761-(EU761))*AV761*I761),2)*BS761),2)*AT761)/100),2))</f>
        <v>0</v>
      </c>
      <c r="Y761" s="3">
        <f>(ROUND((((S761+ROUND((ROUND(((EU761)*AV761*I761),2)*BS761),2))*AU761)/100),2)+ROUND(((ROUND((ROUND(((AE761-(EU761))*AV761*I761),2)*BS761),2)*AU761)/100),2))</f>
        <v>0</v>
      </c>
      <c r="Z761" s="3"/>
      <c r="AA761" s="3">
        <v>54971259</v>
      </c>
      <c r="AB761" s="3">
        <f t="shared" si="974"/>
        <v>347.24</v>
      </c>
      <c r="AC761" s="3">
        <f>ROUND((ES761),6)</f>
        <v>347.24</v>
      </c>
      <c r="AD761" s="3">
        <f>ROUND((((ET761)-(EU761))+AE761),6)</f>
        <v>0</v>
      </c>
      <c r="AE761" s="3">
        <f>ROUND((EU761),6)</f>
        <v>0</v>
      </c>
      <c r="AF761" s="3">
        <f>ROUND((EV761),6)</f>
        <v>0</v>
      </c>
      <c r="AG761" s="3">
        <f t="shared" si="975"/>
        <v>0</v>
      </c>
      <c r="AH761" s="3">
        <f>(EW761)</f>
        <v>0</v>
      </c>
      <c r="AI761" s="3">
        <f>(EX761)</f>
        <v>0</v>
      </c>
      <c r="AJ761" s="3">
        <f t="shared" si="976"/>
        <v>0</v>
      </c>
      <c r="AK761" s="3">
        <v>347.24</v>
      </c>
      <c r="AL761" s="3">
        <v>347.24</v>
      </c>
      <c r="AM761" s="3">
        <v>0</v>
      </c>
      <c r="AN761" s="3">
        <v>0</v>
      </c>
      <c r="AO761" s="3">
        <v>0</v>
      </c>
      <c r="AP761" s="3">
        <v>0</v>
      </c>
      <c r="AQ761" s="3">
        <v>0</v>
      </c>
      <c r="AR761" s="3">
        <v>0</v>
      </c>
      <c r="AS761" s="3">
        <v>0</v>
      </c>
      <c r="AT761" s="3">
        <v>0</v>
      </c>
      <c r="AU761" s="3">
        <v>0</v>
      </c>
      <c r="AV761" s="3">
        <v>1</v>
      </c>
      <c r="AW761" s="3">
        <v>1</v>
      </c>
      <c r="AX761" s="3"/>
      <c r="AY761" s="3"/>
      <c r="AZ761" s="3">
        <v>1</v>
      </c>
      <c r="BA761" s="3">
        <v>1</v>
      </c>
      <c r="BB761" s="3">
        <v>1</v>
      </c>
      <c r="BC761" s="3">
        <v>1</v>
      </c>
      <c r="BD761" s="3" t="s">
        <v>3</v>
      </c>
      <c r="BE761" s="3" t="s">
        <v>3</v>
      </c>
      <c r="BF761" s="3" t="s">
        <v>3</v>
      </c>
      <c r="BG761" s="3" t="s">
        <v>3</v>
      </c>
      <c r="BH761" s="3">
        <v>3</v>
      </c>
      <c r="BI761" s="3">
        <v>2</v>
      </c>
      <c r="BJ761" s="3" t="s">
        <v>979</v>
      </c>
      <c r="BK761" s="3"/>
      <c r="BL761" s="3"/>
      <c r="BM761" s="3">
        <v>1617</v>
      </c>
      <c r="BN761" s="3">
        <v>0</v>
      </c>
      <c r="BO761" s="3" t="s">
        <v>3</v>
      </c>
      <c r="BP761" s="3">
        <v>0</v>
      </c>
      <c r="BQ761" s="3">
        <v>200</v>
      </c>
      <c r="BR761" s="3">
        <v>0</v>
      </c>
      <c r="BS761" s="3">
        <v>1</v>
      </c>
      <c r="BT761" s="3">
        <v>1</v>
      </c>
      <c r="BU761" s="3">
        <v>1</v>
      </c>
      <c r="BV761" s="3">
        <v>1</v>
      </c>
      <c r="BW761" s="3">
        <v>1</v>
      </c>
      <c r="BX761" s="3">
        <v>1</v>
      </c>
      <c r="BY761" s="3" t="s">
        <v>3</v>
      </c>
      <c r="BZ761" s="3">
        <v>0</v>
      </c>
      <c r="CA761" s="3">
        <v>0</v>
      </c>
      <c r="CB761" s="3" t="s">
        <v>3</v>
      </c>
      <c r="CC761" s="3"/>
      <c r="CD761" s="3"/>
      <c r="CE761" s="3">
        <v>1566</v>
      </c>
      <c r="CF761" s="3">
        <v>0</v>
      </c>
      <c r="CG761" s="3">
        <v>0</v>
      </c>
      <c r="CH761" s="3"/>
      <c r="CI761" s="3"/>
      <c r="CJ761" s="3"/>
      <c r="CK761" s="3"/>
      <c r="CL761" s="3"/>
      <c r="CM761" s="3">
        <v>0</v>
      </c>
      <c r="CN761" s="3" t="s">
        <v>3</v>
      </c>
      <c r="CO761" s="3">
        <v>0</v>
      </c>
      <c r="CP761" s="3">
        <f t="shared" si="977"/>
        <v>14584.08</v>
      </c>
      <c r="CQ761" s="3">
        <f t="shared" si="978"/>
        <v>347.24</v>
      </c>
      <c r="CR761" s="3">
        <f>(ROUND((ROUND(((ET761)*AV761*1),2)*BB761),2)+ROUND((ROUND(((AE761-(EU761))*AV761*1),2)*BS761),2))</f>
        <v>0</v>
      </c>
      <c r="CS761" s="3">
        <f>(ROUND((ROUND(((EU761)*AV761*1),2)*BS761),2)+ROUND((ROUND(((AE761-(EU761))*AV761*1),2)*BS761),2))</f>
        <v>0</v>
      </c>
      <c r="CT761" s="3">
        <f t="shared" si="979"/>
        <v>0</v>
      </c>
      <c r="CU761" s="3">
        <f t="shared" si="980"/>
        <v>0</v>
      </c>
      <c r="CV761" s="3">
        <f t="shared" si="981"/>
        <v>0</v>
      </c>
      <c r="CW761" s="3">
        <f t="shared" si="982"/>
        <v>0</v>
      </c>
      <c r="CX761" s="3">
        <f t="shared" si="983"/>
        <v>0</v>
      </c>
      <c r="CY761" s="3">
        <f>(ROUND((((S761+ROUND((ROUND(((EU761)*AV761*1),2)*BS761),2))*AT761)/100),2)+ROUND(((ROUND((ROUND(((AE761-(EU761))*AV761*1),2)*BS761),2)*AT761)/100),2))</f>
        <v>0</v>
      </c>
      <c r="CZ761" s="3">
        <f>(ROUND((((S761+ROUND((ROUND(((EU761)*AV761*1),2)*BS761),2))*AU761)/100),2)+ROUND(((ROUND((ROUND(((AE761-(EU761))*AV761*1),2)*BS761),2)*AU761)/100),2))</f>
        <v>0</v>
      </c>
      <c r="DA761" s="3"/>
      <c r="DB761" s="3"/>
      <c r="DC761" s="3" t="s">
        <v>3</v>
      </c>
      <c r="DD761" s="3" t="s">
        <v>3</v>
      </c>
      <c r="DE761" s="3" t="s">
        <v>3</v>
      </c>
      <c r="DF761" s="3" t="s">
        <v>3</v>
      </c>
      <c r="DG761" s="3" t="s">
        <v>3</v>
      </c>
      <c r="DH761" s="3" t="s">
        <v>3</v>
      </c>
      <c r="DI761" s="3" t="s">
        <v>3</v>
      </c>
      <c r="DJ761" s="3" t="s">
        <v>3</v>
      </c>
      <c r="DK761" s="3" t="s">
        <v>3</v>
      </c>
      <c r="DL761" s="3" t="s">
        <v>3</v>
      </c>
      <c r="DM761" s="3" t="s">
        <v>3</v>
      </c>
      <c r="DN761" s="3">
        <v>0</v>
      </c>
      <c r="DO761" s="3">
        <v>0</v>
      </c>
      <c r="DP761" s="3">
        <v>1</v>
      </c>
      <c r="DQ761" s="3">
        <v>1</v>
      </c>
      <c r="DR761" s="3"/>
      <c r="DS761" s="3"/>
      <c r="DT761" s="3"/>
      <c r="DU761" s="3">
        <v>1009</v>
      </c>
      <c r="DV761" s="3" t="s">
        <v>222</v>
      </c>
      <c r="DW761" s="3" t="s">
        <v>222</v>
      </c>
      <c r="DX761" s="3">
        <v>1</v>
      </c>
      <c r="DY761" s="3"/>
      <c r="DZ761" s="3" t="s">
        <v>3</v>
      </c>
      <c r="EA761" s="3" t="s">
        <v>3</v>
      </c>
      <c r="EB761" s="3" t="s">
        <v>3</v>
      </c>
      <c r="EC761" s="3" t="s">
        <v>3</v>
      </c>
      <c r="ED761" s="3"/>
      <c r="EE761" s="3">
        <v>57042986</v>
      </c>
      <c r="EF761" s="3">
        <v>200</v>
      </c>
      <c r="EG761" s="3" t="s">
        <v>903</v>
      </c>
      <c r="EH761" s="3">
        <v>0</v>
      </c>
      <c r="EI761" s="3" t="s">
        <v>3</v>
      </c>
      <c r="EJ761" s="3">
        <v>1</v>
      </c>
      <c r="EK761" s="3">
        <v>1617</v>
      </c>
      <c r="EL761" s="3" t="s">
        <v>904</v>
      </c>
      <c r="EM761" s="3" t="s">
        <v>905</v>
      </c>
      <c r="EN761" s="3"/>
      <c r="EO761" s="3" t="s">
        <v>3</v>
      </c>
      <c r="EP761" s="3"/>
      <c r="EQ761" s="3">
        <v>0</v>
      </c>
      <c r="ER761" s="3">
        <v>347.24</v>
      </c>
      <c r="ES761" s="3">
        <v>347.24</v>
      </c>
      <c r="ET761" s="3">
        <v>0</v>
      </c>
      <c r="EU761" s="3">
        <v>0</v>
      </c>
      <c r="EV761" s="3">
        <v>0</v>
      </c>
      <c r="EW761" s="3">
        <v>0</v>
      </c>
      <c r="EX761" s="3">
        <v>0</v>
      </c>
      <c r="EY761" s="3">
        <v>0</v>
      </c>
      <c r="EZ761" s="3"/>
      <c r="FA761" s="3"/>
      <c r="FB761" s="3"/>
      <c r="FC761" s="3"/>
      <c r="FD761" s="3"/>
      <c r="FE761" s="3"/>
      <c r="FF761" s="3"/>
      <c r="FG761" s="3"/>
      <c r="FH761" s="3"/>
      <c r="FI761" s="3"/>
      <c r="FJ761" s="3"/>
      <c r="FK761" s="3"/>
      <c r="FL761" s="3"/>
      <c r="FM761" s="3"/>
      <c r="FN761" s="3"/>
      <c r="FO761" s="3"/>
      <c r="FP761" s="3"/>
      <c r="FQ761" s="3">
        <v>0</v>
      </c>
      <c r="FR761" s="3">
        <v>0</v>
      </c>
      <c r="FS761" s="3">
        <v>0</v>
      </c>
      <c r="FT761" s="3"/>
      <c r="FU761" s="3"/>
      <c r="FV761" s="3"/>
      <c r="FW761" s="3"/>
      <c r="FX761" s="3">
        <v>0</v>
      </c>
      <c r="FY761" s="3">
        <v>0</v>
      </c>
      <c r="FZ761" s="3"/>
      <c r="GA761" s="3" t="s">
        <v>3</v>
      </c>
      <c r="GB761" s="3"/>
      <c r="GC761" s="3"/>
      <c r="GD761" s="3">
        <v>1</v>
      </c>
      <c r="GE761" s="3"/>
      <c r="GF761" s="3">
        <v>-988531099</v>
      </c>
      <c r="GG761" s="3">
        <v>2</v>
      </c>
      <c r="GH761" s="3">
        <v>1</v>
      </c>
      <c r="GI761" s="3">
        <v>-2</v>
      </c>
      <c r="GJ761" s="3">
        <v>0</v>
      </c>
      <c r="GK761" s="3">
        <v>0</v>
      </c>
      <c r="GL761" s="3">
        <f t="shared" si="984"/>
        <v>0</v>
      </c>
      <c r="GM761" s="3">
        <f t="shared" si="985"/>
        <v>14584.08</v>
      </c>
      <c r="GN761" s="3">
        <f t="shared" si="986"/>
        <v>0</v>
      </c>
      <c r="GO761" s="3">
        <f t="shared" si="987"/>
        <v>14584.08</v>
      </c>
      <c r="GP761" s="3">
        <f t="shared" si="988"/>
        <v>0</v>
      </c>
      <c r="GQ761" s="3"/>
      <c r="GR761" s="3">
        <v>0</v>
      </c>
      <c r="GS761" s="3">
        <v>3</v>
      </c>
      <c r="GT761" s="3">
        <v>0</v>
      </c>
      <c r="GU761" s="3" t="s">
        <v>3</v>
      </c>
      <c r="GV761" s="3">
        <f t="shared" si="989"/>
        <v>0</v>
      </c>
      <c r="GW761" s="3">
        <v>1</v>
      </c>
      <c r="GX761" s="3">
        <f t="shared" si="990"/>
        <v>0</v>
      </c>
      <c r="GY761" s="3"/>
      <c r="GZ761" s="3"/>
      <c r="HA761" s="3">
        <v>0</v>
      </c>
      <c r="HB761" s="3">
        <v>0</v>
      </c>
      <c r="HC761" s="3">
        <f t="shared" si="991"/>
        <v>0</v>
      </c>
      <c r="HD761" s="3"/>
      <c r="HE761" s="3" t="s">
        <v>3</v>
      </c>
      <c r="HF761" s="3" t="s">
        <v>3</v>
      </c>
      <c r="HG761" s="3"/>
      <c r="HH761" s="3"/>
      <c r="HI761" s="3"/>
      <c r="HJ761" s="3"/>
      <c r="HK761" s="3"/>
      <c r="HL761" s="3"/>
      <c r="HM761" s="3" t="s">
        <v>3</v>
      </c>
      <c r="HN761" s="3" t="s">
        <v>3</v>
      </c>
      <c r="HO761" s="3" t="s">
        <v>3</v>
      </c>
      <c r="HP761" s="3" t="s">
        <v>3</v>
      </c>
      <c r="HQ761" s="3" t="s">
        <v>3</v>
      </c>
      <c r="HR761" s="3"/>
      <c r="HS761" s="3">
        <v>0</v>
      </c>
      <c r="HT761" s="3"/>
      <c r="HU761" s="3"/>
      <c r="HV761" s="3"/>
      <c r="HW761" s="3"/>
      <c r="HX761" s="3"/>
      <c r="HY761" s="3"/>
      <c r="HZ761" s="3"/>
      <c r="IA761" s="3"/>
      <c r="IB761" s="3"/>
      <c r="IC761" s="3"/>
      <c r="ID761" s="3"/>
      <c r="IE761" s="3"/>
      <c r="IF761" s="3"/>
      <c r="IG761" s="3"/>
      <c r="IH761" s="3"/>
      <c r="II761" s="3"/>
      <c r="IJ761" s="3"/>
      <c r="IK761" s="3">
        <v>0</v>
      </c>
      <c r="IL761" s="3"/>
      <c r="IM761" s="3"/>
      <c r="IN761" s="3"/>
      <c r="IO761" s="3"/>
      <c r="IP761" s="3"/>
      <c r="IQ761" s="3"/>
      <c r="IR761" s="3"/>
      <c r="IS761" s="3"/>
      <c r="IT761" s="3"/>
      <c r="IU761" s="3"/>
    </row>
    <row r="762" spans="1:255" x14ac:dyDescent="0.25">
      <c r="A762" s="4">
        <v>17</v>
      </c>
      <c r="B762" s="4">
        <v>1</v>
      </c>
      <c r="C762" s="4"/>
      <c r="D762" s="4"/>
      <c r="E762" s="4" t="s">
        <v>977</v>
      </c>
      <c r="F762" s="4" t="s">
        <v>978</v>
      </c>
      <c r="G762" s="4" t="s">
        <v>2549</v>
      </c>
      <c r="H762" s="4" t="s">
        <v>222</v>
      </c>
      <c r="I762" s="4">
        <f>ROUND(3*14,9)</f>
        <v>42</v>
      </c>
      <c r="J762" s="4">
        <v>0</v>
      </c>
      <c r="K762" s="4">
        <f>ROUND(3*14,9)</f>
        <v>42</v>
      </c>
      <c r="L762" s="4"/>
      <c r="M762" s="4"/>
      <c r="N762" s="4"/>
      <c r="O762" s="4">
        <f t="shared" si="967"/>
        <v>79483.240000000005</v>
      </c>
      <c r="P762" s="4">
        <f t="shared" si="968"/>
        <v>79483.240000000005</v>
      </c>
      <c r="Q762" s="4">
        <f>(ROUND((ROUND(((ET762)*AV762*I762),2)*BB762),2)+ROUND((ROUND(((AE762-(EU762))*AV762*I762),2)*BS762),2))</f>
        <v>0</v>
      </c>
      <c r="R762" s="4">
        <f>(ROUND((ROUND(((EU762)*AV762*I762),2)*BS762),2)+ROUND((ROUND(((AE762-(EU762))*AV762*I762),2)*BS762),2))</f>
        <v>0</v>
      </c>
      <c r="S762" s="4">
        <f t="shared" si="969"/>
        <v>0</v>
      </c>
      <c r="T762" s="4">
        <f t="shared" si="970"/>
        <v>0</v>
      </c>
      <c r="U762" s="4">
        <f t="shared" si="971"/>
        <v>0</v>
      </c>
      <c r="V762" s="4">
        <f t="shared" si="972"/>
        <v>0</v>
      </c>
      <c r="W762" s="4">
        <f t="shared" si="973"/>
        <v>0</v>
      </c>
      <c r="X762" s="4">
        <f>(ROUND((((S762+ROUND((ROUND(((EU762)*AV762*I762),2)*BS762),2))*AT762)/100),2)+ROUND(((ROUND((ROUND(((AE762-(EU762))*AV762*I762),2)*BS762),2)*AT762)/100),2))</f>
        <v>0</v>
      </c>
      <c r="Y762" s="4">
        <f>(ROUND((((S762+ROUND((ROUND(((EU762)*AV762*I762),2)*BS762),2))*AU762)/100),2)+ROUND(((ROUND((ROUND(((AE762-(EU762))*AV762*I762),2)*BS762),2)*AU762)/100),2))</f>
        <v>0</v>
      </c>
      <c r="Z762" s="4"/>
      <c r="AA762" s="4">
        <v>55890823</v>
      </c>
      <c r="AB762" s="4">
        <f t="shared" si="974"/>
        <v>347.24</v>
      </c>
      <c r="AC762" s="4">
        <f>ROUND((ES762),6)</f>
        <v>347.24</v>
      </c>
      <c r="AD762" s="4">
        <f>ROUND((((ET762)-(EU762))+AE762),6)</f>
        <v>0</v>
      </c>
      <c r="AE762" s="4">
        <f>ROUND((EU762),6)</f>
        <v>0</v>
      </c>
      <c r="AF762" s="4">
        <f>ROUND((EV762),6)</f>
        <v>0</v>
      </c>
      <c r="AG762" s="4">
        <f t="shared" si="975"/>
        <v>0</v>
      </c>
      <c r="AH762" s="4">
        <f>(EW762)</f>
        <v>0</v>
      </c>
      <c r="AI762" s="4">
        <f>(EX762)</f>
        <v>0</v>
      </c>
      <c r="AJ762" s="4">
        <f t="shared" si="976"/>
        <v>0</v>
      </c>
      <c r="AK762" s="4">
        <v>347.24</v>
      </c>
      <c r="AL762" s="4">
        <v>347.24</v>
      </c>
      <c r="AM762" s="4">
        <v>0</v>
      </c>
      <c r="AN762" s="4">
        <v>0</v>
      </c>
      <c r="AO762" s="4">
        <v>0</v>
      </c>
      <c r="AP762" s="4">
        <v>0</v>
      </c>
      <c r="AQ762" s="4">
        <v>0</v>
      </c>
      <c r="AR762" s="4">
        <v>0</v>
      </c>
      <c r="AS762" s="4">
        <v>0</v>
      </c>
      <c r="AT762" s="4">
        <v>0</v>
      </c>
      <c r="AU762" s="4">
        <v>0</v>
      </c>
      <c r="AV762" s="4">
        <v>1</v>
      </c>
      <c r="AW762" s="4">
        <v>1</v>
      </c>
      <c r="AX762" s="4"/>
      <c r="AY762" s="4"/>
      <c r="AZ762" s="4">
        <v>1</v>
      </c>
      <c r="BA762" s="4">
        <v>1</v>
      </c>
      <c r="BB762" s="4">
        <v>1</v>
      </c>
      <c r="BC762" s="4">
        <v>5.45</v>
      </c>
      <c r="BD762" s="4" t="s">
        <v>3</v>
      </c>
      <c r="BE762" s="4" t="s">
        <v>3</v>
      </c>
      <c r="BF762" s="4" t="s">
        <v>3</v>
      </c>
      <c r="BG762" s="4" t="s">
        <v>3</v>
      </c>
      <c r="BH762" s="4">
        <v>3</v>
      </c>
      <c r="BI762" s="4">
        <v>2</v>
      </c>
      <c r="BJ762" s="4" t="s">
        <v>979</v>
      </c>
      <c r="BK762" s="4"/>
      <c r="BL762" s="4"/>
      <c r="BM762" s="4">
        <v>1617</v>
      </c>
      <c r="BN762" s="4">
        <v>0</v>
      </c>
      <c r="BO762" s="4" t="s">
        <v>978</v>
      </c>
      <c r="BP762" s="4">
        <v>1</v>
      </c>
      <c r="BQ762" s="4">
        <v>200</v>
      </c>
      <c r="BR762" s="4">
        <v>0</v>
      </c>
      <c r="BS762" s="4">
        <v>1</v>
      </c>
      <c r="BT762" s="4">
        <v>1</v>
      </c>
      <c r="BU762" s="4">
        <v>1</v>
      </c>
      <c r="BV762" s="4">
        <v>1</v>
      </c>
      <c r="BW762" s="4">
        <v>1</v>
      </c>
      <c r="BX762" s="4">
        <v>1</v>
      </c>
      <c r="BY762" s="4" t="s">
        <v>3</v>
      </c>
      <c r="BZ762" s="4">
        <v>0</v>
      </c>
      <c r="CA762" s="4">
        <v>0</v>
      </c>
      <c r="CB762" s="4" t="s">
        <v>3</v>
      </c>
      <c r="CC762" s="4"/>
      <c r="CD762" s="4"/>
      <c r="CE762" s="4">
        <v>1566</v>
      </c>
      <c r="CF762" s="4">
        <v>0</v>
      </c>
      <c r="CG762" s="4">
        <v>0</v>
      </c>
      <c r="CH762" s="4"/>
      <c r="CI762" s="4"/>
      <c r="CJ762" s="4"/>
      <c r="CK762" s="4"/>
      <c r="CL762" s="4"/>
      <c r="CM762" s="4">
        <v>0</v>
      </c>
      <c r="CN762" s="4" t="s">
        <v>3</v>
      </c>
      <c r="CO762" s="4">
        <v>0</v>
      </c>
      <c r="CP762" s="4">
        <f t="shared" si="977"/>
        <v>79483.240000000005</v>
      </c>
      <c r="CQ762" s="4">
        <f t="shared" si="978"/>
        <v>1892.46</v>
      </c>
      <c r="CR762" s="4">
        <f>(ROUND((ROUND(((ET762)*AV762*1),2)*BB762),2)+ROUND((ROUND(((AE762-(EU762))*AV762*1),2)*BS762),2))</f>
        <v>0</v>
      </c>
      <c r="CS762" s="4">
        <f>(ROUND((ROUND(((EU762)*AV762*1),2)*BS762),2)+ROUND((ROUND(((AE762-(EU762))*AV762*1),2)*BS762),2))</f>
        <v>0</v>
      </c>
      <c r="CT762" s="4">
        <f t="shared" si="979"/>
        <v>0</v>
      </c>
      <c r="CU762" s="4">
        <f t="shared" si="980"/>
        <v>0</v>
      </c>
      <c r="CV762" s="4">
        <f t="shared" si="981"/>
        <v>0</v>
      </c>
      <c r="CW762" s="4">
        <f t="shared" si="982"/>
        <v>0</v>
      </c>
      <c r="CX762" s="4">
        <f t="shared" si="983"/>
        <v>0</v>
      </c>
      <c r="CY762" s="4">
        <f>(ROUND((((S762+ROUND((ROUND(((EU762)*AV762*1),2)*BS762),2))*AT762)/100),2)+ROUND(((ROUND((ROUND(((AE762-(EU762))*AV762*1),2)*BS762),2)*AT762)/100),2))</f>
        <v>0</v>
      </c>
      <c r="CZ762" s="4">
        <f>(ROUND((((S762+ROUND((ROUND(((EU762)*AV762*1),2)*BS762),2))*AU762)/100),2)+ROUND(((ROUND((ROUND(((AE762-(EU762))*AV762*1),2)*BS762),2)*AU762)/100),2))</f>
        <v>0</v>
      </c>
      <c r="DA762" s="4"/>
      <c r="DB762" s="4"/>
      <c r="DC762" s="4" t="s">
        <v>3</v>
      </c>
      <c r="DD762" s="4" t="s">
        <v>3</v>
      </c>
      <c r="DE762" s="4" t="s">
        <v>3</v>
      </c>
      <c r="DF762" s="4" t="s">
        <v>3</v>
      </c>
      <c r="DG762" s="4" t="s">
        <v>3</v>
      </c>
      <c r="DH762" s="4" t="s">
        <v>3</v>
      </c>
      <c r="DI762" s="4" t="s">
        <v>3</v>
      </c>
      <c r="DJ762" s="4" t="s">
        <v>3</v>
      </c>
      <c r="DK762" s="4" t="s">
        <v>3</v>
      </c>
      <c r="DL762" s="4" t="s">
        <v>3</v>
      </c>
      <c r="DM762" s="4" t="s">
        <v>3</v>
      </c>
      <c r="DN762" s="4">
        <v>0</v>
      </c>
      <c r="DO762" s="4">
        <v>0</v>
      </c>
      <c r="DP762" s="4">
        <v>1</v>
      </c>
      <c r="DQ762" s="4">
        <v>1</v>
      </c>
      <c r="DR762" s="4"/>
      <c r="DS762" s="4"/>
      <c r="DT762" s="4"/>
      <c r="DU762" s="4">
        <v>1009</v>
      </c>
      <c r="DV762" s="4" t="s">
        <v>222</v>
      </c>
      <c r="DW762" s="4" t="s">
        <v>222</v>
      </c>
      <c r="DX762" s="4">
        <v>1</v>
      </c>
      <c r="DY762" s="4"/>
      <c r="DZ762" s="4" t="s">
        <v>3</v>
      </c>
      <c r="EA762" s="4" t="s">
        <v>3</v>
      </c>
      <c r="EB762" s="4" t="s">
        <v>3</v>
      </c>
      <c r="EC762" s="4" t="s">
        <v>3</v>
      </c>
      <c r="ED762" s="4"/>
      <c r="EE762" s="4">
        <v>57042986</v>
      </c>
      <c r="EF762" s="4">
        <v>200</v>
      </c>
      <c r="EG762" s="4" t="s">
        <v>903</v>
      </c>
      <c r="EH762" s="4">
        <v>0</v>
      </c>
      <c r="EI762" s="4" t="s">
        <v>3</v>
      </c>
      <c r="EJ762" s="4">
        <v>1</v>
      </c>
      <c r="EK762" s="4">
        <v>1617</v>
      </c>
      <c r="EL762" s="4" t="s">
        <v>904</v>
      </c>
      <c r="EM762" s="4" t="s">
        <v>905</v>
      </c>
      <c r="EN762" s="4"/>
      <c r="EO762" s="4" t="s">
        <v>3</v>
      </c>
      <c r="EP762" s="4"/>
      <c r="EQ762" s="4">
        <v>0</v>
      </c>
      <c r="ER762" s="4">
        <v>347.24</v>
      </c>
      <c r="ES762" s="4">
        <v>347.24</v>
      </c>
      <c r="ET762" s="4">
        <v>0</v>
      </c>
      <c r="EU762" s="4">
        <v>0</v>
      </c>
      <c r="EV762" s="4">
        <v>0</v>
      </c>
      <c r="EW762" s="4">
        <v>0</v>
      </c>
      <c r="EX762" s="4">
        <v>0</v>
      </c>
      <c r="EY762" s="4">
        <v>0</v>
      </c>
      <c r="EZ762" s="4"/>
      <c r="FA762" s="4"/>
      <c r="FB762" s="4"/>
      <c r="FC762" s="4"/>
      <c r="FD762" s="4"/>
      <c r="FE762" s="4"/>
      <c r="FF762" s="4"/>
      <c r="FG762" s="4"/>
      <c r="FH762" s="4"/>
      <c r="FI762" s="4"/>
      <c r="FJ762" s="4"/>
      <c r="FK762" s="4"/>
      <c r="FL762" s="4"/>
      <c r="FM762" s="4"/>
      <c r="FN762" s="4"/>
      <c r="FO762" s="4"/>
      <c r="FP762" s="4"/>
      <c r="FQ762" s="4">
        <v>0</v>
      </c>
      <c r="FR762" s="4">
        <v>0</v>
      </c>
      <c r="FS762" s="4">
        <v>0</v>
      </c>
      <c r="FT762" s="4"/>
      <c r="FU762" s="4"/>
      <c r="FV762" s="4"/>
      <c r="FW762" s="4"/>
      <c r="FX762" s="4">
        <v>0</v>
      </c>
      <c r="FY762" s="4">
        <v>0</v>
      </c>
      <c r="FZ762" s="4"/>
      <c r="GA762" s="4" t="s">
        <v>3</v>
      </c>
      <c r="GB762" s="4"/>
      <c r="GC762" s="4"/>
      <c r="GD762" s="4">
        <v>1</v>
      </c>
      <c r="GE762" s="4"/>
      <c r="GF762" s="4">
        <v>-988531099</v>
      </c>
      <c r="GG762" s="4">
        <v>2</v>
      </c>
      <c r="GH762" s="4">
        <v>1</v>
      </c>
      <c r="GI762" s="4">
        <v>2</v>
      </c>
      <c r="GJ762" s="4">
        <v>0</v>
      </c>
      <c r="GK762" s="4">
        <v>0</v>
      </c>
      <c r="GL762" s="4">
        <f t="shared" si="984"/>
        <v>0</v>
      </c>
      <c r="GM762" s="4">
        <f t="shared" si="985"/>
        <v>79483.240000000005</v>
      </c>
      <c r="GN762" s="4">
        <f t="shared" si="986"/>
        <v>0</v>
      </c>
      <c r="GO762" s="4">
        <f t="shared" si="987"/>
        <v>79483.240000000005</v>
      </c>
      <c r="GP762" s="4">
        <f t="shared" si="988"/>
        <v>0</v>
      </c>
      <c r="GQ762" s="4"/>
      <c r="GR762" s="4">
        <v>0</v>
      </c>
      <c r="GS762" s="4">
        <v>0</v>
      </c>
      <c r="GT762" s="4">
        <v>0</v>
      </c>
      <c r="GU762" s="4" t="s">
        <v>3</v>
      </c>
      <c r="GV762" s="4">
        <f t="shared" si="989"/>
        <v>0</v>
      </c>
      <c r="GW762" s="4">
        <v>1</v>
      </c>
      <c r="GX762" s="4">
        <f t="shared" si="990"/>
        <v>0</v>
      </c>
      <c r="GY762" s="4"/>
      <c r="GZ762" s="4"/>
      <c r="HA762" s="4">
        <v>0</v>
      </c>
      <c r="HB762" s="4">
        <v>0</v>
      </c>
      <c r="HC762" s="4">
        <f t="shared" si="991"/>
        <v>0</v>
      </c>
      <c r="HD762" s="4"/>
      <c r="HE762" s="4" t="s">
        <v>3</v>
      </c>
      <c r="HF762" s="4" t="s">
        <v>3</v>
      </c>
      <c r="HG762" s="4"/>
      <c r="HH762" s="4"/>
      <c r="HI762" s="4"/>
      <c r="HJ762" s="4"/>
      <c r="HK762" s="4"/>
      <c r="HL762" s="4"/>
      <c r="HM762" s="4" t="s">
        <v>3</v>
      </c>
      <c r="HN762" s="4" t="s">
        <v>3</v>
      </c>
      <c r="HO762" s="4" t="s">
        <v>3</v>
      </c>
      <c r="HP762" s="4" t="s">
        <v>3</v>
      </c>
      <c r="HQ762" s="4" t="s">
        <v>3</v>
      </c>
      <c r="HR762" s="4"/>
      <c r="HS762" s="4">
        <v>0</v>
      </c>
      <c r="HT762" s="4"/>
      <c r="HU762" s="4"/>
      <c r="HV762" s="4"/>
      <c r="HW762" s="4"/>
      <c r="HX762" s="4"/>
      <c r="HY762" s="4"/>
      <c r="HZ762" s="4"/>
      <c r="IA762" s="4"/>
      <c r="IB762" s="4"/>
      <c r="IC762" s="4"/>
      <c r="ID762" s="4"/>
      <c r="IE762" s="4"/>
      <c r="IF762" s="4"/>
      <c r="IG762" s="4"/>
      <c r="IH762" s="4"/>
      <c r="II762" s="4"/>
      <c r="IJ762" s="4"/>
      <c r="IK762" s="4">
        <v>0</v>
      </c>
      <c r="IL762" s="4"/>
      <c r="IM762" s="4"/>
      <c r="IN762" s="4"/>
      <c r="IO762" s="4"/>
      <c r="IP762" s="4"/>
      <c r="IQ762" s="4"/>
      <c r="IR762" s="4"/>
      <c r="IS762" s="4"/>
      <c r="IT762" s="4"/>
      <c r="IU762" s="4"/>
    </row>
    <row r="763" spans="1:255" ht="409.5" x14ac:dyDescent="0.25">
      <c r="A763" s="3">
        <v>17</v>
      </c>
      <c r="B763" s="3">
        <v>1</v>
      </c>
      <c r="C763" s="3"/>
      <c r="D763" s="3"/>
      <c r="E763" s="3" t="s">
        <v>980</v>
      </c>
      <c r="F763" s="3" t="s">
        <v>104</v>
      </c>
      <c r="G763" s="3" t="s">
        <v>981</v>
      </c>
      <c r="H763" s="3" t="s">
        <v>106</v>
      </c>
      <c r="I763" s="3">
        <f>ROUND((6*18.6+4.1+3.3*2)/1000,9)</f>
        <v>0.12230000000000001</v>
      </c>
      <c r="J763" s="3">
        <v>0</v>
      </c>
      <c r="K763" s="3">
        <f>ROUND((6*18.6+4.1+3.3*2)/1000,9)</f>
        <v>0.12230000000000001</v>
      </c>
      <c r="L763" s="3"/>
      <c r="M763" s="3"/>
      <c r="N763" s="3"/>
      <c r="O763" s="3">
        <f t="shared" si="967"/>
        <v>298.55</v>
      </c>
      <c r="P763" s="3">
        <f t="shared" si="968"/>
        <v>7.14</v>
      </c>
      <c r="Q763" s="3">
        <f>(ROUND((ROUND(((((ET763*1.2)*1.25))*AV763*I763),2)*BB763),2)+ROUND((ROUND(((AE763-(((EU763*1.2)*1.25)))*AV763*I763),2)*BS763),2))</f>
        <v>10.5</v>
      </c>
      <c r="R763" s="3">
        <f>(ROUND((ROUND(((((EU763*1.2)*1.25))*AV763*I763),2)*BS763),2)+ROUND((ROUND(((AE763-(((EU763*1.2)*1.25)))*AV763*I763),2)*BS763),2))</f>
        <v>0</v>
      </c>
      <c r="S763" s="3">
        <f t="shared" si="969"/>
        <v>280.91000000000003</v>
      </c>
      <c r="T763" s="3">
        <f t="shared" si="970"/>
        <v>0</v>
      </c>
      <c r="U763" s="3">
        <f t="shared" si="971"/>
        <v>21.281051207999997</v>
      </c>
      <c r="V763" s="3">
        <f t="shared" si="972"/>
        <v>0</v>
      </c>
      <c r="W763" s="3">
        <f t="shared" si="973"/>
        <v>0</v>
      </c>
      <c r="X763" s="3">
        <f>(ROUND((((S763+ROUND((ROUND(((((EU763*1.2)*1.25))*AV763*I763),2)*BS763),2))*AT763)/100),2)+ROUND(((ROUND((ROUND(((AE763-(((EU763*1.2)*1.25)))*AV763*I763),2)*BS763),2)*AT763)/100),2))</f>
        <v>261.25</v>
      </c>
      <c r="Y763" s="3">
        <f>(ROUND((((S763+ROUND((ROUND(((((EU763*1.2)*1.25))*AV763*I763),2)*BS763),2))*AU763)/100),2)+ROUND(((ROUND((ROUND(((AE763-(((EU763*1.2)*1.25)))*AV763*I763),2)*BS763),2)*AU763)/100),2))</f>
        <v>174.16</v>
      </c>
      <c r="Z763" s="3"/>
      <c r="AA763" s="3">
        <v>54971259</v>
      </c>
      <c r="AB763" s="3">
        <f t="shared" si="974"/>
        <v>2250.4459999999999</v>
      </c>
      <c r="AC763" s="3">
        <f>ROUND((((ES763*1)*1)),6)</f>
        <v>58.4</v>
      </c>
      <c r="AD763" s="3">
        <f>ROUND((((((ET763*1.2)*1.25))-(((EU763*1.2)*1.25)))+AE763),6)</f>
        <v>78.989999999999995</v>
      </c>
      <c r="AE763" s="3">
        <f>ROUND((((EU763*1.2)*1.25)),6)</f>
        <v>0</v>
      </c>
      <c r="AF763" s="3">
        <f>ROUND((((EV763*1.2)*1.15)),6)</f>
        <v>2113.056</v>
      </c>
      <c r="AG763" s="3">
        <f t="shared" si="975"/>
        <v>0</v>
      </c>
      <c r="AH763" s="3">
        <f>(((EW763*1.2)*1.15))</f>
        <v>160.07999999999998</v>
      </c>
      <c r="AI763" s="3">
        <f>(((EX763*1.2)*1.25))</f>
        <v>0</v>
      </c>
      <c r="AJ763" s="3">
        <f t="shared" si="976"/>
        <v>0</v>
      </c>
      <c r="AK763" s="3">
        <v>1642.26</v>
      </c>
      <c r="AL763" s="3">
        <v>58.4</v>
      </c>
      <c r="AM763" s="3">
        <v>52.66</v>
      </c>
      <c r="AN763" s="3">
        <v>0</v>
      </c>
      <c r="AO763" s="3">
        <v>1531.2</v>
      </c>
      <c r="AP763" s="3">
        <v>0</v>
      </c>
      <c r="AQ763" s="3">
        <v>116</v>
      </c>
      <c r="AR763" s="3">
        <v>0</v>
      </c>
      <c r="AS763" s="3">
        <v>0</v>
      </c>
      <c r="AT763" s="3">
        <v>93</v>
      </c>
      <c r="AU763" s="3">
        <v>62</v>
      </c>
      <c r="AV763" s="3">
        <v>1.087</v>
      </c>
      <c r="AW763" s="3">
        <v>1</v>
      </c>
      <c r="AX763" s="3"/>
      <c r="AY763" s="3"/>
      <c r="AZ763" s="3">
        <v>1</v>
      </c>
      <c r="BA763" s="3">
        <v>1</v>
      </c>
      <c r="BB763" s="3">
        <v>1</v>
      </c>
      <c r="BC763" s="3">
        <v>1</v>
      </c>
      <c r="BD763" s="3" t="s">
        <v>3</v>
      </c>
      <c r="BE763" s="3" t="s">
        <v>3</v>
      </c>
      <c r="BF763" s="3" t="s">
        <v>3</v>
      </c>
      <c r="BG763" s="3" t="s">
        <v>3</v>
      </c>
      <c r="BH763" s="3">
        <v>0</v>
      </c>
      <c r="BI763" s="3">
        <v>1</v>
      </c>
      <c r="BJ763" s="3" t="s">
        <v>107</v>
      </c>
      <c r="BK763" s="3"/>
      <c r="BL763" s="3"/>
      <c r="BM763" s="3">
        <v>13</v>
      </c>
      <c r="BN763" s="3">
        <v>0</v>
      </c>
      <c r="BO763" s="3" t="s">
        <v>104</v>
      </c>
      <c r="BP763" s="3">
        <v>1</v>
      </c>
      <c r="BQ763" s="3">
        <v>30</v>
      </c>
      <c r="BR763" s="3">
        <v>0</v>
      </c>
      <c r="BS763" s="3">
        <v>1</v>
      </c>
      <c r="BT763" s="3">
        <v>1</v>
      </c>
      <c r="BU763" s="3">
        <v>1</v>
      </c>
      <c r="BV763" s="3">
        <v>1</v>
      </c>
      <c r="BW763" s="3">
        <v>1</v>
      </c>
      <c r="BX763" s="3">
        <v>1</v>
      </c>
      <c r="BY763" s="3" t="s">
        <v>3</v>
      </c>
      <c r="BZ763" s="3">
        <v>93</v>
      </c>
      <c r="CA763" s="3">
        <v>62</v>
      </c>
      <c r="CB763" s="3" t="s">
        <v>3</v>
      </c>
      <c r="CC763" s="3"/>
      <c r="CD763" s="3"/>
      <c r="CE763" s="3">
        <v>1566</v>
      </c>
      <c r="CF763" s="3">
        <v>0</v>
      </c>
      <c r="CG763" s="3">
        <v>0</v>
      </c>
      <c r="CH763" s="3"/>
      <c r="CI763" s="3"/>
      <c r="CJ763" s="3"/>
      <c r="CK763" s="3"/>
      <c r="CL763" s="3"/>
      <c r="CM763" s="3">
        <v>0</v>
      </c>
      <c r="CN763" s="9" t="s">
        <v>2547</v>
      </c>
      <c r="CO763" s="3">
        <v>0</v>
      </c>
      <c r="CP763" s="3">
        <f t="shared" si="977"/>
        <v>298.55</v>
      </c>
      <c r="CQ763" s="3">
        <f t="shared" si="978"/>
        <v>58.4</v>
      </c>
      <c r="CR763" s="3">
        <f>(ROUND((ROUND(((((ET763*1.2)*1.25))*AV763*1),2)*BB763),2)+ROUND((ROUND(((AE763-(((EU763*1.2)*1.25)))*AV763*1),2)*BS763),2))</f>
        <v>85.86</v>
      </c>
      <c r="CS763" s="3">
        <f>(ROUND((ROUND(((((EU763*1.2)*1.25))*AV763*1),2)*BS763),2)+ROUND((ROUND(((AE763-(((EU763*1.2)*1.25)))*AV763*1),2)*BS763),2))</f>
        <v>0</v>
      </c>
      <c r="CT763" s="3">
        <f t="shared" si="979"/>
        <v>2296.89</v>
      </c>
      <c r="CU763" s="3">
        <f t="shared" si="980"/>
        <v>0</v>
      </c>
      <c r="CV763" s="3">
        <f t="shared" si="981"/>
        <v>174.00695999999996</v>
      </c>
      <c r="CW763" s="3">
        <f t="shared" si="982"/>
        <v>0</v>
      </c>
      <c r="CX763" s="3">
        <f t="shared" si="983"/>
        <v>0</v>
      </c>
      <c r="CY763" s="3">
        <f>(ROUND((((S763+ROUND((ROUND(((((EU763*1.2)*1.25))*AV763*1),2)*BS763),2))*AT763)/100),2)+ROUND(((ROUND((ROUND(((AE763-(((EU763*1.2)*1.25)))*AV763*1),2)*BS763),2)*AT763)/100),2))</f>
        <v>261.25</v>
      </c>
      <c r="CZ763" s="3">
        <f>(ROUND((((S763+ROUND((ROUND(((((EU763*1.2)*1.25))*AV763*1),2)*BS763),2))*AU763)/100),2)+ROUND(((ROUND((ROUND(((AE763-(((EU763*1.2)*1.25)))*AV763*1),2)*BS763),2)*AU763)/100),2))</f>
        <v>174.16</v>
      </c>
      <c r="DA763" s="3"/>
      <c r="DB763" s="3">
        <v>183</v>
      </c>
      <c r="DC763" s="3" t="s">
        <v>3</v>
      </c>
      <c r="DD763" s="3" t="s">
        <v>957</v>
      </c>
      <c r="DE763" s="3" t="s">
        <v>958</v>
      </c>
      <c r="DF763" s="3" t="s">
        <v>958</v>
      </c>
      <c r="DG763" s="3" t="s">
        <v>959</v>
      </c>
      <c r="DH763" s="3" t="s">
        <v>3</v>
      </c>
      <c r="DI763" s="3" t="s">
        <v>959</v>
      </c>
      <c r="DJ763" s="3" t="s">
        <v>958</v>
      </c>
      <c r="DK763" s="3" t="s">
        <v>3</v>
      </c>
      <c r="DL763" s="3" t="s">
        <v>3</v>
      </c>
      <c r="DM763" s="3" t="s">
        <v>3</v>
      </c>
      <c r="DN763" s="3">
        <v>0</v>
      </c>
      <c r="DO763" s="3">
        <v>0</v>
      </c>
      <c r="DP763" s="3">
        <v>1</v>
      </c>
      <c r="DQ763" s="3">
        <v>1</v>
      </c>
      <c r="DR763" s="3"/>
      <c r="DS763" s="3"/>
      <c r="DT763" s="3"/>
      <c r="DU763" s="3">
        <v>1013</v>
      </c>
      <c r="DV763" s="3" t="s">
        <v>106</v>
      </c>
      <c r="DW763" s="3" t="s">
        <v>106</v>
      </c>
      <c r="DX763" s="3">
        <v>1</v>
      </c>
      <c r="DY763" s="3"/>
      <c r="DZ763" s="3" t="s">
        <v>3</v>
      </c>
      <c r="EA763" s="3" t="s">
        <v>3</v>
      </c>
      <c r="EB763" s="3" t="s">
        <v>3</v>
      </c>
      <c r="EC763" s="3" t="s">
        <v>3</v>
      </c>
      <c r="ED763" s="3"/>
      <c r="EE763" s="3">
        <v>57042902</v>
      </c>
      <c r="EF763" s="3">
        <v>30</v>
      </c>
      <c r="EG763" s="3" t="s">
        <v>110</v>
      </c>
      <c r="EH763" s="3">
        <v>0</v>
      </c>
      <c r="EI763" s="3" t="s">
        <v>3</v>
      </c>
      <c r="EJ763" s="3">
        <v>1</v>
      </c>
      <c r="EK763" s="3">
        <v>13</v>
      </c>
      <c r="EL763" s="3" t="s">
        <v>111</v>
      </c>
      <c r="EM763" s="3" t="s">
        <v>112</v>
      </c>
      <c r="EN763" s="3"/>
      <c r="EO763" s="3" t="s">
        <v>962</v>
      </c>
      <c r="EP763" s="3"/>
      <c r="EQ763" s="3">
        <v>0</v>
      </c>
      <c r="ER763" s="3">
        <v>1642.26</v>
      </c>
      <c r="ES763" s="3">
        <v>58.4</v>
      </c>
      <c r="ET763" s="3">
        <v>52.66</v>
      </c>
      <c r="EU763" s="3">
        <v>0</v>
      </c>
      <c r="EV763" s="3">
        <v>1531.2</v>
      </c>
      <c r="EW763" s="3">
        <v>116</v>
      </c>
      <c r="EX763" s="3">
        <v>0</v>
      </c>
      <c r="EY763" s="3">
        <v>0</v>
      </c>
      <c r="EZ763" s="3"/>
      <c r="FA763" s="3"/>
      <c r="FB763" s="3"/>
      <c r="FC763" s="3"/>
      <c r="FD763" s="3"/>
      <c r="FE763" s="3"/>
      <c r="FF763" s="3"/>
      <c r="FG763" s="3"/>
      <c r="FH763" s="3"/>
      <c r="FI763" s="3"/>
      <c r="FJ763" s="3"/>
      <c r="FK763" s="3"/>
      <c r="FL763" s="3"/>
      <c r="FM763" s="3"/>
      <c r="FN763" s="3"/>
      <c r="FO763" s="3"/>
      <c r="FP763" s="3"/>
      <c r="FQ763" s="3">
        <v>0</v>
      </c>
      <c r="FR763" s="3">
        <v>0</v>
      </c>
      <c r="FS763" s="3">
        <v>0</v>
      </c>
      <c r="FT763" s="3"/>
      <c r="FU763" s="3"/>
      <c r="FV763" s="3"/>
      <c r="FW763" s="3"/>
      <c r="FX763" s="3">
        <v>93</v>
      </c>
      <c r="FY763" s="3">
        <v>62</v>
      </c>
      <c r="FZ763" s="3"/>
      <c r="GA763" s="3" t="s">
        <v>3</v>
      </c>
      <c r="GB763" s="3"/>
      <c r="GC763" s="3"/>
      <c r="GD763" s="3">
        <v>1</v>
      </c>
      <c r="GE763" s="3"/>
      <c r="GF763" s="3">
        <v>-458954728</v>
      </c>
      <c r="GG763" s="3">
        <v>2</v>
      </c>
      <c r="GH763" s="3">
        <v>1</v>
      </c>
      <c r="GI763" s="3">
        <v>2</v>
      </c>
      <c r="GJ763" s="3">
        <v>0</v>
      </c>
      <c r="GK763" s="3">
        <v>0</v>
      </c>
      <c r="GL763" s="3">
        <f t="shared" si="984"/>
        <v>0</v>
      </c>
      <c r="GM763" s="3">
        <f t="shared" si="985"/>
        <v>733.96</v>
      </c>
      <c r="GN763" s="3">
        <f t="shared" si="986"/>
        <v>733.96</v>
      </c>
      <c r="GO763" s="3">
        <f t="shared" si="987"/>
        <v>0</v>
      </c>
      <c r="GP763" s="3">
        <f t="shared" si="988"/>
        <v>0</v>
      </c>
      <c r="GQ763" s="3"/>
      <c r="GR763" s="3">
        <v>0</v>
      </c>
      <c r="GS763" s="3">
        <v>3</v>
      </c>
      <c r="GT763" s="3">
        <v>0</v>
      </c>
      <c r="GU763" s="3" t="s">
        <v>3</v>
      </c>
      <c r="GV763" s="3">
        <f t="shared" si="989"/>
        <v>0</v>
      </c>
      <c r="GW763" s="3">
        <v>1</v>
      </c>
      <c r="GX763" s="3">
        <f t="shared" si="990"/>
        <v>0</v>
      </c>
      <c r="GY763" s="3"/>
      <c r="GZ763" s="3"/>
      <c r="HA763" s="3">
        <v>0</v>
      </c>
      <c r="HB763" s="3">
        <v>0</v>
      </c>
      <c r="HC763" s="3">
        <f t="shared" si="991"/>
        <v>0</v>
      </c>
      <c r="HD763" s="3"/>
      <c r="HE763" s="3" t="s">
        <v>3</v>
      </c>
      <c r="HF763" s="3" t="s">
        <v>3</v>
      </c>
      <c r="HG763" s="3"/>
      <c r="HH763" s="3"/>
      <c r="HI763" s="3"/>
      <c r="HJ763" s="3"/>
      <c r="HK763" s="3"/>
      <c r="HL763" s="3"/>
      <c r="HM763" s="3" t="s">
        <v>3</v>
      </c>
      <c r="HN763" s="3" t="s">
        <v>3</v>
      </c>
      <c r="HO763" s="3" t="s">
        <v>3</v>
      </c>
      <c r="HP763" s="3" t="s">
        <v>3</v>
      </c>
      <c r="HQ763" s="3" t="s">
        <v>3</v>
      </c>
      <c r="HR763" s="3"/>
      <c r="HS763" s="3">
        <v>0</v>
      </c>
      <c r="HT763" s="3"/>
      <c r="HU763" s="3"/>
      <c r="HV763" s="3"/>
      <c r="HW763" s="3"/>
      <c r="HX763" s="3"/>
      <c r="HY763" s="3"/>
      <c r="HZ763" s="3"/>
      <c r="IA763" s="3"/>
      <c r="IB763" s="3"/>
      <c r="IC763" s="3"/>
      <c r="ID763" s="3"/>
      <c r="IE763" s="3"/>
      <c r="IF763" s="3"/>
      <c r="IG763" s="3"/>
      <c r="IH763" s="3"/>
      <c r="II763" s="3"/>
      <c r="IJ763" s="3"/>
      <c r="IK763" s="3">
        <v>0</v>
      </c>
      <c r="IL763" s="3"/>
      <c r="IM763" s="3"/>
      <c r="IN763" s="3"/>
      <c r="IO763" s="3"/>
      <c r="IP763" s="3"/>
      <c r="IQ763" s="3"/>
      <c r="IR763" s="3"/>
      <c r="IS763" s="3"/>
      <c r="IT763" s="3"/>
      <c r="IU763" s="3"/>
    </row>
    <row r="764" spans="1:255" ht="409.5" x14ac:dyDescent="0.25">
      <c r="A764" s="4">
        <v>17</v>
      </c>
      <c r="B764" s="4">
        <v>1</v>
      </c>
      <c r="C764" s="4"/>
      <c r="D764" s="4"/>
      <c r="E764" s="4" t="s">
        <v>980</v>
      </c>
      <c r="F764" s="4" t="s">
        <v>104</v>
      </c>
      <c r="G764" s="4" t="s">
        <v>981</v>
      </c>
      <c r="H764" s="4" t="s">
        <v>106</v>
      </c>
      <c r="I764" s="4">
        <f>ROUND((6*18.6+4.1+3.3*2)/1000,9)</f>
        <v>0.12230000000000001</v>
      </c>
      <c r="J764" s="4">
        <v>0</v>
      </c>
      <c r="K764" s="4">
        <f>ROUND((6*18.6+4.1+3.3*2)/1000,9)</f>
        <v>0.12230000000000001</v>
      </c>
      <c r="L764" s="4"/>
      <c r="M764" s="4"/>
      <c r="N764" s="4"/>
      <c r="O764" s="4">
        <f t="shared" si="967"/>
        <v>16014.04</v>
      </c>
      <c r="P764" s="4">
        <f t="shared" si="968"/>
        <v>78.180000000000007</v>
      </c>
      <c r="Q764" s="4">
        <f>(ROUND((ROUND(((((ET764*1.2)*1.25))*AV764*I764),2)*BB764),2)+ROUND((ROUND(((AE764-(((EU764*1.2)*1.25)))*AV764*I764),2)*BS764),2))</f>
        <v>106.58</v>
      </c>
      <c r="R764" s="4">
        <f>(ROUND((ROUND(((((EU764*1.2)*1.25))*AV764*I764),2)*BS764),2)+ROUND((ROUND(((AE764-(((EU764*1.2)*1.25)))*AV764*I764),2)*BS764),2))</f>
        <v>0</v>
      </c>
      <c r="S764" s="4">
        <f t="shared" si="969"/>
        <v>15829.28</v>
      </c>
      <c r="T764" s="4">
        <f t="shared" si="970"/>
        <v>0</v>
      </c>
      <c r="U764" s="4">
        <f t="shared" si="971"/>
        <v>21.281051207999997</v>
      </c>
      <c r="V764" s="4">
        <f t="shared" si="972"/>
        <v>0</v>
      </c>
      <c r="W764" s="4">
        <f t="shared" si="973"/>
        <v>0</v>
      </c>
      <c r="X764" s="4">
        <f>(ROUND((((S764+ROUND((ROUND(((((EU764*1.2)*1.25))*AV764*I764),2)*BS764),2))*AT764)/100),2)+ROUND(((ROUND((ROUND(((AE764-(((EU764*1.2)*1.25)))*AV764*I764),2)*BS764),2)*AT764)/100),2))</f>
        <v>14721.23</v>
      </c>
      <c r="Y764" s="4">
        <f>(ROUND((((S764+ROUND((ROUND(((((EU764*1.2)*1.25))*AV764*I764),2)*BS764),2))*AU764)/100),2)+ROUND(((ROUND((ROUND(((AE764-(((EU764*1.2)*1.25)))*AV764*I764),2)*BS764),2)*AU764)/100),2))</f>
        <v>9814.15</v>
      </c>
      <c r="Z764" s="4"/>
      <c r="AA764" s="4">
        <v>55890823</v>
      </c>
      <c r="AB764" s="4">
        <f t="shared" si="974"/>
        <v>2250.4459999999999</v>
      </c>
      <c r="AC764" s="4">
        <f>ROUND((((ES764*1)*1)),6)</f>
        <v>58.4</v>
      </c>
      <c r="AD764" s="4">
        <f>ROUND((((((ET764*1.2)*1.25))-(((EU764*1.2)*1.25)))+AE764),6)</f>
        <v>78.989999999999995</v>
      </c>
      <c r="AE764" s="4">
        <f>ROUND((((EU764*1.2)*1.25)),6)</f>
        <v>0</v>
      </c>
      <c r="AF764" s="4">
        <f>ROUND((((EV764*1.2)*1.15)),6)</f>
        <v>2113.056</v>
      </c>
      <c r="AG764" s="4">
        <f t="shared" si="975"/>
        <v>0</v>
      </c>
      <c r="AH764" s="4">
        <f>(((EW764*1.2)*1.15))</f>
        <v>160.07999999999998</v>
      </c>
      <c r="AI764" s="4">
        <f>(((EX764*1.2)*1.25))</f>
        <v>0</v>
      </c>
      <c r="AJ764" s="4">
        <f t="shared" si="976"/>
        <v>0</v>
      </c>
      <c r="AK764" s="4">
        <v>1642.26</v>
      </c>
      <c r="AL764" s="4">
        <v>58.4</v>
      </c>
      <c r="AM764" s="4">
        <v>52.66</v>
      </c>
      <c r="AN764" s="4">
        <v>0</v>
      </c>
      <c r="AO764" s="4">
        <v>1531.2</v>
      </c>
      <c r="AP764" s="4">
        <v>0</v>
      </c>
      <c r="AQ764" s="4">
        <v>116</v>
      </c>
      <c r="AR764" s="4">
        <v>0</v>
      </c>
      <c r="AS764" s="4">
        <v>0</v>
      </c>
      <c r="AT764" s="4">
        <v>93</v>
      </c>
      <c r="AU764" s="4">
        <v>62</v>
      </c>
      <c r="AV764" s="4">
        <v>1.087</v>
      </c>
      <c r="AW764" s="4">
        <v>1</v>
      </c>
      <c r="AX764" s="4"/>
      <c r="AY764" s="4"/>
      <c r="AZ764" s="4">
        <v>1</v>
      </c>
      <c r="BA764" s="4">
        <v>56.35</v>
      </c>
      <c r="BB764" s="4">
        <v>10.15</v>
      </c>
      <c r="BC764" s="4">
        <v>10.95</v>
      </c>
      <c r="BD764" s="4" t="s">
        <v>3</v>
      </c>
      <c r="BE764" s="4" t="s">
        <v>3</v>
      </c>
      <c r="BF764" s="4" t="s">
        <v>3</v>
      </c>
      <c r="BG764" s="4" t="s">
        <v>3</v>
      </c>
      <c r="BH764" s="4">
        <v>0</v>
      </c>
      <c r="BI764" s="4">
        <v>1</v>
      </c>
      <c r="BJ764" s="4" t="s">
        <v>107</v>
      </c>
      <c r="BK764" s="4"/>
      <c r="BL764" s="4"/>
      <c r="BM764" s="4">
        <v>13</v>
      </c>
      <c r="BN764" s="4">
        <v>0</v>
      </c>
      <c r="BO764" s="4" t="s">
        <v>104</v>
      </c>
      <c r="BP764" s="4">
        <v>1</v>
      </c>
      <c r="BQ764" s="4">
        <v>30</v>
      </c>
      <c r="BR764" s="4">
        <v>0</v>
      </c>
      <c r="BS764" s="4">
        <v>56.35</v>
      </c>
      <c r="BT764" s="4">
        <v>1</v>
      </c>
      <c r="BU764" s="4">
        <v>1</v>
      </c>
      <c r="BV764" s="4">
        <v>1</v>
      </c>
      <c r="BW764" s="4">
        <v>1</v>
      </c>
      <c r="BX764" s="4">
        <v>1</v>
      </c>
      <c r="BY764" s="4" t="s">
        <v>3</v>
      </c>
      <c r="BZ764" s="4">
        <v>93</v>
      </c>
      <c r="CA764" s="4">
        <v>62</v>
      </c>
      <c r="CB764" s="4" t="s">
        <v>3</v>
      </c>
      <c r="CC764" s="4"/>
      <c r="CD764" s="4"/>
      <c r="CE764" s="4">
        <v>1566</v>
      </c>
      <c r="CF764" s="4">
        <v>0</v>
      </c>
      <c r="CG764" s="4">
        <v>0</v>
      </c>
      <c r="CH764" s="4"/>
      <c r="CI764" s="4"/>
      <c r="CJ764" s="4"/>
      <c r="CK764" s="4"/>
      <c r="CL764" s="4"/>
      <c r="CM764" s="4">
        <v>0</v>
      </c>
      <c r="CN764" s="10" t="s">
        <v>2547</v>
      </c>
      <c r="CO764" s="4">
        <v>0</v>
      </c>
      <c r="CP764" s="4">
        <f t="shared" si="977"/>
        <v>16014.04</v>
      </c>
      <c r="CQ764" s="4">
        <f t="shared" si="978"/>
        <v>639.48</v>
      </c>
      <c r="CR764" s="4">
        <f>(ROUND((ROUND(((((ET764*1.2)*1.25))*AV764*1),2)*BB764),2)+ROUND((ROUND(((AE764-(((EU764*1.2)*1.25)))*AV764*1),2)*BS764),2))</f>
        <v>871.48</v>
      </c>
      <c r="CS764" s="4">
        <f>(ROUND((ROUND(((((EU764*1.2)*1.25))*AV764*1),2)*BS764),2)+ROUND((ROUND(((AE764-(((EU764*1.2)*1.25)))*AV764*1),2)*BS764),2))</f>
        <v>0</v>
      </c>
      <c r="CT764" s="4">
        <f t="shared" si="979"/>
        <v>129429.75</v>
      </c>
      <c r="CU764" s="4">
        <f t="shared" si="980"/>
        <v>0</v>
      </c>
      <c r="CV764" s="4">
        <f t="shared" si="981"/>
        <v>174.00695999999996</v>
      </c>
      <c r="CW764" s="4">
        <f t="shared" si="982"/>
        <v>0</v>
      </c>
      <c r="CX764" s="4">
        <f t="shared" si="983"/>
        <v>0</v>
      </c>
      <c r="CY764" s="4">
        <f>(ROUND((((S764+ROUND((ROUND(((((EU764*1.2)*1.25))*AV764*1),2)*BS764),2))*AT764)/100),2)+ROUND(((ROUND((ROUND(((AE764-(((EU764*1.2)*1.25)))*AV764*1),2)*BS764),2)*AT764)/100),2))</f>
        <v>14721.23</v>
      </c>
      <c r="CZ764" s="4">
        <f>(ROUND((((S764+ROUND((ROUND(((((EU764*1.2)*1.25))*AV764*1),2)*BS764),2))*AU764)/100),2)+ROUND(((ROUND((ROUND(((AE764-(((EU764*1.2)*1.25)))*AV764*1),2)*BS764),2)*AU764)/100),2))</f>
        <v>9814.15</v>
      </c>
      <c r="DA764" s="4"/>
      <c r="DB764" s="4">
        <v>185</v>
      </c>
      <c r="DC764" s="4" t="s">
        <v>3</v>
      </c>
      <c r="DD764" s="4" t="s">
        <v>957</v>
      </c>
      <c r="DE764" s="4" t="s">
        <v>958</v>
      </c>
      <c r="DF764" s="4" t="s">
        <v>958</v>
      </c>
      <c r="DG764" s="4" t="s">
        <v>959</v>
      </c>
      <c r="DH764" s="4" t="s">
        <v>3</v>
      </c>
      <c r="DI764" s="4" t="s">
        <v>959</v>
      </c>
      <c r="DJ764" s="4" t="s">
        <v>958</v>
      </c>
      <c r="DK764" s="4" t="s">
        <v>3</v>
      </c>
      <c r="DL764" s="4" t="s">
        <v>3</v>
      </c>
      <c r="DM764" s="4" t="s">
        <v>3</v>
      </c>
      <c r="DN764" s="4">
        <v>0</v>
      </c>
      <c r="DO764" s="4">
        <v>0</v>
      </c>
      <c r="DP764" s="4">
        <v>1</v>
      </c>
      <c r="DQ764" s="4">
        <v>1</v>
      </c>
      <c r="DR764" s="4"/>
      <c r="DS764" s="4"/>
      <c r="DT764" s="4"/>
      <c r="DU764" s="4">
        <v>1013</v>
      </c>
      <c r="DV764" s="4" t="s">
        <v>106</v>
      </c>
      <c r="DW764" s="4" t="s">
        <v>106</v>
      </c>
      <c r="DX764" s="4">
        <v>1</v>
      </c>
      <c r="DY764" s="4"/>
      <c r="DZ764" s="4" t="s">
        <v>3</v>
      </c>
      <c r="EA764" s="4" t="s">
        <v>3</v>
      </c>
      <c r="EB764" s="4" t="s">
        <v>3</v>
      </c>
      <c r="EC764" s="4" t="s">
        <v>3</v>
      </c>
      <c r="ED764" s="4"/>
      <c r="EE764" s="4">
        <v>57042902</v>
      </c>
      <c r="EF764" s="4">
        <v>30</v>
      </c>
      <c r="EG764" s="4" t="s">
        <v>110</v>
      </c>
      <c r="EH764" s="4">
        <v>0</v>
      </c>
      <c r="EI764" s="4" t="s">
        <v>3</v>
      </c>
      <c r="EJ764" s="4">
        <v>1</v>
      </c>
      <c r="EK764" s="4">
        <v>13</v>
      </c>
      <c r="EL764" s="4" t="s">
        <v>111</v>
      </c>
      <c r="EM764" s="4" t="s">
        <v>112</v>
      </c>
      <c r="EN764" s="4"/>
      <c r="EO764" s="4" t="s">
        <v>962</v>
      </c>
      <c r="EP764" s="4"/>
      <c r="EQ764" s="4">
        <v>0</v>
      </c>
      <c r="ER764" s="4">
        <v>1642.26</v>
      </c>
      <c r="ES764" s="4">
        <v>58.4</v>
      </c>
      <c r="ET764" s="4">
        <v>52.66</v>
      </c>
      <c r="EU764" s="4">
        <v>0</v>
      </c>
      <c r="EV764" s="4">
        <v>1531.2</v>
      </c>
      <c r="EW764" s="4">
        <v>116</v>
      </c>
      <c r="EX764" s="4">
        <v>0</v>
      </c>
      <c r="EY764" s="4">
        <v>0</v>
      </c>
      <c r="EZ764" s="4"/>
      <c r="FA764" s="4"/>
      <c r="FB764" s="4"/>
      <c r="FC764" s="4"/>
      <c r="FD764" s="4"/>
      <c r="FE764" s="4"/>
      <c r="FF764" s="4"/>
      <c r="FG764" s="4"/>
      <c r="FH764" s="4"/>
      <c r="FI764" s="4"/>
      <c r="FJ764" s="4"/>
      <c r="FK764" s="4"/>
      <c r="FL764" s="4"/>
      <c r="FM764" s="4"/>
      <c r="FN764" s="4"/>
      <c r="FO764" s="4"/>
      <c r="FP764" s="4"/>
      <c r="FQ764" s="4">
        <v>0</v>
      </c>
      <c r="FR764" s="4">
        <v>0</v>
      </c>
      <c r="FS764" s="4">
        <v>0</v>
      </c>
      <c r="FT764" s="4"/>
      <c r="FU764" s="4"/>
      <c r="FV764" s="4"/>
      <c r="FW764" s="4"/>
      <c r="FX764" s="4">
        <v>93</v>
      </c>
      <c r="FY764" s="4">
        <v>62</v>
      </c>
      <c r="FZ764" s="4"/>
      <c r="GA764" s="4" t="s">
        <v>3</v>
      </c>
      <c r="GB764" s="4"/>
      <c r="GC764" s="4"/>
      <c r="GD764" s="4">
        <v>1</v>
      </c>
      <c r="GE764" s="4"/>
      <c r="GF764" s="4">
        <v>-458954728</v>
      </c>
      <c r="GG764" s="4">
        <v>2</v>
      </c>
      <c r="GH764" s="4">
        <v>1</v>
      </c>
      <c r="GI764" s="4">
        <v>2</v>
      </c>
      <c r="GJ764" s="4">
        <v>0</v>
      </c>
      <c r="GK764" s="4">
        <v>0</v>
      </c>
      <c r="GL764" s="4">
        <f t="shared" si="984"/>
        <v>0</v>
      </c>
      <c r="GM764" s="4">
        <f t="shared" si="985"/>
        <v>40549.42</v>
      </c>
      <c r="GN764" s="4">
        <f t="shared" si="986"/>
        <v>40549.42</v>
      </c>
      <c r="GO764" s="4">
        <f t="shared" si="987"/>
        <v>0</v>
      </c>
      <c r="GP764" s="4">
        <f t="shared" si="988"/>
        <v>0</v>
      </c>
      <c r="GQ764" s="4"/>
      <c r="GR764" s="4">
        <v>0</v>
      </c>
      <c r="GS764" s="4">
        <v>0</v>
      </c>
      <c r="GT764" s="4">
        <v>0</v>
      </c>
      <c r="GU764" s="4" t="s">
        <v>3</v>
      </c>
      <c r="GV764" s="4">
        <f t="shared" si="989"/>
        <v>0</v>
      </c>
      <c r="GW764" s="4">
        <v>1</v>
      </c>
      <c r="GX764" s="4">
        <f t="shared" si="990"/>
        <v>0</v>
      </c>
      <c r="GY764" s="4"/>
      <c r="GZ764" s="4"/>
      <c r="HA764" s="4">
        <v>0</v>
      </c>
      <c r="HB764" s="4">
        <v>0</v>
      </c>
      <c r="HC764" s="4">
        <f t="shared" si="991"/>
        <v>0</v>
      </c>
      <c r="HD764" s="4"/>
      <c r="HE764" s="4" t="s">
        <v>3</v>
      </c>
      <c r="HF764" s="4" t="s">
        <v>3</v>
      </c>
      <c r="HG764" s="4"/>
      <c r="HH764" s="4"/>
      <c r="HI764" s="4"/>
      <c r="HJ764" s="4"/>
      <c r="HK764" s="4"/>
      <c r="HL764" s="4"/>
      <c r="HM764" s="4" t="s">
        <v>3</v>
      </c>
      <c r="HN764" s="4" t="s">
        <v>3</v>
      </c>
      <c r="HO764" s="4" t="s">
        <v>3</v>
      </c>
      <c r="HP764" s="4" t="s">
        <v>3</v>
      </c>
      <c r="HQ764" s="4" t="s">
        <v>3</v>
      </c>
      <c r="HR764" s="4"/>
      <c r="HS764" s="4">
        <v>0</v>
      </c>
      <c r="HT764" s="4"/>
      <c r="HU764" s="4"/>
      <c r="HV764" s="4"/>
      <c r="HW764" s="4"/>
      <c r="HX764" s="4"/>
      <c r="HY764" s="4"/>
      <c r="HZ764" s="4"/>
      <c r="IA764" s="4"/>
      <c r="IB764" s="4"/>
      <c r="IC764" s="4"/>
      <c r="ID764" s="4"/>
      <c r="IE764" s="4"/>
      <c r="IF764" s="4"/>
      <c r="IG764" s="4"/>
      <c r="IH764" s="4"/>
      <c r="II764" s="4"/>
      <c r="IJ764" s="4"/>
      <c r="IK764" s="4">
        <v>0</v>
      </c>
      <c r="IL764" s="4"/>
      <c r="IM764" s="4"/>
      <c r="IN764" s="4"/>
      <c r="IO764" s="4"/>
      <c r="IP764" s="4"/>
      <c r="IQ764" s="4"/>
      <c r="IR764" s="4"/>
      <c r="IS764" s="4"/>
      <c r="IT764" s="4"/>
      <c r="IU764" s="4"/>
    </row>
    <row r="765" spans="1:255" x14ac:dyDescent="0.25">
      <c r="A765" s="3">
        <v>17</v>
      </c>
      <c r="B765" s="3">
        <v>1</v>
      </c>
      <c r="C765" s="3"/>
      <c r="D765" s="3"/>
      <c r="E765" s="3" t="s">
        <v>982</v>
      </c>
      <c r="F765" s="3" t="s">
        <v>983</v>
      </c>
      <c r="G765" s="3" t="s">
        <v>984</v>
      </c>
      <c r="H765" s="3" t="s">
        <v>227</v>
      </c>
      <c r="I765" s="3">
        <v>6</v>
      </c>
      <c r="J765" s="3">
        <v>0</v>
      </c>
      <c r="K765" s="3">
        <v>6</v>
      </c>
      <c r="L765" s="3"/>
      <c r="M765" s="3"/>
      <c r="N765" s="3"/>
      <c r="O765" s="3">
        <f t="shared" si="967"/>
        <v>4024.8</v>
      </c>
      <c r="P765" s="3">
        <f t="shared" si="968"/>
        <v>4024.8</v>
      </c>
      <c r="Q765" s="3">
        <f t="shared" ref="Q765:Q770" si="992">(ROUND((ROUND(((ET765)*AV765*I765),2)*BB765),2)+ROUND((ROUND(((AE765-(EU765))*AV765*I765),2)*BS765),2))</f>
        <v>0</v>
      </c>
      <c r="R765" s="3">
        <f t="shared" ref="R765:R770" si="993">(ROUND((ROUND(((EU765)*AV765*I765),2)*BS765),2)+ROUND((ROUND(((AE765-(EU765))*AV765*I765),2)*BS765),2))</f>
        <v>0</v>
      </c>
      <c r="S765" s="3">
        <f t="shared" si="969"/>
        <v>0</v>
      </c>
      <c r="T765" s="3">
        <f t="shared" si="970"/>
        <v>0</v>
      </c>
      <c r="U765" s="3">
        <f t="shared" si="971"/>
        <v>0</v>
      </c>
      <c r="V765" s="3">
        <f t="shared" si="972"/>
        <v>0</v>
      </c>
      <c r="W765" s="3">
        <f t="shared" si="973"/>
        <v>0</v>
      </c>
      <c r="X765" s="3">
        <f t="shared" ref="X765:X770" si="994">(ROUND((((S765+ROUND((ROUND(((EU765)*AV765*I765),2)*BS765),2))*AT765)/100),2)+ROUND(((ROUND((ROUND(((AE765-(EU765))*AV765*I765),2)*BS765),2)*AT765)/100),2))</f>
        <v>0</v>
      </c>
      <c r="Y765" s="3">
        <f t="shared" ref="Y765:Y770" si="995">(ROUND((((S765+ROUND((ROUND(((EU765)*AV765*I765),2)*BS765),2))*AU765)/100),2)+ROUND(((ROUND((ROUND(((AE765-(EU765))*AV765*I765),2)*BS765),2)*AU765)/100),2))</f>
        <v>0</v>
      </c>
      <c r="Z765" s="3"/>
      <c r="AA765" s="3">
        <v>54971259</v>
      </c>
      <c r="AB765" s="3">
        <f t="shared" si="974"/>
        <v>670.8</v>
      </c>
      <c r="AC765" s="3">
        <f t="shared" ref="AC765:AC770" si="996">ROUND((ES765),6)</f>
        <v>670.8</v>
      </c>
      <c r="AD765" s="3">
        <f t="shared" ref="AD765:AD770" si="997">ROUND((((ET765)-(EU765))+AE765),6)</f>
        <v>0</v>
      </c>
      <c r="AE765" s="3">
        <f t="shared" ref="AE765:AF770" si="998">ROUND((EU765),6)</f>
        <v>0</v>
      </c>
      <c r="AF765" s="3">
        <f t="shared" si="998"/>
        <v>0</v>
      </c>
      <c r="AG765" s="3">
        <f t="shared" si="975"/>
        <v>0</v>
      </c>
      <c r="AH765" s="3">
        <f t="shared" ref="AH765:AI770" si="999">(EW765)</f>
        <v>0</v>
      </c>
      <c r="AI765" s="3">
        <f t="shared" si="999"/>
        <v>0</v>
      </c>
      <c r="AJ765" s="3">
        <f t="shared" si="976"/>
        <v>0</v>
      </c>
      <c r="AK765" s="3">
        <v>670.8</v>
      </c>
      <c r="AL765" s="3">
        <v>670.8</v>
      </c>
      <c r="AM765" s="3">
        <v>0</v>
      </c>
      <c r="AN765" s="3">
        <v>0</v>
      </c>
      <c r="AO765" s="3">
        <v>0</v>
      </c>
      <c r="AP765" s="3">
        <v>0</v>
      </c>
      <c r="AQ765" s="3">
        <v>0</v>
      </c>
      <c r="AR765" s="3">
        <v>0</v>
      </c>
      <c r="AS765" s="3">
        <v>0</v>
      </c>
      <c r="AT765" s="3">
        <v>0</v>
      </c>
      <c r="AU765" s="3">
        <v>0</v>
      </c>
      <c r="AV765" s="3">
        <v>1</v>
      </c>
      <c r="AW765" s="3">
        <v>1</v>
      </c>
      <c r="AX765" s="3"/>
      <c r="AY765" s="3"/>
      <c r="AZ765" s="3">
        <v>1</v>
      </c>
      <c r="BA765" s="3">
        <v>1</v>
      </c>
      <c r="BB765" s="3">
        <v>1</v>
      </c>
      <c r="BC765" s="3">
        <v>1</v>
      </c>
      <c r="BD765" s="3" t="s">
        <v>3</v>
      </c>
      <c r="BE765" s="3" t="s">
        <v>3</v>
      </c>
      <c r="BF765" s="3" t="s">
        <v>3</v>
      </c>
      <c r="BG765" s="3" t="s">
        <v>3</v>
      </c>
      <c r="BH765" s="3">
        <v>3</v>
      </c>
      <c r="BI765" s="3">
        <v>1</v>
      </c>
      <c r="BJ765" s="3" t="s">
        <v>983</v>
      </c>
      <c r="BK765" s="3"/>
      <c r="BL765" s="3"/>
      <c r="BM765" s="3">
        <v>400005</v>
      </c>
      <c r="BN765" s="3">
        <v>0</v>
      </c>
      <c r="BO765" s="3" t="s">
        <v>3</v>
      </c>
      <c r="BP765" s="3">
        <v>0</v>
      </c>
      <c r="BQ765" s="3">
        <v>213</v>
      </c>
      <c r="BR765" s="3">
        <v>0</v>
      </c>
      <c r="BS765" s="3">
        <v>1</v>
      </c>
      <c r="BT765" s="3">
        <v>1</v>
      </c>
      <c r="BU765" s="3">
        <v>1</v>
      </c>
      <c r="BV765" s="3">
        <v>1</v>
      </c>
      <c r="BW765" s="3">
        <v>1</v>
      </c>
      <c r="BX765" s="3">
        <v>1</v>
      </c>
      <c r="BY765" s="3" t="s">
        <v>3</v>
      </c>
      <c r="BZ765" s="3">
        <v>0</v>
      </c>
      <c r="CA765" s="3">
        <v>0</v>
      </c>
      <c r="CB765" s="3" t="s">
        <v>3</v>
      </c>
      <c r="CC765" s="3"/>
      <c r="CD765" s="3"/>
      <c r="CE765" s="3">
        <v>1566</v>
      </c>
      <c r="CF765" s="3">
        <v>0</v>
      </c>
      <c r="CG765" s="3">
        <v>0</v>
      </c>
      <c r="CH765" s="3"/>
      <c r="CI765" s="3"/>
      <c r="CJ765" s="3"/>
      <c r="CK765" s="3"/>
      <c r="CL765" s="3"/>
      <c r="CM765" s="3">
        <v>0</v>
      </c>
      <c r="CN765" s="3" t="s">
        <v>3</v>
      </c>
      <c r="CO765" s="3">
        <v>0</v>
      </c>
      <c r="CP765" s="3">
        <f t="shared" si="977"/>
        <v>4024.8</v>
      </c>
      <c r="CQ765" s="3">
        <f t="shared" si="978"/>
        <v>670.8</v>
      </c>
      <c r="CR765" s="3">
        <f t="shared" ref="CR765:CR770" si="1000">(ROUND((ROUND(((ET765)*AV765*1),2)*BB765),2)+ROUND((ROUND(((AE765-(EU765))*AV765*1),2)*BS765),2))</f>
        <v>0</v>
      </c>
      <c r="CS765" s="3">
        <f t="shared" ref="CS765:CS770" si="1001">(ROUND((ROUND(((EU765)*AV765*1),2)*BS765),2)+ROUND((ROUND(((AE765-(EU765))*AV765*1),2)*BS765),2))</f>
        <v>0</v>
      </c>
      <c r="CT765" s="3">
        <f t="shared" si="979"/>
        <v>0</v>
      </c>
      <c r="CU765" s="3">
        <f t="shared" si="980"/>
        <v>0</v>
      </c>
      <c r="CV765" s="3">
        <f t="shared" si="981"/>
        <v>0</v>
      </c>
      <c r="CW765" s="3">
        <f t="shared" si="982"/>
        <v>0</v>
      </c>
      <c r="CX765" s="3">
        <f t="shared" si="983"/>
        <v>0</v>
      </c>
      <c r="CY765" s="3">
        <f t="shared" ref="CY765:CY770" si="1002">(ROUND((((S765+ROUND((ROUND(((EU765)*AV765*1),2)*BS765),2))*AT765)/100),2)+ROUND(((ROUND((ROUND(((AE765-(EU765))*AV765*1),2)*BS765),2)*AT765)/100),2))</f>
        <v>0</v>
      </c>
      <c r="CZ765" s="3">
        <f t="shared" ref="CZ765:CZ770" si="1003">(ROUND((((S765+ROUND((ROUND(((EU765)*AV765*1),2)*BS765),2))*AU765)/100),2)+ROUND(((ROUND((ROUND(((AE765-(EU765))*AV765*1),2)*BS765),2)*AU765)/100),2))</f>
        <v>0</v>
      </c>
      <c r="DA765" s="3"/>
      <c r="DB765" s="3"/>
      <c r="DC765" s="3" t="s">
        <v>3</v>
      </c>
      <c r="DD765" s="3" t="s">
        <v>3</v>
      </c>
      <c r="DE765" s="3" t="s">
        <v>3</v>
      </c>
      <c r="DF765" s="3" t="s">
        <v>3</v>
      </c>
      <c r="DG765" s="3" t="s">
        <v>3</v>
      </c>
      <c r="DH765" s="3" t="s">
        <v>3</v>
      </c>
      <c r="DI765" s="3" t="s">
        <v>3</v>
      </c>
      <c r="DJ765" s="3" t="s">
        <v>3</v>
      </c>
      <c r="DK765" s="3" t="s">
        <v>3</v>
      </c>
      <c r="DL765" s="3" t="s">
        <v>3</v>
      </c>
      <c r="DM765" s="3" t="s">
        <v>3</v>
      </c>
      <c r="DN765" s="3">
        <v>0</v>
      </c>
      <c r="DO765" s="3">
        <v>0</v>
      </c>
      <c r="DP765" s="3">
        <v>1</v>
      </c>
      <c r="DQ765" s="3">
        <v>1</v>
      </c>
      <c r="DR765" s="3"/>
      <c r="DS765" s="3"/>
      <c r="DT765" s="3"/>
      <c r="DU765" s="3">
        <v>1013</v>
      </c>
      <c r="DV765" s="3" t="s">
        <v>227</v>
      </c>
      <c r="DW765" s="3" t="s">
        <v>227</v>
      </c>
      <c r="DX765" s="3">
        <v>1</v>
      </c>
      <c r="DY765" s="3"/>
      <c r="DZ765" s="3" t="s">
        <v>3</v>
      </c>
      <c r="EA765" s="3" t="s">
        <v>3</v>
      </c>
      <c r="EB765" s="3" t="s">
        <v>3</v>
      </c>
      <c r="EC765" s="3" t="s">
        <v>3</v>
      </c>
      <c r="ED765" s="3"/>
      <c r="EE765" s="3">
        <v>57042888</v>
      </c>
      <c r="EF765" s="3">
        <v>213</v>
      </c>
      <c r="EG765" s="3" t="s">
        <v>456</v>
      </c>
      <c r="EH765" s="3">
        <v>0</v>
      </c>
      <c r="EI765" s="3" t="s">
        <v>3</v>
      </c>
      <c r="EJ765" s="3">
        <v>1</v>
      </c>
      <c r="EK765" s="3">
        <v>400005</v>
      </c>
      <c r="EL765" s="3" t="s">
        <v>456</v>
      </c>
      <c r="EM765" s="3" t="s">
        <v>457</v>
      </c>
      <c r="EN765" s="3"/>
      <c r="EO765" s="3" t="s">
        <v>3</v>
      </c>
      <c r="EP765" s="3"/>
      <c r="EQ765" s="3">
        <v>16</v>
      </c>
      <c r="ER765" s="3">
        <v>0</v>
      </c>
      <c r="ES765" s="3">
        <v>670.8</v>
      </c>
      <c r="ET765" s="3">
        <v>0</v>
      </c>
      <c r="EU765" s="3">
        <v>0</v>
      </c>
      <c r="EV765" s="3">
        <v>0</v>
      </c>
      <c r="EW765" s="3">
        <v>0</v>
      </c>
      <c r="EX765" s="3">
        <v>0</v>
      </c>
      <c r="EY765" s="3">
        <v>0</v>
      </c>
      <c r="EZ765" s="3"/>
      <c r="FA765" s="3"/>
      <c r="FB765" s="3"/>
      <c r="FC765" s="3"/>
      <c r="FD765" s="3"/>
      <c r="FE765" s="3"/>
      <c r="FF765" s="3"/>
      <c r="FG765" s="3"/>
      <c r="FH765" s="3"/>
      <c r="FI765" s="3"/>
      <c r="FJ765" s="3"/>
      <c r="FK765" s="3"/>
      <c r="FL765" s="3"/>
      <c r="FM765" s="3"/>
      <c r="FN765" s="3"/>
      <c r="FO765" s="3"/>
      <c r="FP765" s="3"/>
      <c r="FQ765" s="3">
        <v>0</v>
      </c>
      <c r="FR765" s="3">
        <v>0</v>
      </c>
      <c r="FS765" s="3">
        <v>0</v>
      </c>
      <c r="FT765" s="3"/>
      <c r="FU765" s="3"/>
      <c r="FV765" s="3"/>
      <c r="FW765" s="3"/>
      <c r="FX765" s="3">
        <v>0</v>
      </c>
      <c r="FY765" s="3">
        <v>0</v>
      </c>
      <c r="FZ765" s="3"/>
      <c r="GA765" s="3" t="s">
        <v>985</v>
      </c>
      <c r="GB765" s="3"/>
      <c r="GC765" s="3"/>
      <c r="GD765" s="3">
        <v>1</v>
      </c>
      <c r="GE765" s="3"/>
      <c r="GF765" s="3">
        <v>-1571475538</v>
      </c>
      <c r="GG765" s="3">
        <v>2</v>
      </c>
      <c r="GH765" s="3">
        <v>4</v>
      </c>
      <c r="GI765" s="3">
        <v>-2</v>
      </c>
      <c r="GJ765" s="3">
        <v>0</v>
      </c>
      <c r="GK765" s="3">
        <v>0</v>
      </c>
      <c r="GL765" s="3">
        <f t="shared" si="984"/>
        <v>0</v>
      </c>
      <c r="GM765" s="3">
        <f t="shared" si="985"/>
        <v>4024.8</v>
      </c>
      <c r="GN765" s="3">
        <f t="shared" si="986"/>
        <v>4024.8</v>
      </c>
      <c r="GO765" s="3">
        <f t="shared" si="987"/>
        <v>0</v>
      </c>
      <c r="GP765" s="3">
        <f t="shared" si="988"/>
        <v>0</v>
      </c>
      <c r="GQ765" s="3"/>
      <c r="GR765" s="3">
        <v>1</v>
      </c>
      <c r="GS765" s="3">
        <v>2</v>
      </c>
      <c r="GT765" s="3">
        <v>0</v>
      </c>
      <c r="GU765" s="3" t="s">
        <v>3</v>
      </c>
      <c r="GV765" s="3">
        <f t="shared" si="989"/>
        <v>0</v>
      </c>
      <c r="GW765" s="3">
        <v>1</v>
      </c>
      <c r="GX765" s="3">
        <f t="shared" si="990"/>
        <v>0</v>
      </c>
      <c r="GY765" s="3"/>
      <c r="GZ765" s="3"/>
      <c r="HA765" s="3">
        <v>0</v>
      </c>
      <c r="HB765" s="3">
        <v>0</v>
      </c>
      <c r="HC765" s="3">
        <f t="shared" si="991"/>
        <v>0</v>
      </c>
      <c r="HD765" s="3"/>
      <c r="HE765" s="3" t="s">
        <v>459</v>
      </c>
      <c r="HF765" s="3" t="s">
        <v>37</v>
      </c>
      <c r="HG765" s="3"/>
      <c r="HH765" s="3"/>
      <c r="HI765" s="3"/>
      <c r="HJ765" s="3"/>
      <c r="HK765" s="3"/>
      <c r="HL765" s="3"/>
      <c r="HM765" s="3" t="s">
        <v>3</v>
      </c>
      <c r="HN765" s="3" t="s">
        <v>3</v>
      </c>
      <c r="HO765" s="3" t="s">
        <v>3</v>
      </c>
      <c r="HP765" s="3" t="s">
        <v>3</v>
      </c>
      <c r="HQ765" s="3" t="s">
        <v>3</v>
      </c>
      <c r="HR765" s="3"/>
      <c r="HS765" s="3">
        <v>0</v>
      </c>
      <c r="HT765" s="3"/>
      <c r="HU765" s="3"/>
      <c r="HV765" s="3"/>
      <c r="HW765" s="3"/>
      <c r="HX765" s="3"/>
      <c r="HY765" s="3"/>
      <c r="HZ765" s="3"/>
      <c r="IA765" s="3"/>
      <c r="IB765" s="3"/>
      <c r="IC765" s="3"/>
      <c r="ID765" s="3"/>
      <c r="IE765" s="3"/>
      <c r="IF765" s="3"/>
      <c r="IG765" s="3"/>
      <c r="IH765" s="3"/>
      <c r="II765" s="3"/>
      <c r="IJ765" s="3"/>
      <c r="IK765" s="3">
        <v>0</v>
      </c>
      <c r="IL765" s="3"/>
      <c r="IM765" s="3"/>
      <c r="IN765" s="3"/>
      <c r="IO765" s="3"/>
      <c r="IP765" s="3"/>
      <c r="IQ765" s="3"/>
      <c r="IR765" s="3"/>
      <c r="IS765" s="3"/>
      <c r="IT765" s="3"/>
      <c r="IU765" s="3"/>
    </row>
    <row r="766" spans="1:255" x14ac:dyDescent="0.25">
      <c r="A766" s="4">
        <v>17</v>
      </c>
      <c r="B766" s="4">
        <v>1</v>
      </c>
      <c r="C766" s="4"/>
      <c r="D766" s="4"/>
      <c r="E766" s="4" t="s">
        <v>982</v>
      </c>
      <c r="F766" s="4" t="s">
        <v>983</v>
      </c>
      <c r="G766" s="4" t="s">
        <v>984</v>
      </c>
      <c r="H766" s="4" t="s">
        <v>227</v>
      </c>
      <c r="I766" s="4">
        <v>6</v>
      </c>
      <c r="J766" s="4">
        <v>0</v>
      </c>
      <c r="K766" s="4">
        <v>6</v>
      </c>
      <c r="L766" s="4"/>
      <c r="M766" s="4"/>
      <c r="N766" s="4"/>
      <c r="O766" s="4">
        <f t="shared" si="967"/>
        <v>39604.03</v>
      </c>
      <c r="P766" s="4">
        <f t="shared" si="968"/>
        <v>39604.03</v>
      </c>
      <c r="Q766" s="4">
        <f t="shared" si="992"/>
        <v>0</v>
      </c>
      <c r="R766" s="4">
        <f t="shared" si="993"/>
        <v>0</v>
      </c>
      <c r="S766" s="4">
        <f t="shared" si="969"/>
        <v>0</v>
      </c>
      <c r="T766" s="4">
        <f t="shared" si="970"/>
        <v>0</v>
      </c>
      <c r="U766" s="4">
        <f t="shared" si="971"/>
        <v>0</v>
      </c>
      <c r="V766" s="4">
        <f t="shared" si="972"/>
        <v>0</v>
      </c>
      <c r="W766" s="4">
        <f t="shared" si="973"/>
        <v>0</v>
      </c>
      <c r="X766" s="4">
        <f t="shared" si="994"/>
        <v>0</v>
      </c>
      <c r="Y766" s="4">
        <f t="shared" si="995"/>
        <v>0</v>
      </c>
      <c r="Z766" s="4"/>
      <c r="AA766" s="4">
        <v>55890823</v>
      </c>
      <c r="AB766" s="4">
        <f t="shared" si="974"/>
        <v>670.8</v>
      </c>
      <c r="AC766" s="4">
        <f t="shared" si="996"/>
        <v>670.8</v>
      </c>
      <c r="AD766" s="4">
        <f t="shared" si="997"/>
        <v>0</v>
      </c>
      <c r="AE766" s="4">
        <f t="shared" si="998"/>
        <v>0</v>
      </c>
      <c r="AF766" s="4">
        <f t="shared" si="998"/>
        <v>0</v>
      </c>
      <c r="AG766" s="4">
        <f t="shared" si="975"/>
        <v>0</v>
      </c>
      <c r="AH766" s="4">
        <f t="shared" si="999"/>
        <v>0</v>
      </c>
      <c r="AI766" s="4">
        <f t="shared" si="999"/>
        <v>0</v>
      </c>
      <c r="AJ766" s="4">
        <f t="shared" si="976"/>
        <v>0</v>
      </c>
      <c r="AK766" s="4">
        <v>670.8</v>
      </c>
      <c r="AL766" s="4">
        <v>670.8</v>
      </c>
      <c r="AM766" s="4">
        <v>0</v>
      </c>
      <c r="AN766" s="4">
        <v>0</v>
      </c>
      <c r="AO766" s="4">
        <v>0</v>
      </c>
      <c r="AP766" s="4">
        <v>0</v>
      </c>
      <c r="AQ766" s="4">
        <v>0</v>
      </c>
      <c r="AR766" s="4">
        <v>0</v>
      </c>
      <c r="AS766" s="4">
        <v>0</v>
      </c>
      <c r="AT766" s="4">
        <v>0</v>
      </c>
      <c r="AU766" s="4">
        <v>0</v>
      </c>
      <c r="AV766" s="4">
        <v>1</v>
      </c>
      <c r="AW766" s="4">
        <v>1</v>
      </c>
      <c r="AX766" s="4"/>
      <c r="AY766" s="4"/>
      <c r="AZ766" s="4">
        <v>1</v>
      </c>
      <c r="BA766" s="4">
        <v>1</v>
      </c>
      <c r="BB766" s="4">
        <v>1</v>
      </c>
      <c r="BC766" s="4">
        <v>9.84</v>
      </c>
      <c r="BD766" s="4" t="s">
        <v>3</v>
      </c>
      <c r="BE766" s="4" t="s">
        <v>3</v>
      </c>
      <c r="BF766" s="4" t="s">
        <v>3</v>
      </c>
      <c r="BG766" s="4" t="s">
        <v>3</v>
      </c>
      <c r="BH766" s="4">
        <v>3</v>
      </c>
      <c r="BI766" s="4">
        <v>1</v>
      </c>
      <c r="BJ766" s="4" t="s">
        <v>983</v>
      </c>
      <c r="BK766" s="4"/>
      <c r="BL766" s="4"/>
      <c r="BM766" s="4">
        <v>400005</v>
      </c>
      <c r="BN766" s="4">
        <v>0</v>
      </c>
      <c r="BO766" s="4" t="s">
        <v>3</v>
      </c>
      <c r="BP766" s="4">
        <v>0</v>
      </c>
      <c r="BQ766" s="4">
        <v>213</v>
      </c>
      <c r="BR766" s="4">
        <v>0</v>
      </c>
      <c r="BS766" s="4">
        <v>1</v>
      </c>
      <c r="BT766" s="4">
        <v>1</v>
      </c>
      <c r="BU766" s="4">
        <v>1</v>
      </c>
      <c r="BV766" s="4">
        <v>1</v>
      </c>
      <c r="BW766" s="4">
        <v>1</v>
      </c>
      <c r="BX766" s="4">
        <v>1</v>
      </c>
      <c r="BY766" s="4" t="s">
        <v>3</v>
      </c>
      <c r="BZ766" s="4">
        <v>0</v>
      </c>
      <c r="CA766" s="4">
        <v>0</v>
      </c>
      <c r="CB766" s="4" t="s">
        <v>3</v>
      </c>
      <c r="CC766" s="4"/>
      <c r="CD766" s="4"/>
      <c r="CE766" s="4">
        <v>1566</v>
      </c>
      <c r="CF766" s="4">
        <v>0</v>
      </c>
      <c r="CG766" s="4">
        <v>0</v>
      </c>
      <c r="CH766" s="4"/>
      <c r="CI766" s="4"/>
      <c r="CJ766" s="4"/>
      <c r="CK766" s="4"/>
      <c r="CL766" s="4"/>
      <c r="CM766" s="4">
        <v>0</v>
      </c>
      <c r="CN766" s="4" t="s">
        <v>3</v>
      </c>
      <c r="CO766" s="4">
        <v>0</v>
      </c>
      <c r="CP766" s="4">
        <f t="shared" si="977"/>
        <v>39604.03</v>
      </c>
      <c r="CQ766" s="4">
        <f t="shared" si="978"/>
        <v>6600.67</v>
      </c>
      <c r="CR766" s="4">
        <f t="shared" si="1000"/>
        <v>0</v>
      </c>
      <c r="CS766" s="4">
        <f t="shared" si="1001"/>
        <v>0</v>
      </c>
      <c r="CT766" s="4">
        <f t="shared" si="979"/>
        <v>0</v>
      </c>
      <c r="CU766" s="4">
        <f t="shared" si="980"/>
        <v>0</v>
      </c>
      <c r="CV766" s="4">
        <f t="shared" si="981"/>
        <v>0</v>
      </c>
      <c r="CW766" s="4">
        <f t="shared" si="982"/>
        <v>0</v>
      </c>
      <c r="CX766" s="4">
        <f t="shared" si="983"/>
        <v>0</v>
      </c>
      <c r="CY766" s="4">
        <f t="shared" si="1002"/>
        <v>0</v>
      </c>
      <c r="CZ766" s="4">
        <f t="shared" si="1003"/>
        <v>0</v>
      </c>
      <c r="DA766" s="4"/>
      <c r="DB766" s="4"/>
      <c r="DC766" s="4" t="s">
        <v>3</v>
      </c>
      <c r="DD766" s="4" t="s">
        <v>3</v>
      </c>
      <c r="DE766" s="4" t="s">
        <v>3</v>
      </c>
      <c r="DF766" s="4" t="s">
        <v>3</v>
      </c>
      <c r="DG766" s="4" t="s">
        <v>3</v>
      </c>
      <c r="DH766" s="4" t="s">
        <v>3</v>
      </c>
      <c r="DI766" s="4" t="s">
        <v>3</v>
      </c>
      <c r="DJ766" s="4" t="s">
        <v>3</v>
      </c>
      <c r="DK766" s="4" t="s">
        <v>3</v>
      </c>
      <c r="DL766" s="4" t="s">
        <v>3</v>
      </c>
      <c r="DM766" s="4" t="s">
        <v>3</v>
      </c>
      <c r="DN766" s="4">
        <v>0</v>
      </c>
      <c r="DO766" s="4">
        <v>0</v>
      </c>
      <c r="DP766" s="4">
        <v>1</v>
      </c>
      <c r="DQ766" s="4">
        <v>1</v>
      </c>
      <c r="DR766" s="4"/>
      <c r="DS766" s="4"/>
      <c r="DT766" s="4"/>
      <c r="DU766" s="4">
        <v>1013</v>
      </c>
      <c r="DV766" s="4" t="s">
        <v>227</v>
      </c>
      <c r="DW766" s="4" t="s">
        <v>227</v>
      </c>
      <c r="DX766" s="4">
        <v>1</v>
      </c>
      <c r="DY766" s="4"/>
      <c r="DZ766" s="4" t="s">
        <v>3</v>
      </c>
      <c r="EA766" s="4" t="s">
        <v>3</v>
      </c>
      <c r="EB766" s="4" t="s">
        <v>3</v>
      </c>
      <c r="EC766" s="4" t="s">
        <v>3</v>
      </c>
      <c r="ED766" s="4"/>
      <c r="EE766" s="4">
        <v>57042888</v>
      </c>
      <c r="EF766" s="4">
        <v>213</v>
      </c>
      <c r="EG766" s="4" t="s">
        <v>456</v>
      </c>
      <c r="EH766" s="4">
        <v>0</v>
      </c>
      <c r="EI766" s="4" t="s">
        <v>3</v>
      </c>
      <c r="EJ766" s="4">
        <v>1</v>
      </c>
      <c r="EK766" s="4">
        <v>400005</v>
      </c>
      <c r="EL766" s="4" t="s">
        <v>456</v>
      </c>
      <c r="EM766" s="4" t="s">
        <v>457</v>
      </c>
      <c r="EN766" s="4"/>
      <c r="EO766" s="4" t="s">
        <v>3</v>
      </c>
      <c r="EP766" s="4"/>
      <c r="EQ766" s="4">
        <v>16</v>
      </c>
      <c r="ER766" s="4">
        <v>0</v>
      </c>
      <c r="ES766" s="4">
        <v>670.8</v>
      </c>
      <c r="ET766" s="4">
        <v>0</v>
      </c>
      <c r="EU766" s="4">
        <v>0</v>
      </c>
      <c r="EV766" s="4">
        <v>0</v>
      </c>
      <c r="EW766" s="4">
        <v>0</v>
      </c>
      <c r="EX766" s="4">
        <v>0</v>
      </c>
      <c r="EY766" s="4">
        <v>0</v>
      </c>
      <c r="EZ766" s="4">
        <v>5</v>
      </c>
      <c r="FA766" s="4"/>
      <c r="FB766" s="4"/>
      <c r="FC766" s="4">
        <v>1</v>
      </c>
      <c r="FD766" s="4">
        <v>18</v>
      </c>
      <c r="FE766" s="4"/>
      <c r="FF766" s="4">
        <v>7895</v>
      </c>
      <c r="FG766" s="4"/>
      <c r="FH766" s="4"/>
      <c r="FI766" s="4"/>
      <c r="FJ766" s="4"/>
      <c r="FK766" s="4"/>
      <c r="FL766" s="4"/>
      <c r="FM766" s="4"/>
      <c r="FN766" s="4"/>
      <c r="FO766" s="4"/>
      <c r="FP766" s="4"/>
      <c r="FQ766" s="4">
        <v>0</v>
      </c>
      <c r="FR766" s="4">
        <v>0</v>
      </c>
      <c r="FS766" s="4">
        <v>0</v>
      </c>
      <c r="FT766" s="4"/>
      <c r="FU766" s="4"/>
      <c r="FV766" s="4"/>
      <c r="FW766" s="4"/>
      <c r="FX766" s="4">
        <v>0</v>
      </c>
      <c r="FY766" s="4">
        <v>0</v>
      </c>
      <c r="FZ766" s="4"/>
      <c r="GA766" s="4" t="s">
        <v>985</v>
      </c>
      <c r="GB766" s="4"/>
      <c r="GC766" s="4"/>
      <c r="GD766" s="4">
        <v>1</v>
      </c>
      <c r="GE766" s="4"/>
      <c r="GF766" s="4">
        <v>-1571475538</v>
      </c>
      <c r="GG766" s="4">
        <v>2</v>
      </c>
      <c r="GH766" s="4">
        <v>3</v>
      </c>
      <c r="GI766" s="4">
        <v>5</v>
      </c>
      <c r="GJ766" s="4">
        <v>0</v>
      </c>
      <c r="GK766" s="4">
        <v>0</v>
      </c>
      <c r="GL766" s="4">
        <f t="shared" si="984"/>
        <v>0</v>
      </c>
      <c r="GM766" s="4">
        <f t="shared" si="985"/>
        <v>39604.03</v>
      </c>
      <c r="GN766" s="4">
        <f t="shared" si="986"/>
        <v>39604.03</v>
      </c>
      <c r="GO766" s="4">
        <f t="shared" si="987"/>
        <v>0</v>
      </c>
      <c r="GP766" s="4">
        <f t="shared" si="988"/>
        <v>0</v>
      </c>
      <c r="GQ766" s="4"/>
      <c r="GR766" s="4">
        <v>1</v>
      </c>
      <c r="GS766" s="4">
        <v>1</v>
      </c>
      <c r="GT766" s="4">
        <v>0</v>
      </c>
      <c r="GU766" s="4" t="s">
        <v>3</v>
      </c>
      <c r="GV766" s="4">
        <f t="shared" si="989"/>
        <v>0</v>
      </c>
      <c r="GW766" s="4">
        <v>1</v>
      </c>
      <c r="GX766" s="4">
        <f t="shared" si="990"/>
        <v>0</v>
      </c>
      <c r="GY766" s="4"/>
      <c r="GZ766" s="4"/>
      <c r="HA766" s="4">
        <v>0</v>
      </c>
      <c r="HB766" s="4">
        <v>0</v>
      </c>
      <c r="HC766" s="4">
        <f t="shared" si="991"/>
        <v>0</v>
      </c>
      <c r="HD766" s="4"/>
      <c r="HE766" s="4" t="s">
        <v>459</v>
      </c>
      <c r="HF766" s="4" t="s">
        <v>37</v>
      </c>
      <c r="HG766" s="4"/>
      <c r="HH766" s="4"/>
      <c r="HI766" s="4"/>
      <c r="HJ766" s="4"/>
      <c r="HK766" s="4"/>
      <c r="HL766" s="4"/>
      <c r="HM766" s="4" t="s">
        <v>3</v>
      </c>
      <c r="HN766" s="4" t="s">
        <v>3</v>
      </c>
      <c r="HO766" s="4" t="s">
        <v>3</v>
      </c>
      <c r="HP766" s="4" t="s">
        <v>3</v>
      </c>
      <c r="HQ766" s="4" t="s">
        <v>3</v>
      </c>
      <c r="HR766" s="4"/>
      <c r="HS766" s="4">
        <v>0</v>
      </c>
      <c r="HT766" s="4"/>
      <c r="HU766" s="4"/>
      <c r="HV766" s="4"/>
      <c r="HW766" s="4"/>
      <c r="HX766" s="4"/>
      <c r="HY766" s="4"/>
      <c r="HZ766" s="4"/>
      <c r="IA766" s="4"/>
      <c r="IB766" s="4"/>
      <c r="IC766" s="4"/>
      <c r="ID766" s="4"/>
      <c r="IE766" s="4"/>
      <c r="IF766" s="4"/>
      <c r="IG766" s="4"/>
      <c r="IH766" s="4"/>
      <c r="II766" s="4"/>
      <c r="IJ766" s="4"/>
      <c r="IK766" s="4">
        <v>0</v>
      </c>
      <c r="IL766" s="4"/>
      <c r="IM766" s="4"/>
      <c r="IN766" s="4"/>
      <c r="IO766" s="4"/>
      <c r="IP766" s="4"/>
      <c r="IQ766" s="4"/>
      <c r="IR766" s="4"/>
      <c r="IS766" s="4"/>
      <c r="IT766" s="4"/>
      <c r="IU766" s="4"/>
    </row>
    <row r="767" spans="1:255" x14ac:dyDescent="0.25">
      <c r="A767" s="3">
        <v>17</v>
      </c>
      <c r="B767" s="3">
        <v>1</v>
      </c>
      <c r="C767" s="3"/>
      <c r="D767" s="3"/>
      <c r="E767" s="3" t="s">
        <v>986</v>
      </c>
      <c r="F767" s="3" t="s">
        <v>987</v>
      </c>
      <c r="G767" s="3" t="s">
        <v>988</v>
      </c>
      <c r="H767" s="3" t="s">
        <v>227</v>
      </c>
      <c r="I767" s="3">
        <v>1</v>
      </c>
      <c r="J767" s="3">
        <v>0</v>
      </c>
      <c r="K767" s="3">
        <v>1</v>
      </c>
      <c r="L767" s="3"/>
      <c r="M767" s="3"/>
      <c r="N767" s="3"/>
      <c r="O767" s="3">
        <f t="shared" si="967"/>
        <v>403.59</v>
      </c>
      <c r="P767" s="3">
        <f t="shared" si="968"/>
        <v>403.59</v>
      </c>
      <c r="Q767" s="3">
        <f t="shared" si="992"/>
        <v>0</v>
      </c>
      <c r="R767" s="3">
        <f t="shared" si="993"/>
        <v>0</v>
      </c>
      <c r="S767" s="3">
        <f t="shared" si="969"/>
        <v>0</v>
      </c>
      <c r="T767" s="3">
        <f t="shared" si="970"/>
        <v>0</v>
      </c>
      <c r="U767" s="3">
        <f t="shared" si="971"/>
        <v>0</v>
      </c>
      <c r="V767" s="3">
        <f t="shared" si="972"/>
        <v>0</v>
      </c>
      <c r="W767" s="3">
        <f t="shared" si="973"/>
        <v>0</v>
      </c>
      <c r="X767" s="3">
        <f t="shared" si="994"/>
        <v>0</v>
      </c>
      <c r="Y767" s="3">
        <f t="shared" si="995"/>
        <v>0</v>
      </c>
      <c r="Z767" s="3"/>
      <c r="AA767" s="3">
        <v>54971259</v>
      </c>
      <c r="AB767" s="3">
        <f t="shared" si="974"/>
        <v>403.59</v>
      </c>
      <c r="AC767" s="3">
        <f t="shared" si="996"/>
        <v>403.59</v>
      </c>
      <c r="AD767" s="3">
        <f t="shared" si="997"/>
        <v>0</v>
      </c>
      <c r="AE767" s="3">
        <f t="shared" si="998"/>
        <v>0</v>
      </c>
      <c r="AF767" s="3">
        <f t="shared" si="998"/>
        <v>0</v>
      </c>
      <c r="AG767" s="3">
        <f t="shared" si="975"/>
        <v>0</v>
      </c>
      <c r="AH767" s="3">
        <f t="shared" si="999"/>
        <v>0</v>
      </c>
      <c r="AI767" s="3">
        <f t="shared" si="999"/>
        <v>0</v>
      </c>
      <c r="AJ767" s="3">
        <f t="shared" si="976"/>
        <v>0</v>
      </c>
      <c r="AK767" s="3">
        <v>403.59000000000003</v>
      </c>
      <c r="AL767" s="3">
        <v>403.59000000000003</v>
      </c>
      <c r="AM767" s="3">
        <v>0</v>
      </c>
      <c r="AN767" s="3">
        <v>0</v>
      </c>
      <c r="AO767" s="3">
        <v>0</v>
      </c>
      <c r="AP767" s="3">
        <v>0</v>
      </c>
      <c r="AQ767" s="3">
        <v>0</v>
      </c>
      <c r="AR767" s="3">
        <v>0</v>
      </c>
      <c r="AS767" s="3">
        <v>0</v>
      </c>
      <c r="AT767" s="3">
        <v>0</v>
      </c>
      <c r="AU767" s="3">
        <v>0</v>
      </c>
      <c r="AV767" s="3">
        <v>1</v>
      </c>
      <c r="AW767" s="3">
        <v>1</v>
      </c>
      <c r="AX767" s="3"/>
      <c r="AY767" s="3"/>
      <c r="AZ767" s="3">
        <v>1</v>
      </c>
      <c r="BA767" s="3">
        <v>1</v>
      </c>
      <c r="BB767" s="3">
        <v>1</v>
      </c>
      <c r="BC767" s="3">
        <v>1</v>
      </c>
      <c r="BD767" s="3" t="s">
        <v>3</v>
      </c>
      <c r="BE767" s="3" t="s">
        <v>3</v>
      </c>
      <c r="BF767" s="3" t="s">
        <v>3</v>
      </c>
      <c r="BG767" s="3" t="s">
        <v>3</v>
      </c>
      <c r="BH767" s="3">
        <v>3</v>
      </c>
      <c r="BI767" s="3">
        <v>1</v>
      </c>
      <c r="BJ767" s="3" t="s">
        <v>987</v>
      </c>
      <c r="BK767" s="3"/>
      <c r="BL767" s="3"/>
      <c r="BM767" s="3">
        <v>400005</v>
      </c>
      <c r="BN767" s="3">
        <v>0</v>
      </c>
      <c r="BO767" s="3" t="s">
        <v>3</v>
      </c>
      <c r="BP767" s="3">
        <v>0</v>
      </c>
      <c r="BQ767" s="3">
        <v>213</v>
      </c>
      <c r="BR767" s="3">
        <v>0</v>
      </c>
      <c r="BS767" s="3">
        <v>1</v>
      </c>
      <c r="BT767" s="3">
        <v>1</v>
      </c>
      <c r="BU767" s="3">
        <v>1</v>
      </c>
      <c r="BV767" s="3">
        <v>1</v>
      </c>
      <c r="BW767" s="3">
        <v>1</v>
      </c>
      <c r="BX767" s="3">
        <v>1</v>
      </c>
      <c r="BY767" s="3" t="s">
        <v>3</v>
      </c>
      <c r="BZ767" s="3">
        <v>0</v>
      </c>
      <c r="CA767" s="3">
        <v>0</v>
      </c>
      <c r="CB767" s="3" t="s">
        <v>3</v>
      </c>
      <c r="CC767" s="3"/>
      <c r="CD767" s="3"/>
      <c r="CE767" s="3">
        <v>1566</v>
      </c>
      <c r="CF767" s="3">
        <v>0</v>
      </c>
      <c r="CG767" s="3">
        <v>0</v>
      </c>
      <c r="CH767" s="3"/>
      <c r="CI767" s="3"/>
      <c r="CJ767" s="3"/>
      <c r="CK767" s="3"/>
      <c r="CL767" s="3"/>
      <c r="CM767" s="3">
        <v>0</v>
      </c>
      <c r="CN767" s="3" t="s">
        <v>3</v>
      </c>
      <c r="CO767" s="3">
        <v>0</v>
      </c>
      <c r="CP767" s="3">
        <f t="shared" si="977"/>
        <v>403.59</v>
      </c>
      <c r="CQ767" s="3">
        <f t="shared" si="978"/>
        <v>403.59</v>
      </c>
      <c r="CR767" s="3">
        <f t="shared" si="1000"/>
        <v>0</v>
      </c>
      <c r="CS767" s="3">
        <f t="shared" si="1001"/>
        <v>0</v>
      </c>
      <c r="CT767" s="3">
        <f t="shared" si="979"/>
        <v>0</v>
      </c>
      <c r="CU767" s="3">
        <f t="shared" si="980"/>
        <v>0</v>
      </c>
      <c r="CV767" s="3">
        <f t="shared" si="981"/>
        <v>0</v>
      </c>
      <c r="CW767" s="3">
        <f t="shared" si="982"/>
        <v>0</v>
      </c>
      <c r="CX767" s="3">
        <f t="shared" si="983"/>
        <v>0</v>
      </c>
      <c r="CY767" s="3">
        <f t="shared" si="1002"/>
        <v>0</v>
      </c>
      <c r="CZ767" s="3">
        <f t="shared" si="1003"/>
        <v>0</v>
      </c>
      <c r="DA767" s="3"/>
      <c r="DB767" s="3"/>
      <c r="DC767" s="3" t="s">
        <v>3</v>
      </c>
      <c r="DD767" s="3" t="s">
        <v>3</v>
      </c>
      <c r="DE767" s="3" t="s">
        <v>3</v>
      </c>
      <c r="DF767" s="3" t="s">
        <v>3</v>
      </c>
      <c r="DG767" s="3" t="s">
        <v>3</v>
      </c>
      <c r="DH767" s="3" t="s">
        <v>3</v>
      </c>
      <c r="DI767" s="3" t="s">
        <v>3</v>
      </c>
      <c r="DJ767" s="3" t="s">
        <v>3</v>
      </c>
      <c r="DK767" s="3" t="s">
        <v>3</v>
      </c>
      <c r="DL767" s="3" t="s">
        <v>3</v>
      </c>
      <c r="DM767" s="3" t="s">
        <v>3</v>
      </c>
      <c r="DN767" s="3">
        <v>0</v>
      </c>
      <c r="DO767" s="3">
        <v>0</v>
      </c>
      <c r="DP767" s="3">
        <v>1</v>
      </c>
      <c r="DQ767" s="3">
        <v>1</v>
      </c>
      <c r="DR767" s="3"/>
      <c r="DS767" s="3"/>
      <c r="DT767" s="3"/>
      <c r="DU767" s="3">
        <v>1013</v>
      </c>
      <c r="DV767" s="3" t="s">
        <v>227</v>
      </c>
      <c r="DW767" s="3" t="s">
        <v>227</v>
      </c>
      <c r="DX767" s="3">
        <v>1</v>
      </c>
      <c r="DY767" s="3"/>
      <c r="DZ767" s="3" t="s">
        <v>3</v>
      </c>
      <c r="EA767" s="3" t="s">
        <v>3</v>
      </c>
      <c r="EB767" s="3" t="s">
        <v>3</v>
      </c>
      <c r="EC767" s="3" t="s">
        <v>3</v>
      </c>
      <c r="ED767" s="3"/>
      <c r="EE767" s="3">
        <v>57042888</v>
      </c>
      <c r="EF767" s="3">
        <v>213</v>
      </c>
      <c r="EG767" s="3" t="s">
        <v>456</v>
      </c>
      <c r="EH767" s="3">
        <v>0</v>
      </c>
      <c r="EI767" s="3" t="s">
        <v>3</v>
      </c>
      <c r="EJ767" s="3">
        <v>1</v>
      </c>
      <c r="EK767" s="3">
        <v>400005</v>
      </c>
      <c r="EL767" s="3" t="s">
        <v>456</v>
      </c>
      <c r="EM767" s="3" t="s">
        <v>457</v>
      </c>
      <c r="EN767" s="3"/>
      <c r="EO767" s="3" t="s">
        <v>3</v>
      </c>
      <c r="EP767" s="3"/>
      <c r="EQ767" s="3">
        <v>16</v>
      </c>
      <c r="ER767" s="3">
        <v>0</v>
      </c>
      <c r="ES767" s="3">
        <v>403.59000000000003</v>
      </c>
      <c r="ET767" s="3">
        <v>0</v>
      </c>
      <c r="EU767" s="3">
        <v>0</v>
      </c>
      <c r="EV767" s="3">
        <v>0</v>
      </c>
      <c r="EW767" s="3">
        <v>0</v>
      </c>
      <c r="EX767" s="3">
        <v>0</v>
      </c>
      <c r="EY767" s="3">
        <v>0</v>
      </c>
      <c r="EZ767" s="3"/>
      <c r="FA767" s="3"/>
      <c r="FB767" s="3"/>
      <c r="FC767" s="3"/>
      <c r="FD767" s="3"/>
      <c r="FE767" s="3"/>
      <c r="FF767" s="3"/>
      <c r="FG767" s="3"/>
      <c r="FH767" s="3"/>
      <c r="FI767" s="3"/>
      <c r="FJ767" s="3"/>
      <c r="FK767" s="3"/>
      <c r="FL767" s="3"/>
      <c r="FM767" s="3"/>
      <c r="FN767" s="3"/>
      <c r="FO767" s="3"/>
      <c r="FP767" s="3"/>
      <c r="FQ767" s="3">
        <v>0</v>
      </c>
      <c r="FR767" s="3">
        <v>0</v>
      </c>
      <c r="FS767" s="3">
        <v>0</v>
      </c>
      <c r="FT767" s="3"/>
      <c r="FU767" s="3"/>
      <c r="FV767" s="3"/>
      <c r="FW767" s="3"/>
      <c r="FX767" s="3">
        <v>0</v>
      </c>
      <c r="FY767" s="3">
        <v>0</v>
      </c>
      <c r="FZ767" s="3"/>
      <c r="GA767" s="3" t="s">
        <v>989</v>
      </c>
      <c r="GB767" s="3"/>
      <c r="GC767" s="3"/>
      <c r="GD767" s="3">
        <v>1</v>
      </c>
      <c r="GE767" s="3"/>
      <c r="GF767" s="3">
        <v>-1552596576</v>
      </c>
      <c r="GG767" s="3">
        <v>2</v>
      </c>
      <c r="GH767" s="3">
        <v>4</v>
      </c>
      <c r="GI767" s="3">
        <v>-2</v>
      </c>
      <c r="GJ767" s="3">
        <v>0</v>
      </c>
      <c r="GK767" s="3">
        <v>0</v>
      </c>
      <c r="GL767" s="3">
        <f t="shared" si="984"/>
        <v>0</v>
      </c>
      <c r="GM767" s="3">
        <f t="shared" si="985"/>
        <v>403.59</v>
      </c>
      <c r="GN767" s="3">
        <f t="shared" si="986"/>
        <v>403.59</v>
      </c>
      <c r="GO767" s="3">
        <f t="shared" si="987"/>
        <v>0</v>
      </c>
      <c r="GP767" s="3">
        <f t="shared" si="988"/>
        <v>0</v>
      </c>
      <c r="GQ767" s="3"/>
      <c r="GR767" s="3">
        <v>1</v>
      </c>
      <c r="GS767" s="3">
        <v>2</v>
      </c>
      <c r="GT767" s="3">
        <v>0</v>
      </c>
      <c r="GU767" s="3" t="s">
        <v>3</v>
      </c>
      <c r="GV767" s="3">
        <f t="shared" si="989"/>
        <v>0</v>
      </c>
      <c r="GW767" s="3">
        <v>1</v>
      </c>
      <c r="GX767" s="3">
        <f t="shared" si="990"/>
        <v>0</v>
      </c>
      <c r="GY767" s="3"/>
      <c r="GZ767" s="3"/>
      <c r="HA767" s="3">
        <v>0</v>
      </c>
      <c r="HB767" s="3">
        <v>0</v>
      </c>
      <c r="HC767" s="3">
        <f t="shared" si="991"/>
        <v>0</v>
      </c>
      <c r="HD767" s="3"/>
      <c r="HE767" s="3" t="s">
        <v>459</v>
      </c>
      <c r="HF767" s="3" t="s">
        <v>37</v>
      </c>
      <c r="HG767" s="3"/>
      <c r="HH767" s="3"/>
      <c r="HI767" s="3"/>
      <c r="HJ767" s="3"/>
      <c r="HK767" s="3"/>
      <c r="HL767" s="3"/>
      <c r="HM767" s="3" t="s">
        <v>3</v>
      </c>
      <c r="HN767" s="3" t="s">
        <v>3</v>
      </c>
      <c r="HO767" s="3" t="s">
        <v>3</v>
      </c>
      <c r="HP767" s="3" t="s">
        <v>3</v>
      </c>
      <c r="HQ767" s="3" t="s">
        <v>3</v>
      </c>
      <c r="HR767" s="3"/>
      <c r="HS767" s="3">
        <v>0</v>
      </c>
      <c r="HT767" s="3"/>
      <c r="HU767" s="3"/>
      <c r="HV767" s="3"/>
      <c r="HW767" s="3"/>
      <c r="HX767" s="3"/>
      <c r="HY767" s="3"/>
      <c r="HZ767" s="3"/>
      <c r="IA767" s="3"/>
      <c r="IB767" s="3"/>
      <c r="IC767" s="3"/>
      <c r="ID767" s="3"/>
      <c r="IE767" s="3"/>
      <c r="IF767" s="3"/>
      <c r="IG767" s="3"/>
      <c r="IH767" s="3"/>
      <c r="II767" s="3"/>
      <c r="IJ767" s="3"/>
      <c r="IK767" s="3">
        <v>0</v>
      </c>
      <c r="IL767" s="3"/>
      <c r="IM767" s="3"/>
      <c r="IN767" s="3"/>
      <c r="IO767" s="3"/>
      <c r="IP767" s="3"/>
      <c r="IQ767" s="3"/>
      <c r="IR767" s="3"/>
      <c r="IS767" s="3"/>
      <c r="IT767" s="3"/>
      <c r="IU767" s="3"/>
    </row>
    <row r="768" spans="1:255" x14ac:dyDescent="0.25">
      <c r="A768" s="4">
        <v>17</v>
      </c>
      <c r="B768" s="4">
        <v>1</v>
      </c>
      <c r="C768" s="4"/>
      <c r="D768" s="4"/>
      <c r="E768" s="4" t="s">
        <v>986</v>
      </c>
      <c r="F768" s="4" t="s">
        <v>987</v>
      </c>
      <c r="G768" s="4" t="s">
        <v>988</v>
      </c>
      <c r="H768" s="4" t="s">
        <v>227</v>
      </c>
      <c r="I768" s="4">
        <v>1</v>
      </c>
      <c r="J768" s="4">
        <v>0</v>
      </c>
      <c r="K768" s="4">
        <v>1</v>
      </c>
      <c r="L768" s="4"/>
      <c r="M768" s="4"/>
      <c r="N768" s="4"/>
      <c r="O768" s="4">
        <f t="shared" si="967"/>
        <v>3971.33</v>
      </c>
      <c r="P768" s="4">
        <f t="shared" si="968"/>
        <v>3971.33</v>
      </c>
      <c r="Q768" s="4">
        <f t="shared" si="992"/>
        <v>0</v>
      </c>
      <c r="R768" s="4">
        <f t="shared" si="993"/>
        <v>0</v>
      </c>
      <c r="S768" s="4">
        <f t="shared" si="969"/>
        <v>0</v>
      </c>
      <c r="T768" s="4">
        <f t="shared" si="970"/>
        <v>0</v>
      </c>
      <c r="U768" s="4">
        <f t="shared" si="971"/>
        <v>0</v>
      </c>
      <c r="V768" s="4">
        <f t="shared" si="972"/>
        <v>0</v>
      </c>
      <c r="W768" s="4">
        <f t="shared" si="973"/>
        <v>0</v>
      </c>
      <c r="X768" s="4">
        <f t="shared" si="994"/>
        <v>0</v>
      </c>
      <c r="Y768" s="4">
        <f t="shared" si="995"/>
        <v>0</v>
      </c>
      <c r="Z768" s="4"/>
      <c r="AA768" s="4">
        <v>55890823</v>
      </c>
      <c r="AB768" s="4">
        <f t="shared" si="974"/>
        <v>403.59</v>
      </c>
      <c r="AC768" s="4">
        <f t="shared" si="996"/>
        <v>403.59</v>
      </c>
      <c r="AD768" s="4">
        <f t="shared" si="997"/>
        <v>0</v>
      </c>
      <c r="AE768" s="4">
        <f t="shared" si="998"/>
        <v>0</v>
      </c>
      <c r="AF768" s="4">
        <f t="shared" si="998"/>
        <v>0</v>
      </c>
      <c r="AG768" s="4">
        <f t="shared" si="975"/>
        <v>0</v>
      </c>
      <c r="AH768" s="4">
        <f t="shared" si="999"/>
        <v>0</v>
      </c>
      <c r="AI768" s="4">
        <f t="shared" si="999"/>
        <v>0</v>
      </c>
      <c r="AJ768" s="4">
        <f t="shared" si="976"/>
        <v>0</v>
      </c>
      <c r="AK768" s="4">
        <v>403.59000000000003</v>
      </c>
      <c r="AL768" s="4">
        <v>403.59000000000003</v>
      </c>
      <c r="AM768" s="4">
        <v>0</v>
      </c>
      <c r="AN768" s="4">
        <v>0</v>
      </c>
      <c r="AO768" s="4">
        <v>0</v>
      </c>
      <c r="AP768" s="4">
        <v>0</v>
      </c>
      <c r="AQ768" s="4">
        <v>0</v>
      </c>
      <c r="AR768" s="4">
        <v>0</v>
      </c>
      <c r="AS768" s="4">
        <v>0</v>
      </c>
      <c r="AT768" s="4">
        <v>0</v>
      </c>
      <c r="AU768" s="4">
        <v>0</v>
      </c>
      <c r="AV768" s="4">
        <v>1</v>
      </c>
      <c r="AW768" s="4">
        <v>1</v>
      </c>
      <c r="AX768" s="4"/>
      <c r="AY768" s="4"/>
      <c r="AZ768" s="4">
        <v>1</v>
      </c>
      <c r="BA768" s="4">
        <v>1</v>
      </c>
      <c r="BB768" s="4">
        <v>1</v>
      </c>
      <c r="BC768" s="4">
        <v>9.84</v>
      </c>
      <c r="BD768" s="4" t="s">
        <v>3</v>
      </c>
      <c r="BE768" s="4" t="s">
        <v>3</v>
      </c>
      <c r="BF768" s="4" t="s">
        <v>3</v>
      </c>
      <c r="BG768" s="4" t="s">
        <v>3</v>
      </c>
      <c r="BH768" s="4">
        <v>3</v>
      </c>
      <c r="BI768" s="4">
        <v>1</v>
      </c>
      <c r="BJ768" s="4" t="s">
        <v>987</v>
      </c>
      <c r="BK768" s="4"/>
      <c r="BL768" s="4"/>
      <c r="BM768" s="4">
        <v>400005</v>
      </c>
      <c r="BN768" s="4">
        <v>0</v>
      </c>
      <c r="BO768" s="4" t="s">
        <v>3</v>
      </c>
      <c r="BP768" s="4">
        <v>0</v>
      </c>
      <c r="BQ768" s="4">
        <v>213</v>
      </c>
      <c r="BR768" s="4">
        <v>0</v>
      </c>
      <c r="BS768" s="4">
        <v>1</v>
      </c>
      <c r="BT768" s="4">
        <v>1</v>
      </c>
      <c r="BU768" s="4">
        <v>1</v>
      </c>
      <c r="BV768" s="4">
        <v>1</v>
      </c>
      <c r="BW768" s="4">
        <v>1</v>
      </c>
      <c r="BX768" s="4">
        <v>1</v>
      </c>
      <c r="BY768" s="4" t="s">
        <v>3</v>
      </c>
      <c r="BZ768" s="4">
        <v>0</v>
      </c>
      <c r="CA768" s="4">
        <v>0</v>
      </c>
      <c r="CB768" s="4" t="s">
        <v>3</v>
      </c>
      <c r="CC768" s="4"/>
      <c r="CD768" s="4"/>
      <c r="CE768" s="4">
        <v>1566</v>
      </c>
      <c r="CF768" s="4">
        <v>0</v>
      </c>
      <c r="CG768" s="4">
        <v>0</v>
      </c>
      <c r="CH768" s="4"/>
      <c r="CI768" s="4"/>
      <c r="CJ768" s="4"/>
      <c r="CK768" s="4"/>
      <c r="CL768" s="4"/>
      <c r="CM768" s="4">
        <v>0</v>
      </c>
      <c r="CN768" s="4" t="s">
        <v>3</v>
      </c>
      <c r="CO768" s="4">
        <v>0</v>
      </c>
      <c r="CP768" s="4">
        <f t="shared" si="977"/>
        <v>3971.33</v>
      </c>
      <c r="CQ768" s="4">
        <f t="shared" si="978"/>
        <v>3971.33</v>
      </c>
      <c r="CR768" s="4">
        <f t="shared" si="1000"/>
        <v>0</v>
      </c>
      <c r="CS768" s="4">
        <f t="shared" si="1001"/>
        <v>0</v>
      </c>
      <c r="CT768" s="4">
        <f t="shared" si="979"/>
        <v>0</v>
      </c>
      <c r="CU768" s="4">
        <f t="shared" si="980"/>
        <v>0</v>
      </c>
      <c r="CV768" s="4">
        <f t="shared" si="981"/>
        <v>0</v>
      </c>
      <c r="CW768" s="4">
        <f t="shared" si="982"/>
        <v>0</v>
      </c>
      <c r="CX768" s="4">
        <f t="shared" si="983"/>
        <v>0</v>
      </c>
      <c r="CY768" s="4">
        <f t="shared" si="1002"/>
        <v>0</v>
      </c>
      <c r="CZ768" s="4">
        <f t="shared" si="1003"/>
        <v>0</v>
      </c>
      <c r="DA768" s="4"/>
      <c r="DB768" s="4"/>
      <c r="DC768" s="4" t="s">
        <v>3</v>
      </c>
      <c r="DD768" s="4" t="s">
        <v>3</v>
      </c>
      <c r="DE768" s="4" t="s">
        <v>3</v>
      </c>
      <c r="DF768" s="4" t="s">
        <v>3</v>
      </c>
      <c r="DG768" s="4" t="s">
        <v>3</v>
      </c>
      <c r="DH768" s="4" t="s">
        <v>3</v>
      </c>
      <c r="DI768" s="4" t="s">
        <v>3</v>
      </c>
      <c r="DJ768" s="4" t="s">
        <v>3</v>
      </c>
      <c r="DK768" s="4" t="s">
        <v>3</v>
      </c>
      <c r="DL768" s="4" t="s">
        <v>3</v>
      </c>
      <c r="DM768" s="4" t="s">
        <v>3</v>
      </c>
      <c r="DN768" s="4">
        <v>0</v>
      </c>
      <c r="DO768" s="4">
        <v>0</v>
      </c>
      <c r="DP768" s="4">
        <v>1</v>
      </c>
      <c r="DQ768" s="4">
        <v>1</v>
      </c>
      <c r="DR768" s="4"/>
      <c r="DS768" s="4"/>
      <c r="DT768" s="4"/>
      <c r="DU768" s="4">
        <v>1013</v>
      </c>
      <c r="DV768" s="4" t="s">
        <v>227</v>
      </c>
      <c r="DW768" s="4" t="s">
        <v>227</v>
      </c>
      <c r="DX768" s="4">
        <v>1</v>
      </c>
      <c r="DY768" s="4"/>
      <c r="DZ768" s="4" t="s">
        <v>3</v>
      </c>
      <c r="EA768" s="4" t="s">
        <v>3</v>
      </c>
      <c r="EB768" s="4" t="s">
        <v>3</v>
      </c>
      <c r="EC768" s="4" t="s">
        <v>3</v>
      </c>
      <c r="ED768" s="4"/>
      <c r="EE768" s="4">
        <v>57042888</v>
      </c>
      <c r="EF768" s="4">
        <v>213</v>
      </c>
      <c r="EG768" s="4" t="s">
        <v>456</v>
      </c>
      <c r="EH768" s="4">
        <v>0</v>
      </c>
      <c r="EI768" s="4" t="s">
        <v>3</v>
      </c>
      <c r="EJ768" s="4">
        <v>1</v>
      </c>
      <c r="EK768" s="4">
        <v>400005</v>
      </c>
      <c r="EL768" s="4" t="s">
        <v>456</v>
      </c>
      <c r="EM768" s="4" t="s">
        <v>457</v>
      </c>
      <c r="EN768" s="4"/>
      <c r="EO768" s="4" t="s">
        <v>3</v>
      </c>
      <c r="EP768" s="4"/>
      <c r="EQ768" s="4">
        <v>16</v>
      </c>
      <c r="ER768" s="4">
        <v>0</v>
      </c>
      <c r="ES768" s="4">
        <v>403.59000000000003</v>
      </c>
      <c r="ET768" s="4">
        <v>0</v>
      </c>
      <c r="EU768" s="4">
        <v>0</v>
      </c>
      <c r="EV768" s="4">
        <v>0</v>
      </c>
      <c r="EW768" s="4">
        <v>0</v>
      </c>
      <c r="EX768" s="4">
        <v>0</v>
      </c>
      <c r="EY768" s="4">
        <v>0</v>
      </c>
      <c r="EZ768" s="4">
        <v>5</v>
      </c>
      <c r="FA768" s="4"/>
      <c r="FB768" s="4"/>
      <c r="FC768" s="4">
        <v>1</v>
      </c>
      <c r="FD768" s="4">
        <v>18</v>
      </c>
      <c r="FE768" s="4"/>
      <c r="FF768" s="4">
        <v>4750</v>
      </c>
      <c r="FG768" s="4"/>
      <c r="FH768" s="4"/>
      <c r="FI768" s="4"/>
      <c r="FJ768" s="4"/>
      <c r="FK768" s="4"/>
      <c r="FL768" s="4"/>
      <c r="FM768" s="4"/>
      <c r="FN768" s="4"/>
      <c r="FO768" s="4"/>
      <c r="FP768" s="4"/>
      <c r="FQ768" s="4">
        <v>0</v>
      </c>
      <c r="FR768" s="4">
        <v>0</v>
      </c>
      <c r="FS768" s="4">
        <v>0</v>
      </c>
      <c r="FT768" s="4"/>
      <c r="FU768" s="4"/>
      <c r="FV768" s="4"/>
      <c r="FW768" s="4"/>
      <c r="FX768" s="4">
        <v>0</v>
      </c>
      <c r="FY768" s="4">
        <v>0</v>
      </c>
      <c r="FZ768" s="4"/>
      <c r="GA768" s="4" t="s">
        <v>989</v>
      </c>
      <c r="GB768" s="4"/>
      <c r="GC768" s="4"/>
      <c r="GD768" s="4">
        <v>1</v>
      </c>
      <c r="GE768" s="4"/>
      <c r="GF768" s="4">
        <v>-1552596576</v>
      </c>
      <c r="GG768" s="4">
        <v>2</v>
      </c>
      <c r="GH768" s="4">
        <v>3</v>
      </c>
      <c r="GI768" s="4">
        <v>5</v>
      </c>
      <c r="GJ768" s="4">
        <v>0</v>
      </c>
      <c r="GK768" s="4">
        <v>0</v>
      </c>
      <c r="GL768" s="4">
        <f t="shared" si="984"/>
        <v>0</v>
      </c>
      <c r="GM768" s="4">
        <f t="shared" si="985"/>
        <v>3971.33</v>
      </c>
      <c r="GN768" s="4">
        <f t="shared" si="986"/>
        <v>3971.33</v>
      </c>
      <c r="GO768" s="4">
        <f t="shared" si="987"/>
        <v>0</v>
      </c>
      <c r="GP768" s="4">
        <f t="shared" si="988"/>
        <v>0</v>
      </c>
      <c r="GQ768" s="4"/>
      <c r="GR768" s="4">
        <v>1</v>
      </c>
      <c r="GS768" s="4">
        <v>1</v>
      </c>
      <c r="GT768" s="4">
        <v>0</v>
      </c>
      <c r="GU768" s="4" t="s">
        <v>3</v>
      </c>
      <c r="GV768" s="4">
        <f t="shared" si="989"/>
        <v>0</v>
      </c>
      <c r="GW768" s="4">
        <v>1</v>
      </c>
      <c r="GX768" s="4">
        <f t="shared" si="990"/>
        <v>0</v>
      </c>
      <c r="GY768" s="4"/>
      <c r="GZ768" s="4"/>
      <c r="HA768" s="4">
        <v>0</v>
      </c>
      <c r="HB768" s="4">
        <v>0</v>
      </c>
      <c r="HC768" s="4">
        <f t="shared" si="991"/>
        <v>0</v>
      </c>
      <c r="HD768" s="4"/>
      <c r="HE768" s="4" t="s">
        <v>459</v>
      </c>
      <c r="HF768" s="4" t="s">
        <v>37</v>
      </c>
      <c r="HG768" s="4"/>
      <c r="HH768" s="4"/>
      <c r="HI768" s="4"/>
      <c r="HJ768" s="4"/>
      <c r="HK768" s="4"/>
      <c r="HL768" s="4"/>
      <c r="HM768" s="4" t="s">
        <v>3</v>
      </c>
      <c r="HN768" s="4" t="s">
        <v>3</v>
      </c>
      <c r="HO768" s="4" t="s">
        <v>3</v>
      </c>
      <c r="HP768" s="4" t="s">
        <v>3</v>
      </c>
      <c r="HQ768" s="4" t="s">
        <v>3</v>
      </c>
      <c r="HR768" s="4"/>
      <c r="HS768" s="4">
        <v>0</v>
      </c>
      <c r="HT768" s="4"/>
      <c r="HU768" s="4"/>
      <c r="HV768" s="4"/>
      <c r="HW768" s="4"/>
      <c r="HX768" s="4"/>
      <c r="HY768" s="4"/>
      <c r="HZ768" s="4"/>
      <c r="IA768" s="4"/>
      <c r="IB768" s="4"/>
      <c r="IC768" s="4"/>
      <c r="ID768" s="4"/>
      <c r="IE768" s="4"/>
      <c r="IF768" s="4"/>
      <c r="IG768" s="4"/>
      <c r="IH768" s="4"/>
      <c r="II768" s="4"/>
      <c r="IJ768" s="4"/>
      <c r="IK768" s="4">
        <v>0</v>
      </c>
      <c r="IL768" s="4"/>
      <c r="IM768" s="4"/>
      <c r="IN768" s="4"/>
      <c r="IO768" s="4"/>
      <c r="IP768" s="4"/>
      <c r="IQ768" s="4"/>
      <c r="IR768" s="4"/>
      <c r="IS768" s="4"/>
      <c r="IT768" s="4"/>
      <c r="IU768" s="4"/>
    </row>
    <row r="769" spans="1:255" x14ac:dyDescent="0.25">
      <c r="A769" s="3">
        <v>17</v>
      </c>
      <c r="B769" s="3">
        <v>1</v>
      </c>
      <c r="C769" s="3"/>
      <c r="D769" s="3"/>
      <c r="E769" s="3" t="s">
        <v>990</v>
      </c>
      <c r="F769" s="3" t="s">
        <v>991</v>
      </c>
      <c r="G769" s="3" t="s">
        <v>992</v>
      </c>
      <c r="H769" s="3" t="s">
        <v>227</v>
      </c>
      <c r="I769" s="3">
        <v>2</v>
      </c>
      <c r="J769" s="3">
        <v>0</v>
      </c>
      <c r="K769" s="3">
        <v>2</v>
      </c>
      <c r="L769" s="3"/>
      <c r="M769" s="3"/>
      <c r="N769" s="3"/>
      <c r="O769" s="3">
        <f t="shared" si="967"/>
        <v>747.7</v>
      </c>
      <c r="P769" s="3">
        <f t="shared" si="968"/>
        <v>747.7</v>
      </c>
      <c r="Q769" s="3">
        <f t="shared" si="992"/>
        <v>0</v>
      </c>
      <c r="R769" s="3">
        <f t="shared" si="993"/>
        <v>0</v>
      </c>
      <c r="S769" s="3">
        <f t="shared" si="969"/>
        <v>0</v>
      </c>
      <c r="T769" s="3">
        <f t="shared" si="970"/>
        <v>0</v>
      </c>
      <c r="U769" s="3">
        <f t="shared" si="971"/>
        <v>0</v>
      </c>
      <c r="V769" s="3">
        <f t="shared" si="972"/>
        <v>0</v>
      </c>
      <c r="W769" s="3">
        <f t="shared" si="973"/>
        <v>0</v>
      </c>
      <c r="X769" s="3">
        <f t="shared" si="994"/>
        <v>0</v>
      </c>
      <c r="Y769" s="3">
        <f t="shared" si="995"/>
        <v>0</v>
      </c>
      <c r="Z769" s="3"/>
      <c r="AA769" s="3">
        <v>54971259</v>
      </c>
      <c r="AB769" s="3">
        <f t="shared" si="974"/>
        <v>373.85</v>
      </c>
      <c r="AC769" s="3">
        <f t="shared" si="996"/>
        <v>373.85</v>
      </c>
      <c r="AD769" s="3">
        <f t="shared" si="997"/>
        <v>0</v>
      </c>
      <c r="AE769" s="3">
        <f t="shared" si="998"/>
        <v>0</v>
      </c>
      <c r="AF769" s="3">
        <f t="shared" si="998"/>
        <v>0</v>
      </c>
      <c r="AG769" s="3">
        <f t="shared" si="975"/>
        <v>0</v>
      </c>
      <c r="AH769" s="3">
        <f t="shared" si="999"/>
        <v>0</v>
      </c>
      <c r="AI769" s="3">
        <f t="shared" si="999"/>
        <v>0</v>
      </c>
      <c r="AJ769" s="3">
        <f t="shared" si="976"/>
        <v>0</v>
      </c>
      <c r="AK769" s="3">
        <v>373.84999999999997</v>
      </c>
      <c r="AL769" s="3">
        <v>373.84999999999997</v>
      </c>
      <c r="AM769" s="3">
        <v>0</v>
      </c>
      <c r="AN769" s="3">
        <v>0</v>
      </c>
      <c r="AO769" s="3">
        <v>0</v>
      </c>
      <c r="AP769" s="3">
        <v>0</v>
      </c>
      <c r="AQ769" s="3">
        <v>0</v>
      </c>
      <c r="AR769" s="3">
        <v>0</v>
      </c>
      <c r="AS769" s="3">
        <v>0</v>
      </c>
      <c r="AT769" s="3">
        <v>0</v>
      </c>
      <c r="AU769" s="3">
        <v>0</v>
      </c>
      <c r="AV769" s="3">
        <v>1</v>
      </c>
      <c r="AW769" s="3">
        <v>1</v>
      </c>
      <c r="AX769" s="3"/>
      <c r="AY769" s="3"/>
      <c r="AZ769" s="3">
        <v>1</v>
      </c>
      <c r="BA769" s="3">
        <v>1</v>
      </c>
      <c r="BB769" s="3">
        <v>1</v>
      </c>
      <c r="BC769" s="3">
        <v>1</v>
      </c>
      <c r="BD769" s="3" t="s">
        <v>3</v>
      </c>
      <c r="BE769" s="3" t="s">
        <v>3</v>
      </c>
      <c r="BF769" s="3" t="s">
        <v>3</v>
      </c>
      <c r="BG769" s="3" t="s">
        <v>3</v>
      </c>
      <c r="BH769" s="3">
        <v>3</v>
      </c>
      <c r="BI769" s="3">
        <v>1</v>
      </c>
      <c r="BJ769" s="3" t="s">
        <v>991</v>
      </c>
      <c r="BK769" s="3"/>
      <c r="BL769" s="3"/>
      <c r="BM769" s="3">
        <v>400005</v>
      </c>
      <c r="BN769" s="3">
        <v>0</v>
      </c>
      <c r="BO769" s="3" t="s">
        <v>3</v>
      </c>
      <c r="BP769" s="3">
        <v>0</v>
      </c>
      <c r="BQ769" s="3">
        <v>213</v>
      </c>
      <c r="BR769" s="3">
        <v>0</v>
      </c>
      <c r="BS769" s="3">
        <v>1</v>
      </c>
      <c r="BT769" s="3">
        <v>1</v>
      </c>
      <c r="BU769" s="3">
        <v>1</v>
      </c>
      <c r="BV769" s="3">
        <v>1</v>
      </c>
      <c r="BW769" s="3">
        <v>1</v>
      </c>
      <c r="BX769" s="3">
        <v>1</v>
      </c>
      <c r="BY769" s="3" t="s">
        <v>3</v>
      </c>
      <c r="BZ769" s="3">
        <v>0</v>
      </c>
      <c r="CA769" s="3">
        <v>0</v>
      </c>
      <c r="CB769" s="3" t="s">
        <v>3</v>
      </c>
      <c r="CC769" s="3"/>
      <c r="CD769" s="3"/>
      <c r="CE769" s="3">
        <v>1566</v>
      </c>
      <c r="CF769" s="3">
        <v>0</v>
      </c>
      <c r="CG769" s="3">
        <v>0</v>
      </c>
      <c r="CH769" s="3"/>
      <c r="CI769" s="3"/>
      <c r="CJ769" s="3"/>
      <c r="CK769" s="3"/>
      <c r="CL769" s="3"/>
      <c r="CM769" s="3">
        <v>0</v>
      </c>
      <c r="CN769" s="3" t="s">
        <v>3</v>
      </c>
      <c r="CO769" s="3">
        <v>0</v>
      </c>
      <c r="CP769" s="3">
        <f t="shared" si="977"/>
        <v>747.7</v>
      </c>
      <c r="CQ769" s="3">
        <f t="shared" si="978"/>
        <v>373.85</v>
      </c>
      <c r="CR769" s="3">
        <f t="shared" si="1000"/>
        <v>0</v>
      </c>
      <c r="CS769" s="3">
        <f t="shared" si="1001"/>
        <v>0</v>
      </c>
      <c r="CT769" s="3">
        <f t="shared" si="979"/>
        <v>0</v>
      </c>
      <c r="CU769" s="3">
        <f t="shared" si="980"/>
        <v>0</v>
      </c>
      <c r="CV769" s="3">
        <f t="shared" si="981"/>
        <v>0</v>
      </c>
      <c r="CW769" s="3">
        <f t="shared" si="982"/>
        <v>0</v>
      </c>
      <c r="CX769" s="3">
        <f t="shared" si="983"/>
        <v>0</v>
      </c>
      <c r="CY769" s="3">
        <f t="shared" si="1002"/>
        <v>0</v>
      </c>
      <c r="CZ769" s="3">
        <f t="shared" si="1003"/>
        <v>0</v>
      </c>
      <c r="DA769" s="3"/>
      <c r="DB769" s="3"/>
      <c r="DC769" s="3" t="s">
        <v>3</v>
      </c>
      <c r="DD769" s="3" t="s">
        <v>3</v>
      </c>
      <c r="DE769" s="3" t="s">
        <v>3</v>
      </c>
      <c r="DF769" s="3" t="s">
        <v>3</v>
      </c>
      <c r="DG769" s="3" t="s">
        <v>3</v>
      </c>
      <c r="DH769" s="3" t="s">
        <v>3</v>
      </c>
      <c r="DI769" s="3" t="s">
        <v>3</v>
      </c>
      <c r="DJ769" s="3" t="s">
        <v>3</v>
      </c>
      <c r="DK769" s="3" t="s">
        <v>3</v>
      </c>
      <c r="DL769" s="3" t="s">
        <v>3</v>
      </c>
      <c r="DM769" s="3" t="s">
        <v>3</v>
      </c>
      <c r="DN769" s="3">
        <v>0</v>
      </c>
      <c r="DO769" s="3">
        <v>0</v>
      </c>
      <c r="DP769" s="3">
        <v>1</v>
      </c>
      <c r="DQ769" s="3">
        <v>1</v>
      </c>
      <c r="DR769" s="3"/>
      <c r="DS769" s="3"/>
      <c r="DT769" s="3"/>
      <c r="DU769" s="3">
        <v>1013</v>
      </c>
      <c r="DV769" s="3" t="s">
        <v>227</v>
      </c>
      <c r="DW769" s="3" t="s">
        <v>227</v>
      </c>
      <c r="DX769" s="3">
        <v>1</v>
      </c>
      <c r="DY769" s="3"/>
      <c r="DZ769" s="3" t="s">
        <v>3</v>
      </c>
      <c r="EA769" s="3" t="s">
        <v>3</v>
      </c>
      <c r="EB769" s="3" t="s">
        <v>3</v>
      </c>
      <c r="EC769" s="3" t="s">
        <v>3</v>
      </c>
      <c r="ED769" s="3"/>
      <c r="EE769" s="3">
        <v>57042888</v>
      </c>
      <c r="EF769" s="3">
        <v>213</v>
      </c>
      <c r="EG769" s="3" t="s">
        <v>456</v>
      </c>
      <c r="EH769" s="3">
        <v>0</v>
      </c>
      <c r="EI769" s="3" t="s">
        <v>3</v>
      </c>
      <c r="EJ769" s="3">
        <v>1</v>
      </c>
      <c r="EK769" s="3">
        <v>400005</v>
      </c>
      <c r="EL769" s="3" t="s">
        <v>456</v>
      </c>
      <c r="EM769" s="3" t="s">
        <v>457</v>
      </c>
      <c r="EN769" s="3"/>
      <c r="EO769" s="3" t="s">
        <v>3</v>
      </c>
      <c r="EP769" s="3"/>
      <c r="EQ769" s="3">
        <v>16</v>
      </c>
      <c r="ER769" s="3">
        <v>0</v>
      </c>
      <c r="ES769" s="3">
        <v>373.84999999999997</v>
      </c>
      <c r="ET769" s="3">
        <v>0</v>
      </c>
      <c r="EU769" s="3">
        <v>0</v>
      </c>
      <c r="EV769" s="3">
        <v>0</v>
      </c>
      <c r="EW769" s="3">
        <v>0</v>
      </c>
      <c r="EX769" s="3">
        <v>0</v>
      </c>
      <c r="EY769" s="3">
        <v>0</v>
      </c>
      <c r="EZ769" s="3"/>
      <c r="FA769" s="3"/>
      <c r="FB769" s="3"/>
      <c r="FC769" s="3"/>
      <c r="FD769" s="3"/>
      <c r="FE769" s="3"/>
      <c r="FF769" s="3"/>
      <c r="FG769" s="3"/>
      <c r="FH769" s="3"/>
      <c r="FI769" s="3"/>
      <c r="FJ769" s="3"/>
      <c r="FK769" s="3"/>
      <c r="FL769" s="3"/>
      <c r="FM769" s="3"/>
      <c r="FN769" s="3"/>
      <c r="FO769" s="3"/>
      <c r="FP769" s="3"/>
      <c r="FQ769" s="3">
        <v>0</v>
      </c>
      <c r="FR769" s="3">
        <v>0</v>
      </c>
      <c r="FS769" s="3">
        <v>0</v>
      </c>
      <c r="FT769" s="3"/>
      <c r="FU769" s="3"/>
      <c r="FV769" s="3"/>
      <c r="FW769" s="3"/>
      <c r="FX769" s="3">
        <v>0</v>
      </c>
      <c r="FY769" s="3">
        <v>0</v>
      </c>
      <c r="FZ769" s="3"/>
      <c r="GA769" s="3" t="s">
        <v>993</v>
      </c>
      <c r="GB769" s="3"/>
      <c r="GC769" s="3"/>
      <c r="GD769" s="3">
        <v>1</v>
      </c>
      <c r="GE769" s="3"/>
      <c r="GF769" s="3">
        <v>876551089</v>
      </c>
      <c r="GG769" s="3">
        <v>2</v>
      </c>
      <c r="GH769" s="3">
        <v>4</v>
      </c>
      <c r="GI769" s="3">
        <v>-2</v>
      </c>
      <c r="GJ769" s="3">
        <v>0</v>
      </c>
      <c r="GK769" s="3">
        <v>0</v>
      </c>
      <c r="GL769" s="3">
        <f t="shared" si="984"/>
        <v>0</v>
      </c>
      <c r="GM769" s="3">
        <f t="shared" si="985"/>
        <v>747.7</v>
      </c>
      <c r="GN769" s="3">
        <f t="shared" si="986"/>
        <v>747.7</v>
      </c>
      <c r="GO769" s="3">
        <f t="shared" si="987"/>
        <v>0</v>
      </c>
      <c r="GP769" s="3">
        <f t="shared" si="988"/>
        <v>0</v>
      </c>
      <c r="GQ769" s="3"/>
      <c r="GR769" s="3">
        <v>1</v>
      </c>
      <c r="GS769" s="3">
        <v>2</v>
      </c>
      <c r="GT769" s="3">
        <v>0</v>
      </c>
      <c r="GU769" s="3" t="s">
        <v>3</v>
      </c>
      <c r="GV769" s="3">
        <f t="shared" si="989"/>
        <v>0</v>
      </c>
      <c r="GW769" s="3">
        <v>1</v>
      </c>
      <c r="GX769" s="3">
        <f t="shared" si="990"/>
        <v>0</v>
      </c>
      <c r="GY769" s="3"/>
      <c r="GZ769" s="3"/>
      <c r="HA769" s="3">
        <v>0</v>
      </c>
      <c r="HB769" s="3">
        <v>0</v>
      </c>
      <c r="HC769" s="3">
        <f t="shared" si="991"/>
        <v>0</v>
      </c>
      <c r="HD769" s="3"/>
      <c r="HE769" s="3" t="s">
        <v>459</v>
      </c>
      <c r="HF769" s="3" t="s">
        <v>37</v>
      </c>
      <c r="HG769" s="3"/>
      <c r="HH769" s="3"/>
      <c r="HI769" s="3"/>
      <c r="HJ769" s="3"/>
      <c r="HK769" s="3"/>
      <c r="HL769" s="3"/>
      <c r="HM769" s="3" t="s">
        <v>3</v>
      </c>
      <c r="HN769" s="3" t="s">
        <v>3</v>
      </c>
      <c r="HO769" s="3" t="s">
        <v>3</v>
      </c>
      <c r="HP769" s="3" t="s">
        <v>3</v>
      </c>
      <c r="HQ769" s="3" t="s">
        <v>3</v>
      </c>
      <c r="HR769" s="3"/>
      <c r="HS769" s="3">
        <v>0</v>
      </c>
      <c r="HT769" s="3"/>
      <c r="HU769" s="3"/>
      <c r="HV769" s="3"/>
      <c r="HW769" s="3"/>
      <c r="HX769" s="3"/>
      <c r="HY769" s="3"/>
      <c r="HZ769" s="3"/>
      <c r="IA769" s="3"/>
      <c r="IB769" s="3"/>
      <c r="IC769" s="3"/>
      <c r="ID769" s="3"/>
      <c r="IE769" s="3"/>
      <c r="IF769" s="3"/>
      <c r="IG769" s="3"/>
      <c r="IH769" s="3"/>
      <c r="II769" s="3"/>
      <c r="IJ769" s="3"/>
      <c r="IK769" s="3">
        <v>0</v>
      </c>
      <c r="IL769" s="3"/>
      <c r="IM769" s="3"/>
      <c r="IN769" s="3"/>
      <c r="IO769" s="3"/>
      <c r="IP769" s="3"/>
      <c r="IQ769" s="3"/>
      <c r="IR769" s="3"/>
      <c r="IS769" s="3"/>
      <c r="IT769" s="3"/>
      <c r="IU769" s="3"/>
    </row>
    <row r="770" spans="1:255" x14ac:dyDescent="0.25">
      <c r="A770" s="4">
        <v>17</v>
      </c>
      <c r="B770" s="4">
        <v>1</v>
      </c>
      <c r="C770" s="4"/>
      <c r="D770" s="4"/>
      <c r="E770" s="4" t="s">
        <v>990</v>
      </c>
      <c r="F770" s="4" t="s">
        <v>991</v>
      </c>
      <c r="G770" s="4" t="s">
        <v>992</v>
      </c>
      <c r="H770" s="4" t="s">
        <v>227</v>
      </c>
      <c r="I770" s="4">
        <v>2</v>
      </c>
      <c r="J770" s="4">
        <v>0</v>
      </c>
      <c r="K770" s="4">
        <v>2</v>
      </c>
      <c r="L770" s="4"/>
      <c r="M770" s="4"/>
      <c r="N770" s="4"/>
      <c r="O770" s="4">
        <f t="shared" si="967"/>
        <v>7357.37</v>
      </c>
      <c r="P770" s="4">
        <f t="shared" si="968"/>
        <v>7357.37</v>
      </c>
      <c r="Q770" s="4">
        <f t="shared" si="992"/>
        <v>0</v>
      </c>
      <c r="R770" s="4">
        <f t="shared" si="993"/>
        <v>0</v>
      </c>
      <c r="S770" s="4">
        <f t="shared" si="969"/>
        <v>0</v>
      </c>
      <c r="T770" s="4">
        <f t="shared" si="970"/>
        <v>0</v>
      </c>
      <c r="U770" s="4">
        <f t="shared" si="971"/>
        <v>0</v>
      </c>
      <c r="V770" s="4">
        <f t="shared" si="972"/>
        <v>0</v>
      </c>
      <c r="W770" s="4">
        <f t="shared" si="973"/>
        <v>0</v>
      </c>
      <c r="X770" s="4">
        <f t="shared" si="994"/>
        <v>0</v>
      </c>
      <c r="Y770" s="4">
        <f t="shared" si="995"/>
        <v>0</v>
      </c>
      <c r="Z770" s="4"/>
      <c r="AA770" s="4">
        <v>55890823</v>
      </c>
      <c r="AB770" s="4">
        <f t="shared" si="974"/>
        <v>373.85</v>
      </c>
      <c r="AC770" s="4">
        <f t="shared" si="996"/>
        <v>373.85</v>
      </c>
      <c r="AD770" s="4">
        <f t="shared" si="997"/>
        <v>0</v>
      </c>
      <c r="AE770" s="4">
        <f t="shared" si="998"/>
        <v>0</v>
      </c>
      <c r="AF770" s="4">
        <f t="shared" si="998"/>
        <v>0</v>
      </c>
      <c r="AG770" s="4">
        <f t="shared" si="975"/>
        <v>0</v>
      </c>
      <c r="AH770" s="4">
        <f t="shared" si="999"/>
        <v>0</v>
      </c>
      <c r="AI770" s="4">
        <f t="shared" si="999"/>
        <v>0</v>
      </c>
      <c r="AJ770" s="4">
        <f t="shared" si="976"/>
        <v>0</v>
      </c>
      <c r="AK770" s="4">
        <v>373.84999999999997</v>
      </c>
      <c r="AL770" s="4">
        <v>373.84999999999997</v>
      </c>
      <c r="AM770" s="4">
        <v>0</v>
      </c>
      <c r="AN770" s="4">
        <v>0</v>
      </c>
      <c r="AO770" s="4">
        <v>0</v>
      </c>
      <c r="AP770" s="4">
        <v>0</v>
      </c>
      <c r="AQ770" s="4">
        <v>0</v>
      </c>
      <c r="AR770" s="4">
        <v>0</v>
      </c>
      <c r="AS770" s="4">
        <v>0</v>
      </c>
      <c r="AT770" s="4">
        <v>0</v>
      </c>
      <c r="AU770" s="4">
        <v>0</v>
      </c>
      <c r="AV770" s="4">
        <v>1</v>
      </c>
      <c r="AW770" s="4">
        <v>1</v>
      </c>
      <c r="AX770" s="4"/>
      <c r="AY770" s="4"/>
      <c r="AZ770" s="4">
        <v>1</v>
      </c>
      <c r="BA770" s="4">
        <v>1</v>
      </c>
      <c r="BB770" s="4">
        <v>1</v>
      </c>
      <c r="BC770" s="4">
        <v>9.84</v>
      </c>
      <c r="BD770" s="4" t="s">
        <v>3</v>
      </c>
      <c r="BE770" s="4" t="s">
        <v>3</v>
      </c>
      <c r="BF770" s="4" t="s">
        <v>3</v>
      </c>
      <c r="BG770" s="4" t="s">
        <v>3</v>
      </c>
      <c r="BH770" s="4">
        <v>3</v>
      </c>
      <c r="BI770" s="4">
        <v>1</v>
      </c>
      <c r="BJ770" s="4" t="s">
        <v>991</v>
      </c>
      <c r="BK770" s="4"/>
      <c r="BL770" s="4"/>
      <c r="BM770" s="4">
        <v>400005</v>
      </c>
      <c r="BN770" s="4">
        <v>0</v>
      </c>
      <c r="BO770" s="4" t="s">
        <v>3</v>
      </c>
      <c r="BP770" s="4">
        <v>0</v>
      </c>
      <c r="BQ770" s="4">
        <v>213</v>
      </c>
      <c r="BR770" s="4">
        <v>0</v>
      </c>
      <c r="BS770" s="4">
        <v>1</v>
      </c>
      <c r="BT770" s="4">
        <v>1</v>
      </c>
      <c r="BU770" s="4">
        <v>1</v>
      </c>
      <c r="BV770" s="4">
        <v>1</v>
      </c>
      <c r="BW770" s="4">
        <v>1</v>
      </c>
      <c r="BX770" s="4">
        <v>1</v>
      </c>
      <c r="BY770" s="4" t="s">
        <v>3</v>
      </c>
      <c r="BZ770" s="4">
        <v>0</v>
      </c>
      <c r="CA770" s="4">
        <v>0</v>
      </c>
      <c r="CB770" s="4" t="s">
        <v>3</v>
      </c>
      <c r="CC770" s="4"/>
      <c r="CD770" s="4"/>
      <c r="CE770" s="4">
        <v>1566</v>
      </c>
      <c r="CF770" s="4">
        <v>0</v>
      </c>
      <c r="CG770" s="4">
        <v>0</v>
      </c>
      <c r="CH770" s="4"/>
      <c r="CI770" s="4"/>
      <c r="CJ770" s="4"/>
      <c r="CK770" s="4"/>
      <c r="CL770" s="4"/>
      <c r="CM770" s="4">
        <v>0</v>
      </c>
      <c r="CN770" s="4" t="s">
        <v>3</v>
      </c>
      <c r="CO770" s="4">
        <v>0</v>
      </c>
      <c r="CP770" s="4">
        <f t="shared" si="977"/>
        <v>7357.37</v>
      </c>
      <c r="CQ770" s="4">
        <f t="shared" si="978"/>
        <v>3678.68</v>
      </c>
      <c r="CR770" s="4">
        <f t="shared" si="1000"/>
        <v>0</v>
      </c>
      <c r="CS770" s="4">
        <f t="shared" si="1001"/>
        <v>0</v>
      </c>
      <c r="CT770" s="4">
        <f t="shared" si="979"/>
        <v>0</v>
      </c>
      <c r="CU770" s="4">
        <f t="shared" si="980"/>
        <v>0</v>
      </c>
      <c r="CV770" s="4">
        <f t="shared" si="981"/>
        <v>0</v>
      </c>
      <c r="CW770" s="4">
        <f t="shared" si="982"/>
        <v>0</v>
      </c>
      <c r="CX770" s="4">
        <f t="shared" si="983"/>
        <v>0</v>
      </c>
      <c r="CY770" s="4">
        <f t="shared" si="1002"/>
        <v>0</v>
      </c>
      <c r="CZ770" s="4">
        <f t="shared" si="1003"/>
        <v>0</v>
      </c>
      <c r="DA770" s="4"/>
      <c r="DB770" s="4"/>
      <c r="DC770" s="4" t="s">
        <v>3</v>
      </c>
      <c r="DD770" s="4" t="s">
        <v>3</v>
      </c>
      <c r="DE770" s="4" t="s">
        <v>3</v>
      </c>
      <c r="DF770" s="4" t="s">
        <v>3</v>
      </c>
      <c r="DG770" s="4" t="s">
        <v>3</v>
      </c>
      <c r="DH770" s="4" t="s">
        <v>3</v>
      </c>
      <c r="DI770" s="4" t="s">
        <v>3</v>
      </c>
      <c r="DJ770" s="4" t="s">
        <v>3</v>
      </c>
      <c r="DK770" s="4" t="s">
        <v>3</v>
      </c>
      <c r="DL770" s="4" t="s">
        <v>3</v>
      </c>
      <c r="DM770" s="4" t="s">
        <v>3</v>
      </c>
      <c r="DN770" s="4">
        <v>0</v>
      </c>
      <c r="DO770" s="4">
        <v>0</v>
      </c>
      <c r="DP770" s="4">
        <v>1</v>
      </c>
      <c r="DQ770" s="4">
        <v>1</v>
      </c>
      <c r="DR770" s="4"/>
      <c r="DS770" s="4"/>
      <c r="DT770" s="4"/>
      <c r="DU770" s="4">
        <v>1013</v>
      </c>
      <c r="DV770" s="4" t="s">
        <v>227</v>
      </c>
      <c r="DW770" s="4" t="s">
        <v>227</v>
      </c>
      <c r="DX770" s="4">
        <v>1</v>
      </c>
      <c r="DY770" s="4"/>
      <c r="DZ770" s="4" t="s">
        <v>3</v>
      </c>
      <c r="EA770" s="4" t="s">
        <v>3</v>
      </c>
      <c r="EB770" s="4" t="s">
        <v>3</v>
      </c>
      <c r="EC770" s="4" t="s">
        <v>3</v>
      </c>
      <c r="ED770" s="4"/>
      <c r="EE770" s="4">
        <v>57042888</v>
      </c>
      <c r="EF770" s="4">
        <v>213</v>
      </c>
      <c r="EG770" s="4" t="s">
        <v>456</v>
      </c>
      <c r="EH770" s="4">
        <v>0</v>
      </c>
      <c r="EI770" s="4" t="s">
        <v>3</v>
      </c>
      <c r="EJ770" s="4">
        <v>1</v>
      </c>
      <c r="EK770" s="4">
        <v>400005</v>
      </c>
      <c r="EL770" s="4" t="s">
        <v>456</v>
      </c>
      <c r="EM770" s="4" t="s">
        <v>457</v>
      </c>
      <c r="EN770" s="4"/>
      <c r="EO770" s="4" t="s">
        <v>3</v>
      </c>
      <c r="EP770" s="4"/>
      <c r="EQ770" s="4">
        <v>16</v>
      </c>
      <c r="ER770" s="4">
        <v>0</v>
      </c>
      <c r="ES770" s="4">
        <v>373.84999999999997</v>
      </c>
      <c r="ET770" s="4">
        <v>0</v>
      </c>
      <c r="EU770" s="4">
        <v>0</v>
      </c>
      <c r="EV770" s="4">
        <v>0</v>
      </c>
      <c r="EW770" s="4">
        <v>0</v>
      </c>
      <c r="EX770" s="4">
        <v>0</v>
      </c>
      <c r="EY770" s="4">
        <v>0</v>
      </c>
      <c r="EZ770" s="4">
        <v>5</v>
      </c>
      <c r="FA770" s="4"/>
      <c r="FB770" s="4"/>
      <c r="FC770" s="4">
        <v>1</v>
      </c>
      <c r="FD770" s="4">
        <v>18</v>
      </c>
      <c r="FE770" s="4"/>
      <c r="FF770" s="4">
        <v>4400</v>
      </c>
      <c r="FG770" s="4"/>
      <c r="FH770" s="4"/>
      <c r="FI770" s="4"/>
      <c r="FJ770" s="4"/>
      <c r="FK770" s="4"/>
      <c r="FL770" s="4"/>
      <c r="FM770" s="4"/>
      <c r="FN770" s="4"/>
      <c r="FO770" s="4"/>
      <c r="FP770" s="4"/>
      <c r="FQ770" s="4">
        <v>0</v>
      </c>
      <c r="FR770" s="4">
        <v>0</v>
      </c>
      <c r="FS770" s="4">
        <v>0</v>
      </c>
      <c r="FT770" s="4"/>
      <c r="FU770" s="4"/>
      <c r="FV770" s="4"/>
      <c r="FW770" s="4"/>
      <c r="FX770" s="4">
        <v>0</v>
      </c>
      <c r="FY770" s="4">
        <v>0</v>
      </c>
      <c r="FZ770" s="4"/>
      <c r="GA770" s="4" t="s">
        <v>993</v>
      </c>
      <c r="GB770" s="4"/>
      <c r="GC770" s="4"/>
      <c r="GD770" s="4">
        <v>1</v>
      </c>
      <c r="GE770" s="4"/>
      <c r="GF770" s="4">
        <v>876551089</v>
      </c>
      <c r="GG770" s="4">
        <v>2</v>
      </c>
      <c r="GH770" s="4">
        <v>3</v>
      </c>
      <c r="GI770" s="4">
        <v>5</v>
      </c>
      <c r="GJ770" s="4">
        <v>0</v>
      </c>
      <c r="GK770" s="4">
        <v>0</v>
      </c>
      <c r="GL770" s="4">
        <f t="shared" si="984"/>
        <v>0</v>
      </c>
      <c r="GM770" s="4">
        <f t="shared" si="985"/>
        <v>7357.37</v>
      </c>
      <c r="GN770" s="4">
        <f t="shared" si="986"/>
        <v>7357.37</v>
      </c>
      <c r="GO770" s="4">
        <f t="shared" si="987"/>
        <v>0</v>
      </c>
      <c r="GP770" s="4">
        <f t="shared" si="988"/>
        <v>0</v>
      </c>
      <c r="GQ770" s="4"/>
      <c r="GR770" s="4">
        <v>1</v>
      </c>
      <c r="GS770" s="4">
        <v>1</v>
      </c>
      <c r="GT770" s="4">
        <v>0</v>
      </c>
      <c r="GU770" s="4" t="s">
        <v>3</v>
      </c>
      <c r="GV770" s="4">
        <f t="shared" si="989"/>
        <v>0</v>
      </c>
      <c r="GW770" s="4">
        <v>1</v>
      </c>
      <c r="GX770" s="4">
        <f t="shared" si="990"/>
        <v>0</v>
      </c>
      <c r="GY770" s="4"/>
      <c r="GZ770" s="4"/>
      <c r="HA770" s="4">
        <v>0</v>
      </c>
      <c r="HB770" s="4">
        <v>0</v>
      </c>
      <c r="HC770" s="4">
        <f t="shared" si="991"/>
        <v>0</v>
      </c>
      <c r="HD770" s="4"/>
      <c r="HE770" s="4" t="s">
        <v>459</v>
      </c>
      <c r="HF770" s="4" t="s">
        <v>37</v>
      </c>
      <c r="HG770" s="4"/>
      <c r="HH770" s="4"/>
      <c r="HI770" s="4"/>
      <c r="HJ770" s="4"/>
      <c r="HK770" s="4"/>
      <c r="HL770" s="4"/>
      <c r="HM770" s="4" t="s">
        <v>3</v>
      </c>
      <c r="HN770" s="4" t="s">
        <v>3</v>
      </c>
      <c r="HO770" s="4" t="s">
        <v>3</v>
      </c>
      <c r="HP770" s="4" t="s">
        <v>3</v>
      </c>
      <c r="HQ770" s="4" t="s">
        <v>3</v>
      </c>
      <c r="HR770" s="4"/>
      <c r="HS770" s="4">
        <v>0</v>
      </c>
      <c r="HT770" s="4"/>
      <c r="HU770" s="4"/>
      <c r="HV770" s="4"/>
      <c r="HW770" s="4"/>
      <c r="HX770" s="4"/>
      <c r="HY770" s="4"/>
      <c r="HZ770" s="4"/>
      <c r="IA770" s="4"/>
      <c r="IB770" s="4"/>
      <c r="IC770" s="4"/>
      <c r="ID770" s="4"/>
      <c r="IE770" s="4"/>
      <c r="IF770" s="4"/>
      <c r="IG770" s="4"/>
      <c r="IH770" s="4"/>
      <c r="II770" s="4"/>
      <c r="IJ770" s="4"/>
      <c r="IK770" s="4">
        <v>0</v>
      </c>
      <c r="IL770" s="4"/>
      <c r="IM770" s="4"/>
      <c r="IN770" s="4"/>
      <c r="IO770" s="4"/>
      <c r="IP770" s="4"/>
      <c r="IQ770" s="4"/>
      <c r="IR770" s="4"/>
      <c r="IS770" s="4"/>
      <c r="IT770" s="4"/>
      <c r="IU770" s="4"/>
    </row>
    <row r="771" spans="1:255" ht="409.5" x14ac:dyDescent="0.25">
      <c r="A771" s="3">
        <v>17</v>
      </c>
      <c r="B771" s="3">
        <v>1</v>
      </c>
      <c r="C771" s="3"/>
      <c r="D771" s="3"/>
      <c r="E771" s="3" t="s">
        <v>994</v>
      </c>
      <c r="F771" s="3" t="s">
        <v>995</v>
      </c>
      <c r="G771" s="3" t="s">
        <v>996</v>
      </c>
      <c r="H771" s="3" t="s">
        <v>997</v>
      </c>
      <c r="I771" s="3">
        <f>ROUND((150+60+40+30+20+20)/100,9)</f>
        <v>3.2</v>
      </c>
      <c r="J771" s="3">
        <v>0</v>
      </c>
      <c r="K771" s="3">
        <f>ROUND((150+60+40+30+20+20)/100,9)</f>
        <v>3.2</v>
      </c>
      <c r="L771" s="3"/>
      <c r="M771" s="3"/>
      <c r="N771" s="3"/>
      <c r="O771" s="3">
        <f t="shared" si="967"/>
        <v>646.16</v>
      </c>
      <c r="P771" s="3">
        <f t="shared" si="968"/>
        <v>47.39</v>
      </c>
      <c r="Q771" s="3">
        <f>(ROUND((ROUND((((ET771*1.2))*AV771*I771),2)*BB771),2)+ROUND((ROUND(((AE771-((EU771*1.2)))*AV771*I771),2)*BS771),2))</f>
        <v>0</v>
      </c>
      <c r="R771" s="3">
        <f>(ROUND((ROUND((((EU771*1.2))*AV771*I771),2)*BS771),2)+ROUND((ROUND(((AE771-((EU771*1.2)))*AV771*I771),2)*BS771),2))</f>
        <v>0</v>
      </c>
      <c r="S771" s="3">
        <f t="shared" si="969"/>
        <v>598.77</v>
      </c>
      <c r="T771" s="3">
        <f t="shared" si="970"/>
        <v>0</v>
      </c>
      <c r="U771" s="3">
        <f t="shared" si="971"/>
        <v>45.431424</v>
      </c>
      <c r="V771" s="3">
        <f t="shared" si="972"/>
        <v>0</v>
      </c>
      <c r="W771" s="3">
        <f t="shared" si="973"/>
        <v>0</v>
      </c>
      <c r="X771" s="3">
        <f>(ROUND((((S771+ROUND((ROUND((((EU771*1.2))*AV771*I771),2)*BS771),2))*AT771)/100),2)+ROUND(((ROUND((ROUND(((AE771-((EU771*1.2)))*AV771*I771),2)*BS771),2)*AT771)/100),2))</f>
        <v>538.89</v>
      </c>
      <c r="Y771" s="3">
        <f>(ROUND((((S771+ROUND((ROUND((((EU771*1.2))*AV771*I771),2)*BS771),2))*AU771)/100),2)+ROUND(((ROUND((ROUND(((AE771-((EU771*1.2)))*AV771*I771),2)*BS771),2)*AU771)/100),2))</f>
        <v>275.43</v>
      </c>
      <c r="Z771" s="3"/>
      <c r="AA771" s="3">
        <v>54971259</v>
      </c>
      <c r="AB771" s="3">
        <f t="shared" si="974"/>
        <v>193.52600000000001</v>
      </c>
      <c r="AC771" s="3">
        <f>ROUND(((ES771*1)),6)</f>
        <v>14.81</v>
      </c>
      <c r="AD771" s="3">
        <f>ROUND(((((ET771*1.2))-((EU771*1.2)))+AE771),6)</f>
        <v>0</v>
      </c>
      <c r="AE771" s="3">
        <f>ROUND(((EU771*1.2)),6)</f>
        <v>0</v>
      </c>
      <c r="AF771" s="3">
        <f>ROUND(((EV771*1.2)),6)</f>
        <v>178.71600000000001</v>
      </c>
      <c r="AG771" s="3">
        <f t="shared" si="975"/>
        <v>0</v>
      </c>
      <c r="AH771" s="3">
        <f>((EW771*1.2))</f>
        <v>13.56</v>
      </c>
      <c r="AI771" s="3">
        <f>((EX771*1.2))</f>
        <v>0</v>
      </c>
      <c r="AJ771" s="3">
        <f t="shared" si="976"/>
        <v>0</v>
      </c>
      <c r="AK771" s="3">
        <v>163.74</v>
      </c>
      <c r="AL771" s="3">
        <v>14.81</v>
      </c>
      <c r="AM771" s="3">
        <v>0</v>
      </c>
      <c r="AN771" s="3">
        <v>0</v>
      </c>
      <c r="AO771" s="3">
        <v>148.93</v>
      </c>
      <c r="AP771" s="3">
        <v>0</v>
      </c>
      <c r="AQ771" s="3">
        <v>11.3</v>
      </c>
      <c r="AR771" s="3">
        <v>0</v>
      </c>
      <c r="AS771" s="3">
        <v>0</v>
      </c>
      <c r="AT771" s="3">
        <v>90</v>
      </c>
      <c r="AU771" s="3">
        <v>46</v>
      </c>
      <c r="AV771" s="3">
        <v>1.0469999999999999</v>
      </c>
      <c r="AW771" s="3">
        <v>1</v>
      </c>
      <c r="AX771" s="3"/>
      <c r="AY771" s="3"/>
      <c r="AZ771" s="3">
        <v>1</v>
      </c>
      <c r="BA771" s="3">
        <v>1</v>
      </c>
      <c r="BB771" s="3">
        <v>1</v>
      </c>
      <c r="BC771" s="3">
        <v>1</v>
      </c>
      <c r="BD771" s="3" t="s">
        <v>3</v>
      </c>
      <c r="BE771" s="3" t="s">
        <v>3</v>
      </c>
      <c r="BF771" s="3" t="s">
        <v>3</v>
      </c>
      <c r="BG771" s="3" t="s">
        <v>3</v>
      </c>
      <c r="BH771" s="3">
        <v>0</v>
      </c>
      <c r="BI771" s="3">
        <v>2</v>
      </c>
      <c r="BJ771" s="3" t="s">
        <v>998</v>
      </c>
      <c r="BK771" s="3"/>
      <c r="BL771" s="3"/>
      <c r="BM771" s="3">
        <v>72</v>
      </c>
      <c r="BN771" s="3">
        <v>0</v>
      </c>
      <c r="BO771" s="3" t="s">
        <v>995</v>
      </c>
      <c r="BP771" s="3">
        <v>1</v>
      </c>
      <c r="BQ771" s="3">
        <v>40</v>
      </c>
      <c r="BR771" s="3">
        <v>0</v>
      </c>
      <c r="BS771" s="3">
        <v>1</v>
      </c>
      <c r="BT771" s="3">
        <v>1</v>
      </c>
      <c r="BU771" s="3">
        <v>1</v>
      </c>
      <c r="BV771" s="3">
        <v>1</v>
      </c>
      <c r="BW771" s="3">
        <v>1</v>
      </c>
      <c r="BX771" s="3">
        <v>1</v>
      </c>
      <c r="BY771" s="3" t="s">
        <v>3</v>
      </c>
      <c r="BZ771" s="3">
        <v>90</v>
      </c>
      <c r="CA771" s="3">
        <v>46</v>
      </c>
      <c r="CB771" s="3" t="s">
        <v>3</v>
      </c>
      <c r="CC771" s="3"/>
      <c r="CD771" s="3"/>
      <c r="CE771" s="3">
        <v>1566</v>
      </c>
      <c r="CF771" s="3">
        <v>0</v>
      </c>
      <c r="CG771" s="3">
        <v>0</v>
      </c>
      <c r="CH771" s="3"/>
      <c r="CI771" s="3"/>
      <c r="CJ771" s="3"/>
      <c r="CK771" s="3"/>
      <c r="CL771" s="3"/>
      <c r="CM771" s="3">
        <v>0</v>
      </c>
      <c r="CN771" s="9" t="s">
        <v>2491</v>
      </c>
      <c r="CO771" s="3">
        <v>0</v>
      </c>
      <c r="CP771" s="3">
        <f t="shared" si="977"/>
        <v>646.16</v>
      </c>
      <c r="CQ771" s="3">
        <f t="shared" si="978"/>
        <v>14.81</v>
      </c>
      <c r="CR771" s="3">
        <f>(ROUND((ROUND((((ET771*1.2))*AV771*1),2)*BB771),2)+ROUND((ROUND(((AE771-((EU771*1.2)))*AV771*1),2)*BS771),2))</f>
        <v>0</v>
      </c>
      <c r="CS771" s="3">
        <f>(ROUND((ROUND((((EU771*1.2))*AV771*1),2)*BS771),2)+ROUND((ROUND(((AE771-((EU771*1.2)))*AV771*1),2)*BS771),2))</f>
        <v>0</v>
      </c>
      <c r="CT771" s="3">
        <f t="shared" si="979"/>
        <v>187.12</v>
      </c>
      <c r="CU771" s="3">
        <f t="shared" si="980"/>
        <v>0</v>
      </c>
      <c r="CV771" s="3">
        <f t="shared" si="981"/>
        <v>14.197319999999999</v>
      </c>
      <c r="CW771" s="3">
        <f t="shared" si="982"/>
        <v>0</v>
      </c>
      <c r="CX771" s="3">
        <f t="shared" si="983"/>
        <v>0</v>
      </c>
      <c r="CY771" s="3">
        <f>(ROUND((((S771+ROUND((ROUND((((EU771*1.2))*AV771*1),2)*BS771),2))*AT771)/100),2)+ROUND(((ROUND((ROUND(((AE771-((EU771*1.2)))*AV771*1),2)*BS771),2)*AT771)/100),2))</f>
        <v>538.89</v>
      </c>
      <c r="CZ771" s="3">
        <f>(ROUND((((S771+ROUND((ROUND((((EU771*1.2))*AV771*1),2)*BS771),2))*AU771)/100),2)+ROUND(((ROUND((ROUND(((AE771-((EU771*1.2)))*AV771*1),2)*BS771),2)*AU771)/100),2))</f>
        <v>275.43</v>
      </c>
      <c r="DA771" s="3"/>
      <c r="DB771" s="3">
        <v>187</v>
      </c>
      <c r="DC771" s="3" t="s">
        <v>3</v>
      </c>
      <c r="DD771" s="3" t="s">
        <v>22</v>
      </c>
      <c r="DE771" s="3" t="s">
        <v>42</v>
      </c>
      <c r="DF771" s="3" t="s">
        <v>42</v>
      </c>
      <c r="DG771" s="3" t="s">
        <v>42</v>
      </c>
      <c r="DH771" s="3" t="s">
        <v>3</v>
      </c>
      <c r="DI771" s="3" t="s">
        <v>42</v>
      </c>
      <c r="DJ771" s="3" t="s">
        <v>42</v>
      </c>
      <c r="DK771" s="3" t="s">
        <v>3</v>
      </c>
      <c r="DL771" s="3" t="s">
        <v>3</v>
      </c>
      <c r="DM771" s="3" t="s">
        <v>3</v>
      </c>
      <c r="DN771" s="3">
        <v>0</v>
      </c>
      <c r="DO771" s="3">
        <v>0</v>
      </c>
      <c r="DP771" s="3">
        <v>1</v>
      </c>
      <c r="DQ771" s="3">
        <v>1</v>
      </c>
      <c r="DR771" s="3"/>
      <c r="DS771" s="3"/>
      <c r="DT771" s="3"/>
      <c r="DU771" s="3">
        <v>1013</v>
      </c>
      <c r="DV771" s="3" t="s">
        <v>997</v>
      </c>
      <c r="DW771" s="3" t="s">
        <v>997</v>
      </c>
      <c r="DX771" s="3">
        <v>1</v>
      </c>
      <c r="DY771" s="3"/>
      <c r="DZ771" s="3" t="s">
        <v>3</v>
      </c>
      <c r="EA771" s="3" t="s">
        <v>3</v>
      </c>
      <c r="EB771" s="3" t="s">
        <v>3</v>
      </c>
      <c r="EC771" s="3" t="s">
        <v>3</v>
      </c>
      <c r="ED771" s="3"/>
      <c r="EE771" s="3">
        <v>57042962</v>
      </c>
      <c r="EF771" s="3">
        <v>40</v>
      </c>
      <c r="EG771" s="3" t="s">
        <v>33</v>
      </c>
      <c r="EH771" s="3">
        <v>0</v>
      </c>
      <c r="EI771" s="3" t="s">
        <v>3</v>
      </c>
      <c r="EJ771" s="3">
        <v>2</v>
      </c>
      <c r="EK771" s="3">
        <v>72</v>
      </c>
      <c r="EL771" s="3" t="s">
        <v>999</v>
      </c>
      <c r="EM771" s="3" t="s">
        <v>1000</v>
      </c>
      <c r="EN771" s="3"/>
      <c r="EO771" s="3" t="s">
        <v>46</v>
      </c>
      <c r="EP771" s="3"/>
      <c r="EQ771" s="3">
        <v>0</v>
      </c>
      <c r="ER771" s="3">
        <v>163.74</v>
      </c>
      <c r="ES771" s="3">
        <v>14.81</v>
      </c>
      <c r="ET771" s="3">
        <v>0</v>
      </c>
      <c r="EU771" s="3">
        <v>0</v>
      </c>
      <c r="EV771" s="3">
        <v>148.93</v>
      </c>
      <c r="EW771" s="3">
        <v>11.3</v>
      </c>
      <c r="EX771" s="3">
        <v>0</v>
      </c>
      <c r="EY771" s="3">
        <v>0</v>
      </c>
      <c r="EZ771" s="3"/>
      <c r="FA771" s="3"/>
      <c r="FB771" s="3"/>
      <c r="FC771" s="3"/>
      <c r="FD771" s="3"/>
      <c r="FE771" s="3"/>
      <c r="FF771" s="3"/>
      <c r="FG771" s="3"/>
      <c r="FH771" s="3"/>
      <c r="FI771" s="3"/>
      <c r="FJ771" s="3"/>
      <c r="FK771" s="3"/>
      <c r="FL771" s="3"/>
      <c r="FM771" s="3"/>
      <c r="FN771" s="3"/>
      <c r="FO771" s="3"/>
      <c r="FP771" s="3"/>
      <c r="FQ771" s="3">
        <v>0</v>
      </c>
      <c r="FR771" s="3">
        <v>0</v>
      </c>
      <c r="FS771" s="3">
        <v>0</v>
      </c>
      <c r="FT771" s="3"/>
      <c r="FU771" s="3"/>
      <c r="FV771" s="3"/>
      <c r="FW771" s="3"/>
      <c r="FX771" s="3">
        <v>90</v>
      </c>
      <c r="FY771" s="3">
        <v>46</v>
      </c>
      <c r="FZ771" s="3"/>
      <c r="GA771" s="3" t="s">
        <v>3</v>
      </c>
      <c r="GB771" s="3"/>
      <c r="GC771" s="3"/>
      <c r="GD771" s="3">
        <v>1</v>
      </c>
      <c r="GE771" s="3"/>
      <c r="GF771" s="3">
        <v>-153495975</v>
      </c>
      <c r="GG771" s="3">
        <v>2</v>
      </c>
      <c r="GH771" s="3">
        <v>1</v>
      </c>
      <c r="GI771" s="3">
        <v>2</v>
      </c>
      <c r="GJ771" s="3">
        <v>0</v>
      </c>
      <c r="GK771" s="3">
        <v>0</v>
      </c>
      <c r="GL771" s="3">
        <f t="shared" si="984"/>
        <v>0</v>
      </c>
      <c r="GM771" s="3">
        <f t="shared" si="985"/>
        <v>1460.48</v>
      </c>
      <c r="GN771" s="3">
        <f t="shared" si="986"/>
        <v>0</v>
      </c>
      <c r="GO771" s="3">
        <f t="shared" si="987"/>
        <v>1460.48</v>
      </c>
      <c r="GP771" s="3">
        <f t="shared" si="988"/>
        <v>0</v>
      </c>
      <c r="GQ771" s="3"/>
      <c r="GR771" s="3">
        <v>0</v>
      </c>
      <c r="GS771" s="3">
        <v>3</v>
      </c>
      <c r="GT771" s="3">
        <v>0</v>
      </c>
      <c r="GU771" s="3" t="s">
        <v>3</v>
      </c>
      <c r="GV771" s="3">
        <f t="shared" si="989"/>
        <v>0</v>
      </c>
      <c r="GW771" s="3">
        <v>1</v>
      </c>
      <c r="GX771" s="3">
        <f t="shared" si="990"/>
        <v>0</v>
      </c>
      <c r="GY771" s="3"/>
      <c r="GZ771" s="3"/>
      <c r="HA771" s="3">
        <v>0</v>
      </c>
      <c r="HB771" s="3">
        <v>0</v>
      </c>
      <c r="HC771" s="3">
        <f t="shared" si="991"/>
        <v>0</v>
      </c>
      <c r="HD771" s="3"/>
      <c r="HE771" s="3" t="s">
        <v>3</v>
      </c>
      <c r="HF771" s="3" t="s">
        <v>3</v>
      </c>
      <c r="HG771" s="3"/>
      <c r="HH771" s="3"/>
      <c r="HI771" s="3"/>
      <c r="HJ771" s="3"/>
      <c r="HK771" s="3"/>
      <c r="HL771" s="3"/>
      <c r="HM771" s="3" t="s">
        <v>3</v>
      </c>
      <c r="HN771" s="3" t="s">
        <v>3</v>
      </c>
      <c r="HO771" s="3" t="s">
        <v>3</v>
      </c>
      <c r="HP771" s="3" t="s">
        <v>3</v>
      </c>
      <c r="HQ771" s="3" t="s">
        <v>3</v>
      </c>
      <c r="HR771" s="3"/>
      <c r="HS771" s="3">
        <v>0</v>
      </c>
      <c r="HT771" s="3"/>
      <c r="HU771" s="3"/>
      <c r="HV771" s="3"/>
      <c r="HW771" s="3"/>
      <c r="HX771" s="3"/>
      <c r="HY771" s="3"/>
      <c r="HZ771" s="3"/>
      <c r="IA771" s="3"/>
      <c r="IB771" s="3"/>
      <c r="IC771" s="3"/>
      <c r="ID771" s="3"/>
      <c r="IE771" s="3"/>
      <c r="IF771" s="3"/>
      <c r="IG771" s="3"/>
      <c r="IH771" s="3"/>
      <c r="II771" s="3"/>
      <c r="IJ771" s="3"/>
      <c r="IK771" s="3">
        <v>0</v>
      </c>
      <c r="IL771" s="3"/>
      <c r="IM771" s="3"/>
      <c r="IN771" s="3"/>
      <c r="IO771" s="3"/>
      <c r="IP771" s="3"/>
      <c r="IQ771" s="3"/>
      <c r="IR771" s="3"/>
      <c r="IS771" s="3"/>
      <c r="IT771" s="3"/>
      <c r="IU771" s="3"/>
    </row>
    <row r="772" spans="1:255" ht="409.5" x14ac:dyDescent="0.25">
      <c r="A772" s="4">
        <v>17</v>
      </c>
      <c r="B772" s="4">
        <v>1</v>
      </c>
      <c r="C772" s="4"/>
      <c r="D772" s="4"/>
      <c r="E772" s="4" t="s">
        <v>994</v>
      </c>
      <c r="F772" s="4" t="s">
        <v>995</v>
      </c>
      <c r="G772" s="4" t="s">
        <v>996</v>
      </c>
      <c r="H772" s="4" t="s">
        <v>997</v>
      </c>
      <c r="I772" s="4">
        <f>ROUND((150+60+40+30+20+20)/100,9)</f>
        <v>3.2</v>
      </c>
      <c r="J772" s="4">
        <v>0</v>
      </c>
      <c r="K772" s="4">
        <f>ROUND((150+60+40+30+20+20)/100,9)</f>
        <v>3.2</v>
      </c>
      <c r="L772" s="4"/>
      <c r="M772" s="4"/>
      <c r="N772" s="4"/>
      <c r="O772" s="4">
        <f t="shared" si="967"/>
        <v>34766.21</v>
      </c>
      <c r="P772" s="4">
        <f t="shared" si="968"/>
        <v>1025.52</v>
      </c>
      <c r="Q772" s="4">
        <f>(ROUND((ROUND((((ET772*1.2))*AV772*I772),2)*BB772),2)+ROUND((ROUND(((AE772-((EU772*1.2)))*AV772*I772),2)*BS772),2))</f>
        <v>0</v>
      </c>
      <c r="R772" s="4">
        <f>(ROUND((ROUND((((EU772*1.2))*AV772*I772),2)*BS772),2)+ROUND((ROUND(((AE772-((EU772*1.2)))*AV772*I772),2)*BS772),2))</f>
        <v>0</v>
      </c>
      <c r="S772" s="4">
        <f t="shared" si="969"/>
        <v>33740.69</v>
      </c>
      <c r="T772" s="4">
        <f t="shared" si="970"/>
        <v>0</v>
      </c>
      <c r="U772" s="4">
        <f t="shared" si="971"/>
        <v>45.431424</v>
      </c>
      <c r="V772" s="4">
        <f t="shared" si="972"/>
        <v>0</v>
      </c>
      <c r="W772" s="4">
        <f t="shared" si="973"/>
        <v>0</v>
      </c>
      <c r="X772" s="4">
        <f>(ROUND((((S772+ROUND((ROUND((((EU772*1.2))*AV772*I772),2)*BS772),2))*AT772)/100),2)+ROUND(((ROUND((ROUND(((AE772-((EU772*1.2)))*AV772*I772),2)*BS772),2)*AT772)/100),2))</f>
        <v>30366.62</v>
      </c>
      <c r="Y772" s="4">
        <f>(ROUND((((S772+ROUND((ROUND((((EU772*1.2))*AV772*I772),2)*BS772),2))*AU772)/100),2)+ROUND(((ROUND((ROUND(((AE772-((EU772*1.2)))*AV772*I772),2)*BS772),2)*AU772)/100),2))</f>
        <v>15520.72</v>
      </c>
      <c r="Z772" s="4"/>
      <c r="AA772" s="4">
        <v>55890823</v>
      </c>
      <c r="AB772" s="4">
        <f t="shared" si="974"/>
        <v>193.52600000000001</v>
      </c>
      <c r="AC772" s="4">
        <f>ROUND(((ES772*1)),6)</f>
        <v>14.81</v>
      </c>
      <c r="AD772" s="4">
        <f>ROUND(((((ET772*1.2))-((EU772*1.2)))+AE772),6)</f>
        <v>0</v>
      </c>
      <c r="AE772" s="4">
        <f>ROUND(((EU772*1.2)),6)</f>
        <v>0</v>
      </c>
      <c r="AF772" s="4">
        <f>ROUND(((EV772*1.2)),6)</f>
        <v>178.71600000000001</v>
      </c>
      <c r="AG772" s="4">
        <f t="shared" si="975"/>
        <v>0</v>
      </c>
      <c r="AH772" s="4">
        <f>((EW772*1.2))</f>
        <v>13.56</v>
      </c>
      <c r="AI772" s="4">
        <f>((EX772*1.2))</f>
        <v>0</v>
      </c>
      <c r="AJ772" s="4">
        <f t="shared" si="976"/>
        <v>0</v>
      </c>
      <c r="AK772" s="4">
        <v>163.74</v>
      </c>
      <c r="AL772" s="4">
        <v>14.81</v>
      </c>
      <c r="AM772" s="4">
        <v>0</v>
      </c>
      <c r="AN772" s="4">
        <v>0</v>
      </c>
      <c r="AO772" s="4">
        <v>148.93</v>
      </c>
      <c r="AP772" s="4">
        <v>0</v>
      </c>
      <c r="AQ772" s="4">
        <v>11.3</v>
      </c>
      <c r="AR772" s="4">
        <v>0</v>
      </c>
      <c r="AS772" s="4">
        <v>0</v>
      </c>
      <c r="AT772" s="4">
        <v>90</v>
      </c>
      <c r="AU772" s="4">
        <v>46</v>
      </c>
      <c r="AV772" s="4">
        <v>1.0469999999999999</v>
      </c>
      <c r="AW772" s="4">
        <v>1</v>
      </c>
      <c r="AX772" s="4"/>
      <c r="AY772" s="4"/>
      <c r="AZ772" s="4">
        <v>1</v>
      </c>
      <c r="BA772" s="4">
        <v>56.35</v>
      </c>
      <c r="BB772" s="4">
        <v>1</v>
      </c>
      <c r="BC772" s="4">
        <v>21.64</v>
      </c>
      <c r="BD772" s="4" t="s">
        <v>3</v>
      </c>
      <c r="BE772" s="4" t="s">
        <v>3</v>
      </c>
      <c r="BF772" s="4" t="s">
        <v>3</v>
      </c>
      <c r="BG772" s="4" t="s">
        <v>3</v>
      </c>
      <c r="BH772" s="4">
        <v>0</v>
      </c>
      <c r="BI772" s="4">
        <v>2</v>
      </c>
      <c r="BJ772" s="4" t="s">
        <v>998</v>
      </c>
      <c r="BK772" s="4"/>
      <c r="BL772" s="4"/>
      <c r="BM772" s="4">
        <v>72</v>
      </c>
      <c r="BN772" s="4">
        <v>0</v>
      </c>
      <c r="BO772" s="4" t="s">
        <v>995</v>
      </c>
      <c r="BP772" s="4">
        <v>1</v>
      </c>
      <c r="BQ772" s="4">
        <v>40</v>
      </c>
      <c r="BR772" s="4">
        <v>0</v>
      </c>
      <c r="BS772" s="4">
        <v>56.35</v>
      </c>
      <c r="BT772" s="4">
        <v>1</v>
      </c>
      <c r="BU772" s="4">
        <v>1</v>
      </c>
      <c r="BV772" s="4">
        <v>1</v>
      </c>
      <c r="BW772" s="4">
        <v>1</v>
      </c>
      <c r="BX772" s="4">
        <v>1</v>
      </c>
      <c r="BY772" s="4" t="s">
        <v>3</v>
      </c>
      <c r="BZ772" s="4">
        <v>90</v>
      </c>
      <c r="CA772" s="4">
        <v>46</v>
      </c>
      <c r="CB772" s="4" t="s">
        <v>3</v>
      </c>
      <c r="CC772" s="4"/>
      <c r="CD772" s="4"/>
      <c r="CE772" s="4">
        <v>1566</v>
      </c>
      <c r="CF772" s="4">
        <v>0</v>
      </c>
      <c r="CG772" s="4">
        <v>0</v>
      </c>
      <c r="CH772" s="4"/>
      <c r="CI772" s="4"/>
      <c r="CJ772" s="4"/>
      <c r="CK772" s="4"/>
      <c r="CL772" s="4"/>
      <c r="CM772" s="4">
        <v>0</v>
      </c>
      <c r="CN772" s="10" t="s">
        <v>2491</v>
      </c>
      <c r="CO772" s="4">
        <v>0</v>
      </c>
      <c r="CP772" s="4">
        <f t="shared" si="977"/>
        <v>34766.21</v>
      </c>
      <c r="CQ772" s="4">
        <f t="shared" si="978"/>
        <v>320.49</v>
      </c>
      <c r="CR772" s="4">
        <f>(ROUND((ROUND((((ET772*1.2))*AV772*1),2)*BB772),2)+ROUND((ROUND(((AE772-((EU772*1.2)))*AV772*1),2)*BS772),2))</f>
        <v>0</v>
      </c>
      <c r="CS772" s="4">
        <f>(ROUND((ROUND((((EU772*1.2))*AV772*1),2)*BS772),2)+ROUND((ROUND(((AE772-((EU772*1.2)))*AV772*1),2)*BS772),2))</f>
        <v>0</v>
      </c>
      <c r="CT772" s="4">
        <f t="shared" si="979"/>
        <v>10544.21</v>
      </c>
      <c r="CU772" s="4">
        <f t="shared" si="980"/>
        <v>0</v>
      </c>
      <c r="CV772" s="4">
        <f t="shared" si="981"/>
        <v>14.197319999999999</v>
      </c>
      <c r="CW772" s="4">
        <f t="shared" si="982"/>
        <v>0</v>
      </c>
      <c r="CX772" s="4">
        <f t="shared" si="983"/>
        <v>0</v>
      </c>
      <c r="CY772" s="4">
        <f>(ROUND((((S772+ROUND((ROUND((((EU772*1.2))*AV772*1),2)*BS772),2))*AT772)/100),2)+ROUND(((ROUND((ROUND(((AE772-((EU772*1.2)))*AV772*1),2)*BS772),2)*AT772)/100),2))</f>
        <v>30366.62</v>
      </c>
      <c r="CZ772" s="4">
        <f>(ROUND((((S772+ROUND((ROUND((((EU772*1.2))*AV772*1),2)*BS772),2))*AU772)/100),2)+ROUND(((ROUND((ROUND(((AE772-((EU772*1.2)))*AV772*1),2)*BS772),2)*AU772)/100),2))</f>
        <v>15520.72</v>
      </c>
      <c r="DA772" s="4"/>
      <c r="DB772" s="4">
        <v>188</v>
      </c>
      <c r="DC772" s="4" t="s">
        <v>3</v>
      </c>
      <c r="DD772" s="4" t="s">
        <v>22</v>
      </c>
      <c r="DE772" s="4" t="s">
        <v>42</v>
      </c>
      <c r="DF772" s="4" t="s">
        <v>42</v>
      </c>
      <c r="DG772" s="4" t="s">
        <v>42</v>
      </c>
      <c r="DH772" s="4" t="s">
        <v>3</v>
      </c>
      <c r="DI772" s="4" t="s">
        <v>42</v>
      </c>
      <c r="DJ772" s="4" t="s">
        <v>42</v>
      </c>
      <c r="DK772" s="4" t="s">
        <v>3</v>
      </c>
      <c r="DL772" s="4" t="s">
        <v>3</v>
      </c>
      <c r="DM772" s="4" t="s">
        <v>3</v>
      </c>
      <c r="DN772" s="4">
        <v>0</v>
      </c>
      <c r="DO772" s="4">
        <v>0</v>
      </c>
      <c r="DP772" s="4">
        <v>1</v>
      </c>
      <c r="DQ772" s="4">
        <v>1</v>
      </c>
      <c r="DR772" s="4"/>
      <c r="DS772" s="4"/>
      <c r="DT772" s="4"/>
      <c r="DU772" s="4">
        <v>1013</v>
      </c>
      <c r="DV772" s="4" t="s">
        <v>997</v>
      </c>
      <c r="DW772" s="4" t="s">
        <v>997</v>
      </c>
      <c r="DX772" s="4">
        <v>1</v>
      </c>
      <c r="DY772" s="4"/>
      <c r="DZ772" s="4" t="s">
        <v>3</v>
      </c>
      <c r="EA772" s="4" t="s">
        <v>3</v>
      </c>
      <c r="EB772" s="4" t="s">
        <v>3</v>
      </c>
      <c r="EC772" s="4" t="s">
        <v>3</v>
      </c>
      <c r="ED772" s="4"/>
      <c r="EE772" s="4">
        <v>57042962</v>
      </c>
      <c r="EF772" s="4">
        <v>40</v>
      </c>
      <c r="EG772" s="4" t="s">
        <v>33</v>
      </c>
      <c r="EH772" s="4">
        <v>0</v>
      </c>
      <c r="EI772" s="4" t="s">
        <v>3</v>
      </c>
      <c r="EJ772" s="4">
        <v>2</v>
      </c>
      <c r="EK772" s="4">
        <v>72</v>
      </c>
      <c r="EL772" s="4" t="s">
        <v>999</v>
      </c>
      <c r="EM772" s="4" t="s">
        <v>1000</v>
      </c>
      <c r="EN772" s="4"/>
      <c r="EO772" s="4" t="s">
        <v>46</v>
      </c>
      <c r="EP772" s="4"/>
      <c r="EQ772" s="4">
        <v>0</v>
      </c>
      <c r="ER772" s="4">
        <v>163.74</v>
      </c>
      <c r="ES772" s="4">
        <v>14.81</v>
      </c>
      <c r="ET772" s="4">
        <v>0</v>
      </c>
      <c r="EU772" s="4">
        <v>0</v>
      </c>
      <c r="EV772" s="4">
        <v>148.93</v>
      </c>
      <c r="EW772" s="4">
        <v>11.3</v>
      </c>
      <c r="EX772" s="4">
        <v>0</v>
      </c>
      <c r="EY772" s="4">
        <v>0</v>
      </c>
      <c r="EZ772" s="4"/>
      <c r="FA772" s="4"/>
      <c r="FB772" s="4"/>
      <c r="FC772" s="4"/>
      <c r="FD772" s="4"/>
      <c r="FE772" s="4"/>
      <c r="FF772" s="4"/>
      <c r="FG772" s="4"/>
      <c r="FH772" s="4"/>
      <c r="FI772" s="4"/>
      <c r="FJ772" s="4"/>
      <c r="FK772" s="4"/>
      <c r="FL772" s="4"/>
      <c r="FM772" s="4"/>
      <c r="FN772" s="4"/>
      <c r="FO772" s="4"/>
      <c r="FP772" s="4"/>
      <c r="FQ772" s="4">
        <v>0</v>
      </c>
      <c r="FR772" s="4">
        <v>0</v>
      </c>
      <c r="FS772" s="4">
        <v>0</v>
      </c>
      <c r="FT772" s="4"/>
      <c r="FU772" s="4"/>
      <c r="FV772" s="4"/>
      <c r="FW772" s="4"/>
      <c r="FX772" s="4">
        <v>90</v>
      </c>
      <c r="FY772" s="4">
        <v>46</v>
      </c>
      <c r="FZ772" s="4"/>
      <c r="GA772" s="4" t="s">
        <v>3</v>
      </c>
      <c r="GB772" s="4"/>
      <c r="GC772" s="4"/>
      <c r="GD772" s="4">
        <v>1</v>
      </c>
      <c r="GE772" s="4"/>
      <c r="GF772" s="4">
        <v>-153495975</v>
      </c>
      <c r="GG772" s="4">
        <v>2</v>
      </c>
      <c r="GH772" s="4">
        <v>1</v>
      </c>
      <c r="GI772" s="4">
        <v>2</v>
      </c>
      <c r="GJ772" s="4">
        <v>0</v>
      </c>
      <c r="GK772" s="4">
        <v>0</v>
      </c>
      <c r="GL772" s="4">
        <f t="shared" si="984"/>
        <v>0</v>
      </c>
      <c r="GM772" s="4">
        <f t="shared" si="985"/>
        <v>80653.55</v>
      </c>
      <c r="GN772" s="4">
        <f t="shared" si="986"/>
        <v>0</v>
      </c>
      <c r="GO772" s="4">
        <f t="shared" si="987"/>
        <v>80653.55</v>
      </c>
      <c r="GP772" s="4">
        <f t="shared" si="988"/>
        <v>0</v>
      </c>
      <c r="GQ772" s="4"/>
      <c r="GR772" s="4">
        <v>0</v>
      </c>
      <c r="GS772" s="4">
        <v>0</v>
      </c>
      <c r="GT772" s="4">
        <v>0</v>
      </c>
      <c r="GU772" s="4" t="s">
        <v>3</v>
      </c>
      <c r="GV772" s="4">
        <f t="shared" si="989"/>
        <v>0</v>
      </c>
      <c r="GW772" s="4">
        <v>1</v>
      </c>
      <c r="GX772" s="4">
        <f t="shared" si="990"/>
        <v>0</v>
      </c>
      <c r="GY772" s="4"/>
      <c r="GZ772" s="4"/>
      <c r="HA772" s="4">
        <v>0</v>
      </c>
      <c r="HB772" s="4">
        <v>0</v>
      </c>
      <c r="HC772" s="4">
        <f t="shared" si="991"/>
        <v>0</v>
      </c>
      <c r="HD772" s="4"/>
      <c r="HE772" s="4" t="s">
        <v>3</v>
      </c>
      <c r="HF772" s="4" t="s">
        <v>3</v>
      </c>
      <c r="HG772" s="4"/>
      <c r="HH772" s="4"/>
      <c r="HI772" s="4"/>
      <c r="HJ772" s="4"/>
      <c r="HK772" s="4"/>
      <c r="HL772" s="4"/>
      <c r="HM772" s="4" t="s">
        <v>3</v>
      </c>
      <c r="HN772" s="4" t="s">
        <v>3</v>
      </c>
      <c r="HO772" s="4" t="s">
        <v>3</v>
      </c>
      <c r="HP772" s="4" t="s">
        <v>3</v>
      </c>
      <c r="HQ772" s="4" t="s">
        <v>3</v>
      </c>
      <c r="HR772" s="4"/>
      <c r="HS772" s="4">
        <v>0</v>
      </c>
      <c r="HT772" s="4"/>
      <c r="HU772" s="4"/>
      <c r="HV772" s="4"/>
      <c r="HW772" s="4"/>
      <c r="HX772" s="4"/>
      <c r="HY772" s="4"/>
      <c r="HZ772" s="4"/>
      <c r="IA772" s="4"/>
      <c r="IB772" s="4"/>
      <c r="IC772" s="4"/>
      <c r="ID772" s="4"/>
      <c r="IE772" s="4"/>
      <c r="IF772" s="4"/>
      <c r="IG772" s="4"/>
      <c r="IH772" s="4"/>
      <c r="II772" s="4"/>
      <c r="IJ772" s="4"/>
      <c r="IK772" s="4">
        <v>0</v>
      </c>
      <c r="IL772" s="4"/>
      <c r="IM772" s="4"/>
      <c r="IN772" s="4"/>
      <c r="IO772" s="4"/>
      <c r="IP772" s="4"/>
      <c r="IQ772" s="4"/>
      <c r="IR772" s="4"/>
      <c r="IS772" s="4"/>
      <c r="IT772" s="4"/>
      <c r="IU772" s="4"/>
    </row>
    <row r="773" spans="1:255" x14ac:dyDescent="0.25">
      <c r="A773" s="3">
        <v>17</v>
      </c>
      <c r="B773" s="3">
        <v>1</v>
      </c>
      <c r="C773" s="3"/>
      <c r="D773" s="3"/>
      <c r="E773" s="3" t="s">
        <v>1001</v>
      </c>
      <c r="F773" s="3" t="s">
        <v>1002</v>
      </c>
      <c r="G773" s="3" t="s">
        <v>1003</v>
      </c>
      <c r="H773" s="3" t="s">
        <v>227</v>
      </c>
      <c r="I773" s="3">
        <v>150</v>
      </c>
      <c r="J773" s="3">
        <v>0</v>
      </c>
      <c r="K773" s="3">
        <v>150</v>
      </c>
      <c r="L773" s="3"/>
      <c r="M773" s="3"/>
      <c r="N773" s="3"/>
      <c r="O773" s="3">
        <f t="shared" si="967"/>
        <v>306</v>
      </c>
      <c r="P773" s="3">
        <f t="shared" si="968"/>
        <v>306</v>
      </c>
      <c r="Q773" s="3">
        <f t="shared" ref="Q773:Q784" si="1004">(ROUND((ROUND(((ET773)*AV773*I773),2)*BB773),2)+ROUND((ROUND(((AE773-(EU773))*AV773*I773),2)*BS773),2))</f>
        <v>0</v>
      </c>
      <c r="R773" s="3">
        <f t="shared" ref="R773:R784" si="1005">(ROUND((ROUND(((EU773)*AV773*I773),2)*BS773),2)+ROUND((ROUND(((AE773-(EU773))*AV773*I773),2)*BS773),2))</f>
        <v>0</v>
      </c>
      <c r="S773" s="3">
        <f t="shared" si="969"/>
        <v>0</v>
      </c>
      <c r="T773" s="3">
        <f t="shared" si="970"/>
        <v>0</v>
      </c>
      <c r="U773" s="3">
        <f t="shared" si="971"/>
        <v>0</v>
      </c>
      <c r="V773" s="3">
        <f t="shared" si="972"/>
        <v>0</v>
      </c>
      <c r="W773" s="3">
        <f t="shared" si="973"/>
        <v>0</v>
      </c>
      <c r="X773" s="3">
        <f t="shared" ref="X773:X784" si="1006">(ROUND((((S773+ROUND((ROUND(((EU773)*AV773*I773),2)*BS773),2))*AT773)/100),2)+ROUND(((ROUND((ROUND(((AE773-(EU773))*AV773*I773),2)*BS773),2)*AT773)/100),2))</f>
        <v>0</v>
      </c>
      <c r="Y773" s="3">
        <f t="shared" ref="Y773:Y784" si="1007">(ROUND((((S773+ROUND((ROUND(((EU773)*AV773*I773),2)*BS773),2))*AU773)/100),2)+ROUND(((ROUND((ROUND(((AE773-(EU773))*AV773*I773),2)*BS773),2)*AU773)/100),2))</f>
        <v>0</v>
      </c>
      <c r="Z773" s="3"/>
      <c r="AA773" s="3">
        <v>54971259</v>
      </c>
      <c r="AB773" s="3">
        <f t="shared" si="974"/>
        <v>2.04</v>
      </c>
      <c r="AC773" s="3">
        <f t="shared" ref="AC773:AC784" si="1008">ROUND((ES773),6)</f>
        <v>2.04</v>
      </c>
      <c r="AD773" s="3">
        <f t="shared" ref="AD773:AD784" si="1009">ROUND((((ET773)-(EU773))+AE773),6)</f>
        <v>0</v>
      </c>
      <c r="AE773" s="3">
        <f t="shared" ref="AE773:AE784" si="1010">ROUND((EU773),6)</f>
        <v>0</v>
      </c>
      <c r="AF773" s="3">
        <f t="shared" ref="AF773:AF784" si="1011">ROUND((EV773),6)</f>
        <v>0</v>
      </c>
      <c r="AG773" s="3">
        <f t="shared" si="975"/>
        <v>0</v>
      </c>
      <c r="AH773" s="3">
        <f t="shared" ref="AH773:AH784" si="1012">(EW773)</f>
        <v>0</v>
      </c>
      <c r="AI773" s="3">
        <f t="shared" ref="AI773:AI784" si="1013">(EX773)</f>
        <v>0</v>
      </c>
      <c r="AJ773" s="3">
        <f t="shared" si="976"/>
        <v>0</v>
      </c>
      <c r="AK773" s="3">
        <v>2.04</v>
      </c>
      <c r="AL773" s="3">
        <v>2.04</v>
      </c>
      <c r="AM773" s="3">
        <v>0</v>
      </c>
      <c r="AN773" s="3">
        <v>0</v>
      </c>
      <c r="AO773" s="3">
        <v>0</v>
      </c>
      <c r="AP773" s="3">
        <v>0</v>
      </c>
      <c r="AQ773" s="3">
        <v>0</v>
      </c>
      <c r="AR773" s="3">
        <v>0</v>
      </c>
      <c r="AS773" s="3">
        <v>0</v>
      </c>
      <c r="AT773" s="3">
        <v>0</v>
      </c>
      <c r="AU773" s="3">
        <v>0</v>
      </c>
      <c r="AV773" s="3">
        <v>1</v>
      </c>
      <c r="AW773" s="3">
        <v>1</v>
      </c>
      <c r="AX773" s="3"/>
      <c r="AY773" s="3"/>
      <c r="AZ773" s="3">
        <v>1</v>
      </c>
      <c r="BA773" s="3">
        <v>1</v>
      </c>
      <c r="BB773" s="3">
        <v>1</v>
      </c>
      <c r="BC773" s="3">
        <v>1</v>
      </c>
      <c r="BD773" s="3" t="s">
        <v>3</v>
      </c>
      <c r="BE773" s="3" t="s">
        <v>3</v>
      </c>
      <c r="BF773" s="3" t="s">
        <v>3</v>
      </c>
      <c r="BG773" s="3" t="s">
        <v>3</v>
      </c>
      <c r="BH773" s="3">
        <v>3</v>
      </c>
      <c r="BI773" s="3">
        <v>2</v>
      </c>
      <c r="BJ773" s="3" t="s">
        <v>1002</v>
      </c>
      <c r="BK773" s="3"/>
      <c r="BL773" s="3"/>
      <c r="BM773" s="3">
        <v>400005</v>
      </c>
      <c r="BN773" s="3">
        <v>0</v>
      </c>
      <c r="BO773" s="3" t="s">
        <v>3</v>
      </c>
      <c r="BP773" s="3">
        <v>0</v>
      </c>
      <c r="BQ773" s="3">
        <v>213</v>
      </c>
      <c r="BR773" s="3">
        <v>0</v>
      </c>
      <c r="BS773" s="3">
        <v>1</v>
      </c>
      <c r="BT773" s="3">
        <v>1</v>
      </c>
      <c r="BU773" s="3">
        <v>1</v>
      </c>
      <c r="BV773" s="3">
        <v>1</v>
      </c>
      <c r="BW773" s="3">
        <v>1</v>
      </c>
      <c r="BX773" s="3">
        <v>1</v>
      </c>
      <c r="BY773" s="3" t="s">
        <v>3</v>
      </c>
      <c r="BZ773" s="3">
        <v>0</v>
      </c>
      <c r="CA773" s="3">
        <v>0</v>
      </c>
      <c r="CB773" s="3" t="s">
        <v>3</v>
      </c>
      <c r="CC773" s="3"/>
      <c r="CD773" s="3"/>
      <c r="CE773" s="3">
        <v>1566</v>
      </c>
      <c r="CF773" s="3">
        <v>0</v>
      </c>
      <c r="CG773" s="3">
        <v>0</v>
      </c>
      <c r="CH773" s="3"/>
      <c r="CI773" s="3"/>
      <c r="CJ773" s="3"/>
      <c r="CK773" s="3"/>
      <c r="CL773" s="3"/>
      <c r="CM773" s="3">
        <v>0</v>
      </c>
      <c r="CN773" s="3" t="s">
        <v>3</v>
      </c>
      <c r="CO773" s="3">
        <v>0</v>
      </c>
      <c r="CP773" s="3">
        <f t="shared" si="977"/>
        <v>306</v>
      </c>
      <c r="CQ773" s="3">
        <f t="shared" si="978"/>
        <v>2.04</v>
      </c>
      <c r="CR773" s="3">
        <f t="shared" ref="CR773:CR784" si="1014">(ROUND((ROUND(((ET773)*AV773*1),2)*BB773),2)+ROUND((ROUND(((AE773-(EU773))*AV773*1),2)*BS773),2))</f>
        <v>0</v>
      </c>
      <c r="CS773" s="3">
        <f t="shared" ref="CS773:CS784" si="1015">(ROUND((ROUND(((EU773)*AV773*1),2)*BS773),2)+ROUND((ROUND(((AE773-(EU773))*AV773*1),2)*BS773),2))</f>
        <v>0</v>
      </c>
      <c r="CT773" s="3">
        <f t="shared" si="979"/>
        <v>0</v>
      </c>
      <c r="CU773" s="3">
        <f t="shared" si="980"/>
        <v>0</v>
      </c>
      <c r="CV773" s="3">
        <f t="shared" si="981"/>
        <v>0</v>
      </c>
      <c r="CW773" s="3">
        <f t="shared" si="982"/>
        <v>0</v>
      </c>
      <c r="CX773" s="3">
        <f t="shared" si="983"/>
        <v>0</v>
      </c>
      <c r="CY773" s="3">
        <f t="shared" ref="CY773:CY784" si="1016">(ROUND((((S773+ROUND((ROUND(((EU773)*AV773*1),2)*BS773),2))*AT773)/100),2)+ROUND(((ROUND((ROUND(((AE773-(EU773))*AV773*1),2)*BS773),2)*AT773)/100),2))</f>
        <v>0</v>
      </c>
      <c r="CZ773" s="3">
        <f t="shared" ref="CZ773:CZ784" si="1017">(ROUND((((S773+ROUND((ROUND(((EU773)*AV773*1),2)*BS773),2))*AU773)/100),2)+ROUND(((ROUND((ROUND(((AE773-(EU773))*AV773*1),2)*BS773),2)*AU773)/100),2))</f>
        <v>0</v>
      </c>
      <c r="DA773" s="3"/>
      <c r="DB773" s="3"/>
      <c r="DC773" s="3" t="s">
        <v>3</v>
      </c>
      <c r="DD773" s="3" t="s">
        <v>3</v>
      </c>
      <c r="DE773" s="3" t="s">
        <v>3</v>
      </c>
      <c r="DF773" s="3" t="s">
        <v>3</v>
      </c>
      <c r="DG773" s="3" t="s">
        <v>3</v>
      </c>
      <c r="DH773" s="3" t="s">
        <v>3</v>
      </c>
      <c r="DI773" s="3" t="s">
        <v>3</v>
      </c>
      <c r="DJ773" s="3" t="s">
        <v>3</v>
      </c>
      <c r="DK773" s="3" t="s">
        <v>3</v>
      </c>
      <c r="DL773" s="3" t="s">
        <v>3</v>
      </c>
      <c r="DM773" s="3" t="s">
        <v>3</v>
      </c>
      <c r="DN773" s="3">
        <v>0</v>
      </c>
      <c r="DO773" s="3">
        <v>0</v>
      </c>
      <c r="DP773" s="3">
        <v>1</v>
      </c>
      <c r="DQ773" s="3">
        <v>1</v>
      </c>
      <c r="DR773" s="3"/>
      <c r="DS773" s="3"/>
      <c r="DT773" s="3"/>
      <c r="DU773" s="3">
        <v>1013</v>
      </c>
      <c r="DV773" s="3" t="s">
        <v>227</v>
      </c>
      <c r="DW773" s="3" t="s">
        <v>227</v>
      </c>
      <c r="DX773" s="3">
        <v>1</v>
      </c>
      <c r="DY773" s="3"/>
      <c r="DZ773" s="3" t="s">
        <v>3</v>
      </c>
      <c r="EA773" s="3" t="s">
        <v>3</v>
      </c>
      <c r="EB773" s="3" t="s">
        <v>3</v>
      </c>
      <c r="EC773" s="3" t="s">
        <v>3</v>
      </c>
      <c r="ED773" s="3"/>
      <c r="EE773" s="3">
        <v>57042888</v>
      </c>
      <c r="EF773" s="3">
        <v>213</v>
      </c>
      <c r="EG773" s="3" t="s">
        <v>456</v>
      </c>
      <c r="EH773" s="3">
        <v>0</v>
      </c>
      <c r="EI773" s="3" t="s">
        <v>3</v>
      </c>
      <c r="EJ773" s="3">
        <v>1</v>
      </c>
      <c r="EK773" s="3">
        <v>400005</v>
      </c>
      <c r="EL773" s="3" t="s">
        <v>456</v>
      </c>
      <c r="EM773" s="3" t="s">
        <v>457</v>
      </c>
      <c r="EN773" s="3"/>
      <c r="EO773" s="3" t="s">
        <v>3</v>
      </c>
      <c r="EP773" s="3"/>
      <c r="EQ773" s="3">
        <v>16</v>
      </c>
      <c r="ER773" s="3">
        <v>0</v>
      </c>
      <c r="ES773" s="3">
        <v>2.04</v>
      </c>
      <c r="ET773" s="3">
        <v>0</v>
      </c>
      <c r="EU773" s="3">
        <v>0</v>
      </c>
      <c r="EV773" s="3">
        <v>0</v>
      </c>
      <c r="EW773" s="3">
        <v>0</v>
      </c>
      <c r="EX773" s="3">
        <v>0</v>
      </c>
      <c r="EY773" s="3">
        <v>0</v>
      </c>
      <c r="EZ773" s="3"/>
      <c r="FA773" s="3"/>
      <c r="FB773" s="3"/>
      <c r="FC773" s="3"/>
      <c r="FD773" s="3"/>
      <c r="FE773" s="3"/>
      <c r="FF773" s="3"/>
      <c r="FG773" s="3"/>
      <c r="FH773" s="3"/>
      <c r="FI773" s="3"/>
      <c r="FJ773" s="3"/>
      <c r="FK773" s="3"/>
      <c r="FL773" s="3"/>
      <c r="FM773" s="3"/>
      <c r="FN773" s="3"/>
      <c r="FO773" s="3"/>
      <c r="FP773" s="3"/>
      <c r="FQ773" s="3">
        <v>0</v>
      </c>
      <c r="FR773" s="3">
        <v>0</v>
      </c>
      <c r="FS773" s="3">
        <v>0</v>
      </c>
      <c r="FT773" s="3"/>
      <c r="FU773" s="3"/>
      <c r="FV773" s="3"/>
      <c r="FW773" s="3"/>
      <c r="FX773" s="3">
        <v>0</v>
      </c>
      <c r="FY773" s="3">
        <v>0</v>
      </c>
      <c r="FZ773" s="3"/>
      <c r="GA773" s="3" t="s">
        <v>1004</v>
      </c>
      <c r="GB773" s="3"/>
      <c r="GC773" s="3"/>
      <c r="GD773" s="3">
        <v>1</v>
      </c>
      <c r="GE773" s="3"/>
      <c r="GF773" s="3">
        <v>-1549879173</v>
      </c>
      <c r="GG773" s="3">
        <v>2</v>
      </c>
      <c r="GH773" s="3">
        <v>4</v>
      </c>
      <c r="GI773" s="3">
        <v>-2</v>
      </c>
      <c r="GJ773" s="3">
        <v>0</v>
      </c>
      <c r="GK773" s="3">
        <v>0</v>
      </c>
      <c r="GL773" s="3">
        <f t="shared" si="984"/>
        <v>0</v>
      </c>
      <c r="GM773" s="3">
        <f t="shared" si="985"/>
        <v>306</v>
      </c>
      <c r="GN773" s="3">
        <f t="shared" si="986"/>
        <v>0</v>
      </c>
      <c r="GO773" s="3">
        <f t="shared" si="987"/>
        <v>306</v>
      </c>
      <c r="GP773" s="3">
        <f t="shared" si="988"/>
        <v>0</v>
      </c>
      <c r="GQ773" s="3"/>
      <c r="GR773" s="3">
        <v>1</v>
      </c>
      <c r="GS773" s="3">
        <v>2</v>
      </c>
      <c r="GT773" s="3">
        <v>0</v>
      </c>
      <c r="GU773" s="3" t="s">
        <v>3</v>
      </c>
      <c r="GV773" s="3">
        <f t="shared" si="989"/>
        <v>0</v>
      </c>
      <c r="GW773" s="3">
        <v>1</v>
      </c>
      <c r="GX773" s="3">
        <f t="shared" si="990"/>
        <v>0</v>
      </c>
      <c r="GY773" s="3"/>
      <c r="GZ773" s="3"/>
      <c r="HA773" s="3">
        <v>0</v>
      </c>
      <c r="HB773" s="3">
        <v>0</v>
      </c>
      <c r="HC773" s="3">
        <f t="shared" si="991"/>
        <v>0</v>
      </c>
      <c r="HD773" s="3"/>
      <c r="HE773" s="3" t="s">
        <v>459</v>
      </c>
      <c r="HF773" s="3" t="s">
        <v>37</v>
      </c>
      <c r="HG773" s="3"/>
      <c r="HH773" s="3"/>
      <c r="HI773" s="3"/>
      <c r="HJ773" s="3"/>
      <c r="HK773" s="3"/>
      <c r="HL773" s="3"/>
      <c r="HM773" s="3" t="s">
        <v>3</v>
      </c>
      <c r="HN773" s="3" t="s">
        <v>3</v>
      </c>
      <c r="HO773" s="3" t="s">
        <v>3</v>
      </c>
      <c r="HP773" s="3" t="s">
        <v>3</v>
      </c>
      <c r="HQ773" s="3" t="s">
        <v>3</v>
      </c>
      <c r="HR773" s="3"/>
      <c r="HS773" s="3">
        <v>0</v>
      </c>
      <c r="HT773" s="3"/>
      <c r="HU773" s="3"/>
      <c r="HV773" s="3"/>
      <c r="HW773" s="3"/>
      <c r="HX773" s="3"/>
      <c r="HY773" s="3"/>
      <c r="HZ773" s="3"/>
      <c r="IA773" s="3"/>
      <c r="IB773" s="3"/>
      <c r="IC773" s="3"/>
      <c r="ID773" s="3"/>
      <c r="IE773" s="3"/>
      <c r="IF773" s="3"/>
      <c r="IG773" s="3"/>
      <c r="IH773" s="3"/>
      <c r="II773" s="3"/>
      <c r="IJ773" s="3"/>
      <c r="IK773" s="3">
        <v>0</v>
      </c>
      <c r="IL773" s="3"/>
      <c r="IM773" s="3"/>
      <c r="IN773" s="3"/>
      <c r="IO773" s="3"/>
      <c r="IP773" s="3"/>
      <c r="IQ773" s="3"/>
      <c r="IR773" s="3"/>
      <c r="IS773" s="3"/>
      <c r="IT773" s="3"/>
      <c r="IU773" s="3"/>
    </row>
    <row r="774" spans="1:255" x14ac:dyDescent="0.25">
      <c r="A774" s="4">
        <v>17</v>
      </c>
      <c r="B774" s="4">
        <v>1</v>
      </c>
      <c r="C774" s="4"/>
      <c r="D774" s="4"/>
      <c r="E774" s="4" t="s">
        <v>1001</v>
      </c>
      <c r="F774" s="4" t="s">
        <v>1002</v>
      </c>
      <c r="G774" s="4" t="s">
        <v>1003</v>
      </c>
      <c r="H774" s="4" t="s">
        <v>227</v>
      </c>
      <c r="I774" s="4">
        <v>150</v>
      </c>
      <c r="J774" s="4">
        <v>0</v>
      </c>
      <c r="K774" s="4">
        <v>150</v>
      </c>
      <c r="L774" s="4"/>
      <c r="M774" s="4"/>
      <c r="N774" s="4"/>
      <c r="O774" s="4">
        <f t="shared" si="967"/>
        <v>3011.04</v>
      </c>
      <c r="P774" s="4">
        <f t="shared" si="968"/>
        <v>3011.04</v>
      </c>
      <c r="Q774" s="4">
        <f t="shared" si="1004"/>
        <v>0</v>
      </c>
      <c r="R774" s="4">
        <f t="shared" si="1005"/>
        <v>0</v>
      </c>
      <c r="S774" s="4">
        <f t="shared" si="969"/>
        <v>0</v>
      </c>
      <c r="T774" s="4">
        <f t="shared" si="970"/>
        <v>0</v>
      </c>
      <c r="U774" s="4">
        <f t="shared" si="971"/>
        <v>0</v>
      </c>
      <c r="V774" s="4">
        <f t="shared" si="972"/>
        <v>0</v>
      </c>
      <c r="W774" s="4">
        <f t="shared" si="973"/>
        <v>0</v>
      </c>
      <c r="X774" s="4">
        <f t="shared" si="1006"/>
        <v>0</v>
      </c>
      <c r="Y774" s="4">
        <f t="shared" si="1007"/>
        <v>0</v>
      </c>
      <c r="Z774" s="4"/>
      <c r="AA774" s="4">
        <v>55890823</v>
      </c>
      <c r="AB774" s="4">
        <f t="shared" si="974"/>
        <v>2.04</v>
      </c>
      <c r="AC774" s="4">
        <f t="shared" si="1008"/>
        <v>2.04</v>
      </c>
      <c r="AD774" s="4">
        <f t="shared" si="1009"/>
        <v>0</v>
      </c>
      <c r="AE774" s="4">
        <f t="shared" si="1010"/>
        <v>0</v>
      </c>
      <c r="AF774" s="4">
        <f t="shared" si="1011"/>
        <v>0</v>
      </c>
      <c r="AG774" s="4">
        <f t="shared" si="975"/>
        <v>0</v>
      </c>
      <c r="AH774" s="4">
        <f t="shared" si="1012"/>
        <v>0</v>
      </c>
      <c r="AI774" s="4">
        <f t="shared" si="1013"/>
        <v>0</v>
      </c>
      <c r="AJ774" s="4">
        <f t="shared" si="976"/>
        <v>0</v>
      </c>
      <c r="AK774" s="4">
        <v>2.04</v>
      </c>
      <c r="AL774" s="4">
        <v>2.04</v>
      </c>
      <c r="AM774" s="4">
        <v>0</v>
      </c>
      <c r="AN774" s="4">
        <v>0</v>
      </c>
      <c r="AO774" s="4">
        <v>0</v>
      </c>
      <c r="AP774" s="4">
        <v>0</v>
      </c>
      <c r="AQ774" s="4">
        <v>0</v>
      </c>
      <c r="AR774" s="4">
        <v>0</v>
      </c>
      <c r="AS774" s="4">
        <v>0</v>
      </c>
      <c r="AT774" s="4">
        <v>0</v>
      </c>
      <c r="AU774" s="4">
        <v>0</v>
      </c>
      <c r="AV774" s="4">
        <v>1</v>
      </c>
      <c r="AW774" s="4">
        <v>1</v>
      </c>
      <c r="AX774" s="4"/>
      <c r="AY774" s="4"/>
      <c r="AZ774" s="4">
        <v>1</v>
      </c>
      <c r="BA774" s="4">
        <v>1</v>
      </c>
      <c r="BB774" s="4">
        <v>1</v>
      </c>
      <c r="BC774" s="4">
        <v>9.84</v>
      </c>
      <c r="BD774" s="4" t="s">
        <v>3</v>
      </c>
      <c r="BE774" s="4" t="s">
        <v>3</v>
      </c>
      <c r="BF774" s="4" t="s">
        <v>3</v>
      </c>
      <c r="BG774" s="4" t="s">
        <v>3</v>
      </c>
      <c r="BH774" s="4">
        <v>3</v>
      </c>
      <c r="BI774" s="4">
        <v>2</v>
      </c>
      <c r="BJ774" s="4" t="s">
        <v>1002</v>
      </c>
      <c r="BK774" s="4"/>
      <c r="BL774" s="4"/>
      <c r="BM774" s="4">
        <v>400005</v>
      </c>
      <c r="BN774" s="4">
        <v>0</v>
      </c>
      <c r="BO774" s="4" t="s">
        <v>3</v>
      </c>
      <c r="BP774" s="4">
        <v>0</v>
      </c>
      <c r="BQ774" s="4">
        <v>213</v>
      </c>
      <c r="BR774" s="4">
        <v>0</v>
      </c>
      <c r="BS774" s="4">
        <v>1</v>
      </c>
      <c r="BT774" s="4">
        <v>1</v>
      </c>
      <c r="BU774" s="4">
        <v>1</v>
      </c>
      <c r="BV774" s="4">
        <v>1</v>
      </c>
      <c r="BW774" s="4">
        <v>1</v>
      </c>
      <c r="BX774" s="4">
        <v>1</v>
      </c>
      <c r="BY774" s="4" t="s">
        <v>3</v>
      </c>
      <c r="BZ774" s="4">
        <v>0</v>
      </c>
      <c r="CA774" s="4">
        <v>0</v>
      </c>
      <c r="CB774" s="4" t="s">
        <v>3</v>
      </c>
      <c r="CC774" s="4"/>
      <c r="CD774" s="4"/>
      <c r="CE774" s="4">
        <v>1566</v>
      </c>
      <c r="CF774" s="4">
        <v>0</v>
      </c>
      <c r="CG774" s="4">
        <v>0</v>
      </c>
      <c r="CH774" s="4"/>
      <c r="CI774" s="4"/>
      <c r="CJ774" s="4"/>
      <c r="CK774" s="4"/>
      <c r="CL774" s="4"/>
      <c r="CM774" s="4">
        <v>0</v>
      </c>
      <c r="CN774" s="4" t="s">
        <v>3</v>
      </c>
      <c r="CO774" s="4">
        <v>0</v>
      </c>
      <c r="CP774" s="4">
        <f t="shared" si="977"/>
        <v>3011.04</v>
      </c>
      <c r="CQ774" s="4">
        <f t="shared" si="978"/>
        <v>20.07</v>
      </c>
      <c r="CR774" s="4">
        <f t="shared" si="1014"/>
        <v>0</v>
      </c>
      <c r="CS774" s="4">
        <f t="shared" si="1015"/>
        <v>0</v>
      </c>
      <c r="CT774" s="4">
        <f t="shared" si="979"/>
        <v>0</v>
      </c>
      <c r="CU774" s="4">
        <f t="shared" si="980"/>
        <v>0</v>
      </c>
      <c r="CV774" s="4">
        <f t="shared" si="981"/>
        <v>0</v>
      </c>
      <c r="CW774" s="4">
        <f t="shared" si="982"/>
        <v>0</v>
      </c>
      <c r="CX774" s="4">
        <f t="shared" si="983"/>
        <v>0</v>
      </c>
      <c r="CY774" s="4">
        <f t="shared" si="1016"/>
        <v>0</v>
      </c>
      <c r="CZ774" s="4">
        <f t="shared" si="1017"/>
        <v>0</v>
      </c>
      <c r="DA774" s="4"/>
      <c r="DB774" s="4"/>
      <c r="DC774" s="4" t="s">
        <v>3</v>
      </c>
      <c r="DD774" s="4" t="s">
        <v>3</v>
      </c>
      <c r="DE774" s="4" t="s">
        <v>3</v>
      </c>
      <c r="DF774" s="4" t="s">
        <v>3</v>
      </c>
      <c r="DG774" s="4" t="s">
        <v>3</v>
      </c>
      <c r="DH774" s="4" t="s">
        <v>3</v>
      </c>
      <c r="DI774" s="4" t="s">
        <v>3</v>
      </c>
      <c r="DJ774" s="4" t="s">
        <v>3</v>
      </c>
      <c r="DK774" s="4" t="s">
        <v>3</v>
      </c>
      <c r="DL774" s="4" t="s">
        <v>3</v>
      </c>
      <c r="DM774" s="4" t="s">
        <v>3</v>
      </c>
      <c r="DN774" s="4">
        <v>0</v>
      </c>
      <c r="DO774" s="4">
        <v>0</v>
      </c>
      <c r="DP774" s="4">
        <v>1</v>
      </c>
      <c r="DQ774" s="4">
        <v>1</v>
      </c>
      <c r="DR774" s="4"/>
      <c r="DS774" s="4"/>
      <c r="DT774" s="4"/>
      <c r="DU774" s="4">
        <v>1013</v>
      </c>
      <c r="DV774" s="4" t="s">
        <v>227</v>
      </c>
      <c r="DW774" s="4" t="s">
        <v>227</v>
      </c>
      <c r="DX774" s="4">
        <v>1</v>
      </c>
      <c r="DY774" s="4"/>
      <c r="DZ774" s="4" t="s">
        <v>3</v>
      </c>
      <c r="EA774" s="4" t="s">
        <v>3</v>
      </c>
      <c r="EB774" s="4" t="s">
        <v>3</v>
      </c>
      <c r="EC774" s="4" t="s">
        <v>3</v>
      </c>
      <c r="ED774" s="4"/>
      <c r="EE774" s="4">
        <v>57042888</v>
      </c>
      <c r="EF774" s="4">
        <v>213</v>
      </c>
      <c r="EG774" s="4" t="s">
        <v>456</v>
      </c>
      <c r="EH774" s="4">
        <v>0</v>
      </c>
      <c r="EI774" s="4" t="s">
        <v>3</v>
      </c>
      <c r="EJ774" s="4">
        <v>1</v>
      </c>
      <c r="EK774" s="4">
        <v>400005</v>
      </c>
      <c r="EL774" s="4" t="s">
        <v>456</v>
      </c>
      <c r="EM774" s="4" t="s">
        <v>457</v>
      </c>
      <c r="EN774" s="4"/>
      <c r="EO774" s="4" t="s">
        <v>3</v>
      </c>
      <c r="EP774" s="4"/>
      <c r="EQ774" s="4">
        <v>16</v>
      </c>
      <c r="ER774" s="4">
        <v>0</v>
      </c>
      <c r="ES774" s="4">
        <v>2.04</v>
      </c>
      <c r="ET774" s="4">
        <v>0</v>
      </c>
      <c r="EU774" s="4">
        <v>0</v>
      </c>
      <c r="EV774" s="4">
        <v>0</v>
      </c>
      <c r="EW774" s="4">
        <v>0</v>
      </c>
      <c r="EX774" s="4">
        <v>0</v>
      </c>
      <c r="EY774" s="4">
        <v>0</v>
      </c>
      <c r="EZ774" s="4">
        <v>5</v>
      </c>
      <c r="FA774" s="4"/>
      <c r="FB774" s="4"/>
      <c r="FC774" s="4">
        <v>1</v>
      </c>
      <c r="FD774" s="4">
        <v>18</v>
      </c>
      <c r="FE774" s="4"/>
      <c r="FF774" s="4">
        <v>24</v>
      </c>
      <c r="FG774" s="4"/>
      <c r="FH774" s="4"/>
      <c r="FI774" s="4"/>
      <c r="FJ774" s="4"/>
      <c r="FK774" s="4"/>
      <c r="FL774" s="4"/>
      <c r="FM774" s="4"/>
      <c r="FN774" s="4"/>
      <c r="FO774" s="4"/>
      <c r="FP774" s="4"/>
      <c r="FQ774" s="4">
        <v>0</v>
      </c>
      <c r="FR774" s="4">
        <v>0</v>
      </c>
      <c r="FS774" s="4">
        <v>0</v>
      </c>
      <c r="FT774" s="4"/>
      <c r="FU774" s="4"/>
      <c r="FV774" s="4"/>
      <c r="FW774" s="4"/>
      <c r="FX774" s="4">
        <v>0</v>
      </c>
      <c r="FY774" s="4">
        <v>0</v>
      </c>
      <c r="FZ774" s="4"/>
      <c r="GA774" s="4" t="s">
        <v>1004</v>
      </c>
      <c r="GB774" s="4"/>
      <c r="GC774" s="4"/>
      <c r="GD774" s="4">
        <v>1</v>
      </c>
      <c r="GE774" s="4"/>
      <c r="GF774" s="4">
        <v>-1549879173</v>
      </c>
      <c r="GG774" s="4">
        <v>2</v>
      </c>
      <c r="GH774" s="4">
        <v>3</v>
      </c>
      <c r="GI774" s="4">
        <v>5</v>
      </c>
      <c r="GJ774" s="4">
        <v>0</v>
      </c>
      <c r="GK774" s="4">
        <v>0</v>
      </c>
      <c r="GL774" s="4">
        <f t="shared" si="984"/>
        <v>0</v>
      </c>
      <c r="GM774" s="4">
        <f t="shared" si="985"/>
        <v>3011.04</v>
      </c>
      <c r="GN774" s="4">
        <f t="shared" si="986"/>
        <v>0</v>
      </c>
      <c r="GO774" s="4">
        <f t="shared" si="987"/>
        <v>3011.04</v>
      </c>
      <c r="GP774" s="4">
        <f t="shared" si="988"/>
        <v>0</v>
      </c>
      <c r="GQ774" s="4"/>
      <c r="GR774" s="4">
        <v>1</v>
      </c>
      <c r="GS774" s="4">
        <v>1</v>
      </c>
      <c r="GT774" s="4">
        <v>0</v>
      </c>
      <c r="GU774" s="4" t="s">
        <v>3</v>
      </c>
      <c r="GV774" s="4">
        <f t="shared" si="989"/>
        <v>0</v>
      </c>
      <c r="GW774" s="4">
        <v>1</v>
      </c>
      <c r="GX774" s="4">
        <f t="shared" si="990"/>
        <v>0</v>
      </c>
      <c r="GY774" s="4"/>
      <c r="GZ774" s="4"/>
      <c r="HA774" s="4">
        <v>0</v>
      </c>
      <c r="HB774" s="4">
        <v>0</v>
      </c>
      <c r="HC774" s="4">
        <f t="shared" si="991"/>
        <v>0</v>
      </c>
      <c r="HD774" s="4"/>
      <c r="HE774" s="4" t="s">
        <v>459</v>
      </c>
      <c r="HF774" s="4" t="s">
        <v>37</v>
      </c>
      <c r="HG774" s="4"/>
      <c r="HH774" s="4"/>
      <c r="HI774" s="4"/>
      <c r="HJ774" s="4"/>
      <c r="HK774" s="4"/>
      <c r="HL774" s="4"/>
      <c r="HM774" s="4" t="s">
        <v>3</v>
      </c>
      <c r="HN774" s="4" t="s">
        <v>3</v>
      </c>
      <c r="HO774" s="4" t="s">
        <v>3</v>
      </c>
      <c r="HP774" s="4" t="s">
        <v>3</v>
      </c>
      <c r="HQ774" s="4" t="s">
        <v>3</v>
      </c>
      <c r="HR774" s="4"/>
      <c r="HS774" s="4">
        <v>0</v>
      </c>
      <c r="HT774" s="4"/>
      <c r="HU774" s="4"/>
      <c r="HV774" s="4"/>
      <c r="HW774" s="4"/>
      <c r="HX774" s="4"/>
      <c r="HY774" s="4"/>
      <c r="HZ774" s="4"/>
      <c r="IA774" s="4"/>
      <c r="IB774" s="4"/>
      <c r="IC774" s="4"/>
      <c r="ID774" s="4"/>
      <c r="IE774" s="4"/>
      <c r="IF774" s="4"/>
      <c r="IG774" s="4"/>
      <c r="IH774" s="4"/>
      <c r="II774" s="4"/>
      <c r="IJ774" s="4"/>
      <c r="IK774" s="4">
        <v>0</v>
      </c>
      <c r="IL774" s="4"/>
      <c r="IM774" s="4"/>
      <c r="IN774" s="4"/>
      <c r="IO774" s="4"/>
      <c r="IP774" s="4"/>
      <c r="IQ774" s="4"/>
      <c r="IR774" s="4"/>
      <c r="IS774" s="4"/>
      <c r="IT774" s="4"/>
      <c r="IU774" s="4"/>
    </row>
    <row r="775" spans="1:255" x14ac:dyDescent="0.25">
      <c r="A775" s="3">
        <v>17</v>
      </c>
      <c r="B775" s="3">
        <v>1</v>
      </c>
      <c r="C775" s="3"/>
      <c r="D775" s="3"/>
      <c r="E775" s="3" t="s">
        <v>1005</v>
      </c>
      <c r="F775" s="3" t="s">
        <v>1006</v>
      </c>
      <c r="G775" s="3" t="s">
        <v>1007</v>
      </c>
      <c r="H775" s="3" t="s">
        <v>227</v>
      </c>
      <c r="I775" s="3">
        <v>60</v>
      </c>
      <c r="J775" s="3">
        <v>0</v>
      </c>
      <c r="K775" s="3">
        <v>60</v>
      </c>
      <c r="L775" s="3"/>
      <c r="M775" s="3"/>
      <c r="N775" s="3"/>
      <c r="O775" s="3">
        <f t="shared" si="967"/>
        <v>304.8</v>
      </c>
      <c r="P775" s="3">
        <f t="shared" si="968"/>
        <v>304.8</v>
      </c>
      <c r="Q775" s="3">
        <f t="shared" si="1004"/>
        <v>0</v>
      </c>
      <c r="R775" s="3">
        <f t="shared" si="1005"/>
        <v>0</v>
      </c>
      <c r="S775" s="3">
        <f t="shared" si="969"/>
        <v>0</v>
      </c>
      <c r="T775" s="3">
        <f t="shared" si="970"/>
        <v>0</v>
      </c>
      <c r="U775" s="3">
        <f t="shared" si="971"/>
        <v>0</v>
      </c>
      <c r="V775" s="3">
        <f t="shared" si="972"/>
        <v>0</v>
      </c>
      <c r="W775" s="3">
        <f t="shared" si="973"/>
        <v>0</v>
      </c>
      <c r="X775" s="3">
        <f t="shared" si="1006"/>
        <v>0</v>
      </c>
      <c r="Y775" s="3">
        <f t="shared" si="1007"/>
        <v>0</v>
      </c>
      <c r="Z775" s="3"/>
      <c r="AA775" s="3">
        <v>54971259</v>
      </c>
      <c r="AB775" s="3">
        <f t="shared" si="974"/>
        <v>5.08</v>
      </c>
      <c r="AC775" s="3">
        <f t="shared" si="1008"/>
        <v>5.08</v>
      </c>
      <c r="AD775" s="3">
        <f t="shared" si="1009"/>
        <v>0</v>
      </c>
      <c r="AE775" s="3">
        <f t="shared" si="1010"/>
        <v>0</v>
      </c>
      <c r="AF775" s="3">
        <f t="shared" si="1011"/>
        <v>0</v>
      </c>
      <c r="AG775" s="3">
        <f t="shared" si="975"/>
        <v>0</v>
      </c>
      <c r="AH775" s="3">
        <f t="shared" si="1012"/>
        <v>0</v>
      </c>
      <c r="AI775" s="3">
        <f t="shared" si="1013"/>
        <v>0</v>
      </c>
      <c r="AJ775" s="3">
        <f t="shared" si="976"/>
        <v>0</v>
      </c>
      <c r="AK775" s="3">
        <v>5.08</v>
      </c>
      <c r="AL775" s="3">
        <v>5.08</v>
      </c>
      <c r="AM775" s="3">
        <v>0</v>
      </c>
      <c r="AN775" s="3">
        <v>0</v>
      </c>
      <c r="AO775" s="3">
        <v>0</v>
      </c>
      <c r="AP775" s="3">
        <v>0</v>
      </c>
      <c r="AQ775" s="3">
        <v>0</v>
      </c>
      <c r="AR775" s="3">
        <v>0</v>
      </c>
      <c r="AS775" s="3">
        <v>0</v>
      </c>
      <c r="AT775" s="3">
        <v>0</v>
      </c>
      <c r="AU775" s="3">
        <v>0</v>
      </c>
      <c r="AV775" s="3">
        <v>1</v>
      </c>
      <c r="AW775" s="3">
        <v>1</v>
      </c>
      <c r="AX775" s="3"/>
      <c r="AY775" s="3"/>
      <c r="AZ775" s="3">
        <v>1</v>
      </c>
      <c r="BA775" s="3">
        <v>1</v>
      </c>
      <c r="BB775" s="3">
        <v>1</v>
      </c>
      <c r="BC775" s="3">
        <v>1</v>
      </c>
      <c r="BD775" s="3" t="s">
        <v>3</v>
      </c>
      <c r="BE775" s="3" t="s">
        <v>3</v>
      </c>
      <c r="BF775" s="3" t="s">
        <v>3</v>
      </c>
      <c r="BG775" s="3" t="s">
        <v>3</v>
      </c>
      <c r="BH775" s="3">
        <v>3</v>
      </c>
      <c r="BI775" s="3">
        <v>2</v>
      </c>
      <c r="BJ775" s="3" t="s">
        <v>1006</v>
      </c>
      <c r="BK775" s="3"/>
      <c r="BL775" s="3"/>
      <c r="BM775" s="3">
        <v>400005</v>
      </c>
      <c r="BN775" s="3">
        <v>0</v>
      </c>
      <c r="BO775" s="3" t="s">
        <v>3</v>
      </c>
      <c r="BP775" s="3">
        <v>0</v>
      </c>
      <c r="BQ775" s="3">
        <v>213</v>
      </c>
      <c r="BR775" s="3">
        <v>0</v>
      </c>
      <c r="BS775" s="3">
        <v>1</v>
      </c>
      <c r="BT775" s="3">
        <v>1</v>
      </c>
      <c r="BU775" s="3">
        <v>1</v>
      </c>
      <c r="BV775" s="3">
        <v>1</v>
      </c>
      <c r="BW775" s="3">
        <v>1</v>
      </c>
      <c r="BX775" s="3">
        <v>1</v>
      </c>
      <c r="BY775" s="3" t="s">
        <v>3</v>
      </c>
      <c r="BZ775" s="3">
        <v>0</v>
      </c>
      <c r="CA775" s="3">
        <v>0</v>
      </c>
      <c r="CB775" s="3" t="s">
        <v>3</v>
      </c>
      <c r="CC775" s="3"/>
      <c r="CD775" s="3"/>
      <c r="CE775" s="3">
        <v>1566</v>
      </c>
      <c r="CF775" s="3">
        <v>0</v>
      </c>
      <c r="CG775" s="3">
        <v>0</v>
      </c>
      <c r="CH775" s="3"/>
      <c r="CI775" s="3"/>
      <c r="CJ775" s="3"/>
      <c r="CK775" s="3"/>
      <c r="CL775" s="3"/>
      <c r="CM775" s="3">
        <v>0</v>
      </c>
      <c r="CN775" s="3" t="s">
        <v>3</v>
      </c>
      <c r="CO775" s="3">
        <v>0</v>
      </c>
      <c r="CP775" s="3">
        <f t="shared" si="977"/>
        <v>304.8</v>
      </c>
      <c r="CQ775" s="3">
        <f t="shared" si="978"/>
        <v>5.08</v>
      </c>
      <c r="CR775" s="3">
        <f t="shared" si="1014"/>
        <v>0</v>
      </c>
      <c r="CS775" s="3">
        <f t="shared" si="1015"/>
        <v>0</v>
      </c>
      <c r="CT775" s="3">
        <f t="shared" si="979"/>
        <v>0</v>
      </c>
      <c r="CU775" s="3">
        <f t="shared" si="980"/>
        <v>0</v>
      </c>
      <c r="CV775" s="3">
        <f t="shared" si="981"/>
        <v>0</v>
      </c>
      <c r="CW775" s="3">
        <f t="shared" si="982"/>
        <v>0</v>
      </c>
      <c r="CX775" s="3">
        <f t="shared" si="983"/>
        <v>0</v>
      </c>
      <c r="CY775" s="3">
        <f t="shared" si="1016"/>
        <v>0</v>
      </c>
      <c r="CZ775" s="3">
        <f t="shared" si="1017"/>
        <v>0</v>
      </c>
      <c r="DA775" s="3"/>
      <c r="DB775" s="3"/>
      <c r="DC775" s="3" t="s">
        <v>3</v>
      </c>
      <c r="DD775" s="3" t="s">
        <v>3</v>
      </c>
      <c r="DE775" s="3" t="s">
        <v>3</v>
      </c>
      <c r="DF775" s="3" t="s">
        <v>3</v>
      </c>
      <c r="DG775" s="3" t="s">
        <v>3</v>
      </c>
      <c r="DH775" s="3" t="s">
        <v>3</v>
      </c>
      <c r="DI775" s="3" t="s">
        <v>3</v>
      </c>
      <c r="DJ775" s="3" t="s">
        <v>3</v>
      </c>
      <c r="DK775" s="3" t="s">
        <v>3</v>
      </c>
      <c r="DL775" s="3" t="s">
        <v>3</v>
      </c>
      <c r="DM775" s="3" t="s">
        <v>3</v>
      </c>
      <c r="DN775" s="3">
        <v>0</v>
      </c>
      <c r="DO775" s="3">
        <v>0</v>
      </c>
      <c r="DP775" s="3">
        <v>1</v>
      </c>
      <c r="DQ775" s="3">
        <v>1</v>
      </c>
      <c r="DR775" s="3"/>
      <c r="DS775" s="3"/>
      <c r="DT775" s="3"/>
      <c r="DU775" s="3">
        <v>1013</v>
      </c>
      <c r="DV775" s="3" t="s">
        <v>227</v>
      </c>
      <c r="DW775" s="3" t="s">
        <v>227</v>
      </c>
      <c r="DX775" s="3">
        <v>1</v>
      </c>
      <c r="DY775" s="3"/>
      <c r="DZ775" s="3" t="s">
        <v>3</v>
      </c>
      <c r="EA775" s="3" t="s">
        <v>3</v>
      </c>
      <c r="EB775" s="3" t="s">
        <v>3</v>
      </c>
      <c r="EC775" s="3" t="s">
        <v>3</v>
      </c>
      <c r="ED775" s="3"/>
      <c r="EE775" s="3">
        <v>57042888</v>
      </c>
      <c r="EF775" s="3">
        <v>213</v>
      </c>
      <c r="EG775" s="3" t="s">
        <v>456</v>
      </c>
      <c r="EH775" s="3">
        <v>0</v>
      </c>
      <c r="EI775" s="3" t="s">
        <v>3</v>
      </c>
      <c r="EJ775" s="3">
        <v>1</v>
      </c>
      <c r="EK775" s="3">
        <v>400005</v>
      </c>
      <c r="EL775" s="3" t="s">
        <v>456</v>
      </c>
      <c r="EM775" s="3" t="s">
        <v>457</v>
      </c>
      <c r="EN775" s="3"/>
      <c r="EO775" s="3" t="s">
        <v>3</v>
      </c>
      <c r="EP775" s="3"/>
      <c r="EQ775" s="3">
        <v>16</v>
      </c>
      <c r="ER775" s="3">
        <v>0</v>
      </c>
      <c r="ES775" s="3">
        <v>5.08</v>
      </c>
      <c r="ET775" s="3">
        <v>0</v>
      </c>
      <c r="EU775" s="3">
        <v>0</v>
      </c>
      <c r="EV775" s="3">
        <v>0</v>
      </c>
      <c r="EW775" s="3">
        <v>0</v>
      </c>
      <c r="EX775" s="3">
        <v>0</v>
      </c>
      <c r="EY775" s="3">
        <v>0</v>
      </c>
      <c r="EZ775" s="3"/>
      <c r="FA775" s="3"/>
      <c r="FB775" s="3"/>
      <c r="FC775" s="3"/>
      <c r="FD775" s="3"/>
      <c r="FE775" s="3"/>
      <c r="FF775" s="3"/>
      <c r="FG775" s="3"/>
      <c r="FH775" s="3"/>
      <c r="FI775" s="3"/>
      <c r="FJ775" s="3"/>
      <c r="FK775" s="3"/>
      <c r="FL775" s="3"/>
      <c r="FM775" s="3"/>
      <c r="FN775" s="3"/>
      <c r="FO775" s="3"/>
      <c r="FP775" s="3"/>
      <c r="FQ775" s="3">
        <v>0</v>
      </c>
      <c r="FR775" s="3">
        <v>0</v>
      </c>
      <c r="FS775" s="3">
        <v>0</v>
      </c>
      <c r="FT775" s="3"/>
      <c r="FU775" s="3"/>
      <c r="FV775" s="3"/>
      <c r="FW775" s="3"/>
      <c r="FX775" s="3">
        <v>0</v>
      </c>
      <c r="FY775" s="3">
        <v>0</v>
      </c>
      <c r="FZ775" s="3"/>
      <c r="GA775" s="3" t="s">
        <v>1008</v>
      </c>
      <c r="GB775" s="3"/>
      <c r="GC775" s="3"/>
      <c r="GD775" s="3">
        <v>1</v>
      </c>
      <c r="GE775" s="3"/>
      <c r="GF775" s="3">
        <v>1439522416</v>
      </c>
      <c r="GG775" s="3">
        <v>2</v>
      </c>
      <c r="GH775" s="3">
        <v>4</v>
      </c>
      <c r="GI775" s="3">
        <v>-2</v>
      </c>
      <c r="GJ775" s="3">
        <v>0</v>
      </c>
      <c r="GK775" s="3">
        <v>0</v>
      </c>
      <c r="GL775" s="3">
        <f t="shared" si="984"/>
        <v>0</v>
      </c>
      <c r="GM775" s="3">
        <f t="shared" si="985"/>
        <v>304.8</v>
      </c>
      <c r="GN775" s="3">
        <f t="shared" si="986"/>
        <v>0</v>
      </c>
      <c r="GO775" s="3">
        <f t="shared" si="987"/>
        <v>304.8</v>
      </c>
      <c r="GP775" s="3">
        <f t="shared" si="988"/>
        <v>0</v>
      </c>
      <c r="GQ775" s="3"/>
      <c r="GR775" s="3">
        <v>1</v>
      </c>
      <c r="GS775" s="3">
        <v>2</v>
      </c>
      <c r="GT775" s="3">
        <v>0</v>
      </c>
      <c r="GU775" s="3" t="s">
        <v>3</v>
      </c>
      <c r="GV775" s="3">
        <f t="shared" si="989"/>
        <v>0</v>
      </c>
      <c r="GW775" s="3">
        <v>1</v>
      </c>
      <c r="GX775" s="3">
        <f t="shared" si="990"/>
        <v>0</v>
      </c>
      <c r="GY775" s="3"/>
      <c r="GZ775" s="3"/>
      <c r="HA775" s="3">
        <v>0</v>
      </c>
      <c r="HB775" s="3">
        <v>0</v>
      </c>
      <c r="HC775" s="3">
        <f t="shared" si="991"/>
        <v>0</v>
      </c>
      <c r="HD775" s="3"/>
      <c r="HE775" s="3" t="s">
        <v>459</v>
      </c>
      <c r="HF775" s="3" t="s">
        <v>37</v>
      </c>
      <c r="HG775" s="3"/>
      <c r="HH775" s="3"/>
      <c r="HI775" s="3"/>
      <c r="HJ775" s="3"/>
      <c r="HK775" s="3"/>
      <c r="HL775" s="3"/>
      <c r="HM775" s="3" t="s">
        <v>3</v>
      </c>
      <c r="HN775" s="3" t="s">
        <v>3</v>
      </c>
      <c r="HO775" s="3" t="s">
        <v>3</v>
      </c>
      <c r="HP775" s="3" t="s">
        <v>3</v>
      </c>
      <c r="HQ775" s="3" t="s">
        <v>3</v>
      </c>
      <c r="HR775" s="3"/>
      <c r="HS775" s="3">
        <v>0</v>
      </c>
      <c r="HT775" s="3"/>
      <c r="HU775" s="3"/>
      <c r="HV775" s="3"/>
      <c r="HW775" s="3"/>
      <c r="HX775" s="3"/>
      <c r="HY775" s="3"/>
      <c r="HZ775" s="3"/>
      <c r="IA775" s="3"/>
      <c r="IB775" s="3"/>
      <c r="IC775" s="3"/>
      <c r="ID775" s="3"/>
      <c r="IE775" s="3"/>
      <c r="IF775" s="3"/>
      <c r="IG775" s="3"/>
      <c r="IH775" s="3"/>
      <c r="II775" s="3"/>
      <c r="IJ775" s="3"/>
      <c r="IK775" s="3">
        <v>0</v>
      </c>
      <c r="IL775" s="3"/>
      <c r="IM775" s="3"/>
      <c r="IN775" s="3"/>
      <c r="IO775" s="3"/>
      <c r="IP775" s="3"/>
      <c r="IQ775" s="3"/>
      <c r="IR775" s="3"/>
      <c r="IS775" s="3"/>
      <c r="IT775" s="3"/>
      <c r="IU775" s="3"/>
    </row>
    <row r="776" spans="1:255" x14ac:dyDescent="0.25">
      <c r="A776" s="4">
        <v>17</v>
      </c>
      <c r="B776" s="4">
        <v>1</v>
      </c>
      <c r="C776" s="4"/>
      <c r="D776" s="4"/>
      <c r="E776" s="4" t="s">
        <v>1005</v>
      </c>
      <c r="F776" s="4" t="s">
        <v>1006</v>
      </c>
      <c r="G776" s="4" t="s">
        <v>1007</v>
      </c>
      <c r="H776" s="4" t="s">
        <v>227</v>
      </c>
      <c r="I776" s="4">
        <v>60</v>
      </c>
      <c r="J776" s="4">
        <v>0</v>
      </c>
      <c r="K776" s="4">
        <v>60</v>
      </c>
      <c r="L776" s="4"/>
      <c r="M776" s="4"/>
      <c r="N776" s="4"/>
      <c r="O776" s="4">
        <f t="shared" si="967"/>
        <v>2999.23</v>
      </c>
      <c r="P776" s="4">
        <f t="shared" si="968"/>
        <v>2999.23</v>
      </c>
      <c r="Q776" s="4">
        <f t="shared" si="1004"/>
        <v>0</v>
      </c>
      <c r="R776" s="4">
        <f t="shared" si="1005"/>
        <v>0</v>
      </c>
      <c r="S776" s="4">
        <f t="shared" si="969"/>
        <v>0</v>
      </c>
      <c r="T776" s="4">
        <f t="shared" si="970"/>
        <v>0</v>
      </c>
      <c r="U776" s="4">
        <f t="shared" si="971"/>
        <v>0</v>
      </c>
      <c r="V776" s="4">
        <f t="shared" si="972"/>
        <v>0</v>
      </c>
      <c r="W776" s="4">
        <f t="shared" si="973"/>
        <v>0</v>
      </c>
      <c r="X776" s="4">
        <f t="shared" si="1006"/>
        <v>0</v>
      </c>
      <c r="Y776" s="4">
        <f t="shared" si="1007"/>
        <v>0</v>
      </c>
      <c r="Z776" s="4"/>
      <c r="AA776" s="4">
        <v>55890823</v>
      </c>
      <c r="AB776" s="4">
        <f t="shared" si="974"/>
        <v>5.08</v>
      </c>
      <c r="AC776" s="4">
        <f t="shared" si="1008"/>
        <v>5.08</v>
      </c>
      <c r="AD776" s="4">
        <f t="shared" si="1009"/>
        <v>0</v>
      </c>
      <c r="AE776" s="4">
        <f t="shared" si="1010"/>
        <v>0</v>
      </c>
      <c r="AF776" s="4">
        <f t="shared" si="1011"/>
        <v>0</v>
      </c>
      <c r="AG776" s="4">
        <f t="shared" si="975"/>
        <v>0</v>
      </c>
      <c r="AH776" s="4">
        <f t="shared" si="1012"/>
        <v>0</v>
      </c>
      <c r="AI776" s="4">
        <f t="shared" si="1013"/>
        <v>0</v>
      </c>
      <c r="AJ776" s="4">
        <f t="shared" si="976"/>
        <v>0</v>
      </c>
      <c r="AK776" s="4">
        <v>5.08</v>
      </c>
      <c r="AL776" s="4">
        <v>5.08</v>
      </c>
      <c r="AM776" s="4">
        <v>0</v>
      </c>
      <c r="AN776" s="4">
        <v>0</v>
      </c>
      <c r="AO776" s="4">
        <v>0</v>
      </c>
      <c r="AP776" s="4">
        <v>0</v>
      </c>
      <c r="AQ776" s="4">
        <v>0</v>
      </c>
      <c r="AR776" s="4">
        <v>0</v>
      </c>
      <c r="AS776" s="4">
        <v>0</v>
      </c>
      <c r="AT776" s="4">
        <v>0</v>
      </c>
      <c r="AU776" s="4">
        <v>0</v>
      </c>
      <c r="AV776" s="4">
        <v>1</v>
      </c>
      <c r="AW776" s="4">
        <v>1</v>
      </c>
      <c r="AX776" s="4"/>
      <c r="AY776" s="4"/>
      <c r="AZ776" s="4">
        <v>1</v>
      </c>
      <c r="BA776" s="4">
        <v>1</v>
      </c>
      <c r="BB776" s="4">
        <v>1</v>
      </c>
      <c r="BC776" s="4">
        <v>9.84</v>
      </c>
      <c r="BD776" s="4" t="s">
        <v>3</v>
      </c>
      <c r="BE776" s="4" t="s">
        <v>3</v>
      </c>
      <c r="BF776" s="4" t="s">
        <v>3</v>
      </c>
      <c r="BG776" s="4" t="s">
        <v>3</v>
      </c>
      <c r="BH776" s="4">
        <v>3</v>
      </c>
      <c r="BI776" s="4">
        <v>2</v>
      </c>
      <c r="BJ776" s="4" t="s">
        <v>1006</v>
      </c>
      <c r="BK776" s="4"/>
      <c r="BL776" s="4"/>
      <c r="BM776" s="4">
        <v>400005</v>
      </c>
      <c r="BN776" s="4">
        <v>0</v>
      </c>
      <c r="BO776" s="4" t="s">
        <v>3</v>
      </c>
      <c r="BP776" s="4">
        <v>0</v>
      </c>
      <c r="BQ776" s="4">
        <v>213</v>
      </c>
      <c r="BR776" s="4">
        <v>0</v>
      </c>
      <c r="BS776" s="4">
        <v>1</v>
      </c>
      <c r="BT776" s="4">
        <v>1</v>
      </c>
      <c r="BU776" s="4">
        <v>1</v>
      </c>
      <c r="BV776" s="4">
        <v>1</v>
      </c>
      <c r="BW776" s="4">
        <v>1</v>
      </c>
      <c r="BX776" s="4">
        <v>1</v>
      </c>
      <c r="BY776" s="4" t="s">
        <v>3</v>
      </c>
      <c r="BZ776" s="4">
        <v>0</v>
      </c>
      <c r="CA776" s="4">
        <v>0</v>
      </c>
      <c r="CB776" s="4" t="s">
        <v>3</v>
      </c>
      <c r="CC776" s="4"/>
      <c r="CD776" s="4"/>
      <c r="CE776" s="4">
        <v>1566</v>
      </c>
      <c r="CF776" s="4">
        <v>0</v>
      </c>
      <c r="CG776" s="4">
        <v>0</v>
      </c>
      <c r="CH776" s="4"/>
      <c r="CI776" s="4"/>
      <c r="CJ776" s="4"/>
      <c r="CK776" s="4"/>
      <c r="CL776" s="4"/>
      <c r="CM776" s="4">
        <v>0</v>
      </c>
      <c r="CN776" s="4" t="s">
        <v>3</v>
      </c>
      <c r="CO776" s="4">
        <v>0</v>
      </c>
      <c r="CP776" s="4">
        <f t="shared" si="977"/>
        <v>2999.23</v>
      </c>
      <c r="CQ776" s="4">
        <f t="shared" si="978"/>
        <v>49.99</v>
      </c>
      <c r="CR776" s="4">
        <f t="shared" si="1014"/>
        <v>0</v>
      </c>
      <c r="CS776" s="4">
        <f t="shared" si="1015"/>
        <v>0</v>
      </c>
      <c r="CT776" s="4">
        <f t="shared" si="979"/>
        <v>0</v>
      </c>
      <c r="CU776" s="4">
        <f t="shared" si="980"/>
        <v>0</v>
      </c>
      <c r="CV776" s="4">
        <f t="shared" si="981"/>
        <v>0</v>
      </c>
      <c r="CW776" s="4">
        <f t="shared" si="982"/>
        <v>0</v>
      </c>
      <c r="CX776" s="4">
        <f t="shared" si="983"/>
        <v>0</v>
      </c>
      <c r="CY776" s="4">
        <f t="shared" si="1016"/>
        <v>0</v>
      </c>
      <c r="CZ776" s="4">
        <f t="shared" si="1017"/>
        <v>0</v>
      </c>
      <c r="DA776" s="4"/>
      <c r="DB776" s="4"/>
      <c r="DC776" s="4" t="s">
        <v>3</v>
      </c>
      <c r="DD776" s="4" t="s">
        <v>3</v>
      </c>
      <c r="DE776" s="4" t="s">
        <v>3</v>
      </c>
      <c r="DF776" s="4" t="s">
        <v>3</v>
      </c>
      <c r="DG776" s="4" t="s">
        <v>3</v>
      </c>
      <c r="DH776" s="4" t="s">
        <v>3</v>
      </c>
      <c r="DI776" s="4" t="s">
        <v>3</v>
      </c>
      <c r="DJ776" s="4" t="s">
        <v>3</v>
      </c>
      <c r="DK776" s="4" t="s">
        <v>3</v>
      </c>
      <c r="DL776" s="4" t="s">
        <v>3</v>
      </c>
      <c r="DM776" s="4" t="s">
        <v>3</v>
      </c>
      <c r="DN776" s="4">
        <v>0</v>
      </c>
      <c r="DO776" s="4">
        <v>0</v>
      </c>
      <c r="DP776" s="4">
        <v>1</v>
      </c>
      <c r="DQ776" s="4">
        <v>1</v>
      </c>
      <c r="DR776" s="4"/>
      <c r="DS776" s="4"/>
      <c r="DT776" s="4"/>
      <c r="DU776" s="4">
        <v>1013</v>
      </c>
      <c r="DV776" s="4" t="s">
        <v>227</v>
      </c>
      <c r="DW776" s="4" t="s">
        <v>227</v>
      </c>
      <c r="DX776" s="4">
        <v>1</v>
      </c>
      <c r="DY776" s="4"/>
      <c r="DZ776" s="4" t="s">
        <v>3</v>
      </c>
      <c r="EA776" s="4" t="s">
        <v>3</v>
      </c>
      <c r="EB776" s="4" t="s">
        <v>3</v>
      </c>
      <c r="EC776" s="4" t="s">
        <v>3</v>
      </c>
      <c r="ED776" s="4"/>
      <c r="EE776" s="4">
        <v>57042888</v>
      </c>
      <c r="EF776" s="4">
        <v>213</v>
      </c>
      <c r="EG776" s="4" t="s">
        <v>456</v>
      </c>
      <c r="EH776" s="4">
        <v>0</v>
      </c>
      <c r="EI776" s="4" t="s">
        <v>3</v>
      </c>
      <c r="EJ776" s="4">
        <v>1</v>
      </c>
      <c r="EK776" s="4">
        <v>400005</v>
      </c>
      <c r="EL776" s="4" t="s">
        <v>456</v>
      </c>
      <c r="EM776" s="4" t="s">
        <v>457</v>
      </c>
      <c r="EN776" s="4"/>
      <c r="EO776" s="4" t="s">
        <v>3</v>
      </c>
      <c r="EP776" s="4"/>
      <c r="EQ776" s="4">
        <v>16</v>
      </c>
      <c r="ER776" s="4">
        <v>0</v>
      </c>
      <c r="ES776" s="4">
        <v>5.08</v>
      </c>
      <c r="ET776" s="4">
        <v>0</v>
      </c>
      <c r="EU776" s="4">
        <v>0</v>
      </c>
      <c r="EV776" s="4">
        <v>0</v>
      </c>
      <c r="EW776" s="4">
        <v>0</v>
      </c>
      <c r="EX776" s="4">
        <v>0</v>
      </c>
      <c r="EY776" s="4">
        <v>0</v>
      </c>
      <c r="EZ776" s="4">
        <v>5</v>
      </c>
      <c r="FA776" s="4"/>
      <c r="FB776" s="4"/>
      <c r="FC776" s="4">
        <v>1</v>
      </c>
      <c r="FD776" s="4">
        <v>18</v>
      </c>
      <c r="FE776" s="4"/>
      <c r="FF776" s="4">
        <v>59.78</v>
      </c>
      <c r="FG776" s="4"/>
      <c r="FH776" s="4"/>
      <c r="FI776" s="4"/>
      <c r="FJ776" s="4"/>
      <c r="FK776" s="4"/>
      <c r="FL776" s="4"/>
      <c r="FM776" s="4"/>
      <c r="FN776" s="4"/>
      <c r="FO776" s="4"/>
      <c r="FP776" s="4"/>
      <c r="FQ776" s="4">
        <v>0</v>
      </c>
      <c r="FR776" s="4">
        <v>0</v>
      </c>
      <c r="FS776" s="4">
        <v>0</v>
      </c>
      <c r="FT776" s="4"/>
      <c r="FU776" s="4"/>
      <c r="FV776" s="4"/>
      <c r="FW776" s="4"/>
      <c r="FX776" s="4">
        <v>0</v>
      </c>
      <c r="FY776" s="4">
        <v>0</v>
      </c>
      <c r="FZ776" s="4"/>
      <c r="GA776" s="4" t="s">
        <v>1008</v>
      </c>
      <c r="GB776" s="4"/>
      <c r="GC776" s="4"/>
      <c r="GD776" s="4">
        <v>1</v>
      </c>
      <c r="GE776" s="4"/>
      <c r="GF776" s="4">
        <v>1439522416</v>
      </c>
      <c r="GG776" s="4">
        <v>2</v>
      </c>
      <c r="GH776" s="4">
        <v>3</v>
      </c>
      <c r="GI776" s="4">
        <v>5</v>
      </c>
      <c r="GJ776" s="4">
        <v>0</v>
      </c>
      <c r="GK776" s="4">
        <v>0</v>
      </c>
      <c r="GL776" s="4">
        <f t="shared" si="984"/>
        <v>0</v>
      </c>
      <c r="GM776" s="4">
        <f t="shared" si="985"/>
        <v>2999.23</v>
      </c>
      <c r="GN776" s="4">
        <f t="shared" si="986"/>
        <v>0</v>
      </c>
      <c r="GO776" s="4">
        <f t="shared" si="987"/>
        <v>2999.23</v>
      </c>
      <c r="GP776" s="4">
        <f t="shared" si="988"/>
        <v>0</v>
      </c>
      <c r="GQ776" s="4"/>
      <c r="GR776" s="4">
        <v>1</v>
      </c>
      <c r="GS776" s="4">
        <v>1</v>
      </c>
      <c r="GT776" s="4">
        <v>0</v>
      </c>
      <c r="GU776" s="4" t="s">
        <v>3</v>
      </c>
      <c r="GV776" s="4">
        <f t="shared" si="989"/>
        <v>0</v>
      </c>
      <c r="GW776" s="4">
        <v>1</v>
      </c>
      <c r="GX776" s="4">
        <f t="shared" si="990"/>
        <v>0</v>
      </c>
      <c r="GY776" s="4"/>
      <c r="GZ776" s="4"/>
      <c r="HA776" s="4">
        <v>0</v>
      </c>
      <c r="HB776" s="4">
        <v>0</v>
      </c>
      <c r="HC776" s="4">
        <f t="shared" si="991"/>
        <v>0</v>
      </c>
      <c r="HD776" s="4"/>
      <c r="HE776" s="4" t="s">
        <v>459</v>
      </c>
      <c r="HF776" s="4" t="s">
        <v>37</v>
      </c>
      <c r="HG776" s="4"/>
      <c r="HH776" s="4"/>
      <c r="HI776" s="4"/>
      <c r="HJ776" s="4"/>
      <c r="HK776" s="4"/>
      <c r="HL776" s="4"/>
      <c r="HM776" s="4" t="s">
        <v>3</v>
      </c>
      <c r="HN776" s="4" t="s">
        <v>3</v>
      </c>
      <c r="HO776" s="4" t="s">
        <v>3</v>
      </c>
      <c r="HP776" s="4" t="s">
        <v>3</v>
      </c>
      <c r="HQ776" s="4" t="s">
        <v>3</v>
      </c>
      <c r="HR776" s="4"/>
      <c r="HS776" s="4">
        <v>0</v>
      </c>
      <c r="HT776" s="4"/>
      <c r="HU776" s="4"/>
      <c r="HV776" s="4"/>
      <c r="HW776" s="4"/>
      <c r="HX776" s="4"/>
      <c r="HY776" s="4"/>
      <c r="HZ776" s="4"/>
      <c r="IA776" s="4"/>
      <c r="IB776" s="4"/>
      <c r="IC776" s="4"/>
      <c r="ID776" s="4"/>
      <c r="IE776" s="4"/>
      <c r="IF776" s="4"/>
      <c r="IG776" s="4"/>
      <c r="IH776" s="4"/>
      <c r="II776" s="4"/>
      <c r="IJ776" s="4"/>
      <c r="IK776" s="4">
        <v>0</v>
      </c>
      <c r="IL776" s="4"/>
      <c r="IM776" s="4"/>
      <c r="IN776" s="4"/>
      <c r="IO776" s="4"/>
      <c r="IP776" s="4"/>
      <c r="IQ776" s="4"/>
      <c r="IR776" s="4"/>
      <c r="IS776" s="4"/>
      <c r="IT776" s="4"/>
      <c r="IU776" s="4"/>
    </row>
    <row r="777" spans="1:255" x14ac:dyDescent="0.25">
      <c r="A777" s="3">
        <v>17</v>
      </c>
      <c r="B777" s="3">
        <v>1</v>
      </c>
      <c r="C777" s="3"/>
      <c r="D777" s="3"/>
      <c r="E777" s="3" t="s">
        <v>1009</v>
      </c>
      <c r="F777" s="3" t="s">
        <v>1010</v>
      </c>
      <c r="G777" s="3" t="s">
        <v>1011</v>
      </c>
      <c r="H777" s="3" t="s">
        <v>266</v>
      </c>
      <c r="I777" s="3">
        <v>40</v>
      </c>
      <c r="J777" s="3">
        <v>0</v>
      </c>
      <c r="K777" s="3">
        <v>40</v>
      </c>
      <c r="L777" s="3"/>
      <c r="M777" s="3"/>
      <c r="N777" s="3"/>
      <c r="O777" s="3">
        <f t="shared" si="967"/>
        <v>156</v>
      </c>
      <c r="P777" s="3">
        <f t="shared" si="968"/>
        <v>156</v>
      </c>
      <c r="Q777" s="3">
        <f t="shared" si="1004"/>
        <v>0</v>
      </c>
      <c r="R777" s="3">
        <f t="shared" si="1005"/>
        <v>0</v>
      </c>
      <c r="S777" s="3">
        <f t="shared" si="969"/>
        <v>0</v>
      </c>
      <c r="T777" s="3">
        <f t="shared" si="970"/>
        <v>0</v>
      </c>
      <c r="U777" s="3">
        <f t="shared" si="971"/>
        <v>0</v>
      </c>
      <c r="V777" s="3">
        <f t="shared" si="972"/>
        <v>0</v>
      </c>
      <c r="W777" s="3">
        <f t="shared" si="973"/>
        <v>0</v>
      </c>
      <c r="X777" s="3">
        <f t="shared" si="1006"/>
        <v>0</v>
      </c>
      <c r="Y777" s="3">
        <f t="shared" si="1007"/>
        <v>0</v>
      </c>
      <c r="Z777" s="3"/>
      <c r="AA777" s="3">
        <v>54971259</v>
      </c>
      <c r="AB777" s="3">
        <f t="shared" si="974"/>
        <v>3.9</v>
      </c>
      <c r="AC777" s="3">
        <f t="shared" si="1008"/>
        <v>3.9</v>
      </c>
      <c r="AD777" s="3">
        <f t="shared" si="1009"/>
        <v>0</v>
      </c>
      <c r="AE777" s="3">
        <f t="shared" si="1010"/>
        <v>0</v>
      </c>
      <c r="AF777" s="3">
        <f t="shared" si="1011"/>
        <v>0</v>
      </c>
      <c r="AG777" s="3">
        <f t="shared" si="975"/>
        <v>0</v>
      </c>
      <c r="AH777" s="3">
        <f t="shared" si="1012"/>
        <v>0</v>
      </c>
      <c r="AI777" s="3">
        <f t="shared" si="1013"/>
        <v>0</v>
      </c>
      <c r="AJ777" s="3">
        <f t="shared" si="976"/>
        <v>0</v>
      </c>
      <c r="AK777" s="3">
        <v>3.9</v>
      </c>
      <c r="AL777" s="3">
        <v>3.9</v>
      </c>
      <c r="AM777" s="3">
        <v>0</v>
      </c>
      <c r="AN777" s="3">
        <v>0</v>
      </c>
      <c r="AO777" s="3">
        <v>0</v>
      </c>
      <c r="AP777" s="3">
        <v>0</v>
      </c>
      <c r="AQ777" s="3">
        <v>0</v>
      </c>
      <c r="AR777" s="3">
        <v>0</v>
      </c>
      <c r="AS777" s="3">
        <v>0</v>
      </c>
      <c r="AT777" s="3">
        <v>0</v>
      </c>
      <c r="AU777" s="3">
        <v>0</v>
      </c>
      <c r="AV777" s="3">
        <v>1</v>
      </c>
      <c r="AW777" s="3">
        <v>1</v>
      </c>
      <c r="AX777" s="3"/>
      <c r="AY777" s="3"/>
      <c r="AZ777" s="3">
        <v>1</v>
      </c>
      <c r="BA777" s="3">
        <v>1</v>
      </c>
      <c r="BB777" s="3">
        <v>1</v>
      </c>
      <c r="BC777" s="3">
        <v>1</v>
      </c>
      <c r="BD777" s="3" t="s">
        <v>3</v>
      </c>
      <c r="BE777" s="3" t="s">
        <v>3</v>
      </c>
      <c r="BF777" s="3" t="s">
        <v>3</v>
      </c>
      <c r="BG777" s="3" t="s">
        <v>3</v>
      </c>
      <c r="BH777" s="3">
        <v>3</v>
      </c>
      <c r="BI777" s="3">
        <v>2</v>
      </c>
      <c r="BJ777" s="3" t="s">
        <v>1012</v>
      </c>
      <c r="BK777" s="3"/>
      <c r="BL777" s="3"/>
      <c r="BM777" s="3">
        <v>1618</v>
      </c>
      <c r="BN777" s="3">
        <v>0</v>
      </c>
      <c r="BO777" s="3" t="s">
        <v>3</v>
      </c>
      <c r="BP777" s="3">
        <v>0</v>
      </c>
      <c r="BQ777" s="3">
        <v>201</v>
      </c>
      <c r="BR777" s="3">
        <v>0</v>
      </c>
      <c r="BS777" s="3">
        <v>1</v>
      </c>
      <c r="BT777" s="3">
        <v>1</v>
      </c>
      <c r="BU777" s="3">
        <v>1</v>
      </c>
      <c r="BV777" s="3">
        <v>1</v>
      </c>
      <c r="BW777" s="3">
        <v>1</v>
      </c>
      <c r="BX777" s="3">
        <v>1</v>
      </c>
      <c r="BY777" s="3" t="s">
        <v>3</v>
      </c>
      <c r="BZ777" s="3">
        <v>0</v>
      </c>
      <c r="CA777" s="3">
        <v>0</v>
      </c>
      <c r="CB777" s="3" t="s">
        <v>3</v>
      </c>
      <c r="CC777" s="3"/>
      <c r="CD777" s="3"/>
      <c r="CE777" s="3">
        <v>1566</v>
      </c>
      <c r="CF777" s="3">
        <v>0</v>
      </c>
      <c r="CG777" s="3">
        <v>0</v>
      </c>
      <c r="CH777" s="3"/>
      <c r="CI777" s="3"/>
      <c r="CJ777" s="3"/>
      <c r="CK777" s="3"/>
      <c r="CL777" s="3"/>
      <c r="CM777" s="3">
        <v>0</v>
      </c>
      <c r="CN777" s="3" t="s">
        <v>3</v>
      </c>
      <c r="CO777" s="3">
        <v>0</v>
      </c>
      <c r="CP777" s="3">
        <f t="shared" si="977"/>
        <v>156</v>
      </c>
      <c r="CQ777" s="3">
        <f t="shared" si="978"/>
        <v>3.9</v>
      </c>
      <c r="CR777" s="3">
        <f t="shared" si="1014"/>
        <v>0</v>
      </c>
      <c r="CS777" s="3">
        <f t="shared" si="1015"/>
        <v>0</v>
      </c>
      <c r="CT777" s="3">
        <f t="shared" si="979"/>
        <v>0</v>
      </c>
      <c r="CU777" s="3">
        <f t="shared" si="980"/>
        <v>0</v>
      </c>
      <c r="CV777" s="3">
        <f t="shared" si="981"/>
        <v>0</v>
      </c>
      <c r="CW777" s="3">
        <f t="shared" si="982"/>
        <v>0</v>
      </c>
      <c r="CX777" s="3">
        <f t="shared" si="983"/>
        <v>0</v>
      </c>
      <c r="CY777" s="3">
        <f t="shared" si="1016"/>
        <v>0</v>
      </c>
      <c r="CZ777" s="3">
        <f t="shared" si="1017"/>
        <v>0</v>
      </c>
      <c r="DA777" s="3"/>
      <c r="DB777" s="3"/>
      <c r="DC777" s="3" t="s">
        <v>3</v>
      </c>
      <c r="DD777" s="3" t="s">
        <v>3</v>
      </c>
      <c r="DE777" s="3" t="s">
        <v>3</v>
      </c>
      <c r="DF777" s="3" t="s">
        <v>3</v>
      </c>
      <c r="DG777" s="3" t="s">
        <v>3</v>
      </c>
      <c r="DH777" s="3" t="s">
        <v>3</v>
      </c>
      <c r="DI777" s="3" t="s">
        <v>3</v>
      </c>
      <c r="DJ777" s="3" t="s">
        <v>3</v>
      </c>
      <c r="DK777" s="3" t="s">
        <v>3</v>
      </c>
      <c r="DL777" s="3" t="s">
        <v>3</v>
      </c>
      <c r="DM777" s="3" t="s">
        <v>3</v>
      </c>
      <c r="DN777" s="3">
        <v>0</v>
      </c>
      <c r="DO777" s="3">
        <v>0</v>
      </c>
      <c r="DP777" s="3">
        <v>1</v>
      </c>
      <c r="DQ777" s="3">
        <v>1</v>
      </c>
      <c r="DR777" s="3"/>
      <c r="DS777" s="3"/>
      <c r="DT777" s="3"/>
      <c r="DU777" s="3">
        <v>1010</v>
      </c>
      <c r="DV777" s="3" t="s">
        <v>266</v>
      </c>
      <c r="DW777" s="3" t="s">
        <v>266</v>
      </c>
      <c r="DX777" s="3">
        <v>1</v>
      </c>
      <c r="DY777" s="3"/>
      <c r="DZ777" s="3" t="s">
        <v>3</v>
      </c>
      <c r="EA777" s="3" t="s">
        <v>3</v>
      </c>
      <c r="EB777" s="3" t="s">
        <v>3</v>
      </c>
      <c r="EC777" s="3" t="s">
        <v>3</v>
      </c>
      <c r="ED777" s="3"/>
      <c r="EE777" s="3">
        <v>57042987</v>
      </c>
      <c r="EF777" s="3">
        <v>201</v>
      </c>
      <c r="EG777" s="3" t="s">
        <v>575</v>
      </c>
      <c r="EH777" s="3">
        <v>0</v>
      </c>
      <c r="EI777" s="3" t="s">
        <v>3</v>
      </c>
      <c r="EJ777" s="3">
        <v>2</v>
      </c>
      <c r="EK777" s="3">
        <v>1618</v>
      </c>
      <c r="EL777" s="3" t="s">
        <v>576</v>
      </c>
      <c r="EM777" s="3" t="s">
        <v>577</v>
      </c>
      <c r="EN777" s="3"/>
      <c r="EO777" s="3" t="s">
        <v>3</v>
      </c>
      <c r="EP777" s="3"/>
      <c r="EQ777" s="3">
        <v>0</v>
      </c>
      <c r="ER777" s="3">
        <v>3.9</v>
      </c>
      <c r="ES777" s="3">
        <v>3.9</v>
      </c>
      <c r="ET777" s="3">
        <v>0</v>
      </c>
      <c r="EU777" s="3">
        <v>0</v>
      </c>
      <c r="EV777" s="3">
        <v>0</v>
      </c>
      <c r="EW777" s="3">
        <v>0</v>
      </c>
      <c r="EX777" s="3">
        <v>0</v>
      </c>
      <c r="EY777" s="3">
        <v>0</v>
      </c>
      <c r="EZ777" s="3"/>
      <c r="FA777" s="3"/>
      <c r="FB777" s="3"/>
      <c r="FC777" s="3"/>
      <c r="FD777" s="3"/>
      <c r="FE777" s="3"/>
      <c r="FF777" s="3"/>
      <c r="FG777" s="3"/>
      <c r="FH777" s="3"/>
      <c r="FI777" s="3"/>
      <c r="FJ777" s="3"/>
      <c r="FK777" s="3"/>
      <c r="FL777" s="3"/>
      <c r="FM777" s="3"/>
      <c r="FN777" s="3"/>
      <c r="FO777" s="3"/>
      <c r="FP777" s="3"/>
      <c r="FQ777" s="3">
        <v>0</v>
      </c>
      <c r="FR777" s="3">
        <v>0</v>
      </c>
      <c r="FS777" s="3">
        <v>0</v>
      </c>
      <c r="FT777" s="3"/>
      <c r="FU777" s="3"/>
      <c r="FV777" s="3"/>
      <c r="FW777" s="3"/>
      <c r="FX777" s="3">
        <v>0</v>
      </c>
      <c r="FY777" s="3">
        <v>0</v>
      </c>
      <c r="FZ777" s="3"/>
      <c r="GA777" s="3" t="s">
        <v>3</v>
      </c>
      <c r="GB777" s="3"/>
      <c r="GC777" s="3"/>
      <c r="GD777" s="3">
        <v>1</v>
      </c>
      <c r="GE777" s="3"/>
      <c r="GF777" s="3">
        <v>1484810839</v>
      </c>
      <c r="GG777" s="3">
        <v>2</v>
      </c>
      <c r="GH777" s="3">
        <v>1</v>
      </c>
      <c r="GI777" s="3">
        <v>-2</v>
      </c>
      <c r="GJ777" s="3">
        <v>0</v>
      </c>
      <c r="GK777" s="3">
        <v>0</v>
      </c>
      <c r="GL777" s="3">
        <f t="shared" si="984"/>
        <v>0</v>
      </c>
      <c r="GM777" s="3">
        <f t="shared" si="985"/>
        <v>156</v>
      </c>
      <c r="GN777" s="3">
        <f t="shared" si="986"/>
        <v>0</v>
      </c>
      <c r="GO777" s="3">
        <f t="shared" si="987"/>
        <v>156</v>
      </c>
      <c r="GP777" s="3">
        <f t="shared" si="988"/>
        <v>0</v>
      </c>
      <c r="GQ777" s="3"/>
      <c r="GR777" s="3">
        <v>0</v>
      </c>
      <c r="GS777" s="3">
        <v>3</v>
      </c>
      <c r="GT777" s="3">
        <v>0</v>
      </c>
      <c r="GU777" s="3" t="s">
        <v>3</v>
      </c>
      <c r="GV777" s="3">
        <f t="shared" si="989"/>
        <v>0</v>
      </c>
      <c r="GW777" s="3">
        <v>1</v>
      </c>
      <c r="GX777" s="3">
        <f t="shared" si="990"/>
        <v>0</v>
      </c>
      <c r="GY777" s="3"/>
      <c r="GZ777" s="3"/>
      <c r="HA777" s="3">
        <v>0</v>
      </c>
      <c r="HB777" s="3">
        <v>0</v>
      </c>
      <c r="HC777" s="3">
        <f t="shared" si="991"/>
        <v>0</v>
      </c>
      <c r="HD777" s="3"/>
      <c r="HE777" s="3" t="s">
        <v>3</v>
      </c>
      <c r="HF777" s="3" t="s">
        <v>3</v>
      </c>
      <c r="HG777" s="3"/>
      <c r="HH777" s="3"/>
      <c r="HI777" s="3"/>
      <c r="HJ777" s="3"/>
      <c r="HK777" s="3"/>
      <c r="HL777" s="3"/>
      <c r="HM777" s="3" t="s">
        <v>3</v>
      </c>
      <c r="HN777" s="3" t="s">
        <v>3</v>
      </c>
      <c r="HO777" s="3" t="s">
        <v>3</v>
      </c>
      <c r="HP777" s="3" t="s">
        <v>3</v>
      </c>
      <c r="HQ777" s="3" t="s">
        <v>3</v>
      </c>
      <c r="HR777" s="3"/>
      <c r="HS777" s="3">
        <v>0</v>
      </c>
      <c r="HT777" s="3"/>
      <c r="HU777" s="3"/>
      <c r="HV777" s="3"/>
      <c r="HW777" s="3"/>
      <c r="HX777" s="3"/>
      <c r="HY777" s="3"/>
      <c r="HZ777" s="3"/>
      <c r="IA777" s="3"/>
      <c r="IB777" s="3"/>
      <c r="IC777" s="3"/>
      <c r="ID777" s="3"/>
      <c r="IE777" s="3"/>
      <c r="IF777" s="3"/>
      <c r="IG777" s="3"/>
      <c r="IH777" s="3"/>
      <c r="II777" s="3"/>
      <c r="IJ777" s="3"/>
      <c r="IK777" s="3">
        <v>0</v>
      </c>
      <c r="IL777" s="3"/>
      <c r="IM777" s="3"/>
      <c r="IN777" s="3"/>
      <c r="IO777" s="3"/>
      <c r="IP777" s="3"/>
      <c r="IQ777" s="3"/>
      <c r="IR777" s="3"/>
      <c r="IS777" s="3"/>
      <c r="IT777" s="3"/>
      <c r="IU777" s="3"/>
    </row>
    <row r="778" spans="1:255" x14ac:dyDescent="0.25">
      <c r="A778" s="4">
        <v>17</v>
      </c>
      <c r="B778" s="4">
        <v>1</v>
      </c>
      <c r="C778" s="4"/>
      <c r="D778" s="4"/>
      <c r="E778" s="4" t="s">
        <v>1009</v>
      </c>
      <c r="F778" s="4" t="s">
        <v>1010</v>
      </c>
      <c r="G778" s="4" t="s">
        <v>1011</v>
      </c>
      <c r="H778" s="4" t="s">
        <v>266</v>
      </c>
      <c r="I778" s="4">
        <v>40</v>
      </c>
      <c r="J778" s="4">
        <v>0</v>
      </c>
      <c r="K778" s="4">
        <v>40</v>
      </c>
      <c r="L778" s="4"/>
      <c r="M778" s="4"/>
      <c r="N778" s="4"/>
      <c r="O778" s="4">
        <f t="shared" si="967"/>
        <v>893.88</v>
      </c>
      <c r="P778" s="4">
        <f t="shared" si="968"/>
        <v>893.88</v>
      </c>
      <c r="Q778" s="4">
        <f t="shared" si="1004"/>
        <v>0</v>
      </c>
      <c r="R778" s="4">
        <f t="shared" si="1005"/>
        <v>0</v>
      </c>
      <c r="S778" s="4">
        <f t="shared" si="969"/>
        <v>0</v>
      </c>
      <c r="T778" s="4">
        <f t="shared" si="970"/>
        <v>0</v>
      </c>
      <c r="U778" s="4">
        <f t="shared" si="971"/>
        <v>0</v>
      </c>
      <c r="V778" s="4">
        <f t="shared" si="972"/>
        <v>0</v>
      </c>
      <c r="W778" s="4">
        <f t="shared" si="973"/>
        <v>0</v>
      </c>
      <c r="X778" s="4">
        <f t="shared" si="1006"/>
        <v>0</v>
      </c>
      <c r="Y778" s="4">
        <f t="shared" si="1007"/>
        <v>0</v>
      </c>
      <c r="Z778" s="4"/>
      <c r="AA778" s="4">
        <v>55890823</v>
      </c>
      <c r="AB778" s="4">
        <f t="shared" si="974"/>
        <v>3.9</v>
      </c>
      <c r="AC778" s="4">
        <f t="shared" si="1008"/>
        <v>3.9</v>
      </c>
      <c r="AD778" s="4">
        <f t="shared" si="1009"/>
        <v>0</v>
      </c>
      <c r="AE778" s="4">
        <f t="shared" si="1010"/>
        <v>0</v>
      </c>
      <c r="AF778" s="4">
        <f t="shared" si="1011"/>
        <v>0</v>
      </c>
      <c r="AG778" s="4">
        <f t="shared" si="975"/>
        <v>0</v>
      </c>
      <c r="AH778" s="4">
        <f t="shared" si="1012"/>
        <v>0</v>
      </c>
      <c r="AI778" s="4">
        <f t="shared" si="1013"/>
        <v>0</v>
      </c>
      <c r="AJ778" s="4">
        <f t="shared" si="976"/>
        <v>0</v>
      </c>
      <c r="AK778" s="4">
        <v>3.9</v>
      </c>
      <c r="AL778" s="4">
        <v>3.9</v>
      </c>
      <c r="AM778" s="4">
        <v>0</v>
      </c>
      <c r="AN778" s="4">
        <v>0</v>
      </c>
      <c r="AO778" s="4">
        <v>0</v>
      </c>
      <c r="AP778" s="4">
        <v>0</v>
      </c>
      <c r="AQ778" s="4">
        <v>0</v>
      </c>
      <c r="AR778" s="4">
        <v>0</v>
      </c>
      <c r="AS778" s="4">
        <v>0</v>
      </c>
      <c r="AT778" s="4">
        <v>0</v>
      </c>
      <c r="AU778" s="4">
        <v>0</v>
      </c>
      <c r="AV778" s="4">
        <v>1</v>
      </c>
      <c r="AW778" s="4">
        <v>1</v>
      </c>
      <c r="AX778" s="4"/>
      <c r="AY778" s="4"/>
      <c r="AZ778" s="4">
        <v>1</v>
      </c>
      <c r="BA778" s="4">
        <v>1</v>
      </c>
      <c r="BB778" s="4">
        <v>1</v>
      </c>
      <c r="BC778" s="4">
        <v>5.73</v>
      </c>
      <c r="BD778" s="4" t="s">
        <v>3</v>
      </c>
      <c r="BE778" s="4" t="s">
        <v>3</v>
      </c>
      <c r="BF778" s="4" t="s">
        <v>3</v>
      </c>
      <c r="BG778" s="4" t="s">
        <v>3</v>
      </c>
      <c r="BH778" s="4">
        <v>3</v>
      </c>
      <c r="BI778" s="4">
        <v>2</v>
      </c>
      <c r="BJ778" s="4" t="s">
        <v>1012</v>
      </c>
      <c r="BK778" s="4"/>
      <c r="BL778" s="4"/>
      <c r="BM778" s="4">
        <v>1618</v>
      </c>
      <c r="BN778" s="4">
        <v>0</v>
      </c>
      <c r="BO778" s="4" t="s">
        <v>1010</v>
      </c>
      <c r="BP778" s="4">
        <v>1</v>
      </c>
      <c r="BQ778" s="4">
        <v>201</v>
      </c>
      <c r="BR778" s="4">
        <v>0</v>
      </c>
      <c r="BS778" s="4">
        <v>1</v>
      </c>
      <c r="BT778" s="4">
        <v>1</v>
      </c>
      <c r="BU778" s="4">
        <v>1</v>
      </c>
      <c r="BV778" s="4">
        <v>1</v>
      </c>
      <c r="BW778" s="4">
        <v>1</v>
      </c>
      <c r="BX778" s="4">
        <v>1</v>
      </c>
      <c r="BY778" s="4" t="s">
        <v>3</v>
      </c>
      <c r="BZ778" s="4">
        <v>0</v>
      </c>
      <c r="CA778" s="4">
        <v>0</v>
      </c>
      <c r="CB778" s="4" t="s">
        <v>3</v>
      </c>
      <c r="CC778" s="4"/>
      <c r="CD778" s="4"/>
      <c r="CE778" s="4">
        <v>1566</v>
      </c>
      <c r="CF778" s="4">
        <v>0</v>
      </c>
      <c r="CG778" s="4">
        <v>0</v>
      </c>
      <c r="CH778" s="4"/>
      <c r="CI778" s="4"/>
      <c r="CJ778" s="4"/>
      <c r="CK778" s="4"/>
      <c r="CL778" s="4"/>
      <c r="CM778" s="4">
        <v>0</v>
      </c>
      <c r="CN778" s="4" t="s">
        <v>3</v>
      </c>
      <c r="CO778" s="4">
        <v>0</v>
      </c>
      <c r="CP778" s="4">
        <f t="shared" si="977"/>
        <v>893.88</v>
      </c>
      <c r="CQ778" s="4">
        <f t="shared" si="978"/>
        <v>22.35</v>
      </c>
      <c r="CR778" s="4">
        <f t="shared" si="1014"/>
        <v>0</v>
      </c>
      <c r="CS778" s="4">
        <f t="shared" si="1015"/>
        <v>0</v>
      </c>
      <c r="CT778" s="4">
        <f t="shared" si="979"/>
        <v>0</v>
      </c>
      <c r="CU778" s="4">
        <f t="shared" si="980"/>
        <v>0</v>
      </c>
      <c r="CV778" s="4">
        <f t="shared" si="981"/>
        <v>0</v>
      </c>
      <c r="CW778" s="4">
        <f t="shared" si="982"/>
        <v>0</v>
      </c>
      <c r="CX778" s="4">
        <f t="shared" si="983"/>
        <v>0</v>
      </c>
      <c r="CY778" s="4">
        <f t="shared" si="1016"/>
        <v>0</v>
      </c>
      <c r="CZ778" s="4">
        <f t="shared" si="1017"/>
        <v>0</v>
      </c>
      <c r="DA778" s="4"/>
      <c r="DB778" s="4"/>
      <c r="DC778" s="4" t="s">
        <v>3</v>
      </c>
      <c r="DD778" s="4" t="s">
        <v>3</v>
      </c>
      <c r="DE778" s="4" t="s">
        <v>3</v>
      </c>
      <c r="DF778" s="4" t="s">
        <v>3</v>
      </c>
      <c r="DG778" s="4" t="s">
        <v>3</v>
      </c>
      <c r="DH778" s="4" t="s">
        <v>3</v>
      </c>
      <c r="DI778" s="4" t="s">
        <v>3</v>
      </c>
      <c r="DJ778" s="4" t="s">
        <v>3</v>
      </c>
      <c r="DK778" s="4" t="s">
        <v>3</v>
      </c>
      <c r="DL778" s="4" t="s">
        <v>3</v>
      </c>
      <c r="DM778" s="4" t="s">
        <v>3</v>
      </c>
      <c r="DN778" s="4">
        <v>0</v>
      </c>
      <c r="DO778" s="4">
        <v>0</v>
      </c>
      <c r="DP778" s="4">
        <v>1</v>
      </c>
      <c r="DQ778" s="4">
        <v>1</v>
      </c>
      <c r="DR778" s="4"/>
      <c r="DS778" s="4"/>
      <c r="DT778" s="4"/>
      <c r="DU778" s="4">
        <v>1010</v>
      </c>
      <c r="DV778" s="4" t="s">
        <v>266</v>
      </c>
      <c r="DW778" s="4" t="s">
        <v>266</v>
      </c>
      <c r="DX778" s="4">
        <v>1</v>
      </c>
      <c r="DY778" s="4"/>
      <c r="DZ778" s="4" t="s">
        <v>3</v>
      </c>
      <c r="EA778" s="4" t="s">
        <v>3</v>
      </c>
      <c r="EB778" s="4" t="s">
        <v>3</v>
      </c>
      <c r="EC778" s="4" t="s">
        <v>3</v>
      </c>
      <c r="ED778" s="4"/>
      <c r="EE778" s="4">
        <v>57042987</v>
      </c>
      <c r="EF778" s="4">
        <v>201</v>
      </c>
      <c r="EG778" s="4" t="s">
        <v>575</v>
      </c>
      <c r="EH778" s="4">
        <v>0</v>
      </c>
      <c r="EI778" s="4" t="s">
        <v>3</v>
      </c>
      <c r="EJ778" s="4">
        <v>2</v>
      </c>
      <c r="EK778" s="4">
        <v>1618</v>
      </c>
      <c r="EL778" s="4" t="s">
        <v>576</v>
      </c>
      <c r="EM778" s="4" t="s">
        <v>577</v>
      </c>
      <c r="EN778" s="4"/>
      <c r="EO778" s="4" t="s">
        <v>3</v>
      </c>
      <c r="EP778" s="4"/>
      <c r="EQ778" s="4">
        <v>0</v>
      </c>
      <c r="ER778" s="4">
        <v>3.9</v>
      </c>
      <c r="ES778" s="4">
        <v>3.9</v>
      </c>
      <c r="ET778" s="4">
        <v>0</v>
      </c>
      <c r="EU778" s="4">
        <v>0</v>
      </c>
      <c r="EV778" s="4">
        <v>0</v>
      </c>
      <c r="EW778" s="4">
        <v>0</v>
      </c>
      <c r="EX778" s="4">
        <v>0</v>
      </c>
      <c r="EY778" s="4">
        <v>0</v>
      </c>
      <c r="EZ778" s="4"/>
      <c r="FA778" s="4"/>
      <c r="FB778" s="4"/>
      <c r="FC778" s="4"/>
      <c r="FD778" s="4"/>
      <c r="FE778" s="4"/>
      <c r="FF778" s="4"/>
      <c r="FG778" s="4"/>
      <c r="FH778" s="4"/>
      <c r="FI778" s="4"/>
      <c r="FJ778" s="4"/>
      <c r="FK778" s="4"/>
      <c r="FL778" s="4"/>
      <c r="FM778" s="4"/>
      <c r="FN778" s="4"/>
      <c r="FO778" s="4"/>
      <c r="FP778" s="4"/>
      <c r="FQ778" s="4">
        <v>0</v>
      </c>
      <c r="FR778" s="4">
        <v>0</v>
      </c>
      <c r="FS778" s="4">
        <v>0</v>
      </c>
      <c r="FT778" s="4"/>
      <c r="FU778" s="4"/>
      <c r="FV778" s="4"/>
      <c r="FW778" s="4"/>
      <c r="FX778" s="4">
        <v>0</v>
      </c>
      <c r="FY778" s="4">
        <v>0</v>
      </c>
      <c r="FZ778" s="4"/>
      <c r="GA778" s="4" t="s">
        <v>3</v>
      </c>
      <c r="GB778" s="4"/>
      <c r="GC778" s="4"/>
      <c r="GD778" s="4">
        <v>1</v>
      </c>
      <c r="GE778" s="4"/>
      <c r="GF778" s="4">
        <v>1484810839</v>
      </c>
      <c r="GG778" s="4">
        <v>2</v>
      </c>
      <c r="GH778" s="4">
        <v>1</v>
      </c>
      <c r="GI778" s="4">
        <v>2</v>
      </c>
      <c r="GJ778" s="4">
        <v>0</v>
      </c>
      <c r="GK778" s="4">
        <v>0</v>
      </c>
      <c r="GL778" s="4">
        <f t="shared" si="984"/>
        <v>0</v>
      </c>
      <c r="GM778" s="4">
        <f t="shared" si="985"/>
        <v>893.88</v>
      </c>
      <c r="GN778" s="4">
        <f t="shared" si="986"/>
        <v>0</v>
      </c>
      <c r="GO778" s="4">
        <f t="shared" si="987"/>
        <v>893.88</v>
      </c>
      <c r="GP778" s="4">
        <f t="shared" si="988"/>
        <v>0</v>
      </c>
      <c r="GQ778" s="4"/>
      <c r="GR778" s="4">
        <v>0</v>
      </c>
      <c r="GS778" s="4">
        <v>0</v>
      </c>
      <c r="GT778" s="4">
        <v>0</v>
      </c>
      <c r="GU778" s="4" t="s">
        <v>3</v>
      </c>
      <c r="GV778" s="4">
        <f t="shared" si="989"/>
        <v>0</v>
      </c>
      <c r="GW778" s="4">
        <v>1</v>
      </c>
      <c r="GX778" s="4">
        <f t="shared" si="990"/>
        <v>0</v>
      </c>
      <c r="GY778" s="4"/>
      <c r="GZ778" s="4"/>
      <c r="HA778" s="4">
        <v>0</v>
      </c>
      <c r="HB778" s="4">
        <v>0</v>
      </c>
      <c r="HC778" s="4">
        <f t="shared" si="991"/>
        <v>0</v>
      </c>
      <c r="HD778" s="4"/>
      <c r="HE778" s="4" t="s">
        <v>3</v>
      </c>
      <c r="HF778" s="4" t="s">
        <v>3</v>
      </c>
      <c r="HG778" s="4"/>
      <c r="HH778" s="4"/>
      <c r="HI778" s="4"/>
      <c r="HJ778" s="4"/>
      <c r="HK778" s="4"/>
      <c r="HL778" s="4"/>
      <c r="HM778" s="4" t="s">
        <v>3</v>
      </c>
      <c r="HN778" s="4" t="s">
        <v>3</v>
      </c>
      <c r="HO778" s="4" t="s">
        <v>3</v>
      </c>
      <c r="HP778" s="4" t="s">
        <v>3</v>
      </c>
      <c r="HQ778" s="4" t="s">
        <v>3</v>
      </c>
      <c r="HR778" s="4"/>
      <c r="HS778" s="4">
        <v>0</v>
      </c>
      <c r="HT778" s="4"/>
      <c r="HU778" s="4"/>
      <c r="HV778" s="4"/>
      <c r="HW778" s="4"/>
      <c r="HX778" s="4"/>
      <c r="HY778" s="4"/>
      <c r="HZ778" s="4"/>
      <c r="IA778" s="4"/>
      <c r="IB778" s="4"/>
      <c r="IC778" s="4"/>
      <c r="ID778" s="4"/>
      <c r="IE778" s="4"/>
      <c r="IF778" s="4"/>
      <c r="IG778" s="4"/>
      <c r="IH778" s="4"/>
      <c r="II778" s="4"/>
      <c r="IJ778" s="4"/>
      <c r="IK778" s="4">
        <v>0</v>
      </c>
      <c r="IL778" s="4"/>
      <c r="IM778" s="4"/>
      <c r="IN778" s="4"/>
      <c r="IO778" s="4"/>
      <c r="IP778" s="4"/>
      <c r="IQ778" s="4"/>
      <c r="IR778" s="4"/>
      <c r="IS778" s="4"/>
      <c r="IT778" s="4"/>
      <c r="IU778" s="4"/>
    </row>
    <row r="779" spans="1:255" x14ac:dyDescent="0.25">
      <c r="A779" s="3">
        <v>17</v>
      </c>
      <c r="B779" s="3">
        <v>1</v>
      </c>
      <c r="C779" s="3"/>
      <c r="D779" s="3"/>
      <c r="E779" s="3" t="s">
        <v>1013</v>
      </c>
      <c r="F779" s="3" t="s">
        <v>1014</v>
      </c>
      <c r="G779" s="3" t="s">
        <v>1015</v>
      </c>
      <c r="H779" s="3" t="s">
        <v>266</v>
      </c>
      <c r="I779" s="3">
        <v>30</v>
      </c>
      <c r="J779" s="3">
        <v>0</v>
      </c>
      <c r="K779" s="3">
        <v>30</v>
      </c>
      <c r="L779" s="3"/>
      <c r="M779" s="3"/>
      <c r="N779" s="3"/>
      <c r="O779" s="3">
        <f t="shared" si="967"/>
        <v>200.4</v>
      </c>
      <c r="P779" s="3">
        <f t="shared" si="968"/>
        <v>200.4</v>
      </c>
      <c r="Q779" s="3">
        <f t="shared" si="1004"/>
        <v>0</v>
      </c>
      <c r="R779" s="3">
        <f t="shared" si="1005"/>
        <v>0</v>
      </c>
      <c r="S779" s="3">
        <f t="shared" si="969"/>
        <v>0</v>
      </c>
      <c r="T779" s="3">
        <f t="shared" si="970"/>
        <v>0</v>
      </c>
      <c r="U779" s="3">
        <f t="shared" si="971"/>
        <v>0</v>
      </c>
      <c r="V779" s="3">
        <f t="shared" si="972"/>
        <v>0</v>
      </c>
      <c r="W779" s="3">
        <f t="shared" si="973"/>
        <v>0</v>
      </c>
      <c r="X779" s="3">
        <f t="shared" si="1006"/>
        <v>0</v>
      </c>
      <c r="Y779" s="3">
        <f t="shared" si="1007"/>
        <v>0</v>
      </c>
      <c r="Z779" s="3"/>
      <c r="AA779" s="3">
        <v>54971259</v>
      </c>
      <c r="AB779" s="3">
        <f t="shared" si="974"/>
        <v>6.68</v>
      </c>
      <c r="AC779" s="3">
        <f t="shared" si="1008"/>
        <v>6.68</v>
      </c>
      <c r="AD779" s="3">
        <f t="shared" si="1009"/>
        <v>0</v>
      </c>
      <c r="AE779" s="3">
        <f t="shared" si="1010"/>
        <v>0</v>
      </c>
      <c r="AF779" s="3">
        <f t="shared" si="1011"/>
        <v>0</v>
      </c>
      <c r="AG779" s="3">
        <f t="shared" si="975"/>
        <v>0</v>
      </c>
      <c r="AH779" s="3">
        <f t="shared" si="1012"/>
        <v>0</v>
      </c>
      <c r="AI779" s="3">
        <f t="shared" si="1013"/>
        <v>0</v>
      </c>
      <c r="AJ779" s="3">
        <f t="shared" si="976"/>
        <v>0</v>
      </c>
      <c r="AK779" s="3">
        <v>6.68</v>
      </c>
      <c r="AL779" s="3">
        <v>6.68</v>
      </c>
      <c r="AM779" s="3">
        <v>0</v>
      </c>
      <c r="AN779" s="3">
        <v>0</v>
      </c>
      <c r="AO779" s="3">
        <v>0</v>
      </c>
      <c r="AP779" s="3">
        <v>0</v>
      </c>
      <c r="AQ779" s="3">
        <v>0</v>
      </c>
      <c r="AR779" s="3">
        <v>0</v>
      </c>
      <c r="AS779" s="3">
        <v>0</v>
      </c>
      <c r="AT779" s="3">
        <v>0</v>
      </c>
      <c r="AU779" s="3">
        <v>0</v>
      </c>
      <c r="AV779" s="3">
        <v>1</v>
      </c>
      <c r="AW779" s="3">
        <v>1</v>
      </c>
      <c r="AX779" s="3"/>
      <c r="AY779" s="3"/>
      <c r="AZ779" s="3">
        <v>1</v>
      </c>
      <c r="BA779" s="3">
        <v>1</v>
      </c>
      <c r="BB779" s="3">
        <v>1</v>
      </c>
      <c r="BC779" s="3">
        <v>1</v>
      </c>
      <c r="BD779" s="3" t="s">
        <v>3</v>
      </c>
      <c r="BE779" s="3" t="s">
        <v>3</v>
      </c>
      <c r="BF779" s="3" t="s">
        <v>3</v>
      </c>
      <c r="BG779" s="3" t="s">
        <v>3</v>
      </c>
      <c r="BH779" s="3">
        <v>3</v>
      </c>
      <c r="BI779" s="3">
        <v>2</v>
      </c>
      <c r="BJ779" s="3" t="s">
        <v>1016</v>
      </c>
      <c r="BK779" s="3"/>
      <c r="BL779" s="3"/>
      <c r="BM779" s="3">
        <v>1618</v>
      </c>
      <c r="BN779" s="3">
        <v>0</v>
      </c>
      <c r="BO779" s="3" t="s">
        <v>3</v>
      </c>
      <c r="BP779" s="3">
        <v>0</v>
      </c>
      <c r="BQ779" s="3">
        <v>201</v>
      </c>
      <c r="BR779" s="3">
        <v>0</v>
      </c>
      <c r="BS779" s="3">
        <v>1</v>
      </c>
      <c r="BT779" s="3">
        <v>1</v>
      </c>
      <c r="BU779" s="3">
        <v>1</v>
      </c>
      <c r="BV779" s="3">
        <v>1</v>
      </c>
      <c r="BW779" s="3">
        <v>1</v>
      </c>
      <c r="BX779" s="3">
        <v>1</v>
      </c>
      <c r="BY779" s="3" t="s">
        <v>3</v>
      </c>
      <c r="BZ779" s="3">
        <v>0</v>
      </c>
      <c r="CA779" s="3">
        <v>0</v>
      </c>
      <c r="CB779" s="3" t="s">
        <v>3</v>
      </c>
      <c r="CC779" s="3"/>
      <c r="CD779" s="3"/>
      <c r="CE779" s="3">
        <v>1566</v>
      </c>
      <c r="CF779" s="3">
        <v>0</v>
      </c>
      <c r="CG779" s="3">
        <v>0</v>
      </c>
      <c r="CH779" s="3"/>
      <c r="CI779" s="3"/>
      <c r="CJ779" s="3"/>
      <c r="CK779" s="3"/>
      <c r="CL779" s="3"/>
      <c r="CM779" s="3">
        <v>0</v>
      </c>
      <c r="CN779" s="3" t="s">
        <v>3</v>
      </c>
      <c r="CO779" s="3">
        <v>0</v>
      </c>
      <c r="CP779" s="3">
        <f t="shared" si="977"/>
        <v>200.4</v>
      </c>
      <c r="CQ779" s="3">
        <f t="shared" si="978"/>
        <v>6.68</v>
      </c>
      <c r="CR779" s="3">
        <f t="shared" si="1014"/>
        <v>0</v>
      </c>
      <c r="CS779" s="3">
        <f t="shared" si="1015"/>
        <v>0</v>
      </c>
      <c r="CT779" s="3">
        <f t="shared" si="979"/>
        <v>0</v>
      </c>
      <c r="CU779" s="3">
        <f t="shared" si="980"/>
        <v>0</v>
      </c>
      <c r="CV779" s="3">
        <f t="shared" si="981"/>
        <v>0</v>
      </c>
      <c r="CW779" s="3">
        <f t="shared" si="982"/>
        <v>0</v>
      </c>
      <c r="CX779" s="3">
        <f t="shared" si="983"/>
        <v>0</v>
      </c>
      <c r="CY779" s="3">
        <f t="shared" si="1016"/>
        <v>0</v>
      </c>
      <c r="CZ779" s="3">
        <f t="shared" si="1017"/>
        <v>0</v>
      </c>
      <c r="DA779" s="3"/>
      <c r="DB779" s="3"/>
      <c r="DC779" s="3" t="s">
        <v>3</v>
      </c>
      <c r="DD779" s="3" t="s">
        <v>3</v>
      </c>
      <c r="DE779" s="3" t="s">
        <v>3</v>
      </c>
      <c r="DF779" s="3" t="s">
        <v>3</v>
      </c>
      <c r="DG779" s="3" t="s">
        <v>3</v>
      </c>
      <c r="DH779" s="3" t="s">
        <v>3</v>
      </c>
      <c r="DI779" s="3" t="s">
        <v>3</v>
      </c>
      <c r="DJ779" s="3" t="s">
        <v>3</v>
      </c>
      <c r="DK779" s="3" t="s">
        <v>3</v>
      </c>
      <c r="DL779" s="3" t="s">
        <v>3</v>
      </c>
      <c r="DM779" s="3" t="s">
        <v>3</v>
      </c>
      <c r="DN779" s="3">
        <v>0</v>
      </c>
      <c r="DO779" s="3">
        <v>0</v>
      </c>
      <c r="DP779" s="3">
        <v>1</v>
      </c>
      <c r="DQ779" s="3">
        <v>1</v>
      </c>
      <c r="DR779" s="3"/>
      <c r="DS779" s="3"/>
      <c r="DT779" s="3"/>
      <c r="DU779" s="3">
        <v>1010</v>
      </c>
      <c r="DV779" s="3" t="s">
        <v>266</v>
      </c>
      <c r="DW779" s="3" t="s">
        <v>266</v>
      </c>
      <c r="DX779" s="3">
        <v>1</v>
      </c>
      <c r="DY779" s="3"/>
      <c r="DZ779" s="3" t="s">
        <v>3</v>
      </c>
      <c r="EA779" s="3" t="s">
        <v>3</v>
      </c>
      <c r="EB779" s="3" t="s">
        <v>3</v>
      </c>
      <c r="EC779" s="3" t="s">
        <v>3</v>
      </c>
      <c r="ED779" s="3"/>
      <c r="EE779" s="3">
        <v>57042987</v>
      </c>
      <c r="EF779" s="3">
        <v>201</v>
      </c>
      <c r="EG779" s="3" t="s">
        <v>575</v>
      </c>
      <c r="EH779" s="3">
        <v>0</v>
      </c>
      <c r="EI779" s="3" t="s">
        <v>3</v>
      </c>
      <c r="EJ779" s="3">
        <v>2</v>
      </c>
      <c r="EK779" s="3">
        <v>1618</v>
      </c>
      <c r="EL779" s="3" t="s">
        <v>576</v>
      </c>
      <c r="EM779" s="3" t="s">
        <v>577</v>
      </c>
      <c r="EN779" s="3"/>
      <c r="EO779" s="3" t="s">
        <v>3</v>
      </c>
      <c r="EP779" s="3"/>
      <c r="EQ779" s="3">
        <v>0</v>
      </c>
      <c r="ER779" s="3">
        <v>6.68</v>
      </c>
      <c r="ES779" s="3">
        <v>6.68</v>
      </c>
      <c r="ET779" s="3">
        <v>0</v>
      </c>
      <c r="EU779" s="3">
        <v>0</v>
      </c>
      <c r="EV779" s="3">
        <v>0</v>
      </c>
      <c r="EW779" s="3">
        <v>0</v>
      </c>
      <c r="EX779" s="3">
        <v>0</v>
      </c>
      <c r="EY779" s="3">
        <v>0</v>
      </c>
      <c r="EZ779" s="3"/>
      <c r="FA779" s="3"/>
      <c r="FB779" s="3"/>
      <c r="FC779" s="3"/>
      <c r="FD779" s="3"/>
      <c r="FE779" s="3"/>
      <c r="FF779" s="3"/>
      <c r="FG779" s="3"/>
      <c r="FH779" s="3"/>
      <c r="FI779" s="3"/>
      <c r="FJ779" s="3"/>
      <c r="FK779" s="3"/>
      <c r="FL779" s="3"/>
      <c r="FM779" s="3"/>
      <c r="FN779" s="3"/>
      <c r="FO779" s="3"/>
      <c r="FP779" s="3"/>
      <c r="FQ779" s="3">
        <v>0</v>
      </c>
      <c r="FR779" s="3">
        <v>0</v>
      </c>
      <c r="FS779" s="3">
        <v>0</v>
      </c>
      <c r="FT779" s="3"/>
      <c r="FU779" s="3"/>
      <c r="FV779" s="3"/>
      <c r="FW779" s="3"/>
      <c r="FX779" s="3">
        <v>0</v>
      </c>
      <c r="FY779" s="3">
        <v>0</v>
      </c>
      <c r="FZ779" s="3"/>
      <c r="GA779" s="3" t="s">
        <v>3</v>
      </c>
      <c r="GB779" s="3"/>
      <c r="GC779" s="3"/>
      <c r="GD779" s="3">
        <v>1</v>
      </c>
      <c r="GE779" s="3"/>
      <c r="GF779" s="3">
        <v>-236071219</v>
      </c>
      <c r="GG779" s="3">
        <v>2</v>
      </c>
      <c r="GH779" s="3">
        <v>1</v>
      </c>
      <c r="GI779" s="3">
        <v>-2</v>
      </c>
      <c r="GJ779" s="3">
        <v>0</v>
      </c>
      <c r="GK779" s="3">
        <v>0</v>
      </c>
      <c r="GL779" s="3">
        <f t="shared" si="984"/>
        <v>0</v>
      </c>
      <c r="GM779" s="3">
        <f t="shared" si="985"/>
        <v>200.4</v>
      </c>
      <c r="GN779" s="3">
        <f t="shared" si="986"/>
        <v>0</v>
      </c>
      <c r="GO779" s="3">
        <f t="shared" si="987"/>
        <v>200.4</v>
      </c>
      <c r="GP779" s="3">
        <f t="shared" si="988"/>
        <v>0</v>
      </c>
      <c r="GQ779" s="3"/>
      <c r="GR779" s="3">
        <v>0</v>
      </c>
      <c r="GS779" s="3">
        <v>3</v>
      </c>
      <c r="GT779" s="3">
        <v>0</v>
      </c>
      <c r="GU779" s="3" t="s">
        <v>3</v>
      </c>
      <c r="GV779" s="3">
        <f t="shared" si="989"/>
        <v>0</v>
      </c>
      <c r="GW779" s="3">
        <v>1</v>
      </c>
      <c r="GX779" s="3">
        <f t="shared" si="990"/>
        <v>0</v>
      </c>
      <c r="GY779" s="3"/>
      <c r="GZ779" s="3"/>
      <c r="HA779" s="3">
        <v>0</v>
      </c>
      <c r="HB779" s="3">
        <v>0</v>
      </c>
      <c r="HC779" s="3">
        <f t="shared" si="991"/>
        <v>0</v>
      </c>
      <c r="HD779" s="3"/>
      <c r="HE779" s="3" t="s">
        <v>3</v>
      </c>
      <c r="HF779" s="3" t="s">
        <v>3</v>
      </c>
      <c r="HG779" s="3"/>
      <c r="HH779" s="3"/>
      <c r="HI779" s="3"/>
      <c r="HJ779" s="3"/>
      <c r="HK779" s="3"/>
      <c r="HL779" s="3"/>
      <c r="HM779" s="3" t="s">
        <v>3</v>
      </c>
      <c r="HN779" s="3" t="s">
        <v>3</v>
      </c>
      <c r="HO779" s="3" t="s">
        <v>3</v>
      </c>
      <c r="HP779" s="3" t="s">
        <v>3</v>
      </c>
      <c r="HQ779" s="3" t="s">
        <v>3</v>
      </c>
      <c r="HR779" s="3"/>
      <c r="HS779" s="3">
        <v>0</v>
      </c>
      <c r="HT779" s="3"/>
      <c r="HU779" s="3"/>
      <c r="HV779" s="3"/>
      <c r="HW779" s="3"/>
      <c r="HX779" s="3"/>
      <c r="HY779" s="3"/>
      <c r="HZ779" s="3"/>
      <c r="IA779" s="3"/>
      <c r="IB779" s="3"/>
      <c r="IC779" s="3"/>
      <c r="ID779" s="3"/>
      <c r="IE779" s="3"/>
      <c r="IF779" s="3"/>
      <c r="IG779" s="3"/>
      <c r="IH779" s="3"/>
      <c r="II779" s="3"/>
      <c r="IJ779" s="3"/>
      <c r="IK779" s="3">
        <v>0</v>
      </c>
      <c r="IL779" s="3"/>
      <c r="IM779" s="3"/>
      <c r="IN779" s="3"/>
      <c r="IO779" s="3"/>
      <c r="IP779" s="3"/>
      <c r="IQ779" s="3"/>
      <c r="IR779" s="3"/>
      <c r="IS779" s="3"/>
      <c r="IT779" s="3"/>
      <c r="IU779" s="3"/>
    </row>
    <row r="780" spans="1:255" x14ac:dyDescent="0.25">
      <c r="A780" s="4">
        <v>17</v>
      </c>
      <c r="B780" s="4">
        <v>1</v>
      </c>
      <c r="C780" s="4"/>
      <c r="D780" s="4"/>
      <c r="E780" s="4" t="s">
        <v>1013</v>
      </c>
      <c r="F780" s="4" t="s">
        <v>1014</v>
      </c>
      <c r="G780" s="4" t="s">
        <v>1015</v>
      </c>
      <c r="H780" s="4" t="s">
        <v>266</v>
      </c>
      <c r="I780" s="4">
        <v>30</v>
      </c>
      <c r="J780" s="4">
        <v>0</v>
      </c>
      <c r="K780" s="4">
        <v>30</v>
      </c>
      <c r="L780" s="4"/>
      <c r="M780" s="4"/>
      <c r="N780" s="4"/>
      <c r="O780" s="4">
        <f t="shared" si="967"/>
        <v>1571.14</v>
      </c>
      <c r="P780" s="4">
        <f t="shared" si="968"/>
        <v>1571.14</v>
      </c>
      <c r="Q780" s="4">
        <f t="shared" si="1004"/>
        <v>0</v>
      </c>
      <c r="R780" s="4">
        <f t="shared" si="1005"/>
        <v>0</v>
      </c>
      <c r="S780" s="4">
        <f t="shared" si="969"/>
        <v>0</v>
      </c>
      <c r="T780" s="4">
        <f t="shared" si="970"/>
        <v>0</v>
      </c>
      <c r="U780" s="4">
        <f t="shared" si="971"/>
        <v>0</v>
      </c>
      <c r="V780" s="4">
        <f t="shared" si="972"/>
        <v>0</v>
      </c>
      <c r="W780" s="4">
        <f t="shared" si="973"/>
        <v>0</v>
      </c>
      <c r="X780" s="4">
        <f t="shared" si="1006"/>
        <v>0</v>
      </c>
      <c r="Y780" s="4">
        <f t="shared" si="1007"/>
        <v>0</v>
      </c>
      <c r="Z780" s="4"/>
      <c r="AA780" s="4">
        <v>55890823</v>
      </c>
      <c r="AB780" s="4">
        <f t="shared" si="974"/>
        <v>6.68</v>
      </c>
      <c r="AC780" s="4">
        <f t="shared" si="1008"/>
        <v>6.68</v>
      </c>
      <c r="AD780" s="4">
        <f t="shared" si="1009"/>
        <v>0</v>
      </c>
      <c r="AE780" s="4">
        <f t="shared" si="1010"/>
        <v>0</v>
      </c>
      <c r="AF780" s="4">
        <f t="shared" si="1011"/>
        <v>0</v>
      </c>
      <c r="AG780" s="4">
        <f t="shared" si="975"/>
        <v>0</v>
      </c>
      <c r="AH780" s="4">
        <f t="shared" si="1012"/>
        <v>0</v>
      </c>
      <c r="AI780" s="4">
        <f t="shared" si="1013"/>
        <v>0</v>
      </c>
      <c r="AJ780" s="4">
        <f t="shared" si="976"/>
        <v>0</v>
      </c>
      <c r="AK780" s="4">
        <v>6.68</v>
      </c>
      <c r="AL780" s="4">
        <v>6.68</v>
      </c>
      <c r="AM780" s="4">
        <v>0</v>
      </c>
      <c r="AN780" s="4">
        <v>0</v>
      </c>
      <c r="AO780" s="4">
        <v>0</v>
      </c>
      <c r="AP780" s="4">
        <v>0</v>
      </c>
      <c r="AQ780" s="4">
        <v>0</v>
      </c>
      <c r="AR780" s="4">
        <v>0</v>
      </c>
      <c r="AS780" s="4">
        <v>0</v>
      </c>
      <c r="AT780" s="4">
        <v>0</v>
      </c>
      <c r="AU780" s="4">
        <v>0</v>
      </c>
      <c r="AV780" s="4">
        <v>1</v>
      </c>
      <c r="AW780" s="4">
        <v>1</v>
      </c>
      <c r="AX780" s="4"/>
      <c r="AY780" s="4"/>
      <c r="AZ780" s="4">
        <v>1</v>
      </c>
      <c r="BA780" s="4">
        <v>1</v>
      </c>
      <c r="BB780" s="4">
        <v>1</v>
      </c>
      <c r="BC780" s="4">
        <v>7.84</v>
      </c>
      <c r="BD780" s="4" t="s">
        <v>3</v>
      </c>
      <c r="BE780" s="4" t="s">
        <v>3</v>
      </c>
      <c r="BF780" s="4" t="s">
        <v>3</v>
      </c>
      <c r="BG780" s="4" t="s">
        <v>3</v>
      </c>
      <c r="BH780" s="4">
        <v>3</v>
      </c>
      <c r="BI780" s="4">
        <v>2</v>
      </c>
      <c r="BJ780" s="4" t="s">
        <v>1016</v>
      </c>
      <c r="BK780" s="4"/>
      <c r="BL780" s="4"/>
      <c r="BM780" s="4">
        <v>1618</v>
      </c>
      <c r="BN780" s="4">
        <v>0</v>
      </c>
      <c r="BO780" s="4" t="s">
        <v>1014</v>
      </c>
      <c r="BP780" s="4">
        <v>1</v>
      </c>
      <c r="BQ780" s="4">
        <v>201</v>
      </c>
      <c r="BR780" s="4">
        <v>0</v>
      </c>
      <c r="BS780" s="4">
        <v>1</v>
      </c>
      <c r="BT780" s="4">
        <v>1</v>
      </c>
      <c r="BU780" s="4">
        <v>1</v>
      </c>
      <c r="BV780" s="4">
        <v>1</v>
      </c>
      <c r="BW780" s="4">
        <v>1</v>
      </c>
      <c r="BX780" s="4">
        <v>1</v>
      </c>
      <c r="BY780" s="4" t="s">
        <v>3</v>
      </c>
      <c r="BZ780" s="4">
        <v>0</v>
      </c>
      <c r="CA780" s="4">
        <v>0</v>
      </c>
      <c r="CB780" s="4" t="s">
        <v>3</v>
      </c>
      <c r="CC780" s="4"/>
      <c r="CD780" s="4"/>
      <c r="CE780" s="4">
        <v>1566</v>
      </c>
      <c r="CF780" s="4">
        <v>0</v>
      </c>
      <c r="CG780" s="4">
        <v>0</v>
      </c>
      <c r="CH780" s="4"/>
      <c r="CI780" s="4"/>
      <c r="CJ780" s="4"/>
      <c r="CK780" s="4"/>
      <c r="CL780" s="4"/>
      <c r="CM780" s="4">
        <v>0</v>
      </c>
      <c r="CN780" s="4" t="s">
        <v>3</v>
      </c>
      <c r="CO780" s="4">
        <v>0</v>
      </c>
      <c r="CP780" s="4">
        <f t="shared" si="977"/>
        <v>1571.14</v>
      </c>
      <c r="CQ780" s="4">
        <f t="shared" si="978"/>
        <v>52.37</v>
      </c>
      <c r="CR780" s="4">
        <f t="shared" si="1014"/>
        <v>0</v>
      </c>
      <c r="CS780" s="4">
        <f t="shared" si="1015"/>
        <v>0</v>
      </c>
      <c r="CT780" s="4">
        <f t="shared" si="979"/>
        <v>0</v>
      </c>
      <c r="CU780" s="4">
        <f t="shared" si="980"/>
        <v>0</v>
      </c>
      <c r="CV780" s="4">
        <f t="shared" si="981"/>
        <v>0</v>
      </c>
      <c r="CW780" s="4">
        <f t="shared" si="982"/>
        <v>0</v>
      </c>
      <c r="CX780" s="4">
        <f t="shared" si="983"/>
        <v>0</v>
      </c>
      <c r="CY780" s="4">
        <f t="shared" si="1016"/>
        <v>0</v>
      </c>
      <c r="CZ780" s="4">
        <f t="shared" si="1017"/>
        <v>0</v>
      </c>
      <c r="DA780" s="4"/>
      <c r="DB780" s="4"/>
      <c r="DC780" s="4" t="s">
        <v>3</v>
      </c>
      <c r="DD780" s="4" t="s">
        <v>3</v>
      </c>
      <c r="DE780" s="4" t="s">
        <v>3</v>
      </c>
      <c r="DF780" s="4" t="s">
        <v>3</v>
      </c>
      <c r="DG780" s="4" t="s">
        <v>3</v>
      </c>
      <c r="DH780" s="4" t="s">
        <v>3</v>
      </c>
      <c r="DI780" s="4" t="s">
        <v>3</v>
      </c>
      <c r="DJ780" s="4" t="s">
        <v>3</v>
      </c>
      <c r="DK780" s="4" t="s">
        <v>3</v>
      </c>
      <c r="DL780" s="4" t="s">
        <v>3</v>
      </c>
      <c r="DM780" s="4" t="s">
        <v>3</v>
      </c>
      <c r="DN780" s="4">
        <v>0</v>
      </c>
      <c r="DO780" s="4">
        <v>0</v>
      </c>
      <c r="DP780" s="4">
        <v>1</v>
      </c>
      <c r="DQ780" s="4">
        <v>1</v>
      </c>
      <c r="DR780" s="4"/>
      <c r="DS780" s="4"/>
      <c r="DT780" s="4"/>
      <c r="DU780" s="4">
        <v>1010</v>
      </c>
      <c r="DV780" s="4" t="s">
        <v>266</v>
      </c>
      <c r="DW780" s="4" t="s">
        <v>266</v>
      </c>
      <c r="DX780" s="4">
        <v>1</v>
      </c>
      <c r="DY780" s="4"/>
      <c r="DZ780" s="4" t="s">
        <v>3</v>
      </c>
      <c r="EA780" s="4" t="s">
        <v>3</v>
      </c>
      <c r="EB780" s="4" t="s">
        <v>3</v>
      </c>
      <c r="EC780" s="4" t="s">
        <v>3</v>
      </c>
      <c r="ED780" s="4"/>
      <c r="EE780" s="4">
        <v>57042987</v>
      </c>
      <c r="EF780" s="4">
        <v>201</v>
      </c>
      <c r="EG780" s="4" t="s">
        <v>575</v>
      </c>
      <c r="EH780" s="4">
        <v>0</v>
      </c>
      <c r="EI780" s="4" t="s">
        <v>3</v>
      </c>
      <c r="EJ780" s="4">
        <v>2</v>
      </c>
      <c r="EK780" s="4">
        <v>1618</v>
      </c>
      <c r="EL780" s="4" t="s">
        <v>576</v>
      </c>
      <c r="EM780" s="4" t="s">
        <v>577</v>
      </c>
      <c r="EN780" s="4"/>
      <c r="EO780" s="4" t="s">
        <v>3</v>
      </c>
      <c r="EP780" s="4"/>
      <c r="EQ780" s="4">
        <v>0</v>
      </c>
      <c r="ER780" s="4">
        <v>6.68</v>
      </c>
      <c r="ES780" s="4">
        <v>6.68</v>
      </c>
      <c r="ET780" s="4">
        <v>0</v>
      </c>
      <c r="EU780" s="4">
        <v>0</v>
      </c>
      <c r="EV780" s="4">
        <v>0</v>
      </c>
      <c r="EW780" s="4">
        <v>0</v>
      </c>
      <c r="EX780" s="4">
        <v>0</v>
      </c>
      <c r="EY780" s="4">
        <v>0</v>
      </c>
      <c r="EZ780" s="4"/>
      <c r="FA780" s="4"/>
      <c r="FB780" s="4"/>
      <c r="FC780" s="4"/>
      <c r="FD780" s="4"/>
      <c r="FE780" s="4"/>
      <c r="FF780" s="4"/>
      <c r="FG780" s="4"/>
      <c r="FH780" s="4"/>
      <c r="FI780" s="4"/>
      <c r="FJ780" s="4"/>
      <c r="FK780" s="4"/>
      <c r="FL780" s="4"/>
      <c r="FM780" s="4"/>
      <c r="FN780" s="4"/>
      <c r="FO780" s="4"/>
      <c r="FP780" s="4"/>
      <c r="FQ780" s="4">
        <v>0</v>
      </c>
      <c r="FR780" s="4">
        <v>0</v>
      </c>
      <c r="FS780" s="4">
        <v>0</v>
      </c>
      <c r="FT780" s="4"/>
      <c r="FU780" s="4"/>
      <c r="FV780" s="4"/>
      <c r="FW780" s="4"/>
      <c r="FX780" s="4">
        <v>0</v>
      </c>
      <c r="FY780" s="4">
        <v>0</v>
      </c>
      <c r="FZ780" s="4"/>
      <c r="GA780" s="4" t="s">
        <v>3</v>
      </c>
      <c r="GB780" s="4"/>
      <c r="GC780" s="4"/>
      <c r="GD780" s="4">
        <v>1</v>
      </c>
      <c r="GE780" s="4"/>
      <c r="GF780" s="4">
        <v>-236071219</v>
      </c>
      <c r="GG780" s="4">
        <v>2</v>
      </c>
      <c r="GH780" s="4">
        <v>1</v>
      </c>
      <c r="GI780" s="4">
        <v>2</v>
      </c>
      <c r="GJ780" s="4">
        <v>0</v>
      </c>
      <c r="GK780" s="4">
        <v>0</v>
      </c>
      <c r="GL780" s="4">
        <f t="shared" si="984"/>
        <v>0</v>
      </c>
      <c r="GM780" s="4">
        <f t="shared" si="985"/>
        <v>1571.14</v>
      </c>
      <c r="GN780" s="4">
        <f t="shared" si="986"/>
        <v>0</v>
      </c>
      <c r="GO780" s="4">
        <f t="shared" si="987"/>
        <v>1571.14</v>
      </c>
      <c r="GP780" s="4">
        <f t="shared" si="988"/>
        <v>0</v>
      </c>
      <c r="GQ780" s="4"/>
      <c r="GR780" s="4">
        <v>0</v>
      </c>
      <c r="GS780" s="4">
        <v>0</v>
      </c>
      <c r="GT780" s="4">
        <v>0</v>
      </c>
      <c r="GU780" s="4" t="s">
        <v>3</v>
      </c>
      <c r="GV780" s="4">
        <f t="shared" si="989"/>
        <v>0</v>
      </c>
      <c r="GW780" s="4">
        <v>1</v>
      </c>
      <c r="GX780" s="4">
        <f t="shared" si="990"/>
        <v>0</v>
      </c>
      <c r="GY780" s="4"/>
      <c r="GZ780" s="4"/>
      <c r="HA780" s="4">
        <v>0</v>
      </c>
      <c r="HB780" s="4">
        <v>0</v>
      </c>
      <c r="HC780" s="4">
        <f t="shared" si="991"/>
        <v>0</v>
      </c>
      <c r="HD780" s="4"/>
      <c r="HE780" s="4" t="s">
        <v>3</v>
      </c>
      <c r="HF780" s="4" t="s">
        <v>3</v>
      </c>
      <c r="HG780" s="4"/>
      <c r="HH780" s="4"/>
      <c r="HI780" s="4"/>
      <c r="HJ780" s="4"/>
      <c r="HK780" s="4"/>
      <c r="HL780" s="4"/>
      <c r="HM780" s="4" t="s">
        <v>3</v>
      </c>
      <c r="HN780" s="4" t="s">
        <v>3</v>
      </c>
      <c r="HO780" s="4" t="s">
        <v>3</v>
      </c>
      <c r="HP780" s="4" t="s">
        <v>3</v>
      </c>
      <c r="HQ780" s="4" t="s">
        <v>3</v>
      </c>
      <c r="HR780" s="4"/>
      <c r="HS780" s="4">
        <v>0</v>
      </c>
      <c r="HT780" s="4"/>
      <c r="HU780" s="4"/>
      <c r="HV780" s="4"/>
      <c r="HW780" s="4"/>
      <c r="HX780" s="4"/>
      <c r="HY780" s="4"/>
      <c r="HZ780" s="4"/>
      <c r="IA780" s="4"/>
      <c r="IB780" s="4"/>
      <c r="IC780" s="4"/>
      <c r="ID780" s="4"/>
      <c r="IE780" s="4"/>
      <c r="IF780" s="4"/>
      <c r="IG780" s="4"/>
      <c r="IH780" s="4"/>
      <c r="II780" s="4"/>
      <c r="IJ780" s="4"/>
      <c r="IK780" s="4">
        <v>0</v>
      </c>
      <c r="IL780" s="4"/>
      <c r="IM780" s="4"/>
      <c r="IN780" s="4"/>
      <c r="IO780" s="4"/>
      <c r="IP780" s="4"/>
      <c r="IQ780" s="4"/>
      <c r="IR780" s="4"/>
      <c r="IS780" s="4"/>
      <c r="IT780" s="4"/>
      <c r="IU780" s="4"/>
    </row>
    <row r="781" spans="1:255" x14ac:dyDescent="0.25">
      <c r="A781" s="3">
        <v>17</v>
      </c>
      <c r="B781" s="3">
        <v>1</v>
      </c>
      <c r="C781" s="3"/>
      <c r="D781" s="3"/>
      <c r="E781" s="3" t="s">
        <v>1017</v>
      </c>
      <c r="F781" s="3" t="s">
        <v>1018</v>
      </c>
      <c r="G781" s="3" t="s">
        <v>1019</v>
      </c>
      <c r="H781" s="3" t="s">
        <v>266</v>
      </c>
      <c r="I781" s="3">
        <v>20</v>
      </c>
      <c r="J781" s="3">
        <v>0</v>
      </c>
      <c r="K781" s="3">
        <v>20</v>
      </c>
      <c r="L781" s="3"/>
      <c r="M781" s="3"/>
      <c r="N781" s="3"/>
      <c r="O781" s="3">
        <f t="shared" si="967"/>
        <v>195.2</v>
      </c>
      <c r="P781" s="3">
        <f t="shared" si="968"/>
        <v>195.2</v>
      </c>
      <c r="Q781" s="3">
        <f t="shared" si="1004"/>
        <v>0</v>
      </c>
      <c r="R781" s="3">
        <f t="shared" si="1005"/>
        <v>0</v>
      </c>
      <c r="S781" s="3">
        <f t="shared" si="969"/>
        <v>0</v>
      </c>
      <c r="T781" s="3">
        <f t="shared" si="970"/>
        <v>0</v>
      </c>
      <c r="U781" s="3">
        <f t="shared" si="971"/>
        <v>0</v>
      </c>
      <c r="V781" s="3">
        <f t="shared" si="972"/>
        <v>0</v>
      </c>
      <c r="W781" s="3">
        <f t="shared" si="973"/>
        <v>0</v>
      </c>
      <c r="X781" s="3">
        <f t="shared" si="1006"/>
        <v>0</v>
      </c>
      <c r="Y781" s="3">
        <f t="shared" si="1007"/>
        <v>0</v>
      </c>
      <c r="Z781" s="3"/>
      <c r="AA781" s="3">
        <v>54971259</v>
      </c>
      <c r="AB781" s="3">
        <f t="shared" ref="AB781:AB784" si="1018">ROUND((AC781+AD781+AF781),6)</f>
        <v>9.76</v>
      </c>
      <c r="AC781" s="3">
        <f t="shared" si="1008"/>
        <v>9.76</v>
      </c>
      <c r="AD781" s="3">
        <f t="shared" si="1009"/>
        <v>0</v>
      </c>
      <c r="AE781" s="3">
        <f t="shared" si="1010"/>
        <v>0</v>
      </c>
      <c r="AF781" s="3">
        <f t="shared" si="1011"/>
        <v>0</v>
      </c>
      <c r="AG781" s="3">
        <f t="shared" si="975"/>
        <v>0</v>
      </c>
      <c r="AH781" s="3">
        <f t="shared" si="1012"/>
        <v>0</v>
      </c>
      <c r="AI781" s="3">
        <f t="shared" si="1013"/>
        <v>0</v>
      </c>
      <c r="AJ781" s="3">
        <f t="shared" si="976"/>
        <v>0</v>
      </c>
      <c r="AK781" s="3">
        <v>9.76</v>
      </c>
      <c r="AL781" s="3">
        <v>9.76</v>
      </c>
      <c r="AM781" s="3">
        <v>0</v>
      </c>
      <c r="AN781" s="3">
        <v>0</v>
      </c>
      <c r="AO781" s="3">
        <v>0</v>
      </c>
      <c r="AP781" s="3">
        <v>0</v>
      </c>
      <c r="AQ781" s="3">
        <v>0</v>
      </c>
      <c r="AR781" s="3">
        <v>0</v>
      </c>
      <c r="AS781" s="3">
        <v>0</v>
      </c>
      <c r="AT781" s="3">
        <v>0</v>
      </c>
      <c r="AU781" s="3">
        <v>0</v>
      </c>
      <c r="AV781" s="3">
        <v>1</v>
      </c>
      <c r="AW781" s="3">
        <v>1</v>
      </c>
      <c r="AX781" s="3"/>
      <c r="AY781" s="3"/>
      <c r="AZ781" s="3">
        <v>1</v>
      </c>
      <c r="BA781" s="3">
        <v>1</v>
      </c>
      <c r="BB781" s="3">
        <v>1</v>
      </c>
      <c r="BC781" s="3">
        <v>1</v>
      </c>
      <c r="BD781" s="3" t="s">
        <v>3</v>
      </c>
      <c r="BE781" s="3" t="s">
        <v>3</v>
      </c>
      <c r="BF781" s="3" t="s">
        <v>3</v>
      </c>
      <c r="BG781" s="3" t="s">
        <v>3</v>
      </c>
      <c r="BH781" s="3">
        <v>3</v>
      </c>
      <c r="BI781" s="3">
        <v>2</v>
      </c>
      <c r="BJ781" s="3" t="s">
        <v>1020</v>
      </c>
      <c r="BK781" s="3"/>
      <c r="BL781" s="3"/>
      <c r="BM781" s="3">
        <v>1618</v>
      </c>
      <c r="BN781" s="3">
        <v>0</v>
      </c>
      <c r="BO781" s="3" t="s">
        <v>3</v>
      </c>
      <c r="BP781" s="3">
        <v>0</v>
      </c>
      <c r="BQ781" s="3">
        <v>201</v>
      </c>
      <c r="BR781" s="3">
        <v>0</v>
      </c>
      <c r="BS781" s="3">
        <v>1</v>
      </c>
      <c r="BT781" s="3">
        <v>1</v>
      </c>
      <c r="BU781" s="3">
        <v>1</v>
      </c>
      <c r="BV781" s="3">
        <v>1</v>
      </c>
      <c r="BW781" s="3">
        <v>1</v>
      </c>
      <c r="BX781" s="3">
        <v>1</v>
      </c>
      <c r="BY781" s="3" t="s">
        <v>3</v>
      </c>
      <c r="BZ781" s="3">
        <v>0</v>
      </c>
      <c r="CA781" s="3">
        <v>0</v>
      </c>
      <c r="CB781" s="3" t="s">
        <v>3</v>
      </c>
      <c r="CC781" s="3"/>
      <c r="CD781" s="3"/>
      <c r="CE781" s="3">
        <v>1566</v>
      </c>
      <c r="CF781" s="3">
        <v>0</v>
      </c>
      <c r="CG781" s="3">
        <v>0</v>
      </c>
      <c r="CH781" s="3"/>
      <c r="CI781" s="3"/>
      <c r="CJ781" s="3"/>
      <c r="CK781" s="3"/>
      <c r="CL781" s="3"/>
      <c r="CM781" s="3">
        <v>0</v>
      </c>
      <c r="CN781" s="3" t="s">
        <v>3</v>
      </c>
      <c r="CO781" s="3">
        <v>0</v>
      </c>
      <c r="CP781" s="3">
        <f t="shared" si="977"/>
        <v>195.2</v>
      </c>
      <c r="CQ781" s="3">
        <f t="shared" si="978"/>
        <v>9.76</v>
      </c>
      <c r="CR781" s="3">
        <f t="shared" si="1014"/>
        <v>0</v>
      </c>
      <c r="CS781" s="3">
        <f t="shared" si="1015"/>
        <v>0</v>
      </c>
      <c r="CT781" s="3">
        <f t="shared" si="979"/>
        <v>0</v>
      </c>
      <c r="CU781" s="3">
        <f t="shared" si="980"/>
        <v>0</v>
      </c>
      <c r="CV781" s="3">
        <f t="shared" si="981"/>
        <v>0</v>
      </c>
      <c r="CW781" s="3">
        <f t="shared" si="982"/>
        <v>0</v>
      </c>
      <c r="CX781" s="3">
        <f t="shared" si="983"/>
        <v>0</v>
      </c>
      <c r="CY781" s="3">
        <f t="shared" si="1016"/>
        <v>0</v>
      </c>
      <c r="CZ781" s="3">
        <f t="shared" si="1017"/>
        <v>0</v>
      </c>
      <c r="DA781" s="3"/>
      <c r="DB781" s="3"/>
      <c r="DC781" s="3" t="s">
        <v>3</v>
      </c>
      <c r="DD781" s="3" t="s">
        <v>3</v>
      </c>
      <c r="DE781" s="3" t="s">
        <v>3</v>
      </c>
      <c r="DF781" s="3" t="s">
        <v>3</v>
      </c>
      <c r="DG781" s="3" t="s">
        <v>3</v>
      </c>
      <c r="DH781" s="3" t="s">
        <v>3</v>
      </c>
      <c r="DI781" s="3" t="s">
        <v>3</v>
      </c>
      <c r="DJ781" s="3" t="s">
        <v>3</v>
      </c>
      <c r="DK781" s="3" t="s">
        <v>3</v>
      </c>
      <c r="DL781" s="3" t="s">
        <v>3</v>
      </c>
      <c r="DM781" s="3" t="s">
        <v>3</v>
      </c>
      <c r="DN781" s="3">
        <v>0</v>
      </c>
      <c r="DO781" s="3">
        <v>0</v>
      </c>
      <c r="DP781" s="3">
        <v>1</v>
      </c>
      <c r="DQ781" s="3">
        <v>1</v>
      </c>
      <c r="DR781" s="3"/>
      <c r="DS781" s="3"/>
      <c r="DT781" s="3"/>
      <c r="DU781" s="3">
        <v>1010</v>
      </c>
      <c r="DV781" s="3" t="s">
        <v>266</v>
      </c>
      <c r="DW781" s="3" t="s">
        <v>266</v>
      </c>
      <c r="DX781" s="3">
        <v>1</v>
      </c>
      <c r="DY781" s="3"/>
      <c r="DZ781" s="3" t="s">
        <v>3</v>
      </c>
      <c r="EA781" s="3" t="s">
        <v>3</v>
      </c>
      <c r="EB781" s="3" t="s">
        <v>3</v>
      </c>
      <c r="EC781" s="3" t="s">
        <v>3</v>
      </c>
      <c r="ED781" s="3"/>
      <c r="EE781" s="3">
        <v>57042987</v>
      </c>
      <c r="EF781" s="3">
        <v>201</v>
      </c>
      <c r="EG781" s="3" t="s">
        <v>575</v>
      </c>
      <c r="EH781" s="3">
        <v>0</v>
      </c>
      <c r="EI781" s="3" t="s">
        <v>3</v>
      </c>
      <c r="EJ781" s="3">
        <v>2</v>
      </c>
      <c r="EK781" s="3">
        <v>1618</v>
      </c>
      <c r="EL781" s="3" t="s">
        <v>576</v>
      </c>
      <c r="EM781" s="3" t="s">
        <v>577</v>
      </c>
      <c r="EN781" s="3"/>
      <c r="EO781" s="3" t="s">
        <v>3</v>
      </c>
      <c r="EP781" s="3"/>
      <c r="EQ781" s="3">
        <v>0</v>
      </c>
      <c r="ER781" s="3">
        <v>9.76</v>
      </c>
      <c r="ES781" s="3">
        <v>9.76</v>
      </c>
      <c r="ET781" s="3">
        <v>0</v>
      </c>
      <c r="EU781" s="3">
        <v>0</v>
      </c>
      <c r="EV781" s="3">
        <v>0</v>
      </c>
      <c r="EW781" s="3">
        <v>0</v>
      </c>
      <c r="EX781" s="3">
        <v>0</v>
      </c>
      <c r="EY781" s="3">
        <v>0</v>
      </c>
      <c r="EZ781" s="3"/>
      <c r="FA781" s="3"/>
      <c r="FB781" s="3"/>
      <c r="FC781" s="3"/>
      <c r="FD781" s="3"/>
      <c r="FE781" s="3"/>
      <c r="FF781" s="3"/>
      <c r="FG781" s="3"/>
      <c r="FH781" s="3"/>
      <c r="FI781" s="3"/>
      <c r="FJ781" s="3"/>
      <c r="FK781" s="3"/>
      <c r="FL781" s="3"/>
      <c r="FM781" s="3"/>
      <c r="FN781" s="3"/>
      <c r="FO781" s="3"/>
      <c r="FP781" s="3"/>
      <c r="FQ781" s="3">
        <v>0</v>
      </c>
      <c r="FR781" s="3">
        <v>0</v>
      </c>
      <c r="FS781" s="3">
        <v>0</v>
      </c>
      <c r="FT781" s="3"/>
      <c r="FU781" s="3"/>
      <c r="FV781" s="3"/>
      <c r="FW781" s="3"/>
      <c r="FX781" s="3">
        <v>0</v>
      </c>
      <c r="FY781" s="3">
        <v>0</v>
      </c>
      <c r="FZ781" s="3"/>
      <c r="GA781" s="3" t="s">
        <v>3</v>
      </c>
      <c r="GB781" s="3"/>
      <c r="GC781" s="3"/>
      <c r="GD781" s="3">
        <v>1</v>
      </c>
      <c r="GE781" s="3"/>
      <c r="GF781" s="3">
        <v>24914552</v>
      </c>
      <c r="GG781" s="3">
        <v>2</v>
      </c>
      <c r="GH781" s="3">
        <v>1</v>
      </c>
      <c r="GI781" s="3">
        <v>-2</v>
      </c>
      <c r="GJ781" s="3">
        <v>0</v>
      </c>
      <c r="GK781" s="3">
        <v>0</v>
      </c>
      <c r="GL781" s="3">
        <f t="shared" si="984"/>
        <v>0</v>
      </c>
      <c r="GM781" s="3">
        <f t="shared" si="985"/>
        <v>195.2</v>
      </c>
      <c r="GN781" s="3">
        <f t="shared" ref="GN781:GN784" si="1019">IF(OR(BI781=0,BI781=1),GM781-GX781,0)</f>
        <v>0</v>
      </c>
      <c r="GO781" s="3">
        <f t="shared" si="987"/>
        <v>195.2</v>
      </c>
      <c r="GP781" s="3">
        <f t="shared" si="988"/>
        <v>0</v>
      </c>
      <c r="GQ781" s="3"/>
      <c r="GR781" s="3">
        <v>0</v>
      </c>
      <c r="GS781" s="3">
        <v>3</v>
      </c>
      <c r="GT781" s="3">
        <v>0</v>
      </c>
      <c r="GU781" s="3" t="s">
        <v>3</v>
      </c>
      <c r="GV781" s="3">
        <f t="shared" si="989"/>
        <v>0</v>
      </c>
      <c r="GW781" s="3">
        <v>1</v>
      </c>
      <c r="GX781" s="3">
        <f t="shared" si="990"/>
        <v>0</v>
      </c>
      <c r="GY781" s="3"/>
      <c r="GZ781" s="3"/>
      <c r="HA781" s="3">
        <v>0</v>
      </c>
      <c r="HB781" s="3">
        <v>0</v>
      </c>
      <c r="HC781" s="3">
        <f t="shared" si="991"/>
        <v>0</v>
      </c>
      <c r="HD781" s="3"/>
      <c r="HE781" s="3" t="s">
        <v>3</v>
      </c>
      <c r="HF781" s="3" t="s">
        <v>3</v>
      </c>
      <c r="HG781" s="3"/>
      <c r="HH781" s="3"/>
      <c r="HI781" s="3"/>
      <c r="HJ781" s="3"/>
      <c r="HK781" s="3"/>
      <c r="HL781" s="3"/>
      <c r="HM781" s="3" t="s">
        <v>3</v>
      </c>
      <c r="HN781" s="3" t="s">
        <v>3</v>
      </c>
      <c r="HO781" s="3" t="s">
        <v>3</v>
      </c>
      <c r="HP781" s="3" t="s">
        <v>3</v>
      </c>
      <c r="HQ781" s="3" t="s">
        <v>3</v>
      </c>
      <c r="HR781" s="3"/>
      <c r="HS781" s="3">
        <v>0</v>
      </c>
      <c r="HT781" s="3"/>
      <c r="HU781" s="3"/>
      <c r="HV781" s="3"/>
      <c r="HW781" s="3"/>
      <c r="HX781" s="3"/>
      <c r="HY781" s="3"/>
      <c r="HZ781" s="3"/>
      <c r="IA781" s="3"/>
      <c r="IB781" s="3"/>
      <c r="IC781" s="3"/>
      <c r="ID781" s="3"/>
      <c r="IE781" s="3"/>
      <c r="IF781" s="3"/>
      <c r="IG781" s="3"/>
      <c r="IH781" s="3"/>
      <c r="II781" s="3"/>
      <c r="IJ781" s="3"/>
      <c r="IK781" s="3">
        <v>0</v>
      </c>
      <c r="IL781" s="3"/>
      <c r="IM781" s="3"/>
      <c r="IN781" s="3"/>
      <c r="IO781" s="3"/>
      <c r="IP781" s="3"/>
      <c r="IQ781" s="3"/>
      <c r="IR781" s="3"/>
      <c r="IS781" s="3"/>
      <c r="IT781" s="3"/>
      <c r="IU781" s="3"/>
    </row>
    <row r="782" spans="1:255" x14ac:dyDescent="0.25">
      <c r="A782" s="4">
        <v>17</v>
      </c>
      <c r="B782" s="4">
        <v>1</v>
      </c>
      <c r="C782" s="4"/>
      <c r="D782" s="4"/>
      <c r="E782" s="4" t="s">
        <v>1017</v>
      </c>
      <c r="F782" s="4" t="s">
        <v>1018</v>
      </c>
      <c r="G782" s="4" t="s">
        <v>1019</v>
      </c>
      <c r="H782" s="4" t="s">
        <v>266</v>
      </c>
      <c r="I782" s="4">
        <v>20</v>
      </c>
      <c r="J782" s="4">
        <v>0</v>
      </c>
      <c r="K782" s="4">
        <v>20</v>
      </c>
      <c r="L782" s="4"/>
      <c r="M782" s="4"/>
      <c r="N782" s="4"/>
      <c r="O782" s="4">
        <f t="shared" si="967"/>
        <v>2295.5500000000002</v>
      </c>
      <c r="P782" s="4">
        <f t="shared" si="968"/>
        <v>2295.5500000000002</v>
      </c>
      <c r="Q782" s="4">
        <f t="shared" si="1004"/>
        <v>0</v>
      </c>
      <c r="R782" s="4">
        <f t="shared" si="1005"/>
        <v>0</v>
      </c>
      <c r="S782" s="4">
        <f t="shared" si="969"/>
        <v>0</v>
      </c>
      <c r="T782" s="4">
        <f t="shared" si="970"/>
        <v>0</v>
      </c>
      <c r="U782" s="4">
        <f t="shared" si="971"/>
        <v>0</v>
      </c>
      <c r="V782" s="4">
        <f t="shared" si="972"/>
        <v>0</v>
      </c>
      <c r="W782" s="4">
        <f t="shared" si="973"/>
        <v>0</v>
      </c>
      <c r="X782" s="4">
        <f t="shared" si="1006"/>
        <v>0</v>
      </c>
      <c r="Y782" s="4">
        <f t="shared" si="1007"/>
        <v>0</v>
      </c>
      <c r="Z782" s="4"/>
      <c r="AA782" s="4">
        <v>55890823</v>
      </c>
      <c r="AB782" s="4">
        <f t="shared" si="1018"/>
        <v>9.76</v>
      </c>
      <c r="AC782" s="4">
        <f t="shared" si="1008"/>
        <v>9.76</v>
      </c>
      <c r="AD782" s="4">
        <f t="shared" si="1009"/>
        <v>0</v>
      </c>
      <c r="AE782" s="4">
        <f t="shared" si="1010"/>
        <v>0</v>
      </c>
      <c r="AF782" s="4">
        <f t="shared" si="1011"/>
        <v>0</v>
      </c>
      <c r="AG782" s="4">
        <f t="shared" si="975"/>
        <v>0</v>
      </c>
      <c r="AH782" s="4">
        <f t="shared" si="1012"/>
        <v>0</v>
      </c>
      <c r="AI782" s="4">
        <f t="shared" si="1013"/>
        <v>0</v>
      </c>
      <c r="AJ782" s="4">
        <f t="shared" si="976"/>
        <v>0</v>
      </c>
      <c r="AK782" s="4">
        <v>9.76</v>
      </c>
      <c r="AL782" s="4">
        <v>9.76</v>
      </c>
      <c r="AM782" s="4">
        <v>0</v>
      </c>
      <c r="AN782" s="4">
        <v>0</v>
      </c>
      <c r="AO782" s="4">
        <v>0</v>
      </c>
      <c r="AP782" s="4">
        <v>0</v>
      </c>
      <c r="AQ782" s="4">
        <v>0</v>
      </c>
      <c r="AR782" s="4">
        <v>0</v>
      </c>
      <c r="AS782" s="4">
        <v>0</v>
      </c>
      <c r="AT782" s="4">
        <v>0</v>
      </c>
      <c r="AU782" s="4">
        <v>0</v>
      </c>
      <c r="AV782" s="4">
        <v>1</v>
      </c>
      <c r="AW782" s="4">
        <v>1</v>
      </c>
      <c r="AX782" s="4"/>
      <c r="AY782" s="4"/>
      <c r="AZ782" s="4">
        <v>1</v>
      </c>
      <c r="BA782" s="4">
        <v>1</v>
      </c>
      <c r="BB782" s="4">
        <v>1</v>
      </c>
      <c r="BC782" s="4">
        <v>11.76</v>
      </c>
      <c r="BD782" s="4" t="s">
        <v>3</v>
      </c>
      <c r="BE782" s="4" t="s">
        <v>3</v>
      </c>
      <c r="BF782" s="4" t="s">
        <v>3</v>
      </c>
      <c r="BG782" s="4" t="s">
        <v>3</v>
      </c>
      <c r="BH782" s="4">
        <v>3</v>
      </c>
      <c r="BI782" s="4">
        <v>2</v>
      </c>
      <c r="BJ782" s="4" t="s">
        <v>1020</v>
      </c>
      <c r="BK782" s="4"/>
      <c r="BL782" s="4"/>
      <c r="BM782" s="4">
        <v>1618</v>
      </c>
      <c r="BN782" s="4">
        <v>0</v>
      </c>
      <c r="BO782" s="4" t="s">
        <v>1018</v>
      </c>
      <c r="BP782" s="4">
        <v>1</v>
      </c>
      <c r="BQ782" s="4">
        <v>201</v>
      </c>
      <c r="BR782" s="4">
        <v>0</v>
      </c>
      <c r="BS782" s="4">
        <v>1</v>
      </c>
      <c r="BT782" s="4">
        <v>1</v>
      </c>
      <c r="BU782" s="4">
        <v>1</v>
      </c>
      <c r="BV782" s="4">
        <v>1</v>
      </c>
      <c r="BW782" s="4">
        <v>1</v>
      </c>
      <c r="BX782" s="4">
        <v>1</v>
      </c>
      <c r="BY782" s="4" t="s">
        <v>3</v>
      </c>
      <c r="BZ782" s="4">
        <v>0</v>
      </c>
      <c r="CA782" s="4">
        <v>0</v>
      </c>
      <c r="CB782" s="4" t="s">
        <v>3</v>
      </c>
      <c r="CC782" s="4"/>
      <c r="CD782" s="4"/>
      <c r="CE782" s="4">
        <v>1566</v>
      </c>
      <c r="CF782" s="4">
        <v>0</v>
      </c>
      <c r="CG782" s="4">
        <v>0</v>
      </c>
      <c r="CH782" s="4"/>
      <c r="CI782" s="4"/>
      <c r="CJ782" s="4"/>
      <c r="CK782" s="4"/>
      <c r="CL782" s="4"/>
      <c r="CM782" s="4">
        <v>0</v>
      </c>
      <c r="CN782" s="4" t="s">
        <v>3</v>
      </c>
      <c r="CO782" s="4">
        <v>0</v>
      </c>
      <c r="CP782" s="4">
        <f t="shared" si="977"/>
        <v>2295.5500000000002</v>
      </c>
      <c r="CQ782" s="4">
        <f t="shared" si="978"/>
        <v>114.78</v>
      </c>
      <c r="CR782" s="4">
        <f t="shared" si="1014"/>
        <v>0</v>
      </c>
      <c r="CS782" s="4">
        <f t="shared" si="1015"/>
        <v>0</v>
      </c>
      <c r="CT782" s="4">
        <f t="shared" si="979"/>
        <v>0</v>
      </c>
      <c r="CU782" s="4">
        <f t="shared" si="980"/>
        <v>0</v>
      </c>
      <c r="CV782" s="4">
        <f t="shared" si="981"/>
        <v>0</v>
      </c>
      <c r="CW782" s="4">
        <f t="shared" si="982"/>
        <v>0</v>
      </c>
      <c r="CX782" s="4">
        <f t="shared" si="983"/>
        <v>0</v>
      </c>
      <c r="CY782" s="4">
        <f t="shared" si="1016"/>
        <v>0</v>
      </c>
      <c r="CZ782" s="4">
        <f t="shared" si="1017"/>
        <v>0</v>
      </c>
      <c r="DA782" s="4"/>
      <c r="DB782" s="4"/>
      <c r="DC782" s="4" t="s">
        <v>3</v>
      </c>
      <c r="DD782" s="4" t="s">
        <v>3</v>
      </c>
      <c r="DE782" s="4" t="s">
        <v>3</v>
      </c>
      <c r="DF782" s="4" t="s">
        <v>3</v>
      </c>
      <c r="DG782" s="4" t="s">
        <v>3</v>
      </c>
      <c r="DH782" s="4" t="s">
        <v>3</v>
      </c>
      <c r="DI782" s="4" t="s">
        <v>3</v>
      </c>
      <c r="DJ782" s="4" t="s">
        <v>3</v>
      </c>
      <c r="DK782" s="4" t="s">
        <v>3</v>
      </c>
      <c r="DL782" s="4" t="s">
        <v>3</v>
      </c>
      <c r="DM782" s="4" t="s">
        <v>3</v>
      </c>
      <c r="DN782" s="4">
        <v>0</v>
      </c>
      <c r="DO782" s="4">
        <v>0</v>
      </c>
      <c r="DP782" s="4">
        <v>1</v>
      </c>
      <c r="DQ782" s="4">
        <v>1</v>
      </c>
      <c r="DR782" s="4"/>
      <c r="DS782" s="4"/>
      <c r="DT782" s="4"/>
      <c r="DU782" s="4">
        <v>1010</v>
      </c>
      <c r="DV782" s="4" t="s">
        <v>266</v>
      </c>
      <c r="DW782" s="4" t="s">
        <v>266</v>
      </c>
      <c r="DX782" s="4">
        <v>1</v>
      </c>
      <c r="DY782" s="4"/>
      <c r="DZ782" s="4" t="s">
        <v>3</v>
      </c>
      <c r="EA782" s="4" t="s">
        <v>3</v>
      </c>
      <c r="EB782" s="4" t="s">
        <v>3</v>
      </c>
      <c r="EC782" s="4" t="s">
        <v>3</v>
      </c>
      <c r="ED782" s="4"/>
      <c r="EE782" s="4">
        <v>57042987</v>
      </c>
      <c r="EF782" s="4">
        <v>201</v>
      </c>
      <c r="EG782" s="4" t="s">
        <v>575</v>
      </c>
      <c r="EH782" s="4">
        <v>0</v>
      </c>
      <c r="EI782" s="4" t="s">
        <v>3</v>
      </c>
      <c r="EJ782" s="4">
        <v>2</v>
      </c>
      <c r="EK782" s="4">
        <v>1618</v>
      </c>
      <c r="EL782" s="4" t="s">
        <v>576</v>
      </c>
      <c r="EM782" s="4" t="s">
        <v>577</v>
      </c>
      <c r="EN782" s="4"/>
      <c r="EO782" s="4" t="s">
        <v>3</v>
      </c>
      <c r="EP782" s="4"/>
      <c r="EQ782" s="4">
        <v>0</v>
      </c>
      <c r="ER782" s="4">
        <v>9.76</v>
      </c>
      <c r="ES782" s="4">
        <v>9.76</v>
      </c>
      <c r="ET782" s="4">
        <v>0</v>
      </c>
      <c r="EU782" s="4">
        <v>0</v>
      </c>
      <c r="EV782" s="4">
        <v>0</v>
      </c>
      <c r="EW782" s="4">
        <v>0</v>
      </c>
      <c r="EX782" s="4">
        <v>0</v>
      </c>
      <c r="EY782" s="4">
        <v>0</v>
      </c>
      <c r="EZ782" s="4"/>
      <c r="FA782" s="4"/>
      <c r="FB782" s="4"/>
      <c r="FC782" s="4"/>
      <c r="FD782" s="4"/>
      <c r="FE782" s="4"/>
      <c r="FF782" s="4"/>
      <c r="FG782" s="4"/>
      <c r="FH782" s="4"/>
      <c r="FI782" s="4"/>
      <c r="FJ782" s="4"/>
      <c r="FK782" s="4"/>
      <c r="FL782" s="4"/>
      <c r="FM782" s="4"/>
      <c r="FN782" s="4"/>
      <c r="FO782" s="4"/>
      <c r="FP782" s="4"/>
      <c r="FQ782" s="4">
        <v>0</v>
      </c>
      <c r="FR782" s="4">
        <v>0</v>
      </c>
      <c r="FS782" s="4">
        <v>0</v>
      </c>
      <c r="FT782" s="4"/>
      <c r="FU782" s="4"/>
      <c r="FV782" s="4"/>
      <c r="FW782" s="4"/>
      <c r="FX782" s="4">
        <v>0</v>
      </c>
      <c r="FY782" s="4">
        <v>0</v>
      </c>
      <c r="FZ782" s="4"/>
      <c r="GA782" s="4" t="s">
        <v>3</v>
      </c>
      <c r="GB782" s="4"/>
      <c r="GC782" s="4"/>
      <c r="GD782" s="4">
        <v>1</v>
      </c>
      <c r="GE782" s="4"/>
      <c r="GF782" s="4">
        <v>24914552</v>
      </c>
      <c r="GG782" s="4">
        <v>2</v>
      </c>
      <c r="GH782" s="4">
        <v>1</v>
      </c>
      <c r="GI782" s="4">
        <v>2</v>
      </c>
      <c r="GJ782" s="4">
        <v>0</v>
      </c>
      <c r="GK782" s="4">
        <v>0</v>
      </c>
      <c r="GL782" s="4">
        <f t="shared" si="984"/>
        <v>0</v>
      </c>
      <c r="GM782" s="4">
        <f t="shared" si="985"/>
        <v>2295.5500000000002</v>
      </c>
      <c r="GN782" s="4">
        <f t="shared" si="1019"/>
        <v>0</v>
      </c>
      <c r="GO782" s="4">
        <f t="shared" si="987"/>
        <v>2295.5500000000002</v>
      </c>
      <c r="GP782" s="4">
        <f t="shared" si="988"/>
        <v>0</v>
      </c>
      <c r="GQ782" s="4"/>
      <c r="GR782" s="4">
        <v>0</v>
      </c>
      <c r="GS782" s="4">
        <v>0</v>
      </c>
      <c r="GT782" s="4">
        <v>0</v>
      </c>
      <c r="GU782" s="4" t="s">
        <v>3</v>
      </c>
      <c r="GV782" s="4">
        <f t="shared" si="989"/>
        <v>0</v>
      </c>
      <c r="GW782" s="4">
        <v>1</v>
      </c>
      <c r="GX782" s="4">
        <f t="shared" si="990"/>
        <v>0</v>
      </c>
      <c r="GY782" s="4"/>
      <c r="GZ782" s="4"/>
      <c r="HA782" s="4">
        <v>0</v>
      </c>
      <c r="HB782" s="4">
        <v>0</v>
      </c>
      <c r="HC782" s="4">
        <f t="shared" si="991"/>
        <v>0</v>
      </c>
      <c r="HD782" s="4"/>
      <c r="HE782" s="4" t="s">
        <v>3</v>
      </c>
      <c r="HF782" s="4" t="s">
        <v>3</v>
      </c>
      <c r="HG782" s="4"/>
      <c r="HH782" s="4"/>
      <c r="HI782" s="4"/>
      <c r="HJ782" s="4"/>
      <c r="HK782" s="4"/>
      <c r="HL782" s="4"/>
      <c r="HM782" s="4" t="s">
        <v>3</v>
      </c>
      <c r="HN782" s="4" t="s">
        <v>3</v>
      </c>
      <c r="HO782" s="4" t="s">
        <v>3</v>
      </c>
      <c r="HP782" s="4" t="s">
        <v>3</v>
      </c>
      <c r="HQ782" s="4" t="s">
        <v>3</v>
      </c>
      <c r="HR782" s="4"/>
      <c r="HS782" s="4">
        <v>0</v>
      </c>
      <c r="HT782" s="4"/>
      <c r="HU782" s="4"/>
      <c r="HV782" s="4"/>
      <c r="HW782" s="4"/>
      <c r="HX782" s="4"/>
      <c r="HY782" s="4"/>
      <c r="HZ782" s="4"/>
      <c r="IA782" s="4"/>
      <c r="IB782" s="4"/>
      <c r="IC782" s="4"/>
      <c r="ID782" s="4"/>
      <c r="IE782" s="4"/>
      <c r="IF782" s="4"/>
      <c r="IG782" s="4"/>
      <c r="IH782" s="4"/>
      <c r="II782" s="4"/>
      <c r="IJ782" s="4"/>
      <c r="IK782" s="4">
        <v>0</v>
      </c>
      <c r="IL782" s="4"/>
      <c r="IM782" s="4"/>
      <c r="IN782" s="4"/>
      <c r="IO782" s="4"/>
      <c r="IP782" s="4"/>
      <c r="IQ782" s="4"/>
      <c r="IR782" s="4"/>
      <c r="IS782" s="4"/>
      <c r="IT782" s="4"/>
      <c r="IU782" s="4"/>
    </row>
    <row r="783" spans="1:255" x14ac:dyDescent="0.25">
      <c r="A783" s="3">
        <v>17</v>
      </c>
      <c r="B783" s="3">
        <v>1</v>
      </c>
      <c r="C783" s="3"/>
      <c r="D783" s="3"/>
      <c r="E783" s="3" t="s">
        <v>1021</v>
      </c>
      <c r="F783" s="3" t="s">
        <v>1022</v>
      </c>
      <c r="G783" s="3" t="s">
        <v>1023</v>
      </c>
      <c r="H783" s="3" t="s">
        <v>266</v>
      </c>
      <c r="I783" s="3">
        <v>20</v>
      </c>
      <c r="J783" s="3">
        <v>0</v>
      </c>
      <c r="K783" s="3">
        <v>20</v>
      </c>
      <c r="L783" s="3"/>
      <c r="M783" s="3"/>
      <c r="N783" s="3"/>
      <c r="O783" s="3">
        <f t="shared" si="967"/>
        <v>332.8</v>
      </c>
      <c r="P783" s="3">
        <f t="shared" si="968"/>
        <v>332.8</v>
      </c>
      <c r="Q783" s="3">
        <f t="shared" si="1004"/>
        <v>0</v>
      </c>
      <c r="R783" s="3">
        <f t="shared" si="1005"/>
        <v>0</v>
      </c>
      <c r="S783" s="3">
        <f t="shared" si="969"/>
        <v>0</v>
      </c>
      <c r="T783" s="3">
        <f t="shared" si="970"/>
        <v>0</v>
      </c>
      <c r="U783" s="3">
        <f t="shared" si="971"/>
        <v>0</v>
      </c>
      <c r="V783" s="3">
        <f t="shared" si="972"/>
        <v>0</v>
      </c>
      <c r="W783" s="3">
        <f t="shared" si="973"/>
        <v>0</v>
      </c>
      <c r="X783" s="3">
        <f t="shared" si="1006"/>
        <v>0</v>
      </c>
      <c r="Y783" s="3">
        <f t="shared" si="1007"/>
        <v>0</v>
      </c>
      <c r="Z783" s="3"/>
      <c r="AA783" s="3">
        <v>54971259</v>
      </c>
      <c r="AB783" s="3">
        <f t="shared" si="1018"/>
        <v>16.64</v>
      </c>
      <c r="AC783" s="3">
        <f t="shared" si="1008"/>
        <v>16.64</v>
      </c>
      <c r="AD783" s="3">
        <f t="shared" si="1009"/>
        <v>0</v>
      </c>
      <c r="AE783" s="3">
        <f t="shared" si="1010"/>
        <v>0</v>
      </c>
      <c r="AF783" s="3">
        <f t="shared" si="1011"/>
        <v>0</v>
      </c>
      <c r="AG783" s="3">
        <f t="shared" si="975"/>
        <v>0</v>
      </c>
      <c r="AH783" s="3">
        <f t="shared" si="1012"/>
        <v>0</v>
      </c>
      <c r="AI783" s="3">
        <f t="shared" si="1013"/>
        <v>0</v>
      </c>
      <c r="AJ783" s="3">
        <f t="shared" si="976"/>
        <v>0</v>
      </c>
      <c r="AK783" s="3">
        <v>16.64</v>
      </c>
      <c r="AL783" s="3">
        <v>16.64</v>
      </c>
      <c r="AM783" s="3">
        <v>0</v>
      </c>
      <c r="AN783" s="3">
        <v>0</v>
      </c>
      <c r="AO783" s="3">
        <v>0</v>
      </c>
      <c r="AP783" s="3">
        <v>0</v>
      </c>
      <c r="AQ783" s="3">
        <v>0</v>
      </c>
      <c r="AR783" s="3">
        <v>0</v>
      </c>
      <c r="AS783" s="3">
        <v>0</v>
      </c>
      <c r="AT783" s="3">
        <v>0</v>
      </c>
      <c r="AU783" s="3">
        <v>0</v>
      </c>
      <c r="AV783" s="3">
        <v>1</v>
      </c>
      <c r="AW783" s="3">
        <v>1</v>
      </c>
      <c r="AX783" s="3"/>
      <c r="AY783" s="3"/>
      <c r="AZ783" s="3">
        <v>1</v>
      </c>
      <c r="BA783" s="3">
        <v>1</v>
      </c>
      <c r="BB783" s="3">
        <v>1</v>
      </c>
      <c r="BC783" s="3">
        <v>1</v>
      </c>
      <c r="BD783" s="3" t="s">
        <v>3</v>
      </c>
      <c r="BE783" s="3" t="s">
        <v>3</v>
      </c>
      <c r="BF783" s="3" t="s">
        <v>3</v>
      </c>
      <c r="BG783" s="3" t="s">
        <v>3</v>
      </c>
      <c r="BH783" s="3">
        <v>3</v>
      </c>
      <c r="BI783" s="3">
        <v>2</v>
      </c>
      <c r="BJ783" s="3" t="s">
        <v>1024</v>
      </c>
      <c r="BK783" s="3"/>
      <c r="BL783" s="3"/>
      <c r="BM783" s="3">
        <v>1618</v>
      </c>
      <c r="BN783" s="3">
        <v>0</v>
      </c>
      <c r="BO783" s="3" t="s">
        <v>3</v>
      </c>
      <c r="BP783" s="3">
        <v>0</v>
      </c>
      <c r="BQ783" s="3">
        <v>201</v>
      </c>
      <c r="BR783" s="3">
        <v>0</v>
      </c>
      <c r="BS783" s="3">
        <v>1</v>
      </c>
      <c r="BT783" s="3">
        <v>1</v>
      </c>
      <c r="BU783" s="3">
        <v>1</v>
      </c>
      <c r="BV783" s="3">
        <v>1</v>
      </c>
      <c r="BW783" s="3">
        <v>1</v>
      </c>
      <c r="BX783" s="3">
        <v>1</v>
      </c>
      <c r="BY783" s="3" t="s">
        <v>3</v>
      </c>
      <c r="BZ783" s="3">
        <v>0</v>
      </c>
      <c r="CA783" s="3">
        <v>0</v>
      </c>
      <c r="CB783" s="3" t="s">
        <v>3</v>
      </c>
      <c r="CC783" s="3"/>
      <c r="CD783" s="3"/>
      <c r="CE783" s="3">
        <v>1566</v>
      </c>
      <c r="CF783" s="3">
        <v>0</v>
      </c>
      <c r="CG783" s="3">
        <v>0</v>
      </c>
      <c r="CH783" s="3"/>
      <c r="CI783" s="3"/>
      <c r="CJ783" s="3"/>
      <c r="CK783" s="3"/>
      <c r="CL783" s="3"/>
      <c r="CM783" s="3">
        <v>0</v>
      </c>
      <c r="CN783" s="3" t="s">
        <v>3</v>
      </c>
      <c r="CO783" s="3">
        <v>0</v>
      </c>
      <c r="CP783" s="3">
        <f t="shared" si="977"/>
        <v>332.8</v>
      </c>
      <c r="CQ783" s="3">
        <f t="shared" si="978"/>
        <v>16.64</v>
      </c>
      <c r="CR783" s="3">
        <f t="shared" si="1014"/>
        <v>0</v>
      </c>
      <c r="CS783" s="3">
        <f t="shared" si="1015"/>
        <v>0</v>
      </c>
      <c r="CT783" s="3">
        <f t="shared" si="979"/>
        <v>0</v>
      </c>
      <c r="CU783" s="3">
        <f t="shared" si="980"/>
        <v>0</v>
      </c>
      <c r="CV783" s="3">
        <f t="shared" si="981"/>
        <v>0</v>
      </c>
      <c r="CW783" s="3">
        <f t="shared" si="982"/>
        <v>0</v>
      </c>
      <c r="CX783" s="3">
        <f t="shared" si="983"/>
        <v>0</v>
      </c>
      <c r="CY783" s="3">
        <f t="shared" si="1016"/>
        <v>0</v>
      </c>
      <c r="CZ783" s="3">
        <f t="shared" si="1017"/>
        <v>0</v>
      </c>
      <c r="DA783" s="3"/>
      <c r="DB783" s="3"/>
      <c r="DC783" s="3" t="s">
        <v>3</v>
      </c>
      <c r="DD783" s="3" t="s">
        <v>3</v>
      </c>
      <c r="DE783" s="3" t="s">
        <v>3</v>
      </c>
      <c r="DF783" s="3" t="s">
        <v>3</v>
      </c>
      <c r="DG783" s="3" t="s">
        <v>3</v>
      </c>
      <c r="DH783" s="3" t="s">
        <v>3</v>
      </c>
      <c r="DI783" s="3" t="s">
        <v>3</v>
      </c>
      <c r="DJ783" s="3" t="s">
        <v>3</v>
      </c>
      <c r="DK783" s="3" t="s">
        <v>3</v>
      </c>
      <c r="DL783" s="3" t="s">
        <v>3</v>
      </c>
      <c r="DM783" s="3" t="s">
        <v>3</v>
      </c>
      <c r="DN783" s="3">
        <v>0</v>
      </c>
      <c r="DO783" s="3">
        <v>0</v>
      </c>
      <c r="DP783" s="3">
        <v>1</v>
      </c>
      <c r="DQ783" s="3">
        <v>1</v>
      </c>
      <c r="DR783" s="3"/>
      <c r="DS783" s="3"/>
      <c r="DT783" s="3"/>
      <c r="DU783" s="3">
        <v>1010</v>
      </c>
      <c r="DV783" s="3" t="s">
        <v>266</v>
      </c>
      <c r="DW783" s="3" t="s">
        <v>266</v>
      </c>
      <c r="DX783" s="3">
        <v>1</v>
      </c>
      <c r="DY783" s="3"/>
      <c r="DZ783" s="3" t="s">
        <v>3</v>
      </c>
      <c r="EA783" s="3" t="s">
        <v>3</v>
      </c>
      <c r="EB783" s="3" t="s">
        <v>3</v>
      </c>
      <c r="EC783" s="3" t="s">
        <v>3</v>
      </c>
      <c r="ED783" s="3"/>
      <c r="EE783" s="3">
        <v>57042987</v>
      </c>
      <c r="EF783" s="3">
        <v>201</v>
      </c>
      <c r="EG783" s="3" t="s">
        <v>575</v>
      </c>
      <c r="EH783" s="3">
        <v>0</v>
      </c>
      <c r="EI783" s="3" t="s">
        <v>3</v>
      </c>
      <c r="EJ783" s="3">
        <v>2</v>
      </c>
      <c r="EK783" s="3">
        <v>1618</v>
      </c>
      <c r="EL783" s="3" t="s">
        <v>576</v>
      </c>
      <c r="EM783" s="3" t="s">
        <v>577</v>
      </c>
      <c r="EN783" s="3"/>
      <c r="EO783" s="3" t="s">
        <v>3</v>
      </c>
      <c r="EP783" s="3"/>
      <c r="EQ783" s="3">
        <v>0</v>
      </c>
      <c r="ER783" s="3">
        <v>16.64</v>
      </c>
      <c r="ES783" s="3">
        <v>16.64</v>
      </c>
      <c r="ET783" s="3">
        <v>0</v>
      </c>
      <c r="EU783" s="3">
        <v>0</v>
      </c>
      <c r="EV783" s="3">
        <v>0</v>
      </c>
      <c r="EW783" s="3">
        <v>0</v>
      </c>
      <c r="EX783" s="3">
        <v>0</v>
      </c>
      <c r="EY783" s="3">
        <v>0</v>
      </c>
      <c r="EZ783" s="3"/>
      <c r="FA783" s="3"/>
      <c r="FB783" s="3"/>
      <c r="FC783" s="3"/>
      <c r="FD783" s="3"/>
      <c r="FE783" s="3"/>
      <c r="FF783" s="3"/>
      <c r="FG783" s="3"/>
      <c r="FH783" s="3"/>
      <c r="FI783" s="3"/>
      <c r="FJ783" s="3"/>
      <c r="FK783" s="3"/>
      <c r="FL783" s="3"/>
      <c r="FM783" s="3"/>
      <c r="FN783" s="3"/>
      <c r="FO783" s="3"/>
      <c r="FP783" s="3"/>
      <c r="FQ783" s="3">
        <v>0</v>
      </c>
      <c r="FR783" s="3">
        <v>0</v>
      </c>
      <c r="FS783" s="3">
        <v>0</v>
      </c>
      <c r="FT783" s="3"/>
      <c r="FU783" s="3"/>
      <c r="FV783" s="3"/>
      <c r="FW783" s="3"/>
      <c r="FX783" s="3">
        <v>0</v>
      </c>
      <c r="FY783" s="3">
        <v>0</v>
      </c>
      <c r="FZ783" s="3"/>
      <c r="GA783" s="3" t="s">
        <v>3</v>
      </c>
      <c r="GB783" s="3"/>
      <c r="GC783" s="3"/>
      <c r="GD783" s="3">
        <v>1</v>
      </c>
      <c r="GE783" s="3"/>
      <c r="GF783" s="3">
        <v>1435531456</v>
      </c>
      <c r="GG783" s="3">
        <v>2</v>
      </c>
      <c r="GH783" s="3">
        <v>1</v>
      </c>
      <c r="GI783" s="3">
        <v>-2</v>
      </c>
      <c r="GJ783" s="3">
        <v>0</v>
      </c>
      <c r="GK783" s="3">
        <v>0</v>
      </c>
      <c r="GL783" s="3">
        <f t="shared" si="984"/>
        <v>0</v>
      </c>
      <c r="GM783" s="3">
        <f t="shared" si="985"/>
        <v>332.8</v>
      </c>
      <c r="GN783" s="3">
        <f t="shared" si="1019"/>
        <v>0</v>
      </c>
      <c r="GO783" s="3">
        <f t="shared" si="987"/>
        <v>332.8</v>
      </c>
      <c r="GP783" s="3">
        <f t="shared" si="988"/>
        <v>0</v>
      </c>
      <c r="GQ783" s="3"/>
      <c r="GR783" s="3">
        <v>0</v>
      </c>
      <c r="GS783" s="3">
        <v>3</v>
      </c>
      <c r="GT783" s="3">
        <v>0</v>
      </c>
      <c r="GU783" s="3" t="s">
        <v>3</v>
      </c>
      <c r="GV783" s="3">
        <f t="shared" si="989"/>
        <v>0</v>
      </c>
      <c r="GW783" s="3">
        <v>1</v>
      </c>
      <c r="GX783" s="3">
        <f t="shared" si="990"/>
        <v>0</v>
      </c>
      <c r="GY783" s="3"/>
      <c r="GZ783" s="3"/>
      <c r="HA783" s="3">
        <v>0</v>
      </c>
      <c r="HB783" s="3">
        <v>0</v>
      </c>
      <c r="HC783" s="3">
        <f t="shared" si="991"/>
        <v>0</v>
      </c>
      <c r="HD783" s="3"/>
      <c r="HE783" s="3" t="s">
        <v>3</v>
      </c>
      <c r="HF783" s="3" t="s">
        <v>3</v>
      </c>
      <c r="HG783" s="3"/>
      <c r="HH783" s="3"/>
      <c r="HI783" s="3"/>
      <c r="HJ783" s="3"/>
      <c r="HK783" s="3"/>
      <c r="HL783" s="3"/>
      <c r="HM783" s="3" t="s">
        <v>3</v>
      </c>
      <c r="HN783" s="3" t="s">
        <v>3</v>
      </c>
      <c r="HO783" s="3" t="s">
        <v>3</v>
      </c>
      <c r="HP783" s="3" t="s">
        <v>3</v>
      </c>
      <c r="HQ783" s="3" t="s">
        <v>3</v>
      </c>
      <c r="HR783" s="3"/>
      <c r="HS783" s="3">
        <v>0</v>
      </c>
      <c r="HT783" s="3"/>
      <c r="HU783" s="3"/>
      <c r="HV783" s="3"/>
      <c r="HW783" s="3"/>
      <c r="HX783" s="3"/>
      <c r="HY783" s="3"/>
      <c r="HZ783" s="3"/>
      <c r="IA783" s="3"/>
      <c r="IB783" s="3"/>
      <c r="IC783" s="3"/>
      <c r="ID783" s="3"/>
      <c r="IE783" s="3"/>
      <c r="IF783" s="3"/>
      <c r="IG783" s="3"/>
      <c r="IH783" s="3"/>
      <c r="II783" s="3"/>
      <c r="IJ783" s="3"/>
      <c r="IK783" s="3">
        <v>0</v>
      </c>
      <c r="IL783" s="3"/>
      <c r="IM783" s="3"/>
      <c r="IN783" s="3"/>
      <c r="IO783" s="3"/>
      <c r="IP783" s="3"/>
      <c r="IQ783" s="3"/>
      <c r="IR783" s="3"/>
      <c r="IS783" s="3"/>
      <c r="IT783" s="3"/>
      <c r="IU783" s="3"/>
    </row>
    <row r="784" spans="1:255" x14ac:dyDescent="0.25">
      <c r="A784" s="4">
        <v>17</v>
      </c>
      <c r="B784" s="4">
        <v>1</v>
      </c>
      <c r="C784" s="4"/>
      <c r="D784" s="4"/>
      <c r="E784" s="4" t="s">
        <v>1021</v>
      </c>
      <c r="F784" s="4" t="s">
        <v>1022</v>
      </c>
      <c r="G784" s="4" t="s">
        <v>1023</v>
      </c>
      <c r="H784" s="4" t="s">
        <v>266</v>
      </c>
      <c r="I784" s="4">
        <v>20</v>
      </c>
      <c r="J784" s="4">
        <v>0</v>
      </c>
      <c r="K784" s="4">
        <v>20</v>
      </c>
      <c r="L784" s="4"/>
      <c r="M784" s="4"/>
      <c r="N784" s="4"/>
      <c r="O784" s="4">
        <f t="shared" si="967"/>
        <v>3491.07</v>
      </c>
      <c r="P784" s="4">
        <f t="shared" si="968"/>
        <v>3491.07</v>
      </c>
      <c r="Q784" s="4">
        <f t="shared" si="1004"/>
        <v>0</v>
      </c>
      <c r="R784" s="4">
        <f t="shared" si="1005"/>
        <v>0</v>
      </c>
      <c r="S784" s="4">
        <f t="shared" si="969"/>
        <v>0</v>
      </c>
      <c r="T784" s="4">
        <f t="shared" si="970"/>
        <v>0</v>
      </c>
      <c r="U784" s="4">
        <f t="shared" si="971"/>
        <v>0</v>
      </c>
      <c r="V784" s="4">
        <f t="shared" si="972"/>
        <v>0</v>
      </c>
      <c r="W784" s="4">
        <f t="shared" si="973"/>
        <v>0</v>
      </c>
      <c r="X784" s="4">
        <f t="shared" si="1006"/>
        <v>0</v>
      </c>
      <c r="Y784" s="4">
        <f t="shared" si="1007"/>
        <v>0</v>
      </c>
      <c r="Z784" s="4"/>
      <c r="AA784" s="4">
        <v>55890823</v>
      </c>
      <c r="AB784" s="4">
        <f t="shared" si="1018"/>
        <v>16.64</v>
      </c>
      <c r="AC784" s="4">
        <f t="shared" si="1008"/>
        <v>16.64</v>
      </c>
      <c r="AD784" s="4">
        <f t="shared" si="1009"/>
        <v>0</v>
      </c>
      <c r="AE784" s="4">
        <f t="shared" si="1010"/>
        <v>0</v>
      </c>
      <c r="AF784" s="4">
        <f t="shared" si="1011"/>
        <v>0</v>
      </c>
      <c r="AG784" s="4">
        <f t="shared" si="975"/>
        <v>0</v>
      </c>
      <c r="AH784" s="4">
        <f t="shared" si="1012"/>
        <v>0</v>
      </c>
      <c r="AI784" s="4">
        <f t="shared" si="1013"/>
        <v>0</v>
      </c>
      <c r="AJ784" s="4">
        <f t="shared" si="976"/>
        <v>0</v>
      </c>
      <c r="AK784" s="4">
        <v>16.64</v>
      </c>
      <c r="AL784" s="4">
        <v>16.64</v>
      </c>
      <c r="AM784" s="4">
        <v>0</v>
      </c>
      <c r="AN784" s="4">
        <v>0</v>
      </c>
      <c r="AO784" s="4">
        <v>0</v>
      </c>
      <c r="AP784" s="4">
        <v>0</v>
      </c>
      <c r="AQ784" s="4">
        <v>0</v>
      </c>
      <c r="AR784" s="4">
        <v>0</v>
      </c>
      <c r="AS784" s="4">
        <v>0</v>
      </c>
      <c r="AT784" s="4">
        <v>0</v>
      </c>
      <c r="AU784" s="4">
        <v>0</v>
      </c>
      <c r="AV784" s="4">
        <v>1</v>
      </c>
      <c r="AW784" s="4">
        <v>1</v>
      </c>
      <c r="AX784" s="4"/>
      <c r="AY784" s="4"/>
      <c r="AZ784" s="4">
        <v>1</v>
      </c>
      <c r="BA784" s="4">
        <v>1</v>
      </c>
      <c r="BB784" s="4">
        <v>1</v>
      </c>
      <c r="BC784" s="4">
        <v>10.49</v>
      </c>
      <c r="BD784" s="4" t="s">
        <v>3</v>
      </c>
      <c r="BE784" s="4" t="s">
        <v>3</v>
      </c>
      <c r="BF784" s="4" t="s">
        <v>3</v>
      </c>
      <c r="BG784" s="4" t="s">
        <v>3</v>
      </c>
      <c r="BH784" s="4">
        <v>3</v>
      </c>
      <c r="BI784" s="4">
        <v>2</v>
      </c>
      <c r="BJ784" s="4" t="s">
        <v>1024</v>
      </c>
      <c r="BK784" s="4"/>
      <c r="BL784" s="4"/>
      <c r="BM784" s="4">
        <v>1618</v>
      </c>
      <c r="BN784" s="4">
        <v>0</v>
      </c>
      <c r="BO784" s="4" t="s">
        <v>1022</v>
      </c>
      <c r="BP784" s="4">
        <v>1</v>
      </c>
      <c r="BQ784" s="4">
        <v>201</v>
      </c>
      <c r="BR784" s="4">
        <v>0</v>
      </c>
      <c r="BS784" s="4">
        <v>1</v>
      </c>
      <c r="BT784" s="4">
        <v>1</v>
      </c>
      <c r="BU784" s="4">
        <v>1</v>
      </c>
      <c r="BV784" s="4">
        <v>1</v>
      </c>
      <c r="BW784" s="4">
        <v>1</v>
      </c>
      <c r="BX784" s="4">
        <v>1</v>
      </c>
      <c r="BY784" s="4" t="s">
        <v>3</v>
      </c>
      <c r="BZ784" s="4">
        <v>0</v>
      </c>
      <c r="CA784" s="4">
        <v>0</v>
      </c>
      <c r="CB784" s="4" t="s">
        <v>3</v>
      </c>
      <c r="CC784" s="4"/>
      <c r="CD784" s="4"/>
      <c r="CE784" s="4">
        <v>1566</v>
      </c>
      <c r="CF784" s="4">
        <v>0</v>
      </c>
      <c r="CG784" s="4">
        <v>0</v>
      </c>
      <c r="CH784" s="4"/>
      <c r="CI784" s="4"/>
      <c r="CJ784" s="4"/>
      <c r="CK784" s="4"/>
      <c r="CL784" s="4"/>
      <c r="CM784" s="4">
        <v>0</v>
      </c>
      <c r="CN784" s="4" t="s">
        <v>3</v>
      </c>
      <c r="CO784" s="4">
        <v>0</v>
      </c>
      <c r="CP784" s="4">
        <f t="shared" si="977"/>
        <v>3491.07</v>
      </c>
      <c r="CQ784" s="4">
        <f t="shared" si="978"/>
        <v>174.55</v>
      </c>
      <c r="CR784" s="4">
        <f t="shared" si="1014"/>
        <v>0</v>
      </c>
      <c r="CS784" s="4">
        <f t="shared" si="1015"/>
        <v>0</v>
      </c>
      <c r="CT784" s="4">
        <f t="shared" si="979"/>
        <v>0</v>
      </c>
      <c r="CU784" s="4">
        <f t="shared" si="980"/>
        <v>0</v>
      </c>
      <c r="CV784" s="4">
        <f t="shared" si="981"/>
        <v>0</v>
      </c>
      <c r="CW784" s="4">
        <f t="shared" si="982"/>
        <v>0</v>
      </c>
      <c r="CX784" s="4">
        <f t="shared" si="983"/>
        <v>0</v>
      </c>
      <c r="CY784" s="4">
        <f t="shared" si="1016"/>
        <v>0</v>
      </c>
      <c r="CZ784" s="4">
        <f t="shared" si="1017"/>
        <v>0</v>
      </c>
      <c r="DA784" s="4"/>
      <c r="DB784" s="4"/>
      <c r="DC784" s="4" t="s">
        <v>3</v>
      </c>
      <c r="DD784" s="4" t="s">
        <v>3</v>
      </c>
      <c r="DE784" s="4" t="s">
        <v>3</v>
      </c>
      <c r="DF784" s="4" t="s">
        <v>3</v>
      </c>
      <c r="DG784" s="4" t="s">
        <v>3</v>
      </c>
      <c r="DH784" s="4" t="s">
        <v>3</v>
      </c>
      <c r="DI784" s="4" t="s">
        <v>3</v>
      </c>
      <c r="DJ784" s="4" t="s">
        <v>3</v>
      </c>
      <c r="DK784" s="4" t="s">
        <v>3</v>
      </c>
      <c r="DL784" s="4" t="s">
        <v>3</v>
      </c>
      <c r="DM784" s="4" t="s">
        <v>3</v>
      </c>
      <c r="DN784" s="4">
        <v>0</v>
      </c>
      <c r="DO784" s="4">
        <v>0</v>
      </c>
      <c r="DP784" s="4">
        <v>1</v>
      </c>
      <c r="DQ784" s="4">
        <v>1</v>
      </c>
      <c r="DR784" s="4"/>
      <c r="DS784" s="4"/>
      <c r="DT784" s="4"/>
      <c r="DU784" s="4">
        <v>1010</v>
      </c>
      <c r="DV784" s="4" t="s">
        <v>266</v>
      </c>
      <c r="DW784" s="4" t="s">
        <v>266</v>
      </c>
      <c r="DX784" s="4">
        <v>1</v>
      </c>
      <c r="DY784" s="4"/>
      <c r="DZ784" s="4" t="s">
        <v>3</v>
      </c>
      <c r="EA784" s="4" t="s">
        <v>3</v>
      </c>
      <c r="EB784" s="4" t="s">
        <v>3</v>
      </c>
      <c r="EC784" s="4" t="s">
        <v>3</v>
      </c>
      <c r="ED784" s="4"/>
      <c r="EE784" s="4">
        <v>57042987</v>
      </c>
      <c r="EF784" s="4">
        <v>201</v>
      </c>
      <c r="EG784" s="4" t="s">
        <v>575</v>
      </c>
      <c r="EH784" s="4">
        <v>0</v>
      </c>
      <c r="EI784" s="4" t="s">
        <v>3</v>
      </c>
      <c r="EJ784" s="4">
        <v>2</v>
      </c>
      <c r="EK784" s="4">
        <v>1618</v>
      </c>
      <c r="EL784" s="4" t="s">
        <v>576</v>
      </c>
      <c r="EM784" s="4" t="s">
        <v>577</v>
      </c>
      <c r="EN784" s="4"/>
      <c r="EO784" s="4" t="s">
        <v>3</v>
      </c>
      <c r="EP784" s="4"/>
      <c r="EQ784" s="4">
        <v>0</v>
      </c>
      <c r="ER784" s="4">
        <v>16.64</v>
      </c>
      <c r="ES784" s="4">
        <v>16.64</v>
      </c>
      <c r="ET784" s="4">
        <v>0</v>
      </c>
      <c r="EU784" s="4">
        <v>0</v>
      </c>
      <c r="EV784" s="4">
        <v>0</v>
      </c>
      <c r="EW784" s="4">
        <v>0</v>
      </c>
      <c r="EX784" s="4">
        <v>0</v>
      </c>
      <c r="EY784" s="4">
        <v>0</v>
      </c>
      <c r="EZ784" s="4"/>
      <c r="FA784" s="4"/>
      <c r="FB784" s="4"/>
      <c r="FC784" s="4"/>
      <c r="FD784" s="4"/>
      <c r="FE784" s="4"/>
      <c r="FF784" s="4"/>
      <c r="FG784" s="4"/>
      <c r="FH784" s="4"/>
      <c r="FI784" s="4"/>
      <c r="FJ784" s="4"/>
      <c r="FK784" s="4"/>
      <c r="FL784" s="4"/>
      <c r="FM784" s="4"/>
      <c r="FN784" s="4"/>
      <c r="FO784" s="4"/>
      <c r="FP784" s="4"/>
      <c r="FQ784" s="4">
        <v>0</v>
      </c>
      <c r="FR784" s="4">
        <v>0</v>
      </c>
      <c r="FS784" s="4">
        <v>0</v>
      </c>
      <c r="FT784" s="4"/>
      <c r="FU784" s="4"/>
      <c r="FV784" s="4"/>
      <c r="FW784" s="4"/>
      <c r="FX784" s="4">
        <v>0</v>
      </c>
      <c r="FY784" s="4">
        <v>0</v>
      </c>
      <c r="FZ784" s="4"/>
      <c r="GA784" s="4" t="s">
        <v>3</v>
      </c>
      <c r="GB784" s="4"/>
      <c r="GC784" s="4"/>
      <c r="GD784" s="4">
        <v>1</v>
      </c>
      <c r="GE784" s="4"/>
      <c r="GF784" s="4">
        <v>1435531456</v>
      </c>
      <c r="GG784" s="4">
        <v>2</v>
      </c>
      <c r="GH784" s="4">
        <v>1</v>
      </c>
      <c r="GI784" s="4">
        <v>2</v>
      </c>
      <c r="GJ784" s="4">
        <v>0</v>
      </c>
      <c r="GK784" s="4">
        <v>0</v>
      </c>
      <c r="GL784" s="4">
        <f t="shared" si="984"/>
        <v>0</v>
      </c>
      <c r="GM784" s="4">
        <f t="shared" si="985"/>
        <v>3491.07</v>
      </c>
      <c r="GN784" s="4">
        <f t="shared" si="1019"/>
        <v>0</v>
      </c>
      <c r="GO784" s="4">
        <f t="shared" si="987"/>
        <v>3491.07</v>
      </c>
      <c r="GP784" s="4">
        <f t="shared" si="988"/>
        <v>0</v>
      </c>
      <c r="GQ784" s="4"/>
      <c r="GR784" s="4">
        <v>0</v>
      </c>
      <c r="GS784" s="4">
        <v>0</v>
      </c>
      <c r="GT784" s="4">
        <v>0</v>
      </c>
      <c r="GU784" s="4" t="s">
        <v>3</v>
      </c>
      <c r="GV784" s="4">
        <f t="shared" si="989"/>
        <v>0</v>
      </c>
      <c r="GW784" s="4">
        <v>1</v>
      </c>
      <c r="GX784" s="4">
        <f t="shared" si="990"/>
        <v>0</v>
      </c>
      <c r="GY784" s="4"/>
      <c r="GZ784" s="4"/>
      <c r="HA784" s="4">
        <v>0</v>
      </c>
      <c r="HB784" s="4">
        <v>0</v>
      </c>
      <c r="HC784" s="4">
        <f t="shared" si="991"/>
        <v>0</v>
      </c>
      <c r="HD784" s="4"/>
      <c r="HE784" s="4" t="s">
        <v>3</v>
      </c>
      <c r="HF784" s="4" t="s">
        <v>3</v>
      </c>
      <c r="HG784" s="4"/>
      <c r="HH784" s="4"/>
      <c r="HI784" s="4"/>
      <c r="HJ784" s="4"/>
      <c r="HK784" s="4"/>
      <c r="HL784" s="4"/>
      <c r="HM784" s="4" t="s">
        <v>3</v>
      </c>
      <c r="HN784" s="4" t="s">
        <v>3</v>
      </c>
      <c r="HO784" s="4" t="s">
        <v>3</v>
      </c>
      <c r="HP784" s="4" t="s">
        <v>3</v>
      </c>
      <c r="HQ784" s="4" t="s">
        <v>3</v>
      </c>
      <c r="HR784" s="4"/>
      <c r="HS784" s="4">
        <v>0</v>
      </c>
      <c r="HT784" s="4"/>
      <c r="HU784" s="4"/>
      <c r="HV784" s="4"/>
      <c r="HW784" s="4"/>
      <c r="HX784" s="4"/>
      <c r="HY784" s="4"/>
      <c r="HZ784" s="4"/>
      <c r="IA784" s="4"/>
      <c r="IB784" s="4"/>
      <c r="IC784" s="4"/>
      <c r="ID784" s="4"/>
      <c r="IE784" s="4"/>
      <c r="IF784" s="4"/>
      <c r="IG784" s="4"/>
      <c r="IH784" s="4"/>
      <c r="II784" s="4"/>
      <c r="IJ784" s="4"/>
      <c r="IK784" s="4">
        <v>0</v>
      </c>
      <c r="IL784" s="4"/>
      <c r="IM784" s="4"/>
      <c r="IN784" s="4"/>
      <c r="IO784" s="4"/>
      <c r="IP784" s="4"/>
      <c r="IQ784" s="4"/>
      <c r="IR784" s="4"/>
      <c r="IS784" s="4"/>
      <c r="IT784" s="4"/>
      <c r="IU784" s="4"/>
    </row>
    <row r="786" spans="1:206" ht="13" x14ac:dyDescent="0.3">
      <c r="A786" s="5">
        <v>51</v>
      </c>
      <c r="B786" s="5">
        <f>B713</f>
        <v>1</v>
      </c>
      <c r="C786" s="5">
        <f>A713</f>
        <v>4</v>
      </c>
      <c r="D786" s="5">
        <f>ROW(A713)</f>
        <v>713</v>
      </c>
      <c r="E786" s="5"/>
      <c r="F786" s="5" t="str">
        <f>IF(F713&lt;&gt;"",F713,"")</f>
        <v>8</v>
      </c>
      <c r="G786" s="5" t="str">
        <f>IF(G713&lt;&gt;"",G713,"")</f>
        <v>Материалы</v>
      </c>
      <c r="H786" s="5">
        <v>0</v>
      </c>
      <c r="I786" s="5"/>
      <c r="J786" s="5"/>
      <c r="K786" s="5"/>
      <c r="L786" s="5"/>
      <c r="M786" s="5"/>
      <c r="N786" s="5"/>
      <c r="O786" s="5">
        <f t="shared" ref="O786:T786" si="1020">ROUND(AB786,2)</f>
        <v>260868.65</v>
      </c>
      <c r="P786" s="5">
        <f t="shared" si="1020"/>
        <v>207913.77</v>
      </c>
      <c r="Q786" s="5">
        <f t="shared" si="1020"/>
        <v>12336.9</v>
      </c>
      <c r="R786" s="5">
        <f t="shared" si="1020"/>
        <v>3364.32</v>
      </c>
      <c r="S786" s="5">
        <f t="shared" si="1020"/>
        <v>40617.980000000003</v>
      </c>
      <c r="T786" s="5">
        <f t="shared" si="1020"/>
        <v>0</v>
      </c>
      <c r="U786" s="5">
        <f>AH786</f>
        <v>3190.5186412079997</v>
      </c>
      <c r="V786" s="5">
        <f>AI786</f>
        <v>0</v>
      </c>
      <c r="W786" s="5">
        <f>ROUND(AJ786,2)</f>
        <v>0</v>
      </c>
      <c r="X786" s="5">
        <f>ROUND(AK786,2)</f>
        <v>42609.68</v>
      </c>
      <c r="Y786" s="5">
        <f>ROUND(AL786,2)</f>
        <v>22431.919999999998</v>
      </c>
      <c r="Z786" s="5"/>
      <c r="AA786" s="5"/>
      <c r="AB786" s="5">
        <f>ROUND(SUMIF(AA717:AA784,"=54971259",O717:O784),2)</f>
        <v>260868.65</v>
      </c>
      <c r="AC786" s="5">
        <f>ROUND(SUMIF(AA717:AA784,"=54971259",P717:P784),2)</f>
        <v>207913.77</v>
      </c>
      <c r="AD786" s="5">
        <f>ROUND(SUMIF(AA717:AA784,"=54971259",Q717:Q784),2)</f>
        <v>12336.9</v>
      </c>
      <c r="AE786" s="5">
        <f>ROUND(SUMIF(AA717:AA784,"=54971259",R717:R784),2)</f>
        <v>3364.32</v>
      </c>
      <c r="AF786" s="5">
        <f>ROUND(SUMIF(AA717:AA784,"=54971259",S717:S784),2)</f>
        <v>40617.980000000003</v>
      </c>
      <c r="AG786" s="5">
        <f>ROUND(SUMIF(AA717:AA784,"=54971259",T717:T784),2)</f>
        <v>0</v>
      </c>
      <c r="AH786" s="5">
        <f>SUMIF(AA717:AA784,"=54971259",U717:U784)</f>
        <v>3190.5186412079997</v>
      </c>
      <c r="AI786" s="5">
        <f>SUMIF(AA717:AA784,"=54971259",V717:V784)</f>
        <v>0</v>
      </c>
      <c r="AJ786" s="5">
        <f>ROUND(SUMIF(AA717:AA784,"=54971259",W717:W784),2)</f>
        <v>0</v>
      </c>
      <c r="AK786" s="5">
        <f>ROUND(SUMIF(AA717:AA784,"=54971259",X717:X784),2)</f>
        <v>42609.68</v>
      </c>
      <c r="AL786" s="5">
        <f>ROUND(SUMIF(AA717:AA784,"=54971259",Y717:Y784),2)</f>
        <v>22431.919999999998</v>
      </c>
      <c r="AM786" s="5"/>
      <c r="AN786" s="5"/>
      <c r="AO786" s="5">
        <f t="shared" ref="AO786:BD786" si="1021">ROUND(BX786,2)</f>
        <v>0</v>
      </c>
      <c r="AP786" s="5">
        <f t="shared" si="1021"/>
        <v>0</v>
      </c>
      <c r="AQ786" s="5">
        <f t="shared" si="1021"/>
        <v>0</v>
      </c>
      <c r="AR786" s="5">
        <f t="shared" si="1021"/>
        <v>325910.25</v>
      </c>
      <c r="AS786" s="5">
        <f t="shared" si="1021"/>
        <v>5910.05</v>
      </c>
      <c r="AT786" s="5">
        <f t="shared" si="1021"/>
        <v>320000.2</v>
      </c>
      <c r="AU786" s="5">
        <f t="shared" si="1021"/>
        <v>0</v>
      </c>
      <c r="AV786" s="5">
        <f t="shared" si="1021"/>
        <v>207913.77</v>
      </c>
      <c r="AW786" s="5">
        <f t="shared" si="1021"/>
        <v>207913.77</v>
      </c>
      <c r="AX786" s="5">
        <f t="shared" si="1021"/>
        <v>0</v>
      </c>
      <c r="AY786" s="5">
        <f t="shared" si="1021"/>
        <v>207913.77</v>
      </c>
      <c r="AZ786" s="5">
        <f t="shared" si="1021"/>
        <v>0</v>
      </c>
      <c r="BA786" s="5">
        <f t="shared" si="1021"/>
        <v>0</v>
      </c>
      <c r="BB786" s="5">
        <f t="shared" si="1021"/>
        <v>0</v>
      </c>
      <c r="BC786" s="5">
        <f t="shared" si="1021"/>
        <v>0</v>
      </c>
      <c r="BD786" s="5">
        <f t="shared" si="1021"/>
        <v>0</v>
      </c>
      <c r="BE786" s="5"/>
      <c r="BF786" s="5"/>
      <c r="BG786" s="5"/>
      <c r="BH786" s="5"/>
      <c r="BI786" s="5"/>
      <c r="BJ786" s="5"/>
      <c r="BK786" s="5"/>
      <c r="BL786" s="5"/>
      <c r="BM786" s="5"/>
      <c r="BN786" s="5"/>
      <c r="BO786" s="5"/>
      <c r="BP786" s="5"/>
      <c r="BQ786" s="5"/>
      <c r="BR786" s="5"/>
      <c r="BS786" s="5"/>
      <c r="BT786" s="5"/>
      <c r="BU786" s="5"/>
      <c r="BV786" s="5"/>
      <c r="BW786" s="5"/>
      <c r="BX786" s="5">
        <f>ROUND(SUMIF(AA717:AA784,"=54971259",FQ717:FQ784),2)</f>
        <v>0</v>
      </c>
      <c r="BY786" s="5">
        <f>ROUND(SUMIF(AA717:AA784,"=54971259",FR717:FR784),2)</f>
        <v>0</v>
      </c>
      <c r="BZ786" s="5">
        <f>ROUND(SUMIF(AA717:AA784,"=54971259",GL717:GL784),2)</f>
        <v>0</v>
      </c>
      <c r="CA786" s="5">
        <f>ROUND(SUMIF(AA717:AA784,"=54971259",GM717:GM784),2)</f>
        <v>325910.25</v>
      </c>
      <c r="CB786" s="5">
        <f>ROUND(SUMIF(AA717:AA784,"=54971259",GN717:GN784),2)</f>
        <v>5910.05</v>
      </c>
      <c r="CC786" s="5">
        <f>ROUND(SUMIF(AA717:AA784,"=54971259",GO717:GO784),2)</f>
        <v>320000.2</v>
      </c>
      <c r="CD786" s="5">
        <f>ROUND(SUMIF(AA717:AA784,"=54971259",GP717:GP784),2)</f>
        <v>0</v>
      </c>
      <c r="CE786" s="5">
        <f>AC786-BX786</f>
        <v>207913.77</v>
      </c>
      <c r="CF786" s="5">
        <f>AC786-BY786</f>
        <v>207913.77</v>
      </c>
      <c r="CG786" s="5">
        <f>BX786-BZ786</f>
        <v>0</v>
      </c>
      <c r="CH786" s="5">
        <f>AC786-BX786-BY786+BZ786</f>
        <v>207913.77</v>
      </c>
      <c r="CI786" s="5">
        <f>BY786-BZ786</f>
        <v>0</v>
      </c>
      <c r="CJ786" s="5">
        <f>ROUND(SUMIF(AA717:AA784,"=54971259",GX717:GX784),2)</f>
        <v>0</v>
      </c>
      <c r="CK786" s="5">
        <f>ROUND(SUMIF(AA717:AA784,"=54971259",GY717:GY784),2)</f>
        <v>0</v>
      </c>
      <c r="CL786" s="5">
        <f>ROUND(SUMIF(AA717:AA784,"=54971259",GZ717:GZ784),2)</f>
        <v>0</v>
      </c>
      <c r="CM786" s="5">
        <f>ROUND(SUMIF(AA717:AA784,"=54971259",HD717:HD784),2)</f>
        <v>0</v>
      </c>
      <c r="CN786" s="5"/>
      <c r="CO786" s="5"/>
      <c r="CP786" s="5"/>
      <c r="CQ786" s="5"/>
      <c r="CR786" s="5"/>
      <c r="CS786" s="5"/>
      <c r="CT786" s="5"/>
      <c r="CU786" s="5"/>
      <c r="CV786" s="5"/>
      <c r="CW786" s="5"/>
      <c r="CX786" s="5"/>
      <c r="CY786" s="5"/>
      <c r="CZ786" s="5"/>
      <c r="DA786" s="5"/>
      <c r="DB786" s="5"/>
      <c r="DC786" s="5"/>
      <c r="DD786" s="5"/>
      <c r="DE786" s="5"/>
      <c r="DF786" s="5"/>
      <c r="DG786" s="6">
        <f t="shared" ref="DG786:DL786" si="1022">ROUND(DT786,2)</f>
        <v>3625715.2</v>
      </c>
      <c r="DH786" s="6">
        <f t="shared" si="1022"/>
        <v>1046237.48</v>
      </c>
      <c r="DI786" s="6">
        <f t="shared" si="1022"/>
        <v>290654.53999999998</v>
      </c>
      <c r="DJ786" s="6">
        <f t="shared" si="1022"/>
        <v>189579.44</v>
      </c>
      <c r="DK786" s="6">
        <f t="shared" si="1022"/>
        <v>2288823.1800000002</v>
      </c>
      <c r="DL786" s="6">
        <f t="shared" si="1022"/>
        <v>0</v>
      </c>
      <c r="DM786" s="6">
        <f>DZ786</f>
        <v>3190.5186412079997</v>
      </c>
      <c r="DN786" s="6">
        <f>EA786</f>
        <v>0</v>
      </c>
      <c r="DO786" s="6">
        <f>ROUND(EB786,2)</f>
        <v>0</v>
      </c>
      <c r="DP786" s="6">
        <f>ROUND(EC786,2)</f>
        <v>2401055.5299999998</v>
      </c>
      <c r="DQ786" s="6">
        <f>ROUND(ED786,2)</f>
        <v>1264039.52</v>
      </c>
      <c r="DR786" s="6"/>
      <c r="DS786" s="6"/>
      <c r="DT786" s="6">
        <f>ROUND(SUMIF(AA717:AA784,"=55890823",O717:O784),2)</f>
        <v>3625715.2</v>
      </c>
      <c r="DU786" s="6">
        <f>ROUND(SUMIF(AA717:AA784,"=55890823",P717:P784),2)</f>
        <v>1046237.48</v>
      </c>
      <c r="DV786" s="6">
        <f>ROUND(SUMIF(AA717:AA784,"=55890823",Q717:Q784),2)</f>
        <v>290654.53999999998</v>
      </c>
      <c r="DW786" s="6">
        <f>ROUND(SUMIF(AA717:AA784,"=55890823",R717:R784),2)</f>
        <v>189579.44</v>
      </c>
      <c r="DX786" s="6">
        <f>ROUND(SUMIF(AA717:AA784,"=55890823",S717:S784),2)</f>
        <v>2288823.1800000002</v>
      </c>
      <c r="DY786" s="6">
        <f>ROUND(SUMIF(AA717:AA784,"=55890823",T717:T784),2)</f>
        <v>0</v>
      </c>
      <c r="DZ786" s="6">
        <f>SUMIF(AA717:AA784,"=55890823",U717:U784)</f>
        <v>3190.5186412079997</v>
      </c>
      <c r="EA786" s="6">
        <f>SUMIF(AA717:AA784,"=55890823",V717:V784)</f>
        <v>0</v>
      </c>
      <c r="EB786" s="6">
        <f>ROUND(SUMIF(AA717:AA784,"=55890823",W717:W784),2)</f>
        <v>0</v>
      </c>
      <c r="EC786" s="6">
        <f>ROUND(SUMIF(AA717:AA784,"=55890823",X717:X784),2)</f>
        <v>2401055.5299999998</v>
      </c>
      <c r="ED786" s="6">
        <f>ROUND(SUMIF(AA717:AA784,"=55890823",Y717:Y784),2)</f>
        <v>1264039.52</v>
      </c>
      <c r="EE786" s="6"/>
      <c r="EF786" s="6"/>
      <c r="EG786" s="6">
        <f t="shared" ref="EG786:EV786" si="1023">ROUND(FP786,2)</f>
        <v>0</v>
      </c>
      <c r="EH786" s="6">
        <f t="shared" si="1023"/>
        <v>0</v>
      </c>
      <c r="EI786" s="6">
        <f t="shared" si="1023"/>
        <v>0</v>
      </c>
      <c r="EJ786" s="6">
        <f t="shared" si="1023"/>
        <v>7290810.25</v>
      </c>
      <c r="EK786" s="6">
        <f t="shared" si="1023"/>
        <v>91482.15</v>
      </c>
      <c r="EL786" s="6">
        <f t="shared" si="1023"/>
        <v>7199328.0999999996</v>
      </c>
      <c r="EM786" s="6">
        <f t="shared" si="1023"/>
        <v>0</v>
      </c>
      <c r="EN786" s="6">
        <f t="shared" si="1023"/>
        <v>1046237.48</v>
      </c>
      <c r="EO786" s="6">
        <f t="shared" si="1023"/>
        <v>1046237.48</v>
      </c>
      <c r="EP786" s="6">
        <f t="shared" si="1023"/>
        <v>0</v>
      </c>
      <c r="EQ786" s="6">
        <f t="shared" si="1023"/>
        <v>1046237.48</v>
      </c>
      <c r="ER786" s="6">
        <f t="shared" si="1023"/>
        <v>0</v>
      </c>
      <c r="ES786" s="6">
        <f t="shared" si="1023"/>
        <v>0</v>
      </c>
      <c r="ET786" s="6">
        <f t="shared" si="1023"/>
        <v>0</v>
      </c>
      <c r="EU786" s="6">
        <f t="shared" si="1023"/>
        <v>0</v>
      </c>
      <c r="EV786" s="6">
        <f t="shared" si="1023"/>
        <v>0</v>
      </c>
      <c r="EW786" s="6"/>
      <c r="EX786" s="6"/>
      <c r="EY786" s="6"/>
      <c r="EZ786" s="6"/>
      <c r="FA786" s="6"/>
      <c r="FB786" s="6"/>
      <c r="FC786" s="6"/>
      <c r="FD786" s="6"/>
      <c r="FE786" s="6"/>
      <c r="FF786" s="6"/>
      <c r="FG786" s="6"/>
      <c r="FH786" s="6"/>
      <c r="FI786" s="6"/>
      <c r="FJ786" s="6"/>
      <c r="FK786" s="6"/>
      <c r="FL786" s="6"/>
      <c r="FM786" s="6"/>
      <c r="FN786" s="6"/>
      <c r="FO786" s="6"/>
      <c r="FP786" s="6">
        <f>ROUND(SUMIF(AA717:AA784,"=55890823",FQ717:FQ784),2)</f>
        <v>0</v>
      </c>
      <c r="FQ786" s="6">
        <f>ROUND(SUMIF(AA717:AA784,"=55890823",FR717:FR784),2)</f>
        <v>0</v>
      </c>
      <c r="FR786" s="6">
        <f>ROUND(SUMIF(AA717:AA784,"=55890823",GL717:GL784),2)</f>
        <v>0</v>
      </c>
      <c r="FS786" s="6">
        <f>ROUND(SUMIF(AA717:AA784,"=55890823",GM717:GM784),2)</f>
        <v>7290810.25</v>
      </c>
      <c r="FT786" s="6">
        <f>ROUND(SUMIF(AA717:AA784,"=55890823",GN717:GN784),2)</f>
        <v>91482.15</v>
      </c>
      <c r="FU786" s="6">
        <f>ROUND(SUMIF(AA717:AA784,"=55890823",GO717:GO784),2)</f>
        <v>7199328.0999999996</v>
      </c>
      <c r="FV786" s="6">
        <f>ROUND(SUMIF(AA717:AA784,"=55890823",GP717:GP784),2)</f>
        <v>0</v>
      </c>
      <c r="FW786" s="6">
        <f>DU786-FP786</f>
        <v>1046237.48</v>
      </c>
      <c r="FX786" s="6">
        <f>DU786-FQ786</f>
        <v>1046237.48</v>
      </c>
      <c r="FY786" s="6">
        <f>FP786-FR786</f>
        <v>0</v>
      </c>
      <c r="FZ786" s="6">
        <f>DU786-FP786-FQ786+FR786</f>
        <v>1046237.48</v>
      </c>
      <c r="GA786" s="6">
        <f>FQ786-FR786</f>
        <v>0</v>
      </c>
      <c r="GB786" s="6">
        <f>ROUND(SUMIF(AA717:AA784,"=55890823",GX717:GX784),2)</f>
        <v>0</v>
      </c>
      <c r="GC786" s="6">
        <f>ROUND(SUMIF(AA717:AA784,"=55890823",GY717:GY784),2)</f>
        <v>0</v>
      </c>
      <c r="GD786" s="6">
        <f>ROUND(SUMIF(AA717:AA784,"=55890823",GZ717:GZ784),2)</f>
        <v>0</v>
      </c>
      <c r="GE786" s="6">
        <f>ROUND(SUMIF(AA717:AA784,"=55890823",HD717:HD784),2)</f>
        <v>0</v>
      </c>
      <c r="GF786" s="6"/>
      <c r="GG786" s="6"/>
      <c r="GH786" s="6"/>
      <c r="GI786" s="6"/>
      <c r="GJ786" s="6"/>
      <c r="GK786" s="6"/>
      <c r="GL786" s="6"/>
      <c r="GM786" s="6"/>
      <c r="GN786" s="6"/>
      <c r="GO786" s="6"/>
      <c r="GP786" s="6"/>
      <c r="GQ786" s="6"/>
      <c r="GR786" s="6"/>
      <c r="GS786" s="6"/>
      <c r="GT786" s="6"/>
      <c r="GU786" s="6"/>
      <c r="GV786" s="6"/>
      <c r="GW786" s="6"/>
      <c r="GX786" s="6">
        <v>0</v>
      </c>
    </row>
    <row r="788" spans="1:206" ht="13" x14ac:dyDescent="0.3">
      <c r="A788" s="7">
        <v>50</v>
      </c>
      <c r="B788" s="7">
        <v>0</v>
      </c>
      <c r="C788" s="7">
        <v>0</v>
      </c>
      <c r="D788" s="7">
        <v>1</v>
      </c>
      <c r="E788" s="7">
        <v>201</v>
      </c>
      <c r="F788" s="7">
        <f>ROUND(Source!O786,O788)</f>
        <v>260868.65</v>
      </c>
      <c r="G788" s="7" t="s">
        <v>162</v>
      </c>
      <c r="H788" s="7" t="s">
        <v>163</v>
      </c>
      <c r="I788" s="7"/>
      <c r="J788" s="7"/>
      <c r="K788" s="7">
        <v>201</v>
      </c>
      <c r="L788" s="7">
        <v>1</v>
      </c>
      <c r="M788" s="7">
        <v>3</v>
      </c>
      <c r="N788" s="7" t="s">
        <v>3</v>
      </c>
      <c r="O788" s="7">
        <v>2</v>
      </c>
      <c r="P788" s="7">
        <f>ROUND(Source!DG786,O788)</f>
        <v>3625715.2</v>
      </c>
      <c r="Q788" s="7"/>
      <c r="R788" s="7"/>
      <c r="S788" s="7"/>
      <c r="T788" s="7"/>
      <c r="U788" s="7"/>
      <c r="V788" s="7"/>
      <c r="W788" s="7">
        <v>260868.65</v>
      </c>
      <c r="X788" s="7">
        <v>1</v>
      </c>
      <c r="Y788" s="7">
        <v>260868.65</v>
      </c>
      <c r="Z788" s="7">
        <v>3625715.2</v>
      </c>
      <c r="AA788" s="7">
        <v>1</v>
      </c>
      <c r="AB788" s="7">
        <v>3625715.2</v>
      </c>
    </row>
    <row r="789" spans="1:206" ht="13" x14ac:dyDescent="0.3">
      <c r="A789" s="7">
        <v>50</v>
      </c>
      <c r="B789" s="7">
        <v>0</v>
      </c>
      <c r="C789" s="7">
        <v>0</v>
      </c>
      <c r="D789" s="7">
        <v>1</v>
      </c>
      <c r="E789" s="7">
        <v>202</v>
      </c>
      <c r="F789" s="7">
        <f>ROUND(Source!P786,O789)</f>
        <v>207913.77</v>
      </c>
      <c r="G789" s="7" t="s">
        <v>164</v>
      </c>
      <c r="H789" s="7" t="s">
        <v>165</v>
      </c>
      <c r="I789" s="7"/>
      <c r="J789" s="7"/>
      <c r="K789" s="7">
        <v>202</v>
      </c>
      <c r="L789" s="7">
        <v>2</v>
      </c>
      <c r="M789" s="7">
        <v>3</v>
      </c>
      <c r="N789" s="7" t="s">
        <v>3</v>
      </c>
      <c r="O789" s="7">
        <v>2</v>
      </c>
      <c r="P789" s="7">
        <f>ROUND(Source!DH786,O789)</f>
        <v>1046237.48</v>
      </c>
      <c r="Q789" s="7"/>
      <c r="R789" s="7"/>
      <c r="S789" s="7"/>
      <c r="T789" s="7"/>
      <c r="U789" s="7"/>
      <c r="V789" s="7"/>
      <c r="W789" s="7">
        <v>207913.77</v>
      </c>
      <c r="X789" s="7">
        <v>1</v>
      </c>
      <c r="Y789" s="7">
        <v>207913.77</v>
      </c>
      <c r="Z789" s="7">
        <v>1046237.48</v>
      </c>
      <c r="AA789" s="7">
        <v>1</v>
      </c>
      <c r="AB789" s="7">
        <v>1046237.48</v>
      </c>
    </row>
    <row r="790" spans="1:206" ht="13" x14ac:dyDescent="0.3">
      <c r="A790" s="7">
        <v>50</v>
      </c>
      <c r="B790" s="7">
        <v>0</v>
      </c>
      <c r="C790" s="7">
        <v>0</v>
      </c>
      <c r="D790" s="7">
        <v>1</v>
      </c>
      <c r="E790" s="7">
        <v>222</v>
      </c>
      <c r="F790" s="7">
        <f>ROUND(Source!AO786,O790)</f>
        <v>0</v>
      </c>
      <c r="G790" s="7" t="s">
        <v>166</v>
      </c>
      <c r="H790" s="7" t="s">
        <v>167</v>
      </c>
      <c r="I790" s="7"/>
      <c r="J790" s="7"/>
      <c r="K790" s="7">
        <v>222</v>
      </c>
      <c r="L790" s="7">
        <v>3</v>
      </c>
      <c r="M790" s="7">
        <v>3</v>
      </c>
      <c r="N790" s="7" t="s">
        <v>3</v>
      </c>
      <c r="O790" s="7">
        <v>2</v>
      </c>
      <c r="P790" s="7">
        <f>ROUND(Source!EG786,O790)</f>
        <v>0</v>
      </c>
      <c r="Q790" s="7"/>
      <c r="R790" s="7"/>
      <c r="S790" s="7"/>
      <c r="T790" s="7"/>
      <c r="U790" s="7"/>
      <c r="V790" s="7"/>
      <c r="W790" s="7">
        <v>0</v>
      </c>
      <c r="X790" s="7">
        <v>1</v>
      </c>
      <c r="Y790" s="7">
        <v>0</v>
      </c>
      <c r="Z790" s="7">
        <v>0</v>
      </c>
      <c r="AA790" s="7">
        <v>1</v>
      </c>
      <c r="AB790" s="7">
        <v>0</v>
      </c>
    </row>
    <row r="791" spans="1:206" ht="13" x14ac:dyDescent="0.3">
      <c r="A791" s="7">
        <v>50</v>
      </c>
      <c r="B791" s="7">
        <v>0</v>
      </c>
      <c r="C791" s="7">
        <v>0</v>
      </c>
      <c r="D791" s="7">
        <v>1</v>
      </c>
      <c r="E791" s="7">
        <v>225</v>
      </c>
      <c r="F791" s="7">
        <f>ROUND(Source!AV786,O791)</f>
        <v>207913.77</v>
      </c>
      <c r="G791" s="7" t="s">
        <v>168</v>
      </c>
      <c r="H791" s="7" t="s">
        <v>169</v>
      </c>
      <c r="I791" s="7"/>
      <c r="J791" s="7"/>
      <c r="K791" s="7">
        <v>225</v>
      </c>
      <c r="L791" s="7">
        <v>4</v>
      </c>
      <c r="M791" s="7">
        <v>3</v>
      </c>
      <c r="N791" s="7" t="s">
        <v>3</v>
      </c>
      <c r="O791" s="7">
        <v>2</v>
      </c>
      <c r="P791" s="7">
        <f>ROUND(Source!EN786,O791)</f>
        <v>1046237.48</v>
      </c>
      <c r="Q791" s="7"/>
      <c r="R791" s="7"/>
      <c r="S791" s="7"/>
      <c r="T791" s="7"/>
      <c r="U791" s="7"/>
      <c r="V791" s="7"/>
      <c r="W791" s="7">
        <v>207913.77</v>
      </c>
      <c r="X791" s="7">
        <v>1</v>
      </c>
      <c r="Y791" s="7">
        <v>207913.77</v>
      </c>
      <c r="Z791" s="7">
        <v>1046237.48</v>
      </c>
      <c r="AA791" s="7">
        <v>1</v>
      </c>
      <c r="AB791" s="7">
        <v>1046237.48</v>
      </c>
    </row>
    <row r="792" spans="1:206" ht="13" x14ac:dyDescent="0.3">
      <c r="A792" s="7">
        <v>50</v>
      </c>
      <c r="B792" s="7">
        <v>0</v>
      </c>
      <c r="C792" s="7">
        <v>0</v>
      </c>
      <c r="D792" s="7">
        <v>1</v>
      </c>
      <c r="E792" s="7">
        <v>226</v>
      </c>
      <c r="F792" s="7">
        <f>ROUND(Source!AW786,O792)</f>
        <v>207913.77</v>
      </c>
      <c r="G792" s="7" t="s">
        <v>170</v>
      </c>
      <c r="H792" s="7" t="s">
        <v>171</v>
      </c>
      <c r="I792" s="7"/>
      <c r="J792" s="7"/>
      <c r="K792" s="7">
        <v>226</v>
      </c>
      <c r="L792" s="7">
        <v>5</v>
      </c>
      <c r="M792" s="7">
        <v>3</v>
      </c>
      <c r="N792" s="7" t="s">
        <v>3</v>
      </c>
      <c r="O792" s="7">
        <v>2</v>
      </c>
      <c r="P792" s="7">
        <f>ROUND(Source!EO786,O792)</f>
        <v>1046237.48</v>
      </c>
      <c r="Q792" s="7"/>
      <c r="R792" s="7"/>
      <c r="S792" s="7"/>
      <c r="T792" s="7"/>
      <c r="U792" s="7"/>
      <c r="V792" s="7"/>
      <c r="W792" s="7">
        <v>207913.77</v>
      </c>
      <c r="X792" s="7">
        <v>1</v>
      </c>
      <c r="Y792" s="7">
        <v>207913.77</v>
      </c>
      <c r="Z792" s="7">
        <v>1046237.48</v>
      </c>
      <c r="AA792" s="7">
        <v>1</v>
      </c>
      <c r="AB792" s="7">
        <v>1046237.48</v>
      </c>
    </row>
    <row r="793" spans="1:206" ht="13" x14ac:dyDescent="0.3">
      <c r="A793" s="7">
        <v>50</v>
      </c>
      <c r="B793" s="7">
        <v>0</v>
      </c>
      <c r="C793" s="7">
        <v>0</v>
      </c>
      <c r="D793" s="7">
        <v>1</v>
      </c>
      <c r="E793" s="7">
        <v>227</v>
      </c>
      <c r="F793" s="7">
        <f>ROUND(Source!AX786,O793)</f>
        <v>0</v>
      </c>
      <c r="G793" s="7" t="s">
        <v>172</v>
      </c>
      <c r="H793" s="7" t="s">
        <v>173</v>
      </c>
      <c r="I793" s="7"/>
      <c r="J793" s="7"/>
      <c r="K793" s="7">
        <v>227</v>
      </c>
      <c r="L793" s="7">
        <v>6</v>
      </c>
      <c r="M793" s="7">
        <v>3</v>
      </c>
      <c r="N793" s="7" t="s">
        <v>3</v>
      </c>
      <c r="O793" s="7">
        <v>2</v>
      </c>
      <c r="P793" s="7">
        <f>ROUND(Source!EP786,O793)</f>
        <v>0</v>
      </c>
      <c r="Q793" s="7"/>
      <c r="R793" s="7"/>
      <c r="S793" s="7"/>
      <c r="T793" s="7"/>
      <c r="U793" s="7"/>
      <c r="V793" s="7"/>
      <c r="W793" s="7">
        <v>0</v>
      </c>
      <c r="X793" s="7">
        <v>1</v>
      </c>
      <c r="Y793" s="7">
        <v>0</v>
      </c>
      <c r="Z793" s="7">
        <v>0</v>
      </c>
      <c r="AA793" s="7">
        <v>1</v>
      </c>
      <c r="AB793" s="7">
        <v>0</v>
      </c>
    </row>
    <row r="794" spans="1:206" ht="13" x14ac:dyDescent="0.3">
      <c r="A794" s="7">
        <v>50</v>
      </c>
      <c r="B794" s="7">
        <v>0</v>
      </c>
      <c r="C794" s="7">
        <v>0</v>
      </c>
      <c r="D794" s="7">
        <v>1</v>
      </c>
      <c r="E794" s="7">
        <v>228</v>
      </c>
      <c r="F794" s="7">
        <f>ROUND(Source!AY786,O794)</f>
        <v>207913.77</v>
      </c>
      <c r="G794" s="7" t="s">
        <v>174</v>
      </c>
      <c r="H794" s="7" t="s">
        <v>175</v>
      </c>
      <c r="I794" s="7"/>
      <c r="J794" s="7"/>
      <c r="K794" s="7">
        <v>228</v>
      </c>
      <c r="L794" s="7">
        <v>7</v>
      </c>
      <c r="M794" s="7">
        <v>3</v>
      </c>
      <c r="N794" s="7" t="s">
        <v>3</v>
      </c>
      <c r="O794" s="7">
        <v>2</v>
      </c>
      <c r="P794" s="7">
        <f>ROUND(Source!EQ786,O794)</f>
        <v>1046237.48</v>
      </c>
      <c r="Q794" s="7"/>
      <c r="R794" s="7"/>
      <c r="S794" s="7"/>
      <c r="T794" s="7"/>
      <c r="U794" s="7"/>
      <c r="V794" s="7"/>
      <c r="W794" s="7">
        <v>207913.77</v>
      </c>
      <c r="X794" s="7">
        <v>1</v>
      </c>
      <c r="Y794" s="7">
        <v>207913.77</v>
      </c>
      <c r="Z794" s="7">
        <v>1046237.48</v>
      </c>
      <c r="AA794" s="7">
        <v>1</v>
      </c>
      <c r="AB794" s="7">
        <v>1046237.48</v>
      </c>
    </row>
    <row r="795" spans="1:206" ht="13" x14ac:dyDescent="0.3">
      <c r="A795" s="7">
        <v>50</v>
      </c>
      <c r="B795" s="7">
        <v>0</v>
      </c>
      <c r="C795" s="7">
        <v>0</v>
      </c>
      <c r="D795" s="7">
        <v>1</v>
      </c>
      <c r="E795" s="7">
        <v>216</v>
      </c>
      <c r="F795" s="7">
        <f>ROUND(Source!AP786,O795)</f>
        <v>0</v>
      </c>
      <c r="G795" s="7" t="s">
        <v>176</v>
      </c>
      <c r="H795" s="7" t="s">
        <v>177</v>
      </c>
      <c r="I795" s="7"/>
      <c r="J795" s="7"/>
      <c r="K795" s="7">
        <v>216</v>
      </c>
      <c r="L795" s="7">
        <v>8</v>
      </c>
      <c r="M795" s="7">
        <v>3</v>
      </c>
      <c r="N795" s="7" t="s">
        <v>3</v>
      </c>
      <c r="O795" s="7">
        <v>2</v>
      </c>
      <c r="P795" s="7">
        <f>ROUND(Source!EH786,O795)</f>
        <v>0</v>
      </c>
      <c r="Q795" s="7"/>
      <c r="R795" s="7"/>
      <c r="S795" s="7"/>
      <c r="T795" s="7"/>
      <c r="U795" s="7"/>
      <c r="V795" s="7"/>
      <c r="W795" s="7">
        <v>0</v>
      </c>
      <c r="X795" s="7">
        <v>1</v>
      </c>
      <c r="Y795" s="7">
        <v>0</v>
      </c>
      <c r="Z795" s="7">
        <v>0</v>
      </c>
      <c r="AA795" s="7">
        <v>1</v>
      </c>
      <c r="AB795" s="7">
        <v>0</v>
      </c>
    </row>
    <row r="796" spans="1:206" ht="13" x14ac:dyDescent="0.3">
      <c r="A796" s="7">
        <v>50</v>
      </c>
      <c r="B796" s="7">
        <v>0</v>
      </c>
      <c r="C796" s="7">
        <v>0</v>
      </c>
      <c r="D796" s="7">
        <v>1</v>
      </c>
      <c r="E796" s="7">
        <v>223</v>
      </c>
      <c r="F796" s="7">
        <f>ROUND(Source!AQ786,O796)</f>
        <v>0</v>
      </c>
      <c r="G796" s="7" t="s">
        <v>178</v>
      </c>
      <c r="H796" s="7" t="s">
        <v>179</v>
      </c>
      <c r="I796" s="7"/>
      <c r="J796" s="7"/>
      <c r="K796" s="7">
        <v>223</v>
      </c>
      <c r="L796" s="7">
        <v>9</v>
      </c>
      <c r="M796" s="7">
        <v>3</v>
      </c>
      <c r="N796" s="7" t="s">
        <v>3</v>
      </c>
      <c r="O796" s="7">
        <v>2</v>
      </c>
      <c r="P796" s="7">
        <f>ROUND(Source!EI786,O796)</f>
        <v>0</v>
      </c>
      <c r="Q796" s="7"/>
      <c r="R796" s="7"/>
      <c r="S796" s="7"/>
      <c r="T796" s="7"/>
      <c r="U796" s="7"/>
      <c r="V796" s="7"/>
      <c r="W796" s="7">
        <v>0</v>
      </c>
      <c r="X796" s="7">
        <v>1</v>
      </c>
      <c r="Y796" s="7">
        <v>0</v>
      </c>
      <c r="Z796" s="7">
        <v>0</v>
      </c>
      <c r="AA796" s="7">
        <v>1</v>
      </c>
      <c r="AB796" s="7">
        <v>0</v>
      </c>
    </row>
    <row r="797" spans="1:206" ht="13" x14ac:dyDescent="0.3">
      <c r="A797" s="7">
        <v>50</v>
      </c>
      <c r="B797" s="7">
        <v>0</v>
      </c>
      <c r="C797" s="7">
        <v>0</v>
      </c>
      <c r="D797" s="7">
        <v>1</v>
      </c>
      <c r="E797" s="7">
        <v>229</v>
      </c>
      <c r="F797" s="7">
        <f>ROUND(Source!AZ786,O797)</f>
        <v>0</v>
      </c>
      <c r="G797" s="7" t="s">
        <v>180</v>
      </c>
      <c r="H797" s="7" t="s">
        <v>181</v>
      </c>
      <c r="I797" s="7"/>
      <c r="J797" s="7"/>
      <c r="K797" s="7">
        <v>229</v>
      </c>
      <c r="L797" s="7">
        <v>10</v>
      </c>
      <c r="M797" s="7">
        <v>3</v>
      </c>
      <c r="N797" s="7" t="s">
        <v>3</v>
      </c>
      <c r="O797" s="7">
        <v>2</v>
      </c>
      <c r="P797" s="7">
        <f>ROUND(Source!ER786,O797)</f>
        <v>0</v>
      </c>
      <c r="Q797" s="7"/>
      <c r="R797" s="7"/>
      <c r="S797" s="7"/>
      <c r="T797" s="7"/>
      <c r="U797" s="7"/>
      <c r="V797" s="7"/>
      <c r="W797" s="7">
        <v>0</v>
      </c>
      <c r="X797" s="7">
        <v>1</v>
      </c>
      <c r="Y797" s="7">
        <v>0</v>
      </c>
      <c r="Z797" s="7">
        <v>0</v>
      </c>
      <c r="AA797" s="7">
        <v>1</v>
      </c>
      <c r="AB797" s="7">
        <v>0</v>
      </c>
    </row>
    <row r="798" spans="1:206" ht="13" x14ac:dyDescent="0.3">
      <c r="A798" s="7">
        <v>50</v>
      </c>
      <c r="B798" s="7">
        <v>0</v>
      </c>
      <c r="C798" s="7">
        <v>0</v>
      </c>
      <c r="D798" s="7">
        <v>1</v>
      </c>
      <c r="E798" s="7">
        <v>203</v>
      </c>
      <c r="F798" s="7">
        <f>ROUND(Source!Q786,O798)</f>
        <v>12336.9</v>
      </c>
      <c r="G798" s="7" t="s">
        <v>182</v>
      </c>
      <c r="H798" s="7" t="s">
        <v>183</v>
      </c>
      <c r="I798" s="7"/>
      <c r="J798" s="7"/>
      <c r="K798" s="7">
        <v>203</v>
      </c>
      <c r="L798" s="7">
        <v>11</v>
      </c>
      <c r="M798" s="7">
        <v>3</v>
      </c>
      <c r="N798" s="7" t="s">
        <v>3</v>
      </c>
      <c r="O798" s="7">
        <v>2</v>
      </c>
      <c r="P798" s="7">
        <f>ROUND(Source!DI786,O798)</f>
        <v>290654.53999999998</v>
      </c>
      <c r="Q798" s="7"/>
      <c r="R798" s="7"/>
      <c r="S798" s="7"/>
      <c r="T798" s="7"/>
      <c r="U798" s="7"/>
      <c r="V798" s="7"/>
      <c r="W798" s="7">
        <v>12336.9</v>
      </c>
      <c r="X798" s="7">
        <v>1</v>
      </c>
      <c r="Y798" s="7">
        <v>12336.9</v>
      </c>
      <c r="Z798" s="7">
        <v>290654.53999999998</v>
      </c>
      <c r="AA798" s="7">
        <v>1</v>
      </c>
      <c r="AB798" s="7">
        <v>290654.53999999998</v>
      </c>
    </row>
    <row r="799" spans="1:206" ht="13" x14ac:dyDescent="0.3">
      <c r="A799" s="7">
        <v>50</v>
      </c>
      <c r="B799" s="7">
        <v>0</v>
      </c>
      <c r="C799" s="7">
        <v>0</v>
      </c>
      <c r="D799" s="7">
        <v>1</v>
      </c>
      <c r="E799" s="7">
        <v>231</v>
      </c>
      <c r="F799" s="7">
        <f>ROUND(Source!BB786,O799)</f>
        <v>0</v>
      </c>
      <c r="G799" s="7" t="s">
        <v>184</v>
      </c>
      <c r="H799" s="7" t="s">
        <v>185</v>
      </c>
      <c r="I799" s="7"/>
      <c r="J799" s="7"/>
      <c r="K799" s="7">
        <v>231</v>
      </c>
      <c r="L799" s="7">
        <v>12</v>
      </c>
      <c r="M799" s="7">
        <v>3</v>
      </c>
      <c r="N799" s="7" t="s">
        <v>3</v>
      </c>
      <c r="O799" s="7">
        <v>2</v>
      </c>
      <c r="P799" s="7">
        <f>ROUND(Source!ET786,O799)</f>
        <v>0</v>
      </c>
      <c r="Q799" s="7"/>
      <c r="R799" s="7"/>
      <c r="S799" s="7"/>
      <c r="T799" s="7"/>
      <c r="U799" s="7"/>
      <c r="V799" s="7"/>
      <c r="W799" s="7">
        <v>0</v>
      </c>
      <c r="X799" s="7">
        <v>1</v>
      </c>
      <c r="Y799" s="7">
        <v>0</v>
      </c>
      <c r="Z799" s="7">
        <v>0</v>
      </c>
      <c r="AA799" s="7">
        <v>1</v>
      </c>
      <c r="AB799" s="7">
        <v>0</v>
      </c>
    </row>
    <row r="800" spans="1:206" ht="13" x14ac:dyDescent="0.3">
      <c r="A800" s="7">
        <v>50</v>
      </c>
      <c r="B800" s="7">
        <v>0</v>
      </c>
      <c r="C800" s="7">
        <v>0</v>
      </c>
      <c r="D800" s="7">
        <v>1</v>
      </c>
      <c r="E800" s="7">
        <v>204</v>
      </c>
      <c r="F800" s="7">
        <f>ROUND(Source!R786,O800)</f>
        <v>3364.32</v>
      </c>
      <c r="G800" s="7" t="s">
        <v>186</v>
      </c>
      <c r="H800" s="7" t="s">
        <v>187</v>
      </c>
      <c r="I800" s="7"/>
      <c r="J800" s="7"/>
      <c r="K800" s="7">
        <v>204</v>
      </c>
      <c r="L800" s="7">
        <v>13</v>
      </c>
      <c r="M800" s="7">
        <v>3</v>
      </c>
      <c r="N800" s="7" t="s">
        <v>3</v>
      </c>
      <c r="O800" s="7">
        <v>2</v>
      </c>
      <c r="P800" s="7">
        <f>ROUND(Source!DJ786,O800)</f>
        <v>189579.44</v>
      </c>
      <c r="Q800" s="7"/>
      <c r="R800" s="7"/>
      <c r="S800" s="7"/>
      <c r="T800" s="7"/>
      <c r="U800" s="7"/>
      <c r="V800" s="7"/>
      <c r="W800" s="7">
        <v>3364.32</v>
      </c>
      <c r="X800" s="7">
        <v>1</v>
      </c>
      <c r="Y800" s="7">
        <v>3364.32</v>
      </c>
      <c r="Z800" s="7">
        <v>189579.44</v>
      </c>
      <c r="AA800" s="7">
        <v>1</v>
      </c>
      <c r="AB800" s="7">
        <v>189579.44</v>
      </c>
    </row>
    <row r="801" spans="1:88" ht="13" x14ac:dyDescent="0.3">
      <c r="A801" s="7">
        <v>50</v>
      </c>
      <c r="B801" s="7">
        <v>0</v>
      </c>
      <c r="C801" s="7">
        <v>0</v>
      </c>
      <c r="D801" s="7">
        <v>1</v>
      </c>
      <c r="E801" s="7">
        <v>205</v>
      </c>
      <c r="F801" s="7">
        <f>ROUND(Source!S786,O801)</f>
        <v>40617.980000000003</v>
      </c>
      <c r="G801" s="7" t="s">
        <v>188</v>
      </c>
      <c r="H801" s="7" t="s">
        <v>189</v>
      </c>
      <c r="I801" s="7"/>
      <c r="J801" s="7"/>
      <c r="K801" s="7">
        <v>205</v>
      </c>
      <c r="L801" s="7">
        <v>14</v>
      </c>
      <c r="M801" s="7">
        <v>3</v>
      </c>
      <c r="N801" s="7" t="s">
        <v>3</v>
      </c>
      <c r="O801" s="7">
        <v>2</v>
      </c>
      <c r="P801" s="7">
        <f>ROUND(Source!DK786,O801)</f>
        <v>2288823.1800000002</v>
      </c>
      <c r="Q801" s="7"/>
      <c r="R801" s="7"/>
      <c r="S801" s="7"/>
      <c r="T801" s="7"/>
      <c r="U801" s="7"/>
      <c r="V801" s="7"/>
      <c r="W801" s="7">
        <v>40617.980000000003</v>
      </c>
      <c r="X801" s="7">
        <v>1</v>
      </c>
      <c r="Y801" s="7">
        <v>40617.980000000003</v>
      </c>
      <c r="Z801" s="7">
        <v>2288823.1800000002</v>
      </c>
      <c r="AA801" s="7">
        <v>1</v>
      </c>
      <c r="AB801" s="7">
        <v>2288823.1800000002</v>
      </c>
    </row>
    <row r="802" spans="1:88" ht="13" x14ac:dyDescent="0.3">
      <c r="A802" s="7">
        <v>50</v>
      </c>
      <c r="B802" s="7">
        <v>0</v>
      </c>
      <c r="C802" s="7">
        <v>0</v>
      </c>
      <c r="D802" s="7">
        <v>1</v>
      </c>
      <c r="E802" s="7">
        <v>232</v>
      </c>
      <c r="F802" s="7">
        <f>ROUND(Source!BC786,O802)</f>
        <v>0</v>
      </c>
      <c r="G802" s="7" t="s">
        <v>190</v>
      </c>
      <c r="H802" s="7" t="s">
        <v>191</v>
      </c>
      <c r="I802" s="7"/>
      <c r="J802" s="7"/>
      <c r="K802" s="7">
        <v>232</v>
      </c>
      <c r="L802" s="7">
        <v>15</v>
      </c>
      <c r="M802" s="7">
        <v>3</v>
      </c>
      <c r="N802" s="7" t="s">
        <v>3</v>
      </c>
      <c r="O802" s="7">
        <v>2</v>
      </c>
      <c r="P802" s="7">
        <f>ROUND(Source!EU786,O802)</f>
        <v>0</v>
      </c>
      <c r="Q802" s="7"/>
      <c r="R802" s="7"/>
      <c r="S802" s="7"/>
      <c r="T802" s="7"/>
      <c r="U802" s="7"/>
      <c r="V802" s="7"/>
      <c r="W802" s="7">
        <v>0</v>
      </c>
      <c r="X802" s="7">
        <v>1</v>
      </c>
      <c r="Y802" s="7">
        <v>0</v>
      </c>
      <c r="Z802" s="7">
        <v>0</v>
      </c>
      <c r="AA802" s="7">
        <v>1</v>
      </c>
      <c r="AB802" s="7">
        <v>0</v>
      </c>
    </row>
    <row r="803" spans="1:88" ht="13" x14ac:dyDescent="0.3">
      <c r="A803" s="7">
        <v>50</v>
      </c>
      <c r="B803" s="7">
        <v>0</v>
      </c>
      <c r="C803" s="7">
        <v>0</v>
      </c>
      <c r="D803" s="7">
        <v>1</v>
      </c>
      <c r="E803" s="7">
        <v>214</v>
      </c>
      <c r="F803" s="7">
        <f>ROUND(Source!AS786,O803)</f>
        <v>5910.05</v>
      </c>
      <c r="G803" s="7" t="s">
        <v>192</v>
      </c>
      <c r="H803" s="7" t="s">
        <v>193</v>
      </c>
      <c r="I803" s="7"/>
      <c r="J803" s="7"/>
      <c r="K803" s="7">
        <v>214</v>
      </c>
      <c r="L803" s="7">
        <v>16</v>
      </c>
      <c r="M803" s="7">
        <v>3</v>
      </c>
      <c r="N803" s="7" t="s">
        <v>3</v>
      </c>
      <c r="O803" s="7">
        <v>2</v>
      </c>
      <c r="P803" s="7">
        <f>ROUND(Source!EK786,O803)</f>
        <v>91482.15</v>
      </c>
      <c r="Q803" s="7"/>
      <c r="R803" s="7"/>
      <c r="S803" s="7"/>
      <c r="T803" s="7"/>
      <c r="U803" s="7"/>
      <c r="V803" s="7"/>
      <c r="W803" s="7">
        <v>5910.05</v>
      </c>
      <c r="X803" s="7">
        <v>1</v>
      </c>
      <c r="Y803" s="7">
        <v>5910.05</v>
      </c>
      <c r="Z803" s="7">
        <v>91482.15</v>
      </c>
      <c r="AA803" s="7">
        <v>1</v>
      </c>
      <c r="AB803" s="7">
        <v>91482.15</v>
      </c>
    </row>
    <row r="804" spans="1:88" ht="13" x14ac:dyDescent="0.3">
      <c r="A804" s="7">
        <v>50</v>
      </c>
      <c r="B804" s="7">
        <v>0</v>
      </c>
      <c r="C804" s="7">
        <v>0</v>
      </c>
      <c r="D804" s="7">
        <v>1</v>
      </c>
      <c r="E804" s="7">
        <v>215</v>
      </c>
      <c r="F804" s="7">
        <f>ROUND(Source!AT786,O804)</f>
        <v>320000.2</v>
      </c>
      <c r="G804" s="7" t="s">
        <v>194</v>
      </c>
      <c r="H804" s="7" t="s">
        <v>195</v>
      </c>
      <c r="I804" s="7"/>
      <c r="J804" s="7"/>
      <c r="K804" s="7">
        <v>215</v>
      </c>
      <c r="L804" s="7">
        <v>17</v>
      </c>
      <c r="M804" s="7">
        <v>3</v>
      </c>
      <c r="N804" s="7" t="s">
        <v>3</v>
      </c>
      <c r="O804" s="7">
        <v>2</v>
      </c>
      <c r="P804" s="7">
        <f>ROUND(Source!EL786,O804)</f>
        <v>7199328.0999999996</v>
      </c>
      <c r="Q804" s="7"/>
      <c r="R804" s="7"/>
      <c r="S804" s="7"/>
      <c r="T804" s="7"/>
      <c r="U804" s="7"/>
      <c r="V804" s="7"/>
      <c r="W804" s="7">
        <v>320000.2</v>
      </c>
      <c r="X804" s="7">
        <v>1</v>
      </c>
      <c r="Y804" s="7">
        <v>320000.2</v>
      </c>
      <c r="Z804" s="7">
        <v>7199328.0999999996</v>
      </c>
      <c r="AA804" s="7">
        <v>1</v>
      </c>
      <c r="AB804" s="7">
        <v>7199328.0999999996</v>
      </c>
    </row>
    <row r="805" spans="1:88" ht="13" x14ac:dyDescent="0.3">
      <c r="A805" s="7">
        <v>50</v>
      </c>
      <c r="B805" s="7">
        <v>0</v>
      </c>
      <c r="C805" s="7">
        <v>0</v>
      </c>
      <c r="D805" s="7">
        <v>1</v>
      </c>
      <c r="E805" s="7">
        <v>217</v>
      </c>
      <c r="F805" s="7">
        <f>ROUND(Source!AU786,O805)</f>
        <v>0</v>
      </c>
      <c r="G805" s="7" t="s">
        <v>196</v>
      </c>
      <c r="H805" s="7" t="s">
        <v>197</v>
      </c>
      <c r="I805" s="7"/>
      <c r="J805" s="7"/>
      <c r="K805" s="7">
        <v>217</v>
      </c>
      <c r="L805" s="7">
        <v>18</v>
      </c>
      <c r="M805" s="7">
        <v>3</v>
      </c>
      <c r="N805" s="7" t="s">
        <v>3</v>
      </c>
      <c r="O805" s="7">
        <v>2</v>
      </c>
      <c r="P805" s="7">
        <f>ROUND(Source!EM786,O805)</f>
        <v>0</v>
      </c>
      <c r="Q805" s="7"/>
      <c r="R805" s="7"/>
      <c r="S805" s="7"/>
      <c r="T805" s="7"/>
      <c r="U805" s="7"/>
      <c r="V805" s="7"/>
      <c r="W805" s="7">
        <v>0</v>
      </c>
      <c r="X805" s="7">
        <v>1</v>
      </c>
      <c r="Y805" s="7">
        <v>0</v>
      </c>
      <c r="Z805" s="7">
        <v>0</v>
      </c>
      <c r="AA805" s="7">
        <v>1</v>
      </c>
      <c r="AB805" s="7">
        <v>0</v>
      </c>
    </row>
    <row r="806" spans="1:88" ht="13" x14ac:dyDescent="0.3">
      <c r="A806" s="7">
        <v>50</v>
      </c>
      <c r="B806" s="7">
        <v>0</v>
      </c>
      <c r="C806" s="7">
        <v>0</v>
      </c>
      <c r="D806" s="7">
        <v>1</v>
      </c>
      <c r="E806" s="7">
        <v>230</v>
      </c>
      <c r="F806" s="7">
        <f>ROUND(Source!BA786,O806)</f>
        <v>0</v>
      </c>
      <c r="G806" s="7" t="s">
        <v>198</v>
      </c>
      <c r="H806" s="7" t="s">
        <v>199</v>
      </c>
      <c r="I806" s="7"/>
      <c r="J806" s="7"/>
      <c r="K806" s="7">
        <v>230</v>
      </c>
      <c r="L806" s="7">
        <v>19</v>
      </c>
      <c r="M806" s="7">
        <v>3</v>
      </c>
      <c r="N806" s="7" t="s">
        <v>3</v>
      </c>
      <c r="O806" s="7">
        <v>2</v>
      </c>
      <c r="P806" s="7">
        <f>ROUND(Source!ES786,O806)</f>
        <v>0</v>
      </c>
      <c r="Q806" s="7"/>
      <c r="R806" s="7"/>
      <c r="S806" s="7"/>
      <c r="T806" s="7"/>
      <c r="U806" s="7"/>
      <c r="V806" s="7"/>
      <c r="W806" s="7">
        <v>0</v>
      </c>
      <c r="X806" s="7">
        <v>1</v>
      </c>
      <c r="Y806" s="7">
        <v>0</v>
      </c>
      <c r="Z806" s="7">
        <v>0</v>
      </c>
      <c r="AA806" s="7">
        <v>1</v>
      </c>
      <c r="AB806" s="7">
        <v>0</v>
      </c>
    </row>
    <row r="807" spans="1:88" ht="13" x14ac:dyDescent="0.3">
      <c r="A807" s="7">
        <v>50</v>
      </c>
      <c r="B807" s="7">
        <v>0</v>
      </c>
      <c r="C807" s="7">
        <v>0</v>
      </c>
      <c r="D807" s="7">
        <v>1</v>
      </c>
      <c r="E807" s="7">
        <v>206</v>
      </c>
      <c r="F807" s="7">
        <f>ROUND(Source!T786,O807)</f>
        <v>0</v>
      </c>
      <c r="G807" s="7" t="s">
        <v>200</v>
      </c>
      <c r="H807" s="7" t="s">
        <v>201</v>
      </c>
      <c r="I807" s="7"/>
      <c r="J807" s="7"/>
      <c r="K807" s="7">
        <v>206</v>
      </c>
      <c r="L807" s="7">
        <v>20</v>
      </c>
      <c r="M807" s="7">
        <v>3</v>
      </c>
      <c r="N807" s="7" t="s">
        <v>3</v>
      </c>
      <c r="O807" s="7">
        <v>2</v>
      </c>
      <c r="P807" s="7">
        <f>ROUND(Source!DL786,O807)</f>
        <v>0</v>
      </c>
      <c r="Q807" s="7"/>
      <c r="R807" s="7"/>
      <c r="S807" s="7"/>
      <c r="T807" s="7"/>
      <c r="U807" s="7"/>
      <c r="V807" s="7"/>
      <c r="W807" s="7">
        <v>0</v>
      </c>
      <c r="X807" s="7">
        <v>1</v>
      </c>
      <c r="Y807" s="7">
        <v>0</v>
      </c>
      <c r="Z807" s="7">
        <v>0</v>
      </c>
      <c r="AA807" s="7">
        <v>1</v>
      </c>
      <c r="AB807" s="7">
        <v>0</v>
      </c>
    </row>
    <row r="808" spans="1:88" ht="13" x14ac:dyDescent="0.3">
      <c r="A808" s="7">
        <v>50</v>
      </c>
      <c r="B808" s="7">
        <v>0</v>
      </c>
      <c r="C808" s="7">
        <v>0</v>
      </c>
      <c r="D808" s="7">
        <v>1</v>
      </c>
      <c r="E808" s="7">
        <v>207</v>
      </c>
      <c r="F808" s="7">
        <f>Source!U786</f>
        <v>3190.5186412079997</v>
      </c>
      <c r="G808" s="7" t="s">
        <v>202</v>
      </c>
      <c r="H808" s="7" t="s">
        <v>203</v>
      </c>
      <c r="I808" s="7"/>
      <c r="J808" s="7"/>
      <c r="K808" s="7">
        <v>207</v>
      </c>
      <c r="L808" s="7">
        <v>21</v>
      </c>
      <c r="M808" s="7">
        <v>3</v>
      </c>
      <c r="N808" s="7" t="s">
        <v>3</v>
      </c>
      <c r="O808" s="7">
        <v>-1</v>
      </c>
      <c r="P808" s="7">
        <f>Source!DM786</f>
        <v>3190.5186412079997</v>
      </c>
      <c r="Q808" s="7"/>
      <c r="R808" s="7"/>
      <c r="S808" s="7"/>
      <c r="T808" s="7"/>
      <c r="U808" s="7"/>
      <c r="V808" s="7"/>
      <c r="W808" s="7">
        <v>3190.5186412079997</v>
      </c>
      <c r="X808" s="7">
        <v>1</v>
      </c>
      <c r="Y808" s="7">
        <v>3190.5186412079997</v>
      </c>
      <c r="Z808" s="7">
        <v>3190.5186412079997</v>
      </c>
      <c r="AA808" s="7">
        <v>1</v>
      </c>
      <c r="AB808" s="7">
        <v>3190.5186412079997</v>
      </c>
    </row>
    <row r="809" spans="1:88" ht="13" x14ac:dyDescent="0.3">
      <c r="A809" s="7">
        <v>50</v>
      </c>
      <c r="B809" s="7">
        <v>0</v>
      </c>
      <c r="C809" s="7">
        <v>0</v>
      </c>
      <c r="D809" s="7">
        <v>1</v>
      </c>
      <c r="E809" s="7">
        <v>208</v>
      </c>
      <c r="F809" s="7">
        <f>Source!V786</f>
        <v>0</v>
      </c>
      <c r="G809" s="7" t="s">
        <v>204</v>
      </c>
      <c r="H809" s="7" t="s">
        <v>205</v>
      </c>
      <c r="I809" s="7"/>
      <c r="J809" s="7"/>
      <c r="K809" s="7">
        <v>208</v>
      </c>
      <c r="L809" s="7">
        <v>22</v>
      </c>
      <c r="M809" s="7">
        <v>3</v>
      </c>
      <c r="N809" s="7" t="s">
        <v>3</v>
      </c>
      <c r="O809" s="7">
        <v>-1</v>
      </c>
      <c r="P809" s="7">
        <f>Source!DN786</f>
        <v>0</v>
      </c>
      <c r="Q809" s="7"/>
      <c r="R809" s="7"/>
      <c r="S809" s="7"/>
      <c r="T809" s="7"/>
      <c r="U809" s="7"/>
      <c r="V809" s="7"/>
      <c r="W809" s="7">
        <v>0</v>
      </c>
      <c r="X809" s="7">
        <v>1</v>
      </c>
      <c r="Y809" s="7">
        <v>0</v>
      </c>
      <c r="Z809" s="7">
        <v>0</v>
      </c>
      <c r="AA809" s="7">
        <v>1</v>
      </c>
      <c r="AB809" s="7">
        <v>0</v>
      </c>
    </row>
    <row r="810" spans="1:88" ht="13" x14ac:dyDescent="0.3">
      <c r="A810" s="7">
        <v>50</v>
      </c>
      <c r="B810" s="7">
        <v>0</v>
      </c>
      <c r="C810" s="7">
        <v>0</v>
      </c>
      <c r="D810" s="7">
        <v>1</v>
      </c>
      <c r="E810" s="7">
        <v>209</v>
      </c>
      <c r="F810" s="7">
        <f>ROUND(Source!W786,O810)</f>
        <v>0</v>
      </c>
      <c r="G810" s="7" t="s">
        <v>206</v>
      </c>
      <c r="H810" s="7" t="s">
        <v>207</v>
      </c>
      <c r="I810" s="7"/>
      <c r="J810" s="7"/>
      <c r="K810" s="7">
        <v>209</v>
      </c>
      <c r="L810" s="7">
        <v>23</v>
      </c>
      <c r="M810" s="7">
        <v>3</v>
      </c>
      <c r="N810" s="7" t="s">
        <v>3</v>
      </c>
      <c r="O810" s="7">
        <v>2</v>
      </c>
      <c r="P810" s="7">
        <f>ROUND(Source!DO786,O810)</f>
        <v>0</v>
      </c>
      <c r="Q810" s="7"/>
      <c r="R810" s="7"/>
      <c r="S810" s="7"/>
      <c r="T810" s="7"/>
      <c r="U810" s="7"/>
      <c r="V810" s="7"/>
      <c r="W810" s="7">
        <v>0</v>
      </c>
      <c r="X810" s="7">
        <v>1</v>
      </c>
      <c r="Y810" s="7">
        <v>0</v>
      </c>
      <c r="Z810" s="7">
        <v>0</v>
      </c>
      <c r="AA810" s="7">
        <v>1</v>
      </c>
      <c r="AB810" s="7">
        <v>0</v>
      </c>
    </row>
    <row r="811" spans="1:88" ht="13" x14ac:dyDescent="0.3">
      <c r="A811" s="7">
        <v>50</v>
      </c>
      <c r="B811" s="7">
        <v>0</v>
      </c>
      <c r="C811" s="7">
        <v>0</v>
      </c>
      <c r="D811" s="7">
        <v>1</v>
      </c>
      <c r="E811" s="7">
        <v>233</v>
      </c>
      <c r="F811" s="7">
        <f>ROUND(Source!BD786,O811)</f>
        <v>0</v>
      </c>
      <c r="G811" s="7" t="s">
        <v>208</v>
      </c>
      <c r="H811" s="7" t="s">
        <v>209</v>
      </c>
      <c r="I811" s="7"/>
      <c r="J811" s="7"/>
      <c r="K811" s="7">
        <v>233</v>
      </c>
      <c r="L811" s="7">
        <v>24</v>
      </c>
      <c r="M811" s="7">
        <v>3</v>
      </c>
      <c r="N811" s="7" t="s">
        <v>3</v>
      </c>
      <c r="O811" s="7">
        <v>2</v>
      </c>
      <c r="P811" s="7">
        <f>ROUND(Source!EV786,O811)</f>
        <v>0</v>
      </c>
      <c r="Q811" s="7"/>
      <c r="R811" s="7"/>
      <c r="S811" s="7"/>
      <c r="T811" s="7"/>
      <c r="U811" s="7"/>
      <c r="V811" s="7"/>
      <c r="W811" s="7">
        <v>0</v>
      </c>
      <c r="X811" s="7">
        <v>1</v>
      </c>
      <c r="Y811" s="7">
        <v>0</v>
      </c>
      <c r="Z811" s="7">
        <v>0</v>
      </c>
      <c r="AA811" s="7">
        <v>1</v>
      </c>
      <c r="AB811" s="7">
        <v>0</v>
      </c>
    </row>
    <row r="812" spans="1:88" ht="13" x14ac:dyDescent="0.3">
      <c r="A812" s="7">
        <v>50</v>
      </c>
      <c r="B812" s="7">
        <v>0</v>
      </c>
      <c r="C812" s="7">
        <v>0</v>
      </c>
      <c r="D812" s="7">
        <v>1</v>
      </c>
      <c r="E812" s="7">
        <v>210</v>
      </c>
      <c r="F812" s="7">
        <f>ROUND(Source!X786,O812)</f>
        <v>42609.68</v>
      </c>
      <c r="G812" s="7" t="s">
        <v>210</v>
      </c>
      <c r="H812" s="7" t="s">
        <v>211</v>
      </c>
      <c r="I812" s="7"/>
      <c r="J812" s="7"/>
      <c r="K812" s="7">
        <v>210</v>
      </c>
      <c r="L812" s="7">
        <v>25</v>
      </c>
      <c r="M812" s="7">
        <v>3</v>
      </c>
      <c r="N812" s="7" t="s">
        <v>3</v>
      </c>
      <c r="O812" s="7">
        <v>2</v>
      </c>
      <c r="P812" s="7">
        <f>ROUND(Source!DP786,O812)</f>
        <v>2401055.5299999998</v>
      </c>
      <c r="Q812" s="7"/>
      <c r="R812" s="7"/>
      <c r="S812" s="7"/>
      <c r="T812" s="7"/>
      <c r="U812" s="7"/>
      <c r="V812" s="7"/>
      <c r="W812" s="7">
        <v>42609.68</v>
      </c>
      <c r="X812" s="7">
        <v>1</v>
      </c>
      <c r="Y812" s="7">
        <v>42609.68</v>
      </c>
      <c r="Z812" s="7">
        <v>2401055.5299999998</v>
      </c>
      <c r="AA812" s="7">
        <v>1</v>
      </c>
      <c r="AB812" s="7">
        <v>2401055.5299999998</v>
      </c>
    </row>
    <row r="813" spans="1:88" ht="13" x14ac:dyDescent="0.3">
      <c r="A813" s="7">
        <v>50</v>
      </c>
      <c r="B813" s="7">
        <v>0</v>
      </c>
      <c r="C813" s="7">
        <v>0</v>
      </c>
      <c r="D813" s="7">
        <v>1</v>
      </c>
      <c r="E813" s="7">
        <v>211</v>
      </c>
      <c r="F813" s="7">
        <f>ROUND(Source!Y786,O813)</f>
        <v>22431.919999999998</v>
      </c>
      <c r="G813" s="7" t="s">
        <v>212</v>
      </c>
      <c r="H813" s="7" t="s">
        <v>213</v>
      </c>
      <c r="I813" s="7"/>
      <c r="J813" s="7"/>
      <c r="K813" s="7">
        <v>211</v>
      </c>
      <c r="L813" s="7">
        <v>26</v>
      </c>
      <c r="M813" s="7">
        <v>3</v>
      </c>
      <c r="N813" s="7" t="s">
        <v>3</v>
      </c>
      <c r="O813" s="7">
        <v>2</v>
      </c>
      <c r="P813" s="7">
        <f>ROUND(Source!DQ786,O813)</f>
        <v>1264039.52</v>
      </c>
      <c r="Q813" s="7"/>
      <c r="R813" s="7"/>
      <c r="S813" s="7"/>
      <c r="T813" s="7"/>
      <c r="U813" s="7"/>
      <c r="V813" s="7"/>
      <c r="W813" s="7">
        <v>22431.919999999998</v>
      </c>
      <c r="X813" s="7">
        <v>1</v>
      </c>
      <c r="Y813" s="7">
        <v>22431.919999999998</v>
      </c>
      <c r="Z813" s="7">
        <v>1264039.52</v>
      </c>
      <c r="AA813" s="7">
        <v>1</v>
      </c>
      <c r="AB813" s="7">
        <v>1264039.52</v>
      </c>
    </row>
    <row r="814" spans="1:88" ht="13" x14ac:dyDescent="0.3">
      <c r="A814" s="7">
        <v>50</v>
      </c>
      <c r="B814" s="7">
        <v>0</v>
      </c>
      <c r="C814" s="7">
        <v>0</v>
      </c>
      <c r="D814" s="7">
        <v>1</v>
      </c>
      <c r="E814" s="7">
        <v>224</v>
      </c>
      <c r="F814" s="7">
        <f>ROUND(Source!AR786,O814)</f>
        <v>325910.25</v>
      </c>
      <c r="G814" s="7" t="s">
        <v>214</v>
      </c>
      <c r="H814" s="7" t="s">
        <v>215</v>
      </c>
      <c r="I814" s="7"/>
      <c r="J814" s="7"/>
      <c r="K814" s="7">
        <v>224</v>
      </c>
      <c r="L814" s="7">
        <v>27</v>
      </c>
      <c r="M814" s="7">
        <v>3</v>
      </c>
      <c r="N814" s="7" t="s">
        <v>3</v>
      </c>
      <c r="O814" s="7">
        <v>2</v>
      </c>
      <c r="P814" s="7">
        <f>ROUND(Source!EJ786,O814)</f>
        <v>7290810.25</v>
      </c>
      <c r="Q814" s="7"/>
      <c r="R814" s="7"/>
      <c r="S814" s="7"/>
      <c r="T814" s="7"/>
      <c r="U814" s="7"/>
      <c r="V814" s="7"/>
      <c r="W814" s="7">
        <v>325910.25</v>
      </c>
      <c r="X814" s="7">
        <v>1</v>
      </c>
      <c r="Y814" s="7">
        <v>325910.25</v>
      </c>
      <c r="Z814" s="7">
        <v>7290810.25</v>
      </c>
      <c r="AA814" s="7">
        <v>1</v>
      </c>
      <c r="AB814" s="7">
        <v>7290810.25</v>
      </c>
    </row>
    <row r="816" spans="1:88" ht="13" x14ac:dyDescent="0.3">
      <c r="A816" s="1">
        <v>4</v>
      </c>
      <c r="B816" s="1">
        <v>1</v>
      </c>
      <c r="C816" s="1"/>
      <c r="D816" s="1">
        <f>ROW(A1071)</f>
        <v>1071</v>
      </c>
      <c r="E816" s="1"/>
      <c r="F816" s="1" t="s">
        <v>73</v>
      </c>
      <c r="G816" s="1" t="s">
        <v>1025</v>
      </c>
      <c r="H816" s="1" t="s">
        <v>3</v>
      </c>
      <c r="I816" s="1">
        <v>0</v>
      </c>
      <c r="J816" s="1"/>
      <c r="K816" s="1">
        <v>-1</v>
      </c>
      <c r="L816" s="1"/>
      <c r="M816" s="1" t="s">
        <v>3</v>
      </c>
      <c r="N816" s="1"/>
      <c r="O816" s="1"/>
      <c r="P816" s="1"/>
      <c r="Q816" s="1"/>
      <c r="R816" s="1"/>
      <c r="S816" s="1">
        <v>0</v>
      </c>
      <c r="T816" s="1">
        <v>0</v>
      </c>
      <c r="U816" s="1" t="s">
        <v>3</v>
      </c>
      <c r="V816" s="1">
        <v>2</v>
      </c>
      <c r="W816" s="1"/>
      <c r="X816" s="1"/>
      <c r="Y816" s="1"/>
      <c r="Z816" s="1"/>
      <c r="AA816" s="1"/>
      <c r="AB816" s="1" t="s">
        <v>3</v>
      </c>
      <c r="AC816" s="1" t="s">
        <v>3</v>
      </c>
      <c r="AD816" s="1" t="s">
        <v>3</v>
      </c>
      <c r="AE816" s="1" t="s">
        <v>3</v>
      </c>
      <c r="AF816" s="1" t="s">
        <v>3</v>
      </c>
      <c r="AG816" s="1" t="s">
        <v>3</v>
      </c>
      <c r="AH816" s="1"/>
      <c r="AI816" s="1"/>
      <c r="AJ816" s="1"/>
      <c r="AK816" s="1"/>
      <c r="AL816" s="1"/>
      <c r="AM816" s="1"/>
      <c r="AN816" s="1"/>
      <c r="AO816" s="1"/>
      <c r="AP816" s="1" t="s">
        <v>3</v>
      </c>
      <c r="AQ816" s="1" t="s">
        <v>3</v>
      </c>
      <c r="AR816" s="1" t="s">
        <v>3</v>
      </c>
      <c r="AS816" s="1"/>
      <c r="AT816" s="1"/>
      <c r="AU816" s="1"/>
      <c r="AV816" s="1"/>
      <c r="AW816" s="1"/>
      <c r="AX816" s="1"/>
      <c r="AY816" s="1"/>
      <c r="AZ816" s="1" t="s">
        <v>3</v>
      </c>
      <c r="BA816" s="1"/>
      <c r="BB816" s="1" t="s">
        <v>3</v>
      </c>
      <c r="BC816" s="1" t="s">
        <v>22</v>
      </c>
      <c r="BD816" s="1" t="s">
        <v>23</v>
      </c>
      <c r="BE816" s="1" t="s">
        <v>23</v>
      </c>
      <c r="BF816" s="1" t="s">
        <v>23</v>
      </c>
      <c r="BG816" s="1" t="s">
        <v>3</v>
      </c>
      <c r="BH816" s="1" t="s">
        <v>23</v>
      </c>
      <c r="BI816" s="1" t="s">
        <v>23</v>
      </c>
      <c r="BJ816" s="1" t="s">
        <v>3</v>
      </c>
      <c r="BK816" s="1" t="s">
        <v>3</v>
      </c>
      <c r="BL816" s="1" t="s">
        <v>3</v>
      </c>
      <c r="BM816" s="1" t="s">
        <v>22</v>
      </c>
      <c r="BN816" s="1" t="s">
        <v>23</v>
      </c>
      <c r="BO816" s="1" t="s">
        <v>2489</v>
      </c>
      <c r="BP816" s="1" t="s">
        <v>24</v>
      </c>
      <c r="BQ816" s="1"/>
      <c r="BR816" s="1"/>
      <c r="BS816" s="1"/>
      <c r="BT816" s="1"/>
      <c r="BU816" s="1"/>
      <c r="BV816" s="1"/>
      <c r="BW816" s="1"/>
      <c r="BX816" s="1">
        <v>0</v>
      </c>
      <c r="BY816" s="1"/>
      <c r="BZ816" s="1"/>
      <c r="CA816" s="1"/>
      <c r="CB816" s="1"/>
      <c r="CC816" s="1"/>
      <c r="CD816" s="1"/>
      <c r="CE816" s="1"/>
      <c r="CF816" s="1"/>
      <c r="CG816" s="1"/>
      <c r="CH816" s="1"/>
      <c r="CI816" s="1"/>
      <c r="CJ816" s="1">
        <v>0</v>
      </c>
    </row>
    <row r="818" spans="1:255" ht="13" x14ac:dyDescent="0.3">
      <c r="A818" s="5">
        <v>52</v>
      </c>
      <c r="B818" s="5">
        <f t="shared" ref="B818:G818" si="1024">B1071</f>
        <v>1</v>
      </c>
      <c r="C818" s="5">
        <f t="shared" si="1024"/>
        <v>4</v>
      </c>
      <c r="D818" s="5">
        <f t="shared" si="1024"/>
        <v>816</v>
      </c>
      <c r="E818" s="5">
        <f t="shared" si="1024"/>
        <v>0</v>
      </c>
      <c r="F818" s="5" t="str">
        <f t="shared" si="1024"/>
        <v>9</v>
      </c>
      <c r="G818" s="5" t="str">
        <f t="shared" si="1024"/>
        <v>Лотки</v>
      </c>
      <c r="H818" s="5"/>
      <c r="I818" s="5"/>
      <c r="J818" s="5"/>
      <c r="K818" s="5"/>
      <c r="L818" s="5"/>
      <c r="M818" s="5"/>
      <c r="N818" s="5"/>
      <c r="O818" s="5">
        <f t="shared" ref="O818:AT818" si="1025">O1071</f>
        <v>688780.55</v>
      </c>
      <c r="P818" s="5">
        <f t="shared" si="1025"/>
        <v>682344.03</v>
      </c>
      <c r="Q818" s="5">
        <f t="shared" si="1025"/>
        <v>266.97000000000003</v>
      </c>
      <c r="R818" s="5">
        <f t="shared" si="1025"/>
        <v>41.6</v>
      </c>
      <c r="S818" s="5">
        <f t="shared" si="1025"/>
        <v>6169.55</v>
      </c>
      <c r="T818" s="5">
        <f t="shared" si="1025"/>
        <v>0</v>
      </c>
      <c r="U818" s="5">
        <f t="shared" si="1025"/>
        <v>528.56261639999991</v>
      </c>
      <c r="V818" s="5">
        <f t="shared" si="1025"/>
        <v>0</v>
      </c>
      <c r="W818" s="5">
        <f t="shared" si="1025"/>
        <v>0</v>
      </c>
      <c r="X818" s="5">
        <f t="shared" si="1025"/>
        <v>6024.81</v>
      </c>
      <c r="Y818" s="5">
        <f t="shared" si="1025"/>
        <v>3167.67</v>
      </c>
      <c r="Z818" s="5">
        <f t="shared" si="1025"/>
        <v>0</v>
      </c>
      <c r="AA818" s="5">
        <f t="shared" si="1025"/>
        <v>0</v>
      </c>
      <c r="AB818" s="5">
        <f t="shared" si="1025"/>
        <v>688780.55</v>
      </c>
      <c r="AC818" s="5">
        <f t="shared" si="1025"/>
        <v>682344.03</v>
      </c>
      <c r="AD818" s="5">
        <f t="shared" si="1025"/>
        <v>266.97000000000003</v>
      </c>
      <c r="AE818" s="5">
        <f t="shared" si="1025"/>
        <v>41.6</v>
      </c>
      <c r="AF818" s="5">
        <f t="shared" si="1025"/>
        <v>6169.55</v>
      </c>
      <c r="AG818" s="5">
        <f t="shared" si="1025"/>
        <v>0</v>
      </c>
      <c r="AH818" s="5">
        <f t="shared" si="1025"/>
        <v>528.56261639999991</v>
      </c>
      <c r="AI818" s="5">
        <f t="shared" si="1025"/>
        <v>0</v>
      </c>
      <c r="AJ818" s="5">
        <f t="shared" si="1025"/>
        <v>0</v>
      </c>
      <c r="AK818" s="5">
        <f t="shared" si="1025"/>
        <v>6024.81</v>
      </c>
      <c r="AL818" s="5">
        <f t="shared" si="1025"/>
        <v>3167.67</v>
      </c>
      <c r="AM818" s="5">
        <f t="shared" si="1025"/>
        <v>0</v>
      </c>
      <c r="AN818" s="5">
        <f t="shared" si="1025"/>
        <v>0</v>
      </c>
      <c r="AO818" s="5">
        <f t="shared" si="1025"/>
        <v>0</v>
      </c>
      <c r="AP818" s="5">
        <f t="shared" si="1025"/>
        <v>0</v>
      </c>
      <c r="AQ818" s="5">
        <f t="shared" si="1025"/>
        <v>0</v>
      </c>
      <c r="AR818" s="5">
        <f t="shared" si="1025"/>
        <v>697973.03</v>
      </c>
      <c r="AS818" s="5">
        <f t="shared" si="1025"/>
        <v>0</v>
      </c>
      <c r="AT818" s="5">
        <f t="shared" si="1025"/>
        <v>697973.03</v>
      </c>
      <c r="AU818" s="5">
        <f t="shared" ref="AU818:BZ818" si="1026">AU1071</f>
        <v>0</v>
      </c>
      <c r="AV818" s="5">
        <f t="shared" si="1026"/>
        <v>682344.03</v>
      </c>
      <c r="AW818" s="5">
        <f t="shared" si="1026"/>
        <v>682344.03</v>
      </c>
      <c r="AX818" s="5">
        <f t="shared" si="1026"/>
        <v>0</v>
      </c>
      <c r="AY818" s="5">
        <f t="shared" si="1026"/>
        <v>682344.03</v>
      </c>
      <c r="AZ818" s="5">
        <f t="shared" si="1026"/>
        <v>0</v>
      </c>
      <c r="BA818" s="5">
        <f t="shared" si="1026"/>
        <v>0</v>
      </c>
      <c r="BB818" s="5">
        <f t="shared" si="1026"/>
        <v>0</v>
      </c>
      <c r="BC818" s="5">
        <f t="shared" si="1026"/>
        <v>0</v>
      </c>
      <c r="BD818" s="5">
        <f t="shared" si="1026"/>
        <v>0</v>
      </c>
      <c r="BE818" s="5">
        <f t="shared" si="1026"/>
        <v>0</v>
      </c>
      <c r="BF818" s="5">
        <f t="shared" si="1026"/>
        <v>0</v>
      </c>
      <c r="BG818" s="5">
        <f t="shared" si="1026"/>
        <v>0</v>
      </c>
      <c r="BH818" s="5">
        <f t="shared" si="1026"/>
        <v>0</v>
      </c>
      <c r="BI818" s="5">
        <f t="shared" si="1026"/>
        <v>0</v>
      </c>
      <c r="BJ818" s="5">
        <f t="shared" si="1026"/>
        <v>0</v>
      </c>
      <c r="BK818" s="5">
        <f t="shared" si="1026"/>
        <v>0</v>
      </c>
      <c r="BL818" s="5">
        <f t="shared" si="1026"/>
        <v>0</v>
      </c>
      <c r="BM818" s="5">
        <f t="shared" si="1026"/>
        <v>0</v>
      </c>
      <c r="BN818" s="5">
        <f t="shared" si="1026"/>
        <v>0</v>
      </c>
      <c r="BO818" s="5">
        <f t="shared" si="1026"/>
        <v>0</v>
      </c>
      <c r="BP818" s="5">
        <f t="shared" si="1026"/>
        <v>0</v>
      </c>
      <c r="BQ818" s="5">
        <f t="shared" si="1026"/>
        <v>0</v>
      </c>
      <c r="BR818" s="5">
        <f t="shared" si="1026"/>
        <v>0</v>
      </c>
      <c r="BS818" s="5">
        <f t="shared" si="1026"/>
        <v>0</v>
      </c>
      <c r="BT818" s="5">
        <f t="shared" si="1026"/>
        <v>0</v>
      </c>
      <c r="BU818" s="5">
        <f t="shared" si="1026"/>
        <v>0</v>
      </c>
      <c r="BV818" s="5">
        <f t="shared" si="1026"/>
        <v>0</v>
      </c>
      <c r="BW818" s="5">
        <f t="shared" si="1026"/>
        <v>0</v>
      </c>
      <c r="BX818" s="5">
        <f t="shared" si="1026"/>
        <v>0</v>
      </c>
      <c r="BY818" s="5">
        <f t="shared" si="1026"/>
        <v>0</v>
      </c>
      <c r="BZ818" s="5">
        <f t="shared" si="1026"/>
        <v>0</v>
      </c>
      <c r="CA818" s="5">
        <f t="shared" ref="CA818:DF818" si="1027">CA1071</f>
        <v>697973.03</v>
      </c>
      <c r="CB818" s="5">
        <f t="shared" si="1027"/>
        <v>0</v>
      </c>
      <c r="CC818" s="5">
        <f t="shared" si="1027"/>
        <v>697973.03</v>
      </c>
      <c r="CD818" s="5">
        <f t="shared" si="1027"/>
        <v>0</v>
      </c>
      <c r="CE818" s="5">
        <f t="shared" si="1027"/>
        <v>682344.03</v>
      </c>
      <c r="CF818" s="5">
        <f t="shared" si="1027"/>
        <v>682344.03</v>
      </c>
      <c r="CG818" s="5">
        <f t="shared" si="1027"/>
        <v>0</v>
      </c>
      <c r="CH818" s="5">
        <f t="shared" si="1027"/>
        <v>682344.03</v>
      </c>
      <c r="CI818" s="5">
        <f t="shared" si="1027"/>
        <v>0</v>
      </c>
      <c r="CJ818" s="5">
        <f t="shared" si="1027"/>
        <v>0</v>
      </c>
      <c r="CK818" s="5">
        <f t="shared" si="1027"/>
        <v>0</v>
      </c>
      <c r="CL818" s="5">
        <f t="shared" si="1027"/>
        <v>0</v>
      </c>
      <c r="CM818" s="5">
        <f t="shared" si="1027"/>
        <v>0</v>
      </c>
      <c r="CN818" s="5">
        <f t="shared" si="1027"/>
        <v>0</v>
      </c>
      <c r="CO818" s="5">
        <f t="shared" si="1027"/>
        <v>0</v>
      </c>
      <c r="CP818" s="5">
        <f t="shared" si="1027"/>
        <v>0</v>
      </c>
      <c r="CQ818" s="5">
        <f t="shared" si="1027"/>
        <v>0</v>
      </c>
      <c r="CR818" s="5">
        <f t="shared" si="1027"/>
        <v>0</v>
      </c>
      <c r="CS818" s="5">
        <f t="shared" si="1027"/>
        <v>0</v>
      </c>
      <c r="CT818" s="5">
        <f t="shared" si="1027"/>
        <v>0</v>
      </c>
      <c r="CU818" s="5">
        <f t="shared" si="1027"/>
        <v>0</v>
      </c>
      <c r="CV818" s="5">
        <f t="shared" si="1027"/>
        <v>0</v>
      </c>
      <c r="CW818" s="5">
        <f t="shared" si="1027"/>
        <v>0</v>
      </c>
      <c r="CX818" s="5">
        <f t="shared" si="1027"/>
        <v>0</v>
      </c>
      <c r="CY818" s="5">
        <f t="shared" si="1027"/>
        <v>0</v>
      </c>
      <c r="CZ818" s="5">
        <f t="shared" si="1027"/>
        <v>0</v>
      </c>
      <c r="DA818" s="5">
        <f t="shared" si="1027"/>
        <v>0</v>
      </c>
      <c r="DB818" s="5">
        <f t="shared" si="1027"/>
        <v>0</v>
      </c>
      <c r="DC818" s="5">
        <f t="shared" si="1027"/>
        <v>0</v>
      </c>
      <c r="DD818" s="5">
        <f t="shared" si="1027"/>
        <v>0</v>
      </c>
      <c r="DE818" s="5">
        <f t="shared" si="1027"/>
        <v>0</v>
      </c>
      <c r="DF818" s="5">
        <f t="shared" si="1027"/>
        <v>0</v>
      </c>
      <c r="DG818" s="6">
        <f t="shared" ref="DG818:EL818" si="1028">DG1071</f>
        <v>4992445.74</v>
      </c>
      <c r="DH818" s="6">
        <f t="shared" si="1028"/>
        <v>4640076.01</v>
      </c>
      <c r="DI818" s="6">
        <f t="shared" si="1028"/>
        <v>4715.59</v>
      </c>
      <c r="DJ818" s="6">
        <f t="shared" si="1028"/>
        <v>2344.17</v>
      </c>
      <c r="DK818" s="6">
        <f t="shared" si="1028"/>
        <v>347654.14</v>
      </c>
      <c r="DL818" s="6">
        <f t="shared" si="1028"/>
        <v>0</v>
      </c>
      <c r="DM818" s="6">
        <f t="shared" si="1028"/>
        <v>528.56261639999991</v>
      </c>
      <c r="DN818" s="6">
        <f t="shared" si="1028"/>
        <v>0</v>
      </c>
      <c r="DO818" s="6">
        <f t="shared" si="1028"/>
        <v>0</v>
      </c>
      <c r="DP818" s="6">
        <f t="shared" si="1028"/>
        <v>339498.37</v>
      </c>
      <c r="DQ818" s="6">
        <f t="shared" si="1028"/>
        <v>178499.13</v>
      </c>
      <c r="DR818" s="6">
        <f t="shared" si="1028"/>
        <v>0</v>
      </c>
      <c r="DS818" s="6">
        <f t="shared" si="1028"/>
        <v>0</v>
      </c>
      <c r="DT818" s="6">
        <f t="shared" si="1028"/>
        <v>4992445.74</v>
      </c>
      <c r="DU818" s="6">
        <f t="shared" si="1028"/>
        <v>4640076.01</v>
      </c>
      <c r="DV818" s="6">
        <f t="shared" si="1028"/>
        <v>4715.59</v>
      </c>
      <c r="DW818" s="6">
        <f t="shared" si="1028"/>
        <v>2344.17</v>
      </c>
      <c r="DX818" s="6">
        <f t="shared" si="1028"/>
        <v>347654.14</v>
      </c>
      <c r="DY818" s="6">
        <f t="shared" si="1028"/>
        <v>0</v>
      </c>
      <c r="DZ818" s="6">
        <f t="shared" si="1028"/>
        <v>528.56261639999991</v>
      </c>
      <c r="EA818" s="6">
        <f t="shared" si="1028"/>
        <v>0</v>
      </c>
      <c r="EB818" s="6">
        <f t="shared" si="1028"/>
        <v>0</v>
      </c>
      <c r="EC818" s="6">
        <f t="shared" si="1028"/>
        <v>339498.37</v>
      </c>
      <c r="ED818" s="6">
        <f t="shared" si="1028"/>
        <v>178499.13</v>
      </c>
      <c r="EE818" s="6">
        <f t="shared" si="1028"/>
        <v>0</v>
      </c>
      <c r="EF818" s="6">
        <f t="shared" si="1028"/>
        <v>0</v>
      </c>
      <c r="EG818" s="6">
        <f t="shared" si="1028"/>
        <v>0</v>
      </c>
      <c r="EH818" s="6">
        <f t="shared" si="1028"/>
        <v>0</v>
      </c>
      <c r="EI818" s="6">
        <f t="shared" si="1028"/>
        <v>0</v>
      </c>
      <c r="EJ818" s="6">
        <f t="shared" si="1028"/>
        <v>5510443.2400000002</v>
      </c>
      <c r="EK818" s="6">
        <f t="shared" si="1028"/>
        <v>0</v>
      </c>
      <c r="EL818" s="6">
        <f t="shared" si="1028"/>
        <v>5510443.2400000002</v>
      </c>
      <c r="EM818" s="6">
        <f t="shared" ref="EM818:FR818" si="1029">EM1071</f>
        <v>0</v>
      </c>
      <c r="EN818" s="6">
        <f t="shared" si="1029"/>
        <v>4640076.01</v>
      </c>
      <c r="EO818" s="6">
        <f t="shared" si="1029"/>
        <v>4640076.01</v>
      </c>
      <c r="EP818" s="6">
        <f t="shared" si="1029"/>
        <v>0</v>
      </c>
      <c r="EQ818" s="6">
        <f t="shared" si="1029"/>
        <v>4640076.01</v>
      </c>
      <c r="ER818" s="6">
        <f t="shared" si="1029"/>
        <v>0</v>
      </c>
      <c r="ES818" s="6">
        <f t="shared" si="1029"/>
        <v>0</v>
      </c>
      <c r="ET818" s="6">
        <f t="shared" si="1029"/>
        <v>0</v>
      </c>
      <c r="EU818" s="6">
        <f t="shared" si="1029"/>
        <v>0</v>
      </c>
      <c r="EV818" s="6">
        <f t="shared" si="1029"/>
        <v>0</v>
      </c>
      <c r="EW818" s="6">
        <f t="shared" si="1029"/>
        <v>0</v>
      </c>
      <c r="EX818" s="6">
        <f t="shared" si="1029"/>
        <v>0</v>
      </c>
      <c r="EY818" s="6">
        <f t="shared" si="1029"/>
        <v>0</v>
      </c>
      <c r="EZ818" s="6">
        <f t="shared" si="1029"/>
        <v>0</v>
      </c>
      <c r="FA818" s="6">
        <f t="shared" si="1029"/>
        <v>0</v>
      </c>
      <c r="FB818" s="6">
        <f t="shared" si="1029"/>
        <v>0</v>
      </c>
      <c r="FC818" s="6">
        <f t="shared" si="1029"/>
        <v>0</v>
      </c>
      <c r="FD818" s="6">
        <f t="shared" si="1029"/>
        <v>0</v>
      </c>
      <c r="FE818" s="6">
        <f t="shared" si="1029"/>
        <v>0</v>
      </c>
      <c r="FF818" s="6">
        <f t="shared" si="1029"/>
        <v>0</v>
      </c>
      <c r="FG818" s="6">
        <f t="shared" si="1029"/>
        <v>0</v>
      </c>
      <c r="FH818" s="6">
        <f t="shared" si="1029"/>
        <v>0</v>
      </c>
      <c r="FI818" s="6">
        <f t="shared" si="1029"/>
        <v>0</v>
      </c>
      <c r="FJ818" s="6">
        <f t="shared" si="1029"/>
        <v>0</v>
      </c>
      <c r="FK818" s="6">
        <f t="shared" si="1029"/>
        <v>0</v>
      </c>
      <c r="FL818" s="6">
        <f t="shared" si="1029"/>
        <v>0</v>
      </c>
      <c r="FM818" s="6">
        <f t="shared" si="1029"/>
        <v>0</v>
      </c>
      <c r="FN818" s="6">
        <f t="shared" si="1029"/>
        <v>0</v>
      </c>
      <c r="FO818" s="6">
        <f t="shared" si="1029"/>
        <v>0</v>
      </c>
      <c r="FP818" s="6">
        <f t="shared" si="1029"/>
        <v>0</v>
      </c>
      <c r="FQ818" s="6">
        <f t="shared" si="1029"/>
        <v>0</v>
      </c>
      <c r="FR818" s="6">
        <f t="shared" si="1029"/>
        <v>0</v>
      </c>
      <c r="FS818" s="6">
        <f t="shared" ref="FS818:GX818" si="1030">FS1071</f>
        <v>5510443.2400000002</v>
      </c>
      <c r="FT818" s="6">
        <f t="shared" si="1030"/>
        <v>0</v>
      </c>
      <c r="FU818" s="6">
        <f t="shared" si="1030"/>
        <v>5510443.2400000002</v>
      </c>
      <c r="FV818" s="6">
        <f t="shared" si="1030"/>
        <v>0</v>
      </c>
      <c r="FW818" s="6">
        <f t="shared" si="1030"/>
        <v>4640076.01</v>
      </c>
      <c r="FX818" s="6">
        <f t="shared" si="1030"/>
        <v>4640076.01</v>
      </c>
      <c r="FY818" s="6">
        <f t="shared" si="1030"/>
        <v>0</v>
      </c>
      <c r="FZ818" s="6">
        <f t="shared" si="1030"/>
        <v>4640076.01</v>
      </c>
      <c r="GA818" s="6">
        <f t="shared" si="1030"/>
        <v>0</v>
      </c>
      <c r="GB818" s="6">
        <f t="shared" si="1030"/>
        <v>0</v>
      </c>
      <c r="GC818" s="6">
        <f t="shared" si="1030"/>
        <v>0</v>
      </c>
      <c r="GD818" s="6">
        <f t="shared" si="1030"/>
        <v>0</v>
      </c>
      <c r="GE818" s="6">
        <f t="shared" si="1030"/>
        <v>0</v>
      </c>
      <c r="GF818" s="6">
        <f t="shared" si="1030"/>
        <v>0</v>
      </c>
      <c r="GG818" s="6">
        <f t="shared" si="1030"/>
        <v>0</v>
      </c>
      <c r="GH818" s="6">
        <f t="shared" si="1030"/>
        <v>0</v>
      </c>
      <c r="GI818" s="6">
        <f t="shared" si="1030"/>
        <v>0</v>
      </c>
      <c r="GJ818" s="6">
        <f t="shared" si="1030"/>
        <v>0</v>
      </c>
      <c r="GK818" s="6">
        <f t="shared" si="1030"/>
        <v>0</v>
      </c>
      <c r="GL818" s="6">
        <f t="shared" si="1030"/>
        <v>0</v>
      </c>
      <c r="GM818" s="6">
        <f t="shared" si="1030"/>
        <v>0</v>
      </c>
      <c r="GN818" s="6">
        <f t="shared" si="1030"/>
        <v>0</v>
      </c>
      <c r="GO818" s="6">
        <f t="shared" si="1030"/>
        <v>0</v>
      </c>
      <c r="GP818" s="6">
        <f t="shared" si="1030"/>
        <v>0</v>
      </c>
      <c r="GQ818" s="6">
        <f t="shared" si="1030"/>
        <v>0</v>
      </c>
      <c r="GR818" s="6">
        <f t="shared" si="1030"/>
        <v>0</v>
      </c>
      <c r="GS818" s="6">
        <f t="shared" si="1030"/>
        <v>0</v>
      </c>
      <c r="GT818" s="6">
        <f t="shared" si="1030"/>
        <v>0</v>
      </c>
      <c r="GU818" s="6">
        <f t="shared" si="1030"/>
        <v>0</v>
      </c>
      <c r="GV818" s="6">
        <f t="shared" si="1030"/>
        <v>0</v>
      </c>
      <c r="GW818" s="6">
        <f t="shared" si="1030"/>
        <v>0</v>
      </c>
      <c r="GX818" s="6">
        <f t="shared" si="1030"/>
        <v>0</v>
      </c>
    </row>
    <row r="820" spans="1:255" ht="409.5" x14ac:dyDescent="0.25">
      <c r="A820" s="3">
        <v>17</v>
      </c>
      <c r="B820" s="3">
        <v>1</v>
      </c>
      <c r="C820" s="3">
        <f>ROW(SmtRes!A236)</f>
        <v>236</v>
      </c>
      <c r="D820" s="3">
        <f>ROW(EtalonRes!A291)</f>
        <v>291</v>
      </c>
      <c r="E820" s="3" t="s">
        <v>1026</v>
      </c>
      <c r="F820" s="3" t="s">
        <v>115</v>
      </c>
      <c r="G820" s="3" t="s">
        <v>1027</v>
      </c>
      <c r="H820" s="3" t="s">
        <v>117</v>
      </c>
      <c r="I820" s="3">
        <f>ROUND(78/100,9)</f>
        <v>0.78</v>
      </c>
      <c r="J820" s="3">
        <v>0</v>
      </c>
      <c r="K820" s="3">
        <f>ROUND(78/100,9)</f>
        <v>0.78</v>
      </c>
      <c r="L820" s="3"/>
      <c r="M820" s="3"/>
      <c r="N820" s="3"/>
      <c r="O820" s="3">
        <f t="shared" ref="O820:O883" si="1031">ROUND(CP820,2)</f>
        <v>217.43</v>
      </c>
      <c r="P820" s="3">
        <f t="shared" ref="P820:P883" si="1032">ROUND((ROUND((AC820*AW820*I820),2)*BC820),2)</f>
        <v>8.85</v>
      </c>
      <c r="Q820" s="3">
        <f>(ROUND((ROUND((((ET820*1.2))*AV820*I820),2)*BB820),2)+ROUND((ROUND(((AE820-((EU820*1.2)))*AV820*I820),2)*BS820),2))</f>
        <v>6.54</v>
      </c>
      <c r="R820" s="3">
        <f>(ROUND((ROUND((((EU820*1.2))*AV820*I820),2)*BS820),2)+ROUND((ROUND(((AE820-((EU820*1.2)))*AV820*I820),2)*BS820),2))</f>
        <v>1.18</v>
      </c>
      <c r="S820" s="3">
        <f t="shared" ref="S820:S883" si="1033">ROUND((ROUND((AF820*AV820*I820),2)*BA820),2)</f>
        <v>202.04</v>
      </c>
      <c r="T820" s="3">
        <f t="shared" ref="T820:T883" si="1034">ROUND(CU820*I820,2)</f>
        <v>0</v>
      </c>
      <c r="U820" s="3">
        <f t="shared" ref="U820:U883" si="1035">CV820*I820</f>
        <v>17.777054880000001</v>
      </c>
      <c r="V820" s="3">
        <f t="shared" ref="V820:V883" si="1036">CW820*I820</f>
        <v>0</v>
      </c>
      <c r="W820" s="3">
        <f t="shared" ref="W820:W883" si="1037">ROUND(CX820*I820,2)</f>
        <v>0</v>
      </c>
      <c r="X820" s="3">
        <f>(ROUND((((S820+ROUND((ROUND((((EU820*1.2))*AV820*I820),2)*BS820),2))*AT820)/100),2)+ROUND(((ROUND((ROUND(((AE820-((EU820*1.2)))*AV820*I820),2)*BS820),2)*AT820)/100),2))</f>
        <v>197.12</v>
      </c>
      <c r="Y820" s="3">
        <f>(ROUND((((S820+ROUND((ROUND((((EU820*1.2))*AV820*I820),2)*BS820),2))*AU820)/100),2)+ROUND(((ROUND((ROUND(((AE820-((EU820*1.2)))*AV820*I820),2)*BS820),2)*AU820)/100),2))</f>
        <v>103.64</v>
      </c>
      <c r="Z820" s="3"/>
      <c r="AA820" s="3">
        <v>54971259</v>
      </c>
      <c r="AB820" s="3">
        <f t="shared" ref="AB820:AB883" si="1038">ROUND((AC820+AD820+AF820),6)</f>
        <v>266.74799999999999</v>
      </c>
      <c r="AC820" s="3">
        <f>ROUND(((ES820*1)),6)</f>
        <v>11.34</v>
      </c>
      <c r="AD820" s="3">
        <f>ROUND(((((ET820*1.2))-((EU820*1.2)))+AE820),6)</f>
        <v>8.0039999999999996</v>
      </c>
      <c r="AE820" s="3">
        <f>ROUND(((EU820*1.2)),6)</f>
        <v>1.44</v>
      </c>
      <c r="AF820" s="3">
        <f>ROUND(((EV820*1.2)),6)</f>
        <v>247.404</v>
      </c>
      <c r="AG820" s="3">
        <f t="shared" ref="AG820:AG883" si="1039">ROUND((AP820),6)</f>
        <v>0</v>
      </c>
      <c r="AH820" s="3">
        <f>((EW820*1.2))</f>
        <v>21.768000000000001</v>
      </c>
      <c r="AI820" s="3">
        <f>((EX820*1.2))</f>
        <v>0</v>
      </c>
      <c r="AJ820" s="3">
        <f t="shared" ref="AJ820:AJ883" si="1040">(AS820)</f>
        <v>0</v>
      </c>
      <c r="AK820" s="3">
        <v>224.18</v>
      </c>
      <c r="AL820" s="3">
        <v>11.34</v>
      </c>
      <c r="AM820" s="3">
        <v>6.67</v>
      </c>
      <c r="AN820" s="3">
        <v>1.2</v>
      </c>
      <c r="AO820" s="3">
        <v>206.17</v>
      </c>
      <c r="AP820" s="3">
        <v>0</v>
      </c>
      <c r="AQ820" s="3">
        <v>18.14</v>
      </c>
      <c r="AR820" s="3">
        <v>0</v>
      </c>
      <c r="AS820" s="3">
        <v>0</v>
      </c>
      <c r="AT820" s="3">
        <v>97</v>
      </c>
      <c r="AU820" s="3">
        <v>51</v>
      </c>
      <c r="AV820" s="3">
        <v>1.0469999999999999</v>
      </c>
      <c r="AW820" s="3">
        <v>1</v>
      </c>
      <c r="AX820" s="3"/>
      <c r="AY820" s="3"/>
      <c r="AZ820" s="3">
        <v>1</v>
      </c>
      <c r="BA820" s="3">
        <v>1</v>
      </c>
      <c r="BB820" s="3">
        <v>1</v>
      </c>
      <c r="BC820" s="3">
        <v>1</v>
      </c>
      <c r="BD820" s="3" t="s">
        <v>3</v>
      </c>
      <c r="BE820" s="3" t="s">
        <v>3</v>
      </c>
      <c r="BF820" s="3" t="s">
        <v>3</v>
      </c>
      <c r="BG820" s="3" t="s">
        <v>3</v>
      </c>
      <c r="BH820" s="3">
        <v>0</v>
      </c>
      <c r="BI820" s="3">
        <v>2</v>
      </c>
      <c r="BJ820" s="3" t="s">
        <v>1028</v>
      </c>
      <c r="BK820" s="3"/>
      <c r="BL820" s="3"/>
      <c r="BM820" s="3">
        <v>67</v>
      </c>
      <c r="BN820" s="3">
        <v>0</v>
      </c>
      <c r="BO820" s="3" t="s">
        <v>115</v>
      </c>
      <c r="BP820" s="3">
        <v>1</v>
      </c>
      <c r="BQ820" s="3">
        <v>40</v>
      </c>
      <c r="BR820" s="3">
        <v>0</v>
      </c>
      <c r="BS820" s="3">
        <v>1</v>
      </c>
      <c r="BT820" s="3">
        <v>1</v>
      </c>
      <c r="BU820" s="3">
        <v>1</v>
      </c>
      <c r="BV820" s="3">
        <v>1</v>
      </c>
      <c r="BW820" s="3">
        <v>1</v>
      </c>
      <c r="BX820" s="3">
        <v>1</v>
      </c>
      <c r="BY820" s="3" t="s">
        <v>3</v>
      </c>
      <c r="BZ820" s="3">
        <v>97</v>
      </c>
      <c r="CA820" s="3">
        <v>51</v>
      </c>
      <c r="CB820" s="3" t="s">
        <v>3</v>
      </c>
      <c r="CC820" s="3"/>
      <c r="CD820" s="3"/>
      <c r="CE820" s="3">
        <v>1566</v>
      </c>
      <c r="CF820" s="3">
        <v>0</v>
      </c>
      <c r="CG820" s="3">
        <v>0</v>
      </c>
      <c r="CH820" s="3"/>
      <c r="CI820" s="3"/>
      <c r="CJ820" s="3"/>
      <c r="CK820" s="3"/>
      <c r="CL820" s="3"/>
      <c r="CM820" s="3">
        <v>0</v>
      </c>
      <c r="CN820" s="9" t="s">
        <v>2491</v>
      </c>
      <c r="CO820" s="3">
        <v>0</v>
      </c>
      <c r="CP820" s="3">
        <f t="shared" ref="CP820:CP883" si="1041">(P820+Q820+S820)</f>
        <v>217.43</v>
      </c>
      <c r="CQ820" s="3">
        <f t="shared" ref="CQ820:CQ883" si="1042">ROUND((ROUND((AC820*AW820*1),2)*BC820),2)</f>
        <v>11.34</v>
      </c>
      <c r="CR820" s="3">
        <f>(ROUND((ROUND((((ET820*1.2))*AV820*1),2)*BB820),2)+ROUND((ROUND(((AE820-((EU820*1.2)))*AV820*1),2)*BS820),2))</f>
        <v>8.3800000000000008</v>
      </c>
      <c r="CS820" s="3">
        <f>(ROUND((ROUND((((EU820*1.2))*AV820*1),2)*BS820),2)+ROUND((ROUND(((AE820-((EU820*1.2)))*AV820*1),2)*BS820),2))</f>
        <v>1.51</v>
      </c>
      <c r="CT820" s="3">
        <f t="shared" ref="CT820:CT883" si="1043">ROUND((ROUND((AF820*AV820*1),2)*BA820),2)</f>
        <v>259.02999999999997</v>
      </c>
      <c r="CU820" s="3">
        <f t="shared" ref="CU820:CU883" si="1044">AG820</f>
        <v>0</v>
      </c>
      <c r="CV820" s="3">
        <f t="shared" ref="CV820:CV883" si="1045">(AH820*AV820)</f>
        <v>22.791096</v>
      </c>
      <c r="CW820" s="3">
        <f t="shared" ref="CW820:CW883" si="1046">AI820</f>
        <v>0</v>
      </c>
      <c r="CX820" s="3">
        <f t="shared" ref="CX820:CX883" si="1047">AJ820</f>
        <v>0</v>
      </c>
      <c r="CY820" s="3">
        <f>(ROUND((((S820+ROUND((ROUND((((EU820*1.2))*AV820*1),2)*BS820),2))*AT820)/100),2)+ROUND(((ROUND((ROUND(((AE820-((EU820*1.2)))*AV820*1),2)*BS820),2)*AT820)/100),2))</f>
        <v>197.44</v>
      </c>
      <c r="CZ820" s="3">
        <f>(ROUND((((S820+ROUND((ROUND((((EU820*1.2))*AV820*1),2)*BS820),2))*AU820)/100),2)+ROUND(((ROUND((ROUND(((AE820-((EU820*1.2)))*AV820*1),2)*BS820),2)*AU820)/100),2))</f>
        <v>103.81</v>
      </c>
      <c r="DA820" s="3"/>
      <c r="DB820" s="3">
        <v>189</v>
      </c>
      <c r="DC820" s="3" t="s">
        <v>3</v>
      </c>
      <c r="DD820" s="3" t="s">
        <v>22</v>
      </c>
      <c r="DE820" s="3" t="s">
        <v>42</v>
      </c>
      <c r="DF820" s="3" t="s">
        <v>42</v>
      </c>
      <c r="DG820" s="3" t="s">
        <v>42</v>
      </c>
      <c r="DH820" s="3" t="s">
        <v>3</v>
      </c>
      <c r="DI820" s="3" t="s">
        <v>42</v>
      </c>
      <c r="DJ820" s="3" t="s">
        <v>42</v>
      </c>
      <c r="DK820" s="3" t="s">
        <v>3</v>
      </c>
      <c r="DL820" s="3" t="s">
        <v>3</v>
      </c>
      <c r="DM820" s="3" t="s">
        <v>3</v>
      </c>
      <c r="DN820" s="3">
        <v>0</v>
      </c>
      <c r="DO820" s="3">
        <v>0</v>
      </c>
      <c r="DP820" s="3">
        <v>1</v>
      </c>
      <c r="DQ820" s="3">
        <v>1</v>
      </c>
      <c r="DR820" s="3"/>
      <c r="DS820" s="3"/>
      <c r="DT820" s="3"/>
      <c r="DU820" s="3">
        <v>1013</v>
      </c>
      <c r="DV820" s="3" t="s">
        <v>117</v>
      </c>
      <c r="DW820" s="3" t="s">
        <v>117</v>
      </c>
      <c r="DX820" s="3">
        <v>1</v>
      </c>
      <c r="DY820" s="3"/>
      <c r="DZ820" s="3" t="s">
        <v>3</v>
      </c>
      <c r="EA820" s="3" t="s">
        <v>3</v>
      </c>
      <c r="EB820" s="3" t="s">
        <v>3</v>
      </c>
      <c r="EC820" s="3" t="s">
        <v>3</v>
      </c>
      <c r="ED820" s="3"/>
      <c r="EE820" s="3">
        <v>57042957</v>
      </c>
      <c r="EF820" s="3">
        <v>40</v>
      </c>
      <c r="EG820" s="3" t="s">
        <v>33</v>
      </c>
      <c r="EH820" s="3">
        <v>0</v>
      </c>
      <c r="EI820" s="3" t="s">
        <v>3</v>
      </c>
      <c r="EJ820" s="3">
        <v>2</v>
      </c>
      <c r="EK820" s="3">
        <v>67</v>
      </c>
      <c r="EL820" s="3" t="s">
        <v>34</v>
      </c>
      <c r="EM820" s="3" t="s">
        <v>35</v>
      </c>
      <c r="EN820" s="3"/>
      <c r="EO820" s="3" t="s">
        <v>46</v>
      </c>
      <c r="EP820" s="3"/>
      <c r="EQ820" s="3">
        <v>0</v>
      </c>
      <c r="ER820" s="3">
        <v>224.18</v>
      </c>
      <c r="ES820" s="3">
        <v>11.34</v>
      </c>
      <c r="ET820" s="3">
        <v>6.67</v>
      </c>
      <c r="EU820" s="3">
        <v>1.2</v>
      </c>
      <c r="EV820" s="3">
        <v>206.17</v>
      </c>
      <c r="EW820" s="3">
        <v>18.14</v>
      </c>
      <c r="EX820" s="3">
        <v>0</v>
      </c>
      <c r="EY820" s="3">
        <v>0</v>
      </c>
      <c r="EZ820" s="3"/>
      <c r="FA820" s="3"/>
      <c r="FB820" s="3"/>
      <c r="FC820" s="3"/>
      <c r="FD820" s="3"/>
      <c r="FE820" s="3"/>
      <c r="FF820" s="3"/>
      <c r="FG820" s="3"/>
      <c r="FH820" s="3"/>
      <c r="FI820" s="3"/>
      <c r="FJ820" s="3"/>
      <c r="FK820" s="3"/>
      <c r="FL820" s="3"/>
      <c r="FM820" s="3"/>
      <c r="FN820" s="3"/>
      <c r="FO820" s="3"/>
      <c r="FP820" s="3"/>
      <c r="FQ820" s="3">
        <v>0</v>
      </c>
      <c r="FR820" s="3">
        <v>0</v>
      </c>
      <c r="FS820" s="3">
        <v>0</v>
      </c>
      <c r="FT820" s="3"/>
      <c r="FU820" s="3"/>
      <c r="FV820" s="3"/>
      <c r="FW820" s="3"/>
      <c r="FX820" s="3">
        <v>97</v>
      </c>
      <c r="FY820" s="3">
        <v>51</v>
      </c>
      <c r="FZ820" s="3"/>
      <c r="GA820" s="3" t="s">
        <v>3</v>
      </c>
      <c r="GB820" s="3"/>
      <c r="GC820" s="3"/>
      <c r="GD820" s="3">
        <v>1</v>
      </c>
      <c r="GE820" s="3"/>
      <c r="GF820" s="3">
        <v>574394840</v>
      </c>
      <c r="GG820" s="3">
        <v>2</v>
      </c>
      <c r="GH820" s="3">
        <v>1</v>
      </c>
      <c r="GI820" s="3">
        <v>2</v>
      </c>
      <c r="GJ820" s="3">
        <v>0</v>
      </c>
      <c r="GK820" s="3">
        <v>0</v>
      </c>
      <c r="GL820" s="3">
        <f t="shared" ref="GL820:GL883" si="1048">ROUND(IF(AND(BH820=3,BI820=3,FS820&lt;&gt;0),P820,0),2)</f>
        <v>0</v>
      </c>
      <c r="GM820" s="3">
        <f t="shared" ref="GM820:GM883" si="1049">ROUND(O820+X820+Y820,2)+GX820</f>
        <v>518.19000000000005</v>
      </c>
      <c r="GN820" s="3">
        <f t="shared" ref="GN820:GN883" si="1050">IF(OR(BI820=0,BI820=1),GM820-GX820,0)</f>
        <v>0</v>
      </c>
      <c r="GO820" s="3">
        <f t="shared" ref="GO820:GO883" si="1051">IF(BI820=2,GM820-GX820,0)</f>
        <v>518.19000000000005</v>
      </c>
      <c r="GP820" s="3">
        <f t="shared" ref="GP820:GP883" si="1052">IF(BI820=4,GM820-GX820,0)</f>
        <v>0</v>
      </c>
      <c r="GQ820" s="3"/>
      <c r="GR820" s="3">
        <v>0</v>
      </c>
      <c r="GS820" s="3">
        <v>3</v>
      </c>
      <c r="GT820" s="3">
        <v>0</v>
      </c>
      <c r="GU820" s="3" t="s">
        <v>3</v>
      </c>
      <c r="GV820" s="3">
        <f t="shared" ref="GV820:GV883" si="1053">ROUND((GT820),6)</f>
        <v>0</v>
      </c>
      <c r="GW820" s="3">
        <v>1</v>
      </c>
      <c r="GX820" s="3">
        <f t="shared" ref="GX820:GX883" si="1054">ROUND(HC820*I820,2)</f>
        <v>0</v>
      </c>
      <c r="GY820" s="3"/>
      <c r="GZ820" s="3"/>
      <c r="HA820" s="3">
        <v>0</v>
      </c>
      <c r="HB820" s="3">
        <v>0</v>
      </c>
      <c r="HC820" s="3">
        <f t="shared" ref="HC820:HC883" si="1055">GV820*GW820</f>
        <v>0</v>
      </c>
      <c r="HD820" s="3"/>
      <c r="HE820" s="3" t="s">
        <v>3</v>
      </c>
      <c r="HF820" s="3" t="s">
        <v>3</v>
      </c>
      <c r="HG820" s="3"/>
      <c r="HH820" s="3"/>
      <c r="HI820" s="3"/>
      <c r="HJ820" s="3"/>
      <c r="HK820" s="3"/>
      <c r="HL820" s="3"/>
      <c r="HM820" s="3" t="s">
        <v>3</v>
      </c>
      <c r="HN820" s="3" t="s">
        <v>3</v>
      </c>
      <c r="HO820" s="3" t="s">
        <v>3</v>
      </c>
      <c r="HP820" s="3" t="s">
        <v>3</v>
      </c>
      <c r="HQ820" s="3" t="s">
        <v>3</v>
      </c>
      <c r="HR820" s="3"/>
      <c r="HS820" s="3">
        <v>0</v>
      </c>
      <c r="HT820" s="3"/>
      <c r="HU820" s="3"/>
      <c r="HV820" s="3"/>
      <c r="HW820" s="3"/>
      <c r="HX820" s="3"/>
      <c r="HY820" s="3"/>
      <c r="HZ820" s="3"/>
      <c r="IA820" s="3"/>
      <c r="IB820" s="3"/>
      <c r="IC820" s="3"/>
      <c r="ID820" s="3"/>
      <c r="IE820" s="3"/>
      <c r="IF820" s="3"/>
      <c r="IG820" s="3"/>
      <c r="IH820" s="3"/>
      <c r="II820" s="3"/>
      <c r="IJ820" s="3"/>
      <c r="IK820" s="3">
        <v>0</v>
      </c>
      <c r="IL820" s="3"/>
      <c r="IM820" s="3"/>
      <c r="IN820" s="3"/>
      <c r="IO820" s="3"/>
      <c r="IP820" s="3"/>
      <c r="IQ820" s="3"/>
      <c r="IR820" s="3"/>
      <c r="IS820" s="3"/>
      <c r="IT820" s="3"/>
      <c r="IU820" s="3"/>
    </row>
    <row r="821" spans="1:255" ht="409.5" x14ac:dyDescent="0.25">
      <c r="A821" s="4">
        <v>17</v>
      </c>
      <c r="B821" s="4">
        <v>1</v>
      </c>
      <c r="C821" s="4">
        <f>ROW(SmtRes!A246)</f>
        <v>246</v>
      </c>
      <c r="D821" s="4">
        <f>ROW(EtalonRes!A304)</f>
        <v>304</v>
      </c>
      <c r="E821" s="4" t="s">
        <v>1026</v>
      </c>
      <c r="F821" s="4" t="s">
        <v>115</v>
      </c>
      <c r="G821" s="4" t="s">
        <v>1027</v>
      </c>
      <c r="H821" s="4" t="s">
        <v>117</v>
      </c>
      <c r="I821" s="4">
        <f>ROUND(78/100,9)</f>
        <v>0.78</v>
      </c>
      <c r="J821" s="4">
        <v>0</v>
      </c>
      <c r="K821" s="4">
        <f>ROUND(78/100,9)</f>
        <v>0.78</v>
      </c>
      <c r="L821" s="4"/>
      <c r="M821" s="4"/>
      <c r="N821" s="4"/>
      <c r="O821" s="4">
        <f t="shared" si="1031"/>
        <v>11581.87</v>
      </c>
      <c r="P821" s="4">
        <f t="shared" si="1032"/>
        <v>72.92</v>
      </c>
      <c r="Q821" s="4">
        <f>(ROUND((ROUND((((ET821*1.2))*AV821*I821),2)*BB821),2)+ROUND((ROUND(((AE821-((EU821*1.2)))*AV821*I821),2)*BS821),2))</f>
        <v>124</v>
      </c>
      <c r="R821" s="4">
        <f>(ROUND((ROUND((((EU821*1.2))*AV821*I821),2)*BS821),2)+ROUND((ROUND(((AE821-((EU821*1.2)))*AV821*I821),2)*BS821),2))</f>
        <v>66.489999999999995</v>
      </c>
      <c r="S821" s="4">
        <f t="shared" si="1033"/>
        <v>11384.95</v>
      </c>
      <c r="T821" s="4">
        <f t="shared" si="1034"/>
        <v>0</v>
      </c>
      <c r="U821" s="4">
        <f t="shared" si="1035"/>
        <v>17.777054880000001</v>
      </c>
      <c r="V821" s="4">
        <f t="shared" si="1036"/>
        <v>0</v>
      </c>
      <c r="W821" s="4">
        <f t="shared" si="1037"/>
        <v>0</v>
      </c>
      <c r="X821" s="4">
        <f>(ROUND((((S821+ROUND((ROUND((((EU821*1.2))*AV821*I821),2)*BS821),2))*AT821)/100),2)+ROUND(((ROUND((ROUND(((AE821-((EU821*1.2)))*AV821*I821),2)*BS821),2)*AT821)/100),2))</f>
        <v>11107.9</v>
      </c>
      <c r="Y821" s="4">
        <f>(ROUND((((S821+ROUND((ROUND((((EU821*1.2))*AV821*I821),2)*BS821),2))*AU821)/100),2)+ROUND(((ROUND((ROUND(((AE821-((EU821*1.2)))*AV821*I821),2)*BS821),2)*AU821)/100),2))</f>
        <v>5840.23</v>
      </c>
      <c r="Z821" s="4"/>
      <c r="AA821" s="4">
        <v>55890823</v>
      </c>
      <c r="AB821" s="4">
        <f t="shared" si="1038"/>
        <v>266.74799999999999</v>
      </c>
      <c r="AC821" s="4">
        <f>ROUND(((ES821*1)),6)</f>
        <v>11.34</v>
      </c>
      <c r="AD821" s="4">
        <f>ROUND(((((ET821*1.2))-((EU821*1.2)))+AE821),6)</f>
        <v>8.0039999999999996</v>
      </c>
      <c r="AE821" s="4">
        <f>ROUND(((EU821*1.2)),6)</f>
        <v>1.44</v>
      </c>
      <c r="AF821" s="4">
        <f>ROUND(((EV821*1.2)),6)</f>
        <v>247.404</v>
      </c>
      <c r="AG821" s="4">
        <f t="shared" si="1039"/>
        <v>0</v>
      </c>
      <c r="AH821" s="4">
        <f>((EW821*1.2))</f>
        <v>21.768000000000001</v>
      </c>
      <c r="AI821" s="4">
        <f>((EX821*1.2))</f>
        <v>0</v>
      </c>
      <c r="AJ821" s="4">
        <f t="shared" si="1040"/>
        <v>0</v>
      </c>
      <c r="AK821" s="4">
        <v>224.18</v>
      </c>
      <c r="AL821" s="4">
        <v>11.34</v>
      </c>
      <c r="AM821" s="4">
        <v>6.67</v>
      </c>
      <c r="AN821" s="4">
        <v>1.2</v>
      </c>
      <c r="AO821" s="4">
        <v>206.17</v>
      </c>
      <c r="AP821" s="4">
        <v>0</v>
      </c>
      <c r="AQ821" s="4">
        <v>18.14</v>
      </c>
      <c r="AR821" s="4">
        <v>0</v>
      </c>
      <c r="AS821" s="4">
        <v>0</v>
      </c>
      <c r="AT821" s="4">
        <v>97</v>
      </c>
      <c r="AU821" s="4">
        <v>51</v>
      </c>
      <c r="AV821" s="4">
        <v>1.0469999999999999</v>
      </c>
      <c r="AW821" s="4">
        <v>1</v>
      </c>
      <c r="AX821" s="4"/>
      <c r="AY821" s="4"/>
      <c r="AZ821" s="4">
        <v>1</v>
      </c>
      <c r="BA821" s="4">
        <v>56.35</v>
      </c>
      <c r="BB821" s="4">
        <v>18.96</v>
      </c>
      <c r="BC821" s="4">
        <v>8.24</v>
      </c>
      <c r="BD821" s="4" t="s">
        <v>3</v>
      </c>
      <c r="BE821" s="4" t="s">
        <v>3</v>
      </c>
      <c r="BF821" s="4" t="s">
        <v>3</v>
      </c>
      <c r="BG821" s="4" t="s">
        <v>3</v>
      </c>
      <c r="BH821" s="4">
        <v>0</v>
      </c>
      <c r="BI821" s="4">
        <v>2</v>
      </c>
      <c r="BJ821" s="4" t="s">
        <v>1028</v>
      </c>
      <c r="BK821" s="4"/>
      <c r="BL821" s="4"/>
      <c r="BM821" s="4">
        <v>67</v>
      </c>
      <c r="BN821" s="4">
        <v>0</v>
      </c>
      <c r="BO821" s="4" t="s">
        <v>115</v>
      </c>
      <c r="BP821" s="4">
        <v>1</v>
      </c>
      <c r="BQ821" s="4">
        <v>40</v>
      </c>
      <c r="BR821" s="4">
        <v>0</v>
      </c>
      <c r="BS821" s="4">
        <v>56.35</v>
      </c>
      <c r="BT821" s="4">
        <v>1</v>
      </c>
      <c r="BU821" s="4">
        <v>1</v>
      </c>
      <c r="BV821" s="4">
        <v>1</v>
      </c>
      <c r="BW821" s="4">
        <v>1</v>
      </c>
      <c r="BX821" s="4">
        <v>1</v>
      </c>
      <c r="BY821" s="4" t="s">
        <v>3</v>
      </c>
      <c r="BZ821" s="4">
        <v>97</v>
      </c>
      <c r="CA821" s="4">
        <v>51</v>
      </c>
      <c r="CB821" s="4" t="s">
        <v>3</v>
      </c>
      <c r="CC821" s="4"/>
      <c r="CD821" s="4"/>
      <c r="CE821" s="4">
        <v>1566</v>
      </c>
      <c r="CF821" s="4">
        <v>0</v>
      </c>
      <c r="CG821" s="4">
        <v>0</v>
      </c>
      <c r="CH821" s="4"/>
      <c r="CI821" s="4"/>
      <c r="CJ821" s="4"/>
      <c r="CK821" s="4"/>
      <c r="CL821" s="4"/>
      <c r="CM821" s="4">
        <v>0</v>
      </c>
      <c r="CN821" s="10" t="s">
        <v>2491</v>
      </c>
      <c r="CO821" s="4">
        <v>0</v>
      </c>
      <c r="CP821" s="4">
        <f t="shared" si="1041"/>
        <v>11581.87</v>
      </c>
      <c r="CQ821" s="4">
        <f t="shared" si="1042"/>
        <v>93.44</v>
      </c>
      <c r="CR821" s="4">
        <f>(ROUND((ROUND((((ET821*1.2))*AV821*1),2)*BB821),2)+ROUND((ROUND(((AE821-((EU821*1.2)))*AV821*1),2)*BS821),2))</f>
        <v>158.88</v>
      </c>
      <c r="CS821" s="4">
        <f>(ROUND((ROUND((((EU821*1.2))*AV821*1),2)*BS821),2)+ROUND((ROUND(((AE821-((EU821*1.2)))*AV821*1),2)*BS821),2))</f>
        <v>85.09</v>
      </c>
      <c r="CT821" s="4">
        <f t="shared" si="1043"/>
        <v>14596.34</v>
      </c>
      <c r="CU821" s="4">
        <f t="shared" si="1044"/>
        <v>0</v>
      </c>
      <c r="CV821" s="4">
        <f t="shared" si="1045"/>
        <v>22.791096</v>
      </c>
      <c r="CW821" s="4">
        <f t="shared" si="1046"/>
        <v>0</v>
      </c>
      <c r="CX821" s="4">
        <f t="shared" si="1047"/>
        <v>0</v>
      </c>
      <c r="CY821" s="4">
        <f>(ROUND((((S821+ROUND((ROUND((((EU821*1.2))*AV821*1),2)*BS821),2))*AT821)/100),2)+ROUND(((ROUND((ROUND(((AE821-((EU821*1.2)))*AV821*1),2)*BS821),2)*AT821)/100),2))</f>
        <v>11125.94</v>
      </c>
      <c r="CZ821" s="4">
        <f>(ROUND((((S821+ROUND((ROUND((((EU821*1.2))*AV821*1),2)*BS821),2))*AU821)/100),2)+ROUND(((ROUND((ROUND(((AE821-((EU821*1.2)))*AV821*1),2)*BS821),2)*AU821)/100),2))</f>
        <v>5849.72</v>
      </c>
      <c r="DA821" s="4"/>
      <c r="DB821" s="4">
        <v>190</v>
      </c>
      <c r="DC821" s="4" t="s">
        <v>3</v>
      </c>
      <c r="DD821" s="4" t="s">
        <v>22</v>
      </c>
      <c r="DE821" s="4" t="s">
        <v>42</v>
      </c>
      <c r="DF821" s="4" t="s">
        <v>42</v>
      </c>
      <c r="DG821" s="4" t="s">
        <v>42</v>
      </c>
      <c r="DH821" s="4" t="s">
        <v>3</v>
      </c>
      <c r="DI821" s="4" t="s">
        <v>42</v>
      </c>
      <c r="DJ821" s="4" t="s">
        <v>42</v>
      </c>
      <c r="DK821" s="4" t="s">
        <v>3</v>
      </c>
      <c r="DL821" s="4" t="s">
        <v>3</v>
      </c>
      <c r="DM821" s="4" t="s">
        <v>3</v>
      </c>
      <c r="DN821" s="4">
        <v>0</v>
      </c>
      <c r="DO821" s="4">
        <v>0</v>
      </c>
      <c r="DP821" s="4">
        <v>1</v>
      </c>
      <c r="DQ821" s="4">
        <v>1</v>
      </c>
      <c r="DR821" s="4"/>
      <c r="DS821" s="4"/>
      <c r="DT821" s="4"/>
      <c r="DU821" s="4">
        <v>1013</v>
      </c>
      <c r="DV821" s="4" t="s">
        <v>117</v>
      </c>
      <c r="DW821" s="4" t="s">
        <v>117</v>
      </c>
      <c r="DX821" s="4">
        <v>1</v>
      </c>
      <c r="DY821" s="4"/>
      <c r="DZ821" s="4" t="s">
        <v>3</v>
      </c>
      <c r="EA821" s="4" t="s">
        <v>3</v>
      </c>
      <c r="EB821" s="4" t="s">
        <v>3</v>
      </c>
      <c r="EC821" s="4" t="s">
        <v>3</v>
      </c>
      <c r="ED821" s="4"/>
      <c r="EE821" s="4">
        <v>57042957</v>
      </c>
      <c r="EF821" s="4">
        <v>40</v>
      </c>
      <c r="EG821" s="4" t="s">
        <v>33</v>
      </c>
      <c r="EH821" s="4">
        <v>0</v>
      </c>
      <c r="EI821" s="4" t="s">
        <v>3</v>
      </c>
      <c r="EJ821" s="4">
        <v>2</v>
      </c>
      <c r="EK821" s="4">
        <v>67</v>
      </c>
      <c r="EL821" s="4" t="s">
        <v>34</v>
      </c>
      <c r="EM821" s="4" t="s">
        <v>35</v>
      </c>
      <c r="EN821" s="4"/>
      <c r="EO821" s="4" t="s">
        <v>46</v>
      </c>
      <c r="EP821" s="4"/>
      <c r="EQ821" s="4">
        <v>0</v>
      </c>
      <c r="ER821" s="4">
        <v>224.18</v>
      </c>
      <c r="ES821" s="4">
        <v>11.34</v>
      </c>
      <c r="ET821" s="4">
        <v>6.67</v>
      </c>
      <c r="EU821" s="4">
        <v>1.2</v>
      </c>
      <c r="EV821" s="4">
        <v>206.17</v>
      </c>
      <c r="EW821" s="4">
        <v>18.14</v>
      </c>
      <c r="EX821" s="4">
        <v>0</v>
      </c>
      <c r="EY821" s="4">
        <v>0</v>
      </c>
      <c r="EZ821" s="4"/>
      <c r="FA821" s="4"/>
      <c r="FB821" s="4"/>
      <c r="FC821" s="4"/>
      <c r="FD821" s="4"/>
      <c r="FE821" s="4"/>
      <c r="FF821" s="4"/>
      <c r="FG821" s="4"/>
      <c r="FH821" s="4"/>
      <c r="FI821" s="4"/>
      <c r="FJ821" s="4"/>
      <c r="FK821" s="4"/>
      <c r="FL821" s="4"/>
      <c r="FM821" s="4"/>
      <c r="FN821" s="4"/>
      <c r="FO821" s="4"/>
      <c r="FP821" s="4"/>
      <c r="FQ821" s="4">
        <v>0</v>
      </c>
      <c r="FR821" s="4">
        <v>0</v>
      </c>
      <c r="FS821" s="4">
        <v>0</v>
      </c>
      <c r="FT821" s="4"/>
      <c r="FU821" s="4"/>
      <c r="FV821" s="4"/>
      <c r="FW821" s="4"/>
      <c r="FX821" s="4">
        <v>97</v>
      </c>
      <c r="FY821" s="4">
        <v>51</v>
      </c>
      <c r="FZ821" s="4"/>
      <c r="GA821" s="4" t="s">
        <v>3</v>
      </c>
      <c r="GB821" s="4"/>
      <c r="GC821" s="4"/>
      <c r="GD821" s="4">
        <v>1</v>
      </c>
      <c r="GE821" s="4"/>
      <c r="GF821" s="4">
        <v>574394840</v>
      </c>
      <c r="GG821" s="4">
        <v>2</v>
      </c>
      <c r="GH821" s="4">
        <v>1</v>
      </c>
      <c r="GI821" s="4">
        <v>2</v>
      </c>
      <c r="GJ821" s="4">
        <v>0</v>
      </c>
      <c r="GK821" s="4">
        <v>0</v>
      </c>
      <c r="GL821" s="4">
        <f t="shared" si="1048"/>
        <v>0</v>
      </c>
      <c r="GM821" s="4">
        <f t="shared" si="1049"/>
        <v>28530</v>
      </c>
      <c r="GN821" s="4">
        <f t="shared" si="1050"/>
        <v>0</v>
      </c>
      <c r="GO821" s="4">
        <f t="shared" si="1051"/>
        <v>28530</v>
      </c>
      <c r="GP821" s="4">
        <f t="shared" si="1052"/>
        <v>0</v>
      </c>
      <c r="GQ821" s="4"/>
      <c r="GR821" s="4">
        <v>0</v>
      </c>
      <c r="GS821" s="4">
        <v>3</v>
      </c>
      <c r="GT821" s="4">
        <v>0</v>
      </c>
      <c r="GU821" s="4" t="s">
        <v>3</v>
      </c>
      <c r="GV821" s="4">
        <f t="shared" si="1053"/>
        <v>0</v>
      </c>
      <c r="GW821" s="4">
        <v>1</v>
      </c>
      <c r="GX821" s="4">
        <f t="shared" si="1054"/>
        <v>0</v>
      </c>
      <c r="GY821" s="4"/>
      <c r="GZ821" s="4"/>
      <c r="HA821" s="4">
        <v>0</v>
      </c>
      <c r="HB821" s="4">
        <v>0</v>
      </c>
      <c r="HC821" s="4">
        <f t="shared" si="1055"/>
        <v>0</v>
      </c>
      <c r="HD821" s="4"/>
      <c r="HE821" s="4" t="s">
        <v>3</v>
      </c>
      <c r="HF821" s="4" t="s">
        <v>3</v>
      </c>
      <c r="HG821" s="4"/>
      <c r="HH821" s="4"/>
      <c r="HI821" s="4"/>
      <c r="HJ821" s="4"/>
      <c r="HK821" s="4"/>
      <c r="HL821" s="4"/>
      <c r="HM821" s="4" t="s">
        <v>3</v>
      </c>
      <c r="HN821" s="4" t="s">
        <v>3</v>
      </c>
      <c r="HO821" s="4" t="s">
        <v>3</v>
      </c>
      <c r="HP821" s="4" t="s">
        <v>3</v>
      </c>
      <c r="HQ821" s="4" t="s">
        <v>3</v>
      </c>
      <c r="HR821" s="4"/>
      <c r="HS821" s="4">
        <v>0</v>
      </c>
      <c r="HT821" s="4"/>
      <c r="HU821" s="4"/>
      <c r="HV821" s="4"/>
      <c r="HW821" s="4"/>
      <c r="HX821" s="4"/>
      <c r="HY821" s="4"/>
      <c r="HZ821" s="4"/>
      <c r="IA821" s="4"/>
      <c r="IB821" s="4"/>
      <c r="IC821" s="4"/>
      <c r="ID821" s="4"/>
      <c r="IE821" s="4"/>
      <c r="IF821" s="4"/>
      <c r="IG821" s="4"/>
      <c r="IH821" s="4"/>
      <c r="II821" s="4"/>
      <c r="IJ821" s="4"/>
      <c r="IK821" s="4">
        <v>0</v>
      </c>
      <c r="IL821" s="4"/>
      <c r="IM821" s="4"/>
      <c r="IN821" s="4"/>
      <c r="IO821" s="4"/>
      <c r="IP821" s="4"/>
      <c r="IQ821" s="4"/>
      <c r="IR821" s="4"/>
      <c r="IS821" s="4"/>
      <c r="IT821" s="4"/>
      <c r="IU821" s="4"/>
    </row>
    <row r="822" spans="1:255" ht="409.5" x14ac:dyDescent="0.25">
      <c r="A822" s="3">
        <v>18</v>
      </c>
      <c r="B822" s="3">
        <v>1</v>
      </c>
      <c r="C822" s="3">
        <v>234</v>
      </c>
      <c r="D822" s="3"/>
      <c r="E822" s="3" t="s">
        <v>1029</v>
      </c>
      <c r="F822" s="3" t="s">
        <v>1030</v>
      </c>
      <c r="G822" s="3" t="s">
        <v>1031</v>
      </c>
      <c r="H822" s="3" t="s">
        <v>266</v>
      </c>
      <c r="I822" s="3">
        <f>I820*J822</f>
        <v>26.000000000000004</v>
      </c>
      <c r="J822" s="3">
        <v>33.333333333333336</v>
      </c>
      <c r="K822" s="3">
        <v>33.333333000000003</v>
      </c>
      <c r="L822" s="3"/>
      <c r="M822" s="3"/>
      <c r="N822" s="3"/>
      <c r="O822" s="3">
        <f t="shared" si="1031"/>
        <v>36072.400000000001</v>
      </c>
      <c r="P822" s="3">
        <f t="shared" si="1032"/>
        <v>36072.400000000001</v>
      </c>
      <c r="Q822" s="3">
        <f t="shared" ref="Q822:Q849" si="1056">(ROUND((ROUND(((ET822)*AV822*I822),2)*BB822),2)+ROUND((ROUND(((AE822-(EU822))*AV822*I822),2)*BS822),2))</f>
        <v>0</v>
      </c>
      <c r="R822" s="3">
        <f t="shared" ref="R822:R849" si="1057">(ROUND((ROUND(((EU822)*AV822*I822),2)*BS822),2)+ROUND((ROUND(((AE822-(EU822))*AV822*I822),2)*BS822),2))</f>
        <v>0</v>
      </c>
      <c r="S822" s="3">
        <f t="shared" si="1033"/>
        <v>0</v>
      </c>
      <c r="T822" s="3">
        <f t="shared" si="1034"/>
        <v>0</v>
      </c>
      <c r="U822" s="3">
        <f t="shared" si="1035"/>
        <v>0</v>
      </c>
      <c r="V822" s="3">
        <f t="shared" si="1036"/>
        <v>0</v>
      </c>
      <c r="W822" s="3">
        <f t="shared" si="1037"/>
        <v>0</v>
      </c>
      <c r="X822" s="3">
        <f t="shared" ref="X822:X849" si="1058">(ROUND((((S822+ROUND((ROUND(((EU822)*AV822*I822),2)*BS822),2))*AT822)/100),2)+ROUND(((ROUND((ROUND(((AE822-(EU822))*AV822*I822),2)*BS822),2)*AT822)/100),2))</f>
        <v>0</v>
      </c>
      <c r="Y822" s="3">
        <f t="shared" ref="Y822:Y849" si="1059">(ROUND((((S822+ROUND((ROUND(((EU822)*AV822*I822),2)*BS822),2))*AU822)/100),2)+ROUND(((ROUND((ROUND(((AE822-(EU822))*AV822*I822),2)*BS822),2)*AU822)/100),2))</f>
        <v>0</v>
      </c>
      <c r="Z822" s="3"/>
      <c r="AA822" s="3">
        <v>54971259</v>
      </c>
      <c r="AB822" s="3">
        <f t="shared" si="1038"/>
        <v>1387.4</v>
      </c>
      <c r="AC822" s="3">
        <f t="shared" ref="AC822:AC849" si="1060">ROUND((ES822),6)</f>
        <v>1387.4</v>
      </c>
      <c r="AD822" s="3">
        <f t="shared" ref="AD822:AD849" si="1061">ROUND((((ET822)-(EU822))+AE822),6)</f>
        <v>0</v>
      </c>
      <c r="AE822" s="3">
        <f t="shared" ref="AE822:AE849" si="1062">ROUND((EU822),6)</f>
        <v>0</v>
      </c>
      <c r="AF822" s="3">
        <f t="shared" ref="AF822:AF849" si="1063">ROUND((EV822),6)</f>
        <v>0</v>
      </c>
      <c r="AG822" s="3">
        <f t="shared" si="1039"/>
        <v>0</v>
      </c>
      <c r="AH822" s="3">
        <f t="shared" ref="AH822:AH849" si="1064">(EW822)</f>
        <v>0</v>
      </c>
      <c r="AI822" s="3">
        <f t="shared" ref="AI822:AI849" si="1065">(EX822)</f>
        <v>0</v>
      </c>
      <c r="AJ822" s="3">
        <f t="shared" si="1040"/>
        <v>0</v>
      </c>
      <c r="AK822" s="3">
        <v>1387.4</v>
      </c>
      <c r="AL822" s="3">
        <v>1387.4</v>
      </c>
      <c r="AM822" s="3">
        <v>0</v>
      </c>
      <c r="AN822" s="3">
        <v>0</v>
      </c>
      <c r="AO822" s="3">
        <v>0</v>
      </c>
      <c r="AP822" s="3">
        <v>0</v>
      </c>
      <c r="AQ822" s="3">
        <v>0</v>
      </c>
      <c r="AR822" s="3">
        <v>0</v>
      </c>
      <c r="AS822" s="3">
        <v>0</v>
      </c>
      <c r="AT822" s="3">
        <v>97</v>
      </c>
      <c r="AU822" s="3">
        <v>51</v>
      </c>
      <c r="AV822" s="3">
        <v>1</v>
      </c>
      <c r="AW822" s="3">
        <v>1</v>
      </c>
      <c r="AX822" s="3"/>
      <c r="AY822" s="3"/>
      <c r="AZ822" s="3">
        <v>1</v>
      </c>
      <c r="BA822" s="3">
        <v>1</v>
      </c>
      <c r="BB822" s="3">
        <v>1</v>
      </c>
      <c r="BC822" s="3">
        <v>1</v>
      </c>
      <c r="BD822" s="3" t="s">
        <v>3</v>
      </c>
      <c r="BE822" s="3" t="s">
        <v>3</v>
      </c>
      <c r="BF822" s="3" t="s">
        <v>3</v>
      </c>
      <c r="BG822" s="3" t="s">
        <v>3</v>
      </c>
      <c r="BH822" s="3">
        <v>3</v>
      </c>
      <c r="BI822" s="3">
        <v>2</v>
      </c>
      <c r="BJ822" s="3" t="s">
        <v>1032</v>
      </c>
      <c r="BK822" s="3"/>
      <c r="BL822" s="3"/>
      <c r="BM822" s="3">
        <v>67</v>
      </c>
      <c r="BN822" s="3">
        <v>0</v>
      </c>
      <c r="BO822" s="3" t="s">
        <v>3</v>
      </c>
      <c r="BP822" s="3">
        <v>0</v>
      </c>
      <c r="BQ822" s="3">
        <v>40</v>
      </c>
      <c r="BR822" s="3">
        <v>0</v>
      </c>
      <c r="BS822" s="3">
        <v>1</v>
      </c>
      <c r="BT822" s="3">
        <v>1</v>
      </c>
      <c r="BU822" s="3">
        <v>1</v>
      </c>
      <c r="BV822" s="3">
        <v>1</v>
      </c>
      <c r="BW822" s="3">
        <v>1</v>
      </c>
      <c r="BX822" s="3">
        <v>1</v>
      </c>
      <c r="BY822" s="3" t="s">
        <v>3</v>
      </c>
      <c r="BZ822" s="3">
        <v>97</v>
      </c>
      <c r="CA822" s="3">
        <v>51</v>
      </c>
      <c r="CB822" s="3" t="s">
        <v>3</v>
      </c>
      <c r="CC822" s="3"/>
      <c r="CD822" s="3"/>
      <c r="CE822" s="3">
        <v>1566</v>
      </c>
      <c r="CF822" s="3">
        <v>0</v>
      </c>
      <c r="CG822" s="3">
        <v>0</v>
      </c>
      <c r="CH822" s="3"/>
      <c r="CI822" s="3"/>
      <c r="CJ822" s="3"/>
      <c r="CK822" s="3"/>
      <c r="CL822" s="3"/>
      <c r="CM822" s="3">
        <v>0</v>
      </c>
      <c r="CN822" s="9" t="s">
        <v>2499</v>
      </c>
      <c r="CO822" s="3">
        <v>0</v>
      </c>
      <c r="CP822" s="3">
        <f t="shared" si="1041"/>
        <v>36072.400000000001</v>
      </c>
      <c r="CQ822" s="3">
        <f t="shared" si="1042"/>
        <v>1387.4</v>
      </c>
      <c r="CR822" s="3">
        <f t="shared" ref="CR822:CR849" si="1066">(ROUND((ROUND(((ET822)*AV822*1),2)*BB822),2)+ROUND((ROUND(((AE822-(EU822))*AV822*1),2)*BS822),2))</f>
        <v>0</v>
      </c>
      <c r="CS822" s="3">
        <f t="shared" ref="CS822:CS849" si="1067">(ROUND((ROUND(((EU822)*AV822*1),2)*BS822),2)+ROUND((ROUND(((AE822-(EU822))*AV822*1),2)*BS822),2))</f>
        <v>0</v>
      </c>
      <c r="CT822" s="3">
        <f t="shared" si="1043"/>
        <v>0</v>
      </c>
      <c r="CU822" s="3">
        <f t="shared" si="1044"/>
        <v>0</v>
      </c>
      <c r="CV822" s="3">
        <f t="shared" si="1045"/>
        <v>0</v>
      </c>
      <c r="CW822" s="3">
        <f t="shared" si="1046"/>
        <v>0</v>
      </c>
      <c r="CX822" s="3">
        <f t="shared" si="1047"/>
        <v>0</v>
      </c>
      <c r="CY822" s="3">
        <f t="shared" ref="CY822:CY849" si="1068">(ROUND((((S822+ROUND((ROUND(((EU822)*AV822*1),2)*BS822),2))*AT822)/100),2)+ROUND(((ROUND((ROUND(((AE822-(EU822))*AV822*1),2)*BS822),2)*AT822)/100),2))</f>
        <v>0</v>
      </c>
      <c r="CZ822" s="3">
        <f t="shared" ref="CZ822:CZ849" si="1069">(ROUND((((S822+ROUND((ROUND(((EU822)*AV822*1),2)*BS822),2))*AU822)/100),2)+ROUND(((ROUND((ROUND(((AE822-(EU822))*AV822*1),2)*BS822),2)*AU822)/100),2))</f>
        <v>0</v>
      </c>
      <c r="DA822" s="3"/>
      <c r="DB822" s="3"/>
      <c r="DC822" s="3" t="s">
        <v>3</v>
      </c>
      <c r="DD822" s="3" t="s">
        <v>3</v>
      </c>
      <c r="DE822" s="3" t="s">
        <v>3</v>
      </c>
      <c r="DF822" s="3" t="s">
        <v>3</v>
      </c>
      <c r="DG822" s="3" t="s">
        <v>3</v>
      </c>
      <c r="DH822" s="3" t="s">
        <v>3</v>
      </c>
      <c r="DI822" s="3" t="s">
        <v>3</v>
      </c>
      <c r="DJ822" s="3" t="s">
        <v>3</v>
      </c>
      <c r="DK822" s="3" t="s">
        <v>3</v>
      </c>
      <c r="DL822" s="3" t="s">
        <v>3</v>
      </c>
      <c r="DM822" s="3" t="s">
        <v>3</v>
      </c>
      <c r="DN822" s="3">
        <v>0</v>
      </c>
      <c r="DO822" s="3">
        <v>0</v>
      </c>
      <c r="DP822" s="3">
        <v>1</v>
      </c>
      <c r="DQ822" s="3">
        <v>1</v>
      </c>
      <c r="DR822" s="3"/>
      <c r="DS822" s="3"/>
      <c r="DT822" s="3"/>
      <c r="DU822" s="3">
        <v>1010</v>
      </c>
      <c r="DV822" s="3" t="s">
        <v>266</v>
      </c>
      <c r="DW822" s="3" t="s">
        <v>266</v>
      </c>
      <c r="DX822" s="3">
        <v>1</v>
      </c>
      <c r="DY822" s="3"/>
      <c r="DZ822" s="3" t="s">
        <v>3</v>
      </c>
      <c r="EA822" s="3" t="s">
        <v>3</v>
      </c>
      <c r="EB822" s="3" t="s">
        <v>3</v>
      </c>
      <c r="EC822" s="3" t="s">
        <v>3</v>
      </c>
      <c r="ED822" s="3"/>
      <c r="EE822" s="3">
        <v>57042957</v>
      </c>
      <c r="EF822" s="3">
        <v>40</v>
      </c>
      <c r="EG822" s="3" t="s">
        <v>33</v>
      </c>
      <c r="EH822" s="3">
        <v>0</v>
      </c>
      <c r="EI822" s="3" t="s">
        <v>3</v>
      </c>
      <c r="EJ822" s="3">
        <v>2</v>
      </c>
      <c r="EK822" s="3">
        <v>67</v>
      </c>
      <c r="EL822" s="3" t="s">
        <v>34</v>
      </c>
      <c r="EM822" s="3" t="s">
        <v>35</v>
      </c>
      <c r="EN822" s="3"/>
      <c r="EO822" s="3" t="s">
        <v>46</v>
      </c>
      <c r="EP822" s="3"/>
      <c r="EQ822" s="3">
        <v>0</v>
      </c>
      <c r="ER822" s="3">
        <v>1387.4</v>
      </c>
      <c r="ES822" s="3">
        <v>1387.4</v>
      </c>
      <c r="ET822" s="3">
        <v>0</v>
      </c>
      <c r="EU822" s="3">
        <v>0</v>
      </c>
      <c r="EV822" s="3">
        <v>0</v>
      </c>
      <c r="EW822" s="3">
        <v>0</v>
      </c>
      <c r="EX822" s="3">
        <v>0</v>
      </c>
      <c r="EY822" s="3"/>
      <c r="EZ822" s="3"/>
      <c r="FA822" s="3"/>
      <c r="FB822" s="3"/>
      <c r="FC822" s="3"/>
      <c r="FD822" s="3"/>
      <c r="FE822" s="3"/>
      <c r="FF822" s="3"/>
      <c r="FG822" s="3"/>
      <c r="FH822" s="3"/>
      <c r="FI822" s="3"/>
      <c r="FJ822" s="3"/>
      <c r="FK822" s="3"/>
      <c r="FL822" s="3"/>
      <c r="FM822" s="3"/>
      <c r="FN822" s="3"/>
      <c r="FO822" s="3"/>
      <c r="FP822" s="3"/>
      <c r="FQ822" s="3">
        <v>0</v>
      </c>
      <c r="FR822" s="3">
        <v>0</v>
      </c>
      <c r="FS822" s="3">
        <v>0</v>
      </c>
      <c r="FT822" s="3"/>
      <c r="FU822" s="3"/>
      <c r="FV822" s="3"/>
      <c r="FW822" s="3"/>
      <c r="FX822" s="3">
        <v>97</v>
      </c>
      <c r="FY822" s="3">
        <v>51</v>
      </c>
      <c r="FZ822" s="3"/>
      <c r="GA822" s="3" t="s">
        <v>3</v>
      </c>
      <c r="GB822" s="3"/>
      <c r="GC822" s="3"/>
      <c r="GD822" s="3">
        <v>1</v>
      </c>
      <c r="GE822" s="3"/>
      <c r="GF822" s="3">
        <v>-232737640</v>
      </c>
      <c r="GG822" s="3">
        <v>2</v>
      </c>
      <c r="GH822" s="3">
        <v>1</v>
      </c>
      <c r="GI822" s="3">
        <v>-2</v>
      </c>
      <c r="GJ822" s="3">
        <v>0</v>
      </c>
      <c r="GK822" s="3">
        <v>0</v>
      </c>
      <c r="GL822" s="3">
        <f t="shared" si="1048"/>
        <v>0</v>
      </c>
      <c r="GM822" s="3">
        <f t="shared" si="1049"/>
        <v>36072.400000000001</v>
      </c>
      <c r="GN822" s="3">
        <f t="shared" si="1050"/>
        <v>0</v>
      </c>
      <c r="GO822" s="3">
        <f t="shared" si="1051"/>
        <v>36072.400000000001</v>
      </c>
      <c r="GP822" s="3">
        <f t="shared" si="1052"/>
        <v>0</v>
      </c>
      <c r="GQ822" s="3"/>
      <c r="GR822" s="3">
        <v>0</v>
      </c>
      <c r="GS822" s="3">
        <v>3</v>
      </c>
      <c r="GT822" s="3">
        <v>0</v>
      </c>
      <c r="GU822" s="3" t="s">
        <v>3</v>
      </c>
      <c r="GV822" s="3">
        <f t="shared" si="1053"/>
        <v>0</v>
      </c>
      <c r="GW822" s="3">
        <v>1</v>
      </c>
      <c r="GX822" s="3">
        <f t="shared" si="1054"/>
        <v>0</v>
      </c>
      <c r="GY822" s="3"/>
      <c r="GZ822" s="3"/>
      <c r="HA822" s="3">
        <v>0</v>
      </c>
      <c r="HB822" s="3">
        <v>0</v>
      </c>
      <c r="HC822" s="3">
        <f t="shared" si="1055"/>
        <v>0</v>
      </c>
      <c r="HD822" s="3"/>
      <c r="HE822" s="3" t="s">
        <v>3</v>
      </c>
      <c r="HF822" s="3" t="s">
        <v>3</v>
      </c>
      <c r="HG822" s="3"/>
      <c r="HH822" s="3"/>
      <c r="HI822" s="3"/>
      <c r="HJ822" s="3"/>
      <c r="HK822" s="3"/>
      <c r="HL822" s="3"/>
      <c r="HM822" s="3" t="s">
        <v>3</v>
      </c>
      <c r="HN822" s="3" t="s">
        <v>3</v>
      </c>
      <c r="HO822" s="3" t="s">
        <v>3</v>
      </c>
      <c r="HP822" s="3" t="s">
        <v>3</v>
      </c>
      <c r="HQ822" s="3" t="s">
        <v>3</v>
      </c>
      <c r="HR822" s="3"/>
      <c r="HS822" s="3">
        <v>0</v>
      </c>
      <c r="HT822" s="3"/>
      <c r="HU822" s="3"/>
      <c r="HV822" s="3"/>
      <c r="HW822" s="3"/>
      <c r="HX822" s="3"/>
      <c r="HY822" s="3"/>
      <c r="HZ822" s="3"/>
      <c r="IA822" s="3"/>
      <c r="IB822" s="3"/>
      <c r="IC822" s="3"/>
      <c r="ID822" s="3"/>
      <c r="IE822" s="3"/>
      <c r="IF822" s="3"/>
      <c r="IG822" s="3"/>
      <c r="IH822" s="3"/>
      <c r="II822" s="3"/>
      <c r="IJ822" s="3"/>
      <c r="IK822" s="3">
        <v>0</v>
      </c>
      <c r="IL822" s="3"/>
      <c r="IM822" s="3"/>
      <c r="IN822" s="3"/>
      <c r="IO822" s="3"/>
      <c r="IP822" s="3"/>
      <c r="IQ822" s="3"/>
      <c r="IR822" s="3"/>
      <c r="IS822" s="3"/>
      <c r="IT822" s="3"/>
      <c r="IU822" s="3"/>
    </row>
    <row r="823" spans="1:255" ht="409.5" x14ac:dyDescent="0.25">
      <c r="A823" s="4">
        <v>18</v>
      </c>
      <c r="B823" s="4">
        <v>1</v>
      </c>
      <c r="C823" s="4">
        <v>244</v>
      </c>
      <c r="D823" s="4"/>
      <c r="E823" s="4" t="s">
        <v>1029</v>
      </c>
      <c r="F823" s="4" t="s">
        <v>1030</v>
      </c>
      <c r="G823" s="4" t="s">
        <v>1031</v>
      </c>
      <c r="H823" s="4" t="s">
        <v>266</v>
      </c>
      <c r="I823" s="4">
        <f>I821*J823</f>
        <v>26.000000000000004</v>
      </c>
      <c r="J823" s="4">
        <v>33.333333333333336</v>
      </c>
      <c r="K823" s="4">
        <v>33.333333000000003</v>
      </c>
      <c r="L823" s="4"/>
      <c r="M823" s="4"/>
      <c r="N823" s="4"/>
      <c r="O823" s="4">
        <f t="shared" si="1031"/>
        <v>147175.39000000001</v>
      </c>
      <c r="P823" s="4">
        <f t="shared" si="1032"/>
        <v>147175.39000000001</v>
      </c>
      <c r="Q823" s="4">
        <f t="shared" si="1056"/>
        <v>0</v>
      </c>
      <c r="R823" s="4">
        <f t="shared" si="1057"/>
        <v>0</v>
      </c>
      <c r="S823" s="4">
        <f t="shared" si="1033"/>
        <v>0</v>
      </c>
      <c r="T823" s="4">
        <f t="shared" si="1034"/>
        <v>0</v>
      </c>
      <c r="U823" s="4">
        <f t="shared" si="1035"/>
        <v>0</v>
      </c>
      <c r="V823" s="4">
        <f t="shared" si="1036"/>
        <v>0</v>
      </c>
      <c r="W823" s="4">
        <f t="shared" si="1037"/>
        <v>0</v>
      </c>
      <c r="X823" s="4">
        <f t="shared" si="1058"/>
        <v>0</v>
      </c>
      <c r="Y823" s="4">
        <f t="shared" si="1059"/>
        <v>0</v>
      </c>
      <c r="Z823" s="4"/>
      <c r="AA823" s="4">
        <v>55890823</v>
      </c>
      <c r="AB823" s="4">
        <f t="shared" si="1038"/>
        <v>1387.4</v>
      </c>
      <c r="AC823" s="4">
        <f t="shared" si="1060"/>
        <v>1387.4</v>
      </c>
      <c r="AD823" s="4">
        <f t="shared" si="1061"/>
        <v>0</v>
      </c>
      <c r="AE823" s="4">
        <f t="shared" si="1062"/>
        <v>0</v>
      </c>
      <c r="AF823" s="4">
        <f t="shared" si="1063"/>
        <v>0</v>
      </c>
      <c r="AG823" s="4">
        <f t="shared" si="1039"/>
        <v>0</v>
      </c>
      <c r="AH823" s="4">
        <f t="shared" si="1064"/>
        <v>0</v>
      </c>
      <c r="AI823" s="4">
        <f t="shared" si="1065"/>
        <v>0</v>
      </c>
      <c r="AJ823" s="4">
        <f t="shared" si="1040"/>
        <v>0</v>
      </c>
      <c r="AK823" s="4">
        <v>1387.4</v>
      </c>
      <c r="AL823" s="4">
        <v>1387.4</v>
      </c>
      <c r="AM823" s="4">
        <v>0</v>
      </c>
      <c r="AN823" s="4">
        <v>0</v>
      </c>
      <c r="AO823" s="4">
        <v>0</v>
      </c>
      <c r="AP823" s="4">
        <v>0</v>
      </c>
      <c r="AQ823" s="4">
        <v>0</v>
      </c>
      <c r="AR823" s="4">
        <v>0</v>
      </c>
      <c r="AS823" s="4">
        <v>0</v>
      </c>
      <c r="AT823" s="4">
        <v>97</v>
      </c>
      <c r="AU823" s="4">
        <v>51</v>
      </c>
      <c r="AV823" s="4">
        <v>1</v>
      </c>
      <c r="AW823" s="4">
        <v>1</v>
      </c>
      <c r="AX823" s="4"/>
      <c r="AY823" s="4"/>
      <c r="AZ823" s="4">
        <v>1</v>
      </c>
      <c r="BA823" s="4">
        <v>1</v>
      </c>
      <c r="BB823" s="4">
        <v>1</v>
      </c>
      <c r="BC823" s="4">
        <v>4.08</v>
      </c>
      <c r="BD823" s="4" t="s">
        <v>3</v>
      </c>
      <c r="BE823" s="4" t="s">
        <v>3</v>
      </c>
      <c r="BF823" s="4" t="s">
        <v>3</v>
      </c>
      <c r="BG823" s="4" t="s">
        <v>3</v>
      </c>
      <c r="BH823" s="4">
        <v>3</v>
      </c>
      <c r="BI823" s="4">
        <v>2</v>
      </c>
      <c r="BJ823" s="4" t="s">
        <v>1032</v>
      </c>
      <c r="BK823" s="4"/>
      <c r="BL823" s="4"/>
      <c r="BM823" s="4">
        <v>67</v>
      </c>
      <c r="BN823" s="4">
        <v>0</v>
      </c>
      <c r="BO823" s="4" t="s">
        <v>1030</v>
      </c>
      <c r="BP823" s="4">
        <v>1</v>
      </c>
      <c r="BQ823" s="4">
        <v>40</v>
      </c>
      <c r="BR823" s="4">
        <v>0</v>
      </c>
      <c r="BS823" s="4">
        <v>1</v>
      </c>
      <c r="BT823" s="4">
        <v>1</v>
      </c>
      <c r="BU823" s="4">
        <v>1</v>
      </c>
      <c r="BV823" s="4">
        <v>1</v>
      </c>
      <c r="BW823" s="4">
        <v>1</v>
      </c>
      <c r="BX823" s="4">
        <v>1</v>
      </c>
      <c r="BY823" s="4" t="s">
        <v>3</v>
      </c>
      <c r="BZ823" s="4">
        <v>97</v>
      </c>
      <c r="CA823" s="4">
        <v>51</v>
      </c>
      <c r="CB823" s="4" t="s">
        <v>3</v>
      </c>
      <c r="CC823" s="4"/>
      <c r="CD823" s="4"/>
      <c r="CE823" s="4">
        <v>1566</v>
      </c>
      <c r="CF823" s="4">
        <v>0</v>
      </c>
      <c r="CG823" s="4">
        <v>0</v>
      </c>
      <c r="CH823" s="4"/>
      <c r="CI823" s="4"/>
      <c r="CJ823" s="4"/>
      <c r="CK823" s="4"/>
      <c r="CL823" s="4"/>
      <c r="CM823" s="4">
        <v>0</v>
      </c>
      <c r="CN823" s="10" t="s">
        <v>2499</v>
      </c>
      <c r="CO823" s="4">
        <v>0</v>
      </c>
      <c r="CP823" s="4">
        <f t="shared" si="1041"/>
        <v>147175.39000000001</v>
      </c>
      <c r="CQ823" s="4">
        <f t="shared" si="1042"/>
        <v>5660.59</v>
      </c>
      <c r="CR823" s="4">
        <f t="shared" si="1066"/>
        <v>0</v>
      </c>
      <c r="CS823" s="4">
        <f t="shared" si="1067"/>
        <v>0</v>
      </c>
      <c r="CT823" s="4">
        <f t="shared" si="1043"/>
        <v>0</v>
      </c>
      <c r="CU823" s="4">
        <f t="shared" si="1044"/>
        <v>0</v>
      </c>
      <c r="CV823" s="4">
        <f t="shared" si="1045"/>
        <v>0</v>
      </c>
      <c r="CW823" s="4">
        <f t="shared" si="1046"/>
        <v>0</v>
      </c>
      <c r="CX823" s="4">
        <f t="shared" si="1047"/>
        <v>0</v>
      </c>
      <c r="CY823" s="4">
        <f t="shared" si="1068"/>
        <v>0</v>
      </c>
      <c r="CZ823" s="4">
        <f t="shared" si="1069"/>
        <v>0</v>
      </c>
      <c r="DA823" s="4"/>
      <c r="DB823" s="4"/>
      <c r="DC823" s="4" t="s">
        <v>3</v>
      </c>
      <c r="DD823" s="4" t="s">
        <v>3</v>
      </c>
      <c r="DE823" s="4" t="s">
        <v>3</v>
      </c>
      <c r="DF823" s="4" t="s">
        <v>3</v>
      </c>
      <c r="DG823" s="4" t="s">
        <v>3</v>
      </c>
      <c r="DH823" s="4" t="s">
        <v>3</v>
      </c>
      <c r="DI823" s="4" t="s">
        <v>3</v>
      </c>
      <c r="DJ823" s="4" t="s">
        <v>3</v>
      </c>
      <c r="DK823" s="4" t="s">
        <v>3</v>
      </c>
      <c r="DL823" s="4" t="s">
        <v>3</v>
      </c>
      <c r="DM823" s="4" t="s">
        <v>3</v>
      </c>
      <c r="DN823" s="4">
        <v>0</v>
      </c>
      <c r="DO823" s="4">
        <v>0</v>
      </c>
      <c r="DP823" s="4">
        <v>1</v>
      </c>
      <c r="DQ823" s="4">
        <v>1</v>
      </c>
      <c r="DR823" s="4"/>
      <c r="DS823" s="4"/>
      <c r="DT823" s="4"/>
      <c r="DU823" s="4">
        <v>1010</v>
      </c>
      <c r="DV823" s="4" t="s">
        <v>266</v>
      </c>
      <c r="DW823" s="4" t="s">
        <v>266</v>
      </c>
      <c r="DX823" s="4">
        <v>1</v>
      </c>
      <c r="DY823" s="4"/>
      <c r="DZ823" s="4" t="s">
        <v>3</v>
      </c>
      <c r="EA823" s="4" t="s">
        <v>3</v>
      </c>
      <c r="EB823" s="4" t="s">
        <v>3</v>
      </c>
      <c r="EC823" s="4" t="s">
        <v>3</v>
      </c>
      <c r="ED823" s="4"/>
      <c r="EE823" s="4">
        <v>57042957</v>
      </c>
      <c r="EF823" s="4">
        <v>40</v>
      </c>
      <c r="EG823" s="4" t="s">
        <v>33</v>
      </c>
      <c r="EH823" s="4">
        <v>0</v>
      </c>
      <c r="EI823" s="4" t="s">
        <v>3</v>
      </c>
      <c r="EJ823" s="4">
        <v>2</v>
      </c>
      <c r="EK823" s="4">
        <v>67</v>
      </c>
      <c r="EL823" s="4" t="s">
        <v>34</v>
      </c>
      <c r="EM823" s="4" t="s">
        <v>35</v>
      </c>
      <c r="EN823" s="4"/>
      <c r="EO823" s="4" t="s">
        <v>46</v>
      </c>
      <c r="EP823" s="4"/>
      <c r="EQ823" s="4">
        <v>0</v>
      </c>
      <c r="ER823" s="4">
        <v>1387.4</v>
      </c>
      <c r="ES823" s="4">
        <v>1387.4</v>
      </c>
      <c r="ET823" s="4">
        <v>0</v>
      </c>
      <c r="EU823" s="4">
        <v>0</v>
      </c>
      <c r="EV823" s="4">
        <v>0</v>
      </c>
      <c r="EW823" s="4">
        <v>0</v>
      </c>
      <c r="EX823" s="4">
        <v>0</v>
      </c>
      <c r="EY823" s="4"/>
      <c r="EZ823" s="4"/>
      <c r="FA823" s="4"/>
      <c r="FB823" s="4"/>
      <c r="FC823" s="4"/>
      <c r="FD823" s="4"/>
      <c r="FE823" s="4"/>
      <c r="FF823" s="4"/>
      <c r="FG823" s="4"/>
      <c r="FH823" s="4"/>
      <c r="FI823" s="4"/>
      <c r="FJ823" s="4"/>
      <c r="FK823" s="4"/>
      <c r="FL823" s="4"/>
      <c r="FM823" s="4"/>
      <c r="FN823" s="4"/>
      <c r="FO823" s="4"/>
      <c r="FP823" s="4"/>
      <c r="FQ823" s="4">
        <v>0</v>
      </c>
      <c r="FR823" s="4">
        <v>0</v>
      </c>
      <c r="FS823" s="4">
        <v>0</v>
      </c>
      <c r="FT823" s="4"/>
      <c r="FU823" s="4"/>
      <c r="FV823" s="4"/>
      <c r="FW823" s="4"/>
      <c r="FX823" s="4">
        <v>97</v>
      </c>
      <c r="FY823" s="4">
        <v>51</v>
      </c>
      <c r="FZ823" s="4"/>
      <c r="GA823" s="4" t="s">
        <v>3</v>
      </c>
      <c r="GB823" s="4"/>
      <c r="GC823" s="4"/>
      <c r="GD823" s="4">
        <v>1</v>
      </c>
      <c r="GE823" s="4"/>
      <c r="GF823" s="4">
        <v>-232737640</v>
      </c>
      <c r="GG823" s="4">
        <v>2</v>
      </c>
      <c r="GH823" s="4">
        <v>1</v>
      </c>
      <c r="GI823" s="4">
        <v>2</v>
      </c>
      <c r="GJ823" s="4">
        <v>0</v>
      </c>
      <c r="GK823" s="4">
        <v>0</v>
      </c>
      <c r="GL823" s="4">
        <f t="shared" si="1048"/>
        <v>0</v>
      </c>
      <c r="GM823" s="4">
        <f t="shared" si="1049"/>
        <v>147175.39000000001</v>
      </c>
      <c r="GN823" s="4">
        <f t="shared" si="1050"/>
        <v>0</v>
      </c>
      <c r="GO823" s="4">
        <f t="shared" si="1051"/>
        <v>147175.39000000001</v>
      </c>
      <c r="GP823" s="4">
        <f t="shared" si="1052"/>
        <v>0</v>
      </c>
      <c r="GQ823" s="4"/>
      <c r="GR823" s="4">
        <v>0</v>
      </c>
      <c r="GS823" s="4">
        <v>3</v>
      </c>
      <c r="GT823" s="4">
        <v>0</v>
      </c>
      <c r="GU823" s="4" t="s">
        <v>3</v>
      </c>
      <c r="GV823" s="4">
        <f t="shared" si="1053"/>
        <v>0</v>
      </c>
      <c r="GW823" s="4">
        <v>1</v>
      </c>
      <c r="GX823" s="4">
        <f t="shared" si="1054"/>
        <v>0</v>
      </c>
      <c r="GY823" s="4"/>
      <c r="GZ823" s="4"/>
      <c r="HA823" s="4">
        <v>0</v>
      </c>
      <c r="HB823" s="4">
        <v>0</v>
      </c>
      <c r="HC823" s="4">
        <f t="shared" si="1055"/>
        <v>0</v>
      </c>
      <c r="HD823" s="4"/>
      <c r="HE823" s="4" t="s">
        <v>3</v>
      </c>
      <c r="HF823" s="4" t="s">
        <v>3</v>
      </c>
      <c r="HG823" s="4"/>
      <c r="HH823" s="4"/>
      <c r="HI823" s="4"/>
      <c r="HJ823" s="4"/>
      <c r="HK823" s="4"/>
      <c r="HL823" s="4"/>
      <c r="HM823" s="4" t="s">
        <v>3</v>
      </c>
      <c r="HN823" s="4" t="s">
        <v>3</v>
      </c>
      <c r="HO823" s="4" t="s">
        <v>3</v>
      </c>
      <c r="HP823" s="4" t="s">
        <v>3</v>
      </c>
      <c r="HQ823" s="4" t="s">
        <v>3</v>
      </c>
      <c r="HR823" s="4"/>
      <c r="HS823" s="4">
        <v>0</v>
      </c>
      <c r="HT823" s="4"/>
      <c r="HU823" s="4"/>
      <c r="HV823" s="4"/>
      <c r="HW823" s="4"/>
      <c r="HX823" s="4"/>
      <c r="HY823" s="4"/>
      <c r="HZ823" s="4"/>
      <c r="IA823" s="4"/>
      <c r="IB823" s="4"/>
      <c r="IC823" s="4"/>
      <c r="ID823" s="4"/>
      <c r="IE823" s="4"/>
      <c r="IF823" s="4"/>
      <c r="IG823" s="4"/>
      <c r="IH823" s="4"/>
      <c r="II823" s="4"/>
      <c r="IJ823" s="4"/>
      <c r="IK823" s="4">
        <v>0</v>
      </c>
      <c r="IL823" s="4"/>
      <c r="IM823" s="4"/>
      <c r="IN823" s="4"/>
      <c r="IO823" s="4"/>
      <c r="IP823" s="4"/>
      <c r="IQ823" s="4"/>
      <c r="IR823" s="4"/>
      <c r="IS823" s="4"/>
      <c r="IT823" s="4"/>
      <c r="IU823" s="4"/>
    </row>
    <row r="824" spans="1:255" ht="409.5" x14ac:dyDescent="0.25">
      <c r="A824" s="3">
        <v>18</v>
      </c>
      <c r="B824" s="3">
        <v>1</v>
      </c>
      <c r="C824" s="3">
        <v>236</v>
      </c>
      <c r="D824" s="3"/>
      <c r="E824" s="3" t="s">
        <v>1033</v>
      </c>
      <c r="F824" s="3" t="s">
        <v>1034</v>
      </c>
      <c r="G824" s="3" t="s">
        <v>1035</v>
      </c>
      <c r="H824" s="3" t="s">
        <v>40</v>
      </c>
      <c r="I824" s="3">
        <f>I820*J824</f>
        <v>97.5</v>
      </c>
      <c r="J824" s="3">
        <v>125</v>
      </c>
      <c r="K824" s="3">
        <v>125</v>
      </c>
      <c r="L824" s="3"/>
      <c r="M824" s="3"/>
      <c r="N824" s="3"/>
      <c r="O824" s="3">
        <f t="shared" si="1031"/>
        <v>3773.25</v>
      </c>
      <c r="P824" s="3">
        <f t="shared" si="1032"/>
        <v>3773.25</v>
      </c>
      <c r="Q824" s="3">
        <f t="shared" si="1056"/>
        <v>0</v>
      </c>
      <c r="R824" s="3">
        <f t="shared" si="1057"/>
        <v>0</v>
      </c>
      <c r="S824" s="3">
        <f t="shared" si="1033"/>
        <v>0</v>
      </c>
      <c r="T824" s="3">
        <f t="shared" si="1034"/>
        <v>0</v>
      </c>
      <c r="U824" s="3">
        <f t="shared" si="1035"/>
        <v>0</v>
      </c>
      <c r="V824" s="3">
        <f t="shared" si="1036"/>
        <v>0</v>
      </c>
      <c r="W824" s="3">
        <f t="shared" si="1037"/>
        <v>0</v>
      </c>
      <c r="X824" s="3">
        <f t="shared" si="1058"/>
        <v>0</v>
      </c>
      <c r="Y824" s="3">
        <f t="shared" si="1059"/>
        <v>0</v>
      </c>
      <c r="Z824" s="3"/>
      <c r="AA824" s="3">
        <v>54971259</v>
      </c>
      <c r="AB824" s="3">
        <f t="shared" si="1038"/>
        <v>38.700000000000003</v>
      </c>
      <c r="AC824" s="3">
        <f t="shared" si="1060"/>
        <v>38.700000000000003</v>
      </c>
      <c r="AD824" s="3">
        <f t="shared" si="1061"/>
        <v>0</v>
      </c>
      <c r="AE824" s="3">
        <f t="shared" si="1062"/>
        <v>0</v>
      </c>
      <c r="AF824" s="3">
        <f t="shared" si="1063"/>
        <v>0</v>
      </c>
      <c r="AG824" s="3">
        <f t="shared" si="1039"/>
        <v>0</v>
      </c>
      <c r="AH824" s="3">
        <f t="shared" si="1064"/>
        <v>0</v>
      </c>
      <c r="AI824" s="3">
        <f t="shared" si="1065"/>
        <v>0</v>
      </c>
      <c r="AJ824" s="3">
        <f t="shared" si="1040"/>
        <v>0</v>
      </c>
      <c r="AK824" s="3">
        <v>38.700000000000003</v>
      </c>
      <c r="AL824" s="3">
        <v>38.700000000000003</v>
      </c>
      <c r="AM824" s="3">
        <v>0</v>
      </c>
      <c r="AN824" s="3">
        <v>0</v>
      </c>
      <c r="AO824" s="3">
        <v>0</v>
      </c>
      <c r="AP824" s="3">
        <v>0</v>
      </c>
      <c r="AQ824" s="3">
        <v>0</v>
      </c>
      <c r="AR824" s="3">
        <v>0</v>
      </c>
      <c r="AS824" s="3">
        <v>0</v>
      </c>
      <c r="AT824" s="3">
        <v>97</v>
      </c>
      <c r="AU824" s="3">
        <v>51</v>
      </c>
      <c r="AV824" s="3">
        <v>1</v>
      </c>
      <c r="AW824" s="3">
        <v>1</v>
      </c>
      <c r="AX824" s="3"/>
      <c r="AY824" s="3"/>
      <c r="AZ824" s="3">
        <v>1</v>
      </c>
      <c r="BA824" s="3">
        <v>1</v>
      </c>
      <c r="BB824" s="3">
        <v>1</v>
      </c>
      <c r="BC824" s="3">
        <v>1</v>
      </c>
      <c r="BD824" s="3" t="s">
        <v>3</v>
      </c>
      <c r="BE824" s="3" t="s">
        <v>3</v>
      </c>
      <c r="BF824" s="3" t="s">
        <v>3</v>
      </c>
      <c r="BG824" s="3" t="s">
        <v>3</v>
      </c>
      <c r="BH824" s="3">
        <v>3</v>
      </c>
      <c r="BI824" s="3">
        <v>2</v>
      </c>
      <c r="BJ824" s="3" t="s">
        <v>1036</v>
      </c>
      <c r="BK824" s="3"/>
      <c r="BL824" s="3"/>
      <c r="BM824" s="3">
        <v>67</v>
      </c>
      <c r="BN824" s="3">
        <v>0</v>
      </c>
      <c r="BO824" s="3" t="s">
        <v>3</v>
      </c>
      <c r="BP824" s="3">
        <v>0</v>
      </c>
      <c r="BQ824" s="3">
        <v>40</v>
      </c>
      <c r="BR824" s="3">
        <v>0</v>
      </c>
      <c r="BS824" s="3">
        <v>1</v>
      </c>
      <c r="BT824" s="3">
        <v>1</v>
      </c>
      <c r="BU824" s="3">
        <v>1</v>
      </c>
      <c r="BV824" s="3">
        <v>1</v>
      </c>
      <c r="BW824" s="3">
        <v>1</v>
      </c>
      <c r="BX824" s="3">
        <v>1</v>
      </c>
      <c r="BY824" s="3" t="s">
        <v>3</v>
      </c>
      <c r="BZ824" s="3">
        <v>97</v>
      </c>
      <c r="CA824" s="3">
        <v>51</v>
      </c>
      <c r="CB824" s="3" t="s">
        <v>3</v>
      </c>
      <c r="CC824" s="3"/>
      <c r="CD824" s="3"/>
      <c r="CE824" s="3">
        <v>1566</v>
      </c>
      <c r="CF824" s="3">
        <v>0</v>
      </c>
      <c r="CG824" s="3">
        <v>0</v>
      </c>
      <c r="CH824" s="3"/>
      <c r="CI824" s="3"/>
      <c r="CJ824" s="3"/>
      <c r="CK824" s="3"/>
      <c r="CL824" s="3"/>
      <c r="CM824" s="3">
        <v>0</v>
      </c>
      <c r="CN824" s="9" t="s">
        <v>2499</v>
      </c>
      <c r="CO824" s="3">
        <v>0</v>
      </c>
      <c r="CP824" s="3">
        <f t="shared" si="1041"/>
        <v>3773.25</v>
      </c>
      <c r="CQ824" s="3">
        <f t="shared" si="1042"/>
        <v>38.700000000000003</v>
      </c>
      <c r="CR824" s="3">
        <f t="shared" si="1066"/>
        <v>0</v>
      </c>
      <c r="CS824" s="3">
        <f t="shared" si="1067"/>
        <v>0</v>
      </c>
      <c r="CT824" s="3">
        <f t="shared" si="1043"/>
        <v>0</v>
      </c>
      <c r="CU824" s="3">
        <f t="shared" si="1044"/>
        <v>0</v>
      </c>
      <c r="CV824" s="3">
        <f t="shared" si="1045"/>
        <v>0</v>
      </c>
      <c r="CW824" s="3">
        <f t="shared" si="1046"/>
        <v>0</v>
      </c>
      <c r="CX824" s="3">
        <f t="shared" si="1047"/>
        <v>0</v>
      </c>
      <c r="CY824" s="3">
        <f t="shared" si="1068"/>
        <v>0</v>
      </c>
      <c r="CZ824" s="3">
        <f t="shared" si="1069"/>
        <v>0</v>
      </c>
      <c r="DA824" s="3"/>
      <c r="DB824" s="3"/>
      <c r="DC824" s="3" t="s">
        <v>3</v>
      </c>
      <c r="DD824" s="3" t="s">
        <v>3</v>
      </c>
      <c r="DE824" s="3" t="s">
        <v>3</v>
      </c>
      <c r="DF824" s="3" t="s">
        <v>3</v>
      </c>
      <c r="DG824" s="3" t="s">
        <v>3</v>
      </c>
      <c r="DH824" s="3" t="s">
        <v>3</v>
      </c>
      <c r="DI824" s="3" t="s">
        <v>3</v>
      </c>
      <c r="DJ824" s="3" t="s">
        <v>3</v>
      </c>
      <c r="DK824" s="3" t="s">
        <v>3</v>
      </c>
      <c r="DL824" s="3" t="s">
        <v>3</v>
      </c>
      <c r="DM824" s="3" t="s">
        <v>3</v>
      </c>
      <c r="DN824" s="3">
        <v>0</v>
      </c>
      <c r="DO824" s="3">
        <v>0</v>
      </c>
      <c r="DP824" s="3">
        <v>1</v>
      </c>
      <c r="DQ824" s="3">
        <v>1</v>
      </c>
      <c r="DR824" s="3"/>
      <c r="DS824" s="3"/>
      <c r="DT824" s="3"/>
      <c r="DU824" s="3">
        <v>1010</v>
      </c>
      <c r="DV824" s="3" t="s">
        <v>40</v>
      </c>
      <c r="DW824" s="3" t="s">
        <v>40</v>
      </c>
      <c r="DX824" s="3">
        <v>100</v>
      </c>
      <c r="DY824" s="3"/>
      <c r="DZ824" s="3" t="s">
        <v>3</v>
      </c>
      <c r="EA824" s="3" t="s">
        <v>3</v>
      </c>
      <c r="EB824" s="3" t="s">
        <v>3</v>
      </c>
      <c r="EC824" s="3" t="s">
        <v>3</v>
      </c>
      <c r="ED824" s="3"/>
      <c r="EE824" s="3">
        <v>57042957</v>
      </c>
      <c r="EF824" s="3">
        <v>40</v>
      </c>
      <c r="EG824" s="3" t="s">
        <v>33</v>
      </c>
      <c r="EH824" s="3">
        <v>0</v>
      </c>
      <c r="EI824" s="3" t="s">
        <v>3</v>
      </c>
      <c r="EJ824" s="3">
        <v>2</v>
      </c>
      <c r="EK824" s="3">
        <v>67</v>
      </c>
      <c r="EL824" s="3" t="s">
        <v>34</v>
      </c>
      <c r="EM824" s="3" t="s">
        <v>35</v>
      </c>
      <c r="EN824" s="3"/>
      <c r="EO824" s="3" t="s">
        <v>46</v>
      </c>
      <c r="EP824" s="3"/>
      <c r="EQ824" s="3">
        <v>0</v>
      </c>
      <c r="ER824" s="3">
        <v>38.700000000000003</v>
      </c>
      <c r="ES824" s="3">
        <v>38.700000000000003</v>
      </c>
      <c r="ET824" s="3">
        <v>0</v>
      </c>
      <c r="EU824" s="3">
        <v>0</v>
      </c>
      <c r="EV824" s="3">
        <v>0</v>
      </c>
      <c r="EW824" s="3">
        <v>0</v>
      </c>
      <c r="EX824" s="3">
        <v>0</v>
      </c>
      <c r="EY824" s="3"/>
      <c r="EZ824" s="3"/>
      <c r="FA824" s="3"/>
      <c r="FB824" s="3"/>
      <c r="FC824" s="3"/>
      <c r="FD824" s="3"/>
      <c r="FE824" s="3"/>
      <c r="FF824" s="3"/>
      <c r="FG824" s="3"/>
      <c r="FH824" s="3"/>
      <c r="FI824" s="3"/>
      <c r="FJ824" s="3"/>
      <c r="FK824" s="3"/>
      <c r="FL824" s="3"/>
      <c r="FM824" s="3"/>
      <c r="FN824" s="3"/>
      <c r="FO824" s="3"/>
      <c r="FP824" s="3"/>
      <c r="FQ824" s="3">
        <v>0</v>
      </c>
      <c r="FR824" s="3">
        <v>0</v>
      </c>
      <c r="FS824" s="3">
        <v>0</v>
      </c>
      <c r="FT824" s="3"/>
      <c r="FU824" s="3"/>
      <c r="FV824" s="3"/>
      <c r="FW824" s="3"/>
      <c r="FX824" s="3">
        <v>97</v>
      </c>
      <c r="FY824" s="3">
        <v>51</v>
      </c>
      <c r="FZ824" s="3"/>
      <c r="GA824" s="3" t="s">
        <v>3</v>
      </c>
      <c r="GB824" s="3"/>
      <c r="GC824" s="3"/>
      <c r="GD824" s="3">
        <v>1</v>
      </c>
      <c r="GE824" s="3"/>
      <c r="GF824" s="3">
        <v>-630890957</v>
      </c>
      <c r="GG824" s="3">
        <v>2</v>
      </c>
      <c r="GH824" s="3">
        <v>1</v>
      </c>
      <c r="GI824" s="3">
        <v>-2</v>
      </c>
      <c r="GJ824" s="3">
        <v>0</v>
      </c>
      <c r="GK824" s="3">
        <v>0</v>
      </c>
      <c r="GL824" s="3">
        <f t="shared" si="1048"/>
        <v>0</v>
      </c>
      <c r="GM824" s="3">
        <f t="shared" si="1049"/>
        <v>3773.25</v>
      </c>
      <c r="GN824" s="3">
        <f t="shared" si="1050"/>
        <v>0</v>
      </c>
      <c r="GO824" s="3">
        <f t="shared" si="1051"/>
        <v>3773.25</v>
      </c>
      <c r="GP824" s="3">
        <f t="shared" si="1052"/>
        <v>0</v>
      </c>
      <c r="GQ824" s="3"/>
      <c r="GR824" s="3">
        <v>0</v>
      </c>
      <c r="GS824" s="3">
        <v>3</v>
      </c>
      <c r="GT824" s="3">
        <v>0</v>
      </c>
      <c r="GU824" s="3" t="s">
        <v>3</v>
      </c>
      <c r="GV824" s="3">
        <f t="shared" si="1053"/>
        <v>0</v>
      </c>
      <c r="GW824" s="3">
        <v>1</v>
      </c>
      <c r="GX824" s="3">
        <f t="shared" si="1054"/>
        <v>0</v>
      </c>
      <c r="GY824" s="3"/>
      <c r="GZ824" s="3"/>
      <c r="HA824" s="3">
        <v>0</v>
      </c>
      <c r="HB824" s="3">
        <v>0</v>
      </c>
      <c r="HC824" s="3">
        <f t="shared" si="1055"/>
        <v>0</v>
      </c>
      <c r="HD824" s="3"/>
      <c r="HE824" s="3" t="s">
        <v>3</v>
      </c>
      <c r="HF824" s="3" t="s">
        <v>3</v>
      </c>
      <c r="HG824" s="3"/>
      <c r="HH824" s="3"/>
      <c r="HI824" s="3"/>
      <c r="HJ824" s="3"/>
      <c r="HK824" s="3"/>
      <c r="HL824" s="3"/>
      <c r="HM824" s="3" t="s">
        <v>3</v>
      </c>
      <c r="HN824" s="3" t="s">
        <v>3</v>
      </c>
      <c r="HO824" s="3" t="s">
        <v>3</v>
      </c>
      <c r="HP824" s="3" t="s">
        <v>3</v>
      </c>
      <c r="HQ824" s="3" t="s">
        <v>3</v>
      </c>
      <c r="HR824" s="3"/>
      <c r="HS824" s="3">
        <v>0</v>
      </c>
      <c r="HT824" s="3"/>
      <c r="HU824" s="3"/>
      <c r="HV824" s="3"/>
      <c r="HW824" s="3"/>
      <c r="HX824" s="3"/>
      <c r="HY824" s="3"/>
      <c r="HZ824" s="3"/>
      <c r="IA824" s="3"/>
      <c r="IB824" s="3"/>
      <c r="IC824" s="3"/>
      <c r="ID824" s="3"/>
      <c r="IE824" s="3"/>
      <c r="IF824" s="3"/>
      <c r="IG824" s="3"/>
      <c r="IH824" s="3"/>
      <c r="II824" s="3"/>
      <c r="IJ824" s="3"/>
      <c r="IK824" s="3">
        <v>0</v>
      </c>
      <c r="IL824" s="3"/>
      <c r="IM824" s="3"/>
      <c r="IN824" s="3"/>
      <c r="IO824" s="3"/>
      <c r="IP824" s="3"/>
      <c r="IQ824" s="3"/>
      <c r="IR824" s="3"/>
      <c r="IS824" s="3"/>
      <c r="IT824" s="3"/>
      <c r="IU824" s="3"/>
    </row>
    <row r="825" spans="1:255" ht="409.5" x14ac:dyDescent="0.25">
      <c r="A825" s="4">
        <v>18</v>
      </c>
      <c r="B825" s="4">
        <v>1</v>
      </c>
      <c r="C825" s="4">
        <v>246</v>
      </c>
      <c r="D825" s="4"/>
      <c r="E825" s="4" t="s">
        <v>1033</v>
      </c>
      <c r="F825" s="4" t="s">
        <v>1034</v>
      </c>
      <c r="G825" s="4" t="s">
        <v>1035</v>
      </c>
      <c r="H825" s="4" t="s">
        <v>40</v>
      </c>
      <c r="I825" s="4">
        <f>I821*J825</f>
        <v>97.5</v>
      </c>
      <c r="J825" s="4">
        <v>125</v>
      </c>
      <c r="K825" s="4">
        <v>125</v>
      </c>
      <c r="L825" s="4"/>
      <c r="M825" s="4"/>
      <c r="N825" s="4"/>
      <c r="O825" s="4">
        <f t="shared" si="1031"/>
        <v>32676.35</v>
      </c>
      <c r="P825" s="4">
        <f t="shared" si="1032"/>
        <v>32676.35</v>
      </c>
      <c r="Q825" s="4">
        <f t="shared" si="1056"/>
        <v>0</v>
      </c>
      <c r="R825" s="4">
        <f t="shared" si="1057"/>
        <v>0</v>
      </c>
      <c r="S825" s="4">
        <f t="shared" si="1033"/>
        <v>0</v>
      </c>
      <c r="T825" s="4">
        <f t="shared" si="1034"/>
        <v>0</v>
      </c>
      <c r="U825" s="4">
        <f t="shared" si="1035"/>
        <v>0</v>
      </c>
      <c r="V825" s="4">
        <f t="shared" si="1036"/>
        <v>0</v>
      </c>
      <c r="W825" s="4">
        <f t="shared" si="1037"/>
        <v>0</v>
      </c>
      <c r="X825" s="4">
        <f t="shared" si="1058"/>
        <v>0</v>
      </c>
      <c r="Y825" s="4">
        <f t="shared" si="1059"/>
        <v>0</v>
      </c>
      <c r="Z825" s="4"/>
      <c r="AA825" s="4">
        <v>55890823</v>
      </c>
      <c r="AB825" s="4">
        <f t="shared" si="1038"/>
        <v>38.700000000000003</v>
      </c>
      <c r="AC825" s="4">
        <f t="shared" si="1060"/>
        <v>38.700000000000003</v>
      </c>
      <c r="AD825" s="4">
        <f t="shared" si="1061"/>
        <v>0</v>
      </c>
      <c r="AE825" s="4">
        <f t="shared" si="1062"/>
        <v>0</v>
      </c>
      <c r="AF825" s="4">
        <f t="shared" si="1063"/>
        <v>0</v>
      </c>
      <c r="AG825" s="4">
        <f t="shared" si="1039"/>
        <v>0</v>
      </c>
      <c r="AH825" s="4">
        <f t="shared" si="1064"/>
        <v>0</v>
      </c>
      <c r="AI825" s="4">
        <f t="shared" si="1065"/>
        <v>0</v>
      </c>
      <c r="AJ825" s="4">
        <f t="shared" si="1040"/>
        <v>0</v>
      </c>
      <c r="AK825" s="4">
        <v>38.700000000000003</v>
      </c>
      <c r="AL825" s="4">
        <v>38.700000000000003</v>
      </c>
      <c r="AM825" s="4">
        <v>0</v>
      </c>
      <c r="AN825" s="4">
        <v>0</v>
      </c>
      <c r="AO825" s="4">
        <v>0</v>
      </c>
      <c r="AP825" s="4">
        <v>0</v>
      </c>
      <c r="AQ825" s="4">
        <v>0</v>
      </c>
      <c r="AR825" s="4">
        <v>0</v>
      </c>
      <c r="AS825" s="4">
        <v>0</v>
      </c>
      <c r="AT825" s="4">
        <v>97</v>
      </c>
      <c r="AU825" s="4">
        <v>51</v>
      </c>
      <c r="AV825" s="4">
        <v>1</v>
      </c>
      <c r="AW825" s="4">
        <v>1</v>
      </c>
      <c r="AX825" s="4"/>
      <c r="AY825" s="4"/>
      <c r="AZ825" s="4">
        <v>1</v>
      </c>
      <c r="BA825" s="4">
        <v>1</v>
      </c>
      <c r="BB825" s="4">
        <v>1</v>
      </c>
      <c r="BC825" s="4">
        <v>8.66</v>
      </c>
      <c r="BD825" s="4" t="s">
        <v>3</v>
      </c>
      <c r="BE825" s="4" t="s">
        <v>3</v>
      </c>
      <c r="BF825" s="4" t="s">
        <v>3</v>
      </c>
      <c r="BG825" s="4" t="s">
        <v>3</v>
      </c>
      <c r="BH825" s="4">
        <v>3</v>
      </c>
      <c r="BI825" s="4">
        <v>2</v>
      </c>
      <c r="BJ825" s="4" t="s">
        <v>1036</v>
      </c>
      <c r="BK825" s="4"/>
      <c r="BL825" s="4"/>
      <c r="BM825" s="4">
        <v>67</v>
      </c>
      <c r="BN825" s="4">
        <v>0</v>
      </c>
      <c r="BO825" s="4" t="s">
        <v>1034</v>
      </c>
      <c r="BP825" s="4">
        <v>1</v>
      </c>
      <c r="BQ825" s="4">
        <v>40</v>
      </c>
      <c r="BR825" s="4">
        <v>0</v>
      </c>
      <c r="BS825" s="4">
        <v>1</v>
      </c>
      <c r="BT825" s="4">
        <v>1</v>
      </c>
      <c r="BU825" s="4">
        <v>1</v>
      </c>
      <c r="BV825" s="4">
        <v>1</v>
      </c>
      <c r="BW825" s="4">
        <v>1</v>
      </c>
      <c r="BX825" s="4">
        <v>1</v>
      </c>
      <c r="BY825" s="4" t="s">
        <v>3</v>
      </c>
      <c r="BZ825" s="4">
        <v>97</v>
      </c>
      <c r="CA825" s="4">
        <v>51</v>
      </c>
      <c r="CB825" s="4" t="s">
        <v>3</v>
      </c>
      <c r="CC825" s="4"/>
      <c r="CD825" s="4"/>
      <c r="CE825" s="4">
        <v>1566</v>
      </c>
      <c r="CF825" s="4">
        <v>0</v>
      </c>
      <c r="CG825" s="4">
        <v>0</v>
      </c>
      <c r="CH825" s="4"/>
      <c r="CI825" s="4"/>
      <c r="CJ825" s="4"/>
      <c r="CK825" s="4"/>
      <c r="CL825" s="4"/>
      <c r="CM825" s="4">
        <v>0</v>
      </c>
      <c r="CN825" s="10" t="s">
        <v>2499</v>
      </c>
      <c r="CO825" s="4">
        <v>0</v>
      </c>
      <c r="CP825" s="4">
        <f t="shared" si="1041"/>
        <v>32676.35</v>
      </c>
      <c r="CQ825" s="4">
        <f t="shared" si="1042"/>
        <v>335.14</v>
      </c>
      <c r="CR825" s="4">
        <f t="shared" si="1066"/>
        <v>0</v>
      </c>
      <c r="CS825" s="4">
        <f t="shared" si="1067"/>
        <v>0</v>
      </c>
      <c r="CT825" s="4">
        <f t="shared" si="1043"/>
        <v>0</v>
      </c>
      <c r="CU825" s="4">
        <f t="shared" si="1044"/>
        <v>0</v>
      </c>
      <c r="CV825" s="4">
        <f t="shared" si="1045"/>
        <v>0</v>
      </c>
      <c r="CW825" s="4">
        <f t="shared" si="1046"/>
        <v>0</v>
      </c>
      <c r="CX825" s="4">
        <f t="shared" si="1047"/>
        <v>0</v>
      </c>
      <c r="CY825" s="4">
        <f t="shared" si="1068"/>
        <v>0</v>
      </c>
      <c r="CZ825" s="4">
        <f t="shared" si="1069"/>
        <v>0</v>
      </c>
      <c r="DA825" s="4"/>
      <c r="DB825" s="4"/>
      <c r="DC825" s="4" t="s">
        <v>3</v>
      </c>
      <c r="DD825" s="4" t="s">
        <v>3</v>
      </c>
      <c r="DE825" s="4" t="s">
        <v>3</v>
      </c>
      <c r="DF825" s="4" t="s">
        <v>3</v>
      </c>
      <c r="DG825" s="4" t="s">
        <v>3</v>
      </c>
      <c r="DH825" s="4" t="s">
        <v>3</v>
      </c>
      <c r="DI825" s="4" t="s">
        <v>3</v>
      </c>
      <c r="DJ825" s="4" t="s">
        <v>3</v>
      </c>
      <c r="DK825" s="4" t="s">
        <v>3</v>
      </c>
      <c r="DL825" s="4" t="s">
        <v>3</v>
      </c>
      <c r="DM825" s="4" t="s">
        <v>3</v>
      </c>
      <c r="DN825" s="4">
        <v>0</v>
      </c>
      <c r="DO825" s="4">
        <v>0</v>
      </c>
      <c r="DP825" s="4">
        <v>1</v>
      </c>
      <c r="DQ825" s="4">
        <v>1</v>
      </c>
      <c r="DR825" s="4"/>
      <c r="DS825" s="4"/>
      <c r="DT825" s="4"/>
      <c r="DU825" s="4">
        <v>1010</v>
      </c>
      <c r="DV825" s="4" t="s">
        <v>40</v>
      </c>
      <c r="DW825" s="4" t="s">
        <v>40</v>
      </c>
      <c r="DX825" s="4">
        <v>100</v>
      </c>
      <c r="DY825" s="4"/>
      <c r="DZ825" s="4" t="s">
        <v>3</v>
      </c>
      <c r="EA825" s="4" t="s">
        <v>3</v>
      </c>
      <c r="EB825" s="4" t="s">
        <v>3</v>
      </c>
      <c r="EC825" s="4" t="s">
        <v>3</v>
      </c>
      <c r="ED825" s="4"/>
      <c r="EE825" s="4">
        <v>57042957</v>
      </c>
      <c r="EF825" s="4">
        <v>40</v>
      </c>
      <c r="EG825" s="4" t="s">
        <v>33</v>
      </c>
      <c r="EH825" s="4">
        <v>0</v>
      </c>
      <c r="EI825" s="4" t="s">
        <v>3</v>
      </c>
      <c r="EJ825" s="4">
        <v>2</v>
      </c>
      <c r="EK825" s="4">
        <v>67</v>
      </c>
      <c r="EL825" s="4" t="s">
        <v>34</v>
      </c>
      <c r="EM825" s="4" t="s">
        <v>35</v>
      </c>
      <c r="EN825" s="4"/>
      <c r="EO825" s="4" t="s">
        <v>46</v>
      </c>
      <c r="EP825" s="4"/>
      <c r="EQ825" s="4">
        <v>0</v>
      </c>
      <c r="ER825" s="4">
        <v>38.700000000000003</v>
      </c>
      <c r="ES825" s="4">
        <v>38.700000000000003</v>
      </c>
      <c r="ET825" s="4">
        <v>0</v>
      </c>
      <c r="EU825" s="4">
        <v>0</v>
      </c>
      <c r="EV825" s="4">
        <v>0</v>
      </c>
      <c r="EW825" s="4">
        <v>0</v>
      </c>
      <c r="EX825" s="4">
        <v>0</v>
      </c>
      <c r="EY825" s="4"/>
      <c r="EZ825" s="4"/>
      <c r="FA825" s="4"/>
      <c r="FB825" s="4"/>
      <c r="FC825" s="4"/>
      <c r="FD825" s="4"/>
      <c r="FE825" s="4"/>
      <c r="FF825" s="4"/>
      <c r="FG825" s="4"/>
      <c r="FH825" s="4"/>
      <c r="FI825" s="4"/>
      <c r="FJ825" s="4"/>
      <c r="FK825" s="4"/>
      <c r="FL825" s="4"/>
      <c r="FM825" s="4"/>
      <c r="FN825" s="4"/>
      <c r="FO825" s="4"/>
      <c r="FP825" s="4"/>
      <c r="FQ825" s="4">
        <v>0</v>
      </c>
      <c r="FR825" s="4">
        <v>0</v>
      </c>
      <c r="FS825" s="4">
        <v>0</v>
      </c>
      <c r="FT825" s="4"/>
      <c r="FU825" s="4"/>
      <c r="FV825" s="4"/>
      <c r="FW825" s="4"/>
      <c r="FX825" s="4">
        <v>97</v>
      </c>
      <c r="FY825" s="4">
        <v>51</v>
      </c>
      <c r="FZ825" s="4"/>
      <c r="GA825" s="4" t="s">
        <v>3</v>
      </c>
      <c r="GB825" s="4"/>
      <c r="GC825" s="4"/>
      <c r="GD825" s="4">
        <v>1</v>
      </c>
      <c r="GE825" s="4"/>
      <c r="GF825" s="4">
        <v>-630890957</v>
      </c>
      <c r="GG825" s="4">
        <v>2</v>
      </c>
      <c r="GH825" s="4">
        <v>1</v>
      </c>
      <c r="GI825" s="4">
        <v>2</v>
      </c>
      <c r="GJ825" s="4">
        <v>0</v>
      </c>
      <c r="GK825" s="4">
        <v>0</v>
      </c>
      <c r="GL825" s="4">
        <f t="shared" si="1048"/>
        <v>0</v>
      </c>
      <c r="GM825" s="4">
        <f t="shared" si="1049"/>
        <v>32676.35</v>
      </c>
      <c r="GN825" s="4">
        <f t="shared" si="1050"/>
        <v>0</v>
      </c>
      <c r="GO825" s="4">
        <f t="shared" si="1051"/>
        <v>32676.35</v>
      </c>
      <c r="GP825" s="4">
        <f t="shared" si="1052"/>
        <v>0</v>
      </c>
      <c r="GQ825" s="4"/>
      <c r="GR825" s="4">
        <v>0</v>
      </c>
      <c r="GS825" s="4">
        <v>3</v>
      </c>
      <c r="GT825" s="4">
        <v>0</v>
      </c>
      <c r="GU825" s="4" t="s">
        <v>3</v>
      </c>
      <c r="GV825" s="4">
        <f t="shared" si="1053"/>
        <v>0</v>
      </c>
      <c r="GW825" s="4">
        <v>1</v>
      </c>
      <c r="GX825" s="4">
        <f t="shared" si="1054"/>
        <v>0</v>
      </c>
      <c r="GY825" s="4"/>
      <c r="GZ825" s="4"/>
      <c r="HA825" s="4">
        <v>0</v>
      </c>
      <c r="HB825" s="4">
        <v>0</v>
      </c>
      <c r="HC825" s="4">
        <f t="shared" si="1055"/>
        <v>0</v>
      </c>
      <c r="HD825" s="4"/>
      <c r="HE825" s="4" t="s">
        <v>3</v>
      </c>
      <c r="HF825" s="4" t="s">
        <v>3</v>
      </c>
      <c r="HG825" s="4"/>
      <c r="HH825" s="4"/>
      <c r="HI825" s="4"/>
      <c r="HJ825" s="4"/>
      <c r="HK825" s="4"/>
      <c r="HL825" s="4"/>
      <c r="HM825" s="4" t="s">
        <v>3</v>
      </c>
      <c r="HN825" s="4" t="s">
        <v>3</v>
      </c>
      <c r="HO825" s="4" t="s">
        <v>3</v>
      </c>
      <c r="HP825" s="4" t="s">
        <v>3</v>
      </c>
      <c r="HQ825" s="4" t="s">
        <v>3</v>
      </c>
      <c r="HR825" s="4"/>
      <c r="HS825" s="4">
        <v>0</v>
      </c>
      <c r="HT825" s="4"/>
      <c r="HU825" s="4"/>
      <c r="HV825" s="4"/>
      <c r="HW825" s="4"/>
      <c r="HX825" s="4"/>
      <c r="HY825" s="4"/>
      <c r="HZ825" s="4"/>
      <c r="IA825" s="4"/>
      <c r="IB825" s="4"/>
      <c r="IC825" s="4"/>
      <c r="ID825" s="4"/>
      <c r="IE825" s="4"/>
      <c r="IF825" s="4"/>
      <c r="IG825" s="4"/>
      <c r="IH825" s="4"/>
      <c r="II825" s="4"/>
      <c r="IJ825" s="4"/>
      <c r="IK825" s="4">
        <v>0</v>
      </c>
      <c r="IL825" s="4"/>
      <c r="IM825" s="4"/>
      <c r="IN825" s="4"/>
      <c r="IO825" s="4"/>
      <c r="IP825" s="4"/>
      <c r="IQ825" s="4"/>
      <c r="IR825" s="4"/>
      <c r="IS825" s="4"/>
      <c r="IT825" s="4"/>
      <c r="IU825" s="4"/>
    </row>
    <row r="826" spans="1:255" x14ac:dyDescent="0.25">
      <c r="A826" s="3">
        <v>17</v>
      </c>
      <c r="B826" s="3">
        <v>1</v>
      </c>
      <c r="C826" s="3"/>
      <c r="D826" s="3"/>
      <c r="E826" s="3" t="s">
        <v>1037</v>
      </c>
      <c r="F826" s="3" t="s">
        <v>1038</v>
      </c>
      <c r="G826" s="3" t="s">
        <v>1039</v>
      </c>
      <c r="H826" s="3" t="s">
        <v>40</v>
      </c>
      <c r="I826" s="3">
        <f>ROUND(125/100,9)</f>
        <v>1.25</v>
      </c>
      <c r="J826" s="3">
        <v>0</v>
      </c>
      <c r="K826" s="3">
        <f>ROUND(125/100,9)</f>
        <v>1.25</v>
      </c>
      <c r="L826" s="3"/>
      <c r="M826" s="3"/>
      <c r="N826" s="3"/>
      <c r="O826" s="3">
        <f t="shared" si="1031"/>
        <v>41.46</v>
      </c>
      <c r="P826" s="3">
        <f t="shared" si="1032"/>
        <v>41.46</v>
      </c>
      <c r="Q826" s="3">
        <f t="shared" si="1056"/>
        <v>0</v>
      </c>
      <c r="R826" s="3">
        <f t="shared" si="1057"/>
        <v>0</v>
      </c>
      <c r="S826" s="3">
        <f t="shared" si="1033"/>
        <v>0</v>
      </c>
      <c r="T826" s="3">
        <f t="shared" si="1034"/>
        <v>0</v>
      </c>
      <c r="U826" s="3">
        <f t="shared" si="1035"/>
        <v>0</v>
      </c>
      <c r="V826" s="3">
        <f t="shared" si="1036"/>
        <v>0</v>
      </c>
      <c r="W826" s="3">
        <f t="shared" si="1037"/>
        <v>0</v>
      </c>
      <c r="X826" s="3">
        <f t="shared" si="1058"/>
        <v>0</v>
      </c>
      <c r="Y826" s="3">
        <f t="shared" si="1059"/>
        <v>0</v>
      </c>
      <c r="Z826" s="3"/>
      <c r="AA826" s="3">
        <v>54971259</v>
      </c>
      <c r="AB826" s="3">
        <f t="shared" si="1038"/>
        <v>33.17</v>
      </c>
      <c r="AC826" s="3">
        <f t="shared" si="1060"/>
        <v>33.17</v>
      </c>
      <c r="AD826" s="3">
        <f t="shared" si="1061"/>
        <v>0</v>
      </c>
      <c r="AE826" s="3">
        <f t="shared" si="1062"/>
        <v>0</v>
      </c>
      <c r="AF826" s="3">
        <f t="shared" si="1063"/>
        <v>0</v>
      </c>
      <c r="AG826" s="3">
        <f t="shared" si="1039"/>
        <v>0</v>
      </c>
      <c r="AH826" s="3">
        <f t="shared" si="1064"/>
        <v>0</v>
      </c>
      <c r="AI826" s="3">
        <f t="shared" si="1065"/>
        <v>0</v>
      </c>
      <c r="AJ826" s="3">
        <f t="shared" si="1040"/>
        <v>0</v>
      </c>
      <c r="AK826" s="3">
        <v>33.17</v>
      </c>
      <c r="AL826" s="3">
        <v>33.17</v>
      </c>
      <c r="AM826" s="3">
        <v>0</v>
      </c>
      <c r="AN826" s="3">
        <v>0</v>
      </c>
      <c r="AO826" s="3">
        <v>0</v>
      </c>
      <c r="AP826" s="3">
        <v>0</v>
      </c>
      <c r="AQ826" s="3">
        <v>0</v>
      </c>
      <c r="AR826" s="3">
        <v>0</v>
      </c>
      <c r="AS826" s="3">
        <v>0</v>
      </c>
      <c r="AT826" s="3">
        <v>0</v>
      </c>
      <c r="AU826" s="3">
        <v>0</v>
      </c>
      <c r="AV826" s="3">
        <v>1</v>
      </c>
      <c r="AW826" s="3">
        <v>1</v>
      </c>
      <c r="AX826" s="3"/>
      <c r="AY826" s="3"/>
      <c r="AZ826" s="3">
        <v>1</v>
      </c>
      <c r="BA826" s="3">
        <v>1</v>
      </c>
      <c r="BB826" s="3">
        <v>1</v>
      </c>
      <c r="BC826" s="3">
        <v>1</v>
      </c>
      <c r="BD826" s="3" t="s">
        <v>3</v>
      </c>
      <c r="BE826" s="3" t="s">
        <v>3</v>
      </c>
      <c r="BF826" s="3" t="s">
        <v>3</v>
      </c>
      <c r="BG826" s="3" t="s">
        <v>3</v>
      </c>
      <c r="BH826" s="3">
        <v>3</v>
      </c>
      <c r="BI826" s="3">
        <v>2</v>
      </c>
      <c r="BJ826" s="3" t="s">
        <v>1040</v>
      </c>
      <c r="BK826" s="3"/>
      <c r="BL826" s="3"/>
      <c r="BM826" s="3">
        <v>1617</v>
      </c>
      <c r="BN826" s="3">
        <v>0</v>
      </c>
      <c r="BO826" s="3" t="s">
        <v>3</v>
      </c>
      <c r="BP826" s="3">
        <v>0</v>
      </c>
      <c r="BQ826" s="3">
        <v>200</v>
      </c>
      <c r="BR826" s="3">
        <v>0</v>
      </c>
      <c r="BS826" s="3">
        <v>1</v>
      </c>
      <c r="BT826" s="3">
        <v>1</v>
      </c>
      <c r="BU826" s="3">
        <v>1</v>
      </c>
      <c r="BV826" s="3">
        <v>1</v>
      </c>
      <c r="BW826" s="3">
        <v>1</v>
      </c>
      <c r="BX826" s="3">
        <v>1</v>
      </c>
      <c r="BY826" s="3" t="s">
        <v>3</v>
      </c>
      <c r="BZ826" s="3">
        <v>0</v>
      </c>
      <c r="CA826" s="3">
        <v>0</v>
      </c>
      <c r="CB826" s="3" t="s">
        <v>3</v>
      </c>
      <c r="CC826" s="3"/>
      <c r="CD826" s="3"/>
      <c r="CE826" s="3">
        <v>1566</v>
      </c>
      <c r="CF826" s="3">
        <v>0</v>
      </c>
      <c r="CG826" s="3">
        <v>0</v>
      </c>
      <c r="CH826" s="3"/>
      <c r="CI826" s="3"/>
      <c r="CJ826" s="3"/>
      <c r="CK826" s="3"/>
      <c r="CL826" s="3"/>
      <c r="CM826" s="3">
        <v>0</v>
      </c>
      <c r="CN826" s="3" t="s">
        <v>3</v>
      </c>
      <c r="CO826" s="3">
        <v>0</v>
      </c>
      <c r="CP826" s="3">
        <f t="shared" si="1041"/>
        <v>41.46</v>
      </c>
      <c r="CQ826" s="3">
        <f t="shared" si="1042"/>
        <v>33.17</v>
      </c>
      <c r="CR826" s="3">
        <f t="shared" si="1066"/>
        <v>0</v>
      </c>
      <c r="CS826" s="3">
        <f t="shared" si="1067"/>
        <v>0</v>
      </c>
      <c r="CT826" s="3">
        <f t="shared" si="1043"/>
        <v>0</v>
      </c>
      <c r="CU826" s="3">
        <f t="shared" si="1044"/>
        <v>0</v>
      </c>
      <c r="CV826" s="3">
        <f t="shared" si="1045"/>
        <v>0</v>
      </c>
      <c r="CW826" s="3">
        <f t="shared" si="1046"/>
        <v>0</v>
      </c>
      <c r="CX826" s="3">
        <f t="shared" si="1047"/>
        <v>0</v>
      </c>
      <c r="CY826" s="3">
        <f t="shared" si="1068"/>
        <v>0</v>
      </c>
      <c r="CZ826" s="3">
        <f t="shared" si="1069"/>
        <v>0</v>
      </c>
      <c r="DA826" s="3"/>
      <c r="DB826" s="3"/>
      <c r="DC826" s="3" t="s">
        <v>3</v>
      </c>
      <c r="DD826" s="3" t="s">
        <v>3</v>
      </c>
      <c r="DE826" s="3" t="s">
        <v>3</v>
      </c>
      <c r="DF826" s="3" t="s">
        <v>3</v>
      </c>
      <c r="DG826" s="3" t="s">
        <v>3</v>
      </c>
      <c r="DH826" s="3" t="s">
        <v>3</v>
      </c>
      <c r="DI826" s="3" t="s">
        <v>3</v>
      </c>
      <c r="DJ826" s="3" t="s">
        <v>3</v>
      </c>
      <c r="DK826" s="3" t="s">
        <v>3</v>
      </c>
      <c r="DL826" s="3" t="s">
        <v>3</v>
      </c>
      <c r="DM826" s="3" t="s">
        <v>3</v>
      </c>
      <c r="DN826" s="3">
        <v>0</v>
      </c>
      <c r="DO826" s="3">
        <v>0</v>
      </c>
      <c r="DP826" s="3">
        <v>1</v>
      </c>
      <c r="DQ826" s="3">
        <v>1</v>
      </c>
      <c r="DR826" s="3"/>
      <c r="DS826" s="3"/>
      <c r="DT826" s="3"/>
      <c r="DU826" s="3">
        <v>1010</v>
      </c>
      <c r="DV826" s="3" t="s">
        <v>40</v>
      </c>
      <c r="DW826" s="3" t="s">
        <v>40</v>
      </c>
      <c r="DX826" s="3">
        <v>100</v>
      </c>
      <c r="DY826" s="3"/>
      <c r="DZ826" s="3" t="s">
        <v>3</v>
      </c>
      <c r="EA826" s="3" t="s">
        <v>3</v>
      </c>
      <c r="EB826" s="3" t="s">
        <v>3</v>
      </c>
      <c r="EC826" s="3" t="s">
        <v>3</v>
      </c>
      <c r="ED826" s="3"/>
      <c r="EE826" s="3">
        <v>57042986</v>
      </c>
      <c r="EF826" s="3">
        <v>200</v>
      </c>
      <c r="EG826" s="3" t="s">
        <v>903</v>
      </c>
      <c r="EH826" s="3">
        <v>0</v>
      </c>
      <c r="EI826" s="3" t="s">
        <v>3</v>
      </c>
      <c r="EJ826" s="3">
        <v>1</v>
      </c>
      <c r="EK826" s="3">
        <v>1617</v>
      </c>
      <c r="EL826" s="3" t="s">
        <v>904</v>
      </c>
      <c r="EM826" s="3" t="s">
        <v>905</v>
      </c>
      <c r="EN826" s="3"/>
      <c r="EO826" s="3" t="s">
        <v>3</v>
      </c>
      <c r="EP826" s="3"/>
      <c r="EQ826" s="3">
        <v>0</v>
      </c>
      <c r="ER826" s="3">
        <v>33.17</v>
      </c>
      <c r="ES826" s="3">
        <v>33.17</v>
      </c>
      <c r="ET826" s="3">
        <v>0</v>
      </c>
      <c r="EU826" s="3">
        <v>0</v>
      </c>
      <c r="EV826" s="3">
        <v>0</v>
      </c>
      <c r="EW826" s="3">
        <v>0</v>
      </c>
      <c r="EX826" s="3">
        <v>0</v>
      </c>
      <c r="EY826" s="3">
        <v>0</v>
      </c>
      <c r="EZ826" s="3"/>
      <c r="FA826" s="3"/>
      <c r="FB826" s="3"/>
      <c r="FC826" s="3"/>
      <c r="FD826" s="3"/>
      <c r="FE826" s="3"/>
      <c r="FF826" s="3"/>
      <c r="FG826" s="3"/>
      <c r="FH826" s="3"/>
      <c r="FI826" s="3"/>
      <c r="FJ826" s="3"/>
      <c r="FK826" s="3"/>
      <c r="FL826" s="3"/>
      <c r="FM826" s="3"/>
      <c r="FN826" s="3"/>
      <c r="FO826" s="3"/>
      <c r="FP826" s="3"/>
      <c r="FQ826" s="3">
        <v>0</v>
      </c>
      <c r="FR826" s="3">
        <v>0</v>
      </c>
      <c r="FS826" s="3">
        <v>0</v>
      </c>
      <c r="FT826" s="3"/>
      <c r="FU826" s="3"/>
      <c r="FV826" s="3"/>
      <c r="FW826" s="3"/>
      <c r="FX826" s="3">
        <v>0</v>
      </c>
      <c r="FY826" s="3">
        <v>0</v>
      </c>
      <c r="FZ826" s="3"/>
      <c r="GA826" s="3" t="s">
        <v>3</v>
      </c>
      <c r="GB826" s="3"/>
      <c r="GC826" s="3"/>
      <c r="GD826" s="3">
        <v>1</v>
      </c>
      <c r="GE826" s="3"/>
      <c r="GF826" s="3">
        <v>1612197379</v>
      </c>
      <c r="GG826" s="3">
        <v>2</v>
      </c>
      <c r="GH826" s="3">
        <v>1</v>
      </c>
      <c r="GI826" s="3">
        <v>-2</v>
      </c>
      <c r="GJ826" s="3">
        <v>0</v>
      </c>
      <c r="GK826" s="3">
        <v>0</v>
      </c>
      <c r="GL826" s="3">
        <f t="shared" si="1048"/>
        <v>0</v>
      </c>
      <c r="GM826" s="3">
        <f t="shared" si="1049"/>
        <v>41.46</v>
      </c>
      <c r="GN826" s="3">
        <f t="shared" si="1050"/>
        <v>0</v>
      </c>
      <c r="GO826" s="3">
        <f t="shared" si="1051"/>
        <v>41.46</v>
      </c>
      <c r="GP826" s="3">
        <f t="shared" si="1052"/>
        <v>0</v>
      </c>
      <c r="GQ826" s="3"/>
      <c r="GR826" s="3">
        <v>0</v>
      </c>
      <c r="GS826" s="3">
        <v>3</v>
      </c>
      <c r="GT826" s="3">
        <v>0</v>
      </c>
      <c r="GU826" s="3" t="s">
        <v>3</v>
      </c>
      <c r="GV826" s="3">
        <f t="shared" si="1053"/>
        <v>0</v>
      </c>
      <c r="GW826" s="3">
        <v>1</v>
      </c>
      <c r="GX826" s="3">
        <f t="shared" si="1054"/>
        <v>0</v>
      </c>
      <c r="GY826" s="3"/>
      <c r="GZ826" s="3"/>
      <c r="HA826" s="3">
        <v>0</v>
      </c>
      <c r="HB826" s="3">
        <v>0</v>
      </c>
      <c r="HC826" s="3">
        <f t="shared" si="1055"/>
        <v>0</v>
      </c>
      <c r="HD826" s="3"/>
      <c r="HE826" s="3" t="s">
        <v>3</v>
      </c>
      <c r="HF826" s="3" t="s">
        <v>3</v>
      </c>
      <c r="HG826" s="3"/>
      <c r="HH826" s="3"/>
      <c r="HI826" s="3"/>
      <c r="HJ826" s="3"/>
      <c r="HK826" s="3"/>
      <c r="HL826" s="3"/>
      <c r="HM826" s="3" t="s">
        <v>3</v>
      </c>
      <c r="HN826" s="3" t="s">
        <v>3</v>
      </c>
      <c r="HO826" s="3" t="s">
        <v>3</v>
      </c>
      <c r="HP826" s="3" t="s">
        <v>3</v>
      </c>
      <c r="HQ826" s="3" t="s">
        <v>3</v>
      </c>
      <c r="HR826" s="3"/>
      <c r="HS826" s="3">
        <v>0</v>
      </c>
      <c r="HT826" s="3"/>
      <c r="HU826" s="3"/>
      <c r="HV826" s="3"/>
      <c r="HW826" s="3"/>
      <c r="HX826" s="3"/>
      <c r="HY826" s="3"/>
      <c r="HZ826" s="3"/>
      <c r="IA826" s="3"/>
      <c r="IB826" s="3"/>
      <c r="IC826" s="3"/>
      <c r="ID826" s="3"/>
      <c r="IE826" s="3"/>
      <c r="IF826" s="3"/>
      <c r="IG826" s="3"/>
      <c r="IH826" s="3"/>
      <c r="II826" s="3"/>
      <c r="IJ826" s="3"/>
      <c r="IK826" s="3">
        <v>0</v>
      </c>
      <c r="IL826" s="3"/>
      <c r="IM826" s="3"/>
      <c r="IN826" s="3"/>
      <c r="IO826" s="3"/>
      <c r="IP826" s="3"/>
      <c r="IQ826" s="3"/>
      <c r="IR826" s="3"/>
      <c r="IS826" s="3"/>
      <c r="IT826" s="3"/>
      <c r="IU826" s="3"/>
    </row>
    <row r="827" spans="1:255" x14ac:dyDescent="0.25">
      <c r="A827" s="4">
        <v>17</v>
      </c>
      <c r="B827" s="4">
        <v>1</v>
      </c>
      <c r="C827" s="4"/>
      <c r="D827" s="4"/>
      <c r="E827" s="4" t="s">
        <v>1037</v>
      </c>
      <c r="F827" s="4" t="s">
        <v>1038</v>
      </c>
      <c r="G827" s="4" t="s">
        <v>1039</v>
      </c>
      <c r="H827" s="4" t="s">
        <v>40</v>
      </c>
      <c r="I827" s="4">
        <f>ROUND(125/100,9)</f>
        <v>1.25</v>
      </c>
      <c r="J827" s="4">
        <v>0</v>
      </c>
      <c r="K827" s="4">
        <f>ROUND(125/100,9)</f>
        <v>1.25</v>
      </c>
      <c r="L827" s="4"/>
      <c r="M827" s="4"/>
      <c r="N827" s="4"/>
      <c r="O827" s="4">
        <f t="shared" si="1031"/>
        <v>368.99</v>
      </c>
      <c r="P827" s="4">
        <f t="shared" si="1032"/>
        <v>368.99</v>
      </c>
      <c r="Q827" s="4">
        <f t="shared" si="1056"/>
        <v>0</v>
      </c>
      <c r="R827" s="4">
        <f t="shared" si="1057"/>
        <v>0</v>
      </c>
      <c r="S827" s="4">
        <f t="shared" si="1033"/>
        <v>0</v>
      </c>
      <c r="T827" s="4">
        <f t="shared" si="1034"/>
        <v>0</v>
      </c>
      <c r="U827" s="4">
        <f t="shared" si="1035"/>
        <v>0</v>
      </c>
      <c r="V827" s="4">
        <f t="shared" si="1036"/>
        <v>0</v>
      </c>
      <c r="W827" s="4">
        <f t="shared" si="1037"/>
        <v>0</v>
      </c>
      <c r="X827" s="4">
        <f t="shared" si="1058"/>
        <v>0</v>
      </c>
      <c r="Y827" s="4">
        <f t="shared" si="1059"/>
        <v>0</v>
      </c>
      <c r="Z827" s="4"/>
      <c r="AA827" s="4">
        <v>55890823</v>
      </c>
      <c r="AB827" s="4">
        <f t="shared" si="1038"/>
        <v>33.17</v>
      </c>
      <c r="AC827" s="4">
        <f t="shared" si="1060"/>
        <v>33.17</v>
      </c>
      <c r="AD827" s="4">
        <f t="shared" si="1061"/>
        <v>0</v>
      </c>
      <c r="AE827" s="4">
        <f t="shared" si="1062"/>
        <v>0</v>
      </c>
      <c r="AF827" s="4">
        <f t="shared" si="1063"/>
        <v>0</v>
      </c>
      <c r="AG827" s="4">
        <f t="shared" si="1039"/>
        <v>0</v>
      </c>
      <c r="AH827" s="4">
        <f t="shared" si="1064"/>
        <v>0</v>
      </c>
      <c r="AI827" s="4">
        <f t="shared" si="1065"/>
        <v>0</v>
      </c>
      <c r="AJ827" s="4">
        <f t="shared" si="1040"/>
        <v>0</v>
      </c>
      <c r="AK827" s="4">
        <v>33.17</v>
      </c>
      <c r="AL827" s="4">
        <v>33.17</v>
      </c>
      <c r="AM827" s="4">
        <v>0</v>
      </c>
      <c r="AN827" s="4">
        <v>0</v>
      </c>
      <c r="AO827" s="4">
        <v>0</v>
      </c>
      <c r="AP827" s="4">
        <v>0</v>
      </c>
      <c r="AQ827" s="4">
        <v>0</v>
      </c>
      <c r="AR827" s="4">
        <v>0</v>
      </c>
      <c r="AS827" s="4">
        <v>0</v>
      </c>
      <c r="AT827" s="4">
        <v>0</v>
      </c>
      <c r="AU827" s="4">
        <v>0</v>
      </c>
      <c r="AV827" s="4">
        <v>1</v>
      </c>
      <c r="AW827" s="4">
        <v>1</v>
      </c>
      <c r="AX827" s="4"/>
      <c r="AY827" s="4"/>
      <c r="AZ827" s="4">
        <v>1</v>
      </c>
      <c r="BA827" s="4">
        <v>1</v>
      </c>
      <c r="BB827" s="4">
        <v>1</v>
      </c>
      <c r="BC827" s="4">
        <v>8.9</v>
      </c>
      <c r="BD827" s="4" t="s">
        <v>3</v>
      </c>
      <c r="BE827" s="4" t="s">
        <v>3</v>
      </c>
      <c r="BF827" s="4" t="s">
        <v>3</v>
      </c>
      <c r="BG827" s="4" t="s">
        <v>3</v>
      </c>
      <c r="BH827" s="4">
        <v>3</v>
      </c>
      <c r="BI827" s="4">
        <v>2</v>
      </c>
      <c r="BJ827" s="4" t="s">
        <v>1040</v>
      </c>
      <c r="BK827" s="4"/>
      <c r="BL827" s="4"/>
      <c r="BM827" s="4">
        <v>1617</v>
      </c>
      <c r="BN827" s="4">
        <v>0</v>
      </c>
      <c r="BO827" s="4" t="s">
        <v>1038</v>
      </c>
      <c r="BP827" s="4">
        <v>1</v>
      </c>
      <c r="BQ827" s="4">
        <v>200</v>
      </c>
      <c r="BR827" s="4">
        <v>0</v>
      </c>
      <c r="BS827" s="4">
        <v>1</v>
      </c>
      <c r="BT827" s="4">
        <v>1</v>
      </c>
      <c r="BU827" s="4">
        <v>1</v>
      </c>
      <c r="BV827" s="4">
        <v>1</v>
      </c>
      <c r="BW827" s="4">
        <v>1</v>
      </c>
      <c r="BX827" s="4">
        <v>1</v>
      </c>
      <c r="BY827" s="4" t="s">
        <v>3</v>
      </c>
      <c r="BZ827" s="4">
        <v>0</v>
      </c>
      <c r="CA827" s="4">
        <v>0</v>
      </c>
      <c r="CB827" s="4" t="s">
        <v>3</v>
      </c>
      <c r="CC827" s="4"/>
      <c r="CD827" s="4"/>
      <c r="CE827" s="4">
        <v>1566</v>
      </c>
      <c r="CF827" s="4">
        <v>0</v>
      </c>
      <c r="CG827" s="4">
        <v>0</v>
      </c>
      <c r="CH827" s="4"/>
      <c r="CI827" s="4"/>
      <c r="CJ827" s="4"/>
      <c r="CK827" s="4"/>
      <c r="CL827" s="4"/>
      <c r="CM827" s="4">
        <v>0</v>
      </c>
      <c r="CN827" s="4" t="s">
        <v>3</v>
      </c>
      <c r="CO827" s="4">
        <v>0</v>
      </c>
      <c r="CP827" s="4">
        <f t="shared" si="1041"/>
        <v>368.99</v>
      </c>
      <c r="CQ827" s="4">
        <f t="shared" si="1042"/>
        <v>295.20999999999998</v>
      </c>
      <c r="CR827" s="4">
        <f t="shared" si="1066"/>
        <v>0</v>
      </c>
      <c r="CS827" s="4">
        <f t="shared" si="1067"/>
        <v>0</v>
      </c>
      <c r="CT827" s="4">
        <f t="shared" si="1043"/>
        <v>0</v>
      </c>
      <c r="CU827" s="4">
        <f t="shared" si="1044"/>
        <v>0</v>
      </c>
      <c r="CV827" s="4">
        <f t="shared" si="1045"/>
        <v>0</v>
      </c>
      <c r="CW827" s="4">
        <f t="shared" si="1046"/>
        <v>0</v>
      </c>
      <c r="CX827" s="4">
        <f t="shared" si="1047"/>
        <v>0</v>
      </c>
      <c r="CY827" s="4">
        <f t="shared" si="1068"/>
        <v>0</v>
      </c>
      <c r="CZ827" s="4">
        <f t="shared" si="1069"/>
        <v>0</v>
      </c>
      <c r="DA827" s="4"/>
      <c r="DB827" s="4"/>
      <c r="DC827" s="4" t="s">
        <v>3</v>
      </c>
      <c r="DD827" s="4" t="s">
        <v>3</v>
      </c>
      <c r="DE827" s="4" t="s">
        <v>3</v>
      </c>
      <c r="DF827" s="4" t="s">
        <v>3</v>
      </c>
      <c r="DG827" s="4" t="s">
        <v>3</v>
      </c>
      <c r="DH827" s="4" t="s">
        <v>3</v>
      </c>
      <c r="DI827" s="4" t="s">
        <v>3</v>
      </c>
      <c r="DJ827" s="4" t="s">
        <v>3</v>
      </c>
      <c r="DK827" s="4" t="s">
        <v>3</v>
      </c>
      <c r="DL827" s="4" t="s">
        <v>3</v>
      </c>
      <c r="DM827" s="4" t="s">
        <v>3</v>
      </c>
      <c r="DN827" s="4">
        <v>0</v>
      </c>
      <c r="DO827" s="4">
        <v>0</v>
      </c>
      <c r="DP827" s="4">
        <v>1</v>
      </c>
      <c r="DQ827" s="4">
        <v>1</v>
      </c>
      <c r="DR827" s="4"/>
      <c r="DS827" s="4"/>
      <c r="DT827" s="4"/>
      <c r="DU827" s="4">
        <v>1010</v>
      </c>
      <c r="DV827" s="4" t="s">
        <v>40</v>
      </c>
      <c r="DW827" s="4" t="s">
        <v>40</v>
      </c>
      <c r="DX827" s="4">
        <v>100</v>
      </c>
      <c r="DY827" s="4"/>
      <c r="DZ827" s="4" t="s">
        <v>3</v>
      </c>
      <c r="EA827" s="4" t="s">
        <v>3</v>
      </c>
      <c r="EB827" s="4" t="s">
        <v>3</v>
      </c>
      <c r="EC827" s="4" t="s">
        <v>3</v>
      </c>
      <c r="ED827" s="4"/>
      <c r="EE827" s="4">
        <v>57042986</v>
      </c>
      <c r="EF827" s="4">
        <v>200</v>
      </c>
      <c r="EG827" s="4" t="s">
        <v>903</v>
      </c>
      <c r="EH827" s="4">
        <v>0</v>
      </c>
      <c r="EI827" s="4" t="s">
        <v>3</v>
      </c>
      <c r="EJ827" s="4">
        <v>1</v>
      </c>
      <c r="EK827" s="4">
        <v>1617</v>
      </c>
      <c r="EL827" s="4" t="s">
        <v>904</v>
      </c>
      <c r="EM827" s="4" t="s">
        <v>905</v>
      </c>
      <c r="EN827" s="4"/>
      <c r="EO827" s="4" t="s">
        <v>3</v>
      </c>
      <c r="EP827" s="4"/>
      <c r="EQ827" s="4">
        <v>0</v>
      </c>
      <c r="ER827" s="4">
        <v>33.17</v>
      </c>
      <c r="ES827" s="4">
        <v>33.17</v>
      </c>
      <c r="ET827" s="4">
        <v>0</v>
      </c>
      <c r="EU827" s="4">
        <v>0</v>
      </c>
      <c r="EV827" s="4">
        <v>0</v>
      </c>
      <c r="EW827" s="4">
        <v>0</v>
      </c>
      <c r="EX827" s="4">
        <v>0</v>
      </c>
      <c r="EY827" s="4">
        <v>0</v>
      </c>
      <c r="EZ827" s="4"/>
      <c r="FA827" s="4"/>
      <c r="FB827" s="4"/>
      <c r="FC827" s="4"/>
      <c r="FD827" s="4"/>
      <c r="FE827" s="4"/>
      <c r="FF827" s="4"/>
      <c r="FG827" s="4"/>
      <c r="FH827" s="4"/>
      <c r="FI827" s="4"/>
      <c r="FJ827" s="4"/>
      <c r="FK827" s="4"/>
      <c r="FL827" s="4"/>
      <c r="FM827" s="4"/>
      <c r="FN827" s="4"/>
      <c r="FO827" s="4"/>
      <c r="FP827" s="4"/>
      <c r="FQ827" s="4">
        <v>0</v>
      </c>
      <c r="FR827" s="4">
        <v>0</v>
      </c>
      <c r="FS827" s="4">
        <v>0</v>
      </c>
      <c r="FT827" s="4"/>
      <c r="FU827" s="4"/>
      <c r="FV827" s="4"/>
      <c r="FW827" s="4"/>
      <c r="FX827" s="4">
        <v>0</v>
      </c>
      <c r="FY827" s="4">
        <v>0</v>
      </c>
      <c r="FZ827" s="4"/>
      <c r="GA827" s="4" t="s">
        <v>3</v>
      </c>
      <c r="GB827" s="4"/>
      <c r="GC827" s="4"/>
      <c r="GD827" s="4">
        <v>1</v>
      </c>
      <c r="GE827" s="4"/>
      <c r="GF827" s="4">
        <v>1612197379</v>
      </c>
      <c r="GG827" s="4">
        <v>2</v>
      </c>
      <c r="GH827" s="4">
        <v>1</v>
      </c>
      <c r="GI827" s="4">
        <v>2</v>
      </c>
      <c r="GJ827" s="4">
        <v>0</v>
      </c>
      <c r="GK827" s="4">
        <v>0</v>
      </c>
      <c r="GL827" s="4">
        <f t="shared" si="1048"/>
        <v>0</v>
      </c>
      <c r="GM827" s="4">
        <f t="shared" si="1049"/>
        <v>368.99</v>
      </c>
      <c r="GN827" s="4">
        <f t="shared" si="1050"/>
        <v>0</v>
      </c>
      <c r="GO827" s="4">
        <f t="shared" si="1051"/>
        <v>368.99</v>
      </c>
      <c r="GP827" s="4">
        <f t="shared" si="1052"/>
        <v>0</v>
      </c>
      <c r="GQ827" s="4"/>
      <c r="GR827" s="4">
        <v>0</v>
      </c>
      <c r="GS827" s="4">
        <v>0</v>
      </c>
      <c r="GT827" s="4">
        <v>0</v>
      </c>
      <c r="GU827" s="4" t="s">
        <v>3</v>
      </c>
      <c r="GV827" s="4">
        <f t="shared" si="1053"/>
        <v>0</v>
      </c>
      <c r="GW827" s="4">
        <v>1</v>
      </c>
      <c r="GX827" s="4">
        <f t="shared" si="1054"/>
        <v>0</v>
      </c>
      <c r="GY827" s="4"/>
      <c r="GZ827" s="4"/>
      <c r="HA827" s="4">
        <v>0</v>
      </c>
      <c r="HB827" s="4">
        <v>0</v>
      </c>
      <c r="HC827" s="4">
        <f t="shared" si="1055"/>
        <v>0</v>
      </c>
      <c r="HD827" s="4"/>
      <c r="HE827" s="4" t="s">
        <v>3</v>
      </c>
      <c r="HF827" s="4" t="s">
        <v>3</v>
      </c>
      <c r="HG827" s="4"/>
      <c r="HH827" s="4"/>
      <c r="HI827" s="4"/>
      <c r="HJ827" s="4"/>
      <c r="HK827" s="4"/>
      <c r="HL827" s="4"/>
      <c r="HM827" s="4" t="s">
        <v>3</v>
      </c>
      <c r="HN827" s="4" t="s">
        <v>3</v>
      </c>
      <c r="HO827" s="4" t="s">
        <v>3</v>
      </c>
      <c r="HP827" s="4" t="s">
        <v>3</v>
      </c>
      <c r="HQ827" s="4" t="s">
        <v>3</v>
      </c>
      <c r="HR827" s="4"/>
      <c r="HS827" s="4">
        <v>0</v>
      </c>
      <c r="HT827" s="4"/>
      <c r="HU827" s="4"/>
      <c r="HV827" s="4"/>
      <c r="HW827" s="4"/>
      <c r="HX827" s="4"/>
      <c r="HY827" s="4"/>
      <c r="HZ827" s="4"/>
      <c r="IA827" s="4"/>
      <c r="IB827" s="4"/>
      <c r="IC827" s="4"/>
      <c r="ID827" s="4"/>
      <c r="IE827" s="4"/>
      <c r="IF827" s="4"/>
      <c r="IG827" s="4"/>
      <c r="IH827" s="4"/>
      <c r="II827" s="4"/>
      <c r="IJ827" s="4"/>
      <c r="IK827" s="4">
        <v>0</v>
      </c>
      <c r="IL827" s="4"/>
      <c r="IM827" s="4"/>
      <c r="IN827" s="4"/>
      <c r="IO827" s="4"/>
      <c r="IP827" s="4"/>
      <c r="IQ827" s="4"/>
      <c r="IR827" s="4"/>
      <c r="IS827" s="4"/>
      <c r="IT827" s="4"/>
      <c r="IU827" s="4"/>
    </row>
    <row r="828" spans="1:255" x14ac:dyDescent="0.25">
      <c r="A828" s="3">
        <v>17</v>
      </c>
      <c r="B828" s="3">
        <v>1</v>
      </c>
      <c r="C828" s="3"/>
      <c r="D828" s="3"/>
      <c r="E828" s="3" t="s">
        <v>1041</v>
      </c>
      <c r="F828" s="3" t="s">
        <v>1042</v>
      </c>
      <c r="G828" s="3" t="s">
        <v>1043</v>
      </c>
      <c r="H828" s="3" t="s">
        <v>227</v>
      </c>
      <c r="I828" s="3">
        <v>52</v>
      </c>
      <c r="J828" s="3">
        <v>0</v>
      </c>
      <c r="K828" s="3">
        <v>52</v>
      </c>
      <c r="L828" s="3"/>
      <c r="M828" s="3"/>
      <c r="N828" s="3"/>
      <c r="O828" s="3">
        <f t="shared" si="1031"/>
        <v>2059.1999999999998</v>
      </c>
      <c r="P828" s="3">
        <f t="shared" si="1032"/>
        <v>2059.1999999999998</v>
      </c>
      <c r="Q828" s="3">
        <f t="shared" si="1056"/>
        <v>0</v>
      </c>
      <c r="R828" s="3">
        <f t="shared" si="1057"/>
        <v>0</v>
      </c>
      <c r="S828" s="3">
        <f t="shared" si="1033"/>
        <v>0</v>
      </c>
      <c r="T828" s="3">
        <f t="shared" si="1034"/>
        <v>0</v>
      </c>
      <c r="U828" s="3">
        <f t="shared" si="1035"/>
        <v>0</v>
      </c>
      <c r="V828" s="3">
        <f t="shared" si="1036"/>
        <v>0</v>
      </c>
      <c r="W828" s="3">
        <f t="shared" si="1037"/>
        <v>0</v>
      </c>
      <c r="X828" s="3">
        <f t="shared" si="1058"/>
        <v>0</v>
      </c>
      <c r="Y828" s="3">
        <f t="shared" si="1059"/>
        <v>0</v>
      </c>
      <c r="Z828" s="3"/>
      <c r="AA828" s="3">
        <v>54971259</v>
      </c>
      <c r="AB828" s="3">
        <f t="shared" si="1038"/>
        <v>39.6</v>
      </c>
      <c r="AC828" s="3">
        <f t="shared" si="1060"/>
        <v>39.6</v>
      </c>
      <c r="AD828" s="3">
        <f t="shared" si="1061"/>
        <v>0</v>
      </c>
      <c r="AE828" s="3">
        <f t="shared" si="1062"/>
        <v>0</v>
      </c>
      <c r="AF828" s="3">
        <f t="shared" si="1063"/>
        <v>0</v>
      </c>
      <c r="AG828" s="3">
        <f t="shared" si="1039"/>
        <v>0</v>
      </c>
      <c r="AH828" s="3">
        <f t="shared" si="1064"/>
        <v>0</v>
      </c>
      <c r="AI828" s="3">
        <f t="shared" si="1065"/>
        <v>0</v>
      </c>
      <c r="AJ828" s="3">
        <f t="shared" si="1040"/>
        <v>0</v>
      </c>
      <c r="AK828" s="3">
        <v>39.6</v>
      </c>
      <c r="AL828" s="3">
        <v>39.6</v>
      </c>
      <c r="AM828" s="3">
        <v>0</v>
      </c>
      <c r="AN828" s="3">
        <v>0</v>
      </c>
      <c r="AO828" s="3">
        <v>0</v>
      </c>
      <c r="AP828" s="3">
        <v>0</v>
      </c>
      <c r="AQ828" s="3">
        <v>0</v>
      </c>
      <c r="AR828" s="3">
        <v>0</v>
      </c>
      <c r="AS828" s="3">
        <v>0</v>
      </c>
      <c r="AT828" s="3">
        <v>0</v>
      </c>
      <c r="AU828" s="3">
        <v>0</v>
      </c>
      <c r="AV828" s="3">
        <v>1</v>
      </c>
      <c r="AW828" s="3">
        <v>1</v>
      </c>
      <c r="AX828" s="3"/>
      <c r="AY828" s="3"/>
      <c r="AZ828" s="3">
        <v>1</v>
      </c>
      <c r="BA828" s="3">
        <v>1</v>
      </c>
      <c r="BB828" s="3">
        <v>1</v>
      </c>
      <c r="BC828" s="3">
        <v>1</v>
      </c>
      <c r="BD828" s="3" t="s">
        <v>3</v>
      </c>
      <c r="BE828" s="3" t="s">
        <v>3</v>
      </c>
      <c r="BF828" s="3" t="s">
        <v>3</v>
      </c>
      <c r="BG828" s="3" t="s">
        <v>3</v>
      </c>
      <c r="BH828" s="3">
        <v>3</v>
      </c>
      <c r="BI828" s="3">
        <v>2</v>
      </c>
      <c r="BJ828" s="3" t="s">
        <v>1042</v>
      </c>
      <c r="BK828" s="3"/>
      <c r="BL828" s="3"/>
      <c r="BM828" s="3">
        <v>400005</v>
      </c>
      <c r="BN828" s="3">
        <v>0</v>
      </c>
      <c r="BO828" s="3" t="s">
        <v>3</v>
      </c>
      <c r="BP828" s="3">
        <v>0</v>
      </c>
      <c r="BQ828" s="3">
        <v>213</v>
      </c>
      <c r="BR828" s="3">
        <v>0</v>
      </c>
      <c r="BS828" s="3">
        <v>1</v>
      </c>
      <c r="BT828" s="3">
        <v>1</v>
      </c>
      <c r="BU828" s="3">
        <v>1</v>
      </c>
      <c r="BV828" s="3">
        <v>1</v>
      </c>
      <c r="BW828" s="3">
        <v>1</v>
      </c>
      <c r="BX828" s="3">
        <v>1</v>
      </c>
      <c r="BY828" s="3" t="s">
        <v>3</v>
      </c>
      <c r="BZ828" s="3">
        <v>0</v>
      </c>
      <c r="CA828" s="3">
        <v>0</v>
      </c>
      <c r="CB828" s="3" t="s">
        <v>3</v>
      </c>
      <c r="CC828" s="3"/>
      <c r="CD828" s="3"/>
      <c r="CE828" s="3">
        <v>1566</v>
      </c>
      <c r="CF828" s="3">
        <v>0</v>
      </c>
      <c r="CG828" s="3">
        <v>0</v>
      </c>
      <c r="CH828" s="3"/>
      <c r="CI828" s="3"/>
      <c r="CJ828" s="3"/>
      <c r="CK828" s="3"/>
      <c r="CL828" s="3"/>
      <c r="CM828" s="3">
        <v>0</v>
      </c>
      <c r="CN828" s="3" t="s">
        <v>3</v>
      </c>
      <c r="CO828" s="3">
        <v>0</v>
      </c>
      <c r="CP828" s="3">
        <f t="shared" si="1041"/>
        <v>2059.1999999999998</v>
      </c>
      <c r="CQ828" s="3">
        <f t="shared" si="1042"/>
        <v>39.6</v>
      </c>
      <c r="CR828" s="3">
        <f t="shared" si="1066"/>
        <v>0</v>
      </c>
      <c r="CS828" s="3">
        <f t="shared" si="1067"/>
        <v>0</v>
      </c>
      <c r="CT828" s="3">
        <f t="shared" si="1043"/>
        <v>0</v>
      </c>
      <c r="CU828" s="3">
        <f t="shared" si="1044"/>
        <v>0</v>
      </c>
      <c r="CV828" s="3">
        <f t="shared" si="1045"/>
        <v>0</v>
      </c>
      <c r="CW828" s="3">
        <f t="shared" si="1046"/>
        <v>0</v>
      </c>
      <c r="CX828" s="3">
        <f t="shared" si="1047"/>
        <v>0</v>
      </c>
      <c r="CY828" s="3">
        <f t="shared" si="1068"/>
        <v>0</v>
      </c>
      <c r="CZ828" s="3">
        <f t="shared" si="1069"/>
        <v>0</v>
      </c>
      <c r="DA828" s="3"/>
      <c r="DB828" s="3"/>
      <c r="DC828" s="3" t="s">
        <v>3</v>
      </c>
      <c r="DD828" s="3" t="s">
        <v>3</v>
      </c>
      <c r="DE828" s="3" t="s">
        <v>3</v>
      </c>
      <c r="DF828" s="3" t="s">
        <v>3</v>
      </c>
      <c r="DG828" s="3" t="s">
        <v>3</v>
      </c>
      <c r="DH828" s="3" t="s">
        <v>3</v>
      </c>
      <c r="DI828" s="3" t="s">
        <v>3</v>
      </c>
      <c r="DJ828" s="3" t="s">
        <v>3</v>
      </c>
      <c r="DK828" s="3" t="s">
        <v>3</v>
      </c>
      <c r="DL828" s="3" t="s">
        <v>3</v>
      </c>
      <c r="DM828" s="3" t="s">
        <v>3</v>
      </c>
      <c r="DN828" s="3">
        <v>0</v>
      </c>
      <c r="DO828" s="3">
        <v>0</v>
      </c>
      <c r="DP828" s="3">
        <v>1</v>
      </c>
      <c r="DQ828" s="3">
        <v>1</v>
      </c>
      <c r="DR828" s="3"/>
      <c r="DS828" s="3"/>
      <c r="DT828" s="3"/>
      <c r="DU828" s="3">
        <v>1013</v>
      </c>
      <c r="DV828" s="3" t="s">
        <v>227</v>
      </c>
      <c r="DW828" s="3" t="s">
        <v>227</v>
      </c>
      <c r="DX828" s="3">
        <v>1</v>
      </c>
      <c r="DY828" s="3"/>
      <c r="DZ828" s="3" t="s">
        <v>3</v>
      </c>
      <c r="EA828" s="3" t="s">
        <v>3</v>
      </c>
      <c r="EB828" s="3" t="s">
        <v>3</v>
      </c>
      <c r="EC828" s="3" t="s">
        <v>3</v>
      </c>
      <c r="ED828" s="3"/>
      <c r="EE828" s="3">
        <v>57042888</v>
      </c>
      <c r="EF828" s="3">
        <v>213</v>
      </c>
      <c r="EG828" s="3" t="s">
        <v>456</v>
      </c>
      <c r="EH828" s="3">
        <v>0</v>
      </c>
      <c r="EI828" s="3" t="s">
        <v>3</v>
      </c>
      <c r="EJ828" s="3">
        <v>1</v>
      </c>
      <c r="EK828" s="3">
        <v>400005</v>
      </c>
      <c r="EL828" s="3" t="s">
        <v>456</v>
      </c>
      <c r="EM828" s="3" t="s">
        <v>457</v>
      </c>
      <c r="EN828" s="3"/>
      <c r="EO828" s="3" t="s">
        <v>3</v>
      </c>
      <c r="EP828" s="3"/>
      <c r="EQ828" s="3">
        <v>16</v>
      </c>
      <c r="ER828" s="3">
        <v>0</v>
      </c>
      <c r="ES828" s="3">
        <v>39.6</v>
      </c>
      <c r="ET828" s="3">
        <v>0</v>
      </c>
      <c r="EU828" s="3">
        <v>0</v>
      </c>
      <c r="EV828" s="3">
        <v>0</v>
      </c>
      <c r="EW828" s="3">
        <v>0</v>
      </c>
      <c r="EX828" s="3">
        <v>0</v>
      </c>
      <c r="EY828" s="3">
        <v>0</v>
      </c>
      <c r="EZ828" s="3"/>
      <c r="FA828" s="3"/>
      <c r="FB828" s="3"/>
      <c r="FC828" s="3"/>
      <c r="FD828" s="3"/>
      <c r="FE828" s="3"/>
      <c r="FF828" s="3"/>
      <c r="FG828" s="3"/>
      <c r="FH828" s="3"/>
      <c r="FI828" s="3"/>
      <c r="FJ828" s="3"/>
      <c r="FK828" s="3"/>
      <c r="FL828" s="3"/>
      <c r="FM828" s="3"/>
      <c r="FN828" s="3"/>
      <c r="FO828" s="3"/>
      <c r="FP828" s="3"/>
      <c r="FQ828" s="3">
        <v>0</v>
      </c>
      <c r="FR828" s="3">
        <v>0</v>
      </c>
      <c r="FS828" s="3">
        <v>0</v>
      </c>
      <c r="FT828" s="3"/>
      <c r="FU828" s="3"/>
      <c r="FV828" s="3"/>
      <c r="FW828" s="3"/>
      <c r="FX828" s="3">
        <v>0</v>
      </c>
      <c r="FY828" s="3">
        <v>0</v>
      </c>
      <c r="FZ828" s="3"/>
      <c r="GA828" s="3" t="s">
        <v>1044</v>
      </c>
      <c r="GB828" s="3"/>
      <c r="GC828" s="3"/>
      <c r="GD828" s="3">
        <v>1</v>
      </c>
      <c r="GE828" s="3"/>
      <c r="GF828" s="3">
        <v>2119884272</v>
      </c>
      <c r="GG828" s="3">
        <v>2</v>
      </c>
      <c r="GH828" s="3">
        <v>4</v>
      </c>
      <c r="GI828" s="3">
        <v>-2</v>
      </c>
      <c r="GJ828" s="3">
        <v>0</v>
      </c>
      <c r="GK828" s="3">
        <v>0</v>
      </c>
      <c r="GL828" s="3">
        <f t="shared" si="1048"/>
        <v>0</v>
      </c>
      <c r="GM828" s="3">
        <f t="shared" si="1049"/>
        <v>2059.1999999999998</v>
      </c>
      <c r="GN828" s="3">
        <f t="shared" si="1050"/>
        <v>0</v>
      </c>
      <c r="GO828" s="3">
        <f t="shared" si="1051"/>
        <v>2059.1999999999998</v>
      </c>
      <c r="GP828" s="3">
        <f t="shared" si="1052"/>
        <v>0</v>
      </c>
      <c r="GQ828" s="3"/>
      <c r="GR828" s="3">
        <v>1</v>
      </c>
      <c r="GS828" s="3">
        <v>2</v>
      </c>
      <c r="GT828" s="3">
        <v>0</v>
      </c>
      <c r="GU828" s="3" t="s">
        <v>3</v>
      </c>
      <c r="GV828" s="3">
        <f t="shared" si="1053"/>
        <v>0</v>
      </c>
      <c r="GW828" s="3">
        <v>1</v>
      </c>
      <c r="GX828" s="3">
        <f t="shared" si="1054"/>
        <v>0</v>
      </c>
      <c r="GY828" s="3"/>
      <c r="GZ828" s="3"/>
      <c r="HA828" s="3">
        <v>0</v>
      </c>
      <c r="HB828" s="3">
        <v>0</v>
      </c>
      <c r="HC828" s="3">
        <f t="shared" si="1055"/>
        <v>0</v>
      </c>
      <c r="HD828" s="3"/>
      <c r="HE828" s="3" t="s">
        <v>459</v>
      </c>
      <c r="HF828" s="3" t="s">
        <v>37</v>
      </c>
      <c r="HG828" s="3"/>
      <c r="HH828" s="3"/>
      <c r="HI828" s="3"/>
      <c r="HJ828" s="3"/>
      <c r="HK828" s="3"/>
      <c r="HL828" s="3"/>
      <c r="HM828" s="3" t="s">
        <v>3</v>
      </c>
      <c r="HN828" s="3" t="s">
        <v>3</v>
      </c>
      <c r="HO828" s="3" t="s">
        <v>3</v>
      </c>
      <c r="HP828" s="3" t="s">
        <v>3</v>
      </c>
      <c r="HQ828" s="3" t="s">
        <v>3</v>
      </c>
      <c r="HR828" s="3"/>
      <c r="HS828" s="3">
        <v>0</v>
      </c>
      <c r="HT828" s="3"/>
      <c r="HU828" s="3"/>
      <c r="HV828" s="3"/>
      <c r="HW828" s="3"/>
      <c r="HX828" s="3"/>
      <c r="HY828" s="3"/>
      <c r="HZ828" s="3"/>
      <c r="IA828" s="3"/>
      <c r="IB828" s="3"/>
      <c r="IC828" s="3"/>
      <c r="ID828" s="3"/>
      <c r="IE828" s="3"/>
      <c r="IF828" s="3"/>
      <c r="IG828" s="3"/>
      <c r="IH828" s="3"/>
      <c r="II828" s="3"/>
      <c r="IJ828" s="3"/>
      <c r="IK828" s="3">
        <v>0</v>
      </c>
      <c r="IL828" s="3"/>
      <c r="IM828" s="3"/>
      <c r="IN828" s="3"/>
      <c r="IO828" s="3"/>
      <c r="IP828" s="3"/>
      <c r="IQ828" s="3"/>
      <c r="IR828" s="3"/>
      <c r="IS828" s="3"/>
      <c r="IT828" s="3"/>
      <c r="IU828" s="3"/>
    </row>
    <row r="829" spans="1:255" x14ac:dyDescent="0.25">
      <c r="A829" s="4">
        <v>17</v>
      </c>
      <c r="B829" s="4">
        <v>1</v>
      </c>
      <c r="C829" s="4"/>
      <c r="D829" s="4"/>
      <c r="E829" s="4" t="s">
        <v>1041</v>
      </c>
      <c r="F829" s="4" t="s">
        <v>1042</v>
      </c>
      <c r="G829" s="4" t="s">
        <v>1043</v>
      </c>
      <c r="H829" s="4" t="s">
        <v>227</v>
      </c>
      <c r="I829" s="4">
        <v>52</v>
      </c>
      <c r="J829" s="4">
        <v>0</v>
      </c>
      <c r="K829" s="4">
        <v>52</v>
      </c>
      <c r="L829" s="4"/>
      <c r="M829" s="4"/>
      <c r="N829" s="4"/>
      <c r="O829" s="4">
        <f t="shared" si="1031"/>
        <v>20262.53</v>
      </c>
      <c r="P829" s="4">
        <f t="shared" si="1032"/>
        <v>20262.53</v>
      </c>
      <c r="Q829" s="4">
        <f t="shared" si="1056"/>
        <v>0</v>
      </c>
      <c r="R829" s="4">
        <f t="shared" si="1057"/>
        <v>0</v>
      </c>
      <c r="S829" s="4">
        <f t="shared" si="1033"/>
        <v>0</v>
      </c>
      <c r="T829" s="4">
        <f t="shared" si="1034"/>
        <v>0</v>
      </c>
      <c r="U829" s="4">
        <f t="shared" si="1035"/>
        <v>0</v>
      </c>
      <c r="V829" s="4">
        <f t="shared" si="1036"/>
        <v>0</v>
      </c>
      <c r="W829" s="4">
        <f t="shared" si="1037"/>
        <v>0</v>
      </c>
      <c r="X829" s="4">
        <f t="shared" si="1058"/>
        <v>0</v>
      </c>
      <c r="Y829" s="4">
        <f t="shared" si="1059"/>
        <v>0</v>
      </c>
      <c r="Z829" s="4"/>
      <c r="AA829" s="4">
        <v>55890823</v>
      </c>
      <c r="AB829" s="4">
        <f t="shared" si="1038"/>
        <v>39.6</v>
      </c>
      <c r="AC829" s="4">
        <f t="shared" si="1060"/>
        <v>39.6</v>
      </c>
      <c r="AD829" s="4">
        <f t="shared" si="1061"/>
        <v>0</v>
      </c>
      <c r="AE829" s="4">
        <f t="shared" si="1062"/>
        <v>0</v>
      </c>
      <c r="AF829" s="4">
        <f t="shared" si="1063"/>
        <v>0</v>
      </c>
      <c r="AG829" s="4">
        <f t="shared" si="1039"/>
        <v>0</v>
      </c>
      <c r="AH829" s="4">
        <f t="shared" si="1064"/>
        <v>0</v>
      </c>
      <c r="AI829" s="4">
        <f t="shared" si="1065"/>
        <v>0</v>
      </c>
      <c r="AJ829" s="4">
        <f t="shared" si="1040"/>
        <v>0</v>
      </c>
      <c r="AK829" s="4">
        <v>39.6</v>
      </c>
      <c r="AL829" s="4">
        <v>39.6</v>
      </c>
      <c r="AM829" s="4">
        <v>0</v>
      </c>
      <c r="AN829" s="4">
        <v>0</v>
      </c>
      <c r="AO829" s="4">
        <v>0</v>
      </c>
      <c r="AP829" s="4">
        <v>0</v>
      </c>
      <c r="AQ829" s="4">
        <v>0</v>
      </c>
      <c r="AR829" s="4">
        <v>0</v>
      </c>
      <c r="AS829" s="4">
        <v>0</v>
      </c>
      <c r="AT829" s="4">
        <v>0</v>
      </c>
      <c r="AU829" s="4">
        <v>0</v>
      </c>
      <c r="AV829" s="4">
        <v>1</v>
      </c>
      <c r="AW829" s="4">
        <v>1</v>
      </c>
      <c r="AX829" s="4"/>
      <c r="AY829" s="4"/>
      <c r="AZ829" s="4">
        <v>1</v>
      </c>
      <c r="BA829" s="4">
        <v>1</v>
      </c>
      <c r="BB829" s="4">
        <v>1</v>
      </c>
      <c r="BC829" s="4">
        <v>9.84</v>
      </c>
      <c r="BD829" s="4" t="s">
        <v>3</v>
      </c>
      <c r="BE829" s="4" t="s">
        <v>3</v>
      </c>
      <c r="BF829" s="4" t="s">
        <v>3</v>
      </c>
      <c r="BG829" s="4" t="s">
        <v>3</v>
      </c>
      <c r="BH829" s="4">
        <v>3</v>
      </c>
      <c r="BI829" s="4">
        <v>2</v>
      </c>
      <c r="BJ829" s="4" t="s">
        <v>1042</v>
      </c>
      <c r="BK829" s="4"/>
      <c r="BL829" s="4"/>
      <c r="BM829" s="4">
        <v>400005</v>
      </c>
      <c r="BN829" s="4">
        <v>0</v>
      </c>
      <c r="BO829" s="4" t="s">
        <v>3</v>
      </c>
      <c r="BP829" s="4">
        <v>0</v>
      </c>
      <c r="BQ829" s="4">
        <v>213</v>
      </c>
      <c r="BR829" s="4">
        <v>0</v>
      </c>
      <c r="BS829" s="4">
        <v>1</v>
      </c>
      <c r="BT829" s="4">
        <v>1</v>
      </c>
      <c r="BU829" s="4">
        <v>1</v>
      </c>
      <c r="BV829" s="4">
        <v>1</v>
      </c>
      <c r="BW829" s="4">
        <v>1</v>
      </c>
      <c r="BX829" s="4">
        <v>1</v>
      </c>
      <c r="BY829" s="4" t="s">
        <v>3</v>
      </c>
      <c r="BZ829" s="4">
        <v>0</v>
      </c>
      <c r="CA829" s="4">
        <v>0</v>
      </c>
      <c r="CB829" s="4" t="s">
        <v>3</v>
      </c>
      <c r="CC829" s="4"/>
      <c r="CD829" s="4"/>
      <c r="CE829" s="4">
        <v>1566</v>
      </c>
      <c r="CF829" s="4">
        <v>0</v>
      </c>
      <c r="CG829" s="4">
        <v>0</v>
      </c>
      <c r="CH829" s="4"/>
      <c r="CI829" s="4"/>
      <c r="CJ829" s="4"/>
      <c r="CK829" s="4"/>
      <c r="CL829" s="4"/>
      <c r="CM829" s="4">
        <v>0</v>
      </c>
      <c r="CN829" s="4" t="s">
        <v>3</v>
      </c>
      <c r="CO829" s="4">
        <v>0</v>
      </c>
      <c r="CP829" s="4">
        <f t="shared" si="1041"/>
        <v>20262.53</v>
      </c>
      <c r="CQ829" s="4">
        <f t="shared" si="1042"/>
        <v>389.66</v>
      </c>
      <c r="CR829" s="4">
        <f t="shared" si="1066"/>
        <v>0</v>
      </c>
      <c r="CS829" s="4">
        <f t="shared" si="1067"/>
        <v>0</v>
      </c>
      <c r="CT829" s="4">
        <f t="shared" si="1043"/>
        <v>0</v>
      </c>
      <c r="CU829" s="4">
        <f t="shared" si="1044"/>
        <v>0</v>
      </c>
      <c r="CV829" s="4">
        <f t="shared" si="1045"/>
        <v>0</v>
      </c>
      <c r="CW829" s="4">
        <f t="shared" si="1046"/>
        <v>0</v>
      </c>
      <c r="CX829" s="4">
        <f t="shared" si="1047"/>
        <v>0</v>
      </c>
      <c r="CY829" s="4">
        <f t="shared" si="1068"/>
        <v>0</v>
      </c>
      <c r="CZ829" s="4">
        <f t="shared" si="1069"/>
        <v>0</v>
      </c>
      <c r="DA829" s="4"/>
      <c r="DB829" s="4"/>
      <c r="DC829" s="4" t="s">
        <v>3</v>
      </c>
      <c r="DD829" s="4" t="s">
        <v>3</v>
      </c>
      <c r="DE829" s="4" t="s">
        <v>3</v>
      </c>
      <c r="DF829" s="4" t="s">
        <v>3</v>
      </c>
      <c r="DG829" s="4" t="s">
        <v>3</v>
      </c>
      <c r="DH829" s="4" t="s">
        <v>3</v>
      </c>
      <c r="DI829" s="4" t="s">
        <v>3</v>
      </c>
      <c r="DJ829" s="4" t="s">
        <v>3</v>
      </c>
      <c r="DK829" s="4" t="s">
        <v>3</v>
      </c>
      <c r="DL829" s="4" t="s">
        <v>3</v>
      </c>
      <c r="DM829" s="4" t="s">
        <v>3</v>
      </c>
      <c r="DN829" s="4">
        <v>0</v>
      </c>
      <c r="DO829" s="4">
        <v>0</v>
      </c>
      <c r="DP829" s="4">
        <v>1</v>
      </c>
      <c r="DQ829" s="4">
        <v>1</v>
      </c>
      <c r="DR829" s="4"/>
      <c r="DS829" s="4"/>
      <c r="DT829" s="4"/>
      <c r="DU829" s="4">
        <v>1013</v>
      </c>
      <c r="DV829" s="4" t="s">
        <v>227</v>
      </c>
      <c r="DW829" s="4" t="s">
        <v>227</v>
      </c>
      <c r="DX829" s="4">
        <v>1</v>
      </c>
      <c r="DY829" s="4"/>
      <c r="DZ829" s="4" t="s">
        <v>3</v>
      </c>
      <c r="EA829" s="4" t="s">
        <v>3</v>
      </c>
      <c r="EB829" s="4" t="s">
        <v>3</v>
      </c>
      <c r="EC829" s="4" t="s">
        <v>3</v>
      </c>
      <c r="ED829" s="4"/>
      <c r="EE829" s="4">
        <v>57042888</v>
      </c>
      <c r="EF829" s="4">
        <v>213</v>
      </c>
      <c r="EG829" s="4" t="s">
        <v>456</v>
      </c>
      <c r="EH829" s="4">
        <v>0</v>
      </c>
      <c r="EI829" s="4" t="s">
        <v>3</v>
      </c>
      <c r="EJ829" s="4">
        <v>1</v>
      </c>
      <c r="EK829" s="4">
        <v>400005</v>
      </c>
      <c r="EL829" s="4" t="s">
        <v>456</v>
      </c>
      <c r="EM829" s="4" t="s">
        <v>457</v>
      </c>
      <c r="EN829" s="4"/>
      <c r="EO829" s="4" t="s">
        <v>3</v>
      </c>
      <c r="EP829" s="4"/>
      <c r="EQ829" s="4">
        <v>16</v>
      </c>
      <c r="ER829" s="4">
        <v>0</v>
      </c>
      <c r="ES829" s="4">
        <v>39.6</v>
      </c>
      <c r="ET829" s="4">
        <v>0</v>
      </c>
      <c r="EU829" s="4">
        <v>0</v>
      </c>
      <c r="EV829" s="4">
        <v>0</v>
      </c>
      <c r="EW829" s="4">
        <v>0</v>
      </c>
      <c r="EX829" s="4">
        <v>0</v>
      </c>
      <c r="EY829" s="4">
        <v>0</v>
      </c>
      <c r="EZ829" s="4">
        <v>5</v>
      </c>
      <c r="FA829" s="4"/>
      <c r="FB829" s="4"/>
      <c r="FC829" s="4">
        <v>1</v>
      </c>
      <c r="FD829" s="4">
        <v>18</v>
      </c>
      <c r="FE829" s="4"/>
      <c r="FF829" s="4">
        <v>466</v>
      </c>
      <c r="FG829" s="4"/>
      <c r="FH829" s="4"/>
      <c r="FI829" s="4"/>
      <c r="FJ829" s="4"/>
      <c r="FK829" s="4"/>
      <c r="FL829" s="4"/>
      <c r="FM829" s="4"/>
      <c r="FN829" s="4"/>
      <c r="FO829" s="4"/>
      <c r="FP829" s="4"/>
      <c r="FQ829" s="4">
        <v>0</v>
      </c>
      <c r="FR829" s="4">
        <v>0</v>
      </c>
      <c r="FS829" s="4">
        <v>0</v>
      </c>
      <c r="FT829" s="4"/>
      <c r="FU829" s="4"/>
      <c r="FV829" s="4"/>
      <c r="FW829" s="4"/>
      <c r="FX829" s="4">
        <v>0</v>
      </c>
      <c r="FY829" s="4">
        <v>0</v>
      </c>
      <c r="FZ829" s="4"/>
      <c r="GA829" s="4" t="s">
        <v>1044</v>
      </c>
      <c r="GB829" s="4"/>
      <c r="GC829" s="4"/>
      <c r="GD829" s="4">
        <v>1</v>
      </c>
      <c r="GE829" s="4"/>
      <c r="GF829" s="4">
        <v>2119884272</v>
      </c>
      <c r="GG829" s="4">
        <v>2</v>
      </c>
      <c r="GH829" s="4">
        <v>3</v>
      </c>
      <c r="GI829" s="4">
        <v>5</v>
      </c>
      <c r="GJ829" s="4">
        <v>0</v>
      </c>
      <c r="GK829" s="4">
        <v>0</v>
      </c>
      <c r="GL829" s="4">
        <f t="shared" si="1048"/>
        <v>0</v>
      </c>
      <c r="GM829" s="4">
        <f t="shared" si="1049"/>
        <v>20262.53</v>
      </c>
      <c r="GN829" s="4">
        <f t="shared" si="1050"/>
        <v>0</v>
      </c>
      <c r="GO829" s="4">
        <f t="shared" si="1051"/>
        <v>20262.53</v>
      </c>
      <c r="GP829" s="4">
        <f t="shared" si="1052"/>
        <v>0</v>
      </c>
      <c r="GQ829" s="4"/>
      <c r="GR829" s="4">
        <v>1</v>
      </c>
      <c r="GS829" s="4">
        <v>1</v>
      </c>
      <c r="GT829" s="4">
        <v>0</v>
      </c>
      <c r="GU829" s="4" t="s">
        <v>3</v>
      </c>
      <c r="GV829" s="4">
        <f t="shared" si="1053"/>
        <v>0</v>
      </c>
      <c r="GW829" s="4">
        <v>1</v>
      </c>
      <c r="GX829" s="4">
        <f t="shared" si="1054"/>
        <v>0</v>
      </c>
      <c r="GY829" s="4"/>
      <c r="GZ829" s="4"/>
      <c r="HA829" s="4">
        <v>0</v>
      </c>
      <c r="HB829" s="4">
        <v>0</v>
      </c>
      <c r="HC829" s="4">
        <f t="shared" si="1055"/>
        <v>0</v>
      </c>
      <c r="HD829" s="4"/>
      <c r="HE829" s="4" t="s">
        <v>459</v>
      </c>
      <c r="HF829" s="4" t="s">
        <v>37</v>
      </c>
      <c r="HG829" s="4"/>
      <c r="HH829" s="4"/>
      <c r="HI829" s="4"/>
      <c r="HJ829" s="4"/>
      <c r="HK829" s="4"/>
      <c r="HL829" s="4"/>
      <c r="HM829" s="4" t="s">
        <v>3</v>
      </c>
      <c r="HN829" s="4" t="s">
        <v>3</v>
      </c>
      <c r="HO829" s="4" t="s">
        <v>3</v>
      </c>
      <c r="HP829" s="4" t="s">
        <v>3</v>
      </c>
      <c r="HQ829" s="4" t="s">
        <v>3</v>
      </c>
      <c r="HR829" s="4"/>
      <c r="HS829" s="4">
        <v>0</v>
      </c>
      <c r="HT829" s="4"/>
      <c r="HU829" s="4"/>
      <c r="HV829" s="4"/>
      <c r="HW829" s="4"/>
      <c r="HX829" s="4"/>
      <c r="HY829" s="4"/>
      <c r="HZ829" s="4"/>
      <c r="IA829" s="4"/>
      <c r="IB829" s="4"/>
      <c r="IC829" s="4"/>
      <c r="ID829" s="4"/>
      <c r="IE829" s="4"/>
      <c r="IF829" s="4"/>
      <c r="IG829" s="4"/>
      <c r="IH829" s="4"/>
      <c r="II829" s="4"/>
      <c r="IJ829" s="4"/>
      <c r="IK829" s="4">
        <v>0</v>
      </c>
      <c r="IL829" s="4"/>
      <c r="IM829" s="4"/>
      <c r="IN829" s="4"/>
      <c r="IO829" s="4"/>
      <c r="IP829" s="4"/>
      <c r="IQ829" s="4"/>
      <c r="IR829" s="4"/>
      <c r="IS829" s="4"/>
      <c r="IT829" s="4"/>
      <c r="IU829" s="4"/>
    </row>
    <row r="830" spans="1:255" x14ac:dyDescent="0.25">
      <c r="A830" s="3">
        <v>17</v>
      </c>
      <c r="B830" s="3">
        <v>1</v>
      </c>
      <c r="C830" s="3"/>
      <c r="D830" s="3"/>
      <c r="E830" s="3" t="s">
        <v>1045</v>
      </c>
      <c r="F830" s="3" t="s">
        <v>1046</v>
      </c>
      <c r="G830" s="3" t="s">
        <v>1047</v>
      </c>
      <c r="H830" s="3" t="s">
        <v>227</v>
      </c>
      <c r="I830" s="3">
        <v>104</v>
      </c>
      <c r="J830" s="3">
        <v>0</v>
      </c>
      <c r="K830" s="3">
        <v>104</v>
      </c>
      <c r="L830" s="3"/>
      <c r="M830" s="3"/>
      <c r="N830" s="3"/>
      <c r="O830" s="3">
        <f t="shared" si="1031"/>
        <v>2240.16</v>
      </c>
      <c r="P830" s="3">
        <f t="shared" si="1032"/>
        <v>2240.16</v>
      </c>
      <c r="Q830" s="3">
        <f t="shared" si="1056"/>
        <v>0</v>
      </c>
      <c r="R830" s="3">
        <f t="shared" si="1057"/>
        <v>0</v>
      </c>
      <c r="S830" s="3">
        <f t="shared" si="1033"/>
        <v>0</v>
      </c>
      <c r="T830" s="3">
        <f t="shared" si="1034"/>
        <v>0</v>
      </c>
      <c r="U830" s="3">
        <f t="shared" si="1035"/>
        <v>0</v>
      </c>
      <c r="V830" s="3">
        <f t="shared" si="1036"/>
        <v>0</v>
      </c>
      <c r="W830" s="3">
        <f t="shared" si="1037"/>
        <v>0</v>
      </c>
      <c r="X830" s="3">
        <f t="shared" si="1058"/>
        <v>0</v>
      </c>
      <c r="Y830" s="3">
        <f t="shared" si="1059"/>
        <v>0</v>
      </c>
      <c r="Z830" s="3"/>
      <c r="AA830" s="3">
        <v>54971259</v>
      </c>
      <c r="AB830" s="3">
        <f t="shared" si="1038"/>
        <v>21.54</v>
      </c>
      <c r="AC830" s="3">
        <f t="shared" si="1060"/>
        <v>21.54</v>
      </c>
      <c r="AD830" s="3">
        <f t="shared" si="1061"/>
        <v>0</v>
      </c>
      <c r="AE830" s="3">
        <f t="shared" si="1062"/>
        <v>0</v>
      </c>
      <c r="AF830" s="3">
        <f t="shared" si="1063"/>
        <v>0</v>
      </c>
      <c r="AG830" s="3">
        <f t="shared" si="1039"/>
        <v>0</v>
      </c>
      <c r="AH830" s="3">
        <f t="shared" si="1064"/>
        <v>0</v>
      </c>
      <c r="AI830" s="3">
        <f t="shared" si="1065"/>
        <v>0</v>
      </c>
      <c r="AJ830" s="3">
        <f t="shared" si="1040"/>
        <v>0</v>
      </c>
      <c r="AK830" s="3">
        <v>21.540000000000003</v>
      </c>
      <c r="AL830" s="3">
        <v>21.540000000000003</v>
      </c>
      <c r="AM830" s="3">
        <v>0</v>
      </c>
      <c r="AN830" s="3">
        <v>0</v>
      </c>
      <c r="AO830" s="3">
        <v>0</v>
      </c>
      <c r="AP830" s="3">
        <v>0</v>
      </c>
      <c r="AQ830" s="3">
        <v>0</v>
      </c>
      <c r="AR830" s="3">
        <v>0</v>
      </c>
      <c r="AS830" s="3">
        <v>0</v>
      </c>
      <c r="AT830" s="3">
        <v>0</v>
      </c>
      <c r="AU830" s="3">
        <v>0</v>
      </c>
      <c r="AV830" s="3">
        <v>1</v>
      </c>
      <c r="AW830" s="3">
        <v>1</v>
      </c>
      <c r="AX830" s="3"/>
      <c r="AY830" s="3"/>
      <c r="AZ830" s="3">
        <v>1</v>
      </c>
      <c r="BA830" s="3">
        <v>1</v>
      </c>
      <c r="BB830" s="3">
        <v>1</v>
      </c>
      <c r="BC830" s="3">
        <v>1</v>
      </c>
      <c r="BD830" s="3" t="s">
        <v>3</v>
      </c>
      <c r="BE830" s="3" t="s">
        <v>3</v>
      </c>
      <c r="BF830" s="3" t="s">
        <v>3</v>
      </c>
      <c r="BG830" s="3" t="s">
        <v>3</v>
      </c>
      <c r="BH830" s="3">
        <v>3</v>
      </c>
      <c r="BI830" s="3">
        <v>2</v>
      </c>
      <c r="BJ830" s="3" t="s">
        <v>1046</v>
      </c>
      <c r="BK830" s="3"/>
      <c r="BL830" s="3"/>
      <c r="BM830" s="3">
        <v>400005</v>
      </c>
      <c r="BN830" s="3">
        <v>0</v>
      </c>
      <c r="BO830" s="3" t="s">
        <v>3</v>
      </c>
      <c r="BP830" s="3">
        <v>0</v>
      </c>
      <c r="BQ830" s="3">
        <v>213</v>
      </c>
      <c r="BR830" s="3">
        <v>0</v>
      </c>
      <c r="BS830" s="3">
        <v>1</v>
      </c>
      <c r="BT830" s="3">
        <v>1</v>
      </c>
      <c r="BU830" s="3">
        <v>1</v>
      </c>
      <c r="BV830" s="3">
        <v>1</v>
      </c>
      <c r="BW830" s="3">
        <v>1</v>
      </c>
      <c r="BX830" s="3">
        <v>1</v>
      </c>
      <c r="BY830" s="3" t="s">
        <v>3</v>
      </c>
      <c r="BZ830" s="3">
        <v>0</v>
      </c>
      <c r="CA830" s="3">
        <v>0</v>
      </c>
      <c r="CB830" s="3" t="s">
        <v>3</v>
      </c>
      <c r="CC830" s="3"/>
      <c r="CD830" s="3"/>
      <c r="CE830" s="3">
        <v>1566</v>
      </c>
      <c r="CF830" s="3">
        <v>0</v>
      </c>
      <c r="CG830" s="3">
        <v>0</v>
      </c>
      <c r="CH830" s="3"/>
      <c r="CI830" s="3"/>
      <c r="CJ830" s="3"/>
      <c r="CK830" s="3"/>
      <c r="CL830" s="3"/>
      <c r="CM830" s="3">
        <v>0</v>
      </c>
      <c r="CN830" s="3" t="s">
        <v>3</v>
      </c>
      <c r="CO830" s="3">
        <v>0</v>
      </c>
      <c r="CP830" s="3">
        <f t="shared" si="1041"/>
        <v>2240.16</v>
      </c>
      <c r="CQ830" s="3">
        <f t="shared" si="1042"/>
        <v>21.54</v>
      </c>
      <c r="CR830" s="3">
        <f t="shared" si="1066"/>
        <v>0</v>
      </c>
      <c r="CS830" s="3">
        <f t="shared" si="1067"/>
        <v>0</v>
      </c>
      <c r="CT830" s="3">
        <f t="shared" si="1043"/>
        <v>0</v>
      </c>
      <c r="CU830" s="3">
        <f t="shared" si="1044"/>
        <v>0</v>
      </c>
      <c r="CV830" s="3">
        <f t="shared" si="1045"/>
        <v>0</v>
      </c>
      <c r="CW830" s="3">
        <f t="shared" si="1046"/>
        <v>0</v>
      </c>
      <c r="CX830" s="3">
        <f t="shared" si="1047"/>
        <v>0</v>
      </c>
      <c r="CY830" s="3">
        <f t="shared" si="1068"/>
        <v>0</v>
      </c>
      <c r="CZ830" s="3">
        <f t="shared" si="1069"/>
        <v>0</v>
      </c>
      <c r="DA830" s="3"/>
      <c r="DB830" s="3"/>
      <c r="DC830" s="3" t="s">
        <v>3</v>
      </c>
      <c r="DD830" s="3" t="s">
        <v>3</v>
      </c>
      <c r="DE830" s="3" t="s">
        <v>3</v>
      </c>
      <c r="DF830" s="3" t="s">
        <v>3</v>
      </c>
      <c r="DG830" s="3" t="s">
        <v>3</v>
      </c>
      <c r="DH830" s="3" t="s">
        <v>3</v>
      </c>
      <c r="DI830" s="3" t="s">
        <v>3</v>
      </c>
      <c r="DJ830" s="3" t="s">
        <v>3</v>
      </c>
      <c r="DK830" s="3" t="s">
        <v>3</v>
      </c>
      <c r="DL830" s="3" t="s">
        <v>3</v>
      </c>
      <c r="DM830" s="3" t="s">
        <v>3</v>
      </c>
      <c r="DN830" s="3">
        <v>0</v>
      </c>
      <c r="DO830" s="3">
        <v>0</v>
      </c>
      <c r="DP830" s="3">
        <v>1</v>
      </c>
      <c r="DQ830" s="3">
        <v>1</v>
      </c>
      <c r="DR830" s="3"/>
      <c r="DS830" s="3"/>
      <c r="DT830" s="3"/>
      <c r="DU830" s="3">
        <v>1013</v>
      </c>
      <c r="DV830" s="3" t="s">
        <v>227</v>
      </c>
      <c r="DW830" s="3" t="s">
        <v>227</v>
      </c>
      <c r="DX830" s="3">
        <v>1</v>
      </c>
      <c r="DY830" s="3"/>
      <c r="DZ830" s="3" t="s">
        <v>3</v>
      </c>
      <c r="EA830" s="3" t="s">
        <v>3</v>
      </c>
      <c r="EB830" s="3" t="s">
        <v>3</v>
      </c>
      <c r="EC830" s="3" t="s">
        <v>3</v>
      </c>
      <c r="ED830" s="3"/>
      <c r="EE830" s="3">
        <v>57042888</v>
      </c>
      <c r="EF830" s="3">
        <v>213</v>
      </c>
      <c r="EG830" s="3" t="s">
        <v>456</v>
      </c>
      <c r="EH830" s="3">
        <v>0</v>
      </c>
      <c r="EI830" s="3" t="s">
        <v>3</v>
      </c>
      <c r="EJ830" s="3">
        <v>1</v>
      </c>
      <c r="EK830" s="3">
        <v>400005</v>
      </c>
      <c r="EL830" s="3" t="s">
        <v>456</v>
      </c>
      <c r="EM830" s="3" t="s">
        <v>457</v>
      </c>
      <c r="EN830" s="3"/>
      <c r="EO830" s="3" t="s">
        <v>3</v>
      </c>
      <c r="EP830" s="3"/>
      <c r="EQ830" s="3">
        <v>16</v>
      </c>
      <c r="ER830" s="3">
        <v>0</v>
      </c>
      <c r="ES830" s="3">
        <v>21.540000000000003</v>
      </c>
      <c r="ET830" s="3">
        <v>0</v>
      </c>
      <c r="EU830" s="3">
        <v>0</v>
      </c>
      <c r="EV830" s="3">
        <v>0</v>
      </c>
      <c r="EW830" s="3">
        <v>0</v>
      </c>
      <c r="EX830" s="3">
        <v>0</v>
      </c>
      <c r="EY830" s="3">
        <v>0</v>
      </c>
      <c r="EZ830" s="3"/>
      <c r="FA830" s="3"/>
      <c r="FB830" s="3"/>
      <c r="FC830" s="3"/>
      <c r="FD830" s="3"/>
      <c r="FE830" s="3"/>
      <c r="FF830" s="3"/>
      <c r="FG830" s="3"/>
      <c r="FH830" s="3"/>
      <c r="FI830" s="3"/>
      <c r="FJ830" s="3"/>
      <c r="FK830" s="3"/>
      <c r="FL830" s="3"/>
      <c r="FM830" s="3"/>
      <c r="FN830" s="3"/>
      <c r="FO830" s="3"/>
      <c r="FP830" s="3"/>
      <c r="FQ830" s="3">
        <v>0</v>
      </c>
      <c r="FR830" s="3">
        <v>0</v>
      </c>
      <c r="FS830" s="3">
        <v>0</v>
      </c>
      <c r="FT830" s="3"/>
      <c r="FU830" s="3"/>
      <c r="FV830" s="3"/>
      <c r="FW830" s="3"/>
      <c r="FX830" s="3">
        <v>0</v>
      </c>
      <c r="FY830" s="3">
        <v>0</v>
      </c>
      <c r="FZ830" s="3"/>
      <c r="GA830" s="3" t="s">
        <v>1048</v>
      </c>
      <c r="GB830" s="3"/>
      <c r="GC830" s="3"/>
      <c r="GD830" s="3">
        <v>1</v>
      </c>
      <c r="GE830" s="3"/>
      <c r="GF830" s="3">
        <v>-84873304</v>
      </c>
      <c r="GG830" s="3">
        <v>2</v>
      </c>
      <c r="GH830" s="3">
        <v>4</v>
      </c>
      <c r="GI830" s="3">
        <v>-2</v>
      </c>
      <c r="GJ830" s="3">
        <v>0</v>
      </c>
      <c r="GK830" s="3">
        <v>0</v>
      </c>
      <c r="GL830" s="3">
        <f t="shared" si="1048"/>
        <v>0</v>
      </c>
      <c r="GM830" s="3">
        <f t="shared" si="1049"/>
        <v>2240.16</v>
      </c>
      <c r="GN830" s="3">
        <f t="shared" si="1050"/>
        <v>0</v>
      </c>
      <c r="GO830" s="3">
        <f t="shared" si="1051"/>
        <v>2240.16</v>
      </c>
      <c r="GP830" s="3">
        <f t="shared" si="1052"/>
        <v>0</v>
      </c>
      <c r="GQ830" s="3"/>
      <c r="GR830" s="3">
        <v>1</v>
      </c>
      <c r="GS830" s="3">
        <v>2</v>
      </c>
      <c r="GT830" s="3">
        <v>0</v>
      </c>
      <c r="GU830" s="3" t="s">
        <v>3</v>
      </c>
      <c r="GV830" s="3">
        <f t="shared" si="1053"/>
        <v>0</v>
      </c>
      <c r="GW830" s="3">
        <v>1</v>
      </c>
      <c r="GX830" s="3">
        <f t="shared" si="1054"/>
        <v>0</v>
      </c>
      <c r="GY830" s="3"/>
      <c r="GZ830" s="3"/>
      <c r="HA830" s="3">
        <v>0</v>
      </c>
      <c r="HB830" s="3">
        <v>0</v>
      </c>
      <c r="HC830" s="3">
        <f t="shared" si="1055"/>
        <v>0</v>
      </c>
      <c r="HD830" s="3"/>
      <c r="HE830" s="3" t="s">
        <v>459</v>
      </c>
      <c r="HF830" s="3" t="s">
        <v>37</v>
      </c>
      <c r="HG830" s="3"/>
      <c r="HH830" s="3"/>
      <c r="HI830" s="3"/>
      <c r="HJ830" s="3"/>
      <c r="HK830" s="3"/>
      <c r="HL830" s="3"/>
      <c r="HM830" s="3" t="s">
        <v>3</v>
      </c>
      <c r="HN830" s="3" t="s">
        <v>3</v>
      </c>
      <c r="HO830" s="3" t="s">
        <v>3</v>
      </c>
      <c r="HP830" s="3" t="s">
        <v>3</v>
      </c>
      <c r="HQ830" s="3" t="s">
        <v>3</v>
      </c>
      <c r="HR830" s="3"/>
      <c r="HS830" s="3">
        <v>0</v>
      </c>
      <c r="HT830" s="3"/>
      <c r="HU830" s="3"/>
      <c r="HV830" s="3"/>
      <c r="HW830" s="3"/>
      <c r="HX830" s="3"/>
      <c r="HY830" s="3"/>
      <c r="HZ830" s="3"/>
      <c r="IA830" s="3"/>
      <c r="IB830" s="3"/>
      <c r="IC830" s="3"/>
      <c r="ID830" s="3"/>
      <c r="IE830" s="3"/>
      <c r="IF830" s="3"/>
      <c r="IG830" s="3"/>
      <c r="IH830" s="3"/>
      <c r="II830" s="3"/>
      <c r="IJ830" s="3"/>
      <c r="IK830" s="3">
        <v>0</v>
      </c>
      <c r="IL830" s="3"/>
      <c r="IM830" s="3"/>
      <c r="IN830" s="3"/>
      <c r="IO830" s="3"/>
      <c r="IP830" s="3"/>
      <c r="IQ830" s="3"/>
      <c r="IR830" s="3"/>
      <c r="IS830" s="3"/>
      <c r="IT830" s="3"/>
      <c r="IU830" s="3"/>
    </row>
    <row r="831" spans="1:255" x14ac:dyDescent="0.25">
      <c r="A831" s="4">
        <v>17</v>
      </c>
      <c r="B831" s="4">
        <v>1</v>
      </c>
      <c r="C831" s="4"/>
      <c r="D831" s="4"/>
      <c r="E831" s="4" t="s">
        <v>1045</v>
      </c>
      <c r="F831" s="4" t="s">
        <v>1046</v>
      </c>
      <c r="G831" s="4" t="s">
        <v>1047</v>
      </c>
      <c r="H831" s="4" t="s">
        <v>227</v>
      </c>
      <c r="I831" s="4">
        <v>104</v>
      </c>
      <c r="J831" s="4">
        <v>0</v>
      </c>
      <c r="K831" s="4">
        <v>104</v>
      </c>
      <c r="L831" s="4"/>
      <c r="M831" s="4"/>
      <c r="N831" s="4"/>
      <c r="O831" s="4">
        <f t="shared" si="1031"/>
        <v>22043.17</v>
      </c>
      <c r="P831" s="4">
        <f t="shared" si="1032"/>
        <v>22043.17</v>
      </c>
      <c r="Q831" s="4">
        <f t="shared" si="1056"/>
        <v>0</v>
      </c>
      <c r="R831" s="4">
        <f t="shared" si="1057"/>
        <v>0</v>
      </c>
      <c r="S831" s="4">
        <f t="shared" si="1033"/>
        <v>0</v>
      </c>
      <c r="T831" s="4">
        <f t="shared" si="1034"/>
        <v>0</v>
      </c>
      <c r="U831" s="4">
        <f t="shared" si="1035"/>
        <v>0</v>
      </c>
      <c r="V831" s="4">
        <f t="shared" si="1036"/>
        <v>0</v>
      </c>
      <c r="W831" s="4">
        <f t="shared" si="1037"/>
        <v>0</v>
      </c>
      <c r="X831" s="4">
        <f t="shared" si="1058"/>
        <v>0</v>
      </c>
      <c r="Y831" s="4">
        <f t="shared" si="1059"/>
        <v>0</v>
      </c>
      <c r="Z831" s="4"/>
      <c r="AA831" s="4">
        <v>55890823</v>
      </c>
      <c r="AB831" s="4">
        <f t="shared" si="1038"/>
        <v>21.54</v>
      </c>
      <c r="AC831" s="4">
        <f t="shared" si="1060"/>
        <v>21.54</v>
      </c>
      <c r="AD831" s="4">
        <f t="shared" si="1061"/>
        <v>0</v>
      </c>
      <c r="AE831" s="4">
        <f t="shared" si="1062"/>
        <v>0</v>
      </c>
      <c r="AF831" s="4">
        <f t="shared" si="1063"/>
        <v>0</v>
      </c>
      <c r="AG831" s="4">
        <f t="shared" si="1039"/>
        <v>0</v>
      </c>
      <c r="AH831" s="4">
        <f t="shared" si="1064"/>
        <v>0</v>
      </c>
      <c r="AI831" s="4">
        <f t="shared" si="1065"/>
        <v>0</v>
      </c>
      <c r="AJ831" s="4">
        <f t="shared" si="1040"/>
        <v>0</v>
      </c>
      <c r="AK831" s="4">
        <v>21.540000000000003</v>
      </c>
      <c r="AL831" s="4">
        <v>21.540000000000003</v>
      </c>
      <c r="AM831" s="4">
        <v>0</v>
      </c>
      <c r="AN831" s="4">
        <v>0</v>
      </c>
      <c r="AO831" s="4">
        <v>0</v>
      </c>
      <c r="AP831" s="4">
        <v>0</v>
      </c>
      <c r="AQ831" s="4">
        <v>0</v>
      </c>
      <c r="AR831" s="4">
        <v>0</v>
      </c>
      <c r="AS831" s="4">
        <v>0</v>
      </c>
      <c r="AT831" s="4">
        <v>0</v>
      </c>
      <c r="AU831" s="4">
        <v>0</v>
      </c>
      <c r="AV831" s="4">
        <v>1</v>
      </c>
      <c r="AW831" s="4">
        <v>1</v>
      </c>
      <c r="AX831" s="4"/>
      <c r="AY831" s="4"/>
      <c r="AZ831" s="4">
        <v>1</v>
      </c>
      <c r="BA831" s="4">
        <v>1</v>
      </c>
      <c r="BB831" s="4">
        <v>1</v>
      </c>
      <c r="BC831" s="4">
        <v>9.84</v>
      </c>
      <c r="BD831" s="4" t="s">
        <v>3</v>
      </c>
      <c r="BE831" s="4" t="s">
        <v>3</v>
      </c>
      <c r="BF831" s="4" t="s">
        <v>3</v>
      </c>
      <c r="BG831" s="4" t="s">
        <v>3</v>
      </c>
      <c r="BH831" s="4">
        <v>3</v>
      </c>
      <c r="BI831" s="4">
        <v>2</v>
      </c>
      <c r="BJ831" s="4" t="s">
        <v>1046</v>
      </c>
      <c r="BK831" s="4"/>
      <c r="BL831" s="4"/>
      <c r="BM831" s="4">
        <v>400005</v>
      </c>
      <c r="BN831" s="4">
        <v>0</v>
      </c>
      <c r="BO831" s="4" t="s">
        <v>3</v>
      </c>
      <c r="BP831" s="4">
        <v>0</v>
      </c>
      <c r="BQ831" s="4">
        <v>213</v>
      </c>
      <c r="BR831" s="4">
        <v>0</v>
      </c>
      <c r="BS831" s="4">
        <v>1</v>
      </c>
      <c r="BT831" s="4">
        <v>1</v>
      </c>
      <c r="BU831" s="4">
        <v>1</v>
      </c>
      <c r="BV831" s="4">
        <v>1</v>
      </c>
      <c r="BW831" s="4">
        <v>1</v>
      </c>
      <c r="BX831" s="4">
        <v>1</v>
      </c>
      <c r="BY831" s="4" t="s">
        <v>3</v>
      </c>
      <c r="BZ831" s="4">
        <v>0</v>
      </c>
      <c r="CA831" s="4">
        <v>0</v>
      </c>
      <c r="CB831" s="4" t="s">
        <v>3</v>
      </c>
      <c r="CC831" s="4"/>
      <c r="CD831" s="4"/>
      <c r="CE831" s="4">
        <v>1566</v>
      </c>
      <c r="CF831" s="4">
        <v>0</v>
      </c>
      <c r="CG831" s="4">
        <v>0</v>
      </c>
      <c r="CH831" s="4"/>
      <c r="CI831" s="4"/>
      <c r="CJ831" s="4"/>
      <c r="CK831" s="4"/>
      <c r="CL831" s="4"/>
      <c r="CM831" s="4">
        <v>0</v>
      </c>
      <c r="CN831" s="4" t="s">
        <v>3</v>
      </c>
      <c r="CO831" s="4">
        <v>0</v>
      </c>
      <c r="CP831" s="4">
        <f t="shared" si="1041"/>
        <v>22043.17</v>
      </c>
      <c r="CQ831" s="4">
        <f t="shared" si="1042"/>
        <v>211.95</v>
      </c>
      <c r="CR831" s="4">
        <f t="shared" si="1066"/>
        <v>0</v>
      </c>
      <c r="CS831" s="4">
        <f t="shared" si="1067"/>
        <v>0</v>
      </c>
      <c r="CT831" s="4">
        <f t="shared" si="1043"/>
        <v>0</v>
      </c>
      <c r="CU831" s="4">
        <f t="shared" si="1044"/>
        <v>0</v>
      </c>
      <c r="CV831" s="4">
        <f t="shared" si="1045"/>
        <v>0</v>
      </c>
      <c r="CW831" s="4">
        <f t="shared" si="1046"/>
        <v>0</v>
      </c>
      <c r="CX831" s="4">
        <f t="shared" si="1047"/>
        <v>0</v>
      </c>
      <c r="CY831" s="4">
        <f t="shared" si="1068"/>
        <v>0</v>
      </c>
      <c r="CZ831" s="4">
        <f t="shared" si="1069"/>
        <v>0</v>
      </c>
      <c r="DA831" s="4"/>
      <c r="DB831" s="4"/>
      <c r="DC831" s="4" t="s">
        <v>3</v>
      </c>
      <c r="DD831" s="4" t="s">
        <v>3</v>
      </c>
      <c r="DE831" s="4" t="s">
        <v>3</v>
      </c>
      <c r="DF831" s="4" t="s">
        <v>3</v>
      </c>
      <c r="DG831" s="4" t="s">
        <v>3</v>
      </c>
      <c r="DH831" s="4" t="s">
        <v>3</v>
      </c>
      <c r="DI831" s="4" t="s">
        <v>3</v>
      </c>
      <c r="DJ831" s="4" t="s">
        <v>3</v>
      </c>
      <c r="DK831" s="4" t="s">
        <v>3</v>
      </c>
      <c r="DL831" s="4" t="s">
        <v>3</v>
      </c>
      <c r="DM831" s="4" t="s">
        <v>3</v>
      </c>
      <c r="DN831" s="4">
        <v>0</v>
      </c>
      <c r="DO831" s="4">
        <v>0</v>
      </c>
      <c r="DP831" s="4">
        <v>1</v>
      </c>
      <c r="DQ831" s="4">
        <v>1</v>
      </c>
      <c r="DR831" s="4"/>
      <c r="DS831" s="4"/>
      <c r="DT831" s="4"/>
      <c r="DU831" s="4">
        <v>1013</v>
      </c>
      <c r="DV831" s="4" t="s">
        <v>227</v>
      </c>
      <c r="DW831" s="4" t="s">
        <v>227</v>
      </c>
      <c r="DX831" s="4">
        <v>1</v>
      </c>
      <c r="DY831" s="4"/>
      <c r="DZ831" s="4" t="s">
        <v>3</v>
      </c>
      <c r="EA831" s="4" t="s">
        <v>3</v>
      </c>
      <c r="EB831" s="4" t="s">
        <v>3</v>
      </c>
      <c r="EC831" s="4" t="s">
        <v>3</v>
      </c>
      <c r="ED831" s="4"/>
      <c r="EE831" s="4">
        <v>57042888</v>
      </c>
      <c r="EF831" s="4">
        <v>213</v>
      </c>
      <c r="EG831" s="4" t="s">
        <v>456</v>
      </c>
      <c r="EH831" s="4">
        <v>0</v>
      </c>
      <c r="EI831" s="4" t="s">
        <v>3</v>
      </c>
      <c r="EJ831" s="4">
        <v>1</v>
      </c>
      <c r="EK831" s="4">
        <v>400005</v>
      </c>
      <c r="EL831" s="4" t="s">
        <v>456</v>
      </c>
      <c r="EM831" s="4" t="s">
        <v>457</v>
      </c>
      <c r="EN831" s="4"/>
      <c r="EO831" s="4" t="s">
        <v>3</v>
      </c>
      <c r="EP831" s="4"/>
      <c r="EQ831" s="4">
        <v>16</v>
      </c>
      <c r="ER831" s="4">
        <v>0</v>
      </c>
      <c r="ES831" s="4">
        <v>21.540000000000003</v>
      </c>
      <c r="ET831" s="4">
        <v>0</v>
      </c>
      <c r="EU831" s="4">
        <v>0</v>
      </c>
      <c r="EV831" s="4">
        <v>0</v>
      </c>
      <c r="EW831" s="4">
        <v>0</v>
      </c>
      <c r="EX831" s="4">
        <v>0</v>
      </c>
      <c r="EY831" s="4">
        <v>0</v>
      </c>
      <c r="EZ831" s="4">
        <v>5</v>
      </c>
      <c r="FA831" s="4"/>
      <c r="FB831" s="4"/>
      <c r="FC831" s="4">
        <v>1</v>
      </c>
      <c r="FD831" s="4">
        <v>18</v>
      </c>
      <c r="FE831" s="4"/>
      <c r="FF831" s="4">
        <v>253.55</v>
      </c>
      <c r="FG831" s="4"/>
      <c r="FH831" s="4"/>
      <c r="FI831" s="4"/>
      <c r="FJ831" s="4"/>
      <c r="FK831" s="4"/>
      <c r="FL831" s="4"/>
      <c r="FM831" s="4"/>
      <c r="FN831" s="4"/>
      <c r="FO831" s="4"/>
      <c r="FP831" s="4"/>
      <c r="FQ831" s="4">
        <v>0</v>
      </c>
      <c r="FR831" s="4">
        <v>0</v>
      </c>
      <c r="FS831" s="4">
        <v>0</v>
      </c>
      <c r="FT831" s="4"/>
      <c r="FU831" s="4"/>
      <c r="FV831" s="4"/>
      <c r="FW831" s="4"/>
      <c r="FX831" s="4">
        <v>0</v>
      </c>
      <c r="FY831" s="4">
        <v>0</v>
      </c>
      <c r="FZ831" s="4"/>
      <c r="GA831" s="4" t="s">
        <v>1048</v>
      </c>
      <c r="GB831" s="4"/>
      <c r="GC831" s="4"/>
      <c r="GD831" s="4">
        <v>1</v>
      </c>
      <c r="GE831" s="4"/>
      <c r="GF831" s="4">
        <v>-84873304</v>
      </c>
      <c r="GG831" s="4">
        <v>2</v>
      </c>
      <c r="GH831" s="4">
        <v>3</v>
      </c>
      <c r="GI831" s="4">
        <v>5</v>
      </c>
      <c r="GJ831" s="4">
        <v>0</v>
      </c>
      <c r="GK831" s="4">
        <v>0</v>
      </c>
      <c r="GL831" s="4">
        <f t="shared" si="1048"/>
        <v>0</v>
      </c>
      <c r="GM831" s="4">
        <f t="shared" si="1049"/>
        <v>22043.17</v>
      </c>
      <c r="GN831" s="4">
        <f t="shared" si="1050"/>
        <v>0</v>
      </c>
      <c r="GO831" s="4">
        <f t="shared" si="1051"/>
        <v>22043.17</v>
      </c>
      <c r="GP831" s="4">
        <f t="shared" si="1052"/>
        <v>0</v>
      </c>
      <c r="GQ831" s="4"/>
      <c r="GR831" s="4">
        <v>1</v>
      </c>
      <c r="GS831" s="4">
        <v>1</v>
      </c>
      <c r="GT831" s="4">
        <v>0</v>
      </c>
      <c r="GU831" s="4" t="s">
        <v>3</v>
      </c>
      <c r="GV831" s="4">
        <f t="shared" si="1053"/>
        <v>0</v>
      </c>
      <c r="GW831" s="4">
        <v>1</v>
      </c>
      <c r="GX831" s="4">
        <f t="shared" si="1054"/>
        <v>0</v>
      </c>
      <c r="GY831" s="4"/>
      <c r="GZ831" s="4"/>
      <c r="HA831" s="4">
        <v>0</v>
      </c>
      <c r="HB831" s="4">
        <v>0</v>
      </c>
      <c r="HC831" s="4">
        <f t="shared" si="1055"/>
        <v>0</v>
      </c>
      <c r="HD831" s="4"/>
      <c r="HE831" s="4" t="s">
        <v>459</v>
      </c>
      <c r="HF831" s="4" t="s">
        <v>37</v>
      </c>
      <c r="HG831" s="4"/>
      <c r="HH831" s="4"/>
      <c r="HI831" s="4"/>
      <c r="HJ831" s="4"/>
      <c r="HK831" s="4"/>
      <c r="HL831" s="4"/>
      <c r="HM831" s="4" t="s">
        <v>3</v>
      </c>
      <c r="HN831" s="4" t="s">
        <v>3</v>
      </c>
      <c r="HO831" s="4" t="s">
        <v>3</v>
      </c>
      <c r="HP831" s="4" t="s">
        <v>3</v>
      </c>
      <c r="HQ831" s="4" t="s">
        <v>3</v>
      </c>
      <c r="HR831" s="4"/>
      <c r="HS831" s="4">
        <v>0</v>
      </c>
      <c r="HT831" s="4"/>
      <c r="HU831" s="4"/>
      <c r="HV831" s="4"/>
      <c r="HW831" s="4"/>
      <c r="HX831" s="4"/>
      <c r="HY831" s="4"/>
      <c r="HZ831" s="4"/>
      <c r="IA831" s="4"/>
      <c r="IB831" s="4"/>
      <c r="IC831" s="4"/>
      <c r="ID831" s="4"/>
      <c r="IE831" s="4"/>
      <c r="IF831" s="4"/>
      <c r="IG831" s="4"/>
      <c r="IH831" s="4"/>
      <c r="II831" s="4"/>
      <c r="IJ831" s="4"/>
      <c r="IK831" s="4">
        <v>0</v>
      </c>
      <c r="IL831" s="4"/>
      <c r="IM831" s="4"/>
      <c r="IN831" s="4"/>
      <c r="IO831" s="4"/>
      <c r="IP831" s="4"/>
      <c r="IQ831" s="4"/>
      <c r="IR831" s="4"/>
      <c r="IS831" s="4"/>
      <c r="IT831" s="4"/>
      <c r="IU831" s="4"/>
    </row>
    <row r="832" spans="1:255" x14ac:dyDescent="0.25">
      <c r="A832" s="3">
        <v>17</v>
      </c>
      <c r="B832" s="3">
        <v>1</v>
      </c>
      <c r="C832" s="3"/>
      <c r="D832" s="3"/>
      <c r="E832" s="3" t="s">
        <v>1049</v>
      </c>
      <c r="F832" s="3" t="s">
        <v>1050</v>
      </c>
      <c r="G832" s="3" t="s">
        <v>1051</v>
      </c>
      <c r="H832" s="3" t="s">
        <v>227</v>
      </c>
      <c r="I832" s="3">
        <v>208</v>
      </c>
      <c r="J832" s="3">
        <v>0</v>
      </c>
      <c r="K832" s="3">
        <v>208</v>
      </c>
      <c r="L832" s="3"/>
      <c r="M832" s="3"/>
      <c r="N832" s="3"/>
      <c r="O832" s="3">
        <f t="shared" si="1031"/>
        <v>74.88</v>
      </c>
      <c r="P832" s="3">
        <f t="shared" si="1032"/>
        <v>74.88</v>
      </c>
      <c r="Q832" s="3">
        <f t="shared" si="1056"/>
        <v>0</v>
      </c>
      <c r="R832" s="3">
        <f t="shared" si="1057"/>
        <v>0</v>
      </c>
      <c r="S832" s="3">
        <f t="shared" si="1033"/>
        <v>0</v>
      </c>
      <c r="T832" s="3">
        <f t="shared" si="1034"/>
        <v>0</v>
      </c>
      <c r="U832" s="3">
        <f t="shared" si="1035"/>
        <v>0</v>
      </c>
      <c r="V832" s="3">
        <f t="shared" si="1036"/>
        <v>0</v>
      </c>
      <c r="W832" s="3">
        <f t="shared" si="1037"/>
        <v>0</v>
      </c>
      <c r="X832" s="3">
        <f t="shared" si="1058"/>
        <v>0</v>
      </c>
      <c r="Y832" s="3">
        <f t="shared" si="1059"/>
        <v>0</v>
      </c>
      <c r="Z832" s="3"/>
      <c r="AA832" s="3">
        <v>54971259</v>
      </c>
      <c r="AB832" s="3">
        <f t="shared" si="1038"/>
        <v>0.36</v>
      </c>
      <c r="AC832" s="3">
        <f t="shared" si="1060"/>
        <v>0.36</v>
      </c>
      <c r="AD832" s="3">
        <f t="shared" si="1061"/>
        <v>0</v>
      </c>
      <c r="AE832" s="3">
        <f t="shared" si="1062"/>
        <v>0</v>
      </c>
      <c r="AF832" s="3">
        <f t="shared" si="1063"/>
        <v>0</v>
      </c>
      <c r="AG832" s="3">
        <f t="shared" si="1039"/>
        <v>0</v>
      </c>
      <c r="AH832" s="3">
        <f t="shared" si="1064"/>
        <v>0</v>
      </c>
      <c r="AI832" s="3">
        <f t="shared" si="1065"/>
        <v>0</v>
      </c>
      <c r="AJ832" s="3">
        <f t="shared" si="1040"/>
        <v>0</v>
      </c>
      <c r="AK832" s="3">
        <v>0.36</v>
      </c>
      <c r="AL832" s="3">
        <v>0.36</v>
      </c>
      <c r="AM832" s="3">
        <v>0</v>
      </c>
      <c r="AN832" s="3">
        <v>0</v>
      </c>
      <c r="AO832" s="3">
        <v>0</v>
      </c>
      <c r="AP832" s="3">
        <v>0</v>
      </c>
      <c r="AQ832" s="3">
        <v>0</v>
      </c>
      <c r="AR832" s="3">
        <v>0</v>
      </c>
      <c r="AS832" s="3">
        <v>0</v>
      </c>
      <c r="AT832" s="3">
        <v>0</v>
      </c>
      <c r="AU832" s="3">
        <v>0</v>
      </c>
      <c r="AV832" s="3">
        <v>1</v>
      </c>
      <c r="AW832" s="3">
        <v>1</v>
      </c>
      <c r="AX832" s="3"/>
      <c r="AY832" s="3"/>
      <c r="AZ832" s="3">
        <v>1</v>
      </c>
      <c r="BA832" s="3">
        <v>1</v>
      </c>
      <c r="BB832" s="3">
        <v>1</v>
      </c>
      <c r="BC832" s="3">
        <v>1</v>
      </c>
      <c r="BD832" s="3" t="s">
        <v>3</v>
      </c>
      <c r="BE832" s="3" t="s">
        <v>3</v>
      </c>
      <c r="BF832" s="3" t="s">
        <v>3</v>
      </c>
      <c r="BG832" s="3" t="s">
        <v>3</v>
      </c>
      <c r="BH832" s="3">
        <v>3</v>
      </c>
      <c r="BI832" s="3">
        <v>2</v>
      </c>
      <c r="BJ832" s="3" t="s">
        <v>1050</v>
      </c>
      <c r="BK832" s="3"/>
      <c r="BL832" s="3"/>
      <c r="BM832" s="3">
        <v>400005</v>
      </c>
      <c r="BN832" s="3">
        <v>0</v>
      </c>
      <c r="BO832" s="3" t="s">
        <v>3</v>
      </c>
      <c r="BP832" s="3">
        <v>0</v>
      </c>
      <c r="BQ832" s="3">
        <v>213</v>
      </c>
      <c r="BR832" s="3">
        <v>0</v>
      </c>
      <c r="BS832" s="3">
        <v>1</v>
      </c>
      <c r="BT832" s="3">
        <v>1</v>
      </c>
      <c r="BU832" s="3">
        <v>1</v>
      </c>
      <c r="BV832" s="3">
        <v>1</v>
      </c>
      <c r="BW832" s="3">
        <v>1</v>
      </c>
      <c r="BX832" s="3">
        <v>1</v>
      </c>
      <c r="BY832" s="3" t="s">
        <v>3</v>
      </c>
      <c r="BZ832" s="3">
        <v>0</v>
      </c>
      <c r="CA832" s="3">
        <v>0</v>
      </c>
      <c r="CB832" s="3" t="s">
        <v>3</v>
      </c>
      <c r="CC832" s="3"/>
      <c r="CD832" s="3"/>
      <c r="CE832" s="3">
        <v>1566</v>
      </c>
      <c r="CF832" s="3">
        <v>0</v>
      </c>
      <c r="CG832" s="3">
        <v>0</v>
      </c>
      <c r="CH832" s="3"/>
      <c r="CI832" s="3"/>
      <c r="CJ832" s="3"/>
      <c r="CK832" s="3"/>
      <c r="CL832" s="3"/>
      <c r="CM832" s="3">
        <v>0</v>
      </c>
      <c r="CN832" s="3" t="s">
        <v>3</v>
      </c>
      <c r="CO832" s="3">
        <v>0</v>
      </c>
      <c r="CP832" s="3">
        <f t="shared" si="1041"/>
        <v>74.88</v>
      </c>
      <c r="CQ832" s="3">
        <f t="shared" si="1042"/>
        <v>0.36</v>
      </c>
      <c r="CR832" s="3">
        <f t="shared" si="1066"/>
        <v>0</v>
      </c>
      <c r="CS832" s="3">
        <f t="shared" si="1067"/>
        <v>0</v>
      </c>
      <c r="CT832" s="3">
        <f t="shared" si="1043"/>
        <v>0</v>
      </c>
      <c r="CU832" s="3">
        <f t="shared" si="1044"/>
        <v>0</v>
      </c>
      <c r="CV832" s="3">
        <f t="shared" si="1045"/>
        <v>0</v>
      </c>
      <c r="CW832" s="3">
        <f t="shared" si="1046"/>
        <v>0</v>
      </c>
      <c r="CX832" s="3">
        <f t="shared" si="1047"/>
        <v>0</v>
      </c>
      <c r="CY832" s="3">
        <f t="shared" si="1068"/>
        <v>0</v>
      </c>
      <c r="CZ832" s="3">
        <f t="shared" si="1069"/>
        <v>0</v>
      </c>
      <c r="DA832" s="3"/>
      <c r="DB832" s="3"/>
      <c r="DC832" s="3" t="s">
        <v>3</v>
      </c>
      <c r="DD832" s="3" t="s">
        <v>3</v>
      </c>
      <c r="DE832" s="3" t="s">
        <v>3</v>
      </c>
      <c r="DF832" s="3" t="s">
        <v>3</v>
      </c>
      <c r="DG832" s="3" t="s">
        <v>3</v>
      </c>
      <c r="DH832" s="3" t="s">
        <v>3</v>
      </c>
      <c r="DI832" s="3" t="s">
        <v>3</v>
      </c>
      <c r="DJ832" s="3" t="s">
        <v>3</v>
      </c>
      <c r="DK832" s="3" t="s">
        <v>3</v>
      </c>
      <c r="DL832" s="3" t="s">
        <v>3</v>
      </c>
      <c r="DM832" s="3" t="s">
        <v>3</v>
      </c>
      <c r="DN832" s="3">
        <v>0</v>
      </c>
      <c r="DO832" s="3">
        <v>0</v>
      </c>
      <c r="DP832" s="3">
        <v>1</v>
      </c>
      <c r="DQ832" s="3">
        <v>1</v>
      </c>
      <c r="DR832" s="3"/>
      <c r="DS832" s="3"/>
      <c r="DT832" s="3"/>
      <c r="DU832" s="3">
        <v>1013</v>
      </c>
      <c r="DV832" s="3" t="s">
        <v>227</v>
      </c>
      <c r="DW832" s="3" t="s">
        <v>227</v>
      </c>
      <c r="DX832" s="3">
        <v>1</v>
      </c>
      <c r="DY832" s="3"/>
      <c r="DZ832" s="3" t="s">
        <v>3</v>
      </c>
      <c r="EA832" s="3" t="s">
        <v>3</v>
      </c>
      <c r="EB832" s="3" t="s">
        <v>3</v>
      </c>
      <c r="EC832" s="3" t="s">
        <v>3</v>
      </c>
      <c r="ED832" s="3"/>
      <c r="EE832" s="3">
        <v>57042888</v>
      </c>
      <c r="EF832" s="3">
        <v>213</v>
      </c>
      <c r="EG832" s="3" t="s">
        <v>456</v>
      </c>
      <c r="EH832" s="3">
        <v>0</v>
      </c>
      <c r="EI832" s="3" t="s">
        <v>3</v>
      </c>
      <c r="EJ832" s="3">
        <v>1</v>
      </c>
      <c r="EK832" s="3">
        <v>400005</v>
      </c>
      <c r="EL832" s="3" t="s">
        <v>456</v>
      </c>
      <c r="EM832" s="3" t="s">
        <v>457</v>
      </c>
      <c r="EN832" s="3"/>
      <c r="EO832" s="3" t="s">
        <v>3</v>
      </c>
      <c r="EP832" s="3"/>
      <c r="EQ832" s="3">
        <v>16</v>
      </c>
      <c r="ER832" s="3">
        <v>0</v>
      </c>
      <c r="ES832" s="3">
        <v>0.36</v>
      </c>
      <c r="ET832" s="3">
        <v>0</v>
      </c>
      <c r="EU832" s="3">
        <v>0</v>
      </c>
      <c r="EV832" s="3">
        <v>0</v>
      </c>
      <c r="EW832" s="3">
        <v>0</v>
      </c>
      <c r="EX832" s="3">
        <v>0</v>
      </c>
      <c r="EY832" s="3">
        <v>0</v>
      </c>
      <c r="EZ832" s="3"/>
      <c r="FA832" s="3"/>
      <c r="FB832" s="3"/>
      <c r="FC832" s="3"/>
      <c r="FD832" s="3"/>
      <c r="FE832" s="3"/>
      <c r="FF832" s="3"/>
      <c r="FG832" s="3"/>
      <c r="FH832" s="3"/>
      <c r="FI832" s="3"/>
      <c r="FJ832" s="3"/>
      <c r="FK832" s="3"/>
      <c r="FL832" s="3"/>
      <c r="FM832" s="3"/>
      <c r="FN832" s="3"/>
      <c r="FO832" s="3"/>
      <c r="FP832" s="3"/>
      <c r="FQ832" s="3">
        <v>0</v>
      </c>
      <c r="FR832" s="3">
        <v>0</v>
      </c>
      <c r="FS832" s="3">
        <v>0</v>
      </c>
      <c r="FT832" s="3"/>
      <c r="FU832" s="3"/>
      <c r="FV832" s="3"/>
      <c r="FW832" s="3"/>
      <c r="FX832" s="3">
        <v>0</v>
      </c>
      <c r="FY832" s="3">
        <v>0</v>
      </c>
      <c r="FZ832" s="3"/>
      <c r="GA832" s="3" t="s">
        <v>1052</v>
      </c>
      <c r="GB832" s="3"/>
      <c r="GC832" s="3"/>
      <c r="GD832" s="3">
        <v>1</v>
      </c>
      <c r="GE832" s="3"/>
      <c r="GF832" s="3">
        <v>-1531560934</v>
      </c>
      <c r="GG832" s="3">
        <v>2</v>
      </c>
      <c r="GH832" s="3">
        <v>4</v>
      </c>
      <c r="GI832" s="3">
        <v>-2</v>
      </c>
      <c r="GJ832" s="3">
        <v>0</v>
      </c>
      <c r="GK832" s="3">
        <v>0</v>
      </c>
      <c r="GL832" s="3">
        <f t="shared" si="1048"/>
        <v>0</v>
      </c>
      <c r="GM832" s="3">
        <f t="shared" si="1049"/>
        <v>74.88</v>
      </c>
      <c r="GN832" s="3">
        <f t="shared" si="1050"/>
        <v>0</v>
      </c>
      <c r="GO832" s="3">
        <f t="shared" si="1051"/>
        <v>74.88</v>
      </c>
      <c r="GP832" s="3">
        <f t="shared" si="1052"/>
        <v>0</v>
      </c>
      <c r="GQ832" s="3"/>
      <c r="GR832" s="3">
        <v>1</v>
      </c>
      <c r="GS832" s="3">
        <v>2</v>
      </c>
      <c r="GT832" s="3">
        <v>0</v>
      </c>
      <c r="GU832" s="3" t="s">
        <v>3</v>
      </c>
      <c r="GV832" s="3">
        <f t="shared" si="1053"/>
        <v>0</v>
      </c>
      <c r="GW832" s="3">
        <v>1</v>
      </c>
      <c r="GX832" s="3">
        <f t="shared" si="1054"/>
        <v>0</v>
      </c>
      <c r="GY832" s="3"/>
      <c r="GZ832" s="3"/>
      <c r="HA832" s="3">
        <v>0</v>
      </c>
      <c r="HB832" s="3">
        <v>0</v>
      </c>
      <c r="HC832" s="3">
        <f t="shared" si="1055"/>
        <v>0</v>
      </c>
      <c r="HD832" s="3"/>
      <c r="HE832" s="3" t="s">
        <v>459</v>
      </c>
      <c r="HF832" s="3" t="s">
        <v>37</v>
      </c>
      <c r="HG832" s="3"/>
      <c r="HH832" s="3"/>
      <c r="HI832" s="3"/>
      <c r="HJ832" s="3"/>
      <c r="HK832" s="3"/>
      <c r="HL832" s="3"/>
      <c r="HM832" s="3" t="s">
        <v>3</v>
      </c>
      <c r="HN832" s="3" t="s">
        <v>3</v>
      </c>
      <c r="HO832" s="3" t="s">
        <v>3</v>
      </c>
      <c r="HP832" s="3" t="s">
        <v>3</v>
      </c>
      <c r="HQ832" s="3" t="s">
        <v>3</v>
      </c>
      <c r="HR832" s="3"/>
      <c r="HS832" s="3">
        <v>0</v>
      </c>
      <c r="HT832" s="3"/>
      <c r="HU832" s="3"/>
      <c r="HV832" s="3"/>
      <c r="HW832" s="3"/>
      <c r="HX832" s="3"/>
      <c r="HY832" s="3"/>
      <c r="HZ832" s="3"/>
      <c r="IA832" s="3"/>
      <c r="IB832" s="3"/>
      <c r="IC832" s="3"/>
      <c r="ID832" s="3"/>
      <c r="IE832" s="3"/>
      <c r="IF832" s="3"/>
      <c r="IG832" s="3"/>
      <c r="IH832" s="3"/>
      <c r="II832" s="3"/>
      <c r="IJ832" s="3"/>
      <c r="IK832" s="3">
        <v>0</v>
      </c>
      <c r="IL832" s="3"/>
      <c r="IM832" s="3"/>
      <c r="IN832" s="3"/>
      <c r="IO832" s="3"/>
      <c r="IP832" s="3"/>
      <c r="IQ832" s="3"/>
      <c r="IR832" s="3"/>
      <c r="IS832" s="3"/>
      <c r="IT832" s="3"/>
      <c r="IU832" s="3"/>
    </row>
    <row r="833" spans="1:255" x14ac:dyDescent="0.25">
      <c r="A833" s="4">
        <v>17</v>
      </c>
      <c r="B833" s="4">
        <v>1</v>
      </c>
      <c r="C833" s="4"/>
      <c r="D833" s="4"/>
      <c r="E833" s="4" t="s">
        <v>1049</v>
      </c>
      <c r="F833" s="4" t="s">
        <v>1050</v>
      </c>
      <c r="G833" s="4" t="s">
        <v>1051</v>
      </c>
      <c r="H833" s="4" t="s">
        <v>227</v>
      </c>
      <c r="I833" s="4">
        <v>208</v>
      </c>
      <c r="J833" s="4">
        <v>0</v>
      </c>
      <c r="K833" s="4">
        <v>208</v>
      </c>
      <c r="L833" s="4"/>
      <c r="M833" s="4"/>
      <c r="N833" s="4"/>
      <c r="O833" s="4">
        <f t="shared" si="1031"/>
        <v>736.82</v>
      </c>
      <c r="P833" s="4">
        <f t="shared" si="1032"/>
        <v>736.82</v>
      </c>
      <c r="Q833" s="4">
        <f t="shared" si="1056"/>
        <v>0</v>
      </c>
      <c r="R833" s="4">
        <f t="shared" si="1057"/>
        <v>0</v>
      </c>
      <c r="S833" s="4">
        <f t="shared" si="1033"/>
        <v>0</v>
      </c>
      <c r="T833" s="4">
        <f t="shared" si="1034"/>
        <v>0</v>
      </c>
      <c r="U833" s="4">
        <f t="shared" si="1035"/>
        <v>0</v>
      </c>
      <c r="V833" s="4">
        <f t="shared" si="1036"/>
        <v>0</v>
      </c>
      <c r="W833" s="4">
        <f t="shared" si="1037"/>
        <v>0</v>
      </c>
      <c r="X833" s="4">
        <f t="shared" si="1058"/>
        <v>0</v>
      </c>
      <c r="Y833" s="4">
        <f t="shared" si="1059"/>
        <v>0</v>
      </c>
      <c r="Z833" s="4"/>
      <c r="AA833" s="4">
        <v>55890823</v>
      </c>
      <c r="AB833" s="4">
        <f t="shared" si="1038"/>
        <v>0.36</v>
      </c>
      <c r="AC833" s="4">
        <f t="shared" si="1060"/>
        <v>0.36</v>
      </c>
      <c r="AD833" s="4">
        <f t="shared" si="1061"/>
        <v>0</v>
      </c>
      <c r="AE833" s="4">
        <f t="shared" si="1062"/>
        <v>0</v>
      </c>
      <c r="AF833" s="4">
        <f t="shared" si="1063"/>
        <v>0</v>
      </c>
      <c r="AG833" s="4">
        <f t="shared" si="1039"/>
        <v>0</v>
      </c>
      <c r="AH833" s="4">
        <f t="shared" si="1064"/>
        <v>0</v>
      </c>
      <c r="AI833" s="4">
        <f t="shared" si="1065"/>
        <v>0</v>
      </c>
      <c r="AJ833" s="4">
        <f t="shared" si="1040"/>
        <v>0</v>
      </c>
      <c r="AK833" s="4">
        <v>0.36</v>
      </c>
      <c r="AL833" s="4">
        <v>0.36</v>
      </c>
      <c r="AM833" s="4">
        <v>0</v>
      </c>
      <c r="AN833" s="4">
        <v>0</v>
      </c>
      <c r="AO833" s="4">
        <v>0</v>
      </c>
      <c r="AP833" s="4">
        <v>0</v>
      </c>
      <c r="AQ833" s="4">
        <v>0</v>
      </c>
      <c r="AR833" s="4">
        <v>0</v>
      </c>
      <c r="AS833" s="4">
        <v>0</v>
      </c>
      <c r="AT833" s="4">
        <v>0</v>
      </c>
      <c r="AU833" s="4">
        <v>0</v>
      </c>
      <c r="AV833" s="4">
        <v>1</v>
      </c>
      <c r="AW833" s="4">
        <v>1</v>
      </c>
      <c r="AX833" s="4"/>
      <c r="AY833" s="4"/>
      <c r="AZ833" s="4">
        <v>1</v>
      </c>
      <c r="BA833" s="4">
        <v>1</v>
      </c>
      <c r="BB833" s="4">
        <v>1</v>
      </c>
      <c r="BC833" s="4">
        <v>9.84</v>
      </c>
      <c r="BD833" s="4" t="s">
        <v>3</v>
      </c>
      <c r="BE833" s="4" t="s">
        <v>3</v>
      </c>
      <c r="BF833" s="4" t="s">
        <v>3</v>
      </c>
      <c r="BG833" s="4" t="s">
        <v>3</v>
      </c>
      <c r="BH833" s="4">
        <v>3</v>
      </c>
      <c r="BI833" s="4">
        <v>2</v>
      </c>
      <c r="BJ833" s="4" t="s">
        <v>1050</v>
      </c>
      <c r="BK833" s="4"/>
      <c r="BL833" s="4"/>
      <c r="BM833" s="4">
        <v>400005</v>
      </c>
      <c r="BN833" s="4">
        <v>0</v>
      </c>
      <c r="BO833" s="4" t="s">
        <v>3</v>
      </c>
      <c r="BP833" s="4">
        <v>0</v>
      </c>
      <c r="BQ833" s="4">
        <v>213</v>
      </c>
      <c r="BR833" s="4">
        <v>0</v>
      </c>
      <c r="BS833" s="4">
        <v>1</v>
      </c>
      <c r="BT833" s="4">
        <v>1</v>
      </c>
      <c r="BU833" s="4">
        <v>1</v>
      </c>
      <c r="BV833" s="4">
        <v>1</v>
      </c>
      <c r="BW833" s="4">
        <v>1</v>
      </c>
      <c r="BX833" s="4">
        <v>1</v>
      </c>
      <c r="BY833" s="4" t="s">
        <v>3</v>
      </c>
      <c r="BZ833" s="4">
        <v>0</v>
      </c>
      <c r="CA833" s="4">
        <v>0</v>
      </c>
      <c r="CB833" s="4" t="s">
        <v>3</v>
      </c>
      <c r="CC833" s="4"/>
      <c r="CD833" s="4"/>
      <c r="CE833" s="4">
        <v>1566</v>
      </c>
      <c r="CF833" s="4">
        <v>0</v>
      </c>
      <c r="CG833" s="4">
        <v>0</v>
      </c>
      <c r="CH833" s="4"/>
      <c r="CI833" s="4"/>
      <c r="CJ833" s="4"/>
      <c r="CK833" s="4"/>
      <c r="CL833" s="4"/>
      <c r="CM833" s="4">
        <v>0</v>
      </c>
      <c r="CN833" s="4" t="s">
        <v>3</v>
      </c>
      <c r="CO833" s="4">
        <v>0</v>
      </c>
      <c r="CP833" s="4">
        <f t="shared" si="1041"/>
        <v>736.82</v>
      </c>
      <c r="CQ833" s="4">
        <f t="shared" si="1042"/>
        <v>3.54</v>
      </c>
      <c r="CR833" s="4">
        <f t="shared" si="1066"/>
        <v>0</v>
      </c>
      <c r="CS833" s="4">
        <f t="shared" si="1067"/>
        <v>0</v>
      </c>
      <c r="CT833" s="4">
        <f t="shared" si="1043"/>
        <v>0</v>
      </c>
      <c r="CU833" s="4">
        <f t="shared" si="1044"/>
        <v>0</v>
      </c>
      <c r="CV833" s="4">
        <f t="shared" si="1045"/>
        <v>0</v>
      </c>
      <c r="CW833" s="4">
        <f t="shared" si="1046"/>
        <v>0</v>
      </c>
      <c r="CX833" s="4">
        <f t="shared" si="1047"/>
        <v>0</v>
      </c>
      <c r="CY833" s="4">
        <f t="shared" si="1068"/>
        <v>0</v>
      </c>
      <c r="CZ833" s="4">
        <f t="shared" si="1069"/>
        <v>0</v>
      </c>
      <c r="DA833" s="4"/>
      <c r="DB833" s="4"/>
      <c r="DC833" s="4" t="s">
        <v>3</v>
      </c>
      <c r="DD833" s="4" t="s">
        <v>3</v>
      </c>
      <c r="DE833" s="4" t="s">
        <v>3</v>
      </c>
      <c r="DF833" s="4" t="s">
        <v>3</v>
      </c>
      <c r="DG833" s="4" t="s">
        <v>3</v>
      </c>
      <c r="DH833" s="4" t="s">
        <v>3</v>
      </c>
      <c r="DI833" s="4" t="s">
        <v>3</v>
      </c>
      <c r="DJ833" s="4" t="s">
        <v>3</v>
      </c>
      <c r="DK833" s="4" t="s">
        <v>3</v>
      </c>
      <c r="DL833" s="4" t="s">
        <v>3</v>
      </c>
      <c r="DM833" s="4" t="s">
        <v>3</v>
      </c>
      <c r="DN833" s="4">
        <v>0</v>
      </c>
      <c r="DO833" s="4">
        <v>0</v>
      </c>
      <c r="DP833" s="4">
        <v>1</v>
      </c>
      <c r="DQ833" s="4">
        <v>1</v>
      </c>
      <c r="DR833" s="4"/>
      <c r="DS833" s="4"/>
      <c r="DT833" s="4"/>
      <c r="DU833" s="4">
        <v>1013</v>
      </c>
      <c r="DV833" s="4" t="s">
        <v>227</v>
      </c>
      <c r="DW833" s="4" t="s">
        <v>227</v>
      </c>
      <c r="DX833" s="4">
        <v>1</v>
      </c>
      <c r="DY833" s="4"/>
      <c r="DZ833" s="4" t="s">
        <v>3</v>
      </c>
      <c r="EA833" s="4" t="s">
        <v>3</v>
      </c>
      <c r="EB833" s="4" t="s">
        <v>3</v>
      </c>
      <c r="EC833" s="4" t="s">
        <v>3</v>
      </c>
      <c r="ED833" s="4"/>
      <c r="EE833" s="4">
        <v>57042888</v>
      </c>
      <c r="EF833" s="4">
        <v>213</v>
      </c>
      <c r="EG833" s="4" t="s">
        <v>456</v>
      </c>
      <c r="EH833" s="4">
        <v>0</v>
      </c>
      <c r="EI833" s="4" t="s">
        <v>3</v>
      </c>
      <c r="EJ833" s="4">
        <v>1</v>
      </c>
      <c r="EK833" s="4">
        <v>400005</v>
      </c>
      <c r="EL833" s="4" t="s">
        <v>456</v>
      </c>
      <c r="EM833" s="4" t="s">
        <v>457</v>
      </c>
      <c r="EN833" s="4"/>
      <c r="EO833" s="4" t="s">
        <v>3</v>
      </c>
      <c r="EP833" s="4"/>
      <c r="EQ833" s="4">
        <v>16</v>
      </c>
      <c r="ER833" s="4">
        <v>0</v>
      </c>
      <c r="ES833" s="4">
        <v>0.36</v>
      </c>
      <c r="ET833" s="4">
        <v>0</v>
      </c>
      <c r="EU833" s="4">
        <v>0</v>
      </c>
      <c r="EV833" s="4">
        <v>0</v>
      </c>
      <c r="EW833" s="4">
        <v>0</v>
      </c>
      <c r="EX833" s="4">
        <v>0</v>
      </c>
      <c r="EY833" s="4">
        <v>0</v>
      </c>
      <c r="EZ833" s="4">
        <v>5</v>
      </c>
      <c r="FA833" s="4"/>
      <c r="FB833" s="4"/>
      <c r="FC833" s="4">
        <v>1</v>
      </c>
      <c r="FD833" s="4">
        <v>18</v>
      </c>
      <c r="FE833" s="4"/>
      <c r="FF833" s="4">
        <v>4.21</v>
      </c>
      <c r="FG833" s="4"/>
      <c r="FH833" s="4"/>
      <c r="FI833" s="4"/>
      <c r="FJ833" s="4"/>
      <c r="FK833" s="4"/>
      <c r="FL833" s="4"/>
      <c r="FM833" s="4"/>
      <c r="FN833" s="4"/>
      <c r="FO833" s="4"/>
      <c r="FP833" s="4"/>
      <c r="FQ833" s="4">
        <v>0</v>
      </c>
      <c r="FR833" s="4">
        <v>0</v>
      </c>
      <c r="FS833" s="4">
        <v>0</v>
      </c>
      <c r="FT833" s="4"/>
      <c r="FU833" s="4"/>
      <c r="FV833" s="4"/>
      <c r="FW833" s="4"/>
      <c r="FX833" s="4">
        <v>0</v>
      </c>
      <c r="FY833" s="4">
        <v>0</v>
      </c>
      <c r="FZ833" s="4"/>
      <c r="GA833" s="4" t="s">
        <v>1052</v>
      </c>
      <c r="GB833" s="4"/>
      <c r="GC833" s="4"/>
      <c r="GD833" s="4">
        <v>1</v>
      </c>
      <c r="GE833" s="4"/>
      <c r="GF833" s="4">
        <v>-1531560934</v>
      </c>
      <c r="GG833" s="4">
        <v>2</v>
      </c>
      <c r="GH833" s="4">
        <v>3</v>
      </c>
      <c r="GI833" s="4">
        <v>5</v>
      </c>
      <c r="GJ833" s="4">
        <v>0</v>
      </c>
      <c r="GK833" s="4">
        <v>0</v>
      </c>
      <c r="GL833" s="4">
        <f t="shared" si="1048"/>
        <v>0</v>
      </c>
      <c r="GM833" s="4">
        <f t="shared" si="1049"/>
        <v>736.82</v>
      </c>
      <c r="GN833" s="4">
        <f t="shared" si="1050"/>
        <v>0</v>
      </c>
      <c r="GO833" s="4">
        <f t="shared" si="1051"/>
        <v>736.82</v>
      </c>
      <c r="GP833" s="4">
        <f t="shared" si="1052"/>
        <v>0</v>
      </c>
      <c r="GQ833" s="4"/>
      <c r="GR833" s="4">
        <v>1</v>
      </c>
      <c r="GS833" s="4">
        <v>1</v>
      </c>
      <c r="GT833" s="4">
        <v>0</v>
      </c>
      <c r="GU833" s="4" t="s">
        <v>3</v>
      </c>
      <c r="GV833" s="4">
        <f t="shared" si="1053"/>
        <v>0</v>
      </c>
      <c r="GW833" s="4">
        <v>1</v>
      </c>
      <c r="GX833" s="4">
        <f t="shared" si="1054"/>
        <v>0</v>
      </c>
      <c r="GY833" s="4"/>
      <c r="GZ833" s="4"/>
      <c r="HA833" s="4">
        <v>0</v>
      </c>
      <c r="HB833" s="4">
        <v>0</v>
      </c>
      <c r="HC833" s="4">
        <f t="shared" si="1055"/>
        <v>0</v>
      </c>
      <c r="HD833" s="4"/>
      <c r="HE833" s="4" t="s">
        <v>459</v>
      </c>
      <c r="HF833" s="4" t="s">
        <v>37</v>
      </c>
      <c r="HG833" s="4"/>
      <c r="HH833" s="4"/>
      <c r="HI833" s="4"/>
      <c r="HJ833" s="4"/>
      <c r="HK833" s="4"/>
      <c r="HL833" s="4"/>
      <c r="HM833" s="4" t="s">
        <v>3</v>
      </c>
      <c r="HN833" s="4" t="s">
        <v>3</v>
      </c>
      <c r="HO833" s="4" t="s">
        <v>3</v>
      </c>
      <c r="HP833" s="4" t="s">
        <v>3</v>
      </c>
      <c r="HQ833" s="4" t="s">
        <v>3</v>
      </c>
      <c r="HR833" s="4"/>
      <c r="HS833" s="4">
        <v>0</v>
      </c>
      <c r="HT833" s="4"/>
      <c r="HU833" s="4"/>
      <c r="HV833" s="4"/>
      <c r="HW833" s="4"/>
      <c r="HX833" s="4"/>
      <c r="HY833" s="4"/>
      <c r="HZ833" s="4"/>
      <c r="IA833" s="4"/>
      <c r="IB833" s="4"/>
      <c r="IC833" s="4"/>
      <c r="ID833" s="4"/>
      <c r="IE833" s="4"/>
      <c r="IF833" s="4"/>
      <c r="IG833" s="4"/>
      <c r="IH833" s="4"/>
      <c r="II833" s="4"/>
      <c r="IJ833" s="4"/>
      <c r="IK833" s="4">
        <v>0</v>
      </c>
      <c r="IL833" s="4"/>
      <c r="IM833" s="4"/>
      <c r="IN833" s="4"/>
      <c r="IO833" s="4"/>
      <c r="IP833" s="4"/>
      <c r="IQ833" s="4"/>
      <c r="IR833" s="4"/>
      <c r="IS833" s="4"/>
      <c r="IT833" s="4"/>
      <c r="IU833" s="4"/>
    </row>
    <row r="834" spans="1:255" x14ac:dyDescent="0.25">
      <c r="A834" s="3">
        <v>17</v>
      </c>
      <c r="B834" s="3">
        <v>1</v>
      </c>
      <c r="C834" s="3"/>
      <c r="D834" s="3"/>
      <c r="E834" s="3" t="s">
        <v>1053</v>
      </c>
      <c r="F834" s="3" t="s">
        <v>1038</v>
      </c>
      <c r="G834" s="3" t="s">
        <v>1039</v>
      </c>
      <c r="H834" s="3" t="s">
        <v>40</v>
      </c>
      <c r="I834" s="3">
        <f>ROUND(104/100,9)</f>
        <v>1.04</v>
      </c>
      <c r="J834" s="3">
        <v>0</v>
      </c>
      <c r="K834" s="3">
        <f>ROUND(104/100,9)</f>
        <v>1.04</v>
      </c>
      <c r="L834" s="3"/>
      <c r="M834" s="3"/>
      <c r="N834" s="3"/>
      <c r="O834" s="3">
        <f t="shared" si="1031"/>
        <v>34.5</v>
      </c>
      <c r="P834" s="3">
        <f t="shared" si="1032"/>
        <v>34.5</v>
      </c>
      <c r="Q834" s="3">
        <f t="shared" si="1056"/>
        <v>0</v>
      </c>
      <c r="R834" s="3">
        <f t="shared" si="1057"/>
        <v>0</v>
      </c>
      <c r="S834" s="3">
        <f t="shared" si="1033"/>
        <v>0</v>
      </c>
      <c r="T834" s="3">
        <f t="shared" si="1034"/>
        <v>0</v>
      </c>
      <c r="U834" s="3">
        <f t="shared" si="1035"/>
        <v>0</v>
      </c>
      <c r="V834" s="3">
        <f t="shared" si="1036"/>
        <v>0</v>
      </c>
      <c r="W834" s="3">
        <f t="shared" si="1037"/>
        <v>0</v>
      </c>
      <c r="X834" s="3">
        <f t="shared" si="1058"/>
        <v>0</v>
      </c>
      <c r="Y834" s="3">
        <f t="shared" si="1059"/>
        <v>0</v>
      </c>
      <c r="Z834" s="3"/>
      <c r="AA834" s="3">
        <v>54971259</v>
      </c>
      <c r="AB834" s="3">
        <f t="shared" si="1038"/>
        <v>33.17</v>
      </c>
      <c r="AC834" s="3">
        <f t="shared" si="1060"/>
        <v>33.17</v>
      </c>
      <c r="AD834" s="3">
        <f t="shared" si="1061"/>
        <v>0</v>
      </c>
      <c r="AE834" s="3">
        <f t="shared" si="1062"/>
        <v>0</v>
      </c>
      <c r="AF834" s="3">
        <f t="shared" si="1063"/>
        <v>0</v>
      </c>
      <c r="AG834" s="3">
        <f t="shared" si="1039"/>
        <v>0</v>
      </c>
      <c r="AH834" s="3">
        <f t="shared" si="1064"/>
        <v>0</v>
      </c>
      <c r="AI834" s="3">
        <f t="shared" si="1065"/>
        <v>0</v>
      </c>
      <c r="AJ834" s="3">
        <f t="shared" si="1040"/>
        <v>0</v>
      </c>
      <c r="AK834" s="3">
        <v>33.17</v>
      </c>
      <c r="AL834" s="3">
        <v>33.17</v>
      </c>
      <c r="AM834" s="3">
        <v>0</v>
      </c>
      <c r="AN834" s="3">
        <v>0</v>
      </c>
      <c r="AO834" s="3">
        <v>0</v>
      </c>
      <c r="AP834" s="3">
        <v>0</v>
      </c>
      <c r="AQ834" s="3">
        <v>0</v>
      </c>
      <c r="AR834" s="3">
        <v>0</v>
      </c>
      <c r="AS834" s="3">
        <v>0</v>
      </c>
      <c r="AT834" s="3">
        <v>0</v>
      </c>
      <c r="AU834" s="3">
        <v>0</v>
      </c>
      <c r="AV834" s="3">
        <v>1</v>
      </c>
      <c r="AW834" s="3">
        <v>1</v>
      </c>
      <c r="AX834" s="3"/>
      <c r="AY834" s="3"/>
      <c r="AZ834" s="3">
        <v>1</v>
      </c>
      <c r="BA834" s="3">
        <v>1</v>
      </c>
      <c r="BB834" s="3">
        <v>1</v>
      </c>
      <c r="BC834" s="3">
        <v>1</v>
      </c>
      <c r="BD834" s="3" t="s">
        <v>3</v>
      </c>
      <c r="BE834" s="3" t="s">
        <v>3</v>
      </c>
      <c r="BF834" s="3" t="s">
        <v>3</v>
      </c>
      <c r="BG834" s="3" t="s">
        <v>3</v>
      </c>
      <c r="BH834" s="3">
        <v>3</v>
      </c>
      <c r="BI834" s="3">
        <v>2</v>
      </c>
      <c r="BJ834" s="3" t="s">
        <v>1040</v>
      </c>
      <c r="BK834" s="3"/>
      <c r="BL834" s="3"/>
      <c r="BM834" s="3">
        <v>1617</v>
      </c>
      <c r="BN834" s="3">
        <v>0</v>
      </c>
      <c r="BO834" s="3" t="s">
        <v>3</v>
      </c>
      <c r="BP834" s="3">
        <v>0</v>
      </c>
      <c r="BQ834" s="3">
        <v>200</v>
      </c>
      <c r="BR834" s="3">
        <v>0</v>
      </c>
      <c r="BS834" s="3">
        <v>1</v>
      </c>
      <c r="BT834" s="3">
        <v>1</v>
      </c>
      <c r="BU834" s="3">
        <v>1</v>
      </c>
      <c r="BV834" s="3">
        <v>1</v>
      </c>
      <c r="BW834" s="3">
        <v>1</v>
      </c>
      <c r="BX834" s="3">
        <v>1</v>
      </c>
      <c r="BY834" s="3" t="s">
        <v>3</v>
      </c>
      <c r="BZ834" s="3">
        <v>0</v>
      </c>
      <c r="CA834" s="3">
        <v>0</v>
      </c>
      <c r="CB834" s="3" t="s">
        <v>3</v>
      </c>
      <c r="CC834" s="3"/>
      <c r="CD834" s="3"/>
      <c r="CE834" s="3">
        <v>1566</v>
      </c>
      <c r="CF834" s="3">
        <v>0</v>
      </c>
      <c r="CG834" s="3">
        <v>0</v>
      </c>
      <c r="CH834" s="3"/>
      <c r="CI834" s="3"/>
      <c r="CJ834" s="3"/>
      <c r="CK834" s="3"/>
      <c r="CL834" s="3"/>
      <c r="CM834" s="3">
        <v>0</v>
      </c>
      <c r="CN834" s="3" t="s">
        <v>3</v>
      </c>
      <c r="CO834" s="3">
        <v>0</v>
      </c>
      <c r="CP834" s="3">
        <f t="shared" si="1041"/>
        <v>34.5</v>
      </c>
      <c r="CQ834" s="3">
        <f t="shared" si="1042"/>
        <v>33.17</v>
      </c>
      <c r="CR834" s="3">
        <f t="shared" si="1066"/>
        <v>0</v>
      </c>
      <c r="CS834" s="3">
        <f t="shared" si="1067"/>
        <v>0</v>
      </c>
      <c r="CT834" s="3">
        <f t="shared" si="1043"/>
        <v>0</v>
      </c>
      <c r="CU834" s="3">
        <f t="shared" si="1044"/>
        <v>0</v>
      </c>
      <c r="CV834" s="3">
        <f t="shared" si="1045"/>
        <v>0</v>
      </c>
      <c r="CW834" s="3">
        <f t="shared" si="1046"/>
        <v>0</v>
      </c>
      <c r="CX834" s="3">
        <f t="shared" si="1047"/>
        <v>0</v>
      </c>
      <c r="CY834" s="3">
        <f t="shared" si="1068"/>
        <v>0</v>
      </c>
      <c r="CZ834" s="3">
        <f t="shared" si="1069"/>
        <v>0</v>
      </c>
      <c r="DA834" s="3"/>
      <c r="DB834" s="3"/>
      <c r="DC834" s="3" t="s">
        <v>3</v>
      </c>
      <c r="DD834" s="3" t="s">
        <v>3</v>
      </c>
      <c r="DE834" s="3" t="s">
        <v>3</v>
      </c>
      <c r="DF834" s="3" t="s">
        <v>3</v>
      </c>
      <c r="DG834" s="3" t="s">
        <v>3</v>
      </c>
      <c r="DH834" s="3" t="s">
        <v>3</v>
      </c>
      <c r="DI834" s="3" t="s">
        <v>3</v>
      </c>
      <c r="DJ834" s="3" t="s">
        <v>3</v>
      </c>
      <c r="DK834" s="3" t="s">
        <v>3</v>
      </c>
      <c r="DL834" s="3" t="s">
        <v>3</v>
      </c>
      <c r="DM834" s="3" t="s">
        <v>3</v>
      </c>
      <c r="DN834" s="3">
        <v>0</v>
      </c>
      <c r="DO834" s="3">
        <v>0</v>
      </c>
      <c r="DP834" s="3">
        <v>1</v>
      </c>
      <c r="DQ834" s="3">
        <v>1</v>
      </c>
      <c r="DR834" s="3"/>
      <c r="DS834" s="3"/>
      <c r="DT834" s="3"/>
      <c r="DU834" s="3">
        <v>1010</v>
      </c>
      <c r="DV834" s="3" t="s">
        <v>40</v>
      </c>
      <c r="DW834" s="3" t="s">
        <v>40</v>
      </c>
      <c r="DX834" s="3">
        <v>100</v>
      </c>
      <c r="DY834" s="3"/>
      <c r="DZ834" s="3" t="s">
        <v>3</v>
      </c>
      <c r="EA834" s="3" t="s">
        <v>3</v>
      </c>
      <c r="EB834" s="3" t="s">
        <v>3</v>
      </c>
      <c r="EC834" s="3" t="s">
        <v>3</v>
      </c>
      <c r="ED834" s="3"/>
      <c r="EE834" s="3">
        <v>57042986</v>
      </c>
      <c r="EF834" s="3">
        <v>200</v>
      </c>
      <c r="EG834" s="3" t="s">
        <v>903</v>
      </c>
      <c r="EH834" s="3">
        <v>0</v>
      </c>
      <c r="EI834" s="3" t="s">
        <v>3</v>
      </c>
      <c r="EJ834" s="3">
        <v>1</v>
      </c>
      <c r="EK834" s="3">
        <v>1617</v>
      </c>
      <c r="EL834" s="3" t="s">
        <v>904</v>
      </c>
      <c r="EM834" s="3" t="s">
        <v>905</v>
      </c>
      <c r="EN834" s="3"/>
      <c r="EO834" s="3" t="s">
        <v>3</v>
      </c>
      <c r="EP834" s="3"/>
      <c r="EQ834" s="3">
        <v>0</v>
      </c>
      <c r="ER834" s="3">
        <v>33.17</v>
      </c>
      <c r="ES834" s="3">
        <v>33.17</v>
      </c>
      <c r="ET834" s="3">
        <v>0</v>
      </c>
      <c r="EU834" s="3">
        <v>0</v>
      </c>
      <c r="EV834" s="3">
        <v>0</v>
      </c>
      <c r="EW834" s="3">
        <v>0</v>
      </c>
      <c r="EX834" s="3">
        <v>0</v>
      </c>
      <c r="EY834" s="3">
        <v>0</v>
      </c>
      <c r="EZ834" s="3"/>
      <c r="FA834" s="3"/>
      <c r="FB834" s="3"/>
      <c r="FC834" s="3"/>
      <c r="FD834" s="3"/>
      <c r="FE834" s="3"/>
      <c r="FF834" s="3"/>
      <c r="FG834" s="3"/>
      <c r="FH834" s="3"/>
      <c r="FI834" s="3"/>
      <c r="FJ834" s="3"/>
      <c r="FK834" s="3"/>
      <c r="FL834" s="3"/>
      <c r="FM834" s="3"/>
      <c r="FN834" s="3"/>
      <c r="FO834" s="3"/>
      <c r="FP834" s="3"/>
      <c r="FQ834" s="3">
        <v>0</v>
      </c>
      <c r="FR834" s="3">
        <v>0</v>
      </c>
      <c r="FS834" s="3">
        <v>0</v>
      </c>
      <c r="FT834" s="3"/>
      <c r="FU834" s="3"/>
      <c r="FV834" s="3"/>
      <c r="FW834" s="3"/>
      <c r="FX834" s="3">
        <v>0</v>
      </c>
      <c r="FY834" s="3">
        <v>0</v>
      </c>
      <c r="FZ834" s="3"/>
      <c r="GA834" s="3" t="s">
        <v>3</v>
      </c>
      <c r="GB834" s="3"/>
      <c r="GC834" s="3"/>
      <c r="GD834" s="3">
        <v>1</v>
      </c>
      <c r="GE834" s="3"/>
      <c r="GF834" s="3">
        <v>1612197379</v>
      </c>
      <c r="GG834" s="3">
        <v>2</v>
      </c>
      <c r="GH834" s="3">
        <v>1</v>
      </c>
      <c r="GI834" s="3">
        <v>-2</v>
      </c>
      <c r="GJ834" s="3">
        <v>0</v>
      </c>
      <c r="GK834" s="3">
        <v>0</v>
      </c>
      <c r="GL834" s="3">
        <f t="shared" si="1048"/>
        <v>0</v>
      </c>
      <c r="GM834" s="3">
        <f t="shared" si="1049"/>
        <v>34.5</v>
      </c>
      <c r="GN834" s="3">
        <f t="shared" si="1050"/>
        <v>0</v>
      </c>
      <c r="GO834" s="3">
        <f t="shared" si="1051"/>
        <v>34.5</v>
      </c>
      <c r="GP834" s="3">
        <f t="shared" si="1052"/>
        <v>0</v>
      </c>
      <c r="GQ834" s="3"/>
      <c r="GR834" s="3">
        <v>0</v>
      </c>
      <c r="GS834" s="3">
        <v>3</v>
      </c>
      <c r="GT834" s="3">
        <v>0</v>
      </c>
      <c r="GU834" s="3" t="s">
        <v>3</v>
      </c>
      <c r="GV834" s="3">
        <f t="shared" si="1053"/>
        <v>0</v>
      </c>
      <c r="GW834" s="3">
        <v>1</v>
      </c>
      <c r="GX834" s="3">
        <f t="shared" si="1054"/>
        <v>0</v>
      </c>
      <c r="GY834" s="3"/>
      <c r="GZ834" s="3"/>
      <c r="HA834" s="3">
        <v>0</v>
      </c>
      <c r="HB834" s="3">
        <v>0</v>
      </c>
      <c r="HC834" s="3">
        <f t="shared" si="1055"/>
        <v>0</v>
      </c>
      <c r="HD834" s="3"/>
      <c r="HE834" s="3" t="s">
        <v>3</v>
      </c>
      <c r="HF834" s="3" t="s">
        <v>3</v>
      </c>
      <c r="HG834" s="3"/>
      <c r="HH834" s="3"/>
      <c r="HI834" s="3"/>
      <c r="HJ834" s="3"/>
      <c r="HK834" s="3"/>
      <c r="HL834" s="3"/>
      <c r="HM834" s="3" t="s">
        <v>3</v>
      </c>
      <c r="HN834" s="3" t="s">
        <v>3</v>
      </c>
      <c r="HO834" s="3" t="s">
        <v>3</v>
      </c>
      <c r="HP834" s="3" t="s">
        <v>3</v>
      </c>
      <c r="HQ834" s="3" t="s">
        <v>3</v>
      </c>
      <c r="HR834" s="3"/>
      <c r="HS834" s="3">
        <v>0</v>
      </c>
      <c r="HT834" s="3"/>
      <c r="HU834" s="3"/>
      <c r="HV834" s="3"/>
      <c r="HW834" s="3"/>
      <c r="HX834" s="3"/>
      <c r="HY834" s="3"/>
      <c r="HZ834" s="3"/>
      <c r="IA834" s="3"/>
      <c r="IB834" s="3"/>
      <c r="IC834" s="3"/>
      <c r="ID834" s="3"/>
      <c r="IE834" s="3"/>
      <c r="IF834" s="3"/>
      <c r="IG834" s="3"/>
      <c r="IH834" s="3"/>
      <c r="II834" s="3"/>
      <c r="IJ834" s="3"/>
      <c r="IK834" s="3">
        <v>0</v>
      </c>
      <c r="IL834" s="3"/>
      <c r="IM834" s="3"/>
      <c r="IN834" s="3"/>
      <c r="IO834" s="3"/>
      <c r="IP834" s="3"/>
      <c r="IQ834" s="3"/>
      <c r="IR834" s="3"/>
      <c r="IS834" s="3"/>
      <c r="IT834" s="3"/>
      <c r="IU834" s="3"/>
    </row>
    <row r="835" spans="1:255" x14ac:dyDescent="0.25">
      <c r="A835" s="4">
        <v>17</v>
      </c>
      <c r="B835" s="4">
        <v>1</v>
      </c>
      <c r="C835" s="4"/>
      <c r="D835" s="4"/>
      <c r="E835" s="4" t="s">
        <v>1053</v>
      </c>
      <c r="F835" s="4" t="s">
        <v>1038</v>
      </c>
      <c r="G835" s="4" t="s">
        <v>1039</v>
      </c>
      <c r="H835" s="4" t="s">
        <v>40</v>
      </c>
      <c r="I835" s="4">
        <f>ROUND(104/100,9)</f>
        <v>1.04</v>
      </c>
      <c r="J835" s="4">
        <v>0</v>
      </c>
      <c r="K835" s="4">
        <f>ROUND(104/100,9)</f>
        <v>1.04</v>
      </c>
      <c r="L835" s="4"/>
      <c r="M835" s="4"/>
      <c r="N835" s="4"/>
      <c r="O835" s="4">
        <f t="shared" si="1031"/>
        <v>307.05</v>
      </c>
      <c r="P835" s="4">
        <f t="shared" si="1032"/>
        <v>307.05</v>
      </c>
      <c r="Q835" s="4">
        <f t="shared" si="1056"/>
        <v>0</v>
      </c>
      <c r="R835" s="4">
        <f t="shared" si="1057"/>
        <v>0</v>
      </c>
      <c r="S835" s="4">
        <f t="shared" si="1033"/>
        <v>0</v>
      </c>
      <c r="T835" s="4">
        <f t="shared" si="1034"/>
        <v>0</v>
      </c>
      <c r="U835" s="4">
        <f t="shared" si="1035"/>
        <v>0</v>
      </c>
      <c r="V835" s="4">
        <f t="shared" si="1036"/>
        <v>0</v>
      </c>
      <c r="W835" s="4">
        <f t="shared" si="1037"/>
        <v>0</v>
      </c>
      <c r="X835" s="4">
        <f t="shared" si="1058"/>
        <v>0</v>
      </c>
      <c r="Y835" s="4">
        <f t="shared" si="1059"/>
        <v>0</v>
      </c>
      <c r="Z835" s="4"/>
      <c r="AA835" s="4">
        <v>55890823</v>
      </c>
      <c r="AB835" s="4">
        <f t="shared" si="1038"/>
        <v>33.17</v>
      </c>
      <c r="AC835" s="4">
        <f t="shared" si="1060"/>
        <v>33.17</v>
      </c>
      <c r="AD835" s="4">
        <f t="shared" si="1061"/>
        <v>0</v>
      </c>
      <c r="AE835" s="4">
        <f t="shared" si="1062"/>
        <v>0</v>
      </c>
      <c r="AF835" s="4">
        <f t="shared" si="1063"/>
        <v>0</v>
      </c>
      <c r="AG835" s="4">
        <f t="shared" si="1039"/>
        <v>0</v>
      </c>
      <c r="AH835" s="4">
        <f t="shared" si="1064"/>
        <v>0</v>
      </c>
      <c r="AI835" s="4">
        <f t="shared" si="1065"/>
        <v>0</v>
      </c>
      <c r="AJ835" s="4">
        <f t="shared" si="1040"/>
        <v>0</v>
      </c>
      <c r="AK835" s="4">
        <v>33.17</v>
      </c>
      <c r="AL835" s="4">
        <v>33.17</v>
      </c>
      <c r="AM835" s="4">
        <v>0</v>
      </c>
      <c r="AN835" s="4">
        <v>0</v>
      </c>
      <c r="AO835" s="4">
        <v>0</v>
      </c>
      <c r="AP835" s="4">
        <v>0</v>
      </c>
      <c r="AQ835" s="4">
        <v>0</v>
      </c>
      <c r="AR835" s="4">
        <v>0</v>
      </c>
      <c r="AS835" s="4">
        <v>0</v>
      </c>
      <c r="AT835" s="4">
        <v>0</v>
      </c>
      <c r="AU835" s="4">
        <v>0</v>
      </c>
      <c r="AV835" s="4">
        <v>1</v>
      </c>
      <c r="AW835" s="4">
        <v>1</v>
      </c>
      <c r="AX835" s="4"/>
      <c r="AY835" s="4"/>
      <c r="AZ835" s="4">
        <v>1</v>
      </c>
      <c r="BA835" s="4">
        <v>1</v>
      </c>
      <c r="BB835" s="4">
        <v>1</v>
      </c>
      <c r="BC835" s="4">
        <v>8.9</v>
      </c>
      <c r="BD835" s="4" t="s">
        <v>3</v>
      </c>
      <c r="BE835" s="4" t="s">
        <v>3</v>
      </c>
      <c r="BF835" s="4" t="s">
        <v>3</v>
      </c>
      <c r="BG835" s="4" t="s">
        <v>3</v>
      </c>
      <c r="BH835" s="4">
        <v>3</v>
      </c>
      <c r="BI835" s="4">
        <v>2</v>
      </c>
      <c r="BJ835" s="4" t="s">
        <v>1040</v>
      </c>
      <c r="BK835" s="4"/>
      <c r="BL835" s="4"/>
      <c r="BM835" s="4">
        <v>1617</v>
      </c>
      <c r="BN835" s="4">
        <v>0</v>
      </c>
      <c r="BO835" s="4" t="s">
        <v>1038</v>
      </c>
      <c r="BP835" s="4">
        <v>1</v>
      </c>
      <c r="BQ835" s="4">
        <v>200</v>
      </c>
      <c r="BR835" s="4">
        <v>0</v>
      </c>
      <c r="BS835" s="4">
        <v>1</v>
      </c>
      <c r="BT835" s="4">
        <v>1</v>
      </c>
      <c r="BU835" s="4">
        <v>1</v>
      </c>
      <c r="BV835" s="4">
        <v>1</v>
      </c>
      <c r="BW835" s="4">
        <v>1</v>
      </c>
      <c r="BX835" s="4">
        <v>1</v>
      </c>
      <c r="BY835" s="4" t="s">
        <v>3</v>
      </c>
      <c r="BZ835" s="4">
        <v>0</v>
      </c>
      <c r="CA835" s="4">
        <v>0</v>
      </c>
      <c r="CB835" s="4" t="s">
        <v>3</v>
      </c>
      <c r="CC835" s="4"/>
      <c r="CD835" s="4"/>
      <c r="CE835" s="4">
        <v>1566</v>
      </c>
      <c r="CF835" s="4">
        <v>0</v>
      </c>
      <c r="CG835" s="4">
        <v>0</v>
      </c>
      <c r="CH835" s="4"/>
      <c r="CI835" s="4"/>
      <c r="CJ835" s="4"/>
      <c r="CK835" s="4"/>
      <c r="CL835" s="4"/>
      <c r="CM835" s="4">
        <v>0</v>
      </c>
      <c r="CN835" s="4" t="s">
        <v>3</v>
      </c>
      <c r="CO835" s="4">
        <v>0</v>
      </c>
      <c r="CP835" s="4">
        <f t="shared" si="1041"/>
        <v>307.05</v>
      </c>
      <c r="CQ835" s="4">
        <f t="shared" si="1042"/>
        <v>295.20999999999998</v>
      </c>
      <c r="CR835" s="4">
        <f t="shared" si="1066"/>
        <v>0</v>
      </c>
      <c r="CS835" s="4">
        <f t="shared" si="1067"/>
        <v>0</v>
      </c>
      <c r="CT835" s="4">
        <f t="shared" si="1043"/>
        <v>0</v>
      </c>
      <c r="CU835" s="4">
        <f t="shared" si="1044"/>
        <v>0</v>
      </c>
      <c r="CV835" s="4">
        <f t="shared" si="1045"/>
        <v>0</v>
      </c>
      <c r="CW835" s="4">
        <f t="shared" si="1046"/>
        <v>0</v>
      </c>
      <c r="CX835" s="4">
        <f t="shared" si="1047"/>
        <v>0</v>
      </c>
      <c r="CY835" s="4">
        <f t="shared" si="1068"/>
        <v>0</v>
      </c>
      <c r="CZ835" s="4">
        <f t="shared" si="1069"/>
        <v>0</v>
      </c>
      <c r="DA835" s="4"/>
      <c r="DB835" s="4"/>
      <c r="DC835" s="4" t="s">
        <v>3</v>
      </c>
      <c r="DD835" s="4" t="s">
        <v>3</v>
      </c>
      <c r="DE835" s="4" t="s">
        <v>3</v>
      </c>
      <c r="DF835" s="4" t="s">
        <v>3</v>
      </c>
      <c r="DG835" s="4" t="s">
        <v>3</v>
      </c>
      <c r="DH835" s="4" t="s">
        <v>3</v>
      </c>
      <c r="DI835" s="4" t="s">
        <v>3</v>
      </c>
      <c r="DJ835" s="4" t="s">
        <v>3</v>
      </c>
      <c r="DK835" s="4" t="s">
        <v>3</v>
      </c>
      <c r="DL835" s="4" t="s">
        <v>3</v>
      </c>
      <c r="DM835" s="4" t="s">
        <v>3</v>
      </c>
      <c r="DN835" s="4">
        <v>0</v>
      </c>
      <c r="DO835" s="4">
        <v>0</v>
      </c>
      <c r="DP835" s="4">
        <v>1</v>
      </c>
      <c r="DQ835" s="4">
        <v>1</v>
      </c>
      <c r="DR835" s="4"/>
      <c r="DS835" s="4"/>
      <c r="DT835" s="4"/>
      <c r="DU835" s="4">
        <v>1010</v>
      </c>
      <c r="DV835" s="4" t="s">
        <v>40</v>
      </c>
      <c r="DW835" s="4" t="s">
        <v>40</v>
      </c>
      <c r="DX835" s="4">
        <v>100</v>
      </c>
      <c r="DY835" s="4"/>
      <c r="DZ835" s="4" t="s">
        <v>3</v>
      </c>
      <c r="EA835" s="4" t="s">
        <v>3</v>
      </c>
      <c r="EB835" s="4" t="s">
        <v>3</v>
      </c>
      <c r="EC835" s="4" t="s">
        <v>3</v>
      </c>
      <c r="ED835" s="4"/>
      <c r="EE835" s="4">
        <v>57042986</v>
      </c>
      <c r="EF835" s="4">
        <v>200</v>
      </c>
      <c r="EG835" s="4" t="s">
        <v>903</v>
      </c>
      <c r="EH835" s="4">
        <v>0</v>
      </c>
      <c r="EI835" s="4" t="s">
        <v>3</v>
      </c>
      <c r="EJ835" s="4">
        <v>1</v>
      </c>
      <c r="EK835" s="4">
        <v>1617</v>
      </c>
      <c r="EL835" s="4" t="s">
        <v>904</v>
      </c>
      <c r="EM835" s="4" t="s">
        <v>905</v>
      </c>
      <c r="EN835" s="4"/>
      <c r="EO835" s="4" t="s">
        <v>3</v>
      </c>
      <c r="EP835" s="4"/>
      <c r="EQ835" s="4">
        <v>0</v>
      </c>
      <c r="ER835" s="4">
        <v>33.17</v>
      </c>
      <c r="ES835" s="4">
        <v>33.17</v>
      </c>
      <c r="ET835" s="4">
        <v>0</v>
      </c>
      <c r="EU835" s="4">
        <v>0</v>
      </c>
      <c r="EV835" s="4">
        <v>0</v>
      </c>
      <c r="EW835" s="4">
        <v>0</v>
      </c>
      <c r="EX835" s="4">
        <v>0</v>
      </c>
      <c r="EY835" s="4">
        <v>0</v>
      </c>
      <c r="EZ835" s="4"/>
      <c r="FA835" s="4"/>
      <c r="FB835" s="4"/>
      <c r="FC835" s="4"/>
      <c r="FD835" s="4"/>
      <c r="FE835" s="4"/>
      <c r="FF835" s="4"/>
      <c r="FG835" s="4"/>
      <c r="FH835" s="4"/>
      <c r="FI835" s="4"/>
      <c r="FJ835" s="4"/>
      <c r="FK835" s="4"/>
      <c r="FL835" s="4"/>
      <c r="FM835" s="4"/>
      <c r="FN835" s="4"/>
      <c r="FO835" s="4"/>
      <c r="FP835" s="4"/>
      <c r="FQ835" s="4">
        <v>0</v>
      </c>
      <c r="FR835" s="4">
        <v>0</v>
      </c>
      <c r="FS835" s="4">
        <v>0</v>
      </c>
      <c r="FT835" s="4"/>
      <c r="FU835" s="4"/>
      <c r="FV835" s="4"/>
      <c r="FW835" s="4"/>
      <c r="FX835" s="4">
        <v>0</v>
      </c>
      <c r="FY835" s="4">
        <v>0</v>
      </c>
      <c r="FZ835" s="4"/>
      <c r="GA835" s="4" t="s">
        <v>3</v>
      </c>
      <c r="GB835" s="4"/>
      <c r="GC835" s="4"/>
      <c r="GD835" s="4">
        <v>1</v>
      </c>
      <c r="GE835" s="4"/>
      <c r="GF835" s="4">
        <v>1612197379</v>
      </c>
      <c r="GG835" s="4">
        <v>2</v>
      </c>
      <c r="GH835" s="4">
        <v>1</v>
      </c>
      <c r="GI835" s="4">
        <v>2</v>
      </c>
      <c r="GJ835" s="4">
        <v>0</v>
      </c>
      <c r="GK835" s="4">
        <v>0</v>
      </c>
      <c r="GL835" s="4">
        <f t="shared" si="1048"/>
        <v>0</v>
      </c>
      <c r="GM835" s="4">
        <f t="shared" si="1049"/>
        <v>307.05</v>
      </c>
      <c r="GN835" s="4">
        <f t="shared" si="1050"/>
        <v>0</v>
      </c>
      <c r="GO835" s="4">
        <f t="shared" si="1051"/>
        <v>307.05</v>
      </c>
      <c r="GP835" s="4">
        <f t="shared" si="1052"/>
        <v>0</v>
      </c>
      <c r="GQ835" s="4"/>
      <c r="GR835" s="4">
        <v>0</v>
      </c>
      <c r="GS835" s="4">
        <v>0</v>
      </c>
      <c r="GT835" s="4">
        <v>0</v>
      </c>
      <c r="GU835" s="4" t="s">
        <v>3</v>
      </c>
      <c r="GV835" s="4">
        <f t="shared" si="1053"/>
        <v>0</v>
      </c>
      <c r="GW835" s="4">
        <v>1</v>
      </c>
      <c r="GX835" s="4">
        <f t="shared" si="1054"/>
        <v>0</v>
      </c>
      <c r="GY835" s="4"/>
      <c r="GZ835" s="4"/>
      <c r="HA835" s="4">
        <v>0</v>
      </c>
      <c r="HB835" s="4">
        <v>0</v>
      </c>
      <c r="HC835" s="4">
        <f t="shared" si="1055"/>
        <v>0</v>
      </c>
      <c r="HD835" s="4"/>
      <c r="HE835" s="4" t="s">
        <v>3</v>
      </c>
      <c r="HF835" s="4" t="s">
        <v>3</v>
      </c>
      <c r="HG835" s="4"/>
      <c r="HH835" s="4"/>
      <c r="HI835" s="4"/>
      <c r="HJ835" s="4"/>
      <c r="HK835" s="4"/>
      <c r="HL835" s="4"/>
      <c r="HM835" s="4" t="s">
        <v>3</v>
      </c>
      <c r="HN835" s="4" t="s">
        <v>3</v>
      </c>
      <c r="HO835" s="4" t="s">
        <v>3</v>
      </c>
      <c r="HP835" s="4" t="s">
        <v>3</v>
      </c>
      <c r="HQ835" s="4" t="s">
        <v>3</v>
      </c>
      <c r="HR835" s="4"/>
      <c r="HS835" s="4">
        <v>0</v>
      </c>
      <c r="HT835" s="4"/>
      <c r="HU835" s="4"/>
      <c r="HV835" s="4"/>
      <c r="HW835" s="4"/>
      <c r="HX835" s="4"/>
      <c r="HY835" s="4"/>
      <c r="HZ835" s="4"/>
      <c r="IA835" s="4"/>
      <c r="IB835" s="4"/>
      <c r="IC835" s="4"/>
      <c r="ID835" s="4"/>
      <c r="IE835" s="4"/>
      <c r="IF835" s="4"/>
      <c r="IG835" s="4"/>
      <c r="IH835" s="4"/>
      <c r="II835" s="4"/>
      <c r="IJ835" s="4"/>
      <c r="IK835" s="4">
        <v>0</v>
      </c>
      <c r="IL835" s="4"/>
      <c r="IM835" s="4"/>
      <c r="IN835" s="4"/>
      <c r="IO835" s="4"/>
      <c r="IP835" s="4"/>
      <c r="IQ835" s="4"/>
      <c r="IR835" s="4"/>
      <c r="IS835" s="4"/>
      <c r="IT835" s="4"/>
      <c r="IU835" s="4"/>
    </row>
    <row r="836" spans="1:255" x14ac:dyDescent="0.25">
      <c r="A836" s="3">
        <v>17</v>
      </c>
      <c r="B836" s="3">
        <v>1</v>
      </c>
      <c r="C836" s="3"/>
      <c r="D836" s="3"/>
      <c r="E836" s="3" t="s">
        <v>1054</v>
      </c>
      <c r="F836" s="3" t="s">
        <v>1055</v>
      </c>
      <c r="G836" s="3" t="s">
        <v>1056</v>
      </c>
      <c r="H836" s="3" t="s">
        <v>40</v>
      </c>
      <c r="I836" s="3">
        <f>ROUND(208/100,9)</f>
        <v>2.08</v>
      </c>
      <c r="J836" s="3">
        <v>0</v>
      </c>
      <c r="K836" s="3">
        <f>ROUND(208/100,9)</f>
        <v>2.08</v>
      </c>
      <c r="L836" s="3"/>
      <c r="M836" s="3"/>
      <c r="N836" s="3"/>
      <c r="O836" s="3">
        <f t="shared" si="1031"/>
        <v>106.23</v>
      </c>
      <c r="P836" s="3">
        <f t="shared" si="1032"/>
        <v>106.23</v>
      </c>
      <c r="Q836" s="3">
        <f t="shared" si="1056"/>
        <v>0</v>
      </c>
      <c r="R836" s="3">
        <f t="shared" si="1057"/>
        <v>0</v>
      </c>
      <c r="S836" s="3">
        <f t="shared" si="1033"/>
        <v>0</v>
      </c>
      <c r="T836" s="3">
        <f t="shared" si="1034"/>
        <v>0</v>
      </c>
      <c r="U836" s="3">
        <f t="shared" si="1035"/>
        <v>0</v>
      </c>
      <c r="V836" s="3">
        <f t="shared" si="1036"/>
        <v>0</v>
      </c>
      <c r="W836" s="3">
        <f t="shared" si="1037"/>
        <v>0</v>
      </c>
      <c r="X836" s="3">
        <f t="shared" si="1058"/>
        <v>0</v>
      </c>
      <c r="Y836" s="3">
        <f t="shared" si="1059"/>
        <v>0</v>
      </c>
      <c r="Z836" s="3"/>
      <c r="AA836" s="3">
        <v>54971259</v>
      </c>
      <c r="AB836" s="3">
        <f t="shared" si="1038"/>
        <v>51.07</v>
      </c>
      <c r="AC836" s="3">
        <f t="shared" si="1060"/>
        <v>51.07</v>
      </c>
      <c r="AD836" s="3">
        <f t="shared" si="1061"/>
        <v>0</v>
      </c>
      <c r="AE836" s="3">
        <f t="shared" si="1062"/>
        <v>0</v>
      </c>
      <c r="AF836" s="3">
        <f t="shared" si="1063"/>
        <v>0</v>
      </c>
      <c r="AG836" s="3">
        <f t="shared" si="1039"/>
        <v>0</v>
      </c>
      <c r="AH836" s="3">
        <f t="shared" si="1064"/>
        <v>0</v>
      </c>
      <c r="AI836" s="3">
        <f t="shared" si="1065"/>
        <v>0</v>
      </c>
      <c r="AJ836" s="3">
        <f t="shared" si="1040"/>
        <v>0</v>
      </c>
      <c r="AK836" s="3">
        <v>51.07</v>
      </c>
      <c r="AL836" s="3">
        <v>51.07</v>
      </c>
      <c r="AM836" s="3">
        <v>0</v>
      </c>
      <c r="AN836" s="3">
        <v>0</v>
      </c>
      <c r="AO836" s="3">
        <v>0</v>
      </c>
      <c r="AP836" s="3">
        <v>0</v>
      </c>
      <c r="AQ836" s="3">
        <v>0</v>
      </c>
      <c r="AR836" s="3">
        <v>0</v>
      </c>
      <c r="AS836" s="3">
        <v>0</v>
      </c>
      <c r="AT836" s="3">
        <v>0</v>
      </c>
      <c r="AU836" s="3">
        <v>0</v>
      </c>
      <c r="AV836" s="3">
        <v>1</v>
      </c>
      <c r="AW836" s="3">
        <v>1</v>
      </c>
      <c r="AX836" s="3"/>
      <c r="AY836" s="3"/>
      <c r="AZ836" s="3">
        <v>1</v>
      </c>
      <c r="BA836" s="3">
        <v>1</v>
      </c>
      <c r="BB836" s="3">
        <v>1</v>
      </c>
      <c r="BC836" s="3">
        <v>1</v>
      </c>
      <c r="BD836" s="3" t="s">
        <v>3</v>
      </c>
      <c r="BE836" s="3" t="s">
        <v>3</v>
      </c>
      <c r="BF836" s="3" t="s">
        <v>3</v>
      </c>
      <c r="BG836" s="3" t="s">
        <v>3</v>
      </c>
      <c r="BH836" s="3">
        <v>3</v>
      </c>
      <c r="BI836" s="3">
        <v>2</v>
      </c>
      <c r="BJ836" s="3" t="s">
        <v>1057</v>
      </c>
      <c r="BK836" s="3"/>
      <c r="BL836" s="3"/>
      <c r="BM836" s="3">
        <v>1617</v>
      </c>
      <c r="BN836" s="3">
        <v>0</v>
      </c>
      <c r="BO836" s="3" t="s">
        <v>3</v>
      </c>
      <c r="BP836" s="3">
        <v>0</v>
      </c>
      <c r="BQ836" s="3">
        <v>200</v>
      </c>
      <c r="BR836" s="3">
        <v>0</v>
      </c>
      <c r="BS836" s="3">
        <v>1</v>
      </c>
      <c r="BT836" s="3">
        <v>1</v>
      </c>
      <c r="BU836" s="3">
        <v>1</v>
      </c>
      <c r="BV836" s="3">
        <v>1</v>
      </c>
      <c r="BW836" s="3">
        <v>1</v>
      </c>
      <c r="BX836" s="3">
        <v>1</v>
      </c>
      <c r="BY836" s="3" t="s">
        <v>3</v>
      </c>
      <c r="BZ836" s="3">
        <v>0</v>
      </c>
      <c r="CA836" s="3">
        <v>0</v>
      </c>
      <c r="CB836" s="3" t="s">
        <v>3</v>
      </c>
      <c r="CC836" s="3"/>
      <c r="CD836" s="3"/>
      <c r="CE836" s="3">
        <v>1566</v>
      </c>
      <c r="CF836" s="3">
        <v>0</v>
      </c>
      <c r="CG836" s="3">
        <v>0</v>
      </c>
      <c r="CH836" s="3"/>
      <c r="CI836" s="3"/>
      <c r="CJ836" s="3"/>
      <c r="CK836" s="3"/>
      <c r="CL836" s="3"/>
      <c r="CM836" s="3">
        <v>0</v>
      </c>
      <c r="CN836" s="3" t="s">
        <v>3</v>
      </c>
      <c r="CO836" s="3">
        <v>0</v>
      </c>
      <c r="CP836" s="3">
        <f t="shared" si="1041"/>
        <v>106.23</v>
      </c>
      <c r="CQ836" s="3">
        <f t="shared" si="1042"/>
        <v>51.07</v>
      </c>
      <c r="CR836" s="3">
        <f t="shared" si="1066"/>
        <v>0</v>
      </c>
      <c r="CS836" s="3">
        <f t="shared" si="1067"/>
        <v>0</v>
      </c>
      <c r="CT836" s="3">
        <f t="shared" si="1043"/>
        <v>0</v>
      </c>
      <c r="CU836" s="3">
        <f t="shared" si="1044"/>
        <v>0</v>
      </c>
      <c r="CV836" s="3">
        <f t="shared" si="1045"/>
        <v>0</v>
      </c>
      <c r="CW836" s="3">
        <f t="shared" si="1046"/>
        <v>0</v>
      </c>
      <c r="CX836" s="3">
        <f t="shared" si="1047"/>
        <v>0</v>
      </c>
      <c r="CY836" s="3">
        <f t="shared" si="1068"/>
        <v>0</v>
      </c>
      <c r="CZ836" s="3">
        <f t="shared" si="1069"/>
        <v>0</v>
      </c>
      <c r="DA836" s="3"/>
      <c r="DB836" s="3"/>
      <c r="DC836" s="3" t="s">
        <v>3</v>
      </c>
      <c r="DD836" s="3" t="s">
        <v>3</v>
      </c>
      <c r="DE836" s="3" t="s">
        <v>3</v>
      </c>
      <c r="DF836" s="3" t="s">
        <v>3</v>
      </c>
      <c r="DG836" s="3" t="s">
        <v>3</v>
      </c>
      <c r="DH836" s="3" t="s">
        <v>3</v>
      </c>
      <c r="DI836" s="3" t="s">
        <v>3</v>
      </c>
      <c r="DJ836" s="3" t="s">
        <v>3</v>
      </c>
      <c r="DK836" s="3" t="s">
        <v>3</v>
      </c>
      <c r="DL836" s="3" t="s">
        <v>3</v>
      </c>
      <c r="DM836" s="3" t="s">
        <v>3</v>
      </c>
      <c r="DN836" s="3">
        <v>0</v>
      </c>
      <c r="DO836" s="3">
        <v>0</v>
      </c>
      <c r="DP836" s="3">
        <v>1</v>
      </c>
      <c r="DQ836" s="3">
        <v>1</v>
      </c>
      <c r="DR836" s="3"/>
      <c r="DS836" s="3"/>
      <c r="DT836" s="3"/>
      <c r="DU836" s="3">
        <v>1010</v>
      </c>
      <c r="DV836" s="3" t="s">
        <v>40</v>
      </c>
      <c r="DW836" s="3" t="s">
        <v>40</v>
      </c>
      <c r="DX836" s="3">
        <v>100</v>
      </c>
      <c r="DY836" s="3"/>
      <c r="DZ836" s="3" t="s">
        <v>3</v>
      </c>
      <c r="EA836" s="3" t="s">
        <v>3</v>
      </c>
      <c r="EB836" s="3" t="s">
        <v>3</v>
      </c>
      <c r="EC836" s="3" t="s">
        <v>3</v>
      </c>
      <c r="ED836" s="3"/>
      <c r="EE836" s="3">
        <v>57042986</v>
      </c>
      <c r="EF836" s="3">
        <v>200</v>
      </c>
      <c r="EG836" s="3" t="s">
        <v>903</v>
      </c>
      <c r="EH836" s="3">
        <v>0</v>
      </c>
      <c r="EI836" s="3" t="s">
        <v>3</v>
      </c>
      <c r="EJ836" s="3">
        <v>1</v>
      </c>
      <c r="EK836" s="3">
        <v>1617</v>
      </c>
      <c r="EL836" s="3" t="s">
        <v>904</v>
      </c>
      <c r="EM836" s="3" t="s">
        <v>905</v>
      </c>
      <c r="EN836" s="3"/>
      <c r="EO836" s="3" t="s">
        <v>3</v>
      </c>
      <c r="EP836" s="3"/>
      <c r="EQ836" s="3">
        <v>0</v>
      </c>
      <c r="ER836" s="3">
        <v>51.07</v>
      </c>
      <c r="ES836" s="3">
        <v>51.07</v>
      </c>
      <c r="ET836" s="3">
        <v>0</v>
      </c>
      <c r="EU836" s="3">
        <v>0</v>
      </c>
      <c r="EV836" s="3">
        <v>0</v>
      </c>
      <c r="EW836" s="3">
        <v>0</v>
      </c>
      <c r="EX836" s="3">
        <v>0</v>
      </c>
      <c r="EY836" s="3">
        <v>0</v>
      </c>
      <c r="EZ836" s="3"/>
      <c r="FA836" s="3"/>
      <c r="FB836" s="3"/>
      <c r="FC836" s="3"/>
      <c r="FD836" s="3"/>
      <c r="FE836" s="3"/>
      <c r="FF836" s="3"/>
      <c r="FG836" s="3"/>
      <c r="FH836" s="3"/>
      <c r="FI836" s="3"/>
      <c r="FJ836" s="3"/>
      <c r="FK836" s="3"/>
      <c r="FL836" s="3"/>
      <c r="FM836" s="3"/>
      <c r="FN836" s="3"/>
      <c r="FO836" s="3"/>
      <c r="FP836" s="3"/>
      <c r="FQ836" s="3">
        <v>0</v>
      </c>
      <c r="FR836" s="3">
        <v>0</v>
      </c>
      <c r="FS836" s="3">
        <v>0</v>
      </c>
      <c r="FT836" s="3"/>
      <c r="FU836" s="3"/>
      <c r="FV836" s="3"/>
      <c r="FW836" s="3"/>
      <c r="FX836" s="3">
        <v>0</v>
      </c>
      <c r="FY836" s="3">
        <v>0</v>
      </c>
      <c r="FZ836" s="3"/>
      <c r="GA836" s="3" t="s">
        <v>3</v>
      </c>
      <c r="GB836" s="3"/>
      <c r="GC836" s="3"/>
      <c r="GD836" s="3">
        <v>1</v>
      </c>
      <c r="GE836" s="3"/>
      <c r="GF836" s="3">
        <v>1098091757</v>
      </c>
      <c r="GG836" s="3">
        <v>2</v>
      </c>
      <c r="GH836" s="3">
        <v>1</v>
      </c>
      <c r="GI836" s="3">
        <v>-2</v>
      </c>
      <c r="GJ836" s="3">
        <v>0</v>
      </c>
      <c r="GK836" s="3">
        <v>0</v>
      </c>
      <c r="GL836" s="3">
        <f t="shared" si="1048"/>
        <v>0</v>
      </c>
      <c r="GM836" s="3">
        <f t="shared" si="1049"/>
        <v>106.23</v>
      </c>
      <c r="GN836" s="3">
        <f t="shared" si="1050"/>
        <v>0</v>
      </c>
      <c r="GO836" s="3">
        <f t="shared" si="1051"/>
        <v>106.23</v>
      </c>
      <c r="GP836" s="3">
        <f t="shared" si="1052"/>
        <v>0</v>
      </c>
      <c r="GQ836" s="3"/>
      <c r="GR836" s="3">
        <v>0</v>
      </c>
      <c r="GS836" s="3">
        <v>3</v>
      </c>
      <c r="GT836" s="3">
        <v>0</v>
      </c>
      <c r="GU836" s="3" t="s">
        <v>3</v>
      </c>
      <c r="GV836" s="3">
        <f t="shared" si="1053"/>
        <v>0</v>
      </c>
      <c r="GW836" s="3">
        <v>1</v>
      </c>
      <c r="GX836" s="3">
        <f t="shared" si="1054"/>
        <v>0</v>
      </c>
      <c r="GY836" s="3"/>
      <c r="GZ836" s="3"/>
      <c r="HA836" s="3">
        <v>0</v>
      </c>
      <c r="HB836" s="3">
        <v>0</v>
      </c>
      <c r="HC836" s="3">
        <f t="shared" si="1055"/>
        <v>0</v>
      </c>
      <c r="HD836" s="3"/>
      <c r="HE836" s="3" t="s">
        <v>3</v>
      </c>
      <c r="HF836" s="3" t="s">
        <v>3</v>
      </c>
      <c r="HG836" s="3"/>
      <c r="HH836" s="3"/>
      <c r="HI836" s="3"/>
      <c r="HJ836" s="3"/>
      <c r="HK836" s="3"/>
      <c r="HL836" s="3"/>
      <c r="HM836" s="3" t="s">
        <v>3</v>
      </c>
      <c r="HN836" s="3" t="s">
        <v>3</v>
      </c>
      <c r="HO836" s="3" t="s">
        <v>3</v>
      </c>
      <c r="HP836" s="3" t="s">
        <v>3</v>
      </c>
      <c r="HQ836" s="3" t="s">
        <v>3</v>
      </c>
      <c r="HR836" s="3"/>
      <c r="HS836" s="3">
        <v>0</v>
      </c>
      <c r="HT836" s="3"/>
      <c r="HU836" s="3"/>
      <c r="HV836" s="3"/>
      <c r="HW836" s="3"/>
      <c r="HX836" s="3"/>
      <c r="HY836" s="3"/>
      <c r="HZ836" s="3"/>
      <c r="IA836" s="3"/>
      <c r="IB836" s="3"/>
      <c r="IC836" s="3"/>
      <c r="ID836" s="3"/>
      <c r="IE836" s="3"/>
      <c r="IF836" s="3"/>
      <c r="IG836" s="3"/>
      <c r="IH836" s="3"/>
      <c r="II836" s="3"/>
      <c r="IJ836" s="3"/>
      <c r="IK836" s="3">
        <v>0</v>
      </c>
      <c r="IL836" s="3"/>
      <c r="IM836" s="3"/>
      <c r="IN836" s="3"/>
      <c r="IO836" s="3"/>
      <c r="IP836" s="3"/>
      <c r="IQ836" s="3"/>
      <c r="IR836" s="3"/>
      <c r="IS836" s="3"/>
      <c r="IT836" s="3"/>
      <c r="IU836" s="3"/>
    </row>
    <row r="837" spans="1:255" x14ac:dyDescent="0.25">
      <c r="A837" s="4">
        <v>17</v>
      </c>
      <c r="B837" s="4">
        <v>1</v>
      </c>
      <c r="C837" s="4"/>
      <c r="D837" s="4"/>
      <c r="E837" s="4" t="s">
        <v>1054</v>
      </c>
      <c r="F837" s="4" t="s">
        <v>1055</v>
      </c>
      <c r="G837" s="4" t="s">
        <v>1056</v>
      </c>
      <c r="H837" s="4" t="s">
        <v>40</v>
      </c>
      <c r="I837" s="4">
        <f>ROUND(208/100,9)</f>
        <v>2.08</v>
      </c>
      <c r="J837" s="4">
        <v>0</v>
      </c>
      <c r="K837" s="4">
        <f>ROUND(208/100,9)</f>
        <v>2.08</v>
      </c>
      <c r="L837" s="4"/>
      <c r="M837" s="4"/>
      <c r="N837" s="4"/>
      <c r="O837" s="4">
        <f t="shared" si="1031"/>
        <v>1049.55</v>
      </c>
      <c r="P837" s="4">
        <f t="shared" si="1032"/>
        <v>1049.55</v>
      </c>
      <c r="Q837" s="4">
        <f t="shared" si="1056"/>
        <v>0</v>
      </c>
      <c r="R837" s="4">
        <f t="shared" si="1057"/>
        <v>0</v>
      </c>
      <c r="S837" s="4">
        <f t="shared" si="1033"/>
        <v>0</v>
      </c>
      <c r="T837" s="4">
        <f t="shared" si="1034"/>
        <v>0</v>
      </c>
      <c r="U837" s="4">
        <f t="shared" si="1035"/>
        <v>0</v>
      </c>
      <c r="V837" s="4">
        <f t="shared" si="1036"/>
        <v>0</v>
      </c>
      <c r="W837" s="4">
        <f t="shared" si="1037"/>
        <v>0</v>
      </c>
      <c r="X837" s="4">
        <f t="shared" si="1058"/>
        <v>0</v>
      </c>
      <c r="Y837" s="4">
        <f t="shared" si="1059"/>
        <v>0</v>
      </c>
      <c r="Z837" s="4"/>
      <c r="AA837" s="4">
        <v>55890823</v>
      </c>
      <c r="AB837" s="4">
        <f t="shared" si="1038"/>
        <v>51.07</v>
      </c>
      <c r="AC837" s="4">
        <f t="shared" si="1060"/>
        <v>51.07</v>
      </c>
      <c r="AD837" s="4">
        <f t="shared" si="1061"/>
        <v>0</v>
      </c>
      <c r="AE837" s="4">
        <f t="shared" si="1062"/>
        <v>0</v>
      </c>
      <c r="AF837" s="4">
        <f t="shared" si="1063"/>
        <v>0</v>
      </c>
      <c r="AG837" s="4">
        <f t="shared" si="1039"/>
        <v>0</v>
      </c>
      <c r="AH837" s="4">
        <f t="shared" si="1064"/>
        <v>0</v>
      </c>
      <c r="AI837" s="4">
        <f t="shared" si="1065"/>
        <v>0</v>
      </c>
      <c r="AJ837" s="4">
        <f t="shared" si="1040"/>
        <v>0</v>
      </c>
      <c r="AK837" s="4">
        <v>51.07</v>
      </c>
      <c r="AL837" s="4">
        <v>51.07</v>
      </c>
      <c r="AM837" s="4">
        <v>0</v>
      </c>
      <c r="AN837" s="4">
        <v>0</v>
      </c>
      <c r="AO837" s="4">
        <v>0</v>
      </c>
      <c r="AP837" s="4">
        <v>0</v>
      </c>
      <c r="AQ837" s="4">
        <v>0</v>
      </c>
      <c r="AR837" s="4">
        <v>0</v>
      </c>
      <c r="AS837" s="4">
        <v>0</v>
      </c>
      <c r="AT837" s="4">
        <v>0</v>
      </c>
      <c r="AU837" s="4">
        <v>0</v>
      </c>
      <c r="AV837" s="4">
        <v>1</v>
      </c>
      <c r="AW837" s="4">
        <v>1</v>
      </c>
      <c r="AX837" s="4"/>
      <c r="AY837" s="4"/>
      <c r="AZ837" s="4">
        <v>1</v>
      </c>
      <c r="BA837" s="4">
        <v>1</v>
      </c>
      <c r="BB837" s="4">
        <v>1</v>
      </c>
      <c r="BC837" s="4">
        <v>9.8800000000000008</v>
      </c>
      <c r="BD837" s="4" t="s">
        <v>3</v>
      </c>
      <c r="BE837" s="4" t="s">
        <v>3</v>
      </c>
      <c r="BF837" s="4" t="s">
        <v>3</v>
      </c>
      <c r="BG837" s="4" t="s">
        <v>3</v>
      </c>
      <c r="BH837" s="4">
        <v>3</v>
      </c>
      <c r="BI837" s="4">
        <v>2</v>
      </c>
      <c r="BJ837" s="4" t="s">
        <v>1057</v>
      </c>
      <c r="BK837" s="4"/>
      <c r="BL837" s="4"/>
      <c r="BM837" s="4">
        <v>1617</v>
      </c>
      <c r="BN837" s="4">
        <v>0</v>
      </c>
      <c r="BO837" s="4" t="s">
        <v>1055</v>
      </c>
      <c r="BP837" s="4">
        <v>1</v>
      </c>
      <c r="BQ837" s="4">
        <v>200</v>
      </c>
      <c r="BR837" s="4">
        <v>0</v>
      </c>
      <c r="BS837" s="4">
        <v>1</v>
      </c>
      <c r="BT837" s="4">
        <v>1</v>
      </c>
      <c r="BU837" s="4">
        <v>1</v>
      </c>
      <c r="BV837" s="4">
        <v>1</v>
      </c>
      <c r="BW837" s="4">
        <v>1</v>
      </c>
      <c r="BX837" s="4">
        <v>1</v>
      </c>
      <c r="BY837" s="4" t="s">
        <v>3</v>
      </c>
      <c r="BZ837" s="4">
        <v>0</v>
      </c>
      <c r="CA837" s="4">
        <v>0</v>
      </c>
      <c r="CB837" s="4" t="s">
        <v>3</v>
      </c>
      <c r="CC837" s="4"/>
      <c r="CD837" s="4"/>
      <c r="CE837" s="4">
        <v>1566</v>
      </c>
      <c r="CF837" s="4">
        <v>0</v>
      </c>
      <c r="CG837" s="4">
        <v>0</v>
      </c>
      <c r="CH837" s="4"/>
      <c r="CI837" s="4"/>
      <c r="CJ837" s="4"/>
      <c r="CK837" s="4"/>
      <c r="CL837" s="4"/>
      <c r="CM837" s="4">
        <v>0</v>
      </c>
      <c r="CN837" s="4" t="s">
        <v>3</v>
      </c>
      <c r="CO837" s="4">
        <v>0</v>
      </c>
      <c r="CP837" s="4">
        <f t="shared" si="1041"/>
        <v>1049.55</v>
      </c>
      <c r="CQ837" s="4">
        <f t="shared" si="1042"/>
        <v>504.57</v>
      </c>
      <c r="CR837" s="4">
        <f t="shared" si="1066"/>
        <v>0</v>
      </c>
      <c r="CS837" s="4">
        <f t="shared" si="1067"/>
        <v>0</v>
      </c>
      <c r="CT837" s="4">
        <f t="shared" si="1043"/>
        <v>0</v>
      </c>
      <c r="CU837" s="4">
        <f t="shared" si="1044"/>
        <v>0</v>
      </c>
      <c r="CV837" s="4">
        <f t="shared" si="1045"/>
        <v>0</v>
      </c>
      <c r="CW837" s="4">
        <f t="shared" si="1046"/>
        <v>0</v>
      </c>
      <c r="CX837" s="4">
        <f t="shared" si="1047"/>
        <v>0</v>
      </c>
      <c r="CY837" s="4">
        <f t="shared" si="1068"/>
        <v>0</v>
      </c>
      <c r="CZ837" s="4">
        <f t="shared" si="1069"/>
        <v>0</v>
      </c>
      <c r="DA837" s="4"/>
      <c r="DB837" s="4"/>
      <c r="DC837" s="4" t="s">
        <v>3</v>
      </c>
      <c r="DD837" s="4" t="s">
        <v>3</v>
      </c>
      <c r="DE837" s="4" t="s">
        <v>3</v>
      </c>
      <c r="DF837" s="4" t="s">
        <v>3</v>
      </c>
      <c r="DG837" s="4" t="s">
        <v>3</v>
      </c>
      <c r="DH837" s="4" t="s">
        <v>3</v>
      </c>
      <c r="DI837" s="4" t="s">
        <v>3</v>
      </c>
      <c r="DJ837" s="4" t="s">
        <v>3</v>
      </c>
      <c r="DK837" s="4" t="s">
        <v>3</v>
      </c>
      <c r="DL837" s="4" t="s">
        <v>3</v>
      </c>
      <c r="DM837" s="4" t="s">
        <v>3</v>
      </c>
      <c r="DN837" s="4">
        <v>0</v>
      </c>
      <c r="DO837" s="4">
        <v>0</v>
      </c>
      <c r="DP837" s="4">
        <v>1</v>
      </c>
      <c r="DQ837" s="4">
        <v>1</v>
      </c>
      <c r="DR837" s="4"/>
      <c r="DS837" s="4"/>
      <c r="DT837" s="4"/>
      <c r="DU837" s="4">
        <v>1010</v>
      </c>
      <c r="DV837" s="4" t="s">
        <v>40</v>
      </c>
      <c r="DW837" s="4" t="s">
        <v>40</v>
      </c>
      <c r="DX837" s="4">
        <v>100</v>
      </c>
      <c r="DY837" s="4"/>
      <c r="DZ837" s="4" t="s">
        <v>3</v>
      </c>
      <c r="EA837" s="4" t="s">
        <v>3</v>
      </c>
      <c r="EB837" s="4" t="s">
        <v>3</v>
      </c>
      <c r="EC837" s="4" t="s">
        <v>3</v>
      </c>
      <c r="ED837" s="4"/>
      <c r="EE837" s="4">
        <v>57042986</v>
      </c>
      <c r="EF837" s="4">
        <v>200</v>
      </c>
      <c r="EG837" s="4" t="s">
        <v>903</v>
      </c>
      <c r="EH837" s="4">
        <v>0</v>
      </c>
      <c r="EI837" s="4" t="s">
        <v>3</v>
      </c>
      <c r="EJ837" s="4">
        <v>1</v>
      </c>
      <c r="EK837" s="4">
        <v>1617</v>
      </c>
      <c r="EL837" s="4" t="s">
        <v>904</v>
      </c>
      <c r="EM837" s="4" t="s">
        <v>905</v>
      </c>
      <c r="EN837" s="4"/>
      <c r="EO837" s="4" t="s">
        <v>3</v>
      </c>
      <c r="EP837" s="4"/>
      <c r="EQ837" s="4">
        <v>0</v>
      </c>
      <c r="ER837" s="4">
        <v>51.07</v>
      </c>
      <c r="ES837" s="4">
        <v>51.07</v>
      </c>
      <c r="ET837" s="4">
        <v>0</v>
      </c>
      <c r="EU837" s="4">
        <v>0</v>
      </c>
      <c r="EV837" s="4">
        <v>0</v>
      </c>
      <c r="EW837" s="4">
        <v>0</v>
      </c>
      <c r="EX837" s="4">
        <v>0</v>
      </c>
      <c r="EY837" s="4">
        <v>0</v>
      </c>
      <c r="EZ837" s="4"/>
      <c r="FA837" s="4"/>
      <c r="FB837" s="4"/>
      <c r="FC837" s="4"/>
      <c r="FD837" s="4"/>
      <c r="FE837" s="4"/>
      <c r="FF837" s="4"/>
      <c r="FG837" s="4"/>
      <c r="FH837" s="4"/>
      <c r="FI837" s="4"/>
      <c r="FJ837" s="4"/>
      <c r="FK837" s="4"/>
      <c r="FL837" s="4"/>
      <c r="FM837" s="4"/>
      <c r="FN837" s="4"/>
      <c r="FO837" s="4"/>
      <c r="FP837" s="4"/>
      <c r="FQ837" s="4">
        <v>0</v>
      </c>
      <c r="FR837" s="4">
        <v>0</v>
      </c>
      <c r="FS837" s="4">
        <v>0</v>
      </c>
      <c r="FT837" s="4"/>
      <c r="FU837" s="4"/>
      <c r="FV837" s="4"/>
      <c r="FW837" s="4"/>
      <c r="FX837" s="4">
        <v>0</v>
      </c>
      <c r="FY837" s="4">
        <v>0</v>
      </c>
      <c r="FZ837" s="4"/>
      <c r="GA837" s="4" t="s">
        <v>3</v>
      </c>
      <c r="GB837" s="4"/>
      <c r="GC837" s="4"/>
      <c r="GD837" s="4">
        <v>1</v>
      </c>
      <c r="GE837" s="4"/>
      <c r="GF837" s="4">
        <v>1098091757</v>
      </c>
      <c r="GG837" s="4">
        <v>2</v>
      </c>
      <c r="GH837" s="4">
        <v>1</v>
      </c>
      <c r="GI837" s="4">
        <v>2</v>
      </c>
      <c r="GJ837" s="4">
        <v>0</v>
      </c>
      <c r="GK837" s="4">
        <v>0</v>
      </c>
      <c r="GL837" s="4">
        <f t="shared" si="1048"/>
        <v>0</v>
      </c>
      <c r="GM837" s="4">
        <f t="shared" si="1049"/>
        <v>1049.55</v>
      </c>
      <c r="GN837" s="4">
        <f t="shared" si="1050"/>
        <v>0</v>
      </c>
      <c r="GO837" s="4">
        <f t="shared" si="1051"/>
        <v>1049.55</v>
      </c>
      <c r="GP837" s="4">
        <f t="shared" si="1052"/>
        <v>0</v>
      </c>
      <c r="GQ837" s="4"/>
      <c r="GR837" s="4">
        <v>0</v>
      </c>
      <c r="GS837" s="4">
        <v>0</v>
      </c>
      <c r="GT837" s="4">
        <v>0</v>
      </c>
      <c r="GU837" s="4" t="s">
        <v>3</v>
      </c>
      <c r="GV837" s="4">
        <f t="shared" si="1053"/>
        <v>0</v>
      </c>
      <c r="GW837" s="4">
        <v>1</v>
      </c>
      <c r="GX837" s="4">
        <f t="shared" si="1054"/>
        <v>0</v>
      </c>
      <c r="GY837" s="4"/>
      <c r="GZ837" s="4"/>
      <c r="HA837" s="4">
        <v>0</v>
      </c>
      <c r="HB837" s="4">
        <v>0</v>
      </c>
      <c r="HC837" s="4">
        <f t="shared" si="1055"/>
        <v>0</v>
      </c>
      <c r="HD837" s="4"/>
      <c r="HE837" s="4" t="s">
        <v>3</v>
      </c>
      <c r="HF837" s="4" t="s">
        <v>3</v>
      </c>
      <c r="HG837" s="4"/>
      <c r="HH837" s="4"/>
      <c r="HI837" s="4"/>
      <c r="HJ837" s="4"/>
      <c r="HK837" s="4"/>
      <c r="HL837" s="4"/>
      <c r="HM837" s="4" t="s">
        <v>3</v>
      </c>
      <c r="HN837" s="4" t="s">
        <v>3</v>
      </c>
      <c r="HO837" s="4" t="s">
        <v>3</v>
      </c>
      <c r="HP837" s="4" t="s">
        <v>3</v>
      </c>
      <c r="HQ837" s="4" t="s">
        <v>3</v>
      </c>
      <c r="HR837" s="4"/>
      <c r="HS837" s="4">
        <v>0</v>
      </c>
      <c r="HT837" s="4"/>
      <c r="HU837" s="4"/>
      <c r="HV837" s="4"/>
      <c r="HW837" s="4"/>
      <c r="HX837" s="4"/>
      <c r="HY837" s="4"/>
      <c r="HZ837" s="4"/>
      <c r="IA837" s="4"/>
      <c r="IB837" s="4"/>
      <c r="IC837" s="4"/>
      <c r="ID837" s="4"/>
      <c r="IE837" s="4"/>
      <c r="IF837" s="4"/>
      <c r="IG837" s="4"/>
      <c r="IH837" s="4"/>
      <c r="II837" s="4"/>
      <c r="IJ837" s="4"/>
      <c r="IK837" s="4">
        <v>0</v>
      </c>
      <c r="IL837" s="4"/>
      <c r="IM837" s="4"/>
      <c r="IN837" s="4"/>
      <c r="IO837" s="4"/>
      <c r="IP837" s="4"/>
      <c r="IQ837" s="4"/>
      <c r="IR837" s="4"/>
      <c r="IS837" s="4"/>
      <c r="IT837" s="4"/>
      <c r="IU837" s="4"/>
    </row>
    <row r="838" spans="1:255" x14ac:dyDescent="0.25">
      <c r="A838" s="3">
        <v>17</v>
      </c>
      <c r="B838" s="3">
        <v>1</v>
      </c>
      <c r="C838" s="3"/>
      <c r="D838" s="3"/>
      <c r="E838" s="3" t="s">
        <v>1058</v>
      </c>
      <c r="F838" s="3" t="s">
        <v>1059</v>
      </c>
      <c r="G838" s="3" t="s">
        <v>1060</v>
      </c>
      <c r="H838" s="3" t="s">
        <v>40</v>
      </c>
      <c r="I838" s="3">
        <f t="shared" ref="I838:I843" si="1070">ROUND(104/100,9)</f>
        <v>1.04</v>
      </c>
      <c r="J838" s="3">
        <v>0</v>
      </c>
      <c r="K838" s="3">
        <f t="shared" ref="K838:K843" si="1071">ROUND(104/100,9)</f>
        <v>1.04</v>
      </c>
      <c r="L838" s="3"/>
      <c r="M838" s="3"/>
      <c r="N838" s="3"/>
      <c r="O838" s="3">
        <f t="shared" si="1031"/>
        <v>13.02</v>
      </c>
      <c r="P838" s="3">
        <f t="shared" si="1032"/>
        <v>13.02</v>
      </c>
      <c r="Q838" s="3">
        <f t="shared" si="1056"/>
        <v>0</v>
      </c>
      <c r="R838" s="3">
        <f t="shared" si="1057"/>
        <v>0</v>
      </c>
      <c r="S838" s="3">
        <f t="shared" si="1033"/>
        <v>0</v>
      </c>
      <c r="T838" s="3">
        <f t="shared" si="1034"/>
        <v>0</v>
      </c>
      <c r="U838" s="3">
        <f t="shared" si="1035"/>
        <v>0</v>
      </c>
      <c r="V838" s="3">
        <f t="shared" si="1036"/>
        <v>0</v>
      </c>
      <c r="W838" s="3">
        <f t="shared" si="1037"/>
        <v>0</v>
      </c>
      <c r="X838" s="3">
        <f t="shared" si="1058"/>
        <v>0</v>
      </c>
      <c r="Y838" s="3">
        <f t="shared" si="1059"/>
        <v>0</v>
      </c>
      <c r="Z838" s="3"/>
      <c r="AA838" s="3">
        <v>54971259</v>
      </c>
      <c r="AB838" s="3">
        <f t="shared" si="1038"/>
        <v>12.52</v>
      </c>
      <c r="AC838" s="3">
        <f t="shared" si="1060"/>
        <v>12.52</v>
      </c>
      <c r="AD838" s="3">
        <f t="shared" si="1061"/>
        <v>0</v>
      </c>
      <c r="AE838" s="3">
        <f t="shared" si="1062"/>
        <v>0</v>
      </c>
      <c r="AF838" s="3">
        <f t="shared" si="1063"/>
        <v>0</v>
      </c>
      <c r="AG838" s="3">
        <f t="shared" si="1039"/>
        <v>0</v>
      </c>
      <c r="AH838" s="3">
        <f t="shared" si="1064"/>
        <v>0</v>
      </c>
      <c r="AI838" s="3">
        <f t="shared" si="1065"/>
        <v>0</v>
      </c>
      <c r="AJ838" s="3">
        <f t="shared" si="1040"/>
        <v>0</v>
      </c>
      <c r="AK838" s="3">
        <v>12.52</v>
      </c>
      <c r="AL838" s="3">
        <v>12.52</v>
      </c>
      <c r="AM838" s="3">
        <v>0</v>
      </c>
      <c r="AN838" s="3">
        <v>0</v>
      </c>
      <c r="AO838" s="3">
        <v>0</v>
      </c>
      <c r="AP838" s="3">
        <v>0</v>
      </c>
      <c r="AQ838" s="3">
        <v>0</v>
      </c>
      <c r="AR838" s="3">
        <v>0</v>
      </c>
      <c r="AS838" s="3">
        <v>0</v>
      </c>
      <c r="AT838" s="3">
        <v>0</v>
      </c>
      <c r="AU838" s="3">
        <v>0</v>
      </c>
      <c r="AV838" s="3">
        <v>1</v>
      </c>
      <c r="AW838" s="3">
        <v>1</v>
      </c>
      <c r="AX838" s="3"/>
      <c r="AY838" s="3"/>
      <c r="AZ838" s="3">
        <v>1</v>
      </c>
      <c r="BA838" s="3">
        <v>1</v>
      </c>
      <c r="BB838" s="3">
        <v>1</v>
      </c>
      <c r="BC838" s="3">
        <v>1</v>
      </c>
      <c r="BD838" s="3" t="s">
        <v>3</v>
      </c>
      <c r="BE838" s="3" t="s">
        <v>3</v>
      </c>
      <c r="BF838" s="3" t="s">
        <v>3</v>
      </c>
      <c r="BG838" s="3" t="s">
        <v>3</v>
      </c>
      <c r="BH838" s="3">
        <v>3</v>
      </c>
      <c r="BI838" s="3">
        <v>2</v>
      </c>
      <c r="BJ838" s="3" t="s">
        <v>1061</v>
      </c>
      <c r="BK838" s="3"/>
      <c r="BL838" s="3"/>
      <c r="BM838" s="3">
        <v>1617</v>
      </c>
      <c r="BN838" s="3">
        <v>0</v>
      </c>
      <c r="BO838" s="3" t="s">
        <v>3</v>
      </c>
      <c r="BP838" s="3">
        <v>0</v>
      </c>
      <c r="BQ838" s="3">
        <v>200</v>
      </c>
      <c r="BR838" s="3">
        <v>0</v>
      </c>
      <c r="BS838" s="3">
        <v>1</v>
      </c>
      <c r="BT838" s="3">
        <v>1</v>
      </c>
      <c r="BU838" s="3">
        <v>1</v>
      </c>
      <c r="BV838" s="3">
        <v>1</v>
      </c>
      <c r="BW838" s="3">
        <v>1</v>
      </c>
      <c r="BX838" s="3">
        <v>1</v>
      </c>
      <c r="BY838" s="3" t="s">
        <v>3</v>
      </c>
      <c r="BZ838" s="3">
        <v>0</v>
      </c>
      <c r="CA838" s="3">
        <v>0</v>
      </c>
      <c r="CB838" s="3" t="s">
        <v>3</v>
      </c>
      <c r="CC838" s="3"/>
      <c r="CD838" s="3"/>
      <c r="CE838" s="3">
        <v>1566</v>
      </c>
      <c r="CF838" s="3">
        <v>0</v>
      </c>
      <c r="CG838" s="3">
        <v>0</v>
      </c>
      <c r="CH838" s="3"/>
      <c r="CI838" s="3"/>
      <c r="CJ838" s="3"/>
      <c r="CK838" s="3"/>
      <c r="CL838" s="3"/>
      <c r="CM838" s="3">
        <v>0</v>
      </c>
      <c r="CN838" s="3" t="s">
        <v>3</v>
      </c>
      <c r="CO838" s="3">
        <v>0</v>
      </c>
      <c r="CP838" s="3">
        <f t="shared" si="1041"/>
        <v>13.02</v>
      </c>
      <c r="CQ838" s="3">
        <f t="shared" si="1042"/>
        <v>12.52</v>
      </c>
      <c r="CR838" s="3">
        <f t="shared" si="1066"/>
        <v>0</v>
      </c>
      <c r="CS838" s="3">
        <f t="shared" si="1067"/>
        <v>0</v>
      </c>
      <c r="CT838" s="3">
        <f t="shared" si="1043"/>
        <v>0</v>
      </c>
      <c r="CU838" s="3">
        <f t="shared" si="1044"/>
        <v>0</v>
      </c>
      <c r="CV838" s="3">
        <f t="shared" si="1045"/>
        <v>0</v>
      </c>
      <c r="CW838" s="3">
        <f t="shared" si="1046"/>
        <v>0</v>
      </c>
      <c r="CX838" s="3">
        <f t="shared" si="1047"/>
        <v>0</v>
      </c>
      <c r="CY838" s="3">
        <f t="shared" si="1068"/>
        <v>0</v>
      </c>
      <c r="CZ838" s="3">
        <f t="shared" si="1069"/>
        <v>0</v>
      </c>
      <c r="DA838" s="3"/>
      <c r="DB838" s="3"/>
      <c r="DC838" s="3" t="s">
        <v>3</v>
      </c>
      <c r="DD838" s="3" t="s">
        <v>3</v>
      </c>
      <c r="DE838" s="3" t="s">
        <v>3</v>
      </c>
      <c r="DF838" s="3" t="s">
        <v>3</v>
      </c>
      <c r="DG838" s="3" t="s">
        <v>3</v>
      </c>
      <c r="DH838" s="3" t="s">
        <v>3</v>
      </c>
      <c r="DI838" s="3" t="s">
        <v>3</v>
      </c>
      <c r="DJ838" s="3" t="s">
        <v>3</v>
      </c>
      <c r="DK838" s="3" t="s">
        <v>3</v>
      </c>
      <c r="DL838" s="3" t="s">
        <v>3</v>
      </c>
      <c r="DM838" s="3" t="s">
        <v>3</v>
      </c>
      <c r="DN838" s="3">
        <v>0</v>
      </c>
      <c r="DO838" s="3">
        <v>0</v>
      </c>
      <c r="DP838" s="3">
        <v>1</v>
      </c>
      <c r="DQ838" s="3">
        <v>1</v>
      </c>
      <c r="DR838" s="3"/>
      <c r="DS838" s="3"/>
      <c r="DT838" s="3"/>
      <c r="DU838" s="3">
        <v>1010</v>
      </c>
      <c r="DV838" s="3" t="s">
        <v>40</v>
      </c>
      <c r="DW838" s="3" t="s">
        <v>40</v>
      </c>
      <c r="DX838" s="3">
        <v>100</v>
      </c>
      <c r="DY838" s="3"/>
      <c r="DZ838" s="3" t="s">
        <v>3</v>
      </c>
      <c r="EA838" s="3" t="s">
        <v>3</v>
      </c>
      <c r="EB838" s="3" t="s">
        <v>3</v>
      </c>
      <c r="EC838" s="3" t="s">
        <v>3</v>
      </c>
      <c r="ED838" s="3"/>
      <c r="EE838" s="3">
        <v>57042986</v>
      </c>
      <c r="EF838" s="3">
        <v>200</v>
      </c>
      <c r="EG838" s="3" t="s">
        <v>903</v>
      </c>
      <c r="EH838" s="3">
        <v>0</v>
      </c>
      <c r="EI838" s="3" t="s">
        <v>3</v>
      </c>
      <c r="EJ838" s="3">
        <v>1</v>
      </c>
      <c r="EK838" s="3">
        <v>1617</v>
      </c>
      <c r="EL838" s="3" t="s">
        <v>904</v>
      </c>
      <c r="EM838" s="3" t="s">
        <v>905</v>
      </c>
      <c r="EN838" s="3"/>
      <c r="EO838" s="3" t="s">
        <v>3</v>
      </c>
      <c r="EP838" s="3"/>
      <c r="EQ838" s="3">
        <v>0</v>
      </c>
      <c r="ER838" s="3">
        <v>12.52</v>
      </c>
      <c r="ES838" s="3">
        <v>12.52</v>
      </c>
      <c r="ET838" s="3">
        <v>0</v>
      </c>
      <c r="EU838" s="3">
        <v>0</v>
      </c>
      <c r="EV838" s="3">
        <v>0</v>
      </c>
      <c r="EW838" s="3">
        <v>0</v>
      </c>
      <c r="EX838" s="3">
        <v>0</v>
      </c>
      <c r="EY838" s="3">
        <v>0</v>
      </c>
      <c r="EZ838" s="3"/>
      <c r="FA838" s="3"/>
      <c r="FB838" s="3"/>
      <c r="FC838" s="3"/>
      <c r="FD838" s="3"/>
      <c r="FE838" s="3"/>
      <c r="FF838" s="3"/>
      <c r="FG838" s="3"/>
      <c r="FH838" s="3"/>
      <c r="FI838" s="3"/>
      <c r="FJ838" s="3"/>
      <c r="FK838" s="3"/>
      <c r="FL838" s="3"/>
      <c r="FM838" s="3"/>
      <c r="FN838" s="3"/>
      <c r="FO838" s="3"/>
      <c r="FP838" s="3"/>
      <c r="FQ838" s="3">
        <v>0</v>
      </c>
      <c r="FR838" s="3">
        <v>0</v>
      </c>
      <c r="FS838" s="3">
        <v>0</v>
      </c>
      <c r="FT838" s="3"/>
      <c r="FU838" s="3"/>
      <c r="FV838" s="3"/>
      <c r="FW838" s="3"/>
      <c r="FX838" s="3">
        <v>0</v>
      </c>
      <c r="FY838" s="3">
        <v>0</v>
      </c>
      <c r="FZ838" s="3"/>
      <c r="GA838" s="3" t="s">
        <v>3</v>
      </c>
      <c r="GB838" s="3"/>
      <c r="GC838" s="3"/>
      <c r="GD838" s="3">
        <v>1</v>
      </c>
      <c r="GE838" s="3"/>
      <c r="GF838" s="3">
        <v>-863421542</v>
      </c>
      <c r="GG838" s="3">
        <v>2</v>
      </c>
      <c r="GH838" s="3">
        <v>1</v>
      </c>
      <c r="GI838" s="3">
        <v>-2</v>
      </c>
      <c r="GJ838" s="3">
        <v>0</v>
      </c>
      <c r="GK838" s="3">
        <v>0</v>
      </c>
      <c r="GL838" s="3">
        <f t="shared" si="1048"/>
        <v>0</v>
      </c>
      <c r="GM838" s="3">
        <f t="shared" si="1049"/>
        <v>13.02</v>
      </c>
      <c r="GN838" s="3">
        <f t="shared" si="1050"/>
        <v>0</v>
      </c>
      <c r="GO838" s="3">
        <f t="shared" si="1051"/>
        <v>13.02</v>
      </c>
      <c r="GP838" s="3">
        <f t="shared" si="1052"/>
        <v>0</v>
      </c>
      <c r="GQ838" s="3"/>
      <c r="GR838" s="3">
        <v>0</v>
      </c>
      <c r="GS838" s="3">
        <v>3</v>
      </c>
      <c r="GT838" s="3">
        <v>0</v>
      </c>
      <c r="GU838" s="3" t="s">
        <v>3</v>
      </c>
      <c r="GV838" s="3">
        <f t="shared" si="1053"/>
        <v>0</v>
      </c>
      <c r="GW838" s="3">
        <v>1</v>
      </c>
      <c r="GX838" s="3">
        <f t="shared" si="1054"/>
        <v>0</v>
      </c>
      <c r="GY838" s="3"/>
      <c r="GZ838" s="3"/>
      <c r="HA838" s="3">
        <v>0</v>
      </c>
      <c r="HB838" s="3">
        <v>0</v>
      </c>
      <c r="HC838" s="3">
        <f t="shared" si="1055"/>
        <v>0</v>
      </c>
      <c r="HD838" s="3"/>
      <c r="HE838" s="3" t="s">
        <v>3</v>
      </c>
      <c r="HF838" s="3" t="s">
        <v>3</v>
      </c>
      <c r="HG838" s="3"/>
      <c r="HH838" s="3"/>
      <c r="HI838" s="3"/>
      <c r="HJ838" s="3"/>
      <c r="HK838" s="3"/>
      <c r="HL838" s="3"/>
      <c r="HM838" s="3" t="s">
        <v>3</v>
      </c>
      <c r="HN838" s="3" t="s">
        <v>3</v>
      </c>
      <c r="HO838" s="3" t="s">
        <v>3</v>
      </c>
      <c r="HP838" s="3" t="s">
        <v>3</v>
      </c>
      <c r="HQ838" s="3" t="s">
        <v>3</v>
      </c>
      <c r="HR838" s="3"/>
      <c r="HS838" s="3">
        <v>0</v>
      </c>
      <c r="HT838" s="3"/>
      <c r="HU838" s="3"/>
      <c r="HV838" s="3"/>
      <c r="HW838" s="3"/>
      <c r="HX838" s="3"/>
      <c r="HY838" s="3"/>
      <c r="HZ838" s="3"/>
      <c r="IA838" s="3"/>
      <c r="IB838" s="3"/>
      <c r="IC838" s="3"/>
      <c r="ID838" s="3"/>
      <c r="IE838" s="3"/>
      <c r="IF838" s="3"/>
      <c r="IG838" s="3"/>
      <c r="IH838" s="3"/>
      <c r="II838" s="3"/>
      <c r="IJ838" s="3"/>
      <c r="IK838" s="3">
        <v>0</v>
      </c>
      <c r="IL838" s="3"/>
      <c r="IM838" s="3"/>
      <c r="IN838" s="3"/>
      <c r="IO838" s="3"/>
      <c r="IP838" s="3"/>
      <c r="IQ838" s="3"/>
      <c r="IR838" s="3"/>
      <c r="IS838" s="3"/>
      <c r="IT838" s="3"/>
      <c r="IU838" s="3"/>
    </row>
    <row r="839" spans="1:255" x14ac:dyDescent="0.25">
      <c r="A839" s="4">
        <v>17</v>
      </c>
      <c r="B839" s="4">
        <v>1</v>
      </c>
      <c r="C839" s="4"/>
      <c r="D839" s="4"/>
      <c r="E839" s="4" t="s">
        <v>1058</v>
      </c>
      <c r="F839" s="4" t="s">
        <v>1059</v>
      </c>
      <c r="G839" s="4" t="s">
        <v>1060</v>
      </c>
      <c r="H839" s="4" t="s">
        <v>40</v>
      </c>
      <c r="I839" s="4">
        <f t="shared" si="1070"/>
        <v>1.04</v>
      </c>
      <c r="J839" s="4">
        <v>0</v>
      </c>
      <c r="K839" s="4">
        <f t="shared" si="1071"/>
        <v>1.04</v>
      </c>
      <c r="L839" s="4"/>
      <c r="M839" s="4"/>
      <c r="N839" s="4"/>
      <c r="O839" s="4">
        <f t="shared" si="1031"/>
        <v>50.52</v>
      </c>
      <c r="P839" s="4">
        <f t="shared" si="1032"/>
        <v>50.52</v>
      </c>
      <c r="Q839" s="4">
        <f t="shared" si="1056"/>
        <v>0</v>
      </c>
      <c r="R839" s="4">
        <f t="shared" si="1057"/>
        <v>0</v>
      </c>
      <c r="S839" s="4">
        <f t="shared" si="1033"/>
        <v>0</v>
      </c>
      <c r="T839" s="4">
        <f t="shared" si="1034"/>
        <v>0</v>
      </c>
      <c r="U839" s="4">
        <f t="shared" si="1035"/>
        <v>0</v>
      </c>
      <c r="V839" s="4">
        <f t="shared" si="1036"/>
        <v>0</v>
      </c>
      <c r="W839" s="4">
        <f t="shared" si="1037"/>
        <v>0</v>
      </c>
      <c r="X839" s="4">
        <f t="shared" si="1058"/>
        <v>0</v>
      </c>
      <c r="Y839" s="4">
        <f t="shared" si="1059"/>
        <v>0</v>
      </c>
      <c r="Z839" s="4"/>
      <c r="AA839" s="4">
        <v>55890823</v>
      </c>
      <c r="AB839" s="4">
        <f t="shared" si="1038"/>
        <v>12.52</v>
      </c>
      <c r="AC839" s="4">
        <f t="shared" si="1060"/>
        <v>12.52</v>
      </c>
      <c r="AD839" s="4">
        <f t="shared" si="1061"/>
        <v>0</v>
      </c>
      <c r="AE839" s="4">
        <f t="shared" si="1062"/>
        <v>0</v>
      </c>
      <c r="AF839" s="4">
        <f t="shared" si="1063"/>
        <v>0</v>
      </c>
      <c r="AG839" s="4">
        <f t="shared" si="1039"/>
        <v>0</v>
      </c>
      <c r="AH839" s="4">
        <f t="shared" si="1064"/>
        <v>0</v>
      </c>
      <c r="AI839" s="4">
        <f t="shared" si="1065"/>
        <v>0</v>
      </c>
      <c r="AJ839" s="4">
        <f t="shared" si="1040"/>
        <v>0</v>
      </c>
      <c r="AK839" s="4">
        <v>12.52</v>
      </c>
      <c r="AL839" s="4">
        <v>12.52</v>
      </c>
      <c r="AM839" s="4">
        <v>0</v>
      </c>
      <c r="AN839" s="4">
        <v>0</v>
      </c>
      <c r="AO839" s="4">
        <v>0</v>
      </c>
      <c r="AP839" s="4">
        <v>0</v>
      </c>
      <c r="AQ839" s="4">
        <v>0</v>
      </c>
      <c r="AR839" s="4">
        <v>0</v>
      </c>
      <c r="AS839" s="4">
        <v>0</v>
      </c>
      <c r="AT839" s="4">
        <v>0</v>
      </c>
      <c r="AU839" s="4">
        <v>0</v>
      </c>
      <c r="AV839" s="4">
        <v>1</v>
      </c>
      <c r="AW839" s="4">
        <v>1</v>
      </c>
      <c r="AX839" s="4"/>
      <c r="AY839" s="4"/>
      <c r="AZ839" s="4">
        <v>1</v>
      </c>
      <c r="BA839" s="4">
        <v>1</v>
      </c>
      <c r="BB839" s="4">
        <v>1</v>
      </c>
      <c r="BC839" s="4">
        <v>3.88</v>
      </c>
      <c r="BD839" s="4" t="s">
        <v>3</v>
      </c>
      <c r="BE839" s="4" t="s">
        <v>3</v>
      </c>
      <c r="BF839" s="4" t="s">
        <v>3</v>
      </c>
      <c r="BG839" s="4" t="s">
        <v>3</v>
      </c>
      <c r="BH839" s="4">
        <v>3</v>
      </c>
      <c r="BI839" s="4">
        <v>2</v>
      </c>
      <c r="BJ839" s="4" t="s">
        <v>1061</v>
      </c>
      <c r="BK839" s="4"/>
      <c r="BL839" s="4"/>
      <c r="BM839" s="4">
        <v>1617</v>
      </c>
      <c r="BN839" s="4">
        <v>0</v>
      </c>
      <c r="BO839" s="4" t="s">
        <v>1059</v>
      </c>
      <c r="BP839" s="4">
        <v>1</v>
      </c>
      <c r="BQ839" s="4">
        <v>200</v>
      </c>
      <c r="BR839" s="4">
        <v>0</v>
      </c>
      <c r="BS839" s="4">
        <v>1</v>
      </c>
      <c r="BT839" s="4">
        <v>1</v>
      </c>
      <c r="BU839" s="4">
        <v>1</v>
      </c>
      <c r="BV839" s="4">
        <v>1</v>
      </c>
      <c r="BW839" s="4">
        <v>1</v>
      </c>
      <c r="BX839" s="4">
        <v>1</v>
      </c>
      <c r="BY839" s="4" t="s">
        <v>3</v>
      </c>
      <c r="BZ839" s="4">
        <v>0</v>
      </c>
      <c r="CA839" s="4">
        <v>0</v>
      </c>
      <c r="CB839" s="4" t="s">
        <v>3</v>
      </c>
      <c r="CC839" s="4"/>
      <c r="CD839" s="4"/>
      <c r="CE839" s="4">
        <v>1566</v>
      </c>
      <c r="CF839" s="4">
        <v>0</v>
      </c>
      <c r="CG839" s="4">
        <v>0</v>
      </c>
      <c r="CH839" s="4"/>
      <c r="CI839" s="4"/>
      <c r="CJ839" s="4"/>
      <c r="CK839" s="4"/>
      <c r="CL839" s="4"/>
      <c r="CM839" s="4">
        <v>0</v>
      </c>
      <c r="CN839" s="4" t="s">
        <v>3</v>
      </c>
      <c r="CO839" s="4">
        <v>0</v>
      </c>
      <c r="CP839" s="4">
        <f t="shared" si="1041"/>
        <v>50.52</v>
      </c>
      <c r="CQ839" s="4">
        <f t="shared" si="1042"/>
        <v>48.58</v>
      </c>
      <c r="CR839" s="4">
        <f t="shared" si="1066"/>
        <v>0</v>
      </c>
      <c r="CS839" s="4">
        <f t="shared" si="1067"/>
        <v>0</v>
      </c>
      <c r="CT839" s="4">
        <f t="shared" si="1043"/>
        <v>0</v>
      </c>
      <c r="CU839" s="4">
        <f t="shared" si="1044"/>
        <v>0</v>
      </c>
      <c r="CV839" s="4">
        <f t="shared" si="1045"/>
        <v>0</v>
      </c>
      <c r="CW839" s="4">
        <f t="shared" si="1046"/>
        <v>0</v>
      </c>
      <c r="CX839" s="4">
        <f t="shared" si="1047"/>
        <v>0</v>
      </c>
      <c r="CY839" s="4">
        <f t="shared" si="1068"/>
        <v>0</v>
      </c>
      <c r="CZ839" s="4">
        <f t="shared" si="1069"/>
        <v>0</v>
      </c>
      <c r="DA839" s="4"/>
      <c r="DB839" s="4"/>
      <c r="DC839" s="4" t="s">
        <v>3</v>
      </c>
      <c r="DD839" s="4" t="s">
        <v>3</v>
      </c>
      <c r="DE839" s="4" t="s">
        <v>3</v>
      </c>
      <c r="DF839" s="4" t="s">
        <v>3</v>
      </c>
      <c r="DG839" s="4" t="s">
        <v>3</v>
      </c>
      <c r="DH839" s="4" t="s">
        <v>3</v>
      </c>
      <c r="DI839" s="4" t="s">
        <v>3</v>
      </c>
      <c r="DJ839" s="4" t="s">
        <v>3</v>
      </c>
      <c r="DK839" s="4" t="s">
        <v>3</v>
      </c>
      <c r="DL839" s="4" t="s">
        <v>3</v>
      </c>
      <c r="DM839" s="4" t="s">
        <v>3</v>
      </c>
      <c r="DN839" s="4">
        <v>0</v>
      </c>
      <c r="DO839" s="4">
        <v>0</v>
      </c>
      <c r="DP839" s="4">
        <v>1</v>
      </c>
      <c r="DQ839" s="4">
        <v>1</v>
      </c>
      <c r="DR839" s="4"/>
      <c r="DS839" s="4"/>
      <c r="DT839" s="4"/>
      <c r="DU839" s="4">
        <v>1010</v>
      </c>
      <c r="DV839" s="4" t="s">
        <v>40</v>
      </c>
      <c r="DW839" s="4" t="s">
        <v>40</v>
      </c>
      <c r="DX839" s="4">
        <v>100</v>
      </c>
      <c r="DY839" s="4"/>
      <c r="DZ839" s="4" t="s">
        <v>3</v>
      </c>
      <c r="EA839" s="4" t="s">
        <v>3</v>
      </c>
      <c r="EB839" s="4" t="s">
        <v>3</v>
      </c>
      <c r="EC839" s="4" t="s">
        <v>3</v>
      </c>
      <c r="ED839" s="4"/>
      <c r="EE839" s="4">
        <v>57042986</v>
      </c>
      <c r="EF839" s="4">
        <v>200</v>
      </c>
      <c r="EG839" s="4" t="s">
        <v>903</v>
      </c>
      <c r="EH839" s="4">
        <v>0</v>
      </c>
      <c r="EI839" s="4" t="s">
        <v>3</v>
      </c>
      <c r="EJ839" s="4">
        <v>1</v>
      </c>
      <c r="EK839" s="4">
        <v>1617</v>
      </c>
      <c r="EL839" s="4" t="s">
        <v>904</v>
      </c>
      <c r="EM839" s="4" t="s">
        <v>905</v>
      </c>
      <c r="EN839" s="4"/>
      <c r="EO839" s="4" t="s">
        <v>3</v>
      </c>
      <c r="EP839" s="4"/>
      <c r="EQ839" s="4">
        <v>0</v>
      </c>
      <c r="ER839" s="4">
        <v>12.52</v>
      </c>
      <c r="ES839" s="4">
        <v>12.52</v>
      </c>
      <c r="ET839" s="4">
        <v>0</v>
      </c>
      <c r="EU839" s="4">
        <v>0</v>
      </c>
      <c r="EV839" s="4">
        <v>0</v>
      </c>
      <c r="EW839" s="4">
        <v>0</v>
      </c>
      <c r="EX839" s="4">
        <v>0</v>
      </c>
      <c r="EY839" s="4">
        <v>0</v>
      </c>
      <c r="EZ839" s="4"/>
      <c r="FA839" s="4"/>
      <c r="FB839" s="4"/>
      <c r="FC839" s="4"/>
      <c r="FD839" s="4"/>
      <c r="FE839" s="4"/>
      <c r="FF839" s="4"/>
      <c r="FG839" s="4"/>
      <c r="FH839" s="4"/>
      <c r="FI839" s="4"/>
      <c r="FJ839" s="4"/>
      <c r="FK839" s="4"/>
      <c r="FL839" s="4"/>
      <c r="FM839" s="4"/>
      <c r="FN839" s="4"/>
      <c r="FO839" s="4"/>
      <c r="FP839" s="4"/>
      <c r="FQ839" s="4">
        <v>0</v>
      </c>
      <c r="FR839" s="4">
        <v>0</v>
      </c>
      <c r="FS839" s="4">
        <v>0</v>
      </c>
      <c r="FT839" s="4"/>
      <c r="FU839" s="4"/>
      <c r="FV839" s="4"/>
      <c r="FW839" s="4"/>
      <c r="FX839" s="4">
        <v>0</v>
      </c>
      <c r="FY839" s="4">
        <v>0</v>
      </c>
      <c r="FZ839" s="4"/>
      <c r="GA839" s="4" t="s">
        <v>3</v>
      </c>
      <c r="GB839" s="4"/>
      <c r="GC839" s="4"/>
      <c r="GD839" s="4">
        <v>1</v>
      </c>
      <c r="GE839" s="4"/>
      <c r="GF839" s="4">
        <v>-863421542</v>
      </c>
      <c r="GG839" s="4">
        <v>2</v>
      </c>
      <c r="GH839" s="4">
        <v>1</v>
      </c>
      <c r="GI839" s="4">
        <v>2</v>
      </c>
      <c r="GJ839" s="4">
        <v>0</v>
      </c>
      <c r="GK839" s="4">
        <v>0</v>
      </c>
      <c r="GL839" s="4">
        <f t="shared" si="1048"/>
        <v>0</v>
      </c>
      <c r="GM839" s="4">
        <f t="shared" si="1049"/>
        <v>50.52</v>
      </c>
      <c r="GN839" s="4">
        <f t="shared" si="1050"/>
        <v>0</v>
      </c>
      <c r="GO839" s="4">
        <f t="shared" si="1051"/>
        <v>50.52</v>
      </c>
      <c r="GP839" s="4">
        <f t="shared" si="1052"/>
        <v>0</v>
      </c>
      <c r="GQ839" s="4"/>
      <c r="GR839" s="4">
        <v>0</v>
      </c>
      <c r="GS839" s="4">
        <v>0</v>
      </c>
      <c r="GT839" s="4">
        <v>0</v>
      </c>
      <c r="GU839" s="4" t="s">
        <v>3</v>
      </c>
      <c r="GV839" s="4">
        <f t="shared" si="1053"/>
        <v>0</v>
      </c>
      <c r="GW839" s="4">
        <v>1</v>
      </c>
      <c r="GX839" s="4">
        <f t="shared" si="1054"/>
        <v>0</v>
      </c>
      <c r="GY839" s="4"/>
      <c r="GZ839" s="4"/>
      <c r="HA839" s="4">
        <v>0</v>
      </c>
      <c r="HB839" s="4">
        <v>0</v>
      </c>
      <c r="HC839" s="4">
        <f t="shared" si="1055"/>
        <v>0</v>
      </c>
      <c r="HD839" s="4"/>
      <c r="HE839" s="4" t="s">
        <v>3</v>
      </c>
      <c r="HF839" s="4" t="s">
        <v>3</v>
      </c>
      <c r="HG839" s="4"/>
      <c r="HH839" s="4"/>
      <c r="HI839" s="4"/>
      <c r="HJ839" s="4"/>
      <c r="HK839" s="4"/>
      <c r="HL839" s="4"/>
      <c r="HM839" s="4" t="s">
        <v>3</v>
      </c>
      <c r="HN839" s="4" t="s">
        <v>3</v>
      </c>
      <c r="HO839" s="4" t="s">
        <v>3</v>
      </c>
      <c r="HP839" s="4" t="s">
        <v>3</v>
      </c>
      <c r="HQ839" s="4" t="s">
        <v>3</v>
      </c>
      <c r="HR839" s="4"/>
      <c r="HS839" s="4">
        <v>0</v>
      </c>
      <c r="HT839" s="4"/>
      <c r="HU839" s="4"/>
      <c r="HV839" s="4"/>
      <c r="HW839" s="4"/>
      <c r="HX839" s="4"/>
      <c r="HY839" s="4"/>
      <c r="HZ839" s="4"/>
      <c r="IA839" s="4"/>
      <c r="IB839" s="4"/>
      <c r="IC839" s="4"/>
      <c r="ID839" s="4"/>
      <c r="IE839" s="4"/>
      <c r="IF839" s="4"/>
      <c r="IG839" s="4"/>
      <c r="IH839" s="4"/>
      <c r="II839" s="4"/>
      <c r="IJ839" s="4"/>
      <c r="IK839" s="4">
        <v>0</v>
      </c>
      <c r="IL839" s="4"/>
      <c r="IM839" s="4"/>
      <c r="IN839" s="4"/>
      <c r="IO839" s="4"/>
      <c r="IP839" s="4"/>
      <c r="IQ839" s="4"/>
      <c r="IR839" s="4"/>
      <c r="IS839" s="4"/>
      <c r="IT839" s="4"/>
      <c r="IU839" s="4"/>
    </row>
    <row r="840" spans="1:255" x14ac:dyDescent="0.25">
      <c r="A840" s="3">
        <v>17</v>
      </c>
      <c r="B840" s="3">
        <v>1</v>
      </c>
      <c r="C840" s="3"/>
      <c r="D840" s="3"/>
      <c r="E840" s="3" t="s">
        <v>1062</v>
      </c>
      <c r="F840" s="3" t="s">
        <v>1063</v>
      </c>
      <c r="G840" s="3" t="s">
        <v>1064</v>
      </c>
      <c r="H840" s="3" t="s">
        <v>40</v>
      </c>
      <c r="I840" s="3">
        <f t="shared" si="1070"/>
        <v>1.04</v>
      </c>
      <c r="J840" s="3">
        <v>0</v>
      </c>
      <c r="K840" s="3">
        <f t="shared" si="1071"/>
        <v>1.04</v>
      </c>
      <c r="L840" s="3"/>
      <c r="M840" s="3"/>
      <c r="N840" s="3"/>
      <c r="O840" s="3">
        <f t="shared" si="1031"/>
        <v>715.29</v>
      </c>
      <c r="P840" s="3">
        <f t="shared" si="1032"/>
        <v>715.29</v>
      </c>
      <c r="Q840" s="3">
        <f t="shared" si="1056"/>
        <v>0</v>
      </c>
      <c r="R840" s="3">
        <f t="shared" si="1057"/>
        <v>0</v>
      </c>
      <c r="S840" s="3">
        <f t="shared" si="1033"/>
        <v>0</v>
      </c>
      <c r="T840" s="3">
        <f t="shared" si="1034"/>
        <v>0</v>
      </c>
      <c r="U840" s="3">
        <f t="shared" si="1035"/>
        <v>0</v>
      </c>
      <c r="V840" s="3">
        <f t="shared" si="1036"/>
        <v>0</v>
      </c>
      <c r="W840" s="3">
        <f t="shared" si="1037"/>
        <v>0</v>
      </c>
      <c r="X840" s="3">
        <f t="shared" si="1058"/>
        <v>0</v>
      </c>
      <c r="Y840" s="3">
        <f t="shared" si="1059"/>
        <v>0</v>
      </c>
      <c r="Z840" s="3"/>
      <c r="AA840" s="3">
        <v>54971259</v>
      </c>
      <c r="AB840" s="3">
        <f t="shared" si="1038"/>
        <v>687.78</v>
      </c>
      <c r="AC840" s="3">
        <f t="shared" si="1060"/>
        <v>687.78</v>
      </c>
      <c r="AD840" s="3">
        <f t="shared" si="1061"/>
        <v>0</v>
      </c>
      <c r="AE840" s="3">
        <f t="shared" si="1062"/>
        <v>0</v>
      </c>
      <c r="AF840" s="3">
        <f t="shared" si="1063"/>
        <v>0</v>
      </c>
      <c r="AG840" s="3">
        <f t="shared" si="1039"/>
        <v>0</v>
      </c>
      <c r="AH840" s="3">
        <f t="shared" si="1064"/>
        <v>0</v>
      </c>
      <c r="AI840" s="3">
        <f t="shared" si="1065"/>
        <v>0</v>
      </c>
      <c r="AJ840" s="3">
        <f t="shared" si="1040"/>
        <v>0</v>
      </c>
      <c r="AK840" s="3">
        <v>687.78</v>
      </c>
      <c r="AL840" s="3">
        <v>687.78</v>
      </c>
      <c r="AM840" s="3">
        <v>0</v>
      </c>
      <c r="AN840" s="3">
        <v>0</v>
      </c>
      <c r="AO840" s="3">
        <v>0</v>
      </c>
      <c r="AP840" s="3">
        <v>0</v>
      </c>
      <c r="AQ840" s="3">
        <v>0</v>
      </c>
      <c r="AR840" s="3">
        <v>0</v>
      </c>
      <c r="AS840" s="3">
        <v>0</v>
      </c>
      <c r="AT840" s="3">
        <v>0</v>
      </c>
      <c r="AU840" s="3">
        <v>0</v>
      </c>
      <c r="AV840" s="3">
        <v>1</v>
      </c>
      <c r="AW840" s="3">
        <v>1</v>
      </c>
      <c r="AX840" s="3"/>
      <c r="AY840" s="3"/>
      <c r="AZ840" s="3">
        <v>1</v>
      </c>
      <c r="BA840" s="3">
        <v>1</v>
      </c>
      <c r="BB840" s="3">
        <v>1</v>
      </c>
      <c r="BC840" s="3">
        <v>1</v>
      </c>
      <c r="BD840" s="3" t="s">
        <v>3</v>
      </c>
      <c r="BE840" s="3" t="s">
        <v>3</v>
      </c>
      <c r="BF840" s="3" t="s">
        <v>3</v>
      </c>
      <c r="BG840" s="3" t="s">
        <v>3</v>
      </c>
      <c r="BH840" s="3">
        <v>3</v>
      </c>
      <c r="BI840" s="3">
        <v>2</v>
      </c>
      <c r="BJ840" s="3" t="s">
        <v>1065</v>
      </c>
      <c r="BK840" s="3"/>
      <c r="BL840" s="3"/>
      <c r="BM840" s="3">
        <v>1617</v>
      </c>
      <c r="BN840" s="3">
        <v>0</v>
      </c>
      <c r="BO840" s="3" t="s">
        <v>3</v>
      </c>
      <c r="BP840" s="3">
        <v>0</v>
      </c>
      <c r="BQ840" s="3">
        <v>200</v>
      </c>
      <c r="BR840" s="3">
        <v>0</v>
      </c>
      <c r="BS840" s="3">
        <v>1</v>
      </c>
      <c r="BT840" s="3">
        <v>1</v>
      </c>
      <c r="BU840" s="3">
        <v>1</v>
      </c>
      <c r="BV840" s="3">
        <v>1</v>
      </c>
      <c r="BW840" s="3">
        <v>1</v>
      </c>
      <c r="BX840" s="3">
        <v>1</v>
      </c>
      <c r="BY840" s="3" t="s">
        <v>3</v>
      </c>
      <c r="BZ840" s="3">
        <v>0</v>
      </c>
      <c r="CA840" s="3">
        <v>0</v>
      </c>
      <c r="CB840" s="3" t="s">
        <v>3</v>
      </c>
      <c r="CC840" s="3"/>
      <c r="CD840" s="3"/>
      <c r="CE840" s="3">
        <v>1566</v>
      </c>
      <c r="CF840" s="3">
        <v>0</v>
      </c>
      <c r="CG840" s="3">
        <v>0</v>
      </c>
      <c r="CH840" s="3"/>
      <c r="CI840" s="3"/>
      <c r="CJ840" s="3"/>
      <c r="CK840" s="3"/>
      <c r="CL840" s="3"/>
      <c r="CM840" s="3">
        <v>0</v>
      </c>
      <c r="CN840" s="3" t="s">
        <v>3</v>
      </c>
      <c r="CO840" s="3">
        <v>0</v>
      </c>
      <c r="CP840" s="3">
        <f t="shared" si="1041"/>
        <v>715.29</v>
      </c>
      <c r="CQ840" s="3">
        <f t="shared" si="1042"/>
        <v>687.78</v>
      </c>
      <c r="CR840" s="3">
        <f t="shared" si="1066"/>
        <v>0</v>
      </c>
      <c r="CS840" s="3">
        <f t="shared" si="1067"/>
        <v>0</v>
      </c>
      <c r="CT840" s="3">
        <f t="shared" si="1043"/>
        <v>0</v>
      </c>
      <c r="CU840" s="3">
        <f t="shared" si="1044"/>
        <v>0</v>
      </c>
      <c r="CV840" s="3">
        <f t="shared" si="1045"/>
        <v>0</v>
      </c>
      <c r="CW840" s="3">
        <f t="shared" si="1046"/>
        <v>0</v>
      </c>
      <c r="CX840" s="3">
        <f t="shared" si="1047"/>
        <v>0</v>
      </c>
      <c r="CY840" s="3">
        <f t="shared" si="1068"/>
        <v>0</v>
      </c>
      <c r="CZ840" s="3">
        <f t="shared" si="1069"/>
        <v>0</v>
      </c>
      <c r="DA840" s="3"/>
      <c r="DB840" s="3"/>
      <c r="DC840" s="3" t="s">
        <v>3</v>
      </c>
      <c r="DD840" s="3" t="s">
        <v>3</v>
      </c>
      <c r="DE840" s="3" t="s">
        <v>3</v>
      </c>
      <c r="DF840" s="3" t="s">
        <v>3</v>
      </c>
      <c r="DG840" s="3" t="s">
        <v>3</v>
      </c>
      <c r="DH840" s="3" t="s">
        <v>3</v>
      </c>
      <c r="DI840" s="3" t="s">
        <v>3</v>
      </c>
      <c r="DJ840" s="3" t="s">
        <v>3</v>
      </c>
      <c r="DK840" s="3" t="s">
        <v>3</v>
      </c>
      <c r="DL840" s="3" t="s">
        <v>3</v>
      </c>
      <c r="DM840" s="3" t="s">
        <v>3</v>
      </c>
      <c r="DN840" s="3">
        <v>0</v>
      </c>
      <c r="DO840" s="3">
        <v>0</v>
      </c>
      <c r="DP840" s="3">
        <v>1</v>
      </c>
      <c r="DQ840" s="3">
        <v>1</v>
      </c>
      <c r="DR840" s="3"/>
      <c r="DS840" s="3"/>
      <c r="DT840" s="3"/>
      <c r="DU840" s="3">
        <v>1010</v>
      </c>
      <c r="DV840" s="3" t="s">
        <v>40</v>
      </c>
      <c r="DW840" s="3" t="s">
        <v>40</v>
      </c>
      <c r="DX840" s="3">
        <v>100</v>
      </c>
      <c r="DY840" s="3"/>
      <c r="DZ840" s="3" t="s">
        <v>3</v>
      </c>
      <c r="EA840" s="3" t="s">
        <v>3</v>
      </c>
      <c r="EB840" s="3" t="s">
        <v>3</v>
      </c>
      <c r="EC840" s="3" t="s">
        <v>3</v>
      </c>
      <c r="ED840" s="3"/>
      <c r="EE840" s="3">
        <v>57042986</v>
      </c>
      <c r="EF840" s="3">
        <v>200</v>
      </c>
      <c r="EG840" s="3" t="s">
        <v>903</v>
      </c>
      <c r="EH840" s="3">
        <v>0</v>
      </c>
      <c r="EI840" s="3" t="s">
        <v>3</v>
      </c>
      <c r="EJ840" s="3">
        <v>1</v>
      </c>
      <c r="EK840" s="3">
        <v>1617</v>
      </c>
      <c r="EL840" s="3" t="s">
        <v>904</v>
      </c>
      <c r="EM840" s="3" t="s">
        <v>905</v>
      </c>
      <c r="EN840" s="3"/>
      <c r="EO840" s="3" t="s">
        <v>3</v>
      </c>
      <c r="EP840" s="3"/>
      <c r="EQ840" s="3">
        <v>0</v>
      </c>
      <c r="ER840" s="3">
        <v>687.78</v>
      </c>
      <c r="ES840" s="3">
        <v>687.78</v>
      </c>
      <c r="ET840" s="3">
        <v>0</v>
      </c>
      <c r="EU840" s="3">
        <v>0</v>
      </c>
      <c r="EV840" s="3">
        <v>0</v>
      </c>
      <c r="EW840" s="3">
        <v>0</v>
      </c>
      <c r="EX840" s="3">
        <v>0</v>
      </c>
      <c r="EY840" s="3">
        <v>0</v>
      </c>
      <c r="EZ840" s="3"/>
      <c r="FA840" s="3"/>
      <c r="FB840" s="3"/>
      <c r="FC840" s="3"/>
      <c r="FD840" s="3"/>
      <c r="FE840" s="3"/>
      <c r="FF840" s="3"/>
      <c r="FG840" s="3"/>
      <c r="FH840" s="3"/>
      <c r="FI840" s="3"/>
      <c r="FJ840" s="3"/>
      <c r="FK840" s="3"/>
      <c r="FL840" s="3"/>
      <c r="FM840" s="3"/>
      <c r="FN840" s="3"/>
      <c r="FO840" s="3"/>
      <c r="FP840" s="3"/>
      <c r="FQ840" s="3">
        <v>0</v>
      </c>
      <c r="FR840" s="3">
        <v>0</v>
      </c>
      <c r="FS840" s="3">
        <v>0</v>
      </c>
      <c r="FT840" s="3"/>
      <c r="FU840" s="3"/>
      <c r="FV840" s="3"/>
      <c r="FW840" s="3"/>
      <c r="FX840" s="3">
        <v>0</v>
      </c>
      <c r="FY840" s="3">
        <v>0</v>
      </c>
      <c r="FZ840" s="3"/>
      <c r="GA840" s="3" t="s">
        <v>3</v>
      </c>
      <c r="GB840" s="3"/>
      <c r="GC840" s="3"/>
      <c r="GD840" s="3">
        <v>1</v>
      </c>
      <c r="GE840" s="3"/>
      <c r="GF840" s="3">
        <v>1371165837</v>
      </c>
      <c r="GG840" s="3">
        <v>2</v>
      </c>
      <c r="GH840" s="3">
        <v>1</v>
      </c>
      <c r="GI840" s="3">
        <v>-2</v>
      </c>
      <c r="GJ840" s="3">
        <v>0</v>
      </c>
      <c r="GK840" s="3">
        <v>0</v>
      </c>
      <c r="GL840" s="3">
        <f t="shared" si="1048"/>
        <v>0</v>
      </c>
      <c r="GM840" s="3">
        <f t="shared" si="1049"/>
        <v>715.29</v>
      </c>
      <c r="GN840" s="3">
        <f t="shared" si="1050"/>
        <v>0</v>
      </c>
      <c r="GO840" s="3">
        <f t="shared" si="1051"/>
        <v>715.29</v>
      </c>
      <c r="GP840" s="3">
        <f t="shared" si="1052"/>
        <v>0</v>
      </c>
      <c r="GQ840" s="3"/>
      <c r="GR840" s="3">
        <v>0</v>
      </c>
      <c r="GS840" s="3">
        <v>3</v>
      </c>
      <c r="GT840" s="3">
        <v>0</v>
      </c>
      <c r="GU840" s="3" t="s">
        <v>3</v>
      </c>
      <c r="GV840" s="3">
        <f t="shared" si="1053"/>
        <v>0</v>
      </c>
      <c r="GW840" s="3">
        <v>1</v>
      </c>
      <c r="GX840" s="3">
        <f t="shared" si="1054"/>
        <v>0</v>
      </c>
      <c r="GY840" s="3"/>
      <c r="GZ840" s="3"/>
      <c r="HA840" s="3">
        <v>0</v>
      </c>
      <c r="HB840" s="3">
        <v>0</v>
      </c>
      <c r="HC840" s="3">
        <f t="shared" si="1055"/>
        <v>0</v>
      </c>
      <c r="HD840" s="3"/>
      <c r="HE840" s="3" t="s">
        <v>3</v>
      </c>
      <c r="HF840" s="3" t="s">
        <v>3</v>
      </c>
      <c r="HG840" s="3"/>
      <c r="HH840" s="3"/>
      <c r="HI840" s="3"/>
      <c r="HJ840" s="3"/>
      <c r="HK840" s="3"/>
      <c r="HL840" s="3"/>
      <c r="HM840" s="3" t="s">
        <v>3</v>
      </c>
      <c r="HN840" s="3" t="s">
        <v>3</v>
      </c>
      <c r="HO840" s="3" t="s">
        <v>3</v>
      </c>
      <c r="HP840" s="3" t="s">
        <v>3</v>
      </c>
      <c r="HQ840" s="3" t="s">
        <v>3</v>
      </c>
      <c r="HR840" s="3"/>
      <c r="HS840" s="3">
        <v>0</v>
      </c>
      <c r="HT840" s="3"/>
      <c r="HU840" s="3"/>
      <c r="HV840" s="3"/>
      <c r="HW840" s="3"/>
      <c r="HX840" s="3"/>
      <c r="HY840" s="3"/>
      <c r="HZ840" s="3"/>
      <c r="IA840" s="3"/>
      <c r="IB840" s="3"/>
      <c r="IC840" s="3"/>
      <c r="ID840" s="3"/>
      <c r="IE840" s="3"/>
      <c r="IF840" s="3"/>
      <c r="IG840" s="3"/>
      <c r="IH840" s="3"/>
      <c r="II840" s="3"/>
      <c r="IJ840" s="3"/>
      <c r="IK840" s="3">
        <v>0</v>
      </c>
      <c r="IL840" s="3"/>
      <c r="IM840" s="3"/>
      <c r="IN840" s="3"/>
      <c r="IO840" s="3"/>
      <c r="IP840" s="3"/>
      <c r="IQ840" s="3"/>
      <c r="IR840" s="3"/>
      <c r="IS840" s="3"/>
      <c r="IT840" s="3"/>
      <c r="IU840" s="3"/>
    </row>
    <row r="841" spans="1:255" x14ac:dyDescent="0.25">
      <c r="A841" s="4">
        <v>17</v>
      </c>
      <c r="B841" s="4">
        <v>1</v>
      </c>
      <c r="C841" s="4"/>
      <c r="D841" s="4"/>
      <c r="E841" s="4" t="s">
        <v>1062</v>
      </c>
      <c r="F841" s="4" t="s">
        <v>1063</v>
      </c>
      <c r="G841" s="4" t="s">
        <v>1064</v>
      </c>
      <c r="H841" s="4" t="s">
        <v>40</v>
      </c>
      <c r="I841" s="4">
        <f t="shared" si="1070"/>
        <v>1.04</v>
      </c>
      <c r="J841" s="4">
        <v>0</v>
      </c>
      <c r="K841" s="4">
        <f t="shared" si="1071"/>
        <v>1.04</v>
      </c>
      <c r="L841" s="4"/>
      <c r="M841" s="4"/>
      <c r="N841" s="4"/>
      <c r="O841" s="4">
        <f t="shared" si="1031"/>
        <v>44183.46</v>
      </c>
      <c r="P841" s="4">
        <f t="shared" si="1032"/>
        <v>44183.46</v>
      </c>
      <c r="Q841" s="4">
        <f t="shared" si="1056"/>
        <v>0</v>
      </c>
      <c r="R841" s="4">
        <f t="shared" si="1057"/>
        <v>0</v>
      </c>
      <c r="S841" s="4">
        <f t="shared" si="1033"/>
        <v>0</v>
      </c>
      <c r="T841" s="4">
        <f t="shared" si="1034"/>
        <v>0</v>
      </c>
      <c r="U841" s="4">
        <f t="shared" si="1035"/>
        <v>0</v>
      </c>
      <c r="V841" s="4">
        <f t="shared" si="1036"/>
        <v>0</v>
      </c>
      <c r="W841" s="4">
        <f t="shared" si="1037"/>
        <v>0</v>
      </c>
      <c r="X841" s="4">
        <f t="shared" si="1058"/>
        <v>0</v>
      </c>
      <c r="Y841" s="4">
        <f t="shared" si="1059"/>
        <v>0</v>
      </c>
      <c r="Z841" s="4"/>
      <c r="AA841" s="4">
        <v>55890823</v>
      </c>
      <c r="AB841" s="4">
        <f t="shared" si="1038"/>
        <v>687.78</v>
      </c>
      <c r="AC841" s="4">
        <f t="shared" si="1060"/>
        <v>687.78</v>
      </c>
      <c r="AD841" s="4">
        <f t="shared" si="1061"/>
        <v>0</v>
      </c>
      <c r="AE841" s="4">
        <f t="shared" si="1062"/>
        <v>0</v>
      </c>
      <c r="AF841" s="4">
        <f t="shared" si="1063"/>
        <v>0</v>
      </c>
      <c r="AG841" s="4">
        <f t="shared" si="1039"/>
        <v>0</v>
      </c>
      <c r="AH841" s="4">
        <f t="shared" si="1064"/>
        <v>0</v>
      </c>
      <c r="AI841" s="4">
        <f t="shared" si="1065"/>
        <v>0</v>
      </c>
      <c r="AJ841" s="4">
        <f t="shared" si="1040"/>
        <v>0</v>
      </c>
      <c r="AK841" s="4">
        <v>687.78</v>
      </c>
      <c r="AL841" s="4">
        <v>687.78</v>
      </c>
      <c r="AM841" s="4">
        <v>0</v>
      </c>
      <c r="AN841" s="4">
        <v>0</v>
      </c>
      <c r="AO841" s="4">
        <v>0</v>
      </c>
      <c r="AP841" s="4">
        <v>0</v>
      </c>
      <c r="AQ841" s="4">
        <v>0</v>
      </c>
      <c r="AR841" s="4">
        <v>0</v>
      </c>
      <c r="AS841" s="4">
        <v>0</v>
      </c>
      <c r="AT841" s="4">
        <v>0</v>
      </c>
      <c r="AU841" s="4">
        <v>0</v>
      </c>
      <c r="AV841" s="4">
        <v>1</v>
      </c>
      <c r="AW841" s="4">
        <v>1</v>
      </c>
      <c r="AX841" s="4"/>
      <c r="AY841" s="4"/>
      <c r="AZ841" s="4">
        <v>1</v>
      </c>
      <c r="BA841" s="4">
        <v>1</v>
      </c>
      <c r="BB841" s="4">
        <v>1</v>
      </c>
      <c r="BC841" s="4">
        <v>61.77</v>
      </c>
      <c r="BD841" s="4" t="s">
        <v>3</v>
      </c>
      <c r="BE841" s="4" t="s">
        <v>3</v>
      </c>
      <c r="BF841" s="4" t="s">
        <v>3</v>
      </c>
      <c r="BG841" s="4" t="s">
        <v>3</v>
      </c>
      <c r="BH841" s="4">
        <v>3</v>
      </c>
      <c r="BI841" s="4">
        <v>2</v>
      </c>
      <c r="BJ841" s="4" t="s">
        <v>1065</v>
      </c>
      <c r="BK841" s="4"/>
      <c r="BL841" s="4"/>
      <c r="BM841" s="4">
        <v>1617</v>
      </c>
      <c r="BN841" s="4">
        <v>0</v>
      </c>
      <c r="BO841" s="4" t="s">
        <v>1063</v>
      </c>
      <c r="BP841" s="4">
        <v>1</v>
      </c>
      <c r="BQ841" s="4">
        <v>200</v>
      </c>
      <c r="BR841" s="4">
        <v>0</v>
      </c>
      <c r="BS841" s="4">
        <v>1</v>
      </c>
      <c r="BT841" s="4">
        <v>1</v>
      </c>
      <c r="BU841" s="4">
        <v>1</v>
      </c>
      <c r="BV841" s="4">
        <v>1</v>
      </c>
      <c r="BW841" s="4">
        <v>1</v>
      </c>
      <c r="BX841" s="4">
        <v>1</v>
      </c>
      <c r="BY841" s="4" t="s">
        <v>3</v>
      </c>
      <c r="BZ841" s="4">
        <v>0</v>
      </c>
      <c r="CA841" s="4">
        <v>0</v>
      </c>
      <c r="CB841" s="4" t="s">
        <v>3</v>
      </c>
      <c r="CC841" s="4"/>
      <c r="CD841" s="4"/>
      <c r="CE841" s="4">
        <v>1566</v>
      </c>
      <c r="CF841" s="4">
        <v>0</v>
      </c>
      <c r="CG841" s="4">
        <v>0</v>
      </c>
      <c r="CH841" s="4"/>
      <c r="CI841" s="4"/>
      <c r="CJ841" s="4"/>
      <c r="CK841" s="4"/>
      <c r="CL841" s="4"/>
      <c r="CM841" s="4">
        <v>0</v>
      </c>
      <c r="CN841" s="4" t="s">
        <v>3</v>
      </c>
      <c r="CO841" s="4">
        <v>0</v>
      </c>
      <c r="CP841" s="4">
        <f t="shared" si="1041"/>
        <v>44183.46</v>
      </c>
      <c r="CQ841" s="4">
        <f t="shared" si="1042"/>
        <v>42484.17</v>
      </c>
      <c r="CR841" s="4">
        <f t="shared" si="1066"/>
        <v>0</v>
      </c>
      <c r="CS841" s="4">
        <f t="shared" si="1067"/>
        <v>0</v>
      </c>
      <c r="CT841" s="4">
        <f t="shared" si="1043"/>
        <v>0</v>
      </c>
      <c r="CU841" s="4">
        <f t="shared" si="1044"/>
        <v>0</v>
      </c>
      <c r="CV841" s="4">
        <f t="shared" si="1045"/>
        <v>0</v>
      </c>
      <c r="CW841" s="4">
        <f t="shared" si="1046"/>
        <v>0</v>
      </c>
      <c r="CX841" s="4">
        <f t="shared" si="1047"/>
        <v>0</v>
      </c>
      <c r="CY841" s="4">
        <f t="shared" si="1068"/>
        <v>0</v>
      </c>
      <c r="CZ841" s="4">
        <f t="shared" si="1069"/>
        <v>0</v>
      </c>
      <c r="DA841" s="4"/>
      <c r="DB841" s="4"/>
      <c r="DC841" s="4" t="s">
        <v>3</v>
      </c>
      <c r="DD841" s="4" t="s">
        <v>3</v>
      </c>
      <c r="DE841" s="4" t="s">
        <v>3</v>
      </c>
      <c r="DF841" s="4" t="s">
        <v>3</v>
      </c>
      <c r="DG841" s="4" t="s">
        <v>3</v>
      </c>
      <c r="DH841" s="4" t="s">
        <v>3</v>
      </c>
      <c r="DI841" s="4" t="s">
        <v>3</v>
      </c>
      <c r="DJ841" s="4" t="s">
        <v>3</v>
      </c>
      <c r="DK841" s="4" t="s">
        <v>3</v>
      </c>
      <c r="DL841" s="4" t="s">
        <v>3</v>
      </c>
      <c r="DM841" s="4" t="s">
        <v>3</v>
      </c>
      <c r="DN841" s="4">
        <v>0</v>
      </c>
      <c r="DO841" s="4">
        <v>0</v>
      </c>
      <c r="DP841" s="4">
        <v>1</v>
      </c>
      <c r="DQ841" s="4">
        <v>1</v>
      </c>
      <c r="DR841" s="4"/>
      <c r="DS841" s="4"/>
      <c r="DT841" s="4"/>
      <c r="DU841" s="4">
        <v>1010</v>
      </c>
      <c r="DV841" s="4" t="s">
        <v>40</v>
      </c>
      <c r="DW841" s="4" t="s">
        <v>40</v>
      </c>
      <c r="DX841" s="4">
        <v>100</v>
      </c>
      <c r="DY841" s="4"/>
      <c r="DZ841" s="4" t="s">
        <v>3</v>
      </c>
      <c r="EA841" s="4" t="s">
        <v>3</v>
      </c>
      <c r="EB841" s="4" t="s">
        <v>3</v>
      </c>
      <c r="EC841" s="4" t="s">
        <v>3</v>
      </c>
      <c r="ED841" s="4"/>
      <c r="EE841" s="4">
        <v>57042986</v>
      </c>
      <c r="EF841" s="4">
        <v>200</v>
      </c>
      <c r="EG841" s="4" t="s">
        <v>903</v>
      </c>
      <c r="EH841" s="4">
        <v>0</v>
      </c>
      <c r="EI841" s="4" t="s">
        <v>3</v>
      </c>
      <c r="EJ841" s="4">
        <v>1</v>
      </c>
      <c r="EK841" s="4">
        <v>1617</v>
      </c>
      <c r="EL841" s="4" t="s">
        <v>904</v>
      </c>
      <c r="EM841" s="4" t="s">
        <v>905</v>
      </c>
      <c r="EN841" s="4"/>
      <c r="EO841" s="4" t="s">
        <v>3</v>
      </c>
      <c r="EP841" s="4"/>
      <c r="EQ841" s="4">
        <v>0</v>
      </c>
      <c r="ER841" s="4">
        <v>687.78</v>
      </c>
      <c r="ES841" s="4">
        <v>687.78</v>
      </c>
      <c r="ET841" s="4">
        <v>0</v>
      </c>
      <c r="EU841" s="4">
        <v>0</v>
      </c>
      <c r="EV841" s="4">
        <v>0</v>
      </c>
      <c r="EW841" s="4">
        <v>0</v>
      </c>
      <c r="EX841" s="4">
        <v>0</v>
      </c>
      <c r="EY841" s="4">
        <v>0</v>
      </c>
      <c r="EZ841" s="4"/>
      <c r="FA841" s="4"/>
      <c r="FB841" s="4"/>
      <c r="FC841" s="4"/>
      <c r="FD841" s="4"/>
      <c r="FE841" s="4"/>
      <c r="FF841" s="4"/>
      <c r="FG841" s="4"/>
      <c r="FH841" s="4"/>
      <c r="FI841" s="4"/>
      <c r="FJ841" s="4"/>
      <c r="FK841" s="4"/>
      <c r="FL841" s="4"/>
      <c r="FM841" s="4"/>
      <c r="FN841" s="4"/>
      <c r="FO841" s="4"/>
      <c r="FP841" s="4"/>
      <c r="FQ841" s="4">
        <v>0</v>
      </c>
      <c r="FR841" s="4">
        <v>0</v>
      </c>
      <c r="FS841" s="4">
        <v>0</v>
      </c>
      <c r="FT841" s="4"/>
      <c r="FU841" s="4"/>
      <c r="FV841" s="4"/>
      <c r="FW841" s="4"/>
      <c r="FX841" s="4">
        <v>0</v>
      </c>
      <c r="FY841" s="4">
        <v>0</v>
      </c>
      <c r="FZ841" s="4"/>
      <c r="GA841" s="4" t="s">
        <v>3</v>
      </c>
      <c r="GB841" s="4"/>
      <c r="GC841" s="4"/>
      <c r="GD841" s="4">
        <v>1</v>
      </c>
      <c r="GE841" s="4"/>
      <c r="GF841" s="4">
        <v>1371165837</v>
      </c>
      <c r="GG841" s="4">
        <v>2</v>
      </c>
      <c r="GH841" s="4">
        <v>1</v>
      </c>
      <c r="GI841" s="4">
        <v>2</v>
      </c>
      <c r="GJ841" s="4">
        <v>0</v>
      </c>
      <c r="GK841" s="4">
        <v>0</v>
      </c>
      <c r="GL841" s="4">
        <f t="shared" si="1048"/>
        <v>0</v>
      </c>
      <c r="GM841" s="4">
        <f t="shared" si="1049"/>
        <v>44183.46</v>
      </c>
      <c r="GN841" s="4">
        <f t="shared" si="1050"/>
        <v>0</v>
      </c>
      <c r="GO841" s="4">
        <f t="shared" si="1051"/>
        <v>44183.46</v>
      </c>
      <c r="GP841" s="4">
        <f t="shared" si="1052"/>
        <v>0</v>
      </c>
      <c r="GQ841" s="4"/>
      <c r="GR841" s="4">
        <v>0</v>
      </c>
      <c r="GS841" s="4">
        <v>0</v>
      </c>
      <c r="GT841" s="4">
        <v>0</v>
      </c>
      <c r="GU841" s="4" t="s">
        <v>3</v>
      </c>
      <c r="GV841" s="4">
        <f t="shared" si="1053"/>
        <v>0</v>
      </c>
      <c r="GW841" s="4">
        <v>1</v>
      </c>
      <c r="GX841" s="4">
        <f t="shared" si="1054"/>
        <v>0</v>
      </c>
      <c r="GY841" s="4"/>
      <c r="GZ841" s="4"/>
      <c r="HA841" s="4">
        <v>0</v>
      </c>
      <c r="HB841" s="4">
        <v>0</v>
      </c>
      <c r="HC841" s="4">
        <f t="shared" si="1055"/>
        <v>0</v>
      </c>
      <c r="HD841" s="4"/>
      <c r="HE841" s="4" t="s">
        <v>3</v>
      </c>
      <c r="HF841" s="4" t="s">
        <v>3</v>
      </c>
      <c r="HG841" s="4"/>
      <c r="HH841" s="4"/>
      <c r="HI841" s="4"/>
      <c r="HJ841" s="4"/>
      <c r="HK841" s="4"/>
      <c r="HL841" s="4"/>
      <c r="HM841" s="4" t="s">
        <v>3</v>
      </c>
      <c r="HN841" s="4" t="s">
        <v>3</v>
      </c>
      <c r="HO841" s="4" t="s">
        <v>3</v>
      </c>
      <c r="HP841" s="4" t="s">
        <v>3</v>
      </c>
      <c r="HQ841" s="4" t="s">
        <v>3</v>
      </c>
      <c r="HR841" s="4"/>
      <c r="HS841" s="4">
        <v>0</v>
      </c>
      <c r="HT841" s="4"/>
      <c r="HU841" s="4"/>
      <c r="HV841" s="4"/>
      <c r="HW841" s="4"/>
      <c r="HX841" s="4"/>
      <c r="HY841" s="4"/>
      <c r="HZ841" s="4"/>
      <c r="IA841" s="4"/>
      <c r="IB841" s="4"/>
      <c r="IC841" s="4"/>
      <c r="ID841" s="4"/>
      <c r="IE841" s="4"/>
      <c r="IF841" s="4"/>
      <c r="IG841" s="4"/>
      <c r="IH841" s="4"/>
      <c r="II841" s="4"/>
      <c r="IJ841" s="4"/>
      <c r="IK841" s="4">
        <v>0</v>
      </c>
      <c r="IL841" s="4"/>
      <c r="IM841" s="4"/>
      <c r="IN841" s="4"/>
      <c r="IO841" s="4"/>
      <c r="IP841" s="4"/>
      <c r="IQ841" s="4"/>
      <c r="IR841" s="4"/>
      <c r="IS841" s="4"/>
      <c r="IT841" s="4"/>
      <c r="IU841" s="4"/>
    </row>
    <row r="842" spans="1:255" x14ac:dyDescent="0.25">
      <c r="A842" s="3">
        <v>17</v>
      </c>
      <c r="B842" s="3">
        <v>1</v>
      </c>
      <c r="C842" s="3"/>
      <c r="D842" s="3"/>
      <c r="E842" s="3" t="s">
        <v>1066</v>
      </c>
      <c r="F842" s="3" t="s">
        <v>1067</v>
      </c>
      <c r="G842" s="3" t="s">
        <v>1068</v>
      </c>
      <c r="H842" s="3" t="s">
        <v>40</v>
      </c>
      <c r="I842" s="3">
        <f t="shared" si="1070"/>
        <v>1.04</v>
      </c>
      <c r="J842" s="3">
        <v>0</v>
      </c>
      <c r="K842" s="3">
        <f t="shared" si="1071"/>
        <v>1.04</v>
      </c>
      <c r="L842" s="3"/>
      <c r="M842" s="3"/>
      <c r="N842" s="3"/>
      <c r="O842" s="3">
        <f t="shared" si="1031"/>
        <v>60.39</v>
      </c>
      <c r="P842" s="3">
        <f t="shared" si="1032"/>
        <v>60.39</v>
      </c>
      <c r="Q842" s="3">
        <f t="shared" si="1056"/>
        <v>0</v>
      </c>
      <c r="R842" s="3">
        <f t="shared" si="1057"/>
        <v>0</v>
      </c>
      <c r="S842" s="3">
        <f t="shared" si="1033"/>
        <v>0</v>
      </c>
      <c r="T842" s="3">
        <f t="shared" si="1034"/>
        <v>0</v>
      </c>
      <c r="U842" s="3">
        <f t="shared" si="1035"/>
        <v>0</v>
      </c>
      <c r="V842" s="3">
        <f t="shared" si="1036"/>
        <v>0</v>
      </c>
      <c r="W842" s="3">
        <f t="shared" si="1037"/>
        <v>0</v>
      </c>
      <c r="X842" s="3">
        <f t="shared" si="1058"/>
        <v>0</v>
      </c>
      <c r="Y842" s="3">
        <f t="shared" si="1059"/>
        <v>0</v>
      </c>
      <c r="Z842" s="3"/>
      <c r="AA842" s="3">
        <v>54971259</v>
      </c>
      <c r="AB842" s="3">
        <f t="shared" si="1038"/>
        <v>58.07</v>
      </c>
      <c r="AC842" s="3">
        <f t="shared" si="1060"/>
        <v>58.07</v>
      </c>
      <c r="AD842" s="3">
        <f t="shared" si="1061"/>
        <v>0</v>
      </c>
      <c r="AE842" s="3">
        <f t="shared" si="1062"/>
        <v>0</v>
      </c>
      <c r="AF842" s="3">
        <f t="shared" si="1063"/>
        <v>0</v>
      </c>
      <c r="AG842" s="3">
        <f t="shared" si="1039"/>
        <v>0</v>
      </c>
      <c r="AH842" s="3">
        <f t="shared" si="1064"/>
        <v>0</v>
      </c>
      <c r="AI842" s="3">
        <f t="shared" si="1065"/>
        <v>0</v>
      </c>
      <c r="AJ842" s="3">
        <f t="shared" si="1040"/>
        <v>0</v>
      </c>
      <c r="AK842" s="3">
        <v>58.07</v>
      </c>
      <c r="AL842" s="3">
        <v>58.07</v>
      </c>
      <c r="AM842" s="3">
        <v>0</v>
      </c>
      <c r="AN842" s="3">
        <v>0</v>
      </c>
      <c r="AO842" s="3">
        <v>0</v>
      </c>
      <c r="AP842" s="3">
        <v>0</v>
      </c>
      <c r="AQ842" s="3">
        <v>0</v>
      </c>
      <c r="AR842" s="3">
        <v>0</v>
      </c>
      <c r="AS842" s="3">
        <v>0</v>
      </c>
      <c r="AT842" s="3">
        <v>0</v>
      </c>
      <c r="AU842" s="3">
        <v>0</v>
      </c>
      <c r="AV842" s="3">
        <v>1</v>
      </c>
      <c r="AW842" s="3">
        <v>1</v>
      </c>
      <c r="AX842" s="3"/>
      <c r="AY842" s="3"/>
      <c r="AZ842" s="3">
        <v>1</v>
      </c>
      <c r="BA842" s="3">
        <v>1</v>
      </c>
      <c r="BB842" s="3">
        <v>1</v>
      </c>
      <c r="BC842" s="3">
        <v>1</v>
      </c>
      <c r="BD842" s="3" t="s">
        <v>3</v>
      </c>
      <c r="BE842" s="3" t="s">
        <v>3</v>
      </c>
      <c r="BF842" s="3" t="s">
        <v>3</v>
      </c>
      <c r="BG842" s="3" t="s">
        <v>3</v>
      </c>
      <c r="BH842" s="3">
        <v>3</v>
      </c>
      <c r="BI842" s="3">
        <v>2</v>
      </c>
      <c r="BJ842" s="3" t="s">
        <v>1069</v>
      </c>
      <c r="BK842" s="3"/>
      <c r="BL842" s="3"/>
      <c r="BM842" s="3">
        <v>1617</v>
      </c>
      <c r="BN842" s="3">
        <v>0</v>
      </c>
      <c r="BO842" s="3" t="s">
        <v>3</v>
      </c>
      <c r="BP842" s="3">
        <v>0</v>
      </c>
      <c r="BQ842" s="3">
        <v>200</v>
      </c>
      <c r="BR842" s="3">
        <v>0</v>
      </c>
      <c r="BS842" s="3">
        <v>1</v>
      </c>
      <c r="BT842" s="3">
        <v>1</v>
      </c>
      <c r="BU842" s="3">
        <v>1</v>
      </c>
      <c r="BV842" s="3">
        <v>1</v>
      </c>
      <c r="BW842" s="3">
        <v>1</v>
      </c>
      <c r="BX842" s="3">
        <v>1</v>
      </c>
      <c r="BY842" s="3" t="s">
        <v>3</v>
      </c>
      <c r="BZ842" s="3">
        <v>0</v>
      </c>
      <c r="CA842" s="3">
        <v>0</v>
      </c>
      <c r="CB842" s="3" t="s">
        <v>3</v>
      </c>
      <c r="CC842" s="3"/>
      <c r="CD842" s="3"/>
      <c r="CE842" s="3">
        <v>1566</v>
      </c>
      <c r="CF842" s="3">
        <v>0</v>
      </c>
      <c r="CG842" s="3">
        <v>0</v>
      </c>
      <c r="CH842" s="3"/>
      <c r="CI842" s="3"/>
      <c r="CJ842" s="3"/>
      <c r="CK842" s="3"/>
      <c r="CL842" s="3"/>
      <c r="CM842" s="3">
        <v>0</v>
      </c>
      <c r="CN842" s="3" t="s">
        <v>3</v>
      </c>
      <c r="CO842" s="3">
        <v>0</v>
      </c>
      <c r="CP842" s="3">
        <f t="shared" si="1041"/>
        <v>60.39</v>
      </c>
      <c r="CQ842" s="3">
        <f t="shared" si="1042"/>
        <v>58.07</v>
      </c>
      <c r="CR842" s="3">
        <f t="shared" si="1066"/>
        <v>0</v>
      </c>
      <c r="CS842" s="3">
        <f t="shared" si="1067"/>
        <v>0</v>
      </c>
      <c r="CT842" s="3">
        <f t="shared" si="1043"/>
        <v>0</v>
      </c>
      <c r="CU842" s="3">
        <f t="shared" si="1044"/>
        <v>0</v>
      </c>
      <c r="CV842" s="3">
        <f t="shared" si="1045"/>
        <v>0</v>
      </c>
      <c r="CW842" s="3">
        <f t="shared" si="1046"/>
        <v>0</v>
      </c>
      <c r="CX842" s="3">
        <f t="shared" si="1047"/>
        <v>0</v>
      </c>
      <c r="CY842" s="3">
        <f t="shared" si="1068"/>
        <v>0</v>
      </c>
      <c r="CZ842" s="3">
        <f t="shared" si="1069"/>
        <v>0</v>
      </c>
      <c r="DA842" s="3"/>
      <c r="DB842" s="3"/>
      <c r="DC842" s="3" t="s">
        <v>3</v>
      </c>
      <c r="DD842" s="3" t="s">
        <v>3</v>
      </c>
      <c r="DE842" s="3" t="s">
        <v>3</v>
      </c>
      <c r="DF842" s="3" t="s">
        <v>3</v>
      </c>
      <c r="DG842" s="3" t="s">
        <v>3</v>
      </c>
      <c r="DH842" s="3" t="s">
        <v>3</v>
      </c>
      <c r="DI842" s="3" t="s">
        <v>3</v>
      </c>
      <c r="DJ842" s="3" t="s">
        <v>3</v>
      </c>
      <c r="DK842" s="3" t="s">
        <v>3</v>
      </c>
      <c r="DL842" s="3" t="s">
        <v>3</v>
      </c>
      <c r="DM842" s="3" t="s">
        <v>3</v>
      </c>
      <c r="DN842" s="3">
        <v>0</v>
      </c>
      <c r="DO842" s="3">
        <v>0</v>
      </c>
      <c r="DP842" s="3">
        <v>1</v>
      </c>
      <c r="DQ842" s="3">
        <v>1</v>
      </c>
      <c r="DR842" s="3"/>
      <c r="DS842" s="3"/>
      <c r="DT842" s="3"/>
      <c r="DU842" s="3">
        <v>1010</v>
      </c>
      <c r="DV842" s="3" t="s">
        <v>40</v>
      </c>
      <c r="DW842" s="3" t="s">
        <v>40</v>
      </c>
      <c r="DX842" s="3">
        <v>100</v>
      </c>
      <c r="DY842" s="3"/>
      <c r="DZ842" s="3" t="s">
        <v>3</v>
      </c>
      <c r="EA842" s="3" t="s">
        <v>3</v>
      </c>
      <c r="EB842" s="3" t="s">
        <v>3</v>
      </c>
      <c r="EC842" s="3" t="s">
        <v>3</v>
      </c>
      <c r="ED842" s="3"/>
      <c r="EE842" s="3">
        <v>57042986</v>
      </c>
      <c r="EF842" s="3">
        <v>200</v>
      </c>
      <c r="EG842" s="3" t="s">
        <v>903</v>
      </c>
      <c r="EH842" s="3">
        <v>0</v>
      </c>
      <c r="EI842" s="3" t="s">
        <v>3</v>
      </c>
      <c r="EJ842" s="3">
        <v>1</v>
      </c>
      <c r="EK842" s="3">
        <v>1617</v>
      </c>
      <c r="EL842" s="3" t="s">
        <v>904</v>
      </c>
      <c r="EM842" s="3" t="s">
        <v>905</v>
      </c>
      <c r="EN842" s="3"/>
      <c r="EO842" s="3" t="s">
        <v>3</v>
      </c>
      <c r="EP842" s="3"/>
      <c r="EQ842" s="3">
        <v>0</v>
      </c>
      <c r="ER842" s="3">
        <v>58.07</v>
      </c>
      <c r="ES842" s="3">
        <v>58.07</v>
      </c>
      <c r="ET842" s="3">
        <v>0</v>
      </c>
      <c r="EU842" s="3">
        <v>0</v>
      </c>
      <c r="EV842" s="3">
        <v>0</v>
      </c>
      <c r="EW842" s="3">
        <v>0</v>
      </c>
      <c r="EX842" s="3">
        <v>0</v>
      </c>
      <c r="EY842" s="3">
        <v>0</v>
      </c>
      <c r="EZ842" s="3"/>
      <c r="FA842" s="3"/>
      <c r="FB842" s="3"/>
      <c r="FC842" s="3"/>
      <c r="FD842" s="3"/>
      <c r="FE842" s="3"/>
      <c r="FF842" s="3"/>
      <c r="FG842" s="3"/>
      <c r="FH842" s="3"/>
      <c r="FI842" s="3"/>
      <c r="FJ842" s="3"/>
      <c r="FK842" s="3"/>
      <c r="FL842" s="3"/>
      <c r="FM842" s="3"/>
      <c r="FN842" s="3"/>
      <c r="FO842" s="3"/>
      <c r="FP842" s="3"/>
      <c r="FQ842" s="3">
        <v>0</v>
      </c>
      <c r="FR842" s="3">
        <v>0</v>
      </c>
      <c r="FS842" s="3">
        <v>0</v>
      </c>
      <c r="FT842" s="3"/>
      <c r="FU842" s="3"/>
      <c r="FV842" s="3"/>
      <c r="FW842" s="3"/>
      <c r="FX842" s="3">
        <v>0</v>
      </c>
      <c r="FY842" s="3">
        <v>0</v>
      </c>
      <c r="FZ842" s="3"/>
      <c r="GA842" s="3" t="s">
        <v>3</v>
      </c>
      <c r="GB842" s="3"/>
      <c r="GC842" s="3"/>
      <c r="GD842" s="3">
        <v>1</v>
      </c>
      <c r="GE842" s="3"/>
      <c r="GF842" s="3">
        <v>1013150255</v>
      </c>
      <c r="GG842" s="3">
        <v>2</v>
      </c>
      <c r="GH842" s="3">
        <v>1</v>
      </c>
      <c r="GI842" s="3">
        <v>-2</v>
      </c>
      <c r="GJ842" s="3">
        <v>0</v>
      </c>
      <c r="GK842" s="3">
        <v>0</v>
      </c>
      <c r="GL842" s="3">
        <f t="shared" si="1048"/>
        <v>0</v>
      </c>
      <c r="GM842" s="3">
        <f t="shared" si="1049"/>
        <v>60.39</v>
      </c>
      <c r="GN842" s="3">
        <f t="shared" si="1050"/>
        <v>0</v>
      </c>
      <c r="GO842" s="3">
        <f t="shared" si="1051"/>
        <v>60.39</v>
      </c>
      <c r="GP842" s="3">
        <f t="shared" si="1052"/>
        <v>0</v>
      </c>
      <c r="GQ842" s="3"/>
      <c r="GR842" s="3">
        <v>0</v>
      </c>
      <c r="GS842" s="3">
        <v>3</v>
      </c>
      <c r="GT842" s="3">
        <v>0</v>
      </c>
      <c r="GU842" s="3" t="s">
        <v>3</v>
      </c>
      <c r="GV842" s="3">
        <f t="shared" si="1053"/>
        <v>0</v>
      </c>
      <c r="GW842" s="3">
        <v>1</v>
      </c>
      <c r="GX842" s="3">
        <f t="shared" si="1054"/>
        <v>0</v>
      </c>
      <c r="GY842" s="3"/>
      <c r="GZ842" s="3"/>
      <c r="HA842" s="3">
        <v>0</v>
      </c>
      <c r="HB842" s="3">
        <v>0</v>
      </c>
      <c r="HC842" s="3">
        <f t="shared" si="1055"/>
        <v>0</v>
      </c>
      <c r="HD842" s="3"/>
      <c r="HE842" s="3" t="s">
        <v>3</v>
      </c>
      <c r="HF842" s="3" t="s">
        <v>3</v>
      </c>
      <c r="HG842" s="3"/>
      <c r="HH842" s="3"/>
      <c r="HI842" s="3"/>
      <c r="HJ842" s="3"/>
      <c r="HK842" s="3"/>
      <c r="HL842" s="3"/>
      <c r="HM842" s="3" t="s">
        <v>3</v>
      </c>
      <c r="HN842" s="3" t="s">
        <v>3</v>
      </c>
      <c r="HO842" s="3" t="s">
        <v>3</v>
      </c>
      <c r="HP842" s="3" t="s">
        <v>3</v>
      </c>
      <c r="HQ842" s="3" t="s">
        <v>3</v>
      </c>
      <c r="HR842" s="3"/>
      <c r="HS842" s="3">
        <v>0</v>
      </c>
      <c r="HT842" s="3"/>
      <c r="HU842" s="3"/>
      <c r="HV842" s="3"/>
      <c r="HW842" s="3"/>
      <c r="HX842" s="3"/>
      <c r="HY842" s="3"/>
      <c r="HZ842" s="3"/>
      <c r="IA842" s="3"/>
      <c r="IB842" s="3"/>
      <c r="IC842" s="3"/>
      <c r="ID842" s="3"/>
      <c r="IE842" s="3"/>
      <c r="IF842" s="3"/>
      <c r="IG842" s="3"/>
      <c r="IH842" s="3"/>
      <c r="II842" s="3"/>
      <c r="IJ842" s="3"/>
      <c r="IK842" s="3">
        <v>0</v>
      </c>
      <c r="IL842" s="3"/>
      <c r="IM842" s="3"/>
      <c r="IN842" s="3"/>
      <c r="IO842" s="3"/>
      <c r="IP842" s="3"/>
      <c r="IQ842" s="3"/>
      <c r="IR842" s="3"/>
      <c r="IS842" s="3"/>
      <c r="IT842" s="3"/>
      <c r="IU842" s="3"/>
    </row>
    <row r="843" spans="1:255" x14ac:dyDescent="0.25">
      <c r="A843" s="4">
        <v>17</v>
      </c>
      <c r="B843" s="4">
        <v>1</v>
      </c>
      <c r="C843" s="4"/>
      <c r="D843" s="4"/>
      <c r="E843" s="4" t="s">
        <v>1066</v>
      </c>
      <c r="F843" s="4" t="s">
        <v>1067</v>
      </c>
      <c r="G843" s="4" t="s">
        <v>1068</v>
      </c>
      <c r="H843" s="4" t="s">
        <v>40</v>
      </c>
      <c r="I843" s="4">
        <f t="shared" si="1070"/>
        <v>1.04</v>
      </c>
      <c r="J843" s="4">
        <v>0</v>
      </c>
      <c r="K843" s="4">
        <f t="shared" si="1071"/>
        <v>1.04</v>
      </c>
      <c r="L843" s="4"/>
      <c r="M843" s="4"/>
      <c r="N843" s="4"/>
      <c r="O843" s="4">
        <f t="shared" si="1031"/>
        <v>423.94</v>
      </c>
      <c r="P843" s="4">
        <f t="shared" si="1032"/>
        <v>423.94</v>
      </c>
      <c r="Q843" s="4">
        <f t="shared" si="1056"/>
        <v>0</v>
      </c>
      <c r="R843" s="4">
        <f t="shared" si="1057"/>
        <v>0</v>
      </c>
      <c r="S843" s="4">
        <f t="shared" si="1033"/>
        <v>0</v>
      </c>
      <c r="T843" s="4">
        <f t="shared" si="1034"/>
        <v>0</v>
      </c>
      <c r="U843" s="4">
        <f t="shared" si="1035"/>
        <v>0</v>
      </c>
      <c r="V843" s="4">
        <f t="shared" si="1036"/>
        <v>0</v>
      </c>
      <c r="W843" s="4">
        <f t="shared" si="1037"/>
        <v>0</v>
      </c>
      <c r="X843" s="4">
        <f t="shared" si="1058"/>
        <v>0</v>
      </c>
      <c r="Y843" s="4">
        <f t="shared" si="1059"/>
        <v>0</v>
      </c>
      <c r="Z843" s="4"/>
      <c r="AA843" s="4">
        <v>55890823</v>
      </c>
      <c r="AB843" s="4">
        <f t="shared" si="1038"/>
        <v>58.07</v>
      </c>
      <c r="AC843" s="4">
        <f t="shared" si="1060"/>
        <v>58.07</v>
      </c>
      <c r="AD843" s="4">
        <f t="shared" si="1061"/>
        <v>0</v>
      </c>
      <c r="AE843" s="4">
        <f t="shared" si="1062"/>
        <v>0</v>
      </c>
      <c r="AF843" s="4">
        <f t="shared" si="1063"/>
        <v>0</v>
      </c>
      <c r="AG843" s="4">
        <f t="shared" si="1039"/>
        <v>0</v>
      </c>
      <c r="AH843" s="4">
        <f t="shared" si="1064"/>
        <v>0</v>
      </c>
      <c r="AI843" s="4">
        <f t="shared" si="1065"/>
        <v>0</v>
      </c>
      <c r="AJ843" s="4">
        <f t="shared" si="1040"/>
        <v>0</v>
      </c>
      <c r="AK843" s="4">
        <v>58.07</v>
      </c>
      <c r="AL843" s="4">
        <v>58.07</v>
      </c>
      <c r="AM843" s="4">
        <v>0</v>
      </c>
      <c r="AN843" s="4">
        <v>0</v>
      </c>
      <c r="AO843" s="4">
        <v>0</v>
      </c>
      <c r="AP843" s="4">
        <v>0</v>
      </c>
      <c r="AQ843" s="4">
        <v>0</v>
      </c>
      <c r="AR843" s="4">
        <v>0</v>
      </c>
      <c r="AS843" s="4">
        <v>0</v>
      </c>
      <c r="AT843" s="4">
        <v>0</v>
      </c>
      <c r="AU843" s="4">
        <v>0</v>
      </c>
      <c r="AV843" s="4">
        <v>1</v>
      </c>
      <c r="AW843" s="4">
        <v>1</v>
      </c>
      <c r="AX843" s="4"/>
      <c r="AY843" s="4"/>
      <c r="AZ843" s="4">
        <v>1</v>
      </c>
      <c r="BA843" s="4">
        <v>1</v>
      </c>
      <c r="BB843" s="4">
        <v>1</v>
      </c>
      <c r="BC843" s="4">
        <v>7.02</v>
      </c>
      <c r="BD843" s="4" t="s">
        <v>3</v>
      </c>
      <c r="BE843" s="4" t="s">
        <v>3</v>
      </c>
      <c r="BF843" s="4" t="s">
        <v>3</v>
      </c>
      <c r="BG843" s="4" t="s">
        <v>3</v>
      </c>
      <c r="BH843" s="4">
        <v>3</v>
      </c>
      <c r="BI843" s="4">
        <v>2</v>
      </c>
      <c r="BJ843" s="4" t="s">
        <v>1069</v>
      </c>
      <c r="BK843" s="4"/>
      <c r="BL843" s="4"/>
      <c r="BM843" s="4">
        <v>1617</v>
      </c>
      <c r="BN843" s="4">
        <v>0</v>
      </c>
      <c r="BO843" s="4" t="s">
        <v>1067</v>
      </c>
      <c r="BP843" s="4">
        <v>1</v>
      </c>
      <c r="BQ843" s="4">
        <v>200</v>
      </c>
      <c r="BR843" s="4">
        <v>0</v>
      </c>
      <c r="BS843" s="4">
        <v>1</v>
      </c>
      <c r="BT843" s="4">
        <v>1</v>
      </c>
      <c r="BU843" s="4">
        <v>1</v>
      </c>
      <c r="BV843" s="4">
        <v>1</v>
      </c>
      <c r="BW843" s="4">
        <v>1</v>
      </c>
      <c r="BX843" s="4">
        <v>1</v>
      </c>
      <c r="BY843" s="4" t="s">
        <v>3</v>
      </c>
      <c r="BZ843" s="4">
        <v>0</v>
      </c>
      <c r="CA843" s="4">
        <v>0</v>
      </c>
      <c r="CB843" s="4" t="s">
        <v>3</v>
      </c>
      <c r="CC843" s="4"/>
      <c r="CD843" s="4"/>
      <c r="CE843" s="4">
        <v>1566</v>
      </c>
      <c r="CF843" s="4">
        <v>0</v>
      </c>
      <c r="CG843" s="4">
        <v>0</v>
      </c>
      <c r="CH843" s="4"/>
      <c r="CI843" s="4"/>
      <c r="CJ843" s="4"/>
      <c r="CK843" s="4"/>
      <c r="CL843" s="4"/>
      <c r="CM843" s="4">
        <v>0</v>
      </c>
      <c r="CN843" s="4" t="s">
        <v>3</v>
      </c>
      <c r="CO843" s="4">
        <v>0</v>
      </c>
      <c r="CP843" s="4">
        <f t="shared" si="1041"/>
        <v>423.94</v>
      </c>
      <c r="CQ843" s="4">
        <f t="shared" si="1042"/>
        <v>407.65</v>
      </c>
      <c r="CR843" s="4">
        <f t="shared" si="1066"/>
        <v>0</v>
      </c>
      <c r="CS843" s="4">
        <f t="shared" si="1067"/>
        <v>0</v>
      </c>
      <c r="CT843" s="4">
        <f t="shared" si="1043"/>
        <v>0</v>
      </c>
      <c r="CU843" s="4">
        <f t="shared" si="1044"/>
        <v>0</v>
      </c>
      <c r="CV843" s="4">
        <f t="shared" si="1045"/>
        <v>0</v>
      </c>
      <c r="CW843" s="4">
        <f t="shared" si="1046"/>
        <v>0</v>
      </c>
      <c r="CX843" s="4">
        <f t="shared" si="1047"/>
        <v>0</v>
      </c>
      <c r="CY843" s="4">
        <f t="shared" si="1068"/>
        <v>0</v>
      </c>
      <c r="CZ843" s="4">
        <f t="shared" si="1069"/>
        <v>0</v>
      </c>
      <c r="DA843" s="4"/>
      <c r="DB843" s="4"/>
      <c r="DC843" s="4" t="s">
        <v>3</v>
      </c>
      <c r="DD843" s="4" t="s">
        <v>3</v>
      </c>
      <c r="DE843" s="4" t="s">
        <v>3</v>
      </c>
      <c r="DF843" s="4" t="s">
        <v>3</v>
      </c>
      <c r="DG843" s="4" t="s">
        <v>3</v>
      </c>
      <c r="DH843" s="4" t="s">
        <v>3</v>
      </c>
      <c r="DI843" s="4" t="s">
        <v>3</v>
      </c>
      <c r="DJ843" s="4" t="s">
        <v>3</v>
      </c>
      <c r="DK843" s="4" t="s">
        <v>3</v>
      </c>
      <c r="DL843" s="4" t="s">
        <v>3</v>
      </c>
      <c r="DM843" s="4" t="s">
        <v>3</v>
      </c>
      <c r="DN843" s="4">
        <v>0</v>
      </c>
      <c r="DO843" s="4">
        <v>0</v>
      </c>
      <c r="DP843" s="4">
        <v>1</v>
      </c>
      <c r="DQ843" s="4">
        <v>1</v>
      </c>
      <c r="DR843" s="4"/>
      <c r="DS843" s="4"/>
      <c r="DT843" s="4"/>
      <c r="DU843" s="4">
        <v>1010</v>
      </c>
      <c r="DV843" s="4" t="s">
        <v>40</v>
      </c>
      <c r="DW843" s="4" t="s">
        <v>40</v>
      </c>
      <c r="DX843" s="4">
        <v>100</v>
      </c>
      <c r="DY843" s="4"/>
      <c r="DZ843" s="4" t="s">
        <v>3</v>
      </c>
      <c r="EA843" s="4" t="s">
        <v>3</v>
      </c>
      <c r="EB843" s="4" t="s">
        <v>3</v>
      </c>
      <c r="EC843" s="4" t="s">
        <v>3</v>
      </c>
      <c r="ED843" s="4"/>
      <c r="EE843" s="4">
        <v>57042986</v>
      </c>
      <c r="EF843" s="4">
        <v>200</v>
      </c>
      <c r="EG843" s="4" t="s">
        <v>903</v>
      </c>
      <c r="EH843" s="4">
        <v>0</v>
      </c>
      <c r="EI843" s="4" t="s">
        <v>3</v>
      </c>
      <c r="EJ843" s="4">
        <v>1</v>
      </c>
      <c r="EK843" s="4">
        <v>1617</v>
      </c>
      <c r="EL843" s="4" t="s">
        <v>904</v>
      </c>
      <c r="EM843" s="4" t="s">
        <v>905</v>
      </c>
      <c r="EN843" s="4"/>
      <c r="EO843" s="4" t="s">
        <v>3</v>
      </c>
      <c r="EP843" s="4"/>
      <c r="EQ843" s="4">
        <v>0</v>
      </c>
      <c r="ER843" s="4">
        <v>58.07</v>
      </c>
      <c r="ES843" s="4">
        <v>58.07</v>
      </c>
      <c r="ET843" s="4">
        <v>0</v>
      </c>
      <c r="EU843" s="4">
        <v>0</v>
      </c>
      <c r="EV843" s="4">
        <v>0</v>
      </c>
      <c r="EW843" s="4">
        <v>0</v>
      </c>
      <c r="EX843" s="4">
        <v>0</v>
      </c>
      <c r="EY843" s="4">
        <v>0</v>
      </c>
      <c r="EZ843" s="4"/>
      <c r="FA843" s="4"/>
      <c r="FB843" s="4"/>
      <c r="FC843" s="4"/>
      <c r="FD843" s="4"/>
      <c r="FE843" s="4"/>
      <c r="FF843" s="4"/>
      <c r="FG843" s="4"/>
      <c r="FH843" s="4"/>
      <c r="FI843" s="4"/>
      <c r="FJ843" s="4"/>
      <c r="FK843" s="4"/>
      <c r="FL843" s="4"/>
      <c r="FM843" s="4"/>
      <c r="FN843" s="4"/>
      <c r="FO843" s="4"/>
      <c r="FP843" s="4"/>
      <c r="FQ843" s="4">
        <v>0</v>
      </c>
      <c r="FR843" s="4">
        <v>0</v>
      </c>
      <c r="FS843" s="4">
        <v>0</v>
      </c>
      <c r="FT843" s="4"/>
      <c r="FU843" s="4"/>
      <c r="FV843" s="4"/>
      <c r="FW843" s="4"/>
      <c r="FX843" s="4">
        <v>0</v>
      </c>
      <c r="FY843" s="4">
        <v>0</v>
      </c>
      <c r="FZ843" s="4"/>
      <c r="GA843" s="4" t="s">
        <v>3</v>
      </c>
      <c r="GB843" s="4"/>
      <c r="GC843" s="4"/>
      <c r="GD843" s="4">
        <v>1</v>
      </c>
      <c r="GE843" s="4"/>
      <c r="GF843" s="4">
        <v>1013150255</v>
      </c>
      <c r="GG843" s="4">
        <v>2</v>
      </c>
      <c r="GH843" s="4">
        <v>1</v>
      </c>
      <c r="GI843" s="4">
        <v>2</v>
      </c>
      <c r="GJ843" s="4">
        <v>0</v>
      </c>
      <c r="GK843" s="4">
        <v>0</v>
      </c>
      <c r="GL843" s="4">
        <f t="shared" si="1048"/>
        <v>0</v>
      </c>
      <c r="GM843" s="4">
        <f t="shared" si="1049"/>
        <v>423.94</v>
      </c>
      <c r="GN843" s="4">
        <f t="shared" si="1050"/>
        <v>0</v>
      </c>
      <c r="GO843" s="4">
        <f t="shared" si="1051"/>
        <v>423.94</v>
      </c>
      <c r="GP843" s="4">
        <f t="shared" si="1052"/>
        <v>0</v>
      </c>
      <c r="GQ843" s="4"/>
      <c r="GR843" s="4">
        <v>0</v>
      </c>
      <c r="GS843" s="4">
        <v>0</v>
      </c>
      <c r="GT843" s="4">
        <v>0</v>
      </c>
      <c r="GU843" s="4" t="s">
        <v>3</v>
      </c>
      <c r="GV843" s="4">
        <f t="shared" si="1053"/>
        <v>0</v>
      </c>
      <c r="GW843" s="4">
        <v>1</v>
      </c>
      <c r="GX843" s="4">
        <f t="shared" si="1054"/>
        <v>0</v>
      </c>
      <c r="GY843" s="4"/>
      <c r="GZ843" s="4"/>
      <c r="HA843" s="4">
        <v>0</v>
      </c>
      <c r="HB843" s="4">
        <v>0</v>
      </c>
      <c r="HC843" s="4">
        <f t="shared" si="1055"/>
        <v>0</v>
      </c>
      <c r="HD843" s="4"/>
      <c r="HE843" s="4" t="s">
        <v>3</v>
      </c>
      <c r="HF843" s="4" t="s">
        <v>3</v>
      </c>
      <c r="HG843" s="4"/>
      <c r="HH843" s="4"/>
      <c r="HI843" s="4"/>
      <c r="HJ843" s="4"/>
      <c r="HK843" s="4"/>
      <c r="HL843" s="4"/>
      <c r="HM843" s="4" t="s">
        <v>3</v>
      </c>
      <c r="HN843" s="4" t="s">
        <v>3</v>
      </c>
      <c r="HO843" s="4" t="s">
        <v>3</v>
      </c>
      <c r="HP843" s="4" t="s">
        <v>3</v>
      </c>
      <c r="HQ843" s="4" t="s">
        <v>3</v>
      </c>
      <c r="HR843" s="4"/>
      <c r="HS843" s="4">
        <v>0</v>
      </c>
      <c r="HT843" s="4"/>
      <c r="HU843" s="4"/>
      <c r="HV843" s="4"/>
      <c r="HW843" s="4"/>
      <c r="HX843" s="4"/>
      <c r="HY843" s="4"/>
      <c r="HZ843" s="4"/>
      <c r="IA843" s="4"/>
      <c r="IB843" s="4"/>
      <c r="IC843" s="4"/>
      <c r="ID843" s="4"/>
      <c r="IE843" s="4"/>
      <c r="IF843" s="4"/>
      <c r="IG843" s="4"/>
      <c r="IH843" s="4"/>
      <c r="II843" s="4"/>
      <c r="IJ843" s="4"/>
      <c r="IK843" s="4">
        <v>0</v>
      </c>
      <c r="IL843" s="4"/>
      <c r="IM843" s="4"/>
      <c r="IN843" s="4"/>
      <c r="IO843" s="4"/>
      <c r="IP843" s="4"/>
      <c r="IQ843" s="4"/>
      <c r="IR843" s="4"/>
      <c r="IS843" s="4"/>
      <c r="IT843" s="4"/>
      <c r="IU843" s="4"/>
    </row>
    <row r="844" spans="1:255" x14ac:dyDescent="0.25">
      <c r="A844" s="3">
        <v>17</v>
      </c>
      <c r="B844" s="3">
        <v>1</v>
      </c>
      <c r="C844" s="3"/>
      <c r="D844" s="3"/>
      <c r="E844" s="3" t="s">
        <v>1070</v>
      </c>
      <c r="F844" s="3" t="s">
        <v>1071</v>
      </c>
      <c r="G844" s="3" t="s">
        <v>1072</v>
      </c>
      <c r="H844" s="3" t="s">
        <v>266</v>
      </c>
      <c r="I844" s="3">
        <v>1</v>
      </c>
      <c r="J844" s="3">
        <v>0</v>
      </c>
      <c r="K844" s="3">
        <v>1</v>
      </c>
      <c r="L844" s="3"/>
      <c r="M844" s="3"/>
      <c r="N844" s="3"/>
      <c r="O844" s="3">
        <f t="shared" si="1031"/>
        <v>122.49</v>
      </c>
      <c r="P844" s="3">
        <f t="shared" si="1032"/>
        <v>122.49</v>
      </c>
      <c r="Q844" s="3">
        <f t="shared" si="1056"/>
        <v>0</v>
      </c>
      <c r="R844" s="3">
        <f t="shared" si="1057"/>
        <v>0</v>
      </c>
      <c r="S844" s="3">
        <f t="shared" si="1033"/>
        <v>0</v>
      </c>
      <c r="T844" s="3">
        <f t="shared" si="1034"/>
        <v>0</v>
      </c>
      <c r="U844" s="3">
        <f t="shared" si="1035"/>
        <v>0</v>
      </c>
      <c r="V844" s="3">
        <f t="shared" si="1036"/>
        <v>0</v>
      </c>
      <c r="W844" s="3">
        <f t="shared" si="1037"/>
        <v>0</v>
      </c>
      <c r="X844" s="3">
        <f t="shared" si="1058"/>
        <v>0</v>
      </c>
      <c r="Y844" s="3">
        <f t="shared" si="1059"/>
        <v>0</v>
      </c>
      <c r="Z844" s="3"/>
      <c r="AA844" s="3">
        <v>54971259</v>
      </c>
      <c r="AB844" s="3">
        <f t="shared" si="1038"/>
        <v>122.49</v>
      </c>
      <c r="AC844" s="3">
        <f t="shared" si="1060"/>
        <v>122.49</v>
      </c>
      <c r="AD844" s="3">
        <f t="shared" si="1061"/>
        <v>0</v>
      </c>
      <c r="AE844" s="3">
        <f t="shared" si="1062"/>
        <v>0</v>
      </c>
      <c r="AF844" s="3">
        <f t="shared" si="1063"/>
        <v>0</v>
      </c>
      <c r="AG844" s="3">
        <f t="shared" si="1039"/>
        <v>0</v>
      </c>
      <c r="AH844" s="3">
        <f t="shared" si="1064"/>
        <v>0</v>
      </c>
      <c r="AI844" s="3">
        <f t="shared" si="1065"/>
        <v>0</v>
      </c>
      <c r="AJ844" s="3">
        <f t="shared" si="1040"/>
        <v>0</v>
      </c>
      <c r="AK844" s="3">
        <v>122.49</v>
      </c>
      <c r="AL844" s="3">
        <v>122.49</v>
      </c>
      <c r="AM844" s="3">
        <v>0</v>
      </c>
      <c r="AN844" s="3">
        <v>0</v>
      </c>
      <c r="AO844" s="3">
        <v>0</v>
      </c>
      <c r="AP844" s="3">
        <v>0</v>
      </c>
      <c r="AQ844" s="3">
        <v>0</v>
      </c>
      <c r="AR844" s="3">
        <v>0</v>
      </c>
      <c r="AS844" s="3">
        <v>0</v>
      </c>
      <c r="AT844" s="3">
        <v>0</v>
      </c>
      <c r="AU844" s="3">
        <v>0</v>
      </c>
      <c r="AV844" s="3">
        <v>1</v>
      </c>
      <c r="AW844" s="3">
        <v>1</v>
      </c>
      <c r="AX844" s="3"/>
      <c r="AY844" s="3"/>
      <c r="AZ844" s="3">
        <v>1</v>
      </c>
      <c r="BA844" s="3">
        <v>1</v>
      </c>
      <c r="BB844" s="3">
        <v>1</v>
      </c>
      <c r="BC844" s="3">
        <v>1</v>
      </c>
      <c r="BD844" s="3" t="s">
        <v>3</v>
      </c>
      <c r="BE844" s="3" t="s">
        <v>3</v>
      </c>
      <c r="BF844" s="3" t="s">
        <v>3</v>
      </c>
      <c r="BG844" s="3" t="s">
        <v>3</v>
      </c>
      <c r="BH844" s="3">
        <v>3</v>
      </c>
      <c r="BI844" s="3">
        <v>2</v>
      </c>
      <c r="BJ844" s="3" t="s">
        <v>1073</v>
      </c>
      <c r="BK844" s="3"/>
      <c r="BL844" s="3"/>
      <c r="BM844" s="3">
        <v>1618</v>
      </c>
      <c r="BN844" s="3">
        <v>0</v>
      </c>
      <c r="BO844" s="3" t="s">
        <v>3</v>
      </c>
      <c r="BP844" s="3">
        <v>0</v>
      </c>
      <c r="BQ844" s="3">
        <v>201</v>
      </c>
      <c r="BR844" s="3">
        <v>0</v>
      </c>
      <c r="BS844" s="3">
        <v>1</v>
      </c>
      <c r="BT844" s="3">
        <v>1</v>
      </c>
      <c r="BU844" s="3">
        <v>1</v>
      </c>
      <c r="BV844" s="3">
        <v>1</v>
      </c>
      <c r="BW844" s="3">
        <v>1</v>
      </c>
      <c r="BX844" s="3">
        <v>1</v>
      </c>
      <c r="BY844" s="3" t="s">
        <v>3</v>
      </c>
      <c r="BZ844" s="3">
        <v>0</v>
      </c>
      <c r="CA844" s="3">
        <v>0</v>
      </c>
      <c r="CB844" s="3" t="s">
        <v>3</v>
      </c>
      <c r="CC844" s="3"/>
      <c r="CD844" s="3"/>
      <c r="CE844" s="3">
        <v>1566</v>
      </c>
      <c r="CF844" s="3">
        <v>0</v>
      </c>
      <c r="CG844" s="3">
        <v>0</v>
      </c>
      <c r="CH844" s="3"/>
      <c r="CI844" s="3"/>
      <c r="CJ844" s="3"/>
      <c r="CK844" s="3"/>
      <c r="CL844" s="3"/>
      <c r="CM844" s="3">
        <v>0</v>
      </c>
      <c r="CN844" s="3" t="s">
        <v>3</v>
      </c>
      <c r="CO844" s="3">
        <v>0</v>
      </c>
      <c r="CP844" s="3">
        <f t="shared" si="1041"/>
        <v>122.49</v>
      </c>
      <c r="CQ844" s="3">
        <f t="shared" si="1042"/>
        <v>122.49</v>
      </c>
      <c r="CR844" s="3">
        <f t="shared" si="1066"/>
        <v>0</v>
      </c>
      <c r="CS844" s="3">
        <f t="shared" si="1067"/>
        <v>0</v>
      </c>
      <c r="CT844" s="3">
        <f t="shared" si="1043"/>
        <v>0</v>
      </c>
      <c r="CU844" s="3">
        <f t="shared" si="1044"/>
        <v>0</v>
      </c>
      <c r="CV844" s="3">
        <f t="shared" si="1045"/>
        <v>0</v>
      </c>
      <c r="CW844" s="3">
        <f t="shared" si="1046"/>
        <v>0</v>
      </c>
      <c r="CX844" s="3">
        <f t="shared" si="1047"/>
        <v>0</v>
      </c>
      <c r="CY844" s="3">
        <f t="shared" si="1068"/>
        <v>0</v>
      </c>
      <c r="CZ844" s="3">
        <f t="shared" si="1069"/>
        <v>0</v>
      </c>
      <c r="DA844" s="3"/>
      <c r="DB844" s="3"/>
      <c r="DC844" s="3" t="s">
        <v>3</v>
      </c>
      <c r="DD844" s="3" t="s">
        <v>3</v>
      </c>
      <c r="DE844" s="3" t="s">
        <v>3</v>
      </c>
      <c r="DF844" s="3" t="s">
        <v>3</v>
      </c>
      <c r="DG844" s="3" t="s">
        <v>3</v>
      </c>
      <c r="DH844" s="3" t="s">
        <v>3</v>
      </c>
      <c r="DI844" s="3" t="s">
        <v>3</v>
      </c>
      <c r="DJ844" s="3" t="s">
        <v>3</v>
      </c>
      <c r="DK844" s="3" t="s">
        <v>3</v>
      </c>
      <c r="DL844" s="3" t="s">
        <v>3</v>
      </c>
      <c r="DM844" s="3" t="s">
        <v>3</v>
      </c>
      <c r="DN844" s="3">
        <v>0</v>
      </c>
      <c r="DO844" s="3">
        <v>0</v>
      </c>
      <c r="DP844" s="3">
        <v>1</v>
      </c>
      <c r="DQ844" s="3">
        <v>1</v>
      </c>
      <c r="DR844" s="3"/>
      <c r="DS844" s="3"/>
      <c r="DT844" s="3"/>
      <c r="DU844" s="3">
        <v>1010</v>
      </c>
      <c r="DV844" s="3" t="s">
        <v>266</v>
      </c>
      <c r="DW844" s="3" t="s">
        <v>266</v>
      </c>
      <c r="DX844" s="3">
        <v>1</v>
      </c>
      <c r="DY844" s="3"/>
      <c r="DZ844" s="3" t="s">
        <v>3</v>
      </c>
      <c r="EA844" s="3" t="s">
        <v>3</v>
      </c>
      <c r="EB844" s="3" t="s">
        <v>3</v>
      </c>
      <c r="EC844" s="3" t="s">
        <v>3</v>
      </c>
      <c r="ED844" s="3"/>
      <c r="EE844" s="3">
        <v>57042987</v>
      </c>
      <c r="EF844" s="3">
        <v>201</v>
      </c>
      <c r="EG844" s="3" t="s">
        <v>575</v>
      </c>
      <c r="EH844" s="3">
        <v>0</v>
      </c>
      <c r="EI844" s="3" t="s">
        <v>3</v>
      </c>
      <c r="EJ844" s="3">
        <v>2</v>
      </c>
      <c r="EK844" s="3">
        <v>1618</v>
      </c>
      <c r="EL844" s="3" t="s">
        <v>576</v>
      </c>
      <c r="EM844" s="3" t="s">
        <v>577</v>
      </c>
      <c r="EN844" s="3"/>
      <c r="EO844" s="3" t="s">
        <v>3</v>
      </c>
      <c r="EP844" s="3"/>
      <c r="EQ844" s="3">
        <v>0</v>
      </c>
      <c r="ER844" s="3">
        <v>122.49</v>
      </c>
      <c r="ES844" s="3">
        <v>122.49</v>
      </c>
      <c r="ET844" s="3">
        <v>0</v>
      </c>
      <c r="EU844" s="3">
        <v>0</v>
      </c>
      <c r="EV844" s="3">
        <v>0</v>
      </c>
      <c r="EW844" s="3">
        <v>0</v>
      </c>
      <c r="EX844" s="3">
        <v>0</v>
      </c>
      <c r="EY844" s="3">
        <v>0</v>
      </c>
      <c r="EZ844" s="3"/>
      <c r="FA844" s="3"/>
      <c r="FB844" s="3"/>
      <c r="FC844" s="3"/>
      <c r="FD844" s="3"/>
      <c r="FE844" s="3"/>
      <c r="FF844" s="3"/>
      <c r="FG844" s="3"/>
      <c r="FH844" s="3"/>
      <c r="FI844" s="3"/>
      <c r="FJ844" s="3"/>
      <c r="FK844" s="3"/>
      <c r="FL844" s="3"/>
      <c r="FM844" s="3"/>
      <c r="FN844" s="3"/>
      <c r="FO844" s="3"/>
      <c r="FP844" s="3"/>
      <c r="FQ844" s="3">
        <v>0</v>
      </c>
      <c r="FR844" s="3">
        <v>0</v>
      </c>
      <c r="FS844" s="3">
        <v>0</v>
      </c>
      <c r="FT844" s="3"/>
      <c r="FU844" s="3"/>
      <c r="FV844" s="3"/>
      <c r="FW844" s="3"/>
      <c r="FX844" s="3">
        <v>0</v>
      </c>
      <c r="FY844" s="3">
        <v>0</v>
      </c>
      <c r="FZ844" s="3"/>
      <c r="GA844" s="3" t="s">
        <v>3</v>
      </c>
      <c r="GB844" s="3"/>
      <c r="GC844" s="3"/>
      <c r="GD844" s="3">
        <v>1</v>
      </c>
      <c r="GE844" s="3"/>
      <c r="GF844" s="3">
        <v>202029368</v>
      </c>
      <c r="GG844" s="3">
        <v>2</v>
      </c>
      <c r="GH844" s="3">
        <v>1</v>
      </c>
      <c r="GI844" s="3">
        <v>-2</v>
      </c>
      <c r="GJ844" s="3">
        <v>0</v>
      </c>
      <c r="GK844" s="3">
        <v>0</v>
      </c>
      <c r="GL844" s="3">
        <f t="shared" si="1048"/>
        <v>0</v>
      </c>
      <c r="GM844" s="3">
        <f t="shared" si="1049"/>
        <v>122.49</v>
      </c>
      <c r="GN844" s="3">
        <f t="shared" si="1050"/>
        <v>0</v>
      </c>
      <c r="GO844" s="3">
        <f t="shared" si="1051"/>
        <v>122.49</v>
      </c>
      <c r="GP844" s="3">
        <f t="shared" si="1052"/>
        <v>0</v>
      </c>
      <c r="GQ844" s="3"/>
      <c r="GR844" s="3">
        <v>0</v>
      </c>
      <c r="GS844" s="3">
        <v>3</v>
      </c>
      <c r="GT844" s="3">
        <v>0</v>
      </c>
      <c r="GU844" s="3" t="s">
        <v>3</v>
      </c>
      <c r="GV844" s="3">
        <f t="shared" si="1053"/>
        <v>0</v>
      </c>
      <c r="GW844" s="3">
        <v>1</v>
      </c>
      <c r="GX844" s="3">
        <f t="shared" si="1054"/>
        <v>0</v>
      </c>
      <c r="GY844" s="3"/>
      <c r="GZ844" s="3"/>
      <c r="HA844" s="3">
        <v>0</v>
      </c>
      <c r="HB844" s="3">
        <v>0</v>
      </c>
      <c r="HC844" s="3">
        <f t="shared" si="1055"/>
        <v>0</v>
      </c>
      <c r="HD844" s="3"/>
      <c r="HE844" s="3" t="s">
        <v>3</v>
      </c>
      <c r="HF844" s="3" t="s">
        <v>3</v>
      </c>
      <c r="HG844" s="3"/>
      <c r="HH844" s="3"/>
      <c r="HI844" s="3"/>
      <c r="HJ844" s="3"/>
      <c r="HK844" s="3"/>
      <c r="HL844" s="3"/>
      <c r="HM844" s="3" t="s">
        <v>3</v>
      </c>
      <c r="HN844" s="3" t="s">
        <v>3</v>
      </c>
      <c r="HO844" s="3" t="s">
        <v>3</v>
      </c>
      <c r="HP844" s="3" t="s">
        <v>3</v>
      </c>
      <c r="HQ844" s="3" t="s">
        <v>3</v>
      </c>
      <c r="HR844" s="3"/>
      <c r="HS844" s="3">
        <v>0</v>
      </c>
      <c r="HT844" s="3"/>
      <c r="HU844" s="3"/>
      <c r="HV844" s="3"/>
      <c r="HW844" s="3"/>
      <c r="HX844" s="3"/>
      <c r="HY844" s="3"/>
      <c r="HZ844" s="3"/>
      <c r="IA844" s="3"/>
      <c r="IB844" s="3"/>
      <c r="IC844" s="3"/>
      <c r="ID844" s="3"/>
      <c r="IE844" s="3"/>
      <c r="IF844" s="3"/>
      <c r="IG844" s="3"/>
      <c r="IH844" s="3"/>
      <c r="II844" s="3"/>
      <c r="IJ844" s="3"/>
      <c r="IK844" s="3">
        <v>0</v>
      </c>
      <c r="IL844" s="3"/>
      <c r="IM844" s="3"/>
      <c r="IN844" s="3"/>
      <c r="IO844" s="3"/>
      <c r="IP844" s="3"/>
      <c r="IQ844" s="3"/>
      <c r="IR844" s="3"/>
      <c r="IS844" s="3"/>
      <c r="IT844" s="3"/>
      <c r="IU844" s="3"/>
    </row>
    <row r="845" spans="1:255" x14ac:dyDescent="0.25">
      <c r="A845" s="4">
        <v>17</v>
      </c>
      <c r="B845" s="4">
        <v>1</v>
      </c>
      <c r="C845" s="4"/>
      <c r="D845" s="4"/>
      <c r="E845" s="4" t="s">
        <v>1070</v>
      </c>
      <c r="F845" s="4" t="s">
        <v>1071</v>
      </c>
      <c r="G845" s="4" t="s">
        <v>1072</v>
      </c>
      <c r="H845" s="4" t="s">
        <v>266</v>
      </c>
      <c r="I845" s="4">
        <v>1</v>
      </c>
      <c r="J845" s="4">
        <v>0</v>
      </c>
      <c r="K845" s="4">
        <v>1</v>
      </c>
      <c r="L845" s="4"/>
      <c r="M845" s="4"/>
      <c r="N845" s="4"/>
      <c r="O845" s="4">
        <f t="shared" si="1031"/>
        <v>1378.01</v>
      </c>
      <c r="P845" s="4">
        <f t="shared" si="1032"/>
        <v>1378.01</v>
      </c>
      <c r="Q845" s="4">
        <f t="shared" si="1056"/>
        <v>0</v>
      </c>
      <c r="R845" s="4">
        <f t="shared" si="1057"/>
        <v>0</v>
      </c>
      <c r="S845" s="4">
        <f t="shared" si="1033"/>
        <v>0</v>
      </c>
      <c r="T845" s="4">
        <f t="shared" si="1034"/>
        <v>0</v>
      </c>
      <c r="U845" s="4">
        <f t="shared" si="1035"/>
        <v>0</v>
      </c>
      <c r="V845" s="4">
        <f t="shared" si="1036"/>
        <v>0</v>
      </c>
      <c r="W845" s="4">
        <f t="shared" si="1037"/>
        <v>0</v>
      </c>
      <c r="X845" s="4">
        <f t="shared" si="1058"/>
        <v>0</v>
      </c>
      <c r="Y845" s="4">
        <f t="shared" si="1059"/>
        <v>0</v>
      </c>
      <c r="Z845" s="4"/>
      <c r="AA845" s="4">
        <v>55890823</v>
      </c>
      <c r="AB845" s="4">
        <f t="shared" si="1038"/>
        <v>122.49</v>
      </c>
      <c r="AC845" s="4">
        <f t="shared" si="1060"/>
        <v>122.49</v>
      </c>
      <c r="AD845" s="4">
        <f t="shared" si="1061"/>
        <v>0</v>
      </c>
      <c r="AE845" s="4">
        <f t="shared" si="1062"/>
        <v>0</v>
      </c>
      <c r="AF845" s="4">
        <f t="shared" si="1063"/>
        <v>0</v>
      </c>
      <c r="AG845" s="4">
        <f t="shared" si="1039"/>
        <v>0</v>
      </c>
      <c r="AH845" s="4">
        <f t="shared" si="1064"/>
        <v>0</v>
      </c>
      <c r="AI845" s="4">
        <f t="shared" si="1065"/>
        <v>0</v>
      </c>
      <c r="AJ845" s="4">
        <f t="shared" si="1040"/>
        <v>0</v>
      </c>
      <c r="AK845" s="4">
        <v>122.49</v>
      </c>
      <c r="AL845" s="4">
        <v>122.49</v>
      </c>
      <c r="AM845" s="4">
        <v>0</v>
      </c>
      <c r="AN845" s="4">
        <v>0</v>
      </c>
      <c r="AO845" s="4">
        <v>0</v>
      </c>
      <c r="AP845" s="4">
        <v>0</v>
      </c>
      <c r="AQ845" s="4">
        <v>0</v>
      </c>
      <c r="AR845" s="4">
        <v>0</v>
      </c>
      <c r="AS845" s="4">
        <v>0</v>
      </c>
      <c r="AT845" s="4">
        <v>0</v>
      </c>
      <c r="AU845" s="4">
        <v>0</v>
      </c>
      <c r="AV845" s="4">
        <v>1</v>
      </c>
      <c r="AW845" s="4">
        <v>1</v>
      </c>
      <c r="AX845" s="4"/>
      <c r="AY845" s="4"/>
      <c r="AZ845" s="4">
        <v>1</v>
      </c>
      <c r="BA845" s="4">
        <v>1</v>
      </c>
      <c r="BB845" s="4">
        <v>1</v>
      </c>
      <c r="BC845" s="4">
        <v>11.25</v>
      </c>
      <c r="BD845" s="4" t="s">
        <v>3</v>
      </c>
      <c r="BE845" s="4" t="s">
        <v>3</v>
      </c>
      <c r="BF845" s="4" t="s">
        <v>3</v>
      </c>
      <c r="BG845" s="4" t="s">
        <v>3</v>
      </c>
      <c r="BH845" s="4">
        <v>3</v>
      </c>
      <c r="BI845" s="4">
        <v>2</v>
      </c>
      <c r="BJ845" s="4" t="s">
        <v>1073</v>
      </c>
      <c r="BK845" s="4"/>
      <c r="BL845" s="4"/>
      <c r="BM845" s="4">
        <v>1618</v>
      </c>
      <c r="BN845" s="4">
        <v>0</v>
      </c>
      <c r="BO845" s="4" t="s">
        <v>1071</v>
      </c>
      <c r="BP845" s="4">
        <v>1</v>
      </c>
      <c r="BQ845" s="4">
        <v>201</v>
      </c>
      <c r="BR845" s="4">
        <v>0</v>
      </c>
      <c r="BS845" s="4">
        <v>1</v>
      </c>
      <c r="BT845" s="4">
        <v>1</v>
      </c>
      <c r="BU845" s="4">
        <v>1</v>
      </c>
      <c r="BV845" s="4">
        <v>1</v>
      </c>
      <c r="BW845" s="4">
        <v>1</v>
      </c>
      <c r="BX845" s="4">
        <v>1</v>
      </c>
      <c r="BY845" s="4" t="s">
        <v>3</v>
      </c>
      <c r="BZ845" s="4">
        <v>0</v>
      </c>
      <c r="CA845" s="4">
        <v>0</v>
      </c>
      <c r="CB845" s="4" t="s">
        <v>3</v>
      </c>
      <c r="CC845" s="4"/>
      <c r="CD845" s="4"/>
      <c r="CE845" s="4">
        <v>1566</v>
      </c>
      <c r="CF845" s="4">
        <v>0</v>
      </c>
      <c r="CG845" s="4">
        <v>0</v>
      </c>
      <c r="CH845" s="4"/>
      <c r="CI845" s="4"/>
      <c r="CJ845" s="4"/>
      <c r="CK845" s="4"/>
      <c r="CL845" s="4"/>
      <c r="CM845" s="4">
        <v>0</v>
      </c>
      <c r="CN845" s="4" t="s">
        <v>3</v>
      </c>
      <c r="CO845" s="4">
        <v>0</v>
      </c>
      <c r="CP845" s="4">
        <f t="shared" si="1041"/>
        <v>1378.01</v>
      </c>
      <c r="CQ845" s="4">
        <f t="shared" si="1042"/>
        <v>1378.01</v>
      </c>
      <c r="CR845" s="4">
        <f t="shared" si="1066"/>
        <v>0</v>
      </c>
      <c r="CS845" s="4">
        <f t="shared" si="1067"/>
        <v>0</v>
      </c>
      <c r="CT845" s="4">
        <f t="shared" si="1043"/>
        <v>0</v>
      </c>
      <c r="CU845" s="4">
        <f t="shared" si="1044"/>
        <v>0</v>
      </c>
      <c r="CV845" s="4">
        <f t="shared" si="1045"/>
        <v>0</v>
      </c>
      <c r="CW845" s="4">
        <f t="shared" si="1046"/>
        <v>0</v>
      </c>
      <c r="CX845" s="4">
        <f t="shared" si="1047"/>
        <v>0</v>
      </c>
      <c r="CY845" s="4">
        <f t="shared" si="1068"/>
        <v>0</v>
      </c>
      <c r="CZ845" s="4">
        <f t="shared" si="1069"/>
        <v>0</v>
      </c>
      <c r="DA845" s="4"/>
      <c r="DB845" s="4"/>
      <c r="DC845" s="4" t="s">
        <v>3</v>
      </c>
      <c r="DD845" s="4" t="s">
        <v>3</v>
      </c>
      <c r="DE845" s="4" t="s">
        <v>3</v>
      </c>
      <c r="DF845" s="4" t="s">
        <v>3</v>
      </c>
      <c r="DG845" s="4" t="s">
        <v>3</v>
      </c>
      <c r="DH845" s="4" t="s">
        <v>3</v>
      </c>
      <c r="DI845" s="4" t="s">
        <v>3</v>
      </c>
      <c r="DJ845" s="4" t="s">
        <v>3</v>
      </c>
      <c r="DK845" s="4" t="s">
        <v>3</v>
      </c>
      <c r="DL845" s="4" t="s">
        <v>3</v>
      </c>
      <c r="DM845" s="4" t="s">
        <v>3</v>
      </c>
      <c r="DN845" s="4">
        <v>0</v>
      </c>
      <c r="DO845" s="4">
        <v>0</v>
      </c>
      <c r="DP845" s="4">
        <v>1</v>
      </c>
      <c r="DQ845" s="4">
        <v>1</v>
      </c>
      <c r="DR845" s="4"/>
      <c r="DS845" s="4"/>
      <c r="DT845" s="4"/>
      <c r="DU845" s="4">
        <v>1010</v>
      </c>
      <c r="DV845" s="4" t="s">
        <v>266</v>
      </c>
      <c r="DW845" s="4" t="s">
        <v>266</v>
      </c>
      <c r="DX845" s="4">
        <v>1</v>
      </c>
      <c r="DY845" s="4"/>
      <c r="DZ845" s="4" t="s">
        <v>3</v>
      </c>
      <c r="EA845" s="4" t="s">
        <v>3</v>
      </c>
      <c r="EB845" s="4" t="s">
        <v>3</v>
      </c>
      <c r="EC845" s="4" t="s">
        <v>3</v>
      </c>
      <c r="ED845" s="4"/>
      <c r="EE845" s="4">
        <v>57042987</v>
      </c>
      <c r="EF845" s="4">
        <v>201</v>
      </c>
      <c r="EG845" s="4" t="s">
        <v>575</v>
      </c>
      <c r="EH845" s="4">
        <v>0</v>
      </c>
      <c r="EI845" s="4" t="s">
        <v>3</v>
      </c>
      <c r="EJ845" s="4">
        <v>2</v>
      </c>
      <c r="EK845" s="4">
        <v>1618</v>
      </c>
      <c r="EL845" s="4" t="s">
        <v>576</v>
      </c>
      <c r="EM845" s="4" t="s">
        <v>577</v>
      </c>
      <c r="EN845" s="4"/>
      <c r="EO845" s="4" t="s">
        <v>3</v>
      </c>
      <c r="EP845" s="4"/>
      <c r="EQ845" s="4">
        <v>0</v>
      </c>
      <c r="ER845" s="4">
        <v>122.49</v>
      </c>
      <c r="ES845" s="4">
        <v>122.49</v>
      </c>
      <c r="ET845" s="4">
        <v>0</v>
      </c>
      <c r="EU845" s="4">
        <v>0</v>
      </c>
      <c r="EV845" s="4">
        <v>0</v>
      </c>
      <c r="EW845" s="4">
        <v>0</v>
      </c>
      <c r="EX845" s="4">
        <v>0</v>
      </c>
      <c r="EY845" s="4">
        <v>0</v>
      </c>
      <c r="EZ845" s="4"/>
      <c r="FA845" s="4"/>
      <c r="FB845" s="4"/>
      <c r="FC845" s="4"/>
      <c r="FD845" s="4"/>
      <c r="FE845" s="4"/>
      <c r="FF845" s="4"/>
      <c r="FG845" s="4"/>
      <c r="FH845" s="4"/>
      <c r="FI845" s="4"/>
      <c r="FJ845" s="4"/>
      <c r="FK845" s="4"/>
      <c r="FL845" s="4"/>
      <c r="FM845" s="4"/>
      <c r="FN845" s="4"/>
      <c r="FO845" s="4"/>
      <c r="FP845" s="4"/>
      <c r="FQ845" s="4">
        <v>0</v>
      </c>
      <c r="FR845" s="4">
        <v>0</v>
      </c>
      <c r="FS845" s="4">
        <v>0</v>
      </c>
      <c r="FT845" s="4"/>
      <c r="FU845" s="4"/>
      <c r="FV845" s="4"/>
      <c r="FW845" s="4"/>
      <c r="FX845" s="4">
        <v>0</v>
      </c>
      <c r="FY845" s="4">
        <v>0</v>
      </c>
      <c r="FZ845" s="4"/>
      <c r="GA845" s="4" t="s">
        <v>3</v>
      </c>
      <c r="GB845" s="4"/>
      <c r="GC845" s="4"/>
      <c r="GD845" s="4">
        <v>1</v>
      </c>
      <c r="GE845" s="4"/>
      <c r="GF845" s="4">
        <v>202029368</v>
      </c>
      <c r="GG845" s="4">
        <v>2</v>
      </c>
      <c r="GH845" s="4">
        <v>1</v>
      </c>
      <c r="GI845" s="4">
        <v>2</v>
      </c>
      <c r="GJ845" s="4">
        <v>0</v>
      </c>
      <c r="GK845" s="4">
        <v>0</v>
      </c>
      <c r="GL845" s="4">
        <f t="shared" si="1048"/>
        <v>0</v>
      </c>
      <c r="GM845" s="4">
        <f t="shared" si="1049"/>
        <v>1378.01</v>
      </c>
      <c r="GN845" s="4">
        <f t="shared" si="1050"/>
        <v>0</v>
      </c>
      <c r="GO845" s="4">
        <f t="shared" si="1051"/>
        <v>1378.01</v>
      </c>
      <c r="GP845" s="4">
        <f t="shared" si="1052"/>
        <v>0</v>
      </c>
      <c r="GQ845" s="4"/>
      <c r="GR845" s="4">
        <v>0</v>
      </c>
      <c r="GS845" s="4">
        <v>0</v>
      </c>
      <c r="GT845" s="4">
        <v>0</v>
      </c>
      <c r="GU845" s="4" t="s">
        <v>3</v>
      </c>
      <c r="GV845" s="4">
        <f t="shared" si="1053"/>
        <v>0</v>
      </c>
      <c r="GW845" s="4">
        <v>1</v>
      </c>
      <c r="GX845" s="4">
        <f t="shared" si="1054"/>
        <v>0</v>
      </c>
      <c r="GY845" s="4"/>
      <c r="GZ845" s="4"/>
      <c r="HA845" s="4">
        <v>0</v>
      </c>
      <c r="HB845" s="4">
        <v>0</v>
      </c>
      <c r="HC845" s="4">
        <f t="shared" si="1055"/>
        <v>0</v>
      </c>
      <c r="HD845" s="4"/>
      <c r="HE845" s="4" t="s">
        <v>3</v>
      </c>
      <c r="HF845" s="4" t="s">
        <v>3</v>
      </c>
      <c r="HG845" s="4"/>
      <c r="HH845" s="4"/>
      <c r="HI845" s="4"/>
      <c r="HJ845" s="4"/>
      <c r="HK845" s="4"/>
      <c r="HL845" s="4"/>
      <c r="HM845" s="4" t="s">
        <v>3</v>
      </c>
      <c r="HN845" s="4" t="s">
        <v>3</v>
      </c>
      <c r="HO845" s="4" t="s">
        <v>3</v>
      </c>
      <c r="HP845" s="4" t="s">
        <v>3</v>
      </c>
      <c r="HQ845" s="4" t="s">
        <v>3</v>
      </c>
      <c r="HR845" s="4"/>
      <c r="HS845" s="4">
        <v>0</v>
      </c>
      <c r="HT845" s="4"/>
      <c r="HU845" s="4"/>
      <c r="HV845" s="4"/>
      <c r="HW845" s="4"/>
      <c r="HX845" s="4"/>
      <c r="HY845" s="4"/>
      <c r="HZ845" s="4"/>
      <c r="IA845" s="4"/>
      <c r="IB845" s="4"/>
      <c r="IC845" s="4"/>
      <c r="ID845" s="4"/>
      <c r="IE845" s="4"/>
      <c r="IF845" s="4"/>
      <c r="IG845" s="4"/>
      <c r="IH845" s="4"/>
      <c r="II845" s="4"/>
      <c r="IJ845" s="4"/>
      <c r="IK845" s="4">
        <v>0</v>
      </c>
      <c r="IL845" s="4"/>
      <c r="IM845" s="4"/>
      <c r="IN845" s="4"/>
      <c r="IO845" s="4"/>
      <c r="IP845" s="4"/>
      <c r="IQ845" s="4"/>
      <c r="IR845" s="4"/>
      <c r="IS845" s="4"/>
      <c r="IT845" s="4"/>
      <c r="IU845" s="4"/>
    </row>
    <row r="846" spans="1:255" x14ac:dyDescent="0.25">
      <c r="A846" s="3">
        <v>17</v>
      </c>
      <c r="B846" s="3">
        <v>1</v>
      </c>
      <c r="C846" s="3"/>
      <c r="D846" s="3"/>
      <c r="E846" s="3" t="s">
        <v>1074</v>
      </c>
      <c r="F846" s="3" t="s">
        <v>1075</v>
      </c>
      <c r="G846" s="3" t="s">
        <v>1076</v>
      </c>
      <c r="H846" s="3" t="s">
        <v>266</v>
      </c>
      <c r="I846" s="3">
        <v>1</v>
      </c>
      <c r="J846" s="3">
        <v>0</v>
      </c>
      <c r="K846" s="3">
        <v>1</v>
      </c>
      <c r="L846" s="3"/>
      <c r="M846" s="3"/>
      <c r="N846" s="3"/>
      <c r="O846" s="3">
        <f t="shared" si="1031"/>
        <v>40.020000000000003</v>
      </c>
      <c r="P846" s="3">
        <f t="shared" si="1032"/>
        <v>40.020000000000003</v>
      </c>
      <c r="Q846" s="3">
        <f t="shared" si="1056"/>
        <v>0</v>
      </c>
      <c r="R846" s="3">
        <f t="shared" si="1057"/>
        <v>0</v>
      </c>
      <c r="S846" s="3">
        <f t="shared" si="1033"/>
        <v>0</v>
      </c>
      <c r="T846" s="3">
        <f t="shared" si="1034"/>
        <v>0</v>
      </c>
      <c r="U846" s="3">
        <f t="shared" si="1035"/>
        <v>0</v>
      </c>
      <c r="V846" s="3">
        <f t="shared" si="1036"/>
        <v>0</v>
      </c>
      <c r="W846" s="3">
        <f t="shared" si="1037"/>
        <v>0</v>
      </c>
      <c r="X846" s="3">
        <f t="shared" si="1058"/>
        <v>0</v>
      </c>
      <c r="Y846" s="3">
        <f t="shared" si="1059"/>
        <v>0</v>
      </c>
      <c r="Z846" s="3"/>
      <c r="AA846" s="3">
        <v>54971259</v>
      </c>
      <c r="AB846" s="3">
        <f t="shared" si="1038"/>
        <v>40.020000000000003</v>
      </c>
      <c r="AC846" s="3">
        <f t="shared" si="1060"/>
        <v>40.020000000000003</v>
      </c>
      <c r="AD846" s="3">
        <f t="shared" si="1061"/>
        <v>0</v>
      </c>
      <c r="AE846" s="3">
        <f t="shared" si="1062"/>
        <v>0</v>
      </c>
      <c r="AF846" s="3">
        <f t="shared" si="1063"/>
        <v>0</v>
      </c>
      <c r="AG846" s="3">
        <f t="shared" si="1039"/>
        <v>0</v>
      </c>
      <c r="AH846" s="3">
        <f t="shared" si="1064"/>
        <v>0</v>
      </c>
      <c r="AI846" s="3">
        <f t="shared" si="1065"/>
        <v>0</v>
      </c>
      <c r="AJ846" s="3">
        <f t="shared" si="1040"/>
        <v>0</v>
      </c>
      <c r="AK846" s="3">
        <v>40.020000000000003</v>
      </c>
      <c r="AL846" s="3">
        <v>40.020000000000003</v>
      </c>
      <c r="AM846" s="3">
        <v>0</v>
      </c>
      <c r="AN846" s="3">
        <v>0</v>
      </c>
      <c r="AO846" s="3">
        <v>0</v>
      </c>
      <c r="AP846" s="3">
        <v>0</v>
      </c>
      <c r="AQ846" s="3">
        <v>0</v>
      </c>
      <c r="AR846" s="3">
        <v>0</v>
      </c>
      <c r="AS846" s="3">
        <v>0</v>
      </c>
      <c r="AT846" s="3">
        <v>0</v>
      </c>
      <c r="AU846" s="3">
        <v>0</v>
      </c>
      <c r="AV846" s="3">
        <v>1</v>
      </c>
      <c r="AW846" s="3">
        <v>1</v>
      </c>
      <c r="AX846" s="3"/>
      <c r="AY846" s="3"/>
      <c r="AZ846" s="3">
        <v>1</v>
      </c>
      <c r="BA846" s="3">
        <v>1</v>
      </c>
      <c r="BB846" s="3">
        <v>1</v>
      </c>
      <c r="BC846" s="3">
        <v>1</v>
      </c>
      <c r="BD846" s="3" t="s">
        <v>3</v>
      </c>
      <c r="BE846" s="3" t="s">
        <v>3</v>
      </c>
      <c r="BF846" s="3" t="s">
        <v>3</v>
      </c>
      <c r="BG846" s="3" t="s">
        <v>3</v>
      </c>
      <c r="BH846" s="3">
        <v>3</v>
      </c>
      <c r="BI846" s="3">
        <v>2</v>
      </c>
      <c r="BJ846" s="3" t="s">
        <v>1077</v>
      </c>
      <c r="BK846" s="3"/>
      <c r="BL846" s="3"/>
      <c r="BM846" s="3">
        <v>1618</v>
      </c>
      <c r="BN846" s="3">
        <v>0</v>
      </c>
      <c r="BO846" s="3" t="s">
        <v>3</v>
      </c>
      <c r="BP846" s="3">
        <v>0</v>
      </c>
      <c r="BQ846" s="3">
        <v>201</v>
      </c>
      <c r="BR846" s="3">
        <v>0</v>
      </c>
      <c r="BS846" s="3">
        <v>1</v>
      </c>
      <c r="BT846" s="3">
        <v>1</v>
      </c>
      <c r="BU846" s="3">
        <v>1</v>
      </c>
      <c r="BV846" s="3">
        <v>1</v>
      </c>
      <c r="BW846" s="3">
        <v>1</v>
      </c>
      <c r="BX846" s="3">
        <v>1</v>
      </c>
      <c r="BY846" s="3" t="s">
        <v>3</v>
      </c>
      <c r="BZ846" s="3">
        <v>0</v>
      </c>
      <c r="CA846" s="3">
        <v>0</v>
      </c>
      <c r="CB846" s="3" t="s">
        <v>3</v>
      </c>
      <c r="CC846" s="3"/>
      <c r="CD846" s="3"/>
      <c r="CE846" s="3">
        <v>1566</v>
      </c>
      <c r="CF846" s="3">
        <v>0</v>
      </c>
      <c r="CG846" s="3">
        <v>0</v>
      </c>
      <c r="CH846" s="3"/>
      <c r="CI846" s="3"/>
      <c r="CJ846" s="3"/>
      <c r="CK846" s="3"/>
      <c r="CL846" s="3"/>
      <c r="CM846" s="3">
        <v>0</v>
      </c>
      <c r="CN846" s="3" t="s">
        <v>3</v>
      </c>
      <c r="CO846" s="3">
        <v>0</v>
      </c>
      <c r="CP846" s="3">
        <f t="shared" si="1041"/>
        <v>40.020000000000003</v>
      </c>
      <c r="CQ846" s="3">
        <f t="shared" si="1042"/>
        <v>40.020000000000003</v>
      </c>
      <c r="CR846" s="3">
        <f t="shared" si="1066"/>
        <v>0</v>
      </c>
      <c r="CS846" s="3">
        <f t="shared" si="1067"/>
        <v>0</v>
      </c>
      <c r="CT846" s="3">
        <f t="shared" si="1043"/>
        <v>0</v>
      </c>
      <c r="CU846" s="3">
        <f t="shared" si="1044"/>
        <v>0</v>
      </c>
      <c r="CV846" s="3">
        <f t="shared" si="1045"/>
        <v>0</v>
      </c>
      <c r="CW846" s="3">
        <f t="shared" si="1046"/>
        <v>0</v>
      </c>
      <c r="CX846" s="3">
        <f t="shared" si="1047"/>
        <v>0</v>
      </c>
      <c r="CY846" s="3">
        <f t="shared" si="1068"/>
        <v>0</v>
      </c>
      <c r="CZ846" s="3">
        <f t="shared" si="1069"/>
        <v>0</v>
      </c>
      <c r="DA846" s="3"/>
      <c r="DB846" s="3"/>
      <c r="DC846" s="3" t="s">
        <v>3</v>
      </c>
      <c r="DD846" s="3" t="s">
        <v>3</v>
      </c>
      <c r="DE846" s="3" t="s">
        <v>3</v>
      </c>
      <c r="DF846" s="3" t="s">
        <v>3</v>
      </c>
      <c r="DG846" s="3" t="s">
        <v>3</v>
      </c>
      <c r="DH846" s="3" t="s">
        <v>3</v>
      </c>
      <c r="DI846" s="3" t="s">
        <v>3</v>
      </c>
      <c r="DJ846" s="3" t="s">
        <v>3</v>
      </c>
      <c r="DK846" s="3" t="s">
        <v>3</v>
      </c>
      <c r="DL846" s="3" t="s">
        <v>3</v>
      </c>
      <c r="DM846" s="3" t="s">
        <v>3</v>
      </c>
      <c r="DN846" s="3">
        <v>0</v>
      </c>
      <c r="DO846" s="3">
        <v>0</v>
      </c>
      <c r="DP846" s="3">
        <v>1</v>
      </c>
      <c r="DQ846" s="3">
        <v>1</v>
      </c>
      <c r="DR846" s="3"/>
      <c r="DS846" s="3"/>
      <c r="DT846" s="3"/>
      <c r="DU846" s="3">
        <v>1010</v>
      </c>
      <c r="DV846" s="3" t="s">
        <v>266</v>
      </c>
      <c r="DW846" s="3" t="s">
        <v>266</v>
      </c>
      <c r="DX846" s="3">
        <v>1</v>
      </c>
      <c r="DY846" s="3"/>
      <c r="DZ846" s="3" t="s">
        <v>3</v>
      </c>
      <c r="EA846" s="3" t="s">
        <v>3</v>
      </c>
      <c r="EB846" s="3" t="s">
        <v>3</v>
      </c>
      <c r="EC846" s="3" t="s">
        <v>3</v>
      </c>
      <c r="ED846" s="3"/>
      <c r="EE846" s="3">
        <v>57042987</v>
      </c>
      <c r="EF846" s="3">
        <v>201</v>
      </c>
      <c r="EG846" s="3" t="s">
        <v>575</v>
      </c>
      <c r="EH846" s="3">
        <v>0</v>
      </c>
      <c r="EI846" s="3" t="s">
        <v>3</v>
      </c>
      <c r="EJ846" s="3">
        <v>2</v>
      </c>
      <c r="EK846" s="3">
        <v>1618</v>
      </c>
      <c r="EL846" s="3" t="s">
        <v>576</v>
      </c>
      <c r="EM846" s="3" t="s">
        <v>577</v>
      </c>
      <c r="EN846" s="3"/>
      <c r="EO846" s="3" t="s">
        <v>3</v>
      </c>
      <c r="EP846" s="3"/>
      <c r="EQ846" s="3">
        <v>0</v>
      </c>
      <c r="ER846" s="3">
        <v>40.020000000000003</v>
      </c>
      <c r="ES846" s="3">
        <v>40.020000000000003</v>
      </c>
      <c r="ET846" s="3">
        <v>0</v>
      </c>
      <c r="EU846" s="3">
        <v>0</v>
      </c>
      <c r="EV846" s="3">
        <v>0</v>
      </c>
      <c r="EW846" s="3">
        <v>0</v>
      </c>
      <c r="EX846" s="3">
        <v>0</v>
      </c>
      <c r="EY846" s="3">
        <v>0</v>
      </c>
      <c r="EZ846" s="3"/>
      <c r="FA846" s="3"/>
      <c r="FB846" s="3"/>
      <c r="FC846" s="3"/>
      <c r="FD846" s="3"/>
      <c r="FE846" s="3"/>
      <c r="FF846" s="3"/>
      <c r="FG846" s="3"/>
      <c r="FH846" s="3"/>
      <c r="FI846" s="3"/>
      <c r="FJ846" s="3"/>
      <c r="FK846" s="3"/>
      <c r="FL846" s="3"/>
      <c r="FM846" s="3"/>
      <c r="FN846" s="3"/>
      <c r="FO846" s="3"/>
      <c r="FP846" s="3"/>
      <c r="FQ846" s="3">
        <v>0</v>
      </c>
      <c r="FR846" s="3">
        <v>0</v>
      </c>
      <c r="FS846" s="3">
        <v>0</v>
      </c>
      <c r="FT846" s="3"/>
      <c r="FU846" s="3"/>
      <c r="FV846" s="3"/>
      <c r="FW846" s="3"/>
      <c r="FX846" s="3">
        <v>0</v>
      </c>
      <c r="FY846" s="3">
        <v>0</v>
      </c>
      <c r="FZ846" s="3"/>
      <c r="GA846" s="3" t="s">
        <v>3</v>
      </c>
      <c r="GB846" s="3"/>
      <c r="GC846" s="3"/>
      <c r="GD846" s="3">
        <v>1</v>
      </c>
      <c r="GE846" s="3"/>
      <c r="GF846" s="3">
        <v>-1556981045</v>
      </c>
      <c r="GG846" s="3">
        <v>2</v>
      </c>
      <c r="GH846" s="3">
        <v>1</v>
      </c>
      <c r="GI846" s="3">
        <v>-2</v>
      </c>
      <c r="GJ846" s="3">
        <v>0</v>
      </c>
      <c r="GK846" s="3">
        <v>0</v>
      </c>
      <c r="GL846" s="3">
        <f t="shared" si="1048"/>
        <v>0</v>
      </c>
      <c r="GM846" s="3">
        <f t="shared" si="1049"/>
        <v>40.020000000000003</v>
      </c>
      <c r="GN846" s="3">
        <f t="shared" si="1050"/>
        <v>0</v>
      </c>
      <c r="GO846" s="3">
        <f t="shared" si="1051"/>
        <v>40.020000000000003</v>
      </c>
      <c r="GP846" s="3">
        <f t="shared" si="1052"/>
        <v>0</v>
      </c>
      <c r="GQ846" s="3"/>
      <c r="GR846" s="3">
        <v>0</v>
      </c>
      <c r="GS846" s="3">
        <v>3</v>
      </c>
      <c r="GT846" s="3">
        <v>0</v>
      </c>
      <c r="GU846" s="3" t="s">
        <v>3</v>
      </c>
      <c r="GV846" s="3">
        <f t="shared" si="1053"/>
        <v>0</v>
      </c>
      <c r="GW846" s="3">
        <v>1</v>
      </c>
      <c r="GX846" s="3">
        <f t="shared" si="1054"/>
        <v>0</v>
      </c>
      <c r="GY846" s="3"/>
      <c r="GZ846" s="3"/>
      <c r="HA846" s="3">
        <v>0</v>
      </c>
      <c r="HB846" s="3">
        <v>0</v>
      </c>
      <c r="HC846" s="3">
        <f t="shared" si="1055"/>
        <v>0</v>
      </c>
      <c r="HD846" s="3"/>
      <c r="HE846" s="3" t="s">
        <v>3</v>
      </c>
      <c r="HF846" s="3" t="s">
        <v>3</v>
      </c>
      <c r="HG846" s="3"/>
      <c r="HH846" s="3"/>
      <c r="HI846" s="3"/>
      <c r="HJ846" s="3"/>
      <c r="HK846" s="3"/>
      <c r="HL846" s="3"/>
      <c r="HM846" s="3" t="s">
        <v>3</v>
      </c>
      <c r="HN846" s="3" t="s">
        <v>3</v>
      </c>
      <c r="HO846" s="3" t="s">
        <v>3</v>
      </c>
      <c r="HP846" s="3" t="s">
        <v>3</v>
      </c>
      <c r="HQ846" s="3" t="s">
        <v>3</v>
      </c>
      <c r="HR846" s="3"/>
      <c r="HS846" s="3">
        <v>0</v>
      </c>
      <c r="HT846" s="3"/>
      <c r="HU846" s="3"/>
      <c r="HV846" s="3"/>
      <c r="HW846" s="3"/>
      <c r="HX846" s="3"/>
      <c r="HY846" s="3"/>
      <c r="HZ846" s="3"/>
      <c r="IA846" s="3"/>
      <c r="IB846" s="3"/>
      <c r="IC846" s="3"/>
      <c r="ID846" s="3"/>
      <c r="IE846" s="3"/>
      <c r="IF846" s="3"/>
      <c r="IG846" s="3"/>
      <c r="IH846" s="3"/>
      <c r="II846" s="3"/>
      <c r="IJ846" s="3"/>
      <c r="IK846" s="3">
        <v>0</v>
      </c>
      <c r="IL846" s="3"/>
      <c r="IM846" s="3"/>
      <c r="IN846" s="3"/>
      <c r="IO846" s="3"/>
      <c r="IP846" s="3"/>
      <c r="IQ846" s="3"/>
      <c r="IR846" s="3"/>
      <c r="IS846" s="3"/>
      <c r="IT846" s="3"/>
      <c r="IU846" s="3"/>
    </row>
    <row r="847" spans="1:255" x14ac:dyDescent="0.25">
      <c r="A847" s="4">
        <v>17</v>
      </c>
      <c r="B847" s="4">
        <v>1</v>
      </c>
      <c r="C847" s="4"/>
      <c r="D847" s="4"/>
      <c r="E847" s="4" t="s">
        <v>1074</v>
      </c>
      <c r="F847" s="4" t="s">
        <v>1075</v>
      </c>
      <c r="G847" s="4" t="s">
        <v>1076</v>
      </c>
      <c r="H847" s="4" t="s">
        <v>266</v>
      </c>
      <c r="I847" s="4">
        <v>1</v>
      </c>
      <c r="J847" s="4">
        <v>0</v>
      </c>
      <c r="K847" s="4">
        <v>1</v>
      </c>
      <c r="L847" s="4"/>
      <c r="M847" s="4"/>
      <c r="N847" s="4"/>
      <c r="O847" s="4">
        <f t="shared" si="1031"/>
        <v>564.67999999999995</v>
      </c>
      <c r="P847" s="4">
        <f t="shared" si="1032"/>
        <v>564.67999999999995</v>
      </c>
      <c r="Q847" s="4">
        <f t="shared" si="1056"/>
        <v>0</v>
      </c>
      <c r="R847" s="4">
        <f t="shared" si="1057"/>
        <v>0</v>
      </c>
      <c r="S847" s="4">
        <f t="shared" si="1033"/>
        <v>0</v>
      </c>
      <c r="T847" s="4">
        <f t="shared" si="1034"/>
        <v>0</v>
      </c>
      <c r="U847" s="4">
        <f t="shared" si="1035"/>
        <v>0</v>
      </c>
      <c r="V847" s="4">
        <f t="shared" si="1036"/>
        <v>0</v>
      </c>
      <c r="W847" s="4">
        <f t="shared" si="1037"/>
        <v>0</v>
      </c>
      <c r="X847" s="4">
        <f t="shared" si="1058"/>
        <v>0</v>
      </c>
      <c r="Y847" s="4">
        <f t="shared" si="1059"/>
        <v>0</v>
      </c>
      <c r="Z847" s="4"/>
      <c r="AA847" s="4">
        <v>55890823</v>
      </c>
      <c r="AB847" s="4">
        <f t="shared" si="1038"/>
        <v>40.020000000000003</v>
      </c>
      <c r="AC847" s="4">
        <f t="shared" si="1060"/>
        <v>40.020000000000003</v>
      </c>
      <c r="AD847" s="4">
        <f t="shared" si="1061"/>
        <v>0</v>
      </c>
      <c r="AE847" s="4">
        <f t="shared" si="1062"/>
        <v>0</v>
      </c>
      <c r="AF847" s="4">
        <f t="shared" si="1063"/>
        <v>0</v>
      </c>
      <c r="AG847" s="4">
        <f t="shared" si="1039"/>
        <v>0</v>
      </c>
      <c r="AH847" s="4">
        <f t="shared" si="1064"/>
        <v>0</v>
      </c>
      <c r="AI847" s="4">
        <f t="shared" si="1065"/>
        <v>0</v>
      </c>
      <c r="AJ847" s="4">
        <f t="shared" si="1040"/>
        <v>0</v>
      </c>
      <c r="AK847" s="4">
        <v>40.020000000000003</v>
      </c>
      <c r="AL847" s="4">
        <v>40.020000000000003</v>
      </c>
      <c r="AM847" s="4">
        <v>0</v>
      </c>
      <c r="AN847" s="4">
        <v>0</v>
      </c>
      <c r="AO847" s="4">
        <v>0</v>
      </c>
      <c r="AP847" s="4">
        <v>0</v>
      </c>
      <c r="AQ847" s="4">
        <v>0</v>
      </c>
      <c r="AR847" s="4">
        <v>0</v>
      </c>
      <c r="AS847" s="4">
        <v>0</v>
      </c>
      <c r="AT847" s="4">
        <v>0</v>
      </c>
      <c r="AU847" s="4">
        <v>0</v>
      </c>
      <c r="AV847" s="4">
        <v>1</v>
      </c>
      <c r="AW847" s="4">
        <v>1</v>
      </c>
      <c r="AX847" s="4"/>
      <c r="AY847" s="4"/>
      <c r="AZ847" s="4">
        <v>1</v>
      </c>
      <c r="BA847" s="4">
        <v>1</v>
      </c>
      <c r="BB847" s="4">
        <v>1</v>
      </c>
      <c r="BC847" s="4">
        <v>14.11</v>
      </c>
      <c r="BD847" s="4" t="s">
        <v>3</v>
      </c>
      <c r="BE847" s="4" t="s">
        <v>3</v>
      </c>
      <c r="BF847" s="4" t="s">
        <v>3</v>
      </c>
      <c r="BG847" s="4" t="s">
        <v>3</v>
      </c>
      <c r="BH847" s="4">
        <v>3</v>
      </c>
      <c r="BI847" s="4">
        <v>2</v>
      </c>
      <c r="BJ847" s="4" t="s">
        <v>1077</v>
      </c>
      <c r="BK847" s="4"/>
      <c r="BL847" s="4"/>
      <c r="BM847" s="4">
        <v>1618</v>
      </c>
      <c r="BN847" s="4">
        <v>0</v>
      </c>
      <c r="BO847" s="4" t="s">
        <v>1075</v>
      </c>
      <c r="BP847" s="4">
        <v>1</v>
      </c>
      <c r="BQ847" s="4">
        <v>201</v>
      </c>
      <c r="BR847" s="4">
        <v>0</v>
      </c>
      <c r="BS847" s="4">
        <v>1</v>
      </c>
      <c r="BT847" s="4">
        <v>1</v>
      </c>
      <c r="BU847" s="4">
        <v>1</v>
      </c>
      <c r="BV847" s="4">
        <v>1</v>
      </c>
      <c r="BW847" s="4">
        <v>1</v>
      </c>
      <c r="BX847" s="4">
        <v>1</v>
      </c>
      <c r="BY847" s="4" t="s">
        <v>3</v>
      </c>
      <c r="BZ847" s="4">
        <v>0</v>
      </c>
      <c r="CA847" s="4">
        <v>0</v>
      </c>
      <c r="CB847" s="4" t="s">
        <v>3</v>
      </c>
      <c r="CC847" s="4"/>
      <c r="CD847" s="4"/>
      <c r="CE847" s="4">
        <v>1566</v>
      </c>
      <c r="CF847" s="4">
        <v>0</v>
      </c>
      <c r="CG847" s="4">
        <v>0</v>
      </c>
      <c r="CH847" s="4"/>
      <c r="CI847" s="4"/>
      <c r="CJ847" s="4"/>
      <c r="CK847" s="4"/>
      <c r="CL847" s="4"/>
      <c r="CM847" s="4">
        <v>0</v>
      </c>
      <c r="CN847" s="4" t="s">
        <v>3</v>
      </c>
      <c r="CO847" s="4">
        <v>0</v>
      </c>
      <c r="CP847" s="4">
        <f t="shared" si="1041"/>
        <v>564.67999999999995</v>
      </c>
      <c r="CQ847" s="4">
        <f t="shared" si="1042"/>
        <v>564.67999999999995</v>
      </c>
      <c r="CR847" s="4">
        <f t="shared" si="1066"/>
        <v>0</v>
      </c>
      <c r="CS847" s="4">
        <f t="shared" si="1067"/>
        <v>0</v>
      </c>
      <c r="CT847" s="4">
        <f t="shared" si="1043"/>
        <v>0</v>
      </c>
      <c r="CU847" s="4">
        <f t="shared" si="1044"/>
        <v>0</v>
      </c>
      <c r="CV847" s="4">
        <f t="shared" si="1045"/>
        <v>0</v>
      </c>
      <c r="CW847" s="4">
        <f t="shared" si="1046"/>
        <v>0</v>
      </c>
      <c r="CX847" s="4">
        <f t="shared" si="1047"/>
        <v>0</v>
      </c>
      <c r="CY847" s="4">
        <f t="shared" si="1068"/>
        <v>0</v>
      </c>
      <c r="CZ847" s="4">
        <f t="shared" si="1069"/>
        <v>0</v>
      </c>
      <c r="DA847" s="4"/>
      <c r="DB847" s="4"/>
      <c r="DC847" s="4" t="s">
        <v>3</v>
      </c>
      <c r="DD847" s="4" t="s">
        <v>3</v>
      </c>
      <c r="DE847" s="4" t="s">
        <v>3</v>
      </c>
      <c r="DF847" s="4" t="s">
        <v>3</v>
      </c>
      <c r="DG847" s="4" t="s">
        <v>3</v>
      </c>
      <c r="DH847" s="4" t="s">
        <v>3</v>
      </c>
      <c r="DI847" s="4" t="s">
        <v>3</v>
      </c>
      <c r="DJ847" s="4" t="s">
        <v>3</v>
      </c>
      <c r="DK847" s="4" t="s">
        <v>3</v>
      </c>
      <c r="DL847" s="4" t="s">
        <v>3</v>
      </c>
      <c r="DM847" s="4" t="s">
        <v>3</v>
      </c>
      <c r="DN847" s="4">
        <v>0</v>
      </c>
      <c r="DO847" s="4">
        <v>0</v>
      </c>
      <c r="DP847" s="4">
        <v>1</v>
      </c>
      <c r="DQ847" s="4">
        <v>1</v>
      </c>
      <c r="DR847" s="4"/>
      <c r="DS847" s="4"/>
      <c r="DT847" s="4"/>
      <c r="DU847" s="4">
        <v>1010</v>
      </c>
      <c r="DV847" s="4" t="s">
        <v>266</v>
      </c>
      <c r="DW847" s="4" t="s">
        <v>266</v>
      </c>
      <c r="DX847" s="4">
        <v>1</v>
      </c>
      <c r="DY847" s="4"/>
      <c r="DZ847" s="4" t="s">
        <v>3</v>
      </c>
      <c r="EA847" s="4" t="s">
        <v>3</v>
      </c>
      <c r="EB847" s="4" t="s">
        <v>3</v>
      </c>
      <c r="EC847" s="4" t="s">
        <v>3</v>
      </c>
      <c r="ED847" s="4"/>
      <c r="EE847" s="4">
        <v>57042987</v>
      </c>
      <c r="EF847" s="4">
        <v>201</v>
      </c>
      <c r="EG847" s="4" t="s">
        <v>575</v>
      </c>
      <c r="EH847" s="4">
        <v>0</v>
      </c>
      <c r="EI847" s="4" t="s">
        <v>3</v>
      </c>
      <c r="EJ847" s="4">
        <v>2</v>
      </c>
      <c r="EK847" s="4">
        <v>1618</v>
      </c>
      <c r="EL847" s="4" t="s">
        <v>576</v>
      </c>
      <c r="EM847" s="4" t="s">
        <v>577</v>
      </c>
      <c r="EN847" s="4"/>
      <c r="EO847" s="4" t="s">
        <v>3</v>
      </c>
      <c r="EP847" s="4"/>
      <c r="EQ847" s="4">
        <v>0</v>
      </c>
      <c r="ER847" s="4">
        <v>40.020000000000003</v>
      </c>
      <c r="ES847" s="4">
        <v>40.020000000000003</v>
      </c>
      <c r="ET847" s="4">
        <v>0</v>
      </c>
      <c r="EU847" s="4">
        <v>0</v>
      </c>
      <c r="EV847" s="4">
        <v>0</v>
      </c>
      <c r="EW847" s="4">
        <v>0</v>
      </c>
      <c r="EX847" s="4">
        <v>0</v>
      </c>
      <c r="EY847" s="4">
        <v>0</v>
      </c>
      <c r="EZ847" s="4"/>
      <c r="FA847" s="4"/>
      <c r="FB847" s="4"/>
      <c r="FC847" s="4"/>
      <c r="FD847" s="4"/>
      <c r="FE847" s="4"/>
      <c r="FF847" s="4"/>
      <c r="FG847" s="4"/>
      <c r="FH847" s="4"/>
      <c r="FI847" s="4"/>
      <c r="FJ847" s="4"/>
      <c r="FK847" s="4"/>
      <c r="FL847" s="4"/>
      <c r="FM847" s="4"/>
      <c r="FN847" s="4"/>
      <c r="FO847" s="4"/>
      <c r="FP847" s="4"/>
      <c r="FQ847" s="4">
        <v>0</v>
      </c>
      <c r="FR847" s="4">
        <v>0</v>
      </c>
      <c r="FS847" s="4">
        <v>0</v>
      </c>
      <c r="FT847" s="4"/>
      <c r="FU847" s="4"/>
      <c r="FV847" s="4"/>
      <c r="FW847" s="4"/>
      <c r="FX847" s="4">
        <v>0</v>
      </c>
      <c r="FY847" s="4">
        <v>0</v>
      </c>
      <c r="FZ847" s="4"/>
      <c r="GA847" s="4" t="s">
        <v>3</v>
      </c>
      <c r="GB847" s="4"/>
      <c r="GC847" s="4"/>
      <c r="GD847" s="4">
        <v>1</v>
      </c>
      <c r="GE847" s="4"/>
      <c r="GF847" s="4">
        <v>-1556981045</v>
      </c>
      <c r="GG847" s="4">
        <v>2</v>
      </c>
      <c r="GH847" s="4">
        <v>1</v>
      </c>
      <c r="GI847" s="4">
        <v>2</v>
      </c>
      <c r="GJ847" s="4">
        <v>0</v>
      </c>
      <c r="GK847" s="4">
        <v>0</v>
      </c>
      <c r="GL847" s="4">
        <f t="shared" si="1048"/>
        <v>0</v>
      </c>
      <c r="GM847" s="4">
        <f t="shared" si="1049"/>
        <v>564.67999999999995</v>
      </c>
      <c r="GN847" s="4">
        <f t="shared" si="1050"/>
        <v>0</v>
      </c>
      <c r="GO847" s="4">
        <f t="shared" si="1051"/>
        <v>564.67999999999995</v>
      </c>
      <c r="GP847" s="4">
        <f t="shared" si="1052"/>
        <v>0</v>
      </c>
      <c r="GQ847" s="4"/>
      <c r="GR847" s="4">
        <v>0</v>
      </c>
      <c r="GS847" s="4">
        <v>0</v>
      </c>
      <c r="GT847" s="4">
        <v>0</v>
      </c>
      <c r="GU847" s="4" t="s">
        <v>3</v>
      </c>
      <c r="GV847" s="4">
        <f t="shared" si="1053"/>
        <v>0</v>
      </c>
      <c r="GW847" s="4">
        <v>1</v>
      </c>
      <c r="GX847" s="4">
        <f t="shared" si="1054"/>
        <v>0</v>
      </c>
      <c r="GY847" s="4"/>
      <c r="GZ847" s="4"/>
      <c r="HA847" s="4">
        <v>0</v>
      </c>
      <c r="HB847" s="4">
        <v>0</v>
      </c>
      <c r="HC847" s="4">
        <f t="shared" si="1055"/>
        <v>0</v>
      </c>
      <c r="HD847" s="4"/>
      <c r="HE847" s="4" t="s">
        <v>3</v>
      </c>
      <c r="HF847" s="4" t="s">
        <v>3</v>
      </c>
      <c r="HG847" s="4"/>
      <c r="HH847" s="4"/>
      <c r="HI847" s="4"/>
      <c r="HJ847" s="4"/>
      <c r="HK847" s="4"/>
      <c r="HL847" s="4"/>
      <c r="HM847" s="4" t="s">
        <v>3</v>
      </c>
      <c r="HN847" s="4" t="s">
        <v>3</v>
      </c>
      <c r="HO847" s="4" t="s">
        <v>3</v>
      </c>
      <c r="HP847" s="4" t="s">
        <v>3</v>
      </c>
      <c r="HQ847" s="4" t="s">
        <v>3</v>
      </c>
      <c r="HR847" s="4"/>
      <c r="HS847" s="4">
        <v>0</v>
      </c>
      <c r="HT847" s="4"/>
      <c r="HU847" s="4"/>
      <c r="HV847" s="4"/>
      <c r="HW847" s="4"/>
      <c r="HX847" s="4"/>
      <c r="HY847" s="4"/>
      <c r="HZ847" s="4"/>
      <c r="IA847" s="4"/>
      <c r="IB847" s="4"/>
      <c r="IC847" s="4"/>
      <c r="ID847" s="4"/>
      <c r="IE847" s="4"/>
      <c r="IF847" s="4"/>
      <c r="IG847" s="4"/>
      <c r="IH847" s="4"/>
      <c r="II847" s="4"/>
      <c r="IJ847" s="4"/>
      <c r="IK847" s="4">
        <v>0</v>
      </c>
      <c r="IL847" s="4"/>
      <c r="IM847" s="4"/>
      <c r="IN847" s="4"/>
      <c r="IO847" s="4"/>
      <c r="IP847" s="4"/>
      <c r="IQ847" s="4"/>
      <c r="IR847" s="4"/>
      <c r="IS847" s="4"/>
      <c r="IT847" s="4"/>
      <c r="IU847" s="4"/>
    </row>
    <row r="848" spans="1:255" x14ac:dyDescent="0.25">
      <c r="A848" s="3">
        <v>17</v>
      </c>
      <c r="B848" s="3">
        <v>1</v>
      </c>
      <c r="C848" s="3"/>
      <c r="D848" s="3"/>
      <c r="E848" s="3" t="s">
        <v>1078</v>
      </c>
      <c r="F848" s="3" t="s">
        <v>1079</v>
      </c>
      <c r="G848" s="3" t="s">
        <v>1080</v>
      </c>
      <c r="H848" s="3" t="s">
        <v>1081</v>
      </c>
      <c r="I848" s="3">
        <v>9</v>
      </c>
      <c r="J848" s="3">
        <v>0</v>
      </c>
      <c r="K848" s="3">
        <v>9</v>
      </c>
      <c r="L848" s="3"/>
      <c r="M848" s="3"/>
      <c r="N848" s="3"/>
      <c r="O848" s="3">
        <f t="shared" si="1031"/>
        <v>3425.76</v>
      </c>
      <c r="P848" s="3">
        <f t="shared" si="1032"/>
        <v>3425.76</v>
      </c>
      <c r="Q848" s="3">
        <f t="shared" si="1056"/>
        <v>0</v>
      </c>
      <c r="R848" s="3">
        <f t="shared" si="1057"/>
        <v>0</v>
      </c>
      <c r="S848" s="3">
        <f t="shared" si="1033"/>
        <v>0</v>
      </c>
      <c r="T848" s="3">
        <f t="shared" si="1034"/>
        <v>0</v>
      </c>
      <c r="U848" s="3">
        <f t="shared" si="1035"/>
        <v>0</v>
      </c>
      <c r="V848" s="3">
        <f t="shared" si="1036"/>
        <v>0</v>
      </c>
      <c r="W848" s="3">
        <f t="shared" si="1037"/>
        <v>0</v>
      </c>
      <c r="X848" s="3">
        <f t="shared" si="1058"/>
        <v>0</v>
      </c>
      <c r="Y848" s="3">
        <f t="shared" si="1059"/>
        <v>0</v>
      </c>
      <c r="Z848" s="3"/>
      <c r="AA848" s="3">
        <v>54971259</v>
      </c>
      <c r="AB848" s="3">
        <f t="shared" si="1038"/>
        <v>380.64</v>
      </c>
      <c r="AC848" s="3">
        <f t="shared" si="1060"/>
        <v>380.64</v>
      </c>
      <c r="AD848" s="3">
        <f t="shared" si="1061"/>
        <v>0</v>
      </c>
      <c r="AE848" s="3">
        <f t="shared" si="1062"/>
        <v>0</v>
      </c>
      <c r="AF848" s="3">
        <f t="shared" si="1063"/>
        <v>0</v>
      </c>
      <c r="AG848" s="3">
        <f t="shared" si="1039"/>
        <v>0</v>
      </c>
      <c r="AH848" s="3">
        <f t="shared" si="1064"/>
        <v>0</v>
      </c>
      <c r="AI848" s="3">
        <f t="shared" si="1065"/>
        <v>0</v>
      </c>
      <c r="AJ848" s="3">
        <f t="shared" si="1040"/>
        <v>0</v>
      </c>
      <c r="AK848" s="3">
        <v>380.64</v>
      </c>
      <c r="AL848" s="3">
        <v>380.64</v>
      </c>
      <c r="AM848" s="3">
        <v>0</v>
      </c>
      <c r="AN848" s="3">
        <v>0</v>
      </c>
      <c r="AO848" s="3">
        <v>0</v>
      </c>
      <c r="AP848" s="3">
        <v>0</v>
      </c>
      <c r="AQ848" s="3">
        <v>0</v>
      </c>
      <c r="AR848" s="3">
        <v>0</v>
      </c>
      <c r="AS848" s="3">
        <v>0</v>
      </c>
      <c r="AT848" s="3">
        <v>0</v>
      </c>
      <c r="AU848" s="3">
        <v>0</v>
      </c>
      <c r="AV848" s="3">
        <v>1</v>
      </c>
      <c r="AW848" s="3">
        <v>1</v>
      </c>
      <c r="AX848" s="3"/>
      <c r="AY848" s="3"/>
      <c r="AZ848" s="3">
        <v>1</v>
      </c>
      <c r="BA848" s="3">
        <v>1</v>
      </c>
      <c r="BB848" s="3">
        <v>1</v>
      </c>
      <c r="BC848" s="3">
        <v>1</v>
      </c>
      <c r="BD848" s="3" t="s">
        <v>3</v>
      </c>
      <c r="BE848" s="3" t="s">
        <v>3</v>
      </c>
      <c r="BF848" s="3" t="s">
        <v>3</v>
      </c>
      <c r="BG848" s="3" t="s">
        <v>3</v>
      </c>
      <c r="BH848" s="3">
        <v>3</v>
      </c>
      <c r="BI848" s="3">
        <v>2</v>
      </c>
      <c r="BJ848" s="3" t="s">
        <v>1079</v>
      </c>
      <c r="BK848" s="3"/>
      <c r="BL848" s="3"/>
      <c r="BM848" s="3">
        <v>400005</v>
      </c>
      <c r="BN848" s="3">
        <v>0</v>
      </c>
      <c r="BO848" s="3" t="s">
        <v>3</v>
      </c>
      <c r="BP848" s="3">
        <v>0</v>
      </c>
      <c r="BQ848" s="3">
        <v>213</v>
      </c>
      <c r="BR848" s="3">
        <v>0</v>
      </c>
      <c r="BS848" s="3">
        <v>1</v>
      </c>
      <c r="BT848" s="3">
        <v>1</v>
      </c>
      <c r="BU848" s="3">
        <v>1</v>
      </c>
      <c r="BV848" s="3">
        <v>1</v>
      </c>
      <c r="BW848" s="3">
        <v>1</v>
      </c>
      <c r="BX848" s="3">
        <v>1</v>
      </c>
      <c r="BY848" s="3" t="s">
        <v>3</v>
      </c>
      <c r="BZ848" s="3">
        <v>0</v>
      </c>
      <c r="CA848" s="3">
        <v>0</v>
      </c>
      <c r="CB848" s="3" t="s">
        <v>3</v>
      </c>
      <c r="CC848" s="3"/>
      <c r="CD848" s="3"/>
      <c r="CE848" s="3">
        <v>1566</v>
      </c>
      <c r="CF848" s="3">
        <v>0</v>
      </c>
      <c r="CG848" s="3">
        <v>0</v>
      </c>
      <c r="CH848" s="3"/>
      <c r="CI848" s="3"/>
      <c r="CJ848" s="3"/>
      <c r="CK848" s="3"/>
      <c r="CL848" s="3"/>
      <c r="CM848" s="3">
        <v>0</v>
      </c>
      <c r="CN848" s="3" t="s">
        <v>3</v>
      </c>
      <c r="CO848" s="3">
        <v>0</v>
      </c>
      <c r="CP848" s="3">
        <f t="shared" si="1041"/>
        <v>3425.76</v>
      </c>
      <c r="CQ848" s="3">
        <f t="shared" si="1042"/>
        <v>380.64</v>
      </c>
      <c r="CR848" s="3">
        <f t="shared" si="1066"/>
        <v>0</v>
      </c>
      <c r="CS848" s="3">
        <f t="shared" si="1067"/>
        <v>0</v>
      </c>
      <c r="CT848" s="3">
        <f t="shared" si="1043"/>
        <v>0</v>
      </c>
      <c r="CU848" s="3">
        <f t="shared" si="1044"/>
        <v>0</v>
      </c>
      <c r="CV848" s="3">
        <f t="shared" si="1045"/>
        <v>0</v>
      </c>
      <c r="CW848" s="3">
        <f t="shared" si="1046"/>
        <v>0</v>
      </c>
      <c r="CX848" s="3">
        <f t="shared" si="1047"/>
        <v>0</v>
      </c>
      <c r="CY848" s="3">
        <f t="shared" si="1068"/>
        <v>0</v>
      </c>
      <c r="CZ848" s="3">
        <f t="shared" si="1069"/>
        <v>0</v>
      </c>
      <c r="DA848" s="3"/>
      <c r="DB848" s="3"/>
      <c r="DC848" s="3" t="s">
        <v>3</v>
      </c>
      <c r="DD848" s="3" t="s">
        <v>3</v>
      </c>
      <c r="DE848" s="3" t="s">
        <v>3</v>
      </c>
      <c r="DF848" s="3" t="s">
        <v>3</v>
      </c>
      <c r="DG848" s="3" t="s">
        <v>3</v>
      </c>
      <c r="DH848" s="3" t="s">
        <v>3</v>
      </c>
      <c r="DI848" s="3" t="s">
        <v>3</v>
      </c>
      <c r="DJ848" s="3" t="s">
        <v>3</v>
      </c>
      <c r="DK848" s="3" t="s">
        <v>3</v>
      </c>
      <c r="DL848" s="3" t="s">
        <v>3</v>
      </c>
      <c r="DM848" s="3" t="s">
        <v>3</v>
      </c>
      <c r="DN848" s="3">
        <v>0</v>
      </c>
      <c r="DO848" s="3">
        <v>0</v>
      </c>
      <c r="DP848" s="3">
        <v>1</v>
      </c>
      <c r="DQ848" s="3">
        <v>1</v>
      </c>
      <c r="DR848" s="3"/>
      <c r="DS848" s="3"/>
      <c r="DT848" s="3"/>
      <c r="DU848" s="3">
        <v>1013</v>
      </c>
      <c r="DV848" s="3" t="s">
        <v>1081</v>
      </c>
      <c r="DW848" s="3" t="s">
        <v>1081</v>
      </c>
      <c r="DX848" s="3">
        <v>1</v>
      </c>
      <c r="DY848" s="3"/>
      <c r="DZ848" s="3" t="s">
        <v>3</v>
      </c>
      <c r="EA848" s="3" t="s">
        <v>3</v>
      </c>
      <c r="EB848" s="3" t="s">
        <v>3</v>
      </c>
      <c r="EC848" s="3" t="s">
        <v>3</v>
      </c>
      <c r="ED848" s="3"/>
      <c r="EE848" s="3">
        <v>57042888</v>
      </c>
      <c r="EF848" s="3">
        <v>213</v>
      </c>
      <c r="EG848" s="3" t="s">
        <v>456</v>
      </c>
      <c r="EH848" s="3">
        <v>0</v>
      </c>
      <c r="EI848" s="3" t="s">
        <v>3</v>
      </c>
      <c r="EJ848" s="3">
        <v>1</v>
      </c>
      <c r="EK848" s="3">
        <v>400005</v>
      </c>
      <c r="EL848" s="3" t="s">
        <v>456</v>
      </c>
      <c r="EM848" s="3" t="s">
        <v>457</v>
      </c>
      <c r="EN848" s="3"/>
      <c r="EO848" s="3" t="s">
        <v>3</v>
      </c>
      <c r="EP848" s="3"/>
      <c r="EQ848" s="3">
        <v>16</v>
      </c>
      <c r="ER848" s="3">
        <v>0</v>
      </c>
      <c r="ES848" s="3">
        <v>380.64</v>
      </c>
      <c r="ET848" s="3">
        <v>0</v>
      </c>
      <c r="EU848" s="3">
        <v>0</v>
      </c>
      <c r="EV848" s="3">
        <v>0</v>
      </c>
      <c r="EW848" s="3">
        <v>0</v>
      </c>
      <c r="EX848" s="3">
        <v>0</v>
      </c>
      <c r="EY848" s="3">
        <v>0</v>
      </c>
      <c r="EZ848" s="3"/>
      <c r="FA848" s="3"/>
      <c r="FB848" s="3"/>
      <c r="FC848" s="3"/>
      <c r="FD848" s="3"/>
      <c r="FE848" s="3"/>
      <c r="FF848" s="3"/>
      <c r="FG848" s="3"/>
      <c r="FH848" s="3"/>
      <c r="FI848" s="3"/>
      <c r="FJ848" s="3"/>
      <c r="FK848" s="3"/>
      <c r="FL848" s="3"/>
      <c r="FM848" s="3"/>
      <c r="FN848" s="3"/>
      <c r="FO848" s="3"/>
      <c r="FP848" s="3"/>
      <c r="FQ848" s="3">
        <v>0</v>
      </c>
      <c r="FR848" s="3">
        <v>0</v>
      </c>
      <c r="FS848" s="3">
        <v>0</v>
      </c>
      <c r="FT848" s="3"/>
      <c r="FU848" s="3"/>
      <c r="FV848" s="3"/>
      <c r="FW848" s="3"/>
      <c r="FX848" s="3">
        <v>0</v>
      </c>
      <c r="FY848" s="3">
        <v>0</v>
      </c>
      <c r="FZ848" s="3"/>
      <c r="GA848" s="3" t="s">
        <v>1082</v>
      </c>
      <c r="GB848" s="3"/>
      <c r="GC848" s="3"/>
      <c r="GD848" s="3">
        <v>1</v>
      </c>
      <c r="GE848" s="3"/>
      <c r="GF848" s="3">
        <v>588904288</v>
      </c>
      <c r="GG848" s="3">
        <v>2</v>
      </c>
      <c r="GH848" s="3">
        <v>4</v>
      </c>
      <c r="GI848" s="3">
        <v>-2</v>
      </c>
      <c r="GJ848" s="3">
        <v>0</v>
      </c>
      <c r="GK848" s="3">
        <v>0</v>
      </c>
      <c r="GL848" s="3">
        <f t="shared" si="1048"/>
        <v>0</v>
      </c>
      <c r="GM848" s="3">
        <f t="shared" si="1049"/>
        <v>3425.76</v>
      </c>
      <c r="GN848" s="3">
        <f t="shared" si="1050"/>
        <v>0</v>
      </c>
      <c r="GO848" s="3">
        <f t="shared" si="1051"/>
        <v>3425.76</v>
      </c>
      <c r="GP848" s="3">
        <f t="shared" si="1052"/>
        <v>0</v>
      </c>
      <c r="GQ848" s="3"/>
      <c r="GR848" s="3">
        <v>1</v>
      </c>
      <c r="GS848" s="3">
        <v>2</v>
      </c>
      <c r="GT848" s="3">
        <v>0</v>
      </c>
      <c r="GU848" s="3" t="s">
        <v>3</v>
      </c>
      <c r="GV848" s="3">
        <f t="shared" si="1053"/>
        <v>0</v>
      </c>
      <c r="GW848" s="3">
        <v>1</v>
      </c>
      <c r="GX848" s="3">
        <f t="shared" si="1054"/>
        <v>0</v>
      </c>
      <c r="GY848" s="3"/>
      <c r="GZ848" s="3"/>
      <c r="HA848" s="3">
        <v>0</v>
      </c>
      <c r="HB848" s="3">
        <v>0</v>
      </c>
      <c r="HC848" s="3">
        <f t="shared" si="1055"/>
        <v>0</v>
      </c>
      <c r="HD848" s="3"/>
      <c r="HE848" s="3" t="s">
        <v>459</v>
      </c>
      <c r="HF848" s="3" t="s">
        <v>37</v>
      </c>
      <c r="HG848" s="3"/>
      <c r="HH848" s="3"/>
      <c r="HI848" s="3"/>
      <c r="HJ848" s="3"/>
      <c r="HK848" s="3"/>
      <c r="HL848" s="3"/>
      <c r="HM848" s="3" t="s">
        <v>3</v>
      </c>
      <c r="HN848" s="3" t="s">
        <v>3</v>
      </c>
      <c r="HO848" s="3" t="s">
        <v>3</v>
      </c>
      <c r="HP848" s="3" t="s">
        <v>3</v>
      </c>
      <c r="HQ848" s="3" t="s">
        <v>3</v>
      </c>
      <c r="HR848" s="3"/>
      <c r="HS848" s="3">
        <v>0</v>
      </c>
      <c r="HT848" s="3"/>
      <c r="HU848" s="3"/>
      <c r="HV848" s="3"/>
      <c r="HW848" s="3"/>
      <c r="HX848" s="3"/>
      <c r="HY848" s="3"/>
      <c r="HZ848" s="3"/>
      <c r="IA848" s="3"/>
      <c r="IB848" s="3"/>
      <c r="IC848" s="3"/>
      <c r="ID848" s="3"/>
      <c r="IE848" s="3"/>
      <c r="IF848" s="3"/>
      <c r="IG848" s="3"/>
      <c r="IH848" s="3"/>
      <c r="II848" s="3"/>
      <c r="IJ848" s="3"/>
      <c r="IK848" s="3">
        <v>0</v>
      </c>
      <c r="IL848" s="3"/>
      <c r="IM848" s="3"/>
      <c r="IN848" s="3"/>
      <c r="IO848" s="3"/>
      <c r="IP848" s="3"/>
      <c r="IQ848" s="3"/>
      <c r="IR848" s="3"/>
      <c r="IS848" s="3"/>
      <c r="IT848" s="3"/>
      <c r="IU848" s="3"/>
    </row>
    <row r="849" spans="1:255" x14ac:dyDescent="0.25">
      <c r="A849" s="4">
        <v>17</v>
      </c>
      <c r="B849" s="4">
        <v>1</v>
      </c>
      <c r="C849" s="4"/>
      <c r="D849" s="4"/>
      <c r="E849" s="4" t="s">
        <v>1078</v>
      </c>
      <c r="F849" s="4" t="s">
        <v>1079</v>
      </c>
      <c r="G849" s="4" t="s">
        <v>1080</v>
      </c>
      <c r="H849" s="4" t="s">
        <v>1081</v>
      </c>
      <c r="I849" s="4">
        <v>9</v>
      </c>
      <c r="J849" s="4">
        <v>0</v>
      </c>
      <c r="K849" s="4">
        <v>9</v>
      </c>
      <c r="L849" s="4"/>
      <c r="M849" s="4"/>
      <c r="N849" s="4"/>
      <c r="O849" s="4">
        <f t="shared" si="1031"/>
        <v>33709.480000000003</v>
      </c>
      <c r="P849" s="4">
        <f t="shared" si="1032"/>
        <v>33709.480000000003</v>
      </c>
      <c r="Q849" s="4">
        <f t="shared" si="1056"/>
        <v>0</v>
      </c>
      <c r="R849" s="4">
        <f t="shared" si="1057"/>
        <v>0</v>
      </c>
      <c r="S849" s="4">
        <f t="shared" si="1033"/>
        <v>0</v>
      </c>
      <c r="T849" s="4">
        <f t="shared" si="1034"/>
        <v>0</v>
      </c>
      <c r="U849" s="4">
        <f t="shared" si="1035"/>
        <v>0</v>
      </c>
      <c r="V849" s="4">
        <f t="shared" si="1036"/>
        <v>0</v>
      </c>
      <c r="W849" s="4">
        <f t="shared" si="1037"/>
        <v>0</v>
      </c>
      <c r="X849" s="4">
        <f t="shared" si="1058"/>
        <v>0</v>
      </c>
      <c r="Y849" s="4">
        <f t="shared" si="1059"/>
        <v>0</v>
      </c>
      <c r="Z849" s="4"/>
      <c r="AA849" s="4">
        <v>55890823</v>
      </c>
      <c r="AB849" s="4">
        <f t="shared" si="1038"/>
        <v>380.64</v>
      </c>
      <c r="AC849" s="4">
        <f t="shared" si="1060"/>
        <v>380.64</v>
      </c>
      <c r="AD849" s="4">
        <f t="shared" si="1061"/>
        <v>0</v>
      </c>
      <c r="AE849" s="4">
        <f t="shared" si="1062"/>
        <v>0</v>
      </c>
      <c r="AF849" s="4">
        <f t="shared" si="1063"/>
        <v>0</v>
      </c>
      <c r="AG849" s="4">
        <f t="shared" si="1039"/>
        <v>0</v>
      </c>
      <c r="AH849" s="4">
        <f t="shared" si="1064"/>
        <v>0</v>
      </c>
      <c r="AI849" s="4">
        <f t="shared" si="1065"/>
        <v>0</v>
      </c>
      <c r="AJ849" s="4">
        <f t="shared" si="1040"/>
        <v>0</v>
      </c>
      <c r="AK849" s="4">
        <v>380.64</v>
      </c>
      <c r="AL849" s="4">
        <v>380.64</v>
      </c>
      <c r="AM849" s="4">
        <v>0</v>
      </c>
      <c r="AN849" s="4">
        <v>0</v>
      </c>
      <c r="AO849" s="4">
        <v>0</v>
      </c>
      <c r="AP849" s="4">
        <v>0</v>
      </c>
      <c r="AQ849" s="4">
        <v>0</v>
      </c>
      <c r="AR849" s="4">
        <v>0</v>
      </c>
      <c r="AS849" s="4">
        <v>0</v>
      </c>
      <c r="AT849" s="4">
        <v>0</v>
      </c>
      <c r="AU849" s="4">
        <v>0</v>
      </c>
      <c r="AV849" s="4">
        <v>1</v>
      </c>
      <c r="AW849" s="4">
        <v>1</v>
      </c>
      <c r="AX849" s="4"/>
      <c r="AY849" s="4"/>
      <c r="AZ849" s="4">
        <v>1</v>
      </c>
      <c r="BA849" s="4">
        <v>1</v>
      </c>
      <c r="BB849" s="4">
        <v>1</v>
      </c>
      <c r="BC849" s="4">
        <v>9.84</v>
      </c>
      <c r="BD849" s="4" t="s">
        <v>3</v>
      </c>
      <c r="BE849" s="4" t="s">
        <v>3</v>
      </c>
      <c r="BF849" s="4" t="s">
        <v>3</v>
      </c>
      <c r="BG849" s="4" t="s">
        <v>3</v>
      </c>
      <c r="BH849" s="4">
        <v>3</v>
      </c>
      <c r="BI849" s="4">
        <v>2</v>
      </c>
      <c r="BJ849" s="4" t="s">
        <v>1079</v>
      </c>
      <c r="BK849" s="4"/>
      <c r="BL849" s="4"/>
      <c r="BM849" s="4">
        <v>400005</v>
      </c>
      <c r="BN849" s="4">
        <v>0</v>
      </c>
      <c r="BO849" s="4" t="s">
        <v>3</v>
      </c>
      <c r="BP849" s="4">
        <v>0</v>
      </c>
      <c r="BQ849" s="4">
        <v>213</v>
      </c>
      <c r="BR849" s="4">
        <v>0</v>
      </c>
      <c r="BS849" s="4">
        <v>1</v>
      </c>
      <c r="BT849" s="4">
        <v>1</v>
      </c>
      <c r="BU849" s="4">
        <v>1</v>
      </c>
      <c r="BV849" s="4">
        <v>1</v>
      </c>
      <c r="BW849" s="4">
        <v>1</v>
      </c>
      <c r="BX849" s="4">
        <v>1</v>
      </c>
      <c r="BY849" s="4" t="s">
        <v>3</v>
      </c>
      <c r="BZ849" s="4">
        <v>0</v>
      </c>
      <c r="CA849" s="4">
        <v>0</v>
      </c>
      <c r="CB849" s="4" t="s">
        <v>3</v>
      </c>
      <c r="CC849" s="4"/>
      <c r="CD849" s="4"/>
      <c r="CE849" s="4">
        <v>1566</v>
      </c>
      <c r="CF849" s="4">
        <v>0</v>
      </c>
      <c r="CG849" s="4">
        <v>0</v>
      </c>
      <c r="CH849" s="4"/>
      <c r="CI849" s="4"/>
      <c r="CJ849" s="4"/>
      <c r="CK849" s="4"/>
      <c r="CL849" s="4"/>
      <c r="CM849" s="4">
        <v>0</v>
      </c>
      <c r="CN849" s="4" t="s">
        <v>3</v>
      </c>
      <c r="CO849" s="4">
        <v>0</v>
      </c>
      <c r="CP849" s="4">
        <f t="shared" si="1041"/>
        <v>33709.480000000003</v>
      </c>
      <c r="CQ849" s="4">
        <f t="shared" si="1042"/>
        <v>3745.5</v>
      </c>
      <c r="CR849" s="4">
        <f t="shared" si="1066"/>
        <v>0</v>
      </c>
      <c r="CS849" s="4">
        <f t="shared" si="1067"/>
        <v>0</v>
      </c>
      <c r="CT849" s="4">
        <f t="shared" si="1043"/>
        <v>0</v>
      </c>
      <c r="CU849" s="4">
        <f t="shared" si="1044"/>
        <v>0</v>
      </c>
      <c r="CV849" s="4">
        <f t="shared" si="1045"/>
        <v>0</v>
      </c>
      <c r="CW849" s="4">
        <f t="shared" si="1046"/>
        <v>0</v>
      </c>
      <c r="CX849" s="4">
        <f t="shared" si="1047"/>
        <v>0</v>
      </c>
      <c r="CY849" s="4">
        <f t="shared" si="1068"/>
        <v>0</v>
      </c>
      <c r="CZ849" s="4">
        <f t="shared" si="1069"/>
        <v>0</v>
      </c>
      <c r="DA849" s="4"/>
      <c r="DB849" s="4"/>
      <c r="DC849" s="4" t="s">
        <v>3</v>
      </c>
      <c r="DD849" s="4" t="s">
        <v>3</v>
      </c>
      <c r="DE849" s="4" t="s">
        <v>3</v>
      </c>
      <c r="DF849" s="4" t="s">
        <v>3</v>
      </c>
      <c r="DG849" s="4" t="s">
        <v>3</v>
      </c>
      <c r="DH849" s="4" t="s">
        <v>3</v>
      </c>
      <c r="DI849" s="4" t="s">
        <v>3</v>
      </c>
      <c r="DJ849" s="4" t="s">
        <v>3</v>
      </c>
      <c r="DK849" s="4" t="s">
        <v>3</v>
      </c>
      <c r="DL849" s="4" t="s">
        <v>3</v>
      </c>
      <c r="DM849" s="4" t="s">
        <v>3</v>
      </c>
      <c r="DN849" s="4">
        <v>0</v>
      </c>
      <c r="DO849" s="4">
        <v>0</v>
      </c>
      <c r="DP849" s="4">
        <v>1</v>
      </c>
      <c r="DQ849" s="4">
        <v>1</v>
      </c>
      <c r="DR849" s="4"/>
      <c r="DS849" s="4"/>
      <c r="DT849" s="4"/>
      <c r="DU849" s="4">
        <v>1013</v>
      </c>
      <c r="DV849" s="4" t="s">
        <v>1081</v>
      </c>
      <c r="DW849" s="4" t="s">
        <v>1081</v>
      </c>
      <c r="DX849" s="4">
        <v>1</v>
      </c>
      <c r="DY849" s="4"/>
      <c r="DZ849" s="4" t="s">
        <v>3</v>
      </c>
      <c r="EA849" s="4" t="s">
        <v>3</v>
      </c>
      <c r="EB849" s="4" t="s">
        <v>3</v>
      </c>
      <c r="EC849" s="4" t="s">
        <v>3</v>
      </c>
      <c r="ED849" s="4"/>
      <c r="EE849" s="4">
        <v>57042888</v>
      </c>
      <c r="EF849" s="4">
        <v>213</v>
      </c>
      <c r="EG849" s="4" t="s">
        <v>456</v>
      </c>
      <c r="EH849" s="4">
        <v>0</v>
      </c>
      <c r="EI849" s="4" t="s">
        <v>3</v>
      </c>
      <c r="EJ849" s="4">
        <v>1</v>
      </c>
      <c r="EK849" s="4">
        <v>400005</v>
      </c>
      <c r="EL849" s="4" t="s">
        <v>456</v>
      </c>
      <c r="EM849" s="4" t="s">
        <v>457</v>
      </c>
      <c r="EN849" s="4"/>
      <c r="EO849" s="4" t="s">
        <v>3</v>
      </c>
      <c r="EP849" s="4"/>
      <c r="EQ849" s="4">
        <v>16</v>
      </c>
      <c r="ER849" s="4">
        <v>0</v>
      </c>
      <c r="ES849" s="4">
        <v>380.64</v>
      </c>
      <c r="ET849" s="4">
        <v>0</v>
      </c>
      <c r="EU849" s="4">
        <v>0</v>
      </c>
      <c r="EV849" s="4">
        <v>0</v>
      </c>
      <c r="EW849" s="4">
        <v>0</v>
      </c>
      <c r="EX849" s="4">
        <v>0</v>
      </c>
      <c r="EY849" s="4">
        <v>0</v>
      </c>
      <c r="EZ849" s="4">
        <v>5</v>
      </c>
      <c r="FA849" s="4"/>
      <c r="FB849" s="4"/>
      <c r="FC849" s="4">
        <v>1</v>
      </c>
      <c r="FD849" s="4">
        <v>18</v>
      </c>
      <c r="FE849" s="4"/>
      <c r="FF849" s="4">
        <v>4480</v>
      </c>
      <c r="FG849" s="4"/>
      <c r="FH849" s="4"/>
      <c r="FI849" s="4"/>
      <c r="FJ849" s="4"/>
      <c r="FK849" s="4"/>
      <c r="FL849" s="4"/>
      <c r="FM849" s="4"/>
      <c r="FN849" s="4"/>
      <c r="FO849" s="4"/>
      <c r="FP849" s="4"/>
      <c r="FQ849" s="4">
        <v>0</v>
      </c>
      <c r="FR849" s="4">
        <v>0</v>
      </c>
      <c r="FS849" s="4">
        <v>0</v>
      </c>
      <c r="FT849" s="4"/>
      <c r="FU849" s="4"/>
      <c r="FV849" s="4"/>
      <c r="FW849" s="4"/>
      <c r="FX849" s="4">
        <v>0</v>
      </c>
      <c r="FY849" s="4">
        <v>0</v>
      </c>
      <c r="FZ849" s="4"/>
      <c r="GA849" s="4" t="s">
        <v>1082</v>
      </c>
      <c r="GB849" s="4"/>
      <c r="GC849" s="4"/>
      <c r="GD849" s="4">
        <v>1</v>
      </c>
      <c r="GE849" s="4"/>
      <c r="GF849" s="4">
        <v>588904288</v>
      </c>
      <c r="GG849" s="4">
        <v>2</v>
      </c>
      <c r="GH849" s="4">
        <v>3</v>
      </c>
      <c r="GI849" s="4">
        <v>5</v>
      </c>
      <c r="GJ849" s="4">
        <v>0</v>
      </c>
      <c r="GK849" s="4">
        <v>0</v>
      </c>
      <c r="GL849" s="4">
        <f t="shared" si="1048"/>
        <v>0</v>
      </c>
      <c r="GM849" s="4">
        <f t="shared" si="1049"/>
        <v>33709.480000000003</v>
      </c>
      <c r="GN849" s="4">
        <f t="shared" si="1050"/>
        <v>0</v>
      </c>
      <c r="GO849" s="4">
        <f t="shared" si="1051"/>
        <v>33709.480000000003</v>
      </c>
      <c r="GP849" s="4">
        <f t="shared" si="1052"/>
        <v>0</v>
      </c>
      <c r="GQ849" s="4"/>
      <c r="GR849" s="4">
        <v>1</v>
      </c>
      <c r="GS849" s="4">
        <v>1</v>
      </c>
      <c r="GT849" s="4">
        <v>0</v>
      </c>
      <c r="GU849" s="4" t="s">
        <v>3</v>
      </c>
      <c r="GV849" s="4">
        <f t="shared" si="1053"/>
        <v>0</v>
      </c>
      <c r="GW849" s="4">
        <v>1</v>
      </c>
      <c r="GX849" s="4">
        <f t="shared" si="1054"/>
        <v>0</v>
      </c>
      <c r="GY849" s="4"/>
      <c r="GZ849" s="4"/>
      <c r="HA849" s="4">
        <v>0</v>
      </c>
      <c r="HB849" s="4">
        <v>0</v>
      </c>
      <c r="HC849" s="4">
        <f t="shared" si="1055"/>
        <v>0</v>
      </c>
      <c r="HD849" s="4"/>
      <c r="HE849" s="4" t="s">
        <v>459</v>
      </c>
      <c r="HF849" s="4" t="s">
        <v>37</v>
      </c>
      <c r="HG849" s="4"/>
      <c r="HH849" s="4"/>
      <c r="HI849" s="4"/>
      <c r="HJ849" s="4"/>
      <c r="HK849" s="4"/>
      <c r="HL849" s="4"/>
      <c r="HM849" s="4" t="s">
        <v>3</v>
      </c>
      <c r="HN849" s="4" t="s">
        <v>3</v>
      </c>
      <c r="HO849" s="4" t="s">
        <v>3</v>
      </c>
      <c r="HP849" s="4" t="s">
        <v>3</v>
      </c>
      <c r="HQ849" s="4" t="s">
        <v>3</v>
      </c>
      <c r="HR849" s="4"/>
      <c r="HS849" s="4">
        <v>0</v>
      </c>
      <c r="HT849" s="4"/>
      <c r="HU849" s="4"/>
      <c r="HV849" s="4"/>
      <c r="HW849" s="4"/>
      <c r="HX849" s="4"/>
      <c r="HY849" s="4"/>
      <c r="HZ849" s="4"/>
      <c r="IA849" s="4"/>
      <c r="IB849" s="4"/>
      <c r="IC849" s="4"/>
      <c r="ID849" s="4"/>
      <c r="IE849" s="4"/>
      <c r="IF849" s="4"/>
      <c r="IG849" s="4"/>
      <c r="IH849" s="4"/>
      <c r="II849" s="4"/>
      <c r="IJ849" s="4"/>
      <c r="IK849" s="4">
        <v>0</v>
      </c>
      <c r="IL849" s="4"/>
      <c r="IM849" s="4"/>
      <c r="IN849" s="4"/>
      <c r="IO849" s="4"/>
      <c r="IP849" s="4"/>
      <c r="IQ849" s="4"/>
      <c r="IR849" s="4"/>
      <c r="IS849" s="4"/>
      <c r="IT849" s="4"/>
      <c r="IU849" s="4"/>
    </row>
    <row r="850" spans="1:255" ht="409.5" x14ac:dyDescent="0.25">
      <c r="A850" s="3">
        <v>17</v>
      </c>
      <c r="B850" s="3">
        <v>1</v>
      </c>
      <c r="C850" s="3"/>
      <c r="D850" s="3"/>
      <c r="E850" s="3" t="s">
        <v>1083</v>
      </c>
      <c r="F850" s="3" t="s">
        <v>120</v>
      </c>
      <c r="G850" s="3" t="s">
        <v>1084</v>
      </c>
      <c r="H850" s="3" t="s">
        <v>117</v>
      </c>
      <c r="I850" s="3">
        <f>ROUND(78/100,9)</f>
        <v>0.78</v>
      </c>
      <c r="J850" s="3">
        <v>0</v>
      </c>
      <c r="K850" s="3">
        <f>ROUND(78/100,9)</f>
        <v>0.78</v>
      </c>
      <c r="L850" s="3"/>
      <c r="M850" s="3"/>
      <c r="N850" s="3"/>
      <c r="O850" s="3">
        <f t="shared" si="1031"/>
        <v>98.77</v>
      </c>
      <c r="P850" s="3">
        <f t="shared" si="1032"/>
        <v>12.84</v>
      </c>
      <c r="Q850" s="3">
        <f>(ROUND((ROUND((((ET850*1.2))*AV850*I850),2)*BB850),2)+ROUND((ROUND(((AE850-((EU850*1.2)))*AV850*I850),2)*BS850),2))</f>
        <v>5.63</v>
      </c>
      <c r="R850" s="3">
        <f>(ROUND((ROUND((((EU850*1.2))*AV850*I850),2)*BS850),2)+ROUND((ROUND(((AE850-((EU850*1.2)))*AV850*I850),2)*BS850),2))</f>
        <v>1.03</v>
      </c>
      <c r="S850" s="3">
        <f t="shared" si="1033"/>
        <v>80.3</v>
      </c>
      <c r="T850" s="3">
        <f t="shared" si="1034"/>
        <v>0</v>
      </c>
      <c r="U850" s="3">
        <f t="shared" si="1035"/>
        <v>7.1245418399999982</v>
      </c>
      <c r="V850" s="3">
        <f t="shared" si="1036"/>
        <v>0</v>
      </c>
      <c r="W850" s="3">
        <f t="shared" si="1037"/>
        <v>0</v>
      </c>
      <c r="X850" s="3">
        <f>(ROUND((((S850+ROUND((ROUND((((EU850*1.2))*AV850*I850),2)*BS850),2))*AT850)/100),2)+ROUND(((ROUND((ROUND(((AE850-((EU850*1.2)))*AV850*I850),2)*BS850),2)*AT850)/100),2))</f>
        <v>78.89</v>
      </c>
      <c r="Y850" s="3">
        <f>(ROUND((((S850+ROUND((ROUND((((EU850*1.2))*AV850*I850),2)*BS850),2))*AU850)/100),2)+ROUND(((ROUND((ROUND(((AE850-((EU850*1.2)))*AV850*I850),2)*BS850),2)*AU850)/100),2))</f>
        <v>41.48</v>
      </c>
      <c r="Z850" s="3"/>
      <c r="AA850" s="3">
        <v>54971259</v>
      </c>
      <c r="AB850" s="3">
        <f t="shared" si="1038"/>
        <v>121.676</v>
      </c>
      <c r="AC850" s="3">
        <f>ROUND(((ES850*1)),6)</f>
        <v>16.46</v>
      </c>
      <c r="AD850" s="3">
        <f>ROUND(((((ET850*1.2))-((EU850*1.2)))+AE850),6)</f>
        <v>6.8879999999999999</v>
      </c>
      <c r="AE850" s="3">
        <f>ROUND(((EU850*1.2)),6)</f>
        <v>1.26</v>
      </c>
      <c r="AF850" s="3">
        <f>ROUND(((EV850*1.2)),6)</f>
        <v>98.328000000000003</v>
      </c>
      <c r="AG850" s="3">
        <f t="shared" si="1039"/>
        <v>0</v>
      </c>
      <c r="AH850" s="3">
        <f>((EW850*1.2))</f>
        <v>8.7239999999999984</v>
      </c>
      <c r="AI850" s="3">
        <f>((EX850*1.2))</f>
        <v>0</v>
      </c>
      <c r="AJ850" s="3">
        <f t="shared" si="1040"/>
        <v>0</v>
      </c>
      <c r="AK850" s="3">
        <v>104.14</v>
      </c>
      <c r="AL850" s="3">
        <v>16.46</v>
      </c>
      <c r="AM850" s="3">
        <v>5.74</v>
      </c>
      <c r="AN850" s="3">
        <v>1.05</v>
      </c>
      <c r="AO850" s="3">
        <v>81.94</v>
      </c>
      <c r="AP850" s="3">
        <v>0</v>
      </c>
      <c r="AQ850" s="3">
        <v>7.27</v>
      </c>
      <c r="AR850" s="3">
        <v>0</v>
      </c>
      <c r="AS850" s="3">
        <v>0</v>
      </c>
      <c r="AT850" s="3">
        <v>97</v>
      </c>
      <c r="AU850" s="3">
        <v>51</v>
      </c>
      <c r="AV850" s="3">
        <v>1.0469999999999999</v>
      </c>
      <c r="AW850" s="3">
        <v>1</v>
      </c>
      <c r="AX850" s="3"/>
      <c r="AY850" s="3"/>
      <c r="AZ850" s="3">
        <v>1</v>
      </c>
      <c r="BA850" s="3">
        <v>1</v>
      </c>
      <c r="BB850" s="3">
        <v>1</v>
      </c>
      <c r="BC850" s="3">
        <v>1</v>
      </c>
      <c r="BD850" s="3" t="s">
        <v>3</v>
      </c>
      <c r="BE850" s="3" t="s">
        <v>3</v>
      </c>
      <c r="BF850" s="3" t="s">
        <v>3</v>
      </c>
      <c r="BG850" s="3" t="s">
        <v>3</v>
      </c>
      <c r="BH850" s="3">
        <v>0</v>
      </c>
      <c r="BI850" s="3">
        <v>2</v>
      </c>
      <c r="BJ850" s="3" t="s">
        <v>122</v>
      </c>
      <c r="BK850" s="3"/>
      <c r="BL850" s="3"/>
      <c r="BM850" s="3">
        <v>67</v>
      </c>
      <c r="BN850" s="3">
        <v>0</v>
      </c>
      <c r="BO850" s="3" t="s">
        <v>120</v>
      </c>
      <c r="BP850" s="3">
        <v>1</v>
      </c>
      <c r="BQ850" s="3">
        <v>40</v>
      </c>
      <c r="BR850" s="3">
        <v>0</v>
      </c>
      <c r="BS850" s="3">
        <v>1</v>
      </c>
      <c r="BT850" s="3">
        <v>1</v>
      </c>
      <c r="BU850" s="3">
        <v>1</v>
      </c>
      <c r="BV850" s="3">
        <v>1</v>
      </c>
      <c r="BW850" s="3">
        <v>1</v>
      </c>
      <c r="BX850" s="3">
        <v>1</v>
      </c>
      <c r="BY850" s="3" t="s">
        <v>3</v>
      </c>
      <c r="BZ850" s="3">
        <v>97</v>
      </c>
      <c r="CA850" s="3">
        <v>51</v>
      </c>
      <c r="CB850" s="3" t="s">
        <v>3</v>
      </c>
      <c r="CC850" s="3"/>
      <c r="CD850" s="3"/>
      <c r="CE850" s="3">
        <v>1566</v>
      </c>
      <c r="CF850" s="3">
        <v>0</v>
      </c>
      <c r="CG850" s="3">
        <v>0</v>
      </c>
      <c r="CH850" s="3"/>
      <c r="CI850" s="3"/>
      <c r="CJ850" s="3"/>
      <c r="CK850" s="3"/>
      <c r="CL850" s="3"/>
      <c r="CM850" s="3">
        <v>0</v>
      </c>
      <c r="CN850" s="9" t="s">
        <v>2491</v>
      </c>
      <c r="CO850" s="3">
        <v>0</v>
      </c>
      <c r="CP850" s="3">
        <f t="shared" si="1041"/>
        <v>98.77</v>
      </c>
      <c r="CQ850" s="3">
        <f t="shared" si="1042"/>
        <v>16.46</v>
      </c>
      <c r="CR850" s="3">
        <f>(ROUND((ROUND((((ET850*1.2))*AV850*1),2)*BB850),2)+ROUND((ROUND(((AE850-((EU850*1.2)))*AV850*1),2)*BS850),2))</f>
        <v>7.21</v>
      </c>
      <c r="CS850" s="3">
        <f>(ROUND((ROUND((((EU850*1.2))*AV850*1),2)*BS850),2)+ROUND((ROUND(((AE850-((EU850*1.2)))*AV850*1),2)*BS850),2))</f>
        <v>1.32</v>
      </c>
      <c r="CT850" s="3">
        <f t="shared" si="1043"/>
        <v>102.95</v>
      </c>
      <c r="CU850" s="3">
        <f t="shared" si="1044"/>
        <v>0</v>
      </c>
      <c r="CV850" s="3">
        <f t="shared" si="1045"/>
        <v>9.1340279999999971</v>
      </c>
      <c r="CW850" s="3">
        <f t="shared" si="1046"/>
        <v>0</v>
      </c>
      <c r="CX850" s="3">
        <f t="shared" si="1047"/>
        <v>0</v>
      </c>
      <c r="CY850" s="3">
        <f>(ROUND((((S850+ROUND((ROUND((((EU850*1.2))*AV850*1),2)*BS850),2))*AT850)/100),2)+ROUND(((ROUND((ROUND(((AE850-((EU850*1.2)))*AV850*1),2)*BS850),2)*AT850)/100),2))</f>
        <v>79.17</v>
      </c>
      <c r="CZ850" s="3">
        <f>(ROUND((((S850+ROUND((ROUND((((EU850*1.2))*AV850*1),2)*BS850),2))*AU850)/100),2)+ROUND(((ROUND((ROUND(((AE850-((EU850*1.2)))*AV850*1),2)*BS850),2)*AU850)/100),2))</f>
        <v>41.63</v>
      </c>
      <c r="DA850" s="3"/>
      <c r="DB850" s="3">
        <v>191</v>
      </c>
      <c r="DC850" s="3" t="s">
        <v>3</v>
      </c>
      <c r="DD850" s="3" t="s">
        <v>22</v>
      </c>
      <c r="DE850" s="3" t="s">
        <v>42</v>
      </c>
      <c r="DF850" s="3" t="s">
        <v>42</v>
      </c>
      <c r="DG850" s="3" t="s">
        <v>42</v>
      </c>
      <c r="DH850" s="3" t="s">
        <v>3</v>
      </c>
      <c r="DI850" s="3" t="s">
        <v>42</v>
      </c>
      <c r="DJ850" s="3" t="s">
        <v>42</v>
      </c>
      <c r="DK850" s="3" t="s">
        <v>3</v>
      </c>
      <c r="DL850" s="3" t="s">
        <v>3</v>
      </c>
      <c r="DM850" s="3" t="s">
        <v>3</v>
      </c>
      <c r="DN850" s="3">
        <v>0</v>
      </c>
      <c r="DO850" s="3">
        <v>0</v>
      </c>
      <c r="DP850" s="3">
        <v>1</v>
      </c>
      <c r="DQ850" s="3">
        <v>1</v>
      </c>
      <c r="DR850" s="3"/>
      <c r="DS850" s="3"/>
      <c r="DT850" s="3"/>
      <c r="DU850" s="3">
        <v>1013</v>
      </c>
      <c r="DV850" s="3" t="s">
        <v>117</v>
      </c>
      <c r="DW850" s="3" t="s">
        <v>117</v>
      </c>
      <c r="DX850" s="3">
        <v>1</v>
      </c>
      <c r="DY850" s="3"/>
      <c r="DZ850" s="3" t="s">
        <v>3</v>
      </c>
      <c r="EA850" s="3" t="s">
        <v>3</v>
      </c>
      <c r="EB850" s="3" t="s">
        <v>3</v>
      </c>
      <c r="EC850" s="3" t="s">
        <v>3</v>
      </c>
      <c r="ED850" s="3"/>
      <c r="EE850" s="3">
        <v>57042957</v>
      </c>
      <c r="EF850" s="3">
        <v>40</v>
      </c>
      <c r="EG850" s="3" t="s">
        <v>33</v>
      </c>
      <c r="EH850" s="3">
        <v>0</v>
      </c>
      <c r="EI850" s="3" t="s">
        <v>3</v>
      </c>
      <c r="EJ850" s="3">
        <v>2</v>
      </c>
      <c r="EK850" s="3">
        <v>67</v>
      </c>
      <c r="EL850" s="3" t="s">
        <v>34</v>
      </c>
      <c r="EM850" s="3" t="s">
        <v>35</v>
      </c>
      <c r="EN850" s="3"/>
      <c r="EO850" s="3" t="s">
        <v>46</v>
      </c>
      <c r="EP850" s="3"/>
      <c r="EQ850" s="3">
        <v>0</v>
      </c>
      <c r="ER850" s="3">
        <v>104.14</v>
      </c>
      <c r="ES850" s="3">
        <v>16.46</v>
      </c>
      <c r="ET850" s="3">
        <v>5.74</v>
      </c>
      <c r="EU850" s="3">
        <v>1.05</v>
      </c>
      <c r="EV850" s="3">
        <v>81.94</v>
      </c>
      <c r="EW850" s="3">
        <v>7.27</v>
      </c>
      <c r="EX850" s="3">
        <v>0</v>
      </c>
      <c r="EY850" s="3">
        <v>0</v>
      </c>
      <c r="EZ850" s="3"/>
      <c r="FA850" s="3"/>
      <c r="FB850" s="3"/>
      <c r="FC850" s="3"/>
      <c r="FD850" s="3"/>
      <c r="FE850" s="3"/>
      <c r="FF850" s="3"/>
      <c r="FG850" s="3"/>
      <c r="FH850" s="3"/>
      <c r="FI850" s="3"/>
      <c r="FJ850" s="3"/>
      <c r="FK850" s="3"/>
      <c r="FL850" s="3"/>
      <c r="FM850" s="3"/>
      <c r="FN850" s="3"/>
      <c r="FO850" s="3"/>
      <c r="FP850" s="3"/>
      <c r="FQ850" s="3">
        <v>0</v>
      </c>
      <c r="FR850" s="3">
        <v>0</v>
      </c>
      <c r="FS850" s="3">
        <v>0</v>
      </c>
      <c r="FT850" s="3"/>
      <c r="FU850" s="3"/>
      <c r="FV850" s="3"/>
      <c r="FW850" s="3"/>
      <c r="FX850" s="3">
        <v>97</v>
      </c>
      <c r="FY850" s="3">
        <v>51</v>
      </c>
      <c r="FZ850" s="3"/>
      <c r="GA850" s="3" t="s">
        <v>3</v>
      </c>
      <c r="GB850" s="3"/>
      <c r="GC850" s="3"/>
      <c r="GD850" s="3">
        <v>1</v>
      </c>
      <c r="GE850" s="3"/>
      <c r="GF850" s="3">
        <v>-500716075</v>
      </c>
      <c r="GG850" s="3">
        <v>2</v>
      </c>
      <c r="GH850" s="3">
        <v>1</v>
      </c>
      <c r="GI850" s="3">
        <v>2</v>
      </c>
      <c r="GJ850" s="3">
        <v>0</v>
      </c>
      <c r="GK850" s="3">
        <v>0</v>
      </c>
      <c r="GL850" s="3">
        <f t="shared" si="1048"/>
        <v>0</v>
      </c>
      <c r="GM850" s="3">
        <f t="shared" si="1049"/>
        <v>219.14</v>
      </c>
      <c r="GN850" s="3">
        <f t="shared" si="1050"/>
        <v>0</v>
      </c>
      <c r="GO850" s="3">
        <f t="shared" si="1051"/>
        <v>219.14</v>
      </c>
      <c r="GP850" s="3">
        <f t="shared" si="1052"/>
        <v>0</v>
      </c>
      <c r="GQ850" s="3"/>
      <c r="GR850" s="3">
        <v>0</v>
      </c>
      <c r="GS850" s="3">
        <v>3</v>
      </c>
      <c r="GT850" s="3">
        <v>0</v>
      </c>
      <c r="GU850" s="3" t="s">
        <v>3</v>
      </c>
      <c r="GV850" s="3">
        <f t="shared" si="1053"/>
        <v>0</v>
      </c>
      <c r="GW850" s="3">
        <v>1</v>
      </c>
      <c r="GX850" s="3">
        <f t="shared" si="1054"/>
        <v>0</v>
      </c>
      <c r="GY850" s="3"/>
      <c r="GZ850" s="3"/>
      <c r="HA850" s="3">
        <v>0</v>
      </c>
      <c r="HB850" s="3">
        <v>0</v>
      </c>
      <c r="HC850" s="3">
        <f t="shared" si="1055"/>
        <v>0</v>
      </c>
      <c r="HD850" s="3"/>
      <c r="HE850" s="3" t="s">
        <v>3</v>
      </c>
      <c r="HF850" s="3" t="s">
        <v>3</v>
      </c>
      <c r="HG850" s="3"/>
      <c r="HH850" s="3"/>
      <c r="HI850" s="3"/>
      <c r="HJ850" s="3"/>
      <c r="HK850" s="3"/>
      <c r="HL850" s="3"/>
      <c r="HM850" s="3" t="s">
        <v>3</v>
      </c>
      <c r="HN850" s="3" t="s">
        <v>3</v>
      </c>
      <c r="HO850" s="3" t="s">
        <v>3</v>
      </c>
      <c r="HP850" s="3" t="s">
        <v>3</v>
      </c>
      <c r="HQ850" s="3" t="s">
        <v>3</v>
      </c>
      <c r="HR850" s="3"/>
      <c r="HS850" s="3">
        <v>0</v>
      </c>
      <c r="HT850" s="3"/>
      <c r="HU850" s="3"/>
      <c r="HV850" s="3"/>
      <c r="HW850" s="3"/>
      <c r="HX850" s="3"/>
      <c r="HY850" s="3"/>
      <c r="HZ850" s="3"/>
      <c r="IA850" s="3"/>
      <c r="IB850" s="3"/>
      <c r="IC850" s="3"/>
      <c r="ID850" s="3"/>
      <c r="IE850" s="3"/>
      <c r="IF850" s="3"/>
      <c r="IG850" s="3"/>
      <c r="IH850" s="3"/>
      <c r="II850" s="3"/>
      <c r="IJ850" s="3"/>
      <c r="IK850" s="3">
        <v>0</v>
      </c>
      <c r="IL850" s="3"/>
      <c r="IM850" s="3"/>
      <c r="IN850" s="3"/>
      <c r="IO850" s="3"/>
      <c r="IP850" s="3"/>
      <c r="IQ850" s="3"/>
      <c r="IR850" s="3"/>
      <c r="IS850" s="3"/>
      <c r="IT850" s="3"/>
      <c r="IU850" s="3"/>
    </row>
    <row r="851" spans="1:255" ht="409.5" x14ac:dyDescent="0.25">
      <c r="A851" s="4">
        <v>17</v>
      </c>
      <c r="B851" s="4">
        <v>1</v>
      </c>
      <c r="C851" s="4"/>
      <c r="D851" s="4"/>
      <c r="E851" s="4" t="s">
        <v>1083</v>
      </c>
      <c r="F851" s="4" t="s">
        <v>120</v>
      </c>
      <c r="G851" s="4" t="s">
        <v>1084</v>
      </c>
      <c r="H851" s="4" t="s">
        <v>117</v>
      </c>
      <c r="I851" s="4">
        <f>ROUND(78/100,9)</f>
        <v>0.78</v>
      </c>
      <c r="J851" s="4">
        <v>0</v>
      </c>
      <c r="K851" s="4">
        <f>ROUND(78/100,9)</f>
        <v>0.78</v>
      </c>
      <c r="L851" s="4"/>
      <c r="M851" s="4"/>
      <c r="N851" s="4"/>
      <c r="O851" s="4">
        <f t="shared" si="1031"/>
        <v>4726.7</v>
      </c>
      <c r="P851" s="4">
        <f t="shared" si="1032"/>
        <v>93.86</v>
      </c>
      <c r="Q851" s="4">
        <f>(ROUND((ROUND((((ET851*1.2))*AV851*I851),2)*BB851),2)+ROUND((ROUND(((AE851-((EU851*1.2)))*AV851*I851),2)*BS851),2))</f>
        <v>107.93</v>
      </c>
      <c r="R851" s="4">
        <f>(ROUND((ROUND((((EU851*1.2))*AV851*I851),2)*BS851),2)+ROUND((ROUND(((AE851-((EU851*1.2)))*AV851*I851),2)*BS851),2))</f>
        <v>58.04</v>
      </c>
      <c r="S851" s="4">
        <f t="shared" si="1033"/>
        <v>4524.91</v>
      </c>
      <c r="T851" s="4">
        <f t="shared" si="1034"/>
        <v>0</v>
      </c>
      <c r="U851" s="4">
        <f t="shared" si="1035"/>
        <v>7.1245418399999982</v>
      </c>
      <c r="V851" s="4">
        <f t="shared" si="1036"/>
        <v>0</v>
      </c>
      <c r="W851" s="4">
        <f t="shared" si="1037"/>
        <v>0</v>
      </c>
      <c r="X851" s="4">
        <f>(ROUND((((S851+ROUND((ROUND((((EU851*1.2))*AV851*I851),2)*BS851),2))*AT851)/100),2)+ROUND(((ROUND((ROUND(((AE851-((EU851*1.2)))*AV851*I851),2)*BS851),2)*AT851)/100),2))</f>
        <v>4445.46</v>
      </c>
      <c r="Y851" s="4">
        <f>(ROUND((((S851+ROUND((ROUND((((EU851*1.2))*AV851*I851),2)*BS851),2))*AU851)/100),2)+ROUND(((ROUND((ROUND(((AE851-((EU851*1.2)))*AV851*I851),2)*BS851),2)*AU851)/100),2))</f>
        <v>2337.3000000000002</v>
      </c>
      <c r="Z851" s="4"/>
      <c r="AA851" s="4">
        <v>55890823</v>
      </c>
      <c r="AB851" s="4">
        <f t="shared" si="1038"/>
        <v>121.676</v>
      </c>
      <c r="AC851" s="4">
        <f>ROUND(((ES851*1)),6)</f>
        <v>16.46</v>
      </c>
      <c r="AD851" s="4">
        <f>ROUND(((((ET851*1.2))-((EU851*1.2)))+AE851),6)</f>
        <v>6.8879999999999999</v>
      </c>
      <c r="AE851" s="4">
        <f>ROUND(((EU851*1.2)),6)</f>
        <v>1.26</v>
      </c>
      <c r="AF851" s="4">
        <f>ROUND(((EV851*1.2)),6)</f>
        <v>98.328000000000003</v>
      </c>
      <c r="AG851" s="4">
        <f t="shared" si="1039"/>
        <v>0</v>
      </c>
      <c r="AH851" s="4">
        <f>((EW851*1.2))</f>
        <v>8.7239999999999984</v>
      </c>
      <c r="AI851" s="4">
        <f>((EX851*1.2))</f>
        <v>0</v>
      </c>
      <c r="AJ851" s="4">
        <f t="shared" si="1040"/>
        <v>0</v>
      </c>
      <c r="AK851" s="4">
        <v>104.14</v>
      </c>
      <c r="AL851" s="4">
        <v>16.46</v>
      </c>
      <c r="AM851" s="4">
        <v>5.74</v>
      </c>
      <c r="AN851" s="4">
        <v>1.05</v>
      </c>
      <c r="AO851" s="4">
        <v>81.94</v>
      </c>
      <c r="AP851" s="4">
        <v>0</v>
      </c>
      <c r="AQ851" s="4">
        <v>7.27</v>
      </c>
      <c r="AR851" s="4">
        <v>0</v>
      </c>
      <c r="AS851" s="4">
        <v>0</v>
      </c>
      <c r="AT851" s="4">
        <v>97</v>
      </c>
      <c r="AU851" s="4">
        <v>51</v>
      </c>
      <c r="AV851" s="4">
        <v>1.0469999999999999</v>
      </c>
      <c r="AW851" s="4">
        <v>1</v>
      </c>
      <c r="AX851" s="4"/>
      <c r="AY851" s="4"/>
      <c r="AZ851" s="4">
        <v>1</v>
      </c>
      <c r="BA851" s="4">
        <v>56.35</v>
      </c>
      <c r="BB851" s="4">
        <v>19.170000000000002</v>
      </c>
      <c r="BC851" s="4">
        <v>7.31</v>
      </c>
      <c r="BD851" s="4" t="s">
        <v>3</v>
      </c>
      <c r="BE851" s="4" t="s">
        <v>3</v>
      </c>
      <c r="BF851" s="4" t="s">
        <v>3</v>
      </c>
      <c r="BG851" s="4" t="s">
        <v>3</v>
      </c>
      <c r="BH851" s="4">
        <v>0</v>
      </c>
      <c r="BI851" s="4">
        <v>2</v>
      </c>
      <c r="BJ851" s="4" t="s">
        <v>122</v>
      </c>
      <c r="BK851" s="4"/>
      <c r="BL851" s="4"/>
      <c r="BM851" s="4">
        <v>67</v>
      </c>
      <c r="BN851" s="4">
        <v>0</v>
      </c>
      <c r="BO851" s="4" t="s">
        <v>120</v>
      </c>
      <c r="BP851" s="4">
        <v>1</v>
      </c>
      <c r="BQ851" s="4">
        <v>40</v>
      </c>
      <c r="BR851" s="4">
        <v>0</v>
      </c>
      <c r="BS851" s="4">
        <v>56.35</v>
      </c>
      <c r="BT851" s="4">
        <v>1</v>
      </c>
      <c r="BU851" s="4">
        <v>1</v>
      </c>
      <c r="BV851" s="4">
        <v>1</v>
      </c>
      <c r="BW851" s="4">
        <v>1</v>
      </c>
      <c r="BX851" s="4">
        <v>1</v>
      </c>
      <c r="BY851" s="4" t="s">
        <v>3</v>
      </c>
      <c r="BZ851" s="4">
        <v>97</v>
      </c>
      <c r="CA851" s="4">
        <v>51</v>
      </c>
      <c r="CB851" s="4" t="s">
        <v>3</v>
      </c>
      <c r="CC851" s="4"/>
      <c r="CD851" s="4"/>
      <c r="CE851" s="4">
        <v>1566</v>
      </c>
      <c r="CF851" s="4">
        <v>0</v>
      </c>
      <c r="CG851" s="4">
        <v>0</v>
      </c>
      <c r="CH851" s="4"/>
      <c r="CI851" s="4"/>
      <c r="CJ851" s="4"/>
      <c r="CK851" s="4"/>
      <c r="CL851" s="4"/>
      <c r="CM851" s="4">
        <v>0</v>
      </c>
      <c r="CN851" s="10" t="s">
        <v>2491</v>
      </c>
      <c r="CO851" s="4">
        <v>0</v>
      </c>
      <c r="CP851" s="4">
        <f t="shared" si="1041"/>
        <v>4726.7</v>
      </c>
      <c r="CQ851" s="4">
        <f t="shared" si="1042"/>
        <v>120.32</v>
      </c>
      <c r="CR851" s="4">
        <f>(ROUND((ROUND((((ET851*1.2))*AV851*1),2)*BB851),2)+ROUND((ROUND(((AE851-((EU851*1.2)))*AV851*1),2)*BS851),2))</f>
        <v>138.22</v>
      </c>
      <c r="CS851" s="4">
        <f>(ROUND((ROUND((((EU851*1.2))*AV851*1),2)*BS851),2)+ROUND((ROUND(((AE851-((EU851*1.2)))*AV851*1),2)*BS851),2))</f>
        <v>74.38</v>
      </c>
      <c r="CT851" s="4">
        <f t="shared" si="1043"/>
        <v>5801.23</v>
      </c>
      <c r="CU851" s="4">
        <f t="shared" si="1044"/>
        <v>0</v>
      </c>
      <c r="CV851" s="4">
        <f t="shared" si="1045"/>
        <v>9.1340279999999971</v>
      </c>
      <c r="CW851" s="4">
        <f t="shared" si="1046"/>
        <v>0</v>
      </c>
      <c r="CX851" s="4">
        <f t="shared" si="1047"/>
        <v>0</v>
      </c>
      <c r="CY851" s="4">
        <f>(ROUND((((S851+ROUND((ROUND((((EU851*1.2))*AV851*1),2)*BS851),2))*AT851)/100),2)+ROUND(((ROUND((ROUND(((AE851-((EU851*1.2)))*AV851*1),2)*BS851),2)*AT851)/100),2))</f>
        <v>4461.3100000000004</v>
      </c>
      <c r="CZ851" s="4">
        <f>(ROUND((((S851+ROUND((ROUND((((EU851*1.2))*AV851*1),2)*BS851),2))*AU851)/100),2)+ROUND(((ROUND((ROUND(((AE851-((EU851*1.2)))*AV851*1),2)*BS851),2)*AU851)/100),2))</f>
        <v>2345.64</v>
      </c>
      <c r="DA851" s="4"/>
      <c r="DB851" s="4">
        <v>192</v>
      </c>
      <c r="DC851" s="4" t="s">
        <v>3</v>
      </c>
      <c r="DD851" s="4" t="s">
        <v>22</v>
      </c>
      <c r="DE851" s="4" t="s">
        <v>42</v>
      </c>
      <c r="DF851" s="4" t="s">
        <v>42</v>
      </c>
      <c r="DG851" s="4" t="s">
        <v>42</v>
      </c>
      <c r="DH851" s="4" t="s">
        <v>3</v>
      </c>
      <c r="DI851" s="4" t="s">
        <v>42</v>
      </c>
      <c r="DJ851" s="4" t="s">
        <v>42</v>
      </c>
      <c r="DK851" s="4" t="s">
        <v>3</v>
      </c>
      <c r="DL851" s="4" t="s">
        <v>3</v>
      </c>
      <c r="DM851" s="4" t="s">
        <v>3</v>
      </c>
      <c r="DN851" s="4">
        <v>0</v>
      </c>
      <c r="DO851" s="4">
        <v>0</v>
      </c>
      <c r="DP851" s="4">
        <v>1</v>
      </c>
      <c r="DQ851" s="4">
        <v>1</v>
      </c>
      <c r="DR851" s="4"/>
      <c r="DS851" s="4"/>
      <c r="DT851" s="4"/>
      <c r="DU851" s="4">
        <v>1013</v>
      </c>
      <c r="DV851" s="4" t="s">
        <v>117</v>
      </c>
      <c r="DW851" s="4" t="s">
        <v>117</v>
      </c>
      <c r="DX851" s="4">
        <v>1</v>
      </c>
      <c r="DY851" s="4"/>
      <c r="DZ851" s="4" t="s">
        <v>3</v>
      </c>
      <c r="EA851" s="4" t="s">
        <v>3</v>
      </c>
      <c r="EB851" s="4" t="s">
        <v>3</v>
      </c>
      <c r="EC851" s="4" t="s">
        <v>3</v>
      </c>
      <c r="ED851" s="4"/>
      <c r="EE851" s="4">
        <v>57042957</v>
      </c>
      <c r="EF851" s="4">
        <v>40</v>
      </c>
      <c r="EG851" s="4" t="s">
        <v>33</v>
      </c>
      <c r="EH851" s="4">
        <v>0</v>
      </c>
      <c r="EI851" s="4" t="s">
        <v>3</v>
      </c>
      <c r="EJ851" s="4">
        <v>2</v>
      </c>
      <c r="EK851" s="4">
        <v>67</v>
      </c>
      <c r="EL851" s="4" t="s">
        <v>34</v>
      </c>
      <c r="EM851" s="4" t="s">
        <v>35</v>
      </c>
      <c r="EN851" s="4"/>
      <c r="EO851" s="4" t="s">
        <v>46</v>
      </c>
      <c r="EP851" s="4"/>
      <c r="EQ851" s="4">
        <v>0</v>
      </c>
      <c r="ER851" s="4">
        <v>104.14</v>
      </c>
      <c r="ES851" s="4">
        <v>16.46</v>
      </c>
      <c r="ET851" s="4">
        <v>5.74</v>
      </c>
      <c r="EU851" s="4">
        <v>1.05</v>
      </c>
      <c r="EV851" s="4">
        <v>81.94</v>
      </c>
      <c r="EW851" s="4">
        <v>7.27</v>
      </c>
      <c r="EX851" s="4">
        <v>0</v>
      </c>
      <c r="EY851" s="4">
        <v>0</v>
      </c>
      <c r="EZ851" s="4"/>
      <c r="FA851" s="4"/>
      <c r="FB851" s="4"/>
      <c r="FC851" s="4"/>
      <c r="FD851" s="4"/>
      <c r="FE851" s="4"/>
      <c r="FF851" s="4"/>
      <c r="FG851" s="4"/>
      <c r="FH851" s="4"/>
      <c r="FI851" s="4"/>
      <c r="FJ851" s="4"/>
      <c r="FK851" s="4"/>
      <c r="FL851" s="4"/>
      <c r="FM851" s="4"/>
      <c r="FN851" s="4"/>
      <c r="FO851" s="4"/>
      <c r="FP851" s="4"/>
      <c r="FQ851" s="4">
        <v>0</v>
      </c>
      <c r="FR851" s="4">
        <v>0</v>
      </c>
      <c r="FS851" s="4">
        <v>0</v>
      </c>
      <c r="FT851" s="4"/>
      <c r="FU851" s="4"/>
      <c r="FV851" s="4"/>
      <c r="FW851" s="4"/>
      <c r="FX851" s="4">
        <v>97</v>
      </c>
      <c r="FY851" s="4">
        <v>51</v>
      </c>
      <c r="FZ851" s="4"/>
      <c r="GA851" s="4" t="s">
        <v>3</v>
      </c>
      <c r="GB851" s="4"/>
      <c r="GC851" s="4"/>
      <c r="GD851" s="4">
        <v>1</v>
      </c>
      <c r="GE851" s="4"/>
      <c r="GF851" s="4">
        <v>-500716075</v>
      </c>
      <c r="GG851" s="4">
        <v>2</v>
      </c>
      <c r="GH851" s="4">
        <v>1</v>
      </c>
      <c r="GI851" s="4">
        <v>2</v>
      </c>
      <c r="GJ851" s="4">
        <v>0</v>
      </c>
      <c r="GK851" s="4">
        <v>0</v>
      </c>
      <c r="GL851" s="4">
        <f t="shared" si="1048"/>
        <v>0</v>
      </c>
      <c r="GM851" s="4">
        <f t="shared" si="1049"/>
        <v>11509.46</v>
      </c>
      <c r="GN851" s="4">
        <f t="shared" si="1050"/>
        <v>0</v>
      </c>
      <c r="GO851" s="4">
        <f t="shared" si="1051"/>
        <v>11509.46</v>
      </c>
      <c r="GP851" s="4">
        <f t="shared" si="1052"/>
        <v>0</v>
      </c>
      <c r="GQ851" s="4"/>
      <c r="GR851" s="4">
        <v>0</v>
      </c>
      <c r="GS851" s="4">
        <v>0</v>
      </c>
      <c r="GT851" s="4">
        <v>0</v>
      </c>
      <c r="GU851" s="4" t="s">
        <v>3</v>
      </c>
      <c r="GV851" s="4">
        <f t="shared" si="1053"/>
        <v>0</v>
      </c>
      <c r="GW851" s="4">
        <v>1</v>
      </c>
      <c r="GX851" s="4">
        <f t="shared" si="1054"/>
        <v>0</v>
      </c>
      <c r="GY851" s="4"/>
      <c r="GZ851" s="4"/>
      <c r="HA851" s="4">
        <v>0</v>
      </c>
      <c r="HB851" s="4">
        <v>0</v>
      </c>
      <c r="HC851" s="4">
        <f t="shared" si="1055"/>
        <v>0</v>
      </c>
      <c r="HD851" s="4"/>
      <c r="HE851" s="4" t="s">
        <v>3</v>
      </c>
      <c r="HF851" s="4" t="s">
        <v>3</v>
      </c>
      <c r="HG851" s="4"/>
      <c r="HH851" s="4"/>
      <c r="HI851" s="4"/>
      <c r="HJ851" s="4"/>
      <c r="HK851" s="4"/>
      <c r="HL851" s="4"/>
      <c r="HM851" s="4" t="s">
        <v>3</v>
      </c>
      <c r="HN851" s="4" t="s">
        <v>3</v>
      </c>
      <c r="HO851" s="4" t="s">
        <v>3</v>
      </c>
      <c r="HP851" s="4" t="s">
        <v>3</v>
      </c>
      <c r="HQ851" s="4" t="s">
        <v>3</v>
      </c>
      <c r="HR851" s="4"/>
      <c r="HS851" s="4">
        <v>0</v>
      </c>
      <c r="HT851" s="4"/>
      <c r="HU851" s="4"/>
      <c r="HV851" s="4"/>
      <c r="HW851" s="4"/>
      <c r="HX851" s="4"/>
      <c r="HY851" s="4"/>
      <c r="HZ851" s="4"/>
      <c r="IA851" s="4"/>
      <c r="IB851" s="4"/>
      <c r="IC851" s="4"/>
      <c r="ID851" s="4"/>
      <c r="IE851" s="4"/>
      <c r="IF851" s="4"/>
      <c r="IG851" s="4"/>
      <c r="IH851" s="4"/>
      <c r="II851" s="4"/>
      <c r="IJ851" s="4"/>
      <c r="IK851" s="4">
        <v>0</v>
      </c>
      <c r="IL851" s="4"/>
      <c r="IM851" s="4"/>
      <c r="IN851" s="4"/>
      <c r="IO851" s="4"/>
      <c r="IP851" s="4"/>
      <c r="IQ851" s="4"/>
      <c r="IR851" s="4"/>
      <c r="IS851" s="4"/>
      <c r="IT851" s="4"/>
      <c r="IU851" s="4"/>
    </row>
    <row r="852" spans="1:255" x14ac:dyDescent="0.25">
      <c r="A852" s="3">
        <v>18</v>
      </c>
      <c r="B852" s="3">
        <v>1</v>
      </c>
      <c r="C852" s="3"/>
      <c r="D852" s="3"/>
      <c r="E852" s="3" t="s">
        <v>1085</v>
      </c>
      <c r="F852" s="3" t="s">
        <v>1086</v>
      </c>
      <c r="G852" s="3" t="s">
        <v>1087</v>
      </c>
      <c r="H852" s="3" t="s">
        <v>266</v>
      </c>
      <c r="I852" s="3">
        <f>I850*J852</f>
        <v>26.000000000000004</v>
      </c>
      <c r="J852" s="3">
        <v>33.333333333333336</v>
      </c>
      <c r="K852" s="3">
        <v>33.333333000000003</v>
      </c>
      <c r="L852" s="3"/>
      <c r="M852" s="3"/>
      <c r="N852" s="3"/>
      <c r="O852" s="3">
        <f t="shared" si="1031"/>
        <v>11365.64</v>
      </c>
      <c r="P852" s="3">
        <f t="shared" si="1032"/>
        <v>11365.64</v>
      </c>
      <c r="Q852" s="3">
        <f>(ROUND((ROUND(((ET852)*AV852*I852),2)*BB852),2)+ROUND((ROUND(((AE852-(EU852))*AV852*I852),2)*BS852),2))</f>
        <v>0</v>
      </c>
      <c r="R852" s="3">
        <f>(ROUND((ROUND(((EU852)*AV852*I852),2)*BS852),2)+ROUND((ROUND(((AE852-(EU852))*AV852*I852),2)*BS852),2))</f>
        <v>0</v>
      </c>
      <c r="S852" s="3">
        <f t="shared" si="1033"/>
        <v>0</v>
      </c>
      <c r="T852" s="3">
        <f t="shared" si="1034"/>
        <v>0</v>
      </c>
      <c r="U852" s="3">
        <f t="shared" si="1035"/>
        <v>0</v>
      </c>
      <c r="V852" s="3">
        <f t="shared" si="1036"/>
        <v>0</v>
      </c>
      <c r="W852" s="3">
        <f t="shared" si="1037"/>
        <v>0</v>
      </c>
      <c r="X852" s="3">
        <f>(ROUND((((S852+ROUND((ROUND(((EU852)*AV852*I852),2)*BS852),2))*AT852)/100),2)+ROUND(((ROUND((ROUND(((AE852-(EU852))*AV852*I852),2)*BS852),2)*AT852)/100),2))</f>
        <v>0</v>
      </c>
      <c r="Y852" s="3">
        <f>(ROUND((((S852+ROUND((ROUND(((EU852)*AV852*I852),2)*BS852),2))*AU852)/100),2)+ROUND(((ROUND((ROUND(((AE852-(EU852))*AV852*I852),2)*BS852),2)*AU852)/100),2))</f>
        <v>0</v>
      </c>
      <c r="Z852" s="3"/>
      <c r="AA852" s="3">
        <v>54971259</v>
      </c>
      <c r="AB852" s="3">
        <f t="shared" si="1038"/>
        <v>437.14</v>
      </c>
      <c r="AC852" s="3">
        <f>ROUND((ES852),6)</f>
        <v>437.14</v>
      </c>
      <c r="AD852" s="3">
        <f>ROUND((((ET852)-(EU852))+AE852),6)</f>
        <v>0</v>
      </c>
      <c r="AE852" s="3">
        <f t="shared" ref="AE852:AF855" si="1072">ROUND((EU852),6)</f>
        <v>0</v>
      </c>
      <c r="AF852" s="3">
        <f t="shared" si="1072"/>
        <v>0</v>
      </c>
      <c r="AG852" s="3">
        <f t="shared" si="1039"/>
        <v>0</v>
      </c>
      <c r="AH852" s="3">
        <f t="shared" ref="AH852:AI855" si="1073">(EW852)</f>
        <v>0</v>
      </c>
      <c r="AI852" s="3">
        <f t="shared" si="1073"/>
        <v>0</v>
      </c>
      <c r="AJ852" s="3">
        <f t="shared" si="1040"/>
        <v>0</v>
      </c>
      <c r="AK852" s="3">
        <v>437.14</v>
      </c>
      <c r="AL852" s="3">
        <v>437.14</v>
      </c>
      <c r="AM852" s="3">
        <v>0</v>
      </c>
      <c r="AN852" s="3">
        <v>0</v>
      </c>
      <c r="AO852" s="3">
        <v>0</v>
      </c>
      <c r="AP852" s="3">
        <v>0</v>
      </c>
      <c r="AQ852" s="3">
        <v>0</v>
      </c>
      <c r="AR852" s="3">
        <v>0</v>
      </c>
      <c r="AS852" s="3">
        <v>0</v>
      </c>
      <c r="AT852" s="3">
        <v>97</v>
      </c>
      <c r="AU852" s="3">
        <v>51</v>
      </c>
      <c r="AV852" s="3">
        <v>1</v>
      </c>
      <c r="AW852" s="3">
        <v>1</v>
      </c>
      <c r="AX852" s="3"/>
      <c r="AY852" s="3"/>
      <c r="AZ852" s="3">
        <v>1</v>
      </c>
      <c r="BA852" s="3">
        <v>1</v>
      </c>
      <c r="BB852" s="3">
        <v>1</v>
      </c>
      <c r="BC852" s="3">
        <v>1</v>
      </c>
      <c r="BD852" s="3" t="s">
        <v>3</v>
      </c>
      <c r="BE852" s="3" t="s">
        <v>3</v>
      </c>
      <c r="BF852" s="3" t="s">
        <v>3</v>
      </c>
      <c r="BG852" s="3" t="s">
        <v>3</v>
      </c>
      <c r="BH852" s="3">
        <v>3</v>
      </c>
      <c r="BI852" s="3">
        <v>2</v>
      </c>
      <c r="BJ852" s="3" t="s">
        <v>1088</v>
      </c>
      <c r="BK852" s="3"/>
      <c r="BL852" s="3"/>
      <c r="BM852" s="3">
        <v>67</v>
      </c>
      <c r="BN852" s="3">
        <v>0</v>
      </c>
      <c r="BO852" s="3" t="s">
        <v>3</v>
      </c>
      <c r="BP852" s="3">
        <v>0</v>
      </c>
      <c r="BQ852" s="3">
        <v>40</v>
      </c>
      <c r="BR852" s="3">
        <v>0</v>
      </c>
      <c r="BS852" s="3">
        <v>1</v>
      </c>
      <c r="BT852" s="3">
        <v>1</v>
      </c>
      <c r="BU852" s="3">
        <v>1</v>
      </c>
      <c r="BV852" s="3">
        <v>1</v>
      </c>
      <c r="BW852" s="3">
        <v>1</v>
      </c>
      <c r="BX852" s="3">
        <v>1</v>
      </c>
      <c r="BY852" s="3" t="s">
        <v>3</v>
      </c>
      <c r="BZ852" s="3">
        <v>97</v>
      </c>
      <c r="CA852" s="3">
        <v>51</v>
      </c>
      <c r="CB852" s="3" t="s">
        <v>3</v>
      </c>
      <c r="CC852" s="3"/>
      <c r="CD852" s="3"/>
      <c r="CE852" s="3">
        <v>1566</v>
      </c>
      <c r="CF852" s="3">
        <v>0</v>
      </c>
      <c r="CG852" s="3">
        <v>0</v>
      </c>
      <c r="CH852" s="3"/>
      <c r="CI852" s="3"/>
      <c r="CJ852" s="3"/>
      <c r="CK852" s="3"/>
      <c r="CL852" s="3"/>
      <c r="CM852" s="3">
        <v>0</v>
      </c>
      <c r="CN852" s="3" t="s">
        <v>3</v>
      </c>
      <c r="CO852" s="3">
        <v>0</v>
      </c>
      <c r="CP852" s="3">
        <f t="shared" si="1041"/>
        <v>11365.64</v>
      </c>
      <c r="CQ852" s="3">
        <f t="shared" si="1042"/>
        <v>437.14</v>
      </c>
      <c r="CR852" s="3">
        <f>(ROUND((ROUND(((ET852)*AV852*1),2)*BB852),2)+ROUND((ROUND(((AE852-(EU852))*AV852*1),2)*BS852),2))</f>
        <v>0</v>
      </c>
      <c r="CS852" s="3">
        <f>(ROUND((ROUND(((EU852)*AV852*1),2)*BS852),2)+ROUND((ROUND(((AE852-(EU852))*AV852*1),2)*BS852),2))</f>
        <v>0</v>
      </c>
      <c r="CT852" s="3">
        <f t="shared" si="1043"/>
        <v>0</v>
      </c>
      <c r="CU852" s="3">
        <f t="shared" si="1044"/>
        <v>0</v>
      </c>
      <c r="CV852" s="3">
        <f t="shared" si="1045"/>
        <v>0</v>
      </c>
      <c r="CW852" s="3">
        <f t="shared" si="1046"/>
        <v>0</v>
      </c>
      <c r="CX852" s="3">
        <f t="shared" si="1047"/>
        <v>0</v>
      </c>
      <c r="CY852" s="3">
        <f>(ROUND((((S852+ROUND((ROUND(((EU852)*AV852*1),2)*BS852),2))*AT852)/100),2)+ROUND(((ROUND((ROUND(((AE852-(EU852))*AV852*1),2)*BS852),2)*AT852)/100),2))</f>
        <v>0</v>
      </c>
      <c r="CZ852" s="3">
        <f>(ROUND((((S852+ROUND((ROUND(((EU852)*AV852*1),2)*BS852),2))*AU852)/100),2)+ROUND(((ROUND((ROUND(((AE852-(EU852))*AV852*1),2)*BS852),2)*AU852)/100),2))</f>
        <v>0</v>
      </c>
      <c r="DA852" s="3"/>
      <c r="DB852" s="3"/>
      <c r="DC852" s="3" t="s">
        <v>3</v>
      </c>
      <c r="DD852" s="3" t="s">
        <v>3</v>
      </c>
      <c r="DE852" s="3" t="s">
        <v>3</v>
      </c>
      <c r="DF852" s="3" t="s">
        <v>3</v>
      </c>
      <c r="DG852" s="3" t="s">
        <v>3</v>
      </c>
      <c r="DH852" s="3" t="s">
        <v>3</v>
      </c>
      <c r="DI852" s="3" t="s">
        <v>3</v>
      </c>
      <c r="DJ852" s="3" t="s">
        <v>3</v>
      </c>
      <c r="DK852" s="3" t="s">
        <v>3</v>
      </c>
      <c r="DL852" s="3" t="s">
        <v>3</v>
      </c>
      <c r="DM852" s="3" t="s">
        <v>3</v>
      </c>
      <c r="DN852" s="3">
        <v>0</v>
      </c>
      <c r="DO852" s="3">
        <v>0</v>
      </c>
      <c r="DP852" s="3">
        <v>1</v>
      </c>
      <c r="DQ852" s="3">
        <v>1</v>
      </c>
      <c r="DR852" s="3"/>
      <c r="DS852" s="3"/>
      <c r="DT852" s="3"/>
      <c r="DU852" s="3">
        <v>1010</v>
      </c>
      <c r="DV852" s="3" t="s">
        <v>266</v>
      </c>
      <c r="DW852" s="3" t="s">
        <v>266</v>
      </c>
      <c r="DX852" s="3">
        <v>1</v>
      </c>
      <c r="DY852" s="3"/>
      <c r="DZ852" s="3" t="s">
        <v>3</v>
      </c>
      <c r="EA852" s="3" t="s">
        <v>3</v>
      </c>
      <c r="EB852" s="3" t="s">
        <v>3</v>
      </c>
      <c r="EC852" s="3" t="s">
        <v>3</v>
      </c>
      <c r="ED852" s="3"/>
      <c r="EE852" s="3">
        <v>57042957</v>
      </c>
      <c r="EF852" s="3">
        <v>40</v>
      </c>
      <c r="EG852" s="3" t="s">
        <v>33</v>
      </c>
      <c r="EH852" s="3">
        <v>0</v>
      </c>
      <c r="EI852" s="3" t="s">
        <v>3</v>
      </c>
      <c r="EJ852" s="3">
        <v>2</v>
      </c>
      <c r="EK852" s="3">
        <v>67</v>
      </c>
      <c r="EL852" s="3" t="s">
        <v>34</v>
      </c>
      <c r="EM852" s="3" t="s">
        <v>35</v>
      </c>
      <c r="EN852" s="3"/>
      <c r="EO852" s="3" t="s">
        <v>3</v>
      </c>
      <c r="EP852" s="3"/>
      <c r="EQ852" s="3">
        <v>0</v>
      </c>
      <c r="ER852" s="3">
        <v>437.14</v>
      </c>
      <c r="ES852" s="3">
        <v>437.14</v>
      </c>
      <c r="ET852" s="3">
        <v>0</v>
      </c>
      <c r="EU852" s="3">
        <v>0</v>
      </c>
      <c r="EV852" s="3">
        <v>0</v>
      </c>
      <c r="EW852" s="3">
        <v>0</v>
      </c>
      <c r="EX852" s="3">
        <v>0</v>
      </c>
      <c r="EY852" s="3"/>
      <c r="EZ852" s="3"/>
      <c r="FA852" s="3"/>
      <c r="FB852" s="3"/>
      <c r="FC852" s="3"/>
      <c r="FD852" s="3"/>
      <c r="FE852" s="3"/>
      <c r="FF852" s="3"/>
      <c r="FG852" s="3"/>
      <c r="FH852" s="3"/>
      <c r="FI852" s="3"/>
      <c r="FJ852" s="3"/>
      <c r="FK852" s="3"/>
      <c r="FL852" s="3"/>
      <c r="FM852" s="3"/>
      <c r="FN852" s="3"/>
      <c r="FO852" s="3"/>
      <c r="FP852" s="3"/>
      <c r="FQ852" s="3">
        <v>0</v>
      </c>
      <c r="FR852" s="3">
        <v>0</v>
      </c>
      <c r="FS852" s="3">
        <v>0</v>
      </c>
      <c r="FT852" s="3"/>
      <c r="FU852" s="3"/>
      <c r="FV852" s="3"/>
      <c r="FW852" s="3"/>
      <c r="FX852" s="3">
        <v>97</v>
      </c>
      <c r="FY852" s="3">
        <v>51</v>
      </c>
      <c r="FZ852" s="3"/>
      <c r="GA852" s="3" t="s">
        <v>3</v>
      </c>
      <c r="GB852" s="3"/>
      <c r="GC852" s="3"/>
      <c r="GD852" s="3">
        <v>1</v>
      </c>
      <c r="GE852" s="3"/>
      <c r="GF852" s="3">
        <v>1500670310</v>
      </c>
      <c r="GG852" s="3">
        <v>2</v>
      </c>
      <c r="GH852" s="3">
        <v>1</v>
      </c>
      <c r="GI852" s="3">
        <v>-2</v>
      </c>
      <c r="GJ852" s="3">
        <v>0</v>
      </c>
      <c r="GK852" s="3">
        <v>0</v>
      </c>
      <c r="GL852" s="3">
        <f t="shared" si="1048"/>
        <v>0</v>
      </c>
      <c r="GM852" s="3">
        <f t="shared" si="1049"/>
        <v>11365.64</v>
      </c>
      <c r="GN852" s="3">
        <f t="shared" si="1050"/>
        <v>0</v>
      </c>
      <c r="GO852" s="3">
        <f t="shared" si="1051"/>
        <v>11365.64</v>
      </c>
      <c r="GP852" s="3">
        <f t="shared" si="1052"/>
        <v>0</v>
      </c>
      <c r="GQ852" s="3"/>
      <c r="GR852" s="3">
        <v>0</v>
      </c>
      <c r="GS852" s="3">
        <v>3</v>
      </c>
      <c r="GT852" s="3">
        <v>0</v>
      </c>
      <c r="GU852" s="3" t="s">
        <v>3</v>
      </c>
      <c r="GV852" s="3">
        <f t="shared" si="1053"/>
        <v>0</v>
      </c>
      <c r="GW852" s="3">
        <v>1</v>
      </c>
      <c r="GX852" s="3">
        <f t="shared" si="1054"/>
        <v>0</v>
      </c>
      <c r="GY852" s="3"/>
      <c r="GZ852" s="3"/>
      <c r="HA852" s="3">
        <v>0</v>
      </c>
      <c r="HB852" s="3">
        <v>0</v>
      </c>
      <c r="HC852" s="3">
        <f t="shared" si="1055"/>
        <v>0</v>
      </c>
      <c r="HD852" s="3"/>
      <c r="HE852" s="3" t="s">
        <v>3</v>
      </c>
      <c r="HF852" s="3" t="s">
        <v>3</v>
      </c>
      <c r="HG852" s="3"/>
      <c r="HH852" s="3"/>
      <c r="HI852" s="3"/>
      <c r="HJ852" s="3"/>
      <c r="HK852" s="3"/>
      <c r="HL852" s="3"/>
      <c r="HM852" s="3" t="s">
        <v>3</v>
      </c>
      <c r="HN852" s="3" t="s">
        <v>3</v>
      </c>
      <c r="HO852" s="3" t="s">
        <v>3</v>
      </c>
      <c r="HP852" s="3" t="s">
        <v>3</v>
      </c>
      <c r="HQ852" s="3" t="s">
        <v>3</v>
      </c>
      <c r="HR852" s="3"/>
      <c r="HS852" s="3">
        <v>0</v>
      </c>
      <c r="HT852" s="3"/>
      <c r="HU852" s="3"/>
      <c r="HV852" s="3"/>
      <c r="HW852" s="3"/>
      <c r="HX852" s="3"/>
      <c r="HY852" s="3"/>
      <c r="HZ852" s="3"/>
      <c r="IA852" s="3"/>
      <c r="IB852" s="3"/>
      <c r="IC852" s="3"/>
      <c r="ID852" s="3"/>
      <c r="IE852" s="3"/>
      <c r="IF852" s="3"/>
      <c r="IG852" s="3"/>
      <c r="IH852" s="3"/>
      <c r="II852" s="3"/>
      <c r="IJ852" s="3"/>
      <c r="IK852" s="3">
        <v>0</v>
      </c>
      <c r="IL852" s="3"/>
      <c r="IM852" s="3"/>
      <c r="IN852" s="3"/>
      <c r="IO852" s="3"/>
      <c r="IP852" s="3"/>
      <c r="IQ852" s="3"/>
      <c r="IR852" s="3"/>
      <c r="IS852" s="3"/>
      <c r="IT852" s="3"/>
      <c r="IU852" s="3"/>
    </row>
    <row r="853" spans="1:255" x14ac:dyDescent="0.25">
      <c r="A853" s="4">
        <v>18</v>
      </c>
      <c r="B853" s="4">
        <v>1</v>
      </c>
      <c r="C853" s="4"/>
      <c r="D853" s="4"/>
      <c r="E853" s="4" t="s">
        <v>1085</v>
      </c>
      <c r="F853" s="4" t="s">
        <v>1086</v>
      </c>
      <c r="G853" s="4" t="s">
        <v>1087</v>
      </c>
      <c r="H853" s="4" t="s">
        <v>266</v>
      </c>
      <c r="I853" s="4">
        <f>I851*J853</f>
        <v>26.000000000000004</v>
      </c>
      <c r="J853" s="4">
        <v>33.333333333333336</v>
      </c>
      <c r="K853" s="4">
        <v>33.333333000000003</v>
      </c>
      <c r="L853" s="4"/>
      <c r="M853" s="4"/>
      <c r="N853" s="4"/>
      <c r="O853" s="4">
        <f t="shared" si="1031"/>
        <v>55805.29</v>
      </c>
      <c r="P853" s="4">
        <f t="shared" si="1032"/>
        <v>55805.29</v>
      </c>
      <c r="Q853" s="4">
        <f>(ROUND((ROUND(((ET853)*AV853*I853),2)*BB853),2)+ROUND((ROUND(((AE853-(EU853))*AV853*I853),2)*BS853),2))</f>
        <v>0</v>
      </c>
      <c r="R853" s="4">
        <f>(ROUND((ROUND(((EU853)*AV853*I853),2)*BS853),2)+ROUND((ROUND(((AE853-(EU853))*AV853*I853),2)*BS853),2))</f>
        <v>0</v>
      </c>
      <c r="S853" s="4">
        <f t="shared" si="1033"/>
        <v>0</v>
      </c>
      <c r="T853" s="4">
        <f t="shared" si="1034"/>
        <v>0</v>
      </c>
      <c r="U853" s="4">
        <f t="shared" si="1035"/>
        <v>0</v>
      </c>
      <c r="V853" s="4">
        <f t="shared" si="1036"/>
        <v>0</v>
      </c>
      <c r="W853" s="4">
        <f t="shared" si="1037"/>
        <v>0</v>
      </c>
      <c r="X853" s="4">
        <f>(ROUND((((S853+ROUND((ROUND(((EU853)*AV853*I853),2)*BS853),2))*AT853)/100),2)+ROUND(((ROUND((ROUND(((AE853-(EU853))*AV853*I853),2)*BS853),2)*AT853)/100),2))</f>
        <v>0</v>
      </c>
      <c r="Y853" s="4">
        <f>(ROUND((((S853+ROUND((ROUND(((EU853)*AV853*I853),2)*BS853),2))*AU853)/100),2)+ROUND(((ROUND((ROUND(((AE853-(EU853))*AV853*I853),2)*BS853),2)*AU853)/100),2))</f>
        <v>0</v>
      </c>
      <c r="Z853" s="4"/>
      <c r="AA853" s="4">
        <v>55890823</v>
      </c>
      <c r="AB853" s="4">
        <f t="shared" si="1038"/>
        <v>437.14</v>
      </c>
      <c r="AC853" s="4">
        <f>ROUND((ES853),6)</f>
        <v>437.14</v>
      </c>
      <c r="AD853" s="4">
        <f>ROUND((((ET853)-(EU853))+AE853),6)</f>
        <v>0</v>
      </c>
      <c r="AE853" s="4">
        <f t="shared" si="1072"/>
        <v>0</v>
      </c>
      <c r="AF853" s="4">
        <f t="shared" si="1072"/>
        <v>0</v>
      </c>
      <c r="AG853" s="4">
        <f t="shared" si="1039"/>
        <v>0</v>
      </c>
      <c r="AH853" s="4">
        <f t="shared" si="1073"/>
        <v>0</v>
      </c>
      <c r="AI853" s="4">
        <f t="shared" si="1073"/>
        <v>0</v>
      </c>
      <c r="AJ853" s="4">
        <f t="shared" si="1040"/>
        <v>0</v>
      </c>
      <c r="AK853" s="4">
        <v>437.14</v>
      </c>
      <c r="AL853" s="4">
        <v>437.14</v>
      </c>
      <c r="AM853" s="4">
        <v>0</v>
      </c>
      <c r="AN853" s="4">
        <v>0</v>
      </c>
      <c r="AO853" s="4">
        <v>0</v>
      </c>
      <c r="AP853" s="4">
        <v>0</v>
      </c>
      <c r="AQ853" s="4">
        <v>0</v>
      </c>
      <c r="AR853" s="4">
        <v>0</v>
      </c>
      <c r="AS853" s="4">
        <v>0</v>
      </c>
      <c r="AT853" s="4">
        <v>97</v>
      </c>
      <c r="AU853" s="4">
        <v>51</v>
      </c>
      <c r="AV853" s="4">
        <v>1</v>
      </c>
      <c r="AW853" s="4">
        <v>1</v>
      </c>
      <c r="AX853" s="4"/>
      <c r="AY853" s="4"/>
      <c r="AZ853" s="4">
        <v>1</v>
      </c>
      <c r="BA853" s="4">
        <v>1</v>
      </c>
      <c r="BB853" s="4">
        <v>1</v>
      </c>
      <c r="BC853" s="4">
        <v>4.91</v>
      </c>
      <c r="BD853" s="4" t="s">
        <v>3</v>
      </c>
      <c r="BE853" s="4" t="s">
        <v>3</v>
      </c>
      <c r="BF853" s="4" t="s">
        <v>3</v>
      </c>
      <c r="BG853" s="4" t="s">
        <v>3</v>
      </c>
      <c r="BH853" s="4">
        <v>3</v>
      </c>
      <c r="BI853" s="4">
        <v>2</v>
      </c>
      <c r="BJ853" s="4" t="s">
        <v>1088</v>
      </c>
      <c r="BK853" s="4"/>
      <c r="BL853" s="4"/>
      <c r="BM853" s="4">
        <v>67</v>
      </c>
      <c r="BN853" s="4">
        <v>0</v>
      </c>
      <c r="BO853" s="4" t="s">
        <v>1086</v>
      </c>
      <c r="BP853" s="4">
        <v>1</v>
      </c>
      <c r="BQ853" s="4">
        <v>40</v>
      </c>
      <c r="BR853" s="4">
        <v>0</v>
      </c>
      <c r="BS853" s="4">
        <v>1</v>
      </c>
      <c r="BT853" s="4">
        <v>1</v>
      </c>
      <c r="BU853" s="4">
        <v>1</v>
      </c>
      <c r="BV853" s="4">
        <v>1</v>
      </c>
      <c r="BW853" s="4">
        <v>1</v>
      </c>
      <c r="BX853" s="4">
        <v>1</v>
      </c>
      <c r="BY853" s="4" t="s">
        <v>3</v>
      </c>
      <c r="BZ853" s="4">
        <v>97</v>
      </c>
      <c r="CA853" s="4">
        <v>51</v>
      </c>
      <c r="CB853" s="4" t="s">
        <v>3</v>
      </c>
      <c r="CC853" s="4"/>
      <c r="CD853" s="4"/>
      <c r="CE853" s="4">
        <v>1566</v>
      </c>
      <c r="CF853" s="4">
        <v>0</v>
      </c>
      <c r="CG853" s="4">
        <v>0</v>
      </c>
      <c r="CH853" s="4"/>
      <c r="CI853" s="4"/>
      <c r="CJ853" s="4"/>
      <c r="CK853" s="4"/>
      <c r="CL853" s="4"/>
      <c r="CM853" s="4">
        <v>0</v>
      </c>
      <c r="CN853" s="4" t="s">
        <v>3</v>
      </c>
      <c r="CO853" s="4">
        <v>0</v>
      </c>
      <c r="CP853" s="4">
        <f t="shared" si="1041"/>
        <v>55805.29</v>
      </c>
      <c r="CQ853" s="4">
        <f t="shared" si="1042"/>
        <v>2146.36</v>
      </c>
      <c r="CR853" s="4">
        <f>(ROUND((ROUND(((ET853)*AV853*1),2)*BB853),2)+ROUND((ROUND(((AE853-(EU853))*AV853*1),2)*BS853),2))</f>
        <v>0</v>
      </c>
      <c r="CS853" s="4">
        <f>(ROUND((ROUND(((EU853)*AV853*1),2)*BS853),2)+ROUND((ROUND(((AE853-(EU853))*AV853*1),2)*BS853),2))</f>
        <v>0</v>
      </c>
      <c r="CT853" s="4">
        <f t="shared" si="1043"/>
        <v>0</v>
      </c>
      <c r="CU853" s="4">
        <f t="shared" si="1044"/>
        <v>0</v>
      </c>
      <c r="CV853" s="4">
        <f t="shared" si="1045"/>
        <v>0</v>
      </c>
      <c r="CW853" s="4">
        <f t="shared" si="1046"/>
        <v>0</v>
      </c>
      <c r="CX853" s="4">
        <f t="shared" si="1047"/>
        <v>0</v>
      </c>
      <c r="CY853" s="4">
        <f>(ROUND((((S853+ROUND((ROUND(((EU853)*AV853*1),2)*BS853),2))*AT853)/100),2)+ROUND(((ROUND((ROUND(((AE853-(EU853))*AV853*1),2)*BS853),2)*AT853)/100),2))</f>
        <v>0</v>
      </c>
      <c r="CZ853" s="4">
        <f>(ROUND((((S853+ROUND((ROUND(((EU853)*AV853*1),2)*BS853),2))*AU853)/100),2)+ROUND(((ROUND((ROUND(((AE853-(EU853))*AV853*1),2)*BS853),2)*AU853)/100),2))</f>
        <v>0</v>
      </c>
      <c r="DA853" s="4"/>
      <c r="DB853" s="4"/>
      <c r="DC853" s="4" t="s">
        <v>3</v>
      </c>
      <c r="DD853" s="4" t="s">
        <v>3</v>
      </c>
      <c r="DE853" s="4" t="s">
        <v>3</v>
      </c>
      <c r="DF853" s="4" t="s">
        <v>3</v>
      </c>
      <c r="DG853" s="4" t="s">
        <v>3</v>
      </c>
      <c r="DH853" s="4" t="s">
        <v>3</v>
      </c>
      <c r="DI853" s="4" t="s">
        <v>3</v>
      </c>
      <c r="DJ853" s="4" t="s">
        <v>3</v>
      </c>
      <c r="DK853" s="4" t="s">
        <v>3</v>
      </c>
      <c r="DL853" s="4" t="s">
        <v>3</v>
      </c>
      <c r="DM853" s="4" t="s">
        <v>3</v>
      </c>
      <c r="DN853" s="4">
        <v>0</v>
      </c>
      <c r="DO853" s="4">
        <v>0</v>
      </c>
      <c r="DP853" s="4">
        <v>1</v>
      </c>
      <c r="DQ853" s="4">
        <v>1</v>
      </c>
      <c r="DR853" s="4"/>
      <c r="DS853" s="4"/>
      <c r="DT853" s="4"/>
      <c r="DU853" s="4">
        <v>1010</v>
      </c>
      <c r="DV853" s="4" t="s">
        <v>266</v>
      </c>
      <c r="DW853" s="4" t="s">
        <v>266</v>
      </c>
      <c r="DX853" s="4">
        <v>1</v>
      </c>
      <c r="DY853" s="4"/>
      <c r="DZ853" s="4" t="s">
        <v>3</v>
      </c>
      <c r="EA853" s="4" t="s">
        <v>3</v>
      </c>
      <c r="EB853" s="4" t="s">
        <v>3</v>
      </c>
      <c r="EC853" s="4" t="s">
        <v>3</v>
      </c>
      <c r="ED853" s="4"/>
      <c r="EE853" s="4">
        <v>57042957</v>
      </c>
      <c r="EF853" s="4">
        <v>40</v>
      </c>
      <c r="EG853" s="4" t="s">
        <v>33</v>
      </c>
      <c r="EH853" s="4">
        <v>0</v>
      </c>
      <c r="EI853" s="4" t="s">
        <v>3</v>
      </c>
      <c r="EJ853" s="4">
        <v>2</v>
      </c>
      <c r="EK853" s="4">
        <v>67</v>
      </c>
      <c r="EL853" s="4" t="s">
        <v>34</v>
      </c>
      <c r="EM853" s="4" t="s">
        <v>35</v>
      </c>
      <c r="EN853" s="4"/>
      <c r="EO853" s="4" t="s">
        <v>3</v>
      </c>
      <c r="EP853" s="4"/>
      <c r="EQ853" s="4">
        <v>0</v>
      </c>
      <c r="ER853" s="4">
        <v>437.14</v>
      </c>
      <c r="ES853" s="4">
        <v>437.14</v>
      </c>
      <c r="ET853" s="4">
        <v>0</v>
      </c>
      <c r="EU853" s="4">
        <v>0</v>
      </c>
      <c r="EV853" s="4">
        <v>0</v>
      </c>
      <c r="EW853" s="4">
        <v>0</v>
      </c>
      <c r="EX853" s="4">
        <v>0</v>
      </c>
      <c r="EY853" s="4"/>
      <c r="EZ853" s="4"/>
      <c r="FA853" s="4"/>
      <c r="FB853" s="4"/>
      <c r="FC853" s="4"/>
      <c r="FD853" s="4"/>
      <c r="FE853" s="4"/>
      <c r="FF853" s="4"/>
      <c r="FG853" s="4"/>
      <c r="FH853" s="4"/>
      <c r="FI853" s="4"/>
      <c r="FJ853" s="4"/>
      <c r="FK853" s="4"/>
      <c r="FL853" s="4"/>
      <c r="FM853" s="4"/>
      <c r="FN853" s="4"/>
      <c r="FO853" s="4"/>
      <c r="FP853" s="4"/>
      <c r="FQ853" s="4">
        <v>0</v>
      </c>
      <c r="FR853" s="4">
        <v>0</v>
      </c>
      <c r="FS853" s="4">
        <v>0</v>
      </c>
      <c r="FT853" s="4"/>
      <c r="FU853" s="4"/>
      <c r="FV853" s="4"/>
      <c r="FW853" s="4"/>
      <c r="FX853" s="4">
        <v>97</v>
      </c>
      <c r="FY853" s="4">
        <v>51</v>
      </c>
      <c r="FZ853" s="4"/>
      <c r="GA853" s="4" t="s">
        <v>3</v>
      </c>
      <c r="GB853" s="4"/>
      <c r="GC853" s="4"/>
      <c r="GD853" s="4">
        <v>1</v>
      </c>
      <c r="GE853" s="4"/>
      <c r="GF853" s="4">
        <v>1500670310</v>
      </c>
      <c r="GG853" s="4">
        <v>2</v>
      </c>
      <c r="GH853" s="4">
        <v>1</v>
      </c>
      <c r="GI853" s="4">
        <v>2</v>
      </c>
      <c r="GJ853" s="4">
        <v>0</v>
      </c>
      <c r="GK853" s="4">
        <v>0</v>
      </c>
      <c r="GL853" s="4">
        <f t="shared" si="1048"/>
        <v>0</v>
      </c>
      <c r="GM853" s="4">
        <f t="shared" si="1049"/>
        <v>55805.29</v>
      </c>
      <c r="GN853" s="4">
        <f t="shared" si="1050"/>
        <v>0</v>
      </c>
      <c r="GO853" s="4">
        <f t="shared" si="1051"/>
        <v>55805.29</v>
      </c>
      <c r="GP853" s="4">
        <f t="shared" si="1052"/>
        <v>0</v>
      </c>
      <c r="GQ853" s="4"/>
      <c r="GR853" s="4">
        <v>0</v>
      </c>
      <c r="GS853" s="4">
        <v>0</v>
      </c>
      <c r="GT853" s="4">
        <v>0</v>
      </c>
      <c r="GU853" s="4" t="s">
        <v>3</v>
      </c>
      <c r="GV853" s="4">
        <f t="shared" si="1053"/>
        <v>0</v>
      </c>
      <c r="GW853" s="4">
        <v>1</v>
      </c>
      <c r="GX853" s="4">
        <f t="shared" si="1054"/>
        <v>0</v>
      </c>
      <c r="GY853" s="4"/>
      <c r="GZ853" s="4"/>
      <c r="HA853" s="4">
        <v>0</v>
      </c>
      <c r="HB853" s="4">
        <v>0</v>
      </c>
      <c r="HC853" s="4">
        <f t="shared" si="1055"/>
        <v>0</v>
      </c>
      <c r="HD853" s="4"/>
      <c r="HE853" s="4" t="s">
        <v>3</v>
      </c>
      <c r="HF853" s="4" t="s">
        <v>3</v>
      </c>
      <c r="HG853" s="4"/>
      <c r="HH853" s="4"/>
      <c r="HI853" s="4"/>
      <c r="HJ853" s="4"/>
      <c r="HK853" s="4"/>
      <c r="HL853" s="4"/>
      <c r="HM853" s="4" t="s">
        <v>3</v>
      </c>
      <c r="HN853" s="4" t="s">
        <v>3</v>
      </c>
      <c r="HO853" s="4" t="s">
        <v>3</v>
      </c>
      <c r="HP853" s="4" t="s">
        <v>3</v>
      </c>
      <c r="HQ853" s="4" t="s">
        <v>3</v>
      </c>
      <c r="HR853" s="4"/>
      <c r="HS853" s="4">
        <v>0</v>
      </c>
      <c r="HT853" s="4"/>
      <c r="HU853" s="4"/>
      <c r="HV853" s="4"/>
      <c r="HW853" s="4"/>
      <c r="HX853" s="4"/>
      <c r="HY853" s="4"/>
      <c r="HZ853" s="4"/>
      <c r="IA853" s="4"/>
      <c r="IB853" s="4"/>
      <c r="IC853" s="4"/>
      <c r="ID853" s="4"/>
      <c r="IE853" s="4"/>
      <c r="IF853" s="4"/>
      <c r="IG853" s="4"/>
      <c r="IH853" s="4"/>
      <c r="II853" s="4"/>
      <c r="IJ853" s="4"/>
      <c r="IK853" s="4">
        <v>0</v>
      </c>
      <c r="IL853" s="4"/>
      <c r="IM853" s="4"/>
      <c r="IN853" s="4"/>
      <c r="IO853" s="4"/>
      <c r="IP853" s="4"/>
      <c r="IQ853" s="4"/>
      <c r="IR853" s="4"/>
      <c r="IS853" s="4"/>
      <c r="IT853" s="4"/>
      <c r="IU853" s="4"/>
    </row>
    <row r="854" spans="1:255" x14ac:dyDescent="0.25">
      <c r="A854" s="3">
        <v>18</v>
      </c>
      <c r="B854" s="3">
        <v>1</v>
      </c>
      <c r="C854" s="3"/>
      <c r="D854" s="3"/>
      <c r="E854" s="3" t="s">
        <v>1089</v>
      </c>
      <c r="F854" s="3" t="s">
        <v>1090</v>
      </c>
      <c r="G854" s="3" t="s">
        <v>1091</v>
      </c>
      <c r="H854" s="3" t="s">
        <v>1092</v>
      </c>
      <c r="I854" s="3">
        <f>I850*J854</f>
        <v>6.7100000000000005E-4</v>
      </c>
      <c r="J854" s="3">
        <v>8.6025641025641033E-4</v>
      </c>
      <c r="K854" s="3">
        <v>8.5999999999999998E-4</v>
      </c>
      <c r="L854" s="3"/>
      <c r="M854" s="3"/>
      <c r="N854" s="3"/>
      <c r="O854" s="3">
        <f t="shared" si="1031"/>
        <v>22.7</v>
      </c>
      <c r="P854" s="3">
        <f t="shared" si="1032"/>
        <v>22.7</v>
      </c>
      <c r="Q854" s="3">
        <f>(ROUND((ROUND(((ET854)*AV854*I854),2)*BB854),2)+ROUND((ROUND(((AE854-(EU854))*AV854*I854),2)*BS854),2))</f>
        <v>0</v>
      </c>
      <c r="R854" s="3">
        <f>(ROUND((ROUND(((EU854)*AV854*I854),2)*BS854),2)+ROUND((ROUND(((AE854-(EU854))*AV854*I854),2)*BS854),2))</f>
        <v>0</v>
      </c>
      <c r="S854" s="3">
        <f t="shared" si="1033"/>
        <v>0</v>
      </c>
      <c r="T854" s="3">
        <f t="shared" si="1034"/>
        <v>0</v>
      </c>
      <c r="U854" s="3">
        <f t="shared" si="1035"/>
        <v>0</v>
      </c>
      <c r="V854" s="3">
        <f t="shared" si="1036"/>
        <v>0</v>
      </c>
      <c r="W854" s="3">
        <f t="shared" si="1037"/>
        <v>0</v>
      </c>
      <c r="X854" s="3">
        <f>(ROUND((((S854+ROUND((ROUND(((EU854)*AV854*I854),2)*BS854),2))*AT854)/100),2)+ROUND(((ROUND((ROUND(((AE854-(EU854))*AV854*I854),2)*BS854),2)*AT854)/100),2))</f>
        <v>0</v>
      </c>
      <c r="Y854" s="3">
        <f>(ROUND((((S854+ROUND((ROUND(((EU854)*AV854*I854),2)*BS854),2))*AU854)/100),2)+ROUND(((ROUND((ROUND(((AE854-(EU854))*AV854*I854),2)*BS854),2)*AU854)/100),2))</f>
        <v>0</v>
      </c>
      <c r="Z854" s="3"/>
      <c r="AA854" s="3">
        <v>54971259</v>
      </c>
      <c r="AB854" s="3">
        <f t="shared" si="1038"/>
        <v>33827.69</v>
      </c>
      <c r="AC854" s="3">
        <f>ROUND((ES854),6)</f>
        <v>33827.69</v>
      </c>
      <c r="AD854" s="3">
        <f>ROUND((((ET854)-(EU854))+AE854),6)</f>
        <v>0</v>
      </c>
      <c r="AE854" s="3">
        <f t="shared" si="1072"/>
        <v>0</v>
      </c>
      <c r="AF854" s="3">
        <f t="shared" si="1072"/>
        <v>0</v>
      </c>
      <c r="AG854" s="3">
        <f t="shared" si="1039"/>
        <v>0</v>
      </c>
      <c r="AH854" s="3">
        <f t="shared" si="1073"/>
        <v>0</v>
      </c>
      <c r="AI854" s="3">
        <f t="shared" si="1073"/>
        <v>0</v>
      </c>
      <c r="AJ854" s="3">
        <f t="shared" si="1040"/>
        <v>0</v>
      </c>
      <c r="AK854" s="3">
        <v>33827.69</v>
      </c>
      <c r="AL854" s="3">
        <v>33827.69</v>
      </c>
      <c r="AM854" s="3">
        <v>0</v>
      </c>
      <c r="AN854" s="3">
        <v>0</v>
      </c>
      <c r="AO854" s="3">
        <v>0</v>
      </c>
      <c r="AP854" s="3">
        <v>0</v>
      </c>
      <c r="AQ854" s="3">
        <v>0</v>
      </c>
      <c r="AR854" s="3">
        <v>0</v>
      </c>
      <c r="AS854" s="3">
        <v>0</v>
      </c>
      <c r="AT854" s="3">
        <v>97</v>
      </c>
      <c r="AU854" s="3">
        <v>51</v>
      </c>
      <c r="AV854" s="3">
        <v>1</v>
      </c>
      <c r="AW854" s="3">
        <v>1</v>
      </c>
      <c r="AX854" s="3"/>
      <c r="AY854" s="3"/>
      <c r="AZ854" s="3">
        <v>1</v>
      </c>
      <c r="BA854" s="3">
        <v>1</v>
      </c>
      <c r="BB854" s="3">
        <v>1</v>
      </c>
      <c r="BC854" s="3">
        <v>1</v>
      </c>
      <c r="BD854" s="3" t="s">
        <v>3</v>
      </c>
      <c r="BE854" s="3" t="s">
        <v>3</v>
      </c>
      <c r="BF854" s="3" t="s">
        <v>3</v>
      </c>
      <c r="BG854" s="3" t="s">
        <v>3</v>
      </c>
      <c r="BH854" s="3">
        <v>3</v>
      </c>
      <c r="BI854" s="3">
        <v>2</v>
      </c>
      <c r="BJ854" s="3" t="s">
        <v>1093</v>
      </c>
      <c r="BK854" s="3"/>
      <c r="BL854" s="3"/>
      <c r="BM854" s="3">
        <v>67</v>
      </c>
      <c r="BN854" s="3">
        <v>0</v>
      </c>
      <c r="BO854" s="3" t="s">
        <v>3</v>
      </c>
      <c r="BP854" s="3">
        <v>0</v>
      </c>
      <c r="BQ854" s="3">
        <v>40</v>
      </c>
      <c r="BR854" s="3">
        <v>0</v>
      </c>
      <c r="BS854" s="3">
        <v>1</v>
      </c>
      <c r="BT854" s="3">
        <v>1</v>
      </c>
      <c r="BU854" s="3">
        <v>1</v>
      </c>
      <c r="BV854" s="3">
        <v>1</v>
      </c>
      <c r="BW854" s="3">
        <v>1</v>
      </c>
      <c r="BX854" s="3">
        <v>1</v>
      </c>
      <c r="BY854" s="3" t="s">
        <v>3</v>
      </c>
      <c r="BZ854" s="3">
        <v>97</v>
      </c>
      <c r="CA854" s="3">
        <v>51</v>
      </c>
      <c r="CB854" s="3" t="s">
        <v>3</v>
      </c>
      <c r="CC854" s="3"/>
      <c r="CD854" s="3"/>
      <c r="CE854" s="3">
        <v>1566</v>
      </c>
      <c r="CF854" s="3">
        <v>0</v>
      </c>
      <c r="CG854" s="3">
        <v>0</v>
      </c>
      <c r="CH854" s="3"/>
      <c r="CI854" s="3"/>
      <c r="CJ854" s="3"/>
      <c r="CK854" s="3"/>
      <c r="CL854" s="3"/>
      <c r="CM854" s="3">
        <v>0</v>
      </c>
      <c r="CN854" s="3" t="s">
        <v>3</v>
      </c>
      <c r="CO854" s="3">
        <v>0</v>
      </c>
      <c r="CP854" s="3">
        <f t="shared" si="1041"/>
        <v>22.7</v>
      </c>
      <c r="CQ854" s="3">
        <f t="shared" si="1042"/>
        <v>33827.69</v>
      </c>
      <c r="CR854" s="3">
        <f>(ROUND((ROUND(((ET854)*AV854*1),2)*BB854),2)+ROUND((ROUND(((AE854-(EU854))*AV854*1),2)*BS854),2))</f>
        <v>0</v>
      </c>
      <c r="CS854" s="3">
        <f>(ROUND((ROUND(((EU854)*AV854*1),2)*BS854),2)+ROUND((ROUND(((AE854-(EU854))*AV854*1),2)*BS854),2))</f>
        <v>0</v>
      </c>
      <c r="CT854" s="3">
        <f t="shared" si="1043"/>
        <v>0</v>
      </c>
      <c r="CU854" s="3">
        <f t="shared" si="1044"/>
        <v>0</v>
      </c>
      <c r="CV854" s="3">
        <f t="shared" si="1045"/>
        <v>0</v>
      </c>
      <c r="CW854" s="3">
        <f t="shared" si="1046"/>
        <v>0</v>
      </c>
      <c r="CX854" s="3">
        <f t="shared" si="1047"/>
        <v>0</v>
      </c>
      <c r="CY854" s="3">
        <f>(ROUND((((S854+ROUND((ROUND(((EU854)*AV854*1),2)*BS854),2))*AT854)/100),2)+ROUND(((ROUND((ROUND(((AE854-(EU854))*AV854*1),2)*BS854),2)*AT854)/100),2))</f>
        <v>0</v>
      </c>
      <c r="CZ854" s="3">
        <f>(ROUND((((S854+ROUND((ROUND(((EU854)*AV854*1),2)*BS854),2))*AU854)/100),2)+ROUND(((ROUND((ROUND(((AE854-(EU854))*AV854*1),2)*BS854),2)*AU854)/100),2))</f>
        <v>0</v>
      </c>
      <c r="DA854" s="3"/>
      <c r="DB854" s="3"/>
      <c r="DC854" s="3" t="s">
        <v>3</v>
      </c>
      <c r="DD854" s="3" t="s">
        <v>3</v>
      </c>
      <c r="DE854" s="3" t="s">
        <v>3</v>
      </c>
      <c r="DF854" s="3" t="s">
        <v>3</v>
      </c>
      <c r="DG854" s="3" t="s">
        <v>3</v>
      </c>
      <c r="DH854" s="3" t="s">
        <v>3</v>
      </c>
      <c r="DI854" s="3" t="s">
        <v>3</v>
      </c>
      <c r="DJ854" s="3" t="s">
        <v>3</v>
      </c>
      <c r="DK854" s="3" t="s">
        <v>3</v>
      </c>
      <c r="DL854" s="3" t="s">
        <v>3</v>
      </c>
      <c r="DM854" s="3" t="s">
        <v>3</v>
      </c>
      <c r="DN854" s="3">
        <v>0</v>
      </c>
      <c r="DO854" s="3">
        <v>0</v>
      </c>
      <c r="DP854" s="3">
        <v>1</v>
      </c>
      <c r="DQ854" s="3">
        <v>1</v>
      </c>
      <c r="DR854" s="3"/>
      <c r="DS854" s="3"/>
      <c r="DT854" s="3"/>
      <c r="DU854" s="3">
        <v>1009</v>
      </c>
      <c r="DV854" s="3" t="s">
        <v>1092</v>
      </c>
      <c r="DW854" s="3" t="s">
        <v>1092</v>
      </c>
      <c r="DX854" s="3">
        <v>1000</v>
      </c>
      <c r="DY854" s="3"/>
      <c r="DZ854" s="3" t="s">
        <v>3</v>
      </c>
      <c r="EA854" s="3" t="s">
        <v>3</v>
      </c>
      <c r="EB854" s="3" t="s">
        <v>3</v>
      </c>
      <c r="EC854" s="3" t="s">
        <v>3</v>
      </c>
      <c r="ED854" s="3"/>
      <c r="EE854" s="3">
        <v>57042957</v>
      </c>
      <c r="EF854" s="3">
        <v>40</v>
      </c>
      <c r="EG854" s="3" t="s">
        <v>33</v>
      </c>
      <c r="EH854" s="3">
        <v>0</v>
      </c>
      <c r="EI854" s="3" t="s">
        <v>3</v>
      </c>
      <c r="EJ854" s="3">
        <v>2</v>
      </c>
      <c r="EK854" s="3">
        <v>67</v>
      </c>
      <c r="EL854" s="3" t="s">
        <v>34</v>
      </c>
      <c r="EM854" s="3" t="s">
        <v>35</v>
      </c>
      <c r="EN854" s="3"/>
      <c r="EO854" s="3" t="s">
        <v>3</v>
      </c>
      <c r="EP854" s="3"/>
      <c r="EQ854" s="3">
        <v>0</v>
      </c>
      <c r="ER854" s="3">
        <v>33827.69</v>
      </c>
      <c r="ES854" s="3">
        <v>33827.69</v>
      </c>
      <c r="ET854" s="3">
        <v>0</v>
      </c>
      <c r="EU854" s="3">
        <v>0</v>
      </c>
      <c r="EV854" s="3">
        <v>0</v>
      </c>
      <c r="EW854" s="3">
        <v>0</v>
      </c>
      <c r="EX854" s="3">
        <v>0</v>
      </c>
      <c r="EY854" s="3"/>
      <c r="EZ854" s="3"/>
      <c r="FA854" s="3"/>
      <c r="FB854" s="3"/>
      <c r="FC854" s="3"/>
      <c r="FD854" s="3"/>
      <c r="FE854" s="3"/>
      <c r="FF854" s="3"/>
      <c r="FG854" s="3"/>
      <c r="FH854" s="3"/>
      <c r="FI854" s="3"/>
      <c r="FJ854" s="3"/>
      <c r="FK854" s="3"/>
      <c r="FL854" s="3"/>
      <c r="FM854" s="3"/>
      <c r="FN854" s="3"/>
      <c r="FO854" s="3"/>
      <c r="FP854" s="3"/>
      <c r="FQ854" s="3">
        <v>0</v>
      </c>
      <c r="FR854" s="3">
        <v>0</v>
      </c>
      <c r="FS854" s="3">
        <v>0</v>
      </c>
      <c r="FT854" s="3"/>
      <c r="FU854" s="3"/>
      <c r="FV854" s="3"/>
      <c r="FW854" s="3"/>
      <c r="FX854" s="3">
        <v>97</v>
      </c>
      <c r="FY854" s="3">
        <v>51</v>
      </c>
      <c r="FZ854" s="3"/>
      <c r="GA854" s="3" t="s">
        <v>3</v>
      </c>
      <c r="GB854" s="3"/>
      <c r="GC854" s="3"/>
      <c r="GD854" s="3">
        <v>1</v>
      </c>
      <c r="GE854" s="3"/>
      <c r="GF854" s="3">
        <v>764623737</v>
      </c>
      <c r="GG854" s="3">
        <v>2</v>
      </c>
      <c r="GH854" s="3">
        <v>1</v>
      </c>
      <c r="GI854" s="3">
        <v>-2</v>
      </c>
      <c r="GJ854" s="3">
        <v>0</v>
      </c>
      <c r="GK854" s="3">
        <v>0</v>
      </c>
      <c r="GL854" s="3">
        <f t="shared" si="1048"/>
        <v>0</v>
      </c>
      <c r="GM854" s="3">
        <f t="shared" si="1049"/>
        <v>22.7</v>
      </c>
      <c r="GN854" s="3">
        <f t="shared" si="1050"/>
        <v>0</v>
      </c>
      <c r="GO854" s="3">
        <f t="shared" si="1051"/>
        <v>22.7</v>
      </c>
      <c r="GP854" s="3">
        <f t="shared" si="1052"/>
        <v>0</v>
      </c>
      <c r="GQ854" s="3"/>
      <c r="GR854" s="3">
        <v>0</v>
      </c>
      <c r="GS854" s="3">
        <v>3</v>
      </c>
      <c r="GT854" s="3">
        <v>0</v>
      </c>
      <c r="GU854" s="3" t="s">
        <v>3</v>
      </c>
      <c r="GV854" s="3">
        <f t="shared" si="1053"/>
        <v>0</v>
      </c>
      <c r="GW854" s="3">
        <v>1</v>
      </c>
      <c r="GX854" s="3">
        <f t="shared" si="1054"/>
        <v>0</v>
      </c>
      <c r="GY854" s="3"/>
      <c r="GZ854" s="3"/>
      <c r="HA854" s="3">
        <v>0</v>
      </c>
      <c r="HB854" s="3">
        <v>0</v>
      </c>
      <c r="HC854" s="3">
        <f t="shared" si="1055"/>
        <v>0</v>
      </c>
      <c r="HD854" s="3"/>
      <c r="HE854" s="3" t="s">
        <v>3</v>
      </c>
      <c r="HF854" s="3" t="s">
        <v>3</v>
      </c>
      <c r="HG854" s="3"/>
      <c r="HH854" s="3"/>
      <c r="HI854" s="3"/>
      <c r="HJ854" s="3"/>
      <c r="HK854" s="3"/>
      <c r="HL854" s="3"/>
      <c r="HM854" s="3" t="s">
        <v>3</v>
      </c>
      <c r="HN854" s="3" t="s">
        <v>3</v>
      </c>
      <c r="HO854" s="3" t="s">
        <v>3</v>
      </c>
      <c r="HP854" s="3" t="s">
        <v>3</v>
      </c>
      <c r="HQ854" s="3" t="s">
        <v>3</v>
      </c>
      <c r="HR854" s="3"/>
      <c r="HS854" s="3">
        <v>0</v>
      </c>
      <c r="HT854" s="3"/>
      <c r="HU854" s="3"/>
      <c r="HV854" s="3"/>
      <c r="HW854" s="3"/>
      <c r="HX854" s="3"/>
      <c r="HY854" s="3"/>
      <c r="HZ854" s="3"/>
      <c r="IA854" s="3"/>
      <c r="IB854" s="3"/>
      <c r="IC854" s="3"/>
      <c r="ID854" s="3"/>
      <c r="IE854" s="3"/>
      <c r="IF854" s="3"/>
      <c r="IG854" s="3"/>
      <c r="IH854" s="3"/>
      <c r="II854" s="3"/>
      <c r="IJ854" s="3"/>
      <c r="IK854" s="3">
        <v>0</v>
      </c>
      <c r="IL854" s="3"/>
      <c r="IM854" s="3"/>
      <c r="IN854" s="3"/>
      <c r="IO854" s="3"/>
      <c r="IP854" s="3"/>
      <c r="IQ854" s="3"/>
      <c r="IR854" s="3"/>
      <c r="IS854" s="3"/>
      <c r="IT854" s="3"/>
      <c r="IU854" s="3"/>
    </row>
    <row r="855" spans="1:255" x14ac:dyDescent="0.25">
      <c r="A855" s="4">
        <v>18</v>
      </c>
      <c r="B855" s="4">
        <v>1</v>
      </c>
      <c r="C855" s="4"/>
      <c r="D855" s="4"/>
      <c r="E855" s="4" t="s">
        <v>1089</v>
      </c>
      <c r="F855" s="4" t="s">
        <v>1090</v>
      </c>
      <c r="G855" s="4" t="s">
        <v>1091</v>
      </c>
      <c r="H855" s="4" t="s">
        <v>1092</v>
      </c>
      <c r="I855" s="4">
        <f>I851*J855</f>
        <v>6.7100000000000005E-4</v>
      </c>
      <c r="J855" s="4">
        <v>8.6025641025641033E-4</v>
      </c>
      <c r="K855" s="4">
        <v>8.5999999999999998E-4</v>
      </c>
      <c r="L855" s="4"/>
      <c r="M855" s="4"/>
      <c r="N855" s="4"/>
      <c r="O855" s="4">
        <f t="shared" si="1031"/>
        <v>111.23</v>
      </c>
      <c r="P855" s="4">
        <f t="shared" si="1032"/>
        <v>111.23</v>
      </c>
      <c r="Q855" s="4">
        <f>(ROUND((ROUND(((ET855)*AV855*I855),2)*BB855),2)+ROUND((ROUND(((AE855-(EU855))*AV855*I855),2)*BS855),2))</f>
        <v>0</v>
      </c>
      <c r="R855" s="4">
        <f>(ROUND((ROUND(((EU855)*AV855*I855),2)*BS855),2)+ROUND((ROUND(((AE855-(EU855))*AV855*I855),2)*BS855),2))</f>
        <v>0</v>
      </c>
      <c r="S855" s="4">
        <f t="shared" si="1033"/>
        <v>0</v>
      </c>
      <c r="T855" s="4">
        <f t="shared" si="1034"/>
        <v>0</v>
      </c>
      <c r="U855" s="4">
        <f t="shared" si="1035"/>
        <v>0</v>
      </c>
      <c r="V855" s="4">
        <f t="shared" si="1036"/>
        <v>0</v>
      </c>
      <c r="W855" s="4">
        <f t="shared" si="1037"/>
        <v>0</v>
      </c>
      <c r="X855" s="4">
        <f>(ROUND((((S855+ROUND((ROUND(((EU855)*AV855*I855),2)*BS855),2))*AT855)/100),2)+ROUND(((ROUND((ROUND(((AE855-(EU855))*AV855*I855),2)*BS855),2)*AT855)/100),2))</f>
        <v>0</v>
      </c>
      <c r="Y855" s="4">
        <f>(ROUND((((S855+ROUND((ROUND(((EU855)*AV855*I855),2)*BS855),2))*AU855)/100),2)+ROUND(((ROUND((ROUND(((AE855-(EU855))*AV855*I855),2)*BS855),2)*AU855)/100),2))</f>
        <v>0</v>
      </c>
      <c r="Z855" s="4"/>
      <c r="AA855" s="4">
        <v>55890823</v>
      </c>
      <c r="AB855" s="4">
        <f t="shared" si="1038"/>
        <v>33827.69</v>
      </c>
      <c r="AC855" s="4">
        <f>ROUND((ES855),6)</f>
        <v>33827.69</v>
      </c>
      <c r="AD855" s="4">
        <f>ROUND((((ET855)-(EU855))+AE855),6)</f>
        <v>0</v>
      </c>
      <c r="AE855" s="4">
        <f t="shared" si="1072"/>
        <v>0</v>
      </c>
      <c r="AF855" s="4">
        <f t="shared" si="1072"/>
        <v>0</v>
      </c>
      <c r="AG855" s="4">
        <f t="shared" si="1039"/>
        <v>0</v>
      </c>
      <c r="AH855" s="4">
        <f t="shared" si="1073"/>
        <v>0</v>
      </c>
      <c r="AI855" s="4">
        <f t="shared" si="1073"/>
        <v>0</v>
      </c>
      <c r="AJ855" s="4">
        <f t="shared" si="1040"/>
        <v>0</v>
      </c>
      <c r="AK855" s="4">
        <v>33827.69</v>
      </c>
      <c r="AL855" s="4">
        <v>33827.69</v>
      </c>
      <c r="AM855" s="4">
        <v>0</v>
      </c>
      <c r="AN855" s="4">
        <v>0</v>
      </c>
      <c r="AO855" s="4">
        <v>0</v>
      </c>
      <c r="AP855" s="4">
        <v>0</v>
      </c>
      <c r="AQ855" s="4">
        <v>0</v>
      </c>
      <c r="AR855" s="4">
        <v>0</v>
      </c>
      <c r="AS855" s="4">
        <v>0</v>
      </c>
      <c r="AT855" s="4">
        <v>97</v>
      </c>
      <c r="AU855" s="4">
        <v>51</v>
      </c>
      <c r="AV855" s="4">
        <v>1</v>
      </c>
      <c r="AW855" s="4">
        <v>1</v>
      </c>
      <c r="AX855" s="4"/>
      <c r="AY855" s="4"/>
      <c r="AZ855" s="4">
        <v>1</v>
      </c>
      <c r="BA855" s="4">
        <v>1</v>
      </c>
      <c r="BB855" s="4">
        <v>1</v>
      </c>
      <c r="BC855" s="4">
        <v>4.9000000000000004</v>
      </c>
      <c r="BD855" s="4" t="s">
        <v>3</v>
      </c>
      <c r="BE855" s="4" t="s">
        <v>3</v>
      </c>
      <c r="BF855" s="4" t="s">
        <v>3</v>
      </c>
      <c r="BG855" s="4" t="s">
        <v>3</v>
      </c>
      <c r="BH855" s="4">
        <v>3</v>
      </c>
      <c r="BI855" s="4">
        <v>2</v>
      </c>
      <c r="BJ855" s="4" t="s">
        <v>1093</v>
      </c>
      <c r="BK855" s="4"/>
      <c r="BL855" s="4"/>
      <c r="BM855" s="4">
        <v>67</v>
      </c>
      <c r="BN855" s="4">
        <v>0</v>
      </c>
      <c r="BO855" s="4" t="s">
        <v>1090</v>
      </c>
      <c r="BP855" s="4">
        <v>1</v>
      </c>
      <c r="BQ855" s="4">
        <v>40</v>
      </c>
      <c r="BR855" s="4">
        <v>0</v>
      </c>
      <c r="BS855" s="4">
        <v>1</v>
      </c>
      <c r="BT855" s="4">
        <v>1</v>
      </c>
      <c r="BU855" s="4">
        <v>1</v>
      </c>
      <c r="BV855" s="4">
        <v>1</v>
      </c>
      <c r="BW855" s="4">
        <v>1</v>
      </c>
      <c r="BX855" s="4">
        <v>1</v>
      </c>
      <c r="BY855" s="4" t="s">
        <v>3</v>
      </c>
      <c r="BZ855" s="4">
        <v>97</v>
      </c>
      <c r="CA855" s="4">
        <v>51</v>
      </c>
      <c r="CB855" s="4" t="s">
        <v>3</v>
      </c>
      <c r="CC855" s="4"/>
      <c r="CD855" s="4"/>
      <c r="CE855" s="4">
        <v>1566</v>
      </c>
      <c r="CF855" s="4">
        <v>0</v>
      </c>
      <c r="CG855" s="4">
        <v>0</v>
      </c>
      <c r="CH855" s="4"/>
      <c r="CI855" s="4"/>
      <c r="CJ855" s="4"/>
      <c r="CK855" s="4"/>
      <c r="CL855" s="4"/>
      <c r="CM855" s="4">
        <v>0</v>
      </c>
      <c r="CN855" s="4" t="s">
        <v>3</v>
      </c>
      <c r="CO855" s="4">
        <v>0</v>
      </c>
      <c r="CP855" s="4">
        <f t="shared" si="1041"/>
        <v>111.23</v>
      </c>
      <c r="CQ855" s="4">
        <f t="shared" si="1042"/>
        <v>165755.68</v>
      </c>
      <c r="CR855" s="4">
        <f>(ROUND((ROUND(((ET855)*AV855*1),2)*BB855),2)+ROUND((ROUND(((AE855-(EU855))*AV855*1),2)*BS855),2))</f>
        <v>0</v>
      </c>
      <c r="CS855" s="4">
        <f>(ROUND((ROUND(((EU855)*AV855*1),2)*BS855),2)+ROUND((ROUND(((AE855-(EU855))*AV855*1),2)*BS855),2))</f>
        <v>0</v>
      </c>
      <c r="CT855" s="4">
        <f t="shared" si="1043"/>
        <v>0</v>
      </c>
      <c r="CU855" s="4">
        <f t="shared" si="1044"/>
        <v>0</v>
      </c>
      <c r="CV855" s="4">
        <f t="shared" si="1045"/>
        <v>0</v>
      </c>
      <c r="CW855" s="4">
        <f t="shared" si="1046"/>
        <v>0</v>
      </c>
      <c r="CX855" s="4">
        <f t="shared" si="1047"/>
        <v>0</v>
      </c>
      <c r="CY855" s="4">
        <f>(ROUND((((S855+ROUND((ROUND(((EU855)*AV855*1),2)*BS855),2))*AT855)/100),2)+ROUND(((ROUND((ROUND(((AE855-(EU855))*AV855*1),2)*BS855),2)*AT855)/100),2))</f>
        <v>0</v>
      </c>
      <c r="CZ855" s="4">
        <f>(ROUND((((S855+ROUND((ROUND(((EU855)*AV855*1),2)*BS855),2))*AU855)/100),2)+ROUND(((ROUND((ROUND(((AE855-(EU855))*AV855*1),2)*BS855),2)*AU855)/100),2))</f>
        <v>0</v>
      </c>
      <c r="DA855" s="4"/>
      <c r="DB855" s="4"/>
      <c r="DC855" s="4" t="s">
        <v>3</v>
      </c>
      <c r="DD855" s="4" t="s">
        <v>3</v>
      </c>
      <c r="DE855" s="4" t="s">
        <v>3</v>
      </c>
      <c r="DF855" s="4" t="s">
        <v>3</v>
      </c>
      <c r="DG855" s="4" t="s">
        <v>3</v>
      </c>
      <c r="DH855" s="4" t="s">
        <v>3</v>
      </c>
      <c r="DI855" s="4" t="s">
        <v>3</v>
      </c>
      <c r="DJ855" s="4" t="s">
        <v>3</v>
      </c>
      <c r="DK855" s="4" t="s">
        <v>3</v>
      </c>
      <c r="DL855" s="4" t="s">
        <v>3</v>
      </c>
      <c r="DM855" s="4" t="s">
        <v>3</v>
      </c>
      <c r="DN855" s="4">
        <v>0</v>
      </c>
      <c r="DO855" s="4">
        <v>0</v>
      </c>
      <c r="DP855" s="4">
        <v>1</v>
      </c>
      <c r="DQ855" s="4">
        <v>1</v>
      </c>
      <c r="DR855" s="4"/>
      <c r="DS855" s="4"/>
      <c r="DT855" s="4"/>
      <c r="DU855" s="4">
        <v>1009</v>
      </c>
      <c r="DV855" s="4" t="s">
        <v>1092</v>
      </c>
      <c r="DW855" s="4" t="s">
        <v>1092</v>
      </c>
      <c r="DX855" s="4">
        <v>1000</v>
      </c>
      <c r="DY855" s="4"/>
      <c r="DZ855" s="4" t="s">
        <v>3</v>
      </c>
      <c r="EA855" s="4" t="s">
        <v>3</v>
      </c>
      <c r="EB855" s="4" t="s">
        <v>3</v>
      </c>
      <c r="EC855" s="4" t="s">
        <v>3</v>
      </c>
      <c r="ED855" s="4"/>
      <c r="EE855" s="4">
        <v>57042957</v>
      </c>
      <c r="EF855" s="4">
        <v>40</v>
      </c>
      <c r="EG855" s="4" t="s">
        <v>33</v>
      </c>
      <c r="EH855" s="4">
        <v>0</v>
      </c>
      <c r="EI855" s="4" t="s">
        <v>3</v>
      </c>
      <c r="EJ855" s="4">
        <v>2</v>
      </c>
      <c r="EK855" s="4">
        <v>67</v>
      </c>
      <c r="EL855" s="4" t="s">
        <v>34</v>
      </c>
      <c r="EM855" s="4" t="s">
        <v>35</v>
      </c>
      <c r="EN855" s="4"/>
      <c r="EO855" s="4" t="s">
        <v>3</v>
      </c>
      <c r="EP855" s="4"/>
      <c r="EQ855" s="4">
        <v>0</v>
      </c>
      <c r="ER855" s="4">
        <v>33827.69</v>
      </c>
      <c r="ES855" s="4">
        <v>33827.69</v>
      </c>
      <c r="ET855" s="4">
        <v>0</v>
      </c>
      <c r="EU855" s="4">
        <v>0</v>
      </c>
      <c r="EV855" s="4">
        <v>0</v>
      </c>
      <c r="EW855" s="4">
        <v>0</v>
      </c>
      <c r="EX855" s="4">
        <v>0</v>
      </c>
      <c r="EY855" s="4"/>
      <c r="EZ855" s="4"/>
      <c r="FA855" s="4"/>
      <c r="FB855" s="4"/>
      <c r="FC855" s="4"/>
      <c r="FD855" s="4"/>
      <c r="FE855" s="4"/>
      <c r="FF855" s="4"/>
      <c r="FG855" s="4"/>
      <c r="FH855" s="4"/>
      <c r="FI855" s="4"/>
      <c r="FJ855" s="4"/>
      <c r="FK855" s="4"/>
      <c r="FL855" s="4"/>
      <c r="FM855" s="4"/>
      <c r="FN855" s="4"/>
      <c r="FO855" s="4"/>
      <c r="FP855" s="4"/>
      <c r="FQ855" s="4">
        <v>0</v>
      </c>
      <c r="FR855" s="4">
        <v>0</v>
      </c>
      <c r="FS855" s="4">
        <v>0</v>
      </c>
      <c r="FT855" s="4"/>
      <c r="FU855" s="4"/>
      <c r="FV855" s="4"/>
      <c r="FW855" s="4"/>
      <c r="FX855" s="4">
        <v>97</v>
      </c>
      <c r="FY855" s="4">
        <v>51</v>
      </c>
      <c r="FZ855" s="4"/>
      <c r="GA855" s="4" t="s">
        <v>3</v>
      </c>
      <c r="GB855" s="4"/>
      <c r="GC855" s="4"/>
      <c r="GD855" s="4">
        <v>1</v>
      </c>
      <c r="GE855" s="4"/>
      <c r="GF855" s="4">
        <v>764623737</v>
      </c>
      <c r="GG855" s="4">
        <v>2</v>
      </c>
      <c r="GH855" s="4">
        <v>1</v>
      </c>
      <c r="GI855" s="4">
        <v>2</v>
      </c>
      <c r="GJ855" s="4">
        <v>0</v>
      </c>
      <c r="GK855" s="4">
        <v>0</v>
      </c>
      <c r="GL855" s="4">
        <f t="shared" si="1048"/>
        <v>0</v>
      </c>
      <c r="GM855" s="4">
        <f t="shared" si="1049"/>
        <v>111.23</v>
      </c>
      <c r="GN855" s="4">
        <f t="shared" si="1050"/>
        <v>0</v>
      </c>
      <c r="GO855" s="4">
        <f t="shared" si="1051"/>
        <v>111.23</v>
      </c>
      <c r="GP855" s="4">
        <f t="shared" si="1052"/>
        <v>0</v>
      </c>
      <c r="GQ855" s="4"/>
      <c r="GR855" s="4">
        <v>0</v>
      </c>
      <c r="GS855" s="4">
        <v>0</v>
      </c>
      <c r="GT855" s="4">
        <v>0</v>
      </c>
      <c r="GU855" s="4" t="s">
        <v>3</v>
      </c>
      <c r="GV855" s="4">
        <f t="shared" si="1053"/>
        <v>0</v>
      </c>
      <c r="GW855" s="4">
        <v>1</v>
      </c>
      <c r="GX855" s="4">
        <f t="shared" si="1054"/>
        <v>0</v>
      </c>
      <c r="GY855" s="4"/>
      <c r="GZ855" s="4"/>
      <c r="HA855" s="4">
        <v>0</v>
      </c>
      <c r="HB855" s="4">
        <v>0</v>
      </c>
      <c r="HC855" s="4">
        <f t="shared" si="1055"/>
        <v>0</v>
      </c>
      <c r="HD855" s="4"/>
      <c r="HE855" s="4" t="s">
        <v>3</v>
      </c>
      <c r="HF855" s="4" t="s">
        <v>3</v>
      </c>
      <c r="HG855" s="4"/>
      <c r="HH855" s="4"/>
      <c r="HI855" s="4"/>
      <c r="HJ855" s="4"/>
      <c r="HK855" s="4"/>
      <c r="HL855" s="4"/>
      <c r="HM855" s="4" t="s">
        <v>3</v>
      </c>
      <c r="HN855" s="4" t="s">
        <v>3</v>
      </c>
      <c r="HO855" s="4" t="s">
        <v>3</v>
      </c>
      <c r="HP855" s="4" t="s">
        <v>3</v>
      </c>
      <c r="HQ855" s="4" t="s">
        <v>3</v>
      </c>
      <c r="HR855" s="4"/>
      <c r="HS855" s="4">
        <v>0</v>
      </c>
      <c r="HT855" s="4"/>
      <c r="HU855" s="4"/>
      <c r="HV855" s="4"/>
      <c r="HW855" s="4"/>
      <c r="HX855" s="4"/>
      <c r="HY855" s="4"/>
      <c r="HZ855" s="4"/>
      <c r="IA855" s="4"/>
      <c r="IB855" s="4"/>
      <c r="IC855" s="4"/>
      <c r="ID855" s="4"/>
      <c r="IE855" s="4"/>
      <c r="IF855" s="4"/>
      <c r="IG855" s="4"/>
      <c r="IH855" s="4"/>
      <c r="II855" s="4"/>
      <c r="IJ855" s="4"/>
      <c r="IK855" s="4">
        <v>0</v>
      </c>
      <c r="IL855" s="4"/>
      <c r="IM855" s="4"/>
      <c r="IN855" s="4"/>
      <c r="IO855" s="4"/>
      <c r="IP855" s="4"/>
      <c r="IQ855" s="4"/>
      <c r="IR855" s="4"/>
      <c r="IS855" s="4"/>
      <c r="IT855" s="4"/>
      <c r="IU855" s="4"/>
    </row>
    <row r="856" spans="1:255" ht="409.5" x14ac:dyDescent="0.25">
      <c r="A856" s="3">
        <v>17</v>
      </c>
      <c r="B856" s="3">
        <v>1</v>
      </c>
      <c r="C856" s="3">
        <f>ROW(SmtRes!A256)</f>
        <v>256</v>
      </c>
      <c r="D856" s="3">
        <f>ROW(EtalonRes!A317)</f>
        <v>317</v>
      </c>
      <c r="E856" s="3" t="s">
        <v>1094</v>
      </c>
      <c r="F856" s="3" t="s">
        <v>115</v>
      </c>
      <c r="G856" s="3" t="s">
        <v>1027</v>
      </c>
      <c r="H856" s="3" t="s">
        <v>117</v>
      </c>
      <c r="I856" s="3">
        <f>ROUND(69/100,9)</f>
        <v>0.69</v>
      </c>
      <c r="J856" s="3">
        <v>0</v>
      </c>
      <c r="K856" s="3">
        <f>ROUND(69/100,9)</f>
        <v>0.69</v>
      </c>
      <c r="L856" s="3"/>
      <c r="M856" s="3"/>
      <c r="N856" s="3"/>
      <c r="O856" s="3">
        <f t="shared" si="1031"/>
        <v>192.33</v>
      </c>
      <c r="P856" s="3">
        <f t="shared" si="1032"/>
        <v>7.82</v>
      </c>
      <c r="Q856" s="3">
        <f>(ROUND((ROUND((((ET856*1.2))*AV856*I856),2)*BB856),2)+ROUND((ROUND(((AE856-((EU856*1.2)))*AV856*I856),2)*BS856),2))</f>
        <v>5.78</v>
      </c>
      <c r="R856" s="3">
        <f>(ROUND((ROUND((((EU856*1.2))*AV856*I856),2)*BS856),2)+ROUND((ROUND(((AE856-((EU856*1.2)))*AV856*I856),2)*BS856),2))</f>
        <v>1.04</v>
      </c>
      <c r="S856" s="3">
        <f t="shared" si="1033"/>
        <v>178.73</v>
      </c>
      <c r="T856" s="3">
        <f t="shared" si="1034"/>
        <v>0</v>
      </c>
      <c r="U856" s="3">
        <f t="shared" si="1035"/>
        <v>15.725856239999999</v>
      </c>
      <c r="V856" s="3">
        <f t="shared" si="1036"/>
        <v>0</v>
      </c>
      <c r="W856" s="3">
        <f t="shared" si="1037"/>
        <v>0</v>
      </c>
      <c r="X856" s="3">
        <f>(ROUND((((S856+ROUND((ROUND((((EU856*1.2))*AV856*I856),2)*BS856),2))*AT856)/100),2)+ROUND(((ROUND((ROUND(((AE856-((EU856*1.2)))*AV856*I856),2)*BS856),2)*AT856)/100),2))</f>
        <v>174.38</v>
      </c>
      <c r="Y856" s="3">
        <f>(ROUND((((S856+ROUND((ROUND((((EU856*1.2))*AV856*I856),2)*BS856),2))*AU856)/100),2)+ROUND(((ROUND((ROUND(((AE856-((EU856*1.2)))*AV856*I856),2)*BS856),2)*AU856)/100),2))</f>
        <v>91.68</v>
      </c>
      <c r="Z856" s="3"/>
      <c r="AA856" s="3">
        <v>54971259</v>
      </c>
      <c r="AB856" s="3">
        <f t="shared" si="1038"/>
        <v>266.74799999999999</v>
      </c>
      <c r="AC856" s="3">
        <f>ROUND(((ES856*1)),6)</f>
        <v>11.34</v>
      </c>
      <c r="AD856" s="3">
        <f>ROUND(((((ET856*1.2))-((EU856*1.2)))+AE856),6)</f>
        <v>8.0039999999999996</v>
      </c>
      <c r="AE856" s="3">
        <f>ROUND(((EU856*1.2)),6)</f>
        <v>1.44</v>
      </c>
      <c r="AF856" s="3">
        <f>ROUND(((EV856*1.2)),6)</f>
        <v>247.404</v>
      </c>
      <c r="AG856" s="3">
        <f t="shared" si="1039"/>
        <v>0</v>
      </c>
      <c r="AH856" s="3">
        <f>((EW856*1.2))</f>
        <v>21.768000000000001</v>
      </c>
      <c r="AI856" s="3">
        <f>((EX856*1.2))</f>
        <v>0</v>
      </c>
      <c r="AJ856" s="3">
        <f t="shared" si="1040"/>
        <v>0</v>
      </c>
      <c r="AK856" s="3">
        <v>224.18</v>
      </c>
      <c r="AL856" s="3">
        <v>11.34</v>
      </c>
      <c r="AM856" s="3">
        <v>6.67</v>
      </c>
      <c r="AN856" s="3">
        <v>1.2</v>
      </c>
      <c r="AO856" s="3">
        <v>206.17</v>
      </c>
      <c r="AP856" s="3">
        <v>0</v>
      </c>
      <c r="AQ856" s="3">
        <v>18.14</v>
      </c>
      <c r="AR856" s="3">
        <v>0</v>
      </c>
      <c r="AS856" s="3">
        <v>0</v>
      </c>
      <c r="AT856" s="3">
        <v>97</v>
      </c>
      <c r="AU856" s="3">
        <v>51</v>
      </c>
      <c r="AV856" s="3">
        <v>1.0469999999999999</v>
      </c>
      <c r="AW856" s="3">
        <v>1</v>
      </c>
      <c r="AX856" s="3"/>
      <c r="AY856" s="3"/>
      <c r="AZ856" s="3">
        <v>1</v>
      </c>
      <c r="BA856" s="3">
        <v>1</v>
      </c>
      <c r="BB856" s="3">
        <v>1</v>
      </c>
      <c r="BC856" s="3">
        <v>1</v>
      </c>
      <c r="BD856" s="3" t="s">
        <v>3</v>
      </c>
      <c r="BE856" s="3" t="s">
        <v>3</v>
      </c>
      <c r="BF856" s="3" t="s">
        <v>3</v>
      </c>
      <c r="BG856" s="3" t="s">
        <v>3</v>
      </c>
      <c r="BH856" s="3">
        <v>0</v>
      </c>
      <c r="BI856" s="3">
        <v>2</v>
      </c>
      <c r="BJ856" s="3" t="s">
        <v>1028</v>
      </c>
      <c r="BK856" s="3"/>
      <c r="BL856" s="3"/>
      <c r="BM856" s="3">
        <v>67</v>
      </c>
      <c r="BN856" s="3">
        <v>0</v>
      </c>
      <c r="BO856" s="3" t="s">
        <v>115</v>
      </c>
      <c r="BP856" s="3">
        <v>1</v>
      </c>
      <c r="BQ856" s="3">
        <v>40</v>
      </c>
      <c r="BR856" s="3">
        <v>0</v>
      </c>
      <c r="BS856" s="3">
        <v>1</v>
      </c>
      <c r="BT856" s="3">
        <v>1</v>
      </c>
      <c r="BU856" s="3">
        <v>1</v>
      </c>
      <c r="BV856" s="3">
        <v>1</v>
      </c>
      <c r="BW856" s="3">
        <v>1</v>
      </c>
      <c r="BX856" s="3">
        <v>1</v>
      </c>
      <c r="BY856" s="3" t="s">
        <v>3</v>
      </c>
      <c r="BZ856" s="3">
        <v>97</v>
      </c>
      <c r="CA856" s="3">
        <v>51</v>
      </c>
      <c r="CB856" s="3" t="s">
        <v>3</v>
      </c>
      <c r="CC856" s="3"/>
      <c r="CD856" s="3"/>
      <c r="CE856" s="3">
        <v>1566</v>
      </c>
      <c r="CF856" s="3">
        <v>0</v>
      </c>
      <c r="CG856" s="3">
        <v>0</v>
      </c>
      <c r="CH856" s="3"/>
      <c r="CI856" s="3"/>
      <c r="CJ856" s="3"/>
      <c r="CK856" s="3"/>
      <c r="CL856" s="3"/>
      <c r="CM856" s="3">
        <v>0</v>
      </c>
      <c r="CN856" s="9" t="s">
        <v>2491</v>
      </c>
      <c r="CO856" s="3">
        <v>0</v>
      </c>
      <c r="CP856" s="3">
        <f t="shared" si="1041"/>
        <v>192.32999999999998</v>
      </c>
      <c r="CQ856" s="3">
        <f t="shared" si="1042"/>
        <v>11.34</v>
      </c>
      <c r="CR856" s="3">
        <f>(ROUND((ROUND((((ET856*1.2))*AV856*1),2)*BB856),2)+ROUND((ROUND(((AE856-((EU856*1.2)))*AV856*1),2)*BS856),2))</f>
        <v>8.3800000000000008</v>
      </c>
      <c r="CS856" s="3">
        <f>(ROUND((ROUND((((EU856*1.2))*AV856*1),2)*BS856),2)+ROUND((ROUND(((AE856-((EU856*1.2)))*AV856*1),2)*BS856),2))</f>
        <v>1.51</v>
      </c>
      <c r="CT856" s="3">
        <f t="shared" si="1043"/>
        <v>259.02999999999997</v>
      </c>
      <c r="CU856" s="3">
        <f t="shared" si="1044"/>
        <v>0</v>
      </c>
      <c r="CV856" s="3">
        <f t="shared" si="1045"/>
        <v>22.791096</v>
      </c>
      <c r="CW856" s="3">
        <f t="shared" si="1046"/>
        <v>0</v>
      </c>
      <c r="CX856" s="3">
        <f t="shared" si="1047"/>
        <v>0</v>
      </c>
      <c r="CY856" s="3">
        <f>(ROUND((((S856+ROUND((ROUND((((EU856*1.2))*AV856*1),2)*BS856),2))*AT856)/100),2)+ROUND(((ROUND((ROUND(((AE856-((EU856*1.2)))*AV856*1),2)*BS856),2)*AT856)/100),2))</f>
        <v>174.83</v>
      </c>
      <c r="CZ856" s="3">
        <f>(ROUND((((S856+ROUND((ROUND((((EU856*1.2))*AV856*1),2)*BS856),2))*AU856)/100),2)+ROUND(((ROUND((ROUND(((AE856-((EU856*1.2)))*AV856*1),2)*BS856),2)*AU856)/100),2))</f>
        <v>91.92</v>
      </c>
      <c r="DA856" s="3"/>
      <c r="DB856" s="3">
        <v>193</v>
      </c>
      <c r="DC856" s="3" t="s">
        <v>3</v>
      </c>
      <c r="DD856" s="3" t="s">
        <v>22</v>
      </c>
      <c r="DE856" s="3" t="s">
        <v>42</v>
      </c>
      <c r="DF856" s="3" t="s">
        <v>42</v>
      </c>
      <c r="DG856" s="3" t="s">
        <v>42</v>
      </c>
      <c r="DH856" s="3" t="s">
        <v>3</v>
      </c>
      <c r="DI856" s="3" t="s">
        <v>42</v>
      </c>
      <c r="DJ856" s="3" t="s">
        <v>42</v>
      </c>
      <c r="DK856" s="3" t="s">
        <v>3</v>
      </c>
      <c r="DL856" s="3" t="s">
        <v>3</v>
      </c>
      <c r="DM856" s="3" t="s">
        <v>3</v>
      </c>
      <c r="DN856" s="3">
        <v>0</v>
      </c>
      <c r="DO856" s="3">
        <v>0</v>
      </c>
      <c r="DP856" s="3">
        <v>1</v>
      </c>
      <c r="DQ856" s="3">
        <v>1</v>
      </c>
      <c r="DR856" s="3"/>
      <c r="DS856" s="3"/>
      <c r="DT856" s="3"/>
      <c r="DU856" s="3">
        <v>1013</v>
      </c>
      <c r="DV856" s="3" t="s">
        <v>117</v>
      </c>
      <c r="DW856" s="3" t="s">
        <v>117</v>
      </c>
      <c r="DX856" s="3">
        <v>1</v>
      </c>
      <c r="DY856" s="3"/>
      <c r="DZ856" s="3" t="s">
        <v>3</v>
      </c>
      <c r="EA856" s="3" t="s">
        <v>3</v>
      </c>
      <c r="EB856" s="3" t="s">
        <v>3</v>
      </c>
      <c r="EC856" s="3" t="s">
        <v>3</v>
      </c>
      <c r="ED856" s="3"/>
      <c r="EE856" s="3">
        <v>57042957</v>
      </c>
      <c r="EF856" s="3">
        <v>40</v>
      </c>
      <c r="EG856" s="3" t="s">
        <v>33</v>
      </c>
      <c r="EH856" s="3">
        <v>0</v>
      </c>
      <c r="EI856" s="3" t="s">
        <v>3</v>
      </c>
      <c r="EJ856" s="3">
        <v>2</v>
      </c>
      <c r="EK856" s="3">
        <v>67</v>
      </c>
      <c r="EL856" s="3" t="s">
        <v>34</v>
      </c>
      <c r="EM856" s="3" t="s">
        <v>35</v>
      </c>
      <c r="EN856" s="3"/>
      <c r="EO856" s="3" t="s">
        <v>46</v>
      </c>
      <c r="EP856" s="3"/>
      <c r="EQ856" s="3">
        <v>0</v>
      </c>
      <c r="ER856" s="3">
        <v>224.18</v>
      </c>
      <c r="ES856" s="3">
        <v>11.34</v>
      </c>
      <c r="ET856" s="3">
        <v>6.67</v>
      </c>
      <c r="EU856" s="3">
        <v>1.2</v>
      </c>
      <c r="EV856" s="3">
        <v>206.17</v>
      </c>
      <c r="EW856" s="3">
        <v>18.14</v>
      </c>
      <c r="EX856" s="3">
        <v>0</v>
      </c>
      <c r="EY856" s="3">
        <v>0</v>
      </c>
      <c r="EZ856" s="3"/>
      <c r="FA856" s="3"/>
      <c r="FB856" s="3"/>
      <c r="FC856" s="3"/>
      <c r="FD856" s="3"/>
      <c r="FE856" s="3"/>
      <c r="FF856" s="3"/>
      <c r="FG856" s="3"/>
      <c r="FH856" s="3"/>
      <c r="FI856" s="3"/>
      <c r="FJ856" s="3"/>
      <c r="FK856" s="3"/>
      <c r="FL856" s="3"/>
      <c r="FM856" s="3"/>
      <c r="FN856" s="3"/>
      <c r="FO856" s="3"/>
      <c r="FP856" s="3"/>
      <c r="FQ856" s="3">
        <v>0</v>
      </c>
      <c r="FR856" s="3">
        <v>0</v>
      </c>
      <c r="FS856" s="3">
        <v>0</v>
      </c>
      <c r="FT856" s="3"/>
      <c r="FU856" s="3"/>
      <c r="FV856" s="3"/>
      <c r="FW856" s="3"/>
      <c r="FX856" s="3">
        <v>97</v>
      </c>
      <c r="FY856" s="3">
        <v>51</v>
      </c>
      <c r="FZ856" s="3"/>
      <c r="GA856" s="3" t="s">
        <v>3</v>
      </c>
      <c r="GB856" s="3"/>
      <c r="GC856" s="3"/>
      <c r="GD856" s="3">
        <v>1</v>
      </c>
      <c r="GE856" s="3"/>
      <c r="GF856" s="3">
        <v>574394840</v>
      </c>
      <c r="GG856" s="3">
        <v>2</v>
      </c>
      <c r="GH856" s="3">
        <v>1</v>
      </c>
      <c r="GI856" s="3">
        <v>2</v>
      </c>
      <c r="GJ856" s="3">
        <v>0</v>
      </c>
      <c r="GK856" s="3">
        <v>0</v>
      </c>
      <c r="GL856" s="3">
        <f t="shared" si="1048"/>
        <v>0</v>
      </c>
      <c r="GM856" s="3">
        <f t="shared" si="1049"/>
        <v>458.39</v>
      </c>
      <c r="GN856" s="3">
        <f t="shared" si="1050"/>
        <v>0</v>
      </c>
      <c r="GO856" s="3">
        <f t="shared" si="1051"/>
        <v>458.39</v>
      </c>
      <c r="GP856" s="3">
        <f t="shared" si="1052"/>
        <v>0</v>
      </c>
      <c r="GQ856" s="3"/>
      <c r="GR856" s="3">
        <v>0</v>
      </c>
      <c r="GS856" s="3">
        <v>3</v>
      </c>
      <c r="GT856" s="3">
        <v>0</v>
      </c>
      <c r="GU856" s="3" t="s">
        <v>3</v>
      </c>
      <c r="GV856" s="3">
        <f t="shared" si="1053"/>
        <v>0</v>
      </c>
      <c r="GW856" s="3">
        <v>1</v>
      </c>
      <c r="GX856" s="3">
        <f t="shared" si="1054"/>
        <v>0</v>
      </c>
      <c r="GY856" s="3"/>
      <c r="GZ856" s="3"/>
      <c r="HA856" s="3">
        <v>0</v>
      </c>
      <c r="HB856" s="3">
        <v>0</v>
      </c>
      <c r="HC856" s="3">
        <f t="shared" si="1055"/>
        <v>0</v>
      </c>
      <c r="HD856" s="3"/>
      <c r="HE856" s="3" t="s">
        <v>3</v>
      </c>
      <c r="HF856" s="3" t="s">
        <v>3</v>
      </c>
      <c r="HG856" s="3"/>
      <c r="HH856" s="3"/>
      <c r="HI856" s="3"/>
      <c r="HJ856" s="3"/>
      <c r="HK856" s="3"/>
      <c r="HL856" s="3"/>
      <c r="HM856" s="3" t="s">
        <v>3</v>
      </c>
      <c r="HN856" s="3" t="s">
        <v>3</v>
      </c>
      <c r="HO856" s="3" t="s">
        <v>3</v>
      </c>
      <c r="HP856" s="3" t="s">
        <v>3</v>
      </c>
      <c r="HQ856" s="3" t="s">
        <v>3</v>
      </c>
      <c r="HR856" s="3"/>
      <c r="HS856" s="3">
        <v>0</v>
      </c>
      <c r="HT856" s="3"/>
      <c r="HU856" s="3"/>
      <c r="HV856" s="3"/>
      <c r="HW856" s="3"/>
      <c r="HX856" s="3"/>
      <c r="HY856" s="3"/>
      <c r="HZ856" s="3"/>
      <c r="IA856" s="3"/>
      <c r="IB856" s="3"/>
      <c r="IC856" s="3"/>
      <c r="ID856" s="3"/>
      <c r="IE856" s="3"/>
      <c r="IF856" s="3"/>
      <c r="IG856" s="3"/>
      <c r="IH856" s="3"/>
      <c r="II856" s="3"/>
      <c r="IJ856" s="3"/>
      <c r="IK856" s="3">
        <v>0</v>
      </c>
      <c r="IL856" s="3"/>
      <c r="IM856" s="3"/>
      <c r="IN856" s="3"/>
      <c r="IO856" s="3"/>
      <c r="IP856" s="3"/>
      <c r="IQ856" s="3"/>
      <c r="IR856" s="3"/>
      <c r="IS856" s="3"/>
      <c r="IT856" s="3"/>
      <c r="IU856" s="3"/>
    </row>
    <row r="857" spans="1:255" ht="409.5" x14ac:dyDescent="0.25">
      <c r="A857" s="4">
        <v>17</v>
      </c>
      <c r="B857" s="4">
        <v>1</v>
      </c>
      <c r="C857" s="4">
        <f>ROW(SmtRes!A266)</f>
        <v>266</v>
      </c>
      <c r="D857" s="4">
        <f>ROW(EtalonRes!A330)</f>
        <v>330</v>
      </c>
      <c r="E857" s="4" t="s">
        <v>1094</v>
      </c>
      <c r="F857" s="4" t="s">
        <v>115</v>
      </c>
      <c r="G857" s="4" t="s">
        <v>1027</v>
      </c>
      <c r="H857" s="4" t="s">
        <v>117</v>
      </c>
      <c r="I857" s="4">
        <f>ROUND(69/100,9)</f>
        <v>0.69</v>
      </c>
      <c r="J857" s="4">
        <v>0</v>
      </c>
      <c r="K857" s="4">
        <f>ROUND(69/100,9)</f>
        <v>0.69</v>
      </c>
      <c r="L857" s="4"/>
      <c r="M857" s="4"/>
      <c r="N857" s="4"/>
      <c r="O857" s="4">
        <f t="shared" si="1031"/>
        <v>10245.469999999999</v>
      </c>
      <c r="P857" s="4">
        <f t="shared" si="1032"/>
        <v>64.44</v>
      </c>
      <c r="Q857" s="4">
        <f>(ROUND((ROUND((((ET857*1.2))*AV857*I857),2)*BB857),2)+ROUND((ROUND(((AE857-((EU857*1.2)))*AV857*I857),2)*BS857),2))</f>
        <v>109.59</v>
      </c>
      <c r="R857" s="4">
        <f>(ROUND((ROUND((((EU857*1.2))*AV857*I857),2)*BS857),2)+ROUND((ROUND(((AE857-((EU857*1.2)))*AV857*I857),2)*BS857),2))</f>
        <v>58.6</v>
      </c>
      <c r="S857" s="4">
        <f t="shared" si="1033"/>
        <v>10071.44</v>
      </c>
      <c r="T857" s="4">
        <f t="shared" si="1034"/>
        <v>0</v>
      </c>
      <c r="U857" s="4">
        <f t="shared" si="1035"/>
        <v>15.725856239999999</v>
      </c>
      <c r="V857" s="4">
        <f t="shared" si="1036"/>
        <v>0</v>
      </c>
      <c r="W857" s="4">
        <f t="shared" si="1037"/>
        <v>0</v>
      </c>
      <c r="X857" s="4">
        <f>(ROUND((((S857+ROUND((ROUND((((EU857*1.2))*AV857*I857),2)*BS857),2))*AT857)/100),2)+ROUND(((ROUND((ROUND(((AE857-((EU857*1.2)))*AV857*I857),2)*BS857),2)*AT857)/100),2))</f>
        <v>9826.14</v>
      </c>
      <c r="Y857" s="4">
        <f>(ROUND((((S857+ROUND((ROUND((((EU857*1.2))*AV857*I857),2)*BS857),2))*AU857)/100),2)+ROUND(((ROUND((ROUND(((AE857-((EU857*1.2)))*AV857*I857),2)*BS857),2)*AU857)/100),2))</f>
        <v>5166.32</v>
      </c>
      <c r="Z857" s="4"/>
      <c r="AA857" s="4">
        <v>55890823</v>
      </c>
      <c r="AB857" s="4">
        <f t="shared" si="1038"/>
        <v>266.74799999999999</v>
      </c>
      <c r="AC857" s="4">
        <f>ROUND(((ES857*1)),6)</f>
        <v>11.34</v>
      </c>
      <c r="AD857" s="4">
        <f>ROUND(((((ET857*1.2))-((EU857*1.2)))+AE857),6)</f>
        <v>8.0039999999999996</v>
      </c>
      <c r="AE857" s="4">
        <f>ROUND(((EU857*1.2)),6)</f>
        <v>1.44</v>
      </c>
      <c r="AF857" s="4">
        <f>ROUND(((EV857*1.2)),6)</f>
        <v>247.404</v>
      </c>
      <c r="AG857" s="4">
        <f t="shared" si="1039"/>
        <v>0</v>
      </c>
      <c r="AH857" s="4">
        <f>((EW857*1.2))</f>
        <v>21.768000000000001</v>
      </c>
      <c r="AI857" s="4">
        <f>((EX857*1.2))</f>
        <v>0</v>
      </c>
      <c r="AJ857" s="4">
        <f t="shared" si="1040"/>
        <v>0</v>
      </c>
      <c r="AK857" s="4">
        <v>224.18</v>
      </c>
      <c r="AL857" s="4">
        <v>11.34</v>
      </c>
      <c r="AM857" s="4">
        <v>6.67</v>
      </c>
      <c r="AN857" s="4">
        <v>1.2</v>
      </c>
      <c r="AO857" s="4">
        <v>206.17</v>
      </c>
      <c r="AP857" s="4">
        <v>0</v>
      </c>
      <c r="AQ857" s="4">
        <v>18.14</v>
      </c>
      <c r="AR857" s="4">
        <v>0</v>
      </c>
      <c r="AS857" s="4">
        <v>0</v>
      </c>
      <c r="AT857" s="4">
        <v>97</v>
      </c>
      <c r="AU857" s="4">
        <v>51</v>
      </c>
      <c r="AV857" s="4">
        <v>1.0469999999999999</v>
      </c>
      <c r="AW857" s="4">
        <v>1</v>
      </c>
      <c r="AX857" s="4"/>
      <c r="AY857" s="4"/>
      <c r="AZ857" s="4">
        <v>1</v>
      </c>
      <c r="BA857" s="4">
        <v>56.35</v>
      </c>
      <c r="BB857" s="4">
        <v>18.96</v>
      </c>
      <c r="BC857" s="4">
        <v>8.24</v>
      </c>
      <c r="BD857" s="4" t="s">
        <v>3</v>
      </c>
      <c r="BE857" s="4" t="s">
        <v>3</v>
      </c>
      <c r="BF857" s="4" t="s">
        <v>3</v>
      </c>
      <c r="BG857" s="4" t="s">
        <v>3</v>
      </c>
      <c r="BH857" s="4">
        <v>0</v>
      </c>
      <c r="BI857" s="4">
        <v>2</v>
      </c>
      <c r="BJ857" s="4" t="s">
        <v>1028</v>
      </c>
      <c r="BK857" s="4"/>
      <c r="BL857" s="4"/>
      <c r="BM857" s="4">
        <v>67</v>
      </c>
      <c r="BN857" s="4">
        <v>0</v>
      </c>
      <c r="BO857" s="4" t="s">
        <v>115</v>
      </c>
      <c r="BP857" s="4">
        <v>1</v>
      </c>
      <c r="BQ857" s="4">
        <v>40</v>
      </c>
      <c r="BR857" s="4">
        <v>0</v>
      </c>
      <c r="BS857" s="4">
        <v>56.35</v>
      </c>
      <c r="BT857" s="4">
        <v>1</v>
      </c>
      <c r="BU857" s="4">
        <v>1</v>
      </c>
      <c r="BV857" s="4">
        <v>1</v>
      </c>
      <c r="BW857" s="4">
        <v>1</v>
      </c>
      <c r="BX857" s="4">
        <v>1</v>
      </c>
      <c r="BY857" s="4" t="s">
        <v>3</v>
      </c>
      <c r="BZ857" s="4">
        <v>97</v>
      </c>
      <c r="CA857" s="4">
        <v>51</v>
      </c>
      <c r="CB857" s="4" t="s">
        <v>3</v>
      </c>
      <c r="CC857" s="4"/>
      <c r="CD857" s="4"/>
      <c r="CE857" s="4">
        <v>1566</v>
      </c>
      <c r="CF857" s="4">
        <v>0</v>
      </c>
      <c r="CG857" s="4">
        <v>0</v>
      </c>
      <c r="CH857" s="4"/>
      <c r="CI857" s="4"/>
      <c r="CJ857" s="4"/>
      <c r="CK857" s="4"/>
      <c r="CL857" s="4"/>
      <c r="CM857" s="4">
        <v>0</v>
      </c>
      <c r="CN857" s="10" t="s">
        <v>2491</v>
      </c>
      <c r="CO857" s="4">
        <v>0</v>
      </c>
      <c r="CP857" s="4">
        <f t="shared" si="1041"/>
        <v>10245.470000000001</v>
      </c>
      <c r="CQ857" s="4">
        <f t="shared" si="1042"/>
        <v>93.44</v>
      </c>
      <c r="CR857" s="4">
        <f>(ROUND((ROUND((((ET857*1.2))*AV857*1),2)*BB857),2)+ROUND((ROUND(((AE857-((EU857*1.2)))*AV857*1),2)*BS857),2))</f>
        <v>158.88</v>
      </c>
      <c r="CS857" s="4">
        <f>(ROUND((ROUND((((EU857*1.2))*AV857*1),2)*BS857),2)+ROUND((ROUND(((AE857-((EU857*1.2)))*AV857*1),2)*BS857),2))</f>
        <v>85.09</v>
      </c>
      <c r="CT857" s="4">
        <f t="shared" si="1043"/>
        <v>14596.34</v>
      </c>
      <c r="CU857" s="4">
        <f t="shared" si="1044"/>
        <v>0</v>
      </c>
      <c r="CV857" s="4">
        <f t="shared" si="1045"/>
        <v>22.791096</v>
      </c>
      <c r="CW857" s="4">
        <f t="shared" si="1046"/>
        <v>0</v>
      </c>
      <c r="CX857" s="4">
        <f t="shared" si="1047"/>
        <v>0</v>
      </c>
      <c r="CY857" s="4">
        <f>(ROUND((((S857+ROUND((ROUND((((EU857*1.2))*AV857*1),2)*BS857),2))*AT857)/100),2)+ROUND(((ROUND((ROUND(((AE857-((EU857*1.2)))*AV857*1),2)*BS857),2)*AT857)/100),2))</f>
        <v>9851.83</v>
      </c>
      <c r="CZ857" s="4">
        <f>(ROUND((((S857+ROUND((ROUND((((EU857*1.2))*AV857*1),2)*BS857),2))*AU857)/100),2)+ROUND(((ROUND((ROUND(((AE857-((EU857*1.2)))*AV857*1),2)*BS857),2)*AU857)/100),2))</f>
        <v>5179.83</v>
      </c>
      <c r="DA857" s="4"/>
      <c r="DB857" s="4">
        <v>194</v>
      </c>
      <c r="DC857" s="4" t="s">
        <v>3</v>
      </c>
      <c r="DD857" s="4" t="s">
        <v>22</v>
      </c>
      <c r="DE857" s="4" t="s">
        <v>42</v>
      </c>
      <c r="DF857" s="4" t="s">
        <v>42</v>
      </c>
      <c r="DG857" s="4" t="s">
        <v>42</v>
      </c>
      <c r="DH857" s="4" t="s">
        <v>3</v>
      </c>
      <c r="DI857" s="4" t="s">
        <v>42</v>
      </c>
      <c r="DJ857" s="4" t="s">
        <v>42</v>
      </c>
      <c r="DK857" s="4" t="s">
        <v>3</v>
      </c>
      <c r="DL857" s="4" t="s">
        <v>3</v>
      </c>
      <c r="DM857" s="4" t="s">
        <v>3</v>
      </c>
      <c r="DN857" s="4">
        <v>0</v>
      </c>
      <c r="DO857" s="4">
        <v>0</v>
      </c>
      <c r="DP857" s="4">
        <v>1</v>
      </c>
      <c r="DQ857" s="4">
        <v>1</v>
      </c>
      <c r="DR857" s="4"/>
      <c r="DS857" s="4"/>
      <c r="DT857" s="4"/>
      <c r="DU857" s="4">
        <v>1013</v>
      </c>
      <c r="DV857" s="4" t="s">
        <v>117</v>
      </c>
      <c r="DW857" s="4" t="s">
        <v>117</v>
      </c>
      <c r="DX857" s="4">
        <v>1</v>
      </c>
      <c r="DY857" s="4"/>
      <c r="DZ857" s="4" t="s">
        <v>3</v>
      </c>
      <c r="EA857" s="4" t="s">
        <v>3</v>
      </c>
      <c r="EB857" s="4" t="s">
        <v>3</v>
      </c>
      <c r="EC857" s="4" t="s">
        <v>3</v>
      </c>
      <c r="ED857" s="4"/>
      <c r="EE857" s="4">
        <v>57042957</v>
      </c>
      <c r="EF857" s="4">
        <v>40</v>
      </c>
      <c r="EG857" s="4" t="s">
        <v>33</v>
      </c>
      <c r="EH857" s="4">
        <v>0</v>
      </c>
      <c r="EI857" s="4" t="s">
        <v>3</v>
      </c>
      <c r="EJ857" s="4">
        <v>2</v>
      </c>
      <c r="EK857" s="4">
        <v>67</v>
      </c>
      <c r="EL857" s="4" t="s">
        <v>34</v>
      </c>
      <c r="EM857" s="4" t="s">
        <v>35</v>
      </c>
      <c r="EN857" s="4"/>
      <c r="EO857" s="4" t="s">
        <v>46</v>
      </c>
      <c r="EP857" s="4"/>
      <c r="EQ857" s="4">
        <v>0</v>
      </c>
      <c r="ER857" s="4">
        <v>224.18</v>
      </c>
      <c r="ES857" s="4">
        <v>11.34</v>
      </c>
      <c r="ET857" s="4">
        <v>6.67</v>
      </c>
      <c r="EU857" s="4">
        <v>1.2</v>
      </c>
      <c r="EV857" s="4">
        <v>206.17</v>
      </c>
      <c r="EW857" s="4">
        <v>18.14</v>
      </c>
      <c r="EX857" s="4">
        <v>0</v>
      </c>
      <c r="EY857" s="4">
        <v>0</v>
      </c>
      <c r="EZ857" s="4"/>
      <c r="FA857" s="4"/>
      <c r="FB857" s="4"/>
      <c r="FC857" s="4"/>
      <c r="FD857" s="4"/>
      <c r="FE857" s="4"/>
      <c r="FF857" s="4"/>
      <c r="FG857" s="4"/>
      <c r="FH857" s="4"/>
      <c r="FI857" s="4"/>
      <c r="FJ857" s="4"/>
      <c r="FK857" s="4"/>
      <c r="FL857" s="4"/>
      <c r="FM857" s="4"/>
      <c r="FN857" s="4"/>
      <c r="FO857" s="4"/>
      <c r="FP857" s="4"/>
      <c r="FQ857" s="4">
        <v>0</v>
      </c>
      <c r="FR857" s="4">
        <v>0</v>
      </c>
      <c r="FS857" s="4">
        <v>0</v>
      </c>
      <c r="FT857" s="4"/>
      <c r="FU857" s="4"/>
      <c r="FV857" s="4"/>
      <c r="FW857" s="4"/>
      <c r="FX857" s="4">
        <v>97</v>
      </c>
      <c r="FY857" s="4">
        <v>51</v>
      </c>
      <c r="FZ857" s="4"/>
      <c r="GA857" s="4" t="s">
        <v>3</v>
      </c>
      <c r="GB857" s="4"/>
      <c r="GC857" s="4"/>
      <c r="GD857" s="4">
        <v>1</v>
      </c>
      <c r="GE857" s="4"/>
      <c r="GF857" s="4">
        <v>574394840</v>
      </c>
      <c r="GG857" s="4">
        <v>2</v>
      </c>
      <c r="GH857" s="4">
        <v>1</v>
      </c>
      <c r="GI857" s="4">
        <v>2</v>
      </c>
      <c r="GJ857" s="4">
        <v>0</v>
      </c>
      <c r="GK857" s="4">
        <v>0</v>
      </c>
      <c r="GL857" s="4">
        <f t="shared" si="1048"/>
        <v>0</v>
      </c>
      <c r="GM857" s="4">
        <f t="shared" si="1049"/>
        <v>25237.93</v>
      </c>
      <c r="GN857" s="4">
        <f t="shared" si="1050"/>
        <v>0</v>
      </c>
      <c r="GO857" s="4">
        <f t="shared" si="1051"/>
        <v>25237.93</v>
      </c>
      <c r="GP857" s="4">
        <f t="shared" si="1052"/>
        <v>0</v>
      </c>
      <c r="GQ857" s="4"/>
      <c r="GR857" s="4">
        <v>0</v>
      </c>
      <c r="GS857" s="4">
        <v>3</v>
      </c>
      <c r="GT857" s="4">
        <v>0</v>
      </c>
      <c r="GU857" s="4" t="s">
        <v>3</v>
      </c>
      <c r="GV857" s="4">
        <f t="shared" si="1053"/>
        <v>0</v>
      </c>
      <c r="GW857" s="4">
        <v>1</v>
      </c>
      <c r="GX857" s="4">
        <f t="shared" si="1054"/>
        <v>0</v>
      </c>
      <c r="GY857" s="4"/>
      <c r="GZ857" s="4"/>
      <c r="HA857" s="4">
        <v>0</v>
      </c>
      <c r="HB857" s="4">
        <v>0</v>
      </c>
      <c r="HC857" s="4">
        <f t="shared" si="1055"/>
        <v>0</v>
      </c>
      <c r="HD857" s="4"/>
      <c r="HE857" s="4" t="s">
        <v>3</v>
      </c>
      <c r="HF857" s="4" t="s">
        <v>3</v>
      </c>
      <c r="HG857" s="4"/>
      <c r="HH857" s="4"/>
      <c r="HI857" s="4"/>
      <c r="HJ857" s="4"/>
      <c r="HK857" s="4"/>
      <c r="HL857" s="4"/>
      <c r="HM857" s="4" t="s">
        <v>3</v>
      </c>
      <c r="HN857" s="4" t="s">
        <v>3</v>
      </c>
      <c r="HO857" s="4" t="s">
        <v>3</v>
      </c>
      <c r="HP857" s="4" t="s">
        <v>3</v>
      </c>
      <c r="HQ857" s="4" t="s">
        <v>3</v>
      </c>
      <c r="HR857" s="4"/>
      <c r="HS857" s="4">
        <v>0</v>
      </c>
      <c r="HT857" s="4"/>
      <c r="HU857" s="4"/>
      <c r="HV857" s="4"/>
      <c r="HW857" s="4"/>
      <c r="HX857" s="4"/>
      <c r="HY857" s="4"/>
      <c r="HZ857" s="4"/>
      <c r="IA857" s="4"/>
      <c r="IB857" s="4"/>
      <c r="IC857" s="4"/>
      <c r="ID857" s="4"/>
      <c r="IE857" s="4"/>
      <c r="IF857" s="4"/>
      <c r="IG857" s="4"/>
      <c r="IH857" s="4"/>
      <c r="II857" s="4"/>
      <c r="IJ857" s="4"/>
      <c r="IK857" s="4">
        <v>0</v>
      </c>
      <c r="IL857" s="4"/>
      <c r="IM857" s="4"/>
      <c r="IN857" s="4"/>
      <c r="IO857" s="4"/>
      <c r="IP857" s="4"/>
      <c r="IQ857" s="4"/>
      <c r="IR857" s="4"/>
      <c r="IS857" s="4"/>
      <c r="IT857" s="4"/>
      <c r="IU857" s="4"/>
    </row>
    <row r="858" spans="1:255" ht="409.5" x14ac:dyDescent="0.25">
      <c r="A858" s="3">
        <v>18</v>
      </c>
      <c r="B858" s="3">
        <v>1</v>
      </c>
      <c r="C858" s="3">
        <v>254</v>
      </c>
      <c r="D858" s="3"/>
      <c r="E858" s="3" t="s">
        <v>1095</v>
      </c>
      <c r="F858" s="3" t="s">
        <v>1096</v>
      </c>
      <c r="G858" s="3" t="s">
        <v>1097</v>
      </c>
      <c r="H858" s="3" t="s">
        <v>266</v>
      </c>
      <c r="I858" s="3">
        <f>I856*J858</f>
        <v>23</v>
      </c>
      <c r="J858" s="3">
        <v>33.333333333333336</v>
      </c>
      <c r="K858" s="3">
        <v>33.333333000000003</v>
      </c>
      <c r="L858" s="3"/>
      <c r="M858" s="3"/>
      <c r="N858" s="3"/>
      <c r="O858" s="3">
        <f t="shared" si="1031"/>
        <v>30944.89</v>
      </c>
      <c r="P858" s="3">
        <f t="shared" si="1032"/>
        <v>30944.89</v>
      </c>
      <c r="Q858" s="3">
        <f t="shared" ref="Q858:Q889" si="1074">(ROUND((ROUND(((ET858)*AV858*I858),2)*BB858),2)+ROUND((ROUND(((AE858-(EU858))*AV858*I858),2)*BS858),2))</f>
        <v>0</v>
      </c>
      <c r="R858" s="3">
        <f t="shared" ref="R858:R889" si="1075">(ROUND((ROUND(((EU858)*AV858*I858),2)*BS858),2)+ROUND((ROUND(((AE858-(EU858))*AV858*I858),2)*BS858),2))</f>
        <v>0</v>
      </c>
      <c r="S858" s="3">
        <f t="shared" si="1033"/>
        <v>0</v>
      </c>
      <c r="T858" s="3">
        <f t="shared" si="1034"/>
        <v>0</v>
      </c>
      <c r="U858" s="3">
        <f t="shared" si="1035"/>
        <v>0</v>
      </c>
      <c r="V858" s="3">
        <f t="shared" si="1036"/>
        <v>0</v>
      </c>
      <c r="W858" s="3">
        <f t="shared" si="1037"/>
        <v>0</v>
      </c>
      <c r="X858" s="3">
        <f t="shared" ref="X858:X889" si="1076">(ROUND((((S858+ROUND((ROUND(((EU858)*AV858*I858),2)*BS858),2))*AT858)/100),2)+ROUND(((ROUND((ROUND(((AE858-(EU858))*AV858*I858),2)*BS858),2)*AT858)/100),2))</f>
        <v>0</v>
      </c>
      <c r="Y858" s="3">
        <f t="shared" ref="Y858:Y889" si="1077">(ROUND((((S858+ROUND((ROUND(((EU858)*AV858*I858),2)*BS858),2))*AU858)/100),2)+ROUND(((ROUND((ROUND(((AE858-(EU858))*AV858*I858),2)*BS858),2)*AU858)/100),2))</f>
        <v>0</v>
      </c>
      <c r="Z858" s="3"/>
      <c r="AA858" s="3">
        <v>54971259</v>
      </c>
      <c r="AB858" s="3">
        <f t="shared" si="1038"/>
        <v>1345.43</v>
      </c>
      <c r="AC858" s="3">
        <f t="shared" ref="AC858:AC889" si="1078">ROUND((ES858),6)</f>
        <v>1345.43</v>
      </c>
      <c r="AD858" s="3">
        <f t="shared" ref="AD858:AD889" si="1079">ROUND((((ET858)-(EU858))+AE858),6)</f>
        <v>0</v>
      </c>
      <c r="AE858" s="3">
        <f t="shared" ref="AE858:AE889" si="1080">ROUND((EU858),6)</f>
        <v>0</v>
      </c>
      <c r="AF858" s="3">
        <f t="shared" ref="AF858:AF889" si="1081">ROUND((EV858),6)</f>
        <v>0</v>
      </c>
      <c r="AG858" s="3">
        <f t="shared" si="1039"/>
        <v>0</v>
      </c>
      <c r="AH858" s="3">
        <f t="shared" ref="AH858:AH889" si="1082">(EW858)</f>
        <v>0</v>
      </c>
      <c r="AI858" s="3">
        <f t="shared" ref="AI858:AI889" si="1083">(EX858)</f>
        <v>0</v>
      </c>
      <c r="AJ858" s="3">
        <f t="shared" si="1040"/>
        <v>0</v>
      </c>
      <c r="AK858" s="3">
        <v>1345.43</v>
      </c>
      <c r="AL858" s="3">
        <v>1345.43</v>
      </c>
      <c r="AM858" s="3">
        <v>0</v>
      </c>
      <c r="AN858" s="3">
        <v>0</v>
      </c>
      <c r="AO858" s="3">
        <v>0</v>
      </c>
      <c r="AP858" s="3">
        <v>0</v>
      </c>
      <c r="AQ858" s="3">
        <v>0</v>
      </c>
      <c r="AR858" s="3">
        <v>0</v>
      </c>
      <c r="AS858" s="3">
        <v>0</v>
      </c>
      <c r="AT858" s="3">
        <v>97</v>
      </c>
      <c r="AU858" s="3">
        <v>51</v>
      </c>
      <c r="AV858" s="3">
        <v>1</v>
      </c>
      <c r="AW858" s="3">
        <v>1</v>
      </c>
      <c r="AX858" s="3"/>
      <c r="AY858" s="3"/>
      <c r="AZ858" s="3">
        <v>1</v>
      </c>
      <c r="BA858" s="3">
        <v>1</v>
      </c>
      <c r="BB858" s="3">
        <v>1</v>
      </c>
      <c r="BC858" s="3">
        <v>1</v>
      </c>
      <c r="BD858" s="3" t="s">
        <v>3</v>
      </c>
      <c r="BE858" s="3" t="s">
        <v>3</v>
      </c>
      <c r="BF858" s="3" t="s">
        <v>3</v>
      </c>
      <c r="BG858" s="3" t="s">
        <v>3</v>
      </c>
      <c r="BH858" s="3">
        <v>3</v>
      </c>
      <c r="BI858" s="3">
        <v>2</v>
      </c>
      <c r="BJ858" s="3" t="s">
        <v>1098</v>
      </c>
      <c r="BK858" s="3"/>
      <c r="BL858" s="3"/>
      <c r="BM858" s="3">
        <v>67</v>
      </c>
      <c r="BN858" s="3">
        <v>0</v>
      </c>
      <c r="BO858" s="3" t="s">
        <v>3</v>
      </c>
      <c r="BP858" s="3">
        <v>0</v>
      </c>
      <c r="BQ858" s="3">
        <v>40</v>
      </c>
      <c r="BR858" s="3">
        <v>0</v>
      </c>
      <c r="BS858" s="3">
        <v>1</v>
      </c>
      <c r="BT858" s="3">
        <v>1</v>
      </c>
      <c r="BU858" s="3">
        <v>1</v>
      </c>
      <c r="BV858" s="3">
        <v>1</v>
      </c>
      <c r="BW858" s="3">
        <v>1</v>
      </c>
      <c r="BX858" s="3">
        <v>1</v>
      </c>
      <c r="BY858" s="3" t="s">
        <v>3</v>
      </c>
      <c r="BZ858" s="3">
        <v>97</v>
      </c>
      <c r="CA858" s="3">
        <v>51</v>
      </c>
      <c r="CB858" s="3" t="s">
        <v>3</v>
      </c>
      <c r="CC858" s="3"/>
      <c r="CD858" s="3"/>
      <c r="CE858" s="3">
        <v>1566</v>
      </c>
      <c r="CF858" s="3">
        <v>0</v>
      </c>
      <c r="CG858" s="3">
        <v>0</v>
      </c>
      <c r="CH858" s="3"/>
      <c r="CI858" s="3"/>
      <c r="CJ858" s="3"/>
      <c r="CK858" s="3"/>
      <c r="CL858" s="3"/>
      <c r="CM858" s="3">
        <v>0</v>
      </c>
      <c r="CN858" s="9" t="s">
        <v>2499</v>
      </c>
      <c r="CO858" s="3">
        <v>0</v>
      </c>
      <c r="CP858" s="3">
        <f t="shared" si="1041"/>
        <v>30944.89</v>
      </c>
      <c r="CQ858" s="3">
        <f t="shared" si="1042"/>
        <v>1345.43</v>
      </c>
      <c r="CR858" s="3">
        <f t="shared" ref="CR858:CR889" si="1084">(ROUND((ROUND(((ET858)*AV858*1),2)*BB858),2)+ROUND((ROUND(((AE858-(EU858))*AV858*1),2)*BS858),2))</f>
        <v>0</v>
      </c>
      <c r="CS858" s="3">
        <f t="shared" ref="CS858:CS889" si="1085">(ROUND((ROUND(((EU858)*AV858*1),2)*BS858),2)+ROUND((ROUND(((AE858-(EU858))*AV858*1),2)*BS858),2))</f>
        <v>0</v>
      </c>
      <c r="CT858" s="3">
        <f t="shared" si="1043"/>
        <v>0</v>
      </c>
      <c r="CU858" s="3">
        <f t="shared" si="1044"/>
        <v>0</v>
      </c>
      <c r="CV858" s="3">
        <f t="shared" si="1045"/>
        <v>0</v>
      </c>
      <c r="CW858" s="3">
        <f t="shared" si="1046"/>
        <v>0</v>
      </c>
      <c r="CX858" s="3">
        <f t="shared" si="1047"/>
        <v>0</v>
      </c>
      <c r="CY858" s="3">
        <f t="shared" ref="CY858:CY889" si="1086">(ROUND((((S858+ROUND((ROUND(((EU858)*AV858*1),2)*BS858),2))*AT858)/100),2)+ROUND(((ROUND((ROUND(((AE858-(EU858))*AV858*1),2)*BS858),2)*AT858)/100),2))</f>
        <v>0</v>
      </c>
      <c r="CZ858" s="3">
        <f t="shared" ref="CZ858:CZ889" si="1087">(ROUND((((S858+ROUND((ROUND(((EU858)*AV858*1),2)*BS858),2))*AU858)/100),2)+ROUND(((ROUND((ROUND(((AE858-(EU858))*AV858*1),2)*BS858),2)*AU858)/100),2))</f>
        <v>0</v>
      </c>
      <c r="DA858" s="3"/>
      <c r="DB858" s="3"/>
      <c r="DC858" s="3" t="s">
        <v>3</v>
      </c>
      <c r="DD858" s="3" t="s">
        <v>3</v>
      </c>
      <c r="DE858" s="3" t="s">
        <v>3</v>
      </c>
      <c r="DF858" s="3" t="s">
        <v>3</v>
      </c>
      <c r="DG858" s="3" t="s">
        <v>3</v>
      </c>
      <c r="DH858" s="3" t="s">
        <v>3</v>
      </c>
      <c r="DI858" s="3" t="s">
        <v>3</v>
      </c>
      <c r="DJ858" s="3" t="s">
        <v>3</v>
      </c>
      <c r="DK858" s="3" t="s">
        <v>3</v>
      </c>
      <c r="DL858" s="3" t="s">
        <v>3</v>
      </c>
      <c r="DM858" s="3" t="s">
        <v>3</v>
      </c>
      <c r="DN858" s="3">
        <v>0</v>
      </c>
      <c r="DO858" s="3">
        <v>0</v>
      </c>
      <c r="DP858" s="3">
        <v>1</v>
      </c>
      <c r="DQ858" s="3">
        <v>1</v>
      </c>
      <c r="DR858" s="3"/>
      <c r="DS858" s="3"/>
      <c r="DT858" s="3"/>
      <c r="DU858" s="3">
        <v>1010</v>
      </c>
      <c r="DV858" s="3" t="s">
        <v>266</v>
      </c>
      <c r="DW858" s="3" t="s">
        <v>266</v>
      </c>
      <c r="DX858" s="3">
        <v>1</v>
      </c>
      <c r="DY858" s="3"/>
      <c r="DZ858" s="3" t="s">
        <v>3</v>
      </c>
      <c r="EA858" s="3" t="s">
        <v>3</v>
      </c>
      <c r="EB858" s="3" t="s">
        <v>3</v>
      </c>
      <c r="EC858" s="3" t="s">
        <v>3</v>
      </c>
      <c r="ED858" s="3"/>
      <c r="EE858" s="3">
        <v>57042957</v>
      </c>
      <c r="EF858" s="3">
        <v>40</v>
      </c>
      <c r="EG858" s="3" t="s">
        <v>33</v>
      </c>
      <c r="EH858" s="3">
        <v>0</v>
      </c>
      <c r="EI858" s="3" t="s">
        <v>3</v>
      </c>
      <c r="EJ858" s="3">
        <v>2</v>
      </c>
      <c r="EK858" s="3">
        <v>67</v>
      </c>
      <c r="EL858" s="3" t="s">
        <v>34</v>
      </c>
      <c r="EM858" s="3" t="s">
        <v>35</v>
      </c>
      <c r="EN858" s="3"/>
      <c r="EO858" s="3" t="s">
        <v>46</v>
      </c>
      <c r="EP858" s="3"/>
      <c r="EQ858" s="3">
        <v>0</v>
      </c>
      <c r="ER858" s="3">
        <v>1345.43</v>
      </c>
      <c r="ES858" s="3">
        <v>1345.43</v>
      </c>
      <c r="ET858" s="3">
        <v>0</v>
      </c>
      <c r="EU858" s="3">
        <v>0</v>
      </c>
      <c r="EV858" s="3">
        <v>0</v>
      </c>
      <c r="EW858" s="3">
        <v>0</v>
      </c>
      <c r="EX858" s="3">
        <v>0</v>
      </c>
      <c r="EY858" s="3"/>
      <c r="EZ858" s="3"/>
      <c r="FA858" s="3"/>
      <c r="FB858" s="3"/>
      <c r="FC858" s="3"/>
      <c r="FD858" s="3"/>
      <c r="FE858" s="3"/>
      <c r="FF858" s="3"/>
      <c r="FG858" s="3"/>
      <c r="FH858" s="3"/>
      <c r="FI858" s="3"/>
      <c r="FJ858" s="3"/>
      <c r="FK858" s="3"/>
      <c r="FL858" s="3"/>
      <c r="FM858" s="3"/>
      <c r="FN858" s="3"/>
      <c r="FO858" s="3"/>
      <c r="FP858" s="3"/>
      <c r="FQ858" s="3">
        <v>0</v>
      </c>
      <c r="FR858" s="3">
        <v>0</v>
      </c>
      <c r="FS858" s="3">
        <v>0</v>
      </c>
      <c r="FT858" s="3"/>
      <c r="FU858" s="3"/>
      <c r="FV858" s="3"/>
      <c r="FW858" s="3"/>
      <c r="FX858" s="3">
        <v>97</v>
      </c>
      <c r="FY858" s="3">
        <v>51</v>
      </c>
      <c r="FZ858" s="3"/>
      <c r="GA858" s="3" t="s">
        <v>3</v>
      </c>
      <c r="GB858" s="3"/>
      <c r="GC858" s="3"/>
      <c r="GD858" s="3">
        <v>1</v>
      </c>
      <c r="GE858" s="3"/>
      <c r="GF858" s="3">
        <v>903039506</v>
      </c>
      <c r="GG858" s="3">
        <v>2</v>
      </c>
      <c r="GH858" s="3">
        <v>1</v>
      </c>
      <c r="GI858" s="3">
        <v>-2</v>
      </c>
      <c r="GJ858" s="3">
        <v>0</v>
      </c>
      <c r="GK858" s="3">
        <v>0</v>
      </c>
      <c r="GL858" s="3">
        <f t="shared" si="1048"/>
        <v>0</v>
      </c>
      <c r="GM858" s="3">
        <f t="shared" si="1049"/>
        <v>30944.89</v>
      </c>
      <c r="GN858" s="3">
        <f t="shared" si="1050"/>
        <v>0</v>
      </c>
      <c r="GO858" s="3">
        <f t="shared" si="1051"/>
        <v>30944.89</v>
      </c>
      <c r="GP858" s="3">
        <f t="shared" si="1052"/>
        <v>0</v>
      </c>
      <c r="GQ858" s="3"/>
      <c r="GR858" s="3">
        <v>0</v>
      </c>
      <c r="GS858" s="3">
        <v>3</v>
      </c>
      <c r="GT858" s="3">
        <v>0</v>
      </c>
      <c r="GU858" s="3" t="s">
        <v>3</v>
      </c>
      <c r="GV858" s="3">
        <f t="shared" si="1053"/>
        <v>0</v>
      </c>
      <c r="GW858" s="3">
        <v>1</v>
      </c>
      <c r="GX858" s="3">
        <f t="shared" si="1054"/>
        <v>0</v>
      </c>
      <c r="GY858" s="3"/>
      <c r="GZ858" s="3"/>
      <c r="HA858" s="3">
        <v>0</v>
      </c>
      <c r="HB858" s="3">
        <v>0</v>
      </c>
      <c r="HC858" s="3">
        <f t="shared" si="1055"/>
        <v>0</v>
      </c>
      <c r="HD858" s="3"/>
      <c r="HE858" s="3" t="s">
        <v>3</v>
      </c>
      <c r="HF858" s="3" t="s">
        <v>3</v>
      </c>
      <c r="HG858" s="3"/>
      <c r="HH858" s="3"/>
      <c r="HI858" s="3"/>
      <c r="HJ858" s="3"/>
      <c r="HK858" s="3"/>
      <c r="HL858" s="3"/>
      <c r="HM858" s="3" t="s">
        <v>3</v>
      </c>
      <c r="HN858" s="3" t="s">
        <v>3</v>
      </c>
      <c r="HO858" s="3" t="s">
        <v>3</v>
      </c>
      <c r="HP858" s="3" t="s">
        <v>3</v>
      </c>
      <c r="HQ858" s="3" t="s">
        <v>3</v>
      </c>
      <c r="HR858" s="3"/>
      <c r="HS858" s="3">
        <v>0</v>
      </c>
      <c r="HT858" s="3"/>
      <c r="HU858" s="3"/>
      <c r="HV858" s="3"/>
      <c r="HW858" s="3"/>
      <c r="HX858" s="3"/>
      <c r="HY858" s="3"/>
      <c r="HZ858" s="3"/>
      <c r="IA858" s="3"/>
      <c r="IB858" s="3"/>
      <c r="IC858" s="3"/>
      <c r="ID858" s="3"/>
      <c r="IE858" s="3"/>
      <c r="IF858" s="3"/>
      <c r="IG858" s="3"/>
      <c r="IH858" s="3"/>
      <c r="II858" s="3"/>
      <c r="IJ858" s="3"/>
      <c r="IK858" s="3">
        <v>0</v>
      </c>
      <c r="IL858" s="3"/>
      <c r="IM858" s="3"/>
      <c r="IN858" s="3"/>
      <c r="IO858" s="3"/>
      <c r="IP858" s="3"/>
      <c r="IQ858" s="3"/>
      <c r="IR858" s="3"/>
      <c r="IS858" s="3"/>
      <c r="IT858" s="3"/>
      <c r="IU858" s="3"/>
    </row>
    <row r="859" spans="1:255" ht="409.5" x14ac:dyDescent="0.25">
      <c r="A859" s="4">
        <v>18</v>
      </c>
      <c r="B859" s="4">
        <v>1</v>
      </c>
      <c r="C859" s="4">
        <v>264</v>
      </c>
      <c r="D859" s="4"/>
      <c r="E859" s="4" t="s">
        <v>1095</v>
      </c>
      <c r="F859" s="4" t="s">
        <v>1096</v>
      </c>
      <c r="G859" s="4" t="s">
        <v>1097</v>
      </c>
      <c r="H859" s="4" t="s">
        <v>266</v>
      </c>
      <c r="I859" s="4">
        <f>I857*J859</f>
        <v>23</v>
      </c>
      <c r="J859" s="4">
        <v>33.333333333333336</v>
      </c>
      <c r="K859" s="4">
        <v>33.333333000000003</v>
      </c>
      <c r="L859" s="4"/>
      <c r="M859" s="4"/>
      <c r="N859" s="4"/>
      <c r="O859" s="4">
        <f t="shared" si="1031"/>
        <v>177623.67</v>
      </c>
      <c r="P859" s="4">
        <f t="shared" si="1032"/>
        <v>177623.67</v>
      </c>
      <c r="Q859" s="4">
        <f t="shared" si="1074"/>
        <v>0</v>
      </c>
      <c r="R859" s="4">
        <f t="shared" si="1075"/>
        <v>0</v>
      </c>
      <c r="S859" s="4">
        <f t="shared" si="1033"/>
        <v>0</v>
      </c>
      <c r="T859" s="4">
        <f t="shared" si="1034"/>
        <v>0</v>
      </c>
      <c r="U859" s="4">
        <f t="shared" si="1035"/>
        <v>0</v>
      </c>
      <c r="V859" s="4">
        <f t="shared" si="1036"/>
        <v>0</v>
      </c>
      <c r="W859" s="4">
        <f t="shared" si="1037"/>
        <v>0</v>
      </c>
      <c r="X859" s="4">
        <f t="shared" si="1076"/>
        <v>0</v>
      </c>
      <c r="Y859" s="4">
        <f t="shared" si="1077"/>
        <v>0</v>
      </c>
      <c r="Z859" s="4"/>
      <c r="AA859" s="4">
        <v>55890823</v>
      </c>
      <c r="AB859" s="4">
        <f t="shared" si="1038"/>
        <v>1345.43</v>
      </c>
      <c r="AC859" s="4">
        <f t="shared" si="1078"/>
        <v>1345.43</v>
      </c>
      <c r="AD859" s="4">
        <f t="shared" si="1079"/>
        <v>0</v>
      </c>
      <c r="AE859" s="4">
        <f t="shared" si="1080"/>
        <v>0</v>
      </c>
      <c r="AF859" s="4">
        <f t="shared" si="1081"/>
        <v>0</v>
      </c>
      <c r="AG859" s="4">
        <f t="shared" si="1039"/>
        <v>0</v>
      </c>
      <c r="AH859" s="4">
        <f t="shared" si="1082"/>
        <v>0</v>
      </c>
      <c r="AI859" s="4">
        <f t="shared" si="1083"/>
        <v>0</v>
      </c>
      <c r="AJ859" s="4">
        <f t="shared" si="1040"/>
        <v>0</v>
      </c>
      <c r="AK859" s="4">
        <v>1345.43</v>
      </c>
      <c r="AL859" s="4">
        <v>1345.43</v>
      </c>
      <c r="AM859" s="4">
        <v>0</v>
      </c>
      <c r="AN859" s="4">
        <v>0</v>
      </c>
      <c r="AO859" s="4">
        <v>0</v>
      </c>
      <c r="AP859" s="4">
        <v>0</v>
      </c>
      <c r="AQ859" s="4">
        <v>0</v>
      </c>
      <c r="AR859" s="4">
        <v>0</v>
      </c>
      <c r="AS859" s="4">
        <v>0</v>
      </c>
      <c r="AT859" s="4">
        <v>97</v>
      </c>
      <c r="AU859" s="4">
        <v>51</v>
      </c>
      <c r="AV859" s="4">
        <v>1</v>
      </c>
      <c r="AW859" s="4">
        <v>1</v>
      </c>
      <c r="AX859" s="4"/>
      <c r="AY859" s="4"/>
      <c r="AZ859" s="4">
        <v>1</v>
      </c>
      <c r="BA859" s="4">
        <v>1</v>
      </c>
      <c r="BB859" s="4">
        <v>1</v>
      </c>
      <c r="BC859" s="4">
        <v>5.74</v>
      </c>
      <c r="BD859" s="4" t="s">
        <v>3</v>
      </c>
      <c r="BE859" s="4" t="s">
        <v>3</v>
      </c>
      <c r="BF859" s="4" t="s">
        <v>3</v>
      </c>
      <c r="BG859" s="4" t="s">
        <v>3</v>
      </c>
      <c r="BH859" s="4">
        <v>3</v>
      </c>
      <c r="BI859" s="4">
        <v>2</v>
      </c>
      <c r="BJ859" s="4" t="s">
        <v>1098</v>
      </c>
      <c r="BK859" s="4"/>
      <c r="BL859" s="4"/>
      <c r="BM859" s="4">
        <v>67</v>
      </c>
      <c r="BN859" s="4">
        <v>0</v>
      </c>
      <c r="BO859" s="4" t="s">
        <v>1096</v>
      </c>
      <c r="BP859" s="4">
        <v>1</v>
      </c>
      <c r="BQ859" s="4">
        <v>40</v>
      </c>
      <c r="BR859" s="4">
        <v>0</v>
      </c>
      <c r="BS859" s="4">
        <v>1</v>
      </c>
      <c r="BT859" s="4">
        <v>1</v>
      </c>
      <c r="BU859" s="4">
        <v>1</v>
      </c>
      <c r="BV859" s="4">
        <v>1</v>
      </c>
      <c r="BW859" s="4">
        <v>1</v>
      </c>
      <c r="BX859" s="4">
        <v>1</v>
      </c>
      <c r="BY859" s="4" t="s">
        <v>3</v>
      </c>
      <c r="BZ859" s="4">
        <v>97</v>
      </c>
      <c r="CA859" s="4">
        <v>51</v>
      </c>
      <c r="CB859" s="4" t="s">
        <v>3</v>
      </c>
      <c r="CC859" s="4"/>
      <c r="CD859" s="4"/>
      <c r="CE859" s="4">
        <v>1566</v>
      </c>
      <c r="CF859" s="4">
        <v>0</v>
      </c>
      <c r="CG859" s="4">
        <v>0</v>
      </c>
      <c r="CH859" s="4"/>
      <c r="CI859" s="4"/>
      <c r="CJ859" s="4"/>
      <c r="CK859" s="4"/>
      <c r="CL859" s="4"/>
      <c r="CM859" s="4">
        <v>0</v>
      </c>
      <c r="CN859" s="10" t="s">
        <v>2499</v>
      </c>
      <c r="CO859" s="4">
        <v>0</v>
      </c>
      <c r="CP859" s="4">
        <f t="shared" si="1041"/>
        <v>177623.67</v>
      </c>
      <c r="CQ859" s="4">
        <f t="shared" si="1042"/>
        <v>7722.77</v>
      </c>
      <c r="CR859" s="4">
        <f t="shared" si="1084"/>
        <v>0</v>
      </c>
      <c r="CS859" s="4">
        <f t="shared" si="1085"/>
        <v>0</v>
      </c>
      <c r="CT859" s="4">
        <f t="shared" si="1043"/>
        <v>0</v>
      </c>
      <c r="CU859" s="4">
        <f t="shared" si="1044"/>
        <v>0</v>
      </c>
      <c r="CV859" s="4">
        <f t="shared" si="1045"/>
        <v>0</v>
      </c>
      <c r="CW859" s="4">
        <f t="shared" si="1046"/>
        <v>0</v>
      </c>
      <c r="CX859" s="4">
        <f t="shared" si="1047"/>
        <v>0</v>
      </c>
      <c r="CY859" s="4">
        <f t="shared" si="1086"/>
        <v>0</v>
      </c>
      <c r="CZ859" s="4">
        <f t="shared" si="1087"/>
        <v>0</v>
      </c>
      <c r="DA859" s="4"/>
      <c r="DB859" s="4"/>
      <c r="DC859" s="4" t="s">
        <v>3</v>
      </c>
      <c r="DD859" s="4" t="s">
        <v>3</v>
      </c>
      <c r="DE859" s="4" t="s">
        <v>3</v>
      </c>
      <c r="DF859" s="4" t="s">
        <v>3</v>
      </c>
      <c r="DG859" s="4" t="s">
        <v>3</v>
      </c>
      <c r="DH859" s="4" t="s">
        <v>3</v>
      </c>
      <c r="DI859" s="4" t="s">
        <v>3</v>
      </c>
      <c r="DJ859" s="4" t="s">
        <v>3</v>
      </c>
      <c r="DK859" s="4" t="s">
        <v>3</v>
      </c>
      <c r="DL859" s="4" t="s">
        <v>3</v>
      </c>
      <c r="DM859" s="4" t="s">
        <v>3</v>
      </c>
      <c r="DN859" s="4">
        <v>0</v>
      </c>
      <c r="DO859" s="4">
        <v>0</v>
      </c>
      <c r="DP859" s="4">
        <v>1</v>
      </c>
      <c r="DQ859" s="4">
        <v>1</v>
      </c>
      <c r="DR859" s="4"/>
      <c r="DS859" s="4"/>
      <c r="DT859" s="4"/>
      <c r="DU859" s="4">
        <v>1010</v>
      </c>
      <c r="DV859" s="4" t="s">
        <v>266</v>
      </c>
      <c r="DW859" s="4" t="s">
        <v>266</v>
      </c>
      <c r="DX859" s="4">
        <v>1</v>
      </c>
      <c r="DY859" s="4"/>
      <c r="DZ859" s="4" t="s">
        <v>3</v>
      </c>
      <c r="EA859" s="4" t="s">
        <v>3</v>
      </c>
      <c r="EB859" s="4" t="s">
        <v>3</v>
      </c>
      <c r="EC859" s="4" t="s">
        <v>3</v>
      </c>
      <c r="ED859" s="4"/>
      <c r="EE859" s="4">
        <v>57042957</v>
      </c>
      <c r="EF859" s="4">
        <v>40</v>
      </c>
      <c r="EG859" s="4" t="s">
        <v>33</v>
      </c>
      <c r="EH859" s="4">
        <v>0</v>
      </c>
      <c r="EI859" s="4" t="s">
        <v>3</v>
      </c>
      <c r="EJ859" s="4">
        <v>2</v>
      </c>
      <c r="EK859" s="4">
        <v>67</v>
      </c>
      <c r="EL859" s="4" t="s">
        <v>34</v>
      </c>
      <c r="EM859" s="4" t="s">
        <v>35</v>
      </c>
      <c r="EN859" s="4"/>
      <c r="EO859" s="4" t="s">
        <v>46</v>
      </c>
      <c r="EP859" s="4"/>
      <c r="EQ859" s="4">
        <v>0</v>
      </c>
      <c r="ER859" s="4">
        <v>1345.43</v>
      </c>
      <c r="ES859" s="4">
        <v>1345.43</v>
      </c>
      <c r="ET859" s="4">
        <v>0</v>
      </c>
      <c r="EU859" s="4">
        <v>0</v>
      </c>
      <c r="EV859" s="4">
        <v>0</v>
      </c>
      <c r="EW859" s="4">
        <v>0</v>
      </c>
      <c r="EX859" s="4">
        <v>0</v>
      </c>
      <c r="EY859" s="4"/>
      <c r="EZ859" s="4"/>
      <c r="FA859" s="4"/>
      <c r="FB859" s="4"/>
      <c r="FC859" s="4"/>
      <c r="FD859" s="4"/>
      <c r="FE859" s="4"/>
      <c r="FF859" s="4"/>
      <c r="FG859" s="4"/>
      <c r="FH859" s="4"/>
      <c r="FI859" s="4"/>
      <c r="FJ859" s="4"/>
      <c r="FK859" s="4"/>
      <c r="FL859" s="4"/>
      <c r="FM859" s="4"/>
      <c r="FN859" s="4"/>
      <c r="FO859" s="4"/>
      <c r="FP859" s="4"/>
      <c r="FQ859" s="4">
        <v>0</v>
      </c>
      <c r="FR859" s="4">
        <v>0</v>
      </c>
      <c r="FS859" s="4">
        <v>0</v>
      </c>
      <c r="FT859" s="4"/>
      <c r="FU859" s="4"/>
      <c r="FV859" s="4"/>
      <c r="FW859" s="4"/>
      <c r="FX859" s="4">
        <v>97</v>
      </c>
      <c r="FY859" s="4">
        <v>51</v>
      </c>
      <c r="FZ859" s="4"/>
      <c r="GA859" s="4" t="s">
        <v>3</v>
      </c>
      <c r="GB859" s="4"/>
      <c r="GC859" s="4"/>
      <c r="GD859" s="4">
        <v>1</v>
      </c>
      <c r="GE859" s="4"/>
      <c r="GF859" s="4">
        <v>903039506</v>
      </c>
      <c r="GG859" s="4">
        <v>2</v>
      </c>
      <c r="GH859" s="4">
        <v>1</v>
      </c>
      <c r="GI859" s="4">
        <v>2</v>
      </c>
      <c r="GJ859" s="4">
        <v>0</v>
      </c>
      <c r="GK859" s="4">
        <v>0</v>
      </c>
      <c r="GL859" s="4">
        <f t="shared" si="1048"/>
        <v>0</v>
      </c>
      <c r="GM859" s="4">
        <f t="shared" si="1049"/>
        <v>177623.67</v>
      </c>
      <c r="GN859" s="4">
        <f t="shared" si="1050"/>
        <v>0</v>
      </c>
      <c r="GO859" s="4">
        <f t="shared" si="1051"/>
        <v>177623.67</v>
      </c>
      <c r="GP859" s="4">
        <f t="shared" si="1052"/>
        <v>0</v>
      </c>
      <c r="GQ859" s="4"/>
      <c r="GR859" s="4">
        <v>0</v>
      </c>
      <c r="GS859" s="4">
        <v>3</v>
      </c>
      <c r="GT859" s="4">
        <v>0</v>
      </c>
      <c r="GU859" s="4" t="s">
        <v>3</v>
      </c>
      <c r="GV859" s="4">
        <f t="shared" si="1053"/>
        <v>0</v>
      </c>
      <c r="GW859" s="4">
        <v>1</v>
      </c>
      <c r="GX859" s="4">
        <f t="shared" si="1054"/>
        <v>0</v>
      </c>
      <c r="GY859" s="4"/>
      <c r="GZ859" s="4"/>
      <c r="HA859" s="4">
        <v>0</v>
      </c>
      <c r="HB859" s="4">
        <v>0</v>
      </c>
      <c r="HC859" s="4">
        <f t="shared" si="1055"/>
        <v>0</v>
      </c>
      <c r="HD859" s="4"/>
      <c r="HE859" s="4" t="s">
        <v>3</v>
      </c>
      <c r="HF859" s="4" t="s">
        <v>3</v>
      </c>
      <c r="HG859" s="4"/>
      <c r="HH859" s="4"/>
      <c r="HI859" s="4"/>
      <c r="HJ859" s="4"/>
      <c r="HK859" s="4"/>
      <c r="HL859" s="4"/>
      <c r="HM859" s="4" t="s">
        <v>3</v>
      </c>
      <c r="HN859" s="4" t="s">
        <v>3</v>
      </c>
      <c r="HO859" s="4" t="s">
        <v>3</v>
      </c>
      <c r="HP859" s="4" t="s">
        <v>3</v>
      </c>
      <c r="HQ859" s="4" t="s">
        <v>3</v>
      </c>
      <c r="HR859" s="4"/>
      <c r="HS859" s="4">
        <v>0</v>
      </c>
      <c r="HT859" s="4"/>
      <c r="HU859" s="4"/>
      <c r="HV859" s="4"/>
      <c r="HW859" s="4"/>
      <c r="HX859" s="4"/>
      <c r="HY859" s="4"/>
      <c r="HZ859" s="4"/>
      <c r="IA859" s="4"/>
      <c r="IB859" s="4"/>
      <c r="IC859" s="4"/>
      <c r="ID859" s="4"/>
      <c r="IE859" s="4"/>
      <c r="IF859" s="4"/>
      <c r="IG859" s="4"/>
      <c r="IH859" s="4"/>
      <c r="II859" s="4"/>
      <c r="IJ859" s="4"/>
      <c r="IK859" s="4">
        <v>0</v>
      </c>
      <c r="IL859" s="4"/>
      <c r="IM859" s="4"/>
      <c r="IN859" s="4"/>
      <c r="IO859" s="4"/>
      <c r="IP859" s="4"/>
      <c r="IQ859" s="4"/>
      <c r="IR859" s="4"/>
      <c r="IS859" s="4"/>
      <c r="IT859" s="4"/>
      <c r="IU859" s="4"/>
    </row>
    <row r="860" spans="1:255" ht="409.5" x14ac:dyDescent="0.25">
      <c r="A860" s="3">
        <v>18</v>
      </c>
      <c r="B860" s="3">
        <v>1</v>
      </c>
      <c r="C860" s="3">
        <v>256</v>
      </c>
      <c r="D860" s="3"/>
      <c r="E860" s="3" t="s">
        <v>1099</v>
      </c>
      <c r="F860" s="3" t="s">
        <v>1034</v>
      </c>
      <c r="G860" s="3" t="s">
        <v>1035</v>
      </c>
      <c r="H860" s="3" t="s">
        <v>40</v>
      </c>
      <c r="I860" s="3">
        <f>I856*J860</f>
        <v>66</v>
      </c>
      <c r="J860" s="3">
        <v>95.652173913043484</v>
      </c>
      <c r="K860" s="3">
        <v>95.652174000000002</v>
      </c>
      <c r="L860" s="3"/>
      <c r="M860" s="3"/>
      <c r="N860" s="3"/>
      <c r="O860" s="3">
        <f t="shared" si="1031"/>
        <v>2554.1999999999998</v>
      </c>
      <c r="P860" s="3">
        <f t="shared" si="1032"/>
        <v>2554.1999999999998</v>
      </c>
      <c r="Q860" s="3">
        <f t="shared" si="1074"/>
        <v>0</v>
      </c>
      <c r="R860" s="3">
        <f t="shared" si="1075"/>
        <v>0</v>
      </c>
      <c r="S860" s="3">
        <f t="shared" si="1033"/>
        <v>0</v>
      </c>
      <c r="T860" s="3">
        <f t="shared" si="1034"/>
        <v>0</v>
      </c>
      <c r="U860" s="3">
        <f t="shared" si="1035"/>
        <v>0</v>
      </c>
      <c r="V860" s="3">
        <f t="shared" si="1036"/>
        <v>0</v>
      </c>
      <c r="W860" s="3">
        <f t="shared" si="1037"/>
        <v>0</v>
      </c>
      <c r="X860" s="3">
        <f t="shared" si="1076"/>
        <v>0</v>
      </c>
      <c r="Y860" s="3">
        <f t="shared" si="1077"/>
        <v>0</v>
      </c>
      <c r="Z860" s="3"/>
      <c r="AA860" s="3">
        <v>54971259</v>
      </c>
      <c r="AB860" s="3">
        <f t="shared" si="1038"/>
        <v>38.700000000000003</v>
      </c>
      <c r="AC860" s="3">
        <f t="shared" si="1078"/>
        <v>38.700000000000003</v>
      </c>
      <c r="AD860" s="3">
        <f t="shared" si="1079"/>
        <v>0</v>
      </c>
      <c r="AE860" s="3">
        <f t="shared" si="1080"/>
        <v>0</v>
      </c>
      <c r="AF860" s="3">
        <f t="shared" si="1081"/>
        <v>0</v>
      </c>
      <c r="AG860" s="3">
        <f t="shared" si="1039"/>
        <v>0</v>
      </c>
      <c r="AH860" s="3">
        <f t="shared" si="1082"/>
        <v>0</v>
      </c>
      <c r="AI860" s="3">
        <f t="shared" si="1083"/>
        <v>0</v>
      </c>
      <c r="AJ860" s="3">
        <f t="shared" si="1040"/>
        <v>0</v>
      </c>
      <c r="AK860" s="3">
        <v>38.700000000000003</v>
      </c>
      <c r="AL860" s="3">
        <v>38.700000000000003</v>
      </c>
      <c r="AM860" s="3">
        <v>0</v>
      </c>
      <c r="AN860" s="3">
        <v>0</v>
      </c>
      <c r="AO860" s="3">
        <v>0</v>
      </c>
      <c r="AP860" s="3">
        <v>0</v>
      </c>
      <c r="AQ860" s="3">
        <v>0</v>
      </c>
      <c r="AR860" s="3">
        <v>0</v>
      </c>
      <c r="AS860" s="3">
        <v>0</v>
      </c>
      <c r="AT860" s="3">
        <v>97</v>
      </c>
      <c r="AU860" s="3">
        <v>51</v>
      </c>
      <c r="AV860" s="3">
        <v>1</v>
      </c>
      <c r="AW860" s="3">
        <v>1</v>
      </c>
      <c r="AX860" s="3"/>
      <c r="AY860" s="3"/>
      <c r="AZ860" s="3">
        <v>1</v>
      </c>
      <c r="BA860" s="3">
        <v>1</v>
      </c>
      <c r="BB860" s="3">
        <v>1</v>
      </c>
      <c r="BC860" s="3">
        <v>1</v>
      </c>
      <c r="BD860" s="3" t="s">
        <v>3</v>
      </c>
      <c r="BE860" s="3" t="s">
        <v>3</v>
      </c>
      <c r="BF860" s="3" t="s">
        <v>3</v>
      </c>
      <c r="BG860" s="3" t="s">
        <v>3</v>
      </c>
      <c r="BH860" s="3">
        <v>3</v>
      </c>
      <c r="BI860" s="3">
        <v>2</v>
      </c>
      <c r="BJ860" s="3" t="s">
        <v>1036</v>
      </c>
      <c r="BK860" s="3"/>
      <c r="BL860" s="3"/>
      <c r="BM860" s="3">
        <v>67</v>
      </c>
      <c r="BN860" s="3">
        <v>0</v>
      </c>
      <c r="BO860" s="3" t="s">
        <v>3</v>
      </c>
      <c r="BP860" s="3">
        <v>0</v>
      </c>
      <c r="BQ860" s="3">
        <v>40</v>
      </c>
      <c r="BR860" s="3">
        <v>0</v>
      </c>
      <c r="BS860" s="3">
        <v>1</v>
      </c>
      <c r="BT860" s="3">
        <v>1</v>
      </c>
      <c r="BU860" s="3">
        <v>1</v>
      </c>
      <c r="BV860" s="3">
        <v>1</v>
      </c>
      <c r="BW860" s="3">
        <v>1</v>
      </c>
      <c r="BX860" s="3">
        <v>1</v>
      </c>
      <c r="BY860" s="3" t="s">
        <v>3</v>
      </c>
      <c r="BZ860" s="3">
        <v>97</v>
      </c>
      <c r="CA860" s="3">
        <v>51</v>
      </c>
      <c r="CB860" s="3" t="s">
        <v>3</v>
      </c>
      <c r="CC860" s="3"/>
      <c r="CD860" s="3"/>
      <c r="CE860" s="3">
        <v>1566</v>
      </c>
      <c r="CF860" s="3">
        <v>0</v>
      </c>
      <c r="CG860" s="3">
        <v>0</v>
      </c>
      <c r="CH860" s="3"/>
      <c r="CI860" s="3"/>
      <c r="CJ860" s="3"/>
      <c r="CK860" s="3"/>
      <c r="CL860" s="3"/>
      <c r="CM860" s="3">
        <v>0</v>
      </c>
      <c r="CN860" s="9" t="s">
        <v>2499</v>
      </c>
      <c r="CO860" s="3">
        <v>0</v>
      </c>
      <c r="CP860" s="3">
        <f t="shared" si="1041"/>
        <v>2554.1999999999998</v>
      </c>
      <c r="CQ860" s="3">
        <f t="shared" si="1042"/>
        <v>38.700000000000003</v>
      </c>
      <c r="CR860" s="3">
        <f t="shared" si="1084"/>
        <v>0</v>
      </c>
      <c r="CS860" s="3">
        <f t="shared" si="1085"/>
        <v>0</v>
      </c>
      <c r="CT860" s="3">
        <f t="shared" si="1043"/>
        <v>0</v>
      </c>
      <c r="CU860" s="3">
        <f t="shared" si="1044"/>
        <v>0</v>
      </c>
      <c r="CV860" s="3">
        <f t="shared" si="1045"/>
        <v>0</v>
      </c>
      <c r="CW860" s="3">
        <f t="shared" si="1046"/>
        <v>0</v>
      </c>
      <c r="CX860" s="3">
        <f t="shared" si="1047"/>
        <v>0</v>
      </c>
      <c r="CY860" s="3">
        <f t="shared" si="1086"/>
        <v>0</v>
      </c>
      <c r="CZ860" s="3">
        <f t="shared" si="1087"/>
        <v>0</v>
      </c>
      <c r="DA860" s="3"/>
      <c r="DB860" s="3"/>
      <c r="DC860" s="3" t="s">
        <v>3</v>
      </c>
      <c r="DD860" s="3" t="s">
        <v>3</v>
      </c>
      <c r="DE860" s="3" t="s">
        <v>3</v>
      </c>
      <c r="DF860" s="3" t="s">
        <v>3</v>
      </c>
      <c r="DG860" s="3" t="s">
        <v>3</v>
      </c>
      <c r="DH860" s="3" t="s">
        <v>3</v>
      </c>
      <c r="DI860" s="3" t="s">
        <v>3</v>
      </c>
      <c r="DJ860" s="3" t="s">
        <v>3</v>
      </c>
      <c r="DK860" s="3" t="s">
        <v>3</v>
      </c>
      <c r="DL860" s="3" t="s">
        <v>3</v>
      </c>
      <c r="DM860" s="3" t="s">
        <v>3</v>
      </c>
      <c r="DN860" s="3">
        <v>0</v>
      </c>
      <c r="DO860" s="3">
        <v>0</v>
      </c>
      <c r="DP860" s="3">
        <v>1</v>
      </c>
      <c r="DQ860" s="3">
        <v>1</v>
      </c>
      <c r="DR860" s="3"/>
      <c r="DS860" s="3"/>
      <c r="DT860" s="3"/>
      <c r="DU860" s="3">
        <v>1010</v>
      </c>
      <c r="DV860" s="3" t="s">
        <v>40</v>
      </c>
      <c r="DW860" s="3" t="s">
        <v>40</v>
      </c>
      <c r="DX860" s="3">
        <v>100</v>
      </c>
      <c r="DY860" s="3"/>
      <c r="DZ860" s="3" t="s">
        <v>3</v>
      </c>
      <c r="EA860" s="3" t="s">
        <v>3</v>
      </c>
      <c r="EB860" s="3" t="s">
        <v>3</v>
      </c>
      <c r="EC860" s="3" t="s">
        <v>3</v>
      </c>
      <c r="ED860" s="3"/>
      <c r="EE860" s="3">
        <v>57042957</v>
      </c>
      <c r="EF860" s="3">
        <v>40</v>
      </c>
      <c r="EG860" s="3" t="s">
        <v>33</v>
      </c>
      <c r="EH860" s="3">
        <v>0</v>
      </c>
      <c r="EI860" s="3" t="s">
        <v>3</v>
      </c>
      <c r="EJ860" s="3">
        <v>2</v>
      </c>
      <c r="EK860" s="3">
        <v>67</v>
      </c>
      <c r="EL860" s="3" t="s">
        <v>34</v>
      </c>
      <c r="EM860" s="3" t="s">
        <v>35</v>
      </c>
      <c r="EN860" s="3"/>
      <c r="EO860" s="3" t="s">
        <v>46</v>
      </c>
      <c r="EP860" s="3"/>
      <c r="EQ860" s="3">
        <v>0</v>
      </c>
      <c r="ER860" s="3">
        <v>38.700000000000003</v>
      </c>
      <c r="ES860" s="3">
        <v>38.700000000000003</v>
      </c>
      <c r="ET860" s="3">
        <v>0</v>
      </c>
      <c r="EU860" s="3">
        <v>0</v>
      </c>
      <c r="EV860" s="3">
        <v>0</v>
      </c>
      <c r="EW860" s="3">
        <v>0</v>
      </c>
      <c r="EX860" s="3">
        <v>0</v>
      </c>
      <c r="EY860" s="3"/>
      <c r="EZ860" s="3"/>
      <c r="FA860" s="3"/>
      <c r="FB860" s="3"/>
      <c r="FC860" s="3"/>
      <c r="FD860" s="3"/>
      <c r="FE860" s="3"/>
      <c r="FF860" s="3"/>
      <c r="FG860" s="3"/>
      <c r="FH860" s="3"/>
      <c r="FI860" s="3"/>
      <c r="FJ860" s="3"/>
      <c r="FK860" s="3"/>
      <c r="FL860" s="3"/>
      <c r="FM860" s="3"/>
      <c r="FN860" s="3"/>
      <c r="FO860" s="3"/>
      <c r="FP860" s="3"/>
      <c r="FQ860" s="3">
        <v>0</v>
      </c>
      <c r="FR860" s="3">
        <v>0</v>
      </c>
      <c r="FS860" s="3">
        <v>0</v>
      </c>
      <c r="FT860" s="3"/>
      <c r="FU860" s="3"/>
      <c r="FV860" s="3"/>
      <c r="FW860" s="3"/>
      <c r="FX860" s="3">
        <v>97</v>
      </c>
      <c r="FY860" s="3">
        <v>51</v>
      </c>
      <c r="FZ860" s="3"/>
      <c r="GA860" s="3" t="s">
        <v>3</v>
      </c>
      <c r="GB860" s="3"/>
      <c r="GC860" s="3"/>
      <c r="GD860" s="3">
        <v>1</v>
      </c>
      <c r="GE860" s="3"/>
      <c r="GF860" s="3">
        <v>-630890957</v>
      </c>
      <c r="GG860" s="3">
        <v>2</v>
      </c>
      <c r="GH860" s="3">
        <v>1</v>
      </c>
      <c r="GI860" s="3">
        <v>-2</v>
      </c>
      <c r="GJ860" s="3">
        <v>0</v>
      </c>
      <c r="GK860" s="3">
        <v>0</v>
      </c>
      <c r="GL860" s="3">
        <f t="shared" si="1048"/>
        <v>0</v>
      </c>
      <c r="GM860" s="3">
        <f t="shared" si="1049"/>
        <v>2554.1999999999998</v>
      </c>
      <c r="GN860" s="3">
        <f t="shared" si="1050"/>
        <v>0</v>
      </c>
      <c r="GO860" s="3">
        <f t="shared" si="1051"/>
        <v>2554.1999999999998</v>
      </c>
      <c r="GP860" s="3">
        <f t="shared" si="1052"/>
        <v>0</v>
      </c>
      <c r="GQ860" s="3"/>
      <c r="GR860" s="3">
        <v>0</v>
      </c>
      <c r="GS860" s="3">
        <v>3</v>
      </c>
      <c r="GT860" s="3">
        <v>0</v>
      </c>
      <c r="GU860" s="3" t="s">
        <v>3</v>
      </c>
      <c r="GV860" s="3">
        <f t="shared" si="1053"/>
        <v>0</v>
      </c>
      <c r="GW860" s="3">
        <v>1</v>
      </c>
      <c r="GX860" s="3">
        <f t="shared" si="1054"/>
        <v>0</v>
      </c>
      <c r="GY860" s="3"/>
      <c r="GZ860" s="3"/>
      <c r="HA860" s="3">
        <v>0</v>
      </c>
      <c r="HB860" s="3">
        <v>0</v>
      </c>
      <c r="HC860" s="3">
        <f t="shared" si="1055"/>
        <v>0</v>
      </c>
      <c r="HD860" s="3"/>
      <c r="HE860" s="3" t="s">
        <v>3</v>
      </c>
      <c r="HF860" s="3" t="s">
        <v>3</v>
      </c>
      <c r="HG860" s="3"/>
      <c r="HH860" s="3"/>
      <c r="HI860" s="3"/>
      <c r="HJ860" s="3"/>
      <c r="HK860" s="3"/>
      <c r="HL860" s="3"/>
      <c r="HM860" s="3" t="s">
        <v>3</v>
      </c>
      <c r="HN860" s="3" t="s">
        <v>3</v>
      </c>
      <c r="HO860" s="3" t="s">
        <v>3</v>
      </c>
      <c r="HP860" s="3" t="s">
        <v>3</v>
      </c>
      <c r="HQ860" s="3" t="s">
        <v>3</v>
      </c>
      <c r="HR860" s="3"/>
      <c r="HS860" s="3">
        <v>0</v>
      </c>
      <c r="HT860" s="3"/>
      <c r="HU860" s="3"/>
      <c r="HV860" s="3"/>
      <c r="HW860" s="3"/>
      <c r="HX860" s="3"/>
      <c r="HY860" s="3"/>
      <c r="HZ860" s="3"/>
      <c r="IA860" s="3"/>
      <c r="IB860" s="3"/>
      <c r="IC860" s="3"/>
      <c r="ID860" s="3"/>
      <c r="IE860" s="3"/>
      <c r="IF860" s="3"/>
      <c r="IG860" s="3"/>
      <c r="IH860" s="3"/>
      <c r="II860" s="3"/>
      <c r="IJ860" s="3"/>
      <c r="IK860" s="3">
        <v>0</v>
      </c>
      <c r="IL860" s="3"/>
      <c r="IM860" s="3"/>
      <c r="IN860" s="3"/>
      <c r="IO860" s="3"/>
      <c r="IP860" s="3"/>
      <c r="IQ860" s="3"/>
      <c r="IR860" s="3"/>
      <c r="IS860" s="3"/>
      <c r="IT860" s="3"/>
      <c r="IU860" s="3"/>
    </row>
    <row r="861" spans="1:255" ht="409.5" x14ac:dyDescent="0.25">
      <c r="A861" s="4">
        <v>18</v>
      </c>
      <c r="B861" s="4">
        <v>1</v>
      </c>
      <c r="C861" s="4">
        <v>266</v>
      </c>
      <c r="D861" s="4"/>
      <c r="E861" s="4" t="s">
        <v>1099</v>
      </c>
      <c r="F861" s="4" t="s">
        <v>1034</v>
      </c>
      <c r="G861" s="4" t="s">
        <v>1035</v>
      </c>
      <c r="H861" s="4" t="s">
        <v>40</v>
      </c>
      <c r="I861" s="4">
        <f>I857*J861</f>
        <v>66</v>
      </c>
      <c r="J861" s="4">
        <v>95.652173913043484</v>
      </c>
      <c r="K861" s="4">
        <v>95.652174000000002</v>
      </c>
      <c r="L861" s="4"/>
      <c r="M861" s="4"/>
      <c r="N861" s="4"/>
      <c r="O861" s="4">
        <f t="shared" si="1031"/>
        <v>22119.37</v>
      </c>
      <c r="P861" s="4">
        <f t="shared" si="1032"/>
        <v>22119.37</v>
      </c>
      <c r="Q861" s="4">
        <f t="shared" si="1074"/>
        <v>0</v>
      </c>
      <c r="R861" s="4">
        <f t="shared" si="1075"/>
        <v>0</v>
      </c>
      <c r="S861" s="4">
        <f t="shared" si="1033"/>
        <v>0</v>
      </c>
      <c r="T861" s="4">
        <f t="shared" si="1034"/>
        <v>0</v>
      </c>
      <c r="U861" s="4">
        <f t="shared" si="1035"/>
        <v>0</v>
      </c>
      <c r="V861" s="4">
        <f t="shared" si="1036"/>
        <v>0</v>
      </c>
      <c r="W861" s="4">
        <f t="shared" si="1037"/>
        <v>0</v>
      </c>
      <c r="X861" s="4">
        <f t="shared" si="1076"/>
        <v>0</v>
      </c>
      <c r="Y861" s="4">
        <f t="shared" si="1077"/>
        <v>0</v>
      </c>
      <c r="Z861" s="4"/>
      <c r="AA861" s="4">
        <v>55890823</v>
      </c>
      <c r="AB861" s="4">
        <f t="shared" si="1038"/>
        <v>38.700000000000003</v>
      </c>
      <c r="AC861" s="4">
        <f t="shared" si="1078"/>
        <v>38.700000000000003</v>
      </c>
      <c r="AD861" s="4">
        <f t="shared" si="1079"/>
        <v>0</v>
      </c>
      <c r="AE861" s="4">
        <f t="shared" si="1080"/>
        <v>0</v>
      </c>
      <c r="AF861" s="4">
        <f t="shared" si="1081"/>
        <v>0</v>
      </c>
      <c r="AG861" s="4">
        <f t="shared" si="1039"/>
        <v>0</v>
      </c>
      <c r="AH861" s="4">
        <f t="shared" si="1082"/>
        <v>0</v>
      </c>
      <c r="AI861" s="4">
        <f t="shared" si="1083"/>
        <v>0</v>
      </c>
      <c r="AJ861" s="4">
        <f t="shared" si="1040"/>
        <v>0</v>
      </c>
      <c r="AK861" s="4">
        <v>38.700000000000003</v>
      </c>
      <c r="AL861" s="4">
        <v>38.700000000000003</v>
      </c>
      <c r="AM861" s="4">
        <v>0</v>
      </c>
      <c r="AN861" s="4">
        <v>0</v>
      </c>
      <c r="AO861" s="4">
        <v>0</v>
      </c>
      <c r="AP861" s="4">
        <v>0</v>
      </c>
      <c r="AQ861" s="4">
        <v>0</v>
      </c>
      <c r="AR861" s="4">
        <v>0</v>
      </c>
      <c r="AS861" s="4">
        <v>0</v>
      </c>
      <c r="AT861" s="4">
        <v>97</v>
      </c>
      <c r="AU861" s="4">
        <v>51</v>
      </c>
      <c r="AV861" s="4">
        <v>1</v>
      </c>
      <c r="AW861" s="4">
        <v>1</v>
      </c>
      <c r="AX861" s="4"/>
      <c r="AY861" s="4"/>
      <c r="AZ861" s="4">
        <v>1</v>
      </c>
      <c r="BA861" s="4">
        <v>1</v>
      </c>
      <c r="BB861" s="4">
        <v>1</v>
      </c>
      <c r="BC861" s="4">
        <v>8.66</v>
      </c>
      <c r="BD861" s="4" t="s">
        <v>3</v>
      </c>
      <c r="BE861" s="4" t="s">
        <v>3</v>
      </c>
      <c r="BF861" s="4" t="s">
        <v>3</v>
      </c>
      <c r="BG861" s="4" t="s">
        <v>3</v>
      </c>
      <c r="BH861" s="4">
        <v>3</v>
      </c>
      <c r="BI861" s="4">
        <v>2</v>
      </c>
      <c r="BJ861" s="4" t="s">
        <v>1036</v>
      </c>
      <c r="BK861" s="4"/>
      <c r="BL861" s="4"/>
      <c r="BM861" s="4">
        <v>67</v>
      </c>
      <c r="BN861" s="4">
        <v>0</v>
      </c>
      <c r="BO861" s="4" t="s">
        <v>1034</v>
      </c>
      <c r="BP861" s="4">
        <v>1</v>
      </c>
      <c r="BQ861" s="4">
        <v>40</v>
      </c>
      <c r="BR861" s="4">
        <v>0</v>
      </c>
      <c r="BS861" s="4">
        <v>1</v>
      </c>
      <c r="BT861" s="4">
        <v>1</v>
      </c>
      <c r="BU861" s="4">
        <v>1</v>
      </c>
      <c r="BV861" s="4">
        <v>1</v>
      </c>
      <c r="BW861" s="4">
        <v>1</v>
      </c>
      <c r="BX861" s="4">
        <v>1</v>
      </c>
      <c r="BY861" s="4" t="s">
        <v>3</v>
      </c>
      <c r="BZ861" s="4">
        <v>97</v>
      </c>
      <c r="CA861" s="4">
        <v>51</v>
      </c>
      <c r="CB861" s="4" t="s">
        <v>3</v>
      </c>
      <c r="CC861" s="4"/>
      <c r="CD861" s="4"/>
      <c r="CE861" s="4">
        <v>1566</v>
      </c>
      <c r="CF861" s="4">
        <v>0</v>
      </c>
      <c r="CG861" s="4">
        <v>0</v>
      </c>
      <c r="CH861" s="4"/>
      <c r="CI861" s="4"/>
      <c r="CJ861" s="4"/>
      <c r="CK861" s="4"/>
      <c r="CL861" s="4"/>
      <c r="CM861" s="4">
        <v>0</v>
      </c>
      <c r="CN861" s="10" t="s">
        <v>2499</v>
      </c>
      <c r="CO861" s="4">
        <v>0</v>
      </c>
      <c r="CP861" s="4">
        <f t="shared" si="1041"/>
        <v>22119.37</v>
      </c>
      <c r="CQ861" s="4">
        <f t="shared" si="1042"/>
        <v>335.14</v>
      </c>
      <c r="CR861" s="4">
        <f t="shared" si="1084"/>
        <v>0</v>
      </c>
      <c r="CS861" s="4">
        <f t="shared" si="1085"/>
        <v>0</v>
      </c>
      <c r="CT861" s="4">
        <f t="shared" si="1043"/>
        <v>0</v>
      </c>
      <c r="CU861" s="4">
        <f t="shared" si="1044"/>
        <v>0</v>
      </c>
      <c r="CV861" s="4">
        <f t="shared" si="1045"/>
        <v>0</v>
      </c>
      <c r="CW861" s="4">
        <f t="shared" si="1046"/>
        <v>0</v>
      </c>
      <c r="CX861" s="4">
        <f t="shared" si="1047"/>
        <v>0</v>
      </c>
      <c r="CY861" s="4">
        <f t="shared" si="1086"/>
        <v>0</v>
      </c>
      <c r="CZ861" s="4">
        <f t="shared" si="1087"/>
        <v>0</v>
      </c>
      <c r="DA861" s="4"/>
      <c r="DB861" s="4"/>
      <c r="DC861" s="4" t="s">
        <v>3</v>
      </c>
      <c r="DD861" s="4" t="s">
        <v>3</v>
      </c>
      <c r="DE861" s="4" t="s">
        <v>3</v>
      </c>
      <c r="DF861" s="4" t="s">
        <v>3</v>
      </c>
      <c r="DG861" s="4" t="s">
        <v>3</v>
      </c>
      <c r="DH861" s="4" t="s">
        <v>3</v>
      </c>
      <c r="DI861" s="4" t="s">
        <v>3</v>
      </c>
      <c r="DJ861" s="4" t="s">
        <v>3</v>
      </c>
      <c r="DK861" s="4" t="s">
        <v>3</v>
      </c>
      <c r="DL861" s="4" t="s">
        <v>3</v>
      </c>
      <c r="DM861" s="4" t="s">
        <v>3</v>
      </c>
      <c r="DN861" s="4">
        <v>0</v>
      </c>
      <c r="DO861" s="4">
        <v>0</v>
      </c>
      <c r="DP861" s="4">
        <v>1</v>
      </c>
      <c r="DQ861" s="4">
        <v>1</v>
      </c>
      <c r="DR861" s="4"/>
      <c r="DS861" s="4"/>
      <c r="DT861" s="4"/>
      <c r="DU861" s="4">
        <v>1010</v>
      </c>
      <c r="DV861" s="4" t="s">
        <v>40</v>
      </c>
      <c r="DW861" s="4" t="s">
        <v>40</v>
      </c>
      <c r="DX861" s="4">
        <v>100</v>
      </c>
      <c r="DY861" s="4"/>
      <c r="DZ861" s="4" t="s">
        <v>3</v>
      </c>
      <c r="EA861" s="4" t="s">
        <v>3</v>
      </c>
      <c r="EB861" s="4" t="s">
        <v>3</v>
      </c>
      <c r="EC861" s="4" t="s">
        <v>3</v>
      </c>
      <c r="ED861" s="4"/>
      <c r="EE861" s="4">
        <v>57042957</v>
      </c>
      <c r="EF861" s="4">
        <v>40</v>
      </c>
      <c r="EG861" s="4" t="s">
        <v>33</v>
      </c>
      <c r="EH861" s="4">
        <v>0</v>
      </c>
      <c r="EI861" s="4" t="s">
        <v>3</v>
      </c>
      <c r="EJ861" s="4">
        <v>2</v>
      </c>
      <c r="EK861" s="4">
        <v>67</v>
      </c>
      <c r="EL861" s="4" t="s">
        <v>34</v>
      </c>
      <c r="EM861" s="4" t="s">
        <v>35</v>
      </c>
      <c r="EN861" s="4"/>
      <c r="EO861" s="4" t="s">
        <v>46</v>
      </c>
      <c r="EP861" s="4"/>
      <c r="EQ861" s="4">
        <v>0</v>
      </c>
      <c r="ER861" s="4">
        <v>38.700000000000003</v>
      </c>
      <c r="ES861" s="4">
        <v>38.700000000000003</v>
      </c>
      <c r="ET861" s="4">
        <v>0</v>
      </c>
      <c r="EU861" s="4">
        <v>0</v>
      </c>
      <c r="EV861" s="4">
        <v>0</v>
      </c>
      <c r="EW861" s="4">
        <v>0</v>
      </c>
      <c r="EX861" s="4">
        <v>0</v>
      </c>
      <c r="EY861" s="4"/>
      <c r="EZ861" s="4"/>
      <c r="FA861" s="4"/>
      <c r="FB861" s="4"/>
      <c r="FC861" s="4"/>
      <c r="FD861" s="4"/>
      <c r="FE861" s="4"/>
      <c r="FF861" s="4"/>
      <c r="FG861" s="4"/>
      <c r="FH861" s="4"/>
      <c r="FI861" s="4"/>
      <c r="FJ861" s="4"/>
      <c r="FK861" s="4"/>
      <c r="FL861" s="4"/>
      <c r="FM861" s="4"/>
      <c r="FN861" s="4"/>
      <c r="FO861" s="4"/>
      <c r="FP861" s="4"/>
      <c r="FQ861" s="4">
        <v>0</v>
      </c>
      <c r="FR861" s="4">
        <v>0</v>
      </c>
      <c r="FS861" s="4">
        <v>0</v>
      </c>
      <c r="FT861" s="4"/>
      <c r="FU861" s="4"/>
      <c r="FV861" s="4"/>
      <c r="FW861" s="4"/>
      <c r="FX861" s="4">
        <v>97</v>
      </c>
      <c r="FY861" s="4">
        <v>51</v>
      </c>
      <c r="FZ861" s="4"/>
      <c r="GA861" s="4" t="s">
        <v>3</v>
      </c>
      <c r="GB861" s="4"/>
      <c r="GC861" s="4"/>
      <c r="GD861" s="4">
        <v>1</v>
      </c>
      <c r="GE861" s="4"/>
      <c r="GF861" s="4">
        <v>-630890957</v>
      </c>
      <c r="GG861" s="4">
        <v>2</v>
      </c>
      <c r="GH861" s="4">
        <v>1</v>
      </c>
      <c r="GI861" s="4">
        <v>2</v>
      </c>
      <c r="GJ861" s="4">
        <v>0</v>
      </c>
      <c r="GK861" s="4">
        <v>0</v>
      </c>
      <c r="GL861" s="4">
        <f t="shared" si="1048"/>
        <v>0</v>
      </c>
      <c r="GM861" s="4">
        <f t="shared" si="1049"/>
        <v>22119.37</v>
      </c>
      <c r="GN861" s="4">
        <f t="shared" si="1050"/>
        <v>0</v>
      </c>
      <c r="GO861" s="4">
        <f t="shared" si="1051"/>
        <v>22119.37</v>
      </c>
      <c r="GP861" s="4">
        <f t="shared" si="1052"/>
        <v>0</v>
      </c>
      <c r="GQ861" s="4"/>
      <c r="GR861" s="4">
        <v>0</v>
      </c>
      <c r="GS861" s="4">
        <v>3</v>
      </c>
      <c r="GT861" s="4">
        <v>0</v>
      </c>
      <c r="GU861" s="4" t="s">
        <v>3</v>
      </c>
      <c r="GV861" s="4">
        <f t="shared" si="1053"/>
        <v>0</v>
      </c>
      <c r="GW861" s="4">
        <v>1</v>
      </c>
      <c r="GX861" s="4">
        <f t="shared" si="1054"/>
        <v>0</v>
      </c>
      <c r="GY861" s="4"/>
      <c r="GZ861" s="4"/>
      <c r="HA861" s="4">
        <v>0</v>
      </c>
      <c r="HB861" s="4">
        <v>0</v>
      </c>
      <c r="HC861" s="4">
        <f t="shared" si="1055"/>
        <v>0</v>
      </c>
      <c r="HD861" s="4"/>
      <c r="HE861" s="4" t="s">
        <v>3</v>
      </c>
      <c r="HF861" s="4" t="s">
        <v>3</v>
      </c>
      <c r="HG861" s="4"/>
      <c r="HH861" s="4"/>
      <c r="HI861" s="4"/>
      <c r="HJ861" s="4"/>
      <c r="HK861" s="4"/>
      <c r="HL861" s="4"/>
      <c r="HM861" s="4" t="s">
        <v>3</v>
      </c>
      <c r="HN861" s="4" t="s">
        <v>3</v>
      </c>
      <c r="HO861" s="4" t="s">
        <v>3</v>
      </c>
      <c r="HP861" s="4" t="s">
        <v>3</v>
      </c>
      <c r="HQ861" s="4" t="s">
        <v>3</v>
      </c>
      <c r="HR861" s="4"/>
      <c r="HS861" s="4">
        <v>0</v>
      </c>
      <c r="HT861" s="4"/>
      <c r="HU861" s="4"/>
      <c r="HV861" s="4"/>
      <c r="HW861" s="4"/>
      <c r="HX861" s="4"/>
      <c r="HY861" s="4"/>
      <c r="HZ861" s="4"/>
      <c r="IA861" s="4"/>
      <c r="IB861" s="4"/>
      <c r="IC861" s="4"/>
      <c r="ID861" s="4"/>
      <c r="IE861" s="4"/>
      <c r="IF861" s="4"/>
      <c r="IG861" s="4"/>
      <c r="IH861" s="4"/>
      <c r="II861" s="4"/>
      <c r="IJ861" s="4"/>
      <c r="IK861" s="4">
        <v>0</v>
      </c>
      <c r="IL861" s="4"/>
      <c r="IM861" s="4"/>
      <c r="IN861" s="4"/>
      <c r="IO861" s="4"/>
      <c r="IP861" s="4"/>
      <c r="IQ861" s="4"/>
      <c r="IR861" s="4"/>
      <c r="IS861" s="4"/>
      <c r="IT861" s="4"/>
      <c r="IU861" s="4"/>
    </row>
    <row r="862" spans="1:255" x14ac:dyDescent="0.25">
      <c r="A862" s="3">
        <v>17</v>
      </c>
      <c r="B862" s="3">
        <v>1</v>
      </c>
      <c r="C862" s="3"/>
      <c r="D862" s="3"/>
      <c r="E862" s="3" t="s">
        <v>1100</v>
      </c>
      <c r="F862" s="3" t="s">
        <v>1038</v>
      </c>
      <c r="G862" s="3" t="s">
        <v>1039</v>
      </c>
      <c r="H862" s="3" t="s">
        <v>40</v>
      </c>
      <c r="I862" s="3">
        <f>ROUND(66/100,9)</f>
        <v>0.66</v>
      </c>
      <c r="J862" s="3">
        <v>0</v>
      </c>
      <c r="K862" s="3">
        <f>ROUND(66/100,9)</f>
        <v>0.66</v>
      </c>
      <c r="L862" s="3"/>
      <c r="M862" s="3"/>
      <c r="N862" s="3"/>
      <c r="O862" s="3">
        <f t="shared" si="1031"/>
        <v>21.89</v>
      </c>
      <c r="P862" s="3">
        <f t="shared" si="1032"/>
        <v>21.89</v>
      </c>
      <c r="Q862" s="3">
        <f t="shared" si="1074"/>
        <v>0</v>
      </c>
      <c r="R862" s="3">
        <f t="shared" si="1075"/>
        <v>0</v>
      </c>
      <c r="S862" s="3">
        <f t="shared" si="1033"/>
        <v>0</v>
      </c>
      <c r="T862" s="3">
        <f t="shared" si="1034"/>
        <v>0</v>
      </c>
      <c r="U862" s="3">
        <f t="shared" si="1035"/>
        <v>0</v>
      </c>
      <c r="V862" s="3">
        <f t="shared" si="1036"/>
        <v>0</v>
      </c>
      <c r="W862" s="3">
        <f t="shared" si="1037"/>
        <v>0</v>
      </c>
      <c r="X862" s="3">
        <f t="shared" si="1076"/>
        <v>0</v>
      </c>
      <c r="Y862" s="3">
        <f t="shared" si="1077"/>
        <v>0</v>
      </c>
      <c r="Z862" s="3"/>
      <c r="AA862" s="3">
        <v>54971259</v>
      </c>
      <c r="AB862" s="3">
        <f t="shared" si="1038"/>
        <v>33.17</v>
      </c>
      <c r="AC862" s="3">
        <f t="shared" si="1078"/>
        <v>33.17</v>
      </c>
      <c r="AD862" s="3">
        <f t="shared" si="1079"/>
        <v>0</v>
      </c>
      <c r="AE862" s="3">
        <f t="shared" si="1080"/>
        <v>0</v>
      </c>
      <c r="AF862" s="3">
        <f t="shared" si="1081"/>
        <v>0</v>
      </c>
      <c r="AG862" s="3">
        <f t="shared" si="1039"/>
        <v>0</v>
      </c>
      <c r="AH862" s="3">
        <f t="shared" si="1082"/>
        <v>0</v>
      </c>
      <c r="AI862" s="3">
        <f t="shared" si="1083"/>
        <v>0</v>
      </c>
      <c r="AJ862" s="3">
        <f t="shared" si="1040"/>
        <v>0</v>
      </c>
      <c r="AK862" s="3">
        <v>33.17</v>
      </c>
      <c r="AL862" s="3">
        <v>33.17</v>
      </c>
      <c r="AM862" s="3">
        <v>0</v>
      </c>
      <c r="AN862" s="3">
        <v>0</v>
      </c>
      <c r="AO862" s="3">
        <v>0</v>
      </c>
      <c r="AP862" s="3">
        <v>0</v>
      </c>
      <c r="AQ862" s="3">
        <v>0</v>
      </c>
      <c r="AR862" s="3">
        <v>0</v>
      </c>
      <c r="AS862" s="3">
        <v>0</v>
      </c>
      <c r="AT862" s="3">
        <v>0</v>
      </c>
      <c r="AU862" s="3">
        <v>0</v>
      </c>
      <c r="AV862" s="3">
        <v>1</v>
      </c>
      <c r="AW862" s="3">
        <v>1</v>
      </c>
      <c r="AX862" s="3"/>
      <c r="AY862" s="3"/>
      <c r="AZ862" s="3">
        <v>1</v>
      </c>
      <c r="BA862" s="3">
        <v>1</v>
      </c>
      <c r="BB862" s="3">
        <v>1</v>
      </c>
      <c r="BC862" s="3">
        <v>1</v>
      </c>
      <c r="BD862" s="3" t="s">
        <v>3</v>
      </c>
      <c r="BE862" s="3" t="s">
        <v>3</v>
      </c>
      <c r="BF862" s="3" t="s">
        <v>3</v>
      </c>
      <c r="BG862" s="3" t="s">
        <v>3</v>
      </c>
      <c r="BH862" s="3">
        <v>3</v>
      </c>
      <c r="BI862" s="3">
        <v>2</v>
      </c>
      <c r="BJ862" s="3" t="s">
        <v>1040</v>
      </c>
      <c r="BK862" s="3"/>
      <c r="BL862" s="3"/>
      <c r="BM862" s="3">
        <v>1617</v>
      </c>
      <c r="BN862" s="3">
        <v>0</v>
      </c>
      <c r="BO862" s="3" t="s">
        <v>3</v>
      </c>
      <c r="BP862" s="3">
        <v>0</v>
      </c>
      <c r="BQ862" s="3">
        <v>200</v>
      </c>
      <c r="BR862" s="3">
        <v>0</v>
      </c>
      <c r="BS862" s="3">
        <v>1</v>
      </c>
      <c r="BT862" s="3">
        <v>1</v>
      </c>
      <c r="BU862" s="3">
        <v>1</v>
      </c>
      <c r="BV862" s="3">
        <v>1</v>
      </c>
      <c r="BW862" s="3">
        <v>1</v>
      </c>
      <c r="BX862" s="3">
        <v>1</v>
      </c>
      <c r="BY862" s="3" t="s">
        <v>3</v>
      </c>
      <c r="BZ862" s="3">
        <v>0</v>
      </c>
      <c r="CA862" s="3">
        <v>0</v>
      </c>
      <c r="CB862" s="3" t="s">
        <v>3</v>
      </c>
      <c r="CC862" s="3"/>
      <c r="CD862" s="3"/>
      <c r="CE862" s="3">
        <v>1566</v>
      </c>
      <c r="CF862" s="3">
        <v>0</v>
      </c>
      <c r="CG862" s="3">
        <v>0</v>
      </c>
      <c r="CH862" s="3"/>
      <c r="CI862" s="3"/>
      <c r="CJ862" s="3"/>
      <c r="CK862" s="3"/>
      <c r="CL862" s="3"/>
      <c r="CM862" s="3">
        <v>0</v>
      </c>
      <c r="CN862" s="3" t="s">
        <v>3</v>
      </c>
      <c r="CO862" s="3">
        <v>0</v>
      </c>
      <c r="CP862" s="3">
        <f t="shared" si="1041"/>
        <v>21.89</v>
      </c>
      <c r="CQ862" s="3">
        <f t="shared" si="1042"/>
        <v>33.17</v>
      </c>
      <c r="CR862" s="3">
        <f t="shared" si="1084"/>
        <v>0</v>
      </c>
      <c r="CS862" s="3">
        <f t="shared" si="1085"/>
        <v>0</v>
      </c>
      <c r="CT862" s="3">
        <f t="shared" si="1043"/>
        <v>0</v>
      </c>
      <c r="CU862" s="3">
        <f t="shared" si="1044"/>
        <v>0</v>
      </c>
      <c r="CV862" s="3">
        <f t="shared" si="1045"/>
        <v>0</v>
      </c>
      <c r="CW862" s="3">
        <f t="shared" si="1046"/>
        <v>0</v>
      </c>
      <c r="CX862" s="3">
        <f t="shared" si="1047"/>
        <v>0</v>
      </c>
      <c r="CY862" s="3">
        <f t="shared" si="1086"/>
        <v>0</v>
      </c>
      <c r="CZ862" s="3">
        <f t="shared" si="1087"/>
        <v>0</v>
      </c>
      <c r="DA862" s="3"/>
      <c r="DB862" s="3"/>
      <c r="DC862" s="3" t="s">
        <v>3</v>
      </c>
      <c r="DD862" s="3" t="s">
        <v>3</v>
      </c>
      <c r="DE862" s="3" t="s">
        <v>3</v>
      </c>
      <c r="DF862" s="3" t="s">
        <v>3</v>
      </c>
      <c r="DG862" s="3" t="s">
        <v>3</v>
      </c>
      <c r="DH862" s="3" t="s">
        <v>3</v>
      </c>
      <c r="DI862" s="3" t="s">
        <v>3</v>
      </c>
      <c r="DJ862" s="3" t="s">
        <v>3</v>
      </c>
      <c r="DK862" s="3" t="s">
        <v>3</v>
      </c>
      <c r="DL862" s="3" t="s">
        <v>3</v>
      </c>
      <c r="DM862" s="3" t="s">
        <v>3</v>
      </c>
      <c r="DN862" s="3">
        <v>0</v>
      </c>
      <c r="DO862" s="3">
        <v>0</v>
      </c>
      <c r="DP862" s="3">
        <v>1</v>
      </c>
      <c r="DQ862" s="3">
        <v>1</v>
      </c>
      <c r="DR862" s="3"/>
      <c r="DS862" s="3"/>
      <c r="DT862" s="3"/>
      <c r="DU862" s="3">
        <v>1010</v>
      </c>
      <c r="DV862" s="3" t="s">
        <v>40</v>
      </c>
      <c r="DW862" s="3" t="s">
        <v>40</v>
      </c>
      <c r="DX862" s="3">
        <v>100</v>
      </c>
      <c r="DY862" s="3"/>
      <c r="DZ862" s="3" t="s">
        <v>3</v>
      </c>
      <c r="EA862" s="3" t="s">
        <v>3</v>
      </c>
      <c r="EB862" s="3" t="s">
        <v>3</v>
      </c>
      <c r="EC862" s="3" t="s">
        <v>3</v>
      </c>
      <c r="ED862" s="3"/>
      <c r="EE862" s="3">
        <v>57042986</v>
      </c>
      <c r="EF862" s="3">
        <v>200</v>
      </c>
      <c r="EG862" s="3" t="s">
        <v>903</v>
      </c>
      <c r="EH862" s="3">
        <v>0</v>
      </c>
      <c r="EI862" s="3" t="s">
        <v>3</v>
      </c>
      <c r="EJ862" s="3">
        <v>1</v>
      </c>
      <c r="EK862" s="3">
        <v>1617</v>
      </c>
      <c r="EL862" s="3" t="s">
        <v>904</v>
      </c>
      <c r="EM862" s="3" t="s">
        <v>905</v>
      </c>
      <c r="EN862" s="3"/>
      <c r="EO862" s="3" t="s">
        <v>3</v>
      </c>
      <c r="EP862" s="3"/>
      <c r="EQ862" s="3">
        <v>0</v>
      </c>
      <c r="ER862" s="3">
        <v>33.17</v>
      </c>
      <c r="ES862" s="3">
        <v>33.17</v>
      </c>
      <c r="ET862" s="3">
        <v>0</v>
      </c>
      <c r="EU862" s="3">
        <v>0</v>
      </c>
      <c r="EV862" s="3">
        <v>0</v>
      </c>
      <c r="EW862" s="3">
        <v>0</v>
      </c>
      <c r="EX862" s="3">
        <v>0</v>
      </c>
      <c r="EY862" s="3">
        <v>0</v>
      </c>
      <c r="EZ862" s="3"/>
      <c r="FA862" s="3"/>
      <c r="FB862" s="3"/>
      <c r="FC862" s="3"/>
      <c r="FD862" s="3"/>
      <c r="FE862" s="3"/>
      <c r="FF862" s="3"/>
      <c r="FG862" s="3"/>
      <c r="FH862" s="3"/>
      <c r="FI862" s="3"/>
      <c r="FJ862" s="3"/>
      <c r="FK862" s="3"/>
      <c r="FL862" s="3"/>
      <c r="FM862" s="3"/>
      <c r="FN862" s="3"/>
      <c r="FO862" s="3"/>
      <c r="FP862" s="3"/>
      <c r="FQ862" s="3">
        <v>0</v>
      </c>
      <c r="FR862" s="3">
        <v>0</v>
      </c>
      <c r="FS862" s="3">
        <v>0</v>
      </c>
      <c r="FT862" s="3"/>
      <c r="FU862" s="3"/>
      <c r="FV862" s="3"/>
      <c r="FW862" s="3"/>
      <c r="FX862" s="3">
        <v>0</v>
      </c>
      <c r="FY862" s="3">
        <v>0</v>
      </c>
      <c r="FZ862" s="3"/>
      <c r="GA862" s="3" t="s">
        <v>3</v>
      </c>
      <c r="GB862" s="3"/>
      <c r="GC862" s="3"/>
      <c r="GD862" s="3">
        <v>1</v>
      </c>
      <c r="GE862" s="3"/>
      <c r="GF862" s="3">
        <v>1612197379</v>
      </c>
      <c r="GG862" s="3">
        <v>2</v>
      </c>
      <c r="GH862" s="3">
        <v>1</v>
      </c>
      <c r="GI862" s="3">
        <v>-2</v>
      </c>
      <c r="GJ862" s="3">
        <v>0</v>
      </c>
      <c r="GK862" s="3">
        <v>0</v>
      </c>
      <c r="GL862" s="3">
        <f t="shared" si="1048"/>
        <v>0</v>
      </c>
      <c r="GM862" s="3">
        <f t="shared" si="1049"/>
        <v>21.89</v>
      </c>
      <c r="GN862" s="3">
        <f t="shared" si="1050"/>
        <v>0</v>
      </c>
      <c r="GO862" s="3">
        <f t="shared" si="1051"/>
        <v>21.89</v>
      </c>
      <c r="GP862" s="3">
        <f t="shared" si="1052"/>
        <v>0</v>
      </c>
      <c r="GQ862" s="3"/>
      <c r="GR862" s="3">
        <v>0</v>
      </c>
      <c r="GS862" s="3">
        <v>3</v>
      </c>
      <c r="GT862" s="3">
        <v>0</v>
      </c>
      <c r="GU862" s="3" t="s">
        <v>3</v>
      </c>
      <c r="GV862" s="3">
        <f t="shared" si="1053"/>
        <v>0</v>
      </c>
      <c r="GW862" s="3">
        <v>1</v>
      </c>
      <c r="GX862" s="3">
        <f t="shared" si="1054"/>
        <v>0</v>
      </c>
      <c r="GY862" s="3"/>
      <c r="GZ862" s="3"/>
      <c r="HA862" s="3">
        <v>0</v>
      </c>
      <c r="HB862" s="3">
        <v>0</v>
      </c>
      <c r="HC862" s="3">
        <f t="shared" si="1055"/>
        <v>0</v>
      </c>
      <c r="HD862" s="3"/>
      <c r="HE862" s="3" t="s">
        <v>3</v>
      </c>
      <c r="HF862" s="3" t="s">
        <v>3</v>
      </c>
      <c r="HG862" s="3"/>
      <c r="HH862" s="3"/>
      <c r="HI862" s="3"/>
      <c r="HJ862" s="3"/>
      <c r="HK862" s="3"/>
      <c r="HL862" s="3"/>
      <c r="HM862" s="3" t="s">
        <v>3</v>
      </c>
      <c r="HN862" s="3" t="s">
        <v>3</v>
      </c>
      <c r="HO862" s="3" t="s">
        <v>3</v>
      </c>
      <c r="HP862" s="3" t="s">
        <v>3</v>
      </c>
      <c r="HQ862" s="3" t="s">
        <v>3</v>
      </c>
      <c r="HR862" s="3"/>
      <c r="HS862" s="3">
        <v>0</v>
      </c>
      <c r="HT862" s="3"/>
      <c r="HU862" s="3"/>
      <c r="HV862" s="3"/>
      <c r="HW862" s="3"/>
      <c r="HX862" s="3"/>
      <c r="HY862" s="3"/>
      <c r="HZ862" s="3"/>
      <c r="IA862" s="3"/>
      <c r="IB862" s="3"/>
      <c r="IC862" s="3"/>
      <c r="ID862" s="3"/>
      <c r="IE862" s="3"/>
      <c r="IF862" s="3"/>
      <c r="IG862" s="3"/>
      <c r="IH862" s="3"/>
      <c r="II862" s="3"/>
      <c r="IJ862" s="3"/>
      <c r="IK862" s="3">
        <v>0</v>
      </c>
      <c r="IL862" s="3"/>
      <c r="IM862" s="3"/>
      <c r="IN862" s="3"/>
      <c r="IO862" s="3"/>
      <c r="IP862" s="3"/>
      <c r="IQ862" s="3"/>
      <c r="IR862" s="3"/>
      <c r="IS862" s="3"/>
      <c r="IT862" s="3"/>
      <c r="IU862" s="3"/>
    </row>
    <row r="863" spans="1:255" x14ac:dyDescent="0.25">
      <c r="A863" s="4">
        <v>17</v>
      </c>
      <c r="B863" s="4">
        <v>1</v>
      </c>
      <c r="C863" s="4"/>
      <c r="D863" s="4"/>
      <c r="E863" s="4" t="s">
        <v>1100</v>
      </c>
      <c r="F863" s="4" t="s">
        <v>1038</v>
      </c>
      <c r="G863" s="4" t="s">
        <v>1039</v>
      </c>
      <c r="H863" s="4" t="s">
        <v>40</v>
      </c>
      <c r="I863" s="4">
        <f>ROUND(66/100,9)</f>
        <v>0.66</v>
      </c>
      <c r="J863" s="4">
        <v>0</v>
      </c>
      <c r="K863" s="4">
        <f>ROUND(66/100,9)</f>
        <v>0.66</v>
      </c>
      <c r="L863" s="4"/>
      <c r="M863" s="4"/>
      <c r="N863" s="4"/>
      <c r="O863" s="4">
        <f t="shared" si="1031"/>
        <v>194.82</v>
      </c>
      <c r="P863" s="4">
        <f t="shared" si="1032"/>
        <v>194.82</v>
      </c>
      <c r="Q863" s="4">
        <f t="shared" si="1074"/>
        <v>0</v>
      </c>
      <c r="R863" s="4">
        <f t="shared" si="1075"/>
        <v>0</v>
      </c>
      <c r="S863" s="4">
        <f t="shared" si="1033"/>
        <v>0</v>
      </c>
      <c r="T863" s="4">
        <f t="shared" si="1034"/>
        <v>0</v>
      </c>
      <c r="U863" s="4">
        <f t="shared" si="1035"/>
        <v>0</v>
      </c>
      <c r="V863" s="4">
        <f t="shared" si="1036"/>
        <v>0</v>
      </c>
      <c r="W863" s="4">
        <f t="shared" si="1037"/>
        <v>0</v>
      </c>
      <c r="X863" s="4">
        <f t="shared" si="1076"/>
        <v>0</v>
      </c>
      <c r="Y863" s="4">
        <f t="shared" si="1077"/>
        <v>0</v>
      </c>
      <c r="Z863" s="4"/>
      <c r="AA863" s="4">
        <v>55890823</v>
      </c>
      <c r="AB863" s="4">
        <f t="shared" si="1038"/>
        <v>33.17</v>
      </c>
      <c r="AC863" s="4">
        <f t="shared" si="1078"/>
        <v>33.17</v>
      </c>
      <c r="AD863" s="4">
        <f t="shared" si="1079"/>
        <v>0</v>
      </c>
      <c r="AE863" s="4">
        <f t="shared" si="1080"/>
        <v>0</v>
      </c>
      <c r="AF863" s="4">
        <f t="shared" si="1081"/>
        <v>0</v>
      </c>
      <c r="AG863" s="4">
        <f t="shared" si="1039"/>
        <v>0</v>
      </c>
      <c r="AH863" s="4">
        <f t="shared" si="1082"/>
        <v>0</v>
      </c>
      <c r="AI863" s="4">
        <f t="shared" si="1083"/>
        <v>0</v>
      </c>
      <c r="AJ863" s="4">
        <f t="shared" si="1040"/>
        <v>0</v>
      </c>
      <c r="AK863" s="4">
        <v>33.17</v>
      </c>
      <c r="AL863" s="4">
        <v>33.17</v>
      </c>
      <c r="AM863" s="4">
        <v>0</v>
      </c>
      <c r="AN863" s="4">
        <v>0</v>
      </c>
      <c r="AO863" s="4">
        <v>0</v>
      </c>
      <c r="AP863" s="4">
        <v>0</v>
      </c>
      <c r="AQ863" s="4">
        <v>0</v>
      </c>
      <c r="AR863" s="4">
        <v>0</v>
      </c>
      <c r="AS863" s="4">
        <v>0</v>
      </c>
      <c r="AT863" s="4">
        <v>0</v>
      </c>
      <c r="AU863" s="4">
        <v>0</v>
      </c>
      <c r="AV863" s="4">
        <v>1</v>
      </c>
      <c r="AW863" s="4">
        <v>1</v>
      </c>
      <c r="AX863" s="4"/>
      <c r="AY863" s="4"/>
      <c r="AZ863" s="4">
        <v>1</v>
      </c>
      <c r="BA863" s="4">
        <v>1</v>
      </c>
      <c r="BB863" s="4">
        <v>1</v>
      </c>
      <c r="BC863" s="4">
        <v>8.9</v>
      </c>
      <c r="BD863" s="4" t="s">
        <v>3</v>
      </c>
      <c r="BE863" s="4" t="s">
        <v>3</v>
      </c>
      <c r="BF863" s="4" t="s">
        <v>3</v>
      </c>
      <c r="BG863" s="4" t="s">
        <v>3</v>
      </c>
      <c r="BH863" s="4">
        <v>3</v>
      </c>
      <c r="BI863" s="4">
        <v>2</v>
      </c>
      <c r="BJ863" s="4" t="s">
        <v>1040</v>
      </c>
      <c r="BK863" s="4"/>
      <c r="BL863" s="4"/>
      <c r="BM863" s="4">
        <v>1617</v>
      </c>
      <c r="BN863" s="4">
        <v>0</v>
      </c>
      <c r="BO863" s="4" t="s">
        <v>1038</v>
      </c>
      <c r="BP863" s="4">
        <v>1</v>
      </c>
      <c r="BQ863" s="4">
        <v>200</v>
      </c>
      <c r="BR863" s="4">
        <v>0</v>
      </c>
      <c r="BS863" s="4">
        <v>1</v>
      </c>
      <c r="BT863" s="4">
        <v>1</v>
      </c>
      <c r="BU863" s="4">
        <v>1</v>
      </c>
      <c r="BV863" s="4">
        <v>1</v>
      </c>
      <c r="BW863" s="4">
        <v>1</v>
      </c>
      <c r="BX863" s="4">
        <v>1</v>
      </c>
      <c r="BY863" s="4" t="s">
        <v>3</v>
      </c>
      <c r="BZ863" s="4">
        <v>0</v>
      </c>
      <c r="CA863" s="4">
        <v>0</v>
      </c>
      <c r="CB863" s="4" t="s">
        <v>3</v>
      </c>
      <c r="CC863" s="4"/>
      <c r="CD863" s="4"/>
      <c r="CE863" s="4">
        <v>1566</v>
      </c>
      <c r="CF863" s="4">
        <v>0</v>
      </c>
      <c r="CG863" s="4">
        <v>0</v>
      </c>
      <c r="CH863" s="4"/>
      <c r="CI863" s="4"/>
      <c r="CJ863" s="4"/>
      <c r="CK863" s="4"/>
      <c r="CL863" s="4"/>
      <c r="CM863" s="4">
        <v>0</v>
      </c>
      <c r="CN863" s="4" t="s">
        <v>3</v>
      </c>
      <c r="CO863" s="4">
        <v>0</v>
      </c>
      <c r="CP863" s="4">
        <f t="shared" si="1041"/>
        <v>194.82</v>
      </c>
      <c r="CQ863" s="4">
        <f t="shared" si="1042"/>
        <v>295.20999999999998</v>
      </c>
      <c r="CR863" s="4">
        <f t="shared" si="1084"/>
        <v>0</v>
      </c>
      <c r="CS863" s="4">
        <f t="shared" si="1085"/>
        <v>0</v>
      </c>
      <c r="CT863" s="4">
        <f t="shared" si="1043"/>
        <v>0</v>
      </c>
      <c r="CU863" s="4">
        <f t="shared" si="1044"/>
        <v>0</v>
      </c>
      <c r="CV863" s="4">
        <f t="shared" si="1045"/>
        <v>0</v>
      </c>
      <c r="CW863" s="4">
        <f t="shared" si="1046"/>
        <v>0</v>
      </c>
      <c r="CX863" s="4">
        <f t="shared" si="1047"/>
        <v>0</v>
      </c>
      <c r="CY863" s="4">
        <f t="shared" si="1086"/>
        <v>0</v>
      </c>
      <c r="CZ863" s="4">
        <f t="shared" si="1087"/>
        <v>0</v>
      </c>
      <c r="DA863" s="4"/>
      <c r="DB863" s="4"/>
      <c r="DC863" s="4" t="s">
        <v>3</v>
      </c>
      <c r="DD863" s="4" t="s">
        <v>3</v>
      </c>
      <c r="DE863" s="4" t="s">
        <v>3</v>
      </c>
      <c r="DF863" s="4" t="s">
        <v>3</v>
      </c>
      <c r="DG863" s="4" t="s">
        <v>3</v>
      </c>
      <c r="DH863" s="4" t="s">
        <v>3</v>
      </c>
      <c r="DI863" s="4" t="s">
        <v>3</v>
      </c>
      <c r="DJ863" s="4" t="s">
        <v>3</v>
      </c>
      <c r="DK863" s="4" t="s">
        <v>3</v>
      </c>
      <c r="DL863" s="4" t="s">
        <v>3</v>
      </c>
      <c r="DM863" s="4" t="s">
        <v>3</v>
      </c>
      <c r="DN863" s="4">
        <v>0</v>
      </c>
      <c r="DO863" s="4">
        <v>0</v>
      </c>
      <c r="DP863" s="4">
        <v>1</v>
      </c>
      <c r="DQ863" s="4">
        <v>1</v>
      </c>
      <c r="DR863" s="4"/>
      <c r="DS863" s="4"/>
      <c r="DT863" s="4"/>
      <c r="DU863" s="4">
        <v>1010</v>
      </c>
      <c r="DV863" s="4" t="s">
        <v>40</v>
      </c>
      <c r="DW863" s="4" t="s">
        <v>40</v>
      </c>
      <c r="DX863" s="4">
        <v>100</v>
      </c>
      <c r="DY863" s="4"/>
      <c r="DZ863" s="4" t="s">
        <v>3</v>
      </c>
      <c r="EA863" s="4" t="s">
        <v>3</v>
      </c>
      <c r="EB863" s="4" t="s">
        <v>3</v>
      </c>
      <c r="EC863" s="4" t="s">
        <v>3</v>
      </c>
      <c r="ED863" s="4"/>
      <c r="EE863" s="4">
        <v>57042986</v>
      </c>
      <c r="EF863" s="4">
        <v>200</v>
      </c>
      <c r="EG863" s="4" t="s">
        <v>903</v>
      </c>
      <c r="EH863" s="4">
        <v>0</v>
      </c>
      <c r="EI863" s="4" t="s">
        <v>3</v>
      </c>
      <c r="EJ863" s="4">
        <v>1</v>
      </c>
      <c r="EK863" s="4">
        <v>1617</v>
      </c>
      <c r="EL863" s="4" t="s">
        <v>904</v>
      </c>
      <c r="EM863" s="4" t="s">
        <v>905</v>
      </c>
      <c r="EN863" s="4"/>
      <c r="EO863" s="4" t="s">
        <v>3</v>
      </c>
      <c r="EP863" s="4"/>
      <c r="EQ863" s="4">
        <v>0</v>
      </c>
      <c r="ER863" s="4">
        <v>33.17</v>
      </c>
      <c r="ES863" s="4">
        <v>33.17</v>
      </c>
      <c r="ET863" s="4">
        <v>0</v>
      </c>
      <c r="EU863" s="4">
        <v>0</v>
      </c>
      <c r="EV863" s="4">
        <v>0</v>
      </c>
      <c r="EW863" s="4">
        <v>0</v>
      </c>
      <c r="EX863" s="4">
        <v>0</v>
      </c>
      <c r="EY863" s="4">
        <v>0</v>
      </c>
      <c r="EZ863" s="4"/>
      <c r="FA863" s="4"/>
      <c r="FB863" s="4"/>
      <c r="FC863" s="4"/>
      <c r="FD863" s="4"/>
      <c r="FE863" s="4"/>
      <c r="FF863" s="4"/>
      <c r="FG863" s="4"/>
      <c r="FH863" s="4"/>
      <c r="FI863" s="4"/>
      <c r="FJ863" s="4"/>
      <c r="FK863" s="4"/>
      <c r="FL863" s="4"/>
      <c r="FM863" s="4"/>
      <c r="FN863" s="4"/>
      <c r="FO863" s="4"/>
      <c r="FP863" s="4"/>
      <c r="FQ863" s="4">
        <v>0</v>
      </c>
      <c r="FR863" s="4">
        <v>0</v>
      </c>
      <c r="FS863" s="4">
        <v>0</v>
      </c>
      <c r="FT863" s="4"/>
      <c r="FU863" s="4"/>
      <c r="FV863" s="4"/>
      <c r="FW863" s="4"/>
      <c r="FX863" s="4">
        <v>0</v>
      </c>
      <c r="FY863" s="4">
        <v>0</v>
      </c>
      <c r="FZ863" s="4"/>
      <c r="GA863" s="4" t="s">
        <v>3</v>
      </c>
      <c r="GB863" s="4"/>
      <c r="GC863" s="4"/>
      <c r="GD863" s="4">
        <v>1</v>
      </c>
      <c r="GE863" s="4"/>
      <c r="GF863" s="4">
        <v>1612197379</v>
      </c>
      <c r="GG863" s="4">
        <v>2</v>
      </c>
      <c r="GH863" s="4">
        <v>1</v>
      </c>
      <c r="GI863" s="4">
        <v>2</v>
      </c>
      <c r="GJ863" s="4">
        <v>0</v>
      </c>
      <c r="GK863" s="4">
        <v>0</v>
      </c>
      <c r="GL863" s="4">
        <f t="shared" si="1048"/>
        <v>0</v>
      </c>
      <c r="GM863" s="4">
        <f t="shared" si="1049"/>
        <v>194.82</v>
      </c>
      <c r="GN863" s="4">
        <f t="shared" si="1050"/>
        <v>0</v>
      </c>
      <c r="GO863" s="4">
        <f t="shared" si="1051"/>
        <v>194.82</v>
      </c>
      <c r="GP863" s="4">
        <f t="shared" si="1052"/>
        <v>0</v>
      </c>
      <c r="GQ863" s="4"/>
      <c r="GR863" s="4">
        <v>0</v>
      </c>
      <c r="GS863" s="4">
        <v>0</v>
      </c>
      <c r="GT863" s="4">
        <v>0</v>
      </c>
      <c r="GU863" s="4" t="s">
        <v>3</v>
      </c>
      <c r="GV863" s="4">
        <f t="shared" si="1053"/>
        <v>0</v>
      </c>
      <c r="GW863" s="4">
        <v>1</v>
      </c>
      <c r="GX863" s="4">
        <f t="shared" si="1054"/>
        <v>0</v>
      </c>
      <c r="GY863" s="4"/>
      <c r="GZ863" s="4"/>
      <c r="HA863" s="4">
        <v>0</v>
      </c>
      <c r="HB863" s="4">
        <v>0</v>
      </c>
      <c r="HC863" s="4">
        <f t="shared" si="1055"/>
        <v>0</v>
      </c>
      <c r="HD863" s="4"/>
      <c r="HE863" s="4" t="s">
        <v>3</v>
      </c>
      <c r="HF863" s="4" t="s">
        <v>3</v>
      </c>
      <c r="HG863" s="4"/>
      <c r="HH863" s="4"/>
      <c r="HI863" s="4"/>
      <c r="HJ863" s="4"/>
      <c r="HK863" s="4"/>
      <c r="HL863" s="4"/>
      <c r="HM863" s="4" t="s">
        <v>3</v>
      </c>
      <c r="HN863" s="4" t="s">
        <v>3</v>
      </c>
      <c r="HO863" s="4" t="s">
        <v>3</v>
      </c>
      <c r="HP863" s="4" t="s">
        <v>3</v>
      </c>
      <c r="HQ863" s="4" t="s">
        <v>3</v>
      </c>
      <c r="HR863" s="4"/>
      <c r="HS863" s="4">
        <v>0</v>
      </c>
      <c r="HT863" s="4"/>
      <c r="HU863" s="4"/>
      <c r="HV863" s="4"/>
      <c r="HW863" s="4"/>
      <c r="HX863" s="4"/>
      <c r="HY863" s="4"/>
      <c r="HZ863" s="4"/>
      <c r="IA863" s="4"/>
      <c r="IB863" s="4"/>
      <c r="IC863" s="4"/>
      <c r="ID863" s="4"/>
      <c r="IE863" s="4"/>
      <c r="IF863" s="4"/>
      <c r="IG863" s="4"/>
      <c r="IH863" s="4"/>
      <c r="II863" s="4"/>
      <c r="IJ863" s="4"/>
      <c r="IK863" s="4">
        <v>0</v>
      </c>
      <c r="IL863" s="4"/>
      <c r="IM863" s="4"/>
      <c r="IN863" s="4"/>
      <c r="IO863" s="4"/>
      <c r="IP863" s="4"/>
      <c r="IQ863" s="4"/>
      <c r="IR863" s="4"/>
      <c r="IS863" s="4"/>
      <c r="IT863" s="4"/>
      <c r="IU863" s="4"/>
    </row>
    <row r="864" spans="1:255" x14ac:dyDescent="0.25">
      <c r="A864" s="3">
        <v>17</v>
      </c>
      <c r="B864" s="3">
        <v>1</v>
      </c>
      <c r="C864" s="3"/>
      <c r="D864" s="3"/>
      <c r="E864" s="3" t="s">
        <v>1101</v>
      </c>
      <c r="F864" s="3" t="s">
        <v>1042</v>
      </c>
      <c r="G864" s="3" t="s">
        <v>1043</v>
      </c>
      <c r="H864" s="3" t="s">
        <v>227</v>
      </c>
      <c r="I864" s="3">
        <v>48</v>
      </c>
      <c r="J864" s="3">
        <v>0</v>
      </c>
      <c r="K864" s="3">
        <v>48</v>
      </c>
      <c r="L864" s="3"/>
      <c r="M864" s="3"/>
      <c r="N864" s="3"/>
      <c r="O864" s="3">
        <f t="shared" si="1031"/>
        <v>1900.8</v>
      </c>
      <c r="P864" s="3">
        <f t="shared" si="1032"/>
        <v>1900.8</v>
      </c>
      <c r="Q864" s="3">
        <f t="shared" si="1074"/>
        <v>0</v>
      </c>
      <c r="R864" s="3">
        <f t="shared" si="1075"/>
        <v>0</v>
      </c>
      <c r="S864" s="3">
        <f t="shared" si="1033"/>
        <v>0</v>
      </c>
      <c r="T864" s="3">
        <f t="shared" si="1034"/>
        <v>0</v>
      </c>
      <c r="U864" s="3">
        <f t="shared" si="1035"/>
        <v>0</v>
      </c>
      <c r="V864" s="3">
        <f t="shared" si="1036"/>
        <v>0</v>
      </c>
      <c r="W864" s="3">
        <f t="shared" si="1037"/>
        <v>0</v>
      </c>
      <c r="X864" s="3">
        <f t="shared" si="1076"/>
        <v>0</v>
      </c>
      <c r="Y864" s="3">
        <f t="shared" si="1077"/>
        <v>0</v>
      </c>
      <c r="Z864" s="3"/>
      <c r="AA864" s="3">
        <v>54971259</v>
      </c>
      <c r="AB864" s="3">
        <f t="shared" si="1038"/>
        <v>39.6</v>
      </c>
      <c r="AC864" s="3">
        <f t="shared" si="1078"/>
        <v>39.6</v>
      </c>
      <c r="AD864" s="3">
        <f t="shared" si="1079"/>
        <v>0</v>
      </c>
      <c r="AE864" s="3">
        <f t="shared" si="1080"/>
        <v>0</v>
      </c>
      <c r="AF864" s="3">
        <f t="shared" si="1081"/>
        <v>0</v>
      </c>
      <c r="AG864" s="3">
        <f t="shared" si="1039"/>
        <v>0</v>
      </c>
      <c r="AH864" s="3">
        <f t="shared" si="1082"/>
        <v>0</v>
      </c>
      <c r="AI864" s="3">
        <f t="shared" si="1083"/>
        <v>0</v>
      </c>
      <c r="AJ864" s="3">
        <f t="shared" si="1040"/>
        <v>0</v>
      </c>
      <c r="AK864" s="3">
        <v>39.6</v>
      </c>
      <c r="AL864" s="3">
        <v>39.6</v>
      </c>
      <c r="AM864" s="3">
        <v>0</v>
      </c>
      <c r="AN864" s="3">
        <v>0</v>
      </c>
      <c r="AO864" s="3">
        <v>0</v>
      </c>
      <c r="AP864" s="3">
        <v>0</v>
      </c>
      <c r="AQ864" s="3">
        <v>0</v>
      </c>
      <c r="AR864" s="3">
        <v>0</v>
      </c>
      <c r="AS864" s="3">
        <v>0</v>
      </c>
      <c r="AT864" s="3">
        <v>0</v>
      </c>
      <c r="AU864" s="3">
        <v>0</v>
      </c>
      <c r="AV864" s="3">
        <v>1</v>
      </c>
      <c r="AW864" s="3">
        <v>1</v>
      </c>
      <c r="AX864" s="3"/>
      <c r="AY864" s="3"/>
      <c r="AZ864" s="3">
        <v>1</v>
      </c>
      <c r="BA864" s="3">
        <v>1</v>
      </c>
      <c r="BB864" s="3">
        <v>1</v>
      </c>
      <c r="BC864" s="3">
        <v>1</v>
      </c>
      <c r="BD864" s="3" t="s">
        <v>3</v>
      </c>
      <c r="BE864" s="3" t="s">
        <v>3</v>
      </c>
      <c r="BF864" s="3" t="s">
        <v>3</v>
      </c>
      <c r="BG864" s="3" t="s">
        <v>3</v>
      </c>
      <c r="BH864" s="3">
        <v>3</v>
      </c>
      <c r="BI864" s="3">
        <v>2</v>
      </c>
      <c r="BJ864" s="3" t="s">
        <v>1042</v>
      </c>
      <c r="BK864" s="3"/>
      <c r="BL864" s="3"/>
      <c r="BM864" s="3">
        <v>400005</v>
      </c>
      <c r="BN864" s="3">
        <v>0</v>
      </c>
      <c r="BO864" s="3" t="s">
        <v>3</v>
      </c>
      <c r="BP864" s="3">
        <v>0</v>
      </c>
      <c r="BQ864" s="3">
        <v>213</v>
      </c>
      <c r="BR864" s="3">
        <v>0</v>
      </c>
      <c r="BS864" s="3">
        <v>1</v>
      </c>
      <c r="BT864" s="3">
        <v>1</v>
      </c>
      <c r="BU864" s="3">
        <v>1</v>
      </c>
      <c r="BV864" s="3">
        <v>1</v>
      </c>
      <c r="BW864" s="3">
        <v>1</v>
      </c>
      <c r="BX864" s="3">
        <v>1</v>
      </c>
      <c r="BY864" s="3" t="s">
        <v>3</v>
      </c>
      <c r="BZ864" s="3">
        <v>0</v>
      </c>
      <c r="CA864" s="3">
        <v>0</v>
      </c>
      <c r="CB864" s="3" t="s">
        <v>3</v>
      </c>
      <c r="CC864" s="3"/>
      <c r="CD864" s="3"/>
      <c r="CE864" s="3">
        <v>1566</v>
      </c>
      <c r="CF864" s="3">
        <v>0</v>
      </c>
      <c r="CG864" s="3">
        <v>0</v>
      </c>
      <c r="CH864" s="3"/>
      <c r="CI864" s="3"/>
      <c r="CJ864" s="3"/>
      <c r="CK864" s="3"/>
      <c r="CL864" s="3"/>
      <c r="CM864" s="3">
        <v>0</v>
      </c>
      <c r="CN864" s="3" t="s">
        <v>3</v>
      </c>
      <c r="CO864" s="3">
        <v>0</v>
      </c>
      <c r="CP864" s="3">
        <f t="shared" si="1041"/>
        <v>1900.8</v>
      </c>
      <c r="CQ864" s="3">
        <f t="shared" si="1042"/>
        <v>39.6</v>
      </c>
      <c r="CR864" s="3">
        <f t="shared" si="1084"/>
        <v>0</v>
      </c>
      <c r="CS864" s="3">
        <f t="shared" si="1085"/>
        <v>0</v>
      </c>
      <c r="CT864" s="3">
        <f t="shared" si="1043"/>
        <v>0</v>
      </c>
      <c r="CU864" s="3">
        <f t="shared" si="1044"/>
        <v>0</v>
      </c>
      <c r="CV864" s="3">
        <f t="shared" si="1045"/>
        <v>0</v>
      </c>
      <c r="CW864" s="3">
        <f t="shared" si="1046"/>
        <v>0</v>
      </c>
      <c r="CX864" s="3">
        <f t="shared" si="1047"/>
        <v>0</v>
      </c>
      <c r="CY864" s="3">
        <f t="shared" si="1086"/>
        <v>0</v>
      </c>
      <c r="CZ864" s="3">
        <f t="shared" si="1087"/>
        <v>0</v>
      </c>
      <c r="DA864" s="3"/>
      <c r="DB864" s="3"/>
      <c r="DC864" s="3" t="s">
        <v>3</v>
      </c>
      <c r="DD864" s="3" t="s">
        <v>3</v>
      </c>
      <c r="DE864" s="3" t="s">
        <v>3</v>
      </c>
      <c r="DF864" s="3" t="s">
        <v>3</v>
      </c>
      <c r="DG864" s="3" t="s">
        <v>3</v>
      </c>
      <c r="DH864" s="3" t="s">
        <v>3</v>
      </c>
      <c r="DI864" s="3" t="s">
        <v>3</v>
      </c>
      <c r="DJ864" s="3" t="s">
        <v>3</v>
      </c>
      <c r="DK864" s="3" t="s">
        <v>3</v>
      </c>
      <c r="DL864" s="3" t="s">
        <v>3</v>
      </c>
      <c r="DM864" s="3" t="s">
        <v>3</v>
      </c>
      <c r="DN864" s="3">
        <v>0</v>
      </c>
      <c r="DO864" s="3">
        <v>0</v>
      </c>
      <c r="DP864" s="3">
        <v>1</v>
      </c>
      <c r="DQ864" s="3">
        <v>1</v>
      </c>
      <c r="DR864" s="3"/>
      <c r="DS864" s="3"/>
      <c r="DT864" s="3"/>
      <c r="DU864" s="3">
        <v>1013</v>
      </c>
      <c r="DV864" s="3" t="s">
        <v>227</v>
      </c>
      <c r="DW864" s="3" t="s">
        <v>227</v>
      </c>
      <c r="DX864" s="3">
        <v>1</v>
      </c>
      <c r="DY864" s="3"/>
      <c r="DZ864" s="3" t="s">
        <v>3</v>
      </c>
      <c r="EA864" s="3" t="s">
        <v>3</v>
      </c>
      <c r="EB864" s="3" t="s">
        <v>3</v>
      </c>
      <c r="EC864" s="3" t="s">
        <v>3</v>
      </c>
      <c r="ED864" s="3"/>
      <c r="EE864" s="3">
        <v>57042888</v>
      </c>
      <c r="EF864" s="3">
        <v>213</v>
      </c>
      <c r="EG864" s="3" t="s">
        <v>456</v>
      </c>
      <c r="EH864" s="3">
        <v>0</v>
      </c>
      <c r="EI864" s="3" t="s">
        <v>3</v>
      </c>
      <c r="EJ864" s="3">
        <v>1</v>
      </c>
      <c r="EK864" s="3">
        <v>400005</v>
      </c>
      <c r="EL864" s="3" t="s">
        <v>456</v>
      </c>
      <c r="EM864" s="3" t="s">
        <v>457</v>
      </c>
      <c r="EN864" s="3"/>
      <c r="EO864" s="3" t="s">
        <v>3</v>
      </c>
      <c r="EP864" s="3"/>
      <c r="EQ864" s="3">
        <v>16</v>
      </c>
      <c r="ER864" s="3">
        <v>0</v>
      </c>
      <c r="ES864" s="3">
        <v>39.6</v>
      </c>
      <c r="ET864" s="3">
        <v>0</v>
      </c>
      <c r="EU864" s="3">
        <v>0</v>
      </c>
      <c r="EV864" s="3">
        <v>0</v>
      </c>
      <c r="EW864" s="3">
        <v>0</v>
      </c>
      <c r="EX864" s="3">
        <v>0</v>
      </c>
      <c r="EY864" s="3">
        <v>0</v>
      </c>
      <c r="EZ864" s="3"/>
      <c r="FA864" s="3"/>
      <c r="FB864" s="3"/>
      <c r="FC864" s="3"/>
      <c r="FD864" s="3"/>
      <c r="FE864" s="3"/>
      <c r="FF864" s="3"/>
      <c r="FG864" s="3"/>
      <c r="FH864" s="3"/>
      <c r="FI864" s="3"/>
      <c r="FJ864" s="3"/>
      <c r="FK864" s="3"/>
      <c r="FL864" s="3"/>
      <c r="FM864" s="3"/>
      <c r="FN864" s="3"/>
      <c r="FO864" s="3"/>
      <c r="FP864" s="3"/>
      <c r="FQ864" s="3">
        <v>0</v>
      </c>
      <c r="FR864" s="3">
        <v>0</v>
      </c>
      <c r="FS864" s="3">
        <v>0</v>
      </c>
      <c r="FT864" s="3"/>
      <c r="FU864" s="3"/>
      <c r="FV864" s="3"/>
      <c r="FW864" s="3"/>
      <c r="FX864" s="3">
        <v>0</v>
      </c>
      <c r="FY864" s="3">
        <v>0</v>
      </c>
      <c r="FZ864" s="3"/>
      <c r="GA864" s="3" t="s">
        <v>1044</v>
      </c>
      <c r="GB864" s="3"/>
      <c r="GC864" s="3"/>
      <c r="GD864" s="3">
        <v>1</v>
      </c>
      <c r="GE864" s="3"/>
      <c r="GF864" s="3">
        <v>2119884272</v>
      </c>
      <c r="GG864" s="3">
        <v>2</v>
      </c>
      <c r="GH864" s="3">
        <v>4</v>
      </c>
      <c r="GI864" s="3">
        <v>-2</v>
      </c>
      <c r="GJ864" s="3">
        <v>0</v>
      </c>
      <c r="GK864" s="3">
        <v>0</v>
      </c>
      <c r="GL864" s="3">
        <f t="shared" si="1048"/>
        <v>0</v>
      </c>
      <c r="GM864" s="3">
        <f t="shared" si="1049"/>
        <v>1900.8</v>
      </c>
      <c r="GN864" s="3">
        <f t="shared" si="1050"/>
        <v>0</v>
      </c>
      <c r="GO864" s="3">
        <f t="shared" si="1051"/>
        <v>1900.8</v>
      </c>
      <c r="GP864" s="3">
        <f t="shared" si="1052"/>
        <v>0</v>
      </c>
      <c r="GQ864" s="3"/>
      <c r="GR864" s="3">
        <v>1</v>
      </c>
      <c r="GS864" s="3">
        <v>2</v>
      </c>
      <c r="GT864" s="3">
        <v>0</v>
      </c>
      <c r="GU864" s="3" t="s">
        <v>3</v>
      </c>
      <c r="GV864" s="3">
        <f t="shared" si="1053"/>
        <v>0</v>
      </c>
      <c r="GW864" s="3">
        <v>1</v>
      </c>
      <c r="GX864" s="3">
        <f t="shared" si="1054"/>
        <v>0</v>
      </c>
      <c r="GY864" s="3"/>
      <c r="GZ864" s="3"/>
      <c r="HA864" s="3">
        <v>0</v>
      </c>
      <c r="HB864" s="3">
        <v>0</v>
      </c>
      <c r="HC864" s="3">
        <f t="shared" si="1055"/>
        <v>0</v>
      </c>
      <c r="HD864" s="3"/>
      <c r="HE864" s="3" t="s">
        <v>459</v>
      </c>
      <c r="HF864" s="3" t="s">
        <v>37</v>
      </c>
      <c r="HG864" s="3"/>
      <c r="HH864" s="3"/>
      <c r="HI864" s="3"/>
      <c r="HJ864" s="3"/>
      <c r="HK864" s="3"/>
      <c r="HL864" s="3"/>
      <c r="HM864" s="3" t="s">
        <v>3</v>
      </c>
      <c r="HN864" s="3" t="s">
        <v>3</v>
      </c>
      <c r="HO864" s="3" t="s">
        <v>3</v>
      </c>
      <c r="HP864" s="3" t="s">
        <v>3</v>
      </c>
      <c r="HQ864" s="3" t="s">
        <v>3</v>
      </c>
      <c r="HR864" s="3"/>
      <c r="HS864" s="3">
        <v>0</v>
      </c>
      <c r="HT864" s="3"/>
      <c r="HU864" s="3"/>
      <c r="HV864" s="3"/>
      <c r="HW864" s="3"/>
      <c r="HX864" s="3"/>
      <c r="HY864" s="3"/>
      <c r="HZ864" s="3"/>
      <c r="IA864" s="3"/>
      <c r="IB864" s="3"/>
      <c r="IC864" s="3"/>
      <c r="ID864" s="3"/>
      <c r="IE864" s="3"/>
      <c r="IF864" s="3"/>
      <c r="IG864" s="3"/>
      <c r="IH864" s="3"/>
      <c r="II864" s="3"/>
      <c r="IJ864" s="3"/>
      <c r="IK864" s="3">
        <v>0</v>
      </c>
      <c r="IL864" s="3"/>
      <c r="IM864" s="3"/>
      <c r="IN864" s="3"/>
      <c r="IO864" s="3"/>
      <c r="IP864" s="3"/>
      <c r="IQ864" s="3"/>
      <c r="IR864" s="3"/>
      <c r="IS864" s="3"/>
      <c r="IT864" s="3"/>
      <c r="IU864" s="3"/>
    </row>
    <row r="865" spans="1:255" x14ac:dyDescent="0.25">
      <c r="A865" s="4">
        <v>17</v>
      </c>
      <c r="B865" s="4">
        <v>1</v>
      </c>
      <c r="C865" s="4"/>
      <c r="D865" s="4"/>
      <c r="E865" s="4" t="s">
        <v>1101</v>
      </c>
      <c r="F865" s="4" t="s">
        <v>1042</v>
      </c>
      <c r="G865" s="4" t="s">
        <v>1043</v>
      </c>
      <c r="H865" s="4" t="s">
        <v>227</v>
      </c>
      <c r="I865" s="4">
        <v>48</v>
      </c>
      <c r="J865" s="4">
        <v>0</v>
      </c>
      <c r="K865" s="4">
        <v>48</v>
      </c>
      <c r="L865" s="4"/>
      <c r="M865" s="4"/>
      <c r="N865" s="4"/>
      <c r="O865" s="4">
        <f t="shared" si="1031"/>
        <v>18703.87</v>
      </c>
      <c r="P865" s="4">
        <f t="shared" si="1032"/>
        <v>18703.87</v>
      </c>
      <c r="Q865" s="4">
        <f t="shared" si="1074"/>
        <v>0</v>
      </c>
      <c r="R865" s="4">
        <f t="shared" si="1075"/>
        <v>0</v>
      </c>
      <c r="S865" s="4">
        <f t="shared" si="1033"/>
        <v>0</v>
      </c>
      <c r="T865" s="4">
        <f t="shared" si="1034"/>
        <v>0</v>
      </c>
      <c r="U865" s="4">
        <f t="shared" si="1035"/>
        <v>0</v>
      </c>
      <c r="V865" s="4">
        <f t="shared" si="1036"/>
        <v>0</v>
      </c>
      <c r="W865" s="4">
        <f t="shared" si="1037"/>
        <v>0</v>
      </c>
      <c r="X865" s="4">
        <f t="shared" si="1076"/>
        <v>0</v>
      </c>
      <c r="Y865" s="4">
        <f t="shared" si="1077"/>
        <v>0</v>
      </c>
      <c r="Z865" s="4"/>
      <c r="AA865" s="4">
        <v>55890823</v>
      </c>
      <c r="AB865" s="4">
        <f t="shared" si="1038"/>
        <v>39.6</v>
      </c>
      <c r="AC865" s="4">
        <f t="shared" si="1078"/>
        <v>39.6</v>
      </c>
      <c r="AD865" s="4">
        <f t="shared" si="1079"/>
        <v>0</v>
      </c>
      <c r="AE865" s="4">
        <f t="shared" si="1080"/>
        <v>0</v>
      </c>
      <c r="AF865" s="4">
        <f t="shared" si="1081"/>
        <v>0</v>
      </c>
      <c r="AG865" s="4">
        <f t="shared" si="1039"/>
        <v>0</v>
      </c>
      <c r="AH865" s="4">
        <f t="shared" si="1082"/>
        <v>0</v>
      </c>
      <c r="AI865" s="4">
        <f t="shared" si="1083"/>
        <v>0</v>
      </c>
      <c r="AJ865" s="4">
        <f t="shared" si="1040"/>
        <v>0</v>
      </c>
      <c r="AK865" s="4">
        <v>39.6</v>
      </c>
      <c r="AL865" s="4">
        <v>39.6</v>
      </c>
      <c r="AM865" s="4">
        <v>0</v>
      </c>
      <c r="AN865" s="4">
        <v>0</v>
      </c>
      <c r="AO865" s="4">
        <v>0</v>
      </c>
      <c r="AP865" s="4">
        <v>0</v>
      </c>
      <c r="AQ865" s="4">
        <v>0</v>
      </c>
      <c r="AR865" s="4">
        <v>0</v>
      </c>
      <c r="AS865" s="4">
        <v>0</v>
      </c>
      <c r="AT865" s="4">
        <v>0</v>
      </c>
      <c r="AU865" s="4">
        <v>0</v>
      </c>
      <c r="AV865" s="4">
        <v>1</v>
      </c>
      <c r="AW865" s="4">
        <v>1</v>
      </c>
      <c r="AX865" s="4"/>
      <c r="AY865" s="4"/>
      <c r="AZ865" s="4">
        <v>1</v>
      </c>
      <c r="BA865" s="4">
        <v>1</v>
      </c>
      <c r="BB865" s="4">
        <v>1</v>
      </c>
      <c r="BC865" s="4">
        <v>9.84</v>
      </c>
      <c r="BD865" s="4" t="s">
        <v>3</v>
      </c>
      <c r="BE865" s="4" t="s">
        <v>3</v>
      </c>
      <c r="BF865" s="4" t="s">
        <v>3</v>
      </c>
      <c r="BG865" s="4" t="s">
        <v>3</v>
      </c>
      <c r="BH865" s="4">
        <v>3</v>
      </c>
      <c r="BI865" s="4">
        <v>2</v>
      </c>
      <c r="BJ865" s="4" t="s">
        <v>1042</v>
      </c>
      <c r="BK865" s="4"/>
      <c r="BL865" s="4"/>
      <c r="BM865" s="4">
        <v>400005</v>
      </c>
      <c r="BN865" s="4">
        <v>0</v>
      </c>
      <c r="BO865" s="4" t="s">
        <v>3</v>
      </c>
      <c r="BP865" s="4">
        <v>0</v>
      </c>
      <c r="BQ865" s="4">
        <v>213</v>
      </c>
      <c r="BR865" s="4">
        <v>0</v>
      </c>
      <c r="BS865" s="4">
        <v>1</v>
      </c>
      <c r="BT865" s="4">
        <v>1</v>
      </c>
      <c r="BU865" s="4">
        <v>1</v>
      </c>
      <c r="BV865" s="4">
        <v>1</v>
      </c>
      <c r="BW865" s="4">
        <v>1</v>
      </c>
      <c r="BX865" s="4">
        <v>1</v>
      </c>
      <c r="BY865" s="4" t="s">
        <v>3</v>
      </c>
      <c r="BZ865" s="4">
        <v>0</v>
      </c>
      <c r="CA865" s="4">
        <v>0</v>
      </c>
      <c r="CB865" s="4" t="s">
        <v>3</v>
      </c>
      <c r="CC865" s="4"/>
      <c r="CD865" s="4"/>
      <c r="CE865" s="4">
        <v>1566</v>
      </c>
      <c r="CF865" s="4">
        <v>0</v>
      </c>
      <c r="CG865" s="4">
        <v>0</v>
      </c>
      <c r="CH865" s="4"/>
      <c r="CI865" s="4"/>
      <c r="CJ865" s="4"/>
      <c r="CK865" s="4"/>
      <c r="CL865" s="4"/>
      <c r="CM865" s="4">
        <v>0</v>
      </c>
      <c r="CN865" s="4" t="s">
        <v>3</v>
      </c>
      <c r="CO865" s="4">
        <v>0</v>
      </c>
      <c r="CP865" s="4">
        <f t="shared" si="1041"/>
        <v>18703.87</v>
      </c>
      <c r="CQ865" s="4">
        <f t="shared" si="1042"/>
        <v>389.66</v>
      </c>
      <c r="CR865" s="4">
        <f t="shared" si="1084"/>
        <v>0</v>
      </c>
      <c r="CS865" s="4">
        <f t="shared" si="1085"/>
        <v>0</v>
      </c>
      <c r="CT865" s="4">
        <f t="shared" si="1043"/>
        <v>0</v>
      </c>
      <c r="CU865" s="4">
        <f t="shared" si="1044"/>
        <v>0</v>
      </c>
      <c r="CV865" s="4">
        <f t="shared" si="1045"/>
        <v>0</v>
      </c>
      <c r="CW865" s="4">
        <f t="shared" si="1046"/>
        <v>0</v>
      </c>
      <c r="CX865" s="4">
        <f t="shared" si="1047"/>
        <v>0</v>
      </c>
      <c r="CY865" s="4">
        <f t="shared" si="1086"/>
        <v>0</v>
      </c>
      <c r="CZ865" s="4">
        <f t="shared" si="1087"/>
        <v>0</v>
      </c>
      <c r="DA865" s="4"/>
      <c r="DB865" s="4"/>
      <c r="DC865" s="4" t="s">
        <v>3</v>
      </c>
      <c r="DD865" s="4" t="s">
        <v>3</v>
      </c>
      <c r="DE865" s="4" t="s">
        <v>3</v>
      </c>
      <c r="DF865" s="4" t="s">
        <v>3</v>
      </c>
      <c r="DG865" s="4" t="s">
        <v>3</v>
      </c>
      <c r="DH865" s="4" t="s">
        <v>3</v>
      </c>
      <c r="DI865" s="4" t="s">
        <v>3</v>
      </c>
      <c r="DJ865" s="4" t="s">
        <v>3</v>
      </c>
      <c r="DK865" s="4" t="s">
        <v>3</v>
      </c>
      <c r="DL865" s="4" t="s">
        <v>3</v>
      </c>
      <c r="DM865" s="4" t="s">
        <v>3</v>
      </c>
      <c r="DN865" s="4">
        <v>0</v>
      </c>
      <c r="DO865" s="4">
        <v>0</v>
      </c>
      <c r="DP865" s="4">
        <v>1</v>
      </c>
      <c r="DQ865" s="4">
        <v>1</v>
      </c>
      <c r="DR865" s="4"/>
      <c r="DS865" s="4"/>
      <c r="DT865" s="4"/>
      <c r="DU865" s="4">
        <v>1013</v>
      </c>
      <c r="DV865" s="4" t="s">
        <v>227</v>
      </c>
      <c r="DW865" s="4" t="s">
        <v>227</v>
      </c>
      <c r="DX865" s="4">
        <v>1</v>
      </c>
      <c r="DY865" s="4"/>
      <c r="DZ865" s="4" t="s">
        <v>3</v>
      </c>
      <c r="EA865" s="4" t="s">
        <v>3</v>
      </c>
      <c r="EB865" s="4" t="s">
        <v>3</v>
      </c>
      <c r="EC865" s="4" t="s">
        <v>3</v>
      </c>
      <c r="ED865" s="4"/>
      <c r="EE865" s="4">
        <v>57042888</v>
      </c>
      <c r="EF865" s="4">
        <v>213</v>
      </c>
      <c r="EG865" s="4" t="s">
        <v>456</v>
      </c>
      <c r="EH865" s="4">
        <v>0</v>
      </c>
      <c r="EI865" s="4" t="s">
        <v>3</v>
      </c>
      <c r="EJ865" s="4">
        <v>1</v>
      </c>
      <c r="EK865" s="4">
        <v>400005</v>
      </c>
      <c r="EL865" s="4" t="s">
        <v>456</v>
      </c>
      <c r="EM865" s="4" t="s">
        <v>457</v>
      </c>
      <c r="EN865" s="4"/>
      <c r="EO865" s="4" t="s">
        <v>3</v>
      </c>
      <c r="EP865" s="4"/>
      <c r="EQ865" s="4">
        <v>16</v>
      </c>
      <c r="ER865" s="4">
        <v>0</v>
      </c>
      <c r="ES865" s="4">
        <v>39.6</v>
      </c>
      <c r="ET865" s="4">
        <v>0</v>
      </c>
      <c r="EU865" s="4">
        <v>0</v>
      </c>
      <c r="EV865" s="4">
        <v>0</v>
      </c>
      <c r="EW865" s="4">
        <v>0</v>
      </c>
      <c r="EX865" s="4">
        <v>0</v>
      </c>
      <c r="EY865" s="4">
        <v>0</v>
      </c>
      <c r="EZ865" s="4">
        <v>5</v>
      </c>
      <c r="FA865" s="4"/>
      <c r="FB865" s="4"/>
      <c r="FC865" s="4">
        <v>1</v>
      </c>
      <c r="FD865" s="4">
        <v>18</v>
      </c>
      <c r="FE865" s="4"/>
      <c r="FF865" s="4">
        <v>466</v>
      </c>
      <c r="FG865" s="4"/>
      <c r="FH865" s="4"/>
      <c r="FI865" s="4"/>
      <c r="FJ865" s="4"/>
      <c r="FK865" s="4"/>
      <c r="FL865" s="4"/>
      <c r="FM865" s="4"/>
      <c r="FN865" s="4"/>
      <c r="FO865" s="4"/>
      <c r="FP865" s="4"/>
      <c r="FQ865" s="4">
        <v>0</v>
      </c>
      <c r="FR865" s="4">
        <v>0</v>
      </c>
      <c r="FS865" s="4">
        <v>0</v>
      </c>
      <c r="FT865" s="4"/>
      <c r="FU865" s="4"/>
      <c r="FV865" s="4"/>
      <c r="FW865" s="4"/>
      <c r="FX865" s="4">
        <v>0</v>
      </c>
      <c r="FY865" s="4">
        <v>0</v>
      </c>
      <c r="FZ865" s="4"/>
      <c r="GA865" s="4" t="s">
        <v>1044</v>
      </c>
      <c r="GB865" s="4"/>
      <c r="GC865" s="4"/>
      <c r="GD865" s="4">
        <v>1</v>
      </c>
      <c r="GE865" s="4"/>
      <c r="GF865" s="4">
        <v>2119884272</v>
      </c>
      <c r="GG865" s="4">
        <v>2</v>
      </c>
      <c r="GH865" s="4">
        <v>3</v>
      </c>
      <c r="GI865" s="4">
        <v>5</v>
      </c>
      <c r="GJ865" s="4">
        <v>0</v>
      </c>
      <c r="GK865" s="4">
        <v>0</v>
      </c>
      <c r="GL865" s="4">
        <f t="shared" si="1048"/>
        <v>0</v>
      </c>
      <c r="GM865" s="4">
        <f t="shared" si="1049"/>
        <v>18703.87</v>
      </c>
      <c r="GN865" s="4">
        <f t="shared" si="1050"/>
        <v>0</v>
      </c>
      <c r="GO865" s="4">
        <f t="shared" si="1051"/>
        <v>18703.87</v>
      </c>
      <c r="GP865" s="4">
        <f t="shared" si="1052"/>
        <v>0</v>
      </c>
      <c r="GQ865" s="4"/>
      <c r="GR865" s="4">
        <v>1</v>
      </c>
      <c r="GS865" s="4">
        <v>1</v>
      </c>
      <c r="GT865" s="4">
        <v>0</v>
      </c>
      <c r="GU865" s="4" t="s">
        <v>3</v>
      </c>
      <c r="GV865" s="4">
        <f t="shared" si="1053"/>
        <v>0</v>
      </c>
      <c r="GW865" s="4">
        <v>1</v>
      </c>
      <c r="GX865" s="4">
        <f t="shared" si="1054"/>
        <v>0</v>
      </c>
      <c r="GY865" s="4"/>
      <c r="GZ865" s="4"/>
      <c r="HA865" s="4">
        <v>0</v>
      </c>
      <c r="HB865" s="4">
        <v>0</v>
      </c>
      <c r="HC865" s="4">
        <f t="shared" si="1055"/>
        <v>0</v>
      </c>
      <c r="HD865" s="4"/>
      <c r="HE865" s="4" t="s">
        <v>459</v>
      </c>
      <c r="HF865" s="4" t="s">
        <v>37</v>
      </c>
      <c r="HG865" s="4"/>
      <c r="HH865" s="4"/>
      <c r="HI865" s="4"/>
      <c r="HJ865" s="4"/>
      <c r="HK865" s="4"/>
      <c r="HL865" s="4"/>
      <c r="HM865" s="4" t="s">
        <v>3</v>
      </c>
      <c r="HN865" s="4" t="s">
        <v>3</v>
      </c>
      <c r="HO865" s="4" t="s">
        <v>3</v>
      </c>
      <c r="HP865" s="4" t="s">
        <v>3</v>
      </c>
      <c r="HQ865" s="4" t="s">
        <v>3</v>
      </c>
      <c r="HR865" s="4"/>
      <c r="HS865" s="4">
        <v>0</v>
      </c>
      <c r="HT865" s="4"/>
      <c r="HU865" s="4"/>
      <c r="HV865" s="4"/>
      <c r="HW865" s="4"/>
      <c r="HX865" s="4"/>
      <c r="HY865" s="4"/>
      <c r="HZ865" s="4"/>
      <c r="IA865" s="4"/>
      <c r="IB865" s="4"/>
      <c r="IC865" s="4"/>
      <c r="ID865" s="4"/>
      <c r="IE865" s="4"/>
      <c r="IF865" s="4"/>
      <c r="IG865" s="4"/>
      <c r="IH865" s="4"/>
      <c r="II865" s="4"/>
      <c r="IJ865" s="4"/>
      <c r="IK865" s="4">
        <v>0</v>
      </c>
      <c r="IL865" s="4"/>
      <c r="IM865" s="4"/>
      <c r="IN865" s="4"/>
      <c r="IO865" s="4"/>
      <c r="IP865" s="4"/>
      <c r="IQ865" s="4"/>
      <c r="IR865" s="4"/>
      <c r="IS865" s="4"/>
      <c r="IT865" s="4"/>
      <c r="IU865" s="4"/>
    </row>
    <row r="866" spans="1:255" x14ac:dyDescent="0.25">
      <c r="A866" s="3">
        <v>17</v>
      </c>
      <c r="B866" s="3">
        <v>1</v>
      </c>
      <c r="C866" s="3"/>
      <c r="D866" s="3"/>
      <c r="E866" s="3" t="s">
        <v>1102</v>
      </c>
      <c r="F866" s="3" t="s">
        <v>1046</v>
      </c>
      <c r="G866" s="3" t="s">
        <v>1047</v>
      </c>
      <c r="H866" s="3" t="s">
        <v>227</v>
      </c>
      <c r="I866" s="3">
        <v>96</v>
      </c>
      <c r="J866" s="3">
        <v>0</v>
      </c>
      <c r="K866" s="3">
        <v>96</v>
      </c>
      <c r="L866" s="3"/>
      <c r="M866" s="3"/>
      <c r="N866" s="3"/>
      <c r="O866" s="3">
        <f t="shared" si="1031"/>
        <v>2067.84</v>
      </c>
      <c r="P866" s="3">
        <f t="shared" si="1032"/>
        <v>2067.84</v>
      </c>
      <c r="Q866" s="3">
        <f t="shared" si="1074"/>
        <v>0</v>
      </c>
      <c r="R866" s="3">
        <f t="shared" si="1075"/>
        <v>0</v>
      </c>
      <c r="S866" s="3">
        <f t="shared" si="1033"/>
        <v>0</v>
      </c>
      <c r="T866" s="3">
        <f t="shared" si="1034"/>
        <v>0</v>
      </c>
      <c r="U866" s="3">
        <f t="shared" si="1035"/>
        <v>0</v>
      </c>
      <c r="V866" s="3">
        <f t="shared" si="1036"/>
        <v>0</v>
      </c>
      <c r="W866" s="3">
        <f t="shared" si="1037"/>
        <v>0</v>
      </c>
      <c r="X866" s="3">
        <f t="shared" si="1076"/>
        <v>0</v>
      </c>
      <c r="Y866" s="3">
        <f t="shared" si="1077"/>
        <v>0</v>
      </c>
      <c r="Z866" s="3"/>
      <c r="AA866" s="3">
        <v>54971259</v>
      </c>
      <c r="AB866" s="3">
        <f t="shared" si="1038"/>
        <v>21.54</v>
      </c>
      <c r="AC866" s="3">
        <f t="shared" si="1078"/>
        <v>21.54</v>
      </c>
      <c r="AD866" s="3">
        <f t="shared" si="1079"/>
        <v>0</v>
      </c>
      <c r="AE866" s="3">
        <f t="shared" si="1080"/>
        <v>0</v>
      </c>
      <c r="AF866" s="3">
        <f t="shared" si="1081"/>
        <v>0</v>
      </c>
      <c r="AG866" s="3">
        <f t="shared" si="1039"/>
        <v>0</v>
      </c>
      <c r="AH866" s="3">
        <f t="shared" si="1082"/>
        <v>0</v>
      </c>
      <c r="AI866" s="3">
        <f t="shared" si="1083"/>
        <v>0</v>
      </c>
      <c r="AJ866" s="3">
        <f t="shared" si="1040"/>
        <v>0</v>
      </c>
      <c r="AK866" s="3">
        <v>21.540000000000003</v>
      </c>
      <c r="AL866" s="3">
        <v>21.540000000000003</v>
      </c>
      <c r="AM866" s="3">
        <v>0</v>
      </c>
      <c r="AN866" s="3">
        <v>0</v>
      </c>
      <c r="AO866" s="3">
        <v>0</v>
      </c>
      <c r="AP866" s="3">
        <v>0</v>
      </c>
      <c r="AQ866" s="3">
        <v>0</v>
      </c>
      <c r="AR866" s="3">
        <v>0</v>
      </c>
      <c r="AS866" s="3">
        <v>0</v>
      </c>
      <c r="AT866" s="3">
        <v>0</v>
      </c>
      <c r="AU866" s="3">
        <v>0</v>
      </c>
      <c r="AV866" s="3">
        <v>1</v>
      </c>
      <c r="AW866" s="3">
        <v>1</v>
      </c>
      <c r="AX866" s="3"/>
      <c r="AY866" s="3"/>
      <c r="AZ866" s="3">
        <v>1</v>
      </c>
      <c r="BA866" s="3">
        <v>1</v>
      </c>
      <c r="BB866" s="3">
        <v>1</v>
      </c>
      <c r="BC866" s="3">
        <v>1</v>
      </c>
      <c r="BD866" s="3" t="s">
        <v>3</v>
      </c>
      <c r="BE866" s="3" t="s">
        <v>3</v>
      </c>
      <c r="BF866" s="3" t="s">
        <v>3</v>
      </c>
      <c r="BG866" s="3" t="s">
        <v>3</v>
      </c>
      <c r="BH866" s="3">
        <v>3</v>
      </c>
      <c r="BI866" s="3">
        <v>2</v>
      </c>
      <c r="BJ866" s="3" t="s">
        <v>1046</v>
      </c>
      <c r="BK866" s="3"/>
      <c r="BL866" s="3"/>
      <c r="BM866" s="3">
        <v>400005</v>
      </c>
      <c r="BN866" s="3">
        <v>0</v>
      </c>
      <c r="BO866" s="3" t="s">
        <v>3</v>
      </c>
      <c r="BP866" s="3">
        <v>0</v>
      </c>
      <c r="BQ866" s="3">
        <v>213</v>
      </c>
      <c r="BR866" s="3">
        <v>0</v>
      </c>
      <c r="BS866" s="3">
        <v>1</v>
      </c>
      <c r="BT866" s="3">
        <v>1</v>
      </c>
      <c r="BU866" s="3">
        <v>1</v>
      </c>
      <c r="BV866" s="3">
        <v>1</v>
      </c>
      <c r="BW866" s="3">
        <v>1</v>
      </c>
      <c r="BX866" s="3">
        <v>1</v>
      </c>
      <c r="BY866" s="3" t="s">
        <v>3</v>
      </c>
      <c r="BZ866" s="3">
        <v>0</v>
      </c>
      <c r="CA866" s="3">
        <v>0</v>
      </c>
      <c r="CB866" s="3" t="s">
        <v>3</v>
      </c>
      <c r="CC866" s="3"/>
      <c r="CD866" s="3"/>
      <c r="CE866" s="3">
        <v>1566</v>
      </c>
      <c r="CF866" s="3">
        <v>0</v>
      </c>
      <c r="CG866" s="3">
        <v>0</v>
      </c>
      <c r="CH866" s="3"/>
      <c r="CI866" s="3"/>
      <c r="CJ866" s="3"/>
      <c r="CK866" s="3"/>
      <c r="CL866" s="3"/>
      <c r="CM866" s="3">
        <v>0</v>
      </c>
      <c r="CN866" s="3" t="s">
        <v>3</v>
      </c>
      <c r="CO866" s="3">
        <v>0</v>
      </c>
      <c r="CP866" s="3">
        <f t="shared" si="1041"/>
        <v>2067.84</v>
      </c>
      <c r="CQ866" s="3">
        <f t="shared" si="1042"/>
        <v>21.54</v>
      </c>
      <c r="CR866" s="3">
        <f t="shared" si="1084"/>
        <v>0</v>
      </c>
      <c r="CS866" s="3">
        <f t="shared" si="1085"/>
        <v>0</v>
      </c>
      <c r="CT866" s="3">
        <f t="shared" si="1043"/>
        <v>0</v>
      </c>
      <c r="CU866" s="3">
        <f t="shared" si="1044"/>
        <v>0</v>
      </c>
      <c r="CV866" s="3">
        <f t="shared" si="1045"/>
        <v>0</v>
      </c>
      <c r="CW866" s="3">
        <f t="shared" si="1046"/>
        <v>0</v>
      </c>
      <c r="CX866" s="3">
        <f t="shared" si="1047"/>
        <v>0</v>
      </c>
      <c r="CY866" s="3">
        <f t="shared" si="1086"/>
        <v>0</v>
      </c>
      <c r="CZ866" s="3">
        <f t="shared" si="1087"/>
        <v>0</v>
      </c>
      <c r="DA866" s="3"/>
      <c r="DB866" s="3"/>
      <c r="DC866" s="3" t="s">
        <v>3</v>
      </c>
      <c r="DD866" s="3" t="s">
        <v>3</v>
      </c>
      <c r="DE866" s="3" t="s">
        <v>3</v>
      </c>
      <c r="DF866" s="3" t="s">
        <v>3</v>
      </c>
      <c r="DG866" s="3" t="s">
        <v>3</v>
      </c>
      <c r="DH866" s="3" t="s">
        <v>3</v>
      </c>
      <c r="DI866" s="3" t="s">
        <v>3</v>
      </c>
      <c r="DJ866" s="3" t="s">
        <v>3</v>
      </c>
      <c r="DK866" s="3" t="s">
        <v>3</v>
      </c>
      <c r="DL866" s="3" t="s">
        <v>3</v>
      </c>
      <c r="DM866" s="3" t="s">
        <v>3</v>
      </c>
      <c r="DN866" s="3">
        <v>0</v>
      </c>
      <c r="DO866" s="3">
        <v>0</v>
      </c>
      <c r="DP866" s="3">
        <v>1</v>
      </c>
      <c r="DQ866" s="3">
        <v>1</v>
      </c>
      <c r="DR866" s="3"/>
      <c r="DS866" s="3"/>
      <c r="DT866" s="3"/>
      <c r="DU866" s="3">
        <v>1013</v>
      </c>
      <c r="DV866" s="3" t="s">
        <v>227</v>
      </c>
      <c r="DW866" s="3" t="s">
        <v>227</v>
      </c>
      <c r="DX866" s="3">
        <v>1</v>
      </c>
      <c r="DY866" s="3"/>
      <c r="DZ866" s="3" t="s">
        <v>3</v>
      </c>
      <c r="EA866" s="3" t="s">
        <v>3</v>
      </c>
      <c r="EB866" s="3" t="s">
        <v>3</v>
      </c>
      <c r="EC866" s="3" t="s">
        <v>3</v>
      </c>
      <c r="ED866" s="3"/>
      <c r="EE866" s="3">
        <v>57042888</v>
      </c>
      <c r="EF866" s="3">
        <v>213</v>
      </c>
      <c r="EG866" s="3" t="s">
        <v>456</v>
      </c>
      <c r="EH866" s="3">
        <v>0</v>
      </c>
      <c r="EI866" s="3" t="s">
        <v>3</v>
      </c>
      <c r="EJ866" s="3">
        <v>1</v>
      </c>
      <c r="EK866" s="3">
        <v>400005</v>
      </c>
      <c r="EL866" s="3" t="s">
        <v>456</v>
      </c>
      <c r="EM866" s="3" t="s">
        <v>457</v>
      </c>
      <c r="EN866" s="3"/>
      <c r="EO866" s="3" t="s">
        <v>3</v>
      </c>
      <c r="EP866" s="3"/>
      <c r="EQ866" s="3">
        <v>16</v>
      </c>
      <c r="ER866" s="3">
        <v>0</v>
      </c>
      <c r="ES866" s="3">
        <v>21.540000000000003</v>
      </c>
      <c r="ET866" s="3">
        <v>0</v>
      </c>
      <c r="EU866" s="3">
        <v>0</v>
      </c>
      <c r="EV866" s="3">
        <v>0</v>
      </c>
      <c r="EW866" s="3">
        <v>0</v>
      </c>
      <c r="EX866" s="3">
        <v>0</v>
      </c>
      <c r="EY866" s="3">
        <v>0</v>
      </c>
      <c r="EZ866" s="3"/>
      <c r="FA866" s="3"/>
      <c r="FB866" s="3"/>
      <c r="FC866" s="3"/>
      <c r="FD866" s="3"/>
      <c r="FE866" s="3"/>
      <c r="FF866" s="3"/>
      <c r="FG866" s="3"/>
      <c r="FH866" s="3"/>
      <c r="FI866" s="3"/>
      <c r="FJ866" s="3"/>
      <c r="FK866" s="3"/>
      <c r="FL866" s="3"/>
      <c r="FM866" s="3"/>
      <c r="FN866" s="3"/>
      <c r="FO866" s="3"/>
      <c r="FP866" s="3"/>
      <c r="FQ866" s="3">
        <v>0</v>
      </c>
      <c r="FR866" s="3">
        <v>0</v>
      </c>
      <c r="FS866" s="3">
        <v>0</v>
      </c>
      <c r="FT866" s="3"/>
      <c r="FU866" s="3"/>
      <c r="FV866" s="3"/>
      <c r="FW866" s="3"/>
      <c r="FX866" s="3">
        <v>0</v>
      </c>
      <c r="FY866" s="3">
        <v>0</v>
      </c>
      <c r="FZ866" s="3"/>
      <c r="GA866" s="3" t="s">
        <v>1048</v>
      </c>
      <c r="GB866" s="3"/>
      <c r="GC866" s="3"/>
      <c r="GD866" s="3">
        <v>1</v>
      </c>
      <c r="GE866" s="3"/>
      <c r="GF866" s="3">
        <v>-84873304</v>
      </c>
      <c r="GG866" s="3">
        <v>2</v>
      </c>
      <c r="GH866" s="3">
        <v>4</v>
      </c>
      <c r="GI866" s="3">
        <v>-2</v>
      </c>
      <c r="GJ866" s="3">
        <v>0</v>
      </c>
      <c r="GK866" s="3">
        <v>0</v>
      </c>
      <c r="GL866" s="3">
        <f t="shared" si="1048"/>
        <v>0</v>
      </c>
      <c r="GM866" s="3">
        <f t="shared" si="1049"/>
        <v>2067.84</v>
      </c>
      <c r="GN866" s="3">
        <f t="shared" si="1050"/>
        <v>0</v>
      </c>
      <c r="GO866" s="3">
        <f t="shared" si="1051"/>
        <v>2067.84</v>
      </c>
      <c r="GP866" s="3">
        <f t="shared" si="1052"/>
        <v>0</v>
      </c>
      <c r="GQ866" s="3"/>
      <c r="GR866" s="3">
        <v>1</v>
      </c>
      <c r="GS866" s="3">
        <v>2</v>
      </c>
      <c r="GT866" s="3">
        <v>0</v>
      </c>
      <c r="GU866" s="3" t="s">
        <v>3</v>
      </c>
      <c r="GV866" s="3">
        <f t="shared" si="1053"/>
        <v>0</v>
      </c>
      <c r="GW866" s="3">
        <v>1</v>
      </c>
      <c r="GX866" s="3">
        <f t="shared" si="1054"/>
        <v>0</v>
      </c>
      <c r="GY866" s="3"/>
      <c r="GZ866" s="3"/>
      <c r="HA866" s="3">
        <v>0</v>
      </c>
      <c r="HB866" s="3">
        <v>0</v>
      </c>
      <c r="HC866" s="3">
        <f t="shared" si="1055"/>
        <v>0</v>
      </c>
      <c r="HD866" s="3"/>
      <c r="HE866" s="3" t="s">
        <v>459</v>
      </c>
      <c r="HF866" s="3" t="s">
        <v>37</v>
      </c>
      <c r="HG866" s="3"/>
      <c r="HH866" s="3"/>
      <c r="HI866" s="3"/>
      <c r="HJ866" s="3"/>
      <c r="HK866" s="3"/>
      <c r="HL866" s="3"/>
      <c r="HM866" s="3" t="s">
        <v>3</v>
      </c>
      <c r="HN866" s="3" t="s">
        <v>3</v>
      </c>
      <c r="HO866" s="3" t="s">
        <v>3</v>
      </c>
      <c r="HP866" s="3" t="s">
        <v>3</v>
      </c>
      <c r="HQ866" s="3" t="s">
        <v>3</v>
      </c>
      <c r="HR866" s="3"/>
      <c r="HS866" s="3">
        <v>0</v>
      </c>
      <c r="HT866" s="3"/>
      <c r="HU866" s="3"/>
      <c r="HV866" s="3"/>
      <c r="HW866" s="3"/>
      <c r="HX866" s="3"/>
      <c r="HY866" s="3"/>
      <c r="HZ866" s="3"/>
      <c r="IA866" s="3"/>
      <c r="IB866" s="3"/>
      <c r="IC866" s="3"/>
      <c r="ID866" s="3"/>
      <c r="IE866" s="3"/>
      <c r="IF866" s="3"/>
      <c r="IG866" s="3"/>
      <c r="IH866" s="3"/>
      <c r="II866" s="3"/>
      <c r="IJ866" s="3"/>
      <c r="IK866" s="3">
        <v>0</v>
      </c>
      <c r="IL866" s="3"/>
      <c r="IM866" s="3"/>
      <c r="IN866" s="3"/>
      <c r="IO866" s="3"/>
      <c r="IP866" s="3"/>
      <c r="IQ866" s="3"/>
      <c r="IR866" s="3"/>
      <c r="IS866" s="3"/>
      <c r="IT866" s="3"/>
      <c r="IU866" s="3"/>
    </row>
    <row r="867" spans="1:255" x14ac:dyDescent="0.25">
      <c r="A867" s="4">
        <v>17</v>
      </c>
      <c r="B867" s="4">
        <v>1</v>
      </c>
      <c r="C867" s="4"/>
      <c r="D867" s="4"/>
      <c r="E867" s="4" t="s">
        <v>1102</v>
      </c>
      <c r="F867" s="4" t="s">
        <v>1046</v>
      </c>
      <c r="G867" s="4" t="s">
        <v>1047</v>
      </c>
      <c r="H867" s="4" t="s">
        <v>227</v>
      </c>
      <c r="I867" s="4">
        <v>96</v>
      </c>
      <c r="J867" s="4">
        <v>0</v>
      </c>
      <c r="K867" s="4">
        <v>96</v>
      </c>
      <c r="L867" s="4"/>
      <c r="M867" s="4"/>
      <c r="N867" s="4"/>
      <c r="O867" s="4">
        <f t="shared" si="1031"/>
        <v>20347.55</v>
      </c>
      <c r="P867" s="4">
        <f t="shared" si="1032"/>
        <v>20347.55</v>
      </c>
      <c r="Q867" s="4">
        <f t="shared" si="1074"/>
        <v>0</v>
      </c>
      <c r="R867" s="4">
        <f t="shared" si="1075"/>
        <v>0</v>
      </c>
      <c r="S867" s="4">
        <f t="shared" si="1033"/>
        <v>0</v>
      </c>
      <c r="T867" s="4">
        <f t="shared" si="1034"/>
        <v>0</v>
      </c>
      <c r="U867" s="4">
        <f t="shared" si="1035"/>
        <v>0</v>
      </c>
      <c r="V867" s="4">
        <f t="shared" si="1036"/>
        <v>0</v>
      </c>
      <c r="W867" s="4">
        <f t="shared" si="1037"/>
        <v>0</v>
      </c>
      <c r="X867" s="4">
        <f t="shared" si="1076"/>
        <v>0</v>
      </c>
      <c r="Y867" s="4">
        <f t="shared" si="1077"/>
        <v>0</v>
      </c>
      <c r="Z867" s="4"/>
      <c r="AA867" s="4">
        <v>55890823</v>
      </c>
      <c r="AB867" s="4">
        <f t="shared" si="1038"/>
        <v>21.54</v>
      </c>
      <c r="AC867" s="4">
        <f t="shared" si="1078"/>
        <v>21.54</v>
      </c>
      <c r="AD867" s="4">
        <f t="shared" si="1079"/>
        <v>0</v>
      </c>
      <c r="AE867" s="4">
        <f t="shared" si="1080"/>
        <v>0</v>
      </c>
      <c r="AF867" s="4">
        <f t="shared" si="1081"/>
        <v>0</v>
      </c>
      <c r="AG867" s="4">
        <f t="shared" si="1039"/>
        <v>0</v>
      </c>
      <c r="AH867" s="4">
        <f t="shared" si="1082"/>
        <v>0</v>
      </c>
      <c r="AI867" s="4">
        <f t="shared" si="1083"/>
        <v>0</v>
      </c>
      <c r="AJ867" s="4">
        <f t="shared" si="1040"/>
        <v>0</v>
      </c>
      <c r="AK867" s="4">
        <v>21.540000000000003</v>
      </c>
      <c r="AL867" s="4">
        <v>21.540000000000003</v>
      </c>
      <c r="AM867" s="4">
        <v>0</v>
      </c>
      <c r="AN867" s="4">
        <v>0</v>
      </c>
      <c r="AO867" s="4">
        <v>0</v>
      </c>
      <c r="AP867" s="4">
        <v>0</v>
      </c>
      <c r="AQ867" s="4">
        <v>0</v>
      </c>
      <c r="AR867" s="4">
        <v>0</v>
      </c>
      <c r="AS867" s="4">
        <v>0</v>
      </c>
      <c r="AT867" s="4">
        <v>0</v>
      </c>
      <c r="AU867" s="4">
        <v>0</v>
      </c>
      <c r="AV867" s="4">
        <v>1</v>
      </c>
      <c r="AW867" s="4">
        <v>1</v>
      </c>
      <c r="AX867" s="4"/>
      <c r="AY867" s="4"/>
      <c r="AZ867" s="4">
        <v>1</v>
      </c>
      <c r="BA867" s="4">
        <v>1</v>
      </c>
      <c r="BB867" s="4">
        <v>1</v>
      </c>
      <c r="BC867" s="4">
        <v>9.84</v>
      </c>
      <c r="BD867" s="4" t="s">
        <v>3</v>
      </c>
      <c r="BE867" s="4" t="s">
        <v>3</v>
      </c>
      <c r="BF867" s="4" t="s">
        <v>3</v>
      </c>
      <c r="BG867" s="4" t="s">
        <v>3</v>
      </c>
      <c r="BH867" s="4">
        <v>3</v>
      </c>
      <c r="BI867" s="4">
        <v>2</v>
      </c>
      <c r="BJ867" s="4" t="s">
        <v>1046</v>
      </c>
      <c r="BK867" s="4"/>
      <c r="BL867" s="4"/>
      <c r="BM867" s="4">
        <v>400005</v>
      </c>
      <c r="BN867" s="4">
        <v>0</v>
      </c>
      <c r="BO867" s="4" t="s">
        <v>3</v>
      </c>
      <c r="BP867" s="4">
        <v>0</v>
      </c>
      <c r="BQ867" s="4">
        <v>213</v>
      </c>
      <c r="BR867" s="4">
        <v>0</v>
      </c>
      <c r="BS867" s="4">
        <v>1</v>
      </c>
      <c r="BT867" s="4">
        <v>1</v>
      </c>
      <c r="BU867" s="4">
        <v>1</v>
      </c>
      <c r="BV867" s="4">
        <v>1</v>
      </c>
      <c r="BW867" s="4">
        <v>1</v>
      </c>
      <c r="BX867" s="4">
        <v>1</v>
      </c>
      <c r="BY867" s="4" t="s">
        <v>3</v>
      </c>
      <c r="BZ867" s="4">
        <v>0</v>
      </c>
      <c r="CA867" s="4">
        <v>0</v>
      </c>
      <c r="CB867" s="4" t="s">
        <v>3</v>
      </c>
      <c r="CC867" s="4"/>
      <c r="CD867" s="4"/>
      <c r="CE867" s="4">
        <v>1566</v>
      </c>
      <c r="CF867" s="4">
        <v>0</v>
      </c>
      <c r="CG867" s="4">
        <v>0</v>
      </c>
      <c r="CH867" s="4"/>
      <c r="CI867" s="4"/>
      <c r="CJ867" s="4"/>
      <c r="CK867" s="4"/>
      <c r="CL867" s="4"/>
      <c r="CM867" s="4">
        <v>0</v>
      </c>
      <c r="CN867" s="4" t="s">
        <v>3</v>
      </c>
      <c r="CO867" s="4">
        <v>0</v>
      </c>
      <c r="CP867" s="4">
        <f t="shared" si="1041"/>
        <v>20347.55</v>
      </c>
      <c r="CQ867" s="4">
        <f t="shared" si="1042"/>
        <v>211.95</v>
      </c>
      <c r="CR867" s="4">
        <f t="shared" si="1084"/>
        <v>0</v>
      </c>
      <c r="CS867" s="4">
        <f t="shared" si="1085"/>
        <v>0</v>
      </c>
      <c r="CT867" s="4">
        <f t="shared" si="1043"/>
        <v>0</v>
      </c>
      <c r="CU867" s="4">
        <f t="shared" si="1044"/>
        <v>0</v>
      </c>
      <c r="CV867" s="4">
        <f t="shared" si="1045"/>
        <v>0</v>
      </c>
      <c r="CW867" s="4">
        <f t="shared" si="1046"/>
        <v>0</v>
      </c>
      <c r="CX867" s="4">
        <f t="shared" si="1047"/>
        <v>0</v>
      </c>
      <c r="CY867" s="4">
        <f t="shared" si="1086"/>
        <v>0</v>
      </c>
      <c r="CZ867" s="4">
        <f t="shared" si="1087"/>
        <v>0</v>
      </c>
      <c r="DA867" s="4"/>
      <c r="DB867" s="4"/>
      <c r="DC867" s="4" t="s">
        <v>3</v>
      </c>
      <c r="DD867" s="4" t="s">
        <v>3</v>
      </c>
      <c r="DE867" s="4" t="s">
        <v>3</v>
      </c>
      <c r="DF867" s="4" t="s">
        <v>3</v>
      </c>
      <c r="DG867" s="4" t="s">
        <v>3</v>
      </c>
      <c r="DH867" s="4" t="s">
        <v>3</v>
      </c>
      <c r="DI867" s="4" t="s">
        <v>3</v>
      </c>
      <c r="DJ867" s="4" t="s">
        <v>3</v>
      </c>
      <c r="DK867" s="4" t="s">
        <v>3</v>
      </c>
      <c r="DL867" s="4" t="s">
        <v>3</v>
      </c>
      <c r="DM867" s="4" t="s">
        <v>3</v>
      </c>
      <c r="DN867" s="4">
        <v>0</v>
      </c>
      <c r="DO867" s="4">
        <v>0</v>
      </c>
      <c r="DP867" s="4">
        <v>1</v>
      </c>
      <c r="DQ867" s="4">
        <v>1</v>
      </c>
      <c r="DR867" s="4"/>
      <c r="DS867" s="4"/>
      <c r="DT867" s="4"/>
      <c r="DU867" s="4">
        <v>1013</v>
      </c>
      <c r="DV867" s="4" t="s">
        <v>227</v>
      </c>
      <c r="DW867" s="4" t="s">
        <v>227</v>
      </c>
      <c r="DX867" s="4">
        <v>1</v>
      </c>
      <c r="DY867" s="4"/>
      <c r="DZ867" s="4" t="s">
        <v>3</v>
      </c>
      <c r="EA867" s="4" t="s">
        <v>3</v>
      </c>
      <c r="EB867" s="4" t="s">
        <v>3</v>
      </c>
      <c r="EC867" s="4" t="s">
        <v>3</v>
      </c>
      <c r="ED867" s="4"/>
      <c r="EE867" s="4">
        <v>57042888</v>
      </c>
      <c r="EF867" s="4">
        <v>213</v>
      </c>
      <c r="EG867" s="4" t="s">
        <v>456</v>
      </c>
      <c r="EH867" s="4">
        <v>0</v>
      </c>
      <c r="EI867" s="4" t="s">
        <v>3</v>
      </c>
      <c r="EJ867" s="4">
        <v>1</v>
      </c>
      <c r="EK867" s="4">
        <v>400005</v>
      </c>
      <c r="EL867" s="4" t="s">
        <v>456</v>
      </c>
      <c r="EM867" s="4" t="s">
        <v>457</v>
      </c>
      <c r="EN867" s="4"/>
      <c r="EO867" s="4" t="s">
        <v>3</v>
      </c>
      <c r="EP867" s="4"/>
      <c r="EQ867" s="4">
        <v>16</v>
      </c>
      <c r="ER867" s="4">
        <v>0</v>
      </c>
      <c r="ES867" s="4">
        <v>21.540000000000003</v>
      </c>
      <c r="ET867" s="4">
        <v>0</v>
      </c>
      <c r="EU867" s="4">
        <v>0</v>
      </c>
      <c r="EV867" s="4">
        <v>0</v>
      </c>
      <c r="EW867" s="4">
        <v>0</v>
      </c>
      <c r="EX867" s="4">
        <v>0</v>
      </c>
      <c r="EY867" s="4">
        <v>0</v>
      </c>
      <c r="EZ867" s="4">
        <v>5</v>
      </c>
      <c r="FA867" s="4"/>
      <c r="FB867" s="4"/>
      <c r="FC867" s="4">
        <v>1</v>
      </c>
      <c r="FD867" s="4">
        <v>18</v>
      </c>
      <c r="FE867" s="4"/>
      <c r="FF867" s="4">
        <v>253.55</v>
      </c>
      <c r="FG867" s="4"/>
      <c r="FH867" s="4"/>
      <c r="FI867" s="4"/>
      <c r="FJ867" s="4"/>
      <c r="FK867" s="4"/>
      <c r="FL867" s="4"/>
      <c r="FM867" s="4"/>
      <c r="FN867" s="4"/>
      <c r="FO867" s="4"/>
      <c r="FP867" s="4"/>
      <c r="FQ867" s="4">
        <v>0</v>
      </c>
      <c r="FR867" s="4">
        <v>0</v>
      </c>
      <c r="FS867" s="4">
        <v>0</v>
      </c>
      <c r="FT867" s="4"/>
      <c r="FU867" s="4"/>
      <c r="FV867" s="4"/>
      <c r="FW867" s="4"/>
      <c r="FX867" s="4">
        <v>0</v>
      </c>
      <c r="FY867" s="4">
        <v>0</v>
      </c>
      <c r="FZ867" s="4"/>
      <c r="GA867" s="4" t="s">
        <v>1048</v>
      </c>
      <c r="GB867" s="4"/>
      <c r="GC867" s="4"/>
      <c r="GD867" s="4">
        <v>1</v>
      </c>
      <c r="GE867" s="4"/>
      <c r="GF867" s="4">
        <v>-84873304</v>
      </c>
      <c r="GG867" s="4">
        <v>2</v>
      </c>
      <c r="GH867" s="4">
        <v>3</v>
      </c>
      <c r="GI867" s="4">
        <v>5</v>
      </c>
      <c r="GJ867" s="4">
        <v>0</v>
      </c>
      <c r="GK867" s="4">
        <v>0</v>
      </c>
      <c r="GL867" s="4">
        <f t="shared" si="1048"/>
        <v>0</v>
      </c>
      <c r="GM867" s="4">
        <f t="shared" si="1049"/>
        <v>20347.55</v>
      </c>
      <c r="GN867" s="4">
        <f t="shared" si="1050"/>
        <v>0</v>
      </c>
      <c r="GO867" s="4">
        <f t="shared" si="1051"/>
        <v>20347.55</v>
      </c>
      <c r="GP867" s="4">
        <f t="shared" si="1052"/>
        <v>0</v>
      </c>
      <c r="GQ867" s="4"/>
      <c r="GR867" s="4">
        <v>1</v>
      </c>
      <c r="GS867" s="4">
        <v>1</v>
      </c>
      <c r="GT867" s="4">
        <v>0</v>
      </c>
      <c r="GU867" s="4" t="s">
        <v>3</v>
      </c>
      <c r="GV867" s="4">
        <f t="shared" si="1053"/>
        <v>0</v>
      </c>
      <c r="GW867" s="4">
        <v>1</v>
      </c>
      <c r="GX867" s="4">
        <f t="shared" si="1054"/>
        <v>0</v>
      </c>
      <c r="GY867" s="4"/>
      <c r="GZ867" s="4"/>
      <c r="HA867" s="4">
        <v>0</v>
      </c>
      <c r="HB867" s="4">
        <v>0</v>
      </c>
      <c r="HC867" s="4">
        <f t="shared" si="1055"/>
        <v>0</v>
      </c>
      <c r="HD867" s="4"/>
      <c r="HE867" s="4" t="s">
        <v>459</v>
      </c>
      <c r="HF867" s="4" t="s">
        <v>37</v>
      </c>
      <c r="HG867" s="4"/>
      <c r="HH867" s="4"/>
      <c r="HI867" s="4"/>
      <c r="HJ867" s="4"/>
      <c r="HK867" s="4"/>
      <c r="HL867" s="4"/>
      <c r="HM867" s="4" t="s">
        <v>3</v>
      </c>
      <c r="HN867" s="4" t="s">
        <v>3</v>
      </c>
      <c r="HO867" s="4" t="s">
        <v>3</v>
      </c>
      <c r="HP867" s="4" t="s">
        <v>3</v>
      </c>
      <c r="HQ867" s="4" t="s">
        <v>3</v>
      </c>
      <c r="HR867" s="4"/>
      <c r="HS867" s="4">
        <v>0</v>
      </c>
      <c r="HT867" s="4"/>
      <c r="HU867" s="4"/>
      <c r="HV867" s="4"/>
      <c r="HW867" s="4"/>
      <c r="HX867" s="4"/>
      <c r="HY867" s="4"/>
      <c r="HZ867" s="4"/>
      <c r="IA867" s="4"/>
      <c r="IB867" s="4"/>
      <c r="IC867" s="4"/>
      <c r="ID867" s="4"/>
      <c r="IE867" s="4"/>
      <c r="IF867" s="4"/>
      <c r="IG867" s="4"/>
      <c r="IH867" s="4"/>
      <c r="II867" s="4"/>
      <c r="IJ867" s="4"/>
      <c r="IK867" s="4">
        <v>0</v>
      </c>
      <c r="IL867" s="4"/>
      <c r="IM867" s="4"/>
      <c r="IN867" s="4"/>
      <c r="IO867" s="4"/>
      <c r="IP867" s="4"/>
      <c r="IQ867" s="4"/>
      <c r="IR867" s="4"/>
      <c r="IS867" s="4"/>
      <c r="IT867" s="4"/>
      <c r="IU867" s="4"/>
    </row>
    <row r="868" spans="1:255" x14ac:dyDescent="0.25">
      <c r="A868" s="3">
        <v>17</v>
      </c>
      <c r="B868" s="3">
        <v>1</v>
      </c>
      <c r="C868" s="3"/>
      <c r="D868" s="3"/>
      <c r="E868" s="3" t="s">
        <v>1103</v>
      </c>
      <c r="F868" s="3" t="s">
        <v>1050</v>
      </c>
      <c r="G868" s="3" t="s">
        <v>1051</v>
      </c>
      <c r="H868" s="3" t="s">
        <v>227</v>
      </c>
      <c r="I868" s="3">
        <v>192</v>
      </c>
      <c r="J868" s="3">
        <v>0</v>
      </c>
      <c r="K868" s="3">
        <v>192</v>
      </c>
      <c r="L868" s="3"/>
      <c r="M868" s="3"/>
      <c r="N868" s="3"/>
      <c r="O868" s="3">
        <f t="shared" si="1031"/>
        <v>69.12</v>
      </c>
      <c r="P868" s="3">
        <f t="shared" si="1032"/>
        <v>69.12</v>
      </c>
      <c r="Q868" s="3">
        <f t="shared" si="1074"/>
        <v>0</v>
      </c>
      <c r="R868" s="3">
        <f t="shared" si="1075"/>
        <v>0</v>
      </c>
      <c r="S868" s="3">
        <f t="shared" si="1033"/>
        <v>0</v>
      </c>
      <c r="T868" s="3">
        <f t="shared" si="1034"/>
        <v>0</v>
      </c>
      <c r="U868" s="3">
        <f t="shared" si="1035"/>
        <v>0</v>
      </c>
      <c r="V868" s="3">
        <f t="shared" si="1036"/>
        <v>0</v>
      </c>
      <c r="W868" s="3">
        <f t="shared" si="1037"/>
        <v>0</v>
      </c>
      <c r="X868" s="3">
        <f t="shared" si="1076"/>
        <v>0</v>
      </c>
      <c r="Y868" s="3">
        <f t="shared" si="1077"/>
        <v>0</v>
      </c>
      <c r="Z868" s="3"/>
      <c r="AA868" s="3">
        <v>54971259</v>
      </c>
      <c r="AB868" s="3">
        <f t="shared" si="1038"/>
        <v>0.36</v>
      </c>
      <c r="AC868" s="3">
        <f t="shared" si="1078"/>
        <v>0.36</v>
      </c>
      <c r="AD868" s="3">
        <f t="shared" si="1079"/>
        <v>0</v>
      </c>
      <c r="AE868" s="3">
        <f t="shared" si="1080"/>
        <v>0</v>
      </c>
      <c r="AF868" s="3">
        <f t="shared" si="1081"/>
        <v>0</v>
      </c>
      <c r="AG868" s="3">
        <f t="shared" si="1039"/>
        <v>0</v>
      </c>
      <c r="AH868" s="3">
        <f t="shared" si="1082"/>
        <v>0</v>
      </c>
      <c r="AI868" s="3">
        <f t="shared" si="1083"/>
        <v>0</v>
      </c>
      <c r="AJ868" s="3">
        <f t="shared" si="1040"/>
        <v>0</v>
      </c>
      <c r="AK868" s="3">
        <v>0.36</v>
      </c>
      <c r="AL868" s="3">
        <v>0.36</v>
      </c>
      <c r="AM868" s="3">
        <v>0</v>
      </c>
      <c r="AN868" s="3">
        <v>0</v>
      </c>
      <c r="AO868" s="3">
        <v>0</v>
      </c>
      <c r="AP868" s="3">
        <v>0</v>
      </c>
      <c r="AQ868" s="3">
        <v>0</v>
      </c>
      <c r="AR868" s="3">
        <v>0</v>
      </c>
      <c r="AS868" s="3">
        <v>0</v>
      </c>
      <c r="AT868" s="3">
        <v>0</v>
      </c>
      <c r="AU868" s="3">
        <v>0</v>
      </c>
      <c r="AV868" s="3">
        <v>1</v>
      </c>
      <c r="AW868" s="3">
        <v>1</v>
      </c>
      <c r="AX868" s="3"/>
      <c r="AY868" s="3"/>
      <c r="AZ868" s="3">
        <v>1</v>
      </c>
      <c r="BA868" s="3">
        <v>1</v>
      </c>
      <c r="BB868" s="3">
        <v>1</v>
      </c>
      <c r="BC868" s="3">
        <v>1</v>
      </c>
      <c r="BD868" s="3" t="s">
        <v>3</v>
      </c>
      <c r="BE868" s="3" t="s">
        <v>3</v>
      </c>
      <c r="BF868" s="3" t="s">
        <v>3</v>
      </c>
      <c r="BG868" s="3" t="s">
        <v>3</v>
      </c>
      <c r="BH868" s="3">
        <v>3</v>
      </c>
      <c r="BI868" s="3">
        <v>2</v>
      </c>
      <c r="BJ868" s="3" t="s">
        <v>1050</v>
      </c>
      <c r="BK868" s="3"/>
      <c r="BL868" s="3"/>
      <c r="BM868" s="3">
        <v>400005</v>
      </c>
      <c r="BN868" s="3">
        <v>0</v>
      </c>
      <c r="BO868" s="3" t="s">
        <v>3</v>
      </c>
      <c r="BP868" s="3">
        <v>0</v>
      </c>
      <c r="BQ868" s="3">
        <v>213</v>
      </c>
      <c r="BR868" s="3">
        <v>0</v>
      </c>
      <c r="BS868" s="3">
        <v>1</v>
      </c>
      <c r="BT868" s="3">
        <v>1</v>
      </c>
      <c r="BU868" s="3">
        <v>1</v>
      </c>
      <c r="BV868" s="3">
        <v>1</v>
      </c>
      <c r="BW868" s="3">
        <v>1</v>
      </c>
      <c r="BX868" s="3">
        <v>1</v>
      </c>
      <c r="BY868" s="3" t="s">
        <v>3</v>
      </c>
      <c r="BZ868" s="3">
        <v>0</v>
      </c>
      <c r="CA868" s="3">
        <v>0</v>
      </c>
      <c r="CB868" s="3" t="s">
        <v>3</v>
      </c>
      <c r="CC868" s="3"/>
      <c r="CD868" s="3"/>
      <c r="CE868" s="3">
        <v>1566</v>
      </c>
      <c r="CF868" s="3">
        <v>0</v>
      </c>
      <c r="CG868" s="3">
        <v>0</v>
      </c>
      <c r="CH868" s="3"/>
      <c r="CI868" s="3"/>
      <c r="CJ868" s="3"/>
      <c r="CK868" s="3"/>
      <c r="CL868" s="3"/>
      <c r="CM868" s="3">
        <v>0</v>
      </c>
      <c r="CN868" s="3" t="s">
        <v>3</v>
      </c>
      <c r="CO868" s="3">
        <v>0</v>
      </c>
      <c r="CP868" s="3">
        <f t="shared" si="1041"/>
        <v>69.12</v>
      </c>
      <c r="CQ868" s="3">
        <f t="shared" si="1042"/>
        <v>0.36</v>
      </c>
      <c r="CR868" s="3">
        <f t="shared" si="1084"/>
        <v>0</v>
      </c>
      <c r="CS868" s="3">
        <f t="shared" si="1085"/>
        <v>0</v>
      </c>
      <c r="CT868" s="3">
        <f t="shared" si="1043"/>
        <v>0</v>
      </c>
      <c r="CU868" s="3">
        <f t="shared" si="1044"/>
        <v>0</v>
      </c>
      <c r="CV868" s="3">
        <f t="shared" si="1045"/>
        <v>0</v>
      </c>
      <c r="CW868" s="3">
        <f t="shared" si="1046"/>
        <v>0</v>
      </c>
      <c r="CX868" s="3">
        <f t="shared" si="1047"/>
        <v>0</v>
      </c>
      <c r="CY868" s="3">
        <f t="shared" si="1086"/>
        <v>0</v>
      </c>
      <c r="CZ868" s="3">
        <f t="shared" si="1087"/>
        <v>0</v>
      </c>
      <c r="DA868" s="3"/>
      <c r="DB868" s="3"/>
      <c r="DC868" s="3" t="s">
        <v>3</v>
      </c>
      <c r="DD868" s="3" t="s">
        <v>3</v>
      </c>
      <c r="DE868" s="3" t="s">
        <v>3</v>
      </c>
      <c r="DF868" s="3" t="s">
        <v>3</v>
      </c>
      <c r="DG868" s="3" t="s">
        <v>3</v>
      </c>
      <c r="DH868" s="3" t="s">
        <v>3</v>
      </c>
      <c r="DI868" s="3" t="s">
        <v>3</v>
      </c>
      <c r="DJ868" s="3" t="s">
        <v>3</v>
      </c>
      <c r="DK868" s="3" t="s">
        <v>3</v>
      </c>
      <c r="DL868" s="3" t="s">
        <v>3</v>
      </c>
      <c r="DM868" s="3" t="s">
        <v>3</v>
      </c>
      <c r="DN868" s="3">
        <v>0</v>
      </c>
      <c r="DO868" s="3">
        <v>0</v>
      </c>
      <c r="DP868" s="3">
        <v>1</v>
      </c>
      <c r="DQ868" s="3">
        <v>1</v>
      </c>
      <c r="DR868" s="3"/>
      <c r="DS868" s="3"/>
      <c r="DT868" s="3"/>
      <c r="DU868" s="3">
        <v>1013</v>
      </c>
      <c r="DV868" s="3" t="s">
        <v>227</v>
      </c>
      <c r="DW868" s="3" t="s">
        <v>227</v>
      </c>
      <c r="DX868" s="3">
        <v>1</v>
      </c>
      <c r="DY868" s="3"/>
      <c r="DZ868" s="3" t="s">
        <v>3</v>
      </c>
      <c r="EA868" s="3" t="s">
        <v>3</v>
      </c>
      <c r="EB868" s="3" t="s">
        <v>3</v>
      </c>
      <c r="EC868" s="3" t="s">
        <v>3</v>
      </c>
      <c r="ED868" s="3"/>
      <c r="EE868" s="3">
        <v>57042888</v>
      </c>
      <c r="EF868" s="3">
        <v>213</v>
      </c>
      <c r="EG868" s="3" t="s">
        <v>456</v>
      </c>
      <c r="EH868" s="3">
        <v>0</v>
      </c>
      <c r="EI868" s="3" t="s">
        <v>3</v>
      </c>
      <c r="EJ868" s="3">
        <v>1</v>
      </c>
      <c r="EK868" s="3">
        <v>400005</v>
      </c>
      <c r="EL868" s="3" t="s">
        <v>456</v>
      </c>
      <c r="EM868" s="3" t="s">
        <v>457</v>
      </c>
      <c r="EN868" s="3"/>
      <c r="EO868" s="3" t="s">
        <v>3</v>
      </c>
      <c r="EP868" s="3"/>
      <c r="EQ868" s="3">
        <v>16</v>
      </c>
      <c r="ER868" s="3">
        <v>0</v>
      </c>
      <c r="ES868" s="3">
        <v>0.36</v>
      </c>
      <c r="ET868" s="3">
        <v>0</v>
      </c>
      <c r="EU868" s="3">
        <v>0</v>
      </c>
      <c r="EV868" s="3">
        <v>0</v>
      </c>
      <c r="EW868" s="3">
        <v>0</v>
      </c>
      <c r="EX868" s="3">
        <v>0</v>
      </c>
      <c r="EY868" s="3">
        <v>0</v>
      </c>
      <c r="EZ868" s="3"/>
      <c r="FA868" s="3"/>
      <c r="FB868" s="3"/>
      <c r="FC868" s="3"/>
      <c r="FD868" s="3"/>
      <c r="FE868" s="3"/>
      <c r="FF868" s="3"/>
      <c r="FG868" s="3"/>
      <c r="FH868" s="3"/>
      <c r="FI868" s="3"/>
      <c r="FJ868" s="3"/>
      <c r="FK868" s="3"/>
      <c r="FL868" s="3"/>
      <c r="FM868" s="3"/>
      <c r="FN868" s="3"/>
      <c r="FO868" s="3"/>
      <c r="FP868" s="3"/>
      <c r="FQ868" s="3">
        <v>0</v>
      </c>
      <c r="FR868" s="3">
        <v>0</v>
      </c>
      <c r="FS868" s="3">
        <v>0</v>
      </c>
      <c r="FT868" s="3"/>
      <c r="FU868" s="3"/>
      <c r="FV868" s="3"/>
      <c r="FW868" s="3"/>
      <c r="FX868" s="3">
        <v>0</v>
      </c>
      <c r="FY868" s="3">
        <v>0</v>
      </c>
      <c r="FZ868" s="3"/>
      <c r="GA868" s="3" t="s">
        <v>1052</v>
      </c>
      <c r="GB868" s="3"/>
      <c r="GC868" s="3"/>
      <c r="GD868" s="3">
        <v>1</v>
      </c>
      <c r="GE868" s="3"/>
      <c r="GF868" s="3">
        <v>-1531560934</v>
      </c>
      <c r="GG868" s="3">
        <v>2</v>
      </c>
      <c r="GH868" s="3">
        <v>4</v>
      </c>
      <c r="GI868" s="3">
        <v>-2</v>
      </c>
      <c r="GJ868" s="3">
        <v>0</v>
      </c>
      <c r="GK868" s="3">
        <v>0</v>
      </c>
      <c r="GL868" s="3">
        <f t="shared" si="1048"/>
        <v>0</v>
      </c>
      <c r="GM868" s="3">
        <f t="shared" si="1049"/>
        <v>69.12</v>
      </c>
      <c r="GN868" s="3">
        <f t="shared" si="1050"/>
        <v>0</v>
      </c>
      <c r="GO868" s="3">
        <f t="shared" si="1051"/>
        <v>69.12</v>
      </c>
      <c r="GP868" s="3">
        <f t="shared" si="1052"/>
        <v>0</v>
      </c>
      <c r="GQ868" s="3"/>
      <c r="GR868" s="3">
        <v>1</v>
      </c>
      <c r="GS868" s="3">
        <v>2</v>
      </c>
      <c r="GT868" s="3">
        <v>0</v>
      </c>
      <c r="GU868" s="3" t="s">
        <v>3</v>
      </c>
      <c r="GV868" s="3">
        <f t="shared" si="1053"/>
        <v>0</v>
      </c>
      <c r="GW868" s="3">
        <v>1</v>
      </c>
      <c r="GX868" s="3">
        <f t="shared" si="1054"/>
        <v>0</v>
      </c>
      <c r="GY868" s="3"/>
      <c r="GZ868" s="3"/>
      <c r="HA868" s="3">
        <v>0</v>
      </c>
      <c r="HB868" s="3">
        <v>0</v>
      </c>
      <c r="HC868" s="3">
        <f t="shared" si="1055"/>
        <v>0</v>
      </c>
      <c r="HD868" s="3"/>
      <c r="HE868" s="3" t="s">
        <v>459</v>
      </c>
      <c r="HF868" s="3" t="s">
        <v>37</v>
      </c>
      <c r="HG868" s="3"/>
      <c r="HH868" s="3"/>
      <c r="HI868" s="3"/>
      <c r="HJ868" s="3"/>
      <c r="HK868" s="3"/>
      <c r="HL868" s="3"/>
      <c r="HM868" s="3" t="s">
        <v>3</v>
      </c>
      <c r="HN868" s="3" t="s">
        <v>3</v>
      </c>
      <c r="HO868" s="3" t="s">
        <v>3</v>
      </c>
      <c r="HP868" s="3" t="s">
        <v>3</v>
      </c>
      <c r="HQ868" s="3" t="s">
        <v>3</v>
      </c>
      <c r="HR868" s="3"/>
      <c r="HS868" s="3">
        <v>0</v>
      </c>
      <c r="HT868" s="3"/>
      <c r="HU868" s="3"/>
      <c r="HV868" s="3"/>
      <c r="HW868" s="3"/>
      <c r="HX868" s="3"/>
      <c r="HY868" s="3"/>
      <c r="HZ868" s="3"/>
      <c r="IA868" s="3"/>
      <c r="IB868" s="3"/>
      <c r="IC868" s="3"/>
      <c r="ID868" s="3"/>
      <c r="IE868" s="3"/>
      <c r="IF868" s="3"/>
      <c r="IG868" s="3"/>
      <c r="IH868" s="3"/>
      <c r="II868" s="3"/>
      <c r="IJ868" s="3"/>
      <c r="IK868" s="3">
        <v>0</v>
      </c>
      <c r="IL868" s="3"/>
      <c r="IM868" s="3"/>
      <c r="IN868" s="3"/>
      <c r="IO868" s="3"/>
      <c r="IP868" s="3"/>
      <c r="IQ868" s="3"/>
      <c r="IR868" s="3"/>
      <c r="IS868" s="3"/>
      <c r="IT868" s="3"/>
      <c r="IU868" s="3"/>
    </row>
    <row r="869" spans="1:255" x14ac:dyDescent="0.25">
      <c r="A869" s="4">
        <v>17</v>
      </c>
      <c r="B869" s="4">
        <v>1</v>
      </c>
      <c r="C869" s="4"/>
      <c r="D869" s="4"/>
      <c r="E869" s="4" t="s">
        <v>1103</v>
      </c>
      <c r="F869" s="4" t="s">
        <v>1050</v>
      </c>
      <c r="G869" s="4" t="s">
        <v>1051</v>
      </c>
      <c r="H869" s="4" t="s">
        <v>227</v>
      </c>
      <c r="I869" s="4">
        <v>192</v>
      </c>
      <c r="J869" s="4">
        <v>0</v>
      </c>
      <c r="K869" s="4">
        <v>192</v>
      </c>
      <c r="L869" s="4"/>
      <c r="M869" s="4"/>
      <c r="N869" s="4"/>
      <c r="O869" s="4">
        <f t="shared" si="1031"/>
        <v>680.14</v>
      </c>
      <c r="P869" s="4">
        <f t="shared" si="1032"/>
        <v>680.14</v>
      </c>
      <c r="Q869" s="4">
        <f t="shared" si="1074"/>
        <v>0</v>
      </c>
      <c r="R869" s="4">
        <f t="shared" si="1075"/>
        <v>0</v>
      </c>
      <c r="S869" s="4">
        <f t="shared" si="1033"/>
        <v>0</v>
      </c>
      <c r="T869" s="4">
        <f t="shared" si="1034"/>
        <v>0</v>
      </c>
      <c r="U869" s="4">
        <f t="shared" si="1035"/>
        <v>0</v>
      </c>
      <c r="V869" s="4">
        <f t="shared" si="1036"/>
        <v>0</v>
      </c>
      <c r="W869" s="4">
        <f t="shared" si="1037"/>
        <v>0</v>
      </c>
      <c r="X869" s="4">
        <f t="shared" si="1076"/>
        <v>0</v>
      </c>
      <c r="Y869" s="4">
        <f t="shared" si="1077"/>
        <v>0</v>
      </c>
      <c r="Z869" s="4"/>
      <c r="AA869" s="4">
        <v>55890823</v>
      </c>
      <c r="AB869" s="4">
        <f t="shared" si="1038"/>
        <v>0.36</v>
      </c>
      <c r="AC869" s="4">
        <f t="shared" si="1078"/>
        <v>0.36</v>
      </c>
      <c r="AD869" s="4">
        <f t="shared" si="1079"/>
        <v>0</v>
      </c>
      <c r="AE869" s="4">
        <f t="shared" si="1080"/>
        <v>0</v>
      </c>
      <c r="AF869" s="4">
        <f t="shared" si="1081"/>
        <v>0</v>
      </c>
      <c r="AG869" s="4">
        <f t="shared" si="1039"/>
        <v>0</v>
      </c>
      <c r="AH869" s="4">
        <f t="shared" si="1082"/>
        <v>0</v>
      </c>
      <c r="AI869" s="4">
        <f t="shared" si="1083"/>
        <v>0</v>
      </c>
      <c r="AJ869" s="4">
        <f t="shared" si="1040"/>
        <v>0</v>
      </c>
      <c r="AK869" s="4">
        <v>0.36</v>
      </c>
      <c r="AL869" s="4">
        <v>0.36</v>
      </c>
      <c r="AM869" s="4">
        <v>0</v>
      </c>
      <c r="AN869" s="4">
        <v>0</v>
      </c>
      <c r="AO869" s="4">
        <v>0</v>
      </c>
      <c r="AP869" s="4">
        <v>0</v>
      </c>
      <c r="AQ869" s="4">
        <v>0</v>
      </c>
      <c r="AR869" s="4">
        <v>0</v>
      </c>
      <c r="AS869" s="4">
        <v>0</v>
      </c>
      <c r="AT869" s="4">
        <v>0</v>
      </c>
      <c r="AU869" s="4">
        <v>0</v>
      </c>
      <c r="AV869" s="4">
        <v>1</v>
      </c>
      <c r="AW869" s="4">
        <v>1</v>
      </c>
      <c r="AX869" s="4"/>
      <c r="AY869" s="4"/>
      <c r="AZ869" s="4">
        <v>1</v>
      </c>
      <c r="BA869" s="4">
        <v>1</v>
      </c>
      <c r="BB869" s="4">
        <v>1</v>
      </c>
      <c r="BC869" s="4">
        <v>9.84</v>
      </c>
      <c r="BD869" s="4" t="s">
        <v>3</v>
      </c>
      <c r="BE869" s="4" t="s">
        <v>3</v>
      </c>
      <c r="BF869" s="4" t="s">
        <v>3</v>
      </c>
      <c r="BG869" s="4" t="s">
        <v>3</v>
      </c>
      <c r="BH869" s="4">
        <v>3</v>
      </c>
      <c r="BI869" s="4">
        <v>2</v>
      </c>
      <c r="BJ869" s="4" t="s">
        <v>1050</v>
      </c>
      <c r="BK869" s="4"/>
      <c r="BL869" s="4"/>
      <c r="BM869" s="4">
        <v>400005</v>
      </c>
      <c r="BN869" s="4">
        <v>0</v>
      </c>
      <c r="BO869" s="4" t="s">
        <v>3</v>
      </c>
      <c r="BP869" s="4">
        <v>0</v>
      </c>
      <c r="BQ869" s="4">
        <v>213</v>
      </c>
      <c r="BR869" s="4">
        <v>0</v>
      </c>
      <c r="BS869" s="4">
        <v>1</v>
      </c>
      <c r="BT869" s="4">
        <v>1</v>
      </c>
      <c r="BU869" s="4">
        <v>1</v>
      </c>
      <c r="BV869" s="4">
        <v>1</v>
      </c>
      <c r="BW869" s="4">
        <v>1</v>
      </c>
      <c r="BX869" s="4">
        <v>1</v>
      </c>
      <c r="BY869" s="4" t="s">
        <v>3</v>
      </c>
      <c r="BZ869" s="4">
        <v>0</v>
      </c>
      <c r="CA869" s="4">
        <v>0</v>
      </c>
      <c r="CB869" s="4" t="s">
        <v>3</v>
      </c>
      <c r="CC869" s="4"/>
      <c r="CD869" s="4"/>
      <c r="CE869" s="4">
        <v>1566</v>
      </c>
      <c r="CF869" s="4">
        <v>0</v>
      </c>
      <c r="CG869" s="4">
        <v>0</v>
      </c>
      <c r="CH869" s="4"/>
      <c r="CI869" s="4"/>
      <c r="CJ869" s="4"/>
      <c r="CK869" s="4"/>
      <c r="CL869" s="4"/>
      <c r="CM869" s="4">
        <v>0</v>
      </c>
      <c r="CN869" s="4" t="s">
        <v>3</v>
      </c>
      <c r="CO869" s="4">
        <v>0</v>
      </c>
      <c r="CP869" s="4">
        <f t="shared" si="1041"/>
        <v>680.14</v>
      </c>
      <c r="CQ869" s="4">
        <f t="shared" si="1042"/>
        <v>3.54</v>
      </c>
      <c r="CR869" s="4">
        <f t="shared" si="1084"/>
        <v>0</v>
      </c>
      <c r="CS869" s="4">
        <f t="shared" si="1085"/>
        <v>0</v>
      </c>
      <c r="CT869" s="4">
        <f t="shared" si="1043"/>
        <v>0</v>
      </c>
      <c r="CU869" s="4">
        <f t="shared" si="1044"/>
        <v>0</v>
      </c>
      <c r="CV869" s="4">
        <f t="shared" si="1045"/>
        <v>0</v>
      </c>
      <c r="CW869" s="4">
        <f t="shared" si="1046"/>
        <v>0</v>
      </c>
      <c r="CX869" s="4">
        <f t="shared" si="1047"/>
        <v>0</v>
      </c>
      <c r="CY869" s="4">
        <f t="shared" si="1086"/>
        <v>0</v>
      </c>
      <c r="CZ869" s="4">
        <f t="shared" si="1087"/>
        <v>0</v>
      </c>
      <c r="DA869" s="4"/>
      <c r="DB869" s="4"/>
      <c r="DC869" s="4" t="s">
        <v>3</v>
      </c>
      <c r="DD869" s="4" t="s">
        <v>3</v>
      </c>
      <c r="DE869" s="4" t="s">
        <v>3</v>
      </c>
      <c r="DF869" s="4" t="s">
        <v>3</v>
      </c>
      <c r="DG869" s="4" t="s">
        <v>3</v>
      </c>
      <c r="DH869" s="4" t="s">
        <v>3</v>
      </c>
      <c r="DI869" s="4" t="s">
        <v>3</v>
      </c>
      <c r="DJ869" s="4" t="s">
        <v>3</v>
      </c>
      <c r="DK869" s="4" t="s">
        <v>3</v>
      </c>
      <c r="DL869" s="4" t="s">
        <v>3</v>
      </c>
      <c r="DM869" s="4" t="s">
        <v>3</v>
      </c>
      <c r="DN869" s="4">
        <v>0</v>
      </c>
      <c r="DO869" s="4">
        <v>0</v>
      </c>
      <c r="DP869" s="4">
        <v>1</v>
      </c>
      <c r="DQ869" s="4">
        <v>1</v>
      </c>
      <c r="DR869" s="4"/>
      <c r="DS869" s="4"/>
      <c r="DT869" s="4"/>
      <c r="DU869" s="4">
        <v>1013</v>
      </c>
      <c r="DV869" s="4" t="s">
        <v>227</v>
      </c>
      <c r="DW869" s="4" t="s">
        <v>227</v>
      </c>
      <c r="DX869" s="4">
        <v>1</v>
      </c>
      <c r="DY869" s="4"/>
      <c r="DZ869" s="4" t="s">
        <v>3</v>
      </c>
      <c r="EA869" s="4" t="s">
        <v>3</v>
      </c>
      <c r="EB869" s="4" t="s">
        <v>3</v>
      </c>
      <c r="EC869" s="4" t="s">
        <v>3</v>
      </c>
      <c r="ED869" s="4"/>
      <c r="EE869" s="4">
        <v>57042888</v>
      </c>
      <c r="EF869" s="4">
        <v>213</v>
      </c>
      <c r="EG869" s="4" t="s">
        <v>456</v>
      </c>
      <c r="EH869" s="4">
        <v>0</v>
      </c>
      <c r="EI869" s="4" t="s">
        <v>3</v>
      </c>
      <c r="EJ869" s="4">
        <v>1</v>
      </c>
      <c r="EK869" s="4">
        <v>400005</v>
      </c>
      <c r="EL869" s="4" t="s">
        <v>456</v>
      </c>
      <c r="EM869" s="4" t="s">
        <v>457</v>
      </c>
      <c r="EN869" s="4"/>
      <c r="EO869" s="4" t="s">
        <v>3</v>
      </c>
      <c r="EP869" s="4"/>
      <c r="EQ869" s="4">
        <v>16</v>
      </c>
      <c r="ER869" s="4">
        <v>0</v>
      </c>
      <c r="ES869" s="4">
        <v>0.36</v>
      </c>
      <c r="ET869" s="4">
        <v>0</v>
      </c>
      <c r="EU869" s="4">
        <v>0</v>
      </c>
      <c r="EV869" s="4">
        <v>0</v>
      </c>
      <c r="EW869" s="4">
        <v>0</v>
      </c>
      <c r="EX869" s="4">
        <v>0</v>
      </c>
      <c r="EY869" s="4">
        <v>0</v>
      </c>
      <c r="EZ869" s="4">
        <v>5</v>
      </c>
      <c r="FA869" s="4"/>
      <c r="FB869" s="4"/>
      <c r="FC869" s="4">
        <v>1</v>
      </c>
      <c r="FD869" s="4">
        <v>18</v>
      </c>
      <c r="FE869" s="4"/>
      <c r="FF869" s="4">
        <v>4.21</v>
      </c>
      <c r="FG869" s="4"/>
      <c r="FH869" s="4"/>
      <c r="FI869" s="4"/>
      <c r="FJ869" s="4"/>
      <c r="FK869" s="4"/>
      <c r="FL869" s="4"/>
      <c r="FM869" s="4"/>
      <c r="FN869" s="4"/>
      <c r="FO869" s="4"/>
      <c r="FP869" s="4"/>
      <c r="FQ869" s="4">
        <v>0</v>
      </c>
      <c r="FR869" s="4">
        <v>0</v>
      </c>
      <c r="FS869" s="4">
        <v>0</v>
      </c>
      <c r="FT869" s="4"/>
      <c r="FU869" s="4"/>
      <c r="FV869" s="4"/>
      <c r="FW869" s="4"/>
      <c r="FX869" s="4">
        <v>0</v>
      </c>
      <c r="FY869" s="4">
        <v>0</v>
      </c>
      <c r="FZ869" s="4"/>
      <c r="GA869" s="4" t="s">
        <v>1052</v>
      </c>
      <c r="GB869" s="4"/>
      <c r="GC869" s="4"/>
      <c r="GD869" s="4">
        <v>1</v>
      </c>
      <c r="GE869" s="4"/>
      <c r="GF869" s="4">
        <v>-1531560934</v>
      </c>
      <c r="GG869" s="4">
        <v>2</v>
      </c>
      <c r="GH869" s="4">
        <v>3</v>
      </c>
      <c r="GI869" s="4">
        <v>5</v>
      </c>
      <c r="GJ869" s="4">
        <v>0</v>
      </c>
      <c r="GK869" s="4">
        <v>0</v>
      </c>
      <c r="GL869" s="4">
        <f t="shared" si="1048"/>
        <v>0</v>
      </c>
      <c r="GM869" s="4">
        <f t="shared" si="1049"/>
        <v>680.14</v>
      </c>
      <c r="GN869" s="4">
        <f t="shared" si="1050"/>
        <v>0</v>
      </c>
      <c r="GO869" s="4">
        <f t="shared" si="1051"/>
        <v>680.14</v>
      </c>
      <c r="GP869" s="4">
        <f t="shared" si="1052"/>
        <v>0</v>
      </c>
      <c r="GQ869" s="4"/>
      <c r="GR869" s="4">
        <v>1</v>
      </c>
      <c r="GS869" s="4">
        <v>1</v>
      </c>
      <c r="GT869" s="4">
        <v>0</v>
      </c>
      <c r="GU869" s="4" t="s">
        <v>3</v>
      </c>
      <c r="GV869" s="4">
        <f t="shared" si="1053"/>
        <v>0</v>
      </c>
      <c r="GW869" s="4">
        <v>1</v>
      </c>
      <c r="GX869" s="4">
        <f t="shared" si="1054"/>
        <v>0</v>
      </c>
      <c r="GY869" s="4"/>
      <c r="GZ869" s="4"/>
      <c r="HA869" s="4">
        <v>0</v>
      </c>
      <c r="HB869" s="4">
        <v>0</v>
      </c>
      <c r="HC869" s="4">
        <f t="shared" si="1055"/>
        <v>0</v>
      </c>
      <c r="HD869" s="4"/>
      <c r="HE869" s="4" t="s">
        <v>459</v>
      </c>
      <c r="HF869" s="4" t="s">
        <v>37</v>
      </c>
      <c r="HG869" s="4"/>
      <c r="HH869" s="4"/>
      <c r="HI869" s="4"/>
      <c r="HJ869" s="4"/>
      <c r="HK869" s="4"/>
      <c r="HL869" s="4"/>
      <c r="HM869" s="4" t="s">
        <v>3</v>
      </c>
      <c r="HN869" s="4" t="s">
        <v>3</v>
      </c>
      <c r="HO869" s="4" t="s">
        <v>3</v>
      </c>
      <c r="HP869" s="4" t="s">
        <v>3</v>
      </c>
      <c r="HQ869" s="4" t="s">
        <v>3</v>
      </c>
      <c r="HR869" s="4"/>
      <c r="HS869" s="4">
        <v>0</v>
      </c>
      <c r="HT869" s="4"/>
      <c r="HU869" s="4"/>
      <c r="HV869" s="4"/>
      <c r="HW869" s="4"/>
      <c r="HX869" s="4"/>
      <c r="HY869" s="4"/>
      <c r="HZ869" s="4"/>
      <c r="IA869" s="4"/>
      <c r="IB869" s="4"/>
      <c r="IC869" s="4"/>
      <c r="ID869" s="4"/>
      <c r="IE869" s="4"/>
      <c r="IF869" s="4"/>
      <c r="IG869" s="4"/>
      <c r="IH869" s="4"/>
      <c r="II869" s="4"/>
      <c r="IJ869" s="4"/>
      <c r="IK869" s="4">
        <v>0</v>
      </c>
      <c r="IL869" s="4"/>
      <c r="IM869" s="4"/>
      <c r="IN869" s="4"/>
      <c r="IO869" s="4"/>
      <c r="IP869" s="4"/>
      <c r="IQ869" s="4"/>
      <c r="IR869" s="4"/>
      <c r="IS869" s="4"/>
      <c r="IT869" s="4"/>
      <c r="IU869" s="4"/>
    </row>
    <row r="870" spans="1:255" x14ac:dyDescent="0.25">
      <c r="A870" s="3">
        <v>17</v>
      </c>
      <c r="B870" s="3">
        <v>1</v>
      </c>
      <c r="C870" s="3"/>
      <c r="D870" s="3"/>
      <c r="E870" s="3" t="s">
        <v>1104</v>
      </c>
      <c r="F870" s="3" t="s">
        <v>1038</v>
      </c>
      <c r="G870" s="3" t="s">
        <v>1039</v>
      </c>
      <c r="H870" s="3" t="s">
        <v>40</v>
      </c>
      <c r="I870" s="3">
        <f>ROUND(96/100,9)</f>
        <v>0.96</v>
      </c>
      <c r="J870" s="3">
        <v>0</v>
      </c>
      <c r="K870" s="3">
        <f>ROUND(96/100,9)</f>
        <v>0.96</v>
      </c>
      <c r="L870" s="3"/>
      <c r="M870" s="3"/>
      <c r="N870" s="3"/>
      <c r="O870" s="3">
        <f t="shared" si="1031"/>
        <v>31.84</v>
      </c>
      <c r="P870" s="3">
        <f t="shared" si="1032"/>
        <v>31.84</v>
      </c>
      <c r="Q870" s="3">
        <f t="shared" si="1074"/>
        <v>0</v>
      </c>
      <c r="R870" s="3">
        <f t="shared" si="1075"/>
        <v>0</v>
      </c>
      <c r="S870" s="3">
        <f t="shared" si="1033"/>
        <v>0</v>
      </c>
      <c r="T870" s="3">
        <f t="shared" si="1034"/>
        <v>0</v>
      </c>
      <c r="U870" s="3">
        <f t="shared" si="1035"/>
        <v>0</v>
      </c>
      <c r="V870" s="3">
        <f t="shared" si="1036"/>
        <v>0</v>
      </c>
      <c r="W870" s="3">
        <f t="shared" si="1037"/>
        <v>0</v>
      </c>
      <c r="X870" s="3">
        <f t="shared" si="1076"/>
        <v>0</v>
      </c>
      <c r="Y870" s="3">
        <f t="shared" si="1077"/>
        <v>0</v>
      </c>
      <c r="Z870" s="3"/>
      <c r="AA870" s="3">
        <v>54971259</v>
      </c>
      <c r="AB870" s="3">
        <f t="shared" si="1038"/>
        <v>33.17</v>
      </c>
      <c r="AC870" s="3">
        <f t="shared" si="1078"/>
        <v>33.17</v>
      </c>
      <c r="AD870" s="3">
        <f t="shared" si="1079"/>
        <v>0</v>
      </c>
      <c r="AE870" s="3">
        <f t="shared" si="1080"/>
        <v>0</v>
      </c>
      <c r="AF870" s="3">
        <f t="shared" si="1081"/>
        <v>0</v>
      </c>
      <c r="AG870" s="3">
        <f t="shared" si="1039"/>
        <v>0</v>
      </c>
      <c r="AH870" s="3">
        <f t="shared" si="1082"/>
        <v>0</v>
      </c>
      <c r="AI870" s="3">
        <f t="shared" si="1083"/>
        <v>0</v>
      </c>
      <c r="AJ870" s="3">
        <f t="shared" si="1040"/>
        <v>0</v>
      </c>
      <c r="AK870" s="3">
        <v>33.17</v>
      </c>
      <c r="AL870" s="3">
        <v>33.17</v>
      </c>
      <c r="AM870" s="3">
        <v>0</v>
      </c>
      <c r="AN870" s="3">
        <v>0</v>
      </c>
      <c r="AO870" s="3">
        <v>0</v>
      </c>
      <c r="AP870" s="3">
        <v>0</v>
      </c>
      <c r="AQ870" s="3">
        <v>0</v>
      </c>
      <c r="AR870" s="3">
        <v>0</v>
      </c>
      <c r="AS870" s="3">
        <v>0</v>
      </c>
      <c r="AT870" s="3">
        <v>0</v>
      </c>
      <c r="AU870" s="3">
        <v>0</v>
      </c>
      <c r="AV870" s="3">
        <v>1</v>
      </c>
      <c r="AW870" s="3">
        <v>1</v>
      </c>
      <c r="AX870" s="3"/>
      <c r="AY870" s="3"/>
      <c r="AZ870" s="3">
        <v>1</v>
      </c>
      <c r="BA870" s="3">
        <v>1</v>
      </c>
      <c r="BB870" s="3">
        <v>1</v>
      </c>
      <c r="BC870" s="3">
        <v>1</v>
      </c>
      <c r="BD870" s="3" t="s">
        <v>3</v>
      </c>
      <c r="BE870" s="3" t="s">
        <v>3</v>
      </c>
      <c r="BF870" s="3" t="s">
        <v>3</v>
      </c>
      <c r="BG870" s="3" t="s">
        <v>3</v>
      </c>
      <c r="BH870" s="3">
        <v>3</v>
      </c>
      <c r="BI870" s="3">
        <v>2</v>
      </c>
      <c r="BJ870" s="3" t="s">
        <v>1040</v>
      </c>
      <c r="BK870" s="3"/>
      <c r="BL870" s="3"/>
      <c r="BM870" s="3">
        <v>1617</v>
      </c>
      <c r="BN870" s="3">
        <v>0</v>
      </c>
      <c r="BO870" s="3" t="s">
        <v>3</v>
      </c>
      <c r="BP870" s="3">
        <v>0</v>
      </c>
      <c r="BQ870" s="3">
        <v>200</v>
      </c>
      <c r="BR870" s="3">
        <v>0</v>
      </c>
      <c r="BS870" s="3">
        <v>1</v>
      </c>
      <c r="BT870" s="3">
        <v>1</v>
      </c>
      <c r="BU870" s="3">
        <v>1</v>
      </c>
      <c r="BV870" s="3">
        <v>1</v>
      </c>
      <c r="BW870" s="3">
        <v>1</v>
      </c>
      <c r="BX870" s="3">
        <v>1</v>
      </c>
      <c r="BY870" s="3" t="s">
        <v>3</v>
      </c>
      <c r="BZ870" s="3">
        <v>0</v>
      </c>
      <c r="CA870" s="3">
        <v>0</v>
      </c>
      <c r="CB870" s="3" t="s">
        <v>3</v>
      </c>
      <c r="CC870" s="3"/>
      <c r="CD870" s="3"/>
      <c r="CE870" s="3">
        <v>1566</v>
      </c>
      <c r="CF870" s="3">
        <v>0</v>
      </c>
      <c r="CG870" s="3">
        <v>0</v>
      </c>
      <c r="CH870" s="3"/>
      <c r="CI870" s="3"/>
      <c r="CJ870" s="3"/>
      <c r="CK870" s="3"/>
      <c r="CL870" s="3"/>
      <c r="CM870" s="3">
        <v>0</v>
      </c>
      <c r="CN870" s="3" t="s">
        <v>3</v>
      </c>
      <c r="CO870" s="3">
        <v>0</v>
      </c>
      <c r="CP870" s="3">
        <f t="shared" si="1041"/>
        <v>31.84</v>
      </c>
      <c r="CQ870" s="3">
        <f t="shared" si="1042"/>
        <v>33.17</v>
      </c>
      <c r="CR870" s="3">
        <f t="shared" si="1084"/>
        <v>0</v>
      </c>
      <c r="CS870" s="3">
        <f t="shared" si="1085"/>
        <v>0</v>
      </c>
      <c r="CT870" s="3">
        <f t="shared" si="1043"/>
        <v>0</v>
      </c>
      <c r="CU870" s="3">
        <f t="shared" si="1044"/>
        <v>0</v>
      </c>
      <c r="CV870" s="3">
        <f t="shared" si="1045"/>
        <v>0</v>
      </c>
      <c r="CW870" s="3">
        <f t="shared" si="1046"/>
        <v>0</v>
      </c>
      <c r="CX870" s="3">
        <f t="shared" si="1047"/>
        <v>0</v>
      </c>
      <c r="CY870" s="3">
        <f t="shared" si="1086"/>
        <v>0</v>
      </c>
      <c r="CZ870" s="3">
        <f t="shared" si="1087"/>
        <v>0</v>
      </c>
      <c r="DA870" s="3"/>
      <c r="DB870" s="3"/>
      <c r="DC870" s="3" t="s">
        <v>3</v>
      </c>
      <c r="DD870" s="3" t="s">
        <v>3</v>
      </c>
      <c r="DE870" s="3" t="s">
        <v>3</v>
      </c>
      <c r="DF870" s="3" t="s">
        <v>3</v>
      </c>
      <c r="DG870" s="3" t="s">
        <v>3</v>
      </c>
      <c r="DH870" s="3" t="s">
        <v>3</v>
      </c>
      <c r="DI870" s="3" t="s">
        <v>3</v>
      </c>
      <c r="DJ870" s="3" t="s">
        <v>3</v>
      </c>
      <c r="DK870" s="3" t="s">
        <v>3</v>
      </c>
      <c r="DL870" s="3" t="s">
        <v>3</v>
      </c>
      <c r="DM870" s="3" t="s">
        <v>3</v>
      </c>
      <c r="DN870" s="3">
        <v>0</v>
      </c>
      <c r="DO870" s="3">
        <v>0</v>
      </c>
      <c r="DP870" s="3">
        <v>1</v>
      </c>
      <c r="DQ870" s="3">
        <v>1</v>
      </c>
      <c r="DR870" s="3"/>
      <c r="DS870" s="3"/>
      <c r="DT870" s="3"/>
      <c r="DU870" s="3">
        <v>1010</v>
      </c>
      <c r="DV870" s="3" t="s">
        <v>40</v>
      </c>
      <c r="DW870" s="3" t="s">
        <v>40</v>
      </c>
      <c r="DX870" s="3">
        <v>100</v>
      </c>
      <c r="DY870" s="3"/>
      <c r="DZ870" s="3" t="s">
        <v>3</v>
      </c>
      <c r="EA870" s="3" t="s">
        <v>3</v>
      </c>
      <c r="EB870" s="3" t="s">
        <v>3</v>
      </c>
      <c r="EC870" s="3" t="s">
        <v>3</v>
      </c>
      <c r="ED870" s="3"/>
      <c r="EE870" s="3">
        <v>57042986</v>
      </c>
      <c r="EF870" s="3">
        <v>200</v>
      </c>
      <c r="EG870" s="3" t="s">
        <v>903</v>
      </c>
      <c r="EH870" s="3">
        <v>0</v>
      </c>
      <c r="EI870" s="3" t="s">
        <v>3</v>
      </c>
      <c r="EJ870" s="3">
        <v>1</v>
      </c>
      <c r="EK870" s="3">
        <v>1617</v>
      </c>
      <c r="EL870" s="3" t="s">
        <v>904</v>
      </c>
      <c r="EM870" s="3" t="s">
        <v>905</v>
      </c>
      <c r="EN870" s="3"/>
      <c r="EO870" s="3" t="s">
        <v>3</v>
      </c>
      <c r="EP870" s="3"/>
      <c r="EQ870" s="3">
        <v>0</v>
      </c>
      <c r="ER870" s="3">
        <v>33.17</v>
      </c>
      <c r="ES870" s="3">
        <v>33.17</v>
      </c>
      <c r="ET870" s="3">
        <v>0</v>
      </c>
      <c r="EU870" s="3">
        <v>0</v>
      </c>
      <c r="EV870" s="3">
        <v>0</v>
      </c>
      <c r="EW870" s="3">
        <v>0</v>
      </c>
      <c r="EX870" s="3">
        <v>0</v>
      </c>
      <c r="EY870" s="3">
        <v>0</v>
      </c>
      <c r="EZ870" s="3"/>
      <c r="FA870" s="3"/>
      <c r="FB870" s="3"/>
      <c r="FC870" s="3"/>
      <c r="FD870" s="3"/>
      <c r="FE870" s="3"/>
      <c r="FF870" s="3"/>
      <c r="FG870" s="3"/>
      <c r="FH870" s="3"/>
      <c r="FI870" s="3"/>
      <c r="FJ870" s="3"/>
      <c r="FK870" s="3"/>
      <c r="FL870" s="3"/>
      <c r="FM870" s="3"/>
      <c r="FN870" s="3"/>
      <c r="FO870" s="3"/>
      <c r="FP870" s="3"/>
      <c r="FQ870" s="3">
        <v>0</v>
      </c>
      <c r="FR870" s="3">
        <v>0</v>
      </c>
      <c r="FS870" s="3">
        <v>0</v>
      </c>
      <c r="FT870" s="3"/>
      <c r="FU870" s="3"/>
      <c r="FV870" s="3"/>
      <c r="FW870" s="3"/>
      <c r="FX870" s="3">
        <v>0</v>
      </c>
      <c r="FY870" s="3">
        <v>0</v>
      </c>
      <c r="FZ870" s="3"/>
      <c r="GA870" s="3" t="s">
        <v>3</v>
      </c>
      <c r="GB870" s="3"/>
      <c r="GC870" s="3"/>
      <c r="GD870" s="3">
        <v>1</v>
      </c>
      <c r="GE870" s="3"/>
      <c r="GF870" s="3">
        <v>1612197379</v>
      </c>
      <c r="GG870" s="3">
        <v>2</v>
      </c>
      <c r="GH870" s="3">
        <v>1</v>
      </c>
      <c r="GI870" s="3">
        <v>-2</v>
      </c>
      <c r="GJ870" s="3">
        <v>0</v>
      </c>
      <c r="GK870" s="3">
        <v>0</v>
      </c>
      <c r="GL870" s="3">
        <f t="shared" si="1048"/>
        <v>0</v>
      </c>
      <c r="GM870" s="3">
        <f t="shared" si="1049"/>
        <v>31.84</v>
      </c>
      <c r="GN870" s="3">
        <f t="shared" si="1050"/>
        <v>0</v>
      </c>
      <c r="GO870" s="3">
        <f t="shared" si="1051"/>
        <v>31.84</v>
      </c>
      <c r="GP870" s="3">
        <f t="shared" si="1052"/>
        <v>0</v>
      </c>
      <c r="GQ870" s="3"/>
      <c r="GR870" s="3">
        <v>0</v>
      </c>
      <c r="GS870" s="3">
        <v>3</v>
      </c>
      <c r="GT870" s="3">
        <v>0</v>
      </c>
      <c r="GU870" s="3" t="s">
        <v>3</v>
      </c>
      <c r="GV870" s="3">
        <f t="shared" si="1053"/>
        <v>0</v>
      </c>
      <c r="GW870" s="3">
        <v>1</v>
      </c>
      <c r="GX870" s="3">
        <f t="shared" si="1054"/>
        <v>0</v>
      </c>
      <c r="GY870" s="3"/>
      <c r="GZ870" s="3"/>
      <c r="HA870" s="3">
        <v>0</v>
      </c>
      <c r="HB870" s="3">
        <v>0</v>
      </c>
      <c r="HC870" s="3">
        <f t="shared" si="1055"/>
        <v>0</v>
      </c>
      <c r="HD870" s="3"/>
      <c r="HE870" s="3" t="s">
        <v>3</v>
      </c>
      <c r="HF870" s="3" t="s">
        <v>3</v>
      </c>
      <c r="HG870" s="3"/>
      <c r="HH870" s="3"/>
      <c r="HI870" s="3"/>
      <c r="HJ870" s="3"/>
      <c r="HK870" s="3"/>
      <c r="HL870" s="3"/>
      <c r="HM870" s="3" t="s">
        <v>3</v>
      </c>
      <c r="HN870" s="3" t="s">
        <v>3</v>
      </c>
      <c r="HO870" s="3" t="s">
        <v>3</v>
      </c>
      <c r="HP870" s="3" t="s">
        <v>3</v>
      </c>
      <c r="HQ870" s="3" t="s">
        <v>3</v>
      </c>
      <c r="HR870" s="3"/>
      <c r="HS870" s="3">
        <v>0</v>
      </c>
      <c r="HT870" s="3"/>
      <c r="HU870" s="3"/>
      <c r="HV870" s="3"/>
      <c r="HW870" s="3"/>
      <c r="HX870" s="3"/>
      <c r="HY870" s="3"/>
      <c r="HZ870" s="3"/>
      <c r="IA870" s="3"/>
      <c r="IB870" s="3"/>
      <c r="IC870" s="3"/>
      <c r="ID870" s="3"/>
      <c r="IE870" s="3"/>
      <c r="IF870" s="3"/>
      <c r="IG870" s="3"/>
      <c r="IH870" s="3"/>
      <c r="II870" s="3"/>
      <c r="IJ870" s="3"/>
      <c r="IK870" s="3">
        <v>0</v>
      </c>
      <c r="IL870" s="3"/>
      <c r="IM870" s="3"/>
      <c r="IN870" s="3"/>
      <c r="IO870" s="3"/>
      <c r="IP870" s="3"/>
      <c r="IQ870" s="3"/>
      <c r="IR870" s="3"/>
      <c r="IS870" s="3"/>
      <c r="IT870" s="3"/>
      <c r="IU870" s="3"/>
    </row>
    <row r="871" spans="1:255" x14ac:dyDescent="0.25">
      <c r="A871" s="4">
        <v>17</v>
      </c>
      <c r="B871" s="4">
        <v>1</v>
      </c>
      <c r="C871" s="4"/>
      <c r="D871" s="4"/>
      <c r="E871" s="4" t="s">
        <v>1104</v>
      </c>
      <c r="F871" s="4" t="s">
        <v>1038</v>
      </c>
      <c r="G871" s="4" t="s">
        <v>1039</v>
      </c>
      <c r="H871" s="4" t="s">
        <v>40</v>
      </c>
      <c r="I871" s="4">
        <f>ROUND(96/100,9)</f>
        <v>0.96</v>
      </c>
      <c r="J871" s="4">
        <v>0</v>
      </c>
      <c r="K871" s="4">
        <f>ROUND(96/100,9)</f>
        <v>0.96</v>
      </c>
      <c r="L871" s="4"/>
      <c r="M871" s="4"/>
      <c r="N871" s="4"/>
      <c r="O871" s="4">
        <f t="shared" si="1031"/>
        <v>283.38</v>
      </c>
      <c r="P871" s="4">
        <f t="shared" si="1032"/>
        <v>283.38</v>
      </c>
      <c r="Q871" s="4">
        <f t="shared" si="1074"/>
        <v>0</v>
      </c>
      <c r="R871" s="4">
        <f t="shared" si="1075"/>
        <v>0</v>
      </c>
      <c r="S871" s="4">
        <f t="shared" si="1033"/>
        <v>0</v>
      </c>
      <c r="T871" s="4">
        <f t="shared" si="1034"/>
        <v>0</v>
      </c>
      <c r="U871" s="4">
        <f t="shared" si="1035"/>
        <v>0</v>
      </c>
      <c r="V871" s="4">
        <f t="shared" si="1036"/>
        <v>0</v>
      </c>
      <c r="W871" s="4">
        <f t="shared" si="1037"/>
        <v>0</v>
      </c>
      <c r="X871" s="4">
        <f t="shared" si="1076"/>
        <v>0</v>
      </c>
      <c r="Y871" s="4">
        <f t="shared" si="1077"/>
        <v>0</v>
      </c>
      <c r="Z871" s="4"/>
      <c r="AA871" s="4">
        <v>55890823</v>
      </c>
      <c r="AB871" s="4">
        <f t="shared" si="1038"/>
        <v>33.17</v>
      </c>
      <c r="AC871" s="4">
        <f t="shared" si="1078"/>
        <v>33.17</v>
      </c>
      <c r="AD871" s="4">
        <f t="shared" si="1079"/>
        <v>0</v>
      </c>
      <c r="AE871" s="4">
        <f t="shared" si="1080"/>
        <v>0</v>
      </c>
      <c r="AF871" s="4">
        <f t="shared" si="1081"/>
        <v>0</v>
      </c>
      <c r="AG871" s="4">
        <f t="shared" si="1039"/>
        <v>0</v>
      </c>
      <c r="AH871" s="4">
        <f t="shared" si="1082"/>
        <v>0</v>
      </c>
      <c r="AI871" s="4">
        <f t="shared" si="1083"/>
        <v>0</v>
      </c>
      <c r="AJ871" s="4">
        <f t="shared" si="1040"/>
        <v>0</v>
      </c>
      <c r="AK871" s="4">
        <v>33.17</v>
      </c>
      <c r="AL871" s="4">
        <v>33.17</v>
      </c>
      <c r="AM871" s="4">
        <v>0</v>
      </c>
      <c r="AN871" s="4">
        <v>0</v>
      </c>
      <c r="AO871" s="4">
        <v>0</v>
      </c>
      <c r="AP871" s="4">
        <v>0</v>
      </c>
      <c r="AQ871" s="4">
        <v>0</v>
      </c>
      <c r="AR871" s="4">
        <v>0</v>
      </c>
      <c r="AS871" s="4">
        <v>0</v>
      </c>
      <c r="AT871" s="4">
        <v>0</v>
      </c>
      <c r="AU871" s="4">
        <v>0</v>
      </c>
      <c r="AV871" s="4">
        <v>1</v>
      </c>
      <c r="AW871" s="4">
        <v>1</v>
      </c>
      <c r="AX871" s="4"/>
      <c r="AY871" s="4"/>
      <c r="AZ871" s="4">
        <v>1</v>
      </c>
      <c r="BA871" s="4">
        <v>1</v>
      </c>
      <c r="BB871" s="4">
        <v>1</v>
      </c>
      <c r="BC871" s="4">
        <v>8.9</v>
      </c>
      <c r="BD871" s="4" t="s">
        <v>3</v>
      </c>
      <c r="BE871" s="4" t="s">
        <v>3</v>
      </c>
      <c r="BF871" s="4" t="s">
        <v>3</v>
      </c>
      <c r="BG871" s="4" t="s">
        <v>3</v>
      </c>
      <c r="BH871" s="4">
        <v>3</v>
      </c>
      <c r="BI871" s="4">
        <v>2</v>
      </c>
      <c r="BJ871" s="4" t="s">
        <v>1040</v>
      </c>
      <c r="BK871" s="4"/>
      <c r="BL871" s="4"/>
      <c r="BM871" s="4">
        <v>1617</v>
      </c>
      <c r="BN871" s="4">
        <v>0</v>
      </c>
      <c r="BO871" s="4" t="s">
        <v>1038</v>
      </c>
      <c r="BP871" s="4">
        <v>1</v>
      </c>
      <c r="BQ871" s="4">
        <v>200</v>
      </c>
      <c r="BR871" s="4">
        <v>0</v>
      </c>
      <c r="BS871" s="4">
        <v>1</v>
      </c>
      <c r="BT871" s="4">
        <v>1</v>
      </c>
      <c r="BU871" s="4">
        <v>1</v>
      </c>
      <c r="BV871" s="4">
        <v>1</v>
      </c>
      <c r="BW871" s="4">
        <v>1</v>
      </c>
      <c r="BX871" s="4">
        <v>1</v>
      </c>
      <c r="BY871" s="4" t="s">
        <v>3</v>
      </c>
      <c r="BZ871" s="4">
        <v>0</v>
      </c>
      <c r="CA871" s="4">
        <v>0</v>
      </c>
      <c r="CB871" s="4" t="s">
        <v>3</v>
      </c>
      <c r="CC871" s="4"/>
      <c r="CD871" s="4"/>
      <c r="CE871" s="4">
        <v>1566</v>
      </c>
      <c r="CF871" s="4">
        <v>0</v>
      </c>
      <c r="CG871" s="4">
        <v>0</v>
      </c>
      <c r="CH871" s="4"/>
      <c r="CI871" s="4"/>
      <c r="CJ871" s="4"/>
      <c r="CK871" s="4"/>
      <c r="CL871" s="4"/>
      <c r="CM871" s="4">
        <v>0</v>
      </c>
      <c r="CN871" s="4" t="s">
        <v>3</v>
      </c>
      <c r="CO871" s="4">
        <v>0</v>
      </c>
      <c r="CP871" s="4">
        <f t="shared" si="1041"/>
        <v>283.38</v>
      </c>
      <c r="CQ871" s="4">
        <f t="shared" si="1042"/>
        <v>295.20999999999998</v>
      </c>
      <c r="CR871" s="4">
        <f t="shared" si="1084"/>
        <v>0</v>
      </c>
      <c r="CS871" s="4">
        <f t="shared" si="1085"/>
        <v>0</v>
      </c>
      <c r="CT871" s="4">
        <f t="shared" si="1043"/>
        <v>0</v>
      </c>
      <c r="CU871" s="4">
        <f t="shared" si="1044"/>
        <v>0</v>
      </c>
      <c r="CV871" s="4">
        <f t="shared" si="1045"/>
        <v>0</v>
      </c>
      <c r="CW871" s="4">
        <f t="shared" si="1046"/>
        <v>0</v>
      </c>
      <c r="CX871" s="4">
        <f t="shared" si="1047"/>
        <v>0</v>
      </c>
      <c r="CY871" s="4">
        <f t="shared" si="1086"/>
        <v>0</v>
      </c>
      <c r="CZ871" s="4">
        <f t="shared" si="1087"/>
        <v>0</v>
      </c>
      <c r="DA871" s="4"/>
      <c r="DB871" s="4"/>
      <c r="DC871" s="4" t="s">
        <v>3</v>
      </c>
      <c r="DD871" s="4" t="s">
        <v>3</v>
      </c>
      <c r="DE871" s="4" t="s">
        <v>3</v>
      </c>
      <c r="DF871" s="4" t="s">
        <v>3</v>
      </c>
      <c r="DG871" s="4" t="s">
        <v>3</v>
      </c>
      <c r="DH871" s="4" t="s">
        <v>3</v>
      </c>
      <c r="DI871" s="4" t="s">
        <v>3</v>
      </c>
      <c r="DJ871" s="4" t="s">
        <v>3</v>
      </c>
      <c r="DK871" s="4" t="s">
        <v>3</v>
      </c>
      <c r="DL871" s="4" t="s">
        <v>3</v>
      </c>
      <c r="DM871" s="4" t="s">
        <v>3</v>
      </c>
      <c r="DN871" s="4">
        <v>0</v>
      </c>
      <c r="DO871" s="4">
        <v>0</v>
      </c>
      <c r="DP871" s="4">
        <v>1</v>
      </c>
      <c r="DQ871" s="4">
        <v>1</v>
      </c>
      <c r="DR871" s="4"/>
      <c r="DS871" s="4"/>
      <c r="DT871" s="4"/>
      <c r="DU871" s="4">
        <v>1010</v>
      </c>
      <c r="DV871" s="4" t="s">
        <v>40</v>
      </c>
      <c r="DW871" s="4" t="s">
        <v>40</v>
      </c>
      <c r="DX871" s="4">
        <v>100</v>
      </c>
      <c r="DY871" s="4"/>
      <c r="DZ871" s="4" t="s">
        <v>3</v>
      </c>
      <c r="EA871" s="4" t="s">
        <v>3</v>
      </c>
      <c r="EB871" s="4" t="s">
        <v>3</v>
      </c>
      <c r="EC871" s="4" t="s">
        <v>3</v>
      </c>
      <c r="ED871" s="4"/>
      <c r="EE871" s="4">
        <v>57042986</v>
      </c>
      <c r="EF871" s="4">
        <v>200</v>
      </c>
      <c r="EG871" s="4" t="s">
        <v>903</v>
      </c>
      <c r="EH871" s="4">
        <v>0</v>
      </c>
      <c r="EI871" s="4" t="s">
        <v>3</v>
      </c>
      <c r="EJ871" s="4">
        <v>1</v>
      </c>
      <c r="EK871" s="4">
        <v>1617</v>
      </c>
      <c r="EL871" s="4" t="s">
        <v>904</v>
      </c>
      <c r="EM871" s="4" t="s">
        <v>905</v>
      </c>
      <c r="EN871" s="4"/>
      <c r="EO871" s="4" t="s">
        <v>3</v>
      </c>
      <c r="EP871" s="4"/>
      <c r="EQ871" s="4">
        <v>0</v>
      </c>
      <c r="ER871" s="4">
        <v>33.17</v>
      </c>
      <c r="ES871" s="4">
        <v>33.17</v>
      </c>
      <c r="ET871" s="4">
        <v>0</v>
      </c>
      <c r="EU871" s="4">
        <v>0</v>
      </c>
      <c r="EV871" s="4">
        <v>0</v>
      </c>
      <c r="EW871" s="4">
        <v>0</v>
      </c>
      <c r="EX871" s="4">
        <v>0</v>
      </c>
      <c r="EY871" s="4">
        <v>0</v>
      </c>
      <c r="EZ871" s="4"/>
      <c r="FA871" s="4"/>
      <c r="FB871" s="4"/>
      <c r="FC871" s="4"/>
      <c r="FD871" s="4"/>
      <c r="FE871" s="4"/>
      <c r="FF871" s="4"/>
      <c r="FG871" s="4"/>
      <c r="FH871" s="4"/>
      <c r="FI871" s="4"/>
      <c r="FJ871" s="4"/>
      <c r="FK871" s="4"/>
      <c r="FL871" s="4"/>
      <c r="FM871" s="4"/>
      <c r="FN871" s="4"/>
      <c r="FO871" s="4"/>
      <c r="FP871" s="4"/>
      <c r="FQ871" s="4">
        <v>0</v>
      </c>
      <c r="FR871" s="4">
        <v>0</v>
      </c>
      <c r="FS871" s="4">
        <v>0</v>
      </c>
      <c r="FT871" s="4"/>
      <c r="FU871" s="4"/>
      <c r="FV871" s="4"/>
      <c r="FW871" s="4"/>
      <c r="FX871" s="4">
        <v>0</v>
      </c>
      <c r="FY871" s="4">
        <v>0</v>
      </c>
      <c r="FZ871" s="4"/>
      <c r="GA871" s="4" t="s">
        <v>3</v>
      </c>
      <c r="GB871" s="4"/>
      <c r="GC871" s="4"/>
      <c r="GD871" s="4">
        <v>1</v>
      </c>
      <c r="GE871" s="4"/>
      <c r="GF871" s="4">
        <v>1612197379</v>
      </c>
      <c r="GG871" s="4">
        <v>2</v>
      </c>
      <c r="GH871" s="4">
        <v>1</v>
      </c>
      <c r="GI871" s="4">
        <v>2</v>
      </c>
      <c r="GJ871" s="4">
        <v>0</v>
      </c>
      <c r="GK871" s="4">
        <v>0</v>
      </c>
      <c r="GL871" s="4">
        <f t="shared" si="1048"/>
        <v>0</v>
      </c>
      <c r="GM871" s="4">
        <f t="shared" si="1049"/>
        <v>283.38</v>
      </c>
      <c r="GN871" s="4">
        <f t="shared" si="1050"/>
        <v>0</v>
      </c>
      <c r="GO871" s="4">
        <f t="shared" si="1051"/>
        <v>283.38</v>
      </c>
      <c r="GP871" s="4">
        <f t="shared" si="1052"/>
        <v>0</v>
      </c>
      <c r="GQ871" s="4"/>
      <c r="GR871" s="4">
        <v>0</v>
      </c>
      <c r="GS871" s="4">
        <v>0</v>
      </c>
      <c r="GT871" s="4">
        <v>0</v>
      </c>
      <c r="GU871" s="4" t="s">
        <v>3</v>
      </c>
      <c r="GV871" s="4">
        <f t="shared" si="1053"/>
        <v>0</v>
      </c>
      <c r="GW871" s="4">
        <v>1</v>
      </c>
      <c r="GX871" s="4">
        <f t="shared" si="1054"/>
        <v>0</v>
      </c>
      <c r="GY871" s="4"/>
      <c r="GZ871" s="4"/>
      <c r="HA871" s="4">
        <v>0</v>
      </c>
      <c r="HB871" s="4">
        <v>0</v>
      </c>
      <c r="HC871" s="4">
        <f t="shared" si="1055"/>
        <v>0</v>
      </c>
      <c r="HD871" s="4"/>
      <c r="HE871" s="4" t="s">
        <v>3</v>
      </c>
      <c r="HF871" s="4" t="s">
        <v>3</v>
      </c>
      <c r="HG871" s="4"/>
      <c r="HH871" s="4"/>
      <c r="HI871" s="4"/>
      <c r="HJ871" s="4"/>
      <c r="HK871" s="4"/>
      <c r="HL871" s="4"/>
      <c r="HM871" s="4" t="s">
        <v>3</v>
      </c>
      <c r="HN871" s="4" t="s">
        <v>3</v>
      </c>
      <c r="HO871" s="4" t="s">
        <v>3</v>
      </c>
      <c r="HP871" s="4" t="s">
        <v>3</v>
      </c>
      <c r="HQ871" s="4" t="s">
        <v>3</v>
      </c>
      <c r="HR871" s="4"/>
      <c r="HS871" s="4">
        <v>0</v>
      </c>
      <c r="HT871" s="4"/>
      <c r="HU871" s="4"/>
      <c r="HV871" s="4"/>
      <c r="HW871" s="4"/>
      <c r="HX871" s="4"/>
      <c r="HY871" s="4"/>
      <c r="HZ871" s="4"/>
      <c r="IA871" s="4"/>
      <c r="IB871" s="4"/>
      <c r="IC871" s="4"/>
      <c r="ID871" s="4"/>
      <c r="IE871" s="4"/>
      <c r="IF871" s="4"/>
      <c r="IG871" s="4"/>
      <c r="IH871" s="4"/>
      <c r="II871" s="4"/>
      <c r="IJ871" s="4"/>
      <c r="IK871" s="4">
        <v>0</v>
      </c>
      <c r="IL871" s="4"/>
      <c r="IM871" s="4"/>
      <c r="IN871" s="4"/>
      <c r="IO871" s="4"/>
      <c r="IP871" s="4"/>
      <c r="IQ871" s="4"/>
      <c r="IR871" s="4"/>
      <c r="IS871" s="4"/>
      <c r="IT871" s="4"/>
      <c r="IU871" s="4"/>
    </row>
    <row r="872" spans="1:255" x14ac:dyDescent="0.25">
      <c r="A872" s="3">
        <v>17</v>
      </c>
      <c r="B872" s="3">
        <v>1</v>
      </c>
      <c r="C872" s="3"/>
      <c r="D872" s="3"/>
      <c r="E872" s="3" t="s">
        <v>1105</v>
      </c>
      <c r="F872" s="3" t="s">
        <v>1055</v>
      </c>
      <c r="G872" s="3" t="s">
        <v>1056</v>
      </c>
      <c r="H872" s="3" t="s">
        <v>40</v>
      </c>
      <c r="I872" s="3">
        <f>ROUND(192/100,9)</f>
        <v>1.92</v>
      </c>
      <c r="J872" s="3">
        <v>0</v>
      </c>
      <c r="K872" s="3">
        <f>ROUND(192/100,9)</f>
        <v>1.92</v>
      </c>
      <c r="L872" s="3"/>
      <c r="M872" s="3"/>
      <c r="N872" s="3"/>
      <c r="O872" s="3">
        <f t="shared" si="1031"/>
        <v>98.05</v>
      </c>
      <c r="P872" s="3">
        <f t="shared" si="1032"/>
        <v>98.05</v>
      </c>
      <c r="Q872" s="3">
        <f t="shared" si="1074"/>
        <v>0</v>
      </c>
      <c r="R872" s="3">
        <f t="shared" si="1075"/>
        <v>0</v>
      </c>
      <c r="S872" s="3">
        <f t="shared" si="1033"/>
        <v>0</v>
      </c>
      <c r="T872" s="3">
        <f t="shared" si="1034"/>
        <v>0</v>
      </c>
      <c r="U872" s="3">
        <f t="shared" si="1035"/>
        <v>0</v>
      </c>
      <c r="V872" s="3">
        <f t="shared" si="1036"/>
        <v>0</v>
      </c>
      <c r="W872" s="3">
        <f t="shared" si="1037"/>
        <v>0</v>
      </c>
      <c r="X872" s="3">
        <f t="shared" si="1076"/>
        <v>0</v>
      </c>
      <c r="Y872" s="3">
        <f t="shared" si="1077"/>
        <v>0</v>
      </c>
      <c r="Z872" s="3"/>
      <c r="AA872" s="3">
        <v>54971259</v>
      </c>
      <c r="AB872" s="3">
        <f t="shared" si="1038"/>
        <v>51.07</v>
      </c>
      <c r="AC872" s="3">
        <f t="shared" si="1078"/>
        <v>51.07</v>
      </c>
      <c r="AD872" s="3">
        <f t="shared" si="1079"/>
        <v>0</v>
      </c>
      <c r="AE872" s="3">
        <f t="shared" si="1080"/>
        <v>0</v>
      </c>
      <c r="AF872" s="3">
        <f t="shared" si="1081"/>
        <v>0</v>
      </c>
      <c r="AG872" s="3">
        <f t="shared" si="1039"/>
        <v>0</v>
      </c>
      <c r="AH872" s="3">
        <f t="shared" si="1082"/>
        <v>0</v>
      </c>
      <c r="AI872" s="3">
        <f t="shared" si="1083"/>
        <v>0</v>
      </c>
      <c r="AJ872" s="3">
        <f t="shared" si="1040"/>
        <v>0</v>
      </c>
      <c r="AK872" s="3">
        <v>51.07</v>
      </c>
      <c r="AL872" s="3">
        <v>51.07</v>
      </c>
      <c r="AM872" s="3">
        <v>0</v>
      </c>
      <c r="AN872" s="3">
        <v>0</v>
      </c>
      <c r="AO872" s="3">
        <v>0</v>
      </c>
      <c r="AP872" s="3">
        <v>0</v>
      </c>
      <c r="AQ872" s="3">
        <v>0</v>
      </c>
      <c r="AR872" s="3">
        <v>0</v>
      </c>
      <c r="AS872" s="3">
        <v>0</v>
      </c>
      <c r="AT872" s="3">
        <v>0</v>
      </c>
      <c r="AU872" s="3">
        <v>0</v>
      </c>
      <c r="AV872" s="3">
        <v>1</v>
      </c>
      <c r="AW872" s="3">
        <v>1</v>
      </c>
      <c r="AX872" s="3"/>
      <c r="AY872" s="3"/>
      <c r="AZ872" s="3">
        <v>1</v>
      </c>
      <c r="BA872" s="3">
        <v>1</v>
      </c>
      <c r="BB872" s="3">
        <v>1</v>
      </c>
      <c r="BC872" s="3">
        <v>1</v>
      </c>
      <c r="BD872" s="3" t="s">
        <v>3</v>
      </c>
      <c r="BE872" s="3" t="s">
        <v>3</v>
      </c>
      <c r="BF872" s="3" t="s">
        <v>3</v>
      </c>
      <c r="BG872" s="3" t="s">
        <v>3</v>
      </c>
      <c r="BH872" s="3">
        <v>3</v>
      </c>
      <c r="BI872" s="3">
        <v>2</v>
      </c>
      <c r="BJ872" s="3" t="s">
        <v>1057</v>
      </c>
      <c r="BK872" s="3"/>
      <c r="BL872" s="3"/>
      <c r="BM872" s="3">
        <v>1617</v>
      </c>
      <c r="BN872" s="3">
        <v>0</v>
      </c>
      <c r="BO872" s="3" t="s">
        <v>3</v>
      </c>
      <c r="BP872" s="3">
        <v>0</v>
      </c>
      <c r="BQ872" s="3">
        <v>200</v>
      </c>
      <c r="BR872" s="3">
        <v>0</v>
      </c>
      <c r="BS872" s="3">
        <v>1</v>
      </c>
      <c r="BT872" s="3">
        <v>1</v>
      </c>
      <c r="BU872" s="3">
        <v>1</v>
      </c>
      <c r="BV872" s="3">
        <v>1</v>
      </c>
      <c r="BW872" s="3">
        <v>1</v>
      </c>
      <c r="BX872" s="3">
        <v>1</v>
      </c>
      <c r="BY872" s="3" t="s">
        <v>3</v>
      </c>
      <c r="BZ872" s="3">
        <v>0</v>
      </c>
      <c r="CA872" s="3">
        <v>0</v>
      </c>
      <c r="CB872" s="3" t="s">
        <v>3</v>
      </c>
      <c r="CC872" s="3"/>
      <c r="CD872" s="3"/>
      <c r="CE872" s="3">
        <v>1566</v>
      </c>
      <c r="CF872" s="3">
        <v>0</v>
      </c>
      <c r="CG872" s="3">
        <v>0</v>
      </c>
      <c r="CH872" s="3"/>
      <c r="CI872" s="3"/>
      <c r="CJ872" s="3"/>
      <c r="CK872" s="3"/>
      <c r="CL872" s="3"/>
      <c r="CM872" s="3">
        <v>0</v>
      </c>
      <c r="CN872" s="3" t="s">
        <v>3</v>
      </c>
      <c r="CO872" s="3">
        <v>0</v>
      </c>
      <c r="CP872" s="3">
        <f t="shared" si="1041"/>
        <v>98.05</v>
      </c>
      <c r="CQ872" s="3">
        <f t="shared" si="1042"/>
        <v>51.07</v>
      </c>
      <c r="CR872" s="3">
        <f t="shared" si="1084"/>
        <v>0</v>
      </c>
      <c r="CS872" s="3">
        <f t="shared" si="1085"/>
        <v>0</v>
      </c>
      <c r="CT872" s="3">
        <f t="shared" si="1043"/>
        <v>0</v>
      </c>
      <c r="CU872" s="3">
        <f t="shared" si="1044"/>
        <v>0</v>
      </c>
      <c r="CV872" s="3">
        <f t="shared" si="1045"/>
        <v>0</v>
      </c>
      <c r="CW872" s="3">
        <f t="shared" si="1046"/>
        <v>0</v>
      </c>
      <c r="CX872" s="3">
        <f t="shared" si="1047"/>
        <v>0</v>
      </c>
      <c r="CY872" s="3">
        <f t="shared" si="1086"/>
        <v>0</v>
      </c>
      <c r="CZ872" s="3">
        <f t="shared" si="1087"/>
        <v>0</v>
      </c>
      <c r="DA872" s="3"/>
      <c r="DB872" s="3"/>
      <c r="DC872" s="3" t="s">
        <v>3</v>
      </c>
      <c r="DD872" s="3" t="s">
        <v>3</v>
      </c>
      <c r="DE872" s="3" t="s">
        <v>3</v>
      </c>
      <c r="DF872" s="3" t="s">
        <v>3</v>
      </c>
      <c r="DG872" s="3" t="s">
        <v>3</v>
      </c>
      <c r="DH872" s="3" t="s">
        <v>3</v>
      </c>
      <c r="DI872" s="3" t="s">
        <v>3</v>
      </c>
      <c r="DJ872" s="3" t="s">
        <v>3</v>
      </c>
      <c r="DK872" s="3" t="s">
        <v>3</v>
      </c>
      <c r="DL872" s="3" t="s">
        <v>3</v>
      </c>
      <c r="DM872" s="3" t="s">
        <v>3</v>
      </c>
      <c r="DN872" s="3">
        <v>0</v>
      </c>
      <c r="DO872" s="3">
        <v>0</v>
      </c>
      <c r="DP872" s="3">
        <v>1</v>
      </c>
      <c r="DQ872" s="3">
        <v>1</v>
      </c>
      <c r="DR872" s="3"/>
      <c r="DS872" s="3"/>
      <c r="DT872" s="3"/>
      <c r="DU872" s="3">
        <v>1010</v>
      </c>
      <c r="DV872" s="3" t="s">
        <v>40</v>
      </c>
      <c r="DW872" s="3" t="s">
        <v>40</v>
      </c>
      <c r="DX872" s="3">
        <v>100</v>
      </c>
      <c r="DY872" s="3"/>
      <c r="DZ872" s="3" t="s">
        <v>3</v>
      </c>
      <c r="EA872" s="3" t="s">
        <v>3</v>
      </c>
      <c r="EB872" s="3" t="s">
        <v>3</v>
      </c>
      <c r="EC872" s="3" t="s">
        <v>3</v>
      </c>
      <c r="ED872" s="3"/>
      <c r="EE872" s="3">
        <v>57042986</v>
      </c>
      <c r="EF872" s="3">
        <v>200</v>
      </c>
      <c r="EG872" s="3" t="s">
        <v>903</v>
      </c>
      <c r="EH872" s="3">
        <v>0</v>
      </c>
      <c r="EI872" s="3" t="s">
        <v>3</v>
      </c>
      <c r="EJ872" s="3">
        <v>1</v>
      </c>
      <c r="EK872" s="3">
        <v>1617</v>
      </c>
      <c r="EL872" s="3" t="s">
        <v>904</v>
      </c>
      <c r="EM872" s="3" t="s">
        <v>905</v>
      </c>
      <c r="EN872" s="3"/>
      <c r="EO872" s="3" t="s">
        <v>3</v>
      </c>
      <c r="EP872" s="3"/>
      <c r="EQ872" s="3">
        <v>0</v>
      </c>
      <c r="ER872" s="3">
        <v>51.07</v>
      </c>
      <c r="ES872" s="3">
        <v>51.07</v>
      </c>
      <c r="ET872" s="3">
        <v>0</v>
      </c>
      <c r="EU872" s="3">
        <v>0</v>
      </c>
      <c r="EV872" s="3">
        <v>0</v>
      </c>
      <c r="EW872" s="3">
        <v>0</v>
      </c>
      <c r="EX872" s="3">
        <v>0</v>
      </c>
      <c r="EY872" s="3">
        <v>0</v>
      </c>
      <c r="EZ872" s="3"/>
      <c r="FA872" s="3"/>
      <c r="FB872" s="3"/>
      <c r="FC872" s="3"/>
      <c r="FD872" s="3"/>
      <c r="FE872" s="3"/>
      <c r="FF872" s="3"/>
      <c r="FG872" s="3"/>
      <c r="FH872" s="3"/>
      <c r="FI872" s="3"/>
      <c r="FJ872" s="3"/>
      <c r="FK872" s="3"/>
      <c r="FL872" s="3"/>
      <c r="FM872" s="3"/>
      <c r="FN872" s="3"/>
      <c r="FO872" s="3"/>
      <c r="FP872" s="3"/>
      <c r="FQ872" s="3">
        <v>0</v>
      </c>
      <c r="FR872" s="3">
        <v>0</v>
      </c>
      <c r="FS872" s="3">
        <v>0</v>
      </c>
      <c r="FT872" s="3"/>
      <c r="FU872" s="3"/>
      <c r="FV872" s="3"/>
      <c r="FW872" s="3"/>
      <c r="FX872" s="3">
        <v>0</v>
      </c>
      <c r="FY872" s="3">
        <v>0</v>
      </c>
      <c r="FZ872" s="3"/>
      <c r="GA872" s="3" t="s">
        <v>3</v>
      </c>
      <c r="GB872" s="3"/>
      <c r="GC872" s="3"/>
      <c r="GD872" s="3">
        <v>1</v>
      </c>
      <c r="GE872" s="3"/>
      <c r="GF872" s="3">
        <v>1098091757</v>
      </c>
      <c r="GG872" s="3">
        <v>2</v>
      </c>
      <c r="GH872" s="3">
        <v>1</v>
      </c>
      <c r="GI872" s="3">
        <v>-2</v>
      </c>
      <c r="GJ872" s="3">
        <v>0</v>
      </c>
      <c r="GK872" s="3">
        <v>0</v>
      </c>
      <c r="GL872" s="3">
        <f t="shared" si="1048"/>
        <v>0</v>
      </c>
      <c r="GM872" s="3">
        <f t="shared" si="1049"/>
        <v>98.05</v>
      </c>
      <c r="GN872" s="3">
        <f t="shared" si="1050"/>
        <v>0</v>
      </c>
      <c r="GO872" s="3">
        <f t="shared" si="1051"/>
        <v>98.05</v>
      </c>
      <c r="GP872" s="3">
        <f t="shared" si="1052"/>
        <v>0</v>
      </c>
      <c r="GQ872" s="3"/>
      <c r="GR872" s="3">
        <v>0</v>
      </c>
      <c r="GS872" s="3">
        <v>3</v>
      </c>
      <c r="GT872" s="3">
        <v>0</v>
      </c>
      <c r="GU872" s="3" t="s">
        <v>3</v>
      </c>
      <c r="GV872" s="3">
        <f t="shared" si="1053"/>
        <v>0</v>
      </c>
      <c r="GW872" s="3">
        <v>1</v>
      </c>
      <c r="GX872" s="3">
        <f t="shared" si="1054"/>
        <v>0</v>
      </c>
      <c r="GY872" s="3"/>
      <c r="GZ872" s="3"/>
      <c r="HA872" s="3">
        <v>0</v>
      </c>
      <c r="HB872" s="3">
        <v>0</v>
      </c>
      <c r="HC872" s="3">
        <f t="shared" si="1055"/>
        <v>0</v>
      </c>
      <c r="HD872" s="3"/>
      <c r="HE872" s="3" t="s">
        <v>3</v>
      </c>
      <c r="HF872" s="3" t="s">
        <v>3</v>
      </c>
      <c r="HG872" s="3"/>
      <c r="HH872" s="3"/>
      <c r="HI872" s="3"/>
      <c r="HJ872" s="3"/>
      <c r="HK872" s="3"/>
      <c r="HL872" s="3"/>
      <c r="HM872" s="3" t="s">
        <v>3</v>
      </c>
      <c r="HN872" s="3" t="s">
        <v>3</v>
      </c>
      <c r="HO872" s="3" t="s">
        <v>3</v>
      </c>
      <c r="HP872" s="3" t="s">
        <v>3</v>
      </c>
      <c r="HQ872" s="3" t="s">
        <v>3</v>
      </c>
      <c r="HR872" s="3"/>
      <c r="HS872" s="3">
        <v>0</v>
      </c>
      <c r="HT872" s="3"/>
      <c r="HU872" s="3"/>
      <c r="HV872" s="3"/>
      <c r="HW872" s="3"/>
      <c r="HX872" s="3"/>
      <c r="HY872" s="3"/>
      <c r="HZ872" s="3"/>
      <c r="IA872" s="3"/>
      <c r="IB872" s="3"/>
      <c r="IC872" s="3"/>
      <c r="ID872" s="3"/>
      <c r="IE872" s="3"/>
      <c r="IF872" s="3"/>
      <c r="IG872" s="3"/>
      <c r="IH872" s="3"/>
      <c r="II872" s="3"/>
      <c r="IJ872" s="3"/>
      <c r="IK872" s="3">
        <v>0</v>
      </c>
      <c r="IL872" s="3"/>
      <c r="IM872" s="3"/>
      <c r="IN872" s="3"/>
      <c r="IO872" s="3"/>
      <c r="IP872" s="3"/>
      <c r="IQ872" s="3"/>
      <c r="IR872" s="3"/>
      <c r="IS872" s="3"/>
      <c r="IT872" s="3"/>
      <c r="IU872" s="3"/>
    </row>
    <row r="873" spans="1:255" x14ac:dyDescent="0.25">
      <c r="A873" s="4">
        <v>17</v>
      </c>
      <c r="B873" s="4">
        <v>1</v>
      </c>
      <c r="C873" s="4"/>
      <c r="D873" s="4"/>
      <c r="E873" s="4" t="s">
        <v>1105</v>
      </c>
      <c r="F873" s="4" t="s">
        <v>1055</v>
      </c>
      <c r="G873" s="4" t="s">
        <v>1056</v>
      </c>
      <c r="H873" s="4" t="s">
        <v>40</v>
      </c>
      <c r="I873" s="4">
        <f>ROUND(192/100,9)</f>
        <v>1.92</v>
      </c>
      <c r="J873" s="4">
        <v>0</v>
      </c>
      <c r="K873" s="4">
        <f>ROUND(192/100,9)</f>
        <v>1.92</v>
      </c>
      <c r="L873" s="4"/>
      <c r="M873" s="4"/>
      <c r="N873" s="4"/>
      <c r="O873" s="4">
        <f t="shared" si="1031"/>
        <v>968.73</v>
      </c>
      <c r="P873" s="4">
        <f t="shared" si="1032"/>
        <v>968.73</v>
      </c>
      <c r="Q873" s="4">
        <f t="shared" si="1074"/>
        <v>0</v>
      </c>
      <c r="R873" s="4">
        <f t="shared" si="1075"/>
        <v>0</v>
      </c>
      <c r="S873" s="4">
        <f t="shared" si="1033"/>
        <v>0</v>
      </c>
      <c r="T873" s="4">
        <f t="shared" si="1034"/>
        <v>0</v>
      </c>
      <c r="U873" s="4">
        <f t="shared" si="1035"/>
        <v>0</v>
      </c>
      <c r="V873" s="4">
        <f t="shared" si="1036"/>
        <v>0</v>
      </c>
      <c r="W873" s="4">
        <f t="shared" si="1037"/>
        <v>0</v>
      </c>
      <c r="X873" s="4">
        <f t="shared" si="1076"/>
        <v>0</v>
      </c>
      <c r="Y873" s="4">
        <f t="shared" si="1077"/>
        <v>0</v>
      </c>
      <c r="Z873" s="4"/>
      <c r="AA873" s="4">
        <v>55890823</v>
      </c>
      <c r="AB873" s="4">
        <f t="shared" si="1038"/>
        <v>51.07</v>
      </c>
      <c r="AC873" s="4">
        <f t="shared" si="1078"/>
        <v>51.07</v>
      </c>
      <c r="AD873" s="4">
        <f t="shared" si="1079"/>
        <v>0</v>
      </c>
      <c r="AE873" s="4">
        <f t="shared" si="1080"/>
        <v>0</v>
      </c>
      <c r="AF873" s="4">
        <f t="shared" si="1081"/>
        <v>0</v>
      </c>
      <c r="AG873" s="4">
        <f t="shared" si="1039"/>
        <v>0</v>
      </c>
      <c r="AH873" s="4">
        <f t="shared" si="1082"/>
        <v>0</v>
      </c>
      <c r="AI873" s="4">
        <f t="shared" si="1083"/>
        <v>0</v>
      </c>
      <c r="AJ873" s="4">
        <f t="shared" si="1040"/>
        <v>0</v>
      </c>
      <c r="AK873" s="4">
        <v>51.07</v>
      </c>
      <c r="AL873" s="4">
        <v>51.07</v>
      </c>
      <c r="AM873" s="4">
        <v>0</v>
      </c>
      <c r="AN873" s="4">
        <v>0</v>
      </c>
      <c r="AO873" s="4">
        <v>0</v>
      </c>
      <c r="AP873" s="4">
        <v>0</v>
      </c>
      <c r="AQ873" s="4">
        <v>0</v>
      </c>
      <c r="AR873" s="4">
        <v>0</v>
      </c>
      <c r="AS873" s="4">
        <v>0</v>
      </c>
      <c r="AT873" s="4">
        <v>0</v>
      </c>
      <c r="AU873" s="4">
        <v>0</v>
      </c>
      <c r="AV873" s="4">
        <v>1</v>
      </c>
      <c r="AW873" s="4">
        <v>1</v>
      </c>
      <c r="AX873" s="4"/>
      <c r="AY873" s="4"/>
      <c r="AZ873" s="4">
        <v>1</v>
      </c>
      <c r="BA873" s="4">
        <v>1</v>
      </c>
      <c r="BB873" s="4">
        <v>1</v>
      </c>
      <c r="BC873" s="4">
        <v>9.8800000000000008</v>
      </c>
      <c r="BD873" s="4" t="s">
        <v>3</v>
      </c>
      <c r="BE873" s="4" t="s">
        <v>3</v>
      </c>
      <c r="BF873" s="4" t="s">
        <v>3</v>
      </c>
      <c r="BG873" s="4" t="s">
        <v>3</v>
      </c>
      <c r="BH873" s="4">
        <v>3</v>
      </c>
      <c r="BI873" s="4">
        <v>2</v>
      </c>
      <c r="BJ873" s="4" t="s">
        <v>1057</v>
      </c>
      <c r="BK873" s="4"/>
      <c r="BL873" s="4"/>
      <c r="BM873" s="4">
        <v>1617</v>
      </c>
      <c r="BN873" s="4">
        <v>0</v>
      </c>
      <c r="BO873" s="4" t="s">
        <v>1055</v>
      </c>
      <c r="BP873" s="4">
        <v>1</v>
      </c>
      <c r="BQ873" s="4">
        <v>200</v>
      </c>
      <c r="BR873" s="4">
        <v>0</v>
      </c>
      <c r="BS873" s="4">
        <v>1</v>
      </c>
      <c r="BT873" s="4">
        <v>1</v>
      </c>
      <c r="BU873" s="4">
        <v>1</v>
      </c>
      <c r="BV873" s="4">
        <v>1</v>
      </c>
      <c r="BW873" s="4">
        <v>1</v>
      </c>
      <c r="BX873" s="4">
        <v>1</v>
      </c>
      <c r="BY873" s="4" t="s">
        <v>3</v>
      </c>
      <c r="BZ873" s="4">
        <v>0</v>
      </c>
      <c r="CA873" s="4">
        <v>0</v>
      </c>
      <c r="CB873" s="4" t="s">
        <v>3</v>
      </c>
      <c r="CC873" s="4"/>
      <c r="CD873" s="4"/>
      <c r="CE873" s="4">
        <v>1566</v>
      </c>
      <c r="CF873" s="4">
        <v>0</v>
      </c>
      <c r="CG873" s="4">
        <v>0</v>
      </c>
      <c r="CH873" s="4"/>
      <c r="CI873" s="4"/>
      <c r="CJ873" s="4"/>
      <c r="CK873" s="4"/>
      <c r="CL873" s="4"/>
      <c r="CM873" s="4">
        <v>0</v>
      </c>
      <c r="CN873" s="4" t="s">
        <v>3</v>
      </c>
      <c r="CO873" s="4">
        <v>0</v>
      </c>
      <c r="CP873" s="4">
        <f t="shared" si="1041"/>
        <v>968.73</v>
      </c>
      <c r="CQ873" s="4">
        <f t="shared" si="1042"/>
        <v>504.57</v>
      </c>
      <c r="CR873" s="4">
        <f t="shared" si="1084"/>
        <v>0</v>
      </c>
      <c r="CS873" s="4">
        <f t="shared" si="1085"/>
        <v>0</v>
      </c>
      <c r="CT873" s="4">
        <f t="shared" si="1043"/>
        <v>0</v>
      </c>
      <c r="CU873" s="4">
        <f t="shared" si="1044"/>
        <v>0</v>
      </c>
      <c r="CV873" s="4">
        <f t="shared" si="1045"/>
        <v>0</v>
      </c>
      <c r="CW873" s="4">
        <f t="shared" si="1046"/>
        <v>0</v>
      </c>
      <c r="CX873" s="4">
        <f t="shared" si="1047"/>
        <v>0</v>
      </c>
      <c r="CY873" s="4">
        <f t="shared" si="1086"/>
        <v>0</v>
      </c>
      <c r="CZ873" s="4">
        <f t="shared" si="1087"/>
        <v>0</v>
      </c>
      <c r="DA873" s="4"/>
      <c r="DB873" s="4"/>
      <c r="DC873" s="4" t="s">
        <v>3</v>
      </c>
      <c r="DD873" s="4" t="s">
        <v>3</v>
      </c>
      <c r="DE873" s="4" t="s">
        <v>3</v>
      </c>
      <c r="DF873" s="4" t="s">
        <v>3</v>
      </c>
      <c r="DG873" s="4" t="s">
        <v>3</v>
      </c>
      <c r="DH873" s="4" t="s">
        <v>3</v>
      </c>
      <c r="DI873" s="4" t="s">
        <v>3</v>
      </c>
      <c r="DJ873" s="4" t="s">
        <v>3</v>
      </c>
      <c r="DK873" s="4" t="s">
        <v>3</v>
      </c>
      <c r="DL873" s="4" t="s">
        <v>3</v>
      </c>
      <c r="DM873" s="4" t="s">
        <v>3</v>
      </c>
      <c r="DN873" s="4">
        <v>0</v>
      </c>
      <c r="DO873" s="4">
        <v>0</v>
      </c>
      <c r="DP873" s="4">
        <v>1</v>
      </c>
      <c r="DQ873" s="4">
        <v>1</v>
      </c>
      <c r="DR873" s="4"/>
      <c r="DS873" s="4"/>
      <c r="DT873" s="4"/>
      <c r="DU873" s="4">
        <v>1010</v>
      </c>
      <c r="DV873" s="4" t="s">
        <v>40</v>
      </c>
      <c r="DW873" s="4" t="s">
        <v>40</v>
      </c>
      <c r="DX873" s="4">
        <v>100</v>
      </c>
      <c r="DY873" s="4"/>
      <c r="DZ873" s="4" t="s">
        <v>3</v>
      </c>
      <c r="EA873" s="4" t="s">
        <v>3</v>
      </c>
      <c r="EB873" s="4" t="s">
        <v>3</v>
      </c>
      <c r="EC873" s="4" t="s">
        <v>3</v>
      </c>
      <c r="ED873" s="4"/>
      <c r="EE873" s="4">
        <v>57042986</v>
      </c>
      <c r="EF873" s="4">
        <v>200</v>
      </c>
      <c r="EG873" s="4" t="s">
        <v>903</v>
      </c>
      <c r="EH873" s="4">
        <v>0</v>
      </c>
      <c r="EI873" s="4" t="s">
        <v>3</v>
      </c>
      <c r="EJ873" s="4">
        <v>1</v>
      </c>
      <c r="EK873" s="4">
        <v>1617</v>
      </c>
      <c r="EL873" s="4" t="s">
        <v>904</v>
      </c>
      <c r="EM873" s="4" t="s">
        <v>905</v>
      </c>
      <c r="EN873" s="4"/>
      <c r="EO873" s="4" t="s">
        <v>3</v>
      </c>
      <c r="EP873" s="4"/>
      <c r="EQ873" s="4">
        <v>0</v>
      </c>
      <c r="ER873" s="4">
        <v>51.07</v>
      </c>
      <c r="ES873" s="4">
        <v>51.07</v>
      </c>
      <c r="ET873" s="4">
        <v>0</v>
      </c>
      <c r="EU873" s="4">
        <v>0</v>
      </c>
      <c r="EV873" s="4">
        <v>0</v>
      </c>
      <c r="EW873" s="4">
        <v>0</v>
      </c>
      <c r="EX873" s="4">
        <v>0</v>
      </c>
      <c r="EY873" s="4">
        <v>0</v>
      </c>
      <c r="EZ873" s="4"/>
      <c r="FA873" s="4"/>
      <c r="FB873" s="4"/>
      <c r="FC873" s="4"/>
      <c r="FD873" s="4"/>
      <c r="FE873" s="4"/>
      <c r="FF873" s="4"/>
      <c r="FG873" s="4"/>
      <c r="FH873" s="4"/>
      <c r="FI873" s="4"/>
      <c r="FJ873" s="4"/>
      <c r="FK873" s="4"/>
      <c r="FL873" s="4"/>
      <c r="FM873" s="4"/>
      <c r="FN873" s="4"/>
      <c r="FO873" s="4"/>
      <c r="FP873" s="4"/>
      <c r="FQ873" s="4">
        <v>0</v>
      </c>
      <c r="FR873" s="4">
        <v>0</v>
      </c>
      <c r="FS873" s="4">
        <v>0</v>
      </c>
      <c r="FT873" s="4"/>
      <c r="FU873" s="4"/>
      <c r="FV873" s="4"/>
      <c r="FW873" s="4"/>
      <c r="FX873" s="4">
        <v>0</v>
      </c>
      <c r="FY873" s="4">
        <v>0</v>
      </c>
      <c r="FZ873" s="4"/>
      <c r="GA873" s="4" t="s">
        <v>3</v>
      </c>
      <c r="GB873" s="4"/>
      <c r="GC873" s="4"/>
      <c r="GD873" s="4">
        <v>1</v>
      </c>
      <c r="GE873" s="4"/>
      <c r="GF873" s="4">
        <v>1098091757</v>
      </c>
      <c r="GG873" s="4">
        <v>2</v>
      </c>
      <c r="GH873" s="4">
        <v>1</v>
      </c>
      <c r="GI873" s="4">
        <v>2</v>
      </c>
      <c r="GJ873" s="4">
        <v>0</v>
      </c>
      <c r="GK873" s="4">
        <v>0</v>
      </c>
      <c r="GL873" s="4">
        <f t="shared" si="1048"/>
        <v>0</v>
      </c>
      <c r="GM873" s="4">
        <f t="shared" si="1049"/>
        <v>968.73</v>
      </c>
      <c r="GN873" s="4">
        <f t="shared" si="1050"/>
        <v>0</v>
      </c>
      <c r="GO873" s="4">
        <f t="shared" si="1051"/>
        <v>968.73</v>
      </c>
      <c r="GP873" s="4">
        <f t="shared" si="1052"/>
        <v>0</v>
      </c>
      <c r="GQ873" s="4"/>
      <c r="GR873" s="4">
        <v>0</v>
      </c>
      <c r="GS873" s="4">
        <v>0</v>
      </c>
      <c r="GT873" s="4">
        <v>0</v>
      </c>
      <c r="GU873" s="4" t="s">
        <v>3</v>
      </c>
      <c r="GV873" s="4">
        <f t="shared" si="1053"/>
        <v>0</v>
      </c>
      <c r="GW873" s="4">
        <v>1</v>
      </c>
      <c r="GX873" s="4">
        <f t="shared" si="1054"/>
        <v>0</v>
      </c>
      <c r="GY873" s="4"/>
      <c r="GZ873" s="4"/>
      <c r="HA873" s="4">
        <v>0</v>
      </c>
      <c r="HB873" s="4">
        <v>0</v>
      </c>
      <c r="HC873" s="4">
        <f t="shared" si="1055"/>
        <v>0</v>
      </c>
      <c r="HD873" s="4"/>
      <c r="HE873" s="4" t="s">
        <v>3</v>
      </c>
      <c r="HF873" s="4" t="s">
        <v>3</v>
      </c>
      <c r="HG873" s="4"/>
      <c r="HH873" s="4"/>
      <c r="HI873" s="4"/>
      <c r="HJ873" s="4"/>
      <c r="HK873" s="4"/>
      <c r="HL873" s="4"/>
      <c r="HM873" s="4" t="s">
        <v>3</v>
      </c>
      <c r="HN873" s="4" t="s">
        <v>3</v>
      </c>
      <c r="HO873" s="4" t="s">
        <v>3</v>
      </c>
      <c r="HP873" s="4" t="s">
        <v>3</v>
      </c>
      <c r="HQ873" s="4" t="s">
        <v>3</v>
      </c>
      <c r="HR873" s="4"/>
      <c r="HS873" s="4">
        <v>0</v>
      </c>
      <c r="HT873" s="4"/>
      <c r="HU873" s="4"/>
      <c r="HV873" s="4"/>
      <c r="HW873" s="4"/>
      <c r="HX873" s="4"/>
      <c r="HY873" s="4"/>
      <c r="HZ873" s="4"/>
      <c r="IA873" s="4"/>
      <c r="IB873" s="4"/>
      <c r="IC873" s="4"/>
      <c r="ID873" s="4"/>
      <c r="IE873" s="4"/>
      <c r="IF873" s="4"/>
      <c r="IG873" s="4"/>
      <c r="IH873" s="4"/>
      <c r="II873" s="4"/>
      <c r="IJ873" s="4"/>
      <c r="IK873" s="4">
        <v>0</v>
      </c>
      <c r="IL873" s="4"/>
      <c r="IM873" s="4"/>
      <c r="IN873" s="4"/>
      <c r="IO873" s="4"/>
      <c r="IP873" s="4"/>
      <c r="IQ873" s="4"/>
      <c r="IR873" s="4"/>
      <c r="IS873" s="4"/>
      <c r="IT873" s="4"/>
      <c r="IU873" s="4"/>
    </row>
    <row r="874" spans="1:255" x14ac:dyDescent="0.25">
      <c r="A874" s="3">
        <v>17</v>
      </c>
      <c r="B874" s="3">
        <v>1</v>
      </c>
      <c r="C874" s="3"/>
      <c r="D874" s="3"/>
      <c r="E874" s="3" t="s">
        <v>1106</v>
      </c>
      <c r="F874" s="3" t="s">
        <v>1059</v>
      </c>
      <c r="G874" s="3" t="s">
        <v>1060</v>
      </c>
      <c r="H874" s="3" t="s">
        <v>40</v>
      </c>
      <c r="I874" s="3">
        <f t="shared" ref="I874:I879" si="1088">ROUND(96/100,9)</f>
        <v>0.96</v>
      </c>
      <c r="J874" s="3">
        <v>0</v>
      </c>
      <c r="K874" s="3">
        <f t="shared" ref="K874:K879" si="1089">ROUND(96/100,9)</f>
        <v>0.96</v>
      </c>
      <c r="L874" s="3"/>
      <c r="M874" s="3"/>
      <c r="N874" s="3"/>
      <c r="O874" s="3">
        <f t="shared" si="1031"/>
        <v>12.02</v>
      </c>
      <c r="P874" s="3">
        <f t="shared" si="1032"/>
        <v>12.02</v>
      </c>
      <c r="Q874" s="3">
        <f t="shared" si="1074"/>
        <v>0</v>
      </c>
      <c r="R874" s="3">
        <f t="shared" si="1075"/>
        <v>0</v>
      </c>
      <c r="S874" s="3">
        <f t="shared" si="1033"/>
        <v>0</v>
      </c>
      <c r="T874" s="3">
        <f t="shared" si="1034"/>
        <v>0</v>
      </c>
      <c r="U874" s="3">
        <f t="shared" si="1035"/>
        <v>0</v>
      </c>
      <c r="V874" s="3">
        <f t="shared" si="1036"/>
        <v>0</v>
      </c>
      <c r="W874" s="3">
        <f t="shared" si="1037"/>
        <v>0</v>
      </c>
      <c r="X874" s="3">
        <f t="shared" si="1076"/>
        <v>0</v>
      </c>
      <c r="Y874" s="3">
        <f t="shared" si="1077"/>
        <v>0</v>
      </c>
      <c r="Z874" s="3"/>
      <c r="AA874" s="3">
        <v>54971259</v>
      </c>
      <c r="AB874" s="3">
        <f t="shared" si="1038"/>
        <v>12.52</v>
      </c>
      <c r="AC874" s="3">
        <f t="shared" si="1078"/>
        <v>12.52</v>
      </c>
      <c r="AD874" s="3">
        <f t="shared" si="1079"/>
        <v>0</v>
      </c>
      <c r="AE874" s="3">
        <f t="shared" si="1080"/>
        <v>0</v>
      </c>
      <c r="AF874" s="3">
        <f t="shared" si="1081"/>
        <v>0</v>
      </c>
      <c r="AG874" s="3">
        <f t="shared" si="1039"/>
        <v>0</v>
      </c>
      <c r="AH874" s="3">
        <f t="shared" si="1082"/>
        <v>0</v>
      </c>
      <c r="AI874" s="3">
        <f t="shared" si="1083"/>
        <v>0</v>
      </c>
      <c r="AJ874" s="3">
        <f t="shared" si="1040"/>
        <v>0</v>
      </c>
      <c r="AK874" s="3">
        <v>12.52</v>
      </c>
      <c r="AL874" s="3">
        <v>12.52</v>
      </c>
      <c r="AM874" s="3">
        <v>0</v>
      </c>
      <c r="AN874" s="3">
        <v>0</v>
      </c>
      <c r="AO874" s="3">
        <v>0</v>
      </c>
      <c r="AP874" s="3">
        <v>0</v>
      </c>
      <c r="AQ874" s="3">
        <v>0</v>
      </c>
      <c r="AR874" s="3">
        <v>0</v>
      </c>
      <c r="AS874" s="3">
        <v>0</v>
      </c>
      <c r="AT874" s="3">
        <v>0</v>
      </c>
      <c r="AU874" s="3">
        <v>0</v>
      </c>
      <c r="AV874" s="3">
        <v>1</v>
      </c>
      <c r="AW874" s="3">
        <v>1</v>
      </c>
      <c r="AX874" s="3"/>
      <c r="AY874" s="3"/>
      <c r="AZ874" s="3">
        <v>1</v>
      </c>
      <c r="BA874" s="3">
        <v>1</v>
      </c>
      <c r="BB874" s="3">
        <v>1</v>
      </c>
      <c r="BC874" s="3">
        <v>1</v>
      </c>
      <c r="BD874" s="3" t="s">
        <v>3</v>
      </c>
      <c r="BE874" s="3" t="s">
        <v>3</v>
      </c>
      <c r="BF874" s="3" t="s">
        <v>3</v>
      </c>
      <c r="BG874" s="3" t="s">
        <v>3</v>
      </c>
      <c r="BH874" s="3">
        <v>3</v>
      </c>
      <c r="BI874" s="3">
        <v>2</v>
      </c>
      <c r="BJ874" s="3" t="s">
        <v>1061</v>
      </c>
      <c r="BK874" s="3"/>
      <c r="BL874" s="3"/>
      <c r="BM874" s="3">
        <v>1617</v>
      </c>
      <c r="BN874" s="3">
        <v>0</v>
      </c>
      <c r="BO874" s="3" t="s">
        <v>3</v>
      </c>
      <c r="BP874" s="3">
        <v>0</v>
      </c>
      <c r="BQ874" s="3">
        <v>200</v>
      </c>
      <c r="BR874" s="3">
        <v>0</v>
      </c>
      <c r="BS874" s="3">
        <v>1</v>
      </c>
      <c r="BT874" s="3">
        <v>1</v>
      </c>
      <c r="BU874" s="3">
        <v>1</v>
      </c>
      <c r="BV874" s="3">
        <v>1</v>
      </c>
      <c r="BW874" s="3">
        <v>1</v>
      </c>
      <c r="BX874" s="3">
        <v>1</v>
      </c>
      <c r="BY874" s="3" t="s">
        <v>3</v>
      </c>
      <c r="BZ874" s="3">
        <v>0</v>
      </c>
      <c r="CA874" s="3">
        <v>0</v>
      </c>
      <c r="CB874" s="3" t="s">
        <v>3</v>
      </c>
      <c r="CC874" s="3"/>
      <c r="CD874" s="3"/>
      <c r="CE874" s="3">
        <v>1566</v>
      </c>
      <c r="CF874" s="3">
        <v>0</v>
      </c>
      <c r="CG874" s="3">
        <v>0</v>
      </c>
      <c r="CH874" s="3"/>
      <c r="CI874" s="3"/>
      <c r="CJ874" s="3"/>
      <c r="CK874" s="3"/>
      <c r="CL874" s="3"/>
      <c r="CM874" s="3">
        <v>0</v>
      </c>
      <c r="CN874" s="3" t="s">
        <v>3</v>
      </c>
      <c r="CO874" s="3">
        <v>0</v>
      </c>
      <c r="CP874" s="3">
        <f t="shared" si="1041"/>
        <v>12.02</v>
      </c>
      <c r="CQ874" s="3">
        <f t="shared" si="1042"/>
        <v>12.52</v>
      </c>
      <c r="CR874" s="3">
        <f t="shared" si="1084"/>
        <v>0</v>
      </c>
      <c r="CS874" s="3">
        <f t="shared" si="1085"/>
        <v>0</v>
      </c>
      <c r="CT874" s="3">
        <f t="shared" si="1043"/>
        <v>0</v>
      </c>
      <c r="CU874" s="3">
        <f t="shared" si="1044"/>
        <v>0</v>
      </c>
      <c r="CV874" s="3">
        <f t="shared" si="1045"/>
        <v>0</v>
      </c>
      <c r="CW874" s="3">
        <f t="shared" si="1046"/>
        <v>0</v>
      </c>
      <c r="CX874" s="3">
        <f t="shared" si="1047"/>
        <v>0</v>
      </c>
      <c r="CY874" s="3">
        <f t="shared" si="1086"/>
        <v>0</v>
      </c>
      <c r="CZ874" s="3">
        <f t="shared" si="1087"/>
        <v>0</v>
      </c>
      <c r="DA874" s="3"/>
      <c r="DB874" s="3"/>
      <c r="DC874" s="3" t="s">
        <v>3</v>
      </c>
      <c r="DD874" s="3" t="s">
        <v>3</v>
      </c>
      <c r="DE874" s="3" t="s">
        <v>3</v>
      </c>
      <c r="DF874" s="3" t="s">
        <v>3</v>
      </c>
      <c r="DG874" s="3" t="s">
        <v>3</v>
      </c>
      <c r="DH874" s="3" t="s">
        <v>3</v>
      </c>
      <c r="DI874" s="3" t="s">
        <v>3</v>
      </c>
      <c r="DJ874" s="3" t="s">
        <v>3</v>
      </c>
      <c r="DK874" s="3" t="s">
        <v>3</v>
      </c>
      <c r="DL874" s="3" t="s">
        <v>3</v>
      </c>
      <c r="DM874" s="3" t="s">
        <v>3</v>
      </c>
      <c r="DN874" s="3">
        <v>0</v>
      </c>
      <c r="DO874" s="3">
        <v>0</v>
      </c>
      <c r="DP874" s="3">
        <v>1</v>
      </c>
      <c r="DQ874" s="3">
        <v>1</v>
      </c>
      <c r="DR874" s="3"/>
      <c r="DS874" s="3"/>
      <c r="DT874" s="3"/>
      <c r="DU874" s="3">
        <v>1010</v>
      </c>
      <c r="DV874" s="3" t="s">
        <v>40</v>
      </c>
      <c r="DW874" s="3" t="s">
        <v>40</v>
      </c>
      <c r="DX874" s="3">
        <v>100</v>
      </c>
      <c r="DY874" s="3"/>
      <c r="DZ874" s="3" t="s">
        <v>3</v>
      </c>
      <c r="EA874" s="3" t="s">
        <v>3</v>
      </c>
      <c r="EB874" s="3" t="s">
        <v>3</v>
      </c>
      <c r="EC874" s="3" t="s">
        <v>3</v>
      </c>
      <c r="ED874" s="3"/>
      <c r="EE874" s="3">
        <v>57042986</v>
      </c>
      <c r="EF874" s="3">
        <v>200</v>
      </c>
      <c r="EG874" s="3" t="s">
        <v>903</v>
      </c>
      <c r="EH874" s="3">
        <v>0</v>
      </c>
      <c r="EI874" s="3" t="s">
        <v>3</v>
      </c>
      <c r="EJ874" s="3">
        <v>1</v>
      </c>
      <c r="EK874" s="3">
        <v>1617</v>
      </c>
      <c r="EL874" s="3" t="s">
        <v>904</v>
      </c>
      <c r="EM874" s="3" t="s">
        <v>905</v>
      </c>
      <c r="EN874" s="3"/>
      <c r="EO874" s="3" t="s">
        <v>3</v>
      </c>
      <c r="EP874" s="3"/>
      <c r="EQ874" s="3">
        <v>0</v>
      </c>
      <c r="ER874" s="3">
        <v>12.52</v>
      </c>
      <c r="ES874" s="3">
        <v>12.52</v>
      </c>
      <c r="ET874" s="3">
        <v>0</v>
      </c>
      <c r="EU874" s="3">
        <v>0</v>
      </c>
      <c r="EV874" s="3">
        <v>0</v>
      </c>
      <c r="EW874" s="3">
        <v>0</v>
      </c>
      <c r="EX874" s="3">
        <v>0</v>
      </c>
      <c r="EY874" s="3">
        <v>0</v>
      </c>
      <c r="EZ874" s="3"/>
      <c r="FA874" s="3"/>
      <c r="FB874" s="3"/>
      <c r="FC874" s="3"/>
      <c r="FD874" s="3"/>
      <c r="FE874" s="3"/>
      <c r="FF874" s="3"/>
      <c r="FG874" s="3"/>
      <c r="FH874" s="3"/>
      <c r="FI874" s="3"/>
      <c r="FJ874" s="3"/>
      <c r="FK874" s="3"/>
      <c r="FL874" s="3"/>
      <c r="FM874" s="3"/>
      <c r="FN874" s="3"/>
      <c r="FO874" s="3"/>
      <c r="FP874" s="3"/>
      <c r="FQ874" s="3">
        <v>0</v>
      </c>
      <c r="FR874" s="3">
        <v>0</v>
      </c>
      <c r="FS874" s="3">
        <v>0</v>
      </c>
      <c r="FT874" s="3"/>
      <c r="FU874" s="3"/>
      <c r="FV874" s="3"/>
      <c r="FW874" s="3"/>
      <c r="FX874" s="3">
        <v>0</v>
      </c>
      <c r="FY874" s="3">
        <v>0</v>
      </c>
      <c r="FZ874" s="3"/>
      <c r="GA874" s="3" t="s">
        <v>3</v>
      </c>
      <c r="GB874" s="3"/>
      <c r="GC874" s="3"/>
      <c r="GD874" s="3">
        <v>1</v>
      </c>
      <c r="GE874" s="3"/>
      <c r="GF874" s="3">
        <v>-863421542</v>
      </c>
      <c r="GG874" s="3">
        <v>2</v>
      </c>
      <c r="GH874" s="3">
        <v>1</v>
      </c>
      <c r="GI874" s="3">
        <v>-2</v>
      </c>
      <c r="GJ874" s="3">
        <v>0</v>
      </c>
      <c r="GK874" s="3">
        <v>0</v>
      </c>
      <c r="GL874" s="3">
        <f t="shared" si="1048"/>
        <v>0</v>
      </c>
      <c r="GM874" s="3">
        <f t="shared" si="1049"/>
        <v>12.02</v>
      </c>
      <c r="GN874" s="3">
        <f t="shared" si="1050"/>
        <v>0</v>
      </c>
      <c r="GO874" s="3">
        <f t="shared" si="1051"/>
        <v>12.02</v>
      </c>
      <c r="GP874" s="3">
        <f t="shared" si="1052"/>
        <v>0</v>
      </c>
      <c r="GQ874" s="3"/>
      <c r="GR874" s="3">
        <v>0</v>
      </c>
      <c r="GS874" s="3">
        <v>3</v>
      </c>
      <c r="GT874" s="3">
        <v>0</v>
      </c>
      <c r="GU874" s="3" t="s">
        <v>3</v>
      </c>
      <c r="GV874" s="3">
        <f t="shared" si="1053"/>
        <v>0</v>
      </c>
      <c r="GW874" s="3">
        <v>1</v>
      </c>
      <c r="GX874" s="3">
        <f t="shared" si="1054"/>
        <v>0</v>
      </c>
      <c r="GY874" s="3"/>
      <c r="GZ874" s="3"/>
      <c r="HA874" s="3">
        <v>0</v>
      </c>
      <c r="HB874" s="3">
        <v>0</v>
      </c>
      <c r="HC874" s="3">
        <f t="shared" si="1055"/>
        <v>0</v>
      </c>
      <c r="HD874" s="3"/>
      <c r="HE874" s="3" t="s">
        <v>3</v>
      </c>
      <c r="HF874" s="3" t="s">
        <v>3</v>
      </c>
      <c r="HG874" s="3"/>
      <c r="HH874" s="3"/>
      <c r="HI874" s="3"/>
      <c r="HJ874" s="3"/>
      <c r="HK874" s="3"/>
      <c r="HL874" s="3"/>
      <c r="HM874" s="3" t="s">
        <v>3</v>
      </c>
      <c r="HN874" s="3" t="s">
        <v>3</v>
      </c>
      <c r="HO874" s="3" t="s">
        <v>3</v>
      </c>
      <c r="HP874" s="3" t="s">
        <v>3</v>
      </c>
      <c r="HQ874" s="3" t="s">
        <v>3</v>
      </c>
      <c r="HR874" s="3"/>
      <c r="HS874" s="3">
        <v>0</v>
      </c>
      <c r="HT874" s="3"/>
      <c r="HU874" s="3"/>
      <c r="HV874" s="3"/>
      <c r="HW874" s="3"/>
      <c r="HX874" s="3"/>
      <c r="HY874" s="3"/>
      <c r="HZ874" s="3"/>
      <c r="IA874" s="3"/>
      <c r="IB874" s="3"/>
      <c r="IC874" s="3"/>
      <c r="ID874" s="3"/>
      <c r="IE874" s="3"/>
      <c r="IF874" s="3"/>
      <c r="IG874" s="3"/>
      <c r="IH874" s="3"/>
      <c r="II874" s="3"/>
      <c r="IJ874" s="3"/>
      <c r="IK874" s="3">
        <v>0</v>
      </c>
      <c r="IL874" s="3"/>
      <c r="IM874" s="3"/>
      <c r="IN874" s="3"/>
      <c r="IO874" s="3"/>
      <c r="IP874" s="3"/>
      <c r="IQ874" s="3"/>
      <c r="IR874" s="3"/>
      <c r="IS874" s="3"/>
      <c r="IT874" s="3"/>
      <c r="IU874" s="3"/>
    </row>
    <row r="875" spans="1:255" x14ac:dyDescent="0.25">
      <c r="A875" s="4">
        <v>17</v>
      </c>
      <c r="B875" s="4">
        <v>1</v>
      </c>
      <c r="C875" s="4"/>
      <c r="D875" s="4"/>
      <c r="E875" s="4" t="s">
        <v>1106</v>
      </c>
      <c r="F875" s="4" t="s">
        <v>1059</v>
      </c>
      <c r="G875" s="4" t="s">
        <v>1060</v>
      </c>
      <c r="H875" s="4" t="s">
        <v>40</v>
      </c>
      <c r="I875" s="4">
        <f t="shared" si="1088"/>
        <v>0.96</v>
      </c>
      <c r="J875" s="4">
        <v>0</v>
      </c>
      <c r="K875" s="4">
        <f t="shared" si="1089"/>
        <v>0.96</v>
      </c>
      <c r="L875" s="4"/>
      <c r="M875" s="4"/>
      <c r="N875" s="4"/>
      <c r="O875" s="4">
        <f t="shared" si="1031"/>
        <v>46.64</v>
      </c>
      <c r="P875" s="4">
        <f t="shared" si="1032"/>
        <v>46.64</v>
      </c>
      <c r="Q875" s="4">
        <f t="shared" si="1074"/>
        <v>0</v>
      </c>
      <c r="R875" s="4">
        <f t="shared" si="1075"/>
        <v>0</v>
      </c>
      <c r="S875" s="4">
        <f t="shared" si="1033"/>
        <v>0</v>
      </c>
      <c r="T875" s="4">
        <f t="shared" si="1034"/>
        <v>0</v>
      </c>
      <c r="U875" s="4">
        <f t="shared" si="1035"/>
        <v>0</v>
      </c>
      <c r="V875" s="4">
        <f t="shared" si="1036"/>
        <v>0</v>
      </c>
      <c r="W875" s="4">
        <f t="shared" si="1037"/>
        <v>0</v>
      </c>
      <c r="X875" s="4">
        <f t="shared" si="1076"/>
        <v>0</v>
      </c>
      <c r="Y875" s="4">
        <f t="shared" si="1077"/>
        <v>0</v>
      </c>
      <c r="Z875" s="4"/>
      <c r="AA875" s="4">
        <v>55890823</v>
      </c>
      <c r="AB875" s="4">
        <f t="shared" si="1038"/>
        <v>12.52</v>
      </c>
      <c r="AC875" s="4">
        <f t="shared" si="1078"/>
        <v>12.52</v>
      </c>
      <c r="AD875" s="4">
        <f t="shared" si="1079"/>
        <v>0</v>
      </c>
      <c r="AE875" s="4">
        <f t="shared" si="1080"/>
        <v>0</v>
      </c>
      <c r="AF875" s="4">
        <f t="shared" si="1081"/>
        <v>0</v>
      </c>
      <c r="AG875" s="4">
        <f t="shared" si="1039"/>
        <v>0</v>
      </c>
      <c r="AH875" s="4">
        <f t="shared" si="1082"/>
        <v>0</v>
      </c>
      <c r="AI875" s="4">
        <f t="shared" si="1083"/>
        <v>0</v>
      </c>
      <c r="AJ875" s="4">
        <f t="shared" si="1040"/>
        <v>0</v>
      </c>
      <c r="AK875" s="4">
        <v>12.52</v>
      </c>
      <c r="AL875" s="4">
        <v>12.52</v>
      </c>
      <c r="AM875" s="4">
        <v>0</v>
      </c>
      <c r="AN875" s="4">
        <v>0</v>
      </c>
      <c r="AO875" s="4">
        <v>0</v>
      </c>
      <c r="AP875" s="4">
        <v>0</v>
      </c>
      <c r="AQ875" s="4">
        <v>0</v>
      </c>
      <c r="AR875" s="4">
        <v>0</v>
      </c>
      <c r="AS875" s="4">
        <v>0</v>
      </c>
      <c r="AT875" s="4">
        <v>0</v>
      </c>
      <c r="AU875" s="4">
        <v>0</v>
      </c>
      <c r="AV875" s="4">
        <v>1</v>
      </c>
      <c r="AW875" s="4">
        <v>1</v>
      </c>
      <c r="AX875" s="4"/>
      <c r="AY875" s="4"/>
      <c r="AZ875" s="4">
        <v>1</v>
      </c>
      <c r="BA875" s="4">
        <v>1</v>
      </c>
      <c r="BB875" s="4">
        <v>1</v>
      </c>
      <c r="BC875" s="4">
        <v>3.88</v>
      </c>
      <c r="BD875" s="4" t="s">
        <v>3</v>
      </c>
      <c r="BE875" s="4" t="s">
        <v>3</v>
      </c>
      <c r="BF875" s="4" t="s">
        <v>3</v>
      </c>
      <c r="BG875" s="4" t="s">
        <v>3</v>
      </c>
      <c r="BH875" s="4">
        <v>3</v>
      </c>
      <c r="BI875" s="4">
        <v>2</v>
      </c>
      <c r="BJ875" s="4" t="s">
        <v>1061</v>
      </c>
      <c r="BK875" s="4"/>
      <c r="BL875" s="4"/>
      <c r="BM875" s="4">
        <v>1617</v>
      </c>
      <c r="BN875" s="4">
        <v>0</v>
      </c>
      <c r="BO875" s="4" t="s">
        <v>1059</v>
      </c>
      <c r="BP875" s="4">
        <v>1</v>
      </c>
      <c r="BQ875" s="4">
        <v>200</v>
      </c>
      <c r="BR875" s="4">
        <v>0</v>
      </c>
      <c r="BS875" s="4">
        <v>1</v>
      </c>
      <c r="BT875" s="4">
        <v>1</v>
      </c>
      <c r="BU875" s="4">
        <v>1</v>
      </c>
      <c r="BV875" s="4">
        <v>1</v>
      </c>
      <c r="BW875" s="4">
        <v>1</v>
      </c>
      <c r="BX875" s="4">
        <v>1</v>
      </c>
      <c r="BY875" s="4" t="s">
        <v>3</v>
      </c>
      <c r="BZ875" s="4">
        <v>0</v>
      </c>
      <c r="CA875" s="4">
        <v>0</v>
      </c>
      <c r="CB875" s="4" t="s">
        <v>3</v>
      </c>
      <c r="CC875" s="4"/>
      <c r="CD875" s="4"/>
      <c r="CE875" s="4">
        <v>1566</v>
      </c>
      <c r="CF875" s="4">
        <v>0</v>
      </c>
      <c r="CG875" s="4">
        <v>0</v>
      </c>
      <c r="CH875" s="4"/>
      <c r="CI875" s="4"/>
      <c r="CJ875" s="4"/>
      <c r="CK875" s="4"/>
      <c r="CL875" s="4"/>
      <c r="CM875" s="4">
        <v>0</v>
      </c>
      <c r="CN875" s="4" t="s">
        <v>3</v>
      </c>
      <c r="CO875" s="4">
        <v>0</v>
      </c>
      <c r="CP875" s="4">
        <f t="shared" si="1041"/>
        <v>46.64</v>
      </c>
      <c r="CQ875" s="4">
        <f t="shared" si="1042"/>
        <v>48.58</v>
      </c>
      <c r="CR875" s="4">
        <f t="shared" si="1084"/>
        <v>0</v>
      </c>
      <c r="CS875" s="4">
        <f t="shared" si="1085"/>
        <v>0</v>
      </c>
      <c r="CT875" s="4">
        <f t="shared" si="1043"/>
        <v>0</v>
      </c>
      <c r="CU875" s="4">
        <f t="shared" si="1044"/>
        <v>0</v>
      </c>
      <c r="CV875" s="4">
        <f t="shared" si="1045"/>
        <v>0</v>
      </c>
      <c r="CW875" s="4">
        <f t="shared" si="1046"/>
        <v>0</v>
      </c>
      <c r="CX875" s="4">
        <f t="shared" si="1047"/>
        <v>0</v>
      </c>
      <c r="CY875" s="4">
        <f t="shared" si="1086"/>
        <v>0</v>
      </c>
      <c r="CZ875" s="4">
        <f t="shared" si="1087"/>
        <v>0</v>
      </c>
      <c r="DA875" s="4"/>
      <c r="DB875" s="4"/>
      <c r="DC875" s="4" t="s">
        <v>3</v>
      </c>
      <c r="DD875" s="4" t="s">
        <v>3</v>
      </c>
      <c r="DE875" s="4" t="s">
        <v>3</v>
      </c>
      <c r="DF875" s="4" t="s">
        <v>3</v>
      </c>
      <c r="DG875" s="4" t="s">
        <v>3</v>
      </c>
      <c r="DH875" s="4" t="s">
        <v>3</v>
      </c>
      <c r="DI875" s="4" t="s">
        <v>3</v>
      </c>
      <c r="DJ875" s="4" t="s">
        <v>3</v>
      </c>
      <c r="DK875" s="4" t="s">
        <v>3</v>
      </c>
      <c r="DL875" s="4" t="s">
        <v>3</v>
      </c>
      <c r="DM875" s="4" t="s">
        <v>3</v>
      </c>
      <c r="DN875" s="4">
        <v>0</v>
      </c>
      <c r="DO875" s="4">
        <v>0</v>
      </c>
      <c r="DP875" s="4">
        <v>1</v>
      </c>
      <c r="DQ875" s="4">
        <v>1</v>
      </c>
      <c r="DR875" s="4"/>
      <c r="DS875" s="4"/>
      <c r="DT875" s="4"/>
      <c r="DU875" s="4">
        <v>1010</v>
      </c>
      <c r="DV875" s="4" t="s">
        <v>40</v>
      </c>
      <c r="DW875" s="4" t="s">
        <v>40</v>
      </c>
      <c r="DX875" s="4">
        <v>100</v>
      </c>
      <c r="DY875" s="4"/>
      <c r="DZ875" s="4" t="s">
        <v>3</v>
      </c>
      <c r="EA875" s="4" t="s">
        <v>3</v>
      </c>
      <c r="EB875" s="4" t="s">
        <v>3</v>
      </c>
      <c r="EC875" s="4" t="s">
        <v>3</v>
      </c>
      <c r="ED875" s="4"/>
      <c r="EE875" s="4">
        <v>57042986</v>
      </c>
      <c r="EF875" s="4">
        <v>200</v>
      </c>
      <c r="EG875" s="4" t="s">
        <v>903</v>
      </c>
      <c r="EH875" s="4">
        <v>0</v>
      </c>
      <c r="EI875" s="4" t="s">
        <v>3</v>
      </c>
      <c r="EJ875" s="4">
        <v>1</v>
      </c>
      <c r="EK875" s="4">
        <v>1617</v>
      </c>
      <c r="EL875" s="4" t="s">
        <v>904</v>
      </c>
      <c r="EM875" s="4" t="s">
        <v>905</v>
      </c>
      <c r="EN875" s="4"/>
      <c r="EO875" s="4" t="s">
        <v>3</v>
      </c>
      <c r="EP875" s="4"/>
      <c r="EQ875" s="4">
        <v>0</v>
      </c>
      <c r="ER875" s="4">
        <v>12.52</v>
      </c>
      <c r="ES875" s="4">
        <v>12.52</v>
      </c>
      <c r="ET875" s="4">
        <v>0</v>
      </c>
      <c r="EU875" s="4">
        <v>0</v>
      </c>
      <c r="EV875" s="4">
        <v>0</v>
      </c>
      <c r="EW875" s="4">
        <v>0</v>
      </c>
      <c r="EX875" s="4">
        <v>0</v>
      </c>
      <c r="EY875" s="4">
        <v>0</v>
      </c>
      <c r="EZ875" s="4"/>
      <c r="FA875" s="4"/>
      <c r="FB875" s="4"/>
      <c r="FC875" s="4"/>
      <c r="FD875" s="4"/>
      <c r="FE875" s="4"/>
      <c r="FF875" s="4"/>
      <c r="FG875" s="4"/>
      <c r="FH875" s="4"/>
      <c r="FI875" s="4"/>
      <c r="FJ875" s="4"/>
      <c r="FK875" s="4"/>
      <c r="FL875" s="4"/>
      <c r="FM875" s="4"/>
      <c r="FN875" s="4"/>
      <c r="FO875" s="4"/>
      <c r="FP875" s="4"/>
      <c r="FQ875" s="4">
        <v>0</v>
      </c>
      <c r="FR875" s="4">
        <v>0</v>
      </c>
      <c r="FS875" s="4">
        <v>0</v>
      </c>
      <c r="FT875" s="4"/>
      <c r="FU875" s="4"/>
      <c r="FV875" s="4"/>
      <c r="FW875" s="4"/>
      <c r="FX875" s="4">
        <v>0</v>
      </c>
      <c r="FY875" s="4">
        <v>0</v>
      </c>
      <c r="FZ875" s="4"/>
      <c r="GA875" s="4" t="s">
        <v>3</v>
      </c>
      <c r="GB875" s="4"/>
      <c r="GC875" s="4"/>
      <c r="GD875" s="4">
        <v>1</v>
      </c>
      <c r="GE875" s="4"/>
      <c r="GF875" s="4">
        <v>-863421542</v>
      </c>
      <c r="GG875" s="4">
        <v>2</v>
      </c>
      <c r="GH875" s="4">
        <v>1</v>
      </c>
      <c r="GI875" s="4">
        <v>2</v>
      </c>
      <c r="GJ875" s="4">
        <v>0</v>
      </c>
      <c r="GK875" s="4">
        <v>0</v>
      </c>
      <c r="GL875" s="4">
        <f t="shared" si="1048"/>
        <v>0</v>
      </c>
      <c r="GM875" s="4">
        <f t="shared" si="1049"/>
        <v>46.64</v>
      </c>
      <c r="GN875" s="4">
        <f t="shared" si="1050"/>
        <v>0</v>
      </c>
      <c r="GO875" s="4">
        <f t="shared" si="1051"/>
        <v>46.64</v>
      </c>
      <c r="GP875" s="4">
        <f t="shared" si="1052"/>
        <v>0</v>
      </c>
      <c r="GQ875" s="4"/>
      <c r="GR875" s="4">
        <v>0</v>
      </c>
      <c r="GS875" s="4">
        <v>0</v>
      </c>
      <c r="GT875" s="4">
        <v>0</v>
      </c>
      <c r="GU875" s="4" t="s">
        <v>3</v>
      </c>
      <c r="GV875" s="4">
        <f t="shared" si="1053"/>
        <v>0</v>
      </c>
      <c r="GW875" s="4">
        <v>1</v>
      </c>
      <c r="GX875" s="4">
        <f t="shared" si="1054"/>
        <v>0</v>
      </c>
      <c r="GY875" s="4"/>
      <c r="GZ875" s="4"/>
      <c r="HA875" s="4">
        <v>0</v>
      </c>
      <c r="HB875" s="4">
        <v>0</v>
      </c>
      <c r="HC875" s="4">
        <f t="shared" si="1055"/>
        <v>0</v>
      </c>
      <c r="HD875" s="4"/>
      <c r="HE875" s="4" t="s">
        <v>3</v>
      </c>
      <c r="HF875" s="4" t="s">
        <v>3</v>
      </c>
      <c r="HG875" s="4"/>
      <c r="HH875" s="4"/>
      <c r="HI875" s="4"/>
      <c r="HJ875" s="4"/>
      <c r="HK875" s="4"/>
      <c r="HL875" s="4"/>
      <c r="HM875" s="4" t="s">
        <v>3</v>
      </c>
      <c r="HN875" s="4" t="s">
        <v>3</v>
      </c>
      <c r="HO875" s="4" t="s">
        <v>3</v>
      </c>
      <c r="HP875" s="4" t="s">
        <v>3</v>
      </c>
      <c r="HQ875" s="4" t="s">
        <v>3</v>
      </c>
      <c r="HR875" s="4"/>
      <c r="HS875" s="4">
        <v>0</v>
      </c>
      <c r="HT875" s="4"/>
      <c r="HU875" s="4"/>
      <c r="HV875" s="4"/>
      <c r="HW875" s="4"/>
      <c r="HX875" s="4"/>
      <c r="HY875" s="4"/>
      <c r="HZ875" s="4"/>
      <c r="IA875" s="4"/>
      <c r="IB875" s="4"/>
      <c r="IC875" s="4"/>
      <c r="ID875" s="4"/>
      <c r="IE875" s="4"/>
      <c r="IF875" s="4"/>
      <c r="IG875" s="4"/>
      <c r="IH875" s="4"/>
      <c r="II875" s="4"/>
      <c r="IJ875" s="4"/>
      <c r="IK875" s="4">
        <v>0</v>
      </c>
      <c r="IL875" s="4"/>
      <c r="IM875" s="4"/>
      <c r="IN875" s="4"/>
      <c r="IO875" s="4"/>
      <c r="IP875" s="4"/>
      <c r="IQ875" s="4"/>
      <c r="IR875" s="4"/>
      <c r="IS875" s="4"/>
      <c r="IT875" s="4"/>
      <c r="IU875" s="4"/>
    </row>
    <row r="876" spans="1:255" x14ac:dyDescent="0.25">
      <c r="A876" s="3">
        <v>17</v>
      </c>
      <c r="B876" s="3">
        <v>1</v>
      </c>
      <c r="C876" s="3"/>
      <c r="D876" s="3"/>
      <c r="E876" s="3" t="s">
        <v>1107</v>
      </c>
      <c r="F876" s="3" t="s">
        <v>1063</v>
      </c>
      <c r="G876" s="3" t="s">
        <v>1064</v>
      </c>
      <c r="H876" s="3" t="s">
        <v>40</v>
      </c>
      <c r="I876" s="3">
        <f t="shared" si="1088"/>
        <v>0.96</v>
      </c>
      <c r="J876" s="3">
        <v>0</v>
      </c>
      <c r="K876" s="3">
        <f t="shared" si="1089"/>
        <v>0.96</v>
      </c>
      <c r="L876" s="3"/>
      <c r="M876" s="3"/>
      <c r="N876" s="3"/>
      <c r="O876" s="3">
        <f t="shared" si="1031"/>
        <v>660.27</v>
      </c>
      <c r="P876" s="3">
        <f t="shared" si="1032"/>
        <v>660.27</v>
      </c>
      <c r="Q876" s="3">
        <f t="shared" si="1074"/>
        <v>0</v>
      </c>
      <c r="R876" s="3">
        <f t="shared" si="1075"/>
        <v>0</v>
      </c>
      <c r="S876" s="3">
        <f t="shared" si="1033"/>
        <v>0</v>
      </c>
      <c r="T876" s="3">
        <f t="shared" si="1034"/>
        <v>0</v>
      </c>
      <c r="U876" s="3">
        <f t="shared" si="1035"/>
        <v>0</v>
      </c>
      <c r="V876" s="3">
        <f t="shared" si="1036"/>
        <v>0</v>
      </c>
      <c r="W876" s="3">
        <f t="shared" si="1037"/>
        <v>0</v>
      </c>
      <c r="X876" s="3">
        <f t="shared" si="1076"/>
        <v>0</v>
      </c>
      <c r="Y876" s="3">
        <f t="shared" si="1077"/>
        <v>0</v>
      </c>
      <c r="Z876" s="3"/>
      <c r="AA876" s="3">
        <v>54971259</v>
      </c>
      <c r="AB876" s="3">
        <f t="shared" si="1038"/>
        <v>687.78</v>
      </c>
      <c r="AC876" s="3">
        <f t="shared" si="1078"/>
        <v>687.78</v>
      </c>
      <c r="AD876" s="3">
        <f t="shared" si="1079"/>
        <v>0</v>
      </c>
      <c r="AE876" s="3">
        <f t="shared" si="1080"/>
        <v>0</v>
      </c>
      <c r="AF876" s="3">
        <f t="shared" si="1081"/>
        <v>0</v>
      </c>
      <c r="AG876" s="3">
        <f t="shared" si="1039"/>
        <v>0</v>
      </c>
      <c r="AH876" s="3">
        <f t="shared" si="1082"/>
        <v>0</v>
      </c>
      <c r="AI876" s="3">
        <f t="shared" si="1083"/>
        <v>0</v>
      </c>
      <c r="AJ876" s="3">
        <f t="shared" si="1040"/>
        <v>0</v>
      </c>
      <c r="AK876" s="3">
        <v>687.78</v>
      </c>
      <c r="AL876" s="3">
        <v>687.78</v>
      </c>
      <c r="AM876" s="3">
        <v>0</v>
      </c>
      <c r="AN876" s="3">
        <v>0</v>
      </c>
      <c r="AO876" s="3">
        <v>0</v>
      </c>
      <c r="AP876" s="3">
        <v>0</v>
      </c>
      <c r="AQ876" s="3">
        <v>0</v>
      </c>
      <c r="AR876" s="3">
        <v>0</v>
      </c>
      <c r="AS876" s="3">
        <v>0</v>
      </c>
      <c r="AT876" s="3">
        <v>0</v>
      </c>
      <c r="AU876" s="3">
        <v>0</v>
      </c>
      <c r="AV876" s="3">
        <v>1</v>
      </c>
      <c r="AW876" s="3">
        <v>1</v>
      </c>
      <c r="AX876" s="3"/>
      <c r="AY876" s="3"/>
      <c r="AZ876" s="3">
        <v>1</v>
      </c>
      <c r="BA876" s="3">
        <v>1</v>
      </c>
      <c r="BB876" s="3">
        <v>1</v>
      </c>
      <c r="BC876" s="3">
        <v>1</v>
      </c>
      <c r="BD876" s="3" t="s">
        <v>3</v>
      </c>
      <c r="BE876" s="3" t="s">
        <v>3</v>
      </c>
      <c r="BF876" s="3" t="s">
        <v>3</v>
      </c>
      <c r="BG876" s="3" t="s">
        <v>3</v>
      </c>
      <c r="BH876" s="3">
        <v>3</v>
      </c>
      <c r="BI876" s="3">
        <v>2</v>
      </c>
      <c r="BJ876" s="3" t="s">
        <v>1065</v>
      </c>
      <c r="BK876" s="3"/>
      <c r="BL876" s="3"/>
      <c r="BM876" s="3">
        <v>1617</v>
      </c>
      <c r="BN876" s="3">
        <v>0</v>
      </c>
      <c r="BO876" s="3" t="s">
        <v>3</v>
      </c>
      <c r="BP876" s="3">
        <v>0</v>
      </c>
      <c r="BQ876" s="3">
        <v>200</v>
      </c>
      <c r="BR876" s="3">
        <v>0</v>
      </c>
      <c r="BS876" s="3">
        <v>1</v>
      </c>
      <c r="BT876" s="3">
        <v>1</v>
      </c>
      <c r="BU876" s="3">
        <v>1</v>
      </c>
      <c r="BV876" s="3">
        <v>1</v>
      </c>
      <c r="BW876" s="3">
        <v>1</v>
      </c>
      <c r="BX876" s="3">
        <v>1</v>
      </c>
      <c r="BY876" s="3" t="s">
        <v>3</v>
      </c>
      <c r="BZ876" s="3">
        <v>0</v>
      </c>
      <c r="CA876" s="3">
        <v>0</v>
      </c>
      <c r="CB876" s="3" t="s">
        <v>3</v>
      </c>
      <c r="CC876" s="3"/>
      <c r="CD876" s="3"/>
      <c r="CE876" s="3">
        <v>1566</v>
      </c>
      <c r="CF876" s="3">
        <v>0</v>
      </c>
      <c r="CG876" s="3">
        <v>0</v>
      </c>
      <c r="CH876" s="3"/>
      <c r="CI876" s="3"/>
      <c r="CJ876" s="3"/>
      <c r="CK876" s="3"/>
      <c r="CL876" s="3"/>
      <c r="CM876" s="3">
        <v>0</v>
      </c>
      <c r="CN876" s="3" t="s">
        <v>3</v>
      </c>
      <c r="CO876" s="3">
        <v>0</v>
      </c>
      <c r="CP876" s="3">
        <f t="shared" si="1041"/>
        <v>660.27</v>
      </c>
      <c r="CQ876" s="3">
        <f t="shared" si="1042"/>
        <v>687.78</v>
      </c>
      <c r="CR876" s="3">
        <f t="shared" si="1084"/>
        <v>0</v>
      </c>
      <c r="CS876" s="3">
        <f t="shared" si="1085"/>
        <v>0</v>
      </c>
      <c r="CT876" s="3">
        <f t="shared" si="1043"/>
        <v>0</v>
      </c>
      <c r="CU876" s="3">
        <f t="shared" si="1044"/>
        <v>0</v>
      </c>
      <c r="CV876" s="3">
        <f t="shared" si="1045"/>
        <v>0</v>
      </c>
      <c r="CW876" s="3">
        <f t="shared" si="1046"/>
        <v>0</v>
      </c>
      <c r="CX876" s="3">
        <f t="shared" si="1047"/>
        <v>0</v>
      </c>
      <c r="CY876" s="3">
        <f t="shared" si="1086"/>
        <v>0</v>
      </c>
      <c r="CZ876" s="3">
        <f t="shared" si="1087"/>
        <v>0</v>
      </c>
      <c r="DA876" s="3"/>
      <c r="DB876" s="3"/>
      <c r="DC876" s="3" t="s">
        <v>3</v>
      </c>
      <c r="DD876" s="3" t="s">
        <v>3</v>
      </c>
      <c r="DE876" s="3" t="s">
        <v>3</v>
      </c>
      <c r="DF876" s="3" t="s">
        <v>3</v>
      </c>
      <c r="DG876" s="3" t="s">
        <v>3</v>
      </c>
      <c r="DH876" s="3" t="s">
        <v>3</v>
      </c>
      <c r="DI876" s="3" t="s">
        <v>3</v>
      </c>
      <c r="DJ876" s="3" t="s">
        <v>3</v>
      </c>
      <c r="DK876" s="3" t="s">
        <v>3</v>
      </c>
      <c r="DL876" s="3" t="s">
        <v>3</v>
      </c>
      <c r="DM876" s="3" t="s">
        <v>3</v>
      </c>
      <c r="DN876" s="3">
        <v>0</v>
      </c>
      <c r="DO876" s="3">
        <v>0</v>
      </c>
      <c r="DP876" s="3">
        <v>1</v>
      </c>
      <c r="DQ876" s="3">
        <v>1</v>
      </c>
      <c r="DR876" s="3"/>
      <c r="DS876" s="3"/>
      <c r="DT876" s="3"/>
      <c r="DU876" s="3">
        <v>1010</v>
      </c>
      <c r="DV876" s="3" t="s">
        <v>40</v>
      </c>
      <c r="DW876" s="3" t="s">
        <v>40</v>
      </c>
      <c r="DX876" s="3">
        <v>100</v>
      </c>
      <c r="DY876" s="3"/>
      <c r="DZ876" s="3" t="s">
        <v>3</v>
      </c>
      <c r="EA876" s="3" t="s">
        <v>3</v>
      </c>
      <c r="EB876" s="3" t="s">
        <v>3</v>
      </c>
      <c r="EC876" s="3" t="s">
        <v>3</v>
      </c>
      <c r="ED876" s="3"/>
      <c r="EE876" s="3">
        <v>57042986</v>
      </c>
      <c r="EF876" s="3">
        <v>200</v>
      </c>
      <c r="EG876" s="3" t="s">
        <v>903</v>
      </c>
      <c r="EH876" s="3">
        <v>0</v>
      </c>
      <c r="EI876" s="3" t="s">
        <v>3</v>
      </c>
      <c r="EJ876" s="3">
        <v>1</v>
      </c>
      <c r="EK876" s="3">
        <v>1617</v>
      </c>
      <c r="EL876" s="3" t="s">
        <v>904</v>
      </c>
      <c r="EM876" s="3" t="s">
        <v>905</v>
      </c>
      <c r="EN876" s="3"/>
      <c r="EO876" s="3" t="s">
        <v>3</v>
      </c>
      <c r="EP876" s="3"/>
      <c r="EQ876" s="3">
        <v>0</v>
      </c>
      <c r="ER876" s="3">
        <v>687.78</v>
      </c>
      <c r="ES876" s="3">
        <v>687.78</v>
      </c>
      <c r="ET876" s="3">
        <v>0</v>
      </c>
      <c r="EU876" s="3">
        <v>0</v>
      </c>
      <c r="EV876" s="3">
        <v>0</v>
      </c>
      <c r="EW876" s="3">
        <v>0</v>
      </c>
      <c r="EX876" s="3">
        <v>0</v>
      </c>
      <c r="EY876" s="3">
        <v>0</v>
      </c>
      <c r="EZ876" s="3"/>
      <c r="FA876" s="3"/>
      <c r="FB876" s="3"/>
      <c r="FC876" s="3"/>
      <c r="FD876" s="3"/>
      <c r="FE876" s="3"/>
      <c r="FF876" s="3"/>
      <c r="FG876" s="3"/>
      <c r="FH876" s="3"/>
      <c r="FI876" s="3"/>
      <c r="FJ876" s="3"/>
      <c r="FK876" s="3"/>
      <c r="FL876" s="3"/>
      <c r="FM876" s="3"/>
      <c r="FN876" s="3"/>
      <c r="FO876" s="3"/>
      <c r="FP876" s="3"/>
      <c r="FQ876" s="3">
        <v>0</v>
      </c>
      <c r="FR876" s="3">
        <v>0</v>
      </c>
      <c r="FS876" s="3">
        <v>0</v>
      </c>
      <c r="FT876" s="3"/>
      <c r="FU876" s="3"/>
      <c r="FV876" s="3"/>
      <c r="FW876" s="3"/>
      <c r="FX876" s="3">
        <v>0</v>
      </c>
      <c r="FY876" s="3">
        <v>0</v>
      </c>
      <c r="FZ876" s="3"/>
      <c r="GA876" s="3" t="s">
        <v>3</v>
      </c>
      <c r="GB876" s="3"/>
      <c r="GC876" s="3"/>
      <c r="GD876" s="3">
        <v>1</v>
      </c>
      <c r="GE876" s="3"/>
      <c r="GF876" s="3">
        <v>1371165837</v>
      </c>
      <c r="GG876" s="3">
        <v>2</v>
      </c>
      <c r="GH876" s="3">
        <v>1</v>
      </c>
      <c r="GI876" s="3">
        <v>-2</v>
      </c>
      <c r="GJ876" s="3">
        <v>0</v>
      </c>
      <c r="GK876" s="3">
        <v>0</v>
      </c>
      <c r="GL876" s="3">
        <f t="shared" si="1048"/>
        <v>0</v>
      </c>
      <c r="GM876" s="3">
        <f t="shared" si="1049"/>
        <v>660.27</v>
      </c>
      <c r="GN876" s="3">
        <f t="shared" si="1050"/>
        <v>0</v>
      </c>
      <c r="GO876" s="3">
        <f t="shared" si="1051"/>
        <v>660.27</v>
      </c>
      <c r="GP876" s="3">
        <f t="shared" si="1052"/>
        <v>0</v>
      </c>
      <c r="GQ876" s="3"/>
      <c r="GR876" s="3">
        <v>0</v>
      </c>
      <c r="GS876" s="3">
        <v>3</v>
      </c>
      <c r="GT876" s="3">
        <v>0</v>
      </c>
      <c r="GU876" s="3" t="s">
        <v>3</v>
      </c>
      <c r="GV876" s="3">
        <f t="shared" si="1053"/>
        <v>0</v>
      </c>
      <c r="GW876" s="3">
        <v>1</v>
      </c>
      <c r="GX876" s="3">
        <f t="shared" si="1054"/>
        <v>0</v>
      </c>
      <c r="GY876" s="3"/>
      <c r="GZ876" s="3"/>
      <c r="HA876" s="3">
        <v>0</v>
      </c>
      <c r="HB876" s="3">
        <v>0</v>
      </c>
      <c r="HC876" s="3">
        <f t="shared" si="1055"/>
        <v>0</v>
      </c>
      <c r="HD876" s="3"/>
      <c r="HE876" s="3" t="s">
        <v>3</v>
      </c>
      <c r="HF876" s="3" t="s">
        <v>3</v>
      </c>
      <c r="HG876" s="3"/>
      <c r="HH876" s="3"/>
      <c r="HI876" s="3"/>
      <c r="HJ876" s="3"/>
      <c r="HK876" s="3"/>
      <c r="HL876" s="3"/>
      <c r="HM876" s="3" t="s">
        <v>3</v>
      </c>
      <c r="HN876" s="3" t="s">
        <v>3</v>
      </c>
      <c r="HO876" s="3" t="s">
        <v>3</v>
      </c>
      <c r="HP876" s="3" t="s">
        <v>3</v>
      </c>
      <c r="HQ876" s="3" t="s">
        <v>3</v>
      </c>
      <c r="HR876" s="3"/>
      <c r="HS876" s="3">
        <v>0</v>
      </c>
      <c r="HT876" s="3"/>
      <c r="HU876" s="3"/>
      <c r="HV876" s="3"/>
      <c r="HW876" s="3"/>
      <c r="HX876" s="3"/>
      <c r="HY876" s="3"/>
      <c r="HZ876" s="3"/>
      <c r="IA876" s="3"/>
      <c r="IB876" s="3"/>
      <c r="IC876" s="3"/>
      <c r="ID876" s="3"/>
      <c r="IE876" s="3"/>
      <c r="IF876" s="3"/>
      <c r="IG876" s="3"/>
      <c r="IH876" s="3"/>
      <c r="II876" s="3"/>
      <c r="IJ876" s="3"/>
      <c r="IK876" s="3">
        <v>0</v>
      </c>
      <c r="IL876" s="3"/>
      <c r="IM876" s="3"/>
      <c r="IN876" s="3"/>
      <c r="IO876" s="3"/>
      <c r="IP876" s="3"/>
      <c r="IQ876" s="3"/>
      <c r="IR876" s="3"/>
      <c r="IS876" s="3"/>
      <c r="IT876" s="3"/>
      <c r="IU876" s="3"/>
    </row>
    <row r="877" spans="1:255" x14ac:dyDescent="0.25">
      <c r="A877" s="4">
        <v>17</v>
      </c>
      <c r="B877" s="4">
        <v>1</v>
      </c>
      <c r="C877" s="4"/>
      <c r="D877" s="4"/>
      <c r="E877" s="4" t="s">
        <v>1107</v>
      </c>
      <c r="F877" s="4" t="s">
        <v>1063</v>
      </c>
      <c r="G877" s="4" t="s">
        <v>1064</v>
      </c>
      <c r="H877" s="4" t="s">
        <v>40</v>
      </c>
      <c r="I877" s="4">
        <f t="shared" si="1088"/>
        <v>0.96</v>
      </c>
      <c r="J877" s="4">
        <v>0</v>
      </c>
      <c r="K877" s="4">
        <f t="shared" si="1089"/>
        <v>0.96</v>
      </c>
      <c r="L877" s="4"/>
      <c r="M877" s="4"/>
      <c r="N877" s="4"/>
      <c r="O877" s="4">
        <f t="shared" si="1031"/>
        <v>40784.879999999997</v>
      </c>
      <c r="P877" s="4">
        <f t="shared" si="1032"/>
        <v>40784.879999999997</v>
      </c>
      <c r="Q877" s="4">
        <f t="shared" si="1074"/>
        <v>0</v>
      </c>
      <c r="R877" s="4">
        <f t="shared" si="1075"/>
        <v>0</v>
      </c>
      <c r="S877" s="4">
        <f t="shared" si="1033"/>
        <v>0</v>
      </c>
      <c r="T877" s="4">
        <f t="shared" si="1034"/>
        <v>0</v>
      </c>
      <c r="U877" s="4">
        <f t="shared" si="1035"/>
        <v>0</v>
      </c>
      <c r="V877" s="4">
        <f t="shared" si="1036"/>
        <v>0</v>
      </c>
      <c r="W877" s="4">
        <f t="shared" si="1037"/>
        <v>0</v>
      </c>
      <c r="X877" s="4">
        <f t="shared" si="1076"/>
        <v>0</v>
      </c>
      <c r="Y877" s="4">
        <f t="shared" si="1077"/>
        <v>0</v>
      </c>
      <c r="Z877" s="4"/>
      <c r="AA877" s="4">
        <v>55890823</v>
      </c>
      <c r="AB877" s="4">
        <f t="shared" si="1038"/>
        <v>687.78</v>
      </c>
      <c r="AC877" s="4">
        <f t="shared" si="1078"/>
        <v>687.78</v>
      </c>
      <c r="AD877" s="4">
        <f t="shared" si="1079"/>
        <v>0</v>
      </c>
      <c r="AE877" s="4">
        <f t="shared" si="1080"/>
        <v>0</v>
      </c>
      <c r="AF877" s="4">
        <f t="shared" si="1081"/>
        <v>0</v>
      </c>
      <c r="AG877" s="4">
        <f t="shared" si="1039"/>
        <v>0</v>
      </c>
      <c r="AH877" s="4">
        <f t="shared" si="1082"/>
        <v>0</v>
      </c>
      <c r="AI877" s="4">
        <f t="shared" si="1083"/>
        <v>0</v>
      </c>
      <c r="AJ877" s="4">
        <f t="shared" si="1040"/>
        <v>0</v>
      </c>
      <c r="AK877" s="4">
        <v>687.78</v>
      </c>
      <c r="AL877" s="4">
        <v>687.78</v>
      </c>
      <c r="AM877" s="4">
        <v>0</v>
      </c>
      <c r="AN877" s="4">
        <v>0</v>
      </c>
      <c r="AO877" s="4">
        <v>0</v>
      </c>
      <c r="AP877" s="4">
        <v>0</v>
      </c>
      <c r="AQ877" s="4">
        <v>0</v>
      </c>
      <c r="AR877" s="4">
        <v>0</v>
      </c>
      <c r="AS877" s="4">
        <v>0</v>
      </c>
      <c r="AT877" s="4">
        <v>0</v>
      </c>
      <c r="AU877" s="4">
        <v>0</v>
      </c>
      <c r="AV877" s="4">
        <v>1</v>
      </c>
      <c r="AW877" s="4">
        <v>1</v>
      </c>
      <c r="AX877" s="4"/>
      <c r="AY877" s="4"/>
      <c r="AZ877" s="4">
        <v>1</v>
      </c>
      <c r="BA877" s="4">
        <v>1</v>
      </c>
      <c r="BB877" s="4">
        <v>1</v>
      </c>
      <c r="BC877" s="4">
        <v>61.77</v>
      </c>
      <c r="BD877" s="4" t="s">
        <v>3</v>
      </c>
      <c r="BE877" s="4" t="s">
        <v>3</v>
      </c>
      <c r="BF877" s="4" t="s">
        <v>3</v>
      </c>
      <c r="BG877" s="4" t="s">
        <v>3</v>
      </c>
      <c r="BH877" s="4">
        <v>3</v>
      </c>
      <c r="BI877" s="4">
        <v>2</v>
      </c>
      <c r="BJ877" s="4" t="s">
        <v>1065</v>
      </c>
      <c r="BK877" s="4"/>
      <c r="BL877" s="4"/>
      <c r="BM877" s="4">
        <v>1617</v>
      </c>
      <c r="BN877" s="4">
        <v>0</v>
      </c>
      <c r="BO877" s="4" t="s">
        <v>1063</v>
      </c>
      <c r="BP877" s="4">
        <v>1</v>
      </c>
      <c r="BQ877" s="4">
        <v>200</v>
      </c>
      <c r="BR877" s="4">
        <v>0</v>
      </c>
      <c r="BS877" s="4">
        <v>1</v>
      </c>
      <c r="BT877" s="4">
        <v>1</v>
      </c>
      <c r="BU877" s="4">
        <v>1</v>
      </c>
      <c r="BV877" s="4">
        <v>1</v>
      </c>
      <c r="BW877" s="4">
        <v>1</v>
      </c>
      <c r="BX877" s="4">
        <v>1</v>
      </c>
      <c r="BY877" s="4" t="s">
        <v>3</v>
      </c>
      <c r="BZ877" s="4">
        <v>0</v>
      </c>
      <c r="CA877" s="4">
        <v>0</v>
      </c>
      <c r="CB877" s="4" t="s">
        <v>3</v>
      </c>
      <c r="CC877" s="4"/>
      <c r="CD877" s="4"/>
      <c r="CE877" s="4">
        <v>1566</v>
      </c>
      <c r="CF877" s="4">
        <v>0</v>
      </c>
      <c r="CG877" s="4">
        <v>0</v>
      </c>
      <c r="CH877" s="4"/>
      <c r="CI877" s="4"/>
      <c r="CJ877" s="4"/>
      <c r="CK877" s="4"/>
      <c r="CL877" s="4"/>
      <c r="CM877" s="4">
        <v>0</v>
      </c>
      <c r="CN877" s="4" t="s">
        <v>3</v>
      </c>
      <c r="CO877" s="4">
        <v>0</v>
      </c>
      <c r="CP877" s="4">
        <f t="shared" si="1041"/>
        <v>40784.879999999997</v>
      </c>
      <c r="CQ877" s="4">
        <f t="shared" si="1042"/>
        <v>42484.17</v>
      </c>
      <c r="CR877" s="4">
        <f t="shared" si="1084"/>
        <v>0</v>
      </c>
      <c r="CS877" s="4">
        <f t="shared" si="1085"/>
        <v>0</v>
      </c>
      <c r="CT877" s="4">
        <f t="shared" si="1043"/>
        <v>0</v>
      </c>
      <c r="CU877" s="4">
        <f t="shared" si="1044"/>
        <v>0</v>
      </c>
      <c r="CV877" s="4">
        <f t="shared" si="1045"/>
        <v>0</v>
      </c>
      <c r="CW877" s="4">
        <f t="shared" si="1046"/>
        <v>0</v>
      </c>
      <c r="CX877" s="4">
        <f t="shared" si="1047"/>
        <v>0</v>
      </c>
      <c r="CY877" s="4">
        <f t="shared" si="1086"/>
        <v>0</v>
      </c>
      <c r="CZ877" s="4">
        <f t="shared" si="1087"/>
        <v>0</v>
      </c>
      <c r="DA877" s="4"/>
      <c r="DB877" s="4"/>
      <c r="DC877" s="4" t="s">
        <v>3</v>
      </c>
      <c r="DD877" s="4" t="s">
        <v>3</v>
      </c>
      <c r="DE877" s="4" t="s">
        <v>3</v>
      </c>
      <c r="DF877" s="4" t="s">
        <v>3</v>
      </c>
      <c r="DG877" s="4" t="s">
        <v>3</v>
      </c>
      <c r="DH877" s="4" t="s">
        <v>3</v>
      </c>
      <c r="DI877" s="4" t="s">
        <v>3</v>
      </c>
      <c r="DJ877" s="4" t="s">
        <v>3</v>
      </c>
      <c r="DK877" s="4" t="s">
        <v>3</v>
      </c>
      <c r="DL877" s="4" t="s">
        <v>3</v>
      </c>
      <c r="DM877" s="4" t="s">
        <v>3</v>
      </c>
      <c r="DN877" s="4">
        <v>0</v>
      </c>
      <c r="DO877" s="4">
        <v>0</v>
      </c>
      <c r="DP877" s="4">
        <v>1</v>
      </c>
      <c r="DQ877" s="4">
        <v>1</v>
      </c>
      <c r="DR877" s="4"/>
      <c r="DS877" s="4"/>
      <c r="DT877" s="4"/>
      <c r="DU877" s="4">
        <v>1010</v>
      </c>
      <c r="DV877" s="4" t="s">
        <v>40</v>
      </c>
      <c r="DW877" s="4" t="s">
        <v>40</v>
      </c>
      <c r="DX877" s="4">
        <v>100</v>
      </c>
      <c r="DY877" s="4"/>
      <c r="DZ877" s="4" t="s">
        <v>3</v>
      </c>
      <c r="EA877" s="4" t="s">
        <v>3</v>
      </c>
      <c r="EB877" s="4" t="s">
        <v>3</v>
      </c>
      <c r="EC877" s="4" t="s">
        <v>3</v>
      </c>
      <c r="ED877" s="4"/>
      <c r="EE877" s="4">
        <v>57042986</v>
      </c>
      <c r="EF877" s="4">
        <v>200</v>
      </c>
      <c r="EG877" s="4" t="s">
        <v>903</v>
      </c>
      <c r="EH877" s="4">
        <v>0</v>
      </c>
      <c r="EI877" s="4" t="s">
        <v>3</v>
      </c>
      <c r="EJ877" s="4">
        <v>1</v>
      </c>
      <c r="EK877" s="4">
        <v>1617</v>
      </c>
      <c r="EL877" s="4" t="s">
        <v>904</v>
      </c>
      <c r="EM877" s="4" t="s">
        <v>905</v>
      </c>
      <c r="EN877" s="4"/>
      <c r="EO877" s="4" t="s">
        <v>3</v>
      </c>
      <c r="EP877" s="4"/>
      <c r="EQ877" s="4">
        <v>0</v>
      </c>
      <c r="ER877" s="4">
        <v>687.78</v>
      </c>
      <c r="ES877" s="4">
        <v>687.78</v>
      </c>
      <c r="ET877" s="4">
        <v>0</v>
      </c>
      <c r="EU877" s="4">
        <v>0</v>
      </c>
      <c r="EV877" s="4">
        <v>0</v>
      </c>
      <c r="EW877" s="4">
        <v>0</v>
      </c>
      <c r="EX877" s="4">
        <v>0</v>
      </c>
      <c r="EY877" s="4">
        <v>0</v>
      </c>
      <c r="EZ877" s="4"/>
      <c r="FA877" s="4"/>
      <c r="FB877" s="4"/>
      <c r="FC877" s="4"/>
      <c r="FD877" s="4"/>
      <c r="FE877" s="4"/>
      <c r="FF877" s="4"/>
      <c r="FG877" s="4"/>
      <c r="FH877" s="4"/>
      <c r="FI877" s="4"/>
      <c r="FJ877" s="4"/>
      <c r="FK877" s="4"/>
      <c r="FL877" s="4"/>
      <c r="FM877" s="4"/>
      <c r="FN877" s="4"/>
      <c r="FO877" s="4"/>
      <c r="FP877" s="4"/>
      <c r="FQ877" s="4">
        <v>0</v>
      </c>
      <c r="FR877" s="4">
        <v>0</v>
      </c>
      <c r="FS877" s="4">
        <v>0</v>
      </c>
      <c r="FT877" s="4"/>
      <c r="FU877" s="4"/>
      <c r="FV877" s="4"/>
      <c r="FW877" s="4"/>
      <c r="FX877" s="4">
        <v>0</v>
      </c>
      <c r="FY877" s="4">
        <v>0</v>
      </c>
      <c r="FZ877" s="4"/>
      <c r="GA877" s="4" t="s">
        <v>3</v>
      </c>
      <c r="GB877" s="4"/>
      <c r="GC877" s="4"/>
      <c r="GD877" s="4">
        <v>1</v>
      </c>
      <c r="GE877" s="4"/>
      <c r="GF877" s="4">
        <v>1371165837</v>
      </c>
      <c r="GG877" s="4">
        <v>2</v>
      </c>
      <c r="GH877" s="4">
        <v>1</v>
      </c>
      <c r="GI877" s="4">
        <v>2</v>
      </c>
      <c r="GJ877" s="4">
        <v>0</v>
      </c>
      <c r="GK877" s="4">
        <v>0</v>
      </c>
      <c r="GL877" s="4">
        <f t="shared" si="1048"/>
        <v>0</v>
      </c>
      <c r="GM877" s="4">
        <f t="shared" si="1049"/>
        <v>40784.879999999997</v>
      </c>
      <c r="GN877" s="4">
        <f t="shared" si="1050"/>
        <v>0</v>
      </c>
      <c r="GO877" s="4">
        <f t="shared" si="1051"/>
        <v>40784.879999999997</v>
      </c>
      <c r="GP877" s="4">
        <f t="shared" si="1052"/>
        <v>0</v>
      </c>
      <c r="GQ877" s="4"/>
      <c r="GR877" s="4">
        <v>0</v>
      </c>
      <c r="GS877" s="4">
        <v>0</v>
      </c>
      <c r="GT877" s="4">
        <v>0</v>
      </c>
      <c r="GU877" s="4" t="s">
        <v>3</v>
      </c>
      <c r="GV877" s="4">
        <f t="shared" si="1053"/>
        <v>0</v>
      </c>
      <c r="GW877" s="4">
        <v>1</v>
      </c>
      <c r="GX877" s="4">
        <f t="shared" si="1054"/>
        <v>0</v>
      </c>
      <c r="GY877" s="4"/>
      <c r="GZ877" s="4"/>
      <c r="HA877" s="4">
        <v>0</v>
      </c>
      <c r="HB877" s="4">
        <v>0</v>
      </c>
      <c r="HC877" s="4">
        <f t="shared" si="1055"/>
        <v>0</v>
      </c>
      <c r="HD877" s="4"/>
      <c r="HE877" s="4" t="s">
        <v>3</v>
      </c>
      <c r="HF877" s="4" t="s">
        <v>3</v>
      </c>
      <c r="HG877" s="4"/>
      <c r="HH877" s="4"/>
      <c r="HI877" s="4"/>
      <c r="HJ877" s="4"/>
      <c r="HK877" s="4"/>
      <c r="HL877" s="4"/>
      <c r="HM877" s="4" t="s">
        <v>3</v>
      </c>
      <c r="HN877" s="4" t="s">
        <v>3</v>
      </c>
      <c r="HO877" s="4" t="s">
        <v>3</v>
      </c>
      <c r="HP877" s="4" t="s">
        <v>3</v>
      </c>
      <c r="HQ877" s="4" t="s">
        <v>3</v>
      </c>
      <c r="HR877" s="4"/>
      <c r="HS877" s="4">
        <v>0</v>
      </c>
      <c r="HT877" s="4"/>
      <c r="HU877" s="4"/>
      <c r="HV877" s="4"/>
      <c r="HW877" s="4"/>
      <c r="HX877" s="4"/>
      <c r="HY877" s="4"/>
      <c r="HZ877" s="4"/>
      <c r="IA877" s="4"/>
      <c r="IB877" s="4"/>
      <c r="IC877" s="4"/>
      <c r="ID877" s="4"/>
      <c r="IE877" s="4"/>
      <c r="IF877" s="4"/>
      <c r="IG877" s="4"/>
      <c r="IH877" s="4"/>
      <c r="II877" s="4"/>
      <c r="IJ877" s="4"/>
      <c r="IK877" s="4">
        <v>0</v>
      </c>
      <c r="IL877" s="4"/>
      <c r="IM877" s="4"/>
      <c r="IN877" s="4"/>
      <c r="IO877" s="4"/>
      <c r="IP877" s="4"/>
      <c r="IQ877" s="4"/>
      <c r="IR877" s="4"/>
      <c r="IS877" s="4"/>
      <c r="IT877" s="4"/>
      <c r="IU877" s="4"/>
    </row>
    <row r="878" spans="1:255" x14ac:dyDescent="0.25">
      <c r="A878" s="3">
        <v>17</v>
      </c>
      <c r="B878" s="3">
        <v>1</v>
      </c>
      <c r="C878" s="3"/>
      <c r="D878" s="3"/>
      <c r="E878" s="3" t="s">
        <v>1108</v>
      </c>
      <c r="F878" s="3" t="s">
        <v>1067</v>
      </c>
      <c r="G878" s="3" t="s">
        <v>1068</v>
      </c>
      <c r="H878" s="3" t="s">
        <v>40</v>
      </c>
      <c r="I878" s="3">
        <f t="shared" si="1088"/>
        <v>0.96</v>
      </c>
      <c r="J878" s="3">
        <v>0</v>
      </c>
      <c r="K878" s="3">
        <f t="shared" si="1089"/>
        <v>0.96</v>
      </c>
      <c r="L878" s="3"/>
      <c r="M878" s="3"/>
      <c r="N878" s="3"/>
      <c r="O878" s="3">
        <f t="shared" si="1031"/>
        <v>55.75</v>
      </c>
      <c r="P878" s="3">
        <f t="shared" si="1032"/>
        <v>55.75</v>
      </c>
      <c r="Q878" s="3">
        <f t="shared" si="1074"/>
        <v>0</v>
      </c>
      <c r="R878" s="3">
        <f t="shared" si="1075"/>
        <v>0</v>
      </c>
      <c r="S878" s="3">
        <f t="shared" si="1033"/>
        <v>0</v>
      </c>
      <c r="T878" s="3">
        <f t="shared" si="1034"/>
        <v>0</v>
      </c>
      <c r="U878" s="3">
        <f t="shared" si="1035"/>
        <v>0</v>
      </c>
      <c r="V878" s="3">
        <f t="shared" si="1036"/>
        <v>0</v>
      </c>
      <c r="W878" s="3">
        <f t="shared" si="1037"/>
        <v>0</v>
      </c>
      <c r="X878" s="3">
        <f t="shared" si="1076"/>
        <v>0</v>
      </c>
      <c r="Y878" s="3">
        <f t="shared" si="1077"/>
        <v>0</v>
      </c>
      <c r="Z878" s="3"/>
      <c r="AA878" s="3">
        <v>54971259</v>
      </c>
      <c r="AB878" s="3">
        <f t="shared" si="1038"/>
        <v>58.07</v>
      </c>
      <c r="AC878" s="3">
        <f t="shared" si="1078"/>
        <v>58.07</v>
      </c>
      <c r="AD878" s="3">
        <f t="shared" si="1079"/>
        <v>0</v>
      </c>
      <c r="AE878" s="3">
        <f t="shared" si="1080"/>
        <v>0</v>
      </c>
      <c r="AF878" s="3">
        <f t="shared" si="1081"/>
        <v>0</v>
      </c>
      <c r="AG878" s="3">
        <f t="shared" si="1039"/>
        <v>0</v>
      </c>
      <c r="AH878" s="3">
        <f t="shared" si="1082"/>
        <v>0</v>
      </c>
      <c r="AI878" s="3">
        <f t="shared" si="1083"/>
        <v>0</v>
      </c>
      <c r="AJ878" s="3">
        <f t="shared" si="1040"/>
        <v>0</v>
      </c>
      <c r="AK878" s="3">
        <v>58.07</v>
      </c>
      <c r="AL878" s="3">
        <v>58.07</v>
      </c>
      <c r="AM878" s="3">
        <v>0</v>
      </c>
      <c r="AN878" s="3">
        <v>0</v>
      </c>
      <c r="AO878" s="3">
        <v>0</v>
      </c>
      <c r="AP878" s="3">
        <v>0</v>
      </c>
      <c r="AQ878" s="3">
        <v>0</v>
      </c>
      <c r="AR878" s="3">
        <v>0</v>
      </c>
      <c r="AS878" s="3">
        <v>0</v>
      </c>
      <c r="AT878" s="3">
        <v>0</v>
      </c>
      <c r="AU878" s="3">
        <v>0</v>
      </c>
      <c r="AV878" s="3">
        <v>1</v>
      </c>
      <c r="AW878" s="3">
        <v>1</v>
      </c>
      <c r="AX878" s="3"/>
      <c r="AY878" s="3"/>
      <c r="AZ878" s="3">
        <v>1</v>
      </c>
      <c r="BA878" s="3">
        <v>1</v>
      </c>
      <c r="BB878" s="3">
        <v>1</v>
      </c>
      <c r="BC878" s="3">
        <v>1</v>
      </c>
      <c r="BD878" s="3" t="s">
        <v>3</v>
      </c>
      <c r="BE878" s="3" t="s">
        <v>3</v>
      </c>
      <c r="BF878" s="3" t="s">
        <v>3</v>
      </c>
      <c r="BG878" s="3" t="s">
        <v>3</v>
      </c>
      <c r="BH878" s="3">
        <v>3</v>
      </c>
      <c r="BI878" s="3">
        <v>2</v>
      </c>
      <c r="BJ878" s="3" t="s">
        <v>1069</v>
      </c>
      <c r="BK878" s="3"/>
      <c r="BL878" s="3"/>
      <c r="BM878" s="3">
        <v>1617</v>
      </c>
      <c r="BN878" s="3">
        <v>0</v>
      </c>
      <c r="BO878" s="3" t="s">
        <v>3</v>
      </c>
      <c r="BP878" s="3">
        <v>0</v>
      </c>
      <c r="BQ878" s="3">
        <v>200</v>
      </c>
      <c r="BR878" s="3">
        <v>0</v>
      </c>
      <c r="BS878" s="3">
        <v>1</v>
      </c>
      <c r="BT878" s="3">
        <v>1</v>
      </c>
      <c r="BU878" s="3">
        <v>1</v>
      </c>
      <c r="BV878" s="3">
        <v>1</v>
      </c>
      <c r="BW878" s="3">
        <v>1</v>
      </c>
      <c r="BX878" s="3">
        <v>1</v>
      </c>
      <c r="BY878" s="3" t="s">
        <v>3</v>
      </c>
      <c r="BZ878" s="3">
        <v>0</v>
      </c>
      <c r="CA878" s="3">
        <v>0</v>
      </c>
      <c r="CB878" s="3" t="s">
        <v>3</v>
      </c>
      <c r="CC878" s="3"/>
      <c r="CD878" s="3"/>
      <c r="CE878" s="3">
        <v>1566</v>
      </c>
      <c r="CF878" s="3">
        <v>0</v>
      </c>
      <c r="CG878" s="3">
        <v>0</v>
      </c>
      <c r="CH878" s="3"/>
      <c r="CI878" s="3"/>
      <c r="CJ878" s="3"/>
      <c r="CK878" s="3"/>
      <c r="CL878" s="3"/>
      <c r="CM878" s="3">
        <v>0</v>
      </c>
      <c r="CN878" s="3" t="s">
        <v>3</v>
      </c>
      <c r="CO878" s="3">
        <v>0</v>
      </c>
      <c r="CP878" s="3">
        <f t="shared" si="1041"/>
        <v>55.75</v>
      </c>
      <c r="CQ878" s="3">
        <f t="shared" si="1042"/>
        <v>58.07</v>
      </c>
      <c r="CR878" s="3">
        <f t="shared" si="1084"/>
        <v>0</v>
      </c>
      <c r="CS878" s="3">
        <f t="shared" si="1085"/>
        <v>0</v>
      </c>
      <c r="CT878" s="3">
        <f t="shared" si="1043"/>
        <v>0</v>
      </c>
      <c r="CU878" s="3">
        <f t="shared" si="1044"/>
        <v>0</v>
      </c>
      <c r="CV878" s="3">
        <f t="shared" si="1045"/>
        <v>0</v>
      </c>
      <c r="CW878" s="3">
        <f t="shared" si="1046"/>
        <v>0</v>
      </c>
      <c r="CX878" s="3">
        <f t="shared" si="1047"/>
        <v>0</v>
      </c>
      <c r="CY878" s="3">
        <f t="shared" si="1086"/>
        <v>0</v>
      </c>
      <c r="CZ878" s="3">
        <f t="shared" si="1087"/>
        <v>0</v>
      </c>
      <c r="DA878" s="3"/>
      <c r="DB878" s="3"/>
      <c r="DC878" s="3" t="s">
        <v>3</v>
      </c>
      <c r="DD878" s="3" t="s">
        <v>3</v>
      </c>
      <c r="DE878" s="3" t="s">
        <v>3</v>
      </c>
      <c r="DF878" s="3" t="s">
        <v>3</v>
      </c>
      <c r="DG878" s="3" t="s">
        <v>3</v>
      </c>
      <c r="DH878" s="3" t="s">
        <v>3</v>
      </c>
      <c r="DI878" s="3" t="s">
        <v>3</v>
      </c>
      <c r="DJ878" s="3" t="s">
        <v>3</v>
      </c>
      <c r="DK878" s="3" t="s">
        <v>3</v>
      </c>
      <c r="DL878" s="3" t="s">
        <v>3</v>
      </c>
      <c r="DM878" s="3" t="s">
        <v>3</v>
      </c>
      <c r="DN878" s="3">
        <v>0</v>
      </c>
      <c r="DO878" s="3">
        <v>0</v>
      </c>
      <c r="DP878" s="3">
        <v>1</v>
      </c>
      <c r="DQ878" s="3">
        <v>1</v>
      </c>
      <c r="DR878" s="3"/>
      <c r="DS878" s="3"/>
      <c r="DT878" s="3"/>
      <c r="DU878" s="3">
        <v>1010</v>
      </c>
      <c r="DV878" s="3" t="s">
        <v>40</v>
      </c>
      <c r="DW878" s="3" t="s">
        <v>40</v>
      </c>
      <c r="DX878" s="3">
        <v>100</v>
      </c>
      <c r="DY878" s="3"/>
      <c r="DZ878" s="3" t="s">
        <v>3</v>
      </c>
      <c r="EA878" s="3" t="s">
        <v>3</v>
      </c>
      <c r="EB878" s="3" t="s">
        <v>3</v>
      </c>
      <c r="EC878" s="3" t="s">
        <v>3</v>
      </c>
      <c r="ED878" s="3"/>
      <c r="EE878" s="3">
        <v>57042986</v>
      </c>
      <c r="EF878" s="3">
        <v>200</v>
      </c>
      <c r="EG878" s="3" t="s">
        <v>903</v>
      </c>
      <c r="EH878" s="3">
        <v>0</v>
      </c>
      <c r="EI878" s="3" t="s">
        <v>3</v>
      </c>
      <c r="EJ878" s="3">
        <v>1</v>
      </c>
      <c r="EK878" s="3">
        <v>1617</v>
      </c>
      <c r="EL878" s="3" t="s">
        <v>904</v>
      </c>
      <c r="EM878" s="3" t="s">
        <v>905</v>
      </c>
      <c r="EN878" s="3"/>
      <c r="EO878" s="3" t="s">
        <v>3</v>
      </c>
      <c r="EP878" s="3"/>
      <c r="EQ878" s="3">
        <v>0</v>
      </c>
      <c r="ER878" s="3">
        <v>58.07</v>
      </c>
      <c r="ES878" s="3">
        <v>58.07</v>
      </c>
      <c r="ET878" s="3">
        <v>0</v>
      </c>
      <c r="EU878" s="3">
        <v>0</v>
      </c>
      <c r="EV878" s="3">
        <v>0</v>
      </c>
      <c r="EW878" s="3">
        <v>0</v>
      </c>
      <c r="EX878" s="3">
        <v>0</v>
      </c>
      <c r="EY878" s="3">
        <v>0</v>
      </c>
      <c r="EZ878" s="3"/>
      <c r="FA878" s="3"/>
      <c r="FB878" s="3"/>
      <c r="FC878" s="3"/>
      <c r="FD878" s="3"/>
      <c r="FE878" s="3"/>
      <c r="FF878" s="3"/>
      <c r="FG878" s="3"/>
      <c r="FH878" s="3"/>
      <c r="FI878" s="3"/>
      <c r="FJ878" s="3"/>
      <c r="FK878" s="3"/>
      <c r="FL878" s="3"/>
      <c r="FM878" s="3"/>
      <c r="FN878" s="3"/>
      <c r="FO878" s="3"/>
      <c r="FP878" s="3"/>
      <c r="FQ878" s="3">
        <v>0</v>
      </c>
      <c r="FR878" s="3">
        <v>0</v>
      </c>
      <c r="FS878" s="3">
        <v>0</v>
      </c>
      <c r="FT878" s="3"/>
      <c r="FU878" s="3"/>
      <c r="FV878" s="3"/>
      <c r="FW878" s="3"/>
      <c r="FX878" s="3">
        <v>0</v>
      </c>
      <c r="FY878" s="3">
        <v>0</v>
      </c>
      <c r="FZ878" s="3"/>
      <c r="GA878" s="3" t="s">
        <v>3</v>
      </c>
      <c r="GB878" s="3"/>
      <c r="GC878" s="3"/>
      <c r="GD878" s="3">
        <v>1</v>
      </c>
      <c r="GE878" s="3"/>
      <c r="GF878" s="3">
        <v>1013150255</v>
      </c>
      <c r="GG878" s="3">
        <v>2</v>
      </c>
      <c r="GH878" s="3">
        <v>1</v>
      </c>
      <c r="GI878" s="3">
        <v>-2</v>
      </c>
      <c r="GJ878" s="3">
        <v>0</v>
      </c>
      <c r="GK878" s="3">
        <v>0</v>
      </c>
      <c r="GL878" s="3">
        <f t="shared" si="1048"/>
        <v>0</v>
      </c>
      <c r="GM878" s="3">
        <f t="shared" si="1049"/>
        <v>55.75</v>
      </c>
      <c r="GN878" s="3">
        <f t="shared" si="1050"/>
        <v>0</v>
      </c>
      <c r="GO878" s="3">
        <f t="shared" si="1051"/>
        <v>55.75</v>
      </c>
      <c r="GP878" s="3">
        <f t="shared" si="1052"/>
        <v>0</v>
      </c>
      <c r="GQ878" s="3"/>
      <c r="GR878" s="3">
        <v>0</v>
      </c>
      <c r="GS878" s="3">
        <v>3</v>
      </c>
      <c r="GT878" s="3">
        <v>0</v>
      </c>
      <c r="GU878" s="3" t="s">
        <v>3</v>
      </c>
      <c r="GV878" s="3">
        <f t="shared" si="1053"/>
        <v>0</v>
      </c>
      <c r="GW878" s="3">
        <v>1</v>
      </c>
      <c r="GX878" s="3">
        <f t="shared" si="1054"/>
        <v>0</v>
      </c>
      <c r="GY878" s="3"/>
      <c r="GZ878" s="3"/>
      <c r="HA878" s="3">
        <v>0</v>
      </c>
      <c r="HB878" s="3">
        <v>0</v>
      </c>
      <c r="HC878" s="3">
        <f t="shared" si="1055"/>
        <v>0</v>
      </c>
      <c r="HD878" s="3"/>
      <c r="HE878" s="3" t="s">
        <v>3</v>
      </c>
      <c r="HF878" s="3" t="s">
        <v>3</v>
      </c>
      <c r="HG878" s="3"/>
      <c r="HH878" s="3"/>
      <c r="HI878" s="3"/>
      <c r="HJ878" s="3"/>
      <c r="HK878" s="3"/>
      <c r="HL878" s="3"/>
      <c r="HM878" s="3" t="s">
        <v>3</v>
      </c>
      <c r="HN878" s="3" t="s">
        <v>3</v>
      </c>
      <c r="HO878" s="3" t="s">
        <v>3</v>
      </c>
      <c r="HP878" s="3" t="s">
        <v>3</v>
      </c>
      <c r="HQ878" s="3" t="s">
        <v>3</v>
      </c>
      <c r="HR878" s="3"/>
      <c r="HS878" s="3">
        <v>0</v>
      </c>
      <c r="HT878" s="3"/>
      <c r="HU878" s="3"/>
      <c r="HV878" s="3"/>
      <c r="HW878" s="3"/>
      <c r="HX878" s="3"/>
      <c r="HY878" s="3"/>
      <c r="HZ878" s="3"/>
      <c r="IA878" s="3"/>
      <c r="IB878" s="3"/>
      <c r="IC878" s="3"/>
      <c r="ID878" s="3"/>
      <c r="IE878" s="3"/>
      <c r="IF878" s="3"/>
      <c r="IG878" s="3"/>
      <c r="IH878" s="3"/>
      <c r="II878" s="3"/>
      <c r="IJ878" s="3"/>
      <c r="IK878" s="3">
        <v>0</v>
      </c>
      <c r="IL878" s="3"/>
      <c r="IM878" s="3"/>
      <c r="IN878" s="3"/>
      <c r="IO878" s="3"/>
      <c r="IP878" s="3"/>
      <c r="IQ878" s="3"/>
      <c r="IR878" s="3"/>
      <c r="IS878" s="3"/>
      <c r="IT878" s="3"/>
      <c r="IU878" s="3"/>
    </row>
    <row r="879" spans="1:255" x14ac:dyDescent="0.25">
      <c r="A879" s="4">
        <v>17</v>
      </c>
      <c r="B879" s="4">
        <v>1</v>
      </c>
      <c r="C879" s="4"/>
      <c r="D879" s="4"/>
      <c r="E879" s="4" t="s">
        <v>1108</v>
      </c>
      <c r="F879" s="4" t="s">
        <v>1067</v>
      </c>
      <c r="G879" s="4" t="s">
        <v>1068</v>
      </c>
      <c r="H879" s="4" t="s">
        <v>40</v>
      </c>
      <c r="I879" s="4">
        <f t="shared" si="1088"/>
        <v>0.96</v>
      </c>
      <c r="J879" s="4">
        <v>0</v>
      </c>
      <c r="K879" s="4">
        <f t="shared" si="1089"/>
        <v>0.96</v>
      </c>
      <c r="L879" s="4"/>
      <c r="M879" s="4"/>
      <c r="N879" s="4"/>
      <c r="O879" s="4">
        <f t="shared" si="1031"/>
        <v>391.37</v>
      </c>
      <c r="P879" s="4">
        <f t="shared" si="1032"/>
        <v>391.37</v>
      </c>
      <c r="Q879" s="4">
        <f t="shared" si="1074"/>
        <v>0</v>
      </c>
      <c r="R879" s="4">
        <f t="shared" si="1075"/>
        <v>0</v>
      </c>
      <c r="S879" s="4">
        <f t="shared" si="1033"/>
        <v>0</v>
      </c>
      <c r="T879" s="4">
        <f t="shared" si="1034"/>
        <v>0</v>
      </c>
      <c r="U879" s="4">
        <f t="shared" si="1035"/>
        <v>0</v>
      </c>
      <c r="V879" s="4">
        <f t="shared" si="1036"/>
        <v>0</v>
      </c>
      <c r="W879" s="4">
        <f t="shared" si="1037"/>
        <v>0</v>
      </c>
      <c r="X879" s="4">
        <f t="shared" si="1076"/>
        <v>0</v>
      </c>
      <c r="Y879" s="4">
        <f t="shared" si="1077"/>
        <v>0</v>
      </c>
      <c r="Z879" s="4"/>
      <c r="AA879" s="4">
        <v>55890823</v>
      </c>
      <c r="AB879" s="4">
        <f t="shared" si="1038"/>
        <v>58.07</v>
      </c>
      <c r="AC879" s="4">
        <f t="shared" si="1078"/>
        <v>58.07</v>
      </c>
      <c r="AD879" s="4">
        <f t="shared" si="1079"/>
        <v>0</v>
      </c>
      <c r="AE879" s="4">
        <f t="shared" si="1080"/>
        <v>0</v>
      </c>
      <c r="AF879" s="4">
        <f t="shared" si="1081"/>
        <v>0</v>
      </c>
      <c r="AG879" s="4">
        <f t="shared" si="1039"/>
        <v>0</v>
      </c>
      <c r="AH879" s="4">
        <f t="shared" si="1082"/>
        <v>0</v>
      </c>
      <c r="AI879" s="4">
        <f t="shared" si="1083"/>
        <v>0</v>
      </c>
      <c r="AJ879" s="4">
        <f t="shared" si="1040"/>
        <v>0</v>
      </c>
      <c r="AK879" s="4">
        <v>58.07</v>
      </c>
      <c r="AL879" s="4">
        <v>58.07</v>
      </c>
      <c r="AM879" s="4">
        <v>0</v>
      </c>
      <c r="AN879" s="4">
        <v>0</v>
      </c>
      <c r="AO879" s="4">
        <v>0</v>
      </c>
      <c r="AP879" s="4">
        <v>0</v>
      </c>
      <c r="AQ879" s="4">
        <v>0</v>
      </c>
      <c r="AR879" s="4">
        <v>0</v>
      </c>
      <c r="AS879" s="4">
        <v>0</v>
      </c>
      <c r="AT879" s="4">
        <v>0</v>
      </c>
      <c r="AU879" s="4">
        <v>0</v>
      </c>
      <c r="AV879" s="4">
        <v>1</v>
      </c>
      <c r="AW879" s="4">
        <v>1</v>
      </c>
      <c r="AX879" s="4"/>
      <c r="AY879" s="4"/>
      <c r="AZ879" s="4">
        <v>1</v>
      </c>
      <c r="BA879" s="4">
        <v>1</v>
      </c>
      <c r="BB879" s="4">
        <v>1</v>
      </c>
      <c r="BC879" s="4">
        <v>7.02</v>
      </c>
      <c r="BD879" s="4" t="s">
        <v>3</v>
      </c>
      <c r="BE879" s="4" t="s">
        <v>3</v>
      </c>
      <c r="BF879" s="4" t="s">
        <v>3</v>
      </c>
      <c r="BG879" s="4" t="s">
        <v>3</v>
      </c>
      <c r="BH879" s="4">
        <v>3</v>
      </c>
      <c r="BI879" s="4">
        <v>2</v>
      </c>
      <c r="BJ879" s="4" t="s">
        <v>1069</v>
      </c>
      <c r="BK879" s="4"/>
      <c r="BL879" s="4"/>
      <c r="BM879" s="4">
        <v>1617</v>
      </c>
      <c r="BN879" s="4">
        <v>0</v>
      </c>
      <c r="BO879" s="4" t="s">
        <v>1067</v>
      </c>
      <c r="BP879" s="4">
        <v>1</v>
      </c>
      <c r="BQ879" s="4">
        <v>200</v>
      </c>
      <c r="BR879" s="4">
        <v>0</v>
      </c>
      <c r="BS879" s="4">
        <v>1</v>
      </c>
      <c r="BT879" s="4">
        <v>1</v>
      </c>
      <c r="BU879" s="4">
        <v>1</v>
      </c>
      <c r="BV879" s="4">
        <v>1</v>
      </c>
      <c r="BW879" s="4">
        <v>1</v>
      </c>
      <c r="BX879" s="4">
        <v>1</v>
      </c>
      <c r="BY879" s="4" t="s">
        <v>3</v>
      </c>
      <c r="BZ879" s="4">
        <v>0</v>
      </c>
      <c r="CA879" s="4">
        <v>0</v>
      </c>
      <c r="CB879" s="4" t="s">
        <v>3</v>
      </c>
      <c r="CC879" s="4"/>
      <c r="CD879" s="4"/>
      <c r="CE879" s="4">
        <v>1566</v>
      </c>
      <c r="CF879" s="4">
        <v>0</v>
      </c>
      <c r="CG879" s="4">
        <v>0</v>
      </c>
      <c r="CH879" s="4"/>
      <c r="CI879" s="4"/>
      <c r="CJ879" s="4"/>
      <c r="CK879" s="4"/>
      <c r="CL879" s="4"/>
      <c r="CM879" s="4">
        <v>0</v>
      </c>
      <c r="CN879" s="4" t="s">
        <v>3</v>
      </c>
      <c r="CO879" s="4">
        <v>0</v>
      </c>
      <c r="CP879" s="4">
        <f t="shared" si="1041"/>
        <v>391.37</v>
      </c>
      <c r="CQ879" s="4">
        <f t="shared" si="1042"/>
        <v>407.65</v>
      </c>
      <c r="CR879" s="4">
        <f t="shared" si="1084"/>
        <v>0</v>
      </c>
      <c r="CS879" s="4">
        <f t="shared" si="1085"/>
        <v>0</v>
      </c>
      <c r="CT879" s="4">
        <f t="shared" si="1043"/>
        <v>0</v>
      </c>
      <c r="CU879" s="4">
        <f t="shared" si="1044"/>
        <v>0</v>
      </c>
      <c r="CV879" s="4">
        <f t="shared" si="1045"/>
        <v>0</v>
      </c>
      <c r="CW879" s="4">
        <f t="shared" si="1046"/>
        <v>0</v>
      </c>
      <c r="CX879" s="4">
        <f t="shared" si="1047"/>
        <v>0</v>
      </c>
      <c r="CY879" s="4">
        <f t="shared" si="1086"/>
        <v>0</v>
      </c>
      <c r="CZ879" s="4">
        <f t="shared" si="1087"/>
        <v>0</v>
      </c>
      <c r="DA879" s="4"/>
      <c r="DB879" s="4"/>
      <c r="DC879" s="4" t="s">
        <v>3</v>
      </c>
      <c r="DD879" s="4" t="s">
        <v>3</v>
      </c>
      <c r="DE879" s="4" t="s">
        <v>3</v>
      </c>
      <c r="DF879" s="4" t="s">
        <v>3</v>
      </c>
      <c r="DG879" s="4" t="s">
        <v>3</v>
      </c>
      <c r="DH879" s="4" t="s">
        <v>3</v>
      </c>
      <c r="DI879" s="4" t="s">
        <v>3</v>
      </c>
      <c r="DJ879" s="4" t="s">
        <v>3</v>
      </c>
      <c r="DK879" s="4" t="s">
        <v>3</v>
      </c>
      <c r="DL879" s="4" t="s">
        <v>3</v>
      </c>
      <c r="DM879" s="4" t="s">
        <v>3</v>
      </c>
      <c r="DN879" s="4">
        <v>0</v>
      </c>
      <c r="DO879" s="4">
        <v>0</v>
      </c>
      <c r="DP879" s="4">
        <v>1</v>
      </c>
      <c r="DQ879" s="4">
        <v>1</v>
      </c>
      <c r="DR879" s="4"/>
      <c r="DS879" s="4"/>
      <c r="DT879" s="4"/>
      <c r="DU879" s="4">
        <v>1010</v>
      </c>
      <c r="DV879" s="4" t="s">
        <v>40</v>
      </c>
      <c r="DW879" s="4" t="s">
        <v>40</v>
      </c>
      <c r="DX879" s="4">
        <v>100</v>
      </c>
      <c r="DY879" s="4"/>
      <c r="DZ879" s="4" t="s">
        <v>3</v>
      </c>
      <c r="EA879" s="4" t="s">
        <v>3</v>
      </c>
      <c r="EB879" s="4" t="s">
        <v>3</v>
      </c>
      <c r="EC879" s="4" t="s">
        <v>3</v>
      </c>
      <c r="ED879" s="4"/>
      <c r="EE879" s="4">
        <v>57042986</v>
      </c>
      <c r="EF879" s="4">
        <v>200</v>
      </c>
      <c r="EG879" s="4" t="s">
        <v>903</v>
      </c>
      <c r="EH879" s="4">
        <v>0</v>
      </c>
      <c r="EI879" s="4" t="s">
        <v>3</v>
      </c>
      <c r="EJ879" s="4">
        <v>1</v>
      </c>
      <c r="EK879" s="4">
        <v>1617</v>
      </c>
      <c r="EL879" s="4" t="s">
        <v>904</v>
      </c>
      <c r="EM879" s="4" t="s">
        <v>905</v>
      </c>
      <c r="EN879" s="4"/>
      <c r="EO879" s="4" t="s">
        <v>3</v>
      </c>
      <c r="EP879" s="4"/>
      <c r="EQ879" s="4">
        <v>0</v>
      </c>
      <c r="ER879" s="4">
        <v>58.07</v>
      </c>
      <c r="ES879" s="4">
        <v>58.07</v>
      </c>
      <c r="ET879" s="4">
        <v>0</v>
      </c>
      <c r="EU879" s="4">
        <v>0</v>
      </c>
      <c r="EV879" s="4">
        <v>0</v>
      </c>
      <c r="EW879" s="4">
        <v>0</v>
      </c>
      <c r="EX879" s="4">
        <v>0</v>
      </c>
      <c r="EY879" s="4">
        <v>0</v>
      </c>
      <c r="EZ879" s="4"/>
      <c r="FA879" s="4"/>
      <c r="FB879" s="4"/>
      <c r="FC879" s="4"/>
      <c r="FD879" s="4"/>
      <c r="FE879" s="4"/>
      <c r="FF879" s="4"/>
      <c r="FG879" s="4"/>
      <c r="FH879" s="4"/>
      <c r="FI879" s="4"/>
      <c r="FJ879" s="4"/>
      <c r="FK879" s="4"/>
      <c r="FL879" s="4"/>
      <c r="FM879" s="4"/>
      <c r="FN879" s="4"/>
      <c r="FO879" s="4"/>
      <c r="FP879" s="4"/>
      <c r="FQ879" s="4">
        <v>0</v>
      </c>
      <c r="FR879" s="4">
        <v>0</v>
      </c>
      <c r="FS879" s="4">
        <v>0</v>
      </c>
      <c r="FT879" s="4"/>
      <c r="FU879" s="4"/>
      <c r="FV879" s="4"/>
      <c r="FW879" s="4"/>
      <c r="FX879" s="4">
        <v>0</v>
      </c>
      <c r="FY879" s="4">
        <v>0</v>
      </c>
      <c r="FZ879" s="4"/>
      <c r="GA879" s="4" t="s">
        <v>3</v>
      </c>
      <c r="GB879" s="4"/>
      <c r="GC879" s="4"/>
      <c r="GD879" s="4">
        <v>1</v>
      </c>
      <c r="GE879" s="4"/>
      <c r="GF879" s="4">
        <v>1013150255</v>
      </c>
      <c r="GG879" s="4">
        <v>2</v>
      </c>
      <c r="GH879" s="4">
        <v>1</v>
      </c>
      <c r="GI879" s="4">
        <v>2</v>
      </c>
      <c r="GJ879" s="4">
        <v>0</v>
      </c>
      <c r="GK879" s="4">
        <v>0</v>
      </c>
      <c r="GL879" s="4">
        <f t="shared" si="1048"/>
        <v>0</v>
      </c>
      <c r="GM879" s="4">
        <f t="shared" si="1049"/>
        <v>391.37</v>
      </c>
      <c r="GN879" s="4">
        <f t="shared" si="1050"/>
        <v>0</v>
      </c>
      <c r="GO879" s="4">
        <f t="shared" si="1051"/>
        <v>391.37</v>
      </c>
      <c r="GP879" s="4">
        <f t="shared" si="1052"/>
        <v>0</v>
      </c>
      <c r="GQ879" s="4"/>
      <c r="GR879" s="4">
        <v>0</v>
      </c>
      <c r="GS879" s="4">
        <v>0</v>
      </c>
      <c r="GT879" s="4">
        <v>0</v>
      </c>
      <c r="GU879" s="4" t="s">
        <v>3</v>
      </c>
      <c r="GV879" s="4">
        <f t="shared" si="1053"/>
        <v>0</v>
      </c>
      <c r="GW879" s="4">
        <v>1</v>
      </c>
      <c r="GX879" s="4">
        <f t="shared" si="1054"/>
        <v>0</v>
      </c>
      <c r="GY879" s="4"/>
      <c r="GZ879" s="4"/>
      <c r="HA879" s="4">
        <v>0</v>
      </c>
      <c r="HB879" s="4">
        <v>0</v>
      </c>
      <c r="HC879" s="4">
        <f t="shared" si="1055"/>
        <v>0</v>
      </c>
      <c r="HD879" s="4"/>
      <c r="HE879" s="4" t="s">
        <v>3</v>
      </c>
      <c r="HF879" s="4" t="s">
        <v>3</v>
      </c>
      <c r="HG879" s="4"/>
      <c r="HH879" s="4"/>
      <c r="HI879" s="4"/>
      <c r="HJ879" s="4"/>
      <c r="HK879" s="4"/>
      <c r="HL879" s="4"/>
      <c r="HM879" s="4" t="s">
        <v>3</v>
      </c>
      <c r="HN879" s="4" t="s">
        <v>3</v>
      </c>
      <c r="HO879" s="4" t="s">
        <v>3</v>
      </c>
      <c r="HP879" s="4" t="s">
        <v>3</v>
      </c>
      <c r="HQ879" s="4" t="s">
        <v>3</v>
      </c>
      <c r="HR879" s="4"/>
      <c r="HS879" s="4">
        <v>0</v>
      </c>
      <c r="HT879" s="4"/>
      <c r="HU879" s="4"/>
      <c r="HV879" s="4"/>
      <c r="HW879" s="4"/>
      <c r="HX879" s="4"/>
      <c r="HY879" s="4"/>
      <c r="HZ879" s="4"/>
      <c r="IA879" s="4"/>
      <c r="IB879" s="4"/>
      <c r="IC879" s="4"/>
      <c r="ID879" s="4"/>
      <c r="IE879" s="4"/>
      <c r="IF879" s="4"/>
      <c r="IG879" s="4"/>
      <c r="IH879" s="4"/>
      <c r="II879" s="4"/>
      <c r="IJ879" s="4"/>
      <c r="IK879" s="4">
        <v>0</v>
      </c>
      <c r="IL879" s="4"/>
      <c r="IM879" s="4"/>
      <c r="IN879" s="4"/>
      <c r="IO879" s="4"/>
      <c r="IP879" s="4"/>
      <c r="IQ879" s="4"/>
      <c r="IR879" s="4"/>
      <c r="IS879" s="4"/>
      <c r="IT879" s="4"/>
      <c r="IU879" s="4"/>
    </row>
    <row r="880" spans="1:255" x14ac:dyDescent="0.25">
      <c r="A880" s="3">
        <v>17</v>
      </c>
      <c r="B880" s="3">
        <v>1</v>
      </c>
      <c r="C880" s="3"/>
      <c r="D880" s="3"/>
      <c r="E880" s="3" t="s">
        <v>1109</v>
      </c>
      <c r="F880" s="3" t="s">
        <v>1110</v>
      </c>
      <c r="G880" s="3" t="s">
        <v>1111</v>
      </c>
      <c r="H880" s="3" t="s">
        <v>266</v>
      </c>
      <c r="I880" s="3">
        <v>3</v>
      </c>
      <c r="J880" s="3">
        <v>0</v>
      </c>
      <c r="K880" s="3">
        <v>3</v>
      </c>
      <c r="L880" s="3"/>
      <c r="M880" s="3"/>
      <c r="N880" s="3"/>
      <c r="O880" s="3">
        <f t="shared" si="1031"/>
        <v>344.13</v>
      </c>
      <c r="P880" s="3">
        <f t="shared" si="1032"/>
        <v>344.13</v>
      </c>
      <c r="Q880" s="3">
        <f t="shared" si="1074"/>
        <v>0</v>
      </c>
      <c r="R880" s="3">
        <f t="shared" si="1075"/>
        <v>0</v>
      </c>
      <c r="S880" s="3">
        <f t="shared" si="1033"/>
        <v>0</v>
      </c>
      <c r="T880" s="3">
        <f t="shared" si="1034"/>
        <v>0</v>
      </c>
      <c r="U880" s="3">
        <f t="shared" si="1035"/>
        <v>0</v>
      </c>
      <c r="V880" s="3">
        <f t="shared" si="1036"/>
        <v>0</v>
      </c>
      <c r="W880" s="3">
        <f t="shared" si="1037"/>
        <v>0</v>
      </c>
      <c r="X880" s="3">
        <f t="shared" si="1076"/>
        <v>0</v>
      </c>
      <c r="Y880" s="3">
        <f t="shared" si="1077"/>
        <v>0</v>
      </c>
      <c r="Z880" s="3"/>
      <c r="AA880" s="3">
        <v>54971259</v>
      </c>
      <c r="AB880" s="3">
        <f t="shared" si="1038"/>
        <v>114.71</v>
      </c>
      <c r="AC880" s="3">
        <f t="shared" si="1078"/>
        <v>114.71</v>
      </c>
      <c r="AD880" s="3">
        <f t="shared" si="1079"/>
        <v>0</v>
      </c>
      <c r="AE880" s="3">
        <f t="shared" si="1080"/>
        <v>0</v>
      </c>
      <c r="AF880" s="3">
        <f t="shared" si="1081"/>
        <v>0</v>
      </c>
      <c r="AG880" s="3">
        <f t="shared" si="1039"/>
        <v>0</v>
      </c>
      <c r="AH880" s="3">
        <f t="shared" si="1082"/>
        <v>0</v>
      </c>
      <c r="AI880" s="3">
        <f t="shared" si="1083"/>
        <v>0</v>
      </c>
      <c r="AJ880" s="3">
        <f t="shared" si="1040"/>
        <v>0</v>
      </c>
      <c r="AK880" s="3">
        <v>114.71</v>
      </c>
      <c r="AL880" s="3">
        <v>114.71</v>
      </c>
      <c r="AM880" s="3">
        <v>0</v>
      </c>
      <c r="AN880" s="3">
        <v>0</v>
      </c>
      <c r="AO880" s="3">
        <v>0</v>
      </c>
      <c r="AP880" s="3">
        <v>0</v>
      </c>
      <c r="AQ880" s="3">
        <v>0</v>
      </c>
      <c r="AR880" s="3">
        <v>0</v>
      </c>
      <c r="AS880" s="3">
        <v>0</v>
      </c>
      <c r="AT880" s="3">
        <v>0</v>
      </c>
      <c r="AU880" s="3">
        <v>0</v>
      </c>
      <c r="AV880" s="3">
        <v>1</v>
      </c>
      <c r="AW880" s="3">
        <v>1</v>
      </c>
      <c r="AX880" s="3"/>
      <c r="AY880" s="3"/>
      <c r="AZ880" s="3">
        <v>1</v>
      </c>
      <c r="BA880" s="3">
        <v>1</v>
      </c>
      <c r="BB880" s="3">
        <v>1</v>
      </c>
      <c r="BC880" s="3">
        <v>1</v>
      </c>
      <c r="BD880" s="3" t="s">
        <v>3</v>
      </c>
      <c r="BE880" s="3" t="s">
        <v>3</v>
      </c>
      <c r="BF880" s="3" t="s">
        <v>3</v>
      </c>
      <c r="BG880" s="3" t="s">
        <v>3</v>
      </c>
      <c r="BH880" s="3">
        <v>3</v>
      </c>
      <c r="BI880" s="3">
        <v>2</v>
      </c>
      <c r="BJ880" s="3" t="s">
        <v>1112</v>
      </c>
      <c r="BK880" s="3"/>
      <c r="BL880" s="3"/>
      <c r="BM880" s="3">
        <v>1618</v>
      </c>
      <c r="BN880" s="3">
        <v>0</v>
      </c>
      <c r="BO880" s="3" t="s">
        <v>3</v>
      </c>
      <c r="BP880" s="3">
        <v>0</v>
      </c>
      <c r="BQ880" s="3">
        <v>201</v>
      </c>
      <c r="BR880" s="3">
        <v>0</v>
      </c>
      <c r="BS880" s="3">
        <v>1</v>
      </c>
      <c r="BT880" s="3">
        <v>1</v>
      </c>
      <c r="BU880" s="3">
        <v>1</v>
      </c>
      <c r="BV880" s="3">
        <v>1</v>
      </c>
      <c r="BW880" s="3">
        <v>1</v>
      </c>
      <c r="BX880" s="3">
        <v>1</v>
      </c>
      <c r="BY880" s="3" t="s">
        <v>3</v>
      </c>
      <c r="BZ880" s="3">
        <v>0</v>
      </c>
      <c r="CA880" s="3">
        <v>0</v>
      </c>
      <c r="CB880" s="3" t="s">
        <v>3</v>
      </c>
      <c r="CC880" s="3"/>
      <c r="CD880" s="3"/>
      <c r="CE880" s="3">
        <v>1566</v>
      </c>
      <c r="CF880" s="3">
        <v>0</v>
      </c>
      <c r="CG880" s="3">
        <v>0</v>
      </c>
      <c r="CH880" s="3"/>
      <c r="CI880" s="3"/>
      <c r="CJ880" s="3"/>
      <c r="CK880" s="3"/>
      <c r="CL880" s="3"/>
      <c r="CM880" s="3">
        <v>0</v>
      </c>
      <c r="CN880" s="3" t="s">
        <v>3</v>
      </c>
      <c r="CO880" s="3">
        <v>0</v>
      </c>
      <c r="CP880" s="3">
        <f t="shared" si="1041"/>
        <v>344.13</v>
      </c>
      <c r="CQ880" s="3">
        <f t="shared" si="1042"/>
        <v>114.71</v>
      </c>
      <c r="CR880" s="3">
        <f t="shared" si="1084"/>
        <v>0</v>
      </c>
      <c r="CS880" s="3">
        <f t="shared" si="1085"/>
        <v>0</v>
      </c>
      <c r="CT880" s="3">
        <f t="shared" si="1043"/>
        <v>0</v>
      </c>
      <c r="CU880" s="3">
        <f t="shared" si="1044"/>
        <v>0</v>
      </c>
      <c r="CV880" s="3">
        <f t="shared" si="1045"/>
        <v>0</v>
      </c>
      <c r="CW880" s="3">
        <f t="shared" si="1046"/>
        <v>0</v>
      </c>
      <c r="CX880" s="3">
        <f t="shared" si="1047"/>
        <v>0</v>
      </c>
      <c r="CY880" s="3">
        <f t="shared" si="1086"/>
        <v>0</v>
      </c>
      <c r="CZ880" s="3">
        <f t="shared" si="1087"/>
        <v>0</v>
      </c>
      <c r="DA880" s="3"/>
      <c r="DB880" s="3"/>
      <c r="DC880" s="3" t="s">
        <v>3</v>
      </c>
      <c r="DD880" s="3" t="s">
        <v>3</v>
      </c>
      <c r="DE880" s="3" t="s">
        <v>3</v>
      </c>
      <c r="DF880" s="3" t="s">
        <v>3</v>
      </c>
      <c r="DG880" s="3" t="s">
        <v>3</v>
      </c>
      <c r="DH880" s="3" t="s">
        <v>3</v>
      </c>
      <c r="DI880" s="3" t="s">
        <v>3</v>
      </c>
      <c r="DJ880" s="3" t="s">
        <v>3</v>
      </c>
      <c r="DK880" s="3" t="s">
        <v>3</v>
      </c>
      <c r="DL880" s="3" t="s">
        <v>3</v>
      </c>
      <c r="DM880" s="3" t="s">
        <v>3</v>
      </c>
      <c r="DN880" s="3">
        <v>0</v>
      </c>
      <c r="DO880" s="3">
        <v>0</v>
      </c>
      <c r="DP880" s="3">
        <v>1</v>
      </c>
      <c r="DQ880" s="3">
        <v>1</v>
      </c>
      <c r="DR880" s="3"/>
      <c r="DS880" s="3"/>
      <c r="DT880" s="3"/>
      <c r="DU880" s="3">
        <v>1010</v>
      </c>
      <c r="DV880" s="3" t="s">
        <v>266</v>
      </c>
      <c r="DW880" s="3" t="s">
        <v>266</v>
      </c>
      <c r="DX880" s="3">
        <v>1</v>
      </c>
      <c r="DY880" s="3"/>
      <c r="DZ880" s="3" t="s">
        <v>3</v>
      </c>
      <c r="EA880" s="3" t="s">
        <v>3</v>
      </c>
      <c r="EB880" s="3" t="s">
        <v>3</v>
      </c>
      <c r="EC880" s="3" t="s">
        <v>3</v>
      </c>
      <c r="ED880" s="3"/>
      <c r="EE880" s="3">
        <v>57042987</v>
      </c>
      <c r="EF880" s="3">
        <v>201</v>
      </c>
      <c r="EG880" s="3" t="s">
        <v>575</v>
      </c>
      <c r="EH880" s="3">
        <v>0</v>
      </c>
      <c r="EI880" s="3" t="s">
        <v>3</v>
      </c>
      <c r="EJ880" s="3">
        <v>2</v>
      </c>
      <c r="EK880" s="3">
        <v>1618</v>
      </c>
      <c r="EL880" s="3" t="s">
        <v>576</v>
      </c>
      <c r="EM880" s="3" t="s">
        <v>577</v>
      </c>
      <c r="EN880" s="3"/>
      <c r="EO880" s="3" t="s">
        <v>3</v>
      </c>
      <c r="EP880" s="3"/>
      <c r="EQ880" s="3">
        <v>0</v>
      </c>
      <c r="ER880" s="3">
        <v>114.71</v>
      </c>
      <c r="ES880" s="3">
        <v>114.71</v>
      </c>
      <c r="ET880" s="3">
        <v>0</v>
      </c>
      <c r="EU880" s="3">
        <v>0</v>
      </c>
      <c r="EV880" s="3">
        <v>0</v>
      </c>
      <c r="EW880" s="3">
        <v>0</v>
      </c>
      <c r="EX880" s="3">
        <v>0</v>
      </c>
      <c r="EY880" s="3">
        <v>0</v>
      </c>
      <c r="EZ880" s="3"/>
      <c r="FA880" s="3"/>
      <c r="FB880" s="3"/>
      <c r="FC880" s="3"/>
      <c r="FD880" s="3"/>
      <c r="FE880" s="3"/>
      <c r="FF880" s="3"/>
      <c r="FG880" s="3"/>
      <c r="FH880" s="3"/>
      <c r="FI880" s="3"/>
      <c r="FJ880" s="3"/>
      <c r="FK880" s="3"/>
      <c r="FL880" s="3"/>
      <c r="FM880" s="3"/>
      <c r="FN880" s="3"/>
      <c r="FO880" s="3"/>
      <c r="FP880" s="3"/>
      <c r="FQ880" s="3">
        <v>0</v>
      </c>
      <c r="FR880" s="3">
        <v>0</v>
      </c>
      <c r="FS880" s="3">
        <v>0</v>
      </c>
      <c r="FT880" s="3"/>
      <c r="FU880" s="3"/>
      <c r="FV880" s="3"/>
      <c r="FW880" s="3"/>
      <c r="FX880" s="3">
        <v>0</v>
      </c>
      <c r="FY880" s="3">
        <v>0</v>
      </c>
      <c r="FZ880" s="3"/>
      <c r="GA880" s="3" t="s">
        <v>3</v>
      </c>
      <c r="GB880" s="3"/>
      <c r="GC880" s="3"/>
      <c r="GD880" s="3">
        <v>1</v>
      </c>
      <c r="GE880" s="3"/>
      <c r="GF880" s="3">
        <v>-1831898784</v>
      </c>
      <c r="GG880" s="3">
        <v>2</v>
      </c>
      <c r="GH880" s="3">
        <v>1</v>
      </c>
      <c r="GI880" s="3">
        <v>-2</v>
      </c>
      <c r="GJ880" s="3">
        <v>0</v>
      </c>
      <c r="GK880" s="3">
        <v>0</v>
      </c>
      <c r="GL880" s="3">
        <f t="shared" si="1048"/>
        <v>0</v>
      </c>
      <c r="GM880" s="3">
        <f t="shared" si="1049"/>
        <v>344.13</v>
      </c>
      <c r="GN880" s="3">
        <f t="shared" si="1050"/>
        <v>0</v>
      </c>
      <c r="GO880" s="3">
        <f t="shared" si="1051"/>
        <v>344.13</v>
      </c>
      <c r="GP880" s="3">
        <f t="shared" si="1052"/>
        <v>0</v>
      </c>
      <c r="GQ880" s="3"/>
      <c r="GR880" s="3">
        <v>0</v>
      </c>
      <c r="GS880" s="3">
        <v>3</v>
      </c>
      <c r="GT880" s="3">
        <v>0</v>
      </c>
      <c r="GU880" s="3" t="s">
        <v>3</v>
      </c>
      <c r="GV880" s="3">
        <f t="shared" si="1053"/>
        <v>0</v>
      </c>
      <c r="GW880" s="3">
        <v>1</v>
      </c>
      <c r="GX880" s="3">
        <f t="shared" si="1054"/>
        <v>0</v>
      </c>
      <c r="GY880" s="3"/>
      <c r="GZ880" s="3"/>
      <c r="HA880" s="3">
        <v>0</v>
      </c>
      <c r="HB880" s="3">
        <v>0</v>
      </c>
      <c r="HC880" s="3">
        <f t="shared" si="1055"/>
        <v>0</v>
      </c>
      <c r="HD880" s="3"/>
      <c r="HE880" s="3" t="s">
        <v>3</v>
      </c>
      <c r="HF880" s="3" t="s">
        <v>3</v>
      </c>
      <c r="HG880" s="3"/>
      <c r="HH880" s="3"/>
      <c r="HI880" s="3"/>
      <c r="HJ880" s="3"/>
      <c r="HK880" s="3"/>
      <c r="HL880" s="3"/>
      <c r="HM880" s="3" t="s">
        <v>3</v>
      </c>
      <c r="HN880" s="3" t="s">
        <v>3</v>
      </c>
      <c r="HO880" s="3" t="s">
        <v>3</v>
      </c>
      <c r="HP880" s="3" t="s">
        <v>3</v>
      </c>
      <c r="HQ880" s="3" t="s">
        <v>3</v>
      </c>
      <c r="HR880" s="3"/>
      <c r="HS880" s="3">
        <v>0</v>
      </c>
      <c r="HT880" s="3"/>
      <c r="HU880" s="3"/>
      <c r="HV880" s="3"/>
      <c r="HW880" s="3"/>
      <c r="HX880" s="3"/>
      <c r="HY880" s="3"/>
      <c r="HZ880" s="3"/>
      <c r="IA880" s="3"/>
      <c r="IB880" s="3"/>
      <c r="IC880" s="3"/>
      <c r="ID880" s="3"/>
      <c r="IE880" s="3"/>
      <c r="IF880" s="3"/>
      <c r="IG880" s="3"/>
      <c r="IH880" s="3"/>
      <c r="II880" s="3"/>
      <c r="IJ880" s="3"/>
      <c r="IK880" s="3">
        <v>0</v>
      </c>
      <c r="IL880" s="3"/>
      <c r="IM880" s="3"/>
      <c r="IN880" s="3"/>
      <c r="IO880" s="3"/>
      <c r="IP880" s="3"/>
      <c r="IQ880" s="3"/>
      <c r="IR880" s="3"/>
      <c r="IS880" s="3"/>
      <c r="IT880" s="3"/>
      <c r="IU880" s="3"/>
    </row>
    <row r="881" spans="1:255" x14ac:dyDescent="0.25">
      <c r="A881" s="4">
        <v>17</v>
      </c>
      <c r="B881" s="4">
        <v>1</v>
      </c>
      <c r="C881" s="4"/>
      <c r="D881" s="4"/>
      <c r="E881" s="4" t="s">
        <v>1109</v>
      </c>
      <c r="F881" s="4" t="s">
        <v>1110</v>
      </c>
      <c r="G881" s="4" t="s">
        <v>1111</v>
      </c>
      <c r="H881" s="4" t="s">
        <v>266</v>
      </c>
      <c r="I881" s="4">
        <v>3</v>
      </c>
      <c r="J881" s="4">
        <v>0</v>
      </c>
      <c r="K881" s="4">
        <v>3</v>
      </c>
      <c r="L881" s="4"/>
      <c r="M881" s="4"/>
      <c r="N881" s="4"/>
      <c r="O881" s="4">
        <f t="shared" si="1031"/>
        <v>3871.46</v>
      </c>
      <c r="P881" s="4">
        <f t="shared" si="1032"/>
        <v>3871.46</v>
      </c>
      <c r="Q881" s="4">
        <f t="shared" si="1074"/>
        <v>0</v>
      </c>
      <c r="R881" s="4">
        <f t="shared" si="1075"/>
        <v>0</v>
      </c>
      <c r="S881" s="4">
        <f t="shared" si="1033"/>
        <v>0</v>
      </c>
      <c r="T881" s="4">
        <f t="shared" si="1034"/>
        <v>0</v>
      </c>
      <c r="U881" s="4">
        <f t="shared" si="1035"/>
        <v>0</v>
      </c>
      <c r="V881" s="4">
        <f t="shared" si="1036"/>
        <v>0</v>
      </c>
      <c r="W881" s="4">
        <f t="shared" si="1037"/>
        <v>0</v>
      </c>
      <c r="X881" s="4">
        <f t="shared" si="1076"/>
        <v>0</v>
      </c>
      <c r="Y881" s="4">
        <f t="shared" si="1077"/>
        <v>0</v>
      </c>
      <c r="Z881" s="4"/>
      <c r="AA881" s="4">
        <v>55890823</v>
      </c>
      <c r="AB881" s="4">
        <f t="shared" si="1038"/>
        <v>114.71</v>
      </c>
      <c r="AC881" s="4">
        <f t="shared" si="1078"/>
        <v>114.71</v>
      </c>
      <c r="AD881" s="4">
        <f t="shared" si="1079"/>
        <v>0</v>
      </c>
      <c r="AE881" s="4">
        <f t="shared" si="1080"/>
        <v>0</v>
      </c>
      <c r="AF881" s="4">
        <f t="shared" si="1081"/>
        <v>0</v>
      </c>
      <c r="AG881" s="4">
        <f t="shared" si="1039"/>
        <v>0</v>
      </c>
      <c r="AH881" s="4">
        <f t="shared" si="1082"/>
        <v>0</v>
      </c>
      <c r="AI881" s="4">
        <f t="shared" si="1083"/>
        <v>0</v>
      </c>
      <c r="AJ881" s="4">
        <f t="shared" si="1040"/>
        <v>0</v>
      </c>
      <c r="AK881" s="4">
        <v>114.71</v>
      </c>
      <c r="AL881" s="4">
        <v>114.71</v>
      </c>
      <c r="AM881" s="4">
        <v>0</v>
      </c>
      <c r="AN881" s="4">
        <v>0</v>
      </c>
      <c r="AO881" s="4">
        <v>0</v>
      </c>
      <c r="AP881" s="4">
        <v>0</v>
      </c>
      <c r="AQ881" s="4">
        <v>0</v>
      </c>
      <c r="AR881" s="4">
        <v>0</v>
      </c>
      <c r="AS881" s="4">
        <v>0</v>
      </c>
      <c r="AT881" s="4">
        <v>0</v>
      </c>
      <c r="AU881" s="4">
        <v>0</v>
      </c>
      <c r="AV881" s="4">
        <v>1</v>
      </c>
      <c r="AW881" s="4">
        <v>1</v>
      </c>
      <c r="AX881" s="4"/>
      <c r="AY881" s="4"/>
      <c r="AZ881" s="4">
        <v>1</v>
      </c>
      <c r="BA881" s="4">
        <v>1</v>
      </c>
      <c r="BB881" s="4">
        <v>1</v>
      </c>
      <c r="BC881" s="4">
        <v>11.25</v>
      </c>
      <c r="BD881" s="4" t="s">
        <v>3</v>
      </c>
      <c r="BE881" s="4" t="s">
        <v>3</v>
      </c>
      <c r="BF881" s="4" t="s">
        <v>3</v>
      </c>
      <c r="BG881" s="4" t="s">
        <v>3</v>
      </c>
      <c r="BH881" s="4">
        <v>3</v>
      </c>
      <c r="BI881" s="4">
        <v>2</v>
      </c>
      <c r="BJ881" s="4" t="s">
        <v>1112</v>
      </c>
      <c r="BK881" s="4"/>
      <c r="BL881" s="4"/>
      <c r="BM881" s="4">
        <v>1618</v>
      </c>
      <c r="BN881" s="4">
        <v>0</v>
      </c>
      <c r="BO881" s="4" t="s">
        <v>1110</v>
      </c>
      <c r="BP881" s="4">
        <v>1</v>
      </c>
      <c r="BQ881" s="4">
        <v>201</v>
      </c>
      <c r="BR881" s="4">
        <v>0</v>
      </c>
      <c r="BS881" s="4">
        <v>1</v>
      </c>
      <c r="BT881" s="4">
        <v>1</v>
      </c>
      <c r="BU881" s="4">
        <v>1</v>
      </c>
      <c r="BV881" s="4">
        <v>1</v>
      </c>
      <c r="BW881" s="4">
        <v>1</v>
      </c>
      <c r="BX881" s="4">
        <v>1</v>
      </c>
      <c r="BY881" s="4" t="s">
        <v>3</v>
      </c>
      <c r="BZ881" s="4">
        <v>0</v>
      </c>
      <c r="CA881" s="4">
        <v>0</v>
      </c>
      <c r="CB881" s="4" t="s">
        <v>3</v>
      </c>
      <c r="CC881" s="4"/>
      <c r="CD881" s="4"/>
      <c r="CE881" s="4">
        <v>1566</v>
      </c>
      <c r="CF881" s="4">
        <v>0</v>
      </c>
      <c r="CG881" s="4">
        <v>0</v>
      </c>
      <c r="CH881" s="4"/>
      <c r="CI881" s="4"/>
      <c r="CJ881" s="4"/>
      <c r="CK881" s="4"/>
      <c r="CL881" s="4"/>
      <c r="CM881" s="4">
        <v>0</v>
      </c>
      <c r="CN881" s="4" t="s">
        <v>3</v>
      </c>
      <c r="CO881" s="4">
        <v>0</v>
      </c>
      <c r="CP881" s="4">
        <f t="shared" si="1041"/>
        <v>3871.46</v>
      </c>
      <c r="CQ881" s="4">
        <f t="shared" si="1042"/>
        <v>1290.49</v>
      </c>
      <c r="CR881" s="4">
        <f t="shared" si="1084"/>
        <v>0</v>
      </c>
      <c r="CS881" s="4">
        <f t="shared" si="1085"/>
        <v>0</v>
      </c>
      <c r="CT881" s="4">
        <f t="shared" si="1043"/>
        <v>0</v>
      </c>
      <c r="CU881" s="4">
        <f t="shared" si="1044"/>
        <v>0</v>
      </c>
      <c r="CV881" s="4">
        <f t="shared" si="1045"/>
        <v>0</v>
      </c>
      <c r="CW881" s="4">
        <f t="shared" si="1046"/>
        <v>0</v>
      </c>
      <c r="CX881" s="4">
        <f t="shared" si="1047"/>
        <v>0</v>
      </c>
      <c r="CY881" s="4">
        <f t="shared" si="1086"/>
        <v>0</v>
      </c>
      <c r="CZ881" s="4">
        <f t="shared" si="1087"/>
        <v>0</v>
      </c>
      <c r="DA881" s="4"/>
      <c r="DB881" s="4"/>
      <c r="DC881" s="4" t="s">
        <v>3</v>
      </c>
      <c r="DD881" s="4" t="s">
        <v>3</v>
      </c>
      <c r="DE881" s="4" t="s">
        <v>3</v>
      </c>
      <c r="DF881" s="4" t="s">
        <v>3</v>
      </c>
      <c r="DG881" s="4" t="s">
        <v>3</v>
      </c>
      <c r="DH881" s="4" t="s">
        <v>3</v>
      </c>
      <c r="DI881" s="4" t="s">
        <v>3</v>
      </c>
      <c r="DJ881" s="4" t="s">
        <v>3</v>
      </c>
      <c r="DK881" s="4" t="s">
        <v>3</v>
      </c>
      <c r="DL881" s="4" t="s">
        <v>3</v>
      </c>
      <c r="DM881" s="4" t="s">
        <v>3</v>
      </c>
      <c r="DN881" s="4">
        <v>0</v>
      </c>
      <c r="DO881" s="4">
        <v>0</v>
      </c>
      <c r="DP881" s="4">
        <v>1</v>
      </c>
      <c r="DQ881" s="4">
        <v>1</v>
      </c>
      <c r="DR881" s="4"/>
      <c r="DS881" s="4"/>
      <c r="DT881" s="4"/>
      <c r="DU881" s="4">
        <v>1010</v>
      </c>
      <c r="DV881" s="4" t="s">
        <v>266</v>
      </c>
      <c r="DW881" s="4" t="s">
        <v>266</v>
      </c>
      <c r="DX881" s="4">
        <v>1</v>
      </c>
      <c r="DY881" s="4"/>
      <c r="DZ881" s="4" t="s">
        <v>3</v>
      </c>
      <c r="EA881" s="4" t="s">
        <v>3</v>
      </c>
      <c r="EB881" s="4" t="s">
        <v>3</v>
      </c>
      <c r="EC881" s="4" t="s">
        <v>3</v>
      </c>
      <c r="ED881" s="4"/>
      <c r="EE881" s="4">
        <v>57042987</v>
      </c>
      <c r="EF881" s="4">
        <v>201</v>
      </c>
      <c r="EG881" s="4" t="s">
        <v>575</v>
      </c>
      <c r="EH881" s="4">
        <v>0</v>
      </c>
      <c r="EI881" s="4" t="s">
        <v>3</v>
      </c>
      <c r="EJ881" s="4">
        <v>2</v>
      </c>
      <c r="EK881" s="4">
        <v>1618</v>
      </c>
      <c r="EL881" s="4" t="s">
        <v>576</v>
      </c>
      <c r="EM881" s="4" t="s">
        <v>577</v>
      </c>
      <c r="EN881" s="4"/>
      <c r="EO881" s="4" t="s">
        <v>3</v>
      </c>
      <c r="EP881" s="4"/>
      <c r="EQ881" s="4">
        <v>0</v>
      </c>
      <c r="ER881" s="4">
        <v>114.71</v>
      </c>
      <c r="ES881" s="4">
        <v>114.71</v>
      </c>
      <c r="ET881" s="4">
        <v>0</v>
      </c>
      <c r="EU881" s="4">
        <v>0</v>
      </c>
      <c r="EV881" s="4">
        <v>0</v>
      </c>
      <c r="EW881" s="4">
        <v>0</v>
      </c>
      <c r="EX881" s="4">
        <v>0</v>
      </c>
      <c r="EY881" s="4">
        <v>0</v>
      </c>
      <c r="EZ881" s="4"/>
      <c r="FA881" s="4"/>
      <c r="FB881" s="4"/>
      <c r="FC881" s="4"/>
      <c r="FD881" s="4"/>
      <c r="FE881" s="4"/>
      <c r="FF881" s="4"/>
      <c r="FG881" s="4"/>
      <c r="FH881" s="4"/>
      <c r="FI881" s="4"/>
      <c r="FJ881" s="4"/>
      <c r="FK881" s="4"/>
      <c r="FL881" s="4"/>
      <c r="FM881" s="4"/>
      <c r="FN881" s="4"/>
      <c r="FO881" s="4"/>
      <c r="FP881" s="4"/>
      <c r="FQ881" s="4">
        <v>0</v>
      </c>
      <c r="FR881" s="4">
        <v>0</v>
      </c>
      <c r="FS881" s="4">
        <v>0</v>
      </c>
      <c r="FT881" s="4"/>
      <c r="FU881" s="4"/>
      <c r="FV881" s="4"/>
      <c r="FW881" s="4"/>
      <c r="FX881" s="4">
        <v>0</v>
      </c>
      <c r="FY881" s="4">
        <v>0</v>
      </c>
      <c r="FZ881" s="4"/>
      <c r="GA881" s="4" t="s">
        <v>3</v>
      </c>
      <c r="GB881" s="4"/>
      <c r="GC881" s="4"/>
      <c r="GD881" s="4">
        <v>1</v>
      </c>
      <c r="GE881" s="4"/>
      <c r="GF881" s="4">
        <v>-1831898784</v>
      </c>
      <c r="GG881" s="4">
        <v>2</v>
      </c>
      <c r="GH881" s="4">
        <v>1</v>
      </c>
      <c r="GI881" s="4">
        <v>2</v>
      </c>
      <c r="GJ881" s="4">
        <v>0</v>
      </c>
      <c r="GK881" s="4">
        <v>0</v>
      </c>
      <c r="GL881" s="4">
        <f t="shared" si="1048"/>
        <v>0</v>
      </c>
      <c r="GM881" s="4">
        <f t="shared" si="1049"/>
        <v>3871.46</v>
      </c>
      <c r="GN881" s="4">
        <f t="shared" si="1050"/>
        <v>0</v>
      </c>
      <c r="GO881" s="4">
        <f t="shared" si="1051"/>
        <v>3871.46</v>
      </c>
      <c r="GP881" s="4">
        <f t="shared" si="1052"/>
        <v>0</v>
      </c>
      <c r="GQ881" s="4"/>
      <c r="GR881" s="4">
        <v>0</v>
      </c>
      <c r="GS881" s="4">
        <v>0</v>
      </c>
      <c r="GT881" s="4">
        <v>0</v>
      </c>
      <c r="GU881" s="4" t="s">
        <v>3</v>
      </c>
      <c r="GV881" s="4">
        <f t="shared" si="1053"/>
        <v>0</v>
      </c>
      <c r="GW881" s="4">
        <v>1</v>
      </c>
      <c r="GX881" s="4">
        <f t="shared" si="1054"/>
        <v>0</v>
      </c>
      <c r="GY881" s="4"/>
      <c r="GZ881" s="4"/>
      <c r="HA881" s="4">
        <v>0</v>
      </c>
      <c r="HB881" s="4">
        <v>0</v>
      </c>
      <c r="HC881" s="4">
        <f t="shared" si="1055"/>
        <v>0</v>
      </c>
      <c r="HD881" s="4"/>
      <c r="HE881" s="4" t="s">
        <v>3</v>
      </c>
      <c r="HF881" s="4" t="s">
        <v>3</v>
      </c>
      <c r="HG881" s="4"/>
      <c r="HH881" s="4"/>
      <c r="HI881" s="4"/>
      <c r="HJ881" s="4"/>
      <c r="HK881" s="4"/>
      <c r="HL881" s="4"/>
      <c r="HM881" s="4" t="s">
        <v>3</v>
      </c>
      <c r="HN881" s="4" t="s">
        <v>3</v>
      </c>
      <c r="HO881" s="4" t="s">
        <v>3</v>
      </c>
      <c r="HP881" s="4" t="s">
        <v>3</v>
      </c>
      <c r="HQ881" s="4" t="s">
        <v>3</v>
      </c>
      <c r="HR881" s="4"/>
      <c r="HS881" s="4">
        <v>0</v>
      </c>
      <c r="HT881" s="4"/>
      <c r="HU881" s="4"/>
      <c r="HV881" s="4"/>
      <c r="HW881" s="4"/>
      <c r="HX881" s="4"/>
      <c r="HY881" s="4"/>
      <c r="HZ881" s="4"/>
      <c r="IA881" s="4"/>
      <c r="IB881" s="4"/>
      <c r="IC881" s="4"/>
      <c r="ID881" s="4"/>
      <c r="IE881" s="4"/>
      <c r="IF881" s="4"/>
      <c r="IG881" s="4"/>
      <c r="IH881" s="4"/>
      <c r="II881" s="4"/>
      <c r="IJ881" s="4"/>
      <c r="IK881" s="4">
        <v>0</v>
      </c>
      <c r="IL881" s="4"/>
      <c r="IM881" s="4"/>
      <c r="IN881" s="4"/>
      <c r="IO881" s="4"/>
      <c r="IP881" s="4"/>
      <c r="IQ881" s="4"/>
      <c r="IR881" s="4"/>
      <c r="IS881" s="4"/>
      <c r="IT881" s="4"/>
      <c r="IU881" s="4"/>
    </row>
    <row r="882" spans="1:255" x14ac:dyDescent="0.25">
      <c r="A882" s="3">
        <v>17</v>
      </c>
      <c r="B882" s="3">
        <v>1</v>
      </c>
      <c r="C882" s="3"/>
      <c r="D882" s="3"/>
      <c r="E882" s="3" t="s">
        <v>1113</v>
      </c>
      <c r="F882" s="3" t="s">
        <v>1075</v>
      </c>
      <c r="G882" s="3" t="s">
        <v>1076</v>
      </c>
      <c r="H882" s="3" t="s">
        <v>266</v>
      </c>
      <c r="I882" s="3">
        <v>3</v>
      </c>
      <c r="J882" s="3">
        <v>0</v>
      </c>
      <c r="K882" s="3">
        <v>3</v>
      </c>
      <c r="L882" s="3"/>
      <c r="M882" s="3"/>
      <c r="N882" s="3"/>
      <c r="O882" s="3">
        <f t="shared" si="1031"/>
        <v>120.06</v>
      </c>
      <c r="P882" s="3">
        <f t="shared" si="1032"/>
        <v>120.06</v>
      </c>
      <c r="Q882" s="3">
        <f t="shared" si="1074"/>
        <v>0</v>
      </c>
      <c r="R882" s="3">
        <f t="shared" si="1075"/>
        <v>0</v>
      </c>
      <c r="S882" s="3">
        <f t="shared" si="1033"/>
        <v>0</v>
      </c>
      <c r="T882" s="3">
        <f t="shared" si="1034"/>
        <v>0</v>
      </c>
      <c r="U882" s="3">
        <f t="shared" si="1035"/>
        <v>0</v>
      </c>
      <c r="V882" s="3">
        <f t="shared" si="1036"/>
        <v>0</v>
      </c>
      <c r="W882" s="3">
        <f t="shared" si="1037"/>
        <v>0</v>
      </c>
      <c r="X882" s="3">
        <f t="shared" si="1076"/>
        <v>0</v>
      </c>
      <c r="Y882" s="3">
        <f t="shared" si="1077"/>
        <v>0</v>
      </c>
      <c r="Z882" s="3"/>
      <c r="AA882" s="3">
        <v>54971259</v>
      </c>
      <c r="AB882" s="3">
        <f t="shared" si="1038"/>
        <v>40.020000000000003</v>
      </c>
      <c r="AC882" s="3">
        <f t="shared" si="1078"/>
        <v>40.020000000000003</v>
      </c>
      <c r="AD882" s="3">
        <f t="shared" si="1079"/>
        <v>0</v>
      </c>
      <c r="AE882" s="3">
        <f t="shared" si="1080"/>
        <v>0</v>
      </c>
      <c r="AF882" s="3">
        <f t="shared" si="1081"/>
        <v>0</v>
      </c>
      <c r="AG882" s="3">
        <f t="shared" si="1039"/>
        <v>0</v>
      </c>
      <c r="AH882" s="3">
        <f t="shared" si="1082"/>
        <v>0</v>
      </c>
      <c r="AI882" s="3">
        <f t="shared" si="1083"/>
        <v>0</v>
      </c>
      <c r="AJ882" s="3">
        <f t="shared" si="1040"/>
        <v>0</v>
      </c>
      <c r="AK882" s="3">
        <v>40.020000000000003</v>
      </c>
      <c r="AL882" s="3">
        <v>40.020000000000003</v>
      </c>
      <c r="AM882" s="3">
        <v>0</v>
      </c>
      <c r="AN882" s="3">
        <v>0</v>
      </c>
      <c r="AO882" s="3">
        <v>0</v>
      </c>
      <c r="AP882" s="3">
        <v>0</v>
      </c>
      <c r="AQ882" s="3">
        <v>0</v>
      </c>
      <c r="AR882" s="3">
        <v>0</v>
      </c>
      <c r="AS882" s="3">
        <v>0</v>
      </c>
      <c r="AT882" s="3">
        <v>0</v>
      </c>
      <c r="AU882" s="3">
        <v>0</v>
      </c>
      <c r="AV882" s="3">
        <v>1</v>
      </c>
      <c r="AW882" s="3">
        <v>1</v>
      </c>
      <c r="AX882" s="3"/>
      <c r="AY882" s="3"/>
      <c r="AZ882" s="3">
        <v>1</v>
      </c>
      <c r="BA882" s="3">
        <v>1</v>
      </c>
      <c r="BB882" s="3">
        <v>1</v>
      </c>
      <c r="BC882" s="3">
        <v>1</v>
      </c>
      <c r="BD882" s="3" t="s">
        <v>3</v>
      </c>
      <c r="BE882" s="3" t="s">
        <v>3</v>
      </c>
      <c r="BF882" s="3" t="s">
        <v>3</v>
      </c>
      <c r="BG882" s="3" t="s">
        <v>3</v>
      </c>
      <c r="BH882" s="3">
        <v>3</v>
      </c>
      <c r="BI882" s="3">
        <v>2</v>
      </c>
      <c r="BJ882" s="3" t="s">
        <v>1077</v>
      </c>
      <c r="BK882" s="3"/>
      <c r="BL882" s="3"/>
      <c r="BM882" s="3">
        <v>1618</v>
      </c>
      <c r="BN882" s="3">
        <v>0</v>
      </c>
      <c r="BO882" s="3" t="s">
        <v>3</v>
      </c>
      <c r="BP882" s="3">
        <v>0</v>
      </c>
      <c r="BQ882" s="3">
        <v>201</v>
      </c>
      <c r="BR882" s="3">
        <v>0</v>
      </c>
      <c r="BS882" s="3">
        <v>1</v>
      </c>
      <c r="BT882" s="3">
        <v>1</v>
      </c>
      <c r="BU882" s="3">
        <v>1</v>
      </c>
      <c r="BV882" s="3">
        <v>1</v>
      </c>
      <c r="BW882" s="3">
        <v>1</v>
      </c>
      <c r="BX882" s="3">
        <v>1</v>
      </c>
      <c r="BY882" s="3" t="s">
        <v>3</v>
      </c>
      <c r="BZ882" s="3">
        <v>0</v>
      </c>
      <c r="CA882" s="3">
        <v>0</v>
      </c>
      <c r="CB882" s="3" t="s">
        <v>3</v>
      </c>
      <c r="CC882" s="3"/>
      <c r="CD882" s="3"/>
      <c r="CE882" s="3">
        <v>1566</v>
      </c>
      <c r="CF882" s="3">
        <v>0</v>
      </c>
      <c r="CG882" s="3">
        <v>0</v>
      </c>
      <c r="CH882" s="3"/>
      <c r="CI882" s="3"/>
      <c r="CJ882" s="3"/>
      <c r="CK882" s="3"/>
      <c r="CL882" s="3"/>
      <c r="CM882" s="3">
        <v>0</v>
      </c>
      <c r="CN882" s="3" t="s">
        <v>3</v>
      </c>
      <c r="CO882" s="3">
        <v>0</v>
      </c>
      <c r="CP882" s="3">
        <f t="shared" si="1041"/>
        <v>120.06</v>
      </c>
      <c r="CQ882" s="3">
        <f t="shared" si="1042"/>
        <v>40.020000000000003</v>
      </c>
      <c r="CR882" s="3">
        <f t="shared" si="1084"/>
        <v>0</v>
      </c>
      <c r="CS882" s="3">
        <f t="shared" si="1085"/>
        <v>0</v>
      </c>
      <c r="CT882" s="3">
        <f t="shared" si="1043"/>
        <v>0</v>
      </c>
      <c r="CU882" s="3">
        <f t="shared" si="1044"/>
        <v>0</v>
      </c>
      <c r="CV882" s="3">
        <f t="shared" si="1045"/>
        <v>0</v>
      </c>
      <c r="CW882" s="3">
        <f t="shared" si="1046"/>
        <v>0</v>
      </c>
      <c r="CX882" s="3">
        <f t="shared" si="1047"/>
        <v>0</v>
      </c>
      <c r="CY882" s="3">
        <f t="shared" si="1086"/>
        <v>0</v>
      </c>
      <c r="CZ882" s="3">
        <f t="shared" si="1087"/>
        <v>0</v>
      </c>
      <c r="DA882" s="3"/>
      <c r="DB882" s="3"/>
      <c r="DC882" s="3" t="s">
        <v>3</v>
      </c>
      <c r="DD882" s="3" t="s">
        <v>3</v>
      </c>
      <c r="DE882" s="3" t="s">
        <v>3</v>
      </c>
      <c r="DF882" s="3" t="s">
        <v>3</v>
      </c>
      <c r="DG882" s="3" t="s">
        <v>3</v>
      </c>
      <c r="DH882" s="3" t="s">
        <v>3</v>
      </c>
      <c r="DI882" s="3" t="s">
        <v>3</v>
      </c>
      <c r="DJ882" s="3" t="s">
        <v>3</v>
      </c>
      <c r="DK882" s="3" t="s">
        <v>3</v>
      </c>
      <c r="DL882" s="3" t="s">
        <v>3</v>
      </c>
      <c r="DM882" s="3" t="s">
        <v>3</v>
      </c>
      <c r="DN882" s="3">
        <v>0</v>
      </c>
      <c r="DO882" s="3">
        <v>0</v>
      </c>
      <c r="DP882" s="3">
        <v>1</v>
      </c>
      <c r="DQ882" s="3">
        <v>1</v>
      </c>
      <c r="DR882" s="3"/>
      <c r="DS882" s="3"/>
      <c r="DT882" s="3"/>
      <c r="DU882" s="3">
        <v>1010</v>
      </c>
      <c r="DV882" s="3" t="s">
        <v>266</v>
      </c>
      <c r="DW882" s="3" t="s">
        <v>266</v>
      </c>
      <c r="DX882" s="3">
        <v>1</v>
      </c>
      <c r="DY882" s="3"/>
      <c r="DZ882" s="3" t="s">
        <v>3</v>
      </c>
      <c r="EA882" s="3" t="s">
        <v>3</v>
      </c>
      <c r="EB882" s="3" t="s">
        <v>3</v>
      </c>
      <c r="EC882" s="3" t="s">
        <v>3</v>
      </c>
      <c r="ED882" s="3"/>
      <c r="EE882" s="3">
        <v>57042987</v>
      </c>
      <c r="EF882" s="3">
        <v>201</v>
      </c>
      <c r="EG882" s="3" t="s">
        <v>575</v>
      </c>
      <c r="EH882" s="3">
        <v>0</v>
      </c>
      <c r="EI882" s="3" t="s">
        <v>3</v>
      </c>
      <c r="EJ882" s="3">
        <v>2</v>
      </c>
      <c r="EK882" s="3">
        <v>1618</v>
      </c>
      <c r="EL882" s="3" t="s">
        <v>576</v>
      </c>
      <c r="EM882" s="3" t="s">
        <v>577</v>
      </c>
      <c r="EN882" s="3"/>
      <c r="EO882" s="3" t="s">
        <v>3</v>
      </c>
      <c r="EP882" s="3"/>
      <c r="EQ882" s="3">
        <v>0</v>
      </c>
      <c r="ER882" s="3">
        <v>40.020000000000003</v>
      </c>
      <c r="ES882" s="3">
        <v>40.020000000000003</v>
      </c>
      <c r="ET882" s="3">
        <v>0</v>
      </c>
      <c r="EU882" s="3">
        <v>0</v>
      </c>
      <c r="EV882" s="3">
        <v>0</v>
      </c>
      <c r="EW882" s="3">
        <v>0</v>
      </c>
      <c r="EX882" s="3">
        <v>0</v>
      </c>
      <c r="EY882" s="3">
        <v>0</v>
      </c>
      <c r="EZ882" s="3"/>
      <c r="FA882" s="3"/>
      <c r="FB882" s="3"/>
      <c r="FC882" s="3"/>
      <c r="FD882" s="3"/>
      <c r="FE882" s="3"/>
      <c r="FF882" s="3"/>
      <c r="FG882" s="3"/>
      <c r="FH882" s="3"/>
      <c r="FI882" s="3"/>
      <c r="FJ882" s="3"/>
      <c r="FK882" s="3"/>
      <c r="FL882" s="3"/>
      <c r="FM882" s="3"/>
      <c r="FN882" s="3"/>
      <c r="FO882" s="3"/>
      <c r="FP882" s="3"/>
      <c r="FQ882" s="3">
        <v>0</v>
      </c>
      <c r="FR882" s="3">
        <v>0</v>
      </c>
      <c r="FS882" s="3">
        <v>0</v>
      </c>
      <c r="FT882" s="3"/>
      <c r="FU882" s="3"/>
      <c r="FV882" s="3"/>
      <c r="FW882" s="3"/>
      <c r="FX882" s="3">
        <v>0</v>
      </c>
      <c r="FY882" s="3">
        <v>0</v>
      </c>
      <c r="FZ882" s="3"/>
      <c r="GA882" s="3" t="s">
        <v>3</v>
      </c>
      <c r="GB882" s="3"/>
      <c r="GC882" s="3"/>
      <c r="GD882" s="3">
        <v>1</v>
      </c>
      <c r="GE882" s="3"/>
      <c r="GF882" s="3">
        <v>-1556981045</v>
      </c>
      <c r="GG882" s="3">
        <v>2</v>
      </c>
      <c r="GH882" s="3">
        <v>1</v>
      </c>
      <c r="GI882" s="3">
        <v>-2</v>
      </c>
      <c r="GJ882" s="3">
        <v>0</v>
      </c>
      <c r="GK882" s="3">
        <v>0</v>
      </c>
      <c r="GL882" s="3">
        <f t="shared" si="1048"/>
        <v>0</v>
      </c>
      <c r="GM882" s="3">
        <f t="shared" si="1049"/>
        <v>120.06</v>
      </c>
      <c r="GN882" s="3">
        <f t="shared" si="1050"/>
        <v>0</v>
      </c>
      <c r="GO882" s="3">
        <f t="shared" si="1051"/>
        <v>120.06</v>
      </c>
      <c r="GP882" s="3">
        <f t="shared" si="1052"/>
        <v>0</v>
      </c>
      <c r="GQ882" s="3"/>
      <c r="GR882" s="3">
        <v>0</v>
      </c>
      <c r="GS882" s="3">
        <v>3</v>
      </c>
      <c r="GT882" s="3">
        <v>0</v>
      </c>
      <c r="GU882" s="3" t="s">
        <v>3</v>
      </c>
      <c r="GV882" s="3">
        <f t="shared" si="1053"/>
        <v>0</v>
      </c>
      <c r="GW882" s="3">
        <v>1</v>
      </c>
      <c r="GX882" s="3">
        <f t="shared" si="1054"/>
        <v>0</v>
      </c>
      <c r="GY882" s="3"/>
      <c r="GZ882" s="3"/>
      <c r="HA882" s="3">
        <v>0</v>
      </c>
      <c r="HB882" s="3">
        <v>0</v>
      </c>
      <c r="HC882" s="3">
        <f t="shared" si="1055"/>
        <v>0</v>
      </c>
      <c r="HD882" s="3"/>
      <c r="HE882" s="3" t="s">
        <v>3</v>
      </c>
      <c r="HF882" s="3" t="s">
        <v>3</v>
      </c>
      <c r="HG882" s="3"/>
      <c r="HH882" s="3"/>
      <c r="HI882" s="3"/>
      <c r="HJ882" s="3"/>
      <c r="HK882" s="3"/>
      <c r="HL882" s="3"/>
      <c r="HM882" s="3" t="s">
        <v>3</v>
      </c>
      <c r="HN882" s="3" t="s">
        <v>3</v>
      </c>
      <c r="HO882" s="3" t="s">
        <v>3</v>
      </c>
      <c r="HP882" s="3" t="s">
        <v>3</v>
      </c>
      <c r="HQ882" s="3" t="s">
        <v>3</v>
      </c>
      <c r="HR882" s="3"/>
      <c r="HS882" s="3">
        <v>0</v>
      </c>
      <c r="HT882" s="3"/>
      <c r="HU882" s="3"/>
      <c r="HV882" s="3"/>
      <c r="HW882" s="3"/>
      <c r="HX882" s="3"/>
      <c r="HY882" s="3"/>
      <c r="HZ882" s="3"/>
      <c r="IA882" s="3"/>
      <c r="IB882" s="3"/>
      <c r="IC882" s="3"/>
      <c r="ID882" s="3"/>
      <c r="IE882" s="3"/>
      <c r="IF882" s="3"/>
      <c r="IG882" s="3"/>
      <c r="IH882" s="3"/>
      <c r="II882" s="3"/>
      <c r="IJ882" s="3"/>
      <c r="IK882" s="3">
        <v>0</v>
      </c>
      <c r="IL882" s="3"/>
      <c r="IM882" s="3"/>
      <c r="IN882" s="3"/>
      <c r="IO882" s="3"/>
      <c r="IP882" s="3"/>
      <c r="IQ882" s="3"/>
      <c r="IR882" s="3"/>
      <c r="IS882" s="3"/>
      <c r="IT882" s="3"/>
      <c r="IU882" s="3"/>
    </row>
    <row r="883" spans="1:255" x14ac:dyDescent="0.25">
      <c r="A883" s="4">
        <v>17</v>
      </c>
      <c r="B883" s="4">
        <v>1</v>
      </c>
      <c r="C883" s="4"/>
      <c r="D883" s="4"/>
      <c r="E883" s="4" t="s">
        <v>1113</v>
      </c>
      <c r="F883" s="4" t="s">
        <v>1075</v>
      </c>
      <c r="G883" s="4" t="s">
        <v>1076</v>
      </c>
      <c r="H883" s="4" t="s">
        <v>266</v>
      </c>
      <c r="I883" s="4">
        <v>3</v>
      </c>
      <c r="J883" s="4">
        <v>0</v>
      </c>
      <c r="K883" s="4">
        <v>3</v>
      </c>
      <c r="L883" s="4"/>
      <c r="M883" s="4"/>
      <c r="N883" s="4"/>
      <c r="O883" s="4">
        <f t="shared" si="1031"/>
        <v>1694.05</v>
      </c>
      <c r="P883" s="4">
        <f t="shared" si="1032"/>
        <v>1694.05</v>
      </c>
      <c r="Q883" s="4">
        <f t="shared" si="1074"/>
        <v>0</v>
      </c>
      <c r="R883" s="4">
        <f t="shared" si="1075"/>
        <v>0</v>
      </c>
      <c r="S883" s="4">
        <f t="shared" si="1033"/>
        <v>0</v>
      </c>
      <c r="T883" s="4">
        <f t="shared" si="1034"/>
        <v>0</v>
      </c>
      <c r="U883" s="4">
        <f t="shared" si="1035"/>
        <v>0</v>
      </c>
      <c r="V883" s="4">
        <f t="shared" si="1036"/>
        <v>0</v>
      </c>
      <c r="W883" s="4">
        <f t="shared" si="1037"/>
        <v>0</v>
      </c>
      <c r="X883" s="4">
        <f t="shared" si="1076"/>
        <v>0</v>
      </c>
      <c r="Y883" s="4">
        <f t="shared" si="1077"/>
        <v>0</v>
      </c>
      <c r="Z883" s="4"/>
      <c r="AA883" s="4">
        <v>55890823</v>
      </c>
      <c r="AB883" s="4">
        <f t="shared" si="1038"/>
        <v>40.020000000000003</v>
      </c>
      <c r="AC883" s="4">
        <f t="shared" si="1078"/>
        <v>40.020000000000003</v>
      </c>
      <c r="AD883" s="4">
        <f t="shared" si="1079"/>
        <v>0</v>
      </c>
      <c r="AE883" s="4">
        <f t="shared" si="1080"/>
        <v>0</v>
      </c>
      <c r="AF883" s="4">
        <f t="shared" si="1081"/>
        <v>0</v>
      </c>
      <c r="AG883" s="4">
        <f t="shared" si="1039"/>
        <v>0</v>
      </c>
      <c r="AH883" s="4">
        <f t="shared" si="1082"/>
        <v>0</v>
      </c>
      <c r="AI883" s="4">
        <f t="shared" si="1083"/>
        <v>0</v>
      </c>
      <c r="AJ883" s="4">
        <f t="shared" si="1040"/>
        <v>0</v>
      </c>
      <c r="AK883" s="4">
        <v>40.020000000000003</v>
      </c>
      <c r="AL883" s="4">
        <v>40.020000000000003</v>
      </c>
      <c r="AM883" s="4">
        <v>0</v>
      </c>
      <c r="AN883" s="4">
        <v>0</v>
      </c>
      <c r="AO883" s="4">
        <v>0</v>
      </c>
      <c r="AP883" s="4">
        <v>0</v>
      </c>
      <c r="AQ883" s="4">
        <v>0</v>
      </c>
      <c r="AR883" s="4">
        <v>0</v>
      </c>
      <c r="AS883" s="4">
        <v>0</v>
      </c>
      <c r="AT883" s="4">
        <v>0</v>
      </c>
      <c r="AU883" s="4">
        <v>0</v>
      </c>
      <c r="AV883" s="4">
        <v>1</v>
      </c>
      <c r="AW883" s="4">
        <v>1</v>
      </c>
      <c r="AX883" s="4"/>
      <c r="AY883" s="4"/>
      <c r="AZ883" s="4">
        <v>1</v>
      </c>
      <c r="BA883" s="4">
        <v>1</v>
      </c>
      <c r="BB883" s="4">
        <v>1</v>
      </c>
      <c r="BC883" s="4">
        <v>14.11</v>
      </c>
      <c r="BD883" s="4" t="s">
        <v>3</v>
      </c>
      <c r="BE883" s="4" t="s">
        <v>3</v>
      </c>
      <c r="BF883" s="4" t="s">
        <v>3</v>
      </c>
      <c r="BG883" s="4" t="s">
        <v>3</v>
      </c>
      <c r="BH883" s="4">
        <v>3</v>
      </c>
      <c r="BI883" s="4">
        <v>2</v>
      </c>
      <c r="BJ883" s="4" t="s">
        <v>1077</v>
      </c>
      <c r="BK883" s="4"/>
      <c r="BL883" s="4"/>
      <c r="BM883" s="4">
        <v>1618</v>
      </c>
      <c r="BN883" s="4">
        <v>0</v>
      </c>
      <c r="BO883" s="4" t="s">
        <v>1075</v>
      </c>
      <c r="BP883" s="4">
        <v>1</v>
      </c>
      <c r="BQ883" s="4">
        <v>201</v>
      </c>
      <c r="BR883" s="4">
        <v>0</v>
      </c>
      <c r="BS883" s="4">
        <v>1</v>
      </c>
      <c r="BT883" s="4">
        <v>1</v>
      </c>
      <c r="BU883" s="4">
        <v>1</v>
      </c>
      <c r="BV883" s="4">
        <v>1</v>
      </c>
      <c r="BW883" s="4">
        <v>1</v>
      </c>
      <c r="BX883" s="4">
        <v>1</v>
      </c>
      <c r="BY883" s="4" t="s">
        <v>3</v>
      </c>
      <c r="BZ883" s="4">
        <v>0</v>
      </c>
      <c r="CA883" s="4">
        <v>0</v>
      </c>
      <c r="CB883" s="4" t="s">
        <v>3</v>
      </c>
      <c r="CC883" s="4"/>
      <c r="CD883" s="4"/>
      <c r="CE883" s="4">
        <v>1566</v>
      </c>
      <c r="CF883" s="4">
        <v>0</v>
      </c>
      <c r="CG883" s="4">
        <v>0</v>
      </c>
      <c r="CH883" s="4"/>
      <c r="CI883" s="4"/>
      <c r="CJ883" s="4"/>
      <c r="CK883" s="4"/>
      <c r="CL883" s="4"/>
      <c r="CM883" s="4">
        <v>0</v>
      </c>
      <c r="CN883" s="4" t="s">
        <v>3</v>
      </c>
      <c r="CO883" s="4">
        <v>0</v>
      </c>
      <c r="CP883" s="4">
        <f t="shared" si="1041"/>
        <v>1694.05</v>
      </c>
      <c r="CQ883" s="4">
        <f t="shared" si="1042"/>
        <v>564.67999999999995</v>
      </c>
      <c r="CR883" s="4">
        <f t="shared" si="1084"/>
        <v>0</v>
      </c>
      <c r="CS883" s="4">
        <f t="shared" si="1085"/>
        <v>0</v>
      </c>
      <c r="CT883" s="4">
        <f t="shared" si="1043"/>
        <v>0</v>
      </c>
      <c r="CU883" s="4">
        <f t="shared" si="1044"/>
        <v>0</v>
      </c>
      <c r="CV883" s="4">
        <f t="shared" si="1045"/>
        <v>0</v>
      </c>
      <c r="CW883" s="4">
        <f t="shared" si="1046"/>
        <v>0</v>
      </c>
      <c r="CX883" s="4">
        <f t="shared" si="1047"/>
        <v>0</v>
      </c>
      <c r="CY883" s="4">
        <f t="shared" si="1086"/>
        <v>0</v>
      </c>
      <c r="CZ883" s="4">
        <f t="shared" si="1087"/>
        <v>0</v>
      </c>
      <c r="DA883" s="4"/>
      <c r="DB883" s="4"/>
      <c r="DC883" s="4" t="s">
        <v>3</v>
      </c>
      <c r="DD883" s="4" t="s">
        <v>3</v>
      </c>
      <c r="DE883" s="4" t="s">
        <v>3</v>
      </c>
      <c r="DF883" s="4" t="s">
        <v>3</v>
      </c>
      <c r="DG883" s="4" t="s">
        <v>3</v>
      </c>
      <c r="DH883" s="4" t="s">
        <v>3</v>
      </c>
      <c r="DI883" s="4" t="s">
        <v>3</v>
      </c>
      <c r="DJ883" s="4" t="s">
        <v>3</v>
      </c>
      <c r="DK883" s="4" t="s">
        <v>3</v>
      </c>
      <c r="DL883" s="4" t="s">
        <v>3</v>
      </c>
      <c r="DM883" s="4" t="s">
        <v>3</v>
      </c>
      <c r="DN883" s="4">
        <v>0</v>
      </c>
      <c r="DO883" s="4">
        <v>0</v>
      </c>
      <c r="DP883" s="4">
        <v>1</v>
      </c>
      <c r="DQ883" s="4">
        <v>1</v>
      </c>
      <c r="DR883" s="4"/>
      <c r="DS883" s="4"/>
      <c r="DT883" s="4"/>
      <c r="DU883" s="4">
        <v>1010</v>
      </c>
      <c r="DV883" s="4" t="s">
        <v>266</v>
      </c>
      <c r="DW883" s="4" t="s">
        <v>266</v>
      </c>
      <c r="DX883" s="4">
        <v>1</v>
      </c>
      <c r="DY883" s="4"/>
      <c r="DZ883" s="4" t="s">
        <v>3</v>
      </c>
      <c r="EA883" s="4" t="s">
        <v>3</v>
      </c>
      <c r="EB883" s="4" t="s">
        <v>3</v>
      </c>
      <c r="EC883" s="4" t="s">
        <v>3</v>
      </c>
      <c r="ED883" s="4"/>
      <c r="EE883" s="4">
        <v>57042987</v>
      </c>
      <c r="EF883" s="4">
        <v>201</v>
      </c>
      <c r="EG883" s="4" t="s">
        <v>575</v>
      </c>
      <c r="EH883" s="4">
        <v>0</v>
      </c>
      <c r="EI883" s="4" t="s">
        <v>3</v>
      </c>
      <c r="EJ883" s="4">
        <v>2</v>
      </c>
      <c r="EK883" s="4">
        <v>1618</v>
      </c>
      <c r="EL883" s="4" t="s">
        <v>576</v>
      </c>
      <c r="EM883" s="4" t="s">
        <v>577</v>
      </c>
      <c r="EN883" s="4"/>
      <c r="EO883" s="4" t="s">
        <v>3</v>
      </c>
      <c r="EP883" s="4"/>
      <c r="EQ883" s="4">
        <v>0</v>
      </c>
      <c r="ER883" s="4">
        <v>40.020000000000003</v>
      </c>
      <c r="ES883" s="4">
        <v>40.020000000000003</v>
      </c>
      <c r="ET883" s="4">
        <v>0</v>
      </c>
      <c r="EU883" s="4">
        <v>0</v>
      </c>
      <c r="EV883" s="4">
        <v>0</v>
      </c>
      <c r="EW883" s="4">
        <v>0</v>
      </c>
      <c r="EX883" s="4">
        <v>0</v>
      </c>
      <c r="EY883" s="4">
        <v>0</v>
      </c>
      <c r="EZ883" s="4"/>
      <c r="FA883" s="4"/>
      <c r="FB883" s="4"/>
      <c r="FC883" s="4"/>
      <c r="FD883" s="4"/>
      <c r="FE883" s="4"/>
      <c r="FF883" s="4"/>
      <c r="FG883" s="4"/>
      <c r="FH883" s="4"/>
      <c r="FI883" s="4"/>
      <c r="FJ883" s="4"/>
      <c r="FK883" s="4"/>
      <c r="FL883" s="4"/>
      <c r="FM883" s="4"/>
      <c r="FN883" s="4"/>
      <c r="FO883" s="4"/>
      <c r="FP883" s="4"/>
      <c r="FQ883" s="4">
        <v>0</v>
      </c>
      <c r="FR883" s="4">
        <v>0</v>
      </c>
      <c r="FS883" s="4">
        <v>0</v>
      </c>
      <c r="FT883" s="4"/>
      <c r="FU883" s="4"/>
      <c r="FV883" s="4"/>
      <c r="FW883" s="4"/>
      <c r="FX883" s="4">
        <v>0</v>
      </c>
      <c r="FY883" s="4">
        <v>0</v>
      </c>
      <c r="FZ883" s="4"/>
      <c r="GA883" s="4" t="s">
        <v>3</v>
      </c>
      <c r="GB883" s="4"/>
      <c r="GC883" s="4"/>
      <c r="GD883" s="4">
        <v>1</v>
      </c>
      <c r="GE883" s="4"/>
      <c r="GF883" s="4">
        <v>-1556981045</v>
      </c>
      <c r="GG883" s="4">
        <v>2</v>
      </c>
      <c r="GH883" s="4">
        <v>1</v>
      </c>
      <c r="GI883" s="4">
        <v>2</v>
      </c>
      <c r="GJ883" s="4">
        <v>0</v>
      </c>
      <c r="GK883" s="4">
        <v>0</v>
      </c>
      <c r="GL883" s="4">
        <f t="shared" si="1048"/>
        <v>0</v>
      </c>
      <c r="GM883" s="4">
        <f t="shared" si="1049"/>
        <v>1694.05</v>
      </c>
      <c r="GN883" s="4">
        <f t="shared" si="1050"/>
        <v>0</v>
      </c>
      <c r="GO883" s="4">
        <f t="shared" si="1051"/>
        <v>1694.05</v>
      </c>
      <c r="GP883" s="4">
        <f t="shared" si="1052"/>
        <v>0</v>
      </c>
      <c r="GQ883" s="4"/>
      <c r="GR883" s="4">
        <v>0</v>
      </c>
      <c r="GS883" s="4">
        <v>0</v>
      </c>
      <c r="GT883" s="4">
        <v>0</v>
      </c>
      <c r="GU883" s="4" t="s">
        <v>3</v>
      </c>
      <c r="GV883" s="4">
        <f t="shared" si="1053"/>
        <v>0</v>
      </c>
      <c r="GW883" s="4">
        <v>1</v>
      </c>
      <c r="GX883" s="4">
        <f t="shared" si="1054"/>
        <v>0</v>
      </c>
      <c r="GY883" s="4"/>
      <c r="GZ883" s="4"/>
      <c r="HA883" s="4">
        <v>0</v>
      </c>
      <c r="HB883" s="4">
        <v>0</v>
      </c>
      <c r="HC883" s="4">
        <f t="shared" si="1055"/>
        <v>0</v>
      </c>
      <c r="HD883" s="4"/>
      <c r="HE883" s="4" t="s">
        <v>3</v>
      </c>
      <c r="HF883" s="4" t="s">
        <v>3</v>
      </c>
      <c r="HG883" s="4"/>
      <c r="HH883" s="4"/>
      <c r="HI883" s="4"/>
      <c r="HJ883" s="4"/>
      <c r="HK883" s="4"/>
      <c r="HL883" s="4"/>
      <c r="HM883" s="4" t="s">
        <v>3</v>
      </c>
      <c r="HN883" s="4" t="s">
        <v>3</v>
      </c>
      <c r="HO883" s="4" t="s">
        <v>3</v>
      </c>
      <c r="HP883" s="4" t="s">
        <v>3</v>
      </c>
      <c r="HQ883" s="4" t="s">
        <v>3</v>
      </c>
      <c r="HR883" s="4"/>
      <c r="HS883" s="4">
        <v>0</v>
      </c>
      <c r="HT883" s="4"/>
      <c r="HU883" s="4"/>
      <c r="HV883" s="4"/>
      <c r="HW883" s="4"/>
      <c r="HX883" s="4"/>
      <c r="HY883" s="4"/>
      <c r="HZ883" s="4"/>
      <c r="IA883" s="4"/>
      <c r="IB883" s="4"/>
      <c r="IC883" s="4"/>
      <c r="ID883" s="4"/>
      <c r="IE883" s="4"/>
      <c r="IF883" s="4"/>
      <c r="IG883" s="4"/>
      <c r="IH883" s="4"/>
      <c r="II883" s="4"/>
      <c r="IJ883" s="4"/>
      <c r="IK883" s="4">
        <v>0</v>
      </c>
      <c r="IL883" s="4"/>
      <c r="IM883" s="4"/>
      <c r="IN883" s="4"/>
      <c r="IO883" s="4"/>
      <c r="IP883" s="4"/>
      <c r="IQ883" s="4"/>
      <c r="IR883" s="4"/>
      <c r="IS883" s="4"/>
      <c r="IT883" s="4"/>
      <c r="IU883" s="4"/>
    </row>
    <row r="884" spans="1:255" x14ac:dyDescent="0.25">
      <c r="A884" s="3">
        <v>17</v>
      </c>
      <c r="B884" s="3">
        <v>1</v>
      </c>
      <c r="C884" s="3"/>
      <c r="D884" s="3"/>
      <c r="E884" s="3" t="s">
        <v>1114</v>
      </c>
      <c r="F884" s="3" t="s">
        <v>1115</v>
      </c>
      <c r="G884" s="3" t="s">
        <v>1116</v>
      </c>
      <c r="H884" s="3" t="s">
        <v>1081</v>
      </c>
      <c r="I884" s="3">
        <v>1</v>
      </c>
      <c r="J884" s="3">
        <v>0</v>
      </c>
      <c r="K884" s="3">
        <v>1</v>
      </c>
      <c r="L884" s="3"/>
      <c r="M884" s="3"/>
      <c r="N884" s="3"/>
      <c r="O884" s="3">
        <f t="shared" ref="O884:O947" si="1090">ROUND(CP884,2)</f>
        <v>337.96</v>
      </c>
      <c r="P884" s="3">
        <f t="shared" ref="P884:P947" si="1091">ROUND((ROUND((AC884*AW884*I884),2)*BC884),2)</f>
        <v>337.96</v>
      </c>
      <c r="Q884" s="3">
        <f t="shared" si="1074"/>
        <v>0</v>
      </c>
      <c r="R884" s="3">
        <f t="shared" si="1075"/>
        <v>0</v>
      </c>
      <c r="S884" s="3">
        <f t="shared" ref="S884:S947" si="1092">ROUND((ROUND((AF884*AV884*I884),2)*BA884),2)</f>
        <v>0</v>
      </c>
      <c r="T884" s="3">
        <f t="shared" ref="T884:T947" si="1093">ROUND(CU884*I884,2)</f>
        <v>0</v>
      </c>
      <c r="U884" s="3">
        <f t="shared" ref="U884:U947" si="1094">CV884*I884</f>
        <v>0</v>
      </c>
      <c r="V884" s="3">
        <f t="shared" ref="V884:V947" si="1095">CW884*I884</f>
        <v>0</v>
      </c>
      <c r="W884" s="3">
        <f t="shared" ref="W884:W947" si="1096">ROUND(CX884*I884,2)</f>
        <v>0</v>
      </c>
      <c r="X884" s="3">
        <f t="shared" si="1076"/>
        <v>0</v>
      </c>
      <c r="Y884" s="3">
        <f t="shared" si="1077"/>
        <v>0</v>
      </c>
      <c r="Z884" s="3"/>
      <c r="AA884" s="3">
        <v>54971259</v>
      </c>
      <c r="AB884" s="3">
        <f t="shared" ref="AB884:AB947" si="1097">ROUND((AC884+AD884+AF884),6)</f>
        <v>337.96</v>
      </c>
      <c r="AC884" s="3">
        <f t="shared" si="1078"/>
        <v>337.96</v>
      </c>
      <c r="AD884" s="3">
        <f t="shared" si="1079"/>
        <v>0</v>
      </c>
      <c r="AE884" s="3">
        <f t="shared" si="1080"/>
        <v>0</v>
      </c>
      <c r="AF884" s="3">
        <f t="shared" si="1081"/>
        <v>0</v>
      </c>
      <c r="AG884" s="3">
        <f t="shared" ref="AG884:AG947" si="1098">ROUND((AP884),6)</f>
        <v>0</v>
      </c>
      <c r="AH884" s="3">
        <f t="shared" si="1082"/>
        <v>0</v>
      </c>
      <c r="AI884" s="3">
        <f t="shared" si="1083"/>
        <v>0</v>
      </c>
      <c r="AJ884" s="3">
        <f t="shared" ref="AJ884:AJ947" si="1099">(AS884)</f>
        <v>0</v>
      </c>
      <c r="AK884" s="3">
        <v>337.96</v>
      </c>
      <c r="AL884" s="3">
        <v>337.96</v>
      </c>
      <c r="AM884" s="3">
        <v>0</v>
      </c>
      <c r="AN884" s="3">
        <v>0</v>
      </c>
      <c r="AO884" s="3">
        <v>0</v>
      </c>
      <c r="AP884" s="3">
        <v>0</v>
      </c>
      <c r="AQ884" s="3">
        <v>0</v>
      </c>
      <c r="AR884" s="3">
        <v>0</v>
      </c>
      <c r="AS884" s="3">
        <v>0</v>
      </c>
      <c r="AT884" s="3">
        <v>0</v>
      </c>
      <c r="AU884" s="3">
        <v>0</v>
      </c>
      <c r="AV884" s="3">
        <v>1</v>
      </c>
      <c r="AW884" s="3">
        <v>1</v>
      </c>
      <c r="AX884" s="3"/>
      <c r="AY884" s="3"/>
      <c r="AZ884" s="3">
        <v>1</v>
      </c>
      <c r="BA884" s="3">
        <v>1</v>
      </c>
      <c r="BB884" s="3">
        <v>1</v>
      </c>
      <c r="BC884" s="3">
        <v>1</v>
      </c>
      <c r="BD884" s="3" t="s">
        <v>3</v>
      </c>
      <c r="BE884" s="3" t="s">
        <v>3</v>
      </c>
      <c r="BF884" s="3" t="s">
        <v>3</v>
      </c>
      <c r="BG884" s="3" t="s">
        <v>3</v>
      </c>
      <c r="BH884" s="3">
        <v>3</v>
      </c>
      <c r="BI884" s="3">
        <v>2</v>
      </c>
      <c r="BJ884" s="3" t="s">
        <v>1115</v>
      </c>
      <c r="BK884" s="3"/>
      <c r="BL884" s="3"/>
      <c r="BM884" s="3">
        <v>400005</v>
      </c>
      <c r="BN884" s="3">
        <v>0</v>
      </c>
      <c r="BO884" s="3" t="s">
        <v>3</v>
      </c>
      <c r="BP884" s="3">
        <v>0</v>
      </c>
      <c r="BQ884" s="3">
        <v>213</v>
      </c>
      <c r="BR884" s="3">
        <v>0</v>
      </c>
      <c r="BS884" s="3">
        <v>1</v>
      </c>
      <c r="BT884" s="3">
        <v>1</v>
      </c>
      <c r="BU884" s="3">
        <v>1</v>
      </c>
      <c r="BV884" s="3">
        <v>1</v>
      </c>
      <c r="BW884" s="3">
        <v>1</v>
      </c>
      <c r="BX884" s="3">
        <v>1</v>
      </c>
      <c r="BY884" s="3" t="s">
        <v>3</v>
      </c>
      <c r="BZ884" s="3">
        <v>0</v>
      </c>
      <c r="CA884" s="3">
        <v>0</v>
      </c>
      <c r="CB884" s="3" t="s">
        <v>3</v>
      </c>
      <c r="CC884" s="3"/>
      <c r="CD884" s="3"/>
      <c r="CE884" s="3">
        <v>1566</v>
      </c>
      <c r="CF884" s="3">
        <v>0</v>
      </c>
      <c r="CG884" s="3">
        <v>0</v>
      </c>
      <c r="CH884" s="3"/>
      <c r="CI884" s="3"/>
      <c r="CJ884" s="3"/>
      <c r="CK884" s="3"/>
      <c r="CL884" s="3"/>
      <c r="CM884" s="3">
        <v>0</v>
      </c>
      <c r="CN884" s="3" t="s">
        <v>3</v>
      </c>
      <c r="CO884" s="3">
        <v>0</v>
      </c>
      <c r="CP884" s="3">
        <f t="shared" ref="CP884:CP947" si="1100">(P884+Q884+S884)</f>
        <v>337.96</v>
      </c>
      <c r="CQ884" s="3">
        <f t="shared" ref="CQ884:CQ947" si="1101">ROUND((ROUND((AC884*AW884*1),2)*BC884),2)</f>
        <v>337.96</v>
      </c>
      <c r="CR884" s="3">
        <f t="shared" si="1084"/>
        <v>0</v>
      </c>
      <c r="CS884" s="3">
        <f t="shared" si="1085"/>
        <v>0</v>
      </c>
      <c r="CT884" s="3">
        <f t="shared" ref="CT884:CT947" si="1102">ROUND((ROUND((AF884*AV884*1),2)*BA884),2)</f>
        <v>0</v>
      </c>
      <c r="CU884" s="3">
        <f t="shared" ref="CU884:CU947" si="1103">AG884</f>
        <v>0</v>
      </c>
      <c r="CV884" s="3">
        <f t="shared" ref="CV884:CV947" si="1104">(AH884*AV884)</f>
        <v>0</v>
      </c>
      <c r="CW884" s="3">
        <f t="shared" ref="CW884:CW947" si="1105">AI884</f>
        <v>0</v>
      </c>
      <c r="CX884" s="3">
        <f t="shared" ref="CX884:CX947" si="1106">AJ884</f>
        <v>0</v>
      </c>
      <c r="CY884" s="3">
        <f t="shared" si="1086"/>
        <v>0</v>
      </c>
      <c r="CZ884" s="3">
        <f t="shared" si="1087"/>
        <v>0</v>
      </c>
      <c r="DA884" s="3"/>
      <c r="DB884" s="3"/>
      <c r="DC884" s="3" t="s">
        <v>3</v>
      </c>
      <c r="DD884" s="3" t="s">
        <v>3</v>
      </c>
      <c r="DE884" s="3" t="s">
        <v>3</v>
      </c>
      <c r="DF884" s="3" t="s">
        <v>3</v>
      </c>
      <c r="DG884" s="3" t="s">
        <v>3</v>
      </c>
      <c r="DH884" s="3" t="s">
        <v>3</v>
      </c>
      <c r="DI884" s="3" t="s">
        <v>3</v>
      </c>
      <c r="DJ884" s="3" t="s">
        <v>3</v>
      </c>
      <c r="DK884" s="3" t="s">
        <v>3</v>
      </c>
      <c r="DL884" s="3" t="s">
        <v>3</v>
      </c>
      <c r="DM884" s="3" t="s">
        <v>3</v>
      </c>
      <c r="DN884" s="3">
        <v>0</v>
      </c>
      <c r="DO884" s="3">
        <v>0</v>
      </c>
      <c r="DP884" s="3">
        <v>1</v>
      </c>
      <c r="DQ884" s="3">
        <v>1</v>
      </c>
      <c r="DR884" s="3"/>
      <c r="DS884" s="3"/>
      <c r="DT884" s="3"/>
      <c r="DU884" s="3">
        <v>1013</v>
      </c>
      <c r="DV884" s="3" t="s">
        <v>1081</v>
      </c>
      <c r="DW884" s="3" t="s">
        <v>1081</v>
      </c>
      <c r="DX884" s="3">
        <v>1</v>
      </c>
      <c r="DY884" s="3"/>
      <c r="DZ884" s="3" t="s">
        <v>3</v>
      </c>
      <c r="EA884" s="3" t="s">
        <v>3</v>
      </c>
      <c r="EB884" s="3" t="s">
        <v>3</v>
      </c>
      <c r="EC884" s="3" t="s">
        <v>3</v>
      </c>
      <c r="ED884" s="3"/>
      <c r="EE884" s="3">
        <v>57042888</v>
      </c>
      <c r="EF884" s="3">
        <v>213</v>
      </c>
      <c r="EG884" s="3" t="s">
        <v>456</v>
      </c>
      <c r="EH884" s="3">
        <v>0</v>
      </c>
      <c r="EI884" s="3" t="s">
        <v>3</v>
      </c>
      <c r="EJ884" s="3">
        <v>1</v>
      </c>
      <c r="EK884" s="3">
        <v>400005</v>
      </c>
      <c r="EL884" s="3" t="s">
        <v>456</v>
      </c>
      <c r="EM884" s="3" t="s">
        <v>457</v>
      </c>
      <c r="EN884" s="3"/>
      <c r="EO884" s="3" t="s">
        <v>3</v>
      </c>
      <c r="EP884" s="3"/>
      <c r="EQ884" s="3">
        <v>16</v>
      </c>
      <c r="ER884" s="3">
        <v>0</v>
      </c>
      <c r="ES884" s="3">
        <v>337.96</v>
      </c>
      <c r="ET884" s="3">
        <v>0</v>
      </c>
      <c r="EU884" s="3">
        <v>0</v>
      </c>
      <c r="EV884" s="3">
        <v>0</v>
      </c>
      <c r="EW884" s="3">
        <v>0</v>
      </c>
      <c r="EX884" s="3">
        <v>0</v>
      </c>
      <c r="EY884" s="3">
        <v>0</v>
      </c>
      <c r="EZ884" s="3"/>
      <c r="FA884" s="3"/>
      <c r="FB884" s="3"/>
      <c r="FC884" s="3"/>
      <c r="FD884" s="3"/>
      <c r="FE884" s="3"/>
      <c r="FF884" s="3"/>
      <c r="FG884" s="3"/>
      <c r="FH884" s="3"/>
      <c r="FI884" s="3"/>
      <c r="FJ884" s="3"/>
      <c r="FK884" s="3"/>
      <c r="FL884" s="3"/>
      <c r="FM884" s="3"/>
      <c r="FN884" s="3"/>
      <c r="FO884" s="3"/>
      <c r="FP884" s="3"/>
      <c r="FQ884" s="3">
        <v>0</v>
      </c>
      <c r="FR884" s="3">
        <v>0</v>
      </c>
      <c r="FS884" s="3">
        <v>0</v>
      </c>
      <c r="FT884" s="3"/>
      <c r="FU884" s="3"/>
      <c r="FV884" s="3"/>
      <c r="FW884" s="3"/>
      <c r="FX884" s="3">
        <v>0</v>
      </c>
      <c r="FY884" s="3">
        <v>0</v>
      </c>
      <c r="FZ884" s="3"/>
      <c r="GA884" s="3" t="s">
        <v>1117</v>
      </c>
      <c r="GB884" s="3"/>
      <c r="GC884" s="3"/>
      <c r="GD884" s="3">
        <v>1</v>
      </c>
      <c r="GE884" s="3"/>
      <c r="GF884" s="3">
        <v>1718201077</v>
      </c>
      <c r="GG884" s="3">
        <v>2</v>
      </c>
      <c r="GH884" s="3">
        <v>4</v>
      </c>
      <c r="GI884" s="3">
        <v>-2</v>
      </c>
      <c r="GJ884" s="3">
        <v>0</v>
      </c>
      <c r="GK884" s="3">
        <v>0</v>
      </c>
      <c r="GL884" s="3">
        <f t="shared" ref="GL884:GL947" si="1107">ROUND(IF(AND(BH884=3,BI884=3,FS884&lt;&gt;0),P884,0),2)</f>
        <v>0</v>
      </c>
      <c r="GM884" s="3">
        <f t="shared" ref="GM884:GM947" si="1108">ROUND(O884+X884+Y884,2)+GX884</f>
        <v>337.96</v>
      </c>
      <c r="GN884" s="3">
        <f t="shared" ref="GN884:GN947" si="1109">IF(OR(BI884=0,BI884=1),GM884-GX884,0)</f>
        <v>0</v>
      </c>
      <c r="GO884" s="3">
        <f t="shared" ref="GO884:GO947" si="1110">IF(BI884=2,GM884-GX884,0)</f>
        <v>337.96</v>
      </c>
      <c r="GP884" s="3">
        <f t="shared" ref="GP884:GP947" si="1111">IF(BI884=4,GM884-GX884,0)</f>
        <v>0</v>
      </c>
      <c r="GQ884" s="3"/>
      <c r="GR884" s="3">
        <v>1</v>
      </c>
      <c r="GS884" s="3">
        <v>2</v>
      </c>
      <c r="GT884" s="3">
        <v>0</v>
      </c>
      <c r="GU884" s="3" t="s">
        <v>3</v>
      </c>
      <c r="GV884" s="3">
        <f t="shared" ref="GV884:GV947" si="1112">ROUND((GT884),6)</f>
        <v>0</v>
      </c>
      <c r="GW884" s="3">
        <v>1</v>
      </c>
      <c r="GX884" s="3">
        <f t="shared" ref="GX884:GX947" si="1113">ROUND(HC884*I884,2)</f>
        <v>0</v>
      </c>
      <c r="GY884" s="3"/>
      <c r="GZ884" s="3"/>
      <c r="HA884" s="3">
        <v>0</v>
      </c>
      <c r="HB884" s="3">
        <v>0</v>
      </c>
      <c r="HC884" s="3">
        <f t="shared" ref="HC884:HC947" si="1114">GV884*GW884</f>
        <v>0</v>
      </c>
      <c r="HD884" s="3"/>
      <c r="HE884" s="3" t="s">
        <v>459</v>
      </c>
      <c r="HF884" s="3" t="s">
        <v>37</v>
      </c>
      <c r="HG884" s="3"/>
      <c r="HH884" s="3"/>
      <c r="HI884" s="3"/>
      <c r="HJ884" s="3"/>
      <c r="HK884" s="3"/>
      <c r="HL884" s="3"/>
      <c r="HM884" s="3" t="s">
        <v>3</v>
      </c>
      <c r="HN884" s="3" t="s">
        <v>3</v>
      </c>
      <c r="HO884" s="3" t="s">
        <v>3</v>
      </c>
      <c r="HP884" s="3" t="s">
        <v>3</v>
      </c>
      <c r="HQ884" s="3" t="s">
        <v>3</v>
      </c>
      <c r="HR884" s="3"/>
      <c r="HS884" s="3">
        <v>0</v>
      </c>
      <c r="HT884" s="3"/>
      <c r="HU884" s="3"/>
      <c r="HV884" s="3"/>
      <c r="HW884" s="3"/>
      <c r="HX884" s="3"/>
      <c r="HY884" s="3"/>
      <c r="HZ884" s="3"/>
      <c r="IA884" s="3"/>
      <c r="IB884" s="3"/>
      <c r="IC884" s="3"/>
      <c r="ID884" s="3"/>
      <c r="IE884" s="3"/>
      <c r="IF884" s="3"/>
      <c r="IG884" s="3"/>
      <c r="IH884" s="3"/>
      <c r="II884" s="3"/>
      <c r="IJ884" s="3"/>
      <c r="IK884" s="3">
        <v>0</v>
      </c>
      <c r="IL884" s="3"/>
      <c r="IM884" s="3"/>
      <c r="IN884" s="3"/>
      <c r="IO884" s="3"/>
      <c r="IP884" s="3"/>
      <c r="IQ884" s="3"/>
      <c r="IR884" s="3"/>
      <c r="IS884" s="3"/>
      <c r="IT884" s="3"/>
      <c r="IU884" s="3"/>
    </row>
    <row r="885" spans="1:255" x14ac:dyDescent="0.25">
      <c r="A885" s="4">
        <v>17</v>
      </c>
      <c r="B885" s="4">
        <v>1</v>
      </c>
      <c r="C885" s="4"/>
      <c r="D885" s="4"/>
      <c r="E885" s="4" t="s">
        <v>1114</v>
      </c>
      <c r="F885" s="4" t="s">
        <v>1115</v>
      </c>
      <c r="G885" s="4" t="s">
        <v>1116</v>
      </c>
      <c r="H885" s="4" t="s">
        <v>1081</v>
      </c>
      <c r="I885" s="4">
        <v>1</v>
      </c>
      <c r="J885" s="4">
        <v>0</v>
      </c>
      <c r="K885" s="4">
        <v>1</v>
      </c>
      <c r="L885" s="4"/>
      <c r="M885" s="4"/>
      <c r="N885" s="4"/>
      <c r="O885" s="4">
        <f t="shared" si="1090"/>
        <v>3325.53</v>
      </c>
      <c r="P885" s="4">
        <f t="shared" si="1091"/>
        <v>3325.53</v>
      </c>
      <c r="Q885" s="4">
        <f t="shared" si="1074"/>
        <v>0</v>
      </c>
      <c r="R885" s="4">
        <f t="shared" si="1075"/>
        <v>0</v>
      </c>
      <c r="S885" s="4">
        <f t="shared" si="1092"/>
        <v>0</v>
      </c>
      <c r="T885" s="4">
        <f t="shared" si="1093"/>
        <v>0</v>
      </c>
      <c r="U885" s="4">
        <f t="shared" si="1094"/>
        <v>0</v>
      </c>
      <c r="V885" s="4">
        <f t="shared" si="1095"/>
        <v>0</v>
      </c>
      <c r="W885" s="4">
        <f t="shared" si="1096"/>
        <v>0</v>
      </c>
      <c r="X885" s="4">
        <f t="shared" si="1076"/>
        <v>0</v>
      </c>
      <c r="Y885" s="4">
        <f t="shared" si="1077"/>
        <v>0</v>
      </c>
      <c r="Z885" s="4"/>
      <c r="AA885" s="4">
        <v>55890823</v>
      </c>
      <c r="AB885" s="4">
        <f t="shared" si="1097"/>
        <v>337.96</v>
      </c>
      <c r="AC885" s="4">
        <f t="shared" si="1078"/>
        <v>337.96</v>
      </c>
      <c r="AD885" s="4">
        <f t="shared" si="1079"/>
        <v>0</v>
      </c>
      <c r="AE885" s="4">
        <f t="shared" si="1080"/>
        <v>0</v>
      </c>
      <c r="AF885" s="4">
        <f t="shared" si="1081"/>
        <v>0</v>
      </c>
      <c r="AG885" s="4">
        <f t="shared" si="1098"/>
        <v>0</v>
      </c>
      <c r="AH885" s="4">
        <f t="shared" si="1082"/>
        <v>0</v>
      </c>
      <c r="AI885" s="4">
        <f t="shared" si="1083"/>
        <v>0</v>
      </c>
      <c r="AJ885" s="4">
        <f t="shared" si="1099"/>
        <v>0</v>
      </c>
      <c r="AK885" s="4">
        <v>337.96</v>
      </c>
      <c r="AL885" s="4">
        <v>337.96</v>
      </c>
      <c r="AM885" s="4">
        <v>0</v>
      </c>
      <c r="AN885" s="4">
        <v>0</v>
      </c>
      <c r="AO885" s="4">
        <v>0</v>
      </c>
      <c r="AP885" s="4">
        <v>0</v>
      </c>
      <c r="AQ885" s="4">
        <v>0</v>
      </c>
      <c r="AR885" s="4">
        <v>0</v>
      </c>
      <c r="AS885" s="4">
        <v>0</v>
      </c>
      <c r="AT885" s="4">
        <v>0</v>
      </c>
      <c r="AU885" s="4">
        <v>0</v>
      </c>
      <c r="AV885" s="4">
        <v>1</v>
      </c>
      <c r="AW885" s="4">
        <v>1</v>
      </c>
      <c r="AX885" s="4"/>
      <c r="AY885" s="4"/>
      <c r="AZ885" s="4">
        <v>1</v>
      </c>
      <c r="BA885" s="4">
        <v>1</v>
      </c>
      <c r="BB885" s="4">
        <v>1</v>
      </c>
      <c r="BC885" s="4">
        <v>9.84</v>
      </c>
      <c r="BD885" s="4" t="s">
        <v>3</v>
      </c>
      <c r="BE885" s="4" t="s">
        <v>3</v>
      </c>
      <c r="BF885" s="4" t="s">
        <v>3</v>
      </c>
      <c r="BG885" s="4" t="s">
        <v>3</v>
      </c>
      <c r="BH885" s="4">
        <v>3</v>
      </c>
      <c r="BI885" s="4">
        <v>2</v>
      </c>
      <c r="BJ885" s="4" t="s">
        <v>1115</v>
      </c>
      <c r="BK885" s="4"/>
      <c r="BL885" s="4"/>
      <c r="BM885" s="4">
        <v>400005</v>
      </c>
      <c r="BN885" s="4">
        <v>0</v>
      </c>
      <c r="BO885" s="4" t="s">
        <v>3</v>
      </c>
      <c r="BP885" s="4">
        <v>0</v>
      </c>
      <c r="BQ885" s="4">
        <v>213</v>
      </c>
      <c r="BR885" s="4">
        <v>0</v>
      </c>
      <c r="BS885" s="4">
        <v>1</v>
      </c>
      <c r="BT885" s="4">
        <v>1</v>
      </c>
      <c r="BU885" s="4">
        <v>1</v>
      </c>
      <c r="BV885" s="4">
        <v>1</v>
      </c>
      <c r="BW885" s="4">
        <v>1</v>
      </c>
      <c r="BX885" s="4">
        <v>1</v>
      </c>
      <c r="BY885" s="4" t="s">
        <v>3</v>
      </c>
      <c r="BZ885" s="4">
        <v>0</v>
      </c>
      <c r="CA885" s="4">
        <v>0</v>
      </c>
      <c r="CB885" s="4" t="s">
        <v>3</v>
      </c>
      <c r="CC885" s="4"/>
      <c r="CD885" s="4"/>
      <c r="CE885" s="4">
        <v>1566</v>
      </c>
      <c r="CF885" s="4">
        <v>0</v>
      </c>
      <c r="CG885" s="4">
        <v>0</v>
      </c>
      <c r="CH885" s="4"/>
      <c r="CI885" s="4"/>
      <c r="CJ885" s="4"/>
      <c r="CK885" s="4"/>
      <c r="CL885" s="4"/>
      <c r="CM885" s="4">
        <v>0</v>
      </c>
      <c r="CN885" s="4" t="s">
        <v>3</v>
      </c>
      <c r="CO885" s="4">
        <v>0</v>
      </c>
      <c r="CP885" s="4">
        <f t="shared" si="1100"/>
        <v>3325.53</v>
      </c>
      <c r="CQ885" s="4">
        <f t="shared" si="1101"/>
        <v>3325.53</v>
      </c>
      <c r="CR885" s="4">
        <f t="shared" si="1084"/>
        <v>0</v>
      </c>
      <c r="CS885" s="4">
        <f t="shared" si="1085"/>
        <v>0</v>
      </c>
      <c r="CT885" s="4">
        <f t="shared" si="1102"/>
        <v>0</v>
      </c>
      <c r="CU885" s="4">
        <f t="shared" si="1103"/>
        <v>0</v>
      </c>
      <c r="CV885" s="4">
        <f t="shared" si="1104"/>
        <v>0</v>
      </c>
      <c r="CW885" s="4">
        <f t="shared" si="1105"/>
        <v>0</v>
      </c>
      <c r="CX885" s="4">
        <f t="shared" si="1106"/>
        <v>0</v>
      </c>
      <c r="CY885" s="4">
        <f t="shared" si="1086"/>
        <v>0</v>
      </c>
      <c r="CZ885" s="4">
        <f t="shared" si="1087"/>
        <v>0</v>
      </c>
      <c r="DA885" s="4"/>
      <c r="DB885" s="4"/>
      <c r="DC885" s="4" t="s">
        <v>3</v>
      </c>
      <c r="DD885" s="4" t="s">
        <v>3</v>
      </c>
      <c r="DE885" s="4" t="s">
        <v>3</v>
      </c>
      <c r="DF885" s="4" t="s">
        <v>3</v>
      </c>
      <c r="DG885" s="4" t="s">
        <v>3</v>
      </c>
      <c r="DH885" s="4" t="s">
        <v>3</v>
      </c>
      <c r="DI885" s="4" t="s">
        <v>3</v>
      </c>
      <c r="DJ885" s="4" t="s">
        <v>3</v>
      </c>
      <c r="DK885" s="4" t="s">
        <v>3</v>
      </c>
      <c r="DL885" s="4" t="s">
        <v>3</v>
      </c>
      <c r="DM885" s="4" t="s">
        <v>3</v>
      </c>
      <c r="DN885" s="4">
        <v>0</v>
      </c>
      <c r="DO885" s="4">
        <v>0</v>
      </c>
      <c r="DP885" s="4">
        <v>1</v>
      </c>
      <c r="DQ885" s="4">
        <v>1</v>
      </c>
      <c r="DR885" s="4"/>
      <c r="DS885" s="4"/>
      <c r="DT885" s="4"/>
      <c r="DU885" s="4">
        <v>1013</v>
      </c>
      <c r="DV885" s="4" t="s">
        <v>1081</v>
      </c>
      <c r="DW885" s="4" t="s">
        <v>1081</v>
      </c>
      <c r="DX885" s="4">
        <v>1</v>
      </c>
      <c r="DY885" s="4"/>
      <c r="DZ885" s="4" t="s">
        <v>3</v>
      </c>
      <c r="EA885" s="4" t="s">
        <v>3</v>
      </c>
      <c r="EB885" s="4" t="s">
        <v>3</v>
      </c>
      <c r="EC885" s="4" t="s">
        <v>3</v>
      </c>
      <c r="ED885" s="4"/>
      <c r="EE885" s="4">
        <v>57042888</v>
      </c>
      <c r="EF885" s="4">
        <v>213</v>
      </c>
      <c r="EG885" s="4" t="s">
        <v>456</v>
      </c>
      <c r="EH885" s="4">
        <v>0</v>
      </c>
      <c r="EI885" s="4" t="s">
        <v>3</v>
      </c>
      <c r="EJ885" s="4">
        <v>1</v>
      </c>
      <c r="EK885" s="4">
        <v>400005</v>
      </c>
      <c r="EL885" s="4" t="s">
        <v>456</v>
      </c>
      <c r="EM885" s="4" t="s">
        <v>457</v>
      </c>
      <c r="EN885" s="4"/>
      <c r="EO885" s="4" t="s">
        <v>3</v>
      </c>
      <c r="EP885" s="4"/>
      <c r="EQ885" s="4">
        <v>16</v>
      </c>
      <c r="ER885" s="4">
        <v>0</v>
      </c>
      <c r="ES885" s="4">
        <v>337.96</v>
      </c>
      <c r="ET885" s="4">
        <v>0</v>
      </c>
      <c r="EU885" s="4">
        <v>0</v>
      </c>
      <c r="EV885" s="4">
        <v>0</v>
      </c>
      <c r="EW885" s="4">
        <v>0</v>
      </c>
      <c r="EX885" s="4">
        <v>0</v>
      </c>
      <c r="EY885" s="4">
        <v>0</v>
      </c>
      <c r="EZ885" s="4">
        <v>5</v>
      </c>
      <c r="FA885" s="4"/>
      <c r="FB885" s="4"/>
      <c r="FC885" s="4">
        <v>1</v>
      </c>
      <c r="FD885" s="4">
        <v>18</v>
      </c>
      <c r="FE885" s="4"/>
      <c r="FF885" s="4">
        <v>3977.61</v>
      </c>
      <c r="FG885" s="4"/>
      <c r="FH885" s="4"/>
      <c r="FI885" s="4"/>
      <c r="FJ885" s="4"/>
      <c r="FK885" s="4"/>
      <c r="FL885" s="4"/>
      <c r="FM885" s="4"/>
      <c r="FN885" s="4"/>
      <c r="FO885" s="4"/>
      <c r="FP885" s="4"/>
      <c r="FQ885" s="4">
        <v>0</v>
      </c>
      <c r="FR885" s="4">
        <v>0</v>
      </c>
      <c r="FS885" s="4">
        <v>0</v>
      </c>
      <c r="FT885" s="4"/>
      <c r="FU885" s="4"/>
      <c r="FV885" s="4"/>
      <c r="FW885" s="4"/>
      <c r="FX885" s="4">
        <v>0</v>
      </c>
      <c r="FY885" s="4">
        <v>0</v>
      </c>
      <c r="FZ885" s="4"/>
      <c r="GA885" s="4" t="s">
        <v>1117</v>
      </c>
      <c r="GB885" s="4"/>
      <c r="GC885" s="4"/>
      <c r="GD885" s="4">
        <v>1</v>
      </c>
      <c r="GE885" s="4"/>
      <c r="GF885" s="4">
        <v>1718201077</v>
      </c>
      <c r="GG885" s="4">
        <v>2</v>
      </c>
      <c r="GH885" s="4">
        <v>3</v>
      </c>
      <c r="GI885" s="4">
        <v>5</v>
      </c>
      <c r="GJ885" s="4">
        <v>0</v>
      </c>
      <c r="GK885" s="4">
        <v>0</v>
      </c>
      <c r="GL885" s="4">
        <f t="shared" si="1107"/>
        <v>0</v>
      </c>
      <c r="GM885" s="4">
        <f t="shared" si="1108"/>
        <v>3325.53</v>
      </c>
      <c r="GN885" s="4">
        <f t="shared" si="1109"/>
        <v>0</v>
      </c>
      <c r="GO885" s="4">
        <f t="shared" si="1110"/>
        <v>3325.53</v>
      </c>
      <c r="GP885" s="4">
        <f t="shared" si="1111"/>
        <v>0</v>
      </c>
      <c r="GQ885" s="4"/>
      <c r="GR885" s="4">
        <v>1</v>
      </c>
      <c r="GS885" s="4">
        <v>1</v>
      </c>
      <c r="GT885" s="4">
        <v>0</v>
      </c>
      <c r="GU885" s="4" t="s">
        <v>3</v>
      </c>
      <c r="GV885" s="4">
        <f t="shared" si="1112"/>
        <v>0</v>
      </c>
      <c r="GW885" s="4">
        <v>1</v>
      </c>
      <c r="GX885" s="4">
        <f t="shared" si="1113"/>
        <v>0</v>
      </c>
      <c r="GY885" s="4"/>
      <c r="GZ885" s="4"/>
      <c r="HA885" s="4">
        <v>0</v>
      </c>
      <c r="HB885" s="4">
        <v>0</v>
      </c>
      <c r="HC885" s="4">
        <f t="shared" si="1114"/>
        <v>0</v>
      </c>
      <c r="HD885" s="4"/>
      <c r="HE885" s="4" t="s">
        <v>459</v>
      </c>
      <c r="HF885" s="4" t="s">
        <v>37</v>
      </c>
      <c r="HG885" s="4"/>
      <c r="HH885" s="4"/>
      <c r="HI885" s="4"/>
      <c r="HJ885" s="4"/>
      <c r="HK885" s="4"/>
      <c r="HL885" s="4"/>
      <c r="HM885" s="4" t="s">
        <v>3</v>
      </c>
      <c r="HN885" s="4" t="s">
        <v>3</v>
      </c>
      <c r="HO885" s="4" t="s">
        <v>3</v>
      </c>
      <c r="HP885" s="4" t="s">
        <v>3</v>
      </c>
      <c r="HQ885" s="4" t="s">
        <v>3</v>
      </c>
      <c r="HR885" s="4"/>
      <c r="HS885" s="4">
        <v>0</v>
      </c>
      <c r="HT885" s="4"/>
      <c r="HU885" s="4"/>
      <c r="HV885" s="4"/>
      <c r="HW885" s="4"/>
      <c r="HX885" s="4"/>
      <c r="HY885" s="4"/>
      <c r="HZ885" s="4"/>
      <c r="IA885" s="4"/>
      <c r="IB885" s="4"/>
      <c r="IC885" s="4"/>
      <c r="ID885" s="4"/>
      <c r="IE885" s="4"/>
      <c r="IF885" s="4"/>
      <c r="IG885" s="4"/>
      <c r="IH885" s="4"/>
      <c r="II885" s="4"/>
      <c r="IJ885" s="4"/>
      <c r="IK885" s="4">
        <v>0</v>
      </c>
      <c r="IL885" s="4"/>
      <c r="IM885" s="4"/>
      <c r="IN885" s="4"/>
      <c r="IO885" s="4"/>
      <c r="IP885" s="4"/>
      <c r="IQ885" s="4"/>
      <c r="IR885" s="4"/>
      <c r="IS885" s="4"/>
      <c r="IT885" s="4"/>
      <c r="IU885" s="4"/>
    </row>
    <row r="886" spans="1:255" x14ac:dyDescent="0.25">
      <c r="A886" s="3">
        <v>17</v>
      </c>
      <c r="B886" s="3">
        <v>1</v>
      </c>
      <c r="C886" s="3"/>
      <c r="D886" s="3"/>
      <c r="E886" s="3" t="s">
        <v>1118</v>
      </c>
      <c r="F886" s="3" t="s">
        <v>1119</v>
      </c>
      <c r="G886" s="3" t="s">
        <v>1120</v>
      </c>
      <c r="H886" s="3" t="s">
        <v>1081</v>
      </c>
      <c r="I886" s="3">
        <v>1</v>
      </c>
      <c r="J886" s="3">
        <v>0</v>
      </c>
      <c r="K886" s="3">
        <v>1</v>
      </c>
      <c r="L886" s="3"/>
      <c r="M886" s="3"/>
      <c r="N886" s="3"/>
      <c r="O886" s="3">
        <f t="shared" si="1090"/>
        <v>317.35000000000002</v>
      </c>
      <c r="P886" s="3">
        <f t="shared" si="1091"/>
        <v>317.35000000000002</v>
      </c>
      <c r="Q886" s="3">
        <f t="shared" si="1074"/>
        <v>0</v>
      </c>
      <c r="R886" s="3">
        <f t="shared" si="1075"/>
        <v>0</v>
      </c>
      <c r="S886" s="3">
        <f t="shared" si="1092"/>
        <v>0</v>
      </c>
      <c r="T886" s="3">
        <f t="shared" si="1093"/>
        <v>0</v>
      </c>
      <c r="U886" s="3">
        <f t="shared" si="1094"/>
        <v>0</v>
      </c>
      <c r="V886" s="3">
        <f t="shared" si="1095"/>
        <v>0</v>
      </c>
      <c r="W886" s="3">
        <f t="shared" si="1096"/>
        <v>0</v>
      </c>
      <c r="X886" s="3">
        <f t="shared" si="1076"/>
        <v>0</v>
      </c>
      <c r="Y886" s="3">
        <f t="shared" si="1077"/>
        <v>0</v>
      </c>
      <c r="Z886" s="3"/>
      <c r="AA886" s="3">
        <v>54971259</v>
      </c>
      <c r="AB886" s="3">
        <f t="shared" si="1097"/>
        <v>317.35000000000002</v>
      </c>
      <c r="AC886" s="3">
        <f t="shared" si="1078"/>
        <v>317.35000000000002</v>
      </c>
      <c r="AD886" s="3">
        <f t="shared" si="1079"/>
        <v>0</v>
      </c>
      <c r="AE886" s="3">
        <f t="shared" si="1080"/>
        <v>0</v>
      </c>
      <c r="AF886" s="3">
        <f t="shared" si="1081"/>
        <v>0</v>
      </c>
      <c r="AG886" s="3">
        <f t="shared" si="1098"/>
        <v>0</v>
      </c>
      <c r="AH886" s="3">
        <f t="shared" si="1082"/>
        <v>0</v>
      </c>
      <c r="AI886" s="3">
        <f t="shared" si="1083"/>
        <v>0</v>
      </c>
      <c r="AJ886" s="3">
        <f t="shared" si="1099"/>
        <v>0</v>
      </c>
      <c r="AK886" s="3">
        <v>317.35000000000002</v>
      </c>
      <c r="AL886" s="3">
        <v>317.35000000000002</v>
      </c>
      <c r="AM886" s="3">
        <v>0</v>
      </c>
      <c r="AN886" s="3">
        <v>0</v>
      </c>
      <c r="AO886" s="3">
        <v>0</v>
      </c>
      <c r="AP886" s="3">
        <v>0</v>
      </c>
      <c r="AQ886" s="3">
        <v>0</v>
      </c>
      <c r="AR886" s="3">
        <v>0</v>
      </c>
      <c r="AS886" s="3">
        <v>0</v>
      </c>
      <c r="AT886" s="3">
        <v>0</v>
      </c>
      <c r="AU886" s="3">
        <v>0</v>
      </c>
      <c r="AV886" s="3">
        <v>1</v>
      </c>
      <c r="AW886" s="3">
        <v>1</v>
      </c>
      <c r="AX886" s="3"/>
      <c r="AY886" s="3"/>
      <c r="AZ886" s="3">
        <v>1</v>
      </c>
      <c r="BA886" s="3">
        <v>1</v>
      </c>
      <c r="BB886" s="3">
        <v>1</v>
      </c>
      <c r="BC886" s="3">
        <v>1</v>
      </c>
      <c r="BD886" s="3" t="s">
        <v>3</v>
      </c>
      <c r="BE886" s="3" t="s">
        <v>3</v>
      </c>
      <c r="BF886" s="3" t="s">
        <v>3</v>
      </c>
      <c r="BG886" s="3" t="s">
        <v>3</v>
      </c>
      <c r="BH886" s="3">
        <v>3</v>
      </c>
      <c r="BI886" s="3">
        <v>2</v>
      </c>
      <c r="BJ886" s="3" t="s">
        <v>1119</v>
      </c>
      <c r="BK886" s="3"/>
      <c r="BL886" s="3"/>
      <c r="BM886" s="3">
        <v>400005</v>
      </c>
      <c r="BN886" s="3">
        <v>0</v>
      </c>
      <c r="BO886" s="3" t="s">
        <v>3</v>
      </c>
      <c r="BP886" s="3">
        <v>0</v>
      </c>
      <c r="BQ886" s="3">
        <v>213</v>
      </c>
      <c r="BR886" s="3">
        <v>0</v>
      </c>
      <c r="BS886" s="3">
        <v>1</v>
      </c>
      <c r="BT886" s="3">
        <v>1</v>
      </c>
      <c r="BU886" s="3">
        <v>1</v>
      </c>
      <c r="BV886" s="3">
        <v>1</v>
      </c>
      <c r="BW886" s="3">
        <v>1</v>
      </c>
      <c r="BX886" s="3">
        <v>1</v>
      </c>
      <c r="BY886" s="3" t="s">
        <v>3</v>
      </c>
      <c r="BZ886" s="3">
        <v>0</v>
      </c>
      <c r="CA886" s="3">
        <v>0</v>
      </c>
      <c r="CB886" s="3" t="s">
        <v>3</v>
      </c>
      <c r="CC886" s="3"/>
      <c r="CD886" s="3"/>
      <c r="CE886" s="3">
        <v>1566</v>
      </c>
      <c r="CF886" s="3">
        <v>0</v>
      </c>
      <c r="CG886" s="3">
        <v>0</v>
      </c>
      <c r="CH886" s="3"/>
      <c r="CI886" s="3"/>
      <c r="CJ886" s="3"/>
      <c r="CK886" s="3"/>
      <c r="CL886" s="3"/>
      <c r="CM886" s="3">
        <v>0</v>
      </c>
      <c r="CN886" s="3" t="s">
        <v>3</v>
      </c>
      <c r="CO886" s="3">
        <v>0</v>
      </c>
      <c r="CP886" s="3">
        <f t="shared" si="1100"/>
        <v>317.35000000000002</v>
      </c>
      <c r="CQ886" s="3">
        <f t="shared" si="1101"/>
        <v>317.35000000000002</v>
      </c>
      <c r="CR886" s="3">
        <f t="shared" si="1084"/>
        <v>0</v>
      </c>
      <c r="CS886" s="3">
        <f t="shared" si="1085"/>
        <v>0</v>
      </c>
      <c r="CT886" s="3">
        <f t="shared" si="1102"/>
        <v>0</v>
      </c>
      <c r="CU886" s="3">
        <f t="shared" si="1103"/>
        <v>0</v>
      </c>
      <c r="CV886" s="3">
        <f t="shared" si="1104"/>
        <v>0</v>
      </c>
      <c r="CW886" s="3">
        <f t="shared" si="1105"/>
        <v>0</v>
      </c>
      <c r="CX886" s="3">
        <f t="shared" si="1106"/>
        <v>0</v>
      </c>
      <c r="CY886" s="3">
        <f t="shared" si="1086"/>
        <v>0</v>
      </c>
      <c r="CZ886" s="3">
        <f t="shared" si="1087"/>
        <v>0</v>
      </c>
      <c r="DA886" s="3"/>
      <c r="DB886" s="3"/>
      <c r="DC886" s="3" t="s">
        <v>3</v>
      </c>
      <c r="DD886" s="3" t="s">
        <v>3</v>
      </c>
      <c r="DE886" s="3" t="s">
        <v>3</v>
      </c>
      <c r="DF886" s="3" t="s">
        <v>3</v>
      </c>
      <c r="DG886" s="3" t="s">
        <v>3</v>
      </c>
      <c r="DH886" s="3" t="s">
        <v>3</v>
      </c>
      <c r="DI886" s="3" t="s">
        <v>3</v>
      </c>
      <c r="DJ886" s="3" t="s">
        <v>3</v>
      </c>
      <c r="DK886" s="3" t="s">
        <v>3</v>
      </c>
      <c r="DL886" s="3" t="s">
        <v>3</v>
      </c>
      <c r="DM886" s="3" t="s">
        <v>3</v>
      </c>
      <c r="DN886" s="3">
        <v>0</v>
      </c>
      <c r="DO886" s="3">
        <v>0</v>
      </c>
      <c r="DP886" s="3">
        <v>1</v>
      </c>
      <c r="DQ886" s="3">
        <v>1</v>
      </c>
      <c r="DR886" s="3"/>
      <c r="DS886" s="3"/>
      <c r="DT886" s="3"/>
      <c r="DU886" s="3">
        <v>1013</v>
      </c>
      <c r="DV886" s="3" t="s">
        <v>1081</v>
      </c>
      <c r="DW886" s="3" t="s">
        <v>1081</v>
      </c>
      <c r="DX886" s="3">
        <v>1</v>
      </c>
      <c r="DY886" s="3"/>
      <c r="DZ886" s="3" t="s">
        <v>3</v>
      </c>
      <c r="EA886" s="3" t="s">
        <v>3</v>
      </c>
      <c r="EB886" s="3" t="s">
        <v>3</v>
      </c>
      <c r="EC886" s="3" t="s">
        <v>3</v>
      </c>
      <c r="ED886" s="3"/>
      <c r="EE886" s="3">
        <v>57042888</v>
      </c>
      <c r="EF886" s="3">
        <v>213</v>
      </c>
      <c r="EG886" s="3" t="s">
        <v>456</v>
      </c>
      <c r="EH886" s="3">
        <v>0</v>
      </c>
      <c r="EI886" s="3" t="s">
        <v>3</v>
      </c>
      <c r="EJ886" s="3">
        <v>1</v>
      </c>
      <c r="EK886" s="3">
        <v>400005</v>
      </c>
      <c r="EL886" s="3" t="s">
        <v>456</v>
      </c>
      <c r="EM886" s="3" t="s">
        <v>457</v>
      </c>
      <c r="EN886" s="3"/>
      <c r="EO886" s="3" t="s">
        <v>3</v>
      </c>
      <c r="EP886" s="3"/>
      <c r="EQ886" s="3">
        <v>16</v>
      </c>
      <c r="ER886" s="3">
        <v>0</v>
      </c>
      <c r="ES886" s="3">
        <v>317.35000000000002</v>
      </c>
      <c r="ET886" s="3">
        <v>0</v>
      </c>
      <c r="EU886" s="3">
        <v>0</v>
      </c>
      <c r="EV886" s="3">
        <v>0</v>
      </c>
      <c r="EW886" s="3">
        <v>0</v>
      </c>
      <c r="EX886" s="3">
        <v>0</v>
      </c>
      <c r="EY886" s="3">
        <v>0</v>
      </c>
      <c r="EZ886" s="3"/>
      <c r="FA886" s="3"/>
      <c r="FB886" s="3"/>
      <c r="FC886" s="3"/>
      <c r="FD886" s="3"/>
      <c r="FE886" s="3"/>
      <c r="FF886" s="3"/>
      <c r="FG886" s="3"/>
      <c r="FH886" s="3"/>
      <c r="FI886" s="3"/>
      <c r="FJ886" s="3"/>
      <c r="FK886" s="3"/>
      <c r="FL886" s="3"/>
      <c r="FM886" s="3"/>
      <c r="FN886" s="3"/>
      <c r="FO886" s="3"/>
      <c r="FP886" s="3"/>
      <c r="FQ886" s="3">
        <v>0</v>
      </c>
      <c r="FR886" s="3">
        <v>0</v>
      </c>
      <c r="FS886" s="3">
        <v>0</v>
      </c>
      <c r="FT886" s="3"/>
      <c r="FU886" s="3"/>
      <c r="FV886" s="3"/>
      <c r="FW886" s="3"/>
      <c r="FX886" s="3">
        <v>0</v>
      </c>
      <c r="FY886" s="3">
        <v>0</v>
      </c>
      <c r="FZ886" s="3"/>
      <c r="GA886" s="3" t="s">
        <v>1121</v>
      </c>
      <c r="GB886" s="3"/>
      <c r="GC886" s="3"/>
      <c r="GD886" s="3">
        <v>1</v>
      </c>
      <c r="GE886" s="3"/>
      <c r="GF886" s="3">
        <v>1763411281</v>
      </c>
      <c r="GG886" s="3">
        <v>2</v>
      </c>
      <c r="GH886" s="3">
        <v>4</v>
      </c>
      <c r="GI886" s="3">
        <v>-2</v>
      </c>
      <c r="GJ886" s="3">
        <v>0</v>
      </c>
      <c r="GK886" s="3">
        <v>0</v>
      </c>
      <c r="GL886" s="3">
        <f t="shared" si="1107"/>
        <v>0</v>
      </c>
      <c r="GM886" s="3">
        <f t="shared" si="1108"/>
        <v>317.35000000000002</v>
      </c>
      <c r="GN886" s="3">
        <f t="shared" si="1109"/>
        <v>0</v>
      </c>
      <c r="GO886" s="3">
        <f t="shared" si="1110"/>
        <v>317.35000000000002</v>
      </c>
      <c r="GP886" s="3">
        <f t="shared" si="1111"/>
        <v>0</v>
      </c>
      <c r="GQ886" s="3"/>
      <c r="GR886" s="3">
        <v>1</v>
      </c>
      <c r="GS886" s="3">
        <v>2</v>
      </c>
      <c r="GT886" s="3">
        <v>0</v>
      </c>
      <c r="GU886" s="3" t="s">
        <v>3</v>
      </c>
      <c r="GV886" s="3">
        <f t="shared" si="1112"/>
        <v>0</v>
      </c>
      <c r="GW886" s="3">
        <v>1</v>
      </c>
      <c r="GX886" s="3">
        <f t="shared" si="1113"/>
        <v>0</v>
      </c>
      <c r="GY886" s="3"/>
      <c r="GZ886" s="3"/>
      <c r="HA886" s="3">
        <v>0</v>
      </c>
      <c r="HB886" s="3">
        <v>0</v>
      </c>
      <c r="HC886" s="3">
        <f t="shared" si="1114"/>
        <v>0</v>
      </c>
      <c r="HD886" s="3"/>
      <c r="HE886" s="3" t="s">
        <v>459</v>
      </c>
      <c r="HF886" s="3" t="s">
        <v>37</v>
      </c>
      <c r="HG886" s="3"/>
      <c r="HH886" s="3"/>
      <c r="HI886" s="3"/>
      <c r="HJ886" s="3"/>
      <c r="HK886" s="3"/>
      <c r="HL886" s="3"/>
      <c r="HM886" s="3" t="s">
        <v>3</v>
      </c>
      <c r="HN886" s="3" t="s">
        <v>3</v>
      </c>
      <c r="HO886" s="3" t="s">
        <v>3</v>
      </c>
      <c r="HP886" s="3" t="s">
        <v>3</v>
      </c>
      <c r="HQ886" s="3" t="s">
        <v>3</v>
      </c>
      <c r="HR886" s="3"/>
      <c r="HS886" s="3">
        <v>0</v>
      </c>
      <c r="HT886" s="3"/>
      <c r="HU886" s="3"/>
      <c r="HV886" s="3"/>
      <c r="HW886" s="3"/>
      <c r="HX886" s="3"/>
      <c r="HY886" s="3"/>
      <c r="HZ886" s="3"/>
      <c r="IA886" s="3"/>
      <c r="IB886" s="3"/>
      <c r="IC886" s="3"/>
      <c r="ID886" s="3"/>
      <c r="IE886" s="3"/>
      <c r="IF886" s="3"/>
      <c r="IG886" s="3"/>
      <c r="IH886" s="3"/>
      <c r="II886" s="3"/>
      <c r="IJ886" s="3"/>
      <c r="IK886" s="3">
        <v>0</v>
      </c>
      <c r="IL886" s="3"/>
      <c r="IM886" s="3"/>
      <c r="IN886" s="3"/>
      <c r="IO886" s="3"/>
      <c r="IP886" s="3"/>
      <c r="IQ886" s="3"/>
      <c r="IR886" s="3"/>
      <c r="IS886" s="3"/>
      <c r="IT886" s="3"/>
      <c r="IU886" s="3"/>
    </row>
    <row r="887" spans="1:255" x14ac:dyDescent="0.25">
      <c r="A887" s="4">
        <v>17</v>
      </c>
      <c r="B887" s="4">
        <v>1</v>
      </c>
      <c r="C887" s="4"/>
      <c r="D887" s="4"/>
      <c r="E887" s="4" t="s">
        <v>1118</v>
      </c>
      <c r="F887" s="4" t="s">
        <v>1119</v>
      </c>
      <c r="G887" s="4" t="s">
        <v>1120</v>
      </c>
      <c r="H887" s="4" t="s">
        <v>1081</v>
      </c>
      <c r="I887" s="4">
        <v>1</v>
      </c>
      <c r="J887" s="4">
        <v>0</v>
      </c>
      <c r="K887" s="4">
        <v>1</v>
      </c>
      <c r="L887" s="4"/>
      <c r="M887" s="4"/>
      <c r="N887" s="4"/>
      <c r="O887" s="4">
        <f t="shared" si="1090"/>
        <v>3122.72</v>
      </c>
      <c r="P887" s="4">
        <f t="shared" si="1091"/>
        <v>3122.72</v>
      </c>
      <c r="Q887" s="4">
        <f t="shared" si="1074"/>
        <v>0</v>
      </c>
      <c r="R887" s="4">
        <f t="shared" si="1075"/>
        <v>0</v>
      </c>
      <c r="S887" s="4">
        <f t="shared" si="1092"/>
        <v>0</v>
      </c>
      <c r="T887" s="4">
        <f t="shared" si="1093"/>
        <v>0</v>
      </c>
      <c r="U887" s="4">
        <f t="shared" si="1094"/>
        <v>0</v>
      </c>
      <c r="V887" s="4">
        <f t="shared" si="1095"/>
        <v>0</v>
      </c>
      <c r="W887" s="4">
        <f t="shared" si="1096"/>
        <v>0</v>
      </c>
      <c r="X887" s="4">
        <f t="shared" si="1076"/>
        <v>0</v>
      </c>
      <c r="Y887" s="4">
        <f t="shared" si="1077"/>
        <v>0</v>
      </c>
      <c r="Z887" s="4"/>
      <c r="AA887" s="4">
        <v>55890823</v>
      </c>
      <c r="AB887" s="4">
        <f t="shared" si="1097"/>
        <v>317.35000000000002</v>
      </c>
      <c r="AC887" s="4">
        <f t="shared" si="1078"/>
        <v>317.35000000000002</v>
      </c>
      <c r="AD887" s="4">
        <f t="shared" si="1079"/>
        <v>0</v>
      </c>
      <c r="AE887" s="4">
        <f t="shared" si="1080"/>
        <v>0</v>
      </c>
      <c r="AF887" s="4">
        <f t="shared" si="1081"/>
        <v>0</v>
      </c>
      <c r="AG887" s="4">
        <f t="shared" si="1098"/>
        <v>0</v>
      </c>
      <c r="AH887" s="4">
        <f t="shared" si="1082"/>
        <v>0</v>
      </c>
      <c r="AI887" s="4">
        <f t="shared" si="1083"/>
        <v>0</v>
      </c>
      <c r="AJ887" s="4">
        <f t="shared" si="1099"/>
        <v>0</v>
      </c>
      <c r="AK887" s="4">
        <v>317.35000000000002</v>
      </c>
      <c r="AL887" s="4">
        <v>317.35000000000002</v>
      </c>
      <c r="AM887" s="4">
        <v>0</v>
      </c>
      <c r="AN887" s="4">
        <v>0</v>
      </c>
      <c r="AO887" s="4">
        <v>0</v>
      </c>
      <c r="AP887" s="4">
        <v>0</v>
      </c>
      <c r="AQ887" s="4">
        <v>0</v>
      </c>
      <c r="AR887" s="4">
        <v>0</v>
      </c>
      <c r="AS887" s="4">
        <v>0</v>
      </c>
      <c r="AT887" s="4">
        <v>0</v>
      </c>
      <c r="AU887" s="4">
        <v>0</v>
      </c>
      <c r="AV887" s="4">
        <v>1</v>
      </c>
      <c r="AW887" s="4">
        <v>1</v>
      </c>
      <c r="AX887" s="4"/>
      <c r="AY887" s="4"/>
      <c r="AZ887" s="4">
        <v>1</v>
      </c>
      <c r="BA887" s="4">
        <v>1</v>
      </c>
      <c r="BB887" s="4">
        <v>1</v>
      </c>
      <c r="BC887" s="4">
        <v>9.84</v>
      </c>
      <c r="BD887" s="4" t="s">
        <v>3</v>
      </c>
      <c r="BE887" s="4" t="s">
        <v>3</v>
      </c>
      <c r="BF887" s="4" t="s">
        <v>3</v>
      </c>
      <c r="BG887" s="4" t="s">
        <v>3</v>
      </c>
      <c r="BH887" s="4">
        <v>3</v>
      </c>
      <c r="BI887" s="4">
        <v>2</v>
      </c>
      <c r="BJ887" s="4" t="s">
        <v>1119</v>
      </c>
      <c r="BK887" s="4"/>
      <c r="BL887" s="4"/>
      <c r="BM887" s="4">
        <v>400005</v>
      </c>
      <c r="BN887" s="4">
        <v>0</v>
      </c>
      <c r="BO887" s="4" t="s">
        <v>3</v>
      </c>
      <c r="BP887" s="4">
        <v>0</v>
      </c>
      <c r="BQ887" s="4">
        <v>213</v>
      </c>
      <c r="BR887" s="4">
        <v>0</v>
      </c>
      <c r="BS887" s="4">
        <v>1</v>
      </c>
      <c r="BT887" s="4">
        <v>1</v>
      </c>
      <c r="BU887" s="4">
        <v>1</v>
      </c>
      <c r="BV887" s="4">
        <v>1</v>
      </c>
      <c r="BW887" s="4">
        <v>1</v>
      </c>
      <c r="BX887" s="4">
        <v>1</v>
      </c>
      <c r="BY887" s="4" t="s">
        <v>3</v>
      </c>
      <c r="BZ887" s="4">
        <v>0</v>
      </c>
      <c r="CA887" s="4">
        <v>0</v>
      </c>
      <c r="CB887" s="4" t="s">
        <v>3</v>
      </c>
      <c r="CC887" s="4"/>
      <c r="CD887" s="4"/>
      <c r="CE887" s="4">
        <v>1566</v>
      </c>
      <c r="CF887" s="4">
        <v>0</v>
      </c>
      <c r="CG887" s="4">
        <v>0</v>
      </c>
      <c r="CH887" s="4"/>
      <c r="CI887" s="4"/>
      <c r="CJ887" s="4"/>
      <c r="CK887" s="4"/>
      <c r="CL887" s="4"/>
      <c r="CM887" s="4">
        <v>0</v>
      </c>
      <c r="CN887" s="4" t="s">
        <v>3</v>
      </c>
      <c r="CO887" s="4">
        <v>0</v>
      </c>
      <c r="CP887" s="4">
        <f t="shared" si="1100"/>
        <v>3122.72</v>
      </c>
      <c r="CQ887" s="4">
        <f t="shared" si="1101"/>
        <v>3122.72</v>
      </c>
      <c r="CR887" s="4">
        <f t="shared" si="1084"/>
        <v>0</v>
      </c>
      <c r="CS887" s="4">
        <f t="shared" si="1085"/>
        <v>0</v>
      </c>
      <c r="CT887" s="4">
        <f t="shared" si="1102"/>
        <v>0</v>
      </c>
      <c r="CU887" s="4">
        <f t="shared" si="1103"/>
        <v>0</v>
      </c>
      <c r="CV887" s="4">
        <f t="shared" si="1104"/>
        <v>0</v>
      </c>
      <c r="CW887" s="4">
        <f t="shared" si="1105"/>
        <v>0</v>
      </c>
      <c r="CX887" s="4">
        <f t="shared" si="1106"/>
        <v>0</v>
      </c>
      <c r="CY887" s="4">
        <f t="shared" si="1086"/>
        <v>0</v>
      </c>
      <c r="CZ887" s="4">
        <f t="shared" si="1087"/>
        <v>0</v>
      </c>
      <c r="DA887" s="4"/>
      <c r="DB887" s="4"/>
      <c r="DC887" s="4" t="s">
        <v>3</v>
      </c>
      <c r="DD887" s="4" t="s">
        <v>3</v>
      </c>
      <c r="DE887" s="4" t="s">
        <v>3</v>
      </c>
      <c r="DF887" s="4" t="s">
        <v>3</v>
      </c>
      <c r="DG887" s="4" t="s">
        <v>3</v>
      </c>
      <c r="DH887" s="4" t="s">
        <v>3</v>
      </c>
      <c r="DI887" s="4" t="s">
        <v>3</v>
      </c>
      <c r="DJ887" s="4" t="s">
        <v>3</v>
      </c>
      <c r="DK887" s="4" t="s">
        <v>3</v>
      </c>
      <c r="DL887" s="4" t="s">
        <v>3</v>
      </c>
      <c r="DM887" s="4" t="s">
        <v>3</v>
      </c>
      <c r="DN887" s="4">
        <v>0</v>
      </c>
      <c r="DO887" s="4">
        <v>0</v>
      </c>
      <c r="DP887" s="4">
        <v>1</v>
      </c>
      <c r="DQ887" s="4">
        <v>1</v>
      </c>
      <c r="DR887" s="4"/>
      <c r="DS887" s="4"/>
      <c r="DT887" s="4"/>
      <c r="DU887" s="4">
        <v>1013</v>
      </c>
      <c r="DV887" s="4" t="s">
        <v>1081</v>
      </c>
      <c r="DW887" s="4" t="s">
        <v>1081</v>
      </c>
      <c r="DX887" s="4">
        <v>1</v>
      </c>
      <c r="DY887" s="4"/>
      <c r="DZ887" s="4" t="s">
        <v>3</v>
      </c>
      <c r="EA887" s="4" t="s">
        <v>3</v>
      </c>
      <c r="EB887" s="4" t="s">
        <v>3</v>
      </c>
      <c r="EC887" s="4" t="s">
        <v>3</v>
      </c>
      <c r="ED887" s="4"/>
      <c r="EE887" s="4">
        <v>57042888</v>
      </c>
      <c r="EF887" s="4">
        <v>213</v>
      </c>
      <c r="EG887" s="4" t="s">
        <v>456</v>
      </c>
      <c r="EH887" s="4">
        <v>0</v>
      </c>
      <c r="EI887" s="4" t="s">
        <v>3</v>
      </c>
      <c r="EJ887" s="4">
        <v>1</v>
      </c>
      <c r="EK887" s="4">
        <v>400005</v>
      </c>
      <c r="EL887" s="4" t="s">
        <v>456</v>
      </c>
      <c r="EM887" s="4" t="s">
        <v>457</v>
      </c>
      <c r="EN887" s="4"/>
      <c r="EO887" s="4" t="s">
        <v>3</v>
      </c>
      <c r="EP887" s="4"/>
      <c r="EQ887" s="4">
        <v>16</v>
      </c>
      <c r="ER887" s="4">
        <v>0</v>
      </c>
      <c r="ES887" s="4">
        <v>317.35000000000002</v>
      </c>
      <c r="ET887" s="4">
        <v>0</v>
      </c>
      <c r="EU887" s="4">
        <v>0</v>
      </c>
      <c r="EV887" s="4">
        <v>0</v>
      </c>
      <c r="EW887" s="4">
        <v>0</v>
      </c>
      <c r="EX887" s="4">
        <v>0</v>
      </c>
      <c r="EY887" s="4">
        <v>0</v>
      </c>
      <c r="EZ887" s="4">
        <v>5</v>
      </c>
      <c r="FA887" s="4"/>
      <c r="FB887" s="4"/>
      <c r="FC887" s="4">
        <v>1</v>
      </c>
      <c r="FD887" s="4">
        <v>18</v>
      </c>
      <c r="FE887" s="4"/>
      <c r="FF887" s="4">
        <v>3735</v>
      </c>
      <c r="FG887" s="4"/>
      <c r="FH887" s="4"/>
      <c r="FI887" s="4"/>
      <c r="FJ887" s="4"/>
      <c r="FK887" s="4"/>
      <c r="FL887" s="4"/>
      <c r="FM887" s="4"/>
      <c r="FN887" s="4"/>
      <c r="FO887" s="4"/>
      <c r="FP887" s="4"/>
      <c r="FQ887" s="4">
        <v>0</v>
      </c>
      <c r="FR887" s="4">
        <v>0</v>
      </c>
      <c r="FS887" s="4">
        <v>0</v>
      </c>
      <c r="FT887" s="4"/>
      <c r="FU887" s="4"/>
      <c r="FV887" s="4"/>
      <c r="FW887" s="4"/>
      <c r="FX887" s="4">
        <v>0</v>
      </c>
      <c r="FY887" s="4">
        <v>0</v>
      </c>
      <c r="FZ887" s="4"/>
      <c r="GA887" s="4" t="s">
        <v>1121</v>
      </c>
      <c r="GB887" s="4"/>
      <c r="GC887" s="4"/>
      <c r="GD887" s="4">
        <v>1</v>
      </c>
      <c r="GE887" s="4"/>
      <c r="GF887" s="4">
        <v>1763411281</v>
      </c>
      <c r="GG887" s="4">
        <v>2</v>
      </c>
      <c r="GH887" s="4">
        <v>3</v>
      </c>
      <c r="GI887" s="4">
        <v>5</v>
      </c>
      <c r="GJ887" s="4">
        <v>0</v>
      </c>
      <c r="GK887" s="4">
        <v>0</v>
      </c>
      <c r="GL887" s="4">
        <f t="shared" si="1107"/>
        <v>0</v>
      </c>
      <c r="GM887" s="4">
        <f t="shared" si="1108"/>
        <v>3122.72</v>
      </c>
      <c r="GN887" s="4">
        <f t="shared" si="1109"/>
        <v>0</v>
      </c>
      <c r="GO887" s="4">
        <f t="shared" si="1110"/>
        <v>3122.72</v>
      </c>
      <c r="GP887" s="4">
        <f t="shared" si="1111"/>
        <v>0</v>
      </c>
      <c r="GQ887" s="4"/>
      <c r="GR887" s="4">
        <v>1</v>
      </c>
      <c r="GS887" s="4">
        <v>1</v>
      </c>
      <c r="GT887" s="4">
        <v>0</v>
      </c>
      <c r="GU887" s="4" t="s">
        <v>3</v>
      </c>
      <c r="GV887" s="4">
        <f t="shared" si="1112"/>
        <v>0</v>
      </c>
      <c r="GW887" s="4">
        <v>1</v>
      </c>
      <c r="GX887" s="4">
        <f t="shared" si="1113"/>
        <v>0</v>
      </c>
      <c r="GY887" s="4"/>
      <c r="GZ887" s="4"/>
      <c r="HA887" s="4">
        <v>0</v>
      </c>
      <c r="HB887" s="4">
        <v>0</v>
      </c>
      <c r="HC887" s="4">
        <f t="shared" si="1114"/>
        <v>0</v>
      </c>
      <c r="HD887" s="4"/>
      <c r="HE887" s="4" t="s">
        <v>459</v>
      </c>
      <c r="HF887" s="4" t="s">
        <v>37</v>
      </c>
      <c r="HG887" s="4"/>
      <c r="HH887" s="4"/>
      <c r="HI887" s="4"/>
      <c r="HJ887" s="4"/>
      <c r="HK887" s="4"/>
      <c r="HL887" s="4"/>
      <c r="HM887" s="4" t="s">
        <v>3</v>
      </c>
      <c r="HN887" s="4" t="s">
        <v>3</v>
      </c>
      <c r="HO887" s="4" t="s">
        <v>3</v>
      </c>
      <c r="HP887" s="4" t="s">
        <v>3</v>
      </c>
      <c r="HQ887" s="4" t="s">
        <v>3</v>
      </c>
      <c r="HR887" s="4"/>
      <c r="HS887" s="4">
        <v>0</v>
      </c>
      <c r="HT887" s="4"/>
      <c r="HU887" s="4"/>
      <c r="HV887" s="4"/>
      <c r="HW887" s="4"/>
      <c r="HX887" s="4"/>
      <c r="HY887" s="4"/>
      <c r="HZ887" s="4"/>
      <c r="IA887" s="4"/>
      <c r="IB887" s="4"/>
      <c r="IC887" s="4"/>
      <c r="ID887" s="4"/>
      <c r="IE887" s="4"/>
      <c r="IF887" s="4"/>
      <c r="IG887" s="4"/>
      <c r="IH887" s="4"/>
      <c r="II887" s="4"/>
      <c r="IJ887" s="4"/>
      <c r="IK887" s="4">
        <v>0</v>
      </c>
      <c r="IL887" s="4"/>
      <c r="IM887" s="4"/>
      <c r="IN887" s="4"/>
      <c r="IO887" s="4"/>
      <c r="IP887" s="4"/>
      <c r="IQ887" s="4"/>
      <c r="IR887" s="4"/>
      <c r="IS887" s="4"/>
      <c r="IT887" s="4"/>
      <c r="IU887" s="4"/>
    </row>
    <row r="888" spans="1:255" x14ac:dyDescent="0.25">
      <c r="A888" s="3">
        <v>17</v>
      </c>
      <c r="B888" s="3">
        <v>1</v>
      </c>
      <c r="C888" s="3"/>
      <c r="D888" s="3"/>
      <c r="E888" s="3" t="s">
        <v>1122</v>
      </c>
      <c r="F888" s="3" t="s">
        <v>1123</v>
      </c>
      <c r="G888" s="3" t="s">
        <v>1124</v>
      </c>
      <c r="H888" s="3" t="s">
        <v>1081</v>
      </c>
      <c r="I888" s="3">
        <v>3</v>
      </c>
      <c r="J888" s="3">
        <v>0</v>
      </c>
      <c r="K888" s="3">
        <v>3</v>
      </c>
      <c r="L888" s="3"/>
      <c r="M888" s="3"/>
      <c r="N888" s="3"/>
      <c r="O888" s="3">
        <f t="shared" si="1090"/>
        <v>988.5</v>
      </c>
      <c r="P888" s="3">
        <f t="shared" si="1091"/>
        <v>988.5</v>
      </c>
      <c r="Q888" s="3">
        <f t="shared" si="1074"/>
        <v>0</v>
      </c>
      <c r="R888" s="3">
        <f t="shared" si="1075"/>
        <v>0</v>
      </c>
      <c r="S888" s="3">
        <f t="shared" si="1092"/>
        <v>0</v>
      </c>
      <c r="T888" s="3">
        <f t="shared" si="1093"/>
        <v>0</v>
      </c>
      <c r="U888" s="3">
        <f t="shared" si="1094"/>
        <v>0</v>
      </c>
      <c r="V888" s="3">
        <f t="shared" si="1095"/>
        <v>0</v>
      </c>
      <c r="W888" s="3">
        <f t="shared" si="1096"/>
        <v>0</v>
      </c>
      <c r="X888" s="3">
        <f t="shared" si="1076"/>
        <v>0</v>
      </c>
      <c r="Y888" s="3">
        <f t="shared" si="1077"/>
        <v>0</v>
      </c>
      <c r="Z888" s="3"/>
      <c r="AA888" s="3">
        <v>54971259</v>
      </c>
      <c r="AB888" s="3">
        <f t="shared" si="1097"/>
        <v>329.5</v>
      </c>
      <c r="AC888" s="3">
        <f t="shared" si="1078"/>
        <v>329.5</v>
      </c>
      <c r="AD888" s="3">
        <f t="shared" si="1079"/>
        <v>0</v>
      </c>
      <c r="AE888" s="3">
        <f t="shared" si="1080"/>
        <v>0</v>
      </c>
      <c r="AF888" s="3">
        <f t="shared" si="1081"/>
        <v>0</v>
      </c>
      <c r="AG888" s="3">
        <f t="shared" si="1098"/>
        <v>0</v>
      </c>
      <c r="AH888" s="3">
        <f t="shared" si="1082"/>
        <v>0</v>
      </c>
      <c r="AI888" s="3">
        <f t="shared" si="1083"/>
        <v>0</v>
      </c>
      <c r="AJ888" s="3">
        <f t="shared" si="1099"/>
        <v>0</v>
      </c>
      <c r="AK888" s="3">
        <v>329.5</v>
      </c>
      <c r="AL888" s="3">
        <v>329.5</v>
      </c>
      <c r="AM888" s="3">
        <v>0</v>
      </c>
      <c r="AN888" s="3">
        <v>0</v>
      </c>
      <c r="AO888" s="3">
        <v>0</v>
      </c>
      <c r="AP888" s="3">
        <v>0</v>
      </c>
      <c r="AQ888" s="3">
        <v>0</v>
      </c>
      <c r="AR888" s="3">
        <v>0</v>
      </c>
      <c r="AS888" s="3">
        <v>0</v>
      </c>
      <c r="AT888" s="3">
        <v>0</v>
      </c>
      <c r="AU888" s="3">
        <v>0</v>
      </c>
      <c r="AV888" s="3">
        <v>1</v>
      </c>
      <c r="AW888" s="3">
        <v>1</v>
      </c>
      <c r="AX888" s="3"/>
      <c r="AY888" s="3"/>
      <c r="AZ888" s="3">
        <v>1</v>
      </c>
      <c r="BA888" s="3">
        <v>1</v>
      </c>
      <c r="BB888" s="3">
        <v>1</v>
      </c>
      <c r="BC888" s="3">
        <v>1</v>
      </c>
      <c r="BD888" s="3" t="s">
        <v>3</v>
      </c>
      <c r="BE888" s="3" t="s">
        <v>3</v>
      </c>
      <c r="BF888" s="3" t="s">
        <v>3</v>
      </c>
      <c r="BG888" s="3" t="s">
        <v>3</v>
      </c>
      <c r="BH888" s="3">
        <v>3</v>
      </c>
      <c r="BI888" s="3">
        <v>2</v>
      </c>
      <c r="BJ888" s="3" t="s">
        <v>1123</v>
      </c>
      <c r="BK888" s="3"/>
      <c r="BL888" s="3"/>
      <c r="BM888" s="3">
        <v>400005</v>
      </c>
      <c r="BN888" s="3">
        <v>0</v>
      </c>
      <c r="BO888" s="3" t="s">
        <v>3</v>
      </c>
      <c r="BP888" s="3">
        <v>0</v>
      </c>
      <c r="BQ888" s="3">
        <v>213</v>
      </c>
      <c r="BR888" s="3">
        <v>0</v>
      </c>
      <c r="BS888" s="3">
        <v>1</v>
      </c>
      <c r="BT888" s="3">
        <v>1</v>
      </c>
      <c r="BU888" s="3">
        <v>1</v>
      </c>
      <c r="BV888" s="3">
        <v>1</v>
      </c>
      <c r="BW888" s="3">
        <v>1</v>
      </c>
      <c r="BX888" s="3">
        <v>1</v>
      </c>
      <c r="BY888" s="3" t="s">
        <v>3</v>
      </c>
      <c r="BZ888" s="3">
        <v>0</v>
      </c>
      <c r="CA888" s="3">
        <v>0</v>
      </c>
      <c r="CB888" s="3" t="s">
        <v>3</v>
      </c>
      <c r="CC888" s="3"/>
      <c r="CD888" s="3"/>
      <c r="CE888" s="3">
        <v>1566</v>
      </c>
      <c r="CF888" s="3">
        <v>0</v>
      </c>
      <c r="CG888" s="3">
        <v>0</v>
      </c>
      <c r="CH888" s="3"/>
      <c r="CI888" s="3"/>
      <c r="CJ888" s="3"/>
      <c r="CK888" s="3"/>
      <c r="CL888" s="3"/>
      <c r="CM888" s="3">
        <v>0</v>
      </c>
      <c r="CN888" s="3" t="s">
        <v>3</v>
      </c>
      <c r="CO888" s="3">
        <v>0</v>
      </c>
      <c r="CP888" s="3">
        <f t="shared" si="1100"/>
        <v>988.5</v>
      </c>
      <c r="CQ888" s="3">
        <f t="shared" si="1101"/>
        <v>329.5</v>
      </c>
      <c r="CR888" s="3">
        <f t="shared" si="1084"/>
        <v>0</v>
      </c>
      <c r="CS888" s="3">
        <f t="shared" si="1085"/>
        <v>0</v>
      </c>
      <c r="CT888" s="3">
        <f t="shared" si="1102"/>
        <v>0</v>
      </c>
      <c r="CU888" s="3">
        <f t="shared" si="1103"/>
        <v>0</v>
      </c>
      <c r="CV888" s="3">
        <f t="shared" si="1104"/>
        <v>0</v>
      </c>
      <c r="CW888" s="3">
        <f t="shared" si="1105"/>
        <v>0</v>
      </c>
      <c r="CX888" s="3">
        <f t="shared" si="1106"/>
        <v>0</v>
      </c>
      <c r="CY888" s="3">
        <f t="shared" si="1086"/>
        <v>0</v>
      </c>
      <c r="CZ888" s="3">
        <f t="shared" si="1087"/>
        <v>0</v>
      </c>
      <c r="DA888" s="3"/>
      <c r="DB888" s="3"/>
      <c r="DC888" s="3" t="s">
        <v>3</v>
      </c>
      <c r="DD888" s="3" t="s">
        <v>3</v>
      </c>
      <c r="DE888" s="3" t="s">
        <v>3</v>
      </c>
      <c r="DF888" s="3" t="s">
        <v>3</v>
      </c>
      <c r="DG888" s="3" t="s">
        <v>3</v>
      </c>
      <c r="DH888" s="3" t="s">
        <v>3</v>
      </c>
      <c r="DI888" s="3" t="s">
        <v>3</v>
      </c>
      <c r="DJ888" s="3" t="s">
        <v>3</v>
      </c>
      <c r="DK888" s="3" t="s">
        <v>3</v>
      </c>
      <c r="DL888" s="3" t="s">
        <v>3</v>
      </c>
      <c r="DM888" s="3" t="s">
        <v>3</v>
      </c>
      <c r="DN888" s="3">
        <v>0</v>
      </c>
      <c r="DO888" s="3">
        <v>0</v>
      </c>
      <c r="DP888" s="3">
        <v>1</v>
      </c>
      <c r="DQ888" s="3">
        <v>1</v>
      </c>
      <c r="DR888" s="3"/>
      <c r="DS888" s="3"/>
      <c r="DT888" s="3"/>
      <c r="DU888" s="3">
        <v>1013</v>
      </c>
      <c r="DV888" s="3" t="s">
        <v>1081</v>
      </c>
      <c r="DW888" s="3" t="s">
        <v>1081</v>
      </c>
      <c r="DX888" s="3">
        <v>1</v>
      </c>
      <c r="DY888" s="3"/>
      <c r="DZ888" s="3" t="s">
        <v>3</v>
      </c>
      <c r="EA888" s="3" t="s">
        <v>3</v>
      </c>
      <c r="EB888" s="3" t="s">
        <v>3</v>
      </c>
      <c r="EC888" s="3" t="s">
        <v>3</v>
      </c>
      <c r="ED888" s="3"/>
      <c r="EE888" s="3">
        <v>57042888</v>
      </c>
      <c r="EF888" s="3">
        <v>213</v>
      </c>
      <c r="EG888" s="3" t="s">
        <v>456</v>
      </c>
      <c r="EH888" s="3">
        <v>0</v>
      </c>
      <c r="EI888" s="3" t="s">
        <v>3</v>
      </c>
      <c r="EJ888" s="3">
        <v>1</v>
      </c>
      <c r="EK888" s="3">
        <v>400005</v>
      </c>
      <c r="EL888" s="3" t="s">
        <v>456</v>
      </c>
      <c r="EM888" s="3" t="s">
        <v>457</v>
      </c>
      <c r="EN888" s="3"/>
      <c r="EO888" s="3" t="s">
        <v>3</v>
      </c>
      <c r="EP888" s="3"/>
      <c r="EQ888" s="3">
        <v>16</v>
      </c>
      <c r="ER888" s="3">
        <v>0</v>
      </c>
      <c r="ES888" s="3">
        <v>329.5</v>
      </c>
      <c r="ET888" s="3">
        <v>0</v>
      </c>
      <c r="EU888" s="3">
        <v>0</v>
      </c>
      <c r="EV888" s="3">
        <v>0</v>
      </c>
      <c r="EW888" s="3">
        <v>0</v>
      </c>
      <c r="EX888" s="3">
        <v>0</v>
      </c>
      <c r="EY888" s="3">
        <v>0</v>
      </c>
      <c r="EZ888" s="3"/>
      <c r="FA888" s="3"/>
      <c r="FB888" s="3"/>
      <c r="FC888" s="3"/>
      <c r="FD888" s="3"/>
      <c r="FE888" s="3"/>
      <c r="FF888" s="3"/>
      <c r="FG888" s="3"/>
      <c r="FH888" s="3"/>
      <c r="FI888" s="3"/>
      <c r="FJ888" s="3"/>
      <c r="FK888" s="3"/>
      <c r="FL888" s="3"/>
      <c r="FM888" s="3"/>
      <c r="FN888" s="3"/>
      <c r="FO888" s="3"/>
      <c r="FP888" s="3"/>
      <c r="FQ888" s="3">
        <v>0</v>
      </c>
      <c r="FR888" s="3">
        <v>0</v>
      </c>
      <c r="FS888" s="3">
        <v>0</v>
      </c>
      <c r="FT888" s="3"/>
      <c r="FU888" s="3"/>
      <c r="FV888" s="3"/>
      <c r="FW888" s="3"/>
      <c r="FX888" s="3">
        <v>0</v>
      </c>
      <c r="FY888" s="3">
        <v>0</v>
      </c>
      <c r="FZ888" s="3"/>
      <c r="GA888" s="3" t="s">
        <v>1125</v>
      </c>
      <c r="GB888" s="3"/>
      <c r="GC888" s="3"/>
      <c r="GD888" s="3">
        <v>1</v>
      </c>
      <c r="GE888" s="3"/>
      <c r="GF888" s="3">
        <v>-779396488</v>
      </c>
      <c r="GG888" s="3">
        <v>2</v>
      </c>
      <c r="GH888" s="3">
        <v>4</v>
      </c>
      <c r="GI888" s="3">
        <v>-2</v>
      </c>
      <c r="GJ888" s="3">
        <v>0</v>
      </c>
      <c r="GK888" s="3">
        <v>0</v>
      </c>
      <c r="GL888" s="3">
        <f t="shared" si="1107"/>
        <v>0</v>
      </c>
      <c r="GM888" s="3">
        <f t="shared" si="1108"/>
        <v>988.5</v>
      </c>
      <c r="GN888" s="3">
        <f t="shared" si="1109"/>
        <v>0</v>
      </c>
      <c r="GO888" s="3">
        <f t="shared" si="1110"/>
        <v>988.5</v>
      </c>
      <c r="GP888" s="3">
        <f t="shared" si="1111"/>
        <v>0</v>
      </c>
      <c r="GQ888" s="3"/>
      <c r="GR888" s="3">
        <v>1</v>
      </c>
      <c r="GS888" s="3">
        <v>2</v>
      </c>
      <c r="GT888" s="3">
        <v>0</v>
      </c>
      <c r="GU888" s="3" t="s">
        <v>3</v>
      </c>
      <c r="GV888" s="3">
        <f t="shared" si="1112"/>
        <v>0</v>
      </c>
      <c r="GW888" s="3">
        <v>1</v>
      </c>
      <c r="GX888" s="3">
        <f t="shared" si="1113"/>
        <v>0</v>
      </c>
      <c r="GY888" s="3"/>
      <c r="GZ888" s="3"/>
      <c r="HA888" s="3">
        <v>0</v>
      </c>
      <c r="HB888" s="3">
        <v>0</v>
      </c>
      <c r="HC888" s="3">
        <f t="shared" si="1114"/>
        <v>0</v>
      </c>
      <c r="HD888" s="3"/>
      <c r="HE888" s="3" t="s">
        <v>459</v>
      </c>
      <c r="HF888" s="3" t="s">
        <v>37</v>
      </c>
      <c r="HG888" s="3"/>
      <c r="HH888" s="3"/>
      <c r="HI888" s="3"/>
      <c r="HJ888" s="3"/>
      <c r="HK888" s="3"/>
      <c r="HL888" s="3"/>
      <c r="HM888" s="3" t="s">
        <v>3</v>
      </c>
      <c r="HN888" s="3" t="s">
        <v>3</v>
      </c>
      <c r="HO888" s="3" t="s">
        <v>3</v>
      </c>
      <c r="HP888" s="3" t="s">
        <v>3</v>
      </c>
      <c r="HQ888" s="3" t="s">
        <v>3</v>
      </c>
      <c r="HR888" s="3"/>
      <c r="HS888" s="3">
        <v>0</v>
      </c>
      <c r="HT888" s="3"/>
      <c r="HU888" s="3"/>
      <c r="HV888" s="3"/>
      <c r="HW888" s="3"/>
      <c r="HX888" s="3"/>
      <c r="HY888" s="3"/>
      <c r="HZ888" s="3"/>
      <c r="IA888" s="3"/>
      <c r="IB888" s="3"/>
      <c r="IC888" s="3"/>
      <c r="ID888" s="3"/>
      <c r="IE888" s="3"/>
      <c r="IF888" s="3"/>
      <c r="IG888" s="3"/>
      <c r="IH888" s="3"/>
      <c r="II888" s="3"/>
      <c r="IJ888" s="3"/>
      <c r="IK888" s="3">
        <v>0</v>
      </c>
      <c r="IL888" s="3"/>
      <c r="IM888" s="3"/>
      <c r="IN888" s="3"/>
      <c r="IO888" s="3"/>
      <c r="IP888" s="3"/>
      <c r="IQ888" s="3"/>
      <c r="IR888" s="3"/>
      <c r="IS888" s="3"/>
      <c r="IT888" s="3"/>
      <c r="IU888" s="3"/>
    </row>
    <row r="889" spans="1:255" x14ac:dyDescent="0.25">
      <c r="A889" s="4">
        <v>17</v>
      </c>
      <c r="B889" s="4">
        <v>1</v>
      </c>
      <c r="C889" s="4"/>
      <c r="D889" s="4"/>
      <c r="E889" s="4" t="s">
        <v>1122</v>
      </c>
      <c r="F889" s="4" t="s">
        <v>1123</v>
      </c>
      <c r="G889" s="4" t="s">
        <v>1124</v>
      </c>
      <c r="H889" s="4" t="s">
        <v>1081</v>
      </c>
      <c r="I889" s="4">
        <v>3</v>
      </c>
      <c r="J889" s="4">
        <v>0</v>
      </c>
      <c r="K889" s="4">
        <v>3</v>
      </c>
      <c r="L889" s="4"/>
      <c r="M889" s="4"/>
      <c r="N889" s="4"/>
      <c r="O889" s="4">
        <f t="shared" si="1090"/>
        <v>9726.84</v>
      </c>
      <c r="P889" s="4">
        <f t="shared" si="1091"/>
        <v>9726.84</v>
      </c>
      <c r="Q889" s="4">
        <f t="shared" si="1074"/>
        <v>0</v>
      </c>
      <c r="R889" s="4">
        <f t="shared" si="1075"/>
        <v>0</v>
      </c>
      <c r="S889" s="4">
        <f t="shared" si="1092"/>
        <v>0</v>
      </c>
      <c r="T889" s="4">
        <f t="shared" si="1093"/>
        <v>0</v>
      </c>
      <c r="U889" s="4">
        <f t="shared" si="1094"/>
        <v>0</v>
      </c>
      <c r="V889" s="4">
        <f t="shared" si="1095"/>
        <v>0</v>
      </c>
      <c r="W889" s="4">
        <f t="shared" si="1096"/>
        <v>0</v>
      </c>
      <c r="X889" s="4">
        <f t="shared" si="1076"/>
        <v>0</v>
      </c>
      <c r="Y889" s="4">
        <f t="shared" si="1077"/>
        <v>0</v>
      </c>
      <c r="Z889" s="4"/>
      <c r="AA889" s="4">
        <v>55890823</v>
      </c>
      <c r="AB889" s="4">
        <f t="shared" si="1097"/>
        <v>329.5</v>
      </c>
      <c r="AC889" s="4">
        <f t="shared" si="1078"/>
        <v>329.5</v>
      </c>
      <c r="AD889" s="4">
        <f t="shared" si="1079"/>
        <v>0</v>
      </c>
      <c r="AE889" s="4">
        <f t="shared" si="1080"/>
        <v>0</v>
      </c>
      <c r="AF889" s="4">
        <f t="shared" si="1081"/>
        <v>0</v>
      </c>
      <c r="AG889" s="4">
        <f t="shared" si="1098"/>
        <v>0</v>
      </c>
      <c r="AH889" s="4">
        <f t="shared" si="1082"/>
        <v>0</v>
      </c>
      <c r="AI889" s="4">
        <f t="shared" si="1083"/>
        <v>0</v>
      </c>
      <c r="AJ889" s="4">
        <f t="shared" si="1099"/>
        <v>0</v>
      </c>
      <c r="AK889" s="4">
        <v>329.5</v>
      </c>
      <c r="AL889" s="4">
        <v>329.5</v>
      </c>
      <c r="AM889" s="4">
        <v>0</v>
      </c>
      <c r="AN889" s="4">
        <v>0</v>
      </c>
      <c r="AO889" s="4">
        <v>0</v>
      </c>
      <c r="AP889" s="4">
        <v>0</v>
      </c>
      <c r="AQ889" s="4">
        <v>0</v>
      </c>
      <c r="AR889" s="4">
        <v>0</v>
      </c>
      <c r="AS889" s="4">
        <v>0</v>
      </c>
      <c r="AT889" s="4">
        <v>0</v>
      </c>
      <c r="AU889" s="4">
        <v>0</v>
      </c>
      <c r="AV889" s="4">
        <v>1</v>
      </c>
      <c r="AW889" s="4">
        <v>1</v>
      </c>
      <c r="AX889" s="4"/>
      <c r="AY889" s="4"/>
      <c r="AZ889" s="4">
        <v>1</v>
      </c>
      <c r="BA889" s="4">
        <v>1</v>
      </c>
      <c r="BB889" s="4">
        <v>1</v>
      </c>
      <c r="BC889" s="4">
        <v>9.84</v>
      </c>
      <c r="BD889" s="4" t="s">
        <v>3</v>
      </c>
      <c r="BE889" s="4" t="s">
        <v>3</v>
      </c>
      <c r="BF889" s="4" t="s">
        <v>3</v>
      </c>
      <c r="BG889" s="4" t="s">
        <v>3</v>
      </c>
      <c r="BH889" s="4">
        <v>3</v>
      </c>
      <c r="BI889" s="4">
        <v>2</v>
      </c>
      <c r="BJ889" s="4" t="s">
        <v>1123</v>
      </c>
      <c r="BK889" s="4"/>
      <c r="BL889" s="4"/>
      <c r="BM889" s="4">
        <v>400005</v>
      </c>
      <c r="BN889" s="4">
        <v>0</v>
      </c>
      <c r="BO889" s="4" t="s">
        <v>3</v>
      </c>
      <c r="BP889" s="4">
        <v>0</v>
      </c>
      <c r="BQ889" s="4">
        <v>213</v>
      </c>
      <c r="BR889" s="4">
        <v>0</v>
      </c>
      <c r="BS889" s="4">
        <v>1</v>
      </c>
      <c r="BT889" s="4">
        <v>1</v>
      </c>
      <c r="BU889" s="4">
        <v>1</v>
      </c>
      <c r="BV889" s="4">
        <v>1</v>
      </c>
      <c r="BW889" s="4">
        <v>1</v>
      </c>
      <c r="BX889" s="4">
        <v>1</v>
      </c>
      <c r="BY889" s="4" t="s">
        <v>3</v>
      </c>
      <c r="BZ889" s="4">
        <v>0</v>
      </c>
      <c r="CA889" s="4">
        <v>0</v>
      </c>
      <c r="CB889" s="4" t="s">
        <v>3</v>
      </c>
      <c r="CC889" s="4"/>
      <c r="CD889" s="4"/>
      <c r="CE889" s="4">
        <v>1566</v>
      </c>
      <c r="CF889" s="4">
        <v>0</v>
      </c>
      <c r="CG889" s="4">
        <v>0</v>
      </c>
      <c r="CH889" s="4"/>
      <c r="CI889" s="4"/>
      <c r="CJ889" s="4"/>
      <c r="CK889" s="4"/>
      <c r="CL889" s="4"/>
      <c r="CM889" s="4">
        <v>0</v>
      </c>
      <c r="CN889" s="4" t="s">
        <v>3</v>
      </c>
      <c r="CO889" s="4">
        <v>0</v>
      </c>
      <c r="CP889" s="4">
        <f t="shared" si="1100"/>
        <v>9726.84</v>
      </c>
      <c r="CQ889" s="4">
        <f t="shared" si="1101"/>
        <v>3242.28</v>
      </c>
      <c r="CR889" s="4">
        <f t="shared" si="1084"/>
        <v>0</v>
      </c>
      <c r="CS889" s="4">
        <f t="shared" si="1085"/>
        <v>0</v>
      </c>
      <c r="CT889" s="4">
        <f t="shared" si="1102"/>
        <v>0</v>
      </c>
      <c r="CU889" s="4">
        <f t="shared" si="1103"/>
        <v>0</v>
      </c>
      <c r="CV889" s="4">
        <f t="shared" si="1104"/>
        <v>0</v>
      </c>
      <c r="CW889" s="4">
        <f t="shared" si="1105"/>
        <v>0</v>
      </c>
      <c r="CX889" s="4">
        <f t="shared" si="1106"/>
        <v>0</v>
      </c>
      <c r="CY889" s="4">
        <f t="shared" si="1086"/>
        <v>0</v>
      </c>
      <c r="CZ889" s="4">
        <f t="shared" si="1087"/>
        <v>0</v>
      </c>
      <c r="DA889" s="4"/>
      <c r="DB889" s="4"/>
      <c r="DC889" s="4" t="s">
        <v>3</v>
      </c>
      <c r="DD889" s="4" t="s">
        <v>3</v>
      </c>
      <c r="DE889" s="4" t="s">
        <v>3</v>
      </c>
      <c r="DF889" s="4" t="s">
        <v>3</v>
      </c>
      <c r="DG889" s="4" t="s">
        <v>3</v>
      </c>
      <c r="DH889" s="4" t="s">
        <v>3</v>
      </c>
      <c r="DI889" s="4" t="s">
        <v>3</v>
      </c>
      <c r="DJ889" s="4" t="s">
        <v>3</v>
      </c>
      <c r="DK889" s="4" t="s">
        <v>3</v>
      </c>
      <c r="DL889" s="4" t="s">
        <v>3</v>
      </c>
      <c r="DM889" s="4" t="s">
        <v>3</v>
      </c>
      <c r="DN889" s="4">
        <v>0</v>
      </c>
      <c r="DO889" s="4">
        <v>0</v>
      </c>
      <c r="DP889" s="4">
        <v>1</v>
      </c>
      <c r="DQ889" s="4">
        <v>1</v>
      </c>
      <c r="DR889" s="4"/>
      <c r="DS889" s="4"/>
      <c r="DT889" s="4"/>
      <c r="DU889" s="4">
        <v>1013</v>
      </c>
      <c r="DV889" s="4" t="s">
        <v>1081</v>
      </c>
      <c r="DW889" s="4" t="s">
        <v>1081</v>
      </c>
      <c r="DX889" s="4">
        <v>1</v>
      </c>
      <c r="DY889" s="4"/>
      <c r="DZ889" s="4" t="s">
        <v>3</v>
      </c>
      <c r="EA889" s="4" t="s">
        <v>3</v>
      </c>
      <c r="EB889" s="4" t="s">
        <v>3</v>
      </c>
      <c r="EC889" s="4" t="s">
        <v>3</v>
      </c>
      <c r="ED889" s="4"/>
      <c r="EE889" s="4">
        <v>57042888</v>
      </c>
      <c r="EF889" s="4">
        <v>213</v>
      </c>
      <c r="EG889" s="4" t="s">
        <v>456</v>
      </c>
      <c r="EH889" s="4">
        <v>0</v>
      </c>
      <c r="EI889" s="4" t="s">
        <v>3</v>
      </c>
      <c r="EJ889" s="4">
        <v>1</v>
      </c>
      <c r="EK889" s="4">
        <v>400005</v>
      </c>
      <c r="EL889" s="4" t="s">
        <v>456</v>
      </c>
      <c r="EM889" s="4" t="s">
        <v>457</v>
      </c>
      <c r="EN889" s="4"/>
      <c r="EO889" s="4" t="s">
        <v>3</v>
      </c>
      <c r="EP889" s="4"/>
      <c r="EQ889" s="4">
        <v>16</v>
      </c>
      <c r="ER889" s="4">
        <v>0</v>
      </c>
      <c r="ES889" s="4">
        <v>329.5</v>
      </c>
      <c r="ET889" s="4">
        <v>0</v>
      </c>
      <c r="EU889" s="4">
        <v>0</v>
      </c>
      <c r="EV889" s="4">
        <v>0</v>
      </c>
      <c r="EW889" s="4">
        <v>0</v>
      </c>
      <c r="EX889" s="4">
        <v>0</v>
      </c>
      <c r="EY889" s="4">
        <v>0</v>
      </c>
      <c r="EZ889" s="4">
        <v>5</v>
      </c>
      <c r="FA889" s="4"/>
      <c r="FB889" s="4"/>
      <c r="FC889" s="4">
        <v>1</v>
      </c>
      <c r="FD889" s="4">
        <v>18</v>
      </c>
      <c r="FE889" s="4"/>
      <c r="FF889" s="4">
        <v>3878</v>
      </c>
      <c r="FG889" s="4"/>
      <c r="FH889" s="4"/>
      <c r="FI889" s="4"/>
      <c r="FJ889" s="4"/>
      <c r="FK889" s="4"/>
      <c r="FL889" s="4"/>
      <c r="FM889" s="4"/>
      <c r="FN889" s="4"/>
      <c r="FO889" s="4"/>
      <c r="FP889" s="4"/>
      <c r="FQ889" s="4">
        <v>0</v>
      </c>
      <c r="FR889" s="4">
        <v>0</v>
      </c>
      <c r="FS889" s="4">
        <v>0</v>
      </c>
      <c r="FT889" s="4"/>
      <c r="FU889" s="4"/>
      <c r="FV889" s="4"/>
      <c r="FW889" s="4"/>
      <c r="FX889" s="4">
        <v>0</v>
      </c>
      <c r="FY889" s="4">
        <v>0</v>
      </c>
      <c r="FZ889" s="4"/>
      <c r="GA889" s="4" t="s">
        <v>1125</v>
      </c>
      <c r="GB889" s="4"/>
      <c r="GC889" s="4"/>
      <c r="GD889" s="4">
        <v>1</v>
      </c>
      <c r="GE889" s="4"/>
      <c r="GF889" s="4">
        <v>-779396488</v>
      </c>
      <c r="GG889" s="4">
        <v>2</v>
      </c>
      <c r="GH889" s="4">
        <v>3</v>
      </c>
      <c r="GI889" s="4">
        <v>5</v>
      </c>
      <c r="GJ889" s="4">
        <v>0</v>
      </c>
      <c r="GK889" s="4">
        <v>0</v>
      </c>
      <c r="GL889" s="4">
        <f t="shared" si="1107"/>
        <v>0</v>
      </c>
      <c r="GM889" s="4">
        <f t="shared" si="1108"/>
        <v>9726.84</v>
      </c>
      <c r="GN889" s="4">
        <f t="shared" si="1109"/>
        <v>0</v>
      </c>
      <c r="GO889" s="4">
        <f t="shared" si="1110"/>
        <v>9726.84</v>
      </c>
      <c r="GP889" s="4">
        <f t="shared" si="1111"/>
        <v>0</v>
      </c>
      <c r="GQ889" s="4"/>
      <c r="GR889" s="4">
        <v>1</v>
      </c>
      <c r="GS889" s="4">
        <v>1</v>
      </c>
      <c r="GT889" s="4">
        <v>0</v>
      </c>
      <c r="GU889" s="4" t="s">
        <v>3</v>
      </c>
      <c r="GV889" s="4">
        <f t="shared" si="1112"/>
        <v>0</v>
      </c>
      <c r="GW889" s="4">
        <v>1</v>
      </c>
      <c r="GX889" s="4">
        <f t="shared" si="1113"/>
        <v>0</v>
      </c>
      <c r="GY889" s="4"/>
      <c r="GZ889" s="4"/>
      <c r="HA889" s="4">
        <v>0</v>
      </c>
      <c r="HB889" s="4">
        <v>0</v>
      </c>
      <c r="HC889" s="4">
        <f t="shared" si="1114"/>
        <v>0</v>
      </c>
      <c r="HD889" s="4"/>
      <c r="HE889" s="4" t="s">
        <v>459</v>
      </c>
      <c r="HF889" s="4" t="s">
        <v>37</v>
      </c>
      <c r="HG889" s="4"/>
      <c r="HH889" s="4"/>
      <c r="HI889" s="4"/>
      <c r="HJ889" s="4"/>
      <c r="HK889" s="4"/>
      <c r="HL889" s="4"/>
      <c r="HM889" s="4" t="s">
        <v>3</v>
      </c>
      <c r="HN889" s="4" t="s">
        <v>3</v>
      </c>
      <c r="HO889" s="4" t="s">
        <v>3</v>
      </c>
      <c r="HP889" s="4" t="s">
        <v>3</v>
      </c>
      <c r="HQ889" s="4" t="s">
        <v>3</v>
      </c>
      <c r="HR889" s="4"/>
      <c r="HS889" s="4">
        <v>0</v>
      </c>
      <c r="HT889" s="4"/>
      <c r="HU889" s="4"/>
      <c r="HV889" s="4"/>
      <c r="HW889" s="4"/>
      <c r="HX889" s="4"/>
      <c r="HY889" s="4"/>
      <c r="HZ889" s="4"/>
      <c r="IA889" s="4"/>
      <c r="IB889" s="4"/>
      <c r="IC889" s="4"/>
      <c r="ID889" s="4"/>
      <c r="IE889" s="4"/>
      <c r="IF889" s="4"/>
      <c r="IG889" s="4"/>
      <c r="IH889" s="4"/>
      <c r="II889" s="4"/>
      <c r="IJ889" s="4"/>
      <c r="IK889" s="4">
        <v>0</v>
      </c>
      <c r="IL889" s="4"/>
      <c r="IM889" s="4"/>
      <c r="IN889" s="4"/>
      <c r="IO889" s="4"/>
      <c r="IP889" s="4"/>
      <c r="IQ889" s="4"/>
      <c r="IR889" s="4"/>
      <c r="IS889" s="4"/>
      <c r="IT889" s="4"/>
      <c r="IU889" s="4"/>
    </row>
    <row r="890" spans="1:255" ht="409.5" x14ac:dyDescent="0.25">
      <c r="A890" s="3">
        <v>17</v>
      </c>
      <c r="B890" s="3">
        <v>1</v>
      </c>
      <c r="C890" s="3"/>
      <c r="D890" s="3"/>
      <c r="E890" s="3" t="s">
        <v>1126</v>
      </c>
      <c r="F890" s="3" t="s">
        <v>120</v>
      </c>
      <c r="G890" s="3" t="s">
        <v>1084</v>
      </c>
      <c r="H890" s="3" t="s">
        <v>117</v>
      </c>
      <c r="I890" s="3">
        <f>ROUND(69/100,9)</f>
        <v>0.69</v>
      </c>
      <c r="J890" s="3">
        <v>0</v>
      </c>
      <c r="K890" s="3">
        <f>ROUND(69/100,9)</f>
        <v>0.69</v>
      </c>
      <c r="L890" s="3"/>
      <c r="M890" s="3"/>
      <c r="N890" s="3"/>
      <c r="O890" s="3">
        <f t="shared" si="1090"/>
        <v>87.38</v>
      </c>
      <c r="P890" s="3">
        <f t="shared" si="1091"/>
        <v>11.36</v>
      </c>
      <c r="Q890" s="3">
        <f>(ROUND((ROUND((((ET890*1.2))*AV890*I890),2)*BB890),2)+ROUND((ROUND(((AE890-((EU890*1.2)))*AV890*I890),2)*BS890),2))</f>
        <v>4.9800000000000004</v>
      </c>
      <c r="R890" s="3">
        <f>(ROUND((ROUND((((EU890*1.2))*AV890*I890),2)*BS890),2)+ROUND((ROUND(((AE890-((EU890*1.2)))*AV890*I890),2)*BS890),2))</f>
        <v>0.91</v>
      </c>
      <c r="S890" s="3">
        <f t="shared" si="1092"/>
        <v>71.040000000000006</v>
      </c>
      <c r="T890" s="3">
        <f t="shared" si="1093"/>
        <v>0</v>
      </c>
      <c r="U890" s="3">
        <f t="shared" si="1094"/>
        <v>6.3024793199999971</v>
      </c>
      <c r="V890" s="3">
        <f t="shared" si="1095"/>
        <v>0</v>
      </c>
      <c r="W890" s="3">
        <f t="shared" si="1096"/>
        <v>0</v>
      </c>
      <c r="X890" s="3">
        <f>(ROUND((((S890+ROUND((ROUND((((EU890*1.2))*AV890*I890),2)*BS890),2))*AT890)/100),2)+ROUND(((ROUND((ROUND(((AE890-((EU890*1.2)))*AV890*I890),2)*BS890),2)*AT890)/100),2))</f>
        <v>69.790000000000006</v>
      </c>
      <c r="Y890" s="3">
        <f>(ROUND((((S890+ROUND((ROUND((((EU890*1.2))*AV890*I890),2)*BS890),2))*AU890)/100),2)+ROUND(((ROUND((ROUND(((AE890-((EU890*1.2)))*AV890*I890),2)*BS890),2)*AU890)/100),2))</f>
        <v>36.69</v>
      </c>
      <c r="Z890" s="3"/>
      <c r="AA890" s="3">
        <v>54971259</v>
      </c>
      <c r="AB890" s="3">
        <f t="shared" si="1097"/>
        <v>121.676</v>
      </c>
      <c r="AC890" s="3">
        <f>ROUND(((ES890*1)),6)</f>
        <v>16.46</v>
      </c>
      <c r="AD890" s="3">
        <f>ROUND(((((ET890*1.2))-((EU890*1.2)))+AE890),6)</f>
        <v>6.8879999999999999</v>
      </c>
      <c r="AE890" s="3">
        <f>ROUND(((EU890*1.2)),6)</f>
        <v>1.26</v>
      </c>
      <c r="AF890" s="3">
        <f>ROUND(((EV890*1.2)),6)</f>
        <v>98.328000000000003</v>
      </c>
      <c r="AG890" s="3">
        <f t="shared" si="1098"/>
        <v>0</v>
      </c>
      <c r="AH890" s="3">
        <f>((EW890*1.2))</f>
        <v>8.7239999999999984</v>
      </c>
      <c r="AI890" s="3">
        <f>((EX890*1.2))</f>
        <v>0</v>
      </c>
      <c r="AJ890" s="3">
        <f t="shared" si="1099"/>
        <v>0</v>
      </c>
      <c r="AK890" s="3">
        <v>104.14</v>
      </c>
      <c r="AL890" s="3">
        <v>16.46</v>
      </c>
      <c r="AM890" s="3">
        <v>5.74</v>
      </c>
      <c r="AN890" s="3">
        <v>1.05</v>
      </c>
      <c r="AO890" s="3">
        <v>81.94</v>
      </c>
      <c r="AP890" s="3">
        <v>0</v>
      </c>
      <c r="AQ890" s="3">
        <v>7.27</v>
      </c>
      <c r="AR890" s="3">
        <v>0</v>
      </c>
      <c r="AS890" s="3">
        <v>0</v>
      </c>
      <c r="AT890" s="3">
        <v>97</v>
      </c>
      <c r="AU890" s="3">
        <v>51</v>
      </c>
      <c r="AV890" s="3">
        <v>1.0469999999999999</v>
      </c>
      <c r="AW890" s="3">
        <v>1</v>
      </c>
      <c r="AX890" s="3"/>
      <c r="AY890" s="3"/>
      <c r="AZ890" s="3">
        <v>1</v>
      </c>
      <c r="BA890" s="3">
        <v>1</v>
      </c>
      <c r="BB890" s="3">
        <v>1</v>
      </c>
      <c r="BC890" s="3">
        <v>1</v>
      </c>
      <c r="BD890" s="3" t="s">
        <v>3</v>
      </c>
      <c r="BE890" s="3" t="s">
        <v>3</v>
      </c>
      <c r="BF890" s="3" t="s">
        <v>3</v>
      </c>
      <c r="BG890" s="3" t="s">
        <v>3</v>
      </c>
      <c r="BH890" s="3">
        <v>0</v>
      </c>
      <c r="BI890" s="3">
        <v>2</v>
      </c>
      <c r="BJ890" s="3" t="s">
        <v>122</v>
      </c>
      <c r="BK890" s="3"/>
      <c r="BL890" s="3"/>
      <c r="BM890" s="3">
        <v>67</v>
      </c>
      <c r="BN890" s="3">
        <v>0</v>
      </c>
      <c r="BO890" s="3" t="s">
        <v>120</v>
      </c>
      <c r="BP890" s="3">
        <v>1</v>
      </c>
      <c r="BQ890" s="3">
        <v>40</v>
      </c>
      <c r="BR890" s="3">
        <v>0</v>
      </c>
      <c r="BS890" s="3">
        <v>1</v>
      </c>
      <c r="BT890" s="3">
        <v>1</v>
      </c>
      <c r="BU890" s="3">
        <v>1</v>
      </c>
      <c r="BV890" s="3">
        <v>1</v>
      </c>
      <c r="BW890" s="3">
        <v>1</v>
      </c>
      <c r="BX890" s="3">
        <v>1</v>
      </c>
      <c r="BY890" s="3" t="s">
        <v>3</v>
      </c>
      <c r="BZ890" s="3">
        <v>97</v>
      </c>
      <c r="CA890" s="3">
        <v>51</v>
      </c>
      <c r="CB890" s="3" t="s">
        <v>3</v>
      </c>
      <c r="CC890" s="3"/>
      <c r="CD890" s="3"/>
      <c r="CE890" s="3">
        <v>1566</v>
      </c>
      <c r="CF890" s="3">
        <v>0</v>
      </c>
      <c r="CG890" s="3">
        <v>0</v>
      </c>
      <c r="CH890" s="3"/>
      <c r="CI890" s="3"/>
      <c r="CJ890" s="3"/>
      <c r="CK890" s="3"/>
      <c r="CL890" s="3"/>
      <c r="CM890" s="3">
        <v>0</v>
      </c>
      <c r="CN890" s="9" t="s">
        <v>2491</v>
      </c>
      <c r="CO890" s="3">
        <v>0</v>
      </c>
      <c r="CP890" s="3">
        <f t="shared" si="1100"/>
        <v>87.38000000000001</v>
      </c>
      <c r="CQ890" s="3">
        <f t="shared" si="1101"/>
        <v>16.46</v>
      </c>
      <c r="CR890" s="3">
        <f>(ROUND((ROUND((((ET890*1.2))*AV890*1),2)*BB890),2)+ROUND((ROUND(((AE890-((EU890*1.2)))*AV890*1),2)*BS890),2))</f>
        <v>7.21</v>
      </c>
      <c r="CS890" s="3">
        <f>(ROUND((ROUND((((EU890*1.2))*AV890*1),2)*BS890),2)+ROUND((ROUND(((AE890-((EU890*1.2)))*AV890*1),2)*BS890),2))</f>
        <v>1.32</v>
      </c>
      <c r="CT890" s="3">
        <f t="shared" si="1102"/>
        <v>102.95</v>
      </c>
      <c r="CU890" s="3">
        <f t="shared" si="1103"/>
        <v>0</v>
      </c>
      <c r="CV890" s="3">
        <f t="shared" si="1104"/>
        <v>9.1340279999999971</v>
      </c>
      <c r="CW890" s="3">
        <f t="shared" si="1105"/>
        <v>0</v>
      </c>
      <c r="CX890" s="3">
        <f t="shared" si="1106"/>
        <v>0</v>
      </c>
      <c r="CY890" s="3">
        <f>(ROUND((((S890+ROUND((ROUND((((EU890*1.2))*AV890*1),2)*BS890),2))*AT890)/100),2)+ROUND(((ROUND((ROUND(((AE890-((EU890*1.2)))*AV890*1),2)*BS890),2)*AT890)/100),2))</f>
        <v>70.19</v>
      </c>
      <c r="CZ890" s="3">
        <f>(ROUND((((S890+ROUND((ROUND((((EU890*1.2))*AV890*1),2)*BS890),2))*AU890)/100),2)+ROUND(((ROUND((ROUND(((AE890-((EU890*1.2)))*AV890*1),2)*BS890),2)*AU890)/100),2))</f>
        <v>36.9</v>
      </c>
      <c r="DA890" s="3"/>
      <c r="DB890" s="3">
        <v>195</v>
      </c>
      <c r="DC890" s="3" t="s">
        <v>3</v>
      </c>
      <c r="DD890" s="3" t="s">
        <v>22</v>
      </c>
      <c r="DE890" s="3" t="s">
        <v>42</v>
      </c>
      <c r="DF890" s="3" t="s">
        <v>42</v>
      </c>
      <c r="DG890" s="3" t="s">
        <v>42</v>
      </c>
      <c r="DH890" s="3" t="s">
        <v>3</v>
      </c>
      <c r="DI890" s="3" t="s">
        <v>42</v>
      </c>
      <c r="DJ890" s="3" t="s">
        <v>42</v>
      </c>
      <c r="DK890" s="3" t="s">
        <v>3</v>
      </c>
      <c r="DL890" s="3" t="s">
        <v>3</v>
      </c>
      <c r="DM890" s="3" t="s">
        <v>3</v>
      </c>
      <c r="DN890" s="3">
        <v>0</v>
      </c>
      <c r="DO890" s="3">
        <v>0</v>
      </c>
      <c r="DP890" s="3">
        <v>1</v>
      </c>
      <c r="DQ890" s="3">
        <v>1</v>
      </c>
      <c r="DR890" s="3"/>
      <c r="DS890" s="3"/>
      <c r="DT890" s="3"/>
      <c r="DU890" s="3">
        <v>1013</v>
      </c>
      <c r="DV890" s="3" t="s">
        <v>117</v>
      </c>
      <c r="DW890" s="3" t="s">
        <v>117</v>
      </c>
      <c r="DX890" s="3">
        <v>1</v>
      </c>
      <c r="DY890" s="3"/>
      <c r="DZ890" s="3" t="s">
        <v>3</v>
      </c>
      <c r="EA890" s="3" t="s">
        <v>3</v>
      </c>
      <c r="EB890" s="3" t="s">
        <v>3</v>
      </c>
      <c r="EC890" s="3" t="s">
        <v>3</v>
      </c>
      <c r="ED890" s="3"/>
      <c r="EE890" s="3">
        <v>57042957</v>
      </c>
      <c r="EF890" s="3">
        <v>40</v>
      </c>
      <c r="EG890" s="3" t="s">
        <v>33</v>
      </c>
      <c r="EH890" s="3">
        <v>0</v>
      </c>
      <c r="EI890" s="3" t="s">
        <v>3</v>
      </c>
      <c r="EJ890" s="3">
        <v>2</v>
      </c>
      <c r="EK890" s="3">
        <v>67</v>
      </c>
      <c r="EL890" s="3" t="s">
        <v>34</v>
      </c>
      <c r="EM890" s="3" t="s">
        <v>35</v>
      </c>
      <c r="EN890" s="3"/>
      <c r="EO890" s="3" t="s">
        <v>46</v>
      </c>
      <c r="EP890" s="3"/>
      <c r="EQ890" s="3">
        <v>0</v>
      </c>
      <c r="ER890" s="3">
        <v>104.14</v>
      </c>
      <c r="ES890" s="3">
        <v>16.46</v>
      </c>
      <c r="ET890" s="3">
        <v>5.74</v>
      </c>
      <c r="EU890" s="3">
        <v>1.05</v>
      </c>
      <c r="EV890" s="3">
        <v>81.94</v>
      </c>
      <c r="EW890" s="3">
        <v>7.27</v>
      </c>
      <c r="EX890" s="3">
        <v>0</v>
      </c>
      <c r="EY890" s="3">
        <v>0</v>
      </c>
      <c r="EZ890" s="3"/>
      <c r="FA890" s="3"/>
      <c r="FB890" s="3"/>
      <c r="FC890" s="3"/>
      <c r="FD890" s="3"/>
      <c r="FE890" s="3"/>
      <c r="FF890" s="3"/>
      <c r="FG890" s="3"/>
      <c r="FH890" s="3"/>
      <c r="FI890" s="3"/>
      <c r="FJ890" s="3"/>
      <c r="FK890" s="3"/>
      <c r="FL890" s="3"/>
      <c r="FM890" s="3"/>
      <c r="FN890" s="3"/>
      <c r="FO890" s="3"/>
      <c r="FP890" s="3"/>
      <c r="FQ890" s="3">
        <v>0</v>
      </c>
      <c r="FR890" s="3">
        <v>0</v>
      </c>
      <c r="FS890" s="3">
        <v>0</v>
      </c>
      <c r="FT890" s="3"/>
      <c r="FU890" s="3"/>
      <c r="FV890" s="3"/>
      <c r="FW890" s="3"/>
      <c r="FX890" s="3">
        <v>97</v>
      </c>
      <c r="FY890" s="3">
        <v>51</v>
      </c>
      <c r="FZ890" s="3"/>
      <c r="GA890" s="3" t="s">
        <v>3</v>
      </c>
      <c r="GB890" s="3"/>
      <c r="GC890" s="3"/>
      <c r="GD890" s="3">
        <v>1</v>
      </c>
      <c r="GE890" s="3"/>
      <c r="GF890" s="3">
        <v>-500716075</v>
      </c>
      <c r="GG890" s="3">
        <v>2</v>
      </c>
      <c r="GH890" s="3">
        <v>1</v>
      </c>
      <c r="GI890" s="3">
        <v>2</v>
      </c>
      <c r="GJ890" s="3">
        <v>0</v>
      </c>
      <c r="GK890" s="3">
        <v>0</v>
      </c>
      <c r="GL890" s="3">
        <f t="shared" si="1107"/>
        <v>0</v>
      </c>
      <c r="GM890" s="3">
        <f t="shared" si="1108"/>
        <v>193.86</v>
      </c>
      <c r="GN890" s="3">
        <f t="shared" si="1109"/>
        <v>0</v>
      </c>
      <c r="GO890" s="3">
        <f t="shared" si="1110"/>
        <v>193.86</v>
      </c>
      <c r="GP890" s="3">
        <f t="shared" si="1111"/>
        <v>0</v>
      </c>
      <c r="GQ890" s="3"/>
      <c r="GR890" s="3">
        <v>0</v>
      </c>
      <c r="GS890" s="3">
        <v>3</v>
      </c>
      <c r="GT890" s="3">
        <v>0</v>
      </c>
      <c r="GU890" s="3" t="s">
        <v>3</v>
      </c>
      <c r="GV890" s="3">
        <f t="shared" si="1112"/>
        <v>0</v>
      </c>
      <c r="GW890" s="3">
        <v>1</v>
      </c>
      <c r="GX890" s="3">
        <f t="shared" si="1113"/>
        <v>0</v>
      </c>
      <c r="GY890" s="3"/>
      <c r="GZ890" s="3"/>
      <c r="HA890" s="3">
        <v>0</v>
      </c>
      <c r="HB890" s="3">
        <v>0</v>
      </c>
      <c r="HC890" s="3">
        <f t="shared" si="1114"/>
        <v>0</v>
      </c>
      <c r="HD890" s="3"/>
      <c r="HE890" s="3" t="s">
        <v>3</v>
      </c>
      <c r="HF890" s="3" t="s">
        <v>3</v>
      </c>
      <c r="HG890" s="3"/>
      <c r="HH890" s="3"/>
      <c r="HI890" s="3"/>
      <c r="HJ890" s="3"/>
      <c r="HK890" s="3"/>
      <c r="HL890" s="3"/>
      <c r="HM890" s="3" t="s">
        <v>3</v>
      </c>
      <c r="HN890" s="3" t="s">
        <v>3</v>
      </c>
      <c r="HO890" s="3" t="s">
        <v>3</v>
      </c>
      <c r="HP890" s="3" t="s">
        <v>3</v>
      </c>
      <c r="HQ890" s="3" t="s">
        <v>3</v>
      </c>
      <c r="HR890" s="3"/>
      <c r="HS890" s="3">
        <v>0</v>
      </c>
      <c r="HT890" s="3"/>
      <c r="HU890" s="3"/>
      <c r="HV890" s="3"/>
      <c r="HW890" s="3"/>
      <c r="HX890" s="3"/>
      <c r="HY890" s="3"/>
      <c r="HZ890" s="3"/>
      <c r="IA890" s="3"/>
      <c r="IB890" s="3"/>
      <c r="IC890" s="3"/>
      <c r="ID890" s="3"/>
      <c r="IE890" s="3"/>
      <c r="IF890" s="3"/>
      <c r="IG890" s="3"/>
      <c r="IH890" s="3"/>
      <c r="II890" s="3"/>
      <c r="IJ890" s="3"/>
      <c r="IK890" s="3">
        <v>0</v>
      </c>
      <c r="IL890" s="3"/>
      <c r="IM890" s="3"/>
      <c r="IN890" s="3"/>
      <c r="IO890" s="3"/>
      <c r="IP890" s="3"/>
      <c r="IQ890" s="3"/>
      <c r="IR890" s="3"/>
      <c r="IS890" s="3"/>
      <c r="IT890" s="3"/>
      <c r="IU890" s="3"/>
    </row>
    <row r="891" spans="1:255" ht="409.5" x14ac:dyDescent="0.25">
      <c r="A891" s="4">
        <v>17</v>
      </c>
      <c r="B891" s="4">
        <v>1</v>
      </c>
      <c r="C891" s="4"/>
      <c r="D891" s="4"/>
      <c r="E891" s="4" t="s">
        <v>1126</v>
      </c>
      <c r="F891" s="4" t="s">
        <v>120</v>
      </c>
      <c r="G891" s="4" t="s">
        <v>1084</v>
      </c>
      <c r="H891" s="4" t="s">
        <v>117</v>
      </c>
      <c r="I891" s="4">
        <f>ROUND(69/100,9)</f>
        <v>0.69</v>
      </c>
      <c r="J891" s="4">
        <v>0</v>
      </c>
      <c r="K891" s="4">
        <f>ROUND(69/100,9)</f>
        <v>0.69</v>
      </c>
      <c r="L891" s="4"/>
      <c r="M891" s="4"/>
      <c r="N891" s="4"/>
      <c r="O891" s="4">
        <f t="shared" si="1090"/>
        <v>4181.6099999999997</v>
      </c>
      <c r="P891" s="4">
        <f t="shared" si="1091"/>
        <v>83.04</v>
      </c>
      <c r="Q891" s="4">
        <f>(ROUND((ROUND((((ET891*1.2))*AV891*I891),2)*BB891),2)+ROUND((ROUND(((AE891-((EU891*1.2)))*AV891*I891),2)*BS891),2))</f>
        <v>95.47</v>
      </c>
      <c r="R891" s="4">
        <f>(ROUND((ROUND((((EU891*1.2))*AV891*I891),2)*BS891),2)+ROUND((ROUND(((AE891-((EU891*1.2)))*AV891*I891),2)*BS891),2))</f>
        <v>51.28</v>
      </c>
      <c r="S891" s="4">
        <f t="shared" si="1092"/>
        <v>4003.1</v>
      </c>
      <c r="T891" s="4">
        <f t="shared" si="1093"/>
        <v>0</v>
      </c>
      <c r="U891" s="4">
        <f t="shared" si="1094"/>
        <v>6.3024793199999971</v>
      </c>
      <c r="V891" s="4">
        <f t="shared" si="1095"/>
        <v>0</v>
      </c>
      <c r="W891" s="4">
        <f t="shared" si="1096"/>
        <v>0</v>
      </c>
      <c r="X891" s="4">
        <f>(ROUND((((S891+ROUND((ROUND((((EU891*1.2))*AV891*I891),2)*BS891),2))*AT891)/100),2)+ROUND(((ROUND((ROUND(((AE891-((EU891*1.2)))*AV891*I891),2)*BS891),2)*AT891)/100),2))</f>
        <v>3932.75</v>
      </c>
      <c r="Y891" s="4">
        <f>(ROUND((((S891+ROUND((ROUND((((EU891*1.2))*AV891*I891),2)*BS891),2))*AU891)/100),2)+ROUND(((ROUND((ROUND(((AE891-((EU891*1.2)))*AV891*I891),2)*BS891),2)*AU891)/100),2))</f>
        <v>2067.73</v>
      </c>
      <c r="Z891" s="4"/>
      <c r="AA891" s="4">
        <v>55890823</v>
      </c>
      <c r="AB891" s="4">
        <f t="shared" si="1097"/>
        <v>121.676</v>
      </c>
      <c r="AC891" s="4">
        <f>ROUND(((ES891*1)),6)</f>
        <v>16.46</v>
      </c>
      <c r="AD891" s="4">
        <f>ROUND(((((ET891*1.2))-((EU891*1.2)))+AE891),6)</f>
        <v>6.8879999999999999</v>
      </c>
      <c r="AE891" s="4">
        <f>ROUND(((EU891*1.2)),6)</f>
        <v>1.26</v>
      </c>
      <c r="AF891" s="4">
        <f>ROUND(((EV891*1.2)),6)</f>
        <v>98.328000000000003</v>
      </c>
      <c r="AG891" s="4">
        <f t="shared" si="1098"/>
        <v>0</v>
      </c>
      <c r="AH891" s="4">
        <f>((EW891*1.2))</f>
        <v>8.7239999999999984</v>
      </c>
      <c r="AI891" s="4">
        <f>((EX891*1.2))</f>
        <v>0</v>
      </c>
      <c r="AJ891" s="4">
        <f t="shared" si="1099"/>
        <v>0</v>
      </c>
      <c r="AK891" s="4">
        <v>104.14</v>
      </c>
      <c r="AL891" s="4">
        <v>16.46</v>
      </c>
      <c r="AM891" s="4">
        <v>5.74</v>
      </c>
      <c r="AN891" s="4">
        <v>1.05</v>
      </c>
      <c r="AO891" s="4">
        <v>81.94</v>
      </c>
      <c r="AP891" s="4">
        <v>0</v>
      </c>
      <c r="AQ891" s="4">
        <v>7.27</v>
      </c>
      <c r="AR891" s="4">
        <v>0</v>
      </c>
      <c r="AS891" s="4">
        <v>0</v>
      </c>
      <c r="AT891" s="4">
        <v>97</v>
      </c>
      <c r="AU891" s="4">
        <v>51</v>
      </c>
      <c r="AV891" s="4">
        <v>1.0469999999999999</v>
      </c>
      <c r="AW891" s="4">
        <v>1</v>
      </c>
      <c r="AX891" s="4"/>
      <c r="AY891" s="4"/>
      <c r="AZ891" s="4">
        <v>1</v>
      </c>
      <c r="BA891" s="4">
        <v>56.35</v>
      </c>
      <c r="BB891" s="4">
        <v>19.170000000000002</v>
      </c>
      <c r="BC891" s="4">
        <v>7.31</v>
      </c>
      <c r="BD891" s="4" t="s">
        <v>3</v>
      </c>
      <c r="BE891" s="4" t="s">
        <v>3</v>
      </c>
      <c r="BF891" s="4" t="s">
        <v>3</v>
      </c>
      <c r="BG891" s="4" t="s">
        <v>3</v>
      </c>
      <c r="BH891" s="4">
        <v>0</v>
      </c>
      <c r="BI891" s="4">
        <v>2</v>
      </c>
      <c r="BJ891" s="4" t="s">
        <v>122</v>
      </c>
      <c r="BK891" s="4"/>
      <c r="BL891" s="4"/>
      <c r="BM891" s="4">
        <v>67</v>
      </c>
      <c r="BN891" s="4">
        <v>0</v>
      </c>
      <c r="BO891" s="4" t="s">
        <v>120</v>
      </c>
      <c r="BP891" s="4">
        <v>1</v>
      </c>
      <c r="BQ891" s="4">
        <v>40</v>
      </c>
      <c r="BR891" s="4">
        <v>0</v>
      </c>
      <c r="BS891" s="4">
        <v>56.35</v>
      </c>
      <c r="BT891" s="4">
        <v>1</v>
      </c>
      <c r="BU891" s="4">
        <v>1</v>
      </c>
      <c r="BV891" s="4">
        <v>1</v>
      </c>
      <c r="BW891" s="4">
        <v>1</v>
      </c>
      <c r="BX891" s="4">
        <v>1</v>
      </c>
      <c r="BY891" s="4" t="s">
        <v>3</v>
      </c>
      <c r="BZ891" s="4">
        <v>97</v>
      </c>
      <c r="CA891" s="4">
        <v>51</v>
      </c>
      <c r="CB891" s="4" t="s">
        <v>3</v>
      </c>
      <c r="CC891" s="4"/>
      <c r="CD891" s="4"/>
      <c r="CE891" s="4">
        <v>1566</v>
      </c>
      <c r="CF891" s="4">
        <v>0</v>
      </c>
      <c r="CG891" s="4">
        <v>0</v>
      </c>
      <c r="CH891" s="4"/>
      <c r="CI891" s="4"/>
      <c r="CJ891" s="4"/>
      <c r="CK891" s="4"/>
      <c r="CL891" s="4"/>
      <c r="CM891" s="4">
        <v>0</v>
      </c>
      <c r="CN891" s="10" t="s">
        <v>2491</v>
      </c>
      <c r="CO891" s="4">
        <v>0</v>
      </c>
      <c r="CP891" s="4">
        <f t="shared" si="1100"/>
        <v>4181.6099999999997</v>
      </c>
      <c r="CQ891" s="4">
        <f t="shared" si="1101"/>
        <v>120.32</v>
      </c>
      <c r="CR891" s="4">
        <f>(ROUND((ROUND((((ET891*1.2))*AV891*1),2)*BB891),2)+ROUND((ROUND(((AE891-((EU891*1.2)))*AV891*1),2)*BS891),2))</f>
        <v>138.22</v>
      </c>
      <c r="CS891" s="4">
        <f>(ROUND((ROUND((((EU891*1.2))*AV891*1),2)*BS891),2)+ROUND((ROUND(((AE891-((EU891*1.2)))*AV891*1),2)*BS891),2))</f>
        <v>74.38</v>
      </c>
      <c r="CT891" s="4">
        <f t="shared" si="1102"/>
        <v>5801.23</v>
      </c>
      <c r="CU891" s="4">
        <f t="shared" si="1103"/>
        <v>0</v>
      </c>
      <c r="CV891" s="4">
        <f t="shared" si="1104"/>
        <v>9.1340279999999971</v>
      </c>
      <c r="CW891" s="4">
        <f t="shared" si="1105"/>
        <v>0</v>
      </c>
      <c r="CX891" s="4">
        <f t="shared" si="1106"/>
        <v>0</v>
      </c>
      <c r="CY891" s="4">
        <f>(ROUND((((S891+ROUND((ROUND((((EU891*1.2))*AV891*1),2)*BS891),2))*AT891)/100),2)+ROUND(((ROUND((ROUND(((AE891-((EU891*1.2)))*AV891*1),2)*BS891),2)*AT891)/100),2))</f>
        <v>3955.16</v>
      </c>
      <c r="CZ891" s="4">
        <f>(ROUND((((S891+ROUND((ROUND((((EU891*1.2))*AV891*1),2)*BS891),2))*AU891)/100),2)+ROUND(((ROUND((ROUND(((AE891-((EU891*1.2)))*AV891*1),2)*BS891),2)*AU891)/100),2))</f>
        <v>2079.5100000000002</v>
      </c>
      <c r="DA891" s="4"/>
      <c r="DB891" s="4">
        <v>196</v>
      </c>
      <c r="DC891" s="4" t="s">
        <v>3</v>
      </c>
      <c r="DD891" s="4" t="s">
        <v>22</v>
      </c>
      <c r="DE891" s="4" t="s">
        <v>42</v>
      </c>
      <c r="DF891" s="4" t="s">
        <v>42</v>
      </c>
      <c r="DG891" s="4" t="s">
        <v>42</v>
      </c>
      <c r="DH891" s="4" t="s">
        <v>3</v>
      </c>
      <c r="DI891" s="4" t="s">
        <v>42</v>
      </c>
      <c r="DJ891" s="4" t="s">
        <v>42</v>
      </c>
      <c r="DK891" s="4" t="s">
        <v>3</v>
      </c>
      <c r="DL891" s="4" t="s">
        <v>3</v>
      </c>
      <c r="DM891" s="4" t="s">
        <v>3</v>
      </c>
      <c r="DN891" s="4">
        <v>0</v>
      </c>
      <c r="DO891" s="4">
        <v>0</v>
      </c>
      <c r="DP891" s="4">
        <v>1</v>
      </c>
      <c r="DQ891" s="4">
        <v>1</v>
      </c>
      <c r="DR891" s="4"/>
      <c r="DS891" s="4"/>
      <c r="DT891" s="4"/>
      <c r="DU891" s="4">
        <v>1013</v>
      </c>
      <c r="DV891" s="4" t="s">
        <v>117</v>
      </c>
      <c r="DW891" s="4" t="s">
        <v>117</v>
      </c>
      <c r="DX891" s="4">
        <v>1</v>
      </c>
      <c r="DY891" s="4"/>
      <c r="DZ891" s="4" t="s">
        <v>3</v>
      </c>
      <c r="EA891" s="4" t="s">
        <v>3</v>
      </c>
      <c r="EB891" s="4" t="s">
        <v>3</v>
      </c>
      <c r="EC891" s="4" t="s">
        <v>3</v>
      </c>
      <c r="ED891" s="4"/>
      <c r="EE891" s="4">
        <v>57042957</v>
      </c>
      <c r="EF891" s="4">
        <v>40</v>
      </c>
      <c r="EG891" s="4" t="s">
        <v>33</v>
      </c>
      <c r="EH891" s="4">
        <v>0</v>
      </c>
      <c r="EI891" s="4" t="s">
        <v>3</v>
      </c>
      <c r="EJ891" s="4">
        <v>2</v>
      </c>
      <c r="EK891" s="4">
        <v>67</v>
      </c>
      <c r="EL891" s="4" t="s">
        <v>34</v>
      </c>
      <c r="EM891" s="4" t="s">
        <v>35</v>
      </c>
      <c r="EN891" s="4"/>
      <c r="EO891" s="4" t="s">
        <v>46</v>
      </c>
      <c r="EP891" s="4"/>
      <c r="EQ891" s="4">
        <v>0</v>
      </c>
      <c r="ER891" s="4">
        <v>104.14</v>
      </c>
      <c r="ES891" s="4">
        <v>16.46</v>
      </c>
      <c r="ET891" s="4">
        <v>5.74</v>
      </c>
      <c r="EU891" s="4">
        <v>1.05</v>
      </c>
      <c r="EV891" s="4">
        <v>81.94</v>
      </c>
      <c r="EW891" s="4">
        <v>7.27</v>
      </c>
      <c r="EX891" s="4">
        <v>0</v>
      </c>
      <c r="EY891" s="4">
        <v>0</v>
      </c>
      <c r="EZ891" s="4"/>
      <c r="FA891" s="4"/>
      <c r="FB891" s="4"/>
      <c r="FC891" s="4"/>
      <c r="FD891" s="4"/>
      <c r="FE891" s="4"/>
      <c r="FF891" s="4"/>
      <c r="FG891" s="4"/>
      <c r="FH891" s="4"/>
      <c r="FI891" s="4"/>
      <c r="FJ891" s="4"/>
      <c r="FK891" s="4"/>
      <c r="FL891" s="4"/>
      <c r="FM891" s="4"/>
      <c r="FN891" s="4"/>
      <c r="FO891" s="4"/>
      <c r="FP891" s="4"/>
      <c r="FQ891" s="4">
        <v>0</v>
      </c>
      <c r="FR891" s="4">
        <v>0</v>
      </c>
      <c r="FS891" s="4">
        <v>0</v>
      </c>
      <c r="FT891" s="4"/>
      <c r="FU891" s="4"/>
      <c r="FV891" s="4"/>
      <c r="FW891" s="4"/>
      <c r="FX891" s="4">
        <v>97</v>
      </c>
      <c r="FY891" s="4">
        <v>51</v>
      </c>
      <c r="FZ891" s="4"/>
      <c r="GA891" s="4" t="s">
        <v>3</v>
      </c>
      <c r="GB891" s="4"/>
      <c r="GC891" s="4"/>
      <c r="GD891" s="4">
        <v>1</v>
      </c>
      <c r="GE891" s="4"/>
      <c r="GF891" s="4">
        <v>-500716075</v>
      </c>
      <c r="GG891" s="4">
        <v>2</v>
      </c>
      <c r="GH891" s="4">
        <v>1</v>
      </c>
      <c r="GI891" s="4">
        <v>2</v>
      </c>
      <c r="GJ891" s="4">
        <v>0</v>
      </c>
      <c r="GK891" s="4">
        <v>0</v>
      </c>
      <c r="GL891" s="4">
        <f t="shared" si="1107"/>
        <v>0</v>
      </c>
      <c r="GM891" s="4">
        <f t="shared" si="1108"/>
        <v>10182.09</v>
      </c>
      <c r="GN891" s="4">
        <f t="shared" si="1109"/>
        <v>0</v>
      </c>
      <c r="GO891" s="4">
        <f t="shared" si="1110"/>
        <v>10182.09</v>
      </c>
      <c r="GP891" s="4">
        <f t="shared" si="1111"/>
        <v>0</v>
      </c>
      <c r="GQ891" s="4"/>
      <c r="GR891" s="4">
        <v>0</v>
      </c>
      <c r="GS891" s="4">
        <v>0</v>
      </c>
      <c r="GT891" s="4">
        <v>0</v>
      </c>
      <c r="GU891" s="4" t="s">
        <v>3</v>
      </c>
      <c r="GV891" s="4">
        <f t="shared" si="1112"/>
        <v>0</v>
      </c>
      <c r="GW891" s="4">
        <v>1</v>
      </c>
      <c r="GX891" s="4">
        <f t="shared" si="1113"/>
        <v>0</v>
      </c>
      <c r="GY891" s="4"/>
      <c r="GZ891" s="4"/>
      <c r="HA891" s="4">
        <v>0</v>
      </c>
      <c r="HB891" s="4">
        <v>0</v>
      </c>
      <c r="HC891" s="4">
        <f t="shared" si="1114"/>
        <v>0</v>
      </c>
      <c r="HD891" s="4"/>
      <c r="HE891" s="4" t="s">
        <v>3</v>
      </c>
      <c r="HF891" s="4" t="s">
        <v>3</v>
      </c>
      <c r="HG891" s="4"/>
      <c r="HH891" s="4"/>
      <c r="HI891" s="4"/>
      <c r="HJ891" s="4"/>
      <c r="HK891" s="4"/>
      <c r="HL891" s="4"/>
      <c r="HM891" s="4" t="s">
        <v>3</v>
      </c>
      <c r="HN891" s="4" t="s">
        <v>3</v>
      </c>
      <c r="HO891" s="4" t="s">
        <v>3</v>
      </c>
      <c r="HP891" s="4" t="s">
        <v>3</v>
      </c>
      <c r="HQ891" s="4" t="s">
        <v>3</v>
      </c>
      <c r="HR891" s="4"/>
      <c r="HS891" s="4">
        <v>0</v>
      </c>
      <c r="HT891" s="4"/>
      <c r="HU891" s="4"/>
      <c r="HV891" s="4"/>
      <c r="HW891" s="4"/>
      <c r="HX891" s="4"/>
      <c r="HY891" s="4"/>
      <c r="HZ891" s="4"/>
      <c r="IA891" s="4"/>
      <c r="IB891" s="4"/>
      <c r="IC891" s="4"/>
      <c r="ID891" s="4"/>
      <c r="IE891" s="4"/>
      <c r="IF891" s="4"/>
      <c r="IG891" s="4"/>
      <c r="IH891" s="4"/>
      <c r="II891" s="4"/>
      <c r="IJ891" s="4"/>
      <c r="IK891" s="4">
        <v>0</v>
      </c>
      <c r="IL891" s="4"/>
      <c r="IM891" s="4"/>
      <c r="IN891" s="4"/>
      <c r="IO891" s="4"/>
      <c r="IP891" s="4"/>
      <c r="IQ891" s="4"/>
      <c r="IR891" s="4"/>
      <c r="IS891" s="4"/>
      <c r="IT891" s="4"/>
      <c r="IU891" s="4"/>
    </row>
    <row r="892" spans="1:255" x14ac:dyDescent="0.25">
      <c r="A892" s="3">
        <v>18</v>
      </c>
      <c r="B892" s="3">
        <v>1</v>
      </c>
      <c r="C892" s="3"/>
      <c r="D892" s="3"/>
      <c r="E892" s="3" t="s">
        <v>1127</v>
      </c>
      <c r="F892" s="3" t="s">
        <v>1086</v>
      </c>
      <c r="G892" s="3" t="s">
        <v>1087</v>
      </c>
      <c r="H892" s="3" t="s">
        <v>266</v>
      </c>
      <c r="I892" s="3">
        <f>I890*J892</f>
        <v>23</v>
      </c>
      <c r="J892" s="3">
        <v>33.333333333333336</v>
      </c>
      <c r="K892" s="3">
        <v>33.333333000000003</v>
      </c>
      <c r="L892" s="3"/>
      <c r="M892" s="3"/>
      <c r="N892" s="3"/>
      <c r="O892" s="3">
        <f t="shared" si="1090"/>
        <v>10054.219999999999</v>
      </c>
      <c r="P892" s="3">
        <f t="shared" si="1091"/>
        <v>10054.219999999999</v>
      </c>
      <c r="Q892" s="3">
        <f>(ROUND((ROUND(((ET892)*AV892*I892),2)*BB892),2)+ROUND((ROUND(((AE892-(EU892))*AV892*I892),2)*BS892),2))</f>
        <v>0</v>
      </c>
      <c r="R892" s="3">
        <f>(ROUND((ROUND(((EU892)*AV892*I892),2)*BS892),2)+ROUND((ROUND(((AE892-(EU892))*AV892*I892),2)*BS892),2))</f>
        <v>0</v>
      </c>
      <c r="S892" s="3">
        <f t="shared" si="1092"/>
        <v>0</v>
      </c>
      <c r="T892" s="3">
        <f t="shared" si="1093"/>
        <v>0</v>
      </c>
      <c r="U892" s="3">
        <f t="shared" si="1094"/>
        <v>0</v>
      </c>
      <c r="V892" s="3">
        <f t="shared" si="1095"/>
        <v>0</v>
      </c>
      <c r="W892" s="3">
        <f t="shared" si="1096"/>
        <v>0</v>
      </c>
      <c r="X892" s="3">
        <f>(ROUND((((S892+ROUND((ROUND(((EU892)*AV892*I892),2)*BS892),2))*AT892)/100),2)+ROUND(((ROUND((ROUND(((AE892-(EU892))*AV892*I892),2)*BS892),2)*AT892)/100),2))</f>
        <v>0</v>
      </c>
      <c r="Y892" s="3">
        <f>(ROUND((((S892+ROUND((ROUND(((EU892)*AV892*I892),2)*BS892),2))*AU892)/100),2)+ROUND(((ROUND((ROUND(((AE892-(EU892))*AV892*I892),2)*BS892),2)*AU892)/100),2))</f>
        <v>0</v>
      </c>
      <c r="Z892" s="3"/>
      <c r="AA892" s="3">
        <v>54971259</v>
      </c>
      <c r="AB892" s="3">
        <f t="shared" si="1097"/>
        <v>437.14</v>
      </c>
      <c r="AC892" s="3">
        <f>ROUND((ES892),6)</f>
        <v>437.14</v>
      </c>
      <c r="AD892" s="3">
        <f>ROUND((((ET892)-(EU892))+AE892),6)</f>
        <v>0</v>
      </c>
      <c r="AE892" s="3">
        <f t="shared" ref="AE892:AF895" si="1115">ROUND((EU892),6)</f>
        <v>0</v>
      </c>
      <c r="AF892" s="3">
        <f t="shared" si="1115"/>
        <v>0</v>
      </c>
      <c r="AG892" s="3">
        <f t="shared" si="1098"/>
        <v>0</v>
      </c>
      <c r="AH892" s="3">
        <f t="shared" ref="AH892:AI895" si="1116">(EW892)</f>
        <v>0</v>
      </c>
      <c r="AI892" s="3">
        <f t="shared" si="1116"/>
        <v>0</v>
      </c>
      <c r="AJ892" s="3">
        <f t="shared" si="1099"/>
        <v>0</v>
      </c>
      <c r="AK892" s="3">
        <v>437.14</v>
      </c>
      <c r="AL892" s="3">
        <v>437.14</v>
      </c>
      <c r="AM892" s="3">
        <v>0</v>
      </c>
      <c r="AN892" s="3">
        <v>0</v>
      </c>
      <c r="AO892" s="3">
        <v>0</v>
      </c>
      <c r="AP892" s="3">
        <v>0</v>
      </c>
      <c r="AQ892" s="3">
        <v>0</v>
      </c>
      <c r="AR892" s="3">
        <v>0</v>
      </c>
      <c r="AS892" s="3">
        <v>0</v>
      </c>
      <c r="AT892" s="3">
        <v>97</v>
      </c>
      <c r="AU892" s="3">
        <v>51</v>
      </c>
      <c r="AV892" s="3">
        <v>1</v>
      </c>
      <c r="AW892" s="3">
        <v>1</v>
      </c>
      <c r="AX892" s="3"/>
      <c r="AY892" s="3"/>
      <c r="AZ892" s="3">
        <v>1</v>
      </c>
      <c r="BA892" s="3">
        <v>1</v>
      </c>
      <c r="BB892" s="3">
        <v>1</v>
      </c>
      <c r="BC892" s="3">
        <v>1</v>
      </c>
      <c r="BD892" s="3" t="s">
        <v>3</v>
      </c>
      <c r="BE892" s="3" t="s">
        <v>3</v>
      </c>
      <c r="BF892" s="3" t="s">
        <v>3</v>
      </c>
      <c r="BG892" s="3" t="s">
        <v>3</v>
      </c>
      <c r="BH892" s="3">
        <v>3</v>
      </c>
      <c r="BI892" s="3">
        <v>2</v>
      </c>
      <c r="BJ892" s="3" t="s">
        <v>1088</v>
      </c>
      <c r="BK892" s="3"/>
      <c r="BL892" s="3"/>
      <c r="BM892" s="3">
        <v>67</v>
      </c>
      <c r="BN892" s="3">
        <v>0</v>
      </c>
      <c r="BO892" s="3" t="s">
        <v>3</v>
      </c>
      <c r="BP892" s="3">
        <v>0</v>
      </c>
      <c r="BQ892" s="3">
        <v>40</v>
      </c>
      <c r="BR892" s="3">
        <v>0</v>
      </c>
      <c r="BS892" s="3">
        <v>1</v>
      </c>
      <c r="BT892" s="3">
        <v>1</v>
      </c>
      <c r="BU892" s="3">
        <v>1</v>
      </c>
      <c r="BV892" s="3">
        <v>1</v>
      </c>
      <c r="BW892" s="3">
        <v>1</v>
      </c>
      <c r="BX892" s="3">
        <v>1</v>
      </c>
      <c r="BY892" s="3" t="s">
        <v>3</v>
      </c>
      <c r="BZ892" s="3">
        <v>97</v>
      </c>
      <c r="CA892" s="3">
        <v>51</v>
      </c>
      <c r="CB892" s="3" t="s">
        <v>3</v>
      </c>
      <c r="CC892" s="3"/>
      <c r="CD892" s="3"/>
      <c r="CE892" s="3">
        <v>1566</v>
      </c>
      <c r="CF892" s="3">
        <v>0</v>
      </c>
      <c r="CG892" s="3">
        <v>0</v>
      </c>
      <c r="CH892" s="3"/>
      <c r="CI892" s="3"/>
      <c r="CJ892" s="3"/>
      <c r="CK892" s="3"/>
      <c r="CL892" s="3"/>
      <c r="CM892" s="3">
        <v>0</v>
      </c>
      <c r="CN892" s="3" t="s">
        <v>3</v>
      </c>
      <c r="CO892" s="3">
        <v>0</v>
      </c>
      <c r="CP892" s="3">
        <f t="shared" si="1100"/>
        <v>10054.219999999999</v>
      </c>
      <c r="CQ892" s="3">
        <f t="shared" si="1101"/>
        <v>437.14</v>
      </c>
      <c r="CR892" s="3">
        <f>(ROUND((ROUND(((ET892)*AV892*1),2)*BB892),2)+ROUND((ROUND(((AE892-(EU892))*AV892*1),2)*BS892),2))</f>
        <v>0</v>
      </c>
      <c r="CS892" s="3">
        <f>(ROUND((ROUND(((EU892)*AV892*1),2)*BS892),2)+ROUND((ROUND(((AE892-(EU892))*AV892*1),2)*BS892),2))</f>
        <v>0</v>
      </c>
      <c r="CT892" s="3">
        <f t="shared" si="1102"/>
        <v>0</v>
      </c>
      <c r="CU892" s="3">
        <f t="shared" si="1103"/>
        <v>0</v>
      </c>
      <c r="CV892" s="3">
        <f t="shared" si="1104"/>
        <v>0</v>
      </c>
      <c r="CW892" s="3">
        <f t="shared" si="1105"/>
        <v>0</v>
      </c>
      <c r="CX892" s="3">
        <f t="shared" si="1106"/>
        <v>0</v>
      </c>
      <c r="CY892" s="3">
        <f>(ROUND((((S892+ROUND((ROUND(((EU892)*AV892*1),2)*BS892),2))*AT892)/100),2)+ROUND(((ROUND((ROUND(((AE892-(EU892))*AV892*1),2)*BS892),2)*AT892)/100),2))</f>
        <v>0</v>
      </c>
      <c r="CZ892" s="3">
        <f>(ROUND((((S892+ROUND((ROUND(((EU892)*AV892*1),2)*BS892),2))*AU892)/100),2)+ROUND(((ROUND((ROUND(((AE892-(EU892))*AV892*1),2)*BS892),2)*AU892)/100),2))</f>
        <v>0</v>
      </c>
      <c r="DA892" s="3"/>
      <c r="DB892" s="3"/>
      <c r="DC892" s="3" t="s">
        <v>3</v>
      </c>
      <c r="DD892" s="3" t="s">
        <v>3</v>
      </c>
      <c r="DE892" s="3" t="s">
        <v>3</v>
      </c>
      <c r="DF892" s="3" t="s">
        <v>3</v>
      </c>
      <c r="DG892" s="3" t="s">
        <v>3</v>
      </c>
      <c r="DH892" s="3" t="s">
        <v>3</v>
      </c>
      <c r="DI892" s="3" t="s">
        <v>3</v>
      </c>
      <c r="DJ892" s="3" t="s">
        <v>3</v>
      </c>
      <c r="DK892" s="3" t="s">
        <v>3</v>
      </c>
      <c r="DL892" s="3" t="s">
        <v>3</v>
      </c>
      <c r="DM892" s="3" t="s">
        <v>3</v>
      </c>
      <c r="DN892" s="3">
        <v>0</v>
      </c>
      <c r="DO892" s="3">
        <v>0</v>
      </c>
      <c r="DP892" s="3">
        <v>1</v>
      </c>
      <c r="DQ892" s="3">
        <v>1</v>
      </c>
      <c r="DR892" s="3"/>
      <c r="DS892" s="3"/>
      <c r="DT892" s="3"/>
      <c r="DU892" s="3">
        <v>1010</v>
      </c>
      <c r="DV892" s="3" t="s">
        <v>266</v>
      </c>
      <c r="DW892" s="3" t="s">
        <v>266</v>
      </c>
      <c r="DX892" s="3">
        <v>1</v>
      </c>
      <c r="DY892" s="3"/>
      <c r="DZ892" s="3" t="s">
        <v>3</v>
      </c>
      <c r="EA892" s="3" t="s">
        <v>3</v>
      </c>
      <c r="EB892" s="3" t="s">
        <v>3</v>
      </c>
      <c r="EC892" s="3" t="s">
        <v>3</v>
      </c>
      <c r="ED892" s="3"/>
      <c r="EE892" s="3">
        <v>57042957</v>
      </c>
      <c r="EF892" s="3">
        <v>40</v>
      </c>
      <c r="EG892" s="3" t="s">
        <v>33</v>
      </c>
      <c r="EH892" s="3">
        <v>0</v>
      </c>
      <c r="EI892" s="3" t="s">
        <v>3</v>
      </c>
      <c r="EJ892" s="3">
        <v>2</v>
      </c>
      <c r="EK892" s="3">
        <v>67</v>
      </c>
      <c r="EL892" s="3" t="s">
        <v>34</v>
      </c>
      <c r="EM892" s="3" t="s">
        <v>35</v>
      </c>
      <c r="EN892" s="3"/>
      <c r="EO892" s="3" t="s">
        <v>3</v>
      </c>
      <c r="EP892" s="3"/>
      <c r="EQ892" s="3">
        <v>0</v>
      </c>
      <c r="ER892" s="3">
        <v>437.14</v>
      </c>
      <c r="ES892" s="3">
        <v>437.14</v>
      </c>
      <c r="ET892" s="3">
        <v>0</v>
      </c>
      <c r="EU892" s="3">
        <v>0</v>
      </c>
      <c r="EV892" s="3">
        <v>0</v>
      </c>
      <c r="EW892" s="3">
        <v>0</v>
      </c>
      <c r="EX892" s="3">
        <v>0</v>
      </c>
      <c r="EY892" s="3"/>
      <c r="EZ892" s="3"/>
      <c r="FA892" s="3"/>
      <c r="FB892" s="3"/>
      <c r="FC892" s="3"/>
      <c r="FD892" s="3"/>
      <c r="FE892" s="3"/>
      <c r="FF892" s="3"/>
      <c r="FG892" s="3"/>
      <c r="FH892" s="3"/>
      <c r="FI892" s="3"/>
      <c r="FJ892" s="3"/>
      <c r="FK892" s="3"/>
      <c r="FL892" s="3"/>
      <c r="FM892" s="3"/>
      <c r="FN892" s="3"/>
      <c r="FO892" s="3"/>
      <c r="FP892" s="3"/>
      <c r="FQ892" s="3">
        <v>0</v>
      </c>
      <c r="FR892" s="3">
        <v>0</v>
      </c>
      <c r="FS892" s="3">
        <v>0</v>
      </c>
      <c r="FT892" s="3"/>
      <c r="FU892" s="3"/>
      <c r="FV892" s="3"/>
      <c r="FW892" s="3"/>
      <c r="FX892" s="3">
        <v>97</v>
      </c>
      <c r="FY892" s="3">
        <v>51</v>
      </c>
      <c r="FZ892" s="3"/>
      <c r="GA892" s="3" t="s">
        <v>3</v>
      </c>
      <c r="GB892" s="3"/>
      <c r="GC892" s="3"/>
      <c r="GD892" s="3">
        <v>1</v>
      </c>
      <c r="GE892" s="3"/>
      <c r="GF892" s="3">
        <v>1500670310</v>
      </c>
      <c r="GG892" s="3">
        <v>2</v>
      </c>
      <c r="GH892" s="3">
        <v>1</v>
      </c>
      <c r="GI892" s="3">
        <v>-2</v>
      </c>
      <c r="GJ892" s="3">
        <v>0</v>
      </c>
      <c r="GK892" s="3">
        <v>0</v>
      </c>
      <c r="GL892" s="3">
        <f t="shared" si="1107"/>
        <v>0</v>
      </c>
      <c r="GM892" s="3">
        <f t="shared" si="1108"/>
        <v>10054.219999999999</v>
      </c>
      <c r="GN892" s="3">
        <f t="shared" si="1109"/>
        <v>0</v>
      </c>
      <c r="GO892" s="3">
        <f t="shared" si="1110"/>
        <v>10054.219999999999</v>
      </c>
      <c r="GP892" s="3">
        <f t="shared" si="1111"/>
        <v>0</v>
      </c>
      <c r="GQ892" s="3"/>
      <c r="GR892" s="3">
        <v>0</v>
      </c>
      <c r="GS892" s="3">
        <v>3</v>
      </c>
      <c r="GT892" s="3">
        <v>0</v>
      </c>
      <c r="GU892" s="3" t="s">
        <v>3</v>
      </c>
      <c r="GV892" s="3">
        <f t="shared" si="1112"/>
        <v>0</v>
      </c>
      <c r="GW892" s="3">
        <v>1</v>
      </c>
      <c r="GX892" s="3">
        <f t="shared" si="1113"/>
        <v>0</v>
      </c>
      <c r="GY892" s="3"/>
      <c r="GZ892" s="3"/>
      <c r="HA892" s="3">
        <v>0</v>
      </c>
      <c r="HB892" s="3">
        <v>0</v>
      </c>
      <c r="HC892" s="3">
        <f t="shared" si="1114"/>
        <v>0</v>
      </c>
      <c r="HD892" s="3"/>
      <c r="HE892" s="3" t="s">
        <v>3</v>
      </c>
      <c r="HF892" s="3" t="s">
        <v>3</v>
      </c>
      <c r="HG892" s="3"/>
      <c r="HH892" s="3"/>
      <c r="HI892" s="3"/>
      <c r="HJ892" s="3"/>
      <c r="HK892" s="3"/>
      <c r="HL892" s="3"/>
      <c r="HM892" s="3" t="s">
        <v>3</v>
      </c>
      <c r="HN892" s="3" t="s">
        <v>3</v>
      </c>
      <c r="HO892" s="3" t="s">
        <v>3</v>
      </c>
      <c r="HP892" s="3" t="s">
        <v>3</v>
      </c>
      <c r="HQ892" s="3" t="s">
        <v>3</v>
      </c>
      <c r="HR892" s="3"/>
      <c r="HS892" s="3">
        <v>0</v>
      </c>
      <c r="HT892" s="3"/>
      <c r="HU892" s="3"/>
      <c r="HV892" s="3"/>
      <c r="HW892" s="3"/>
      <c r="HX892" s="3"/>
      <c r="HY892" s="3"/>
      <c r="HZ892" s="3"/>
      <c r="IA892" s="3"/>
      <c r="IB892" s="3"/>
      <c r="IC892" s="3"/>
      <c r="ID892" s="3"/>
      <c r="IE892" s="3"/>
      <c r="IF892" s="3"/>
      <c r="IG892" s="3"/>
      <c r="IH892" s="3"/>
      <c r="II892" s="3"/>
      <c r="IJ892" s="3"/>
      <c r="IK892" s="3">
        <v>0</v>
      </c>
      <c r="IL892" s="3"/>
      <c r="IM892" s="3"/>
      <c r="IN892" s="3"/>
      <c r="IO892" s="3"/>
      <c r="IP892" s="3"/>
      <c r="IQ892" s="3"/>
      <c r="IR892" s="3"/>
      <c r="IS892" s="3"/>
      <c r="IT892" s="3"/>
      <c r="IU892" s="3"/>
    </row>
    <row r="893" spans="1:255" x14ac:dyDescent="0.25">
      <c r="A893" s="4">
        <v>18</v>
      </c>
      <c r="B893" s="4">
        <v>1</v>
      </c>
      <c r="C893" s="4"/>
      <c r="D893" s="4"/>
      <c r="E893" s="4" t="s">
        <v>1127</v>
      </c>
      <c r="F893" s="4" t="s">
        <v>1086</v>
      </c>
      <c r="G893" s="4" t="s">
        <v>1087</v>
      </c>
      <c r="H893" s="4" t="s">
        <v>266</v>
      </c>
      <c r="I893" s="4">
        <f>I891*J893</f>
        <v>23</v>
      </c>
      <c r="J893" s="4">
        <v>33.333333333333336</v>
      </c>
      <c r="K893" s="4">
        <v>33.333333000000003</v>
      </c>
      <c r="L893" s="4"/>
      <c r="M893" s="4"/>
      <c r="N893" s="4"/>
      <c r="O893" s="4">
        <f t="shared" si="1090"/>
        <v>49366.22</v>
      </c>
      <c r="P893" s="4">
        <f t="shared" si="1091"/>
        <v>49366.22</v>
      </c>
      <c r="Q893" s="4">
        <f>(ROUND((ROUND(((ET893)*AV893*I893),2)*BB893),2)+ROUND((ROUND(((AE893-(EU893))*AV893*I893),2)*BS893),2))</f>
        <v>0</v>
      </c>
      <c r="R893" s="4">
        <f>(ROUND((ROUND(((EU893)*AV893*I893),2)*BS893),2)+ROUND((ROUND(((AE893-(EU893))*AV893*I893),2)*BS893),2))</f>
        <v>0</v>
      </c>
      <c r="S893" s="4">
        <f t="shared" si="1092"/>
        <v>0</v>
      </c>
      <c r="T893" s="4">
        <f t="shared" si="1093"/>
        <v>0</v>
      </c>
      <c r="U893" s="4">
        <f t="shared" si="1094"/>
        <v>0</v>
      </c>
      <c r="V893" s="4">
        <f t="shared" si="1095"/>
        <v>0</v>
      </c>
      <c r="W893" s="4">
        <f t="shared" si="1096"/>
        <v>0</v>
      </c>
      <c r="X893" s="4">
        <f>(ROUND((((S893+ROUND((ROUND(((EU893)*AV893*I893),2)*BS893),2))*AT893)/100),2)+ROUND(((ROUND((ROUND(((AE893-(EU893))*AV893*I893),2)*BS893),2)*AT893)/100),2))</f>
        <v>0</v>
      </c>
      <c r="Y893" s="4">
        <f>(ROUND((((S893+ROUND((ROUND(((EU893)*AV893*I893),2)*BS893),2))*AU893)/100),2)+ROUND(((ROUND((ROUND(((AE893-(EU893))*AV893*I893),2)*BS893),2)*AU893)/100),2))</f>
        <v>0</v>
      </c>
      <c r="Z893" s="4"/>
      <c r="AA893" s="4">
        <v>55890823</v>
      </c>
      <c r="AB893" s="4">
        <f t="shared" si="1097"/>
        <v>437.14</v>
      </c>
      <c r="AC893" s="4">
        <f>ROUND((ES893),6)</f>
        <v>437.14</v>
      </c>
      <c r="AD893" s="4">
        <f>ROUND((((ET893)-(EU893))+AE893),6)</f>
        <v>0</v>
      </c>
      <c r="AE893" s="4">
        <f t="shared" si="1115"/>
        <v>0</v>
      </c>
      <c r="AF893" s="4">
        <f t="shared" si="1115"/>
        <v>0</v>
      </c>
      <c r="AG893" s="4">
        <f t="shared" si="1098"/>
        <v>0</v>
      </c>
      <c r="AH893" s="4">
        <f t="shared" si="1116"/>
        <v>0</v>
      </c>
      <c r="AI893" s="4">
        <f t="shared" si="1116"/>
        <v>0</v>
      </c>
      <c r="AJ893" s="4">
        <f t="shared" si="1099"/>
        <v>0</v>
      </c>
      <c r="AK893" s="4">
        <v>437.14</v>
      </c>
      <c r="AL893" s="4">
        <v>437.14</v>
      </c>
      <c r="AM893" s="4">
        <v>0</v>
      </c>
      <c r="AN893" s="4">
        <v>0</v>
      </c>
      <c r="AO893" s="4">
        <v>0</v>
      </c>
      <c r="AP893" s="4">
        <v>0</v>
      </c>
      <c r="AQ893" s="4">
        <v>0</v>
      </c>
      <c r="AR893" s="4">
        <v>0</v>
      </c>
      <c r="AS893" s="4">
        <v>0</v>
      </c>
      <c r="AT893" s="4">
        <v>97</v>
      </c>
      <c r="AU893" s="4">
        <v>51</v>
      </c>
      <c r="AV893" s="4">
        <v>1</v>
      </c>
      <c r="AW893" s="4">
        <v>1</v>
      </c>
      <c r="AX893" s="4"/>
      <c r="AY893" s="4"/>
      <c r="AZ893" s="4">
        <v>1</v>
      </c>
      <c r="BA893" s="4">
        <v>1</v>
      </c>
      <c r="BB893" s="4">
        <v>1</v>
      </c>
      <c r="BC893" s="4">
        <v>4.91</v>
      </c>
      <c r="BD893" s="4" t="s">
        <v>3</v>
      </c>
      <c r="BE893" s="4" t="s">
        <v>3</v>
      </c>
      <c r="BF893" s="4" t="s">
        <v>3</v>
      </c>
      <c r="BG893" s="4" t="s">
        <v>3</v>
      </c>
      <c r="BH893" s="4">
        <v>3</v>
      </c>
      <c r="BI893" s="4">
        <v>2</v>
      </c>
      <c r="BJ893" s="4" t="s">
        <v>1088</v>
      </c>
      <c r="BK893" s="4"/>
      <c r="BL893" s="4"/>
      <c r="BM893" s="4">
        <v>67</v>
      </c>
      <c r="BN893" s="4">
        <v>0</v>
      </c>
      <c r="BO893" s="4" t="s">
        <v>1086</v>
      </c>
      <c r="BP893" s="4">
        <v>1</v>
      </c>
      <c r="BQ893" s="4">
        <v>40</v>
      </c>
      <c r="BR893" s="4">
        <v>0</v>
      </c>
      <c r="BS893" s="4">
        <v>1</v>
      </c>
      <c r="BT893" s="4">
        <v>1</v>
      </c>
      <c r="BU893" s="4">
        <v>1</v>
      </c>
      <c r="BV893" s="4">
        <v>1</v>
      </c>
      <c r="BW893" s="4">
        <v>1</v>
      </c>
      <c r="BX893" s="4">
        <v>1</v>
      </c>
      <c r="BY893" s="4" t="s">
        <v>3</v>
      </c>
      <c r="BZ893" s="4">
        <v>97</v>
      </c>
      <c r="CA893" s="4">
        <v>51</v>
      </c>
      <c r="CB893" s="4" t="s">
        <v>3</v>
      </c>
      <c r="CC893" s="4"/>
      <c r="CD893" s="4"/>
      <c r="CE893" s="4">
        <v>1566</v>
      </c>
      <c r="CF893" s="4">
        <v>0</v>
      </c>
      <c r="CG893" s="4">
        <v>0</v>
      </c>
      <c r="CH893" s="4"/>
      <c r="CI893" s="4"/>
      <c r="CJ893" s="4"/>
      <c r="CK893" s="4"/>
      <c r="CL893" s="4"/>
      <c r="CM893" s="4">
        <v>0</v>
      </c>
      <c r="CN893" s="4" t="s">
        <v>3</v>
      </c>
      <c r="CO893" s="4">
        <v>0</v>
      </c>
      <c r="CP893" s="4">
        <f t="shared" si="1100"/>
        <v>49366.22</v>
      </c>
      <c r="CQ893" s="4">
        <f t="shared" si="1101"/>
        <v>2146.36</v>
      </c>
      <c r="CR893" s="4">
        <f>(ROUND((ROUND(((ET893)*AV893*1),2)*BB893),2)+ROUND((ROUND(((AE893-(EU893))*AV893*1),2)*BS893),2))</f>
        <v>0</v>
      </c>
      <c r="CS893" s="4">
        <f>(ROUND((ROUND(((EU893)*AV893*1),2)*BS893),2)+ROUND((ROUND(((AE893-(EU893))*AV893*1),2)*BS893),2))</f>
        <v>0</v>
      </c>
      <c r="CT893" s="4">
        <f t="shared" si="1102"/>
        <v>0</v>
      </c>
      <c r="CU893" s="4">
        <f t="shared" si="1103"/>
        <v>0</v>
      </c>
      <c r="CV893" s="4">
        <f t="shared" si="1104"/>
        <v>0</v>
      </c>
      <c r="CW893" s="4">
        <f t="shared" si="1105"/>
        <v>0</v>
      </c>
      <c r="CX893" s="4">
        <f t="shared" si="1106"/>
        <v>0</v>
      </c>
      <c r="CY893" s="4">
        <f>(ROUND((((S893+ROUND((ROUND(((EU893)*AV893*1),2)*BS893),2))*AT893)/100),2)+ROUND(((ROUND((ROUND(((AE893-(EU893))*AV893*1),2)*BS893),2)*AT893)/100),2))</f>
        <v>0</v>
      </c>
      <c r="CZ893" s="4">
        <f>(ROUND((((S893+ROUND((ROUND(((EU893)*AV893*1),2)*BS893),2))*AU893)/100),2)+ROUND(((ROUND((ROUND(((AE893-(EU893))*AV893*1),2)*BS893),2)*AU893)/100),2))</f>
        <v>0</v>
      </c>
      <c r="DA893" s="4"/>
      <c r="DB893" s="4"/>
      <c r="DC893" s="4" t="s">
        <v>3</v>
      </c>
      <c r="DD893" s="4" t="s">
        <v>3</v>
      </c>
      <c r="DE893" s="4" t="s">
        <v>3</v>
      </c>
      <c r="DF893" s="4" t="s">
        <v>3</v>
      </c>
      <c r="DG893" s="4" t="s">
        <v>3</v>
      </c>
      <c r="DH893" s="4" t="s">
        <v>3</v>
      </c>
      <c r="DI893" s="4" t="s">
        <v>3</v>
      </c>
      <c r="DJ893" s="4" t="s">
        <v>3</v>
      </c>
      <c r="DK893" s="4" t="s">
        <v>3</v>
      </c>
      <c r="DL893" s="4" t="s">
        <v>3</v>
      </c>
      <c r="DM893" s="4" t="s">
        <v>3</v>
      </c>
      <c r="DN893" s="4">
        <v>0</v>
      </c>
      <c r="DO893" s="4">
        <v>0</v>
      </c>
      <c r="DP893" s="4">
        <v>1</v>
      </c>
      <c r="DQ893" s="4">
        <v>1</v>
      </c>
      <c r="DR893" s="4"/>
      <c r="DS893" s="4"/>
      <c r="DT893" s="4"/>
      <c r="DU893" s="4">
        <v>1010</v>
      </c>
      <c r="DV893" s="4" t="s">
        <v>266</v>
      </c>
      <c r="DW893" s="4" t="s">
        <v>266</v>
      </c>
      <c r="DX893" s="4">
        <v>1</v>
      </c>
      <c r="DY893" s="4"/>
      <c r="DZ893" s="4" t="s">
        <v>3</v>
      </c>
      <c r="EA893" s="4" t="s">
        <v>3</v>
      </c>
      <c r="EB893" s="4" t="s">
        <v>3</v>
      </c>
      <c r="EC893" s="4" t="s">
        <v>3</v>
      </c>
      <c r="ED893" s="4"/>
      <c r="EE893" s="4">
        <v>57042957</v>
      </c>
      <c r="EF893" s="4">
        <v>40</v>
      </c>
      <c r="EG893" s="4" t="s">
        <v>33</v>
      </c>
      <c r="EH893" s="4">
        <v>0</v>
      </c>
      <c r="EI893" s="4" t="s">
        <v>3</v>
      </c>
      <c r="EJ893" s="4">
        <v>2</v>
      </c>
      <c r="EK893" s="4">
        <v>67</v>
      </c>
      <c r="EL893" s="4" t="s">
        <v>34</v>
      </c>
      <c r="EM893" s="4" t="s">
        <v>35</v>
      </c>
      <c r="EN893" s="4"/>
      <c r="EO893" s="4" t="s">
        <v>3</v>
      </c>
      <c r="EP893" s="4"/>
      <c r="EQ893" s="4">
        <v>0</v>
      </c>
      <c r="ER893" s="4">
        <v>437.14</v>
      </c>
      <c r="ES893" s="4">
        <v>437.14</v>
      </c>
      <c r="ET893" s="4">
        <v>0</v>
      </c>
      <c r="EU893" s="4">
        <v>0</v>
      </c>
      <c r="EV893" s="4">
        <v>0</v>
      </c>
      <c r="EW893" s="4">
        <v>0</v>
      </c>
      <c r="EX893" s="4">
        <v>0</v>
      </c>
      <c r="EY893" s="4"/>
      <c r="EZ893" s="4"/>
      <c r="FA893" s="4"/>
      <c r="FB893" s="4"/>
      <c r="FC893" s="4"/>
      <c r="FD893" s="4"/>
      <c r="FE893" s="4"/>
      <c r="FF893" s="4"/>
      <c r="FG893" s="4"/>
      <c r="FH893" s="4"/>
      <c r="FI893" s="4"/>
      <c r="FJ893" s="4"/>
      <c r="FK893" s="4"/>
      <c r="FL893" s="4"/>
      <c r="FM893" s="4"/>
      <c r="FN893" s="4"/>
      <c r="FO893" s="4"/>
      <c r="FP893" s="4"/>
      <c r="FQ893" s="4">
        <v>0</v>
      </c>
      <c r="FR893" s="4">
        <v>0</v>
      </c>
      <c r="FS893" s="4">
        <v>0</v>
      </c>
      <c r="FT893" s="4"/>
      <c r="FU893" s="4"/>
      <c r="FV893" s="4"/>
      <c r="FW893" s="4"/>
      <c r="FX893" s="4">
        <v>97</v>
      </c>
      <c r="FY893" s="4">
        <v>51</v>
      </c>
      <c r="FZ893" s="4"/>
      <c r="GA893" s="4" t="s">
        <v>3</v>
      </c>
      <c r="GB893" s="4"/>
      <c r="GC893" s="4"/>
      <c r="GD893" s="4">
        <v>1</v>
      </c>
      <c r="GE893" s="4"/>
      <c r="GF893" s="4">
        <v>1500670310</v>
      </c>
      <c r="GG893" s="4">
        <v>2</v>
      </c>
      <c r="GH893" s="4">
        <v>1</v>
      </c>
      <c r="GI893" s="4">
        <v>2</v>
      </c>
      <c r="GJ893" s="4">
        <v>0</v>
      </c>
      <c r="GK893" s="4">
        <v>0</v>
      </c>
      <c r="GL893" s="4">
        <f t="shared" si="1107"/>
        <v>0</v>
      </c>
      <c r="GM893" s="4">
        <f t="shared" si="1108"/>
        <v>49366.22</v>
      </c>
      <c r="GN893" s="4">
        <f t="shared" si="1109"/>
        <v>0</v>
      </c>
      <c r="GO893" s="4">
        <f t="shared" si="1110"/>
        <v>49366.22</v>
      </c>
      <c r="GP893" s="4">
        <f t="shared" si="1111"/>
        <v>0</v>
      </c>
      <c r="GQ893" s="4"/>
      <c r="GR893" s="4">
        <v>0</v>
      </c>
      <c r="GS893" s="4">
        <v>0</v>
      </c>
      <c r="GT893" s="4">
        <v>0</v>
      </c>
      <c r="GU893" s="4" t="s">
        <v>3</v>
      </c>
      <c r="GV893" s="4">
        <f t="shared" si="1112"/>
        <v>0</v>
      </c>
      <c r="GW893" s="4">
        <v>1</v>
      </c>
      <c r="GX893" s="4">
        <f t="shared" si="1113"/>
        <v>0</v>
      </c>
      <c r="GY893" s="4"/>
      <c r="GZ893" s="4"/>
      <c r="HA893" s="4">
        <v>0</v>
      </c>
      <c r="HB893" s="4">
        <v>0</v>
      </c>
      <c r="HC893" s="4">
        <f t="shared" si="1114"/>
        <v>0</v>
      </c>
      <c r="HD893" s="4"/>
      <c r="HE893" s="4" t="s">
        <v>3</v>
      </c>
      <c r="HF893" s="4" t="s">
        <v>3</v>
      </c>
      <c r="HG893" s="4"/>
      <c r="HH893" s="4"/>
      <c r="HI893" s="4"/>
      <c r="HJ893" s="4"/>
      <c r="HK893" s="4"/>
      <c r="HL893" s="4"/>
      <c r="HM893" s="4" t="s">
        <v>3</v>
      </c>
      <c r="HN893" s="4" t="s">
        <v>3</v>
      </c>
      <c r="HO893" s="4" t="s">
        <v>3</v>
      </c>
      <c r="HP893" s="4" t="s">
        <v>3</v>
      </c>
      <c r="HQ893" s="4" t="s">
        <v>3</v>
      </c>
      <c r="HR893" s="4"/>
      <c r="HS893" s="4">
        <v>0</v>
      </c>
      <c r="HT893" s="4"/>
      <c r="HU893" s="4"/>
      <c r="HV893" s="4"/>
      <c r="HW893" s="4"/>
      <c r="HX893" s="4"/>
      <c r="HY893" s="4"/>
      <c r="HZ893" s="4"/>
      <c r="IA893" s="4"/>
      <c r="IB893" s="4"/>
      <c r="IC893" s="4"/>
      <c r="ID893" s="4"/>
      <c r="IE893" s="4"/>
      <c r="IF893" s="4"/>
      <c r="IG893" s="4"/>
      <c r="IH893" s="4"/>
      <c r="II893" s="4"/>
      <c r="IJ893" s="4"/>
      <c r="IK893" s="4">
        <v>0</v>
      </c>
      <c r="IL893" s="4"/>
      <c r="IM893" s="4"/>
      <c r="IN893" s="4"/>
      <c r="IO893" s="4"/>
      <c r="IP893" s="4"/>
      <c r="IQ893" s="4"/>
      <c r="IR893" s="4"/>
      <c r="IS893" s="4"/>
      <c r="IT893" s="4"/>
      <c r="IU893" s="4"/>
    </row>
    <row r="894" spans="1:255" x14ac:dyDescent="0.25">
      <c r="A894" s="3">
        <v>18</v>
      </c>
      <c r="B894" s="3">
        <v>1</v>
      </c>
      <c r="C894" s="3"/>
      <c r="D894" s="3"/>
      <c r="E894" s="3" t="s">
        <v>1128</v>
      </c>
      <c r="F894" s="3" t="s">
        <v>1090</v>
      </c>
      <c r="G894" s="3" t="s">
        <v>1091</v>
      </c>
      <c r="H894" s="3" t="s">
        <v>1092</v>
      </c>
      <c r="I894" s="3">
        <f>I890*J894</f>
        <v>5.9299999999999999E-4</v>
      </c>
      <c r="J894" s="3">
        <v>8.5942028985507251E-4</v>
      </c>
      <c r="K894" s="3">
        <v>8.5999999999999998E-4</v>
      </c>
      <c r="L894" s="3"/>
      <c r="M894" s="3"/>
      <c r="N894" s="3"/>
      <c r="O894" s="3">
        <f t="shared" si="1090"/>
        <v>20.059999999999999</v>
      </c>
      <c r="P894" s="3">
        <f t="shared" si="1091"/>
        <v>20.059999999999999</v>
      </c>
      <c r="Q894" s="3">
        <f>(ROUND((ROUND(((ET894)*AV894*I894),2)*BB894),2)+ROUND((ROUND(((AE894-(EU894))*AV894*I894),2)*BS894),2))</f>
        <v>0</v>
      </c>
      <c r="R894" s="3">
        <f>(ROUND((ROUND(((EU894)*AV894*I894),2)*BS894),2)+ROUND((ROUND(((AE894-(EU894))*AV894*I894),2)*BS894),2))</f>
        <v>0</v>
      </c>
      <c r="S894" s="3">
        <f t="shared" si="1092"/>
        <v>0</v>
      </c>
      <c r="T894" s="3">
        <f t="shared" si="1093"/>
        <v>0</v>
      </c>
      <c r="U894" s="3">
        <f t="shared" si="1094"/>
        <v>0</v>
      </c>
      <c r="V894" s="3">
        <f t="shared" si="1095"/>
        <v>0</v>
      </c>
      <c r="W894" s="3">
        <f t="shared" si="1096"/>
        <v>0</v>
      </c>
      <c r="X894" s="3">
        <f>(ROUND((((S894+ROUND((ROUND(((EU894)*AV894*I894),2)*BS894),2))*AT894)/100),2)+ROUND(((ROUND((ROUND(((AE894-(EU894))*AV894*I894),2)*BS894),2)*AT894)/100),2))</f>
        <v>0</v>
      </c>
      <c r="Y894" s="3">
        <f>(ROUND((((S894+ROUND((ROUND(((EU894)*AV894*I894),2)*BS894),2))*AU894)/100),2)+ROUND(((ROUND((ROUND(((AE894-(EU894))*AV894*I894),2)*BS894),2)*AU894)/100),2))</f>
        <v>0</v>
      </c>
      <c r="Z894" s="3"/>
      <c r="AA894" s="3">
        <v>54971259</v>
      </c>
      <c r="AB894" s="3">
        <f t="shared" si="1097"/>
        <v>33827.69</v>
      </c>
      <c r="AC894" s="3">
        <f>ROUND((ES894),6)</f>
        <v>33827.69</v>
      </c>
      <c r="AD894" s="3">
        <f>ROUND((((ET894)-(EU894))+AE894),6)</f>
        <v>0</v>
      </c>
      <c r="AE894" s="3">
        <f t="shared" si="1115"/>
        <v>0</v>
      </c>
      <c r="AF894" s="3">
        <f t="shared" si="1115"/>
        <v>0</v>
      </c>
      <c r="AG894" s="3">
        <f t="shared" si="1098"/>
        <v>0</v>
      </c>
      <c r="AH894" s="3">
        <f t="shared" si="1116"/>
        <v>0</v>
      </c>
      <c r="AI894" s="3">
        <f t="shared" si="1116"/>
        <v>0</v>
      </c>
      <c r="AJ894" s="3">
        <f t="shared" si="1099"/>
        <v>0</v>
      </c>
      <c r="AK894" s="3">
        <v>33827.69</v>
      </c>
      <c r="AL894" s="3">
        <v>33827.69</v>
      </c>
      <c r="AM894" s="3">
        <v>0</v>
      </c>
      <c r="AN894" s="3">
        <v>0</v>
      </c>
      <c r="AO894" s="3">
        <v>0</v>
      </c>
      <c r="AP894" s="3">
        <v>0</v>
      </c>
      <c r="AQ894" s="3">
        <v>0</v>
      </c>
      <c r="AR894" s="3">
        <v>0</v>
      </c>
      <c r="AS894" s="3">
        <v>0</v>
      </c>
      <c r="AT894" s="3">
        <v>97</v>
      </c>
      <c r="AU894" s="3">
        <v>51</v>
      </c>
      <c r="AV894" s="3">
        <v>1</v>
      </c>
      <c r="AW894" s="3">
        <v>1</v>
      </c>
      <c r="AX894" s="3"/>
      <c r="AY894" s="3"/>
      <c r="AZ894" s="3">
        <v>1</v>
      </c>
      <c r="BA894" s="3">
        <v>1</v>
      </c>
      <c r="BB894" s="3">
        <v>1</v>
      </c>
      <c r="BC894" s="3">
        <v>1</v>
      </c>
      <c r="BD894" s="3" t="s">
        <v>3</v>
      </c>
      <c r="BE894" s="3" t="s">
        <v>3</v>
      </c>
      <c r="BF894" s="3" t="s">
        <v>3</v>
      </c>
      <c r="BG894" s="3" t="s">
        <v>3</v>
      </c>
      <c r="BH894" s="3">
        <v>3</v>
      </c>
      <c r="BI894" s="3">
        <v>2</v>
      </c>
      <c r="BJ894" s="3" t="s">
        <v>1093</v>
      </c>
      <c r="BK894" s="3"/>
      <c r="BL894" s="3"/>
      <c r="BM894" s="3">
        <v>67</v>
      </c>
      <c r="BN894" s="3">
        <v>0</v>
      </c>
      <c r="BO894" s="3" t="s">
        <v>3</v>
      </c>
      <c r="BP894" s="3">
        <v>0</v>
      </c>
      <c r="BQ894" s="3">
        <v>40</v>
      </c>
      <c r="BR894" s="3">
        <v>0</v>
      </c>
      <c r="BS894" s="3">
        <v>1</v>
      </c>
      <c r="BT894" s="3">
        <v>1</v>
      </c>
      <c r="BU894" s="3">
        <v>1</v>
      </c>
      <c r="BV894" s="3">
        <v>1</v>
      </c>
      <c r="BW894" s="3">
        <v>1</v>
      </c>
      <c r="BX894" s="3">
        <v>1</v>
      </c>
      <c r="BY894" s="3" t="s">
        <v>3</v>
      </c>
      <c r="BZ894" s="3">
        <v>97</v>
      </c>
      <c r="CA894" s="3">
        <v>51</v>
      </c>
      <c r="CB894" s="3" t="s">
        <v>3</v>
      </c>
      <c r="CC894" s="3"/>
      <c r="CD894" s="3"/>
      <c r="CE894" s="3">
        <v>1566</v>
      </c>
      <c r="CF894" s="3">
        <v>0</v>
      </c>
      <c r="CG894" s="3">
        <v>0</v>
      </c>
      <c r="CH894" s="3"/>
      <c r="CI894" s="3"/>
      <c r="CJ894" s="3"/>
      <c r="CK894" s="3"/>
      <c r="CL894" s="3"/>
      <c r="CM894" s="3">
        <v>0</v>
      </c>
      <c r="CN894" s="3" t="s">
        <v>3</v>
      </c>
      <c r="CO894" s="3">
        <v>0</v>
      </c>
      <c r="CP894" s="3">
        <f t="shared" si="1100"/>
        <v>20.059999999999999</v>
      </c>
      <c r="CQ894" s="3">
        <f t="shared" si="1101"/>
        <v>33827.69</v>
      </c>
      <c r="CR894" s="3">
        <f>(ROUND((ROUND(((ET894)*AV894*1),2)*BB894),2)+ROUND((ROUND(((AE894-(EU894))*AV894*1),2)*BS894),2))</f>
        <v>0</v>
      </c>
      <c r="CS894" s="3">
        <f>(ROUND((ROUND(((EU894)*AV894*1),2)*BS894),2)+ROUND((ROUND(((AE894-(EU894))*AV894*1),2)*BS894),2))</f>
        <v>0</v>
      </c>
      <c r="CT894" s="3">
        <f t="shared" si="1102"/>
        <v>0</v>
      </c>
      <c r="CU894" s="3">
        <f t="shared" si="1103"/>
        <v>0</v>
      </c>
      <c r="CV894" s="3">
        <f t="shared" si="1104"/>
        <v>0</v>
      </c>
      <c r="CW894" s="3">
        <f t="shared" si="1105"/>
        <v>0</v>
      </c>
      <c r="CX894" s="3">
        <f t="shared" si="1106"/>
        <v>0</v>
      </c>
      <c r="CY894" s="3">
        <f>(ROUND((((S894+ROUND((ROUND(((EU894)*AV894*1),2)*BS894),2))*AT894)/100),2)+ROUND(((ROUND((ROUND(((AE894-(EU894))*AV894*1),2)*BS894),2)*AT894)/100),2))</f>
        <v>0</v>
      </c>
      <c r="CZ894" s="3">
        <f>(ROUND((((S894+ROUND((ROUND(((EU894)*AV894*1),2)*BS894),2))*AU894)/100),2)+ROUND(((ROUND((ROUND(((AE894-(EU894))*AV894*1),2)*BS894),2)*AU894)/100),2))</f>
        <v>0</v>
      </c>
      <c r="DA894" s="3"/>
      <c r="DB894" s="3"/>
      <c r="DC894" s="3" t="s">
        <v>3</v>
      </c>
      <c r="DD894" s="3" t="s">
        <v>3</v>
      </c>
      <c r="DE894" s="3" t="s">
        <v>3</v>
      </c>
      <c r="DF894" s="3" t="s">
        <v>3</v>
      </c>
      <c r="DG894" s="3" t="s">
        <v>3</v>
      </c>
      <c r="DH894" s="3" t="s">
        <v>3</v>
      </c>
      <c r="DI894" s="3" t="s">
        <v>3</v>
      </c>
      <c r="DJ894" s="3" t="s">
        <v>3</v>
      </c>
      <c r="DK894" s="3" t="s">
        <v>3</v>
      </c>
      <c r="DL894" s="3" t="s">
        <v>3</v>
      </c>
      <c r="DM894" s="3" t="s">
        <v>3</v>
      </c>
      <c r="DN894" s="3">
        <v>0</v>
      </c>
      <c r="DO894" s="3">
        <v>0</v>
      </c>
      <c r="DP894" s="3">
        <v>1</v>
      </c>
      <c r="DQ894" s="3">
        <v>1</v>
      </c>
      <c r="DR894" s="3"/>
      <c r="DS894" s="3"/>
      <c r="DT894" s="3"/>
      <c r="DU894" s="3">
        <v>1009</v>
      </c>
      <c r="DV894" s="3" t="s">
        <v>1092</v>
      </c>
      <c r="DW894" s="3" t="s">
        <v>1092</v>
      </c>
      <c r="DX894" s="3">
        <v>1000</v>
      </c>
      <c r="DY894" s="3"/>
      <c r="DZ894" s="3" t="s">
        <v>3</v>
      </c>
      <c r="EA894" s="3" t="s">
        <v>3</v>
      </c>
      <c r="EB894" s="3" t="s">
        <v>3</v>
      </c>
      <c r="EC894" s="3" t="s">
        <v>3</v>
      </c>
      <c r="ED894" s="3"/>
      <c r="EE894" s="3">
        <v>57042957</v>
      </c>
      <c r="EF894" s="3">
        <v>40</v>
      </c>
      <c r="EG894" s="3" t="s">
        <v>33</v>
      </c>
      <c r="EH894" s="3">
        <v>0</v>
      </c>
      <c r="EI894" s="3" t="s">
        <v>3</v>
      </c>
      <c r="EJ894" s="3">
        <v>2</v>
      </c>
      <c r="EK894" s="3">
        <v>67</v>
      </c>
      <c r="EL894" s="3" t="s">
        <v>34</v>
      </c>
      <c r="EM894" s="3" t="s">
        <v>35</v>
      </c>
      <c r="EN894" s="3"/>
      <c r="EO894" s="3" t="s">
        <v>3</v>
      </c>
      <c r="EP894" s="3"/>
      <c r="EQ894" s="3">
        <v>0</v>
      </c>
      <c r="ER894" s="3">
        <v>33827.69</v>
      </c>
      <c r="ES894" s="3">
        <v>33827.69</v>
      </c>
      <c r="ET894" s="3">
        <v>0</v>
      </c>
      <c r="EU894" s="3">
        <v>0</v>
      </c>
      <c r="EV894" s="3">
        <v>0</v>
      </c>
      <c r="EW894" s="3">
        <v>0</v>
      </c>
      <c r="EX894" s="3">
        <v>0</v>
      </c>
      <c r="EY894" s="3"/>
      <c r="EZ894" s="3"/>
      <c r="FA894" s="3"/>
      <c r="FB894" s="3"/>
      <c r="FC894" s="3"/>
      <c r="FD894" s="3"/>
      <c r="FE894" s="3"/>
      <c r="FF894" s="3"/>
      <c r="FG894" s="3"/>
      <c r="FH894" s="3"/>
      <c r="FI894" s="3"/>
      <c r="FJ894" s="3"/>
      <c r="FK894" s="3"/>
      <c r="FL894" s="3"/>
      <c r="FM894" s="3"/>
      <c r="FN894" s="3"/>
      <c r="FO894" s="3"/>
      <c r="FP894" s="3"/>
      <c r="FQ894" s="3">
        <v>0</v>
      </c>
      <c r="FR894" s="3">
        <v>0</v>
      </c>
      <c r="FS894" s="3">
        <v>0</v>
      </c>
      <c r="FT894" s="3"/>
      <c r="FU894" s="3"/>
      <c r="FV894" s="3"/>
      <c r="FW894" s="3"/>
      <c r="FX894" s="3">
        <v>97</v>
      </c>
      <c r="FY894" s="3">
        <v>51</v>
      </c>
      <c r="FZ894" s="3"/>
      <c r="GA894" s="3" t="s">
        <v>3</v>
      </c>
      <c r="GB894" s="3"/>
      <c r="GC894" s="3"/>
      <c r="GD894" s="3">
        <v>1</v>
      </c>
      <c r="GE894" s="3"/>
      <c r="GF894" s="3">
        <v>764623737</v>
      </c>
      <c r="GG894" s="3">
        <v>2</v>
      </c>
      <c r="GH894" s="3">
        <v>1</v>
      </c>
      <c r="GI894" s="3">
        <v>-2</v>
      </c>
      <c r="GJ894" s="3">
        <v>0</v>
      </c>
      <c r="GK894" s="3">
        <v>0</v>
      </c>
      <c r="GL894" s="3">
        <f t="shared" si="1107"/>
        <v>0</v>
      </c>
      <c r="GM894" s="3">
        <f t="shared" si="1108"/>
        <v>20.059999999999999</v>
      </c>
      <c r="GN894" s="3">
        <f t="shared" si="1109"/>
        <v>0</v>
      </c>
      <c r="GO894" s="3">
        <f t="shared" si="1110"/>
        <v>20.059999999999999</v>
      </c>
      <c r="GP894" s="3">
        <f t="shared" si="1111"/>
        <v>0</v>
      </c>
      <c r="GQ894" s="3"/>
      <c r="GR894" s="3">
        <v>0</v>
      </c>
      <c r="GS894" s="3">
        <v>3</v>
      </c>
      <c r="GT894" s="3">
        <v>0</v>
      </c>
      <c r="GU894" s="3" t="s">
        <v>3</v>
      </c>
      <c r="GV894" s="3">
        <f t="shared" si="1112"/>
        <v>0</v>
      </c>
      <c r="GW894" s="3">
        <v>1</v>
      </c>
      <c r="GX894" s="3">
        <f t="shared" si="1113"/>
        <v>0</v>
      </c>
      <c r="GY894" s="3"/>
      <c r="GZ894" s="3"/>
      <c r="HA894" s="3">
        <v>0</v>
      </c>
      <c r="HB894" s="3">
        <v>0</v>
      </c>
      <c r="HC894" s="3">
        <f t="shared" si="1114"/>
        <v>0</v>
      </c>
      <c r="HD894" s="3"/>
      <c r="HE894" s="3" t="s">
        <v>3</v>
      </c>
      <c r="HF894" s="3" t="s">
        <v>3</v>
      </c>
      <c r="HG894" s="3"/>
      <c r="HH894" s="3"/>
      <c r="HI894" s="3"/>
      <c r="HJ894" s="3"/>
      <c r="HK894" s="3"/>
      <c r="HL894" s="3"/>
      <c r="HM894" s="3" t="s">
        <v>3</v>
      </c>
      <c r="HN894" s="3" t="s">
        <v>3</v>
      </c>
      <c r="HO894" s="3" t="s">
        <v>3</v>
      </c>
      <c r="HP894" s="3" t="s">
        <v>3</v>
      </c>
      <c r="HQ894" s="3" t="s">
        <v>3</v>
      </c>
      <c r="HR894" s="3"/>
      <c r="HS894" s="3">
        <v>0</v>
      </c>
      <c r="HT894" s="3"/>
      <c r="HU894" s="3"/>
      <c r="HV894" s="3"/>
      <c r="HW894" s="3"/>
      <c r="HX894" s="3"/>
      <c r="HY894" s="3"/>
      <c r="HZ894" s="3"/>
      <c r="IA894" s="3"/>
      <c r="IB894" s="3"/>
      <c r="IC894" s="3"/>
      <c r="ID894" s="3"/>
      <c r="IE894" s="3"/>
      <c r="IF894" s="3"/>
      <c r="IG894" s="3"/>
      <c r="IH894" s="3"/>
      <c r="II894" s="3"/>
      <c r="IJ894" s="3"/>
      <c r="IK894" s="3">
        <v>0</v>
      </c>
      <c r="IL894" s="3"/>
      <c r="IM894" s="3"/>
      <c r="IN894" s="3"/>
      <c r="IO894" s="3"/>
      <c r="IP894" s="3"/>
      <c r="IQ894" s="3"/>
      <c r="IR894" s="3"/>
      <c r="IS894" s="3"/>
      <c r="IT894" s="3"/>
      <c r="IU894" s="3"/>
    </row>
    <row r="895" spans="1:255" x14ac:dyDescent="0.25">
      <c r="A895" s="4">
        <v>18</v>
      </c>
      <c r="B895" s="4">
        <v>1</v>
      </c>
      <c r="C895" s="4"/>
      <c r="D895" s="4"/>
      <c r="E895" s="4" t="s">
        <v>1128</v>
      </c>
      <c r="F895" s="4" t="s">
        <v>1090</v>
      </c>
      <c r="G895" s="4" t="s">
        <v>1091</v>
      </c>
      <c r="H895" s="4" t="s">
        <v>1092</v>
      </c>
      <c r="I895" s="4">
        <f>I891*J895</f>
        <v>5.9299999999999999E-4</v>
      </c>
      <c r="J895" s="4">
        <v>8.5942028985507251E-4</v>
      </c>
      <c r="K895" s="4">
        <v>8.5999999999999998E-4</v>
      </c>
      <c r="L895" s="4"/>
      <c r="M895" s="4"/>
      <c r="N895" s="4"/>
      <c r="O895" s="4">
        <f t="shared" si="1090"/>
        <v>98.29</v>
      </c>
      <c r="P895" s="4">
        <f t="shared" si="1091"/>
        <v>98.29</v>
      </c>
      <c r="Q895" s="4">
        <f>(ROUND((ROUND(((ET895)*AV895*I895),2)*BB895),2)+ROUND((ROUND(((AE895-(EU895))*AV895*I895),2)*BS895),2))</f>
        <v>0</v>
      </c>
      <c r="R895" s="4">
        <f>(ROUND((ROUND(((EU895)*AV895*I895),2)*BS895),2)+ROUND((ROUND(((AE895-(EU895))*AV895*I895),2)*BS895),2))</f>
        <v>0</v>
      </c>
      <c r="S895" s="4">
        <f t="shared" si="1092"/>
        <v>0</v>
      </c>
      <c r="T895" s="4">
        <f t="shared" si="1093"/>
        <v>0</v>
      </c>
      <c r="U895" s="4">
        <f t="shared" si="1094"/>
        <v>0</v>
      </c>
      <c r="V895" s="4">
        <f t="shared" si="1095"/>
        <v>0</v>
      </c>
      <c r="W895" s="4">
        <f t="shared" si="1096"/>
        <v>0</v>
      </c>
      <c r="X895" s="4">
        <f>(ROUND((((S895+ROUND((ROUND(((EU895)*AV895*I895),2)*BS895),2))*AT895)/100),2)+ROUND(((ROUND((ROUND(((AE895-(EU895))*AV895*I895),2)*BS895),2)*AT895)/100),2))</f>
        <v>0</v>
      </c>
      <c r="Y895" s="4">
        <f>(ROUND((((S895+ROUND((ROUND(((EU895)*AV895*I895),2)*BS895),2))*AU895)/100),2)+ROUND(((ROUND((ROUND(((AE895-(EU895))*AV895*I895),2)*BS895),2)*AU895)/100),2))</f>
        <v>0</v>
      </c>
      <c r="Z895" s="4"/>
      <c r="AA895" s="4">
        <v>55890823</v>
      </c>
      <c r="AB895" s="4">
        <f t="shared" si="1097"/>
        <v>33827.69</v>
      </c>
      <c r="AC895" s="4">
        <f>ROUND((ES895),6)</f>
        <v>33827.69</v>
      </c>
      <c r="AD895" s="4">
        <f>ROUND((((ET895)-(EU895))+AE895),6)</f>
        <v>0</v>
      </c>
      <c r="AE895" s="4">
        <f t="shared" si="1115"/>
        <v>0</v>
      </c>
      <c r="AF895" s="4">
        <f t="shared" si="1115"/>
        <v>0</v>
      </c>
      <c r="AG895" s="4">
        <f t="shared" si="1098"/>
        <v>0</v>
      </c>
      <c r="AH895" s="4">
        <f t="shared" si="1116"/>
        <v>0</v>
      </c>
      <c r="AI895" s="4">
        <f t="shared" si="1116"/>
        <v>0</v>
      </c>
      <c r="AJ895" s="4">
        <f t="shared" si="1099"/>
        <v>0</v>
      </c>
      <c r="AK895" s="4">
        <v>33827.69</v>
      </c>
      <c r="AL895" s="4">
        <v>33827.69</v>
      </c>
      <c r="AM895" s="4">
        <v>0</v>
      </c>
      <c r="AN895" s="4">
        <v>0</v>
      </c>
      <c r="AO895" s="4">
        <v>0</v>
      </c>
      <c r="AP895" s="4">
        <v>0</v>
      </c>
      <c r="AQ895" s="4">
        <v>0</v>
      </c>
      <c r="AR895" s="4">
        <v>0</v>
      </c>
      <c r="AS895" s="4">
        <v>0</v>
      </c>
      <c r="AT895" s="4">
        <v>97</v>
      </c>
      <c r="AU895" s="4">
        <v>51</v>
      </c>
      <c r="AV895" s="4">
        <v>1</v>
      </c>
      <c r="AW895" s="4">
        <v>1</v>
      </c>
      <c r="AX895" s="4"/>
      <c r="AY895" s="4"/>
      <c r="AZ895" s="4">
        <v>1</v>
      </c>
      <c r="BA895" s="4">
        <v>1</v>
      </c>
      <c r="BB895" s="4">
        <v>1</v>
      </c>
      <c r="BC895" s="4">
        <v>4.9000000000000004</v>
      </c>
      <c r="BD895" s="4" t="s">
        <v>3</v>
      </c>
      <c r="BE895" s="4" t="s">
        <v>3</v>
      </c>
      <c r="BF895" s="4" t="s">
        <v>3</v>
      </c>
      <c r="BG895" s="4" t="s">
        <v>3</v>
      </c>
      <c r="BH895" s="4">
        <v>3</v>
      </c>
      <c r="BI895" s="4">
        <v>2</v>
      </c>
      <c r="BJ895" s="4" t="s">
        <v>1093</v>
      </c>
      <c r="BK895" s="4"/>
      <c r="BL895" s="4"/>
      <c r="BM895" s="4">
        <v>67</v>
      </c>
      <c r="BN895" s="4">
        <v>0</v>
      </c>
      <c r="BO895" s="4" t="s">
        <v>1090</v>
      </c>
      <c r="BP895" s="4">
        <v>1</v>
      </c>
      <c r="BQ895" s="4">
        <v>40</v>
      </c>
      <c r="BR895" s="4">
        <v>0</v>
      </c>
      <c r="BS895" s="4">
        <v>1</v>
      </c>
      <c r="BT895" s="4">
        <v>1</v>
      </c>
      <c r="BU895" s="4">
        <v>1</v>
      </c>
      <c r="BV895" s="4">
        <v>1</v>
      </c>
      <c r="BW895" s="4">
        <v>1</v>
      </c>
      <c r="BX895" s="4">
        <v>1</v>
      </c>
      <c r="BY895" s="4" t="s">
        <v>3</v>
      </c>
      <c r="BZ895" s="4">
        <v>97</v>
      </c>
      <c r="CA895" s="4">
        <v>51</v>
      </c>
      <c r="CB895" s="4" t="s">
        <v>3</v>
      </c>
      <c r="CC895" s="4"/>
      <c r="CD895" s="4"/>
      <c r="CE895" s="4">
        <v>1566</v>
      </c>
      <c r="CF895" s="4">
        <v>0</v>
      </c>
      <c r="CG895" s="4">
        <v>0</v>
      </c>
      <c r="CH895" s="4"/>
      <c r="CI895" s="4"/>
      <c r="CJ895" s="4"/>
      <c r="CK895" s="4"/>
      <c r="CL895" s="4"/>
      <c r="CM895" s="4">
        <v>0</v>
      </c>
      <c r="CN895" s="4" t="s">
        <v>3</v>
      </c>
      <c r="CO895" s="4">
        <v>0</v>
      </c>
      <c r="CP895" s="4">
        <f t="shared" si="1100"/>
        <v>98.29</v>
      </c>
      <c r="CQ895" s="4">
        <f t="shared" si="1101"/>
        <v>165755.68</v>
      </c>
      <c r="CR895" s="4">
        <f>(ROUND((ROUND(((ET895)*AV895*1),2)*BB895),2)+ROUND((ROUND(((AE895-(EU895))*AV895*1),2)*BS895),2))</f>
        <v>0</v>
      </c>
      <c r="CS895" s="4">
        <f>(ROUND((ROUND(((EU895)*AV895*1),2)*BS895),2)+ROUND((ROUND(((AE895-(EU895))*AV895*1),2)*BS895),2))</f>
        <v>0</v>
      </c>
      <c r="CT895" s="4">
        <f t="shared" si="1102"/>
        <v>0</v>
      </c>
      <c r="CU895" s="4">
        <f t="shared" si="1103"/>
        <v>0</v>
      </c>
      <c r="CV895" s="4">
        <f t="shared" si="1104"/>
        <v>0</v>
      </c>
      <c r="CW895" s="4">
        <f t="shared" si="1105"/>
        <v>0</v>
      </c>
      <c r="CX895" s="4">
        <f t="shared" si="1106"/>
        <v>0</v>
      </c>
      <c r="CY895" s="4">
        <f>(ROUND((((S895+ROUND((ROUND(((EU895)*AV895*1),2)*BS895),2))*AT895)/100),2)+ROUND(((ROUND((ROUND(((AE895-(EU895))*AV895*1),2)*BS895),2)*AT895)/100),2))</f>
        <v>0</v>
      </c>
      <c r="CZ895" s="4">
        <f>(ROUND((((S895+ROUND((ROUND(((EU895)*AV895*1),2)*BS895),2))*AU895)/100),2)+ROUND(((ROUND((ROUND(((AE895-(EU895))*AV895*1),2)*BS895),2)*AU895)/100),2))</f>
        <v>0</v>
      </c>
      <c r="DA895" s="4"/>
      <c r="DB895" s="4"/>
      <c r="DC895" s="4" t="s">
        <v>3</v>
      </c>
      <c r="DD895" s="4" t="s">
        <v>3</v>
      </c>
      <c r="DE895" s="4" t="s">
        <v>3</v>
      </c>
      <c r="DF895" s="4" t="s">
        <v>3</v>
      </c>
      <c r="DG895" s="4" t="s">
        <v>3</v>
      </c>
      <c r="DH895" s="4" t="s">
        <v>3</v>
      </c>
      <c r="DI895" s="4" t="s">
        <v>3</v>
      </c>
      <c r="DJ895" s="4" t="s">
        <v>3</v>
      </c>
      <c r="DK895" s="4" t="s">
        <v>3</v>
      </c>
      <c r="DL895" s="4" t="s">
        <v>3</v>
      </c>
      <c r="DM895" s="4" t="s">
        <v>3</v>
      </c>
      <c r="DN895" s="4">
        <v>0</v>
      </c>
      <c r="DO895" s="4">
        <v>0</v>
      </c>
      <c r="DP895" s="4">
        <v>1</v>
      </c>
      <c r="DQ895" s="4">
        <v>1</v>
      </c>
      <c r="DR895" s="4"/>
      <c r="DS895" s="4"/>
      <c r="DT895" s="4"/>
      <c r="DU895" s="4">
        <v>1009</v>
      </c>
      <c r="DV895" s="4" t="s">
        <v>1092</v>
      </c>
      <c r="DW895" s="4" t="s">
        <v>1092</v>
      </c>
      <c r="DX895" s="4">
        <v>1000</v>
      </c>
      <c r="DY895" s="4"/>
      <c r="DZ895" s="4" t="s">
        <v>3</v>
      </c>
      <c r="EA895" s="4" t="s">
        <v>3</v>
      </c>
      <c r="EB895" s="4" t="s">
        <v>3</v>
      </c>
      <c r="EC895" s="4" t="s">
        <v>3</v>
      </c>
      <c r="ED895" s="4"/>
      <c r="EE895" s="4">
        <v>57042957</v>
      </c>
      <c r="EF895" s="4">
        <v>40</v>
      </c>
      <c r="EG895" s="4" t="s">
        <v>33</v>
      </c>
      <c r="EH895" s="4">
        <v>0</v>
      </c>
      <c r="EI895" s="4" t="s">
        <v>3</v>
      </c>
      <c r="EJ895" s="4">
        <v>2</v>
      </c>
      <c r="EK895" s="4">
        <v>67</v>
      </c>
      <c r="EL895" s="4" t="s">
        <v>34</v>
      </c>
      <c r="EM895" s="4" t="s">
        <v>35</v>
      </c>
      <c r="EN895" s="4"/>
      <c r="EO895" s="4" t="s">
        <v>3</v>
      </c>
      <c r="EP895" s="4"/>
      <c r="EQ895" s="4">
        <v>0</v>
      </c>
      <c r="ER895" s="4">
        <v>33827.69</v>
      </c>
      <c r="ES895" s="4">
        <v>33827.69</v>
      </c>
      <c r="ET895" s="4">
        <v>0</v>
      </c>
      <c r="EU895" s="4">
        <v>0</v>
      </c>
      <c r="EV895" s="4">
        <v>0</v>
      </c>
      <c r="EW895" s="4">
        <v>0</v>
      </c>
      <c r="EX895" s="4">
        <v>0</v>
      </c>
      <c r="EY895" s="4"/>
      <c r="EZ895" s="4"/>
      <c r="FA895" s="4"/>
      <c r="FB895" s="4"/>
      <c r="FC895" s="4"/>
      <c r="FD895" s="4"/>
      <c r="FE895" s="4"/>
      <c r="FF895" s="4"/>
      <c r="FG895" s="4"/>
      <c r="FH895" s="4"/>
      <c r="FI895" s="4"/>
      <c r="FJ895" s="4"/>
      <c r="FK895" s="4"/>
      <c r="FL895" s="4"/>
      <c r="FM895" s="4"/>
      <c r="FN895" s="4"/>
      <c r="FO895" s="4"/>
      <c r="FP895" s="4"/>
      <c r="FQ895" s="4">
        <v>0</v>
      </c>
      <c r="FR895" s="4">
        <v>0</v>
      </c>
      <c r="FS895" s="4">
        <v>0</v>
      </c>
      <c r="FT895" s="4"/>
      <c r="FU895" s="4"/>
      <c r="FV895" s="4"/>
      <c r="FW895" s="4"/>
      <c r="FX895" s="4">
        <v>97</v>
      </c>
      <c r="FY895" s="4">
        <v>51</v>
      </c>
      <c r="FZ895" s="4"/>
      <c r="GA895" s="4" t="s">
        <v>3</v>
      </c>
      <c r="GB895" s="4"/>
      <c r="GC895" s="4"/>
      <c r="GD895" s="4">
        <v>1</v>
      </c>
      <c r="GE895" s="4"/>
      <c r="GF895" s="4">
        <v>764623737</v>
      </c>
      <c r="GG895" s="4">
        <v>2</v>
      </c>
      <c r="GH895" s="4">
        <v>1</v>
      </c>
      <c r="GI895" s="4">
        <v>2</v>
      </c>
      <c r="GJ895" s="4">
        <v>0</v>
      </c>
      <c r="GK895" s="4">
        <v>0</v>
      </c>
      <c r="GL895" s="4">
        <f t="shared" si="1107"/>
        <v>0</v>
      </c>
      <c r="GM895" s="4">
        <f t="shared" si="1108"/>
        <v>98.29</v>
      </c>
      <c r="GN895" s="4">
        <f t="shared" si="1109"/>
        <v>0</v>
      </c>
      <c r="GO895" s="4">
        <f t="shared" si="1110"/>
        <v>98.29</v>
      </c>
      <c r="GP895" s="4">
        <f t="shared" si="1111"/>
        <v>0</v>
      </c>
      <c r="GQ895" s="4"/>
      <c r="GR895" s="4">
        <v>0</v>
      </c>
      <c r="GS895" s="4">
        <v>0</v>
      </c>
      <c r="GT895" s="4">
        <v>0</v>
      </c>
      <c r="GU895" s="4" t="s">
        <v>3</v>
      </c>
      <c r="GV895" s="4">
        <f t="shared" si="1112"/>
        <v>0</v>
      </c>
      <c r="GW895" s="4">
        <v>1</v>
      </c>
      <c r="GX895" s="4">
        <f t="shared" si="1113"/>
        <v>0</v>
      </c>
      <c r="GY895" s="4"/>
      <c r="GZ895" s="4"/>
      <c r="HA895" s="4">
        <v>0</v>
      </c>
      <c r="HB895" s="4">
        <v>0</v>
      </c>
      <c r="HC895" s="4">
        <f t="shared" si="1114"/>
        <v>0</v>
      </c>
      <c r="HD895" s="4"/>
      <c r="HE895" s="4" t="s">
        <v>3</v>
      </c>
      <c r="HF895" s="4" t="s">
        <v>3</v>
      </c>
      <c r="HG895" s="4"/>
      <c r="HH895" s="4"/>
      <c r="HI895" s="4"/>
      <c r="HJ895" s="4"/>
      <c r="HK895" s="4"/>
      <c r="HL895" s="4"/>
      <c r="HM895" s="4" t="s">
        <v>3</v>
      </c>
      <c r="HN895" s="4" t="s">
        <v>3</v>
      </c>
      <c r="HO895" s="4" t="s">
        <v>3</v>
      </c>
      <c r="HP895" s="4" t="s">
        <v>3</v>
      </c>
      <c r="HQ895" s="4" t="s">
        <v>3</v>
      </c>
      <c r="HR895" s="4"/>
      <c r="HS895" s="4">
        <v>0</v>
      </c>
      <c r="HT895" s="4"/>
      <c r="HU895" s="4"/>
      <c r="HV895" s="4"/>
      <c r="HW895" s="4"/>
      <c r="HX895" s="4"/>
      <c r="HY895" s="4"/>
      <c r="HZ895" s="4"/>
      <c r="IA895" s="4"/>
      <c r="IB895" s="4"/>
      <c r="IC895" s="4"/>
      <c r="ID895" s="4"/>
      <c r="IE895" s="4"/>
      <c r="IF895" s="4"/>
      <c r="IG895" s="4"/>
      <c r="IH895" s="4"/>
      <c r="II895" s="4"/>
      <c r="IJ895" s="4"/>
      <c r="IK895" s="4">
        <v>0</v>
      </c>
      <c r="IL895" s="4"/>
      <c r="IM895" s="4"/>
      <c r="IN895" s="4"/>
      <c r="IO895" s="4"/>
      <c r="IP895" s="4"/>
      <c r="IQ895" s="4"/>
      <c r="IR895" s="4"/>
      <c r="IS895" s="4"/>
      <c r="IT895" s="4"/>
      <c r="IU895" s="4"/>
    </row>
    <row r="896" spans="1:255" ht="409.5" x14ac:dyDescent="0.25">
      <c r="A896" s="3">
        <v>17</v>
      </c>
      <c r="B896" s="3">
        <v>1</v>
      </c>
      <c r="C896" s="3">
        <f>ROW(SmtRes!A276)</f>
        <v>276</v>
      </c>
      <c r="D896" s="3">
        <f>ROW(EtalonRes!A343)</f>
        <v>343</v>
      </c>
      <c r="E896" s="3" t="s">
        <v>1129</v>
      </c>
      <c r="F896" s="3" t="s">
        <v>115</v>
      </c>
      <c r="G896" s="3" t="s">
        <v>1027</v>
      </c>
      <c r="H896" s="3" t="s">
        <v>117</v>
      </c>
      <c r="I896" s="3">
        <f>ROUND(55/100,9)</f>
        <v>0.55000000000000004</v>
      </c>
      <c r="J896" s="3">
        <v>0</v>
      </c>
      <c r="K896" s="3">
        <f>ROUND(55/100,9)</f>
        <v>0.55000000000000004</v>
      </c>
      <c r="L896" s="3"/>
      <c r="M896" s="3"/>
      <c r="N896" s="3"/>
      <c r="O896" s="3">
        <f t="shared" si="1090"/>
        <v>153.32</v>
      </c>
      <c r="P896" s="3">
        <f t="shared" si="1091"/>
        <v>6.24</v>
      </c>
      <c r="Q896" s="3">
        <f>(ROUND((ROUND((((ET896*1.2))*AV896*I896),2)*BB896),2)+ROUND((ROUND(((AE896-((EU896*1.2)))*AV896*I896),2)*BS896),2))</f>
        <v>4.6100000000000003</v>
      </c>
      <c r="R896" s="3">
        <f>(ROUND((ROUND((((EU896*1.2))*AV896*I896),2)*BS896),2)+ROUND((ROUND(((AE896-((EU896*1.2)))*AV896*I896),2)*BS896),2))</f>
        <v>0.83</v>
      </c>
      <c r="S896" s="3">
        <f t="shared" si="1092"/>
        <v>142.47</v>
      </c>
      <c r="T896" s="3">
        <f t="shared" si="1093"/>
        <v>0</v>
      </c>
      <c r="U896" s="3">
        <f t="shared" si="1094"/>
        <v>12.535102800000001</v>
      </c>
      <c r="V896" s="3">
        <f t="shared" si="1095"/>
        <v>0</v>
      </c>
      <c r="W896" s="3">
        <f t="shared" si="1096"/>
        <v>0</v>
      </c>
      <c r="X896" s="3">
        <f>(ROUND((((S896+ROUND((ROUND((((EU896*1.2))*AV896*I896),2)*BS896),2))*AT896)/100),2)+ROUND(((ROUND((ROUND(((AE896-((EU896*1.2)))*AV896*I896),2)*BS896),2)*AT896)/100),2))</f>
        <v>139</v>
      </c>
      <c r="Y896" s="3">
        <f>(ROUND((((S896+ROUND((ROUND((((EU896*1.2))*AV896*I896),2)*BS896),2))*AU896)/100),2)+ROUND(((ROUND((ROUND(((AE896-((EU896*1.2)))*AV896*I896),2)*BS896),2)*AU896)/100),2))</f>
        <v>73.08</v>
      </c>
      <c r="Z896" s="3"/>
      <c r="AA896" s="3">
        <v>54971259</v>
      </c>
      <c r="AB896" s="3">
        <f t="shared" si="1097"/>
        <v>266.74799999999999</v>
      </c>
      <c r="AC896" s="3">
        <f>ROUND(((ES896*1)),6)</f>
        <v>11.34</v>
      </c>
      <c r="AD896" s="3">
        <f>ROUND(((((ET896*1.2))-((EU896*1.2)))+AE896),6)</f>
        <v>8.0039999999999996</v>
      </c>
      <c r="AE896" s="3">
        <f>ROUND(((EU896*1.2)),6)</f>
        <v>1.44</v>
      </c>
      <c r="AF896" s="3">
        <f>ROUND(((EV896*1.2)),6)</f>
        <v>247.404</v>
      </c>
      <c r="AG896" s="3">
        <f t="shared" si="1098"/>
        <v>0</v>
      </c>
      <c r="AH896" s="3">
        <f>((EW896*1.2))</f>
        <v>21.768000000000001</v>
      </c>
      <c r="AI896" s="3">
        <f>((EX896*1.2))</f>
        <v>0</v>
      </c>
      <c r="AJ896" s="3">
        <f t="shared" si="1099"/>
        <v>0</v>
      </c>
      <c r="AK896" s="3">
        <v>224.18</v>
      </c>
      <c r="AL896" s="3">
        <v>11.34</v>
      </c>
      <c r="AM896" s="3">
        <v>6.67</v>
      </c>
      <c r="AN896" s="3">
        <v>1.2</v>
      </c>
      <c r="AO896" s="3">
        <v>206.17</v>
      </c>
      <c r="AP896" s="3">
        <v>0</v>
      </c>
      <c r="AQ896" s="3">
        <v>18.14</v>
      </c>
      <c r="AR896" s="3">
        <v>0</v>
      </c>
      <c r="AS896" s="3">
        <v>0</v>
      </c>
      <c r="AT896" s="3">
        <v>97</v>
      </c>
      <c r="AU896" s="3">
        <v>51</v>
      </c>
      <c r="AV896" s="3">
        <v>1.0469999999999999</v>
      </c>
      <c r="AW896" s="3">
        <v>1</v>
      </c>
      <c r="AX896" s="3"/>
      <c r="AY896" s="3"/>
      <c r="AZ896" s="3">
        <v>1</v>
      </c>
      <c r="BA896" s="3">
        <v>1</v>
      </c>
      <c r="BB896" s="3">
        <v>1</v>
      </c>
      <c r="BC896" s="3">
        <v>1</v>
      </c>
      <c r="BD896" s="3" t="s">
        <v>3</v>
      </c>
      <c r="BE896" s="3" t="s">
        <v>3</v>
      </c>
      <c r="BF896" s="3" t="s">
        <v>3</v>
      </c>
      <c r="BG896" s="3" t="s">
        <v>3</v>
      </c>
      <c r="BH896" s="3">
        <v>0</v>
      </c>
      <c r="BI896" s="3">
        <v>2</v>
      </c>
      <c r="BJ896" s="3" t="s">
        <v>1028</v>
      </c>
      <c r="BK896" s="3"/>
      <c r="BL896" s="3"/>
      <c r="BM896" s="3">
        <v>67</v>
      </c>
      <c r="BN896" s="3">
        <v>0</v>
      </c>
      <c r="BO896" s="3" t="s">
        <v>115</v>
      </c>
      <c r="BP896" s="3">
        <v>1</v>
      </c>
      <c r="BQ896" s="3">
        <v>40</v>
      </c>
      <c r="BR896" s="3">
        <v>0</v>
      </c>
      <c r="BS896" s="3">
        <v>1</v>
      </c>
      <c r="BT896" s="3">
        <v>1</v>
      </c>
      <c r="BU896" s="3">
        <v>1</v>
      </c>
      <c r="BV896" s="3">
        <v>1</v>
      </c>
      <c r="BW896" s="3">
        <v>1</v>
      </c>
      <c r="BX896" s="3">
        <v>1</v>
      </c>
      <c r="BY896" s="3" t="s">
        <v>3</v>
      </c>
      <c r="BZ896" s="3">
        <v>97</v>
      </c>
      <c r="CA896" s="3">
        <v>51</v>
      </c>
      <c r="CB896" s="3" t="s">
        <v>3</v>
      </c>
      <c r="CC896" s="3"/>
      <c r="CD896" s="3"/>
      <c r="CE896" s="3">
        <v>1566</v>
      </c>
      <c r="CF896" s="3">
        <v>0</v>
      </c>
      <c r="CG896" s="3">
        <v>0</v>
      </c>
      <c r="CH896" s="3"/>
      <c r="CI896" s="3"/>
      <c r="CJ896" s="3"/>
      <c r="CK896" s="3"/>
      <c r="CL896" s="3"/>
      <c r="CM896" s="3">
        <v>0</v>
      </c>
      <c r="CN896" s="9" t="s">
        <v>2491</v>
      </c>
      <c r="CO896" s="3">
        <v>0</v>
      </c>
      <c r="CP896" s="3">
        <f t="shared" si="1100"/>
        <v>153.32</v>
      </c>
      <c r="CQ896" s="3">
        <f t="shared" si="1101"/>
        <v>11.34</v>
      </c>
      <c r="CR896" s="3">
        <f>(ROUND((ROUND((((ET896*1.2))*AV896*1),2)*BB896),2)+ROUND((ROUND(((AE896-((EU896*1.2)))*AV896*1),2)*BS896),2))</f>
        <v>8.3800000000000008</v>
      </c>
      <c r="CS896" s="3">
        <f>(ROUND((ROUND((((EU896*1.2))*AV896*1),2)*BS896),2)+ROUND((ROUND(((AE896-((EU896*1.2)))*AV896*1),2)*BS896),2))</f>
        <v>1.51</v>
      </c>
      <c r="CT896" s="3">
        <f t="shared" si="1102"/>
        <v>259.02999999999997</v>
      </c>
      <c r="CU896" s="3">
        <f t="shared" si="1103"/>
        <v>0</v>
      </c>
      <c r="CV896" s="3">
        <f t="shared" si="1104"/>
        <v>22.791096</v>
      </c>
      <c r="CW896" s="3">
        <f t="shared" si="1105"/>
        <v>0</v>
      </c>
      <c r="CX896" s="3">
        <f t="shared" si="1106"/>
        <v>0</v>
      </c>
      <c r="CY896" s="3">
        <f>(ROUND((((S896+ROUND((ROUND((((EU896*1.2))*AV896*1),2)*BS896),2))*AT896)/100),2)+ROUND(((ROUND((ROUND(((AE896-((EU896*1.2)))*AV896*1),2)*BS896),2)*AT896)/100),2))</f>
        <v>139.66</v>
      </c>
      <c r="CZ896" s="3">
        <f>(ROUND((((S896+ROUND((ROUND((((EU896*1.2))*AV896*1),2)*BS896),2))*AU896)/100),2)+ROUND(((ROUND((ROUND(((AE896-((EU896*1.2)))*AV896*1),2)*BS896),2)*AU896)/100),2))</f>
        <v>73.430000000000007</v>
      </c>
      <c r="DA896" s="3"/>
      <c r="DB896" s="3">
        <v>197</v>
      </c>
      <c r="DC896" s="3" t="s">
        <v>3</v>
      </c>
      <c r="DD896" s="3" t="s">
        <v>22</v>
      </c>
      <c r="DE896" s="3" t="s">
        <v>42</v>
      </c>
      <c r="DF896" s="3" t="s">
        <v>42</v>
      </c>
      <c r="DG896" s="3" t="s">
        <v>42</v>
      </c>
      <c r="DH896" s="3" t="s">
        <v>3</v>
      </c>
      <c r="DI896" s="3" t="s">
        <v>42</v>
      </c>
      <c r="DJ896" s="3" t="s">
        <v>42</v>
      </c>
      <c r="DK896" s="3" t="s">
        <v>3</v>
      </c>
      <c r="DL896" s="3" t="s">
        <v>3</v>
      </c>
      <c r="DM896" s="3" t="s">
        <v>3</v>
      </c>
      <c r="DN896" s="3">
        <v>0</v>
      </c>
      <c r="DO896" s="3">
        <v>0</v>
      </c>
      <c r="DP896" s="3">
        <v>1</v>
      </c>
      <c r="DQ896" s="3">
        <v>1</v>
      </c>
      <c r="DR896" s="3"/>
      <c r="DS896" s="3"/>
      <c r="DT896" s="3"/>
      <c r="DU896" s="3">
        <v>1013</v>
      </c>
      <c r="DV896" s="3" t="s">
        <v>117</v>
      </c>
      <c r="DW896" s="3" t="s">
        <v>117</v>
      </c>
      <c r="DX896" s="3">
        <v>1</v>
      </c>
      <c r="DY896" s="3"/>
      <c r="DZ896" s="3" t="s">
        <v>3</v>
      </c>
      <c r="EA896" s="3" t="s">
        <v>3</v>
      </c>
      <c r="EB896" s="3" t="s">
        <v>3</v>
      </c>
      <c r="EC896" s="3" t="s">
        <v>3</v>
      </c>
      <c r="ED896" s="3"/>
      <c r="EE896" s="3">
        <v>57042957</v>
      </c>
      <c r="EF896" s="3">
        <v>40</v>
      </c>
      <c r="EG896" s="3" t="s">
        <v>33</v>
      </c>
      <c r="EH896" s="3">
        <v>0</v>
      </c>
      <c r="EI896" s="3" t="s">
        <v>3</v>
      </c>
      <c r="EJ896" s="3">
        <v>2</v>
      </c>
      <c r="EK896" s="3">
        <v>67</v>
      </c>
      <c r="EL896" s="3" t="s">
        <v>34</v>
      </c>
      <c r="EM896" s="3" t="s">
        <v>35</v>
      </c>
      <c r="EN896" s="3"/>
      <c r="EO896" s="3" t="s">
        <v>46</v>
      </c>
      <c r="EP896" s="3"/>
      <c r="EQ896" s="3">
        <v>0</v>
      </c>
      <c r="ER896" s="3">
        <v>224.18</v>
      </c>
      <c r="ES896" s="3">
        <v>11.34</v>
      </c>
      <c r="ET896" s="3">
        <v>6.67</v>
      </c>
      <c r="EU896" s="3">
        <v>1.2</v>
      </c>
      <c r="EV896" s="3">
        <v>206.17</v>
      </c>
      <c r="EW896" s="3">
        <v>18.14</v>
      </c>
      <c r="EX896" s="3">
        <v>0</v>
      </c>
      <c r="EY896" s="3">
        <v>0</v>
      </c>
      <c r="EZ896" s="3"/>
      <c r="FA896" s="3"/>
      <c r="FB896" s="3"/>
      <c r="FC896" s="3"/>
      <c r="FD896" s="3"/>
      <c r="FE896" s="3"/>
      <c r="FF896" s="3"/>
      <c r="FG896" s="3"/>
      <c r="FH896" s="3"/>
      <c r="FI896" s="3"/>
      <c r="FJ896" s="3"/>
      <c r="FK896" s="3"/>
      <c r="FL896" s="3"/>
      <c r="FM896" s="3"/>
      <c r="FN896" s="3"/>
      <c r="FO896" s="3"/>
      <c r="FP896" s="3"/>
      <c r="FQ896" s="3">
        <v>0</v>
      </c>
      <c r="FR896" s="3">
        <v>0</v>
      </c>
      <c r="FS896" s="3">
        <v>0</v>
      </c>
      <c r="FT896" s="3"/>
      <c r="FU896" s="3"/>
      <c r="FV896" s="3"/>
      <c r="FW896" s="3"/>
      <c r="FX896" s="3">
        <v>97</v>
      </c>
      <c r="FY896" s="3">
        <v>51</v>
      </c>
      <c r="FZ896" s="3"/>
      <c r="GA896" s="3" t="s">
        <v>3</v>
      </c>
      <c r="GB896" s="3"/>
      <c r="GC896" s="3"/>
      <c r="GD896" s="3">
        <v>1</v>
      </c>
      <c r="GE896" s="3"/>
      <c r="GF896" s="3">
        <v>574394840</v>
      </c>
      <c r="GG896" s="3">
        <v>2</v>
      </c>
      <c r="GH896" s="3">
        <v>1</v>
      </c>
      <c r="GI896" s="3">
        <v>2</v>
      </c>
      <c r="GJ896" s="3">
        <v>0</v>
      </c>
      <c r="GK896" s="3">
        <v>0</v>
      </c>
      <c r="GL896" s="3">
        <f t="shared" si="1107"/>
        <v>0</v>
      </c>
      <c r="GM896" s="3">
        <f t="shared" si="1108"/>
        <v>365.4</v>
      </c>
      <c r="GN896" s="3">
        <f t="shared" si="1109"/>
        <v>0</v>
      </c>
      <c r="GO896" s="3">
        <f t="shared" si="1110"/>
        <v>365.4</v>
      </c>
      <c r="GP896" s="3">
        <f t="shared" si="1111"/>
        <v>0</v>
      </c>
      <c r="GQ896" s="3"/>
      <c r="GR896" s="3">
        <v>0</v>
      </c>
      <c r="GS896" s="3">
        <v>3</v>
      </c>
      <c r="GT896" s="3">
        <v>0</v>
      </c>
      <c r="GU896" s="3" t="s">
        <v>3</v>
      </c>
      <c r="GV896" s="3">
        <f t="shared" si="1112"/>
        <v>0</v>
      </c>
      <c r="GW896" s="3">
        <v>1</v>
      </c>
      <c r="GX896" s="3">
        <f t="shared" si="1113"/>
        <v>0</v>
      </c>
      <c r="GY896" s="3"/>
      <c r="GZ896" s="3"/>
      <c r="HA896" s="3">
        <v>0</v>
      </c>
      <c r="HB896" s="3">
        <v>0</v>
      </c>
      <c r="HC896" s="3">
        <f t="shared" si="1114"/>
        <v>0</v>
      </c>
      <c r="HD896" s="3"/>
      <c r="HE896" s="3" t="s">
        <v>3</v>
      </c>
      <c r="HF896" s="3" t="s">
        <v>3</v>
      </c>
      <c r="HG896" s="3"/>
      <c r="HH896" s="3"/>
      <c r="HI896" s="3"/>
      <c r="HJ896" s="3"/>
      <c r="HK896" s="3"/>
      <c r="HL896" s="3"/>
      <c r="HM896" s="3" t="s">
        <v>3</v>
      </c>
      <c r="HN896" s="3" t="s">
        <v>3</v>
      </c>
      <c r="HO896" s="3" t="s">
        <v>3</v>
      </c>
      <c r="HP896" s="3" t="s">
        <v>3</v>
      </c>
      <c r="HQ896" s="3" t="s">
        <v>3</v>
      </c>
      <c r="HR896" s="3"/>
      <c r="HS896" s="3">
        <v>0</v>
      </c>
      <c r="HT896" s="3"/>
      <c r="HU896" s="3"/>
      <c r="HV896" s="3"/>
      <c r="HW896" s="3"/>
      <c r="HX896" s="3"/>
      <c r="HY896" s="3"/>
      <c r="HZ896" s="3"/>
      <c r="IA896" s="3"/>
      <c r="IB896" s="3"/>
      <c r="IC896" s="3"/>
      <c r="ID896" s="3"/>
      <c r="IE896" s="3"/>
      <c r="IF896" s="3"/>
      <c r="IG896" s="3"/>
      <c r="IH896" s="3"/>
      <c r="II896" s="3"/>
      <c r="IJ896" s="3"/>
      <c r="IK896" s="3">
        <v>0</v>
      </c>
      <c r="IL896" s="3"/>
      <c r="IM896" s="3"/>
      <c r="IN896" s="3"/>
      <c r="IO896" s="3"/>
      <c r="IP896" s="3"/>
      <c r="IQ896" s="3"/>
      <c r="IR896" s="3"/>
      <c r="IS896" s="3"/>
      <c r="IT896" s="3"/>
      <c r="IU896" s="3"/>
    </row>
    <row r="897" spans="1:255" ht="409.5" x14ac:dyDescent="0.25">
      <c r="A897" s="4">
        <v>17</v>
      </c>
      <c r="B897" s="4">
        <v>1</v>
      </c>
      <c r="C897" s="4">
        <f>ROW(SmtRes!A286)</f>
        <v>286</v>
      </c>
      <c r="D897" s="4">
        <f>ROW(EtalonRes!A356)</f>
        <v>356</v>
      </c>
      <c r="E897" s="4" t="s">
        <v>1129</v>
      </c>
      <c r="F897" s="4" t="s">
        <v>115</v>
      </c>
      <c r="G897" s="4" t="s">
        <v>1027</v>
      </c>
      <c r="H897" s="4" t="s">
        <v>117</v>
      </c>
      <c r="I897" s="4">
        <f>ROUND(55/100,9)</f>
        <v>0.55000000000000004</v>
      </c>
      <c r="J897" s="4">
        <v>0</v>
      </c>
      <c r="K897" s="4">
        <f>ROUND(55/100,9)</f>
        <v>0.55000000000000004</v>
      </c>
      <c r="L897" s="4"/>
      <c r="M897" s="4"/>
      <c r="N897" s="4"/>
      <c r="O897" s="4">
        <f t="shared" si="1090"/>
        <v>8167.01</v>
      </c>
      <c r="P897" s="4">
        <f t="shared" si="1091"/>
        <v>51.42</v>
      </c>
      <c r="Q897" s="4">
        <f>(ROUND((ROUND((((ET897*1.2))*AV897*I897),2)*BB897),2)+ROUND((ROUND(((AE897-((EU897*1.2)))*AV897*I897),2)*BS897),2))</f>
        <v>87.41</v>
      </c>
      <c r="R897" s="4">
        <f>(ROUND((ROUND((((EU897*1.2))*AV897*I897),2)*BS897),2)+ROUND((ROUND(((AE897-((EU897*1.2)))*AV897*I897),2)*BS897),2))</f>
        <v>46.77</v>
      </c>
      <c r="S897" s="4">
        <f t="shared" si="1092"/>
        <v>8028.18</v>
      </c>
      <c r="T897" s="4">
        <f t="shared" si="1093"/>
        <v>0</v>
      </c>
      <c r="U897" s="4">
        <f t="shared" si="1094"/>
        <v>12.535102800000001</v>
      </c>
      <c r="V897" s="4">
        <f t="shared" si="1095"/>
        <v>0</v>
      </c>
      <c r="W897" s="4">
        <f t="shared" si="1096"/>
        <v>0</v>
      </c>
      <c r="X897" s="4">
        <f>(ROUND((((S897+ROUND((ROUND((((EU897*1.2))*AV897*I897),2)*BS897),2))*AT897)/100),2)+ROUND(((ROUND((ROUND(((AE897-((EU897*1.2)))*AV897*I897),2)*BS897),2)*AT897)/100),2))</f>
        <v>7832.7</v>
      </c>
      <c r="Y897" s="4">
        <f>(ROUND((((S897+ROUND((ROUND((((EU897*1.2))*AV897*I897),2)*BS897),2))*AU897)/100),2)+ROUND(((ROUND((ROUND(((AE897-((EU897*1.2)))*AV897*I897),2)*BS897),2)*AU897)/100),2))</f>
        <v>4118.22</v>
      </c>
      <c r="Z897" s="4"/>
      <c r="AA897" s="4">
        <v>55890823</v>
      </c>
      <c r="AB897" s="4">
        <f t="shared" si="1097"/>
        <v>266.74799999999999</v>
      </c>
      <c r="AC897" s="4">
        <f>ROUND(((ES897*1)),6)</f>
        <v>11.34</v>
      </c>
      <c r="AD897" s="4">
        <f>ROUND(((((ET897*1.2))-((EU897*1.2)))+AE897),6)</f>
        <v>8.0039999999999996</v>
      </c>
      <c r="AE897" s="4">
        <f>ROUND(((EU897*1.2)),6)</f>
        <v>1.44</v>
      </c>
      <c r="AF897" s="4">
        <f>ROUND(((EV897*1.2)),6)</f>
        <v>247.404</v>
      </c>
      <c r="AG897" s="4">
        <f t="shared" si="1098"/>
        <v>0</v>
      </c>
      <c r="AH897" s="4">
        <f>((EW897*1.2))</f>
        <v>21.768000000000001</v>
      </c>
      <c r="AI897" s="4">
        <f>((EX897*1.2))</f>
        <v>0</v>
      </c>
      <c r="AJ897" s="4">
        <f t="shared" si="1099"/>
        <v>0</v>
      </c>
      <c r="AK897" s="4">
        <v>224.18</v>
      </c>
      <c r="AL897" s="4">
        <v>11.34</v>
      </c>
      <c r="AM897" s="4">
        <v>6.67</v>
      </c>
      <c r="AN897" s="4">
        <v>1.2</v>
      </c>
      <c r="AO897" s="4">
        <v>206.17</v>
      </c>
      <c r="AP897" s="4">
        <v>0</v>
      </c>
      <c r="AQ897" s="4">
        <v>18.14</v>
      </c>
      <c r="AR897" s="4">
        <v>0</v>
      </c>
      <c r="AS897" s="4">
        <v>0</v>
      </c>
      <c r="AT897" s="4">
        <v>97</v>
      </c>
      <c r="AU897" s="4">
        <v>51</v>
      </c>
      <c r="AV897" s="4">
        <v>1.0469999999999999</v>
      </c>
      <c r="AW897" s="4">
        <v>1</v>
      </c>
      <c r="AX897" s="4"/>
      <c r="AY897" s="4"/>
      <c r="AZ897" s="4">
        <v>1</v>
      </c>
      <c r="BA897" s="4">
        <v>56.35</v>
      </c>
      <c r="BB897" s="4">
        <v>18.96</v>
      </c>
      <c r="BC897" s="4">
        <v>8.24</v>
      </c>
      <c r="BD897" s="4" t="s">
        <v>3</v>
      </c>
      <c r="BE897" s="4" t="s">
        <v>3</v>
      </c>
      <c r="BF897" s="4" t="s">
        <v>3</v>
      </c>
      <c r="BG897" s="4" t="s">
        <v>3</v>
      </c>
      <c r="BH897" s="4">
        <v>0</v>
      </c>
      <c r="BI897" s="4">
        <v>2</v>
      </c>
      <c r="BJ897" s="4" t="s">
        <v>1028</v>
      </c>
      <c r="BK897" s="4"/>
      <c r="BL897" s="4"/>
      <c r="BM897" s="4">
        <v>67</v>
      </c>
      <c r="BN897" s="4">
        <v>0</v>
      </c>
      <c r="BO897" s="4" t="s">
        <v>115</v>
      </c>
      <c r="BP897" s="4">
        <v>1</v>
      </c>
      <c r="BQ897" s="4">
        <v>40</v>
      </c>
      <c r="BR897" s="4">
        <v>0</v>
      </c>
      <c r="BS897" s="4">
        <v>56.35</v>
      </c>
      <c r="BT897" s="4">
        <v>1</v>
      </c>
      <c r="BU897" s="4">
        <v>1</v>
      </c>
      <c r="BV897" s="4">
        <v>1</v>
      </c>
      <c r="BW897" s="4">
        <v>1</v>
      </c>
      <c r="BX897" s="4">
        <v>1</v>
      </c>
      <c r="BY897" s="4" t="s">
        <v>3</v>
      </c>
      <c r="BZ897" s="4">
        <v>97</v>
      </c>
      <c r="CA897" s="4">
        <v>51</v>
      </c>
      <c r="CB897" s="4" t="s">
        <v>3</v>
      </c>
      <c r="CC897" s="4"/>
      <c r="CD897" s="4"/>
      <c r="CE897" s="4">
        <v>1566</v>
      </c>
      <c r="CF897" s="4">
        <v>0</v>
      </c>
      <c r="CG897" s="4">
        <v>0</v>
      </c>
      <c r="CH897" s="4"/>
      <c r="CI897" s="4"/>
      <c r="CJ897" s="4"/>
      <c r="CK897" s="4"/>
      <c r="CL897" s="4"/>
      <c r="CM897" s="4">
        <v>0</v>
      </c>
      <c r="CN897" s="10" t="s">
        <v>2491</v>
      </c>
      <c r="CO897" s="4">
        <v>0</v>
      </c>
      <c r="CP897" s="4">
        <f t="shared" si="1100"/>
        <v>8167.01</v>
      </c>
      <c r="CQ897" s="4">
        <f t="shared" si="1101"/>
        <v>93.44</v>
      </c>
      <c r="CR897" s="4">
        <f>(ROUND((ROUND((((ET897*1.2))*AV897*1),2)*BB897),2)+ROUND((ROUND(((AE897-((EU897*1.2)))*AV897*1),2)*BS897),2))</f>
        <v>158.88</v>
      </c>
      <c r="CS897" s="4">
        <f>(ROUND((ROUND((((EU897*1.2))*AV897*1),2)*BS897),2)+ROUND((ROUND(((AE897-((EU897*1.2)))*AV897*1),2)*BS897),2))</f>
        <v>85.09</v>
      </c>
      <c r="CT897" s="4">
        <f t="shared" si="1102"/>
        <v>14596.34</v>
      </c>
      <c r="CU897" s="4">
        <f t="shared" si="1103"/>
        <v>0</v>
      </c>
      <c r="CV897" s="4">
        <f t="shared" si="1104"/>
        <v>22.791096</v>
      </c>
      <c r="CW897" s="4">
        <f t="shared" si="1105"/>
        <v>0</v>
      </c>
      <c r="CX897" s="4">
        <f t="shared" si="1106"/>
        <v>0</v>
      </c>
      <c r="CY897" s="4">
        <f>(ROUND((((S897+ROUND((ROUND((((EU897*1.2))*AV897*1),2)*BS897),2))*AT897)/100),2)+ROUND(((ROUND((ROUND(((AE897-((EU897*1.2)))*AV897*1),2)*BS897),2)*AT897)/100),2))</f>
        <v>7869.87</v>
      </c>
      <c r="CZ897" s="4">
        <f>(ROUND((((S897+ROUND((ROUND((((EU897*1.2))*AV897*1),2)*BS897),2))*AU897)/100),2)+ROUND(((ROUND((ROUND(((AE897-((EU897*1.2)))*AV897*1),2)*BS897),2)*AU897)/100),2))</f>
        <v>4137.7700000000004</v>
      </c>
      <c r="DA897" s="4"/>
      <c r="DB897" s="4">
        <v>198</v>
      </c>
      <c r="DC897" s="4" t="s">
        <v>3</v>
      </c>
      <c r="DD897" s="4" t="s">
        <v>22</v>
      </c>
      <c r="DE897" s="4" t="s">
        <v>42</v>
      </c>
      <c r="DF897" s="4" t="s">
        <v>42</v>
      </c>
      <c r="DG897" s="4" t="s">
        <v>42</v>
      </c>
      <c r="DH897" s="4" t="s">
        <v>3</v>
      </c>
      <c r="DI897" s="4" t="s">
        <v>42</v>
      </c>
      <c r="DJ897" s="4" t="s">
        <v>42</v>
      </c>
      <c r="DK897" s="4" t="s">
        <v>3</v>
      </c>
      <c r="DL897" s="4" t="s">
        <v>3</v>
      </c>
      <c r="DM897" s="4" t="s">
        <v>3</v>
      </c>
      <c r="DN897" s="4">
        <v>0</v>
      </c>
      <c r="DO897" s="4">
        <v>0</v>
      </c>
      <c r="DP897" s="4">
        <v>1</v>
      </c>
      <c r="DQ897" s="4">
        <v>1</v>
      </c>
      <c r="DR897" s="4"/>
      <c r="DS897" s="4"/>
      <c r="DT897" s="4"/>
      <c r="DU897" s="4">
        <v>1013</v>
      </c>
      <c r="DV897" s="4" t="s">
        <v>117</v>
      </c>
      <c r="DW897" s="4" t="s">
        <v>117</v>
      </c>
      <c r="DX897" s="4">
        <v>1</v>
      </c>
      <c r="DY897" s="4"/>
      <c r="DZ897" s="4" t="s">
        <v>3</v>
      </c>
      <c r="EA897" s="4" t="s">
        <v>3</v>
      </c>
      <c r="EB897" s="4" t="s">
        <v>3</v>
      </c>
      <c r="EC897" s="4" t="s">
        <v>3</v>
      </c>
      <c r="ED897" s="4"/>
      <c r="EE897" s="4">
        <v>57042957</v>
      </c>
      <c r="EF897" s="4">
        <v>40</v>
      </c>
      <c r="EG897" s="4" t="s">
        <v>33</v>
      </c>
      <c r="EH897" s="4">
        <v>0</v>
      </c>
      <c r="EI897" s="4" t="s">
        <v>3</v>
      </c>
      <c r="EJ897" s="4">
        <v>2</v>
      </c>
      <c r="EK897" s="4">
        <v>67</v>
      </c>
      <c r="EL897" s="4" t="s">
        <v>34</v>
      </c>
      <c r="EM897" s="4" t="s">
        <v>35</v>
      </c>
      <c r="EN897" s="4"/>
      <c r="EO897" s="4" t="s">
        <v>46</v>
      </c>
      <c r="EP897" s="4"/>
      <c r="EQ897" s="4">
        <v>0</v>
      </c>
      <c r="ER897" s="4">
        <v>224.18</v>
      </c>
      <c r="ES897" s="4">
        <v>11.34</v>
      </c>
      <c r="ET897" s="4">
        <v>6.67</v>
      </c>
      <c r="EU897" s="4">
        <v>1.2</v>
      </c>
      <c r="EV897" s="4">
        <v>206.17</v>
      </c>
      <c r="EW897" s="4">
        <v>18.14</v>
      </c>
      <c r="EX897" s="4">
        <v>0</v>
      </c>
      <c r="EY897" s="4">
        <v>0</v>
      </c>
      <c r="EZ897" s="4"/>
      <c r="FA897" s="4"/>
      <c r="FB897" s="4"/>
      <c r="FC897" s="4"/>
      <c r="FD897" s="4"/>
      <c r="FE897" s="4"/>
      <c r="FF897" s="4"/>
      <c r="FG897" s="4"/>
      <c r="FH897" s="4"/>
      <c r="FI897" s="4"/>
      <c r="FJ897" s="4"/>
      <c r="FK897" s="4"/>
      <c r="FL897" s="4"/>
      <c r="FM897" s="4"/>
      <c r="FN897" s="4"/>
      <c r="FO897" s="4"/>
      <c r="FP897" s="4"/>
      <c r="FQ897" s="4">
        <v>0</v>
      </c>
      <c r="FR897" s="4">
        <v>0</v>
      </c>
      <c r="FS897" s="4">
        <v>0</v>
      </c>
      <c r="FT897" s="4"/>
      <c r="FU897" s="4"/>
      <c r="FV897" s="4"/>
      <c r="FW897" s="4"/>
      <c r="FX897" s="4">
        <v>97</v>
      </c>
      <c r="FY897" s="4">
        <v>51</v>
      </c>
      <c r="FZ897" s="4"/>
      <c r="GA897" s="4" t="s">
        <v>3</v>
      </c>
      <c r="GB897" s="4"/>
      <c r="GC897" s="4"/>
      <c r="GD897" s="4">
        <v>1</v>
      </c>
      <c r="GE897" s="4"/>
      <c r="GF897" s="4">
        <v>574394840</v>
      </c>
      <c r="GG897" s="4">
        <v>2</v>
      </c>
      <c r="GH897" s="4">
        <v>1</v>
      </c>
      <c r="GI897" s="4">
        <v>2</v>
      </c>
      <c r="GJ897" s="4">
        <v>0</v>
      </c>
      <c r="GK897" s="4">
        <v>0</v>
      </c>
      <c r="GL897" s="4">
        <f t="shared" si="1107"/>
        <v>0</v>
      </c>
      <c r="GM897" s="4">
        <f t="shared" si="1108"/>
        <v>20117.93</v>
      </c>
      <c r="GN897" s="4">
        <f t="shared" si="1109"/>
        <v>0</v>
      </c>
      <c r="GO897" s="4">
        <f t="shared" si="1110"/>
        <v>20117.93</v>
      </c>
      <c r="GP897" s="4">
        <f t="shared" si="1111"/>
        <v>0</v>
      </c>
      <c r="GQ897" s="4"/>
      <c r="GR897" s="4">
        <v>0</v>
      </c>
      <c r="GS897" s="4">
        <v>3</v>
      </c>
      <c r="GT897" s="4">
        <v>0</v>
      </c>
      <c r="GU897" s="4" t="s">
        <v>3</v>
      </c>
      <c r="GV897" s="4">
        <f t="shared" si="1112"/>
        <v>0</v>
      </c>
      <c r="GW897" s="4">
        <v>1</v>
      </c>
      <c r="GX897" s="4">
        <f t="shared" si="1113"/>
        <v>0</v>
      </c>
      <c r="GY897" s="4"/>
      <c r="GZ897" s="4"/>
      <c r="HA897" s="4">
        <v>0</v>
      </c>
      <c r="HB897" s="4">
        <v>0</v>
      </c>
      <c r="HC897" s="4">
        <f t="shared" si="1114"/>
        <v>0</v>
      </c>
      <c r="HD897" s="4"/>
      <c r="HE897" s="4" t="s">
        <v>3</v>
      </c>
      <c r="HF897" s="4" t="s">
        <v>3</v>
      </c>
      <c r="HG897" s="4"/>
      <c r="HH897" s="4"/>
      <c r="HI897" s="4"/>
      <c r="HJ897" s="4"/>
      <c r="HK897" s="4"/>
      <c r="HL897" s="4"/>
      <c r="HM897" s="4" t="s">
        <v>3</v>
      </c>
      <c r="HN897" s="4" t="s">
        <v>3</v>
      </c>
      <c r="HO897" s="4" t="s">
        <v>3</v>
      </c>
      <c r="HP897" s="4" t="s">
        <v>3</v>
      </c>
      <c r="HQ897" s="4" t="s">
        <v>3</v>
      </c>
      <c r="HR897" s="4"/>
      <c r="HS897" s="4">
        <v>0</v>
      </c>
      <c r="HT897" s="4"/>
      <c r="HU897" s="4"/>
      <c r="HV897" s="4"/>
      <c r="HW897" s="4"/>
      <c r="HX897" s="4"/>
      <c r="HY897" s="4"/>
      <c r="HZ897" s="4"/>
      <c r="IA897" s="4"/>
      <c r="IB897" s="4"/>
      <c r="IC897" s="4"/>
      <c r="ID897" s="4"/>
      <c r="IE897" s="4"/>
      <c r="IF897" s="4"/>
      <c r="IG897" s="4"/>
      <c r="IH897" s="4"/>
      <c r="II897" s="4"/>
      <c r="IJ897" s="4"/>
      <c r="IK897" s="4">
        <v>0</v>
      </c>
      <c r="IL897" s="4"/>
      <c r="IM897" s="4"/>
      <c r="IN897" s="4"/>
      <c r="IO897" s="4"/>
      <c r="IP897" s="4"/>
      <c r="IQ897" s="4"/>
      <c r="IR897" s="4"/>
      <c r="IS897" s="4"/>
      <c r="IT897" s="4"/>
      <c r="IU897" s="4"/>
    </row>
    <row r="898" spans="1:255" ht="409.5" x14ac:dyDescent="0.25">
      <c r="A898" s="3">
        <v>18</v>
      </c>
      <c r="B898" s="3">
        <v>1</v>
      </c>
      <c r="C898" s="3">
        <v>274</v>
      </c>
      <c r="D898" s="3"/>
      <c r="E898" s="3" t="s">
        <v>1130</v>
      </c>
      <c r="F898" s="3" t="s">
        <v>1131</v>
      </c>
      <c r="G898" s="3" t="s">
        <v>1132</v>
      </c>
      <c r="H898" s="3" t="s">
        <v>266</v>
      </c>
      <c r="I898" s="3">
        <f>I896*J898</f>
        <v>14</v>
      </c>
      <c r="J898" s="3">
        <v>25.454545454545453</v>
      </c>
      <c r="K898" s="3">
        <v>25.454545</v>
      </c>
      <c r="L898" s="3"/>
      <c r="M898" s="3"/>
      <c r="N898" s="3"/>
      <c r="O898" s="3">
        <f t="shared" si="1090"/>
        <v>10142.719999999999</v>
      </c>
      <c r="P898" s="3">
        <f t="shared" si="1091"/>
        <v>10142.719999999999</v>
      </c>
      <c r="Q898" s="3">
        <f t="shared" ref="Q898:Q927" si="1117">(ROUND((ROUND(((ET898)*AV898*I898),2)*BB898),2)+ROUND((ROUND(((AE898-(EU898))*AV898*I898),2)*BS898),2))</f>
        <v>0</v>
      </c>
      <c r="R898" s="3">
        <f t="shared" ref="R898:R927" si="1118">(ROUND((ROUND(((EU898)*AV898*I898),2)*BS898),2)+ROUND((ROUND(((AE898-(EU898))*AV898*I898),2)*BS898),2))</f>
        <v>0</v>
      </c>
      <c r="S898" s="3">
        <f t="shared" si="1092"/>
        <v>0</v>
      </c>
      <c r="T898" s="3">
        <f t="shared" si="1093"/>
        <v>0</v>
      </c>
      <c r="U898" s="3">
        <f t="shared" si="1094"/>
        <v>0</v>
      </c>
      <c r="V898" s="3">
        <f t="shared" si="1095"/>
        <v>0</v>
      </c>
      <c r="W898" s="3">
        <f t="shared" si="1096"/>
        <v>0</v>
      </c>
      <c r="X898" s="3">
        <f t="shared" ref="X898:X927" si="1119">(ROUND((((S898+ROUND((ROUND(((EU898)*AV898*I898),2)*BS898),2))*AT898)/100),2)+ROUND(((ROUND((ROUND(((AE898-(EU898))*AV898*I898),2)*BS898),2)*AT898)/100),2))</f>
        <v>0</v>
      </c>
      <c r="Y898" s="3">
        <f t="shared" ref="Y898:Y927" si="1120">(ROUND((((S898+ROUND((ROUND(((EU898)*AV898*I898),2)*BS898),2))*AU898)/100),2)+ROUND(((ROUND((ROUND(((AE898-(EU898))*AV898*I898),2)*BS898),2)*AU898)/100),2))</f>
        <v>0</v>
      </c>
      <c r="Z898" s="3"/>
      <c r="AA898" s="3">
        <v>54971259</v>
      </c>
      <c r="AB898" s="3">
        <f t="shared" si="1097"/>
        <v>724.48</v>
      </c>
      <c r="AC898" s="3">
        <f t="shared" ref="AC898:AC927" si="1121">ROUND((ES898),6)</f>
        <v>724.48</v>
      </c>
      <c r="AD898" s="3">
        <f t="shared" ref="AD898:AD927" si="1122">ROUND((((ET898)-(EU898))+AE898),6)</f>
        <v>0</v>
      </c>
      <c r="AE898" s="3">
        <f t="shared" ref="AE898:AE927" si="1123">ROUND((EU898),6)</f>
        <v>0</v>
      </c>
      <c r="AF898" s="3">
        <f t="shared" ref="AF898:AF927" si="1124">ROUND((EV898),6)</f>
        <v>0</v>
      </c>
      <c r="AG898" s="3">
        <f t="shared" si="1098"/>
        <v>0</v>
      </c>
      <c r="AH898" s="3">
        <f t="shared" ref="AH898:AH927" si="1125">(EW898)</f>
        <v>0</v>
      </c>
      <c r="AI898" s="3">
        <f t="shared" ref="AI898:AI927" si="1126">(EX898)</f>
        <v>0</v>
      </c>
      <c r="AJ898" s="3">
        <f t="shared" si="1099"/>
        <v>0</v>
      </c>
      <c r="AK898" s="3">
        <v>724.48</v>
      </c>
      <c r="AL898" s="3">
        <v>724.48</v>
      </c>
      <c r="AM898" s="3">
        <v>0</v>
      </c>
      <c r="AN898" s="3">
        <v>0</v>
      </c>
      <c r="AO898" s="3">
        <v>0</v>
      </c>
      <c r="AP898" s="3">
        <v>0</v>
      </c>
      <c r="AQ898" s="3">
        <v>0</v>
      </c>
      <c r="AR898" s="3">
        <v>0</v>
      </c>
      <c r="AS898" s="3">
        <v>0</v>
      </c>
      <c r="AT898" s="3">
        <v>97</v>
      </c>
      <c r="AU898" s="3">
        <v>51</v>
      </c>
      <c r="AV898" s="3">
        <v>1</v>
      </c>
      <c r="AW898" s="3">
        <v>1</v>
      </c>
      <c r="AX898" s="3"/>
      <c r="AY898" s="3"/>
      <c r="AZ898" s="3">
        <v>1</v>
      </c>
      <c r="BA898" s="3">
        <v>1</v>
      </c>
      <c r="BB898" s="3">
        <v>1</v>
      </c>
      <c r="BC898" s="3">
        <v>1</v>
      </c>
      <c r="BD898" s="3" t="s">
        <v>3</v>
      </c>
      <c r="BE898" s="3" t="s">
        <v>3</v>
      </c>
      <c r="BF898" s="3" t="s">
        <v>3</v>
      </c>
      <c r="BG898" s="3" t="s">
        <v>3</v>
      </c>
      <c r="BH898" s="3">
        <v>3</v>
      </c>
      <c r="BI898" s="3">
        <v>2</v>
      </c>
      <c r="BJ898" s="3" t="s">
        <v>1133</v>
      </c>
      <c r="BK898" s="3"/>
      <c r="BL898" s="3"/>
      <c r="BM898" s="3">
        <v>67</v>
      </c>
      <c r="BN898" s="3">
        <v>0</v>
      </c>
      <c r="BO898" s="3" t="s">
        <v>3</v>
      </c>
      <c r="BP898" s="3">
        <v>0</v>
      </c>
      <c r="BQ898" s="3">
        <v>40</v>
      </c>
      <c r="BR898" s="3">
        <v>0</v>
      </c>
      <c r="BS898" s="3">
        <v>1</v>
      </c>
      <c r="BT898" s="3">
        <v>1</v>
      </c>
      <c r="BU898" s="3">
        <v>1</v>
      </c>
      <c r="BV898" s="3">
        <v>1</v>
      </c>
      <c r="BW898" s="3">
        <v>1</v>
      </c>
      <c r="BX898" s="3">
        <v>1</v>
      </c>
      <c r="BY898" s="3" t="s">
        <v>3</v>
      </c>
      <c r="BZ898" s="3">
        <v>97</v>
      </c>
      <c r="CA898" s="3">
        <v>51</v>
      </c>
      <c r="CB898" s="3" t="s">
        <v>3</v>
      </c>
      <c r="CC898" s="3"/>
      <c r="CD898" s="3"/>
      <c r="CE898" s="3">
        <v>1566</v>
      </c>
      <c r="CF898" s="3">
        <v>0</v>
      </c>
      <c r="CG898" s="3">
        <v>0</v>
      </c>
      <c r="CH898" s="3"/>
      <c r="CI898" s="3"/>
      <c r="CJ898" s="3"/>
      <c r="CK898" s="3"/>
      <c r="CL898" s="3"/>
      <c r="CM898" s="3">
        <v>0</v>
      </c>
      <c r="CN898" s="9" t="s">
        <v>2499</v>
      </c>
      <c r="CO898" s="3">
        <v>0</v>
      </c>
      <c r="CP898" s="3">
        <f t="shared" si="1100"/>
        <v>10142.719999999999</v>
      </c>
      <c r="CQ898" s="3">
        <f t="shared" si="1101"/>
        <v>724.48</v>
      </c>
      <c r="CR898" s="3">
        <f t="shared" ref="CR898:CR927" si="1127">(ROUND((ROUND(((ET898)*AV898*1),2)*BB898),2)+ROUND((ROUND(((AE898-(EU898))*AV898*1),2)*BS898),2))</f>
        <v>0</v>
      </c>
      <c r="CS898" s="3">
        <f t="shared" ref="CS898:CS927" si="1128">(ROUND((ROUND(((EU898)*AV898*1),2)*BS898),2)+ROUND((ROUND(((AE898-(EU898))*AV898*1),2)*BS898),2))</f>
        <v>0</v>
      </c>
      <c r="CT898" s="3">
        <f t="shared" si="1102"/>
        <v>0</v>
      </c>
      <c r="CU898" s="3">
        <f t="shared" si="1103"/>
        <v>0</v>
      </c>
      <c r="CV898" s="3">
        <f t="shared" si="1104"/>
        <v>0</v>
      </c>
      <c r="CW898" s="3">
        <f t="shared" si="1105"/>
        <v>0</v>
      </c>
      <c r="CX898" s="3">
        <f t="shared" si="1106"/>
        <v>0</v>
      </c>
      <c r="CY898" s="3">
        <f t="shared" ref="CY898:CY927" si="1129">(ROUND((((S898+ROUND((ROUND(((EU898)*AV898*1),2)*BS898),2))*AT898)/100),2)+ROUND(((ROUND((ROUND(((AE898-(EU898))*AV898*1),2)*BS898),2)*AT898)/100),2))</f>
        <v>0</v>
      </c>
      <c r="CZ898" s="3">
        <f t="shared" ref="CZ898:CZ927" si="1130">(ROUND((((S898+ROUND((ROUND(((EU898)*AV898*1),2)*BS898),2))*AU898)/100),2)+ROUND(((ROUND((ROUND(((AE898-(EU898))*AV898*1),2)*BS898),2)*AU898)/100),2))</f>
        <v>0</v>
      </c>
      <c r="DA898" s="3"/>
      <c r="DB898" s="3"/>
      <c r="DC898" s="3" t="s">
        <v>3</v>
      </c>
      <c r="DD898" s="3" t="s">
        <v>3</v>
      </c>
      <c r="DE898" s="3" t="s">
        <v>3</v>
      </c>
      <c r="DF898" s="3" t="s">
        <v>3</v>
      </c>
      <c r="DG898" s="3" t="s">
        <v>3</v>
      </c>
      <c r="DH898" s="3" t="s">
        <v>3</v>
      </c>
      <c r="DI898" s="3" t="s">
        <v>3</v>
      </c>
      <c r="DJ898" s="3" t="s">
        <v>3</v>
      </c>
      <c r="DK898" s="3" t="s">
        <v>3</v>
      </c>
      <c r="DL898" s="3" t="s">
        <v>3</v>
      </c>
      <c r="DM898" s="3" t="s">
        <v>3</v>
      </c>
      <c r="DN898" s="3">
        <v>0</v>
      </c>
      <c r="DO898" s="3">
        <v>0</v>
      </c>
      <c r="DP898" s="3">
        <v>1</v>
      </c>
      <c r="DQ898" s="3">
        <v>1</v>
      </c>
      <c r="DR898" s="3"/>
      <c r="DS898" s="3"/>
      <c r="DT898" s="3"/>
      <c r="DU898" s="3">
        <v>1010</v>
      </c>
      <c r="DV898" s="3" t="s">
        <v>266</v>
      </c>
      <c r="DW898" s="3" t="s">
        <v>266</v>
      </c>
      <c r="DX898" s="3">
        <v>1</v>
      </c>
      <c r="DY898" s="3"/>
      <c r="DZ898" s="3" t="s">
        <v>3</v>
      </c>
      <c r="EA898" s="3" t="s">
        <v>3</v>
      </c>
      <c r="EB898" s="3" t="s">
        <v>3</v>
      </c>
      <c r="EC898" s="3" t="s">
        <v>3</v>
      </c>
      <c r="ED898" s="3"/>
      <c r="EE898" s="3">
        <v>57042957</v>
      </c>
      <c r="EF898" s="3">
        <v>40</v>
      </c>
      <c r="EG898" s="3" t="s">
        <v>33</v>
      </c>
      <c r="EH898" s="3">
        <v>0</v>
      </c>
      <c r="EI898" s="3" t="s">
        <v>3</v>
      </c>
      <c r="EJ898" s="3">
        <v>2</v>
      </c>
      <c r="EK898" s="3">
        <v>67</v>
      </c>
      <c r="EL898" s="3" t="s">
        <v>34</v>
      </c>
      <c r="EM898" s="3" t="s">
        <v>35</v>
      </c>
      <c r="EN898" s="3"/>
      <c r="EO898" s="3" t="s">
        <v>46</v>
      </c>
      <c r="EP898" s="3"/>
      <c r="EQ898" s="3">
        <v>0</v>
      </c>
      <c r="ER898" s="3">
        <v>724.48</v>
      </c>
      <c r="ES898" s="3">
        <v>724.48</v>
      </c>
      <c r="ET898" s="3">
        <v>0</v>
      </c>
      <c r="EU898" s="3">
        <v>0</v>
      </c>
      <c r="EV898" s="3">
        <v>0</v>
      </c>
      <c r="EW898" s="3">
        <v>0</v>
      </c>
      <c r="EX898" s="3">
        <v>0</v>
      </c>
      <c r="EY898" s="3"/>
      <c r="EZ898" s="3"/>
      <c r="FA898" s="3"/>
      <c r="FB898" s="3"/>
      <c r="FC898" s="3"/>
      <c r="FD898" s="3"/>
      <c r="FE898" s="3"/>
      <c r="FF898" s="3"/>
      <c r="FG898" s="3"/>
      <c r="FH898" s="3"/>
      <c r="FI898" s="3"/>
      <c r="FJ898" s="3"/>
      <c r="FK898" s="3"/>
      <c r="FL898" s="3"/>
      <c r="FM898" s="3"/>
      <c r="FN898" s="3"/>
      <c r="FO898" s="3"/>
      <c r="FP898" s="3"/>
      <c r="FQ898" s="3">
        <v>0</v>
      </c>
      <c r="FR898" s="3">
        <v>0</v>
      </c>
      <c r="FS898" s="3">
        <v>0</v>
      </c>
      <c r="FT898" s="3"/>
      <c r="FU898" s="3"/>
      <c r="FV898" s="3"/>
      <c r="FW898" s="3"/>
      <c r="FX898" s="3">
        <v>97</v>
      </c>
      <c r="FY898" s="3">
        <v>51</v>
      </c>
      <c r="FZ898" s="3"/>
      <c r="GA898" s="3" t="s">
        <v>3</v>
      </c>
      <c r="GB898" s="3"/>
      <c r="GC898" s="3"/>
      <c r="GD898" s="3">
        <v>1</v>
      </c>
      <c r="GE898" s="3"/>
      <c r="GF898" s="3">
        <v>1434911741</v>
      </c>
      <c r="GG898" s="3">
        <v>2</v>
      </c>
      <c r="GH898" s="3">
        <v>1</v>
      </c>
      <c r="GI898" s="3">
        <v>-2</v>
      </c>
      <c r="GJ898" s="3">
        <v>0</v>
      </c>
      <c r="GK898" s="3">
        <v>0</v>
      </c>
      <c r="GL898" s="3">
        <f t="shared" si="1107"/>
        <v>0</v>
      </c>
      <c r="GM898" s="3">
        <f t="shared" si="1108"/>
        <v>10142.719999999999</v>
      </c>
      <c r="GN898" s="3">
        <f t="shared" si="1109"/>
        <v>0</v>
      </c>
      <c r="GO898" s="3">
        <f t="shared" si="1110"/>
        <v>10142.719999999999</v>
      </c>
      <c r="GP898" s="3">
        <f t="shared" si="1111"/>
        <v>0</v>
      </c>
      <c r="GQ898" s="3"/>
      <c r="GR898" s="3">
        <v>0</v>
      </c>
      <c r="GS898" s="3">
        <v>3</v>
      </c>
      <c r="GT898" s="3">
        <v>0</v>
      </c>
      <c r="GU898" s="3" t="s">
        <v>3</v>
      </c>
      <c r="GV898" s="3">
        <f t="shared" si="1112"/>
        <v>0</v>
      </c>
      <c r="GW898" s="3">
        <v>1</v>
      </c>
      <c r="GX898" s="3">
        <f t="shared" si="1113"/>
        <v>0</v>
      </c>
      <c r="GY898" s="3"/>
      <c r="GZ898" s="3"/>
      <c r="HA898" s="3">
        <v>0</v>
      </c>
      <c r="HB898" s="3">
        <v>0</v>
      </c>
      <c r="HC898" s="3">
        <f t="shared" si="1114"/>
        <v>0</v>
      </c>
      <c r="HD898" s="3"/>
      <c r="HE898" s="3" t="s">
        <v>3</v>
      </c>
      <c r="HF898" s="3" t="s">
        <v>3</v>
      </c>
      <c r="HG898" s="3"/>
      <c r="HH898" s="3"/>
      <c r="HI898" s="3"/>
      <c r="HJ898" s="3"/>
      <c r="HK898" s="3"/>
      <c r="HL898" s="3"/>
      <c r="HM898" s="3" t="s">
        <v>3</v>
      </c>
      <c r="HN898" s="3" t="s">
        <v>3</v>
      </c>
      <c r="HO898" s="3" t="s">
        <v>3</v>
      </c>
      <c r="HP898" s="3" t="s">
        <v>3</v>
      </c>
      <c r="HQ898" s="3" t="s">
        <v>3</v>
      </c>
      <c r="HR898" s="3"/>
      <c r="HS898" s="3">
        <v>0</v>
      </c>
      <c r="HT898" s="3"/>
      <c r="HU898" s="3"/>
      <c r="HV898" s="3"/>
      <c r="HW898" s="3"/>
      <c r="HX898" s="3"/>
      <c r="HY898" s="3"/>
      <c r="HZ898" s="3"/>
      <c r="IA898" s="3"/>
      <c r="IB898" s="3"/>
      <c r="IC898" s="3"/>
      <c r="ID898" s="3"/>
      <c r="IE898" s="3"/>
      <c r="IF898" s="3"/>
      <c r="IG898" s="3"/>
      <c r="IH898" s="3"/>
      <c r="II898" s="3"/>
      <c r="IJ898" s="3"/>
      <c r="IK898" s="3">
        <v>0</v>
      </c>
      <c r="IL898" s="3"/>
      <c r="IM898" s="3"/>
      <c r="IN898" s="3"/>
      <c r="IO898" s="3"/>
      <c r="IP898" s="3"/>
      <c r="IQ898" s="3"/>
      <c r="IR898" s="3"/>
      <c r="IS898" s="3"/>
      <c r="IT898" s="3"/>
      <c r="IU898" s="3"/>
    </row>
    <row r="899" spans="1:255" ht="409.5" x14ac:dyDescent="0.25">
      <c r="A899" s="4">
        <v>18</v>
      </c>
      <c r="B899" s="4">
        <v>1</v>
      </c>
      <c r="C899" s="4">
        <v>284</v>
      </c>
      <c r="D899" s="4"/>
      <c r="E899" s="4" t="s">
        <v>1130</v>
      </c>
      <c r="F899" s="4" t="s">
        <v>1131</v>
      </c>
      <c r="G899" s="4" t="s">
        <v>1132</v>
      </c>
      <c r="H899" s="4" t="s">
        <v>266</v>
      </c>
      <c r="I899" s="4">
        <f>I897*J899</f>
        <v>14</v>
      </c>
      <c r="J899" s="4">
        <v>25.454545454545453</v>
      </c>
      <c r="K899" s="4">
        <v>25.454545</v>
      </c>
      <c r="L899" s="4"/>
      <c r="M899" s="4"/>
      <c r="N899" s="4"/>
      <c r="O899" s="4">
        <f t="shared" si="1090"/>
        <v>62174.87</v>
      </c>
      <c r="P899" s="4">
        <f t="shared" si="1091"/>
        <v>62174.87</v>
      </c>
      <c r="Q899" s="4">
        <f t="shared" si="1117"/>
        <v>0</v>
      </c>
      <c r="R899" s="4">
        <f t="shared" si="1118"/>
        <v>0</v>
      </c>
      <c r="S899" s="4">
        <f t="shared" si="1092"/>
        <v>0</v>
      </c>
      <c r="T899" s="4">
        <f t="shared" si="1093"/>
        <v>0</v>
      </c>
      <c r="U899" s="4">
        <f t="shared" si="1094"/>
        <v>0</v>
      </c>
      <c r="V899" s="4">
        <f t="shared" si="1095"/>
        <v>0</v>
      </c>
      <c r="W899" s="4">
        <f t="shared" si="1096"/>
        <v>0</v>
      </c>
      <c r="X899" s="4">
        <f t="shared" si="1119"/>
        <v>0</v>
      </c>
      <c r="Y899" s="4">
        <f t="shared" si="1120"/>
        <v>0</v>
      </c>
      <c r="Z899" s="4"/>
      <c r="AA899" s="4">
        <v>55890823</v>
      </c>
      <c r="AB899" s="4">
        <f t="shared" si="1097"/>
        <v>724.48</v>
      </c>
      <c r="AC899" s="4">
        <f t="shared" si="1121"/>
        <v>724.48</v>
      </c>
      <c r="AD899" s="4">
        <f t="shared" si="1122"/>
        <v>0</v>
      </c>
      <c r="AE899" s="4">
        <f t="shared" si="1123"/>
        <v>0</v>
      </c>
      <c r="AF899" s="4">
        <f t="shared" si="1124"/>
        <v>0</v>
      </c>
      <c r="AG899" s="4">
        <f t="shared" si="1098"/>
        <v>0</v>
      </c>
      <c r="AH899" s="4">
        <f t="shared" si="1125"/>
        <v>0</v>
      </c>
      <c r="AI899" s="4">
        <f t="shared" si="1126"/>
        <v>0</v>
      </c>
      <c r="AJ899" s="4">
        <f t="shared" si="1099"/>
        <v>0</v>
      </c>
      <c r="AK899" s="4">
        <v>724.48</v>
      </c>
      <c r="AL899" s="4">
        <v>724.48</v>
      </c>
      <c r="AM899" s="4">
        <v>0</v>
      </c>
      <c r="AN899" s="4">
        <v>0</v>
      </c>
      <c r="AO899" s="4">
        <v>0</v>
      </c>
      <c r="AP899" s="4">
        <v>0</v>
      </c>
      <c r="AQ899" s="4">
        <v>0</v>
      </c>
      <c r="AR899" s="4">
        <v>0</v>
      </c>
      <c r="AS899" s="4">
        <v>0</v>
      </c>
      <c r="AT899" s="4">
        <v>97</v>
      </c>
      <c r="AU899" s="4">
        <v>51</v>
      </c>
      <c r="AV899" s="4">
        <v>1</v>
      </c>
      <c r="AW899" s="4">
        <v>1</v>
      </c>
      <c r="AX899" s="4"/>
      <c r="AY899" s="4"/>
      <c r="AZ899" s="4">
        <v>1</v>
      </c>
      <c r="BA899" s="4">
        <v>1</v>
      </c>
      <c r="BB899" s="4">
        <v>1</v>
      </c>
      <c r="BC899" s="4">
        <v>6.13</v>
      </c>
      <c r="BD899" s="4" t="s">
        <v>3</v>
      </c>
      <c r="BE899" s="4" t="s">
        <v>3</v>
      </c>
      <c r="BF899" s="4" t="s">
        <v>3</v>
      </c>
      <c r="BG899" s="4" t="s">
        <v>3</v>
      </c>
      <c r="BH899" s="4">
        <v>3</v>
      </c>
      <c r="BI899" s="4">
        <v>2</v>
      </c>
      <c r="BJ899" s="4" t="s">
        <v>1133</v>
      </c>
      <c r="BK899" s="4"/>
      <c r="BL899" s="4"/>
      <c r="BM899" s="4">
        <v>67</v>
      </c>
      <c r="BN899" s="4">
        <v>0</v>
      </c>
      <c r="BO899" s="4" t="s">
        <v>1131</v>
      </c>
      <c r="BP899" s="4">
        <v>1</v>
      </c>
      <c r="BQ899" s="4">
        <v>40</v>
      </c>
      <c r="BR899" s="4">
        <v>0</v>
      </c>
      <c r="BS899" s="4">
        <v>1</v>
      </c>
      <c r="BT899" s="4">
        <v>1</v>
      </c>
      <c r="BU899" s="4">
        <v>1</v>
      </c>
      <c r="BV899" s="4">
        <v>1</v>
      </c>
      <c r="BW899" s="4">
        <v>1</v>
      </c>
      <c r="BX899" s="4">
        <v>1</v>
      </c>
      <c r="BY899" s="4" t="s">
        <v>3</v>
      </c>
      <c r="BZ899" s="4">
        <v>97</v>
      </c>
      <c r="CA899" s="4">
        <v>51</v>
      </c>
      <c r="CB899" s="4" t="s">
        <v>3</v>
      </c>
      <c r="CC899" s="4"/>
      <c r="CD899" s="4"/>
      <c r="CE899" s="4">
        <v>1566</v>
      </c>
      <c r="CF899" s="4">
        <v>0</v>
      </c>
      <c r="CG899" s="4">
        <v>0</v>
      </c>
      <c r="CH899" s="4"/>
      <c r="CI899" s="4"/>
      <c r="CJ899" s="4"/>
      <c r="CK899" s="4"/>
      <c r="CL899" s="4"/>
      <c r="CM899" s="4">
        <v>0</v>
      </c>
      <c r="CN899" s="10" t="s">
        <v>2499</v>
      </c>
      <c r="CO899" s="4">
        <v>0</v>
      </c>
      <c r="CP899" s="4">
        <f t="shared" si="1100"/>
        <v>62174.87</v>
      </c>
      <c r="CQ899" s="4">
        <f t="shared" si="1101"/>
        <v>4441.0600000000004</v>
      </c>
      <c r="CR899" s="4">
        <f t="shared" si="1127"/>
        <v>0</v>
      </c>
      <c r="CS899" s="4">
        <f t="shared" si="1128"/>
        <v>0</v>
      </c>
      <c r="CT899" s="4">
        <f t="shared" si="1102"/>
        <v>0</v>
      </c>
      <c r="CU899" s="4">
        <f t="shared" si="1103"/>
        <v>0</v>
      </c>
      <c r="CV899" s="4">
        <f t="shared" si="1104"/>
        <v>0</v>
      </c>
      <c r="CW899" s="4">
        <f t="shared" si="1105"/>
        <v>0</v>
      </c>
      <c r="CX899" s="4">
        <f t="shared" si="1106"/>
        <v>0</v>
      </c>
      <c r="CY899" s="4">
        <f t="shared" si="1129"/>
        <v>0</v>
      </c>
      <c r="CZ899" s="4">
        <f t="shared" si="1130"/>
        <v>0</v>
      </c>
      <c r="DA899" s="4"/>
      <c r="DB899" s="4"/>
      <c r="DC899" s="4" t="s">
        <v>3</v>
      </c>
      <c r="DD899" s="4" t="s">
        <v>3</v>
      </c>
      <c r="DE899" s="4" t="s">
        <v>3</v>
      </c>
      <c r="DF899" s="4" t="s">
        <v>3</v>
      </c>
      <c r="DG899" s="4" t="s">
        <v>3</v>
      </c>
      <c r="DH899" s="4" t="s">
        <v>3</v>
      </c>
      <c r="DI899" s="4" t="s">
        <v>3</v>
      </c>
      <c r="DJ899" s="4" t="s">
        <v>3</v>
      </c>
      <c r="DK899" s="4" t="s">
        <v>3</v>
      </c>
      <c r="DL899" s="4" t="s">
        <v>3</v>
      </c>
      <c r="DM899" s="4" t="s">
        <v>3</v>
      </c>
      <c r="DN899" s="4">
        <v>0</v>
      </c>
      <c r="DO899" s="4">
        <v>0</v>
      </c>
      <c r="DP899" s="4">
        <v>1</v>
      </c>
      <c r="DQ899" s="4">
        <v>1</v>
      </c>
      <c r="DR899" s="4"/>
      <c r="DS899" s="4"/>
      <c r="DT899" s="4"/>
      <c r="DU899" s="4">
        <v>1010</v>
      </c>
      <c r="DV899" s="4" t="s">
        <v>266</v>
      </c>
      <c r="DW899" s="4" t="s">
        <v>266</v>
      </c>
      <c r="DX899" s="4">
        <v>1</v>
      </c>
      <c r="DY899" s="4"/>
      <c r="DZ899" s="4" t="s">
        <v>3</v>
      </c>
      <c r="EA899" s="4" t="s">
        <v>3</v>
      </c>
      <c r="EB899" s="4" t="s">
        <v>3</v>
      </c>
      <c r="EC899" s="4" t="s">
        <v>3</v>
      </c>
      <c r="ED899" s="4"/>
      <c r="EE899" s="4">
        <v>57042957</v>
      </c>
      <c r="EF899" s="4">
        <v>40</v>
      </c>
      <c r="EG899" s="4" t="s">
        <v>33</v>
      </c>
      <c r="EH899" s="4">
        <v>0</v>
      </c>
      <c r="EI899" s="4" t="s">
        <v>3</v>
      </c>
      <c r="EJ899" s="4">
        <v>2</v>
      </c>
      <c r="EK899" s="4">
        <v>67</v>
      </c>
      <c r="EL899" s="4" t="s">
        <v>34</v>
      </c>
      <c r="EM899" s="4" t="s">
        <v>35</v>
      </c>
      <c r="EN899" s="4"/>
      <c r="EO899" s="4" t="s">
        <v>46</v>
      </c>
      <c r="EP899" s="4"/>
      <c r="EQ899" s="4">
        <v>0</v>
      </c>
      <c r="ER899" s="4">
        <v>724.48</v>
      </c>
      <c r="ES899" s="4">
        <v>724.48</v>
      </c>
      <c r="ET899" s="4">
        <v>0</v>
      </c>
      <c r="EU899" s="4">
        <v>0</v>
      </c>
      <c r="EV899" s="4">
        <v>0</v>
      </c>
      <c r="EW899" s="4">
        <v>0</v>
      </c>
      <c r="EX899" s="4">
        <v>0</v>
      </c>
      <c r="EY899" s="4"/>
      <c r="EZ899" s="4"/>
      <c r="FA899" s="4"/>
      <c r="FB899" s="4"/>
      <c r="FC899" s="4"/>
      <c r="FD899" s="4"/>
      <c r="FE899" s="4"/>
      <c r="FF899" s="4"/>
      <c r="FG899" s="4"/>
      <c r="FH899" s="4"/>
      <c r="FI899" s="4"/>
      <c r="FJ899" s="4"/>
      <c r="FK899" s="4"/>
      <c r="FL899" s="4"/>
      <c r="FM899" s="4"/>
      <c r="FN899" s="4"/>
      <c r="FO899" s="4"/>
      <c r="FP899" s="4"/>
      <c r="FQ899" s="4">
        <v>0</v>
      </c>
      <c r="FR899" s="4">
        <v>0</v>
      </c>
      <c r="FS899" s="4">
        <v>0</v>
      </c>
      <c r="FT899" s="4"/>
      <c r="FU899" s="4"/>
      <c r="FV899" s="4"/>
      <c r="FW899" s="4"/>
      <c r="FX899" s="4">
        <v>97</v>
      </c>
      <c r="FY899" s="4">
        <v>51</v>
      </c>
      <c r="FZ899" s="4"/>
      <c r="GA899" s="4" t="s">
        <v>3</v>
      </c>
      <c r="GB899" s="4"/>
      <c r="GC899" s="4"/>
      <c r="GD899" s="4">
        <v>1</v>
      </c>
      <c r="GE899" s="4"/>
      <c r="GF899" s="4">
        <v>1434911741</v>
      </c>
      <c r="GG899" s="4">
        <v>2</v>
      </c>
      <c r="GH899" s="4">
        <v>1</v>
      </c>
      <c r="GI899" s="4">
        <v>2</v>
      </c>
      <c r="GJ899" s="4">
        <v>0</v>
      </c>
      <c r="GK899" s="4">
        <v>0</v>
      </c>
      <c r="GL899" s="4">
        <f t="shared" si="1107"/>
        <v>0</v>
      </c>
      <c r="GM899" s="4">
        <f t="shared" si="1108"/>
        <v>62174.87</v>
      </c>
      <c r="GN899" s="4">
        <f t="shared" si="1109"/>
        <v>0</v>
      </c>
      <c r="GO899" s="4">
        <f t="shared" si="1110"/>
        <v>62174.87</v>
      </c>
      <c r="GP899" s="4">
        <f t="shared" si="1111"/>
        <v>0</v>
      </c>
      <c r="GQ899" s="4"/>
      <c r="GR899" s="4">
        <v>0</v>
      </c>
      <c r="GS899" s="4">
        <v>3</v>
      </c>
      <c r="GT899" s="4">
        <v>0</v>
      </c>
      <c r="GU899" s="4" t="s">
        <v>3</v>
      </c>
      <c r="GV899" s="4">
        <f t="shared" si="1112"/>
        <v>0</v>
      </c>
      <c r="GW899" s="4">
        <v>1</v>
      </c>
      <c r="GX899" s="4">
        <f t="shared" si="1113"/>
        <v>0</v>
      </c>
      <c r="GY899" s="4"/>
      <c r="GZ899" s="4"/>
      <c r="HA899" s="4">
        <v>0</v>
      </c>
      <c r="HB899" s="4">
        <v>0</v>
      </c>
      <c r="HC899" s="4">
        <f t="shared" si="1114"/>
        <v>0</v>
      </c>
      <c r="HD899" s="4"/>
      <c r="HE899" s="4" t="s">
        <v>3</v>
      </c>
      <c r="HF899" s="4" t="s">
        <v>3</v>
      </c>
      <c r="HG899" s="4"/>
      <c r="HH899" s="4"/>
      <c r="HI899" s="4"/>
      <c r="HJ899" s="4"/>
      <c r="HK899" s="4"/>
      <c r="HL899" s="4"/>
      <c r="HM899" s="4" t="s">
        <v>3</v>
      </c>
      <c r="HN899" s="4" t="s">
        <v>3</v>
      </c>
      <c r="HO899" s="4" t="s">
        <v>3</v>
      </c>
      <c r="HP899" s="4" t="s">
        <v>3</v>
      </c>
      <c r="HQ899" s="4" t="s">
        <v>3</v>
      </c>
      <c r="HR899" s="4"/>
      <c r="HS899" s="4">
        <v>0</v>
      </c>
      <c r="HT899" s="4"/>
      <c r="HU899" s="4"/>
      <c r="HV899" s="4"/>
      <c r="HW899" s="4"/>
      <c r="HX899" s="4"/>
      <c r="HY899" s="4"/>
      <c r="HZ899" s="4"/>
      <c r="IA899" s="4"/>
      <c r="IB899" s="4"/>
      <c r="IC899" s="4"/>
      <c r="ID899" s="4"/>
      <c r="IE899" s="4"/>
      <c r="IF899" s="4"/>
      <c r="IG899" s="4"/>
      <c r="IH899" s="4"/>
      <c r="II899" s="4"/>
      <c r="IJ899" s="4"/>
      <c r="IK899" s="4">
        <v>0</v>
      </c>
      <c r="IL899" s="4"/>
      <c r="IM899" s="4"/>
      <c r="IN899" s="4"/>
      <c r="IO899" s="4"/>
      <c r="IP899" s="4"/>
      <c r="IQ899" s="4"/>
      <c r="IR899" s="4"/>
      <c r="IS899" s="4"/>
      <c r="IT899" s="4"/>
      <c r="IU899" s="4"/>
    </row>
    <row r="900" spans="1:255" ht="409.5" x14ac:dyDescent="0.25">
      <c r="A900" s="3">
        <v>18</v>
      </c>
      <c r="B900" s="3">
        <v>1</v>
      </c>
      <c r="C900" s="3">
        <v>276</v>
      </c>
      <c r="D900" s="3"/>
      <c r="E900" s="3" t="s">
        <v>1134</v>
      </c>
      <c r="F900" s="3" t="s">
        <v>1034</v>
      </c>
      <c r="G900" s="3" t="s">
        <v>1035</v>
      </c>
      <c r="H900" s="3" t="s">
        <v>40</v>
      </c>
      <c r="I900" s="3">
        <f>I896*J900</f>
        <v>0.54</v>
      </c>
      <c r="J900" s="3">
        <v>0.98181818181818181</v>
      </c>
      <c r="K900" s="3">
        <v>0.98181799999999997</v>
      </c>
      <c r="L900" s="3"/>
      <c r="M900" s="3"/>
      <c r="N900" s="3"/>
      <c r="O900" s="3">
        <f t="shared" si="1090"/>
        <v>20.9</v>
      </c>
      <c r="P900" s="3">
        <f t="shared" si="1091"/>
        <v>20.9</v>
      </c>
      <c r="Q900" s="3">
        <f t="shared" si="1117"/>
        <v>0</v>
      </c>
      <c r="R900" s="3">
        <f t="shared" si="1118"/>
        <v>0</v>
      </c>
      <c r="S900" s="3">
        <f t="shared" si="1092"/>
        <v>0</v>
      </c>
      <c r="T900" s="3">
        <f t="shared" si="1093"/>
        <v>0</v>
      </c>
      <c r="U900" s="3">
        <f t="shared" si="1094"/>
        <v>0</v>
      </c>
      <c r="V900" s="3">
        <f t="shared" si="1095"/>
        <v>0</v>
      </c>
      <c r="W900" s="3">
        <f t="shared" si="1096"/>
        <v>0</v>
      </c>
      <c r="X900" s="3">
        <f t="shared" si="1119"/>
        <v>0</v>
      </c>
      <c r="Y900" s="3">
        <f t="shared" si="1120"/>
        <v>0</v>
      </c>
      <c r="Z900" s="3"/>
      <c r="AA900" s="3">
        <v>54971259</v>
      </c>
      <c r="AB900" s="3">
        <f t="shared" si="1097"/>
        <v>38.700000000000003</v>
      </c>
      <c r="AC900" s="3">
        <f t="shared" si="1121"/>
        <v>38.700000000000003</v>
      </c>
      <c r="AD900" s="3">
        <f t="shared" si="1122"/>
        <v>0</v>
      </c>
      <c r="AE900" s="3">
        <f t="shared" si="1123"/>
        <v>0</v>
      </c>
      <c r="AF900" s="3">
        <f t="shared" si="1124"/>
        <v>0</v>
      </c>
      <c r="AG900" s="3">
        <f t="shared" si="1098"/>
        <v>0</v>
      </c>
      <c r="AH900" s="3">
        <f t="shared" si="1125"/>
        <v>0</v>
      </c>
      <c r="AI900" s="3">
        <f t="shared" si="1126"/>
        <v>0</v>
      </c>
      <c r="AJ900" s="3">
        <f t="shared" si="1099"/>
        <v>0</v>
      </c>
      <c r="AK900" s="3">
        <v>38.700000000000003</v>
      </c>
      <c r="AL900" s="3">
        <v>38.700000000000003</v>
      </c>
      <c r="AM900" s="3">
        <v>0</v>
      </c>
      <c r="AN900" s="3">
        <v>0</v>
      </c>
      <c r="AO900" s="3">
        <v>0</v>
      </c>
      <c r="AP900" s="3">
        <v>0</v>
      </c>
      <c r="AQ900" s="3">
        <v>0</v>
      </c>
      <c r="AR900" s="3">
        <v>0</v>
      </c>
      <c r="AS900" s="3">
        <v>0</v>
      </c>
      <c r="AT900" s="3">
        <v>97</v>
      </c>
      <c r="AU900" s="3">
        <v>51</v>
      </c>
      <c r="AV900" s="3">
        <v>1</v>
      </c>
      <c r="AW900" s="3">
        <v>1</v>
      </c>
      <c r="AX900" s="3"/>
      <c r="AY900" s="3"/>
      <c r="AZ900" s="3">
        <v>1</v>
      </c>
      <c r="BA900" s="3">
        <v>1</v>
      </c>
      <c r="BB900" s="3">
        <v>1</v>
      </c>
      <c r="BC900" s="3">
        <v>1</v>
      </c>
      <c r="BD900" s="3" t="s">
        <v>3</v>
      </c>
      <c r="BE900" s="3" t="s">
        <v>3</v>
      </c>
      <c r="BF900" s="3" t="s">
        <v>3</v>
      </c>
      <c r="BG900" s="3" t="s">
        <v>3</v>
      </c>
      <c r="BH900" s="3">
        <v>3</v>
      </c>
      <c r="BI900" s="3">
        <v>2</v>
      </c>
      <c r="BJ900" s="3" t="s">
        <v>1036</v>
      </c>
      <c r="BK900" s="3"/>
      <c r="BL900" s="3"/>
      <c r="BM900" s="3">
        <v>67</v>
      </c>
      <c r="BN900" s="3">
        <v>0</v>
      </c>
      <c r="BO900" s="3" t="s">
        <v>3</v>
      </c>
      <c r="BP900" s="3">
        <v>0</v>
      </c>
      <c r="BQ900" s="3">
        <v>40</v>
      </c>
      <c r="BR900" s="3">
        <v>0</v>
      </c>
      <c r="BS900" s="3">
        <v>1</v>
      </c>
      <c r="BT900" s="3">
        <v>1</v>
      </c>
      <c r="BU900" s="3">
        <v>1</v>
      </c>
      <c r="BV900" s="3">
        <v>1</v>
      </c>
      <c r="BW900" s="3">
        <v>1</v>
      </c>
      <c r="BX900" s="3">
        <v>1</v>
      </c>
      <c r="BY900" s="3" t="s">
        <v>3</v>
      </c>
      <c r="BZ900" s="3">
        <v>97</v>
      </c>
      <c r="CA900" s="3">
        <v>51</v>
      </c>
      <c r="CB900" s="3" t="s">
        <v>3</v>
      </c>
      <c r="CC900" s="3"/>
      <c r="CD900" s="3"/>
      <c r="CE900" s="3">
        <v>1566</v>
      </c>
      <c r="CF900" s="3">
        <v>0</v>
      </c>
      <c r="CG900" s="3">
        <v>0</v>
      </c>
      <c r="CH900" s="3"/>
      <c r="CI900" s="3"/>
      <c r="CJ900" s="3"/>
      <c r="CK900" s="3"/>
      <c r="CL900" s="3"/>
      <c r="CM900" s="3">
        <v>0</v>
      </c>
      <c r="CN900" s="9" t="s">
        <v>2499</v>
      </c>
      <c r="CO900" s="3">
        <v>0</v>
      </c>
      <c r="CP900" s="3">
        <f t="shared" si="1100"/>
        <v>20.9</v>
      </c>
      <c r="CQ900" s="3">
        <f t="shared" si="1101"/>
        <v>38.700000000000003</v>
      </c>
      <c r="CR900" s="3">
        <f t="shared" si="1127"/>
        <v>0</v>
      </c>
      <c r="CS900" s="3">
        <f t="shared" si="1128"/>
        <v>0</v>
      </c>
      <c r="CT900" s="3">
        <f t="shared" si="1102"/>
        <v>0</v>
      </c>
      <c r="CU900" s="3">
        <f t="shared" si="1103"/>
        <v>0</v>
      </c>
      <c r="CV900" s="3">
        <f t="shared" si="1104"/>
        <v>0</v>
      </c>
      <c r="CW900" s="3">
        <f t="shared" si="1105"/>
        <v>0</v>
      </c>
      <c r="CX900" s="3">
        <f t="shared" si="1106"/>
        <v>0</v>
      </c>
      <c r="CY900" s="3">
        <f t="shared" si="1129"/>
        <v>0</v>
      </c>
      <c r="CZ900" s="3">
        <f t="shared" si="1130"/>
        <v>0</v>
      </c>
      <c r="DA900" s="3"/>
      <c r="DB900" s="3"/>
      <c r="DC900" s="3" t="s">
        <v>3</v>
      </c>
      <c r="DD900" s="3" t="s">
        <v>3</v>
      </c>
      <c r="DE900" s="3" t="s">
        <v>3</v>
      </c>
      <c r="DF900" s="3" t="s">
        <v>3</v>
      </c>
      <c r="DG900" s="3" t="s">
        <v>3</v>
      </c>
      <c r="DH900" s="3" t="s">
        <v>3</v>
      </c>
      <c r="DI900" s="3" t="s">
        <v>3</v>
      </c>
      <c r="DJ900" s="3" t="s">
        <v>3</v>
      </c>
      <c r="DK900" s="3" t="s">
        <v>3</v>
      </c>
      <c r="DL900" s="3" t="s">
        <v>3</v>
      </c>
      <c r="DM900" s="3" t="s">
        <v>3</v>
      </c>
      <c r="DN900" s="3">
        <v>0</v>
      </c>
      <c r="DO900" s="3">
        <v>0</v>
      </c>
      <c r="DP900" s="3">
        <v>1</v>
      </c>
      <c r="DQ900" s="3">
        <v>1</v>
      </c>
      <c r="DR900" s="3"/>
      <c r="DS900" s="3"/>
      <c r="DT900" s="3"/>
      <c r="DU900" s="3">
        <v>1010</v>
      </c>
      <c r="DV900" s="3" t="s">
        <v>40</v>
      </c>
      <c r="DW900" s="3" t="s">
        <v>40</v>
      </c>
      <c r="DX900" s="3">
        <v>100</v>
      </c>
      <c r="DY900" s="3"/>
      <c r="DZ900" s="3" t="s">
        <v>3</v>
      </c>
      <c r="EA900" s="3" t="s">
        <v>3</v>
      </c>
      <c r="EB900" s="3" t="s">
        <v>3</v>
      </c>
      <c r="EC900" s="3" t="s">
        <v>3</v>
      </c>
      <c r="ED900" s="3"/>
      <c r="EE900" s="3">
        <v>57042957</v>
      </c>
      <c r="EF900" s="3">
        <v>40</v>
      </c>
      <c r="EG900" s="3" t="s">
        <v>33</v>
      </c>
      <c r="EH900" s="3">
        <v>0</v>
      </c>
      <c r="EI900" s="3" t="s">
        <v>3</v>
      </c>
      <c r="EJ900" s="3">
        <v>2</v>
      </c>
      <c r="EK900" s="3">
        <v>67</v>
      </c>
      <c r="EL900" s="3" t="s">
        <v>34</v>
      </c>
      <c r="EM900" s="3" t="s">
        <v>35</v>
      </c>
      <c r="EN900" s="3"/>
      <c r="EO900" s="3" t="s">
        <v>46</v>
      </c>
      <c r="EP900" s="3"/>
      <c r="EQ900" s="3">
        <v>0</v>
      </c>
      <c r="ER900" s="3">
        <v>38.700000000000003</v>
      </c>
      <c r="ES900" s="3">
        <v>38.700000000000003</v>
      </c>
      <c r="ET900" s="3">
        <v>0</v>
      </c>
      <c r="EU900" s="3">
        <v>0</v>
      </c>
      <c r="EV900" s="3">
        <v>0</v>
      </c>
      <c r="EW900" s="3">
        <v>0</v>
      </c>
      <c r="EX900" s="3">
        <v>0</v>
      </c>
      <c r="EY900" s="3"/>
      <c r="EZ900" s="3"/>
      <c r="FA900" s="3"/>
      <c r="FB900" s="3"/>
      <c r="FC900" s="3"/>
      <c r="FD900" s="3"/>
      <c r="FE900" s="3"/>
      <c r="FF900" s="3"/>
      <c r="FG900" s="3"/>
      <c r="FH900" s="3"/>
      <c r="FI900" s="3"/>
      <c r="FJ900" s="3"/>
      <c r="FK900" s="3"/>
      <c r="FL900" s="3"/>
      <c r="FM900" s="3"/>
      <c r="FN900" s="3"/>
      <c r="FO900" s="3"/>
      <c r="FP900" s="3"/>
      <c r="FQ900" s="3">
        <v>0</v>
      </c>
      <c r="FR900" s="3">
        <v>0</v>
      </c>
      <c r="FS900" s="3">
        <v>0</v>
      </c>
      <c r="FT900" s="3"/>
      <c r="FU900" s="3"/>
      <c r="FV900" s="3"/>
      <c r="FW900" s="3"/>
      <c r="FX900" s="3">
        <v>97</v>
      </c>
      <c r="FY900" s="3">
        <v>51</v>
      </c>
      <c r="FZ900" s="3"/>
      <c r="GA900" s="3" t="s">
        <v>3</v>
      </c>
      <c r="GB900" s="3"/>
      <c r="GC900" s="3"/>
      <c r="GD900" s="3">
        <v>1</v>
      </c>
      <c r="GE900" s="3"/>
      <c r="GF900" s="3">
        <v>-630890957</v>
      </c>
      <c r="GG900" s="3">
        <v>2</v>
      </c>
      <c r="GH900" s="3">
        <v>1</v>
      </c>
      <c r="GI900" s="3">
        <v>-2</v>
      </c>
      <c r="GJ900" s="3">
        <v>0</v>
      </c>
      <c r="GK900" s="3">
        <v>0</v>
      </c>
      <c r="GL900" s="3">
        <f t="shared" si="1107"/>
        <v>0</v>
      </c>
      <c r="GM900" s="3">
        <f t="shared" si="1108"/>
        <v>20.9</v>
      </c>
      <c r="GN900" s="3">
        <f t="shared" si="1109"/>
        <v>0</v>
      </c>
      <c r="GO900" s="3">
        <f t="shared" si="1110"/>
        <v>20.9</v>
      </c>
      <c r="GP900" s="3">
        <f t="shared" si="1111"/>
        <v>0</v>
      </c>
      <c r="GQ900" s="3"/>
      <c r="GR900" s="3">
        <v>0</v>
      </c>
      <c r="GS900" s="3">
        <v>3</v>
      </c>
      <c r="GT900" s="3">
        <v>0</v>
      </c>
      <c r="GU900" s="3" t="s">
        <v>3</v>
      </c>
      <c r="GV900" s="3">
        <f t="shared" si="1112"/>
        <v>0</v>
      </c>
      <c r="GW900" s="3">
        <v>1</v>
      </c>
      <c r="GX900" s="3">
        <f t="shared" si="1113"/>
        <v>0</v>
      </c>
      <c r="GY900" s="3"/>
      <c r="GZ900" s="3"/>
      <c r="HA900" s="3">
        <v>0</v>
      </c>
      <c r="HB900" s="3">
        <v>0</v>
      </c>
      <c r="HC900" s="3">
        <f t="shared" si="1114"/>
        <v>0</v>
      </c>
      <c r="HD900" s="3"/>
      <c r="HE900" s="3" t="s">
        <v>3</v>
      </c>
      <c r="HF900" s="3" t="s">
        <v>3</v>
      </c>
      <c r="HG900" s="3"/>
      <c r="HH900" s="3"/>
      <c r="HI900" s="3"/>
      <c r="HJ900" s="3"/>
      <c r="HK900" s="3"/>
      <c r="HL900" s="3"/>
      <c r="HM900" s="3" t="s">
        <v>3</v>
      </c>
      <c r="HN900" s="3" t="s">
        <v>3</v>
      </c>
      <c r="HO900" s="3" t="s">
        <v>3</v>
      </c>
      <c r="HP900" s="3" t="s">
        <v>3</v>
      </c>
      <c r="HQ900" s="3" t="s">
        <v>3</v>
      </c>
      <c r="HR900" s="3"/>
      <c r="HS900" s="3">
        <v>0</v>
      </c>
      <c r="HT900" s="3"/>
      <c r="HU900" s="3"/>
      <c r="HV900" s="3"/>
      <c r="HW900" s="3"/>
      <c r="HX900" s="3"/>
      <c r="HY900" s="3"/>
      <c r="HZ900" s="3"/>
      <c r="IA900" s="3"/>
      <c r="IB900" s="3"/>
      <c r="IC900" s="3"/>
      <c r="ID900" s="3"/>
      <c r="IE900" s="3"/>
      <c r="IF900" s="3"/>
      <c r="IG900" s="3"/>
      <c r="IH900" s="3"/>
      <c r="II900" s="3"/>
      <c r="IJ900" s="3"/>
      <c r="IK900" s="3">
        <v>0</v>
      </c>
      <c r="IL900" s="3"/>
      <c r="IM900" s="3"/>
      <c r="IN900" s="3"/>
      <c r="IO900" s="3"/>
      <c r="IP900" s="3"/>
      <c r="IQ900" s="3"/>
      <c r="IR900" s="3"/>
      <c r="IS900" s="3"/>
      <c r="IT900" s="3"/>
      <c r="IU900" s="3"/>
    </row>
    <row r="901" spans="1:255" ht="409.5" x14ac:dyDescent="0.25">
      <c r="A901" s="4">
        <v>18</v>
      </c>
      <c r="B901" s="4">
        <v>1</v>
      </c>
      <c r="C901" s="4">
        <v>286</v>
      </c>
      <c r="D901" s="4"/>
      <c r="E901" s="4" t="s">
        <v>1134</v>
      </c>
      <c r="F901" s="4" t="s">
        <v>1034</v>
      </c>
      <c r="G901" s="4" t="s">
        <v>1035</v>
      </c>
      <c r="H901" s="4" t="s">
        <v>40</v>
      </c>
      <c r="I901" s="4">
        <f>I897*J901</f>
        <v>0.54</v>
      </c>
      <c r="J901" s="4">
        <v>0.98181818181818181</v>
      </c>
      <c r="K901" s="4">
        <v>0.98181799999999997</v>
      </c>
      <c r="L901" s="4"/>
      <c r="M901" s="4"/>
      <c r="N901" s="4"/>
      <c r="O901" s="4">
        <f t="shared" si="1090"/>
        <v>180.99</v>
      </c>
      <c r="P901" s="4">
        <f t="shared" si="1091"/>
        <v>180.99</v>
      </c>
      <c r="Q901" s="4">
        <f t="shared" si="1117"/>
        <v>0</v>
      </c>
      <c r="R901" s="4">
        <f t="shared" si="1118"/>
        <v>0</v>
      </c>
      <c r="S901" s="4">
        <f t="shared" si="1092"/>
        <v>0</v>
      </c>
      <c r="T901" s="4">
        <f t="shared" si="1093"/>
        <v>0</v>
      </c>
      <c r="U901" s="4">
        <f t="shared" si="1094"/>
        <v>0</v>
      </c>
      <c r="V901" s="4">
        <f t="shared" si="1095"/>
        <v>0</v>
      </c>
      <c r="W901" s="4">
        <f t="shared" si="1096"/>
        <v>0</v>
      </c>
      <c r="X901" s="4">
        <f t="shared" si="1119"/>
        <v>0</v>
      </c>
      <c r="Y901" s="4">
        <f t="shared" si="1120"/>
        <v>0</v>
      </c>
      <c r="Z901" s="4"/>
      <c r="AA901" s="4">
        <v>55890823</v>
      </c>
      <c r="AB901" s="4">
        <f t="shared" si="1097"/>
        <v>38.700000000000003</v>
      </c>
      <c r="AC901" s="4">
        <f t="shared" si="1121"/>
        <v>38.700000000000003</v>
      </c>
      <c r="AD901" s="4">
        <f t="shared" si="1122"/>
        <v>0</v>
      </c>
      <c r="AE901" s="4">
        <f t="shared" si="1123"/>
        <v>0</v>
      </c>
      <c r="AF901" s="4">
        <f t="shared" si="1124"/>
        <v>0</v>
      </c>
      <c r="AG901" s="4">
        <f t="shared" si="1098"/>
        <v>0</v>
      </c>
      <c r="AH901" s="4">
        <f t="shared" si="1125"/>
        <v>0</v>
      </c>
      <c r="AI901" s="4">
        <f t="shared" si="1126"/>
        <v>0</v>
      </c>
      <c r="AJ901" s="4">
        <f t="shared" si="1099"/>
        <v>0</v>
      </c>
      <c r="AK901" s="4">
        <v>38.700000000000003</v>
      </c>
      <c r="AL901" s="4">
        <v>38.700000000000003</v>
      </c>
      <c r="AM901" s="4">
        <v>0</v>
      </c>
      <c r="AN901" s="4">
        <v>0</v>
      </c>
      <c r="AO901" s="4">
        <v>0</v>
      </c>
      <c r="AP901" s="4">
        <v>0</v>
      </c>
      <c r="AQ901" s="4">
        <v>0</v>
      </c>
      <c r="AR901" s="4">
        <v>0</v>
      </c>
      <c r="AS901" s="4">
        <v>0</v>
      </c>
      <c r="AT901" s="4">
        <v>97</v>
      </c>
      <c r="AU901" s="4">
        <v>51</v>
      </c>
      <c r="AV901" s="4">
        <v>1</v>
      </c>
      <c r="AW901" s="4">
        <v>1</v>
      </c>
      <c r="AX901" s="4"/>
      <c r="AY901" s="4"/>
      <c r="AZ901" s="4">
        <v>1</v>
      </c>
      <c r="BA901" s="4">
        <v>1</v>
      </c>
      <c r="BB901" s="4">
        <v>1</v>
      </c>
      <c r="BC901" s="4">
        <v>8.66</v>
      </c>
      <c r="BD901" s="4" t="s">
        <v>3</v>
      </c>
      <c r="BE901" s="4" t="s">
        <v>3</v>
      </c>
      <c r="BF901" s="4" t="s">
        <v>3</v>
      </c>
      <c r="BG901" s="4" t="s">
        <v>3</v>
      </c>
      <c r="BH901" s="4">
        <v>3</v>
      </c>
      <c r="BI901" s="4">
        <v>2</v>
      </c>
      <c r="BJ901" s="4" t="s">
        <v>1036</v>
      </c>
      <c r="BK901" s="4"/>
      <c r="BL901" s="4"/>
      <c r="BM901" s="4">
        <v>67</v>
      </c>
      <c r="BN901" s="4">
        <v>0</v>
      </c>
      <c r="BO901" s="4" t="s">
        <v>1034</v>
      </c>
      <c r="BP901" s="4">
        <v>1</v>
      </c>
      <c r="BQ901" s="4">
        <v>40</v>
      </c>
      <c r="BR901" s="4">
        <v>0</v>
      </c>
      <c r="BS901" s="4">
        <v>1</v>
      </c>
      <c r="BT901" s="4">
        <v>1</v>
      </c>
      <c r="BU901" s="4">
        <v>1</v>
      </c>
      <c r="BV901" s="4">
        <v>1</v>
      </c>
      <c r="BW901" s="4">
        <v>1</v>
      </c>
      <c r="BX901" s="4">
        <v>1</v>
      </c>
      <c r="BY901" s="4" t="s">
        <v>3</v>
      </c>
      <c r="BZ901" s="4">
        <v>97</v>
      </c>
      <c r="CA901" s="4">
        <v>51</v>
      </c>
      <c r="CB901" s="4" t="s">
        <v>3</v>
      </c>
      <c r="CC901" s="4"/>
      <c r="CD901" s="4"/>
      <c r="CE901" s="4">
        <v>1566</v>
      </c>
      <c r="CF901" s="4">
        <v>0</v>
      </c>
      <c r="CG901" s="4">
        <v>0</v>
      </c>
      <c r="CH901" s="4"/>
      <c r="CI901" s="4"/>
      <c r="CJ901" s="4"/>
      <c r="CK901" s="4"/>
      <c r="CL901" s="4"/>
      <c r="CM901" s="4">
        <v>0</v>
      </c>
      <c r="CN901" s="10" t="s">
        <v>2499</v>
      </c>
      <c r="CO901" s="4">
        <v>0</v>
      </c>
      <c r="CP901" s="4">
        <f t="shared" si="1100"/>
        <v>180.99</v>
      </c>
      <c r="CQ901" s="4">
        <f t="shared" si="1101"/>
        <v>335.14</v>
      </c>
      <c r="CR901" s="4">
        <f t="shared" si="1127"/>
        <v>0</v>
      </c>
      <c r="CS901" s="4">
        <f t="shared" si="1128"/>
        <v>0</v>
      </c>
      <c r="CT901" s="4">
        <f t="shared" si="1102"/>
        <v>0</v>
      </c>
      <c r="CU901" s="4">
        <f t="shared" si="1103"/>
        <v>0</v>
      </c>
      <c r="CV901" s="4">
        <f t="shared" si="1104"/>
        <v>0</v>
      </c>
      <c r="CW901" s="4">
        <f t="shared" si="1105"/>
        <v>0</v>
      </c>
      <c r="CX901" s="4">
        <f t="shared" si="1106"/>
        <v>0</v>
      </c>
      <c r="CY901" s="4">
        <f t="shared" si="1129"/>
        <v>0</v>
      </c>
      <c r="CZ901" s="4">
        <f t="shared" si="1130"/>
        <v>0</v>
      </c>
      <c r="DA901" s="4"/>
      <c r="DB901" s="4"/>
      <c r="DC901" s="4" t="s">
        <v>3</v>
      </c>
      <c r="DD901" s="4" t="s">
        <v>3</v>
      </c>
      <c r="DE901" s="4" t="s">
        <v>3</v>
      </c>
      <c r="DF901" s="4" t="s">
        <v>3</v>
      </c>
      <c r="DG901" s="4" t="s">
        <v>3</v>
      </c>
      <c r="DH901" s="4" t="s">
        <v>3</v>
      </c>
      <c r="DI901" s="4" t="s">
        <v>3</v>
      </c>
      <c r="DJ901" s="4" t="s">
        <v>3</v>
      </c>
      <c r="DK901" s="4" t="s">
        <v>3</v>
      </c>
      <c r="DL901" s="4" t="s">
        <v>3</v>
      </c>
      <c r="DM901" s="4" t="s">
        <v>3</v>
      </c>
      <c r="DN901" s="4">
        <v>0</v>
      </c>
      <c r="DO901" s="4">
        <v>0</v>
      </c>
      <c r="DP901" s="4">
        <v>1</v>
      </c>
      <c r="DQ901" s="4">
        <v>1</v>
      </c>
      <c r="DR901" s="4"/>
      <c r="DS901" s="4"/>
      <c r="DT901" s="4"/>
      <c r="DU901" s="4">
        <v>1010</v>
      </c>
      <c r="DV901" s="4" t="s">
        <v>40</v>
      </c>
      <c r="DW901" s="4" t="s">
        <v>40</v>
      </c>
      <c r="DX901" s="4">
        <v>100</v>
      </c>
      <c r="DY901" s="4"/>
      <c r="DZ901" s="4" t="s">
        <v>3</v>
      </c>
      <c r="EA901" s="4" t="s">
        <v>3</v>
      </c>
      <c r="EB901" s="4" t="s">
        <v>3</v>
      </c>
      <c r="EC901" s="4" t="s">
        <v>3</v>
      </c>
      <c r="ED901" s="4"/>
      <c r="EE901" s="4">
        <v>57042957</v>
      </c>
      <c r="EF901" s="4">
        <v>40</v>
      </c>
      <c r="EG901" s="4" t="s">
        <v>33</v>
      </c>
      <c r="EH901" s="4">
        <v>0</v>
      </c>
      <c r="EI901" s="4" t="s">
        <v>3</v>
      </c>
      <c r="EJ901" s="4">
        <v>2</v>
      </c>
      <c r="EK901" s="4">
        <v>67</v>
      </c>
      <c r="EL901" s="4" t="s">
        <v>34</v>
      </c>
      <c r="EM901" s="4" t="s">
        <v>35</v>
      </c>
      <c r="EN901" s="4"/>
      <c r="EO901" s="4" t="s">
        <v>46</v>
      </c>
      <c r="EP901" s="4"/>
      <c r="EQ901" s="4">
        <v>0</v>
      </c>
      <c r="ER901" s="4">
        <v>38.700000000000003</v>
      </c>
      <c r="ES901" s="4">
        <v>38.700000000000003</v>
      </c>
      <c r="ET901" s="4">
        <v>0</v>
      </c>
      <c r="EU901" s="4">
        <v>0</v>
      </c>
      <c r="EV901" s="4">
        <v>0</v>
      </c>
      <c r="EW901" s="4">
        <v>0</v>
      </c>
      <c r="EX901" s="4">
        <v>0</v>
      </c>
      <c r="EY901" s="4"/>
      <c r="EZ901" s="4"/>
      <c r="FA901" s="4"/>
      <c r="FB901" s="4"/>
      <c r="FC901" s="4"/>
      <c r="FD901" s="4"/>
      <c r="FE901" s="4"/>
      <c r="FF901" s="4"/>
      <c r="FG901" s="4"/>
      <c r="FH901" s="4"/>
      <c r="FI901" s="4"/>
      <c r="FJ901" s="4"/>
      <c r="FK901" s="4"/>
      <c r="FL901" s="4"/>
      <c r="FM901" s="4"/>
      <c r="FN901" s="4"/>
      <c r="FO901" s="4"/>
      <c r="FP901" s="4"/>
      <c r="FQ901" s="4">
        <v>0</v>
      </c>
      <c r="FR901" s="4">
        <v>0</v>
      </c>
      <c r="FS901" s="4">
        <v>0</v>
      </c>
      <c r="FT901" s="4"/>
      <c r="FU901" s="4"/>
      <c r="FV901" s="4"/>
      <c r="FW901" s="4"/>
      <c r="FX901" s="4">
        <v>97</v>
      </c>
      <c r="FY901" s="4">
        <v>51</v>
      </c>
      <c r="FZ901" s="4"/>
      <c r="GA901" s="4" t="s">
        <v>3</v>
      </c>
      <c r="GB901" s="4"/>
      <c r="GC901" s="4"/>
      <c r="GD901" s="4">
        <v>1</v>
      </c>
      <c r="GE901" s="4"/>
      <c r="GF901" s="4">
        <v>-630890957</v>
      </c>
      <c r="GG901" s="4">
        <v>2</v>
      </c>
      <c r="GH901" s="4">
        <v>1</v>
      </c>
      <c r="GI901" s="4">
        <v>2</v>
      </c>
      <c r="GJ901" s="4">
        <v>0</v>
      </c>
      <c r="GK901" s="4">
        <v>0</v>
      </c>
      <c r="GL901" s="4">
        <f t="shared" si="1107"/>
        <v>0</v>
      </c>
      <c r="GM901" s="4">
        <f t="shared" si="1108"/>
        <v>180.99</v>
      </c>
      <c r="GN901" s="4">
        <f t="shared" si="1109"/>
        <v>0</v>
      </c>
      <c r="GO901" s="4">
        <f t="shared" si="1110"/>
        <v>180.99</v>
      </c>
      <c r="GP901" s="4">
        <f t="shared" si="1111"/>
        <v>0</v>
      </c>
      <c r="GQ901" s="4"/>
      <c r="GR901" s="4">
        <v>0</v>
      </c>
      <c r="GS901" s="4">
        <v>3</v>
      </c>
      <c r="GT901" s="4">
        <v>0</v>
      </c>
      <c r="GU901" s="4" t="s">
        <v>3</v>
      </c>
      <c r="GV901" s="4">
        <f t="shared" si="1112"/>
        <v>0</v>
      </c>
      <c r="GW901" s="4">
        <v>1</v>
      </c>
      <c r="GX901" s="4">
        <f t="shared" si="1113"/>
        <v>0</v>
      </c>
      <c r="GY901" s="4"/>
      <c r="GZ901" s="4"/>
      <c r="HA901" s="4">
        <v>0</v>
      </c>
      <c r="HB901" s="4">
        <v>0</v>
      </c>
      <c r="HC901" s="4">
        <f t="shared" si="1114"/>
        <v>0</v>
      </c>
      <c r="HD901" s="4"/>
      <c r="HE901" s="4" t="s">
        <v>3</v>
      </c>
      <c r="HF901" s="4" t="s">
        <v>3</v>
      </c>
      <c r="HG901" s="4"/>
      <c r="HH901" s="4"/>
      <c r="HI901" s="4"/>
      <c r="HJ901" s="4"/>
      <c r="HK901" s="4"/>
      <c r="HL901" s="4"/>
      <c r="HM901" s="4" t="s">
        <v>3</v>
      </c>
      <c r="HN901" s="4" t="s">
        <v>3</v>
      </c>
      <c r="HO901" s="4" t="s">
        <v>3</v>
      </c>
      <c r="HP901" s="4" t="s">
        <v>3</v>
      </c>
      <c r="HQ901" s="4" t="s">
        <v>3</v>
      </c>
      <c r="HR901" s="4"/>
      <c r="HS901" s="4">
        <v>0</v>
      </c>
      <c r="HT901" s="4"/>
      <c r="HU901" s="4"/>
      <c r="HV901" s="4"/>
      <c r="HW901" s="4"/>
      <c r="HX901" s="4"/>
      <c r="HY901" s="4"/>
      <c r="HZ901" s="4"/>
      <c r="IA901" s="4"/>
      <c r="IB901" s="4"/>
      <c r="IC901" s="4"/>
      <c r="ID901" s="4"/>
      <c r="IE901" s="4"/>
      <c r="IF901" s="4"/>
      <c r="IG901" s="4"/>
      <c r="IH901" s="4"/>
      <c r="II901" s="4"/>
      <c r="IJ901" s="4"/>
      <c r="IK901" s="4">
        <v>0</v>
      </c>
      <c r="IL901" s="4"/>
      <c r="IM901" s="4"/>
      <c r="IN901" s="4"/>
      <c r="IO901" s="4"/>
      <c r="IP901" s="4"/>
      <c r="IQ901" s="4"/>
      <c r="IR901" s="4"/>
      <c r="IS901" s="4"/>
      <c r="IT901" s="4"/>
      <c r="IU901" s="4"/>
    </row>
    <row r="902" spans="1:255" x14ac:dyDescent="0.25">
      <c r="A902" s="3">
        <v>17</v>
      </c>
      <c r="B902" s="3">
        <v>1</v>
      </c>
      <c r="C902" s="3"/>
      <c r="D902" s="3"/>
      <c r="E902" s="3" t="s">
        <v>1135</v>
      </c>
      <c r="F902" s="3" t="s">
        <v>1038</v>
      </c>
      <c r="G902" s="3" t="s">
        <v>1039</v>
      </c>
      <c r="H902" s="3" t="s">
        <v>40</v>
      </c>
      <c r="I902" s="3">
        <f>ROUND(54/100,9)</f>
        <v>0.54</v>
      </c>
      <c r="J902" s="3">
        <v>0</v>
      </c>
      <c r="K902" s="3">
        <f>ROUND(54/100,9)</f>
        <v>0.54</v>
      </c>
      <c r="L902" s="3"/>
      <c r="M902" s="3"/>
      <c r="N902" s="3"/>
      <c r="O902" s="3">
        <f t="shared" si="1090"/>
        <v>17.91</v>
      </c>
      <c r="P902" s="3">
        <f t="shared" si="1091"/>
        <v>17.91</v>
      </c>
      <c r="Q902" s="3">
        <f t="shared" si="1117"/>
        <v>0</v>
      </c>
      <c r="R902" s="3">
        <f t="shared" si="1118"/>
        <v>0</v>
      </c>
      <c r="S902" s="3">
        <f t="shared" si="1092"/>
        <v>0</v>
      </c>
      <c r="T902" s="3">
        <f t="shared" si="1093"/>
        <v>0</v>
      </c>
      <c r="U902" s="3">
        <f t="shared" si="1094"/>
        <v>0</v>
      </c>
      <c r="V902" s="3">
        <f t="shared" si="1095"/>
        <v>0</v>
      </c>
      <c r="W902" s="3">
        <f t="shared" si="1096"/>
        <v>0</v>
      </c>
      <c r="X902" s="3">
        <f t="shared" si="1119"/>
        <v>0</v>
      </c>
      <c r="Y902" s="3">
        <f t="shared" si="1120"/>
        <v>0</v>
      </c>
      <c r="Z902" s="3"/>
      <c r="AA902" s="3">
        <v>54971259</v>
      </c>
      <c r="AB902" s="3">
        <f t="shared" si="1097"/>
        <v>33.17</v>
      </c>
      <c r="AC902" s="3">
        <f t="shared" si="1121"/>
        <v>33.17</v>
      </c>
      <c r="AD902" s="3">
        <f t="shared" si="1122"/>
        <v>0</v>
      </c>
      <c r="AE902" s="3">
        <f t="shared" si="1123"/>
        <v>0</v>
      </c>
      <c r="AF902" s="3">
        <f t="shared" si="1124"/>
        <v>0</v>
      </c>
      <c r="AG902" s="3">
        <f t="shared" si="1098"/>
        <v>0</v>
      </c>
      <c r="AH902" s="3">
        <f t="shared" si="1125"/>
        <v>0</v>
      </c>
      <c r="AI902" s="3">
        <f t="shared" si="1126"/>
        <v>0</v>
      </c>
      <c r="AJ902" s="3">
        <f t="shared" si="1099"/>
        <v>0</v>
      </c>
      <c r="AK902" s="3">
        <v>33.17</v>
      </c>
      <c r="AL902" s="3">
        <v>33.17</v>
      </c>
      <c r="AM902" s="3">
        <v>0</v>
      </c>
      <c r="AN902" s="3">
        <v>0</v>
      </c>
      <c r="AO902" s="3">
        <v>0</v>
      </c>
      <c r="AP902" s="3">
        <v>0</v>
      </c>
      <c r="AQ902" s="3">
        <v>0</v>
      </c>
      <c r="AR902" s="3">
        <v>0</v>
      </c>
      <c r="AS902" s="3">
        <v>0</v>
      </c>
      <c r="AT902" s="3">
        <v>0</v>
      </c>
      <c r="AU902" s="3">
        <v>0</v>
      </c>
      <c r="AV902" s="3">
        <v>1</v>
      </c>
      <c r="AW902" s="3">
        <v>1</v>
      </c>
      <c r="AX902" s="3"/>
      <c r="AY902" s="3"/>
      <c r="AZ902" s="3">
        <v>1</v>
      </c>
      <c r="BA902" s="3">
        <v>1</v>
      </c>
      <c r="BB902" s="3">
        <v>1</v>
      </c>
      <c r="BC902" s="3">
        <v>1</v>
      </c>
      <c r="BD902" s="3" t="s">
        <v>3</v>
      </c>
      <c r="BE902" s="3" t="s">
        <v>3</v>
      </c>
      <c r="BF902" s="3" t="s">
        <v>3</v>
      </c>
      <c r="BG902" s="3" t="s">
        <v>3</v>
      </c>
      <c r="BH902" s="3">
        <v>3</v>
      </c>
      <c r="BI902" s="3">
        <v>2</v>
      </c>
      <c r="BJ902" s="3" t="s">
        <v>1040</v>
      </c>
      <c r="BK902" s="3"/>
      <c r="BL902" s="3"/>
      <c r="BM902" s="3">
        <v>1617</v>
      </c>
      <c r="BN902" s="3">
        <v>0</v>
      </c>
      <c r="BO902" s="3" t="s">
        <v>3</v>
      </c>
      <c r="BP902" s="3">
        <v>0</v>
      </c>
      <c r="BQ902" s="3">
        <v>200</v>
      </c>
      <c r="BR902" s="3">
        <v>0</v>
      </c>
      <c r="BS902" s="3">
        <v>1</v>
      </c>
      <c r="BT902" s="3">
        <v>1</v>
      </c>
      <c r="BU902" s="3">
        <v>1</v>
      </c>
      <c r="BV902" s="3">
        <v>1</v>
      </c>
      <c r="BW902" s="3">
        <v>1</v>
      </c>
      <c r="BX902" s="3">
        <v>1</v>
      </c>
      <c r="BY902" s="3" t="s">
        <v>3</v>
      </c>
      <c r="BZ902" s="3">
        <v>0</v>
      </c>
      <c r="CA902" s="3">
        <v>0</v>
      </c>
      <c r="CB902" s="3" t="s">
        <v>3</v>
      </c>
      <c r="CC902" s="3"/>
      <c r="CD902" s="3"/>
      <c r="CE902" s="3">
        <v>1566</v>
      </c>
      <c r="CF902" s="3">
        <v>0</v>
      </c>
      <c r="CG902" s="3">
        <v>0</v>
      </c>
      <c r="CH902" s="3"/>
      <c r="CI902" s="3"/>
      <c r="CJ902" s="3"/>
      <c r="CK902" s="3"/>
      <c r="CL902" s="3"/>
      <c r="CM902" s="3">
        <v>0</v>
      </c>
      <c r="CN902" s="3" t="s">
        <v>3</v>
      </c>
      <c r="CO902" s="3">
        <v>0</v>
      </c>
      <c r="CP902" s="3">
        <f t="shared" si="1100"/>
        <v>17.91</v>
      </c>
      <c r="CQ902" s="3">
        <f t="shared" si="1101"/>
        <v>33.17</v>
      </c>
      <c r="CR902" s="3">
        <f t="shared" si="1127"/>
        <v>0</v>
      </c>
      <c r="CS902" s="3">
        <f t="shared" si="1128"/>
        <v>0</v>
      </c>
      <c r="CT902" s="3">
        <f t="shared" si="1102"/>
        <v>0</v>
      </c>
      <c r="CU902" s="3">
        <f t="shared" si="1103"/>
        <v>0</v>
      </c>
      <c r="CV902" s="3">
        <f t="shared" si="1104"/>
        <v>0</v>
      </c>
      <c r="CW902" s="3">
        <f t="shared" si="1105"/>
        <v>0</v>
      </c>
      <c r="CX902" s="3">
        <f t="shared" si="1106"/>
        <v>0</v>
      </c>
      <c r="CY902" s="3">
        <f t="shared" si="1129"/>
        <v>0</v>
      </c>
      <c r="CZ902" s="3">
        <f t="shared" si="1130"/>
        <v>0</v>
      </c>
      <c r="DA902" s="3"/>
      <c r="DB902" s="3"/>
      <c r="DC902" s="3" t="s">
        <v>3</v>
      </c>
      <c r="DD902" s="3" t="s">
        <v>3</v>
      </c>
      <c r="DE902" s="3" t="s">
        <v>3</v>
      </c>
      <c r="DF902" s="3" t="s">
        <v>3</v>
      </c>
      <c r="DG902" s="3" t="s">
        <v>3</v>
      </c>
      <c r="DH902" s="3" t="s">
        <v>3</v>
      </c>
      <c r="DI902" s="3" t="s">
        <v>3</v>
      </c>
      <c r="DJ902" s="3" t="s">
        <v>3</v>
      </c>
      <c r="DK902" s="3" t="s">
        <v>3</v>
      </c>
      <c r="DL902" s="3" t="s">
        <v>3</v>
      </c>
      <c r="DM902" s="3" t="s">
        <v>3</v>
      </c>
      <c r="DN902" s="3">
        <v>0</v>
      </c>
      <c r="DO902" s="3">
        <v>0</v>
      </c>
      <c r="DP902" s="3">
        <v>1</v>
      </c>
      <c r="DQ902" s="3">
        <v>1</v>
      </c>
      <c r="DR902" s="3"/>
      <c r="DS902" s="3"/>
      <c r="DT902" s="3"/>
      <c r="DU902" s="3">
        <v>1010</v>
      </c>
      <c r="DV902" s="3" t="s">
        <v>40</v>
      </c>
      <c r="DW902" s="3" t="s">
        <v>40</v>
      </c>
      <c r="DX902" s="3">
        <v>100</v>
      </c>
      <c r="DY902" s="3"/>
      <c r="DZ902" s="3" t="s">
        <v>3</v>
      </c>
      <c r="EA902" s="3" t="s">
        <v>3</v>
      </c>
      <c r="EB902" s="3" t="s">
        <v>3</v>
      </c>
      <c r="EC902" s="3" t="s">
        <v>3</v>
      </c>
      <c r="ED902" s="3"/>
      <c r="EE902" s="3">
        <v>57042986</v>
      </c>
      <c r="EF902" s="3">
        <v>200</v>
      </c>
      <c r="EG902" s="3" t="s">
        <v>903</v>
      </c>
      <c r="EH902" s="3">
        <v>0</v>
      </c>
      <c r="EI902" s="3" t="s">
        <v>3</v>
      </c>
      <c r="EJ902" s="3">
        <v>1</v>
      </c>
      <c r="EK902" s="3">
        <v>1617</v>
      </c>
      <c r="EL902" s="3" t="s">
        <v>904</v>
      </c>
      <c r="EM902" s="3" t="s">
        <v>905</v>
      </c>
      <c r="EN902" s="3"/>
      <c r="EO902" s="3" t="s">
        <v>3</v>
      </c>
      <c r="EP902" s="3"/>
      <c r="EQ902" s="3">
        <v>0</v>
      </c>
      <c r="ER902" s="3">
        <v>33.17</v>
      </c>
      <c r="ES902" s="3">
        <v>33.17</v>
      </c>
      <c r="ET902" s="3">
        <v>0</v>
      </c>
      <c r="EU902" s="3">
        <v>0</v>
      </c>
      <c r="EV902" s="3">
        <v>0</v>
      </c>
      <c r="EW902" s="3">
        <v>0</v>
      </c>
      <c r="EX902" s="3">
        <v>0</v>
      </c>
      <c r="EY902" s="3">
        <v>0</v>
      </c>
      <c r="EZ902" s="3"/>
      <c r="FA902" s="3"/>
      <c r="FB902" s="3"/>
      <c r="FC902" s="3"/>
      <c r="FD902" s="3"/>
      <c r="FE902" s="3"/>
      <c r="FF902" s="3"/>
      <c r="FG902" s="3"/>
      <c r="FH902" s="3"/>
      <c r="FI902" s="3"/>
      <c r="FJ902" s="3"/>
      <c r="FK902" s="3"/>
      <c r="FL902" s="3"/>
      <c r="FM902" s="3"/>
      <c r="FN902" s="3"/>
      <c r="FO902" s="3"/>
      <c r="FP902" s="3"/>
      <c r="FQ902" s="3">
        <v>0</v>
      </c>
      <c r="FR902" s="3">
        <v>0</v>
      </c>
      <c r="FS902" s="3">
        <v>0</v>
      </c>
      <c r="FT902" s="3"/>
      <c r="FU902" s="3"/>
      <c r="FV902" s="3"/>
      <c r="FW902" s="3"/>
      <c r="FX902" s="3">
        <v>0</v>
      </c>
      <c r="FY902" s="3">
        <v>0</v>
      </c>
      <c r="FZ902" s="3"/>
      <c r="GA902" s="3" t="s">
        <v>3</v>
      </c>
      <c r="GB902" s="3"/>
      <c r="GC902" s="3"/>
      <c r="GD902" s="3">
        <v>1</v>
      </c>
      <c r="GE902" s="3"/>
      <c r="GF902" s="3">
        <v>1612197379</v>
      </c>
      <c r="GG902" s="3">
        <v>2</v>
      </c>
      <c r="GH902" s="3">
        <v>1</v>
      </c>
      <c r="GI902" s="3">
        <v>-2</v>
      </c>
      <c r="GJ902" s="3">
        <v>0</v>
      </c>
      <c r="GK902" s="3">
        <v>0</v>
      </c>
      <c r="GL902" s="3">
        <f t="shared" si="1107"/>
        <v>0</v>
      </c>
      <c r="GM902" s="3">
        <f t="shared" si="1108"/>
        <v>17.91</v>
      </c>
      <c r="GN902" s="3">
        <f t="shared" si="1109"/>
        <v>0</v>
      </c>
      <c r="GO902" s="3">
        <f t="shared" si="1110"/>
        <v>17.91</v>
      </c>
      <c r="GP902" s="3">
        <f t="shared" si="1111"/>
        <v>0</v>
      </c>
      <c r="GQ902" s="3"/>
      <c r="GR902" s="3">
        <v>0</v>
      </c>
      <c r="GS902" s="3">
        <v>3</v>
      </c>
      <c r="GT902" s="3">
        <v>0</v>
      </c>
      <c r="GU902" s="3" t="s">
        <v>3</v>
      </c>
      <c r="GV902" s="3">
        <f t="shared" si="1112"/>
        <v>0</v>
      </c>
      <c r="GW902" s="3">
        <v>1</v>
      </c>
      <c r="GX902" s="3">
        <f t="shared" si="1113"/>
        <v>0</v>
      </c>
      <c r="GY902" s="3"/>
      <c r="GZ902" s="3"/>
      <c r="HA902" s="3">
        <v>0</v>
      </c>
      <c r="HB902" s="3">
        <v>0</v>
      </c>
      <c r="HC902" s="3">
        <f t="shared" si="1114"/>
        <v>0</v>
      </c>
      <c r="HD902" s="3"/>
      <c r="HE902" s="3" t="s">
        <v>3</v>
      </c>
      <c r="HF902" s="3" t="s">
        <v>3</v>
      </c>
      <c r="HG902" s="3"/>
      <c r="HH902" s="3"/>
      <c r="HI902" s="3"/>
      <c r="HJ902" s="3"/>
      <c r="HK902" s="3"/>
      <c r="HL902" s="3"/>
      <c r="HM902" s="3" t="s">
        <v>3</v>
      </c>
      <c r="HN902" s="3" t="s">
        <v>3</v>
      </c>
      <c r="HO902" s="3" t="s">
        <v>3</v>
      </c>
      <c r="HP902" s="3" t="s">
        <v>3</v>
      </c>
      <c r="HQ902" s="3" t="s">
        <v>3</v>
      </c>
      <c r="HR902" s="3"/>
      <c r="HS902" s="3">
        <v>0</v>
      </c>
      <c r="HT902" s="3"/>
      <c r="HU902" s="3"/>
      <c r="HV902" s="3"/>
      <c r="HW902" s="3"/>
      <c r="HX902" s="3"/>
      <c r="HY902" s="3"/>
      <c r="HZ902" s="3"/>
      <c r="IA902" s="3"/>
      <c r="IB902" s="3"/>
      <c r="IC902" s="3"/>
      <c r="ID902" s="3"/>
      <c r="IE902" s="3"/>
      <c r="IF902" s="3"/>
      <c r="IG902" s="3"/>
      <c r="IH902" s="3"/>
      <c r="II902" s="3"/>
      <c r="IJ902" s="3"/>
      <c r="IK902" s="3">
        <v>0</v>
      </c>
      <c r="IL902" s="3"/>
      <c r="IM902" s="3"/>
      <c r="IN902" s="3"/>
      <c r="IO902" s="3"/>
      <c r="IP902" s="3"/>
      <c r="IQ902" s="3"/>
      <c r="IR902" s="3"/>
      <c r="IS902" s="3"/>
      <c r="IT902" s="3"/>
      <c r="IU902" s="3"/>
    </row>
    <row r="903" spans="1:255" x14ac:dyDescent="0.25">
      <c r="A903" s="4">
        <v>17</v>
      </c>
      <c r="B903" s="4">
        <v>1</v>
      </c>
      <c r="C903" s="4"/>
      <c r="D903" s="4"/>
      <c r="E903" s="4" t="s">
        <v>1135</v>
      </c>
      <c r="F903" s="4" t="s">
        <v>1038</v>
      </c>
      <c r="G903" s="4" t="s">
        <v>1039</v>
      </c>
      <c r="H903" s="4" t="s">
        <v>40</v>
      </c>
      <c r="I903" s="4">
        <f>ROUND(54/100,9)</f>
        <v>0.54</v>
      </c>
      <c r="J903" s="4">
        <v>0</v>
      </c>
      <c r="K903" s="4">
        <f>ROUND(54/100,9)</f>
        <v>0.54</v>
      </c>
      <c r="L903" s="4"/>
      <c r="M903" s="4"/>
      <c r="N903" s="4"/>
      <c r="O903" s="4">
        <f t="shared" si="1090"/>
        <v>159.4</v>
      </c>
      <c r="P903" s="4">
        <f t="shared" si="1091"/>
        <v>159.4</v>
      </c>
      <c r="Q903" s="4">
        <f t="shared" si="1117"/>
        <v>0</v>
      </c>
      <c r="R903" s="4">
        <f t="shared" si="1118"/>
        <v>0</v>
      </c>
      <c r="S903" s="4">
        <f t="shared" si="1092"/>
        <v>0</v>
      </c>
      <c r="T903" s="4">
        <f t="shared" si="1093"/>
        <v>0</v>
      </c>
      <c r="U903" s="4">
        <f t="shared" si="1094"/>
        <v>0</v>
      </c>
      <c r="V903" s="4">
        <f t="shared" si="1095"/>
        <v>0</v>
      </c>
      <c r="W903" s="4">
        <f t="shared" si="1096"/>
        <v>0</v>
      </c>
      <c r="X903" s="4">
        <f t="shared" si="1119"/>
        <v>0</v>
      </c>
      <c r="Y903" s="4">
        <f t="shared" si="1120"/>
        <v>0</v>
      </c>
      <c r="Z903" s="4"/>
      <c r="AA903" s="4">
        <v>55890823</v>
      </c>
      <c r="AB903" s="4">
        <f t="shared" si="1097"/>
        <v>33.17</v>
      </c>
      <c r="AC903" s="4">
        <f t="shared" si="1121"/>
        <v>33.17</v>
      </c>
      <c r="AD903" s="4">
        <f t="shared" si="1122"/>
        <v>0</v>
      </c>
      <c r="AE903" s="4">
        <f t="shared" si="1123"/>
        <v>0</v>
      </c>
      <c r="AF903" s="4">
        <f t="shared" si="1124"/>
        <v>0</v>
      </c>
      <c r="AG903" s="4">
        <f t="shared" si="1098"/>
        <v>0</v>
      </c>
      <c r="AH903" s="4">
        <f t="shared" si="1125"/>
        <v>0</v>
      </c>
      <c r="AI903" s="4">
        <f t="shared" si="1126"/>
        <v>0</v>
      </c>
      <c r="AJ903" s="4">
        <f t="shared" si="1099"/>
        <v>0</v>
      </c>
      <c r="AK903" s="4">
        <v>33.17</v>
      </c>
      <c r="AL903" s="4">
        <v>33.17</v>
      </c>
      <c r="AM903" s="4">
        <v>0</v>
      </c>
      <c r="AN903" s="4">
        <v>0</v>
      </c>
      <c r="AO903" s="4">
        <v>0</v>
      </c>
      <c r="AP903" s="4">
        <v>0</v>
      </c>
      <c r="AQ903" s="4">
        <v>0</v>
      </c>
      <c r="AR903" s="4">
        <v>0</v>
      </c>
      <c r="AS903" s="4">
        <v>0</v>
      </c>
      <c r="AT903" s="4">
        <v>0</v>
      </c>
      <c r="AU903" s="4">
        <v>0</v>
      </c>
      <c r="AV903" s="4">
        <v>1</v>
      </c>
      <c r="AW903" s="4">
        <v>1</v>
      </c>
      <c r="AX903" s="4"/>
      <c r="AY903" s="4"/>
      <c r="AZ903" s="4">
        <v>1</v>
      </c>
      <c r="BA903" s="4">
        <v>1</v>
      </c>
      <c r="BB903" s="4">
        <v>1</v>
      </c>
      <c r="BC903" s="4">
        <v>8.9</v>
      </c>
      <c r="BD903" s="4" t="s">
        <v>3</v>
      </c>
      <c r="BE903" s="4" t="s">
        <v>3</v>
      </c>
      <c r="BF903" s="4" t="s">
        <v>3</v>
      </c>
      <c r="BG903" s="4" t="s">
        <v>3</v>
      </c>
      <c r="BH903" s="4">
        <v>3</v>
      </c>
      <c r="BI903" s="4">
        <v>2</v>
      </c>
      <c r="BJ903" s="4" t="s">
        <v>1040</v>
      </c>
      <c r="BK903" s="4"/>
      <c r="BL903" s="4"/>
      <c r="BM903" s="4">
        <v>1617</v>
      </c>
      <c r="BN903" s="4">
        <v>0</v>
      </c>
      <c r="BO903" s="4" t="s">
        <v>1038</v>
      </c>
      <c r="BP903" s="4">
        <v>1</v>
      </c>
      <c r="BQ903" s="4">
        <v>200</v>
      </c>
      <c r="BR903" s="4">
        <v>0</v>
      </c>
      <c r="BS903" s="4">
        <v>1</v>
      </c>
      <c r="BT903" s="4">
        <v>1</v>
      </c>
      <c r="BU903" s="4">
        <v>1</v>
      </c>
      <c r="BV903" s="4">
        <v>1</v>
      </c>
      <c r="BW903" s="4">
        <v>1</v>
      </c>
      <c r="BX903" s="4">
        <v>1</v>
      </c>
      <c r="BY903" s="4" t="s">
        <v>3</v>
      </c>
      <c r="BZ903" s="4">
        <v>0</v>
      </c>
      <c r="CA903" s="4">
        <v>0</v>
      </c>
      <c r="CB903" s="4" t="s">
        <v>3</v>
      </c>
      <c r="CC903" s="4"/>
      <c r="CD903" s="4"/>
      <c r="CE903" s="4">
        <v>1566</v>
      </c>
      <c r="CF903" s="4">
        <v>0</v>
      </c>
      <c r="CG903" s="4">
        <v>0</v>
      </c>
      <c r="CH903" s="4"/>
      <c r="CI903" s="4"/>
      <c r="CJ903" s="4"/>
      <c r="CK903" s="4"/>
      <c r="CL903" s="4"/>
      <c r="CM903" s="4">
        <v>0</v>
      </c>
      <c r="CN903" s="4" t="s">
        <v>3</v>
      </c>
      <c r="CO903" s="4">
        <v>0</v>
      </c>
      <c r="CP903" s="4">
        <f t="shared" si="1100"/>
        <v>159.4</v>
      </c>
      <c r="CQ903" s="4">
        <f t="shared" si="1101"/>
        <v>295.20999999999998</v>
      </c>
      <c r="CR903" s="4">
        <f t="shared" si="1127"/>
        <v>0</v>
      </c>
      <c r="CS903" s="4">
        <f t="shared" si="1128"/>
        <v>0</v>
      </c>
      <c r="CT903" s="4">
        <f t="shared" si="1102"/>
        <v>0</v>
      </c>
      <c r="CU903" s="4">
        <f t="shared" si="1103"/>
        <v>0</v>
      </c>
      <c r="CV903" s="4">
        <f t="shared" si="1104"/>
        <v>0</v>
      </c>
      <c r="CW903" s="4">
        <f t="shared" si="1105"/>
        <v>0</v>
      </c>
      <c r="CX903" s="4">
        <f t="shared" si="1106"/>
        <v>0</v>
      </c>
      <c r="CY903" s="4">
        <f t="shared" si="1129"/>
        <v>0</v>
      </c>
      <c r="CZ903" s="4">
        <f t="shared" si="1130"/>
        <v>0</v>
      </c>
      <c r="DA903" s="4"/>
      <c r="DB903" s="4"/>
      <c r="DC903" s="4" t="s">
        <v>3</v>
      </c>
      <c r="DD903" s="4" t="s">
        <v>3</v>
      </c>
      <c r="DE903" s="4" t="s">
        <v>3</v>
      </c>
      <c r="DF903" s="4" t="s">
        <v>3</v>
      </c>
      <c r="DG903" s="4" t="s">
        <v>3</v>
      </c>
      <c r="DH903" s="4" t="s">
        <v>3</v>
      </c>
      <c r="DI903" s="4" t="s">
        <v>3</v>
      </c>
      <c r="DJ903" s="4" t="s">
        <v>3</v>
      </c>
      <c r="DK903" s="4" t="s">
        <v>3</v>
      </c>
      <c r="DL903" s="4" t="s">
        <v>3</v>
      </c>
      <c r="DM903" s="4" t="s">
        <v>3</v>
      </c>
      <c r="DN903" s="4">
        <v>0</v>
      </c>
      <c r="DO903" s="4">
        <v>0</v>
      </c>
      <c r="DP903" s="4">
        <v>1</v>
      </c>
      <c r="DQ903" s="4">
        <v>1</v>
      </c>
      <c r="DR903" s="4"/>
      <c r="DS903" s="4"/>
      <c r="DT903" s="4"/>
      <c r="DU903" s="4">
        <v>1010</v>
      </c>
      <c r="DV903" s="4" t="s">
        <v>40</v>
      </c>
      <c r="DW903" s="4" t="s">
        <v>40</v>
      </c>
      <c r="DX903" s="4">
        <v>100</v>
      </c>
      <c r="DY903" s="4"/>
      <c r="DZ903" s="4" t="s">
        <v>3</v>
      </c>
      <c r="EA903" s="4" t="s">
        <v>3</v>
      </c>
      <c r="EB903" s="4" t="s">
        <v>3</v>
      </c>
      <c r="EC903" s="4" t="s">
        <v>3</v>
      </c>
      <c r="ED903" s="4"/>
      <c r="EE903" s="4">
        <v>57042986</v>
      </c>
      <c r="EF903" s="4">
        <v>200</v>
      </c>
      <c r="EG903" s="4" t="s">
        <v>903</v>
      </c>
      <c r="EH903" s="4">
        <v>0</v>
      </c>
      <c r="EI903" s="4" t="s">
        <v>3</v>
      </c>
      <c r="EJ903" s="4">
        <v>1</v>
      </c>
      <c r="EK903" s="4">
        <v>1617</v>
      </c>
      <c r="EL903" s="4" t="s">
        <v>904</v>
      </c>
      <c r="EM903" s="4" t="s">
        <v>905</v>
      </c>
      <c r="EN903" s="4"/>
      <c r="EO903" s="4" t="s">
        <v>3</v>
      </c>
      <c r="EP903" s="4"/>
      <c r="EQ903" s="4">
        <v>0</v>
      </c>
      <c r="ER903" s="4">
        <v>33.17</v>
      </c>
      <c r="ES903" s="4">
        <v>33.17</v>
      </c>
      <c r="ET903" s="4">
        <v>0</v>
      </c>
      <c r="EU903" s="4">
        <v>0</v>
      </c>
      <c r="EV903" s="4">
        <v>0</v>
      </c>
      <c r="EW903" s="4">
        <v>0</v>
      </c>
      <c r="EX903" s="4">
        <v>0</v>
      </c>
      <c r="EY903" s="4">
        <v>0</v>
      </c>
      <c r="EZ903" s="4"/>
      <c r="FA903" s="4"/>
      <c r="FB903" s="4"/>
      <c r="FC903" s="4"/>
      <c r="FD903" s="4"/>
      <c r="FE903" s="4"/>
      <c r="FF903" s="4"/>
      <c r="FG903" s="4"/>
      <c r="FH903" s="4"/>
      <c r="FI903" s="4"/>
      <c r="FJ903" s="4"/>
      <c r="FK903" s="4"/>
      <c r="FL903" s="4"/>
      <c r="FM903" s="4"/>
      <c r="FN903" s="4"/>
      <c r="FO903" s="4"/>
      <c r="FP903" s="4"/>
      <c r="FQ903" s="4">
        <v>0</v>
      </c>
      <c r="FR903" s="4">
        <v>0</v>
      </c>
      <c r="FS903" s="4">
        <v>0</v>
      </c>
      <c r="FT903" s="4"/>
      <c r="FU903" s="4"/>
      <c r="FV903" s="4"/>
      <c r="FW903" s="4"/>
      <c r="FX903" s="4">
        <v>0</v>
      </c>
      <c r="FY903" s="4">
        <v>0</v>
      </c>
      <c r="FZ903" s="4"/>
      <c r="GA903" s="4" t="s">
        <v>3</v>
      </c>
      <c r="GB903" s="4"/>
      <c r="GC903" s="4"/>
      <c r="GD903" s="4">
        <v>1</v>
      </c>
      <c r="GE903" s="4"/>
      <c r="GF903" s="4">
        <v>1612197379</v>
      </c>
      <c r="GG903" s="4">
        <v>2</v>
      </c>
      <c r="GH903" s="4">
        <v>1</v>
      </c>
      <c r="GI903" s="4">
        <v>2</v>
      </c>
      <c r="GJ903" s="4">
        <v>0</v>
      </c>
      <c r="GK903" s="4">
        <v>0</v>
      </c>
      <c r="GL903" s="4">
        <f t="shared" si="1107"/>
        <v>0</v>
      </c>
      <c r="GM903" s="4">
        <f t="shared" si="1108"/>
        <v>159.4</v>
      </c>
      <c r="GN903" s="4">
        <f t="shared" si="1109"/>
        <v>0</v>
      </c>
      <c r="GO903" s="4">
        <f t="shared" si="1110"/>
        <v>159.4</v>
      </c>
      <c r="GP903" s="4">
        <f t="shared" si="1111"/>
        <v>0</v>
      </c>
      <c r="GQ903" s="4"/>
      <c r="GR903" s="4">
        <v>0</v>
      </c>
      <c r="GS903" s="4">
        <v>0</v>
      </c>
      <c r="GT903" s="4">
        <v>0</v>
      </c>
      <c r="GU903" s="4" t="s">
        <v>3</v>
      </c>
      <c r="GV903" s="4">
        <f t="shared" si="1112"/>
        <v>0</v>
      </c>
      <c r="GW903" s="4">
        <v>1</v>
      </c>
      <c r="GX903" s="4">
        <f t="shared" si="1113"/>
        <v>0</v>
      </c>
      <c r="GY903" s="4"/>
      <c r="GZ903" s="4"/>
      <c r="HA903" s="4">
        <v>0</v>
      </c>
      <c r="HB903" s="4">
        <v>0</v>
      </c>
      <c r="HC903" s="4">
        <f t="shared" si="1114"/>
        <v>0</v>
      </c>
      <c r="HD903" s="4"/>
      <c r="HE903" s="4" t="s">
        <v>3</v>
      </c>
      <c r="HF903" s="4" t="s">
        <v>3</v>
      </c>
      <c r="HG903" s="4"/>
      <c r="HH903" s="4"/>
      <c r="HI903" s="4"/>
      <c r="HJ903" s="4"/>
      <c r="HK903" s="4"/>
      <c r="HL903" s="4"/>
      <c r="HM903" s="4" t="s">
        <v>3</v>
      </c>
      <c r="HN903" s="4" t="s">
        <v>3</v>
      </c>
      <c r="HO903" s="4" t="s">
        <v>3</v>
      </c>
      <c r="HP903" s="4" t="s">
        <v>3</v>
      </c>
      <c r="HQ903" s="4" t="s">
        <v>3</v>
      </c>
      <c r="HR903" s="4"/>
      <c r="HS903" s="4">
        <v>0</v>
      </c>
      <c r="HT903" s="4"/>
      <c r="HU903" s="4"/>
      <c r="HV903" s="4"/>
      <c r="HW903" s="4"/>
      <c r="HX903" s="4"/>
      <c r="HY903" s="4"/>
      <c r="HZ903" s="4"/>
      <c r="IA903" s="4"/>
      <c r="IB903" s="4"/>
      <c r="IC903" s="4"/>
      <c r="ID903" s="4"/>
      <c r="IE903" s="4"/>
      <c r="IF903" s="4"/>
      <c r="IG903" s="4"/>
      <c r="IH903" s="4"/>
      <c r="II903" s="4"/>
      <c r="IJ903" s="4"/>
      <c r="IK903" s="4">
        <v>0</v>
      </c>
      <c r="IL903" s="4"/>
      <c r="IM903" s="4"/>
      <c r="IN903" s="4"/>
      <c r="IO903" s="4"/>
      <c r="IP903" s="4"/>
      <c r="IQ903" s="4"/>
      <c r="IR903" s="4"/>
      <c r="IS903" s="4"/>
      <c r="IT903" s="4"/>
      <c r="IU903" s="4"/>
    </row>
    <row r="904" spans="1:255" x14ac:dyDescent="0.25">
      <c r="A904" s="3">
        <v>17</v>
      </c>
      <c r="B904" s="3">
        <v>1</v>
      </c>
      <c r="C904" s="3"/>
      <c r="D904" s="3"/>
      <c r="E904" s="3" t="s">
        <v>1136</v>
      </c>
      <c r="F904" s="3" t="s">
        <v>1042</v>
      </c>
      <c r="G904" s="3" t="s">
        <v>1043</v>
      </c>
      <c r="H904" s="3" t="s">
        <v>227</v>
      </c>
      <c r="I904" s="3">
        <v>30</v>
      </c>
      <c r="J904" s="3">
        <v>0</v>
      </c>
      <c r="K904" s="3">
        <v>30</v>
      </c>
      <c r="L904" s="3"/>
      <c r="M904" s="3"/>
      <c r="N904" s="3"/>
      <c r="O904" s="3">
        <f t="shared" si="1090"/>
        <v>1188</v>
      </c>
      <c r="P904" s="3">
        <f t="shared" si="1091"/>
        <v>1188</v>
      </c>
      <c r="Q904" s="3">
        <f t="shared" si="1117"/>
        <v>0</v>
      </c>
      <c r="R904" s="3">
        <f t="shared" si="1118"/>
        <v>0</v>
      </c>
      <c r="S904" s="3">
        <f t="shared" si="1092"/>
        <v>0</v>
      </c>
      <c r="T904" s="3">
        <f t="shared" si="1093"/>
        <v>0</v>
      </c>
      <c r="U904" s="3">
        <f t="shared" si="1094"/>
        <v>0</v>
      </c>
      <c r="V904" s="3">
        <f t="shared" si="1095"/>
        <v>0</v>
      </c>
      <c r="W904" s="3">
        <f t="shared" si="1096"/>
        <v>0</v>
      </c>
      <c r="X904" s="3">
        <f t="shared" si="1119"/>
        <v>0</v>
      </c>
      <c r="Y904" s="3">
        <f t="shared" si="1120"/>
        <v>0</v>
      </c>
      <c r="Z904" s="3"/>
      <c r="AA904" s="3">
        <v>54971259</v>
      </c>
      <c r="AB904" s="3">
        <f t="shared" si="1097"/>
        <v>39.6</v>
      </c>
      <c r="AC904" s="3">
        <f t="shared" si="1121"/>
        <v>39.6</v>
      </c>
      <c r="AD904" s="3">
        <f t="shared" si="1122"/>
        <v>0</v>
      </c>
      <c r="AE904" s="3">
        <f t="shared" si="1123"/>
        <v>0</v>
      </c>
      <c r="AF904" s="3">
        <f t="shared" si="1124"/>
        <v>0</v>
      </c>
      <c r="AG904" s="3">
        <f t="shared" si="1098"/>
        <v>0</v>
      </c>
      <c r="AH904" s="3">
        <f t="shared" si="1125"/>
        <v>0</v>
      </c>
      <c r="AI904" s="3">
        <f t="shared" si="1126"/>
        <v>0</v>
      </c>
      <c r="AJ904" s="3">
        <f t="shared" si="1099"/>
        <v>0</v>
      </c>
      <c r="AK904" s="3">
        <v>39.6</v>
      </c>
      <c r="AL904" s="3">
        <v>39.6</v>
      </c>
      <c r="AM904" s="3">
        <v>0</v>
      </c>
      <c r="AN904" s="3">
        <v>0</v>
      </c>
      <c r="AO904" s="3">
        <v>0</v>
      </c>
      <c r="AP904" s="3">
        <v>0</v>
      </c>
      <c r="AQ904" s="3">
        <v>0</v>
      </c>
      <c r="AR904" s="3">
        <v>0</v>
      </c>
      <c r="AS904" s="3">
        <v>0</v>
      </c>
      <c r="AT904" s="3">
        <v>0</v>
      </c>
      <c r="AU904" s="3">
        <v>0</v>
      </c>
      <c r="AV904" s="3">
        <v>1</v>
      </c>
      <c r="AW904" s="3">
        <v>1</v>
      </c>
      <c r="AX904" s="3"/>
      <c r="AY904" s="3"/>
      <c r="AZ904" s="3">
        <v>1</v>
      </c>
      <c r="BA904" s="3">
        <v>1</v>
      </c>
      <c r="BB904" s="3">
        <v>1</v>
      </c>
      <c r="BC904" s="3">
        <v>1</v>
      </c>
      <c r="BD904" s="3" t="s">
        <v>3</v>
      </c>
      <c r="BE904" s="3" t="s">
        <v>3</v>
      </c>
      <c r="BF904" s="3" t="s">
        <v>3</v>
      </c>
      <c r="BG904" s="3" t="s">
        <v>3</v>
      </c>
      <c r="BH904" s="3">
        <v>3</v>
      </c>
      <c r="BI904" s="3">
        <v>2</v>
      </c>
      <c r="BJ904" s="3" t="s">
        <v>1042</v>
      </c>
      <c r="BK904" s="3"/>
      <c r="BL904" s="3"/>
      <c r="BM904" s="3">
        <v>400005</v>
      </c>
      <c r="BN904" s="3">
        <v>0</v>
      </c>
      <c r="BO904" s="3" t="s">
        <v>3</v>
      </c>
      <c r="BP904" s="3">
        <v>0</v>
      </c>
      <c r="BQ904" s="3">
        <v>213</v>
      </c>
      <c r="BR904" s="3">
        <v>0</v>
      </c>
      <c r="BS904" s="3">
        <v>1</v>
      </c>
      <c r="BT904" s="3">
        <v>1</v>
      </c>
      <c r="BU904" s="3">
        <v>1</v>
      </c>
      <c r="BV904" s="3">
        <v>1</v>
      </c>
      <c r="BW904" s="3">
        <v>1</v>
      </c>
      <c r="BX904" s="3">
        <v>1</v>
      </c>
      <c r="BY904" s="3" t="s">
        <v>3</v>
      </c>
      <c r="BZ904" s="3">
        <v>0</v>
      </c>
      <c r="CA904" s="3">
        <v>0</v>
      </c>
      <c r="CB904" s="3" t="s">
        <v>3</v>
      </c>
      <c r="CC904" s="3"/>
      <c r="CD904" s="3"/>
      <c r="CE904" s="3">
        <v>1566</v>
      </c>
      <c r="CF904" s="3">
        <v>0</v>
      </c>
      <c r="CG904" s="3">
        <v>0</v>
      </c>
      <c r="CH904" s="3"/>
      <c r="CI904" s="3"/>
      <c r="CJ904" s="3"/>
      <c r="CK904" s="3"/>
      <c r="CL904" s="3"/>
      <c r="CM904" s="3">
        <v>0</v>
      </c>
      <c r="CN904" s="3" t="s">
        <v>3</v>
      </c>
      <c r="CO904" s="3">
        <v>0</v>
      </c>
      <c r="CP904" s="3">
        <f t="shared" si="1100"/>
        <v>1188</v>
      </c>
      <c r="CQ904" s="3">
        <f t="shared" si="1101"/>
        <v>39.6</v>
      </c>
      <c r="CR904" s="3">
        <f t="shared" si="1127"/>
        <v>0</v>
      </c>
      <c r="CS904" s="3">
        <f t="shared" si="1128"/>
        <v>0</v>
      </c>
      <c r="CT904" s="3">
        <f t="shared" si="1102"/>
        <v>0</v>
      </c>
      <c r="CU904" s="3">
        <f t="shared" si="1103"/>
        <v>0</v>
      </c>
      <c r="CV904" s="3">
        <f t="shared" si="1104"/>
        <v>0</v>
      </c>
      <c r="CW904" s="3">
        <f t="shared" si="1105"/>
        <v>0</v>
      </c>
      <c r="CX904" s="3">
        <f t="shared" si="1106"/>
        <v>0</v>
      </c>
      <c r="CY904" s="3">
        <f t="shared" si="1129"/>
        <v>0</v>
      </c>
      <c r="CZ904" s="3">
        <f t="shared" si="1130"/>
        <v>0</v>
      </c>
      <c r="DA904" s="3"/>
      <c r="DB904" s="3"/>
      <c r="DC904" s="3" t="s">
        <v>3</v>
      </c>
      <c r="DD904" s="3" t="s">
        <v>3</v>
      </c>
      <c r="DE904" s="3" t="s">
        <v>3</v>
      </c>
      <c r="DF904" s="3" t="s">
        <v>3</v>
      </c>
      <c r="DG904" s="3" t="s">
        <v>3</v>
      </c>
      <c r="DH904" s="3" t="s">
        <v>3</v>
      </c>
      <c r="DI904" s="3" t="s">
        <v>3</v>
      </c>
      <c r="DJ904" s="3" t="s">
        <v>3</v>
      </c>
      <c r="DK904" s="3" t="s">
        <v>3</v>
      </c>
      <c r="DL904" s="3" t="s">
        <v>3</v>
      </c>
      <c r="DM904" s="3" t="s">
        <v>3</v>
      </c>
      <c r="DN904" s="3">
        <v>0</v>
      </c>
      <c r="DO904" s="3">
        <v>0</v>
      </c>
      <c r="DP904" s="3">
        <v>1</v>
      </c>
      <c r="DQ904" s="3">
        <v>1</v>
      </c>
      <c r="DR904" s="3"/>
      <c r="DS904" s="3"/>
      <c r="DT904" s="3"/>
      <c r="DU904" s="3">
        <v>1013</v>
      </c>
      <c r="DV904" s="3" t="s">
        <v>227</v>
      </c>
      <c r="DW904" s="3" t="s">
        <v>227</v>
      </c>
      <c r="DX904" s="3">
        <v>1</v>
      </c>
      <c r="DY904" s="3"/>
      <c r="DZ904" s="3" t="s">
        <v>3</v>
      </c>
      <c r="EA904" s="3" t="s">
        <v>3</v>
      </c>
      <c r="EB904" s="3" t="s">
        <v>3</v>
      </c>
      <c r="EC904" s="3" t="s">
        <v>3</v>
      </c>
      <c r="ED904" s="3"/>
      <c r="EE904" s="3">
        <v>57042888</v>
      </c>
      <c r="EF904" s="3">
        <v>213</v>
      </c>
      <c r="EG904" s="3" t="s">
        <v>456</v>
      </c>
      <c r="EH904" s="3">
        <v>0</v>
      </c>
      <c r="EI904" s="3" t="s">
        <v>3</v>
      </c>
      <c r="EJ904" s="3">
        <v>1</v>
      </c>
      <c r="EK904" s="3">
        <v>400005</v>
      </c>
      <c r="EL904" s="3" t="s">
        <v>456</v>
      </c>
      <c r="EM904" s="3" t="s">
        <v>457</v>
      </c>
      <c r="EN904" s="3"/>
      <c r="EO904" s="3" t="s">
        <v>3</v>
      </c>
      <c r="EP904" s="3"/>
      <c r="EQ904" s="3">
        <v>16</v>
      </c>
      <c r="ER904" s="3">
        <v>0</v>
      </c>
      <c r="ES904" s="3">
        <v>39.6</v>
      </c>
      <c r="ET904" s="3">
        <v>0</v>
      </c>
      <c r="EU904" s="3">
        <v>0</v>
      </c>
      <c r="EV904" s="3">
        <v>0</v>
      </c>
      <c r="EW904" s="3">
        <v>0</v>
      </c>
      <c r="EX904" s="3">
        <v>0</v>
      </c>
      <c r="EY904" s="3">
        <v>0</v>
      </c>
      <c r="EZ904" s="3"/>
      <c r="FA904" s="3"/>
      <c r="FB904" s="3"/>
      <c r="FC904" s="3"/>
      <c r="FD904" s="3"/>
      <c r="FE904" s="3"/>
      <c r="FF904" s="3"/>
      <c r="FG904" s="3"/>
      <c r="FH904" s="3"/>
      <c r="FI904" s="3"/>
      <c r="FJ904" s="3"/>
      <c r="FK904" s="3"/>
      <c r="FL904" s="3"/>
      <c r="FM904" s="3"/>
      <c r="FN904" s="3"/>
      <c r="FO904" s="3"/>
      <c r="FP904" s="3"/>
      <c r="FQ904" s="3">
        <v>0</v>
      </c>
      <c r="FR904" s="3">
        <v>0</v>
      </c>
      <c r="FS904" s="3">
        <v>0</v>
      </c>
      <c r="FT904" s="3"/>
      <c r="FU904" s="3"/>
      <c r="FV904" s="3"/>
      <c r="FW904" s="3"/>
      <c r="FX904" s="3">
        <v>0</v>
      </c>
      <c r="FY904" s="3">
        <v>0</v>
      </c>
      <c r="FZ904" s="3"/>
      <c r="GA904" s="3" t="s">
        <v>1044</v>
      </c>
      <c r="GB904" s="3"/>
      <c r="GC904" s="3"/>
      <c r="GD904" s="3">
        <v>1</v>
      </c>
      <c r="GE904" s="3"/>
      <c r="GF904" s="3">
        <v>2119884272</v>
      </c>
      <c r="GG904" s="3">
        <v>2</v>
      </c>
      <c r="GH904" s="3">
        <v>4</v>
      </c>
      <c r="GI904" s="3">
        <v>-2</v>
      </c>
      <c r="GJ904" s="3">
        <v>0</v>
      </c>
      <c r="GK904" s="3">
        <v>0</v>
      </c>
      <c r="GL904" s="3">
        <f t="shared" si="1107"/>
        <v>0</v>
      </c>
      <c r="GM904" s="3">
        <f t="shared" si="1108"/>
        <v>1188</v>
      </c>
      <c r="GN904" s="3">
        <f t="shared" si="1109"/>
        <v>0</v>
      </c>
      <c r="GO904" s="3">
        <f t="shared" si="1110"/>
        <v>1188</v>
      </c>
      <c r="GP904" s="3">
        <f t="shared" si="1111"/>
        <v>0</v>
      </c>
      <c r="GQ904" s="3"/>
      <c r="GR904" s="3">
        <v>1</v>
      </c>
      <c r="GS904" s="3">
        <v>2</v>
      </c>
      <c r="GT904" s="3">
        <v>0</v>
      </c>
      <c r="GU904" s="3" t="s">
        <v>3</v>
      </c>
      <c r="GV904" s="3">
        <f t="shared" si="1112"/>
        <v>0</v>
      </c>
      <c r="GW904" s="3">
        <v>1</v>
      </c>
      <c r="GX904" s="3">
        <f t="shared" si="1113"/>
        <v>0</v>
      </c>
      <c r="GY904" s="3"/>
      <c r="GZ904" s="3"/>
      <c r="HA904" s="3">
        <v>0</v>
      </c>
      <c r="HB904" s="3">
        <v>0</v>
      </c>
      <c r="HC904" s="3">
        <f t="shared" si="1114"/>
        <v>0</v>
      </c>
      <c r="HD904" s="3"/>
      <c r="HE904" s="3" t="s">
        <v>459</v>
      </c>
      <c r="HF904" s="3" t="s">
        <v>37</v>
      </c>
      <c r="HG904" s="3"/>
      <c r="HH904" s="3"/>
      <c r="HI904" s="3"/>
      <c r="HJ904" s="3"/>
      <c r="HK904" s="3"/>
      <c r="HL904" s="3"/>
      <c r="HM904" s="3" t="s">
        <v>3</v>
      </c>
      <c r="HN904" s="3" t="s">
        <v>3</v>
      </c>
      <c r="HO904" s="3" t="s">
        <v>3</v>
      </c>
      <c r="HP904" s="3" t="s">
        <v>3</v>
      </c>
      <c r="HQ904" s="3" t="s">
        <v>3</v>
      </c>
      <c r="HR904" s="3"/>
      <c r="HS904" s="3">
        <v>0</v>
      </c>
      <c r="HT904" s="3"/>
      <c r="HU904" s="3"/>
      <c r="HV904" s="3"/>
      <c r="HW904" s="3"/>
      <c r="HX904" s="3"/>
      <c r="HY904" s="3"/>
      <c r="HZ904" s="3"/>
      <c r="IA904" s="3"/>
      <c r="IB904" s="3"/>
      <c r="IC904" s="3"/>
      <c r="ID904" s="3"/>
      <c r="IE904" s="3"/>
      <c r="IF904" s="3"/>
      <c r="IG904" s="3"/>
      <c r="IH904" s="3"/>
      <c r="II904" s="3"/>
      <c r="IJ904" s="3"/>
      <c r="IK904" s="3">
        <v>0</v>
      </c>
      <c r="IL904" s="3"/>
      <c r="IM904" s="3"/>
      <c r="IN904" s="3"/>
      <c r="IO904" s="3"/>
      <c r="IP904" s="3"/>
      <c r="IQ904" s="3"/>
      <c r="IR904" s="3"/>
      <c r="IS904" s="3"/>
      <c r="IT904" s="3"/>
      <c r="IU904" s="3"/>
    </row>
    <row r="905" spans="1:255" x14ac:dyDescent="0.25">
      <c r="A905" s="4">
        <v>17</v>
      </c>
      <c r="B905" s="4">
        <v>1</v>
      </c>
      <c r="C905" s="4"/>
      <c r="D905" s="4"/>
      <c r="E905" s="4" t="s">
        <v>1136</v>
      </c>
      <c r="F905" s="4" t="s">
        <v>1042</v>
      </c>
      <c r="G905" s="4" t="s">
        <v>1043</v>
      </c>
      <c r="H905" s="4" t="s">
        <v>227</v>
      </c>
      <c r="I905" s="4">
        <v>30</v>
      </c>
      <c r="J905" s="4">
        <v>0</v>
      </c>
      <c r="K905" s="4">
        <v>30</v>
      </c>
      <c r="L905" s="4"/>
      <c r="M905" s="4"/>
      <c r="N905" s="4"/>
      <c r="O905" s="4">
        <f t="shared" si="1090"/>
        <v>11689.92</v>
      </c>
      <c r="P905" s="4">
        <f t="shared" si="1091"/>
        <v>11689.92</v>
      </c>
      <c r="Q905" s="4">
        <f t="shared" si="1117"/>
        <v>0</v>
      </c>
      <c r="R905" s="4">
        <f t="shared" si="1118"/>
        <v>0</v>
      </c>
      <c r="S905" s="4">
        <f t="shared" si="1092"/>
        <v>0</v>
      </c>
      <c r="T905" s="4">
        <f t="shared" si="1093"/>
        <v>0</v>
      </c>
      <c r="U905" s="4">
        <f t="shared" si="1094"/>
        <v>0</v>
      </c>
      <c r="V905" s="4">
        <f t="shared" si="1095"/>
        <v>0</v>
      </c>
      <c r="W905" s="4">
        <f t="shared" si="1096"/>
        <v>0</v>
      </c>
      <c r="X905" s="4">
        <f t="shared" si="1119"/>
        <v>0</v>
      </c>
      <c r="Y905" s="4">
        <f t="shared" si="1120"/>
        <v>0</v>
      </c>
      <c r="Z905" s="4"/>
      <c r="AA905" s="4">
        <v>55890823</v>
      </c>
      <c r="AB905" s="4">
        <f t="shared" si="1097"/>
        <v>39.6</v>
      </c>
      <c r="AC905" s="4">
        <f t="shared" si="1121"/>
        <v>39.6</v>
      </c>
      <c r="AD905" s="4">
        <f t="shared" si="1122"/>
        <v>0</v>
      </c>
      <c r="AE905" s="4">
        <f t="shared" si="1123"/>
        <v>0</v>
      </c>
      <c r="AF905" s="4">
        <f t="shared" si="1124"/>
        <v>0</v>
      </c>
      <c r="AG905" s="4">
        <f t="shared" si="1098"/>
        <v>0</v>
      </c>
      <c r="AH905" s="4">
        <f t="shared" si="1125"/>
        <v>0</v>
      </c>
      <c r="AI905" s="4">
        <f t="shared" si="1126"/>
        <v>0</v>
      </c>
      <c r="AJ905" s="4">
        <f t="shared" si="1099"/>
        <v>0</v>
      </c>
      <c r="AK905" s="4">
        <v>39.6</v>
      </c>
      <c r="AL905" s="4">
        <v>39.6</v>
      </c>
      <c r="AM905" s="4">
        <v>0</v>
      </c>
      <c r="AN905" s="4">
        <v>0</v>
      </c>
      <c r="AO905" s="4">
        <v>0</v>
      </c>
      <c r="AP905" s="4">
        <v>0</v>
      </c>
      <c r="AQ905" s="4">
        <v>0</v>
      </c>
      <c r="AR905" s="4">
        <v>0</v>
      </c>
      <c r="AS905" s="4">
        <v>0</v>
      </c>
      <c r="AT905" s="4">
        <v>0</v>
      </c>
      <c r="AU905" s="4">
        <v>0</v>
      </c>
      <c r="AV905" s="4">
        <v>1</v>
      </c>
      <c r="AW905" s="4">
        <v>1</v>
      </c>
      <c r="AX905" s="4"/>
      <c r="AY905" s="4"/>
      <c r="AZ905" s="4">
        <v>1</v>
      </c>
      <c r="BA905" s="4">
        <v>1</v>
      </c>
      <c r="BB905" s="4">
        <v>1</v>
      </c>
      <c r="BC905" s="4">
        <v>9.84</v>
      </c>
      <c r="BD905" s="4" t="s">
        <v>3</v>
      </c>
      <c r="BE905" s="4" t="s">
        <v>3</v>
      </c>
      <c r="BF905" s="4" t="s">
        <v>3</v>
      </c>
      <c r="BG905" s="4" t="s">
        <v>3</v>
      </c>
      <c r="BH905" s="4">
        <v>3</v>
      </c>
      <c r="BI905" s="4">
        <v>2</v>
      </c>
      <c r="BJ905" s="4" t="s">
        <v>1042</v>
      </c>
      <c r="BK905" s="4"/>
      <c r="BL905" s="4"/>
      <c r="BM905" s="4">
        <v>400005</v>
      </c>
      <c r="BN905" s="4">
        <v>0</v>
      </c>
      <c r="BO905" s="4" t="s">
        <v>3</v>
      </c>
      <c r="BP905" s="4">
        <v>0</v>
      </c>
      <c r="BQ905" s="4">
        <v>213</v>
      </c>
      <c r="BR905" s="4">
        <v>0</v>
      </c>
      <c r="BS905" s="4">
        <v>1</v>
      </c>
      <c r="BT905" s="4">
        <v>1</v>
      </c>
      <c r="BU905" s="4">
        <v>1</v>
      </c>
      <c r="BV905" s="4">
        <v>1</v>
      </c>
      <c r="BW905" s="4">
        <v>1</v>
      </c>
      <c r="BX905" s="4">
        <v>1</v>
      </c>
      <c r="BY905" s="4" t="s">
        <v>3</v>
      </c>
      <c r="BZ905" s="4">
        <v>0</v>
      </c>
      <c r="CA905" s="4">
        <v>0</v>
      </c>
      <c r="CB905" s="4" t="s">
        <v>3</v>
      </c>
      <c r="CC905" s="4"/>
      <c r="CD905" s="4"/>
      <c r="CE905" s="4">
        <v>1566</v>
      </c>
      <c r="CF905" s="4">
        <v>0</v>
      </c>
      <c r="CG905" s="4">
        <v>0</v>
      </c>
      <c r="CH905" s="4"/>
      <c r="CI905" s="4"/>
      <c r="CJ905" s="4"/>
      <c r="CK905" s="4"/>
      <c r="CL905" s="4"/>
      <c r="CM905" s="4">
        <v>0</v>
      </c>
      <c r="CN905" s="4" t="s">
        <v>3</v>
      </c>
      <c r="CO905" s="4">
        <v>0</v>
      </c>
      <c r="CP905" s="4">
        <f t="shared" si="1100"/>
        <v>11689.92</v>
      </c>
      <c r="CQ905" s="4">
        <f t="shared" si="1101"/>
        <v>389.66</v>
      </c>
      <c r="CR905" s="4">
        <f t="shared" si="1127"/>
        <v>0</v>
      </c>
      <c r="CS905" s="4">
        <f t="shared" si="1128"/>
        <v>0</v>
      </c>
      <c r="CT905" s="4">
        <f t="shared" si="1102"/>
        <v>0</v>
      </c>
      <c r="CU905" s="4">
        <f t="shared" si="1103"/>
        <v>0</v>
      </c>
      <c r="CV905" s="4">
        <f t="shared" si="1104"/>
        <v>0</v>
      </c>
      <c r="CW905" s="4">
        <f t="shared" si="1105"/>
        <v>0</v>
      </c>
      <c r="CX905" s="4">
        <f t="shared" si="1106"/>
        <v>0</v>
      </c>
      <c r="CY905" s="4">
        <f t="shared" si="1129"/>
        <v>0</v>
      </c>
      <c r="CZ905" s="4">
        <f t="shared" si="1130"/>
        <v>0</v>
      </c>
      <c r="DA905" s="4"/>
      <c r="DB905" s="4"/>
      <c r="DC905" s="4" t="s">
        <v>3</v>
      </c>
      <c r="DD905" s="4" t="s">
        <v>3</v>
      </c>
      <c r="DE905" s="4" t="s">
        <v>3</v>
      </c>
      <c r="DF905" s="4" t="s">
        <v>3</v>
      </c>
      <c r="DG905" s="4" t="s">
        <v>3</v>
      </c>
      <c r="DH905" s="4" t="s">
        <v>3</v>
      </c>
      <c r="DI905" s="4" t="s">
        <v>3</v>
      </c>
      <c r="DJ905" s="4" t="s">
        <v>3</v>
      </c>
      <c r="DK905" s="4" t="s">
        <v>3</v>
      </c>
      <c r="DL905" s="4" t="s">
        <v>3</v>
      </c>
      <c r="DM905" s="4" t="s">
        <v>3</v>
      </c>
      <c r="DN905" s="4">
        <v>0</v>
      </c>
      <c r="DO905" s="4">
        <v>0</v>
      </c>
      <c r="DP905" s="4">
        <v>1</v>
      </c>
      <c r="DQ905" s="4">
        <v>1</v>
      </c>
      <c r="DR905" s="4"/>
      <c r="DS905" s="4"/>
      <c r="DT905" s="4"/>
      <c r="DU905" s="4">
        <v>1013</v>
      </c>
      <c r="DV905" s="4" t="s">
        <v>227</v>
      </c>
      <c r="DW905" s="4" t="s">
        <v>227</v>
      </c>
      <c r="DX905" s="4">
        <v>1</v>
      </c>
      <c r="DY905" s="4"/>
      <c r="DZ905" s="4" t="s">
        <v>3</v>
      </c>
      <c r="EA905" s="4" t="s">
        <v>3</v>
      </c>
      <c r="EB905" s="4" t="s">
        <v>3</v>
      </c>
      <c r="EC905" s="4" t="s">
        <v>3</v>
      </c>
      <c r="ED905" s="4"/>
      <c r="EE905" s="4">
        <v>57042888</v>
      </c>
      <c r="EF905" s="4">
        <v>213</v>
      </c>
      <c r="EG905" s="4" t="s">
        <v>456</v>
      </c>
      <c r="EH905" s="4">
        <v>0</v>
      </c>
      <c r="EI905" s="4" t="s">
        <v>3</v>
      </c>
      <c r="EJ905" s="4">
        <v>1</v>
      </c>
      <c r="EK905" s="4">
        <v>400005</v>
      </c>
      <c r="EL905" s="4" t="s">
        <v>456</v>
      </c>
      <c r="EM905" s="4" t="s">
        <v>457</v>
      </c>
      <c r="EN905" s="4"/>
      <c r="EO905" s="4" t="s">
        <v>3</v>
      </c>
      <c r="EP905" s="4"/>
      <c r="EQ905" s="4">
        <v>16</v>
      </c>
      <c r="ER905" s="4">
        <v>0</v>
      </c>
      <c r="ES905" s="4">
        <v>39.6</v>
      </c>
      <c r="ET905" s="4">
        <v>0</v>
      </c>
      <c r="EU905" s="4">
        <v>0</v>
      </c>
      <c r="EV905" s="4">
        <v>0</v>
      </c>
      <c r="EW905" s="4">
        <v>0</v>
      </c>
      <c r="EX905" s="4">
        <v>0</v>
      </c>
      <c r="EY905" s="4">
        <v>0</v>
      </c>
      <c r="EZ905" s="4">
        <v>5</v>
      </c>
      <c r="FA905" s="4"/>
      <c r="FB905" s="4"/>
      <c r="FC905" s="4">
        <v>1</v>
      </c>
      <c r="FD905" s="4">
        <v>18</v>
      </c>
      <c r="FE905" s="4"/>
      <c r="FF905" s="4">
        <v>466</v>
      </c>
      <c r="FG905" s="4"/>
      <c r="FH905" s="4"/>
      <c r="FI905" s="4"/>
      <c r="FJ905" s="4"/>
      <c r="FK905" s="4"/>
      <c r="FL905" s="4"/>
      <c r="FM905" s="4"/>
      <c r="FN905" s="4"/>
      <c r="FO905" s="4"/>
      <c r="FP905" s="4"/>
      <c r="FQ905" s="4">
        <v>0</v>
      </c>
      <c r="FR905" s="4">
        <v>0</v>
      </c>
      <c r="FS905" s="4">
        <v>0</v>
      </c>
      <c r="FT905" s="4"/>
      <c r="FU905" s="4"/>
      <c r="FV905" s="4"/>
      <c r="FW905" s="4"/>
      <c r="FX905" s="4">
        <v>0</v>
      </c>
      <c r="FY905" s="4">
        <v>0</v>
      </c>
      <c r="FZ905" s="4"/>
      <c r="GA905" s="4" t="s">
        <v>1044</v>
      </c>
      <c r="GB905" s="4"/>
      <c r="GC905" s="4"/>
      <c r="GD905" s="4">
        <v>1</v>
      </c>
      <c r="GE905" s="4"/>
      <c r="GF905" s="4">
        <v>2119884272</v>
      </c>
      <c r="GG905" s="4">
        <v>2</v>
      </c>
      <c r="GH905" s="4">
        <v>3</v>
      </c>
      <c r="GI905" s="4">
        <v>5</v>
      </c>
      <c r="GJ905" s="4">
        <v>0</v>
      </c>
      <c r="GK905" s="4">
        <v>0</v>
      </c>
      <c r="GL905" s="4">
        <f t="shared" si="1107"/>
        <v>0</v>
      </c>
      <c r="GM905" s="4">
        <f t="shared" si="1108"/>
        <v>11689.92</v>
      </c>
      <c r="GN905" s="4">
        <f t="shared" si="1109"/>
        <v>0</v>
      </c>
      <c r="GO905" s="4">
        <f t="shared" si="1110"/>
        <v>11689.92</v>
      </c>
      <c r="GP905" s="4">
        <f t="shared" si="1111"/>
        <v>0</v>
      </c>
      <c r="GQ905" s="4"/>
      <c r="GR905" s="4">
        <v>1</v>
      </c>
      <c r="GS905" s="4">
        <v>1</v>
      </c>
      <c r="GT905" s="4">
        <v>0</v>
      </c>
      <c r="GU905" s="4" t="s">
        <v>3</v>
      </c>
      <c r="GV905" s="4">
        <f t="shared" si="1112"/>
        <v>0</v>
      </c>
      <c r="GW905" s="4">
        <v>1</v>
      </c>
      <c r="GX905" s="4">
        <f t="shared" si="1113"/>
        <v>0</v>
      </c>
      <c r="GY905" s="4"/>
      <c r="GZ905" s="4"/>
      <c r="HA905" s="4">
        <v>0</v>
      </c>
      <c r="HB905" s="4">
        <v>0</v>
      </c>
      <c r="HC905" s="4">
        <f t="shared" si="1114"/>
        <v>0</v>
      </c>
      <c r="HD905" s="4"/>
      <c r="HE905" s="4" t="s">
        <v>459</v>
      </c>
      <c r="HF905" s="4" t="s">
        <v>37</v>
      </c>
      <c r="HG905" s="4"/>
      <c r="HH905" s="4"/>
      <c r="HI905" s="4"/>
      <c r="HJ905" s="4"/>
      <c r="HK905" s="4"/>
      <c r="HL905" s="4"/>
      <c r="HM905" s="4" t="s">
        <v>3</v>
      </c>
      <c r="HN905" s="4" t="s">
        <v>3</v>
      </c>
      <c r="HO905" s="4" t="s">
        <v>3</v>
      </c>
      <c r="HP905" s="4" t="s">
        <v>3</v>
      </c>
      <c r="HQ905" s="4" t="s">
        <v>3</v>
      </c>
      <c r="HR905" s="4"/>
      <c r="HS905" s="4">
        <v>0</v>
      </c>
      <c r="HT905" s="4"/>
      <c r="HU905" s="4"/>
      <c r="HV905" s="4"/>
      <c r="HW905" s="4"/>
      <c r="HX905" s="4"/>
      <c r="HY905" s="4"/>
      <c r="HZ905" s="4"/>
      <c r="IA905" s="4"/>
      <c r="IB905" s="4"/>
      <c r="IC905" s="4"/>
      <c r="ID905" s="4"/>
      <c r="IE905" s="4"/>
      <c r="IF905" s="4"/>
      <c r="IG905" s="4"/>
      <c r="IH905" s="4"/>
      <c r="II905" s="4"/>
      <c r="IJ905" s="4"/>
      <c r="IK905" s="4">
        <v>0</v>
      </c>
      <c r="IL905" s="4"/>
      <c r="IM905" s="4"/>
      <c r="IN905" s="4"/>
      <c r="IO905" s="4"/>
      <c r="IP905" s="4"/>
      <c r="IQ905" s="4"/>
      <c r="IR905" s="4"/>
      <c r="IS905" s="4"/>
      <c r="IT905" s="4"/>
      <c r="IU905" s="4"/>
    </row>
    <row r="906" spans="1:255" x14ac:dyDescent="0.25">
      <c r="A906" s="3">
        <v>17</v>
      </c>
      <c r="B906" s="3">
        <v>1</v>
      </c>
      <c r="C906" s="3"/>
      <c r="D906" s="3"/>
      <c r="E906" s="3" t="s">
        <v>1137</v>
      </c>
      <c r="F906" s="3" t="s">
        <v>1046</v>
      </c>
      <c r="G906" s="3" t="s">
        <v>1047</v>
      </c>
      <c r="H906" s="3" t="s">
        <v>227</v>
      </c>
      <c r="I906" s="3">
        <v>60</v>
      </c>
      <c r="J906" s="3">
        <v>0</v>
      </c>
      <c r="K906" s="3">
        <v>60</v>
      </c>
      <c r="L906" s="3"/>
      <c r="M906" s="3"/>
      <c r="N906" s="3"/>
      <c r="O906" s="3">
        <f t="shared" si="1090"/>
        <v>1292.4000000000001</v>
      </c>
      <c r="P906" s="3">
        <f t="shared" si="1091"/>
        <v>1292.4000000000001</v>
      </c>
      <c r="Q906" s="3">
        <f t="shared" si="1117"/>
        <v>0</v>
      </c>
      <c r="R906" s="3">
        <f t="shared" si="1118"/>
        <v>0</v>
      </c>
      <c r="S906" s="3">
        <f t="shared" si="1092"/>
        <v>0</v>
      </c>
      <c r="T906" s="3">
        <f t="shared" si="1093"/>
        <v>0</v>
      </c>
      <c r="U906" s="3">
        <f t="shared" si="1094"/>
        <v>0</v>
      </c>
      <c r="V906" s="3">
        <f t="shared" si="1095"/>
        <v>0</v>
      </c>
      <c r="W906" s="3">
        <f t="shared" si="1096"/>
        <v>0</v>
      </c>
      <c r="X906" s="3">
        <f t="shared" si="1119"/>
        <v>0</v>
      </c>
      <c r="Y906" s="3">
        <f t="shared" si="1120"/>
        <v>0</v>
      </c>
      <c r="Z906" s="3"/>
      <c r="AA906" s="3">
        <v>54971259</v>
      </c>
      <c r="AB906" s="3">
        <f t="shared" si="1097"/>
        <v>21.54</v>
      </c>
      <c r="AC906" s="3">
        <f t="shared" si="1121"/>
        <v>21.54</v>
      </c>
      <c r="AD906" s="3">
        <f t="shared" si="1122"/>
        <v>0</v>
      </c>
      <c r="AE906" s="3">
        <f t="shared" si="1123"/>
        <v>0</v>
      </c>
      <c r="AF906" s="3">
        <f t="shared" si="1124"/>
        <v>0</v>
      </c>
      <c r="AG906" s="3">
        <f t="shared" si="1098"/>
        <v>0</v>
      </c>
      <c r="AH906" s="3">
        <f t="shared" si="1125"/>
        <v>0</v>
      </c>
      <c r="AI906" s="3">
        <f t="shared" si="1126"/>
        <v>0</v>
      </c>
      <c r="AJ906" s="3">
        <f t="shared" si="1099"/>
        <v>0</v>
      </c>
      <c r="AK906" s="3">
        <v>21.540000000000003</v>
      </c>
      <c r="AL906" s="3">
        <v>21.540000000000003</v>
      </c>
      <c r="AM906" s="3">
        <v>0</v>
      </c>
      <c r="AN906" s="3">
        <v>0</v>
      </c>
      <c r="AO906" s="3">
        <v>0</v>
      </c>
      <c r="AP906" s="3">
        <v>0</v>
      </c>
      <c r="AQ906" s="3">
        <v>0</v>
      </c>
      <c r="AR906" s="3">
        <v>0</v>
      </c>
      <c r="AS906" s="3">
        <v>0</v>
      </c>
      <c r="AT906" s="3">
        <v>0</v>
      </c>
      <c r="AU906" s="3">
        <v>0</v>
      </c>
      <c r="AV906" s="3">
        <v>1</v>
      </c>
      <c r="AW906" s="3">
        <v>1</v>
      </c>
      <c r="AX906" s="3"/>
      <c r="AY906" s="3"/>
      <c r="AZ906" s="3">
        <v>1</v>
      </c>
      <c r="BA906" s="3">
        <v>1</v>
      </c>
      <c r="BB906" s="3">
        <v>1</v>
      </c>
      <c r="BC906" s="3">
        <v>1</v>
      </c>
      <c r="BD906" s="3" t="s">
        <v>3</v>
      </c>
      <c r="BE906" s="3" t="s">
        <v>3</v>
      </c>
      <c r="BF906" s="3" t="s">
        <v>3</v>
      </c>
      <c r="BG906" s="3" t="s">
        <v>3</v>
      </c>
      <c r="BH906" s="3">
        <v>3</v>
      </c>
      <c r="BI906" s="3">
        <v>2</v>
      </c>
      <c r="BJ906" s="3" t="s">
        <v>1046</v>
      </c>
      <c r="BK906" s="3"/>
      <c r="BL906" s="3"/>
      <c r="BM906" s="3">
        <v>400005</v>
      </c>
      <c r="BN906" s="3">
        <v>0</v>
      </c>
      <c r="BO906" s="3" t="s">
        <v>3</v>
      </c>
      <c r="BP906" s="3">
        <v>0</v>
      </c>
      <c r="BQ906" s="3">
        <v>213</v>
      </c>
      <c r="BR906" s="3">
        <v>0</v>
      </c>
      <c r="BS906" s="3">
        <v>1</v>
      </c>
      <c r="BT906" s="3">
        <v>1</v>
      </c>
      <c r="BU906" s="3">
        <v>1</v>
      </c>
      <c r="BV906" s="3">
        <v>1</v>
      </c>
      <c r="BW906" s="3">
        <v>1</v>
      </c>
      <c r="BX906" s="3">
        <v>1</v>
      </c>
      <c r="BY906" s="3" t="s">
        <v>3</v>
      </c>
      <c r="BZ906" s="3">
        <v>0</v>
      </c>
      <c r="CA906" s="3">
        <v>0</v>
      </c>
      <c r="CB906" s="3" t="s">
        <v>3</v>
      </c>
      <c r="CC906" s="3"/>
      <c r="CD906" s="3"/>
      <c r="CE906" s="3">
        <v>1566</v>
      </c>
      <c r="CF906" s="3">
        <v>0</v>
      </c>
      <c r="CG906" s="3">
        <v>0</v>
      </c>
      <c r="CH906" s="3"/>
      <c r="CI906" s="3"/>
      <c r="CJ906" s="3"/>
      <c r="CK906" s="3"/>
      <c r="CL906" s="3"/>
      <c r="CM906" s="3">
        <v>0</v>
      </c>
      <c r="CN906" s="3" t="s">
        <v>3</v>
      </c>
      <c r="CO906" s="3">
        <v>0</v>
      </c>
      <c r="CP906" s="3">
        <f t="shared" si="1100"/>
        <v>1292.4000000000001</v>
      </c>
      <c r="CQ906" s="3">
        <f t="shared" si="1101"/>
        <v>21.54</v>
      </c>
      <c r="CR906" s="3">
        <f t="shared" si="1127"/>
        <v>0</v>
      </c>
      <c r="CS906" s="3">
        <f t="shared" si="1128"/>
        <v>0</v>
      </c>
      <c r="CT906" s="3">
        <f t="shared" si="1102"/>
        <v>0</v>
      </c>
      <c r="CU906" s="3">
        <f t="shared" si="1103"/>
        <v>0</v>
      </c>
      <c r="CV906" s="3">
        <f t="shared" si="1104"/>
        <v>0</v>
      </c>
      <c r="CW906" s="3">
        <f t="shared" si="1105"/>
        <v>0</v>
      </c>
      <c r="CX906" s="3">
        <f t="shared" si="1106"/>
        <v>0</v>
      </c>
      <c r="CY906" s="3">
        <f t="shared" si="1129"/>
        <v>0</v>
      </c>
      <c r="CZ906" s="3">
        <f t="shared" si="1130"/>
        <v>0</v>
      </c>
      <c r="DA906" s="3"/>
      <c r="DB906" s="3"/>
      <c r="DC906" s="3" t="s">
        <v>3</v>
      </c>
      <c r="DD906" s="3" t="s">
        <v>3</v>
      </c>
      <c r="DE906" s="3" t="s">
        <v>3</v>
      </c>
      <c r="DF906" s="3" t="s">
        <v>3</v>
      </c>
      <c r="DG906" s="3" t="s">
        <v>3</v>
      </c>
      <c r="DH906" s="3" t="s">
        <v>3</v>
      </c>
      <c r="DI906" s="3" t="s">
        <v>3</v>
      </c>
      <c r="DJ906" s="3" t="s">
        <v>3</v>
      </c>
      <c r="DK906" s="3" t="s">
        <v>3</v>
      </c>
      <c r="DL906" s="3" t="s">
        <v>3</v>
      </c>
      <c r="DM906" s="3" t="s">
        <v>3</v>
      </c>
      <c r="DN906" s="3">
        <v>0</v>
      </c>
      <c r="DO906" s="3">
        <v>0</v>
      </c>
      <c r="DP906" s="3">
        <v>1</v>
      </c>
      <c r="DQ906" s="3">
        <v>1</v>
      </c>
      <c r="DR906" s="3"/>
      <c r="DS906" s="3"/>
      <c r="DT906" s="3"/>
      <c r="DU906" s="3">
        <v>1013</v>
      </c>
      <c r="DV906" s="3" t="s">
        <v>227</v>
      </c>
      <c r="DW906" s="3" t="s">
        <v>227</v>
      </c>
      <c r="DX906" s="3">
        <v>1</v>
      </c>
      <c r="DY906" s="3"/>
      <c r="DZ906" s="3" t="s">
        <v>3</v>
      </c>
      <c r="EA906" s="3" t="s">
        <v>3</v>
      </c>
      <c r="EB906" s="3" t="s">
        <v>3</v>
      </c>
      <c r="EC906" s="3" t="s">
        <v>3</v>
      </c>
      <c r="ED906" s="3"/>
      <c r="EE906" s="3">
        <v>57042888</v>
      </c>
      <c r="EF906" s="3">
        <v>213</v>
      </c>
      <c r="EG906" s="3" t="s">
        <v>456</v>
      </c>
      <c r="EH906" s="3">
        <v>0</v>
      </c>
      <c r="EI906" s="3" t="s">
        <v>3</v>
      </c>
      <c r="EJ906" s="3">
        <v>1</v>
      </c>
      <c r="EK906" s="3">
        <v>400005</v>
      </c>
      <c r="EL906" s="3" t="s">
        <v>456</v>
      </c>
      <c r="EM906" s="3" t="s">
        <v>457</v>
      </c>
      <c r="EN906" s="3"/>
      <c r="EO906" s="3" t="s">
        <v>3</v>
      </c>
      <c r="EP906" s="3"/>
      <c r="EQ906" s="3">
        <v>16</v>
      </c>
      <c r="ER906" s="3">
        <v>0</v>
      </c>
      <c r="ES906" s="3">
        <v>21.540000000000003</v>
      </c>
      <c r="ET906" s="3">
        <v>0</v>
      </c>
      <c r="EU906" s="3">
        <v>0</v>
      </c>
      <c r="EV906" s="3">
        <v>0</v>
      </c>
      <c r="EW906" s="3">
        <v>0</v>
      </c>
      <c r="EX906" s="3">
        <v>0</v>
      </c>
      <c r="EY906" s="3">
        <v>0</v>
      </c>
      <c r="EZ906" s="3"/>
      <c r="FA906" s="3"/>
      <c r="FB906" s="3"/>
      <c r="FC906" s="3"/>
      <c r="FD906" s="3"/>
      <c r="FE906" s="3"/>
      <c r="FF906" s="3"/>
      <c r="FG906" s="3"/>
      <c r="FH906" s="3"/>
      <c r="FI906" s="3"/>
      <c r="FJ906" s="3"/>
      <c r="FK906" s="3"/>
      <c r="FL906" s="3"/>
      <c r="FM906" s="3"/>
      <c r="FN906" s="3"/>
      <c r="FO906" s="3"/>
      <c r="FP906" s="3"/>
      <c r="FQ906" s="3">
        <v>0</v>
      </c>
      <c r="FR906" s="3">
        <v>0</v>
      </c>
      <c r="FS906" s="3">
        <v>0</v>
      </c>
      <c r="FT906" s="3"/>
      <c r="FU906" s="3"/>
      <c r="FV906" s="3"/>
      <c r="FW906" s="3"/>
      <c r="FX906" s="3">
        <v>0</v>
      </c>
      <c r="FY906" s="3">
        <v>0</v>
      </c>
      <c r="FZ906" s="3"/>
      <c r="GA906" s="3" t="s">
        <v>1048</v>
      </c>
      <c r="GB906" s="3"/>
      <c r="GC906" s="3"/>
      <c r="GD906" s="3">
        <v>1</v>
      </c>
      <c r="GE906" s="3"/>
      <c r="GF906" s="3">
        <v>-84873304</v>
      </c>
      <c r="GG906" s="3">
        <v>2</v>
      </c>
      <c r="GH906" s="3">
        <v>4</v>
      </c>
      <c r="GI906" s="3">
        <v>-2</v>
      </c>
      <c r="GJ906" s="3">
        <v>0</v>
      </c>
      <c r="GK906" s="3">
        <v>0</v>
      </c>
      <c r="GL906" s="3">
        <f t="shared" si="1107"/>
        <v>0</v>
      </c>
      <c r="GM906" s="3">
        <f t="shared" si="1108"/>
        <v>1292.4000000000001</v>
      </c>
      <c r="GN906" s="3">
        <f t="shared" si="1109"/>
        <v>0</v>
      </c>
      <c r="GO906" s="3">
        <f t="shared" si="1110"/>
        <v>1292.4000000000001</v>
      </c>
      <c r="GP906" s="3">
        <f t="shared" si="1111"/>
        <v>0</v>
      </c>
      <c r="GQ906" s="3"/>
      <c r="GR906" s="3">
        <v>1</v>
      </c>
      <c r="GS906" s="3">
        <v>2</v>
      </c>
      <c r="GT906" s="3">
        <v>0</v>
      </c>
      <c r="GU906" s="3" t="s">
        <v>3</v>
      </c>
      <c r="GV906" s="3">
        <f t="shared" si="1112"/>
        <v>0</v>
      </c>
      <c r="GW906" s="3">
        <v>1</v>
      </c>
      <c r="GX906" s="3">
        <f t="shared" si="1113"/>
        <v>0</v>
      </c>
      <c r="GY906" s="3"/>
      <c r="GZ906" s="3"/>
      <c r="HA906" s="3">
        <v>0</v>
      </c>
      <c r="HB906" s="3">
        <v>0</v>
      </c>
      <c r="HC906" s="3">
        <f t="shared" si="1114"/>
        <v>0</v>
      </c>
      <c r="HD906" s="3"/>
      <c r="HE906" s="3" t="s">
        <v>459</v>
      </c>
      <c r="HF906" s="3" t="s">
        <v>37</v>
      </c>
      <c r="HG906" s="3"/>
      <c r="HH906" s="3"/>
      <c r="HI906" s="3"/>
      <c r="HJ906" s="3"/>
      <c r="HK906" s="3"/>
      <c r="HL906" s="3"/>
      <c r="HM906" s="3" t="s">
        <v>3</v>
      </c>
      <c r="HN906" s="3" t="s">
        <v>3</v>
      </c>
      <c r="HO906" s="3" t="s">
        <v>3</v>
      </c>
      <c r="HP906" s="3" t="s">
        <v>3</v>
      </c>
      <c r="HQ906" s="3" t="s">
        <v>3</v>
      </c>
      <c r="HR906" s="3"/>
      <c r="HS906" s="3">
        <v>0</v>
      </c>
      <c r="HT906" s="3"/>
      <c r="HU906" s="3"/>
      <c r="HV906" s="3"/>
      <c r="HW906" s="3"/>
      <c r="HX906" s="3"/>
      <c r="HY906" s="3"/>
      <c r="HZ906" s="3"/>
      <c r="IA906" s="3"/>
      <c r="IB906" s="3"/>
      <c r="IC906" s="3"/>
      <c r="ID906" s="3"/>
      <c r="IE906" s="3"/>
      <c r="IF906" s="3"/>
      <c r="IG906" s="3"/>
      <c r="IH906" s="3"/>
      <c r="II906" s="3"/>
      <c r="IJ906" s="3"/>
      <c r="IK906" s="3">
        <v>0</v>
      </c>
      <c r="IL906" s="3"/>
      <c r="IM906" s="3"/>
      <c r="IN906" s="3"/>
      <c r="IO906" s="3"/>
      <c r="IP906" s="3"/>
      <c r="IQ906" s="3"/>
      <c r="IR906" s="3"/>
      <c r="IS906" s="3"/>
      <c r="IT906" s="3"/>
      <c r="IU906" s="3"/>
    </row>
    <row r="907" spans="1:255" x14ac:dyDescent="0.25">
      <c r="A907" s="4">
        <v>17</v>
      </c>
      <c r="B907" s="4">
        <v>1</v>
      </c>
      <c r="C907" s="4"/>
      <c r="D907" s="4"/>
      <c r="E907" s="4" t="s">
        <v>1137</v>
      </c>
      <c r="F907" s="4" t="s">
        <v>1046</v>
      </c>
      <c r="G907" s="4" t="s">
        <v>1047</v>
      </c>
      <c r="H907" s="4" t="s">
        <v>227</v>
      </c>
      <c r="I907" s="4">
        <v>60</v>
      </c>
      <c r="J907" s="4">
        <v>0</v>
      </c>
      <c r="K907" s="4">
        <v>60</v>
      </c>
      <c r="L907" s="4"/>
      <c r="M907" s="4"/>
      <c r="N907" s="4"/>
      <c r="O907" s="4">
        <f t="shared" si="1090"/>
        <v>12717.22</v>
      </c>
      <c r="P907" s="4">
        <f t="shared" si="1091"/>
        <v>12717.22</v>
      </c>
      <c r="Q907" s="4">
        <f t="shared" si="1117"/>
        <v>0</v>
      </c>
      <c r="R907" s="4">
        <f t="shared" si="1118"/>
        <v>0</v>
      </c>
      <c r="S907" s="4">
        <f t="shared" si="1092"/>
        <v>0</v>
      </c>
      <c r="T907" s="4">
        <f t="shared" si="1093"/>
        <v>0</v>
      </c>
      <c r="U907" s="4">
        <f t="shared" si="1094"/>
        <v>0</v>
      </c>
      <c r="V907" s="4">
        <f t="shared" si="1095"/>
        <v>0</v>
      </c>
      <c r="W907" s="4">
        <f t="shared" si="1096"/>
        <v>0</v>
      </c>
      <c r="X907" s="4">
        <f t="shared" si="1119"/>
        <v>0</v>
      </c>
      <c r="Y907" s="4">
        <f t="shared" si="1120"/>
        <v>0</v>
      </c>
      <c r="Z907" s="4"/>
      <c r="AA907" s="4">
        <v>55890823</v>
      </c>
      <c r="AB907" s="4">
        <f t="shared" si="1097"/>
        <v>21.54</v>
      </c>
      <c r="AC907" s="4">
        <f t="shared" si="1121"/>
        <v>21.54</v>
      </c>
      <c r="AD907" s="4">
        <f t="shared" si="1122"/>
        <v>0</v>
      </c>
      <c r="AE907" s="4">
        <f t="shared" si="1123"/>
        <v>0</v>
      </c>
      <c r="AF907" s="4">
        <f t="shared" si="1124"/>
        <v>0</v>
      </c>
      <c r="AG907" s="4">
        <f t="shared" si="1098"/>
        <v>0</v>
      </c>
      <c r="AH907" s="4">
        <f t="shared" si="1125"/>
        <v>0</v>
      </c>
      <c r="AI907" s="4">
        <f t="shared" si="1126"/>
        <v>0</v>
      </c>
      <c r="AJ907" s="4">
        <f t="shared" si="1099"/>
        <v>0</v>
      </c>
      <c r="AK907" s="4">
        <v>21.540000000000003</v>
      </c>
      <c r="AL907" s="4">
        <v>21.540000000000003</v>
      </c>
      <c r="AM907" s="4">
        <v>0</v>
      </c>
      <c r="AN907" s="4">
        <v>0</v>
      </c>
      <c r="AO907" s="4">
        <v>0</v>
      </c>
      <c r="AP907" s="4">
        <v>0</v>
      </c>
      <c r="AQ907" s="4">
        <v>0</v>
      </c>
      <c r="AR907" s="4">
        <v>0</v>
      </c>
      <c r="AS907" s="4">
        <v>0</v>
      </c>
      <c r="AT907" s="4">
        <v>0</v>
      </c>
      <c r="AU907" s="4">
        <v>0</v>
      </c>
      <c r="AV907" s="4">
        <v>1</v>
      </c>
      <c r="AW907" s="4">
        <v>1</v>
      </c>
      <c r="AX907" s="4"/>
      <c r="AY907" s="4"/>
      <c r="AZ907" s="4">
        <v>1</v>
      </c>
      <c r="BA907" s="4">
        <v>1</v>
      </c>
      <c r="BB907" s="4">
        <v>1</v>
      </c>
      <c r="BC907" s="4">
        <v>9.84</v>
      </c>
      <c r="BD907" s="4" t="s">
        <v>3</v>
      </c>
      <c r="BE907" s="4" t="s">
        <v>3</v>
      </c>
      <c r="BF907" s="4" t="s">
        <v>3</v>
      </c>
      <c r="BG907" s="4" t="s">
        <v>3</v>
      </c>
      <c r="BH907" s="4">
        <v>3</v>
      </c>
      <c r="BI907" s="4">
        <v>2</v>
      </c>
      <c r="BJ907" s="4" t="s">
        <v>1046</v>
      </c>
      <c r="BK907" s="4"/>
      <c r="BL907" s="4"/>
      <c r="BM907" s="4">
        <v>400005</v>
      </c>
      <c r="BN907" s="4">
        <v>0</v>
      </c>
      <c r="BO907" s="4" t="s">
        <v>3</v>
      </c>
      <c r="BP907" s="4">
        <v>0</v>
      </c>
      <c r="BQ907" s="4">
        <v>213</v>
      </c>
      <c r="BR907" s="4">
        <v>0</v>
      </c>
      <c r="BS907" s="4">
        <v>1</v>
      </c>
      <c r="BT907" s="4">
        <v>1</v>
      </c>
      <c r="BU907" s="4">
        <v>1</v>
      </c>
      <c r="BV907" s="4">
        <v>1</v>
      </c>
      <c r="BW907" s="4">
        <v>1</v>
      </c>
      <c r="BX907" s="4">
        <v>1</v>
      </c>
      <c r="BY907" s="4" t="s">
        <v>3</v>
      </c>
      <c r="BZ907" s="4">
        <v>0</v>
      </c>
      <c r="CA907" s="4">
        <v>0</v>
      </c>
      <c r="CB907" s="4" t="s">
        <v>3</v>
      </c>
      <c r="CC907" s="4"/>
      <c r="CD907" s="4"/>
      <c r="CE907" s="4">
        <v>1566</v>
      </c>
      <c r="CF907" s="4">
        <v>0</v>
      </c>
      <c r="CG907" s="4">
        <v>0</v>
      </c>
      <c r="CH907" s="4"/>
      <c r="CI907" s="4"/>
      <c r="CJ907" s="4"/>
      <c r="CK907" s="4"/>
      <c r="CL907" s="4"/>
      <c r="CM907" s="4">
        <v>0</v>
      </c>
      <c r="CN907" s="4" t="s">
        <v>3</v>
      </c>
      <c r="CO907" s="4">
        <v>0</v>
      </c>
      <c r="CP907" s="4">
        <f t="shared" si="1100"/>
        <v>12717.22</v>
      </c>
      <c r="CQ907" s="4">
        <f t="shared" si="1101"/>
        <v>211.95</v>
      </c>
      <c r="CR907" s="4">
        <f t="shared" si="1127"/>
        <v>0</v>
      </c>
      <c r="CS907" s="4">
        <f t="shared" si="1128"/>
        <v>0</v>
      </c>
      <c r="CT907" s="4">
        <f t="shared" si="1102"/>
        <v>0</v>
      </c>
      <c r="CU907" s="4">
        <f t="shared" si="1103"/>
        <v>0</v>
      </c>
      <c r="CV907" s="4">
        <f t="shared" si="1104"/>
        <v>0</v>
      </c>
      <c r="CW907" s="4">
        <f t="shared" si="1105"/>
        <v>0</v>
      </c>
      <c r="CX907" s="4">
        <f t="shared" si="1106"/>
        <v>0</v>
      </c>
      <c r="CY907" s="4">
        <f t="shared" si="1129"/>
        <v>0</v>
      </c>
      <c r="CZ907" s="4">
        <f t="shared" si="1130"/>
        <v>0</v>
      </c>
      <c r="DA907" s="4"/>
      <c r="DB907" s="4"/>
      <c r="DC907" s="4" t="s">
        <v>3</v>
      </c>
      <c r="DD907" s="4" t="s">
        <v>3</v>
      </c>
      <c r="DE907" s="4" t="s">
        <v>3</v>
      </c>
      <c r="DF907" s="4" t="s">
        <v>3</v>
      </c>
      <c r="DG907" s="4" t="s">
        <v>3</v>
      </c>
      <c r="DH907" s="4" t="s">
        <v>3</v>
      </c>
      <c r="DI907" s="4" t="s">
        <v>3</v>
      </c>
      <c r="DJ907" s="4" t="s">
        <v>3</v>
      </c>
      <c r="DK907" s="4" t="s">
        <v>3</v>
      </c>
      <c r="DL907" s="4" t="s">
        <v>3</v>
      </c>
      <c r="DM907" s="4" t="s">
        <v>3</v>
      </c>
      <c r="DN907" s="4">
        <v>0</v>
      </c>
      <c r="DO907" s="4">
        <v>0</v>
      </c>
      <c r="DP907" s="4">
        <v>1</v>
      </c>
      <c r="DQ907" s="4">
        <v>1</v>
      </c>
      <c r="DR907" s="4"/>
      <c r="DS907" s="4"/>
      <c r="DT907" s="4"/>
      <c r="DU907" s="4">
        <v>1013</v>
      </c>
      <c r="DV907" s="4" t="s">
        <v>227</v>
      </c>
      <c r="DW907" s="4" t="s">
        <v>227</v>
      </c>
      <c r="DX907" s="4">
        <v>1</v>
      </c>
      <c r="DY907" s="4"/>
      <c r="DZ907" s="4" t="s">
        <v>3</v>
      </c>
      <c r="EA907" s="4" t="s">
        <v>3</v>
      </c>
      <c r="EB907" s="4" t="s">
        <v>3</v>
      </c>
      <c r="EC907" s="4" t="s">
        <v>3</v>
      </c>
      <c r="ED907" s="4"/>
      <c r="EE907" s="4">
        <v>57042888</v>
      </c>
      <c r="EF907" s="4">
        <v>213</v>
      </c>
      <c r="EG907" s="4" t="s">
        <v>456</v>
      </c>
      <c r="EH907" s="4">
        <v>0</v>
      </c>
      <c r="EI907" s="4" t="s">
        <v>3</v>
      </c>
      <c r="EJ907" s="4">
        <v>1</v>
      </c>
      <c r="EK907" s="4">
        <v>400005</v>
      </c>
      <c r="EL907" s="4" t="s">
        <v>456</v>
      </c>
      <c r="EM907" s="4" t="s">
        <v>457</v>
      </c>
      <c r="EN907" s="4"/>
      <c r="EO907" s="4" t="s">
        <v>3</v>
      </c>
      <c r="EP907" s="4"/>
      <c r="EQ907" s="4">
        <v>16</v>
      </c>
      <c r="ER907" s="4">
        <v>0</v>
      </c>
      <c r="ES907" s="4">
        <v>21.540000000000003</v>
      </c>
      <c r="ET907" s="4">
        <v>0</v>
      </c>
      <c r="EU907" s="4">
        <v>0</v>
      </c>
      <c r="EV907" s="4">
        <v>0</v>
      </c>
      <c r="EW907" s="4">
        <v>0</v>
      </c>
      <c r="EX907" s="4">
        <v>0</v>
      </c>
      <c r="EY907" s="4">
        <v>0</v>
      </c>
      <c r="EZ907" s="4">
        <v>5</v>
      </c>
      <c r="FA907" s="4"/>
      <c r="FB907" s="4"/>
      <c r="FC907" s="4">
        <v>1</v>
      </c>
      <c r="FD907" s="4">
        <v>18</v>
      </c>
      <c r="FE907" s="4"/>
      <c r="FF907" s="4">
        <v>253.55</v>
      </c>
      <c r="FG907" s="4"/>
      <c r="FH907" s="4"/>
      <c r="FI907" s="4"/>
      <c r="FJ907" s="4"/>
      <c r="FK907" s="4"/>
      <c r="FL907" s="4"/>
      <c r="FM907" s="4"/>
      <c r="FN907" s="4"/>
      <c r="FO907" s="4"/>
      <c r="FP907" s="4"/>
      <c r="FQ907" s="4">
        <v>0</v>
      </c>
      <c r="FR907" s="4">
        <v>0</v>
      </c>
      <c r="FS907" s="4">
        <v>0</v>
      </c>
      <c r="FT907" s="4"/>
      <c r="FU907" s="4"/>
      <c r="FV907" s="4"/>
      <c r="FW907" s="4"/>
      <c r="FX907" s="4">
        <v>0</v>
      </c>
      <c r="FY907" s="4">
        <v>0</v>
      </c>
      <c r="FZ907" s="4"/>
      <c r="GA907" s="4" t="s">
        <v>1048</v>
      </c>
      <c r="GB907" s="4"/>
      <c r="GC907" s="4"/>
      <c r="GD907" s="4">
        <v>1</v>
      </c>
      <c r="GE907" s="4"/>
      <c r="GF907" s="4">
        <v>-84873304</v>
      </c>
      <c r="GG907" s="4">
        <v>2</v>
      </c>
      <c r="GH907" s="4">
        <v>3</v>
      </c>
      <c r="GI907" s="4">
        <v>5</v>
      </c>
      <c r="GJ907" s="4">
        <v>0</v>
      </c>
      <c r="GK907" s="4">
        <v>0</v>
      </c>
      <c r="GL907" s="4">
        <f t="shared" si="1107"/>
        <v>0</v>
      </c>
      <c r="GM907" s="4">
        <f t="shared" si="1108"/>
        <v>12717.22</v>
      </c>
      <c r="GN907" s="4">
        <f t="shared" si="1109"/>
        <v>0</v>
      </c>
      <c r="GO907" s="4">
        <f t="shared" si="1110"/>
        <v>12717.22</v>
      </c>
      <c r="GP907" s="4">
        <f t="shared" si="1111"/>
        <v>0</v>
      </c>
      <c r="GQ907" s="4"/>
      <c r="GR907" s="4">
        <v>1</v>
      </c>
      <c r="GS907" s="4">
        <v>1</v>
      </c>
      <c r="GT907" s="4">
        <v>0</v>
      </c>
      <c r="GU907" s="4" t="s">
        <v>3</v>
      </c>
      <c r="GV907" s="4">
        <f t="shared" si="1112"/>
        <v>0</v>
      </c>
      <c r="GW907" s="4">
        <v>1</v>
      </c>
      <c r="GX907" s="4">
        <f t="shared" si="1113"/>
        <v>0</v>
      </c>
      <c r="GY907" s="4"/>
      <c r="GZ907" s="4"/>
      <c r="HA907" s="4">
        <v>0</v>
      </c>
      <c r="HB907" s="4">
        <v>0</v>
      </c>
      <c r="HC907" s="4">
        <f t="shared" si="1114"/>
        <v>0</v>
      </c>
      <c r="HD907" s="4"/>
      <c r="HE907" s="4" t="s">
        <v>459</v>
      </c>
      <c r="HF907" s="4" t="s">
        <v>37</v>
      </c>
      <c r="HG907" s="4"/>
      <c r="HH907" s="4"/>
      <c r="HI907" s="4"/>
      <c r="HJ907" s="4"/>
      <c r="HK907" s="4"/>
      <c r="HL907" s="4"/>
      <c r="HM907" s="4" t="s">
        <v>3</v>
      </c>
      <c r="HN907" s="4" t="s">
        <v>3</v>
      </c>
      <c r="HO907" s="4" t="s">
        <v>3</v>
      </c>
      <c r="HP907" s="4" t="s">
        <v>3</v>
      </c>
      <c r="HQ907" s="4" t="s">
        <v>3</v>
      </c>
      <c r="HR907" s="4"/>
      <c r="HS907" s="4">
        <v>0</v>
      </c>
      <c r="HT907" s="4"/>
      <c r="HU907" s="4"/>
      <c r="HV907" s="4"/>
      <c r="HW907" s="4"/>
      <c r="HX907" s="4"/>
      <c r="HY907" s="4"/>
      <c r="HZ907" s="4"/>
      <c r="IA907" s="4"/>
      <c r="IB907" s="4"/>
      <c r="IC907" s="4"/>
      <c r="ID907" s="4"/>
      <c r="IE907" s="4"/>
      <c r="IF907" s="4"/>
      <c r="IG907" s="4"/>
      <c r="IH907" s="4"/>
      <c r="II907" s="4"/>
      <c r="IJ907" s="4"/>
      <c r="IK907" s="4">
        <v>0</v>
      </c>
      <c r="IL907" s="4"/>
      <c r="IM907" s="4"/>
      <c r="IN907" s="4"/>
      <c r="IO907" s="4"/>
      <c r="IP907" s="4"/>
      <c r="IQ907" s="4"/>
      <c r="IR907" s="4"/>
      <c r="IS907" s="4"/>
      <c r="IT907" s="4"/>
      <c r="IU907" s="4"/>
    </row>
    <row r="908" spans="1:255" x14ac:dyDescent="0.25">
      <c r="A908" s="3">
        <v>17</v>
      </c>
      <c r="B908" s="3">
        <v>1</v>
      </c>
      <c r="C908" s="3"/>
      <c r="D908" s="3"/>
      <c r="E908" s="3" t="s">
        <v>1138</v>
      </c>
      <c r="F908" s="3" t="s">
        <v>1050</v>
      </c>
      <c r="G908" s="3" t="s">
        <v>1051</v>
      </c>
      <c r="H908" s="3" t="s">
        <v>227</v>
      </c>
      <c r="I908" s="3">
        <v>120</v>
      </c>
      <c r="J908" s="3">
        <v>0</v>
      </c>
      <c r="K908" s="3">
        <v>120</v>
      </c>
      <c r="L908" s="3"/>
      <c r="M908" s="3"/>
      <c r="N908" s="3"/>
      <c r="O908" s="3">
        <f t="shared" si="1090"/>
        <v>43.2</v>
      </c>
      <c r="P908" s="3">
        <f t="shared" si="1091"/>
        <v>43.2</v>
      </c>
      <c r="Q908" s="3">
        <f t="shared" si="1117"/>
        <v>0</v>
      </c>
      <c r="R908" s="3">
        <f t="shared" si="1118"/>
        <v>0</v>
      </c>
      <c r="S908" s="3">
        <f t="shared" si="1092"/>
        <v>0</v>
      </c>
      <c r="T908" s="3">
        <f t="shared" si="1093"/>
        <v>0</v>
      </c>
      <c r="U908" s="3">
        <f t="shared" si="1094"/>
        <v>0</v>
      </c>
      <c r="V908" s="3">
        <f t="shared" si="1095"/>
        <v>0</v>
      </c>
      <c r="W908" s="3">
        <f t="shared" si="1096"/>
        <v>0</v>
      </c>
      <c r="X908" s="3">
        <f t="shared" si="1119"/>
        <v>0</v>
      </c>
      <c r="Y908" s="3">
        <f t="shared" si="1120"/>
        <v>0</v>
      </c>
      <c r="Z908" s="3"/>
      <c r="AA908" s="3">
        <v>54971259</v>
      </c>
      <c r="AB908" s="3">
        <f t="shared" si="1097"/>
        <v>0.36</v>
      </c>
      <c r="AC908" s="3">
        <f t="shared" si="1121"/>
        <v>0.36</v>
      </c>
      <c r="AD908" s="3">
        <f t="shared" si="1122"/>
        <v>0</v>
      </c>
      <c r="AE908" s="3">
        <f t="shared" si="1123"/>
        <v>0</v>
      </c>
      <c r="AF908" s="3">
        <f t="shared" si="1124"/>
        <v>0</v>
      </c>
      <c r="AG908" s="3">
        <f t="shared" si="1098"/>
        <v>0</v>
      </c>
      <c r="AH908" s="3">
        <f t="shared" si="1125"/>
        <v>0</v>
      </c>
      <c r="AI908" s="3">
        <f t="shared" si="1126"/>
        <v>0</v>
      </c>
      <c r="AJ908" s="3">
        <f t="shared" si="1099"/>
        <v>0</v>
      </c>
      <c r="AK908" s="3">
        <v>0.36</v>
      </c>
      <c r="AL908" s="3">
        <v>0.36</v>
      </c>
      <c r="AM908" s="3">
        <v>0</v>
      </c>
      <c r="AN908" s="3">
        <v>0</v>
      </c>
      <c r="AO908" s="3">
        <v>0</v>
      </c>
      <c r="AP908" s="3">
        <v>0</v>
      </c>
      <c r="AQ908" s="3">
        <v>0</v>
      </c>
      <c r="AR908" s="3">
        <v>0</v>
      </c>
      <c r="AS908" s="3">
        <v>0</v>
      </c>
      <c r="AT908" s="3">
        <v>0</v>
      </c>
      <c r="AU908" s="3">
        <v>0</v>
      </c>
      <c r="AV908" s="3">
        <v>1</v>
      </c>
      <c r="AW908" s="3">
        <v>1</v>
      </c>
      <c r="AX908" s="3"/>
      <c r="AY908" s="3"/>
      <c r="AZ908" s="3">
        <v>1</v>
      </c>
      <c r="BA908" s="3">
        <v>1</v>
      </c>
      <c r="BB908" s="3">
        <v>1</v>
      </c>
      <c r="BC908" s="3">
        <v>1</v>
      </c>
      <c r="BD908" s="3" t="s">
        <v>3</v>
      </c>
      <c r="BE908" s="3" t="s">
        <v>3</v>
      </c>
      <c r="BF908" s="3" t="s">
        <v>3</v>
      </c>
      <c r="BG908" s="3" t="s">
        <v>3</v>
      </c>
      <c r="BH908" s="3">
        <v>3</v>
      </c>
      <c r="BI908" s="3">
        <v>2</v>
      </c>
      <c r="BJ908" s="3" t="s">
        <v>1050</v>
      </c>
      <c r="BK908" s="3"/>
      <c r="BL908" s="3"/>
      <c r="BM908" s="3">
        <v>400005</v>
      </c>
      <c r="BN908" s="3">
        <v>0</v>
      </c>
      <c r="BO908" s="3" t="s">
        <v>3</v>
      </c>
      <c r="BP908" s="3">
        <v>0</v>
      </c>
      <c r="BQ908" s="3">
        <v>213</v>
      </c>
      <c r="BR908" s="3">
        <v>0</v>
      </c>
      <c r="BS908" s="3">
        <v>1</v>
      </c>
      <c r="BT908" s="3">
        <v>1</v>
      </c>
      <c r="BU908" s="3">
        <v>1</v>
      </c>
      <c r="BV908" s="3">
        <v>1</v>
      </c>
      <c r="BW908" s="3">
        <v>1</v>
      </c>
      <c r="BX908" s="3">
        <v>1</v>
      </c>
      <c r="BY908" s="3" t="s">
        <v>3</v>
      </c>
      <c r="BZ908" s="3">
        <v>0</v>
      </c>
      <c r="CA908" s="3">
        <v>0</v>
      </c>
      <c r="CB908" s="3" t="s">
        <v>3</v>
      </c>
      <c r="CC908" s="3"/>
      <c r="CD908" s="3"/>
      <c r="CE908" s="3">
        <v>1566</v>
      </c>
      <c r="CF908" s="3">
        <v>0</v>
      </c>
      <c r="CG908" s="3">
        <v>0</v>
      </c>
      <c r="CH908" s="3"/>
      <c r="CI908" s="3"/>
      <c r="CJ908" s="3"/>
      <c r="CK908" s="3"/>
      <c r="CL908" s="3"/>
      <c r="CM908" s="3">
        <v>0</v>
      </c>
      <c r="CN908" s="3" t="s">
        <v>3</v>
      </c>
      <c r="CO908" s="3">
        <v>0</v>
      </c>
      <c r="CP908" s="3">
        <f t="shared" si="1100"/>
        <v>43.2</v>
      </c>
      <c r="CQ908" s="3">
        <f t="shared" si="1101"/>
        <v>0.36</v>
      </c>
      <c r="CR908" s="3">
        <f t="shared" si="1127"/>
        <v>0</v>
      </c>
      <c r="CS908" s="3">
        <f t="shared" si="1128"/>
        <v>0</v>
      </c>
      <c r="CT908" s="3">
        <f t="shared" si="1102"/>
        <v>0</v>
      </c>
      <c r="CU908" s="3">
        <f t="shared" si="1103"/>
        <v>0</v>
      </c>
      <c r="CV908" s="3">
        <f t="shared" si="1104"/>
        <v>0</v>
      </c>
      <c r="CW908" s="3">
        <f t="shared" si="1105"/>
        <v>0</v>
      </c>
      <c r="CX908" s="3">
        <f t="shared" si="1106"/>
        <v>0</v>
      </c>
      <c r="CY908" s="3">
        <f t="shared" si="1129"/>
        <v>0</v>
      </c>
      <c r="CZ908" s="3">
        <f t="shared" si="1130"/>
        <v>0</v>
      </c>
      <c r="DA908" s="3"/>
      <c r="DB908" s="3"/>
      <c r="DC908" s="3" t="s">
        <v>3</v>
      </c>
      <c r="DD908" s="3" t="s">
        <v>3</v>
      </c>
      <c r="DE908" s="3" t="s">
        <v>3</v>
      </c>
      <c r="DF908" s="3" t="s">
        <v>3</v>
      </c>
      <c r="DG908" s="3" t="s">
        <v>3</v>
      </c>
      <c r="DH908" s="3" t="s">
        <v>3</v>
      </c>
      <c r="DI908" s="3" t="s">
        <v>3</v>
      </c>
      <c r="DJ908" s="3" t="s">
        <v>3</v>
      </c>
      <c r="DK908" s="3" t="s">
        <v>3</v>
      </c>
      <c r="DL908" s="3" t="s">
        <v>3</v>
      </c>
      <c r="DM908" s="3" t="s">
        <v>3</v>
      </c>
      <c r="DN908" s="3">
        <v>0</v>
      </c>
      <c r="DO908" s="3">
        <v>0</v>
      </c>
      <c r="DP908" s="3">
        <v>1</v>
      </c>
      <c r="DQ908" s="3">
        <v>1</v>
      </c>
      <c r="DR908" s="3"/>
      <c r="DS908" s="3"/>
      <c r="DT908" s="3"/>
      <c r="DU908" s="3">
        <v>1013</v>
      </c>
      <c r="DV908" s="3" t="s">
        <v>227</v>
      </c>
      <c r="DW908" s="3" t="s">
        <v>227</v>
      </c>
      <c r="DX908" s="3">
        <v>1</v>
      </c>
      <c r="DY908" s="3"/>
      <c r="DZ908" s="3" t="s">
        <v>3</v>
      </c>
      <c r="EA908" s="3" t="s">
        <v>3</v>
      </c>
      <c r="EB908" s="3" t="s">
        <v>3</v>
      </c>
      <c r="EC908" s="3" t="s">
        <v>3</v>
      </c>
      <c r="ED908" s="3"/>
      <c r="EE908" s="3">
        <v>57042888</v>
      </c>
      <c r="EF908" s="3">
        <v>213</v>
      </c>
      <c r="EG908" s="3" t="s">
        <v>456</v>
      </c>
      <c r="EH908" s="3">
        <v>0</v>
      </c>
      <c r="EI908" s="3" t="s">
        <v>3</v>
      </c>
      <c r="EJ908" s="3">
        <v>1</v>
      </c>
      <c r="EK908" s="3">
        <v>400005</v>
      </c>
      <c r="EL908" s="3" t="s">
        <v>456</v>
      </c>
      <c r="EM908" s="3" t="s">
        <v>457</v>
      </c>
      <c r="EN908" s="3"/>
      <c r="EO908" s="3" t="s">
        <v>3</v>
      </c>
      <c r="EP908" s="3"/>
      <c r="EQ908" s="3">
        <v>16</v>
      </c>
      <c r="ER908" s="3">
        <v>0</v>
      </c>
      <c r="ES908" s="3">
        <v>0.36</v>
      </c>
      <c r="ET908" s="3">
        <v>0</v>
      </c>
      <c r="EU908" s="3">
        <v>0</v>
      </c>
      <c r="EV908" s="3">
        <v>0</v>
      </c>
      <c r="EW908" s="3">
        <v>0</v>
      </c>
      <c r="EX908" s="3">
        <v>0</v>
      </c>
      <c r="EY908" s="3">
        <v>0</v>
      </c>
      <c r="EZ908" s="3"/>
      <c r="FA908" s="3"/>
      <c r="FB908" s="3"/>
      <c r="FC908" s="3"/>
      <c r="FD908" s="3"/>
      <c r="FE908" s="3"/>
      <c r="FF908" s="3"/>
      <c r="FG908" s="3"/>
      <c r="FH908" s="3"/>
      <c r="FI908" s="3"/>
      <c r="FJ908" s="3"/>
      <c r="FK908" s="3"/>
      <c r="FL908" s="3"/>
      <c r="FM908" s="3"/>
      <c r="FN908" s="3"/>
      <c r="FO908" s="3"/>
      <c r="FP908" s="3"/>
      <c r="FQ908" s="3">
        <v>0</v>
      </c>
      <c r="FR908" s="3">
        <v>0</v>
      </c>
      <c r="FS908" s="3">
        <v>0</v>
      </c>
      <c r="FT908" s="3"/>
      <c r="FU908" s="3"/>
      <c r="FV908" s="3"/>
      <c r="FW908" s="3"/>
      <c r="FX908" s="3">
        <v>0</v>
      </c>
      <c r="FY908" s="3">
        <v>0</v>
      </c>
      <c r="FZ908" s="3"/>
      <c r="GA908" s="3" t="s">
        <v>1052</v>
      </c>
      <c r="GB908" s="3"/>
      <c r="GC908" s="3"/>
      <c r="GD908" s="3">
        <v>1</v>
      </c>
      <c r="GE908" s="3"/>
      <c r="GF908" s="3">
        <v>-1531560934</v>
      </c>
      <c r="GG908" s="3">
        <v>2</v>
      </c>
      <c r="GH908" s="3">
        <v>4</v>
      </c>
      <c r="GI908" s="3">
        <v>-2</v>
      </c>
      <c r="GJ908" s="3">
        <v>0</v>
      </c>
      <c r="GK908" s="3">
        <v>0</v>
      </c>
      <c r="GL908" s="3">
        <f t="shared" si="1107"/>
        <v>0</v>
      </c>
      <c r="GM908" s="3">
        <f t="shared" si="1108"/>
        <v>43.2</v>
      </c>
      <c r="GN908" s="3">
        <f t="shared" si="1109"/>
        <v>0</v>
      </c>
      <c r="GO908" s="3">
        <f t="shared" si="1110"/>
        <v>43.2</v>
      </c>
      <c r="GP908" s="3">
        <f t="shared" si="1111"/>
        <v>0</v>
      </c>
      <c r="GQ908" s="3"/>
      <c r="GR908" s="3">
        <v>1</v>
      </c>
      <c r="GS908" s="3">
        <v>2</v>
      </c>
      <c r="GT908" s="3">
        <v>0</v>
      </c>
      <c r="GU908" s="3" t="s">
        <v>3</v>
      </c>
      <c r="GV908" s="3">
        <f t="shared" si="1112"/>
        <v>0</v>
      </c>
      <c r="GW908" s="3">
        <v>1</v>
      </c>
      <c r="GX908" s="3">
        <f t="shared" si="1113"/>
        <v>0</v>
      </c>
      <c r="GY908" s="3"/>
      <c r="GZ908" s="3"/>
      <c r="HA908" s="3">
        <v>0</v>
      </c>
      <c r="HB908" s="3">
        <v>0</v>
      </c>
      <c r="HC908" s="3">
        <f t="shared" si="1114"/>
        <v>0</v>
      </c>
      <c r="HD908" s="3"/>
      <c r="HE908" s="3" t="s">
        <v>459</v>
      </c>
      <c r="HF908" s="3" t="s">
        <v>37</v>
      </c>
      <c r="HG908" s="3"/>
      <c r="HH908" s="3"/>
      <c r="HI908" s="3"/>
      <c r="HJ908" s="3"/>
      <c r="HK908" s="3"/>
      <c r="HL908" s="3"/>
      <c r="HM908" s="3" t="s">
        <v>3</v>
      </c>
      <c r="HN908" s="3" t="s">
        <v>3</v>
      </c>
      <c r="HO908" s="3" t="s">
        <v>3</v>
      </c>
      <c r="HP908" s="3" t="s">
        <v>3</v>
      </c>
      <c r="HQ908" s="3" t="s">
        <v>3</v>
      </c>
      <c r="HR908" s="3"/>
      <c r="HS908" s="3">
        <v>0</v>
      </c>
      <c r="HT908" s="3"/>
      <c r="HU908" s="3"/>
      <c r="HV908" s="3"/>
      <c r="HW908" s="3"/>
      <c r="HX908" s="3"/>
      <c r="HY908" s="3"/>
      <c r="HZ908" s="3"/>
      <c r="IA908" s="3"/>
      <c r="IB908" s="3"/>
      <c r="IC908" s="3"/>
      <c r="ID908" s="3"/>
      <c r="IE908" s="3"/>
      <c r="IF908" s="3"/>
      <c r="IG908" s="3"/>
      <c r="IH908" s="3"/>
      <c r="II908" s="3"/>
      <c r="IJ908" s="3"/>
      <c r="IK908" s="3">
        <v>0</v>
      </c>
      <c r="IL908" s="3"/>
      <c r="IM908" s="3"/>
      <c r="IN908" s="3"/>
      <c r="IO908" s="3"/>
      <c r="IP908" s="3"/>
      <c r="IQ908" s="3"/>
      <c r="IR908" s="3"/>
      <c r="IS908" s="3"/>
      <c r="IT908" s="3"/>
      <c r="IU908" s="3"/>
    </row>
    <row r="909" spans="1:255" x14ac:dyDescent="0.25">
      <c r="A909" s="4">
        <v>17</v>
      </c>
      <c r="B909" s="4">
        <v>1</v>
      </c>
      <c r="C909" s="4"/>
      <c r="D909" s="4"/>
      <c r="E909" s="4" t="s">
        <v>1138</v>
      </c>
      <c r="F909" s="4" t="s">
        <v>1050</v>
      </c>
      <c r="G909" s="4" t="s">
        <v>1051</v>
      </c>
      <c r="H909" s="4" t="s">
        <v>227</v>
      </c>
      <c r="I909" s="4">
        <v>120</v>
      </c>
      <c r="J909" s="4">
        <v>0</v>
      </c>
      <c r="K909" s="4">
        <v>120</v>
      </c>
      <c r="L909" s="4"/>
      <c r="M909" s="4"/>
      <c r="N909" s="4"/>
      <c r="O909" s="4">
        <f t="shared" si="1090"/>
        <v>425.09</v>
      </c>
      <c r="P909" s="4">
        <f t="shared" si="1091"/>
        <v>425.09</v>
      </c>
      <c r="Q909" s="4">
        <f t="shared" si="1117"/>
        <v>0</v>
      </c>
      <c r="R909" s="4">
        <f t="shared" si="1118"/>
        <v>0</v>
      </c>
      <c r="S909" s="4">
        <f t="shared" si="1092"/>
        <v>0</v>
      </c>
      <c r="T909" s="4">
        <f t="shared" si="1093"/>
        <v>0</v>
      </c>
      <c r="U909" s="4">
        <f t="shared" si="1094"/>
        <v>0</v>
      </c>
      <c r="V909" s="4">
        <f t="shared" si="1095"/>
        <v>0</v>
      </c>
      <c r="W909" s="4">
        <f t="shared" si="1096"/>
        <v>0</v>
      </c>
      <c r="X909" s="4">
        <f t="shared" si="1119"/>
        <v>0</v>
      </c>
      <c r="Y909" s="4">
        <f t="shared" si="1120"/>
        <v>0</v>
      </c>
      <c r="Z909" s="4"/>
      <c r="AA909" s="4">
        <v>55890823</v>
      </c>
      <c r="AB909" s="4">
        <f t="shared" si="1097"/>
        <v>0.36</v>
      </c>
      <c r="AC909" s="4">
        <f t="shared" si="1121"/>
        <v>0.36</v>
      </c>
      <c r="AD909" s="4">
        <f t="shared" si="1122"/>
        <v>0</v>
      </c>
      <c r="AE909" s="4">
        <f t="shared" si="1123"/>
        <v>0</v>
      </c>
      <c r="AF909" s="4">
        <f t="shared" si="1124"/>
        <v>0</v>
      </c>
      <c r="AG909" s="4">
        <f t="shared" si="1098"/>
        <v>0</v>
      </c>
      <c r="AH909" s="4">
        <f t="shared" si="1125"/>
        <v>0</v>
      </c>
      <c r="AI909" s="4">
        <f t="shared" si="1126"/>
        <v>0</v>
      </c>
      <c r="AJ909" s="4">
        <f t="shared" si="1099"/>
        <v>0</v>
      </c>
      <c r="AK909" s="4">
        <v>0.36</v>
      </c>
      <c r="AL909" s="4">
        <v>0.36</v>
      </c>
      <c r="AM909" s="4">
        <v>0</v>
      </c>
      <c r="AN909" s="4">
        <v>0</v>
      </c>
      <c r="AO909" s="4">
        <v>0</v>
      </c>
      <c r="AP909" s="4">
        <v>0</v>
      </c>
      <c r="AQ909" s="4">
        <v>0</v>
      </c>
      <c r="AR909" s="4">
        <v>0</v>
      </c>
      <c r="AS909" s="4">
        <v>0</v>
      </c>
      <c r="AT909" s="4">
        <v>0</v>
      </c>
      <c r="AU909" s="4">
        <v>0</v>
      </c>
      <c r="AV909" s="4">
        <v>1</v>
      </c>
      <c r="AW909" s="4">
        <v>1</v>
      </c>
      <c r="AX909" s="4"/>
      <c r="AY909" s="4"/>
      <c r="AZ909" s="4">
        <v>1</v>
      </c>
      <c r="BA909" s="4">
        <v>1</v>
      </c>
      <c r="BB909" s="4">
        <v>1</v>
      </c>
      <c r="BC909" s="4">
        <v>9.84</v>
      </c>
      <c r="BD909" s="4" t="s">
        <v>3</v>
      </c>
      <c r="BE909" s="4" t="s">
        <v>3</v>
      </c>
      <c r="BF909" s="4" t="s">
        <v>3</v>
      </c>
      <c r="BG909" s="4" t="s">
        <v>3</v>
      </c>
      <c r="BH909" s="4">
        <v>3</v>
      </c>
      <c r="BI909" s="4">
        <v>2</v>
      </c>
      <c r="BJ909" s="4" t="s">
        <v>1050</v>
      </c>
      <c r="BK909" s="4"/>
      <c r="BL909" s="4"/>
      <c r="BM909" s="4">
        <v>400005</v>
      </c>
      <c r="BN909" s="4">
        <v>0</v>
      </c>
      <c r="BO909" s="4" t="s">
        <v>3</v>
      </c>
      <c r="BP909" s="4">
        <v>0</v>
      </c>
      <c r="BQ909" s="4">
        <v>213</v>
      </c>
      <c r="BR909" s="4">
        <v>0</v>
      </c>
      <c r="BS909" s="4">
        <v>1</v>
      </c>
      <c r="BT909" s="4">
        <v>1</v>
      </c>
      <c r="BU909" s="4">
        <v>1</v>
      </c>
      <c r="BV909" s="4">
        <v>1</v>
      </c>
      <c r="BW909" s="4">
        <v>1</v>
      </c>
      <c r="BX909" s="4">
        <v>1</v>
      </c>
      <c r="BY909" s="4" t="s">
        <v>3</v>
      </c>
      <c r="BZ909" s="4">
        <v>0</v>
      </c>
      <c r="CA909" s="4">
        <v>0</v>
      </c>
      <c r="CB909" s="4" t="s">
        <v>3</v>
      </c>
      <c r="CC909" s="4"/>
      <c r="CD909" s="4"/>
      <c r="CE909" s="4">
        <v>1566</v>
      </c>
      <c r="CF909" s="4">
        <v>0</v>
      </c>
      <c r="CG909" s="4">
        <v>0</v>
      </c>
      <c r="CH909" s="4"/>
      <c r="CI909" s="4"/>
      <c r="CJ909" s="4"/>
      <c r="CK909" s="4"/>
      <c r="CL909" s="4"/>
      <c r="CM909" s="4">
        <v>0</v>
      </c>
      <c r="CN909" s="4" t="s">
        <v>3</v>
      </c>
      <c r="CO909" s="4">
        <v>0</v>
      </c>
      <c r="CP909" s="4">
        <f t="shared" si="1100"/>
        <v>425.09</v>
      </c>
      <c r="CQ909" s="4">
        <f t="shared" si="1101"/>
        <v>3.54</v>
      </c>
      <c r="CR909" s="4">
        <f t="shared" si="1127"/>
        <v>0</v>
      </c>
      <c r="CS909" s="4">
        <f t="shared" si="1128"/>
        <v>0</v>
      </c>
      <c r="CT909" s="4">
        <f t="shared" si="1102"/>
        <v>0</v>
      </c>
      <c r="CU909" s="4">
        <f t="shared" si="1103"/>
        <v>0</v>
      </c>
      <c r="CV909" s="4">
        <f t="shared" si="1104"/>
        <v>0</v>
      </c>
      <c r="CW909" s="4">
        <f t="shared" si="1105"/>
        <v>0</v>
      </c>
      <c r="CX909" s="4">
        <f t="shared" si="1106"/>
        <v>0</v>
      </c>
      <c r="CY909" s="4">
        <f t="shared" si="1129"/>
        <v>0</v>
      </c>
      <c r="CZ909" s="4">
        <f t="shared" si="1130"/>
        <v>0</v>
      </c>
      <c r="DA909" s="4"/>
      <c r="DB909" s="4"/>
      <c r="DC909" s="4" t="s">
        <v>3</v>
      </c>
      <c r="DD909" s="4" t="s">
        <v>3</v>
      </c>
      <c r="DE909" s="4" t="s">
        <v>3</v>
      </c>
      <c r="DF909" s="4" t="s">
        <v>3</v>
      </c>
      <c r="DG909" s="4" t="s">
        <v>3</v>
      </c>
      <c r="DH909" s="4" t="s">
        <v>3</v>
      </c>
      <c r="DI909" s="4" t="s">
        <v>3</v>
      </c>
      <c r="DJ909" s="4" t="s">
        <v>3</v>
      </c>
      <c r="DK909" s="4" t="s">
        <v>3</v>
      </c>
      <c r="DL909" s="4" t="s">
        <v>3</v>
      </c>
      <c r="DM909" s="4" t="s">
        <v>3</v>
      </c>
      <c r="DN909" s="4">
        <v>0</v>
      </c>
      <c r="DO909" s="4">
        <v>0</v>
      </c>
      <c r="DP909" s="4">
        <v>1</v>
      </c>
      <c r="DQ909" s="4">
        <v>1</v>
      </c>
      <c r="DR909" s="4"/>
      <c r="DS909" s="4"/>
      <c r="DT909" s="4"/>
      <c r="DU909" s="4">
        <v>1013</v>
      </c>
      <c r="DV909" s="4" t="s">
        <v>227</v>
      </c>
      <c r="DW909" s="4" t="s">
        <v>227</v>
      </c>
      <c r="DX909" s="4">
        <v>1</v>
      </c>
      <c r="DY909" s="4"/>
      <c r="DZ909" s="4" t="s">
        <v>3</v>
      </c>
      <c r="EA909" s="4" t="s">
        <v>3</v>
      </c>
      <c r="EB909" s="4" t="s">
        <v>3</v>
      </c>
      <c r="EC909" s="4" t="s">
        <v>3</v>
      </c>
      <c r="ED909" s="4"/>
      <c r="EE909" s="4">
        <v>57042888</v>
      </c>
      <c r="EF909" s="4">
        <v>213</v>
      </c>
      <c r="EG909" s="4" t="s">
        <v>456</v>
      </c>
      <c r="EH909" s="4">
        <v>0</v>
      </c>
      <c r="EI909" s="4" t="s">
        <v>3</v>
      </c>
      <c r="EJ909" s="4">
        <v>1</v>
      </c>
      <c r="EK909" s="4">
        <v>400005</v>
      </c>
      <c r="EL909" s="4" t="s">
        <v>456</v>
      </c>
      <c r="EM909" s="4" t="s">
        <v>457</v>
      </c>
      <c r="EN909" s="4"/>
      <c r="EO909" s="4" t="s">
        <v>3</v>
      </c>
      <c r="EP909" s="4"/>
      <c r="EQ909" s="4">
        <v>16</v>
      </c>
      <c r="ER909" s="4">
        <v>0</v>
      </c>
      <c r="ES909" s="4">
        <v>0.36</v>
      </c>
      <c r="ET909" s="4">
        <v>0</v>
      </c>
      <c r="EU909" s="4">
        <v>0</v>
      </c>
      <c r="EV909" s="4">
        <v>0</v>
      </c>
      <c r="EW909" s="4">
        <v>0</v>
      </c>
      <c r="EX909" s="4">
        <v>0</v>
      </c>
      <c r="EY909" s="4">
        <v>0</v>
      </c>
      <c r="EZ909" s="4">
        <v>5</v>
      </c>
      <c r="FA909" s="4"/>
      <c r="FB909" s="4"/>
      <c r="FC909" s="4">
        <v>1</v>
      </c>
      <c r="FD909" s="4">
        <v>18</v>
      </c>
      <c r="FE909" s="4"/>
      <c r="FF909" s="4">
        <v>4.21</v>
      </c>
      <c r="FG909" s="4"/>
      <c r="FH909" s="4"/>
      <c r="FI909" s="4"/>
      <c r="FJ909" s="4"/>
      <c r="FK909" s="4"/>
      <c r="FL909" s="4"/>
      <c r="FM909" s="4"/>
      <c r="FN909" s="4"/>
      <c r="FO909" s="4"/>
      <c r="FP909" s="4"/>
      <c r="FQ909" s="4">
        <v>0</v>
      </c>
      <c r="FR909" s="4">
        <v>0</v>
      </c>
      <c r="FS909" s="4">
        <v>0</v>
      </c>
      <c r="FT909" s="4"/>
      <c r="FU909" s="4"/>
      <c r="FV909" s="4"/>
      <c r="FW909" s="4"/>
      <c r="FX909" s="4">
        <v>0</v>
      </c>
      <c r="FY909" s="4">
        <v>0</v>
      </c>
      <c r="FZ909" s="4"/>
      <c r="GA909" s="4" t="s">
        <v>1052</v>
      </c>
      <c r="GB909" s="4"/>
      <c r="GC909" s="4"/>
      <c r="GD909" s="4">
        <v>1</v>
      </c>
      <c r="GE909" s="4"/>
      <c r="GF909" s="4">
        <v>-1531560934</v>
      </c>
      <c r="GG909" s="4">
        <v>2</v>
      </c>
      <c r="GH909" s="4">
        <v>3</v>
      </c>
      <c r="GI909" s="4">
        <v>5</v>
      </c>
      <c r="GJ909" s="4">
        <v>0</v>
      </c>
      <c r="GK909" s="4">
        <v>0</v>
      </c>
      <c r="GL909" s="4">
        <f t="shared" si="1107"/>
        <v>0</v>
      </c>
      <c r="GM909" s="4">
        <f t="shared" si="1108"/>
        <v>425.09</v>
      </c>
      <c r="GN909" s="4">
        <f t="shared" si="1109"/>
        <v>0</v>
      </c>
      <c r="GO909" s="4">
        <f t="shared" si="1110"/>
        <v>425.09</v>
      </c>
      <c r="GP909" s="4">
        <f t="shared" si="1111"/>
        <v>0</v>
      </c>
      <c r="GQ909" s="4"/>
      <c r="GR909" s="4">
        <v>1</v>
      </c>
      <c r="GS909" s="4">
        <v>1</v>
      </c>
      <c r="GT909" s="4">
        <v>0</v>
      </c>
      <c r="GU909" s="4" t="s">
        <v>3</v>
      </c>
      <c r="GV909" s="4">
        <f t="shared" si="1112"/>
        <v>0</v>
      </c>
      <c r="GW909" s="4">
        <v>1</v>
      </c>
      <c r="GX909" s="4">
        <f t="shared" si="1113"/>
        <v>0</v>
      </c>
      <c r="GY909" s="4"/>
      <c r="GZ909" s="4"/>
      <c r="HA909" s="4">
        <v>0</v>
      </c>
      <c r="HB909" s="4">
        <v>0</v>
      </c>
      <c r="HC909" s="4">
        <f t="shared" si="1114"/>
        <v>0</v>
      </c>
      <c r="HD909" s="4"/>
      <c r="HE909" s="4" t="s">
        <v>459</v>
      </c>
      <c r="HF909" s="4" t="s">
        <v>37</v>
      </c>
      <c r="HG909" s="4"/>
      <c r="HH909" s="4"/>
      <c r="HI909" s="4"/>
      <c r="HJ909" s="4"/>
      <c r="HK909" s="4"/>
      <c r="HL909" s="4"/>
      <c r="HM909" s="4" t="s">
        <v>3</v>
      </c>
      <c r="HN909" s="4" t="s">
        <v>3</v>
      </c>
      <c r="HO909" s="4" t="s">
        <v>3</v>
      </c>
      <c r="HP909" s="4" t="s">
        <v>3</v>
      </c>
      <c r="HQ909" s="4" t="s">
        <v>3</v>
      </c>
      <c r="HR909" s="4"/>
      <c r="HS909" s="4">
        <v>0</v>
      </c>
      <c r="HT909" s="4"/>
      <c r="HU909" s="4"/>
      <c r="HV909" s="4"/>
      <c r="HW909" s="4"/>
      <c r="HX909" s="4"/>
      <c r="HY909" s="4"/>
      <c r="HZ909" s="4"/>
      <c r="IA909" s="4"/>
      <c r="IB909" s="4"/>
      <c r="IC909" s="4"/>
      <c r="ID909" s="4"/>
      <c r="IE909" s="4"/>
      <c r="IF909" s="4"/>
      <c r="IG909" s="4"/>
      <c r="IH909" s="4"/>
      <c r="II909" s="4"/>
      <c r="IJ909" s="4"/>
      <c r="IK909" s="4">
        <v>0</v>
      </c>
      <c r="IL909" s="4"/>
      <c r="IM909" s="4"/>
      <c r="IN909" s="4"/>
      <c r="IO909" s="4"/>
      <c r="IP909" s="4"/>
      <c r="IQ909" s="4"/>
      <c r="IR909" s="4"/>
      <c r="IS909" s="4"/>
      <c r="IT909" s="4"/>
      <c r="IU909" s="4"/>
    </row>
    <row r="910" spans="1:255" x14ac:dyDescent="0.25">
      <c r="A910" s="3">
        <v>17</v>
      </c>
      <c r="B910" s="3">
        <v>1</v>
      </c>
      <c r="C910" s="3"/>
      <c r="D910" s="3"/>
      <c r="E910" s="3" t="s">
        <v>1139</v>
      </c>
      <c r="F910" s="3" t="s">
        <v>1038</v>
      </c>
      <c r="G910" s="3" t="s">
        <v>1039</v>
      </c>
      <c r="H910" s="3" t="s">
        <v>40</v>
      </c>
      <c r="I910" s="3">
        <f>ROUND(60/100,9)</f>
        <v>0.6</v>
      </c>
      <c r="J910" s="3">
        <v>0</v>
      </c>
      <c r="K910" s="3">
        <f>ROUND(60/100,9)</f>
        <v>0.6</v>
      </c>
      <c r="L910" s="3"/>
      <c r="M910" s="3"/>
      <c r="N910" s="3"/>
      <c r="O910" s="3">
        <f t="shared" si="1090"/>
        <v>19.899999999999999</v>
      </c>
      <c r="P910" s="3">
        <f t="shared" si="1091"/>
        <v>19.899999999999999</v>
      </c>
      <c r="Q910" s="3">
        <f t="shared" si="1117"/>
        <v>0</v>
      </c>
      <c r="R910" s="3">
        <f t="shared" si="1118"/>
        <v>0</v>
      </c>
      <c r="S910" s="3">
        <f t="shared" si="1092"/>
        <v>0</v>
      </c>
      <c r="T910" s="3">
        <f t="shared" si="1093"/>
        <v>0</v>
      </c>
      <c r="U910" s="3">
        <f t="shared" si="1094"/>
        <v>0</v>
      </c>
      <c r="V910" s="3">
        <f t="shared" si="1095"/>
        <v>0</v>
      </c>
      <c r="W910" s="3">
        <f t="shared" si="1096"/>
        <v>0</v>
      </c>
      <c r="X910" s="3">
        <f t="shared" si="1119"/>
        <v>0</v>
      </c>
      <c r="Y910" s="3">
        <f t="shared" si="1120"/>
        <v>0</v>
      </c>
      <c r="Z910" s="3"/>
      <c r="AA910" s="3">
        <v>54971259</v>
      </c>
      <c r="AB910" s="3">
        <f t="shared" si="1097"/>
        <v>33.17</v>
      </c>
      <c r="AC910" s="3">
        <f t="shared" si="1121"/>
        <v>33.17</v>
      </c>
      <c r="AD910" s="3">
        <f t="shared" si="1122"/>
        <v>0</v>
      </c>
      <c r="AE910" s="3">
        <f t="shared" si="1123"/>
        <v>0</v>
      </c>
      <c r="AF910" s="3">
        <f t="shared" si="1124"/>
        <v>0</v>
      </c>
      <c r="AG910" s="3">
        <f t="shared" si="1098"/>
        <v>0</v>
      </c>
      <c r="AH910" s="3">
        <f t="shared" si="1125"/>
        <v>0</v>
      </c>
      <c r="AI910" s="3">
        <f t="shared" si="1126"/>
        <v>0</v>
      </c>
      <c r="AJ910" s="3">
        <f t="shared" si="1099"/>
        <v>0</v>
      </c>
      <c r="AK910" s="3">
        <v>33.17</v>
      </c>
      <c r="AL910" s="3">
        <v>33.17</v>
      </c>
      <c r="AM910" s="3">
        <v>0</v>
      </c>
      <c r="AN910" s="3">
        <v>0</v>
      </c>
      <c r="AO910" s="3">
        <v>0</v>
      </c>
      <c r="AP910" s="3">
        <v>0</v>
      </c>
      <c r="AQ910" s="3">
        <v>0</v>
      </c>
      <c r="AR910" s="3">
        <v>0</v>
      </c>
      <c r="AS910" s="3">
        <v>0</v>
      </c>
      <c r="AT910" s="3">
        <v>0</v>
      </c>
      <c r="AU910" s="3">
        <v>0</v>
      </c>
      <c r="AV910" s="3">
        <v>1</v>
      </c>
      <c r="AW910" s="3">
        <v>1</v>
      </c>
      <c r="AX910" s="3"/>
      <c r="AY910" s="3"/>
      <c r="AZ910" s="3">
        <v>1</v>
      </c>
      <c r="BA910" s="3">
        <v>1</v>
      </c>
      <c r="BB910" s="3">
        <v>1</v>
      </c>
      <c r="BC910" s="3">
        <v>1</v>
      </c>
      <c r="BD910" s="3" t="s">
        <v>3</v>
      </c>
      <c r="BE910" s="3" t="s">
        <v>3</v>
      </c>
      <c r="BF910" s="3" t="s">
        <v>3</v>
      </c>
      <c r="BG910" s="3" t="s">
        <v>3</v>
      </c>
      <c r="BH910" s="3">
        <v>3</v>
      </c>
      <c r="BI910" s="3">
        <v>2</v>
      </c>
      <c r="BJ910" s="3" t="s">
        <v>1040</v>
      </c>
      <c r="BK910" s="3"/>
      <c r="BL910" s="3"/>
      <c r="BM910" s="3">
        <v>1617</v>
      </c>
      <c r="BN910" s="3">
        <v>0</v>
      </c>
      <c r="BO910" s="3" t="s">
        <v>3</v>
      </c>
      <c r="BP910" s="3">
        <v>0</v>
      </c>
      <c r="BQ910" s="3">
        <v>200</v>
      </c>
      <c r="BR910" s="3">
        <v>0</v>
      </c>
      <c r="BS910" s="3">
        <v>1</v>
      </c>
      <c r="BT910" s="3">
        <v>1</v>
      </c>
      <c r="BU910" s="3">
        <v>1</v>
      </c>
      <c r="BV910" s="3">
        <v>1</v>
      </c>
      <c r="BW910" s="3">
        <v>1</v>
      </c>
      <c r="BX910" s="3">
        <v>1</v>
      </c>
      <c r="BY910" s="3" t="s">
        <v>3</v>
      </c>
      <c r="BZ910" s="3">
        <v>0</v>
      </c>
      <c r="CA910" s="3">
        <v>0</v>
      </c>
      <c r="CB910" s="3" t="s">
        <v>3</v>
      </c>
      <c r="CC910" s="3"/>
      <c r="CD910" s="3"/>
      <c r="CE910" s="3">
        <v>1566</v>
      </c>
      <c r="CF910" s="3">
        <v>0</v>
      </c>
      <c r="CG910" s="3">
        <v>0</v>
      </c>
      <c r="CH910" s="3"/>
      <c r="CI910" s="3"/>
      <c r="CJ910" s="3"/>
      <c r="CK910" s="3"/>
      <c r="CL910" s="3"/>
      <c r="CM910" s="3">
        <v>0</v>
      </c>
      <c r="CN910" s="3" t="s">
        <v>3</v>
      </c>
      <c r="CO910" s="3">
        <v>0</v>
      </c>
      <c r="CP910" s="3">
        <f t="shared" si="1100"/>
        <v>19.899999999999999</v>
      </c>
      <c r="CQ910" s="3">
        <f t="shared" si="1101"/>
        <v>33.17</v>
      </c>
      <c r="CR910" s="3">
        <f t="shared" si="1127"/>
        <v>0</v>
      </c>
      <c r="CS910" s="3">
        <f t="shared" si="1128"/>
        <v>0</v>
      </c>
      <c r="CT910" s="3">
        <f t="shared" si="1102"/>
        <v>0</v>
      </c>
      <c r="CU910" s="3">
        <f t="shared" si="1103"/>
        <v>0</v>
      </c>
      <c r="CV910" s="3">
        <f t="shared" si="1104"/>
        <v>0</v>
      </c>
      <c r="CW910" s="3">
        <f t="shared" si="1105"/>
        <v>0</v>
      </c>
      <c r="CX910" s="3">
        <f t="shared" si="1106"/>
        <v>0</v>
      </c>
      <c r="CY910" s="3">
        <f t="shared" si="1129"/>
        <v>0</v>
      </c>
      <c r="CZ910" s="3">
        <f t="shared" si="1130"/>
        <v>0</v>
      </c>
      <c r="DA910" s="3"/>
      <c r="DB910" s="3"/>
      <c r="DC910" s="3" t="s">
        <v>3</v>
      </c>
      <c r="DD910" s="3" t="s">
        <v>3</v>
      </c>
      <c r="DE910" s="3" t="s">
        <v>3</v>
      </c>
      <c r="DF910" s="3" t="s">
        <v>3</v>
      </c>
      <c r="DG910" s="3" t="s">
        <v>3</v>
      </c>
      <c r="DH910" s="3" t="s">
        <v>3</v>
      </c>
      <c r="DI910" s="3" t="s">
        <v>3</v>
      </c>
      <c r="DJ910" s="3" t="s">
        <v>3</v>
      </c>
      <c r="DK910" s="3" t="s">
        <v>3</v>
      </c>
      <c r="DL910" s="3" t="s">
        <v>3</v>
      </c>
      <c r="DM910" s="3" t="s">
        <v>3</v>
      </c>
      <c r="DN910" s="3">
        <v>0</v>
      </c>
      <c r="DO910" s="3">
        <v>0</v>
      </c>
      <c r="DP910" s="3">
        <v>1</v>
      </c>
      <c r="DQ910" s="3">
        <v>1</v>
      </c>
      <c r="DR910" s="3"/>
      <c r="DS910" s="3"/>
      <c r="DT910" s="3"/>
      <c r="DU910" s="3">
        <v>1010</v>
      </c>
      <c r="DV910" s="3" t="s">
        <v>40</v>
      </c>
      <c r="DW910" s="3" t="s">
        <v>40</v>
      </c>
      <c r="DX910" s="3">
        <v>100</v>
      </c>
      <c r="DY910" s="3"/>
      <c r="DZ910" s="3" t="s">
        <v>3</v>
      </c>
      <c r="EA910" s="3" t="s">
        <v>3</v>
      </c>
      <c r="EB910" s="3" t="s">
        <v>3</v>
      </c>
      <c r="EC910" s="3" t="s">
        <v>3</v>
      </c>
      <c r="ED910" s="3"/>
      <c r="EE910" s="3">
        <v>57042986</v>
      </c>
      <c r="EF910" s="3">
        <v>200</v>
      </c>
      <c r="EG910" s="3" t="s">
        <v>903</v>
      </c>
      <c r="EH910" s="3">
        <v>0</v>
      </c>
      <c r="EI910" s="3" t="s">
        <v>3</v>
      </c>
      <c r="EJ910" s="3">
        <v>1</v>
      </c>
      <c r="EK910" s="3">
        <v>1617</v>
      </c>
      <c r="EL910" s="3" t="s">
        <v>904</v>
      </c>
      <c r="EM910" s="3" t="s">
        <v>905</v>
      </c>
      <c r="EN910" s="3"/>
      <c r="EO910" s="3" t="s">
        <v>3</v>
      </c>
      <c r="EP910" s="3"/>
      <c r="EQ910" s="3">
        <v>0</v>
      </c>
      <c r="ER910" s="3">
        <v>33.17</v>
      </c>
      <c r="ES910" s="3">
        <v>33.17</v>
      </c>
      <c r="ET910" s="3">
        <v>0</v>
      </c>
      <c r="EU910" s="3">
        <v>0</v>
      </c>
      <c r="EV910" s="3">
        <v>0</v>
      </c>
      <c r="EW910" s="3">
        <v>0</v>
      </c>
      <c r="EX910" s="3">
        <v>0</v>
      </c>
      <c r="EY910" s="3">
        <v>0</v>
      </c>
      <c r="EZ910" s="3"/>
      <c r="FA910" s="3"/>
      <c r="FB910" s="3"/>
      <c r="FC910" s="3"/>
      <c r="FD910" s="3"/>
      <c r="FE910" s="3"/>
      <c r="FF910" s="3"/>
      <c r="FG910" s="3"/>
      <c r="FH910" s="3"/>
      <c r="FI910" s="3"/>
      <c r="FJ910" s="3"/>
      <c r="FK910" s="3"/>
      <c r="FL910" s="3"/>
      <c r="FM910" s="3"/>
      <c r="FN910" s="3"/>
      <c r="FO910" s="3"/>
      <c r="FP910" s="3"/>
      <c r="FQ910" s="3">
        <v>0</v>
      </c>
      <c r="FR910" s="3">
        <v>0</v>
      </c>
      <c r="FS910" s="3">
        <v>0</v>
      </c>
      <c r="FT910" s="3"/>
      <c r="FU910" s="3"/>
      <c r="FV910" s="3"/>
      <c r="FW910" s="3"/>
      <c r="FX910" s="3">
        <v>0</v>
      </c>
      <c r="FY910" s="3">
        <v>0</v>
      </c>
      <c r="FZ910" s="3"/>
      <c r="GA910" s="3" t="s">
        <v>3</v>
      </c>
      <c r="GB910" s="3"/>
      <c r="GC910" s="3"/>
      <c r="GD910" s="3">
        <v>1</v>
      </c>
      <c r="GE910" s="3"/>
      <c r="GF910" s="3">
        <v>1612197379</v>
      </c>
      <c r="GG910" s="3">
        <v>2</v>
      </c>
      <c r="GH910" s="3">
        <v>1</v>
      </c>
      <c r="GI910" s="3">
        <v>-2</v>
      </c>
      <c r="GJ910" s="3">
        <v>0</v>
      </c>
      <c r="GK910" s="3">
        <v>0</v>
      </c>
      <c r="GL910" s="3">
        <f t="shared" si="1107"/>
        <v>0</v>
      </c>
      <c r="GM910" s="3">
        <f t="shared" si="1108"/>
        <v>19.899999999999999</v>
      </c>
      <c r="GN910" s="3">
        <f t="shared" si="1109"/>
        <v>0</v>
      </c>
      <c r="GO910" s="3">
        <f t="shared" si="1110"/>
        <v>19.899999999999999</v>
      </c>
      <c r="GP910" s="3">
        <f t="shared" si="1111"/>
        <v>0</v>
      </c>
      <c r="GQ910" s="3"/>
      <c r="GR910" s="3">
        <v>0</v>
      </c>
      <c r="GS910" s="3">
        <v>3</v>
      </c>
      <c r="GT910" s="3">
        <v>0</v>
      </c>
      <c r="GU910" s="3" t="s">
        <v>3</v>
      </c>
      <c r="GV910" s="3">
        <f t="shared" si="1112"/>
        <v>0</v>
      </c>
      <c r="GW910" s="3">
        <v>1</v>
      </c>
      <c r="GX910" s="3">
        <f t="shared" si="1113"/>
        <v>0</v>
      </c>
      <c r="GY910" s="3"/>
      <c r="GZ910" s="3"/>
      <c r="HA910" s="3">
        <v>0</v>
      </c>
      <c r="HB910" s="3">
        <v>0</v>
      </c>
      <c r="HC910" s="3">
        <f t="shared" si="1114"/>
        <v>0</v>
      </c>
      <c r="HD910" s="3"/>
      <c r="HE910" s="3" t="s">
        <v>3</v>
      </c>
      <c r="HF910" s="3" t="s">
        <v>3</v>
      </c>
      <c r="HG910" s="3"/>
      <c r="HH910" s="3"/>
      <c r="HI910" s="3"/>
      <c r="HJ910" s="3"/>
      <c r="HK910" s="3"/>
      <c r="HL910" s="3"/>
      <c r="HM910" s="3" t="s">
        <v>3</v>
      </c>
      <c r="HN910" s="3" t="s">
        <v>3</v>
      </c>
      <c r="HO910" s="3" t="s">
        <v>3</v>
      </c>
      <c r="HP910" s="3" t="s">
        <v>3</v>
      </c>
      <c r="HQ910" s="3" t="s">
        <v>3</v>
      </c>
      <c r="HR910" s="3"/>
      <c r="HS910" s="3">
        <v>0</v>
      </c>
      <c r="HT910" s="3"/>
      <c r="HU910" s="3"/>
      <c r="HV910" s="3"/>
      <c r="HW910" s="3"/>
      <c r="HX910" s="3"/>
      <c r="HY910" s="3"/>
      <c r="HZ910" s="3"/>
      <c r="IA910" s="3"/>
      <c r="IB910" s="3"/>
      <c r="IC910" s="3"/>
      <c r="ID910" s="3"/>
      <c r="IE910" s="3"/>
      <c r="IF910" s="3"/>
      <c r="IG910" s="3"/>
      <c r="IH910" s="3"/>
      <c r="II910" s="3"/>
      <c r="IJ910" s="3"/>
      <c r="IK910" s="3">
        <v>0</v>
      </c>
      <c r="IL910" s="3"/>
      <c r="IM910" s="3"/>
      <c r="IN910" s="3"/>
      <c r="IO910" s="3"/>
      <c r="IP910" s="3"/>
      <c r="IQ910" s="3"/>
      <c r="IR910" s="3"/>
      <c r="IS910" s="3"/>
      <c r="IT910" s="3"/>
      <c r="IU910" s="3"/>
    </row>
    <row r="911" spans="1:255" x14ac:dyDescent="0.25">
      <c r="A911" s="4">
        <v>17</v>
      </c>
      <c r="B911" s="4">
        <v>1</v>
      </c>
      <c r="C911" s="4"/>
      <c r="D911" s="4"/>
      <c r="E911" s="4" t="s">
        <v>1139</v>
      </c>
      <c r="F911" s="4" t="s">
        <v>1038</v>
      </c>
      <c r="G911" s="4" t="s">
        <v>1039</v>
      </c>
      <c r="H911" s="4" t="s">
        <v>40</v>
      </c>
      <c r="I911" s="4">
        <f>ROUND(60/100,9)</f>
        <v>0.6</v>
      </c>
      <c r="J911" s="4">
        <v>0</v>
      </c>
      <c r="K911" s="4">
        <f>ROUND(60/100,9)</f>
        <v>0.6</v>
      </c>
      <c r="L911" s="4"/>
      <c r="M911" s="4"/>
      <c r="N911" s="4"/>
      <c r="O911" s="4">
        <f t="shared" si="1090"/>
        <v>177.11</v>
      </c>
      <c r="P911" s="4">
        <f t="shared" si="1091"/>
        <v>177.11</v>
      </c>
      <c r="Q911" s="4">
        <f t="shared" si="1117"/>
        <v>0</v>
      </c>
      <c r="R911" s="4">
        <f t="shared" si="1118"/>
        <v>0</v>
      </c>
      <c r="S911" s="4">
        <f t="shared" si="1092"/>
        <v>0</v>
      </c>
      <c r="T911" s="4">
        <f t="shared" si="1093"/>
        <v>0</v>
      </c>
      <c r="U911" s="4">
        <f t="shared" si="1094"/>
        <v>0</v>
      </c>
      <c r="V911" s="4">
        <f t="shared" si="1095"/>
        <v>0</v>
      </c>
      <c r="W911" s="4">
        <f t="shared" si="1096"/>
        <v>0</v>
      </c>
      <c r="X911" s="4">
        <f t="shared" si="1119"/>
        <v>0</v>
      </c>
      <c r="Y911" s="4">
        <f t="shared" si="1120"/>
        <v>0</v>
      </c>
      <c r="Z911" s="4"/>
      <c r="AA911" s="4">
        <v>55890823</v>
      </c>
      <c r="AB911" s="4">
        <f t="shared" si="1097"/>
        <v>33.17</v>
      </c>
      <c r="AC911" s="4">
        <f t="shared" si="1121"/>
        <v>33.17</v>
      </c>
      <c r="AD911" s="4">
        <f t="shared" si="1122"/>
        <v>0</v>
      </c>
      <c r="AE911" s="4">
        <f t="shared" si="1123"/>
        <v>0</v>
      </c>
      <c r="AF911" s="4">
        <f t="shared" si="1124"/>
        <v>0</v>
      </c>
      <c r="AG911" s="4">
        <f t="shared" si="1098"/>
        <v>0</v>
      </c>
      <c r="AH911" s="4">
        <f t="shared" si="1125"/>
        <v>0</v>
      </c>
      <c r="AI911" s="4">
        <f t="shared" si="1126"/>
        <v>0</v>
      </c>
      <c r="AJ911" s="4">
        <f t="shared" si="1099"/>
        <v>0</v>
      </c>
      <c r="AK911" s="4">
        <v>33.17</v>
      </c>
      <c r="AL911" s="4">
        <v>33.17</v>
      </c>
      <c r="AM911" s="4">
        <v>0</v>
      </c>
      <c r="AN911" s="4">
        <v>0</v>
      </c>
      <c r="AO911" s="4">
        <v>0</v>
      </c>
      <c r="AP911" s="4">
        <v>0</v>
      </c>
      <c r="AQ911" s="4">
        <v>0</v>
      </c>
      <c r="AR911" s="4">
        <v>0</v>
      </c>
      <c r="AS911" s="4">
        <v>0</v>
      </c>
      <c r="AT911" s="4">
        <v>0</v>
      </c>
      <c r="AU911" s="4">
        <v>0</v>
      </c>
      <c r="AV911" s="4">
        <v>1</v>
      </c>
      <c r="AW911" s="4">
        <v>1</v>
      </c>
      <c r="AX911" s="4"/>
      <c r="AY911" s="4"/>
      <c r="AZ911" s="4">
        <v>1</v>
      </c>
      <c r="BA911" s="4">
        <v>1</v>
      </c>
      <c r="BB911" s="4">
        <v>1</v>
      </c>
      <c r="BC911" s="4">
        <v>8.9</v>
      </c>
      <c r="BD911" s="4" t="s">
        <v>3</v>
      </c>
      <c r="BE911" s="4" t="s">
        <v>3</v>
      </c>
      <c r="BF911" s="4" t="s">
        <v>3</v>
      </c>
      <c r="BG911" s="4" t="s">
        <v>3</v>
      </c>
      <c r="BH911" s="4">
        <v>3</v>
      </c>
      <c r="BI911" s="4">
        <v>2</v>
      </c>
      <c r="BJ911" s="4" t="s">
        <v>1040</v>
      </c>
      <c r="BK911" s="4"/>
      <c r="BL911" s="4"/>
      <c r="BM911" s="4">
        <v>1617</v>
      </c>
      <c r="BN911" s="4">
        <v>0</v>
      </c>
      <c r="BO911" s="4" t="s">
        <v>1038</v>
      </c>
      <c r="BP911" s="4">
        <v>1</v>
      </c>
      <c r="BQ911" s="4">
        <v>200</v>
      </c>
      <c r="BR911" s="4">
        <v>0</v>
      </c>
      <c r="BS911" s="4">
        <v>1</v>
      </c>
      <c r="BT911" s="4">
        <v>1</v>
      </c>
      <c r="BU911" s="4">
        <v>1</v>
      </c>
      <c r="BV911" s="4">
        <v>1</v>
      </c>
      <c r="BW911" s="4">
        <v>1</v>
      </c>
      <c r="BX911" s="4">
        <v>1</v>
      </c>
      <c r="BY911" s="4" t="s">
        <v>3</v>
      </c>
      <c r="BZ911" s="4">
        <v>0</v>
      </c>
      <c r="CA911" s="4">
        <v>0</v>
      </c>
      <c r="CB911" s="4" t="s">
        <v>3</v>
      </c>
      <c r="CC911" s="4"/>
      <c r="CD911" s="4"/>
      <c r="CE911" s="4">
        <v>1566</v>
      </c>
      <c r="CF911" s="4">
        <v>0</v>
      </c>
      <c r="CG911" s="4">
        <v>0</v>
      </c>
      <c r="CH911" s="4"/>
      <c r="CI911" s="4"/>
      <c r="CJ911" s="4"/>
      <c r="CK911" s="4"/>
      <c r="CL911" s="4"/>
      <c r="CM911" s="4">
        <v>0</v>
      </c>
      <c r="CN911" s="4" t="s">
        <v>3</v>
      </c>
      <c r="CO911" s="4">
        <v>0</v>
      </c>
      <c r="CP911" s="4">
        <f t="shared" si="1100"/>
        <v>177.11</v>
      </c>
      <c r="CQ911" s="4">
        <f t="shared" si="1101"/>
        <v>295.20999999999998</v>
      </c>
      <c r="CR911" s="4">
        <f t="shared" si="1127"/>
        <v>0</v>
      </c>
      <c r="CS911" s="4">
        <f t="shared" si="1128"/>
        <v>0</v>
      </c>
      <c r="CT911" s="4">
        <f t="shared" si="1102"/>
        <v>0</v>
      </c>
      <c r="CU911" s="4">
        <f t="shared" si="1103"/>
        <v>0</v>
      </c>
      <c r="CV911" s="4">
        <f t="shared" si="1104"/>
        <v>0</v>
      </c>
      <c r="CW911" s="4">
        <f t="shared" si="1105"/>
        <v>0</v>
      </c>
      <c r="CX911" s="4">
        <f t="shared" si="1106"/>
        <v>0</v>
      </c>
      <c r="CY911" s="4">
        <f t="shared" si="1129"/>
        <v>0</v>
      </c>
      <c r="CZ911" s="4">
        <f t="shared" si="1130"/>
        <v>0</v>
      </c>
      <c r="DA911" s="4"/>
      <c r="DB911" s="4"/>
      <c r="DC911" s="4" t="s">
        <v>3</v>
      </c>
      <c r="DD911" s="4" t="s">
        <v>3</v>
      </c>
      <c r="DE911" s="4" t="s">
        <v>3</v>
      </c>
      <c r="DF911" s="4" t="s">
        <v>3</v>
      </c>
      <c r="DG911" s="4" t="s">
        <v>3</v>
      </c>
      <c r="DH911" s="4" t="s">
        <v>3</v>
      </c>
      <c r="DI911" s="4" t="s">
        <v>3</v>
      </c>
      <c r="DJ911" s="4" t="s">
        <v>3</v>
      </c>
      <c r="DK911" s="4" t="s">
        <v>3</v>
      </c>
      <c r="DL911" s="4" t="s">
        <v>3</v>
      </c>
      <c r="DM911" s="4" t="s">
        <v>3</v>
      </c>
      <c r="DN911" s="4">
        <v>0</v>
      </c>
      <c r="DO911" s="4">
        <v>0</v>
      </c>
      <c r="DP911" s="4">
        <v>1</v>
      </c>
      <c r="DQ911" s="4">
        <v>1</v>
      </c>
      <c r="DR911" s="4"/>
      <c r="DS911" s="4"/>
      <c r="DT911" s="4"/>
      <c r="DU911" s="4">
        <v>1010</v>
      </c>
      <c r="DV911" s="4" t="s">
        <v>40</v>
      </c>
      <c r="DW911" s="4" t="s">
        <v>40</v>
      </c>
      <c r="DX911" s="4">
        <v>100</v>
      </c>
      <c r="DY911" s="4"/>
      <c r="DZ911" s="4" t="s">
        <v>3</v>
      </c>
      <c r="EA911" s="4" t="s">
        <v>3</v>
      </c>
      <c r="EB911" s="4" t="s">
        <v>3</v>
      </c>
      <c r="EC911" s="4" t="s">
        <v>3</v>
      </c>
      <c r="ED911" s="4"/>
      <c r="EE911" s="4">
        <v>57042986</v>
      </c>
      <c r="EF911" s="4">
        <v>200</v>
      </c>
      <c r="EG911" s="4" t="s">
        <v>903</v>
      </c>
      <c r="EH911" s="4">
        <v>0</v>
      </c>
      <c r="EI911" s="4" t="s">
        <v>3</v>
      </c>
      <c r="EJ911" s="4">
        <v>1</v>
      </c>
      <c r="EK911" s="4">
        <v>1617</v>
      </c>
      <c r="EL911" s="4" t="s">
        <v>904</v>
      </c>
      <c r="EM911" s="4" t="s">
        <v>905</v>
      </c>
      <c r="EN911" s="4"/>
      <c r="EO911" s="4" t="s">
        <v>3</v>
      </c>
      <c r="EP911" s="4"/>
      <c r="EQ911" s="4">
        <v>0</v>
      </c>
      <c r="ER911" s="4">
        <v>33.17</v>
      </c>
      <c r="ES911" s="4">
        <v>33.17</v>
      </c>
      <c r="ET911" s="4">
        <v>0</v>
      </c>
      <c r="EU911" s="4">
        <v>0</v>
      </c>
      <c r="EV911" s="4">
        <v>0</v>
      </c>
      <c r="EW911" s="4">
        <v>0</v>
      </c>
      <c r="EX911" s="4">
        <v>0</v>
      </c>
      <c r="EY911" s="4">
        <v>0</v>
      </c>
      <c r="EZ911" s="4"/>
      <c r="FA911" s="4"/>
      <c r="FB911" s="4"/>
      <c r="FC911" s="4"/>
      <c r="FD911" s="4"/>
      <c r="FE911" s="4"/>
      <c r="FF911" s="4"/>
      <c r="FG911" s="4"/>
      <c r="FH911" s="4"/>
      <c r="FI911" s="4"/>
      <c r="FJ911" s="4"/>
      <c r="FK911" s="4"/>
      <c r="FL911" s="4"/>
      <c r="FM911" s="4"/>
      <c r="FN911" s="4"/>
      <c r="FO911" s="4"/>
      <c r="FP911" s="4"/>
      <c r="FQ911" s="4">
        <v>0</v>
      </c>
      <c r="FR911" s="4">
        <v>0</v>
      </c>
      <c r="FS911" s="4">
        <v>0</v>
      </c>
      <c r="FT911" s="4"/>
      <c r="FU911" s="4"/>
      <c r="FV911" s="4"/>
      <c r="FW911" s="4"/>
      <c r="FX911" s="4">
        <v>0</v>
      </c>
      <c r="FY911" s="4">
        <v>0</v>
      </c>
      <c r="FZ911" s="4"/>
      <c r="GA911" s="4" t="s">
        <v>3</v>
      </c>
      <c r="GB911" s="4"/>
      <c r="GC911" s="4"/>
      <c r="GD911" s="4">
        <v>1</v>
      </c>
      <c r="GE911" s="4"/>
      <c r="GF911" s="4">
        <v>1612197379</v>
      </c>
      <c r="GG911" s="4">
        <v>2</v>
      </c>
      <c r="GH911" s="4">
        <v>1</v>
      </c>
      <c r="GI911" s="4">
        <v>2</v>
      </c>
      <c r="GJ911" s="4">
        <v>0</v>
      </c>
      <c r="GK911" s="4">
        <v>0</v>
      </c>
      <c r="GL911" s="4">
        <f t="shared" si="1107"/>
        <v>0</v>
      </c>
      <c r="GM911" s="4">
        <f t="shared" si="1108"/>
        <v>177.11</v>
      </c>
      <c r="GN911" s="4">
        <f t="shared" si="1109"/>
        <v>0</v>
      </c>
      <c r="GO911" s="4">
        <f t="shared" si="1110"/>
        <v>177.11</v>
      </c>
      <c r="GP911" s="4">
        <f t="shared" si="1111"/>
        <v>0</v>
      </c>
      <c r="GQ911" s="4"/>
      <c r="GR911" s="4">
        <v>0</v>
      </c>
      <c r="GS911" s="4">
        <v>0</v>
      </c>
      <c r="GT911" s="4">
        <v>0</v>
      </c>
      <c r="GU911" s="4" t="s">
        <v>3</v>
      </c>
      <c r="GV911" s="4">
        <f t="shared" si="1112"/>
        <v>0</v>
      </c>
      <c r="GW911" s="4">
        <v>1</v>
      </c>
      <c r="GX911" s="4">
        <f t="shared" si="1113"/>
        <v>0</v>
      </c>
      <c r="GY911" s="4"/>
      <c r="GZ911" s="4"/>
      <c r="HA911" s="4">
        <v>0</v>
      </c>
      <c r="HB911" s="4">
        <v>0</v>
      </c>
      <c r="HC911" s="4">
        <f t="shared" si="1114"/>
        <v>0</v>
      </c>
      <c r="HD911" s="4"/>
      <c r="HE911" s="4" t="s">
        <v>3</v>
      </c>
      <c r="HF911" s="4" t="s">
        <v>3</v>
      </c>
      <c r="HG911" s="4"/>
      <c r="HH911" s="4"/>
      <c r="HI911" s="4"/>
      <c r="HJ911" s="4"/>
      <c r="HK911" s="4"/>
      <c r="HL911" s="4"/>
      <c r="HM911" s="4" t="s">
        <v>3</v>
      </c>
      <c r="HN911" s="4" t="s">
        <v>3</v>
      </c>
      <c r="HO911" s="4" t="s">
        <v>3</v>
      </c>
      <c r="HP911" s="4" t="s">
        <v>3</v>
      </c>
      <c r="HQ911" s="4" t="s">
        <v>3</v>
      </c>
      <c r="HR911" s="4"/>
      <c r="HS911" s="4">
        <v>0</v>
      </c>
      <c r="HT911" s="4"/>
      <c r="HU911" s="4"/>
      <c r="HV911" s="4"/>
      <c r="HW911" s="4"/>
      <c r="HX911" s="4"/>
      <c r="HY911" s="4"/>
      <c r="HZ911" s="4"/>
      <c r="IA911" s="4"/>
      <c r="IB911" s="4"/>
      <c r="IC911" s="4"/>
      <c r="ID911" s="4"/>
      <c r="IE911" s="4"/>
      <c r="IF911" s="4"/>
      <c r="IG911" s="4"/>
      <c r="IH911" s="4"/>
      <c r="II911" s="4"/>
      <c r="IJ911" s="4"/>
      <c r="IK911" s="4">
        <v>0</v>
      </c>
      <c r="IL911" s="4"/>
      <c r="IM911" s="4"/>
      <c r="IN911" s="4"/>
      <c r="IO911" s="4"/>
      <c r="IP911" s="4"/>
      <c r="IQ911" s="4"/>
      <c r="IR911" s="4"/>
      <c r="IS911" s="4"/>
      <c r="IT911" s="4"/>
      <c r="IU911" s="4"/>
    </row>
    <row r="912" spans="1:255" x14ac:dyDescent="0.25">
      <c r="A912" s="3">
        <v>17</v>
      </c>
      <c r="B912" s="3">
        <v>1</v>
      </c>
      <c r="C912" s="3"/>
      <c r="D912" s="3"/>
      <c r="E912" s="3" t="s">
        <v>1140</v>
      </c>
      <c r="F912" s="3" t="s">
        <v>1055</v>
      </c>
      <c r="G912" s="3" t="s">
        <v>1056</v>
      </c>
      <c r="H912" s="3" t="s">
        <v>40</v>
      </c>
      <c r="I912" s="3">
        <f>ROUND(120/100,9)</f>
        <v>1.2</v>
      </c>
      <c r="J912" s="3">
        <v>0</v>
      </c>
      <c r="K912" s="3">
        <f>ROUND(120/100,9)</f>
        <v>1.2</v>
      </c>
      <c r="L912" s="3"/>
      <c r="M912" s="3"/>
      <c r="N912" s="3"/>
      <c r="O912" s="3">
        <f t="shared" si="1090"/>
        <v>61.28</v>
      </c>
      <c r="P912" s="3">
        <f t="shared" si="1091"/>
        <v>61.28</v>
      </c>
      <c r="Q912" s="3">
        <f t="shared" si="1117"/>
        <v>0</v>
      </c>
      <c r="R912" s="3">
        <f t="shared" si="1118"/>
        <v>0</v>
      </c>
      <c r="S912" s="3">
        <f t="shared" si="1092"/>
        <v>0</v>
      </c>
      <c r="T912" s="3">
        <f t="shared" si="1093"/>
        <v>0</v>
      </c>
      <c r="U912" s="3">
        <f t="shared" si="1094"/>
        <v>0</v>
      </c>
      <c r="V912" s="3">
        <f t="shared" si="1095"/>
        <v>0</v>
      </c>
      <c r="W912" s="3">
        <f t="shared" si="1096"/>
        <v>0</v>
      </c>
      <c r="X912" s="3">
        <f t="shared" si="1119"/>
        <v>0</v>
      </c>
      <c r="Y912" s="3">
        <f t="shared" si="1120"/>
        <v>0</v>
      </c>
      <c r="Z912" s="3"/>
      <c r="AA912" s="3">
        <v>54971259</v>
      </c>
      <c r="AB912" s="3">
        <f t="shared" si="1097"/>
        <v>51.07</v>
      </c>
      <c r="AC912" s="3">
        <f t="shared" si="1121"/>
        <v>51.07</v>
      </c>
      <c r="AD912" s="3">
        <f t="shared" si="1122"/>
        <v>0</v>
      </c>
      <c r="AE912" s="3">
        <f t="shared" si="1123"/>
        <v>0</v>
      </c>
      <c r="AF912" s="3">
        <f t="shared" si="1124"/>
        <v>0</v>
      </c>
      <c r="AG912" s="3">
        <f t="shared" si="1098"/>
        <v>0</v>
      </c>
      <c r="AH912" s="3">
        <f t="shared" si="1125"/>
        <v>0</v>
      </c>
      <c r="AI912" s="3">
        <f t="shared" si="1126"/>
        <v>0</v>
      </c>
      <c r="AJ912" s="3">
        <f t="shared" si="1099"/>
        <v>0</v>
      </c>
      <c r="AK912" s="3">
        <v>51.07</v>
      </c>
      <c r="AL912" s="3">
        <v>51.07</v>
      </c>
      <c r="AM912" s="3">
        <v>0</v>
      </c>
      <c r="AN912" s="3">
        <v>0</v>
      </c>
      <c r="AO912" s="3">
        <v>0</v>
      </c>
      <c r="AP912" s="3">
        <v>0</v>
      </c>
      <c r="AQ912" s="3">
        <v>0</v>
      </c>
      <c r="AR912" s="3">
        <v>0</v>
      </c>
      <c r="AS912" s="3">
        <v>0</v>
      </c>
      <c r="AT912" s="3">
        <v>0</v>
      </c>
      <c r="AU912" s="3">
        <v>0</v>
      </c>
      <c r="AV912" s="3">
        <v>1</v>
      </c>
      <c r="AW912" s="3">
        <v>1</v>
      </c>
      <c r="AX912" s="3"/>
      <c r="AY912" s="3"/>
      <c r="AZ912" s="3">
        <v>1</v>
      </c>
      <c r="BA912" s="3">
        <v>1</v>
      </c>
      <c r="BB912" s="3">
        <v>1</v>
      </c>
      <c r="BC912" s="3">
        <v>1</v>
      </c>
      <c r="BD912" s="3" t="s">
        <v>3</v>
      </c>
      <c r="BE912" s="3" t="s">
        <v>3</v>
      </c>
      <c r="BF912" s="3" t="s">
        <v>3</v>
      </c>
      <c r="BG912" s="3" t="s">
        <v>3</v>
      </c>
      <c r="BH912" s="3">
        <v>3</v>
      </c>
      <c r="BI912" s="3">
        <v>2</v>
      </c>
      <c r="BJ912" s="3" t="s">
        <v>1057</v>
      </c>
      <c r="BK912" s="3"/>
      <c r="BL912" s="3"/>
      <c r="BM912" s="3">
        <v>1617</v>
      </c>
      <c r="BN912" s="3">
        <v>0</v>
      </c>
      <c r="BO912" s="3" t="s">
        <v>3</v>
      </c>
      <c r="BP912" s="3">
        <v>0</v>
      </c>
      <c r="BQ912" s="3">
        <v>200</v>
      </c>
      <c r="BR912" s="3">
        <v>0</v>
      </c>
      <c r="BS912" s="3">
        <v>1</v>
      </c>
      <c r="BT912" s="3">
        <v>1</v>
      </c>
      <c r="BU912" s="3">
        <v>1</v>
      </c>
      <c r="BV912" s="3">
        <v>1</v>
      </c>
      <c r="BW912" s="3">
        <v>1</v>
      </c>
      <c r="BX912" s="3">
        <v>1</v>
      </c>
      <c r="BY912" s="3" t="s">
        <v>3</v>
      </c>
      <c r="BZ912" s="3">
        <v>0</v>
      </c>
      <c r="CA912" s="3">
        <v>0</v>
      </c>
      <c r="CB912" s="3" t="s">
        <v>3</v>
      </c>
      <c r="CC912" s="3"/>
      <c r="CD912" s="3"/>
      <c r="CE912" s="3">
        <v>1566</v>
      </c>
      <c r="CF912" s="3">
        <v>0</v>
      </c>
      <c r="CG912" s="3">
        <v>0</v>
      </c>
      <c r="CH912" s="3"/>
      <c r="CI912" s="3"/>
      <c r="CJ912" s="3"/>
      <c r="CK912" s="3"/>
      <c r="CL912" s="3"/>
      <c r="CM912" s="3">
        <v>0</v>
      </c>
      <c r="CN912" s="3" t="s">
        <v>3</v>
      </c>
      <c r="CO912" s="3">
        <v>0</v>
      </c>
      <c r="CP912" s="3">
        <f t="shared" si="1100"/>
        <v>61.28</v>
      </c>
      <c r="CQ912" s="3">
        <f t="shared" si="1101"/>
        <v>51.07</v>
      </c>
      <c r="CR912" s="3">
        <f t="shared" si="1127"/>
        <v>0</v>
      </c>
      <c r="CS912" s="3">
        <f t="shared" si="1128"/>
        <v>0</v>
      </c>
      <c r="CT912" s="3">
        <f t="shared" si="1102"/>
        <v>0</v>
      </c>
      <c r="CU912" s="3">
        <f t="shared" si="1103"/>
        <v>0</v>
      </c>
      <c r="CV912" s="3">
        <f t="shared" si="1104"/>
        <v>0</v>
      </c>
      <c r="CW912" s="3">
        <f t="shared" si="1105"/>
        <v>0</v>
      </c>
      <c r="CX912" s="3">
        <f t="shared" si="1106"/>
        <v>0</v>
      </c>
      <c r="CY912" s="3">
        <f t="shared" si="1129"/>
        <v>0</v>
      </c>
      <c r="CZ912" s="3">
        <f t="shared" si="1130"/>
        <v>0</v>
      </c>
      <c r="DA912" s="3"/>
      <c r="DB912" s="3"/>
      <c r="DC912" s="3" t="s">
        <v>3</v>
      </c>
      <c r="DD912" s="3" t="s">
        <v>3</v>
      </c>
      <c r="DE912" s="3" t="s">
        <v>3</v>
      </c>
      <c r="DF912" s="3" t="s">
        <v>3</v>
      </c>
      <c r="DG912" s="3" t="s">
        <v>3</v>
      </c>
      <c r="DH912" s="3" t="s">
        <v>3</v>
      </c>
      <c r="DI912" s="3" t="s">
        <v>3</v>
      </c>
      <c r="DJ912" s="3" t="s">
        <v>3</v>
      </c>
      <c r="DK912" s="3" t="s">
        <v>3</v>
      </c>
      <c r="DL912" s="3" t="s">
        <v>3</v>
      </c>
      <c r="DM912" s="3" t="s">
        <v>3</v>
      </c>
      <c r="DN912" s="3">
        <v>0</v>
      </c>
      <c r="DO912" s="3">
        <v>0</v>
      </c>
      <c r="DP912" s="3">
        <v>1</v>
      </c>
      <c r="DQ912" s="3">
        <v>1</v>
      </c>
      <c r="DR912" s="3"/>
      <c r="DS912" s="3"/>
      <c r="DT912" s="3"/>
      <c r="DU912" s="3">
        <v>1010</v>
      </c>
      <c r="DV912" s="3" t="s">
        <v>40</v>
      </c>
      <c r="DW912" s="3" t="s">
        <v>40</v>
      </c>
      <c r="DX912" s="3">
        <v>100</v>
      </c>
      <c r="DY912" s="3"/>
      <c r="DZ912" s="3" t="s">
        <v>3</v>
      </c>
      <c r="EA912" s="3" t="s">
        <v>3</v>
      </c>
      <c r="EB912" s="3" t="s">
        <v>3</v>
      </c>
      <c r="EC912" s="3" t="s">
        <v>3</v>
      </c>
      <c r="ED912" s="3"/>
      <c r="EE912" s="3">
        <v>57042986</v>
      </c>
      <c r="EF912" s="3">
        <v>200</v>
      </c>
      <c r="EG912" s="3" t="s">
        <v>903</v>
      </c>
      <c r="EH912" s="3">
        <v>0</v>
      </c>
      <c r="EI912" s="3" t="s">
        <v>3</v>
      </c>
      <c r="EJ912" s="3">
        <v>1</v>
      </c>
      <c r="EK912" s="3">
        <v>1617</v>
      </c>
      <c r="EL912" s="3" t="s">
        <v>904</v>
      </c>
      <c r="EM912" s="3" t="s">
        <v>905</v>
      </c>
      <c r="EN912" s="3"/>
      <c r="EO912" s="3" t="s">
        <v>3</v>
      </c>
      <c r="EP912" s="3"/>
      <c r="EQ912" s="3">
        <v>0</v>
      </c>
      <c r="ER912" s="3">
        <v>51.07</v>
      </c>
      <c r="ES912" s="3">
        <v>51.07</v>
      </c>
      <c r="ET912" s="3">
        <v>0</v>
      </c>
      <c r="EU912" s="3">
        <v>0</v>
      </c>
      <c r="EV912" s="3">
        <v>0</v>
      </c>
      <c r="EW912" s="3">
        <v>0</v>
      </c>
      <c r="EX912" s="3">
        <v>0</v>
      </c>
      <c r="EY912" s="3">
        <v>0</v>
      </c>
      <c r="EZ912" s="3"/>
      <c r="FA912" s="3"/>
      <c r="FB912" s="3"/>
      <c r="FC912" s="3"/>
      <c r="FD912" s="3"/>
      <c r="FE912" s="3"/>
      <c r="FF912" s="3"/>
      <c r="FG912" s="3"/>
      <c r="FH912" s="3"/>
      <c r="FI912" s="3"/>
      <c r="FJ912" s="3"/>
      <c r="FK912" s="3"/>
      <c r="FL912" s="3"/>
      <c r="FM912" s="3"/>
      <c r="FN912" s="3"/>
      <c r="FO912" s="3"/>
      <c r="FP912" s="3"/>
      <c r="FQ912" s="3">
        <v>0</v>
      </c>
      <c r="FR912" s="3">
        <v>0</v>
      </c>
      <c r="FS912" s="3">
        <v>0</v>
      </c>
      <c r="FT912" s="3"/>
      <c r="FU912" s="3"/>
      <c r="FV912" s="3"/>
      <c r="FW912" s="3"/>
      <c r="FX912" s="3">
        <v>0</v>
      </c>
      <c r="FY912" s="3">
        <v>0</v>
      </c>
      <c r="FZ912" s="3"/>
      <c r="GA912" s="3" t="s">
        <v>3</v>
      </c>
      <c r="GB912" s="3"/>
      <c r="GC912" s="3"/>
      <c r="GD912" s="3">
        <v>1</v>
      </c>
      <c r="GE912" s="3"/>
      <c r="GF912" s="3">
        <v>1098091757</v>
      </c>
      <c r="GG912" s="3">
        <v>2</v>
      </c>
      <c r="GH912" s="3">
        <v>1</v>
      </c>
      <c r="GI912" s="3">
        <v>-2</v>
      </c>
      <c r="GJ912" s="3">
        <v>0</v>
      </c>
      <c r="GK912" s="3">
        <v>0</v>
      </c>
      <c r="GL912" s="3">
        <f t="shared" si="1107"/>
        <v>0</v>
      </c>
      <c r="GM912" s="3">
        <f t="shared" si="1108"/>
        <v>61.28</v>
      </c>
      <c r="GN912" s="3">
        <f t="shared" si="1109"/>
        <v>0</v>
      </c>
      <c r="GO912" s="3">
        <f t="shared" si="1110"/>
        <v>61.28</v>
      </c>
      <c r="GP912" s="3">
        <f t="shared" si="1111"/>
        <v>0</v>
      </c>
      <c r="GQ912" s="3"/>
      <c r="GR912" s="3">
        <v>0</v>
      </c>
      <c r="GS912" s="3">
        <v>3</v>
      </c>
      <c r="GT912" s="3">
        <v>0</v>
      </c>
      <c r="GU912" s="3" t="s">
        <v>3</v>
      </c>
      <c r="GV912" s="3">
        <f t="shared" si="1112"/>
        <v>0</v>
      </c>
      <c r="GW912" s="3">
        <v>1</v>
      </c>
      <c r="GX912" s="3">
        <f t="shared" si="1113"/>
        <v>0</v>
      </c>
      <c r="GY912" s="3"/>
      <c r="GZ912" s="3"/>
      <c r="HA912" s="3">
        <v>0</v>
      </c>
      <c r="HB912" s="3">
        <v>0</v>
      </c>
      <c r="HC912" s="3">
        <f t="shared" si="1114"/>
        <v>0</v>
      </c>
      <c r="HD912" s="3"/>
      <c r="HE912" s="3" t="s">
        <v>3</v>
      </c>
      <c r="HF912" s="3" t="s">
        <v>3</v>
      </c>
      <c r="HG912" s="3"/>
      <c r="HH912" s="3"/>
      <c r="HI912" s="3"/>
      <c r="HJ912" s="3"/>
      <c r="HK912" s="3"/>
      <c r="HL912" s="3"/>
      <c r="HM912" s="3" t="s">
        <v>3</v>
      </c>
      <c r="HN912" s="3" t="s">
        <v>3</v>
      </c>
      <c r="HO912" s="3" t="s">
        <v>3</v>
      </c>
      <c r="HP912" s="3" t="s">
        <v>3</v>
      </c>
      <c r="HQ912" s="3" t="s">
        <v>3</v>
      </c>
      <c r="HR912" s="3"/>
      <c r="HS912" s="3">
        <v>0</v>
      </c>
      <c r="HT912" s="3"/>
      <c r="HU912" s="3"/>
      <c r="HV912" s="3"/>
      <c r="HW912" s="3"/>
      <c r="HX912" s="3"/>
      <c r="HY912" s="3"/>
      <c r="HZ912" s="3"/>
      <c r="IA912" s="3"/>
      <c r="IB912" s="3"/>
      <c r="IC912" s="3"/>
      <c r="ID912" s="3"/>
      <c r="IE912" s="3"/>
      <c r="IF912" s="3"/>
      <c r="IG912" s="3"/>
      <c r="IH912" s="3"/>
      <c r="II912" s="3"/>
      <c r="IJ912" s="3"/>
      <c r="IK912" s="3">
        <v>0</v>
      </c>
      <c r="IL912" s="3"/>
      <c r="IM912" s="3"/>
      <c r="IN912" s="3"/>
      <c r="IO912" s="3"/>
      <c r="IP912" s="3"/>
      <c r="IQ912" s="3"/>
      <c r="IR912" s="3"/>
      <c r="IS912" s="3"/>
      <c r="IT912" s="3"/>
      <c r="IU912" s="3"/>
    </row>
    <row r="913" spans="1:255" x14ac:dyDescent="0.25">
      <c r="A913" s="4">
        <v>17</v>
      </c>
      <c r="B913" s="4">
        <v>1</v>
      </c>
      <c r="C913" s="4"/>
      <c r="D913" s="4"/>
      <c r="E913" s="4" t="s">
        <v>1140</v>
      </c>
      <c r="F913" s="4" t="s">
        <v>1055</v>
      </c>
      <c r="G913" s="4" t="s">
        <v>1056</v>
      </c>
      <c r="H913" s="4" t="s">
        <v>40</v>
      </c>
      <c r="I913" s="4">
        <f>ROUND(120/100,9)</f>
        <v>1.2</v>
      </c>
      <c r="J913" s="4">
        <v>0</v>
      </c>
      <c r="K913" s="4">
        <f>ROUND(120/100,9)</f>
        <v>1.2</v>
      </c>
      <c r="L913" s="4"/>
      <c r="M913" s="4"/>
      <c r="N913" s="4"/>
      <c r="O913" s="4">
        <f t="shared" si="1090"/>
        <v>605.45000000000005</v>
      </c>
      <c r="P913" s="4">
        <f t="shared" si="1091"/>
        <v>605.45000000000005</v>
      </c>
      <c r="Q913" s="4">
        <f t="shared" si="1117"/>
        <v>0</v>
      </c>
      <c r="R913" s="4">
        <f t="shared" si="1118"/>
        <v>0</v>
      </c>
      <c r="S913" s="4">
        <f t="shared" si="1092"/>
        <v>0</v>
      </c>
      <c r="T913" s="4">
        <f t="shared" si="1093"/>
        <v>0</v>
      </c>
      <c r="U913" s="4">
        <f t="shared" si="1094"/>
        <v>0</v>
      </c>
      <c r="V913" s="4">
        <f t="shared" si="1095"/>
        <v>0</v>
      </c>
      <c r="W913" s="4">
        <f t="shared" si="1096"/>
        <v>0</v>
      </c>
      <c r="X913" s="4">
        <f t="shared" si="1119"/>
        <v>0</v>
      </c>
      <c r="Y913" s="4">
        <f t="shared" si="1120"/>
        <v>0</v>
      </c>
      <c r="Z913" s="4"/>
      <c r="AA913" s="4">
        <v>55890823</v>
      </c>
      <c r="AB913" s="4">
        <f t="shared" si="1097"/>
        <v>51.07</v>
      </c>
      <c r="AC913" s="4">
        <f t="shared" si="1121"/>
        <v>51.07</v>
      </c>
      <c r="AD913" s="4">
        <f t="shared" si="1122"/>
        <v>0</v>
      </c>
      <c r="AE913" s="4">
        <f t="shared" si="1123"/>
        <v>0</v>
      </c>
      <c r="AF913" s="4">
        <f t="shared" si="1124"/>
        <v>0</v>
      </c>
      <c r="AG913" s="4">
        <f t="shared" si="1098"/>
        <v>0</v>
      </c>
      <c r="AH913" s="4">
        <f t="shared" si="1125"/>
        <v>0</v>
      </c>
      <c r="AI913" s="4">
        <f t="shared" si="1126"/>
        <v>0</v>
      </c>
      <c r="AJ913" s="4">
        <f t="shared" si="1099"/>
        <v>0</v>
      </c>
      <c r="AK913" s="4">
        <v>51.07</v>
      </c>
      <c r="AL913" s="4">
        <v>51.07</v>
      </c>
      <c r="AM913" s="4">
        <v>0</v>
      </c>
      <c r="AN913" s="4">
        <v>0</v>
      </c>
      <c r="AO913" s="4">
        <v>0</v>
      </c>
      <c r="AP913" s="4">
        <v>0</v>
      </c>
      <c r="AQ913" s="4">
        <v>0</v>
      </c>
      <c r="AR913" s="4">
        <v>0</v>
      </c>
      <c r="AS913" s="4">
        <v>0</v>
      </c>
      <c r="AT913" s="4">
        <v>0</v>
      </c>
      <c r="AU913" s="4">
        <v>0</v>
      </c>
      <c r="AV913" s="4">
        <v>1</v>
      </c>
      <c r="AW913" s="4">
        <v>1</v>
      </c>
      <c r="AX913" s="4"/>
      <c r="AY913" s="4"/>
      <c r="AZ913" s="4">
        <v>1</v>
      </c>
      <c r="BA913" s="4">
        <v>1</v>
      </c>
      <c r="BB913" s="4">
        <v>1</v>
      </c>
      <c r="BC913" s="4">
        <v>9.8800000000000008</v>
      </c>
      <c r="BD913" s="4" t="s">
        <v>3</v>
      </c>
      <c r="BE913" s="4" t="s">
        <v>3</v>
      </c>
      <c r="BF913" s="4" t="s">
        <v>3</v>
      </c>
      <c r="BG913" s="4" t="s">
        <v>3</v>
      </c>
      <c r="BH913" s="4">
        <v>3</v>
      </c>
      <c r="BI913" s="4">
        <v>2</v>
      </c>
      <c r="BJ913" s="4" t="s">
        <v>1057</v>
      </c>
      <c r="BK913" s="4"/>
      <c r="BL913" s="4"/>
      <c r="BM913" s="4">
        <v>1617</v>
      </c>
      <c r="BN913" s="4">
        <v>0</v>
      </c>
      <c r="BO913" s="4" t="s">
        <v>1055</v>
      </c>
      <c r="BP913" s="4">
        <v>1</v>
      </c>
      <c r="BQ913" s="4">
        <v>200</v>
      </c>
      <c r="BR913" s="4">
        <v>0</v>
      </c>
      <c r="BS913" s="4">
        <v>1</v>
      </c>
      <c r="BT913" s="4">
        <v>1</v>
      </c>
      <c r="BU913" s="4">
        <v>1</v>
      </c>
      <c r="BV913" s="4">
        <v>1</v>
      </c>
      <c r="BW913" s="4">
        <v>1</v>
      </c>
      <c r="BX913" s="4">
        <v>1</v>
      </c>
      <c r="BY913" s="4" t="s">
        <v>3</v>
      </c>
      <c r="BZ913" s="4">
        <v>0</v>
      </c>
      <c r="CA913" s="4">
        <v>0</v>
      </c>
      <c r="CB913" s="4" t="s">
        <v>3</v>
      </c>
      <c r="CC913" s="4"/>
      <c r="CD913" s="4"/>
      <c r="CE913" s="4">
        <v>1566</v>
      </c>
      <c r="CF913" s="4">
        <v>0</v>
      </c>
      <c r="CG913" s="4">
        <v>0</v>
      </c>
      <c r="CH913" s="4"/>
      <c r="CI913" s="4"/>
      <c r="CJ913" s="4"/>
      <c r="CK913" s="4"/>
      <c r="CL913" s="4"/>
      <c r="CM913" s="4">
        <v>0</v>
      </c>
      <c r="CN913" s="4" t="s">
        <v>3</v>
      </c>
      <c r="CO913" s="4">
        <v>0</v>
      </c>
      <c r="CP913" s="4">
        <f t="shared" si="1100"/>
        <v>605.45000000000005</v>
      </c>
      <c r="CQ913" s="4">
        <f t="shared" si="1101"/>
        <v>504.57</v>
      </c>
      <c r="CR913" s="4">
        <f t="shared" si="1127"/>
        <v>0</v>
      </c>
      <c r="CS913" s="4">
        <f t="shared" si="1128"/>
        <v>0</v>
      </c>
      <c r="CT913" s="4">
        <f t="shared" si="1102"/>
        <v>0</v>
      </c>
      <c r="CU913" s="4">
        <f t="shared" si="1103"/>
        <v>0</v>
      </c>
      <c r="CV913" s="4">
        <f t="shared" si="1104"/>
        <v>0</v>
      </c>
      <c r="CW913" s="4">
        <f t="shared" si="1105"/>
        <v>0</v>
      </c>
      <c r="CX913" s="4">
        <f t="shared" si="1106"/>
        <v>0</v>
      </c>
      <c r="CY913" s="4">
        <f t="shared" si="1129"/>
        <v>0</v>
      </c>
      <c r="CZ913" s="4">
        <f t="shared" si="1130"/>
        <v>0</v>
      </c>
      <c r="DA913" s="4"/>
      <c r="DB913" s="4"/>
      <c r="DC913" s="4" t="s">
        <v>3</v>
      </c>
      <c r="DD913" s="4" t="s">
        <v>3</v>
      </c>
      <c r="DE913" s="4" t="s">
        <v>3</v>
      </c>
      <c r="DF913" s="4" t="s">
        <v>3</v>
      </c>
      <c r="DG913" s="4" t="s">
        <v>3</v>
      </c>
      <c r="DH913" s="4" t="s">
        <v>3</v>
      </c>
      <c r="DI913" s="4" t="s">
        <v>3</v>
      </c>
      <c r="DJ913" s="4" t="s">
        <v>3</v>
      </c>
      <c r="DK913" s="4" t="s">
        <v>3</v>
      </c>
      <c r="DL913" s="4" t="s">
        <v>3</v>
      </c>
      <c r="DM913" s="4" t="s">
        <v>3</v>
      </c>
      <c r="DN913" s="4">
        <v>0</v>
      </c>
      <c r="DO913" s="4">
        <v>0</v>
      </c>
      <c r="DP913" s="4">
        <v>1</v>
      </c>
      <c r="DQ913" s="4">
        <v>1</v>
      </c>
      <c r="DR913" s="4"/>
      <c r="DS913" s="4"/>
      <c r="DT913" s="4"/>
      <c r="DU913" s="4">
        <v>1010</v>
      </c>
      <c r="DV913" s="4" t="s">
        <v>40</v>
      </c>
      <c r="DW913" s="4" t="s">
        <v>40</v>
      </c>
      <c r="DX913" s="4">
        <v>100</v>
      </c>
      <c r="DY913" s="4"/>
      <c r="DZ913" s="4" t="s">
        <v>3</v>
      </c>
      <c r="EA913" s="4" t="s">
        <v>3</v>
      </c>
      <c r="EB913" s="4" t="s">
        <v>3</v>
      </c>
      <c r="EC913" s="4" t="s">
        <v>3</v>
      </c>
      <c r="ED913" s="4"/>
      <c r="EE913" s="4">
        <v>57042986</v>
      </c>
      <c r="EF913" s="4">
        <v>200</v>
      </c>
      <c r="EG913" s="4" t="s">
        <v>903</v>
      </c>
      <c r="EH913" s="4">
        <v>0</v>
      </c>
      <c r="EI913" s="4" t="s">
        <v>3</v>
      </c>
      <c r="EJ913" s="4">
        <v>1</v>
      </c>
      <c r="EK913" s="4">
        <v>1617</v>
      </c>
      <c r="EL913" s="4" t="s">
        <v>904</v>
      </c>
      <c r="EM913" s="4" t="s">
        <v>905</v>
      </c>
      <c r="EN913" s="4"/>
      <c r="EO913" s="4" t="s">
        <v>3</v>
      </c>
      <c r="EP913" s="4"/>
      <c r="EQ913" s="4">
        <v>0</v>
      </c>
      <c r="ER913" s="4">
        <v>51.07</v>
      </c>
      <c r="ES913" s="4">
        <v>51.07</v>
      </c>
      <c r="ET913" s="4">
        <v>0</v>
      </c>
      <c r="EU913" s="4">
        <v>0</v>
      </c>
      <c r="EV913" s="4">
        <v>0</v>
      </c>
      <c r="EW913" s="4">
        <v>0</v>
      </c>
      <c r="EX913" s="4">
        <v>0</v>
      </c>
      <c r="EY913" s="4">
        <v>0</v>
      </c>
      <c r="EZ913" s="4"/>
      <c r="FA913" s="4"/>
      <c r="FB913" s="4"/>
      <c r="FC913" s="4"/>
      <c r="FD913" s="4"/>
      <c r="FE913" s="4"/>
      <c r="FF913" s="4"/>
      <c r="FG913" s="4"/>
      <c r="FH913" s="4"/>
      <c r="FI913" s="4"/>
      <c r="FJ913" s="4"/>
      <c r="FK913" s="4"/>
      <c r="FL913" s="4"/>
      <c r="FM913" s="4"/>
      <c r="FN913" s="4"/>
      <c r="FO913" s="4"/>
      <c r="FP913" s="4"/>
      <c r="FQ913" s="4">
        <v>0</v>
      </c>
      <c r="FR913" s="4">
        <v>0</v>
      </c>
      <c r="FS913" s="4">
        <v>0</v>
      </c>
      <c r="FT913" s="4"/>
      <c r="FU913" s="4"/>
      <c r="FV913" s="4"/>
      <c r="FW913" s="4"/>
      <c r="FX913" s="4">
        <v>0</v>
      </c>
      <c r="FY913" s="4">
        <v>0</v>
      </c>
      <c r="FZ913" s="4"/>
      <c r="GA913" s="4" t="s">
        <v>3</v>
      </c>
      <c r="GB913" s="4"/>
      <c r="GC913" s="4"/>
      <c r="GD913" s="4">
        <v>1</v>
      </c>
      <c r="GE913" s="4"/>
      <c r="GF913" s="4">
        <v>1098091757</v>
      </c>
      <c r="GG913" s="4">
        <v>2</v>
      </c>
      <c r="GH913" s="4">
        <v>1</v>
      </c>
      <c r="GI913" s="4">
        <v>2</v>
      </c>
      <c r="GJ913" s="4">
        <v>0</v>
      </c>
      <c r="GK913" s="4">
        <v>0</v>
      </c>
      <c r="GL913" s="4">
        <f t="shared" si="1107"/>
        <v>0</v>
      </c>
      <c r="GM913" s="4">
        <f t="shared" si="1108"/>
        <v>605.45000000000005</v>
      </c>
      <c r="GN913" s="4">
        <f t="shared" si="1109"/>
        <v>0</v>
      </c>
      <c r="GO913" s="4">
        <f t="shared" si="1110"/>
        <v>605.45000000000005</v>
      </c>
      <c r="GP913" s="4">
        <f t="shared" si="1111"/>
        <v>0</v>
      </c>
      <c r="GQ913" s="4"/>
      <c r="GR913" s="4">
        <v>0</v>
      </c>
      <c r="GS913" s="4">
        <v>0</v>
      </c>
      <c r="GT913" s="4">
        <v>0</v>
      </c>
      <c r="GU913" s="4" t="s">
        <v>3</v>
      </c>
      <c r="GV913" s="4">
        <f t="shared" si="1112"/>
        <v>0</v>
      </c>
      <c r="GW913" s="4">
        <v>1</v>
      </c>
      <c r="GX913" s="4">
        <f t="shared" si="1113"/>
        <v>0</v>
      </c>
      <c r="GY913" s="4"/>
      <c r="GZ913" s="4"/>
      <c r="HA913" s="4">
        <v>0</v>
      </c>
      <c r="HB913" s="4">
        <v>0</v>
      </c>
      <c r="HC913" s="4">
        <f t="shared" si="1114"/>
        <v>0</v>
      </c>
      <c r="HD913" s="4"/>
      <c r="HE913" s="4" t="s">
        <v>3</v>
      </c>
      <c r="HF913" s="4" t="s">
        <v>3</v>
      </c>
      <c r="HG913" s="4"/>
      <c r="HH913" s="4"/>
      <c r="HI913" s="4"/>
      <c r="HJ913" s="4"/>
      <c r="HK913" s="4"/>
      <c r="HL913" s="4"/>
      <c r="HM913" s="4" t="s">
        <v>3</v>
      </c>
      <c r="HN913" s="4" t="s">
        <v>3</v>
      </c>
      <c r="HO913" s="4" t="s">
        <v>3</v>
      </c>
      <c r="HP913" s="4" t="s">
        <v>3</v>
      </c>
      <c r="HQ913" s="4" t="s">
        <v>3</v>
      </c>
      <c r="HR913" s="4"/>
      <c r="HS913" s="4">
        <v>0</v>
      </c>
      <c r="HT913" s="4"/>
      <c r="HU913" s="4"/>
      <c r="HV913" s="4"/>
      <c r="HW913" s="4"/>
      <c r="HX913" s="4"/>
      <c r="HY913" s="4"/>
      <c r="HZ913" s="4"/>
      <c r="IA913" s="4"/>
      <c r="IB913" s="4"/>
      <c r="IC913" s="4"/>
      <c r="ID913" s="4"/>
      <c r="IE913" s="4"/>
      <c r="IF913" s="4"/>
      <c r="IG913" s="4"/>
      <c r="IH913" s="4"/>
      <c r="II913" s="4"/>
      <c r="IJ913" s="4"/>
      <c r="IK913" s="4">
        <v>0</v>
      </c>
      <c r="IL913" s="4"/>
      <c r="IM913" s="4"/>
      <c r="IN913" s="4"/>
      <c r="IO913" s="4"/>
      <c r="IP913" s="4"/>
      <c r="IQ913" s="4"/>
      <c r="IR913" s="4"/>
      <c r="IS913" s="4"/>
      <c r="IT913" s="4"/>
      <c r="IU913" s="4"/>
    </row>
    <row r="914" spans="1:255" x14ac:dyDescent="0.25">
      <c r="A914" s="3">
        <v>17</v>
      </c>
      <c r="B914" s="3">
        <v>1</v>
      </c>
      <c r="C914" s="3"/>
      <c r="D914" s="3"/>
      <c r="E914" s="3" t="s">
        <v>1141</v>
      </c>
      <c r="F914" s="3" t="s">
        <v>1059</v>
      </c>
      <c r="G914" s="3" t="s">
        <v>1060</v>
      </c>
      <c r="H914" s="3" t="s">
        <v>40</v>
      </c>
      <c r="I914" s="3">
        <f t="shared" ref="I914:I919" si="1131">ROUND(60/100,9)</f>
        <v>0.6</v>
      </c>
      <c r="J914" s="3">
        <v>0</v>
      </c>
      <c r="K914" s="3">
        <f t="shared" ref="K914:K919" si="1132">ROUND(60/100,9)</f>
        <v>0.6</v>
      </c>
      <c r="L914" s="3"/>
      <c r="M914" s="3"/>
      <c r="N914" s="3"/>
      <c r="O914" s="3">
        <f t="shared" si="1090"/>
        <v>7.51</v>
      </c>
      <c r="P914" s="3">
        <f t="shared" si="1091"/>
        <v>7.51</v>
      </c>
      <c r="Q914" s="3">
        <f t="shared" si="1117"/>
        <v>0</v>
      </c>
      <c r="R914" s="3">
        <f t="shared" si="1118"/>
        <v>0</v>
      </c>
      <c r="S914" s="3">
        <f t="shared" si="1092"/>
        <v>0</v>
      </c>
      <c r="T914" s="3">
        <f t="shared" si="1093"/>
        <v>0</v>
      </c>
      <c r="U914" s="3">
        <f t="shared" si="1094"/>
        <v>0</v>
      </c>
      <c r="V914" s="3">
        <f t="shared" si="1095"/>
        <v>0</v>
      </c>
      <c r="W914" s="3">
        <f t="shared" si="1096"/>
        <v>0</v>
      </c>
      <c r="X914" s="3">
        <f t="shared" si="1119"/>
        <v>0</v>
      </c>
      <c r="Y914" s="3">
        <f t="shared" si="1120"/>
        <v>0</v>
      </c>
      <c r="Z914" s="3"/>
      <c r="AA914" s="3">
        <v>54971259</v>
      </c>
      <c r="AB914" s="3">
        <f t="shared" si="1097"/>
        <v>12.52</v>
      </c>
      <c r="AC914" s="3">
        <f t="shared" si="1121"/>
        <v>12.52</v>
      </c>
      <c r="AD914" s="3">
        <f t="shared" si="1122"/>
        <v>0</v>
      </c>
      <c r="AE914" s="3">
        <f t="shared" si="1123"/>
        <v>0</v>
      </c>
      <c r="AF914" s="3">
        <f t="shared" si="1124"/>
        <v>0</v>
      </c>
      <c r="AG914" s="3">
        <f t="shared" si="1098"/>
        <v>0</v>
      </c>
      <c r="AH914" s="3">
        <f t="shared" si="1125"/>
        <v>0</v>
      </c>
      <c r="AI914" s="3">
        <f t="shared" si="1126"/>
        <v>0</v>
      </c>
      <c r="AJ914" s="3">
        <f t="shared" si="1099"/>
        <v>0</v>
      </c>
      <c r="AK914" s="3">
        <v>12.52</v>
      </c>
      <c r="AL914" s="3">
        <v>12.52</v>
      </c>
      <c r="AM914" s="3">
        <v>0</v>
      </c>
      <c r="AN914" s="3">
        <v>0</v>
      </c>
      <c r="AO914" s="3">
        <v>0</v>
      </c>
      <c r="AP914" s="3">
        <v>0</v>
      </c>
      <c r="AQ914" s="3">
        <v>0</v>
      </c>
      <c r="AR914" s="3">
        <v>0</v>
      </c>
      <c r="AS914" s="3">
        <v>0</v>
      </c>
      <c r="AT914" s="3">
        <v>0</v>
      </c>
      <c r="AU914" s="3">
        <v>0</v>
      </c>
      <c r="AV914" s="3">
        <v>1</v>
      </c>
      <c r="AW914" s="3">
        <v>1</v>
      </c>
      <c r="AX914" s="3"/>
      <c r="AY914" s="3"/>
      <c r="AZ914" s="3">
        <v>1</v>
      </c>
      <c r="BA914" s="3">
        <v>1</v>
      </c>
      <c r="BB914" s="3">
        <v>1</v>
      </c>
      <c r="BC914" s="3">
        <v>1</v>
      </c>
      <c r="BD914" s="3" t="s">
        <v>3</v>
      </c>
      <c r="BE914" s="3" t="s">
        <v>3</v>
      </c>
      <c r="BF914" s="3" t="s">
        <v>3</v>
      </c>
      <c r="BG914" s="3" t="s">
        <v>3</v>
      </c>
      <c r="BH914" s="3">
        <v>3</v>
      </c>
      <c r="BI914" s="3">
        <v>2</v>
      </c>
      <c r="BJ914" s="3" t="s">
        <v>1061</v>
      </c>
      <c r="BK914" s="3"/>
      <c r="BL914" s="3"/>
      <c r="BM914" s="3">
        <v>1617</v>
      </c>
      <c r="BN914" s="3">
        <v>0</v>
      </c>
      <c r="BO914" s="3" t="s">
        <v>3</v>
      </c>
      <c r="BP914" s="3">
        <v>0</v>
      </c>
      <c r="BQ914" s="3">
        <v>200</v>
      </c>
      <c r="BR914" s="3">
        <v>0</v>
      </c>
      <c r="BS914" s="3">
        <v>1</v>
      </c>
      <c r="BT914" s="3">
        <v>1</v>
      </c>
      <c r="BU914" s="3">
        <v>1</v>
      </c>
      <c r="BV914" s="3">
        <v>1</v>
      </c>
      <c r="BW914" s="3">
        <v>1</v>
      </c>
      <c r="BX914" s="3">
        <v>1</v>
      </c>
      <c r="BY914" s="3" t="s">
        <v>3</v>
      </c>
      <c r="BZ914" s="3">
        <v>0</v>
      </c>
      <c r="CA914" s="3">
        <v>0</v>
      </c>
      <c r="CB914" s="3" t="s">
        <v>3</v>
      </c>
      <c r="CC914" s="3"/>
      <c r="CD914" s="3"/>
      <c r="CE914" s="3">
        <v>1566</v>
      </c>
      <c r="CF914" s="3">
        <v>0</v>
      </c>
      <c r="CG914" s="3">
        <v>0</v>
      </c>
      <c r="CH914" s="3"/>
      <c r="CI914" s="3"/>
      <c r="CJ914" s="3"/>
      <c r="CK914" s="3"/>
      <c r="CL914" s="3"/>
      <c r="CM914" s="3">
        <v>0</v>
      </c>
      <c r="CN914" s="3" t="s">
        <v>3</v>
      </c>
      <c r="CO914" s="3">
        <v>0</v>
      </c>
      <c r="CP914" s="3">
        <f t="shared" si="1100"/>
        <v>7.51</v>
      </c>
      <c r="CQ914" s="3">
        <f t="shared" si="1101"/>
        <v>12.52</v>
      </c>
      <c r="CR914" s="3">
        <f t="shared" si="1127"/>
        <v>0</v>
      </c>
      <c r="CS914" s="3">
        <f t="shared" si="1128"/>
        <v>0</v>
      </c>
      <c r="CT914" s="3">
        <f t="shared" si="1102"/>
        <v>0</v>
      </c>
      <c r="CU914" s="3">
        <f t="shared" si="1103"/>
        <v>0</v>
      </c>
      <c r="CV914" s="3">
        <f t="shared" si="1104"/>
        <v>0</v>
      </c>
      <c r="CW914" s="3">
        <f t="shared" si="1105"/>
        <v>0</v>
      </c>
      <c r="CX914" s="3">
        <f t="shared" si="1106"/>
        <v>0</v>
      </c>
      <c r="CY914" s="3">
        <f t="shared" si="1129"/>
        <v>0</v>
      </c>
      <c r="CZ914" s="3">
        <f t="shared" si="1130"/>
        <v>0</v>
      </c>
      <c r="DA914" s="3"/>
      <c r="DB914" s="3"/>
      <c r="DC914" s="3" t="s">
        <v>3</v>
      </c>
      <c r="DD914" s="3" t="s">
        <v>3</v>
      </c>
      <c r="DE914" s="3" t="s">
        <v>3</v>
      </c>
      <c r="DF914" s="3" t="s">
        <v>3</v>
      </c>
      <c r="DG914" s="3" t="s">
        <v>3</v>
      </c>
      <c r="DH914" s="3" t="s">
        <v>3</v>
      </c>
      <c r="DI914" s="3" t="s">
        <v>3</v>
      </c>
      <c r="DJ914" s="3" t="s">
        <v>3</v>
      </c>
      <c r="DK914" s="3" t="s">
        <v>3</v>
      </c>
      <c r="DL914" s="3" t="s">
        <v>3</v>
      </c>
      <c r="DM914" s="3" t="s">
        <v>3</v>
      </c>
      <c r="DN914" s="3">
        <v>0</v>
      </c>
      <c r="DO914" s="3">
        <v>0</v>
      </c>
      <c r="DP914" s="3">
        <v>1</v>
      </c>
      <c r="DQ914" s="3">
        <v>1</v>
      </c>
      <c r="DR914" s="3"/>
      <c r="DS914" s="3"/>
      <c r="DT914" s="3"/>
      <c r="DU914" s="3">
        <v>1010</v>
      </c>
      <c r="DV914" s="3" t="s">
        <v>40</v>
      </c>
      <c r="DW914" s="3" t="s">
        <v>40</v>
      </c>
      <c r="DX914" s="3">
        <v>100</v>
      </c>
      <c r="DY914" s="3"/>
      <c r="DZ914" s="3" t="s">
        <v>3</v>
      </c>
      <c r="EA914" s="3" t="s">
        <v>3</v>
      </c>
      <c r="EB914" s="3" t="s">
        <v>3</v>
      </c>
      <c r="EC914" s="3" t="s">
        <v>3</v>
      </c>
      <c r="ED914" s="3"/>
      <c r="EE914" s="3">
        <v>57042986</v>
      </c>
      <c r="EF914" s="3">
        <v>200</v>
      </c>
      <c r="EG914" s="3" t="s">
        <v>903</v>
      </c>
      <c r="EH914" s="3">
        <v>0</v>
      </c>
      <c r="EI914" s="3" t="s">
        <v>3</v>
      </c>
      <c r="EJ914" s="3">
        <v>1</v>
      </c>
      <c r="EK914" s="3">
        <v>1617</v>
      </c>
      <c r="EL914" s="3" t="s">
        <v>904</v>
      </c>
      <c r="EM914" s="3" t="s">
        <v>905</v>
      </c>
      <c r="EN914" s="3"/>
      <c r="EO914" s="3" t="s">
        <v>3</v>
      </c>
      <c r="EP914" s="3"/>
      <c r="EQ914" s="3">
        <v>0</v>
      </c>
      <c r="ER914" s="3">
        <v>12.52</v>
      </c>
      <c r="ES914" s="3">
        <v>12.52</v>
      </c>
      <c r="ET914" s="3">
        <v>0</v>
      </c>
      <c r="EU914" s="3">
        <v>0</v>
      </c>
      <c r="EV914" s="3">
        <v>0</v>
      </c>
      <c r="EW914" s="3">
        <v>0</v>
      </c>
      <c r="EX914" s="3">
        <v>0</v>
      </c>
      <c r="EY914" s="3">
        <v>0</v>
      </c>
      <c r="EZ914" s="3"/>
      <c r="FA914" s="3"/>
      <c r="FB914" s="3"/>
      <c r="FC914" s="3"/>
      <c r="FD914" s="3"/>
      <c r="FE914" s="3"/>
      <c r="FF914" s="3"/>
      <c r="FG914" s="3"/>
      <c r="FH914" s="3"/>
      <c r="FI914" s="3"/>
      <c r="FJ914" s="3"/>
      <c r="FK914" s="3"/>
      <c r="FL914" s="3"/>
      <c r="FM914" s="3"/>
      <c r="FN914" s="3"/>
      <c r="FO914" s="3"/>
      <c r="FP914" s="3"/>
      <c r="FQ914" s="3">
        <v>0</v>
      </c>
      <c r="FR914" s="3">
        <v>0</v>
      </c>
      <c r="FS914" s="3">
        <v>0</v>
      </c>
      <c r="FT914" s="3"/>
      <c r="FU914" s="3"/>
      <c r="FV914" s="3"/>
      <c r="FW914" s="3"/>
      <c r="FX914" s="3">
        <v>0</v>
      </c>
      <c r="FY914" s="3">
        <v>0</v>
      </c>
      <c r="FZ914" s="3"/>
      <c r="GA914" s="3" t="s">
        <v>3</v>
      </c>
      <c r="GB914" s="3"/>
      <c r="GC914" s="3"/>
      <c r="GD914" s="3">
        <v>1</v>
      </c>
      <c r="GE914" s="3"/>
      <c r="GF914" s="3">
        <v>-863421542</v>
      </c>
      <c r="GG914" s="3">
        <v>2</v>
      </c>
      <c r="GH914" s="3">
        <v>1</v>
      </c>
      <c r="GI914" s="3">
        <v>-2</v>
      </c>
      <c r="GJ914" s="3">
        <v>0</v>
      </c>
      <c r="GK914" s="3">
        <v>0</v>
      </c>
      <c r="GL914" s="3">
        <f t="shared" si="1107"/>
        <v>0</v>
      </c>
      <c r="GM914" s="3">
        <f t="shared" si="1108"/>
        <v>7.51</v>
      </c>
      <c r="GN914" s="3">
        <f t="shared" si="1109"/>
        <v>0</v>
      </c>
      <c r="GO914" s="3">
        <f t="shared" si="1110"/>
        <v>7.51</v>
      </c>
      <c r="GP914" s="3">
        <f t="shared" si="1111"/>
        <v>0</v>
      </c>
      <c r="GQ914" s="3"/>
      <c r="GR914" s="3">
        <v>0</v>
      </c>
      <c r="GS914" s="3">
        <v>3</v>
      </c>
      <c r="GT914" s="3">
        <v>0</v>
      </c>
      <c r="GU914" s="3" t="s">
        <v>3</v>
      </c>
      <c r="GV914" s="3">
        <f t="shared" si="1112"/>
        <v>0</v>
      </c>
      <c r="GW914" s="3">
        <v>1</v>
      </c>
      <c r="GX914" s="3">
        <f t="shared" si="1113"/>
        <v>0</v>
      </c>
      <c r="GY914" s="3"/>
      <c r="GZ914" s="3"/>
      <c r="HA914" s="3">
        <v>0</v>
      </c>
      <c r="HB914" s="3">
        <v>0</v>
      </c>
      <c r="HC914" s="3">
        <f t="shared" si="1114"/>
        <v>0</v>
      </c>
      <c r="HD914" s="3"/>
      <c r="HE914" s="3" t="s">
        <v>3</v>
      </c>
      <c r="HF914" s="3" t="s">
        <v>3</v>
      </c>
      <c r="HG914" s="3"/>
      <c r="HH914" s="3"/>
      <c r="HI914" s="3"/>
      <c r="HJ914" s="3"/>
      <c r="HK914" s="3"/>
      <c r="HL914" s="3"/>
      <c r="HM914" s="3" t="s">
        <v>3</v>
      </c>
      <c r="HN914" s="3" t="s">
        <v>3</v>
      </c>
      <c r="HO914" s="3" t="s">
        <v>3</v>
      </c>
      <c r="HP914" s="3" t="s">
        <v>3</v>
      </c>
      <c r="HQ914" s="3" t="s">
        <v>3</v>
      </c>
      <c r="HR914" s="3"/>
      <c r="HS914" s="3">
        <v>0</v>
      </c>
      <c r="HT914" s="3"/>
      <c r="HU914" s="3"/>
      <c r="HV914" s="3"/>
      <c r="HW914" s="3"/>
      <c r="HX914" s="3"/>
      <c r="HY914" s="3"/>
      <c r="HZ914" s="3"/>
      <c r="IA914" s="3"/>
      <c r="IB914" s="3"/>
      <c r="IC914" s="3"/>
      <c r="ID914" s="3"/>
      <c r="IE914" s="3"/>
      <c r="IF914" s="3"/>
      <c r="IG914" s="3"/>
      <c r="IH914" s="3"/>
      <c r="II914" s="3"/>
      <c r="IJ914" s="3"/>
      <c r="IK914" s="3">
        <v>0</v>
      </c>
      <c r="IL914" s="3"/>
      <c r="IM914" s="3"/>
      <c r="IN914" s="3"/>
      <c r="IO914" s="3"/>
      <c r="IP914" s="3"/>
      <c r="IQ914" s="3"/>
      <c r="IR914" s="3"/>
      <c r="IS914" s="3"/>
      <c r="IT914" s="3"/>
      <c r="IU914" s="3"/>
    </row>
    <row r="915" spans="1:255" x14ac:dyDescent="0.25">
      <c r="A915" s="4">
        <v>17</v>
      </c>
      <c r="B915" s="4">
        <v>1</v>
      </c>
      <c r="C915" s="4"/>
      <c r="D915" s="4"/>
      <c r="E915" s="4" t="s">
        <v>1141</v>
      </c>
      <c r="F915" s="4" t="s">
        <v>1059</v>
      </c>
      <c r="G915" s="4" t="s">
        <v>1060</v>
      </c>
      <c r="H915" s="4" t="s">
        <v>40</v>
      </c>
      <c r="I915" s="4">
        <f t="shared" si="1131"/>
        <v>0.6</v>
      </c>
      <c r="J915" s="4">
        <v>0</v>
      </c>
      <c r="K915" s="4">
        <f t="shared" si="1132"/>
        <v>0.6</v>
      </c>
      <c r="L915" s="4"/>
      <c r="M915" s="4"/>
      <c r="N915" s="4"/>
      <c r="O915" s="4">
        <f t="shared" si="1090"/>
        <v>29.14</v>
      </c>
      <c r="P915" s="4">
        <f t="shared" si="1091"/>
        <v>29.14</v>
      </c>
      <c r="Q915" s="4">
        <f t="shared" si="1117"/>
        <v>0</v>
      </c>
      <c r="R915" s="4">
        <f t="shared" si="1118"/>
        <v>0</v>
      </c>
      <c r="S915" s="4">
        <f t="shared" si="1092"/>
        <v>0</v>
      </c>
      <c r="T915" s="4">
        <f t="shared" si="1093"/>
        <v>0</v>
      </c>
      <c r="U915" s="4">
        <f t="shared" si="1094"/>
        <v>0</v>
      </c>
      <c r="V915" s="4">
        <f t="shared" si="1095"/>
        <v>0</v>
      </c>
      <c r="W915" s="4">
        <f t="shared" si="1096"/>
        <v>0</v>
      </c>
      <c r="X915" s="4">
        <f t="shared" si="1119"/>
        <v>0</v>
      </c>
      <c r="Y915" s="4">
        <f t="shared" si="1120"/>
        <v>0</v>
      </c>
      <c r="Z915" s="4"/>
      <c r="AA915" s="4">
        <v>55890823</v>
      </c>
      <c r="AB915" s="4">
        <f t="shared" si="1097"/>
        <v>12.52</v>
      </c>
      <c r="AC915" s="4">
        <f t="shared" si="1121"/>
        <v>12.52</v>
      </c>
      <c r="AD915" s="4">
        <f t="shared" si="1122"/>
        <v>0</v>
      </c>
      <c r="AE915" s="4">
        <f t="shared" si="1123"/>
        <v>0</v>
      </c>
      <c r="AF915" s="4">
        <f t="shared" si="1124"/>
        <v>0</v>
      </c>
      <c r="AG915" s="4">
        <f t="shared" si="1098"/>
        <v>0</v>
      </c>
      <c r="AH915" s="4">
        <f t="shared" si="1125"/>
        <v>0</v>
      </c>
      <c r="AI915" s="4">
        <f t="shared" si="1126"/>
        <v>0</v>
      </c>
      <c r="AJ915" s="4">
        <f t="shared" si="1099"/>
        <v>0</v>
      </c>
      <c r="AK915" s="4">
        <v>12.52</v>
      </c>
      <c r="AL915" s="4">
        <v>12.52</v>
      </c>
      <c r="AM915" s="4">
        <v>0</v>
      </c>
      <c r="AN915" s="4">
        <v>0</v>
      </c>
      <c r="AO915" s="4">
        <v>0</v>
      </c>
      <c r="AP915" s="4">
        <v>0</v>
      </c>
      <c r="AQ915" s="4">
        <v>0</v>
      </c>
      <c r="AR915" s="4">
        <v>0</v>
      </c>
      <c r="AS915" s="4">
        <v>0</v>
      </c>
      <c r="AT915" s="4">
        <v>0</v>
      </c>
      <c r="AU915" s="4">
        <v>0</v>
      </c>
      <c r="AV915" s="4">
        <v>1</v>
      </c>
      <c r="AW915" s="4">
        <v>1</v>
      </c>
      <c r="AX915" s="4"/>
      <c r="AY915" s="4"/>
      <c r="AZ915" s="4">
        <v>1</v>
      </c>
      <c r="BA915" s="4">
        <v>1</v>
      </c>
      <c r="BB915" s="4">
        <v>1</v>
      </c>
      <c r="BC915" s="4">
        <v>3.88</v>
      </c>
      <c r="BD915" s="4" t="s">
        <v>3</v>
      </c>
      <c r="BE915" s="4" t="s">
        <v>3</v>
      </c>
      <c r="BF915" s="4" t="s">
        <v>3</v>
      </c>
      <c r="BG915" s="4" t="s">
        <v>3</v>
      </c>
      <c r="BH915" s="4">
        <v>3</v>
      </c>
      <c r="BI915" s="4">
        <v>2</v>
      </c>
      <c r="BJ915" s="4" t="s">
        <v>1061</v>
      </c>
      <c r="BK915" s="4"/>
      <c r="BL915" s="4"/>
      <c r="BM915" s="4">
        <v>1617</v>
      </c>
      <c r="BN915" s="4">
        <v>0</v>
      </c>
      <c r="BO915" s="4" t="s">
        <v>1059</v>
      </c>
      <c r="BP915" s="4">
        <v>1</v>
      </c>
      <c r="BQ915" s="4">
        <v>200</v>
      </c>
      <c r="BR915" s="4">
        <v>0</v>
      </c>
      <c r="BS915" s="4">
        <v>1</v>
      </c>
      <c r="BT915" s="4">
        <v>1</v>
      </c>
      <c r="BU915" s="4">
        <v>1</v>
      </c>
      <c r="BV915" s="4">
        <v>1</v>
      </c>
      <c r="BW915" s="4">
        <v>1</v>
      </c>
      <c r="BX915" s="4">
        <v>1</v>
      </c>
      <c r="BY915" s="4" t="s">
        <v>3</v>
      </c>
      <c r="BZ915" s="4">
        <v>0</v>
      </c>
      <c r="CA915" s="4">
        <v>0</v>
      </c>
      <c r="CB915" s="4" t="s">
        <v>3</v>
      </c>
      <c r="CC915" s="4"/>
      <c r="CD915" s="4"/>
      <c r="CE915" s="4">
        <v>1566</v>
      </c>
      <c r="CF915" s="4">
        <v>0</v>
      </c>
      <c r="CG915" s="4">
        <v>0</v>
      </c>
      <c r="CH915" s="4"/>
      <c r="CI915" s="4"/>
      <c r="CJ915" s="4"/>
      <c r="CK915" s="4"/>
      <c r="CL915" s="4"/>
      <c r="CM915" s="4">
        <v>0</v>
      </c>
      <c r="CN915" s="4" t="s">
        <v>3</v>
      </c>
      <c r="CO915" s="4">
        <v>0</v>
      </c>
      <c r="CP915" s="4">
        <f t="shared" si="1100"/>
        <v>29.14</v>
      </c>
      <c r="CQ915" s="4">
        <f t="shared" si="1101"/>
        <v>48.58</v>
      </c>
      <c r="CR915" s="4">
        <f t="shared" si="1127"/>
        <v>0</v>
      </c>
      <c r="CS915" s="4">
        <f t="shared" si="1128"/>
        <v>0</v>
      </c>
      <c r="CT915" s="4">
        <f t="shared" si="1102"/>
        <v>0</v>
      </c>
      <c r="CU915" s="4">
        <f t="shared" si="1103"/>
        <v>0</v>
      </c>
      <c r="CV915" s="4">
        <f t="shared" si="1104"/>
        <v>0</v>
      </c>
      <c r="CW915" s="4">
        <f t="shared" si="1105"/>
        <v>0</v>
      </c>
      <c r="CX915" s="4">
        <f t="shared" si="1106"/>
        <v>0</v>
      </c>
      <c r="CY915" s="4">
        <f t="shared" si="1129"/>
        <v>0</v>
      </c>
      <c r="CZ915" s="4">
        <f t="shared" si="1130"/>
        <v>0</v>
      </c>
      <c r="DA915" s="4"/>
      <c r="DB915" s="4"/>
      <c r="DC915" s="4" t="s">
        <v>3</v>
      </c>
      <c r="DD915" s="4" t="s">
        <v>3</v>
      </c>
      <c r="DE915" s="4" t="s">
        <v>3</v>
      </c>
      <c r="DF915" s="4" t="s">
        <v>3</v>
      </c>
      <c r="DG915" s="4" t="s">
        <v>3</v>
      </c>
      <c r="DH915" s="4" t="s">
        <v>3</v>
      </c>
      <c r="DI915" s="4" t="s">
        <v>3</v>
      </c>
      <c r="DJ915" s="4" t="s">
        <v>3</v>
      </c>
      <c r="DK915" s="4" t="s">
        <v>3</v>
      </c>
      <c r="DL915" s="4" t="s">
        <v>3</v>
      </c>
      <c r="DM915" s="4" t="s">
        <v>3</v>
      </c>
      <c r="DN915" s="4">
        <v>0</v>
      </c>
      <c r="DO915" s="4">
        <v>0</v>
      </c>
      <c r="DP915" s="4">
        <v>1</v>
      </c>
      <c r="DQ915" s="4">
        <v>1</v>
      </c>
      <c r="DR915" s="4"/>
      <c r="DS915" s="4"/>
      <c r="DT915" s="4"/>
      <c r="DU915" s="4">
        <v>1010</v>
      </c>
      <c r="DV915" s="4" t="s">
        <v>40</v>
      </c>
      <c r="DW915" s="4" t="s">
        <v>40</v>
      </c>
      <c r="DX915" s="4">
        <v>100</v>
      </c>
      <c r="DY915" s="4"/>
      <c r="DZ915" s="4" t="s">
        <v>3</v>
      </c>
      <c r="EA915" s="4" t="s">
        <v>3</v>
      </c>
      <c r="EB915" s="4" t="s">
        <v>3</v>
      </c>
      <c r="EC915" s="4" t="s">
        <v>3</v>
      </c>
      <c r="ED915" s="4"/>
      <c r="EE915" s="4">
        <v>57042986</v>
      </c>
      <c r="EF915" s="4">
        <v>200</v>
      </c>
      <c r="EG915" s="4" t="s">
        <v>903</v>
      </c>
      <c r="EH915" s="4">
        <v>0</v>
      </c>
      <c r="EI915" s="4" t="s">
        <v>3</v>
      </c>
      <c r="EJ915" s="4">
        <v>1</v>
      </c>
      <c r="EK915" s="4">
        <v>1617</v>
      </c>
      <c r="EL915" s="4" t="s">
        <v>904</v>
      </c>
      <c r="EM915" s="4" t="s">
        <v>905</v>
      </c>
      <c r="EN915" s="4"/>
      <c r="EO915" s="4" t="s">
        <v>3</v>
      </c>
      <c r="EP915" s="4"/>
      <c r="EQ915" s="4">
        <v>0</v>
      </c>
      <c r="ER915" s="4">
        <v>12.52</v>
      </c>
      <c r="ES915" s="4">
        <v>12.52</v>
      </c>
      <c r="ET915" s="4">
        <v>0</v>
      </c>
      <c r="EU915" s="4">
        <v>0</v>
      </c>
      <c r="EV915" s="4">
        <v>0</v>
      </c>
      <c r="EW915" s="4">
        <v>0</v>
      </c>
      <c r="EX915" s="4">
        <v>0</v>
      </c>
      <c r="EY915" s="4">
        <v>0</v>
      </c>
      <c r="EZ915" s="4"/>
      <c r="FA915" s="4"/>
      <c r="FB915" s="4"/>
      <c r="FC915" s="4"/>
      <c r="FD915" s="4"/>
      <c r="FE915" s="4"/>
      <c r="FF915" s="4"/>
      <c r="FG915" s="4"/>
      <c r="FH915" s="4"/>
      <c r="FI915" s="4"/>
      <c r="FJ915" s="4"/>
      <c r="FK915" s="4"/>
      <c r="FL915" s="4"/>
      <c r="FM915" s="4"/>
      <c r="FN915" s="4"/>
      <c r="FO915" s="4"/>
      <c r="FP915" s="4"/>
      <c r="FQ915" s="4">
        <v>0</v>
      </c>
      <c r="FR915" s="4">
        <v>0</v>
      </c>
      <c r="FS915" s="4">
        <v>0</v>
      </c>
      <c r="FT915" s="4"/>
      <c r="FU915" s="4"/>
      <c r="FV915" s="4"/>
      <c r="FW915" s="4"/>
      <c r="FX915" s="4">
        <v>0</v>
      </c>
      <c r="FY915" s="4">
        <v>0</v>
      </c>
      <c r="FZ915" s="4"/>
      <c r="GA915" s="4" t="s">
        <v>3</v>
      </c>
      <c r="GB915" s="4"/>
      <c r="GC915" s="4"/>
      <c r="GD915" s="4">
        <v>1</v>
      </c>
      <c r="GE915" s="4"/>
      <c r="GF915" s="4">
        <v>-863421542</v>
      </c>
      <c r="GG915" s="4">
        <v>2</v>
      </c>
      <c r="GH915" s="4">
        <v>1</v>
      </c>
      <c r="GI915" s="4">
        <v>2</v>
      </c>
      <c r="GJ915" s="4">
        <v>0</v>
      </c>
      <c r="GK915" s="4">
        <v>0</v>
      </c>
      <c r="GL915" s="4">
        <f t="shared" si="1107"/>
        <v>0</v>
      </c>
      <c r="GM915" s="4">
        <f t="shared" si="1108"/>
        <v>29.14</v>
      </c>
      <c r="GN915" s="4">
        <f t="shared" si="1109"/>
        <v>0</v>
      </c>
      <c r="GO915" s="4">
        <f t="shared" si="1110"/>
        <v>29.14</v>
      </c>
      <c r="GP915" s="4">
        <f t="shared" si="1111"/>
        <v>0</v>
      </c>
      <c r="GQ915" s="4"/>
      <c r="GR915" s="4">
        <v>0</v>
      </c>
      <c r="GS915" s="4">
        <v>0</v>
      </c>
      <c r="GT915" s="4">
        <v>0</v>
      </c>
      <c r="GU915" s="4" t="s">
        <v>3</v>
      </c>
      <c r="GV915" s="4">
        <f t="shared" si="1112"/>
        <v>0</v>
      </c>
      <c r="GW915" s="4">
        <v>1</v>
      </c>
      <c r="GX915" s="4">
        <f t="shared" si="1113"/>
        <v>0</v>
      </c>
      <c r="GY915" s="4"/>
      <c r="GZ915" s="4"/>
      <c r="HA915" s="4">
        <v>0</v>
      </c>
      <c r="HB915" s="4">
        <v>0</v>
      </c>
      <c r="HC915" s="4">
        <f t="shared" si="1114"/>
        <v>0</v>
      </c>
      <c r="HD915" s="4"/>
      <c r="HE915" s="4" t="s">
        <v>3</v>
      </c>
      <c r="HF915" s="4" t="s">
        <v>3</v>
      </c>
      <c r="HG915" s="4"/>
      <c r="HH915" s="4"/>
      <c r="HI915" s="4"/>
      <c r="HJ915" s="4"/>
      <c r="HK915" s="4"/>
      <c r="HL915" s="4"/>
      <c r="HM915" s="4" t="s">
        <v>3</v>
      </c>
      <c r="HN915" s="4" t="s">
        <v>3</v>
      </c>
      <c r="HO915" s="4" t="s">
        <v>3</v>
      </c>
      <c r="HP915" s="4" t="s">
        <v>3</v>
      </c>
      <c r="HQ915" s="4" t="s">
        <v>3</v>
      </c>
      <c r="HR915" s="4"/>
      <c r="HS915" s="4">
        <v>0</v>
      </c>
      <c r="HT915" s="4"/>
      <c r="HU915" s="4"/>
      <c r="HV915" s="4"/>
      <c r="HW915" s="4"/>
      <c r="HX915" s="4"/>
      <c r="HY915" s="4"/>
      <c r="HZ915" s="4"/>
      <c r="IA915" s="4"/>
      <c r="IB915" s="4"/>
      <c r="IC915" s="4"/>
      <c r="ID915" s="4"/>
      <c r="IE915" s="4"/>
      <c r="IF915" s="4"/>
      <c r="IG915" s="4"/>
      <c r="IH915" s="4"/>
      <c r="II915" s="4"/>
      <c r="IJ915" s="4"/>
      <c r="IK915" s="4">
        <v>0</v>
      </c>
      <c r="IL915" s="4"/>
      <c r="IM915" s="4"/>
      <c r="IN915" s="4"/>
      <c r="IO915" s="4"/>
      <c r="IP915" s="4"/>
      <c r="IQ915" s="4"/>
      <c r="IR915" s="4"/>
      <c r="IS915" s="4"/>
      <c r="IT915" s="4"/>
      <c r="IU915" s="4"/>
    </row>
    <row r="916" spans="1:255" x14ac:dyDescent="0.25">
      <c r="A916" s="3">
        <v>17</v>
      </c>
      <c r="B916" s="3">
        <v>1</v>
      </c>
      <c r="C916" s="3"/>
      <c r="D916" s="3"/>
      <c r="E916" s="3" t="s">
        <v>1142</v>
      </c>
      <c r="F916" s="3" t="s">
        <v>1063</v>
      </c>
      <c r="G916" s="3" t="s">
        <v>1064</v>
      </c>
      <c r="H916" s="3" t="s">
        <v>40</v>
      </c>
      <c r="I916" s="3">
        <f t="shared" si="1131"/>
        <v>0.6</v>
      </c>
      <c r="J916" s="3">
        <v>0</v>
      </c>
      <c r="K916" s="3">
        <f t="shared" si="1132"/>
        <v>0.6</v>
      </c>
      <c r="L916" s="3"/>
      <c r="M916" s="3"/>
      <c r="N916" s="3"/>
      <c r="O916" s="3">
        <f t="shared" si="1090"/>
        <v>412.67</v>
      </c>
      <c r="P916" s="3">
        <f t="shared" si="1091"/>
        <v>412.67</v>
      </c>
      <c r="Q916" s="3">
        <f t="shared" si="1117"/>
        <v>0</v>
      </c>
      <c r="R916" s="3">
        <f t="shared" si="1118"/>
        <v>0</v>
      </c>
      <c r="S916" s="3">
        <f t="shared" si="1092"/>
        <v>0</v>
      </c>
      <c r="T916" s="3">
        <f t="shared" si="1093"/>
        <v>0</v>
      </c>
      <c r="U916" s="3">
        <f t="shared" si="1094"/>
        <v>0</v>
      </c>
      <c r="V916" s="3">
        <f t="shared" si="1095"/>
        <v>0</v>
      </c>
      <c r="W916" s="3">
        <f t="shared" si="1096"/>
        <v>0</v>
      </c>
      <c r="X916" s="3">
        <f t="shared" si="1119"/>
        <v>0</v>
      </c>
      <c r="Y916" s="3">
        <f t="shared" si="1120"/>
        <v>0</v>
      </c>
      <c r="Z916" s="3"/>
      <c r="AA916" s="3">
        <v>54971259</v>
      </c>
      <c r="AB916" s="3">
        <f t="shared" si="1097"/>
        <v>687.78</v>
      </c>
      <c r="AC916" s="3">
        <f t="shared" si="1121"/>
        <v>687.78</v>
      </c>
      <c r="AD916" s="3">
        <f t="shared" si="1122"/>
        <v>0</v>
      </c>
      <c r="AE916" s="3">
        <f t="shared" si="1123"/>
        <v>0</v>
      </c>
      <c r="AF916" s="3">
        <f t="shared" si="1124"/>
        <v>0</v>
      </c>
      <c r="AG916" s="3">
        <f t="shared" si="1098"/>
        <v>0</v>
      </c>
      <c r="AH916" s="3">
        <f t="shared" si="1125"/>
        <v>0</v>
      </c>
      <c r="AI916" s="3">
        <f t="shared" si="1126"/>
        <v>0</v>
      </c>
      <c r="AJ916" s="3">
        <f t="shared" si="1099"/>
        <v>0</v>
      </c>
      <c r="AK916" s="3">
        <v>687.78</v>
      </c>
      <c r="AL916" s="3">
        <v>687.78</v>
      </c>
      <c r="AM916" s="3">
        <v>0</v>
      </c>
      <c r="AN916" s="3">
        <v>0</v>
      </c>
      <c r="AO916" s="3">
        <v>0</v>
      </c>
      <c r="AP916" s="3">
        <v>0</v>
      </c>
      <c r="AQ916" s="3">
        <v>0</v>
      </c>
      <c r="AR916" s="3">
        <v>0</v>
      </c>
      <c r="AS916" s="3">
        <v>0</v>
      </c>
      <c r="AT916" s="3">
        <v>0</v>
      </c>
      <c r="AU916" s="3">
        <v>0</v>
      </c>
      <c r="AV916" s="3">
        <v>1</v>
      </c>
      <c r="AW916" s="3">
        <v>1</v>
      </c>
      <c r="AX916" s="3"/>
      <c r="AY916" s="3"/>
      <c r="AZ916" s="3">
        <v>1</v>
      </c>
      <c r="BA916" s="3">
        <v>1</v>
      </c>
      <c r="BB916" s="3">
        <v>1</v>
      </c>
      <c r="BC916" s="3">
        <v>1</v>
      </c>
      <c r="BD916" s="3" t="s">
        <v>3</v>
      </c>
      <c r="BE916" s="3" t="s">
        <v>3</v>
      </c>
      <c r="BF916" s="3" t="s">
        <v>3</v>
      </c>
      <c r="BG916" s="3" t="s">
        <v>3</v>
      </c>
      <c r="BH916" s="3">
        <v>3</v>
      </c>
      <c r="BI916" s="3">
        <v>2</v>
      </c>
      <c r="BJ916" s="3" t="s">
        <v>1065</v>
      </c>
      <c r="BK916" s="3"/>
      <c r="BL916" s="3"/>
      <c r="BM916" s="3">
        <v>1617</v>
      </c>
      <c r="BN916" s="3">
        <v>0</v>
      </c>
      <c r="BO916" s="3" t="s">
        <v>3</v>
      </c>
      <c r="BP916" s="3">
        <v>0</v>
      </c>
      <c r="BQ916" s="3">
        <v>200</v>
      </c>
      <c r="BR916" s="3">
        <v>0</v>
      </c>
      <c r="BS916" s="3">
        <v>1</v>
      </c>
      <c r="BT916" s="3">
        <v>1</v>
      </c>
      <c r="BU916" s="3">
        <v>1</v>
      </c>
      <c r="BV916" s="3">
        <v>1</v>
      </c>
      <c r="BW916" s="3">
        <v>1</v>
      </c>
      <c r="BX916" s="3">
        <v>1</v>
      </c>
      <c r="BY916" s="3" t="s">
        <v>3</v>
      </c>
      <c r="BZ916" s="3">
        <v>0</v>
      </c>
      <c r="CA916" s="3">
        <v>0</v>
      </c>
      <c r="CB916" s="3" t="s">
        <v>3</v>
      </c>
      <c r="CC916" s="3"/>
      <c r="CD916" s="3"/>
      <c r="CE916" s="3">
        <v>1566</v>
      </c>
      <c r="CF916" s="3">
        <v>0</v>
      </c>
      <c r="CG916" s="3">
        <v>0</v>
      </c>
      <c r="CH916" s="3"/>
      <c r="CI916" s="3"/>
      <c r="CJ916" s="3"/>
      <c r="CK916" s="3"/>
      <c r="CL916" s="3"/>
      <c r="CM916" s="3">
        <v>0</v>
      </c>
      <c r="CN916" s="3" t="s">
        <v>3</v>
      </c>
      <c r="CO916" s="3">
        <v>0</v>
      </c>
      <c r="CP916" s="3">
        <f t="shared" si="1100"/>
        <v>412.67</v>
      </c>
      <c r="CQ916" s="3">
        <f t="shared" si="1101"/>
        <v>687.78</v>
      </c>
      <c r="CR916" s="3">
        <f t="shared" si="1127"/>
        <v>0</v>
      </c>
      <c r="CS916" s="3">
        <f t="shared" si="1128"/>
        <v>0</v>
      </c>
      <c r="CT916" s="3">
        <f t="shared" si="1102"/>
        <v>0</v>
      </c>
      <c r="CU916" s="3">
        <f t="shared" si="1103"/>
        <v>0</v>
      </c>
      <c r="CV916" s="3">
        <f t="shared" si="1104"/>
        <v>0</v>
      </c>
      <c r="CW916" s="3">
        <f t="shared" si="1105"/>
        <v>0</v>
      </c>
      <c r="CX916" s="3">
        <f t="shared" si="1106"/>
        <v>0</v>
      </c>
      <c r="CY916" s="3">
        <f t="shared" si="1129"/>
        <v>0</v>
      </c>
      <c r="CZ916" s="3">
        <f t="shared" si="1130"/>
        <v>0</v>
      </c>
      <c r="DA916" s="3"/>
      <c r="DB916" s="3"/>
      <c r="DC916" s="3" t="s">
        <v>3</v>
      </c>
      <c r="DD916" s="3" t="s">
        <v>3</v>
      </c>
      <c r="DE916" s="3" t="s">
        <v>3</v>
      </c>
      <c r="DF916" s="3" t="s">
        <v>3</v>
      </c>
      <c r="DG916" s="3" t="s">
        <v>3</v>
      </c>
      <c r="DH916" s="3" t="s">
        <v>3</v>
      </c>
      <c r="DI916" s="3" t="s">
        <v>3</v>
      </c>
      <c r="DJ916" s="3" t="s">
        <v>3</v>
      </c>
      <c r="DK916" s="3" t="s">
        <v>3</v>
      </c>
      <c r="DL916" s="3" t="s">
        <v>3</v>
      </c>
      <c r="DM916" s="3" t="s">
        <v>3</v>
      </c>
      <c r="DN916" s="3">
        <v>0</v>
      </c>
      <c r="DO916" s="3">
        <v>0</v>
      </c>
      <c r="DP916" s="3">
        <v>1</v>
      </c>
      <c r="DQ916" s="3">
        <v>1</v>
      </c>
      <c r="DR916" s="3"/>
      <c r="DS916" s="3"/>
      <c r="DT916" s="3"/>
      <c r="DU916" s="3">
        <v>1010</v>
      </c>
      <c r="DV916" s="3" t="s">
        <v>40</v>
      </c>
      <c r="DW916" s="3" t="s">
        <v>40</v>
      </c>
      <c r="DX916" s="3">
        <v>100</v>
      </c>
      <c r="DY916" s="3"/>
      <c r="DZ916" s="3" t="s">
        <v>3</v>
      </c>
      <c r="EA916" s="3" t="s">
        <v>3</v>
      </c>
      <c r="EB916" s="3" t="s">
        <v>3</v>
      </c>
      <c r="EC916" s="3" t="s">
        <v>3</v>
      </c>
      <c r="ED916" s="3"/>
      <c r="EE916" s="3">
        <v>57042986</v>
      </c>
      <c r="EF916" s="3">
        <v>200</v>
      </c>
      <c r="EG916" s="3" t="s">
        <v>903</v>
      </c>
      <c r="EH916" s="3">
        <v>0</v>
      </c>
      <c r="EI916" s="3" t="s">
        <v>3</v>
      </c>
      <c r="EJ916" s="3">
        <v>1</v>
      </c>
      <c r="EK916" s="3">
        <v>1617</v>
      </c>
      <c r="EL916" s="3" t="s">
        <v>904</v>
      </c>
      <c r="EM916" s="3" t="s">
        <v>905</v>
      </c>
      <c r="EN916" s="3"/>
      <c r="EO916" s="3" t="s">
        <v>3</v>
      </c>
      <c r="EP916" s="3"/>
      <c r="EQ916" s="3">
        <v>0</v>
      </c>
      <c r="ER916" s="3">
        <v>687.78</v>
      </c>
      <c r="ES916" s="3">
        <v>687.78</v>
      </c>
      <c r="ET916" s="3">
        <v>0</v>
      </c>
      <c r="EU916" s="3">
        <v>0</v>
      </c>
      <c r="EV916" s="3">
        <v>0</v>
      </c>
      <c r="EW916" s="3">
        <v>0</v>
      </c>
      <c r="EX916" s="3">
        <v>0</v>
      </c>
      <c r="EY916" s="3">
        <v>0</v>
      </c>
      <c r="EZ916" s="3"/>
      <c r="FA916" s="3"/>
      <c r="FB916" s="3"/>
      <c r="FC916" s="3"/>
      <c r="FD916" s="3"/>
      <c r="FE916" s="3"/>
      <c r="FF916" s="3"/>
      <c r="FG916" s="3"/>
      <c r="FH916" s="3"/>
      <c r="FI916" s="3"/>
      <c r="FJ916" s="3"/>
      <c r="FK916" s="3"/>
      <c r="FL916" s="3"/>
      <c r="FM916" s="3"/>
      <c r="FN916" s="3"/>
      <c r="FO916" s="3"/>
      <c r="FP916" s="3"/>
      <c r="FQ916" s="3">
        <v>0</v>
      </c>
      <c r="FR916" s="3">
        <v>0</v>
      </c>
      <c r="FS916" s="3">
        <v>0</v>
      </c>
      <c r="FT916" s="3"/>
      <c r="FU916" s="3"/>
      <c r="FV916" s="3"/>
      <c r="FW916" s="3"/>
      <c r="FX916" s="3">
        <v>0</v>
      </c>
      <c r="FY916" s="3">
        <v>0</v>
      </c>
      <c r="FZ916" s="3"/>
      <c r="GA916" s="3" t="s">
        <v>3</v>
      </c>
      <c r="GB916" s="3"/>
      <c r="GC916" s="3"/>
      <c r="GD916" s="3">
        <v>1</v>
      </c>
      <c r="GE916" s="3"/>
      <c r="GF916" s="3">
        <v>1371165837</v>
      </c>
      <c r="GG916" s="3">
        <v>2</v>
      </c>
      <c r="GH916" s="3">
        <v>1</v>
      </c>
      <c r="GI916" s="3">
        <v>-2</v>
      </c>
      <c r="GJ916" s="3">
        <v>0</v>
      </c>
      <c r="GK916" s="3">
        <v>0</v>
      </c>
      <c r="GL916" s="3">
        <f t="shared" si="1107"/>
        <v>0</v>
      </c>
      <c r="GM916" s="3">
        <f t="shared" si="1108"/>
        <v>412.67</v>
      </c>
      <c r="GN916" s="3">
        <f t="shared" si="1109"/>
        <v>0</v>
      </c>
      <c r="GO916" s="3">
        <f t="shared" si="1110"/>
        <v>412.67</v>
      </c>
      <c r="GP916" s="3">
        <f t="shared" si="1111"/>
        <v>0</v>
      </c>
      <c r="GQ916" s="3"/>
      <c r="GR916" s="3">
        <v>0</v>
      </c>
      <c r="GS916" s="3">
        <v>3</v>
      </c>
      <c r="GT916" s="3">
        <v>0</v>
      </c>
      <c r="GU916" s="3" t="s">
        <v>3</v>
      </c>
      <c r="GV916" s="3">
        <f t="shared" si="1112"/>
        <v>0</v>
      </c>
      <c r="GW916" s="3">
        <v>1</v>
      </c>
      <c r="GX916" s="3">
        <f t="shared" si="1113"/>
        <v>0</v>
      </c>
      <c r="GY916" s="3"/>
      <c r="GZ916" s="3"/>
      <c r="HA916" s="3">
        <v>0</v>
      </c>
      <c r="HB916" s="3">
        <v>0</v>
      </c>
      <c r="HC916" s="3">
        <f t="shared" si="1114"/>
        <v>0</v>
      </c>
      <c r="HD916" s="3"/>
      <c r="HE916" s="3" t="s">
        <v>3</v>
      </c>
      <c r="HF916" s="3" t="s">
        <v>3</v>
      </c>
      <c r="HG916" s="3"/>
      <c r="HH916" s="3"/>
      <c r="HI916" s="3"/>
      <c r="HJ916" s="3"/>
      <c r="HK916" s="3"/>
      <c r="HL916" s="3"/>
      <c r="HM916" s="3" t="s">
        <v>3</v>
      </c>
      <c r="HN916" s="3" t="s">
        <v>3</v>
      </c>
      <c r="HO916" s="3" t="s">
        <v>3</v>
      </c>
      <c r="HP916" s="3" t="s">
        <v>3</v>
      </c>
      <c r="HQ916" s="3" t="s">
        <v>3</v>
      </c>
      <c r="HR916" s="3"/>
      <c r="HS916" s="3">
        <v>0</v>
      </c>
      <c r="HT916" s="3"/>
      <c r="HU916" s="3"/>
      <c r="HV916" s="3"/>
      <c r="HW916" s="3"/>
      <c r="HX916" s="3"/>
      <c r="HY916" s="3"/>
      <c r="HZ916" s="3"/>
      <c r="IA916" s="3"/>
      <c r="IB916" s="3"/>
      <c r="IC916" s="3"/>
      <c r="ID916" s="3"/>
      <c r="IE916" s="3"/>
      <c r="IF916" s="3"/>
      <c r="IG916" s="3"/>
      <c r="IH916" s="3"/>
      <c r="II916" s="3"/>
      <c r="IJ916" s="3"/>
      <c r="IK916" s="3">
        <v>0</v>
      </c>
      <c r="IL916" s="3"/>
      <c r="IM916" s="3"/>
      <c r="IN916" s="3"/>
      <c r="IO916" s="3"/>
      <c r="IP916" s="3"/>
      <c r="IQ916" s="3"/>
      <c r="IR916" s="3"/>
      <c r="IS916" s="3"/>
      <c r="IT916" s="3"/>
      <c r="IU916" s="3"/>
    </row>
    <row r="917" spans="1:255" x14ac:dyDescent="0.25">
      <c r="A917" s="4">
        <v>17</v>
      </c>
      <c r="B917" s="4">
        <v>1</v>
      </c>
      <c r="C917" s="4"/>
      <c r="D917" s="4"/>
      <c r="E917" s="4" t="s">
        <v>1142</v>
      </c>
      <c r="F917" s="4" t="s">
        <v>1063</v>
      </c>
      <c r="G917" s="4" t="s">
        <v>1064</v>
      </c>
      <c r="H917" s="4" t="s">
        <v>40</v>
      </c>
      <c r="I917" s="4">
        <f t="shared" si="1131"/>
        <v>0.6</v>
      </c>
      <c r="J917" s="4">
        <v>0</v>
      </c>
      <c r="K917" s="4">
        <f t="shared" si="1132"/>
        <v>0.6</v>
      </c>
      <c r="L917" s="4"/>
      <c r="M917" s="4"/>
      <c r="N917" s="4"/>
      <c r="O917" s="4">
        <f t="shared" si="1090"/>
        <v>25490.63</v>
      </c>
      <c r="P917" s="4">
        <f t="shared" si="1091"/>
        <v>25490.63</v>
      </c>
      <c r="Q917" s="4">
        <f t="shared" si="1117"/>
        <v>0</v>
      </c>
      <c r="R917" s="4">
        <f t="shared" si="1118"/>
        <v>0</v>
      </c>
      <c r="S917" s="4">
        <f t="shared" si="1092"/>
        <v>0</v>
      </c>
      <c r="T917" s="4">
        <f t="shared" si="1093"/>
        <v>0</v>
      </c>
      <c r="U917" s="4">
        <f t="shared" si="1094"/>
        <v>0</v>
      </c>
      <c r="V917" s="4">
        <f t="shared" si="1095"/>
        <v>0</v>
      </c>
      <c r="W917" s="4">
        <f t="shared" si="1096"/>
        <v>0</v>
      </c>
      <c r="X917" s="4">
        <f t="shared" si="1119"/>
        <v>0</v>
      </c>
      <c r="Y917" s="4">
        <f t="shared" si="1120"/>
        <v>0</v>
      </c>
      <c r="Z917" s="4"/>
      <c r="AA917" s="4">
        <v>55890823</v>
      </c>
      <c r="AB917" s="4">
        <f t="shared" si="1097"/>
        <v>687.78</v>
      </c>
      <c r="AC917" s="4">
        <f t="shared" si="1121"/>
        <v>687.78</v>
      </c>
      <c r="AD917" s="4">
        <f t="shared" si="1122"/>
        <v>0</v>
      </c>
      <c r="AE917" s="4">
        <f t="shared" si="1123"/>
        <v>0</v>
      </c>
      <c r="AF917" s="4">
        <f t="shared" si="1124"/>
        <v>0</v>
      </c>
      <c r="AG917" s="4">
        <f t="shared" si="1098"/>
        <v>0</v>
      </c>
      <c r="AH917" s="4">
        <f t="shared" si="1125"/>
        <v>0</v>
      </c>
      <c r="AI917" s="4">
        <f t="shared" si="1126"/>
        <v>0</v>
      </c>
      <c r="AJ917" s="4">
        <f t="shared" si="1099"/>
        <v>0</v>
      </c>
      <c r="AK917" s="4">
        <v>687.78</v>
      </c>
      <c r="AL917" s="4">
        <v>687.78</v>
      </c>
      <c r="AM917" s="4">
        <v>0</v>
      </c>
      <c r="AN917" s="4">
        <v>0</v>
      </c>
      <c r="AO917" s="4">
        <v>0</v>
      </c>
      <c r="AP917" s="4">
        <v>0</v>
      </c>
      <c r="AQ917" s="4">
        <v>0</v>
      </c>
      <c r="AR917" s="4">
        <v>0</v>
      </c>
      <c r="AS917" s="4">
        <v>0</v>
      </c>
      <c r="AT917" s="4">
        <v>0</v>
      </c>
      <c r="AU917" s="4">
        <v>0</v>
      </c>
      <c r="AV917" s="4">
        <v>1</v>
      </c>
      <c r="AW917" s="4">
        <v>1</v>
      </c>
      <c r="AX917" s="4"/>
      <c r="AY917" s="4"/>
      <c r="AZ917" s="4">
        <v>1</v>
      </c>
      <c r="BA917" s="4">
        <v>1</v>
      </c>
      <c r="BB917" s="4">
        <v>1</v>
      </c>
      <c r="BC917" s="4">
        <v>61.77</v>
      </c>
      <c r="BD917" s="4" t="s">
        <v>3</v>
      </c>
      <c r="BE917" s="4" t="s">
        <v>3</v>
      </c>
      <c r="BF917" s="4" t="s">
        <v>3</v>
      </c>
      <c r="BG917" s="4" t="s">
        <v>3</v>
      </c>
      <c r="BH917" s="4">
        <v>3</v>
      </c>
      <c r="BI917" s="4">
        <v>2</v>
      </c>
      <c r="BJ917" s="4" t="s">
        <v>1065</v>
      </c>
      <c r="BK917" s="4"/>
      <c r="BL917" s="4"/>
      <c r="BM917" s="4">
        <v>1617</v>
      </c>
      <c r="BN917" s="4">
        <v>0</v>
      </c>
      <c r="BO917" s="4" t="s">
        <v>1063</v>
      </c>
      <c r="BP917" s="4">
        <v>1</v>
      </c>
      <c r="BQ917" s="4">
        <v>200</v>
      </c>
      <c r="BR917" s="4">
        <v>0</v>
      </c>
      <c r="BS917" s="4">
        <v>1</v>
      </c>
      <c r="BT917" s="4">
        <v>1</v>
      </c>
      <c r="BU917" s="4">
        <v>1</v>
      </c>
      <c r="BV917" s="4">
        <v>1</v>
      </c>
      <c r="BW917" s="4">
        <v>1</v>
      </c>
      <c r="BX917" s="4">
        <v>1</v>
      </c>
      <c r="BY917" s="4" t="s">
        <v>3</v>
      </c>
      <c r="BZ917" s="4">
        <v>0</v>
      </c>
      <c r="CA917" s="4">
        <v>0</v>
      </c>
      <c r="CB917" s="4" t="s">
        <v>3</v>
      </c>
      <c r="CC917" s="4"/>
      <c r="CD917" s="4"/>
      <c r="CE917" s="4">
        <v>1566</v>
      </c>
      <c r="CF917" s="4">
        <v>0</v>
      </c>
      <c r="CG917" s="4">
        <v>0</v>
      </c>
      <c r="CH917" s="4"/>
      <c r="CI917" s="4"/>
      <c r="CJ917" s="4"/>
      <c r="CK917" s="4"/>
      <c r="CL917" s="4"/>
      <c r="CM917" s="4">
        <v>0</v>
      </c>
      <c r="CN917" s="4" t="s">
        <v>3</v>
      </c>
      <c r="CO917" s="4">
        <v>0</v>
      </c>
      <c r="CP917" s="4">
        <f t="shared" si="1100"/>
        <v>25490.63</v>
      </c>
      <c r="CQ917" s="4">
        <f t="shared" si="1101"/>
        <v>42484.17</v>
      </c>
      <c r="CR917" s="4">
        <f t="shared" si="1127"/>
        <v>0</v>
      </c>
      <c r="CS917" s="4">
        <f t="shared" si="1128"/>
        <v>0</v>
      </c>
      <c r="CT917" s="4">
        <f t="shared" si="1102"/>
        <v>0</v>
      </c>
      <c r="CU917" s="4">
        <f t="shared" si="1103"/>
        <v>0</v>
      </c>
      <c r="CV917" s="4">
        <f t="shared" si="1104"/>
        <v>0</v>
      </c>
      <c r="CW917" s="4">
        <f t="shared" si="1105"/>
        <v>0</v>
      </c>
      <c r="CX917" s="4">
        <f t="shared" si="1106"/>
        <v>0</v>
      </c>
      <c r="CY917" s="4">
        <f t="shared" si="1129"/>
        <v>0</v>
      </c>
      <c r="CZ917" s="4">
        <f t="shared" si="1130"/>
        <v>0</v>
      </c>
      <c r="DA917" s="4"/>
      <c r="DB917" s="4"/>
      <c r="DC917" s="4" t="s">
        <v>3</v>
      </c>
      <c r="DD917" s="4" t="s">
        <v>3</v>
      </c>
      <c r="DE917" s="4" t="s">
        <v>3</v>
      </c>
      <c r="DF917" s="4" t="s">
        <v>3</v>
      </c>
      <c r="DG917" s="4" t="s">
        <v>3</v>
      </c>
      <c r="DH917" s="4" t="s">
        <v>3</v>
      </c>
      <c r="DI917" s="4" t="s">
        <v>3</v>
      </c>
      <c r="DJ917" s="4" t="s">
        <v>3</v>
      </c>
      <c r="DK917" s="4" t="s">
        <v>3</v>
      </c>
      <c r="DL917" s="4" t="s">
        <v>3</v>
      </c>
      <c r="DM917" s="4" t="s">
        <v>3</v>
      </c>
      <c r="DN917" s="4">
        <v>0</v>
      </c>
      <c r="DO917" s="4">
        <v>0</v>
      </c>
      <c r="DP917" s="4">
        <v>1</v>
      </c>
      <c r="DQ917" s="4">
        <v>1</v>
      </c>
      <c r="DR917" s="4"/>
      <c r="DS917" s="4"/>
      <c r="DT917" s="4"/>
      <c r="DU917" s="4">
        <v>1010</v>
      </c>
      <c r="DV917" s="4" t="s">
        <v>40</v>
      </c>
      <c r="DW917" s="4" t="s">
        <v>40</v>
      </c>
      <c r="DX917" s="4">
        <v>100</v>
      </c>
      <c r="DY917" s="4"/>
      <c r="DZ917" s="4" t="s">
        <v>3</v>
      </c>
      <c r="EA917" s="4" t="s">
        <v>3</v>
      </c>
      <c r="EB917" s="4" t="s">
        <v>3</v>
      </c>
      <c r="EC917" s="4" t="s">
        <v>3</v>
      </c>
      <c r="ED917" s="4"/>
      <c r="EE917" s="4">
        <v>57042986</v>
      </c>
      <c r="EF917" s="4">
        <v>200</v>
      </c>
      <c r="EG917" s="4" t="s">
        <v>903</v>
      </c>
      <c r="EH917" s="4">
        <v>0</v>
      </c>
      <c r="EI917" s="4" t="s">
        <v>3</v>
      </c>
      <c r="EJ917" s="4">
        <v>1</v>
      </c>
      <c r="EK917" s="4">
        <v>1617</v>
      </c>
      <c r="EL917" s="4" t="s">
        <v>904</v>
      </c>
      <c r="EM917" s="4" t="s">
        <v>905</v>
      </c>
      <c r="EN917" s="4"/>
      <c r="EO917" s="4" t="s">
        <v>3</v>
      </c>
      <c r="EP917" s="4"/>
      <c r="EQ917" s="4">
        <v>0</v>
      </c>
      <c r="ER917" s="4">
        <v>687.78</v>
      </c>
      <c r="ES917" s="4">
        <v>687.78</v>
      </c>
      <c r="ET917" s="4">
        <v>0</v>
      </c>
      <c r="EU917" s="4">
        <v>0</v>
      </c>
      <c r="EV917" s="4">
        <v>0</v>
      </c>
      <c r="EW917" s="4">
        <v>0</v>
      </c>
      <c r="EX917" s="4">
        <v>0</v>
      </c>
      <c r="EY917" s="4">
        <v>0</v>
      </c>
      <c r="EZ917" s="4"/>
      <c r="FA917" s="4"/>
      <c r="FB917" s="4"/>
      <c r="FC917" s="4"/>
      <c r="FD917" s="4"/>
      <c r="FE917" s="4"/>
      <c r="FF917" s="4"/>
      <c r="FG917" s="4"/>
      <c r="FH917" s="4"/>
      <c r="FI917" s="4"/>
      <c r="FJ917" s="4"/>
      <c r="FK917" s="4"/>
      <c r="FL917" s="4"/>
      <c r="FM917" s="4"/>
      <c r="FN917" s="4"/>
      <c r="FO917" s="4"/>
      <c r="FP917" s="4"/>
      <c r="FQ917" s="4">
        <v>0</v>
      </c>
      <c r="FR917" s="4">
        <v>0</v>
      </c>
      <c r="FS917" s="4">
        <v>0</v>
      </c>
      <c r="FT917" s="4"/>
      <c r="FU917" s="4"/>
      <c r="FV917" s="4"/>
      <c r="FW917" s="4"/>
      <c r="FX917" s="4">
        <v>0</v>
      </c>
      <c r="FY917" s="4">
        <v>0</v>
      </c>
      <c r="FZ917" s="4"/>
      <c r="GA917" s="4" t="s">
        <v>3</v>
      </c>
      <c r="GB917" s="4"/>
      <c r="GC917" s="4"/>
      <c r="GD917" s="4">
        <v>1</v>
      </c>
      <c r="GE917" s="4"/>
      <c r="GF917" s="4">
        <v>1371165837</v>
      </c>
      <c r="GG917" s="4">
        <v>2</v>
      </c>
      <c r="GH917" s="4">
        <v>1</v>
      </c>
      <c r="GI917" s="4">
        <v>2</v>
      </c>
      <c r="GJ917" s="4">
        <v>0</v>
      </c>
      <c r="GK917" s="4">
        <v>0</v>
      </c>
      <c r="GL917" s="4">
        <f t="shared" si="1107"/>
        <v>0</v>
      </c>
      <c r="GM917" s="4">
        <f t="shared" si="1108"/>
        <v>25490.63</v>
      </c>
      <c r="GN917" s="4">
        <f t="shared" si="1109"/>
        <v>0</v>
      </c>
      <c r="GO917" s="4">
        <f t="shared" si="1110"/>
        <v>25490.63</v>
      </c>
      <c r="GP917" s="4">
        <f t="shared" si="1111"/>
        <v>0</v>
      </c>
      <c r="GQ917" s="4"/>
      <c r="GR917" s="4">
        <v>0</v>
      </c>
      <c r="GS917" s="4">
        <v>0</v>
      </c>
      <c r="GT917" s="4">
        <v>0</v>
      </c>
      <c r="GU917" s="4" t="s">
        <v>3</v>
      </c>
      <c r="GV917" s="4">
        <f t="shared" si="1112"/>
        <v>0</v>
      </c>
      <c r="GW917" s="4">
        <v>1</v>
      </c>
      <c r="GX917" s="4">
        <f t="shared" si="1113"/>
        <v>0</v>
      </c>
      <c r="GY917" s="4"/>
      <c r="GZ917" s="4"/>
      <c r="HA917" s="4">
        <v>0</v>
      </c>
      <c r="HB917" s="4">
        <v>0</v>
      </c>
      <c r="HC917" s="4">
        <f t="shared" si="1114"/>
        <v>0</v>
      </c>
      <c r="HD917" s="4"/>
      <c r="HE917" s="4" t="s">
        <v>3</v>
      </c>
      <c r="HF917" s="4" t="s">
        <v>3</v>
      </c>
      <c r="HG917" s="4"/>
      <c r="HH917" s="4"/>
      <c r="HI917" s="4"/>
      <c r="HJ917" s="4"/>
      <c r="HK917" s="4"/>
      <c r="HL917" s="4"/>
      <c r="HM917" s="4" t="s">
        <v>3</v>
      </c>
      <c r="HN917" s="4" t="s">
        <v>3</v>
      </c>
      <c r="HO917" s="4" t="s">
        <v>3</v>
      </c>
      <c r="HP917" s="4" t="s">
        <v>3</v>
      </c>
      <c r="HQ917" s="4" t="s">
        <v>3</v>
      </c>
      <c r="HR917" s="4"/>
      <c r="HS917" s="4">
        <v>0</v>
      </c>
      <c r="HT917" s="4"/>
      <c r="HU917" s="4"/>
      <c r="HV917" s="4"/>
      <c r="HW917" s="4"/>
      <c r="HX917" s="4"/>
      <c r="HY917" s="4"/>
      <c r="HZ917" s="4"/>
      <c r="IA917" s="4"/>
      <c r="IB917" s="4"/>
      <c r="IC917" s="4"/>
      <c r="ID917" s="4"/>
      <c r="IE917" s="4"/>
      <c r="IF917" s="4"/>
      <c r="IG917" s="4"/>
      <c r="IH917" s="4"/>
      <c r="II917" s="4"/>
      <c r="IJ917" s="4"/>
      <c r="IK917" s="4">
        <v>0</v>
      </c>
      <c r="IL917" s="4"/>
      <c r="IM917" s="4"/>
      <c r="IN917" s="4"/>
      <c r="IO917" s="4"/>
      <c r="IP917" s="4"/>
      <c r="IQ917" s="4"/>
      <c r="IR917" s="4"/>
      <c r="IS917" s="4"/>
      <c r="IT917" s="4"/>
      <c r="IU917" s="4"/>
    </row>
    <row r="918" spans="1:255" x14ac:dyDescent="0.25">
      <c r="A918" s="3">
        <v>17</v>
      </c>
      <c r="B918" s="3">
        <v>1</v>
      </c>
      <c r="C918" s="3"/>
      <c r="D918" s="3"/>
      <c r="E918" s="3" t="s">
        <v>1143</v>
      </c>
      <c r="F918" s="3" t="s">
        <v>1067</v>
      </c>
      <c r="G918" s="3" t="s">
        <v>1068</v>
      </c>
      <c r="H918" s="3" t="s">
        <v>40</v>
      </c>
      <c r="I918" s="3">
        <f t="shared" si="1131"/>
        <v>0.6</v>
      </c>
      <c r="J918" s="3">
        <v>0</v>
      </c>
      <c r="K918" s="3">
        <f t="shared" si="1132"/>
        <v>0.6</v>
      </c>
      <c r="L918" s="3"/>
      <c r="M918" s="3"/>
      <c r="N918" s="3"/>
      <c r="O918" s="3">
        <f t="shared" si="1090"/>
        <v>34.840000000000003</v>
      </c>
      <c r="P918" s="3">
        <f t="shared" si="1091"/>
        <v>34.840000000000003</v>
      </c>
      <c r="Q918" s="3">
        <f t="shared" si="1117"/>
        <v>0</v>
      </c>
      <c r="R918" s="3">
        <f t="shared" si="1118"/>
        <v>0</v>
      </c>
      <c r="S918" s="3">
        <f t="shared" si="1092"/>
        <v>0</v>
      </c>
      <c r="T918" s="3">
        <f t="shared" si="1093"/>
        <v>0</v>
      </c>
      <c r="U918" s="3">
        <f t="shared" si="1094"/>
        <v>0</v>
      </c>
      <c r="V918" s="3">
        <f t="shared" si="1095"/>
        <v>0</v>
      </c>
      <c r="W918" s="3">
        <f t="shared" si="1096"/>
        <v>0</v>
      </c>
      <c r="X918" s="3">
        <f t="shared" si="1119"/>
        <v>0</v>
      </c>
      <c r="Y918" s="3">
        <f t="shared" si="1120"/>
        <v>0</v>
      </c>
      <c r="Z918" s="3"/>
      <c r="AA918" s="3">
        <v>54971259</v>
      </c>
      <c r="AB918" s="3">
        <f t="shared" si="1097"/>
        <v>58.07</v>
      </c>
      <c r="AC918" s="3">
        <f t="shared" si="1121"/>
        <v>58.07</v>
      </c>
      <c r="AD918" s="3">
        <f t="shared" si="1122"/>
        <v>0</v>
      </c>
      <c r="AE918" s="3">
        <f t="shared" si="1123"/>
        <v>0</v>
      </c>
      <c r="AF918" s="3">
        <f t="shared" si="1124"/>
        <v>0</v>
      </c>
      <c r="AG918" s="3">
        <f t="shared" si="1098"/>
        <v>0</v>
      </c>
      <c r="AH918" s="3">
        <f t="shared" si="1125"/>
        <v>0</v>
      </c>
      <c r="AI918" s="3">
        <f t="shared" si="1126"/>
        <v>0</v>
      </c>
      <c r="AJ918" s="3">
        <f t="shared" si="1099"/>
        <v>0</v>
      </c>
      <c r="AK918" s="3">
        <v>58.07</v>
      </c>
      <c r="AL918" s="3">
        <v>58.07</v>
      </c>
      <c r="AM918" s="3">
        <v>0</v>
      </c>
      <c r="AN918" s="3">
        <v>0</v>
      </c>
      <c r="AO918" s="3">
        <v>0</v>
      </c>
      <c r="AP918" s="3">
        <v>0</v>
      </c>
      <c r="AQ918" s="3">
        <v>0</v>
      </c>
      <c r="AR918" s="3">
        <v>0</v>
      </c>
      <c r="AS918" s="3">
        <v>0</v>
      </c>
      <c r="AT918" s="3">
        <v>0</v>
      </c>
      <c r="AU918" s="3">
        <v>0</v>
      </c>
      <c r="AV918" s="3">
        <v>1</v>
      </c>
      <c r="AW918" s="3">
        <v>1</v>
      </c>
      <c r="AX918" s="3"/>
      <c r="AY918" s="3"/>
      <c r="AZ918" s="3">
        <v>1</v>
      </c>
      <c r="BA918" s="3">
        <v>1</v>
      </c>
      <c r="BB918" s="3">
        <v>1</v>
      </c>
      <c r="BC918" s="3">
        <v>1</v>
      </c>
      <c r="BD918" s="3" t="s">
        <v>3</v>
      </c>
      <c r="BE918" s="3" t="s">
        <v>3</v>
      </c>
      <c r="BF918" s="3" t="s">
        <v>3</v>
      </c>
      <c r="BG918" s="3" t="s">
        <v>3</v>
      </c>
      <c r="BH918" s="3">
        <v>3</v>
      </c>
      <c r="BI918" s="3">
        <v>2</v>
      </c>
      <c r="BJ918" s="3" t="s">
        <v>1069</v>
      </c>
      <c r="BK918" s="3"/>
      <c r="BL918" s="3"/>
      <c r="BM918" s="3">
        <v>1617</v>
      </c>
      <c r="BN918" s="3">
        <v>0</v>
      </c>
      <c r="BO918" s="3" t="s">
        <v>3</v>
      </c>
      <c r="BP918" s="3">
        <v>0</v>
      </c>
      <c r="BQ918" s="3">
        <v>200</v>
      </c>
      <c r="BR918" s="3">
        <v>0</v>
      </c>
      <c r="BS918" s="3">
        <v>1</v>
      </c>
      <c r="BT918" s="3">
        <v>1</v>
      </c>
      <c r="BU918" s="3">
        <v>1</v>
      </c>
      <c r="BV918" s="3">
        <v>1</v>
      </c>
      <c r="BW918" s="3">
        <v>1</v>
      </c>
      <c r="BX918" s="3">
        <v>1</v>
      </c>
      <c r="BY918" s="3" t="s">
        <v>3</v>
      </c>
      <c r="BZ918" s="3">
        <v>0</v>
      </c>
      <c r="CA918" s="3">
        <v>0</v>
      </c>
      <c r="CB918" s="3" t="s">
        <v>3</v>
      </c>
      <c r="CC918" s="3"/>
      <c r="CD918" s="3"/>
      <c r="CE918" s="3">
        <v>1566</v>
      </c>
      <c r="CF918" s="3">
        <v>0</v>
      </c>
      <c r="CG918" s="3">
        <v>0</v>
      </c>
      <c r="CH918" s="3"/>
      <c r="CI918" s="3"/>
      <c r="CJ918" s="3"/>
      <c r="CK918" s="3"/>
      <c r="CL918" s="3"/>
      <c r="CM918" s="3">
        <v>0</v>
      </c>
      <c r="CN918" s="3" t="s">
        <v>3</v>
      </c>
      <c r="CO918" s="3">
        <v>0</v>
      </c>
      <c r="CP918" s="3">
        <f t="shared" si="1100"/>
        <v>34.840000000000003</v>
      </c>
      <c r="CQ918" s="3">
        <f t="shared" si="1101"/>
        <v>58.07</v>
      </c>
      <c r="CR918" s="3">
        <f t="shared" si="1127"/>
        <v>0</v>
      </c>
      <c r="CS918" s="3">
        <f t="shared" si="1128"/>
        <v>0</v>
      </c>
      <c r="CT918" s="3">
        <f t="shared" si="1102"/>
        <v>0</v>
      </c>
      <c r="CU918" s="3">
        <f t="shared" si="1103"/>
        <v>0</v>
      </c>
      <c r="CV918" s="3">
        <f t="shared" si="1104"/>
        <v>0</v>
      </c>
      <c r="CW918" s="3">
        <f t="shared" si="1105"/>
        <v>0</v>
      </c>
      <c r="CX918" s="3">
        <f t="shared" si="1106"/>
        <v>0</v>
      </c>
      <c r="CY918" s="3">
        <f t="shared" si="1129"/>
        <v>0</v>
      </c>
      <c r="CZ918" s="3">
        <f t="shared" si="1130"/>
        <v>0</v>
      </c>
      <c r="DA918" s="3"/>
      <c r="DB918" s="3"/>
      <c r="DC918" s="3" t="s">
        <v>3</v>
      </c>
      <c r="DD918" s="3" t="s">
        <v>3</v>
      </c>
      <c r="DE918" s="3" t="s">
        <v>3</v>
      </c>
      <c r="DF918" s="3" t="s">
        <v>3</v>
      </c>
      <c r="DG918" s="3" t="s">
        <v>3</v>
      </c>
      <c r="DH918" s="3" t="s">
        <v>3</v>
      </c>
      <c r="DI918" s="3" t="s">
        <v>3</v>
      </c>
      <c r="DJ918" s="3" t="s">
        <v>3</v>
      </c>
      <c r="DK918" s="3" t="s">
        <v>3</v>
      </c>
      <c r="DL918" s="3" t="s">
        <v>3</v>
      </c>
      <c r="DM918" s="3" t="s">
        <v>3</v>
      </c>
      <c r="DN918" s="3">
        <v>0</v>
      </c>
      <c r="DO918" s="3">
        <v>0</v>
      </c>
      <c r="DP918" s="3">
        <v>1</v>
      </c>
      <c r="DQ918" s="3">
        <v>1</v>
      </c>
      <c r="DR918" s="3"/>
      <c r="DS918" s="3"/>
      <c r="DT918" s="3"/>
      <c r="DU918" s="3">
        <v>1010</v>
      </c>
      <c r="DV918" s="3" t="s">
        <v>40</v>
      </c>
      <c r="DW918" s="3" t="s">
        <v>40</v>
      </c>
      <c r="DX918" s="3">
        <v>100</v>
      </c>
      <c r="DY918" s="3"/>
      <c r="DZ918" s="3" t="s">
        <v>3</v>
      </c>
      <c r="EA918" s="3" t="s">
        <v>3</v>
      </c>
      <c r="EB918" s="3" t="s">
        <v>3</v>
      </c>
      <c r="EC918" s="3" t="s">
        <v>3</v>
      </c>
      <c r="ED918" s="3"/>
      <c r="EE918" s="3">
        <v>57042986</v>
      </c>
      <c r="EF918" s="3">
        <v>200</v>
      </c>
      <c r="EG918" s="3" t="s">
        <v>903</v>
      </c>
      <c r="EH918" s="3">
        <v>0</v>
      </c>
      <c r="EI918" s="3" t="s">
        <v>3</v>
      </c>
      <c r="EJ918" s="3">
        <v>1</v>
      </c>
      <c r="EK918" s="3">
        <v>1617</v>
      </c>
      <c r="EL918" s="3" t="s">
        <v>904</v>
      </c>
      <c r="EM918" s="3" t="s">
        <v>905</v>
      </c>
      <c r="EN918" s="3"/>
      <c r="EO918" s="3" t="s">
        <v>3</v>
      </c>
      <c r="EP918" s="3"/>
      <c r="EQ918" s="3">
        <v>0</v>
      </c>
      <c r="ER918" s="3">
        <v>58.07</v>
      </c>
      <c r="ES918" s="3">
        <v>58.07</v>
      </c>
      <c r="ET918" s="3">
        <v>0</v>
      </c>
      <c r="EU918" s="3">
        <v>0</v>
      </c>
      <c r="EV918" s="3">
        <v>0</v>
      </c>
      <c r="EW918" s="3">
        <v>0</v>
      </c>
      <c r="EX918" s="3">
        <v>0</v>
      </c>
      <c r="EY918" s="3">
        <v>0</v>
      </c>
      <c r="EZ918" s="3"/>
      <c r="FA918" s="3"/>
      <c r="FB918" s="3"/>
      <c r="FC918" s="3"/>
      <c r="FD918" s="3"/>
      <c r="FE918" s="3"/>
      <c r="FF918" s="3"/>
      <c r="FG918" s="3"/>
      <c r="FH918" s="3"/>
      <c r="FI918" s="3"/>
      <c r="FJ918" s="3"/>
      <c r="FK918" s="3"/>
      <c r="FL918" s="3"/>
      <c r="FM918" s="3"/>
      <c r="FN918" s="3"/>
      <c r="FO918" s="3"/>
      <c r="FP918" s="3"/>
      <c r="FQ918" s="3">
        <v>0</v>
      </c>
      <c r="FR918" s="3">
        <v>0</v>
      </c>
      <c r="FS918" s="3">
        <v>0</v>
      </c>
      <c r="FT918" s="3"/>
      <c r="FU918" s="3"/>
      <c r="FV918" s="3"/>
      <c r="FW918" s="3"/>
      <c r="FX918" s="3">
        <v>0</v>
      </c>
      <c r="FY918" s="3">
        <v>0</v>
      </c>
      <c r="FZ918" s="3"/>
      <c r="GA918" s="3" t="s">
        <v>3</v>
      </c>
      <c r="GB918" s="3"/>
      <c r="GC918" s="3"/>
      <c r="GD918" s="3">
        <v>1</v>
      </c>
      <c r="GE918" s="3"/>
      <c r="GF918" s="3">
        <v>1013150255</v>
      </c>
      <c r="GG918" s="3">
        <v>2</v>
      </c>
      <c r="GH918" s="3">
        <v>1</v>
      </c>
      <c r="GI918" s="3">
        <v>-2</v>
      </c>
      <c r="GJ918" s="3">
        <v>0</v>
      </c>
      <c r="GK918" s="3">
        <v>0</v>
      </c>
      <c r="GL918" s="3">
        <f t="shared" si="1107"/>
        <v>0</v>
      </c>
      <c r="GM918" s="3">
        <f t="shared" si="1108"/>
        <v>34.840000000000003</v>
      </c>
      <c r="GN918" s="3">
        <f t="shared" si="1109"/>
        <v>0</v>
      </c>
      <c r="GO918" s="3">
        <f t="shared" si="1110"/>
        <v>34.840000000000003</v>
      </c>
      <c r="GP918" s="3">
        <f t="shared" si="1111"/>
        <v>0</v>
      </c>
      <c r="GQ918" s="3"/>
      <c r="GR918" s="3">
        <v>0</v>
      </c>
      <c r="GS918" s="3">
        <v>3</v>
      </c>
      <c r="GT918" s="3">
        <v>0</v>
      </c>
      <c r="GU918" s="3" t="s">
        <v>3</v>
      </c>
      <c r="GV918" s="3">
        <f t="shared" si="1112"/>
        <v>0</v>
      </c>
      <c r="GW918" s="3">
        <v>1</v>
      </c>
      <c r="GX918" s="3">
        <f t="shared" si="1113"/>
        <v>0</v>
      </c>
      <c r="GY918" s="3"/>
      <c r="GZ918" s="3"/>
      <c r="HA918" s="3">
        <v>0</v>
      </c>
      <c r="HB918" s="3">
        <v>0</v>
      </c>
      <c r="HC918" s="3">
        <f t="shared" si="1114"/>
        <v>0</v>
      </c>
      <c r="HD918" s="3"/>
      <c r="HE918" s="3" t="s">
        <v>3</v>
      </c>
      <c r="HF918" s="3" t="s">
        <v>3</v>
      </c>
      <c r="HG918" s="3"/>
      <c r="HH918" s="3"/>
      <c r="HI918" s="3"/>
      <c r="HJ918" s="3"/>
      <c r="HK918" s="3"/>
      <c r="HL918" s="3"/>
      <c r="HM918" s="3" t="s">
        <v>3</v>
      </c>
      <c r="HN918" s="3" t="s">
        <v>3</v>
      </c>
      <c r="HO918" s="3" t="s">
        <v>3</v>
      </c>
      <c r="HP918" s="3" t="s">
        <v>3</v>
      </c>
      <c r="HQ918" s="3" t="s">
        <v>3</v>
      </c>
      <c r="HR918" s="3"/>
      <c r="HS918" s="3">
        <v>0</v>
      </c>
      <c r="HT918" s="3"/>
      <c r="HU918" s="3"/>
      <c r="HV918" s="3"/>
      <c r="HW918" s="3"/>
      <c r="HX918" s="3"/>
      <c r="HY918" s="3"/>
      <c r="HZ918" s="3"/>
      <c r="IA918" s="3"/>
      <c r="IB918" s="3"/>
      <c r="IC918" s="3"/>
      <c r="ID918" s="3"/>
      <c r="IE918" s="3"/>
      <c r="IF918" s="3"/>
      <c r="IG918" s="3"/>
      <c r="IH918" s="3"/>
      <c r="II918" s="3"/>
      <c r="IJ918" s="3"/>
      <c r="IK918" s="3">
        <v>0</v>
      </c>
      <c r="IL918" s="3"/>
      <c r="IM918" s="3"/>
      <c r="IN918" s="3"/>
      <c r="IO918" s="3"/>
      <c r="IP918" s="3"/>
      <c r="IQ918" s="3"/>
      <c r="IR918" s="3"/>
      <c r="IS918" s="3"/>
      <c r="IT918" s="3"/>
      <c r="IU918" s="3"/>
    </row>
    <row r="919" spans="1:255" x14ac:dyDescent="0.25">
      <c r="A919" s="4">
        <v>17</v>
      </c>
      <c r="B919" s="4">
        <v>1</v>
      </c>
      <c r="C919" s="4"/>
      <c r="D919" s="4"/>
      <c r="E919" s="4" t="s">
        <v>1143</v>
      </c>
      <c r="F919" s="4" t="s">
        <v>1067</v>
      </c>
      <c r="G919" s="4" t="s">
        <v>1068</v>
      </c>
      <c r="H919" s="4" t="s">
        <v>40</v>
      </c>
      <c r="I919" s="4">
        <f t="shared" si="1131"/>
        <v>0.6</v>
      </c>
      <c r="J919" s="4">
        <v>0</v>
      </c>
      <c r="K919" s="4">
        <f t="shared" si="1132"/>
        <v>0.6</v>
      </c>
      <c r="L919" s="4"/>
      <c r="M919" s="4"/>
      <c r="N919" s="4"/>
      <c r="O919" s="4">
        <f t="shared" si="1090"/>
        <v>244.58</v>
      </c>
      <c r="P919" s="4">
        <f t="shared" si="1091"/>
        <v>244.58</v>
      </c>
      <c r="Q919" s="4">
        <f t="shared" si="1117"/>
        <v>0</v>
      </c>
      <c r="R919" s="4">
        <f t="shared" si="1118"/>
        <v>0</v>
      </c>
      <c r="S919" s="4">
        <f t="shared" si="1092"/>
        <v>0</v>
      </c>
      <c r="T919" s="4">
        <f t="shared" si="1093"/>
        <v>0</v>
      </c>
      <c r="U919" s="4">
        <f t="shared" si="1094"/>
        <v>0</v>
      </c>
      <c r="V919" s="4">
        <f t="shared" si="1095"/>
        <v>0</v>
      </c>
      <c r="W919" s="4">
        <f t="shared" si="1096"/>
        <v>0</v>
      </c>
      <c r="X919" s="4">
        <f t="shared" si="1119"/>
        <v>0</v>
      </c>
      <c r="Y919" s="4">
        <f t="shared" si="1120"/>
        <v>0</v>
      </c>
      <c r="Z919" s="4"/>
      <c r="AA919" s="4">
        <v>55890823</v>
      </c>
      <c r="AB919" s="4">
        <f t="shared" si="1097"/>
        <v>58.07</v>
      </c>
      <c r="AC919" s="4">
        <f t="shared" si="1121"/>
        <v>58.07</v>
      </c>
      <c r="AD919" s="4">
        <f t="shared" si="1122"/>
        <v>0</v>
      </c>
      <c r="AE919" s="4">
        <f t="shared" si="1123"/>
        <v>0</v>
      </c>
      <c r="AF919" s="4">
        <f t="shared" si="1124"/>
        <v>0</v>
      </c>
      <c r="AG919" s="4">
        <f t="shared" si="1098"/>
        <v>0</v>
      </c>
      <c r="AH919" s="4">
        <f t="shared" si="1125"/>
        <v>0</v>
      </c>
      <c r="AI919" s="4">
        <f t="shared" si="1126"/>
        <v>0</v>
      </c>
      <c r="AJ919" s="4">
        <f t="shared" si="1099"/>
        <v>0</v>
      </c>
      <c r="AK919" s="4">
        <v>58.07</v>
      </c>
      <c r="AL919" s="4">
        <v>58.07</v>
      </c>
      <c r="AM919" s="4">
        <v>0</v>
      </c>
      <c r="AN919" s="4">
        <v>0</v>
      </c>
      <c r="AO919" s="4">
        <v>0</v>
      </c>
      <c r="AP919" s="4">
        <v>0</v>
      </c>
      <c r="AQ919" s="4">
        <v>0</v>
      </c>
      <c r="AR919" s="4">
        <v>0</v>
      </c>
      <c r="AS919" s="4">
        <v>0</v>
      </c>
      <c r="AT919" s="4">
        <v>0</v>
      </c>
      <c r="AU919" s="4">
        <v>0</v>
      </c>
      <c r="AV919" s="4">
        <v>1</v>
      </c>
      <c r="AW919" s="4">
        <v>1</v>
      </c>
      <c r="AX919" s="4"/>
      <c r="AY919" s="4"/>
      <c r="AZ919" s="4">
        <v>1</v>
      </c>
      <c r="BA919" s="4">
        <v>1</v>
      </c>
      <c r="BB919" s="4">
        <v>1</v>
      </c>
      <c r="BC919" s="4">
        <v>7.02</v>
      </c>
      <c r="BD919" s="4" t="s">
        <v>3</v>
      </c>
      <c r="BE919" s="4" t="s">
        <v>3</v>
      </c>
      <c r="BF919" s="4" t="s">
        <v>3</v>
      </c>
      <c r="BG919" s="4" t="s">
        <v>3</v>
      </c>
      <c r="BH919" s="4">
        <v>3</v>
      </c>
      <c r="BI919" s="4">
        <v>2</v>
      </c>
      <c r="BJ919" s="4" t="s">
        <v>1069</v>
      </c>
      <c r="BK919" s="4"/>
      <c r="BL919" s="4"/>
      <c r="BM919" s="4">
        <v>1617</v>
      </c>
      <c r="BN919" s="4">
        <v>0</v>
      </c>
      <c r="BO919" s="4" t="s">
        <v>1067</v>
      </c>
      <c r="BP919" s="4">
        <v>1</v>
      </c>
      <c r="BQ919" s="4">
        <v>200</v>
      </c>
      <c r="BR919" s="4">
        <v>0</v>
      </c>
      <c r="BS919" s="4">
        <v>1</v>
      </c>
      <c r="BT919" s="4">
        <v>1</v>
      </c>
      <c r="BU919" s="4">
        <v>1</v>
      </c>
      <c r="BV919" s="4">
        <v>1</v>
      </c>
      <c r="BW919" s="4">
        <v>1</v>
      </c>
      <c r="BX919" s="4">
        <v>1</v>
      </c>
      <c r="BY919" s="4" t="s">
        <v>3</v>
      </c>
      <c r="BZ919" s="4">
        <v>0</v>
      </c>
      <c r="CA919" s="4">
        <v>0</v>
      </c>
      <c r="CB919" s="4" t="s">
        <v>3</v>
      </c>
      <c r="CC919" s="4"/>
      <c r="CD919" s="4"/>
      <c r="CE919" s="4">
        <v>1566</v>
      </c>
      <c r="CF919" s="4">
        <v>0</v>
      </c>
      <c r="CG919" s="4">
        <v>0</v>
      </c>
      <c r="CH919" s="4"/>
      <c r="CI919" s="4"/>
      <c r="CJ919" s="4"/>
      <c r="CK919" s="4"/>
      <c r="CL919" s="4"/>
      <c r="CM919" s="4">
        <v>0</v>
      </c>
      <c r="CN919" s="4" t="s">
        <v>3</v>
      </c>
      <c r="CO919" s="4">
        <v>0</v>
      </c>
      <c r="CP919" s="4">
        <f t="shared" si="1100"/>
        <v>244.58</v>
      </c>
      <c r="CQ919" s="4">
        <f t="shared" si="1101"/>
        <v>407.65</v>
      </c>
      <c r="CR919" s="4">
        <f t="shared" si="1127"/>
        <v>0</v>
      </c>
      <c r="CS919" s="4">
        <f t="shared" si="1128"/>
        <v>0</v>
      </c>
      <c r="CT919" s="4">
        <f t="shared" si="1102"/>
        <v>0</v>
      </c>
      <c r="CU919" s="4">
        <f t="shared" si="1103"/>
        <v>0</v>
      </c>
      <c r="CV919" s="4">
        <f t="shared" si="1104"/>
        <v>0</v>
      </c>
      <c r="CW919" s="4">
        <f t="shared" si="1105"/>
        <v>0</v>
      </c>
      <c r="CX919" s="4">
        <f t="shared" si="1106"/>
        <v>0</v>
      </c>
      <c r="CY919" s="4">
        <f t="shared" si="1129"/>
        <v>0</v>
      </c>
      <c r="CZ919" s="4">
        <f t="shared" si="1130"/>
        <v>0</v>
      </c>
      <c r="DA919" s="4"/>
      <c r="DB919" s="4"/>
      <c r="DC919" s="4" t="s">
        <v>3</v>
      </c>
      <c r="DD919" s="4" t="s">
        <v>3</v>
      </c>
      <c r="DE919" s="4" t="s">
        <v>3</v>
      </c>
      <c r="DF919" s="4" t="s">
        <v>3</v>
      </c>
      <c r="DG919" s="4" t="s">
        <v>3</v>
      </c>
      <c r="DH919" s="4" t="s">
        <v>3</v>
      </c>
      <c r="DI919" s="4" t="s">
        <v>3</v>
      </c>
      <c r="DJ919" s="4" t="s">
        <v>3</v>
      </c>
      <c r="DK919" s="4" t="s">
        <v>3</v>
      </c>
      <c r="DL919" s="4" t="s">
        <v>3</v>
      </c>
      <c r="DM919" s="4" t="s">
        <v>3</v>
      </c>
      <c r="DN919" s="4">
        <v>0</v>
      </c>
      <c r="DO919" s="4">
        <v>0</v>
      </c>
      <c r="DP919" s="4">
        <v>1</v>
      </c>
      <c r="DQ919" s="4">
        <v>1</v>
      </c>
      <c r="DR919" s="4"/>
      <c r="DS919" s="4"/>
      <c r="DT919" s="4"/>
      <c r="DU919" s="4">
        <v>1010</v>
      </c>
      <c r="DV919" s="4" t="s">
        <v>40</v>
      </c>
      <c r="DW919" s="4" t="s">
        <v>40</v>
      </c>
      <c r="DX919" s="4">
        <v>100</v>
      </c>
      <c r="DY919" s="4"/>
      <c r="DZ919" s="4" t="s">
        <v>3</v>
      </c>
      <c r="EA919" s="4" t="s">
        <v>3</v>
      </c>
      <c r="EB919" s="4" t="s">
        <v>3</v>
      </c>
      <c r="EC919" s="4" t="s">
        <v>3</v>
      </c>
      <c r="ED919" s="4"/>
      <c r="EE919" s="4">
        <v>57042986</v>
      </c>
      <c r="EF919" s="4">
        <v>200</v>
      </c>
      <c r="EG919" s="4" t="s">
        <v>903</v>
      </c>
      <c r="EH919" s="4">
        <v>0</v>
      </c>
      <c r="EI919" s="4" t="s">
        <v>3</v>
      </c>
      <c r="EJ919" s="4">
        <v>1</v>
      </c>
      <c r="EK919" s="4">
        <v>1617</v>
      </c>
      <c r="EL919" s="4" t="s">
        <v>904</v>
      </c>
      <c r="EM919" s="4" t="s">
        <v>905</v>
      </c>
      <c r="EN919" s="4"/>
      <c r="EO919" s="4" t="s">
        <v>3</v>
      </c>
      <c r="EP919" s="4"/>
      <c r="EQ919" s="4">
        <v>0</v>
      </c>
      <c r="ER919" s="4">
        <v>58.07</v>
      </c>
      <c r="ES919" s="4">
        <v>58.07</v>
      </c>
      <c r="ET919" s="4">
        <v>0</v>
      </c>
      <c r="EU919" s="4">
        <v>0</v>
      </c>
      <c r="EV919" s="4">
        <v>0</v>
      </c>
      <c r="EW919" s="4">
        <v>0</v>
      </c>
      <c r="EX919" s="4">
        <v>0</v>
      </c>
      <c r="EY919" s="4">
        <v>0</v>
      </c>
      <c r="EZ919" s="4"/>
      <c r="FA919" s="4"/>
      <c r="FB919" s="4"/>
      <c r="FC919" s="4"/>
      <c r="FD919" s="4"/>
      <c r="FE919" s="4"/>
      <c r="FF919" s="4"/>
      <c r="FG919" s="4"/>
      <c r="FH919" s="4"/>
      <c r="FI919" s="4"/>
      <c r="FJ919" s="4"/>
      <c r="FK919" s="4"/>
      <c r="FL919" s="4"/>
      <c r="FM919" s="4"/>
      <c r="FN919" s="4"/>
      <c r="FO919" s="4"/>
      <c r="FP919" s="4"/>
      <c r="FQ919" s="4">
        <v>0</v>
      </c>
      <c r="FR919" s="4">
        <v>0</v>
      </c>
      <c r="FS919" s="4">
        <v>0</v>
      </c>
      <c r="FT919" s="4"/>
      <c r="FU919" s="4"/>
      <c r="FV919" s="4"/>
      <c r="FW919" s="4"/>
      <c r="FX919" s="4">
        <v>0</v>
      </c>
      <c r="FY919" s="4">
        <v>0</v>
      </c>
      <c r="FZ919" s="4"/>
      <c r="GA919" s="4" t="s">
        <v>3</v>
      </c>
      <c r="GB919" s="4"/>
      <c r="GC919" s="4"/>
      <c r="GD919" s="4">
        <v>1</v>
      </c>
      <c r="GE919" s="4"/>
      <c r="GF919" s="4">
        <v>1013150255</v>
      </c>
      <c r="GG919" s="4">
        <v>2</v>
      </c>
      <c r="GH919" s="4">
        <v>1</v>
      </c>
      <c r="GI919" s="4">
        <v>2</v>
      </c>
      <c r="GJ919" s="4">
        <v>0</v>
      </c>
      <c r="GK919" s="4">
        <v>0</v>
      </c>
      <c r="GL919" s="4">
        <f t="shared" si="1107"/>
        <v>0</v>
      </c>
      <c r="GM919" s="4">
        <f t="shared" si="1108"/>
        <v>244.58</v>
      </c>
      <c r="GN919" s="4">
        <f t="shared" si="1109"/>
        <v>0</v>
      </c>
      <c r="GO919" s="4">
        <f t="shared" si="1110"/>
        <v>244.58</v>
      </c>
      <c r="GP919" s="4">
        <f t="shared" si="1111"/>
        <v>0</v>
      </c>
      <c r="GQ919" s="4"/>
      <c r="GR919" s="4">
        <v>0</v>
      </c>
      <c r="GS919" s="4">
        <v>0</v>
      </c>
      <c r="GT919" s="4">
        <v>0</v>
      </c>
      <c r="GU919" s="4" t="s">
        <v>3</v>
      </c>
      <c r="GV919" s="4">
        <f t="shared" si="1112"/>
        <v>0</v>
      </c>
      <c r="GW919" s="4">
        <v>1</v>
      </c>
      <c r="GX919" s="4">
        <f t="shared" si="1113"/>
        <v>0</v>
      </c>
      <c r="GY919" s="4"/>
      <c r="GZ919" s="4"/>
      <c r="HA919" s="4">
        <v>0</v>
      </c>
      <c r="HB919" s="4">
        <v>0</v>
      </c>
      <c r="HC919" s="4">
        <f t="shared" si="1114"/>
        <v>0</v>
      </c>
      <c r="HD919" s="4"/>
      <c r="HE919" s="4" t="s">
        <v>3</v>
      </c>
      <c r="HF919" s="4" t="s">
        <v>3</v>
      </c>
      <c r="HG919" s="4"/>
      <c r="HH919" s="4"/>
      <c r="HI919" s="4"/>
      <c r="HJ919" s="4"/>
      <c r="HK919" s="4"/>
      <c r="HL919" s="4"/>
      <c r="HM919" s="4" t="s">
        <v>3</v>
      </c>
      <c r="HN919" s="4" t="s">
        <v>3</v>
      </c>
      <c r="HO919" s="4" t="s">
        <v>3</v>
      </c>
      <c r="HP919" s="4" t="s">
        <v>3</v>
      </c>
      <c r="HQ919" s="4" t="s">
        <v>3</v>
      </c>
      <c r="HR919" s="4"/>
      <c r="HS919" s="4">
        <v>0</v>
      </c>
      <c r="HT919" s="4"/>
      <c r="HU919" s="4"/>
      <c r="HV919" s="4"/>
      <c r="HW919" s="4"/>
      <c r="HX919" s="4"/>
      <c r="HY919" s="4"/>
      <c r="HZ919" s="4"/>
      <c r="IA919" s="4"/>
      <c r="IB919" s="4"/>
      <c r="IC919" s="4"/>
      <c r="ID919" s="4"/>
      <c r="IE919" s="4"/>
      <c r="IF919" s="4"/>
      <c r="IG919" s="4"/>
      <c r="IH919" s="4"/>
      <c r="II919" s="4"/>
      <c r="IJ919" s="4"/>
      <c r="IK919" s="4">
        <v>0</v>
      </c>
      <c r="IL919" s="4"/>
      <c r="IM919" s="4"/>
      <c r="IN919" s="4"/>
      <c r="IO919" s="4"/>
      <c r="IP919" s="4"/>
      <c r="IQ919" s="4"/>
      <c r="IR919" s="4"/>
      <c r="IS919" s="4"/>
      <c r="IT919" s="4"/>
      <c r="IU919" s="4"/>
    </row>
    <row r="920" spans="1:255" x14ac:dyDescent="0.25">
      <c r="A920" s="3">
        <v>17</v>
      </c>
      <c r="B920" s="3">
        <v>1</v>
      </c>
      <c r="C920" s="3"/>
      <c r="D920" s="3"/>
      <c r="E920" s="3" t="s">
        <v>1144</v>
      </c>
      <c r="F920" s="3" t="s">
        <v>1145</v>
      </c>
      <c r="G920" s="3" t="s">
        <v>1146</v>
      </c>
      <c r="H920" s="3" t="s">
        <v>266</v>
      </c>
      <c r="I920" s="3">
        <v>1</v>
      </c>
      <c r="J920" s="3">
        <v>0</v>
      </c>
      <c r="K920" s="3">
        <v>1</v>
      </c>
      <c r="L920" s="3"/>
      <c r="M920" s="3"/>
      <c r="N920" s="3"/>
      <c r="O920" s="3">
        <f t="shared" si="1090"/>
        <v>86.7</v>
      </c>
      <c r="P920" s="3">
        <f t="shared" si="1091"/>
        <v>86.7</v>
      </c>
      <c r="Q920" s="3">
        <f t="shared" si="1117"/>
        <v>0</v>
      </c>
      <c r="R920" s="3">
        <f t="shared" si="1118"/>
        <v>0</v>
      </c>
      <c r="S920" s="3">
        <f t="shared" si="1092"/>
        <v>0</v>
      </c>
      <c r="T920" s="3">
        <f t="shared" si="1093"/>
        <v>0</v>
      </c>
      <c r="U920" s="3">
        <f t="shared" si="1094"/>
        <v>0</v>
      </c>
      <c r="V920" s="3">
        <f t="shared" si="1095"/>
        <v>0</v>
      </c>
      <c r="W920" s="3">
        <f t="shared" si="1096"/>
        <v>0</v>
      </c>
      <c r="X920" s="3">
        <f t="shared" si="1119"/>
        <v>0</v>
      </c>
      <c r="Y920" s="3">
        <f t="shared" si="1120"/>
        <v>0</v>
      </c>
      <c r="Z920" s="3"/>
      <c r="AA920" s="3">
        <v>54971259</v>
      </c>
      <c r="AB920" s="3">
        <f t="shared" si="1097"/>
        <v>86.7</v>
      </c>
      <c r="AC920" s="3">
        <f t="shared" si="1121"/>
        <v>86.7</v>
      </c>
      <c r="AD920" s="3">
        <f t="shared" si="1122"/>
        <v>0</v>
      </c>
      <c r="AE920" s="3">
        <f t="shared" si="1123"/>
        <v>0</v>
      </c>
      <c r="AF920" s="3">
        <f t="shared" si="1124"/>
        <v>0</v>
      </c>
      <c r="AG920" s="3">
        <f t="shared" si="1098"/>
        <v>0</v>
      </c>
      <c r="AH920" s="3">
        <f t="shared" si="1125"/>
        <v>0</v>
      </c>
      <c r="AI920" s="3">
        <f t="shared" si="1126"/>
        <v>0</v>
      </c>
      <c r="AJ920" s="3">
        <f t="shared" si="1099"/>
        <v>0</v>
      </c>
      <c r="AK920" s="3">
        <v>86.7</v>
      </c>
      <c r="AL920" s="3">
        <v>86.7</v>
      </c>
      <c r="AM920" s="3">
        <v>0</v>
      </c>
      <c r="AN920" s="3">
        <v>0</v>
      </c>
      <c r="AO920" s="3">
        <v>0</v>
      </c>
      <c r="AP920" s="3">
        <v>0</v>
      </c>
      <c r="AQ920" s="3">
        <v>0</v>
      </c>
      <c r="AR920" s="3">
        <v>0</v>
      </c>
      <c r="AS920" s="3">
        <v>0</v>
      </c>
      <c r="AT920" s="3">
        <v>0</v>
      </c>
      <c r="AU920" s="3">
        <v>0</v>
      </c>
      <c r="AV920" s="3">
        <v>1</v>
      </c>
      <c r="AW920" s="3">
        <v>1</v>
      </c>
      <c r="AX920" s="3"/>
      <c r="AY920" s="3"/>
      <c r="AZ920" s="3">
        <v>1</v>
      </c>
      <c r="BA920" s="3">
        <v>1</v>
      </c>
      <c r="BB920" s="3">
        <v>1</v>
      </c>
      <c r="BC920" s="3">
        <v>1</v>
      </c>
      <c r="BD920" s="3" t="s">
        <v>3</v>
      </c>
      <c r="BE920" s="3" t="s">
        <v>3</v>
      </c>
      <c r="BF920" s="3" t="s">
        <v>3</v>
      </c>
      <c r="BG920" s="3" t="s">
        <v>3</v>
      </c>
      <c r="BH920" s="3">
        <v>3</v>
      </c>
      <c r="BI920" s="3">
        <v>2</v>
      </c>
      <c r="BJ920" s="3" t="s">
        <v>1147</v>
      </c>
      <c r="BK920" s="3"/>
      <c r="BL920" s="3"/>
      <c r="BM920" s="3">
        <v>1618</v>
      </c>
      <c r="BN920" s="3">
        <v>0</v>
      </c>
      <c r="BO920" s="3" t="s">
        <v>3</v>
      </c>
      <c r="BP920" s="3">
        <v>0</v>
      </c>
      <c r="BQ920" s="3">
        <v>201</v>
      </c>
      <c r="BR920" s="3">
        <v>0</v>
      </c>
      <c r="BS920" s="3">
        <v>1</v>
      </c>
      <c r="BT920" s="3">
        <v>1</v>
      </c>
      <c r="BU920" s="3">
        <v>1</v>
      </c>
      <c r="BV920" s="3">
        <v>1</v>
      </c>
      <c r="BW920" s="3">
        <v>1</v>
      </c>
      <c r="BX920" s="3">
        <v>1</v>
      </c>
      <c r="BY920" s="3" t="s">
        <v>3</v>
      </c>
      <c r="BZ920" s="3">
        <v>0</v>
      </c>
      <c r="CA920" s="3">
        <v>0</v>
      </c>
      <c r="CB920" s="3" t="s">
        <v>3</v>
      </c>
      <c r="CC920" s="3"/>
      <c r="CD920" s="3"/>
      <c r="CE920" s="3">
        <v>1566</v>
      </c>
      <c r="CF920" s="3">
        <v>0</v>
      </c>
      <c r="CG920" s="3">
        <v>0</v>
      </c>
      <c r="CH920" s="3"/>
      <c r="CI920" s="3"/>
      <c r="CJ920" s="3"/>
      <c r="CK920" s="3"/>
      <c r="CL920" s="3"/>
      <c r="CM920" s="3">
        <v>0</v>
      </c>
      <c r="CN920" s="3" t="s">
        <v>3</v>
      </c>
      <c r="CO920" s="3">
        <v>0</v>
      </c>
      <c r="CP920" s="3">
        <f t="shared" si="1100"/>
        <v>86.7</v>
      </c>
      <c r="CQ920" s="3">
        <f t="shared" si="1101"/>
        <v>86.7</v>
      </c>
      <c r="CR920" s="3">
        <f t="shared" si="1127"/>
        <v>0</v>
      </c>
      <c r="CS920" s="3">
        <f t="shared" si="1128"/>
        <v>0</v>
      </c>
      <c r="CT920" s="3">
        <f t="shared" si="1102"/>
        <v>0</v>
      </c>
      <c r="CU920" s="3">
        <f t="shared" si="1103"/>
        <v>0</v>
      </c>
      <c r="CV920" s="3">
        <f t="shared" si="1104"/>
        <v>0</v>
      </c>
      <c r="CW920" s="3">
        <f t="shared" si="1105"/>
        <v>0</v>
      </c>
      <c r="CX920" s="3">
        <f t="shared" si="1106"/>
        <v>0</v>
      </c>
      <c r="CY920" s="3">
        <f t="shared" si="1129"/>
        <v>0</v>
      </c>
      <c r="CZ920" s="3">
        <f t="shared" si="1130"/>
        <v>0</v>
      </c>
      <c r="DA920" s="3"/>
      <c r="DB920" s="3"/>
      <c r="DC920" s="3" t="s">
        <v>3</v>
      </c>
      <c r="DD920" s="3" t="s">
        <v>3</v>
      </c>
      <c r="DE920" s="3" t="s">
        <v>3</v>
      </c>
      <c r="DF920" s="3" t="s">
        <v>3</v>
      </c>
      <c r="DG920" s="3" t="s">
        <v>3</v>
      </c>
      <c r="DH920" s="3" t="s">
        <v>3</v>
      </c>
      <c r="DI920" s="3" t="s">
        <v>3</v>
      </c>
      <c r="DJ920" s="3" t="s">
        <v>3</v>
      </c>
      <c r="DK920" s="3" t="s">
        <v>3</v>
      </c>
      <c r="DL920" s="3" t="s">
        <v>3</v>
      </c>
      <c r="DM920" s="3" t="s">
        <v>3</v>
      </c>
      <c r="DN920" s="3">
        <v>0</v>
      </c>
      <c r="DO920" s="3">
        <v>0</v>
      </c>
      <c r="DP920" s="3">
        <v>1</v>
      </c>
      <c r="DQ920" s="3">
        <v>1</v>
      </c>
      <c r="DR920" s="3"/>
      <c r="DS920" s="3"/>
      <c r="DT920" s="3"/>
      <c r="DU920" s="3">
        <v>1010</v>
      </c>
      <c r="DV920" s="3" t="s">
        <v>266</v>
      </c>
      <c r="DW920" s="3" t="s">
        <v>266</v>
      </c>
      <c r="DX920" s="3">
        <v>1</v>
      </c>
      <c r="DY920" s="3"/>
      <c r="DZ920" s="3" t="s">
        <v>3</v>
      </c>
      <c r="EA920" s="3" t="s">
        <v>3</v>
      </c>
      <c r="EB920" s="3" t="s">
        <v>3</v>
      </c>
      <c r="EC920" s="3" t="s">
        <v>3</v>
      </c>
      <c r="ED920" s="3"/>
      <c r="EE920" s="3">
        <v>57042987</v>
      </c>
      <c r="EF920" s="3">
        <v>201</v>
      </c>
      <c r="EG920" s="3" t="s">
        <v>575</v>
      </c>
      <c r="EH920" s="3">
        <v>0</v>
      </c>
      <c r="EI920" s="3" t="s">
        <v>3</v>
      </c>
      <c r="EJ920" s="3">
        <v>2</v>
      </c>
      <c r="EK920" s="3">
        <v>1618</v>
      </c>
      <c r="EL920" s="3" t="s">
        <v>576</v>
      </c>
      <c r="EM920" s="3" t="s">
        <v>577</v>
      </c>
      <c r="EN920" s="3"/>
      <c r="EO920" s="3" t="s">
        <v>3</v>
      </c>
      <c r="EP920" s="3"/>
      <c r="EQ920" s="3">
        <v>0</v>
      </c>
      <c r="ER920" s="3">
        <v>86.7</v>
      </c>
      <c r="ES920" s="3">
        <v>86.7</v>
      </c>
      <c r="ET920" s="3">
        <v>0</v>
      </c>
      <c r="EU920" s="3">
        <v>0</v>
      </c>
      <c r="EV920" s="3">
        <v>0</v>
      </c>
      <c r="EW920" s="3">
        <v>0</v>
      </c>
      <c r="EX920" s="3">
        <v>0</v>
      </c>
      <c r="EY920" s="3">
        <v>0</v>
      </c>
      <c r="EZ920" s="3"/>
      <c r="FA920" s="3"/>
      <c r="FB920" s="3"/>
      <c r="FC920" s="3"/>
      <c r="FD920" s="3"/>
      <c r="FE920" s="3"/>
      <c r="FF920" s="3"/>
      <c r="FG920" s="3"/>
      <c r="FH920" s="3"/>
      <c r="FI920" s="3"/>
      <c r="FJ920" s="3"/>
      <c r="FK920" s="3"/>
      <c r="FL920" s="3"/>
      <c r="FM920" s="3"/>
      <c r="FN920" s="3"/>
      <c r="FO920" s="3"/>
      <c r="FP920" s="3"/>
      <c r="FQ920" s="3">
        <v>0</v>
      </c>
      <c r="FR920" s="3">
        <v>0</v>
      </c>
      <c r="FS920" s="3">
        <v>0</v>
      </c>
      <c r="FT920" s="3"/>
      <c r="FU920" s="3"/>
      <c r="FV920" s="3"/>
      <c r="FW920" s="3"/>
      <c r="FX920" s="3">
        <v>0</v>
      </c>
      <c r="FY920" s="3">
        <v>0</v>
      </c>
      <c r="FZ920" s="3"/>
      <c r="GA920" s="3" t="s">
        <v>3</v>
      </c>
      <c r="GB920" s="3"/>
      <c r="GC920" s="3"/>
      <c r="GD920" s="3">
        <v>1</v>
      </c>
      <c r="GE920" s="3"/>
      <c r="GF920" s="3">
        <v>887894321</v>
      </c>
      <c r="GG920" s="3">
        <v>2</v>
      </c>
      <c r="GH920" s="3">
        <v>1</v>
      </c>
      <c r="GI920" s="3">
        <v>-2</v>
      </c>
      <c r="GJ920" s="3">
        <v>0</v>
      </c>
      <c r="GK920" s="3">
        <v>0</v>
      </c>
      <c r="GL920" s="3">
        <f t="shared" si="1107"/>
        <v>0</v>
      </c>
      <c r="GM920" s="3">
        <f t="shared" si="1108"/>
        <v>86.7</v>
      </c>
      <c r="GN920" s="3">
        <f t="shared" si="1109"/>
        <v>0</v>
      </c>
      <c r="GO920" s="3">
        <f t="shared" si="1110"/>
        <v>86.7</v>
      </c>
      <c r="GP920" s="3">
        <f t="shared" si="1111"/>
        <v>0</v>
      </c>
      <c r="GQ920" s="3"/>
      <c r="GR920" s="3">
        <v>0</v>
      </c>
      <c r="GS920" s="3">
        <v>3</v>
      </c>
      <c r="GT920" s="3">
        <v>0</v>
      </c>
      <c r="GU920" s="3" t="s">
        <v>3</v>
      </c>
      <c r="GV920" s="3">
        <f t="shared" si="1112"/>
        <v>0</v>
      </c>
      <c r="GW920" s="3">
        <v>1</v>
      </c>
      <c r="GX920" s="3">
        <f t="shared" si="1113"/>
        <v>0</v>
      </c>
      <c r="GY920" s="3"/>
      <c r="GZ920" s="3"/>
      <c r="HA920" s="3">
        <v>0</v>
      </c>
      <c r="HB920" s="3">
        <v>0</v>
      </c>
      <c r="HC920" s="3">
        <f t="shared" si="1114"/>
        <v>0</v>
      </c>
      <c r="HD920" s="3"/>
      <c r="HE920" s="3" t="s">
        <v>3</v>
      </c>
      <c r="HF920" s="3" t="s">
        <v>3</v>
      </c>
      <c r="HG920" s="3"/>
      <c r="HH920" s="3"/>
      <c r="HI920" s="3"/>
      <c r="HJ920" s="3"/>
      <c r="HK920" s="3"/>
      <c r="HL920" s="3"/>
      <c r="HM920" s="3" t="s">
        <v>3</v>
      </c>
      <c r="HN920" s="3" t="s">
        <v>3</v>
      </c>
      <c r="HO920" s="3" t="s">
        <v>3</v>
      </c>
      <c r="HP920" s="3" t="s">
        <v>3</v>
      </c>
      <c r="HQ920" s="3" t="s">
        <v>3</v>
      </c>
      <c r="HR920" s="3"/>
      <c r="HS920" s="3">
        <v>0</v>
      </c>
      <c r="HT920" s="3"/>
      <c r="HU920" s="3"/>
      <c r="HV920" s="3"/>
      <c r="HW920" s="3"/>
      <c r="HX920" s="3"/>
      <c r="HY920" s="3"/>
      <c r="HZ920" s="3"/>
      <c r="IA920" s="3"/>
      <c r="IB920" s="3"/>
      <c r="IC920" s="3"/>
      <c r="ID920" s="3"/>
      <c r="IE920" s="3"/>
      <c r="IF920" s="3"/>
      <c r="IG920" s="3"/>
      <c r="IH920" s="3"/>
      <c r="II920" s="3"/>
      <c r="IJ920" s="3"/>
      <c r="IK920" s="3">
        <v>0</v>
      </c>
      <c r="IL920" s="3"/>
      <c r="IM920" s="3"/>
      <c r="IN920" s="3"/>
      <c r="IO920" s="3"/>
      <c r="IP920" s="3"/>
      <c r="IQ920" s="3"/>
      <c r="IR920" s="3"/>
      <c r="IS920" s="3"/>
      <c r="IT920" s="3"/>
      <c r="IU920" s="3"/>
    </row>
    <row r="921" spans="1:255" x14ac:dyDescent="0.25">
      <c r="A921" s="4">
        <v>17</v>
      </c>
      <c r="B921" s="4">
        <v>1</v>
      </c>
      <c r="C921" s="4"/>
      <c r="D921" s="4"/>
      <c r="E921" s="4" t="s">
        <v>1144</v>
      </c>
      <c r="F921" s="4" t="s">
        <v>1145</v>
      </c>
      <c r="G921" s="4" t="s">
        <v>1146</v>
      </c>
      <c r="H921" s="4" t="s">
        <v>266</v>
      </c>
      <c r="I921" s="4">
        <v>1</v>
      </c>
      <c r="J921" s="4">
        <v>0</v>
      </c>
      <c r="K921" s="4">
        <v>1</v>
      </c>
      <c r="L921" s="4"/>
      <c r="M921" s="4"/>
      <c r="N921" s="4"/>
      <c r="O921" s="4">
        <f t="shared" si="1090"/>
        <v>975.38</v>
      </c>
      <c r="P921" s="4">
        <f t="shared" si="1091"/>
        <v>975.38</v>
      </c>
      <c r="Q921" s="4">
        <f t="shared" si="1117"/>
        <v>0</v>
      </c>
      <c r="R921" s="4">
        <f t="shared" si="1118"/>
        <v>0</v>
      </c>
      <c r="S921" s="4">
        <f t="shared" si="1092"/>
        <v>0</v>
      </c>
      <c r="T921" s="4">
        <f t="shared" si="1093"/>
        <v>0</v>
      </c>
      <c r="U921" s="4">
        <f t="shared" si="1094"/>
        <v>0</v>
      </c>
      <c r="V921" s="4">
        <f t="shared" si="1095"/>
        <v>0</v>
      </c>
      <c r="W921" s="4">
        <f t="shared" si="1096"/>
        <v>0</v>
      </c>
      <c r="X921" s="4">
        <f t="shared" si="1119"/>
        <v>0</v>
      </c>
      <c r="Y921" s="4">
        <f t="shared" si="1120"/>
        <v>0</v>
      </c>
      <c r="Z921" s="4"/>
      <c r="AA921" s="4">
        <v>55890823</v>
      </c>
      <c r="AB921" s="4">
        <f t="shared" si="1097"/>
        <v>86.7</v>
      </c>
      <c r="AC921" s="4">
        <f t="shared" si="1121"/>
        <v>86.7</v>
      </c>
      <c r="AD921" s="4">
        <f t="shared" si="1122"/>
        <v>0</v>
      </c>
      <c r="AE921" s="4">
        <f t="shared" si="1123"/>
        <v>0</v>
      </c>
      <c r="AF921" s="4">
        <f t="shared" si="1124"/>
        <v>0</v>
      </c>
      <c r="AG921" s="4">
        <f t="shared" si="1098"/>
        <v>0</v>
      </c>
      <c r="AH921" s="4">
        <f t="shared" si="1125"/>
        <v>0</v>
      </c>
      <c r="AI921" s="4">
        <f t="shared" si="1126"/>
        <v>0</v>
      </c>
      <c r="AJ921" s="4">
        <f t="shared" si="1099"/>
        <v>0</v>
      </c>
      <c r="AK921" s="4">
        <v>86.7</v>
      </c>
      <c r="AL921" s="4">
        <v>86.7</v>
      </c>
      <c r="AM921" s="4">
        <v>0</v>
      </c>
      <c r="AN921" s="4">
        <v>0</v>
      </c>
      <c r="AO921" s="4">
        <v>0</v>
      </c>
      <c r="AP921" s="4">
        <v>0</v>
      </c>
      <c r="AQ921" s="4">
        <v>0</v>
      </c>
      <c r="AR921" s="4">
        <v>0</v>
      </c>
      <c r="AS921" s="4">
        <v>0</v>
      </c>
      <c r="AT921" s="4">
        <v>0</v>
      </c>
      <c r="AU921" s="4">
        <v>0</v>
      </c>
      <c r="AV921" s="4">
        <v>1</v>
      </c>
      <c r="AW921" s="4">
        <v>1</v>
      </c>
      <c r="AX921" s="4"/>
      <c r="AY921" s="4"/>
      <c r="AZ921" s="4">
        <v>1</v>
      </c>
      <c r="BA921" s="4">
        <v>1</v>
      </c>
      <c r="BB921" s="4">
        <v>1</v>
      </c>
      <c r="BC921" s="4">
        <v>11.25</v>
      </c>
      <c r="BD921" s="4" t="s">
        <v>3</v>
      </c>
      <c r="BE921" s="4" t="s">
        <v>3</v>
      </c>
      <c r="BF921" s="4" t="s">
        <v>3</v>
      </c>
      <c r="BG921" s="4" t="s">
        <v>3</v>
      </c>
      <c r="BH921" s="4">
        <v>3</v>
      </c>
      <c r="BI921" s="4">
        <v>2</v>
      </c>
      <c r="BJ921" s="4" t="s">
        <v>1147</v>
      </c>
      <c r="BK921" s="4"/>
      <c r="BL921" s="4"/>
      <c r="BM921" s="4">
        <v>1618</v>
      </c>
      <c r="BN921" s="4">
        <v>0</v>
      </c>
      <c r="BO921" s="4" t="s">
        <v>1145</v>
      </c>
      <c r="BP921" s="4">
        <v>1</v>
      </c>
      <c r="BQ921" s="4">
        <v>201</v>
      </c>
      <c r="BR921" s="4">
        <v>0</v>
      </c>
      <c r="BS921" s="4">
        <v>1</v>
      </c>
      <c r="BT921" s="4">
        <v>1</v>
      </c>
      <c r="BU921" s="4">
        <v>1</v>
      </c>
      <c r="BV921" s="4">
        <v>1</v>
      </c>
      <c r="BW921" s="4">
        <v>1</v>
      </c>
      <c r="BX921" s="4">
        <v>1</v>
      </c>
      <c r="BY921" s="4" t="s">
        <v>3</v>
      </c>
      <c r="BZ921" s="4">
        <v>0</v>
      </c>
      <c r="CA921" s="4">
        <v>0</v>
      </c>
      <c r="CB921" s="4" t="s">
        <v>3</v>
      </c>
      <c r="CC921" s="4"/>
      <c r="CD921" s="4"/>
      <c r="CE921" s="4">
        <v>1566</v>
      </c>
      <c r="CF921" s="4">
        <v>0</v>
      </c>
      <c r="CG921" s="4">
        <v>0</v>
      </c>
      <c r="CH921" s="4"/>
      <c r="CI921" s="4"/>
      <c r="CJ921" s="4"/>
      <c r="CK921" s="4"/>
      <c r="CL921" s="4"/>
      <c r="CM921" s="4">
        <v>0</v>
      </c>
      <c r="CN921" s="4" t="s">
        <v>3</v>
      </c>
      <c r="CO921" s="4">
        <v>0</v>
      </c>
      <c r="CP921" s="4">
        <f t="shared" si="1100"/>
        <v>975.38</v>
      </c>
      <c r="CQ921" s="4">
        <f t="shared" si="1101"/>
        <v>975.38</v>
      </c>
      <c r="CR921" s="4">
        <f t="shared" si="1127"/>
        <v>0</v>
      </c>
      <c r="CS921" s="4">
        <f t="shared" si="1128"/>
        <v>0</v>
      </c>
      <c r="CT921" s="4">
        <f t="shared" si="1102"/>
        <v>0</v>
      </c>
      <c r="CU921" s="4">
        <f t="shared" si="1103"/>
        <v>0</v>
      </c>
      <c r="CV921" s="4">
        <f t="shared" si="1104"/>
        <v>0</v>
      </c>
      <c r="CW921" s="4">
        <f t="shared" si="1105"/>
        <v>0</v>
      </c>
      <c r="CX921" s="4">
        <f t="shared" si="1106"/>
        <v>0</v>
      </c>
      <c r="CY921" s="4">
        <f t="shared" si="1129"/>
        <v>0</v>
      </c>
      <c r="CZ921" s="4">
        <f t="shared" si="1130"/>
        <v>0</v>
      </c>
      <c r="DA921" s="4"/>
      <c r="DB921" s="4"/>
      <c r="DC921" s="4" t="s">
        <v>3</v>
      </c>
      <c r="DD921" s="4" t="s">
        <v>3</v>
      </c>
      <c r="DE921" s="4" t="s">
        <v>3</v>
      </c>
      <c r="DF921" s="4" t="s">
        <v>3</v>
      </c>
      <c r="DG921" s="4" t="s">
        <v>3</v>
      </c>
      <c r="DH921" s="4" t="s">
        <v>3</v>
      </c>
      <c r="DI921" s="4" t="s">
        <v>3</v>
      </c>
      <c r="DJ921" s="4" t="s">
        <v>3</v>
      </c>
      <c r="DK921" s="4" t="s">
        <v>3</v>
      </c>
      <c r="DL921" s="4" t="s">
        <v>3</v>
      </c>
      <c r="DM921" s="4" t="s">
        <v>3</v>
      </c>
      <c r="DN921" s="4">
        <v>0</v>
      </c>
      <c r="DO921" s="4">
        <v>0</v>
      </c>
      <c r="DP921" s="4">
        <v>1</v>
      </c>
      <c r="DQ921" s="4">
        <v>1</v>
      </c>
      <c r="DR921" s="4"/>
      <c r="DS921" s="4"/>
      <c r="DT921" s="4"/>
      <c r="DU921" s="4">
        <v>1010</v>
      </c>
      <c r="DV921" s="4" t="s">
        <v>266</v>
      </c>
      <c r="DW921" s="4" t="s">
        <v>266</v>
      </c>
      <c r="DX921" s="4">
        <v>1</v>
      </c>
      <c r="DY921" s="4"/>
      <c r="DZ921" s="4" t="s">
        <v>3</v>
      </c>
      <c r="EA921" s="4" t="s">
        <v>3</v>
      </c>
      <c r="EB921" s="4" t="s">
        <v>3</v>
      </c>
      <c r="EC921" s="4" t="s">
        <v>3</v>
      </c>
      <c r="ED921" s="4"/>
      <c r="EE921" s="4">
        <v>57042987</v>
      </c>
      <c r="EF921" s="4">
        <v>201</v>
      </c>
      <c r="EG921" s="4" t="s">
        <v>575</v>
      </c>
      <c r="EH921" s="4">
        <v>0</v>
      </c>
      <c r="EI921" s="4" t="s">
        <v>3</v>
      </c>
      <c r="EJ921" s="4">
        <v>2</v>
      </c>
      <c r="EK921" s="4">
        <v>1618</v>
      </c>
      <c r="EL921" s="4" t="s">
        <v>576</v>
      </c>
      <c r="EM921" s="4" t="s">
        <v>577</v>
      </c>
      <c r="EN921" s="4"/>
      <c r="EO921" s="4" t="s">
        <v>3</v>
      </c>
      <c r="EP921" s="4"/>
      <c r="EQ921" s="4">
        <v>0</v>
      </c>
      <c r="ER921" s="4">
        <v>86.7</v>
      </c>
      <c r="ES921" s="4">
        <v>86.7</v>
      </c>
      <c r="ET921" s="4">
        <v>0</v>
      </c>
      <c r="EU921" s="4">
        <v>0</v>
      </c>
      <c r="EV921" s="4">
        <v>0</v>
      </c>
      <c r="EW921" s="4">
        <v>0</v>
      </c>
      <c r="EX921" s="4">
        <v>0</v>
      </c>
      <c r="EY921" s="4">
        <v>0</v>
      </c>
      <c r="EZ921" s="4"/>
      <c r="FA921" s="4"/>
      <c r="FB921" s="4"/>
      <c r="FC921" s="4"/>
      <c r="FD921" s="4"/>
      <c r="FE921" s="4"/>
      <c r="FF921" s="4"/>
      <c r="FG921" s="4"/>
      <c r="FH921" s="4"/>
      <c r="FI921" s="4"/>
      <c r="FJ921" s="4"/>
      <c r="FK921" s="4"/>
      <c r="FL921" s="4"/>
      <c r="FM921" s="4"/>
      <c r="FN921" s="4"/>
      <c r="FO921" s="4"/>
      <c r="FP921" s="4"/>
      <c r="FQ921" s="4">
        <v>0</v>
      </c>
      <c r="FR921" s="4">
        <v>0</v>
      </c>
      <c r="FS921" s="4">
        <v>0</v>
      </c>
      <c r="FT921" s="4"/>
      <c r="FU921" s="4"/>
      <c r="FV921" s="4"/>
      <c r="FW921" s="4"/>
      <c r="FX921" s="4">
        <v>0</v>
      </c>
      <c r="FY921" s="4">
        <v>0</v>
      </c>
      <c r="FZ921" s="4"/>
      <c r="GA921" s="4" t="s">
        <v>3</v>
      </c>
      <c r="GB921" s="4"/>
      <c r="GC921" s="4"/>
      <c r="GD921" s="4">
        <v>1</v>
      </c>
      <c r="GE921" s="4"/>
      <c r="GF921" s="4">
        <v>887894321</v>
      </c>
      <c r="GG921" s="4">
        <v>2</v>
      </c>
      <c r="GH921" s="4">
        <v>1</v>
      </c>
      <c r="GI921" s="4">
        <v>2</v>
      </c>
      <c r="GJ921" s="4">
        <v>0</v>
      </c>
      <c r="GK921" s="4">
        <v>0</v>
      </c>
      <c r="GL921" s="4">
        <f t="shared" si="1107"/>
        <v>0</v>
      </c>
      <c r="GM921" s="4">
        <f t="shared" si="1108"/>
        <v>975.38</v>
      </c>
      <c r="GN921" s="4">
        <f t="shared" si="1109"/>
        <v>0</v>
      </c>
      <c r="GO921" s="4">
        <f t="shared" si="1110"/>
        <v>975.38</v>
      </c>
      <c r="GP921" s="4">
        <f t="shared" si="1111"/>
        <v>0</v>
      </c>
      <c r="GQ921" s="4"/>
      <c r="GR921" s="4">
        <v>0</v>
      </c>
      <c r="GS921" s="4">
        <v>0</v>
      </c>
      <c r="GT921" s="4">
        <v>0</v>
      </c>
      <c r="GU921" s="4" t="s">
        <v>3</v>
      </c>
      <c r="GV921" s="4">
        <f t="shared" si="1112"/>
        <v>0</v>
      </c>
      <c r="GW921" s="4">
        <v>1</v>
      </c>
      <c r="GX921" s="4">
        <f t="shared" si="1113"/>
        <v>0</v>
      </c>
      <c r="GY921" s="4"/>
      <c r="GZ921" s="4"/>
      <c r="HA921" s="4">
        <v>0</v>
      </c>
      <c r="HB921" s="4">
        <v>0</v>
      </c>
      <c r="HC921" s="4">
        <f t="shared" si="1114"/>
        <v>0</v>
      </c>
      <c r="HD921" s="4"/>
      <c r="HE921" s="4" t="s">
        <v>3</v>
      </c>
      <c r="HF921" s="4" t="s">
        <v>3</v>
      </c>
      <c r="HG921" s="4"/>
      <c r="HH921" s="4"/>
      <c r="HI921" s="4"/>
      <c r="HJ921" s="4"/>
      <c r="HK921" s="4"/>
      <c r="HL921" s="4"/>
      <c r="HM921" s="4" t="s">
        <v>3</v>
      </c>
      <c r="HN921" s="4" t="s">
        <v>3</v>
      </c>
      <c r="HO921" s="4" t="s">
        <v>3</v>
      </c>
      <c r="HP921" s="4" t="s">
        <v>3</v>
      </c>
      <c r="HQ921" s="4" t="s">
        <v>3</v>
      </c>
      <c r="HR921" s="4"/>
      <c r="HS921" s="4">
        <v>0</v>
      </c>
      <c r="HT921" s="4"/>
      <c r="HU921" s="4"/>
      <c r="HV921" s="4"/>
      <c r="HW921" s="4"/>
      <c r="HX921" s="4"/>
      <c r="HY921" s="4"/>
      <c r="HZ921" s="4"/>
      <c r="IA921" s="4"/>
      <c r="IB921" s="4"/>
      <c r="IC921" s="4"/>
      <c r="ID921" s="4"/>
      <c r="IE921" s="4"/>
      <c r="IF921" s="4"/>
      <c r="IG921" s="4"/>
      <c r="IH921" s="4"/>
      <c r="II921" s="4"/>
      <c r="IJ921" s="4"/>
      <c r="IK921" s="4">
        <v>0</v>
      </c>
      <c r="IL921" s="4"/>
      <c r="IM921" s="4"/>
      <c r="IN921" s="4"/>
      <c r="IO921" s="4"/>
      <c r="IP921" s="4"/>
      <c r="IQ921" s="4"/>
      <c r="IR921" s="4"/>
      <c r="IS921" s="4"/>
      <c r="IT921" s="4"/>
      <c r="IU921" s="4"/>
    </row>
    <row r="922" spans="1:255" x14ac:dyDescent="0.25">
      <c r="A922" s="3">
        <v>17</v>
      </c>
      <c r="B922" s="3">
        <v>1</v>
      </c>
      <c r="C922" s="3"/>
      <c r="D922" s="3"/>
      <c r="E922" s="3" t="s">
        <v>1148</v>
      </c>
      <c r="F922" s="3" t="s">
        <v>1149</v>
      </c>
      <c r="G922" s="3" t="s">
        <v>1150</v>
      </c>
      <c r="H922" s="3" t="s">
        <v>266</v>
      </c>
      <c r="I922" s="3">
        <v>1</v>
      </c>
      <c r="J922" s="3">
        <v>0</v>
      </c>
      <c r="K922" s="3">
        <v>1</v>
      </c>
      <c r="L922" s="3"/>
      <c r="M922" s="3"/>
      <c r="N922" s="3"/>
      <c r="O922" s="3">
        <f t="shared" si="1090"/>
        <v>28.51</v>
      </c>
      <c r="P922" s="3">
        <f t="shared" si="1091"/>
        <v>28.51</v>
      </c>
      <c r="Q922" s="3">
        <f t="shared" si="1117"/>
        <v>0</v>
      </c>
      <c r="R922" s="3">
        <f t="shared" si="1118"/>
        <v>0</v>
      </c>
      <c r="S922" s="3">
        <f t="shared" si="1092"/>
        <v>0</v>
      </c>
      <c r="T922" s="3">
        <f t="shared" si="1093"/>
        <v>0</v>
      </c>
      <c r="U922" s="3">
        <f t="shared" si="1094"/>
        <v>0</v>
      </c>
      <c r="V922" s="3">
        <f t="shared" si="1095"/>
        <v>0</v>
      </c>
      <c r="W922" s="3">
        <f t="shared" si="1096"/>
        <v>0</v>
      </c>
      <c r="X922" s="3">
        <f t="shared" si="1119"/>
        <v>0</v>
      </c>
      <c r="Y922" s="3">
        <f t="shared" si="1120"/>
        <v>0</v>
      </c>
      <c r="Z922" s="3"/>
      <c r="AA922" s="3">
        <v>54971259</v>
      </c>
      <c r="AB922" s="3">
        <f t="shared" si="1097"/>
        <v>28.51</v>
      </c>
      <c r="AC922" s="3">
        <f t="shared" si="1121"/>
        <v>28.51</v>
      </c>
      <c r="AD922" s="3">
        <f t="shared" si="1122"/>
        <v>0</v>
      </c>
      <c r="AE922" s="3">
        <f t="shared" si="1123"/>
        <v>0</v>
      </c>
      <c r="AF922" s="3">
        <f t="shared" si="1124"/>
        <v>0</v>
      </c>
      <c r="AG922" s="3">
        <f t="shared" si="1098"/>
        <v>0</v>
      </c>
      <c r="AH922" s="3">
        <f t="shared" si="1125"/>
        <v>0</v>
      </c>
      <c r="AI922" s="3">
        <f t="shared" si="1126"/>
        <v>0</v>
      </c>
      <c r="AJ922" s="3">
        <f t="shared" si="1099"/>
        <v>0</v>
      </c>
      <c r="AK922" s="3">
        <v>28.51</v>
      </c>
      <c r="AL922" s="3">
        <v>28.51</v>
      </c>
      <c r="AM922" s="3">
        <v>0</v>
      </c>
      <c r="AN922" s="3">
        <v>0</v>
      </c>
      <c r="AO922" s="3">
        <v>0</v>
      </c>
      <c r="AP922" s="3">
        <v>0</v>
      </c>
      <c r="AQ922" s="3">
        <v>0</v>
      </c>
      <c r="AR922" s="3">
        <v>0</v>
      </c>
      <c r="AS922" s="3">
        <v>0</v>
      </c>
      <c r="AT922" s="3">
        <v>0</v>
      </c>
      <c r="AU922" s="3">
        <v>0</v>
      </c>
      <c r="AV922" s="3">
        <v>1</v>
      </c>
      <c r="AW922" s="3">
        <v>1</v>
      </c>
      <c r="AX922" s="3"/>
      <c r="AY922" s="3"/>
      <c r="AZ922" s="3">
        <v>1</v>
      </c>
      <c r="BA922" s="3">
        <v>1</v>
      </c>
      <c r="BB922" s="3">
        <v>1</v>
      </c>
      <c r="BC922" s="3">
        <v>1</v>
      </c>
      <c r="BD922" s="3" t="s">
        <v>3</v>
      </c>
      <c r="BE922" s="3" t="s">
        <v>3</v>
      </c>
      <c r="BF922" s="3" t="s">
        <v>3</v>
      </c>
      <c r="BG922" s="3" t="s">
        <v>3</v>
      </c>
      <c r="BH922" s="3">
        <v>3</v>
      </c>
      <c r="BI922" s="3">
        <v>2</v>
      </c>
      <c r="BJ922" s="3" t="s">
        <v>1151</v>
      </c>
      <c r="BK922" s="3"/>
      <c r="BL922" s="3"/>
      <c r="BM922" s="3">
        <v>1618</v>
      </c>
      <c r="BN922" s="3">
        <v>0</v>
      </c>
      <c r="BO922" s="3" t="s">
        <v>3</v>
      </c>
      <c r="BP922" s="3">
        <v>0</v>
      </c>
      <c r="BQ922" s="3">
        <v>201</v>
      </c>
      <c r="BR922" s="3">
        <v>0</v>
      </c>
      <c r="BS922" s="3">
        <v>1</v>
      </c>
      <c r="BT922" s="3">
        <v>1</v>
      </c>
      <c r="BU922" s="3">
        <v>1</v>
      </c>
      <c r="BV922" s="3">
        <v>1</v>
      </c>
      <c r="BW922" s="3">
        <v>1</v>
      </c>
      <c r="BX922" s="3">
        <v>1</v>
      </c>
      <c r="BY922" s="3" t="s">
        <v>3</v>
      </c>
      <c r="BZ922" s="3">
        <v>0</v>
      </c>
      <c r="CA922" s="3">
        <v>0</v>
      </c>
      <c r="CB922" s="3" t="s">
        <v>3</v>
      </c>
      <c r="CC922" s="3"/>
      <c r="CD922" s="3"/>
      <c r="CE922" s="3">
        <v>1566</v>
      </c>
      <c r="CF922" s="3">
        <v>0</v>
      </c>
      <c r="CG922" s="3">
        <v>0</v>
      </c>
      <c r="CH922" s="3"/>
      <c r="CI922" s="3"/>
      <c r="CJ922" s="3"/>
      <c r="CK922" s="3"/>
      <c r="CL922" s="3"/>
      <c r="CM922" s="3">
        <v>0</v>
      </c>
      <c r="CN922" s="3" t="s">
        <v>3</v>
      </c>
      <c r="CO922" s="3">
        <v>0</v>
      </c>
      <c r="CP922" s="3">
        <f t="shared" si="1100"/>
        <v>28.51</v>
      </c>
      <c r="CQ922" s="3">
        <f t="shared" si="1101"/>
        <v>28.51</v>
      </c>
      <c r="CR922" s="3">
        <f t="shared" si="1127"/>
        <v>0</v>
      </c>
      <c r="CS922" s="3">
        <f t="shared" si="1128"/>
        <v>0</v>
      </c>
      <c r="CT922" s="3">
        <f t="shared" si="1102"/>
        <v>0</v>
      </c>
      <c r="CU922" s="3">
        <f t="shared" si="1103"/>
        <v>0</v>
      </c>
      <c r="CV922" s="3">
        <f t="shared" si="1104"/>
        <v>0</v>
      </c>
      <c r="CW922" s="3">
        <f t="shared" si="1105"/>
        <v>0</v>
      </c>
      <c r="CX922" s="3">
        <f t="shared" si="1106"/>
        <v>0</v>
      </c>
      <c r="CY922" s="3">
        <f t="shared" si="1129"/>
        <v>0</v>
      </c>
      <c r="CZ922" s="3">
        <f t="shared" si="1130"/>
        <v>0</v>
      </c>
      <c r="DA922" s="3"/>
      <c r="DB922" s="3"/>
      <c r="DC922" s="3" t="s">
        <v>3</v>
      </c>
      <c r="DD922" s="3" t="s">
        <v>3</v>
      </c>
      <c r="DE922" s="3" t="s">
        <v>3</v>
      </c>
      <c r="DF922" s="3" t="s">
        <v>3</v>
      </c>
      <c r="DG922" s="3" t="s">
        <v>3</v>
      </c>
      <c r="DH922" s="3" t="s">
        <v>3</v>
      </c>
      <c r="DI922" s="3" t="s">
        <v>3</v>
      </c>
      <c r="DJ922" s="3" t="s">
        <v>3</v>
      </c>
      <c r="DK922" s="3" t="s">
        <v>3</v>
      </c>
      <c r="DL922" s="3" t="s">
        <v>3</v>
      </c>
      <c r="DM922" s="3" t="s">
        <v>3</v>
      </c>
      <c r="DN922" s="3">
        <v>0</v>
      </c>
      <c r="DO922" s="3">
        <v>0</v>
      </c>
      <c r="DP922" s="3">
        <v>1</v>
      </c>
      <c r="DQ922" s="3">
        <v>1</v>
      </c>
      <c r="DR922" s="3"/>
      <c r="DS922" s="3"/>
      <c r="DT922" s="3"/>
      <c r="DU922" s="3">
        <v>1010</v>
      </c>
      <c r="DV922" s="3" t="s">
        <v>266</v>
      </c>
      <c r="DW922" s="3" t="s">
        <v>266</v>
      </c>
      <c r="DX922" s="3">
        <v>1</v>
      </c>
      <c r="DY922" s="3"/>
      <c r="DZ922" s="3" t="s">
        <v>3</v>
      </c>
      <c r="EA922" s="3" t="s">
        <v>3</v>
      </c>
      <c r="EB922" s="3" t="s">
        <v>3</v>
      </c>
      <c r="EC922" s="3" t="s">
        <v>3</v>
      </c>
      <c r="ED922" s="3"/>
      <c r="EE922" s="3">
        <v>57042987</v>
      </c>
      <c r="EF922" s="3">
        <v>201</v>
      </c>
      <c r="EG922" s="3" t="s">
        <v>575</v>
      </c>
      <c r="EH922" s="3">
        <v>0</v>
      </c>
      <c r="EI922" s="3" t="s">
        <v>3</v>
      </c>
      <c r="EJ922" s="3">
        <v>2</v>
      </c>
      <c r="EK922" s="3">
        <v>1618</v>
      </c>
      <c r="EL922" s="3" t="s">
        <v>576</v>
      </c>
      <c r="EM922" s="3" t="s">
        <v>577</v>
      </c>
      <c r="EN922" s="3"/>
      <c r="EO922" s="3" t="s">
        <v>3</v>
      </c>
      <c r="EP922" s="3"/>
      <c r="EQ922" s="3">
        <v>0</v>
      </c>
      <c r="ER922" s="3">
        <v>28.51</v>
      </c>
      <c r="ES922" s="3">
        <v>28.51</v>
      </c>
      <c r="ET922" s="3">
        <v>0</v>
      </c>
      <c r="EU922" s="3">
        <v>0</v>
      </c>
      <c r="EV922" s="3">
        <v>0</v>
      </c>
      <c r="EW922" s="3">
        <v>0</v>
      </c>
      <c r="EX922" s="3">
        <v>0</v>
      </c>
      <c r="EY922" s="3">
        <v>0</v>
      </c>
      <c r="EZ922" s="3"/>
      <c r="FA922" s="3"/>
      <c r="FB922" s="3"/>
      <c r="FC922" s="3"/>
      <c r="FD922" s="3"/>
      <c r="FE922" s="3"/>
      <c r="FF922" s="3"/>
      <c r="FG922" s="3"/>
      <c r="FH922" s="3"/>
      <c r="FI922" s="3"/>
      <c r="FJ922" s="3"/>
      <c r="FK922" s="3"/>
      <c r="FL922" s="3"/>
      <c r="FM922" s="3"/>
      <c r="FN922" s="3"/>
      <c r="FO922" s="3"/>
      <c r="FP922" s="3"/>
      <c r="FQ922" s="3">
        <v>0</v>
      </c>
      <c r="FR922" s="3">
        <v>0</v>
      </c>
      <c r="FS922" s="3">
        <v>0</v>
      </c>
      <c r="FT922" s="3"/>
      <c r="FU922" s="3"/>
      <c r="FV922" s="3"/>
      <c r="FW922" s="3"/>
      <c r="FX922" s="3">
        <v>0</v>
      </c>
      <c r="FY922" s="3">
        <v>0</v>
      </c>
      <c r="FZ922" s="3"/>
      <c r="GA922" s="3" t="s">
        <v>3</v>
      </c>
      <c r="GB922" s="3"/>
      <c r="GC922" s="3"/>
      <c r="GD922" s="3">
        <v>1</v>
      </c>
      <c r="GE922" s="3"/>
      <c r="GF922" s="3">
        <v>780040889</v>
      </c>
      <c r="GG922" s="3">
        <v>2</v>
      </c>
      <c r="GH922" s="3">
        <v>1</v>
      </c>
      <c r="GI922" s="3">
        <v>-2</v>
      </c>
      <c r="GJ922" s="3">
        <v>0</v>
      </c>
      <c r="GK922" s="3">
        <v>0</v>
      </c>
      <c r="GL922" s="3">
        <f t="shared" si="1107"/>
        <v>0</v>
      </c>
      <c r="GM922" s="3">
        <f t="shared" si="1108"/>
        <v>28.51</v>
      </c>
      <c r="GN922" s="3">
        <f t="shared" si="1109"/>
        <v>0</v>
      </c>
      <c r="GO922" s="3">
        <f t="shared" si="1110"/>
        <v>28.51</v>
      </c>
      <c r="GP922" s="3">
        <f t="shared" si="1111"/>
        <v>0</v>
      </c>
      <c r="GQ922" s="3"/>
      <c r="GR922" s="3">
        <v>0</v>
      </c>
      <c r="GS922" s="3">
        <v>3</v>
      </c>
      <c r="GT922" s="3">
        <v>0</v>
      </c>
      <c r="GU922" s="3" t="s">
        <v>3</v>
      </c>
      <c r="GV922" s="3">
        <f t="shared" si="1112"/>
        <v>0</v>
      </c>
      <c r="GW922" s="3">
        <v>1</v>
      </c>
      <c r="GX922" s="3">
        <f t="shared" si="1113"/>
        <v>0</v>
      </c>
      <c r="GY922" s="3"/>
      <c r="GZ922" s="3"/>
      <c r="HA922" s="3">
        <v>0</v>
      </c>
      <c r="HB922" s="3">
        <v>0</v>
      </c>
      <c r="HC922" s="3">
        <f t="shared" si="1114"/>
        <v>0</v>
      </c>
      <c r="HD922" s="3"/>
      <c r="HE922" s="3" t="s">
        <v>3</v>
      </c>
      <c r="HF922" s="3" t="s">
        <v>3</v>
      </c>
      <c r="HG922" s="3"/>
      <c r="HH922" s="3"/>
      <c r="HI922" s="3"/>
      <c r="HJ922" s="3"/>
      <c r="HK922" s="3"/>
      <c r="HL922" s="3"/>
      <c r="HM922" s="3" t="s">
        <v>3</v>
      </c>
      <c r="HN922" s="3" t="s">
        <v>3</v>
      </c>
      <c r="HO922" s="3" t="s">
        <v>3</v>
      </c>
      <c r="HP922" s="3" t="s">
        <v>3</v>
      </c>
      <c r="HQ922" s="3" t="s">
        <v>3</v>
      </c>
      <c r="HR922" s="3"/>
      <c r="HS922" s="3">
        <v>0</v>
      </c>
      <c r="HT922" s="3"/>
      <c r="HU922" s="3"/>
      <c r="HV922" s="3"/>
      <c r="HW922" s="3"/>
      <c r="HX922" s="3"/>
      <c r="HY922" s="3"/>
      <c r="HZ922" s="3"/>
      <c r="IA922" s="3"/>
      <c r="IB922" s="3"/>
      <c r="IC922" s="3"/>
      <c r="ID922" s="3"/>
      <c r="IE922" s="3"/>
      <c r="IF922" s="3"/>
      <c r="IG922" s="3"/>
      <c r="IH922" s="3"/>
      <c r="II922" s="3"/>
      <c r="IJ922" s="3"/>
      <c r="IK922" s="3">
        <v>0</v>
      </c>
      <c r="IL922" s="3"/>
      <c r="IM922" s="3"/>
      <c r="IN922" s="3"/>
      <c r="IO922" s="3"/>
      <c r="IP922" s="3"/>
      <c r="IQ922" s="3"/>
      <c r="IR922" s="3"/>
      <c r="IS922" s="3"/>
      <c r="IT922" s="3"/>
      <c r="IU922" s="3"/>
    </row>
    <row r="923" spans="1:255" x14ac:dyDescent="0.25">
      <c r="A923" s="4">
        <v>17</v>
      </c>
      <c r="B923" s="4">
        <v>1</v>
      </c>
      <c r="C923" s="4"/>
      <c r="D923" s="4"/>
      <c r="E923" s="4" t="s">
        <v>1148</v>
      </c>
      <c r="F923" s="4" t="s">
        <v>1149</v>
      </c>
      <c r="G923" s="4" t="s">
        <v>1150</v>
      </c>
      <c r="H923" s="4" t="s">
        <v>266</v>
      </c>
      <c r="I923" s="4">
        <v>1</v>
      </c>
      <c r="J923" s="4">
        <v>0</v>
      </c>
      <c r="K923" s="4">
        <v>1</v>
      </c>
      <c r="L923" s="4"/>
      <c r="M923" s="4"/>
      <c r="N923" s="4"/>
      <c r="O923" s="4">
        <f t="shared" si="1090"/>
        <v>402.28</v>
      </c>
      <c r="P923" s="4">
        <f t="shared" si="1091"/>
        <v>402.28</v>
      </c>
      <c r="Q923" s="4">
        <f t="shared" si="1117"/>
        <v>0</v>
      </c>
      <c r="R923" s="4">
        <f t="shared" si="1118"/>
        <v>0</v>
      </c>
      <c r="S923" s="4">
        <f t="shared" si="1092"/>
        <v>0</v>
      </c>
      <c r="T923" s="4">
        <f t="shared" si="1093"/>
        <v>0</v>
      </c>
      <c r="U923" s="4">
        <f t="shared" si="1094"/>
        <v>0</v>
      </c>
      <c r="V923" s="4">
        <f t="shared" si="1095"/>
        <v>0</v>
      </c>
      <c r="W923" s="4">
        <f t="shared" si="1096"/>
        <v>0</v>
      </c>
      <c r="X923" s="4">
        <f t="shared" si="1119"/>
        <v>0</v>
      </c>
      <c r="Y923" s="4">
        <f t="shared" si="1120"/>
        <v>0</v>
      </c>
      <c r="Z923" s="4"/>
      <c r="AA923" s="4">
        <v>55890823</v>
      </c>
      <c r="AB923" s="4">
        <f t="shared" si="1097"/>
        <v>28.51</v>
      </c>
      <c r="AC923" s="4">
        <f t="shared" si="1121"/>
        <v>28.51</v>
      </c>
      <c r="AD923" s="4">
        <f t="shared" si="1122"/>
        <v>0</v>
      </c>
      <c r="AE923" s="4">
        <f t="shared" si="1123"/>
        <v>0</v>
      </c>
      <c r="AF923" s="4">
        <f t="shared" si="1124"/>
        <v>0</v>
      </c>
      <c r="AG923" s="4">
        <f t="shared" si="1098"/>
        <v>0</v>
      </c>
      <c r="AH923" s="4">
        <f t="shared" si="1125"/>
        <v>0</v>
      </c>
      <c r="AI923" s="4">
        <f t="shared" si="1126"/>
        <v>0</v>
      </c>
      <c r="AJ923" s="4">
        <f t="shared" si="1099"/>
        <v>0</v>
      </c>
      <c r="AK923" s="4">
        <v>28.51</v>
      </c>
      <c r="AL923" s="4">
        <v>28.51</v>
      </c>
      <c r="AM923" s="4">
        <v>0</v>
      </c>
      <c r="AN923" s="4">
        <v>0</v>
      </c>
      <c r="AO923" s="4">
        <v>0</v>
      </c>
      <c r="AP923" s="4">
        <v>0</v>
      </c>
      <c r="AQ923" s="4">
        <v>0</v>
      </c>
      <c r="AR923" s="4">
        <v>0</v>
      </c>
      <c r="AS923" s="4">
        <v>0</v>
      </c>
      <c r="AT923" s="4">
        <v>0</v>
      </c>
      <c r="AU923" s="4">
        <v>0</v>
      </c>
      <c r="AV923" s="4">
        <v>1</v>
      </c>
      <c r="AW923" s="4">
        <v>1</v>
      </c>
      <c r="AX923" s="4"/>
      <c r="AY923" s="4"/>
      <c r="AZ923" s="4">
        <v>1</v>
      </c>
      <c r="BA923" s="4">
        <v>1</v>
      </c>
      <c r="BB923" s="4">
        <v>1</v>
      </c>
      <c r="BC923" s="4">
        <v>14.11</v>
      </c>
      <c r="BD923" s="4" t="s">
        <v>3</v>
      </c>
      <c r="BE923" s="4" t="s">
        <v>3</v>
      </c>
      <c r="BF923" s="4" t="s">
        <v>3</v>
      </c>
      <c r="BG923" s="4" t="s">
        <v>3</v>
      </c>
      <c r="BH923" s="4">
        <v>3</v>
      </c>
      <c r="BI923" s="4">
        <v>2</v>
      </c>
      <c r="BJ923" s="4" t="s">
        <v>1151</v>
      </c>
      <c r="BK923" s="4"/>
      <c r="BL923" s="4"/>
      <c r="BM923" s="4">
        <v>1618</v>
      </c>
      <c r="BN923" s="4">
        <v>0</v>
      </c>
      <c r="BO923" s="4" t="s">
        <v>1149</v>
      </c>
      <c r="BP923" s="4">
        <v>1</v>
      </c>
      <c r="BQ923" s="4">
        <v>201</v>
      </c>
      <c r="BR923" s="4">
        <v>0</v>
      </c>
      <c r="BS923" s="4">
        <v>1</v>
      </c>
      <c r="BT923" s="4">
        <v>1</v>
      </c>
      <c r="BU923" s="4">
        <v>1</v>
      </c>
      <c r="BV923" s="4">
        <v>1</v>
      </c>
      <c r="BW923" s="4">
        <v>1</v>
      </c>
      <c r="BX923" s="4">
        <v>1</v>
      </c>
      <c r="BY923" s="4" t="s">
        <v>3</v>
      </c>
      <c r="BZ923" s="4">
        <v>0</v>
      </c>
      <c r="CA923" s="4">
        <v>0</v>
      </c>
      <c r="CB923" s="4" t="s">
        <v>3</v>
      </c>
      <c r="CC923" s="4"/>
      <c r="CD923" s="4"/>
      <c r="CE923" s="4">
        <v>1566</v>
      </c>
      <c r="CF923" s="4">
        <v>0</v>
      </c>
      <c r="CG923" s="4">
        <v>0</v>
      </c>
      <c r="CH923" s="4"/>
      <c r="CI923" s="4"/>
      <c r="CJ923" s="4"/>
      <c r="CK923" s="4"/>
      <c r="CL923" s="4"/>
      <c r="CM923" s="4">
        <v>0</v>
      </c>
      <c r="CN923" s="4" t="s">
        <v>3</v>
      </c>
      <c r="CO923" s="4">
        <v>0</v>
      </c>
      <c r="CP923" s="4">
        <f t="shared" si="1100"/>
        <v>402.28</v>
      </c>
      <c r="CQ923" s="4">
        <f t="shared" si="1101"/>
        <v>402.28</v>
      </c>
      <c r="CR923" s="4">
        <f t="shared" si="1127"/>
        <v>0</v>
      </c>
      <c r="CS923" s="4">
        <f t="shared" si="1128"/>
        <v>0</v>
      </c>
      <c r="CT923" s="4">
        <f t="shared" si="1102"/>
        <v>0</v>
      </c>
      <c r="CU923" s="4">
        <f t="shared" si="1103"/>
        <v>0</v>
      </c>
      <c r="CV923" s="4">
        <f t="shared" si="1104"/>
        <v>0</v>
      </c>
      <c r="CW923" s="4">
        <f t="shared" si="1105"/>
        <v>0</v>
      </c>
      <c r="CX923" s="4">
        <f t="shared" si="1106"/>
        <v>0</v>
      </c>
      <c r="CY923" s="4">
        <f t="shared" si="1129"/>
        <v>0</v>
      </c>
      <c r="CZ923" s="4">
        <f t="shared" si="1130"/>
        <v>0</v>
      </c>
      <c r="DA923" s="4"/>
      <c r="DB923" s="4"/>
      <c r="DC923" s="4" t="s">
        <v>3</v>
      </c>
      <c r="DD923" s="4" t="s">
        <v>3</v>
      </c>
      <c r="DE923" s="4" t="s">
        <v>3</v>
      </c>
      <c r="DF923" s="4" t="s">
        <v>3</v>
      </c>
      <c r="DG923" s="4" t="s">
        <v>3</v>
      </c>
      <c r="DH923" s="4" t="s">
        <v>3</v>
      </c>
      <c r="DI923" s="4" t="s">
        <v>3</v>
      </c>
      <c r="DJ923" s="4" t="s">
        <v>3</v>
      </c>
      <c r="DK923" s="4" t="s">
        <v>3</v>
      </c>
      <c r="DL923" s="4" t="s">
        <v>3</v>
      </c>
      <c r="DM923" s="4" t="s">
        <v>3</v>
      </c>
      <c r="DN923" s="4">
        <v>0</v>
      </c>
      <c r="DO923" s="4">
        <v>0</v>
      </c>
      <c r="DP923" s="4">
        <v>1</v>
      </c>
      <c r="DQ923" s="4">
        <v>1</v>
      </c>
      <c r="DR923" s="4"/>
      <c r="DS923" s="4"/>
      <c r="DT923" s="4"/>
      <c r="DU923" s="4">
        <v>1010</v>
      </c>
      <c r="DV923" s="4" t="s">
        <v>266</v>
      </c>
      <c r="DW923" s="4" t="s">
        <v>266</v>
      </c>
      <c r="DX923" s="4">
        <v>1</v>
      </c>
      <c r="DY923" s="4"/>
      <c r="DZ923" s="4" t="s">
        <v>3</v>
      </c>
      <c r="EA923" s="4" t="s">
        <v>3</v>
      </c>
      <c r="EB923" s="4" t="s">
        <v>3</v>
      </c>
      <c r="EC923" s="4" t="s">
        <v>3</v>
      </c>
      <c r="ED923" s="4"/>
      <c r="EE923" s="4">
        <v>57042987</v>
      </c>
      <c r="EF923" s="4">
        <v>201</v>
      </c>
      <c r="EG923" s="4" t="s">
        <v>575</v>
      </c>
      <c r="EH923" s="4">
        <v>0</v>
      </c>
      <c r="EI923" s="4" t="s">
        <v>3</v>
      </c>
      <c r="EJ923" s="4">
        <v>2</v>
      </c>
      <c r="EK923" s="4">
        <v>1618</v>
      </c>
      <c r="EL923" s="4" t="s">
        <v>576</v>
      </c>
      <c r="EM923" s="4" t="s">
        <v>577</v>
      </c>
      <c r="EN923" s="4"/>
      <c r="EO923" s="4" t="s">
        <v>3</v>
      </c>
      <c r="EP923" s="4"/>
      <c r="EQ923" s="4">
        <v>0</v>
      </c>
      <c r="ER923" s="4">
        <v>28.51</v>
      </c>
      <c r="ES923" s="4">
        <v>28.51</v>
      </c>
      <c r="ET923" s="4">
        <v>0</v>
      </c>
      <c r="EU923" s="4">
        <v>0</v>
      </c>
      <c r="EV923" s="4">
        <v>0</v>
      </c>
      <c r="EW923" s="4">
        <v>0</v>
      </c>
      <c r="EX923" s="4">
        <v>0</v>
      </c>
      <c r="EY923" s="4">
        <v>0</v>
      </c>
      <c r="EZ923" s="4"/>
      <c r="FA923" s="4"/>
      <c r="FB923" s="4"/>
      <c r="FC923" s="4"/>
      <c r="FD923" s="4"/>
      <c r="FE923" s="4"/>
      <c r="FF923" s="4"/>
      <c r="FG923" s="4"/>
      <c r="FH923" s="4"/>
      <c r="FI923" s="4"/>
      <c r="FJ923" s="4"/>
      <c r="FK923" s="4"/>
      <c r="FL923" s="4"/>
      <c r="FM923" s="4"/>
      <c r="FN923" s="4"/>
      <c r="FO923" s="4"/>
      <c r="FP923" s="4"/>
      <c r="FQ923" s="4">
        <v>0</v>
      </c>
      <c r="FR923" s="4">
        <v>0</v>
      </c>
      <c r="FS923" s="4">
        <v>0</v>
      </c>
      <c r="FT923" s="4"/>
      <c r="FU923" s="4"/>
      <c r="FV923" s="4"/>
      <c r="FW923" s="4"/>
      <c r="FX923" s="4">
        <v>0</v>
      </c>
      <c r="FY923" s="4">
        <v>0</v>
      </c>
      <c r="FZ923" s="4"/>
      <c r="GA923" s="4" t="s">
        <v>3</v>
      </c>
      <c r="GB923" s="4"/>
      <c r="GC923" s="4"/>
      <c r="GD923" s="4">
        <v>1</v>
      </c>
      <c r="GE923" s="4"/>
      <c r="GF923" s="4">
        <v>780040889</v>
      </c>
      <c r="GG923" s="4">
        <v>2</v>
      </c>
      <c r="GH923" s="4">
        <v>1</v>
      </c>
      <c r="GI923" s="4">
        <v>2</v>
      </c>
      <c r="GJ923" s="4">
        <v>0</v>
      </c>
      <c r="GK923" s="4">
        <v>0</v>
      </c>
      <c r="GL923" s="4">
        <f t="shared" si="1107"/>
        <v>0</v>
      </c>
      <c r="GM923" s="4">
        <f t="shared" si="1108"/>
        <v>402.28</v>
      </c>
      <c r="GN923" s="4">
        <f t="shared" si="1109"/>
        <v>0</v>
      </c>
      <c r="GO923" s="4">
        <f t="shared" si="1110"/>
        <v>402.28</v>
      </c>
      <c r="GP923" s="4">
        <f t="shared" si="1111"/>
        <v>0</v>
      </c>
      <c r="GQ923" s="4"/>
      <c r="GR923" s="4">
        <v>0</v>
      </c>
      <c r="GS923" s="4">
        <v>0</v>
      </c>
      <c r="GT923" s="4">
        <v>0</v>
      </c>
      <c r="GU923" s="4" t="s">
        <v>3</v>
      </c>
      <c r="GV923" s="4">
        <f t="shared" si="1112"/>
        <v>0</v>
      </c>
      <c r="GW923" s="4">
        <v>1</v>
      </c>
      <c r="GX923" s="4">
        <f t="shared" si="1113"/>
        <v>0</v>
      </c>
      <c r="GY923" s="4"/>
      <c r="GZ923" s="4"/>
      <c r="HA923" s="4">
        <v>0</v>
      </c>
      <c r="HB923" s="4">
        <v>0</v>
      </c>
      <c r="HC923" s="4">
        <f t="shared" si="1114"/>
        <v>0</v>
      </c>
      <c r="HD923" s="4"/>
      <c r="HE923" s="4" t="s">
        <v>3</v>
      </c>
      <c r="HF923" s="4" t="s">
        <v>3</v>
      </c>
      <c r="HG923" s="4"/>
      <c r="HH923" s="4"/>
      <c r="HI923" s="4"/>
      <c r="HJ923" s="4"/>
      <c r="HK923" s="4"/>
      <c r="HL923" s="4"/>
      <c r="HM923" s="4" t="s">
        <v>3</v>
      </c>
      <c r="HN923" s="4" t="s">
        <v>3</v>
      </c>
      <c r="HO923" s="4" t="s">
        <v>3</v>
      </c>
      <c r="HP923" s="4" t="s">
        <v>3</v>
      </c>
      <c r="HQ923" s="4" t="s">
        <v>3</v>
      </c>
      <c r="HR923" s="4"/>
      <c r="HS923" s="4">
        <v>0</v>
      </c>
      <c r="HT923" s="4"/>
      <c r="HU923" s="4"/>
      <c r="HV923" s="4"/>
      <c r="HW923" s="4"/>
      <c r="HX923" s="4"/>
      <c r="HY923" s="4"/>
      <c r="HZ923" s="4"/>
      <c r="IA923" s="4"/>
      <c r="IB923" s="4"/>
      <c r="IC923" s="4"/>
      <c r="ID923" s="4"/>
      <c r="IE923" s="4"/>
      <c r="IF923" s="4"/>
      <c r="IG923" s="4"/>
      <c r="IH923" s="4"/>
      <c r="II923" s="4"/>
      <c r="IJ923" s="4"/>
      <c r="IK923" s="4">
        <v>0</v>
      </c>
      <c r="IL923" s="4"/>
      <c r="IM923" s="4"/>
      <c r="IN923" s="4"/>
      <c r="IO923" s="4"/>
      <c r="IP923" s="4"/>
      <c r="IQ923" s="4"/>
      <c r="IR923" s="4"/>
      <c r="IS923" s="4"/>
      <c r="IT923" s="4"/>
      <c r="IU923" s="4"/>
    </row>
    <row r="924" spans="1:255" x14ac:dyDescent="0.25">
      <c r="A924" s="3">
        <v>17</v>
      </c>
      <c r="B924" s="3">
        <v>1</v>
      </c>
      <c r="C924" s="3"/>
      <c r="D924" s="3"/>
      <c r="E924" s="3" t="s">
        <v>1152</v>
      </c>
      <c r="F924" s="3" t="s">
        <v>1153</v>
      </c>
      <c r="G924" s="3" t="s">
        <v>1154</v>
      </c>
      <c r="H924" s="3" t="s">
        <v>1081</v>
      </c>
      <c r="I924" s="3">
        <v>1</v>
      </c>
      <c r="J924" s="3">
        <v>0</v>
      </c>
      <c r="K924" s="3">
        <v>1</v>
      </c>
      <c r="L924" s="3"/>
      <c r="M924" s="3"/>
      <c r="N924" s="3"/>
      <c r="O924" s="3">
        <f t="shared" si="1090"/>
        <v>269.17</v>
      </c>
      <c r="P924" s="3">
        <f t="shared" si="1091"/>
        <v>269.17</v>
      </c>
      <c r="Q924" s="3">
        <f t="shared" si="1117"/>
        <v>0</v>
      </c>
      <c r="R924" s="3">
        <f t="shared" si="1118"/>
        <v>0</v>
      </c>
      <c r="S924" s="3">
        <f t="shared" si="1092"/>
        <v>0</v>
      </c>
      <c r="T924" s="3">
        <f t="shared" si="1093"/>
        <v>0</v>
      </c>
      <c r="U924" s="3">
        <f t="shared" si="1094"/>
        <v>0</v>
      </c>
      <c r="V924" s="3">
        <f t="shared" si="1095"/>
        <v>0</v>
      </c>
      <c r="W924" s="3">
        <f t="shared" si="1096"/>
        <v>0</v>
      </c>
      <c r="X924" s="3">
        <f t="shared" si="1119"/>
        <v>0</v>
      </c>
      <c r="Y924" s="3">
        <f t="shared" si="1120"/>
        <v>0</v>
      </c>
      <c r="Z924" s="3"/>
      <c r="AA924" s="3">
        <v>54971259</v>
      </c>
      <c r="AB924" s="3">
        <f t="shared" si="1097"/>
        <v>269.17</v>
      </c>
      <c r="AC924" s="3">
        <f t="shared" si="1121"/>
        <v>269.17</v>
      </c>
      <c r="AD924" s="3">
        <f t="shared" si="1122"/>
        <v>0</v>
      </c>
      <c r="AE924" s="3">
        <f t="shared" si="1123"/>
        <v>0</v>
      </c>
      <c r="AF924" s="3">
        <f t="shared" si="1124"/>
        <v>0</v>
      </c>
      <c r="AG924" s="3">
        <f t="shared" si="1098"/>
        <v>0</v>
      </c>
      <c r="AH924" s="3">
        <f t="shared" si="1125"/>
        <v>0</v>
      </c>
      <c r="AI924" s="3">
        <f t="shared" si="1126"/>
        <v>0</v>
      </c>
      <c r="AJ924" s="3">
        <f t="shared" si="1099"/>
        <v>0</v>
      </c>
      <c r="AK924" s="3">
        <v>269.16999999999996</v>
      </c>
      <c r="AL924" s="3">
        <v>269.16999999999996</v>
      </c>
      <c r="AM924" s="3">
        <v>0</v>
      </c>
      <c r="AN924" s="3">
        <v>0</v>
      </c>
      <c r="AO924" s="3">
        <v>0</v>
      </c>
      <c r="AP924" s="3">
        <v>0</v>
      </c>
      <c r="AQ924" s="3">
        <v>0</v>
      </c>
      <c r="AR924" s="3">
        <v>0</v>
      </c>
      <c r="AS924" s="3">
        <v>0</v>
      </c>
      <c r="AT924" s="3">
        <v>0</v>
      </c>
      <c r="AU924" s="3">
        <v>0</v>
      </c>
      <c r="AV924" s="3">
        <v>1</v>
      </c>
      <c r="AW924" s="3">
        <v>1</v>
      </c>
      <c r="AX924" s="3"/>
      <c r="AY924" s="3"/>
      <c r="AZ924" s="3">
        <v>1</v>
      </c>
      <c r="BA924" s="3">
        <v>1</v>
      </c>
      <c r="BB924" s="3">
        <v>1</v>
      </c>
      <c r="BC924" s="3">
        <v>1</v>
      </c>
      <c r="BD924" s="3" t="s">
        <v>3</v>
      </c>
      <c r="BE924" s="3" t="s">
        <v>3</v>
      </c>
      <c r="BF924" s="3" t="s">
        <v>3</v>
      </c>
      <c r="BG924" s="3" t="s">
        <v>3</v>
      </c>
      <c r="BH924" s="3">
        <v>3</v>
      </c>
      <c r="BI924" s="3">
        <v>2</v>
      </c>
      <c r="BJ924" s="3" t="s">
        <v>1153</v>
      </c>
      <c r="BK924" s="3"/>
      <c r="BL924" s="3"/>
      <c r="BM924" s="3">
        <v>400005</v>
      </c>
      <c r="BN924" s="3">
        <v>0</v>
      </c>
      <c r="BO924" s="3" t="s">
        <v>3</v>
      </c>
      <c r="BP924" s="3">
        <v>0</v>
      </c>
      <c r="BQ924" s="3">
        <v>213</v>
      </c>
      <c r="BR924" s="3">
        <v>0</v>
      </c>
      <c r="BS924" s="3">
        <v>1</v>
      </c>
      <c r="BT924" s="3">
        <v>1</v>
      </c>
      <c r="BU924" s="3">
        <v>1</v>
      </c>
      <c r="BV924" s="3">
        <v>1</v>
      </c>
      <c r="BW924" s="3">
        <v>1</v>
      </c>
      <c r="BX924" s="3">
        <v>1</v>
      </c>
      <c r="BY924" s="3" t="s">
        <v>3</v>
      </c>
      <c r="BZ924" s="3">
        <v>0</v>
      </c>
      <c r="CA924" s="3">
        <v>0</v>
      </c>
      <c r="CB924" s="3" t="s">
        <v>3</v>
      </c>
      <c r="CC924" s="3"/>
      <c r="CD924" s="3"/>
      <c r="CE924" s="3">
        <v>1566</v>
      </c>
      <c r="CF924" s="3">
        <v>0</v>
      </c>
      <c r="CG924" s="3">
        <v>0</v>
      </c>
      <c r="CH924" s="3"/>
      <c r="CI924" s="3"/>
      <c r="CJ924" s="3"/>
      <c r="CK924" s="3"/>
      <c r="CL924" s="3"/>
      <c r="CM924" s="3">
        <v>0</v>
      </c>
      <c r="CN924" s="3" t="s">
        <v>3</v>
      </c>
      <c r="CO924" s="3">
        <v>0</v>
      </c>
      <c r="CP924" s="3">
        <f t="shared" si="1100"/>
        <v>269.17</v>
      </c>
      <c r="CQ924" s="3">
        <f t="shared" si="1101"/>
        <v>269.17</v>
      </c>
      <c r="CR924" s="3">
        <f t="shared" si="1127"/>
        <v>0</v>
      </c>
      <c r="CS924" s="3">
        <f t="shared" si="1128"/>
        <v>0</v>
      </c>
      <c r="CT924" s="3">
        <f t="shared" si="1102"/>
        <v>0</v>
      </c>
      <c r="CU924" s="3">
        <f t="shared" si="1103"/>
        <v>0</v>
      </c>
      <c r="CV924" s="3">
        <f t="shared" si="1104"/>
        <v>0</v>
      </c>
      <c r="CW924" s="3">
        <f t="shared" si="1105"/>
        <v>0</v>
      </c>
      <c r="CX924" s="3">
        <f t="shared" si="1106"/>
        <v>0</v>
      </c>
      <c r="CY924" s="3">
        <f t="shared" si="1129"/>
        <v>0</v>
      </c>
      <c r="CZ924" s="3">
        <f t="shared" si="1130"/>
        <v>0</v>
      </c>
      <c r="DA924" s="3"/>
      <c r="DB924" s="3"/>
      <c r="DC924" s="3" t="s">
        <v>3</v>
      </c>
      <c r="DD924" s="3" t="s">
        <v>3</v>
      </c>
      <c r="DE924" s="3" t="s">
        <v>3</v>
      </c>
      <c r="DF924" s="3" t="s">
        <v>3</v>
      </c>
      <c r="DG924" s="3" t="s">
        <v>3</v>
      </c>
      <c r="DH924" s="3" t="s">
        <v>3</v>
      </c>
      <c r="DI924" s="3" t="s">
        <v>3</v>
      </c>
      <c r="DJ924" s="3" t="s">
        <v>3</v>
      </c>
      <c r="DK924" s="3" t="s">
        <v>3</v>
      </c>
      <c r="DL924" s="3" t="s">
        <v>3</v>
      </c>
      <c r="DM924" s="3" t="s">
        <v>3</v>
      </c>
      <c r="DN924" s="3">
        <v>0</v>
      </c>
      <c r="DO924" s="3">
        <v>0</v>
      </c>
      <c r="DP924" s="3">
        <v>1</v>
      </c>
      <c r="DQ924" s="3">
        <v>1</v>
      </c>
      <c r="DR924" s="3"/>
      <c r="DS924" s="3"/>
      <c r="DT924" s="3"/>
      <c r="DU924" s="3">
        <v>1013</v>
      </c>
      <c r="DV924" s="3" t="s">
        <v>1081</v>
      </c>
      <c r="DW924" s="3" t="s">
        <v>1081</v>
      </c>
      <c r="DX924" s="3">
        <v>1</v>
      </c>
      <c r="DY924" s="3"/>
      <c r="DZ924" s="3" t="s">
        <v>3</v>
      </c>
      <c r="EA924" s="3" t="s">
        <v>3</v>
      </c>
      <c r="EB924" s="3" t="s">
        <v>3</v>
      </c>
      <c r="EC924" s="3" t="s">
        <v>3</v>
      </c>
      <c r="ED924" s="3"/>
      <c r="EE924" s="3">
        <v>57042888</v>
      </c>
      <c r="EF924" s="3">
        <v>213</v>
      </c>
      <c r="EG924" s="3" t="s">
        <v>456</v>
      </c>
      <c r="EH924" s="3">
        <v>0</v>
      </c>
      <c r="EI924" s="3" t="s">
        <v>3</v>
      </c>
      <c r="EJ924" s="3">
        <v>1</v>
      </c>
      <c r="EK924" s="3">
        <v>400005</v>
      </c>
      <c r="EL924" s="3" t="s">
        <v>456</v>
      </c>
      <c r="EM924" s="3" t="s">
        <v>457</v>
      </c>
      <c r="EN924" s="3"/>
      <c r="EO924" s="3" t="s">
        <v>3</v>
      </c>
      <c r="EP924" s="3"/>
      <c r="EQ924" s="3">
        <v>16</v>
      </c>
      <c r="ER924" s="3">
        <v>0</v>
      </c>
      <c r="ES924" s="3">
        <v>269.16999999999996</v>
      </c>
      <c r="ET924" s="3">
        <v>0</v>
      </c>
      <c r="EU924" s="3">
        <v>0</v>
      </c>
      <c r="EV924" s="3">
        <v>0</v>
      </c>
      <c r="EW924" s="3">
        <v>0</v>
      </c>
      <c r="EX924" s="3">
        <v>0</v>
      </c>
      <c r="EY924" s="3">
        <v>0</v>
      </c>
      <c r="EZ924" s="3"/>
      <c r="FA924" s="3"/>
      <c r="FB924" s="3"/>
      <c r="FC924" s="3"/>
      <c r="FD924" s="3"/>
      <c r="FE924" s="3"/>
      <c r="FF924" s="3"/>
      <c r="FG924" s="3"/>
      <c r="FH924" s="3"/>
      <c r="FI924" s="3"/>
      <c r="FJ924" s="3"/>
      <c r="FK924" s="3"/>
      <c r="FL924" s="3"/>
      <c r="FM924" s="3"/>
      <c r="FN924" s="3"/>
      <c r="FO924" s="3"/>
      <c r="FP924" s="3"/>
      <c r="FQ924" s="3">
        <v>0</v>
      </c>
      <c r="FR924" s="3">
        <v>0</v>
      </c>
      <c r="FS924" s="3">
        <v>0</v>
      </c>
      <c r="FT924" s="3"/>
      <c r="FU924" s="3"/>
      <c r="FV924" s="3"/>
      <c r="FW924" s="3"/>
      <c r="FX924" s="3">
        <v>0</v>
      </c>
      <c r="FY924" s="3">
        <v>0</v>
      </c>
      <c r="FZ924" s="3"/>
      <c r="GA924" s="3" t="s">
        <v>1155</v>
      </c>
      <c r="GB924" s="3"/>
      <c r="GC924" s="3"/>
      <c r="GD924" s="3">
        <v>1</v>
      </c>
      <c r="GE924" s="3"/>
      <c r="GF924" s="3">
        <v>486060123</v>
      </c>
      <c r="GG924" s="3">
        <v>2</v>
      </c>
      <c r="GH924" s="3">
        <v>4</v>
      </c>
      <c r="GI924" s="3">
        <v>-2</v>
      </c>
      <c r="GJ924" s="3">
        <v>0</v>
      </c>
      <c r="GK924" s="3">
        <v>0</v>
      </c>
      <c r="GL924" s="3">
        <f t="shared" si="1107"/>
        <v>0</v>
      </c>
      <c r="GM924" s="3">
        <f t="shared" si="1108"/>
        <v>269.17</v>
      </c>
      <c r="GN924" s="3">
        <f t="shared" si="1109"/>
        <v>0</v>
      </c>
      <c r="GO924" s="3">
        <f t="shared" si="1110"/>
        <v>269.17</v>
      </c>
      <c r="GP924" s="3">
        <f t="shared" si="1111"/>
        <v>0</v>
      </c>
      <c r="GQ924" s="3"/>
      <c r="GR924" s="3">
        <v>1</v>
      </c>
      <c r="GS924" s="3">
        <v>2</v>
      </c>
      <c r="GT924" s="3">
        <v>0</v>
      </c>
      <c r="GU924" s="3" t="s">
        <v>3</v>
      </c>
      <c r="GV924" s="3">
        <f t="shared" si="1112"/>
        <v>0</v>
      </c>
      <c r="GW924" s="3">
        <v>1</v>
      </c>
      <c r="GX924" s="3">
        <f t="shared" si="1113"/>
        <v>0</v>
      </c>
      <c r="GY924" s="3"/>
      <c r="GZ924" s="3"/>
      <c r="HA924" s="3">
        <v>0</v>
      </c>
      <c r="HB924" s="3">
        <v>0</v>
      </c>
      <c r="HC924" s="3">
        <f t="shared" si="1114"/>
        <v>0</v>
      </c>
      <c r="HD924" s="3"/>
      <c r="HE924" s="3" t="s">
        <v>459</v>
      </c>
      <c r="HF924" s="3" t="s">
        <v>37</v>
      </c>
      <c r="HG924" s="3"/>
      <c r="HH924" s="3"/>
      <c r="HI924" s="3"/>
      <c r="HJ924" s="3"/>
      <c r="HK924" s="3"/>
      <c r="HL924" s="3"/>
      <c r="HM924" s="3" t="s">
        <v>3</v>
      </c>
      <c r="HN924" s="3" t="s">
        <v>3</v>
      </c>
      <c r="HO924" s="3" t="s">
        <v>3</v>
      </c>
      <c r="HP924" s="3" t="s">
        <v>3</v>
      </c>
      <c r="HQ924" s="3" t="s">
        <v>3</v>
      </c>
      <c r="HR924" s="3"/>
      <c r="HS924" s="3">
        <v>0</v>
      </c>
      <c r="HT924" s="3"/>
      <c r="HU924" s="3"/>
      <c r="HV924" s="3"/>
      <c r="HW924" s="3"/>
      <c r="HX924" s="3"/>
      <c r="HY924" s="3"/>
      <c r="HZ924" s="3"/>
      <c r="IA924" s="3"/>
      <c r="IB924" s="3"/>
      <c r="IC924" s="3"/>
      <c r="ID924" s="3"/>
      <c r="IE924" s="3"/>
      <c r="IF924" s="3"/>
      <c r="IG924" s="3"/>
      <c r="IH924" s="3"/>
      <c r="II924" s="3"/>
      <c r="IJ924" s="3"/>
      <c r="IK924" s="3">
        <v>0</v>
      </c>
      <c r="IL924" s="3"/>
      <c r="IM924" s="3"/>
      <c r="IN924" s="3"/>
      <c r="IO924" s="3"/>
      <c r="IP924" s="3"/>
      <c r="IQ924" s="3"/>
      <c r="IR924" s="3"/>
      <c r="IS924" s="3"/>
      <c r="IT924" s="3"/>
      <c r="IU924" s="3"/>
    </row>
    <row r="925" spans="1:255" x14ac:dyDescent="0.25">
      <c r="A925" s="4">
        <v>17</v>
      </c>
      <c r="B925" s="4">
        <v>1</v>
      </c>
      <c r="C925" s="4"/>
      <c r="D925" s="4"/>
      <c r="E925" s="4" t="s">
        <v>1152</v>
      </c>
      <c r="F925" s="4" t="s">
        <v>1153</v>
      </c>
      <c r="G925" s="4" t="s">
        <v>1154</v>
      </c>
      <c r="H925" s="4" t="s">
        <v>1081</v>
      </c>
      <c r="I925" s="4">
        <v>1</v>
      </c>
      <c r="J925" s="4">
        <v>0</v>
      </c>
      <c r="K925" s="4">
        <v>1</v>
      </c>
      <c r="L925" s="4"/>
      <c r="M925" s="4"/>
      <c r="N925" s="4"/>
      <c r="O925" s="4">
        <f t="shared" si="1090"/>
        <v>2648.63</v>
      </c>
      <c r="P925" s="4">
        <f t="shared" si="1091"/>
        <v>2648.63</v>
      </c>
      <c r="Q925" s="4">
        <f t="shared" si="1117"/>
        <v>0</v>
      </c>
      <c r="R925" s="4">
        <f t="shared" si="1118"/>
        <v>0</v>
      </c>
      <c r="S925" s="4">
        <f t="shared" si="1092"/>
        <v>0</v>
      </c>
      <c r="T925" s="4">
        <f t="shared" si="1093"/>
        <v>0</v>
      </c>
      <c r="U925" s="4">
        <f t="shared" si="1094"/>
        <v>0</v>
      </c>
      <c r="V925" s="4">
        <f t="shared" si="1095"/>
        <v>0</v>
      </c>
      <c r="W925" s="4">
        <f t="shared" si="1096"/>
        <v>0</v>
      </c>
      <c r="X925" s="4">
        <f t="shared" si="1119"/>
        <v>0</v>
      </c>
      <c r="Y925" s="4">
        <f t="shared" si="1120"/>
        <v>0</v>
      </c>
      <c r="Z925" s="4"/>
      <c r="AA925" s="4">
        <v>55890823</v>
      </c>
      <c r="AB925" s="4">
        <f t="shared" si="1097"/>
        <v>269.17</v>
      </c>
      <c r="AC925" s="4">
        <f t="shared" si="1121"/>
        <v>269.17</v>
      </c>
      <c r="AD925" s="4">
        <f t="shared" si="1122"/>
        <v>0</v>
      </c>
      <c r="AE925" s="4">
        <f t="shared" si="1123"/>
        <v>0</v>
      </c>
      <c r="AF925" s="4">
        <f t="shared" si="1124"/>
        <v>0</v>
      </c>
      <c r="AG925" s="4">
        <f t="shared" si="1098"/>
        <v>0</v>
      </c>
      <c r="AH925" s="4">
        <f t="shared" si="1125"/>
        <v>0</v>
      </c>
      <c r="AI925" s="4">
        <f t="shared" si="1126"/>
        <v>0</v>
      </c>
      <c r="AJ925" s="4">
        <f t="shared" si="1099"/>
        <v>0</v>
      </c>
      <c r="AK925" s="4">
        <v>269.16999999999996</v>
      </c>
      <c r="AL925" s="4">
        <v>269.16999999999996</v>
      </c>
      <c r="AM925" s="4">
        <v>0</v>
      </c>
      <c r="AN925" s="4">
        <v>0</v>
      </c>
      <c r="AO925" s="4">
        <v>0</v>
      </c>
      <c r="AP925" s="4">
        <v>0</v>
      </c>
      <c r="AQ925" s="4">
        <v>0</v>
      </c>
      <c r="AR925" s="4">
        <v>0</v>
      </c>
      <c r="AS925" s="4">
        <v>0</v>
      </c>
      <c r="AT925" s="4">
        <v>0</v>
      </c>
      <c r="AU925" s="4">
        <v>0</v>
      </c>
      <c r="AV925" s="4">
        <v>1</v>
      </c>
      <c r="AW925" s="4">
        <v>1</v>
      </c>
      <c r="AX925" s="4"/>
      <c r="AY925" s="4"/>
      <c r="AZ925" s="4">
        <v>1</v>
      </c>
      <c r="BA925" s="4">
        <v>1</v>
      </c>
      <c r="BB925" s="4">
        <v>1</v>
      </c>
      <c r="BC925" s="4">
        <v>9.84</v>
      </c>
      <c r="BD925" s="4" t="s">
        <v>3</v>
      </c>
      <c r="BE925" s="4" t="s">
        <v>3</v>
      </c>
      <c r="BF925" s="4" t="s">
        <v>3</v>
      </c>
      <c r="BG925" s="4" t="s">
        <v>3</v>
      </c>
      <c r="BH925" s="4">
        <v>3</v>
      </c>
      <c r="BI925" s="4">
        <v>2</v>
      </c>
      <c r="BJ925" s="4" t="s">
        <v>1153</v>
      </c>
      <c r="BK925" s="4"/>
      <c r="BL925" s="4"/>
      <c r="BM925" s="4">
        <v>400005</v>
      </c>
      <c r="BN925" s="4">
        <v>0</v>
      </c>
      <c r="BO925" s="4" t="s">
        <v>3</v>
      </c>
      <c r="BP925" s="4">
        <v>0</v>
      </c>
      <c r="BQ925" s="4">
        <v>213</v>
      </c>
      <c r="BR925" s="4">
        <v>0</v>
      </c>
      <c r="BS925" s="4">
        <v>1</v>
      </c>
      <c r="BT925" s="4">
        <v>1</v>
      </c>
      <c r="BU925" s="4">
        <v>1</v>
      </c>
      <c r="BV925" s="4">
        <v>1</v>
      </c>
      <c r="BW925" s="4">
        <v>1</v>
      </c>
      <c r="BX925" s="4">
        <v>1</v>
      </c>
      <c r="BY925" s="4" t="s">
        <v>3</v>
      </c>
      <c r="BZ925" s="4">
        <v>0</v>
      </c>
      <c r="CA925" s="4">
        <v>0</v>
      </c>
      <c r="CB925" s="4" t="s">
        <v>3</v>
      </c>
      <c r="CC925" s="4"/>
      <c r="CD925" s="4"/>
      <c r="CE925" s="4">
        <v>1566</v>
      </c>
      <c r="CF925" s="4">
        <v>0</v>
      </c>
      <c r="CG925" s="4">
        <v>0</v>
      </c>
      <c r="CH925" s="4"/>
      <c r="CI925" s="4"/>
      <c r="CJ925" s="4"/>
      <c r="CK925" s="4"/>
      <c r="CL925" s="4"/>
      <c r="CM925" s="4">
        <v>0</v>
      </c>
      <c r="CN925" s="4" t="s">
        <v>3</v>
      </c>
      <c r="CO925" s="4">
        <v>0</v>
      </c>
      <c r="CP925" s="4">
        <f t="shared" si="1100"/>
        <v>2648.63</v>
      </c>
      <c r="CQ925" s="4">
        <f t="shared" si="1101"/>
        <v>2648.63</v>
      </c>
      <c r="CR925" s="4">
        <f t="shared" si="1127"/>
        <v>0</v>
      </c>
      <c r="CS925" s="4">
        <f t="shared" si="1128"/>
        <v>0</v>
      </c>
      <c r="CT925" s="4">
        <f t="shared" si="1102"/>
        <v>0</v>
      </c>
      <c r="CU925" s="4">
        <f t="shared" si="1103"/>
        <v>0</v>
      </c>
      <c r="CV925" s="4">
        <f t="shared" si="1104"/>
        <v>0</v>
      </c>
      <c r="CW925" s="4">
        <f t="shared" si="1105"/>
        <v>0</v>
      </c>
      <c r="CX925" s="4">
        <f t="shared" si="1106"/>
        <v>0</v>
      </c>
      <c r="CY925" s="4">
        <f t="shared" si="1129"/>
        <v>0</v>
      </c>
      <c r="CZ925" s="4">
        <f t="shared" si="1130"/>
        <v>0</v>
      </c>
      <c r="DA925" s="4"/>
      <c r="DB925" s="4"/>
      <c r="DC925" s="4" t="s">
        <v>3</v>
      </c>
      <c r="DD925" s="4" t="s">
        <v>3</v>
      </c>
      <c r="DE925" s="4" t="s">
        <v>3</v>
      </c>
      <c r="DF925" s="4" t="s">
        <v>3</v>
      </c>
      <c r="DG925" s="4" t="s">
        <v>3</v>
      </c>
      <c r="DH925" s="4" t="s">
        <v>3</v>
      </c>
      <c r="DI925" s="4" t="s">
        <v>3</v>
      </c>
      <c r="DJ925" s="4" t="s">
        <v>3</v>
      </c>
      <c r="DK925" s="4" t="s">
        <v>3</v>
      </c>
      <c r="DL925" s="4" t="s">
        <v>3</v>
      </c>
      <c r="DM925" s="4" t="s">
        <v>3</v>
      </c>
      <c r="DN925" s="4">
        <v>0</v>
      </c>
      <c r="DO925" s="4">
        <v>0</v>
      </c>
      <c r="DP925" s="4">
        <v>1</v>
      </c>
      <c r="DQ925" s="4">
        <v>1</v>
      </c>
      <c r="DR925" s="4"/>
      <c r="DS925" s="4"/>
      <c r="DT925" s="4"/>
      <c r="DU925" s="4">
        <v>1013</v>
      </c>
      <c r="DV925" s="4" t="s">
        <v>1081</v>
      </c>
      <c r="DW925" s="4" t="s">
        <v>1081</v>
      </c>
      <c r="DX925" s="4">
        <v>1</v>
      </c>
      <c r="DY925" s="4"/>
      <c r="DZ925" s="4" t="s">
        <v>3</v>
      </c>
      <c r="EA925" s="4" t="s">
        <v>3</v>
      </c>
      <c r="EB925" s="4" t="s">
        <v>3</v>
      </c>
      <c r="EC925" s="4" t="s">
        <v>3</v>
      </c>
      <c r="ED925" s="4"/>
      <c r="EE925" s="4">
        <v>57042888</v>
      </c>
      <c r="EF925" s="4">
        <v>213</v>
      </c>
      <c r="EG925" s="4" t="s">
        <v>456</v>
      </c>
      <c r="EH925" s="4">
        <v>0</v>
      </c>
      <c r="EI925" s="4" t="s">
        <v>3</v>
      </c>
      <c r="EJ925" s="4">
        <v>1</v>
      </c>
      <c r="EK925" s="4">
        <v>400005</v>
      </c>
      <c r="EL925" s="4" t="s">
        <v>456</v>
      </c>
      <c r="EM925" s="4" t="s">
        <v>457</v>
      </c>
      <c r="EN925" s="4"/>
      <c r="EO925" s="4" t="s">
        <v>3</v>
      </c>
      <c r="EP925" s="4"/>
      <c r="EQ925" s="4">
        <v>16</v>
      </c>
      <c r="ER925" s="4">
        <v>0</v>
      </c>
      <c r="ES925" s="4">
        <v>269.16999999999996</v>
      </c>
      <c r="ET925" s="4">
        <v>0</v>
      </c>
      <c r="EU925" s="4">
        <v>0</v>
      </c>
      <c r="EV925" s="4">
        <v>0</v>
      </c>
      <c r="EW925" s="4">
        <v>0</v>
      </c>
      <c r="EX925" s="4">
        <v>0</v>
      </c>
      <c r="EY925" s="4">
        <v>0</v>
      </c>
      <c r="EZ925" s="4">
        <v>5</v>
      </c>
      <c r="FA925" s="4"/>
      <c r="FB925" s="4"/>
      <c r="FC925" s="4">
        <v>1</v>
      </c>
      <c r="FD925" s="4">
        <v>18</v>
      </c>
      <c r="FE925" s="4"/>
      <c r="FF925" s="4">
        <v>3168</v>
      </c>
      <c r="FG925" s="4"/>
      <c r="FH925" s="4"/>
      <c r="FI925" s="4"/>
      <c r="FJ925" s="4"/>
      <c r="FK925" s="4"/>
      <c r="FL925" s="4"/>
      <c r="FM925" s="4"/>
      <c r="FN925" s="4"/>
      <c r="FO925" s="4"/>
      <c r="FP925" s="4"/>
      <c r="FQ925" s="4">
        <v>0</v>
      </c>
      <c r="FR925" s="4">
        <v>0</v>
      </c>
      <c r="FS925" s="4">
        <v>0</v>
      </c>
      <c r="FT925" s="4"/>
      <c r="FU925" s="4"/>
      <c r="FV925" s="4"/>
      <c r="FW925" s="4"/>
      <c r="FX925" s="4">
        <v>0</v>
      </c>
      <c r="FY925" s="4">
        <v>0</v>
      </c>
      <c r="FZ925" s="4"/>
      <c r="GA925" s="4" t="s">
        <v>1155</v>
      </c>
      <c r="GB925" s="4"/>
      <c r="GC925" s="4"/>
      <c r="GD925" s="4">
        <v>1</v>
      </c>
      <c r="GE925" s="4"/>
      <c r="GF925" s="4">
        <v>486060123</v>
      </c>
      <c r="GG925" s="4">
        <v>2</v>
      </c>
      <c r="GH925" s="4">
        <v>3</v>
      </c>
      <c r="GI925" s="4">
        <v>5</v>
      </c>
      <c r="GJ925" s="4">
        <v>0</v>
      </c>
      <c r="GK925" s="4">
        <v>0</v>
      </c>
      <c r="GL925" s="4">
        <f t="shared" si="1107"/>
        <v>0</v>
      </c>
      <c r="GM925" s="4">
        <f t="shared" si="1108"/>
        <v>2648.63</v>
      </c>
      <c r="GN925" s="4">
        <f t="shared" si="1109"/>
        <v>0</v>
      </c>
      <c r="GO925" s="4">
        <f t="shared" si="1110"/>
        <v>2648.63</v>
      </c>
      <c r="GP925" s="4">
        <f t="shared" si="1111"/>
        <v>0</v>
      </c>
      <c r="GQ925" s="4"/>
      <c r="GR925" s="4">
        <v>1</v>
      </c>
      <c r="GS925" s="4">
        <v>1</v>
      </c>
      <c r="GT925" s="4">
        <v>0</v>
      </c>
      <c r="GU925" s="4" t="s">
        <v>3</v>
      </c>
      <c r="GV925" s="4">
        <f t="shared" si="1112"/>
        <v>0</v>
      </c>
      <c r="GW925" s="4">
        <v>1</v>
      </c>
      <c r="GX925" s="4">
        <f t="shared" si="1113"/>
        <v>0</v>
      </c>
      <c r="GY925" s="4"/>
      <c r="GZ925" s="4"/>
      <c r="HA925" s="4">
        <v>0</v>
      </c>
      <c r="HB925" s="4">
        <v>0</v>
      </c>
      <c r="HC925" s="4">
        <f t="shared" si="1114"/>
        <v>0</v>
      </c>
      <c r="HD925" s="4"/>
      <c r="HE925" s="4" t="s">
        <v>459</v>
      </c>
      <c r="HF925" s="4" t="s">
        <v>37</v>
      </c>
      <c r="HG925" s="4"/>
      <c r="HH925" s="4"/>
      <c r="HI925" s="4"/>
      <c r="HJ925" s="4"/>
      <c r="HK925" s="4"/>
      <c r="HL925" s="4"/>
      <c r="HM925" s="4" t="s">
        <v>3</v>
      </c>
      <c r="HN925" s="4" t="s">
        <v>3</v>
      </c>
      <c r="HO925" s="4" t="s">
        <v>3</v>
      </c>
      <c r="HP925" s="4" t="s">
        <v>3</v>
      </c>
      <c r="HQ925" s="4" t="s">
        <v>3</v>
      </c>
      <c r="HR925" s="4"/>
      <c r="HS925" s="4">
        <v>0</v>
      </c>
      <c r="HT925" s="4"/>
      <c r="HU925" s="4"/>
      <c r="HV925" s="4"/>
      <c r="HW925" s="4"/>
      <c r="HX925" s="4"/>
      <c r="HY925" s="4"/>
      <c r="HZ925" s="4"/>
      <c r="IA925" s="4"/>
      <c r="IB925" s="4"/>
      <c r="IC925" s="4"/>
      <c r="ID925" s="4"/>
      <c r="IE925" s="4"/>
      <c r="IF925" s="4"/>
      <c r="IG925" s="4"/>
      <c r="IH925" s="4"/>
      <c r="II925" s="4"/>
      <c r="IJ925" s="4"/>
      <c r="IK925" s="4">
        <v>0</v>
      </c>
      <c r="IL925" s="4"/>
      <c r="IM925" s="4"/>
      <c r="IN925" s="4"/>
      <c r="IO925" s="4"/>
      <c r="IP925" s="4"/>
      <c r="IQ925" s="4"/>
      <c r="IR925" s="4"/>
      <c r="IS925" s="4"/>
      <c r="IT925" s="4"/>
      <c r="IU925" s="4"/>
    </row>
    <row r="926" spans="1:255" x14ac:dyDescent="0.25">
      <c r="A926" s="3">
        <v>17</v>
      </c>
      <c r="B926" s="3">
        <v>1</v>
      </c>
      <c r="C926" s="3"/>
      <c r="D926" s="3"/>
      <c r="E926" s="3" t="s">
        <v>1156</v>
      </c>
      <c r="F926" s="3" t="s">
        <v>1157</v>
      </c>
      <c r="G926" s="3" t="s">
        <v>1158</v>
      </c>
      <c r="H926" s="3" t="s">
        <v>1081</v>
      </c>
      <c r="I926" s="3">
        <v>2</v>
      </c>
      <c r="J926" s="3">
        <v>0</v>
      </c>
      <c r="K926" s="3">
        <v>2</v>
      </c>
      <c r="L926" s="3"/>
      <c r="M926" s="3"/>
      <c r="N926" s="3"/>
      <c r="O926" s="3">
        <f t="shared" si="1090"/>
        <v>538.34</v>
      </c>
      <c r="P926" s="3">
        <f t="shared" si="1091"/>
        <v>538.34</v>
      </c>
      <c r="Q926" s="3">
        <f t="shared" si="1117"/>
        <v>0</v>
      </c>
      <c r="R926" s="3">
        <f t="shared" si="1118"/>
        <v>0</v>
      </c>
      <c r="S926" s="3">
        <f t="shared" si="1092"/>
        <v>0</v>
      </c>
      <c r="T926" s="3">
        <f t="shared" si="1093"/>
        <v>0</v>
      </c>
      <c r="U926" s="3">
        <f t="shared" si="1094"/>
        <v>0</v>
      </c>
      <c r="V926" s="3">
        <f t="shared" si="1095"/>
        <v>0</v>
      </c>
      <c r="W926" s="3">
        <f t="shared" si="1096"/>
        <v>0</v>
      </c>
      <c r="X926" s="3">
        <f t="shared" si="1119"/>
        <v>0</v>
      </c>
      <c r="Y926" s="3">
        <f t="shared" si="1120"/>
        <v>0</v>
      </c>
      <c r="Z926" s="3"/>
      <c r="AA926" s="3">
        <v>54971259</v>
      </c>
      <c r="AB926" s="3">
        <f t="shared" si="1097"/>
        <v>269.17</v>
      </c>
      <c r="AC926" s="3">
        <f t="shared" si="1121"/>
        <v>269.17</v>
      </c>
      <c r="AD926" s="3">
        <f t="shared" si="1122"/>
        <v>0</v>
      </c>
      <c r="AE926" s="3">
        <f t="shared" si="1123"/>
        <v>0</v>
      </c>
      <c r="AF926" s="3">
        <f t="shared" si="1124"/>
        <v>0</v>
      </c>
      <c r="AG926" s="3">
        <f t="shared" si="1098"/>
        <v>0</v>
      </c>
      <c r="AH926" s="3">
        <f t="shared" si="1125"/>
        <v>0</v>
      </c>
      <c r="AI926" s="3">
        <f t="shared" si="1126"/>
        <v>0</v>
      </c>
      <c r="AJ926" s="3">
        <f t="shared" si="1099"/>
        <v>0</v>
      </c>
      <c r="AK926" s="3">
        <v>269.16999999999996</v>
      </c>
      <c r="AL926" s="3">
        <v>269.16999999999996</v>
      </c>
      <c r="AM926" s="3">
        <v>0</v>
      </c>
      <c r="AN926" s="3">
        <v>0</v>
      </c>
      <c r="AO926" s="3">
        <v>0</v>
      </c>
      <c r="AP926" s="3">
        <v>0</v>
      </c>
      <c r="AQ926" s="3">
        <v>0</v>
      </c>
      <c r="AR926" s="3">
        <v>0</v>
      </c>
      <c r="AS926" s="3">
        <v>0</v>
      </c>
      <c r="AT926" s="3">
        <v>0</v>
      </c>
      <c r="AU926" s="3">
        <v>0</v>
      </c>
      <c r="AV926" s="3">
        <v>1</v>
      </c>
      <c r="AW926" s="3">
        <v>1</v>
      </c>
      <c r="AX926" s="3"/>
      <c r="AY926" s="3"/>
      <c r="AZ926" s="3">
        <v>1</v>
      </c>
      <c r="BA926" s="3">
        <v>1</v>
      </c>
      <c r="BB926" s="3">
        <v>1</v>
      </c>
      <c r="BC926" s="3">
        <v>1</v>
      </c>
      <c r="BD926" s="3" t="s">
        <v>3</v>
      </c>
      <c r="BE926" s="3" t="s">
        <v>3</v>
      </c>
      <c r="BF926" s="3" t="s">
        <v>3</v>
      </c>
      <c r="BG926" s="3" t="s">
        <v>3</v>
      </c>
      <c r="BH926" s="3">
        <v>3</v>
      </c>
      <c r="BI926" s="3">
        <v>2</v>
      </c>
      <c r="BJ926" s="3" t="s">
        <v>1157</v>
      </c>
      <c r="BK926" s="3"/>
      <c r="BL926" s="3"/>
      <c r="BM926" s="3">
        <v>400005</v>
      </c>
      <c r="BN926" s="3">
        <v>0</v>
      </c>
      <c r="BO926" s="3" t="s">
        <v>3</v>
      </c>
      <c r="BP926" s="3">
        <v>0</v>
      </c>
      <c r="BQ926" s="3">
        <v>213</v>
      </c>
      <c r="BR926" s="3">
        <v>0</v>
      </c>
      <c r="BS926" s="3">
        <v>1</v>
      </c>
      <c r="BT926" s="3">
        <v>1</v>
      </c>
      <c r="BU926" s="3">
        <v>1</v>
      </c>
      <c r="BV926" s="3">
        <v>1</v>
      </c>
      <c r="BW926" s="3">
        <v>1</v>
      </c>
      <c r="BX926" s="3">
        <v>1</v>
      </c>
      <c r="BY926" s="3" t="s">
        <v>3</v>
      </c>
      <c r="BZ926" s="3">
        <v>0</v>
      </c>
      <c r="CA926" s="3">
        <v>0</v>
      </c>
      <c r="CB926" s="3" t="s">
        <v>3</v>
      </c>
      <c r="CC926" s="3"/>
      <c r="CD926" s="3"/>
      <c r="CE926" s="3">
        <v>1566</v>
      </c>
      <c r="CF926" s="3">
        <v>0</v>
      </c>
      <c r="CG926" s="3">
        <v>0</v>
      </c>
      <c r="CH926" s="3"/>
      <c r="CI926" s="3"/>
      <c r="CJ926" s="3"/>
      <c r="CK926" s="3"/>
      <c r="CL926" s="3"/>
      <c r="CM926" s="3">
        <v>0</v>
      </c>
      <c r="CN926" s="3" t="s">
        <v>3</v>
      </c>
      <c r="CO926" s="3">
        <v>0</v>
      </c>
      <c r="CP926" s="3">
        <f t="shared" si="1100"/>
        <v>538.34</v>
      </c>
      <c r="CQ926" s="3">
        <f t="shared" si="1101"/>
        <v>269.17</v>
      </c>
      <c r="CR926" s="3">
        <f t="shared" si="1127"/>
        <v>0</v>
      </c>
      <c r="CS926" s="3">
        <f t="shared" si="1128"/>
        <v>0</v>
      </c>
      <c r="CT926" s="3">
        <f t="shared" si="1102"/>
        <v>0</v>
      </c>
      <c r="CU926" s="3">
        <f t="shared" si="1103"/>
        <v>0</v>
      </c>
      <c r="CV926" s="3">
        <f t="shared" si="1104"/>
        <v>0</v>
      </c>
      <c r="CW926" s="3">
        <f t="shared" si="1105"/>
        <v>0</v>
      </c>
      <c r="CX926" s="3">
        <f t="shared" si="1106"/>
        <v>0</v>
      </c>
      <c r="CY926" s="3">
        <f t="shared" si="1129"/>
        <v>0</v>
      </c>
      <c r="CZ926" s="3">
        <f t="shared" si="1130"/>
        <v>0</v>
      </c>
      <c r="DA926" s="3"/>
      <c r="DB926" s="3"/>
      <c r="DC926" s="3" t="s">
        <v>3</v>
      </c>
      <c r="DD926" s="3" t="s">
        <v>3</v>
      </c>
      <c r="DE926" s="3" t="s">
        <v>3</v>
      </c>
      <c r="DF926" s="3" t="s">
        <v>3</v>
      </c>
      <c r="DG926" s="3" t="s">
        <v>3</v>
      </c>
      <c r="DH926" s="3" t="s">
        <v>3</v>
      </c>
      <c r="DI926" s="3" t="s">
        <v>3</v>
      </c>
      <c r="DJ926" s="3" t="s">
        <v>3</v>
      </c>
      <c r="DK926" s="3" t="s">
        <v>3</v>
      </c>
      <c r="DL926" s="3" t="s">
        <v>3</v>
      </c>
      <c r="DM926" s="3" t="s">
        <v>3</v>
      </c>
      <c r="DN926" s="3">
        <v>0</v>
      </c>
      <c r="DO926" s="3">
        <v>0</v>
      </c>
      <c r="DP926" s="3">
        <v>1</v>
      </c>
      <c r="DQ926" s="3">
        <v>1</v>
      </c>
      <c r="DR926" s="3"/>
      <c r="DS926" s="3"/>
      <c r="DT926" s="3"/>
      <c r="DU926" s="3">
        <v>1013</v>
      </c>
      <c r="DV926" s="3" t="s">
        <v>1081</v>
      </c>
      <c r="DW926" s="3" t="s">
        <v>1081</v>
      </c>
      <c r="DX926" s="3">
        <v>1</v>
      </c>
      <c r="DY926" s="3"/>
      <c r="DZ926" s="3" t="s">
        <v>3</v>
      </c>
      <c r="EA926" s="3" t="s">
        <v>3</v>
      </c>
      <c r="EB926" s="3" t="s">
        <v>3</v>
      </c>
      <c r="EC926" s="3" t="s">
        <v>3</v>
      </c>
      <c r="ED926" s="3"/>
      <c r="EE926" s="3">
        <v>57042888</v>
      </c>
      <c r="EF926" s="3">
        <v>213</v>
      </c>
      <c r="EG926" s="3" t="s">
        <v>456</v>
      </c>
      <c r="EH926" s="3">
        <v>0</v>
      </c>
      <c r="EI926" s="3" t="s">
        <v>3</v>
      </c>
      <c r="EJ926" s="3">
        <v>1</v>
      </c>
      <c r="EK926" s="3">
        <v>400005</v>
      </c>
      <c r="EL926" s="3" t="s">
        <v>456</v>
      </c>
      <c r="EM926" s="3" t="s">
        <v>457</v>
      </c>
      <c r="EN926" s="3"/>
      <c r="EO926" s="3" t="s">
        <v>3</v>
      </c>
      <c r="EP926" s="3"/>
      <c r="EQ926" s="3">
        <v>16</v>
      </c>
      <c r="ER926" s="3">
        <v>0</v>
      </c>
      <c r="ES926" s="3">
        <v>269.16999999999996</v>
      </c>
      <c r="ET926" s="3">
        <v>0</v>
      </c>
      <c r="EU926" s="3">
        <v>0</v>
      </c>
      <c r="EV926" s="3">
        <v>0</v>
      </c>
      <c r="EW926" s="3">
        <v>0</v>
      </c>
      <c r="EX926" s="3">
        <v>0</v>
      </c>
      <c r="EY926" s="3">
        <v>0</v>
      </c>
      <c r="EZ926" s="3"/>
      <c r="FA926" s="3"/>
      <c r="FB926" s="3"/>
      <c r="FC926" s="3"/>
      <c r="FD926" s="3"/>
      <c r="FE926" s="3"/>
      <c r="FF926" s="3"/>
      <c r="FG926" s="3"/>
      <c r="FH926" s="3"/>
      <c r="FI926" s="3"/>
      <c r="FJ926" s="3"/>
      <c r="FK926" s="3"/>
      <c r="FL926" s="3"/>
      <c r="FM926" s="3"/>
      <c r="FN926" s="3"/>
      <c r="FO926" s="3"/>
      <c r="FP926" s="3"/>
      <c r="FQ926" s="3">
        <v>0</v>
      </c>
      <c r="FR926" s="3">
        <v>0</v>
      </c>
      <c r="FS926" s="3">
        <v>0</v>
      </c>
      <c r="FT926" s="3"/>
      <c r="FU926" s="3"/>
      <c r="FV926" s="3"/>
      <c r="FW926" s="3"/>
      <c r="FX926" s="3">
        <v>0</v>
      </c>
      <c r="FY926" s="3">
        <v>0</v>
      </c>
      <c r="FZ926" s="3"/>
      <c r="GA926" s="3" t="s">
        <v>1155</v>
      </c>
      <c r="GB926" s="3"/>
      <c r="GC926" s="3"/>
      <c r="GD926" s="3">
        <v>1</v>
      </c>
      <c r="GE926" s="3"/>
      <c r="GF926" s="3">
        <v>1704843216</v>
      </c>
      <c r="GG926" s="3">
        <v>2</v>
      </c>
      <c r="GH926" s="3">
        <v>4</v>
      </c>
      <c r="GI926" s="3">
        <v>-2</v>
      </c>
      <c r="GJ926" s="3">
        <v>0</v>
      </c>
      <c r="GK926" s="3">
        <v>0</v>
      </c>
      <c r="GL926" s="3">
        <f t="shared" si="1107"/>
        <v>0</v>
      </c>
      <c r="GM926" s="3">
        <f t="shared" si="1108"/>
        <v>538.34</v>
      </c>
      <c r="GN926" s="3">
        <f t="shared" si="1109"/>
        <v>0</v>
      </c>
      <c r="GO926" s="3">
        <f t="shared" si="1110"/>
        <v>538.34</v>
      </c>
      <c r="GP926" s="3">
        <f t="shared" si="1111"/>
        <v>0</v>
      </c>
      <c r="GQ926" s="3"/>
      <c r="GR926" s="3">
        <v>1</v>
      </c>
      <c r="GS926" s="3">
        <v>2</v>
      </c>
      <c r="GT926" s="3">
        <v>0</v>
      </c>
      <c r="GU926" s="3" t="s">
        <v>3</v>
      </c>
      <c r="GV926" s="3">
        <f t="shared" si="1112"/>
        <v>0</v>
      </c>
      <c r="GW926" s="3">
        <v>1</v>
      </c>
      <c r="GX926" s="3">
        <f t="shared" si="1113"/>
        <v>0</v>
      </c>
      <c r="GY926" s="3"/>
      <c r="GZ926" s="3"/>
      <c r="HA926" s="3">
        <v>0</v>
      </c>
      <c r="HB926" s="3">
        <v>0</v>
      </c>
      <c r="HC926" s="3">
        <f t="shared" si="1114"/>
        <v>0</v>
      </c>
      <c r="HD926" s="3"/>
      <c r="HE926" s="3" t="s">
        <v>459</v>
      </c>
      <c r="HF926" s="3" t="s">
        <v>37</v>
      </c>
      <c r="HG926" s="3"/>
      <c r="HH926" s="3"/>
      <c r="HI926" s="3"/>
      <c r="HJ926" s="3"/>
      <c r="HK926" s="3"/>
      <c r="HL926" s="3"/>
      <c r="HM926" s="3" t="s">
        <v>3</v>
      </c>
      <c r="HN926" s="3" t="s">
        <v>3</v>
      </c>
      <c r="HO926" s="3" t="s">
        <v>3</v>
      </c>
      <c r="HP926" s="3" t="s">
        <v>3</v>
      </c>
      <c r="HQ926" s="3" t="s">
        <v>3</v>
      </c>
      <c r="HR926" s="3"/>
      <c r="HS926" s="3">
        <v>0</v>
      </c>
      <c r="HT926" s="3"/>
      <c r="HU926" s="3"/>
      <c r="HV926" s="3"/>
      <c r="HW926" s="3"/>
      <c r="HX926" s="3"/>
      <c r="HY926" s="3"/>
      <c r="HZ926" s="3"/>
      <c r="IA926" s="3"/>
      <c r="IB926" s="3"/>
      <c r="IC926" s="3"/>
      <c r="ID926" s="3"/>
      <c r="IE926" s="3"/>
      <c r="IF926" s="3"/>
      <c r="IG926" s="3"/>
      <c r="IH926" s="3"/>
      <c r="II926" s="3"/>
      <c r="IJ926" s="3"/>
      <c r="IK926" s="3">
        <v>0</v>
      </c>
      <c r="IL926" s="3"/>
      <c r="IM926" s="3"/>
      <c r="IN926" s="3"/>
      <c r="IO926" s="3"/>
      <c r="IP926" s="3"/>
      <c r="IQ926" s="3"/>
      <c r="IR926" s="3"/>
      <c r="IS926" s="3"/>
      <c r="IT926" s="3"/>
      <c r="IU926" s="3"/>
    </row>
    <row r="927" spans="1:255" x14ac:dyDescent="0.25">
      <c r="A927" s="4">
        <v>17</v>
      </c>
      <c r="B927" s="4">
        <v>1</v>
      </c>
      <c r="C927" s="4"/>
      <c r="D927" s="4"/>
      <c r="E927" s="4" t="s">
        <v>1156</v>
      </c>
      <c r="F927" s="4" t="s">
        <v>1157</v>
      </c>
      <c r="G927" s="4" t="s">
        <v>1158</v>
      </c>
      <c r="H927" s="4" t="s">
        <v>1081</v>
      </c>
      <c r="I927" s="4">
        <v>2</v>
      </c>
      <c r="J927" s="4">
        <v>0</v>
      </c>
      <c r="K927" s="4">
        <v>2</v>
      </c>
      <c r="L927" s="4"/>
      <c r="M927" s="4"/>
      <c r="N927" s="4"/>
      <c r="O927" s="4">
        <f t="shared" si="1090"/>
        <v>5297.27</v>
      </c>
      <c r="P927" s="4">
        <f t="shared" si="1091"/>
        <v>5297.27</v>
      </c>
      <c r="Q927" s="4">
        <f t="shared" si="1117"/>
        <v>0</v>
      </c>
      <c r="R927" s="4">
        <f t="shared" si="1118"/>
        <v>0</v>
      </c>
      <c r="S927" s="4">
        <f t="shared" si="1092"/>
        <v>0</v>
      </c>
      <c r="T927" s="4">
        <f t="shared" si="1093"/>
        <v>0</v>
      </c>
      <c r="U927" s="4">
        <f t="shared" si="1094"/>
        <v>0</v>
      </c>
      <c r="V927" s="4">
        <f t="shared" si="1095"/>
        <v>0</v>
      </c>
      <c r="W927" s="4">
        <f t="shared" si="1096"/>
        <v>0</v>
      </c>
      <c r="X927" s="4">
        <f t="shared" si="1119"/>
        <v>0</v>
      </c>
      <c r="Y927" s="4">
        <f t="shared" si="1120"/>
        <v>0</v>
      </c>
      <c r="Z927" s="4"/>
      <c r="AA927" s="4">
        <v>55890823</v>
      </c>
      <c r="AB927" s="4">
        <f t="shared" si="1097"/>
        <v>269.17</v>
      </c>
      <c r="AC927" s="4">
        <f t="shared" si="1121"/>
        <v>269.17</v>
      </c>
      <c r="AD927" s="4">
        <f t="shared" si="1122"/>
        <v>0</v>
      </c>
      <c r="AE927" s="4">
        <f t="shared" si="1123"/>
        <v>0</v>
      </c>
      <c r="AF927" s="4">
        <f t="shared" si="1124"/>
        <v>0</v>
      </c>
      <c r="AG927" s="4">
        <f t="shared" si="1098"/>
        <v>0</v>
      </c>
      <c r="AH927" s="4">
        <f t="shared" si="1125"/>
        <v>0</v>
      </c>
      <c r="AI927" s="4">
        <f t="shared" si="1126"/>
        <v>0</v>
      </c>
      <c r="AJ927" s="4">
        <f t="shared" si="1099"/>
        <v>0</v>
      </c>
      <c r="AK927" s="4">
        <v>269.16999999999996</v>
      </c>
      <c r="AL927" s="4">
        <v>269.16999999999996</v>
      </c>
      <c r="AM927" s="4">
        <v>0</v>
      </c>
      <c r="AN927" s="4">
        <v>0</v>
      </c>
      <c r="AO927" s="4">
        <v>0</v>
      </c>
      <c r="AP927" s="4">
        <v>0</v>
      </c>
      <c r="AQ927" s="4">
        <v>0</v>
      </c>
      <c r="AR927" s="4">
        <v>0</v>
      </c>
      <c r="AS927" s="4">
        <v>0</v>
      </c>
      <c r="AT927" s="4">
        <v>0</v>
      </c>
      <c r="AU927" s="4">
        <v>0</v>
      </c>
      <c r="AV927" s="4">
        <v>1</v>
      </c>
      <c r="AW927" s="4">
        <v>1</v>
      </c>
      <c r="AX927" s="4"/>
      <c r="AY927" s="4"/>
      <c r="AZ927" s="4">
        <v>1</v>
      </c>
      <c r="BA927" s="4">
        <v>1</v>
      </c>
      <c r="BB927" s="4">
        <v>1</v>
      </c>
      <c r="BC927" s="4">
        <v>9.84</v>
      </c>
      <c r="BD927" s="4" t="s">
        <v>3</v>
      </c>
      <c r="BE927" s="4" t="s">
        <v>3</v>
      </c>
      <c r="BF927" s="4" t="s">
        <v>3</v>
      </c>
      <c r="BG927" s="4" t="s">
        <v>3</v>
      </c>
      <c r="BH927" s="4">
        <v>3</v>
      </c>
      <c r="BI927" s="4">
        <v>2</v>
      </c>
      <c r="BJ927" s="4" t="s">
        <v>1157</v>
      </c>
      <c r="BK927" s="4"/>
      <c r="BL927" s="4"/>
      <c r="BM927" s="4">
        <v>400005</v>
      </c>
      <c r="BN927" s="4">
        <v>0</v>
      </c>
      <c r="BO927" s="4" t="s">
        <v>3</v>
      </c>
      <c r="BP927" s="4">
        <v>0</v>
      </c>
      <c r="BQ927" s="4">
        <v>213</v>
      </c>
      <c r="BR927" s="4">
        <v>0</v>
      </c>
      <c r="BS927" s="4">
        <v>1</v>
      </c>
      <c r="BT927" s="4">
        <v>1</v>
      </c>
      <c r="BU927" s="4">
        <v>1</v>
      </c>
      <c r="BV927" s="4">
        <v>1</v>
      </c>
      <c r="BW927" s="4">
        <v>1</v>
      </c>
      <c r="BX927" s="4">
        <v>1</v>
      </c>
      <c r="BY927" s="4" t="s">
        <v>3</v>
      </c>
      <c r="BZ927" s="4">
        <v>0</v>
      </c>
      <c r="CA927" s="4">
        <v>0</v>
      </c>
      <c r="CB927" s="4" t="s">
        <v>3</v>
      </c>
      <c r="CC927" s="4"/>
      <c r="CD927" s="4"/>
      <c r="CE927" s="4">
        <v>1566</v>
      </c>
      <c r="CF927" s="4">
        <v>0</v>
      </c>
      <c r="CG927" s="4">
        <v>0</v>
      </c>
      <c r="CH927" s="4"/>
      <c r="CI927" s="4"/>
      <c r="CJ927" s="4"/>
      <c r="CK927" s="4"/>
      <c r="CL927" s="4"/>
      <c r="CM927" s="4">
        <v>0</v>
      </c>
      <c r="CN927" s="4" t="s">
        <v>3</v>
      </c>
      <c r="CO927" s="4">
        <v>0</v>
      </c>
      <c r="CP927" s="4">
        <f t="shared" si="1100"/>
        <v>5297.27</v>
      </c>
      <c r="CQ927" s="4">
        <f t="shared" si="1101"/>
        <v>2648.63</v>
      </c>
      <c r="CR927" s="4">
        <f t="shared" si="1127"/>
        <v>0</v>
      </c>
      <c r="CS927" s="4">
        <f t="shared" si="1128"/>
        <v>0</v>
      </c>
      <c r="CT927" s="4">
        <f t="shared" si="1102"/>
        <v>0</v>
      </c>
      <c r="CU927" s="4">
        <f t="shared" si="1103"/>
        <v>0</v>
      </c>
      <c r="CV927" s="4">
        <f t="shared" si="1104"/>
        <v>0</v>
      </c>
      <c r="CW927" s="4">
        <f t="shared" si="1105"/>
        <v>0</v>
      </c>
      <c r="CX927" s="4">
        <f t="shared" si="1106"/>
        <v>0</v>
      </c>
      <c r="CY927" s="4">
        <f t="shared" si="1129"/>
        <v>0</v>
      </c>
      <c r="CZ927" s="4">
        <f t="shared" si="1130"/>
        <v>0</v>
      </c>
      <c r="DA927" s="4"/>
      <c r="DB927" s="4"/>
      <c r="DC927" s="4" t="s">
        <v>3</v>
      </c>
      <c r="DD927" s="4" t="s">
        <v>3</v>
      </c>
      <c r="DE927" s="4" t="s">
        <v>3</v>
      </c>
      <c r="DF927" s="4" t="s">
        <v>3</v>
      </c>
      <c r="DG927" s="4" t="s">
        <v>3</v>
      </c>
      <c r="DH927" s="4" t="s">
        <v>3</v>
      </c>
      <c r="DI927" s="4" t="s">
        <v>3</v>
      </c>
      <c r="DJ927" s="4" t="s">
        <v>3</v>
      </c>
      <c r="DK927" s="4" t="s">
        <v>3</v>
      </c>
      <c r="DL927" s="4" t="s">
        <v>3</v>
      </c>
      <c r="DM927" s="4" t="s">
        <v>3</v>
      </c>
      <c r="DN927" s="4">
        <v>0</v>
      </c>
      <c r="DO927" s="4">
        <v>0</v>
      </c>
      <c r="DP927" s="4">
        <v>1</v>
      </c>
      <c r="DQ927" s="4">
        <v>1</v>
      </c>
      <c r="DR927" s="4"/>
      <c r="DS927" s="4"/>
      <c r="DT927" s="4"/>
      <c r="DU927" s="4">
        <v>1013</v>
      </c>
      <c r="DV927" s="4" t="s">
        <v>1081</v>
      </c>
      <c r="DW927" s="4" t="s">
        <v>1081</v>
      </c>
      <c r="DX927" s="4">
        <v>1</v>
      </c>
      <c r="DY927" s="4"/>
      <c r="DZ927" s="4" t="s">
        <v>3</v>
      </c>
      <c r="EA927" s="4" t="s">
        <v>3</v>
      </c>
      <c r="EB927" s="4" t="s">
        <v>3</v>
      </c>
      <c r="EC927" s="4" t="s">
        <v>3</v>
      </c>
      <c r="ED927" s="4"/>
      <c r="EE927" s="4">
        <v>57042888</v>
      </c>
      <c r="EF927" s="4">
        <v>213</v>
      </c>
      <c r="EG927" s="4" t="s">
        <v>456</v>
      </c>
      <c r="EH927" s="4">
        <v>0</v>
      </c>
      <c r="EI927" s="4" t="s">
        <v>3</v>
      </c>
      <c r="EJ927" s="4">
        <v>1</v>
      </c>
      <c r="EK927" s="4">
        <v>400005</v>
      </c>
      <c r="EL927" s="4" t="s">
        <v>456</v>
      </c>
      <c r="EM927" s="4" t="s">
        <v>457</v>
      </c>
      <c r="EN927" s="4"/>
      <c r="EO927" s="4" t="s">
        <v>3</v>
      </c>
      <c r="EP927" s="4"/>
      <c r="EQ927" s="4">
        <v>16</v>
      </c>
      <c r="ER927" s="4">
        <v>0</v>
      </c>
      <c r="ES927" s="4">
        <v>269.16999999999996</v>
      </c>
      <c r="ET927" s="4">
        <v>0</v>
      </c>
      <c r="EU927" s="4">
        <v>0</v>
      </c>
      <c r="EV927" s="4">
        <v>0</v>
      </c>
      <c r="EW927" s="4">
        <v>0</v>
      </c>
      <c r="EX927" s="4">
        <v>0</v>
      </c>
      <c r="EY927" s="4">
        <v>0</v>
      </c>
      <c r="EZ927" s="4">
        <v>5</v>
      </c>
      <c r="FA927" s="4"/>
      <c r="FB927" s="4"/>
      <c r="FC927" s="4">
        <v>1</v>
      </c>
      <c r="FD927" s="4">
        <v>18</v>
      </c>
      <c r="FE927" s="4"/>
      <c r="FF927" s="4">
        <v>3168</v>
      </c>
      <c r="FG927" s="4"/>
      <c r="FH927" s="4"/>
      <c r="FI927" s="4"/>
      <c r="FJ927" s="4"/>
      <c r="FK927" s="4"/>
      <c r="FL927" s="4"/>
      <c r="FM927" s="4"/>
      <c r="FN927" s="4"/>
      <c r="FO927" s="4"/>
      <c r="FP927" s="4"/>
      <c r="FQ927" s="4">
        <v>0</v>
      </c>
      <c r="FR927" s="4">
        <v>0</v>
      </c>
      <c r="FS927" s="4">
        <v>0</v>
      </c>
      <c r="FT927" s="4"/>
      <c r="FU927" s="4"/>
      <c r="FV927" s="4"/>
      <c r="FW927" s="4"/>
      <c r="FX927" s="4">
        <v>0</v>
      </c>
      <c r="FY927" s="4">
        <v>0</v>
      </c>
      <c r="FZ927" s="4"/>
      <c r="GA927" s="4" t="s">
        <v>1155</v>
      </c>
      <c r="GB927" s="4"/>
      <c r="GC927" s="4"/>
      <c r="GD927" s="4">
        <v>1</v>
      </c>
      <c r="GE927" s="4"/>
      <c r="GF927" s="4">
        <v>1704843216</v>
      </c>
      <c r="GG927" s="4">
        <v>2</v>
      </c>
      <c r="GH927" s="4">
        <v>3</v>
      </c>
      <c r="GI927" s="4">
        <v>5</v>
      </c>
      <c r="GJ927" s="4">
        <v>0</v>
      </c>
      <c r="GK927" s="4">
        <v>0</v>
      </c>
      <c r="GL927" s="4">
        <f t="shared" si="1107"/>
        <v>0</v>
      </c>
      <c r="GM927" s="4">
        <f t="shared" si="1108"/>
        <v>5297.27</v>
      </c>
      <c r="GN927" s="4">
        <f t="shared" si="1109"/>
        <v>0</v>
      </c>
      <c r="GO927" s="4">
        <f t="shared" si="1110"/>
        <v>5297.27</v>
      </c>
      <c r="GP927" s="4">
        <f t="shared" si="1111"/>
        <v>0</v>
      </c>
      <c r="GQ927" s="4"/>
      <c r="GR927" s="4">
        <v>1</v>
      </c>
      <c r="GS927" s="4">
        <v>1</v>
      </c>
      <c r="GT927" s="4">
        <v>0</v>
      </c>
      <c r="GU927" s="4" t="s">
        <v>3</v>
      </c>
      <c r="GV927" s="4">
        <f t="shared" si="1112"/>
        <v>0</v>
      </c>
      <c r="GW927" s="4">
        <v>1</v>
      </c>
      <c r="GX927" s="4">
        <f t="shared" si="1113"/>
        <v>0</v>
      </c>
      <c r="GY927" s="4"/>
      <c r="GZ927" s="4"/>
      <c r="HA927" s="4">
        <v>0</v>
      </c>
      <c r="HB927" s="4">
        <v>0</v>
      </c>
      <c r="HC927" s="4">
        <f t="shared" si="1114"/>
        <v>0</v>
      </c>
      <c r="HD927" s="4"/>
      <c r="HE927" s="4" t="s">
        <v>459</v>
      </c>
      <c r="HF927" s="4" t="s">
        <v>37</v>
      </c>
      <c r="HG927" s="4"/>
      <c r="HH927" s="4"/>
      <c r="HI927" s="4"/>
      <c r="HJ927" s="4"/>
      <c r="HK927" s="4"/>
      <c r="HL927" s="4"/>
      <c r="HM927" s="4" t="s">
        <v>3</v>
      </c>
      <c r="HN927" s="4" t="s">
        <v>3</v>
      </c>
      <c r="HO927" s="4" t="s">
        <v>3</v>
      </c>
      <c r="HP927" s="4" t="s">
        <v>3</v>
      </c>
      <c r="HQ927" s="4" t="s">
        <v>3</v>
      </c>
      <c r="HR927" s="4"/>
      <c r="HS927" s="4">
        <v>0</v>
      </c>
      <c r="HT927" s="4"/>
      <c r="HU927" s="4"/>
      <c r="HV927" s="4"/>
      <c r="HW927" s="4"/>
      <c r="HX927" s="4"/>
      <c r="HY927" s="4"/>
      <c r="HZ927" s="4"/>
      <c r="IA927" s="4"/>
      <c r="IB927" s="4"/>
      <c r="IC927" s="4"/>
      <c r="ID927" s="4"/>
      <c r="IE927" s="4"/>
      <c r="IF927" s="4"/>
      <c r="IG927" s="4"/>
      <c r="IH927" s="4"/>
      <c r="II927" s="4"/>
      <c r="IJ927" s="4"/>
      <c r="IK927" s="4">
        <v>0</v>
      </c>
      <c r="IL927" s="4"/>
      <c r="IM927" s="4"/>
      <c r="IN927" s="4"/>
      <c r="IO927" s="4"/>
      <c r="IP927" s="4"/>
      <c r="IQ927" s="4"/>
      <c r="IR927" s="4"/>
      <c r="IS927" s="4"/>
      <c r="IT927" s="4"/>
      <c r="IU927" s="4"/>
    </row>
    <row r="928" spans="1:255" ht="409.5" x14ac:dyDescent="0.25">
      <c r="A928" s="3">
        <v>17</v>
      </c>
      <c r="B928" s="3">
        <v>1</v>
      </c>
      <c r="C928" s="3"/>
      <c r="D928" s="3"/>
      <c r="E928" s="3" t="s">
        <v>1159</v>
      </c>
      <c r="F928" s="3" t="s">
        <v>120</v>
      </c>
      <c r="G928" s="3" t="s">
        <v>1084</v>
      </c>
      <c r="H928" s="3" t="s">
        <v>117</v>
      </c>
      <c r="I928" s="3">
        <f>ROUND(55/100,9)</f>
        <v>0.55000000000000004</v>
      </c>
      <c r="J928" s="3">
        <v>0</v>
      </c>
      <c r="K928" s="3">
        <f>ROUND(55/100,9)</f>
        <v>0.55000000000000004</v>
      </c>
      <c r="L928" s="3"/>
      <c r="M928" s="3"/>
      <c r="N928" s="3"/>
      <c r="O928" s="3">
        <f t="shared" si="1090"/>
        <v>69.64</v>
      </c>
      <c r="P928" s="3">
        <f t="shared" si="1091"/>
        <v>9.0500000000000007</v>
      </c>
      <c r="Q928" s="3">
        <f>(ROUND((ROUND((((ET928*1.2))*AV928*I928),2)*BB928),2)+ROUND((ROUND(((AE928-((EU928*1.2)))*AV928*I928),2)*BS928),2))</f>
        <v>3.97</v>
      </c>
      <c r="R928" s="3">
        <f>(ROUND((ROUND((((EU928*1.2))*AV928*I928),2)*BS928),2)+ROUND((ROUND(((AE928-((EU928*1.2)))*AV928*I928),2)*BS928),2))</f>
        <v>0.73</v>
      </c>
      <c r="S928" s="3">
        <f t="shared" si="1092"/>
        <v>56.62</v>
      </c>
      <c r="T928" s="3">
        <f t="shared" si="1093"/>
        <v>0</v>
      </c>
      <c r="U928" s="3">
        <f t="shared" si="1094"/>
        <v>5.0237153999999986</v>
      </c>
      <c r="V928" s="3">
        <f t="shared" si="1095"/>
        <v>0</v>
      </c>
      <c r="W928" s="3">
        <f t="shared" si="1096"/>
        <v>0</v>
      </c>
      <c r="X928" s="3">
        <f>(ROUND((((S928+ROUND((ROUND((((EU928*1.2))*AV928*I928),2)*BS928),2))*AT928)/100),2)+ROUND(((ROUND((ROUND(((AE928-((EU928*1.2)))*AV928*I928),2)*BS928),2)*AT928)/100),2))</f>
        <v>55.63</v>
      </c>
      <c r="Y928" s="3">
        <f>(ROUND((((S928+ROUND((ROUND((((EU928*1.2))*AV928*I928),2)*BS928),2))*AU928)/100),2)+ROUND(((ROUND((ROUND(((AE928-((EU928*1.2)))*AV928*I928),2)*BS928),2)*AU928)/100),2))</f>
        <v>29.25</v>
      </c>
      <c r="Z928" s="3"/>
      <c r="AA928" s="3">
        <v>54971259</v>
      </c>
      <c r="AB928" s="3">
        <f t="shared" si="1097"/>
        <v>121.676</v>
      </c>
      <c r="AC928" s="3">
        <f>ROUND(((ES928*1)),6)</f>
        <v>16.46</v>
      </c>
      <c r="AD928" s="3">
        <f>ROUND(((((ET928*1.2))-((EU928*1.2)))+AE928),6)</f>
        <v>6.8879999999999999</v>
      </c>
      <c r="AE928" s="3">
        <f>ROUND(((EU928*1.2)),6)</f>
        <v>1.26</v>
      </c>
      <c r="AF928" s="3">
        <f>ROUND(((EV928*1.2)),6)</f>
        <v>98.328000000000003</v>
      </c>
      <c r="AG928" s="3">
        <f t="shared" si="1098"/>
        <v>0</v>
      </c>
      <c r="AH928" s="3">
        <f>((EW928*1.2))</f>
        <v>8.7239999999999984</v>
      </c>
      <c r="AI928" s="3">
        <f>((EX928*1.2))</f>
        <v>0</v>
      </c>
      <c r="AJ928" s="3">
        <f t="shared" si="1099"/>
        <v>0</v>
      </c>
      <c r="AK928" s="3">
        <v>104.14</v>
      </c>
      <c r="AL928" s="3">
        <v>16.46</v>
      </c>
      <c r="AM928" s="3">
        <v>5.74</v>
      </c>
      <c r="AN928" s="3">
        <v>1.05</v>
      </c>
      <c r="AO928" s="3">
        <v>81.94</v>
      </c>
      <c r="AP928" s="3">
        <v>0</v>
      </c>
      <c r="AQ928" s="3">
        <v>7.27</v>
      </c>
      <c r="AR928" s="3">
        <v>0</v>
      </c>
      <c r="AS928" s="3">
        <v>0</v>
      </c>
      <c r="AT928" s="3">
        <v>97</v>
      </c>
      <c r="AU928" s="3">
        <v>51</v>
      </c>
      <c r="AV928" s="3">
        <v>1.0469999999999999</v>
      </c>
      <c r="AW928" s="3">
        <v>1</v>
      </c>
      <c r="AX928" s="3"/>
      <c r="AY928" s="3"/>
      <c r="AZ928" s="3">
        <v>1</v>
      </c>
      <c r="BA928" s="3">
        <v>1</v>
      </c>
      <c r="BB928" s="3">
        <v>1</v>
      </c>
      <c r="BC928" s="3">
        <v>1</v>
      </c>
      <c r="BD928" s="3" t="s">
        <v>3</v>
      </c>
      <c r="BE928" s="3" t="s">
        <v>3</v>
      </c>
      <c r="BF928" s="3" t="s">
        <v>3</v>
      </c>
      <c r="BG928" s="3" t="s">
        <v>3</v>
      </c>
      <c r="BH928" s="3">
        <v>0</v>
      </c>
      <c r="BI928" s="3">
        <v>2</v>
      </c>
      <c r="BJ928" s="3" t="s">
        <v>122</v>
      </c>
      <c r="BK928" s="3"/>
      <c r="BL928" s="3"/>
      <c r="BM928" s="3">
        <v>67</v>
      </c>
      <c r="BN928" s="3">
        <v>0</v>
      </c>
      <c r="BO928" s="3" t="s">
        <v>120</v>
      </c>
      <c r="BP928" s="3">
        <v>1</v>
      </c>
      <c r="BQ928" s="3">
        <v>40</v>
      </c>
      <c r="BR928" s="3">
        <v>0</v>
      </c>
      <c r="BS928" s="3">
        <v>1</v>
      </c>
      <c r="BT928" s="3">
        <v>1</v>
      </c>
      <c r="BU928" s="3">
        <v>1</v>
      </c>
      <c r="BV928" s="3">
        <v>1</v>
      </c>
      <c r="BW928" s="3">
        <v>1</v>
      </c>
      <c r="BX928" s="3">
        <v>1</v>
      </c>
      <c r="BY928" s="3" t="s">
        <v>3</v>
      </c>
      <c r="BZ928" s="3">
        <v>97</v>
      </c>
      <c r="CA928" s="3">
        <v>51</v>
      </c>
      <c r="CB928" s="3" t="s">
        <v>3</v>
      </c>
      <c r="CC928" s="3"/>
      <c r="CD928" s="3"/>
      <c r="CE928" s="3">
        <v>1566</v>
      </c>
      <c r="CF928" s="3">
        <v>0</v>
      </c>
      <c r="CG928" s="3">
        <v>0</v>
      </c>
      <c r="CH928" s="3"/>
      <c r="CI928" s="3"/>
      <c r="CJ928" s="3"/>
      <c r="CK928" s="3"/>
      <c r="CL928" s="3"/>
      <c r="CM928" s="3">
        <v>0</v>
      </c>
      <c r="CN928" s="9" t="s">
        <v>2491</v>
      </c>
      <c r="CO928" s="3">
        <v>0</v>
      </c>
      <c r="CP928" s="3">
        <f t="shared" si="1100"/>
        <v>69.64</v>
      </c>
      <c r="CQ928" s="3">
        <f t="shared" si="1101"/>
        <v>16.46</v>
      </c>
      <c r="CR928" s="3">
        <f>(ROUND((ROUND((((ET928*1.2))*AV928*1),2)*BB928),2)+ROUND((ROUND(((AE928-((EU928*1.2)))*AV928*1),2)*BS928),2))</f>
        <v>7.21</v>
      </c>
      <c r="CS928" s="3">
        <f>(ROUND((ROUND((((EU928*1.2))*AV928*1),2)*BS928),2)+ROUND((ROUND(((AE928-((EU928*1.2)))*AV928*1),2)*BS928),2))</f>
        <v>1.32</v>
      </c>
      <c r="CT928" s="3">
        <f t="shared" si="1102"/>
        <v>102.95</v>
      </c>
      <c r="CU928" s="3">
        <f t="shared" si="1103"/>
        <v>0</v>
      </c>
      <c r="CV928" s="3">
        <f t="shared" si="1104"/>
        <v>9.1340279999999971</v>
      </c>
      <c r="CW928" s="3">
        <f t="shared" si="1105"/>
        <v>0</v>
      </c>
      <c r="CX928" s="3">
        <f t="shared" si="1106"/>
        <v>0</v>
      </c>
      <c r="CY928" s="3">
        <f>(ROUND((((S928+ROUND((ROUND((((EU928*1.2))*AV928*1),2)*BS928),2))*AT928)/100),2)+ROUND(((ROUND((ROUND(((AE928-((EU928*1.2)))*AV928*1),2)*BS928),2)*AT928)/100),2))</f>
        <v>56.2</v>
      </c>
      <c r="CZ928" s="3">
        <f>(ROUND((((S928+ROUND((ROUND((((EU928*1.2))*AV928*1),2)*BS928),2))*AU928)/100),2)+ROUND(((ROUND((ROUND(((AE928-((EU928*1.2)))*AV928*1),2)*BS928),2)*AU928)/100),2))</f>
        <v>29.55</v>
      </c>
      <c r="DA928" s="3"/>
      <c r="DB928" s="3">
        <v>199</v>
      </c>
      <c r="DC928" s="3" t="s">
        <v>3</v>
      </c>
      <c r="DD928" s="3" t="s">
        <v>22</v>
      </c>
      <c r="DE928" s="3" t="s">
        <v>42</v>
      </c>
      <c r="DF928" s="3" t="s">
        <v>42</v>
      </c>
      <c r="DG928" s="3" t="s">
        <v>42</v>
      </c>
      <c r="DH928" s="3" t="s">
        <v>3</v>
      </c>
      <c r="DI928" s="3" t="s">
        <v>42</v>
      </c>
      <c r="DJ928" s="3" t="s">
        <v>42</v>
      </c>
      <c r="DK928" s="3" t="s">
        <v>3</v>
      </c>
      <c r="DL928" s="3" t="s">
        <v>3</v>
      </c>
      <c r="DM928" s="3" t="s">
        <v>3</v>
      </c>
      <c r="DN928" s="3">
        <v>0</v>
      </c>
      <c r="DO928" s="3">
        <v>0</v>
      </c>
      <c r="DP928" s="3">
        <v>1</v>
      </c>
      <c r="DQ928" s="3">
        <v>1</v>
      </c>
      <c r="DR928" s="3"/>
      <c r="DS928" s="3"/>
      <c r="DT928" s="3"/>
      <c r="DU928" s="3">
        <v>1013</v>
      </c>
      <c r="DV928" s="3" t="s">
        <v>117</v>
      </c>
      <c r="DW928" s="3" t="s">
        <v>117</v>
      </c>
      <c r="DX928" s="3">
        <v>1</v>
      </c>
      <c r="DY928" s="3"/>
      <c r="DZ928" s="3" t="s">
        <v>3</v>
      </c>
      <c r="EA928" s="3" t="s">
        <v>3</v>
      </c>
      <c r="EB928" s="3" t="s">
        <v>3</v>
      </c>
      <c r="EC928" s="3" t="s">
        <v>3</v>
      </c>
      <c r="ED928" s="3"/>
      <c r="EE928" s="3">
        <v>57042957</v>
      </c>
      <c r="EF928" s="3">
        <v>40</v>
      </c>
      <c r="EG928" s="3" t="s">
        <v>33</v>
      </c>
      <c r="EH928" s="3">
        <v>0</v>
      </c>
      <c r="EI928" s="3" t="s">
        <v>3</v>
      </c>
      <c r="EJ928" s="3">
        <v>2</v>
      </c>
      <c r="EK928" s="3">
        <v>67</v>
      </c>
      <c r="EL928" s="3" t="s">
        <v>34</v>
      </c>
      <c r="EM928" s="3" t="s">
        <v>35</v>
      </c>
      <c r="EN928" s="3"/>
      <c r="EO928" s="3" t="s">
        <v>46</v>
      </c>
      <c r="EP928" s="3"/>
      <c r="EQ928" s="3">
        <v>0</v>
      </c>
      <c r="ER928" s="3">
        <v>104.14</v>
      </c>
      <c r="ES928" s="3">
        <v>16.46</v>
      </c>
      <c r="ET928" s="3">
        <v>5.74</v>
      </c>
      <c r="EU928" s="3">
        <v>1.05</v>
      </c>
      <c r="EV928" s="3">
        <v>81.94</v>
      </c>
      <c r="EW928" s="3">
        <v>7.27</v>
      </c>
      <c r="EX928" s="3">
        <v>0</v>
      </c>
      <c r="EY928" s="3">
        <v>0</v>
      </c>
      <c r="EZ928" s="3"/>
      <c r="FA928" s="3"/>
      <c r="FB928" s="3"/>
      <c r="FC928" s="3"/>
      <c r="FD928" s="3"/>
      <c r="FE928" s="3"/>
      <c r="FF928" s="3"/>
      <c r="FG928" s="3"/>
      <c r="FH928" s="3"/>
      <c r="FI928" s="3"/>
      <c r="FJ928" s="3"/>
      <c r="FK928" s="3"/>
      <c r="FL928" s="3"/>
      <c r="FM928" s="3"/>
      <c r="FN928" s="3"/>
      <c r="FO928" s="3"/>
      <c r="FP928" s="3"/>
      <c r="FQ928" s="3">
        <v>0</v>
      </c>
      <c r="FR928" s="3">
        <v>0</v>
      </c>
      <c r="FS928" s="3">
        <v>0</v>
      </c>
      <c r="FT928" s="3"/>
      <c r="FU928" s="3"/>
      <c r="FV928" s="3"/>
      <c r="FW928" s="3"/>
      <c r="FX928" s="3">
        <v>97</v>
      </c>
      <c r="FY928" s="3">
        <v>51</v>
      </c>
      <c r="FZ928" s="3"/>
      <c r="GA928" s="3" t="s">
        <v>3</v>
      </c>
      <c r="GB928" s="3"/>
      <c r="GC928" s="3"/>
      <c r="GD928" s="3">
        <v>1</v>
      </c>
      <c r="GE928" s="3"/>
      <c r="GF928" s="3">
        <v>-500716075</v>
      </c>
      <c r="GG928" s="3">
        <v>2</v>
      </c>
      <c r="GH928" s="3">
        <v>1</v>
      </c>
      <c r="GI928" s="3">
        <v>2</v>
      </c>
      <c r="GJ928" s="3">
        <v>0</v>
      </c>
      <c r="GK928" s="3">
        <v>0</v>
      </c>
      <c r="GL928" s="3">
        <f t="shared" si="1107"/>
        <v>0</v>
      </c>
      <c r="GM928" s="3">
        <f t="shared" si="1108"/>
        <v>154.52000000000001</v>
      </c>
      <c r="GN928" s="3">
        <f t="shared" si="1109"/>
        <v>0</v>
      </c>
      <c r="GO928" s="3">
        <f t="shared" si="1110"/>
        <v>154.52000000000001</v>
      </c>
      <c r="GP928" s="3">
        <f t="shared" si="1111"/>
        <v>0</v>
      </c>
      <c r="GQ928" s="3"/>
      <c r="GR928" s="3">
        <v>0</v>
      </c>
      <c r="GS928" s="3">
        <v>3</v>
      </c>
      <c r="GT928" s="3">
        <v>0</v>
      </c>
      <c r="GU928" s="3" t="s">
        <v>3</v>
      </c>
      <c r="GV928" s="3">
        <f t="shared" si="1112"/>
        <v>0</v>
      </c>
      <c r="GW928" s="3">
        <v>1</v>
      </c>
      <c r="GX928" s="3">
        <f t="shared" si="1113"/>
        <v>0</v>
      </c>
      <c r="GY928" s="3"/>
      <c r="GZ928" s="3"/>
      <c r="HA928" s="3">
        <v>0</v>
      </c>
      <c r="HB928" s="3">
        <v>0</v>
      </c>
      <c r="HC928" s="3">
        <f t="shared" si="1114"/>
        <v>0</v>
      </c>
      <c r="HD928" s="3"/>
      <c r="HE928" s="3" t="s">
        <v>3</v>
      </c>
      <c r="HF928" s="3" t="s">
        <v>3</v>
      </c>
      <c r="HG928" s="3"/>
      <c r="HH928" s="3"/>
      <c r="HI928" s="3"/>
      <c r="HJ928" s="3"/>
      <c r="HK928" s="3"/>
      <c r="HL928" s="3"/>
      <c r="HM928" s="3" t="s">
        <v>3</v>
      </c>
      <c r="HN928" s="3" t="s">
        <v>3</v>
      </c>
      <c r="HO928" s="3" t="s">
        <v>3</v>
      </c>
      <c r="HP928" s="3" t="s">
        <v>3</v>
      </c>
      <c r="HQ928" s="3" t="s">
        <v>3</v>
      </c>
      <c r="HR928" s="3"/>
      <c r="HS928" s="3">
        <v>0</v>
      </c>
      <c r="HT928" s="3"/>
      <c r="HU928" s="3"/>
      <c r="HV928" s="3"/>
      <c r="HW928" s="3"/>
      <c r="HX928" s="3"/>
      <c r="HY928" s="3"/>
      <c r="HZ928" s="3"/>
      <c r="IA928" s="3"/>
      <c r="IB928" s="3"/>
      <c r="IC928" s="3"/>
      <c r="ID928" s="3"/>
      <c r="IE928" s="3"/>
      <c r="IF928" s="3"/>
      <c r="IG928" s="3"/>
      <c r="IH928" s="3"/>
      <c r="II928" s="3"/>
      <c r="IJ928" s="3"/>
      <c r="IK928" s="3">
        <v>0</v>
      </c>
      <c r="IL928" s="3"/>
      <c r="IM928" s="3"/>
      <c r="IN928" s="3"/>
      <c r="IO928" s="3"/>
      <c r="IP928" s="3"/>
      <c r="IQ928" s="3"/>
      <c r="IR928" s="3"/>
      <c r="IS928" s="3"/>
      <c r="IT928" s="3"/>
      <c r="IU928" s="3"/>
    </row>
    <row r="929" spans="1:255" ht="409.5" x14ac:dyDescent="0.25">
      <c r="A929" s="4">
        <v>17</v>
      </c>
      <c r="B929" s="4">
        <v>1</v>
      </c>
      <c r="C929" s="4"/>
      <c r="D929" s="4"/>
      <c r="E929" s="4" t="s">
        <v>1159</v>
      </c>
      <c r="F929" s="4" t="s">
        <v>120</v>
      </c>
      <c r="G929" s="4" t="s">
        <v>1084</v>
      </c>
      <c r="H929" s="4" t="s">
        <v>117</v>
      </c>
      <c r="I929" s="4">
        <f>ROUND(55/100,9)</f>
        <v>0.55000000000000004</v>
      </c>
      <c r="J929" s="4">
        <v>0</v>
      </c>
      <c r="K929" s="4">
        <f>ROUND(55/100,9)</f>
        <v>0.55000000000000004</v>
      </c>
      <c r="L929" s="4"/>
      <c r="M929" s="4"/>
      <c r="N929" s="4"/>
      <c r="O929" s="4">
        <f t="shared" si="1090"/>
        <v>3332.8</v>
      </c>
      <c r="P929" s="4">
        <f t="shared" si="1091"/>
        <v>66.16</v>
      </c>
      <c r="Q929" s="4">
        <f>(ROUND((ROUND((((ET929*1.2))*AV929*I929),2)*BB929),2)+ROUND((ROUND(((AE929-((EU929*1.2)))*AV929*I929),2)*BS929),2))</f>
        <v>76.099999999999994</v>
      </c>
      <c r="R929" s="4">
        <f>(ROUND((ROUND((((EU929*1.2))*AV929*I929),2)*BS929),2)+ROUND((ROUND(((AE929-((EU929*1.2)))*AV929*I929),2)*BS929),2))</f>
        <v>41.14</v>
      </c>
      <c r="S929" s="4">
        <f t="shared" si="1092"/>
        <v>3190.54</v>
      </c>
      <c r="T929" s="4">
        <f t="shared" si="1093"/>
        <v>0</v>
      </c>
      <c r="U929" s="4">
        <f t="shared" si="1094"/>
        <v>5.0237153999999986</v>
      </c>
      <c r="V929" s="4">
        <f t="shared" si="1095"/>
        <v>0</v>
      </c>
      <c r="W929" s="4">
        <f t="shared" si="1096"/>
        <v>0</v>
      </c>
      <c r="X929" s="4">
        <f>(ROUND((((S929+ROUND((ROUND((((EU929*1.2))*AV929*I929),2)*BS929),2))*AT929)/100),2)+ROUND(((ROUND((ROUND(((AE929-((EU929*1.2)))*AV929*I929),2)*BS929),2)*AT929)/100),2))</f>
        <v>3134.73</v>
      </c>
      <c r="Y929" s="4">
        <f>(ROUND((((S929+ROUND((ROUND((((EU929*1.2))*AV929*I929),2)*BS929),2))*AU929)/100),2)+ROUND(((ROUND((ROUND(((AE929-((EU929*1.2)))*AV929*I929),2)*BS929),2)*AU929)/100),2))</f>
        <v>1648.16</v>
      </c>
      <c r="Z929" s="4"/>
      <c r="AA929" s="4">
        <v>55890823</v>
      </c>
      <c r="AB929" s="4">
        <f t="shared" si="1097"/>
        <v>121.676</v>
      </c>
      <c r="AC929" s="4">
        <f>ROUND(((ES929*1)),6)</f>
        <v>16.46</v>
      </c>
      <c r="AD929" s="4">
        <f>ROUND(((((ET929*1.2))-((EU929*1.2)))+AE929),6)</f>
        <v>6.8879999999999999</v>
      </c>
      <c r="AE929" s="4">
        <f>ROUND(((EU929*1.2)),6)</f>
        <v>1.26</v>
      </c>
      <c r="AF929" s="4">
        <f>ROUND(((EV929*1.2)),6)</f>
        <v>98.328000000000003</v>
      </c>
      <c r="AG929" s="4">
        <f t="shared" si="1098"/>
        <v>0</v>
      </c>
      <c r="AH929" s="4">
        <f>((EW929*1.2))</f>
        <v>8.7239999999999984</v>
      </c>
      <c r="AI929" s="4">
        <f>((EX929*1.2))</f>
        <v>0</v>
      </c>
      <c r="AJ929" s="4">
        <f t="shared" si="1099"/>
        <v>0</v>
      </c>
      <c r="AK929" s="4">
        <v>104.14</v>
      </c>
      <c r="AL929" s="4">
        <v>16.46</v>
      </c>
      <c r="AM929" s="4">
        <v>5.74</v>
      </c>
      <c r="AN929" s="4">
        <v>1.05</v>
      </c>
      <c r="AO929" s="4">
        <v>81.94</v>
      </c>
      <c r="AP929" s="4">
        <v>0</v>
      </c>
      <c r="AQ929" s="4">
        <v>7.27</v>
      </c>
      <c r="AR929" s="4">
        <v>0</v>
      </c>
      <c r="AS929" s="4">
        <v>0</v>
      </c>
      <c r="AT929" s="4">
        <v>97</v>
      </c>
      <c r="AU929" s="4">
        <v>51</v>
      </c>
      <c r="AV929" s="4">
        <v>1.0469999999999999</v>
      </c>
      <c r="AW929" s="4">
        <v>1</v>
      </c>
      <c r="AX929" s="4"/>
      <c r="AY929" s="4"/>
      <c r="AZ929" s="4">
        <v>1</v>
      </c>
      <c r="BA929" s="4">
        <v>56.35</v>
      </c>
      <c r="BB929" s="4">
        <v>19.170000000000002</v>
      </c>
      <c r="BC929" s="4">
        <v>7.31</v>
      </c>
      <c r="BD929" s="4" t="s">
        <v>3</v>
      </c>
      <c r="BE929" s="4" t="s">
        <v>3</v>
      </c>
      <c r="BF929" s="4" t="s">
        <v>3</v>
      </c>
      <c r="BG929" s="4" t="s">
        <v>3</v>
      </c>
      <c r="BH929" s="4">
        <v>0</v>
      </c>
      <c r="BI929" s="4">
        <v>2</v>
      </c>
      <c r="BJ929" s="4" t="s">
        <v>122</v>
      </c>
      <c r="BK929" s="4"/>
      <c r="BL929" s="4"/>
      <c r="BM929" s="4">
        <v>67</v>
      </c>
      <c r="BN929" s="4">
        <v>0</v>
      </c>
      <c r="BO929" s="4" t="s">
        <v>120</v>
      </c>
      <c r="BP929" s="4">
        <v>1</v>
      </c>
      <c r="BQ929" s="4">
        <v>40</v>
      </c>
      <c r="BR929" s="4">
        <v>0</v>
      </c>
      <c r="BS929" s="4">
        <v>56.35</v>
      </c>
      <c r="BT929" s="4">
        <v>1</v>
      </c>
      <c r="BU929" s="4">
        <v>1</v>
      </c>
      <c r="BV929" s="4">
        <v>1</v>
      </c>
      <c r="BW929" s="4">
        <v>1</v>
      </c>
      <c r="BX929" s="4">
        <v>1</v>
      </c>
      <c r="BY929" s="4" t="s">
        <v>3</v>
      </c>
      <c r="BZ929" s="4">
        <v>97</v>
      </c>
      <c r="CA929" s="4">
        <v>51</v>
      </c>
      <c r="CB929" s="4" t="s">
        <v>3</v>
      </c>
      <c r="CC929" s="4"/>
      <c r="CD929" s="4"/>
      <c r="CE929" s="4">
        <v>1566</v>
      </c>
      <c r="CF929" s="4">
        <v>0</v>
      </c>
      <c r="CG929" s="4">
        <v>0</v>
      </c>
      <c r="CH929" s="4"/>
      <c r="CI929" s="4"/>
      <c r="CJ929" s="4"/>
      <c r="CK929" s="4"/>
      <c r="CL929" s="4"/>
      <c r="CM929" s="4">
        <v>0</v>
      </c>
      <c r="CN929" s="10" t="s">
        <v>2491</v>
      </c>
      <c r="CO929" s="4">
        <v>0</v>
      </c>
      <c r="CP929" s="4">
        <f t="shared" si="1100"/>
        <v>3332.8</v>
      </c>
      <c r="CQ929" s="4">
        <f t="shared" si="1101"/>
        <v>120.32</v>
      </c>
      <c r="CR929" s="4">
        <f>(ROUND((ROUND((((ET929*1.2))*AV929*1),2)*BB929),2)+ROUND((ROUND(((AE929-((EU929*1.2)))*AV929*1),2)*BS929),2))</f>
        <v>138.22</v>
      </c>
      <c r="CS929" s="4">
        <f>(ROUND((ROUND((((EU929*1.2))*AV929*1),2)*BS929),2)+ROUND((ROUND(((AE929-((EU929*1.2)))*AV929*1),2)*BS929),2))</f>
        <v>74.38</v>
      </c>
      <c r="CT929" s="4">
        <f t="shared" si="1102"/>
        <v>5801.23</v>
      </c>
      <c r="CU929" s="4">
        <f t="shared" si="1103"/>
        <v>0</v>
      </c>
      <c r="CV929" s="4">
        <f t="shared" si="1104"/>
        <v>9.1340279999999971</v>
      </c>
      <c r="CW929" s="4">
        <f t="shared" si="1105"/>
        <v>0</v>
      </c>
      <c r="CX929" s="4">
        <f t="shared" si="1106"/>
        <v>0</v>
      </c>
      <c r="CY929" s="4">
        <f>(ROUND((((S929+ROUND((ROUND((((EU929*1.2))*AV929*1),2)*BS929),2))*AT929)/100),2)+ROUND(((ROUND((ROUND(((AE929-((EU929*1.2)))*AV929*1),2)*BS929),2)*AT929)/100),2))</f>
        <v>3166.97</v>
      </c>
      <c r="CZ929" s="4">
        <f>(ROUND((((S929+ROUND((ROUND((((EU929*1.2))*AV929*1),2)*BS929),2))*AU929)/100),2)+ROUND(((ROUND((ROUND(((AE929-((EU929*1.2)))*AV929*1),2)*BS929),2)*AU929)/100),2))</f>
        <v>1665.11</v>
      </c>
      <c r="DA929" s="4"/>
      <c r="DB929" s="4">
        <v>200</v>
      </c>
      <c r="DC929" s="4" t="s">
        <v>3</v>
      </c>
      <c r="DD929" s="4" t="s">
        <v>22</v>
      </c>
      <c r="DE929" s="4" t="s">
        <v>42</v>
      </c>
      <c r="DF929" s="4" t="s">
        <v>42</v>
      </c>
      <c r="DG929" s="4" t="s">
        <v>42</v>
      </c>
      <c r="DH929" s="4" t="s">
        <v>3</v>
      </c>
      <c r="DI929" s="4" t="s">
        <v>42</v>
      </c>
      <c r="DJ929" s="4" t="s">
        <v>42</v>
      </c>
      <c r="DK929" s="4" t="s">
        <v>3</v>
      </c>
      <c r="DL929" s="4" t="s">
        <v>3</v>
      </c>
      <c r="DM929" s="4" t="s">
        <v>3</v>
      </c>
      <c r="DN929" s="4">
        <v>0</v>
      </c>
      <c r="DO929" s="4">
        <v>0</v>
      </c>
      <c r="DP929" s="4">
        <v>1</v>
      </c>
      <c r="DQ929" s="4">
        <v>1</v>
      </c>
      <c r="DR929" s="4"/>
      <c r="DS929" s="4"/>
      <c r="DT929" s="4"/>
      <c r="DU929" s="4">
        <v>1013</v>
      </c>
      <c r="DV929" s="4" t="s">
        <v>117</v>
      </c>
      <c r="DW929" s="4" t="s">
        <v>117</v>
      </c>
      <c r="DX929" s="4">
        <v>1</v>
      </c>
      <c r="DY929" s="4"/>
      <c r="DZ929" s="4" t="s">
        <v>3</v>
      </c>
      <c r="EA929" s="4" t="s">
        <v>3</v>
      </c>
      <c r="EB929" s="4" t="s">
        <v>3</v>
      </c>
      <c r="EC929" s="4" t="s">
        <v>3</v>
      </c>
      <c r="ED929" s="4"/>
      <c r="EE929" s="4">
        <v>57042957</v>
      </c>
      <c r="EF929" s="4">
        <v>40</v>
      </c>
      <c r="EG929" s="4" t="s">
        <v>33</v>
      </c>
      <c r="EH929" s="4">
        <v>0</v>
      </c>
      <c r="EI929" s="4" t="s">
        <v>3</v>
      </c>
      <c r="EJ929" s="4">
        <v>2</v>
      </c>
      <c r="EK929" s="4">
        <v>67</v>
      </c>
      <c r="EL929" s="4" t="s">
        <v>34</v>
      </c>
      <c r="EM929" s="4" t="s">
        <v>35</v>
      </c>
      <c r="EN929" s="4"/>
      <c r="EO929" s="4" t="s">
        <v>46</v>
      </c>
      <c r="EP929" s="4"/>
      <c r="EQ929" s="4">
        <v>0</v>
      </c>
      <c r="ER929" s="4">
        <v>104.14</v>
      </c>
      <c r="ES929" s="4">
        <v>16.46</v>
      </c>
      <c r="ET929" s="4">
        <v>5.74</v>
      </c>
      <c r="EU929" s="4">
        <v>1.05</v>
      </c>
      <c r="EV929" s="4">
        <v>81.94</v>
      </c>
      <c r="EW929" s="4">
        <v>7.27</v>
      </c>
      <c r="EX929" s="4">
        <v>0</v>
      </c>
      <c r="EY929" s="4">
        <v>0</v>
      </c>
      <c r="EZ929" s="4"/>
      <c r="FA929" s="4"/>
      <c r="FB929" s="4"/>
      <c r="FC929" s="4"/>
      <c r="FD929" s="4"/>
      <c r="FE929" s="4"/>
      <c r="FF929" s="4"/>
      <c r="FG929" s="4"/>
      <c r="FH929" s="4"/>
      <c r="FI929" s="4"/>
      <c r="FJ929" s="4"/>
      <c r="FK929" s="4"/>
      <c r="FL929" s="4"/>
      <c r="FM929" s="4"/>
      <c r="FN929" s="4"/>
      <c r="FO929" s="4"/>
      <c r="FP929" s="4"/>
      <c r="FQ929" s="4">
        <v>0</v>
      </c>
      <c r="FR929" s="4">
        <v>0</v>
      </c>
      <c r="FS929" s="4">
        <v>0</v>
      </c>
      <c r="FT929" s="4"/>
      <c r="FU929" s="4"/>
      <c r="FV929" s="4"/>
      <c r="FW929" s="4"/>
      <c r="FX929" s="4">
        <v>97</v>
      </c>
      <c r="FY929" s="4">
        <v>51</v>
      </c>
      <c r="FZ929" s="4"/>
      <c r="GA929" s="4" t="s">
        <v>3</v>
      </c>
      <c r="GB929" s="4"/>
      <c r="GC929" s="4"/>
      <c r="GD929" s="4">
        <v>1</v>
      </c>
      <c r="GE929" s="4"/>
      <c r="GF929" s="4">
        <v>-500716075</v>
      </c>
      <c r="GG929" s="4">
        <v>2</v>
      </c>
      <c r="GH929" s="4">
        <v>1</v>
      </c>
      <c r="GI929" s="4">
        <v>2</v>
      </c>
      <c r="GJ929" s="4">
        <v>0</v>
      </c>
      <c r="GK929" s="4">
        <v>0</v>
      </c>
      <c r="GL929" s="4">
        <f t="shared" si="1107"/>
        <v>0</v>
      </c>
      <c r="GM929" s="4">
        <f t="shared" si="1108"/>
        <v>8115.69</v>
      </c>
      <c r="GN929" s="4">
        <f t="shared" si="1109"/>
        <v>0</v>
      </c>
      <c r="GO929" s="4">
        <f t="shared" si="1110"/>
        <v>8115.69</v>
      </c>
      <c r="GP929" s="4">
        <f t="shared" si="1111"/>
        <v>0</v>
      </c>
      <c r="GQ929" s="4"/>
      <c r="GR929" s="4">
        <v>0</v>
      </c>
      <c r="GS929" s="4">
        <v>0</v>
      </c>
      <c r="GT929" s="4">
        <v>0</v>
      </c>
      <c r="GU929" s="4" t="s">
        <v>3</v>
      </c>
      <c r="GV929" s="4">
        <f t="shared" si="1112"/>
        <v>0</v>
      </c>
      <c r="GW929" s="4">
        <v>1</v>
      </c>
      <c r="GX929" s="4">
        <f t="shared" si="1113"/>
        <v>0</v>
      </c>
      <c r="GY929" s="4"/>
      <c r="GZ929" s="4"/>
      <c r="HA929" s="4">
        <v>0</v>
      </c>
      <c r="HB929" s="4">
        <v>0</v>
      </c>
      <c r="HC929" s="4">
        <f t="shared" si="1114"/>
        <v>0</v>
      </c>
      <c r="HD929" s="4"/>
      <c r="HE929" s="4" t="s">
        <v>3</v>
      </c>
      <c r="HF929" s="4" t="s">
        <v>3</v>
      </c>
      <c r="HG929" s="4"/>
      <c r="HH929" s="4"/>
      <c r="HI929" s="4"/>
      <c r="HJ929" s="4"/>
      <c r="HK929" s="4"/>
      <c r="HL929" s="4"/>
      <c r="HM929" s="4" t="s">
        <v>3</v>
      </c>
      <c r="HN929" s="4" t="s">
        <v>3</v>
      </c>
      <c r="HO929" s="4" t="s">
        <v>3</v>
      </c>
      <c r="HP929" s="4" t="s">
        <v>3</v>
      </c>
      <c r="HQ929" s="4" t="s">
        <v>3</v>
      </c>
      <c r="HR929" s="4"/>
      <c r="HS929" s="4">
        <v>0</v>
      </c>
      <c r="HT929" s="4"/>
      <c r="HU929" s="4"/>
      <c r="HV929" s="4"/>
      <c r="HW929" s="4"/>
      <c r="HX929" s="4"/>
      <c r="HY929" s="4"/>
      <c r="HZ929" s="4"/>
      <c r="IA929" s="4"/>
      <c r="IB929" s="4"/>
      <c r="IC929" s="4"/>
      <c r="ID929" s="4"/>
      <c r="IE929" s="4"/>
      <c r="IF929" s="4"/>
      <c r="IG929" s="4"/>
      <c r="IH929" s="4"/>
      <c r="II929" s="4"/>
      <c r="IJ929" s="4"/>
      <c r="IK929" s="4">
        <v>0</v>
      </c>
      <c r="IL929" s="4"/>
      <c r="IM929" s="4"/>
      <c r="IN929" s="4"/>
      <c r="IO929" s="4"/>
      <c r="IP929" s="4"/>
      <c r="IQ929" s="4"/>
      <c r="IR929" s="4"/>
      <c r="IS929" s="4"/>
      <c r="IT929" s="4"/>
      <c r="IU929" s="4"/>
    </row>
    <row r="930" spans="1:255" x14ac:dyDescent="0.25">
      <c r="A930" s="3">
        <v>18</v>
      </c>
      <c r="B930" s="3">
        <v>1</v>
      </c>
      <c r="C930" s="3"/>
      <c r="D930" s="3"/>
      <c r="E930" s="3" t="s">
        <v>1160</v>
      </c>
      <c r="F930" s="3" t="s">
        <v>1161</v>
      </c>
      <c r="G930" s="3" t="s">
        <v>1162</v>
      </c>
      <c r="H930" s="3" t="s">
        <v>266</v>
      </c>
      <c r="I930" s="3">
        <f>I928*J930</f>
        <v>19</v>
      </c>
      <c r="J930" s="3">
        <v>34.54545454545454</v>
      </c>
      <c r="K930" s="3">
        <v>34.545454999999997</v>
      </c>
      <c r="L930" s="3"/>
      <c r="M930" s="3"/>
      <c r="N930" s="3"/>
      <c r="O930" s="3">
        <f t="shared" si="1090"/>
        <v>20031.89</v>
      </c>
      <c r="P930" s="3">
        <f t="shared" si="1091"/>
        <v>20031.89</v>
      </c>
      <c r="Q930" s="3">
        <f>(ROUND((ROUND(((ET930)*AV930*I930),2)*BB930),2)+ROUND((ROUND(((AE930-(EU930))*AV930*I930),2)*BS930),2))</f>
        <v>0</v>
      </c>
      <c r="R930" s="3">
        <f>(ROUND((ROUND(((EU930)*AV930*I930),2)*BS930),2)+ROUND((ROUND(((AE930-(EU930))*AV930*I930),2)*BS930),2))</f>
        <v>0</v>
      </c>
      <c r="S930" s="3">
        <f t="shared" si="1092"/>
        <v>0</v>
      </c>
      <c r="T930" s="3">
        <f t="shared" si="1093"/>
        <v>0</v>
      </c>
      <c r="U930" s="3">
        <f t="shared" si="1094"/>
        <v>0</v>
      </c>
      <c r="V930" s="3">
        <f t="shared" si="1095"/>
        <v>0</v>
      </c>
      <c r="W930" s="3">
        <f t="shared" si="1096"/>
        <v>0</v>
      </c>
      <c r="X930" s="3">
        <f>(ROUND((((S930+ROUND((ROUND(((EU930)*AV930*I930),2)*BS930),2))*AT930)/100),2)+ROUND(((ROUND((ROUND(((AE930-(EU930))*AV930*I930),2)*BS930),2)*AT930)/100),2))</f>
        <v>0</v>
      </c>
      <c r="Y930" s="3">
        <f>(ROUND((((S930+ROUND((ROUND(((EU930)*AV930*I930),2)*BS930),2))*AU930)/100),2)+ROUND(((ROUND((ROUND(((AE930-(EU930))*AV930*I930),2)*BS930),2)*AU930)/100),2))</f>
        <v>0</v>
      </c>
      <c r="Z930" s="3"/>
      <c r="AA930" s="3">
        <v>54971259</v>
      </c>
      <c r="AB930" s="3">
        <f t="shared" si="1097"/>
        <v>1054.31</v>
      </c>
      <c r="AC930" s="3">
        <f>ROUND((ES930),6)</f>
        <v>1054.31</v>
      </c>
      <c r="AD930" s="3">
        <f>ROUND((((ET930)-(EU930))+AE930),6)</f>
        <v>0</v>
      </c>
      <c r="AE930" s="3">
        <f t="shared" ref="AE930:AF933" si="1133">ROUND((EU930),6)</f>
        <v>0</v>
      </c>
      <c r="AF930" s="3">
        <f t="shared" si="1133"/>
        <v>0</v>
      </c>
      <c r="AG930" s="3">
        <f t="shared" si="1098"/>
        <v>0</v>
      </c>
      <c r="AH930" s="3">
        <f t="shared" ref="AH930:AI933" si="1134">(EW930)</f>
        <v>0</v>
      </c>
      <c r="AI930" s="3">
        <f t="shared" si="1134"/>
        <v>0</v>
      </c>
      <c r="AJ930" s="3">
        <f t="shared" si="1099"/>
        <v>0</v>
      </c>
      <c r="AK930" s="3">
        <v>1054.31</v>
      </c>
      <c r="AL930" s="3">
        <v>1054.31</v>
      </c>
      <c r="AM930" s="3">
        <v>0</v>
      </c>
      <c r="AN930" s="3">
        <v>0</v>
      </c>
      <c r="AO930" s="3">
        <v>0</v>
      </c>
      <c r="AP930" s="3">
        <v>0</v>
      </c>
      <c r="AQ930" s="3">
        <v>0</v>
      </c>
      <c r="AR930" s="3">
        <v>0</v>
      </c>
      <c r="AS930" s="3">
        <v>0</v>
      </c>
      <c r="AT930" s="3">
        <v>97</v>
      </c>
      <c r="AU930" s="3">
        <v>51</v>
      </c>
      <c r="AV930" s="3">
        <v>1</v>
      </c>
      <c r="AW930" s="3">
        <v>1</v>
      </c>
      <c r="AX930" s="3"/>
      <c r="AY930" s="3"/>
      <c r="AZ930" s="3">
        <v>1</v>
      </c>
      <c r="BA930" s="3">
        <v>1</v>
      </c>
      <c r="BB930" s="3">
        <v>1</v>
      </c>
      <c r="BC930" s="3">
        <v>1</v>
      </c>
      <c r="BD930" s="3" t="s">
        <v>3</v>
      </c>
      <c r="BE930" s="3" t="s">
        <v>3</v>
      </c>
      <c r="BF930" s="3" t="s">
        <v>3</v>
      </c>
      <c r="BG930" s="3" t="s">
        <v>3</v>
      </c>
      <c r="BH930" s="3">
        <v>3</v>
      </c>
      <c r="BI930" s="3">
        <v>2</v>
      </c>
      <c r="BJ930" s="3" t="s">
        <v>1163</v>
      </c>
      <c r="BK930" s="3"/>
      <c r="BL930" s="3"/>
      <c r="BM930" s="3">
        <v>67</v>
      </c>
      <c r="BN930" s="3">
        <v>0</v>
      </c>
      <c r="BO930" s="3" t="s">
        <v>3</v>
      </c>
      <c r="BP930" s="3">
        <v>0</v>
      </c>
      <c r="BQ930" s="3">
        <v>40</v>
      </c>
      <c r="BR930" s="3">
        <v>0</v>
      </c>
      <c r="BS930" s="3">
        <v>1</v>
      </c>
      <c r="BT930" s="3">
        <v>1</v>
      </c>
      <c r="BU930" s="3">
        <v>1</v>
      </c>
      <c r="BV930" s="3">
        <v>1</v>
      </c>
      <c r="BW930" s="3">
        <v>1</v>
      </c>
      <c r="BX930" s="3">
        <v>1</v>
      </c>
      <c r="BY930" s="3" t="s">
        <v>3</v>
      </c>
      <c r="BZ930" s="3">
        <v>97</v>
      </c>
      <c r="CA930" s="3">
        <v>51</v>
      </c>
      <c r="CB930" s="3" t="s">
        <v>3</v>
      </c>
      <c r="CC930" s="3"/>
      <c r="CD930" s="3"/>
      <c r="CE930" s="3">
        <v>1566</v>
      </c>
      <c r="CF930" s="3">
        <v>0</v>
      </c>
      <c r="CG930" s="3">
        <v>0</v>
      </c>
      <c r="CH930" s="3"/>
      <c r="CI930" s="3"/>
      <c r="CJ930" s="3"/>
      <c r="CK930" s="3"/>
      <c r="CL930" s="3"/>
      <c r="CM930" s="3">
        <v>0</v>
      </c>
      <c r="CN930" s="3" t="s">
        <v>3</v>
      </c>
      <c r="CO930" s="3">
        <v>0</v>
      </c>
      <c r="CP930" s="3">
        <f t="shared" si="1100"/>
        <v>20031.89</v>
      </c>
      <c r="CQ930" s="3">
        <f t="shared" si="1101"/>
        <v>1054.31</v>
      </c>
      <c r="CR930" s="3">
        <f>(ROUND((ROUND(((ET930)*AV930*1),2)*BB930),2)+ROUND((ROUND(((AE930-(EU930))*AV930*1),2)*BS930),2))</f>
        <v>0</v>
      </c>
      <c r="CS930" s="3">
        <f>(ROUND((ROUND(((EU930)*AV930*1),2)*BS930),2)+ROUND((ROUND(((AE930-(EU930))*AV930*1),2)*BS930),2))</f>
        <v>0</v>
      </c>
      <c r="CT930" s="3">
        <f t="shared" si="1102"/>
        <v>0</v>
      </c>
      <c r="CU930" s="3">
        <f t="shared" si="1103"/>
        <v>0</v>
      </c>
      <c r="CV930" s="3">
        <f t="shared" si="1104"/>
        <v>0</v>
      </c>
      <c r="CW930" s="3">
        <f t="shared" si="1105"/>
        <v>0</v>
      </c>
      <c r="CX930" s="3">
        <f t="shared" si="1106"/>
        <v>0</v>
      </c>
      <c r="CY930" s="3">
        <f>(ROUND((((S930+ROUND((ROUND(((EU930)*AV930*1),2)*BS930),2))*AT930)/100),2)+ROUND(((ROUND((ROUND(((AE930-(EU930))*AV930*1),2)*BS930),2)*AT930)/100),2))</f>
        <v>0</v>
      </c>
      <c r="CZ930" s="3">
        <f>(ROUND((((S930+ROUND((ROUND(((EU930)*AV930*1),2)*BS930),2))*AU930)/100),2)+ROUND(((ROUND((ROUND(((AE930-(EU930))*AV930*1),2)*BS930),2)*AU930)/100),2))</f>
        <v>0</v>
      </c>
      <c r="DA930" s="3"/>
      <c r="DB930" s="3"/>
      <c r="DC930" s="3" t="s">
        <v>3</v>
      </c>
      <c r="DD930" s="3" t="s">
        <v>3</v>
      </c>
      <c r="DE930" s="3" t="s">
        <v>3</v>
      </c>
      <c r="DF930" s="3" t="s">
        <v>3</v>
      </c>
      <c r="DG930" s="3" t="s">
        <v>3</v>
      </c>
      <c r="DH930" s="3" t="s">
        <v>3</v>
      </c>
      <c r="DI930" s="3" t="s">
        <v>3</v>
      </c>
      <c r="DJ930" s="3" t="s">
        <v>3</v>
      </c>
      <c r="DK930" s="3" t="s">
        <v>3</v>
      </c>
      <c r="DL930" s="3" t="s">
        <v>3</v>
      </c>
      <c r="DM930" s="3" t="s">
        <v>3</v>
      </c>
      <c r="DN930" s="3">
        <v>0</v>
      </c>
      <c r="DO930" s="3">
        <v>0</v>
      </c>
      <c r="DP930" s="3">
        <v>1</v>
      </c>
      <c r="DQ930" s="3">
        <v>1</v>
      </c>
      <c r="DR930" s="3"/>
      <c r="DS930" s="3"/>
      <c r="DT930" s="3"/>
      <c r="DU930" s="3">
        <v>1010</v>
      </c>
      <c r="DV930" s="3" t="s">
        <v>266</v>
      </c>
      <c r="DW930" s="3" t="s">
        <v>266</v>
      </c>
      <c r="DX930" s="3">
        <v>1</v>
      </c>
      <c r="DY930" s="3"/>
      <c r="DZ930" s="3" t="s">
        <v>3</v>
      </c>
      <c r="EA930" s="3" t="s">
        <v>3</v>
      </c>
      <c r="EB930" s="3" t="s">
        <v>3</v>
      </c>
      <c r="EC930" s="3" t="s">
        <v>3</v>
      </c>
      <c r="ED930" s="3"/>
      <c r="EE930" s="3">
        <v>57042957</v>
      </c>
      <c r="EF930" s="3">
        <v>40</v>
      </c>
      <c r="EG930" s="3" t="s">
        <v>33</v>
      </c>
      <c r="EH930" s="3">
        <v>0</v>
      </c>
      <c r="EI930" s="3" t="s">
        <v>3</v>
      </c>
      <c r="EJ930" s="3">
        <v>2</v>
      </c>
      <c r="EK930" s="3">
        <v>67</v>
      </c>
      <c r="EL930" s="3" t="s">
        <v>34</v>
      </c>
      <c r="EM930" s="3" t="s">
        <v>35</v>
      </c>
      <c r="EN930" s="3"/>
      <c r="EO930" s="3" t="s">
        <v>3</v>
      </c>
      <c r="EP930" s="3"/>
      <c r="EQ930" s="3">
        <v>0</v>
      </c>
      <c r="ER930" s="3">
        <v>1054.31</v>
      </c>
      <c r="ES930" s="3">
        <v>1054.31</v>
      </c>
      <c r="ET930" s="3">
        <v>0</v>
      </c>
      <c r="EU930" s="3">
        <v>0</v>
      </c>
      <c r="EV930" s="3">
        <v>0</v>
      </c>
      <c r="EW930" s="3">
        <v>0</v>
      </c>
      <c r="EX930" s="3">
        <v>0</v>
      </c>
      <c r="EY930" s="3"/>
      <c r="EZ930" s="3"/>
      <c r="FA930" s="3"/>
      <c r="FB930" s="3"/>
      <c r="FC930" s="3"/>
      <c r="FD930" s="3"/>
      <c r="FE930" s="3"/>
      <c r="FF930" s="3"/>
      <c r="FG930" s="3"/>
      <c r="FH930" s="3"/>
      <c r="FI930" s="3"/>
      <c r="FJ930" s="3"/>
      <c r="FK930" s="3"/>
      <c r="FL930" s="3"/>
      <c r="FM930" s="3"/>
      <c r="FN930" s="3"/>
      <c r="FO930" s="3"/>
      <c r="FP930" s="3"/>
      <c r="FQ930" s="3">
        <v>0</v>
      </c>
      <c r="FR930" s="3">
        <v>0</v>
      </c>
      <c r="FS930" s="3">
        <v>0</v>
      </c>
      <c r="FT930" s="3"/>
      <c r="FU930" s="3"/>
      <c r="FV930" s="3"/>
      <c r="FW930" s="3"/>
      <c r="FX930" s="3">
        <v>97</v>
      </c>
      <c r="FY930" s="3">
        <v>51</v>
      </c>
      <c r="FZ930" s="3"/>
      <c r="GA930" s="3" t="s">
        <v>3</v>
      </c>
      <c r="GB930" s="3"/>
      <c r="GC930" s="3"/>
      <c r="GD930" s="3">
        <v>1</v>
      </c>
      <c r="GE930" s="3"/>
      <c r="GF930" s="3">
        <v>-327210083</v>
      </c>
      <c r="GG930" s="3">
        <v>2</v>
      </c>
      <c r="GH930" s="3">
        <v>1</v>
      </c>
      <c r="GI930" s="3">
        <v>-2</v>
      </c>
      <c r="GJ930" s="3">
        <v>0</v>
      </c>
      <c r="GK930" s="3">
        <v>0</v>
      </c>
      <c r="GL930" s="3">
        <f t="shared" si="1107"/>
        <v>0</v>
      </c>
      <c r="GM930" s="3">
        <f t="shared" si="1108"/>
        <v>20031.89</v>
      </c>
      <c r="GN930" s="3">
        <f t="shared" si="1109"/>
        <v>0</v>
      </c>
      <c r="GO930" s="3">
        <f t="shared" si="1110"/>
        <v>20031.89</v>
      </c>
      <c r="GP930" s="3">
        <f t="shared" si="1111"/>
        <v>0</v>
      </c>
      <c r="GQ930" s="3"/>
      <c r="GR930" s="3">
        <v>0</v>
      </c>
      <c r="GS930" s="3">
        <v>3</v>
      </c>
      <c r="GT930" s="3">
        <v>0</v>
      </c>
      <c r="GU930" s="3" t="s">
        <v>3</v>
      </c>
      <c r="GV930" s="3">
        <f t="shared" si="1112"/>
        <v>0</v>
      </c>
      <c r="GW930" s="3">
        <v>1</v>
      </c>
      <c r="GX930" s="3">
        <f t="shared" si="1113"/>
        <v>0</v>
      </c>
      <c r="GY930" s="3"/>
      <c r="GZ930" s="3"/>
      <c r="HA930" s="3">
        <v>0</v>
      </c>
      <c r="HB930" s="3">
        <v>0</v>
      </c>
      <c r="HC930" s="3">
        <f t="shared" si="1114"/>
        <v>0</v>
      </c>
      <c r="HD930" s="3"/>
      <c r="HE930" s="3" t="s">
        <v>3</v>
      </c>
      <c r="HF930" s="3" t="s">
        <v>3</v>
      </c>
      <c r="HG930" s="3"/>
      <c r="HH930" s="3"/>
      <c r="HI930" s="3"/>
      <c r="HJ930" s="3"/>
      <c r="HK930" s="3"/>
      <c r="HL930" s="3"/>
      <c r="HM930" s="3" t="s">
        <v>3</v>
      </c>
      <c r="HN930" s="3" t="s">
        <v>3</v>
      </c>
      <c r="HO930" s="3" t="s">
        <v>3</v>
      </c>
      <c r="HP930" s="3" t="s">
        <v>3</v>
      </c>
      <c r="HQ930" s="3" t="s">
        <v>3</v>
      </c>
      <c r="HR930" s="3"/>
      <c r="HS930" s="3">
        <v>0</v>
      </c>
      <c r="HT930" s="3"/>
      <c r="HU930" s="3"/>
      <c r="HV930" s="3"/>
      <c r="HW930" s="3"/>
      <c r="HX930" s="3"/>
      <c r="HY930" s="3"/>
      <c r="HZ930" s="3"/>
      <c r="IA930" s="3"/>
      <c r="IB930" s="3"/>
      <c r="IC930" s="3"/>
      <c r="ID930" s="3"/>
      <c r="IE930" s="3"/>
      <c r="IF930" s="3"/>
      <c r="IG930" s="3"/>
      <c r="IH930" s="3"/>
      <c r="II930" s="3"/>
      <c r="IJ930" s="3"/>
      <c r="IK930" s="3">
        <v>0</v>
      </c>
      <c r="IL930" s="3"/>
      <c r="IM930" s="3"/>
      <c r="IN930" s="3"/>
      <c r="IO930" s="3"/>
      <c r="IP930" s="3"/>
      <c r="IQ930" s="3"/>
      <c r="IR930" s="3"/>
      <c r="IS930" s="3"/>
      <c r="IT930" s="3"/>
      <c r="IU930" s="3"/>
    </row>
    <row r="931" spans="1:255" x14ac:dyDescent="0.25">
      <c r="A931" s="4">
        <v>18</v>
      </c>
      <c r="B931" s="4">
        <v>1</v>
      </c>
      <c r="C931" s="4"/>
      <c r="D931" s="4"/>
      <c r="E931" s="4" t="s">
        <v>1160</v>
      </c>
      <c r="F931" s="4" t="s">
        <v>1161</v>
      </c>
      <c r="G931" s="4" t="s">
        <v>1162</v>
      </c>
      <c r="H931" s="4" t="s">
        <v>266</v>
      </c>
      <c r="I931" s="4">
        <f>I929*J931</f>
        <v>19</v>
      </c>
      <c r="J931" s="4">
        <v>34.54545454545454</v>
      </c>
      <c r="K931" s="4">
        <v>34.545454999999997</v>
      </c>
      <c r="L931" s="4"/>
      <c r="M931" s="4"/>
      <c r="N931" s="4"/>
      <c r="O931" s="4">
        <f t="shared" si="1090"/>
        <v>95752.43</v>
      </c>
      <c r="P931" s="4">
        <f t="shared" si="1091"/>
        <v>95752.43</v>
      </c>
      <c r="Q931" s="4">
        <f>(ROUND((ROUND(((ET931)*AV931*I931),2)*BB931),2)+ROUND((ROUND(((AE931-(EU931))*AV931*I931),2)*BS931),2))</f>
        <v>0</v>
      </c>
      <c r="R931" s="4">
        <f>(ROUND((ROUND(((EU931)*AV931*I931),2)*BS931),2)+ROUND((ROUND(((AE931-(EU931))*AV931*I931),2)*BS931),2))</f>
        <v>0</v>
      </c>
      <c r="S931" s="4">
        <f t="shared" si="1092"/>
        <v>0</v>
      </c>
      <c r="T931" s="4">
        <f t="shared" si="1093"/>
        <v>0</v>
      </c>
      <c r="U931" s="4">
        <f t="shared" si="1094"/>
        <v>0</v>
      </c>
      <c r="V931" s="4">
        <f t="shared" si="1095"/>
        <v>0</v>
      </c>
      <c r="W931" s="4">
        <f t="shared" si="1096"/>
        <v>0</v>
      </c>
      <c r="X931" s="4">
        <f>(ROUND((((S931+ROUND((ROUND(((EU931)*AV931*I931),2)*BS931),2))*AT931)/100),2)+ROUND(((ROUND((ROUND(((AE931-(EU931))*AV931*I931),2)*BS931),2)*AT931)/100),2))</f>
        <v>0</v>
      </c>
      <c r="Y931" s="4">
        <f>(ROUND((((S931+ROUND((ROUND(((EU931)*AV931*I931),2)*BS931),2))*AU931)/100),2)+ROUND(((ROUND((ROUND(((AE931-(EU931))*AV931*I931),2)*BS931),2)*AU931)/100),2))</f>
        <v>0</v>
      </c>
      <c r="Z931" s="4"/>
      <c r="AA931" s="4">
        <v>55890823</v>
      </c>
      <c r="AB931" s="4">
        <f t="shared" si="1097"/>
        <v>1054.31</v>
      </c>
      <c r="AC931" s="4">
        <f>ROUND((ES931),6)</f>
        <v>1054.31</v>
      </c>
      <c r="AD931" s="4">
        <f>ROUND((((ET931)-(EU931))+AE931),6)</f>
        <v>0</v>
      </c>
      <c r="AE931" s="4">
        <f t="shared" si="1133"/>
        <v>0</v>
      </c>
      <c r="AF931" s="4">
        <f t="shared" si="1133"/>
        <v>0</v>
      </c>
      <c r="AG931" s="4">
        <f t="shared" si="1098"/>
        <v>0</v>
      </c>
      <c r="AH931" s="4">
        <f t="shared" si="1134"/>
        <v>0</v>
      </c>
      <c r="AI931" s="4">
        <f t="shared" si="1134"/>
        <v>0</v>
      </c>
      <c r="AJ931" s="4">
        <f t="shared" si="1099"/>
        <v>0</v>
      </c>
      <c r="AK931" s="4">
        <v>1054.31</v>
      </c>
      <c r="AL931" s="4">
        <v>1054.31</v>
      </c>
      <c r="AM931" s="4">
        <v>0</v>
      </c>
      <c r="AN931" s="4">
        <v>0</v>
      </c>
      <c r="AO931" s="4">
        <v>0</v>
      </c>
      <c r="AP931" s="4">
        <v>0</v>
      </c>
      <c r="AQ931" s="4">
        <v>0</v>
      </c>
      <c r="AR931" s="4">
        <v>0</v>
      </c>
      <c r="AS931" s="4">
        <v>0</v>
      </c>
      <c r="AT931" s="4">
        <v>97</v>
      </c>
      <c r="AU931" s="4">
        <v>51</v>
      </c>
      <c r="AV931" s="4">
        <v>1</v>
      </c>
      <c r="AW931" s="4">
        <v>1</v>
      </c>
      <c r="AX931" s="4"/>
      <c r="AY931" s="4"/>
      <c r="AZ931" s="4">
        <v>1</v>
      </c>
      <c r="BA931" s="4">
        <v>1</v>
      </c>
      <c r="BB931" s="4">
        <v>1</v>
      </c>
      <c r="BC931" s="4">
        <v>4.78</v>
      </c>
      <c r="BD931" s="4" t="s">
        <v>3</v>
      </c>
      <c r="BE931" s="4" t="s">
        <v>3</v>
      </c>
      <c r="BF931" s="4" t="s">
        <v>3</v>
      </c>
      <c r="BG931" s="4" t="s">
        <v>3</v>
      </c>
      <c r="BH931" s="4">
        <v>3</v>
      </c>
      <c r="BI931" s="4">
        <v>2</v>
      </c>
      <c r="BJ931" s="4" t="s">
        <v>1163</v>
      </c>
      <c r="BK931" s="4"/>
      <c r="BL931" s="4"/>
      <c r="BM931" s="4">
        <v>67</v>
      </c>
      <c r="BN931" s="4">
        <v>0</v>
      </c>
      <c r="BO931" s="4" t="s">
        <v>1161</v>
      </c>
      <c r="BP931" s="4">
        <v>1</v>
      </c>
      <c r="BQ931" s="4">
        <v>40</v>
      </c>
      <c r="BR931" s="4">
        <v>0</v>
      </c>
      <c r="BS931" s="4">
        <v>1</v>
      </c>
      <c r="BT931" s="4">
        <v>1</v>
      </c>
      <c r="BU931" s="4">
        <v>1</v>
      </c>
      <c r="BV931" s="4">
        <v>1</v>
      </c>
      <c r="BW931" s="4">
        <v>1</v>
      </c>
      <c r="BX931" s="4">
        <v>1</v>
      </c>
      <c r="BY931" s="4" t="s">
        <v>3</v>
      </c>
      <c r="BZ931" s="4">
        <v>97</v>
      </c>
      <c r="CA931" s="4">
        <v>51</v>
      </c>
      <c r="CB931" s="4" t="s">
        <v>3</v>
      </c>
      <c r="CC931" s="4"/>
      <c r="CD931" s="4"/>
      <c r="CE931" s="4">
        <v>1566</v>
      </c>
      <c r="CF931" s="4">
        <v>0</v>
      </c>
      <c r="CG931" s="4">
        <v>0</v>
      </c>
      <c r="CH931" s="4"/>
      <c r="CI931" s="4"/>
      <c r="CJ931" s="4"/>
      <c r="CK931" s="4"/>
      <c r="CL931" s="4"/>
      <c r="CM931" s="4">
        <v>0</v>
      </c>
      <c r="CN931" s="4" t="s">
        <v>3</v>
      </c>
      <c r="CO931" s="4">
        <v>0</v>
      </c>
      <c r="CP931" s="4">
        <f t="shared" si="1100"/>
        <v>95752.43</v>
      </c>
      <c r="CQ931" s="4">
        <f t="shared" si="1101"/>
        <v>5039.6000000000004</v>
      </c>
      <c r="CR931" s="4">
        <f>(ROUND((ROUND(((ET931)*AV931*1),2)*BB931),2)+ROUND((ROUND(((AE931-(EU931))*AV931*1),2)*BS931),2))</f>
        <v>0</v>
      </c>
      <c r="CS931" s="4">
        <f>(ROUND((ROUND(((EU931)*AV931*1),2)*BS931),2)+ROUND((ROUND(((AE931-(EU931))*AV931*1),2)*BS931),2))</f>
        <v>0</v>
      </c>
      <c r="CT931" s="4">
        <f t="shared" si="1102"/>
        <v>0</v>
      </c>
      <c r="CU931" s="4">
        <f t="shared" si="1103"/>
        <v>0</v>
      </c>
      <c r="CV931" s="4">
        <f t="shared" si="1104"/>
        <v>0</v>
      </c>
      <c r="CW931" s="4">
        <f t="shared" si="1105"/>
        <v>0</v>
      </c>
      <c r="CX931" s="4">
        <f t="shared" si="1106"/>
        <v>0</v>
      </c>
      <c r="CY931" s="4">
        <f>(ROUND((((S931+ROUND((ROUND(((EU931)*AV931*1),2)*BS931),2))*AT931)/100),2)+ROUND(((ROUND((ROUND(((AE931-(EU931))*AV931*1),2)*BS931),2)*AT931)/100),2))</f>
        <v>0</v>
      </c>
      <c r="CZ931" s="4">
        <f>(ROUND((((S931+ROUND((ROUND(((EU931)*AV931*1),2)*BS931),2))*AU931)/100),2)+ROUND(((ROUND((ROUND(((AE931-(EU931))*AV931*1),2)*BS931),2)*AU931)/100),2))</f>
        <v>0</v>
      </c>
      <c r="DA931" s="4"/>
      <c r="DB931" s="4"/>
      <c r="DC931" s="4" t="s">
        <v>3</v>
      </c>
      <c r="DD931" s="4" t="s">
        <v>3</v>
      </c>
      <c r="DE931" s="4" t="s">
        <v>3</v>
      </c>
      <c r="DF931" s="4" t="s">
        <v>3</v>
      </c>
      <c r="DG931" s="4" t="s">
        <v>3</v>
      </c>
      <c r="DH931" s="4" t="s">
        <v>3</v>
      </c>
      <c r="DI931" s="4" t="s">
        <v>3</v>
      </c>
      <c r="DJ931" s="4" t="s">
        <v>3</v>
      </c>
      <c r="DK931" s="4" t="s">
        <v>3</v>
      </c>
      <c r="DL931" s="4" t="s">
        <v>3</v>
      </c>
      <c r="DM931" s="4" t="s">
        <v>3</v>
      </c>
      <c r="DN931" s="4">
        <v>0</v>
      </c>
      <c r="DO931" s="4">
        <v>0</v>
      </c>
      <c r="DP931" s="4">
        <v>1</v>
      </c>
      <c r="DQ931" s="4">
        <v>1</v>
      </c>
      <c r="DR931" s="4"/>
      <c r="DS931" s="4"/>
      <c r="DT931" s="4"/>
      <c r="DU931" s="4">
        <v>1010</v>
      </c>
      <c r="DV931" s="4" t="s">
        <v>266</v>
      </c>
      <c r="DW931" s="4" t="s">
        <v>266</v>
      </c>
      <c r="DX931" s="4">
        <v>1</v>
      </c>
      <c r="DY931" s="4"/>
      <c r="DZ931" s="4" t="s">
        <v>3</v>
      </c>
      <c r="EA931" s="4" t="s">
        <v>3</v>
      </c>
      <c r="EB931" s="4" t="s">
        <v>3</v>
      </c>
      <c r="EC931" s="4" t="s">
        <v>3</v>
      </c>
      <c r="ED931" s="4"/>
      <c r="EE931" s="4">
        <v>57042957</v>
      </c>
      <c r="EF931" s="4">
        <v>40</v>
      </c>
      <c r="EG931" s="4" t="s">
        <v>33</v>
      </c>
      <c r="EH931" s="4">
        <v>0</v>
      </c>
      <c r="EI931" s="4" t="s">
        <v>3</v>
      </c>
      <c r="EJ931" s="4">
        <v>2</v>
      </c>
      <c r="EK931" s="4">
        <v>67</v>
      </c>
      <c r="EL931" s="4" t="s">
        <v>34</v>
      </c>
      <c r="EM931" s="4" t="s">
        <v>35</v>
      </c>
      <c r="EN931" s="4"/>
      <c r="EO931" s="4" t="s">
        <v>3</v>
      </c>
      <c r="EP931" s="4"/>
      <c r="EQ931" s="4">
        <v>0</v>
      </c>
      <c r="ER931" s="4">
        <v>1054.31</v>
      </c>
      <c r="ES931" s="4">
        <v>1054.31</v>
      </c>
      <c r="ET931" s="4">
        <v>0</v>
      </c>
      <c r="EU931" s="4">
        <v>0</v>
      </c>
      <c r="EV931" s="4">
        <v>0</v>
      </c>
      <c r="EW931" s="4">
        <v>0</v>
      </c>
      <c r="EX931" s="4">
        <v>0</v>
      </c>
      <c r="EY931" s="4"/>
      <c r="EZ931" s="4"/>
      <c r="FA931" s="4"/>
      <c r="FB931" s="4"/>
      <c r="FC931" s="4"/>
      <c r="FD931" s="4"/>
      <c r="FE931" s="4"/>
      <c r="FF931" s="4"/>
      <c r="FG931" s="4"/>
      <c r="FH931" s="4"/>
      <c r="FI931" s="4"/>
      <c r="FJ931" s="4"/>
      <c r="FK931" s="4"/>
      <c r="FL931" s="4"/>
      <c r="FM931" s="4"/>
      <c r="FN931" s="4"/>
      <c r="FO931" s="4"/>
      <c r="FP931" s="4"/>
      <c r="FQ931" s="4">
        <v>0</v>
      </c>
      <c r="FR931" s="4">
        <v>0</v>
      </c>
      <c r="FS931" s="4">
        <v>0</v>
      </c>
      <c r="FT931" s="4"/>
      <c r="FU931" s="4"/>
      <c r="FV931" s="4"/>
      <c r="FW931" s="4"/>
      <c r="FX931" s="4">
        <v>97</v>
      </c>
      <c r="FY931" s="4">
        <v>51</v>
      </c>
      <c r="FZ931" s="4"/>
      <c r="GA931" s="4" t="s">
        <v>3</v>
      </c>
      <c r="GB931" s="4"/>
      <c r="GC931" s="4"/>
      <c r="GD931" s="4">
        <v>1</v>
      </c>
      <c r="GE931" s="4"/>
      <c r="GF931" s="4">
        <v>-327210083</v>
      </c>
      <c r="GG931" s="4">
        <v>2</v>
      </c>
      <c r="GH931" s="4">
        <v>1</v>
      </c>
      <c r="GI931" s="4">
        <v>2</v>
      </c>
      <c r="GJ931" s="4">
        <v>0</v>
      </c>
      <c r="GK931" s="4">
        <v>0</v>
      </c>
      <c r="GL931" s="4">
        <f t="shared" si="1107"/>
        <v>0</v>
      </c>
      <c r="GM931" s="4">
        <f t="shared" si="1108"/>
        <v>95752.43</v>
      </c>
      <c r="GN931" s="4">
        <f t="shared" si="1109"/>
        <v>0</v>
      </c>
      <c r="GO931" s="4">
        <f t="shared" si="1110"/>
        <v>95752.43</v>
      </c>
      <c r="GP931" s="4">
        <f t="shared" si="1111"/>
        <v>0</v>
      </c>
      <c r="GQ931" s="4"/>
      <c r="GR931" s="4">
        <v>0</v>
      </c>
      <c r="GS931" s="4">
        <v>0</v>
      </c>
      <c r="GT931" s="4">
        <v>0</v>
      </c>
      <c r="GU931" s="4" t="s">
        <v>3</v>
      </c>
      <c r="GV931" s="4">
        <f t="shared" si="1112"/>
        <v>0</v>
      </c>
      <c r="GW931" s="4">
        <v>1</v>
      </c>
      <c r="GX931" s="4">
        <f t="shared" si="1113"/>
        <v>0</v>
      </c>
      <c r="GY931" s="4"/>
      <c r="GZ931" s="4"/>
      <c r="HA931" s="4">
        <v>0</v>
      </c>
      <c r="HB931" s="4">
        <v>0</v>
      </c>
      <c r="HC931" s="4">
        <f t="shared" si="1114"/>
        <v>0</v>
      </c>
      <c r="HD931" s="4"/>
      <c r="HE931" s="4" t="s">
        <v>3</v>
      </c>
      <c r="HF931" s="4" t="s">
        <v>3</v>
      </c>
      <c r="HG931" s="4"/>
      <c r="HH931" s="4"/>
      <c r="HI931" s="4"/>
      <c r="HJ931" s="4"/>
      <c r="HK931" s="4"/>
      <c r="HL931" s="4"/>
      <c r="HM931" s="4" t="s">
        <v>3</v>
      </c>
      <c r="HN931" s="4" t="s">
        <v>3</v>
      </c>
      <c r="HO931" s="4" t="s">
        <v>3</v>
      </c>
      <c r="HP931" s="4" t="s">
        <v>3</v>
      </c>
      <c r="HQ931" s="4" t="s">
        <v>3</v>
      </c>
      <c r="HR931" s="4"/>
      <c r="HS931" s="4">
        <v>0</v>
      </c>
      <c r="HT931" s="4"/>
      <c r="HU931" s="4"/>
      <c r="HV931" s="4"/>
      <c r="HW931" s="4"/>
      <c r="HX931" s="4"/>
      <c r="HY931" s="4"/>
      <c r="HZ931" s="4"/>
      <c r="IA931" s="4"/>
      <c r="IB931" s="4"/>
      <c r="IC931" s="4"/>
      <c r="ID931" s="4"/>
      <c r="IE931" s="4"/>
      <c r="IF931" s="4"/>
      <c r="IG931" s="4"/>
      <c r="IH931" s="4"/>
      <c r="II931" s="4"/>
      <c r="IJ931" s="4"/>
      <c r="IK931" s="4">
        <v>0</v>
      </c>
      <c r="IL931" s="4"/>
      <c r="IM931" s="4"/>
      <c r="IN931" s="4"/>
      <c r="IO931" s="4"/>
      <c r="IP931" s="4"/>
      <c r="IQ931" s="4"/>
      <c r="IR931" s="4"/>
      <c r="IS931" s="4"/>
      <c r="IT931" s="4"/>
      <c r="IU931" s="4"/>
    </row>
    <row r="932" spans="1:255" x14ac:dyDescent="0.25">
      <c r="A932" s="3">
        <v>18</v>
      </c>
      <c r="B932" s="3">
        <v>1</v>
      </c>
      <c r="C932" s="3"/>
      <c r="D932" s="3"/>
      <c r="E932" s="3" t="s">
        <v>1164</v>
      </c>
      <c r="F932" s="3" t="s">
        <v>1090</v>
      </c>
      <c r="G932" s="3" t="s">
        <v>1091</v>
      </c>
      <c r="H932" s="3" t="s">
        <v>1092</v>
      </c>
      <c r="I932" s="3">
        <f>I928*J932</f>
        <v>4.73E-4</v>
      </c>
      <c r="J932" s="3">
        <v>8.5999999999999998E-4</v>
      </c>
      <c r="K932" s="3">
        <v>8.5999999999999998E-4</v>
      </c>
      <c r="L932" s="3"/>
      <c r="M932" s="3"/>
      <c r="N932" s="3"/>
      <c r="O932" s="3">
        <f t="shared" si="1090"/>
        <v>16</v>
      </c>
      <c r="P932" s="3">
        <f t="shared" si="1091"/>
        <v>16</v>
      </c>
      <c r="Q932" s="3">
        <f>(ROUND((ROUND(((ET932)*AV932*I932),2)*BB932),2)+ROUND((ROUND(((AE932-(EU932))*AV932*I932),2)*BS932),2))</f>
        <v>0</v>
      </c>
      <c r="R932" s="3">
        <f>(ROUND((ROUND(((EU932)*AV932*I932),2)*BS932),2)+ROUND((ROUND(((AE932-(EU932))*AV932*I932),2)*BS932),2))</f>
        <v>0</v>
      </c>
      <c r="S932" s="3">
        <f t="shared" si="1092"/>
        <v>0</v>
      </c>
      <c r="T932" s="3">
        <f t="shared" si="1093"/>
        <v>0</v>
      </c>
      <c r="U932" s="3">
        <f t="shared" si="1094"/>
        <v>0</v>
      </c>
      <c r="V932" s="3">
        <f t="shared" si="1095"/>
        <v>0</v>
      </c>
      <c r="W932" s="3">
        <f t="shared" si="1096"/>
        <v>0</v>
      </c>
      <c r="X932" s="3">
        <f>(ROUND((((S932+ROUND((ROUND(((EU932)*AV932*I932),2)*BS932),2))*AT932)/100),2)+ROUND(((ROUND((ROUND(((AE932-(EU932))*AV932*I932),2)*BS932),2)*AT932)/100),2))</f>
        <v>0</v>
      </c>
      <c r="Y932" s="3">
        <f>(ROUND((((S932+ROUND((ROUND(((EU932)*AV932*I932),2)*BS932),2))*AU932)/100),2)+ROUND(((ROUND((ROUND(((AE932-(EU932))*AV932*I932),2)*BS932),2)*AU932)/100),2))</f>
        <v>0</v>
      </c>
      <c r="Z932" s="3"/>
      <c r="AA932" s="3">
        <v>54971259</v>
      </c>
      <c r="AB932" s="3">
        <f t="shared" si="1097"/>
        <v>33827.69</v>
      </c>
      <c r="AC932" s="3">
        <f>ROUND((ES932),6)</f>
        <v>33827.69</v>
      </c>
      <c r="AD932" s="3">
        <f>ROUND((((ET932)-(EU932))+AE932),6)</f>
        <v>0</v>
      </c>
      <c r="AE932" s="3">
        <f t="shared" si="1133"/>
        <v>0</v>
      </c>
      <c r="AF932" s="3">
        <f t="shared" si="1133"/>
        <v>0</v>
      </c>
      <c r="AG932" s="3">
        <f t="shared" si="1098"/>
        <v>0</v>
      </c>
      <c r="AH932" s="3">
        <f t="shared" si="1134"/>
        <v>0</v>
      </c>
      <c r="AI932" s="3">
        <f t="shared" si="1134"/>
        <v>0</v>
      </c>
      <c r="AJ932" s="3">
        <f t="shared" si="1099"/>
        <v>0</v>
      </c>
      <c r="AK932" s="3">
        <v>33827.69</v>
      </c>
      <c r="AL932" s="3">
        <v>33827.69</v>
      </c>
      <c r="AM932" s="3">
        <v>0</v>
      </c>
      <c r="AN932" s="3">
        <v>0</v>
      </c>
      <c r="AO932" s="3">
        <v>0</v>
      </c>
      <c r="AP932" s="3">
        <v>0</v>
      </c>
      <c r="AQ932" s="3">
        <v>0</v>
      </c>
      <c r="AR932" s="3">
        <v>0</v>
      </c>
      <c r="AS932" s="3">
        <v>0</v>
      </c>
      <c r="AT932" s="3">
        <v>97</v>
      </c>
      <c r="AU932" s="3">
        <v>51</v>
      </c>
      <c r="AV932" s="3">
        <v>1</v>
      </c>
      <c r="AW932" s="3">
        <v>1</v>
      </c>
      <c r="AX932" s="3"/>
      <c r="AY932" s="3"/>
      <c r="AZ932" s="3">
        <v>1</v>
      </c>
      <c r="BA932" s="3">
        <v>1</v>
      </c>
      <c r="BB932" s="3">
        <v>1</v>
      </c>
      <c r="BC932" s="3">
        <v>1</v>
      </c>
      <c r="BD932" s="3" t="s">
        <v>3</v>
      </c>
      <c r="BE932" s="3" t="s">
        <v>3</v>
      </c>
      <c r="BF932" s="3" t="s">
        <v>3</v>
      </c>
      <c r="BG932" s="3" t="s">
        <v>3</v>
      </c>
      <c r="BH932" s="3">
        <v>3</v>
      </c>
      <c r="BI932" s="3">
        <v>2</v>
      </c>
      <c r="BJ932" s="3" t="s">
        <v>1093</v>
      </c>
      <c r="BK932" s="3"/>
      <c r="BL932" s="3"/>
      <c r="BM932" s="3">
        <v>67</v>
      </c>
      <c r="BN932" s="3">
        <v>0</v>
      </c>
      <c r="BO932" s="3" t="s">
        <v>3</v>
      </c>
      <c r="BP932" s="3">
        <v>0</v>
      </c>
      <c r="BQ932" s="3">
        <v>40</v>
      </c>
      <c r="BR932" s="3">
        <v>0</v>
      </c>
      <c r="BS932" s="3">
        <v>1</v>
      </c>
      <c r="BT932" s="3">
        <v>1</v>
      </c>
      <c r="BU932" s="3">
        <v>1</v>
      </c>
      <c r="BV932" s="3">
        <v>1</v>
      </c>
      <c r="BW932" s="3">
        <v>1</v>
      </c>
      <c r="BX932" s="3">
        <v>1</v>
      </c>
      <c r="BY932" s="3" t="s">
        <v>3</v>
      </c>
      <c r="BZ932" s="3">
        <v>97</v>
      </c>
      <c r="CA932" s="3">
        <v>51</v>
      </c>
      <c r="CB932" s="3" t="s">
        <v>3</v>
      </c>
      <c r="CC932" s="3"/>
      <c r="CD932" s="3"/>
      <c r="CE932" s="3">
        <v>1566</v>
      </c>
      <c r="CF932" s="3">
        <v>0</v>
      </c>
      <c r="CG932" s="3">
        <v>0</v>
      </c>
      <c r="CH932" s="3"/>
      <c r="CI932" s="3"/>
      <c r="CJ932" s="3"/>
      <c r="CK932" s="3"/>
      <c r="CL932" s="3"/>
      <c r="CM932" s="3">
        <v>0</v>
      </c>
      <c r="CN932" s="3" t="s">
        <v>3</v>
      </c>
      <c r="CO932" s="3">
        <v>0</v>
      </c>
      <c r="CP932" s="3">
        <f t="shared" si="1100"/>
        <v>16</v>
      </c>
      <c r="CQ932" s="3">
        <f t="shared" si="1101"/>
        <v>33827.69</v>
      </c>
      <c r="CR932" s="3">
        <f>(ROUND((ROUND(((ET932)*AV932*1),2)*BB932),2)+ROUND((ROUND(((AE932-(EU932))*AV932*1),2)*BS932),2))</f>
        <v>0</v>
      </c>
      <c r="CS932" s="3">
        <f>(ROUND((ROUND(((EU932)*AV932*1),2)*BS932),2)+ROUND((ROUND(((AE932-(EU932))*AV932*1),2)*BS932),2))</f>
        <v>0</v>
      </c>
      <c r="CT932" s="3">
        <f t="shared" si="1102"/>
        <v>0</v>
      </c>
      <c r="CU932" s="3">
        <f t="shared" si="1103"/>
        <v>0</v>
      </c>
      <c r="CV932" s="3">
        <f t="shared" si="1104"/>
        <v>0</v>
      </c>
      <c r="CW932" s="3">
        <f t="shared" si="1105"/>
        <v>0</v>
      </c>
      <c r="CX932" s="3">
        <f t="shared" si="1106"/>
        <v>0</v>
      </c>
      <c r="CY932" s="3">
        <f>(ROUND((((S932+ROUND((ROUND(((EU932)*AV932*1),2)*BS932),2))*AT932)/100),2)+ROUND(((ROUND((ROUND(((AE932-(EU932))*AV932*1),2)*BS932),2)*AT932)/100),2))</f>
        <v>0</v>
      </c>
      <c r="CZ932" s="3">
        <f>(ROUND((((S932+ROUND((ROUND(((EU932)*AV932*1),2)*BS932),2))*AU932)/100),2)+ROUND(((ROUND((ROUND(((AE932-(EU932))*AV932*1),2)*BS932),2)*AU932)/100),2))</f>
        <v>0</v>
      </c>
      <c r="DA932" s="3"/>
      <c r="DB932" s="3"/>
      <c r="DC932" s="3" t="s">
        <v>3</v>
      </c>
      <c r="DD932" s="3" t="s">
        <v>3</v>
      </c>
      <c r="DE932" s="3" t="s">
        <v>3</v>
      </c>
      <c r="DF932" s="3" t="s">
        <v>3</v>
      </c>
      <c r="DG932" s="3" t="s">
        <v>3</v>
      </c>
      <c r="DH932" s="3" t="s">
        <v>3</v>
      </c>
      <c r="DI932" s="3" t="s">
        <v>3</v>
      </c>
      <c r="DJ932" s="3" t="s">
        <v>3</v>
      </c>
      <c r="DK932" s="3" t="s">
        <v>3</v>
      </c>
      <c r="DL932" s="3" t="s">
        <v>3</v>
      </c>
      <c r="DM932" s="3" t="s">
        <v>3</v>
      </c>
      <c r="DN932" s="3">
        <v>0</v>
      </c>
      <c r="DO932" s="3">
        <v>0</v>
      </c>
      <c r="DP932" s="3">
        <v>1</v>
      </c>
      <c r="DQ932" s="3">
        <v>1</v>
      </c>
      <c r="DR932" s="3"/>
      <c r="DS932" s="3"/>
      <c r="DT932" s="3"/>
      <c r="DU932" s="3">
        <v>1009</v>
      </c>
      <c r="DV932" s="3" t="s">
        <v>1092</v>
      </c>
      <c r="DW932" s="3" t="s">
        <v>1092</v>
      </c>
      <c r="DX932" s="3">
        <v>1000</v>
      </c>
      <c r="DY932" s="3"/>
      <c r="DZ932" s="3" t="s">
        <v>3</v>
      </c>
      <c r="EA932" s="3" t="s">
        <v>3</v>
      </c>
      <c r="EB932" s="3" t="s">
        <v>3</v>
      </c>
      <c r="EC932" s="3" t="s">
        <v>3</v>
      </c>
      <c r="ED932" s="3"/>
      <c r="EE932" s="3">
        <v>57042957</v>
      </c>
      <c r="EF932" s="3">
        <v>40</v>
      </c>
      <c r="EG932" s="3" t="s">
        <v>33</v>
      </c>
      <c r="EH932" s="3">
        <v>0</v>
      </c>
      <c r="EI932" s="3" t="s">
        <v>3</v>
      </c>
      <c r="EJ932" s="3">
        <v>2</v>
      </c>
      <c r="EK932" s="3">
        <v>67</v>
      </c>
      <c r="EL932" s="3" t="s">
        <v>34</v>
      </c>
      <c r="EM932" s="3" t="s">
        <v>35</v>
      </c>
      <c r="EN932" s="3"/>
      <c r="EO932" s="3" t="s">
        <v>3</v>
      </c>
      <c r="EP932" s="3"/>
      <c r="EQ932" s="3">
        <v>0</v>
      </c>
      <c r="ER932" s="3">
        <v>33827.69</v>
      </c>
      <c r="ES932" s="3">
        <v>33827.69</v>
      </c>
      <c r="ET932" s="3">
        <v>0</v>
      </c>
      <c r="EU932" s="3">
        <v>0</v>
      </c>
      <c r="EV932" s="3">
        <v>0</v>
      </c>
      <c r="EW932" s="3">
        <v>0</v>
      </c>
      <c r="EX932" s="3">
        <v>0</v>
      </c>
      <c r="EY932" s="3"/>
      <c r="EZ932" s="3"/>
      <c r="FA932" s="3"/>
      <c r="FB932" s="3"/>
      <c r="FC932" s="3"/>
      <c r="FD932" s="3"/>
      <c r="FE932" s="3"/>
      <c r="FF932" s="3"/>
      <c r="FG932" s="3"/>
      <c r="FH932" s="3"/>
      <c r="FI932" s="3"/>
      <c r="FJ932" s="3"/>
      <c r="FK932" s="3"/>
      <c r="FL932" s="3"/>
      <c r="FM932" s="3"/>
      <c r="FN932" s="3"/>
      <c r="FO932" s="3"/>
      <c r="FP932" s="3"/>
      <c r="FQ932" s="3">
        <v>0</v>
      </c>
      <c r="FR932" s="3">
        <v>0</v>
      </c>
      <c r="FS932" s="3">
        <v>0</v>
      </c>
      <c r="FT932" s="3"/>
      <c r="FU932" s="3"/>
      <c r="FV932" s="3"/>
      <c r="FW932" s="3"/>
      <c r="FX932" s="3">
        <v>97</v>
      </c>
      <c r="FY932" s="3">
        <v>51</v>
      </c>
      <c r="FZ932" s="3"/>
      <c r="GA932" s="3" t="s">
        <v>3</v>
      </c>
      <c r="GB932" s="3"/>
      <c r="GC932" s="3"/>
      <c r="GD932" s="3">
        <v>1</v>
      </c>
      <c r="GE932" s="3"/>
      <c r="GF932" s="3">
        <v>764623737</v>
      </c>
      <c r="GG932" s="3">
        <v>2</v>
      </c>
      <c r="GH932" s="3">
        <v>1</v>
      </c>
      <c r="GI932" s="3">
        <v>-2</v>
      </c>
      <c r="GJ932" s="3">
        <v>0</v>
      </c>
      <c r="GK932" s="3">
        <v>0</v>
      </c>
      <c r="GL932" s="3">
        <f t="shared" si="1107"/>
        <v>0</v>
      </c>
      <c r="GM932" s="3">
        <f t="shared" si="1108"/>
        <v>16</v>
      </c>
      <c r="GN932" s="3">
        <f t="shared" si="1109"/>
        <v>0</v>
      </c>
      <c r="GO932" s="3">
        <f t="shared" si="1110"/>
        <v>16</v>
      </c>
      <c r="GP932" s="3">
        <f t="shared" si="1111"/>
        <v>0</v>
      </c>
      <c r="GQ932" s="3"/>
      <c r="GR932" s="3">
        <v>0</v>
      </c>
      <c r="GS932" s="3">
        <v>3</v>
      </c>
      <c r="GT932" s="3">
        <v>0</v>
      </c>
      <c r="GU932" s="3" t="s">
        <v>3</v>
      </c>
      <c r="GV932" s="3">
        <f t="shared" si="1112"/>
        <v>0</v>
      </c>
      <c r="GW932" s="3">
        <v>1</v>
      </c>
      <c r="GX932" s="3">
        <f t="shared" si="1113"/>
        <v>0</v>
      </c>
      <c r="GY932" s="3"/>
      <c r="GZ932" s="3"/>
      <c r="HA932" s="3">
        <v>0</v>
      </c>
      <c r="HB932" s="3">
        <v>0</v>
      </c>
      <c r="HC932" s="3">
        <f t="shared" si="1114"/>
        <v>0</v>
      </c>
      <c r="HD932" s="3"/>
      <c r="HE932" s="3" t="s">
        <v>3</v>
      </c>
      <c r="HF932" s="3" t="s">
        <v>3</v>
      </c>
      <c r="HG932" s="3"/>
      <c r="HH932" s="3"/>
      <c r="HI932" s="3"/>
      <c r="HJ932" s="3"/>
      <c r="HK932" s="3"/>
      <c r="HL932" s="3"/>
      <c r="HM932" s="3" t="s">
        <v>3</v>
      </c>
      <c r="HN932" s="3" t="s">
        <v>3</v>
      </c>
      <c r="HO932" s="3" t="s">
        <v>3</v>
      </c>
      <c r="HP932" s="3" t="s">
        <v>3</v>
      </c>
      <c r="HQ932" s="3" t="s">
        <v>3</v>
      </c>
      <c r="HR932" s="3"/>
      <c r="HS932" s="3">
        <v>0</v>
      </c>
      <c r="HT932" s="3"/>
      <c r="HU932" s="3"/>
      <c r="HV932" s="3"/>
      <c r="HW932" s="3"/>
      <c r="HX932" s="3"/>
      <c r="HY932" s="3"/>
      <c r="HZ932" s="3"/>
      <c r="IA932" s="3"/>
      <c r="IB932" s="3"/>
      <c r="IC932" s="3"/>
      <c r="ID932" s="3"/>
      <c r="IE932" s="3"/>
      <c r="IF932" s="3"/>
      <c r="IG932" s="3"/>
      <c r="IH932" s="3"/>
      <c r="II932" s="3"/>
      <c r="IJ932" s="3"/>
      <c r="IK932" s="3">
        <v>0</v>
      </c>
      <c r="IL932" s="3"/>
      <c r="IM932" s="3"/>
      <c r="IN932" s="3"/>
      <c r="IO932" s="3"/>
      <c r="IP932" s="3"/>
      <c r="IQ932" s="3"/>
      <c r="IR932" s="3"/>
      <c r="IS932" s="3"/>
      <c r="IT932" s="3"/>
      <c r="IU932" s="3"/>
    </row>
    <row r="933" spans="1:255" x14ac:dyDescent="0.25">
      <c r="A933" s="4">
        <v>18</v>
      </c>
      <c r="B933" s="4">
        <v>1</v>
      </c>
      <c r="C933" s="4"/>
      <c r="D933" s="4"/>
      <c r="E933" s="4" t="s">
        <v>1164</v>
      </c>
      <c r="F933" s="4" t="s">
        <v>1090</v>
      </c>
      <c r="G933" s="4" t="s">
        <v>1091</v>
      </c>
      <c r="H933" s="4" t="s">
        <v>1092</v>
      </c>
      <c r="I933" s="4">
        <f>I929*J933</f>
        <v>4.73E-4</v>
      </c>
      <c r="J933" s="4">
        <v>8.5999999999999998E-4</v>
      </c>
      <c r="K933" s="4">
        <v>8.5999999999999998E-4</v>
      </c>
      <c r="L933" s="4"/>
      <c r="M933" s="4"/>
      <c r="N933" s="4"/>
      <c r="O933" s="4">
        <f t="shared" si="1090"/>
        <v>78.400000000000006</v>
      </c>
      <c r="P933" s="4">
        <f t="shared" si="1091"/>
        <v>78.400000000000006</v>
      </c>
      <c r="Q933" s="4">
        <f>(ROUND((ROUND(((ET933)*AV933*I933),2)*BB933),2)+ROUND((ROUND(((AE933-(EU933))*AV933*I933),2)*BS933),2))</f>
        <v>0</v>
      </c>
      <c r="R933" s="4">
        <f>(ROUND((ROUND(((EU933)*AV933*I933),2)*BS933),2)+ROUND((ROUND(((AE933-(EU933))*AV933*I933),2)*BS933),2))</f>
        <v>0</v>
      </c>
      <c r="S933" s="4">
        <f t="shared" si="1092"/>
        <v>0</v>
      </c>
      <c r="T933" s="4">
        <f t="shared" si="1093"/>
        <v>0</v>
      </c>
      <c r="U933" s="4">
        <f t="shared" si="1094"/>
        <v>0</v>
      </c>
      <c r="V933" s="4">
        <f t="shared" si="1095"/>
        <v>0</v>
      </c>
      <c r="W933" s="4">
        <f t="shared" si="1096"/>
        <v>0</v>
      </c>
      <c r="X933" s="4">
        <f>(ROUND((((S933+ROUND((ROUND(((EU933)*AV933*I933),2)*BS933),2))*AT933)/100),2)+ROUND(((ROUND((ROUND(((AE933-(EU933))*AV933*I933),2)*BS933),2)*AT933)/100),2))</f>
        <v>0</v>
      </c>
      <c r="Y933" s="4">
        <f>(ROUND((((S933+ROUND((ROUND(((EU933)*AV933*I933),2)*BS933),2))*AU933)/100),2)+ROUND(((ROUND((ROUND(((AE933-(EU933))*AV933*I933),2)*BS933),2)*AU933)/100),2))</f>
        <v>0</v>
      </c>
      <c r="Z933" s="4"/>
      <c r="AA933" s="4">
        <v>55890823</v>
      </c>
      <c r="AB933" s="4">
        <f t="shared" si="1097"/>
        <v>33827.69</v>
      </c>
      <c r="AC933" s="4">
        <f>ROUND((ES933),6)</f>
        <v>33827.69</v>
      </c>
      <c r="AD933" s="4">
        <f>ROUND((((ET933)-(EU933))+AE933),6)</f>
        <v>0</v>
      </c>
      <c r="AE933" s="4">
        <f t="shared" si="1133"/>
        <v>0</v>
      </c>
      <c r="AF933" s="4">
        <f t="shared" si="1133"/>
        <v>0</v>
      </c>
      <c r="AG933" s="4">
        <f t="shared" si="1098"/>
        <v>0</v>
      </c>
      <c r="AH933" s="4">
        <f t="shared" si="1134"/>
        <v>0</v>
      </c>
      <c r="AI933" s="4">
        <f t="shared" si="1134"/>
        <v>0</v>
      </c>
      <c r="AJ933" s="4">
        <f t="shared" si="1099"/>
        <v>0</v>
      </c>
      <c r="AK933" s="4">
        <v>33827.69</v>
      </c>
      <c r="AL933" s="4">
        <v>33827.69</v>
      </c>
      <c r="AM933" s="4">
        <v>0</v>
      </c>
      <c r="AN933" s="4">
        <v>0</v>
      </c>
      <c r="AO933" s="4">
        <v>0</v>
      </c>
      <c r="AP933" s="4">
        <v>0</v>
      </c>
      <c r="AQ933" s="4">
        <v>0</v>
      </c>
      <c r="AR933" s="4">
        <v>0</v>
      </c>
      <c r="AS933" s="4">
        <v>0</v>
      </c>
      <c r="AT933" s="4">
        <v>97</v>
      </c>
      <c r="AU933" s="4">
        <v>51</v>
      </c>
      <c r="AV933" s="4">
        <v>1</v>
      </c>
      <c r="AW933" s="4">
        <v>1</v>
      </c>
      <c r="AX933" s="4"/>
      <c r="AY933" s="4"/>
      <c r="AZ933" s="4">
        <v>1</v>
      </c>
      <c r="BA933" s="4">
        <v>1</v>
      </c>
      <c r="BB933" s="4">
        <v>1</v>
      </c>
      <c r="BC933" s="4">
        <v>4.9000000000000004</v>
      </c>
      <c r="BD933" s="4" t="s">
        <v>3</v>
      </c>
      <c r="BE933" s="4" t="s">
        <v>3</v>
      </c>
      <c r="BF933" s="4" t="s">
        <v>3</v>
      </c>
      <c r="BG933" s="4" t="s">
        <v>3</v>
      </c>
      <c r="BH933" s="4">
        <v>3</v>
      </c>
      <c r="BI933" s="4">
        <v>2</v>
      </c>
      <c r="BJ933" s="4" t="s">
        <v>1093</v>
      </c>
      <c r="BK933" s="4"/>
      <c r="BL933" s="4"/>
      <c r="BM933" s="4">
        <v>67</v>
      </c>
      <c r="BN933" s="4">
        <v>0</v>
      </c>
      <c r="BO933" s="4" t="s">
        <v>1090</v>
      </c>
      <c r="BP933" s="4">
        <v>1</v>
      </c>
      <c r="BQ933" s="4">
        <v>40</v>
      </c>
      <c r="BR933" s="4">
        <v>0</v>
      </c>
      <c r="BS933" s="4">
        <v>1</v>
      </c>
      <c r="BT933" s="4">
        <v>1</v>
      </c>
      <c r="BU933" s="4">
        <v>1</v>
      </c>
      <c r="BV933" s="4">
        <v>1</v>
      </c>
      <c r="BW933" s="4">
        <v>1</v>
      </c>
      <c r="BX933" s="4">
        <v>1</v>
      </c>
      <c r="BY933" s="4" t="s">
        <v>3</v>
      </c>
      <c r="BZ933" s="4">
        <v>97</v>
      </c>
      <c r="CA933" s="4">
        <v>51</v>
      </c>
      <c r="CB933" s="4" t="s">
        <v>3</v>
      </c>
      <c r="CC933" s="4"/>
      <c r="CD933" s="4"/>
      <c r="CE933" s="4">
        <v>1566</v>
      </c>
      <c r="CF933" s="4">
        <v>0</v>
      </c>
      <c r="CG933" s="4">
        <v>0</v>
      </c>
      <c r="CH933" s="4"/>
      <c r="CI933" s="4"/>
      <c r="CJ933" s="4"/>
      <c r="CK933" s="4"/>
      <c r="CL933" s="4"/>
      <c r="CM933" s="4">
        <v>0</v>
      </c>
      <c r="CN933" s="4" t="s">
        <v>3</v>
      </c>
      <c r="CO933" s="4">
        <v>0</v>
      </c>
      <c r="CP933" s="4">
        <f t="shared" si="1100"/>
        <v>78.400000000000006</v>
      </c>
      <c r="CQ933" s="4">
        <f t="shared" si="1101"/>
        <v>165755.68</v>
      </c>
      <c r="CR933" s="4">
        <f>(ROUND((ROUND(((ET933)*AV933*1),2)*BB933),2)+ROUND((ROUND(((AE933-(EU933))*AV933*1),2)*BS933),2))</f>
        <v>0</v>
      </c>
      <c r="CS933" s="4">
        <f>(ROUND((ROUND(((EU933)*AV933*1),2)*BS933),2)+ROUND((ROUND(((AE933-(EU933))*AV933*1),2)*BS933),2))</f>
        <v>0</v>
      </c>
      <c r="CT933" s="4">
        <f t="shared" si="1102"/>
        <v>0</v>
      </c>
      <c r="CU933" s="4">
        <f t="shared" si="1103"/>
        <v>0</v>
      </c>
      <c r="CV933" s="4">
        <f t="shared" si="1104"/>
        <v>0</v>
      </c>
      <c r="CW933" s="4">
        <f t="shared" si="1105"/>
        <v>0</v>
      </c>
      <c r="CX933" s="4">
        <f t="shared" si="1106"/>
        <v>0</v>
      </c>
      <c r="CY933" s="4">
        <f>(ROUND((((S933+ROUND((ROUND(((EU933)*AV933*1),2)*BS933),2))*AT933)/100),2)+ROUND(((ROUND((ROUND(((AE933-(EU933))*AV933*1),2)*BS933),2)*AT933)/100),2))</f>
        <v>0</v>
      </c>
      <c r="CZ933" s="4">
        <f>(ROUND((((S933+ROUND((ROUND(((EU933)*AV933*1),2)*BS933),2))*AU933)/100),2)+ROUND(((ROUND((ROUND(((AE933-(EU933))*AV933*1),2)*BS933),2)*AU933)/100),2))</f>
        <v>0</v>
      </c>
      <c r="DA933" s="4"/>
      <c r="DB933" s="4"/>
      <c r="DC933" s="4" t="s">
        <v>3</v>
      </c>
      <c r="DD933" s="4" t="s">
        <v>3</v>
      </c>
      <c r="DE933" s="4" t="s">
        <v>3</v>
      </c>
      <c r="DF933" s="4" t="s">
        <v>3</v>
      </c>
      <c r="DG933" s="4" t="s">
        <v>3</v>
      </c>
      <c r="DH933" s="4" t="s">
        <v>3</v>
      </c>
      <c r="DI933" s="4" t="s">
        <v>3</v>
      </c>
      <c r="DJ933" s="4" t="s">
        <v>3</v>
      </c>
      <c r="DK933" s="4" t="s">
        <v>3</v>
      </c>
      <c r="DL933" s="4" t="s">
        <v>3</v>
      </c>
      <c r="DM933" s="4" t="s">
        <v>3</v>
      </c>
      <c r="DN933" s="4">
        <v>0</v>
      </c>
      <c r="DO933" s="4">
        <v>0</v>
      </c>
      <c r="DP933" s="4">
        <v>1</v>
      </c>
      <c r="DQ933" s="4">
        <v>1</v>
      </c>
      <c r="DR933" s="4"/>
      <c r="DS933" s="4"/>
      <c r="DT933" s="4"/>
      <c r="DU933" s="4">
        <v>1009</v>
      </c>
      <c r="DV933" s="4" t="s">
        <v>1092</v>
      </c>
      <c r="DW933" s="4" t="s">
        <v>1092</v>
      </c>
      <c r="DX933" s="4">
        <v>1000</v>
      </c>
      <c r="DY933" s="4"/>
      <c r="DZ933" s="4" t="s">
        <v>3</v>
      </c>
      <c r="EA933" s="4" t="s">
        <v>3</v>
      </c>
      <c r="EB933" s="4" t="s">
        <v>3</v>
      </c>
      <c r="EC933" s="4" t="s">
        <v>3</v>
      </c>
      <c r="ED933" s="4"/>
      <c r="EE933" s="4">
        <v>57042957</v>
      </c>
      <c r="EF933" s="4">
        <v>40</v>
      </c>
      <c r="EG933" s="4" t="s">
        <v>33</v>
      </c>
      <c r="EH933" s="4">
        <v>0</v>
      </c>
      <c r="EI933" s="4" t="s">
        <v>3</v>
      </c>
      <c r="EJ933" s="4">
        <v>2</v>
      </c>
      <c r="EK933" s="4">
        <v>67</v>
      </c>
      <c r="EL933" s="4" t="s">
        <v>34</v>
      </c>
      <c r="EM933" s="4" t="s">
        <v>35</v>
      </c>
      <c r="EN933" s="4"/>
      <c r="EO933" s="4" t="s">
        <v>3</v>
      </c>
      <c r="EP933" s="4"/>
      <c r="EQ933" s="4">
        <v>0</v>
      </c>
      <c r="ER933" s="4">
        <v>33827.69</v>
      </c>
      <c r="ES933" s="4">
        <v>33827.69</v>
      </c>
      <c r="ET933" s="4">
        <v>0</v>
      </c>
      <c r="EU933" s="4">
        <v>0</v>
      </c>
      <c r="EV933" s="4">
        <v>0</v>
      </c>
      <c r="EW933" s="4">
        <v>0</v>
      </c>
      <c r="EX933" s="4">
        <v>0</v>
      </c>
      <c r="EY933" s="4"/>
      <c r="EZ933" s="4"/>
      <c r="FA933" s="4"/>
      <c r="FB933" s="4"/>
      <c r="FC933" s="4"/>
      <c r="FD933" s="4"/>
      <c r="FE933" s="4"/>
      <c r="FF933" s="4"/>
      <c r="FG933" s="4"/>
      <c r="FH933" s="4"/>
      <c r="FI933" s="4"/>
      <c r="FJ933" s="4"/>
      <c r="FK933" s="4"/>
      <c r="FL933" s="4"/>
      <c r="FM933" s="4"/>
      <c r="FN933" s="4"/>
      <c r="FO933" s="4"/>
      <c r="FP933" s="4"/>
      <c r="FQ933" s="4">
        <v>0</v>
      </c>
      <c r="FR933" s="4">
        <v>0</v>
      </c>
      <c r="FS933" s="4">
        <v>0</v>
      </c>
      <c r="FT933" s="4"/>
      <c r="FU933" s="4"/>
      <c r="FV933" s="4"/>
      <c r="FW933" s="4"/>
      <c r="FX933" s="4">
        <v>97</v>
      </c>
      <c r="FY933" s="4">
        <v>51</v>
      </c>
      <c r="FZ933" s="4"/>
      <c r="GA933" s="4" t="s">
        <v>3</v>
      </c>
      <c r="GB933" s="4"/>
      <c r="GC933" s="4"/>
      <c r="GD933" s="4">
        <v>1</v>
      </c>
      <c r="GE933" s="4"/>
      <c r="GF933" s="4">
        <v>764623737</v>
      </c>
      <c r="GG933" s="4">
        <v>2</v>
      </c>
      <c r="GH933" s="4">
        <v>1</v>
      </c>
      <c r="GI933" s="4">
        <v>2</v>
      </c>
      <c r="GJ933" s="4">
        <v>0</v>
      </c>
      <c r="GK933" s="4">
        <v>0</v>
      </c>
      <c r="GL933" s="4">
        <f t="shared" si="1107"/>
        <v>0</v>
      </c>
      <c r="GM933" s="4">
        <f t="shared" si="1108"/>
        <v>78.400000000000006</v>
      </c>
      <c r="GN933" s="4">
        <f t="shared" si="1109"/>
        <v>0</v>
      </c>
      <c r="GO933" s="4">
        <f t="shared" si="1110"/>
        <v>78.400000000000006</v>
      </c>
      <c r="GP933" s="4">
        <f t="shared" si="1111"/>
        <v>0</v>
      </c>
      <c r="GQ933" s="4"/>
      <c r="GR933" s="4">
        <v>0</v>
      </c>
      <c r="GS933" s="4">
        <v>0</v>
      </c>
      <c r="GT933" s="4">
        <v>0</v>
      </c>
      <c r="GU933" s="4" t="s">
        <v>3</v>
      </c>
      <c r="GV933" s="4">
        <f t="shared" si="1112"/>
        <v>0</v>
      </c>
      <c r="GW933" s="4">
        <v>1</v>
      </c>
      <c r="GX933" s="4">
        <f t="shared" si="1113"/>
        <v>0</v>
      </c>
      <c r="GY933" s="4"/>
      <c r="GZ933" s="4"/>
      <c r="HA933" s="4">
        <v>0</v>
      </c>
      <c r="HB933" s="4">
        <v>0</v>
      </c>
      <c r="HC933" s="4">
        <f t="shared" si="1114"/>
        <v>0</v>
      </c>
      <c r="HD933" s="4"/>
      <c r="HE933" s="4" t="s">
        <v>3</v>
      </c>
      <c r="HF933" s="4" t="s">
        <v>3</v>
      </c>
      <c r="HG933" s="4"/>
      <c r="HH933" s="4"/>
      <c r="HI933" s="4"/>
      <c r="HJ933" s="4"/>
      <c r="HK933" s="4"/>
      <c r="HL933" s="4"/>
      <c r="HM933" s="4" t="s">
        <v>3</v>
      </c>
      <c r="HN933" s="4" t="s">
        <v>3</v>
      </c>
      <c r="HO933" s="4" t="s">
        <v>3</v>
      </c>
      <c r="HP933" s="4" t="s">
        <v>3</v>
      </c>
      <c r="HQ933" s="4" t="s">
        <v>3</v>
      </c>
      <c r="HR933" s="4"/>
      <c r="HS933" s="4">
        <v>0</v>
      </c>
      <c r="HT933" s="4"/>
      <c r="HU933" s="4"/>
      <c r="HV933" s="4"/>
      <c r="HW933" s="4"/>
      <c r="HX933" s="4"/>
      <c r="HY933" s="4"/>
      <c r="HZ933" s="4"/>
      <c r="IA933" s="4"/>
      <c r="IB933" s="4"/>
      <c r="IC933" s="4"/>
      <c r="ID933" s="4"/>
      <c r="IE933" s="4"/>
      <c r="IF933" s="4"/>
      <c r="IG933" s="4"/>
      <c r="IH933" s="4"/>
      <c r="II933" s="4"/>
      <c r="IJ933" s="4"/>
      <c r="IK933" s="4">
        <v>0</v>
      </c>
      <c r="IL933" s="4"/>
      <c r="IM933" s="4"/>
      <c r="IN933" s="4"/>
      <c r="IO933" s="4"/>
      <c r="IP933" s="4"/>
      <c r="IQ933" s="4"/>
      <c r="IR933" s="4"/>
      <c r="IS933" s="4"/>
      <c r="IT933" s="4"/>
      <c r="IU933" s="4"/>
    </row>
    <row r="934" spans="1:255" ht="409.5" x14ac:dyDescent="0.25">
      <c r="A934" s="3">
        <v>17</v>
      </c>
      <c r="B934" s="3">
        <v>1</v>
      </c>
      <c r="C934" s="3">
        <f>ROW(SmtRes!A296)</f>
        <v>296</v>
      </c>
      <c r="D934" s="3">
        <f>ROW(EtalonRes!A369)</f>
        <v>369</v>
      </c>
      <c r="E934" s="3" t="s">
        <v>1165</v>
      </c>
      <c r="F934" s="3" t="s">
        <v>115</v>
      </c>
      <c r="G934" s="3" t="s">
        <v>1027</v>
      </c>
      <c r="H934" s="3" t="s">
        <v>117</v>
      </c>
      <c r="I934" s="3">
        <f>ROUND(447/100,9)</f>
        <v>4.47</v>
      </c>
      <c r="J934" s="3">
        <v>0</v>
      </c>
      <c r="K934" s="3">
        <f>ROUND(447/100,9)</f>
        <v>4.47</v>
      </c>
      <c r="L934" s="3"/>
      <c r="M934" s="3"/>
      <c r="N934" s="3"/>
      <c r="O934" s="3">
        <f t="shared" si="1090"/>
        <v>1246.02</v>
      </c>
      <c r="P934" s="3">
        <f t="shared" si="1091"/>
        <v>50.69</v>
      </c>
      <c r="Q934" s="3">
        <f>(ROUND((ROUND((((ET934*1.2))*AV934*I934),2)*BB934),2)+ROUND((ROUND(((AE934-((EU934*1.2)))*AV934*I934),2)*BS934),2))</f>
        <v>37.46</v>
      </c>
      <c r="R934" s="3">
        <f>(ROUND((ROUND((((EU934*1.2))*AV934*I934),2)*BS934),2)+ROUND((ROUND(((AE934-((EU934*1.2)))*AV934*I934),2)*BS934),2))</f>
        <v>6.74</v>
      </c>
      <c r="S934" s="3">
        <f t="shared" si="1092"/>
        <v>1157.8699999999999</v>
      </c>
      <c r="T934" s="3">
        <f t="shared" si="1093"/>
        <v>0</v>
      </c>
      <c r="U934" s="3">
        <f t="shared" si="1094"/>
        <v>101.87619912</v>
      </c>
      <c r="V934" s="3">
        <f t="shared" si="1095"/>
        <v>0</v>
      </c>
      <c r="W934" s="3">
        <f t="shared" si="1096"/>
        <v>0</v>
      </c>
      <c r="X934" s="3">
        <f>(ROUND((((S934+ROUND((ROUND((((EU934*1.2))*AV934*I934),2)*BS934),2))*AT934)/100),2)+ROUND(((ROUND((ROUND(((AE934-((EU934*1.2)))*AV934*I934),2)*BS934),2)*AT934)/100),2))</f>
        <v>1129.67</v>
      </c>
      <c r="Y934" s="3">
        <f>(ROUND((((S934+ROUND((ROUND((((EU934*1.2))*AV934*I934),2)*BS934),2))*AU934)/100),2)+ROUND(((ROUND((ROUND(((AE934-((EU934*1.2)))*AV934*I934),2)*BS934),2)*AU934)/100),2))</f>
        <v>593.95000000000005</v>
      </c>
      <c r="Z934" s="3"/>
      <c r="AA934" s="3">
        <v>54971259</v>
      </c>
      <c r="AB934" s="3">
        <f t="shared" si="1097"/>
        <v>266.74799999999999</v>
      </c>
      <c r="AC934" s="3">
        <f>ROUND(((ES934*1)),6)</f>
        <v>11.34</v>
      </c>
      <c r="AD934" s="3">
        <f>ROUND(((((ET934*1.2))-((EU934*1.2)))+AE934),6)</f>
        <v>8.0039999999999996</v>
      </c>
      <c r="AE934" s="3">
        <f>ROUND(((EU934*1.2)),6)</f>
        <v>1.44</v>
      </c>
      <c r="AF934" s="3">
        <f>ROUND(((EV934*1.2)),6)</f>
        <v>247.404</v>
      </c>
      <c r="AG934" s="3">
        <f t="shared" si="1098"/>
        <v>0</v>
      </c>
      <c r="AH934" s="3">
        <f>((EW934*1.2))</f>
        <v>21.768000000000001</v>
      </c>
      <c r="AI934" s="3">
        <f>((EX934*1.2))</f>
        <v>0</v>
      </c>
      <c r="AJ934" s="3">
        <f t="shared" si="1099"/>
        <v>0</v>
      </c>
      <c r="AK934" s="3">
        <v>224.18</v>
      </c>
      <c r="AL934" s="3">
        <v>11.34</v>
      </c>
      <c r="AM934" s="3">
        <v>6.67</v>
      </c>
      <c r="AN934" s="3">
        <v>1.2</v>
      </c>
      <c r="AO934" s="3">
        <v>206.17</v>
      </c>
      <c r="AP934" s="3">
        <v>0</v>
      </c>
      <c r="AQ934" s="3">
        <v>18.14</v>
      </c>
      <c r="AR934" s="3">
        <v>0</v>
      </c>
      <c r="AS934" s="3">
        <v>0</v>
      </c>
      <c r="AT934" s="3">
        <v>97</v>
      </c>
      <c r="AU934" s="3">
        <v>51</v>
      </c>
      <c r="AV934" s="3">
        <v>1.0469999999999999</v>
      </c>
      <c r="AW934" s="3">
        <v>1</v>
      </c>
      <c r="AX934" s="3"/>
      <c r="AY934" s="3"/>
      <c r="AZ934" s="3">
        <v>1</v>
      </c>
      <c r="BA934" s="3">
        <v>1</v>
      </c>
      <c r="BB934" s="3">
        <v>1</v>
      </c>
      <c r="BC934" s="3">
        <v>1</v>
      </c>
      <c r="BD934" s="3" t="s">
        <v>3</v>
      </c>
      <c r="BE934" s="3" t="s">
        <v>3</v>
      </c>
      <c r="BF934" s="3" t="s">
        <v>3</v>
      </c>
      <c r="BG934" s="3" t="s">
        <v>3</v>
      </c>
      <c r="BH934" s="3">
        <v>0</v>
      </c>
      <c r="BI934" s="3">
        <v>2</v>
      </c>
      <c r="BJ934" s="3" t="s">
        <v>1028</v>
      </c>
      <c r="BK934" s="3"/>
      <c r="BL934" s="3"/>
      <c r="BM934" s="3">
        <v>67</v>
      </c>
      <c r="BN934" s="3">
        <v>0</v>
      </c>
      <c r="BO934" s="3" t="s">
        <v>115</v>
      </c>
      <c r="BP934" s="3">
        <v>1</v>
      </c>
      <c r="BQ934" s="3">
        <v>40</v>
      </c>
      <c r="BR934" s="3">
        <v>0</v>
      </c>
      <c r="BS934" s="3">
        <v>1</v>
      </c>
      <c r="BT934" s="3">
        <v>1</v>
      </c>
      <c r="BU934" s="3">
        <v>1</v>
      </c>
      <c r="BV934" s="3">
        <v>1</v>
      </c>
      <c r="BW934" s="3">
        <v>1</v>
      </c>
      <c r="BX934" s="3">
        <v>1</v>
      </c>
      <c r="BY934" s="3" t="s">
        <v>3</v>
      </c>
      <c r="BZ934" s="3">
        <v>97</v>
      </c>
      <c r="CA934" s="3">
        <v>51</v>
      </c>
      <c r="CB934" s="3" t="s">
        <v>3</v>
      </c>
      <c r="CC934" s="3"/>
      <c r="CD934" s="3"/>
      <c r="CE934" s="3">
        <v>1566</v>
      </c>
      <c r="CF934" s="3">
        <v>0</v>
      </c>
      <c r="CG934" s="3">
        <v>0</v>
      </c>
      <c r="CH934" s="3"/>
      <c r="CI934" s="3"/>
      <c r="CJ934" s="3"/>
      <c r="CK934" s="3"/>
      <c r="CL934" s="3"/>
      <c r="CM934" s="3">
        <v>0</v>
      </c>
      <c r="CN934" s="9" t="s">
        <v>2491</v>
      </c>
      <c r="CO934" s="3">
        <v>0</v>
      </c>
      <c r="CP934" s="3">
        <f t="shared" si="1100"/>
        <v>1246.02</v>
      </c>
      <c r="CQ934" s="3">
        <f t="shared" si="1101"/>
        <v>11.34</v>
      </c>
      <c r="CR934" s="3">
        <f>(ROUND((ROUND((((ET934*1.2))*AV934*1),2)*BB934),2)+ROUND((ROUND(((AE934-((EU934*1.2)))*AV934*1),2)*BS934),2))</f>
        <v>8.3800000000000008</v>
      </c>
      <c r="CS934" s="3">
        <f>(ROUND((ROUND((((EU934*1.2))*AV934*1),2)*BS934),2)+ROUND((ROUND(((AE934-((EU934*1.2)))*AV934*1),2)*BS934),2))</f>
        <v>1.51</v>
      </c>
      <c r="CT934" s="3">
        <f t="shared" si="1102"/>
        <v>259.02999999999997</v>
      </c>
      <c r="CU934" s="3">
        <f t="shared" si="1103"/>
        <v>0</v>
      </c>
      <c r="CV934" s="3">
        <f t="shared" si="1104"/>
        <v>22.791096</v>
      </c>
      <c r="CW934" s="3">
        <f t="shared" si="1105"/>
        <v>0</v>
      </c>
      <c r="CX934" s="3">
        <f t="shared" si="1106"/>
        <v>0</v>
      </c>
      <c r="CY934" s="3">
        <f>(ROUND((((S934+ROUND((ROUND((((EU934*1.2))*AV934*1),2)*BS934),2))*AT934)/100),2)+ROUND(((ROUND((ROUND(((AE934-((EU934*1.2)))*AV934*1),2)*BS934),2)*AT934)/100),2))</f>
        <v>1124.5999999999999</v>
      </c>
      <c r="CZ934" s="3">
        <f>(ROUND((((S934+ROUND((ROUND((((EU934*1.2))*AV934*1),2)*BS934),2))*AU934)/100),2)+ROUND(((ROUND((ROUND(((AE934-((EU934*1.2)))*AV934*1),2)*BS934),2)*AU934)/100),2))</f>
        <v>591.28</v>
      </c>
      <c r="DA934" s="3"/>
      <c r="DB934" s="3">
        <v>201</v>
      </c>
      <c r="DC934" s="3" t="s">
        <v>3</v>
      </c>
      <c r="DD934" s="3" t="s">
        <v>22</v>
      </c>
      <c r="DE934" s="3" t="s">
        <v>42</v>
      </c>
      <c r="DF934" s="3" t="s">
        <v>42</v>
      </c>
      <c r="DG934" s="3" t="s">
        <v>42</v>
      </c>
      <c r="DH934" s="3" t="s">
        <v>3</v>
      </c>
      <c r="DI934" s="3" t="s">
        <v>42</v>
      </c>
      <c r="DJ934" s="3" t="s">
        <v>42</v>
      </c>
      <c r="DK934" s="3" t="s">
        <v>3</v>
      </c>
      <c r="DL934" s="3" t="s">
        <v>3</v>
      </c>
      <c r="DM934" s="3" t="s">
        <v>3</v>
      </c>
      <c r="DN934" s="3">
        <v>0</v>
      </c>
      <c r="DO934" s="3">
        <v>0</v>
      </c>
      <c r="DP934" s="3">
        <v>1</v>
      </c>
      <c r="DQ934" s="3">
        <v>1</v>
      </c>
      <c r="DR934" s="3"/>
      <c r="DS934" s="3"/>
      <c r="DT934" s="3"/>
      <c r="DU934" s="3">
        <v>1013</v>
      </c>
      <c r="DV934" s="3" t="s">
        <v>117</v>
      </c>
      <c r="DW934" s="3" t="s">
        <v>117</v>
      </c>
      <c r="DX934" s="3">
        <v>1</v>
      </c>
      <c r="DY934" s="3"/>
      <c r="DZ934" s="3" t="s">
        <v>3</v>
      </c>
      <c r="EA934" s="3" t="s">
        <v>3</v>
      </c>
      <c r="EB934" s="3" t="s">
        <v>3</v>
      </c>
      <c r="EC934" s="3" t="s">
        <v>3</v>
      </c>
      <c r="ED934" s="3"/>
      <c r="EE934" s="3">
        <v>57042957</v>
      </c>
      <c r="EF934" s="3">
        <v>40</v>
      </c>
      <c r="EG934" s="3" t="s">
        <v>33</v>
      </c>
      <c r="EH934" s="3">
        <v>0</v>
      </c>
      <c r="EI934" s="3" t="s">
        <v>3</v>
      </c>
      <c r="EJ934" s="3">
        <v>2</v>
      </c>
      <c r="EK934" s="3">
        <v>67</v>
      </c>
      <c r="EL934" s="3" t="s">
        <v>34</v>
      </c>
      <c r="EM934" s="3" t="s">
        <v>35</v>
      </c>
      <c r="EN934" s="3"/>
      <c r="EO934" s="3" t="s">
        <v>46</v>
      </c>
      <c r="EP934" s="3"/>
      <c r="EQ934" s="3">
        <v>0</v>
      </c>
      <c r="ER934" s="3">
        <v>224.18</v>
      </c>
      <c r="ES934" s="3">
        <v>11.34</v>
      </c>
      <c r="ET934" s="3">
        <v>6.67</v>
      </c>
      <c r="EU934" s="3">
        <v>1.2</v>
      </c>
      <c r="EV934" s="3">
        <v>206.17</v>
      </c>
      <c r="EW934" s="3">
        <v>18.14</v>
      </c>
      <c r="EX934" s="3">
        <v>0</v>
      </c>
      <c r="EY934" s="3">
        <v>0</v>
      </c>
      <c r="EZ934" s="3"/>
      <c r="FA934" s="3"/>
      <c r="FB934" s="3"/>
      <c r="FC934" s="3"/>
      <c r="FD934" s="3"/>
      <c r="FE934" s="3"/>
      <c r="FF934" s="3"/>
      <c r="FG934" s="3"/>
      <c r="FH934" s="3"/>
      <c r="FI934" s="3"/>
      <c r="FJ934" s="3"/>
      <c r="FK934" s="3"/>
      <c r="FL934" s="3"/>
      <c r="FM934" s="3"/>
      <c r="FN934" s="3"/>
      <c r="FO934" s="3"/>
      <c r="FP934" s="3"/>
      <c r="FQ934" s="3">
        <v>0</v>
      </c>
      <c r="FR934" s="3">
        <v>0</v>
      </c>
      <c r="FS934" s="3">
        <v>0</v>
      </c>
      <c r="FT934" s="3"/>
      <c r="FU934" s="3"/>
      <c r="FV934" s="3"/>
      <c r="FW934" s="3"/>
      <c r="FX934" s="3">
        <v>97</v>
      </c>
      <c r="FY934" s="3">
        <v>51</v>
      </c>
      <c r="FZ934" s="3"/>
      <c r="GA934" s="3" t="s">
        <v>3</v>
      </c>
      <c r="GB934" s="3"/>
      <c r="GC934" s="3"/>
      <c r="GD934" s="3">
        <v>1</v>
      </c>
      <c r="GE934" s="3"/>
      <c r="GF934" s="3">
        <v>574394840</v>
      </c>
      <c r="GG934" s="3">
        <v>2</v>
      </c>
      <c r="GH934" s="3">
        <v>1</v>
      </c>
      <c r="GI934" s="3">
        <v>2</v>
      </c>
      <c r="GJ934" s="3">
        <v>0</v>
      </c>
      <c r="GK934" s="3">
        <v>0</v>
      </c>
      <c r="GL934" s="3">
        <f t="shared" si="1107"/>
        <v>0</v>
      </c>
      <c r="GM934" s="3">
        <f t="shared" si="1108"/>
        <v>2969.64</v>
      </c>
      <c r="GN934" s="3">
        <f t="shared" si="1109"/>
        <v>0</v>
      </c>
      <c r="GO934" s="3">
        <f t="shared" si="1110"/>
        <v>2969.64</v>
      </c>
      <c r="GP934" s="3">
        <f t="shared" si="1111"/>
        <v>0</v>
      </c>
      <c r="GQ934" s="3"/>
      <c r="GR934" s="3">
        <v>0</v>
      </c>
      <c r="GS934" s="3">
        <v>3</v>
      </c>
      <c r="GT934" s="3">
        <v>0</v>
      </c>
      <c r="GU934" s="3" t="s">
        <v>3</v>
      </c>
      <c r="GV934" s="3">
        <f t="shared" si="1112"/>
        <v>0</v>
      </c>
      <c r="GW934" s="3">
        <v>1</v>
      </c>
      <c r="GX934" s="3">
        <f t="shared" si="1113"/>
        <v>0</v>
      </c>
      <c r="GY934" s="3"/>
      <c r="GZ934" s="3"/>
      <c r="HA934" s="3">
        <v>0</v>
      </c>
      <c r="HB934" s="3">
        <v>0</v>
      </c>
      <c r="HC934" s="3">
        <f t="shared" si="1114"/>
        <v>0</v>
      </c>
      <c r="HD934" s="3"/>
      <c r="HE934" s="3" t="s">
        <v>3</v>
      </c>
      <c r="HF934" s="3" t="s">
        <v>3</v>
      </c>
      <c r="HG934" s="3"/>
      <c r="HH934" s="3"/>
      <c r="HI934" s="3"/>
      <c r="HJ934" s="3"/>
      <c r="HK934" s="3"/>
      <c r="HL934" s="3"/>
      <c r="HM934" s="3" t="s">
        <v>3</v>
      </c>
      <c r="HN934" s="3" t="s">
        <v>3</v>
      </c>
      <c r="HO934" s="3" t="s">
        <v>3</v>
      </c>
      <c r="HP934" s="3" t="s">
        <v>3</v>
      </c>
      <c r="HQ934" s="3" t="s">
        <v>3</v>
      </c>
      <c r="HR934" s="3"/>
      <c r="HS934" s="3">
        <v>0</v>
      </c>
      <c r="HT934" s="3"/>
      <c r="HU934" s="3"/>
      <c r="HV934" s="3"/>
      <c r="HW934" s="3"/>
      <c r="HX934" s="3"/>
      <c r="HY934" s="3"/>
      <c r="HZ934" s="3"/>
      <c r="IA934" s="3"/>
      <c r="IB934" s="3"/>
      <c r="IC934" s="3"/>
      <c r="ID934" s="3"/>
      <c r="IE934" s="3"/>
      <c r="IF934" s="3"/>
      <c r="IG934" s="3"/>
      <c r="IH934" s="3"/>
      <c r="II934" s="3"/>
      <c r="IJ934" s="3"/>
      <c r="IK934" s="3">
        <v>0</v>
      </c>
      <c r="IL934" s="3"/>
      <c r="IM934" s="3"/>
      <c r="IN934" s="3"/>
      <c r="IO934" s="3"/>
      <c r="IP934" s="3"/>
      <c r="IQ934" s="3"/>
      <c r="IR934" s="3"/>
      <c r="IS934" s="3"/>
      <c r="IT934" s="3"/>
      <c r="IU934" s="3"/>
    </row>
    <row r="935" spans="1:255" ht="409.5" x14ac:dyDescent="0.25">
      <c r="A935" s="4">
        <v>17</v>
      </c>
      <c r="B935" s="4">
        <v>1</v>
      </c>
      <c r="C935" s="4">
        <f>ROW(SmtRes!A306)</f>
        <v>306</v>
      </c>
      <c r="D935" s="4">
        <f>ROW(EtalonRes!A382)</f>
        <v>382</v>
      </c>
      <c r="E935" s="4" t="s">
        <v>1165</v>
      </c>
      <c r="F935" s="4" t="s">
        <v>115</v>
      </c>
      <c r="G935" s="4" t="s">
        <v>1027</v>
      </c>
      <c r="H935" s="4" t="s">
        <v>117</v>
      </c>
      <c r="I935" s="4">
        <f>ROUND(447/100,9)</f>
        <v>4.47</v>
      </c>
      <c r="J935" s="4">
        <v>0</v>
      </c>
      <c r="K935" s="4">
        <f>ROUND(447/100,9)</f>
        <v>4.47</v>
      </c>
      <c r="L935" s="4"/>
      <c r="M935" s="4"/>
      <c r="N935" s="4"/>
      <c r="O935" s="4">
        <f t="shared" si="1090"/>
        <v>66373.899999999994</v>
      </c>
      <c r="P935" s="4">
        <f t="shared" si="1091"/>
        <v>417.69</v>
      </c>
      <c r="Q935" s="4">
        <f>(ROUND((ROUND((((ET935*1.2))*AV935*I935),2)*BB935),2)+ROUND((ROUND(((AE935-((EU935*1.2)))*AV935*I935),2)*BS935),2))</f>
        <v>710.24</v>
      </c>
      <c r="R935" s="4">
        <f>(ROUND((ROUND((((EU935*1.2))*AV935*I935),2)*BS935),2)+ROUND((ROUND(((AE935-((EU935*1.2)))*AV935*I935),2)*BS935),2))</f>
        <v>379.8</v>
      </c>
      <c r="S935" s="4">
        <f t="shared" si="1092"/>
        <v>65245.97</v>
      </c>
      <c r="T935" s="4">
        <f t="shared" si="1093"/>
        <v>0</v>
      </c>
      <c r="U935" s="4">
        <f t="shared" si="1094"/>
        <v>101.87619912</v>
      </c>
      <c r="V935" s="4">
        <f t="shared" si="1095"/>
        <v>0</v>
      </c>
      <c r="W935" s="4">
        <f t="shared" si="1096"/>
        <v>0</v>
      </c>
      <c r="X935" s="4">
        <f>(ROUND((((S935+ROUND((ROUND((((EU935*1.2))*AV935*I935),2)*BS935),2))*AT935)/100),2)+ROUND(((ROUND((ROUND(((AE935-((EU935*1.2)))*AV935*I935),2)*BS935),2)*AT935)/100),2))</f>
        <v>63657</v>
      </c>
      <c r="Y935" s="4">
        <f>(ROUND((((S935+ROUND((ROUND((((EU935*1.2))*AV935*I935),2)*BS935),2))*AU935)/100),2)+ROUND(((ROUND((ROUND(((AE935-((EU935*1.2)))*AV935*I935),2)*BS935),2)*AU935)/100),2))</f>
        <v>33469.14</v>
      </c>
      <c r="Z935" s="4"/>
      <c r="AA935" s="4">
        <v>55890823</v>
      </c>
      <c r="AB935" s="4">
        <f t="shared" si="1097"/>
        <v>266.74799999999999</v>
      </c>
      <c r="AC935" s="4">
        <f>ROUND(((ES935*1)),6)</f>
        <v>11.34</v>
      </c>
      <c r="AD935" s="4">
        <f>ROUND(((((ET935*1.2))-((EU935*1.2)))+AE935),6)</f>
        <v>8.0039999999999996</v>
      </c>
      <c r="AE935" s="4">
        <f>ROUND(((EU935*1.2)),6)</f>
        <v>1.44</v>
      </c>
      <c r="AF935" s="4">
        <f>ROUND(((EV935*1.2)),6)</f>
        <v>247.404</v>
      </c>
      <c r="AG935" s="4">
        <f t="shared" si="1098"/>
        <v>0</v>
      </c>
      <c r="AH935" s="4">
        <f>((EW935*1.2))</f>
        <v>21.768000000000001</v>
      </c>
      <c r="AI935" s="4">
        <f>((EX935*1.2))</f>
        <v>0</v>
      </c>
      <c r="AJ935" s="4">
        <f t="shared" si="1099"/>
        <v>0</v>
      </c>
      <c r="AK935" s="4">
        <v>224.18</v>
      </c>
      <c r="AL935" s="4">
        <v>11.34</v>
      </c>
      <c r="AM935" s="4">
        <v>6.67</v>
      </c>
      <c r="AN935" s="4">
        <v>1.2</v>
      </c>
      <c r="AO935" s="4">
        <v>206.17</v>
      </c>
      <c r="AP935" s="4">
        <v>0</v>
      </c>
      <c r="AQ935" s="4">
        <v>18.14</v>
      </c>
      <c r="AR935" s="4">
        <v>0</v>
      </c>
      <c r="AS935" s="4">
        <v>0</v>
      </c>
      <c r="AT935" s="4">
        <v>97</v>
      </c>
      <c r="AU935" s="4">
        <v>51</v>
      </c>
      <c r="AV935" s="4">
        <v>1.0469999999999999</v>
      </c>
      <c r="AW935" s="4">
        <v>1</v>
      </c>
      <c r="AX935" s="4"/>
      <c r="AY935" s="4"/>
      <c r="AZ935" s="4">
        <v>1</v>
      </c>
      <c r="BA935" s="4">
        <v>56.35</v>
      </c>
      <c r="BB935" s="4">
        <v>18.96</v>
      </c>
      <c r="BC935" s="4">
        <v>8.24</v>
      </c>
      <c r="BD935" s="4" t="s">
        <v>3</v>
      </c>
      <c r="BE935" s="4" t="s">
        <v>3</v>
      </c>
      <c r="BF935" s="4" t="s">
        <v>3</v>
      </c>
      <c r="BG935" s="4" t="s">
        <v>3</v>
      </c>
      <c r="BH935" s="4">
        <v>0</v>
      </c>
      <c r="BI935" s="4">
        <v>2</v>
      </c>
      <c r="BJ935" s="4" t="s">
        <v>1028</v>
      </c>
      <c r="BK935" s="4"/>
      <c r="BL935" s="4"/>
      <c r="BM935" s="4">
        <v>67</v>
      </c>
      <c r="BN935" s="4">
        <v>0</v>
      </c>
      <c r="BO935" s="4" t="s">
        <v>115</v>
      </c>
      <c r="BP935" s="4">
        <v>1</v>
      </c>
      <c r="BQ935" s="4">
        <v>40</v>
      </c>
      <c r="BR935" s="4">
        <v>0</v>
      </c>
      <c r="BS935" s="4">
        <v>56.35</v>
      </c>
      <c r="BT935" s="4">
        <v>1</v>
      </c>
      <c r="BU935" s="4">
        <v>1</v>
      </c>
      <c r="BV935" s="4">
        <v>1</v>
      </c>
      <c r="BW935" s="4">
        <v>1</v>
      </c>
      <c r="BX935" s="4">
        <v>1</v>
      </c>
      <c r="BY935" s="4" t="s">
        <v>3</v>
      </c>
      <c r="BZ935" s="4">
        <v>97</v>
      </c>
      <c r="CA935" s="4">
        <v>51</v>
      </c>
      <c r="CB935" s="4" t="s">
        <v>3</v>
      </c>
      <c r="CC935" s="4"/>
      <c r="CD935" s="4"/>
      <c r="CE935" s="4">
        <v>1566</v>
      </c>
      <c r="CF935" s="4">
        <v>0</v>
      </c>
      <c r="CG935" s="4">
        <v>0</v>
      </c>
      <c r="CH935" s="4"/>
      <c r="CI935" s="4"/>
      <c r="CJ935" s="4"/>
      <c r="CK935" s="4"/>
      <c r="CL935" s="4"/>
      <c r="CM935" s="4">
        <v>0</v>
      </c>
      <c r="CN935" s="10" t="s">
        <v>2491</v>
      </c>
      <c r="CO935" s="4">
        <v>0</v>
      </c>
      <c r="CP935" s="4">
        <f t="shared" si="1100"/>
        <v>66373.899999999994</v>
      </c>
      <c r="CQ935" s="4">
        <f t="shared" si="1101"/>
        <v>93.44</v>
      </c>
      <c r="CR935" s="4">
        <f>(ROUND((ROUND((((ET935*1.2))*AV935*1),2)*BB935),2)+ROUND((ROUND(((AE935-((EU935*1.2)))*AV935*1),2)*BS935),2))</f>
        <v>158.88</v>
      </c>
      <c r="CS935" s="4">
        <f>(ROUND((ROUND((((EU935*1.2))*AV935*1),2)*BS935),2)+ROUND((ROUND(((AE935-((EU935*1.2)))*AV935*1),2)*BS935),2))</f>
        <v>85.09</v>
      </c>
      <c r="CT935" s="4">
        <f t="shared" si="1102"/>
        <v>14596.34</v>
      </c>
      <c r="CU935" s="4">
        <f t="shared" si="1103"/>
        <v>0</v>
      </c>
      <c r="CV935" s="4">
        <f t="shared" si="1104"/>
        <v>22.791096</v>
      </c>
      <c r="CW935" s="4">
        <f t="shared" si="1105"/>
        <v>0</v>
      </c>
      <c r="CX935" s="4">
        <f t="shared" si="1106"/>
        <v>0</v>
      </c>
      <c r="CY935" s="4">
        <f>(ROUND((((S935+ROUND((ROUND((((EU935*1.2))*AV935*1),2)*BS935),2))*AT935)/100),2)+ROUND(((ROUND((ROUND(((AE935-((EU935*1.2)))*AV935*1),2)*BS935),2)*AT935)/100),2))</f>
        <v>63371.13</v>
      </c>
      <c r="CZ935" s="4">
        <f>(ROUND((((S935+ROUND((ROUND((((EU935*1.2))*AV935*1),2)*BS935),2))*AU935)/100),2)+ROUND(((ROUND((ROUND(((AE935-((EU935*1.2)))*AV935*1),2)*BS935),2)*AU935)/100),2))</f>
        <v>33318.839999999997</v>
      </c>
      <c r="DA935" s="4"/>
      <c r="DB935" s="4">
        <v>202</v>
      </c>
      <c r="DC935" s="4" t="s">
        <v>3</v>
      </c>
      <c r="DD935" s="4" t="s">
        <v>22</v>
      </c>
      <c r="DE935" s="4" t="s">
        <v>42</v>
      </c>
      <c r="DF935" s="4" t="s">
        <v>42</v>
      </c>
      <c r="DG935" s="4" t="s">
        <v>42</v>
      </c>
      <c r="DH935" s="4" t="s">
        <v>3</v>
      </c>
      <c r="DI935" s="4" t="s">
        <v>42</v>
      </c>
      <c r="DJ935" s="4" t="s">
        <v>42</v>
      </c>
      <c r="DK935" s="4" t="s">
        <v>3</v>
      </c>
      <c r="DL935" s="4" t="s">
        <v>3</v>
      </c>
      <c r="DM935" s="4" t="s">
        <v>3</v>
      </c>
      <c r="DN935" s="4">
        <v>0</v>
      </c>
      <c r="DO935" s="4">
        <v>0</v>
      </c>
      <c r="DP935" s="4">
        <v>1</v>
      </c>
      <c r="DQ935" s="4">
        <v>1</v>
      </c>
      <c r="DR935" s="4"/>
      <c r="DS935" s="4"/>
      <c r="DT935" s="4"/>
      <c r="DU935" s="4">
        <v>1013</v>
      </c>
      <c r="DV935" s="4" t="s">
        <v>117</v>
      </c>
      <c r="DW935" s="4" t="s">
        <v>117</v>
      </c>
      <c r="DX935" s="4">
        <v>1</v>
      </c>
      <c r="DY935" s="4"/>
      <c r="DZ935" s="4" t="s">
        <v>3</v>
      </c>
      <c r="EA935" s="4" t="s">
        <v>3</v>
      </c>
      <c r="EB935" s="4" t="s">
        <v>3</v>
      </c>
      <c r="EC935" s="4" t="s">
        <v>3</v>
      </c>
      <c r="ED935" s="4"/>
      <c r="EE935" s="4">
        <v>57042957</v>
      </c>
      <c r="EF935" s="4">
        <v>40</v>
      </c>
      <c r="EG935" s="4" t="s">
        <v>33</v>
      </c>
      <c r="EH935" s="4">
        <v>0</v>
      </c>
      <c r="EI935" s="4" t="s">
        <v>3</v>
      </c>
      <c r="EJ935" s="4">
        <v>2</v>
      </c>
      <c r="EK935" s="4">
        <v>67</v>
      </c>
      <c r="EL935" s="4" t="s">
        <v>34</v>
      </c>
      <c r="EM935" s="4" t="s">
        <v>35</v>
      </c>
      <c r="EN935" s="4"/>
      <c r="EO935" s="4" t="s">
        <v>46</v>
      </c>
      <c r="EP935" s="4"/>
      <c r="EQ935" s="4">
        <v>0</v>
      </c>
      <c r="ER935" s="4">
        <v>224.18</v>
      </c>
      <c r="ES935" s="4">
        <v>11.34</v>
      </c>
      <c r="ET935" s="4">
        <v>6.67</v>
      </c>
      <c r="EU935" s="4">
        <v>1.2</v>
      </c>
      <c r="EV935" s="4">
        <v>206.17</v>
      </c>
      <c r="EW935" s="4">
        <v>18.14</v>
      </c>
      <c r="EX935" s="4">
        <v>0</v>
      </c>
      <c r="EY935" s="4">
        <v>0</v>
      </c>
      <c r="EZ935" s="4"/>
      <c r="FA935" s="4"/>
      <c r="FB935" s="4"/>
      <c r="FC935" s="4"/>
      <c r="FD935" s="4"/>
      <c r="FE935" s="4"/>
      <c r="FF935" s="4"/>
      <c r="FG935" s="4"/>
      <c r="FH935" s="4"/>
      <c r="FI935" s="4"/>
      <c r="FJ935" s="4"/>
      <c r="FK935" s="4"/>
      <c r="FL935" s="4"/>
      <c r="FM935" s="4"/>
      <c r="FN935" s="4"/>
      <c r="FO935" s="4"/>
      <c r="FP935" s="4"/>
      <c r="FQ935" s="4">
        <v>0</v>
      </c>
      <c r="FR935" s="4">
        <v>0</v>
      </c>
      <c r="FS935" s="4">
        <v>0</v>
      </c>
      <c r="FT935" s="4"/>
      <c r="FU935" s="4"/>
      <c r="FV935" s="4"/>
      <c r="FW935" s="4"/>
      <c r="FX935" s="4">
        <v>97</v>
      </c>
      <c r="FY935" s="4">
        <v>51</v>
      </c>
      <c r="FZ935" s="4"/>
      <c r="GA935" s="4" t="s">
        <v>3</v>
      </c>
      <c r="GB935" s="4"/>
      <c r="GC935" s="4"/>
      <c r="GD935" s="4">
        <v>1</v>
      </c>
      <c r="GE935" s="4"/>
      <c r="GF935" s="4">
        <v>574394840</v>
      </c>
      <c r="GG935" s="4">
        <v>2</v>
      </c>
      <c r="GH935" s="4">
        <v>1</v>
      </c>
      <c r="GI935" s="4">
        <v>2</v>
      </c>
      <c r="GJ935" s="4">
        <v>0</v>
      </c>
      <c r="GK935" s="4">
        <v>0</v>
      </c>
      <c r="GL935" s="4">
        <f t="shared" si="1107"/>
        <v>0</v>
      </c>
      <c r="GM935" s="4">
        <f t="shared" si="1108"/>
        <v>163500.04</v>
      </c>
      <c r="GN935" s="4">
        <f t="shared" si="1109"/>
        <v>0</v>
      </c>
      <c r="GO935" s="4">
        <f t="shared" si="1110"/>
        <v>163500.04</v>
      </c>
      <c r="GP935" s="4">
        <f t="shared" si="1111"/>
        <v>0</v>
      </c>
      <c r="GQ935" s="4"/>
      <c r="GR935" s="4">
        <v>0</v>
      </c>
      <c r="GS935" s="4">
        <v>3</v>
      </c>
      <c r="GT935" s="4">
        <v>0</v>
      </c>
      <c r="GU935" s="4" t="s">
        <v>3</v>
      </c>
      <c r="GV935" s="4">
        <f t="shared" si="1112"/>
        <v>0</v>
      </c>
      <c r="GW935" s="4">
        <v>1</v>
      </c>
      <c r="GX935" s="4">
        <f t="shared" si="1113"/>
        <v>0</v>
      </c>
      <c r="GY935" s="4"/>
      <c r="GZ935" s="4"/>
      <c r="HA935" s="4">
        <v>0</v>
      </c>
      <c r="HB935" s="4">
        <v>0</v>
      </c>
      <c r="HC935" s="4">
        <f t="shared" si="1114"/>
        <v>0</v>
      </c>
      <c r="HD935" s="4"/>
      <c r="HE935" s="4" t="s">
        <v>3</v>
      </c>
      <c r="HF935" s="4" t="s">
        <v>3</v>
      </c>
      <c r="HG935" s="4"/>
      <c r="HH935" s="4"/>
      <c r="HI935" s="4"/>
      <c r="HJ935" s="4"/>
      <c r="HK935" s="4"/>
      <c r="HL935" s="4"/>
      <c r="HM935" s="4" t="s">
        <v>3</v>
      </c>
      <c r="HN935" s="4" t="s">
        <v>3</v>
      </c>
      <c r="HO935" s="4" t="s">
        <v>3</v>
      </c>
      <c r="HP935" s="4" t="s">
        <v>3</v>
      </c>
      <c r="HQ935" s="4" t="s">
        <v>3</v>
      </c>
      <c r="HR935" s="4"/>
      <c r="HS935" s="4">
        <v>0</v>
      </c>
      <c r="HT935" s="4"/>
      <c r="HU935" s="4"/>
      <c r="HV935" s="4"/>
      <c r="HW935" s="4"/>
      <c r="HX935" s="4"/>
      <c r="HY935" s="4"/>
      <c r="HZ935" s="4"/>
      <c r="IA935" s="4"/>
      <c r="IB935" s="4"/>
      <c r="IC935" s="4"/>
      <c r="ID935" s="4"/>
      <c r="IE935" s="4"/>
      <c r="IF935" s="4"/>
      <c r="IG935" s="4"/>
      <c r="IH935" s="4"/>
      <c r="II935" s="4"/>
      <c r="IJ935" s="4"/>
      <c r="IK935" s="4">
        <v>0</v>
      </c>
      <c r="IL935" s="4"/>
      <c r="IM935" s="4"/>
      <c r="IN935" s="4"/>
      <c r="IO935" s="4"/>
      <c r="IP935" s="4"/>
      <c r="IQ935" s="4"/>
      <c r="IR935" s="4"/>
      <c r="IS935" s="4"/>
      <c r="IT935" s="4"/>
      <c r="IU935" s="4"/>
    </row>
    <row r="936" spans="1:255" ht="409.5" x14ac:dyDescent="0.25">
      <c r="A936" s="3">
        <v>18</v>
      </c>
      <c r="B936" s="3">
        <v>1</v>
      </c>
      <c r="C936" s="3">
        <v>294</v>
      </c>
      <c r="D936" s="3"/>
      <c r="E936" s="3" t="s">
        <v>1166</v>
      </c>
      <c r="F936" s="3" t="s">
        <v>1167</v>
      </c>
      <c r="G936" s="3" t="s">
        <v>1168</v>
      </c>
      <c r="H936" s="3" t="s">
        <v>266</v>
      </c>
      <c r="I936" s="3">
        <f>I934*J936</f>
        <v>149</v>
      </c>
      <c r="J936" s="3">
        <v>33.333333333333336</v>
      </c>
      <c r="K936" s="3">
        <v>33.3333333</v>
      </c>
      <c r="L936" s="3"/>
      <c r="M936" s="3"/>
      <c r="N936" s="3"/>
      <c r="O936" s="3">
        <f t="shared" si="1090"/>
        <v>108583.75</v>
      </c>
      <c r="P936" s="3">
        <f t="shared" si="1091"/>
        <v>108583.75</v>
      </c>
      <c r="Q936" s="3">
        <f t="shared" ref="Q936:Q965" si="1135">(ROUND((ROUND(((ET936)*AV936*I936),2)*BB936),2)+ROUND((ROUND(((AE936-(EU936))*AV936*I936),2)*BS936),2))</f>
        <v>0</v>
      </c>
      <c r="R936" s="3">
        <f t="shared" ref="R936:R965" si="1136">(ROUND((ROUND(((EU936)*AV936*I936),2)*BS936),2)+ROUND((ROUND(((AE936-(EU936))*AV936*I936),2)*BS936),2))</f>
        <v>0</v>
      </c>
      <c r="S936" s="3">
        <f t="shared" si="1092"/>
        <v>0</v>
      </c>
      <c r="T936" s="3">
        <f t="shared" si="1093"/>
        <v>0</v>
      </c>
      <c r="U936" s="3">
        <f t="shared" si="1094"/>
        <v>0</v>
      </c>
      <c r="V936" s="3">
        <f t="shared" si="1095"/>
        <v>0</v>
      </c>
      <c r="W936" s="3">
        <f t="shared" si="1096"/>
        <v>0</v>
      </c>
      <c r="X936" s="3">
        <f t="shared" ref="X936:X965" si="1137">(ROUND((((S936+ROUND((ROUND(((EU936)*AV936*I936),2)*BS936),2))*AT936)/100),2)+ROUND(((ROUND((ROUND(((AE936-(EU936))*AV936*I936),2)*BS936),2)*AT936)/100),2))</f>
        <v>0</v>
      </c>
      <c r="Y936" s="3">
        <f t="shared" ref="Y936:Y965" si="1138">(ROUND((((S936+ROUND((ROUND(((EU936)*AV936*I936),2)*BS936),2))*AU936)/100),2)+ROUND(((ROUND((ROUND(((AE936-(EU936))*AV936*I936),2)*BS936),2)*AU936)/100),2))</f>
        <v>0</v>
      </c>
      <c r="Z936" s="3"/>
      <c r="AA936" s="3">
        <v>54971259</v>
      </c>
      <c r="AB936" s="3">
        <f t="shared" si="1097"/>
        <v>728.75</v>
      </c>
      <c r="AC936" s="3">
        <f t="shared" ref="AC936:AC965" si="1139">ROUND((ES936),6)</f>
        <v>728.75</v>
      </c>
      <c r="AD936" s="3">
        <f t="shared" ref="AD936:AD965" si="1140">ROUND((((ET936)-(EU936))+AE936),6)</f>
        <v>0</v>
      </c>
      <c r="AE936" s="3">
        <f t="shared" ref="AE936:AE965" si="1141">ROUND((EU936),6)</f>
        <v>0</v>
      </c>
      <c r="AF936" s="3">
        <f t="shared" ref="AF936:AF965" si="1142">ROUND((EV936),6)</f>
        <v>0</v>
      </c>
      <c r="AG936" s="3">
        <f t="shared" si="1098"/>
        <v>0</v>
      </c>
      <c r="AH936" s="3">
        <f t="shared" ref="AH936:AH965" si="1143">(EW936)</f>
        <v>0</v>
      </c>
      <c r="AI936" s="3">
        <f t="shared" ref="AI936:AI965" si="1144">(EX936)</f>
        <v>0</v>
      </c>
      <c r="AJ936" s="3">
        <f t="shared" si="1099"/>
        <v>0</v>
      </c>
      <c r="AK936" s="3">
        <v>728.75</v>
      </c>
      <c r="AL936" s="3">
        <v>728.75</v>
      </c>
      <c r="AM936" s="3">
        <v>0</v>
      </c>
      <c r="AN936" s="3">
        <v>0</v>
      </c>
      <c r="AO936" s="3">
        <v>0</v>
      </c>
      <c r="AP936" s="3">
        <v>0</v>
      </c>
      <c r="AQ936" s="3">
        <v>0</v>
      </c>
      <c r="AR936" s="3">
        <v>0</v>
      </c>
      <c r="AS936" s="3">
        <v>0</v>
      </c>
      <c r="AT936" s="3">
        <v>97</v>
      </c>
      <c r="AU936" s="3">
        <v>51</v>
      </c>
      <c r="AV936" s="3">
        <v>1</v>
      </c>
      <c r="AW936" s="3">
        <v>1</v>
      </c>
      <c r="AX936" s="3"/>
      <c r="AY936" s="3"/>
      <c r="AZ936" s="3">
        <v>1</v>
      </c>
      <c r="BA936" s="3">
        <v>1</v>
      </c>
      <c r="BB936" s="3">
        <v>1</v>
      </c>
      <c r="BC936" s="3">
        <v>1</v>
      </c>
      <c r="BD936" s="3" t="s">
        <v>3</v>
      </c>
      <c r="BE936" s="3" t="s">
        <v>3</v>
      </c>
      <c r="BF936" s="3" t="s">
        <v>3</v>
      </c>
      <c r="BG936" s="3" t="s">
        <v>3</v>
      </c>
      <c r="BH936" s="3">
        <v>3</v>
      </c>
      <c r="BI936" s="3">
        <v>2</v>
      </c>
      <c r="BJ936" s="3" t="s">
        <v>1169</v>
      </c>
      <c r="BK936" s="3"/>
      <c r="BL936" s="3"/>
      <c r="BM936" s="3">
        <v>67</v>
      </c>
      <c r="BN936" s="3">
        <v>0</v>
      </c>
      <c r="BO936" s="3" t="s">
        <v>3</v>
      </c>
      <c r="BP936" s="3">
        <v>0</v>
      </c>
      <c r="BQ936" s="3">
        <v>40</v>
      </c>
      <c r="BR936" s="3">
        <v>0</v>
      </c>
      <c r="BS936" s="3">
        <v>1</v>
      </c>
      <c r="BT936" s="3">
        <v>1</v>
      </c>
      <c r="BU936" s="3">
        <v>1</v>
      </c>
      <c r="BV936" s="3">
        <v>1</v>
      </c>
      <c r="BW936" s="3">
        <v>1</v>
      </c>
      <c r="BX936" s="3">
        <v>1</v>
      </c>
      <c r="BY936" s="3" t="s">
        <v>3</v>
      </c>
      <c r="BZ936" s="3">
        <v>97</v>
      </c>
      <c r="CA936" s="3">
        <v>51</v>
      </c>
      <c r="CB936" s="3" t="s">
        <v>3</v>
      </c>
      <c r="CC936" s="3"/>
      <c r="CD936" s="3"/>
      <c r="CE936" s="3">
        <v>1566</v>
      </c>
      <c r="CF936" s="3">
        <v>0</v>
      </c>
      <c r="CG936" s="3">
        <v>0</v>
      </c>
      <c r="CH936" s="3"/>
      <c r="CI936" s="3"/>
      <c r="CJ936" s="3"/>
      <c r="CK936" s="3"/>
      <c r="CL936" s="3"/>
      <c r="CM936" s="3">
        <v>0</v>
      </c>
      <c r="CN936" s="9" t="s">
        <v>2499</v>
      </c>
      <c r="CO936" s="3">
        <v>0</v>
      </c>
      <c r="CP936" s="3">
        <f t="shared" si="1100"/>
        <v>108583.75</v>
      </c>
      <c r="CQ936" s="3">
        <f t="shared" si="1101"/>
        <v>728.75</v>
      </c>
      <c r="CR936" s="3">
        <f t="shared" ref="CR936:CR965" si="1145">(ROUND((ROUND(((ET936)*AV936*1),2)*BB936),2)+ROUND((ROUND(((AE936-(EU936))*AV936*1),2)*BS936),2))</f>
        <v>0</v>
      </c>
      <c r="CS936" s="3">
        <f t="shared" ref="CS936:CS965" si="1146">(ROUND((ROUND(((EU936)*AV936*1),2)*BS936),2)+ROUND((ROUND(((AE936-(EU936))*AV936*1),2)*BS936),2))</f>
        <v>0</v>
      </c>
      <c r="CT936" s="3">
        <f t="shared" si="1102"/>
        <v>0</v>
      </c>
      <c r="CU936" s="3">
        <f t="shared" si="1103"/>
        <v>0</v>
      </c>
      <c r="CV936" s="3">
        <f t="shared" si="1104"/>
        <v>0</v>
      </c>
      <c r="CW936" s="3">
        <f t="shared" si="1105"/>
        <v>0</v>
      </c>
      <c r="CX936" s="3">
        <f t="shared" si="1106"/>
        <v>0</v>
      </c>
      <c r="CY936" s="3">
        <f t="shared" ref="CY936:CY965" si="1147">(ROUND((((S936+ROUND((ROUND(((EU936)*AV936*1),2)*BS936),2))*AT936)/100),2)+ROUND(((ROUND((ROUND(((AE936-(EU936))*AV936*1),2)*BS936),2)*AT936)/100),2))</f>
        <v>0</v>
      </c>
      <c r="CZ936" s="3">
        <f t="shared" ref="CZ936:CZ965" si="1148">(ROUND((((S936+ROUND((ROUND(((EU936)*AV936*1),2)*BS936),2))*AU936)/100),2)+ROUND(((ROUND((ROUND(((AE936-(EU936))*AV936*1),2)*BS936),2)*AU936)/100),2))</f>
        <v>0</v>
      </c>
      <c r="DA936" s="3"/>
      <c r="DB936" s="3"/>
      <c r="DC936" s="3" t="s">
        <v>3</v>
      </c>
      <c r="DD936" s="3" t="s">
        <v>3</v>
      </c>
      <c r="DE936" s="3" t="s">
        <v>3</v>
      </c>
      <c r="DF936" s="3" t="s">
        <v>3</v>
      </c>
      <c r="DG936" s="3" t="s">
        <v>3</v>
      </c>
      <c r="DH936" s="3" t="s">
        <v>3</v>
      </c>
      <c r="DI936" s="3" t="s">
        <v>3</v>
      </c>
      <c r="DJ936" s="3" t="s">
        <v>3</v>
      </c>
      <c r="DK936" s="3" t="s">
        <v>3</v>
      </c>
      <c r="DL936" s="3" t="s">
        <v>3</v>
      </c>
      <c r="DM936" s="3" t="s">
        <v>3</v>
      </c>
      <c r="DN936" s="3">
        <v>0</v>
      </c>
      <c r="DO936" s="3">
        <v>0</v>
      </c>
      <c r="DP936" s="3">
        <v>1</v>
      </c>
      <c r="DQ936" s="3">
        <v>1</v>
      </c>
      <c r="DR936" s="3"/>
      <c r="DS936" s="3"/>
      <c r="DT936" s="3"/>
      <c r="DU936" s="3">
        <v>1010</v>
      </c>
      <c r="DV936" s="3" t="s">
        <v>266</v>
      </c>
      <c r="DW936" s="3" t="s">
        <v>266</v>
      </c>
      <c r="DX936" s="3">
        <v>1</v>
      </c>
      <c r="DY936" s="3"/>
      <c r="DZ936" s="3" t="s">
        <v>3</v>
      </c>
      <c r="EA936" s="3" t="s">
        <v>3</v>
      </c>
      <c r="EB936" s="3" t="s">
        <v>3</v>
      </c>
      <c r="EC936" s="3" t="s">
        <v>3</v>
      </c>
      <c r="ED936" s="3"/>
      <c r="EE936" s="3">
        <v>57042957</v>
      </c>
      <c r="EF936" s="3">
        <v>40</v>
      </c>
      <c r="EG936" s="3" t="s">
        <v>33</v>
      </c>
      <c r="EH936" s="3">
        <v>0</v>
      </c>
      <c r="EI936" s="3" t="s">
        <v>3</v>
      </c>
      <c r="EJ936" s="3">
        <v>2</v>
      </c>
      <c r="EK936" s="3">
        <v>67</v>
      </c>
      <c r="EL936" s="3" t="s">
        <v>34</v>
      </c>
      <c r="EM936" s="3" t="s">
        <v>35</v>
      </c>
      <c r="EN936" s="3"/>
      <c r="EO936" s="3" t="s">
        <v>46</v>
      </c>
      <c r="EP936" s="3"/>
      <c r="EQ936" s="3">
        <v>0</v>
      </c>
      <c r="ER936" s="3">
        <v>728.75</v>
      </c>
      <c r="ES936" s="3">
        <v>728.75</v>
      </c>
      <c r="ET936" s="3">
        <v>0</v>
      </c>
      <c r="EU936" s="3">
        <v>0</v>
      </c>
      <c r="EV936" s="3">
        <v>0</v>
      </c>
      <c r="EW936" s="3">
        <v>0</v>
      </c>
      <c r="EX936" s="3">
        <v>0</v>
      </c>
      <c r="EY936" s="3"/>
      <c r="EZ936" s="3"/>
      <c r="FA936" s="3"/>
      <c r="FB936" s="3"/>
      <c r="FC936" s="3"/>
      <c r="FD936" s="3"/>
      <c r="FE936" s="3"/>
      <c r="FF936" s="3"/>
      <c r="FG936" s="3"/>
      <c r="FH936" s="3"/>
      <c r="FI936" s="3"/>
      <c r="FJ936" s="3"/>
      <c r="FK936" s="3"/>
      <c r="FL936" s="3"/>
      <c r="FM936" s="3"/>
      <c r="FN936" s="3"/>
      <c r="FO936" s="3"/>
      <c r="FP936" s="3"/>
      <c r="FQ936" s="3">
        <v>0</v>
      </c>
      <c r="FR936" s="3">
        <v>0</v>
      </c>
      <c r="FS936" s="3">
        <v>0</v>
      </c>
      <c r="FT936" s="3"/>
      <c r="FU936" s="3"/>
      <c r="FV936" s="3"/>
      <c r="FW936" s="3"/>
      <c r="FX936" s="3">
        <v>97</v>
      </c>
      <c r="FY936" s="3">
        <v>51</v>
      </c>
      <c r="FZ936" s="3"/>
      <c r="GA936" s="3" t="s">
        <v>3</v>
      </c>
      <c r="GB936" s="3"/>
      <c r="GC936" s="3"/>
      <c r="GD936" s="3">
        <v>1</v>
      </c>
      <c r="GE936" s="3"/>
      <c r="GF936" s="3">
        <v>1255195713</v>
      </c>
      <c r="GG936" s="3">
        <v>2</v>
      </c>
      <c r="GH936" s="3">
        <v>1</v>
      </c>
      <c r="GI936" s="3">
        <v>-2</v>
      </c>
      <c r="GJ936" s="3">
        <v>0</v>
      </c>
      <c r="GK936" s="3">
        <v>0</v>
      </c>
      <c r="GL936" s="3">
        <f t="shared" si="1107"/>
        <v>0</v>
      </c>
      <c r="GM936" s="3">
        <f t="shared" si="1108"/>
        <v>108583.75</v>
      </c>
      <c r="GN936" s="3">
        <f t="shared" si="1109"/>
        <v>0</v>
      </c>
      <c r="GO936" s="3">
        <f t="shared" si="1110"/>
        <v>108583.75</v>
      </c>
      <c r="GP936" s="3">
        <f t="shared" si="1111"/>
        <v>0</v>
      </c>
      <c r="GQ936" s="3"/>
      <c r="GR936" s="3">
        <v>0</v>
      </c>
      <c r="GS936" s="3">
        <v>3</v>
      </c>
      <c r="GT936" s="3">
        <v>0</v>
      </c>
      <c r="GU936" s="3" t="s">
        <v>3</v>
      </c>
      <c r="GV936" s="3">
        <f t="shared" si="1112"/>
        <v>0</v>
      </c>
      <c r="GW936" s="3">
        <v>1</v>
      </c>
      <c r="GX936" s="3">
        <f t="shared" si="1113"/>
        <v>0</v>
      </c>
      <c r="GY936" s="3"/>
      <c r="GZ936" s="3"/>
      <c r="HA936" s="3">
        <v>0</v>
      </c>
      <c r="HB936" s="3">
        <v>0</v>
      </c>
      <c r="HC936" s="3">
        <f t="shared" si="1114"/>
        <v>0</v>
      </c>
      <c r="HD936" s="3"/>
      <c r="HE936" s="3" t="s">
        <v>3</v>
      </c>
      <c r="HF936" s="3" t="s">
        <v>3</v>
      </c>
      <c r="HG936" s="3"/>
      <c r="HH936" s="3"/>
      <c r="HI936" s="3"/>
      <c r="HJ936" s="3"/>
      <c r="HK936" s="3"/>
      <c r="HL936" s="3"/>
      <c r="HM936" s="3" t="s">
        <v>3</v>
      </c>
      <c r="HN936" s="3" t="s">
        <v>3</v>
      </c>
      <c r="HO936" s="3" t="s">
        <v>3</v>
      </c>
      <c r="HP936" s="3" t="s">
        <v>3</v>
      </c>
      <c r="HQ936" s="3" t="s">
        <v>3</v>
      </c>
      <c r="HR936" s="3"/>
      <c r="HS936" s="3">
        <v>0</v>
      </c>
      <c r="HT936" s="3"/>
      <c r="HU936" s="3"/>
      <c r="HV936" s="3"/>
      <c r="HW936" s="3"/>
      <c r="HX936" s="3"/>
      <c r="HY936" s="3"/>
      <c r="HZ936" s="3"/>
      <c r="IA936" s="3"/>
      <c r="IB936" s="3"/>
      <c r="IC936" s="3"/>
      <c r="ID936" s="3"/>
      <c r="IE936" s="3"/>
      <c r="IF936" s="3"/>
      <c r="IG936" s="3"/>
      <c r="IH936" s="3"/>
      <c r="II936" s="3"/>
      <c r="IJ936" s="3"/>
      <c r="IK936" s="3">
        <v>0</v>
      </c>
      <c r="IL936" s="3"/>
      <c r="IM936" s="3"/>
      <c r="IN936" s="3"/>
      <c r="IO936" s="3"/>
      <c r="IP936" s="3"/>
      <c r="IQ936" s="3"/>
      <c r="IR936" s="3"/>
      <c r="IS936" s="3"/>
      <c r="IT936" s="3"/>
      <c r="IU936" s="3"/>
    </row>
    <row r="937" spans="1:255" ht="409.5" x14ac:dyDescent="0.25">
      <c r="A937" s="4">
        <v>18</v>
      </c>
      <c r="B937" s="4">
        <v>1</v>
      </c>
      <c r="C937" s="4">
        <v>304</v>
      </c>
      <c r="D937" s="4"/>
      <c r="E937" s="4" t="s">
        <v>1166</v>
      </c>
      <c r="F937" s="4" t="s">
        <v>1167</v>
      </c>
      <c r="G937" s="4" t="s">
        <v>1168</v>
      </c>
      <c r="H937" s="4" t="s">
        <v>266</v>
      </c>
      <c r="I937" s="4">
        <f>I935*J937</f>
        <v>149</v>
      </c>
      <c r="J937" s="4">
        <v>33.333333333333336</v>
      </c>
      <c r="K937" s="4">
        <v>33.3333333</v>
      </c>
      <c r="L937" s="4"/>
      <c r="M937" s="4"/>
      <c r="N937" s="4"/>
      <c r="O937" s="4">
        <f t="shared" si="1090"/>
        <v>623270.73</v>
      </c>
      <c r="P937" s="4">
        <f t="shared" si="1091"/>
        <v>623270.73</v>
      </c>
      <c r="Q937" s="4">
        <f t="shared" si="1135"/>
        <v>0</v>
      </c>
      <c r="R937" s="4">
        <f t="shared" si="1136"/>
        <v>0</v>
      </c>
      <c r="S937" s="4">
        <f t="shared" si="1092"/>
        <v>0</v>
      </c>
      <c r="T937" s="4">
        <f t="shared" si="1093"/>
        <v>0</v>
      </c>
      <c r="U937" s="4">
        <f t="shared" si="1094"/>
        <v>0</v>
      </c>
      <c r="V937" s="4">
        <f t="shared" si="1095"/>
        <v>0</v>
      </c>
      <c r="W937" s="4">
        <f t="shared" si="1096"/>
        <v>0</v>
      </c>
      <c r="X937" s="4">
        <f t="shared" si="1137"/>
        <v>0</v>
      </c>
      <c r="Y937" s="4">
        <f t="shared" si="1138"/>
        <v>0</v>
      </c>
      <c r="Z937" s="4"/>
      <c r="AA937" s="4">
        <v>55890823</v>
      </c>
      <c r="AB937" s="4">
        <f t="shared" si="1097"/>
        <v>728.75</v>
      </c>
      <c r="AC937" s="4">
        <f t="shared" si="1139"/>
        <v>728.75</v>
      </c>
      <c r="AD937" s="4">
        <f t="shared" si="1140"/>
        <v>0</v>
      </c>
      <c r="AE937" s="4">
        <f t="shared" si="1141"/>
        <v>0</v>
      </c>
      <c r="AF937" s="4">
        <f t="shared" si="1142"/>
        <v>0</v>
      </c>
      <c r="AG937" s="4">
        <f t="shared" si="1098"/>
        <v>0</v>
      </c>
      <c r="AH937" s="4">
        <f t="shared" si="1143"/>
        <v>0</v>
      </c>
      <c r="AI937" s="4">
        <f t="shared" si="1144"/>
        <v>0</v>
      </c>
      <c r="AJ937" s="4">
        <f t="shared" si="1099"/>
        <v>0</v>
      </c>
      <c r="AK937" s="4">
        <v>728.75</v>
      </c>
      <c r="AL937" s="4">
        <v>728.75</v>
      </c>
      <c r="AM937" s="4">
        <v>0</v>
      </c>
      <c r="AN937" s="4">
        <v>0</v>
      </c>
      <c r="AO937" s="4">
        <v>0</v>
      </c>
      <c r="AP937" s="4">
        <v>0</v>
      </c>
      <c r="AQ937" s="4">
        <v>0</v>
      </c>
      <c r="AR937" s="4">
        <v>0</v>
      </c>
      <c r="AS937" s="4">
        <v>0</v>
      </c>
      <c r="AT937" s="4">
        <v>97</v>
      </c>
      <c r="AU937" s="4">
        <v>51</v>
      </c>
      <c r="AV937" s="4">
        <v>1</v>
      </c>
      <c r="AW937" s="4">
        <v>1</v>
      </c>
      <c r="AX937" s="4"/>
      <c r="AY937" s="4"/>
      <c r="AZ937" s="4">
        <v>1</v>
      </c>
      <c r="BA937" s="4">
        <v>1</v>
      </c>
      <c r="BB937" s="4">
        <v>1</v>
      </c>
      <c r="BC937" s="4">
        <v>5.74</v>
      </c>
      <c r="BD937" s="4" t="s">
        <v>3</v>
      </c>
      <c r="BE937" s="4" t="s">
        <v>3</v>
      </c>
      <c r="BF937" s="4" t="s">
        <v>3</v>
      </c>
      <c r="BG937" s="4" t="s">
        <v>3</v>
      </c>
      <c r="BH937" s="4">
        <v>3</v>
      </c>
      <c r="BI937" s="4">
        <v>2</v>
      </c>
      <c r="BJ937" s="4" t="s">
        <v>1169</v>
      </c>
      <c r="BK937" s="4"/>
      <c r="BL937" s="4"/>
      <c r="BM937" s="4">
        <v>67</v>
      </c>
      <c r="BN937" s="4">
        <v>0</v>
      </c>
      <c r="BO937" s="4" t="s">
        <v>1167</v>
      </c>
      <c r="BP937" s="4">
        <v>1</v>
      </c>
      <c r="BQ937" s="4">
        <v>40</v>
      </c>
      <c r="BR937" s="4">
        <v>0</v>
      </c>
      <c r="BS937" s="4">
        <v>1</v>
      </c>
      <c r="BT937" s="4">
        <v>1</v>
      </c>
      <c r="BU937" s="4">
        <v>1</v>
      </c>
      <c r="BV937" s="4">
        <v>1</v>
      </c>
      <c r="BW937" s="4">
        <v>1</v>
      </c>
      <c r="BX937" s="4">
        <v>1</v>
      </c>
      <c r="BY937" s="4" t="s">
        <v>3</v>
      </c>
      <c r="BZ937" s="4">
        <v>97</v>
      </c>
      <c r="CA937" s="4">
        <v>51</v>
      </c>
      <c r="CB937" s="4" t="s">
        <v>3</v>
      </c>
      <c r="CC937" s="4"/>
      <c r="CD937" s="4"/>
      <c r="CE937" s="4">
        <v>1566</v>
      </c>
      <c r="CF937" s="4">
        <v>0</v>
      </c>
      <c r="CG937" s="4">
        <v>0</v>
      </c>
      <c r="CH937" s="4"/>
      <c r="CI937" s="4"/>
      <c r="CJ937" s="4"/>
      <c r="CK937" s="4"/>
      <c r="CL937" s="4"/>
      <c r="CM937" s="4">
        <v>0</v>
      </c>
      <c r="CN937" s="10" t="s">
        <v>2499</v>
      </c>
      <c r="CO937" s="4">
        <v>0</v>
      </c>
      <c r="CP937" s="4">
        <f t="shared" si="1100"/>
        <v>623270.73</v>
      </c>
      <c r="CQ937" s="4">
        <f t="shared" si="1101"/>
        <v>4183.03</v>
      </c>
      <c r="CR937" s="4">
        <f t="shared" si="1145"/>
        <v>0</v>
      </c>
      <c r="CS937" s="4">
        <f t="shared" si="1146"/>
        <v>0</v>
      </c>
      <c r="CT937" s="4">
        <f t="shared" si="1102"/>
        <v>0</v>
      </c>
      <c r="CU937" s="4">
        <f t="shared" si="1103"/>
        <v>0</v>
      </c>
      <c r="CV937" s="4">
        <f t="shared" si="1104"/>
        <v>0</v>
      </c>
      <c r="CW937" s="4">
        <f t="shared" si="1105"/>
        <v>0</v>
      </c>
      <c r="CX937" s="4">
        <f t="shared" si="1106"/>
        <v>0</v>
      </c>
      <c r="CY937" s="4">
        <f t="shared" si="1147"/>
        <v>0</v>
      </c>
      <c r="CZ937" s="4">
        <f t="shared" si="1148"/>
        <v>0</v>
      </c>
      <c r="DA937" s="4"/>
      <c r="DB937" s="4"/>
      <c r="DC937" s="4" t="s">
        <v>3</v>
      </c>
      <c r="DD937" s="4" t="s">
        <v>3</v>
      </c>
      <c r="DE937" s="4" t="s">
        <v>3</v>
      </c>
      <c r="DF937" s="4" t="s">
        <v>3</v>
      </c>
      <c r="DG937" s="4" t="s">
        <v>3</v>
      </c>
      <c r="DH937" s="4" t="s">
        <v>3</v>
      </c>
      <c r="DI937" s="4" t="s">
        <v>3</v>
      </c>
      <c r="DJ937" s="4" t="s">
        <v>3</v>
      </c>
      <c r="DK937" s="4" t="s">
        <v>3</v>
      </c>
      <c r="DL937" s="4" t="s">
        <v>3</v>
      </c>
      <c r="DM937" s="4" t="s">
        <v>3</v>
      </c>
      <c r="DN937" s="4">
        <v>0</v>
      </c>
      <c r="DO937" s="4">
        <v>0</v>
      </c>
      <c r="DP937" s="4">
        <v>1</v>
      </c>
      <c r="DQ937" s="4">
        <v>1</v>
      </c>
      <c r="DR937" s="4"/>
      <c r="DS937" s="4"/>
      <c r="DT937" s="4"/>
      <c r="DU937" s="4">
        <v>1010</v>
      </c>
      <c r="DV937" s="4" t="s">
        <v>266</v>
      </c>
      <c r="DW937" s="4" t="s">
        <v>266</v>
      </c>
      <c r="DX937" s="4">
        <v>1</v>
      </c>
      <c r="DY937" s="4"/>
      <c r="DZ937" s="4" t="s">
        <v>3</v>
      </c>
      <c r="EA937" s="4" t="s">
        <v>3</v>
      </c>
      <c r="EB937" s="4" t="s">
        <v>3</v>
      </c>
      <c r="EC937" s="4" t="s">
        <v>3</v>
      </c>
      <c r="ED937" s="4"/>
      <c r="EE937" s="4">
        <v>57042957</v>
      </c>
      <c r="EF937" s="4">
        <v>40</v>
      </c>
      <c r="EG937" s="4" t="s">
        <v>33</v>
      </c>
      <c r="EH937" s="4">
        <v>0</v>
      </c>
      <c r="EI937" s="4" t="s">
        <v>3</v>
      </c>
      <c r="EJ937" s="4">
        <v>2</v>
      </c>
      <c r="EK937" s="4">
        <v>67</v>
      </c>
      <c r="EL937" s="4" t="s">
        <v>34</v>
      </c>
      <c r="EM937" s="4" t="s">
        <v>35</v>
      </c>
      <c r="EN937" s="4"/>
      <c r="EO937" s="4" t="s">
        <v>46</v>
      </c>
      <c r="EP937" s="4"/>
      <c r="EQ937" s="4">
        <v>0</v>
      </c>
      <c r="ER937" s="4">
        <v>728.75</v>
      </c>
      <c r="ES937" s="4">
        <v>728.75</v>
      </c>
      <c r="ET937" s="4">
        <v>0</v>
      </c>
      <c r="EU937" s="4">
        <v>0</v>
      </c>
      <c r="EV937" s="4">
        <v>0</v>
      </c>
      <c r="EW937" s="4">
        <v>0</v>
      </c>
      <c r="EX937" s="4">
        <v>0</v>
      </c>
      <c r="EY937" s="4"/>
      <c r="EZ937" s="4"/>
      <c r="FA937" s="4"/>
      <c r="FB937" s="4"/>
      <c r="FC937" s="4"/>
      <c r="FD937" s="4"/>
      <c r="FE937" s="4"/>
      <c r="FF937" s="4"/>
      <c r="FG937" s="4"/>
      <c r="FH937" s="4"/>
      <c r="FI937" s="4"/>
      <c r="FJ937" s="4"/>
      <c r="FK937" s="4"/>
      <c r="FL937" s="4"/>
      <c r="FM937" s="4"/>
      <c r="FN937" s="4"/>
      <c r="FO937" s="4"/>
      <c r="FP937" s="4"/>
      <c r="FQ937" s="4">
        <v>0</v>
      </c>
      <c r="FR937" s="4">
        <v>0</v>
      </c>
      <c r="FS937" s="4">
        <v>0</v>
      </c>
      <c r="FT937" s="4"/>
      <c r="FU937" s="4"/>
      <c r="FV937" s="4"/>
      <c r="FW937" s="4"/>
      <c r="FX937" s="4">
        <v>97</v>
      </c>
      <c r="FY937" s="4">
        <v>51</v>
      </c>
      <c r="FZ937" s="4"/>
      <c r="GA937" s="4" t="s">
        <v>3</v>
      </c>
      <c r="GB937" s="4"/>
      <c r="GC937" s="4"/>
      <c r="GD937" s="4">
        <v>1</v>
      </c>
      <c r="GE937" s="4"/>
      <c r="GF937" s="4">
        <v>1255195713</v>
      </c>
      <c r="GG937" s="4">
        <v>2</v>
      </c>
      <c r="GH937" s="4">
        <v>1</v>
      </c>
      <c r="GI937" s="4">
        <v>2</v>
      </c>
      <c r="GJ937" s="4">
        <v>0</v>
      </c>
      <c r="GK937" s="4">
        <v>0</v>
      </c>
      <c r="GL937" s="4">
        <f t="shared" si="1107"/>
        <v>0</v>
      </c>
      <c r="GM937" s="4">
        <f t="shared" si="1108"/>
        <v>623270.73</v>
      </c>
      <c r="GN937" s="4">
        <f t="shared" si="1109"/>
        <v>0</v>
      </c>
      <c r="GO937" s="4">
        <f t="shared" si="1110"/>
        <v>623270.73</v>
      </c>
      <c r="GP937" s="4">
        <f t="shared" si="1111"/>
        <v>0</v>
      </c>
      <c r="GQ937" s="4"/>
      <c r="GR937" s="4">
        <v>0</v>
      </c>
      <c r="GS937" s="4">
        <v>3</v>
      </c>
      <c r="GT937" s="4">
        <v>0</v>
      </c>
      <c r="GU937" s="4" t="s">
        <v>3</v>
      </c>
      <c r="GV937" s="4">
        <f t="shared" si="1112"/>
        <v>0</v>
      </c>
      <c r="GW937" s="4">
        <v>1</v>
      </c>
      <c r="GX937" s="4">
        <f t="shared" si="1113"/>
        <v>0</v>
      </c>
      <c r="GY937" s="4"/>
      <c r="GZ937" s="4"/>
      <c r="HA937" s="4">
        <v>0</v>
      </c>
      <c r="HB937" s="4">
        <v>0</v>
      </c>
      <c r="HC937" s="4">
        <f t="shared" si="1114"/>
        <v>0</v>
      </c>
      <c r="HD937" s="4"/>
      <c r="HE937" s="4" t="s">
        <v>3</v>
      </c>
      <c r="HF937" s="4" t="s">
        <v>3</v>
      </c>
      <c r="HG937" s="4"/>
      <c r="HH937" s="4"/>
      <c r="HI937" s="4"/>
      <c r="HJ937" s="4"/>
      <c r="HK937" s="4"/>
      <c r="HL937" s="4"/>
      <c r="HM937" s="4" t="s">
        <v>3</v>
      </c>
      <c r="HN937" s="4" t="s">
        <v>3</v>
      </c>
      <c r="HO937" s="4" t="s">
        <v>3</v>
      </c>
      <c r="HP937" s="4" t="s">
        <v>3</v>
      </c>
      <c r="HQ937" s="4" t="s">
        <v>3</v>
      </c>
      <c r="HR937" s="4"/>
      <c r="HS937" s="4">
        <v>0</v>
      </c>
      <c r="HT937" s="4"/>
      <c r="HU937" s="4"/>
      <c r="HV937" s="4"/>
      <c r="HW937" s="4"/>
      <c r="HX937" s="4"/>
      <c r="HY937" s="4"/>
      <c r="HZ937" s="4"/>
      <c r="IA937" s="4"/>
      <c r="IB937" s="4"/>
      <c r="IC937" s="4"/>
      <c r="ID937" s="4"/>
      <c r="IE937" s="4"/>
      <c r="IF937" s="4"/>
      <c r="IG937" s="4"/>
      <c r="IH937" s="4"/>
      <c r="II937" s="4"/>
      <c r="IJ937" s="4"/>
      <c r="IK937" s="4">
        <v>0</v>
      </c>
      <c r="IL937" s="4"/>
      <c r="IM937" s="4"/>
      <c r="IN937" s="4"/>
      <c r="IO937" s="4"/>
      <c r="IP937" s="4"/>
      <c r="IQ937" s="4"/>
      <c r="IR937" s="4"/>
      <c r="IS937" s="4"/>
      <c r="IT937" s="4"/>
      <c r="IU937" s="4"/>
    </row>
    <row r="938" spans="1:255" ht="409.5" x14ac:dyDescent="0.25">
      <c r="A938" s="3">
        <v>18</v>
      </c>
      <c r="B938" s="3">
        <v>1</v>
      </c>
      <c r="C938" s="3">
        <v>296</v>
      </c>
      <c r="D938" s="3"/>
      <c r="E938" s="3" t="s">
        <v>1170</v>
      </c>
      <c r="F938" s="3" t="s">
        <v>1034</v>
      </c>
      <c r="G938" s="3" t="s">
        <v>1035</v>
      </c>
      <c r="H938" s="3" t="s">
        <v>40</v>
      </c>
      <c r="I938" s="3">
        <f>I934*J938</f>
        <v>4.4400000000000004</v>
      </c>
      <c r="J938" s="3">
        <v>0.99328859060402697</v>
      </c>
      <c r="K938" s="3">
        <v>0.99328859999999997</v>
      </c>
      <c r="L938" s="3"/>
      <c r="M938" s="3"/>
      <c r="N938" s="3"/>
      <c r="O938" s="3">
        <f t="shared" si="1090"/>
        <v>171.83</v>
      </c>
      <c r="P938" s="3">
        <f t="shared" si="1091"/>
        <v>171.83</v>
      </c>
      <c r="Q938" s="3">
        <f t="shared" si="1135"/>
        <v>0</v>
      </c>
      <c r="R938" s="3">
        <f t="shared" si="1136"/>
        <v>0</v>
      </c>
      <c r="S938" s="3">
        <f t="shared" si="1092"/>
        <v>0</v>
      </c>
      <c r="T938" s="3">
        <f t="shared" si="1093"/>
        <v>0</v>
      </c>
      <c r="U938" s="3">
        <f t="shared" si="1094"/>
        <v>0</v>
      </c>
      <c r="V938" s="3">
        <f t="shared" si="1095"/>
        <v>0</v>
      </c>
      <c r="W938" s="3">
        <f t="shared" si="1096"/>
        <v>0</v>
      </c>
      <c r="X938" s="3">
        <f t="shared" si="1137"/>
        <v>0</v>
      </c>
      <c r="Y938" s="3">
        <f t="shared" si="1138"/>
        <v>0</v>
      </c>
      <c r="Z938" s="3"/>
      <c r="AA938" s="3">
        <v>54971259</v>
      </c>
      <c r="AB938" s="3">
        <f t="shared" si="1097"/>
        <v>38.700000000000003</v>
      </c>
      <c r="AC938" s="3">
        <f t="shared" si="1139"/>
        <v>38.700000000000003</v>
      </c>
      <c r="AD938" s="3">
        <f t="shared" si="1140"/>
        <v>0</v>
      </c>
      <c r="AE938" s="3">
        <f t="shared" si="1141"/>
        <v>0</v>
      </c>
      <c r="AF938" s="3">
        <f t="shared" si="1142"/>
        <v>0</v>
      </c>
      <c r="AG938" s="3">
        <f t="shared" si="1098"/>
        <v>0</v>
      </c>
      <c r="AH938" s="3">
        <f t="shared" si="1143"/>
        <v>0</v>
      </c>
      <c r="AI938" s="3">
        <f t="shared" si="1144"/>
        <v>0</v>
      </c>
      <c r="AJ938" s="3">
        <f t="shared" si="1099"/>
        <v>0</v>
      </c>
      <c r="AK938" s="3">
        <v>38.700000000000003</v>
      </c>
      <c r="AL938" s="3">
        <v>38.700000000000003</v>
      </c>
      <c r="AM938" s="3">
        <v>0</v>
      </c>
      <c r="AN938" s="3">
        <v>0</v>
      </c>
      <c r="AO938" s="3">
        <v>0</v>
      </c>
      <c r="AP938" s="3">
        <v>0</v>
      </c>
      <c r="AQ938" s="3">
        <v>0</v>
      </c>
      <c r="AR938" s="3">
        <v>0</v>
      </c>
      <c r="AS938" s="3">
        <v>0</v>
      </c>
      <c r="AT938" s="3">
        <v>97</v>
      </c>
      <c r="AU938" s="3">
        <v>51</v>
      </c>
      <c r="AV938" s="3">
        <v>1</v>
      </c>
      <c r="AW938" s="3">
        <v>1</v>
      </c>
      <c r="AX938" s="3"/>
      <c r="AY938" s="3"/>
      <c r="AZ938" s="3">
        <v>1</v>
      </c>
      <c r="BA938" s="3">
        <v>1</v>
      </c>
      <c r="BB938" s="3">
        <v>1</v>
      </c>
      <c r="BC938" s="3">
        <v>1</v>
      </c>
      <c r="BD938" s="3" t="s">
        <v>3</v>
      </c>
      <c r="BE938" s="3" t="s">
        <v>3</v>
      </c>
      <c r="BF938" s="3" t="s">
        <v>3</v>
      </c>
      <c r="BG938" s="3" t="s">
        <v>3</v>
      </c>
      <c r="BH938" s="3">
        <v>3</v>
      </c>
      <c r="BI938" s="3">
        <v>2</v>
      </c>
      <c r="BJ938" s="3" t="s">
        <v>1036</v>
      </c>
      <c r="BK938" s="3"/>
      <c r="BL938" s="3"/>
      <c r="BM938" s="3">
        <v>67</v>
      </c>
      <c r="BN938" s="3">
        <v>0</v>
      </c>
      <c r="BO938" s="3" t="s">
        <v>3</v>
      </c>
      <c r="BP938" s="3">
        <v>0</v>
      </c>
      <c r="BQ938" s="3">
        <v>40</v>
      </c>
      <c r="BR938" s="3">
        <v>0</v>
      </c>
      <c r="BS938" s="3">
        <v>1</v>
      </c>
      <c r="BT938" s="3">
        <v>1</v>
      </c>
      <c r="BU938" s="3">
        <v>1</v>
      </c>
      <c r="BV938" s="3">
        <v>1</v>
      </c>
      <c r="BW938" s="3">
        <v>1</v>
      </c>
      <c r="BX938" s="3">
        <v>1</v>
      </c>
      <c r="BY938" s="3" t="s">
        <v>3</v>
      </c>
      <c r="BZ938" s="3">
        <v>97</v>
      </c>
      <c r="CA938" s="3">
        <v>51</v>
      </c>
      <c r="CB938" s="3" t="s">
        <v>3</v>
      </c>
      <c r="CC938" s="3"/>
      <c r="CD938" s="3"/>
      <c r="CE938" s="3">
        <v>1566</v>
      </c>
      <c r="CF938" s="3">
        <v>0</v>
      </c>
      <c r="CG938" s="3">
        <v>0</v>
      </c>
      <c r="CH938" s="3"/>
      <c r="CI938" s="3"/>
      <c r="CJ938" s="3"/>
      <c r="CK938" s="3"/>
      <c r="CL938" s="3"/>
      <c r="CM938" s="3">
        <v>0</v>
      </c>
      <c r="CN938" s="9" t="s">
        <v>2499</v>
      </c>
      <c r="CO938" s="3">
        <v>0</v>
      </c>
      <c r="CP938" s="3">
        <f t="shared" si="1100"/>
        <v>171.83</v>
      </c>
      <c r="CQ938" s="3">
        <f t="shared" si="1101"/>
        <v>38.700000000000003</v>
      </c>
      <c r="CR938" s="3">
        <f t="shared" si="1145"/>
        <v>0</v>
      </c>
      <c r="CS938" s="3">
        <f t="shared" si="1146"/>
        <v>0</v>
      </c>
      <c r="CT938" s="3">
        <f t="shared" si="1102"/>
        <v>0</v>
      </c>
      <c r="CU938" s="3">
        <f t="shared" si="1103"/>
        <v>0</v>
      </c>
      <c r="CV938" s="3">
        <f t="shared" si="1104"/>
        <v>0</v>
      </c>
      <c r="CW938" s="3">
        <f t="shared" si="1105"/>
        <v>0</v>
      </c>
      <c r="CX938" s="3">
        <f t="shared" si="1106"/>
        <v>0</v>
      </c>
      <c r="CY938" s="3">
        <f t="shared" si="1147"/>
        <v>0</v>
      </c>
      <c r="CZ938" s="3">
        <f t="shared" si="1148"/>
        <v>0</v>
      </c>
      <c r="DA938" s="3"/>
      <c r="DB938" s="3"/>
      <c r="DC938" s="3" t="s">
        <v>3</v>
      </c>
      <c r="DD938" s="3" t="s">
        <v>3</v>
      </c>
      <c r="DE938" s="3" t="s">
        <v>3</v>
      </c>
      <c r="DF938" s="3" t="s">
        <v>3</v>
      </c>
      <c r="DG938" s="3" t="s">
        <v>3</v>
      </c>
      <c r="DH938" s="3" t="s">
        <v>3</v>
      </c>
      <c r="DI938" s="3" t="s">
        <v>3</v>
      </c>
      <c r="DJ938" s="3" t="s">
        <v>3</v>
      </c>
      <c r="DK938" s="3" t="s">
        <v>3</v>
      </c>
      <c r="DL938" s="3" t="s">
        <v>3</v>
      </c>
      <c r="DM938" s="3" t="s">
        <v>3</v>
      </c>
      <c r="DN938" s="3">
        <v>0</v>
      </c>
      <c r="DO938" s="3">
        <v>0</v>
      </c>
      <c r="DP938" s="3">
        <v>1</v>
      </c>
      <c r="DQ938" s="3">
        <v>1</v>
      </c>
      <c r="DR938" s="3"/>
      <c r="DS938" s="3"/>
      <c r="DT938" s="3"/>
      <c r="DU938" s="3">
        <v>1010</v>
      </c>
      <c r="DV938" s="3" t="s">
        <v>40</v>
      </c>
      <c r="DW938" s="3" t="s">
        <v>40</v>
      </c>
      <c r="DX938" s="3">
        <v>100</v>
      </c>
      <c r="DY938" s="3"/>
      <c r="DZ938" s="3" t="s">
        <v>3</v>
      </c>
      <c r="EA938" s="3" t="s">
        <v>3</v>
      </c>
      <c r="EB938" s="3" t="s">
        <v>3</v>
      </c>
      <c r="EC938" s="3" t="s">
        <v>3</v>
      </c>
      <c r="ED938" s="3"/>
      <c r="EE938" s="3">
        <v>57042957</v>
      </c>
      <c r="EF938" s="3">
        <v>40</v>
      </c>
      <c r="EG938" s="3" t="s">
        <v>33</v>
      </c>
      <c r="EH938" s="3">
        <v>0</v>
      </c>
      <c r="EI938" s="3" t="s">
        <v>3</v>
      </c>
      <c r="EJ938" s="3">
        <v>2</v>
      </c>
      <c r="EK938" s="3">
        <v>67</v>
      </c>
      <c r="EL938" s="3" t="s">
        <v>34</v>
      </c>
      <c r="EM938" s="3" t="s">
        <v>35</v>
      </c>
      <c r="EN938" s="3"/>
      <c r="EO938" s="3" t="s">
        <v>46</v>
      </c>
      <c r="EP938" s="3"/>
      <c r="EQ938" s="3">
        <v>0</v>
      </c>
      <c r="ER938" s="3">
        <v>38.700000000000003</v>
      </c>
      <c r="ES938" s="3">
        <v>38.700000000000003</v>
      </c>
      <c r="ET938" s="3">
        <v>0</v>
      </c>
      <c r="EU938" s="3">
        <v>0</v>
      </c>
      <c r="EV938" s="3">
        <v>0</v>
      </c>
      <c r="EW938" s="3">
        <v>0</v>
      </c>
      <c r="EX938" s="3">
        <v>0</v>
      </c>
      <c r="EY938" s="3"/>
      <c r="EZ938" s="3"/>
      <c r="FA938" s="3"/>
      <c r="FB938" s="3"/>
      <c r="FC938" s="3"/>
      <c r="FD938" s="3"/>
      <c r="FE938" s="3"/>
      <c r="FF938" s="3"/>
      <c r="FG938" s="3"/>
      <c r="FH938" s="3"/>
      <c r="FI938" s="3"/>
      <c r="FJ938" s="3"/>
      <c r="FK938" s="3"/>
      <c r="FL938" s="3"/>
      <c r="FM938" s="3"/>
      <c r="FN938" s="3"/>
      <c r="FO938" s="3"/>
      <c r="FP938" s="3"/>
      <c r="FQ938" s="3">
        <v>0</v>
      </c>
      <c r="FR938" s="3">
        <v>0</v>
      </c>
      <c r="FS938" s="3">
        <v>0</v>
      </c>
      <c r="FT938" s="3"/>
      <c r="FU938" s="3"/>
      <c r="FV938" s="3"/>
      <c r="FW938" s="3"/>
      <c r="FX938" s="3">
        <v>97</v>
      </c>
      <c r="FY938" s="3">
        <v>51</v>
      </c>
      <c r="FZ938" s="3"/>
      <c r="GA938" s="3" t="s">
        <v>3</v>
      </c>
      <c r="GB938" s="3"/>
      <c r="GC938" s="3"/>
      <c r="GD938" s="3">
        <v>1</v>
      </c>
      <c r="GE938" s="3"/>
      <c r="GF938" s="3">
        <v>-630890957</v>
      </c>
      <c r="GG938" s="3">
        <v>2</v>
      </c>
      <c r="GH938" s="3">
        <v>1</v>
      </c>
      <c r="GI938" s="3">
        <v>-2</v>
      </c>
      <c r="GJ938" s="3">
        <v>0</v>
      </c>
      <c r="GK938" s="3">
        <v>0</v>
      </c>
      <c r="GL938" s="3">
        <f t="shared" si="1107"/>
        <v>0</v>
      </c>
      <c r="GM938" s="3">
        <f t="shared" si="1108"/>
        <v>171.83</v>
      </c>
      <c r="GN938" s="3">
        <f t="shared" si="1109"/>
        <v>0</v>
      </c>
      <c r="GO938" s="3">
        <f t="shared" si="1110"/>
        <v>171.83</v>
      </c>
      <c r="GP938" s="3">
        <f t="shared" si="1111"/>
        <v>0</v>
      </c>
      <c r="GQ938" s="3"/>
      <c r="GR938" s="3">
        <v>0</v>
      </c>
      <c r="GS938" s="3">
        <v>3</v>
      </c>
      <c r="GT938" s="3">
        <v>0</v>
      </c>
      <c r="GU938" s="3" t="s">
        <v>3</v>
      </c>
      <c r="GV938" s="3">
        <f t="shared" si="1112"/>
        <v>0</v>
      </c>
      <c r="GW938" s="3">
        <v>1</v>
      </c>
      <c r="GX938" s="3">
        <f t="shared" si="1113"/>
        <v>0</v>
      </c>
      <c r="GY938" s="3"/>
      <c r="GZ938" s="3"/>
      <c r="HA938" s="3">
        <v>0</v>
      </c>
      <c r="HB938" s="3">
        <v>0</v>
      </c>
      <c r="HC938" s="3">
        <f t="shared" si="1114"/>
        <v>0</v>
      </c>
      <c r="HD938" s="3"/>
      <c r="HE938" s="3" t="s">
        <v>3</v>
      </c>
      <c r="HF938" s="3" t="s">
        <v>3</v>
      </c>
      <c r="HG938" s="3"/>
      <c r="HH938" s="3"/>
      <c r="HI938" s="3"/>
      <c r="HJ938" s="3"/>
      <c r="HK938" s="3"/>
      <c r="HL938" s="3"/>
      <c r="HM938" s="3" t="s">
        <v>3</v>
      </c>
      <c r="HN938" s="3" t="s">
        <v>3</v>
      </c>
      <c r="HO938" s="3" t="s">
        <v>3</v>
      </c>
      <c r="HP938" s="3" t="s">
        <v>3</v>
      </c>
      <c r="HQ938" s="3" t="s">
        <v>3</v>
      </c>
      <c r="HR938" s="3"/>
      <c r="HS938" s="3">
        <v>0</v>
      </c>
      <c r="HT938" s="3"/>
      <c r="HU938" s="3"/>
      <c r="HV938" s="3"/>
      <c r="HW938" s="3"/>
      <c r="HX938" s="3"/>
      <c r="HY938" s="3"/>
      <c r="HZ938" s="3"/>
      <c r="IA938" s="3"/>
      <c r="IB938" s="3"/>
      <c r="IC938" s="3"/>
      <c r="ID938" s="3"/>
      <c r="IE938" s="3"/>
      <c r="IF938" s="3"/>
      <c r="IG938" s="3"/>
      <c r="IH938" s="3"/>
      <c r="II938" s="3"/>
      <c r="IJ938" s="3"/>
      <c r="IK938" s="3">
        <v>0</v>
      </c>
      <c r="IL938" s="3"/>
      <c r="IM938" s="3"/>
      <c r="IN938" s="3"/>
      <c r="IO938" s="3"/>
      <c r="IP938" s="3"/>
      <c r="IQ938" s="3"/>
      <c r="IR938" s="3"/>
      <c r="IS938" s="3"/>
      <c r="IT938" s="3"/>
      <c r="IU938" s="3"/>
    </row>
    <row r="939" spans="1:255" ht="409.5" x14ac:dyDescent="0.25">
      <c r="A939" s="4">
        <v>18</v>
      </c>
      <c r="B939" s="4">
        <v>1</v>
      </c>
      <c r="C939" s="4">
        <v>306</v>
      </c>
      <c r="D939" s="4"/>
      <c r="E939" s="4" t="s">
        <v>1170</v>
      </c>
      <c r="F939" s="4" t="s">
        <v>1034</v>
      </c>
      <c r="G939" s="4" t="s">
        <v>1035</v>
      </c>
      <c r="H939" s="4" t="s">
        <v>40</v>
      </c>
      <c r="I939" s="4">
        <f>I935*J939</f>
        <v>4.4400000000000004</v>
      </c>
      <c r="J939" s="4">
        <v>0.99328859060402697</v>
      </c>
      <c r="K939" s="4">
        <v>0.99328859999999997</v>
      </c>
      <c r="L939" s="4"/>
      <c r="M939" s="4"/>
      <c r="N939" s="4"/>
      <c r="O939" s="4">
        <f t="shared" si="1090"/>
        <v>1488.05</v>
      </c>
      <c r="P939" s="4">
        <f t="shared" si="1091"/>
        <v>1488.05</v>
      </c>
      <c r="Q939" s="4">
        <f t="shared" si="1135"/>
        <v>0</v>
      </c>
      <c r="R939" s="4">
        <f t="shared" si="1136"/>
        <v>0</v>
      </c>
      <c r="S939" s="4">
        <f t="shared" si="1092"/>
        <v>0</v>
      </c>
      <c r="T939" s="4">
        <f t="shared" si="1093"/>
        <v>0</v>
      </c>
      <c r="U939" s="4">
        <f t="shared" si="1094"/>
        <v>0</v>
      </c>
      <c r="V939" s="4">
        <f t="shared" si="1095"/>
        <v>0</v>
      </c>
      <c r="W939" s="4">
        <f t="shared" si="1096"/>
        <v>0</v>
      </c>
      <c r="X939" s="4">
        <f t="shared" si="1137"/>
        <v>0</v>
      </c>
      <c r="Y939" s="4">
        <f t="shared" si="1138"/>
        <v>0</v>
      </c>
      <c r="Z939" s="4"/>
      <c r="AA939" s="4">
        <v>55890823</v>
      </c>
      <c r="AB939" s="4">
        <f t="shared" si="1097"/>
        <v>38.700000000000003</v>
      </c>
      <c r="AC939" s="4">
        <f t="shared" si="1139"/>
        <v>38.700000000000003</v>
      </c>
      <c r="AD939" s="4">
        <f t="shared" si="1140"/>
        <v>0</v>
      </c>
      <c r="AE939" s="4">
        <f t="shared" si="1141"/>
        <v>0</v>
      </c>
      <c r="AF939" s="4">
        <f t="shared" si="1142"/>
        <v>0</v>
      </c>
      <c r="AG939" s="4">
        <f t="shared" si="1098"/>
        <v>0</v>
      </c>
      <c r="AH939" s="4">
        <f t="shared" si="1143"/>
        <v>0</v>
      </c>
      <c r="AI939" s="4">
        <f t="shared" si="1144"/>
        <v>0</v>
      </c>
      <c r="AJ939" s="4">
        <f t="shared" si="1099"/>
        <v>0</v>
      </c>
      <c r="AK939" s="4">
        <v>38.700000000000003</v>
      </c>
      <c r="AL939" s="4">
        <v>38.700000000000003</v>
      </c>
      <c r="AM939" s="4">
        <v>0</v>
      </c>
      <c r="AN939" s="4">
        <v>0</v>
      </c>
      <c r="AO939" s="4">
        <v>0</v>
      </c>
      <c r="AP939" s="4">
        <v>0</v>
      </c>
      <c r="AQ939" s="4">
        <v>0</v>
      </c>
      <c r="AR939" s="4">
        <v>0</v>
      </c>
      <c r="AS939" s="4">
        <v>0</v>
      </c>
      <c r="AT939" s="4">
        <v>97</v>
      </c>
      <c r="AU939" s="4">
        <v>51</v>
      </c>
      <c r="AV939" s="4">
        <v>1</v>
      </c>
      <c r="AW939" s="4">
        <v>1</v>
      </c>
      <c r="AX939" s="4"/>
      <c r="AY939" s="4"/>
      <c r="AZ939" s="4">
        <v>1</v>
      </c>
      <c r="BA939" s="4">
        <v>1</v>
      </c>
      <c r="BB939" s="4">
        <v>1</v>
      </c>
      <c r="BC939" s="4">
        <v>8.66</v>
      </c>
      <c r="BD939" s="4" t="s">
        <v>3</v>
      </c>
      <c r="BE939" s="4" t="s">
        <v>3</v>
      </c>
      <c r="BF939" s="4" t="s">
        <v>3</v>
      </c>
      <c r="BG939" s="4" t="s">
        <v>3</v>
      </c>
      <c r="BH939" s="4">
        <v>3</v>
      </c>
      <c r="BI939" s="4">
        <v>2</v>
      </c>
      <c r="BJ939" s="4" t="s">
        <v>1036</v>
      </c>
      <c r="BK939" s="4"/>
      <c r="BL939" s="4"/>
      <c r="BM939" s="4">
        <v>67</v>
      </c>
      <c r="BN939" s="4">
        <v>0</v>
      </c>
      <c r="BO939" s="4" t="s">
        <v>1034</v>
      </c>
      <c r="BP939" s="4">
        <v>1</v>
      </c>
      <c r="BQ939" s="4">
        <v>40</v>
      </c>
      <c r="BR939" s="4">
        <v>0</v>
      </c>
      <c r="BS939" s="4">
        <v>1</v>
      </c>
      <c r="BT939" s="4">
        <v>1</v>
      </c>
      <c r="BU939" s="4">
        <v>1</v>
      </c>
      <c r="BV939" s="4">
        <v>1</v>
      </c>
      <c r="BW939" s="4">
        <v>1</v>
      </c>
      <c r="BX939" s="4">
        <v>1</v>
      </c>
      <c r="BY939" s="4" t="s">
        <v>3</v>
      </c>
      <c r="BZ939" s="4">
        <v>97</v>
      </c>
      <c r="CA939" s="4">
        <v>51</v>
      </c>
      <c r="CB939" s="4" t="s">
        <v>3</v>
      </c>
      <c r="CC939" s="4"/>
      <c r="CD939" s="4"/>
      <c r="CE939" s="4">
        <v>1566</v>
      </c>
      <c r="CF939" s="4">
        <v>0</v>
      </c>
      <c r="CG939" s="4">
        <v>0</v>
      </c>
      <c r="CH939" s="4"/>
      <c r="CI939" s="4"/>
      <c r="CJ939" s="4"/>
      <c r="CK939" s="4"/>
      <c r="CL939" s="4"/>
      <c r="CM939" s="4">
        <v>0</v>
      </c>
      <c r="CN939" s="10" t="s">
        <v>2499</v>
      </c>
      <c r="CO939" s="4">
        <v>0</v>
      </c>
      <c r="CP939" s="4">
        <f t="shared" si="1100"/>
        <v>1488.05</v>
      </c>
      <c r="CQ939" s="4">
        <f t="shared" si="1101"/>
        <v>335.14</v>
      </c>
      <c r="CR939" s="4">
        <f t="shared" si="1145"/>
        <v>0</v>
      </c>
      <c r="CS939" s="4">
        <f t="shared" si="1146"/>
        <v>0</v>
      </c>
      <c r="CT939" s="4">
        <f t="shared" si="1102"/>
        <v>0</v>
      </c>
      <c r="CU939" s="4">
        <f t="shared" si="1103"/>
        <v>0</v>
      </c>
      <c r="CV939" s="4">
        <f t="shared" si="1104"/>
        <v>0</v>
      </c>
      <c r="CW939" s="4">
        <f t="shared" si="1105"/>
        <v>0</v>
      </c>
      <c r="CX939" s="4">
        <f t="shared" si="1106"/>
        <v>0</v>
      </c>
      <c r="CY939" s="4">
        <f t="shared" si="1147"/>
        <v>0</v>
      </c>
      <c r="CZ939" s="4">
        <f t="shared" si="1148"/>
        <v>0</v>
      </c>
      <c r="DA939" s="4"/>
      <c r="DB939" s="4"/>
      <c r="DC939" s="4" t="s">
        <v>3</v>
      </c>
      <c r="DD939" s="4" t="s">
        <v>3</v>
      </c>
      <c r="DE939" s="4" t="s">
        <v>3</v>
      </c>
      <c r="DF939" s="4" t="s">
        <v>3</v>
      </c>
      <c r="DG939" s="4" t="s">
        <v>3</v>
      </c>
      <c r="DH939" s="4" t="s">
        <v>3</v>
      </c>
      <c r="DI939" s="4" t="s">
        <v>3</v>
      </c>
      <c r="DJ939" s="4" t="s">
        <v>3</v>
      </c>
      <c r="DK939" s="4" t="s">
        <v>3</v>
      </c>
      <c r="DL939" s="4" t="s">
        <v>3</v>
      </c>
      <c r="DM939" s="4" t="s">
        <v>3</v>
      </c>
      <c r="DN939" s="4">
        <v>0</v>
      </c>
      <c r="DO939" s="4">
        <v>0</v>
      </c>
      <c r="DP939" s="4">
        <v>1</v>
      </c>
      <c r="DQ939" s="4">
        <v>1</v>
      </c>
      <c r="DR939" s="4"/>
      <c r="DS939" s="4"/>
      <c r="DT939" s="4"/>
      <c r="DU939" s="4">
        <v>1010</v>
      </c>
      <c r="DV939" s="4" t="s">
        <v>40</v>
      </c>
      <c r="DW939" s="4" t="s">
        <v>40</v>
      </c>
      <c r="DX939" s="4">
        <v>100</v>
      </c>
      <c r="DY939" s="4"/>
      <c r="DZ939" s="4" t="s">
        <v>3</v>
      </c>
      <c r="EA939" s="4" t="s">
        <v>3</v>
      </c>
      <c r="EB939" s="4" t="s">
        <v>3</v>
      </c>
      <c r="EC939" s="4" t="s">
        <v>3</v>
      </c>
      <c r="ED939" s="4"/>
      <c r="EE939" s="4">
        <v>57042957</v>
      </c>
      <c r="EF939" s="4">
        <v>40</v>
      </c>
      <c r="EG939" s="4" t="s">
        <v>33</v>
      </c>
      <c r="EH939" s="4">
        <v>0</v>
      </c>
      <c r="EI939" s="4" t="s">
        <v>3</v>
      </c>
      <c r="EJ939" s="4">
        <v>2</v>
      </c>
      <c r="EK939" s="4">
        <v>67</v>
      </c>
      <c r="EL939" s="4" t="s">
        <v>34</v>
      </c>
      <c r="EM939" s="4" t="s">
        <v>35</v>
      </c>
      <c r="EN939" s="4"/>
      <c r="EO939" s="4" t="s">
        <v>46</v>
      </c>
      <c r="EP939" s="4"/>
      <c r="EQ939" s="4">
        <v>0</v>
      </c>
      <c r="ER939" s="4">
        <v>38.700000000000003</v>
      </c>
      <c r="ES939" s="4">
        <v>38.700000000000003</v>
      </c>
      <c r="ET939" s="4">
        <v>0</v>
      </c>
      <c r="EU939" s="4">
        <v>0</v>
      </c>
      <c r="EV939" s="4">
        <v>0</v>
      </c>
      <c r="EW939" s="4">
        <v>0</v>
      </c>
      <c r="EX939" s="4">
        <v>0</v>
      </c>
      <c r="EY939" s="4"/>
      <c r="EZ939" s="4"/>
      <c r="FA939" s="4"/>
      <c r="FB939" s="4"/>
      <c r="FC939" s="4"/>
      <c r="FD939" s="4"/>
      <c r="FE939" s="4"/>
      <c r="FF939" s="4"/>
      <c r="FG939" s="4"/>
      <c r="FH939" s="4"/>
      <c r="FI939" s="4"/>
      <c r="FJ939" s="4"/>
      <c r="FK939" s="4"/>
      <c r="FL939" s="4"/>
      <c r="FM939" s="4"/>
      <c r="FN939" s="4"/>
      <c r="FO939" s="4"/>
      <c r="FP939" s="4"/>
      <c r="FQ939" s="4">
        <v>0</v>
      </c>
      <c r="FR939" s="4">
        <v>0</v>
      </c>
      <c r="FS939" s="4">
        <v>0</v>
      </c>
      <c r="FT939" s="4"/>
      <c r="FU939" s="4"/>
      <c r="FV939" s="4"/>
      <c r="FW939" s="4"/>
      <c r="FX939" s="4">
        <v>97</v>
      </c>
      <c r="FY939" s="4">
        <v>51</v>
      </c>
      <c r="FZ939" s="4"/>
      <c r="GA939" s="4" t="s">
        <v>3</v>
      </c>
      <c r="GB939" s="4"/>
      <c r="GC939" s="4"/>
      <c r="GD939" s="4">
        <v>1</v>
      </c>
      <c r="GE939" s="4"/>
      <c r="GF939" s="4">
        <v>-630890957</v>
      </c>
      <c r="GG939" s="4">
        <v>2</v>
      </c>
      <c r="GH939" s="4">
        <v>1</v>
      </c>
      <c r="GI939" s="4">
        <v>2</v>
      </c>
      <c r="GJ939" s="4">
        <v>0</v>
      </c>
      <c r="GK939" s="4">
        <v>0</v>
      </c>
      <c r="GL939" s="4">
        <f t="shared" si="1107"/>
        <v>0</v>
      </c>
      <c r="GM939" s="4">
        <f t="shared" si="1108"/>
        <v>1488.05</v>
      </c>
      <c r="GN939" s="4">
        <f t="shared" si="1109"/>
        <v>0</v>
      </c>
      <c r="GO939" s="4">
        <f t="shared" si="1110"/>
        <v>1488.05</v>
      </c>
      <c r="GP939" s="4">
        <f t="shared" si="1111"/>
        <v>0</v>
      </c>
      <c r="GQ939" s="4"/>
      <c r="GR939" s="4">
        <v>0</v>
      </c>
      <c r="GS939" s="4">
        <v>3</v>
      </c>
      <c r="GT939" s="4">
        <v>0</v>
      </c>
      <c r="GU939" s="4" t="s">
        <v>3</v>
      </c>
      <c r="GV939" s="4">
        <f t="shared" si="1112"/>
        <v>0</v>
      </c>
      <c r="GW939" s="4">
        <v>1</v>
      </c>
      <c r="GX939" s="4">
        <f t="shared" si="1113"/>
        <v>0</v>
      </c>
      <c r="GY939" s="4"/>
      <c r="GZ939" s="4"/>
      <c r="HA939" s="4">
        <v>0</v>
      </c>
      <c r="HB939" s="4">
        <v>0</v>
      </c>
      <c r="HC939" s="4">
        <f t="shared" si="1114"/>
        <v>0</v>
      </c>
      <c r="HD939" s="4"/>
      <c r="HE939" s="4" t="s">
        <v>3</v>
      </c>
      <c r="HF939" s="4" t="s">
        <v>3</v>
      </c>
      <c r="HG939" s="4"/>
      <c r="HH939" s="4"/>
      <c r="HI939" s="4"/>
      <c r="HJ939" s="4"/>
      <c r="HK939" s="4"/>
      <c r="HL939" s="4"/>
      <c r="HM939" s="4" t="s">
        <v>3</v>
      </c>
      <c r="HN939" s="4" t="s">
        <v>3</v>
      </c>
      <c r="HO939" s="4" t="s">
        <v>3</v>
      </c>
      <c r="HP939" s="4" t="s">
        <v>3</v>
      </c>
      <c r="HQ939" s="4" t="s">
        <v>3</v>
      </c>
      <c r="HR939" s="4"/>
      <c r="HS939" s="4">
        <v>0</v>
      </c>
      <c r="HT939" s="4"/>
      <c r="HU939" s="4"/>
      <c r="HV939" s="4"/>
      <c r="HW939" s="4"/>
      <c r="HX939" s="4"/>
      <c r="HY939" s="4"/>
      <c r="HZ939" s="4"/>
      <c r="IA939" s="4"/>
      <c r="IB939" s="4"/>
      <c r="IC939" s="4"/>
      <c r="ID939" s="4"/>
      <c r="IE939" s="4"/>
      <c r="IF939" s="4"/>
      <c r="IG939" s="4"/>
      <c r="IH939" s="4"/>
      <c r="II939" s="4"/>
      <c r="IJ939" s="4"/>
      <c r="IK939" s="4">
        <v>0</v>
      </c>
      <c r="IL939" s="4"/>
      <c r="IM939" s="4"/>
      <c r="IN939" s="4"/>
      <c r="IO939" s="4"/>
      <c r="IP939" s="4"/>
      <c r="IQ939" s="4"/>
      <c r="IR939" s="4"/>
      <c r="IS939" s="4"/>
      <c r="IT939" s="4"/>
      <c r="IU939" s="4"/>
    </row>
    <row r="940" spans="1:255" x14ac:dyDescent="0.25">
      <c r="A940" s="3">
        <v>17</v>
      </c>
      <c r="B940" s="3">
        <v>1</v>
      </c>
      <c r="C940" s="3"/>
      <c r="D940" s="3"/>
      <c r="E940" s="3" t="s">
        <v>1171</v>
      </c>
      <c r="F940" s="3" t="s">
        <v>1038</v>
      </c>
      <c r="G940" s="3" t="s">
        <v>1039</v>
      </c>
      <c r="H940" s="3" t="s">
        <v>40</v>
      </c>
      <c r="I940" s="3">
        <f>ROUND(444/100,9)</f>
        <v>4.4400000000000004</v>
      </c>
      <c r="J940" s="3">
        <v>0</v>
      </c>
      <c r="K940" s="3">
        <f>ROUND(444/100,9)</f>
        <v>4.4400000000000004</v>
      </c>
      <c r="L940" s="3"/>
      <c r="M940" s="3"/>
      <c r="N940" s="3"/>
      <c r="O940" s="3">
        <f t="shared" si="1090"/>
        <v>147.27000000000001</v>
      </c>
      <c r="P940" s="3">
        <f t="shared" si="1091"/>
        <v>147.27000000000001</v>
      </c>
      <c r="Q940" s="3">
        <f t="shared" si="1135"/>
        <v>0</v>
      </c>
      <c r="R940" s="3">
        <f t="shared" si="1136"/>
        <v>0</v>
      </c>
      <c r="S940" s="3">
        <f t="shared" si="1092"/>
        <v>0</v>
      </c>
      <c r="T940" s="3">
        <f t="shared" si="1093"/>
        <v>0</v>
      </c>
      <c r="U940" s="3">
        <f t="shared" si="1094"/>
        <v>0</v>
      </c>
      <c r="V940" s="3">
        <f t="shared" si="1095"/>
        <v>0</v>
      </c>
      <c r="W940" s="3">
        <f t="shared" si="1096"/>
        <v>0</v>
      </c>
      <c r="X940" s="3">
        <f t="shared" si="1137"/>
        <v>0</v>
      </c>
      <c r="Y940" s="3">
        <f t="shared" si="1138"/>
        <v>0</v>
      </c>
      <c r="Z940" s="3"/>
      <c r="AA940" s="3">
        <v>54971259</v>
      </c>
      <c r="AB940" s="3">
        <f t="shared" si="1097"/>
        <v>33.17</v>
      </c>
      <c r="AC940" s="3">
        <f t="shared" si="1139"/>
        <v>33.17</v>
      </c>
      <c r="AD940" s="3">
        <f t="shared" si="1140"/>
        <v>0</v>
      </c>
      <c r="AE940" s="3">
        <f t="shared" si="1141"/>
        <v>0</v>
      </c>
      <c r="AF940" s="3">
        <f t="shared" si="1142"/>
        <v>0</v>
      </c>
      <c r="AG940" s="3">
        <f t="shared" si="1098"/>
        <v>0</v>
      </c>
      <c r="AH940" s="3">
        <f t="shared" si="1143"/>
        <v>0</v>
      </c>
      <c r="AI940" s="3">
        <f t="shared" si="1144"/>
        <v>0</v>
      </c>
      <c r="AJ940" s="3">
        <f t="shared" si="1099"/>
        <v>0</v>
      </c>
      <c r="AK940" s="3">
        <v>33.17</v>
      </c>
      <c r="AL940" s="3">
        <v>33.17</v>
      </c>
      <c r="AM940" s="3">
        <v>0</v>
      </c>
      <c r="AN940" s="3">
        <v>0</v>
      </c>
      <c r="AO940" s="3">
        <v>0</v>
      </c>
      <c r="AP940" s="3">
        <v>0</v>
      </c>
      <c r="AQ940" s="3">
        <v>0</v>
      </c>
      <c r="AR940" s="3">
        <v>0</v>
      </c>
      <c r="AS940" s="3">
        <v>0</v>
      </c>
      <c r="AT940" s="3">
        <v>0</v>
      </c>
      <c r="AU940" s="3">
        <v>0</v>
      </c>
      <c r="AV940" s="3">
        <v>1</v>
      </c>
      <c r="AW940" s="3">
        <v>1</v>
      </c>
      <c r="AX940" s="3"/>
      <c r="AY940" s="3"/>
      <c r="AZ940" s="3">
        <v>1</v>
      </c>
      <c r="BA940" s="3">
        <v>1</v>
      </c>
      <c r="BB940" s="3">
        <v>1</v>
      </c>
      <c r="BC940" s="3">
        <v>1</v>
      </c>
      <c r="BD940" s="3" t="s">
        <v>3</v>
      </c>
      <c r="BE940" s="3" t="s">
        <v>3</v>
      </c>
      <c r="BF940" s="3" t="s">
        <v>3</v>
      </c>
      <c r="BG940" s="3" t="s">
        <v>3</v>
      </c>
      <c r="BH940" s="3">
        <v>3</v>
      </c>
      <c r="BI940" s="3">
        <v>2</v>
      </c>
      <c r="BJ940" s="3" t="s">
        <v>1040</v>
      </c>
      <c r="BK940" s="3"/>
      <c r="BL940" s="3"/>
      <c r="BM940" s="3">
        <v>1617</v>
      </c>
      <c r="BN940" s="3">
        <v>0</v>
      </c>
      <c r="BO940" s="3" t="s">
        <v>3</v>
      </c>
      <c r="BP940" s="3">
        <v>0</v>
      </c>
      <c r="BQ940" s="3">
        <v>200</v>
      </c>
      <c r="BR940" s="3">
        <v>0</v>
      </c>
      <c r="BS940" s="3">
        <v>1</v>
      </c>
      <c r="BT940" s="3">
        <v>1</v>
      </c>
      <c r="BU940" s="3">
        <v>1</v>
      </c>
      <c r="BV940" s="3">
        <v>1</v>
      </c>
      <c r="BW940" s="3">
        <v>1</v>
      </c>
      <c r="BX940" s="3">
        <v>1</v>
      </c>
      <c r="BY940" s="3" t="s">
        <v>3</v>
      </c>
      <c r="BZ940" s="3">
        <v>0</v>
      </c>
      <c r="CA940" s="3">
        <v>0</v>
      </c>
      <c r="CB940" s="3" t="s">
        <v>3</v>
      </c>
      <c r="CC940" s="3"/>
      <c r="CD940" s="3"/>
      <c r="CE940" s="3">
        <v>1566</v>
      </c>
      <c r="CF940" s="3">
        <v>0</v>
      </c>
      <c r="CG940" s="3">
        <v>0</v>
      </c>
      <c r="CH940" s="3"/>
      <c r="CI940" s="3"/>
      <c r="CJ940" s="3"/>
      <c r="CK940" s="3"/>
      <c r="CL940" s="3"/>
      <c r="CM940" s="3">
        <v>0</v>
      </c>
      <c r="CN940" s="3" t="s">
        <v>3</v>
      </c>
      <c r="CO940" s="3">
        <v>0</v>
      </c>
      <c r="CP940" s="3">
        <f t="shared" si="1100"/>
        <v>147.27000000000001</v>
      </c>
      <c r="CQ940" s="3">
        <f t="shared" si="1101"/>
        <v>33.17</v>
      </c>
      <c r="CR940" s="3">
        <f t="shared" si="1145"/>
        <v>0</v>
      </c>
      <c r="CS940" s="3">
        <f t="shared" si="1146"/>
        <v>0</v>
      </c>
      <c r="CT940" s="3">
        <f t="shared" si="1102"/>
        <v>0</v>
      </c>
      <c r="CU940" s="3">
        <f t="shared" si="1103"/>
        <v>0</v>
      </c>
      <c r="CV940" s="3">
        <f t="shared" si="1104"/>
        <v>0</v>
      </c>
      <c r="CW940" s="3">
        <f t="shared" si="1105"/>
        <v>0</v>
      </c>
      <c r="CX940" s="3">
        <f t="shared" si="1106"/>
        <v>0</v>
      </c>
      <c r="CY940" s="3">
        <f t="shared" si="1147"/>
        <v>0</v>
      </c>
      <c r="CZ940" s="3">
        <f t="shared" si="1148"/>
        <v>0</v>
      </c>
      <c r="DA940" s="3"/>
      <c r="DB940" s="3"/>
      <c r="DC940" s="3" t="s">
        <v>3</v>
      </c>
      <c r="DD940" s="3" t="s">
        <v>3</v>
      </c>
      <c r="DE940" s="3" t="s">
        <v>3</v>
      </c>
      <c r="DF940" s="3" t="s">
        <v>3</v>
      </c>
      <c r="DG940" s="3" t="s">
        <v>3</v>
      </c>
      <c r="DH940" s="3" t="s">
        <v>3</v>
      </c>
      <c r="DI940" s="3" t="s">
        <v>3</v>
      </c>
      <c r="DJ940" s="3" t="s">
        <v>3</v>
      </c>
      <c r="DK940" s="3" t="s">
        <v>3</v>
      </c>
      <c r="DL940" s="3" t="s">
        <v>3</v>
      </c>
      <c r="DM940" s="3" t="s">
        <v>3</v>
      </c>
      <c r="DN940" s="3">
        <v>0</v>
      </c>
      <c r="DO940" s="3">
        <v>0</v>
      </c>
      <c r="DP940" s="3">
        <v>1</v>
      </c>
      <c r="DQ940" s="3">
        <v>1</v>
      </c>
      <c r="DR940" s="3"/>
      <c r="DS940" s="3"/>
      <c r="DT940" s="3"/>
      <c r="DU940" s="3">
        <v>1010</v>
      </c>
      <c r="DV940" s="3" t="s">
        <v>40</v>
      </c>
      <c r="DW940" s="3" t="s">
        <v>40</v>
      </c>
      <c r="DX940" s="3">
        <v>100</v>
      </c>
      <c r="DY940" s="3"/>
      <c r="DZ940" s="3" t="s">
        <v>3</v>
      </c>
      <c r="EA940" s="3" t="s">
        <v>3</v>
      </c>
      <c r="EB940" s="3" t="s">
        <v>3</v>
      </c>
      <c r="EC940" s="3" t="s">
        <v>3</v>
      </c>
      <c r="ED940" s="3"/>
      <c r="EE940" s="3">
        <v>57042986</v>
      </c>
      <c r="EF940" s="3">
        <v>200</v>
      </c>
      <c r="EG940" s="3" t="s">
        <v>903</v>
      </c>
      <c r="EH940" s="3">
        <v>0</v>
      </c>
      <c r="EI940" s="3" t="s">
        <v>3</v>
      </c>
      <c r="EJ940" s="3">
        <v>1</v>
      </c>
      <c r="EK940" s="3">
        <v>1617</v>
      </c>
      <c r="EL940" s="3" t="s">
        <v>904</v>
      </c>
      <c r="EM940" s="3" t="s">
        <v>905</v>
      </c>
      <c r="EN940" s="3"/>
      <c r="EO940" s="3" t="s">
        <v>3</v>
      </c>
      <c r="EP940" s="3"/>
      <c r="EQ940" s="3">
        <v>0</v>
      </c>
      <c r="ER940" s="3">
        <v>33.17</v>
      </c>
      <c r="ES940" s="3">
        <v>33.17</v>
      </c>
      <c r="ET940" s="3">
        <v>0</v>
      </c>
      <c r="EU940" s="3">
        <v>0</v>
      </c>
      <c r="EV940" s="3">
        <v>0</v>
      </c>
      <c r="EW940" s="3">
        <v>0</v>
      </c>
      <c r="EX940" s="3">
        <v>0</v>
      </c>
      <c r="EY940" s="3">
        <v>0</v>
      </c>
      <c r="EZ940" s="3"/>
      <c r="FA940" s="3"/>
      <c r="FB940" s="3"/>
      <c r="FC940" s="3"/>
      <c r="FD940" s="3"/>
      <c r="FE940" s="3"/>
      <c r="FF940" s="3"/>
      <c r="FG940" s="3"/>
      <c r="FH940" s="3"/>
      <c r="FI940" s="3"/>
      <c r="FJ940" s="3"/>
      <c r="FK940" s="3"/>
      <c r="FL940" s="3"/>
      <c r="FM940" s="3"/>
      <c r="FN940" s="3"/>
      <c r="FO940" s="3"/>
      <c r="FP940" s="3"/>
      <c r="FQ940" s="3">
        <v>0</v>
      </c>
      <c r="FR940" s="3">
        <v>0</v>
      </c>
      <c r="FS940" s="3">
        <v>0</v>
      </c>
      <c r="FT940" s="3"/>
      <c r="FU940" s="3"/>
      <c r="FV940" s="3"/>
      <c r="FW940" s="3"/>
      <c r="FX940" s="3">
        <v>0</v>
      </c>
      <c r="FY940" s="3">
        <v>0</v>
      </c>
      <c r="FZ940" s="3"/>
      <c r="GA940" s="3" t="s">
        <v>3</v>
      </c>
      <c r="GB940" s="3"/>
      <c r="GC940" s="3"/>
      <c r="GD940" s="3">
        <v>1</v>
      </c>
      <c r="GE940" s="3"/>
      <c r="GF940" s="3">
        <v>1612197379</v>
      </c>
      <c r="GG940" s="3">
        <v>2</v>
      </c>
      <c r="GH940" s="3">
        <v>1</v>
      </c>
      <c r="GI940" s="3">
        <v>-2</v>
      </c>
      <c r="GJ940" s="3">
        <v>0</v>
      </c>
      <c r="GK940" s="3">
        <v>0</v>
      </c>
      <c r="GL940" s="3">
        <f t="shared" si="1107"/>
        <v>0</v>
      </c>
      <c r="GM940" s="3">
        <f t="shared" si="1108"/>
        <v>147.27000000000001</v>
      </c>
      <c r="GN940" s="3">
        <f t="shared" si="1109"/>
        <v>0</v>
      </c>
      <c r="GO940" s="3">
        <f t="shared" si="1110"/>
        <v>147.27000000000001</v>
      </c>
      <c r="GP940" s="3">
        <f t="shared" si="1111"/>
        <v>0</v>
      </c>
      <c r="GQ940" s="3"/>
      <c r="GR940" s="3">
        <v>0</v>
      </c>
      <c r="GS940" s="3">
        <v>3</v>
      </c>
      <c r="GT940" s="3">
        <v>0</v>
      </c>
      <c r="GU940" s="3" t="s">
        <v>3</v>
      </c>
      <c r="GV940" s="3">
        <f t="shared" si="1112"/>
        <v>0</v>
      </c>
      <c r="GW940" s="3">
        <v>1</v>
      </c>
      <c r="GX940" s="3">
        <f t="shared" si="1113"/>
        <v>0</v>
      </c>
      <c r="GY940" s="3"/>
      <c r="GZ940" s="3"/>
      <c r="HA940" s="3">
        <v>0</v>
      </c>
      <c r="HB940" s="3">
        <v>0</v>
      </c>
      <c r="HC940" s="3">
        <f t="shared" si="1114"/>
        <v>0</v>
      </c>
      <c r="HD940" s="3"/>
      <c r="HE940" s="3" t="s">
        <v>3</v>
      </c>
      <c r="HF940" s="3" t="s">
        <v>3</v>
      </c>
      <c r="HG940" s="3"/>
      <c r="HH940" s="3"/>
      <c r="HI940" s="3"/>
      <c r="HJ940" s="3"/>
      <c r="HK940" s="3"/>
      <c r="HL940" s="3"/>
      <c r="HM940" s="3" t="s">
        <v>3</v>
      </c>
      <c r="HN940" s="3" t="s">
        <v>3</v>
      </c>
      <c r="HO940" s="3" t="s">
        <v>3</v>
      </c>
      <c r="HP940" s="3" t="s">
        <v>3</v>
      </c>
      <c r="HQ940" s="3" t="s">
        <v>3</v>
      </c>
      <c r="HR940" s="3"/>
      <c r="HS940" s="3">
        <v>0</v>
      </c>
      <c r="HT940" s="3"/>
      <c r="HU940" s="3"/>
      <c r="HV940" s="3"/>
      <c r="HW940" s="3"/>
      <c r="HX940" s="3"/>
      <c r="HY940" s="3"/>
      <c r="HZ940" s="3"/>
      <c r="IA940" s="3"/>
      <c r="IB940" s="3"/>
      <c r="IC940" s="3"/>
      <c r="ID940" s="3"/>
      <c r="IE940" s="3"/>
      <c r="IF940" s="3"/>
      <c r="IG940" s="3"/>
      <c r="IH940" s="3"/>
      <c r="II940" s="3"/>
      <c r="IJ940" s="3"/>
      <c r="IK940" s="3">
        <v>0</v>
      </c>
      <c r="IL940" s="3"/>
      <c r="IM940" s="3"/>
      <c r="IN940" s="3"/>
      <c r="IO940" s="3"/>
      <c r="IP940" s="3"/>
      <c r="IQ940" s="3"/>
      <c r="IR940" s="3"/>
      <c r="IS940" s="3"/>
      <c r="IT940" s="3"/>
      <c r="IU940" s="3"/>
    </row>
    <row r="941" spans="1:255" x14ac:dyDescent="0.25">
      <c r="A941" s="4">
        <v>17</v>
      </c>
      <c r="B941" s="4">
        <v>1</v>
      </c>
      <c r="C941" s="4"/>
      <c r="D941" s="4"/>
      <c r="E941" s="4" t="s">
        <v>1171</v>
      </c>
      <c r="F941" s="4" t="s">
        <v>1038</v>
      </c>
      <c r="G941" s="4" t="s">
        <v>1039</v>
      </c>
      <c r="H941" s="4" t="s">
        <v>40</v>
      </c>
      <c r="I941" s="4">
        <f>ROUND(444/100,9)</f>
        <v>4.4400000000000004</v>
      </c>
      <c r="J941" s="4">
        <v>0</v>
      </c>
      <c r="K941" s="4">
        <f>ROUND(444/100,9)</f>
        <v>4.4400000000000004</v>
      </c>
      <c r="L941" s="4"/>
      <c r="M941" s="4"/>
      <c r="N941" s="4"/>
      <c r="O941" s="4">
        <f t="shared" si="1090"/>
        <v>1310.7</v>
      </c>
      <c r="P941" s="4">
        <f t="shared" si="1091"/>
        <v>1310.7</v>
      </c>
      <c r="Q941" s="4">
        <f t="shared" si="1135"/>
        <v>0</v>
      </c>
      <c r="R941" s="4">
        <f t="shared" si="1136"/>
        <v>0</v>
      </c>
      <c r="S941" s="4">
        <f t="shared" si="1092"/>
        <v>0</v>
      </c>
      <c r="T941" s="4">
        <f t="shared" si="1093"/>
        <v>0</v>
      </c>
      <c r="U941" s="4">
        <f t="shared" si="1094"/>
        <v>0</v>
      </c>
      <c r="V941" s="4">
        <f t="shared" si="1095"/>
        <v>0</v>
      </c>
      <c r="W941" s="4">
        <f t="shared" si="1096"/>
        <v>0</v>
      </c>
      <c r="X941" s="4">
        <f t="shared" si="1137"/>
        <v>0</v>
      </c>
      <c r="Y941" s="4">
        <f t="shared" si="1138"/>
        <v>0</v>
      </c>
      <c r="Z941" s="4"/>
      <c r="AA941" s="4">
        <v>55890823</v>
      </c>
      <c r="AB941" s="4">
        <f t="shared" si="1097"/>
        <v>33.17</v>
      </c>
      <c r="AC941" s="4">
        <f t="shared" si="1139"/>
        <v>33.17</v>
      </c>
      <c r="AD941" s="4">
        <f t="shared" si="1140"/>
        <v>0</v>
      </c>
      <c r="AE941" s="4">
        <f t="shared" si="1141"/>
        <v>0</v>
      </c>
      <c r="AF941" s="4">
        <f t="shared" si="1142"/>
        <v>0</v>
      </c>
      <c r="AG941" s="4">
        <f t="shared" si="1098"/>
        <v>0</v>
      </c>
      <c r="AH941" s="4">
        <f t="shared" si="1143"/>
        <v>0</v>
      </c>
      <c r="AI941" s="4">
        <f t="shared" si="1144"/>
        <v>0</v>
      </c>
      <c r="AJ941" s="4">
        <f t="shared" si="1099"/>
        <v>0</v>
      </c>
      <c r="AK941" s="4">
        <v>33.17</v>
      </c>
      <c r="AL941" s="4">
        <v>33.17</v>
      </c>
      <c r="AM941" s="4">
        <v>0</v>
      </c>
      <c r="AN941" s="4">
        <v>0</v>
      </c>
      <c r="AO941" s="4">
        <v>0</v>
      </c>
      <c r="AP941" s="4">
        <v>0</v>
      </c>
      <c r="AQ941" s="4">
        <v>0</v>
      </c>
      <c r="AR941" s="4">
        <v>0</v>
      </c>
      <c r="AS941" s="4">
        <v>0</v>
      </c>
      <c r="AT941" s="4">
        <v>0</v>
      </c>
      <c r="AU941" s="4">
        <v>0</v>
      </c>
      <c r="AV941" s="4">
        <v>1</v>
      </c>
      <c r="AW941" s="4">
        <v>1</v>
      </c>
      <c r="AX941" s="4"/>
      <c r="AY941" s="4"/>
      <c r="AZ941" s="4">
        <v>1</v>
      </c>
      <c r="BA941" s="4">
        <v>1</v>
      </c>
      <c r="BB941" s="4">
        <v>1</v>
      </c>
      <c r="BC941" s="4">
        <v>8.9</v>
      </c>
      <c r="BD941" s="4" t="s">
        <v>3</v>
      </c>
      <c r="BE941" s="4" t="s">
        <v>3</v>
      </c>
      <c r="BF941" s="4" t="s">
        <v>3</v>
      </c>
      <c r="BG941" s="4" t="s">
        <v>3</v>
      </c>
      <c r="BH941" s="4">
        <v>3</v>
      </c>
      <c r="BI941" s="4">
        <v>2</v>
      </c>
      <c r="BJ941" s="4" t="s">
        <v>1040</v>
      </c>
      <c r="BK941" s="4"/>
      <c r="BL941" s="4"/>
      <c r="BM941" s="4">
        <v>1617</v>
      </c>
      <c r="BN941" s="4">
        <v>0</v>
      </c>
      <c r="BO941" s="4" t="s">
        <v>1038</v>
      </c>
      <c r="BP941" s="4">
        <v>1</v>
      </c>
      <c r="BQ941" s="4">
        <v>200</v>
      </c>
      <c r="BR941" s="4">
        <v>0</v>
      </c>
      <c r="BS941" s="4">
        <v>1</v>
      </c>
      <c r="BT941" s="4">
        <v>1</v>
      </c>
      <c r="BU941" s="4">
        <v>1</v>
      </c>
      <c r="BV941" s="4">
        <v>1</v>
      </c>
      <c r="BW941" s="4">
        <v>1</v>
      </c>
      <c r="BX941" s="4">
        <v>1</v>
      </c>
      <c r="BY941" s="4" t="s">
        <v>3</v>
      </c>
      <c r="BZ941" s="4">
        <v>0</v>
      </c>
      <c r="CA941" s="4">
        <v>0</v>
      </c>
      <c r="CB941" s="4" t="s">
        <v>3</v>
      </c>
      <c r="CC941" s="4"/>
      <c r="CD941" s="4"/>
      <c r="CE941" s="4">
        <v>1566</v>
      </c>
      <c r="CF941" s="4">
        <v>0</v>
      </c>
      <c r="CG941" s="4">
        <v>0</v>
      </c>
      <c r="CH941" s="4"/>
      <c r="CI941" s="4"/>
      <c r="CJ941" s="4"/>
      <c r="CK941" s="4"/>
      <c r="CL941" s="4"/>
      <c r="CM941" s="4">
        <v>0</v>
      </c>
      <c r="CN941" s="4" t="s">
        <v>3</v>
      </c>
      <c r="CO941" s="4">
        <v>0</v>
      </c>
      <c r="CP941" s="4">
        <f t="shared" si="1100"/>
        <v>1310.7</v>
      </c>
      <c r="CQ941" s="4">
        <f t="shared" si="1101"/>
        <v>295.20999999999998</v>
      </c>
      <c r="CR941" s="4">
        <f t="shared" si="1145"/>
        <v>0</v>
      </c>
      <c r="CS941" s="4">
        <f t="shared" si="1146"/>
        <v>0</v>
      </c>
      <c r="CT941" s="4">
        <f t="shared" si="1102"/>
        <v>0</v>
      </c>
      <c r="CU941" s="4">
        <f t="shared" si="1103"/>
        <v>0</v>
      </c>
      <c r="CV941" s="4">
        <f t="shared" si="1104"/>
        <v>0</v>
      </c>
      <c r="CW941" s="4">
        <f t="shared" si="1105"/>
        <v>0</v>
      </c>
      <c r="CX941" s="4">
        <f t="shared" si="1106"/>
        <v>0</v>
      </c>
      <c r="CY941" s="4">
        <f t="shared" si="1147"/>
        <v>0</v>
      </c>
      <c r="CZ941" s="4">
        <f t="shared" si="1148"/>
        <v>0</v>
      </c>
      <c r="DA941" s="4"/>
      <c r="DB941" s="4"/>
      <c r="DC941" s="4" t="s">
        <v>3</v>
      </c>
      <c r="DD941" s="4" t="s">
        <v>3</v>
      </c>
      <c r="DE941" s="4" t="s">
        <v>3</v>
      </c>
      <c r="DF941" s="4" t="s">
        <v>3</v>
      </c>
      <c r="DG941" s="4" t="s">
        <v>3</v>
      </c>
      <c r="DH941" s="4" t="s">
        <v>3</v>
      </c>
      <c r="DI941" s="4" t="s">
        <v>3</v>
      </c>
      <c r="DJ941" s="4" t="s">
        <v>3</v>
      </c>
      <c r="DK941" s="4" t="s">
        <v>3</v>
      </c>
      <c r="DL941" s="4" t="s">
        <v>3</v>
      </c>
      <c r="DM941" s="4" t="s">
        <v>3</v>
      </c>
      <c r="DN941" s="4">
        <v>0</v>
      </c>
      <c r="DO941" s="4">
        <v>0</v>
      </c>
      <c r="DP941" s="4">
        <v>1</v>
      </c>
      <c r="DQ941" s="4">
        <v>1</v>
      </c>
      <c r="DR941" s="4"/>
      <c r="DS941" s="4"/>
      <c r="DT941" s="4"/>
      <c r="DU941" s="4">
        <v>1010</v>
      </c>
      <c r="DV941" s="4" t="s">
        <v>40</v>
      </c>
      <c r="DW941" s="4" t="s">
        <v>40</v>
      </c>
      <c r="DX941" s="4">
        <v>100</v>
      </c>
      <c r="DY941" s="4"/>
      <c r="DZ941" s="4" t="s">
        <v>3</v>
      </c>
      <c r="EA941" s="4" t="s">
        <v>3</v>
      </c>
      <c r="EB941" s="4" t="s">
        <v>3</v>
      </c>
      <c r="EC941" s="4" t="s">
        <v>3</v>
      </c>
      <c r="ED941" s="4"/>
      <c r="EE941" s="4">
        <v>57042986</v>
      </c>
      <c r="EF941" s="4">
        <v>200</v>
      </c>
      <c r="EG941" s="4" t="s">
        <v>903</v>
      </c>
      <c r="EH941" s="4">
        <v>0</v>
      </c>
      <c r="EI941" s="4" t="s">
        <v>3</v>
      </c>
      <c r="EJ941" s="4">
        <v>1</v>
      </c>
      <c r="EK941" s="4">
        <v>1617</v>
      </c>
      <c r="EL941" s="4" t="s">
        <v>904</v>
      </c>
      <c r="EM941" s="4" t="s">
        <v>905</v>
      </c>
      <c r="EN941" s="4"/>
      <c r="EO941" s="4" t="s">
        <v>3</v>
      </c>
      <c r="EP941" s="4"/>
      <c r="EQ941" s="4">
        <v>0</v>
      </c>
      <c r="ER941" s="4">
        <v>33.17</v>
      </c>
      <c r="ES941" s="4">
        <v>33.17</v>
      </c>
      <c r="ET941" s="4">
        <v>0</v>
      </c>
      <c r="EU941" s="4">
        <v>0</v>
      </c>
      <c r="EV941" s="4">
        <v>0</v>
      </c>
      <c r="EW941" s="4">
        <v>0</v>
      </c>
      <c r="EX941" s="4">
        <v>0</v>
      </c>
      <c r="EY941" s="4">
        <v>0</v>
      </c>
      <c r="EZ941" s="4"/>
      <c r="FA941" s="4"/>
      <c r="FB941" s="4"/>
      <c r="FC941" s="4"/>
      <c r="FD941" s="4"/>
      <c r="FE941" s="4"/>
      <c r="FF941" s="4"/>
      <c r="FG941" s="4"/>
      <c r="FH941" s="4"/>
      <c r="FI941" s="4"/>
      <c r="FJ941" s="4"/>
      <c r="FK941" s="4"/>
      <c r="FL941" s="4"/>
      <c r="FM941" s="4"/>
      <c r="FN941" s="4"/>
      <c r="FO941" s="4"/>
      <c r="FP941" s="4"/>
      <c r="FQ941" s="4">
        <v>0</v>
      </c>
      <c r="FR941" s="4">
        <v>0</v>
      </c>
      <c r="FS941" s="4">
        <v>0</v>
      </c>
      <c r="FT941" s="4"/>
      <c r="FU941" s="4"/>
      <c r="FV941" s="4"/>
      <c r="FW941" s="4"/>
      <c r="FX941" s="4">
        <v>0</v>
      </c>
      <c r="FY941" s="4">
        <v>0</v>
      </c>
      <c r="FZ941" s="4"/>
      <c r="GA941" s="4" t="s">
        <v>3</v>
      </c>
      <c r="GB941" s="4"/>
      <c r="GC941" s="4"/>
      <c r="GD941" s="4">
        <v>1</v>
      </c>
      <c r="GE941" s="4"/>
      <c r="GF941" s="4">
        <v>1612197379</v>
      </c>
      <c r="GG941" s="4">
        <v>2</v>
      </c>
      <c r="GH941" s="4">
        <v>1</v>
      </c>
      <c r="GI941" s="4">
        <v>2</v>
      </c>
      <c r="GJ941" s="4">
        <v>0</v>
      </c>
      <c r="GK941" s="4">
        <v>0</v>
      </c>
      <c r="GL941" s="4">
        <f t="shared" si="1107"/>
        <v>0</v>
      </c>
      <c r="GM941" s="4">
        <f t="shared" si="1108"/>
        <v>1310.7</v>
      </c>
      <c r="GN941" s="4">
        <f t="shared" si="1109"/>
        <v>0</v>
      </c>
      <c r="GO941" s="4">
        <f t="shared" si="1110"/>
        <v>1310.7</v>
      </c>
      <c r="GP941" s="4">
        <f t="shared" si="1111"/>
        <v>0</v>
      </c>
      <c r="GQ941" s="4"/>
      <c r="GR941" s="4">
        <v>0</v>
      </c>
      <c r="GS941" s="4">
        <v>0</v>
      </c>
      <c r="GT941" s="4">
        <v>0</v>
      </c>
      <c r="GU941" s="4" t="s">
        <v>3</v>
      </c>
      <c r="GV941" s="4">
        <f t="shared" si="1112"/>
        <v>0</v>
      </c>
      <c r="GW941" s="4">
        <v>1</v>
      </c>
      <c r="GX941" s="4">
        <f t="shared" si="1113"/>
        <v>0</v>
      </c>
      <c r="GY941" s="4"/>
      <c r="GZ941" s="4"/>
      <c r="HA941" s="4">
        <v>0</v>
      </c>
      <c r="HB941" s="4">
        <v>0</v>
      </c>
      <c r="HC941" s="4">
        <f t="shared" si="1114"/>
        <v>0</v>
      </c>
      <c r="HD941" s="4"/>
      <c r="HE941" s="4" t="s">
        <v>3</v>
      </c>
      <c r="HF941" s="4" t="s">
        <v>3</v>
      </c>
      <c r="HG941" s="4"/>
      <c r="HH941" s="4"/>
      <c r="HI941" s="4"/>
      <c r="HJ941" s="4"/>
      <c r="HK941" s="4"/>
      <c r="HL941" s="4"/>
      <c r="HM941" s="4" t="s">
        <v>3</v>
      </c>
      <c r="HN941" s="4" t="s">
        <v>3</v>
      </c>
      <c r="HO941" s="4" t="s">
        <v>3</v>
      </c>
      <c r="HP941" s="4" t="s">
        <v>3</v>
      </c>
      <c r="HQ941" s="4" t="s">
        <v>3</v>
      </c>
      <c r="HR941" s="4"/>
      <c r="HS941" s="4">
        <v>0</v>
      </c>
      <c r="HT941" s="4"/>
      <c r="HU941" s="4"/>
      <c r="HV941" s="4"/>
      <c r="HW941" s="4"/>
      <c r="HX941" s="4"/>
      <c r="HY941" s="4"/>
      <c r="HZ941" s="4"/>
      <c r="IA941" s="4"/>
      <c r="IB941" s="4"/>
      <c r="IC941" s="4"/>
      <c r="ID941" s="4"/>
      <c r="IE941" s="4"/>
      <c r="IF941" s="4"/>
      <c r="IG941" s="4"/>
      <c r="IH941" s="4"/>
      <c r="II941" s="4"/>
      <c r="IJ941" s="4"/>
      <c r="IK941" s="4">
        <v>0</v>
      </c>
      <c r="IL941" s="4"/>
      <c r="IM941" s="4"/>
      <c r="IN941" s="4"/>
      <c r="IO941" s="4"/>
      <c r="IP941" s="4"/>
      <c r="IQ941" s="4"/>
      <c r="IR941" s="4"/>
      <c r="IS941" s="4"/>
      <c r="IT941" s="4"/>
      <c r="IU941" s="4"/>
    </row>
    <row r="942" spans="1:255" x14ac:dyDescent="0.25">
      <c r="A942" s="3">
        <v>17</v>
      </c>
      <c r="B942" s="3">
        <v>1</v>
      </c>
      <c r="C942" s="3"/>
      <c r="D942" s="3"/>
      <c r="E942" s="3" t="s">
        <v>1172</v>
      </c>
      <c r="F942" s="3" t="s">
        <v>1042</v>
      </c>
      <c r="G942" s="3" t="s">
        <v>1043</v>
      </c>
      <c r="H942" s="3" t="s">
        <v>227</v>
      </c>
      <c r="I942" s="3">
        <v>300</v>
      </c>
      <c r="J942" s="3">
        <v>0</v>
      </c>
      <c r="K942" s="3">
        <v>300</v>
      </c>
      <c r="L942" s="3"/>
      <c r="M942" s="3"/>
      <c r="N942" s="3"/>
      <c r="O942" s="3">
        <f t="shared" si="1090"/>
        <v>11880</v>
      </c>
      <c r="P942" s="3">
        <f t="shared" si="1091"/>
        <v>11880</v>
      </c>
      <c r="Q942" s="3">
        <f t="shared" si="1135"/>
        <v>0</v>
      </c>
      <c r="R942" s="3">
        <f t="shared" si="1136"/>
        <v>0</v>
      </c>
      <c r="S942" s="3">
        <f t="shared" si="1092"/>
        <v>0</v>
      </c>
      <c r="T942" s="3">
        <f t="shared" si="1093"/>
        <v>0</v>
      </c>
      <c r="U942" s="3">
        <f t="shared" si="1094"/>
        <v>0</v>
      </c>
      <c r="V942" s="3">
        <f t="shared" si="1095"/>
        <v>0</v>
      </c>
      <c r="W942" s="3">
        <f t="shared" si="1096"/>
        <v>0</v>
      </c>
      <c r="X942" s="3">
        <f t="shared" si="1137"/>
        <v>0</v>
      </c>
      <c r="Y942" s="3">
        <f t="shared" si="1138"/>
        <v>0</v>
      </c>
      <c r="Z942" s="3"/>
      <c r="AA942" s="3">
        <v>54971259</v>
      </c>
      <c r="AB942" s="3">
        <f t="shared" si="1097"/>
        <v>39.6</v>
      </c>
      <c r="AC942" s="3">
        <f t="shared" si="1139"/>
        <v>39.6</v>
      </c>
      <c r="AD942" s="3">
        <f t="shared" si="1140"/>
        <v>0</v>
      </c>
      <c r="AE942" s="3">
        <f t="shared" si="1141"/>
        <v>0</v>
      </c>
      <c r="AF942" s="3">
        <f t="shared" si="1142"/>
        <v>0</v>
      </c>
      <c r="AG942" s="3">
        <f t="shared" si="1098"/>
        <v>0</v>
      </c>
      <c r="AH942" s="3">
        <f t="shared" si="1143"/>
        <v>0</v>
      </c>
      <c r="AI942" s="3">
        <f t="shared" si="1144"/>
        <v>0</v>
      </c>
      <c r="AJ942" s="3">
        <f t="shared" si="1099"/>
        <v>0</v>
      </c>
      <c r="AK942" s="3">
        <v>39.6</v>
      </c>
      <c r="AL942" s="3">
        <v>39.6</v>
      </c>
      <c r="AM942" s="3">
        <v>0</v>
      </c>
      <c r="AN942" s="3">
        <v>0</v>
      </c>
      <c r="AO942" s="3">
        <v>0</v>
      </c>
      <c r="AP942" s="3">
        <v>0</v>
      </c>
      <c r="AQ942" s="3">
        <v>0</v>
      </c>
      <c r="AR942" s="3">
        <v>0</v>
      </c>
      <c r="AS942" s="3">
        <v>0</v>
      </c>
      <c r="AT942" s="3">
        <v>0</v>
      </c>
      <c r="AU942" s="3">
        <v>0</v>
      </c>
      <c r="AV942" s="3">
        <v>1</v>
      </c>
      <c r="AW942" s="3">
        <v>1</v>
      </c>
      <c r="AX942" s="3"/>
      <c r="AY942" s="3"/>
      <c r="AZ942" s="3">
        <v>1</v>
      </c>
      <c r="BA942" s="3">
        <v>1</v>
      </c>
      <c r="BB942" s="3">
        <v>1</v>
      </c>
      <c r="BC942" s="3">
        <v>1</v>
      </c>
      <c r="BD942" s="3" t="s">
        <v>3</v>
      </c>
      <c r="BE942" s="3" t="s">
        <v>3</v>
      </c>
      <c r="BF942" s="3" t="s">
        <v>3</v>
      </c>
      <c r="BG942" s="3" t="s">
        <v>3</v>
      </c>
      <c r="BH942" s="3">
        <v>3</v>
      </c>
      <c r="BI942" s="3">
        <v>2</v>
      </c>
      <c r="BJ942" s="3" t="s">
        <v>1042</v>
      </c>
      <c r="BK942" s="3"/>
      <c r="BL942" s="3"/>
      <c r="BM942" s="3">
        <v>400005</v>
      </c>
      <c r="BN942" s="3">
        <v>0</v>
      </c>
      <c r="BO942" s="3" t="s">
        <v>3</v>
      </c>
      <c r="BP942" s="3">
        <v>0</v>
      </c>
      <c r="BQ942" s="3">
        <v>213</v>
      </c>
      <c r="BR942" s="3">
        <v>0</v>
      </c>
      <c r="BS942" s="3">
        <v>1</v>
      </c>
      <c r="BT942" s="3">
        <v>1</v>
      </c>
      <c r="BU942" s="3">
        <v>1</v>
      </c>
      <c r="BV942" s="3">
        <v>1</v>
      </c>
      <c r="BW942" s="3">
        <v>1</v>
      </c>
      <c r="BX942" s="3">
        <v>1</v>
      </c>
      <c r="BY942" s="3" t="s">
        <v>3</v>
      </c>
      <c r="BZ942" s="3">
        <v>0</v>
      </c>
      <c r="CA942" s="3">
        <v>0</v>
      </c>
      <c r="CB942" s="3" t="s">
        <v>3</v>
      </c>
      <c r="CC942" s="3"/>
      <c r="CD942" s="3"/>
      <c r="CE942" s="3">
        <v>1566</v>
      </c>
      <c r="CF942" s="3">
        <v>0</v>
      </c>
      <c r="CG942" s="3">
        <v>0</v>
      </c>
      <c r="CH942" s="3"/>
      <c r="CI942" s="3"/>
      <c r="CJ942" s="3"/>
      <c r="CK942" s="3"/>
      <c r="CL942" s="3"/>
      <c r="CM942" s="3">
        <v>0</v>
      </c>
      <c r="CN942" s="3" t="s">
        <v>3</v>
      </c>
      <c r="CO942" s="3">
        <v>0</v>
      </c>
      <c r="CP942" s="3">
        <f t="shared" si="1100"/>
        <v>11880</v>
      </c>
      <c r="CQ942" s="3">
        <f t="shared" si="1101"/>
        <v>39.6</v>
      </c>
      <c r="CR942" s="3">
        <f t="shared" si="1145"/>
        <v>0</v>
      </c>
      <c r="CS942" s="3">
        <f t="shared" si="1146"/>
        <v>0</v>
      </c>
      <c r="CT942" s="3">
        <f t="shared" si="1102"/>
        <v>0</v>
      </c>
      <c r="CU942" s="3">
        <f t="shared" si="1103"/>
        <v>0</v>
      </c>
      <c r="CV942" s="3">
        <f t="shared" si="1104"/>
        <v>0</v>
      </c>
      <c r="CW942" s="3">
        <f t="shared" si="1105"/>
        <v>0</v>
      </c>
      <c r="CX942" s="3">
        <f t="shared" si="1106"/>
        <v>0</v>
      </c>
      <c r="CY942" s="3">
        <f t="shared" si="1147"/>
        <v>0</v>
      </c>
      <c r="CZ942" s="3">
        <f t="shared" si="1148"/>
        <v>0</v>
      </c>
      <c r="DA942" s="3"/>
      <c r="DB942" s="3"/>
      <c r="DC942" s="3" t="s">
        <v>3</v>
      </c>
      <c r="DD942" s="3" t="s">
        <v>3</v>
      </c>
      <c r="DE942" s="3" t="s">
        <v>3</v>
      </c>
      <c r="DF942" s="3" t="s">
        <v>3</v>
      </c>
      <c r="DG942" s="3" t="s">
        <v>3</v>
      </c>
      <c r="DH942" s="3" t="s">
        <v>3</v>
      </c>
      <c r="DI942" s="3" t="s">
        <v>3</v>
      </c>
      <c r="DJ942" s="3" t="s">
        <v>3</v>
      </c>
      <c r="DK942" s="3" t="s">
        <v>3</v>
      </c>
      <c r="DL942" s="3" t="s">
        <v>3</v>
      </c>
      <c r="DM942" s="3" t="s">
        <v>3</v>
      </c>
      <c r="DN942" s="3">
        <v>0</v>
      </c>
      <c r="DO942" s="3">
        <v>0</v>
      </c>
      <c r="DP942" s="3">
        <v>1</v>
      </c>
      <c r="DQ942" s="3">
        <v>1</v>
      </c>
      <c r="DR942" s="3"/>
      <c r="DS942" s="3"/>
      <c r="DT942" s="3"/>
      <c r="DU942" s="3">
        <v>1013</v>
      </c>
      <c r="DV942" s="3" t="s">
        <v>227</v>
      </c>
      <c r="DW942" s="3" t="s">
        <v>227</v>
      </c>
      <c r="DX942" s="3">
        <v>1</v>
      </c>
      <c r="DY942" s="3"/>
      <c r="DZ942" s="3" t="s">
        <v>3</v>
      </c>
      <c r="EA942" s="3" t="s">
        <v>3</v>
      </c>
      <c r="EB942" s="3" t="s">
        <v>3</v>
      </c>
      <c r="EC942" s="3" t="s">
        <v>3</v>
      </c>
      <c r="ED942" s="3"/>
      <c r="EE942" s="3">
        <v>57042888</v>
      </c>
      <c r="EF942" s="3">
        <v>213</v>
      </c>
      <c r="EG942" s="3" t="s">
        <v>456</v>
      </c>
      <c r="EH942" s="3">
        <v>0</v>
      </c>
      <c r="EI942" s="3" t="s">
        <v>3</v>
      </c>
      <c r="EJ942" s="3">
        <v>1</v>
      </c>
      <c r="EK942" s="3">
        <v>400005</v>
      </c>
      <c r="EL942" s="3" t="s">
        <v>456</v>
      </c>
      <c r="EM942" s="3" t="s">
        <v>457</v>
      </c>
      <c r="EN942" s="3"/>
      <c r="EO942" s="3" t="s">
        <v>3</v>
      </c>
      <c r="EP942" s="3"/>
      <c r="EQ942" s="3">
        <v>16</v>
      </c>
      <c r="ER942" s="3">
        <v>0</v>
      </c>
      <c r="ES942" s="3">
        <v>39.6</v>
      </c>
      <c r="ET942" s="3">
        <v>0</v>
      </c>
      <c r="EU942" s="3">
        <v>0</v>
      </c>
      <c r="EV942" s="3">
        <v>0</v>
      </c>
      <c r="EW942" s="3">
        <v>0</v>
      </c>
      <c r="EX942" s="3">
        <v>0</v>
      </c>
      <c r="EY942" s="3">
        <v>0</v>
      </c>
      <c r="EZ942" s="3"/>
      <c r="FA942" s="3"/>
      <c r="FB942" s="3"/>
      <c r="FC942" s="3"/>
      <c r="FD942" s="3"/>
      <c r="FE942" s="3"/>
      <c r="FF942" s="3"/>
      <c r="FG942" s="3"/>
      <c r="FH942" s="3"/>
      <c r="FI942" s="3"/>
      <c r="FJ942" s="3"/>
      <c r="FK942" s="3"/>
      <c r="FL942" s="3"/>
      <c r="FM942" s="3"/>
      <c r="FN942" s="3"/>
      <c r="FO942" s="3"/>
      <c r="FP942" s="3"/>
      <c r="FQ942" s="3">
        <v>0</v>
      </c>
      <c r="FR942" s="3">
        <v>0</v>
      </c>
      <c r="FS942" s="3">
        <v>0</v>
      </c>
      <c r="FT942" s="3"/>
      <c r="FU942" s="3"/>
      <c r="FV942" s="3"/>
      <c r="FW942" s="3"/>
      <c r="FX942" s="3">
        <v>0</v>
      </c>
      <c r="FY942" s="3">
        <v>0</v>
      </c>
      <c r="FZ942" s="3"/>
      <c r="GA942" s="3" t="s">
        <v>1044</v>
      </c>
      <c r="GB942" s="3"/>
      <c r="GC942" s="3"/>
      <c r="GD942" s="3">
        <v>1</v>
      </c>
      <c r="GE942" s="3"/>
      <c r="GF942" s="3">
        <v>2119884272</v>
      </c>
      <c r="GG942" s="3">
        <v>2</v>
      </c>
      <c r="GH942" s="3">
        <v>4</v>
      </c>
      <c r="GI942" s="3">
        <v>-2</v>
      </c>
      <c r="GJ942" s="3">
        <v>0</v>
      </c>
      <c r="GK942" s="3">
        <v>0</v>
      </c>
      <c r="GL942" s="3">
        <f t="shared" si="1107"/>
        <v>0</v>
      </c>
      <c r="GM942" s="3">
        <f t="shared" si="1108"/>
        <v>11880</v>
      </c>
      <c r="GN942" s="3">
        <f t="shared" si="1109"/>
        <v>0</v>
      </c>
      <c r="GO942" s="3">
        <f t="shared" si="1110"/>
        <v>11880</v>
      </c>
      <c r="GP942" s="3">
        <f t="shared" si="1111"/>
        <v>0</v>
      </c>
      <c r="GQ942" s="3"/>
      <c r="GR942" s="3">
        <v>1</v>
      </c>
      <c r="GS942" s="3">
        <v>2</v>
      </c>
      <c r="GT942" s="3">
        <v>0</v>
      </c>
      <c r="GU942" s="3" t="s">
        <v>3</v>
      </c>
      <c r="GV942" s="3">
        <f t="shared" si="1112"/>
        <v>0</v>
      </c>
      <c r="GW942" s="3">
        <v>1</v>
      </c>
      <c r="GX942" s="3">
        <f t="shared" si="1113"/>
        <v>0</v>
      </c>
      <c r="GY942" s="3"/>
      <c r="GZ942" s="3"/>
      <c r="HA942" s="3">
        <v>0</v>
      </c>
      <c r="HB942" s="3">
        <v>0</v>
      </c>
      <c r="HC942" s="3">
        <f t="shared" si="1114"/>
        <v>0</v>
      </c>
      <c r="HD942" s="3"/>
      <c r="HE942" s="3" t="s">
        <v>459</v>
      </c>
      <c r="HF942" s="3" t="s">
        <v>37</v>
      </c>
      <c r="HG942" s="3"/>
      <c r="HH942" s="3"/>
      <c r="HI942" s="3"/>
      <c r="HJ942" s="3"/>
      <c r="HK942" s="3"/>
      <c r="HL942" s="3"/>
      <c r="HM942" s="3" t="s">
        <v>3</v>
      </c>
      <c r="HN942" s="3" t="s">
        <v>3</v>
      </c>
      <c r="HO942" s="3" t="s">
        <v>3</v>
      </c>
      <c r="HP942" s="3" t="s">
        <v>3</v>
      </c>
      <c r="HQ942" s="3" t="s">
        <v>3</v>
      </c>
      <c r="HR942" s="3"/>
      <c r="HS942" s="3">
        <v>0</v>
      </c>
      <c r="HT942" s="3"/>
      <c r="HU942" s="3"/>
      <c r="HV942" s="3"/>
      <c r="HW942" s="3"/>
      <c r="HX942" s="3"/>
      <c r="HY942" s="3"/>
      <c r="HZ942" s="3"/>
      <c r="IA942" s="3"/>
      <c r="IB942" s="3"/>
      <c r="IC942" s="3"/>
      <c r="ID942" s="3"/>
      <c r="IE942" s="3"/>
      <c r="IF942" s="3"/>
      <c r="IG942" s="3"/>
      <c r="IH942" s="3"/>
      <c r="II942" s="3"/>
      <c r="IJ942" s="3"/>
      <c r="IK942" s="3">
        <v>0</v>
      </c>
      <c r="IL942" s="3"/>
      <c r="IM942" s="3"/>
      <c r="IN942" s="3"/>
      <c r="IO942" s="3"/>
      <c r="IP942" s="3"/>
      <c r="IQ942" s="3"/>
      <c r="IR942" s="3"/>
      <c r="IS942" s="3"/>
      <c r="IT942" s="3"/>
      <c r="IU942" s="3"/>
    </row>
    <row r="943" spans="1:255" x14ac:dyDescent="0.25">
      <c r="A943" s="4">
        <v>17</v>
      </c>
      <c r="B943" s="4">
        <v>1</v>
      </c>
      <c r="C943" s="4"/>
      <c r="D943" s="4"/>
      <c r="E943" s="4" t="s">
        <v>1172</v>
      </c>
      <c r="F943" s="4" t="s">
        <v>1042</v>
      </c>
      <c r="G943" s="4" t="s">
        <v>1043</v>
      </c>
      <c r="H943" s="4" t="s">
        <v>227</v>
      </c>
      <c r="I943" s="4">
        <v>300</v>
      </c>
      <c r="J943" s="4">
        <v>0</v>
      </c>
      <c r="K943" s="4">
        <v>300</v>
      </c>
      <c r="L943" s="4"/>
      <c r="M943" s="4"/>
      <c r="N943" s="4"/>
      <c r="O943" s="4">
        <f t="shared" si="1090"/>
        <v>116899.2</v>
      </c>
      <c r="P943" s="4">
        <f t="shared" si="1091"/>
        <v>116899.2</v>
      </c>
      <c r="Q943" s="4">
        <f t="shared" si="1135"/>
        <v>0</v>
      </c>
      <c r="R943" s="4">
        <f t="shared" si="1136"/>
        <v>0</v>
      </c>
      <c r="S943" s="4">
        <f t="shared" si="1092"/>
        <v>0</v>
      </c>
      <c r="T943" s="4">
        <f t="shared" si="1093"/>
        <v>0</v>
      </c>
      <c r="U943" s="4">
        <f t="shared" si="1094"/>
        <v>0</v>
      </c>
      <c r="V943" s="4">
        <f t="shared" si="1095"/>
        <v>0</v>
      </c>
      <c r="W943" s="4">
        <f t="shared" si="1096"/>
        <v>0</v>
      </c>
      <c r="X943" s="4">
        <f t="shared" si="1137"/>
        <v>0</v>
      </c>
      <c r="Y943" s="4">
        <f t="shared" si="1138"/>
        <v>0</v>
      </c>
      <c r="Z943" s="4"/>
      <c r="AA943" s="4">
        <v>55890823</v>
      </c>
      <c r="AB943" s="4">
        <f t="shared" si="1097"/>
        <v>39.6</v>
      </c>
      <c r="AC943" s="4">
        <f t="shared" si="1139"/>
        <v>39.6</v>
      </c>
      <c r="AD943" s="4">
        <f t="shared" si="1140"/>
        <v>0</v>
      </c>
      <c r="AE943" s="4">
        <f t="shared" si="1141"/>
        <v>0</v>
      </c>
      <c r="AF943" s="4">
        <f t="shared" si="1142"/>
        <v>0</v>
      </c>
      <c r="AG943" s="4">
        <f t="shared" si="1098"/>
        <v>0</v>
      </c>
      <c r="AH943" s="4">
        <f t="shared" si="1143"/>
        <v>0</v>
      </c>
      <c r="AI943" s="4">
        <f t="shared" si="1144"/>
        <v>0</v>
      </c>
      <c r="AJ943" s="4">
        <f t="shared" si="1099"/>
        <v>0</v>
      </c>
      <c r="AK943" s="4">
        <v>39.6</v>
      </c>
      <c r="AL943" s="4">
        <v>39.6</v>
      </c>
      <c r="AM943" s="4">
        <v>0</v>
      </c>
      <c r="AN943" s="4">
        <v>0</v>
      </c>
      <c r="AO943" s="4">
        <v>0</v>
      </c>
      <c r="AP943" s="4">
        <v>0</v>
      </c>
      <c r="AQ943" s="4">
        <v>0</v>
      </c>
      <c r="AR943" s="4">
        <v>0</v>
      </c>
      <c r="AS943" s="4">
        <v>0</v>
      </c>
      <c r="AT943" s="4">
        <v>0</v>
      </c>
      <c r="AU943" s="4">
        <v>0</v>
      </c>
      <c r="AV943" s="4">
        <v>1</v>
      </c>
      <c r="AW943" s="4">
        <v>1</v>
      </c>
      <c r="AX943" s="4"/>
      <c r="AY943" s="4"/>
      <c r="AZ943" s="4">
        <v>1</v>
      </c>
      <c r="BA943" s="4">
        <v>1</v>
      </c>
      <c r="BB943" s="4">
        <v>1</v>
      </c>
      <c r="BC943" s="4">
        <v>9.84</v>
      </c>
      <c r="BD943" s="4" t="s">
        <v>3</v>
      </c>
      <c r="BE943" s="4" t="s">
        <v>3</v>
      </c>
      <c r="BF943" s="4" t="s">
        <v>3</v>
      </c>
      <c r="BG943" s="4" t="s">
        <v>3</v>
      </c>
      <c r="BH943" s="4">
        <v>3</v>
      </c>
      <c r="BI943" s="4">
        <v>2</v>
      </c>
      <c r="BJ943" s="4" t="s">
        <v>1042</v>
      </c>
      <c r="BK943" s="4"/>
      <c r="BL943" s="4"/>
      <c r="BM943" s="4">
        <v>400005</v>
      </c>
      <c r="BN943" s="4">
        <v>0</v>
      </c>
      <c r="BO943" s="4" t="s">
        <v>3</v>
      </c>
      <c r="BP943" s="4">
        <v>0</v>
      </c>
      <c r="BQ943" s="4">
        <v>213</v>
      </c>
      <c r="BR943" s="4">
        <v>0</v>
      </c>
      <c r="BS943" s="4">
        <v>1</v>
      </c>
      <c r="BT943" s="4">
        <v>1</v>
      </c>
      <c r="BU943" s="4">
        <v>1</v>
      </c>
      <c r="BV943" s="4">
        <v>1</v>
      </c>
      <c r="BW943" s="4">
        <v>1</v>
      </c>
      <c r="BX943" s="4">
        <v>1</v>
      </c>
      <c r="BY943" s="4" t="s">
        <v>3</v>
      </c>
      <c r="BZ943" s="4">
        <v>0</v>
      </c>
      <c r="CA943" s="4">
        <v>0</v>
      </c>
      <c r="CB943" s="4" t="s">
        <v>3</v>
      </c>
      <c r="CC943" s="4"/>
      <c r="CD943" s="4"/>
      <c r="CE943" s="4">
        <v>1566</v>
      </c>
      <c r="CF943" s="4">
        <v>0</v>
      </c>
      <c r="CG943" s="4">
        <v>0</v>
      </c>
      <c r="CH943" s="4"/>
      <c r="CI943" s="4"/>
      <c r="CJ943" s="4"/>
      <c r="CK943" s="4"/>
      <c r="CL943" s="4"/>
      <c r="CM943" s="4">
        <v>0</v>
      </c>
      <c r="CN943" s="4" t="s">
        <v>3</v>
      </c>
      <c r="CO943" s="4">
        <v>0</v>
      </c>
      <c r="CP943" s="4">
        <f t="shared" si="1100"/>
        <v>116899.2</v>
      </c>
      <c r="CQ943" s="4">
        <f t="shared" si="1101"/>
        <v>389.66</v>
      </c>
      <c r="CR943" s="4">
        <f t="shared" si="1145"/>
        <v>0</v>
      </c>
      <c r="CS943" s="4">
        <f t="shared" si="1146"/>
        <v>0</v>
      </c>
      <c r="CT943" s="4">
        <f t="shared" si="1102"/>
        <v>0</v>
      </c>
      <c r="CU943" s="4">
        <f t="shared" si="1103"/>
        <v>0</v>
      </c>
      <c r="CV943" s="4">
        <f t="shared" si="1104"/>
        <v>0</v>
      </c>
      <c r="CW943" s="4">
        <f t="shared" si="1105"/>
        <v>0</v>
      </c>
      <c r="CX943" s="4">
        <f t="shared" si="1106"/>
        <v>0</v>
      </c>
      <c r="CY943" s="4">
        <f t="shared" si="1147"/>
        <v>0</v>
      </c>
      <c r="CZ943" s="4">
        <f t="shared" si="1148"/>
        <v>0</v>
      </c>
      <c r="DA943" s="4"/>
      <c r="DB943" s="4"/>
      <c r="DC943" s="4" t="s">
        <v>3</v>
      </c>
      <c r="DD943" s="4" t="s">
        <v>3</v>
      </c>
      <c r="DE943" s="4" t="s">
        <v>3</v>
      </c>
      <c r="DF943" s="4" t="s">
        <v>3</v>
      </c>
      <c r="DG943" s="4" t="s">
        <v>3</v>
      </c>
      <c r="DH943" s="4" t="s">
        <v>3</v>
      </c>
      <c r="DI943" s="4" t="s">
        <v>3</v>
      </c>
      <c r="DJ943" s="4" t="s">
        <v>3</v>
      </c>
      <c r="DK943" s="4" t="s">
        <v>3</v>
      </c>
      <c r="DL943" s="4" t="s">
        <v>3</v>
      </c>
      <c r="DM943" s="4" t="s">
        <v>3</v>
      </c>
      <c r="DN943" s="4">
        <v>0</v>
      </c>
      <c r="DO943" s="4">
        <v>0</v>
      </c>
      <c r="DP943" s="4">
        <v>1</v>
      </c>
      <c r="DQ943" s="4">
        <v>1</v>
      </c>
      <c r="DR943" s="4"/>
      <c r="DS943" s="4"/>
      <c r="DT943" s="4"/>
      <c r="DU943" s="4">
        <v>1013</v>
      </c>
      <c r="DV943" s="4" t="s">
        <v>227</v>
      </c>
      <c r="DW943" s="4" t="s">
        <v>227</v>
      </c>
      <c r="DX943" s="4">
        <v>1</v>
      </c>
      <c r="DY943" s="4"/>
      <c r="DZ943" s="4" t="s">
        <v>3</v>
      </c>
      <c r="EA943" s="4" t="s">
        <v>3</v>
      </c>
      <c r="EB943" s="4" t="s">
        <v>3</v>
      </c>
      <c r="EC943" s="4" t="s">
        <v>3</v>
      </c>
      <c r="ED943" s="4"/>
      <c r="EE943" s="4">
        <v>57042888</v>
      </c>
      <c r="EF943" s="4">
        <v>213</v>
      </c>
      <c r="EG943" s="4" t="s">
        <v>456</v>
      </c>
      <c r="EH943" s="4">
        <v>0</v>
      </c>
      <c r="EI943" s="4" t="s">
        <v>3</v>
      </c>
      <c r="EJ943" s="4">
        <v>1</v>
      </c>
      <c r="EK943" s="4">
        <v>400005</v>
      </c>
      <c r="EL943" s="4" t="s">
        <v>456</v>
      </c>
      <c r="EM943" s="4" t="s">
        <v>457</v>
      </c>
      <c r="EN943" s="4"/>
      <c r="EO943" s="4" t="s">
        <v>3</v>
      </c>
      <c r="EP943" s="4"/>
      <c r="EQ943" s="4">
        <v>16</v>
      </c>
      <c r="ER943" s="4">
        <v>0</v>
      </c>
      <c r="ES943" s="4">
        <v>39.6</v>
      </c>
      <c r="ET943" s="4">
        <v>0</v>
      </c>
      <c r="EU943" s="4">
        <v>0</v>
      </c>
      <c r="EV943" s="4">
        <v>0</v>
      </c>
      <c r="EW943" s="4">
        <v>0</v>
      </c>
      <c r="EX943" s="4">
        <v>0</v>
      </c>
      <c r="EY943" s="4">
        <v>0</v>
      </c>
      <c r="EZ943" s="4">
        <v>5</v>
      </c>
      <c r="FA943" s="4"/>
      <c r="FB943" s="4"/>
      <c r="FC943" s="4">
        <v>1</v>
      </c>
      <c r="FD943" s="4">
        <v>18</v>
      </c>
      <c r="FE943" s="4"/>
      <c r="FF943" s="4">
        <v>466</v>
      </c>
      <c r="FG943" s="4"/>
      <c r="FH943" s="4"/>
      <c r="FI943" s="4"/>
      <c r="FJ943" s="4"/>
      <c r="FK943" s="4"/>
      <c r="FL943" s="4"/>
      <c r="FM943" s="4"/>
      <c r="FN943" s="4"/>
      <c r="FO943" s="4"/>
      <c r="FP943" s="4"/>
      <c r="FQ943" s="4">
        <v>0</v>
      </c>
      <c r="FR943" s="4">
        <v>0</v>
      </c>
      <c r="FS943" s="4">
        <v>0</v>
      </c>
      <c r="FT943" s="4"/>
      <c r="FU943" s="4"/>
      <c r="FV943" s="4"/>
      <c r="FW943" s="4"/>
      <c r="FX943" s="4">
        <v>0</v>
      </c>
      <c r="FY943" s="4">
        <v>0</v>
      </c>
      <c r="FZ943" s="4"/>
      <c r="GA943" s="4" t="s">
        <v>1044</v>
      </c>
      <c r="GB943" s="4"/>
      <c r="GC943" s="4"/>
      <c r="GD943" s="4">
        <v>1</v>
      </c>
      <c r="GE943" s="4"/>
      <c r="GF943" s="4">
        <v>2119884272</v>
      </c>
      <c r="GG943" s="4">
        <v>2</v>
      </c>
      <c r="GH943" s="4">
        <v>3</v>
      </c>
      <c r="GI943" s="4">
        <v>5</v>
      </c>
      <c r="GJ943" s="4">
        <v>0</v>
      </c>
      <c r="GK943" s="4">
        <v>0</v>
      </c>
      <c r="GL943" s="4">
        <f t="shared" si="1107"/>
        <v>0</v>
      </c>
      <c r="GM943" s="4">
        <f t="shared" si="1108"/>
        <v>116899.2</v>
      </c>
      <c r="GN943" s="4">
        <f t="shared" si="1109"/>
        <v>0</v>
      </c>
      <c r="GO943" s="4">
        <f t="shared" si="1110"/>
        <v>116899.2</v>
      </c>
      <c r="GP943" s="4">
        <f t="shared" si="1111"/>
        <v>0</v>
      </c>
      <c r="GQ943" s="4"/>
      <c r="GR943" s="4">
        <v>1</v>
      </c>
      <c r="GS943" s="4">
        <v>1</v>
      </c>
      <c r="GT943" s="4">
        <v>0</v>
      </c>
      <c r="GU943" s="4" t="s">
        <v>3</v>
      </c>
      <c r="GV943" s="4">
        <f t="shared" si="1112"/>
        <v>0</v>
      </c>
      <c r="GW943" s="4">
        <v>1</v>
      </c>
      <c r="GX943" s="4">
        <f t="shared" si="1113"/>
        <v>0</v>
      </c>
      <c r="GY943" s="4"/>
      <c r="GZ943" s="4"/>
      <c r="HA943" s="4">
        <v>0</v>
      </c>
      <c r="HB943" s="4">
        <v>0</v>
      </c>
      <c r="HC943" s="4">
        <f t="shared" si="1114"/>
        <v>0</v>
      </c>
      <c r="HD943" s="4"/>
      <c r="HE943" s="4" t="s">
        <v>459</v>
      </c>
      <c r="HF943" s="4" t="s">
        <v>37</v>
      </c>
      <c r="HG943" s="4"/>
      <c r="HH943" s="4"/>
      <c r="HI943" s="4"/>
      <c r="HJ943" s="4"/>
      <c r="HK943" s="4"/>
      <c r="HL943" s="4"/>
      <c r="HM943" s="4" t="s">
        <v>3</v>
      </c>
      <c r="HN943" s="4" t="s">
        <v>3</v>
      </c>
      <c r="HO943" s="4" t="s">
        <v>3</v>
      </c>
      <c r="HP943" s="4" t="s">
        <v>3</v>
      </c>
      <c r="HQ943" s="4" t="s">
        <v>3</v>
      </c>
      <c r="HR943" s="4"/>
      <c r="HS943" s="4">
        <v>0</v>
      </c>
      <c r="HT943" s="4"/>
      <c r="HU943" s="4"/>
      <c r="HV943" s="4"/>
      <c r="HW943" s="4"/>
      <c r="HX943" s="4"/>
      <c r="HY943" s="4"/>
      <c r="HZ943" s="4"/>
      <c r="IA943" s="4"/>
      <c r="IB943" s="4"/>
      <c r="IC943" s="4"/>
      <c r="ID943" s="4"/>
      <c r="IE943" s="4"/>
      <c r="IF943" s="4"/>
      <c r="IG943" s="4"/>
      <c r="IH943" s="4"/>
      <c r="II943" s="4"/>
      <c r="IJ943" s="4"/>
      <c r="IK943" s="4">
        <v>0</v>
      </c>
      <c r="IL943" s="4"/>
      <c r="IM943" s="4"/>
      <c r="IN943" s="4"/>
      <c r="IO943" s="4"/>
      <c r="IP943" s="4"/>
      <c r="IQ943" s="4"/>
      <c r="IR943" s="4"/>
      <c r="IS943" s="4"/>
      <c r="IT943" s="4"/>
      <c r="IU943" s="4"/>
    </row>
    <row r="944" spans="1:255" x14ac:dyDescent="0.25">
      <c r="A944" s="3">
        <v>17</v>
      </c>
      <c r="B944" s="3">
        <v>1</v>
      </c>
      <c r="C944" s="3"/>
      <c r="D944" s="3"/>
      <c r="E944" s="3" t="s">
        <v>1173</v>
      </c>
      <c r="F944" s="3" t="s">
        <v>1046</v>
      </c>
      <c r="G944" s="3" t="s">
        <v>1047</v>
      </c>
      <c r="H944" s="3" t="s">
        <v>227</v>
      </c>
      <c r="I944" s="3">
        <v>600</v>
      </c>
      <c r="J944" s="3">
        <v>0</v>
      </c>
      <c r="K944" s="3">
        <v>600</v>
      </c>
      <c r="L944" s="3"/>
      <c r="M944" s="3"/>
      <c r="N944" s="3"/>
      <c r="O944" s="3">
        <f t="shared" si="1090"/>
        <v>12924</v>
      </c>
      <c r="P944" s="3">
        <f t="shared" si="1091"/>
        <v>12924</v>
      </c>
      <c r="Q944" s="3">
        <f t="shared" si="1135"/>
        <v>0</v>
      </c>
      <c r="R944" s="3">
        <f t="shared" si="1136"/>
        <v>0</v>
      </c>
      <c r="S944" s="3">
        <f t="shared" si="1092"/>
        <v>0</v>
      </c>
      <c r="T944" s="3">
        <f t="shared" si="1093"/>
        <v>0</v>
      </c>
      <c r="U944" s="3">
        <f t="shared" si="1094"/>
        <v>0</v>
      </c>
      <c r="V944" s="3">
        <f t="shared" si="1095"/>
        <v>0</v>
      </c>
      <c r="W944" s="3">
        <f t="shared" si="1096"/>
        <v>0</v>
      </c>
      <c r="X944" s="3">
        <f t="shared" si="1137"/>
        <v>0</v>
      </c>
      <c r="Y944" s="3">
        <f t="shared" si="1138"/>
        <v>0</v>
      </c>
      <c r="Z944" s="3"/>
      <c r="AA944" s="3">
        <v>54971259</v>
      </c>
      <c r="AB944" s="3">
        <f t="shared" si="1097"/>
        <v>21.54</v>
      </c>
      <c r="AC944" s="3">
        <f t="shared" si="1139"/>
        <v>21.54</v>
      </c>
      <c r="AD944" s="3">
        <f t="shared" si="1140"/>
        <v>0</v>
      </c>
      <c r="AE944" s="3">
        <f t="shared" si="1141"/>
        <v>0</v>
      </c>
      <c r="AF944" s="3">
        <f t="shared" si="1142"/>
        <v>0</v>
      </c>
      <c r="AG944" s="3">
        <f t="shared" si="1098"/>
        <v>0</v>
      </c>
      <c r="AH944" s="3">
        <f t="shared" si="1143"/>
        <v>0</v>
      </c>
      <c r="AI944" s="3">
        <f t="shared" si="1144"/>
        <v>0</v>
      </c>
      <c r="AJ944" s="3">
        <f t="shared" si="1099"/>
        <v>0</v>
      </c>
      <c r="AK944" s="3">
        <v>21.540000000000003</v>
      </c>
      <c r="AL944" s="3">
        <v>21.540000000000003</v>
      </c>
      <c r="AM944" s="3">
        <v>0</v>
      </c>
      <c r="AN944" s="3">
        <v>0</v>
      </c>
      <c r="AO944" s="3">
        <v>0</v>
      </c>
      <c r="AP944" s="3">
        <v>0</v>
      </c>
      <c r="AQ944" s="3">
        <v>0</v>
      </c>
      <c r="AR944" s="3">
        <v>0</v>
      </c>
      <c r="AS944" s="3">
        <v>0</v>
      </c>
      <c r="AT944" s="3">
        <v>0</v>
      </c>
      <c r="AU944" s="3">
        <v>0</v>
      </c>
      <c r="AV944" s="3">
        <v>1</v>
      </c>
      <c r="AW944" s="3">
        <v>1</v>
      </c>
      <c r="AX944" s="3"/>
      <c r="AY944" s="3"/>
      <c r="AZ944" s="3">
        <v>1</v>
      </c>
      <c r="BA944" s="3">
        <v>1</v>
      </c>
      <c r="BB944" s="3">
        <v>1</v>
      </c>
      <c r="BC944" s="3">
        <v>1</v>
      </c>
      <c r="BD944" s="3" t="s">
        <v>3</v>
      </c>
      <c r="BE944" s="3" t="s">
        <v>3</v>
      </c>
      <c r="BF944" s="3" t="s">
        <v>3</v>
      </c>
      <c r="BG944" s="3" t="s">
        <v>3</v>
      </c>
      <c r="BH944" s="3">
        <v>3</v>
      </c>
      <c r="BI944" s="3">
        <v>2</v>
      </c>
      <c r="BJ944" s="3" t="s">
        <v>1046</v>
      </c>
      <c r="BK944" s="3"/>
      <c r="BL944" s="3"/>
      <c r="BM944" s="3">
        <v>400005</v>
      </c>
      <c r="BN944" s="3">
        <v>0</v>
      </c>
      <c r="BO944" s="3" t="s">
        <v>3</v>
      </c>
      <c r="BP944" s="3">
        <v>0</v>
      </c>
      <c r="BQ944" s="3">
        <v>213</v>
      </c>
      <c r="BR944" s="3">
        <v>0</v>
      </c>
      <c r="BS944" s="3">
        <v>1</v>
      </c>
      <c r="BT944" s="3">
        <v>1</v>
      </c>
      <c r="BU944" s="3">
        <v>1</v>
      </c>
      <c r="BV944" s="3">
        <v>1</v>
      </c>
      <c r="BW944" s="3">
        <v>1</v>
      </c>
      <c r="BX944" s="3">
        <v>1</v>
      </c>
      <c r="BY944" s="3" t="s">
        <v>3</v>
      </c>
      <c r="BZ944" s="3">
        <v>0</v>
      </c>
      <c r="CA944" s="3">
        <v>0</v>
      </c>
      <c r="CB944" s="3" t="s">
        <v>3</v>
      </c>
      <c r="CC944" s="3"/>
      <c r="CD944" s="3"/>
      <c r="CE944" s="3">
        <v>1566</v>
      </c>
      <c r="CF944" s="3">
        <v>0</v>
      </c>
      <c r="CG944" s="3">
        <v>0</v>
      </c>
      <c r="CH944" s="3"/>
      <c r="CI944" s="3"/>
      <c r="CJ944" s="3"/>
      <c r="CK944" s="3"/>
      <c r="CL944" s="3"/>
      <c r="CM944" s="3">
        <v>0</v>
      </c>
      <c r="CN944" s="3" t="s">
        <v>3</v>
      </c>
      <c r="CO944" s="3">
        <v>0</v>
      </c>
      <c r="CP944" s="3">
        <f t="shared" si="1100"/>
        <v>12924</v>
      </c>
      <c r="CQ944" s="3">
        <f t="shared" si="1101"/>
        <v>21.54</v>
      </c>
      <c r="CR944" s="3">
        <f t="shared" si="1145"/>
        <v>0</v>
      </c>
      <c r="CS944" s="3">
        <f t="shared" si="1146"/>
        <v>0</v>
      </c>
      <c r="CT944" s="3">
        <f t="shared" si="1102"/>
        <v>0</v>
      </c>
      <c r="CU944" s="3">
        <f t="shared" si="1103"/>
        <v>0</v>
      </c>
      <c r="CV944" s="3">
        <f t="shared" si="1104"/>
        <v>0</v>
      </c>
      <c r="CW944" s="3">
        <f t="shared" si="1105"/>
        <v>0</v>
      </c>
      <c r="CX944" s="3">
        <f t="shared" si="1106"/>
        <v>0</v>
      </c>
      <c r="CY944" s="3">
        <f t="shared" si="1147"/>
        <v>0</v>
      </c>
      <c r="CZ944" s="3">
        <f t="shared" si="1148"/>
        <v>0</v>
      </c>
      <c r="DA944" s="3"/>
      <c r="DB944" s="3"/>
      <c r="DC944" s="3" t="s">
        <v>3</v>
      </c>
      <c r="DD944" s="3" t="s">
        <v>3</v>
      </c>
      <c r="DE944" s="3" t="s">
        <v>3</v>
      </c>
      <c r="DF944" s="3" t="s">
        <v>3</v>
      </c>
      <c r="DG944" s="3" t="s">
        <v>3</v>
      </c>
      <c r="DH944" s="3" t="s">
        <v>3</v>
      </c>
      <c r="DI944" s="3" t="s">
        <v>3</v>
      </c>
      <c r="DJ944" s="3" t="s">
        <v>3</v>
      </c>
      <c r="DK944" s="3" t="s">
        <v>3</v>
      </c>
      <c r="DL944" s="3" t="s">
        <v>3</v>
      </c>
      <c r="DM944" s="3" t="s">
        <v>3</v>
      </c>
      <c r="DN944" s="3">
        <v>0</v>
      </c>
      <c r="DO944" s="3">
        <v>0</v>
      </c>
      <c r="DP944" s="3">
        <v>1</v>
      </c>
      <c r="DQ944" s="3">
        <v>1</v>
      </c>
      <c r="DR944" s="3"/>
      <c r="DS944" s="3"/>
      <c r="DT944" s="3"/>
      <c r="DU944" s="3">
        <v>1013</v>
      </c>
      <c r="DV944" s="3" t="s">
        <v>227</v>
      </c>
      <c r="DW944" s="3" t="s">
        <v>227</v>
      </c>
      <c r="DX944" s="3">
        <v>1</v>
      </c>
      <c r="DY944" s="3"/>
      <c r="DZ944" s="3" t="s">
        <v>3</v>
      </c>
      <c r="EA944" s="3" t="s">
        <v>3</v>
      </c>
      <c r="EB944" s="3" t="s">
        <v>3</v>
      </c>
      <c r="EC944" s="3" t="s">
        <v>3</v>
      </c>
      <c r="ED944" s="3"/>
      <c r="EE944" s="3">
        <v>57042888</v>
      </c>
      <c r="EF944" s="3">
        <v>213</v>
      </c>
      <c r="EG944" s="3" t="s">
        <v>456</v>
      </c>
      <c r="EH944" s="3">
        <v>0</v>
      </c>
      <c r="EI944" s="3" t="s">
        <v>3</v>
      </c>
      <c r="EJ944" s="3">
        <v>1</v>
      </c>
      <c r="EK944" s="3">
        <v>400005</v>
      </c>
      <c r="EL944" s="3" t="s">
        <v>456</v>
      </c>
      <c r="EM944" s="3" t="s">
        <v>457</v>
      </c>
      <c r="EN944" s="3"/>
      <c r="EO944" s="3" t="s">
        <v>3</v>
      </c>
      <c r="EP944" s="3"/>
      <c r="EQ944" s="3">
        <v>16</v>
      </c>
      <c r="ER944" s="3">
        <v>0</v>
      </c>
      <c r="ES944" s="3">
        <v>21.540000000000003</v>
      </c>
      <c r="ET944" s="3">
        <v>0</v>
      </c>
      <c r="EU944" s="3">
        <v>0</v>
      </c>
      <c r="EV944" s="3">
        <v>0</v>
      </c>
      <c r="EW944" s="3">
        <v>0</v>
      </c>
      <c r="EX944" s="3">
        <v>0</v>
      </c>
      <c r="EY944" s="3">
        <v>0</v>
      </c>
      <c r="EZ944" s="3"/>
      <c r="FA944" s="3"/>
      <c r="FB944" s="3"/>
      <c r="FC944" s="3"/>
      <c r="FD944" s="3"/>
      <c r="FE944" s="3"/>
      <c r="FF944" s="3"/>
      <c r="FG944" s="3"/>
      <c r="FH944" s="3"/>
      <c r="FI944" s="3"/>
      <c r="FJ944" s="3"/>
      <c r="FK944" s="3"/>
      <c r="FL944" s="3"/>
      <c r="FM944" s="3"/>
      <c r="FN944" s="3"/>
      <c r="FO944" s="3"/>
      <c r="FP944" s="3"/>
      <c r="FQ944" s="3">
        <v>0</v>
      </c>
      <c r="FR944" s="3">
        <v>0</v>
      </c>
      <c r="FS944" s="3">
        <v>0</v>
      </c>
      <c r="FT944" s="3"/>
      <c r="FU944" s="3"/>
      <c r="FV944" s="3"/>
      <c r="FW944" s="3"/>
      <c r="FX944" s="3">
        <v>0</v>
      </c>
      <c r="FY944" s="3">
        <v>0</v>
      </c>
      <c r="FZ944" s="3"/>
      <c r="GA944" s="3" t="s">
        <v>1048</v>
      </c>
      <c r="GB944" s="3"/>
      <c r="GC944" s="3"/>
      <c r="GD944" s="3">
        <v>1</v>
      </c>
      <c r="GE944" s="3"/>
      <c r="GF944" s="3">
        <v>-84873304</v>
      </c>
      <c r="GG944" s="3">
        <v>2</v>
      </c>
      <c r="GH944" s="3">
        <v>4</v>
      </c>
      <c r="GI944" s="3">
        <v>-2</v>
      </c>
      <c r="GJ944" s="3">
        <v>0</v>
      </c>
      <c r="GK944" s="3">
        <v>0</v>
      </c>
      <c r="GL944" s="3">
        <f t="shared" si="1107"/>
        <v>0</v>
      </c>
      <c r="GM944" s="3">
        <f t="shared" si="1108"/>
        <v>12924</v>
      </c>
      <c r="GN944" s="3">
        <f t="shared" si="1109"/>
        <v>0</v>
      </c>
      <c r="GO944" s="3">
        <f t="shared" si="1110"/>
        <v>12924</v>
      </c>
      <c r="GP944" s="3">
        <f t="shared" si="1111"/>
        <v>0</v>
      </c>
      <c r="GQ944" s="3"/>
      <c r="GR944" s="3">
        <v>1</v>
      </c>
      <c r="GS944" s="3">
        <v>2</v>
      </c>
      <c r="GT944" s="3">
        <v>0</v>
      </c>
      <c r="GU944" s="3" t="s">
        <v>3</v>
      </c>
      <c r="GV944" s="3">
        <f t="shared" si="1112"/>
        <v>0</v>
      </c>
      <c r="GW944" s="3">
        <v>1</v>
      </c>
      <c r="GX944" s="3">
        <f t="shared" si="1113"/>
        <v>0</v>
      </c>
      <c r="GY944" s="3"/>
      <c r="GZ944" s="3"/>
      <c r="HA944" s="3">
        <v>0</v>
      </c>
      <c r="HB944" s="3">
        <v>0</v>
      </c>
      <c r="HC944" s="3">
        <f t="shared" si="1114"/>
        <v>0</v>
      </c>
      <c r="HD944" s="3"/>
      <c r="HE944" s="3" t="s">
        <v>459</v>
      </c>
      <c r="HF944" s="3" t="s">
        <v>37</v>
      </c>
      <c r="HG944" s="3"/>
      <c r="HH944" s="3"/>
      <c r="HI944" s="3"/>
      <c r="HJ944" s="3"/>
      <c r="HK944" s="3"/>
      <c r="HL944" s="3"/>
      <c r="HM944" s="3" t="s">
        <v>3</v>
      </c>
      <c r="HN944" s="3" t="s">
        <v>3</v>
      </c>
      <c r="HO944" s="3" t="s">
        <v>3</v>
      </c>
      <c r="HP944" s="3" t="s">
        <v>3</v>
      </c>
      <c r="HQ944" s="3" t="s">
        <v>3</v>
      </c>
      <c r="HR944" s="3"/>
      <c r="HS944" s="3">
        <v>0</v>
      </c>
      <c r="HT944" s="3"/>
      <c r="HU944" s="3"/>
      <c r="HV944" s="3"/>
      <c r="HW944" s="3"/>
      <c r="HX944" s="3"/>
      <c r="HY944" s="3"/>
      <c r="HZ944" s="3"/>
      <c r="IA944" s="3"/>
      <c r="IB944" s="3"/>
      <c r="IC944" s="3"/>
      <c r="ID944" s="3"/>
      <c r="IE944" s="3"/>
      <c r="IF944" s="3"/>
      <c r="IG944" s="3"/>
      <c r="IH944" s="3"/>
      <c r="II944" s="3"/>
      <c r="IJ944" s="3"/>
      <c r="IK944" s="3">
        <v>0</v>
      </c>
      <c r="IL944" s="3"/>
      <c r="IM944" s="3"/>
      <c r="IN944" s="3"/>
      <c r="IO944" s="3"/>
      <c r="IP944" s="3"/>
      <c r="IQ944" s="3"/>
      <c r="IR944" s="3"/>
      <c r="IS944" s="3"/>
      <c r="IT944" s="3"/>
      <c r="IU944" s="3"/>
    </row>
    <row r="945" spans="1:255" x14ac:dyDescent="0.25">
      <c r="A945" s="4">
        <v>17</v>
      </c>
      <c r="B945" s="4">
        <v>1</v>
      </c>
      <c r="C945" s="4"/>
      <c r="D945" s="4"/>
      <c r="E945" s="4" t="s">
        <v>1173</v>
      </c>
      <c r="F945" s="4" t="s">
        <v>1046</v>
      </c>
      <c r="G945" s="4" t="s">
        <v>1047</v>
      </c>
      <c r="H945" s="4" t="s">
        <v>227</v>
      </c>
      <c r="I945" s="4">
        <v>600</v>
      </c>
      <c r="J945" s="4">
        <v>0</v>
      </c>
      <c r="K945" s="4">
        <v>600</v>
      </c>
      <c r="L945" s="4"/>
      <c r="M945" s="4"/>
      <c r="N945" s="4"/>
      <c r="O945" s="4">
        <f t="shared" si="1090"/>
        <v>127172.16</v>
      </c>
      <c r="P945" s="4">
        <f t="shared" si="1091"/>
        <v>127172.16</v>
      </c>
      <c r="Q945" s="4">
        <f t="shared" si="1135"/>
        <v>0</v>
      </c>
      <c r="R945" s="4">
        <f t="shared" si="1136"/>
        <v>0</v>
      </c>
      <c r="S945" s="4">
        <f t="shared" si="1092"/>
        <v>0</v>
      </c>
      <c r="T945" s="4">
        <f t="shared" si="1093"/>
        <v>0</v>
      </c>
      <c r="U945" s="4">
        <f t="shared" si="1094"/>
        <v>0</v>
      </c>
      <c r="V945" s="4">
        <f t="shared" si="1095"/>
        <v>0</v>
      </c>
      <c r="W945" s="4">
        <f t="shared" si="1096"/>
        <v>0</v>
      </c>
      <c r="X945" s="4">
        <f t="shared" si="1137"/>
        <v>0</v>
      </c>
      <c r="Y945" s="4">
        <f t="shared" si="1138"/>
        <v>0</v>
      </c>
      <c r="Z945" s="4"/>
      <c r="AA945" s="4">
        <v>55890823</v>
      </c>
      <c r="AB945" s="4">
        <f t="shared" si="1097"/>
        <v>21.54</v>
      </c>
      <c r="AC945" s="4">
        <f t="shared" si="1139"/>
        <v>21.54</v>
      </c>
      <c r="AD945" s="4">
        <f t="shared" si="1140"/>
        <v>0</v>
      </c>
      <c r="AE945" s="4">
        <f t="shared" si="1141"/>
        <v>0</v>
      </c>
      <c r="AF945" s="4">
        <f t="shared" si="1142"/>
        <v>0</v>
      </c>
      <c r="AG945" s="4">
        <f t="shared" si="1098"/>
        <v>0</v>
      </c>
      <c r="AH945" s="4">
        <f t="shared" si="1143"/>
        <v>0</v>
      </c>
      <c r="AI945" s="4">
        <f t="shared" si="1144"/>
        <v>0</v>
      </c>
      <c r="AJ945" s="4">
        <f t="shared" si="1099"/>
        <v>0</v>
      </c>
      <c r="AK945" s="4">
        <v>21.540000000000003</v>
      </c>
      <c r="AL945" s="4">
        <v>21.540000000000003</v>
      </c>
      <c r="AM945" s="4">
        <v>0</v>
      </c>
      <c r="AN945" s="4">
        <v>0</v>
      </c>
      <c r="AO945" s="4">
        <v>0</v>
      </c>
      <c r="AP945" s="4">
        <v>0</v>
      </c>
      <c r="AQ945" s="4">
        <v>0</v>
      </c>
      <c r="AR945" s="4">
        <v>0</v>
      </c>
      <c r="AS945" s="4">
        <v>0</v>
      </c>
      <c r="AT945" s="4">
        <v>0</v>
      </c>
      <c r="AU945" s="4">
        <v>0</v>
      </c>
      <c r="AV945" s="4">
        <v>1</v>
      </c>
      <c r="AW945" s="4">
        <v>1</v>
      </c>
      <c r="AX945" s="4"/>
      <c r="AY945" s="4"/>
      <c r="AZ945" s="4">
        <v>1</v>
      </c>
      <c r="BA945" s="4">
        <v>1</v>
      </c>
      <c r="BB945" s="4">
        <v>1</v>
      </c>
      <c r="BC945" s="4">
        <v>9.84</v>
      </c>
      <c r="BD945" s="4" t="s">
        <v>3</v>
      </c>
      <c r="BE945" s="4" t="s">
        <v>3</v>
      </c>
      <c r="BF945" s="4" t="s">
        <v>3</v>
      </c>
      <c r="BG945" s="4" t="s">
        <v>3</v>
      </c>
      <c r="BH945" s="4">
        <v>3</v>
      </c>
      <c r="BI945" s="4">
        <v>2</v>
      </c>
      <c r="BJ945" s="4" t="s">
        <v>1046</v>
      </c>
      <c r="BK945" s="4"/>
      <c r="BL945" s="4"/>
      <c r="BM945" s="4">
        <v>400005</v>
      </c>
      <c r="BN945" s="4">
        <v>0</v>
      </c>
      <c r="BO945" s="4" t="s">
        <v>3</v>
      </c>
      <c r="BP945" s="4">
        <v>0</v>
      </c>
      <c r="BQ945" s="4">
        <v>213</v>
      </c>
      <c r="BR945" s="4">
        <v>0</v>
      </c>
      <c r="BS945" s="4">
        <v>1</v>
      </c>
      <c r="BT945" s="4">
        <v>1</v>
      </c>
      <c r="BU945" s="4">
        <v>1</v>
      </c>
      <c r="BV945" s="4">
        <v>1</v>
      </c>
      <c r="BW945" s="4">
        <v>1</v>
      </c>
      <c r="BX945" s="4">
        <v>1</v>
      </c>
      <c r="BY945" s="4" t="s">
        <v>3</v>
      </c>
      <c r="BZ945" s="4">
        <v>0</v>
      </c>
      <c r="CA945" s="4">
        <v>0</v>
      </c>
      <c r="CB945" s="4" t="s">
        <v>3</v>
      </c>
      <c r="CC945" s="4"/>
      <c r="CD945" s="4"/>
      <c r="CE945" s="4">
        <v>1566</v>
      </c>
      <c r="CF945" s="4">
        <v>0</v>
      </c>
      <c r="CG945" s="4">
        <v>0</v>
      </c>
      <c r="CH945" s="4"/>
      <c r="CI945" s="4"/>
      <c r="CJ945" s="4"/>
      <c r="CK945" s="4"/>
      <c r="CL945" s="4"/>
      <c r="CM945" s="4">
        <v>0</v>
      </c>
      <c r="CN945" s="4" t="s">
        <v>3</v>
      </c>
      <c r="CO945" s="4">
        <v>0</v>
      </c>
      <c r="CP945" s="4">
        <f t="shared" si="1100"/>
        <v>127172.16</v>
      </c>
      <c r="CQ945" s="4">
        <f t="shared" si="1101"/>
        <v>211.95</v>
      </c>
      <c r="CR945" s="4">
        <f t="shared" si="1145"/>
        <v>0</v>
      </c>
      <c r="CS945" s="4">
        <f t="shared" si="1146"/>
        <v>0</v>
      </c>
      <c r="CT945" s="4">
        <f t="shared" si="1102"/>
        <v>0</v>
      </c>
      <c r="CU945" s="4">
        <f t="shared" si="1103"/>
        <v>0</v>
      </c>
      <c r="CV945" s="4">
        <f t="shared" si="1104"/>
        <v>0</v>
      </c>
      <c r="CW945" s="4">
        <f t="shared" si="1105"/>
        <v>0</v>
      </c>
      <c r="CX945" s="4">
        <f t="shared" si="1106"/>
        <v>0</v>
      </c>
      <c r="CY945" s="4">
        <f t="shared" si="1147"/>
        <v>0</v>
      </c>
      <c r="CZ945" s="4">
        <f t="shared" si="1148"/>
        <v>0</v>
      </c>
      <c r="DA945" s="4"/>
      <c r="DB945" s="4"/>
      <c r="DC945" s="4" t="s">
        <v>3</v>
      </c>
      <c r="DD945" s="4" t="s">
        <v>3</v>
      </c>
      <c r="DE945" s="4" t="s">
        <v>3</v>
      </c>
      <c r="DF945" s="4" t="s">
        <v>3</v>
      </c>
      <c r="DG945" s="4" t="s">
        <v>3</v>
      </c>
      <c r="DH945" s="4" t="s">
        <v>3</v>
      </c>
      <c r="DI945" s="4" t="s">
        <v>3</v>
      </c>
      <c r="DJ945" s="4" t="s">
        <v>3</v>
      </c>
      <c r="DK945" s="4" t="s">
        <v>3</v>
      </c>
      <c r="DL945" s="4" t="s">
        <v>3</v>
      </c>
      <c r="DM945" s="4" t="s">
        <v>3</v>
      </c>
      <c r="DN945" s="4">
        <v>0</v>
      </c>
      <c r="DO945" s="4">
        <v>0</v>
      </c>
      <c r="DP945" s="4">
        <v>1</v>
      </c>
      <c r="DQ945" s="4">
        <v>1</v>
      </c>
      <c r="DR945" s="4"/>
      <c r="DS945" s="4"/>
      <c r="DT945" s="4"/>
      <c r="DU945" s="4">
        <v>1013</v>
      </c>
      <c r="DV945" s="4" t="s">
        <v>227</v>
      </c>
      <c r="DW945" s="4" t="s">
        <v>227</v>
      </c>
      <c r="DX945" s="4">
        <v>1</v>
      </c>
      <c r="DY945" s="4"/>
      <c r="DZ945" s="4" t="s">
        <v>3</v>
      </c>
      <c r="EA945" s="4" t="s">
        <v>3</v>
      </c>
      <c r="EB945" s="4" t="s">
        <v>3</v>
      </c>
      <c r="EC945" s="4" t="s">
        <v>3</v>
      </c>
      <c r="ED945" s="4"/>
      <c r="EE945" s="4">
        <v>57042888</v>
      </c>
      <c r="EF945" s="4">
        <v>213</v>
      </c>
      <c r="EG945" s="4" t="s">
        <v>456</v>
      </c>
      <c r="EH945" s="4">
        <v>0</v>
      </c>
      <c r="EI945" s="4" t="s">
        <v>3</v>
      </c>
      <c r="EJ945" s="4">
        <v>1</v>
      </c>
      <c r="EK945" s="4">
        <v>400005</v>
      </c>
      <c r="EL945" s="4" t="s">
        <v>456</v>
      </c>
      <c r="EM945" s="4" t="s">
        <v>457</v>
      </c>
      <c r="EN945" s="4"/>
      <c r="EO945" s="4" t="s">
        <v>3</v>
      </c>
      <c r="EP945" s="4"/>
      <c r="EQ945" s="4">
        <v>16</v>
      </c>
      <c r="ER945" s="4">
        <v>0</v>
      </c>
      <c r="ES945" s="4">
        <v>21.540000000000003</v>
      </c>
      <c r="ET945" s="4">
        <v>0</v>
      </c>
      <c r="EU945" s="4">
        <v>0</v>
      </c>
      <c r="EV945" s="4">
        <v>0</v>
      </c>
      <c r="EW945" s="4">
        <v>0</v>
      </c>
      <c r="EX945" s="4">
        <v>0</v>
      </c>
      <c r="EY945" s="4">
        <v>0</v>
      </c>
      <c r="EZ945" s="4">
        <v>5</v>
      </c>
      <c r="FA945" s="4"/>
      <c r="FB945" s="4"/>
      <c r="FC945" s="4">
        <v>1</v>
      </c>
      <c r="FD945" s="4">
        <v>18</v>
      </c>
      <c r="FE945" s="4"/>
      <c r="FF945" s="4">
        <v>253.55</v>
      </c>
      <c r="FG945" s="4"/>
      <c r="FH945" s="4"/>
      <c r="FI945" s="4"/>
      <c r="FJ945" s="4"/>
      <c r="FK945" s="4"/>
      <c r="FL945" s="4"/>
      <c r="FM945" s="4"/>
      <c r="FN945" s="4"/>
      <c r="FO945" s="4"/>
      <c r="FP945" s="4"/>
      <c r="FQ945" s="4">
        <v>0</v>
      </c>
      <c r="FR945" s="4">
        <v>0</v>
      </c>
      <c r="FS945" s="4">
        <v>0</v>
      </c>
      <c r="FT945" s="4"/>
      <c r="FU945" s="4"/>
      <c r="FV945" s="4"/>
      <c r="FW945" s="4"/>
      <c r="FX945" s="4">
        <v>0</v>
      </c>
      <c r="FY945" s="4">
        <v>0</v>
      </c>
      <c r="FZ945" s="4"/>
      <c r="GA945" s="4" t="s">
        <v>1048</v>
      </c>
      <c r="GB945" s="4"/>
      <c r="GC945" s="4"/>
      <c r="GD945" s="4">
        <v>1</v>
      </c>
      <c r="GE945" s="4"/>
      <c r="GF945" s="4">
        <v>-84873304</v>
      </c>
      <c r="GG945" s="4">
        <v>2</v>
      </c>
      <c r="GH945" s="4">
        <v>3</v>
      </c>
      <c r="GI945" s="4">
        <v>5</v>
      </c>
      <c r="GJ945" s="4">
        <v>0</v>
      </c>
      <c r="GK945" s="4">
        <v>0</v>
      </c>
      <c r="GL945" s="4">
        <f t="shared" si="1107"/>
        <v>0</v>
      </c>
      <c r="GM945" s="4">
        <f t="shared" si="1108"/>
        <v>127172.16</v>
      </c>
      <c r="GN945" s="4">
        <f t="shared" si="1109"/>
        <v>0</v>
      </c>
      <c r="GO945" s="4">
        <f t="shared" si="1110"/>
        <v>127172.16</v>
      </c>
      <c r="GP945" s="4">
        <f t="shared" si="1111"/>
        <v>0</v>
      </c>
      <c r="GQ945" s="4"/>
      <c r="GR945" s="4">
        <v>1</v>
      </c>
      <c r="GS945" s="4">
        <v>1</v>
      </c>
      <c r="GT945" s="4">
        <v>0</v>
      </c>
      <c r="GU945" s="4" t="s">
        <v>3</v>
      </c>
      <c r="GV945" s="4">
        <f t="shared" si="1112"/>
        <v>0</v>
      </c>
      <c r="GW945" s="4">
        <v>1</v>
      </c>
      <c r="GX945" s="4">
        <f t="shared" si="1113"/>
        <v>0</v>
      </c>
      <c r="GY945" s="4"/>
      <c r="GZ945" s="4"/>
      <c r="HA945" s="4">
        <v>0</v>
      </c>
      <c r="HB945" s="4">
        <v>0</v>
      </c>
      <c r="HC945" s="4">
        <f t="shared" si="1114"/>
        <v>0</v>
      </c>
      <c r="HD945" s="4"/>
      <c r="HE945" s="4" t="s">
        <v>459</v>
      </c>
      <c r="HF945" s="4" t="s">
        <v>37</v>
      </c>
      <c r="HG945" s="4"/>
      <c r="HH945" s="4"/>
      <c r="HI945" s="4"/>
      <c r="HJ945" s="4"/>
      <c r="HK945" s="4"/>
      <c r="HL945" s="4"/>
      <c r="HM945" s="4" t="s">
        <v>3</v>
      </c>
      <c r="HN945" s="4" t="s">
        <v>3</v>
      </c>
      <c r="HO945" s="4" t="s">
        <v>3</v>
      </c>
      <c r="HP945" s="4" t="s">
        <v>3</v>
      </c>
      <c r="HQ945" s="4" t="s">
        <v>3</v>
      </c>
      <c r="HR945" s="4"/>
      <c r="HS945" s="4">
        <v>0</v>
      </c>
      <c r="HT945" s="4"/>
      <c r="HU945" s="4"/>
      <c r="HV945" s="4"/>
      <c r="HW945" s="4"/>
      <c r="HX945" s="4"/>
      <c r="HY945" s="4"/>
      <c r="HZ945" s="4"/>
      <c r="IA945" s="4"/>
      <c r="IB945" s="4"/>
      <c r="IC945" s="4"/>
      <c r="ID945" s="4"/>
      <c r="IE945" s="4"/>
      <c r="IF945" s="4"/>
      <c r="IG945" s="4"/>
      <c r="IH945" s="4"/>
      <c r="II945" s="4"/>
      <c r="IJ945" s="4"/>
      <c r="IK945" s="4">
        <v>0</v>
      </c>
      <c r="IL945" s="4"/>
      <c r="IM945" s="4"/>
      <c r="IN945" s="4"/>
      <c r="IO945" s="4"/>
      <c r="IP945" s="4"/>
      <c r="IQ945" s="4"/>
      <c r="IR945" s="4"/>
      <c r="IS945" s="4"/>
      <c r="IT945" s="4"/>
      <c r="IU945" s="4"/>
    </row>
    <row r="946" spans="1:255" x14ac:dyDescent="0.25">
      <c r="A946" s="3">
        <v>17</v>
      </c>
      <c r="B946" s="3">
        <v>1</v>
      </c>
      <c r="C946" s="3"/>
      <c r="D946" s="3"/>
      <c r="E946" s="3" t="s">
        <v>1174</v>
      </c>
      <c r="F946" s="3" t="s">
        <v>1050</v>
      </c>
      <c r="G946" s="3" t="s">
        <v>1051</v>
      </c>
      <c r="H946" s="3" t="s">
        <v>227</v>
      </c>
      <c r="I946" s="3">
        <v>1200</v>
      </c>
      <c r="J946" s="3">
        <v>0</v>
      </c>
      <c r="K946" s="3">
        <v>1200</v>
      </c>
      <c r="L946" s="3"/>
      <c r="M946" s="3"/>
      <c r="N946" s="3"/>
      <c r="O946" s="3">
        <f t="shared" si="1090"/>
        <v>432</v>
      </c>
      <c r="P946" s="3">
        <f t="shared" si="1091"/>
        <v>432</v>
      </c>
      <c r="Q946" s="3">
        <f t="shared" si="1135"/>
        <v>0</v>
      </c>
      <c r="R946" s="3">
        <f t="shared" si="1136"/>
        <v>0</v>
      </c>
      <c r="S946" s="3">
        <f t="shared" si="1092"/>
        <v>0</v>
      </c>
      <c r="T946" s="3">
        <f t="shared" si="1093"/>
        <v>0</v>
      </c>
      <c r="U946" s="3">
        <f t="shared" si="1094"/>
        <v>0</v>
      </c>
      <c r="V946" s="3">
        <f t="shared" si="1095"/>
        <v>0</v>
      </c>
      <c r="W946" s="3">
        <f t="shared" si="1096"/>
        <v>0</v>
      </c>
      <c r="X946" s="3">
        <f t="shared" si="1137"/>
        <v>0</v>
      </c>
      <c r="Y946" s="3">
        <f t="shared" si="1138"/>
        <v>0</v>
      </c>
      <c r="Z946" s="3"/>
      <c r="AA946" s="3">
        <v>54971259</v>
      </c>
      <c r="AB946" s="3">
        <f t="shared" si="1097"/>
        <v>0.36</v>
      </c>
      <c r="AC946" s="3">
        <f t="shared" si="1139"/>
        <v>0.36</v>
      </c>
      <c r="AD946" s="3">
        <f t="shared" si="1140"/>
        <v>0</v>
      </c>
      <c r="AE946" s="3">
        <f t="shared" si="1141"/>
        <v>0</v>
      </c>
      <c r="AF946" s="3">
        <f t="shared" si="1142"/>
        <v>0</v>
      </c>
      <c r="AG946" s="3">
        <f t="shared" si="1098"/>
        <v>0</v>
      </c>
      <c r="AH946" s="3">
        <f t="shared" si="1143"/>
        <v>0</v>
      </c>
      <c r="AI946" s="3">
        <f t="shared" si="1144"/>
        <v>0</v>
      </c>
      <c r="AJ946" s="3">
        <f t="shared" si="1099"/>
        <v>0</v>
      </c>
      <c r="AK946" s="3">
        <v>0.36</v>
      </c>
      <c r="AL946" s="3">
        <v>0.36</v>
      </c>
      <c r="AM946" s="3">
        <v>0</v>
      </c>
      <c r="AN946" s="3">
        <v>0</v>
      </c>
      <c r="AO946" s="3">
        <v>0</v>
      </c>
      <c r="AP946" s="3">
        <v>0</v>
      </c>
      <c r="AQ946" s="3">
        <v>0</v>
      </c>
      <c r="AR946" s="3">
        <v>0</v>
      </c>
      <c r="AS946" s="3">
        <v>0</v>
      </c>
      <c r="AT946" s="3">
        <v>0</v>
      </c>
      <c r="AU946" s="3">
        <v>0</v>
      </c>
      <c r="AV946" s="3">
        <v>1</v>
      </c>
      <c r="AW946" s="3">
        <v>1</v>
      </c>
      <c r="AX946" s="3"/>
      <c r="AY946" s="3"/>
      <c r="AZ946" s="3">
        <v>1</v>
      </c>
      <c r="BA946" s="3">
        <v>1</v>
      </c>
      <c r="BB946" s="3">
        <v>1</v>
      </c>
      <c r="BC946" s="3">
        <v>1</v>
      </c>
      <c r="BD946" s="3" t="s">
        <v>3</v>
      </c>
      <c r="BE946" s="3" t="s">
        <v>3</v>
      </c>
      <c r="BF946" s="3" t="s">
        <v>3</v>
      </c>
      <c r="BG946" s="3" t="s">
        <v>3</v>
      </c>
      <c r="BH946" s="3">
        <v>3</v>
      </c>
      <c r="BI946" s="3">
        <v>2</v>
      </c>
      <c r="BJ946" s="3" t="s">
        <v>1050</v>
      </c>
      <c r="BK946" s="3"/>
      <c r="BL946" s="3"/>
      <c r="BM946" s="3">
        <v>400005</v>
      </c>
      <c r="BN946" s="3">
        <v>0</v>
      </c>
      <c r="BO946" s="3" t="s">
        <v>3</v>
      </c>
      <c r="BP946" s="3">
        <v>0</v>
      </c>
      <c r="BQ946" s="3">
        <v>213</v>
      </c>
      <c r="BR946" s="3">
        <v>0</v>
      </c>
      <c r="BS946" s="3">
        <v>1</v>
      </c>
      <c r="BT946" s="3">
        <v>1</v>
      </c>
      <c r="BU946" s="3">
        <v>1</v>
      </c>
      <c r="BV946" s="3">
        <v>1</v>
      </c>
      <c r="BW946" s="3">
        <v>1</v>
      </c>
      <c r="BX946" s="3">
        <v>1</v>
      </c>
      <c r="BY946" s="3" t="s">
        <v>3</v>
      </c>
      <c r="BZ946" s="3">
        <v>0</v>
      </c>
      <c r="CA946" s="3">
        <v>0</v>
      </c>
      <c r="CB946" s="3" t="s">
        <v>3</v>
      </c>
      <c r="CC946" s="3"/>
      <c r="CD946" s="3"/>
      <c r="CE946" s="3">
        <v>1566</v>
      </c>
      <c r="CF946" s="3">
        <v>0</v>
      </c>
      <c r="CG946" s="3">
        <v>0</v>
      </c>
      <c r="CH946" s="3"/>
      <c r="CI946" s="3"/>
      <c r="CJ946" s="3"/>
      <c r="CK946" s="3"/>
      <c r="CL946" s="3"/>
      <c r="CM946" s="3">
        <v>0</v>
      </c>
      <c r="CN946" s="3" t="s">
        <v>3</v>
      </c>
      <c r="CO946" s="3">
        <v>0</v>
      </c>
      <c r="CP946" s="3">
        <f t="shared" si="1100"/>
        <v>432</v>
      </c>
      <c r="CQ946" s="3">
        <f t="shared" si="1101"/>
        <v>0.36</v>
      </c>
      <c r="CR946" s="3">
        <f t="shared" si="1145"/>
        <v>0</v>
      </c>
      <c r="CS946" s="3">
        <f t="shared" si="1146"/>
        <v>0</v>
      </c>
      <c r="CT946" s="3">
        <f t="shared" si="1102"/>
        <v>0</v>
      </c>
      <c r="CU946" s="3">
        <f t="shared" si="1103"/>
        <v>0</v>
      </c>
      <c r="CV946" s="3">
        <f t="shared" si="1104"/>
        <v>0</v>
      </c>
      <c r="CW946" s="3">
        <f t="shared" si="1105"/>
        <v>0</v>
      </c>
      <c r="CX946" s="3">
        <f t="shared" si="1106"/>
        <v>0</v>
      </c>
      <c r="CY946" s="3">
        <f t="shared" si="1147"/>
        <v>0</v>
      </c>
      <c r="CZ946" s="3">
        <f t="shared" si="1148"/>
        <v>0</v>
      </c>
      <c r="DA946" s="3"/>
      <c r="DB946" s="3"/>
      <c r="DC946" s="3" t="s">
        <v>3</v>
      </c>
      <c r="DD946" s="3" t="s">
        <v>3</v>
      </c>
      <c r="DE946" s="3" t="s">
        <v>3</v>
      </c>
      <c r="DF946" s="3" t="s">
        <v>3</v>
      </c>
      <c r="DG946" s="3" t="s">
        <v>3</v>
      </c>
      <c r="DH946" s="3" t="s">
        <v>3</v>
      </c>
      <c r="DI946" s="3" t="s">
        <v>3</v>
      </c>
      <c r="DJ946" s="3" t="s">
        <v>3</v>
      </c>
      <c r="DK946" s="3" t="s">
        <v>3</v>
      </c>
      <c r="DL946" s="3" t="s">
        <v>3</v>
      </c>
      <c r="DM946" s="3" t="s">
        <v>3</v>
      </c>
      <c r="DN946" s="3">
        <v>0</v>
      </c>
      <c r="DO946" s="3">
        <v>0</v>
      </c>
      <c r="DP946" s="3">
        <v>1</v>
      </c>
      <c r="DQ946" s="3">
        <v>1</v>
      </c>
      <c r="DR946" s="3"/>
      <c r="DS946" s="3"/>
      <c r="DT946" s="3"/>
      <c r="DU946" s="3">
        <v>1013</v>
      </c>
      <c r="DV946" s="3" t="s">
        <v>227</v>
      </c>
      <c r="DW946" s="3" t="s">
        <v>227</v>
      </c>
      <c r="DX946" s="3">
        <v>1</v>
      </c>
      <c r="DY946" s="3"/>
      <c r="DZ946" s="3" t="s">
        <v>3</v>
      </c>
      <c r="EA946" s="3" t="s">
        <v>3</v>
      </c>
      <c r="EB946" s="3" t="s">
        <v>3</v>
      </c>
      <c r="EC946" s="3" t="s">
        <v>3</v>
      </c>
      <c r="ED946" s="3"/>
      <c r="EE946" s="3">
        <v>57042888</v>
      </c>
      <c r="EF946" s="3">
        <v>213</v>
      </c>
      <c r="EG946" s="3" t="s">
        <v>456</v>
      </c>
      <c r="EH946" s="3">
        <v>0</v>
      </c>
      <c r="EI946" s="3" t="s">
        <v>3</v>
      </c>
      <c r="EJ946" s="3">
        <v>1</v>
      </c>
      <c r="EK946" s="3">
        <v>400005</v>
      </c>
      <c r="EL946" s="3" t="s">
        <v>456</v>
      </c>
      <c r="EM946" s="3" t="s">
        <v>457</v>
      </c>
      <c r="EN946" s="3"/>
      <c r="EO946" s="3" t="s">
        <v>3</v>
      </c>
      <c r="EP946" s="3"/>
      <c r="EQ946" s="3">
        <v>16</v>
      </c>
      <c r="ER946" s="3">
        <v>0</v>
      </c>
      <c r="ES946" s="3">
        <v>0.36</v>
      </c>
      <c r="ET946" s="3">
        <v>0</v>
      </c>
      <c r="EU946" s="3">
        <v>0</v>
      </c>
      <c r="EV946" s="3">
        <v>0</v>
      </c>
      <c r="EW946" s="3">
        <v>0</v>
      </c>
      <c r="EX946" s="3">
        <v>0</v>
      </c>
      <c r="EY946" s="3">
        <v>0</v>
      </c>
      <c r="EZ946" s="3"/>
      <c r="FA946" s="3"/>
      <c r="FB946" s="3"/>
      <c r="FC946" s="3"/>
      <c r="FD946" s="3"/>
      <c r="FE946" s="3"/>
      <c r="FF946" s="3"/>
      <c r="FG946" s="3"/>
      <c r="FH946" s="3"/>
      <c r="FI946" s="3"/>
      <c r="FJ946" s="3"/>
      <c r="FK946" s="3"/>
      <c r="FL946" s="3"/>
      <c r="FM946" s="3"/>
      <c r="FN946" s="3"/>
      <c r="FO946" s="3"/>
      <c r="FP946" s="3"/>
      <c r="FQ946" s="3">
        <v>0</v>
      </c>
      <c r="FR946" s="3">
        <v>0</v>
      </c>
      <c r="FS946" s="3">
        <v>0</v>
      </c>
      <c r="FT946" s="3"/>
      <c r="FU946" s="3"/>
      <c r="FV946" s="3"/>
      <c r="FW946" s="3"/>
      <c r="FX946" s="3">
        <v>0</v>
      </c>
      <c r="FY946" s="3">
        <v>0</v>
      </c>
      <c r="FZ946" s="3"/>
      <c r="GA946" s="3" t="s">
        <v>1052</v>
      </c>
      <c r="GB946" s="3"/>
      <c r="GC946" s="3"/>
      <c r="GD946" s="3">
        <v>1</v>
      </c>
      <c r="GE946" s="3"/>
      <c r="GF946" s="3">
        <v>-1531560934</v>
      </c>
      <c r="GG946" s="3">
        <v>2</v>
      </c>
      <c r="GH946" s="3">
        <v>4</v>
      </c>
      <c r="GI946" s="3">
        <v>-2</v>
      </c>
      <c r="GJ946" s="3">
        <v>0</v>
      </c>
      <c r="GK946" s="3">
        <v>0</v>
      </c>
      <c r="GL946" s="3">
        <f t="shared" si="1107"/>
        <v>0</v>
      </c>
      <c r="GM946" s="3">
        <f t="shared" si="1108"/>
        <v>432</v>
      </c>
      <c r="GN946" s="3">
        <f t="shared" si="1109"/>
        <v>0</v>
      </c>
      <c r="GO946" s="3">
        <f t="shared" si="1110"/>
        <v>432</v>
      </c>
      <c r="GP946" s="3">
        <f t="shared" si="1111"/>
        <v>0</v>
      </c>
      <c r="GQ946" s="3"/>
      <c r="GR946" s="3">
        <v>1</v>
      </c>
      <c r="GS946" s="3">
        <v>2</v>
      </c>
      <c r="GT946" s="3">
        <v>0</v>
      </c>
      <c r="GU946" s="3" t="s">
        <v>3</v>
      </c>
      <c r="GV946" s="3">
        <f t="shared" si="1112"/>
        <v>0</v>
      </c>
      <c r="GW946" s="3">
        <v>1</v>
      </c>
      <c r="GX946" s="3">
        <f t="shared" si="1113"/>
        <v>0</v>
      </c>
      <c r="GY946" s="3"/>
      <c r="GZ946" s="3"/>
      <c r="HA946" s="3">
        <v>0</v>
      </c>
      <c r="HB946" s="3">
        <v>0</v>
      </c>
      <c r="HC946" s="3">
        <f t="shared" si="1114"/>
        <v>0</v>
      </c>
      <c r="HD946" s="3"/>
      <c r="HE946" s="3" t="s">
        <v>459</v>
      </c>
      <c r="HF946" s="3" t="s">
        <v>37</v>
      </c>
      <c r="HG946" s="3"/>
      <c r="HH946" s="3"/>
      <c r="HI946" s="3"/>
      <c r="HJ946" s="3"/>
      <c r="HK946" s="3"/>
      <c r="HL946" s="3"/>
      <c r="HM946" s="3" t="s">
        <v>3</v>
      </c>
      <c r="HN946" s="3" t="s">
        <v>3</v>
      </c>
      <c r="HO946" s="3" t="s">
        <v>3</v>
      </c>
      <c r="HP946" s="3" t="s">
        <v>3</v>
      </c>
      <c r="HQ946" s="3" t="s">
        <v>3</v>
      </c>
      <c r="HR946" s="3"/>
      <c r="HS946" s="3">
        <v>0</v>
      </c>
      <c r="HT946" s="3"/>
      <c r="HU946" s="3"/>
      <c r="HV946" s="3"/>
      <c r="HW946" s="3"/>
      <c r="HX946" s="3"/>
      <c r="HY946" s="3"/>
      <c r="HZ946" s="3"/>
      <c r="IA946" s="3"/>
      <c r="IB946" s="3"/>
      <c r="IC946" s="3"/>
      <c r="ID946" s="3"/>
      <c r="IE946" s="3"/>
      <c r="IF946" s="3"/>
      <c r="IG946" s="3"/>
      <c r="IH946" s="3"/>
      <c r="II946" s="3"/>
      <c r="IJ946" s="3"/>
      <c r="IK946" s="3">
        <v>0</v>
      </c>
      <c r="IL946" s="3"/>
      <c r="IM946" s="3"/>
      <c r="IN946" s="3"/>
      <c r="IO946" s="3"/>
      <c r="IP946" s="3"/>
      <c r="IQ946" s="3"/>
      <c r="IR946" s="3"/>
      <c r="IS946" s="3"/>
      <c r="IT946" s="3"/>
      <c r="IU946" s="3"/>
    </row>
    <row r="947" spans="1:255" x14ac:dyDescent="0.25">
      <c r="A947" s="4">
        <v>17</v>
      </c>
      <c r="B947" s="4">
        <v>1</v>
      </c>
      <c r="C947" s="4"/>
      <c r="D947" s="4"/>
      <c r="E947" s="4" t="s">
        <v>1174</v>
      </c>
      <c r="F947" s="4" t="s">
        <v>1050</v>
      </c>
      <c r="G947" s="4" t="s">
        <v>1051</v>
      </c>
      <c r="H947" s="4" t="s">
        <v>227</v>
      </c>
      <c r="I947" s="4">
        <v>1200</v>
      </c>
      <c r="J947" s="4">
        <v>0</v>
      </c>
      <c r="K947" s="4">
        <v>1200</v>
      </c>
      <c r="L947" s="4"/>
      <c r="M947" s="4"/>
      <c r="N947" s="4"/>
      <c r="O947" s="4">
        <f t="shared" si="1090"/>
        <v>4250.88</v>
      </c>
      <c r="P947" s="4">
        <f t="shared" si="1091"/>
        <v>4250.88</v>
      </c>
      <c r="Q947" s="4">
        <f t="shared" si="1135"/>
        <v>0</v>
      </c>
      <c r="R947" s="4">
        <f t="shared" si="1136"/>
        <v>0</v>
      </c>
      <c r="S947" s="4">
        <f t="shared" si="1092"/>
        <v>0</v>
      </c>
      <c r="T947" s="4">
        <f t="shared" si="1093"/>
        <v>0</v>
      </c>
      <c r="U947" s="4">
        <f t="shared" si="1094"/>
        <v>0</v>
      </c>
      <c r="V947" s="4">
        <f t="shared" si="1095"/>
        <v>0</v>
      </c>
      <c r="W947" s="4">
        <f t="shared" si="1096"/>
        <v>0</v>
      </c>
      <c r="X947" s="4">
        <f t="shared" si="1137"/>
        <v>0</v>
      </c>
      <c r="Y947" s="4">
        <f t="shared" si="1138"/>
        <v>0</v>
      </c>
      <c r="Z947" s="4"/>
      <c r="AA947" s="4">
        <v>55890823</v>
      </c>
      <c r="AB947" s="4">
        <f t="shared" si="1097"/>
        <v>0.36</v>
      </c>
      <c r="AC947" s="4">
        <f t="shared" si="1139"/>
        <v>0.36</v>
      </c>
      <c r="AD947" s="4">
        <f t="shared" si="1140"/>
        <v>0</v>
      </c>
      <c r="AE947" s="4">
        <f t="shared" si="1141"/>
        <v>0</v>
      </c>
      <c r="AF947" s="4">
        <f t="shared" si="1142"/>
        <v>0</v>
      </c>
      <c r="AG947" s="4">
        <f t="shared" si="1098"/>
        <v>0</v>
      </c>
      <c r="AH947" s="4">
        <f t="shared" si="1143"/>
        <v>0</v>
      </c>
      <c r="AI947" s="4">
        <f t="shared" si="1144"/>
        <v>0</v>
      </c>
      <c r="AJ947" s="4">
        <f t="shared" si="1099"/>
        <v>0</v>
      </c>
      <c r="AK947" s="4">
        <v>0.36</v>
      </c>
      <c r="AL947" s="4">
        <v>0.36</v>
      </c>
      <c r="AM947" s="4">
        <v>0</v>
      </c>
      <c r="AN947" s="4">
        <v>0</v>
      </c>
      <c r="AO947" s="4">
        <v>0</v>
      </c>
      <c r="AP947" s="4">
        <v>0</v>
      </c>
      <c r="AQ947" s="4">
        <v>0</v>
      </c>
      <c r="AR947" s="4">
        <v>0</v>
      </c>
      <c r="AS947" s="4">
        <v>0</v>
      </c>
      <c r="AT947" s="4">
        <v>0</v>
      </c>
      <c r="AU947" s="4">
        <v>0</v>
      </c>
      <c r="AV947" s="4">
        <v>1</v>
      </c>
      <c r="AW947" s="4">
        <v>1</v>
      </c>
      <c r="AX947" s="4"/>
      <c r="AY947" s="4"/>
      <c r="AZ947" s="4">
        <v>1</v>
      </c>
      <c r="BA947" s="4">
        <v>1</v>
      </c>
      <c r="BB947" s="4">
        <v>1</v>
      </c>
      <c r="BC947" s="4">
        <v>9.84</v>
      </c>
      <c r="BD947" s="4" t="s">
        <v>3</v>
      </c>
      <c r="BE947" s="4" t="s">
        <v>3</v>
      </c>
      <c r="BF947" s="4" t="s">
        <v>3</v>
      </c>
      <c r="BG947" s="4" t="s">
        <v>3</v>
      </c>
      <c r="BH947" s="4">
        <v>3</v>
      </c>
      <c r="BI947" s="4">
        <v>2</v>
      </c>
      <c r="BJ947" s="4" t="s">
        <v>1050</v>
      </c>
      <c r="BK947" s="4"/>
      <c r="BL947" s="4"/>
      <c r="BM947" s="4">
        <v>400005</v>
      </c>
      <c r="BN947" s="4">
        <v>0</v>
      </c>
      <c r="BO947" s="4" t="s">
        <v>3</v>
      </c>
      <c r="BP947" s="4">
        <v>0</v>
      </c>
      <c r="BQ947" s="4">
        <v>213</v>
      </c>
      <c r="BR947" s="4">
        <v>0</v>
      </c>
      <c r="BS947" s="4">
        <v>1</v>
      </c>
      <c r="BT947" s="4">
        <v>1</v>
      </c>
      <c r="BU947" s="4">
        <v>1</v>
      </c>
      <c r="BV947" s="4">
        <v>1</v>
      </c>
      <c r="BW947" s="4">
        <v>1</v>
      </c>
      <c r="BX947" s="4">
        <v>1</v>
      </c>
      <c r="BY947" s="4" t="s">
        <v>3</v>
      </c>
      <c r="BZ947" s="4">
        <v>0</v>
      </c>
      <c r="CA947" s="4">
        <v>0</v>
      </c>
      <c r="CB947" s="4" t="s">
        <v>3</v>
      </c>
      <c r="CC947" s="4"/>
      <c r="CD947" s="4"/>
      <c r="CE947" s="4">
        <v>1566</v>
      </c>
      <c r="CF947" s="4">
        <v>0</v>
      </c>
      <c r="CG947" s="4">
        <v>0</v>
      </c>
      <c r="CH947" s="4"/>
      <c r="CI947" s="4"/>
      <c r="CJ947" s="4"/>
      <c r="CK947" s="4"/>
      <c r="CL947" s="4"/>
      <c r="CM947" s="4">
        <v>0</v>
      </c>
      <c r="CN947" s="4" t="s">
        <v>3</v>
      </c>
      <c r="CO947" s="4">
        <v>0</v>
      </c>
      <c r="CP947" s="4">
        <f t="shared" si="1100"/>
        <v>4250.88</v>
      </c>
      <c r="CQ947" s="4">
        <f t="shared" si="1101"/>
        <v>3.54</v>
      </c>
      <c r="CR947" s="4">
        <f t="shared" si="1145"/>
        <v>0</v>
      </c>
      <c r="CS947" s="4">
        <f t="shared" si="1146"/>
        <v>0</v>
      </c>
      <c r="CT947" s="4">
        <f t="shared" si="1102"/>
        <v>0</v>
      </c>
      <c r="CU947" s="4">
        <f t="shared" si="1103"/>
        <v>0</v>
      </c>
      <c r="CV947" s="4">
        <f t="shared" si="1104"/>
        <v>0</v>
      </c>
      <c r="CW947" s="4">
        <f t="shared" si="1105"/>
        <v>0</v>
      </c>
      <c r="CX947" s="4">
        <f t="shared" si="1106"/>
        <v>0</v>
      </c>
      <c r="CY947" s="4">
        <f t="shared" si="1147"/>
        <v>0</v>
      </c>
      <c r="CZ947" s="4">
        <f t="shared" si="1148"/>
        <v>0</v>
      </c>
      <c r="DA947" s="4"/>
      <c r="DB947" s="4"/>
      <c r="DC947" s="4" t="s">
        <v>3</v>
      </c>
      <c r="DD947" s="4" t="s">
        <v>3</v>
      </c>
      <c r="DE947" s="4" t="s">
        <v>3</v>
      </c>
      <c r="DF947" s="4" t="s">
        <v>3</v>
      </c>
      <c r="DG947" s="4" t="s">
        <v>3</v>
      </c>
      <c r="DH947" s="4" t="s">
        <v>3</v>
      </c>
      <c r="DI947" s="4" t="s">
        <v>3</v>
      </c>
      <c r="DJ947" s="4" t="s">
        <v>3</v>
      </c>
      <c r="DK947" s="4" t="s">
        <v>3</v>
      </c>
      <c r="DL947" s="4" t="s">
        <v>3</v>
      </c>
      <c r="DM947" s="4" t="s">
        <v>3</v>
      </c>
      <c r="DN947" s="4">
        <v>0</v>
      </c>
      <c r="DO947" s="4">
        <v>0</v>
      </c>
      <c r="DP947" s="4">
        <v>1</v>
      </c>
      <c r="DQ947" s="4">
        <v>1</v>
      </c>
      <c r="DR947" s="4"/>
      <c r="DS947" s="4"/>
      <c r="DT947" s="4"/>
      <c r="DU947" s="4">
        <v>1013</v>
      </c>
      <c r="DV947" s="4" t="s">
        <v>227</v>
      </c>
      <c r="DW947" s="4" t="s">
        <v>227</v>
      </c>
      <c r="DX947" s="4">
        <v>1</v>
      </c>
      <c r="DY947" s="4"/>
      <c r="DZ947" s="4" t="s">
        <v>3</v>
      </c>
      <c r="EA947" s="4" t="s">
        <v>3</v>
      </c>
      <c r="EB947" s="4" t="s">
        <v>3</v>
      </c>
      <c r="EC947" s="4" t="s">
        <v>3</v>
      </c>
      <c r="ED947" s="4"/>
      <c r="EE947" s="4">
        <v>57042888</v>
      </c>
      <c r="EF947" s="4">
        <v>213</v>
      </c>
      <c r="EG947" s="4" t="s">
        <v>456</v>
      </c>
      <c r="EH947" s="4">
        <v>0</v>
      </c>
      <c r="EI947" s="4" t="s">
        <v>3</v>
      </c>
      <c r="EJ947" s="4">
        <v>1</v>
      </c>
      <c r="EK947" s="4">
        <v>400005</v>
      </c>
      <c r="EL947" s="4" t="s">
        <v>456</v>
      </c>
      <c r="EM947" s="4" t="s">
        <v>457</v>
      </c>
      <c r="EN947" s="4"/>
      <c r="EO947" s="4" t="s">
        <v>3</v>
      </c>
      <c r="EP947" s="4"/>
      <c r="EQ947" s="4">
        <v>16</v>
      </c>
      <c r="ER947" s="4">
        <v>0</v>
      </c>
      <c r="ES947" s="4">
        <v>0.36</v>
      </c>
      <c r="ET947" s="4">
        <v>0</v>
      </c>
      <c r="EU947" s="4">
        <v>0</v>
      </c>
      <c r="EV947" s="4">
        <v>0</v>
      </c>
      <c r="EW947" s="4">
        <v>0</v>
      </c>
      <c r="EX947" s="4">
        <v>0</v>
      </c>
      <c r="EY947" s="4">
        <v>0</v>
      </c>
      <c r="EZ947" s="4">
        <v>5</v>
      </c>
      <c r="FA947" s="4"/>
      <c r="FB947" s="4"/>
      <c r="FC947" s="4">
        <v>1</v>
      </c>
      <c r="FD947" s="4">
        <v>18</v>
      </c>
      <c r="FE947" s="4"/>
      <c r="FF947" s="4">
        <v>4.21</v>
      </c>
      <c r="FG947" s="4"/>
      <c r="FH947" s="4"/>
      <c r="FI947" s="4"/>
      <c r="FJ947" s="4"/>
      <c r="FK947" s="4"/>
      <c r="FL947" s="4"/>
      <c r="FM947" s="4"/>
      <c r="FN947" s="4"/>
      <c r="FO947" s="4"/>
      <c r="FP947" s="4"/>
      <c r="FQ947" s="4">
        <v>0</v>
      </c>
      <c r="FR947" s="4">
        <v>0</v>
      </c>
      <c r="FS947" s="4">
        <v>0</v>
      </c>
      <c r="FT947" s="4"/>
      <c r="FU947" s="4"/>
      <c r="FV947" s="4"/>
      <c r="FW947" s="4"/>
      <c r="FX947" s="4">
        <v>0</v>
      </c>
      <c r="FY947" s="4">
        <v>0</v>
      </c>
      <c r="FZ947" s="4"/>
      <c r="GA947" s="4" t="s">
        <v>1052</v>
      </c>
      <c r="GB947" s="4"/>
      <c r="GC947" s="4"/>
      <c r="GD947" s="4">
        <v>1</v>
      </c>
      <c r="GE947" s="4"/>
      <c r="GF947" s="4">
        <v>-1531560934</v>
      </c>
      <c r="GG947" s="4">
        <v>2</v>
      </c>
      <c r="GH947" s="4">
        <v>3</v>
      </c>
      <c r="GI947" s="4">
        <v>5</v>
      </c>
      <c r="GJ947" s="4">
        <v>0</v>
      </c>
      <c r="GK947" s="4">
        <v>0</v>
      </c>
      <c r="GL947" s="4">
        <f t="shared" si="1107"/>
        <v>0</v>
      </c>
      <c r="GM947" s="4">
        <f t="shared" si="1108"/>
        <v>4250.88</v>
      </c>
      <c r="GN947" s="4">
        <f t="shared" si="1109"/>
        <v>0</v>
      </c>
      <c r="GO947" s="4">
        <f t="shared" si="1110"/>
        <v>4250.88</v>
      </c>
      <c r="GP947" s="4">
        <f t="shared" si="1111"/>
        <v>0</v>
      </c>
      <c r="GQ947" s="4"/>
      <c r="GR947" s="4">
        <v>1</v>
      </c>
      <c r="GS947" s="4">
        <v>1</v>
      </c>
      <c r="GT947" s="4">
        <v>0</v>
      </c>
      <c r="GU947" s="4" t="s">
        <v>3</v>
      </c>
      <c r="GV947" s="4">
        <f t="shared" si="1112"/>
        <v>0</v>
      </c>
      <c r="GW947" s="4">
        <v>1</v>
      </c>
      <c r="GX947" s="4">
        <f t="shared" si="1113"/>
        <v>0</v>
      </c>
      <c r="GY947" s="4"/>
      <c r="GZ947" s="4"/>
      <c r="HA947" s="4">
        <v>0</v>
      </c>
      <c r="HB947" s="4">
        <v>0</v>
      </c>
      <c r="HC947" s="4">
        <f t="shared" si="1114"/>
        <v>0</v>
      </c>
      <c r="HD947" s="4"/>
      <c r="HE947" s="4" t="s">
        <v>459</v>
      </c>
      <c r="HF947" s="4" t="s">
        <v>37</v>
      </c>
      <c r="HG947" s="4"/>
      <c r="HH947" s="4"/>
      <c r="HI947" s="4"/>
      <c r="HJ947" s="4"/>
      <c r="HK947" s="4"/>
      <c r="HL947" s="4"/>
      <c r="HM947" s="4" t="s">
        <v>3</v>
      </c>
      <c r="HN947" s="4" t="s">
        <v>3</v>
      </c>
      <c r="HO947" s="4" t="s">
        <v>3</v>
      </c>
      <c r="HP947" s="4" t="s">
        <v>3</v>
      </c>
      <c r="HQ947" s="4" t="s">
        <v>3</v>
      </c>
      <c r="HR947" s="4"/>
      <c r="HS947" s="4">
        <v>0</v>
      </c>
      <c r="HT947" s="4"/>
      <c r="HU947" s="4"/>
      <c r="HV947" s="4"/>
      <c r="HW947" s="4"/>
      <c r="HX947" s="4"/>
      <c r="HY947" s="4"/>
      <c r="HZ947" s="4"/>
      <c r="IA947" s="4"/>
      <c r="IB947" s="4"/>
      <c r="IC947" s="4"/>
      <c r="ID947" s="4"/>
      <c r="IE947" s="4"/>
      <c r="IF947" s="4"/>
      <c r="IG947" s="4"/>
      <c r="IH947" s="4"/>
      <c r="II947" s="4"/>
      <c r="IJ947" s="4"/>
      <c r="IK947" s="4">
        <v>0</v>
      </c>
      <c r="IL947" s="4"/>
      <c r="IM947" s="4"/>
      <c r="IN947" s="4"/>
      <c r="IO947" s="4"/>
      <c r="IP947" s="4"/>
      <c r="IQ947" s="4"/>
      <c r="IR947" s="4"/>
      <c r="IS947" s="4"/>
      <c r="IT947" s="4"/>
      <c r="IU947" s="4"/>
    </row>
    <row r="948" spans="1:255" x14ac:dyDescent="0.25">
      <c r="A948" s="3">
        <v>17</v>
      </c>
      <c r="B948" s="3">
        <v>1</v>
      </c>
      <c r="C948" s="3"/>
      <c r="D948" s="3"/>
      <c r="E948" s="3" t="s">
        <v>1175</v>
      </c>
      <c r="F948" s="3" t="s">
        <v>1038</v>
      </c>
      <c r="G948" s="3" t="s">
        <v>1039</v>
      </c>
      <c r="H948" s="3" t="s">
        <v>40</v>
      </c>
      <c r="I948" s="3">
        <f>ROUND(600/100,9)</f>
        <v>6</v>
      </c>
      <c r="J948" s="3">
        <v>0</v>
      </c>
      <c r="K948" s="3">
        <f>ROUND(600/100,9)</f>
        <v>6</v>
      </c>
      <c r="L948" s="3"/>
      <c r="M948" s="3"/>
      <c r="N948" s="3"/>
      <c r="O948" s="3">
        <f t="shared" ref="O948:O1011" si="1149">ROUND(CP948,2)</f>
        <v>199.02</v>
      </c>
      <c r="P948" s="3">
        <f t="shared" ref="P948:P1011" si="1150">ROUND((ROUND((AC948*AW948*I948),2)*BC948),2)</f>
        <v>199.02</v>
      </c>
      <c r="Q948" s="3">
        <f t="shared" si="1135"/>
        <v>0</v>
      </c>
      <c r="R948" s="3">
        <f t="shared" si="1136"/>
        <v>0</v>
      </c>
      <c r="S948" s="3">
        <f t="shared" ref="S948:S1011" si="1151">ROUND((ROUND((AF948*AV948*I948),2)*BA948),2)</f>
        <v>0</v>
      </c>
      <c r="T948" s="3">
        <f t="shared" ref="T948:T1011" si="1152">ROUND(CU948*I948,2)</f>
        <v>0</v>
      </c>
      <c r="U948" s="3">
        <f t="shared" ref="U948:U1011" si="1153">CV948*I948</f>
        <v>0</v>
      </c>
      <c r="V948" s="3">
        <f t="shared" ref="V948:V1011" si="1154">CW948*I948</f>
        <v>0</v>
      </c>
      <c r="W948" s="3">
        <f t="shared" ref="W948:W1011" si="1155">ROUND(CX948*I948,2)</f>
        <v>0</v>
      </c>
      <c r="X948" s="3">
        <f t="shared" si="1137"/>
        <v>0</v>
      </c>
      <c r="Y948" s="3">
        <f t="shared" si="1138"/>
        <v>0</v>
      </c>
      <c r="Z948" s="3"/>
      <c r="AA948" s="3">
        <v>54971259</v>
      </c>
      <c r="AB948" s="3">
        <f t="shared" ref="AB948:AB1011" si="1156">ROUND((AC948+AD948+AF948),6)</f>
        <v>33.17</v>
      </c>
      <c r="AC948" s="3">
        <f t="shared" si="1139"/>
        <v>33.17</v>
      </c>
      <c r="AD948" s="3">
        <f t="shared" si="1140"/>
        <v>0</v>
      </c>
      <c r="AE948" s="3">
        <f t="shared" si="1141"/>
        <v>0</v>
      </c>
      <c r="AF948" s="3">
        <f t="shared" si="1142"/>
        <v>0</v>
      </c>
      <c r="AG948" s="3">
        <f t="shared" ref="AG948:AG1011" si="1157">ROUND((AP948),6)</f>
        <v>0</v>
      </c>
      <c r="AH948" s="3">
        <f t="shared" si="1143"/>
        <v>0</v>
      </c>
      <c r="AI948" s="3">
        <f t="shared" si="1144"/>
        <v>0</v>
      </c>
      <c r="AJ948" s="3">
        <f t="shared" ref="AJ948:AJ1011" si="1158">(AS948)</f>
        <v>0</v>
      </c>
      <c r="AK948" s="3">
        <v>33.17</v>
      </c>
      <c r="AL948" s="3">
        <v>33.17</v>
      </c>
      <c r="AM948" s="3">
        <v>0</v>
      </c>
      <c r="AN948" s="3">
        <v>0</v>
      </c>
      <c r="AO948" s="3">
        <v>0</v>
      </c>
      <c r="AP948" s="3">
        <v>0</v>
      </c>
      <c r="AQ948" s="3">
        <v>0</v>
      </c>
      <c r="AR948" s="3">
        <v>0</v>
      </c>
      <c r="AS948" s="3">
        <v>0</v>
      </c>
      <c r="AT948" s="3">
        <v>0</v>
      </c>
      <c r="AU948" s="3">
        <v>0</v>
      </c>
      <c r="AV948" s="3">
        <v>1</v>
      </c>
      <c r="AW948" s="3">
        <v>1</v>
      </c>
      <c r="AX948" s="3"/>
      <c r="AY948" s="3"/>
      <c r="AZ948" s="3">
        <v>1</v>
      </c>
      <c r="BA948" s="3">
        <v>1</v>
      </c>
      <c r="BB948" s="3">
        <v>1</v>
      </c>
      <c r="BC948" s="3">
        <v>1</v>
      </c>
      <c r="BD948" s="3" t="s">
        <v>3</v>
      </c>
      <c r="BE948" s="3" t="s">
        <v>3</v>
      </c>
      <c r="BF948" s="3" t="s">
        <v>3</v>
      </c>
      <c r="BG948" s="3" t="s">
        <v>3</v>
      </c>
      <c r="BH948" s="3">
        <v>3</v>
      </c>
      <c r="BI948" s="3">
        <v>2</v>
      </c>
      <c r="BJ948" s="3" t="s">
        <v>1040</v>
      </c>
      <c r="BK948" s="3"/>
      <c r="BL948" s="3"/>
      <c r="BM948" s="3">
        <v>1617</v>
      </c>
      <c r="BN948" s="3">
        <v>0</v>
      </c>
      <c r="BO948" s="3" t="s">
        <v>3</v>
      </c>
      <c r="BP948" s="3">
        <v>0</v>
      </c>
      <c r="BQ948" s="3">
        <v>200</v>
      </c>
      <c r="BR948" s="3">
        <v>0</v>
      </c>
      <c r="BS948" s="3">
        <v>1</v>
      </c>
      <c r="BT948" s="3">
        <v>1</v>
      </c>
      <c r="BU948" s="3">
        <v>1</v>
      </c>
      <c r="BV948" s="3">
        <v>1</v>
      </c>
      <c r="BW948" s="3">
        <v>1</v>
      </c>
      <c r="BX948" s="3">
        <v>1</v>
      </c>
      <c r="BY948" s="3" t="s">
        <v>3</v>
      </c>
      <c r="BZ948" s="3">
        <v>0</v>
      </c>
      <c r="CA948" s="3">
        <v>0</v>
      </c>
      <c r="CB948" s="3" t="s">
        <v>3</v>
      </c>
      <c r="CC948" s="3"/>
      <c r="CD948" s="3"/>
      <c r="CE948" s="3">
        <v>1566</v>
      </c>
      <c r="CF948" s="3">
        <v>0</v>
      </c>
      <c r="CG948" s="3">
        <v>0</v>
      </c>
      <c r="CH948" s="3"/>
      <c r="CI948" s="3"/>
      <c r="CJ948" s="3"/>
      <c r="CK948" s="3"/>
      <c r="CL948" s="3"/>
      <c r="CM948" s="3">
        <v>0</v>
      </c>
      <c r="CN948" s="3" t="s">
        <v>3</v>
      </c>
      <c r="CO948" s="3">
        <v>0</v>
      </c>
      <c r="CP948" s="3">
        <f t="shared" ref="CP948:CP1011" si="1159">(P948+Q948+S948)</f>
        <v>199.02</v>
      </c>
      <c r="CQ948" s="3">
        <f t="shared" ref="CQ948:CQ1011" si="1160">ROUND((ROUND((AC948*AW948*1),2)*BC948),2)</f>
        <v>33.17</v>
      </c>
      <c r="CR948" s="3">
        <f t="shared" si="1145"/>
        <v>0</v>
      </c>
      <c r="CS948" s="3">
        <f t="shared" si="1146"/>
        <v>0</v>
      </c>
      <c r="CT948" s="3">
        <f t="shared" ref="CT948:CT1011" si="1161">ROUND((ROUND((AF948*AV948*1),2)*BA948),2)</f>
        <v>0</v>
      </c>
      <c r="CU948" s="3">
        <f t="shared" ref="CU948:CU1011" si="1162">AG948</f>
        <v>0</v>
      </c>
      <c r="CV948" s="3">
        <f t="shared" ref="CV948:CV1011" si="1163">(AH948*AV948)</f>
        <v>0</v>
      </c>
      <c r="CW948" s="3">
        <f t="shared" ref="CW948:CW1011" si="1164">AI948</f>
        <v>0</v>
      </c>
      <c r="CX948" s="3">
        <f t="shared" ref="CX948:CX1011" si="1165">AJ948</f>
        <v>0</v>
      </c>
      <c r="CY948" s="3">
        <f t="shared" si="1147"/>
        <v>0</v>
      </c>
      <c r="CZ948" s="3">
        <f t="shared" si="1148"/>
        <v>0</v>
      </c>
      <c r="DA948" s="3"/>
      <c r="DB948" s="3"/>
      <c r="DC948" s="3" t="s">
        <v>3</v>
      </c>
      <c r="DD948" s="3" t="s">
        <v>3</v>
      </c>
      <c r="DE948" s="3" t="s">
        <v>3</v>
      </c>
      <c r="DF948" s="3" t="s">
        <v>3</v>
      </c>
      <c r="DG948" s="3" t="s">
        <v>3</v>
      </c>
      <c r="DH948" s="3" t="s">
        <v>3</v>
      </c>
      <c r="DI948" s="3" t="s">
        <v>3</v>
      </c>
      <c r="DJ948" s="3" t="s">
        <v>3</v>
      </c>
      <c r="DK948" s="3" t="s">
        <v>3</v>
      </c>
      <c r="DL948" s="3" t="s">
        <v>3</v>
      </c>
      <c r="DM948" s="3" t="s">
        <v>3</v>
      </c>
      <c r="DN948" s="3">
        <v>0</v>
      </c>
      <c r="DO948" s="3">
        <v>0</v>
      </c>
      <c r="DP948" s="3">
        <v>1</v>
      </c>
      <c r="DQ948" s="3">
        <v>1</v>
      </c>
      <c r="DR948" s="3"/>
      <c r="DS948" s="3"/>
      <c r="DT948" s="3"/>
      <c r="DU948" s="3">
        <v>1010</v>
      </c>
      <c r="DV948" s="3" t="s">
        <v>40</v>
      </c>
      <c r="DW948" s="3" t="s">
        <v>40</v>
      </c>
      <c r="DX948" s="3">
        <v>100</v>
      </c>
      <c r="DY948" s="3"/>
      <c r="DZ948" s="3" t="s">
        <v>3</v>
      </c>
      <c r="EA948" s="3" t="s">
        <v>3</v>
      </c>
      <c r="EB948" s="3" t="s">
        <v>3</v>
      </c>
      <c r="EC948" s="3" t="s">
        <v>3</v>
      </c>
      <c r="ED948" s="3"/>
      <c r="EE948" s="3">
        <v>57042986</v>
      </c>
      <c r="EF948" s="3">
        <v>200</v>
      </c>
      <c r="EG948" s="3" t="s">
        <v>903</v>
      </c>
      <c r="EH948" s="3">
        <v>0</v>
      </c>
      <c r="EI948" s="3" t="s">
        <v>3</v>
      </c>
      <c r="EJ948" s="3">
        <v>1</v>
      </c>
      <c r="EK948" s="3">
        <v>1617</v>
      </c>
      <c r="EL948" s="3" t="s">
        <v>904</v>
      </c>
      <c r="EM948" s="3" t="s">
        <v>905</v>
      </c>
      <c r="EN948" s="3"/>
      <c r="EO948" s="3" t="s">
        <v>3</v>
      </c>
      <c r="EP948" s="3"/>
      <c r="EQ948" s="3">
        <v>0</v>
      </c>
      <c r="ER948" s="3">
        <v>33.17</v>
      </c>
      <c r="ES948" s="3">
        <v>33.17</v>
      </c>
      <c r="ET948" s="3">
        <v>0</v>
      </c>
      <c r="EU948" s="3">
        <v>0</v>
      </c>
      <c r="EV948" s="3">
        <v>0</v>
      </c>
      <c r="EW948" s="3">
        <v>0</v>
      </c>
      <c r="EX948" s="3">
        <v>0</v>
      </c>
      <c r="EY948" s="3">
        <v>0</v>
      </c>
      <c r="EZ948" s="3"/>
      <c r="FA948" s="3"/>
      <c r="FB948" s="3"/>
      <c r="FC948" s="3"/>
      <c r="FD948" s="3"/>
      <c r="FE948" s="3"/>
      <c r="FF948" s="3"/>
      <c r="FG948" s="3"/>
      <c r="FH948" s="3"/>
      <c r="FI948" s="3"/>
      <c r="FJ948" s="3"/>
      <c r="FK948" s="3"/>
      <c r="FL948" s="3"/>
      <c r="FM948" s="3"/>
      <c r="FN948" s="3"/>
      <c r="FO948" s="3"/>
      <c r="FP948" s="3"/>
      <c r="FQ948" s="3">
        <v>0</v>
      </c>
      <c r="FR948" s="3">
        <v>0</v>
      </c>
      <c r="FS948" s="3">
        <v>0</v>
      </c>
      <c r="FT948" s="3"/>
      <c r="FU948" s="3"/>
      <c r="FV948" s="3"/>
      <c r="FW948" s="3"/>
      <c r="FX948" s="3">
        <v>0</v>
      </c>
      <c r="FY948" s="3">
        <v>0</v>
      </c>
      <c r="FZ948" s="3"/>
      <c r="GA948" s="3" t="s">
        <v>3</v>
      </c>
      <c r="GB948" s="3"/>
      <c r="GC948" s="3"/>
      <c r="GD948" s="3">
        <v>1</v>
      </c>
      <c r="GE948" s="3"/>
      <c r="GF948" s="3">
        <v>1612197379</v>
      </c>
      <c r="GG948" s="3">
        <v>2</v>
      </c>
      <c r="GH948" s="3">
        <v>1</v>
      </c>
      <c r="GI948" s="3">
        <v>-2</v>
      </c>
      <c r="GJ948" s="3">
        <v>0</v>
      </c>
      <c r="GK948" s="3">
        <v>0</v>
      </c>
      <c r="GL948" s="3">
        <f t="shared" ref="GL948:GL1011" si="1166">ROUND(IF(AND(BH948=3,BI948=3,FS948&lt;&gt;0),P948,0),2)</f>
        <v>0</v>
      </c>
      <c r="GM948" s="3">
        <f t="shared" ref="GM948:GM1011" si="1167">ROUND(O948+X948+Y948,2)+GX948</f>
        <v>199.02</v>
      </c>
      <c r="GN948" s="3">
        <f t="shared" ref="GN948:GN1011" si="1168">IF(OR(BI948=0,BI948=1),GM948-GX948,0)</f>
        <v>0</v>
      </c>
      <c r="GO948" s="3">
        <f t="shared" ref="GO948:GO1011" si="1169">IF(BI948=2,GM948-GX948,0)</f>
        <v>199.02</v>
      </c>
      <c r="GP948" s="3">
        <f t="shared" ref="GP948:GP1011" si="1170">IF(BI948=4,GM948-GX948,0)</f>
        <v>0</v>
      </c>
      <c r="GQ948" s="3"/>
      <c r="GR948" s="3">
        <v>0</v>
      </c>
      <c r="GS948" s="3">
        <v>3</v>
      </c>
      <c r="GT948" s="3">
        <v>0</v>
      </c>
      <c r="GU948" s="3" t="s">
        <v>3</v>
      </c>
      <c r="GV948" s="3">
        <f t="shared" ref="GV948:GV1011" si="1171">ROUND((GT948),6)</f>
        <v>0</v>
      </c>
      <c r="GW948" s="3">
        <v>1</v>
      </c>
      <c r="GX948" s="3">
        <f t="shared" ref="GX948:GX1011" si="1172">ROUND(HC948*I948,2)</f>
        <v>0</v>
      </c>
      <c r="GY948" s="3"/>
      <c r="GZ948" s="3"/>
      <c r="HA948" s="3">
        <v>0</v>
      </c>
      <c r="HB948" s="3">
        <v>0</v>
      </c>
      <c r="HC948" s="3">
        <f t="shared" ref="HC948:HC1011" si="1173">GV948*GW948</f>
        <v>0</v>
      </c>
      <c r="HD948" s="3"/>
      <c r="HE948" s="3" t="s">
        <v>3</v>
      </c>
      <c r="HF948" s="3" t="s">
        <v>3</v>
      </c>
      <c r="HG948" s="3"/>
      <c r="HH948" s="3"/>
      <c r="HI948" s="3"/>
      <c r="HJ948" s="3"/>
      <c r="HK948" s="3"/>
      <c r="HL948" s="3"/>
      <c r="HM948" s="3" t="s">
        <v>3</v>
      </c>
      <c r="HN948" s="3" t="s">
        <v>3</v>
      </c>
      <c r="HO948" s="3" t="s">
        <v>3</v>
      </c>
      <c r="HP948" s="3" t="s">
        <v>3</v>
      </c>
      <c r="HQ948" s="3" t="s">
        <v>3</v>
      </c>
      <c r="HR948" s="3"/>
      <c r="HS948" s="3">
        <v>0</v>
      </c>
      <c r="HT948" s="3"/>
      <c r="HU948" s="3"/>
      <c r="HV948" s="3"/>
      <c r="HW948" s="3"/>
      <c r="HX948" s="3"/>
      <c r="HY948" s="3"/>
      <c r="HZ948" s="3"/>
      <c r="IA948" s="3"/>
      <c r="IB948" s="3"/>
      <c r="IC948" s="3"/>
      <c r="ID948" s="3"/>
      <c r="IE948" s="3"/>
      <c r="IF948" s="3"/>
      <c r="IG948" s="3"/>
      <c r="IH948" s="3"/>
      <c r="II948" s="3"/>
      <c r="IJ948" s="3"/>
      <c r="IK948" s="3">
        <v>0</v>
      </c>
      <c r="IL948" s="3"/>
      <c r="IM948" s="3"/>
      <c r="IN948" s="3"/>
      <c r="IO948" s="3"/>
      <c r="IP948" s="3"/>
      <c r="IQ948" s="3"/>
      <c r="IR948" s="3"/>
      <c r="IS948" s="3"/>
      <c r="IT948" s="3"/>
      <c r="IU948" s="3"/>
    </row>
    <row r="949" spans="1:255" x14ac:dyDescent="0.25">
      <c r="A949" s="4">
        <v>17</v>
      </c>
      <c r="B949" s="4">
        <v>1</v>
      </c>
      <c r="C949" s="4"/>
      <c r="D949" s="4"/>
      <c r="E949" s="4" t="s">
        <v>1175</v>
      </c>
      <c r="F949" s="4" t="s">
        <v>1038</v>
      </c>
      <c r="G949" s="4" t="s">
        <v>1039</v>
      </c>
      <c r="H949" s="4" t="s">
        <v>40</v>
      </c>
      <c r="I949" s="4">
        <f>ROUND(600/100,9)</f>
        <v>6</v>
      </c>
      <c r="J949" s="4">
        <v>0</v>
      </c>
      <c r="K949" s="4">
        <f>ROUND(600/100,9)</f>
        <v>6</v>
      </c>
      <c r="L949" s="4"/>
      <c r="M949" s="4"/>
      <c r="N949" s="4"/>
      <c r="O949" s="4">
        <f t="shared" si="1149"/>
        <v>1771.28</v>
      </c>
      <c r="P949" s="4">
        <f t="shared" si="1150"/>
        <v>1771.28</v>
      </c>
      <c r="Q949" s="4">
        <f t="shared" si="1135"/>
        <v>0</v>
      </c>
      <c r="R949" s="4">
        <f t="shared" si="1136"/>
        <v>0</v>
      </c>
      <c r="S949" s="4">
        <f t="shared" si="1151"/>
        <v>0</v>
      </c>
      <c r="T949" s="4">
        <f t="shared" si="1152"/>
        <v>0</v>
      </c>
      <c r="U949" s="4">
        <f t="shared" si="1153"/>
        <v>0</v>
      </c>
      <c r="V949" s="4">
        <f t="shared" si="1154"/>
        <v>0</v>
      </c>
      <c r="W949" s="4">
        <f t="shared" si="1155"/>
        <v>0</v>
      </c>
      <c r="X949" s="4">
        <f t="shared" si="1137"/>
        <v>0</v>
      </c>
      <c r="Y949" s="4">
        <f t="shared" si="1138"/>
        <v>0</v>
      </c>
      <c r="Z949" s="4"/>
      <c r="AA949" s="4">
        <v>55890823</v>
      </c>
      <c r="AB949" s="4">
        <f t="shared" si="1156"/>
        <v>33.17</v>
      </c>
      <c r="AC949" s="4">
        <f t="shared" si="1139"/>
        <v>33.17</v>
      </c>
      <c r="AD949" s="4">
        <f t="shared" si="1140"/>
        <v>0</v>
      </c>
      <c r="AE949" s="4">
        <f t="shared" si="1141"/>
        <v>0</v>
      </c>
      <c r="AF949" s="4">
        <f t="shared" si="1142"/>
        <v>0</v>
      </c>
      <c r="AG949" s="4">
        <f t="shared" si="1157"/>
        <v>0</v>
      </c>
      <c r="AH949" s="4">
        <f t="shared" si="1143"/>
        <v>0</v>
      </c>
      <c r="AI949" s="4">
        <f t="shared" si="1144"/>
        <v>0</v>
      </c>
      <c r="AJ949" s="4">
        <f t="shared" si="1158"/>
        <v>0</v>
      </c>
      <c r="AK949" s="4">
        <v>33.17</v>
      </c>
      <c r="AL949" s="4">
        <v>33.17</v>
      </c>
      <c r="AM949" s="4">
        <v>0</v>
      </c>
      <c r="AN949" s="4">
        <v>0</v>
      </c>
      <c r="AO949" s="4">
        <v>0</v>
      </c>
      <c r="AP949" s="4">
        <v>0</v>
      </c>
      <c r="AQ949" s="4">
        <v>0</v>
      </c>
      <c r="AR949" s="4">
        <v>0</v>
      </c>
      <c r="AS949" s="4">
        <v>0</v>
      </c>
      <c r="AT949" s="4">
        <v>0</v>
      </c>
      <c r="AU949" s="4">
        <v>0</v>
      </c>
      <c r="AV949" s="4">
        <v>1</v>
      </c>
      <c r="AW949" s="4">
        <v>1</v>
      </c>
      <c r="AX949" s="4"/>
      <c r="AY949" s="4"/>
      <c r="AZ949" s="4">
        <v>1</v>
      </c>
      <c r="BA949" s="4">
        <v>1</v>
      </c>
      <c r="BB949" s="4">
        <v>1</v>
      </c>
      <c r="BC949" s="4">
        <v>8.9</v>
      </c>
      <c r="BD949" s="4" t="s">
        <v>3</v>
      </c>
      <c r="BE949" s="4" t="s">
        <v>3</v>
      </c>
      <c r="BF949" s="4" t="s">
        <v>3</v>
      </c>
      <c r="BG949" s="4" t="s">
        <v>3</v>
      </c>
      <c r="BH949" s="4">
        <v>3</v>
      </c>
      <c r="BI949" s="4">
        <v>2</v>
      </c>
      <c r="BJ949" s="4" t="s">
        <v>1040</v>
      </c>
      <c r="BK949" s="4"/>
      <c r="BL949" s="4"/>
      <c r="BM949" s="4">
        <v>1617</v>
      </c>
      <c r="BN949" s="4">
        <v>0</v>
      </c>
      <c r="BO949" s="4" t="s">
        <v>1038</v>
      </c>
      <c r="BP949" s="4">
        <v>1</v>
      </c>
      <c r="BQ949" s="4">
        <v>200</v>
      </c>
      <c r="BR949" s="4">
        <v>0</v>
      </c>
      <c r="BS949" s="4">
        <v>1</v>
      </c>
      <c r="BT949" s="4">
        <v>1</v>
      </c>
      <c r="BU949" s="4">
        <v>1</v>
      </c>
      <c r="BV949" s="4">
        <v>1</v>
      </c>
      <c r="BW949" s="4">
        <v>1</v>
      </c>
      <c r="BX949" s="4">
        <v>1</v>
      </c>
      <c r="BY949" s="4" t="s">
        <v>3</v>
      </c>
      <c r="BZ949" s="4">
        <v>0</v>
      </c>
      <c r="CA949" s="4">
        <v>0</v>
      </c>
      <c r="CB949" s="4" t="s">
        <v>3</v>
      </c>
      <c r="CC949" s="4"/>
      <c r="CD949" s="4"/>
      <c r="CE949" s="4">
        <v>1566</v>
      </c>
      <c r="CF949" s="4">
        <v>0</v>
      </c>
      <c r="CG949" s="4">
        <v>0</v>
      </c>
      <c r="CH949" s="4"/>
      <c r="CI949" s="4"/>
      <c r="CJ949" s="4"/>
      <c r="CK949" s="4"/>
      <c r="CL949" s="4"/>
      <c r="CM949" s="4">
        <v>0</v>
      </c>
      <c r="CN949" s="4" t="s">
        <v>3</v>
      </c>
      <c r="CO949" s="4">
        <v>0</v>
      </c>
      <c r="CP949" s="4">
        <f t="shared" si="1159"/>
        <v>1771.28</v>
      </c>
      <c r="CQ949" s="4">
        <f t="shared" si="1160"/>
        <v>295.20999999999998</v>
      </c>
      <c r="CR949" s="4">
        <f t="shared" si="1145"/>
        <v>0</v>
      </c>
      <c r="CS949" s="4">
        <f t="shared" si="1146"/>
        <v>0</v>
      </c>
      <c r="CT949" s="4">
        <f t="shared" si="1161"/>
        <v>0</v>
      </c>
      <c r="CU949" s="4">
        <f t="shared" si="1162"/>
        <v>0</v>
      </c>
      <c r="CV949" s="4">
        <f t="shared" si="1163"/>
        <v>0</v>
      </c>
      <c r="CW949" s="4">
        <f t="shared" si="1164"/>
        <v>0</v>
      </c>
      <c r="CX949" s="4">
        <f t="shared" si="1165"/>
        <v>0</v>
      </c>
      <c r="CY949" s="4">
        <f t="shared" si="1147"/>
        <v>0</v>
      </c>
      <c r="CZ949" s="4">
        <f t="shared" si="1148"/>
        <v>0</v>
      </c>
      <c r="DA949" s="4"/>
      <c r="DB949" s="4"/>
      <c r="DC949" s="4" t="s">
        <v>3</v>
      </c>
      <c r="DD949" s="4" t="s">
        <v>3</v>
      </c>
      <c r="DE949" s="4" t="s">
        <v>3</v>
      </c>
      <c r="DF949" s="4" t="s">
        <v>3</v>
      </c>
      <c r="DG949" s="4" t="s">
        <v>3</v>
      </c>
      <c r="DH949" s="4" t="s">
        <v>3</v>
      </c>
      <c r="DI949" s="4" t="s">
        <v>3</v>
      </c>
      <c r="DJ949" s="4" t="s">
        <v>3</v>
      </c>
      <c r="DK949" s="4" t="s">
        <v>3</v>
      </c>
      <c r="DL949" s="4" t="s">
        <v>3</v>
      </c>
      <c r="DM949" s="4" t="s">
        <v>3</v>
      </c>
      <c r="DN949" s="4">
        <v>0</v>
      </c>
      <c r="DO949" s="4">
        <v>0</v>
      </c>
      <c r="DP949" s="4">
        <v>1</v>
      </c>
      <c r="DQ949" s="4">
        <v>1</v>
      </c>
      <c r="DR949" s="4"/>
      <c r="DS949" s="4"/>
      <c r="DT949" s="4"/>
      <c r="DU949" s="4">
        <v>1010</v>
      </c>
      <c r="DV949" s="4" t="s">
        <v>40</v>
      </c>
      <c r="DW949" s="4" t="s">
        <v>40</v>
      </c>
      <c r="DX949" s="4">
        <v>100</v>
      </c>
      <c r="DY949" s="4"/>
      <c r="DZ949" s="4" t="s">
        <v>3</v>
      </c>
      <c r="EA949" s="4" t="s">
        <v>3</v>
      </c>
      <c r="EB949" s="4" t="s">
        <v>3</v>
      </c>
      <c r="EC949" s="4" t="s">
        <v>3</v>
      </c>
      <c r="ED949" s="4"/>
      <c r="EE949" s="4">
        <v>57042986</v>
      </c>
      <c r="EF949" s="4">
        <v>200</v>
      </c>
      <c r="EG949" s="4" t="s">
        <v>903</v>
      </c>
      <c r="EH949" s="4">
        <v>0</v>
      </c>
      <c r="EI949" s="4" t="s">
        <v>3</v>
      </c>
      <c r="EJ949" s="4">
        <v>1</v>
      </c>
      <c r="EK949" s="4">
        <v>1617</v>
      </c>
      <c r="EL949" s="4" t="s">
        <v>904</v>
      </c>
      <c r="EM949" s="4" t="s">
        <v>905</v>
      </c>
      <c r="EN949" s="4"/>
      <c r="EO949" s="4" t="s">
        <v>3</v>
      </c>
      <c r="EP949" s="4"/>
      <c r="EQ949" s="4">
        <v>0</v>
      </c>
      <c r="ER949" s="4">
        <v>33.17</v>
      </c>
      <c r="ES949" s="4">
        <v>33.17</v>
      </c>
      <c r="ET949" s="4">
        <v>0</v>
      </c>
      <c r="EU949" s="4">
        <v>0</v>
      </c>
      <c r="EV949" s="4">
        <v>0</v>
      </c>
      <c r="EW949" s="4">
        <v>0</v>
      </c>
      <c r="EX949" s="4">
        <v>0</v>
      </c>
      <c r="EY949" s="4">
        <v>0</v>
      </c>
      <c r="EZ949" s="4"/>
      <c r="FA949" s="4"/>
      <c r="FB949" s="4"/>
      <c r="FC949" s="4"/>
      <c r="FD949" s="4"/>
      <c r="FE949" s="4"/>
      <c r="FF949" s="4"/>
      <c r="FG949" s="4"/>
      <c r="FH949" s="4"/>
      <c r="FI949" s="4"/>
      <c r="FJ949" s="4"/>
      <c r="FK949" s="4"/>
      <c r="FL949" s="4"/>
      <c r="FM949" s="4"/>
      <c r="FN949" s="4"/>
      <c r="FO949" s="4"/>
      <c r="FP949" s="4"/>
      <c r="FQ949" s="4">
        <v>0</v>
      </c>
      <c r="FR949" s="4">
        <v>0</v>
      </c>
      <c r="FS949" s="4">
        <v>0</v>
      </c>
      <c r="FT949" s="4"/>
      <c r="FU949" s="4"/>
      <c r="FV949" s="4"/>
      <c r="FW949" s="4"/>
      <c r="FX949" s="4">
        <v>0</v>
      </c>
      <c r="FY949" s="4">
        <v>0</v>
      </c>
      <c r="FZ949" s="4"/>
      <c r="GA949" s="4" t="s">
        <v>3</v>
      </c>
      <c r="GB949" s="4"/>
      <c r="GC949" s="4"/>
      <c r="GD949" s="4">
        <v>1</v>
      </c>
      <c r="GE949" s="4"/>
      <c r="GF949" s="4">
        <v>1612197379</v>
      </c>
      <c r="GG949" s="4">
        <v>2</v>
      </c>
      <c r="GH949" s="4">
        <v>1</v>
      </c>
      <c r="GI949" s="4">
        <v>2</v>
      </c>
      <c r="GJ949" s="4">
        <v>0</v>
      </c>
      <c r="GK949" s="4">
        <v>0</v>
      </c>
      <c r="GL949" s="4">
        <f t="shared" si="1166"/>
        <v>0</v>
      </c>
      <c r="GM949" s="4">
        <f t="shared" si="1167"/>
        <v>1771.28</v>
      </c>
      <c r="GN949" s="4">
        <f t="shared" si="1168"/>
        <v>0</v>
      </c>
      <c r="GO949" s="4">
        <f t="shared" si="1169"/>
        <v>1771.28</v>
      </c>
      <c r="GP949" s="4">
        <f t="shared" si="1170"/>
        <v>0</v>
      </c>
      <c r="GQ949" s="4"/>
      <c r="GR949" s="4">
        <v>0</v>
      </c>
      <c r="GS949" s="4">
        <v>0</v>
      </c>
      <c r="GT949" s="4">
        <v>0</v>
      </c>
      <c r="GU949" s="4" t="s">
        <v>3</v>
      </c>
      <c r="GV949" s="4">
        <f t="shared" si="1171"/>
        <v>0</v>
      </c>
      <c r="GW949" s="4">
        <v>1</v>
      </c>
      <c r="GX949" s="4">
        <f t="shared" si="1172"/>
        <v>0</v>
      </c>
      <c r="GY949" s="4"/>
      <c r="GZ949" s="4"/>
      <c r="HA949" s="4">
        <v>0</v>
      </c>
      <c r="HB949" s="4">
        <v>0</v>
      </c>
      <c r="HC949" s="4">
        <f t="shared" si="1173"/>
        <v>0</v>
      </c>
      <c r="HD949" s="4"/>
      <c r="HE949" s="4" t="s">
        <v>3</v>
      </c>
      <c r="HF949" s="4" t="s">
        <v>3</v>
      </c>
      <c r="HG949" s="4"/>
      <c r="HH949" s="4"/>
      <c r="HI949" s="4"/>
      <c r="HJ949" s="4"/>
      <c r="HK949" s="4"/>
      <c r="HL949" s="4"/>
      <c r="HM949" s="4" t="s">
        <v>3</v>
      </c>
      <c r="HN949" s="4" t="s">
        <v>3</v>
      </c>
      <c r="HO949" s="4" t="s">
        <v>3</v>
      </c>
      <c r="HP949" s="4" t="s">
        <v>3</v>
      </c>
      <c r="HQ949" s="4" t="s">
        <v>3</v>
      </c>
      <c r="HR949" s="4"/>
      <c r="HS949" s="4">
        <v>0</v>
      </c>
      <c r="HT949" s="4"/>
      <c r="HU949" s="4"/>
      <c r="HV949" s="4"/>
      <c r="HW949" s="4"/>
      <c r="HX949" s="4"/>
      <c r="HY949" s="4"/>
      <c r="HZ949" s="4"/>
      <c r="IA949" s="4"/>
      <c r="IB949" s="4"/>
      <c r="IC949" s="4"/>
      <c r="ID949" s="4"/>
      <c r="IE949" s="4"/>
      <c r="IF949" s="4"/>
      <c r="IG949" s="4"/>
      <c r="IH949" s="4"/>
      <c r="II949" s="4"/>
      <c r="IJ949" s="4"/>
      <c r="IK949" s="4">
        <v>0</v>
      </c>
      <c r="IL949" s="4"/>
      <c r="IM949" s="4"/>
      <c r="IN949" s="4"/>
      <c r="IO949" s="4"/>
      <c r="IP949" s="4"/>
      <c r="IQ949" s="4"/>
      <c r="IR949" s="4"/>
      <c r="IS949" s="4"/>
      <c r="IT949" s="4"/>
      <c r="IU949" s="4"/>
    </row>
    <row r="950" spans="1:255" x14ac:dyDescent="0.25">
      <c r="A950" s="3">
        <v>17</v>
      </c>
      <c r="B950" s="3">
        <v>1</v>
      </c>
      <c r="C950" s="3"/>
      <c r="D950" s="3"/>
      <c r="E950" s="3" t="s">
        <v>1176</v>
      </c>
      <c r="F950" s="3" t="s">
        <v>1055</v>
      </c>
      <c r="G950" s="3" t="s">
        <v>1056</v>
      </c>
      <c r="H950" s="3" t="s">
        <v>40</v>
      </c>
      <c r="I950" s="3">
        <f>ROUND(1200/100,9)</f>
        <v>12</v>
      </c>
      <c r="J950" s="3">
        <v>0</v>
      </c>
      <c r="K950" s="3">
        <f>ROUND(1200/100,9)</f>
        <v>12</v>
      </c>
      <c r="L950" s="3"/>
      <c r="M950" s="3"/>
      <c r="N950" s="3"/>
      <c r="O950" s="3">
        <f t="shared" si="1149"/>
        <v>612.84</v>
      </c>
      <c r="P950" s="3">
        <f t="shared" si="1150"/>
        <v>612.84</v>
      </c>
      <c r="Q950" s="3">
        <f t="shared" si="1135"/>
        <v>0</v>
      </c>
      <c r="R950" s="3">
        <f t="shared" si="1136"/>
        <v>0</v>
      </c>
      <c r="S950" s="3">
        <f t="shared" si="1151"/>
        <v>0</v>
      </c>
      <c r="T950" s="3">
        <f t="shared" si="1152"/>
        <v>0</v>
      </c>
      <c r="U950" s="3">
        <f t="shared" si="1153"/>
        <v>0</v>
      </c>
      <c r="V950" s="3">
        <f t="shared" si="1154"/>
        <v>0</v>
      </c>
      <c r="W950" s="3">
        <f t="shared" si="1155"/>
        <v>0</v>
      </c>
      <c r="X950" s="3">
        <f t="shared" si="1137"/>
        <v>0</v>
      </c>
      <c r="Y950" s="3">
        <f t="shared" si="1138"/>
        <v>0</v>
      </c>
      <c r="Z950" s="3"/>
      <c r="AA950" s="3">
        <v>54971259</v>
      </c>
      <c r="AB950" s="3">
        <f t="shared" si="1156"/>
        <v>51.07</v>
      </c>
      <c r="AC950" s="3">
        <f t="shared" si="1139"/>
        <v>51.07</v>
      </c>
      <c r="AD950" s="3">
        <f t="shared" si="1140"/>
        <v>0</v>
      </c>
      <c r="AE950" s="3">
        <f t="shared" si="1141"/>
        <v>0</v>
      </c>
      <c r="AF950" s="3">
        <f t="shared" si="1142"/>
        <v>0</v>
      </c>
      <c r="AG950" s="3">
        <f t="shared" si="1157"/>
        <v>0</v>
      </c>
      <c r="AH950" s="3">
        <f t="shared" si="1143"/>
        <v>0</v>
      </c>
      <c r="AI950" s="3">
        <f t="shared" si="1144"/>
        <v>0</v>
      </c>
      <c r="AJ950" s="3">
        <f t="shared" si="1158"/>
        <v>0</v>
      </c>
      <c r="AK950" s="3">
        <v>51.07</v>
      </c>
      <c r="AL950" s="3">
        <v>51.07</v>
      </c>
      <c r="AM950" s="3">
        <v>0</v>
      </c>
      <c r="AN950" s="3">
        <v>0</v>
      </c>
      <c r="AO950" s="3">
        <v>0</v>
      </c>
      <c r="AP950" s="3">
        <v>0</v>
      </c>
      <c r="AQ950" s="3">
        <v>0</v>
      </c>
      <c r="AR950" s="3">
        <v>0</v>
      </c>
      <c r="AS950" s="3">
        <v>0</v>
      </c>
      <c r="AT950" s="3">
        <v>0</v>
      </c>
      <c r="AU950" s="3">
        <v>0</v>
      </c>
      <c r="AV950" s="3">
        <v>1</v>
      </c>
      <c r="AW950" s="3">
        <v>1</v>
      </c>
      <c r="AX950" s="3"/>
      <c r="AY950" s="3"/>
      <c r="AZ950" s="3">
        <v>1</v>
      </c>
      <c r="BA950" s="3">
        <v>1</v>
      </c>
      <c r="BB950" s="3">
        <v>1</v>
      </c>
      <c r="BC950" s="3">
        <v>1</v>
      </c>
      <c r="BD950" s="3" t="s">
        <v>3</v>
      </c>
      <c r="BE950" s="3" t="s">
        <v>3</v>
      </c>
      <c r="BF950" s="3" t="s">
        <v>3</v>
      </c>
      <c r="BG950" s="3" t="s">
        <v>3</v>
      </c>
      <c r="BH950" s="3">
        <v>3</v>
      </c>
      <c r="BI950" s="3">
        <v>2</v>
      </c>
      <c r="BJ950" s="3" t="s">
        <v>1057</v>
      </c>
      <c r="BK950" s="3"/>
      <c r="BL950" s="3"/>
      <c r="BM950" s="3">
        <v>1617</v>
      </c>
      <c r="BN950" s="3">
        <v>0</v>
      </c>
      <c r="BO950" s="3" t="s">
        <v>3</v>
      </c>
      <c r="BP950" s="3">
        <v>0</v>
      </c>
      <c r="BQ950" s="3">
        <v>200</v>
      </c>
      <c r="BR950" s="3">
        <v>0</v>
      </c>
      <c r="BS950" s="3">
        <v>1</v>
      </c>
      <c r="BT950" s="3">
        <v>1</v>
      </c>
      <c r="BU950" s="3">
        <v>1</v>
      </c>
      <c r="BV950" s="3">
        <v>1</v>
      </c>
      <c r="BW950" s="3">
        <v>1</v>
      </c>
      <c r="BX950" s="3">
        <v>1</v>
      </c>
      <c r="BY950" s="3" t="s">
        <v>3</v>
      </c>
      <c r="BZ950" s="3">
        <v>0</v>
      </c>
      <c r="CA950" s="3">
        <v>0</v>
      </c>
      <c r="CB950" s="3" t="s">
        <v>3</v>
      </c>
      <c r="CC950" s="3"/>
      <c r="CD950" s="3"/>
      <c r="CE950" s="3">
        <v>1566</v>
      </c>
      <c r="CF950" s="3">
        <v>0</v>
      </c>
      <c r="CG950" s="3">
        <v>0</v>
      </c>
      <c r="CH950" s="3"/>
      <c r="CI950" s="3"/>
      <c r="CJ950" s="3"/>
      <c r="CK950" s="3"/>
      <c r="CL950" s="3"/>
      <c r="CM950" s="3">
        <v>0</v>
      </c>
      <c r="CN950" s="3" t="s">
        <v>3</v>
      </c>
      <c r="CO950" s="3">
        <v>0</v>
      </c>
      <c r="CP950" s="3">
        <f t="shared" si="1159"/>
        <v>612.84</v>
      </c>
      <c r="CQ950" s="3">
        <f t="shared" si="1160"/>
        <v>51.07</v>
      </c>
      <c r="CR950" s="3">
        <f t="shared" si="1145"/>
        <v>0</v>
      </c>
      <c r="CS950" s="3">
        <f t="shared" si="1146"/>
        <v>0</v>
      </c>
      <c r="CT950" s="3">
        <f t="shared" si="1161"/>
        <v>0</v>
      </c>
      <c r="CU950" s="3">
        <f t="shared" si="1162"/>
        <v>0</v>
      </c>
      <c r="CV950" s="3">
        <f t="shared" si="1163"/>
        <v>0</v>
      </c>
      <c r="CW950" s="3">
        <f t="shared" si="1164"/>
        <v>0</v>
      </c>
      <c r="CX950" s="3">
        <f t="shared" si="1165"/>
        <v>0</v>
      </c>
      <c r="CY950" s="3">
        <f t="shared" si="1147"/>
        <v>0</v>
      </c>
      <c r="CZ950" s="3">
        <f t="shared" si="1148"/>
        <v>0</v>
      </c>
      <c r="DA950" s="3"/>
      <c r="DB950" s="3"/>
      <c r="DC950" s="3" t="s">
        <v>3</v>
      </c>
      <c r="DD950" s="3" t="s">
        <v>3</v>
      </c>
      <c r="DE950" s="3" t="s">
        <v>3</v>
      </c>
      <c r="DF950" s="3" t="s">
        <v>3</v>
      </c>
      <c r="DG950" s="3" t="s">
        <v>3</v>
      </c>
      <c r="DH950" s="3" t="s">
        <v>3</v>
      </c>
      <c r="DI950" s="3" t="s">
        <v>3</v>
      </c>
      <c r="DJ950" s="3" t="s">
        <v>3</v>
      </c>
      <c r="DK950" s="3" t="s">
        <v>3</v>
      </c>
      <c r="DL950" s="3" t="s">
        <v>3</v>
      </c>
      <c r="DM950" s="3" t="s">
        <v>3</v>
      </c>
      <c r="DN950" s="3">
        <v>0</v>
      </c>
      <c r="DO950" s="3">
        <v>0</v>
      </c>
      <c r="DP950" s="3">
        <v>1</v>
      </c>
      <c r="DQ950" s="3">
        <v>1</v>
      </c>
      <c r="DR950" s="3"/>
      <c r="DS950" s="3"/>
      <c r="DT950" s="3"/>
      <c r="DU950" s="3">
        <v>1010</v>
      </c>
      <c r="DV950" s="3" t="s">
        <v>40</v>
      </c>
      <c r="DW950" s="3" t="s">
        <v>40</v>
      </c>
      <c r="DX950" s="3">
        <v>100</v>
      </c>
      <c r="DY950" s="3"/>
      <c r="DZ950" s="3" t="s">
        <v>3</v>
      </c>
      <c r="EA950" s="3" t="s">
        <v>3</v>
      </c>
      <c r="EB950" s="3" t="s">
        <v>3</v>
      </c>
      <c r="EC950" s="3" t="s">
        <v>3</v>
      </c>
      <c r="ED950" s="3"/>
      <c r="EE950" s="3">
        <v>57042986</v>
      </c>
      <c r="EF950" s="3">
        <v>200</v>
      </c>
      <c r="EG950" s="3" t="s">
        <v>903</v>
      </c>
      <c r="EH950" s="3">
        <v>0</v>
      </c>
      <c r="EI950" s="3" t="s">
        <v>3</v>
      </c>
      <c r="EJ950" s="3">
        <v>1</v>
      </c>
      <c r="EK950" s="3">
        <v>1617</v>
      </c>
      <c r="EL950" s="3" t="s">
        <v>904</v>
      </c>
      <c r="EM950" s="3" t="s">
        <v>905</v>
      </c>
      <c r="EN950" s="3"/>
      <c r="EO950" s="3" t="s">
        <v>3</v>
      </c>
      <c r="EP950" s="3"/>
      <c r="EQ950" s="3">
        <v>0</v>
      </c>
      <c r="ER950" s="3">
        <v>51.07</v>
      </c>
      <c r="ES950" s="3">
        <v>51.07</v>
      </c>
      <c r="ET950" s="3">
        <v>0</v>
      </c>
      <c r="EU950" s="3">
        <v>0</v>
      </c>
      <c r="EV950" s="3">
        <v>0</v>
      </c>
      <c r="EW950" s="3">
        <v>0</v>
      </c>
      <c r="EX950" s="3">
        <v>0</v>
      </c>
      <c r="EY950" s="3">
        <v>0</v>
      </c>
      <c r="EZ950" s="3"/>
      <c r="FA950" s="3"/>
      <c r="FB950" s="3"/>
      <c r="FC950" s="3"/>
      <c r="FD950" s="3"/>
      <c r="FE950" s="3"/>
      <c r="FF950" s="3"/>
      <c r="FG950" s="3"/>
      <c r="FH950" s="3"/>
      <c r="FI950" s="3"/>
      <c r="FJ950" s="3"/>
      <c r="FK950" s="3"/>
      <c r="FL950" s="3"/>
      <c r="FM950" s="3"/>
      <c r="FN950" s="3"/>
      <c r="FO950" s="3"/>
      <c r="FP950" s="3"/>
      <c r="FQ950" s="3">
        <v>0</v>
      </c>
      <c r="FR950" s="3">
        <v>0</v>
      </c>
      <c r="FS950" s="3">
        <v>0</v>
      </c>
      <c r="FT950" s="3"/>
      <c r="FU950" s="3"/>
      <c r="FV950" s="3"/>
      <c r="FW950" s="3"/>
      <c r="FX950" s="3">
        <v>0</v>
      </c>
      <c r="FY950" s="3">
        <v>0</v>
      </c>
      <c r="FZ950" s="3"/>
      <c r="GA950" s="3" t="s">
        <v>3</v>
      </c>
      <c r="GB950" s="3"/>
      <c r="GC950" s="3"/>
      <c r="GD950" s="3">
        <v>1</v>
      </c>
      <c r="GE950" s="3"/>
      <c r="GF950" s="3">
        <v>1098091757</v>
      </c>
      <c r="GG950" s="3">
        <v>2</v>
      </c>
      <c r="GH950" s="3">
        <v>1</v>
      </c>
      <c r="GI950" s="3">
        <v>-2</v>
      </c>
      <c r="GJ950" s="3">
        <v>0</v>
      </c>
      <c r="GK950" s="3">
        <v>0</v>
      </c>
      <c r="GL950" s="3">
        <f t="shared" si="1166"/>
        <v>0</v>
      </c>
      <c r="GM950" s="3">
        <f t="shared" si="1167"/>
        <v>612.84</v>
      </c>
      <c r="GN950" s="3">
        <f t="shared" si="1168"/>
        <v>0</v>
      </c>
      <c r="GO950" s="3">
        <f t="shared" si="1169"/>
        <v>612.84</v>
      </c>
      <c r="GP950" s="3">
        <f t="shared" si="1170"/>
        <v>0</v>
      </c>
      <c r="GQ950" s="3"/>
      <c r="GR950" s="3">
        <v>0</v>
      </c>
      <c r="GS950" s="3">
        <v>3</v>
      </c>
      <c r="GT950" s="3">
        <v>0</v>
      </c>
      <c r="GU950" s="3" t="s">
        <v>3</v>
      </c>
      <c r="GV950" s="3">
        <f t="shared" si="1171"/>
        <v>0</v>
      </c>
      <c r="GW950" s="3">
        <v>1</v>
      </c>
      <c r="GX950" s="3">
        <f t="shared" si="1172"/>
        <v>0</v>
      </c>
      <c r="GY950" s="3"/>
      <c r="GZ950" s="3"/>
      <c r="HA950" s="3">
        <v>0</v>
      </c>
      <c r="HB950" s="3">
        <v>0</v>
      </c>
      <c r="HC950" s="3">
        <f t="shared" si="1173"/>
        <v>0</v>
      </c>
      <c r="HD950" s="3"/>
      <c r="HE950" s="3" t="s">
        <v>3</v>
      </c>
      <c r="HF950" s="3" t="s">
        <v>3</v>
      </c>
      <c r="HG950" s="3"/>
      <c r="HH950" s="3"/>
      <c r="HI950" s="3"/>
      <c r="HJ950" s="3"/>
      <c r="HK950" s="3"/>
      <c r="HL950" s="3"/>
      <c r="HM950" s="3" t="s">
        <v>3</v>
      </c>
      <c r="HN950" s="3" t="s">
        <v>3</v>
      </c>
      <c r="HO950" s="3" t="s">
        <v>3</v>
      </c>
      <c r="HP950" s="3" t="s">
        <v>3</v>
      </c>
      <c r="HQ950" s="3" t="s">
        <v>3</v>
      </c>
      <c r="HR950" s="3"/>
      <c r="HS950" s="3">
        <v>0</v>
      </c>
      <c r="HT950" s="3"/>
      <c r="HU950" s="3"/>
      <c r="HV950" s="3"/>
      <c r="HW950" s="3"/>
      <c r="HX950" s="3"/>
      <c r="HY950" s="3"/>
      <c r="HZ950" s="3"/>
      <c r="IA950" s="3"/>
      <c r="IB950" s="3"/>
      <c r="IC950" s="3"/>
      <c r="ID950" s="3"/>
      <c r="IE950" s="3"/>
      <c r="IF950" s="3"/>
      <c r="IG950" s="3"/>
      <c r="IH950" s="3"/>
      <c r="II950" s="3"/>
      <c r="IJ950" s="3"/>
      <c r="IK950" s="3">
        <v>0</v>
      </c>
      <c r="IL950" s="3"/>
      <c r="IM950" s="3"/>
      <c r="IN950" s="3"/>
      <c r="IO950" s="3"/>
      <c r="IP950" s="3"/>
      <c r="IQ950" s="3"/>
      <c r="IR950" s="3"/>
      <c r="IS950" s="3"/>
      <c r="IT950" s="3"/>
      <c r="IU950" s="3"/>
    </row>
    <row r="951" spans="1:255" x14ac:dyDescent="0.25">
      <c r="A951" s="4">
        <v>17</v>
      </c>
      <c r="B951" s="4">
        <v>1</v>
      </c>
      <c r="C951" s="4"/>
      <c r="D951" s="4"/>
      <c r="E951" s="4" t="s">
        <v>1176</v>
      </c>
      <c r="F951" s="4" t="s">
        <v>1055</v>
      </c>
      <c r="G951" s="4" t="s">
        <v>1056</v>
      </c>
      <c r="H951" s="4" t="s">
        <v>40</v>
      </c>
      <c r="I951" s="4">
        <f>ROUND(1200/100,9)</f>
        <v>12</v>
      </c>
      <c r="J951" s="4">
        <v>0</v>
      </c>
      <c r="K951" s="4">
        <f>ROUND(1200/100,9)</f>
        <v>12</v>
      </c>
      <c r="L951" s="4"/>
      <c r="M951" s="4"/>
      <c r="N951" s="4"/>
      <c r="O951" s="4">
        <f t="shared" si="1149"/>
        <v>6054.86</v>
      </c>
      <c r="P951" s="4">
        <f t="shared" si="1150"/>
        <v>6054.86</v>
      </c>
      <c r="Q951" s="4">
        <f t="shared" si="1135"/>
        <v>0</v>
      </c>
      <c r="R951" s="4">
        <f t="shared" si="1136"/>
        <v>0</v>
      </c>
      <c r="S951" s="4">
        <f t="shared" si="1151"/>
        <v>0</v>
      </c>
      <c r="T951" s="4">
        <f t="shared" si="1152"/>
        <v>0</v>
      </c>
      <c r="U951" s="4">
        <f t="shared" si="1153"/>
        <v>0</v>
      </c>
      <c r="V951" s="4">
        <f t="shared" si="1154"/>
        <v>0</v>
      </c>
      <c r="W951" s="4">
        <f t="shared" si="1155"/>
        <v>0</v>
      </c>
      <c r="X951" s="4">
        <f t="shared" si="1137"/>
        <v>0</v>
      </c>
      <c r="Y951" s="4">
        <f t="shared" si="1138"/>
        <v>0</v>
      </c>
      <c r="Z951" s="4"/>
      <c r="AA951" s="4">
        <v>55890823</v>
      </c>
      <c r="AB951" s="4">
        <f t="shared" si="1156"/>
        <v>51.07</v>
      </c>
      <c r="AC951" s="4">
        <f t="shared" si="1139"/>
        <v>51.07</v>
      </c>
      <c r="AD951" s="4">
        <f t="shared" si="1140"/>
        <v>0</v>
      </c>
      <c r="AE951" s="4">
        <f t="shared" si="1141"/>
        <v>0</v>
      </c>
      <c r="AF951" s="4">
        <f t="shared" si="1142"/>
        <v>0</v>
      </c>
      <c r="AG951" s="4">
        <f t="shared" si="1157"/>
        <v>0</v>
      </c>
      <c r="AH951" s="4">
        <f t="shared" si="1143"/>
        <v>0</v>
      </c>
      <c r="AI951" s="4">
        <f t="shared" si="1144"/>
        <v>0</v>
      </c>
      <c r="AJ951" s="4">
        <f t="shared" si="1158"/>
        <v>0</v>
      </c>
      <c r="AK951" s="4">
        <v>51.07</v>
      </c>
      <c r="AL951" s="4">
        <v>51.07</v>
      </c>
      <c r="AM951" s="4">
        <v>0</v>
      </c>
      <c r="AN951" s="4">
        <v>0</v>
      </c>
      <c r="AO951" s="4">
        <v>0</v>
      </c>
      <c r="AP951" s="4">
        <v>0</v>
      </c>
      <c r="AQ951" s="4">
        <v>0</v>
      </c>
      <c r="AR951" s="4">
        <v>0</v>
      </c>
      <c r="AS951" s="4">
        <v>0</v>
      </c>
      <c r="AT951" s="4">
        <v>0</v>
      </c>
      <c r="AU951" s="4">
        <v>0</v>
      </c>
      <c r="AV951" s="4">
        <v>1</v>
      </c>
      <c r="AW951" s="4">
        <v>1</v>
      </c>
      <c r="AX951" s="4"/>
      <c r="AY951" s="4"/>
      <c r="AZ951" s="4">
        <v>1</v>
      </c>
      <c r="BA951" s="4">
        <v>1</v>
      </c>
      <c r="BB951" s="4">
        <v>1</v>
      </c>
      <c r="BC951" s="4">
        <v>9.8800000000000008</v>
      </c>
      <c r="BD951" s="4" t="s">
        <v>3</v>
      </c>
      <c r="BE951" s="4" t="s">
        <v>3</v>
      </c>
      <c r="BF951" s="4" t="s">
        <v>3</v>
      </c>
      <c r="BG951" s="4" t="s">
        <v>3</v>
      </c>
      <c r="BH951" s="4">
        <v>3</v>
      </c>
      <c r="BI951" s="4">
        <v>2</v>
      </c>
      <c r="BJ951" s="4" t="s">
        <v>1057</v>
      </c>
      <c r="BK951" s="4"/>
      <c r="BL951" s="4"/>
      <c r="BM951" s="4">
        <v>1617</v>
      </c>
      <c r="BN951" s="4">
        <v>0</v>
      </c>
      <c r="BO951" s="4" t="s">
        <v>1055</v>
      </c>
      <c r="BP951" s="4">
        <v>1</v>
      </c>
      <c r="BQ951" s="4">
        <v>200</v>
      </c>
      <c r="BR951" s="4">
        <v>0</v>
      </c>
      <c r="BS951" s="4">
        <v>1</v>
      </c>
      <c r="BT951" s="4">
        <v>1</v>
      </c>
      <c r="BU951" s="4">
        <v>1</v>
      </c>
      <c r="BV951" s="4">
        <v>1</v>
      </c>
      <c r="BW951" s="4">
        <v>1</v>
      </c>
      <c r="BX951" s="4">
        <v>1</v>
      </c>
      <c r="BY951" s="4" t="s">
        <v>3</v>
      </c>
      <c r="BZ951" s="4">
        <v>0</v>
      </c>
      <c r="CA951" s="4">
        <v>0</v>
      </c>
      <c r="CB951" s="4" t="s">
        <v>3</v>
      </c>
      <c r="CC951" s="4"/>
      <c r="CD951" s="4"/>
      <c r="CE951" s="4">
        <v>1566</v>
      </c>
      <c r="CF951" s="4">
        <v>0</v>
      </c>
      <c r="CG951" s="4">
        <v>0</v>
      </c>
      <c r="CH951" s="4"/>
      <c r="CI951" s="4"/>
      <c r="CJ951" s="4"/>
      <c r="CK951" s="4"/>
      <c r="CL951" s="4"/>
      <c r="CM951" s="4">
        <v>0</v>
      </c>
      <c r="CN951" s="4" t="s">
        <v>3</v>
      </c>
      <c r="CO951" s="4">
        <v>0</v>
      </c>
      <c r="CP951" s="4">
        <f t="shared" si="1159"/>
        <v>6054.86</v>
      </c>
      <c r="CQ951" s="4">
        <f t="shared" si="1160"/>
        <v>504.57</v>
      </c>
      <c r="CR951" s="4">
        <f t="shared" si="1145"/>
        <v>0</v>
      </c>
      <c r="CS951" s="4">
        <f t="shared" si="1146"/>
        <v>0</v>
      </c>
      <c r="CT951" s="4">
        <f t="shared" si="1161"/>
        <v>0</v>
      </c>
      <c r="CU951" s="4">
        <f t="shared" si="1162"/>
        <v>0</v>
      </c>
      <c r="CV951" s="4">
        <f t="shared" si="1163"/>
        <v>0</v>
      </c>
      <c r="CW951" s="4">
        <f t="shared" si="1164"/>
        <v>0</v>
      </c>
      <c r="CX951" s="4">
        <f t="shared" si="1165"/>
        <v>0</v>
      </c>
      <c r="CY951" s="4">
        <f t="shared" si="1147"/>
        <v>0</v>
      </c>
      <c r="CZ951" s="4">
        <f t="shared" si="1148"/>
        <v>0</v>
      </c>
      <c r="DA951" s="4"/>
      <c r="DB951" s="4"/>
      <c r="DC951" s="4" t="s">
        <v>3</v>
      </c>
      <c r="DD951" s="4" t="s">
        <v>3</v>
      </c>
      <c r="DE951" s="4" t="s">
        <v>3</v>
      </c>
      <c r="DF951" s="4" t="s">
        <v>3</v>
      </c>
      <c r="DG951" s="4" t="s">
        <v>3</v>
      </c>
      <c r="DH951" s="4" t="s">
        <v>3</v>
      </c>
      <c r="DI951" s="4" t="s">
        <v>3</v>
      </c>
      <c r="DJ951" s="4" t="s">
        <v>3</v>
      </c>
      <c r="DK951" s="4" t="s">
        <v>3</v>
      </c>
      <c r="DL951" s="4" t="s">
        <v>3</v>
      </c>
      <c r="DM951" s="4" t="s">
        <v>3</v>
      </c>
      <c r="DN951" s="4">
        <v>0</v>
      </c>
      <c r="DO951" s="4">
        <v>0</v>
      </c>
      <c r="DP951" s="4">
        <v>1</v>
      </c>
      <c r="DQ951" s="4">
        <v>1</v>
      </c>
      <c r="DR951" s="4"/>
      <c r="DS951" s="4"/>
      <c r="DT951" s="4"/>
      <c r="DU951" s="4">
        <v>1010</v>
      </c>
      <c r="DV951" s="4" t="s">
        <v>40</v>
      </c>
      <c r="DW951" s="4" t="s">
        <v>40</v>
      </c>
      <c r="DX951" s="4">
        <v>100</v>
      </c>
      <c r="DY951" s="4"/>
      <c r="DZ951" s="4" t="s">
        <v>3</v>
      </c>
      <c r="EA951" s="4" t="s">
        <v>3</v>
      </c>
      <c r="EB951" s="4" t="s">
        <v>3</v>
      </c>
      <c r="EC951" s="4" t="s">
        <v>3</v>
      </c>
      <c r="ED951" s="4"/>
      <c r="EE951" s="4">
        <v>57042986</v>
      </c>
      <c r="EF951" s="4">
        <v>200</v>
      </c>
      <c r="EG951" s="4" t="s">
        <v>903</v>
      </c>
      <c r="EH951" s="4">
        <v>0</v>
      </c>
      <c r="EI951" s="4" t="s">
        <v>3</v>
      </c>
      <c r="EJ951" s="4">
        <v>1</v>
      </c>
      <c r="EK951" s="4">
        <v>1617</v>
      </c>
      <c r="EL951" s="4" t="s">
        <v>904</v>
      </c>
      <c r="EM951" s="4" t="s">
        <v>905</v>
      </c>
      <c r="EN951" s="4"/>
      <c r="EO951" s="4" t="s">
        <v>3</v>
      </c>
      <c r="EP951" s="4"/>
      <c r="EQ951" s="4">
        <v>0</v>
      </c>
      <c r="ER951" s="4">
        <v>51.07</v>
      </c>
      <c r="ES951" s="4">
        <v>51.07</v>
      </c>
      <c r="ET951" s="4">
        <v>0</v>
      </c>
      <c r="EU951" s="4">
        <v>0</v>
      </c>
      <c r="EV951" s="4">
        <v>0</v>
      </c>
      <c r="EW951" s="4">
        <v>0</v>
      </c>
      <c r="EX951" s="4">
        <v>0</v>
      </c>
      <c r="EY951" s="4">
        <v>0</v>
      </c>
      <c r="EZ951" s="4"/>
      <c r="FA951" s="4"/>
      <c r="FB951" s="4"/>
      <c r="FC951" s="4"/>
      <c r="FD951" s="4"/>
      <c r="FE951" s="4"/>
      <c r="FF951" s="4"/>
      <c r="FG951" s="4"/>
      <c r="FH951" s="4"/>
      <c r="FI951" s="4"/>
      <c r="FJ951" s="4"/>
      <c r="FK951" s="4"/>
      <c r="FL951" s="4"/>
      <c r="FM951" s="4"/>
      <c r="FN951" s="4"/>
      <c r="FO951" s="4"/>
      <c r="FP951" s="4"/>
      <c r="FQ951" s="4">
        <v>0</v>
      </c>
      <c r="FR951" s="4">
        <v>0</v>
      </c>
      <c r="FS951" s="4">
        <v>0</v>
      </c>
      <c r="FT951" s="4"/>
      <c r="FU951" s="4"/>
      <c r="FV951" s="4"/>
      <c r="FW951" s="4"/>
      <c r="FX951" s="4">
        <v>0</v>
      </c>
      <c r="FY951" s="4">
        <v>0</v>
      </c>
      <c r="FZ951" s="4"/>
      <c r="GA951" s="4" t="s">
        <v>3</v>
      </c>
      <c r="GB951" s="4"/>
      <c r="GC951" s="4"/>
      <c r="GD951" s="4">
        <v>1</v>
      </c>
      <c r="GE951" s="4"/>
      <c r="GF951" s="4">
        <v>1098091757</v>
      </c>
      <c r="GG951" s="4">
        <v>2</v>
      </c>
      <c r="GH951" s="4">
        <v>1</v>
      </c>
      <c r="GI951" s="4">
        <v>2</v>
      </c>
      <c r="GJ951" s="4">
        <v>0</v>
      </c>
      <c r="GK951" s="4">
        <v>0</v>
      </c>
      <c r="GL951" s="4">
        <f t="shared" si="1166"/>
        <v>0</v>
      </c>
      <c r="GM951" s="4">
        <f t="shared" si="1167"/>
        <v>6054.86</v>
      </c>
      <c r="GN951" s="4">
        <f t="shared" si="1168"/>
        <v>0</v>
      </c>
      <c r="GO951" s="4">
        <f t="shared" si="1169"/>
        <v>6054.86</v>
      </c>
      <c r="GP951" s="4">
        <f t="shared" si="1170"/>
        <v>0</v>
      </c>
      <c r="GQ951" s="4"/>
      <c r="GR951" s="4">
        <v>0</v>
      </c>
      <c r="GS951" s="4">
        <v>0</v>
      </c>
      <c r="GT951" s="4">
        <v>0</v>
      </c>
      <c r="GU951" s="4" t="s">
        <v>3</v>
      </c>
      <c r="GV951" s="4">
        <f t="shared" si="1171"/>
        <v>0</v>
      </c>
      <c r="GW951" s="4">
        <v>1</v>
      </c>
      <c r="GX951" s="4">
        <f t="shared" si="1172"/>
        <v>0</v>
      </c>
      <c r="GY951" s="4"/>
      <c r="GZ951" s="4"/>
      <c r="HA951" s="4">
        <v>0</v>
      </c>
      <c r="HB951" s="4">
        <v>0</v>
      </c>
      <c r="HC951" s="4">
        <f t="shared" si="1173"/>
        <v>0</v>
      </c>
      <c r="HD951" s="4"/>
      <c r="HE951" s="4" t="s">
        <v>3</v>
      </c>
      <c r="HF951" s="4" t="s">
        <v>3</v>
      </c>
      <c r="HG951" s="4"/>
      <c r="HH951" s="4"/>
      <c r="HI951" s="4"/>
      <c r="HJ951" s="4"/>
      <c r="HK951" s="4"/>
      <c r="HL951" s="4"/>
      <c r="HM951" s="4" t="s">
        <v>3</v>
      </c>
      <c r="HN951" s="4" t="s">
        <v>3</v>
      </c>
      <c r="HO951" s="4" t="s">
        <v>3</v>
      </c>
      <c r="HP951" s="4" t="s">
        <v>3</v>
      </c>
      <c r="HQ951" s="4" t="s">
        <v>3</v>
      </c>
      <c r="HR951" s="4"/>
      <c r="HS951" s="4">
        <v>0</v>
      </c>
      <c r="HT951" s="4"/>
      <c r="HU951" s="4"/>
      <c r="HV951" s="4"/>
      <c r="HW951" s="4"/>
      <c r="HX951" s="4"/>
      <c r="HY951" s="4"/>
      <c r="HZ951" s="4"/>
      <c r="IA951" s="4"/>
      <c r="IB951" s="4"/>
      <c r="IC951" s="4"/>
      <c r="ID951" s="4"/>
      <c r="IE951" s="4"/>
      <c r="IF951" s="4"/>
      <c r="IG951" s="4"/>
      <c r="IH951" s="4"/>
      <c r="II951" s="4"/>
      <c r="IJ951" s="4"/>
      <c r="IK951" s="4">
        <v>0</v>
      </c>
      <c r="IL951" s="4"/>
      <c r="IM951" s="4"/>
      <c r="IN951" s="4"/>
      <c r="IO951" s="4"/>
      <c r="IP951" s="4"/>
      <c r="IQ951" s="4"/>
      <c r="IR951" s="4"/>
      <c r="IS951" s="4"/>
      <c r="IT951" s="4"/>
      <c r="IU951" s="4"/>
    </row>
    <row r="952" spans="1:255" x14ac:dyDescent="0.25">
      <c r="A952" s="3">
        <v>17</v>
      </c>
      <c r="B952" s="3">
        <v>1</v>
      </c>
      <c r="C952" s="3"/>
      <c r="D952" s="3"/>
      <c r="E952" s="3" t="s">
        <v>1177</v>
      </c>
      <c r="F952" s="3" t="s">
        <v>1059</v>
      </c>
      <c r="G952" s="3" t="s">
        <v>1060</v>
      </c>
      <c r="H952" s="3" t="s">
        <v>40</v>
      </c>
      <c r="I952" s="3">
        <f t="shared" ref="I952:I957" si="1174">ROUND(600/100,9)</f>
        <v>6</v>
      </c>
      <c r="J952" s="3">
        <v>0</v>
      </c>
      <c r="K952" s="3">
        <f t="shared" ref="K952:K957" si="1175">ROUND(600/100,9)</f>
        <v>6</v>
      </c>
      <c r="L952" s="3"/>
      <c r="M952" s="3"/>
      <c r="N952" s="3"/>
      <c r="O952" s="3">
        <f t="shared" si="1149"/>
        <v>75.12</v>
      </c>
      <c r="P952" s="3">
        <f t="shared" si="1150"/>
        <v>75.12</v>
      </c>
      <c r="Q952" s="3">
        <f t="shared" si="1135"/>
        <v>0</v>
      </c>
      <c r="R952" s="3">
        <f t="shared" si="1136"/>
        <v>0</v>
      </c>
      <c r="S952" s="3">
        <f t="shared" si="1151"/>
        <v>0</v>
      </c>
      <c r="T952" s="3">
        <f t="shared" si="1152"/>
        <v>0</v>
      </c>
      <c r="U952" s="3">
        <f t="shared" si="1153"/>
        <v>0</v>
      </c>
      <c r="V952" s="3">
        <f t="shared" si="1154"/>
        <v>0</v>
      </c>
      <c r="W952" s="3">
        <f t="shared" si="1155"/>
        <v>0</v>
      </c>
      <c r="X952" s="3">
        <f t="shared" si="1137"/>
        <v>0</v>
      </c>
      <c r="Y952" s="3">
        <f t="shared" si="1138"/>
        <v>0</v>
      </c>
      <c r="Z952" s="3"/>
      <c r="AA952" s="3">
        <v>54971259</v>
      </c>
      <c r="AB952" s="3">
        <f t="shared" si="1156"/>
        <v>12.52</v>
      </c>
      <c r="AC952" s="3">
        <f t="shared" si="1139"/>
        <v>12.52</v>
      </c>
      <c r="AD952" s="3">
        <f t="shared" si="1140"/>
        <v>0</v>
      </c>
      <c r="AE952" s="3">
        <f t="shared" si="1141"/>
        <v>0</v>
      </c>
      <c r="AF952" s="3">
        <f t="shared" si="1142"/>
        <v>0</v>
      </c>
      <c r="AG952" s="3">
        <f t="shared" si="1157"/>
        <v>0</v>
      </c>
      <c r="AH952" s="3">
        <f t="shared" si="1143"/>
        <v>0</v>
      </c>
      <c r="AI952" s="3">
        <f t="shared" si="1144"/>
        <v>0</v>
      </c>
      <c r="AJ952" s="3">
        <f t="shared" si="1158"/>
        <v>0</v>
      </c>
      <c r="AK952" s="3">
        <v>12.52</v>
      </c>
      <c r="AL952" s="3">
        <v>12.52</v>
      </c>
      <c r="AM952" s="3">
        <v>0</v>
      </c>
      <c r="AN952" s="3">
        <v>0</v>
      </c>
      <c r="AO952" s="3">
        <v>0</v>
      </c>
      <c r="AP952" s="3">
        <v>0</v>
      </c>
      <c r="AQ952" s="3">
        <v>0</v>
      </c>
      <c r="AR952" s="3">
        <v>0</v>
      </c>
      <c r="AS952" s="3">
        <v>0</v>
      </c>
      <c r="AT952" s="3">
        <v>0</v>
      </c>
      <c r="AU952" s="3">
        <v>0</v>
      </c>
      <c r="AV952" s="3">
        <v>1</v>
      </c>
      <c r="AW952" s="3">
        <v>1</v>
      </c>
      <c r="AX952" s="3"/>
      <c r="AY952" s="3"/>
      <c r="AZ952" s="3">
        <v>1</v>
      </c>
      <c r="BA952" s="3">
        <v>1</v>
      </c>
      <c r="BB952" s="3">
        <v>1</v>
      </c>
      <c r="BC952" s="3">
        <v>1</v>
      </c>
      <c r="BD952" s="3" t="s">
        <v>3</v>
      </c>
      <c r="BE952" s="3" t="s">
        <v>3</v>
      </c>
      <c r="BF952" s="3" t="s">
        <v>3</v>
      </c>
      <c r="BG952" s="3" t="s">
        <v>3</v>
      </c>
      <c r="BH952" s="3">
        <v>3</v>
      </c>
      <c r="BI952" s="3">
        <v>2</v>
      </c>
      <c r="BJ952" s="3" t="s">
        <v>1061</v>
      </c>
      <c r="BK952" s="3"/>
      <c r="BL952" s="3"/>
      <c r="BM952" s="3">
        <v>1617</v>
      </c>
      <c r="BN952" s="3">
        <v>0</v>
      </c>
      <c r="BO952" s="3" t="s">
        <v>3</v>
      </c>
      <c r="BP952" s="3">
        <v>0</v>
      </c>
      <c r="BQ952" s="3">
        <v>200</v>
      </c>
      <c r="BR952" s="3">
        <v>0</v>
      </c>
      <c r="BS952" s="3">
        <v>1</v>
      </c>
      <c r="BT952" s="3">
        <v>1</v>
      </c>
      <c r="BU952" s="3">
        <v>1</v>
      </c>
      <c r="BV952" s="3">
        <v>1</v>
      </c>
      <c r="BW952" s="3">
        <v>1</v>
      </c>
      <c r="BX952" s="3">
        <v>1</v>
      </c>
      <c r="BY952" s="3" t="s">
        <v>3</v>
      </c>
      <c r="BZ952" s="3">
        <v>0</v>
      </c>
      <c r="CA952" s="3">
        <v>0</v>
      </c>
      <c r="CB952" s="3" t="s">
        <v>3</v>
      </c>
      <c r="CC952" s="3"/>
      <c r="CD952" s="3"/>
      <c r="CE952" s="3">
        <v>1566</v>
      </c>
      <c r="CF952" s="3">
        <v>0</v>
      </c>
      <c r="CG952" s="3">
        <v>0</v>
      </c>
      <c r="CH952" s="3"/>
      <c r="CI952" s="3"/>
      <c r="CJ952" s="3"/>
      <c r="CK952" s="3"/>
      <c r="CL952" s="3"/>
      <c r="CM952" s="3">
        <v>0</v>
      </c>
      <c r="CN952" s="3" t="s">
        <v>3</v>
      </c>
      <c r="CO952" s="3">
        <v>0</v>
      </c>
      <c r="CP952" s="3">
        <f t="shared" si="1159"/>
        <v>75.12</v>
      </c>
      <c r="CQ952" s="3">
        <f t="shared" si="1160"/>
        <v>12.52</v>
      </c>
      <c r="CR952" s="3">
        <f t="shared" si="1145"/>
        <v>0</v>
      </c>
      <c r="CS952" s="3">
        <f t="shared" si="1146"/>
        <v>0</v>
      </c>
      <c r="CT952" s="3">
        <f t="shared" si="1161"/>
        <v>0</v>
      </c>
      <c r="CU952" s="3">
        <f t="shared" si="1162"/>
        <v>0</v>
      </c>
      <c r="CV952" s="3">
        <f t="shared" si="1163"/>
        <v>0</v>
      </c>
      <c r="CW952" s="3">
        <f t="shared" si="1164"/>
        <v>0</v>
      </c>
      <c r="CX952" s="3">
        <f t="shared" si="1165"/>
        <v>0</v>
      </c>
      <c r="CY952" s="3">
        <f t="shared" si="1147"/>
        <v>0</v>
      </c>
      <c r="CZ952" s="3">
        <f t="shared" si="1148"/>
        <v>0</v>
      </c>
      <c r="DA952" s="3"/>
      <c r="DB952" s="3"/>
      <c r="DC952" s="3" t="s">
        <v>3</v>
      </c>
      <c r="DD952" s="3" t="s">
        <v>3</v>
      </c>
      <c r="DE952" s="3" t="s">
        <v>3</v>
      </c>
      <c r="DF952" s="3" t="s">
        <v>3</v>
      </c>
      <c r="DG952" s="3" t="s">
        <v>3</v>
      </c>
      <c r="DH952" s="3" t="s">
        <v>3</v>
      </c>
      <c r="DI952" s="3" t="s">
        <v>3</v>
      </c>
      <c r="DJ952" s="3" t="s">
        <v>3</v>
      </c>
      <c r="DK952" s="3" t="s">
        <v>3</v>
      </c>
      <c r="DL952" s="3" t="s">
        <v>3</v>
      </c>
      <c r="DM952" s="3" t="s">
        <v>3</v>
      </c>
      <c r="DN952" s="3">
        <v>0</v>
      </c>
      <c r="DO952" s="3">
        <v>0</v>
      </c>
      <c r="DP952" s="3">
        <v>1</v>
      </c>
      <c r="DQ952" s="3">
        <v>1</v>
      </c>
      <c r="DR952" s="3"/>
      <c r="DS952" s="3"/>
      <c r="DT952" s="3"/>
      <c r="DU952" s="3">
        <v>1010</v>
      </c>
      <c r="DV952" s="3" t="s">
        <v>40</v>
      </c>
      <c r="DW952" s="3" t="s">
        <v>40</v>
      </c>
      <c r="DX952" s="3">
        <v>100</v>
      </c>
      <c r="DY952" s="3"/>
      <c r="DZ952" s="3" t="s">
        <v>3</v>
      </c>
      <c r="EA952" s="3" t="s">
        <v>3</v>
      </c>
      <c r="EB952" s="3" t="s">
        <v>3</v>
      </c>
      <c r="EC952" s="3" t="s">
        <v>3</v>
      </c>
      <c r="ED952" s="3"/>
      <c r="EE952" s="3">
        <v>57042986</v>
      </c>
      <c r="EF952" s="3">
        <v>200</v>
      </c>
      <c r="EG952" s="3" t="s">
        <v>903</v>
      </c>
      <c r="EH952" s="3">
        <v>0</v>
      </c>
      <c r="EI952" s="3" t="s">
        <v>3</v>
      </c>
      <c r="EJ952" s="3">
        <v>1</v>
      </c>
      <c r="EK952" s="3">
        <v>1617</v>
      </c>
      <c r="EL952" s="3" t="s">
        <v>904</v>
      </c>
      <c r="EM952" s="3" t="s">
        <v>905</v>
      </c>
      <c r="EN952" s="3"/>
      <c r="EO952" s="3" t="s">
        <v>3</v>
      </c>
      <c r="EP952" s="3"/>
      <c r="EQ952" s="3">
        <v>0</v>
      </c>
      <c r="ER952" s="3">
        <v>12.52</v>
      </c>
      <c r="ES952" s="3">
        <v>12.52</v>
      </c>
      <c r="ET952" s="3">
        <v>0</v>
      </c>
      <c r="EU952" s="3">
        <v>0</v>
      </c>
      <c r="EV952" s="3">
        <v>0</v>
      </c>
      <c r="EW952" s="3">
        <v>0</v>
      </c>
      <c r="EX952" s="3">
        <v>0</v>
      </c>
      <c r="EY952" s="3">
        <v>0</v>
      </c>
      <c r="EZ952" s="3"/>
      <c r="FA952" s="3"/>
      <c r="FB952" s="3"/>
      <c r="FC952" s="3"/>
      <c r="FD952" s="3"/>
      <c r="FE952" s="3"/>
      <c r="FF952" s="3"/>
      <c r="FG952" s="3"/>
      <c r="FH952" s="3"/>
      <c r="FI952" s="3"/>
      <c r="FJ952" s="3"/>
      <c r="FK952" s="3"/>
      <c r="FL952" s="3"/>
      <c r="FM952" s="3"/>
      <c r="FN952" s="3"/>
      <c r="FO952" s="3"/>
      <c r="FP952" s="3"/>
      <c r="FQ952" s="3">
        <v>0</v>
      </c>
      <c r="FR952" s="3">
        <v>0</v>
      </c>
      <c r="FS952" s="3">
        <v>0</v>
      </c>
      <c r="FT952" s="3"/>
      <c r="FU952" s="3"/>
      <c r="FV952" s="3"/>
      <c r="FW952" s="3"/>
      <c r="FX952" s="3">
        <v>0</v>
      </c>
      <c r="FY952" s="3">
        <v>0</v>
      </c>
      <c r="FZ952" s="3"/>
      <c r="GA952" s="3" t="s">
        <v>3</v>
      </c>
      <c r="GB952" s="3"/>
      <c r="GC952" s="3"/>
      <c r="GD952" s="3">
        <v>1</v>
      </c>
      <c r="GE952" s="3"/>
      <c r="GF952" s="3">
        <v>-863421542</v>
      </c>
      <c r="GG952" s="3">
        <v>2</v>
      </c>
      <c r="GH952" s="3">
        <v>1</v>
      </c>
      <c r="GI952" s="3">
        <v>-2</v>
      </c>
      <c r="GJ952" s="3">
        <v>0</v>
      </c>
      <c r="GK952" s="3">
        <v>0</v>
      </c>
      <c r="GL952" s="3">
        <f t="shared" si="1166"/>
        <v>0</v>
      </c>
      <c r="GM952" s="3">
        <f t="shared" si="1167"/>
        <v>75.12</v>
      </c>
      <c r="GN952" s="3">
        <f t="shared" si="1168"/>
        <v>0</v>
      </c>
      <c r="GO952" s="3">
        <f t="shared" si="1169"/>
        <v>75.12</v>
      </c>
      <c r="GP952" s="3">
        <f t="shared" si="1170"/>
        <v>0</v>
      </c>
      <c r="GQ952" s="3"/>
      <c r="GR952" s="3">
        <v>0</v>
      </c>
      <c r="GS952" s="3">
        <v>3</v>
      </c>
      <c r="GT952" s="3">
        <v>0</v>
      </c>
      <c r="GU952" s="3" t="s">
        <v>3</v>
      </c>
      <c r="GV952" s="3">
        <f t="shared" si="1171"/>
        <v>0</v>
      </c>
      <c r="GW952" s="3">
        <v>1</v>
      </c>
      <c r="GX952" s="3">
        <f t="shared" si="1172"/>
        <v>0</v>
      </c>
      <c r="GY952" s="3"/>
      <c r="GZ952" s="3"/>
      <c r="HA952" s="3">
        <v>0</v>
      </c>
      <c r="HB952" s="3">
        <v>0</v>
      </c>
      <c r="HC952" s="3">
        <f t="shared" si="1173"/>
        <v>0</v>
      </c>
      <c r="HD952" s="3"/>
      <c r="HE952" s="3" t="s">
        <v>3</v>
      </c>
      <c r="HF952" s="3" t="s">
        <v>3</v>
      </c>
      <c r="HG952" s="3"/>
      <c r="HH952" s="3"/>
      <c r="HI952" s="3"/>
      <c r="HJ952" s="3"/>
      <c r="HK952" s="3"/>
      <c r="HL952" s="3"/>
      <c r="HM952" s="3" t="s">
        <v>3</v>
      </c>
      <c r="HN952" s="3" t="s">
        <v>3</v>
      </c>
      <c r="HO952" s="3" t="s">
        <v>3</v>
      </c>
      <c r="HP952" s="3" t="s">
        <v>3</v>
      </c>
      <c r="HQ952" s="3" t="s">
        <v>3</v>
      </c>
      <c r="HR952" s="3"/>
      <c r="HS952" s="3">
        <v>0</v>
      </c>
      <c r="HT952" s="3"/>
      <c r="HU952" s="3"/>
      <c r="HV952" s="3"/>
      <c r="HW952" s="3"/>
      <c r="HX952" s="3"/>
      <c r="HY952" s="3"/>
      <c r="HZ952" s="3"/>
      <c r="IA952" s="3"/>
      <c r="IB952" s="3"/>
      <c r="IC952" s="3"/>
      <c r="ID952" s="3"/>
      <c r="IE952" s="3"/>
      <c r="IF952" s="3"/>
      <c r="IG952" s="3"/>
      <c r="IH952" s="3"/>
      <c r="II952" s="3"/>
      <c r="IJ952" s="3"/>
      <c r="IK952" s="3">
        <v>0</v>
      </c>
      <c r="IL952" s="3"/>
      <c r="IM952" s="3"/>
      <c r="IN952" s="3"/>
      <c r="IO952" s="3"/>
      <c r="IP952" s="3"/>
      <c r="IQ952" s="3"/>
      <c r="IR952" s="3"/>
      <c r="IS952" s="3"/>
      <c r="IT952" s="3"/>
      <c r="IU952" s="3"/>
    </row>
    <row r="953" spans="1:255" x14ac:dyDescent="0.25">
      <c r="A953" s="4">
        <v>17</v>
      </c>
      <c r="B953" s="4">
        <v>1</v>
      </c>
      <c r="C953" s="4"/>
      <c r="D953" s="4"/>
      <c r="E953" s="4" t="s">
        <v>1177</v>
      </c>
      <c r="F953" s="4" t="s">
        <v>1059</v>
      </c>
      <c r="G953" s="4" t="s">
        <v>1060</v>
      </c>
      <c r="H953" s="4" t="s">
        <v>40</v>
      </c>
      <c r="I953" s="4">
        <f t="shared" si="1174"/>
        <v>6</v>
      </c>
      <c r="J953" s="4">
        <v>0</v>
      </c>
      <c r="K953" s="4">
        <f t="shared" si="1175"/>
        <v>6</v>
      </c>
      <c r="L953" s="4"/>
      <c r="M953" s="4"/>
      <c r="N953" s="4"/>
      <c r="O953" s="4">
        <f t="shared" si="1149"/>
        <v>291.47000000000003</v>
      </c>
      <c r="P953" s="4">
        <f t="shared" si="1150"/>
        <v>291.47000000000003</v>
      </c>
      <c r="Q953" s="4">
        <f t="shared" si="1135"/>
        <v>0</v>
      </c>
      <c r="R953" s="4">
        <f t="shared" si="1136"/>
        <v>0</v>
      </c>
      <c r="S953" s="4">
        <f t="shared" si="1151"/>
        <v>0</v>
      </c>
      <c r="T953" s="4">
        <f t="shared" si="1152"/>
        <v>0</v>
      </c>
      <c r="U953" s="4">
        <f t="shared" si="1153"/>
        <v>0</v>
      </c>
      <c r="V953" s="4">
        <f t="shared" si="1154"/>
        <v>0</v>
      </c>
      <c r="W953" s="4">
        <f t="shared" si="1155"/>
        <v>0</v>
      </c>
      <c r="X953" s="4">
        <f t="shared" si="1137"/>
        <v>0</v>
      </c>
      <c r="Y953" s="4">
        <f t="shared" si="1138"/>
        <v>0</v>
      </c>
      <c r="Z953" s="4"/>
      <c r="AA953" s="4">
        <v>55890823</v>
      </c>
      <c r="AB953" s="4">
        <f t="shared" si="1156"/>
        <v>12.52</v>
      </c>
      <c r="AC953" s="4">
        <f t="shared" si="1139"/>
        <v>12.52</v>
      </c>
      <c r="AD953" s="4">
        <f t="shared" si="1140"/>
        <v>0</v>
      </c>
      <c r="AE953" s="4">
        <f t="shared" si="1141"/>
        <v>0</v>
      </c>
      <c r="AF953" s="4">
        <f t="shared" si="1142"/>
        <v>0</v>
      </c>
      <c r="AG953" s="4">
        <f t="shared" si="1157"/>
        <v>0</v>
      </c>
      <c r="AH953" s="4">
        <f t="shared" si="1143"/>
        <v>0</v>
      </c>
      <c r="AI953" s="4">
        <f t="shared" si="1144"/>
        <v>0</v>
      </c>
      <c r="AJ953" s="4">
        <f t="shared" si="1158"/>
        <v>0</v>
      </c>
      <c r="AK953" s="4">
        <v>12.52</v>
      </c>
      <c r="AL953" s="4">
        <v>12.52</v>
      </c>
      <c r="AM953" s="4">
        <v>0</v>
      </c>
      <c r="AN953" s="4">
        <v>0</v>
      </c>
      <c r="AO953" s="4">
        <v>0</v>
      </c>
      <c r="AP953" s="4">
        <v>0</v>
      </c>
      <c r="AQ953" s="4">
        <v>0</v>
      </c>
      <c r="AR953" s="4">
        <v>0</v>
      </c>
      <c r="AS953" s="4">
        <v>0</v>
      </c>
      <c r="AT953" s="4">
        <v>0</v>
      </c>
      <c r="AU953" s="4">
        <v>0</v>
      </c>
      <c r="AV953" s="4">
        <v>1</v>
      </c>
      <c r="AW953" s="4">
        <v>1</v>
      </c>
      <c r="AX953" s="4"/>
      <c r="AY953" s="4"/>
      <c r="AZ953" s="4">
        <v>1</v>
      </c>
      <c r="BA953" s="4">
        <v>1</v>
      </c>
      <c r="BB953" s="4">
        <v>1</v>
      </c>
      <c r="BC953" s="4">
        <v>3.88</v>
      </c>
      <c r="BD953" s="4" t="s">
        <v>3</v>
      </c>
      <c r="BE953" s="4" t="s">
        <v>3</v>
      </c>
      <c r="BF953" s="4" t="s">
        <v>3</v>
      </c>
      <c r="BG953" s="4" t="s">
        <v>3</v>
      </c>
      <c r="BH953" s="4">
        <v>3</v>
      </c>
      <c r="BI953" s="4">
        <v>2</v>
      </c>
      <c r="BJ953" s="4" t="s">
        <v>1061</v>
      </c>
      <c r="BK953" s="4"/>
      <c r="BL953" s="4"/>
      <c r="BM953" s="4">
        <v>1617</v>
      </c>
      <c r="BN953" s="4">
        <v>0</v>
      </c>
      <c r="BO953" s="4" t="s">
        <v>1059</v>
      </c>
      <c r="BP953" s="4">
        <v>1</v>
      </c>
      <c r="BQ953" s="4">
        <v>200</v>
      </c>
      <c r="BR953" s="4">
        <v>0</v>
      </c>
      <c r="BS953" s="4">
        <v>1</v>
      </c>
      <c r="BT953" s="4">
        <v>1</v>
      </c>
      <c r="BU953" s="4">
        <v>1</v>
      </c>
      <c r="BV953" s="4">
        <v>1</v>
      </c>
      <c r="BW953" s="4">
        <v>1</v>
      </c>
      <c r="BX953" s="4">
        <v>1</v>
      </c>
      <c r="BY953" s="4" t="s">
        <v>3</v>
      </c>
      <c r="BZ953" s="4">
        <v>0</v>
      </c>
      <c r="CA953" s="4">
        <v>0</v>
      </c>
      <c r="CB953" s="4" t="s">
        <v>3</v>
      </c>
      <c r="CC953" s="4"/>
      <c r="CD953" s="4"/>
      <c r="CE953" s="4">
        <v>1566</v>
      </c>
      <c r="CF953" s="4">
        <v>0</v>
      </c>
      <c r="CG953" s="4">
        <v>0</v>
      </c>
      <c r="CH953" s="4"/>
      <c r="CI953" s="4"/>
      <c r="CJ953" s="4"/>
      <c r="CK953" s="4"/>
      <c r="CL953" s="4"/>
      <c r="CM953" s="4">
        <v>0</v>
      </c>
      <c r="CN953" s="4" t="s">
        <v>3</v>
      </c>
      <c r="CO953" s="4">
        <v>0</v>
      </c>
      <c r="CP953" s="4">
        <f t="shared" si="1159"/>
        <v>291.47000000000003</v>
      </c>
      <c r="CQ953" s="4">
        <f t="shared" si="1160"/>
        <v>48.58</v>
      </c>
      <c r="CR953" s="4">
        <f t="shared" si="1145"/>
        <v>0</v>
      </c>
      <c r="CS953" s="4">
        <f t="shared" si="1146"/>
        <v>0</v>
      </c>
      <c r="CT953" s="4">
        <f t="shared" si="1161"/>
        <v>0</v>
      </c>
      <c r="CU953" s="4">
        <f t="shared" si="1162"/>
        <v>0</v>
      </c>
      <c r="CV953" s="4">
        <f t="shared" si="1163"/>
        <v>0</v>
      </c>
      <c r="CW953" s="4">
        <f t="shared" si="1164"/>
        <v>0</v>
      </c>
      <c r="CX953" s="4">
        <f t="shared" si="1165"/>
        <v>0</v>
      </c>
      <c r="CY953" s="4">
        <f t="shared" si="1147"/>
        <v>0</v>
      </c>
      <c r="CZ953" s="4">
        <f t="shared" si="1148"/>
        <v>0</v>
      </c>
      <c r="DA953" s="4"/>
      <c r="DB953" s="4"/>
      <c r="DC953" s="4" t="s">
        <v>3</v>
      </c>
      <c r="DD953" s="4" t="s">
        <v>3</v>
      </c>
      <c r="DE953" s="4" t="s">
        <v>3</v>
      </c>
      <c r="DF953" s="4" t="s">
        <v>3</v>
      </c>
      <c r="DG953" s="4" t="s">
        <v>3</v>
      </c>
      <c r="DH953" s="4" t="s">
        <v>3</v>
      </c>
      <c r="DI953" s="4" t="s">
        <v>3</v>
      </c>
      <c r="DJ953" s="4" t="s">
        <v>3</v>
      </c>
      <c r="DK953" s="4" t="s">
        <v>3</v>
      </c>
      <c r="DL953" s="4" t="s">
        <v>3</v>
      </c>
      <c r="DM953" s="4" t="s">
        <v>3</v>
      </c>
      <c r="DN953" s="4">
        <v>0</v>
      </c>
      <c r="DO953" s="4">
        <v>0</v>
      </c>
      <c r="DP953" s="4">
        <v>1</v>
      </c>
      <c r="DQ953" s="4">
        <v>1</v>
      </c>
      <c r="DR953" s="4"/>
      <c r="DS953" s="4"/>
      <c r="DT953" s="4"/>
      <c r="DU953" s="4">
        <v>1010</v>
      </c>
      <c r="DV953" s="4" t="s">
        <v>40</v>
      </c>
      <c r="DW953" s="4" t="s">
        <v>40</v>
      </c>
      <c r="DX953" s="4">
        <v>100</v>
      </c>
      <c r="DY953" s="4"/>
      <c r="DZ953" s="4" t="s">
        <v>3</v>
      </c>
      <c r="EA953" s="4" t="s">
        <v>3</v>
      </c>
      <c r="EB953" s="4" t="s">
        <v>3</v>
      </c>
      <c r="EC953" s="4" t="s">
        <v>3</v>
      </c>
      <c r="ED953" s="4"/>
      <c r="EE953" s="4">
        <v>57042986</v>
      </c>
      <c r="EF953" s="4">
        <v>200</v>
      </c>
      <c r="EG953" s="4" t="s">
        <v>903</v>
      </c>
      <c r="EH953" s="4">
        <v>0</v>
      </c>
      <c r="EI953" s="4" t="s">
        <v>3</v>
      </c>
      <c r="EJ953" s="4">
        <v>1</v>
      </c>
      <c r="EK953" s="4">
        <v>1617</v>
      </c>
      <c r="EL953" s="4" t="s">
        <v>904</v>
      </c>
      <c r="EM953" s="4" t="s">
        <v>905</v>
      </c>
      <c r="EN953" s="4"/>
      <c r="EO953" s="4" t="s">
        <v>3</v>
      </c>
      <c r="EP953" s="4"/>
      <c r="EQ953" s="4">
        <v>0</v>
      </c>
      <c r="ER953" s="4">
        <v>12.52</v>
      </c>
      <c r="ES953" s="4">
        <v>12.52</v>
      </c>
      <c r="ET953" s="4">
        <v>0</v>
      </c>
      <c r="EU953" s="4">
        <v>0</v>
      </c>
      <c r="EV953" s="4">
        <v>0</v>
      </c>
      <c r="EW953" s="4">
        <v>0</v>
      </c>
      <c r="EX953" s="4">
        <v>0</v>
      </c>
      <c r="EY953" s="4">
        <v>0</v>
      </c>
      <c r="EZ953" s="4"/>
      <c r="FA953" s="4"/>
      <c r="FB953" s="4"/>
      <c r="FC953" s="4"/>
      <c r="FD953" s="4"/>
      <c r="FE953" s="4"/>
      <c r="FF953" s="4"/>
      <c r="FG953" s="4"/>
      <c r="FH953" s="4"/>
      <c r="FI953" s="4"/>
      <c r="FJ953" s="4"/>
      <c r="FK953" s="4"/>
      <c r="FL953" s="4"/>
      <c r="FM953" s="4"/>
      <c r="FN953" s="4"/>
      <c r="FO953" s="4"/>
      <c r="FP953" s="4"/>
      <c r="FQ953" s="4">
        <v>0</v>
      </c>
      <c r="FR953" s="4">
        <v>0</v>
      </c>
      <c r="FS953" s="4">
        <v>0</v>
      </c>
      <c r="FT953" s="4"/>
      <c r="FU953" s="4"/>
      <c r="FV953" s="4"/>
      <c r="FW953" s="4"/>
      <c r="FX953" s="4">
        <v>0</v>
      </c>
      <c r="FY953" s="4">
        <v>0</v>
      </c>
      <c r="FZ953" s="4"/>
      <c r="GA953" s="4" t="s">
        <v>3</v>
      </c>
      <c r="GB953" s="4"/>
      <c r="GC953" s="4"/>
      <c r="GD953" s="4">
        <v>1</v>
      </c>
      <c r="GE953" s="4"/>
      <c r="GF953" s="4">
        <v>-863421542</v>
      </c>
      <c r="GG953" s="4">
        <v>2</v>
      </c>
      <c r="GH953" s="4">
        <v>1</v>
      </c>
      <c r="GI953" s="4">
        <v>2</v>
      </c>
      <c r="GJ953" s="4">
        <v>0</v>
      </c>
      <c r="GK953" s="4">
        <v>0</v>
      </c>
      <c r="GL953" s="4">
        <f t="shared" si="1166"/>
        <v>0</v>
      </c>
      <c r="GM953" s="4">
        <f t="shared" si="1167"/>
        <v>291.47000000000003</v>
      </c>
      <c r="GN953" s="4">
        <f t="shared" si="1168"/>
        <v>0</v>
      </c>
      <c r="GO953" s="4">
        <f t="shared" si="1169"/>
        <v>291.47000000000003</v>
      </c>
      <c r="GP953" s="4">
        <f t="shared" si="1170"/>
        <v>0</v>
      </c>
      <c r="GQ953" s="4"/>
      <c r="GR953" s="4">
        <v>0</v>
      </c>
      <c r="GS953" s="4">
        <v>0</v>
      </c>
      <c r="GT953" s="4">
        <v>0</v>
      </c>
      <c r="GU953" s="4" t="s">
        <v>3</v>
      </c>
      <c r="GV953" s="4">
        <f t="shared" si="1171"/>
        <v>0</v>
      </c>
      <c r="GW953" s="4">
        <v>1</v>
      </c>
      <c r="GX953" s="4">
        <f t="shared" si="1172"/>
        <v>0</v>
      </c>
      <c r="GY953" s="4"/>
      <c r="GZ953" s="4"/>
      <c r="HA953" s="4">
        <v>0</v>
      </c>
      <c r="HB953" s="4">
        <v>0</v>
      </c>
      <c r="HC953" s="4">
        <f t="shared" si="1173"/>
        <v>0</v>
      </c>
      <c r="HD953" s="4"/>
      <c r="HE953" s="4" t="s">
        <v>3</v>
      </c>
      <c r="HF953" s="4" t="s">
        <v>3</v>
      </c>
      <c r="HG953" s="4"/>
      <c r="HH953" s="4"/>
      <c r="HI953" s="4"/>
      <c r="HJ953" s="4"/>
      <c r="HK953" s="4"/>
      <c r="HL953" s="4"/>
      <c r="HM953" s="4" t="s">
        <v>3</v>
      </c>
      <c r="HN953" s="4" t="s">
        <v>3</v>
      </c>
      <c r="HO953" s="4" t="s">
        <v>3</v>
      </c>
      <c r="HP953" s="4" t="s">
        <v>3</v>
      </c>
      <c r="HQ953" s="4" t="s">
        <v>3</v>
      </c>
      <c r="HR953" s="4"/>
      <c r="HS953" s="4">
        <v>0</v>
      </c>
      <c r="HT953" s="4"/>
      <c r="HU953" s="4"/>
      <c r="HV953" s="4"/>
      <c r="HW953" s="4"/>
      <c r="HX953" s="4"/>
      <c r="HY953" s="4"/>
      <c r="HZ953" s="4"/>
      <c r="IA953" s="4"/>
      <c r="IB953" s="4"/>
      <c r="IC953" s="4"/>
      <c r="ID953" s="4"/>
      <c r="IE953" s="4"/>
      <c r="IF953" s="4"/>
      <c r="IG953" s="4"/>
      <c r="IH953" s="4"/>
      <c r="II953" s="4"/>
      <c r="IJ953" s="4"/>
      <c r="IK953" s="4">
        <v>0</v>
      </c>
      <c r="IL953" s="4"/>
      <c r="IM953" s="4"/>
      <c r="IN953" s="4"/>
      <c r="IO953" s="4"/>
      <c r="IP953" s="4"/>
      <c r="IQ953" s="4"/>
      <c r="IR953" s="4"/>
      <c r="IS953" s="4"/>
      <c r="IT953" s="4"/>
      <c r="IU953" s="4"/>
    </row>
    <row r="954" spans="1:255" x14ac:dyDescent="0.25">
      <c r="A954" s="3">
        <v>17</v>
      </c>
      <c r="B954" s="3">
        <v>1</v>
      </c>
      <c r="C954" s="3"/>
      <c r="D954" s="3"/>
      <c r="E954" s="3" t="s">
        <v>1178</v>
      </c>
      <c r="F954" s="3" t="s">
        <v>1063</v>
      </c>
      <c r="G954" s="3" t="s">
        <v>1064</v>
      </c>
      <c r="H954" s="3" t="s">
        <v>40</v>
      </c>
      <c r="I954" s="3">
        <f t="shared" si="1174"/>
        <v>6</v>
      </c>
      <c r="J954" s="3">
        <v>0</v>
      </c>
      <c r="K954" s="3">
        <f t="shared" si="1175"/>
        <v>6</v>
      </c>
      <c r="L954" s="3"/>
      <c r="M954" s="3"/>
      <c r="N954" s="3"/>
      <c r="O954" s="3">
        <f t="shared" si="1149"/>
        <v>4126.68</v>
      </c>
      <c r="P954" s="3">
        <f t="shared" si="1150"/>
        <v>4126.68</v>
      </c>
      <c r="Q954" s="3">
        <f t="shared" si="1135"/>
        <v>0</v>
      </c>
      <c r="R954" s="3">
        <f t="shared" si="1136"/>
        <v>0</v>
      </c>
      <c r="S954" s="3">
        <f t="shared" si="1151"/>
        <v>0</v>
      </c>
      <c r="T954" s="3">
        <f t="shared" si="1152"/>
        <v>0</v>
      </c>
      <c r="U954" s="3">
        <f t="shared" si="1153"/>
        <v>0</v>
      </c>
      <c r="V954" s="3">
        <f t="shared" si="1154"/>
        <v>0</v>
      </c>
      <c r="W954" s="3">
        <f t="shared" si="1155"/>
        <v>0</v>
      </c>
      <c r="X954" s="3">
        <f t="shared" si="1137"/>
        <v>0</v>
      </c>
      <c r="Y954" s="3">
        <f t="shared" si="1138"/>
        <v>0</v>
      </c>
      <c r="Z954" s="3"/>
      <c r="AA954" s="3">
        <v>54971259</v>
      </c>
      <c r="AB954" s="3">
        <f t="shared" si="1156"/>
        <v>687.78</v>
      </c>
      <c r="AC954" s="3">
        <f t="shared" si="1139"/>
        <v>687.78</v>
      </c>
      <c r="AD954" s="3">
        <f t="shared" si="1140"/>
        <v>0</v>
      </c>
      <c r="AE954" s="3">
        <f t="shared" si="1141"/>
        <v>0</v>
      </c>
      <c r="AF954" s="3">
        <f t="shared" si="1142"/>
        <v>0</v>
      </c>
      <c r="AG954" s="3">
        <f t="shared" si="1157"/>
        <v>0</v>
      </c>
      <c r="AH954" s="3">
        <f t="shared" si="1143"/>
        <v>0</v>
      </c>
      <c r="AI954" s="3">
        <f t="shared" si="1144"/>
        <v>0</v>
      </c>
      <c r="AJ954" s="3">
        <f t="shared" si="1158"/>
        <v>0</v>
      </c>
      <c r="AK954" s="3">
        <v>687.78</v>
      </c>
      <c r="AL954" s="3">
        <v>687.78</v>
      </c>
      <c r="AM954" s="3">
        <v>0</v>
      </c>
      <c r="AN954" s="3">
        <v>0</v>
      </c>
      <c r="AO954" s="3">
        <v>0</v>
      </c>
      <c r="AP954" s="3">
        <v>0</v>
      </c>
      <c r="AQ954" s="3">
        <v>0</v>
      </c>
      <c r="AR954" s="3">
        <v>0</v>
      </c>
      <c r="AS954" s="3">
        <v>0</v>
      </c>
      <c r="AT954" s="3">
        <v>0</v>
      </c>
      <c r="AU954" s="3">
        <v>0</v>
      </c>
      <c r="AV954" s="3">
        <v>1</v>
      </c>
      <c r="AW954" s="3">
        <v>1</v>
      </c>
      <c r="AX954" s="3"/>
      <c r="AY954" s="3"/>
      <c r="AZ954" s="3">
        <v>1</v>
      </c>
      <c r="BA954" s="3">
        <v>1</v>
      </c>
      <c r="BB954" s="3">
        <v>1</v>
      </c>
      <c r="BC954" s="3">
        <v>1</v>
      </c>
      <c r="BD954" s="3" t="s">
        <v>3</v>
      </c>
      <c r="BE954" s="3" t="s">
        <v>3</v>
      </c>
      <c r="BF954" s="3" t="s">
        <v>3</v>
      </c>
      <c r="BG954" s="3" t="s">
        <v>3</v>
      </c>
      <c r="BH954" s="3">
        <v>3</v>
      </c>
      <c r="BI954" s="3">
        <v>2</v>
      </c>
      <c r="BJ954" s="3" t="s">
        <v>1065</v>
      </c>
      <c r="BK954" s="3"/>
      <c r="BL954" s="3"/>
      <c r="BM954" s="3">
        <v>1617</v>
      </c>
      <c r="BN954" s="3">
        <v>0</v>
      </c>
      <c r="BO954" s="3" t="s">
        <v>3</v>
      </c>
      <c r="BP954" s="3">
        <v>0</v>
      </c>
      <c r="BQ954" s="3">
        <v>200</v>
      </c>
      <c r="BR954" s="3">
        <v>0</v>
      </c>
      <c r="BS954" s="3">
        <v>1</v>
      </c>
      <c r="BT954" s="3">
        <v>1</v>
      </c>
      <c r="BU954" s="3">
        <v>1</v>
      </c>
      <c r="BV954" s="3">
        <v>1</v>
      </c>
      <c r="BW954" s="3">
        <v>1</v>
      </c>
      <c r="BX954" s="3">
        <v>1</v>
      </c>
      <c r="BY954" s="3" t="s">
        <v>3</v>
      </c>
      <c r="BZ954" s="3">
        <v>0</v>
      </c>
      <c r="CA954" s="3">
        <v>0</v>
      </c>
      <c r="CB954" s="3" t="s">
        <v>3</v>
      </c>
      <c r="CC954" s="3"/>
      <c r="CD954" s="3"/>
      <c r="CE954" s="3">
        <v>1566</v>
      </c>
      <c r="CF954" s="3">
        <v>0</v>
      </c>
      <c r="CG954" s="3">
        <v>0</v>
      </c>
      <c r="CH954" s="3"/>
      <c r="CI954" s="3"/>
      <c r="CJ954" s="3"/>
      <c r="CK954" s="3"/>
      <c r="CL954" s="3"/>
      <c r="CM954" s="3">
        <v>0</v>
      </c>
      <c r="CN954" s="3" t="s">
        <v>3</v>
      </c>
      <c r="CO954" s="3">
        <v>0</v>
      </c>
      <c r="CP954" s="3">
        <f t="shared" si="1159"/>
        <v>4126.68</v>
      </c>
      <c r="CQ954" s="3">
        <f t="shared" si="1160"/>
        <v>687.78</v>
      </c>
      <c r="CR954" s="3">
        <f t="shared" si="1145"/>
        <v>0</v>
      </c>
      <c r="CS954" s="3">
        <f t="shared" si="1146"/>
        <v>0</v>
      </c>
      <c r="CT954" s="3">
        <f t="shared" si="1161"/>
        <v>0</v>
      </c>
      <c r="CU954" s="3">
        <f t="shared" si="1162"/>
        <v>0</v>
      </c>
      <c r="CV954" s="3">
        <f t="shared" si="1163"/>
        <v>0</v>
      </c>
      <c r="CW954" s="3">
        <f t="shared" si="1164"/>
        <v>0</v>
      </c>
      <c r="CX954" s="3">
        <f t="shared" si="1165"/>
        <v>0</v>
      </c>
      <c r="CY954" s="3">
        <f t="shared" si="1147"/>
        <v>0</v>
      </c>
      <c r="CZ954" s="3">
        <f t="shared" si="1148"/>
        <v>0</v>
      </c>
      <c r="DA954" s="3"/>
      <c r="DB954" s="3"/>
      <c r="DC954" s="3" t="s">
        <v>3</v>
      </c>
      <c r="DD954" s="3" t="s">
        <v>3</v>
      </c>
      <c r="DE954" s="3" t="s">
        <v>3</v>
      </c>
      <c r="DF954" s="3" t="s">
        <v>3</v>
      </c>
      <c r="DG954" s="3" t="s">
        <v>3</v>
      </c>
      <c r="DH954" s="3" t="s">
        <v>3</v>
      </c>
      <c r="DI954" s="3" t="s">
        <v>3</v>
      </c>
      <c r="DJ954" s="3" t="s">
        <v>3</v>
      </c>
      <c r="DK954" s="3" t="s">
        <v>3</v>
      </c>
      <c r="DL954" s="3" t="s">
        <v>3</v>
      </c>
      <c r="DM954" s="3" t="s">
        <v>3</v>
      </c>
      <c r="DN954" s="3">
        <v>0</v>
      </c>
      <c r="DO954" s="3">
        <v>0</v>
      </c>
      <c r="DP954" s="3">
        <v>1</v>
      </c>
      <c r="DQ954" s="3">
        <v>1</v>
      </c>
      <c r="DR954" s="3"/>
      <c r="DS954" s="3"/>
      <c r="DT954" s="3"/>
      <c r="DU954" s="3">
        <v>1010</v>
      </c>
      <c r="DV954" s="3" t="s">
        <v>40</v>
      </c>
      <c r="DW954" s="3" t="s">
        <v>40</v>
      </c>
      <c r="DX954" s="3">
        <v>100</v>
      </c>
      <c r="DY954" s="3"/>
      <c r="DZ954" s="3" t="s">
        <v>3</v>
      </c>
      <c r="EA954" s="3" t="s">
        <v>3</v>
      </c>
      <c r="EB954" s="3" t="s">
        <v>3</v>
      </c>
      <c r="EC954" s="3" t="s">
        <v>3</v>
      </c>
      <c r="ED954" s="3"/>
      <c r="EE954" s="3">
        <v>57042986</v>
      </c>
      <c r="EF954" s="3">
        <v>200</v>
      </c>
      <c r="EG954" s="3" t="s">
        <v>903</v>
      </c>
      <c r="EH954" s="3">
        <v>0</v>
      </c>
      <c r="EI954" s="3" t="s">
        <v>3</v>
      </c>
      <c r="EJ954" s="3">
        <v>1</v>
      </c>
      <c r="EK954" s="3">
        <v>1617</v>
      </c>
      <c r="EL954" s="3" t="s">
        <v>904</v>
      </c>
      <c r="EM954" s="3" t="s">
        <v>905</v>
      </c>
      <c r="EN954" s="3"/>
      <c r="EO954" s="3" t="s">
        <v>3</v>
      </c>
      <c r="EP954" s="3"/>
      <c r="EQ954" s="3">
        <v>0</v>
      </c>
      <c r="ER954" s="3">
        <v>687.78</v>
      </c>
      <c r="ES954" s="3">
        <v>687.78</v>
      </c>
      <c r="ET954" s="3">
        <v>0</v>
      </c>
      <c r="EU954" s="3">
        <v>0</v>
      </c>
      <c r="EV954" s="3">
        <v>0</v>
      </c>
      <c r="EW954" s="3">
        <v>0</v>
      </c>
      <c r="EX954" s="3">
        <v>0</v>
      </c>
      <c r="EY954" s="3">
        <v>0</v>
      </c>
      <c r="EZ954" s="3"/>
      <c r="FA954" s="3"/>
      <c r="FB954" s="3"/>
      <c r="FC954" s="3"/>
      <c r="FD954" s="3"/>
      <c r="FE954" s="3"/>
      <c r="FF954" s="3"/>
      <c r="FG954" s="3"/>
      <c r="FH954" s="3"/>
      <c r="FI954" s="3"/>
      <c r="FJ954" s="3"/>
      <c r="FK954" s="3"/>
      <c r="FL954" s="3"/>
      <c r="FM954" s="3"/>
      <c r="FN954" s="3"/>
      <c r="FO954" s="3"/>
      <c r="FP954" s="3"/>
      <c r="FQ954" s="3">
        <v>0</v>
      </c>
      <c r="FR954" s="3">
        <v>0</v>
      </c>
      <c r="FS954" s="3">
        <v>0</v>
      </c>
      <c r="FT954" s="3"/>
      <c r="FU954" s="3"/>
      <c r="FV954" s="3"/>
      <c r="FW954" s="3"/>
      <c r="FX954" s="3">
        <v>0</v>
      </c>
      <c r="FY954" s="3">
        <v>0</v>
      </c>
      <c r="FZ954" s="3"/>
      <c r="GA954" s="3" t="s">
        <v>3</v>
      </c>
      <c r="GB954" s="3"/>
      <c r="GC954" s="3"/>
      <c r="GD954" s="3">
        <v>1</v>
      </c>
      <c r="GE954" s="3"/>
      <c r="GF954" s="3">
        <v>1371165837</v>
      </c>
      <c r="GG954" s="3">
        <v>2</v>
      </c>
      <c r="GH954" s="3">
        <v>1</v>
      </c>
      <c r="GI954" s="3">
        <v>-2</v>
      </c>
      <c r="GJ954" s="3">
        <v>0</v>
      </c>
      <c r="GK954" s="3">
        <v>0</v>
      </c>
      <c r="GL954" s="3">
        <f t="shared" si="1166"/>
        <v>0</v>
      </c>
      <c r="GM954" s="3">
        <f t="shared" si="1167"/>
        <v>4126.68</v>
      </c>
      <c r="GN954" s="3">
        <f t="shared" si="1168"/>
        <v>0</v>
      </c>
      <c r="GO954" s="3">
        <f t="shared" si="1169"/>
        <v>4126.68</v>
      </c>
      <c r="GP954" s="3">
        <f t="shared" si="1170"/>
        <v>0</v>
      </c>
      <c r="GQ954" s="3"/>
      <c r="GR954" s="3">
        <v>0</v>
      </c>
      <c r="GS954" s="3">
        <v>3</v>
      </c>
      <c r="GT954" s="3">
        <v>0</v>
      </c>
      <c r="GU954" s="3" t="s">
        <v>3</v>
      </c>
      <c r="GV954" s="3">
        <f t="shared" si="1171"/>
        <v>0</v>
      </c>
      <c r="GW954" s="3">
        <v>1</v>
      </c>
      <c r="GX954" s="3">
        <f t="shared" si="1172"/>
        <v>0</v>
      </c>
      <c r="GY954" s="3"/>
      <c r="GZ954" s="3"/>
      <c r="HA954" s="3">
        <v>0</v>
      </c>
      <c r="HB954" s="3">
        <v>0</v>
      </c>
      <c r="HC954" s="3">
        <f t="shared" si="1173"/>
        <v>0</v>
      </c>
      <c r="HD954" s="3"/>
      <c r="HE954" s="3" t="s">
        <v>3</v>
      </c>
      <c r="HF954" s="3" t="s">
        <v>3</v>
      </c>
      <c r="HG954" s="3"/>
      <c r="HH954" s="3"/>
      <c r="HI954" s="3"/>
      <c r="HJ954" s="3"/>
      <c r="HK954" s="3"/>
      <c r="HL954" s="3"/>
      <c r="HM954" s="3" t="s">
        <v>3</v>
      </c>
      <c r="HN954" s="3" t="s">
        <v>3</v>
      </c>
      <c r="HO954" s="3" t="s">
        <v>3</v>
      </c>
      <c r="HP954" s="3" t="s">
        <v>3</v>
      </c>
      <c r="HQ954" s="3" t="s">
        <v>3</v>
      </c>
      <c r="HR954" s="3"/>
      <c r="HS954" s="3">
        <v>0</v>
      </c>
      <c r="HT954" s="3"/>
      <c r="HU954" s="3"/>
      <c r="HV954" s="3"/>
      <c r="HW954" s="3"/>
      <c r="HX954" s="3"/>
      <c r="HY954" s="3"/>
      <c r="HZ954" s="3"/>
      <c r="IA954" s="3"/>
      <c r="IB954" s="3"/>
      <c r="IC954" s="3"/>
      <c r="ID954" s="3"/>
      <c r="IE954" s="3"/>
      <c r="IF954" s="3"/>
      <c r="IG954" s="3"/>
      <c r="IH954" s="3"/>
      <c r="II954" s="3"/>
      <c r="IJ954" s="3"/>
      <c r="IK954" s="3">
        <v>0</v>
      </c>
      <c r="IL954" s="3"/>
      <c r="IM954" s="3"/>
      <c r="IN954" s="3"/>
      <c r="IO954" s="3"/>
      <c r="IP954" s="3"/>
      <c r="IQ954" s="3"/>
      <c r="IR954" s="3"/>
      <c r="IS954" s="3"/>
      <c r="IT954" s="3"/>
      <c r="IU954" s="3"/>
    </row>
    <row r="955" spans="1:255" x14ac:dyDescent="0.25">
      <c r="A955" s="4">
        <v>17</v>
      </c>
      <c r="B955" s="4">
        <v>1</v>
      </c>
      <c r="C955" s="4"/>
      <c r="D955" s="4"/>
      <c r="E955" s="4" t="s">
        <v>1178</v>
      </c>
      <c r="F955" s="4" t="s">
        <v>1063</v>
      </c>
      <c r="G955" s="4" t="s">
        <v>1064</v>
      </c>
      <c r="H955" s="4" t="s">
        <v>40</v>
      </c>
      <c r="I955" s="4">
        <f t="shared" si="1174"/>
        <v>6</v>
      </c>
      <c r="J955" s="4">
        <v>0</v>
      </c>
      <c r="K955" s="4">
        <f t="shared" si="1175"/>
        <v>6</v>
      </c>
      <c r="L955" s="4"/>
      <c r="M955" s="4"/>
      <c r="N955" s="4"/>
      <c r="O955" s="4">
        <f t="shared" si="1149"/>
        <v>254905.02</v>
      </c>
      <c r="P955" s="4">
        <f t="shared" si="1150"/>
        <v>254905.02</v>
      </c>
      <c r="Q955" s="4">
        <f t="shared" si="1135"/>
        <v>0</v>
      </c>
      <c r="R955" s="4">
        <f t="shared" si="1136"/>
        <v>0</v>
      </c>
      <c r="S955" s="4">
        <f t="shared" si="1151"/>
        <v>0</v>
      </c>
      <c r="T955" s="4">
        <f t="shared" si="1152"/>
        <v>0</v>
      </c>
      <c r="U955" s="4">
        <f t="shared" si="1153"/>
        <v>0</v>
      </c>
      <c r="V955" s="4">
        <f t="shared" si="1154"/>
        <v>0</v>
      </c>
      <c r="W955" s="4">
        <f t="shared" si="1155"/>
        <v>0</v>
      </c>
      <c r="X955" s="4">
        <f t="shared" si="1137"/>
        <v>0</v>
      </c>
      <c r="Y955" s="4">
        <f t="shared" si="1138"/>
        <v>0</v>
      </c>
      <c r="Z955" s="4"/>
      <c r="AA955" s="4">
        <v>55890823</v>
      </c>
      <c r="AB955" s="4">
        <f t="shared" si="1156"/>
        <v>687.78</v>
      </c>
      <c r="AC955" s="4">
        <f t="shared" si="1139"/>
        <v>687.78</v>
      </c>
      <c r="AD955" s="4">
        <f t="shared" si="1140"/>
        <v>0</v>
      </c>
      <c r="AE955" s="4">
        <f t="shared" si="1141"/>
        <v>0</v>
      </c>
      <c r="AF955" s="4">
        <f t="shared" si="1142"/>
        <v>0</v>
      </c>
      <c r="AG955" s="4">
        <f t="shared" si="1157"/>
        <v>0</v>
      </c>
      <c r="AH955" s="4">
        <f t="shared" si="1143"/>
        <v>0</v>
      </c>
      <c r="AI955" s="4">
        <f t="shared" si="1144"/>
        <v>0</v>
      </c>
      <c r="AJ955" s="4">
        <f t="shared" si="1158"/>
        <v>0</v>
      </c>
      <c r="AK955" s="4">
        <v>687.78</v>
      </c>
      <c r="AL955" s="4">
        <v>687.78</v>
      </c>
      <c r="AM955" s="4">
        <v>0</v>
      </c>
      <c r="AN955" s="4">
        <v>0</v>
      </c>
      <c r="AO955" s="4">
        <v>0</v>
      </c>
      <c r="AP955" s="4">
        <v>0</v>
      </c>
      <c r="AQ955" s="4">
        <v>0</v>
      </c>
      <c r="AR955" s="4">
        <v>0</v>
      </c>
      <c r="AS955" s="4">
        <v>0</v>
      </c>
      <c r="AT955" s="4">
        <v>0</v>
      </c>
      <c r="AU955" s="4">
        <v>0</v>
      </c>
      <c r="AV955" s="4">
        <v>1</v>
      </c>
      <c r="AW955" s="4">
        <v>1</v>
      </c>
      <c r="AX955" s="4"/>
      <c r="AY955" s="4"/>
      <c r="AZ955" s="4">
        <v>1</v>
      </c>
      <c r="BA955" s="4">
        <v>1</v>
      </c>
      <c r="BB955" s="4">
        <v>1</v>
      </c>
      <c r="BC955" s="4">
        <v>61.77</v>
      </c>
      <c r="BD955" s="4" t="s">
        <v>3</v>
      </c>
      <c r="BE955" s="4" t="s">
        <v>3</v>
      </c>
      <c r="BF955" s="4" t="s">
        <v>3</v>
      </c>
      <c r="BG955" s="4" t="s">
        <v>3</v>
      </c>
      <c r="BH955" s="4">
        <v>3</v>
      </c>
      <c r="BI955" s="4">
        <v>2</v>
      </c>
      <c r="BJ955" s="4" t="s">
        <v>1065</v>
      </c>
      <c r="BK955" s="4"/>
      <c r="BL955" s="4"/>
      <c r="BM955" s="4">
        <v>1617</v>
      </c>
      <c r="BN955" s="4">
        <v>0</v>
      </c>
      <c r="BO955" s="4" t="s">
        <v>1063</v>
      </c>
      <c r="BP955" s="4">
        <v>1</v>
      </c>
      <c r="BQ955" s="4">
        <v>200</v>
      </c>
      <c r="BR955" s="4">
        <v>0</v>
      </c>
      <c r="BS955" s="4">
        <v>1</v>
      </c>
      <c r="BT955" s="4">
        <v>1</v>
      </c>
      <c r="BU955" s="4">
        <v>1</v>
      </c>
      <c r="BV955" s="4">
        <v>1</v>
      </c>
      <c r="BW955" s="4">
        <v>1</v>
      </c>
      <c r="BX955" s="4">
        <v>1</v>
      </c>
      <c r="BY955" s="4" t="s">
        <v>3</v>
      </c>
      <c r="BZ955" s="4">
        <v>0</v>
      </c>
      <c r="CA955" s="4">
        <v>0</v>
      </c>
      <c r="CB955" s="4" t="s">
        <v>3</v>
      </c>
      <c r="CC955" s="4"/>
      <c r="CD955" s="4"/>
      <c r="CE955" s="4">
        <v>1566</v>
      </c>
      <c r="CF955" s="4">
        <v>0</v>
      </c>
      <c r="CG955" s="4">
        <v>0</v>
      </c>
      <c r="CH955" s="4"/>
      <c r="CI955" s="4"/>
      <c r="CJ955" s="4"/>
      <c r="CK955" s="4"/>
      <c r="CL955" s="4"/>
      <c r="CM955" s="4">
        <v>0</v>
      </c>
      <c r="CN955" s="4" t="s">
        <v>3</v>
      </c>
      <c r="CO955" s="4">
        <v>0</v>
      </c>
      <c r="CP955" s="4">
        <f t="shared" si="1159"/>
        <v>254905.02</v>
      </c>
      <c r="CQ955" s="4">
        <f t="shared" si="1160"/>
        <v>42484.17</v>
      </c>
      <c r="CR955" s="4">
        <f t="shared" si="1145"/>
        <v>0</v>
      </c>
      <c r="CS955" s="4">
        <f t="shared" si="1146"/>
        <v>0</v>
      </c>
      <c r="CT955" s="4">
        <f t="shared" si="1161"/>
        <v>0</v>
      </c>
      <c r="CU955" s="4">
        <f t="shared" si="1162"/>
        <v>0</v>
      </c>
      <c r="CV955" s="4">
        <f t="shared" si="1163"/>
        <v>0</v>
      </c>
      <c r="CW955" s="4">
        <f t="shared" si="1164"/>
        <v>0</v>
      </c>
      <c r="CX955" s="4">
        <f t="shared" si="1165"/>
        <v>0</v>
      </c>
      <c r="CY955" s="4">
        <f t="shared" si="1147"/>
        <v>0</v>
      </c>
      <c r="CZ955" s="4">
        <f t="shared" si="1148"/>
        <v>0</v>
      </c>
      <c r="DA955" s="4"/>
      <c r="DB955" s="4"/>
      <c r="DC955" s="4" t="s">
        <v>3</v>
      </c>
      <c r="DD955" s="4" t="s">
        <v>3</v>
      </c>
      <c r="DE955" s="4" t="s">
        <v>3</v>
      </c>
      <c r="DF955" s="4" t="s">
        <v>3</v>
      </c>
      <c r="DG955" s="4" t="s">
        <v>3</v>
      </c>
      <c r="DH955" s="4" t="s">
        <v>3</v>
      </c>
      <c r="DI955" s="4" t="s">
        <v>3</v>
      </c>
      <c r="DJ955" s="4" t="s">
        <v>3</v>
      </c>
      <c r="DK955" s="4" t="s">
        <v>3</v>
      </c>
      <c r="DL955" s="4" t="s">
        <v>3</v>
      </c>
      <c r="DM955" s="4" t="s">
        <v>3</v>
      </c>
      <c r="DN955" s="4">
        <v>0</v>
      </c>
      <c r="DO955" s="4">
        <v>0</v>
      </c>
      <c r="DP955" s="4">
        <v>1</v>
      </c>
      <c r="DQ955" s="4">
        <v>1</v>
      </c>
      <c r="DR955" s="4"/>
      <c r="DS955" s="4"/>
      <c r="DT955" s="4"/>
      <c r="DU955" s="4">
        <v>1010</v>
      </c>
      <c r="DV955" s="4" t="s">
        <v>40</v>
      </c>
      <c r="DW955" s="4" t="s">
        <v>40</v>
      </c>
      <c r="DX955" s="4">
        <v>100</v>
      </c>
      <c r="DY955" s="4"/>
      <c r="DZ955" s="4" t="s">
        <v>3</v>
      </c>
      <c r="EA955" s="4" t="s">
        <v>3</v>
      </c>
      <c r="EB955" s="4" t="s">
        <v>3</v>
      </c>
      <c r="EC955" s="4" t="s">
        <v>3</v>
      </c>
      <c r="ED955" s="4"/>
      <c r="EE955" s="4">
        <v>57042986</v>
      </c>
      <c r="EF955" s="4">
        <v>200</v>
      </c>
      <c r="EG955" s="4" t="s">
        <v>903</v>
      </c>
      <c r="EH955" s="4">
        <v>0</v>
      </c>
      <c r="EI955" s="4" t="s">
        <v>3</v>
      </c>
      <c r="EJ955" s="4">
        <v>1</v>
      </c>
      <c r="EK955" s="4">
        <v>1617</v>
      </c>
      <c r="EL955" s="4" t="s">
        <v>904</v>
      </c>
      <c r="EM955" s="4" t="s">
        <v>905</v>
      </c>
      <c r="EN955" s="4"/>
      <c r="EO955" s="4" t="s">
        <v>3</v>
      </c>
      <c r="EP955" s="4"/>
      <c r="EQ955" s="4">
        <v>0</v>
      </c>
      <c r="ER955" s="4">
        <v>687.78</v>
      </c>
      <c r="ES955" s="4">
        <v>687.78</v>
      </c>
      <c r="ET955" s="4">
        <v>0</v>
      </c>
      <c r="EU955" s="4">
        <v>0</v>
      </c>
      <c r="EV955" s="4">
        <v>0</v>
      </c>
      <c r="EW955" s="4">
        <v>0</v>
      </c>
      <c r="EX955" s="4">
        <v>0</v>
      </c>
      <c r="EY955" s="4">
        <v>0</v>
      </c>
      <c r="EZ955" s="4"/>
      <c r="FA955" s="4"/>
      <c r="FB955" s="4"/>
      <c r="FC955" s="4"/>
      <c r="FD955" s="4"/>
      <c r="FE955" s="4"/>
      <c r="FF955" s="4"/>
      <c r="FG955" s="4"/>
      <c r="FH955" s="4"/>
      <c r="FI955" s="4"/>
      <c r="FJ955" s="4"/>
      <c r="FK955" s="4"/>
      <c r="FL955" s="4"/>
      <c r="FM955" s="4"/>
      <c r="FN955" s="4"/>
      <c r="FO955" s="4"/>
      <c r="FP955" s="4"/>
      <c r="FQ955" s="4">
        <v>0</v>
      </c>
      <c r="FR955" s="4">
        <v>0</v>
      </c>
      <c r="FS955" s="4">
        <v>0</v>
      </c>
      <c r="FT955" s="4"/>
      <c r="FU955" s="4"/>
      <c r="FV955" s="4"/>
      <c r="FW955" s="4"/>
      <c r="FX955" s="4">
        <v>0</v>
      </c>
      <c r="FY955" s="4">
        <v>0</v>
      </c>
      <c r="FZ955" s="4"/>
      <c r="GA955" s="4" t="s">
        <v>3</v>
      </c>
      <c r="GB955" s="4"/>
      <c r="GC955" s="4"/>
      <c r="GD955" s="4">
        <v>1</v>
      </c>
      <c r="GE955" s="4"/>
      <c r="GF955" s="4">
        <v>1371165837</v>
      </c>
      <c r="GG955" s="4">
        <v>2</v>
      </c>
      <c r="GH955" s="4">
        <v>1</v>
      </c>
      <c r="GI955" s="4">
        <v>2</v>
      </c>
      <c r="GJ955" s="4">
        <v>0</v>
      </c>
      <c r="GK955" s="4">
        <v>0</v>
      </c>
      <c r="GL955" s="4">
        <f t="shared" si="1166"/>
        <v>0</v>
      </c>
      <c r="GM955" s="4">
        <f t="shared" si="1167"/>
        <v>254905.02</v>
      </c>
      <c r="GN955" s="4">
        <f t="shared" si="1168"/>
        <v>0</v>
      </c>
      <c r="GO955" s="4">
        <f t="shared" si="1169"/>
        <v>254905.02</v>
      </c>
      <c r="GP955" s="4">
        <f t="shared" si="1170"/>
        <v>0</v>
      </c>
      <c r="GQ955" s="4"/>
      <c r="GR955" s="4">
        <v>0</v>
      </c>
      <c r="GS955" s="4">
        <v>0</v>
      </c>
      <c r="GT955" s="4">
        <v>0</v>
      </c>
      <c r="GU955" s="4" t="s">
        <v>3</v>
      </c>
      <c r="GV955" s="4">
        <f t="shared" si="1171"/>
        <v>0</v>
      </c>
      <c r="GW955" s="4">
        <v>1</v>
      </c>
      <c r="GX955" s="4">
        <f t="shared" si="1172"/>
        <v>0</v>
      </c>
      <c r="GY955" s="4"/>
      <c r="GZ955" s="4"/>
      <c r="HA955" s="4">
        <v>0</v>
      </c>
      <c r="HB955" s="4">
        <v>0</v>
      </c>
      <c r="HC955" s="4">
        <f t="shared" si="1173"/>
        <v>0</v>
      </c>
      <c r="HD955" s="4"/>
      <c r="HE955" s="4" t="s">
        <v>3</v>
      </c>
      <c r="HF955" s="4" t="s">
        <v>3</v>
      </c>
      <c r="HG955" s="4"/>
      <c r="HH955" s="4"/>
      <c r="HI955" s="4"/>
      <c r="HJ955" s="4"/>
      <c r="HK955" s="4"/>
      <c r="HL955" s="4"/>
      <c r="HM955" s="4" t="s">
        <v>3</v>
      </c>
      <c r="HN955" s="4" t="s">
        <v>3</v>
      </c>
      <c r="HO955" s="4" t="s">
        <v>3</v>
      </c>
      <c r="HP955" s="4" t="s">
        <v>3</v>
      </c>
      <c r="HQ955" s="4" t="s">
        <v>3</v>
      </c>
      <c r="HR955" s="4"/>
      <c r="HS955" s="4">
        <v>0</v>
      </c>
      <c r="HT955" s="4"/>
      <c r="HU955" s="4"/>
      <c r="HV955" s="4"/>
      <c r="HW955" s="4"/>
      <c r="HX955" s="4"/>
      <c r="HY955" s="4"/>
      <c r="HZ955" s="4"/>
      <c r="IA955" s="4"/>
      <c r="IB955" s="4"/>
      <c r="IC955" s="4"/>
      <c r="ID955" s="4"/>
      <c r="IE955" s="4"/>
      <c r="IF955" s="4"/>
      <c r="IG955" s="4"/>
      <c r="IH955" s="4"/>
      <c r="II955" s="4"/>
      <c r="IJ955" s="4"/>
      <c r="IK955" s="4">
        <v>0</v>
      </c>
      <c r="IL955" s="4"/>
      <c r="IM955" s="4"/>
      <c r="IN955" s="4"/>
      <c r="IO955" s="4"/>
      <c r="IP955" s="4"/>
      <c r="IQ955" s="4"/>
      <c r="IR955" s="4"/>
      <c r="IS955" s="4"/>
      <c r="IT955" s="4"/>
      <c r="IU955" s="4"/>
    </row>
    <row r="956" spans="1:255" x14ac:dyDescent="0.25">
      <c r="A956" s="3">
        <v>17</v>
      </c>
      <c r="B956" s="3">
        <v>1</v>
      </c>
      <c r="C956" s="3"/>
      <c r="D956" s="3"/>
      <c r="E956" s="3" t="s">
        <v>1179</v>
      </c>
      <c r="F956" s="3" t="s">
        <v>1067</v>
      </c>
      <c r="G956" s="3" t="s">
        <v>1068</v>
      </c>
      <c r="H956" s="3" t="s">
        <v>40</v>
      </c>
      <c r="I956" s="3">
        <f t="shared" si="1174"/>
        <v>6</v>
      </c>
      <c r="J956" s="3">
        <v>0</v>
      </c>
      <c r="K956" s="3">
        <f t="shared" si="1175"/>
        <v>6</v>
      </c>
      <c r="L956" s="3"/>
      <c r="M956" s="3"/>
      <c r="N956" s="3"/>
      <c r="O956" s="3">
        <f t="shared" si="1149"/>
        <v>348.42</v>
      </c>
      <c r="P956" s="3">
        <f t="shared" si="1150"/>
        <v>348.42</v>
      </c>
      <c r="Q956" s="3">
        <f t="shared" si="1135"/>
        <v>0</v>
      </c>
      <c r="R956" s="3">
        <f t="shared" si="1136"/>
        <v>0</v>
      </c>
      <c r="S956" s="3">
        <f t="shared" si="1151"/>
        <v>0</v>
      </c>
      <c r="T956" s="3">
        <f t="shared" si="1152"/>
        <v>0</v>
      </c>
      <c r="U956" s="3">
        <f t="shared" si="1153"/>
        <v>0</v>
      </c>
      <c r="V956" s="3">
        <f t="shared" si="1154"/>
        <v>0</v>
      </c>
      <c r="W956" s="3">
        <f t="shared" si="1155"/>
        <v>0</v>
      </c>
      <c r="X956" s="3">
        <f t="shared" si="1137"/>
        <v>0</v>
      </c>
      <c r="Y956" s="3">
        <f t="shared" si="1138"/>
        <v>0</v>
      </c>
      <c r="Z956" s="3"/>
      <c r="AA956" s="3">
        <v>54971259</v>
      </c>
      <c r="AB956" s="3">
        <f t="shared" si="1156"/>
        <v>58.07</v>
      </c>
      <c r="AC956" s="3">
        <f t="shared" si="1139"/>
        <v>58.07</v>
      </c>
      <c r="AD956" s="3">
        <f t="shared" si="1140"/>
        <v>0</v>
      </c>
      <c r="AE956" s="3">
        <f t="shared" si="1141"/>
        <v>0</v>
      </c>
      <c r="AF956" s="3">
        <f t="shared" si="1142"/>
        <v>0</v>
      </c>
      <c r="AG956" s="3">
        <f t="shared" si="1157"/>
        <v>0</v>
      </c>
      <c r="AH956" s="3">
        <f t="shared" si="1143"/>
        <v>0</v>
      </c>
      <c r="AI956" s="3">
        <f t="shared" si="1144"/>
        <v>0</v>
      </c>
      <c r="AJ956" s="3">
        <f t="shared" si="1158"/>
        <v>0</v>
      </c>
      <c r="AK956" s="3">
        <v>58.07</v>
      </c>
      <c r="AL956" s="3">
        <v>58.07</v>
      </c>
      <c r="AM956" s="3">
        <v>0</v>
      </c>
      <c r="AN956" s="3">
        <v>0</v>
      </c>
      <c r="AO956" s="3">
        <v>0</v>
      </c>
      <c r="AP956" s="3">
        <v>0</v>
      </c>
      <c r="AQ956" s="3">
        <v>0</v>
      </c>
      <c r="AR956" s="3">
        <v>0</v>
      </c>
      <c r="AS956" s="3">
        <v>0</v>
      </c>
      <c r="AT956" s="3">
        <v>0</v>
      </c>
      <c r="AU956" s="3">
        <v>0</v>
      </c>
      <c r="AV956" s="3">
        <v>1</v>
      </c>
      <c r="AW956" s="3">
        <v>1</v>
      </c>
      <c r="AX956" s="3"/>
      <c r="AY956" s="3"/>
      <c r="AZ956" s="3">
        <v>1</v>
      </c>
      <c r="BA956" s="3">
        <v>1</v>
      </c>
      <c r="BB956" s="3">
        <v>1</v>
      </c>
      <c r="BC956" s="3">
        <v>1</v>
      </c>
      <c r="BD956" s="3" t="s">
        <v>3</v>
      </c>
      <c r="BE956" s="3" t="s">
        <v>3</v>
      </c>
      <c r="BF956" s="3" t="s">
        <v>3</v>
      </c>
      <c r="BG956" s="3" t="s">
        <v>3</v>
      </c>
      <c r="BH956" s="3">
        <v>3</v>
      </c>
      <c r="BI956" s="3">
        <v>2</v>
      </c>
      <c r="BJ956" s="3" t="s">
        <v>1069</v>
      </c>
      <c r="BK956" s="3"/>
      <c r="BL956" s="3"/>
      <c r="BM956" s="3">
        <v>1617</v>
      </c>
      <c r="BN956" s="3">
        <v>0</v>
      </c>
      <c r="BO956" s="3" t="s">
        <v>3</v>
      </c>
      <c r="BP956" s="3">
        <v>0</v>
      </c>
      <c r="BQ956" s="3">
        <v>200</v>
      </c>
      <c r="BR956" s="3">
        <v>0</v>
      </c>
      <c r="BS956" s="3">
        <v>1</v>
      </c>
      <c r="BT956" s="3">
        <v>1</v>
      </c>
      <c r="BU956" s="3">
        <v>1</v>
      </c>
      <c r="BV956" s="3">
        <v>1</v>
      </c>
      <c r="BW956" s="3">
        <v>1</v>
      </c>
      <c r="BX956" s="3">
        <v>1</v>
      </c>
      <c r="BY956" s="3" t="s">
        <v>3</v>
      </c>
      <c r="BZ956" s="3">
        <v>0</v>
      </c>
      <c r="CA956" s="3">
        <v>0</v>
      </c>
      <c r="CB956" s="3" t="s">
        <v>3</v>
      </c>
      <c r="CC956" s="3"/>
      <c r="CD956" s="3"/>
      <c r="CE956" s="3">
        <v>1566</v>
      </c>
      <c r="CF956" s="3">
        <v>0</v>
      </c>
      <c r="CG956" s="3">
        <v>0</v>
      </c>
      <c r="CH956" s="3"/>
      <c r="CI956" s="3"/>
      <c r="CJ956" s="3"/>
      <c r="CK956" s="3"/>
      <c r="CL956" s="3"/>
      <c r="CM956" s="3">
        <v>0</v>
      </c>
      <c r="CN956" s="3" t="s">
        <v>3</v>
      </c>
      <c r="CO956" s="3">
        <v>0</v>
      </c>
      <c r="CP956" s="3">
        <f t="shared" si="1159"/>
        <v>348.42</v>
      </c>
      <c r="CQ956" s="3">
        <f t="shared" si="1160"/>
        <v>58.07</v>
      </c>
      <c r="CR956" s="3">
        <f t="shared" si="1145"/>
        <v>0</v>
      </c>
      <c r="CS956" s="3">
        <f t="shared" si="1146"/>
        <v>0</v>
      </c>
      <c r="CT956" s="3">
        <f t="shared" si="1161"/>
        <v>0</v>
      </c>
      <c r="CU956" s="3">
        <f t="shared" si="1162"/>
        <v>0</v>
      </c>
      <c r="CV956" s="3">
        <f t="shared" si="1163"/>
        <v>0</v>
      </c>
      <c r="CW956" s="3">
        <f t="shared" si="1164"/>
        <v>0</v>
      </c>
      <c r="CX956" s="3">
        <f t="shared" si="1165"/>
        <v>0</v>
      </c>
      <c r="CY956" s="3">
        <f t="shared" si="1147"/>
        <v>0</v>
      </c>
      <c r="CZ956" s="3">
        <f t="shared" si="1148"/>
        <v>0</v>
      </c>
      <c r="DA956" s="3"/>
      <c r="DB956" s="3"/>
      <c r="DC956" s="3" t="s">
        <v>3</v>
      </c>
      <c r="DD956" s="3" t="s">
        <v>3</v>
      </c>
      <c r="DE956" s="3" t="s">
        <v>3</v>
      </c>
      <c r="DF956" s="3" t="s">
        <v>3</v>
      </c>
      <c r="DG956" s="3" t="s">
        <v>3</v>
      </c>
      <c r="DH956" s="3" t="s">
        <v>3</v>
      </c>
      <c r="DI956" s="3" t="s">
        <v>3</v>
      </c>
      <c r="DJ956" s="3" t="s">
        <v>3</v>
      </c>
      <c r="DK956" s="3" t="s">
        <v>3</v>
      </c>
      <c r="DL956" s="3" t="s">
        <v>3</v>
      </c>
      <c r="DM956" s="3" t="s">
        <v>3</v>
      </c>
      <c r="DN956" s="3">
        <v>0</v>
      </c>
      <c r="DO956" s="3">
        <v>0</v>
      </c>
      <c r="DP956" s="3">
        <v>1</v>
      </c>
      <c r="DQ956" s="3">
        <v>1</v>
      </c>
      <c r="DR956" s="3"/>
      <c r="DS956" s="3"/>
      <c r="DT956" s="3"/>
      <c r="DU956" s="3">
        <v>1010</v>
      </c>
      <c r="DV956" s="3" t="s">
        <v>40</v>
      </c>
      <c r="DW956" s="3" t="s">
        <v>40</v>
      </c>
      <c r="DX956" s="3">
        <v>100</v>
      </c>
      <c r="DY956" s="3"/>
      <c r="DZ956" s="3" t="s">
        <v>3</v>
      </c>
      <c r="EA956" s="3" t="s">
        <v>3</v>
      </c>
      <c r="EB956" s="3" t="s">
        <v>3</v>
      </c>
      <c r="EC956" s="3" t="s">
        <v>3</v>
      </c>
      <c r="ED956" s="3"/>
      <c r="EE956" s="3">
        <v>57042986</v>
      </c>
      <c r="EF956" s="3">
        <v>200</v>
      </c>
      <c r="EG956" s="3" t="s">
        <v>903</v>
      </c>
      <c r="EH956" s="3">
        <v>0</v>
      </c>
      <c r="EI956" s="3" t="s">
        <v>3</v>
      </c>
      <c r="EJ956" s="3">
        <v>1</v>
      </c>
      <c r="EK956" s="3">
        <v>1617</v>
      </c>
      <c r="EL956" s="3" t="s">
        <v>904</v>
      </c>
      <c r="EM956" s="3" t="s">
        <v>905</v>
      </c>
      <c r="EN956" s="3"/>
      <c r="EO956" s="3" t="s">
        <v>3</v>
      </c>
      <c r="EP956" s="3"/>
      <c r="EQ956" s="3">
        <v>0</v>
      </c>
      <c r="ER956" s="3">
        <v>58.07</v>
      </c>
      <c r="ES956" s="3">
        <v>58.07</v>
      </c>
      <c r="ET956" s="3">
        <v>0</v>
      </c>
      <c r="EU956" s="3">
        <v>0</v>
      </c>
      <c r="EV956" s="3">
        <v>0</v>
      </c>
      <c r="EW956" s="3">
        <v>0</v>
      </c>
      <c r="EX956" s="3">
        <v>0</v>
      </c>
      <c r="EY956" s="3">
        <v>0</v>
      </c>
      <c r="EZ956" s="3"/>
      <c r="FA956" s="3"/>
      <c r="FB956" s="3"/>
      <c r="FC956" s="3"/>
      <c r="FD956" s="3"/>
      <c r="FE956" s="3"/>
      <c r="FF956" s="3"/>
      <c r="FG956" s="3"/>
      <c r="FH956" s="3"/>
      <c r="FI956" s="3"/>
      <c r="FJ956" s="3"/>
      <c r="FK956" s="3"/>
      <c r="FL956" s="3"/>
      <c r="FM956" s="3"/>
      <c r="FN956" s="3"/>
      <c r="FO956" s="3"/>
      <c r="FP956" s="3"/>
      <c r="FQ956" s="3">
        <v>0</v>
      </c>
      <c r="FR956" s="3">
        <v>0</v>
      </c>
      <c r="FS956" s="3">
        <v>0</v>
      </c>
      <c r="FT956" s="3"/>
      <c r="FU956" s="3"/>
      <c r="FV956" s="3"/>
      <c r="FW956" s="3"/>
      <c r="FX956" s="3">
        <v>0</v>
      </c>
      <c r="FY956" s="3">
        <v>0</v>
      </c>
      <c r="FZ956" s="3"/>
      <c r="GA956" s="3" t="s">
        <v>3</v>
      </c>
      <c r="GB956" s="3"/>
      <c r="GC956" s="3"/>
      <c r="GD956" s="3">
        <v>1</v>
      </c>
      <c r="GE956" s="3"/>
      <c r="GF956" s="3">
        <v>1013150255</v>
      </c>
      <c r="GG956" s="3">
        <v>2</v>
      </c>
      <c r="GH956" s="3">
        <v>1</v>
      </c>
      <c r="GI956" s="3">
        <v>-2</v>
      </c>
      <c r="GJ956" s="3">
        <v>0</v>
      </c>
      <c r="GK956" s="3">
        <v>0</v>
      </c>
      <c r="GL956" s="3">
        <f t="shared" si="1166"/>
        <v>0</v>
      </c>
      <c r="GM956" s="3">
        <f t="shared" si="1167"/>
        <v>348.42</v>
      </c>
      <c r="GN956" s="3">
        <f t="shared" si="1168"/>
        <v>0</v>
      </c>
      <c r="GO956" s="3">
        <f t="shared" si="1169"/>
        <v>348.42</v>
      </c>
      <c r="GP956" s="3">
        <f t="shared" si="1170"/>
        <v>0</v>
      </c>
      <c r="GQ956" s="3"/>
      <c r="GR956" s="3">
        <v>0</v>
      </c>
      <c r="GS956" s="3">
        <v>3</v>
      </c>
      <c r="GT956" s="3">
        <v>0</v>
      </c>
      <c r="GU956" s="3" t="s">
        <v>3</v>
      </c>
      <c r="GV956" s="3">
        <f t="shared" si="1171"/>
        <v>0</v>
      </c>
      <c r="GW956" s="3">
        <v>1</v>
      </c>
      <c r="GX956" s="3">
        <f t="shared" si="1172"/>
        <v>0</v>
      </c>
      <c r="GY956" s="3"/>
      <c r="GZ956" s="3"/>
      <c r="HA956" s="3">
        <v>0</v>
      </c>
      <c r="HB956" s="3">
        <v>0</v>
      </c>
      <c r="HC956" s="3">
        <f t="shared" si="1173"/>
        <v>0</v>
      </c>
      <c r="HD956" s="3"/>
      <c r="HE956" s="3" t="s">
        <v>3</v>
      </c>
      <c r="HF956" s="3" t="s">
        <v>3</v>
      </c>
      <c r="HG956" s="3"/>
      <c r="HH956" s="3"/>
      <c r="HI956" s="3"/>
      <c r="HJ956" s="3"/>
      <c r="HK956" s="3"/>
      <c r="HL956" s="3"/>
      <c r="HM956" s="3" t="s">
        <v>3</v>
      </c>
      <c r="HN956" s="3" t="s">
        <v>3</v>
      </c>
      <c r="HO956" s="3" t="s">
        <v>3</v>
      </c>
      <c r="HP956" s="3" t="s">
        <v>3</v>
      </c>
      <c r="HQ956" s="3" t="s">
        <v>3</v>
      </c>
      <c r="HR956" s="3"/>
      <c r="HS956" s="3">
        <v>0</v>
      </c>
      <c r="HT956" s="3"/>
      <c r="HU956" s="3"/>
      <c r="HV956" s="3"/>
      <c r="HW956" s="3"/>
      <c r="HX956" s="3"/>
      <c r="HY956" s="3"/>
      <c r="HZ956" s="3"/>
      <c r="IA956" s="3"/>
      <c r="IB956" s="3"/>
      <c r="IC956" s="3"/>
      <c r="ID956" s="3"/>
      <c r="IE956" s="3"/>
      <c r="IF956" s="3"/>
      <c r="IG956" s="3"/>
      <c r="IH956" s="3"/>
      <c r="II956" s="3"/>
      <c r="IJ956" s="3"/>
      <c r="IK956" s="3">
        <v>0</v>
      </c>
      <c r="IL956" s="3"/>
      <c r="IM956" s="3"/>
      <c r="IN956" s="3"/>
      <c r="IO956" s="3"/>
      <c r="IP956" s="3"/>
      <c r="IQ956" s="3"/>
      <c r="IR956" s="3"/>
      <c r="IS956" s="3"/>
      <c r="IT956" s="3"/>
      <c r="IU956" s="3"/>
    </row>
    <row r="957" spans="1:255" x14ac:dyDescent="0.25">
      <c r="A957" s="4">
        <v>17</v>
      </c>
      <c r="B957" s="4">
        <v>1</v>
      </c>
      <c r="C957" s="4"/>
      <c r="D957" s="4"/>
      <c r="E957" s="4" t="s">
        <v>1179</v>
      </c>
      <c r="F957" s="4" t="s">
        <v>1067</v>
      </c>
      <c r="G957" s="4" t="s">
        <v>1068</v>
      </c>
      <c r="H957" s="4" t="s">
        <v>40</v>
      </c>
      <c r="I957" s="4">
        <f t="shared" si="1174"/>
        <v>6</v>
      </c>
      <c r="J957" s="4">
        <v>0</v>
      </c>
      <c r="K957" s="4">
        <f t="shared" si="1175"/>
        <v>6</v>
      </c>
      <c r="L957" s="4"/>
      <c r="M957" s="4"/>
      <c r="N957" s="4"/>
      <c r="O957" s="4">
        <f t="shared" si="1149"/>
        <v>2445.91</v>
      </c>
      <c r="P957" s="4">
        <f t="shared" si="1150"/>
        <v>2445.91</v>
      </c>
      <c r="Q957" s="4">
        <f t="shared" si="1135"/>
        <v>0</v>
      </c>
      <c r="R957" s="4">
        <f t="shared" si="1136"/>
        <v>0</v>
      </c>
      <c r="S957" s="4">
        <f t="shared" si="1151"/>
        <v>0</v>
      </c>
      <c r="T957" s="4">
        <f t="shared" si="1152"/>
        <v>0</v>
      </c>
      <c r="U957" s="4">
        <f t="shared" si="1153"/>
        <v>0</v>
      </c>
      <c r="V957" s="4">
        <f t="shared" si="1154"/>
        <v>0</v>
      </c>
      <c r="W957" s="4">
        <f t="shared" si="1155"/>
        <v>0</v>
      </c>
      <c r="X957" s="4">
        <f t="shared" si="1137"/>
        <v>0</v>
      </c>
      <c r="Y957" s="4">
        <f t="shared" si="1138"/>
        <v>0</v>
      </c>
      <c r="Z957" s="4"/>
      <c r="AA957" s="4">
        <v>55890823</v>
      </c>
      <c r="AB957" s="4">
        <f t="shared" si="1156"/>
        <v>58.07</v>
      </c>
      <c r="AC957" s="4">
        <f t="shared" si="1139"/>
        <v>58.07</v>
      </c>
      <c r="AD957" s="4">
        <f t="shared" si="1140"/>
        <v>0</v>
      </c>
      <c r="AE957" s="4">
        <f t="shared" si="1141"/>
        <v>0</v>
      </c>
      <c r="AF957" s="4">
        <f t="shared" si="1142"/>
        <v>0</v>
      </c>
      <c r="AG957" s="4">
        <f t="shared" si="1157"/>
        <v>0</v>
      </c>
      <c r="AH957" s="4">
        <f t="shared" si="1143"/>
        <v>0</v>
      </c>
      <c r="AI957" s="4">
        <f t="shared" si="1144"/>
        <v>0</v>
      </c>
      <c r="AJ957" s="4">
        <f t="shared" si="1158"/>
        <v>0</v>
      </c>
      <c r="AK957" s="4">
        <v>58.07</v>
      </c>
      <c r="AL957" s="4">
        <v>58.07</v>
      </c>
      <c r="AM957" s="4">
        <v>0</v>
      </c>
      <c r="AN957" s="4">
        <v>0</v>
      </c>
      <c r="AO957" s="4">
        <v>0</v>
      </c>
      <c r="AP957" s="4">
        <v>0</v>
      </c>
      <c r="AQ957" s="4">
        <v>0</v>
      </c>
      <c r="AR957" s="4">
        <v>0</v>
      </c>
      <c r="AS957" s="4">
        <v>0</v>
      </c>
      <c r="AT957" s="4">
        <v>0</v>
      </c>
      <c r="AU957" s="4">
        <v>0</v>
      </c>
      <c r="AV957" s="4">
        <v>1</v>
      </c>
      <c r="AW957" s="4">
        <v>1</v>
      </c>
      <c r="AX957" s="4"/>
      <c r="AY957" s="4"/>
      <c r="AZ957" s="4">
        <v>1</v>
      </c>
      <c r="BA957" s="4">
        <v>1</v>
      </c>
      <c r="BB957" s="4">
        <v>1</v>
      </c>
      <c r="BC957" s="4">
        <v>7.02</v>
      </c>
      <c r="BD957" s="4" t="s">
        <v>3</v>
      </c>
      <c r="BE957" s="4" t="s">
        <v>3</v>
      </c>
      <c r="BF957" s="4" t="s">
        <v>3</v>
      </c>
      <c r="BG957" s="4" t="s">
        <v>3</v>
      </c>
      <c r="BH957" s="4">
        <v>3</v>
      </c>
      <c r="BI957" s="4">
        <v>2</v>
      </c>
      <c r="BJ957" s="4" t="s">
        <v>1069</v>
      </c>
      <c r="BK957" s="4"/>
      <c r="BL957" s="4"/>
      <c r="BM957" s="4">
        <v>1617</v>
      </c>
      <c r="BN957" s="4">
        <v>0</v>
      </c>
      <c r="BO957" s="4" t="s">
        <v>1067</v>
      </c>
      <c r="BP957" s="4">
        <v>1</v>
      </c>
      <c r="BQ957" s="4">
        <v>200</v>
      </c>
      <c r="BR957" s="4">
        <v>0</v>
      </c>
      <c r="BS957" s="4">
        <v>1</v>
      </c>
      <c r="BT957" s="4">
        <v>1</v>
      </c>
      <c r="BU957" s="4">
        <v>1</v>
      </c>
      <c r="BV957" s="4">
        <v>1</v>
      </c>
      <c r="BW957" s="4">
        <v>1</v>
      </c>
      <c r="BX957" s="4">
        <v>1</v>
      </c>
      <c r="BY957" s="4" t="s">
        <v>3</v>
      </c>
      <c r="BZ957" s="4">
        <v>0</v>
      </c>
      <c r="CA957" s="4">
        <v>0</v>
      </c>
      <c r="CB957" s="4" t="s">
        <v>3</v>
      </c>
      <c r="CC957" s="4"/>
      <c r="CD957" s="4"/>
      <c r="CE957" s="4">
        <v>1566</v>
      </c>
      <c r="CF957" s="4">
        <v>0</v>
      </c>
      <c r="CG957" s="4">
        <v>0</v>
      </c>
      <c r="CH957" s="4"/>
      <c r="CI957" s="4"/>
      <c r="CJ957" s="4"/>
      <c r="CK957" s="4"/>
      <c r="CL957" s="4"/>
      <c r="CM957" s="4">
        <v>0</v>
      </c>
      <c r="CN957" s="4" t="s">
        <v>3</v>
      </c>
      <c r="CO957" s="4">
        <v>0</v>
      </c>
      <c r="CP957" s="4">
        <f t="shared" si="1159"/>
        <v>2445.91</v>
      </c>
      <c r="CQ957" s="4">
        <f t="shared" si="1160"/>
        <v>407.65</v>
      </c>
      <c r="CR957" s="4">
        <f t="shared" si="1145"/>
        <v>0</v>
      </c>
      <c r="CS957" s="4">
        <f t="shared" si="1146"/>
        <v>0</v>
      </c>
      <c r="CT957" s="4">
        <f t="shared" si="1161"/>
        <v>0</v>
      </c>
      <c r="CU957" s="4">
        <f t="shared" si="1162"/>
        <v>0</v>
      </c>
      <c r="CV957" s="4">
        <f t="shared" si="1163"/>
        <v>0</v>
      </c>
      <c r="CW957" s="4">
        <f t="shared" si="1164"/>
        <v>0</v>
      </c>
      <c r="CX957" s="4">
        <f t="shared" si="1165"/>
        <v>0</v>
      </c>
      <c r="CY957" s="4">
        <f t="shared" si="1147"/>
        <v>0</v>
      </c>
      <c r="CZ957" s="4">
        <f t="shared" si="1148"/>
        <v>0</v>
      </c>
      <c r="DA957" s="4"/>
      <c r="DB957" s="4"/>
      <c r="DC957" s="4" t="s">
        <v>3</v>
      </c>
      <c r="DD957" s="4" t="s">
        <v>3</v>
      </c>
      <c r="DE957" s="4" t="s">
        <v>3</v>
      </c>
      <c r="DF957" s="4" t="s">
        <v>3</v>
      </c>
      <c r="DG957" s="4" t="s">
        <v>3</v>
      </c>
      <c r="DH957" s="4" t="s">
        <v>3</v>
      </c>
      <c r="DI957" s="4" t="s">
        <v>3</v>
      </c>
      <c r="DJ957" s="4" t="s">
        <v>3</v>
      </c>
      <c r="DK957" s="4" t="s">
        <v>3</v>
      </c>
      <c r="DL957" s="4" t="s">
        <v>3</v>
      </c>
      <c r="DM957" s="4" t="s">
        <v>3</v>
      </c>
      <c r="DN957" s="4">
        <v>0</v>
      </c>
      <c r="DO957" s="4">
        <v>0</v>
      </c>
      <c r="DP957" s="4">
        <v>1</v>
      </c>
      <c r="DQ957" s="4">
        <v>1</v>
      </c>
      <c r="DR957" s="4"/>
      <c r="DS957" s="4"/>
      <c r="DT957" s="4"/>
      <c r="DU957" s="4">
        <v>1010</v>
      </c>
      <c r="DV957" s="4" t="s">
        <v>40</v>
      </c>
      <c r="DW957" s="4" t="s">
        <v>40</v>
      </c>
      <c r="DX957" s="4">
        <v>100</v>
      </c>
      <c r="DY957" s="4"/>
      <c r="DZ957" s="4" t="s">
        <v>3</v>
      </c>
      <c r="EA957" s="4" t="s">
        <v>3</v>
      </c>
      <c r="EB957" s="4" t="s">
        <v>3</v>
      </c>
      <c r="EC957" s="4" t="s">
        <v>3</v>
      </c>
      <c r="ED957" s="4"/>
      <c r="EE957" s="4">
        <v>57042986</v>
      </c>
      <c r="EF957" s="4">
        <v>200</v>
      </c>
      <c r="EG957" s="4" t="s">
        <v>903</v>
      </c>
      <c r="EH957" s="4">
        <v>0</v>
      </c>
      <c r="EI957" s="4" t="s">
        <v>3</v>
      </c>
      <c r="EJ957" s="4">
        <v>1</v>
      </c>
      <c r="EK957" s="4">
        <v>1617</v>
      </c>
      <c r="EL957" s="4" t="s">
        <v>904</v>
      </c>
      <c r="EM957" s="4" t="s">
        <v>905</v>
      </c>
      <c r="EN957" s="4"/>
      <c r="EO957" s="4" t="s">
        <v>3</v>
      </c>
      <c r="EP957" s="4"/>
      <c r="EQ957" s="4">
        <v>0</v>
      </c>
      <c r="ER957" s="4">
        <v>58.07</v>
      </c>
      <c r="ES957" s="4">
        <v>58.07</v>
      </c>
      <c r="ET957" s="4">
        <v>0</v>
      </c>
      <c r="EU957" s="4">
        <v>0</v>
      </c>
      <c r="EV957" s="4">
        <v>0</v>
      </c>
      <c r="EW957" s="4">
        <v>0</v>
      </c>
      <c r="EX957" s="4">
        <v>0</v>
      </c>
      <c r="EY957" s="4">
        <v>0</v>
      </c>
      <c r="EZ957" s="4"/>
      <c r="FA957" s="4"/>
      <c r="FB957" s="4"/>
      <c r="FC957" s="4"/>
      <c r="FD957" s="4"/>
      <c r="FE957" s="4"/>
      <c r="FF957" s="4"/>
      <c r="FG957" s="4"/>
      <c r="FH957" s="4"/>
      <c r="FI957" s="4"/>
      <c r="FJ957" s="4"/>
      <c r="FK957" s="4"/>
      <c r="FL957" s="4"/>
      <c r="FM957" s="4"/>
      <c r="FN957" s="4"/>
      <c r="FO957" s="4"/>
      <c r="FP957" s="4"/>
      <c r="FQ957" s="4">
        <v>0</v>
      </c>
      <c r="FR957" s="4">
        <v>0</v>
      </c>
      <c r="FS957" s="4">
        <v>0</v>
      </c>
      <c r="FT957" s="4"/>
      <c r="FU957" s="4"/>
      <c r="FV957" s="4"/>
      <c r="FW957" s="4"/>
      <c r="FX957" s="4">
        <v>0</v>
      </c>
      <c r="FY957" s="4">
        <v>0</v>
      </c>
      <c r="FZ957" s="4"/>
      <c r="GA957" s="4" t="s">
        <v>3</v>
      </c>
      <c r="GB957" s="4"/>
      <c r="GC957" s="4"/>
      <c r="GD957" s="4">
        <v>1</v>
      </c>
      <c r="GE957" s="4"/>
      <c r="GF957" s="4">
        <v>1013150255</v>
      </c>
      <c r="GG957" s="4">
        <v>2</v>
      </c>
      <c r="GH957" s="4">
        <v>1</v>
      </c>
      <c r="GI957" s="4">
        <v>2</v>
      </c>
      <c r="GJ957" s="4">
        <v>0</v>
      </c>
      <c r="GK957" s="4">
        <v>0</v>
      </c>
      <c r="GL957" s="4">
        <f t="shared" si="1166"/>
        <v>0</v>
      </c>
      <c r="GM957" s="4">
        <f t="shared" si="1167"/>
        <v>2445.91</v>
      </c>
      <c r="GN957" s="4">
        <f t="shared" si="1168"/>
        <v>0</v>
      </c>
      <c r="GO957" s="4">
        <f t="shared" si="1169"/>
        <v>2445.91</v>
      </c>
      <c r="GP957" s="4">
        <f t="shared" si="1170"/>
        <v>0</v>
      </c>
      <c r="GQ957" s="4"/>
      <c r="GR957" s="4">
        <v>0</v>
      </c>
      <c r="GS957" s="4">
        <v>0</v>
      </c>
      <c r="GT957" s="4">
        <v>0</v>
      </c>
      <c r="GU957" s="4" t="s">
        <v>3</v>
      </c>
      <c r="GV957" s="4">
        <f t="shared" si="1171"/>
        <v>0</v>
      </c>
      <c r="GW957" s="4">
        <v>1</v>
      </c>
      <c r="GX957" s="4">
        <f t="shared" si="1172"/>
        <v>0</v>
      </c>
      <c r="GY957" s="4"/>
      <c r="GZ957" s="4"/>
      <c r="HA957" s="4">
        <v>0</v>
      </c>
      <c r="HB957" s="4">
        <v>0</v>
      </c>
      <c r="HC957" s="4">
        <f t="shared" si="1173"/>
        <v>0</v>
      </c>
      <c r="HD957" s="4"/>
      <c r="HE957" s="4" t="s">
        <v>3</v>
      </c>
      <c r="HF957" s="4" t="s">
        <v>3</v>
      </c>
      <c r="HG957" s="4"/>
      <c r="HH957" s="4"/>
      <c r="HI957" s="4"/>
      <c r="HJ957" s="4"/>
      <c r="HK957" s="4"/>
      <c r="HL957" s="4"/>
      <c r="HM957" s="4" t="s">
        <v>3</v>
      </c>
      <c r="HN957" s="4" t="s">
        <v>3</v>
      </c>
      <c r="HO957" s="4" t="s">
        <v>3</v>
      </c>
      <c r="HP957" s="4" t="s">
        <v>3</v>
      </c>
      <c r="HQ957" s="4" t="s">
        <v>3</v>
      </c>
      <c r="HR957" s="4"/>
      <c r="HS957" s="4">
        <v>0</v>
      </c>
      <c r="HT957" s="4"/>
      <c r="HU957" s="4"/>
      <c r="HV957" s="4"/>
      <c r="HW957" s="4"/>
      <c r="HX957" s="4"/>
      <c r="HY957" s="4"/>
      <c r="HZ957" s="4"/>
      <c r="IA957" s="4"/>
      <c r="IB957" s="4"/>
      <c r="IC957" s="4"/>
      <c r="ID957" s="4"/>
      <c r="IE957" s="4"/>
      <c r="IF957" s="4"/>
      <c r="IG957" s="4"/>
      <c r="IH957" s="4"/>
      <c r="II957" s="4"/>
      <c r="IJ957" s="4"/>
      <c r="IK957" s="4">
        <v>0</v>
      </c>
      <c r="IL957" s="4"/>
      <c r="IM957" s="4"/>
      <c r="IN957" s="4"/>
      <c r="IO957" s="4"/>
      <c r="IP957" s="4"/>
      <c r="IQ957" s="4"/>
      <c r="IR957" s="4"/>
      <c r="IS957" s="4"/>
      <c r="IT957" s="4"/>
      <c r="IU957" s="4"/>
    </row>
    <row r="958" spans="1:255" x14ac:dyDescent="0.25">
      <c r="A958" s="3">
        <v>17</v>
      </c>
      <c r="B958" s="3">
        <v>1</v>
      </c>
      <c r="C958" s="3"/>
      <c r="D958" s="3"/>
      <c r="E958" s="3" t="s">
        <v>1180</v>
      </c>
      <c r="F958" s="3" t="s">
        <v>1181</v>
      </c>
      <c r="G958" s="3" t="s">
        <v>1182</v>
      </c>
      <c r="H958" s="3" t="s">
        <v>227</v>
      </c>
      <c r="I958" s="3">
        <v>15</v>
      </c>
      <c r="J958" s="3">
        <v>0</v>
      </c>
      <c r="K958" s="3">
        <v>15</v>
      </c>
      <c r="L958" s="3"/>
      <c r="M958" s="3"/>
      <c r="N958" s="3"/>
      <c r="O958" s="3">
        <f t="shared" si="1149"/>
        <v>4774.2</v>
      </c>
      <c r="P958" s="3">
        <f t="shared" si="1150"/>
        <v>4774.2</v>
      </c>
      <c r="Q958" s="3">
        <f t="shared" si="1135"/>
        <v>0</v>
      </c>
      <c r="R958" s="3">
        <f t="shared" si="1136"/>
        <v>0</v>
      </c>
      <c r="S958" s="3">
        <f t="shared" si="1151"/>
        <v>0</v>
      </c>
      <c r="T958" s="3">
        <f t="shared" si="1152"/>
        <v>0</v>
      </c>
      <c r="U958" s="3">
        <f t="shared" si="1153"/>
        <v>0</v>
      </c>
      <c r="V958" s="3">
        <f t="shared" si="1154"/>
        <v>0</v>
      </c>
      <c r="W958" s="3">
        <f t="shared" si="1155"/>
        <v>0</v>
      </c>
      <c r="X958" s="3">
        <f t="shared" si="1137"/>
        <v>0</v>
      </c>
      <c r="Y958" s="3">
        <f t="shared" si="1138"/>
        <v>0</v>
      </c>
      <c r="Z958" s="3"/>
      <c r="AA958" s="3">
        <v>54971259</v>
      </c>
      <c r="AB958" s="3">
        <f t="shared" si="1156"/>
        <v>318.27999999999997</v>
      </c>
      <c r="AC958" s="3">
        <f t="shared" si="1139"/>
        <v>318.27999999999997</v>
      </c>
      <c r="AD958" s="3">
        <f t="shared" si="1140"/>
        <v>0</v>
      </c>
      <c r="AE958" s="3">
        <f t="shared" si="1141"/>
        <v>0</v>
      </c>
      <c r="AF958" s="3">
        <f t="shared" si="1142"/>
        <v>0</v>
      </c>
      <c r="AG958" s="3">
        <f t="shared" si="1157"/>
        <v>0</v>
      </c>
      <c r="AH958" s="3">
        <f t="shared" si="1143"/>
        <v>0</v>
      </c>
      <c r="AI958" s="3">
        <f t="shared" si="1144"/>
        <v>0</v>
      </c>
      <c r="AJ958" s="3">
        <f t="shared" si="1158"/>
        <v>0</v>
      </c>
      <c r="AK958" s="3">
        <v>318.28000000000003</v>
      </c>
      <c r="AL958" s="3">
        <v>318.28000000000003</v>
      </c>
      <c r="AM958" s="3">
        <v>0</v>
      </c>
      <c r="AN958" s="3">
        <v>0</v>
      </c>
      <c r="AO958" s="3">
        <v>0</v>
      </c>
      <c r="AP958" s="3">
        <v>0</v>
      </c>
      <c r="AQ958" s="3">
        <v>0</v>
      </c>
      <c r="AR958" s="3">
        <v>0</v>
      </c>
      <c r="AS958" s="3">
        <v>0</v>
      </c>
      <c r="AT958" s="3">
        <v>0</v>
      </c>
      <c r="AU958" s="3">
        <v>0</v>
      </c>
      <c r="AV958" s="3">
        <v>1</v>
      </c>
      <c r="AW958" s="3">
        <v>1</v>
      </c>
      <c r="AX958" s="3"/>
      <c r="AY958" s="3"/>
      <c r="AZ958" s="3">
        <v>1</v>
      </c>
      <c r="BA958" s="3">
        <v>1</v>
      </c>
      <c r="BB958" s="3">
        <v>1</v>
      </c>
      <c r="BC958" s="3">
        <v>1</v>
      </c>
      <c r="BD958" s="3" t="s">
        <v>3</v>
      </c>
      <c r="BE958" s="3" t="s">
        <v>3</v>
      </c>
      <c r="BF958" s="3" t="s">
        <v>3</v>
      </c>
      <c r="BG958" s="3" t="s">
        <v>3</v>
      </c>
      <c r="BH958" s="3">
        <v>3</v>
      </c>
      <c r="BI958" s="3">
        <v>2</v>
      </c>
      <c r="BJ958" s="3" t="s">
        <v>1181</v>
      </c>
      <c r="BK958" s="3"/>
      <c r="BL958" s="3"/>
      <c r="BM958" s="3">
        <v>400005</v>
      </c>
      <c r="BN958" s="3">
        <v>0</v>
      </c>
      <c r="BO958" s="3" t="s">
        <v>3</v>
      </c>
      <c r="BP958" s="3">
        <v>0</v>
      </c>
      <c r="BQ958" s="3">
        <v>213</v>
      </c>
      <c r="BR958" s="3">
        <v>0</v>
      </c>
      <c r="BS958" s="3">
        <v>1</v>
      </c>
      <c r="BT958" s="3">
        <v>1</v>
      </c>
      <c r="BU958" s="3">
        <v>1</v>
      </c>
      <c r="BV958" s="3">
        <v>1</v>
      </c>
      <c r="BW958" s="3">
        <v>1</v>
      </c>
      <c r="BX958" s="3">
        <v>1</v>
      </c>
      <c r="BY958" s="3" t="s">
        <v>3</v>
      </c>
      <c r="BZ958" s="3">
        <v>0</v>
      </c>
      <c r="CA958" s="3">
        <v>0</v>
      </c>
      <c r="CB958" s="3" t="s">
        <v>3</v>
      </c>
      <c r="CC958" s="3"/>
      <c r="CD958" s="3"/>
      <c r="CE958" s="3">
        <v>1566</v>
      </c>
      <c r="CF958" s="3">
        <v>0</v>
      </c>
      <c r="CG958" s="3">
        <v>0</v>
      </c>
      <c r="CH958" s="3"/>
      <c r="CI958" s="3"/>
      <c r="CJ958" s="3"/>
      <c r="CK958" s="3"/>
      <c r="CL958" s="3"/>
      <c r="CM958" s="3">
        <v>0</v>
      </c>
      <c r="CN958" s="3" t="s">
        <v>3</v>
      </c>
      <c r="CO958" s="3">
        <v>0</v>
      </c>
      <c r="CP958" s="3">
        <f t="shared" si="1159"/>
        <v>4774.2</v>
      </c>
      <c r="CQ958" s="3">
        <f t="shared" si="1160"/>
        <v>318.27999999999997</v>
      </c>
      <c r="CR958" s="3">
        <f t="shared" si="1145"/>
        <v>0</v>
      </c>
      <c r="CS958" s="3">
        <f t="shared" si="1146"/>
        <v>0</v>
      </c>
      <c r="CT958" s="3">
        <f t="shared" si="1161"/>
        <v>0</v>
      </c>
      <c r="CU958" s="3">
        <f t="shared" si="1162"/>
        <v>0</v>
      </c>
      <c r="CV958" s="3">
        <f t="shared" si="1163"/>
        <v>0</v>
      </c>
      <c r="CW958" s="3">
        <f t="shared" si="1164"/>
        <v>0</v>
      </c>
      <c r="CX958" s="3">
        <f t="shared" si="1165"/>
        <v>0</v>
      </c>
      <c r="CY958" s="3">
        <f t="shared" si="1147"/>
        <v>0</v>
      </c>
      <c r="CZ958" s="3">
        <f t="shared" si="1148"/>
        <v>0</v>
      </c>
      <c r="DA958" s="3"/>
      <c r="DB958" s="3"/>
      <c r="DC958" s="3" t="s">
        <v>3</v>
      </c>
      <c r="DD958" s="3" t="s">
        <v>3</v>
      </c>
      <c r="DE958" s="3" t="s">
        <v>3</v>
      </c>
      <c r="DF958" s="3" t="s">
        <v>3</v>
      </c>
      <c r="DG958" s="3" t="s">
        <v>3</v>
      </c>
      <c r="DH958" s="3" t="s">
        <v>3</v>
      </c>
      <c r="DI958" s="3" t="s">
        <v>3</v>
      </c>
      <c r="DJ958" s="3" t="s">
        <v>3</v>
      </c>
      <c r="DK958" s="3" t="s">
        <v>3</v>
      </c>
      <c r="DL958" s="3" t="s">
        <v>3</v>
      </c>
      <c r="DM958" s="3" t="s">
        <v>3</v>
      </c>
      <c r="DN958" s="3">
        <v>0</v>
      </c>
      <c r="DO958" s="3">
        <v>0</v>
      </c>
      <c r="DP958" s="3">
        <v>1</v>
      </c>
      <c r="DQ958" s="3">
        <v>1</v>
      </c>
      <c r="DR958" s="3"/>
      <c r="DS958" s="3"/>
      <c r="DT958" s="3"/>
      <c r="DU958" s="3">
        <v>1013</v>
      </c>
      <c r="DV958" s="3" t="s">
        <v>227</v>
      </c>
      <c r="DW958" s="3" t="s">
        <v>227</v>
      </c>
      <c r="DX958" s="3">
        <v>1</v>
      </c>
      <c r="DY958" s="3"/>
      <c r="DZ958" s="3" t="s">
        <v>3</v>
      </c>
      <c r="EA958" s="3" t="s">
        <v>3</v>
      </c>
      <c r="EB958" s="3" t="s">
        <v>3</v>
      </c>
      <c r="EC958" s="3" t="s">
        <v>3</v>
      </c>
      <c r="ED958" s="3"/>
      <c r="EE958" s="3">
        <v>57042888</v>
      </c>
      <c r="EF958" s="3">
        <v>213</v>
      </c>
      <c r="EG958" s="3" t="s">
        <v>456</v>
      </c>
      <c r="EH958" s="3">
        <v>0</v>
      </c>
      <c r="EI958" s="3" t="s">
        <v>3</v>
      </c>
      <c r="EJ958" s="3">
        <v>1</v>
      </c>
      <c r="EK958" s="3">
        <v>400005</v>
      </c>
      <c r="EL958" s="3" t="s">
        <v>456</v>
      </c>
      <c r="EM958" s="3" t="s">
        <v>457</v>
      </c>
      <c r="EN958" s="3"/>
      <c r="EO958" s="3" t="s">
        <v>3</v>
      </c>
      <c r="EP958" s="3"/>
      <c r="EQ958" s="3">
        <v>16</v>
      </c>
      <c r="ER958" s="3">
        <v>0</v>
      </c>
      <c r="ES958" s="3">
        <v>318.28000000000003</v>
      </c>
      <c r="ET958" s="3">
        <v>0</v>
      </c>
      <c r="EU958" s="3">
        <v>0</v>
      </c>
      <c r="EV958" s="3">
        <v>0</v>
      </c>
      <c r="EW958" s="3">
        <v>0</v>
      </c>
      <c r="EX958" s="3">
        <v>0</v>
      </c>
      <c r="EY958" s="3">
        <v>0</v>
      </c>
      <c r="EZ958" s="3"/>
      <c r="FA958" s="3"/>
      <c r="FB958" s="3"/>
      <c r="FC958" s="3"/>
      <c r="FD958" s="3"/>
      <c r="FE958" s="3"/>
      <c r="FF958" s="3"/>
      <c r="FG958" s="3"/>
      <c r="FH958" s="3"/>
      <c r="FI958" s="3"/>
      <c r="FJ958" s="3"/>
      <c r="FK958" s="3"/>
      <c r="FL958" s="3"/>
      <c r="FM958" s="3"/>
      <c r="FN958" s="3"/>
      <c r="FO958" s="3"/>
      <c r="FP958" s="3"/>
      <c r="FQ958" s="3">
        <v>0</v>
      </c>
      <c r="FR958" s="3">
        <v>0</v>
      </c>
      <c r="FS958" s="3">
        <v>0</v>
      </c>
      <c r="FT958" s="3"/>
      <c r="FU958" s="3"/>
      <c r="FV958" s="3"/>
      <c r="FW958" s="3"/>
      <c r="FX958" s="3">
        <v>0</v>
      </c>
      <c r="FY958" s="3">
        <v>0</v>
      </c>
      <c r="FZ958" s="3"/>
      <c r="GA958" s="3" t="s">
        <v>1183</v>
      </c>
      <c r="GB958" s="3"/>
      <c r="GC958" s="3"/>
      <c r="GD958" s="3">
        <v>1</v>
      </c>
      <c r="GE958" s="3"/>
      <c r="GF958" s="3">
        <v>559912724</v>
      </c>
      <c r="GG958" s="3">
        <v>2</v>
      </c>
      <c r="GH958" s="3">
        <v>4</v>
      </c>
      <c r="GI958" s="3">
        <v>-2</v>
      </c>
      <c r="GJ958" s="3">
        <v>0</v>
      </c>
      <c r="GK958" s="3">
        <v>0</v>
      </c>
      <c r="GL958" s="3">
        <f t="shared" si="1166"/>
        <v>0</v>
      </c>
      <c r="GM958" s="3">
        <f t="shared" si="1167"/>
        <v>4774.2</v>
      </c>
      <c r="GN958" s="3">
        <f t="shared" si="1168"/>
        <v>0</v>
      </c>
      <c r="GO958" s="3">
        <f t="shared" si="1169"/>
        <v>4774.2</v>
      </c>
      <c r="GP958" s="3">
        <f t="shared" si="1170"/>
        <v>0</v>
      </c>
      <c r="GQ958" s="3"/>
      <c r="GR958" s="3">
        <v>1</v>
      </c>
      <c r="GS958" s="3">
        <v>2</v>
      </c>
      <c r="GT958" s="3">
        <v>0</v>
      </c>
      <c r="GU958" s="3" t="s">
        <v>3</v>
      </c>
      <c r="GV958" s="3">
        <f t="shared" si="1171"/>
        <v>0</v>
      </c>
      <c r="GW958" s="3">
        <v>1</v>
      </c>
      <c r="GX958" s="3">
        <f t="shared" si="1172"/>
        <v>0</v>
      </c>
      <c r="GY958" s="3"/>
      <c r="GZ958" s="3"/>
      <c r="HA958" s="3">
        <v>0</v>
      </c>
      <c r="HB958" s="3">
        <v>0</v>
      </c>
      <c r="HC958" s="3">
        <f t="shared" si="1173"/>
        <v>0</v>
      </c>
      <c r="HD958" s="3"/>
      <c r="HE958" s="3" t="s">
        <v>459</v>
      </c>
      <c r="HF958" s="3" t="s">
        <v>37</v>
      </c>
      <c r="HG958" s="3"/>
      <c r="HH958" s="3"/>
      <c r="HI958" s="3"/>
      <c r="HJ958" s="3"/>
      <c r="HK958" s="3"/>
      <c r="HL958" s="3"/>
      <c r="HM958" s="3" t="s">
        <v>3</v>
      </c>
      <c r="HN958" s="3" t="s">
        <v>3</v>
      </c>
      <c r="HO958" s="3" t="s">
        <v>3</v>
      </c>
      <c r="HP958" s="3" t="s">
        <v>3</v>
      </c>
      <c r="HQ958" s="3" t="s">
        <v>3</v>
      </c>
      <c r="HR958" s="3"/>
      <c r="HS958" s="3">
        <v>0</v>
      </c>
      <c r="HT958" s="3"/>
      <c r="HU958" s="3"/>
      <c r="HV958" s="3"/>
      <c r="HW958" s="3"/>
      <c r="HX958" s="3"/>
      <c r="HY958" s="3"/>
      <c r="HZ958" s="3"/>
      <c r="IA958" s="3"/>
      <c r="IB958" s="3"/>
      <c r="IC958" s="3"/>
      <c r="ID958" s="3"/>
      <c r="IE958" s="3"/>
      <c r="IF958" s="3"/>
      <c r="IG958" s="3"/>
      <c r="IH958" s="3"/>
      <c r="II958" s="3"/>
      <c r="IJ958" s="3"/>
      <c r="IK958" s="3">
        <v>0</v>
      </c>
      <c r="IL958" s="3"/>
      <c r="IM958" s="3"/>
      <c r="IN958" s="3"/>
      <c r="IO958" s="3"/>
      <c r="IP958" s="3"/>
      <c r="IQ958" s="3"/>
      <c r="IR958" s="3"/>
      <c r="IS958" s="3"/>
      <c r="IT958" s="3"/>
      <c r="IU958" s="3"/>
    </row>
    <row r="959" spans="1:255" x14ac:dyDescent="0.25">
      <c r="A959" s="4">
        <v>17</v>
      </c>
      <c r="B959" s="4">
        <v>1</v>
      </c>
      <c r="C959" s="4"/>
      <c r="D959" s="4"/>
      <c r="E959" s="4" t="s">
        <v>1180</v>
      </c>
      <c r="F959" s="4" t="s">
        <v>1181</v>
      </c>
      <c r="G959" s="4" t="s">
        <v>1182</v>
      </c>
      <c r="H959" s="4" t="s">
        <v>227</v>
      </c>
      <c r="I959" s="4">
        <v>15</v>
      </c>
      <c r="J959" s="4">
        <v>0</v>
      </c>
      <c r="K959" s="4">
        <v>15</v>
      </c>
      <c r="L959" s="4"/>
      <c r="M959" s="4"/>
      <c r="N959" s="4"/>
      <c r="O959" s="4">
        <f t="shared" si="1149"/>
        <v>46978.13</v>
      </c>
      <c r="P959" s="4">
        <f t="shared" si="1150"/>
        <v>46978.13</v>
      </c>
      <c r="Q959" s="4">
        <f t="shared" si="1135"/>
        <v>0</v>
      </c>
      <c r="R959" s="4">
        <f t="shared" si="1136"/>
        <v>0</v>
      </c>
      <c r="S959" s="4">
        <f t="shared" si="1151"/>
        <v>0</v>
      </c>
      <c r="T959" s="4">
        <f t="shared" si="1152"/>
        <v>0</v>
      </c>
      <c r="U959" s="4">
        <f t="shared" si="1153"/>
        <v>0</v>
      </c>
      <c r="V959" s="4">
        <f t="shared" si="1154"/>
        <v>0</v>
      </c>
      <c r="W959" s="4">
        <f t="shared" si="1155"/>
        <v>0</v>
      </c>
      <c r="X959" s="4">
        <f t="shared" si="1137"/>
        <v>0</v>
      </c>
      <c r="Y959" s="4">
        <f t="shared" si="1138"/>
        <v>0</v>
      </c>
      <c r="Z959" s="4"/>
      <c r="AA959" s="4">
        <v>55890823</v>
      </c>
      <c r="AB959" s="4">
        <f t="shared" si="1156"/>
        <v>318.27999999999997</v>
      </c>
      <c r="AC959" s="4">
        <f t="shared" si="1139"/>
        <v>318.27999999999997</v>
      </c>
      <c r="AD959" s="4">
        <f t="shared" si="1140"/>
        <v>0</v>
      </c>
      <c r="AE959" s="4">
        <f t="shared" si="1141"/>
        <v>0</v>
      </c>
      <c r="AF959" s="4">
        <f t="shared" si="1142"/>
        <v>0</v>
      </c>
      <c r="AG959" s="4">
        <f t="shared" si="1157"/>
        <v>0</v>
      </c>
      <c r="AH959" s="4">
        <f t="shared" si="1143"/>
        <v>0</v>
      </c>
      <c r="AI959" s="4">
        <f t="shared" si="1144"/>
        <v>0</v>
      </c>
      <c r="AJ959" s="4">
        <f t="shared" si="1158"/>
        <v>0</v>
      </c>
      <c r="AK959" s="4">
        <v>318.28000000000003</v>
      </c>
      <c r="AL959" s="4">
        <v>318.28000000000003</v>
      </c>
      <c r="AM959" s="4">
        <v>0</v>
      </c>
      <c r="AN959" s="4">
        <v>0</v>
      </c>
      <c r="AO959" s="4">
        <v>0</v>
      </c>
      <c r="AP959" s="4">
        <v>0</v>
      </c>
      <c r="AQ959" s="4">
        <v>0</v>
      </c>
      <c r="AR959" s="4">
        <v>0</v>
      </c>
      <c r="AS959" s="4">
        <v>0</v>
      </c>
      <c r="AT959" s="4">
        <v>0</v>
      </c>
      <c r="AU959" s="4">
        <v>0</v>
      </c>
      <c r="AV959" s="4">
        <v>1</v>
      </c>
      <c r="AW959" s="4">
        <v>1</v>
      </c>
      <c r="AX959" s="4"/>
      <c r="AY959" s="4"/>
      <c r="AZ959" s="4">
        <v>1</v>
      </c>
      <c r="BA959" s="4">
        <v>1</v>
      </c>
      <c r="BB959" s="4">
        <v>1</v>
      </c>
      <c r="BC959" s="4">
        <v>9.84</v>
      </c>
      <c r="BD959" s="4" t="s">
        <v>3</v>
      </c>
      <c r="BE959" s="4" t="s">
        <v>3</v>
      </c>
      <c r="BF959" s="4" t="s">
        <v>3</v>
      </c>
      <c r="BG959" s="4" t="s">
        <v>3</v>
      </c>
      <c r="BH959" s="4">
        <v>3</v>
      </c>
      <c r="BI959" s="4">
        <v>2</v>
      </c>
      <c r="BJ959" s="4" t="s">
        <v>1181</v>
      </c>
      <c r="BK959" s="4"/>
      <c r="BL959" s="4"/>
      <c r="BM959" s="4">
        <v>400005</v>
      </c>
      <c r="BN959" s="4">
        <v>0</v>
      </c>
      <c r="BO959" s="4" t="s">
        <v>3</v>
      </c>
      <c r="BP959" s="4">
        <v>0</v>
      </c>
      <c r="BQ959" s="4">
        <v>213</v>
      </c>
      <c r="BR959" s="4">
        <v>0</v>
      </c>
      <c r="BS959" s="4">
        <v>1</v>
      </c>
      <c r="BT959" s="4">
        <v>1</v>
      </c>
      <c r="BU959" s="4">
        <v>1</v>
      </c>
      <c r="BV959" s="4">
        <v>1</v>
      </c>
      <c r="BW959" s="4">
        <v>1</v>
      </c>
      <c r="BX959" s="4">
        <v>1</v>
      </c>
      <c r="BY959" s="4" t="s">
        <v>3</v>
      </c>
      <c r="BZ959" s="4">
        <v>0</v>
      </c>
      <c r="CA959" s="4">
        <v>0</v>
      </c>
      <c r="CB959" s="4" t="s">
        <v>3</v>
      </c>
      <c r="CC959" s="4"/>
      <c r="CD959" s="4"/>
      <c r="CE959" s="4">
        <v>1566</v>
      </c>
      <c r="CF959" s="4">
        <v>0</v>
      </c>
      <c r="CG959" s="4">
        <v>0</v>
      </c>
      <c r="CH959" s="4"/>
      <c r="CI959" s="4"/>
      <c r="CJ959" s="4"/>
      <c r="CK959" s="4"/>
      <c r="CL959" s="4"/>
      <c r="CM959" s="4">
        <v>0</v>
      </c>
      <c r="CN959" s="4" t="s">
        <v>3</v>
      </c>
      <c r="CO959" s="4">
        <v>0</v>
      </c>
      <c r="CP959" s="4">
        <f t="shared" si="1159"/>
        <v>46978.13</v>
      </c>
      <c r="CQ959" s="4">
        <f t="shared" si="1160"/>
        <v>3131.88</v>
      </c>
      <c r="CR959" s="4">
        <f t="shared" si="1145"/>
        <v>0</v>
      </c>
      <c r="CS959" s="4">
        <f t="shared" si="1146"/>
        <v>0</v>
      </c>
      <c r="CT959" s="4">
        <f t="shared" si="1161"/>
        <v>0</v>
      </c>
      <c r="CU959" s="4">
        <f t="shared" si="1162"/>
        <v>0</v>
      </c>
      <c r="CV959" s="4">
        <f t="shared" si="1163"/>
        <v>0</v>
      </c>
      <c r="CW959" s="4">
        <f t="shared" si="1164"/>
        <v>0</v>
      </c>
      <c r="CX959" s="4">
        <f t="shared" si="1165"/>
        <v>0</v>
      </c>
      <c r="CY959" s="4">
        <f t="shared" si="1147"/>
        <v>0</v>
      </c>
      <c r="CZ959" s="4">
        <f t="shared" si="1148"/>
        <v>0</v>
      </c>
      <c r="DA959" s="4"/>
      <c r="DB959" s="4"/>
      <c r="DC959" s="4" t="s">
        <v>3</v>
      </c>
      <c r="DD959" s="4" t="s">
        <v>3</v>
      </c>
      <c r="DE959" s="4" t="s">
        <v>3</v>
      </c>
      <c r="DF959" s="4" t="s">
        <v>3</v>
      </c>
      <c r="DG959" s="4" t="s">
        <v>3</v>
      </c>
      <c r="DH959" s="4" t="s">
        <v>3</v>
      </c>
      <c r="DI959" s="4" t="s">
        <v>3</v>
      </c>
      <c r="DJ959" s="4" t="s">
        <v>3</v>
      </c>
      <c r="DK959" s="4" t="s">
        <v>3</v>
      </c>
      <c r="DL959" s="4" t="s">
        <v>3</v>
      </c>
      <c r="DM959" s="4" t="s">
        <v>3</v>
      </c>
      <c r="DN959" s="4">
        <v>0</v>
      </c>
      <c r="DO959" s="4">
        <v>0</v>
      </c>
      <c r="DP959" s="4">
        <v>1</v>
      </c>
      <c r="DQ959" s="4">
        <v>1</v>
      </c>
      <c r="DR959" s="4"/>
      <c r="DS959" s="4"/>
      <c r="DT959" s="4"/>
      <c r="DU959" s="4">
        <v>1013</v>
      </c>
      <c r="DV959" s="4" t="s">
        <v>227</v>
      </c>
      <c r="DW959" s="4" t="s">
        <v>227</v>
      </c>
      <c r="DX959" s="4">
        <v>1</v>
      </c>
      <c r="DY959" s="4"/>
      <c r="DZ959" s="4" t="s">
        <v>3</v>
      </c>
      <c r="EA959" s="4" t="s">
        <v>3</v>
      </c>
      <c r="EB959" s="4" t="s">
        <v>3</v>
      </c>
      <c r="EC959" s="4" t="s">
        <v>3</v>
      </c>
      <c r="ED959" s="4"/>
      <c r="EE959" s="4">
        <v>57042888</v>
      </c>
      <c r="EF959" s="4">
        <v>213</v>
      </c>
      <c r="EG959" s="4" t="s">
        <v>456</v>
      </c>
      <c r="EH959" s="4">
        <v>0</v>
      </c>
      <c r="EI959" s="4" t="s">
        <v>3</v>
      </c>
      <c r="EJ959" s="4">
        <v>1</v>
      </c>
      <c r="EK959" s="4">
        <v>400005</v>
      </c>
      <c r="EL959" s="4" t="s">
        <v>456</v>
      </c>
      <c r="EM959" s="4" t="s">
        <v>457</v>
      </c>
      <c r="EN959" s="4"/>
      <c r="EO959" s="4" t="s">
        <v>3</v>
      </c>
      <c r="EP959" s="4"/>
      <c r="EQ959" s="4">
        <v>16</v>
      </c>
      <c r="ER959" s="4">
        <v>0</v>
      </c>
      <c r="ES959" s="4">
        <v>318.28000000000003</v>
      </c>
      <c r="ET959" s="4">
        <v>0</v>
      </c>
      <c r="EU959" s="4">
        <v>0</v>
      </c>
      <c r="EV959" s="4">
        <v>0</v>
      </c>
      <c r="EW959" s="4">
        <v>0</v>
      </c>
      <c r="EX959" s="4">
        <v>0</v>
      </c>
      <c r="EY959" s="4">
        <v>0</v>
      </c>
      <c r="EZ959" s="4">
        <v>5</v>
      </c>
      <c r="FA959" s="4"/>
      <c r="FB959" s="4"/>
      <c r="FC959" s="4">
        <v>1</v>
      </c>
      <c r="FD959" s="4">
        <v>18</v>
      </c>
      <c r="FE959" s="4"/>
      <c r="FF959" s="4">
        <v>3746</v>
      </c>
      <c r="FG959" s="4"/>
      <c r="FH959" s="4"/>
      <c r="FI959" s="4"/>
      <c r="FJ959" s="4"/>
      <c r="FK959" s="4"/>
      <c r="FL959" s="4"/>
      <c r="FM959" s="4"/>
      <c r="FN959" s="4"/>
      <c r="FO959" s="4"/>
      <c r="FP959" s="4"/>
      <c r="FQ959" s="4">
        <v>0</v>
      </c>
      <c r="FR959" s="4">
        <v>0</v>
      </c>
      <c r="FS959" s="4">
        <v>0</v>
      </c>
      <c r="FT959" s="4"/>
      <c r="FU959" s="4"/>
      <c r="FV959" s="4"/>
      <c r="FW959" s="4"/>
      <c r="FX959" s="4">
        <v>0</v>
      </c>
      <c r="FY959" s="4">
        <v>0</v>
      </c>
      <c r="FZ959" s="4"/>
      <c r="GA959" s="4" t="s">
        <v>1183</v>
      </c>
      <c r="GB959" s="4"/>
      <c r="GC959" s="4"/>
      <c r="GD959" s="4">
        <v>1</v>
      </c>
      <c r="GE959" s="4"/>
      <c r="GF959" s="4">
        <v>559912724</v>
      </c>
      <c r="GG959" s="4">
        <v>2</v>
      </c>
      <c r="GH959" s="4">
        <v>3</v>
      </c>
      <c r="GI959" s="4">
        <v>5</v>
      </c>
      <c r="GJ959" s="4">
        <v>0</v>
      </c>
      <c r="GK959" s="4">
        <v>0</v>
      </c>
      <c r="GL959" s="4">
        <f t="shared" si="1166"/>
        <v>0</v>
      </c>
      <c r="GM959" s="4">
        <f t="shared" si="1167"/>
        <v>46978.13</v>
      </c>
      <c r="GN959" s="4">
        <f t="shared" si="1168"/>
        <v>0</v>
      </c>
      <c r="GO959" s="4">
        <f t="shared" si="1169"/>
        <v>46978.13</v>
      </c>
      <c r="GP959" s="4">
        <f t="shared" si="1170"/>
        <v>0</v>
      </c>
      <c r="GQ959" s="4"/>
      <c r="GR959" s="4">
        <v>1</v>
      </c>
      <c r="GS959" s="4">
        <v>1</v>
      </c>
      <c r="GT959" s="4">
        <v>0</v>
      </c>
      <c r="GU959" s="4" t="s">
        <v>3</v>
      </c>
      <c r="GV959" s="4">
        <f t="shared" si="1171"/>
        <v>0</v>
      </c>
      <c r="GW959" s="4">
        <v>1</v>
      </c>
      <c r="GX959" s="4">
        <f t="shared" si="1172"/>
        <v>0</v>
      </c>
      <c r="GY959" s="4"/>
      <c r="GZ959" s="4"/>
      <c r="HA959" s="4">
        <v>0</v>
      </c>
      <c r="HB959" s="4">
        <v>0</v>
      </c>
      <c r="HC959" s="4">
        <f t="shared" si="1173"/>
        <v>0</v>
      </c>
      <c r="HD959" s="4"/>
      <c r="HE959" s="4" t="s">
        <v>459</v>
      </c>
      <c r="HF959" s="4" t="s">
        <v>37</v>
      </c>
      <c r="HG959" s="4"/>
      <c r="HH959" s="4"/>
      <c r="HI959" s="4"/>
      <c r="HJ959" s="4"/>
      <c r="HK959" s="4"/>
      <c r="HL959" s="4"/>
      <c r="HM959" s="4" t="s">
        <v>3</v>
      </c>
      <c r="HN959" s="4" t="s">
        <v>3</v>
      </c>
      <c r="HO959" s="4" t="s">
        <v>3</v>
      </c>
      <c r="HP959" s="4" t="s">
        <v>3</v>
      </c>
      <c r="HQ959" s="4" t="s">
        <v>3</v>
      </c>
      <c r="HR959" s="4"/>
      <c r="HS959" s="4">
        <v>0</v>
      </c>
      <c r="HT959" s="4"/>
      <c r="HU959" s="4"/>
      <c r="HV959" s="4"/>
      <c r="HW959" s="4"/>
      <c r="HX959" s="4"/>
      <c r="HY959" s="4"/>
      <c r="HZ959" s="4"/>
      <c r="IA959" s="4"/>
      <c r="IB959" s="4"/>
      <c r="IC959" s="4"/>
      <c r="ID959" s="4"/>
      <c r="IE959" s="4"/>
      <c r="IF959" s="4"/>
      <c r="IG959" s="4"/>
      <c r="IH959" s="4"/>
      <c r="II959" s="4"/>
      <c r="IJ959" s="4"/>
      <c r="IK959" s="4">
        <v>0</v>
      </c>
      <c r="IL959" s="4"/>
      <c r="IM959" s="4"/>
      <c r="IN959" s="4"/>
      <c r="IO959" s="4"/>
      <c r="IP959" s="4"/>
      <c r="IQ959" s="4"/>
      <c r="IR959" s="4"/>
      <c r="IS959" s="4"/>
      <c r="IT959" s="4"/>
      <c r="IU959" s="4"/>
    </row>
    <row r="960" spans="1:255" x14ac:dyDescent="0.25">
      <c r="A960" s="3">
        <v>17</v>
      </c>
      <c r="B960" s="3">
        <v>1</v>
      </c>
      <c r="C960" s="3"/>
      <c r="D960" s="3"/>
      <c r="E960" s="3" t="s">
        <v>1184</v>
      </c>
      <c r="F960" s="3" t="s">
        <v>1185</v>
      </c>
      <c r="G960" s="3" t="s">
        <v>1186</v>
      </c>
      <c r="H960" s="3" t="s">
        <v>227</v>
      </c>
      <c r="I960" s="3">
        <v>10</v>
      </c>
      <c r="J960" s="3">
        <v>0</v>
      </c>
      <c r="K960" s="3">
        <v>10</v>
      </c>
      <c r="L960" s="3"/>
      <c r="M960" s="3"/>
      <c r="N960" s="3"/>
      <c r="O960" s="3">
        <f t="shared" si="1149"/>
        <v>2122.4</v>
      </c>
      <c r="P960" s="3">
        <f t="shared" si="1150"/>
        <v>2122.4</v>
      </c>
      <c r="Q960" s="3">
        <f t="shared" si="1135"/>
        <v>0</v>
      </c>
      <c r="R960" s="3">
        <f t="shared" si="1136"/>
        <v>0</v>
      </c>
      <c r="S960" s="3">
        <f t="shared" si="1151"/>
        <v>0</v>
      </c>
      <c r="T960" s="3">
        <f t="shared" si="1152"/>
        <v>0</v>
      </c>
      <c r="U960" s="3">
        <f t="shared" si="1153"/>
        <v>0</v>
      </c>
      <c r="V960" s="3">
        <f t="shared" si="1154"/>
        <v>0</v>
      </c>
      <c r="W960" s="3">
        <f t="shared" si="1155"/>
        <v>0</v>
      </c>
      <c r="X960" s="3">
        <f t="shared" si="1137"/>
        <v>0</v>
      </c>
      <c r="Y960" s="3">
        <f t="shared" si="1138"/>
        <v>0</v>
      </c>
      <c r="Z960" s="3"/>
      <c r="AA960" s="3">
        <v>54971259</v>
      </c>
      <c r="AB960" s="3">
        <f t="shared" si="1156"/>
        <v>212.24</v>
      </c>
      <c r="AC960" s="3">
        <f t="shared" si="1139"/>
        <v>212.24</v>
      </c>
      <c r="AD960" s="3">
        <f t="shared" si="1140"/>
        <v>0</v>
      </c>
      <c r="AE960" s="3">
        <f t="shared" si="1141"/>
        <v>0</v>
      </c>
      <c r="AF960" s="3">
        <f t="shared" si="1142"/>
        <v>0</v>
      </c>
      <c r="AG960" s="3">
        <f t="shared" si="1157"/>
        <v>0</v>
      </c>
      <c r="AH960" s="3">
        <f t="shared" si="1143"/>
        <v>0</v>
      </c>
      <c r="AI960" s="3">
        <f t="shared" si="1144"/>
        <v>0</v>
      </c>
      <c r="AJ960" s="3">
        <f t="shared" si="1158"/>
        <v>0</v>
      </c>
      <c r="AK960" s="3">
        <v>212.24</v>
      </c>
      <c r="AL960" s="3">
        <v>212.24</v>
      </c>
      <c r="AM960" s="3">
        <v>0</v>
      </c>
      <c r="AN960" s="3">
        <v>0</v>
      </c>
      <c r="AO960" s="3">
        <v>0</v>
      </c>
      <c r="AP960" s="3">
        <v>0</v>
      </c>
      <c r="AQ960" s="3">
        <v>0</v>
      </c>
      <c r="AR960" s="3">
        <v>0</v>
      </c>
      <c r="AS960" s="3">
        <v>0</v>
      </c>
      <c r="AT960" s="3">
        <v>0</v>
      </c>
      <c r="AU960" s="3">
        <v>0</v>
      </c>
      <c r="AV960" s="3">
        <v>1</v>
      </c>
      <c r="AW960" s="3">
        <v>1</v>
      </c>
      <c r="AX960" s="3"/>
      <c r="AY960" s="3"/>
      <c r="AZ960" s="3">
        <v>1</v>
      </c>
      <c r="BA960" s="3">
        <v>1</v>
      </c>
      <c r="BB960" s="3">
        <v>1</v>
      </c>
      <c r="BC960" s="3">
        <v>1</v>
      </c>
      <c r="BD960" s="3" t="s">
        <v>3</v>
      </c>
      <c r="BE960" s="3" t="s">
        <v>3</v>
      </c>
      <c r="BF960" s="3" t="s">
        <v>3</v>
      </c>
      <c r="BG960" s="3" t="s">
        <v>3</v>
      </c>
      <c r="BH960" s="3">
        <v>3</v>
      </c>
      <c r="BI960" s="3">
        <v>2</v>
      </c>
      <c r="BJ960" s="3" t="s">
        <v>1185</v>
      </c>
      <c r="BK960" s="3"/>
      <c r="BL960" s="3"/>
      <c r="BM960" s="3">
        <v>400005</v>
      </c>
      <c r="BN960" s="3">
        <v>0</v>
      </c>
      <c r="BO960" s="3" t="s">
        <v>3</v>
      </c>
      <c r="BP960" s="3">
        <v>0</v>
      </c>
      <c r="BQ960" s="3">
        <v>213</v>
      </c>
      <c r="BR960" s="3">
        <v>0</v>
      </c>
      <c r="BS960" s="3">
        <v>1</v>
      </c>
      <c r="BT960" s="3">
        <v>1</v>
      </c>
      <c r="BU960" s="3">
        <v>1</v>
      </c>
      <c r="BV960" s="3">
        <v>1</v>
      </c>
      <c r="BW960" s="3">
        <v>1</v>
      </c>
      <c r="BX960" s="3">
        <v>1</v>
      </c>
      <c r="BY960" s="3" t="s">
        <v>3</v>
      </c>
      <c r="BZ960" s="3">
        <v>0</v>
      </c>
      <c r="CA960" s="3">
        <v>0</v>
      </c>
      <c r="CB960" s="3" t="s">
        <v>3</v>
      </c>
      <c r="CC960" s="3"/>
      <c r="CD960" s="3"/>
      <c r="CE960" s="3">
        <v>1566</v>
      </c>
      <c r="CF960" s="3">
        <v>0</v>
      </c>
      <c r="CG960" s="3">
        <v>0</v>
      </c>
      <c r="CH960" s="3"/>
      <c r="CI960" s="3"/>
      <c r="CJ960" s="3"/>
      <c r="CK960" s="3"/>
      <c r="CL960" s="3"/>
      <c r="CM960" s="3">
        <v>0</v>
      </c>
      <c r="CN960" s="3" t="s">
        <v>3</v>
      </c>
      <c r="CO960" s="3">
        <v>0</v>
      </c>
      <c r="CP960" s="3">
        <f t="shared" si="1159"/>
        <v>2122.4</v>
      </c>
      <c r="CQ960" s="3">
        <f t="shared" si="1160"/>
        <v>212.24</v>
      </c>
      <c r="CR960" s="3">
        <f t="shared" si="1145"/>
        <v>0</v>
      </c>
      <c r="CS960" s="3">
        <f t="shared" si="1146"/>
        <v>0</v>
      </c>
      <c r="CT960" s="3">
        <f t="shared" si="1161"/>
        <v>0</v>
      </c>
      <c r="CU960" s="3">
        <f t="shared" si="1162"/>
        <v>0</v>
      </c>
      <c r="CV960" s="3">
        <f t="shared" si="1163"/>
        <v>0</v>
      </c>
      <c r="CW960" s="3">
        <f t="shared" si="1164"/>
        <v>0</v>
      </c>
      <c r="CX960" s="3">
        <f t="shared" si="1165"/>
        <v>0</v>
      </c>
      <c r="CY960" s="3">
        <f t="shared" si="1147"/>
        <v>0</v>
      </c>
      <c r="CZ960" s="3">
        <f t="shared" si="1148"/>
        <v>0</v>
      </c>
      <c r="DA960" s="3"/>
      <c r="DB960" s="3"/>
      <c r="DC960" s="3" t="s">
        <v>3</v>
      </c>
      <c r="DD960" s="3" t="s">
        <v>3</v>
      </c>
      <c r="DE960" s="3" t="s">
        <v>3</v>
      </c>
      <c r="DF960" s="3" t="s">
        <v>3</v>
      </c>
      <c r="DG960" s="3" t="s">
        <v>3</v>
      </c>
      <c r="DH960" s="3" t="s">
        <v>3</v>
      </c>
      <c r="DI960" s="3" t="s">
        <v>3</v>
      </c>
      <c r="DJ960" s="3" t="s">
        <v>3</v>
      </c>
      <c r="DK960" s="3" t="s">
        <v>3</v>
      </c>
      <c r="DL960" s="3" t="s">
        <v>3</v>
      </c>
      <c r="DM960" s="3" t="s">
        <v>3</v>
      </c>
      <c r="DN960" s="3">
        <v>0</v>
      </c>
      <c r="DO960" s="3">
        <v>0</v>
      </c>
      <c r="DP960" s="3">
        <v>1</v>
      </c>
      <c r="DQ960" s="3">
        <v>1</v>
      </c>
      <c r="DR960" s="3"/>
      <c r="DS960" s="3"/>
      <c r="DT960" s="3"/>
      <c r="DU960" s="3">
        <v>1013</v>
      </c>
      <c r="DV960" s="3" t="s">
        <v>227</v>
      </c>
      <c r="DW960" s="3" t="s">
        <v>227</v>
      </c>
      <c r="DX960" s="3">
        <v>1</v>
      </c>
      <c r="DY960" s="3"/>
      <c r="DZ960" s="3" t="s">
        <v>3</v>
      </c>
      <c r="EA960" s="3" t="s">
        <v>3</v>
      </c>
      <c r="EB960" s="3" t="s">
        <v>3</v>
      </c>
      <c r="EC960" s="3" t="s">
        <v>3</v>
      </c>
      <c r="ED960" s="3"/>
      <c r="EE960" s="3">
        <v>57042888</v>
      </c>
      <c r="EF960" s="3">
        <v>213</v>
      </c>
      <c r="EG960" s="3" t="s">
        <v>456</v>
      </c>
      <c r="EH960" s="3">
        <v>0</v>
      </c>
      <c r="EI960" s="3" t="s">
        <v>3</v>
      </c>
      <c r="EJ960" s="3">
        <v>1</v>
      </c>
      <c r="EK960" s="3">
        <v>400005</v>
      </c>
      <c r="EL960" s="3" t="s">
        <v>456</v>
      </c>
      <c r="EM960" s="3" t="s">
        <v>457</v>
      </c>
      <c r="EN960" s="3"/>
      <c r="EO960" s="3" t="s">
        <v>3</v>
      </c>
      <c r="EP960" s="3"/>
      <c r="EQ960" s="3">
        <v>16</v>
      </c>
      <c r="ER960" s="3">
        <v>0</v>
      </c>
      <c r="ES960" s="3">
        <v>212.24</v>
      </c>
      <c r="ET960" s="3">
        <v>0</v>
      </c>
      <c r="EU960" s="3">
        <v>0</v>
      </c>
      <c r="EV960" s="3">
        <v>0</v>
      </c>
      <c r="EW960" s="3">
        <v>0</v>
      </c>
      <c r="EX960" s="3">
        <v>0</v>
      </c>
      <c r="EY960" s="3">
        <v>0</v>
      </c>
      <c r="EZ960" s="3"/>
      <c r="FA960" s="3"/>
      <c r="FB960" s="3"/>
      <c r="FC960" s="3"/>
      <c r="FD960" s="3"/>
      <c r="FE960" s="3"/>
      <c r="FF960" s="3"/>
      <c r="FG960" s="3"/>
      <c r="FH960" s="3"/>
      <c r="FI960" s="3"/>
      <c r="FJ960" s="3"/>
      <c r="FK960" s="3"/>
      <c r="FL960" s="3"/>
      <c r="FM960" s="3"/>
      <c r="FN960" s="3"/>
      <c r="FO960" s="3"/>
      <c r="FP960" s="3"/>
      <c r="FQ960" s="3">
        <v>0</v>
      </c>
      <c r="FR960" s="3">
        <v>0</v>
      </c>
      <c r="FS960" s="3">
        <v>0</v>
      </c>
      <c r="FT960" s="3"/>
      <c r="FU960" s="3"/>
      <c r="FV960" s="3"/>
      <c r="FW960" s="3"/>
      <c r="FX960" s="3">
        <v>0</v>
      </c>
      <c r="FY960" s="3">
        <v>0</v>
      </c>
      <c r="FZ960" s="3"/>
      <c r="GA960" s="3" t="s">
        <v>1187</v>
      </c>
      <c r="GB960" s="3"/>
      <c r="GC960" s="3"/>
      <c r="GD960" s="3">
        <v>1</v>
      </c>
      <c r="GE960" s="3"/>
      <c r="GF960" s="3">
        <v>1059218061</v>
      </c>
      <c r="GG960" s="3">
        <v>2</v>
      </c>
      <c r="GH960" s="3">
        <v>4</v>
      </c>
      <c r="GI960" s="3">
        <v>-2</v>
      </c>
      <c r="GJ960" s="3">
        <v>0</v>
      </c>
      <c r="GK960" s="3">
        <v>0</v>
      </c>
      <c r="GL960" s="3">
        <f t="shared" si="1166"/>
        <v>0</v>
      </c>
      <c r="GM960" s="3">
        <f t="shared" si="1167"/>
        <v>2122.4</v>
      </c>
      <c r="GN960" s="3">
        <f t="shared" si="1168"/>
        <v>0</v>
      </c>
      <c r="GO960" s="3">
        <f t="shared" si="1169"/>
        <v>2122.4</v>
      </c>
      <c r="GP960" s="3">
        <f t="shared" si="1170"/>
        <v>0</v>
      </c>
      <c r="GQ960" s="3"/>
      <c r="GR960" s="3">
        <v>1</v>
      </c>
      <c r="GS960" s="3">
        <v>2</v>
      </c>
      <c r="GT960" s="3">
        <v>0</v>
      </c>
      <c r="GU960" s="3" t="s">
        <v>3</v>
      </c>
      <c r="GV960" s="3">
        <f t="shared" si="1171"/>
        <v>0</v>
      </c>
      <c r="GW960" s="3">
        <v>1</v>
      </c>
      <c r="GX960" s="3">
        <f t="shared" si="1172"/>
        <v>0</v>
      </c>
      <c r="GY960" s="3"/>
      <c r="GZ960" s="3"/>
      <c r="HA960" s="3">
        <v>0</v>
      </c>
      <c r="HB960" s="3">
        <v>0</v>
      </c>
      <c r="HC960" s="3">
        <f t="shared" si="1173"/>
        <v>0</v>
      </c>
      <c r="HD960" s="3"/>
      <c r="HE960" s="3" t="s">
        <v>459</v>
      </c>
      <c r="HF960" s="3" t="s">
        <v>37</v>
      </c>
      <c r="HG960" s="3"/>
      <c r="HH960" s="3"/>
      <c r="HI960" s="3"/>
      <c r="HJ960" s="3"/>
      <c r="HK960" s="3"/>
      <c r="HL960" s="3"/>
      <c r="HM960" s="3" t="s">
        <v>3</v>
      </c>
      <c r="HN960" s="3" t="s">
        <v>3</v>
      </c>
      <c r="HO960" s="3" t="s">
        <v>3</v>
      </c>
      <c r="HP960" s="3" t="s">
        <v>3</v>
      </c>
      <c r="HQ960" s="3" t="s">
        <v>3</v>
      </c>
      <c r="HR960" s="3"/>
      <c r="HS960" s="3">
        <v>0</v>
      </c>
      <c r="HT960" s="3"/>
      <c r="HU960" s="3"/>
      <c r="HV960" s="3"/>
      <c r="HW960" s="3"/>
      <c r="HX960" s="3"/>
      <c r="HY960" s="3"/>
      <c r="HZ960" s="3"/>
      <c r="IA960" s="3"/>
      <c r="IB960" s="3"/>
      <c r="IC960" s="3"/>
      <c r="ID960" s="3"/>
      <c r="IE960" s="3"/>
      <c r="IF960" s="3"/>
      <c r="IG960" s="3"/>
      <c r="IH960" s="3"/>
      <c r="II960" s="3"/>
      <c r="IJ960" s="3"/>
      <c r="IK960" s="3">
        <v>0</v>
      </c>
      <c r="IL960" s="3"/>
      <c r="IM960" s="3"/>
      <c r="IN960" s="3"/>
      <c r="IO960" s="3"/>
      <c r="IP960" s="3"/>
      <c r="IQ960" s="3"/>
      <c r="IR960" s="3"/>
      <c r="IS960" s="3"/>
      <c r="IT960" s="3"/>
      <c r="IU960" s="3"/>
    </row>
    <row r="961" spans="1:255" x14ac:dyDescent="0.25">
      <c r="A961" s="4">
        <v>17</v>
      </c>
      <c r="B961" s="4">
        <v>1</v>
      </c>
      <c r="C961" s="4"/>
      <c r="D961" s="4"/>
      <c r="E961" s="4" t="s">
        <v>1184</v>
      </c>
      <c r="F961" s="4" t="s">
        <v>1185</v>
      </c>
      <c r="G961" s="4" t="s">
        <v>1186</v>
      </c>
      <c r="H961" s="4" t="s">
        <v>227</v>
      </c>
      <c r="I961" s="4">
        <v>10</v>
      </c>
      <c r="J961" s="4">
        <v>0</v>
      </c>
      <c r="K961" s="4">
        <v>10</v>
      </c>
      <c r="L961" s="4"/>
      <c r="M961" s="4"/>
      <c r="N961" s="4"/>
      <c r="O961" s="4">
        <f t="shared" si="1149"/>
        <v>20884.419999999998</v>
      </c>
      <c r="P961" s="4">
        <f t="shared" si="1150"/>
        <v>20884.419999999998</v>
      </c>
      <c r="Q961" s="4">
        <f t="shared" si="1135"/>
        <v>0</v>
      </c>
      <c r="R961" s="4">
        <f t="shared" si="1136"/>
        <v>0</v>
      </c>
      <c r="S961" s="4">
        <f t="shared" si="1151"/>
        <v>0</v>
      </c>
      <c r="T961" s="4">
        <f t="shared" si="1152"/>
        <v>0</v>
      </c>
      <c r="U961" s="4">
        <f t="shared" si="1153"/>
        <v>0</v>
      </c>
      <c r="V961" s="4">
        <f t="shared" si="1154"/>
        <v>0</v>
      </c>
      <c r="W961" s="4">
        <f t="shared" si="1155"/>
        <v>0</v>
      </c>
      <c r="X961" s="4">
        <f t="shared" si="1137"/>
        <v>0</v>
      </c>
      <c r="Y961" s="4">
        <f t="shared" si="1138"/>
        <v>0</v>
      </c>
      <c r="Z961" s="4"/>
      <c r="AA961" s="4">
        <v>55890823</v>
      </c>
      <c r="AB961" s="4">
        <f t="shared" si="1156"/>
        <v>212.24</v>
      </c>
      <c r="AC961" s="4">
        <f t="shared" si="1139"/>
        <v>212.24</v>
      </c>
      <c r="AD961" s="4">
        <f t="shared" si="1140"/>
        <v>0</v>
      </c>
      <c r="AE961" s="4">
        <f t="shared" si="1141"/>
        <v>0</v>
      </c>
      <c r="AF961" s="4">
        <f t="shared" si="1142"/>
        <v>0</v>
      </c>
      <c r="AG961" s="4">
        <f t="shared" si="1157"/>
        <v>0</v>
      </c>
      <c r="AH961" s="4">
        <f t="shared" si="1143"/>
        <v>0</v>
      </c>
      <c r="AI961" s="4">
        <f t="shared" si="1144"/>
        <v>0</v>
      </c>
      <c r="AJ961" s="4">
        <f t="shared" si="1158"/>
        <v>0</v>
      </c>
      <c r="AK961" s="4">
        <v>212.24</v>
      </c>
      <c r="AL961" s="4">
        <v>212.24</v>
      </c>
      <c r="AM961" s="4">
        <v>0</v>
      </c>
      <c r="AN961" s="4">
        <v>0</v>
      </c>
      <c r="AO961" s="4">
        <v>0</v>
      </c>
      <c r="AP961" s="4">
        <v>0</v>
      </c>
      <c r="AQ961" s="4">
        <v>0</v>
      </c>
      <c r="AR961" s="4">
        <v>0</v>
      </c>
      <c r="AS961" s="4">
        <v>0</v>
      </c>
      <c r="AT961" s="4">
        <v>0</v>
      </c>
      <c r="AU961" s="4">
        <v>0</v>
      </c>
      <c r="AV961" s="4">
        <v>1</v>
      </c>
      <c r="AW961" s="4">
        <v>1</v>
      </c>
      <c r="AX961" s="4"/>
      <c r="AY961" s="4"/>
      <c r="AZ961" s="4">
        <v>1</v>
      </c>
      <c r="BA961" s="4">
        <v>1</v>
      </c>
      <c r="BB961" s="4">
        <v>1</v>
      </c>
      <c r="BC961" s="4">
        <v>9.84</v>
      </c>
      <c r="BD961" s="4" t="s">
        <v>3</v>
      </c>
      <c r="BE961" s="4" t="s">
        <v>3</v>
      </c>
      <c r="BF961" s="4" t="s">
        <v>3</v>
      </c>
      <c r="BG961" s="4" t="s">
        <v>3</v>
      </c>
      <c r="BH961" s="4">
        <v>3</v>
      </c>
      <c r="BI961" s="4">
        <v>2</v>
      </c>
      <c r="BJ961" s="4" t="s">
        <v>1185</v>
      </c>
      <c r="BK961" s="4"/>
      <c r="BL961" s="4"/>
      <c r="BM961" s="4">
        <v>400005</v>
      </c>
      <c r="BN961" s="4">
        <v>0</v>
      </c>
      <c r="BO961" s="4" t="s">
        <v>3</v>
      </c>
      <c r="BP961" s="4">
        <v>0</v>
      </c>
      <c r="BQ961" s="4">
        <v>213</v>
      </c>
      <c r="BR961" s="4">
        <v>0</v>
      </c>
      <c r="BS961" s="4">
        <v>1</v>
      </c>
      <c r="BT961" s="4">
        <v>1</v>
      </c>
      <c r="BU961" s="4">
        <v>1</v>
      </c>
      <c r="BV961" s="4">
        <v>1</v>
      </c>
      <c r="BW961" s="4">
        <v>1</v>
      </c>
      <c r="BX961" s="4">
        <v>1</v>
      </c>
      <c r="BY961" s="4" t="s">
        <v>3</v>
      </c>
      <c r="BZ961" s="4">
        <v>0</v>
      </c>
      <c r="CA961" s="4">
        <v>0</v>
      </c>
      <c r="CB961" s="4" t="s">
        <v>3</v>
      </c>
      <c r="CC961" s="4"/>
      <c r="CD961" s="4"/>
      <c r="CE961" s="4">
        <v>1566</v>
      </c>
      <c r="CF961" s="4">
        <v>0</v>
      </c>
      <c r="CG961" s="4">
        <v>0</v>
      </c>
      <c r="CH961" s="4"/>
      <c r="CI961" s="4"/>
      <c r="CJ961" s="4"/>
      <c r="CK961" s="4"/>
      <c r="CL961" s="4"/>
      <c r="CM961" s="4">
        <v>0</v>
      </c>
      <c r="CN961" s="4" t="s">
        <v>3</v>
      </c>
      <c r="CO961" s="4">
        <v>0</v>
      </c>
      <c r="CP961" s="4">
        <f t="shared" si="1159"/>
        <v>20884.419999999998</v>
      </c>
      <c r="CQ961" s="4">
        <f t="shared" si="1160"/>
        <v>2088.44</v>
      </c>
      <c r="CR961" s="4">
        <f t="shared" si="1145"/>
        <v>0</v>
      </c>
      <c r="CS961" s="4">
        <f t="shared" si="1146"/>
        <v>0</v>
      </c>
      <c r="CT961" s="4">
        <f t="shared" si="1161"/>
        <v>0</v>
      </c>
      <c r="CU961" s="4">
        <f t="shared" si="1162"/>
        <v>0</v>
      </c>
      <c r="CV961" s="4">
        <f t="shared" si="1163"/>
        <v>0</v>
      </c>
      <c r="CW961" s="4">
        <f t="shared" si="1164"/>
        <v>0</v>
      </c>
      <c r="CX961" s="4">
        <f t="shared" si="1165"/>
        <v>0</v>
      </c>
      <c r="CY961" s="4">
        <f t="shared" si="1147"/>
        <v>0</v>
      </c>
      <c r="CZ961" s="4">
        <f t="shared" si="1148"/>
        <v>0</v>
      </c>
      <c r="DA961" s="4"/>
      <c r="DB961" s="4"/>
      <c r="DC961" s="4" t="s">
        <v>3</v>
      </c>
      <c r="DD961" s="4" t="s">
        <v>3</v>
      </c>
      <c r="DE961" s="4" t="s">
        <v>3</v>
      </c>
      <c r="DF961" s="4" t="s">
        <v>3</v>
      </c>
      <c r="DG961" s="4" t="s">
        <v>3</v>
      </c>
      <c r="DH961" s="4" t="s">
        <v>3</v>
      </c>
      <c r="DI961" s="4" t="s">
        <v>3</v>
      </c>
      <c r="DJ961" s="4" t="s">
        <v>3</v>
      </c>
      <c r="DK961" s="4" t="s">
        <v>3</v>
      </c>
      <c r="DL961" s="4" t="s">
        <v>3</v>
      </c>
      <c r="DM961" s="4" t="s">
        <v>3</v>
      </c>
      <c r="DN961" s="4">
        <v>0</v>
      </c>
      <c r="DO961" s="4">
        <v>0</v>
      </c>
      <c r="DP961" s="4">
        <v>1</v>
      </c>
      <c r="DQ961" s="4">
        <v>1</v>
      </c>
      <c r="DR961" s="4"/>
      <c r="DS961" s="4"/>
      <c r="DT961" s="4"/>
      <c r="DU961" s="4">
        <v>1013</v>
      </c>
      <c r="DV961" s="4" t="s">
        <v>227</v>
      </c>
      <c r="DW961" s="4" t="s">
        <v>227</v>
      </c>
      <c r="DX961" s="4">
        <v>1</v>
      </c>
      <c r="DY961" s="4"/>
      <c r="DZ961" s="4" t="s">
        <v>3</v>
      </c>
      <c r="EA961" s="4" t="s">
        <v>3</v>
      </c>
      <c r="EB961" s="4" t="s">
        <v>3</v>
      </c>
      <c r="EC961" s="4" t="s">
        <v>3</v>
      </c>
      <c r="ED961" s="4"/>
      <c r="EE961" s="4">
        <v>57042888</v>
      </c>
      <c r="EF961" s="4">
        <v>213</v>
      </c>
      <c r="EG961" s="4" t="s">
        <v>456</v>
      </c>
      <c r="EH961" s="4">
        <v>0</v>
      </c>
      <c r="EI961" s="4" t="s">
        <v>3</v>
      </c>
      <c r="EJ961" s="4">
        <v>1</v>
      </c>
      <c r="EK961" s="4">
        <v>400005</v>
      </c>
      <c r="EL961" s="4" t="s">
        <v>456</v>
      </c>
      <c r="EM961" s="4" t="s">
        <v>457</v>
      </c>
      <c r="EN961" s="4"/>
      <c r="EO961" s="4" t="s">
        <v>3</v>
      </c>
      <c r="EP961" s="4"/>
      <c r="EQ961" s="4">
        <v>16</v>
      </c>
      <c r="ER961" s="4">
        <v>0</v>
      </c>
      <c r="ES961" s="4">
        <v>212.24</v>
      </c>
      <c r="ET961" s="4">
        <v>0</v>
      </c>
      <c r="EU961" s="4">
        <v>0</v>
      </c>
      <c r="EV961" s="4">
        <v>0</v>
      </c>
      <c r="EW961" s="4">
        <v>0</v>
      </c>
      <c r="EX961" s="4">
        <v>0</v>
      </c>
      <c r="EY961" s="4">
        <v>0</v>
      </c>
      <c r="EZ961" s="4">
        <v>5</v>
      </c>
      <c r="FA961" s="4"/>
      <c r="FB961" s="4"/>
      <c r="FC961" s="4">
        <v>1</v>
      </c>
      <c r="FD961" s="4">
        <v>18</v>
      </c>
      <c r="FE961" s="4"/>
      <c r="FF961" s="4">
        <v>2498</v>
      </c>
      <c r="FG961" s="4"/>
      <c r="FH961" s="4"/>
      <c r="FI961" s="4"/>
      <c r="FJ961" s="4"/>
      <c r="FK961" s="4"/>
      <c r="FL961" s="4"/>
      <c r="FM961" s="4"/>
      <c r="FN961" s="4"/>
      <c r="FO961" s="4"/>
      <c r="FP961" s="4"/>
      <c r="FQ961" s="4">
        <v>0</v>
      </c>
      <c r="FR961" s="4">
        <v>0</v>
      </c>
      <c r="FS961" s="4">
        <v>0</v>
      </c>
      <c r="FT961" s="4"/>
      <c r="FU961" s="4"/>
      <c r="FV961" s="4"/>
      <c r="FW961" s="4"/>
      <c r="FX961" s="4">
        <v>0</v>
      </c>
      <c r="FY961" s="4">
        <v>0</v>
      </c>
      <c r="FZ961" s="4"/>
      <c r="GA961" s="4" t="s">
        <v>1187</v>
      </c>
      <c r="GB961" s="4"/>
      <c r="GC961" s="4"/>
      <c r="GD961" s="4">
        <v>1</v>
      </c>
      <c r="GE961" s="4"/>
      <c r="GF961" s="4">
        <v>1059218061</v>
      </c>
      <c r="GG961" s="4">
        <v>2</v>
      </c>
      <c r="GH961" s="4">
        <v>3</v>
      </c>
      <c r="GI961" s="4">
        <v>5</v>
      </c>
      <c r="GJ961" s="4">
        <v>0</v>
      </c>
      <c r="GK961" s="4">
        <v>0</v>
      </c>
      <c r="GL961" s="4">
        <f t="shared" si="1166"/>
        <v>0</v>
      </c>
      <c r="GM961" s="4">
        <f t="shared" si="1167"/>
        <v>20884.419999999998</v>
      </c>
      <c r="GN961" s="4">
        <f t="shared" si="1168"/>
        <v>0</v>
      </c>
      <c r="GO961" s="4">
        <f t="shared" si="1169"/>
        <v>20884.419999999998</v>
      </c>
      <c r="GP961" s="4">
        <f t="shared" si="1170"/>
        <v>0</v>
      </c>
      <c r="GQ961" s="4"/>
      <c r="GR961" s="4">
        <v>1</v>
      </c>
      <c r="GS961" s="4">
        <v>1</v>
      </c>
      <c r="GT961" s="4">
        <v>0</v>
      </c>
      <c r="GU961" s="4" t="s">
        <v>3</v>
      </c>
      <c r="GV961" s="4">
        <f t="shared" si="1171"/>
        <v>0</v>
      </c>
      <c r="GW961" s="4">
        <v>1</v>
      </c>
      <c r="GX961" s="4">
        <f t="shared" si="1172"/>
        <v>0</v>
      </c>
      <c r="GY961" s="4"/>
      <c r="GZ961" s="4"/>
      <c r="HA961" s="4">
        <v>0</v>
      </c>
      <c r="HB961" s="4">
        <v>0</v>
      </c>
      <c r="HC961" s="4">
        <f t="shared" si="1173"/>
        <v>0</v>
      </c>
      <c r="HD961" s="4"/>
      <c r="HE961" s="4" t="s">
        <v>459</v>
      </c>
      <c r="HF961" s="4" t="s">
        <v>37</v>
      </c>
      <c r="HG961" s="4"/>
      <c r="HH961" s="4"/>
      <c r="HI961" s="4"/>
      <c r="HJ961" s="4"/>
      <c r="HK961" s="4"/>
      <c r="HL961" s="4"/>
      <c r="HM961" s="4" t="s">
        <v>3</v>
      </c>
      <c r="HN961" s="4" t="s">
        <v>3</v>
      </c>
      <c r="HO961" s="4" t="s">
        <v>3</v>
      </c>
      <c r="HP961" s="4" t="s">
        <v>3</v>
      </c>
      <c r="HQ961" s="4" t="s">
        <v>3</v>
      </c>
      <c r="HR961" s="4"/>
      <c r="HS961" s="4">
        <v>0</v>
      </c>
      <c r="HT961" s="4"/>
      <c r="HU961" s="4"/>
      <c r="HV961" s="4"/>
      <c r="HW961" s="4"/>
      <c r="HX961" s="4"/>
      <c r="HY961" s="4"/>
      <c r="HZ961" s="4"/>
      <c r="IA961" s="4"/>
      <c r="IB961" s="4"/>
      <c r="IC961" s="4"/>
      <c r="ID961" s="4"/>
      <c r="IE961" s="4"/>
      <c r="IF961" s="4"/>
      <c r="IG961" s="4"/>
      <c r="IH961" s="4"/>
      <c r="II961" s="4"/>
      <c r="IJ961" s="4"/>
      <c r="IK961" s="4">
        <v>0</v>
      </c>
      <c r="IL961" s="4"/>
      <c r="IM961" s="4"/>
      <c r="IN961" s="4"/>
      <c r="IO961" s="4"/>
      <c r="IP961" s="4"/>
      <c r="IQ961" s="4"/>
      <c r="IR961" s="4"/>
      <c r="IS961" s="4"/>
      <c r="IT961" s="4"/>
      <c r="IU961" s="4"/>
    </row>
    <row r="962" spans="1:255" x14ac:dyDescent="0.25">
      <c r="A962" s="3">
        <v>17</v>
      </c>
      <c r="B962" s="3">
        <v>1</v>
      </c>
      <c r="C962" s="3"/>
      <c r="D962" s="3"/>
      <c r="E962" s="3" t="s">
        <v>1188</v>
      </c>
      <c r="F962" s="3" t="s">
        <v>1189</v>
      </c>
      <c r="G962" s="3" t="s">
        <v>1190</v>
      </c>
      <c r="H962" s="3" t="s">
        <v>227</v>
      </c>
      <c r="I962" s="3">
        <v>2</v>
      </c>
      <c r="J962" s="3">
        <v>0</v>
      </c>
      <c r="K962" s="3">
        <v>2</v>
      </c>
      <c r="L962" s="3"/>
      <c r="M962" s="3"/>
      <c r="N962" s="3"/>
      <c r="O962" s="3">
        <f t="shared" si="1149"/>
        <v>387.94</v>
      </c>
      <c r="P962" s="3">
        <f t="shared" si="1150"/>
        <v>387.94</v>
      </c>
      <c r="Q962" s="3">
        <f t="shared" si="1135"/>
        <v>0</v>
      </c>
      <c r="R962" s="3">
        <f t="shared" si="1136"/>
        <v>0</v>
      </c>
      <c r="S962" s="3">
        <f t="shared" si="1151"/>
        <v>0</v>
      </c>
      <c r="T962" s="3">
        <f t="shared" si="1152"/>
        <v>0</v>
      </c>
      <c r="U962" s="3">
        <f t="shared" si="1153"/>
        <v>0</v>
      </c>
      <c r="V962" s="3">
        <f t="shared" si="1154"/>
        <v>0</v>
      </c>
      <c r="W962" s="3">
        <f t="shared" si="1155"/>
        <v>0</v>
      </c>
      <c r="X962" s="3">
        <f t="shared" si="1137"/>
        <v>0</v>
      </c>
      <c r="Y962" s="3">
        <f t="shared" si="1138"/>
        <v>0</v>
      </c>
      <c r="Z962" s="3"/>
      <c r="AA962" s="3">
        <v>54971259</v>
      </c>
      <c r="AB962" s="3">
        <f t="shared" si="1156"/>
        <v>193.97</v>
      </c>
      <c r="AC962" s="3">
        <f t="shared" si="1139"/>
        <v>193.97</v>
      </c>
      <c r="AD962" s="3">
        <f t="shared" si="1140"/>
        <v>0</v>
      </c>
      <c r="AE962" s="3">
        <f t="shared" si="1141"/>
        <v>0</v>
      </c>
      <c r="AF962" s="3">
        <f t="shared" si="1142"/>
        <v>0</v>
      </c>
      <c r="AG962" s="3">
        <f t="shared" si="1157"/>
        <v>0</v>
      </c>
      <c r="AH962" s="3">
        <f t="shared" si="1143"/>
        <v>0</v>
      </c>
      <c r="AI962" s="3">
        <f t="shared" si="1144"/>
        <v>0</v>
      </c>
      <c r="AJ962" s="3">
        <f t="shared" si="1158"/>
        <v>0</v>
      </c>
      <c r="AK962" s="3">
        <v>193.97</v>
      </c>
      <c r="AL962" s="3">
        <v>193.97</v>
      </c>
      <c r="AM962" s="3">
        <v>0</v>
      </c>
      <c r="AN962" s="3">
        <v>0</v>
      </c>
      <c r="AO962" s="3">
        <v>0</v>
      </c>
      <c r="AP962" s="3">
        <v>0</v>
      </c>
      <c r="AQ962" s="3">
        <v>0</v>
      </c>
      <c r="AR962" s="3">
        <v>0</v>
      </c>
      <c r="AS962" s="3">
        <v>0</v>
      </c>
      <c r="AT962" s="3">
        <v>0</v>
      </c>
      <c r="AU962" s="3">
        <v>0</v>
      </c>
      <c r="AV962" s="3">
        <v>1</v>
      </c>
      <c r="AW962" s="3">
        <v>1</v>
      </c>
      <c r="AX962" s="3"/>
      <c r="AY962" s="3"/>
      <c r="AZ962" s="3">
        <v>1</v>
      </c>
      <c r="BA962" s="3">
        <v>1</v>
      </c>
      <c r="BB962" s="3">
        <v>1</v>
      </c>
      <c r="BC962" s="3">
        <v>1</v>
      </c>
      <c r="BD962" s="3" t="s">
        <v>3</v>
      </c>
      <c r="BE962" s="3" t="s">
        <v>3</v>
      </c>
      <c r="BF962" s="3" t="s">
        <v>3</v>
      </c>
      <c r="BG962" s="3" t="s">
        <v>3</v>
      </c>
      <c r="BH962" s="3">
        <v>3</v>
      </c>
      <c r="BI962" s="3">
        <v>2</v>
      </c>
      <c r="BJ962" s="3" t="s">
        <v>1189</v>
      </c>
      <c r="BK962" s="3"/>
      <c r="BL962" s="3"/>
      <c r="BM962" s="3">
        <v>400005</v>
      </c>
      <c r="BN962" s="3">
        <v>0</v>
      </c>
      <c r="BO962" s="3" t="s">
        <v>3</v>
      </c>
      <c r="BP962" s="3">
        <v>0</v>
      </c>
      <c r="BQ962" s="3">
        <v>213</v>
      </c>
      <c r="BR962" s="3">
        <v>0</v>
      </c>
      <c r="BS962" s="3">
        <v>1</v>
      </c>
      <c r="BT962" s="3">
        <v>1</v>
      </c>
      <c r="BU962" s="3">
        <v>1</v>
      </c>
      <c r="BV962" s="3">
        <v>1</v>
      </c>
      <c r="BW962" s="3">
        <v>1</v>
      </c>
      <c r="BX962" s="3">
        <v>1</v>
      </c>
      <c r="BY962" s="3" t="s">
        <v>3</v>
      </c>
      <c r="BZ962" s="3">
        <v>0</v>
      </c>
      <c r="CA962" s="3">
        <v>0</v>
      </c>
      <c r="CB962" s="3" t="s">
        <v>3</v>
      </c>
      <c r="CC962" s="3"/>
      <c r="CD962" s="3"/>
      <c r="CE962" s="3">
        <v>1566</v>
      </c>
      <c r="CF962" s="3">
        <v>0</v>
      </c>
      <c r="CG962" s="3">
        <v>0</v>
      </c>
      <c r="CH962" s="3"/>
      <c r="CI962" s="3"/>
      <c r="CJ962" s="3"/>
      <c r="CK962" s="3"/>
      <c r="CL962" s="3"/>
      <c r="CM962" s="3">
        <v>0</v>
      </c>
      <c r="CN962" s="3" t="s">
        <v>3</v>
      </c>
      <c r="CO962" s="3">
        <v>0</v>
      </c>
      <c r="CP962" s="3">
        <f t="shared" si="1159"/>
        <v>387.94</v>
      </c>
      <c r="CQ962" s="3">
        <f t="shared" si="1160"/>
        <v>193.97</v>
      </c>
      <c r="CR962" s="3">
        <f t="shared" si="1145"/>
        <v>0</v>
      </c>
      <c r="CS962" s="3">
        <f t="shared" si="1146"/>
        <v>0</v>
      </c>
      <c r="CT962" s="3">
        <f t="shared" si="1161"/>
        <v>0</v>
      </c>
      <c r="CU962" s="3">
        <f t="shared" si="1162"/>
        <v>0</v>
      </c>
      <c r="CV962" s="3">
        <f t="shared" si="1163"/>
        <v>0</v>
      </c>
      <c r="CW962" s="3">
        <f t="shared" si="1164"/>
        <v>0</v>
      </c>
      <c r="CX962" s="3">
        <f t="shared" si="1165"/>
        <v>0</v>
      </c>
      <c r="CY962" s="3">
        <f t="shared" si="1147"/>
        <v>0</v>
      </c>
      <c r="CZ962" s="3">
        <f t="shared" si="1148"/>
        <v>0</v>
      </c>
      <c r="DA962" s="3"/>
      <c r="DB962" s="3"/>
      <c r="DC962" s="3" t="s">
        <v>3</v>
      </c>
      <c r="DD962" s="3" t="s">
        <v>3</v>
      </c>
      <c r="DE962" s="3" t="s">
        <v>3</v>
      </c>
      <c r="DF962" s="3" t="s">
        <v>3</v>
      </c>
      <c r="DG962" s="3" t="s">
        <v>3</v>
      </c>
      <c r="DH962" s="3" t="s">
        <v>3</v>
      </c>
      <c r="DI962" s="3" t="s">
        <v>3</v>
      </c>
      <c r="DJ962" s="3" t="s">
        <v>3</v>
      </c>
      <c r="DK962" s="3" t="s">
        <v>3</v>
      </c>
      <c r="DL962" s="3" t="s">
        <v>3</v>
      </c>
      <c r="DM962" s="3" t="s">
        <v>3</v>
      </c>
      <c r="DN962" s="3">
        <v>0</v>
      </c>
      <c r="DO962" s="3">
        <v>0</v>
      </c>
      <c r="DP962" s="3">
        <v>1</v>
      </c>
      <c r="DQ962" s="3">
        <v>1</v>
      </c>
      <c r="DR962" s="3"/>
      <c r="DS962" s="3"/>
      <c r="DT962" s="3"/>
      <c r="DU962" s="3">
        <v>1013</v>
      </c>
      <c r="DV962" s="3" t="s">
        <v>227</v>
      </c>
      <c r="DW962" s="3" t="s">
        <v>227</v>
      </c>
      <c r="DX962" s="3">
        <v>1</v>
      </c>
      <c r="DY962" s="3"/>
      <c r="DZ962" s="3" t="s">
        <v>3</v>
      </c>
      <c r="EA962" s="3" t="s">
        <v>3</v>
      </c>
      <c r="EB962" s="3" t="s">
        <v>3</v>
      </c>
      <c r="EC962" s="3" t="s">
        <v>3</v>
      </c>
      <c r="ED962" s="3"/>
      <c r="EE962" s="3">
        <v>57042888</v>
      </c>
      <c r="EF962" s="3">
        <v>213</v>
      </c>
      <c r="EG962" s="3" t="s">
        <v>456</v>
      </c>
      <c r="EH962" s="3">
        <v>0</v>
      </c>
      <c r="EI962" s="3" t="s">
        <v>3</v>
      </c>
      <c r="EJ962" s="3">
        <v>1</v>
      </c>
      <c r="EK962" s="3">
        <v>400005</v>
      </c>
      <c r="EL962" s="3" t="s">
        <v>456</v>
      </c>
      <c r="EM962" s="3" t="s">
        <v>457</v>
      </c>
      <c r="EN962" s="3"/>
      <c r="EO962" s="3" t="s">
        <v>3</v>
      </c>
      <c r="EP962" s="3"/>
      <c r="EQ962" s="3">
        <v>16</v>
      </c>
      <c r="ER962" s="3">
        <v>0</v>
      </c>
      <c r="ES962" s="3">
        <v>193.97</v>
      </c>
      <c r="ET962" s="3">
        <v>0</v>
      </c>
      <c r="EU962" s="3">
        <v>0</v>
      </c>
      <c r="EV962" s="3">
        <v>0</v>
      </c>
      <c r="EW962" s="3">
        <v>0</v>
      </c>
      <c r="EX962" s="3">
        <v>0</v>
      </c>
      <c r="EY962" s="3">
        <v>0</v>
      </c>
      <c r="EZ962" s="3"/>
      <c r="FA962" s="3"/>
      <c r="FB962" s="3"/>
      <c r="FC962" s="3"/>
      <c r="FD962" s="3"/>
      <c r="FE962" s="3"/>
      <c r="FF962" s="3"/>
      <c r="FG962" s="3"/>
      <c r="FH962" s="3"/>
      <c r="FI962" s="3"/>
      <c r="FJ962" s="3"/>
      <c r="FK962" s="3"/>
      <c r="FL962" s="3"/>
      <c r="FM962" s="3"/>
      <c r="FN962" s="3"/>
      <c r="FO962" s="3"/>
      <c r="FP962" s="3"/>
      <c r="FQ962" s="3">
        <v>0</v>
      </c>
      <c r="FR962" s="3">
        <v>0</v>
      </c>
      <c r="FS962" s="3">
        <v>0</v>
      </c>
      <c r="FT962" s="3"/>
      <c r="FU962" s="3"/>
      <c r="FV962" s="3"/>
      <c r="FW962" s="3"/>
      <c r="FX962" s="3">
        <v>0</v>
      </c>
      <c r="FY962" s="3">
        <v>0</v>
      </c>
      <c r="FZ962" s="3"/>
      <c r="GA962" s="3" t="s">
        <v>1191</v>
      </c>
      <c r="GB962" s="3"/>
      <c r="GC962" s="3"/>
      <c r="GD962" s="3">
        <v>1</v>
      </c>
      <c r="GE962" s="3"/>
      <c r="GF962" s="3">
        <v>-85481014</v>
      </c>
      <c r="GG962" s="3">
        <v>2</v>
      </c>
      <c r="GH962" s="3">
        <v>4</v>
      </c>
      <c r="GI962" s="3">
        <v>-2</v>
      </c>
      <c r="GJ962" s="3">
        <v>0</v>
      </c>
      <c r="GK962" s="3">
        <v>0</v>
      </c>
      <c r="GL962" s="3">
        <f t="shared" si="1166"/>
        <v>0</v>
      </c>
      <c r="GM962" s="3">
        <f t="shared" si="1167"/>
        <v>387.94</v>
      </c>
      <c r="GN962" s="3">
        <f t="shared" si="1168"/>
        <v>0</v>
      </c>
      <c r="GO962" s="3">
        <f t="shared" si="1169"/>
        <v>387.94</v>
      </c>
      <c r="GP962" s="3">
        <f t="shared" si="1170"/>
        <v>0</v>
      </c>
      <c r="GQ962" s="3"/>
      <c r="GR962" s="3">
        <v>1</v>
      </c>
      <c r="GS962" s="3">
        <v>2</v>
      </c>
      <c r="GT962" s="3">
        <v>0</v>
      </c>
      <c r="GU962" s="3" t="s">
        <v>3</v>
      </c>
      <c r="GV962" s="3">
        <f t="shared" si="1171"/>
        <v>0</v>
      </c>
      <c r="GW962" s="3">
        <v>1</v>
      </c>
      <c r="GX962" s="3">
        <f t="shared" si="1172"/>
        <v>0</v>
      </c>
      <c r="GY962" s="3"/>
      <c r="GZ962" s="3"/>
      <c r="HA962" s="3">
        <v>0</v>
      </c>
      <c r="HB962" s="3">
        <v>0</v>
      </c>
      <c r="HC962" s="3">
        <f t="shared" si="1173"/>
        <v>0</v>
      </c>
      <c r="HD962" s="3"/>
      <c r="HE962" s="3" t="s">
        <v>459</v>
      </c>
      <c r="HF962" s="3" t="s">
        <v>37</v>
      </c>
      <c r="HG962" s="3"/>
      <c r="HH962" s="3"/>
      <c r="HI962" s="3"/>
      <c r="HJ962" s="3"/>
      <c r="HK962" s="3"/>
      <c r="HL962" s="3"/>
      <c r="HM962" s="3" t="s">
        <v>3</v>
      </c>
      <c r="HN962" s="3" t="s">
        <v>3</v>
      </c>
      <c r="HO962" s="3" t="s">
        <v>3</v>
      </c>
      <c r="HP962" s="3" t="s">
        <v>3</v>
      </c>
      <c r="HQ962" s="3" t="s">
        <v>3</v>
      </c>
      <c r="HR962" s="3"/>
      <c r="HS962" s="3">
        <v>0</v>
      </c>
      <c r="HT962" s="3"/>
      <c r="HU962" s="3"/>
      <c r="HV962" s="3"/>
      <c r="HW962" s="3"/>
      <c r="HX962" s="3"/>
      <c r="HY962" s="3"/>
      <c r="HZ962" s="3"/>
      <c r="IA962" s="3"/>
      <c r="IB962" s="3"/>
      <c r="IC962" s="3"/>
      <c r="ID962" s="3"/>
      <c r="IE962" s="3"/>
      <c r="IF962" s="3"/>
      <c r="IG962" s="3"/>
      <c r="IH962" s="3"/>
      <c r="II962" s="3"/>
      <c r="IJ962" s="3"/>
      <c r="IK962" s="3">
        <v>0</v>
      </c>
      <c r="IL962" s="3"/>
      <c r="IM962" s="3"/>
      <c r="IN962" s="3"/>
      <c r="IO962" s="3"/>
      <c r="IP962" s="3"/>
      <c r="IQ962" s="3"/>
      <c r="IR962" s="3"/>
      <c r="IS962" s="3"/>
      <c r="IT962" s="3"/>
      <c r="IU962" s="3"/>
    </row>
    <row r="963" spans="1:255" x14ac:dyDescent="0.25">
      <c r="A963" s="4">
        <v>17</v>
      </c>
      <c r="B963" s="4">
        <v>1</v>
      </c>
      <c r="C963" s="4"/>
      <c r="D963" s="4"/>
      <c r="E963" s="4" t="s">
        <v>1188</v>
      </c>
      <c r="F963" s="4" t="s">
        <v>1189</v>
      </c>
      <c r="G963" s="4" t="s">
        <v>1190</v>
      </c>
      <c r="H963" s="4" t="s">
        <v>227</v>
      </c>
      <c r="I963" s="4">
        <v>2</v>
      </c>
      <c r="J963" s="4">
        <v>0</v>
      </c>
      <c r="K963" s="4">
        <v>2</v>
      </c>
      <c r="L963" s="4"/>
      <c r="M963" s="4"/>
      <c r="N963" s="4"/>
      <c r="O963" s="4">
        <f t="shared" si="1149"/>
        <v>3817.33</v>
      </c>
      <c r="P963" s="4">
        <f t="shared" si="1150"/>
        <v>3817.33</v>
      </c>
      <c r="Q963" s="4">
        <f t="shared" si="1135"/>
        <v>0</v>
      </c>
      <c r="R963" s="4">
        <f t="shared" si="1136"/>
        <v>0</v>
      </c>
      <c r="S963" s="4">
        <f t="shared" si="1151"/>
        <v>0</v>
      </c>
      <c r="T963" s="4">
        <f t="shared" si="1152"/>
        <v>0</v>
      </c>
      <c r="U963" s="4">
        <f t="shared" si="1153"/>
        <v>0</v>
      </c>
      <c r="V963" s="4">
        <f t="shared" si="1154"/>
        <v>0</v>
      </c>
      <c r="W963" s="4">
        <f t="shared" si="1155"/>
        <v>0</v>
      </c>
      <c r="X963" s="4">
        <f t="shared" si="1137"/>
        <v>0</v>
      </c>
      <c r="Y963" s="4">
        <f t="shared" si="1138"/>
        <v>0</v>
      </c>
      <c r="Z963" s="4"/>
      <c r="AA963" s="4">
        <v>55890823</v>
      </c>
      <c r="AB963" s="4">
        <f t="shared" si="1156"/>
        <v>193.97</v>
      </c>
      <c r="AC963" s="4">
        <f t="shared" si="1139"/>
        <v>193.97</v>
      </c>
      <c r="AD963" s="4">
        <f t="shared" si="1140"/>
        <v>0</v>
      </c>
      <c r="AE963" s="4">
        <f t="shared" si="1141"/>
        <v>0</v>
      </c>
      <c r="AF963" s="4">
        <f t="shared" si="1142"/>
        <v>0</v>
      </c>
      <c r="AG963" s="4">
        <f t="shared" si="1157"/>
        <v>0</v>
      </c>
      <c r="AH963" s="4">
        <f t="shared" si="1143"/>
        <v>0</v>
      </c>
      <c r="AI963" s="4">
        <f t="shared" si="1144"/>
        <v>0</v>
      </c>
      <c r="AJ963" s="4">
        <f t="shared" si="1158"/>
        <v>0</v>
      </c>
      <c r="AK963" s="4">
        <v>193.97</v>
      </c>
      <c r="AL963" s="4">
        <v>193.97</v>
      </c>
      <c r="AM963" s="4">
        <v>0</v>
      </c>
      <c r="AN963" s="4">
        <v>0</v>
      </c>
      <c r="AO963" s="4">
        <v>0</v>
      </c>
      <c r="AP963" s="4">
        <v>0</v>
      </c>
      <c r="AQ963" s="4">
        <v>0</v>
      </c>
      <c r="AR963" s="4">
        <v>0</v>
      </c>
      <c r="AS963" s="4">
        <v>0</v>
      </c>
      <c r="AT963" s="4">
        <v>0</v>
      </c>
      <c r="AU963" s="4">
        <v>0</v>
      </c>
      <c r="AV963" s="4">
        <v>1</v>
      </c>
      <c r="AW963" s="4">
        <v>1</v>
      </c>
      <c r="AX963" s="4"/>
      <c r="AY963" s="4"/>
      <c r="AZ963" s="4">
        <v>1</v>
      </c>
      <c r="BA963" s="4">
        <v>1</v>
      </c>
      <c r="BB963" s="4">
        <v>1</v>
      </c>
      <c r="BC963" s="4">
        <v>9.84</v>
      </c>
      <c r="BD963" s="4" t="s">
        <v>3</v>
      </c>
      <c r="BE963" s="4" t="s">
        <v>3</v>
      </c>
      <c r="BF963" s="4" t="s">
        <v>3</v>
      </c>
      <c r="BG963" s="4" t="s">
        <v>3</v>
      </c>
      <c r="BH963" s="4">
        <v>3</v>
      </c>
      <c r="BI963" s="4">
        <v>2</v>
      </c>
      <c r="BJ963" s="4" t="s">
        <v>1189</v>
      </c>
      <c r="BK963" s="4"/>
      <c r="BL963" s="4"/>
      <c r="BM963" s="4">
        <v>400005</v>
      </c>
      <c r="BN963" s="4">
        <v>0</v>
      </c>
      <c r="BO963" s="4" t="s">
        <v>3</v>
      </c>
      <c r="BP963" s="4">
        <v>0</v>
      </c>
      <c r="BQ963" s="4">
        <v>213</v>
      </c>
      <c r="BR963" s="4">
        <v>0</v>
      </c>
      <c r="BS963" s="4">
        <v>1</v>
      </c>
      <c r="BT963" s="4">
        <v>1</v>
      </c>
      <c r="BU963" s="4">
        <v>1</v>
      </c>
      <c r="BV963" s="4">
        <v>1</v>
      </c>
      <c r="BW963" s="4">
        <v>1</v>
      </c>
      <c r="BX963" s="4">
        <v>1</v>
      </c>
      <c r="BY963" s="4" t="s">
        <v>3</v>
      </c>
      <c r="BZ963" s="4">
        <v>0</v>
      </c>
      <c r="CA963" s="4">
        <v>0</v>
      </c>
      <c r="CB963" s="4" t="s">
        <v>3</v>
      </c>
      <c r="CC963" s="4"/>
      <c r="CD963" s="4"/>
      <c r="CE963" s="4">
        <v>1566</v>
      </c>
      <c r="CF963" s="4">
        <v>0</v>
      </c>
      <c r="CG963" s="4">
        <v>0</v>
      </c>
      <c r="CH963" s="4"/>
      <c r="CI963" s="4"/>
      <c r="CJ963" s="4"/>
      <c r="CK963" s="4"/>
      <c r="CL963" s="4"/>
      <c r="CM963" s="4">
        <v>0</v>
      </c>
      <c r="CN963" s="4" t="s">
        <v>3</v>
      </c>
      <c r="CO963" s="4">
        <v>0</v>
      </c>
      <c r="CP963" s="4">
        <f t="shared" si="1159"/>
        <v>3817.33</v>
      </c>
      <c r="CQ963" s="4">
        <f t="shared" si="1160"/>
        <v>1908.66</v>
      </c>
      <c r="CR963" s="4">
        <f t="shared" si="1145"/>
        <v>0</v>
      </c>
      <c r="CS963" s="4">
        <f t="shared" si="1146"/>
        <v>0</v>
      </c>
      <c r="CT963" s="4">
        <f t="shared" si="1161"/>
        <v>0</v>
      </c>
      <c r="CU963" s="4">
        <f t="shared" si="1162"/>
        <v>0</v>
      </c>
      <c r="CV963" s="4">
        <f t="shared" si="1163"/>
        <v>0</v>
      </c>
      <c r="CW963" s="4">
        <f t="shared" si="1164"/>
        <v>0</v>
      </c>
      <c r="CX963" s="4">
        <f t="shared" si="1165"/>
        <v>0</v>
      </c>
      <c r="CY963" s="4">
        <f t="shared" si="1147"/>
        <v>0</v>
      </c>
      <c r="CZ963" s="4">
        <f t="shared" si="1148"/>
        <v>0</v>
      </c>
      <c r="DA963" s="4"/>
      <c r="DB963" s="4"/>
      <c r="DC963" s="4" t="s">
        <v>3</v>
      </c>
      <c r="DD963" s="4" t="s">
        <v>3</v>
      </c>
      <c r="DE963" s="4" t="s">
        <v>3</v>
      </c>
      <c r="DF963" s="4" t="s">
        <v>3</v>
      </c>
      <c r="DG963" s="4" t="s">
        <v>3</v>
      </c>
      <c r="DH963" s="4" t="s">
        <v>3</v>
      </c>
      <c r="DI963" s="4" t="s">
        <v>3</v>
      </c>
      <c r="DJ963" s="4" t="s">
        <v>3</v>
      </c>
      <c r="DK963" s="4" t="s">
        <v>3</v>
      </c>
      <c r="DL963" s="4" t="s">
        <v>3</v>
      </c>
      <c r="DM963" s="4" t="s">
        <v>3</v>
      </c>
      <c r="DN963" s="4">
        <v>0</v>
      </c>
      <c r="DO963" s="4">
        <v>0</v>
      </c>
      <c r="DP963" s="4">
        <v>1</v>
      </c>
      <c r="DQ963" s="4">
        <v>1</v>
      </c>
      <c r="DR963" s="4"/>
      <c r="DS963" s="4"/>
      <c r="DT963" s="4"/>
      <c r="DU963" s="4">
        <v>1013</v>
      </c>
      <c r="DV963" s="4" t="s">
        <v>227</v>
      </c>
      <c r="DW963" s="4" t="s">
        <v>227</v>
      </c>
      <c r="DX963" s="4">
        <v>1</v>
      </c>
      <c r="DY963" s="4"/>
      <c r="DZ963" s="4" t="s">
        <v>3</v>
      </c>
      <c r="EA963" s="4" t="s">
        <v>3</v>
      </c>
      <c r="EB963" s="4" t="s">
        <v>3</v>
      </c>
      <c r="EC963" s="4" t="s">
        <v>3</v>
      </c>
      <c r="ED963" s="4"/>
      <c r="EE963" s="4">
        <v>57042888</v>
      </c>
      <c r="EF963" s="4">
        <v>213</v>
      </c>
      <c r="EG963" s="4" t="s">
        <v>456</v>
      </c>
      <c r="EH963" s="4">
        <v>0</v>
      </c>
      <c r="EI963" s="4" t="s">
        <v>3</v>
      </c>
      <c r="EJ963" s="4">
        <v>1</v>
      </c>
      <c r="EK963" s="4">
        <v>400005</v>
      </c>
      <c r="EL963" s="4" t="s">
        <v>456</v>
      </c>
      <c r="EM963" s="4" t="s">
        <v>457</v>
      </c>
      <c r="EN963" s="4"/>
      <c r="EO963" s="4" t="s">
        <v>3</v>
      </c>
      <c r="EP963" s="4"/>
      <c r="EQ963" s="4">
        <v>16</v>
      </c>
      <c r="ER963" s="4">
        <v>0</v>
      </c>
      <c r="ES963" s="4">
        <v>193.97</v>
      </c>
      <c r="ET963" s="4">
        <v>0</v>
      </c>
      <c r="EU963" s="4">
        <v>0</v>
      </c>
      <c r="EV963" s="4">
        <v>0</v>
      </c>
      <c r="EW963" s="4">
        <v>0</v>
      </c>
      <c r="EX963" s="4">
        <v>0</v>
      </c>
      <c r="EY963" s="4">
        <v>0</v>
      </c>
      <c r="EZ963" s="4">
        <v>5</v>
      </c>
      <c r="FA963" s="4"/>
      <c r="FB963" s="4"/>
      <c r="FC963" s="4">
        <v>1</v>
      </c>
      <c r="FD963" s="4">
        <v>18</v>
      </c>
      <c r="FE963" s="4"/>
      <c r="FF963" s="4">
        <v>2283</v>
      </c>
      <c r="FG963" s="4"/>
      <c r="FH963" s="4"/>
      <c r="FI963" s="4"/>
      <c r="FJ963" s="4"/>
      <c r="FK963" s="4"/>
      <c r="FL963" s="4"/>
      <c r="FM963" s="4"/>
      <c r="FN963" s="4"/>
      <c r="FO963" s="4"/>
      <c r="FP963" s="4"/>
      <c r="FQ963" s="4">
        <v>0</v>
      </c>
      <c r="FR963" s="4">
        <v>0</v>
      </c>
      <c r="FS963" s="4">
        <v>0</v>
      </c>
      <c r="FT963" s="4"/>
      <c r="FU963" s="4"/>
      <c r="FV963" s="4"/>
      <c r="FW963" s="4"/>
      <c r="FX963" s="4">
        <v>0</v>
      </c>
      <c r="FY963" s="4">
        <v>0</v>
      </c>
      <c r="FZ963" s="4"/>
      <c r="GA963" s="4" t="s">
        <v>1191</v>
      </c>
      <c r="GB963" s="4"/>
      <c r="GC963" s="4"/>
      <c r="GD963" s="4">
        <v>1</v>
      </c>
      <c r="GE963" s="4"/>
      <c r="GF963" s="4">
        <v>-85481014</v>
      </c>
      <c r="GG963" s="4">
        <v>2</v>
      </c>
      <c r="GH963" s="4">
        <v>3</v>
      </c>
      <c r="GI963" s="4">
        <v>5</v>
      </c>
      <c r="GJ963" s="4">
        <v>0</v>
      </c>
      <c r="GK963" s="4">
        <v>0</v>
      </c>
      <c r="GL963" s="4">
        <f t="shared" si="1166"/>
        <v>0</v>
      </c>
      <c r="GM963" s="4">
        <f t="shared" si="1167"/>
        <v>3817.33</v>
      </c>
      <c r="GN963" s="4">
        <f t="shared" si="1168"/>
        <v>0</v>
      </c>
      <c r="GO963" s="4">
        <f t="shared" si="1169"/>
        <v>3817.33</v>
      </c>
      <c r="GP963" s="4">
        <f t="shared" si="1170"/>
        <v>0</v>
      </c>
      <c r="GQ963" s="4"/>
      <c r="GR963" s="4">
        <v>1</v>
      </c>
      <c r="GS963" s="4">
        <v>1</v>
      </c>
      <c r="GT963" s="4">
        <v>0</v>
      </c>
      <c r="GU963" s="4" t="s">
        <v>3</v>
      </c>
      <c r="GV963" s="4">
        <f t="shared" si="1171"/>
        <v>0</v>
      </c>
      <c r="GW963" s="4">
        <v>1</v>
      </c>
      <c r="GX963" s="4">
        <f t="shared" si="1172"/>
        <v>0</v>
      </c>
      <c r="GY963" s="4"/>
      <c r="GZ963" s="4"/>
      <c r="HA963" s="4">
        <v>0</v>
      </c>
      <c r="HB963" s="4">
        <v>0</v>
      </c>
      <c r="HC963" s="4">
        <f t="shared" si="1173"/>
        <v>0</v>
      </c>
      <c r="HD963" s="4"/>
      <c r="HE963" s="4" t="s">
        <v>459</v>
      </c>
      <c r="HF963" s="4" t="s">
        <v>37</v>
      </c>
      <c r="HG963" s="4"/>
      <c r="HH963" s="4"/>
      <c r="HI963" s="4"/>
      <c r="HJ963" s="4"/>
      <c r="HK963" s="4"/>
      <c r="HL963" s="4"/>
      <c r="HM963" s="4" t="s">
        <v>3</v>
      </c>
      <c r="HN963" s="4" t="s">
        <v>3</v>
      </c>
      <c r="HO963" s="4" t="s">
        <v>3</v>
      </c>
      <c r="HP963" s="4" t="s">
        <v>3</v>
      </c>
      <c r="HQ963" s="4" t="s">
        <v>3</v>
      </c>
      <c r="HR963" s="4"/>
      <c r="HS963" s="4">
        <v>0</v>
      </c>
      <c r="HT963" s="4"/>
      <c r="HU963" s="4"/>
      <c r="HV963" s="4"/>
      <c r="HW963" s="4"/>
      <c r="HX963" s="4"/>
      <c r="HY963" s="4"/>
      <c r="HZ963" s="4"/>
      <c r="IA963" s="4"/>
      <c r="IB963" s="4"/>
      <c r="IC963" s="4"/>
      <c r="ID963" s="4"/>
      <c r="IE963" s="4"/>
      <c r="IF963" s="4"/>
      <c r="IG963" s="4"/>
      <c r="IH963" s="4"/>
      <c r="II963" s="4"/>
      <c r="IJ963" s="4"/>
      <c r="IK963" s="4">
        <v>0</v>
      </c>
      <c r="IL963" s="4"/>
      <c r="IM963" s="4"/>
      <c r="IN963" s="4"/>
      <c r="IO963" s="4"/>
      <c r="IP963" s="4"/>
      <c r="IQ963" s="4"/>
      <c r="IR963" s="4"/>
      <c r="IS963" s="4"/>
      <c r="IT963" s="4"/>
      <c r="IU963" s="4"/>
    </row>
    <row r="964" spans="1:255" x14ac:dyDescent="0.25">
      <c r="A964" s="3">
        <v>17</v>
      </c>
      <c r="B964" s="3">
        <v>1</v>
      </c>
      <c r="C964" s="3"/>
      <c r="D964" s="3"/>
      <c r="E964" s="3" t="s">
        <v>1192</v>
      </c>
      <c r="F964" s="3" t="s">
        <v>1193</v>
      </c>
      <c r="G964" s="3" t="s">
        <v>1194</v>
      </c>
      <c r="H964" s="3" t="s">
        <v>227</v>
      </c>
      <c r="I964" s="3">
        <v>6</v>
      </c>
      <c r="J964" s="3">
        <v>0</v>
      </c>
      <c r="K964" s="3">
        <v>6</v>
      </c>
      <c r="L964" s="3"/>
      <c r="M964" s="3"/>
      <c r="N964" s="3"/>
      <c r="O964" s="3">
        <f t="shared" si="1149"/>
        <v>1439.64</v>
      </c>
      <c r="P964" s="3">
        <f t="shared" si="1150"/>
        <v>1439.64</v>
      </c>
      <c r="Q964" s="3">
        <f t="shared" si="1135"/>
        <v>0</v>
      </c>
      <c r="R964" s="3">
        <f t="shared" si="1136"/>
        <v>0</v>
      </c>
      <c r="S964" s="3">
        <f t="shared" si="1151"/>
        <v>0</v>
      </c>
      <c r="T964" s="3">
        <f t="shared" si="1152"/>
        <v>0</v>
      </c>
      <c r="U964" s="3">
        <f t="shared" si="1153"/>
        <v>0</v>
      </c>
      <c r="V964" s="3">
        <f t="shared" si="1154"/>
        <v>0</v>
      </c>
      <c r="W964" s="3">
        <f t="shared" si="1155"/>
        <v>0</v>
      </c>
      <c r="X964" s="3">
        <f t="shared" si="1137"/>
        <v>0</v>
      </c>
      <c r="Y964" s="3">
        <f t="shared" si="1138"/>
        <v>0</v>
      </c>
      <c r="Z964" s="3"/>
      <c r="AA964" s="3">
        <v>54971259</v>
      </c>
      <c r="AB964" s="3">
        <f t="shared" si="1156"/>
        <v>239.94</v>
      </c>
      <c r="AC964" s="3">
        <f t="shared" si="1139"/>
        <v>239.94</v>
      </c>
      <c r="AD964" s="3">
        <f t="shared" si="1140"/>
        <v>0</v>
      </c>
      <c r="AE964" s="3">
        <f t="shared" si="1141"/>
        <v>0</v>
      </c>
      <c r="AF964" s="3">
        <f t="shared" si="1142"/>
        <v>0</v>
      </c>
      <c r="AG964" s="3">
        <f t="shared" si="1157"/>
        <v>0</v>
      </c>
      <c r="AH964" s="3">
        <f t="shared" si="1143"/>
        <v>0</v>
      </c>
      <c r="AI964" s="3">
        <f t="shared" si="1144"/>
        <v>0</v>
      </c>
      <c r="AJ964" s="3">
        <f t="shared" si="1158"/>
        <v>0</v>
      </c>
      <c r="AK964" s="3">
        <v>239.94</v>
      </c>
      <c r="AL964" s="3">
        <v>239.94</v>
      </c>
      <c r="AM964" s="3">
        <v>0</v>
      </c>
      <c r="AN964" s="3">
        <v>0</v>
      </c>
      <c r="AO964" s="3">
        <v>0</v>
      </c>
      <c r="AP964" s="3">
        <v>0</v>
      </c>
      <c r="AQ964" s="3">
        <v>0</v>
      </c>
      <c r="AR964" s="3">
        <v>0</v>
      </c>
      <c r="AS964" s="3">
        <v>0</v>
      </c>
      <c r="AT964" s="3">
        <v>0</v>
      </c>
      <c r="AU964" s="3">
        <v>0</v>
      </c>
      <c r="AV964" s="3">
        <v>1</v>
      </c>
      <c r="AW964" s="3">
        <v>1</v>
      </c>
      <c r="AX964" s="3"/>
      <c r="AY964" s="3"/>
      <c r="AZ964" s="3">
        <v>1</v>
      </c>
      <c r="BA964" s="3">
        <v>1</v>
      </c>
      <c r="BB964" s="3">
        <v>1</v>
      </c>
      <c r="BC964" s="3">
        <v>1</v>
      </c>
      <c r="BD964" s="3" t="s">
        <v>3</v>
      </c>
      <c r="BE964" s="3" t="s">
        <v>3</v>
      </c>
      <c r="BF964" s="3" t="s">
        <v>3</v>
      </c>
      <c r="BG964" s="3" t="s">
        <v>3</v>
      </c>
      <c r="BH964" s="3">
        <v>3</v>
      </c>
      <c r="BI964" s="3">
        <v>2</v>
      </c>
      <c r="BJ964" s="3" t="s">
        <v>1193</v>
      </c>
      <c r="BK964" s="3"/>
      <c r="BL964" s="3"/>
      <c r="BM964" s="3">
        <v>400005</v>
      </c>
      <c r="BN964" s="3">
        <v>0</v>
      </c>
      <c r="BO964" s="3" t="s">
        <v>3</v>
      </c>
      <c r="BP964" s="3">
        <v>0</v>
      </c>
      <c r="BQ964" s="3">
        <v>213</v>
      </c>
      <c r="BR964" s="3">
        <v>0</v>
      </c>
      <c r="BS964" s="3">
        <v>1</v>
      </c>
      <c r="BT964" s="3">
        <v>1</v>
      </c>
      <c r="BU964" s="3">
        <v>1</v>
      </c>
      <c r="BV964" s="3">
        <v>1</v>
      </c>
      <c r="BW964" s="3">
        <v>1</v>
      </c>
      <c r="BX964" s="3">
        <v>1</v>
      </c>
      <c r="BY964" s="3" t="s">
        <v>3</v>
      </c>
      <c r="BZ964" s="3">
        <v>0</v>
      </c>
      <c r="CA964" s="3">
        <v>0</v>
      </c>
      <c r="CB964" s="3" t="s">
        <v>3</v>
      </c>
      <c r="CC964" s="3"/>
      <c r="CD964" s="3"/>
      <c r="CE964" s="3">
        <v>1566</v>
      </c>
      <c r="CF964" s="3">
        <v>0</v>
      </c>
      <c r="CG964" s="3">
        <v>0</v>
      </c>
      <c r="CH964" s="3"/>
      <c r="CI964" s="3"/>
      <c r="CJ964" s="3"/>
      <c r="CK964" s="3"/>
      <c r="CL964" s="3"/>
      <c r="CM964" s="3">
        <v>0</v>
      </c>
      <c r="CN964" s="3" t="s">
        <v>3</v>
      </c>
      <c r="CO964" s="3">
        <v>0</v>
      </c>
      <c r="CP964" s="3">
        <f t="shared" si="1159"/>
        <v>1439.64</v>
      </c>
      <c r="CQ964" s="3">
        <f t="shared" si="1160"/>
        <v>239.94</v>
      </c>
      <c r="CR964" s="3">
        <f t="shared" si="1145"/>
        <v>0</v>
      </c>
      <c r="CS964" s="3">
        <f t="shared" si="1146"/>
        <v>0</v>
      </c>
      <c r="CT964" s="3">
        <f t="shared" si="1161"/>
        <v>0</v>
      </c>
      <c r="CU964" s="3">
        <f t="shared" si="1162"/>
        <v>0</v>
      </c>
      <c r="CV964" s="3">
        <f t="shared" si="1163"/>
        <v>0</v>
      </c>
      <c r="CW964" s="3">
        <f t="shared" si="1164"/>
        <v>0</v>
      </c>
      <c r="CX964" s="3">
        <f t="shared" si="1165"/>
        <v>0</v>
      </c>
      <c r="CY964" s="3">
        <f t="shared" si="1147"/>
        <v>0</v>
      </c>
      <c r="CZ964" s="3">
        <f t="shared" si="1148"/>
        <v>0</v>
      </c>
      <c r="DA964" s="3"/>
      <c r="DB964" s="3"/>
      <c r="DC964" s="3" t="s">
        <v>3</v>
      </c>
      <c r="DD964" s="3" t="s">
        <v>3</v>
      </c>
      <c r="DE964" s="3" t="s">
        <v>3</v>
      </c>
      <c r="DF964" s="3" t="s">
        <v>3</v>
      </c>
      <c r="DG964" s="3" t="s">
        <v>3</v>
      </c>
      <c r="DH964" s="3" t="s">
        <v>3</v>
      </c>
      <c r="DI964" s="3" t="s">
        <v>3</v>
      </c>
      <c r="DJ964" s="3" t="s">
        <v>3</v>
      </c>
      <c r="DK964" s="3" t="s">
        <v>3</v>
      </c>
      <c r="DL964" s="3" t="s">
        <v>3</v>
      </c>
      <c r="DM964" s="3" t="s">
        <v>3</v>
      </c>
      <c r="DN964" s="3">
        <v>0</v>
      </c>
      <c r="DO964" s="3">
        <v>0</v>
      </c>
      <c r="DP964" s="3">
        <v>1</v>
      </c>
      <c r="DQ964" s="3">
        <v>1</v>
      </c>
      <c r="DR964" s="3"/>
      <c r="DS964" s="3"/>
      <c r="DT964" s="3"/>
      <c r="DU964" s="3">
        <v>1013</v>
      </c>
      <c r="DV964" s="3" t="s">
        <v>227</v>
      </c>
      <c r="DW964" s="3" t="s">
        <v>227</v>
      </c>
      <c r="DX964" s="3">
        <v>1</v>
      </c>
      <c r="DY964" s="3"/>
      <c r="DZ964" s="3" t="s">
        <v>3</v>
      </c>
      <c r="EA964" s="3" t="s">
        <v>3</v>
      </c>
      <c r="EB964" s="3" t="s">
        <v>3</v>
      </c>
      <c r="EC964" s="3" t="s">
        <v>3</v>
      </c>
      <c r="ED964" s="3"/>
      <c r="EE964" s="3">
        <v>57042888</v>
      </c>
      <c r="EF964" s="3">
        <v>213</v>
      </c>
      <c r="EG964" s="3" t="s">
        <v>456</v>
      </c>
      <c r="EH964" s="3">
        <v>0</v>
      </c>
      <c r="EI964" s="3" t="s">
        <v>3</v>
      </c>
      <c r="EJ964" s="3">
        <v>1</v>
      </c>
      <c r="EK964" s="3">
        <v>400005</v>
      </c>
      <c r="EL964" s="3" t="s">
        <v>456</v>
      </c>
      <c r="EM964" s="3" t="s">
        <v>457</v>
      </c>
      <c r="EN964" s="3"/>
      <c r="EO964" s="3" t="s">
        <v>3</v>
      </c>
      <c r="EP964" s="3"/>
      <c r="EQ964" s="3">
        <v>16</v>
      </c>
      <c r="ER964" s="3">
        <v>0</v>
      </c>
      <c r="ES964" s="3">
        <v>239.94</v>
      </c>
      <c r="ET964" s="3">
        <v>0</v>
      </c>
      <c r="EU964" s="3">
        <v>0</v>
      </c>
      <c r="EV964" s="3">
        <v>0</v>
      </c>
      <c r="EW964" s="3">
        <v>0</v>
      </c>
      <c r="EX964" s="3">
        <v>0</v>
      </c>
      <c r="EY964" s="3">
        <v>0</v>
      </c>
      <c r="EZ964" s="3"/>
      <c r="FA964" s="3"/>
      <c r="FB964" s="3"/>
      <c r="FC964" s="3"/>
      <c r="FD964" s="3"/>
      <c r="FE964" s="3"/>
      <c r="FF964" s="3"/>
      <c r="FG964" s="3"/>
      <c r="FH964" s="3"/>
      <c r="FI964" s="3"/>
      <c r="FJ964" s="3"/>
      <c r="FK964" s="3"/>
      <c r="FL964" s="3"/>
      <c r="FM964" s="3"/>
      <c r="FN964" s="3"/>
      <c r="FO964" s="3"/>
      <c r="FP964" s="3"/>
      <c r="FQ964" s="3">
        <v>0</v>
      </c>
      <c r="FR964" s="3">
        <v>0</v>
      </c>
      <c r="FS964" s="3">
        <v>0</v>
      </c>
      <c r="FT964" s="3"/>
      <c r="FU964" s="3"/>
      <c r="FV964" s="3"/>
      <c r="FW964" s="3"/>
      <c r="FX964" s="3">
        <v>0</v>
      </c>
      <c r="FY964" s="3">
        <v>0</v>
      </c>
      <c r="FZ964" s="3"/>
      <c r="GA964" s="3" t="s">
        <v>1195</v>
      </c>
      <c r="GB964" s="3"/>
      <c r="GC964" s="3"/>
      <c r="GD964" s="3">
        <v>1</v>
      </c>
      <c r="GE964" s="3"/>
      <c r="GF964" s="3">
        <v>-1107931566</v>
      </c>
      <c r="GG964" s="3">
        <v>2</v>
      </c>
      <c r="GH964" s="3">
        <v>4</v>
      </c>
      <c r="GI964" s="3">
        <v>-2</v>
      </c>
      <c r="GJ964" s="3">
        <v>0</v>
      </c>
      <c r="GK964" s="3">
        <v>0</v>
      </c>
      <c r="GL964" s="3">
        <f t="shared" si="1166"/>
        <v>0</v>
      </c>
      <c r="GM964" s="3">
        <f t="shared" si="1167"/>
        <v>1439.64</v>
      </c>
      <c r="GN964" s="3">
        <f t="shared" si="1168"/>
        <v>0</v>
      </c>
      <c r="GO964" s="3">
        <f t="shared" si="1169"/>
        <v>1439.64</v>
      </c>
      <c r="GP964" s="3">
        <f t="shared" si="1170"/>
        <v>0</v>
      </c>
      <c r="GQ964" s="3"/>
      <c r="GR964" s="3">
        <v>1</v>
      </c>
      <c r="GS964" s="3">
        <v>2</v>
      </c>
      <c r="GT964" s="3">
        <v>0</v>
      </c>
      <c r="GU964" s="3" t="s">
        <v>3</v>
      </c>
      <c r="GV964" s="3">
        <f t="shared" si="1171"/>
        <v>0</v>
      </c>
      <c r="GW964" s="3">
        <v>1</v>
      </c>
      <c r="GX964" s="3">
        <f t="shared" si="1172"/>
        <v>0</v>
      </c>
      <c r="GY964" s="3"/>
      <c r="GZ964" s="3"/>
      <c r="HA964" s="3">
        <v>0</v>
      </c>
      <c r="HB964" s="3">
        <v>0</v>
      </c>
      <c r="HC964" s="3">
        <f t="shared" si="1173"/>
        <v>0</v>
      </c>
      <c r="HD964" s="3"/>
      <c r="HE964" s="3" t="s">
        <v>459</v>
      </c>
      <c r="HF964" s="3" t="s">
        <v>37</v>
      </c>
      <c r="HG964" s="3"/>
      <c r="HH964" s="3"/>
      <c r="HI964" s="3"/>
      <c r="HJ964" s="3"/>
      <c r="HK964" s="3"/>
      <c r="HL964" s="3"/>
      <c r="HM964" s="3" t="s">
        <v>3</v>
      </c>
      <c r="HN964" s="3" t="s">
        <v>3</v>
      </c>
      <c r="HO964" s="3" t="s">
        <v>3</v>
      </c>
      <c r="HP964" s="3" t="s">
        <v>3</v>
      </c>
      <c r="HQ964" s="3" t="s">
        <v>3</v>
      </c>
      <c r="HR964" s="3"/>
      <c r="HS964" s="3">
        <v>0</v>
      </c>
      <c r="HT964" s="3"/>
      <c r="HU964" s="3"/>
      <c r="HV964" s="3"/>
      <c r="HW964" s="3"/>
      <c r="HX964" s="3"/>
      <c r="HY964" s="3"/>
      <c r="HZ964" s="3"/>
      <c r="IA964" s="3"/>
      <c r="IB964" s="3"/>
      <c r="IC964" s="3"/>
      <c r="ID964" s="3"/>
      <c r="IE964" s="3"/>
      <c r="IF964" s="3"/>
      <c r="IG964" s="3"/>
      <c r="IH964" s="3"/>
      <c r="II964" s="3"/>
      <c r="IJ964" s="3"/>
      <c r="IK964" s="3">
        <v>0</v>
      </c>
      <c r="IL964" s="3"/>
      <c r="IM964" s="3"/>
      <c r="IN964" s="3"/>
      <c r="IO964" s="3"/>
      <c r="IP964" s="3"/>
      <c r="IQ964" s="3"/>
      <c r="IR964" s="3"/>
      <c r="IS964" s="3"/>
      <c r="IT964" s="3"/>
      <c r="IU964" s="3"/>
    </row>
    <row r="965" spans="1:255" x14ac:dyDescent="0.25">
      <c r="A965" s="4">
        <v>17</v>
      </c>
      <c r="B965" s="4">
        <v>1</v>
      </c>
      <c r="C965" s="4"/>
      <c r="D965" s="4"/>
      <c r="E965" s="4" t="s">
        <v>1192</v>
      </c>
      <c r="F965" s="4" t="s">
        <v>1193</v>
      </c>
      <c r="G965" s="4" t="s">
        <v>1194</v>
      </c>
      <c r="H965" s="4" t="s">
        <v>227</v>
      </c>
      <c r="I965" s="4">
        <v>6</v>
      </c>
      <c r="J965" s="4">
        <v>0</v>
      </c>
      <c r="K965" s="4">
        <v>6</v>
      </c>
      <c r="L965" s="4"/>
      <c r="M965" s="4"/>
      <c r="N965" s="4"/>
      <c r="O965" s="4">
        <f t="shared" si="1149"/>
        <v>14166.06</v>
      </c>
      <c r="P965" s="4">
        <f t="shared" si="1150"/>
        <v>14166.06</v>
      </c>
      <c r="Q965" s="4">
        <f t="shared" si="1135"/>
        <v>0</v>
      </c>
      <c r="R965" s="4">
        <f t="shared" si="1136"/>
        <v>0</v>
      </c>
      <c r="S965" s="4">
        <f t="shared" si="1151"/>
        <v>0</v>
      </c>
      <c r="T965" s="4">
        <f t="shared" si="1152"/>
        <v>0</v>
      </c>
      <c r="U965" s="4">
        <f t="shared" si="1153"/>
        <v>0</v>
      </c>
      <c r="V965" s="4">
        <f t="shared" si="1154"/>
        <v>0</v>
      </c>
      <c r="W965" s="4">
        <f t="shared" si="1155"/>
        <v>0</v>
      </c>
      <c r="X965" s="4">
        <f t="shared" si="1137"/>
        <v>0</v>
      </c>
      <c r="Y965" s="4">
        <f t="shared" si="1138"/>
        <v>0</v>
      </c>
      <c r="Z965" s="4"/>
      <c r="AA965" s="4">
        <v>55890823</v>
      </c>
      <c r="AB965" s="4">
        <f t="shared" si="1156"/>
        <v>239.94</v>
      </c>
      <c r="AC965" s="4">
        <f t="shared" si="1139"/>
        <v>239.94</v>
      </c>
      <c r="AD965" s="4">
        <f t="shared" si="1140"/>
        <v>0</v>
      </c>
      <c r="AE965" s="4">
        <f t="shared" si="1141"/>
        <v>0</v>
      </c>
      <c r="AF965" s="4">
        <f t="shared" si="1142"/>
        <v>0</v>
      </c>
      <c r="AG965" s="4">
        <f t="shared" si="1157"/>
        <v>0</v>
      </c>
      <c r="AH965" s="4">
        <f t="shared" si="1143"/>
        <v>0</v>
      </c>
      <c r="AI965" s="4">
        <f t="shared" si="1144"/>
        <v>0</v>
      </c>
      <c r="AJ965" s="4">
        <f t="shared" si="1158"/>
        <v>0</v>
      </c>
      <c r="AK965" s="4">
        <v>239.94</v>
      </c>
      <c r="AL965" s="4">
        <v>239.94</v>
      </c>
      <c r="AM965" s="4">
        <v>0</v>
      </c>
      <c r="AN965" s="4">
        <v>0</v>
      </c>
      <c r="AO965" s="4">
        <v>0</v>
      </c>
      <c r="AP965" s="4">
        <v>0</v>
      </c>
      <c r="AQ965" s="4">
        <v>0</v>
      </c>
      <c r="AR965" s="4">
        <v>0</v>
      </c>
      <c r="AS965" s="4">
        <v>0</v>
      </c>
      <c r="AT965" s="4">
        <v>0</v>
      </c>
      <c r="AU965" s="4">
        <v>0</v>
      </c>
      <c r="AV965" s="4">
        <v>1</v>
      </c>
      <c r="AW965" s="4">
        <v>1</v>
      </c>
      <c r="AX965" s="4"/>
      <c r="AY965" s="4"/>
      <c r="AZ965" s="4">
        <v>1</v>
      </c>
      <c r="BA965" s="4">
        <v>1</v>
      </c>
      <c r="BB965" s="4">
        <v>1</v>
      </c>
      <c r="BC965" s="4">
        <v>9.84</v>
      </c>
      <c r="BD965" s="4" t="s">
        <v>3</v>
      </c>
      <c r="BE965" s="4" t="s">
        <v>3</v>
      </c>
      <c r="BF965" s="4" t="s">
        <v>3</v>
      </c>
      <c r="BG965" s="4" t="s">
        <v>3</v>
      </c>
      <c r="BH965" s="4">
        <v>3</v>
      </c>
      <c r="BI965" s="4">
        <v>2</v>
      </c>
      <c r="BJ965" s="4" t="s">
        <v>1193</v>
      </c>
      <c r="BK965" s="4"/>
      <c r="BL965" s="4"/>
      <c r="BM965" s="4">
        <v>400005</v>
      </c>
      <c r="BN965" s="4">
        <v>0</v>
      </c>
      <c r="BO965" s="4" t="s">
        <v>3</v>
      </c>
      <c r="BP965" s="4">
        <v>0</v>
      </c>
      <c r="BQ965" s="4">
        <v>213</v>
      </c>
      <c r="BR965" s="4">
        <v>0</v>
      </c>
      <c r="BS965" s="4">
        <v>1</v>
      </c>
      <c r="BT965" s="4">
        <v>1</v>
      </c>
      <c r="BU965" s="4">
        <v>1</v>
      </c>
      <c r="BV965" s="4">
        <v>1</v>
      </c>
      <c r="BW965" s="4">
        <v>1</v>
      </c>
      <c r="BX965" s="4">
        <v>1</v>
      </c>
      <c r="BY965" s="4" t="s">
        <v>3</v>
      </c>
      <c r="BZ965" s="4">
        <v>0</v>
      </c>
      <c r="CA965" s="4">
        <v>0</v>
      </c>
      <c r="CB965" s="4" t="s">
        <v>3</v>
      </c>
      <c r="CC965" s="4"/>
      <c r="CD965" s="4"/>
      <c r="CE965" s="4">
        <v>1566</v>
      </c>
      <c r="CF965" s="4">
        <v>0</v>
      </c>
      <c r="CG965" s="4">
        <v>0</v>
      </c>
      <c r="CH965" s="4"/>
      <c r="CI965" s="4"/>
      <c r="CJ965" s="4"/>
      <c r="CK965" s="4"/>
      <c r="CL965" s="4"/>
      <c r="CM965" s="4">
        <v>0</v>
      </c>
      <c r="CN965" s="4" t="s">
        <v>3</v>
      </c>
      <c r="CO965" s="4">
        <v>0</v>
      </c>
      <c r="CP965" s="4">
        <f t="shared" si="1159"/>
        <v>14166.06</v>
      </c>
      <c r="CQ965" s="4">
        <f t="shared" si="1160"/>
        <v>2361.0100000000002</v>
      </c>
      <c r="CR965" s="4">
        <f t="shared" si="1145"/>
        <v>0</v>
      </c>
      <c r="CS965" s="4">
        <f t="shared" si="1146"/>
        <v>0</v>
      </c>
      <c r="CT965" s="4">
        <f t="shared" si="1161"/>
        <v>0</v>
      </c>
      <c r="CU965" s="4">
        <f t="shared" si="1162"/>
        <v>0</v>
      </c>
      <c r="CV965" s="4">
        <f t="shared" si="1163"/>
        <v>0</v>
      </c>
      <c r="CW965" s="4">
        <f t="shared" si="1164"/>
        <v>0</v>
      </c>
      <c r="CX965" s="4">
        <f t="shared" si="1165"/>
        <v>0</v>
      </c>
      <c r="CY965" s="4">
        <f t="shared" si="1147"/>
        <v>0</v>
      </c>
      <c r="CZ965" s="4">
        <f t="shared" si="1148"/>
        <v>0</v>
      </c>
      <c r="DA965" s="4"/>
      <c r="DB965" s="4"/>
      <c r="DC965" s="4" t="s">
        <v>3</v>
      </c>
      <c r="DD965" s="4" t="s">
        <v>3</v>
      </c>
      <c r="DE965" s="4" t="s">
        <v>3</v>
      </c>
      <c r="DF965" s="4" t="s">
        <v>3</v>
      </c>
      <c r="DG965" s="4" t="s">
        <v>3</v>
      </c>
      <c r="DH965" s="4" t="s">
        <v>3</v>
      </c>
      <c r="DI965" s="4" t="s">
        <v>3</v>
      </c>
      <c r="DJ965" s="4" t="s">
        <v>3</v>
      </c>
      <c r="DK965" s="4" t="s">
        <v>3</v>
      </c>
      <c r="DL965" s="4" t="s">
        <v>3</v>
      </c>
      <c r="DM965" s="4" t="s">
        <v>3</v>
      </c>
      <c r="DN965" s="4">
        <v>0</v>
      </c>
      <c r="DO965" s="4">
        <v>0</v>
      </c>
      <c r="DP965" s="4">
        <v>1</v>
      </c>
      <c r="DQ965" s="4">
        <v>1</v>
      </c>
      <c r="DR965" s="4"/>
      <c r="DS965" s="4"/>
      <c r="DT965" s="4"/>
      <c r="DU965" s="4">
        <v>1013</v>
      </c>
      <c r="DV965" s="4" t="s">
        <v>227</v>
      </c>
      <c r="DW965" s="4" t="s">
        <v>227</v>
      </c>
      <c r="DX965" s="4">
        <v>1</v>
      </c>
      <c r="DY965" s="4"/>
      <c r="DZ965" s="4" t="s">
        <v>3</v>
      </c>
      <c r="EA965" s="4" t="s">
        <v>3</v>
      </c>
      <c r="EB965" s="4" t="s">
        <v>3</v>
      </c>
      <c r="EC965" s="4" t="s">
        <v>3</v>
      </c>
      <c r="ED965" s="4"/>
      <c r="EE965" s="4">
        <v>57042888</v>
      </c>
      <c r="EF965" s="4">
        <v>213</v>
      </c>
      <c r="EG965" s="4" t="s">
        <v>456</v>
      </c>
      <c r="EH965" s="4">
        <v>0</v>
      </c>
      <c r="EI965" s="4" t="s">
        <v>3</v>
      </c>
      <c r="EJ965" s="4">
        <v>1</v>
      </c>
      <c r="EK965" s="4">
        <v>400005</v>
      </c>
      <c r="EL965" s="4" t="s">
        <v>456</v>
      </c>
      <c r="EM965" s="4" t="s">
        <v>457</v>
      </c>
      <c r="EN965" s="4"/>
      <c r="EO965" s="4" t="s">
        <v>3</v>
      </c>
      <c r="EP965" s="4"/>
      <c r="EQ965" s="4">
        <v>16</v>
      </c>
      <c r="ER965" s="4">
        <v>0</v>
      </c>
      <c r="ES965" s="4">
        <v>239.94</v>
      </c>
      <c r="ET965" s="4">
        <v>0</v>
      </c>
      <c r="EU965" s="4">
        <v>0</v>
      </c>
      <c r="EV965" s="4">
        <v>0</v>
      </c>
      <c r="EW965" s="4">
        <v>0</v>
      </c>
      <c r="EX965" s="4">
        <v>0</v>
      </c>
      <c r="EY965" s="4">
        <v>0</v>
      </c>
      <c r="EZ965" s="4">
        <v>5</v>
      </c>
      <c r="FA965" s="4"/>
      <c r="FB965" s="4"/>
      <c r="FC965" s="4">
        <v>1</v>
      </c>
      <c r="FD965" s="4">
        <v>18</v>
      </c>
      <c r="FE965" s="4"/>
      <c r="FF965" s="4">
        <v>2824</v>
      </c>
      <c r="FG965" s="4"/>
      <c r="FH965" s="4"/>
      <c r="FI965" s="4"/>
      <c r="FJ965" s="4"/>
      <c r="FK965" s="4"/>
      <c r="FL965" s="4"/>
      <c r="FM965" s="4"/>
      <c r="FN965" s="4"/>
      <c r="FO965" s="4"/>
      <c r="FP965" s="4"/>
      <c r="FQ965" s="4">
        <v>0</v>
      </c>
      <c r="FR965" s="4">
        <v>0</v>
      </c>
      <c r="FS965" s="4">
        <v>0</v>
      </c>
      <c r="FT965" s="4"/>
      <c r="FU965" s="4"/>
      <c r="FV965" s="4"/>
      <c r="FW965" s="4"/>
      <c r="FX965" s="4">
        <v>0</v>
      </c>
      <c r="FY965" s="4">
        <v>0</v>
      </c>
      <c r="FZ965" s="4"/>
      <c r="GA965" s="4" t="s">
        <v>1195</v>
      </c>
      <c r="GB965" s="4"/>
      <c r="GC965" s="4"/>
      <c r="GD965" s="4">
        <v>1</v>
      </c>
      <c r="GE965" s="4"/>
      <c r="GF965" s="4">
        <v>-1107931566</v>
      </c>
      <c r="GG965" s="4">
        <v>2</v>
      </c>
      <c r="GH965" s="4">
        <v>3</v>
      </c>
      <c r="GI965" s="4">
        <v>5</v>
      </c>
      <c r="GJ965" s="4">
        <v>0</v>
      </c>
      <c r="GK965" s="4">
        <v>0</v>
      </c>
      <c r="GL965" s="4">
        <f t="shared" si="1166"/>
        <v>0</v>
      </c>
      <c r="GM965" s="4">
        <f t="shared" si="1167"/>
        <v>14166.06</v>
      </c>
      <c r="GN965" s="4">
        <f t="shared" si="1168"/>
        <v>0</v>
      </c>
      <c r="GO965" s="4">
        <f t="shared" si="1169"/>
        <v>14166.06</v>
      </c>
      <c r="GP965" s="4">
        <f t="shared" si="1170"/>
        <v>0</v>
      </c>
      <c r="GQ965" s="4"/>
      <c r="GR965" s="4">
        <v>1</v>
      </c>
      <c r="GS965" s="4">
        <v>1</v>
      </c>
      <c r="GT965" s="4">
        <v>0</v>
      </c>
      <c r="GU965" s="4" t="s">
        <v>3</v>
      </c>
      <c r="GV965" s="4">
        <f t="shared" si="1171"/>
        <v>0</v>
      </c>
      <c r="GW965" s="4">
        <v>1</v>
      </c>
      <c r="GX965" s="4">
        <f t="shared" si="1172"/>
        <v>0</v>
      </c>
      <c r="GY965" s="4"/>
      <c r="GZ965" s="4"/>
      <c r="HA965" s="4">
        <v>0</v>
      </c>
      <c r="HB965" s="4">
        <v>0</v>
      </c>
      <c r="HC965" s="4">
        <f t="shared" si="1173"/>
        <v>0</v>
      </c>
      <c r="HD965" s="4"/>
      <c r="HE965" s="4" t="s">
        <v>459</v>
      </c>
      <c r="HF965" s="4" t="s">
        <v>37</v>
      </c>
      <c r="HG965" s="4"/>
      <c r="HH965" s="4"/>
      <c r="HI965" s="4"/>
      <c r="HJ965" s="4"/>
      <c r="HK965" s="4"/>
      <c r="HL965" s="4"/>
      <c r="HM965" s="4" t="s">
        <v>3</v>
      </c>
      <c r="HN965" s="4" t="s">
        <v>3</v>
      </c>
      <c r="HO965" s="4" t="s">
        <v>3</v>
      </c>
      <c r="HP965" s="4" t="s">
        <v>3</v>
      </c>
      <c r="HQ965" s="4" t="s">
        <v>3</v>
      </c>
      <c r="HR965" s="4"/>
      <c r="HS965" s="4">
        <v>0</v>
      </c>
      <c r="HT965" s="4"/>
      <c r="HU965" s="4"/>
      <c r="HV965" s="4"/>
      <c r="HW965" s="4"/>
      <c r="HX965" s="4"/>
      <c r="HY965" s="4"/>
      <c r="HZ965" s="4"/>
      <c r="IA965" s="4"/>
      <c r="IB965" s="4"/>
      <c r="IC965" s="4"/>
      <c r="ID965" s="4"/>
      <c r="IE965" s="4"/>
      <c r="IF965" s="4"/>
      <c r="IG965" s="4"/>
      <c r="IH965" s="4"/>
      <c r="II965" s="4"/>
      <c r="IJ965" s="4"/>
      <c r="IK965" s="4">
        <v>0</v>
      </c>
      <c r="IL965" s="4"/>
      <c r="IM965" s="4"/>
      <c r="IN965" s="4"/>
      <c r="IO965" s="4"/>
      <c r="IP965" s="4"/>
      <c r="IQ965" s="4"/>
      <c r="IR965" s="4"/>
      <c r="IS965" s="4"/>
      <c r="IT965" s="4"/>
      <c r="IU965" s="4"/>
    </row>
    <row r="966" spans="1:255" ht="409.5" x14ac:dyDescent="0.25">
      <c r="A966" s="3">
        <v>17</v>
      </c>
      <c r="B966" s="3">
        <v>1</v>
      </c>
      <c r="C966" s="3"/>
      <c r="D966" s="3"/>
      <c r="E966" s="3" t="s">
        <v>1196</v>
      </c>
      <c r="F966" s="3" t="s">
        <v>120</v>
      </c>
      <c r="G966" s="3" t="s">
        <v>1084</v>
      </c>
      <c r="H966" s="3" t="s">
        <v>117</v>
      </c>
      <c r="I966" s="3">
        <f>ROUND(447/100,9)</f>
        <v>4.47</v>
      </c>
      <c r="J966" s="3">
        <v>0</v>
      </c>
      <c r="K966" s="3">
        <f>ROUND(447/100,9)</f>
        <v>4.47</v>
      </c>
      <c r="L966" s="3"/>
      <c r="M966" s="3"/>
      <c r="N966" s="3"/>
      <c r="O966" s="3">
        <f t="shared" si="1149"/>
        <v>566</v>
      </c>
      <c r="P966" s="3">
        <f t="shared" si="1150"/>
        <v>73.58</v>
      </c>
      <c r="Q966" s="3">
        <f>(ROUND((ROUND((((ET966*1.2))*AV966*I966),2)*BB966),2)+ROUND((ROUND(((AE966-((EU966*1.2)))*AV966*I966),2)*BS966),2))</f>
        <v>32.24</v>
      </c>
      <c r="R966" s="3">
        <f>(ROUND((ROUND((((EU966*1.2))*AV966*I966),2)*BS966),2)+ROUND((ROUND(((AE966-((EU966*1.2)))*AV966*I966),2)*BS966),2))</f>
        <v>5.9</v>
      </c>
      <c r="S966" s="3">
        <f t="shared" si="1151"/>
        <v>460.18</v>
      </c>
      <c r="T966" s="3">
        <f t="shared" si="1152"/>
        <v>0</v>
      </c>
      <c r="U966" s="3">
        <f t="shared" si="1153"/>
        <v>40.829105159999983</v>
      </c>
      <c r="V966" s="3">
        <f t="shared" si="1154"/>
        <v>0</v>
      </c>
      <c r="W966" s="3">
        <f t="shared" si="1155"/>
        <v>0</v>
      </c>
      <c r="X966" s="3">
        <f>(ROUND((((S966+ROUND((ROUND((((EU966*1.2))*AV966*I966),2)*BS966),2))*AT966)/100),2)+ROUND(((ROUND((ROUND(((AE966-((EU966*1.2)))*AV966*I966),2)*BS966),2)*AT966)/100),2))</f>
        <v>452.1</v>
      </c>
      <c r="Y966" s="3">
        <f>(ROUND((((S966+ROUND((ROUND((((EU966*1.2))*AV966*I966),2)*BS966),2))*AU966)/100),2)+ROUND(((ROUND((ROUND(((AE966-((EU966*1.2)))*AV966*I966),2)*BS966),2)*AU966)/100),2))</f>
        <v>237.7</v>
      </c>
      <c r="Z966" s="3"/>
      <c r="AA966" s="3">
        <v>54971259</v>
      </c>
      <c r="AB966" s="3">
        <f t="shared" si="1156"/>
        <v>121.676</v>
      </c>
      <c r="AC966" s="3">
        <f>ROUND(((ES966*1)),6)</f>
        <v>16.46</v>
      </c>
      <c r="AD966" s="3">
        <f>ROUND(((((ET966*1.2))-((EU966*1.2)))+AE966),6)</f>
        <v>6.8879999999999999</v>
      </c>
      <c r="AE966" s="3">
        <f>ROUND(((EU966*1.2)),6)</f>
        <v>1.26</v>
      </c>
      <c r="AF966" s="3">
        <f>ROUND(((EV966*1.2)),6)</f>
        <v>98.328000000000003</v>
      </c>
      <c r="AG966" s="3">
        <f t="shared" si="1157"/>
        <v>0</v>
      </c>
      <c r="AH966" s="3">
        <f>((EW966*1.2))</f>
        <v>8.7239999999999984</v>
      </c>
      <c r="AI966" s="3">
        <f>((EX966*1.2))</f>
        <v>0</v>
      </c>
      <c r="AJ966" s="3">
        <f t="shared" si="1158"/>
        <v>0</v>
      </c>
      <c r="AK966" s="3">
        <v>104.14</v>
      </c>
      <c r="AL966" s="3">
        <v>16.46</v>
      </c>
      <c r="AM966" s="3">
        <v>5.74</v>
      </c>
      <c r="AN966" s="3">
        <v>1.05</v>
      </c>
      <c r="AO966" s="3">
        <v>81.94</v>
      </c>
      <c r="AP966" s="3">
        <v>0</v>
      </c>
      <c r="AQ966" s="3">
        <v>7.27</v>
      </c>
      <c r="AR966" s="3">
        <v>0</v>
      </c>
      <c r="AS966" s="3">
        <v>0</v>
      </c>
      <c r="AT966" s="3">
        <v>97</v>
      </c>
      <c r="AU966" s="3">
        <v>51</v>
      </c>
      <c r="AV966" s="3">
        <v>1.0469999999999999</v>
      </c>
      <c r="AW966" s="3">
        <v>1</v>
      </c>
      <c r="AX966" s="3"/>
      <c r="AY966" s="3"/>
      <c r="AZ966" s="3">
        <v>1</v>
      </c>
      <c r="BA966" s="3">
        <v>1</v>
      </c>
      <c r="BB966" s="3">
        <v>1</v>
      </c>
      <c r="BC966" s="3">
        <v>1</v>
      </c>
      <c r="BD966" s="3" t="s">
        <v>3</v>
      </c>
      <c r="BE966" s="3" t="s">
        <v>3</v>
      </c>
      <c r="BF966" s="3" t="s">
        <v>3</v>
      </c>
      <c r="BG966" s="3" t="s">
        <v>3</v>
      </c>
      <c r="BH966" s="3">
        <v>0</v>
      </c>
      <c r="BI966" s="3">
        <v>2</v>
      </c>
      <c r="BJ966" s="3" t="s">
        <v>122</v>
      </c>
      <c r="BK966" s="3"/>
      <c r="BL966" s="3"/>
      <c r="BM966" s="3">
        <v>67</v>
      </c>
      <c r="BN966" s="3">
        <v>0</v>
      </c>
      <c r="BO966" s="3" t="s">
        <v>120</v>
      </c>
      <c r="BP966" s="3">
        <v>1</v>
      </c>
      <c r="BQ966" s="3">
        <v>40</v>
      </c>
      <c r="BR966" s="3">
        <v>0</v>
      </c>
      <c r="BS966" s="3">
        <v>1</v>
      </c>
      <c r="BT966" s="3">
        <v>1</v>
      </c>
      <c r="BU966" s="3">
        <v>1</v>
      </c>
      <c r="BV966" s="3">
        <v>1</v>
      </c>
      <c r="BW966" s="3">
        <v>1</v>
      </c>
      <c r="BX966" s="3">
        <v>1</v>
      </c>
      <c r="BY966" s="3" t="s">
        <v>3</v>
      </c>
      <c r="BZ966" s="3">
        <v>97</v>
      </c>
      <c r="CA966" s="3">
        <v>51</v>
      </c>
      <c r="CB966" s="3" t="s">
        <v>3</v>
      </c>
      <c r="CC966" s="3"/>
      <c r="CD966" s="3"/>
      <c r="CE966" s="3">
        <v>1566</v>
      </c>
      <c r="CF966" s="3">
        <v>0</v>
      </c>
      <c r="CG966" s="3">
        <v>0</v>
      </c>
      <c r="CH966" s="3"/>
      <c r="CI966" s="3"/>
      <c r="CJ966" s="3"/>
      <c r="CK966" s="3"/>
      <c r="CL966" s="3"/>
      <c r="CM966" s="3">
        <v>0</v>
      </c>
      <c r="CN966" s="9" t="s">
        <v>2500</v>
      </c>
      <c r="CO966" s="3">
        <v>0</v>
      </c>
      <c r="CP966" s="3">
        <f t="shared" si="1159"/>
        <v>566</v>
      </c>
      <c r="CQ966" s="3">
        <f t="shared" si="1160"/>
        <v>16.46</v>
      </c>
      <c r="CR966" s="3">
        <f>(ROUND((ROUND((((ET966*1.2))*AV966*1),2)*BB966),2)+ROUND((ROUND(((AE966-((EU966*1.2)))*AV966*1),2)*BS966),2))</f>
        <v>7.21</v>
      </c>
      <c r="CS966" s="3">
        <f>(ROUND((ROUND((((EU966*1.2))*AV966*1),2)*BS966),2)+ROUND((ROUND(((AE966-((EU966*1.2)))*AV966*1),2)*BS966),2))</f>
        <v>1.32</v>
      </c>
      <c r="CT966" s="3">
        <f t="shared" si="1161"/>
        <v>102.95</v>
      </c>
      <c r="CU966" s="3">
        <f t="shared" si="1162"/>
        <v>0</v>
      </c>
      <c r="CV966" s="3">
        <f t="shared" si="1163"/>
        <v>9.1340279999999971</v>
      </c>
      <c r="CW966" s="3">
        <f t="shared" si="1164"/>
        <v>0</v>
      </c>
      <c r="CX966" s="3">
        <f t="shared" si="1165"/>
        <v>0</v>
      </c>
      <c r="CY966" s="3">
        <f>(ROUND((((S966+ROUND((ROUND((((EU966*1.2))*AV966*1),2)*BS966),2))*AT966)/100),2)+ROUND(((ROUND((ROUND(((AE966-((EU966*1.2)))*AV966*1),2)*BS966),2)*AT966)/100),2))</f>
        <v>447.66</v>
      </c>
      <c r="CZ966" s="3">
        <f>(ROUND((((S966+ROUND((ROUND((((EU966*1.2))*AV966*1),2)*BS966),2))*AU966)/100),2)+ROUND(((ROUND((ROUND(((AE966-((EU966*1.2)))*AV966*1),2)*BS966),2)*AU966)/100),2))</f>
        <v>235.37</v>
      </c>
      <c r="DA966" s="3"/>
      <c r="DB966" s="3">
        <v>203</v>
      </c>
      <c r="DC966" s="3" t="s">
        <v>3</v>
      </c>
      <c r="DD966" s="3" t="s">
        <v>22</v>
      </c>
      <c r="DE966" s="3" t="s">
        <v>42</v>
      </c>
      <c r="DF966" s="3" t="s">
        <v>42</v>
      </c>
      <c r="DG966" s="3" t="s">
        <v>42</v>
      </c>
      <c r="DH966" s="3" t="s">
        <v>3</v>
      </c>
      <c r="DI966" s="3" t="s">
        <v>42</v>
      </c>
      <c r="DJ966" s="3" t="s">
        <v>42</v>
      </c>
      <c r="DK966" s="3" t="s">
        <v>3</v>
      </c>
      <c r="DL966" s="3" t="s">
        <v>3</v>
      </c>
      <c r="DM966" s="3" t="s">
        <v>3</v>
      </c>
      <c r="DN966" s="3">
        <v>0</v>
      </c>
      <c r="DO966" s="3">
        <v>0</v>
      </c>
      <c r="DP966" s="3">
        <v>1</v>
      </c>
      <c r="DQ966" s="3">
        <v>1</v>
      </c>
      <c r="DR966" s="3"/>
      <c r="DS966" s="3"/>
      <c r="DT966" s="3"/>
      <c r="DU966" s="3">
        <v>1013</v>
      </c>
      <c r="DV966" s="3" t="s">
        <v>117</v>
      </c>
      <c r="DW966" s="3" t="s">
        <v>117</v>
      </c>
      <c r="DX966" s="3">
        <v>1</v>
      </c>
      <c r="DY966" s="3"/>
      <c r="DZ966" s="3" t="s">
        <v>3</v>
      </c>
      <c r="EA966" s="3" t="s">
        <v>3</v>
      </c>
      <c r="EB966" s="3" t="s">
        <v>3</v>
      </c>
      <c r="EC966" s="3" t="s">
        <v>3</v>
      </c>
      <c r="ED966" s="3"/>
      <c r="EE966" s="3">
        <v>57042957</v>
      </c>
      <c r="EF966" s="3">
        <v>40</v>
      </c>
      <c r="EG966" s="3" t="s">
        <v>33</v>
      </c>
      <c r="EH966" s="3">
        <v>0</v>
      </c>
      <c r="EI966" s="3" t="s">
        <v>3</v>
      </c>
      <c r="EJ966" s="3">
        <v>2</v>
      </c>
      <c r="EK966" s="3">
        <v>67</v>
      </c>
      <c r="EL966" s="3" t="s">
        <v>34</v>
      </c>
      <c r="EM966" s="3" t="s">
        <v>35</v>
      </c>
      <c r="EN966" s="3"/>
      <c r="EO966" s="3" t="s">
        <v>46</v>
      </c>
      <c r="EP966" s="3"/>
      <c r="EQ966" s="3">
        <v>0</v>
      </c>
      <c r="ER966" s="3">
        <v>104.14</v>
      </c>
      <c r="ES966" s="3">
        <v>16.46</v>
      </c>
      <c r="ET966" s="3">
        <v>5.74</v>
      </c>
      <c r="EU966" s="3">
        <v>1.05</v>
      </c>
      <c r="EV966" s="3">
        <v>81.94</v>
      </c>
      <c r="EW966" s="3">
        <v>7.27</v>
      </c>
      <c r="EX966" s="3">
        <v>0</v>
      </c>
      <c r="EY966" s="3">
        <v>0</v>
      </c>
      <c r="EZ966" s="3"/>
      <c r="FA966" s="3"/>
      <c r="FB966" s="3"/>
      <c r="FC966" s="3"/>
      <c r="FD966" s="3"/>
      <c r="FE966" s="3"/>
      <c r="FF966" s="3"/>
      <c r="FG966" s="3"/>
      <c r="FH966" s="3"/>
      <c r="FI966" s="3"/>
      <c r="FJ966" s="3"/>
      <c r="FK966" s="3"/>
      <c r="FL966" s="3"/>
      <c r="FM966" s="3"/>
      <c r="FN966" s="3"/>
      <c r="FO966" s="3"/>
      <c r="FP966" s="3"/>
      <c r="FQ966" s="3">
        <v>0</v>
      </c>
      <c r="FR966" s="3">
        <v>0</v>
      </c>
      <c r="FS966" s="3">
        <v>0</v>
      </c>
      <c r="FT966" s="3"/>
      <c r="FU966" s="3"/>
      <c r="FV966" s="3"/>
      <c r="FW966" s="3"/>
      <c r="FX966" s="3">
        <v>97</v>
      </c>
      <c r="FY966" s="3">
        <v>51</v>
      </c>
      <c r="FZ966" s="3"/>
      <c r="GA966" s="3" t="s">
        <v>3</v>
      </c>
      <c r="GB966" s="3"/>
      <c r="GC966" s="3"/>
      <c r="GD966" s="3">
        <v>1</v>
      </c>
      <c r="GE966" s="3"/>
      <c r="GF966" s="3">
        <v>-500716075</v>
      </c>
      <c r="GG966" s="3">
        <v>2</v>
      </c>
      <c r="GH966" s="3">
        <v>1</v>
      </c>
      <c r="GI966" s="3">
        <v>2</v>
      </c>
      <c r="GJ966" s="3">
        <v>0</v>
      </c>
      <c r="GK966" s="3">
        <v>0</v>
      </c>
      <c r="GL966" s="3">
        <f t="shared" si="1166"/>
        <v>0</v>
      </c>
      <c r="GM966" s="3">
        <f t="shared" si="1167"/>
        <v>1255.8</v>
      </c>
      <c r="GN966" s="3">
        <f t="shared" si="1168"/>
        <v>0</v>
      </c>
      <c r="GO966" s="3">
        <f t="shared" si="1169"/>
        <v>1255.8</v>
      </c>
      <c r="GP966" s="3">
        <f t="shared" si="1170"/>
        <v>0</v>
      </c>
      <c r="GQ966" s="3"/>
      <c r="GR966" s="3">
        <v>0</v>
      </c>
      <c r="GS966" s="3">
        <v>3</v>
      </c>
      <c r="GT966" s="3">
        <v>0</v>
      </c>
      <c r="GU966" s="3" t="s">
        <v>3</v>
      </c>
      <c r="GV966" s="3">
        <f t="shared" si="1171"/>
        <v>0</v>
      </c>
      <c r="GW966" s="3">
        <v>1</v>
      </c>
      <c r="GX966" s="3">
        <f t="shared" si="1172"/>
        <v>0</v>
      </c>
      <c r="GY966" s="3"/>
      <c r="GZ966" s="3"/>
      <c r="HA966" s="3">
        <v>0</v>
      </c>
      <c r="HB966" s="3">
        <v>0</v>
      </c>
      <c r="HC966" s="3">
        <f t="shared" si="1173"/>
        <v>0</v>
      </c>
      <c r="HD966" s="3"/>
      <c r="HE966" s="3" t="s">
        <v>3</v>
      </c>
      <c r="HF966" s="3" t="s">
        <v>3</v>
      </c>
      <c r="HG966" s="3"/>
      <c r="HH966" s="3"/>
      <c r="HI966" s="3"/>
      <c r="HJ966" s="3"/>
      <c r="HK966" s="3"/>
      <c r="HL966" s="3"/>
      <c r="HM966" s="3" t="s">
        <v>3</v>
      </c>
      <c r="HN966" s="3" t="s">
        <v>3</v>
      </c>
      <c r="HO966" s="3" t="s">
        <v>3</v>
      </c>
      <c r="HP966" s="3" t="s">
        <v>3</v>
      </c>
      <c r="HQ966" s="3" t="s">
        <v>3</v>
      </c>
      <c r="HR966" s="3"/>
      <c r="HS966" s="3">
        <v>0</v>
      </c>
      <c r="HT966" s="3"/>
      <c r="HU966" s="3"/>
      <c r="HV966" s="3"/>
      <c r="HW966" s="3"/>
      <c r="HX966" s="3"/>
      <c r="HY966" s="3"/>
      <c r="HZ966" s="3"/>
      <c r="IA966" s="3"/>
      <c r="IB966" s="3"/>
      <c r="IC966" s="3"/>
      <c r="ID966" s="3"/>
      <c r="IE966" s="3"/>
      <c r="IF966" s="3"/>
      <c r="IG966" s="3"/>
      <c r="IH966" s="3"/>
      <c r="II966" s="3"/>
      <c r="IJ966" s="3"/>
      <c r="IK966" s="3">
        <v>0</v>
      </c>
      <c r="IL966" s="3"/>
      <c r="IM966" s="3"/>
      <c r="IN966" s="3"/>
      <c r="IO966" s="3"/>
      <c r="IP966" s="3"/>
      <c r="IQ966" s="3"/>
      <c r="IR966" s="3"/>
      <c r="IS966" s="3"/>
      <c r="IT966" s="3"/>
      <c r="IU966" s="3"/>
    </row>
    <row r="967" spans="1:255" ht="409.5" x14ac:dyDescent="0.25">
      <c r="A967" s="4">
        <v>17</v>
      </c>
      <c r="B967" s="4">
        <v>1</v>
      </c>
      <c r="C967" s="4"/>
      <c r="D967" s="4"/>
      <c r="E967" s="4" t="s">
        <v>1196</v>
      </c>
      <c r="F967" s="4" t="s">
        <v>120</v>
      </c>
      <c r="G967" s="4" t="s">
        <v>1084</v>
      </c>
      <c r="H967" s="4" t="s">
        <v>117</v>
      </c>
      <c r="I967" s="4">
        <f>ROUND(447/100,9)</f>
        <v>4.47</v>
      </c>
      <c r="J967" s="4">
        <v>0</v>
      </c>
      <c r="K967" s="4">
        <f>ROUND(447/100,9)</f>
        <v>4.47</v>
      </c>
      <c r="L967" s="4"/>
      <c r="M967" s="4"/>
      <c r="N967" s="4"/>
      <c r="O967" s="4">
        <f t="shared" si="1149"/>
        <v>27087.05</v>
      </c>
      <c r="P967" s="4">
        <f t="shared" si="1150"/>
        <v>537.87</v>
      </c>
      <c r="Q967" s="4">
        <f>(ROUND((ROUND((((ET967*1.2))*AV967*I967),2)*BB967),2)+ROUND((ROUND(((AE967-((EU967*1.2)))*AV967*I967),2)*BS967),2))</f>
        <v>618.04</v>
      </c>
      <c r="R967" s="4">
        <f>(ROUND((ROUND((((EU967*1.2))*AV967*I967),2)*BS967),2)+ROUND((ROUND(((AE967-((EU967*1.2)))*AV967*I967),2)*BS967),2))</f>
        <v>332.47</v>
      </c>
      <c r="S967" s="4">
        <f t="shared" si="1151"/>
        <v>25931.14</v>
      </c>
      <c r="T967" s="4">
        <f t="shared" si="1152"/>
        <v>0</v>
      </c>
      <c r="U967" s="4">
        <f t="shared" si="1153"/>
        <v>40.829105159999983</v>
      </c>
      <c r="V967" s="4">
        <f t="shared" si="1154"/>
        <v>0</v>
      </c>
      <c r="W967" s="4">
        <f t="shared" si="1155"/>
        <v>0</v>
      </c>
      <c r="X967" s="4">
        <f>(ROUND((((S967+ROUND((ROUND((((EU967*1.2))*AV967*I967),2)*BS967),2))*AT967)/100),2)+ROUND(((ROUND((ROUND(((AE967-((EU967*1.2)))*AV967*I967),2)*BS967),2)*AT967)/100),2))</f>
        <v>25475.7</v>
      </c>
      <c r="Y967" s="4">
        <f>(ROUND((((S967+ROUND((ROUND((((EU967*1.2))*AV967*I967),2)*BS967),2))*AU967)/100),2)+ROUND(((ROUND((ROUND(((AE967-((EU967*1.2)))*AV967*I967),2)*BS967),2)*AU967)/100),2))</f>
        <v>13394.44</v>
      </c>
      <c r="Z967" s="4"/>
      <c r="AA967" s="4">
        <v>55890823</v>
      </c>
      <c r="AB967" s="4">
        <f t="shared" si="1156"/>
        <v>121.676</v>
      </c>
      <c r="AC967" s="4">
        <f>ROUND(((ES967*1)),6)</f>
        <v>16.46</v>
      </c>
      <c r="AD967" s="4">
        <f>ROUND(((((ET967*1.2))-((EU967*1.2)))+AE967),6)</f>
        <v>6.8879999999999999</v>
      </c>
      <c r="AE967" s="4">
        <f>ROUND(((EU967*1.2)),6)</f>
        <v>1.26</v>
      </c>
      <c r="AF967" s="4">
        <f>ROUND(((EV967*1.2)),6)</f>
        <v>98.328000000000003</v>
      </c>
      <c r="AG967" s="4">
        <f t="shared" si="1157"/>
        <v>0</v>
      </c>
      <c r="AH967" s="4">
        <f>((EW967*1.2))</f>
        <v>8.7239999999999984</v>
      </c>
      <c r="AI967" s="4">
        <f>((EX967*1.2))</f>
        <v>0</v>
      </c>
      <c r="AJ967" s="4">
        <f t="shared" si="1158"/>
        <v>0</v>
      </c>
      <c r="AK967" s="4">
        <v>104.14</v>
      </c>
      <c r="AL967" s="4">
        <v>16.46</v>
      </c>
      <c r="AM967" s="4">
        <v>5.74</v>
      </c>
      <c r="AN967" s="4">
        <v>1.05</v>
      </c>
      <c r="AO967" s="4">
        <v>81.94</v>
      </c>
      <c r="AP967" s="4">
        <v>0</v>
      </c>
      <c r="AQ967" s="4">
        <v>7.27</v>
      </c>
      <c r="AR967" s="4">
        <v>0</v>
      </c>
      <c r="AS967" s="4">
        <v>0</v>
      </c>
      <c r="AT967" s="4">
        <v>97</v>
      </c>
      <c r="AU967" s="4">
        <v>51</v>
      </c>
      <c r="AV967" s="4">
        <v>1.0469999999999999</v>
      </c>
      <c r="AW967" s="4">
        <v>1</v>
      </c>
      <c r="AX967" s="4"/>
      <c r="AY967" s="4"/>
      <c r="AZ967" s="4">
        <v>1</v>
      </c>
      <c r="BA967" s="4">
        <v>56.35</v>
      </c>
      <c r="BB967" s="4">
        <v>19.170000000000002</v>
      </c>
      <c r="BC967" s="4">
        <v>7.31</v>
      </c>
      <c r="BD967" s="4" t="s">
        <v>3</v>
      </c>
      <c r="BE967" s="4" t="s">
        <v>3</v>
      </c>
      <c r="BF967" s="4" t="s">
        <v>3</v>
      </c>
      <c r="BG967" s="4" t="s">
        <v>3</v>
      </c>
      <c r="BH967" s="4">
        <v>0</v>
      </c>
      <c r="BI967" s="4">
        <v>2</v>
      </c>
      <c r="BJ967" s="4" t="s">
        <v>122</v>
      </c>
      <c r="BK967" s="4"/>
      <c r="BL967" s="4"/>
      <c r="BM967" s="4">
        <v>67</v>
      </c>
      <c r="BN967" s="4">
        <v>0</v>
      </c>
      <c r="BO967" s="4" t="s">
        <v>120</v>
      </c>
      <c r="BP967" s="4">
        <v>1</v>
      </c>
      <c r="BQ967" s="4">
        <v>40</v>
      </c>
      <c r="BR967" s="4">
        <v>0</v>
      </c>
      <c r="BS967" s="4">
        <v>56.35</v>
      </c>
      <c r="BT967" s="4">
        <v>1</v>
      </c>
      <c r="BU967" s="4">
        <v>1</v>
      </c>
      <c r="BV967" s="4">
        <v>1</v>
      </c>
      <c r="BW967" s="4">
        <v>1</v>
      </c>
      <c r="BX967" s="4">
        <v>1</v>
      </c>
      <c r="BY967" s="4" t="s">
        <v>3</v>
      </c>
      <c r="BZ967" s="4">
        <v>97</v>
      </c>
      <c r="CA967" s="4">
        <v>51</v>
      </c>
      <c r="CB967" s="4" t="s">
        <v>3</v>
      </c>
      <c r="CC967" s="4"/>
      <c r="CD967" s="4"/>
      <c r="CE967" s="4">
        <v>1566</v>
      </c>
      <c r="CF967" s="4">
        <v>0</v>
      </c>
      <c r="CG967" s="4">
        <v>0</v>
      </c>
      <c r="CH967" s="4"/>
      <c r="CI967" s="4"/>
      <c r="CJ967" s="4"/>
      <c r="CK967" s="4"/>
      <c r="CL967" s="4"/>
      <c r="CM967" s="4">
        <v>0</v>
      </c>
      <c r="CN967" s="10" t="s">
        <v>2500</v>
      </c>
      <c r="CO967" s="4">
        <v>0</v>
      </c>
      <c r="CP967" s="4">
        <f t="shared" si="1159"/>
        <v>27087.05</v>
      </c>
      <c r="CQ967" s="4">
        <f t="shared" si="1160"/>
        <v>120.32</v>
      </c>
      <c r="CR967" s="4">
        <f>(ROUND((ROUND((((ET967*1.2))*AV967*1),2)*BB967),2)+ROUND((ROUND(((AE967-((EU967*1.2)))*AV967*1),2)*BS967),2))</f>
        <v>138.22</v>
      </c>
      <c r="CS967" s="4">
        <f>(ROUND((ROUND((((EU967*1.2))*AV967*1),2)*BS967),2)+ROUND((ROUND(((AE967-((EU967*1.2)))*AV967*1),2)*BS967),2))</f>
        <v>74.38</v>
      </c>
      <c r="CT967" s="4">
        <f t="shared" si="1161"/>
        <v>5801.23</v>
      </c>
      <c r="CU967" s="4">
        <f t="shared" si="1162"/>
        <v>0</v>
      </c>
      <c r="CV967" s="4">
        <f t="shared" si="1163"/>
        <v>9.1340279999999971</v>
      </c>
      <c r="CW967" s="4">
        <f t="shared" si="1164"/>
        <v>0</v>
      </c>
      <c r="CX967" s="4">
        <f t="shared" si="1165"/>
        <v>0</v>
      </c>
      <c r="CY967" s="4">
        <f>(ROUND((((S967+ROUND((ROUND((((EU967*1.2))*AV967*1),2)*BS967),2))*AT967)/100),2)+ROUND(((ROUND((ROUND(((AE967-((EU967*1.2)))*AV967*1),2)*BS967),2)*AT967)/100),2))</f>
        <v>25225.35</v>
      </c>
      <c r="CZ967" s="4">
        <f>(ROUND((((S967+ROUND((ROUND((((EU967*1.2))*AV967*1),2)*BS967),2))*AU967)/100),2)+ROUND(((ROUND((ROUND(((AE967-((EU967*1.2)))*AV967*1),2)*BS967),2)*AU967)/100),2))</f>
        <v>13262.82</v>
      </c>
      <c r="DA967" s="4"/>
      <c r="DB967" s="4">
        <v>204</v>
      </c>
      <c r="DC967" s="4" t="s">
        <v>3</v>
      </c>
      <c r="DD967" s="4" t="s">
        <v>22</v>
      </c>
      <c r="DE967" s="4" t="s">
        <v>42</v>
      </c>
      <c r="DF967" s="4" t="s">
        <v>42</v>
      </c>
      <c r="DG967" s="4" t="s">
        <v>42</v>
      </c>
      <c r="DH967" s="4" t="s">
        <v>3</v>
      </c>
      <c r="DI967" s="4" t="s">
        <v>42</v>
      </c>
      <c r="DJ967" s="4" t="s">
        <v>42</v>
      </c>
      <c r="DK967" s="4" t="s">
        <v>3</v>
      </c>
      <c r="DL967" s="4" t="s">
        <v>3</v>
      </c>
      <c r="DM967" s="4" t="s">
        <v>3</v>
      </c>
      <c r="DN967" s="4">
        <v>0</v>
      </c>
      <c r="DO967" s="4">
        <v>0</v>
      </c>
      <c r="DP967" s="4">
        <v>1</v>
      </c>
      <c r="DQ967" s="4">
        <v>1</v>
      </c>
      <c r="DR967" s="4"/>
      <c r="DS967" s="4"/>
      <c r="DT967" s="4"/>
      <c r="DU967" s="4">
        <v>1013</v>
      </c>
      <c r="DV967" s="4" t="s">
        <v>117</v>
      </c>
      <c r="DW967" s="4" t="s">
        <v>117</v>
      </c>
      <c r="DX967" s="4">
        <v>1</v>
      </c>
      <c r="DY967" s="4"/>
      <c r="DZ967" s="4" t="s">
        <v>3</v>
      </c>
      <c r="EA967" s="4" t="s">
        <v>3</v>
      </c>
      <c r="EB967" s="4" t="s">
        <v>3</v>
      </c>
      <c r="EC967" s="4" t="s">
        <v>3</v>
      </c>
      <c r="ED967" s="4"/>
      <c r="EE967" s="4">
        <v>57042957</v>
      </c>
      <c r="EF967" s="4">
        <v>40</v>
      </c>
      <c r="EG967" s="4" t="s">
        <v>33</v>
      </c>
      <c r="EH967" s="4">
        <v>0</v>
      </c>
      <c r="EI967" s="4" t="s">
        <v>3</v>
      </c>
      <c r="EJ967" s="4">
        <v>2</v>
      </c>
      <c r="EK967" s="4">
        <v>67</v>
      </c>
      <c r="EL967" s="4" t="s">
        <v>34</v>
      </c>
      <c r="EM967" s="4" t="s">
        <v>35</v>
      </c>
      <c r="EN967" s="4"/>
      <c r="EO967" s="4" t="s">
        <v>46</v>
      </c>
      <c r="EP967" s="4"/>
      <c r="EQ967" s="4">
        <v>0</v>
      </c>
      <c r="ER967" s="4">
        <v>104.14</v>
      </c>
      <c r="ES967" s="4">
        <v>16.46</v>
      </c>
      <c r="ET967" s="4">
        <v>5.74</v>
      </c>
      <c r="EU967" s="4">
        <v>1.05</v>
      </c>
      <c r="EV967" s="4">
        <v>81.94</v>
      </c>
      <c r="EW967" s="4">
        <v>7.27</v>
      </c>
      <c r="EX967" s="4">
        <v>0</v>
      </c>
      <c r="EY967" s="4">
        <v>0</v>
      </c>
      <c r="EZ967" s="4"/>
      <c r="FA967" s="4"/>
      <c r="FB967" s="4"/>
      <c r="FC967" s="4"/>
      <c r="FD967" s="4"/>
      <c r="FE967" s="4"/>
      <c r="FF967" s="4"/>
      <c r="FG967" s="4"/>
      <c r="FH967" s="4"/>
      <c r="FI967" s="4"/>
      <c r="FJ967" s="4"/>
      <c r="FK967" s="4"/>
      <c r="FL967" s="4"/>
      <c r="FM967" s="4"/>
      <c r="FN967" s="4"/>
      <c r="FO967" s="4"/>
      <c r="FP967" s="4"/>
      <c r="FQ967" s="4">
        <v>0</v>
      </c>
      <c r="FR967" s="4">
        <v>0</v>
      </c>
      <c r="FS967" s="4">
        <v>0</v>
      </c>
      <c r="FT967" s="4"/>
      <c r="FU967" s="4"/>
      <c r="FV967" s="4"/>
      <c r="FW967" s="4"/>
      <c r="FX967" s="4">
        <v>97</v>
      </c>
      <c r="FY967" s="4">
        <v>51</v>
      </c>
      <c r="FZ967" s="4"/>
      <c r="GA967" s="4" t="s">
        <v>3</v>
      </c>
      <c r="GB967" s="4"/>
      <c r="GC967" s="4"/>
      <c r="GD967" s="4">
        <v>1</v>
      </c>
      <c r="GE967" s="4"/>
      <c r="GF967" s="4">
        <v>-500716075</v>
      </c>
      <c r="GG967" s="4">
        <v>2</v>
      </c>
      <c r="GH967" s="4">
        <v>1</v>
      </c>
      <c r="GI967" s="4">
        <v>2</v>
      </c>
      <c r="GJ967" s="4">
        <v>0</v>
      </c>
      <c r="GK967" s="4">
        <v>0</v>
      </c>
      <c r="GL967" s="4">
        <f t="shared" si="1166"/>
        <v>0</v>
      </c>
      <c r="GM967" s="4">
        <f t="shared" si="1167"/>
        <v>65957.19</v>
      </c>
      <c r="GN967" s="4">
        <f t="shared" si="1168"/>
        <v>0</v>
      </c>
      <c r="GO967" s="4">
        <f t="shared" si="1169"/>
        <v>65957.19</v>
      </c>
      <c r="GP967" s="4">
        <f t="shared" si="1170"/>
        <v>0</v>
      </c>
      <c r="GQ967" s="4"/>
      <c r="GR967" s="4">
        <v>0</v>
      </c>
      <c r="GS967" s="4">
        <v>0</v>
      </c>
      <c r="GT967" s="4">
        <v>0</v>
      </c>
      <c r="GU967" s="4" t="s">
        <v>3</v>
      </c>
      <c r="GV967" s="4">
        <f t="shared" si="1171"/>
        <v>0</v>
      </c>
      <c r="GW967" s="4">
        <v>1</v>
      </c>
      <c r="GX967" s="4">
        <f t="shared" si="1172"/>
        <v>0</v>
      </c>
      <c r="GY967" s="4"/>
      <c r="GZ967" s="4"/>
      <c r="HA967" s="4">
        <v>0</v>
      </c>
      <c r="HB967" s="4">
        <v>0</v>
      </c>
      <c r="HC967" s="4">
        <f t="shared" si="1173"/>
        <v>0</v>
      </c>
      <c r="HD967" s="4"/>
      <c r="HE967" s="4" t="s">
        <v>3</v>
      </c>
      <c r="HF967" s="4" t="s">
        <v>3</v>
      </c>
      <c r="HG967" s="4"/>
      <c r="HH967" s="4"/>
      <c r="HI967" s="4"/>
      <c r="HJ967" s="4"/>
      <c r="HK967" s="4"/>
      <c r="HL967" s="4"/>
      <c r="HM967" s="4" t="s">
        <v>3</v>
      </c>
      <c r="HN967" s="4" t="s">
        <v>3</v>
      </c>
      <c r="HO967" s="4" t="s">
        <v>3</v>
      </c>
      <c r="HP967" s="4" t="s">
        <v>3</v>
      </c>
      <c r="HQ967" s="4" t="s">
        <v>3</v>
      </c>
      <c r="HR967" s="4"/>
      <c r="HS967" s="4">
        <v>0</v>
      </c>
      <c r="HT967" s="4"/>
      <c r="HU967" s="4"/>
      <c r="HV967" s="4"/>
      <c r="HW967" s="4"/>
      <c r="HX967" s="4"/>
      <c r="HY967" s="4"/>
      <c r="HZ967" s="4"/>
      <c r="IA967" s="4"/>
      <c r="IB967" s="4"/>
      <c r="IC967" s="4"/>
      <c r="ID967" s="4"/>
      <c r="IE967" s="4"/>
      <c r="IF967" s="4"/>
      <c r="IG967" s="4"/>
      <c r="IH967" s="4"/>
      <c r="II967" s="4"/>
      <c r="IJ967" s="4"/>
      <c r="IK967" s="4">
        <v>0</v>
      </c>
      <c r="IL967" s="4"/>
      <c r="IM967" s="4"/>
      <c r="IN967" s="4"/>
      <c r="IO967" s="4"/>
      <c r="IP967" s="4"/>
      <c r="IQ967" s="4"/>
      <c r="IR967" s="4"/>
      <c r="IS967" s="4"/>
      <c r="IT967" s="4"/>
      <c r="IU967" s="4"/>
    </row>
    <row r="968" spans="1:255" ht="409.5" x14ac:dyDescent="0.25">
      <c r="A968" s="3">
        <v>18</v>
      </c>
      <c r="B968" s="3">
        <v>1</v>
      </c>
      <c r="C968" s="3"/>
      <c r="D968" s="3"/>
      <c r="E968" s="3" t="s">
        <v>1197</v>
      </c>
      <c r="F968" s="3" t="s">
        <v>1198</v>
      </c>
      <c r="G968" s="3" t="s">
        <v>1199</v>
      </c>
      <c r="H968" s="3" t="s">
        <v>266</v>
      </c>
      <c r="I968" s="3">
        <f>I966*J968</f>
        <v>149</v>
      </c>
      <c r="J968" s="3">
        <v>33.333333333333336</v>
      </c>
      <c r="K968" s="3">
        <v>33.3333333</v>
      </c>
      <c r="L968" s="3"/>
      <c r="M968" s="3"/>
      <c r="N968" s="3"/>
      <c r="O968" s="3">
        <f t="shared" si="1149"/>
        <v>114510.97</v>
      </c>
      <c r="P968" s="3">
        <f t="shared" si="1150"/>
        <v>114510.97</v>
      </c>
      <c r="Q968" s="3">
        <f>(ROUND((ROUND(((ET968)*AV968*I968),2)*BB968),2)+ROUND((ROUND(((AE968-(EU968))*AV968*I968),2)*BS968),2))</f>
        <v>0</v>
      </c>
      <c r="R968" s="3">
        <f>(ROUND((ROUND(((EU968)*AV968*I968),2)*BS968),2)+ROUND((ROUND(((AE968-(EU968))*AV968*I968),2)*BS968),2))</f>
        <v>0</v>
      </c>
      <c r="S968" s="3">
        <f t="shared" si="1151"/>
        <v>0</v>
      </c>
      <c r="T968" s="3">
        <f t="shared" si="1152"/>
        <v>0</v>
      </c>
      <c r="U968" s="3">
        <f t="shared" si="1153"/>
        <v>0</v>
      </c>
      <c r="V968" s="3">
        <f t="shared" si="1154"/>
        <v>0</v>
      </c>
      <c r="W968" s="3">
        <f t="shared" si="1155"/>
        <v>0</v>
      </c>
      <c r="X968" s="3">
        <f>(ROUND((((S968+ROUND((ROUND(((EU968)*AV968*I968),2)*BS968),2))*AT968)/100),2)+ROUND(((ROUND((ROUND(((AE968-(EU968))*AV968*I968),2)*BS968),2)*AT968)/100),2))</f>
        <v>0</v>
      </c>
      <c r="Y968" s="3">
        <f>(ROUND((((S968+ROUND((ROUND(((EU968)*AV968*I968),2)*BS968),2))*AU968)/100),2)+ROUND(((ROUND((ROUND(((AE968-(EU968))*AV968*I968),2)*BS968),2)*AU968)/100),2))</f>
        <v>0</v>
      </c>
      <c r="Z968" s="3"/>
      <c r="AA968" s="3">
        <v>54971259</v>
      </c>
      <c r="AB968" s="3">
        <f t="shared" si="1156"/>
        <v>768.53</v>
      </c>
      <c r="AC968" s="3">
        <f>ROUND((ES968),6)</f>
        <v>768.53</v>
      </c>
      <c r="AD968" s="3">
        <f>ROUND((((ET968)-(EU968))+AE968),6)</f>
        <v>0</v>
      </c>
      <c r="AE968" s="3">
        <f t="shared" ref="AE968:AF971" si="1176">ROUND((EU968),6)</f>
        <v>0</v>
      </c>
      <c r="AF968" s="3">
        <f t="shared" si="1176"/>
        <v>0</v>
      </c>
      <c r="AG968" s="3">
        <f t="shared" si="1157"/>
        <v>0</v>
      </c>
      <c r="AH968" s="3">
        <f t="shared" ref="AH968:AI971" si="1177">(EW968)</f>
        <v>0</v>
      </c>
      <c r="AI968" s="3">
        <f t="shared" si="1177"/>
        <v>0</v>
      </c>
      <c r="AJ968" s="3">
        <f t="shared" si="1158"/>
        <v>0</v>
      </c>
      <c r="AK968" s="3">
        <v>768.53</v>
      </c>
      <c r="AL968" s="3">
        <v>768.53</v>
      </c>
      <c r="AM968" s="3">
        <v>0</v>
      </c>
      <c r="AN968" s="3">
        <v>0</v>
      </c>
      <c r="AO968" s="3">
        <v>0</v>
      </c>
      <c r="AP968" s="3">
        <v>0</v>
      </c>
      <c r="AQ968" s="3">
        <v>0</v>
      </c>
      <c r="AR968" s="3">
        <v>0</v>
      </c>
      <c r="AS968" s="3">
        <v>0</v>
      </c>
      <c r="AT968" s="3">
        <v>97</v>
      </c>
      <c r="AU968" s="3">
        <v>51</v>
      </c>
      <c r="AV968" s="3">
        <v>1</v>
      </c>
      <c r="AW968" s="3">
        <v>1</v>
      </c>
      <c r="AX968" s="3"/>
      <c r="AY968" s="3"/>
      <c r="AZ968" s="3">
        <v>1</v>
      </c>
      <c r="BA968" s="3">
        <v>1</v>
      </c>
      <c r="BB968" s="3">
        <v>1</v>
      </c>
      <c r="BC968" s="3">
        <v>1</v>
      </c>
      <c r="BD968" s="3" t="s">
        <v>3</v>
      </c>
      <c r="BE968" s="3" t="s">
        <v>3</v>
      </c>
      <c r="BF968" s="3" t="s">
        <v>3</v>
      </c>
      <c r="BG968" s="3" t="s">
        <v>3</v>
      </c>
      <c r="BH968" s="3">
        <v>3</v>
      </c>
      <c r="BI968" s="3">
        <v>2</v>
      </c>
      <c r="BJ968" s="3" t="s">
        <v>1200</v>
      </c>
      <c r="BK968" s="3"/>
      <c r="BL968" s="3"/>
      <c r="BM968" s="3">
        <v>67</v>
      </c>
      <c r="BN968" s="3">
        <v>0</v>
      </c>
      <c r="BO968" s="3" t="s">
        <v>3</v>
      </c>
      <c r="BP968" s="3">
        <v>0</v>
      </c>
      <c r="BQ968" s="3">
        <v>40</v>
      </c>
      <c r="BR968" s="3">
        <v>0</v>
      </c>
      <c r="BS968" s="3">
        <v>1</v>
      </c>
      <c r="BT968" s="3">
        <v>1</v>
      </c>
      <c r="BU968" s="3">
        <v>1</v>
      </c>
      <c r="BV968" s="3">
        <v>1</v>
      </c>
      <c r="BW968" s="3">
        <v>1</v>
      </c>
      <c r="BX968" s="3">
        <v>1</v>
      </c>
      <c r="BY968" s="3" t="s">
        <v>3</v>
      </c>
      <c r="BZ968" s="3">
        <v>97</v>
      </c>
      <c r="CA968" s="3">
        <v>51</v>
      </c>
      <c r="CB968" s="3" t="s">
        <v>3</v>
      </c>
      <c r="CC968" s="3"/>
      <c r="CD968" s="3"/>
      <c r="CE968" s="3">
        <v>1566</v>
      </c>
      <c r="CF968" s="3">
        <v>0</v>
      </c>
      <c r="CG968" s="3">
        <v>0</v>
      </c>
      <c r="CH968" s="3"/>
      <c r="CI968" s="3"/>
      <c r="CJ968" s="3"/>
      <c r="CK968" s="3"/>
      <c r="CL968" s="3"/>
      <c r="CM968" s="3">
        <v>0</v>
      </c>
      <c r="CN968" s="9" t="s">
        <v>2500</v>
      </c>
      <c r="CO968" s="3">
        <v>0</v>
      </c>
      <c r="CP968" s="3">
        <f t="shared" si="1159"/>
        <v>114510.97</v>
      </c>
      <c r="CQ968" s="3">
        <f t="shared" si="1160"/>
        <v>768.53</v>
      </c>
      <c r="CR968" s="3">
        <f>(ROUND((ROUND(((ET968)*AV968*1),2)*BB968),2)+ROUND((ROUND(((AE968-(EU968))*AV968*1),2)*BS968),2))</f>
        <v>0</v>
      </c>
      <c r="CS968" s="3">
        <f>(ROUND((ROUND(((EU968)*AV968*1),2)*BS968),2)+ROUND((ROUND(((AE968-(EU968))*AV968*1),2)*BS968),2))</f>
        <v>0</v>
      </c>
      <c r="CT968" s="3">
        <f t="shared" si="1161"/>
        <v>0</v>
      </c>
      <c r="CU968" s="3">
        <f t="shared" si="1162"/>
        <v>0</v>
      </c>
      <c r="CV968" s="3">
        <f t="shared" si="1163"/>
        <v>0</v>
      </c>
      <c r="CW968" s="3">
        <f t="shared" si="1164"/>
        <v>0</v>
      </c>
      <c r="CX968" s="3">
        <f t="shared" si="1165"/>
        <v>0</v>
      </c>
      <c r="CY968" s="3">
        <f>(ROUND((((S968+ROUND((ROUND(((EU968)*AV968*1),2)*BS968),2))*AT968)/100),2)+ROUND(((ROUND((ROUND(((AE968-(EU968))*AV968*1),2)*BS968),2)*AT968)/100),2))</f>
        <v>0</v>
      </c>
      <c r="CZ968" s="3">
        <f>(ROUND((((S968+ROUND((ROUND(((EU968)*AV968*1),2)*BS968),2))*AU968)/100),2)+ROUND(((ROUND((ROUND(((AE968-(EU968))*AV968*1),2)*BS968),2)*AU968)/100),2))</f>
        <v>0</v>
      </c>
      <c r="DA968" s="3"/>
      <c r="DB968" s="3"/>
      <c r="DC968" s="3" t="s">
        <v>3</v>
      </c>
      <c r="DD968" s="3" t="s">
        <v>3</v>
      </c>
      <c r="DE968" s="3" t="s">
        <v>3</v>
      </c>
      <c r="DF968" s="3" t="s">
        <v>3</v>
      </c>
      <c r="DG968" s="3" t="s">
        <v>3</v>
      </c>
      <c r="DH968" s="3" t="s">
        <v>3</v>
      </c>
      <c r="DI968" s="3" t="s">
        <v>3</v>
      </c>
      <c r="DJ968" s="3" t="s">
        <v>3</v>
      </c>
      <c r="DK968" s="3" t="s">
        <v>3</v>
      </c>
      <c r="DL968" s="3" t="s">
        <v>3</v>
      </c>
      <c r="DM968" s="3" t="s">
        <v>3</v>
      </c>
      <c r="DN968" s="3">
        <v>0</v>
      </c>
      <c r="DO968" s="3">
        <v>0</v>
      </c>
      <c r="DP968" s="3">
        <v>1</v>
      </c>
      <c r="DQ968" s="3">
        <v>1</v>
      </c>
      <c r="DR968" s="3"/>
      <c r="DS968" s="3"/>
      <c r="DT968" s="3"/>
      <c r="DU968" s="3">
        <v>1010</v>
      </c>
      <c r="DV968" s="3" t="s">
        <v>266</v>
      </c>
      <c r="DW968" s="3" t="s">
        <v>266</v>
      </c>
      <c r="DX968" s="3">
        <v>1</v>
      </c>
      <c r="DY968" s="3"/>
      <c r="DZ968" s="3" t="s">
        <v>3</v>
      </c>
      <c r="EA968" s="3" t="s">
        <v>3</v>
      </c>
      <c r="EB968" s="3" t="s">
        <v>3</v>
      </c>
      <c r="EC968" s="3" t="s">
        <v>3</v>
      </c>
      <c r="ED968" s="3"/>
      <c r="EE968" s="3">
        <v>57042957</v>
      </c>
      <c r="EF968" s="3">
        <v>40</v>
      </c>
      <c r="EG968" s="3" t="s">
        <v>33</v>
      </c>
      <c r="EH968" s="3">
        <v>0</v>
      </c>
      <c r="EI968" s="3" t="s">
        <v>3</v>
      </c>
      <c r="EJ968" s="3">
        <v>2</v>
      </c>
      <c r="EK968" s="3">
        <v>67</v>
      </c>
      <c r="EL968" s="3" t="s">
        <v>34</v>
      </c>
      <c r="EM968" s="3" t="s">
        <v>35</v>
      </c>
      <c r="EN968" s="3"/>
      <c r="EO968" s="3" t="s">
        <v>46</v>
      </c>
      <c r="EP968" s="3"/>
      <c r="EQ968" s="3">
        <v>0</v>
      </c>
      <c r="ER968" s="3">
        <v>768.53</v>
      </c>
      <c r="ES968" s="3">
        <v>768.53</v>
      </c>
      <c r="ET968" s="3">
        <v>0</v>
      </c>
      <c r="EU968" s="3">
        <v>0</v>
      </c>
      <c r="EV968" s="3">
        <v>0</v>
      </c>
      <c r="EW968" s="3">
        <v>0</v>
      </c>
      <c r="EX968" s="3">
        <v>0</v>
      </c>
      <c r="EY968" s="3"/>
      <c r="EZ968" s="3"/>
      <c r="FA968" s="3"/>
      <c r="FB968" s="3"/>
      <c r="FC968" s="3"/>
      <c r="FD968" s="3"/>
      <c r="FE968" s="3"/>
      <c r="FF968" s="3"/>
      <c r="FG968" s="3"/>
      <c r="FH968" s="3"/>
      <c r="FI968" s="3"/>
      <c r="FJ968" s="3"/>
      <c r="FK968" s="3"/>
      <c r="FL968" s="3"/>
      <c r="FM968" s="3"/>
      <c r="FN968" s="3"/>
      <c r="FO968" s="3"/>
      <c r="FP968" s="3"/>
      <c r="FQ968" s="3">
        <v>0</v>
      </c>
      <c r="FR968" s="3">
        <v>0</v>
      </c>
      <c r="FS968" s="3">
        <v>0</v>
      </c>
      <c r="FT968" s="3"/>
      <c r="FU968" s="3"/>
      <c r="FV968" s="3"/>
      <c r="FW968" s="3"/>
      <c r="FX968" s="3">
        <v>97</v>
      </c>
      <c r="FY968" s="3">
        <v>51</v>
      </c>
      <c r="FZ968" s="3"/>
      <c r="GA968" s="3" t="s">
        <v>3</v>
      </c>
      <c r="GB968" s="3"/>
      <c r="GC968" s="3"/>
      <c r="GD968" s="3">
        <v>1</v>
      </c>
      <c r="GE968" s="3"/>
      <c r="GF968" s="3">
        <v>364806943</v>
      </c>
      <c r="GG968" s="3">
        <v>2</v>
      </c>
      <c r="GH968" s="3">
        <v>1</v>
      </c>
      <c r="GI968" s="3">
        <v>-2</v>
      </c>
      <c r="GJ968" s="3">
        <v>0</v>
      </c>
      <c r="GK968" s="3">
        <v>0</v>
      </c>
      <c r="GL968" s="3">
        <f t="shared" si="1166"/>
        <v>0</v>
      </c>
      <c r="GM968" s="3">
        <f t="shared" si="1167"/>
        <v>114510.97</v>
      </c>
      <c r="GN968" s="3">
        <f t="shared" si="1168"/>
        <v>0</v>
      </c>
      <c r="GO968" s="3">
        <f t="shared" si="1169"/>
        <v>114510.97</v>
      </c>
      <c r="GP968" s="3">
        <f t="shared" si="1170"/>
        <v>0</v>
      </c>
      <c r="GQ968" s="3"/>
      <c r="GR968" s="3">
        <v>0</v>
      </c>
      <c r="GS968" s="3">
        <v>3</v>
      </c>
      <c r="GT968" s="3">
        <v>0</v>
      </c>
      <c r="GU968" s="3" t="s">
        <v>3</v>
      </c>
      <c r="GV968" s="3">
        <f t="shared" si="1171"/>
        <v>0</v>
      </c>
      <c r="GW968" s="3">
        <v>1</v>
      </c>
      <c r="GX968" s="3">
        <f t="shared" si="1172"/>
        <v>0</v>
      </c>
      <c r="GY968" s="3"/>
      <c r="GZ968" s="3"/>
      <c r="HA968" s="3">
        <v>0</v>
      </c>
      <c r="HB968" s="3">
        <v>0</v>
      </c>
      <c r="HC968" s="3">
        <f t="shared" si="1173"/>
        <v>0</v>
      </c>
      <c r="HD968" s="3"/>
      <c r="HE968" s="3" t="s">
        <v>3</v>
      </c>
      <c r="HF968" s="3" t="s">
        <v>3</v>
      </c>
      <c r="HG968" s="3"/>
      <c r="HH968" s="3"/>
      <c r="HI968" s="3"/>
      <c r="HJ968" s="3"/>
      <c r="HK968" s="3"/>
      <c r="HL968" s="3"/>
      <c r="HM968" s="3" t="s">
        <v>22</v>
      </c>
      <c r="HN968" s="3" t="s">
        <v>3</v>
      </c>
      <c r="HO968" s="3" t="s">
        <v>3</v>
      </c>
      <c r="HP968" s="3" t="s">
        <v>3</v>
      </c>
      <c r="HQ968" s="3" t="s">
        <v>3</v>
      </c>
      <c r="HR968" s="3"/>
      <c r="HS968" s="3">
        <v>0</v>
      </c>
      <c r="HT968" s="3"/>
      <c r="HU968" s="3"/>
      <c r="HV968" s="3"/>
      <c r="HW968" s="3"/>
      <c r="HX968" s="3"/>
      <c r="HY968" s="3"/>
      <c r="HZ968" s="3"/>
      <c r="IA968" s="3"/>
      <c r="IB968" s="3"/>
      <c r="IC968" s="3"/>
      <c r="ID968" s="3"/>
      <c r="IE968" s="3"/>
      <c r="IF968" s="3"/>
      <c r="IG968" s="3"/>
      <c r="IH968" s="3"/>
      <c r="II968" s="3"/>
      <c r="IJ968" s="3"/>
      <c r="IK968" s="3">
        <v>0</v>
      </c>
      <c r="IL968" s="3"/>
      <c r="IM968" s="3"/>
      <c r="IN968" s="3"/>
      <c r="IO968" s="3"/>
      <c r="IP968" s="3"/>
      <c r="IQ968" s="3"/>
      <c r="IR968" s="3"/>
      <c r="IS968" s="3"/>
      <c r="IT968" s="3"/>
      <c r="IU968" s="3"/>
    </row>
    <row r="969" spans="1:255" ht="409.5" x14ac:dyDescent="0.25">
      <c r="A969" s="4">
        <v>18</v>
      </c>
      <c r="B969" s="4">
        <v>1</v>
      </c>
      <c r="C969" s="4"/>
      <c r="D969" s="4"/>
      <c r="E969" s="4" t="s">
        <v>1197</v>
      </c>
      <c r="F969" s="4" t="s">
        <v>1198</v>
      </c>
      <c r="G969" s="4" t="s">
        <v>1199</v>
      </c>
      <c r="H969" s="4" t="s">
        <v>266</v>
      </c>
      <c r="I969" s="4">
        <f>I967*J969</f>
        <v>149</v>
      </c>
      <c r="J969" s="4">
        <v>33.333333333333336</v>
      </c>
      <c r="K969" s="4">
        <v>33.3333333</v>
      </c>
      <c r="L969" s="4"/>
      <c r="M969" s="4"/>
      <c r="N969" s="4"/>
      <c r="O969" s="4">
        <f t="shared" si="1149"/>
        <v>547362.43999999994</v>
      </c>
      <c r="P969" s="4">
        <f t="shared" si="1150"/>
        <v>547362.43999999994</v>
      </c>
      <c r="Q969" s="4">
        <f>(ROUND((ROUND(((ET969)*AV969*I969),2)*BB969),2)+ROUND((ROUND(((AE969-(EU969))*AV969*I969),2)*BS969),2))</f>
        <v>0</v>
      </c>
      <c r="R969" s="4">
        <f>(ROUND((ROUND(((EU969)*AV969*I969),2)*BS969),2)+ROUND((ROUND(((AE969-(EU969))*AV969*I969),2)*BS969),2))</f>
        <v>0</v>
      </c>
      <c r="S969" s="4">
        <f t="shared" si="1151"/>
        <v>0</v>
      </c>
      <c r="T969" s="4">
        <f t="shared" si="1152"/>
        <v>0</v>
      </c>
      <c r="U969" s="4">
        <f t="shared" si="1153"/>
        <v>0</v>
      </c>
      <c r="V969" s="4">
        <f t="shared" si="1154"/>
        <v>0</v>
      </c>
      <c r="W969" s="4">
        <f t="shared" si="1155"/>
        <v>0</v>
      </c>
      <c r="X969" s="4">
        <f>(ROUND((((S969+ROUND((ROUND(((EU969)*AV969*I969),2)*BS969),2))*AT969)/100),2)+ROUND(((ROUND((ROUND(((AE969-(EU969))*AV969*I969),2)*BS969),2)*AT969)/100),2))</f>
        <v>0</v>
      </c>
      <c r="Y969" s="4">
        <f>(ROUND((((S969+ROUND((ROUND(((EU969)*AV969*I969),2)*BS969),2))*AU969)/100),2)+ROUND(((ROUND((ROUND(((AE969-(EU969))*AV969*I969),2)*BS969),2)*AU969)/100),2))</f>
        <v>0</v>
      </c>
      <c r="Z969" s="4"/>
      <c r="AA969" s="4">
        <v>55890823</v>
      </c>
      <c r="AB969" s="4">
        <f t="shared" si="1156"/>
        <v>768.53</v>
      </c>
      <c r="AC969" s="4">
        <f>ROUND((ES969),6)</f>
        <v>768.53</v>
      </c>
      <c r="AD969" s="4">
        <f>ROUND((((ET969)-(EU969))+AE969),6)</f>
        <v>0</v>
      </c>
      <c r="AE969" s="4">
        <f t="shared" si="1176"/>
        <v>0</v>
      </c>
      <c r="AF969" s="4">
        <f t="shared" si="1176"/>
        <v>0</v>
      </c>
      <c r="AG969" s="4">
        <f t="shared" si="1157"/>
        <v>0</v>
      </c>
      <c r="AH969" s="4">
        <f t="shared" si="1177"/>
        <v>0</v>
      </c>
      <c r="AI969" s="4">
        <f t="shared" si="1177"/>
        <v>0</v>
      </c>
      <c r="AJ969" s="4">
        <f t="shared" si="1158"/>
        <v>0</v>
      </c>
      <c r="AK969" s="4">
        <v>768.53</v>
      </c>
      <c r="AL969" s="4">
        <v>768.53</v>
      </c>
      <c r="AM969" s="4">
        <v>0</v>
      </c>
      <c r="AN969" s="4">
        <v>0</v>
      </c>
      <c r="AO969" s="4">
        <v>0</v>
      </c>
      <c r="AP969" s="4">
        <v>0</v>
      </c>
      <c r="AQ969" s="4">
        <v>0</v>
      </c>
      <c r="AR969" s="4">
        <v>0</v>
      </c>
      <c r="AS969" s="4">
        <v>0</v>
      </c>
      <c r="AT969" s="4">
        <v>97</v>
      </c>
      <c r="AU969" s="4">
        <v>51</v>
      </c>
      <c r="AV969" s="4">
        <v>1</v>
      </c>
      <c r="AW969" s="4">
        <v>1</v>
      </c>
      <c r="AX969" s="4"/>
      <c r="AY969" s="4"/>
      <c r="AZ969" s="4">
        <v>1</v>
      </c>
      <c r="BA969" s="4">
        <v>1</v>
      </c>
      <c r="BB969" s="4">
        <v>1</v>
      </c>
      <c r="BC969" s="4">
        <v>4.78</v>
      </c>
      <c r="BD969" s="4" t="s">
        <v>3</v>
      </c>
      <c r="BE969" s="4" t="s">
        <v>3</v>
      </c>
      <c r="BF969" s="4" t="s">
        <v>3</v>
      </c>
      <c r="BG969" s="4" t="s">
        <v>3</v>
      </c>
      <c r="BH969" s="4">
        <v>3</v>
      </c>
      <c r="BI969" s="4">
        <v>2</v>
      </c>
      <c r="BJ969" s="4" t="s">
        <v>1200</v>
      </c>
      <c r="BK969" s="4"/>
      <c r="BL969" s="4"/>
      <c r="BM969" s="4">
        <v>67</v>
      </c>
      <c r="BN969" s="4">
        <v>0</v>
      </c>
      <c r="BO969" s="4" t="s">
        <v>1198</v>
      </c>
      <c r="BP969" s="4">
        <v>1</v>
      </c>
      <c r="BQ969" s="4">
        <v>40</v>
      </c>
      <c r="BR969" s="4">
        <v>0</v>
      </c>
      <c r="BS969" s="4">
        <v>1</v>
      </c>
      <c r="BT969" s="4">
        <v>1</v>
      </c>
      <c r="BU969" s="4">
        <v>1</v>
      </c>
      <c r="BV969" s="4">
        <v>1</v>
      </c>
      <c r="BW969" s="4">
        <v>1</v>
      </c>
      <c r="BX969" s="4">
        <v>1</v>
      </c>
      <c r="BY969" s="4" t="s">
        <v>3</v>
      </c>
      <c r="BZ969" s="4">
        <v>97</v>
      </c>
      <c r="CA969" s="4">
        <v>51</v>
      </c>
      <c r="CB969" s="4" t="s">
        <v>3</v>
      </c>
      <c r="CC969" s="4"/>
      <c r="CD969" s="4"/>
      <c r="CE969" s="4">
        <v>1566</v>
      </c>
      <c r="CF969" s="4">
        <v>0</v>
      </c>
      <c r="CG969" s="4">
        <v>0</v>
      </c>
      <c r="CH969" s="4"/>
      <c r="CI969" s="4"/>
      <c r="CJ969" s="4"/>
      <c r="CK969" s="4"/>
      <c r="CL969" s="4"/>
      <c r="CM969" s="4">
        <v>0</v>
      </c>
      <c r="CN969" s="10" t="s">
        <v>2500</v>
      </c>
      <c r="CO969" s="4">
        <v>0</v>
      </c>
      <c r="CP969" s="4">
        <f t="shared" si="1159"/>
        <v>547362.43999999994</v>
      </c>
      <c r="CQ969" s="4">
        <f t="shared" si="1160"/>
        <v>3673.57</v>
      </c>
      <c r="CR969" s="4">
        <f>(ROUND((ROUND(((ET969)*AV969*1),2)*BB969),2)+ROUND((ROUND(((AE969-(EU969))*AV969*1),2)*BS969),2))</f>
        <v>0</v>
      </c>
      <c r="CS969" s="4">
        <f>(ROUND((ROUND(((EU969)*AV969*1),2)*BS969),2)+ROUND((ROUND(((AE969-(EU969))*AV969*1),2)*BS969),2))</f>
        <v>0</v>
      </c>
      <c r="CT969" s="4">
        <f t="shared" si="1161"/>
        <v>0</v>
      </c>
      <c r="CU969" s="4">
        <f t="shared" si="1162"/>
        <v>0</v>
      </c>
      <c r="CV969" s="4">
        <f t="shared" si="1163"/>
        <v>0</v>
      </c>
      <c r="CW969" s="4">
        <f t="shared" si="1164"/>
        <v>0</v>
      </c>
      <c r="CX969" s="4">
        <f t="shared" si="1165"/>
        <v>0</v>
      </c>
      <c r="CY969" s="4">
        <f>(ROUND((((S969+ROUND((ROUND(((EU969)*AV969*1),2)*BS969),2))*AT969)/100),2)+ROUND(((ROUND((ROUND(((AE969-(EU969))*AV969*1),2)*BS969),2)*AT969)/100),2))</f>
        <v>0</v>
      </c>
      <c r="CZ969" s="4">
        <f>(ROUND((((S969+ROUND((ROUND(((EU969)*AV969*1),2)*BS969),2))*AU969)/100),2)+ROUND(((ROUND((ROUND(((AE969-(EU969))*AV969*1),2)*BS969),2)*AU969)/100),2))</f>
        <v>0</v>
      </c>
      <c r="DA969" s="4"/>
      <c r="DB969" s="4"/>
      <c r="DC969" s="4" t="s">
        <v>3</v>
      </c>
      <c r="DD969" s="4" t="s">
        <v>3</v>
      </c>
      <c r="DE969" s="4" t="s">
        <v>3</v>
      </c>
      <c r="DF969" s="4" t="s">
        <v>3</v>
      </c>
      <c r="DG969" s="4" t="s">
        <v>3</v>
      </c>
      <c r="DH969" s="4" t="s">
        <v>3</v>
      </c>
      <c r="DI969" s="4" t="s">
        <v>3</v>
      </c>
      <c r="DJ969" s="4" t="s">
        <v>3</v>
      </c>
      <c r="DK969" s="4" t="s">
        <v>3</v>
      </c>
      <c r="DL969" s="4" t="s">
        <v>3</v>
      </c>
      <c r="DM969" s="4" t="s">
        <v>3</v>
      </c>
      <c r="DN969" s="4">
        <v>0</v>
      </c>
      <c r="DO969" s="4">
        <v>0</v>
      </c>
      <c r="DP969" s="4">
        <v>1</v>
      </c>
      <c r="DQ969" s="4">
        <v>1</v>
      </c>
      <c r="DR969" s="4"/>
      <c r="DS969" s="4"/>
      <c r="DT969" s="4"/>
      <c r="DU969" s="4">
        <v>1010</v>
      </c>
      <c r="DV969" s="4" t="s">
        <v>266</v>
      </c>
      <c r="DW969" s="4" t="s">
        <v>266</v>
      </c>
      <c r="DX969" s="4">
        <v>1</v>
      </c>
      <c r="DY969" s="4"/>
      <c r="DZ969" s="4" t="s">
        <v>3</v>
      </c>
      <c r="EA969" s="4" t="s">
        <v>3</v>
      </c>
      <c r="EB969" s="4" t="s">
        <v>3</v>
      </c>
      <c r="EC969" s="4" t="s">
        <v>3</v>
      </c>
      <c r="ED969" s="4"/>
      <c r="EE969" s="4">
        <v>57042957</v>
      </c>
      <c r="EF969" s="4">
        <v>40</v>
      </c>
      <c r="EG969" s="4" t="s">
        <v>33</v>
      </c>
      <c r="EH969" s="4">
        <v>0</v>
      </c>
      <c r="EI969" s="4" t="s">
        <v>3</v>
      </c>
      <c r="EJ969" s="4">
        <v>2</v>
      </c>
      <c r="EK969" s="4">
        <v>67</v>
      </c>
      <c r="EL969" s="4" t="s">
        <v>34</v>
      </c>
      <c r="EM969" s="4" t="s">
        <v>35</v>
      </c>
      <c r="EN969" s="4"/>
      <c r="EO969" s="4" t="s">
        <v>46</v>
      </c>
      <c r="EP969" s="4"/>
      <c r="EQ969" s="4">
        <v>0</v>
      </c>
      <c r="ER969" s="4">
        <v>768.53</v>
      </c>
      <c r="ES969" s="4">
        <v>768.53</v>
      </c>
      <c r="ET969" s="4">
        <v>0</v>
      </c>
      <c r="EU969" s="4">
        <v>0</v>
      </c>
      <c r="EV969" s="4">
        <v>0</v>
      </c>
      <c r="EW969" s="4">
        <v>0</v>
      </c>
      <c r="EX969" s="4">
        <v>0</v>
      </c>
      <c r="EY969" s="4"/>
      <c r="EZ969" s="4"/>
      <c r="FA969" s="4"/>
      <c r="FB969" s="4"/>
      <c r="FC969" s="4"/>
      <c r="FD969" s="4"/>
      <c r="FE969" s="4"/>
      <c r="FF969" s="4"/>
      <c r="FG969" s="4"/>
      <c r="FH969" s="4"/>
      <c r="FI969" s="4"/>
      <c r="FJ969" s="4"/>
      <c r="FK969" s="4"/>
      <c r="FL969" s="4"/>
      <c r="FM969" s="4"/>
      <c r="FN969" s="4"/>
      <c r="FO969" s="4"/>
      <c r="FP969" s="4"/>
      <c r="FQ969" s="4">
        <v>0</v>
      </c>
      <c r="FR969" s="4">
        <v>0</v>
      </c>
      <c r="FS969" s="4">
        <v>0</v>
      </c>
      <c r="FT969" s="4"/>
      <c r="FU969" s="4"/>
      <c r="FV969" s="4"/>
      <c r="FW969" s="4"/>
      <c r="FX969" s="4">
        <v>97</v>
      </c>
      <c r="FY969" s="4">
        <v>51</v>
      </c>
      <c r="FZ969" s="4"/>
      <c r="GA969" s="4" t="s">
        <v>3</v>
      </c>
      <c r="GB969" s="4"/>
      <c r="GC969" s="4"/>
      <c r="GD969" s="4">
        <v>1</v>
      </c>
      <c r="GE969" s="4"/>
      <c r="GF969" s="4">
        <v>364806943</v>
      </c>
      <c r="GG969" s="4">
        <v>2</v>
      </c>
      <c r="GH969" s="4">
        <v>1</v>
      </c>
      <c r="GI969" s="4">
        <v>2</v>
      </c>
      <c r="GJ969" s="4">
        <v>0</v>
      </c>
      <c r="GK969" s="4">
        <v>0</v>
      </c>
      <c r="GL969" s="4">
        <f t="shared" si="1166"/>
        <v>0</v>
      </c>
      <c r="GM969" s="4">
        <f t="shared" si="1167"/>
        <v>547362.43999999994</v>
      </c>
      <c r="GN969" s="4">
        <f t="shared" si="1168"/>
        <v>0</v>
      </c>
      <c r="GO969" s="4">
        <f t="shared" si="1169"/>
        <v>547362.43999999994</v>
      </c>
      <c r="GP969" s="4">
        <f t="shared" si="1170"/>
        <v>0</v>
      </c>
      <c r="GQ969" s="4"/>
      <c r="GR969" s="4">
        <v>0</v>
      </c>
      <c r="GS969" s="4">
        <v>0</v>
      </c>
      <c r="GT969" s="4">
        <v>0</v>
      </c>
      <c r="GU969" s="4" t="s">
        <v>3</v>
      </c>
      <c r="GV969" s="4">
        <f t="shared" si="1171"/>
        <v>0</v>
      </c>
      <c r="GW969" s="4">
        <v>1</v>
      </c>
      <c r="GX969" s="4">
        <f t="shared" si="1172"/>
        <v>0</v>
      </c>
      <c r="GY969" s="4"/>
      <c r="GZ969" s="4"/>
      <c r="HA969" s="4">
        <v>0</v>
      </c>
      <c r="HB969" s="4">
        <v>0</v>
      </c>
      <c r="HC969" s="4">
        <f t="shared" si="1173"/>
        <v>0</v>
      </c>
      <c r="HD969" s="4"/>
      <c r="HE969" s="4" t="s">
        <v>3</v>
      </c>
      <c r="HF969" s="4" t="s">
        <v>3</v>
      </c>
      <c r="HG969" s="4"/>
      <c r="HH969" s="4"/>
      <c r="HI969" s="4"/>
      <c r="HJ969" s="4"/>
      <c r="HK969" s="4"/>
      <c r="HL969" s="4"/>
      <c r="HM969" s="4" t="s">
        <v>22</v>
      </c>
      <c r="HN969" s="4" t="s">
        <v>3</v>
      </c>
      <c r="HO969" s="4" t="s">
        <v>3</v>
      </c>
      <c r="HP969" s="4" t="s">
        <v>3</v>
      </c>
      <c r="HQ969" s="4" t="s">
        <v>3</v>
      </c>
      <c r="HR969" s="4"/>
      <c r="HS969" s="4">
        <v>0</v>
      </c>
      <c r="HT969" s="4"/>
      <c r="HU969" s="4"/>
      <c r="HV969" s="4"/>
      <c r="HW969" s="4"/>
      <c r="HX969" s="4"/>
      <c r="HY969" s="4"/>
      <c r="HZ969" s="4"/>
      <c r="IA969" s="4"/>
      <c r="IB969" s="4"/>
      <c r="IC969" s="4"/>
      <c r="ID969" s="4"/>
      <c r="IE969" s="4"/>
      <c r="IF969" s="4"/>
      <c r="IG969" s="4"/>
      <c r="IH969" s="4"/>
      <c r="II969" s="4"/>
      <c r="IJ969" s="4"/>
      <c r="IK969" s="4">
        <v>0</v>
      </c>
      <c r="IL969" s="4"/>
      <c r="IM969" s="4"/>
      <c r="IN969" s="4"/>
      <c r="IO969" s="4"/>
      <c r="IP969" s="4"/>
      <c r="IQ969" s="4"/>
      <c r="IR969" s="4"/>
      <c r="IS969" s="4"/>
      <c r="IT969" s="4"/>
      <c r="IU969" s="4"/>
    </row>
    <row r="970" spans="1:255" ht="409.5" x14ac:dyDescent="0.25">
      <c r="A970" s="3">
        <v>18</v>
      </c>
      <c r="B970" s="3">
        <v>1</v>
      </c>
      <c r="C970" s="3"/>
      <c r="D970" s="3"/>
      <c r="E970" s="3" t="s">
        <v>1201</v>
      </c>
      <c r="F970" s="3" t="s">
        <v>1090</v>
      </c>
      <c r="G970" s="3" t="s">
        <v>1091</v>
      </c>
      <c r="H970" s="3" t="s">
        <v>1092</v>
      </c>
      <c r="I970" s="3">
        <f>I966*J970</f>
        <v>3.8440000000000002E-3</v>
      </c>
      <c r="J970" s="3">
        <v>8.599552572706936E-4</v>
      </c>
      <c r="K970" s="3">
        <v>8.5999999999999998E-4</v>
      </c>
      <c r="L970" s="3"/>
      <c r="M970" s="3"/>
      <c r="N970" s="3"/>
      <c r="O970" s="3">
        <f t="shared" si="1149"/>
        <v>130.03</v>
      </c>
      <c r="P970" s="3">
        <f t="shared" si="1150"/>
        <v>130.03</v>
      </c>
      <c r="Q970" s="3">
        <f>(ROUND((ROUND(((ET970)*AV970*I970),2)*BB970),2)+ROUND((ROUND(((AE970-(EU970))*AV970*I970),2)*BS970),2))</f>
        <v>0</v>
      </c>
      <c r="R970" s="3">
        <f>(ROUND((ROUND(((EU970)*AV970*I970),2)*BS970),2)+ROUND((ROUND(((AE970-(EU970))*AV970*I970),2)*BS970),2))</f>
        <v>0</v>
      </c>
      <c r="S970" s="3">
        <f t="shared" si="1151"/>
        <v>0</v>
      </c>
      <c r="T970" s="3">
        <f t="shared" si="1152"/>
        <v>0</v>
      </c>
      <c r="U970" s="3">
        <f t="shared" si="1153"/>
        <v>0</v>
      </c>
      <c r="V970" s="3">
        <f t="shared" si="1154"/>
        <v>0</v>
      </c>
      <c r="W970" s="3">
        <f t="shared" si="1155"/>
        <v>0</v>
      </c>
      <c r="X970" s="3">
        <f>(ROUND((((S970+ROUND((ROUND(((EU970)*AV970*I970),2)*BS970),2))*AT970)/100),2)+ROUND(((ROUND((ROUND(((AE970-(EU970))*AV970*I970),2)*BS970),2)*AT970)/100),2))</f>
        <v>0</v>
      </c>
      <c r="Y970" s="3">
        <f>(ROUND((((S970+ROUND((ROUND(((EU970)*AV970*I970),2)*BS970),2))*AU970)/100),2)+ROUND(((ROUND((ROUND(((AE970-(EU970))*AV970*I970),2)*BS970),2)*AU970)/100),2))</f>
        <v>0</v>
      </c>
      <c r="Z970" s="3"/>
      <c r="AA970" s="3">
        <v>54971259</v>
      </c>
      <c r="AB970" s="3">
        <f t="shared" si="1156"/>
        <v>33827.69</v>
      </c>
      <c r="AC970" s="3">
        <f>ROUND((ES970),6)</f>
        <v>33827.69</v>
      </c>
      <c r="AD970" s="3">
        <f>ROUND((((ET970)-(EU970))+AE970),6)</f>
        <v>0</v>
      </c>
      <c r="AE970" s="3">
        <f t="shared" si="1176"/>
        <v>0</v>
      </c>
      <c r="AF970" s="3">
        <f t="shared" si="1176"/>
        <v>0</v>
      </c>
      <c r="AG970" s="3">
        <f t="shared" si="1157"/>
        <v>0</v>
      </c>
      <c r="AH970" s="3">
        <f t="shared" si="1177"/>
        <v>0</v>
      </c>
      <c r="AI970" s="3">
        <f t="shared" si="1177"/>
        <v>0</v>
      </c>
      <c r="AJ970" s="3">
        <f t="shared" si="1158"/>
        <v>0</v>
      </c>
      <c r="AK970" s="3">
        <v>33827.69</v>
      </c>
      <c r="AL970" s="3">
        <v>33827.69</v>
      </c>
      <c r="AM970" s="3">
        <v>0</v>
      </c>
      <c r="AN970" s="3">
        <v>0</v>
      </c>
      <c r="AO970" s="3">
        <v>0</v>
      </c>
      <c r="AP970" s="3">
        <v>0</v>
      </c>
      <c r="AQ970" s="3">
        <v>0</v>
      </c>
      <c r="AR970" s="3">
        <v>0</v>
      </c>
      <c r="AS970" s="3">
        <v>0</v>
      </c>
      <c r="AT970" s="3">
        <v>97</v>
      </c>
      <c r="AU970" s="3">
        <v>51</v>
      </c>
      <c r="AV970" s="3">
        <v>1</v>
      </c>
      <c r="AW970" s="3">
        <v>1</v>
      </c>
      <c r="AX970" s="3"/>
      <c r="AY970" s="3"/>
      <c r="AZ970" s="3">
        <v>1</v>
      </c>
      <c r="BA970" s="3">
        <v>1</v>
      </c>
      <c r="BB970" s="3">
        <v>1</v>
      </c>
      <c r="BC970" s="3">
        <v>1</v>
      </c>
      <c r="BD970" s="3" t="s">
        <v>3</v>
      </c>
      <c r="BE970" s="3" t="s">
        <v>3</v>
      </c>
      <c r="BF970" s="3" t="s">
        <v>3</v>
      </c>
      <c r="BG970" s="3" t="s">
        <v>3</v>
      </c>
      <c r="BH970" s="3">
        <v>3</v>
      </c>
      <c r="BI970" s="3">
        <v>2</v>
      </c>
      <c r="BJ970" s="3" t="s">
        <v>1093</v>
      </c>
      <c r="BK970" s="3"/>
      <c r="BL970" s="3"/>
      <c r="BM970" s="3">
        <v>67</v>
      </c>
      <c r="BN970" s="3">
        <v>0</v>
      </c>
      <c r="BO970" s="3" t="s">
        <v>3</v>
      </c>
      <c r="BP970" s="3">
        <v>0</v>
      </c>
      <c r="BQ970" s="3">
        <v>40</v>
      </c>
      <c r="BR970" s="3">
        <v>0</v>
      </c>
      <c r="BS970" s="3">
        <v>1</v>
      </c>
      <c r="BT970" s="3">
        <v>1</v>
      </c>
      <c r="BU970" s="3">
        <v>1</v>
      </c>
      <c r="BV970" s="3">
        <v>1</v>
      </c>
      <c r="BW970" s="3">
        <v>1</v>
      </c>
      <c r="BX970" s="3">
        <v>1</v>
      </c>
      <c r="BY970" s="3" t="s">
        <v>3</v>
      </c>
      <c r="BZ970" s="3">
        <v>97</v>
      </c>
      <c r="CA970" s="3">
        <v>51</v>
      </c>
      <c r="CB970" s="3" t="s">
        <v>3</v>
      </c>
      <c r="CC970" s="3"/>
      <c r="CD970" s="3"/>
      <c r="CE970" s="3">
        <v>1566</v>
      </c>
      <c r="CF970" s="3">
        <v>0</v>
      </c>
      <c r="CG970" s="3">
        <v>0</v>
      </c>
      <c r="CH970" s="3"/>
      <c r="CI970" s="3"/>
      <c r="CJ970" s="3"/>
      <c r="CK970" s="3"/>
      <c r="CL970" s="3"/>
      <c r="CM970" s="3">
        <v>0</v>
      </c>
      <c r="CN970" s="9" t="s">
        <v>2500</v>
      </c>
      <c r="CO970" s="3">
        <v>0</v>
      </c>
      <c r="CP970" s="3">
        <f t="shared" si="1159"/>
        <v>130.03</v>
      </c>
      <c r="CQ970" s="3">
        <f t="shared" si="1160"/>
        <v>33827.69</v>
      </c>
      <c r="CR970" s="3">
        <f>(ROUND((ROUND(((ET970)*AV970*1),2)*BB970),2)+ROUND((ROUND(((AE970-(EU970))*AV970*1),2)*BS970),2))</f>
        <v>0</v>
      </c>
      <c r="CS970" s="3">
        <f>(ROUND((ROUND(((EU970)*AV970*1),2)*BS970),2)+ROUND((ROUND(((AE970-(EU970))*AV970*1),2)*BS970),2))</f>
        <v>0</v>
      </c>
      <c r="CT970" s="3">
        <f t="shared" si="1161"/>
        <v>0</v>
      </c>
      <c r="CU970" s="3">
        <f t="shared" si="1162"/>
        <v>0</v>
      </c>
      <c r="CV970" s="3">
        <f t="shared" si="1163"/>
        <v>0</v>
      </c>
      <c r="CW970" s="3">
        <f t="shared" si="1164"/>
        <v>0</v>
      </c>
      <c r="CX970" s="3">
        <f t="shared" si="1165"/>
        <v>0</v>
      </c>
      <c r="CY970" s="3">
        <f>(ROUND((((S970+ROUND((ROUND(((EU970)*AV970*1),2)*BS970),2))*AT970)/100),2)+ROUND(((ROUND((ROUND(((AE970-(EU970))*AV970*1),2)*BS970),2)*AT970)/100),2))</f>
        <v>0</v>
      </c>
      <c r="CZ970" s="3">
        <f>(ROUND((((S970+ROUND((ROUND(((EU970)*AV970*1),2)*BS970),2))*AU970)/100),2)+ROUND(((ROUND((ROUND(((AE970-(EU970))*AV970*1),2)*BS970),2)*AU970)/100),2))</f>
        <v>0</v>
      </c>
      <c r="DA970" s="3"/>
      <c r="DB970" s="3"/>
      <c r="DC970" s="3" t="s">
        <v>3</v>
      </c>
      <c r="DD970" s="3" t="s">
        <v>3</v>
      </c>
      <c r="DE970" s="3" t="s">
        <v>3</v>
      </c>
      <c r="DF970" s="3" t="s">
        <v>3</v>
      </c>
      <c r="DG970" s="3" t="s">
        <v>3</v>
      </c>
      <c r="DH970" s="3" t="s">
        <v>3</v>
      </c>
      <c r="DI970" s="3" t="s">
        <v>3</v>
      </c>
      <c r="DJ970" s="3" t="s">
        <v>3</v>
      </c>
      <c r="DK970" s="3" t="s">
        <v>3</v>
      </c>
      <c r="DL970" s="3" t="s">
        <v>3</v>
      </c>
      <c r="DM970" s="3" t="s">
        <v>3</v>
      </c>
      <c r="DN970" s="3">
        <v>0</v>
      </c>
      <c r="DO970" s="3">
        <v>0</v>
      </c>
      <c r="DP970" s="3">
        <v>1</v>
      </c>
      <c r="DQ970" s="3">
        <v>1</v>
      </c>
      <c r="DR970" s="3"/>
      <c r="DS970" s="3"/>
      <c r="DT970" s="3"/>
      <c r="DU970" s="3">
        <v>1009</v>
      </c>
      <c r="DV970" s="3" t="s">
        <v>1092</v>
      </c>
      <c r="DW970" s="3" t="s">
        <v>1092</v>
      </c>
      <c r="DX970" s="3">
        <v>1000</v>
      </c>
      <c r="DY970" s="3"/>
      <c r="DZ970" s="3" t="s">
        <v>3</v>
      </c>
      <c r="EA970" s="3" t="s">
        <v>3</v>
      </c>
      <c r="EB970" s="3" t="s">
        <v>3</v>
      </c>
      <c r="EC970" s="3" t="s">
        <v>3</v>
      </c>
      <c r="ED970" s="3"/>
      <c r="EE970" s="3">
        <v>57042957</v>
      </c>
      <c r="EF970" s="3">
        <v>40</v>
      </c>
      <c r="EG970" s="3" t="s">
        <v>33</v>
      </c>
      <c r="EH970" s="3">
        <v>0</v>
      </c>
      <c r="EI970" s="3" t="s">
        <v>3</v>
      </c>
      <c r="EJ970" s="3">
        <v>2</v>
      </c>
      <c r="EK970" s="3">
        <v>67</v>
      </c>
      <c r="EL970" s="3" t="s">
        <v>34</v>
      </c>
      <c r="EM970" s="3" t="s">
        <v>35</v>
      </c>
      <c r="EN970" s="3"/>
      <c r="EO970" s="3" t="s">
        <v>46</v>
      </c>
      <c r="EP970" s="3"/>
      <c r="EQ970" s="3">
        <v>0</v>
      </c>
      <c r="ER970" s="3">
        <v>33827.69</v>
      </c>
      <c r="ES970" s="3">
        <v>33827.69</v>
      </c>
      <c r="ET970" s="3">
        <v>0</v>
      </c>
      <c r="EU970" s="3">
        <v>0</v>
      </c>
      <c r="EV970" s="3">
        <v>0</v>
      </c>
      <c r="EW970" s="3">
        <v>0</v>
      </c>
      <c r="EX970" s="3">
        <v>0</v>
      </c>
      <c r="EY970" s="3"/>
      <c r="EZ970" s="3"/>
      <c r="FA970" s="3"/>
      <c r="FB970" s="3"/>
      <c r="FC970" s="3"/>
      <c r="FD970" s="3"/>
      <c r="FE970" s="3"/>
      <c r="FF970" s="3"/>
      <c r="FG970" s="3"/>
      <c r="FH970" s="3"/>
      <c r="FI970" s="3"/>
      <c r="FJ970" s="3"/>
      <c r="FK970" s="3"/>
      <c r="FL970" s="3"/>
      <c r="FM970" s="3"/>
      <c r="FN970" s="3"/>
      <c r="FO970" s="3"/>
      <c r="FP970" s="3"/>
      <c r="FQ970" s="3">
        <v>0</v>
      </c>
      <c r="FR970" s="3">
        <v>0</v>
      </c>
      <c r="FS970" s="3">
        <v>0</v>
      </c>
      <c r="FT970" s="3"/>
      <c r="FU970" s="3"/>
      <c r="FV970" s="3"/>
      <c r="FW970" s="3"/>
      <c r="FX970" s="3">
        <v>97</v>
      </c>
      <c r="FY970" s="3">
        <v>51</v>
      </c>
      <c r="FZ970" s="3"/>
      <c r="GA970" s="3" t="s">
        <v>3</v>
      </c>
      <c r="GB970" s="3"/>
      <c r="GC970" s="3"/>
      <c r="GD970" s="3">
        <v>1</v>
      </c>
      <c r="GE970" s="3"/>
      <c r="GF970" s="3">
        <v>764623737</v>
      </c>
      <c r="GG970" s="3">
        <v>2</v>
      </c>
      <c r="GH970" s="3">
        <v>1</v>
      </c>
      <c r="GI970" s="3">
        <v>-2</v>
      </c>
      <c r="GJ970" s="3">
        <v>0</v>
      </c>
      <c r="GK970" s="3">
        <v>0</v>
      </c>
      <c r="GL970" s="3">
        <f t="shared" si="1166"/>
        <v>0</v>
      </c>
      <c r="GM970" s="3">
        <f t="shared" si="1167"/>
        <v>130.03</v>
      </c>
      <c r="GN970" s="3">
        <f t="shared" si="1168"/>
        <v>0</v>
      </c>
      <c r="GO970" s="3">
        <f t="shared" si="1169"/>
        <v>130.03</v>
      </c>
      <c r="GP970" s="3">
        <f t="shared" si="1170"/>
        <v>0</v>
      </c>
      <c r="GQ970" s="3"/>
      <c r="GR970" s="3">
        <v>0</v>
      </c>
      <c r="GS970" s="3">
        <v>3</v>
      </c>
      <c r="GT970" s="3">
        <v>0</v>
      </c>
      <c r="GU970" s="3" t="s">
        <v>3</v>
      </c>
      <c r="GV970" s="3">
        <f t="shared" si="1171"/>
        <v>0</v>
      </c>
      <c r="GW970" s="3">
        <v>1</v>
      </c>
      <c r="GX970" s="3">
        <f t="shared" si="1172"/>
        <v>0</v>
      </c>
      <c r="GY970" s="3"/>
      <c r="GZ970" s="3"/>
      <c r="HA970" s="3">
        <v>0</v>
      </c>
      <c r="HB970" s="3">
        <v>0</v>
      </c>
      <c r="HC970" s="3">
        <f t="shared" si="1173"/>
        <v>0</v>
      </c>
      <c r="HD970" s="3"/>
      <c r="HE970" s="3" t="s">
        <v>3</v>
      </c>
      <c r="HF970" s="3" t="s">
        <v>3</v>
      </c>
      <c r="HG970" s="3"/>
      <c r="HH970" s="3"/>
      <c r="HI970" s="3"/>
      <c r="HJ970" s="3"/>
      <c r="HK970" s="3"/>
      <c r="HL970" s="3"/>
      <c r="HM970" s="3" t="s">
        <v>22</v>
      </c>
      <c r="HN970" s="3" t="s">
        <v>3</v>
      </c>
      <c r="HO970" s="3" t="s">
        <v>3</v>
      </c>
      <c r="HP970" s="3" t="s">
        <v>3</v>
      </c>
      <c r="HQ970" s="3" t="s">
        <v>3</v>
      </c>
      <c r="HR970" s="3"/>
      <c r="HS970" s="3">
        <v>0</v>
      </c>
      <c r="HT970" s="3"/>
      <c r="HU970" s="3"/>
      <c r="HV970" s="3"/>
      <c r="HW970" s="3"/>
      <c r="HX970" s="3"/>
      <c r="HY970" s="3"/>
      <c r="HZ970" s="3"/>
      <c r="IA970" s="3"/>
      <c r="IB970" s="3"/>
      <c r="IC970" s="3"/>
      <c r="ID970" s="3"/>
      <c r="IE970" s="3"/>
      <c r="IF970" s="3"/>
      <c r="IG970" s="3"/>
      <c r="IH970" s="3"/>
      <c r="II970" s="3"/>
      <c r="IJ970" s="3"/>
      <c r="IK970" s="3">
        <v>0</v>
      </c>
      <c r="IL970" s="3"/>
      <c r="IM970" s="3"/>
      <c r="IN970" s="3"/>
      <c r="IO970" s="3"/>
      <c r="IP970" s="3"/>
      <c r="IQ970" s="3"/>
      <c r="IR970" s="3"/>
      <c r="IS970" s="3"/>
      <c r="IT970" s="3"/>
      <c r="IU970" s="3"/>
    </row>
    <row r="971" spans="1:255" ht="409.5" x14ac:dyDescent="0.25">
      <c r="A971" s="4">
        <v>18</v>
      </c>
      <c r="B971" s="4">
        <v>1</v>
      </c>
      <c r="C971" s="4"/>
      <c r="D971" s="4"/>
      <c r="E971" s="4" t="s">
        <v>1201</v>
      </c>
      <c r="F971" s="4" t="s">
        <v>1090</v>
      </c>
      <c r="G971" s="4" t="s">
        <v>1091</v>
      </c>
      <c r="H971" s="4" t="s">
        <v>1092</v>
      </c>
      <c r="I971" s="4">
        <f>I967*J971</f>
        <v>3.8440000000000002E-3</v>
      </c>
      <c r="J971" s="4">
        <v>8.599552572706936E-4</v>
      </c>
      <c r="K971" s="4">
        <v>8.5999999999999998E-4</v>
      </c>
      <c r="L971" s="4"/>
      <c r="M971" s="4"/>
      <c r="N971" s="4"/>
      <c r="O971" s="4">
        <f t="shared" si="1149"/>
        <v>637.15</v>
      </c>
      <c r="P971" s="4">
        <f t="shared" si="1150"/>
        <v>637.15</v>
      </c>
      <c r="Q971" s="4">
        <f>(ROUND((ROUND(((ET971)*AV971*I971),2)*BB971),2)+ROUND((ROUND(((AE971-(EU971))*AV971*I971),2)*BS971),2))</f>
        <v>0</v>
      </c>
      <c r="R971" s="4">
        <f>(ROUND((ROUND(((EU971)*AV971*I971),2)*BS971),2)+ROUND((ROUND(((AE971-(EU971))*AV971*I971),2)*BS971),2))</f>
        <v>0</v>
      </c>
      <c r="S971" s="4">
        <f t="shared" si="1151"/>
        <v>0</v>
      </c>
      <c r="T971" s="4">
        <f t="shared" si="1152"/>
        <v>0</v>
      </c>
      <c r="U971" s="4">
        <f t="shared" si="1153"/>
        <v>0</v>
      </c>
      <c r="V971" s="4">
        <f t="shared" si="1154"/>
        <v>0</v>
      </c>
      <c r="W971" s="4">
        <f t="shared" si="1155"/>
        <v>0</v>
      </c>
      <c r="X971" s="4">
        <f>(ROUND((((S971+ROUND((ROUND(((EU971)*AV971*I971),2)*BS971),2))*AT971)/100),2)+ROUND(((ROUND((ROUND(((AE971-(EU971))*AV971*I971),2)*BS971),2)*AT971)/100),2))</f>
        <v>0</v>
      </c>
      <c r="Y971" s="4">
        <f>(ROUND((((S971+ROUND((ROUND(((EU971)*AV971*I971),2)*BS971),2))*AU971)/100),2)+ROUND(((ROUND((ROUND(((AE971-(EU971))*AV971*I971),2)*BS971),2)*AU971)/100),2))</f>
        <v>0</v>
      </c>
      <c r="Z971" s="4"/>
      <c r="AA971" s="4">
        <v>55890823</v>
      </c>
      <c r="AB971" s="4">
        <f t="shared" si="1156"/>
        <v>33827.69</v>
      </c>
      <c r="AC971" s="4">
        <f>ROUND((ES971),6)</f>
        <v>33827.69</v>
      </c>
      <c r="AD971" s="4">
        <f>ROUND((((ET971)-(EU971))+AE971),6)</f>
        <v>0</v>
      </c>
      <c r="AE971" s="4">
        <f t="shared" si="1176"/>
        <v>0</v>
      </c>
      <c r="AF971" s="4">
        <f t="shared" si="1176"/>
        <v>0</v>
      </c>
      <c r="AG971" s="4">
        <f t="shared" si="1157"/>
        <v>0</v>
      </c>
      <c r="AH971" s="4">
        <f t="shared" si="1177"/>
        <v>0</v>
      </c>
      <c r="AI971" s="4">
        <f t="shared" si="1177"/>
        <v>0</v>
      </c>
      <c r="AJ971" s="4">
        <f t="shared" si="1158"/>
        <v>0</v>
      </c>
      <c r="AK971" s="4">
        <v>33827.69</v>
      </c>
      <c r="AL971" s="4">
        <v>33827.69</v>
      </c>
      <c r="AM971" s="4">
        <v>0</v>
      </c>
      <c r="AN971" s="4">
        <v>0</v>
      </c>
      <c r="AO971" s="4">
        <v>0</v>
      </c>
      <c r="AP971" s="4">
        <v>0</v>
      </c>
      <c r="AQ971" s="4">
        <v>0</v>
      </c>
      <c r="AR971" s="4">
        <v>0</v>
      </c>
      <c r="AS971" s="4">
        <v>0</v>
      </c>
      <c r="AT971" s="4">
        <v>97</v>
      </c>
      <c r="AU971" s="4">
        <v>51</v>
      </c>
      <c r="AV971" s="4">
        <v>1</v>
      </c>
      <c r="AW971" s="4">
        <v>1</v>
      </c>
      <c r="AX971" s="4"/>
      <c r="AY971" s="4"/>
      <c r="AZ971" s="4">
        <v>1</v>
      </c>
      <c r="BA971" s="4">
        <v>1</v>
      </c>
      <c r="BB971" s="4">
        <v>1</v>
      </c>
      <c r="BC971" s="4">
        <v>4.9000000000000004</v>
      </c>
      <c r="BD971" s="4" t="s">
        <v>3</v>
      </c>
      <c r="BE971" s="4" t="s">
        <v>3</v>
      </c>
      <c r="BF971" s="4" t="s">
        <v>3</v>
      </c>
      <c r="BG971" s="4" t="s">
        <v>3</v>
      </c>
      <c r="BH971" s="4">
        <v>3</v>
      </c>
      <c r="BI971" s="4">
        <v>2</v>
      </c>
      <c r="BJ971" s="4" t="s">
        <v>1093</v>
      </c>
      <c r="BK971" s="4"/>
      <c r="BL971" s="4"/>
      <c r="BM971" s="4">
        <v>67</v>
      </c>
      <c r="BN971" s="4">
        <v>0</v>
      </c>
      <c r="BO971" s="4" t="s">
        <v>1090</v>
      </c>
      <c r="BP971" s="4">
        <v>1</v>
      </c>
      <c r="BQ971" s="4">
        <v>40</v>
      </c>
      <c r="BR971" s="4">
        <v>0</v>
      </c>
      <c r="BS971" s="4">
        <v>1</v>
      </c>
      <c r="BT971" s="4">
        <v>1</v>
      </c>
      <c r="BU971" s="4">
        <v>1</v>
      </c>
      <c r="BV971" s="4">
        <v>1</v>
      </c>
      <c r="BW971" s="4">
        <v>1</v>
      </c>
      <c r="BX971" s="4">
        <v>1</v>
      </c>
      <c r="BY971" s="4" t="s">
        <v>3</v>
      </c>
      <c r="BZ971" s="4">
        <v>97</v>
      </c>
      <c r="CA971" s="4">
        <v>51</v>
      </c>
      <c r="CB971" s="4" t="s">
        <v>3</v>
      </c>
      <c r="CC971" s="4"/>
      <c r="CD971" s="4"/>
      <c r="CE971" s="4">
        <v>1566</v>
      </c>
      <c r="CF971" s="4">
        <v>0</v>
      </c>
      <c r="CG971" s="4">
        <v>0</v>
      </c>
      <c r="CH971" s="4"/>
      <c r="CI971" s="4"/>
      <c r="CJ971" s="4"/>
      <c r="CK971" s="4"/>
      <c r="CL971" s="4"/>
      <c r="CM971" s="4">
        <v>0</v>
      </c>
      <c r="CN971" s="10" t="s">
        <v>2500</v>
      </c>
      <c r="CO971" s="4">
        <v>0</v>
      </c>
      <c r="CP971" s="4">
        <f t="shared" si="1159"/>
        <v>637.15</v>
      </c>
      <c r="CQ971" s="4">
        <f t="shared" si="1160"/>
        <v>165755.68</v>
      </c>
      <c r="CR971" s="4">
        <f>(ROUND((ROUND(((ET971)*AV971*1),2)*BB971),2)+ROUND((ROUND(((AE971-(EU971))*AV971*1),2)*BS971),2))</f>
        <v>0</v>
      </c>
      <c r="CS971" s="4">
        <f>(ROUND((ROUND(((EU971)*AV971*1),2)*BS971),2)+ROUND((ROUND(((AE971-(EU971))*AV971*1),2)*BS971),2))</f>
        <v>0</v>
      </c>
      <c r="CT971" s="4">
        <f t="shared" si="1161"/>
        <v>0</v>
      </c>
      <c r="CU971" s="4">
        <f t="shared" si="1162"/>
        <v>0</v>
      </c>
      <c r="CV971" s="4">
        <f t="shared" si="1163"/>
        <v>0</v>
      </c>
      <c r="CW971" s="4">
        <f t="shared" si="1164"/>
        <v>0</v>
      </c>
      <c r="CX971" s="4">
        <f t="shared" si="1165"/>
        <v>0</v>
      </c>
      <c r="CY971" s="4">
        <f>(ROUND((((S971+ROUND((ROUND(((EU971)*AV971*1),2)*BS971),2))*AT971)/100),2)+ROUND(((ROUND((ROUND(((AE971-(EU971))*AV971*1),2)*BS971),2)*AT971)/100),2))</f>
        <v>0</v>
      </c>
      <c r="CZ971" s="4">
        <f>(ROUND((((S971+ROUND((ROUND(((EU971)*AV971*1),2)*BS971),2))*AU971)/100),2)+ROUND(((ROUND((ROUND(((AE971-(EU971))*AV971*1),2)*BS971),2)*AU971)/100),2))</f>
        <v>0</v>
      </c>
      <c r="DA971" s="4"/>
      <c r="DB971" s="4"/>
      <c r="DC971" s="4" t="s">
        <v>3</v>
      </c>
      <c r="DD971" s="4" t="s">
        <v>3</v>
      </c>
      <c r="DE971" s="4" t="s">
        <v>3</v>
      </c>
      <c r="DF971" s="4" t="s">
        <v>3</v>
      </c>
      <c r="DG971" s="4" t="s">
        <v>3</v>
      </c>
      <c r="DH971" s="4" t="s">
        <v>3</v>
      </c>
      <c r="DI971" s="4" t="s">
        <v>3</v>
      </c>
      <c r="DJ971" s="4" t="s">
        <v>3</v>
      </c>
      <c r="DK971" s="4" t="s">
        <v>3</v>
      </c>
      <c r="DL971" s="4" t="s">
        <v>3</v>
      </c>
      <c r="DM971" s="4" t="s">
        <v>3</v>
      </c>
      <c r="DN971" s="4">
        <v>0</v>
      </c>
      <c r="DO971" s="4">
        <v>0</v>
      </c>
      <c r="DP971" s="4">
        <v>1</v>
      </c>
      <c r="DQ971" s="4">
        <v>1</v>
      </c>
      <c r="DR971" s="4"/>
      <c r="DS971" s="4"/>
      <c r="DT971" s="4"/>
      <c r="DU971" s="4">
        <v>1009</v>
      </c>
      <c r="DV971" s="4" t="s">
        <v>1092</v>
      </c>
      <c r="DW971" s="4" t="s">
        <v>1092</v>
      </c>
      <c r="DX971" s="4">
        <v>1000</v>
      </c>
      <c r="DY971" s="4"/>
      <c r="DZ971" s="4" t="s">
        <v>3</v>
      </c>
      <c r="EA971" s="4" t="s">
        <v>3</v>
      </c>
      <c r="EB971" s="4" t="s">
        <v>3</v>
      </c>
      <c r="EC971" s="4" t="s">
        <v>3</v>
      </c>
      <c r="ED971" s="4"/>
      <c r="EE971" s="4">
        <v>57042957</v>
      </c>
      <c r="EF971" s="4">
        <v>40</v>
      </c>
      <c r="EG971" s="4" t="s">
        <v>33</v>
      </c>
      <c r="EH971" s="4">
        <v>0</v>
      </c>
      <c r="EI971" s="4" t="s">
        <v>3</v>
      </c>
      <c r="EJ971" s="4">
        <v>2</v>
      </c>
      <c r="EK971" s="4">
        <v>67</v>
      </c>
      <c r="EL971" s="4" t="s">
        <v>34</v>
      </c>
      <c r="EM971" s="4" t="s">
        <v>35</v>
      </c>
      <c r="EN971" s="4"/>
      <c r="EO971" s="4" t="s">
        <v>46</v>
      </c>
      <c r="EP971" s="4"/>
      <c r="EQ971" s="4">
        <v>0</v>
      </c>
      <c r="ER971" s="4">
        <v>33827.69</v>
      </c>
      <c r="ES971" s="4">
        <v>33827.69</v>
      </c>
      <c r="ET971" s="4">
        <v>0</v>
      </c>
      <c r="EU971" s="4">
        <v>0</v>
      </c>
      <c r="EV971" s="4">
        <v>0</v>
      </c>
      <c r="EW971" s="4">
        <v>0</v>
      </c>
      <c r="EX971" s="4">
        <v>0</v>
      </c>
      <c r="EY971" s="4"/>
      <c r="EZ971" s="4"/>
      <c r="FA971" s="4"/>
      <c r="FB971" s="4"/>
      <c r="FC971" s="4"/>
      <c r="FD971" s="4"/>
      <c r="FE971" s="4"/>
      <c r="FF971" s="4"/>
      <c r="FG971" s="4"/>
      <c r="FH971" s="4"/>
      <c r="FI971" s="4"/>
      <c r="FJ971" s="4"/>
      <c r="FK971" s="4"/>
      <c r="FL971" s="4"/>
      <c r="FM971" s="4"/>
      <c r="FN971" s="4"/>
      <c r="FO971" s="4"/>
      <c r="FP971" s="4"/>
      <c r="FQ971" s="4">
        <v>0</v>
      </c>
      <c r="FR971" s="4">
        <v>0</v>
      </c>
      <c r="FS971" s="4">
        <v>0</v>
      </c>
      <c r="FT971" s="4"/>
      <c r="FU971" s="4"/>
      <c r="FV971" s="4"/>
      <c r="FW971" s="4"/>
      <c r="FX971" s="4">
        <v>97</v>
      </c>
      <c r="FY971" s="4">
        <v>51</v>
      </c>
      <c r="FZ971" s="4"/>
      <c r="GA971" s="4" t="s">
        <v>3</v>
      </c>
      <c r="GB971" s="4"/>
      <c r="GC971" s="4"/>
      <c r="GD971" s="4">
        <v>1</v>
      </c>
      <c r="GE971" s="4"/>
      <c r="GF971" s="4">
        <v>764623737</v>
      </c>
      <c r="GG971" s="4">
        <v>2</v>
      </c>
      <c r="GH971" s="4">
        <v>1</v>
      </c>
      <c r="GI971" s="4">
        <v>2</v>
      </c>
      <c r="GJ971" s="4">
        <v>0</v>
      </c>
      <c r="GK971" s="4">
        <v>0</v>
      </c>
      <c r="GL971" s="4">
        <f t="shared" si="1166"/>
        <v>0</v>
      </c>
      <c r="GM971" s="4">
        <f t="shared" si="1167"/>
        <v>637.15</v>
      </c>
      <c r="GN971" s="4">
        <f t="shared" si="1168"/>
        <v>0</v>
      </c>
      <c r="GO971" s="4">
        <f t="shared" si="1169"/>
        <v>637.15</v>
      </c>
      <c r="GP971" s="4">
        <f t="shared" si="1170"/>
        <v>0</v>
      </c>
      <c r="GQ971" s="4"/>
      <c r="GR971" s="4">
        <v>0</v>
      </c>
      <c r="GS971" s="4">
        <v>0</v>
      </c>
      <c r="GT971" s="4">
        <v>0</v>
      </c>
      <c r="GU971" s="4" t="s">
        <v>3</v>
      </c>
      <c r="GV971" s="4">
        <f t="shared" si="1171"/>
        <v>0</v>
      </c>
      <c r="GW971" s="4">
        <v>1</v>
      </c>
      <c r="GX971" s="4">
        <f t="shared" si="1172"/>
        <v>0</v>
      </c>
      <c r="GY971" s="4"/>
      <c r="GZ971" s="4"/>
      <c r="HA971" s="4">
        <v>0</v>
      </c>
      <c r="HB971" s="4">
        <v>0</v>
      </c>
      <c r="HC971" s="4">
        <f t="shared" si="1173"/>
        <v>0</v>
      </c>
      <c r="HD971" s="4"/>
      <c r="HE971" s="4" t="s">
        <v>3</v>
      </c>
      <c r="HF971" s="4" t="s">
        <v>3</v>
      </c>
      <c r="HG971" s="4"/>
      <c r="HH971" s="4"/>
      <c r="HI971" s="4"/>
      <c r="HJ971" s="4"/>
      <c r="HK971" s="4"/>
      <c r="HL971" s="4"/>
      <c r="HM971" s="4" t="s">
        <v>22</v>
      </c>
      <c r="HN971" s="4" t="s">
        <v>3</v>
      </c>
      <c r="HO971" s="4" t="s">
        <v>3</v>
      </c>
      <c r="HP971" s="4" t="s">
        <v>3</v>
      </c>
      <c r="HQ971" s="4" t="s">
        <v>3</v>
      </c>
      <c r="HR971" s="4"/>
      <c r="HS971" s="4">
        <v>0</v>
      </c>
      <c r="HT971" s="4"/>
      <c r="HU971" s="4"/>
      <c r="HV971" s="4"/>
      <c r="HW971" s="4"/>
      <c r="HX971" s="4"/>
      <c r="HY971" s="4"/>
      <c r="HZ971" s="4"/>
      <c r="IA971" s="4"/>
      <c r="IB971" s="4"/>
      <c r="IC971" s="4"/>
      <c r="ID971" s="4"/>
      <c r="IE971" s="4"/>
      <c r="IF971" s="4"/>
      <c r="IG971" s="4"/>
      <c r="IH971" s="4"/>
      <c r="II971" s="4"/>
      <c r="IJ971" s="4"/>
      <c r="IK971" s="4">
        <v>0</v>
      </c>
      <c r="IL971" s="4"/>
      <c r="IM971" s="4"/>
      <c r="IN971" s="4"/>
      <c r="IO971" s="4"/>
      <c r="IP971" s="4"/>
      <c r="IQ971" s="4"/>
      <c r="IR971" s="4"/>
      <c r="IS971" s="4"/>
      <c r="IT971" s="4"/>
      <c r="IU971" s="4"/>
    </row>
    <row r="972" spans="1:255" ht="409.5" x14ac:dyDescent="0.25">
      <c r="A972" s="3">
        <v>17</v>
      </c>
      <c r="B972" s="3">
        <v>1</v>
      </c>
      <c r="C972" s="3">
        <f>ROW(SmtRes!A316)</f>
        <v>316</v>
      </c>
      <c r="D972" s="3">
        <f>ROW(EtalonRes!A395)</f>
        <v>395</v>
      </c>
      <c r="E972" s="3" t="s">
        <v>1202</v>
      </c>
      <c r="F972" s="3" t="s">
        <v>115</v>
      </c>
      <c r="G972" s="3" t="s">
        <v>1027</v>
      </c>
      <c r="H972" s="3" t="s">
        <v>117</v>
      </c>
      <c r="I972" s="3">
        <f>ROUND(513/100,9)</f>
        <v>5.13</v>
      </c>
      <c r="J972" s="3">
        <v>0</v>
      </c>
      <c r="K972" s="3">
        <f>ROUND(513/100,9)</f>
        <v>5.13</v>
      </c>
      <c r="L972" s="3"/>
      <c r="M972" s="3"/>
      <c r="N972" s="3"/>
      <c r="O972" s="3">
        <f t="shared" si="1149"/>
        <v>1429.99</v>
      </c>
      <c r="P972" s="3">
        <f t="shared" si="1150"/>
        <v>58.17</v>
      </c>
      <c r="Q972" s="3">
        <f>(ROUND((ROUND((((ET972*1.2))*AV972*I972),2)*BB972),2)+ROUND((ROUND(((AE972-((EU972*1.2)))*AV972*I972),2)*BS972),2))</f>
        <v>42.99</v>
      </c>
      <c r="R972" s="3">
        <f>(ROUND((ROUND((((EU972*1.2))*AV972*I972),2)*BS972),2)+ROUND((ROUND(((AE972-((EU972*1.2)))*AV972*I972),2)*BS972),2))</f>
        <v>7.73</v>
      </c>
      <c r="S972" s="3">
        <f t="shared" si="1151"/>
        <v>1328.83</v>
      </c>
      <c r="T972" s="3">
        <f t="shared" si="1152"/>
        <v>0</v>
      </c>
      <c r="U972" s="3">
        <f t="shared" si="1153"/>
        <v>116.91832248</v>
      </c>
      <c r="V972" s="3">
        <f t="shared" si="1154"/>
        <v>0</v>
      </c>
      <c r="W972" s="3">
        <f t="shared" si="1155"/>
        <v>0</v>
      </c>
      <c r="X972" s="3">
        <f>(ROUND((((S972+ROUND((ROUND((((EU972*1.2))*AV972*I972),2)*BS972),2))*AT972)/100),2)+ROUND(((ROUND((ROUND(((AE972-((EU972*1.2)))*AV972*I972),2)*BS972),2)*AT972)/100),2))</f>
        <v>1296.46</v>
      </c>
      <c r="Y972" s="3">
        <f>(ROUND((((S972+ROUND((ROUND((((EU972*1.2))*AV972*I972),2)*BS972),2))*AU972)/100),2)+ROUND(((ROUND((ROUND(((AE972-((EU972*1.2)))*AV972*I972),2)*BS972),2)*AU972)/100),2))</f>
        <v>681.65</v>
      </c>
      <c r="Z972" s="3"/>
      <c r="AA972" s="3">
        <v>54971259</v>
      </c>
      <c r="AB972" s="3">
        <f t="shared" si="1156"/>
        <v>266.74799999999999</v>
      </c>
      <c r="AC972" s="3">
        <f>ROUND(((ES972*1)),6)</f>
        <v>11.34</v>
      </c>
      <c r="AD972" s="3">
        <f>ROUND(((((ET972*1.2))-((EU972*1.2)))+AE972),6)</f>
        <v>8.0039999999999996</v>
      </c>
      <c r="AE972" s="3">
        <f>ROUND(((EU972*1.2)),6)</f>
        <v>1.44</v>
      </c>
      <c r="AF972" s="3">
        <f>ROUND(((EV972*1.2)),6)</f>
        <v>247.404</v>
      </c>
      <c r="AG972" s="3">
        <f t="shared" si="1157"/>
        <v>0</v>
      </c>
      <c r="AH972" s="3">
        <f>((EW972*1.2))</f>
        <v>21.768000000000001</v>
      </c>
      <c r="AI972" s="3">
        <f>((EX972*1.2))</f>
        <v>0</v>
      </c>
      <c r="AJ972" s="3">
        <f t="shared" si="1158"/>
        <v>0</v>
      </c>
      <c r="AK972" s="3">
        <v>224.18</v>
      </c>
      <c r="AL972" s="3">
        <v>11.34</v>
      </c>
      <c r="AM972" s="3">
        <v>6.67</v>
      </c>
      <c r="AN972" s="3">
        <v>1.2</v>
      </c>
      <c r="AO972" s="3">
        <v>206.17</v>
      </c>
      <c r="AP972" s="3">
        <v>0</v>
      </c>
      <c r="AQ972" s="3">
        <v>18.14</v>
      </c>
      <c r="AR972" s="3">
        <v>0</v>
      </c>
      <c r="AS972" s="3">
        <v>0</v>
      </c>
      <c r="AT972" s="3">
        <v>97</v>
      </c>
      <c r="AU972" s="3">
        <v>51</v>
      </c>
      <c r="AV972" s="3">
        <v>1.0469999999999999</v>
      </c>
      <c r="AW972" s="3">
        <v>1</v>
      </c>
      <c r="AX972" s="3"/>
      <c r="AY972" s="3"/>
      <c r="AZ972" s="3">
        <v>1</v>
      </c>
      <c r="BA972" s="3">
        <v>1</v>
      </c>
      <c r="BB972" s="3">
        <v>1</v>
      </c>
      <c r="BC972" s="3">
        <v>1</v>
      </c>
      <c r="BD972" s="3" t="s">
        <v>3</v>
      </c>
      <c r="BE972" s="3" t="s">
        <v>3</v>
      </c>
      <c r="BF972" s="3" t="s">
        <v>3</v>
      </c>
      <c r="BG972" s="3" t="s">
        <v>3</v>
      </c>
      <c r="BH972" s="3">
        <v>0</v>
      </c>
      <c r="BI972" s="3">
        <v>2</v>
      </c>
      <c r="BJ972" s="3" t="s">
        <v>1028</v>
      </c>
      <c r="BK972" s="3"/>
      <c r="BL972" s="3"/>
      <c r="BM972" s="3">
        <v>67</v>
      </c>
      <c r="BN972" s="3">
        <v>0</v>
      </c>
      <c r="BO972" s="3" t="s">
        <v>115</v>
      </c>
      <c r="BP972" s="3">
        <v>1</v>
      </c>
      <c r="BQ972" s="3">
        <v>40</v>
      </c>
      <c r="BR972" s="3">
        <v>0</v>
      </c>
      <c r="BS972" s="3">
        <v>1</v>
      </c>
      <c r="BT972" s="3">
        <v>1</v>
      </c>
      <c r="BU972" s="3">
        <v>1</v>
      </c>
      <c r="BV972" s="3">
        <v>1</v>
      </c>
      <c r="BW972" s="3">
        <v>1</v>
      </c>
      <c r="BX972" s="3">
        <v>1</v>
      </c>
      <c r="BY972" s="3" t="s">
        <v>3</v>
      </c>
      <c r="BZ972" s="3">
        <v>97</v>
      </c>
      <c r="CA972" s="3">
        <v>51</v>
      </c>
      <c r="CB972" s="3" t="s">
        <v>3</v>
      </c>
      <c r="CC972" s="3"/>
      <c r="CD972" s="3"/>
      <c r="CE972" s="3">
        <v>1566</v>
      </c>
      <c r="CF972" s="3">
        <v>0</v>
      </c>
      <c r="CG972" s="3">
        <v>0</v>
      </c>
      <c r="CH972" s="3"/>
      <c r="CI972" s="3"/>
      <c r="CJ972" s="3"/>
      <c r="CK972" s="3"/>
      <c r="CL972" s="3"/>
      <c r="CM972" s="3">
        <v>0</v>
      </c>
      <c r="CN972" s="9" t="s">
        <v>2491</v>
      </c>
      <c r="CO972" s="3">
        <v>0</v>
      </c>
      <c r="CP972" s="3">
        <f t="shared" si="1159"/>
        <v>1429.99</v>
      </c>
      <c r="CQ972" s="3">
        <f t="shared" si="1160"/>
        <v>11.34</v>
      </c>
      <c r="CR972" s="3">
        <f>(ROUND((ROUND((((ET972*1.2))*AV972*1),2)*BB972),2)+ROUND((ROUND(((AE972-((EU972*1.2)))*AV972*1),2)*BS972),2))</f>
        <v>8.3800000000000008</v>
      </c>
      <c r="CS972" s="3">
        <f>(ROUND((ROUND((((EU972*1.2))*AV972*1),2)*BS972),2)+ROUND((ROUND(((AE972-((EU972*1.2)))*AV972*1),2)*BS972),2))</f>
        <v>1.51</v>
      </c>
      <c r="CT972" s="3">
        <f t="shared" si="1161"/>
        <v>259.02999999999997</v>
      </c>
      <c r="CU972" s="3">
        <f t="shared" si="1162"/>
        <v>0</v>
      </c>
      <c r="CV972" s="3">
        <f t="shared" si="1163"/>
        <v>22.791096</v>
      </c>
      <c r="CW972" s="3">
        <f t="shared" si="1164"/>
        <v>0</v>
      </c>
      <c r="CX972" s="3">
        <f t="shared" si="1165"/>
        <v>0</v>
      </c>
      <c r="CY972" s="3">
        <f>(ROUND((((S972+ROUND((ROUND((((EU972*1.2))*AV972*1),2)*BS972),2))*AT972)/100),2)+ROUND(((ROUND((ROUND(((AE972-((EU972*1.2)))*AV972*1),2)*BS972),2)*AT972)/100),2))</f>
        <v>1290.43</v>
      </c>
      <c r="CZ972" s="3">
        <f>(ROUND((((S972+ROUND((ROUND((((EU972*1.2))*AV972*1),2)*BS972),2))*AU972)/100),2)+ROUND(((ROUND((ROUND(((AE972-((EU972*1.2)))*AV972*1),2)*BS972),2)*AU972)/100),2))</f>
        <v>678.47</v>
      </c>
      <c r="DA972" s="3"/>
      <c r="DB972" s="3">
        <v>205</v>
      </c>
      <c r="DC972" s="3" t="s">
        <v>3</v>
      </c>
      <c r="DD972" s="3" t="s">
        <v>22</v>
      </c>
      <c r="DE972" s="3" t="s">
        <v>42</v>
      </c>
      <c r="DF972" s="3" t="s">
        <v>42</v>
      </c>
      <c r="DG972" s="3" t="s">
        <v>42</v>
      </c>
      <c r="DH972" s="3" t="s">
        <v>3</v>
      </c>
      <c r="DI972" s="3" t="s">
        <v>42</v>
      </c>
      <c r="DJ972" s="3" t="s">
        <v>42</v>
      </c>
      <c r="DK972" s="3" t="s">
        <v>3</v>
      </c>
      <c r="DL972" s="3" t="s">
        <v>3</v>
      </c>
      <c r="DM972" s="3" t="s">
        <v>3</v>
      </c>
      <c r="DN972" s="3">
        <v>0</v>
      </c>
      <c r="DO972" s="3">
        <v>0</v>
      </c>
      <c r="DP972" s="3">
        <v>1</v>
      </c>
      <c r="DQ972" s="3">
        <v>1</v>
      </c>
      <c r="DR972" s="3"/>
      <c r="DS972" s="3"/>
      <c r="DT972" s="3"/>
      <c r="DU972" s="3">
        <v>1013</v>
      </c>
      <c r="DV972" s="3" t="s">
        <v>117</v>
      </c>
      <c r="DW972" s="3" t="s">
        <v>117</v>
      </c>
      <c r="DX972" s="3">
        <v>1</v>
      </c>
      <c r="DY972" s="3"/>
      <c r="DZ972" s="3" t="s">
        <v>3</v>
      </c>
      <c r="EA972" s="3" t="s">
        <v>3</v>
      </c>
      <c r="EB972" s="3" t="s">
        <v>3</v>
      </c>
      <c r="EC972" s="3" t="s">
        <v>3</v>
      </c>
      <c r="ED972" s="3"/>
      <c r="EE972" s="3">
        <v>57042957</v>
      </c>
      <c r="EF972" s="3">
        <v>40</v>
      </c>
      <c r="EG972" s="3" t="s">
        <v>33</v>
      </c>
      <c r="EH972" s="3">
        <v>0</v>
      </c>
      <c r="EI972" s="3" t="s">
        <v>3</v>
      </c>
      <c r="EJ972" s="3">
        <v>2</v>
      </c>
      <c r="EK972" s="3">
        <v>67</v>
      </c>
      <c r="EL972" s="3" t="s">
        <v>34</v>
      </c>
      <c r="EM972" s="3" t="s">
        <v>35</v>
      </c>
      <c r="EN972" s="3"/>
      <c r="EO972" s="3" t="s">
        <v>46</v>
      </c>
      <c r="EP972" s="3"/>
      <c r="EQ972" s="3">
        <v>0</v>
      </c>
      <c r="ER972" s="3">
        <v>224.18</v>
      </c>
      <c r="ES972" s="3">
        <v>11.34</v>
      </c>
      <c r="ET972" s="3">
        <v>6.67</v>
      </c>
      <c r="EU972" s="3">
        <v>1.2</v>
      </c>
      <c r="EV972" s="3">
        <v>206.17</v>
      </c>
      <c r="EW972" s="3">
        <v>18.14</v>
      </c>
      <c r="EX972" s="3">
        <v>0</v>
      </c>
      <c r="EY972" s="3">
        <v>0</v>
      </c>
      <c r="EZ972" s="3"/>
      <c r="FA972" s="3"/>
      <c r="FB972" s="3"/>
      <c r="FC972" s="3"/>
      <c r="FD972" s="3"/>
      <c r="FE972" s="3"/>
      <c r="FF972" s="3"/>
      <c r="FG972" s="3"/>
      <c r="FH972" s="3"/>
      <c r="FI972" s="3"/>
      <c r="FJ972" s="3"/>
      <c r="FK972" s="3"/>
      <c r="FL972" s="3"/>
      <c r="FM972" s="3"/>
      <c r="FN972" s="3"/>
      <c r="FO972" s="3"/>
      <c r="FP972" s="3"/>
      <c r="FQ972" s="3">
        <v>0</v>
      </c>
      <c r="FR972" s="3">
        <v>0</v>
      </c>
      <c r="FS972" s="3">
        <v>0</v>
      </c>
      <c r="FT972" s="3"/>
      <c r="FU972" s="3"/>
      <c r="FV972" s="3"/>
      <c r="FW972" s="3"/>
      <c r="FX972" s="3">
        <v>97</v>
      </c>
      <c r="FY972" s="3">
        <v>51</v>
      </c>
      <c r="FZ972" s="3"/>
      <c r="GA972" s="3" t="s">
        <v>3</v>
      </c>
      <c r="GB972" s="3"/>
      <c r="GC972" s="3"/>
      <c r="GD972" s="3">
        <v>1</v>
      </c>
      <c r="GE972" s="3"/>
      <c r="GF972" s="3">
        <v>574394840</v>
      </c>
      <c r="GG972" s="3">
        <v>2</v>
      </c>
      <c r="GH972" s="3">
        <v>1</v>
      </c>
      <c r="GI972" s="3">
        <v>2</v>
      </c>
      <c r="GJ972" s="3">
        <v>0</v>
      </c>
      <c r="GK972" s="3">
        <v>0</v>
      </c>
      <c r="GL972" s="3">
        <f t="shared" si="1166"/>
        <v>0</v>
      </c>
      <c r="GM972" s="3">
        <f t="shared" si="1167"/>
        <v>3408.1</v>
      </c>
      <c r="GN972" s="3">
        <f t="shared" si="1168"/>
        <v>0</v>
      </c>
      <c r="GO972" s="3">
        <f t="shared" si="1169"/>
        <v>3408.1</v>
      </c>
      <c r="GP972" s="3">
        <f t="shared" si="1170"/>
        <v>0</v>
      </c>
      <c r="GQ972" s="3"/>
      <c r="GR972" s="3">
        <v>0</v>
      </c>
      <c r="GS972" s="3">
        <v>3</v>
      </c>
      <c r="GT972" s="3">
        <v>0</v>
      </c>
      <c r="GU972" s="3" t="s">
        <v>3</v>
      </c>
      <c r="GV972" s="3">
        <f t="shared" si="1171"/>
        <v>0</v>
      </c>
      <c r="GW972" s="3">
        <v>1</v>
      </c>
      <c r="GX972" s="3">
        <f t="shared" si="1172"/>
        <v>0</v>
      </c>
      <c r="GY972" s="3"/>
      <c r="GZ972" s="3"/>
      <c r="HA972" s="3">
        <v>0</v>
      </c>
      <c r="HB972" s="3">
        <v>0</v>
      </c>
      <c r="HC972" s="3">
        <f t="shared" si="1173"/>
        <v>0</v>
      </c>
      <c r="HD972" s="3"/>
      <c r="HE972" s="3" t="s">
        <v>3</v>
      </c>
      <c r="HF972" s="3" t="s">
        <v>3</v>
      </c>
      <c r="HG972" s="3"/>
      <c r="HH972" s="3"/>
      <c r="HI972" s="3"/>
      <c r="HJ972" s="3"/>
      <c r="HK972" s="3"/>
      <c r="HL972" s="3"/>
      <c r="HM972" s="3" t="s">
        <v>3</v>
      </c>
      <c r="HN972" s="3" t="s">
        <v>3</v>
      </c>
      <c r="HO972" s="3" t="s">
        <v>3</v>
      </c>
      <c r="HP972" s="3" t="s">
        <v>3</v>
      </c>
      <c r="HQ972" s="3" t="s">
        <v>3</v>
      </c>
      <c r="HR972" s="3"/>
      <c r="HS972" s="3">
        <v>0</v>
      </c>
      <c r="HT972" s="3"/>
      <c r="HU972" s="3"/>
      <c r="HV972" s="3"/>
      <c r="HW972" s="3"/>
      <c r="HX972" s="3"/>
      <c r="HY972" s="3"/>
      <c r="HZ972" s="3"/>
      <c r="IA972" s="3"/>
      <c r="IB972" s="3"/>
      <c r="IC972" s="3"/>
      <c r="ID972" s="3"/>
      <c r="IE972" s="3"/>
      <c r="IF972" s="3"/>
      <c r="IG972" s="3"/>
      <c r="IH972" s="3"/>
      <c r="II972" s="3"/>
      <c r="IJ972" s="3"/>
      <c r="IK972" s="3">
        <v>0</v>
      </c>
      <c r="IL972" s="3"/>
      <c r="IM972" s="3"/>
      <c r="IN972" s="3"/>
      <c r="IO972" s="3"/>
      <c r="IP972" s="3"/>
      <c r="IQ972" s="3"/>
      <c r="IR972" s="3"/>
      <c r="IS972" s="3"/>
      <c r="IT972" s="3"/>
      <c r="IU972" s="3"/>
    </row>
    <row r="973" spans="1:255" ht="409.5" x14ac:dyDescent="0.25">
      <c r="A973" s="4">
        <v>17</v>
      </c>
      <c r="B973" s="4">
        <v>1</v>
      </c>
      <c r="C973" s="4">
        <f>ROW(SmtRes!A326)</f>
        <v>326</v>
      </c>
      <c r="D973" s="4">
        <f>ROW(EtalonRes!A408)</f>
        <v>408</v>
      </c>
      <c r="E973" s="4" t="s">
        <v>1202</v>
      </c>
      <c r="F973" s="4" t="s">
        <v>115</v>
      </c>
      <c r="G973" s="4" t="s">
        <v>1027</v>
      </c>
      <c r="H973" s="4" t="s">
        <v>117</v>
      </c>
      <c r="I973" s="4">
        <f>ROUND(513/100,9)</f>
        <v>5.13</v>
      </c>
      <c r="J973" s="4">
        <v>0</v>
      </c>
      <c r="K973" s="4">
        <f>ROUND(513/100,9)</f>
        <v>5.13</v>
      </c>
      <c r="L973" s="4"/>
      <c r="M973" s="4"/>
      <c r="N973" s="4"/>
      <c r="O973" s="4">
        <f t="shared" si="1149"/>
        <v>76173.98</v>
      </c>
      <c r="P973" s="4">
        <f t="shared" si="1150"/>
        <v>479.32</v>
      </c>
      <c r="Q973" s="4">
        <f>(ROUND((ROUND((((ET973*1.2))*AV973*I973),2)*BB973),2)+ROUND((ROUND(((AE973-((EU973*1.2)))*AV973*I973),2)*BS973),2))</f>
        <v>815.09</v>
      </c>
      <c r="R973" s="4">
        <f>(ROUND((ROUND((((EU973*1.2))*AV973*I973),2)*BS973),2)+ROUND((ROUND(((AE973-((EU973*1.2)))*AV973*I973),2)*BS973),2))</f>
        <v>435.59</v>
      </c>
      <c r="S973" s="4">
        <f t="shared" si="1151"/>
        <v>74879.570000000007</v>
      </c>
      <c r="T973" s="4">
        <f t="shared" si="1152"/>
        <v>0</v>
      </c>
      <c r="U973" s="4">
        <f t="shared" si="1153"/>
        <v>116.91832248</v>
      </c>
      <c r="V973" s="4">
        <f t="shared" si="1154"/>
        <v>0</v>
      </c>
      <c r="W973" s="4">
        <f t="shared" si="1155"/>
        <v>0</v>
      </c>
      <c r="X973" s="4">
        <f>(ROUND((((S973+ROUND((ROUND((((EU973*1.2))*AV973*I973),2)*BS973),2))*AT973)/100),2)+ROUND(((ROUND((ROUND(((AE973-((EU973*1.2)))*AV973*I973),2)*BS973),2)*AT973)/100),2))</f>
        <v>73055.710000000006</v>
      </c>
      <c r="Y973" s="4">
        <f>(ROUND((((S973+ROUND((ROUND((((EU973*1.2))*AV973*I973),2)*BS973),2))*AU973)/100),2)+ROUND(((ROUND((ROUND(((AE973-((EU973*1.2)))*AV973*I973),2)*BS973),2)*AU973)/100),2))</f>
        <v>38410.730000000003</v>
      </c>
      <c r="Z973" s="4"/>
      <c r="AA973" s="4">
        <v>55890823</v>
      </c>
      <c r="AB973" s="4">
        <f t="shared" si="1156"/>
        <v>266.74799999999999</v>
      </c>
      <c r="AC973" s="4">
        <f>ROUND(((ES973*1)),6)</f>
        <v>11.34</v>
      </c>
      <c r="AD973" s="4">
        <f>ROUND(((((ET973*1.2))-((EU973*1.2)))+AE973),6)</f>
        <v>8.0039999999999996</v>
      </c>
      <c r="AE973" s="4">
        <f>ROUND(((EU973*1.2)),6)</f>
        <v>1.44</v>
      </c>
      <c r="AF973" s="4">
        <f>ROUND(((EV973*1.2)),6)</f>
        <v>247.404</v>
      </c>
      <c r="AG973" s="4">
        <f t="shared" si="1157"/>
        <v>0</v>
      </c>
      <c r="AH973" s="4">
        <f>((EW973*1.2))</f>
        <v>21.768000000000001</v>
      </c>
      <c r="AI973" s="4">
        <f>((EX973*1.2))</f>
        <v>0</v>
      </c>
      <c r="AJ973" s="4">
        <f t="shared" si="1158"/>
        <v>0</v>
      </c>
      <c r="AK973" s="4">
        <v>224.18</v>
      </c>
      <c r="AL973" s="4">
        <v>11.34</v>
      </c>
      <c r="AM973" s="4">
        <v>6.67</v>
      </c>
      <c r="AN973" s="4">
        <v>1.2</v>
      </c>
      <c r="AO973" s="4">
        <v>206.17</v>
      </c>
      <c r="AP973" s="4">
        <v>0</v>
      </c>
      <c r="AQ973" s="4">
        <v>18.14</v>
      </c>
      <c r="AR973" s="4">
        <v>0</v>
      </c>
      <c r="AS973" s="4">
        <v>0</v>
      </c>
      <c r="AT973" s="4">
        <v>97</v>
      </c>
      <c r="AU973" s="4">
        <v>51</v>
      </c>
      <c r="AV973" s="4">
        <v>1.0469999999999999</v>
      </c>
      <c r="AW973" s="4">
        <v>1</v>
      </c>
      <c r="AX973" s="4"/>
      <c r="AY973" s="4"/>
      <c r="AZ973" s="4">
        <v>1</v>
      </c>
      <c r="BA973" s="4">
        <v>56.35</v>
      </c>
      <c r="BB973" s="4">
        <v>18.96</v>
      </c>
      <c r="BC973" s="4">
        <v>8.24</v>
      </c>
      <c r="BD973" s="4" t="s">
        <v>3</v>
      </c>
      <c r="BE973" s="4" t="s">
        <v>3</v>
      </c>
      <c r="BF973" s="4" t="s">
        <v>3</v>
      </c>
      <c r="BG973" s="4" t="s">
        <v>3</v>
      </c>
      <c r="BH973" s="4">
        <v>0</v>
      </c>
      <c r="BI973" s="4">
        <v>2</v>
      </c>
      <c r="BJ973" s="4" t="s">
        <v>1028</v>
      </c>
      <c r="BK973" s="4"/>
      <c r="BL973" s="4"/>
      <c r="BM973" s="4">
        <v>67</v>
      </c>
      <c r="BN973" s="4">
        <v>0</v>
      </c>
      <c r="BO973" s="4" t="s">
        <v>115</v>
      </c>
      <c r="BP973" s="4">
        <v>1</v>
      </c>
      <c r="BQ973" s="4">
        <v>40</v>
      </c>
      <c r="BR973" s="4">
        <v>0</v>
      </c>
      <c r="BS973" s="4">
        <v>56.35</v>
      </c>
      <c r="BT973" s="4">
        <v>1</v>
      </c>
      <c r="BU973" s="4">
        <v>1</v>
      </c>
      <c r="BV973" s="4">
        <v>1</v>
      </c>
      <c r="BW973" s="4">
        <v>1</v>
      </c>
      <c r="BX973" s="4">
        <v>1</v>
      </c>
      <c r="BY973" s="4" t="s">
        <v>3</v>
      </c>
      <c r="BZ973" s="4">
        <v>97</v>
      </c>
      <c r="CA973" s="4">
        <v>51</v>
      </c>
      <c r="CB973" s="4" t="s">
        <v>3</v>
      </c>
      <c r="CC973" s="4"/>
      <c r="CD973" s="4"/>
      <c r="CE973" s="4">
        <v>1566</v>
      </c>
      <c r="CF973" s="4">
        <v>0</v>
      </c>
      <c r="CG973" s="4">
        <v>0</v>
      </c>
      <c r="CH973" s="4"/>
      <c r="CI973" s="4"/>
      <c r="CJ973" s="4"/>
      <c r="CK973" s="4"/>
      <c r="CL973" s="4"/>
      <c r="CM973" s="4">
        <v>0</v>
      </c>
      <c r="CN973" s="10" t="s">
        <v>2491</v>
      </c>
      <c r="CO973" s="4">
        <v>0</v>
      </c>
      <c r="CP973" s="4">
        <f t="shared" si="1159"/>
        <v>76173.98000000001</v>
      </c>
      <c r="CQ973" s="4">
        <f t="shared" si="1160"/>
        <v>93.44</v>
      </c>
      <c r="CR973" s="4">
        <f>(ROUND((ROUND((((ET973*1.2))*AV973*1),2)*BB973),2)+ROUND((ROUND(((AE973-((EU973*1.2)))*AV973*1),2)*BS973),2))</f>
        <v>158.88</v>
      </c>
      <c r="CS973" s="4">
        <f>(ROUND((ROUND((((EU973*1.2))*AV973*1),2)*BS973),2)+ROUND((ROUND(((AE973-((EU973*1.2)))*AV973*1),2)*BS973),2))</f>
        <v>85.09</v>
      </c>
      <c r="CT973" s="4">
        <f t="shared" si="1161"/>
        <v>14596.34</v>
      </c>
      <c r="CU973" s="4">
        <f t="shared" si="1162"/>
        <v>0</v>
      </c>
      <c r="CV973" s="4">
        <f t="shared" si="1163"/>
        <v>22.791096</v>
      </c>
      <c r="CW973" s="4">
        <f t="shared" si="1164"/>
        <v>0</v>
      </c>
      <c r="CX973" s="4">
        <f t="shared" si="1165"/>
        <v>0</v>
      </c>
      <c r="CY973" s="4">
        <f>(ROUND((((S973+ROUND((ROUND((((EU973*1.2))*AV973*1),2)*BS973),2))*AT973)/100),2)+ROUND(((ROUND((ROUND(((AE973-((EU973*1.2)))*AV973*1),2)*BS973),2)*AT973)/100),2))</f>
        <v>72715.72</v>
      </c>
      <c r="CZ973" s="4">
        <f>(ROUND((((S973+ROUND((ROUND((((EU973*1.2))*AV973*1),2)*BS973),2))*AU973)/100),2)+ROUND(((ROUND((ROUND(((AE973-((EU973*1.2)))*AV973*1),2)*BS973),2)*AU973)/100),2))</f>
        <v>38231.980000000003</v>
      </c>
      <c r="DA973" s="4"/>
      <c r="DB973" s="4">
        <v>206</v>
      </c>
      <c r="DC973" s="4" t="s">
        <v>3</v>
      </c>
      <c r="DD973" s="4" t="s">
        <v>22</v>
      </c>
      <c r="DE973" s="4" t="s">
        <v>42</v>
      </c>
      <c r="DF973" s="4" t="s">
        <v>42</v>
      </c>
      <c r="DG973" s="4" t="s">
        <v>42</v>
      </c>
      <c r="DH973" s="4" t="s">
        <v>3</v>
      </c>
      <c r="DI973" s="4" t="s">
        <v>42</v>
      </c>
      <c r="DJ973" s="4" t="s">
        <v>42</v>
      </c>
      <c r="DK973" s="4" t="s">
        <v>3</v>
      </c>
      <c r="DL973" s="4" t="s">
        <v>3</v>
      </c>
      <c r="DM973" s="4" t="s">
        <v>3</v>
      </c>
      <c r="DN973" s="4">
        <v>0</v>
      </c>
      <c r="DO973" s="4">
        <v>0</v>
      </c>
      <c r="DP973" s="4">
        <v>1</v>
      </c>
      <c r="DQ973" s="4">
        <v>1</v>
      </c>
      <c r="DR973" s="4"/>
      <c r="DS973" s="4"/>
      <c r="DT973" s="4"/>
      <c r="DU973" s="4">
        <v>1013</v>
      </c>
      <c r="DV973" s="4" t="s">
        <v>117</v>
      </c>
      <c r="DW973" s="4" t="s">
        <v>117</v>
      </c>
      <c r="DX973" s="4">
        <v>1</v>
      </c>
      <c r="DY973" s="4"/>
      <c r="DZ973" s="4" t="s">
        <v>3</v>
      </c>
      <c r="EA973" s="4" t="s">
        <v>3</v>
      </c>
      <c r="EB973" s="4" t="s">
        <v>3</v>
      </c>
      <c r="EC973" s="4" t="s">
        <v>3</v>
      </c>
      <c r="ED973" s="4"/>
      <c r="EE973" s="4">
        <v>57042957</v>
      </c>
      <c r="EF973" s="4">
        <v>40</v>
      </c>
      <c r="EG973" s="4" t="s">
        <v>33</v>
      </c>
      <c r="EH973" s="4">
        <v>0</v>
      </c>
      <c r="EI973" s="4" t="s">
        <v>3</v>
      </c>
      <c r="EJ973" s="4">
        <v>2</v>
      </c>
      <c r="EK973" s="4">
        <v>67</v>
      </c>
      <c r="EL973" s="4" t="s">
        <v>34</v>
      </c>
      <c r="EM973" s="4" t="s">
        <v>35</v>
      </c>
      <c r="EN973" s="4"/>
      <c r="EO973" s="4" t="s">
        <v>46</v>
      </c>
      <c r="EP973" s="4"/>
      <c r="EQ973" s="4">
        <v>0</v>
      </c>
      <c r="ER973" s="4">
        <v>224.18</v>
      </c>
      <c r="ES973" s="4">
        <v>11.34</v>
      </c>
      <c r="ET973" s="4">
        <v>6.67</v>
      </c>
      <c r="EU973" s="4">
        <v>1.2</v>
      </c>
      <c r="EV973" s="4">
        <v>206.17</v>
      </c>
      <c r="EW973" s="4">
        <v>18.14</v>
      </c>
      <c r="EX973" s="4">
        <v>0</v>
      </c>
      <c r="EY973" s="4">
        <v>0</v>
      </c>
      <c r="EZ973" s="4"/>
      <c r="FA973" s="4"/>
      <c r="FB973" s="4"/>
      <c r="FC973" s="4"/>
      <c r="FD973" s="4"/>
      <c r="FE973" s="4"/>
      <c r="FF973" s="4"/>
      <c r="FG973" s="4"/>
      <c r="FH973" s="4"/>
      <c r="FI973" s="4"/>
      <c r="FJ973" s="4"/>
      <c r="FK973" s="4"/>
      <c r="FL973" s="4"/>
      <c r="FM973" s="4"/>
      <c r="FN973" s="4"/>
      <c r="FO973" s="4"/>
      <c r="FP973" s="4"/>
      <c r="FQ973" s="4">
        <v>0</v>
      </c>
      <c r="FR973" s="4">
        <v>0</v>
      </c>
      <c r="FS973" s="4">
        <v>0</v>
      </c>
      <c r="FT973" s="4"/>
      <c r="FU973" s="4"/>
      <c r="FV973" s="4"/>
      <c r="FW973" s="4"/>
      <c r="FX973" s="4">
        <v>97</v>
      </c>
      <c r="FY973" s="4">
        <v>51</v>
      </c>
      <c r="FZ973" s="4"/>
      <c r="GA973" s="4" t="s">
        <v>3</v>
      </c>
      <c r="GB973" s="4"/>
      <c r="GC973" s="4"/>
      <c r="GD973" s="4">
        <v>1</v>
      </c>
      <c r="GE973" s="4"/>
      <c r="GF973" s="4">
        <v>574394840</v>
      </c>
      <c r="GG973" s="4">
        <v>2</v>
      </c>
      <c r="GH973" s="4">
        <v>1</v>
      </c>
      <c r="GI973" s="4">
        <v>2</v>
      </c>
      <c r="GJ973" s="4">
        <v>0</v>
      </c>
      <c r="GK973" s="4">
        <v>0</v>
      </c>
      <c r="GL973" s="4">
        <f t="shared" si="1166"/>
        <v>0</v>
      </c>
      <c r="GM973" s="4">
        <f t="shared" si="1167"/>
        <v>187640.42</v>
      </c>
      <c r="GN973" s="4">
        <f t="shared" si="1168"/>
        <v>0</v>
      </c>
      <c r="GO973" s="4">
        <f t="shared" si="1169"/>
        <v>187640.42</v>
      </c>
      <c r="GP973" s="4">
        <f t="shared" si="1170"/>
        <v>0</v>
      </c>
      <c r="GQ973" s="4"/>
      <c r="GR973" s="4">
        <v>0</v>
      </c>
      <c r="GS973" s="4">
        <v>3</v>
      </c>
      <c r="GT973" s="4">
        <v>0</v>
      </c>
      <c r="GU973" s="4" t="s">
        <v>3</v>
      </c>
      <c r="GV973" s="4">
        <f t="shared" si="1171"/>
        <v>0</v>
      </c>
      <c r="GW973" s="4">
        <v>1</v>
      </c>
      <c r="GX973" s="4">
        <f t="shared" si="1172"/>
        <v>0</v>
      </c>
      <c r="GY973" s="4"/>
      <c r="GZ973" s="4"/>
      <c r="HA973" s="4">
        <v>0</v>
      </c>
      <c r="HB973" s="4">
        <v>0</v>
      </c>
      <c r="HC973" s="4">
        <f t="shared" si="1173"/>
        <v>0</v>
      </c>
      <c r="HD973" s="4"/>
      <c r="HE973" s="4" t="s">
        <v>3</v>
      </c>
      <c r="HF973" s="4" t="s">
        <v>3</v>
      </c>
      <c r="HG973" s="4"/>
      <c r="HH973" s="4"/>
      <c r="HI973" s="4"/>
      <c r="HJ973" s="4"/>
      <c r="HK973" s="4"/>
      <c r="HL973" s="4"/>
      <c r="HM973" s="4" t="s">
        <v>3</v>
      </c>
      <c r="HN973" s="4" t="s">
        <v>3</v>
      </c>
      <c r="HO973" s="4" t="s">
        <v>3</v>
      </c>
      <c r="HP973" s="4" t="s">
        <v>3</v>
      </c>
      <c r="HQ973" s="4" t="s">
        <v>3</v>
      </c>
      <c r="HR973" s="4"/>
      <c r="HS973" s="4">
        <v>0</v>
      </c>
      <c r="HT973" s="4"/>
      <c r="HU973" s="4"/>
      <c r="HV973" s="4"/>
      <c r="HW973" s="4"/>
      <c r="HX973" s="4"/>
      <c r="HY973" s="4"/>
      <c r="HZ973" s="4"/>
      <c r="IA973" s="4"/>
      <c r="IB973" s="4"/>
      <c r="IC973" s="4"/>
      <c r="ID973" s="4"/>
      <c r="IE973" s="4"/>
      <c r="IF973" s="4"/>
      <c r="IG973" s="4"/>
      <c r="IH973" s="4"/>
      <c r="II973" s="4"/>
      <c r="IJ973" s="4"/>
      <c r="IK973" s="4">
        <v>0</v>
      </c>
      <c r="IL973" s="4"/>
      <c r="IM973" s="4"/>
      <c r="IN973" s="4"/>
      <c r="IO973" s="4"/>
      <c r="IP973" s="4"/>
      <c r="IQ973" s="4"/>
      <c r="IR973" s="4"/>
      <c r="IS973" s="4"/>
      <c r="IT973" s="4"/>
      <c r="IU973" s="4"/>
    </row>
    <row r="974" spans="1:255" ht="409.5" x14ac:dyDescent="0.25">
      <c r="A974" s="3">
        <v>18</v>
      </c>
      <c r="B974" s="3">
        <v>1</v>
      </c>
      <c r="C974" s="3">
        <v>314</v>
      </c>
      <c r="D974" s="3"/>
      <c r="E974" s="3" t="s">
        <v>1203</v>
      </c>
      <c r="F974" s="3" t="s">
        <v>1204</v>
      </c>
      <c r="G974" s="3" t="s">
        <v>1205</v>
      </c>
      <c r="H974" s="3" t="s">
        <v>266</v>
      </c>
      <c r="I974" s="3">
        <f>I972*J974</f>
        <v>171</v>
      </c>
      <c r="J974" s="3">
        <v>33.333333333333336</v>
      </c>
      <c r="K974" s="3">
        <v>33.3333333</v>
      </c>
      <c r="L974" s="3"/>
      <c r="M974" s="3"/>
      <c r="N974" s="3"/>
      <c r="O974" s="3">
        <f t="shared" si="1149"/>
        <v>87420.33</v>
      </c>
      <c r="P974" s="3">
        <f t="shared" si="1150"/>
        <v>87420.33</v>
      </c>
      <c r="Q974" s="3">
        <f t="shared" ref="Q974:Q997" si="1178">(ROUND((ROUND(((ET974)*AV974*I974),2)*BB974),2)+ROUND((ROUND(((AE974-(EU974))*AV974*I974),2)*BS974),2))</f>
        <v>0</v>
      </c>
      <c r="R974" s="3">
        <f t="shared" ref="R974:R997" si="1179">(ROUND((ROUND(((EU974)*AV974*I974),2)*BS974),2)+ROUND((ROUND(((AE974-(EU974))*AV974*I974),2)*BS974),2))</f>
        <v>0</v>
      </c>
      <c r="S974" s="3">
        <f t="shared" si="1151"/>
        <v>0</v>
      </c>
      <c r="T974" s="3">
        <f t="shared" si="1152"/>
        <v>0</v>
      </c>
      <c r="U974" s="3">
        <f t="shared" si="1153"/>
        <v>0</v>
      </c>
      <c r="V974" s="3">
        <f t="shared" si="1154"/>
        <v>0</v>
      </c>
      <c r="W974" s="3">
        <f t="shared" si="1155"/>
        <v>0</v>
      </c>
      <c r="X974" s="3">
        <f t="shared" ref="X974:X997" si="1180">(ROUND((((S974+ROUND((ROUND(((EU974)*AV974*I974),2)*BS974),2))*AT974)/100),2)+ROUND(((ROUND((ROUND(((AE974-(EU974))*AV974*I974),2)*BS974),2)*AT974)/100),2))</f>
        <v>0</v>
      </c>
      <c r="Y974" s="3">
        <f t="shared" ref="Y974:Y997" si="1181">(ROUND((((S974+ROUND((ROUND(((EU974)*AV974*I974),2)*BS974),2))*AU974)/100),2)+ROUND(((ROUND((ROUND(((AE974-(EU974))*AV974*I974),2)*BS974),2)*AU974)/100),2))</f>
        <v>0</v>
      </c>
      <c r="Z974" s="3"/>
      <c r="AA974" s="3">
        <v>54971259</v>
      </c>
      <c r="AB974" s="3">
        <f t="shared" si="1156"/>
        <v>511.23</v>
      </c>
      <c r="AC974" s="3">
        <f t="shared" ref="AC974:AC997" si="1182">ROUND((ES974),6)</f>
        <v>511.23</v>
      </c>
      <c r="AD974" s="3">
        <f t="shared" ref="AD974:AD997" si="1183">ROUND((((ET974)-(EU974))+AE974),6)</f>
        <v>0</v>
      </c>
      <c r="AE974" s="3">
        <f t="shared" ref="AE974:AE997" si="1184">ROUND((EU974),6)</f>
        <v>0</v>
      </c>
      <c r="AF974" s="3">
        <f t="shared" ref="AF974:AF997" si="1185">ROUND((EV974),6)</f>
        <v>0</v>
      </c>
      <c r="AG974" s="3">
        <f t="shared" si="1157"/>
        <v>0</v>
      </c>
      <c r="AH974" s="3">
        <f t="shared" ref="AH974:AH997" si="1186">(EW974)</f>
        <v>0</v>
      </c>
      <c r="AI974" s="3">
        <f t="shared" ref="AI974:AI997" si="1187">(EX974)</f>
        <v>0</v>
      </c>
      <c r="AJ974" s="3">
        <f t="shared" si="1158"/>
        <v>0</v>
      </c>
      <c r="AK974" s="3">
        <v>511.23</v>
      </c>
      <c r="AL974" s="3">
        <v>511.23</v>
      </c>
      <c r="AM974" s="3">
        <v>0</v>
      </c>
      <c r="AN974" s="3">
        <v>0</v>
      </c>
      <c r="AO974" s="3">
        <v>0</v>
      </c>
      <c r="AP974" s="3">
        <v>0</v>
      </c>
      <c r="AQ974" s="3">
        <v>0</v>
      </c>
      <c r="AR974" s="3">
        <v>0</v>
      </c>
      <c r="AS974" s="3">
        <v>0</v>
      </c>
      <c r="AT974" s="3">
        <v>97</v>
      </c>
      <c r="AU974" s="3">
        <v>51</v>
      </c>
      <c r="AV974" s="3">
        <v>1</v>
      </c>
      <c r="AW974" s="3">
        <v>1</v>
      </c>
      <c r="AX974" s="3"/>
      <c r="AY974" s="3"/>
      <c r="AZ974" s="3">
        <v>1</v>
      </c>
      <c r="BA974" s="3">
        <v>1</v>
      </c>
      <c r="BB974" s="3">
        <v>1</v>
      </c>
      <c r="BC974" s="3">
        <v>1</v>
      </c>
      <c r="BD974" s="3" t="s">
        <v>3</v>
      </c>
      <c r="BE974" s="3" t="s">
        <v>3</v>
      </c>
      <c r="BF974" s="3" t="s">
        <v>3</v>
      </c>
      <c r="BG974" s="3" t="s">
        <v>3</v>
      </c>
      <c r="BH974" s="3">
        <v>3</v>
      </c>
      <c r="BI974" s="3">
        <v>2</v>
      </c>
      <c r="BJ974" s="3" t="s">
        <v>1206</v>
      </c>
      <c r="BK974" s="3"/>
      <c r="BL974" s="3"/>
      <c r="BM974" s="3">
        <v>67</v>
      </c>
      <c r="BN974" s="3">
        <v>0</v>
      </c>
      <c r="BO974" s="3" t="s">
        <v>3</v>
      </c>
      <c r="BP974" s="3">
        <v>0</v>
      </c>
      <c r="BQ974" s="3">
        <v>40</v>
      </c>
      <c r="BR974" s="3">
        <v>0</v>
      </c>
      <c r="BS974" s="3">
        <v>1</v>
      </c>
      <c r="BT974" s="3">
        <v>1</v>
      </c>
      <c r="BU974" s="3">
        <v>1</v>
      </c>
      <c r="BV974" s="3">
        <v>1</v>
      </c>
      <c r="BW974" s="3">
        <v>1</v>
      </c>
      <c r="BX974" s="3">
        <v>1</v>
      </c>
      <c r="BY974" s="3" t="s">
        <v>3</v>
      </c>
      <c r="BZ974" s="3">
        <v>97</v>
      </c>
      <c r="CA974" s="3">
        <v>51</v>
      </c>
      <c r="CB974" s="3" t="s">
        <v>3</v>
      </c>
      <c r="CC974" s="3"/>
      <c r="CD974" s="3"/>
      <c r="CE974" s="3">
        <v>1566</v>
      </c>
      <c r="CF974" s="3">
        <v>0</v>
      </c>
      <c r="CG974" s="3">
        <v>0</v>
      </c>
      <c r="CH974" s="3"/>
      <c r="CI974" s="3"/>
      <c r="CJ974" s="3"/>
      <c r="CK974" s="3"/>
      <c r="CL974" s="3"/>
      <c r="CM974" s="3">
        <v>0</v>
      </c>
      <c r="CN974" s="9" t="s">
        <v>2499</v>
      </c>
      <c r="CO974" s="3">
        <v>0</v>
      </c>
      <c r="CP974" s="3">
        <f t="shared" si="1159"/>
        <v>87420.33</v>
      </c>
      <c r="CQ974" s="3">
        <f t="shared" si="1160"/>
        <v>511.23</v>
      </c>
      <c r="CR974" s="3">
        <f t="shared" ref="CR974:CR997" si="1188">(ROUND((ROUND(((ET974)*AV974*1),2)*BB974),2)+ROUND((ROUND(((AE974-(EU974))*AV974*1),2)*BS974),2))</f>
        <v>0</v>
      </c>
      <c r="CS974" s="3">
        <f t="shared" ref="CS974:CS997" si="1189">(ROUND((ROUND(((EU974)*AV974*1),2)*BS974),2)+ROUND((ROUND(((AE974-(EU974))*AV974*1),2)*BS974),2))</f>
        <v>0</v>
      </c>
      <c r="CT974" s="3">
        <f t="shared" si="1161"/>
        <v>0</v>
      </c>
      <c r="CU974" s="3">
        <f t="shared" si="1162"/>
        <v>0</v>
      </c>
      <c r="CV974" s="3">
        <f t="shared" si="1163"/>
        <v>0</v>
      </c>
      <c r="CW974" s="3">
        <f t="shared" si="1164"/>
        <v>0</v>
      </c>
      <c r="CX974" s="3">
        <f t="shared" si="1165"/>
        <v>0</v>
      </c>
      <c r="CY974" s="3">
        <f t="shared" ref="CY974:CY997" si="1190">(ROUND((((S974+ROUND((ROUND(((EU974)*AV974*1),2)*BS974),2))*AT974)/100),2)+ROUND(((ROUND((ROUND(((AE974-(EU974))*AV974*1),2)*BS974),2)*AT974)/100),2))</f>
        <v>0</v>
      </c>
      <c r="CZ974" s="3">
        <f t="shared" ref="CZ974:CZ997" si="1191">(ROUND((((S974+ROUND((ROUND(((EU974)*AV974*1),2)*BS974),2))*AU974)/100),2)+ROUND(((ROUND((ROUND(((AE974-(EU974))*AV974*1),2)*BS974),2)*AU974)/100),2))</f>
        <v>0</v>
      </c>
      <c r="DA974" s="3"/>
      <c r="DB974" s="3"/>
      <c r="DC974" s="3" t="s">
        <v>3</v>
      </c>
      <c r="DD974" s="3" t="s">
        <v>3</v>
      </c>
      <c r="DE974" s="3" t="s">
        <v>3</v>
      </c>
      <c r="DF974" s="3" t="s">
        <v>3</v>
      </c>
      <c r="DG974" s="3" t="s">
        <v>3</v>
      </c>
      <c r="DH974" s="3" t="s">
        <v>3</v>
      </c>
      <c r="DI974" s="3" t="s">
        <v>3</v>
      </c>
      <c r="DJ974" s="3" t="s">
        <v>3</v>
      </c>
      <c r="DK974" s="3" t="s">
        <v>3</v>
      </c>
      <c r="DL974" s="3" t="s">
        <v>3</v>
      </c>
      <c r="DM974" s="3" t="s">
        <v>3</v>
      </c>
      <c r="DN974" s="3">
        <v>0</v>
      </c>
      <c r="DO974" s="3">
        <v>0</v>
      </c>
      <c r="DP974" s="3">
        <v>1</v>
      </c>
      <c r="DQ974" s="3">
        <v>1</v>
      </c>
      <c r="DR974" s="3"/>
      <c r="DS974" s="3"/>
      <c r="DT974" s="3"/>
      <c r="DU974" s="3">
        <v>1010</v>
      </c>
      <c r="DV974" s="3" t="s">
        <v>266</v>
      </c>
      <c r="DW974" s="3" t="s">
        <v>266</v>
      </c>
      <c r="DX974" s="3">
        <v>1</v>
      </c>
      <c r="DY974" s="3"/>
      <c r="DZ974" s="3" t="s">
        <v>3</v>
      </c>
      <c r="EA974" s="3" t="s">
        <v>3</v>
      </c>
      <c r="EB974" s="3" t="s">
        <v>3</v>
      </c>
      <c r="EC974" s="3" t="s">
        <v>3</v>
      </c>
      <c r="ED974" s="3"/>
      <c r="EE974" s="3">
        <v>57042957</v>
      </c>
      <c r="EF974" s="3">
        <v>40</v>
      </c>
      <c r="EG974" s="3" t="s">
        <v>33</v>
      </c>
      <c r="EH974" s="3">
        <v>0</v>
      </c>
      <c r="EI974" s="3" t="s">
        <v>3</v>
      </c>
      <c r="EJ974" s="3">
        <v>2</v>
      </c>
      <c r="EK974" s="3">
        <v>67</v>
      </c>
      <c r="EL974" s="3" t="s">
        <v>34</v>
      </c>
      <c r="EM974" s="3" t="s">
        <v>35</v>
      </c>
      <c r="EN974" s="3"/>
      <c r="EO974" s="3" t="s">
        <v>46</v>
      </c>
      <c r="EP974" s="3"/>
      <c r="EQ974" s="3">
        <v>0</v>
      </c>
      <c r="ER974" s="3">
        <v>511.23</v>
      </c>
      <c r="ES974" s="3">
        <v>511.23</v>
      </c>
      <c r="ET974" s="3">
        <v>0</v>
      </c>
      <c r="EU974" s="3">
        <v>0</v>
      </c>
      <c r="EV974" s="3">
        <v>0</v>
      </c>
      <c r="EW974" s="3">
        <v>0</v>
      </c>
      <c r="EX974" s="3">
        <v>0</v>
      </c>
      <c r="EY974" s="3"/>
      <c r="EZ974" s="3"/>
      <c r="FA974" s="3"/>
      <c r="FB974" s="3"/>
      <c r="FC974" s="3"/>
      <c r="FD974" s="3"/>
      <c r="FE974" s="3"/>
      <c r="FF974" s="3"/>
      <c r="FG974" s="3"/>
      <c r="FH974" s="3"/>
      <c r="FI974" s="3"/>
      <c r="FJ974" s="3"/>
      <c r="FK974" s="3"/>
      <c r="FL974" s="3"/>
      <c r="FM974" s="3"/>
      <c r="FN974" s="3"/>
      <c r="FO974" s="3"/>
      <c r="FP974" s="3"/>
      <c r="FQ974" s="3">
        <v>0</v>
      </c>
      <c r="FR974" s="3">
        <v>0</v>
      </c>
      <c r="FS974" s="3">
        <v>0</v>
      </c>
      <c r="FT974" s="3"/>
      <c r="FU974" s="3"/>
      <c r="FV974" s="3"/>
      <c r="FW974" s="3"/>
      <c r="FX974" s="3">
        <v>97</v>
      </c>
      <c r="FY974" s="3">
        <v>51</v>
      </c>
      <c r="FZ974" s="3"/>
      <c r="GA974" s="3" t="s">
        <v>3</v>
      </c>
      <c r="GB974" s="3"/>
      <c r="GC974" s="3"/>
      <c r="GD974" s="3">
        <v>1</v>
      </c>
      <c r="GE974" s="3"/>
      <c r="GF974" s="3">
        <v>-1244114831</v>
      </c>
      <c r="GG974" s="3">
        <v>2</v>
      </c>
      <c r="GH974" s="3">
        <v>1</v>
      </c>
      <c r="GI974" s="3">
        <v>-2</v>
      </c>
      <c r="GJ974" s="3">
        <v>0</v>
      </c>
      <c r="GK974" s="3">
        <v>0</v>
      </c>
      <c r="GL974" s="3">
        <f t="shared" si="1166"/>
        <v>0</v>
      </c>
      <c r="GM974" s="3">
        <f t="shared" si="1167"/>
        <v>87420.33</v>
      </c>
      <c r="GN974" s="3">
        <f t="shared" si="1168"/>
        <v>0</v>
      </c>
      <c r="GO974" s="3">
        <f t="shared" si="1169"/>
        <v>87420.33</v>
      </c>
      <c r="GP974" s="3">
        <f t="shared" si="1170"/>
        <v>0</v>
      </c>
      <c r="GQ974" s="3"/>
      <c r="GR974" s="3">
        <v>0</v>
      </c>
      <c r="GS974" s="3">
        <v>3</v>
      </c>
      <c r="GT974" s="3">
        <v>0</v>
      </c>
      <c r="GU974" s="3" t="s">
        <v>3</v>
      </c>
      <c r="GV974" s="3">
        <f t="shared" si="1171"/>
        <v>0</v>
      </c>
      <c r="GW974" s="3">
        <v>1</v>
      </c>
      <c r="GX974" s="3">
        <f t="shared" si="1172"/>
        <v>0</v>
      </c>
      <c r="GY974" s="3"/>
      <c r="GZ974" s="3"/>
      <c r="HA974" s="3">
        <v>0</v>
      </c>
      <c r="HB974" s="3">
        <v>0</v>
      </c>
      <c r="HC974" s="3">
        <f t="shared" si="1173"/>
        <v>0</v>
      </c>
      <c r="HD974" s="3"/>
      <c r="HE974" s="3" t="s">
        <v>3</v>
      </c>
      <c r="HF974" s="3" t="s">
        <v>3</v>
      </c>
      <c r="HG974" s="3"/>
      <c r="HH974" s="3"/>
      <c r="HI974" s="3"/>
      <c r="HJ974" s="3"/>
      <c r="HK974" s="3"/>
      <c r="HL974" s="3"/>
      <c r="HM974" s="3" t="s">
        <v>3</v>
      </c>
      <c r="HN974" s="3" t="s">
        <v>3</v>
      </c>
      <c r="HO974" s="3" t="s">
        <v>3</v>
      </c>
      <c r="HP974" s="3" t="s">
        <v>3</v>
      </c>
      <c r="HQ974" s="3" t="s">
        <v>3</v>
      </c>
      <c r="HR974" s="3"/>
      <c r="HS974" s="3">
        <v>0</v>
      </c>
      <c r="HT974" s="3"/>
      <c r="HU974" s="3"/>
      <c r="HV974" s="3"/>
      <c r="HW974" s="3"/>
      <c r="HX974" s="3"/>
      <c r="HY974" s="3"/>
      <c r="HZ974" s="3"/>
      <c r="IA974" s="3"/>
      <c r="IB974" s="3"/>
      <c r="IC974" s="3"/>
      <c r="ID974" s="3"/>
      <c r="IE974" s="3"/>
      <c r="IF974" s="3"/>
      <c r="IG974" s="3"/>
      <c r="IH974" s="3"/>
      <c r="II974" s="3"/>
      <c r="IJ974" s="3"/>
      <c r="IK974" s="3">
        <v>0</v>
      </c>
      <c r="IL974" s="3"/>
      <c r="IM974" s="3"/>
      <c r="IN974" s="3"/>
      <c r="IO974" s="3"/>
      <c r="IP974" s="3"/>
      <c r="IQ974" s="3"/>
      <c r="IR974" s="3"/>
      <c r="IS974" s="3"/>
      <c r="IT974" s="3"/>
      <c r="IU974" s="3"/>
    </row>
    <row r="975" spans="1:255" ht="409.5" x14ac:dyDescent="0.25">
      <c r="A975" s="4">
        <v>18</v>
      </c>
      <c r="B975" s="4">
        <v>1</v>
      </c>
      <c r="C975" s="4">
        <v>324</v>
      </c>
      <c r="D975" s="4"/>
      <c r="E975" s="4" t="s">
        <v>1203</v>
      </c>
      <c r="F975" s="4" t="s">
        <v>1204</v>
      </c>
      <c r="G975" s="4" t="s">
        <v>1205</v>
      </c>
      <c r="H975" s="4" t="s">
        <v>266</v>
      </c>
      <c r="I975" s="4">
        <f>I973*J975</f>
        <v>171</v>
      </c>
      <c r="J975" s="4">
        <v>33.333333333333336</v>
      </c>
      <c r="K975" s="4">
        <v>33.3333333</v>
      </c>
      <c r="L975" s="4"/>
      <c r="M975" s="4"/>
      <c r="N975" s="4"/>
      <c r="O975" s="4">
        <f t="shared" si="1149"/>
        <v>511408.93</v>
      </c>
      <c r="P975" s="4">
        <f t="shared" si="1150"/>
        <v>511408.93</v>
      </c>
      <c r="Q975" s="4">
        <f t="shared" si="1178"/>
        <v>0</v>
      </c>
      <c r="R975" s="4">
        <f t="shared" si="1179"/>
        <v>0</v>
      </c>
      <c r="S975" s="4">
        <f t="shared" si="1151"/>
        <v>0</v>
      </c>
      <c r="T975" s="4">
        <f t="shared" si="1152"/>
        <v>0</v>
      </c>
      <c r="U975" s="4">
        <f t="shared" si="1153"/>
        <v>0</v>
      </c>
      <c r="V975" s="4">
        <f t="shared" si="1154"/>
        <v>0</v>
      </c>
      <c r="W975" s="4">
        <f t="shared" si="1155"/>
        <v>0</v>
      </c>
      <c r="X975" s="4">
        <f t="shared" si="1180"/>
        <v>0</v>
      </c>
      <c r="Y975" s="4">
        <f t="shared" si="1181"/>
        <v>0</v>
      </c>
      <c r="Z975" s="4"/>
      <c r="AA975" s="4">
        <v>55890823</v>
      </c>
      <c r="AB975" s="4">
        <f t="shared" si="1156"/>
        <v>511.23</v>
      </c>
      <c r="AC975" s="4">
        <f t="shared" si="1182"/>
        <v>511.23</v>
      </c>
      <c r="AD975" s="4">
        <f t="shared" si="1183"/>
        <v>0</v>
      </c>
      <c r="AE975" s="4">
        <f t="shared" si="1184"/>
        <v>0</v>
      </c>
      <c r="AF975" s="4">
        <f t="shared" si="1185"/>
        <v>0</v>
      </c>
      <c r="AG975" s="4">
        <f t="shared" si="1157"/>
        <v>0</v>
      </c>
      <c r="AH975" s="4">
        <f t="shared" si="1186"/>
        <v>0</v>
      </c>
      <c r="AI975" s="4">
        <f t="shared" si="1187"/>
        <v>0</v>
      </c>
      <c r="AJ975" s="4">
        <f t="shared" si="1158"/>
        <v>0</v>
      </c>
      <c r="AK975" s="4">
        <v>511.23</v>
      </c>
      <c r="AL975" s="4">
        <v>511.23</v>
      </c>
      <c r="AM975" s="4">
        <v>0</v>
      </c>
      <c r="AN975" s="4">
        <v>0</v>
      </c>
      <c r="AO975" s="4">
        <v>0</v>
      </c>
      <c r="AP975" s="4">
        <v>0</v>
      </c>
      <c r="AQ975" s="4">
        <v>0</v>
      </c>
      <c r="AR975" s="4">
        <v>0</v>
      </c>
      <c r="AS975" s="4">
        <v>0</v>
      </c>
      <c r="AT975" s="4">
        <v>97</v>
      </c>
      <c r="AU975" s="4">
        <v>51</v>
      </c>
      <c r="AV975" s="4">
        <v>1</v>
      </c>
      <c r="AW975" s="4">
        <v>1</v>
      </c>
      <c r="AX975" s="4"/>
      <c r="AY975" s="4"/>
      <c r="AZ975" s="4">
        <v>1</v>
      </c>
      <c r="BA975" s="4">
        <v>1</v>
      </c>
      <c r="BB975" s="4">
        <v>1</v>
      </c>
      <c r="BC975" s="4">
        <v>5.85</v>
      </c>
      <c r="BD975" s="4" t="s">
        <v>3</v>
      </c>
      <c r="BE975" s="4" t="s">
        <v>3</v>
      </c>
      <c r="BF975" s="4" t="s">
        <v>3</v>
      </c>
      <c r="BG975" s="4" t="s">
        <v>3</v>
      </c>
      <c r="BH975" s="4">
        <v>3</v>
      </c>
      <c r="BI975" s="4">
        <v>2</v>
      </c>
      <c r="BJ975" s="4" t="s">
        <v>1206</v>
      </c>
      <c r="BK975" s="4"/>
      <c r="BL975" s="4"/>
      <c r="BM975" s="4">
        <v>67</v>
      </c>
      <c r="BN975" s="4">
        <v>0</v>
      </c>
      <c r="BO975" s="4" t="s">
        <v>1204</v>
      </c>
      <c r="BP975" s="4">
        <v>1</v>
      </c>
      <c r="BQ975" s="4">
        <v>40</v>
      </c>
      <c r="BR975" s="4">
        <v>0</v>
      </c>
      <c r="BS975" s="4">
        <v>1</v>
      </c>
      <c r="BT975" s="4">
        <v>1</v>
      </c>
      <c r="BU975" s="4">
        <v>1</v>
      </c>
      <c r="BV975" s="4">
        <v>1</v>
      </c>
      <c r="BW975" s="4">
        <v>1</v>
      </c>
      <c r="BX975" s="4">
        <v>1</v>
      </c>
      <c r="BY975" s="4" t="s">
        <v>3</v>
      </c>
      <c r="BZ975" s="4">
        <v>97</v>
      </c>
      <c r="CA975" s="4">
        <v>51</v>
      </c>
      <c r="CB975" s="4" t="s">
        <v>3</v>
      </c>
      <c r="CC975" s="4"/>
      <c r="CD975" s="4"/>
      <c r="CE975" s="4">
        <v>1566</v>
      </c>
      <c r="CF975" s="4">
        <v>0</v>
      </c>
      <c r="CG975" s="4">
        <v>0</v>
      </c>
      <c r="CH975" s="4"/>
      <c r="CI975" s="4"/>
      <c r="CJ975" s="4"/>
      <c r="CK975" s="4"/>
      <c r="CL975" s="4"/>
      <c r="CM975" s="4">
        <v>0</v>
      </c>
      <c r="CN975" s="10" t="s">
        <v>2499</v>
      </c>
      <c r="CO975" s="4">
        <v>0</v>
      </c>
      <c r="CP975" s="4">
        <f t="shared" si="1159"/>
        <v>511408.93</v>
      </c>
      <c r="CQ975" s="4">
        <f t="shared" si="1160"/>
        <v>2990.7</v>
      </c>
      <c r="CR975" s="4">
        <f t="shared" si="1188"/>
        <v>0</v>
      </c>
      <c r="CS975" s="4">
        <f t="shared" si="1189"/>
        <v>0</v>
      </c>
      <c r="CT975" s="4">
        <f t="shared" si="1161"/>
        <v>0</v>
      </c>
      <c r="CU975" s="4">
        <f t="shared" si="1162"/>
        <v>0</v>
      </c>
      <c r="CV975" s="4">
        <f t="shared" si="1163"/>
        <v>0</v>
      </c>
      <c r="CW975" s="4">
        <f t="shared" si="1164"/>
        <v>0</v>
      </c>
      <c r="CX975" s="4">
        <f t="shared" si="1165"/>
        <v>0</v>
      </c>
      <c r="CY975" s="4">
        <f t="shared" si="1190"/>
        <v>0</v>
      </c>
      <c r="CZ975" s="4">
        <f t="shared" si="1191"/>
        <v>0</v>
      </c>
      <c r="DA975" s="4"/>
      <c r="DB975" s="4"/>
      <c r="DC975" s="4" t="s">
        <v>3</v>
      </c>
      <c r="DD975" s="4" t="s">
        <v>3</v>
      </c>
      <c r="DE975" s="4" t="s">
        <v>3</v>
      </c>
      <c r="DF975" s="4" t="s">
        <v>3</v>
      </c>
      <c r="DG975" s="4" t="s">
        <v>3</v>
      </c>
      <c r="DH975" s="4" t="s">
        <v>3</v>
      </c>
      <c r="DI975" s="4" t="s">
        <v>3</v>
      </c>
      <c r="DJ975" s="4" t="s">
        <v>3</v>
      </c>
      <c r="DK975" s="4" t="s">
        <v>3</v>
      </c>
      <c r="DL975" s="4" t="s">
        <v>3</v>
      </c>
      <c r="DM975" s="4" t="s">
        <v>3</v>
      </c>
      <c r="DN975" s="4">
        <v>0</v>
      </c>
      <c r="DO975" s="4">
        <v>0</v>
      </c>
      <c r="DP975" s="4">
        <v>1</v>
      </c>
      <c r="DQ975" s="4">
        <v>1</v>
      </c>
      <c r="DR975" s="4"/>
      <c r="DS975" s="4"/>
      <c r="DT975" s="4"/>
      <c r="DU975" s="4">
        <v>1010</v>
      </c>
      <c r="DV975" s="4" t="s">
        <v>266</v>
      </c>
      <c r="DW975" s="4" t="s">
        <v>266</v>
      </c>
      <c r="DX975" s="4">
        <v>1</v>
      </c>
      <c r="DY975" s="4"/>
      <c r="DZ975" s="4" t="s">
        <v>3</v>
      </c>
      <c r="EA975" s="4" t="s">
        <v>3</v>
      </c>
      <c r="EB975" s="4" t="s">
        <v>3</v>
      </c>
      <c r="EC975" s="4" t="s">
        <v>3</v>
      </c>
      <c r="ED975" s="4"/>
      <c r="EE975" s="4">
        <v>57042957</v>
      </c>
      <c r="EF975" s="4">
        <v>40</v>
      </c>
      <c r="EG975" s="4" t="s">
        <v>33</v>
      </c>
      <c r="EH975" s="4">
        <v>0</v>
      </c>
      <c r="EI975" s="4" t="s">
        <v>3</v>
      </c>
      <c r="EJ975" s="4">
        <v>2</v>
      </c>
      <c r="EK975" s="4">
        <v>67</v>
      </c>
      <c r="EL975" s="4" t="s">
        <v>34</v>
      </c>
      <c r="EM975" s="4" t="s">
        <v>35</v>
      </c>
      <c r="EN975" s="4"/>
      <c r="EO975" s="4" t="s">
        <v>46</v>
      </c>
      <c r="EP975" s="4"/>
      <c r="EQ975" s="4">
        <v>0</v>
      </c>
      <c r="ER975" s="4">
        <v>511.23</v>
      </c>
      <c r="ES975" s="4">
        <v>511.23</v>
      </c>
      <c r="ET975" s="4">
        <v>0</v>
      </c>
      <c r="EU975" s="4">
        <v>0</v>
      </c>
      <c r="EV975" s="4">
        <v>0</v>
      </c>
      <c r="EW975" s="4">
        <v>0</v>
      </c>
      <c r="EX975" s="4">
        <v>0</v>
      </c>
      <c r="EY975" s="4"/>
      <c r="EZ975" s="4"/>
      <c r="FA975" s="4"/>
      <c r="FB975" s="4"/>
      <c r="FC975" s="4"/>
      <c r="FD975" s="4"/>
      <c r="FE975" s="4"/>
      <c r="FF975" s="4"/>
      <c r="FG975" s="4"/>
      <c r="FH975" s="4"/>
      <c r="FI975" s="4"/>
      <c r="FJ975" s="4"/>
      <c r="FK975" s="4"/>
      <c r="FL975" s="4"/>
      <c r="FM975" s="4"/>
      <c r="FN975" s="4"/>
      <c r="FO975" s="4"/>
      <c r="FP975" s="4"/>
      <c r="FQ975" s="4">
        <v>0</v>
      </c>
      <c r="FR975" s="4">
        <v>0</v>
      </c>
      <c r="FS975" s="4">
        <v>0</v>
      </c>
      <c r="FT975" s="4"/>
      <c r="FU975" s="4"/>
      <c r="FV975" s="4"/>
      <c r="FW975" s="4"/>
      <c r="FX975" s="4">
        <v>97</v>
      </c>
      <c r="FY975" s="4">
        <v>51</v>
      </c>
      <c r="FZ975" s="4"/>
      <c r="GA975" s="4" t="s">
        <v>3</v>
      </c>
      <c r="GB975" s="4"/>
      <c r="GC975" s="4"/>
      <c r="GD975" s="4">
        <v>1</v>
      </c>
      <c r="GE975" s="4"/>
      <c r="GF975" s="4">
        <v>-1244114831</v>
      </c>
      <c r="GG975" s="4">
        <v>2</v>
      </c>
      <c r="GH975" s="4">
        <v>1</v>
      </c>
      <c r="GI975" s="4">
        <v>2</v>
      </c>
      <c r="GJ975" s="4">
        <v>0</v>
      </c>
      <c r="GK975" s="4">
        <v>0</v>
      </c>
      <c r="GL975" s="4">
        <f t="shared" si="1166"/>
        <v>0</v>
      </c>
      <c r="GM975" s="4">
        <f t="shared" si="1167"/>
        <v>511408.93</v>
      </c>
      <c r="GN975" s="4">
        <f t="shared" si="1168"/>
        <v>0</v>
      </c>
      <c r="GO975" s="4">
        <f t="shared" si="1169"/>
        <v>511408.93</v>
      </c>
      <c r="GP975" s="4">
        <f t="shared" si="1170"/>
        <v>0</v>
      </c>
      <c r="GQ975" s="4"/>
      <c r="GR975" s="4">
        <v>0</v>
      </c>
      <c r="GS975" s="4">
        <v>3</v>
      </c>
      <c r="GT975" s="4">
        <v>0</v>
      </c>
      <c r="GU975" s="4" t="s">
        <v>3</v>
      </c>
      <c r="GV975" s="4">
        <f t="shared" si="1171"/>
        <v>0</v>
      </c>
      <c r="GW975" s="4">
        <v>1</v>
      </c>
      <c r="GX975" s="4">
        <f t="shared" si="1172"/>
        <v>0</v>
      </c>
      <c r="GY975" s="4"/>
      <c r="GZ975" s="4"/>
      <c r="HA975" s="4">
        <v>0</v>
      </c>
      <c r="HB975" s="4">
        <v>0</v>
      </c>
      <c r="HC975" s="4">
        <f t="shared" si="1173"/>
        <v>0</v>
      </c>
      <c r="HD975" s="4"/>
      <c r="HE975" s="4" t="s">
        <v>3</v>
      </c>
      <c r="HF975" s="4" t="s">
        <v>3</v>
      </c>
      <c r="HG975" s="4"/>
      <c r="HH975" s="4"/>
      <c r="HI975" s="4"/>
      <c r="HJ975" s="4"/>
      <c r="HK975" s="4"/>
      <c r="HL975" s="4"/>
      <c r="HM975" s="4" t="s">
        <v>3</v>
      </c>
      <c r="HN975" s="4" t="s">
        <v>3</v>
      </c>
      <c r="HO975" s="4" t="s">
        <v>3</v>
      </c>
      <c r="HP975" s="4" t="s">
        <v>3</v>
      </c>
      <c r="HQ975" s="4" t="s">
        <v>3</v>
      </c>
      <c r="HR975" s="4"/>
      <c r="HS975" s="4">
        <v>0</v>
      </c>
      <c r="HT975" s="4"/>
      <c r="HU975" s="4"/>
      <c r="HV975" s="4"/>
      <c r="HW975" s="4"/>
      <c r="HX975" s="4"/>
      <c r="HY975" s="4"/>
      <c r="HZ975" s="4"/>
      <c r="IA975" s="4"/>
      <c r="IB975" s="4"/>
      <c r="IC975" s="4"/>
      <c r="ID975" s="4"/>
      <c r="IE975" s="4"/>
      <c r="IF975" s="4"/>
      <c r="IG975" s="4"/>
      <c r="IH975" s="4"/>
      <c r="II975" s="4"/>
      <c r="IJ975" s="4"/>
      <c r="IK975" s="4">
        <v>0</v>
      </c>
      <c r="IL975" s="4"/>
      <c r="IM975" s="4"/>
      <c r="IN975" s="4"/>
      <c r="IO975" s="4"/>
      <c r="IP975" s="4"/>
      <c r="IQ975" s="4"/>
      <c r="IR975" s="4"/>
      <c r="IS975" s="4"/>
      <c r="IT975" s="4"/>
      <c r="IU975" s="4"/>
    </row>
    <row r="976" spans="1:255" ht="409.5" x14ac:dyDescent="0.25">
      <c r="A976" s="3">
        <v>18</v>
      </c>
      <c r="B976" s="3">
        <v>1</v>
      </c>
      <c r="C976" s="3">
        <v>316</v>
      </c>
      <c r="D976" s="3"/>
      <c r="E976" s="3" t="s">
        <v>1207</v>
      </c>
      <c r="F976" s="3" t="s">
        <v>1034</v>
      </c>
      <c r="G976" s="3" t="s">
        <v>1035</v>
      </c>
      <c r="H976" s="3" t="s">
        <v>40</v>
      </c>
      <c r="I976" s="3">
        <f>I972*J976</f>
        <v>5.0999999999999996</v>
      </c>
      <c r="J976" s="3">
        <v>0.99415204678362568</v>
      </c>
      <c r="K976" s="3">
        <v>0.99415200000000004</v>
      </c>
      <c r="L976" s="3"/>
      <c r="M976" s="3"/>
      <c r="N976" s="3"/>
      <c r="O976" s="3">
        <f t="shared" si="1149"/>
        <v>197.37</v>
      </c>
      <c r="P976" s="3">
        <f t="shared" si="1150"/>
        <v>197.37</v>
      </c>
      <c r="Q976" s="3">
        <f t="shared" si="1178"/>
        <v>0</v>
      </c>
      <c r="R976" s="3">
        <f t="shared" si="1179"/>
        <v>0</v>
      </c>
      <c r="S976" s="3">
        <f t="shared" si="1151"/>
        <v>0</v>
      </c>
      <c r="T976" s="3">
        <f t="shared" si="1152"/>
        <v>0</v>
      </c>
      <c r="U976" s="3">
        <f t="shared" si="1153"/>
        <v>0</v>
      </c>
      <c r="V976" s="3">
        <f t="shared" si="1154"/>
        <v>0</v>
      </c>
      <c r="W976" s="3">
        <f t="shared" si="1155"/>
        <v>0</v>
      </c>
      <c r="X976" s="3">
        <f t="shared" si="1180"/>
        <v>0</v>
      </c>
      <c r="Y976" s="3">
        <f t="shared" si="1181"/>
        <v>0</v>
      </c>
      <c r="Z976" s="3"/>
      <c r="AA976" s="3">
        <v>54971259</v>
      </c>
      <c r="AB976" s="3">
        <f t="shared" si="1156"/>
        <v>38.700000000000003</v>
      </c>
      <c r="AC976" s="3">
        <f t="shared" si="1182"/>
        <v>38.700000000000003</v>
      </c>
      <c r="AD976" s="3">
        <f t="shared" si="1183"/>
        <v>0</v>
      </c>
      <c r="AE976" s="3">
        <f t="shared" si="1184"/>
        <v>0</v>
      </c>
      <c r="AF976" s="3">
        <f t="shared" si="1185"/>
        <v>0</v>
      </c>
      <c r="AG976" s="3">
        <f t="shared" si="1157"/>
        <v>0</v>
      </c>
      <c r="AH976" s="3">
        <f t="shared" si="1186"/>
        <v>0</v>
      </c>
      <c r="AI976" s="3">
        <f t="shared" si="1187"/>
        <v>0</v>
      </c>
      <c r="AJ976" s="3">
        <f t="shared" si="1158"/>
        <v>0</v>
      </c>
      <c r="AK976" s="3">
        <v>38.700000000000003</v>
      </c>
      <c r="AL976" s="3">
        <v>38.700000000000003</v>
      </c>
      <c r="AM976" s="3">
        <v>0</v>
      </c>
      <c r="AN976" s="3">
        <v>0</v>
      </c>
      <c r="AO976" s="3">
        <v>0</v>
      </c>
      <c r="AP976" s="3">
        <v>0</v>
      </c>
      <c r="AQ976" s="3">
        <v>0</v>
      </c>
      <c r="AR976" s="3">
        <v>0</v>
      </c>
      <c r="AS976" s="3">
        <v>0</v>
      </c>
      <c r="AT976" s="3">
        <v>97</v>
      </c>
      <c r="AU976" s="3">
        <v>51</v>
      </c>
      <c r="AV976" s="3">
        <v>1</v>
      </c>
      <c r="AW976" s="3">
        <v>1</v>
      </c>
      <c r="AX976" s="3"/>
      <c r="AY976" s="3"/>
      <c r="AZ976" s="3">
        <v>1</v>
      </c>
      <c r="BA976" s="3">
        <v>1</v>
      </c>
      <c r="BB976" s="3">
        <v>1</v>
      </c>
      <c r="BC976" s="3">
        <v>1</v>
      </c>
      <c r="BD976" s="3" t="s">
        <v>3</v>
      </c>
      <c r="BE976" s="3" t="s">
        <v>3</v>
      </c>
      <c r="BF976" s="3" t="s">
        <v>3</v>
      </c>
      <c r="BG976" s="3" t="s">
        <v>3</v>
      </c>
      <c r="BH976" s="3">
        <v>3</v>
      </c>
      <c r="BI976" s="3">
        <v>2</v>
      </c>
      <c r="BJ976" s="3" t="s">
        <v>1036</v>
      </c>
      <c r="BK976" s="3"/>
      <c r="BL976" s="3"/>
      <c r="BM976" s="3">
        <v>67</v>
      </c>
      <c r="BN976" s="3">
        <v>0</v>
      </c>
      <c r="BO976" s="3" t="s">
        <v>3</v>
      </c>
      <c r="BP976" s="3">
        <v>0</v>
      </c>
      <c r="BQ976" s="3">
        <v>40</v>
      </c>
      <c r="BR976" s="3">
        <v>0</v>
      </c>
      <c r="BS976" s="3">
        <v>1</v>
      </c>
      <c r="BT976" s="3">
        <v>1</v>
      </c>
      <c r="BU976" s="3">
        <v>1</v>
      </c>
      <c r="BV976" s="3">
        <v>1</v>
      </c>
      <c r="BW976" s="3">
        <v>1</v>
      </c>
      <c r="BX976" s="3">
        <v>1</v>
      </c>
      <c r="BY976" s="3" t="s">
        <v>3</v>
      </c>
      <c r="BZ976" s="3">
        <v>97</v>
      </c>
      <c r="CA976" s="3">
        <v>51</v>
      </c>
      <c r="CB976" s="3" t="s">
        <v>3</v>
      </c>
      <c r="CC976" s="3"/>
      <c r="CD976" s="3"/>
      <c r="CE976" s="3">
        <v>1566</v>
      </c>
      <c r="CF976" s="3">
        <v>0</v>
      </c>
      <c r="CG976" s="3">
        <v>0</v>
      </c>
      <c r="CH976" s="3"/>
      <c r="CI976" s="3"/>
      <c r="CJ976" s="3"/>
      <c r="CK976" s="3"/>
      <c r="CL976" s="3"/>
      <c r="CM976" s="3">
        <v>0</v>
      </c>
      <c r="CN976" s="9" t="s">
        <v>2499</v>
      </c>
      <c r="CO976" s="3">
        <v>0</v>
      </c>
      <c r="CP976" s="3">
        <f t="shared" si="1159"/>
        <v>197.37</v>
      </c>
      <c r="CQ976" s="3">
        <f t="shared" si="1160"/>
        <v>38.700000000000003</v>
      </c>
      <c r="CR976" s="3">
        <f t="shared" si="1188"/>
        <v>0</v>
      </c>
      <c r="CS976" s="3">
        <f t="shared" si="1189"/>
        <v>0</v>
      </c>
      <c r="CT976" s="3">
        <f t="shared" si="1161"/>
        <v>0</v>
      </c>
      <c r="CU976" s="3">
        <f t="shared" si="1162"/>
        <v>0</v>
      </c>
      <c r="CV976" s="3">
        <f t="shared" si="1163"/>
        <v>0</v>
      </c>
      <c r="CW976" s="3">
        <f t="shared" si="1164"/>
        <v>0</v>
      </c>
      <c r="CX976" s="3">
        <f t="shared" si="1165"/>
        <v>0</v>
      </c>
      <c r="CY976" s="3">
        <f t="shared" si="1190"/>
        <v>0</v>
      </c>
      <c r="CZ976" s="3">
        <f t="shared" si="1191"/>
        <v>0</v>
      </c>
      <c r="DA976" s="3"/>
      <c r="DB976" s="3"/>
      <c r="DC976" s="3" t="s">
        <v>3</v>
      </c>
      <c r="DD976" s="3" t="s">
        <v>3</v>
      </c>
      <c r="DE976" s="3" t="s">
        <v>3</v>
      </c>
      <c r="DF976" s="3" t="s">
        <v>3</v>
      </c>
      <c r="DG976" s="3" t="s">
        <v>3</v>
      </c>
      <c r="DH976" s="3" t="s">
        <v>3</v>
      </c>
      <c r="DI976" s="3" t="s">
        <v>3</v>
      </c>
      <c r="DJ976" s="3" t="s">
        <v>3</v>
      </c>
      <c r="DK976" s="3" t="s">
        <v>3</v>
      </c>
      <c r="DL976" s="3" t="s">
        <v>3</v>
      </c>
      <c r="DM976" s="3" t="s">
        <v>3</v>
      </c>
      <c r="DN976" s="3">
        <v>0</v>
      </c>
      <c r="DO976" s="3">
        <v>0</v>
      </c>
      <c r="DP976" s="3">
        <v>1</v>
      </c>
      <c r="DQ976" s="3">
        <v>1</v>
      </c>
      <c r="DR976" s="3"/>
      <c r="DS976" s="3"/>
      <c r="DT976" s="3"/>
      <c r="DU976" s="3">
        <v>1010</v>
      </c>
      <c r="DV976" s="3" t="s">
        <v>40</v>
      </c>
      <c r="DW976" s="3" t="s">
        <v>40</v>
      </c>
      <c r="DX976" s="3">
        <v>100</v>
      </c>
      <c r="DY976" s="3"/>
      <c r="DZ976" s="3" t="s">
        <v>3</v>
      </c>
      <c r="EA976" s="3" t="s">
        <v>3</v>
      </c>
      <c r="EB976" s="3" t="s">
        <v>3</v>
      </c>
      <c r="EC976" s="3" t="s">
        <v>3</v>
      </c>
      <c r="ED976" s="3"/>
      <c r="EE976" s="3">
        <v>57042957</v>
      </c>
      <c r="EF976" s="3">
        <v>40</v>
      </c>
      <c r="EG976" s="3" t="s">
        <v>33</v>
      </c>
      <c r="EH976" s="3">
        <v>0</v>
      </c>
      <c r="EI976" s="3" t="s">
        <v>3</v>
      </c>
      <c r="EJ976" s="3">
        <v>2</v>
      </c>
      <c r="EK976" s="3">
        <v>67</v>
      </c>
      <c r="EL976" s="3" t="s">
        <v>34</v>
      </c>
      <c r="EM976" s="3" t="s">
        <v>35</v>
      </c>
      <c r="EN976" s="3"/>
      <c r="EO976" s="3" t="s">
        <v>46</v>
      </c>
      <c r="EP976" s="3"/>
      <c r="EQ976" s="3">
        <v>0</v>
      </c>
      <c r="ER976" s="3">
        <v>38.700000000000003</v>
      </c>
      <c r="ES976" s="3">
        <v>38.700000000000003</v>
      </c>
      <c r="ET976" s="3">
        <v>0</v>
      </c>
      <c r="EU976" s="3">
        <v>0</v>
      </c>
      <c r="EV976" s="3">
        <v>0</v>
      </c>
      <c r="EW976" s="3">
        <v>0</v>
      </c>
      <c r="EX976" s="3">
        <v>0</v>
      </c>
      <c r="EY976" s="3"/>
      <c r="EZ976" s="3"/>
      <c r="FA976" s="3"/>
      <c r="FB976" s="3"/>
      <c r="FC976" s="3"/>
      <c r="FD976" s="3"/>
      <c r="FE976" s="3"/>
      <c r="FF976" s="3"/>
      <c r="FG976" s="3"/>
      <c r="FH976" s="3"/>
      <c r="FI976" s="3"/>
      <c r="FJ976" s="3"/>
      <c r="FK976" s="3"/>
      <c r="FL976" s="3"/>
      <c r="FM976" s="3"/>
      <c r="FN976" s="3"/>
      <c r="FO976" s="3"/>
      <c r="FP976" s="3"/>
      <c r="FQ976" s="3">
        <v>0</v>
      </c>
      <c r="FR976" s="3">
        <v>0</v>
      </c>
      <c r="FS976" s="3">
        <v>0</v>
      </c>
      <c r="FT976" s="3"/>
      <c r="FU976" s="3"/>
      <c r="FV976" s="3"/>
      <c r="FW976" s="3"/>
      <c r="FX976" s="3">
        <v>97</v>
      </c>
      <c r="FY976" s="3">
        <v>51</v>
      </c>
      <c r="FZ976" s="3"/>
      <c r="GA976" s="3" t="s">
        <v>3</v>
      </c>
      <c r="GB976" s="3"/>
      <c r="GC976" s="3"/>
      <c r="GD976" s="3">
        <v>1</v>
      </c>
      <c r="GE976" s="3"/>
      <c r="GF976" s="3">
        <v>-630890957</v>
      </c>
      <c r="GG976" s="3">
        <v>2</v>
      </c>
      <c r="GH976" s="3">
        <v>1</v>
      </c>
      <c r="GI976" s="3">
        <v>-2</v>
      </c>
      <c r="GJ976" s="3">
        <v>0</v>
      </c>
      <c r="GK976" s="3">
        <v>0</v>
      </c>
      <c r="GL976" s="3">
        <f t="shared" si="1166"/>
        <v>0</v>
      </c>
      <c r="GM976" s="3">
        <f t="shared" si="1167"/>
        <v>197.37</v>
      </c>
      <c r="GN976" s="3">
        <f t="shared" si="1168"/>
        <v>0</v>
      </c>
      <c r="GO976" s="3">
        <f t="shared" si="1169"/>
        <v>197.37</v>
      </c>
      <c r="GP976" s="3">
        <f t="shared" si="1170"/>
        <v>0</v>
      </c>
      <c r="GQ976" s="3"/>
      <c r="GR976" s="3">
        <v>0</v>
      </c>
      <c r="GS976" s="3">
        <v>3</v>
      </c>
      <c r="GT976" s="3">
        <v>0</v>
      </c>
      <c r="GU976" s="3" t="s">
        <v>3</v>
      </c>
      <c r="GV976" s="3">
        <f t="shared" si="1171"/>
        <v>0</v>
      </c>
      <c r="GW976" s="3">
        <v>1</v>
      </c>
      <c r="GX976" s="3">
        <f t="shared" si="1172"/>
        <v>0</v>
      </c>
      <c r="GY976" s="3"/>
      <c r="GZ976" s="3"/>
      <c r="HA976" s="3">
        <v>0</v>
      </c>
      <c r="HB976" s="3">
        <v>0</v>
      </c>
      <c r="HC976" s="3">
        <f t="shared" si="1173"/>
        <v>0</v>
      </c>
      <c r="HD976" s="3"/>
      <c r="HE976" s="3" t="s">
        <v>3</v>
      </c>
      <c r="HF976" s="3" t="s">
        <v>3</v>
      </c>
      <c r="HG976" s="3"/>
      <c r="HH976" s="3"/>
      <c r="HI976" s="3"/>
      <c r="HJ976" s="3"/>
      <c r="HK976" s="3"/>
      <c r="HL976" s="3"/>
      <c r="HM976" s="3" t="s">
        <v>3</v>
      </c>
      <c r="HN976" s="3" t="s">
        <v>3</v>
      </c>
      <c r="HO976" s="3" t="s">
        <v>3</v>
      </c>
      <c r="HP976" s="3" t="s">
        <v>3</v>
      </c>
      <c r="HQ976" s="3" t="s">
        <v>3</v>
      </c>
      <c r="HR976" s="3"/>
      <c r="HS976" s="3">
        <v>0</v>
      </c>
      <c r="HT976" s="3"/>
      <c r="HU976" s="3"/>
      <c r="HV976" s="3"/>
      <c r="HW976" s="3"/>
      <c r="HX976" s="3"/>
      <c r="HY976" s="3"/>
      <c r="HZ976" s="3"/>
      <c r="IA976" s="3"/>
      <c r="IB976" s="3"/>
      <c r="IC976" s="3"/>
      <c r="ID976" s="3"/>
      <c r="IE976" s="3"/>
      <c r="IF976" s="3"/>
      <c r="IG976" s="3"/>
      <c r="IH976" s="3"/>
      <c r="II976" s="3"/>
      <c r="IJ976" s="3"/>
      <c r="IK976" s="3">
        <v>0</v>
      </c>
      <c r="IL976" s="3"/>
      <c r="IM976" s="3"/>
      <c r="IN976" s="3"/>
      <c r="IO976" s="3"/>
      <c r="IP976" s="3"/>
      <c r="IQ976" s="3"/>
      <c r="IR976" s="3"/>
      <c r="IS976" s="3"/>
      <c r="IT976" s="3"/>
      <c r="IU976" s="3"/>
    </row>
    <row r="977" spans="1:255" ht="409.5" x14ac:dyDescent="0.25">
      <c r="A977" s="4">
        <v>18</v>
      </c>
      <c r="B977" s="4">
        <v>1</v>
      </c>
      <c r="C977" s="4">
        <v>326</v>
      </c>
      <c r="D977" s="4"/>
      <c r="E977" s="4" t="s">
        <v>1207</v>
      </c>
      <c r="F977" s="4" t="s">
        <v>1034</v>
      </c>
      <c r="G977" s="4" t="s">
        <v>1035</v>
      </c>
      <c r="H977" s="4" t="s">
        <v>40</v>
      </c>
      <c r="I977" s="4">
        <f>I973*J977</f>
        <v>5.0999999999999996</v>
      </c>
      <c r="J977" s="4">
        <v>0.99415204678362568</v>
      </c>
      <c r="K977" s="4">
        <v>0.99415200000000004</v>
      </c>
      <c r="L977" s="4"/>
      <c r="M977" s="4"/>
      <c r="N977" s="4"/>
      <c r="O977" s="4">
        <f t="shared" si="1149"/>
        <v>1709.22</v>
      </c>
      <c r="P977" s="4">
        <f t="shared" si="1150"/>
        <v>1709.22</v>
      </c>
      <c r="Q977" s="4">
        <f t="shared" si="1178"/>
        <v>0</v>
      </c>
      <c r="R977" s="4">
        <f t="shared" si="1179"/>
        <v>0</v>
      </c>
      <c r="S977" s="4">
        <f t="shared" si="1151"/>
        <v>0</v>
      </c>
      <c r="T977" s="4">
        <f t="shared" si="1152"/>
        <v>0</v>
      </c>
      <c r="U977" s="4">
        <f t="shared" si="1153"/>
        <v>0</v>
      </c>
      <c r="V977" s="4">
        <f t="shared" si="1154"/>
        <v>0</v>
      </c>
      <c r="W977" s="4">
        <f t="shared" si="1155"/>
        <v>0</v>
      </c>
      <c r="X977" s="4">
        <f t="shared" si="1180"/>
        <v>0</v>
      </c>
      <c r="Y977" s="4">
        <f t="shared" si="1181"/>
        <v>0</v>
      </c>
      <c r="Z977" s="4"/>
      <c r="AA977" s="4">
        <v>55890823</v>
      </c>
      <c r="AB977" s="4">
        <f t="shared" si="1156"/>
        <v>38.700000000000003</v>
      </c>
      <c r="AC977" s="4">
        <f t="shared" si="1182"/>
        <v>38.700000000000003</v>
      </c>
      <c r="AD977" s="4">
        <f t="shared" si="1183"/>
        <v>0</v>
      </c>
      <c r="AE977" s="4">
        <f t="shared" si="1184"/>
        <v>0</v>
      </c>
      <c r="AF977" s="4">
        <f t="shared" si="1185"/>
        <v>0</v>
      </c>
      <c r="AG977" s="4">
        <f t="shared" si="1157"/>
        <v>0</v>
      </c>
      <c r="AH977" s="4">
        <f t="shared" si="1186"/>
        <v>0</v>
      </c>
      <c r="AI977" s="4">
        <f t="shared" si="1187"/>
        <v>0</v>
      </c>
      <c r="AJ977" s="4">
        <f t="shared" si="1158"/>
        <v>0</v>
      </c>
      <c r="AK977" s="4">
        <v>38.700000000000003</v>
      </c>
      <c r="AL977" s="4">
        <v>38.700000000000003</v>
      </c>
      <c r="AM977" s="4">
        <v>0</v>
      </c>
      <c r="AN977" s="4">
        <v>0</v>
      </c>
      <c r="AO977" s="4">
        <v>0</v>
      </c>
      <c r="AP977" s="4">
        <v>0</v>
      </c>
      <c r="AQ977" s="4">
        <v>0</v>
      </c>
      <c r="AR977" s="4">
        <v>0</v>
      </c>
      <c r="AS977" s="4">
        <v>0</v>
      </c>
      <c r="AT977" s="4">
        <v>97</v>
      </c>
      <c r="AU977" s="4">
        <v>51</v>
      </c>
      <c r="AV977" s="4">
        <v>1</v>
      </c>
      <c r="AW977" s="4">
        <v>1</v>
      </c>
      <c r="AX977" s="4"/>
      <c r="AY977" s="4"/>
      <c r="AZ977" s="4">
        <v>1</v>
      </c>
      <c r="BA977" s="4">
        <v>1</v>
      </c>
      <c r="BB977" s="4">
        <v>1</v>
      </c>
      <c r="BC977" s="4">
        <v>8.66</v>
      </c>
      <c r="BD977" s="4" t="s">
        <v>3</v>
      </c>
      <c r="BE977" s="4" t="s">
        <v>3</v>
      </c>
      <c r="BF977" s="4" t="s">
        <v>3</v>
      </c>
      <c r="BG977" s="4" t="s">
        <v>3</v>
      </c>
      <c r="BH977" s="4">
        <v>3</v>
      </c>
      <c r="BI977" s="4">
        <v>2</v>
      </c>
      <c r="BJ977" s="4" t="s">
        <v>1036</v>
      </c>
      <c r="BK977" s="4"/>
      <c r="BL977" s="4"/>
      <c r="BM977" s="4">
        <v>67</v>
      </c>
      <c r="BN977" s="4">
        <v>0</v>
      </c>
      <c r="BO977" s="4" t="s">
        <v>1034</v>
      </c>
      <c r="BP977" s="4">
        <v>1</v>
      </c>
      <c r="BQ977" s="4">
        <v>40</v>
      </c>
      <c r="BR977" s="4">
        <v>0</v>
      </c>
      <c r="BS977" s="4">
        <v>1</v>
      </c>
      <c r="BT977" s="4">
        <v>1</v>
      </c>
      <c r="BU977" s="4">
        <v>1</v>
      </c>
      <c r="BV977" s="4">
        <v>1</v>
      </c>
      <c r="BW977" s="4">
        <v>1</v>
      </c>
      <c r="BX977" s="4">
        <v>1</v>
      </c>
      <c r="BY977" s="4" t="s">
        <v>3</v>
      </c>
      <c r="BZ977" s="4">
        <v>97</v>
      </c>
      <c r="CA977" s="4">
        <v>51</v>
      </c>
      <c r="CB977" s="4" t="s">
        <v>3</v>
      </c>
      <c r="CC977" s="4"/>
      <c r="CD977" s="4"/>
      <c r="CE977" s="4">
        <v>1566</v>
      </c>
      <c r="CF977" s="4">
        <v>0</v>
      </c>
      <c r="CG977" s="4">
        <v>0</v>
      </c>
      <c r="CH977" s="4"/>
      <c r="CI977" s="4"/>
      <c r="CJ977" s="4"/>
      <c r="CK977" s="4"/>
      <c r="CL977" s="4"/>
      <c r="CM977" s="4">
        <v>0</v>
      </c>
      <c r="CN977" s="10" t="s">
        <v>2499</v>
      </c>
      <c r="CO977" s="4">
        <v>0</v>
      </c>
      <c r="CP977" s="4">
        <f t="shared" si="1159"/>
        <v>1709.22</v>
      </c>
      <c r="CQ977" s="4">
        <f t="shared" si="1160"/>
        <v>335.14</v>
      </c>
      <c r="CR977" s="4">
        <f t="shared" si="1188"/>
        <v>0</v>
      </c>
      <c r="CS977" s="4">
        <f t="shared" si="1189"/>
        <v>0</v>
      </c>
      <c r="CT977" s="4">
        <f t="shared" si="1161"/>
        <v>0</v>
      </c>
      <c r="CU977" s="4">
        <f t="shared" si="1162"/>
        <v>0</v>
      </c>
      <c r="CV977" s="4">
        <f t="shared" si="1163"/>
        <v>0</v>
      </c>
      <c r="CW977" s="4">
        <f t="shared" si="1164"/>
        <v>0</v>
      </c>
      <c r="CX977" s="4">
        <f t="shared" si="1165"/>
        <v>0</v>
      </c>
      <c r="CY977" s="4">
        <f t="shared" si="1190"/>
        <v>0</v>
      </c>
      <c r="CZ977" s="4">
        <f t="shared" si="1191"/>
        <v>0</v>
      </c>
      <c r="DA977" s="4"/>
      <c r="DB977" s="4"/>
      <c r="DC977" s="4" t="s">
        <v>3</v>
      </c>
      <c r="DD977" s="4" t="s">
        <v>3</v>
      </c>
      <c r="DE977" s="4" t="s">
        <v>3</v>
      </c>
      <c r="DF977" s="4" t="s">
        <v>3</v>
      </c>
      <c r="DG977" s="4" t="s">
        <v>3</v>
      </c>
      <c r="DH977" s="4" t="s">
        <v>3</v>
      </c>
      <c r="DI977" s="4" t="s">
        <v>3</v>
      </c>
      <c r="DJ977" s="4" t="s">
        <v>3</v>
      </c>
      <c r="DK977" s="4" t="s">
        <v>3</v>
      </c>
      <c r="DL977" s="4" t="s">
        <v>3</v>
      </c>
      <c r="DM977" s="4" t="s">
        <v>3</v>
      </c>
      <c r="DN977" s="4">
        <v>0</v>
      </c>
      <c r="DO977" s="4">
        <v>0</v>
      </c>
      <c r="DP977" s="4">
        <v>1</v>
      </c>
      <c r="DQ977" s="4">
        <v>1</v>
      </c>
      <c r="DR977" s="4"/>
      <c r="DS977" s="4"/>
      <c r="DT977" s="4"/>
      <c r="DU977" s="4">
        <v>1010</v>
      </c>
      <c r="DV977" s="4" t="s">
        <v>40</v>
      </c>
      <c r="DW977" s="4" t="s">
        <v>40</v>
      </c>
      <c r="DX977" s="4">
        <v>100</v>
      </c>
      <c r="DY977" s="4"/>
      <c r="DZ977" s="4" t="s">
        <v>3</v>
      </c>
      <c r="EA977" s="4" t="s">
        <v>3</v>
      </c>
      <c r="EB977" s="4" t="s">
        <v>3</v>
      </c>
      <c r="EC977" s="4" t="s">
        <v>3</v>
      </c>
      <c r="ED977" s="4"/>
      <c r="EE977" s="4">
        <v>57042957</v>
      </c>
      <c r="EF977" s="4">
        <v>40</v>
      </c>
      <c r="EG977" s="4" t="s">
        <v>33</v>
      </c>
      <c r="EH977" s="4">
        <v>0</v>
      </c>
      <c r="EI977" s="4" t="s">
        <v>3</v>
      </c>
      <c r="EJ977" s="4">
        <v>2</v>
      </c>
      <c r="EK977" s="4">
        <v>67</v>
      </c>
      <c r="EL977" s="4" t="s">
        <v>34</v>
      </c>
      <c r="EM977" s="4" t="s">
        <v>35</v>
      </c>
      <c r="EN977" s="4"/>
      <c r="EO977" s="4" t="s">
        <v>46</v>
      </c>
      <c r="EP977" s="4"/>
      <c r="EQ977" s="4">
        <v>0</v>
      </c>
      <c r="ER977" s="4">
        <v>38.700000000000003</v>
      </c>
      <c r="ES977" s="4">
        <v>38.700000000000003</v>
      </c>
      <c r="ET977" s="4">
        <v>0</v>
      </c>
      <c r="EU977" s="4">
        <v>0</v>
      </c>
      <c r="EV977" s="4">
        <v>0</v>
      </c>
      <c r="EW977" s="4">
        <v>0</v>
      </c>
      <c r="EX977" s="4">
        <v>0</v>
      </c>
      <c r="EY977" s="4"/>
      <c r="EZ977" s="4"/>
      <c r="FA977" s="4"/>
      <c r="FB977" s="4"/>
      <c r="FC977" s="4"/>
      <c r="FD977" s="4"/>
      <c r="FE977" s="4"/>
      <c r="FF977" s="4"/>
      <c r="FG977" s="4"/>
      <c r="FH977" s="4"/>
      <c r="FI977" s="4"/>
      <c r="FJ977" s="4"/>
      <c r="FK977" s="4"/>
      <c r="FL977" s="4"/>
      <c r="FM977" s="4"/>
      <c r="FN977" s="4"/>
      <c r="FO977" s="4"/>
      <c r="FP977" s="4"/>
      <c r="FQ977" s="4">
        <v>0</v>
      </c>
      <c r="FR977" s="4">
        <v>0</v>
      </c>
      <c r="FS977" s="4">
        <v>0</v>
      </c>
      <c r="FT977" s="4"/>
      <c r="FU977" s="4"/>
      <c r="FV977" s="4"/>
      <c r="FW977" s="4"/>
      <c r="FX977" s="4">
        <v>97</v>
      </c>
      <c r="FY977" s="4">
        <v>51</v>
      </c>
      <c r="FZ977" s="4"/>
      <c r="GA977" s="4" t="s">
        <v>3</v>
      </c>
      <c r="GB977" s="4"/>
      <c r="GC977" s="4"/>
      <c r="GD977" s="4">
        <v>1</v>
      </c>
      <c r="GE977" s="4"/>
      <c r="GF977" s="4">
        <v>-630890957</v>
      </c>
      <c r="GG977" s="4">
        <v>2</v>
      </c>
      <c r="GH977" s="4">
        <v>1</v>
      </c>
      <c r="GI977" s="4">
        <v>2</v>
      </c>
      <c r="GJ977" s="4">
        <v>0</v>
      </c>
      <c r="GK977" s="4">
        <v>0</v>
      </c>
      <c r="GL977" s="4">
        <f t="shared" si="1166"/>
        <v>0</v>
      </c>
      <c r="GM977" s="4">
        <f t="shared" si="1167"/>
        <v>1709.22</v>
      </c>
      <c r="GN977" s="4">
        <f t="shared" si="1168"/>
        <v>0</v>
      </c>
      <c r="GO977" s="4">
        <f t="shared" si="1169"/>
        <v>1709.22</v>
      </c>
      <c r="GP977" s="4">
        <f t="shared" si="1170"/>
        <v>0</v>
      </c>
      <c r="GQ977" s="4"/>
      <c r="GR977" s="4">
        <v>0</v>
      </c>
      <c r="GS977" s="4">
        <v>3</v>
      </c>
      <c r="GT977" s="4">
        <v>0</v>
      </c>
      <c r="GU977" s="4" t="s">
        <v>3</v>
      </c>
      <c r="GV977" s="4">
        <f t="shared" si="1171"/>
        <v>0</v>
      </c>
      <c r="GW977" s="4">
        <v>1</v>
      </c>
      <c r="GX977" s="4">
        <f t="shared" si="1172"/>
        <v>0</v>
      </c>
      <c r="GY977" s="4"/>
      <c r="GZ977" s="4"/>
      <c r="HA977" s="4">
        <v>0</v>
      </c>
      <c r="HB977" s="4">
        <v>0</v>
      </c>
      <c r="HC977" s="4">
        <f t="shared" si="1173"/>
        <v>0</v>
      </c>
      <c r="HD977" s="4"/>
      <c r="HE977" s="4" t="s">
        <v>3</v>
      </c>
      <c r="HF977" s="4" t="s">
        <v>3</v>
      </c>
      <c r="HG977" s="4"/>
      <c r="HH977" s="4"/>
      <c r="HI977" s="4"/>
      <c r="HJ977" s="4"/>
      <c r="HK977" s="4"/>
      <c r="HL977" s="4"/>
      <c r="HM977" s="4" t="s">
        <v>3</v>
      </c>
      <c r="HN977" s="4" t="s">
        <v>3</v>
      </c>
      <c r="HO977" s="4" t="s">
        <v>3</v>
      </c>
      <c r="HP977" s="4" t="s">
        <v>3</v>
      </c>
      <c r="HQ977" s="4" t="s">
        <v>3</v>
      </c>
      <c r="HR977" s="4"/>
      <c r="HS977" s="4">
        <v>0</v>
      </c>
      <c r="HT977" s="4"/>
      <c r="HU977" s="4"/>
      <c r="HV977" s="4"/>
      <c r="HW977" s="4"/>
      <c r="HX977" s="4"/>
      <c r="HY977" s="4"/>
      <c r="HZ977" s="4"/>
      <c r="IA977" s="4"/>
      <c r="IB977" s="4"/>
      <c r="IC977" s="4"/>
      <c r="ID977" s="4"/>
      <c r="IE977" s="4"/>
      <c r="IF977" s="4"/>
      <c r="IG977" s="4"/>
      <c r="IH977" s="4"/>
      <c r="II977" s="4"/>
      <c r="IJ977" s="4"/>
      <c r="IK977" s="4">
        <v>0</v>
      </c>
      <c r="IL977" s="4"/>
      <c r="IM977" s="4"/>
      <c r="IN977" s="4"/>
      <c r="IO977" s="4"/>
      <c r="IP977" s="4"/>
      <c r="IQ977" s="4"/>
      <c r="IR977" s="4"/>
      <c r="IS977" s="4"/>
      <c r="IT977" s="4"/>
      <c r="IU977" s="4"/>
    </row>
    <row r="978" spans="1:255" x14ac:dyDescent="0.25">
      <c r="A978" s="3">
        <v>17</v>
      </c>
      <c r="B978" s="3">
        <v>1</v>
      </c>
      <c r="C978" s="3"/>
      <c r="D978" s="3"/>
      <c r="E978" s="3" t="s">
        <v>1208</v>
      </c>
      <c r="F978" s="3" t="s">
        <v>1038</v>
      </c>
      <c r="G978" s="3" t="s">
        <v>1039</v>
      </c>
      <c r="H978" s="3" t="s">
        <v>40</v>
      </c>
      <c r="I978" s="3">
        <f>ROUND(510/100,9)</f>
        <v>5.0999999999999996</v>
      </c>
      <c r="J978" s="3">
        <v>0</v>
      </c>
      <c r="K978" s="3">
        <f>ROUND(510/100,9)</f>
        <v>5.0999999999999996</v>
      </c>
      <c r="L978" s="3"/>
      <c r="M978" s="3"/>
      <c r="N978" s="3"/>
      <c r="O978" s="3">
        <f t="shared" si="1149"/>
        <v>169.17</v>
      </c>
      <c r="P978" s="3">
        <f t="shared" si="1150"/>
        <v>169.17</v>
      </c>
      <c r="Q978" s="3">
        <f t="shared" si="1178"/>
        <v>0</v>
      </c>
      <c r="R978" s="3">
        <f t="shared" si="1179"/>
        <v>0</v>
      </c>
      <c r="S978" s="3">
        <f t="shared" si="1151"/>
        <v>0</v>
      </c>
      <c r="T978" s="3">
        <f t="shared" si="1152"/>
        <v>0</v>
      </c>
      <c r="U978" s="3">
        <f t="shared" si="1153"/>
        <v>0</v>
      </c>
      <c r="V978" s="3">
        <f t="shared" si="1154"/>
        <v>0</v>
      </c>
      <c r="W978" s="3">
        <f t="shared" si="1155"/>
        <v>0</v>
      </c>
      <c r="X978" s="3">
        <f t="shared" si="1180"/>
        <v>0</v>
      </c>
      <c r="Y978" s="3">
        <f t="shared" si="1181"/>
        <v>0</v>
      </c>
      <c r="Z978" s="3"/>
      <c r="AA978" s="3">
        <v>54971259</v>
      </c>
      <c r="AB978" s="3">
        <f t="shared" si="1156"/>
        <v>33.17</v>
      </c>
      <c r="AC978" s="3">
        <f t="shared" si="1182"/>
        <v>33.17</v>
      </c>
      <c r="AD978" s="3">
        <f t="shared" si="1183"/>
        <v>0</v>
      </c>
      <c r="AE978" s="3">
        <f t="shared" si="1184"/>
        <v>0</v>
      </c>
      <c r="AF978" s="3">
        <f t="shared" si="1185"/>
        <v>0</v>
      </c>
      <c r="AG978" s="3">
        <f t="shared" si="1157"/>
        <v>0</v>
      </c>
      <c r="AH978" s="3">
        <f t="shared" si="1186"/>
        <v>0</v>
      </c>
      <c r="AI978" s="3">
        <f t="shared" si="1187"/>
        <v>0</v>
      </c>
      <c r="AJ978" s="3">
        <f t="shared" si="1158"/>
        <v>0</v>
      </c>
      <c r="AK978" s="3">
        <v>33.17</v>
      </c>
      <c r="AL978" s="3">
        <v>33.17</v>
      </c>
      <c r="AM978" s="3">
        <v>0</v>
      </c>
      <c r="AN978" s="3">
        <v>0</v>
      </c>
      <c r="AO978" s="3">
        <v>0</v>
      </c>
      <c r="AP978" s="3">
        <v>0</v>
      </c>
      <c r="AQ978" s="3">
        <v>0</v>
      </c>
      <c r="AR978" s="3">
        <v>0</v>
      </c>
      <c r="AS978" s="3">
        <v>0</v>
      </c>
      <c r="AT978" s="3">
        <v>0</v>
      </c>
      <c r="AU978" s="3">
        <v>0</v>
      </c>
      <c r="AV978" s="3">
        <v>1</v>
      </c>
      <c r="AW978" s="3">
        <v>1</v>
      </c>
      <c r="AX978" s="3"/>
      <c r="AY978" s="3"/>
      <c r="AZ978" s="3">
        <v>1</v>
      </c>
      <c r="BA978" s="3">
        <v>1</v>
      </c>
      <c r="BB978" s="3">
        <v>1</v>
      </c>
      <c r="BC978" s="3">
        <v>1</v>
      </c>
      <c r="BD978" s="3" t="s">
        <v>3</v>
      </c>
      <c r="BE978" s="3" t="s">
        <v>3</v>
      </c>
      <c r="BF978" s="3" t="s">
        <v>3</v>
      </c>
      <c r="BG978" s="3" t="s">
        <v>3</v>
      </c>
      <c r="BH978" s="3">
        <v>3</v>
      </c>
      <c r="BI978" s="3">
        <v>2</v>
      </c>
      <c r="BJ978" s="3" t="s">
        <v>1040</v>
      </c>
      <c r="BK978" s="3"/>
      <c r="BL978" s="3"/>
      <c r="BM978" s="3">
        <v>1617</v>
      </c>
      <c r="BN978" s="3">
        <v>0</v>
      </c>
      <c r="BO978" s="3" t="s">
        <v>3</v>
      </c>
      <c r="BP978" s="3">
        <v>0</v>
      </c>
      <c r="BQ978" s="3">
        <v>200</v>
      </c>
      <c r="BR978" s="3">
        <v>0</v>
      </c>
      <c r="BS978" s="3">
        <v>1</v>
      </c>
      <c r="BT978" s="3">
        <v>1</v>
      </c>
      <c r="BU978" s="3">
        <v>1</v>
      </c>
      <c r="BV978" s="3">
        <v>1</v>
      </c>
      <c r="BW978" s="3">
        <v>1</v>
      </c>
      <c r="BX978" s="3">
        <v>1</v>
      </c>
      <c r="BY978" s="3" t="s">
        <v>3</v>
      </c>
      <c r="BZ978" s="3">
        <v>0</v>
      </c>
      <c r="CA978" s="3">
        <v>0</v>
      </c>
      <c r="CB978" s="3" t="s">
        <v>3</v>
      </c>
      <c r="CC978" s="3"/>
      <c r="CD978" s="3"/>
      <c r="CE978" s="3">
        <v>1566</v>
      </c>
      <c r="CF978" s="3">
        <v>0</v>
      </c>
      <c r="CG978" s="3">
        <v>0</v>
      </c>
      <c r="CH978" s="3"/>
      <c r="CI978" s="3"/>
      <c r="CJ978" s="3"/>
      <c r="CK978" s="3"/>
      <c r="CL978" s="3"/>
      <c r="CM978" s="3">
        <v>0</v>
      </c>
      <c r="CN978" s="3" t="s">
        <v>3</v>
      </c>
      <c r="CO978" s="3">
        <v>0</v>
      </c>
      <c r="CP978" s="3">
        <f t="shared" si="1159"/>
        <v>169.17</v>
      </c>
      <c r="CQ978" s="3">
        <f t="shared" si="1160"/>
        <v>33.17</v>
      </c>
      <c r="CR978" s="3">
        <f t="shared" si="1188"/>
        <v>0</v>
      </c>
      <c r="CS978" s="3">
        <f t="shared" si="1189"/>
        <v>0</v>
      </c>
      <c r="CT978" s="3">
        <f t="shared" si="1161"/>
        <v>0</v>
      </c>
      <c r="CU978" s="3">
        <f t="shared" si="1162"/>
        <v>0</v>
      </c>
      <c r="CV978" s="3">
        <f t="shared" si="1163"/>
        <v>0</v>
      </c>
      <c r="CW978" s="3">
        <f t="shared" si="1164"/>
        <v>0</v>
      </c>
      <c r="CX978" s="3">
        <f t="shared" si="1165"/>
        <v>0</v>
      </c>
      <c r="CY978" s="3">
        <f t="shared" si="1190"/>
        <v>0</v>
      </c>
      <c r="CZ978" s="3">
        <f t="shared" si="1191"/>
        <v>0</v>
      </c>
      <c r="DA978" s="3"/>
      <c r="DB978" s="3"/>
      <c r="DC978" s="3" t="s">
        <v>3</v>
      </c>
      <c r="DD978" s="3" t="s">
        <v>3</v>
      </c>
      <c r="DE978" s="3" t="s">
        <v>3</v>
      </c>
      <c r="DF978" s="3" t="s">
        <v>3</v>
      </c>
      <c r="DG978" s="3" t="s">
        <v>3</v>
      </c>
      <c r="DH978" s="3" t="s">
        <v>3</v>
      </c>
      <c r="DI978" s="3" t="s">
        <v>3</v>
      </c>
      <c r="DJ978" s="3" t="s">
        <v>3</v>
      </c>
      <c r="DK978" s="3" t="s">
        <v>3</v>
      </c>
      <c r="DL978" s="3" t="s">
        <v>3</v>
      </c>
      <c r="DM978" s="3" t="s">
        <v>3</v>
      </c>
      <c r="DN978" s="3">
        <v>0</v>
      </c>
      <c r="DO978" s="3">
        <v>0</v>
      </c>
      <c r="DP978" s="3">
        <v>1</v>
      </c>
      <c r="DQ978" s="3">
        <v>1</v>
      </c>
      <c r="DR978" s="3"/>
      <c r="DS978" s="3"/>
      <c r="DT978" s="3"/>
      <c r="DU978" s="3">
        <v>1010</v>
      </c>
      <c r="DV978" s="3" t="s">
        <v>40</v>
      </c>
      <c r="DW978" s="3" t="s">
        <v>40</v>
      </c>
      <c r="DX978" s="3">
        <v>100</v>
      </c>
      <c r="DY978" s="3"/>
      <c r="DZ978" s="3" t="s">
        <v>3</v>
      </c>
      <c r="EA978" s="3" t="s">
        <v>3</v>
      </c>
      <c r="EB978" s="3" t="s">
        <v>3</v>
      </c>
      <c r="EC978" s="3" t="s">
        <v>3</v>
      </c>
      <c r="ED978" s="3"/>
      <c r="EE978" s="3">
        <v>57042986</v>
      </c>
      <c r="EF978" s="3">
        <v>200</v>
      </c>
      <c r="EG978" s="3" t="s">
        <v>903</v>
      </c>
      <c r="EH978" s="3">
        <v>0</v>
      </c>
      <c r="EI978" s="3" t="s">
        <v>3</v>
      </c>
      <c r="EJ978" s="3">
        <v>1</v>
      </c>
      <c r="EK978" s="3">
        <v>1617</v>
      </c>
      <c r="EL978" s="3" t="s">
        <v>904</v>
      </c>
      <c r="EM978" s="3" t="s">
        <v>905</v>
      </c>
      <c r="EN978" s="3"/>
      <c r="EO978" s="3" t="s">
        <v>3</v>
      </c>
      <c r="EP978" s="3"/>
      <c r="EQ978" s="3">
        <v>0</v>
      </c>
      <c r="ER978" s="3">
        <v>33.17</v>
      </c>
      <c r="ES978" s="3">
        <v>33.17</v>
      </c>
      <c r="ET978" s="3">
        <v>0</v>
      </c>
      <c r="EU978" s="3">
        <v>0</v>
      </c>
      <c r="EV978" s="3">
        <v>0</v>
      </c>
      <c r="EW978" s="3">
        <v>0</v>
      </c>
      <c r="EX978" s="3">
        <v>0</v>
      </c>
      <c r="EY978" s="3">
        <v>0</v>
      </c>
      <c r="EZ978" s="3"/>
      <c r="FA978" s="3"/>
      <c r="FB978" s="3"/>
      <c r="FC978" s="3"/>
      <c r="FD978" s="3"/>
      <c r="FE978" s="3"/>
      <c r="FF978" s="3"/>
      <c r="FG978" s="3"/>
      <c r="FH978" s="3"/>
      <c r="FI978" s="3"/>
      <c r="FJ978" s="3"/>
      <c r="FK978" s="3"/>
      <c r="FL978" s="3"/>
      <c r="FM978" s="3"/>
      <c r="FN978" s="3"/>
      <c r="FO978" s="3"/>
      <c r="FP978" s="3"/>
      <c r="FQ978" s="3">
        <v>0</v>
      </c>
      <c r="FR978" s="3">
        <v>0</v>
      </c>
      <c r="FS978" s="3">
        <v>0</v>
      </c>
      <c r="FT978" s="3"/>
      <c r="FU978" s="3"/>
      <c r="FV978" s="3"/>
      <c r="FW978" s="3"/>
      <c r="FX978" s="3">
        <v>0</v>
      </c>
      <c r="FY978" s="3">
        <v>0</v>
      </c>
      <c r="FZ978" s="3"/>
      <c r="GA978" s="3" t="s">
        <v>3</v>
      </c>
      <c r="GB978" s="3"/>
      <c r="GC978" s="3"/>
      <c r="GD978" s="3">
        <v>1</v>
      </c>
      <c r="GE978" s="3"/>
      <c r="GF978" s="3">
        <v>1612197379</v>
      </c>
      <c r="GG978" s="3">
        <v>2</v>
      </c>
      <c r="GH978" s="3">
        <v>1</v>
      </c>
      <c r="GI978" s="3">
        <v>-2</v>
      </c>
      <c r="GJ978" s="3">
        <v>0</v>
      </c>
      <c r="GK978" s="3">
        <v>0</v>
      </c>
      <c r="GL978" s="3">
        <f t="shared" si="1166"/>
        <v>0</v>
      </c>
      <c r="GM978" s="3">
        <f t="shared" si="1167"/>
        <v>169.17</v>
      </c>
      <c r="GN978" s="3">
        <f t="shared" si="1168"/>
        <v>0</v>
      </c>
      <c r="GO978" s="3">
        <f t="shared" si="1169"/>
        <v>169.17</v>
      </c>
      <c r="GP978" s="3">
        <f t="shared" si="1170"/>
        <v>0</v>
      </c>
      <c r="GQ978" s="3"/>
      <c r="GR978" s="3">
        <v>0</v>
      </c>
      <c r="GS978" s="3">
        <v>3</v>
      </c>
      <c r="GT978" s="3">
        <v>0</v>
      </c>
      <c r="GU978" s="3" t="s">
        <v>3</v>
      </c>
      <c r="GV978" s="3">
        <f t="shared" si="1171"/>
        <v>0</v>
      </c>
      <c r="GW978" s="3">
        <v>1</v>
      </c>
      <c r="GX978" s="3">
        <f t="shared" si="1172"/>
        <v>0</v>
      </c>
      <c r="GY978" s="3"/>
      <c r="GZ978" s="3"/>
      <c r="HA978" s="3">
        <v>0</v>
      </c>
      <c r="HB978" s="3">
        <v>0</v>
      </c>
      <c r="HC978" s="3">
        <f t="shared" si="1173"/>
        <v>0</v>
      </c>
      <c r="HD978" s="3"/>
      <c r="HE978" s="3" t="s">
        <v>3</v>
      </c>
      <c r="HF978" s="3" t="s">
        <v>3</v>
      </c>
      <c r="HG978" s="3"/>
      <c r="HH978" s="3"/>
      <c r="HI978" s="3"/>
      <c r="HJ978" s="3"/>
      <c r="HK978" s="3"/>
      <c r="HL978" s="3"/>
      <c r="HM978" s="3" t="s">
        <v>3</v>
      </c>
      <c r="HN978" s="3" t="s">
        <v>3</v>
      </c>
      <c r="HO978" s="3" t="s">
        <v>3</v>
      </c>
      <c r="HP978" s="3" t="s">
        <v>3</v>
      </c>
      <c r="HQ978" s="3" t="s">
        <v>3</v>
      </c>
      <c r="HR978" s="3"/>
      <c r="HS978" s="3">
        <v>0</v>
      </c>
      <c r="HT978" s="3"/>
      <c r="HU978" s="3"/>
      <c r="HV978" s="3"/>
      <c r="HW978" s="3"/>
      <c r="HX978" s="3"/>
      <c r="HY978" s="3"/>
      <c r="HZ978" s="3"/>
      <c r="IA978" s="3"/>
      <c r="IB978" s="3"/>
      <c r="IC978" s="3"/>
      <c r="ID978" s="3"/>
      <c r="IE978" s="3"/>
      <c r="IF978" s="3"/>
      <c r="IG978" s="3"/>
      <c r="IH978" s="3"/>
      <c r="II978" s="3"/>
      <c r="IJ978" s="3"/>
      <c r="IK978" s="3">
        <v>0</v>
      </c>
      <c r="IL978" s="3"/>
      <c r="IM978" s="3"/>
      <c r="IN978" s="3"/>
      <c r="IO978" s="3"/>
      <c r="IP978" s="3"/>
      <c r="IQ978" s="3"/>
      <c r="IR978" s="3"/>
      <c r="IS978" s="3"/>
      <c r="IT978" s="3"/>
      <c r="IU978" s="3"/>
    </row>
    <row r="979" spans="1:255" x14ac:dyDescent="0.25">
      <c r="A979" s="4">
        <v>17</v>
      </c>
      <c r="B979" s="4">
        <v>1</v>
      </c>
      <c r="C979" s="4"/>
      <c r="D979" s="4"/>
      <c r="E979" s="4" t="s">
        <v>1208</v>
      </c>
      <c r="F979" s="4" t="s">
        <v>1038</v>
      </c>
      <c r="G979" s="4" t="s">
        <v>1039</v>
      </c>
      <c r="H979" s="4" t="s">
        <v>40</v>
      </c>
      <c r="I979" s="4">
        <f>ROUND(510/100,9)</f>
        <v>5.0999999999999996</v>
      </c>
      <c r="J979" s="4">
        <v>0</v>
      </c>
      <c r="K979" s="4">
        <f>ROUND(510/100,9)</f>
        <v>5.0999999999999996</v>
      </c>
      <c r="L979" s="4"/>
      <c r="M979" s="4"/>
      <c r="N979" s="4"/>
      <c r="O979" s="4">
        <f t="shared" si="1149"/>
        <v>1505.61</v>
      </c>
      <c r="P979" s="4">
        <f t="shared" si="1150"/>
        <v>1505.61</v>
      </c>
      <c r="Q979" s="4">
        <f t="shared" si="1178"/>
        <v>0</v>
      </c>
      <c r="R979" s="4">
        <f t="shared" si="1179"/>
        <v>0</v>
      </c>
      <c r="S979" s="4">
        <f t="shared" si="1151"/>
        <v>0</v>
      </c>
      <c r="T979" s="4">
        <f t="shared" si="1152"/>
        <v>0</v>
      </c>
      <c r="U979" s="4">
        <f t="shared" si="1153"/>
        <v>0</v>
      </c>
      <c r="V979" s="4">
        <f t="shared" si="1154"/>
        <v>0</v>
      </c>
      <c r="W979" s="4">
        <f t="shared" si="1155"/>
        <v>0</v>
      </c>
      <c r="X979" s="4">
        <f t="shared" si="1180"/>
        <v>0</v>
      </c>
      <c r="Y979" s="4">
        <f t="shared" si="1181"/>
        <v>0</v>
      </c>
      <c r="Z979" s="4"/>
      <c r="AA979" s="4">
        <v>55890823</v>
      </c>
      <c r="AB979" s="4">
        <f t="shared" si="1156"/>
        <v>33.17</v>
      </c>
      <c r="AC979" s="4">
        <f t="shared" si="1182"/>
        <v>33.17</v>
      </c>
      <c r="AD979" s="4">
        <f t="shared" si="1183"/>
        <v>0</v>
      </c>
      <c r="AE979" s="4">
        <f t="shared" si="1184"/>
        <v>0</v>
      </c>
      <c r="AF979" s="4">
        <f t="shared" si="1185"/>
        <v>0</v>
      </c>
      <c r="AG979" s="4">
        <f t="shared" si="1157"/>
        <v>0</v>
      </c>
      <c r="AH979" s="4">
        <f t="shared" si="1186"/>
        <v>0</v>
      </c>
      <c r="AI979" s="4">
        <f t="shared" si="1187"/>
        <v>0</v>
      </c>
      <c r="AJ979" s="4">
        <f t="shared" si="1158"/>
        <v>0</v>
      </c>
      <c r="AK979" s="4">
        <v>33.17</v>
      </c>
      <c r="AL979" s="4">
        <v>33.17</v>
      </c>
      <c r="AM979" s="4">
        <v>0</v>
      </c>
      <c r="AN979" s="4">
        <v>0</v>
      </c>
      <c r="AO979" s="4">
        <v>0</v>
      </c>
      <c r="AP979" s="4">
        <v>0</v>
      </c>
      <c r="AQ979" s="4">
        <v>0</v>
      </c>
      <c r="AR979" s="4">
        <v>0</v>
      </c>
      <c r="AS979" s="4">
        <v>0</v>
      </c>
      <c r="AT979" s="4">
        <v>0</v>
      </c>
      <c r="AU979" s="4">
        <v>0</v>
      </c>
      <c r="AV979" s="4">
        <v>1</v>
      </c>
      <c r="AW979" s="4">
        <v>1</v>
      </c>
      <c r="AX979" s="4"/>
      <c r="AY979" s="4"/>
      <c r="AZ979" s="4">
        <v>1</v>
      </c>
      <c r="BA979" s="4">
        <v>1</v>
      </c>
      <c r="BB979" s="4">
        <v>1</v>
      </c>
      <c r="BC979" s="4">
        <v>8.9</v>
      </c>
      <c r="BD979" s="4" t="s">
        <v>3</v>
      </c>
      <c r="BE979" s="4" t="s">
        <v>3</v>
      </c>
      <c r="BF979" s="4" t="s">
        <v>3</v>
      </c>
      <c r="BG979" s="4" t="s">
        <v>3</v>
      </c>
      <c r="BH979" s="4">
        <v>3</v>
      </c>
      <c r="BI979" s="4">
        <v>2</v>
      </c>
      <c r="BJ979" s="4" t="s">
        <v>1040</v>
      </c>
      <c r="BK979" s="4"/>
      <c r="BL979" s="4"/>
      <c r="BM979" s="4">
        <v>1617</v>
      </c>
      <c r="BN979" s="4">
        <v>0</v>
      </c>
      <c r="BO979" s="4" t="s">
        <v>1038</v>
      </c>
      <c r="BP979" s="4">
        <v>1</v>
      </c>
      <c r="BQ979" s="4">
        <v>200</v>
      </c>
      <c r="BR979" s="4">
        <v>0</v>
      </c>
      <c r="BS979" s="4">
        <v>1</v>
      </c>
      <c r="BT979" s="4">
        <v>1</v>
      </c>
      <c r="BU979" s="4">
        <v>1</v>
      </c>
      <c r="BV979" s="4">
        <v>1</v>
      </c>
      <c r="BW979" s="4">
        <v>1</v>
      </c>
      <c r="BX979" s="4">
        <v>1</v>
      </c>
      <c r="BY979" s="4" t="s">
        <v>3</v>
      </c>
      <c r="BZ979" s="4">
        <v>0</v>
      </c>
      <c r="CA979" s="4">
        <v>0</v>
      </c>
      <c r="CB979" s="4" t="s">
        <v>3</v>
      </c>
      <c r="CC979" s="4"/>
      <c r="CD979" s="4"/>
      <c r="CE979" s="4">
        <v>1566</v>
      </c>
      <c r="CF979" s="4">
        <v>0</v>
      </c>
      <c r="CG979" s="4">
        <v>0</v>
      </c>
      <c r="CH979" s="4"/>
      <c r="CI979" s="4"/>
      <c r="CJ979" s="4"/>
      <c r="CK979" s="4"/>
      <c r="CL979" s="4"/>
      <c r="CM979" s="4">
        <v>0</v>
      </c>
      <c r="CN979" s="4" t="s">
        <v>3</v>
      </c>
      <c r="CO979" s="4">
        <v>0</v>
      </c>
      <c r="CP979" s="4">
        <f t="shared" si="1159"/>
        <v>1505.61</v>
      </c>
      <c r="CQ979" s="4">
        <f t="shared" si="1160"/>
        <v>295.20999999999998</v>
      </c>
      <c r="CR979" s="4">
        <f t="shared" si="1188"/>
        <v>0</v>
      </c>
      <c r="CS979" s="4">
        <f t="shared" si="1189"/>
        <v>0</v>
      </c>
      <c r="CT979" s="4">
        <f t="shared" si="1161"/>
        <v>0</v>
      </c>
      <c r="CU979" s="4">
        <f t="shared" si="1162"/>
        <v>0</v>
      </c>
      <c r="CV979" s="4">
        <f t="shared" si="1163"/>
        <v>0</v>
      </c>
      <c r="CW979" s="4">
        <f t="shared" si="1164"/>
        <v>0</v>
      </c>
      <c r="CX979" s="4">
        <f t="shared" si="1165"/>
        <v>0</v>
      </c>
      <c r="CY979" s="4">
        <f t="shared" si="1190"/>
        <v>0</v>
      </c>
      <c r="CZ979" s="4">
        <f t="shared" si="1191"/>
        <v>0</v>
      </c>
      <c r="DA979" s="4"/>
      <c r="DB979" s="4"/>
      <c r="DC979" s="4" t="s">
        <v>3</v>
      </c>
      <c r="DD979" s="4" t="s">
        <v>3</v>
      </c>
      <c r="DE979" s="4" t="s">
        <v>3</v>
      </c>
      <c r="DF979" s="4" t="s">
        <v>3</v>
      </c>
      <c r="DG979" s="4" t="s">
        <v>3</v>
      </c>
      <c r="DH979" s="4" t="s">
        <v>3</v>
      </c>
      <c r="DI979" s="4" t="s">
        <v>3</v>
      </c>
      <c r="DJ979" s="4" t="s">
        <v>3</v>
      </c>
      <c r="DK979" s="4" t="s">
        <v>3</v>
      </c>
      <c r="DL979" s="4" t="s">
        <v>3</v>
      </c>
      <c r="DM979" s="4" t="s">
        <v>3</v>
      </c>
      <c r="DN979" s="4">
        <v>0</v>
      </c>
      <c r="DO979" s="4">
        <v>0</v>
      </c>
      <c r="DP979" s="4">
        <v>1</v>
      </c>
      <c r="DQ979" s="4">
        <v>1</v>
      </c>
      <c r="DR979" s="4"/>
      <c r="DS979" s="4"/>
      <c r="DT979" s="4"/>
      <c r="DU979" s="4">
        <v>1010</v>
      </c>
      <c r="DV979" s="4" t="s">
        <v>40</v>
      </c>
      <c r="DW979" s="4" t="s">
        <v>40</v>
      </c>
      <c r="DX979" s="4">
        <v>100</v>
      </c>
      <c r="DY979" s="4"/>
      <c r="DZ979" s="4" t="s">
        <v>3</v>
      </c>
      <c r="EA979" s="4" t="s">
        <v>3</v>
      </c>
      <c r="EB979" s="4" t="s">
        <v>3</v>
      </c>
      <c r="EC979" s="4" t="s">
        <v>3</v>
      </c>
      <c r="ED979" s="4"/>
      <c r="EE979" s="4">
        <v>57042986</v>
      </c>
      <c r="EF979" s="4">
        <v>200</v>
      </c>
      <c r="EG979" s="4" t="s">
        <v>903</v>
      </c>
      <c r="EH979" s="4">
        <v>0</v>
      </c>
      <c r="EI979" s="4" t="s">
        <v>3</v>
      </c>
      <c r="EJ979" s="4">
        <v>1</v>
      </c>
      <c r="EK979" s="4">
        <v>1617</v>
      </c>
      <c r="EL979" s="4" t="s">
        <v>904</v>
      </c>
      <c r="EM979" s="4" t="s">
        <v>905</v>
      </c>
      <c r="EN979" s="4"/>
      <c r="EO979" s="4" t="s">
        <v>3</v>
      </c>
      <c r="EP979" s="4"/>
      <c r="EQ979" s="4">
        <v>0</v>
      </c>
      <c r="ER979" s="4">
        <v>33.17</v>
      </c>
      <c r="ES979" s="4">
        <v>33.17</v>
      </c>
      <c r="ET979" s="4">
        <v>0</v>
      </c>
      <c r="EU979" s="4">
        <v>0</v>
      </c>
      <c r="EV979" s="4">
        <v>0</v>
      </c>
      <c r="EW979" s="4">
        <v>0</v>
      </c>
      <c r="EX979" s="4">
        <v>0</v>
      </c>
      <c r="EY979" s="4">
        <v>0</v>
      </c>
      <c r="EZ979" s="4"/>
      <c r="FA979" s="4"/>
      <c r="FB979" s="4"/>
      <c r="FC979" s="4"/>
      <c r="FD979" s="4"/>
      <c r="FE979" s="4"/>
      <c r="FF979" s="4"/>
      <c r="FG979" s="4"/>
      <c r="FH979" s="4"/>
      <c r="FI979" s="4"/>
      <c r="FJ979" s="4"/>
      <c r="FK979" s="4"/>
      <c r="FL979" s="4"/>
      <c r="FM979" s="4"/>
      <c r="FN979" s="4"/>
      <c r="FO979" s="4"/>
      <c r="FP979" s="4"/>
      <c r="FQ979" s="4">
        <v>0</v>
      </c>
      <c r="FR979" s="4">
        <v>0</v>
      </c>
      <c r="FS979" s="4">
        <v>0</v>
      </c>
      <c r="FT979" s="4"/>
      <c r="FU979" s="4"/>
      <c r="FV979" s="4"/>
      <c r="FW979" s="4"/>
      <c r="FX979" s="4">
        <v>0</v>
      </c>
      <c r="FY979" s="4">
        <v>0</v>
      </c>
      <c r="FZ979" s="4"/>
      <c r="GA979" s="4" t="s">
        <v>3</v>
      </c>
      <c r="GB979" s="4"/>
      <c r="GC979" s="4"/>
      <c r="GD979" s="4">
        <v>1</v>
      </c>
      <c r="GE979" s="4"/>
      <c r="GF979" s="4">
        <v>1612197379</v>
      </c>
      <c r="GG979" s="4">
        <v>2</v>
      </c>
      <c r="GH979" s="4">
        <v>1</v>
      </c>
      <c r="GI979" s="4">
        <v>2</v>
      </c>
      <c r="GJ979" s="4">
        <v>0</v>
      </c>
      <c r="GK979" s="4">
        <v>0</v>
      </c>
      <c r="GL979" s="4">
        <f t="shared" si="1166"/>
        <v>0</v>
      </c>
      <c r="GM979" s="4">
        <f t="shared" si="1167"/>
        <v>1505.61</v>
      </c>
      <c r="GN979" s="4">
        <f t="shared" si="1168"/>
        <v>0</v>
      </c>
      <c r="GO979" s="4">
        <f t="shared" si="1169"/>
        <v>1505.61</v>
      </c>
      <c r="GP979" s="4">
        <f t="shared" si="1170"/>
        <v>0</v>
      </c>
      <c r="GQ979" s="4"/>
      <c r="GR979" s="4">
        <v>0</v>
      </c>
      <c r="GS979" s="4">
        <v>0</v>
      </c>
      <c r="GT979" s="4">
        <v>0</v>
      </c>
      <c r="GU979" s="4" t="s">
        <v>3</v>
      </c>
      <c r="GV979" s="4">
        <f t="shared" si="1171"/>
        <v>0</v>
      </c>
      <c r="GW979" s="4">
        <v>1</v>
      </c>
      <c r="GX979" s="4">
        <f t="shared" si="1172"/>
        <v>0</v>
      </c>
      <c r="GY979" s="4"/>
      <c r="GZ979" s="4"/>
      <c r="HA979" s="4">
        <v>0</v>
      </c>
      <c r="HB979" s="4">
        <v>0</v>
      </c>
      <c r="HC979" s="4">
        <f t="shared" si="1173"/>
        <v>0</v>
      </c>
      <c r="HD979" s="4"/>
      <c r="HE979" s="4" t="s">
        <v>3</v>
      </c>
      <c r="HF979" s="4" t="s">
        <v>3</v>
      </c>
      <c r="HG979" s="4"/>
      <c r="HH979" s="4"/>
      <c r="HI979" s="4"/>
      <c r="HJ979" s="4"/>
      <c r="HK979" s="4"/>
      <c r="HL979" s="4"/>
      <c r="HM979" s="4" t="s">
        <v>3</v>
      </c>
      <c r="HN979" s="4" t="s">
        <v>3</v>
      </c>
      <c r="HO979" s="4" t="s">
        <v>3</v>
      </c>
      <c r="HP979" s="4" t="s">
        <v>3</v>
      </c>
      <c r="HQ979" s="4" t="s">
        <v>3</v>
      </c>
      <c r="HR979" s="4"/>
      <c r="HS979" s="4">
        <v>0</v>
      </c>
      <c r="HT979" s="4"/>
      <c r="HU979" s="4"/>
      <c r="HV979" s="4"/>
      <c r="HW979" s="4"/>
      <c r="HX979" s="4"/>
      <c r="HY979" s="4"/>
      <c r="HZ979" s="4"/>
      <c r="IA979" s="4"/>
      <c r="IB979" s="4"/>
      <c r="IC979" s="4"/>
      <c r="ID979" s="4"/>
      <c r="IE979" s="4"/>
      <c r="IF979" s="4"/>
      <c r="IG979" s="4"/>
      <c r="IH979" s="4"/>
      <c r="II979" s="4"/>
      <c r="IJ979" s="4"/>
      <c r="IK979" s="4">
        <v>0</v>
      </c>
      <c r="IL979" s="4"/>
      <c r="IM979" s="4"/>
      <c r="IN979" s="4"/>
      <c r="IO979" s="4"/>
      <c r="IP979" s="4"/>
      <c r="IQ979" s="4"/>
      <c r="IR979" s="4"/>
      <c r="IS979" s="4"/>
      <c r="IT979" s="4"/>
      <c r="IU979" s="4"/>
    </row>
    <row r="980" spans="1:255" x14ac:dyDescent="0.25">
      <c r="A980" s="3">
        <v>17</v>
      </c>
      <c r="B980" s="3">
        <v>1</v>
      </c>
      <c r="C980" s="3"/>
      <c r="D980" s="3"/>
      <c r="E980" s="3" t="s">
        <v>1209</v>
      </c>
      <c r="F980" s="3" t="s">
        <v>1210</v>
      </c>
      <c r="G980" s="3" t="s">
        <v>1211</v>
      </c>
      <c r="H980" s="3" t="s">
        <v>227</v>
      </c>
      <c r="I980" s="3">
        <v>340</v>
      </c>
      <c r="J980" s="3">
        <v>0</v>
      </c>
      <c r="K980" s="3">
        <v>340</v>
      </c>
      <c r="L980" s="3"/>
      <c r="M980" s="3"/>
      <c r="N980" s="3"/>
      <c r="O980" s="3">
        <f t="shared" si="1149"/>
        <v>21984.400000000001</v>
      </c>
      <c r="P980" s="3">
        <f t="shared" si="1150"/>
        <v>21984.400000000001</v>
      </c>
      <c r="Q980" s="3">
        <f t="shared" si="1178"/>
        <v>0</v>
      </c>
      <c r="R980" s="3">
        <f t="shared" si="1179"/>
        <v>0</v>
      </c>
      <c r="S980" s="3">
        <f t="shared" si="1151"/>
        <v>0</v>
      </c>
      <c r="T980" s="3">
        <f t="shared" si="1152"/>
        <v>0</v>
      </c>
      <c r="U980" s="3">
        <f t="shared" si="1153"/>
        <v>0</v>
      </c>
      <c r="V980" s="3">
        <f t="shared" si="1154"/>
        <v>0</v>
      </c>
      <c r="W980" s="3">
        <f t="shared" si="1155"/>
        <v>0</v>
      </c>
      <c r="X980" s="3">
        <f t="shared" si="1180"/>
        <v>0</v>
      </c>
      <c r="Y980" s="3">
        <f t="shared" si="1181"/>
        <v>0</v>
      </c>
      <c r="Z980" s="3"/>
      <c r="AA980" s="3">
        <v>54971259</v>
      </c>
      <c r="AB980" s="3">
        <f t="shared" si="1156"/>
        <v>64.66</v>
      </c>
      <c r="AC980" s="3">
        <f t="shared" si="1182"/>
        <v>64.66</v>
      </c>
      <c r="AD980" s="3">
        <f t="shared" si="1183"/>
        <v>0</v>
      </c>
      <c r="AE980" s="3">
        <f t="shared" si="1184"/>
        <v>0</v>
      </c>
      <c r="AF980" s="3">
        <f t="shared" si="1185"/>
        <v>0</v>
      </c>
      <c r="AG980" s="3">
        <f t="shared" si="1157"/>
        <v>0</v>
      </c>
      <c r="AH980" s="3">
        <f t="shared" si="1186"/>
        <v>0</v>
      </c>
      <c r="AI980" s="3">
        <f t="shared" si="1187"/>
        <v>0</v>
      </c>
      <c r="AJ980" s="3">
        <f t="shared" si="1158"/>
        <v>0</v>
      </c>
      <c r="AK980" s="3">
        <v>64.66</v>
      </c>
      <c r="AL980" s="3">
        <v>64.66</v>
      </c>
      <c r="AM980" s="3">
        <v>0</v>
      </c>
      <c r="AN980" s="3">
        <v>0</v>
      </c>
      <c r="AO980" s="3">
        <v>0</v>
      </c>
      <c r="AP980" s="3">
        <v>0</v>
      </c>
      <c r="AQ980" s="3">
        <v>0</v>
      </c>
      <c r="AR980" s="3">
        <v>0</v>
      </c>
      <c r="AS980" s="3">
        <v>0</v>
      </c>
      <c r="AT980" s="3">
        <v>0</v>
      </c>
      <c r="AU980" s="3">
        <v>0</v>
      </c>
      <c r="AV980" s="3">
        <v>1</v>
      </c>
      <c r="AW980" s="3">
        <v>1</v>
      </c>
      <c r="AX980" s="3"/>
      <c r="AY980" s="3"/>
      <c r="AZ980" s="3">
        <v>1</v>
      </c>
      <c r="BA980" s="3">
        <v>1</v>
      </c>
      <c r="BB980" s="3">
        <v>1</v>
      </c>
      <c r="BC980" s="3">
        <v>1</v>
      </c>
      <c r="BD980" s="3" t="s">
        <v>3</v>
      </c>
      <c r="BE980" s="3" t="s">
        <v>3</v>
      </c>
      <c r="BF980" s="3" t="s">
        <v>3</v>
      </c>
      <c r="BG980" s="3" t="s">
        <v>3</v>
      </c>
      <c r="BH980" s="3">
        <v>3</v>
      </c>
      <c r="BI980" s="3">
        <v>2</v>
      </c>
      <c r="BJ980" s="3" t="s">
        <v>1210</v>
      </c>
      <c r="BK980" s="3"/>
      <c r="BL980" s="3"/>
      <c r="BM980" s="3">
        <v>400005</v>
      </c>
      <c r="BN980" s="3">
        <v>0</v>
      </c>
      <c r="BO980" s="3" t="s">
        <v>3</v>
      </c>
      <c r="BP980" s="3">
        <v>0</v>
      </c>
      <c r="BQ980" s="3">
        <v>213</v>
      </c>
      <c r="BR980" s="3">
        <v>0</v>
      </c>
      <c r="BS980" s="3">
        <v>1</v>
      </c>
      <c r="BT980" s="3">
        <v>1</v>
      </c>
      <c r="BU980" s="3">
        <v>1</v>
      </c>
      <c r="BV980" s="3">
        <v>1</v>
      </c>
      <c r="BW980" s="3">
        <v>1</v>
      </c>
      <c r="BX980" s="3">
        <v>1</v>
      </c>
      <c r="BY980" s="3" t="s">
        <v>3</v>
      </c>
      <c r="BZ980" s="3">
        <v>0</v>
      </c>
      <c r="CA980" s="3">
        <v>0</v>
      </c>
      <c r="CB980" s="3" t="s">
        <v>3</v>
      </c>
      <c r="CC980" s="3"/>
      <c r="CD980" s="3"/>
      <c r="CE980" s="3">
        <v>1566</v>
      </c>
      <c r="CF980" s="3">
        <v>0</v>
      </c>
      <c r="CG980" s="3">
        <v>0</v>
      </c>
      <c r="CH980" s="3"/>
      <c r="CI980" s="3"/>
      <c r="CJ980" s="3"/>
      <c r="CK980" s="3"/>
      <c r="CL980" s="3"/>
      <c r="CM980" s="3">
        <v>0</v>
      </c>
      <c r="CN980" s="3" t="s">
        <v>3</v>
      </c>
      <c r="CO980" s="3">
        <v>0</v>
      </c>
      <c r="CP980" s="3">
        <f t="shared" si="1159"/>
        <v>21984.400000000001</v>
      </c>
      <c r="CQ980" s="3">
        <f t="shared" si="1160"/>
        <v>64.66</v>
      </c>
      <c r="CR980" s="3">
        <f t="shared" si="1188"/>
        <v>0</v>
      </c>
      <c r="CS980" s="3">
        <f t="shared" si="1189"/>
        <v>0</v>
      </c>
      <c r="CT980" s="3">
        <f t="shared" si="1161"/>
        <v>0</v>
      </c>
      <c r="CU980" s="3">
        <f t="shared" si="1162"/>
        <v>0</v>
      </c>
      <c r="CV980" s="3">
        <f t="shared" si="1163"/>
        <v>0</v>
      </c>
      <c r="CW980" s="3">
        <f t="shared" si="1164"/>
        <v>0</v>
      </c>
      <c r="CX980" s="3">
        <f t="shared" si="1165"/>
        <v>0</v>
      </c>
      <c r="CY980" s="3">
        <f t="shared" si="1190"/>
        <v>0</v>
      </c>
      <c r="CZ980" s="3">
        <f t="shared" si="1191"/>
        <v>0</v>
      </c>
      <c r="DA980" s="3"/>
      <c r="DB980" s="3"/>
      <c r="DC980" s="3" t="s">
        <v>3</v>
      </c>
      <c r="DD980" s="3" t="s">
        <v>3</v>
      </c>
      <c r="DE980" s="3" t="s">
        <v>3</v>
      </c>
      <c r="DF980" s="3" t="s">
        <v>3</v>
      </c>
      <c r="DG980" s="3" t="s">
        <v>3</v>
      </c>
      <c r="DH980" s="3" t="s">
        <v>3</v>
      </c>
      <c r="DI980" s="3" t="s">
        <v>3</v>
      </c>
      <c r="DJ980" s="3" t="s">
        <v>3</v>
      </c>
      <c r="DK980" s="3" t="s">
        <v>3</v>
      </c>
      <c r="DL980" s="3" t="s">
        <v>3</v>
      </c>
      <c r="DM980" s="3" t="s">
        <v>3</v>
      </c>
      <c r="DN980" s="3">
        <v>0</v>
      </c>
      <c r="DO980" s="3">
        <v>0</v>
      </c>
      <c r="DP980" s="3">
        <v>1</v>
      </c>
      <c r="DQ980" s="3">
        <v>1</v>
      </c>
      <c r="DR980" s="3"/>
      <c r="DS980" s="3"/>
      <c r="DT980" s="3"/>
      <c r="DU980" s="3">
        <v>1013</v>
      </c>
      <c r="DV980" s="3" t="s">
        <v>227</v>
      </c>
      <c r="DW980" s="3" t="s">
        <v>227</v>
      </c>
      <c r="DX980" s="3">
        <v>1</v>
      </c>
      <c r="DY980" s="3"/>
      <c r="DZ980" s="3" t="s">
        <v>3</v>
      </c>
      <c r="EA980" s="3" t="s">
        <v>3</v>
      </c>
      <c r="EB980" s="3" t="s">
        <v>3</v>
      </c>
      <c r="EC980" s="3" t="s">
        <v>3</v>
      </c>
      <c r="ED980" s="3"/>
      <c r="EE980" s="3">
        <v>57042888</v>
      </c>
      <c r="EF980" s="3">
        <v>213</v>
      </c>
      <c r="EG980" s="3" t="s">
        <v>456</v>
      </c>
      <c r="EH980" s="3">
        <v>0</v>
      </c>
      <c r="EI980" s="3" t="s">
        <v>3</v>
      </c>
      <c r="EJ980" s="3">
        <v>1</v>
      </c>
      <c r="EK980" s="3">
        <v>400005</v>
      </c>
      <c r="EL980" s="3" t="s">
        <v>456</v>
      </c>
      <c r="EM980" s="3" t="s">
        <v>457</v>
      </c>
      <c r="EN980" s="3"/>
      <c r="EO980" s="3" t="s">
        <v>3</v>
      </c>
      <c r="EP980" s="3"/>
      <c r="EQ980" s="3">
        <v>16</v>
      </c>
      <c r="ER980" s="3">
        <v>0</v>
      </c>
      <c r="ES980" s="3">
        <v>64.66</v>
      </c>
      <c r="ET980" s="3">
        <v>0</v>
      </c>
      <c r="EU980" s="3">
        <v>0</v>
      </c>
      <c r="EV980" s="3">
        <v>0</v>
      </c>
      <c r="EW980" s="3">
        <v>0</v>
      </c>
      <c r="EX980" s="3">
        <v>0</v>
      </c>
      <c r="EY980" s="3">
        <v>0</v>
      </c>
      <c r="EZ980" s="3"/>
      <c r="FA980" s="3"/>
      <c r="FB980" s="3"/>
      <c r="FC980" s="3"/>
      <c r="FD980" s="3"/>
      <c r="FE980" s="3"/>
      <c r="FF980" s="3"/>
      <c r="FG980" s="3"/>
      <c r="FH980" s="3"/>
      <c r="FI980" s="3"/>
      <c r="FJ980" s="3"/>
      <c r="FK980" s="3"/>
      <c r="FL980" s="3"/>
      <c r="FM980" s="3"/>
      <c r="FN980" s="3"/>
      <c r="FO980" s="3"/>
      <c r="FP980" s="3"/>
      <c r="FQ980" s="3">
        <v>0</v>
      </c>
      <c r="FR980" s="3">
        <v>0</v>
      </c>
      <c r="FS980" s="3">
        <v>0</v>
      </c>
      <c r="FT980" s="3"/>
      <c r="FU980" s="3"/>
      <c r="FV980" s="3"/>
      <c r="FW980" s="3"/>
      <c r="FX980" s="3">
        <v>0</v>
      </c>
      <c r="FY980" s="3">
        <v>0</v>
      </c>
      <c r="FZ980" s="3"/>
      <c r="GA980" s="3" t="s">
        <v>1212</v>
      </c>
      <c r="GB980" s="3"/>
      <c r="GC980" s="3"/>
      <c r="GD980" s="3">
        <v>1</v>
      </c>
      <c r="GE980" s="3"/>
      <c r="GF980" s="3">
        <v>1054103515</v>
      </c>
      <c r="GG980" s="3">
        <v>2</v>
      </c>
      <c r="GH980" s="3">
        <v>4</v>
      </c>
      <c r="GI980" s="3">
        <v>-2</v>
      </c>
      <c r="GJ980" s="3">
        <v>0</v>
      </c>
      <c r="GK980" s="3">
        <v>0</v>
      </c>
      <c r="GL980" s="3">
        <f t="shared" si="1166"/>
        <v>0</v>
      </c>
      <c r="GM980" s="3">
        <f t="shared" si="1167"/>
        <v>21984.400000000001</v>
      </c>
      <c r="GN980" s="3">
        <f t="shared" si="1168"/>
        <v>0</v>
      </c>
      <c r="GO980" s="3">
        <f t="shared" si="1169"/>
        <v>21984.400000000001</v>
      </c>
      <c r="GP980" s="3">
        <f t="shared" si="1170"/>
        <v>0</v>
      </c>
      <c r="GQ980" s="3"/>
      <c r="GR980" s="3">
        <v>1</v>
      </c>
      <c r="GS980" s="3">
        <v>2</v>
      </c>
      <c r="GT980" s="3">
        <v>0</v>
      </c>
      <c r="GU980" s="3" t="s">
        <v>3</v>
      </c>
      <c r="GV980" s="3">
        <f t="shared" si="1171"/>
        <v>0</v>
      </c>
      <c r="GW980" s="3">
        <v>1</v>
      </c>
      <c r="GX980" s="3">
        <f t="shared" si="1172"/>
        <v>0</v>
      </c>
      <c r="GY980" s="3"/>
      <c r="GZ980" s="3"/>
      <c r="HA980" s="3">
        <v>0</v>
      </c>
      <c r="HB980" s="3">
        <v>0</v>
      </c>
      <c r="HC980" s="3">
        <f t="shared" si="1173"/>
        <v>0</v>
      </c>
      <c r="HD980" s="3"/>
      <c r="HE980" s="3" t="s">
        <v>459</v>
      </c>
      <c r="HF980" s="3" t="s">
        <v>37</v>
      </c>
      <c r="HG980" s="3"/>
      <c r="HH980" s="3"/>
      <c r="HI980" s="3"/>
      <c r="HJ980" s="3"/>
      <c r="HK980" s="3"/>
      <c r="HL980" s="3"/>
      <c r="HM980" s="3" t="s">
        <v>3</v>
      </c>
      <c r="HN980" s="3" t="s">
        <v>3</v>
      </c>
      <c r="HO980" s="3" t="s">
        <v>3</v>
      </c>
      <c r="HP980" s="3" t="s">
        <v>3</v>
      </c>
      <c r="HQ980" s="3" t="s">
        <v>3</v>
      </c>
      <c r="HR980" s="3"/>
      <c r="HS980" s="3">
        <v>0</v>
      </c>
      <c r="HT980" s="3"/>
      <c r="HU980" s="3"/>
      <c r="HV980" s="3"/>
      <c r="HW980" s="3"/>
      <c r="HX980" s="3"/>
      <c r="HY980" s="3"/>
      <c r="HZ980" s="3"/>
      <c r="IA980" s="3"/>
      <c r="IB980" s="3"/>
      <c r="IC980" s="3"/>
      <c r="ID980" s="3"/>
      <c r="IE980" s="3"/>
      <c r="IF980" s="3"/>
      <c r="IG980" s="3"/>
      <c r="IH980" s="3"/>
      <c r="II980" s="3"/>
      <c r="IJ980" s="3"/>
      <c r="IK980" s="3">
        <v>0</v>
      </c>
      <c r="IL980" s="3"/>
      <c r="IM980" s="3"/>
      <c r="IN980" s="3"/>
      <c r="IO980" s="3"/>
      <c r="IP980" s="3"/>
      <c r="IQ980" s="3"/>
      <c r="IR980" s="3"/>
      <c r="IS980" s="3"/>
      <c r="IT980" s="3"/>
      <c r="IU980" s="3"/>
    </row>
    <row r="981" spans="1:255" x14ac:dyDescent="0.25">
      <c r="A981" s="4">
        <v>17</v>
      </c>
      <c r="B981" s="4">
        <v>1</v>
      </c>
      <c r="C981" s="4"/>
      <c r="D981" s="4"/>
      <c r="E981" s="4" t="s">
        <v>1209</v>
      </c>
      <c r="F981" s="4" t="s">
        <v>1210</v>
      </c>
      <c r="G981" s="4" t="s">
        <v>1211</v>
      </c>
      <c r="H981" s="4" t="s">
        <v>227</v>
      </c>
      <c r="I981" s="4">
        <v>340</v>
      </c>
      <c r="J981" s="4">
        <v>0</v>
      </c>
      <c r="K981" s="4">
        <v>340</v>
      </c>
      <c r="L981" s="4"/>
      <c r="M981" s="4"/>
      <c r="N981" s="4"/>
      <c r="O981" s="4">
        <f t="shared" si="1149"/>
        <v>216326.5</v>
      </c>
      <c r="P981" s="4">
        <f t="shared" si="1150"/>
        <v>216326.5</v>
      </c>
      <c r="Q981" s="4">
        <f t="shared" si="1178"/>
        <v>0</v>
      </c>
      <c r="R981" s="4">
        <f t="shared" si="1179"/>
        <v>0</v>
      </c>
      <c r="S981" s="4">
        <f t="shared" si="1151"/>
        <v>0</v>
      </c>
      <c r="T981" s="4">
        <f t="shared" si="1152"/>
        <v>0</v>
      </c>
      <c r="U981" s="4">
        <f t="shared" si="1153"/>
        <v>0</v>
      </c>
      <c r="V981" s="4">
        <f t="shared" si="1154"/>
        <v>0</v>
      </c>
      <c r="W981" s="4">
        <f t="shared" si="1155"/>
        <v>0</v>
      </c>
      <c r="X981" s="4">
        <f t="shared" si="1180"/>
        <v>0</v>
      </c>
      <c r="Y981" s="4">
        <f t="shared" si="1181"/>
        <v>0</v>
      </c>
      <c r="Z981" s="4"/>
      <c r="AA981" s="4">
        <v>55890823</v>
      </c>
      <c r="AB981" s="4">
        <f t="shared" si="1156"/>
        <v>64.66</v>
      </c>
      <c r="AC981" s="4">
        <f t="shared" si="1182"/>
        <v>64.66</v>
      </c>
      <c r="AD981" s="4">
        <f t="shared" si="1183"/>
        <v>0</v>
      </c>
      <c r="AE981" s="4">
        <f t="shared" si="1184"/>
        <v>0</v>
      </c>
      <c r="AF981" s="4">
        <f t="shared" si="1185"/>
        <v>0</v>
      </c>
      <c r="AG981" s="4">
        <f t="shared" si="1157"/>
        <v>0</v>
      </c>
      <c r="AH981" s="4">
        <f t="shared" si="1186"/>
        <v>0</v>
      </c>
      <c r="AI981" s="4">
        <f t="shared" si="1187"/>
        <v>0</v>
      </c>
      <c r="AJ981" s="4">
        <f t="shared" si="1158"/>
        <v>0</v>
      </c>
      <c r="AK981" s="4">
        <v>64.66</v>
      </c>
      <c r="AL981" s="4">
        <v>64.66</v>
      </c>
      <c r="AM981" s="4">
        <v>0</v>
      </c>
      <c r="AN981" s="4">
        <v>0</v>
      </c>
      <c r="AO981" s="4">
        <v>0</v>
      </c>
      <c r="AP981" s="4">
        <v>0</v>
      </c>
      <c r="AQ981" s="4">
        <v>0</v>
      </c>
      <c r="AR981" s="4">
        <v>0</v>
      </c>
      <c r="AS981" s="4">
        <v>0</v>
      </c>
      <c r="AT981" s="4">
        <v>0</v>
      </c>
      <c r="AU981" s="4">
        <v>0</v>
      </c>
      <c r="AV981" s="4">
        <v>1</v>
      </c>
      <c r="AW981" s="4">
        <v>1</v>
      </c>
      <c r="AX981" s="4"/>
      <c r="AY981" s="4"/>
      <c r="AZ981" s="4">
        <v>1</v>
      </c>
      <c r="BA981" s="4">
        <v>1</v>
      </c>
      <c r="BB981" s="4">
        <v>1</v>
      </c>
      <c r="BC981" s="4">
        <v>9.84</v>
      </c>
      <c r="BD981" s="4" t="s">
        <v>3</v>
      </c>
      <c r="BE981" s="4" t="s">
        <v>3</v>
      </c>
      <c r="BF981" s="4" t="s">
        <v>3</v>
      </c>
      <c r="BG981" s="4" t="s">
        <v>3</v>
      </c>
      <c r="BH981" s="4">
        <v>3</v>
      </c>
      <c r="BI981" s="4">
        <v>2</v>
      </c>
      <c r="BJ981" s="4" t="s">
        <v>1210</v>
      </c>
      <c r="BK981" s="4"/>
      <c r="BL981" s="4"/>
      <c r="BM981" s="4">
        <v>400005</v>
      </c>
      <c r="BN981" s="4">
        <v>0</v>
      </c>
      <c r="BO981" s="4" t="s">
        <v>3</v>
      </c>
      <c r="BP981" s="4">
        <v>0</v>
      </c>
      <c r="BQ981" s="4">
        <v>213</v>
      </c>
      <c r="BR981" s="4">
        <v>0</v>
      </c>
      <c r="BS981" s="4">
        <v>1</v>
      </c>
      <c r="BT981" s="4">
        <v>1</v>
      </c>
      <c r="BU981" s="4">
        <v>1</v>
      </c>
      <c r="BV981" s="4">
        <v>1</v>
      </c>
      <c r="BW981" s="4">
        <v>1</v>
      </c>
      <c r="BX981" s="4">
        <v>1</v>
      </c>
      <c r="BY981" s="4" t="s">
        <v>3</v>
      </c>
      <c r="BZ981" s="4">
        <v>0</v>
      </c>
      <c r="CA981" s="4">
        <v>0</v>
      </c>
      <c r="CB981" s="4" t="s">
        <v>3</v>
      </c>
      <c r="CC981" s="4"/>
      <c r="CD981" s="4"/>
      <c r="CE981" s="4">
        <v>1566</v>
      </c>
      <c r="CF981" s="4">
        <v>0</v>
      </c>
      <c r="CG981" s="4">
        <v>0</v>
      </c>
      <c r="CH981" s="4"/>
      <c r="CI981" s="4"/>
      <c r="CJ981" s="4"/>
      <c r="CK981" s="4"/>
      <c r="CL981" s="4"/>
      <c r="CM981" s="4">
        <v>0</v>
      </c>
      <c r="CN981" s="4" t="s">
        <v>3</v>
      </c>
      <c r="CO981" s="4">
        <v>0</v>
      </c>
      <c r="CP981" s="4">
        <f t="shared" si="1159"/>
        <v>216326.5</v>
      </c>
      <c r="CQ981" s="4">
        <f t="shared" si="1160"/>
        <v>636.25</v>
      </c>
      <c r="CR981" s="4">
        <f t="shared" si="1188"/>
        <v>0</v>
      </c>
      <c r="CS981" s="4">
        <f t="shared" si="1189"/>
        <v>0</v>
      </c>
      <c r="CT981" s="4">
        <f t="shared" si="1161"/>
        <v>0</v>
      </c>
      <c r="CU981" s="4">
        <f t="shared" si="1162"/>
        <v>0</v>
      </c>
      <c r="CV981" s="4">
        <f t="shared" si="1163"/>
        <v>0</v>
      </c>
      <c r="CW981" s="4">
        <f t="shared" si="1164"/>
        <v>0</v>
      </c>
      <c r="CX981" s="4">
        <f t="shared" si="1165"/>
        <v>0</v>
      </c>
      <c r="CY981" s="4">
        <f t="shared" si="1190"/>
        <v>0</v>
      </c>
      <c r="CZ981" s="4">
        <f t="shared" si="1191"/>
        <v>0</v>
      </c>
      <c r="DA981" s="4"/>
      <c r="DB981" s="4"/>
      <c r="DC981" s="4" t="s">
        <v>3</v>
      </c>
      <c r="DD981" s="4" t="s">
        <v>3</v>
      </c>
      <c r="DE981" s="4" t="s">
        <v>3</v>
      </c>
      <c r="DF981" s="4" t="s">
        <v>3</v>
      </c>
      <c r="DG981" s="4" t="s">
        <v>3</v>
      </c>
      <c r="DH981" s="4" t="s">
        <v>3</v>
      </c>
      <c r="DI981" s="4" t="s">
        <v>3</v>
      </c>
      <c r="DJ981" s="4" t="s">
        <v>3</v>
      </c>
      <c r="DK981" s="4" t="s">
        <v>3</v>
      </c>
      <c r="DL981" s="4" t="s">
        <v>3</v>
      </c>
      <c r="DM981" s="4" t="s">
        <v>3</v>
      </c>
      <c r="DN981" s="4">
        <v>0</v>
      </c>
      <c r="DO981" s="4">
        <v>0</v>
      </c>
      <c r="DP981" s="4">
        <v>1</v>
      </c>
      <c r="DQ981" s="4">
        <v>1</v>
      </c>
      <c r="DR981" s="4"/>
      <c r="DS981" s="4"/>
      <c r="DT981" s="4"/>
      <c r="DU981" s="4">
        <v>1013</v>
      </c>
      <c r="DV981" s="4" t="s">
        <v>227</v>
      </c>
      <c r="DW981" s="4" t="s">
        <v>227</v>
      </c>
      <c r="DX981" s="4">
        <v>1</v>
      </c>
      <c r="DY981" s="4"/>
      <c r="DZ981" s="4" t="s">
        <v>3</v>
      </c>
      <c r="EA981" s="4" t="s">
        <v>3</v>
      </c>
      <c r="EB981" s="4" t="s">
        <v>3</v>
      </c>
      <c r="EC981" s="4" t="s">
        <v>3</v>
      </c>
      <c r="ED981" s="4"/>
      <c r="EE981" s="4">
        <v>57042888</v>
      </c>
      <c r="EF981" s="4">
        <v>213</v>
      </c>
      <c r="EG981" s="4" t="s">
        <v>456</v>
      </c>
      <c r="EH981" s="4">
        <v>0</v>
      </c>
      <c r="EI981" s="4" t="s">
        <v>3</v>
      </c>
      <c r="EJ981" s="4">
        <v>1</v>
      </c>
      <c r="EK981" s="4">
        <v>400005</v>
      </c>
      <c r="EL981" s="4" t="s">
        <v>456</v>
      </c>
      <c r="EM981" s="4" t="s">
        <v>457</v>
      </c>
      <c r="EN981" s="4"/>
      <c r="EO981" s="4" t="s">
        <v>3</v>
      </c>
      <c r="EP981" s="4"/>
      <c r="EQ981" s="4">
        <v>16</v>
      </c>
      <c r="ER981" s="4">
        <v>0</v>
      </c>
      <c r="ES981" s="4">
        <v>64.66</v>
      </c>
      <c r="ET981" s="4">
        <v>0</v>
      </c>
      <c r="EU981" s="4">
        <v>0</v>
      </c>
      <c r="EV981" s="4">
        <v>0</v>
      </c>
      <c r="EW981" s="4">
        <v>0</v>
      </c>
      <c r="EX981" s="4">
        <v>0</v>
      </c>
      <c r="EY981" s="4">
        <v>0</v>
      </c>
      <c r="EZ981" s="4">
        <v>5</v>
      </c>
      <c r="FA981" s="4"/>
      <c r="FB981" s="4"/>
      <c r="FC981" s="4">
        <v>1</v>
      </c>
      <c r="FD981" s="4">
        <v>18</v>
      </c>
      <c r="FE981" s="4"/>
      <c r="FF981" s="4">
        <v>761</v>
      </c>
      <c r="FG981" s="4"/>
      <c r="FH981" s="4"/>
      <c r="FI981" s="4"/>
      <c r="FJ981" s="4"/>
      <c r="FK981" s="4"/>
      <c r="FL981" s="4"/>
      <c r="FM981" s="4"/>
      <c r="FN981" s="4"/>
      <c r="FO981" s="4"/>
      <c r="FP981" s="4"/>
      <c r="FQ981" s="4">
        <v>0</v>
      </c>
      <c r="FR981" s="4">
        <v>0</v>
      </c>
      <c r="FS981" s="4">
        <v>0</v>
      </c>
      <c r="FT981" s="4"/>
      <c r="FU981" s="4"/>
      <c r="FV981" s="4"/>
      <c r="FW981" s="4"/>
      <c r="FX981" s="4">
        <v>0</v>
      </c>
      <c r="FY981" s="4">
        <v>0</v>
      </c>
      <c r="FZ981" s="4"/>
      <c r="GA981" s="4" t="s">
        <v>1212</v>
      </c>
      <c r="GB981" s="4"/>
      <c r="GC981" s="4"/>
      <c r="GD981" s="4">
        <v>1</v>
      </c>
      <c r="GE981" s="4"/>
      <c r="GF981" s="4">
        <v>1054103515</v>
      </c>
      <c r="GG981" s="4">
        <v>2</v>
      </c>
      <c r="GH981" s="4">
        <v>3</v>
      </c>
      <c r="GI981" s="4">
        <v>5</v>
      </c>
      <c r="GJ981" s="4">
        <v>0</v>
      </c>
      <c r="GK981" s="4">
        <v>0</v>
      </c>
      <c r="GL981" s="4">
        <f t="shared" si="1166"/>
        <v>0</v>
      </c>
      <c r="GM981" s="4">
        <f t="shared" si="1167"/>
        <v>216326.5</v>
      </c>
      <c r="GN981" s="4">
        <f t="shared" si="1168"/>
        <v>0</v>
      </c>
      <c r="GO981" s="4">
        <f t="shared" si="1169"/>
        <v>216326.5</v>
      </c>
      <c r="GP981" s="4">
        <f t="shared" si="1170"/>
        <v>0</v>
      </c>
      <c r="GQ981" s="4"/>
      <c r="GR981" s="4">
        <v>1</v>
      </c>
      <c r="GS981" s="4">
        <v>1</v>
      </c>
      <c r="GT981" s="4">
        <v>0</v>
      </c>
      <c r="GU981" s="4" t="s">
        <v>3</v>
      </c>
      <c r="GV981" s="4">
        <f t="shared" si="1171"/>
        <v>0</v>
      </c>
      <c r="GW981" s="4">
        <v>1</v>
      </c>
      <c r="GX981" s="4">
        <f t="shared" si="1172"/>
        <v>0</v>
      </c>
      <c r="GY981" s="4"/>
      <c r="GZ981" s="4"/>
      <c r="HA981" s="4">
        <v>0</v>
      </c>
      <c r="HB981" s="4">
        <v>0</v>
      </c>
      <c r="HC981" s="4">
        <f t="shared" si="1173"/>
        <v>0</v>
      </c>
      <c r="HD981" s="4"/>
      <c r="HE981" s="4" t="s">
        <v>459</v>
      </c>
      <c r="HF981" s="4" t="s">
        <v>37</v>
      </c>
      <c r="HG981" s="4"/>
      <c r="HH981" s="4"/>
      <c r="HI981" s="4"/>
      <c r="HJ981" s="4"/>
      <c r="HK981" s="4"/>
      <c r="HL981" s="4"/>
      <c r="HM981" s="4" t="s">
        <v>3</v>
      </c>
      <c r="HN981" s="4" t="s">
        <v>3</v>
      </c>
      <c r="HO981" s="4" t="s">
        <v>3</v>
      </c>
      <c r="HP981" s="4" t="s">
        <v>3</v>
      </c>
      <c r="HQ981" s="4" t="s">
        <v>3</v>
      </c>
      <c r="HR981" s="4"/>
      <c r="HS981" s="4">
        <v>0</v>
      </c>
      <c r="HT981" s="4"/>
      <c r="HU981" s="4"/>
      <c r="HV981" s="4"/>
      <c r="HW981" s="4"/>
      <c r="HX981" s="4"/>
      <c r="HY981" s="4"/>
      <c r="HZ981" s="4"/>
      <c r="IA981" s="4"/>
      <c r="IB981" s="4"/>
      <c r="IC981" s="4"/>
      <c r="ID981" s="4"/>
      <c r="IE981" s="4"/>
      <c r="IF981" s="4"/>
      <c r="IG981" s="4"/>
      <c r="IH981" s="4"/>
      <c r="II981" s="4"/>
      <c r="IJ981" s="4"/>
      <c r="IK981" s="4">
        <v>0</v>
      </c>
      <c r="IL981" s="4"/>
      <c r="IM981" s="4"/>
      <c r="IN981" s="4"/>
      <c r="IO981" s="4"/>
      <c r="IP981" s="4"/>
      <c r="IQ981" s="4"/>
      <c r="IR981" s="4"/>
      <c r="IS981" s="4"/>
      <c r="IT981" s="4"/>
      <c r="IU981" s="4"/>
    </row>
    <row r="982" spans="1:255" x14ac:dyDescent="0.25">
      <c r="A982" s="3">
        <v>17</v>
      </c>
      <c r="B982" s="3">
        <v>1</v>
      </c>
      <c r="C982" s="3"/>
      <c r="D982" s="3"/>
      <c r="E982" s="3" t="s">
        <v>1213</v>
      </c>
      <c r="F982" s="3" t="s">
        <v>1046</v>
      </c>
      <c r="G982" s="3" t="s">
        <v>1047</v>
      </c>
      <c r="H982" s="3" t="s">
        <v>227</v>
      </c>
      <c r="I982" s="3">
        <v>340</v>
      </c>
      <c r="J982" s="3">
        <v>0</v>
      </c>
      <c r="K982" s="3">
        <v>340</v>
      </c>
      <c r="L982" s="3"/>
      <c r="M982" s="3"/>
      <c r="N982" s="3"/>
      <c r="O982" s="3">
        <f t="shared" si="1149"/>
        <v>7323.6</v>
      </c>
      <c r="P982" s="3">
        <f t="shared" si="1150"/>
        <v>7323.6</v>
      </c>
      <c r="Q982" s="3">
        <f t="shared" si="1178"/>
        <v>0</v>
      </c>
      <c r="R982" s="3">
        <f t="shared" si="1179"/>
        <v>0</v>
      </c>
      <c r="S982" s="3">
        <f t="shared" si="1151"/>
        <v>0</v>
      </c>
      <c r="T982" s="3">
        <f t="shared" si="1152"/>
        <v>0</v>
      </c>
      <c r="U982" s="3">
        <f t="shared" si="1153"/>
        <v>0</v>
      </c>
      <c r="V982" s="3">
        <f t="shared" si="1154"/>
        <v>0</v>
      </c>
      <c r="W982" s="3">
        <f t="shared" si="1155"/>
        <v>0</v>
      </c>
      <c r="X982" s="3">
        <f t="shared" si="1180"/>
        <v>0</v>
      </c>
      <c r="Y982" s="3">
        <f t="shared" si="1181"/>
        <v>0</v>
      </c>
      <c r="Z982" s="3"/>
      <c r="AA982" s="3">
        <v>54971259</v>
      </c>
      <c r="AB982" s="3">
        <f t="shared" si="1156"/>
        <v>21.54</v>
      </c>
      <c r="AC982" s="3">
        <f t="shared" si="1182"/>
        <v>21.54</v>
      </c>
      <c r="AD982" s="3">
        <f t="shared" si="1183"/>
        <v>0</v>
      </c>
      <c r="AE982" s="3">
        <f t="shared" si="1184"/>
        <v>0</v>
      </c>
      <c r="AF982" s="3">
        <f t="shared" si="1185"/>
        <v>0</v>
      </c>
      <c r="AG982" s="3">
        <f t="shared" si="1157"/>
        <v>0</v>
      </c>
      <c r="AH982" s="3">
        <f t="shared" si="1186"/>
        <v>0</v>
      </c>
      <c r="AI982" s="3">
        <f t="shared" si="1187"/>
        <v>0</v>
      </c>
      <c r="AJ982" s="3">
        <f t="shared" si="1158"/>
        <v>0</v>
      </c>
      <c r="AK982" s="3">
        <v>21.540000000000003</v>
      </c>
      <c r="AL982" s="3">
        <v>21.540000000000003</v>
      </c>
      <c r="AM982" s="3">
        <v>0</v>
      </c>
      <c r="AN982" s="3">
        <v>0</v>
      </c>
      <c r="AO982" s="3">
        <v>0</v>
      </c>
      <c r="AP982" s="3">
        <v>0</v>
      </c>
      <c r="AQ982" s="3">
        <v>0</v>
      </c>
      <c r="AR982" s="3">
        <v>0</v>
      </c>
      <c r="AS982" s="3">
        <v>0</v>
      </c>
      <c r="AT982" s="3">
        <v>0</v>
      </c>
      <c r="AU982" s="3">
        <v>0</v>
      </c>
      <c r="AV982" s="3">
        <v>1</v>
      </c>
      <c r="AW982" s="3">
        <v>1</v>
      </c>
      <c r="AX982" s="3"/>
      <c r="AY982" s="3"/>
      <c r="AZ982" s="3">
        <v>1</v>
      </c>
      <c r="BA982" s="3">
        <v>1</v>
      </c>
      <c r="BB982" s="3">
        <v>1</v>
      </c>
      <c r="BC982" s="3">
        <v>1</v>
      </c>
      <c r="BD982" s="3" t="s">
        <v>3</v>
      </c>
      <c r="BE982" s="3" t="s">
        <v>3</v>
      </c>
      <c r="BF982" s="3" t="s">
        <v>3</v>
      </c>
      <c r="BG982" s="3" t="s">
        <v>3</v>
      </c>
      <c r="BH982" s="3">
        <v>3</v>
      </c>
      <c r="BI982" s="3">
        <v>2</v>
      </c>
      <c r="BJ982" s="3" t="s">
        <v>1046</v>
      </c>
      <c r="BK982" s="3"/>
      <c r="BL982" s="3"/>
      <c r="BM982" s="3">
        <v>400005</v>
      </c>
      <c r="BN982" s="3">
        <v>0</v>
      </c>
      <c r="BO982" s="3" t="s">
        <v>3</v>
      </c>
      <c r="BP982" s="3">
        <v>0</v>
      </c>
      <c r="BQ982" s="3">
        <v>213</v>
      </c>
      <c r="BR982" s="3">
        <v>0</v>
      </c>
      <c r="BS982" s="3">
        <v>1</v>
      </c>
      <c r="BT982" s="3">
        <v>1</v>
      </c>
      <c r="BU982" s="3">
        <v>1</v>
      </c>
      <c r="BV982" s="3">
        <v>1</v>
      </c>
      <c r="BW982" s="3">
        <v>1</v>
      </c>
      <c r="BX982" s="3">
        <v>1</v>
      </c>
      <c r="BY982" s="3" t="s">
        <v>3</v>
      </c>
      <c r="BZ982" s="3">
        <v>0</v>
      </c>
      <c r="CA982" s="3">
        <v>0</v>
      </c>
      <c r="CB982" s="3" t="s">
        <v>3</v>
      </c>
      <c r="CC982" s="3"/>
      <c r="CD982" s="3"/>
      <c r="CE982" s="3">
        <v>1566</v>
      </c>
      <c r="CF982" s="3">
        <v>0</v>
      </c>
      <c r="CG982" s="3">
        <v>0</v>
      </c>
      <c r="CH982" s="3"/>
      <c r="CI982" s="3"/>
      <c r="CJ982" s="3"/>
      <c r="CK982" s="3"/>
      <c r="CL982" s="3"/>
      <c r="CM982" s="3">
        <v>0</v>
      </c>
      <c r="CN982" s="3" t="s">
        <v>3</v>
      </c>
      <c r="CO982" s="3">
        <v>0</v>
      </c>
      <c r="CP982" s="3">
        <f t="shared" si="1159"/>
        <v>7323.6</v>
      </c>
      <c r="CQ982" s="3">
        <f t="shared" si="1160"/>
        <v>21.54</v>
      </c>
      <c r="CR982" s="3">
        <f t="shared" si="1188"/>
        <v>0</v>
      </c>
      <c r="CS982" s="3">
        <f t="shared" si="1189"/>
        <v>0</v>
      </c>
      <c r="CT982" s="3">
        <f t="shared" si="1161"/>
        <v>0</v>
      </c>
      <c r="CU982" s="3">
        <f t="shared" si="1162"/>
        <v>0</v>
      </c>
      <c r="CV982" s="3">
        <f t="shared" si="1163"/>
        <v>0</v>
      </c>
      <c r="CW982" s="3">
        <f t="shared" si="1164"/>
        <v>0</v>
      </c>
      <c r="CX982" s="3">
        <f t="shared" si="1165"/>
        <v>0</v>
      </c>
      <c r="CY982" s="3">
        <f t="shared" si="1190"/>
        <v>0</v>
      </c>
      <c r="CZ982" s="3">
        <f t="shared" si="1191"/>
        <v>0</v>
      </c>
      <c r="DA982" s="3"/>
      <c r="DB982" s="3"/>
      <c r="DC982" s="3" t="s">
        <v>3</v>
      </c>
      <c r="DD982" s="3" t="s">
        <v>3</v>
      </c>
      <c r="DE982" s="3" t="s">
        <v>3</v>
      </c>
      <c r="DF982" s="3" t="s">
        <v>3</v>
      </c>
      <c r="DG982" s="3" t="s">
        <v>3</v>
      </c>
      <c r="DH982" s="3" t="s">
        <v>3</v>
      </c>
      <c r="DI982" s="3" t="s">
        <v>3</v>
      </c>
      <c r="DJ982" s="3" t="s">
        <v>3</v>
      </c>
      <c r="DK982" s="3" t="s">
        <v>3</v>
      </c>
      <c r="DL982" s="3" t="s">
        <v>3</v>
      </c>
      <c r="DM982" s="3" t="s">
        <v>3</v>
      </c>
      <c r="DN982" s="3">
        <v>0</v>
      </c>
      <c r="DO982" s="3">
        <v>0</v>
      </c>
      <c r="DP982" s="3">
        <v>1</v>
      </c>
      <c r="DQ982" s="3">
        <v>1</v>
      </c>
      <c r="DR982" s="3"/>
      <c r="DS982" s="3"/>
      <c r="DT982" s="3"/>
      <c r="DU982" s="3">
        <v>1013</v>
      </c>
      <c r="DV982" s="3" t="s">
        <v>227</v>
      </c>
      <c r="DW982" s="3" t="s">
        <v>227</v>
      </c>
      <c r="DX982" s="3">
        <v>1</v>
      </c>
      <c r="DY982" s="3"/>
      <c r="DZ982" s="3" t="s">
        <v>3</v>
      </c>
      <c r="EA982" s="3" t="s">
        <v>3</v>
      </c>
      <c r="EB982" s="3" t="s">
        <v>3</v>
      </c>
      <c r="EC982" s="3" t="s">
        <v>3</v>
      </c>
      <c r="ED982" s="3"/>
      <c r="EE982" s="3">
        <v>57042888</v>
      </c>
      <c r="EF982" s="3">
        <v>213</v>
      </c>
      <c r="EG982" s="3" t="s">
        <v>456</v>
      </c>
      <c r="EH982" s="3">
        <v>0</v>
      </c>
      <c r="EI982" s="3" t="s">
        <v>3</v>
      </c>
      <c r="EJ982" s="3">
        <v>1</v>
      </c>
      <c r="EK982" s="3">
        <v>400005</v>
      </c>
      <c r="EL982" s="3" t="s">
        <v>456</v>
      </c>
      <c r="EM982" s="3" t="s">
        <v>457</v>
      </c>
      <c r="EN982" s="3"/>
      <c r="EO982" s="3" t="s">
        <v>3</v>
      </c>
      <c r="EP982" s="3"/>
      <c r="EQ982" s="3">
        <v>16</v>
      </c>
      <c r="ER982" s="3">
        <v>0</v>
      </c>
      <c r="ES982" s="3">
        <v>21.540000000000003</v>
      </c>
      <c r="ET982" s="3">
        <v>0</v>
      </c>
      <c r="EU982" s="3">
        <v>0</v>
      </c>
      <c r="EV982" s="3">
        <v>0</v>
      </c>
      <c r="EW982" s="3">
        <v>0</v>
      </c>
      <c r="EX982" s="3">
        <v>0</v>
      </c>
      <c r="EY982" s="3">
        <v>0</v>
      </c>
      <c r="EZ982" s="3"/>
      <c r="FA982" s="3"/>
      <c r="FB982" s="3"/>
      <c r="FC982" s="3"/>
      <c r="FD982" s="3"/>
      <c r="FE982" s="3"/>
      <c r="FF982" s="3"/>
      <c r="FG982" s="3"/>
      <c r="FH982" s="3"/>
      <c r="FI982" s="3"/>
      <c r="FJ982" s="3"/>
      <c r="FK982" s="3"/>
      <c r="FL982" s="3"/>
      <c r="FM982" s="3"/>
      <c r="FN982" s="3"/>
      <c r="FO982" s="3"/>
      <c r="FP982" s="3"/>
      <c r="FQ982" s="3">
        <v>0</v>
      </c>
      <c r="FR982" s="3">
        <v>0</v>
      </c>
      <c r="FS982" s="3">
        <v>0</v>
      </c>
      <c r="FT982" s="3"/>
      <c r="FU982" s="3"/>
      <c r="FV982" s="3"/>
      <c r="FW982" s="3"/>
      <c r="FX982" s="3">
        <v>0</v>
      </c>
      <c r="FY982" s="3">
        <v>0</v>
      </c>
      <c r="FZ982" s="3"/>
      <c r="GA982" s="3" t="s">
        <v>1048</v>
      </c>
      <c r="GB982" s="3"/>
      <c r="GC982" s="3"/>
      <c r="GD982" s="3">
        <v>1</v>
      </c>
      <c r="GE982" s="3"/>
      <c r="GF982" s="3">
        <v>-84873304</v>
      </c>
      <c r="GG982" s="3">
        <v>2</v>
      </c>
      <c r="GH982" s="3">
        <v>4</v>
      </c>
      <c r="GI982" s="3">
        <v>-2</v>
      </c>
      <c r="GJ982" s="3">
        <v>0</v>
      </c>
      <c r="GK982" s="3">
        <v>0</v>
      </c>
      <c r="GL982" s="3">
        <f t="shared" si="1166"/>
        <v>0</v>
      </c>
      <c r="GM982" s="3">
        <f t="shared" si="1167"/>
        <v>7323.6</v>
      </c>
      <c r="GN982" s="3">
        <f t="shared" si="1168"/>
        <v>0</v>
      </c>
      <c r="GO982" s="3">
        <f t="shared" si="1169"/>
        <v>7323.6</v>
      </c>
      <c r="GP982" s="3">
        <f t="shared" si="1170"/>
        <v>0</v>
      </c>
      <c r="GQ982" s="3"/>
      <c r="GR982" s="3">
        <v>1</v>
      </c>
      <c r="GS982" s="3">
        <v>2</v>
      </c>
      <c r="GT982" s="3">
        <v>0</v>
      </c>
      <c r="GU982" s="3" t="s">
        <v>3</v>
      </c>
      <c r="GV982" s="3">
        <f t="shared" si="1171"/>
        <v>0</v>
      </c>
      <c r="GW982" s="3">
        <v>1</v>
      </c>
      <c r="GX982" s="3">
        <f t="shared" si="1172"/>
        <v>0</v>
      </c>
      <c r="GY982" s="3"/>
      <c r="GZ982" s="3"/>
      <c r="HA982" s="3">
        <v>0</v>
      </c>
      <c r="HB982" s="3">
        <v>0</v>
      </c>
      <c r="HC982" s="3">
        <f t="shared" si="1173"/>
        <v>0</v>
      </c>
      <c r="HD982" s="3"/>
      <c r="HE982" s="3" t="s">
        <v>459</v>
      </c>
      <c r="HF982" s="3" t="s">
        <v>37</v>
      </c>
      <c r="HG982" s="3"/>
      <c r="HH982" s="3"/>
      <c r="HI982" s="3"/>
      <c r="HJ982" s="3"/>
      <c r="HK982" s="3"/>
      <c r="HL982" s="3"/>
      <c r="HM982" s="3" t="s">
        <v>3</v>
      </c>
      <c r="HN982" s="3" t="s">
        <v>3</v>
      </c>
      <c r="HO982" s="3" t="s">
        <v>3</v>
      </c>
      <c r="HP982" s="3" t="s">
        <v>3</v>
      </c>
      <c r="HQ982" s="3" t="s">
        <v>3</v>
      </c>
      <c r="HR982" s="3"/>
      <c r="HS982" s="3">
        <v>0</v>
      </c>
      <c r="HT982" s="3"/>
      <c r="HU982" s="3"/>
      <c r="HV982" s="3"/>
      <c r="HW982" s="3"/>
      <c r="HX982" s="3"/>
      <c r="HY982" s="3"/>
      <c r="HZ982" s="3"/>
      <c r="IA982" s="3"/>
      <c r="IB982" s="3"/>
      <c r="IC982" s="3"/>
      <c r="ID982" s="3"/>
      <c r="IE982" s="3"/>
      <c r="IF982" s="3"/>
      <c r="IG982" s="3"/>
      <c r="IH982" s="3"/>
      <c r="II982" s="3"/>
      <c r="IJ982" s="3"/>
      <c r="IK982" s="3">
        <v>0</v>
      </c>
      <c r="IL982" s="3"/>
      <c r="IM982" s="3"/>
      <c r="IN982" s="3"/>
      <c r="IO982" s="3"/>
      <c r="IP982" s="3"/>
      <c r="IQ982" s="3"/>
      <c r="IR982" s="3"/>
      <c r="IS982" s="3"/>
      <c r="IT982" s="3"/>
      <c r="IU982" s="3"/>
    </row>
    <row r="983" spans="1:255" x14ac:dyDescent="0.25">
      <c r="A983" s="4">
        <v>17</v>
      </c>
      <c r="B983" s="4">
        <v>1</v>
      </c>
      <c r="C983" s="4"/>
      <c r="D983" s="4"/>
      <c r="E983" s="4" t="s">
        <v>1213</v>
      </c>
      <c r="F983" s="4" t="s">
        <v>1046</v>
      </c>
      <c r="G983" s="4" t="s">
        <v>1047</v>
      </c>
      <c r="H983" s="4" t="s">
        <v>227</v>
      </c>
      <c r="I983" s="4">
        <v>340</v>
      </c>
      <c r="J983" s="4">
        <v>0</v>
      </c>
      <c r="K983" s="4">
        <v>340</v>
      </c>
      <c r="L983" s="4"/>
      <c r="M983" s="4"/>
      <c r="N983" s="4"/>
      <c r="O983" s="4">
        <f t="shared" si="1149"/>
        <v>72064.22</v>
      </c>
      <c r="P983" s="4">
        <f t="shared" si="1150"/>
        <v>72064.22</v>
      </c>
      <c r="Q983" s="4">
        <f t="shared" si="1178"/>
        <v>0</v>
      </c>
      <c r="R983" s="4">
        <f t="shared" si="1179"/>
        <v>0</v>
      </c>
      <c r="S983" s="4">
        <f t="shared" si="1151"/>
        <v>0</v>
      </c>
      <c r="T983" s="4">
        <f t="shared" si="1152"/>
        <v>0</v>
      </c>
      <c r="U983" s="4">
        <f t="shared" si="1153"/>
        <v>0</v>
      </c>
      <c r="V983" s="4">
        <f t="shared" si="1154"/>
        <v>0</v>
      </c>
      <c r="W983" s="4">
        <f t="shared" si="1155"/>
        <v>0</v>
      </c>
      <c r="X983" s="4">
        <f t="shared" si="1180"/>
        <v>0</v>
      </c>
      <c r="Y983" s="4">
        <f t="shared" si="1181"/>
        <v>0</v>
      </c>
      <c r="Z983" s="4"/>
      <c r="AA983" s="4">
        <v>55890823</v>
      </c>
      <c r="AB983" s="4">
        <f t="shared" si="1156"/>
        <v>21.54</v>
      </c>
      <c r="AC983" s="4">
        <f t="shared" si="1182"/>
        <v>21.54</v>
      </c>
      <c r="AD983" s="4">
        <f t="shared" si="1183"/>
        <v>0</v>
      </c>
      <c r="AE983" s="4">
        <f t="shared" si="1184"/>
        <v>0</v>
      </c>
      <c r="AF983" s="4">
        <f t="shared" si="1185"/>
        <v>0</v>
      </c>
      <c r="AG983" s="4">
        <f t="shared" si="1157"/>
        <v>0</v>
      </c>
      <c r="AH983" s="4">
        <f t="shared" si="1186"/>
        <v>0</v>
      </c>
      <c r="AI983" s="4">
        <f t="shared" si="1187"/>
        <v>0</v>
      </c>
      <c r="AJ983" s="4">
        <f t="shared" si="1158"/>
        <v>0</v>
      </c>
      <c r="AK983" s="4">
        <v>21.540000000000003</v>
      </c>
      <c r="AL983" s="4">
        <v>21.540000000000003</v>
      </c>
      <c r="AM983" s="4">
        <v>0</v>
      </c>
      <c r="AN983" s="4">
        <v>0</v>
      </c>
      <c r="AO983" s="4">
        <v>0</v>
      </c>
      <c r="AP983" s="4">
        <v>0</v>
      </c>
      <c r="AQ983" s="4">
        <v>0</v>
      </c>
      <c r="AR983" s="4">
        <v>0</v>
      </c>
      <c r="AS983" s="4">
        <v>0</v>
      </c>
      <c r="AT983" s="4">
        <v>0</v>
      </c>
      <c r="AU983" s="4">
        <v>0</v>
      </c>
      <c r="AV983" s="4">
        <v>1</v>
      </c>
      <c r="AW983" s="4">
        <v>1</v>
      </c>
      <c r="AX983" s="4"/>
      <c r="AY983" s="4"/>
      <c r="AZ983" s="4">
        <v>1</v>
      </c>
      <c r="BA983" s="4">
        <v>1</v>
      </c>
      <c r="BB983" s="4">
        <v>1</v>
      </c>
      <c r="BC983" s="4">
        <v>9.84</v>
      </c>
      <c r="BD983" s="4" t="s">
        <v>3</v>
      </c>
      <c r="BE983" s="4" t="s">
        <v>3</v>
      </c>
      <c r="BF983" s="4" t="s">
        <v>3</v>
      </c>
      <c r="BG983" s="4" t="s">
        <v>3</v>
      </c>
      <c r="BH983" s="4">
        <v>3</v>
      </c>
      <c r="BI983" s="4">
        <v>2</v>
      </c>
      <c r="BJ983" s="4" t="s">
        <v>1046</v>
      </c>
      <c r="BK983" s="4"/>
      <c r="BL983" s="4"/>
      <c r="BM983" s="4">
        <v>400005</v>
      </c>
      <c r="BN983" s="4">
        <v>0</v>
      </c>
      <c r="BO983" s="4" t="s">
        <v>3</v>
      </c>
      <c r="BP983" s="4">
        <v>0</v>
      </c>
      <c r="BQ983" s="4">
        <v>213</v>
      </c>
      <c r="BR983" s="4">
        <v>0</v>
      </c>
      <c r="BS983" s="4">
        <v>1</v>
      </c>
      <c r="BT983" s="4">
        <v>1</v>
      </c>
      <c r="BU983" s="4">
        <v>1</v>
      </c>
      <c r="BV983" s="4">
        <v>1</v>
      </c>
      <c r="BW983" s="4">
        <v>1</v>
      </c>
      <c r="BX983" s="4">
        <v>1</v>
      </c>
      <c r="BY983" s="4" t="s">
        <v>3</v>
      </c>
      <c r="BZ983" s="4">
        <v>0</v>
      </c>
      <c r="CA983" s="4">
        <v>0</v>
      </c>
      <c r="CB983" s="4" t="s">
        <v>3</v>
      </c>
      <c r="CC983" s="4"/>
      <c r="CD983" s="4"/>
      <c r="CE983" s="4">
        <v>1566</v>
      </c>
      <c r="CF983" s="4">
        <v>0</v>
      </c>
      <c r="CG983" s="4">
        <v>0</v>
      </c>
      <c r="CH983" s="4"/>
      <c r="CI983" s="4"/>
      <c r="CJ983" s="4"/>
      <c r="CK983" s="4"/>
      <c r="CL983" s="4"/>
      <c r="CM983" s="4">
        <v>0</v>
      </c>
      <c r="CN983" s="4" t="s">
        <v>3</v>
      </c>
      <c r="CO983" s="4">
        <v>0</v>
      </c>
      <c r="CP983" s="4">
        <f t="shared" si="1159"/>
        <v>72064.22</v>
      </c>
      <c r="CQ983" s="4">
        <f t="shared" si="1160"/>
        <v>211.95</v>
      </c>
      <c r="CR983" s="4">
        <f t="shared" si="1188"/>
        <v>0</v>
      </c>
      <c r="CS983" s="4">
        <f t="shared" si="1189"/>
        <v>0</v>
      </c>
      <c r="CT983" s="4">
        <f t="shared" si="1161"/>
        <v>0</v>
      </c>
      <c r="CU983" s="4">
        <f t="shared" si="1162"/>
        <v>0</v>
      </c>
      <c r="CV983" s="4">
        <f t="shared" si="1163"/>
        <v>0</v>
      </c>
      <c r="CW983" s="4">
        <f t="shared" si="1164"/>
        <v>0</v>
      </c>
      <c r="CX983" s="4">
        <f t="shared" si="1165"/>
        <v>0</v>
      </c>
      <c r="CY983" s="4">
        <f t="shared" si="1190"/>
        <v>0</v>
      </c>
      <c r="CZ983" s="4">
        <f t="shared" si="1191"/>
        <v>0</v>
      </c>
      <c r="DA983" s="4"/>
      <c r="DB983" s="4"/>
      <c r="DC983" s="4" t="s">
        <v>3</v>
      </c>
      <c r="DD983" s="4" t="s">
        <v>3</v>
      </c>
      <c r="DE983" s="4" t="s">
        <v>3</v>
      </c>
      <c r="DF983" s="4" t="s">
        <v>3</v>
      </c>
      <c r="DG983" s="4" t="s">
        <v>3</v>
      </c>
      <c r="DH983" s="4" t="s">
        <v>3</v>
      </c>
      <c r="DI983" s="4" t="s">
        <v>3</v>
      </c>
      <c r="DJ983" s="4" t="s">
        <v>3</v>
      </c>
      <c r="DK983" s="4" t="s">
        <v>3</v>
      </c>
      <c r="DL983" s="4" t="s">
        <v>3</v>
      </c>
      <c r="DM983" s="4" t="s">
        <v>3</v>
      </c>
      <c r="DN983" s="4">
        <v>0</v>
      </c>
      <c r="DO983" s="4">
        <v>0</v>
      </c>
      <c r="DP983" s="4">
        <v>1</v>
      </c>
      <c r="DQ983" s="4">
        <v>1</v>
      </c>
      <c r="DR983" s="4"/>
      <c r="DS983" s="4"/>
      <c r="DT983" s="4"/>
      <c r="DU983" s="4">
        <v>1013</v>
      </c>
      <c r="DV983" s="4" t="s">
        <v>227</v>
      </c>
      <c r="DW983" s="4" t="s">
        <v>227</v>
      </c>
      <c r="DX983" s="4">
        <v>1</v>
      </c>
      <c r="DY983" s="4"/>
      <c r="DZ983" s="4" t="s">
        <v>3</v>
      </c>
      <c r="EA983" s="4" t="s">
        <v>3</v>
      </c>
      <c r="EB983" s="4" t="s">
        <v>3</v>
      </c>
      <c r="EC983" s="4" t="s">
        <v>3</v>
      </c>
      <c r="ED983" s="4"/>
      <c r="EE983" s="4">
        <v>57042888</v>
      </c>
      <c r="EF983" s="4">
        <v>213</v>
      </c>
      <c r="EG983" s="4" t="s">
        <v>456</v>
      </c>
      <c r="EH983" s="4">
        <v>0</v>
      </c>
      <c r="EI983" s="4" t="s">
        <v>3</v>
      </c>
      <c r="EJ983" s="4">
        <v>1</v>
      </c>
      <c r="EK983" s="4">
        <v>400005</v>
      </c>
      <c r="EL983" s="4" t="s">
        <v>456</v>
      </c>
      <c r="EM983" s="4" t="s">
        <v>457</v>
      </c>
      <c r="EN983" s="4"/>
      <c r="EO983" s="4" t="s">
        <v>3</v>
      </c>
      <c r="EP983" s="4"/>
      <c r="EQ983" s="4">
        <v>16</v>
      </c>
      <c r="ER983" s="4">
        <v>0</v>
      </c>
      <c r="ES983" s="4">
        <v>21.540000000000003</v>
      </c>
      <c r="ET983" s="4">
        <v>0</v>
      </c>
      <c r="EU983" s="4">
        <v>0</v>
      </c>
      <c r="EV983" s="4">
        <v>0</v>
      </c>
      <c r="EW983" s="4">
        <v>0</v>
      </c>
      <c r="EX983" s="4">
        <v>0</v>
      </c>
      <c r="EY983" s="4">
        <v>0</v>
      </c>
      <c r="EZ983" s="4">
        <v>5</v>
      </c>
      <c r="FA983" s="4"/>
      <c r="FB983" s="4"/>
      <c r="FC983" s="4">
        <v>1</v>
      </c>
      <c r="FD983" s="4">
        <v>18</v>
      </c>
      <c r="FE983" s="4"/>
      <c r="FF983" s="4">
        <v>253.55</v>
      </c>
      <c r="FG983" s="4"/>
      <c r="FH983" s="4"/>
      <c r="FI983" s="4"/>
      <c r="FJ983" s="4"/>
      <c r="FK983" s="4"/>
      <c r="FL983" s="4"/>
      <c r="FM983" s="4"/>
      <c r="FN983" s="4"/>
      <c r="FO983" s="4"/>
      <c r="FP983" s="4"/>
      <c r="FQ983" s="4">
        <v>0</v>
      </c>
      <c r="FR983" s="4">
        <v>0</v>
      </c>
      <c r="FS983" s="4">
        <v>0</v>
      </c>
      <c r="FT983" s="4"/>
      <c r="FU983" s="4"/>
      <c r="FV983" s="4"/>
      <c r="FW983" s="4"/>
      <c r="FX983" s="4">
        <v>0</v>
      </c>
      <c r="FY983" s="4">
        <v>0</v>
      </c>
      <c r="FZ983" s="4"/>
      <c r="GA983" s="4" t="s">
        <v>1048</v>
      </c>
      <c r="GB983" s="4"/>
      <c r="GC983" s="4"/>
      <c r="GD983" s="4">
        <v>1</v>
      </c>
      <c r="GE983" s="4"/>
      <c r="GF983" s="4">
        <v>-84873304</v>
      </c>
      <c r="GG983" s="4">
        <v>2</v>
      </c>
      <c r="GH983" s="4">
        <v>3</v>
      </c>
      <c r="GI983" s="4">
        <v>5</v>
      </c>
      <c r="GJ983" s="4">
        <v>0</v>
      </c>
      <c r="GK983" s="4">
        <v>0</v>
      </c>
      <c r="GL983" s="4">
        <f t="shared" si="1166"/>
        <v>0</v>
      </c>
      <c r="GM983" s="4">
        <f t="shared" si="1167"/>
        <v>72064.22</v>
      </c>
      <c r="GN983" s="4">
        <f t="shared" si="1168"/>
        <v>0</v>
      </c>
      <c r="GO983" s="4">
        <f t="shared" si="1169"/>
        <v>72064.22</v>
      </c>
      <c r="GP983" s="4">
        <f t="shared" si="1170"/>
        <v>0</v>
      </c>
      <c r="GQ983" s="4"/>
      <c r="GR983" s="4">
        <v>1</v>
      </c>
      <c r="GS983" s="4">
        <v>1</v>
      </c>
      <c r="GT983" s="4">
        <v>0</v>
      </c>
      <c r="GU983" s="4" t="s">
        <v>3</v>
      </c>
      <c r="GV983" s="4">
        <f t="shared" si="1171"/>
        <v>0</v>
      </c>
      <c r="GW983" s="4">
        <v>1</v>
      </c>
      <c r="GX983" s="4">
        <f t="shared" si="1172"/>
        <v>0</v>
      </c>
      <c r="GY983" s="4"/>
      <c r="GZ983" s="4"/>
      <c r="HA983" s="4">
        <v>0</v>
      </c>
      <c r="HB983" s="4">
        <v>0</v>
      </c>
      <c r="HC983" s="4">
        <f t="shared" si="1173"/>
        <v>0</v>
      </c>
      <c r="HD983" s="4"/>
      <c r="HE983" s="4" t="s">
        <v>459</v>
      </c>
      <c r="HF983" s="4" t="s">
        <v>37</v>
      </c>
      <c r="HG983" s="4"/>
      <c r="HH983" s="4"/>
      <c r="HI983" s="4"/>
      <c r="HJ983" s="4"/>
      <c r="HK983" s="4"/>
      <c r="HL983" s="4"/>
      <c r="HM983" s="4" t="s">
        <v>3</v>
      </c>
      <c r="HN983" s="4" t="s">
        <v>3</v>
      </c>
      <c r="HO983" s="4" t="s">
        <v>3</v>
      </c>
      <c r="HP983" s="4" t="s">
        <v>3</v>
      </c>
      <c r="HQ983" s="4" t="s">
        <v>3</v>
      </c>
      <c r="HR983" s="4"/>
      <c r="HS983" s="4">
        <v>0</v>
      </c>
      <c r="HT983" s="4"/>
      <c r="HU983" s="4"/>
      <c r="HV983" s="4"/>
      <c r="HW983" s="4"/>
      <c r="HX983" s="4"/>
      <c r="HY983" s="4"/>
      <c r="HZ983" s="4"/>
      <c r="IA983" s="4"/>
      <c r="IB983" s="4"/>
      <c r="IC983" s="4"/>
      <c r="ID983" s="4"/>
      <c r="IE983" s="4"/>
      <c r="IF983" s="4"/>
      <c r="IG983" s="4"/>
      <c r="IH983" s="4"/>
      <c r="II983" s="4"/>
      <c r="IJ983" s="4"/>
      <c r="IK983" s="4">
        <v>0</v>
      </c>
      <c r="IL983" s="4"/>
      <c r="IM983" s="4"/>
      <c r="IN983" s="4"/>
      <c r="IO983" s="4"/>
      <c r="IP983" s="4"/>
      <c r="IQ983" s="4"/>
      <c r="IR983" s="4"/>
      <c r="IS983" s="4"/>
      <c r="IT983" s="4"/>
      <c r="IU983" s="4"/>
    </row>
    <row r="984" spans="1:255" x14ac:dyDescent="0.25">
      <c r="A984" s="3">
        <v>17</v>
      </c>
      <c r="B984" s="3">
        <v>1</v>
      </c>
      <c r="C984" s="3"/>
      <c r="D984" s="3"/>
      <c r="E984" s="3" t="s">
        <v>1214</v>
      </c>
      <c r="F984" s="3" t="s">
        <v>1038</v>
      </c>
      <c r="G984" s="3" t="s">
        <v>1039</v>
      </c>
      <c r="H984" s="3" t="s">
        <v>40</v>
      </c>
      <c r="I984" s="3">
        <f>ROUND(680/100,9)</f>
        <v>6.8</v>
      </c>
      <c r="J984" s="3">
        <v>0</v>
      </c>
      <c r="K984" s="3">
        <f>ROUND(680/100,9)</f>
        <v>6.8</v>
      </c>
      <c r="L984" s="3"/>
      <c r="M984" s="3"/>
      <c r="N984" s="3"/>
      <c r="O984" s="3">
        <f t="shared" si="1149"/>
        <v>225.56</v>
      </c>
      <c r="P984" s="3">
        <f t="shared" si="1150"/>
        <v>225.56</v>
      </c>
      <c r="Q984" s="3">
        <f t="shared" si="1178"/>
        <v>0</v>
      </c>
      <c r="R984" s="3">
        <f t="shared" si="1179"/>
        <v>0</v>
      </c>
      <c r="S984" s="3">
        <f t="shared" si="1151"/>
        <v>0</v>
      </c>
      <c r="T984" s="3">
        <f t="shared" si="1152"/>
        <v>0</v>
      </c>
      <c r="U984" s="3">
        <f t="shared" si="1153"/>
        <v>0</v>
      </c>
      <c r="V984" s="3">
        <f t="shared" si="1154"/>
        <v>0</v>
      </c>
      <c r="W984" s="3">
        <f t="shared" si="1155"/>
        <v>0</v>
      </c>
      <c r="X984" s="3">
        <f t="shared" si="1180"/>
        <v>0</v>
      </c>
      <c r="Y984" s="3">
        <f t="shared" si="1181"/>
        <v>0</v>
      </c>
      <c r="Z984" s="3"/>
      <c r="AA984" s="3">
        <v>54971259</v>
      </c>
      <c r="AB984" s="3">
        <f t="shared" si="1156"/>
        <v>33.17</v>
      </c>
      <c r="AC984" s="3">
        <f t="shared" si="1182"/>
        <v>33.17</v>
      </c>
      <c r="AD984" s="3">
        <f t="shared" si="1183"/>
        <v>0</v>
      </c>
      <c r="AE984" s="3">
        <f t="shared" si="1184"/>
        <v>0</v>
      </c>
      <c r="AF984" s="3">
        <f t="shared" si="1185"/>
        <v>0</v>
      </c>
      <c r="AG984" s="3">
        <f t="shared" si="1157"/>
        <v>0</v>
      </c>
      <c r="AH984" s="3">
        <f t="shared" si="1186"/>
        <v>0</v>
      </c>
      <c r="AI984" s="3">
        <f t="shared" si="1187"/>
        <v>0</v>
      </c>
      <c r="AJ984" s="3">
        <f t="shared" si="1158"/>
        <v>0</v>
      </c>
      <c r="AK984" s="3">
        <v>33.17</v>
      </c>
      <c r="AL984" s="3">
        <v>33.17</v>
      </c>
      <c r="AM984" s="3">
        <v>0</v>
      </c>
      <c r="AN984" s="3">
        <v>0</v>
      </c>
      <c r="AO984" s="3">
        <v>0</v>
      </c>
      <c r="AP984" s="3">
        <v>0</v>
      </c>
      <c r="AQ984" s="3">
        <v>0</v>
      </c>
      <c r="AR984" s="3">
        <v>0</v>
      </c>
      <c r="AS984" s="3">
        <v>0</v>
      </c>
      <c r="AT984" s="3">
        <v>0</v>
      </c>
      <c r="AU984" s="3">
        <v>0</v>
      </c>
      <c r="AV984" s="3">
        <v>1</v>
      </c>
      <c r="AW984" s="3">
        <v>1</v>
      </c>
      <c r="AX984" s="3"/>
      <c r="AY984" s="3"/>
      <c r="AZ984" s="3">
        <v>1</v>
      </c>
      <c r="BA984" s="3">
        <v>1</v>
      </c>
      <c r="BB984" s="3">
        <v>1</v>
      </c>
      <c r="BC984" s="3">
        <v>1</v>
      </c>
      <c r="BD984" s="3" t="s">
        <v>3</v>
      </c>
      <c r="BE984" s="3" t="s">
        <v>3</v>
      </c>
      <c r="BF984" s="3" t="s">
        <v>3</v>
      </c>
      <c r="BG984" s="3" t="s">
        <v>3</v>
      </c>
      <c r="BH984" s="3">
        <v>3</v>
      </c>
      <c r="BI984" s="3">
        <v>2</v>
      </c>
      <c r="BJ984" s="3" t="s">
        <v>1040</v>
      </c>
      <c r="BK984" s="3"/>
      <c r="BL984" s="3"/>
      <c r="BM984" s="3">
        <v>1617</v>
      </c>
      <c r="BN984" s="3">
        <v>0</v>
      </c>
      <c r="BO984" s="3" t="s">
        <v>3</v>
      </c>
      <c r="BP984" s="3">
        <v>0</v>
      </c>
      <c r="BQ984" s="3">
        <v>200</v>
      </c>
      <c r="BR984" s="3">
        <v>0</v>
      </c>
      <c r="BS984" s="3">
        <v>1</v>
      </c>
      <c r="BT984" s="3">
        <v>1</v>
      </c>
      <c r="BU984" s="3">
        <v>1</v>
      </c>
      <c r="BV984" s="3">
        <v>1</v>
      </c>
      <c r="BW984" s="3">
        <v>1</v>
      </c>
      <c r="BX984" s="3">
        <v>1</v>
      </c>
      <c r="BY984" s="3" t="s">
        <v>3</v>
      </c>
      <c r="BZ984" s="3">
        <v>0</v>
      </c>
      <c r="CA984" s="3">
        <v>0</v>
      </c>
      <c r="CB984" s="3" t="s">
        <v>3</v>
      </c>
      <c r="CC984" s="3"/>
      <c r="CD984" s="3"/>
      <c r="CE984" s="3">
        <v>1566</v>
      </c>
      <c r="CF984" s="3">
        <v>0</v>
      </c>
      <c r="CG984" s="3">
        <v>0</v>
      </c>
      <c r="CH984" s="3"/>
      <c r="CI984" s="3"/>
      <c r="CJ984" s="3"/>
      <c r="CK984" s="3"/>
      <c r="CL984" s="3"/>
      <c r="CM984" s="3">
        <v>0</v>
      </c>
      <c r="CN984" s="3" t="s">
        <v>3</v>
      </c>
      <c r="CO984" s="3">
        <v>0</v>
      </c>
      <c r="CP984" s="3">
        <f t="shared" si="1159"/>
        <v>225.56</v>
      </c>
      <c r="CQ984" s="3">
        <f t="shared" si="1160"/>
        <v>33.17</v>
      </c>
      <c r="CR984" s="3">
        <f t="shared" si="1188"/>
        <v>0</v>
      </c>
      <c r="CS984" s="3">
        <f t="shared" si="1189"/>
        <v>0</v>
      </c>
      <c r="CT984" s="3">
        <f t="shared" si="1161"/>
        <v>0</v>
      </c>
      <c r="CU984" s="3">
        <f t="shared" si="1162"/>
        <v>0</v>
      </c>
      <c r="CV984" s="3">
        <f t="shared" si="1163"/>
        <v>0</v>
      </c>
      <c r="CW984" s="3">
        <f t="shared" si="1164"/>
        <v>0</v>
      </c>
      <c r="CX984" s="3">
        <f t="shared" si="1165"/>
        <v>0</v>
      </c>
      <c r="CY984" s="3">
        <f t="shared" si="1190"/>
        <v>0</v>
      </c>
      <c r="CZ984" s="3">
        <f t="shared" si="1191"/>
        <v>0</v>
      </c>
      <c r="DA984" s="3"/>
      <c r="DB984" s="3"/>
      <c r="DC984" s="3" t="s">
        <v>3</v>
      </c>
      <c r="DD984" s="3" t="s">
        <v>3</v>
      </c>
      <c r="DE984" s="3" t="s">
        <v>3</v>
      </c>
      <c r="DF984" s="3" t="s">
        <v>3</v>
      </c>
      <c r="DG984" s="3" t="s">
        <v>3</v>
      </c>
      <c r="DH984" s="3" t="s">
        <v>3</v>
      </c>
      <c r="DI984" s="3" t="s">
        <v>3</v>
      </c>
      <c r="DJ984" s="3" t="s">
        <v>3</v>
      </c>
      <c r="DK984" s="3" t="s">
        <v>3</v>
      </c>
      <c r="DL984" s="3" t="s">
        <v>3</v>
      </c>
      <c r="DM984" s="3" t="s">
        <v>3</v>
      </c>
      <c r="DN984" s="3">
        <v>0</v>
      </c>
      <c r="DO984" s="3">
        <v>0</v>
      </c>
      <c r="DP984" s="3">
        <v>1</v>
      </c>
      <c r="DQ984" s="3">
        <v>1</v>
      </c>
      <c r="DR984" s="3"/>
      <c r="DS984" s="3"/>
      <c r="DT984" s="3"/>
      <c r="DU984" s="3">
        <v>1010</v>
      </c>
      <c r="DV984" s="3" t="s">
        <v>40</v>
      </c>
      <c r="DW984" s="3" t="s">
        <v>40</v>
      </c>
      <c r="DX984" s="3">
        <v>100</v>
      </c>
      <c r="DY984" s="3"/>
      <c r="DZ984" s="3" t="s">
        <v>3</v>
      </c>
      <c r="EA984" s="3" t="s">
        <v>3</v>
      </c>
      <c r="EB984" s="3" t="s">
        <v>3</v>
      </c>
      <c r="EC984" s="3" t="s">
        <v>3</v>
      </c>
      <c r="ED984" s="3"/>
      <c r="EE984" s="3">
        <v>57042986</v>
      </c>
      <c r="EF984" s="3">
        <v>200</v>
      </c>
      <c r="EG984" s="3" t="s">
        <v>903</v>
      </c>
      <c r="EH984" s="3">
        <v>0</v>
      </c>
      <c r="EI984" s="3" t="s">
        <v>3</v>
      </c>
      <c r="EJ984" s="3">
        <v>1</v>
      </c>
      <c r="EK984" s="3">
        <v>1617</v>
      </c>
      <c r="EL984" s="3" t="s">
        <v>904</v>
      </c>
      <c r="EM984" s="3" t="s">
        <v>905</v>
      </c>
      <c r="EN984" s="3"/>
      <c r="EO984" s="3" t="s">
        <v>3</v>
      </c>
      <c r="EP984" s="3"/>
      <c r="EQ984" s="3">
        <v>0</v>
      </c>
      <c r="ER984" s="3">
        <v>33.17</v>
      </c>
      <c r="ES984" s="3">
        <v>33.17</v>
      </c>
      <c r="ET984" s="3">
        <v>0</v>
      </c>
      <c r="EU984" s="3">
        <v>0</v>
      </c>
      <c r="EV984" s="3">
        <v>0</v>
      </c>
      <c r="EW984" s="3">
        <v>0</v>
      </c>
      <c r="EX984" s="3">
        <v>0</v>
      </c>
      <c r="EY984" s="3">
        <v>0</v>
      </c>
      <c r="EZ984" s="3"/>
      <c r="FA984" s="3"/>
      <c r="FB984" s="3"/>
      <c r="FC984" s="3"/>
      <c r="FD984" s="3"/>
      <c r="FE984" s="3"/>
      <c r="FF984" s="3"/>
      <c r="FG984" s="3"/>
      <c r="FH984" s="3"/>
      <c r="FI984" s="3"/>
      <c r="FJ984" s="3"/>
      <c r="FK984" s="3"/>
      <c r="FL984" s="3"/>
      <c r="FM984" s="3"/>
      <c r="FN984" s="3"/>
      <c r="FO984" s="3"/>
      <c r="FP984" s="3"/>
      <c r="FQ984" s="3">
        <v>0</v>
      </c>
      <c r="FR984" s="3">
        <v>0</v>
      </c>
      <c r="FS984" s="3">
        <v>0</v>
      </c>
      <c r="FT984" s="3"/>
      <c r="FU984" s="3"/>
      <c r="FV984" s="3"/>
      <c r="FW984" s="3"/>
      <c r="FX984" s="3">
        <v>0</v>
      </c>
      <c r="FY984" s="3">
        <v>0</v>
      </c>
      <c r="FZ984" s="3"/>
      <c r="GA984" s="3" t="s">
        <v>3</v>
      </c>
      <c r="GB984" s="3"/>
      <c r="GC984" s="3"/>
      <c r="GD984" s="3">
        <v>1</v>
      </c>
      <c r="GE984" s="3"/>
      <c r="GF984" s="3">
        <v>1612197379</v>
      </c>
      <c r="GG984" s="3">
        <v>2</v>
      </c>
      <c r="GH984" s="3">
        <v>1</v>
      </c>
      <c r="GI984" s="3">
        <v>-2</v>
      </c>
      <c r="GJ984" s="3">
        <v>0</v>
      </c>
      <c r="GK984" s="3">
        <v>0</v>
      </c>
      <c r="GL984" s="3">
        <f t="shared" si="1166"/>
        <v>0</v>
      </c>
      <c r="GM984" s="3">
        <f t="shared" si="1167"/>
        <v>225.56</v>
      </c>
      <c r="GN984" s="3">
        <f t="shared" si="1168"/>
        <v>0</v>
      </c>
      <c r="GO984" s="3">
        <f t="shared" si="1169"/>
        <v>225.56</v>
      </c>
      <c r="GP984" s="3">
        <f t="shared" si="1170"/>
        <v>0</v>
      </c>
      <c r="GQ984" s="3"/>
      <c r="GR984" s="3">
        <v>0</v>
      </c>
      <c r="GS984" s="3">
        <v>3</v>
      </c>
      <c r="GT984" s="3">
        <v>0</v>
      </c>
      <c r="GU984" s="3" t="s">
        <v>3</v>
      </c>
      <c r="GV984" s="3">
        <f t="shared" si="1171"/>
        <v>0</v>
      </c>
      <c r="GW984" s="3">
        <v>1</v>
      </c>
      <c r="GX984" s="3">
        <f t="shared" si="1172"/>
        <v>0</v>
      </c>
      <c r="GY984" s="3"/>
      <c r="GZ984" s="3"/>
      <c r="HA984" s="3">
        <v>0</v>
      </c>
      <c r="HB984" s="3">
        <v>0</v>
      </c>
      <c r="HC984" s="3">
        <f t="shared" si="1173"/>
        <v>0</v>
      </c>
      <c r="HD984" s="3"/>
      <c r="HE984" s="3" t="s">
        <v>3</v>
      </c>
      <c r="HF984" s="3" t="s">
        <v>3</v>
      </c>
      <c r="HG984" s="3"/>
      <c r="HH984" s="3"/>
      <c r="HI984" s="3"/>
      <c r="HJ984" s="3"/>
      <c r="HK984" s="3"/>
      <c r="HL984" s="3"/>
      <c r="HM984" s="3" t="s">
        <v>3</v>
      </c>
      <c r="HN984" s="3" t="s">
        <v>3</v>
      </c>
      <c r="HO984" s="3" t="s">
        <v>3</v>
      </c>
      <c r="HP984" s="3" t="s">
        <v>3</v>
      </c>
      <c r="HQ984" s="3" t="s">
        <v>3</v>
      </c>
      <c r="HR984" s="3"/>
      <c r="HS984" s="3">
        <v>0</v>
      </c>
      <c r="HT984" s="3"/>
      <c r="HU984" s="3"/>
      <c r="HV984" s="3"/>
      <c r="HW984" s="3"/>
      <c r="HX984" s="3"/>
      <c r="HY984" s="3"/>
      <c r="HZ984" s="3"/>
      <c r="IA984" s="3"/>
      <c r="IB984" s="3"/>
      <c r="IC984" s="3"/>
      <c r="ID984" s="3"/>
      <c r="IE984" s="3"/>
      <c r="IF984" s="3"/>
      <c r="IG984" s="3"/>
      <c r="IH984" s="3"/>
      <c r="II984" s="3"/>
      <c r="IJ984" s="3"/>
      <c r="IK984" s="3">
        <v>0</v>
      </c>
      <c r="IL984" s="3"/>
      <c r="IM984" s="3"/>
      <c r="IN984" s="3"/>
      <c r="IO984" s="3"/>
      <c r="IP984" s="3"/>
      <c r="IQ984" s="3"/>
      <c r="IR984" s="3"/>
      <c r="IS984" s="3"/>
      <c r="IT984" s="3"/>
      <c r="IU984" s="3"/>
    </row>
    <row r="985" spans="1:255" x14ac:dyDescent="0.25">
      <c r="A985" s="4">
        <v>17</v>
      </c>
      <c r="B985" s="4">
        <v>1</v>
      </c>
      <c r="C985" s="4"/>
      <c r="D985" s="4"/>
      <c r="E985" s="4" t="s">
        <v>1214</v>
      </c>
      <c r="F985" s="4" t="s">
        <v>1038</v>
      </c>
      <c r="G985" s="4" t="s">
        <v>1039</v>
      </c>
      <c r="H985" s="4" t="s">
        <v>40</v>
      </c>
      <c r="I985" s="4">
        <f>ROUND(680/100,9)</f>
        <v>6.8</v>
      </c>
      <c r="J985" s="4">
        <v>0</v>
      </c>
      <c r="K985" s="4">
        <f>ROUND(680/100,9)</f>
        <v>6.8</v>
      </c>
      <c r="L985" s="4"/>
      <c r="M985" s="4"/>
      <c r="N985" s="4"/>
      <c r="O985" s="4">
        <f t="shared" si="1149"/>
        <v>2007.48</v>
      </c>
      <c r="P985" s="4">
        <f t="shared" si="1150"/>
        <v>2007.48</v>
      </c>
      <c r="Q985" s="4">
        <f t="shared" si="1178"/>
        <v>0</v>
      </c>
      <c r="R985" s="4">
        <f t="shared" si="1179"/>
        <v>0</v>
      </c>
      <c r="S985" s="4">
        <f t="shared" si="1151"/>
        <v>0</v>
      </c>
      <c r="T985" s="4">
        <f t="shared" si="1152"/>
        <v>0</v>
      </c>
      <c r="U985" s="4">
        <f t="shared" si="1153"/>
        <v>0</v>
      </c>
      <c r="V985" s="4">
        <f t="shared" si="1154"/>
        <v>0</v>
      </c>
      <c r="W985" s="4">
        <f t="shared" si="1155"/>
        <v>0</v>
      </c>
      <c r="X985" s="4">
        <f t="shared" si="1180"/>
        <v>0</v>
      </c>
      <c r="Y985" s="4">
        <f t="shared" si="1181"/>
        <v>0</v>
      </c>
      <c r="Z985" s="4"/>
      <c r="AA985" s="4">
        <v>55890823</v>
      </c>
      <c r="AB985" s="4">
        <f t="shared" si="1156"/>
        <v>33.17</v>
      </c>
      <c r="AC985" s="4">
        <f t="shared" si="1182"/>
        <v>33.17</v>
      </c>
      <c r="AD985" s="4">
        <f t="shared" si="1183"/>
        <v>0</v>
      </c>
      <c r="AE985" s="4">
        <f t="shared" si="1184"/>
        <v>0</v>
      </c>
      <c r="AF985" s="4">
        <f t="shared" si="1185"/>
        <v>0</v>
      </c>
      <c r="AG985" s="4">
        <f t="shared" si="1157"/>
        <v>0</v>
      </c>
      <c r="AH985" s="4">
        <f t="shared" si="1186"/>
        <v>0</v>
      </c>
      <c r="AI985" s="4">
        <f t="shared" si="1187"/>
        <v>0</v>
      </c>
      <c r="AJ985" s="4">
        <f t="shared" si="1158"/>
        <v>0</v>
      </c>
      <c r="AK985" s="4">
        <v>33.17</v>
      </c>
      <c r="AL985" s="4">
        <v>33.17</v>
      </c>
      <c r="AM985" s="4">
        <v>0</v>
      </c>
      <c r="AN985" s="4">
        <v>0</v>
      </c>
      <c r="AO985" s="4">
        <v>0</v>
      </c>
      <c r="AP985" s="4">
        <v>0</v>
      </c>
      <c r="AQ985" s="4">
        <v>0</v>
      </c>
      <c r="AR985" s="4">
        <v>0</v>
      </c>
      <c r="AS985" s="4">
        <v>0</v>
      </c>
      <c r="AT985" s="4">
        <v>0</v>
      </c>
      <c r="AU985" s="4">
        <v>0</v>
      </c>
      <c r="AV985" s="4">
        <v>1</v>
      </c>
      <c r="AW985" s="4">
        <v>1</v>
      </c>
      <c r="AX985" s="4"/>
      <c r="AY985" s="4"/>
      <c r="AZ985" s="4">
        <v>1</v>
      </c>
      <c r="BA985" s="4">
        <v>1</v>
      </c>
      <c r="BB985" s="4">
        <v>1</v>
      </c>
      <c r="BC985" s="4">
        <v>8.9</v>
      </c>
      <c r="BD985" s="4" t="s">
        <v>3</v>
      </c>
      <c r="BE985" s="4" t="s">
        <v>3</v>
      </c>
      <c r="BF985" s="4" t="s">
        <v>3</v>
      </c>
      <c r="BG985" s="4" t="s">
        <v>3</v>
      </c>
      <c r="BH985" s="4">
        <v>3</v>
      </c>
      <c r="BI985" s="4">
        <v>2</v>
      </c>
      <c r="BJ985" s="4" t="s">
        <v>1040</v>
      </c>
      <c r="BK985" s="4"/>
      <c r="BL985" s="4"/>
      <c r="BM985" s="4">
        <v>1617</v>
      </c>
      <c r="BN985" s="4">
        <v>0</v>
      </c>
      <c r="BO985" s="4" t="s">
        <v>1038</v>
      </c>
      <c r="BP985" s="4">
        <v>1</v>
      </c>
      <c r="BQ985" s="4">
        <v>200</v>
      </c>
      <c r="BR985" s="4">
        <v>0</v>
      </c>
      <c r="BS985" s="4">
        <v>1</v>
      </c>
      <c r="BT985" s="4">
        <v>1</v>
      </c>
      <c r="BU985" s="4">
        <v>1</v>
      </c>
      <c r="BV985" s="4">
        <v>1</v>
      </c>
      <c r="BW985" s="4">
        <v>1</v>
      </c>
      <c r="BX985" s="4">
        <v>1</v>
      </c>
      <c r="BY985" s="4" t="s">
        <v>3</v>
      </c>
      <c r="BZ985" s="4">
        <v>0</v>
      </c>
      <c r="CA985" s="4">
        <v>0</v>
      </c>
      <c r="CB985" s="4" t="s">
        <v>3</v>
      </c>
      <c r="CC985" s="4"/>
      <c r="CD985" s="4"/>
      <c r="CE985" s="4">
        <v>1566</v>
      </c>
      <c r="CF985" s="4">
        <v>0</v>
      </c>
      <c r="CG985" s="4">
        <v>0</v>
      </c>
      <c r="CH985" s="4"/>
      <c r="CI985" s="4"/>
      <c r="CJ985" s="4"/>
      <c r="CK985" s="4"/>
      <c r="CL985" s="4"/>
      <c r="CM985" s="4">
        <v>0</v>
      </c>
      <c r="CN985" s="4" t="s">
        <v>3</v>
      </c>
      <c r="CO985" s="4">
        <v>0</v>
      </c>
      <c r="CP985" s="4">
        <f t="shared" si="1159"/>
        <v>2007.48</v>
      </c>
      <c r="CQ985" s="4">
        <f t="shared" si="1160"/>
        <v>295.20999999999998</v>
      </c>
      <c r="CR985" s="4">
        <f t="shared" si="1188"/>
        <v>0</v>
      </c>
      <c r="CS985" s="4">
        <f t="shared" si="1189"/>
        <v>0</v>
      </c>
      <c r="CT985" s="4">
        <f t="shared" si="1161"/>
        <v>0</v>
      </c>
      <c r="CU985" s="4">
        <f t="shared" si="1162"/>
        <v>0</v>
      </c>
      <c r="CV985" s="4">
        <f t="shared" si="1163"/>
        <v>0</v>
      </c>
      <c r="CW985" s="4">
        <f t="shared" si="1164"/>
        <v>0</v>
      </c>
      <c r="CX985" s="4">
        <f t="shared" si="1165"/>
        <v>0</v>
      </c>
      <c r="CY985" s="4">
        <f t="shared" si="1190"/>
        <v>0</v>
      </c>
      <c r="CZ985" s="4">
        <f t="shared" si="1191"/>
        <v>0</v>
      </c>
      <c r="DA985" s="4"/>
      <c r="DB985" s="4"/>
      <c r="DC985" s="4" t="s">
        <v>3</v>
      </c>
      <c r="DD985" s="4" t="s">
        <v>3</v>
      </c>
      <c r="DE985" s="4" t="s">
        <v>3</v>
      </c>
      <c r="DF985" s="4" t="s">
        <v>3</v>
      </c>
      <c r="DG985" s="4" t="s">
        <v>3</v>
      </c>
      <c r="DH985" s="4" t="s">
        <v>3</v>
      </c>
      <c r="DI985" s="4" t="s">
        <v>3</v>
      </c>
      <c r="DJ985" s="4" t="s">
        <v>3</v>
      </c>
      <c r="DK985" s="4" t="s">
        <v>3</v>
      </c>
      <c r="DL985" s="4" t="s">
        <v>3</v>
      </c>
      <c r="DM985" s="4" t="s">
        <v>3</v>
      </c>
      <c r="DN985" s="4">
        <v>0</v>
      </c>
      <c r="DO985" s="4">
        <v>0</v>
      </c>
      <c r="DP985" s="4">
        <v>1</v>
      </c>
      <c r="DQ985" s="4">
        <v>1</v>
      </c>
      <c r="DR985" s="4"/>
      <c r="DS985" s="4"/>
      <c r="DT985" s="4"/>
      <c r="DU985" s="4">
        <v>1010</v>
      </c>
      <c r="DV985" s="4" t="s">
        <v>40</v>
      </c>
      <c r="DW985" s="4" t="s">
        <v>40</v>
      </c>
      <c r="DX985" s="4">
        <v>100</v>
      </c>
      <c r="DY985" s="4"/>
      <c r="DZ985" s="4" t="s">
        <v>3</v>
      </c>
      <c r="EA985" s="4" t="s">
        <v>3</v>
      </c>
      <c r="EB985" s="4" t="s">
        <v>3</v>
      </c>
      <c r="EC985" s="4" t="s">
        <v>3</v>
      </c>
      <c r="ED985" s="4"/>
      <c r="EE985" s="4">
        <v>57042986</v>
      </c>
      <c r="EF985" s="4">
        <v>200</v>
      </c>
      <c r="EG985" s="4" t="s">
        <v>903</v>
      </c>
      <c r="EH985" s="4">
        <v>0</v>
      </c>
      <c r="EI985" s="4" t="s">
        <v>3</v>
      </c>
      <c r="EJ985" s="4">
        <v>1</v>
      </c>
      <c r="EK985" s="4">
        <v>1617</v>
      </c>
      <c r="EL985" s="4" t="s">
        <v>904</v>
      </c>
      <c r="EM985" s="4" t="s">
        <v>905</v>
      </c>
      <c r="EN985" s="4"/>
      <c r="EO985" s="4" t="s">
        <v>3</v>
      </c>
      <c r="EP985" s="4"/>
      <c r="EQ985" s="4">
        <v>0</v>
      </c>
      <c r="ER985" s="4">
        <v>33.17</v>
      </c>
      <c r="ES985" s="4">
        <v>33.17</v>
      </c>
      <c r="ET985" s="4">
        <v>0</v>
      </c>
      <c r="EU985" s="4">
        <v>0</v>
      </c>
      <c r="EV985" s="4">
        <v>0</v>
      </c>
      <c r="EW985" s="4">
        <v>0</v>
      </c>
      <c r="EX985" s="4">
        <v>0</v>
      </c>
      <c r="EY985" s="4">
        <v>0</v>
      </c>
      <c r="EZ985" s="4"/>
      <c r="FA985" s="4"/>
      <c r="FB985" s="4"/>
      <c r="FC985" s="4"/>
      <c r="FD985" s="4"/>
      <c r="FE985" s="4"/>
      <c r="FF985" s="4"/>
      <c r="FG985" s="4"/>
      <c r="FH985" s="4"/>
      <c r="FI985" s="4"/>
      <c r="FJ985" s="4"/>
      <c r="FK985" s="4"/>
      <c r="FL985" s="4"/>
      <c r="FM985" s="4"/>
      <c r="FN985" s="4"/>
      <c r="FO985" s="4"/>
      <c r="FP985" s="4"/>
      <c r="FQ985" s="4">
        <v>0</v>
      </c>
      <c r="FR985" s="4">
        <v>0</v>
      </c>
      <c r="FS985" s="4">
        <v>0</v>
      </c>
      <c r="FT985" s="4"/>
      <c r="FU985" s="4"/>
      <c r="FV985" s="4"/>
      <c r="FW985" s="4"/>
      <c r="FX985" s="4">
        <v>0</v>
      </c>
      <c r="FY985" s="4">
        <v>0</v>
      </c>
      <c r="FZ985" s="4"/>
      <c r="GA985" s="4" t="s">
        <v>3</v>
      </c>
      <c r="GB985" s="4"/>
      <c r="GC985" s="4"/>
      <c r="GD985" s="4">
        <v>1</v>
      </c>
      <c r="GE985" s="4"/>
      <c r="GF985" s="4">
        <v>1612197379</v>
      </c>
      <c r="GG985" s="4">
        <v>2</v>
      </c>
      <c r="GH985" s="4">
        <v>1</v>
      </c>
      <c r="GI985" s="4">
        <v>2</v>
      </c>
      <c r="GJ985" s="4">
        <v>0</v>
      </c>
      <c r="GK985" s="4">
        <v>0</v>
      </c>
      <c r="GL985" s="4">
        <f t="shared" si="1166"/>
        <v>0</v>
      </c>
      <c r="GM985" s="4">
        <f t="shared" si="1167"/>
        <v>2007.48</v>
      </c>
      <c r="GN985" s="4">
        <f t="shared" si="1168"/>
        <v>0</v>
      </c>
      <c r="GO985" s="4">
        <f t="shared" si="1169"/>
        <v>2007.48</v>
      </c>
      <c r="GP985" s="4">
        <f t="shared" si="1170"/>
        <v>0</v>
      </c>
      <c r="GQ985" s="4"/>
      <c r="GR985" s="4">
        <v>0</v>
      </c>
      <c r="GS985" s="4">
        <v>0</v>
      </c>
      <c r="GT985" s="4">
        <v>0</v>
      </c>
      <c r="GU985" s="4" t="s">
        <v>3</v>
      </c>
      <c r="GV985" s="4">
        <f t="shared" si="1171"/>
        <v>0</v>
      </c>
      <c r="GW985" s="4">
        <v>1</v>
      </c>
      <c r="GX985" s="4">
        <f t="shared" si="1172"/>
        <v>0</v>
      </c>
      <c r="GY985" s="4"/>
      <c r="GZ985" s="4"/>
      <c r="HA985" s="4">
        <v>0</v>
      </c>
      <c r="HB985" s="4">
        <v>0</v>
      </c>
      <c r="HC985" s="4">
        <f t="shared" si="1173"/>
        <v>0</v>
      </c>
      <c r="HD985" s="4"/>
      <c r="HE985" s="4" t="s">
        <v>3</v>
      </c>
      <c r="HF985" s="4" t="s">
        <v>3</v>
      </c>
      <c r="HG985" s="4"/>
      <c r="HH985" s="4"/>
      <c r="HI985" s="4"/>
      <c r="HJ985" s="4"/>
      <c r="HK985" s="4"/>
      <c r="HL985" s="4"/>
      <c r="HM985" s="4" t="s">
        <v>3</v>
      </c>
      <c r="HN985" s="4" t="s">
        <v>3</v>
      </c>
      <c r="HO985" s="4" t="s">
        <v>3</v>
      </c>
      <c r="HP985" s="4" t="s">
        <v>3</v>
      </c>
      <c r="HQ985" s="4" t="s">
        <v>3</v>
      </c>
      <c r="HR985" s="4"/>
      <c r="HS985" s="4">
        <v>0</v>
      </c>
      <c r="HT985" s="4"/>
      <c r="HU985" s="4"/>
      <c r="HV985" s="4"/>
      <c r="HW985" s="4"/>
      <c r="HX985" s="4"/>
      <c r="HY985" s="4"/>
      <c r="HZ985" s="4"/>
      <c r="IA985" s="4"/>
      <c r="IB985" s="4"/>
      <c r="IC985" s="4"/>
      <c r="ID985" s="4"/>
      <c r="IE985" s="4"/>
      <c r="IF985" s="4"/>
      <c r="IG985" s="4"/>
      <c r="IH985" s="4"/>
      <c r="II985" s="4"/>
      <c r="IJ985" s="4"/>
      <c r="IK985" s="4">
        <v>0</v>
      </c>
      <c r="IL985" s="4"/>
      <c r="IM985" s="4"/>
      <c r="IN985" s="4"/>
      <c r="IO985" s="4"/>
      <c r="IP985" s="4"/>
      <c r="IQ985" s="4"/>
      <c r="IR985" s="4"/>
      <c r="IS985" s="4"/>
      <c r="IT985" s="4"/>
      <c r="IU985" s="4"/>
    </row>
    <row r="986" spans="1:255" x14ac:dyDescent="0.25">
      <c r="A986" s="3">
        <v>17</v>
      </c>
      <c r="B986" s="3">
        <v>1</v>
      </c>
      <c r="C986" s="3"/>
      <c r="D986" s="3"/>
      <c r="E986" s="3" t="s">
        <v>1215</v>
      </c>
      <c r="F986" s="3" t="s">
        <v>1055</v>
      </c>
      <c r="G986" s="3" t="s">
        <v>1056</v>
      </c>
      <c r="H986" s="3" t="s">
        <v>40</v>
      </c>
      <c r="I986" s="3">
        <f>ROUND(1020/100,9)</f>
        <v>10.199999999999999</v>
      </c>
      <c r="J986" s="3">
        <v>0</v>
      </c>
      <c r="K986" s="3">
        <f>ROUND(1020/100,9)</f>
        <v>10.199999999999999</v>
      </c>
      <c r="L986" s="3"/>
      <c r="M986" s="3"/>
      <c r="N986" s="3"/>
      <c r="O986" s="3">
        <f t="shared" si="1149"/>
        <v>520.91</v>
      </c>
      <c r="P986" s="3">
        <f t="shared" si="1150"/>
        <v>520.91</v>
      </c>
      <c r="Q986" s="3">
        <f t="shared" si="1178"/>
        <v>0</v>
      </c>
      <c r="R986" s="3">
        <f t="shared" si="1179"/>
        <v>0</v>
      </c>
      <c r="S986" s="3">
        <f t="shared" si="1151"/>
        <v>0</v>
      </c>
      <c r="T986" s="3">
        <f t="shared" si="1152"/>
        <v>0</v>
      </c>
      <c r="U986" s="3">
        <f t="shared" si="1153"/>
        <v>0</v>
      </c>
      <c r="V986" s="3">
        <f t="shared" si="1154"/>
        <v>0</v>
      </c>
      <c r="W986" s="3">
        <f t="shared" si="1155"/>
        <v>0</v>
      </c>
      <c r="X986" s="3">
        <f t="shared" si="1180"/>
        <v>0</v>
      </c>
      <c r="Y986" s="3">
        <f t="shared" si="1181"/>
        <v>0</v>
      </c>
      <c r="Z986" s="3"/>
      <c r="AA986" s="3">
        <v>54971259</v>
      </c>
      <c r="AB986" s="3">
        <f t="shared" si="1156"/>
        <v>51.07</v>
      </c>
      <c r="AC986" s="3">
        <f t="shared" si="1182"/>
        <v>51.07</v>
      </c>
      <c r="AD986" s="3">
        <f t="shared" si="1183"/>
        <v>0</v>
      </c>
      <c r="AE986" s="3">
        <f t="shared" si="1184"/>
        <v>0</v>
      </c>
      <c r="AF986" s="3">
        <f t="shared" si="1185"/>
        <v>0</v>
      </c>
      <c r="AG986" s="3">
        <f t="shared" si="1157"/>
        <v>0</v>
      </c>
      <c r="AH986" s="3">
        <f t="shared" si="1186"/>
        <v>0</v>
      </c>
      <c r="AI986" s="3">
        <f t="shared" si="1187"/>
        <v>0</v>
      </c>
      <c r="AJ986" s="3">
        <f t="shared" si="1158"/>
        <v>0</v>
      </c>
      <c r="AK986" s="3">
        <v>51.07</v>
      </c>
      <c r="AL986" s="3">
        <v>51.07</v>
      </c>
      <c r="AM986" s="3">
        <v>0</v>
      </c>
      <c r="AN986" s="3">
        <v>0</v>
      </c>
      <c r="AO986" s="3">
        <v>0</v>
      </c>
      <c r="AP986" s="3">
        <v>0</v>
      </c>
      <c r="AQ986" s="3">
        <v>0</v>
      </c>
      <c r="AR986" s="3">
        <v>0</v>
      </c>
      <c r="AS986" s="3">
        <v>0</v>
      </c>
      <c r="AT986" s="3">
        <v>0</v>
      </c>
      <c r="AU986" s="3">
        <v>0</v>
      </c>
      <c r="AV986" s="3">
        <v>1</v>
      </c>
      <c r="AW986" s="3">
        <v>1</v>
      </c>
      <c r="AX986" s="3"/>
      <c r="AY986" s="3"/>
      <c r="AZ986" s="3">
        <v>1</v>
      </c>
      <c r="BA986" s="3">
        <v>1</v>
      </c>
      <c r="BB986" s="3">
        <v>1</v>
      </c>
      <c r="BC986" s="3">
        <v>1</v>
      </c>
      <c r="BD986" s="3" t="s">
        <v>3</v>
      </c>
      <c r="BE986" s="3" t="s">
        <v>3</v>
      </c>
      <c r="BF986" s="3" t="s">
        <v>3</v>
      </c>
      <c r="BG986" s="3" t="s">
        <v>3</v>
      </c>
      <c r="BH986" s="3">
        <v>3</v>
      </c>
      <c r="BI986" s="3">
        <v>2</v>
      </c>
      <c r="BJ986" s="3" t="s">
        <v>1057</v>
      </c>
      <c r="BK986" s="3"/>
      <c r="BL986" s="3"/>
      <c r="BM986" s="3">
        <v>1617</v>
      </c>
      <c r="BN986" s="3">
        <v>0</v>
      </c>
      <c r="BO986" s="3" t="s">
        <v>3</v>
      </c>
      <c r="BP986" s="3">
        <v>0</v>
      </c>
      <c r="BQ986" s="3">
        <v>200</v>
      </c>
      <c r="BR986" s="3">
        <v>0</v>
      </c>
      <c r="BS986" s="3">
        <v>1</v>
      </c>
      <c r="BT986" s="3">
        <v>1</v>
      </c>
      <c r="BU986" s="3">
        <v>1</v>
      </c>
      <c r="BV986" s="3">
        <v>1</v>
      </c>
      <c r="BW986" s="3">
        <v>1</v>
      </c>
      <c r="BX986" s="3">
        <v>1</v>
      </c>
      <c r="BY986" s="3" t="s">
        <v>3</v>
      </c>
      <c r="BZ986" s="3">
        <v>0</v>
      </c>
      <c r="CA986" s="3">
        <v>0</v>
      </c>
      <c r="CB986" s="3" t="s">
        <v>3</v>
      </c>
      <c r="CC986" s="3"/>
      <c r="CD986" s="3"/>
      <c r="CE986" s="3">
        <v>1566</v>
      </c>
      <c r="CF986" s="3">
        <v>0</v>
      </c>
      <c r="CG986" s="3">
        <v>0</v>
      </c>
      <c r="CH986" s="3"/>
      <c r="CI986" s="3"/>
      <c r="CJ986" s="3"/>
      <c r="CK986" s="3"/>
      <c r="CL986" s="3"/>
      <c r="CM986" s="3">
        <v>0</v>
      </c>
      <c r="CN986" s="3" t="s">
        <v>3</v>
      </c>
      <c r="CO986" s="3">
        <v>0</v>
      </c>
      <c r="CP986" s="3">
        <f t="shared" si="1159"/>
        <v>520.91</v>
      </c>
      <c r="CQ986" s="3">
        <f t="shared" si="1160"/>
        <v>51.07</v>
      </c>
      <c r="CR986" s="3">
        <f t="shared" si="1188"/>
        <v>0</v>
      </c>
      <c r="CS986" s="3">
        <f t="shared" si="1189"/>
        <v>0</v>
      </c>
      <c r="CT986" s="3">
        <f t="shared" si="1161"/>
        <v>0</v>
      </c>
      <c r="CU986" s="3">
        <f t="shared" si="1162"/>
        <v>0</v>
      </c>
      <c r="CV986" s="3">
        <f t="shared" si="1163"/>
        <v>0</v>
      </c>
      <c r="CW986" s="3">
        <f t="shared" si="1164"/>
        <v>0</v>
      </c>
      <c r="CX986" s="3">
        <f t="shared" si="1165"/>
        <v>0</v>
      </c>
      <c r="CY986" s="3">
        <f t="shared" si="1190"/>
        <v>0</v>
      </c>
      <c r="CZ986" s="3">
        <f t="shared" si="1191"/>
        <v>0</v>
      </c>
      <c r="DA986" s="3"/>
      <c r="DB986" s="3"/>
      <c r="DC986" s="3" t="s">
        <v>3</v>
      </c>
      <c r="DD986" s="3" t="s">
        <v>3</v>
      </c>
      <c r="DE986" s="3" t="s">
        <v>3</v>
      </c>
      <c r="DF986" s="3" t="s">
        <v>3</v>
      </c>
      <c r="DG986" s="3" t="s">
        <v>3</v>
      </c>
      <c r="DH986" s="3" t="s">
        <v>3</v>
      </c>
      <c r="DI986" s="3" t="s">
        <v>3</v>
      </c>
      <c r="DJ986" s="3" t="s">
        <v>3</v>
      </c>
      <c r="DK986" s="3" t="s">
        <v>3</v>
      </c>
      <c r="DL986" s="3" t="s">
        <v>3</v>
      </c>
      <c r="DM986" s="3" t="s">
        <v>3</v>
      </c>
      <c r="DN986" s="3">
        <v>0</v>
      </c>
      <c r="DO986" s="3">
        <v>0</v>
      </c>
      <c r="DP986" s="3">
        <v>1</v>
      </c>
      <c r="DQ986" s="3">
        <v>1</v>
      </c>
      <c r="DR986" s="3"/>
      <c r="DS986" s="3"/>
      <c r="DT986" s="3"/>
      <c r="DU986" s="3">
        <v>1010</v>
      </c>
      <c r="DV986" s="3" t="s">
        <v>40</v>
      </c>
      <c r="DW986" s="3" t="s">
        <v>40</v>
      </c>
      <c r="DX986" s="3">
        <v>100</v>
      </c>
      <c r="DY986" s="3"/>
      <c r="DZ986" s="3" t="s">
        <v>3</v>
      </c>
      <c r="EA986" s="3" t="s">
        <v>3</v>
      </c>
      <c r="EB986" s="3" t="s">
        <v>3</v>
      </c>
      <c r="EC986" s="3" t="s">
        <v>3</v>
      </c>
      <c r="ED986" s="3"/>
      <c r="EE986" s="3">
        <v>57042986</v>
      </c>
      <c r="EF986" s="3">
        <v>200</v>
      </c>
      <c r="EG986" s="3" t="s">
        <v>903</v>
      </c>
      <c r="EH986" s="3">
        <v>0</v>
      </c>
      <c r="EI986" s="3" t="s">
        <v>3</v>
      </c>
      <c r="EJ986" s="3">
        <v>1</v>
      </c>
      <c r="EK986" s="3">
        <v>1617</v>
      </c>
      <c r="EL986" s="3" t="s">
        <v>904</v>
      </c>
      <c r="EM986" s="3" t="s">
        <v>905</v>
      </c>
      <c r="EN986" s="3"/>
      <c r="EO986" s="3" t="s">
        <v>3</v>
      </c>
      <c r="EP986" s="3"/>
      <c r="EQ986" s="3">
        <v>0</v>
      </c>
      <c r="ER986" s="3">
        <v>51.07</v>
      </c>
      <c r="ES986" s="3">
        <v>51.07</v>
      </c>
      <c r="ET986" s="3">
        <v>0</v>
      </c>
      <c r="EU986" s="3">
        <v>0</v>
      </c>
      <c r="EV986" s="3">
        <v>0</v>
      </c>
      <c r="EW986" s="3">
        <v>0</v>
      </c>
      <c r="EX986" s="3">
        <v>0</v>
      </c>
      <c r="EY986" s="3">
        <v>0</v>
      </c>
      <c r="EZ986" s="3"/>
      <c r="FA986" s="3"/>
      <c r="FB986" s="3"/>
      <c r="FC986" s="3"/>
      <c r="FD986" s="3"/>
      <c r="FE986" s="3"/>
      <c r="FF986" s="3"/>
      <c r="FG986" s="3"/>
      <c r="FH986" s="3"/>
      <c r="FI986" s="3"/>
      <c r="FJ986" s="3"/>
      <c r="FK986" s="3"/>
      <c r="FL986" s="3"/>
      <c r="FM986" s="3"/>
      <c r="FN986" s="3"/>
      <c r="FO986" s="3"/>
      <c r="FP986" s="3"/>
      <c r="FQ986" s="3">
        <v>0</v>
      </c>
      <c r="FR986" s="3">
        <v>0</v>
      </c>
      <c r="FS986" s="3">
        <v>0</v>
      </c>
      <c r="FT986" s="3"/>
      <c r="FU986" s="3"/>
      <c r="FV986" s="3"/>
      <c r="FW986" s="3"/>
      <c r="FX986" s="3">
        <v>0</v>
      </c>
      <c r="FY986" s="3">
        <v>0</v>
      </c>
      <c r="FZ986" s="3"/>
      <c r="GA986" s="3" t="s">
        <v>3</v>
      </c>
      <c r="GB986" s="3"/>
      <c r="GC986" s="3"/>
      <c r="GD986" s="3">
        <v>1</v>
      </c>
      <c r="GE986" s="3"/>
      <c r="GF986" s="3">
        <v>1098091757</v>
      </c>
      <c r="GG986" s="3">
        <v>2</v>
      </c>
      <c r="GH986" s="3">
        <v>1</v>
      </c>
      <c r="GI986" s="3">
        <v>-2</v>
      </c>
      <c r="GJ986" s="3">
        <v>0</v>
      </c>
      <c r="GK986" s="3">
        <v>0</v>
      </c>
      <c r="GL986" s="3">
        <f t="shared" si="1166"/>
        <v>0</v>
      </c>
      <c r="GM986" s="3">
        <f t="shared" si="1167"/>
        <v>520.91</v>
      </c>
      <c r="GN986" s="3">
        <f t="shared" si="1168"/>
        <v>0</v>
      </c>
      <c r="GO986" s="3">
        <f t="shared" si="1169"/>
        <v>520.91</v>
      </c>
      <c r="GP986" s="3">
        <f t="shared" si="1170"/>
        <v>0</v>
      </c>
      <c r="GQ986" s="3"/>
      <c r="GR986" s="3">
        <v>0</v>
      </c>
      <c r="GS986" s="3">
        <v>3</v>
      </c>
      <c r="GT986" s="3">
        <v>0</v>
      </c>
      <c r="GU986" s="3" t="s">
        <v>3</v>
      </c>
      <c r="GV986" s="3">
        <f t="shared" si="1171"/>
        <v>0</v>
      </c>
      <c r="GW986" s="3">
        <v>1</v>
      </c>
      <c r="GX986" s="3">
        <f t="shared" si="1172"/>
        <v>0</v>
      </c>
      <c r="GY986" s="3"/>
      <c r="GZ986" s="3"/>
      <c r="HA986" s="3">
        <v>0</v>
      </c>
      <c r="HB986" s="3">
        <v>0</v>
      </c>
      <c r="HC986" s="3">
        <f t="shared" si="1173"/>
        <v>0</v>
      </c>
      <c r="HD986" s="3"/>
      <c r="HE986" s="3" t="s">
        <v>3</v>
      </c>
      <c r="HF986" s="3" t="s">
        <v>3</v>
      </c>
      <c r="HG986" s="3"/>
      <c r="HH986" s="3"/>
      <c r="HI986" s="3"/>
      <c r="HJ986" s="3"/>
      <c r="HK986" s="3"/>
      <c r="HL986" s="3"/>
      <c r="HM986" s="3" t="s">
        <v>3</v>
      </c>
      <c r="HN986" s="3" t="s">
        <v>3</v>
      </c>
      <c r="HO986" s="3" t="s">
        <v>3</v>
      </c>
      <c r="HP986" s="3" t="s">
        <v>3</v>
      </c>
      <c r="HQ986" s="3" t="s">
        <v>3</v>
      </c>
      <c r="HR986" s="3"/>
      <c r="HS986" s="3">
        <v>0</v>
      </c>
      <c r="HT986" s="3"/>
      <c r="HU986" s="3"/>
      <c r="HV986" s="3"/>
      <c r="HW986" s="3"/>
      <c r="HX986" s="3"/>
      <c r="HY986" s="3"/>
      <c r="HZ986" s="3"/>
      <c r="IA986" s="3"/>
      <c r="IB986" s="3"/>
      <c r="IC986" s="3"/>
      <c r="ID986" s="3"/>
      <c r="IE986" s="3"/>
      <c r="IF986" s="3"/>
      <c r="IG986" s="3"/>
      <c r="IH986" s="3"/>
      <c r="II986" s="3"/>
      <c r="IJ986" s="3"/>
      <c r="IK986" s="3">
        <v>0</v>
      </c>
      <c r="IL986" s="3"/>
      <c r="IM986" s="3"/>
      <c r="IN986" s="3"/>
      <c r="IO986" s="3"/>
      <c r="IP986" s="3"/>
      <c r="IQ986" s="3"/>
      <c r="IR986" s="3"/>
      <c r="IS986" s="3"/>
      <c r="IT986" s="3"/>
      <c r="IU986" s="3"/>
    </row>
    <row r="987" spans="1:255" x14ac:dyDescent="0.25">
      <c r="A987" s="4">
        <v>17</v>
      </c>
      <c r="B987" s="4">
        <v>1</v>
      </c>
      <c r="C987" s="4"/>
      <c r="D987" s="4"/>
      <c r="E987" s="4" t="s">
        <v>1215</v>
      </c>
      <c r="F987" s="4" t="s">
        <v>1055</v>
      </c>
      <c r="G987" s="4" t="s">
        <v>1056</v>
      </c>
      <c r="H987" s="4" t="s">
        <v>40</v>
      </c>
      <c r="I987" s="4">
        <f>ROUND(1020/100,9)</f>
        <v>10.199999999999999</v>
      </c>
      <c r="J987" s="4">
        <v>0</v>
      </c>
      <c r="K987" s="4">
        <f>ROUND(1020/100,9)</f>
        <v>10.199999999999999</v>
      </c>
      <c r="L987" s="4"/>
      <c r="M987" s="4"/>
      <c r="N987" s="4"/>
      <c r="O987" s="4">
        <f t="shared" si="1149"/>
        <v>5146.59</v>
      </c>
      <c r="P987" s="4">
        <f t="shared" si="1150"/>
        <v>5146.59</v>
      </c>
      <c r="Q987" s="4">
        <f t="shared" si="1178"/>
        <v>0</v>
      </c>
      <c r="R987" s="4">
        <f t="shared" si="1179"/>
        <v>0</v>
      </c>
      <c r="S987" s="4">
        <f t="shared" si="1151"/>
        <v>0</v>
      </c>
      <c r="T987" s="4">
        <f t="shared" si="1152"/>
        <v>0</v>
      </c>
      <c r="U987" s="4">
        <f t="shared" si="1153"/>
        <v>0</v>
      </c>
      <c r="V987" s="4">
        <f t="shared" si="1154"/>
        <v>0</v>
      </c>
      <c r="W987" s="4">
        <f t="shared" si="1155"/>
        <v>0</v>
      </c>
      <c r="X987" s="4">
        <f t="shared" si="1180"/>
        <v>0</v>
      </c>
      <c r="Y987" s="4">
        <f t="shared" si="1181"/>
        <v>0</v>
      </c>
      <c r="Z987" s="4"/>
      <c r="AA987" s="4">
        <v>55890823</v>
      </c>
      <c r="AB987" s="4">
        <f t="shared" si="1156"/>
        <v>51.07</v>
      </c>
      <c r="AC987" s="4">
        <f t="shared" si="1182"/>
        <v>51.07</v>
      </c>
      <c r="AD987" s="4">
        <f t="shared" si="1183"/>
        <v>0</v>
      </c>
      <c r="AE987" s="4">
        <f t="shared" si="1184"/>
        <v>0</v>
      </c>
      <c r="AF987" s="4">
        <f t="shared" si="1185"/>
        <v>0</v>
      </c>
      <c r="AG987" s="4">
        <f t="shared" si="1157"/>
        <v>0</v>
      </c>
      <c r="AH987" s="4">
        <f t="shared" si="1186"/>
        <v>0</v>
      </c>
      <c r="AI987" s="4">
        <f t="shared" si="1187"/>
        <v>0</v>
      </c>
      <c r="AJ987" s="4">
        <f t="shared" si="1158"/>
        <v>0</v>
      </c>
      <c r="AK987" s="4">
        <v>51.07</v>
      </c>
      <c r="AL987" s="4">
        <v>51.07</v>
      </c>
      <c r="AM987" s="4">
        <v>0</v>
      </c>
      <c r="AN987" s="4">
        <v>0</v>
      </c>
      <c r="AO987" s="4">
        <v>0</v>
      </c>
      <c r="AP987" s="4">
        <v>0</v>
      </c>
      <c r="AQ987" s="4">
        <v>0</v>
      </c>
      <c r="AR987" s="4">
        <v>0</v>
      </c>
      <c r="AS987" s="4">
        <v>0</v>
      </c>
      <c r="AT987" s="4">
        <v>0</v>
      </c>
      <c r="AU987" s="4">
        <v>0</v>
      </c>
      <c r="AV987" s="4">
        <v>1</v>
      </c>
      <c r="AW987" s="4">
        <v>1</v>
      </c>
      <c r="AX987" s="4"/>
      <c r="AY987" s="4"/>
      <c r="AZ987" s="4">
        <v>1</v>
      </c>
      <c r="BA987" s="4">
        <v>1</v>
      </c>
      <c r="BB987" s="4">
        <v>1</v>
      </c>
      <c r="BC987" s="4">
        <v>9.8800000000000008</v>
      </c>
      <c r="BD987" s="4" t="s">
        <v>3</v>
      </c>
      <c r="BE987" s="4" t="s">
        <v>3</v>
      </c>
      <c r="BF987" s="4" t="s">
        <v>3</v>
      </c>
      <c r="BG987" s="4" t="s">
        <v>3</v>
      </c>
      <c r="BH987" s="4">
        <v>3</v>
      </c>
      <c r="BI987" s="4">
        <v>2</v>
      </c>
      <c r="BJ987" s="4" t="s">
        <v>1057</v>
      </c>
      <c r="BK987" s="4"/>
      <c r="BL987" s="4"/>
      <c r="BM987" s="4">
        <v>1617</v>
      </c>
      <c r="BN987" s="4">
        <v>0</v>
      </c>
      <c r="BO987" s="4" t="s">
        <v>1055</v>
      </c>
      <c r="BP987" s="4">
        <v>1</v>
      </c>
      <c r="BQ987" s="4">
        <v>200</v>
      </c>
      <c r="BR987" s="4">
        <v>0</v>
      </c>
      <c r="BS987" s="4">
        <v>1</v>
      </c>
      <c r="BT987" s="4">
        <v>1</v>
      </c>
      <c r="BU987" s="4">
        <v>1</v>
      </c>
      <c r="BV987" s="4">
        <v>1</v>
      </c>
      <c r="BW987" s="4">
        <v>1</v>
      </c>
      <c r="BX987" s="4">
        <v>1</v>
      </c>
      <c r="BY987" s="4" t="s">
        <v>3</v>
      </c>
      <c r="BZ987" s="4">
        <v>0</v>
      </c>
      <c r="CA987" s="4">
        <v>0</v>
      </c>
      <c r="CB987" s="4" t="s">
        <v>3</v>
      </c>
      <c r="CC987" s="4"/>
      <c r="CD987" s="4"/>
      <c r="CE987" s="4">
        <v>1566</v>
      </c>
      <c r="CF987" s="4">
        <v>0</v>
      </c>
      <c r="CG987" s="4">
        <v>0</v>
      </c>
      <c r="CH987" s="4"/>
      <c r="CI987" s="4"/>
      <c r="CJ987" s="4"/>
      <c r="CK987" s="4"/>
      <c r="CL987" s="4"/>
      <c r="CM987" s="4">
        <v>0</v>
      </c>
      <c r="CN987" s="4" t="s">
        <v>3</v>
      </c>
      <c r="CO987" s="4">
        <v>0</v>
      </c>
      <c r="CP987" s="4">
        <f t="shared" si="1159"/>
        <v>5146.59</v>
      </c>
      <c r="CQ987" s="4">
        <f t="shared" si="1160"/>
        <v>504.57</v>
      </c>
      <c r="CR987" s="4">
        <f t="shared" si="1188"/>
        <v>0</v>
      </c>
      <c r="CS987" s="4">
        <f t="shared" si="1189"/>
        <v>0</v>
      </c>
      <c r="CT987" s="4">
        <f t="shared" si="1161"/>
        <v>0</v>
      </c>
      <c r="CU987" s="4">
        <f t="shared" si="1162"/>
        <v>0</v>
      </c>
      <c r="CV987" s="4">
        <f t="shared" si="1163"/>
        <v>0</v>
      </c>
      <c r="CW987" s="4">
        <f t="shared" si="1164"/>
        <v>0</v>
      </c>
      <c r="CX987" s="4">
        <f t="shared" si="1165"/>
        <v>0</v>
      </c>
      <c r="CY987" s="4">
        <f t="shared" si="1190"/>
        <v>0</v>
      </c>
      <c r="CZ987" s="4">
        <f t="shared" si="1191"/>
        <v>0</v>
      </c>
      <c r="DA987" s="4"/>
      <c r="DB987" s="4"/>
      <c r="DC987" s="4" t="s">
        <v>3</v>
      </c>
      <c r="DD987" s="4" t="s">
        <v>3</v>
      </c>
      <c r="DE987" s="4" t="s">
        <v>3</v>
      </c>
      <c r="DF987" s="4" t="s">
        <v>3</v>
      </c>
      <c r="DG987" s="4" t="s">
        <v>3</v>
      </c>
      <c r="DH987" s="4" t="s">
        <v>3</v>
      </c>
      <c r="DI987" s="4" t="s">
        <v>3</v>
      </c>
      <c r="DJ987" s="4" t="s">
        <v>3</v>
      </c>
      <c r="DK987" s="4" t="s">
        <v>3</v>
      </c>
      <c r="DL987" s="4" t="s">
        <v>3</v>
      </c>
      <c r="DM987" s="4" t="s">
        <v>3</v>
      </c>
      <c r="DN987" s="4">
        <v>0</v>
      </c>
      <c r="DO987" s="4">
        <v>0</v>
      </c>
      <c r="DP987" s="4">
        <v>1</v>
      </c>
      <c r="DQ987" s="4">
        <v>1</v>
      </c>
      <c r="DR987" s="4"/>
      <c r="DS987" s="4"/>
      <c r="DT987" s="4"/>
      <c r="DU987" s="4">
        <v>1010</v>
      </c>
      <c r="DV987" s="4" t="s">
        <v>40</v>
      </c>
      <c r="DW987" s="4" t="s">
        <v>40</v>
      </c>
      <c r="DX987" s="4">
        <v>100</v>
      </c>
      <c r="DY987" s="4"/>
      <c r="DZ987" s="4" t="s">
        <v>3</v>
      </c>
      <c r="EA987" s="4" t="s">
        <v>3</v>
      </c>
      <c r="EB987" s="4" t="s">
        <v>3</v>
      </c>
      <c r="EC987" s="4" t="s">
        <v>3</v>
      </c>
      <c r="ED987" s="4"/>
      <c r="EE987" s="4">
        <v>57042986</v>
      </c>
      <c r="EF987" s="4">
        <v>200</v>
      </c>
      <c r="EG987" s="4" t="s">
        <v>903</v>
      </c>
      <c r="EH987" s="4">
        <v>0</v>
      </c>
      <c r="EI987" s="4" t="s">
        <v>3</v>
      </c>
      <c r="EJ987" s="4">
        <v>1</v>
      </c>
      <c r="EK987" s="4">
        <v>1617</v>
      </c>
      <c r="EL987" s="4" t="s">
        <v>904</v>
      </c>
      <c r="EM987" s="4" t="s">
        <v>905</v>
      </c>
      <c r="EN987" s="4"/>
      <c r="EO987" s="4" t="s">
        <v>3</v>
      </c>
      <c r="EP987" s="4"/>
      <c r="EQ987" s="4">
        <v>0</v>
      </c>
      <c r="ER987" s="4">
        <v>51.07</v>
      </c>
      <c r="ES987" s="4">
        <v>51.07</v>
      </c>
      <c r="ET987" s="4">
        <v>0</v>
      </c>
      <c r="EU987" s="4">
        <v>0</v>
      </c>
      <c r="EV987" s="4">
        <v>0</v>
      </c>
      <c r="EW987" s="4">
        <v>0</v>
      </c>
      <c r="EX987" s="4">
        <v>0</v>
      </c>
      <c r="EY987" s="4">
        <v>0</v>
      </c>
      <c r="EZ987" s="4"/>
      <c r="FA987" s="4"/>
      <c r="FB987" s="4"/>
      <c r="FC987" s="4"/>
      <c r="FD987" s="4"/>
      <c r="FE987" s="4"/>
      <c r="FF987" s="4"/>
      <c r="FG987" s="4"/>
      <c r="FH987" s="4"/>
      <c r="FI987" s="4"/>
      <c r="FJ987" s="4"/>
      <c r="FK987" s="4"/>
      <c r="FL987" s="4"/>
      <c r="FM987" s="4"/>
      <c r="FN987" s="4"/>
      <c r="FO987" s="4"/>
      <c r="FP987" s="4"/>
      <c r="FQ987" s="4">
        <v>0</v>
      </c>
      <c r="FR987" s="4">
        <v>0</v>
      </c>
      <c r="FS987" s="4">
        <v>0</v>
      </c>
      <c r="FT987" s="4"/>
      <c r="FU987" s="4"/>
      <c r="FV987" s="4"/>
      <c r="FW987" s="4"/>
      <c r="FX987" s="4">
        <v>0</v>
      </c>
      <c r="FY987" s="4">
        <v>0</v>
      </c>
      <c r="FZ987" s="4"/>
      <c r="GA987" s="4" t="s">
        <v>3</v>
      </c>
      <c r="GB987" s="4"/>
      <c r="GC987" s="4"/>
      <c r="GD987" s="4">
        <v>1</v>
      </c>
      <c r="GE987" s="4"/>
      <c r="GF987" s="4">
        <v>1098091757</v>
      </c>
      <c r="GG987" s="4">
        <v>2</v>
      </c>
      <c r="GH987" s="4">
        <v>1</v>
      </c>
      <c r="GI987" s="4">
        <v>2</v>
      </c>
      <c r="GJ987" s="4">
        <v>0</v>
      </c>
      <c r="GK987" s="4">
        <v>0</v>
      </c>
      <c r="GL987" s="4">
        <f t="shared" si="1166"/>
        <v>0</v>
      </c>
      <c r="GM987" s="4">
        <f t="shared" si="1167"/>
        <v>5146.59</v>
      </c>
      <c r="GN987" s="4">
        <f t="shared" si="1168"/>
        <v>0</v>
      </c>
      <c r="GO987" s="4">
        <f t="shared" si="1169"/>
        <v>5146.59</v>
      </c>
      <c r="GP987" s="4">
        <f t="shared" si="1170"/>
        <v>0</v>
      </c>
      <c r="GQ987" s="4"/>
      <c r="GR987" s="4">
        <v>0</v>
      </c>
      <c r="GS987" s="4">
        <v>0</v>
      </c>
      <c r="GT987" s="4">
        <v>0</v>
      </c>
      <c r="GU987" s="4" t="s">
        <v>3</v>
      </c>
      <c r="GV987" s="4">
        <f t="shared" si="1171"/>
        <v>0</v>
      </c>
      <c r="GW987" s="4">
        <v>1</v>
      </c>
      <c r="GX987" s="4">
        <f t="shared" si="1172"/>
        <v>0</v>
      </c>
      <c r="GY987" s="4"/>
      <c r="GZ987" s="4"/>
      <c r="HA987" s="4">
        <v>0</v>
      </c>
      <c r="HB987" s="4">
        <v>0</v>
      </c>
      <c r="HC987" s="4">
        <f t="shared" si="1173"/>
        <v>0</v>
      </c>
      <c r="HD987" s="4"/>
      <c r="HE987" s="4" t="s">
        <v>3</v>
      </c>
      <c r="HF987" s="4" t="s">
        <v>3</v>
      </c>
      <c r="HG987" s="4"/>
      <c r="HH987" s="4"/>
      <c r="HI987" s="4"/>
      <c r="HJ987" s="4"/>
      <c r="HK987" s="4"/>
      <c r="HL987" s="4"/>
      <c r="HM987" s="4" t="s">
        <v>3</v>
      </c>
      <c r="HN987" s="4" t="s">
        <v>3</v>
      </c>
      <c r="HO987" s="4" t="s">
        <v>3</v>
      </c>
      <c r="HP987" s="4" t="s">
        <v>3</v>
      </c>
      <c r="HQ987" s="4" t="s">
        <v>3</v>
      </c>
      <c r="HR987" s="4"/>
      <c r="HS987" s="4">
        <v>0</v>
      </c>
      <c r="HT987" s="4"/>
      <c r="HU987" s="4"/>
      <c r="HV987" s="4"/>
      <c r="HW987" s="4"/>
      <c r="HX987" s="4"/>
      <c r="HY987" s="4"/>
      <c r="HZ987" s="4"/>
      <c r="IA987" s="4"/>
      <c r="IB987" s="4"/>
      <c r="IC987" s="4"/>
      <c r="ID987" s="4"/>
      <c r="IE987" s="4"/>
      <c r="IF987" s="4"/>
      <c r="IG987" s="4"/>
      <c r="IH987" s="4"/>
      <c r="II987" s="4"/>
      <c r="IJ987" s="4"/>
      <c r="IK987" s="4">
        <v>0</v>
      </c>
      <c r="IL987" s="4"/>
      <c r="IM987" s="4"/>
      <c r="IN987" s="4"/>
      <c r="IO987" s="4"/>
      <c r="IP987" s="4"/>
      <c r="IQ987" s="4"/>
      <c r="IR987" s="4"/>
      <c r="IS987" s="4"/>
      <c r="IT987" s="4"/>
      <c r="IU987" s="4"/>
    </row>
    <row r="988" spans="1:255" x14ac:dyDescent="0.25">
      <c r="A988" s="3">
        <v>17</v>
      </c>
      <c r="B988" s="3">
        <v>1</v>
      </c>
      <c r="C988" s="3"/>
      <c r="D988" s="3"/>
      <c r="E988" s="3" t="s">
        <v>1216</v>
      </c>
      <c r="F988" s="3" t="s">
        <v>1067</v>
      </c>
      <c r="G988" s="3" t="s">
        <v>1068</v>
      </c>
      <c r="H988" s="3" t="s">
        <v>40</v>
      </c>
      <c r="I988" s="3">
        <f>ROUND(680/100,9)</f>
        <v>6.8</v>
      </c>
      <c r="J988" s="3">
        <v>0</v>
      </c>
      <c r="K988" s="3">
        <f>ROUND(680/100,9)</f>
        <v>6.8</v>
      </c>
      <c r="L988" s="3"/>
      <c r="M988" s="3"/>
      <c r="N988" s="3"/>
      <c r="O988" s="3">
        <f t="shared" si="1149"/>
        <v>394.88</v>
      </c>
      <c r="P988" s="3">
        <f t="shared" si="1150"/>
        <v>394.88</v>
      </c>
      <c r="Q988" s="3">
        <f t="shared" si="1178"/>
        <v>0</v>
      </c>
      <c r="R988" s="3">
        <f t="shared" si="1179"/>
        <v>0</v>
      </c>
      <c r="S988" s="3">
        <f t="shared" si="1151"/>
        <v>0</v>
      </c>
      <c r="T988" s="3">
        <f t="shared" si="1152"/>
        <v>0</v>
      </c>
      <c r="U988" s="3">
        <f t="shared" si="1153"/>
        <v>0</v>
      </c>
      <c r="V988" s="3">
        <f t="shared" si="1154"/>
        <v>0</v>
      </c>
      <c r="W988" s="3">
        <f t="shared" si="1155"/>
        <v>0</v>
      </c>
      <c r="X988" s="3">
        <f t="shared" si="1180"/>
        <v>0</v>
      </c>
      <c r="Y988" s="3">
        <f t="shared" si="1181"/>
        <v>0</v>
      </c>
      <c r="Z988" s="3"/>
      <c r="AA988" s="3">
        <v>54971259</v>
      </c>
      <c r="AB988" s="3">
        <f t="shared" si="1156"/>
        <v>58.07</v>
      </c>
      <c r="AC988" s="3">
        <f t="shared" si="1182"/>
        <v>58.07</v>
      </c>
      <c r="AD988" s="3">
        <f t="shared" si="1183"/>
        <v>0</v>
      </c>
      <c r="AE988" s="3">
        <f t="shared" si="1184"/>
        <v>0</v>
      </c>
      <c r="AF988" s="3">
        <f t="shared" si="1185"/>
        <v>0</v>
      </c>
      <c r="AG988" s="3">
        <f t="shared" si="1157"/>
        <v>0</v>
      </c>
      <c r="AH988" s="3">
        <f t="shared" si="1186"/>
        <v>0</v>
      </c>
      <c r="AI988" s="3">
        <f t="shared" si="1187"/>
        <v>0</v>
      </c>
      <c r="AJ988" s="3">
        <f t="shared" si="1158"/>
        <v>0</v>
      </c>
      <c r="AK988" s="3">
        <v>58.07</v>
      </c>
      <c r="AL988" s="3">
        <v>58.07</v>
      </c>
      <c r="AM988" s="3">
        <v>0</v>
      </c>
      <c r="AN988" s="3">
        <v>0</v>
      </c>
      <c r="AO988" s="3">
        <v>0</v>
      </c>
      <c r="AP988" s="3">
        <v>0</v>
      </c>
      <c r="AQ988" s="3">
        <v>0</v>
      </c>
      <c r="AR988" s="3">
        <v>0</v>
      </c>
      <c r="AS988" s="3">
        <v>0</v>
      </c>
      <c r="AT988" s="3">
        <v>0</v>
      </c>
      <c r="AU988" s="3">
        <v>0</v>
      </c>
      <c r="AV988" s="3">
        <v>1</v>
      </c>
      <c r="AW988" s="3">
        <v>1</v>
      </c>
      <c r="AX988" s="3"/>
      <c r="AY988" s="3"/>
      <c r="AZ988" s="3">
        <v>1</v>
      </c>
      <c r="BA988" s="3">
        <v>1</v>
      </c>
      <c r="BB988" s="3">
        <v>1</v>
      </c>
      <c r="BC988" s="3">
        <v>1</v>
      </c>
      <c r="BD988" s="3" t="s">
        <v>3</v>
      </c>
      <c r="BE988" s="3" t="s">
        <v>3</v>
      </c>
      <c r="BF988" s="3" t="s">
        <v>3</v>
      </c>
      <c r="BG988" s="3" t="s">
        <v>3</v>
      </c>
      <c r="BH988" s="3">
        <v>3</v>
      </c>
      <c r="BI988" s="3">
        <v>2</v>
      </c>
      <c r="BJ988" s="3" t="s">
        <v>1069</v>
      </c>
      <c r="BK988" s="3"/>
      <c r="BL988" s="3"/>
      <c r="BM988" s="3">
        <v>1617</v>
      </c>
      <c r="BN988" s="3">
        <v>0</v>
      </c>
      <c r="BO988" s="3" t="s">
        <v>3</v>
      </c>
      <c r="BP988" s="3">
        <v>0</v>
      </c>
      <c r="BQ988" s="3">
        <v>200</v>
      </c>
      <c r="BR988" s="3">
        <v>0</v>
      </c>
      <c r="BS988" s="3">
        <v>1</v>
      </c>
      <c r="BT988" s="3">
        <v>1</v>
      </c>
      <c r="BU988" s="3">
        <v>1</v>
      </c>
      <c r="BV988" s="3">
        <v>1</v>
      </c>
      <c r="BW988" s="3">
        <v>1</v>
      </c>
      <c r="BX988" s="3">
        <v>1</v>
      </c>
      <c r="BY988" s="3" t="s">
        <v>3</v>
      </c>
      <c r="BZ988" s="3">
        <v>0</v>
      </c>
      <c r="CA988" s="3">
        <v>0</v>
      </c>
      <c r="CB988" s="3" t="s">
        <v>3</v>
      </c>
      <c r="CC988" s="3"/>
      <c r="CD988" s="3"/>
      <c r="CE988" s="3">
        <v>1566</v>
      </c>
      <c r="CF988" s="3">
        <v>0</v>
      </c>
      <c r="CG988" s="3">
        <v>0</v>
      </c>
      <c r="CH988" s="3"/>
      <c r="CI988" s="3"/>
      <c r="CJ988" s="3"/>
      <c r="CK988" s="3"/>
      <c r="CL988" s="3"/>
      <c r="CM988" s="3">
        <v>0</v>
      </c>
      <c r="CN988" s="3" t="s">
        <v>3</v>
      </c>
      <c r="CO988" s="3">
        <v>0</v>
      </c>
      <c r="CP988" s="3">
        <f t="shared" si="1159"/>
        <v>394.88</v>
      </c>
      <c r="CQ988" s="3">
        <f t="shared" si="1160"/>
        <v>58.07</v>
      </c>
      <c r="CR988" s="3">
        <f t="shared" si="1188"/>
        <v>0</v>
      </c>
      <c r="CS988" s="3">
        <f t="shared" si="1189"/>
        <v>0</v>
      </c>
      <c r="CT988" s="3">
        <f t="shared" si="1161"/>
        <v>0</v>
      </c>
      <c r="CU988" s="3">
        <f t="shared" si="1162"/>
        <v>0</v>
      </c>
      <c r="CV988" s="3">
        <f t="shared" si="1163"/>
        <v>0</v>
      </c>
      <c r="CW988" s="3">
        <f t="shared" si="1164"/>
        <v>0</v>
      </c>
      <c r="CX988" s="3">
        <f t="shared" si="1165"/>
        <v>0</v>
      </c>
      <c r="CY988" s="3">
        <f t="shared" si="1190"/>
        <v>0</v>
      </c>
      <c r="CZ988" s="3">
        <f t="shared" si="1191"/>
        <v>0</v>
      </c>
      <c r="DA988" s="3"/>
      <c r="DB988" s="3"/>
      <c r="DC988" s="3" t="s">
        <v>3</v>
      </c>
      <c r="DD988" s="3" t="s">
        <v>3</v>
      </c>
      <c r="DE988" s="3" t="s">
        <v>3</v>
      </c>
      <c r="DF988" s="3" t="s">
        <v>3</v>
      </c>
      <c r="DG988" s="3" t="s">
        <v>3</v>
      </c>
      <c r="DH988" s="3" t="s">
        <v>3</v>
      </c>
      <c r="DI988" s="3" t="s">
        <v>3</v>
      </c>
      <c r="DJ988" s="3" t="s">
        <v>3</v>
      </c>
      <c r="DK988" s="3" t="s">
        <v>3</v>
      </c>
      <c r="DL988" s="3" t="s">
        <v>3</v>
      </c>
      <c r="DM988" s="3" t="s">
        <v>3</v>
      </c>
      <c r="DN988" s="3">
        <v>0</v>
      </c>
      <c r="DO988" s="3">
        <v>0</v>
      </c>
      <c r="DP988" s="3">
        <v>1</v>
      </c>
      <c r="DQ988" s="3">
        <v>1</v>
      </c>
      <c r="DR988" s="3"/>
      <c r="DS988" s="3"/>
      <c r="DT988" s="3"/>
      <c r="DU988" s="3">
        <v>1010</v>
      </c>
      <c r="DV988" s="3" t="s">
        <v>40</v>
      </c>
      <c r="DW988" s="3" t="s">
        <v>40</v>
      </c>
      <c r="DX988" s="3">
        <v>100</v>
      </c>
      <c r="DY988" s="3"/>
      <c r="DZ988" s="3" t="s">
        <v>3</v>
      </c>
      <c r="EA988" s="3" t="s">
        <v>3</v>
      </c>
      <c r="EB988" s="3" t="s">
        <v>3</v>
      </c>
      <c r="EC988" s="3" t="s">
        <v>3</v>
      </c>
      <c r="ED988" s="3"/>
      <c r="EE988" s="3">
        <v>57042986</v>
      </c>
      <c r="EF988" s="3">
        <v>200</v>
      </c>
      <c r="EG988" s="3" t="s">
        <v>903</v>
      </c>
      <c r="EH988" s="3">
        <v>0</v>
      </c>
      <c r="EI988" s="3" t="s">
        <v>3</v>
      </c>
      <c r="EJ988" s="3">
        <v>1</v>
      </c>
      <c r="EK988" s="3">
        <v>1617</v>
      </c>
      <c r="EL988" s="3" t="s">
        <v>904</v>
      </c>
      <c r="EM988" s="3" t="s">
        <v>905</v>
      </c>
      <c r="EN988" s="3"/>
      <c r="EO988" s="3" t="s">
        <v>3</v>
      </c>
      <c r="EP988" s="3"/>
      <c r="EQ988" s="3">
        <v>0</v>
      </c>
      <c r="ER988" s="3">
        <v>58.07</v>
      </c>
      <c r="ES988" s="3">
        <v>58.07</v>
      </c>
      <c r="ET988" s="3">
        <v>0</v>
      </c>
      <c r="EU988" s="3">
        <v>0</v>
      </c>
      <c r="EV988" s="3">
        <v>0</v>
      </c>
      <c r="EW988" s="3">
        <v>0</v>
      </c>
      <c r="EX988" s="3">
        <v>0</v>
      </c>
      <c r="EY988" s="3">
        <v>0</v>
      </c>
      <c r="EZ988" s="3"/>
      <c r="FA988" s="3"/>
      <c r="FB988" s="3"/>
      <c r="FC988" s="3"/>
      <c r="FD988" s="3"/>
      <c r="FE988" s="3"/>
      <c r="FF988" s="3"/>
      <c r="FG988" s="3"/>
      <c r="FH988" s="3"/>
      <c r="FI988" s="3"/>
      <c r="FJ988" s="3"/>
      <c r="FK988" s="3"/>
      <c r="FL988" s="3"/>
      <c r="FM988" s="3"/>
      <c r="FN988" s="3"/>
      <c r="FO988" s="3"/>
      <c r="FP988" s="3"/>
      <c r="FQ988" s="3">
        <v>0</v>
      </c>
      <c r="FR988" s="3">
        <v>0</v>
      </c>
      <c r="FS988" s="3">
        <v>0</v>
      </c>
      <c r="FT988" s="3"/>
      <c r="FU988" s="3"/>
      <c r="FV988" s="3"/>
      <c r="FW988" s="3"/>
      <c r="FX988" s="3">
        <v>0</v>
      </c>
      <c r="FY988" s="3">
        <v>0</v>
      </c>
      <c r="FZ988" s="3"/>
      <c r="GA988" s="3" t="s">
        <v>3</v>
      </c>
      <c r="GB988" s="3"/>
      <c r="GC988" s="3"/>
      <c r="GD988" s="3">
        <v>1</v>
      </c>
      <c r="GE988" s="3"/>
      <c r="GF988" s="3">
        <v>1013150255</v>
      </c>
      <c r="GG988" s="3">
        <v>2</v>
      </c>
      <c r="GH988" s="3">
        <v>1</v>
      </c>
      <c r="GI988" s="3">
        <v>-2</v>
      </c>
      <c r="GJ988" s="3">
        <v>0</v>
      </c>
      <c r="GK988" s="3">
        <v>0</v>
      </c>
      <c r="GL988" s="3">
        <f t="shared" si="1166"/>
        <v>0</v>
      </c>
      <c r="GM988" s="3">
        <f t="shared" si="1167"/>
        <v>394.88</v>
      </c>
      <c r="GN988" s="3">
        <f t="shared" si="1168"/>
        <v>0</v>
      </c>
      <c r="GO988" s="3">
        <f t="shared" si="1169"/>
        <v>394.88</v>
      </c>
      <c r="GP988" s="3">
        <f t="shared" si="1170"/>
        <v>0</v>
      </c>
      <c r="GQ988" s="3"/>
      <c r="GR988" s="3">
        <v>0</v>
      </c>
      <c r="GS988" s="3">
        <v>3</v>
      </c>
      <c r="GT988" s="3">
        <v>0</v>
      </c>
      <c r="GU988" s="3" t="s">
        <v>3</v>
      </c>
      <c r="GV988" s="3">
        <f t="shared" si="1171"/>
        <v>0</v>
      </c>
      <c r="GW988" s="3">
        <v>1</v>
      </c>
      <c r="GX988" s="3">
        <f t="shared" si="1172"/>
        <v>0</v>
      </c>
      <c r="GY988" s="3"/>
      <c r="GZ988" s="3"/>
      <c r="HA988" s="3">
        <v>0</v>
      </c>
      <c r="HB988" s="3">
        <v>0</v>
      </c>
      <c r="HC988" s="3">
        <f t="shared" si="1173"/>
        <v>0</v>
      </c>
      <c r="HD988" s="3"/>
      <c r="HE988" s="3" t="s">
        <v>3</v>
      </c>
      <c r="HF988" s="3" t="s">
        <v>3</v>
      </c>
      <c r="HG988" s="3"/>
      <c r="HH988" s="3"/>
      <c r="HI988" s="3"/>
      <c r="HJ988" s="3"/>
      <c r="HK988" s="3"/>
      <c r="HL988" s="3"/>
      <c r="HM988" s="3" t="s">
        <v>3</v>
      </c>
      <c r="HN988" s="3" t="s">
        <v>3</v>
      </c>
      <c r="HO988" s="3" t="s">
        <v>3</v>
      </c>
      <c r="HP988" s="3" t="s">
        <v>3</v>
      </c>
      <c r="HQ988" s="3" t="s">
        <v>3</v>
      </c>
      <c r="HR988" s="3"/>
      <c r="HS988" s="3">
        <v>0</v>
      </c>
      <c r="HT988" s="3"/>
      <c r="HU988" s="3"/>
      <c r="HV988" s="3"/>
      <c r="HW988" s="3"/>
      <c r="HX988" s="3"/>
      <c r="HY988" s="3"/>
      <c r="HZ988" s="3"/>
      <c r="IA988" s="3"/>
      <c r="IB988" s="3"/>
      <c r="IC988" s="3"/>
      <c r="ID988" s="3"/>
      <c r="IE988" s="3"/>
      <c r="IF988" s="3"/>
      <c r="IG988" s="3"/>
      <c r="IH988" s="3"/>
      <c r="II988" s="3"/>
      <c r="IJ988" s="3"/>
      <c r="IK988" s="3">
        <v>0</v>
      </c>
      <c r="IL988" s="3"/>
      <c r="IM988" s="3"/>
      <c r="IN988" s="3"/>
      <c r="IO988" s="3"/>
      <c r="IP988" s="3"/>
      <c r="IQ988" s="3"/>
      <c r="IR988" s="3"/>
      <c r="IS988" s="3"/>
      <c r="IT988" s="3"/>
      <c r="IU988" s="3"/>
    </row>
    <row r="989" spans="1:255" x14ac:dyDescent="0.25">
      <c r="A989" s="4">
        <v>17</v>
      </c>
      <c r="B989" s="4">
        <v>1</v>
      </c>
      <c r="C989" s="4"/>
      <c r="D989" s="4"/>
      <c r="E989" s="4" t="s">
        <v>1216</v>
      </c>
      <c r="F989" s="4" t="s">
        <v>1067</v>
      </c>
      <c r="G989" s="4" t="s">
        <v>1068</v>
      </c>
      <c r="H989" s="4" t="s">
        <v>40</v>
      </c>
      <c r="I989" s="4">
        <f>ROUND(680/100,9)</f>
        <v>6.8</v>
      </c>
      <c r="J989" s="4">
        <v>0</v>
      </c>
      <c r="K989" s="4">
        <f>ROUND(680/100,9)</f>
        <v>6.8</v>
      </c>
      <c r="L989" s="4"/>
      <c r="M989" s="4"/>
      <c r="N989" s="4"/>
      <c r="O989" s="4">
        <f t="shared" si="1149"/>
        <v>2772.06</v>
      </c>
      <c r="P989" s="4">
        <f t="shared" si="1150"/>
        <v>2772.06</v>
      </c>
      <c r="Q989" s="4">
        <f t="shared" si="1178"/>
        <v>0</v>
      </c>
      <c r="R989" s="4">
        <f t="shared" si="1179"/>
        <v>0</v>
      </c>
      <c r="S989" s="4">
        <f t="shared" si="1151"/>
        <v>0</v>
      </c>
      <c r="T989" s="4">
        <f t="shared" si="1152"/>
        <v>0</v>
      </c>
      <c r="U989" s="4">
        <f t="shared" si="1153"/>
        <v>0</v>
      </c>
      <c r="V989" s="4">
        <f t="shared" si="1154"/>
        <v>0</v>
      </c>
      <c r="W989" s="4">
        <f t="shared" si="1155"/>
        <v>0</v>
      </c>
      <c r="X989" s="4">
        <f t="shared" si="1180"/>
        <v>0</v>
      </c>
      <c r="Y989" s="4">
        <f t="shared" si="1181"/>
        <v>0</v>
      </c>
      <c r="Z989" s="4"/>
      <c r="AA989" s="4">
        <v>55890823</v>
      </c>
      <c r="AB989" s="4">
        <f t="shared" si="1156"/>
        <v>58.07</v>
      </c>
      <c r="AC989" s="4">
        <f t="shared" si="1182"/>
        <v>58.07</v>
      </c>
      <c r="AD989" s="4">
        <f t="shared" si="1183"/>
        <v>0</v>
      </c>
      <c r="AE989" s="4">
        <f t="shared" si="1184"/>
        <v>0</v>
      </c>
      <c r="AF989" s="4">
        <f t="shared" si="1185"/>
        <v>0</v>
      </c>
      <c r="AG989" s="4">
        <f t="shared" si="1157"/>
        <v>0</v>
      </c>
      <c r="AH989" s="4">
        <f t="shared" si="1186"/>
        <v>0</v>
      </c>
      <c r="AI989" s="4">
        <f t="shared" si="1187"/>
        <v>0</v>
      </c>
      <c r="AJ989" s="4">
        <f t="shared" si="1158"/>
        <v>0</v>
      </c>
      <c r="AK989" s="4">
        <v>58.07</v>
      </c>
      <c r="AL989" s="4">
        <v>58.07</v>
      </c>
      <c r="AM989" s="4">
        <v>0</v>
      </c>
      <c r="AN989" s="4">
        <v>0</v>
      </c>
      <c r="AO989" s="4">
        <v>0</v>
      </c>
      <c r="AP989" s="4">
        <v>0</v>
      </c>
      <c r="AQ989" s="4">
        <v>0</v>
      </c>
      <c r="AR989" s="4">
        <v>0</v>
      </c>
      <c r="AS989" s="4">
        <v>0</v>
      </c>
      <c r="AT989" s="4">
        <v>0</v>
      </c>
      <c r="AU989" s="4">
        <v>0</v>
      </c>
      <c r="AV989" s="4">
        <v>1</v>
      </c>
      <c r="AW989" s="4">
        <v>1</v>
      </c>
      <c r="AX989" s="4"/>
      <c r="AY989" s="4"/>
      <c r="AZ989" s="4">
        <v>1</v>
      </c>
      <c r="BA989" s="4">
        <v>1</v>
      </c>
      <c r="BB989" s="4">
        <v>1</v>
      </c>
      <c r="BC989" s="4">
        <v>7.02</v>
      </c>
      <c r="BD989" s="4" t="s">
        <v>3</v>
      </c>
      <c r="BE989" s="4" t="s">
        <v>3</v>
      </c>
      <c r="BF989" s="4" t="s">
        <v>3</v>
      </c>
      <c r="BG989" s="4" t="s">
        <v>3</v>
      </c>
      <c r="BH989" s="4">
        <v>3</v>
      </c>
      <c r="BI989" s="4">
        <v>2</v>
      </c>
      <c r="BJ989" s="4" t="s">
        <v>1069</v>
      </c>
      <c r="BK989" s="4"/>
      <c r="BL989" s="4"/>
      <c r="BM989" s="4">
        <v>1617</v>
      </c>
      <c r="BN989" s="4">
        <v>0</v>
      </c>
      <c r="BO989" s="4" t="s">
        <v>1067</v>
      </c>
      <c r="BP989" s="4">
        <v>1</v>
      </c>
      <c r="BQ989" s="4">
        <v>200</v>
      </c>
      <c r="BR989" s="4">
        <v>0</v>
      </c>
      <c r="BS989" s="4">
        <v>1</v>
      </c>
      <c r="BT989" s="4">
        <v>1</v>
      </c>
      <c r="BU989" s="4">
        <v>1</v>
      </c>
      <c r="BV989" s="4">
        <v>1</v>
      </c>
      <c r="BW989" s="4">
        <v>1</v>
      </c>
      <c r="BX989" s="4">
        <v>1</v>
      </c>
      <c r="BY989" s="4" t="s">
        <v>3</v>
      </c>
      <c r="BZ989" s="4">
        <v>0</v>
      </c>
      <c r="CA989" s="4">
        <v>0</v>
      </c>
      <c r="CB989" s="4" t="s">
        <v>3</v>
      </c>
      <c r="CC989" s="4"/>
      <c r="CD989" s="4"/>
      <c r="CE989" s="4">
        <v>1566</v>
      </c>
      <c r="CF989" s="4">
        <v>0</v>
      </c>
      <c r="CG989" s="4">
        <v>0</v>
      </c>
      <c r="CH989" s="4"/>
      <c r="CI989" s="4"/>
      <c r="CJ989" s="4"/>
      <c r="CK989" s="4"/>
      <c r="CL989" s="4"/>
      <c r="CM989" s="4">
        <v>0</v>
      </c>
      <c r="CN989" s="4" t="s">
        <v>3</v>
      </c>
      <c r="CO989" s="4">
        <v>0</v>
      </c>
      <c r="CP989" s="4">
        <f t="shared" si="1159"/>
        <v>2772.06</v>
      </c>
      <c r="CQ989" s="4">
        <f t="shared" si="1160"/>
        <v>407.65</v>
      </c>
      <c r="CR989" s="4">
        <f t="shared" si="1188"/>
        <v>0</v>
      </c>
      <c r="CS989" s="4">
        <f t="shared" si="1189"/>
        <v>0</v>
      </c>
      <c r="CT989" s="4">
        <f t="shared" si="1161"/>
        <v>0</v>
      </c>
      <c r="CU989" s="4">
        <f t="shared" si="1162"/>
        <v>0</v>
      </c>
      <c r="CV989" s="4">
        <f t="shared" si="1163"/>
        <v>0</v>
      </c>
      <c r="CW989" s="4">
        <f t="shared" si="1164"/>
        <v>0</v>
      </c>
      <c r="CX989" s="4">
        <f t="shared" si="1165"/>
        <v>0</v>
      </c>
      <c r="CY989" s="4">
        <f t="shared" si="1190"/>
        <v>0</v>
      </c>
      <c r="CZ989" s="4">
        <f t="shared" si="1191"/>
        <v>0</v>
      </c>
      <c r="DA989" s="4"/>
      <c r="DB989" s="4"/>
      <c r="DC989" s="4" t="s">
        <v>3</v>
      </c>
      <c r="DD989" s="4" t="s">
        <v>3</v>
      </c>
      <c r="DE989" s="4" t="s">
        <v>3</v>
      </c>
      <c r="DF989" s="4" t="s">
        <v>3</v>
      </c>
      <c r="DG989" s="4" t="s">
        <v>3</v>
      </c>
      <c r="DH989" s="4" t="s">
        <v>3</v>
      </c>
      <c r="DI989" s="4" t="s">
        <v>3</v>
      </c>
      <c r="DJ989" s="4" t="s">
        <v>3</v>
      </c>
      <c r="DK989" s="4" t="s">
        <v>3</v>
      </c>
      <c r="DL989" s="4" t="s">
        <v>3</v>
      </c>
      <c r="DM989" s="4" t="s">
        <v>3</v>
      </c>
      <c r="DN989" s="4">
        <v>0</v>
      </c>
      <c r="DO989" s="4">
        <v>0</v>
      </c>
      <c r="DP989" s="4">
        <v>1</v>
      </c>
      <c r="DQ989" s="4">
        <v>1</v>
      </c>
      <c r="DR989" s="4"/>
      <c r="DS989" s="4"/>
      <c r="DT989" s="4"/>
      <c r="DU989" s="4">
        <v>1010</v>
      </c>
      <c r="DV989" s="4" t="s">
        <v>40</v>
      </c>
      <c r="DW989" s="4" t="s">
        <v>40</v>
      </c>
      <c r="DX989" s="4">
        <v>100</v>
      </c>
      <c r="DY989" s="4"/>
      <c r="DZ989" s="4" t="s">
        <v>3</v>
      </c>
      <c r="EA989" s="4" t="s">
        <v>3</v>
      </c>
      <c r="EB989" s="4" t="s">
        <v>3</v>
      </c>
      <c r="EC989" s="4" t="s">
        <v>3</v>
      </c>
      <c r="ED989" s="4"/>
      <c r="EE989" s="4">
        <v>57042986</v>
      </c>
      <c r="EF989" s="4">
        <v>200</v>
      </c>
      <c r="EG989" s="4" t="s">
        <v>903</v>
      </c>
      <c r="EH989" s="4">
        <v>0</v>
      </c>
      <c r="EI989" s="4" t="s">
        <v>3</v>
      </c>
      <c r="EJ989" s="4">
        <v>1</v>
      </c>
      <c r="EK989" s="4">
        <v>1617</v>
      </c>
      <c r="EL989" s="4" t="s">
        <v>904</v>
      </c>
      <c r="EM989" s="4" t="s">
        <v>905</v>
      </c>
      <c r="EN989" s="4"/>
      <c r="EO989" s="4" t="s">
        <v>3</v>
      </c>
      <c r="EP989" s="4"/>
      <c r="EQ989" s="4">
        <v>0</v>
      </c>
      <c r="ER989" s="4">
        <v>58.07</v>
      </c>
      <c r="ES989" s="4">
        <v>58.07</v>
      </c>
      <c r="ET989" s="4">
        <v>0</v>
      </c>
      <c r="EU989" s="4">
        <v>0</v>
      </c>
      <c r="EV989" s="4">
        <v>0</v>
      </c>
      <c r="EW989" s="4">
        <v>0</v>
      </c>
      <c r="EX989" s="4">
        <v>0</v>
      </c>
      <c r="EY989" s="4">
        <v>0</v>
      </c>
      <c r="EZ989" s="4"/>
      <c r="FA989" s="4"/>
      <c r="FB989" s="4"/>
      <c r="FC989" s="4"/>
      <c r="FD989" s="4"/>
      <c r="FE989" s="4"/>
      <c r="FF989" s="4"/>
      <c r="FG989" s="4"/>
      <c r="FH989" s="4"/>
      <c r="FI989" s="4"/>
      <c r="FJ989" s="4"/>
      <c r="FK989" s="4"/>
      <c r="FL989" s="4"/>
      <c r="FM989" s="4"/>
      <c r="FN989" s="4"/>
      <c r="FO989" s="4"/>
      <c r="FP989" s="4"/>
      <c r="FQ989" s="4">
        <v>0</v>
      </c>
      <c r="FR989" s="4">
        <v>0</v>
      </c>
      <c r="FS989" s="4">
        <v>0</v>
      </c>
      <c r="FT989" s="4"/>
      <c r="FU989" s="4"/>
      <c r="FV989" s="4"/>
      <c r="FW989" s="4"/>
      <c r="FX989" s="4">
        <v>0</v>
      </c>
      <c r="FY989" s="4">
        <v>0</v>
      </c>
      <c r="FZ989" s="4"/>
      <c r="GA989" s="4" t="s">
        <v>3</v>
      </c>
      <c r="GB989" s="4"/>
      <c r="GC989" s="4"/>
      <c r="GD989" s="4">
        <v>1</v>
      </c>
      <c r="GE989" s="4"/>
      <c r="GF989" s="4">
        <v>1013150255</v>
      </c>
      <c r="GG989" s="4">
        <v>2</v>
      </c>
      <c r="GH989" s="4">
        <v>1</v>
      </c>
      <c r="GI989" s="4">
        <v>2</v>
      </c>
      <c r="GJ989" s="4">
        <v>0</v>
      </c>
      <c r="GK989" s="4">
        <v>0</v>
      </c>
      <c r="GL989" s="4">
        <f t="shared" si="1166"/>
        <v>0</v>
      </c>
      <c r="GM989" s="4">
        <f t="shared" si="1167"/>
        <v>2772.06</v>
      </c>
      <c r="GN989" s="4">
        <f t="shared" si="1168"/>
        <v>0</v>
      </c>
      <c r="GO989" s="4">
        <f t="shared" si="1169"/>
        <v>2772.06</v>
      </c>
      <c r="GP989" s="4">
        <f t="shared" si="1170"/>
        <v>0</v>
      </c>
      <c r="GQ989" s="4"/>
      <c r="GR989" s="4">
        <v>0</v>
      </c>
      <c r="GS989" s="4">
        <v>0</v>
      </c>
      <c r="GT989" s="4">
        <v>0</v>
      </c>
      <c r="GU989" s="4" t="s">
        <v>3</v>
      </c>
      <c r="GV989" s="4">
        <f t="shared" si="1171"/>
        <v>0</v>
      </c>
      <c r="GW989" s="4">
        <v>1</v>
      </c>
      <c r="GX989" s="4">
        <f t="shared" si="1172"/>
        <v>0</v>
      </c>
      <c r="GY989" s="4"/>
      <c r="GZ989" s="4"/>
      <c r="HA989" s="4">
        <v>0</v>
      </c>
      <c r="HB989" s="4">
        <v>0</v>
      </c>
      <c r="HC989" s="4">
        <f t="shared" si="1173"/>
        <v>0</v>
      </c>
      <c r="HD989" s="4"/>
      <c r="HE989" s="4" t="s">
        <v>3</v>
      </c>
      <c r="HF989" s="4" t="s">
        <v>3</v>
      </c>
      <c r="HG989" s="4"/>
      <c r="HH989" s="4"/>
      <c r="HI989" s="4"/>
      <c r="HJ989" s="4"/>
      <c r="HK989" s="4"/>
      <c r="HL989" s="4"/>
      <c r="HM989" s="4" t="s">
        <v>3</v>
      </c>
      <c r="HN989" s="4" t="s">
        <v>3</v>
      </c>
      <c r="HO989" s="4" t="s">
        <v>3</v>
      </c>
      <c r="HP989" s="4" t="s">
        <v>3</v>
      </c>
      <c r="HQ989" s="4" t="s">
        <v>3</v>
      </c>
      <c r="HR989" s="4"/>
      <c r="HS989" s="4">
        <v>0</v>
      </c>
      <c r="HT989" s="4"/>
      <c r="HU989" s="4"/>
      <c r="HV989" s="4"/>
      <c r="HW989" s="4"/>
      <c r="HX989" s="4"/>
      <c r="HY989" s="4"/>
      <c r="HZ989" s="4"/>
      <c r="IA989" s="4"/>
      <c r="IB989" s="4"/>
      <c r="IC989" s="4"/>
      <c r="ID989" s="4"/>
      <c r="IE989" s="4"/>
      <c r="IF989" s="4"/>
      <c r="IG989" s="4"/>
      <c r="IH989" s="4"/>
      <c r="II989" s="4"/>
      <c r="IJ989" s="4"/>
      <c r="IK989" s="4">
        <v>0</v>
      </c>
      <c r="IL989" s="4"/>
      <c r="IM989" s="4"/>
      <c r="IN989" s="4"/>
      <c r="IO989" s="4"/>
      <c r="IP989" s="4"/>
      <c r="IQ989" s="4"/>
      <c r="IR989" s="4"/>
      <c r="IS989" s="4"/>
      <c r="IT989" s="4"/>
      <c r="IU989" s="4"/>
    </row>
    <row r="990" spans="1:255" x14ac:dyDescent="0.25">
      <c r="A990" s="3">
        <v>17</v>
      </c>
      <c r="B990" s="3">
        <v>1</v>
      </c>
      <c r="C990" s="3"/>
      <c r="D990" s="3"/>
      <c r="E990" s="3" t="s">
        <v>1217</v>
      </c>
      <c r="F990" s="3" t="s">
        <v>1218</v>
      </c>
      <c r="G990" s="3" t="s">
        <v>1219</v>
      </c>
      <c r="H990" s="3" t="s">
        <v>227</v>
      </c>
      <c r="I990" s="3">
        <v>340</v>
      </c>
      <c r="J990" s="3">
        <v>0</v>
      </c>
      <c r="K990" s="3">
        <v>340</v>
      </c>
      <c r="L990" s="3"/>
      <c r="M990" s="3"/>
      <c r="N990" s="3"/>
      <c r="O990" s="3">
        <f t="shared" si="1149"/>
        <v>9244.6</v>
      </c>
      <c r="P990" s="3">
        <f t="shared" si="1150"/>
        <v>9244.6</v>
      </c>
      <c r="Q990" s="3">
        <f t="shared" si="1178"/>
        <v>0</v>
      </c>
      <c r="R990" s="3">
        <f t="shared" si="1179"/>
        <v>0</v>
      </c>
      <c r="S990" s="3">
        <f t="shared" si="1151"/>
        <v>0</v>
      </c>
      <c r="T990" s="3">
        <f t="shared" si="1152"/>
        <v>0</v>
      </c>
      <c r="U990" s="3">
        <f t="shared" si="1153"/>
        <v>0</v>
      </c>
      <c r="V990" s="3">
        <f t="shared" si="1154"/>
        <v>0</v>
      </c>
      <c r="W990" s="3">
        <f t="shared" si="1155"/>
        <v>0</v>
      </c>
      <c r="X990" s="3">
        <f t="shared" si="1180"/>
        <v>0</v>
      </c>
      <c r="Y990" s="3">
        <f t="shared" si="1181"/>
        <v>0</v>
      </c>
      <c r="Z990" s="3"/>
      <c r="AA990" s="3">
        <v>54971259</v>
      </c>
      <c r="AB990" s="3">
        <f t="shared" si="1156"/>
        <v>27.19</v>
      </c>
      <c r="AC990" s="3">
        <f t="shared" si="1182"/>
        <v>27.19</v>
      </c>
      <c r="AD990" s="3">
        <f t="shared" si="1183"/>
        <v>0</v>
      </c>
      <c r="AE990" s="3">
        <f t="shared" si="1184"/>
        <v>0</v>
      </c>
      <c r="AF990" s="3">
        <f t="shared" si="1185"/>
        <v>0</v>
      </c>
      <c r="AG990" s="3">
        <f t="shared" si="1157"/>
        <v>0</v>
      </c>
      <c r="AH990" s="3">
        <f t="shared" si="1186"/>
        <v>0</v>
      </c>
      <c r="AI990" s="3">
        <f t="shared" si="1187"/>
        <v>0</v>
      </c>
      <c r="AJ990" s="3">
        <f t="shared" si="1158"/>
        <v>0</v>
      </c>
      <c r="AK990" s="3">
        <v>27.19</v>
      </c>
      <c r="AL990" s="3">
        <v>27.19</v>
      </c>
      <c r="AM990" s="3">
        <v>0</v>
      </c>
      <c r="AN990" s="3">
        <v>0</v>
      </c>
      <c r="AO990" s="3">
        <v>0</v>
      </c>
      <c r="AP990" s="3">
        <v>0</v>
      </c>
      <c r="AQ990" s="3">
        <v>0</v>
      </c>
      <c r="AR990" s="3">
        <v>0</v>
      </c>
      <c r="AS990" s="3">
        <v>0</v>
      </c>
      <c r="AT990" s="3">
        <v>0</v>
      </c>
      <c r="AU990" s="3">
        <v>0</v>
      </c>
      <c r="AV990" s="3">
        <v>1</v>
      </c>
      <c r="AW990" s="3">
        <v>1</v>
      </c>
      <c r="AX990" s="3"/>
      <c r="AY990" s="3"/>
      <c r="AZ990" s="3">
        <v>1</v>
      </c>
      <c r="BA990" s="3">
        <v>1</v>
      </c>
      <c r="BB990" s="3">
        <v>1</v>
      </c>
      <c r="BC990" s="3">
        <v>1</v>
      </c>
      <c r="BD990" s="3" t="s">
        <v>3</v>
      </c>
      <c r="BE990" s="3" t="s">
        <v>3</v>
      </c>
      <c r="BF990" s="3" t="s">
        <v>3</v>
      </c>
      <c r="BG990" s="3" t="s">
        <v>3</v>
      </c>
      <c r="BH990" s="3">
        <v>3</v>
      </c>
      <c r="BI990" s="3">
        <v>2</v>
      </c>
      <c r="BJ990" s="3" t="s">
        <v>1218</v>
      </c>
      <c r="BK990" s="3"/>
      <c r="BL990" s="3"/>
      <c r="BM990" s="3">
        <v>400005</v>
      </c>
      <c r="BN990" s="3">
        <v>0</v>
      </c>
      <c r="BO990" s="3" t="s">
        <v>3</v>
      </c>
      <c r="BP990" s="3">
        <v>0</v>
      </c>
      <c r="BQ990" s="3">
        <v>213</v>
      </c>
      <c r="BR990" s="3">
        <v>0</v>
      </c>
      <c r="BS990" s="3">
        <v>1</v>
      </c>
      <c r="BT990" s="3">
        <v>1</v>
      </c>
      <c r="BU990" s="3">
        <v>1</v>
      </c>
      <c r="BV990" s="3">
        <v>1</v>
      </c>
      <c r="BW990" s="3">
        <v>1</v>
      </c>
      <c r="BX990" s="3">
        <v>1</v>
      </c>
      <c r="BY990" s="3" t="s">
        <v>3</v>
      </c>
      <c r="BZ990" s="3">
        <v>0</v>
      </c>
      <c r="CA990" s="3">
        <v>0</v>
      </c>
      <c r="CB990" s="3" t="s">
        <v>3</v>
      </c>
      <c r="CC990" s="3"/>
      <c r="CD990" s="3"/>
      <c r="CE990" s="3">
        <v>1566</v>
      </c>
      <c r="CF990" s="3">
        <v>0</v>
      </c>
      <c r="CG990" s="3">
        <v>0</v>
      </c>
      <c r="CH990" s="3"/>
      <c r="CI990" s="3"/>
      <c r="CJ990" s="3"/>
      <c r="CK990" s="3"/>
      <c r="CL990" s="3"/>
      <c r="CM990" s="3">
        <v>0</v>
      </c>
      <c r="CN990" s="3" t="s">
        <v>3</v>
      </c>
      <c r="CO990" s="3">
        <v>0</v>
      </c>
      <c r="CP990" s="3">
        <f t="shared" si="1159"/>
        <v>9244.6</v>
      </c>
      <c r="CQ990" s="3">
        <f t="shared" si="1160"/>
        <v>27.19</v>
      </c>
      <c r="CR990" s="3">
        <f t="shared" si="1188"/>
        <v>0</v>
      </c>
      <c r="CS990" s="3">
        <f t="shared" si="1189"/>
        <v>0</v>
      </c>
      <c r="CT990" s="3">
        <f t="shared" si="1161"/>
        <v>0</v>
      </c>
      <c r="CU990" s="3">
        <f t="shared" si="1162"/>
        <v>0</v>
      </c>
      <c r="CV990" s="3">
        <f t="shared" si="1163"/>
        <v>0</v>
      </c>
      <c r="CW990" s="3">
        <f t="shared" si="1164"/>
        <v>0</v>
      </c>
      <c r="CX990" s="3">
        <f t="shared" si="1165"/>
        <v>0</v>
      </c>
      <c r="CY990" s="3">
        <f t="shared" si="1190"/>
        <v>0</v>
      </c>
      <c r="CZ990" s="3">
        <f t="shared" si="1191"/>
        <v>0</v>
      </c>
      <c r="DA990" s="3"/>
      <c r="DB990" s="3"/>
      <c r="DC990" s="3" t="s">
        <v>3</v>
      </c>
      <c r="DD990" s="3" t="s">
        <v>3</v>
      </c>
      <c r="DE990" s="3" t="s">
        <v>3</v>
      </c>
      <c r="DF990" s="3" t="s">
        <v>3</v>
      </c>
      <c r="DG990" s="3" t="s">
        <v>3</v>
      </c>
      <c r="DH990" s="3" t="s">
        <v>3</v>
      </c>
      <c r="DI990" s="3" t="s">
        <v>3</v>
      </c>
      <c r="DJ990" s="3" t="s">
        <v>3</v>
      </c>
      <c r="DK990" s="3" t="s">
        <v>3</v>
      </c>
      <c r="DL990" s="3" t="s">
        <v>3</v>
      </c>
      <c r="DM990" s="3" t="s">
        <v>3</v>
      </c>
      <c r="DN990" s="3">
        <v>0</v>
      </c>
      <c r="DO990" s="3">
        <v>0</v>
      </c>
      <c r="DP990" s="3">
        <v>1</v>
      </c>
      <c r="DQ990" s="3">
        <v>1</v>
      </c>
      <c r="DR990" s="3"/>
      <c r="DS990" s="3"/>
      <c r="DT990" s="3"/>
      <c r="DU990" s="3">
        <v>1013</v>
      </c>
      <c r="DV990" s="3" t="s">
        <v>227</v>
      </c>
      <c r="DW990" s="3" t="s">
        <v>227</v>
      </c>
      <c r="DX990" s="3">
        <v>1</v>
      </c>
      <c r="DY990" s="3"/>
      <c r="DZ990" s="3" t="s">
        <v>3</v>
      </c>
      <c r="EA990" s="3" t="s">
        <v>3</v>
      </c>
      <c r="EB990" s="3" t="s">
        <v>3</v>
      </c>
      <c r="EC990" s="3" t="s">
        <v>3</v>
      </c>
      <c r="ED990" s="3"/>
      <c r="EE990" s="3">
        <v>57042888</v>
      </c>
      <c r="EF990" s="3">
        <v>213</v>
      </c>
      <c r="EG990" s="3" t="s">
        <v>456</v>
      </c>
      <c r="EH990" s="3">
        <v>0</v>
      </c>
      <c r="EI990" s="3" t="s">
        <v>3</v>
      </c>
      <c r="EJ990" s="3">
        <v>1</v>
      </c>
      <c r="EK990" s="3">
        <v>400005</v>
      </c>
      <c r="EL990" s="3" t="s">
        <v>456</v>
      </c>
      <c r="EM990" s="3" t="s">
        <v>457</v>
      </c>
      <c r="EN990" s="3"/>
      <c r="EO990" s="3" t="s">
        <v>3</v>
      </c>
      <c r="EP990" s="3"/>
      <c r="EQ990" s="3">
        <v>16</v>
      </c>
      <c r="ER990" s="3">
        <v>0</v>
      </c>
      <c r="ES990" s="3">
        <v>27.19</v>
      </c>
      <c r="ET990" s="3">
        <v>0</v>
      </c>
      <c r="EU990" s="3">
        <v>0</v>
      </c>
      <c r="EV990" s="3">
        <v>0</v>
      </c>
      <c r="EW990" s="3">
        <v>0</v>
      </c>
      <c r="EX990" s="3">
        <v>0</v>
      </c>
      <c r="EY990" s="3">
        <v>0</v>
      </c>
      <c r="EZ990" s="3"/>
      <c r="FA990" s="3"/>
      <c r="FB990" s="3"/>
      <c r="FC990" s="3"/>
      <c r="FD990" s="3"/>
      <c r="FE990" s="3"/>
      <c r="FF990" s="3"/>
      <c r="FG990" s="3"/>
      <c r="FH990" s="3"/>
      <c r="FI990" s="3"/>
      <c r="FJ990" s="3"/>
      <c r="FK990" s="3"/>
      <c r="FL990" s="3"/>
      <c r="FM990" s="3"/>
      <c r="FN990" s="3"/>
      <c r="FO990" s="3"/>
      <c r="FP990" s="3"/>
      <c r="FQ990" s="3">
        <v>0</v>
      </c>
      <c r="FR990" s="3">
        <v>0</v>
      </c>
      <c r="FS990" s="3">
        <v>0</v>
      </c>
      <c r="FT990" s="3"/>
      <c r="FU990" s="3"/>
      <c r="FV990" s="3"/>
      <c r="FW990" s="3"/>
      <c r="FX990" s="3">
        <v>0</v>
      </c>
      <c r="FY990" s="3">
        <v>0</v>
      </c>
      <c r="FZ990" s="3"/>
      <c r="GA990" s="3" t="s">
        <v>1220</v>
      </c>
      <c r="GB990" s="3"/>
      <c r="GC990" s="3"/>
      <c r="GD990" s="3">
        <v>1</v>
      </c>
      <c r="GE990" s="3"/>
      <c r="GF990" s="3">
        <v>-751403644</v>
      </c>
      <c r="GG990" s="3">
        <v>2</v>
      </c>
      <c r="GH990" s="3">
        <v>4</v>
      </c>
      <c r="GI990" s="3">
        <v>-2</v>
      </c>
      <c r="GJ990" s="3">
        <v>0</v>
      </c>
      <c r="GK990" s="3">
        <v>0</v>
      </c>
      <c r="GL990" s="3">
        <f t="shared" si="1166"/>
        <v>0</v>
      </c>
      <c r="GM990" s="3">
        <f t="shared" si="1167"/>
        <v>9244.6</v>
      </c>
      <c r="GN990" s="3">
        <f t="shared" si="1168"/>
        <v>0</v>
      </c>
      <c r="GO990" s="3">
        <f t="shared" si="1169"/>
        <v>9244.6</v>
      </c>
      <c r="GP990" s="3">
        <f t="shared" si="1170"/>
        <v>0</v>
      </c>
      <c r="GQ990" s="3"/>
      <c r="GR990" s="3">
        <v>1</v>
      </c>
      <c r="GS990" s="3">
        <v>2</v>
      </c>
      <c r="GT990" s="3">
        <v>0</v>
      </c>
      <c r="GU990" s="3" t="s">
        <v>3</v>
      </c>
      <c r="GV990" s="3">
        <f t="shared" si="1171"/>
        <v>0</v>
      </c>
      <c r="GW990" s="3">
        <v>1</v>
      </c>
      <c r="GX990" s="3">
        <f t="shared" si="1172"/>
        <v>0</v>
      </c>
      <c r="GY990" s="3"/>
      <c r="GZ990" s="3"/>
      <c r="HA990" s="3">
        <v>0</v>
      </c>
      <c r="HB990" s="3">
        <v>0</v>
      </c>
      <c r="HC990" s="3">
        <f t="shared" si="1173"/>
        <v>0</v>
      </c>
      <c r="HD990" s="3"/>
      <c r="HE990" s="3" t="s">
        <v>459</v>
      </c>
      <c r="HF990" s="3" t="s">
        <v>37</v>
      </c>
      <c r="HG990" s="3"/>
      <c r="HH990" s="3"/>
      <c r="HI990" s="3"/>
      <c r="HJ990" s="3"/>
      <c r="HK990" s="3"/>
      <c r="HL990" s="3"/>
      <c r="HM990" s="3" t="s">
        <v>3</v>
      </c>
      <c r="HN990" s="3" t="s">
        <v>3</v>
      </c>
      <c r="HO990" s="3" t="s">
        <v>3</v>
      </c>
      <c r="HP990" s="3" t="s">
        <v>3</v>
      </c>
      <c r="HQ990" s="3" t="s">
        <v>3</v>
      </c>
      <c r="HR990" s="3"/>
      <c r="HS990" s="3">
        <v>0</v>
      </c>
      <c r="HT990" s="3"/>
      <c r="HU990" s="3"/>
      <c r="HV990" s="3"/>
      <c r="HW990" s="3"/>
      <c r="HX990" s="3"/>
      <c r="HY990" s="3"/>
      <c r="HZ990" s="3"/>
      <c r="IA990" s="3"/>
      <c r="IB990" s="3"/>
      <c r="IC990" s="3"/>
      <c r="ID990" s="3"/>
      <c r="IE990" s="3"/>
      <c r="IF990" s="3"/>
      <c r="IG990" s="3"/>
      <c r="IH990" s="3"/>
      <c r="II990" s="3"/>
      <c r="IJ990" s="3"/>
      <c r="IK990" s="3">
        <v>0</v>
      </c>
      <c r="IL990" s="3"/>
      <c r="IM990" s="3"/>
      <c r="IN990" s="3"/>
      <c r="IO990" s="3"/>
      <c r="IP990" s="3"/>
      <c r="IQ990" s="3"/>
      <c r="IR990" s="3"/>
      <c r="IS990" s="3"/>
      <c r="IT990" s="3"/>
      <c r="IU990" s="3"/>
    </row>
    <row r="991" spans="1:255" x14ac:dyDescent="0.25">
      <c r="A991" s="4">
        <v>17</v>
      </c>
      <c r="B991" s="4">
        <v>1</v>
      </c>
      <c r="C991" s="4"/>
      <c r="D991" s="4"/>
      <c r="E991" s="4" t="s">
        <v>1217</v>
      </c>
      <c r="F991" s="4" t="s">
        <v>1218</v>
      </c>
      <c r="G991" s="4" t="s">
        <v>1219</v>
      </c>
      <c r="H991" s="4" t="s">
        <v>227</v>
      </c>
      <c r="I991" s="4">
        <v>340</v>
      </c>
      <c r="J991" s="4">
        <v>0</v>
      </c>
      <c r="K991" s="4">
        <v>340</v>
      </c>
      <c r="L991" s="4"/>
      <c r="M991" s="4"/>
      <c r="N991" s="4"/>
      <c r="O991" s="4">
        <f t="shared" si="1149"/>
        <v>90966.86</v>
      </c>
      <c r="P991" s="4">
        <f t="shared" si="1150"/>
        <v>90966.86</v>
      </c>
      <c r="Q991" s="4">
        <f t="shared" si="1178"/>
        <v>0</v>
      </c>
      <c r="R991" s="4">
        <f t="shared" si="1179"/>
        <v>0</v>
      </c>
      <c r="S991" s="4">
        <f t="shared" si="1151"/>
        <v>0</v>
      </c>
      <c r="T991" s="4">
        <f t="shared" si="1152"/>
        <v>0</v>
      </c>
      <c r="U991" s="4">
        <f t="shared" si="1153"/>
        <v>0</v>
      </c>
      <c r="V991" s="4">
        <f t="shared" si="1154"/>
        <v>0</v>
      </c>
      <c r="W991" s="4">
        <f t="shared" si="1155"/>
        <v>0</v>
      </c>
      <c r="X991" s="4">
        <f t="shared" si="1180"/>
        <v>0</v>
      </c>
      <c r="Y991" s="4">
        <f t="shared" si="1181"/>
        <v>0</v>
      </c>
      <c r="Z991" s="4"/>
      <c r="AA991" s="4">
        <v>55890823</v>
      </c>
      <c r="AB991" s="4">
        <f t="shared" si="1156"/>
        <v>27.19</v>
      </c>
      <c r="AC991" s="4">
        <f t="shared" si="1182"/>
        <v>27.19</v>
      </c>
      <c r="AD991" s="4">
        <f t="shared" si="1183"/>
        <v>0</v>
      </c>
      <c r="AE991" s="4">
        <f t="shared" si="1184"/>
        <v>0</v>
      </c>
      <c r="AF991" s="4">
        <f t="shared" si="1185"/>
        <v>0</v>
      </c>
      <c r="AG991" s="4">
        <f t="shared" si="1157"/>
        <v>0</v>
      </c>
      <c r="AH991" s="4">
        <f t="shared" si="1186"/>
        <v>0</v>
      </c>
      <c r="AI991" s="4">
        <f t="shared" si="1187"/>
        <v>0</v>
      </c>
      <c r="AJ991" s="4">
        <f t="shared" si="1158"/>
        <v>0</v>
      </c>
      <c r="AK991" s="4">
        <v>27.19</v>
      </c>
      <c r="AL991" s="4">
        <v>27.19</v>
      </c>
      <c r="AM991" s="4">
        <v>0</v>
      </c>
      <c r="AN991" s="4">
        <v>0</v>
      </c>
      <c r="AO991" s="4">
        <v>0</v>
      </c>
      <c r="AP991" s="4">
        <v>0</v>
      </c>
      <c r="AQ991" s="4">
        <v>0</v>
      </c>
      <c r="AR991" s="4">
        <v>0</v>
      </c>
      <c r="AS991" s="4">
        <v>0</v>
      </c>
      <c r="AT991" s="4">
        <v>0</v>
      </c>
      <c r="AU991" s="4">
        <v>0</v>
      </c>
      <c r="AV991" s="4">
        <v>1</v>
      </c>
      <c r="AW991" s="4">
        <v>1</v>
      </c>
      <c r="AX991" s="4"/>
      <c r="AY991" s="4"/>
      <c r="AZ991" s="4">
        <v>1</v>
      </c>
      <c r="BA991" s="4">
        <v>1</v>
      </c>
      <c r="BB991" s="4">
        <v>1</v>
      </c>
      <c r="BC991" s="4">
        <v>9.84</v>
      </c>
      <c r="BD991" s="4" t="s">
        <v>3</v>
      </c>
      <c r="BE991" s="4" t="s">
        <v>3</v>
      </c>
      <c r="BF991" s="4" t="s">
        <v>3</v>
      </c>
      <c r="BG991" s="4" t="s">
        <v>3</v>
      </c>
      <c r="BH991" s="4">
        <v>3</v>
      </c>
      <c r="BI991" s="4">
        <v>2</v>
      </c>
      <c r="BJ991" s="4" t="s">
        <v>1218</v>
      </c>
      <c r="BK991" s="4"/>
      <c r="BL991" s="4"/>
      <c r="BM991" s="4">
        <v>400005</v>
      </c>
      <c r="BN991" s="4">
        <v>0</v>
      </c>
      <c r="BO991" s="4" t="s">
        <v>3</v>
      </c>
      <c r="BP991" s="4">
        <v>0</v>
      </c>
      <c r="BQ991" s="4">
        <v>213</v>
      </c>
      <c r="BR991" s="4">
        <v>0</v>
      </c>
      <c r="BS991" s="4">
        <v>1</v>
      </c>
      <c r="BT991" s="4">
        <v>1</v>
      </c>
      <c r="BU991" s="4">
        <v>1</v>
      </c>
      <c r="BV991" s="4">
        <v>1</v>
      </c>
      <c r="BW991" s="4">
        <v>1</v>
      </c>
      <c r="BX991" s="4">
        <v>1</v>
      </c>
      <c r="BY991" s="4" t="s">
        <v>3</v>
      </c>
      <c r="BZ991" s="4">
        <v>0</v>
      </c>
      <c r="CA991" s="4">
        <v>0</v>
      </c>
      <c r="CB991" s="4" t="s">
        <v>3</v>
      </c>
      <c r="CC991" s="4"/>
      <c r="CD991" s="4"/>
      <c r="CE991" s="4">
        <v>1566</v>
      </c>
      <c r="CF991" s="4">
        <v>0</v>
      </c>
      <c r="CG991" s="4">
        <v>0</v>
      </c>
      <c r="CH991" s="4"/>
      <c r="CI991" s="4"/>
      <c r="CJ991" s="4"/>
      <c r="CK991" s="4"/>
      <c r="CL991" s="4"/>
      <c r="CM991" s="4">
        <v>0</v>
      </c>
      <c r="CN991" s="4" t="s">
        <v>3</v>
      </c>
      <c r="CO991" s="4">
        <v>0</v>
      </c>
      <c r="CP991" s="4">
        <f t="shared" si="1159"/>
        <v>90966.86</v>
      </c>
      <c r="CQ991" s="4">
        <f t="shared" si="1160"/>
        <v>267.55</v>
      </c>
      <c r="CR991" s="4">
        <f t="shared" si="1188"/>
        <v>0</v>
      </c>
      <c r="CS991" s="4">
        <f t="shared" si="1189"/>
        <v>0</v>
      </c>
      <c r="CT991" s="4">
        <f t="shared" si="1161"/>
        <v>0</v>
      </c>
      <c r="CU991" s="4">
        <f t="shared" si="1162"/>
        <v>0</v>
      </c>
      <c r="CV991" s="4">
        <f t="shared" si="1163"/>
        <v>0</v>
      </c>
      <c r="CW991" s="4">
        <f t="shared" si="1164"/>
        <v>0</v>
      </c>
      <c r="CX991" s="4">
        <f t="shared" si="1165"/>
        <v>0</v>
      </c>
      <c r="CY991" s="4">
        <f t="shared" si="1190"/>
        <v>0</v>
      </c>
      <c r="CZ991" s="4">
        <f t="shared" si="1191"/>
        <v>0</v>
      </c>
      <c r="DA991" s="4"/>
      <c r="DB991" s="4"/>
      <c r="DC991" s="4" t="s">
        <v>3</v>
      </c>
      <c r="DD991" s="4" t="s">
        <v>3</v>
      </c>
      <c r="DE991" s="4" t="s">
        <v>3</v>
      </c>
      <c r="DF991" s="4" t="s">
        <v>3</v>
      </c>
      <c r="DG991" s="4" t="s">
        <v>3</v>
      </c>
      <c r="DH991" s="4" t="s">
        <v>3</v>
      </c>
      <c r="DI991" s="4" t="s">
        <v>3</v>
      </c>
      <c r="DJ991" s="4" t="s">
        <v>3</v>
      </c>
      <c r="DK991" s="4" t="s">
        <v>3</v>
      </c>
      <c r="DL991" s="4" t="s">
        <v>3</v>
      </c>
      <c r="DM991" s="4" t="s">
        <v>3</v>
      </c>
      <c r="DN991" s="4">
        <v>0</v>
      </c>
      <c r="DO991" s="4">
        <v>0</v>
      </c>
      <c r="DP991" s="4">
        <v>1</v>
      </c>
      <c r="DQ991" s="4">
        <v>1</v>
      </c>
      <c r="DR991" s="4"/>
      <c r="DS991" s="4"/>
      <c r="DT991" s="4"/>
      <c r="DU991" s="4">
        <v>1013</v>
      </c>
      <c r="DV991" s="4" t="s">
        <v>227</v>
      </c>
      <c r="DW991" s="4" t="s">
        <v>227</v>
      </c>
      <c r="DX991" s="4">
        <v>1</v>
      </c>
      <c r="DY991" s="4"/>
      <c r="DZ991" s="4" t="s">
        <v>3</v>
      </c>
      <c r="EA991" s="4" t="s">
        <v>3</v>
      </c>
      <c r="EB991" s="4" t="s">
        <v>3</v>
      </c>
      <c r="EC991" s="4" t="s">
        <v>3</v>
      </c>
      <c r="ED991" s="4"/>
      <c r="EE991" s="4">
        <v>57042888</v>
      </c>
      <c r="EF991" s="4">
        <v>213</v>
      </c>
      <c r="EG991" s="4" t="s">
        <v>456</v>
      </c>
      <c r="EH991" s="4">
        <v>0</v>
      </c>
      <c r="EI991" s="4" t="s">
        <v>3</v>
      </c>
      <c r="EJ991" s="4">
        <v>1</v>
      </c>
      <c r="EK991" s="4">
        <v>400005</v>
      </c>
      <c r="EL991" s="4" t="s">
        <v>456</v>
      </c>
      <c r="EM991" s="4" t="s">
        <v>457</v>
      </c>
      <c r="EN991" s="4"/>
      <c r="EO991" s="4" t="s">
        <v>3</v>
      </c>
      <c r="EP991" s="4"/>
      <c r="EQ991" s="4">
        <v>16</v>
      </c>
      <c r="ER991" s="4">
        <v>0</v>
      </c>
      <c r="ES991" s="4">
        <v>27.19</v>
      </c>
      <c r="ET991" s="4">
        <v>0</v>
      </c>
      <c r="EU991" s="4">
        <v>0</v>
      </c>
      <c r="EV991" s="4">
        <v>0</v>
      </c>
      <c r="EW991" s="4">
        <v>0</v>
      </c>
      <c r="EX991" s="4">
        <v>0</v>
      </c>
      <c r="EY991" s="4">
        <v>0</v>
      </c>
      <c r="EZ991" s="4">
        <v>5</v>
      </c>
      <c r="FA991" s="4"/>
      <c r="FB991" s="4"/>
      <c r="FC991" s="4">
        <v>1</v>
      </c>
      <c r="FD991" s="4">
        <v>18</v>
      </c>
      <c r="FE991" s="4"/>
      <c r="FF991" s="4">
        <v>320</v>
      </c>
      <c r="FG991" s="4"/>
      <c r="FH991" s="4"/>
      <c r="FI991" s="4"/>
      <c r="FJ991" s="4"/>
      <c r="FK991" s="4"/>
      <c r="FL991" s="4"/>
      <c r="FM991" s="4"/>
      <c r="FN991" s="4"/>
      <c r="FO991" s="4"/>
      <c r="FP991" s="4"/>
      <c r="FQ991" s="4">
        <v>0</v>
      </c>
      <c r="FR991" s="4">
        <v>0</v>
      </c>
      <c r="FS991" s="4">
        <v>0</v>
      </c>
      <c r="FT991" s="4"/>
      <c r="FU991" s="4"/>
      <c r="FV991" s="4"/>
      <c r="FW991" s="4"/>
      <c r="FX991" s="4">
        <v>0</v>
      </c>
      <c r="FY991" s="4">
        <v>0</v>
      </c>
      <c r="FZ991" s="4"/>
      <c r="GA991" s="4" t="s">
        <v>1220</v>
      </c>
      <c r="GB991" s="4"/>
      <c r="GC991" s="4"/>
      <c r="GD991" s="4">
        <v>1</v>
      </c>
      <c r="GE991" s="4"/>
      <c r="GF991" s="4">
        <v>-751403644</v>
      </c>
      <c r="GG991" s="4">
        <v>2</v>
      </c>
      <c r="GH991" s="4">
        <v>3</v>
      </c>
      <c r="GI991" s="4">
        <v>5</v>
      </c>
      <c r="GJ991" s="4">
        <v>0</v>
      </c>
      <c r="GK991" s="4">
        <v>0</v>
      </c>
      <c r="GL991" s="4">
        <f t="shared" si="1166"/>
        <v>0</v>
      </c>
      <c r="GM991" s="4">
        <f t="shared" si="1167"/>
        <v>90966.86</v>
      </c>
      <c r="GN991" s="4">
        <f t="shared" si="1168"/>
        <v>0</v>
      </c>
      <c r="GO991" s="4">
        <f t="shared" si="1169"/>
        <v>90966.86</v>
      </c>
      <c r="GP991" s="4">
        <f t="shared" si="1170"/>
        <v>0</v>
      </c>
      <c r="GQ991" s="4"/>
      <c r="GR991" s="4">
        <v>1</v>
      </c>
      <c r="GS991" s="4">
        <v>1</v>
      </c>
      <c r="GT991" s="4">
        <v>0</v>
      </c>
      <c r="GU991" s="4" t="s">
        <v>3</v>
      </c>
      <c r="GV991" s="4">
        <f t="shared" si="1171"/>
        <v>0</v>
      </c>
      <c r="GW991" s="4">
        <v>1</v>
      </c>
      <c r="GX991" s="4">
        <f t="shared" si="1172"/>
        <v>0</v>
      </c>
      <c r="GY991" s="4"/>
      <c r="GZ991" s="4"/>
      <c r="HA991" s="4">
        <v>0</v>
      </c>
      <c r="HB991" s="4">
        <v>0</v>
      </c>
      <c r="HC991" s="4">
        <f t="shared" si="1173"/>
        <v>0</v>
      </c>
      <c r="HD991" s="4"/>
      <c r="HE991" s="4" t="s">
        <v>459</v>
      </c>
      <c r="HF991" s="4" t="s">
        <v>37</v>
      </c>
      <c r="HG991" s="4"/>
      <c r="HH991" s="4"/>
      <c r="HI991" s="4"/>
      <c r="HJ991" s="4"/>
      <c r="HK991" s="4"/>
      <c r="HL991" s="4"/>
      <c r="HM991" s="4" t="s">
        <v>3</v>
      </c>
      <c r="HN991" s="4" t="s">
        <v>3</v>
      </c>
      <c r="HO991" s="4" t="s">
        <v>3</v>
      </c>
      <c r="HP991" s="4" t="s">
        <v>3</v>
      </c>
      <c r="HQ991" s="4" t="s">
        <v>3</v>
      </c>
      <c r="HR991" s="4"/>
      <c r="HS991" s="4">
        <v>0</v>
      </c>
      <c r="HT991" s="4"/>
      <c r="HU991" s="4"/>
      <c r="HV991" s="4"/>
      <c r="HW991" s="4"/>
      <c r="HX991" s="4"/>
      <c r="HY991" s="4"/>
      <c r="HZ991" s="4"/>
      <c r="IA991" s="4"/>
      <c r="IB991" s="4"/>
      <c r="IC991" s="4"/>
      <c r="ID991" s="4"/>
      <c r="IE991" s="4"/>
      <c r="IF991" s="4"/>
      <c r="IG991" s="4"/>
      <c r="IH991" s="4"/>
      <c r="II991" s="4"/>
      <c r="IJ991" s="4"/>
      <c r="IK991" s="4">
        <v>0</v>
      </c>
      <c r="IL991" s="4"/>
      <c r="IM991" s="4"/>
      <c r="IN991" s="4"/>
      <c r="IO991" s="4"/>
      <c r="IP991" s="4"/>
      <c r="IQ991" s="4"/>
      <c r="IR991" s="4"/>
      <c r="IS991" s="4"/>
      <c r="IT991" s="4"/>
      <c r="IU991" s="4"/>
    </row>
    <row r="992" spans="1:255" x14ac:dyDescent="0.25">
      <c r="A992" s="3">
        <v>17</v>
      </c>
      <c r="B992" s="3">
        <v>1</v>
      </c>
      <c r="C992" s="3"/>
      <c r="D992" s="3"/>
      <c r="E992" s="3" t="s">
        <v>1221</v>
      </c>
      <c r="F992" s="3" t="s">
        <v>1222</v>
      </c>
      <c r="G992" s="3" t="s">
        <v>1223</v>
      </c>
      <c r="H992" s="3" t="s">
        <v>227</v>
      </c>
      <c r="I992" s="3">
        <v>10</v>
      </c>
      <c r="J992" s="3">
        <v>0</v>
      </c>
      <c r="K992" s="3">
        <v>10</v>
      </c>
      <c r="L992" s="3"/>
      <c r="M992" s="3"/>
      <c r="N992" s="3"/>
      <c r="O992" s="3">
        <f t="shared" si="1149"/>
        <v>2796.2</v>
      </c>
      <c r="P992" s="3">
        <f t="shared" si="1150"/>
        <v>2796.2</v>
      </c>
      <c r="Q992" s="3">
        <f t="shared" si="1178"/>
        <v>0</v>
      </c>
      <c r="R992" s="3">
        <f t="shared" si="1179"/>
        <v>0</v>
      </c>
      <c r="S992" s="3">
        <f t="shared" si="1151"/>
        <v>0</v>
      </c>
      <c r="T992" s="3">
        <f t="shared" si="1152"/>
        <v>0</v>
      </c>
      <c r="U992" s="3">
        <f t="shared" si="1153"/>
        <v>0</v>
      </c>
      <c r="V992" s="3">
        <f t="shared" si="1154"/>
        <v>0</v>
      </c>
      <c r="W992" s="3">
        <f t="shared" si="1155"/>
        <v>0</v>
      </c>
      <c r="X992" s="3">
        <f t="shared" si="1180"/>
        <v>0</v>
      </c>
      <c r="Y992" s="3">
        <f t="shared" si="1181"/>
        <v>0</v>
      </c>
      <c r="Z992" s="3"/>
      <c r="AA992" s="3">
        <v>54971259</v>
      </c>
      <c r="AB992" s="3">
        <f t="shared" si="1156"/>
        <v>279.62</v>
      </c>
      <c r="AC992" s="3">
        <f t="shared" si="1182"/>
        <v>279.62</v>
      </c>
      <c r="AD992" s="3">
        <f t="shared" si="1183"/>
        <v>0</v>
      </c>
      <c r="AE992" s="3">
        <f t="shared" si="1184"/>
        <v>0</v>
      </c>
      <c r="AF992" s="3">
        <f t="shared" si="1185"/>
        <v>0</v>
      </c>
      <c r="AG992" s="3">
        <f t="shared" si="1157"/>
        <v>0</v>
      </c>
      <c r="AH992" s="3">
        <f t="shared" si="1186"/>
        <v>0</v>
      </c>
      <c r="AI992" s="3">
        <f t="shared" si="1187"/>
        <v>0</v>
      </c>
      <c r="AJ992" s="3">
        <f t="shared" si="1158"/>
        <v>0</v>
      </c>
      <c r="AK992" s="3">
        <v>279.62</v>
      </c>
      <c r="AL992" s="3">
        <v>279.62</v>
      </c>
      <c r="AM992" s="3">
        <v>0</v>
      </c>
      <c r="AN992" s="3">
        <v>0</v>
      </c>
      <c r="AO992" s="3">
        <v>0</v>
      </c>
      <c r="AP992" s="3">
        <v>0</v>
      </c>
      <c r="AQ992" s="3">
        <v>0</v>
      </c>
      <c r="AR992" s="3">
        <v>0</v>
      </c>
      <c r="AS992" s="3">
        <v>0</v>
      </c>
      <c r="AT992" s="3">
        <v>0</v>
      </c>
      <c r="AU992" s="3">
        <v>0</v>
      </c>
      <c r="AV992" s="3">
        <v>1</v>
      </c>
      <c r="AW992" s="3">
        <v>1</v>
      </c>
      <c r="AX992" s="3"/>
      <c r="AY992" s="3"/>
      <c r="AZ992" s="3">
        <v>1</v>
      </c>
      <c r="BA992" s="3">
        <v>1</v>
      </c>
      <c r="BB992" s="3">
        <v>1</v>
      </c>
      <c r="BC992" s="3">
        <v>1</v>
      </c>
      <c r="BD992" s="3" t="s">
        <v>3</v>
      </c>
      <c r="BE992" s="3" t="s">
        <v>3</v>
      </c>
      <c r="BF992" s="3" t="s">
        <v>3</v>
      </c>
      <c r="BG992" s="3" t="s">
        <v>3</v>
      </c>
      <c r="BH992" s="3">
        <v>3</v>
      </c>
      <c r="BI992" s="3">
        <v>2</v>
      </c>
      <c r="BJ992" s="3" t="s">
        <v>1222</v>
      </c>
      <c r="BK992" s="3"/>
      <c r="BL992" s="3"/>
      <c r="BM992" s="3">
        <v>400005</v>
      </c>
      <c r="BN992" s="3">
        <v>0</v>
      </c>
      <c r="BO992" s="3" t="s">
        <v>3</v>
      </c>
      <c r="BP992" s="3">
        <v>0</v>
      </c>
      <c r="BQ992" s="3">
        <v>213</v>
      </c>
      <c r="BR992" s="3">
        <v>0</v>
      </c>
      <c r="BS992" s="3">
        <v>1</v>
      </c>
      <c r="BT992" s="3">
        <v>1</v>
      </c>
      <c r="BU992" s="3">
        <v>1</v>
      </c>
      <c r="BV992" s="3">
        <v>1</v>
      </c>
      <c r="BW992" s="3">
        <v>1</v>
      </c>
      <c r="BX992" s="3">
        <v>1</v>
      </c>
      <c r="BY992" s="3" t="s">
        <v>3</v>
      </c>
      <c r="BZ992" s="3">
        <v>0</v>
      </c>
      <c r="CA992" s="3">
        <v>0</v>
      </c>
      <c r="CB992" s="3" t="s">
        <v>3</v>
      </c>
      <c r="CC992" s="3"/>
      <c r="CD992" s="3"/>
      <c r="CE992" s="3">
        <v>1566</v>
      </c>
      <c r="CF992" s="3">
        <v>0</v>
      </c>
      <c r="CG992" s="3">
        <v>0</v>
      </c>
      <c r="CH992" s="3"/>
      <c r="CI992" s="3"/>
      <c r="CJ992" s="3"/>
      <c r="CK992" s="3"/>
      <c r="CL992" s="3"/>
      <c r="CM992" s="3">
        <v>0</v>
      </c>
      <c r="CN992" s="3" t="s">
        <v>3</v>
      </c>
      <c r="CO992" s="3">
        <v>0</v>
      </c>
      <c r="CP992" s="3">
        <f t="shared" si="1159"/>
        <v>2796.2</v>
      </c>
      <c r="CQ992" s="3">
        <f t="shared" si="1160"/>
        <v>279.62</v>
      </c>
      <c r="CR992" s="3">
        <f t="shared" si="1188"/>
        <v>0</v>
      </c>
      <c r="CS992" s="3">
        <f t="shared" si="1189"/>
        <v>0</v>
      </c>
      <c r="CT992" s="3">
        <f t="shared" si="1161"/>
        <v>0</v>
      </c>
      <c r="CU992" s="3">
        <f t="shared" si="1162"/>
        <v>0</v>
      </c>
      <c r="CV992" s="3">
        <f t="shared" si="1163"/>
        <v>0</v>
      </c>
      <c r="CW992" s="3">
        <f t="shared" si="1164"/>
        <v>0</v>
      </c>
      <c r="CX992" s="3">
        <f t="shared" si="1165"/>
        <v>0</v>
      </c>
      <c r="CY992" s="3">
        <f t="shared" si="1190"/>
        <v>0</v>
      </c>
      <c r="CZ992" s="3">
        <f t="shared" si="1191"/>
        <v>0</v>
      </c>
      <c r="DA992" s="3"/>
      <c r="DB992" s="3"/>
      <c r="DC992" s="3" t="s">
        <v>3</v>
      </c>
      <c r="DD992" s="3" t="s">
        <v>3</v>
      </c>
      <c r="DE992" s="3" t="s">
        <v>3</v>
      </c>
      <c r="DF992" s="3" t="s">
        <v>3</v>
      </c>
      <c r="DG992" s="3" t="s">
        <v>3</v>
      </c>
      <c r="DH992" s="3" t="s">
        <v>3</v>
      </c>
      <c r="DI992" s="3" t="s">
        <v>3</v>
      </c>
      <c r="DJ992" s="3" t="s">
        <v>3</v>
      </c>
      <c r="DK992" s="3" t="s">
        <v>3</v>
      </c>
      <c r="DL992" s="3" t="s">
        <v>3</v>
      </c>
      <c r="DM992" s="3" t="s">
        <v>3</v>
      </c>
      <c r="DN992" s="3">
        <v>0</v>
      </c>
      <c r="DO992" s="3">
        <v>0</v>
      </c>
      <c r="DP992" s="3">
        <v>1</v>
      </c>
      <c r="DQ992" s="3">
        <v>1</v>
      </c>
      <c r="DR992" s="3"/>
      <c r="DS992" s="3"/>
      <c r="DT992" s="3"/>
      <c r="DU992" s="3">
        <v>1013</v>
      </c>
      <c r="DV992" s="3" t="s">
        <v>227</v>
      </c>
      <c r="DW992" s="3" t="s">
        <v>227</v>
      </c>
      <c r="DX992" s="3">
        <v>1</v>
      </c>
      <c r="DY992" s="3"/>
      <c r="DZ992" s="3" t="s">
        <v>3</v>
      </c>
      <c r="EA992" s="3" t="s">
        <v>3</v>
      </c>
      <c r="EB992" s="3" t="s">
        <v>3</v>
      </c>
      <c r="EC992" s="3" t="s">
        <v>3</v>
      </c>
      <c r="ED992" s="3"/>
      <c r="EE992" s="3">
        <v>57042888</v>
      </c>
      <c r="EF992" s="3">
        <v>213</v>
      </c>
      <c r="EG992" s="3" t="s">
        <v>456</v>
      </c>
      <c r="EH992" s="3">
        <v>0</v>
      </c>
      <c r="EI992" s="3" t="s">
        <v>3</v>
      </c>
      <c r="EJ992" s="3">
        <v>1</v>
      </c>
      <c r="EK992" s="3">
        <v>400005</v>
      </c>
      <c r="EL992" s="3" t="s">
        <v>456</v>
      </c>
      <c r="EM992" s="3" t="s">
        <v>457</v>
      </c>
      <c r="EN992" s="3"/>
      <c r="EO992" s="3" t="s">
        <v>3</v>
      </c>
      <c r="EP992" s="3"/>
      <c r="EQ992" s="3">
        <v>16</v>
      </c>
      <c r="ER992" s="3">
        <v>0</v>
      </c>
      <c r="ES992" s="3">
        <v>279.62</v>
      </c>
      <c r="ET992" s="3">
        <v>0</v>
      </c>
      <c r="EU992" s="3">
        <v>0</v>
      </c>
      <c r="EV992" s="3">
        <v>0</v>
      </c>
      <c r="EW992" s="3">
        <v>0</v>
      </c>
      <c r="EX992" s="3">
        <v>0</v>
      </c>
      <c r="EY992" s="3">
        <v>0</v>
      </c>
      <c r="EZ992" s="3"/>
      <c r="FA992" s="3"/>
      <c r="FB992" s="3"/>
      <c r="FC992" s="3"/>
      <c r="FD992" s="3"/>
      <c r="FE992" s="3"/>
      <c r="FF992" s="3"/>
      <c r="FG992" s="3"/>
      <c r="FH992" s="3"/>
      <c r="FI992" s="3"/>
      <c r="FJ992" s="3"/>
      <c r="FK992" s="3"/>
      <c r="FL992" s="3"/>
      <c r="FM992" s="3"/>
      <c r="FN992" s="3"/>
      <c r="FO992" s="3"/>
      <c r="FP992" s="3"/>
      <c r="FQ992" s="3">
        <v>0</v>
      </c>
      <c r="FR992" s="3">
        <v>0</v>
      </c>
      <c r="FS992" s="3">
        <v>0</v>
      </c>
      <c r="FT992" s="3"/>
      <c r="FU992" s="3"/>
      <c r="FV992" s="3"/>
      <c r="FW992" s="3"/>
      <c r="FX992" s="3">
        <v>0</v>
      </c>
      <c r="FY992" s="3">
        <v>0</v>
      </c>
      <c r="FZ992" s="3"/>
      <c r="GA992" s="3" t="s">
        <v>1224</v>
      </c>
      <c r="GB992" s="3"/>
      <c r="GC992" s="3"/>
      <c r="GD992" s="3">
        <v>1</v>
      </c>
      <c r="GE992" s="3"/>
      <c r="GF992" s="3">
        <v>1898782134</v>
      </c>
      <c r="GG992" s="3">
        <v>2</v>
      </c>
      <c r="GH992" s="3">
        <v>4</v>
      </c>
      <c r="GI992" s="3">
        <v>-2</v>
      </c>
      <c r="GJ992" s="3">
        <v>0</v>
      </c>
      <c r="GK992" s="3">
        <v>0</v>
      </c>
      <c r="GL992" s="3">
        <f t="shared" si="1166"/>
        <v>0</v>
      </c>
      <c r="GM992" s="3">
        <f t="shared" si="1167"/>
        <v>2796.2</v>
      </c>
      <c r="GN992" s="3">
        <f t="shared" si="1168"/>
        <v>0</v>
      </c>
      <c r="GO992" s="3">
        <f t="shared" si="1169"/>
        <v>2796.2</v>
      </c>
      <c r="GP992" s="3">
        <f t="shared" si="1170"/>
        <v>0</v>
      </c>
      <c r="GQ992" s="3"/>
      <c r="GR992" s="3">
        <v>1</v>
      </c>
      <c r="GS992" s="3">
        <v>2</v>
      </c>
      <c r="GT992" s="3">
        <v>0</v>
      </c>
      <c r="GU992" s="3" t="s">
        <v>3</v>
      </c>
      <c r="GV992" s="3">
        <f t="shared" si="1171"/>
        <v>0</v>
      </c>
      <c r="GW992" s="3">
        <v>1</v>
      </c>
      <c r="GX992" s="3">
        <f t="shared" si="1172"/>
        <v>0</v>
      </c>
      <c r="GY992" s="3"/>
      <c r="GZ992" s="3"/>
      <c r="HA992" s="3">
        <v>0</v>
      </c>
      <c r="HB992" s="3">
        <v>0</v>
      </c>
      <c r="HC992" s="3">
        <f t="shared" si="1173"/>
        <v>0</v>
      </c>
      <c r="HD992" s="3"/>
      <c r="HE992" s="3" t="s">
        <v>459</v>
      </c>
      <c r="HF992" s="3" t="s">
        <v>37</v>
      </c>
      <c r="HG992" s="3"/>
      <c r="HH992" s="3"/>
      <c r="HI992" s="3"/>
      <c r="HJ992" s="3"/>
      <c r="HK992" s="3"/>
      <c r="HL992" s="3"/>
      <c r="HM992" s="3" t="s">
        <v>3</v>
      </c>
      <c r="HN992" s="3" t="s">
        <v>3</v>
      </c>
      <c r="HO992" s="3" t="s">
        <v>3</v>
      </c>
      <c r="HP992" s="3" t="s">
        <v>3</v>
      </c>
      <c r="HQ992" s="3" t="s">
        <v>3</v>
      </c>
      <c r="HR992" s="3"/>
      <c r="HS992" s="3">
        <v>0</v>
      </c>
      <c r="HT992" s="3"/>
      <c r="HU992" s="3"/>
      <c r="HV992" s="3"/>
      <c r="HW992" s="3"/>
      <c r="HX992" s="3"/>
      <c r="HY992" s="3"/>
      <c r="HZ992" s="3"/>
      <c r="IA992" s="3"/>
      <c r="IB992" s="3"/>
      <c r="IC992" s="3"/>
      <c r="ID992" s="3"/>
      <c r="IE992" s="3"/>
      <c r="IF992" s="3"/>
      <c r="IG992" s="3"/>
      <c r="IH992" s="3"/>
      <c r="II992" s="3"/>
      <c r="IJ992" s="3"/>
      <c r="IK992" s="3">
        <v>0</v>
      </c>
      <c r="IL992" s="3"/>
      <c r="IM992" s="3"/>
      <c r="IN992" s="3"/>
      <c r="IO992" s="3"/>
      <c r="IP992" s="3"/>
      <c r="IQ992" s="3"/>
      <c r="IR992" s="3"/>
      <c r="IS992" s="3"/>
      <c r="IT992" s="3"/>
      <c r="IU992" s="3"/>
    </row>
    <row r="993" spans="1:255" x14ac:dyDescent="0.25">
      <c r="A993" s="4">
        <v>17</v>
      </c>
      <c r="B993" s="4">
        <v>1</v>
      </c>
      <c r="C993" s="4"/>
      <c r="D993" s="4"/>
      <c r="E993" s="4" t="s">
        <v>1221</v>
      </c>
      <c r="F993" s="4" t="s">
        <v>1222</v>
      </c>
      <c r="G993" s="4" t="s">
        <v>1223</v>
      </c>
      <c r="H993" s="4" t="s">
        <v>227</v>
      </c>
      <c r="I993" s="4">
        <v>10</v>
      </c>
      <c r="J993" s="4">
        <v>0</v>
      </c>
      <c r="K993" s="4">
        <v>10</v>
      </c>
      <c r="L993" s="4"/>
      <c r="M993" s="4"/>
      <c r="N993" s="4"/>
      <c r="O993" s="4">
        <f t="shared" si="1149"/>
        <v>27514.61</v>
      </c>
      <c r="P993" s="4">
        <f t="shared" si="1150"/>
        <v>27514.61</v>
      </c>
      <c r="Q993" s="4">
        <f t="shared" si="1178"/>
        <v>0</v>
      </c>
      <c r="R993" s="4">
        <f t="shared" si="1179"/>
        <v>0</v>
      </c>
      <c r="S993" s="4">
        <f t="shared" si="1151"/>
        <v>0</v>
      </c>
      <c r="T993" s="4">
        <f t="shared" si="1152"/>
        <v>0</v>
      </c>
      <c r="U993" s="4">
        <f t="shared" si="1153"/>
        <v>0</v>
      </c>
      <c r="V993" s="4">
        <f t="shared" si="1154"/>
        <v>0</v>
      </c>
      <c r="W993" s="4">
        <f t="shared" si="1155"/>
        <v>0</v>
      </c>
      <c r="X993" s="4">
        <f t="shared" si="1180"/>
        <v>0</v>
      </c>
      <c r="Y993" s="4">
        <f t="shared" si="1181"/>
        <v>0</v>
      </c>
      <c r="Z993" s="4"/>
      <c r="AA993" s="4">
        <v>55890823</v>
      </c>
      <c r="AB993" s="4">
        <f t="shared" si="1156"/>
        <v>279.62</v>
      </c>
      <c r="AC993" s="4">
        <f t="shared" si="1182"/>
        <v>279.62</v>
      </c>
      <c r="AD993" s="4">
        <f t="shared" si="1183"/>
        <v>0</v>
      </c>
      <c r="AE993" s="4">
        <f t="shared" si="1184"/>
        <v>0</v>
      </c>
      <c r="AF993" s="4">
        <f t="shared" si="1185"/>
        <v>0</v>
      </c>
      <c r="AG993" s="4">
        <f t="shared" si="1157"/>
        <v>0</v>
      </c>
      <c r="AH993" s="4">
        <f t="shared" si="1186"/>
        <v>0</v>
      </c>
      <c r="AI993" s="4">
        <f t="shared" si="1187"/>
        <v>0</v>
      </c>
      <c r="AJ993" s="4">
        <f t="shared" si="1158"/>
        <v>0</v>
      </c>
      <c r="AK993" s="4">
        <v>279.62</v>
      </c>
      <c r="AL993" s="4">
        <v>279.62</v>
      </c>
      <c r="AM993" s="4">
        <v>0</v>
      </c>
      <c r="AN993" s="4">
        <v>0</v>
      </c>
      <c r="AO993" s="4">
        <v>0</v>
      </c>
      <c r="AP993" s="4">
        <v>0</v>
      </c>
      <c r="AQ993" s="4">
        <v>0</v>
      </c>
      <c r="AR993" s="4">
        <v>0</v>
      </c>
      <c r="AS993" s="4">
        <v>0</v>
      </c>
      <c r="AT993" s="4">
        <v>0</v>
      </c>
      <c r="AU993" s="4">
        <v>0</v>
      </c>
      <c r="AV993" s="4">
        <v>1</v>
      </c>
      <c r="AW993" s="4">
        <v>1</v>
      </c>
      <c r="AX993" s="4"/>
      <c r="AY993" s="4"/>
      <c r="AZ993" s="4">
        <v>1</v>
      </c>
      <c r="BA993" s="4">
        <v>1</v>
      </c>
      <c r="BB993" s="4">
        <v>1</v>
      </c>
      <c r="BC993" s="4">
        <v>9.84</v>
      </c>
      <c r="BD993" s="4" t="s">
        <v>3</v>
      </c>
      <c r="BE993" s="4" t="s">
        <v>3</v>
      </c>
      <c r="BF993" s="4" t="s">
        <v>3</v>
      </c>
      <c r="BG993" s="4" t="s">
        <v>3</v>
      </c>
      <c r="BH993" s="4">
        <v>3</v>
      </c>
      <c r="BI993" s="4">
        <v>2</v>
      </c>
      <c r="BJ993" s="4" t="s">
        <v>1222</v>
      </c>
      <c r="BK993" s="4"/>
      <c r="BL993" s="4"/>
      <c r="BM993" s="4">
        <v>400005</v>
      </c>
      <c r="BN993" s="4">
        <v>0</v>
      </c>
      <c r="BO993" s="4" t="s">
        <v>3</v>
      </c>
      <c r="BP993" s="4">
        <v>0</v>
      </c>
      <c r="BQ993" s="4">
        <v>213</v>
      </c>
      <c r="BR993" s="4">
        <v>0</v>
      </c>
      <c r="BS993" s="4">
        <v>1</v>
      </c>
      <c r="BT993" s="4">
        <v>1</v>
      </c>
      <c r="BU993" s="4">
        <v>1</v>
      </c>
      <c r="BV993" s="4">
        <v>1</v>
      </c>
      <c r="BW993" s="4">
        <v>1</v>
      </c>
      <c r="BX993" s="4">
        <v>1</v>
      </c>
      <c r="BY993" s="4" t="s">
        <v>3</v>
      </c>
      <c r="BZ993" s="4">
        <v>0</v>
      </c>
      <c r="CA993" s="4">
        <v>0</v>
      </c>
      <c r="CB993" s="4" t="s">
        <v>3</v>
      </c>
      <c r="CC993" s="4"/>
      <c r="CD993" s="4"/>
      <c r="CE993" s="4">
        <v>1566</v>
      </c>
      <c r="CF993" s="4">
        <v>0</v>
      </c>
      <c r="CG993" s="4">
        <v>0</v>
      </c>
      <c r="CH993" s="4"/>
      <c r="CI993" s="4"/>
      <c r="CJ993" s="4"/>
      <c r="CK993" s="4"/>
      <c r="CL993" s="4"/>
      <c r="CM993" s="4">
        <v>0</v>
      </c>
      <c r="CN993" s="4" t="s">
        <v>3</v>
      </c>
      <c r="CO993" s="4">
        <v>0</v>
      </c>
      <c r="CP993" s="4">
        <f t="shared" si="1159"/>
        <v>27514.61</v>
      </c>
      <c r="CQ993" s="4">
        <f t="shared" si="1160"/>
        <v>2751.46</v>
      </c>
      <c r="CR993" s="4">
        <f t="shared" si="1188"/>
        <v>0</v>
      </c>
      <c r="CS993" s="4">
        <f t="shared" si="1189"/>
        <v>0</v>
      </c>
      <c r="CT993" s="4">
        <f t="shared" si="1161"/>
        <v>0</v>
      </c>
      <c r="CU993" s="4">
        <f t="shared" si="1162"/>
        <v>0</v>
      </c>
      <c r="CV993" s="4">
        <f t="shared" si="1163"/>
        <v>0</v>
      </c>
      <c r="CW993" s="4">
        <f t="shared" si="1164"/>
        <v>0</v>
      </c>
      <c r="CX993" s="4">
        <f t="shared" si="1165"/>
        <v>0</v>
      </c>
      <c r="CY993" s="4">
        <f t="shared" si="1190"/>
        <v>0</v>
      </c>
      <c r="CZ993" s="4">
        <f t="shared" si="1191"/>
        <v>0</v>
      </c>
      <c r="DA993" s="4"/>
      <c r="DB993" s="4"/>
      <c r="DC993" s="4" t="s">
        <v>3</v>
      </c>
      <c r="DD993" s="4" t="s">
        <v>3</v>
      </c>
      <c r="DE993" s="4" t="s">
        <v>3</v>
      </c>
      <c r="DF993" s="4" t="s">
        <v>3</v>
      </c>
      <c r="DG993" s="4" t="s">
        <v>3</v>
      </c>
      <c r="DH993" s="4" t="s">
        <v>3</v>
      </c>
      <c r="DI993" s="4" t="s">
        <v>3</v>
      </c>
      <c r="DJ993" s="4" t="s">
        <v>3</v>
      </c>
      <c r="DK993" s="4" t="s">
        <v>3</v>
      </c>
      <c r="DL993" s="4" t="s">
        <v>3</v>
      </c>
      <c r="DM993" s="4" t="s">
        <v>3</v>
      </c>
      <c r="DN993" s="4">
        <v>0</v>
      </c>
      <c r="DO993" s="4">
        <v>0</v>
      </c>
      <c r="DP993" s="4">
        <v>1</v>
      </c>
      <c r="DQ993" s="4">
        <v>1</v>
      </c>
      <c r="DR993" s="4"/>
      <c r="DS993" s="4"/>
      <c r="DT993" s="4"/>
      <c r="DU993" s="4">
        <v>1013</v>
      </c>
      <c r="DV993" s="4" t="s">
        <v>227</v>
      </c>
      <c r="DW993" s="4" t="s">
        <v>227</v>
      </c>
      <c r="DX993" s="4">
        <v>1</v>
      </c>
      <c r="DY993" s="4"/>
      <c r="DZ993" s="4" t="s">
        <v>3</v>
      </c>
      <c r="EA993" s="4" t="s">
        <v>3</v>
      </c>
      <c r="EB993" s="4" t="s">
        <v>3</v>
      </c>
      <c r="EC993" s="4" t="s">
        <v>3</v>
      </c>
      <c r="ED993" s="4"/>
      <c r="EE993" s="4">
        <v>57042888</v>
      </c>
      <c r="EF993" s="4">
        <v>213</v>
      </c>
      <c r="EG993" s="4" t="s">
        <v>456</v>
      </c>
      <c r="EH993" s="4">
        <v>0</v>
      </c>
      <c r="EI993" s="4" t="s">
        <v>3</v>
      </c>
      <c r="EJ993" s="4">
        <v>1</v>
      </c>
      <c r="EK993" s="4">
        <v>400005</v>
      </c>
      <c r="EL993" s="4" t="s">
        <v>456</v>
      </c>
      <c r="EM993" s="4" t="s">
        <v>457</v>
      </c>
      <c r="EN993" s="4"/>
      <c r="EO993" s="4" t="s">
        <v>3</v>
      </c>
      <c r="EP993" s="4"/>
      <c r="EQ993" s="4">
        <v>16</v>
      </c>
      <c r="ER993" s="4">
        <v>0</v>
      </c>
      <c r="ES993" s="4">
        <v>279.62</v>
      </c>
      <c r="ET993" s="4">
        <v>0</v>
      </c>
      <c r="EU993" s="4">
        <v>0</v>
      </c>
      <c r="EV993" s="4">
        <v>0</v>
      </c>
      <c r="EW993" s="4">
        <v>0</v>
      </c>
      <c r="EX993" s="4">
        <v>0</v>
      </c>
      <c r="EY993" s="4">
        <v>0</v>
      </c>
      <c r="EZ993" s="4">
        <v>5</v>
      </c>
      <c r="FA993" s="4"/>
      <c r="FB993" s="4"/>
      <c r="FC993" s="4">
        <v>1</v>
      </c>
      <c r="FD993" s="4">
        <v>18</v>
      </c>
      <c r="FE993" s="4"/>
      <c r="FF993" s="4">
        <v>3291</v>
      </c>
      <c r="FG993" s="4"/>
      <c r="FH993" s="4"/>
      <c r="FI993" s="4"/>
      <c r="FJ993" s="4"/>
      <c r="FK993" s="4"/>
      <c r="FL993" s="4"/>
      <c r="FM993" s="4"/>
      <c r="FN993" s="4"/>
      <c r="FO993" s="4"/>
      <c r="FP993" s="4"/>
      <c r="FQ993" s="4">
        <v>0</v>
      </c>
      <c r="FR993" s="4">
        <v>0</v>
      </c>
      <c r="FS993" s="4">
        <v>0</v>
      </c>
      <c r="FT993" s="4"/>
      <c r="FU993" s="4"/>
      <c r="FV993" s="4"/>
      <c r="FW993" s="4"/>
      <c r="FX993" s="4">
        <v>0</v>
      </c>
      <c r="FY993" s="4">
        <v>0</v>
      </c>
      <c r="FZ993" s="4"/>
      <c r="GA993" s="4" t="s">
        <v>1224</v>
      </c>
      <c r="GB993" s="4"/>
      <c r="GC993" s="4"/>
      <c r="GD993" s="4">
        <v>1</v>
      </c>
      <c r="GE993" s="4"/>
      <c r="GF993" s="4">
        <v>1898782134</v>
      </c>
      <c r="GG993" s="4">
        <v>2</v>
      </c>
      <c r="GH993" s="4">
        <v>3</v>
      </c>
      <c r="GI993" s="4">
        <v>5</v>
      </c>
      <c r="GJ993" s="4">
        <v>0</v>
      </c>
      <c r="GK993" s="4">
        <v>0</v>
      </c>
      <c r="GL993" s="4">
        <f t="shared" si="1166"/>
        <v>0</v>
      </c>
      <c r="GM993" s="4">
        <f t="shared" si="1167"/>
        <v>27514.61</v>
      </c>
      <c r="GN993" s="4">
        <f t="shared" si="1168"/>
        <v>0</v>
      </c>
      <c r="GO993" s="4">
        <f t="shared" si="1169"/>
        <v>27514.61</v>
      </c>
      <c r="GP993" s="4">
        <f t="shared" si="1170"/>
        <v>0</v>
      </c>
      <c r="GQ993" s="4"/>
      <c r="GR993" s="4">
        <v>1</v>
      </c>
      <c r="GS993" s="4">
        <v>1</v>
      </c>
      <c r="GT993" s="4">
        <v>0</v>
      </c>
      <c r="GU993" s="4" t="s">
        <v>3</v>
      </c>
      <c r="GV993" s="4">
        <f t="shared" si="1171"/>
        <v>0</v>
      </c>
      <c r="GW993" s="4">
        <v>1</v>
      </c>
      <c r="GX993" s="4">
        <f t="shared" si="1172"/>
        <v>0</v>
      </c>
      <c r="GY993" s="4"/>
      <c r="GZ993" s="4"/>
      <c r="HA993" s="4">
        <v>0</v>
      </c>
      <c r="HB993" s="4">
        <v>0</v>
      </c>
      <c r="HC993" s="4">
        <f t="shared" si="1173"/>
        <v>0</v>
      </c>
      <c r="HD993" s="4"/>
      <c r="HE993" s="4" t="s">
        <v>459</v>
      </c>
      <c r="HF993" s="4" t="s">
        <v>37</v>
      </c>
      <c r="HG993" s="4"/>
      <c r="HH993" s="4"/>
      <c r="HI993" s="4"/>
      <c r="HJ993" s="4"/>
      <c r="HK993" s="4"/>
      <c r="HL993" s="4"/>
      <c r="HM993" s="4" t="s">
        <v>3</v>
      </c>
      <c r="HN993" s="4" t="s">
        <v>3</v>
      </c>
      <c r="HO993" s="4" t="s">
        <v>3</v>
      </c>
      <c r="HP993" s="4" t="s">
        <v>3</v>
      </c>
      <c r="HQ993" s="4" t="s">
        <v>3</v>
      </c>
      <c r="HR993" s="4"/>
      <c r="HS993" s="4">
        <v>0</v>
      </c>
      <c r="HT993" s="4"/>
      <c r="HU993" s="4"/>
      <c r="HV993" s="4"/>
      <c r="HW993" s="4"/>
      <c r="HX993" s="4"/>
      <c r="HY993" s="4"/>
      <c r="HZ993" s="4"/>
      <c r="IA993" s="4"/>
      <c r="IB993" s="4"/>
      <c r="IC993" s="4"/>
      <c r="ID993" s="4"/>
      <c r="IE993" s="4"/>
      <c r="IF993" s="4"/>
      <c r="IG993" s="4"/>
      <c r="IH993" s="4"/>
      <c r="II993" s="4"/>
      <c r="IJ993" s="4"/>
      <c r="IK993" s="4">
        <v>0</v>
      </c>
      <c r="IL993" s="4"/>
      <c r="IM993" s="4"/>
      <c r="IN993" s="4"/>
      <c r="IO993" s="4"/>
      <c r="IP993" s="4"/>
      <c r="IQ993" s="4"/>
      <c r="IR993" s="4"/>
      <c r="IS993" s="4"/>
      <c r="IT993" s="4"/>
      <c r="IU993" s="4"/>
    </row>
    <row r="994" spans="1:255" x14ac:dyDescent="0.25">
      <c r="A994" s="3">
        <v>17</v>
      </c>
      <c r="B994" s="3">
        <v>1</v>
      </c>
      <c r="C994" s="3"/>
      <c r="D994" s="3"/>
      <c r="E994" s="3" t="s">
        <v>1225</v>
      </c>
      <c r="F994" s="3" t="s">
        <v>1226</v>
      </c>
      <c r="G994" s="3" t="s">
        <v>1227</v>
      </c>
      <c r="H994" s="3" t="s">
        <v>227</v>
      </c>
      <c r="I994" s="3">
        <v>23</v>
      </c>
      <c r="J994" s="3">
        <v>0</v>
      </c>
      <c r="K994" s="3">
        <v>23</v>
      </c>
      <c r="L994" s="3"/>
      <c r="M994" s="3"/>
      <c r="N994" s="3"/>
      <c r="O994" s="3">
        <f t="shared" si="1149"/>
        <v>3947.26</v>
      </c>
      <c r="P994" s="3">
        <f t="shared" si="1150"/>
        <v>3947.26</v>
      </c>
      <c r="Q994" s="3">
        <f t="shared" si="1178"/>
        <v>0</v>
      </c>
      <c r="R994" s="3">
        <f t="shared" si="1179"/>
        <v>0</v>
      </c>
      <c r="S994" s="3">
        <f t="shared" si="1151"/>
        <v>0</v>
      </c>
      <c r="T994" s="3">
        <f t="shared" si="1152"/>
        <v>0</v>
      </c>
      <c r="U994" s="3">
        <f t="shared" si="1153"/>
        <v>0</v>
      </c>
      <c r="V994" s="3">
        <f t="shared" si="1154"/>
        <v>0</v>
      </c>
      <c r="W994" s="3">
        <f t="shared" si="1155"/>
        <v>0</v>
      </c>
      <c r="X994" s="3">
        <f t="shared" si="1180"/>
        <v>0</v>
      </c>
      <c r="Y994" s="3">
        <f t="shared" si="1181"/>
        <v>0</v>
      </c>
      <c r="Z994" s="3"/>
      <c r="AA994" s="3">
        <v>54971259</v>
      </c>
      <c r="AB994" s="3">
        <f t="shared" si="1156"/>
        <v>171.62</v>
      </c>
      <c r="AC994" s="3">
        <f t="shared" si="1182"/>
        <v>171.62</v>
      </c>
      <c r="AD994" s="3">
        <f t="shared" si="1183"/>
        <v>0</v>
      </c>
      <c r="AE994" s="3">
        <f t="shared" si="1184"/>
        <v>0</v>
      </c>
      <c r="AF994" s="3">
        <f t="shared" si="1185"/>
        <v>0</v>
      </c>
      <c r="AG994" s="3">
        <f t="shared" si="1157"/>
        <v>0</v>
      </c>
      <c r="AH994" s="3">
        <f t="shared" si="1186"/>
        <v>0</v>
      </c>
      <c r="AI994" s="3">
        <f t="shared" si="1187"/>
        <v>0</v>
      </c>
      <c r="AJ994" s="3">
        <f t="shared" si="1158"/>
        <v>0</v>
      </c>
      <c r="AK994" s="3">
        <v>171.62</v>
      </c>
      <c r="AL994" s="3">
        <v>171.62</v>
      </c>
      <c r="AM994" s="3">
        <v>0</v>
      </c>
      <c r="AN994" s="3">
        <v>0</v>
      </c>
      <c r="AO994" s="3">
        <v>0</v>
      </c>
      <c r="AP994" s="3">
        <v>0</v>
      </c>
      <c r="AQ994" s="3">
        <v>0</v>
      </c>
      <c r="AR994" s="3">
        <v>0</v>
      </c>
      <c r="AS994" s="3">
        <v>0</v>
      </c>
      <c r="AT994" s="3">
        <v>0</v>
      </c>
      <c r="AU994" s="3">
        <v>0</v>
      </c>
      <c r="AV994" s="3">
        <v>1</v>
      </c>
      <c r="AW994" s="3">
        <v>1</v>
      </c>
      <c r="AX994" s="3"/>
      <c r="AY994" s="3"/>
      <c r="AZ994" s="3">
        <v>1</v>
      </c>
      <c r="BA994" s="3">
        <v>1</v>
      </c>
      <c r="BB994" s="3">
        <v>1</v>
      </c>
      <c r="BC994" s="3">
        <v>1</v>
      </c>
      <c r="BD994" s="3" t="s">
        <v>3</v>
      </c>
      <c r="BE994" s="3" t="s">
        <v>3</v>
      </c>
      <c r="BF994" s="3" t="s">
        <v>3</v>
      </c>
      <c r="BG994" s="3" t="s">
        <v>3</v>
      </c>
      <c r="BH994" s="3">
        <v>3</v>
      </c>
      <c r="BI994" s="3">
        <v>2</v>
      </c>
      <c r="BJ994" s="3" t="s">
        <v>1226</v>
      </c>
      <c r="BK994" s="3"/>
      <c r="BL994" s="3"/>
      <c r="BM994" s="3">
        <v>400005</v>
      </c>
      <c r="BN994" s="3">
        <v>0</v>
      </c>
      <c r="BO994" s="3" t="s">
        <v>3</v>
      </c>
      <c r="BP994" s="3">
        <v>0</v>
      </c>
      <c r="BQ994" s="3">
        <v>213</v>
      </c>
      <c r="BR994" s="3">
        <v>0</v>
      </c>
      <c r="BS994" s="3">
        <v>1</v>
      </c>
      <c r="BT994" s="3">
        <v>1</v>
      </c>
      <c r="BU994" s="3">
        <v>1</v>
      </c>
      <c r="BV994" s="3">
        <v>1</v>
      </c>
      <c r="BW994" s="3">
        <v>1</v>
      </c>
      <c r="BX994" s="3">
        <v>1</v>
      </c>
      <c r="BY994" s="3" t="s">
        <v>3</v>
      </c>
      <c r="BZ994" s="3">
        <v>0</v>
      </c>
      <c r="CA994" s="3">
        <v>0</v>
      </c>
      <c r="CB994" s="3" t="s">
        <v>3</v>
      </c>
      <c r="CC994" s="3"/>
      <c r="CD994" s="3"/>
      <c r="CE994" s="3">
        <v>1566</v>
      </c>
      <c r="CF994" s="3">
        <v>0</v>
      </c>
      <c r="CG994" s="3">
        <v>0</v>
      </c>
      <c r="CH994" s="3"/>
      <c r="CI994" s="3"/>
      <c r="CJ994" s="3"/>
      <c r="CK994" s="3"/>
      <c r="CL994" s="3"/>
      <c r="CM994" s="3">
        <v>0</v>
      </c>
      <c r="CN994" s="3" t="s">
        <v>3</v>
      </c>
      <c r="CO994" s="3">
        <v>0</v>
      </c>
      <c r="CP994" s="3">
        <f t="shared" si="1159"/>
        <v>3947.26</v>
      </c>
      <c r="CQ994" s="3">
        <f t="shared" si="1160"/>
        <v>171.62</v>
      </c>
      <c r="CR994" s="3">
        <f t="shared" si="1188"/>
        <v>0</v>
      </c>
      <c r="CS994" s="3">
        <f t="shared" si="1189"/>
        <v>0</v>
      </c>
      <c r="CT994" s="3">
        <f t="shared" si="1161"/>
        <v>0</v>
      </c>
      <c r="CU994" s="3">
        <f t="shared" si="1162"/>
        <v>0</v>
      </c>
      <c r="CV994" s="3">
        <f t="shared" si="1163"/>
        <v>0</v>
      </c>
      <c r="CW994" s="3">
        <f t="shared" si="1164"/>
        <v>0</v>
      </c>
      <c r="CX994" s="3">
        <f t="shared" si="1165"/>
        <v>0</v>
      </c>
      <c r="CY994" s="3">
        <f t="shared" si="1190"/>
        <v>0</v>
      </c>
      <c r="CZ994" s="3">
        <f t="shared" si="1191"/>
        <v>0</v>
      </c>
      <c r="DA994" s="3"/>
      <c r="DB994" s="3"/>
      <c r="DC994" s="3" t="s">
        <v>3</v>
      </c>
      <c r="DD994" s="3" t="s">
        <v>3</v>
      </c>
      <c r="DE994" s="3" t="s">
        <v>3</v>
      </c>
      <c r="DF994" s="3" t="s">
        <v>3</v>
      </c>
      <c r="DG994" s="3" t="s">
        <v>3</v>
      </c>
      <c r="DH994" s="3" t="s">
        <v>3</v>
      </c>
      <c r="DI994" s="3" t="s">
        <v>3</v>
      </c>
      <c r="DJ994" s="3" t="s">
        <v>3</v>
      </c>
      <c r="DK994" s="3" t="s">
        <v>3</v>
      </c>
      <c r="DL994" s="3" t="s">
        <v>3</v>
      </c>
      <c r="DM994" s="3" t="s">
        <v>3</v>
      </c>
      <c r="DN994" s="3">
        <v>0</v>
      </c>
      <c r="DO994" s="3">
        <v>0</v>
      </c>
      <c r="DP994" s="3">
        <v>1</v>
      </c>
      <c r="DQ994" s="3">
        <v>1</v>
      </c>
      <c r="DR994" s="3"/>
      <c r="DS994" s="3"/>
      <c r="DT994" s="3"/>
      <c r="DU994" s="3">
        <v>1013</v>
      </c>
      <c r="DV994" s="3" t="s">
        <v>227</v>
      </c>
      <c r="DW994" s="3" t="s">
        <v>227</v>
      </c>
      <c r="DX994" s="3">
        <v>1</v>
      </c>
      <c r="DY994" s="3"/>
      <c r="DZ994" s="3" t="s">
        <v>3</v>
      </c>
      <c r="EA994" s="3" t="s">
        <v>3</v>
      </c>
      <c r="EB994" s="3" t="s">
        <v>3</v>
      </c>
      <c r="EC994" s="3" t="s">
        <v>3</v>
      </c>
      <c r="ED994" s="3"/>
      <c r="EE994" s="3">
        <v>57042888</v>
      </c>
      <c r="EF994" s="3">
        <v>213</v>
      </c>
      <c r="EG994" s="3" t="s">
        <v>456</v>
      </c>
      <c r="EH994" s="3">
        <v>0</v>
      </c>
      <c r="EI994" s="3" t="s">
        <v>3</v>
      </c>
      <c r="EJ994" s="3">
        <v>1</v>
      </c>
      <c r="EK994" s="3">
        <v>400005</v>
      </c>
      <c r="EL994" s="3" t="s">
        <v>456</v>
      </c>
      <c r="EM994" s="3" t="s">
        <v>457</v>
      </c>
      <c r="EN994" s="3"/>
      <c r="EO994" s="3" t="s">
        <v>3</v>
      </c>
      <c r="EP994" s="3"/>
      <c r="EQ994" s="3">
        <v>16</v>
      </c>
      <c r="ER994" s="3">
        <v>0</v>
      </c>
      <c r="ES994" s="3">
        <v>171.62</v>
      </c>
      <c r="ET994" s="3">
        <v>0</v>
      </c>
      <c r="EU994" s="3">
        <v>0</v>
      </c>
      <c r="EV994" s="3">
        <v>0</v>
      </c>
      <c r="EW994" s="3">
        <v>0</v>
      </c>
      <c r="EX994" s="3">
        <v>0</v>
      </c>
      <c r="EY994" s="3">
        <v>0</v>
      </c>
      <c r="EZ994" s="3"/>
      <c r="FA994" s="3"/>
      <c r="FB994" s="3"/>
      <c r="FC994" s="3"/>
      <c r="FD994" s="3"/>
      <c r="FE994" s="3"/>
      <c r="FF994" s="3"/>
      <c r="FG994" s="3"/>
      <c r="FH994" s="3"/>
      <c r="FI994" s="3"/>
      <c r="FJ994" s="3"/>
      <c r="FK994" s="3"/>
      <c r="FL994" s="3"/>
      <c r="FM994" s="3"/>
      <c r="FN994" s="3"/>
      <c r="FO994" s="3"/>
      <c r="FP994" s="3"/>
      <c r="FQ994" s="3">
        <v>0</v>
      </c>
      <c r="FR994" s="3">
        <v>0</v>
      </c>
      <c r="FS994" s="3">
        <v>0</v>
      </c>
      <c r="FT994" s="3"/>
      <c r="FU994" s="3"/>
      <c r="FV994" s="3"/>
      <c r="FW994" s="3"/>
      <c r="FX994" s="3">
        <v>0</v>
      </c>
      <c r="FY994" s="3">
        <v>0</v>
      </c>
      <c r="FZ994" s="3"/>
      <c r="GA994" s="3" t="s">
        <v>1228</v>
      </c>
      <c r="GB994" s="3"/>
      <c r="GC994" s="3"/>
      <c r="GD994" s="3">
        <v>1</v>
      </c>
      <c r="GE994" s="3"/>
      <c r="GF994" s="3">
        <v>-1985130044</v>
      </c>
      <c r="GG994" s="3">
        <v>2</v>
      </c>
      <c r="GH994" s="3">
        <v>4</v>
      </c>
      <c r="GI994" s="3">
        <v>-2</v>
      </c>
      <c r="GJ994" s="3">
        <v>0</v>
      </c>
      <c r="GK994" s="3">
        <v>0</v>
      </c>
      <c r="GL994" s="3">
        <f t="shared" si="1166"/>
        <v>0</v>
      </c>
      <c r="GM994" s="3">
        <f t="shared" si="1167"/>
        <v>3947.26</v>
      </c>
      <c r="GN994" s="3">
        <f t="shared" si="1168"/>
        <v>0</v>
      </c>
      <c r="GO994" s="3">
        <f t="shared" si="1169"/>
        <v>3947.26</v>
      </c>
      <c r="GP994" s="3">
        <f t="shared" si="1170"/>
        <v>0</v>
      </c>
      <c r="GQ994" s="3"/>
      <c r="GR994" s="3">
        <v>1</v>
      </c>
      <c r="GS994" s="3">
        <v>2</v>
      </c>
      <c r="GT994" s="3">
        <v>0</v>
      </c>
      <c r="GU994" s="3" t="s">
        <v>3</v>
      </c>
      <c r="GV994" s="3">
        <f t="shared" si="1171"/>
        <v>0</v>
      </c>
      <c r="GW994" s="3">
        <v>1</v>
      </c>
      <c r="GX994" s="3">
        <f t="shared" si="1172"/>
        <v>0</v>
      </c>
      <c r="GY994" s="3"/>
      <c r="GZ994" s="3"/>
      <c r="HA994" s="3">
        <v>0</v>
      </c>
      <c r="HB994" s="3">
        <v>0</v>
      </c>
      <c r="HC994" s="3">
        <f t="shared" si="1173"/>
        <v>0</v>
      </c>
      <c r="HD994" s="3"/>
      <c r="HE994" s="3" t="s">
        <v>459</v>
      </c>
      <c r="HF994" s="3" t="s">
        <v>37</v>
      </c>
      <c r="HG994" s="3"/>
      <c r="HH994" s="3"/>
      <c r="HI994" s="3"/>
      <c r="HJ994" s="3"/>
      <c r="HK994" s="3"/>
      <c r="HL994" s="3"/>
      <c r="HM994" s="3" t="s">
        <v>3</v>
      </c>
      <c r="HN994" s="3" t="s">
        <v>3</v>
      </c>
      <c r="HO994" s="3" t="s">
        <v>3</v>
      </c>
      <c r="HP994" s="3" t="s">
        <v>3</v>
      </c>
      <c r="HQ994" s="3" t="s">
        <v>3</v>
      </c>
      <c r="HR994" s="3"/>
      <c r="HS994" s="3">
        <v>0</v>
      </c>
      <c r="HT994" s="3"/>
      <c r="HU994" s="3"/>
      <c r="HV994" s="3"/>
      <c r="HW994" s="3"/>
      <c r="HX994" s="3"/>
      <c r="HY994" s="3"/>
      <c r="HZ994" s="3"/>
      <c r="IA994" s="3"/>
      <c r="IB994" s="3"/>
      <c r="IC994" s="3"/>
      <c r="ID994" s="3"/>
      <c r="IE994" s="3"/>
      <c r="IF994" s="3"/>
      <c r="IG994" s="3"/>
      <c r="IH994" s="3"/>
      <c r="II994" s="3"/>
      <c r="IJ994" s="3"/>
      <c r="IK994" s="3">
        <v>0</v>
      </c>
      <c r="IL994" s="3"/>
      <c r="IM994" s="3"/>
      <c r="IN994" s="3"/>
      <c r="IO994" s="3"/>
      <c r="IP994" s="3"/>
      <c r="IQ994" s="3"/>
      <c r="IR994" s="3"/>
      <c r="IS994" s="3"/>
      <c r="IT994" s="3"/>
      <c r="IU994" s="3"/>
    </row>
    <row r="995" spans="1:255" x14ac:dyDescent="0.25">
      <c r="A995" s="4">
        <v>17</v>
      </c>
      <c r="B995" s="4">
        <v>1</v>
      </c>
      <c r="C995" s="4"/>
      <c r="D995" s="4"/>
      <c r="E995" s="4" t="s">
        <v>1225</v>
      </c>
      <c r="F995" s="4" t="s">
        <v>1226</v>
      </c>
      <c r="G995" s="4" t="s">
        <v>1227</v>
      </c>
      <c r="H995" s="4" t="s">
        <v>227</v>
      </c>
      <c r="I995" s="4">
        <v>23</v>
      </c>
      <c r="J995" s="4">
        <v>0</v>
      </c>
      <c r="K995" s="4">
        <v>23</v>
      </c>
      <c r="L995" s="4"/>
      <c r="M995" s="4"/>
      <c r="N995" s="4"/>
      <c r="O995" s="4">
        <f t="shared" si="1149"/>
        <v>38841.040000000001</v>
      </c>
      <c r="P995" s="4">
        <f t="shared" si="1150"/>
        <v>38841.040000000001</v>
      </c>
      <c r="Q995" s="4">
        <f t="shared" si="1178"/>
        <v>0</v>
      </c>
      <c r="R995" s="4">
        <f t="shared" si="1179"/>
        <v>0</v>
      </c>
      <c r="S995" s="4">
        <f t="shared" si="1151"/>
        <v>0</v>
      </c>
      <c r="T995" s="4">
        <f t="shared" si="1152"/>
        <v>0</v>
      </c>
      <c r="U995" s="4">
        <f t="shared" si="1153"/>
        <v>0</v>
      </c>
      <c r="V995" s="4">
        <f t="shared" si="1154"/>
        <v>0</v>
      </c>
      <c r="W995" s="4">
        <f t="shared" si="1155"/>
        <v>0</v>
      </c>
      <c r="X995" s="4">
        <f t="shared" si="1180"/>
        <v>0</v>
      </c>
      <c r="Y995" s="4">
        <f t="shared" si="1181"/>
        <v>0</v>
      </c>
      <c r="Z995" s="4"/>
      <c r="AA995" s="4">
        <v>55890823</v>
      </c>
      <c r="AB995" s="4">
        <f t="shared" si="1156"/>
        <v>171.62</v>
      </c>
      <c r="AC995" s="4">
        <f t="shared" si="1182"/>
        <v>171.62</v>
      </c>
      <c r="AD995" s="4">
        <f t="shared" si="1183"/>
        <v>0</v>
      </c>
      <c r="AE995" s="4">
        <f t="shared" si="1184"/>
        <v>0</v>
      </c>
      <c r="AF995" s="4">
        <f t="shared" si="1185"/>
        <v>0</v>
      </c>
      <c r="AG995" s="4">
        <f t="shared" si="1157"/>
        <v>0</v>
      </c>
      <c r="AH995" s="4">
        <f t="shared" si="1186"/>
        <v>0</v>
      </c>
      <c r="AI995" s="4">
        <f t="shared" si="1187"/>
        <v>0</v>
      </c>
      <c r="AJ995" s="4">
        <f t="shared" si="1158"/>
        <v>0</v>
      </c>
      <c r="AK995" s="4">
        <v>171.62</v>
      </c>
      <c r="AL995" s="4">
        <v>171.62</v>
      </c>
      <c r="AM995" s="4">
        <v>0</v>
      </c>
      <c r="AN995" s="4">
        <v>0</v>
      </c>
      <c r="AO995" s="4">
        <v>0</v>
      </c>
      <c r="AP995" s="4">
        <v>0</v>
      </c>
      <c r="AQ995" s="4">
        <v>0</v>
      </c>
      <c r="AR995" s="4">
        <v>0</v>
      </c>
      <c r="AS995" s="4">
        <v>0</v>
      </c>
      <c r="AT995" s="4">
        <v>0</v>
      </c>
      <c r="AU995" s="4">
        <v>0</v>
      </c>
      <c r="AV995" s="4">
        <v>1</v>
      </c>
      <c r="AW995" s="4">
        <v>1</v>
      </c>
      <c r="AX995" s="4"/>
      <c r="AY995" s="4"/>
      <c r="AZ995" s="4">
        <v>1</v>
      </c>
      <c r="BA995" s="4">
        <v>1</v>
      </c>
      <c r="BB995" s="4">
        <v>1</v>
      </c>
      <c r="BC995" s="4">
        <v>9.84</v>
      </c>
      <c r="BD995" s="4" t="s">
        <v>3</v>
      </c>
      <c r="BE995" s="4" t="s">
        <v>3</v>
      </c>
      <c r="BF995" s="4" t="s">
        <v>3</v>
      </c>
      <c r="BG995" s="4" t="s">
        <v>3</v>
      </c>
      <c r="BH995" s="4">
        <v>3</v>
      </c>
      <c r="BI995" s="4">
        <v>2</v>
      </c>
      <c r="BJ995" s="4" t="s">
        <v>1226</v>
      </c>
      <c r="BK995" s="4"/>
      <c r="BL995" s="4"/>
      <c r="BM995" s="4">
        <v>400005</v>
      </c>
      <c r="BN995" s="4">
        <v>0</v>
      </c>
      <c r="BO995" s="4" t="s">
        <v>3</v>
      </c>
      <c r="BP995" s="4">
        <v>0</v>
      </c>
      <c r="BQ995" s="4">
        <v>213</v>
      </c>
      <c r="BR995" s="4">
        <v>0</v>
      </c>
      <c r="BS995" s="4">
        <v>1</v>
      </c>
      <c r="BT995" s="4">
        <v>1</v>
      </c>
      <c r="BU995" s="4">
        <v>1</v>
      </c>
      <c r="BV995" s="4">
        <v>1</v>
      </c>
      <c r="BW995" s="4">
        <v>1</v>
      </c>
      <c r="BX995" s="4">
        <v>1</v>
      </c>
      <c r="BY995" s="4" t="s">
        <v>3</v>
      </c>
      <c r="BZ995" s="4">
        <v>0</v>
      </c>
      <c r="CA995" s="4">
        <v>0</v>
      </c>
      <c r="CB995" s="4" t="s">
        <v>3</v>
      </c>
      <c r="CC995" s="4"/>
      <c r="CD995" s="4"/>
      <c r="CE995" s="4">
        <v>1566</v>
      </c>
      <c r="CF995" s="4">
        <v>0</v>
      </c>
      <c r="CG995" s="4">
        <v>0</v>
      </c>
      <c r="CH995" s="4"/>
      <c r="CI995" s="4"/>
      <c r="CJ995" s="4"/>
      <c r="CK995" s="4"/>
      <c r="CL995" s="4"/>
      <c r="CM995" s="4">
        <v>0</v>
      </c>
      <c r="CN995" s="4" t="s">
        <v>3</v>
      </c>
      <c r="CO995" s="4">
        <v>0</v>
      </c>
      <c r="CP995" s="4">
        <f t="shared" si="1159"/>
        <v>38841.040000000001</v>
      </c>
      <c r="CQ995" s="4">
        <f t="shared" si="1160"/>
        <v>1688.74</v>
      </c>
      <c r="CR995" s="4">
        <f t="shared" si="1188"/>
        <v>0</v>
      </c>
      <c r="CS995" s="4">
        <f t="shared" si="1189"/>
        <v>0</v>
      </c>
      <c r="CT995" s="4">
        <f t="shared" si="1161"/>
        <v>0</v>
      </c>
      <c r="CU995" s="4">
        <f t="shared" si="1162"/>
        <v>0</v>
      </c>
      <c r="CV995" s="4">
        <f t="shared" si="1163"/>
        <v>0</v>
      </c>
      <c r="CW995" s="4">
        <f t="shared" si="1164"/>
        <v>0</v>
      </c>
      <c r="CX995" s="4">
        <f t="shared" si="1165"/>
        <v>0</v>
      </c>
      <c r="CY995" s="4">
        <f t="shared" si="1190"/>
        <v>0</v>
      </c>
      <c r="CZ995" s="4">
        <f t="shared" si="1191"/>
        <v>0</v>
      </c>
      <c r="DA995" s="4"/>
      <c r="DB995" s="4"/>
      <c r="DC995" s="4" t="s">
        <v>3</v>
      </c>
      <c r="DD995" s="4" t="s">
        <v>3</v>
      </c>
      <c r="DE995" s="4" t="s">
        <v>3</v>
      </c>
      <c r="DF995" s="4" t="s">
        <v>3</v>
      </c>
      <c r="DG995" s="4" t="s">
        <v>3</v>
      </c>
      <c r="DH995" s="4" t="s">
        <v>3</v>
      </c>
      <c r="DI995" s="4" t="s">
        <v>3</v>
      </c>
      <c r="DJ995" s="4" t="s">
        <v>3</v>
      </c>
      <c r="DK995" s="4" t="s">
        <v>3</v>
      </c>
      <c r="DL995" s="4" t="s">
        <v>3</v>
      </c>
      <c r="DM995" s="4" t="s">
        <v>3</v>
      </c>
      <c r="DN995" s="4">
        <v>0</v>
      </c>
      <c r="DO995" s="4">
        <v>0</v>
      </c>
      <c r="DP995" s="4">
        <v>1</v>
      </c>
      <c r="DQ995" s="4">
        <v>1</v>
      </c>
      <c r="DR995" s="4"/>
      <c r="DS995" s="4"/>
      <c r="DT995" s="4"/>
      <c r="DU995" s="4">
        <v>1013</v>
      </c>
      <c r="DV995" s="4" t="s">
        <v>227</v>
      </c>
      <c r="DW995" s="4" t="s">
        <v>227</v>
      </c>
      <c r="DX995" s="4">
        <v>1</v>
      </c>
      <c r="DY995" s="4"/>
      <c r="DZ995" s="4" t="s">
        <v>3</v>
      </c>
      <c r="EA995" s="4" t="s">
        <v>3</v>
      </c>
      <c r="EB995" s="4" t="s">
        <v>3</v>
      </c>
      <c r="EC995" s="4" t="s">
        <v>3</v>
      </c>
      <c r="ED995" s="4"/>
      <c r="EE995" s="4">
        <v>57042888</v>
      </c>
      <c r="EF995" s="4">
        <v>213</v>
      </c>
      <c r="EG995" s="4" t="s">
        <v>456</v>
      </c>
      <c r="EH995" s="4">
        <v>0</v>
      </c>
      <c r="EI995" s="4" t="s">
        <v>3</v>
      </c>
      <c r="EJ995" s="4">
        <v>1</v>
      </c>
      <c r="EK995" s="4">
        <v>400005</v>
      </c>
      <c r="EL995" s="4" t="s">
        <v>456</v>
      </c>
      <c r="EM995" s="4" t="s">
        <v>457</v>
      </c>
      <c r="EN995" s="4"/>
      <c r="EO995" s="4" t="s">
        <v>3</v>
      </c>
      <c r="EP995" s="4"/>
      <c r="EQ995" s="4">
        <v>16</v>
      </c>
      <c r="ER995" s="4">
        <v>0</v>
      </c>
      <c r="ES995" s="4">
        <v>171.62</v>
      </c>
      <c r="ET995" s="4">
        <v>0</v>
      </c>
      <c r="EU995" s="4">
        <v>0</v>
      </c>
      <c r="EV995" s="4">
        <v>0</v>
      </c>
      <c r="EW995" s="4">
        <v>0</v>
      </c>
      <c r="EX995" s="4">
        <v>0</v>
      </c>
      <c r="EY995" s="4">
        <v>0</v>
      </c>
      <c r="EZ995" s="4">
        <v>5</v>
      </c>
      <c r="FA995" s="4"/>
      <c r="FB995" s="4"/>
      <c r="FC995" s="4">
        <v>1</v>
      </c>
      <c r="FD995" s="4">
        <v>18</v>
      </c>
      <c r="FE995" s="4"/>
      <c r="FF995" s="4">
        <v>2019.81</v>
      </c>
      <c r="FG995" s="4"/>
      <c r="FH995" s="4"/>
      <c r="FI995" s="4"/>
      <c r="FJ995" s="4"/>
      <c r="FK995" s="4"/>
      <c r="FL995" s="4"/>
      <c r="FM995" s="4"/>
      <c r="FN995" s="4"/>
      <c r="FO995" s="4"/>
      <c r="FP995" s="4"/>
      <c r="FQ995" s="4">
        <v>0</v>
      </c>
      <c r="FR995" s="4">
        <v>0</v>
      </c>
      <c r="FS995" s="4">
        <v>0</v>
      </c>
      <c r="FT995" s="4"/>
      <c r="FU995" s="4"/>
      <c r="FV995" s="4"/>
      <c r="FW995" s="4"/>
      <c r="FX995" s="4">
        <v>0</v>
      </c>
      <c r="FY995" s="4">
        <v>0</v>
      </c>
      <c r="FZ995" s="4"/>
      <c r="GA995" s="4" t="s">
        <v>1228</v>
      </c>
      <c r="GB995" s="4"/>
      <c r="GC995" s="4"/>
      <c r="GD995" s="4">
        <v>1</v>
      </c>
      <c r="GE995" s="4"/>
      <c r="GF995" s="4">
        <v>-1985130044</v>
      </c>
      <c r="GG995" s="4">
        <v>2</v>
      </c>
      <c r="GH995" s="4">
        <v>3</v>
      </c>
      <c r="GI995" s="4">
        <v>5</v>
      </c>
      <c r="GJ995" s="4">
        <v>0</v>
      </c>
      <c r="GK995" s="4">
        <v>0</v>
      </c>
      <c r="GL995" s="4">
        <f t="shared" si="1166"/>
        <v>0</v>
      </c>
      <c r="GM995" s="4">
        <f t="shared" si="1167"/>
        <v>38841.040000000001</v>
      </c>
      <c r="GN995" s="4">
        <f t="shared" si="1168"/>
        <v>0</v>
      </c>
      <c r="GO995" s="4">
        <f t="shared" si="1169"/>
        <v>38841.040000000001</v>
      </c>
      <c r="GP995" s="4">
        <f t="shared" si="1170"/>
        <v>0</v>
      </c>
      <c r="GQ995" s="4"/>
      <c r="GR995" s="4">
        <v>1</v>
      </c>
      <c r="GS995" s="4">
        <v>1</v>
      </c>
      <c r="GT995" s="4">
        <v>0</v>
      </c>
      <c r="GU995" s="4" t="s">
        <v>3</v>
      </c>
      <c r="GV995" s="4">
        <f t="shared" si="1171"/>
        <v>0</v>
      </c>
      <c r="GW995" s="4">
        <v>1</v>
      </c>
      <c r="GX995" s="4">
        <f t="shared" si="1172"/>
        <v>0</v>
      </c>
      <c r="GY995" s="4"/>
      <c r="GZ995" s="4"/>
      <c r="HA995" s="4">
        <v>0</v>
      </c>
      <c r="HB995" s="4">
        <v>0</v>
      </c>
      <c r="HC995" s="4">
        <f t="shared" si="1173"/>
        <v>0</v>
      </c>
      <c r="HD995" s="4"/>
      <c r="HE995" s="4" t="s">
        <v>459</v>
      </c>
      <c r="HF995" s="4" t="s">
        <v>37</v>
      </c>
      <c r="HG995" s="4"/>
      <c r="HH995" s="4"/>
      <c r="HI995" s="4"/>
      <c r="HJ995" s="4"/>
      <c r="HK995" s="4"/>
      <c r="HL995" s="4"/>
      <c r="HM995" s="4" t="s">
        <v>3</v>
      </c>
      <c r="HN995" s="4" t="s">
        <v>3</v>
      </c>
      <c r="HO995" s="4" t="s">
        <v>3</v>
      </c>
      <c r="HP995" s="4" t="s">
        <v>3</v>
      </c>
      <c r="HQ995" s="4" t="s">
        <v>3</v>
      </c>
      <c r="HR995" s="4"/>
      <c r="HS995" s="4">
        <v>0</v>
      </c>
      <c r="HT995" s="4"/>
      <c r="HU995" s="4"/>
      <c r="HV995" s="4"/>
      <c r="HW995" s="4"/>
      <c r="HX995" s="4"/>
      <c r="HY995" s="4"/>
      <c r="HZ995" s="4"/>
      <c r="IA995" s="4"/>
      <c r="IB995" s="4"/>
      <c r="IC995" s="4"/>
      <c r="ID995" s="4"/>
      <c r="IE995" s="4"/>
      <c r="IF995" s="4"/>
      <c r="IG995" s="4"/>
      <c r="IH995" s="4"/>
      <c r="II995" s="4"/>
      <c r="IJ995" s="4"/>
      <c r="IK995" s="4">
        <v>0</v>
      </c>
      <c r="IL995" s="4"/>
      <c r="IM995" s="4"/>
      <c r="IN995" s="4"/>
      <c r="IO995" s="4"/>
      <c r="IP995" s="4"/>
      <c r="IQ995" s="4"/>
      <c r="IR995" s="4"/>
      <c r="IS995" s="4"/>
      <c r="IT995" s="4"/>
      <c r="IU995" s="4"/>
    </row>
    <row r="996" spans="1:255" x14ac:dyDescent="0.25">
      <c r="A996" s="3">
        <v>17</v>
      </c>
      <c r="B996" s="3">
        <v>1</v>
      </c>
      <c r="C996" s="3"/>
      <c r="D996" s="3"/>
      <c r="E996" s="3" t="s">
        <v>1229</v>
      </c>
      <c r="F996" s="3" t="s">
        <v>1230</v>
      </c>
      <c r="G996" s="3" t="s">
        <v>1231</v>
      </c>
      <c r="H996" s="3" t="s">
        <v>227</v>
      </c>
      <c r="I996" s="3">
        <v>2</v>
      </c>
      <c r="J996" s="3">
        <v>0</v>
      </c>
      <c r="K996" s="3">
        <v>2</v>
      </c>
      <c r="L996" s="3"/>
      <c r="M996" s="3"/>
      <c r="N996" s="3"/>
      <c r="O996" s="3">
        <f t="shared" si="1149"/>
        <v>345.32</v>
      </c>
      <c r="P996" s="3">
        <f t="shared" si="1150"/>
        <v>345.32</v>
      </c>
      <c r="Q996" s="3">
        <f t="shared" si="1178"/>
        <v>0</v>
      </c>
      <c r="R996" s="3">
        <f t="shared" si="1179"/>
        <v>0</v>
      </c>
      <c r="S996" s="3">
        <f t="shared" si="1151"/>
        <v>0</v>
      </c>
      <c r="T996" s="3">
        <f t="shared" si="1152"/>
        <v>0</v>
      </c>
      <c r="U996" s="3">
        <f t="shared" si="1153"/>
        <v>0</v>
      </c>
      <c r="V996" s="3">
        <f t="shared" si="1154"/>
        <v>0</v>
      </c>
      <c r="W996" s="3">
        <f t="shared" si="1155"/>
        <v>0</v>
      </c>
      <c r="X996" s="3">
        <f t="shared" si="1180"/>
        <v>0</v>
      </c>
      <c r="Y996" s="3">
        <f t="shared" si="1181"/>
        <v>0</v>
      </c>
      <c r="Z996" s="3"/>
      <c r="AA996" s="3">
        <v>54971259</v>
      </c>
      <c r="AB996" s="3">
        <f t="shared" si="1156"/>
        <v>172.66</v>
      </c>
      <c r="AC996" s="3">
        <f t="shared" si="1182"/>
        <v>172.66</v>
      </c>
      <c r="AD996" s="3">
        <f t="shared" si="1183"/>
        <v>0</v>
      </c>
      <c r="AE996" s="3">
        <f t="shared" si="1184"/>
        <v>0</v>
      </c>
      <c r="AF996" s="3">
        <f t="shared" si="1185"/>
        <v>0</v>
      </c>
      <c r="AG996" s="3">
        <f t="shared" si="1157"/>
        <v>0</v>
      </c>
      <c r="AH996" s="3">
        <f t="shared" si="1186"/>
        <v>0</v>
      </c>
      <c r="AI996" s="3">
        <f t="shared" si="1187"/>
        <v>0</v>
      </c>
      <c r="AJ996" s="3">
        <f t="shared" si="1158"/>
        <v>0</v>
      </c>
      <c r="AK996" s="3">
        <v>172.66</v>
      </c>
      <c r="AL996" s="3">
        <v>172.66</v>
      </c>
      <c r="AM996" s="3">
        <v>0</v>
      </c>
      <c r="AN996" s="3">
        <v>0</v>
      </c>
      <c r="AO996" s="3">
        <v>0</v>
      </c>
      <c r="AP996" s="3">
        <v>0</v>
      </c>
      <c r="AQ996" s="3">
        <v>0</v>
      </c>
      <c r="AR996" s="3">
        <v>0</v>
      </c>
      <c r="AS996" s="3">
        <v>0</v>
      </c>
      <c r="AT996" s="3">
        <v>0</v>
      </c>
      <c r="AU996" s="3">
        <v>0</v>
      </c>
      <c r="AV996" s="3">
        <v>1</v>
      </c>
      <c r="AW996" s="3">
        <v>1</v>
      </c>
      <c r="AX996" s="3"/>
      <c r="AY996" s="3"/>
      <c r="AZ996" s="3">
        <v>1</v>
      </c>
      <c r="BA996" s="3">
        <v>1</v>
      </c>
      <c r="BB996" s="3">
        <v>1</v>
      </c>
      <c r="BC996" s="3">
        <v>1</v>
      </c>
      <c r="BD996" s="3" t="s">
        <v>3</v>
      </c>
      <c r="BE996" s="3" t="s">
        <v>3</v>
      </c>
      <c r="BF996" s="3" t="s">
        <v>3</v>
      </c>
      <c r="BG996" s="3" t="s">
        <v>3</v>
      </c>
      <c r="BH996" s="3">
        <v>3</v>
      </c>
      <c r="BI996" s="3">
        <v>2</v>
      </c>
      <c r="BJ996" s="3" t="s">
        <v>1230</v>
      </c>
      <c r="BK996" s="3"/>
      <c r="BL996" s="3"/>
      <c r="BM996" s="3">
        <v>400005</v>
      </c>
      <c r="BN996" s="3">
        <v>0</v>
      </c>
      <c r="BO996" s="3" t="s">
        <v>3</v>
      </c>
      <c r="BP996" s="3">
        <v>0</v>
      </c>
      <c r="BQ996" s="3">
        <v>213</v>
      </c>
      <c r="BR996" s="3">
        <v>0</v>
      </c>
      <c r="BS996" s="3">
        <v>1</v>
      </c>
      <c r="BT996" s="3">
        <v>1</v>
      </c>
      <c r="BU996" s="3">
        <v>1</v>
      </c>
      <c r="BV996" s="3">
        <v>1</v>
      </c>
      <c r="BW996" s="3">
        <v>1</v>
      </c>
      <c r="BX996" s="3">
        <v>1</v>
      </c>
      <c r="BY996" s="3" t="s">
        <v>3</v>
      </c>
      <c r="BZ996" s="3">
        <v>0</v>
      </c>
      <c r="CA996" s="3">
        <v>0</v>
      </c>
      <c r="CB996" s="3" t="s">
        <v>3</v>
      </c>
      <c r="CC996" s="3"/>
      <c r="CD996" s="3"/>
      <c r="CE996" s="3">
        <v>1566</v>
      </c>
      <c r="CF996" s="3">
        <v>0</v>
      </c>
      <c r="CG996" s="3">
        <v>0</v>
      </c>
      <c r="CH996" s="3"/>
      <c r="CI996" s="3"/>
      <c r="CJ996" s="3"/>
      <c r="CK996" s="3"/>
      <c r="CL996" s="3"/>
      <c r="CM996" s="3">
        <v>0</v>
      </c>
      <c r="CN996" s="3" t="s">
        <v>3</v>
      </c>
      <c r="CO996" s="3">
        <v>0</v>
      </c>
      <c r="CP996" s="3">
        <f t="shared" si="1159"/>
        <v>345.32</v>
      </c>
      <c r="CQ996" s="3">
        <f t="shared" si="1160"/>
        <v>172.66</v>
      </c>
      <c r="CR996" s="3">
        <f t="shared" si="1188"/>
        <v>0</v>
      </c>
      <c r="CS996" s="3">
        <f t="shared" si="1189"/>
        <v>0</v>
      </c>
      <c r="CT996" s="3">
        <f t="shared" si="1161"/>
        <v>0</v>
      </c>
      <c r="CU996" s="3">
        <f t="shared" si="1162"/>
        <v>0</v>
      </c>
      <c r="CV996" s="3">
        <f t="shared" si="1163"/>
        <v>0</v>
      </c>
      <c r="CW996" s="3">
        <f t="shared" si="1164"/>
        <v>0</v>
      </c>
      <c r="CX996" s="3">
        <f t="shared" si="1165"/>
        <v>0</v>
      </c>
      <c r="CY996" s="3">
        <f t="shared" si="1190"/>
        <v>0</v>
      </c>
      <c r="CZ996" s="3">
        <f t="shared" si="1191"/>
        <v>0</v>
      </c>
      <c r="DA996" s="3"/>
      <c r="DB996" s="3"/>
      <c r="DC996" s="3" t="s">
        <v>3</v>
      </c>
      <c r="DD996" s="3" t="s">
        <v>3</v>
      </c>
      <c r="DE996" s="3" t="s">
        <v>3</v>
      </c>
      <c r="DF996" s="3" t="s">
        <v>3</v>
      </c>
      <c r="DG996" s="3" t="s">
        <v>3</v>
      </c>
      <c r="DH996" s="3" t="s">
        <v>3</v>
      </c>
      <c r="DI996" s="3" t="s">
        <v>3</v>
      </c>
      <c r="DJ996" s="3" t="s">
        <v>3</v>
      </c>
      <c r="DK996" s="3" t="s">
        <v>3</v>
      </c>
      <c r="DL996" s="3" t="s">
        <v>3</v>
      </c>
      <c r="DM996" s="3" t="s">
        <v>3</v>
      </c>
      <c r="DN996" s="3">
        <v>0</v>
      </c>
      <c r="DO996" s="3">
        <v>0</v>
      </c>
      <c r="DP996" s="3">
        <v>1</v>
      </c>
      <c r="DQ996" s="3">
        <v>1</v>
      </c>
      <c r="DR996" s="3"/>
      <c r="DS996" s="3"/>
      <c r="DT996" s="3"/>
      <c r="DU996" s="3">
        <v>1013</v>
      </c>
      <c r="DV996" s="3" t="s">
        <v>227</v>
      </c>
      <c r="DW996" s="3" t="s">
        <v>227</v>
      </c>
      <c r="DX996" s="3">
        <v>1</v>
      </c>
      <c r="DY996" s="3"/>
      <c r="DZ996" s="3" t="s">
        <v>3</v>
      </c>
      <c r="EA996" s="3" t="s">
        <v>3</v>
      </c>
      <c r="EB996" s="3" t="s">
        <v>3</v>
      </c>
      <c r="EC996" s="3" t="s">
        <v>3</v>
      </c>
      <c r="ED996" s="3"/>
      <c r="EE996" s="3">
        <v>57042888</v>
      </c>
      <c r="EF996" s="3">
        <v>213</v>
      </c>
      <c r="EG996" s="3" t="s">
        <v>456</v>
      </c>
      <c r="EH996" s="3">
        <v>0</v>
      </c>
      <c r="EI996" s="3" t="s">
        <v>3</v>
      </c>
      <c r="EJ996" s="3">
        <v>1</v>
      </c>
      <c r="EK996" s="3">
        <v>400005</v>
      </c>
      <c r="EL996" s="3" t="s">
        <v>456</v>
      </c>
      <c r="EM996" s="3" t="s">
        <v>457</v>
      </c>
      <c r="EN996" s="3"/>
      <c r="EO996" s="3" t="s">
        <v>3</v>
      </c>
      <c r="EP996" s="3"/>
      <c r="EQ996" s="3">
        <v>16</v>
      </c>
      <c r="ER996" s="3">
        <v>0</v>
      </c>
      <c r="ES996" s="3">
        <v>172.66</v>
      </c>
      <c r="ET996" s="3">
        <v>0</v>
      </c>
      <c r="EU996" s="3">
        <v>0</v>
      </c>
      <c r="EV996" s="3">
        <v>0</v>
      </c>
      <c r="EW996" s="3">
        <v>0</v>
      </c>
      <c r="EX996" s="3">
        <v>0</v>
      </c>
      <c r="EY996" s="3">
        <v>0</v>
      </c>
      <c r="EZ996" s="3"/>
      <c r="FA996" s="3"/>
      <c r="FB996" s="3"/>
      <c r="FC996" s="3"/>
      <c r="FD996" s="3"/>
      <c r="FE996" s="3"/>
      <c r="FF996" s="3"/>
      <c r="FG996" s="3"/>
      <c r="FH996" s="3"/>
      <c r="FI996" s="3"/>
      <c r="FJ996" s="3"/>
      <c r="FK996" s="3"/>
      <c r="FL996" s="3"/>
      <c r="FM996" s="3"/>
      <c r="FN996" s="3"/>
      <c r="FO996" s="3"/>
      <c r="FP996" s="3"/>
      <c r="FQ996" s="3">
        <v>0</v>
      </c>
      <c r="FR996" s="3">
        <v>0</v>
      </c>
      <c r="FS996" s="3">
        <v>0</v>
      </c>
      <c r="FT996" s="3"/>
      <c r="FU996" s="3"/>
      <c r="FV996" s="3"/>
      <c r="FW996" s="3"/>
      <c r="FX996" s="3">
        <v>0</v>
      </c>
      <c r="FY996" s="3">
        <v>0</v>
      </c>
      <c r="FZ996" s="3"/>
      <c r="GA996" s="3" t="s">
        <v>1232</v>
      </c>
      <c r="GB996" s="3"/>
      <c r="GC996" s="3"/>
      <c r="GD996" s="3">
        <v>1</v>
      </c>
      <c r="GE996" s="3"/>
      <c r="GF996" s="3">
        <v>1337795078</v>
      </c>
      <c r="GG996" s="3">
        <v>2</v>
      </c>
      <c r="GH996" s="3">
        <v>4</v>
      </c>
      <c r="GI996" s="3">
        <v>-2</v>
      </c>
      <c r="GJ996" s="3">
        <v>0</v>
      </c>
      <c r="GK996" s="3">
        <v>0</v>
      </c>
      <c r="GL996" s="3">
        <f t="shared" si="1166"/>
        <v>0</v>
      </c>
      <c r="GM996" s="3">
        <f t="shared" si="1167"/>
        <v>345.32</v>
      </c>
      <c r="GN996" s="3">
        <f t="shared" si="1168"/>
        <v>0</v>
      </c>
      <c r="GO996" s="3">
        <f t="shared" si="1169"/>
        <v>345.32</v>
      </c>
      <c r="GP996" s="3">
        <f t="shared" si="1170"/>
        <v>0</v>
      </c>
      <c r="GQ996" s="3"/>
      <c r="GR996" s="3">
        <v>1</v>
      </c>
      <c r="GS996" s="3">
        <v>2</v>
      </c>
      <c r="GT996" s="3">
        <v>0</v>
      </c>
      <c r="GU996" s="3" t="s">
        <v>3</v>
      </c>
      <c r="GV996" s="3">
        <f t="shared" si="1171"/>
        <v>0</v>
      </c>
      <c r="GW996" s="3">
        <v>1</v>
      </c>
      <c r="GX996" s="3">
        <f t="shared" si="1172"/>
        <v>0</v>
      </c>
      <c r="GY996" s="3"/>
      <c r="GZ996" s="3"/>
      <c r="HA996" s="3">
        <v>0</v>
      </c>
      <c r="HB996" s="3">
        <v>0</v>
      </c>
      <c r="HC996" s="3">
        <f t="shared" si="1173"/>
        <v>0</v>
      </c>
      <c r="HD996" s="3"/>
      <c r="HE996" s="3" t="s">
        <v>459</v>
      </c>
      <c r="HF996" s="3" t="s">
        <v>37</v>
      </c>
      <c r="HG996" s="3"/>
      <c r="HH996" s="3"/>
      <c r="HI996" s="3"/>
      <c r="HJ996" s="3"/>
      <c r="HK996" s="3"/>
      <c r="HL996" s="3"/>
      <c r="HM996" s="3" t="s">
        <v>3</v>
      </c>
      <c r="HN996" s="3" t="s">
        <v>3</v>
      </c>
      <c r="HO996" s="3" t="s">
        <v>3</v>
      </c>
      <c r="HP996" s="3" t="s">
        <v>3</v>
      </c>
      <c r="HQ996" s="3" t="s">
        <v>3</v>
      </c>
      <c r="HR996" s="3"/>
      <c r="HS996" s="3">
        <v>0</v>
      </c>
      <c r="HT996" s="3"/>
      <c r="HU996" s="3"/>
      <c r="HV996" s="3"/>
      <c r="HW996" s="3"/>
      <c r="HX996" s="3"/>
      <c r="HY996" s="3"/>
      <c r="HZ996" s="3"/>
      <c r="IA996" s="3"/>
      <c r="IB996" s="3"/>
      <c r="IC996" s="3"/>
      <c r="ID996" s="3"/>
      <c r="IE996" s="3"/>
      <c r="IF996" s="3"/>
      <c r="IG996" s="3"/>
      <c r="IH996" s="3"/>
      <c r="II996" s="3"/>
      <c r="IJ996" s="3"/>
      <c r="IK996" s="3">
        <v>0</v>
      </c>
      <c r="IL996" s="3"/>
      <c r="IM996" s="3"/>
      <c r="IN996" s="3"/>
      <c r="IO996" s="3"/>
      <c r="IP996" s="3"/>
      <c r="IQ996" s="3"/>
      <c r="IR996" s="3"/>
      <c r="IS996" s="3"/>
      <c r="IT996" s="3"/>
      <c r="IU996" s="3"/>
    </row>
    <row r="997" spans="1:255" x14ac:dyDescent="0.25">
      <c r="A997" s="4">
        <v>17</v>
      </c>
      <c r="B997" s="4">
        <v>1</v>
      </c>
      <c r="C997" s="4"/>
      <c r="D997" s="4"/>
      <c r="E997" s="4" t="s">
        <v>1229</v>
      </c>
      <c r="F997" s="4" t="s">
        <v>1230</v>
      </c>
      <c r="G997" s="4" t="s">
        <v>1231</v>
      </c>
      <c r="H997" s="4" t="s">
        <v>227</v>
      </c>
      <c r="I997" s="4">
        <v>2</v>
      </c>
      <c r="J997" s="4">
        <v>0</v>
      </c>
      <c r="K997" s="4">
        <v>2</v>
      </c>
      <c r="L997" s="4"/>
      <c r="M997" s="4"/>
      <c r="N997" s="4"/>
      <c r="O997" s="4">
        <f t="shared" si="1149"/>
        <v>3397.95</v>
      </c>
      <c r="P997" s="4">
        <f t="shared" si="1150"/>
        <v>3397.95</v>
      </c>
      <c r="Q997" s="4">
        <f t="shared" si="1178"/>
        <v>0</v>
      </c>
      <c r="R997" s="4">
        <f t="shared" si="1179"/>
        <v>0</v>
      </c>
      <c r="S997" s="4">
        <f t="shared" si="1151"/>
        <v>0</v>
      </c>
      <c r="T997" s="4">
        <f t="shared" si="1152"/>
        <v>0</v>
      </c>
      <c r="U997" s="4">
        <f t="shared" si="1153"/>
        <v>0</v>
      </c>
      <c r="V997" s="4">
        <f t="shared" si="1154"/>
        <v>0</v>
      </c>
      <c r="W997" s="4">
        <f t="shared" si="1155"/>
        <v>0</v>
      </c>
      <c r="X997" s="4">
        <f t="shared" si="1180"/>
        <v>0</v>
      </c>
      <c r="Y997" s="4">
        <f t="shared" si="1181"/>
        <v>0</v>
      </c>
      <c r="Z997" s="4"/>
      <c r="AA997" s="4">
        <v>55890823</v>
      </c>
      <c r="AB997" s="4">
        <f t="shared" si="1156"/>
        <v>172.66</v>
      </c>
      <c r="AC997" s="4">
        <f t="shared" si="1182"/>
        <v>172.66</v>
      </c>
      <c r="AD997" s="4">
        <f t="shared" si="1183"/>
        <v>0</v>
      </c>
      <c r="AE997" s="4">
        <f t="shared" si="1184"/>
        <v>0</v>
      </c>
      <c r="AF997" s="4">
        <f t="shared" si="1185"/>
        <v>0</v>
      </c>
      <c r="AG997" s="4">
        <f t="shared" si="1157"/>
        <v>0</v>
      </c>
      <c r="AH997" s="4">
        <f t="shared" si="1186"/>
        <v>0</v>
      </c>
      <c r="AI997" s="4">
        <f t="shared" si="1187"/>
        <v>0</v>
      </c>
      <c r="AJ997" s="4">
        <f t="shared" si="1158"/>
        <v>0</v>
      </c>
      <c r="AK997" s="4">
        <v>172.66</v>
      </c>
      <c r="AL997" s="4">
        <v>172.66</v>
      </c>
      <c r="AM997" s="4">
        <v>0</v>
      </c>
      <c r="AN997" s="4">
        <v>0</v>
      </c>
      <c r="AO997" s="4">
        <v>0</v>
      </c>
      <c r="AP997" s="4">
        <v>0</v>
      </c>
      <c r="AQ997" s="4">
        <v>0</v>
      </c>
      <c r="AR997" s="4">
        <v>0</v>
      </c>
      <c r="AS997" s="4">
        <v>0</v>
      </c>
      <c r="AT997" s="4">
        <v>0</v>
      </c>
      <c r="AU997" s="4">
        <v>0</v>
      </c>
      <c r="AV997" s="4">
        <v>1</v>
      </c>
      <c r="AW997" s="4">
        <v>1</v>
      </c>
      <c r="AX997" s="4"/>
      <c r="AY997" s="4"/>
      <c r="AZ997" s="4">
        <v>1</v>
      </c>
      <c r="BA997" s="4">
        <v>1</v>
      </c>
      <c r="BB997" s="4">
        <v>1</v>
      </c>
      <c r="BC997" s="4">
        <v>9.84</v>
      </c>
      <c r="BD997" s="4" t="s">
        <v>3</v>
      </c>
      <c r="BE997" s="4" t="s">
        <v>3</v>
      </c>
      <c r="BF997" s="4" t="s">
        <v>3</v>
      </c>
      <c r="BG997" s="4" t="s">
        <v>3</v>
      </c>
      <c r="BH997" s="4">
        <v>3</v>
      </c>
      <c r="BI997" s="4">
        <v>2</v>
      </c>
      <c r="BJ997" s="4" t="s">
        <v>1230</v>
      </c>
      <c r="BK997" s="4"/>
      <c r="BL997" s="4"/>
      <c r="BM997" s="4">
        <v>400005</v>
      </c>
      <c r="BN997" s="4">
        <v>0</v>
      </c>
      <c r="BO997" s="4" t="s">
        <v>3</v>
      </c>
      <c r="BP997" s="4">
        <v>0</v>
      </c>
      <c r="BQ997" s="4">
        <v>213</v>
      </c>
      <c r="BR997" s="4">
        <v>0</v>
      </c>
      <c r="BS997" s="4">
        <v>1</v>
      </c>
      <c r="BT997" s="4">
        <v>1</v>
      </c>
      <c r="BU997" s="4">
        <v>1</v>
      </c>
      <c r="BV997" s="4">
        <v>1</v>
      </c>
      <c r="BW997" s="4">
        <v>1</v>
      </c>
      <c r="BX997" s="4">
        <v>1</v>
      </c>
      <c r="BY997" s="4" t="s">
        <v>3</v>
      </c>
      <c r="BZ997" s="4">
        <v>0</v>
      </c>
      <c r="CA997" s="4">
        <v>0</v>
      </c>
      <c r="CB997" s="4" t="s">
        <v>3</v>
      </c>
      <c r="CC997" s="4"/>
      <c r="CD997" s="4"/>
      <c r="CE997" s="4">
        <v>1566</v>
      </c>
      <c r="CF997" s="4">
        <v>0</v>
      </c>
      <c r="CG997" s="4">
        <v>0</v>
      </c>
      <c r="CH997" s="4"/>
      <c r="CI997" s="4"/>
      <c r="CJ997" s="4"/>
      <c r="CK997" s="4"/>
      <c r="CL997" s="4"/>
      <c r="CM997" s="4">
        <v>0</v>
      </c>
      <c r="CN997" s="4" t="s">
        <v>3</v>
      </c>
      <c r="CO997" s="4">
        <v>0</v>
      </c>
      <c r="CP997" s="4">
        <f t="shared" si="1159"/>
        <v>3397.95</v>
      </c>
      <c r="CQ997" s="4">
        <f t="shared" si="1160"/>
        <v>1698.97</v>
      </c>
      <c r="CR997" s="4">
        <f t="shared" si="1188"/>
        <v>0</v>
      </c>
      <c r="CS997" s="4">
        <f t="shared" si="1189"/>
        <v>0</v>
      </c>
      <c r="CT997" s="4">
        <f t="shared" si="1161"/>
        <v>0</v>
      </c>
      <c r="CU997" s="4">
        <f t="shared" si="1162"/>
        <v>0</v>
      </c>
      <c r="CV997" s="4">
        <f t="shared" si="1163"/>
        <v>0</v>
      </c>
      <c r="CW997" s="4">
        <f t="shared" si="1164"/>
        <v>0</v>
      </c>
      <c r="CX997" s="4">
        <f t="shared" si="1165"/>
        <v>0</v>
      </c>
      <c r="CY997" s="4">
        <f t="shared" si="1190"/>
        <v>0</v>
      </c>
      <c r="CZ997" s="4">
        <f t="shared" si="1191"/>
        <v>0</v>
      </c>
      <c r="DA997" s="4"/>
      <c r="DB997" s="4"/>
      <c r="DC997" s="4" t="s">
        <v>3</v>
      </c>
      <c r="DD997" s="4" t="s">
        <v>3</v>
      </c>
      <c r="DE997" s="4" t="s">
        <v>3</v>
      </c>
      <c r="DF997" s="4" t="s">
        <v>3</v>
      </c>
      <c r="DG997" s="4" t="s">
        <v>3</v>
      </c>
      <c r="DH997" s="4" t="s">
        <v>3</v>
      </c>
      <c r="DI997" s="4" t="s">
        <v>3</v>
      </c>
      <c r="DJ997" s="4" t="s">
        <v>3</v>
      </c>
      <c r="DK997" s="4" t="s">
        <v>3</v>
      </c>
      <c r="DL997" s="4" t="s">
        <v>3</v>
      </c>
      <c r="DM997" s="4" t="s">
        <v>3</v>
      </c>
      <c r="DN997" s="4">
        <v>0</v>
      </c>
      <c r="DO997" s="4">
        <v>0</v>
      </c>
      <c r="DP997" s="4">
        <v>1</v>
      </c>
      <c r="DQ997" s="4">
        <v>1</v>
      </c>
      <c r="DR997" s="4"/>
      <c r="DS997" s="4"/>
      <c r="DT997" s="4"/>
      <c r="DU997" s="4">
        <v>1013</v>
      </c>
      <c r="DV997" s="4" t="s">
        <v>227</v>
      </c>
      <c r="DW997" s="4" t="s">
        <v>227</v>
      </c>
      <c r="DX997" s="4">
        <v>1</v>
      </c>
      <c r="DY997" s="4"/>
      <c r="DZ997" s="4" t="s">
        <v>3</v>
      </c>
      <c r="EA997" s="4" t="s">
        <v>3</v>
      </c>
      <c r="EB997" s="4" t="s">
        <v>3</v>
      </c>
      <c r="EC997" s="4" t="s">
        <v>3</v>
      </c>
      <c r="ED997" s="4"/>
      <c r="EE997" s="4">
        <v>57042888</v>
      </c>
      <c r="EF997" s="4">
        <v>213</v>
      </c>
      <c r="EG997" s="4" t="s">
        <v>456</v>
      </c>
      <c r="EH997" s="4">
        <v>0</v>
      </c>
      <c r="EI997" s="4" t="s">
        <v>3</v>
      </c>
      <c r="EJ997" s="4">
        <v>1</v>
      </c>
      <c r="EK997" s="4">
        <v>400005</v>
      </c>
      <c r="EL997" s="4" t="s">
        <v>456</v>
      </c>
      <c r="EM997" s="4" t="s">
        <v>457</v>
      </c>
      <c r="EN997" s="4"/>
      <c r="EO997" s="4" t="s">
        <v>3</v>
      </c>
      <c r="EP997" s="4"/>
      <c r="EQ997" s="4">
        <v>16</v>
      </c>
      <c r="ER997" s="4">
        <v>0</v>
      </c>
      <c r="ES997" s="4">
        <v>172.66</v>
      </c>
      <c r="ET997" s="4">
        <v>0</v>
      </c>
      <c r="EU997" s="4">
        <v>0</v>
      </c>
      <c r="EV997" s="4">
        <v>0</v>
      </c>
      <c r="EW997" s="4">
        <v>0</v>
      </c>
      <c r="EX997" s="4">
        <v>0</v>
      </c>
      <c r="EY997" s="4">
        <v>0</v>
      </c>
      <c r="EZ997" s="4">
        <v>5</v>
      </c>
      <c r="FA997" s="4"/>
      <c r="FB997" s="4"/>
      <c r="FC997" s="4">
        <v>1</v>
      </c>
      <c r="FD997" s="4">
        <v>18</v>
      </c>
      <c r="FE997" s="4"/>
      <c r="FF997" s="4">
        <v>2032</v>
      </c>
      <c r="FG997" s="4"/>
      <c r="FH997" s="4"/>
      <c r="FI997" s="4"/>
      <c r="FJ997" s="4"/>
      <c r="FK997" s="4"/>
      <c r="FL997" s="4"/>
      <c r="FM997" s="4"/>
      <c r="FN997" s="4"/>
      <c r="FO997" s="4"/>
      <c r="FP997" s="4"/>
      <c r="FQ997" s="4">
        <v>0</v>
      </c>
      <c r="FR997" s="4">
        <v>0</v>
      </c>
      <c r="FS997" s="4">
        <v>0</v>
      </c>
      <c r="FT997" s="4"/>
      <c r="FU997" s="4"/>
      <c r="FV997" s="4"/>
      <c r="FW997" s="4"/>
      <c r="FX997" s="4">
        <v>0</v>
      </c>
      <c r="FY997" s="4">
        <v>0</v>
      </c>
      <c r="FZ997" s="4"/>
      <c r="GA997" s="4" t="s">
        <v>1232</v>
      </c>
      <c r="GB997" s="4"/>
      <c r="GC997" s="4"/>
      <c r="GD997" s="4">
        <v>1</v>
      </c>
      <c r="GE997" s="4"/>
      <c r="GF997" s="4">
        <v>1337795078</v>
      </c>
      <c r="GG997" s="4">
        <v>2</v>
      </c>
      <c r="GH997" s="4">
        <v>3</v>
      </c>
      <c r="GI997" s="4">
        <v>5</v>
      </c>
      <c r="GJ997" s="4">
        <v>0</v>
      </c>
      <c r="GK997" s="4">
        <v>0</v>
      </c>
      <c r="GL997" s="4">
        <f t="shared" si="1166"/>
        <v>0</v>
      </c>
      <c r="GM997" s="4">
        <f t="shared" si="1167"/>
        <v>3397.95</v>
      </c>
      <c r="GN997" s="4">
        <f t="shared" si="1168"/>
        <v>0</v>
      </c>
      <c r="GO997" s="4">
        <f t="shared" si="1169"/>
        <v>3397.95</v>
      </c>
      <c r="GP997" s="4">
        <f t="shared" si="1170"/>
        <v>0</v>
      </c>
      <c r="GQ997" s="4"/>
      <c r="GR997" s="4">
        <v>1</v>
      </c>
      <c r="GS997" s="4">
        <v>1</v>
      </c>
      <c r="GT997" s="4">
        <v>0</v>
      </c>
      <c r="GU997" s="4" t="s">
        <v>3</v>
      </c>
      <c r="GV997" s="4">
        <f t="shared" si="1171"/>
        <v>0</v>
      </c>
      <c r="GW997" s="4">
        <v>1</v>
      </c>
      <c r="GX997" s="4">
        <f t="shared" si="1172"/>
        <v>0</v>
      </c>
      <c r="GY997" s="4"/>
      <c r="GZ997" s="4"/>
      <c r="HA997" s="4">
        <v>0</v>
      </c>
      <c r="HB997" s="4">
        <v>0</v>
      </c>
      <c r="HC997" s="4">
        <f t="shared" si="1173"/>
        <v>0</v>
      </c>
      <c r="HD997" s="4"/>
      <c r="HE997" s="4" t="s">
        <v>459</v>
      </c>
      <c r="HF997" s="4" t="s">
        <v>37</v>
      </c>
      <c r="HG997" s="4"/>
      <c r="HH997" s="4"/>
      <c r="HI997" s="4"/>
      <c r="HJ997" s="4"/>
      <c r="HK997" s="4"/>
      <c r="HL997" s="4"/>
      <c r="HM997" s="4" t="s">
        <v>3</v>
      </c>
      <c r="HN997" s="4" t="s">
        <v>3</v>
      </c>
      <c r="HO997" s="4" t="s">
        <v>3</v>
      </c>
      <c r="HP997" s="4" t="s">
        <v>3</v>
      </c>
      <c r="HQ997" s="4" t="s">
        <v>3</v>
      </c>
      <c r="HR997" s="4"/>
      <c r="HS997" s="4">
        <v>0</v>
      </c>
      <c r="HT997" s="4"/>
      <c r="HU997" s="4"/>
      <c r="HV997" s="4"/>
      <c r="HW997" s="4"/>
      <c r="HX997" s="4"/>
      <c r="HY997" s="4"/>
      <c r="HZ997" s="4"/>
      <c r="IA997" s="4"/>
      <c r="IB997" s="4"/>
      <c r="IC997" s="4"/>
      <c r="ID997" s="4"/>
      <c r="IE997" s="4"/>
      <c r="IF997" s="4"/>
      <c r="IG997" s="4"/>
      <c r="IH997" s="4"/>
      <c r="II997" s="4"/>
      <c r="IJ997" s="4"/>
      <c r="IK997" s="4">
        <v>0</v>
      </c>
      <c r="IL997" s="4"/>
      <c r="IM997" s="4"/>
      <c r="IN997" s="4"/>
      <c r="IO997" s="4"/>
      <c r="IP997" s="4"/>
      <c r="IQ997" s="4"/>
      <c r="IR997" s="4"/>
      <c r="IS997" s="4"/>
      <c r="IT997" s="4"/>
      <c r="IU997" s="4"/>
    </row>
    <row r="998" spans="1:255" ht="409.5" x14ac:dyDescent="0.25">
      <c r="A998" s="3">
        <v>17</v>
      </c>
      <c r="B998" s="3">
        <v>1</v>
      </c>
      <c r="C998" s="3"/>
      <c r="D998" s="3"/>
      <c r="E998" s="3" t="s">
        <v>1233</v>
      </c>
      <c r="F998" s="3" t="s">
        <v>120</v>
      </c>
      <c r="G998" s="3" t="s">
        <v>1084</v>
      </c>
      <c r="H998" s="3" t="s">
        <v>117</v>
      </c>
      <c r="I998" s="3">
        <f>ROUND(513/100,9)</f>
        <v>5.13</v>
      </c>
      <c r="J998" s="3">
        <v>0</v>
      </c>
      <c r="K998" s="3">
        <f>ROUND(513/100,9)</f>
        <v>5.13</v>
      </c>
      <c r="L998" s="3"/>
      <c r="M998" s="3"/>
      <c r="N998" s="3"/>
      <c r="O998" s="3">
        <f t="shared" si="1149"/>
        <v>649.57000000000005</v>
      </c>
      <c r="P998" s="3">
        <f t="shared" si="1150"/>
        <v>84.44</v>
      </c>
      <c r="Q998" s="3">
        <f>(ROUND((ROUND((((ET998*1.2))*AV998*I998),2)*BB998),2)+ROUND((ROUND(((AE998-((EU998*1.2)))*AV998*I998),2)*BS998),2))</f>
        <v>37</v>
      </c>
      <c r="R998" s="3">
        <f>(ROUND((ROUND((((EU998*1.2))*AV998*I998),2)*BS998),2)+ROUND((ROUND(((AE998-((EU998*1.2)))*AV998*I998),2)*BS998),2))</f>
        <v>6.77</v>
      </c>
      <c r="S998" s="3">
        <f t="shared" si="1151"/>
        <v>528.13</v>
      </c>
      <c r="T998" s="3">
        <f t="shared" si="1152"/>
        <v>0</v>
      </c>
      <c r="U998" s="3">
        <f t="shared" si="1153"/>
        <v>46.857563639999981</v>
      </c>
      <c r="V998" s="3">
        <f t="shared" si="1154"/>
        <v>0</v>
      </c>
      <c r="W998" s="3">
        <f t="shared" si="1155"/>
        <v>0</v>
      </c>
      <c r="X998" s="3">
        <f>(ROUND((((S998+ROUND((ROUND((((EU998*1.2))*AV998*I998),2)*BS998),2))*AT998)/100),2)+ROUND(((ROUND((ROUND(((AE998-((EU998*1.2)))*AV998*I998),2)*BS998),2)*AT998)/100),2))</f>
        <v>518.85</v>
      </c>
      <c r="Y998" s="3">
        <f>(ROUND((((S998+ROUND((ROUND((((EU998*1.2))*AV998*I998),2)*BS998),2))*AU998)/100),2)+ROUND(((ROUND((ROUND(((AE998-((EU998*1.2)))*AV998*I998),2)*BS998),2)*AU998)/100),2))</f>
        <v>272.8</v>
      </c>
      <c r="Z998" s="3"/>
      <c r="AA998" s="3">
        <v>54971259</v>
      </c>
      <c r="AB998" s="3">
        <f t="shared" si="1156"/>
        <v>121.676</v>
      </c>
      <c r="AC998" s="3">
        <f>ROUND(((ES998*1)),6)</f>
        <v>16.46</v>
      </c>
      <c r="AD998" s="3">
        <f>ROUND(((((ET998*1.2))-((EU998*1.2)))+AE998),6)</f>
        <v>6.8879999999999999</v>
      </c>
      <c r="AE998" s="3">
        <f>ROUND(((EU998*1.2)),6)</f>
        <v>1.26</v>
      </c>
      <c r="AF998" s="3">
        <f>ROUND(((EV998*1.2)),6)</f>
        <v>98.328000000000003</v>
      </c>
      <c r="AG998" s="3">
        <f t="shared" si="1157"/>
        <v>0</v>
      </c>
      <c r="AH998" s="3">
        <f>((EW998*1.2))</f>
        <v>8.7239999999999984</v>
      </c>
      <c r="AI998" s="3">
        <f>((EX998*1.2))</f>
        <v>0</v>
      </c>
      <c r="AJ998" s="3">
        <f t="shared" si="1158"/>
        <v>0</v>
      </c>
      <c r="AK998" s="3">
        <v>104.14</v>
      </c>
      <c r="AL998" s="3">
        <v>16.46</v>
      </c>
      <c r="AM998" s="3">
        <v>5.74</v>
      </c>
      <c r="AN998" s="3">
        <v>1.05</v>
      </c>
      <c r="AO998" s="3">
        <v>81.94</v>
      </c>
      <c r="AP998" s="3">
        <v>0</v>
      </c>
      <c r="AQ998" s="3">
        <v>7.27</v>
      </c>
      <c r="AR998" s="3">
        <v>0</v>
      </c>
      <c r="AS998" s="3">
        <v>0</v>
      </c>
      <c r="AT998" s="3">
        <v>97</v>
      </c>
      <c r="AU998" s="3">
        <v>51</v>
      </c>
      <c r="AV998" s="3">
        <v>1.0469999999999999</v>
      </c>
      <c r="AW998" s="3">
        <v>1</v>
      </c>
      <c r="AX998" s="3"/>
      <c r="AY998" s="3"/>
      <c r="AZ998" s="3">
        <v>1</v>
      </c>
      <c r="BA998" s="3">
        <v>1</v>
      </c>
      <c r="BB998" s="3">
        <v>1</v>
      </c>
      <c r="BC998" s="3">
        <v>1</v>
      </c>
      <c r="BD998" s="3" t="s">
        <v>3</v>
      </c>
      <c r="BE998" s="3" t="s">
        <v>3</v>
      </c>
      <c r="BF998" s="3" t="s">
        <v>3</v>
      </c>
      <c r="BG998" s="3" t="s">
        <v>3</v>
      </c>
      <c r="BH998" s="3">
        <v>0</v>
      </c>
      <c r="BI998" s="3">
        <v>2</v>
      </c>
      <c r="BJ998" s="3" t="s">
        <v>122</v>
      </c>
      <c r="BK998" s="3"/>
      <c r="BL998" s="3"/>
      <c r="BM998" s="3">
        <v>67</v>
      </c>
      <c r="BN998" s="3">
        <v>0</v>
      </c>
      <c r="BO998" s="3" t="s">
        <v>120</v>
      </c>
      <c r="BP998" s="3">
        <v>1</v>
      </c>
      <c r="BQ998" s="3">
        <v>40</v>
      </c>
      <c r="BR998" s="3">
        <v>0</v>
      </c>
      <c r="BS998" s="3">
        <v>1</v>
      </c>
      <c r="BT998" s="3">
        <v>1</v>
      </c>
      <c r="BU998" s="3">
        <v>1</v>
      </c>
      <c r="BV998" s="3">
        <v>1</v>
      </c>
      <c r="BW998" s="3">
        <v>1</v>
      </c>
      <c r="BX998" s="3">
        <v>1</v>
      </c>
      <c r="BY998" s="3" t="s">
        <v>3</v>
      </c>
      <c r="BZ998" s="3">
        <v>97</v>
      </c>
      <c r="CA998" s="3">
        <v>51</v>
      </c>
      <c r="CB998" s="3" t="s">
        <v>3</v>
      </c>
      <c r="CC998" s="3"/>
      <c r="CD998" s="3"/>
      <c r="CE998" s="3">
        <v>1566</v>
      </c>
      <c r="CF998" s="3">
        <v>0</v>
      </c>
      <c r="CG998" s="3">
        <v>0</v>
      </c>
      <c r="CH998" s="3"/>
      <c r="CI998" s="3"/>
      <c r="CJ998" s="3"/>
      <c r="CK998" s="3"/>
      <c r="CL998" s="3"/>
      <c r="CM998" s="3">
        <v>0</v>
      </c>
      <c r="CN998" s="9" t="s">
        <v>2500</v>
      </c>
      <c r="CO998" s="3">
        <v>0</v>
      </c>
      <c r="CP998" s="3">
        <f t="shared" si="1159"/>
        <v>649.56999999999994</v>
      </c>
      <c r="CQ998" s="3">
        <f t="shared" si="1160"/>
        <v>16.46</v>
      </c>
      <c r="CR998" s="3">
        <f>(ROUND((ROUND((((ET998*1.2))*AV998*1),2)*BB998),2)+ROUND((ROUND(((AE998-((EU998*1.2)))*AV998*1),2)*BS998),2))</f>
        <v>7.21</v>
      </c>
      <c r="CS998" s="3">
        <f>(ROUND((ROUND((((EU998*1.2))*AV998*1),2)*BS998),2)+ROUND((ROUND(((AE998-((EU998*1.2)))*AV998*1),2)*BS998),2))</f>
        <v>1.32</v>
      </c>
      <c r="CT998" s="3">
        <f t="shared" si="1161"/>
        <v>102.95</v>
      </c>
      <c r="CU998" s="3">
        <f t="shared" si="1162"/>
        <v>0</v>
      </c>
      <c r="CV998" s="3">
        <f t="shared" si="1163"/>
        <v>9.1340279999999971</v>
      </c>
      <c r="CW998" s="3">
        <f t="shared" si="1164"/>
        <v>0</v>
      </c>
      <c r="CX998" s="3">
        <f t="shared" si="1165"/>
        <v>0</v>
      </c>
      <c r="CY998" s="3">
        <f>(ROUND((((S998+ROUND((ROUND((((EU998*1.2))*AV998*1),2)*BS998),2))*AT998)/100),2)+ROUND(((ROUND((ROUND(((AE998-((EU998*1.2)))*AV998*1),2)*BS998),2)*AT998)/100),2))</f>
        <v>513.57000000000005</v>
      </c>
      <c r="CZ998" s="3">
        <f>(ROUND((((S998+ROUND((ROUND((((EU998*1.2))*AV998*1),2)*BS998),2))*AU998)/100),2)+ROUND(((ROUND((ROUND(((AE998-((EU998*1.2)))*AV998*1),2)*BS998),2)*AU998)/100),2))</f>
        <v>270.02</v>
      </c>
      <c r="DA998" s="3"/>
      <c r="DB998" s="3">
        <v>207</v>
      </c>
      <c r="DC998" s="3" t="s">
        <v>3</v>
      </c>
      <c r="DD998" s="3" t="s">
        <v>22</v>
      </c>
      <c r="DE998" s="3" t="s">
        <v>42</v>
      </c>
      <c r="DF998" s="3" t="s">
        <v>42</v>
      </c>
      <c r="DG998" s="3" t="s">
        <v>42</v>
      </c>
      <c r="DH998" s="3" t="s">
        <v>3</v>
      </c>
      <c r="DI998" s="3" t="s">
        <v>42</v>
      </c>
      <c r="DJ998" s="3" t="s">
        <v>42</v>
      </c>
      <c r="DK998" s="3" t="s">
        <v>3</v>
      </c>
      <c r="DL998" s="3" t="s">
        <v>3</v>
      </c>
      <c r="DM998" s="3" t="s">
        <v>3</v>
      </c>
      <c r="DN998" s="3">
        <v>0</v>
      </c>
      <c r="DO998" s="3">
        <v>0</v>
      </c>
      <c r="DP998" s="3">
        <v>1</v>
      </c>
      <c r="DQ998" s="3">
        <v>1</v>
      </c>
      <c r="DR998" s="3"/>
      <c r="DS998" s="3"/>
      <c r="DT998" s="3"/>
      <c r="DU998" s="3">
        <v>1013</v>
      </c>
      <c r="DV998" s="3" t="s">
        <v>117</v>
      </c>
      <c r="DW998" s="3" t="s">
        <v>117</v>
      </c>
      <c r="DX998" s="3">
        <v>1</v>
      </c>
      <c r="DY998" s="3"/>
      <c r="DZ998" s="3" t="s">
        <v>3</v>
      </c>
      <c r="EA998" s="3" t="s">
        <v>3</v>
      </c>
      <c r="EB998" s="3" t="s">
        <v>3</v>
      </c>
      <c r="EC998" s="3" t="s">
        <v>3</v>
      </c>
      <c r="ED998" s="3"/>
      <c r="EE998" s="3">
        <v>57042957</v>
      </c>
      <c r="EF998" s="3">
        <v>40</v>
      </c>
      <c r="EG998" s="3" t="s">
        <v>33</v>
      </c>
      <c r="EH998" s="3">
        <v>0</v>
      </c>
      <c r="EI998" s="3" t="s">
        <v>3</v>
      </c>
      <c r="EJ998" s="3">
        <v>2</v>
      </c>
      <c r="EK998" s="3">
        <v>67</v>
      </c>
      <c r="EL998" s="3" t="s">
        <v>34</v>
      </c>
      <c r="EM998" s="3" t="s">
        <v>35</v>
      </c>
      <c r="EN998" s="3"/>
      <c r="EO998" s="3" t="s">
        <v>46</v>
      </c>
      <c r="EP998" s="3"/>
      <c r="EQ998" s="3">
        <v>0</v>
      </c>
      <c r="ER998" s="3">
        <v>104.14</v>
      </c>
      <c r="ES998" s="3">
        <v>16.46</v>
      </c>
      <c r="ET998" s="3">
        <v>5.74</v>
      </c>
      <c r="EU998" s="3">
        <v>1.05</v>
      </c>
      <c r="EV998" s="3">
        <v>81.94</v>
      </c>
      <c r="EW998" s="3">
        <v>7.27</v>
      </c>
      <c r="EX998" s="3">
        <v>0</v>
      </c>
      <c r="EY998" s="3">
        <v>0</v>
      </c>
      <c r="EZ998" s="3"/>
      <c r="FA998" s="3"/>
      <c r="FB998" s="3"/>
      <c r="FC998" s="3"/>
      <c r="FD998" s="3"/>
      <c r="FE998" s="3"/>
      <c r="FF998" s="3"/>
      <c r="FG998" s="3"/>
      <c r="FH998" s="3"/>
      <c r="FI998" s="3"/>
      <c r="FJ998" s="3"/>
      <c r="FK998" s="3"/>
      <c r="FL998" s="3"/>
      <c r="FM998" s="3"/>
      <c r="FN998" s="3"/>
      <c r="FO998" s="3"/>
      <c r="FP998" s="3"/>
      <c r="FQ998" s="3">
        <v>0</v>
      </c>
      <c r="FR998" s="3">
        <v>0</v>
      </c>
      <c r="FS998" s="3">
        <v>0</v>
      </c>
      <c r="FT998" s="3"/>
      <c r="FU998" s="3"/>
      <c r="FV998" s="3"/>
      <c r="FW998" s="3"/>
      <c r="FX998" s="3">
        <v>97</v>
      </c>
      <c r="FY998" s="3">
        <v>51</v>
      </c>
      <c r="FZ998" s="3"/>
      <c r="GA998" s="3" t="s">
        <v>3</v>
      </c>
      <c r="GB998" s="3"/>
      <c r="GC998" s="3"/>
      <c r="GD998" s="3">
        <v>1</v>
      </c>
      <c r="GE998" s="3"/>
      <c r="GF998" s="3">
        <v>-500716075</v>
      </c>
      <c r="GG998" s="3">
        <v>2</v>
      </c>
      <c r="GH998" s="3">
        <v>1</v>
      </c>
      <c r="GI998" s="3">
        <v>2</v>
      </c>
      <c r="GJ998" s="3">
        <v>0</v>
      </c>
      <c r="GK998" s="3">
        <v>0</v>
      </c>
      <c r="GL998" s="3">
        <f t="shared" si="1166"/>
        <v>0</v>
      </c>
      <c r="GM998" s="3">
        <f t="shared" si="1167"/>
        <v>1441.22</v>
      </c>
      <c r="GN998" s="3">
        <f t="shared" si="1168"/>
        <v>0</v>
      </c>
      <c r="GO998" s="3">
        <f t="shared" si="1169"/>
        <v>1441.22</v>
      </c>
      <c r="GP998" s="3">
        <f t="shared" si="1170"/>
        <v>0</v>
      </c>
      <c r="GQ998" s="3"/>
      <c r="GR998" s="3">
        <v>0</v>
      </c>
      <c r="GS998" s="3">
        <v>3</v>
      </c>
      <c r="GT998" s="3">
        <v>0</v>
      </c>
      <c r="GU998" s="3" t="s">
        <v>3</v>
      </c>
      <c r="GV998" s="3">
        <f t="shared" si="1171"/>
        <v>0</v>
      </c>
      <c r="GW998" s="3">
        <v>1</v>
      </c>
      <c r="GX998" s="3">
        <f t="shared" si="1172"/>
        <v>0</v>
      </c>
      <c r="GY998" s="3"/>
      <c r="GZ998" s="3"/>
      <c r="HA998" s="3">
        <v>0</v>
      </c>
      <c r="HB998" s="3">
        <v>0</v>
      </c>
      <c r="HC998" s="3">
        <f t="shared" si="1173"/>
        <v>0</v>
      </c>
      <c r="HD998" s="3"/>
      <c r="HE998" s="3" t="s">
        <v>3</v>
      </c>
      <c r="HF998" s="3" t="s">
        <v>3</v>
      </c>
      <c r="HG998" s="3"/>
      <c r="HH998" s="3"/>
      <c r="HI998" s="3"/>
      <c r="HJ998" s="3"/>
      <c r="HK998" s="3"/>
      <c r="HL998" s="3"/>
      <c r="HM998" s="3" t="s">
        <v>3</v>
      </c>
      <c r="HN998" s="3" t="s">
        <v>3</v>
      </c>
      <c r="HO998" s="3" t="s">
        <v>3</v>
      </c>
      <c r="HP998" s="3" t="s">
        <v>3</v>
      </c>
      <c r="HQ998" s="3" t="s">
        <v>3</v>
      </c>
      <c r="HR998" s="3"/>
      <c r="HS998" s="3">
        <v>0</v>
      </c>
      <c r="HT998" s="3"/>
      <c r="HU998" s="3"/>
      <c r="HV998" s="3"/>
      <c r="HW998" s="3"/>
      <c r="HX998" s="3"/>
      <c r="HY998" s="3"/>
      <c r="HZ998" s="3"/>
      <c r="IA998" s="3"/>
      <c r="IB998" s="3"/>
      <c r="IC998" s="3"/>
      <c r="ID998" s="3"/>
      <c r="IE998" s="3"/>
      <c r="IF998" s="3"/>
      <c r="IG998" s="3"/>
      <c r="IH998" s="3"/>
      <c r="II998" s="3"/>
      <c r="IJ998" s="3"/>
      <c r="IK998" s="3">
        <v>0</v>
      </c>
      <c r="IL998" s="3"/>
      <c r="IM998" s="3"/>
      <c r="IN998" s="3"/>
      <c r="IO998" s="3"/>
      <c r="IP998" s="3"/>
      <c r="IQ998" s="3"/>
      <c r="IR998" s="3"/>
      <c r="IS998" s="3"/>
      <c r="IT998" s="3"/>
      <c r="IU998" s="3"/>
    </row>
    <row r="999" spans="1:255" ht="409.5" x14ac:dyDescent="0.25">
      <c r="A999" s="4">
        <v>17</v>
      </c>
      <c r="B999" s="4">
        <v>1</v>
      </c>
      <c r="C999" s="4"/>
      <c r="D999" s="4"/>
      <c r="E999" s="4" t="s">
        <v>1233</v>
      </c>
      <c r="F999" s="4" t="s">
        <v>120</v>
      </c>
      <c r="G999" s="4" t="s">
        <v>1084</v>
      </c>
      <c r="H999" s="4" t="s">
        <v>117</v>
      </c>
      <c r="I999" s="4">
        <f>ROUND(513/100,9)</f>
        <v>5.13</v>
      </c>
      <c r="J999" s="4">
        <v>0</v>
      </c>
      <c r="K999" s="4">
        <f>ROUND(513/100,9)</f>
        <v>5.13</v>
      </c>
      <c r="L999" s="4"/>
      <c r="M999" s="4"/>
      <c r="N999" s="4"/>
      <c r="O999" s="4">
        <f t="shared" si="1149"/>
        <v>31086.68</v>
      </c>
      <c r="P999" s="4">
        <f t="shared" si="1150"/>
        <v>617.26</v>
      </c>
      <c r="Q999" s="4">
        <f>(ROUND((ROUND((((ET999*1.2))*AV999*I999),2)*BB999),2)+ROUND((ROUND(((AE999-((EU999*1.2)))*AV999*I999),2)*BS999),2))</f>
        <v>709.29</v>
      </c>
      <c r="R999" s="4">
        <f>(ROUND((ROUND((((EU999*1.2))*AV999*I999),2)*BS999),2)+ROUND((ROUND(((AE999-((EU999*1.2)))*AV999*I999),2)*BS999),2))</f>
        <v>381.49</v>
      </c>
      <c r="S999" s="4">
        <f t="shared" si="1151"/>
        <v>29760.13</v>
      </c>
      <c r="T999" s="4">
        <f t="shared" si="1152"/>
        <v>0</v>
      </c>
      <c r="U999" s="4">
        <f t="shared" si="1153"/>
        <v>46.857563639999981</v>
      </c>
      <c r="V999" s="4">
        <f t="shared" si="1154"/>
        <v>0</v>
      </c>
      <c r="W999" s="4">
        <f t="shared" si="1155"/>
        <v>0</v>
      </c>
      <c r="X999" s="4">
        <f>(ROUND((((S999+ROUND((ROUND((((EU999*1.2))*AV999*I999),2)*BS999),2))*AT999)/100),2)+ROUND(((ROUND((ROUND(((AE999-((EU999*1.2)))*AV999*I999),2)*BS999),2)*AT999)/100),2))</f>
        <v>29237.37</v>
      </c>
      <c r="Y999" s="4">
        <f>(ROUND((((S999+ROUND((ROUND((((EU999*1.2))*AV999*I999),2)*BS999),2))*AU999)/100),2)+ROUND(((ROUND((ROUND(((AE999-((EU999*1.2)))*AV999*I999),2)*BS999),2)*AU999)/100),2))</f>
        <v>15372.23</v>
      </c>
      <c r="Z999" s="4"/>
      <c r="AA999" s="4">
        <v>55890823</v>
      </c>
      <c r="AB999" s="4">
        <f t="shared" si="1156"/>
        <v>121.676</v>
      </c>
      <c r="AC999" s="4">
        <f>ROUND(((ES999*1)),6)</f>
        <v>16.46</v>
      </c>
      <c r="AD999" s="4">
        <f>ROUND(((((ET999*1.2))-((EU999*1.2)))+AE999),6)</f>
        <v>6.8879999999999999</v>
      </c>
      <c r="AE999" s="4">
        <f>ROUND(((EU999*1.2)),6)</f>
        <v>1.26</v>
      </c>
      <c r="AF999" s="4">
        <f>ROUND(((EV999*1.2)),6)</f>
        <v>98.328000000000003</v>
      </c>
      <c r="AG999" s="4">
        <f t="shared" si="1157"/>
        <v>0</v>
      </c>
      <c r="AH999" s="4">
        <f>((EW999*1.2))</f>
        <v>8.7239999999999984</v>
      </c>
      <c r="AI999" s="4">
        <f>((EX999*1.2))</f>
        <v>0</v>
      </c>
      <c r="AJ999" s="4">
        <f t="shared" si="1158"/>
        <v>0</v>
      </c>
      <c r="AK999" s="4">
        <v>104.14</v>
      </c>
      <c r="AL999" s="4">
        <v>16.46</v>
      </c>
      <c r="AM999" s="4">
        <v>5.74</v>
      </c>
      <c r="AN999" s="4">
        <v>1.05</v>
      </c>
      <c r="AO999" s="4">
        <v>81.94</v>
      </c>
      <c r="AP999" s="4">
        <v>0</v>
      </c>
      <c r="AQ999" s="4">
        <v>7.27</v>
      </c>
      <c r="AR999" s="4">
        <v>0</v>
      </c>
      <c r="AS999" s="4">
        <v>0</v>
      </c>
      <c r="AT999" s="4">
        <v>97</v>
      </c>
      <c r="AU999" s="4">
        <v>51</v>
      </c>
      <c r="AV999" s="4">
        <v>1.0469999999999999</v>
      </c>
      <c r="AW999" s="4">
        <v>1</v>
      </c>
      <c r="AX999" s="4"/>
      <c r="AY999" s="4"/>
      <c r="AZ999" s="4">
        <v>1</v>
      </c>
      <c r="BA999" s="4">
        <v>56.35</v>
      </c>
      <c r="BB999" s="4">
        <v>19.170000000000002</v>
      </c>
      <c r="BC999" s="4">
        <v>7.31</v>
      </c>
      <c r="BD999" s="4" t="s">
        <v>3</v>
      </c>
      <c r="BE999" s="4" t="s">
        <v>3</v>
      </c>
      <c r="BF999" s="4" t="s">
        <v>3</v>
      </c>
      <c r="BG999" s="4" t="s">
        <v>3</v>
      </c>
      <c r="BH999" s="4">
        <v>0</v>
      </c>
      <c r="BI999" s="4">
        <v>2</v>
      </c>
      <c r="BJ999" s="4" t="s">
        <v>122</v>
      </c>
      <c r="BK999" s="4"/>
      <c r="BL999" s="4"/>
      <c r="BM999" s="4">
        <v>67</v>
      </c>
      <c r="BN999" s="4">
        <v>0</v>
      </c>
      <c r="BO999" s="4" t="s">
        <v>120</v>
      </c>
      <c r="BP999" s="4">
        <v>1</v>
      </c>
      <c r="BQ999" s="4">
        <v>40</v>
      </c>
      <c r="BR999" s="4">
        <v>0</v>
      </c>
      <c r="BS999" s="4">
        <v>56.35</v>
      </c>
      <c r="BT999" s="4">
        <v>1</v>
      </c>
      <c r="BU999" s="4">
        <v>1</v>
      </c>
      <c r="BV999" s="4">
        <v>1</v>
      </c>
      <c r="BW999" s="4">
        <v>1</v>
      </c>
      <c r="BX999" s="4">
        <v>1</v>
      </c>
      <c r="BY999" s="4" t="s">
        <v>3</v>
      </c>
      <c r="BZ999" s="4">
        <v>97</v>
      </c>
      <c r="CA999" s="4">
        <v>51</v>
      </c>
      <c r="CB999" s="4" t="s">
        <v>3</v>
      </c>
      <c r="CC999" s="4"/>
      <c r="CD999" s="4"/>
      <c r="CE999" s="4">
        <v>1566</v>
      </c>
      <c r="CF999" s="4">
        <v>0</v>
      </c>
      <c r="CG999" s="4">
        <v>0</v>
      </c>
      <c r="CH999" s="4"/>
      <c r="CI999" s="4"/>
      <c r="CJ999" s="4"/>
      <c r="CK999" s="4"/>
      <c r="CL999" s="4"/>
      <c r="CM999" s="4">
        <v>0</v>
      </c>
      <c r="CN999" s="10" t="s">
        <v>2500</v>
      </c>
      <c r="CO999" s="4">
        <v>0</v>
      </c>
      <c r="CP999" s="4">
        <f t="shared" si="1159"/>
        <v>31086.68</v>
      </c>
      <c r="CQ999" s="4">
        <f t="shared" si="1160"/>
        <v>120.32</v>
      </c>
      <c r="CR999" s="4">
        <f>(ROUND((ROUND((((ET999*1.2))*AV999*1),2)*BB999),2)+ROUND((ROUND(((AE999-((EU999*1.2)))*AV999*1),2)*BS999),2))</f>
        <v>138.22</v>
      </c>
      <c r="CS999" s="4">
        <f>(ROUND((ROUND((((EU999*1.2))*AV999*1),2)*BS999),2)+ROUND((ROUND(((AE999-((EU999*1.2)))*AV999*1),2)*BS999),2))</f>
        <v>74.38</v>
      </c>
      <c r="CT999" s="4">
        <f t="shared" si="1161"/>
        <v>5801.23</v>
      </c>
      <c r="CU999" s="4">
        <f t="shared" si="1162"/>
        <v>0</v>
      </c>
      <c r="CV999" s="4">
        <f t="shared" si="1163"/>
        <v>9.1340279999999971</v>
      </c>
      <c r="CW999" s="4">
        <f t="shared" si="1164"/>
        <v>0</v>
      </c>
      <c r="CX999" s="4">
        <f t="shared" si="1165"/>
        <v>0</v>
      </c>
      <c r="CY999" s="4">
        <f>(ROUND((((S999+ROUND((ROUND((((EU999*1.2))*AV999*1),2)*BS999),2))*AT999)/100),2)+ROUND(((ROUND((ROUND(((AE999-((EU999*1.2)))*AV999*1),2)*BS999),2)*AT999)/100),2))</f>
        <v>28939.47</v>
      </c>
      <c r="CZ999" s="4">
        <f>(ROUND((((S999+ROUND((ROUND((((EU999*1.2))*AV999*1),2)*BS999),2))*AU999)/100),2)+ROUND(((ROUND((ROUND(((AE999-((EU999*1.2)))*AV999*1),2)*BS999),2)*AU999)/100),2))</f>
        <v>15215.6</v>
      </c>
      <c r="DA999" s="4"/>
      <c r="DB999" s="4">
        <v>208</v>
      </c>
      <c r="DC999" s="4" t="s">
        <v>3</v>
      </c>
      <c r="DD999" s="4" t="s">
        <v>22</v>
      </c>
      <c r="DE999" s="4" t="s">
        <v>42</v>
      </c>
      <c r="DF999" s="4" t="s">
        <v>42</v>
      </c>
      <c r="DG999" s="4" t="s">
        <v>42</v>
      </c>
      <c r="DH999" s="4" t="s">
        <v>3</v>
      </c>
      <c r="DI999" s="4" t="s">
        <v>42</v>
      </c>
      <c r="DJ999" s="4" t="s">
        <v>42</v>
      </c>
      <c r="DK999" s="4" t="s">
        <v>3</v>
      </c>
      <c r="DL999" s="4" t="s">
        <v>3</v>
      </c>
      <c r="DM999" s="4" t="s">
        <v>3</v>
      </c>
      <c r="DN999" s="4">
        <v>0</v>
      </c>
      <c r="DO999" s="4">
        <v>0</v>
      </c>
      <c r="DP999" s="4">
        <v>1</v>
      </c>
      <c r="DQ999" s="4">
        <v>1</v>
      </c>
      <c r="DR999" s="4"/>
      <c r="DS999" s="4"/>
      <c r="DT999" s="4"/>
      <c r="DU999" s="4">
        <v>1013</v>
      </c>
      <c r="DV999" s="4" t="s">
        <v>117</v>
      </c>
      <c r="DW999" s="4" t="s">
        <v>117</v>
      </c>
      <c r="DX999" s="4">
        <v>1</v>
      </c>
      <c r="DY999" s="4"/>
      <c r="DZ999" s="4" t="s">
        <v>3</v>
      </c>
      <c r="EA999" s="4" t="s">
        <v>3</v>
      </c>
      <c r="EB999" s="4" t="s">
        <v>3</v>
      </c>
      <c r="EC999" s="4" t="s">
        <v>3</v>
      </c>
      <c r="ED999" s="4"/>
      <c r="EE999" s="4">
        <v>57042957</v>
      </c>
      <c r="EF999" s="4">
        <v>40</v>
      </c>
      <c r="EG999" s="4" t="s">
        <v>33</v>
      </c>
      <c r="EH999" s="4">
        <v>0</v>
      </c>
      <c r="EI999" s="4" t="s">
        <v>3</v>
      </c>
      <c r="EJ999" s="4">
        <v>2</v>
      </c>
      <c r="EK999" s="4">
        <v>67</v>
      </c>
      <c r="EL999" s="4" t="s">
        <v>34</v>
      </c>
      <c r="EM999" s="4" t="s">
        <v>35</v>
      </c>
      <c r="EN999" s="4"/>
      <c r="EO999" s="4" t="s">
        <v>46</v>
      </c>
      <c r="EP999" s="4"/>
      <c r="EQ999" s="4">
        <v>0</v>
      </c>
      <c r="ER999" s="4">
        <v>104.14</v>
      </c>
      <c r="ES999" s="4">
        <v>16.46</v>
      </c>
      <c r="ET999" s="4">
        <v>5.74</v>
      </c>
      <c r="EU999" s="4">
        <v>1.05</v>
      </c>
      <c r="EV999" s="4">
        <v>81.94</v>
      </c>
      <c r="EW999" s="4">
        <v>7.27</v>
      </c>
      <c r="EX999" s="4">
        <v>0</v>
      </c>
      <c r="EY999" s="4">
        <v>0</v>
      </c>
      <c r="EZ999" s="4"/>
      <c r="FA999" s="4"/>
      <c r="FB999" s="4"/>
      <c r="FC999" s="4"/>
      <c r="FD999" s="4"/>
      <c r="FE999" s="4"/>
      <c r="FF999" s="4"/>
      <c r="FG999" s="4"/>
      <c r="FH999" s="4"/>
      <c r="FI999" s="4"/>
      <c r="FJ999" s="4"/>
      <c r="FK999" s="4"/>
      <c r="FL999" s="4"/>
      <c r="FM999" s="4"/>
      <c r="FN999" s="4"/>
      <c r="FO999" s="4"/>
      <c r="FP999" s="4"/>
      <c r="FQ999" s="4">
        <v>0</v>
      </c>
      <c r="FR999" s="4">
        <v>0</v>
      </c>
      <c r="FS999" s="4">
        <v>0</v>
      </c>
      <c r="FT999" s="4"/>
      <c r="FU999" s="4"/>
      <c r="FV999" s="4"/>
      <c r="FW999" s="4"/>
      <c r="FX999" s="4">
        <v>97</v>
      </c>
      <c r="FY999" s="4">
        <v>51</v>
      </c>
      <c r="FZ999" s="4"/>
      <c r="GA999" s="4" t="s">
        <v>3</v>
      </c>
      <c r="GB999" s="4"/>
      <c r="GC999" s="4"/>
      <c r="GD999" s="4">
        <v>1</v>
      </c>
      <c r="GE999" s="4"/>
      <c r="GF999" s="4">
        <v>-500716075</v>
      </c>
      <c r="GG999" s="4">
        <v>2</v>
      </c>
      <c r="GH999" s="4">
        <v>1</v>
      </c>
      <c r="GI999" s="4">
        <v>2</v>
      </c>
      <c r="GJ999" s="4">
        <v>0</v>
      </c>
      <c r="GK999" s="4">
        <v>0</v>
      </c>
      <c r="GL999" s="4">
        <f t="shared" si="1166"/>
        <v>0</v>
      </c>
      <c r="GM999" s="4">
        <f t="shared" si="1167"/>
        <v>75696.28</v>
      </c>
      <c r="GN999" s="4">
        <f t="shared" si="1168"/>
        <v>0</v>
      </c>
      <c r="GO999" s="4">
        <f t="shared" si="1169"/>
        <v>75696.28</v>
      </c>
      <c r="GP999" s="4">
        <f t="shared" si="1170"/>
        <v>0</v>
      </c>
      <c r="GQ999" s="4"/>
      <c r="GR999" s="4">
        <v>0</v>
      </c>
      <c r="GS999" s="4">
        <v>0</v>
      </c>
      <c r="GT999" s="4">
        <v>0</v>
      </c>
      <c r="GU999" s="4" t="s">
        <v>3</v>
      </c>
      <c r="GV999" s="4">
        <f t="shared" si="1171"/>
        <v>0</v>
      </c>
      <c r="GW999" s="4">
        <v>1</v>
      </c>
      <c r="GX999" s="4">
        <f t="shared" si="1172"/>
        <v>0</v>
      </c>
      <c r="GY999" s="4"/>
      <c r="GZ999" s="4"/>
      <c r="HA999" s="4">
        <v>0</v>
      </c>
      <c r="HB999" s="4">
        <v>0</v>
      </c>
      <c r="HC999" s="4">
        <f t="shared" si="1173"/>
        <v>0</v>
      </c>
      <c r="HD999" s="4"/>
      <c r="HE999" s="4" t="s">
        <v>3</v>
      </c>
      <c r="HF999" s="4" t="s">
        <v>3</v>
      </c>
      <c r="HG999" s="4"/>
      <c r="HH999" s="4"/>
      <c r="HI999" s="4"/>
      <c r="HJ999" s="4"/>
      <c r="HK999" s="4"/>
      <c r="HL999" s="4"/>
      <c r="HM999" s="4" t="s">
        <v>3</v>
      </c>
      <c r="HN999" s="4" t="s">
        <v>3</v>
      </c>
      <c r="HO999" s="4" t="s">
        <v>3</v>
      </c>
      <c r="HP999" s="4" t="s">
        <v>3</v>
      </c>
      <c r="HQ999" s="4" t="s">
        <v>3</v>
      </c>
      <c r="HR999" s="4"/>
      <c r="HS999" s="4">
        <v>0</v>
      </c>
      <c r="HT999" s="4"/>
      <c r="HU999" s="4"/>
      <c r="HV999" s="4"/>
      <c r="HW999" s="4"/>
      <c r="HX999" s="4"/>
      <c r="HY999" s="4"/>
      <c r="HZ999" s="4"/>
      <c r="IA999" s="4"/>
      <c r="IB999" s="4"/>
      <c r="IC999" s="4"/>
      <c r="ID999" s="4"/>
      <c r="IE999" s="4"/>
      <c r="IF999" s="4"/>
      <c r="IG999" s="4"/>
      <c r="IH999" s="4"/>
      <c r="II999" s="4"/>
      <c r="IJ999" s="4"/>
      <c r="IK999" s="4">
        <v>0</v>
      </c>
      <c r="IL999" s="4"/>
      <c r="IM999" s="4"/>
      <c r="IN999" s="4"/>
      <c r="IO999" s="4"/>
      <c r="IP999" s="4"/>
      <c r="IQ999" s="4"/>
      <c r="IR999" s="4"/>
      <c r="IS999" s="4"/>
      <c r="IT999" s="4"/>
      <c r="IU999" s="4"/>
    </row>
    <row r="1000" spans="1:255" ht="409.5" x14ac:dyDescent="0.25">
      <c r="A1000" s="3">
        <v>18</v>
      </c>
      <c r="B1000" s="3">
        <v>1</v>
      </c>
      <c r="C1000" s="3"/>
      <c r="D1000" s="3"/>
      <c r="E1000" s="3" t="s">
        <v>1234</v>
      </c>
      <c r="F1000" s="3" t="s">
        <v>1235</v>
      </c>
      <c r="G1000" s="3" t="s">
        <v>1236</v>
      </c>
      <c r="H1000" s="3" t="s">
        <v>266</v>
      </c>
      <c r="I1000" s="3">
        <f>I998*J1000</f>
        <v>171</v>
      </c>
      <c r="J1000" s="3">
        <v>33.333333333333336</v>
      </c>
      <c r="K1000" s="3">
        <v>33.3333333</v>
      </c>
      <c r="L1000" s="3"/>
      <c r="M1000" s="3"/>
      <c r="N1000" s="3"/>
      <c r="O1000" s="3">
        <f t="shared" si="1149"/>
        <v>77016.69</v>
      </c>
      <c r="P1000" s="3">
        <f t="shared" si="1150"/>
        <v>77016.69</v>
      </c>
      <c r="Q1000" s="3">
        <f>(ROUND((ROUND(((ET1000)*AV1000*I1000),2)*BB1000),2)+ROUND((ROUND(((AE1000-(EU1000))*AV1000*I1000),2)*BS1000),2))</f>
        <v>0</v>
      </c>
      <c r="R1000" s="3">
        <f>(ROUND((ROUND(((EU1000)*AV1000*I1000),2)*BS1000),2)+ROUND((ROUND(((AE1000-(EU1000))*AV1000*I1000),2)*BS1000),2))</f>
        <v>0</v>
      </c>
      <c r="S1000" s="3">
        <f t="shared" si="1151"/>
        <v>0</v>
      </c>
      <c r="T1000" s="3">
        <f t="shared" si="1152"/>
        <v>0</v>
      </c>
      <c r="U1000" s="3">
        <f t="shared" si="1153"/>
        <v>0</v>
      </c>
      <c r="V1000" s="3">
        <f t="shared" si="1154"/>
        <v>0</v>
      </c>
      <c r="W1000" s="3">
        <f t="shared" si="1155"/>
        <v>0</v>
      </c>
      <c r="X1000" s="3">
        <f>(ROUND((((S1000+ROUND((ROUND(((EU1000)*AV1000*I1000),2)*BS1000),2))*AT1000)/100),2)+ROUND(((ROUND((ROUND(((AE1000-(EU1000))*AV1000*I1000),2)*BS1000),2)*AT1000)/100),2))</f>
        <v>0</v>
      </c>
      <c r="Y1000" s="3">
        <f>(ROUND((((S1000+ROUND((ROUND(((EU1000)*AV1000*I1000),2)*BS1000),2))*AU1000)/100),2)+ROUND(((ROUND((ROUND(((AE1000-(EU1000))*AV1000*I1000),2)*BS1000),2)*AU1000)/100),2))</f>
        <v>0</v>
      </c>
      <c r="Z1000" s="3"/>
      <c r="AA1000" s="3">
        <v>54971259</v>
      </c>
      <c r="AB1000" s="3">
        <f t="shared" si="1156"/>
        <v>450.39</v>
      </c>
      <c r="AC1000" s="3">
        <f>ROUND((ES1000),6)</f>
        <v>450.39</v>
      </c>
      <c r="AD1000" s="3">
        <f>ROUND((((ET1000)-(EU1000))+AE1000),6)</f>
        <v>0</v>
      </c>
      <c r="AE1000" s="3">
        <f t="shared" ref="AE1000:AF1003" si="1192">ROUND((EU1000),6)</f>
        <v>0</v>
      </c>
      <c r="AF1000" s="3">
        <f t="shared" si="1192"/>
        <v>0</v>
      </c>
      <c r="AG1000" s="3">
        <f t="shared" si="1157"/>
        <v>0</v>
      </c>
      <c r="AH1000" s="3">
        <f t="shared" ref="AH1000:AI1003" si="1193">(EW1000)</f>
        <v>0</v>
      </c>
      <c r="AI1000" s="3">
        <f t="shared" si="1193"/>
        <v>0</v>
      </c>
      <c r="AJ1000" s="3">
        <f t="shared" si="1158"/>
        <v>0</v>
      </c>
      <c r="AK1000" s="3">
        <v>450.39</v>
      </c>
      <c r="AL1000" s="3">
        <v>450.39</v>
      </c>
      <c r="AM1000" s="3">
        <v>0</v>
      </c>
      <c r="AN1000" s="3">
        <v>0</v>
      </c>
      <c r="AO1000" s="3">
        <v>0</v>
      </c>
      <c r="AP1000" s="3">
        <v>0</v>
      </c>
      <c r="AQ1000" s="3">
        <v>0</v>
      </c>
      <c r="AR1000" s="3">
        <v>0</v>
      </c>
      <c r="AS1000" s="3">
        <v>0</v>
      </c>
      <c r="AT1000" s="3">
        <v>97</v>
      </c>
      <c r="AU1000" s="3">
        <v>51</v>
      </c>
      <c r="AV1000" s="3">
        <v>1</v>
      </c>
      <c r="AW1000" s="3">
        <v>1</v>
      </c>
      <c r="AX1000" s="3"/>
      <c r="AY1000" s="3"/>
      <c r="AZ1000" s="3">
        <v>1</v>
      </c>
      <c r="BA1000" s="3">
        <v>1</v>
      </c>
      <c r="BB1000" s="3">
        <v>1</v>
      </c>
      <c r="BC1000" s="3">
        <v>1</v>
      </c>
      <c r="BD1000" s="3" t="s">
        <v>3</v>
      </c>
      <c r="BE1000" s="3" t="s">
        <v>3</v>
      </c>
      <c r="BF1000" s="3" t="s">
        <v>3</v>
      </c>
      <c r="BG1000" s="3" t="s">
        <v>3</v>
      </c>
      <c r="BH1000" s="3">
        <v>3</v>
      </c>
      <c r="BI1000" s="3">
        <v>2</v>
      </c>
      <c r="BJ1000" s="3" t="s">
        <v>1237</v>
      </c>
      <c r="BK1000" s="3"/>
      <c r="BL1000" s="3"/>
      <c r="BM1000" s="3">
        <v>67</v>
      </c>
      <c r="BN1000" s="3">
        <v>0</v>
      </c>
      <c r="BO1000" s="3" t="s">
        <v>3</v>
      </c>
      <c r="BP1000" s="3">
        <v>0</v>
      </c>
      <c r="BQ1000" s="3">
        <v>40</v>
      </c>
      <c r="BR1000" s="3">
        <v>0</v>
      </c>
      <c r="BS1000" s="3">
        <v>1</v>
      </c>
      <c r="BT1000" s="3">
        <v>1</v>
      </c>
      <c r="BU1000" s="3">
        <v>1</v>
      </c>
      <c r="BV1000" s="3">
        <v>1</v>
      </c>
      <c r="BW1000" s="3">
        <v>1</v>
      </c>
      <c r="BX1000" s="3">
        <v>1</v>
      </c>
      <c r="BY1000" s="3" t="s">
        <v>3</v>
      </c>
      <c r="BZ1000" s="3">
        <v>97</v>
      </c>
      <c r="CA1000" s="3">
        <v>51</v>
      </c>
      <c r="CB1000" s="3" t="s">
        <v>3</v>
      </c>
      <c r="CC1000" s="3"/>
      <c r="CD1000" s="3"/>
      <c r="CE1000" s="3">
        <v>1566</v>
      </c>
      <c r="CF1000" s="3">
        <v>0</v>
      </c>
      <c r="CG1000" s="3">
        <v>0</v>
      </c>
      <c r="CH1000" s="3"/>
      <c r="CI1000" s="3"/>
      <c r="CJ1000" s="3"/>
      <c r="CK1000" s="3"/>
      <c r="CL1000" s="3"/>
      <c r="CM1000" s="3">
        <v>0</v>
      </c>
      <c r="CN1000" s="9" t="s">
        <v>2500</v>
      </c>
      <c r="CO1000" s="3">
        <v>0</v>
      </c>
      <c r="CP1000" s="3">
        <f t="shared" si="1159"/>
        <v>77016.69</v>
      </c>
      <c r="CQ1000" s="3">
        <f t="shared" si="1160"/>
        <v>450.39</v>
      </c>
      <c r="CR1000" s="3">
        <f>(ROUND((ROUND(((ET1000)*AV1000*1),2)*BB1000),2)+ROUND((ROUND(((AE1000-(EU1000))*AV1000*1),2)*BS1000),2))</f>
        <v>0</v>
      </c>
      <c r="CS1000" s="3">
        <f>(ROUND((ROUND(((EU1000)*AV1000*1),2)*BS1000),2)+ROUND((ROUND(((AE1000-(EU1000))*AV1000*1),2)*BS1000),2))</f>
        <v>0</v>
      </c>
      <c r="CT1000" s="3">
        <f t="shared" si="1161"/>
        <v>0</v>
      </c>
      <c r="CU1000" s="3">
        <f t="shared" si="1162"/>
        <v>0</v>
      </c>
      <c r="CV1000" s="3">
        <f t="shared" si="1163"/>
        <v>0</v>
      </c>
      <c r="CW1000" s="3">
        <f t="shared" si="1164"/>
        <v>0</v>
      </c>
      <c r="CX1000" s="3">
        <f t="shared" si="1165"/>
        <v>0</v>
      </c>
      <c r="CY1000" s="3">
        <f>(ROUND((((S1000+ROUND((ROUND(((EU1000)*AV1000*1),2)*BS1000),2))*AT1000)/100),2)+ROUND(((ROUND((ROUND(((AE1000-(EU1000))*AV1000*1),2)*BS1000),2)*AT1000)/100),2))</f>
        <v>0</v>
      </c>
      <c r="CZ1000" s="3">
        <f>(ROUND((((S1000+ROUND((ROUND(((EU1000)*AV1000*1),2)*BS1000),2))*AU1000)/100),2)+ROUND(((ROUND((ROUND(((AE1000-(EU1000))*AV1000*1),2)*BS1000),2)*AU1000)/100),2))</f>
        <v>0</v>
      </c>
      <c r="DA1000" s="3"/>
      <c r="DB1000" s="3"/>
      <c r="DC1000" s="3" t="s">
        <v>3</v>
      </c>
      <c r="DD1000" s="3" t="s">
        <v>3</v>
      </c>
      <c r="DE1000" s="3" t="s">
        <v>3</v>
      </c>
      <c r="DF1000" s="3" t="s">
        <v>3</v>
      </c>
      <c r="DG1000" s="3" t="s">
        <v>3</v>
      </c>
      <c r="DH1000" s="3" t="s">
        <v>3</v>
      </c>
      <c r="DI1000" s="3" t="s">
        <v>3</v>
      </c>
      <c r="DJ1000" s="3" t="s">
        <v>3</v>
      </c>
      <c r="DK1000" s="3" t="s">
        <v>3</v>
      </c>
      <c r="DL1000" s="3" t="s">
        <v>3</v>
      </c>
      <c r="DM1000" s="3" t="s">
        <v>3</v>
      </c>
      <c r="DN1000" s="3">
        <v>0</v>
      </c>
      <c r="DO1000" s="3">
        <v>0</v>
      </c>
      <c r="DP1000" s="3">
        <v>1</v>
      </c>
      <c r="DQ1000" s="3">
        <v>1</v>
      </c>
      <c r="DR1000" s="3"/>
      <c r="DS1000" s="3"/>
      <c r="DT1000" s="3"/>
      <c r="DU1000" s="3">
        <v>1010</v>
      </c>
      <c r="DV1000" s="3" t="s">
        <v>266</v>
      </c>
      <c r="DW1000" s="3" t="s">
        <v>266</v>
      </c>
      <c r="DX1000" s="3">
        <v>1</v>
      </c>
      <c r="DY1000" s="3"/>
      <c r="DZ1000" s="3" t="s">
        <v>3</v>
      </c>
      <c r="EA1000" s="3" t="s">
        <v>3</v>
      </c>
      <c r="EB1000" s="3" t="s">
        <v>3</v>
      </c>
      <c r="EC1000" s="3" t="s">
        <v>3</v>
      </c>
      <c r="ED1000" s="3"/>
      <c r="EE1000" s="3">
        <v>57042957</v>
      </c>
      <c r="EF1000" s="3">
        <v>40</v>
      </c>
      <c r="EG1000" s="3" t="s">
        <v>33</v>
      </c>
      <c r="EH1000" s="3">
        <v>0</v>
      </c>
      <c r="EI1000" s="3" t="s">
        <v>3</v>
      </c>
      <c r="EJ1000" s="3">
        <v>2</v>
      </c>
      <c r="EK1000" s="3">
        <v>67</v>
      </c>
      <c r="EL1000" s="3" t="s">
        <v>34</v>
      </c>
      <c r="EM1000" s="3" t="s">
        <v>35</v>
      </c>
      <c r="EN1000" s="3"/>
      <c r="EO1000" s="3" t="s">
        <v>46</v>
      </c>
      <c r="EP1000" s="3"/>
      <c r="EQ1000" s="3">
        <v>0</v>
      </c>
      <c r="ER1000" s="3">
        <v>450.39</v>
      </c>
      <c r="ES1000" s="3">
        <v>450.39</v>
      </c>
      <c r="ET1000" s="3">
        <v>0</v>
      </c>
      <c r="EU1000" s="3">
        <v>0</v>
      </c>
      <c r="EV1000" s="3">
        <v>0</v>
      </c>
      <c r="EW1000" s="3">
        <v>0</v>
      </c>
      <c r="EX1000" s="3">
        <v>0</v>
      </c>
      <c r="EY1000" s="3"/>
      <c r="EZ1000" s="3"/>
      <c r="FA1000" s="3"/>
      <c r="FB1000" s="3"/>
      <c r="FC1000" s="3"/>
      <c r="FD1000" s="3"/>
      <c r="FE1000" s="3"/>
      <c r="FF1000" s="3"/>
      <c r="FG1000" s="3"/>
      <c r="FH1000" s="3"/>
      <c r="FI1000" s="3"/>
      <c r="FJ1000" s="3"/>
      <c r="FK1000" s="3"/>
      <c r="FL1000" s="3"/>
      <c r="FM1000" s="3"/>
      <c r="FN1000" s="3"/>
      <c r="FO1000" s="3"/>
      <c r="FP1000" s="3"/>
      <c r="FQ1000" s="3">
        <v>0</v>
      </c>
      <c r="FR1000" s="3">
        <v>0</v>
      </c>
      <c r="FS1000" s="3">
        <v>0</v>
      </c>
      <c r="FT1000" s="3"/>
      <c r="FU1000" s="3"/>
      <c r="FV1000" s="3"/>
      <c r="FW1000" s="3"/>
      <c r="FX1000" s="3">
        <v>97</v>
      </c>
      <c r="FY1000" s="3">
        <v>51</v>
      </c>
      <c r="FZ1000" s="3"/>
      <c r="GA1000" s="3" t="s">
        <v>3</v>
      </c>
      <c r="GB1000" s="3"/>
      <c r="GC1000" s="3"/>
      <c r="GD1000" s="3">
        <v>1</v>
      </c>
      <c r="GE1000" s="3"/>
      <c r="GF1000" s="3">
        <v>54014138</v>
      </c>
      <c r="GG1000" s="3">
        <v>2</v>
      </c>
      <c r="GH1000" s="3">
        <v>1</v>
      </c>
      <c r="GI1000" s="3">
        <v>-2</v>
      </c>
      <c r="GJ1000" s="3">
        <v>0</v>
      </c>
      <c r="GK1000" s="3">
        <v>0</v>
      </c>
      <c r="GL1000" s="3">
        <f t="shared" si="1166"/>
        <v>0</v>
      </c>
      <c r="GM1000" s="3">
        <f t="shared" si="1167"/>
        <v>77016.69</v>
      </c>
      <c r="GN1000" s="3">
        <f t="shared" si="1168"/>
        <v>0</v>
      </c>
      <c r="GO1000" s="3">
        <f t="shared" si="1169"/>
        <v>77016.69</v>
      </c>
      <c r="GP1000" s="3">
        <f t="shared" si="1170"/>
        <v>0</v>
      </c>
      <c r="GQ1000" s="3"/>
      <c r="GR1000" s="3">
        <v>0</v>
      </c>
      <c r="GS1000" s="3">
        <v>3</v>
      </c>
      <c r="GT1000" s="3">
        <v>0</v>
      </c>
      <c r="GU1000" s="3" t="s">
        <v>3</v>
      </c>
      <c r="GV1000" s="3">
        <f t="shared" si="1171"/>
        <v>0</v>
      </c>
      <c r="GW1000" s="3">
        <v>1</v>
      </c>
      <c r="GX1000" s="3">
        <f t="shared" si="1172"/>
        <v>0</v>
      </c>
      <c r="GY1000" s="3"/>
      <c r="GZ1000" s="3"/>
      <c r="HA1000" s="3">
        <v>0</v>
      </c>
      <c r="HB1000" s="3">
        <v>0</v>
      </c>
      <c r="HC1000" s="3">
        <f t="shared" si="1173"/>
        <v>0</v>
      </c>
      <c r="HD1000" s="3"/>
      <c r="HE1000" s="3" t="s">
        <v>3</v>
      </c>
      <c r="HF1000" s="3" t="s">
        <v>3</v>
      </c>
      <c r="HG1000" s="3"/>
      <c r="HH1000" s="3"/>
      <c r="HI1000" s="3"/>
      <c r="HJ1000" s="3"/>
      <c r="HK1000" s="3"/>
      <c r="HL1000" s="3"/>
      <c r="HM1000" s="3" t="s">
        <v>3</v>
      </c>
      <c r="HN1000" s="3" t="s">
        <v>3</v>
      </c>
      <c r="HO1000" s="3" t="s">
        <v>3</v>
      </c>
      <c r="HP1000" s="3" t="s">
        <v>3</v>
      </c>
      <c r="HQ1000" s="3" t="s">
        <v>3</v>
      </c>
      <c r="HR1000" s="3"/>
      <c r="HS1000" s="3">
        <v>0</v>
      </c>
      <c r="HT1000" s="3"/>
      <c r="HU1000" s="3"/>
      <c r="HV1000" s="3"/>
      <c r="HW1000" s="3"/>
      <c r="HX1000" s="3"/>
      <c r="HY1000" s="3"/>
      <c r="HZ1000" s="3"/>
      <c r="IA1000" s="3"/>
      <c r="IB1000" s="3"/>
      <c r="IC1000" s="3"/>
      <c r="ID1000" s="3"/>
      <c r="IE1000" s="3"/>
      <c r="IF1000" s="3"/>
      <c r="IG1000" s="3"/>
      <c r="IH1000" s="3"/>
      <c r="II1000" s="3"/>
      <c r="IJ1000" s="3"/>
      <c r="IK1000" s="3">
        <v>0</v>
      </c>
      <c r="IL1000" s="3"/>
      <c r="IM1000" s="3"/>
      <c r="IN1000" s="3"/>
      <c r="IO1000" s="3"/>
      <c r="IP1000" s="3"/>
      <c r="IQ1000" s="3"/>
      <c r="IR1000" s="3"/>
      <c r="IS1000" s="3"/>
      <c r="IT1000" s="3"/>
      <c r="IU1000" s="3"/>
    </row>
    <row r="1001" spans="1:255" ht="409.5" x14ac:dyDescent="0.25">
      <c r="A1001" s="4">
        <v>18</v>
      </c>
      <c r="B1001" s="4">
        <v>1</v>
      </c>
      <c r="C1001" s="4"/>
      <c r="D1001" s="4"/>
      <c r="E1001" s="4" t="s">
        <v>1234</v>
      </c>
      <c r="F1001" s="4" t="s">
        <v>1235</v>
      </c>
      <c r="G1001" s="4" t="s">
        <v>1236</v>
      </c>
      <c r="H1001" s="4" t="s">
        <v>266</v>
      </c>
      <c r="I1001" s="4">
        <f>I999*J1001</f>
        <v>171</v>
      </c>
      <c r="J1001" s="4">
        <v>33.333333333333336</v>
      </c>
      <c r="K1001" s="4">
        <v>33.3333333</v>
      </c>
      <c r="L1001" s="4"/>
      <c r="M1001" s="4"/>
      <c r="N1001" s="4"/>
      <c r="O1001" s="4">
        <f t="shared" si="1149"/>
        <v>368139.78</v>
      </c>
      <c r="P1001" s="4">
        <f t="shared" si="1150"/>
        <v>368139.78</v>
      </c>
      <c r="Q1001" s="4">
        <f>(ROUND((ROUND(((ET1001)*AV1001*I1001),2)*BB1001),2)+ROUND((ROUND(((AE1001-(EU1001))*AV1001*I1001),2)*BS1001),2))</f>
        <v>0</v>
      </c>
      <c r="R1001" s="4">
        <f>(ROUND((ROUND(((EU1001)*AV1001*I1001),2)*BS1001),2)+ROUND((ROUND(((AE1001-(EU1001))*AV1001*I1001),2)*BS1001),2))</f>
        <v>0</v>
      </c>
      <c r="S1001" s="4">
        <f t="shared" si="1151"/>
        <v>0</v>
      </c>
      <c r="T1001" s="4">
        <f t="shared" si="1152"/>
        <v>0</v>
      </c>
      <c r="U1001" s="4">
        <f t="shared" si="1153"/>
        <v>0</v>
      </c>
      <c r="V1001" s="4">
        <f t="shared" si="1154"/>
        <v>0</v>
      </c>
      <c r="W1001" s="4">
        <f t="shared" si="1155"/>
        <v>0</v>
      </c>
      <c r="X1001" s="4">
        <f>(ROUND((((S1001+ROUND((ROUND(((EU1001)*AV1001*I1001),2)*BS1001),2))*AT1001)/100),2)+ROUND(((ROUND((ROUND(((AE1001-(EU1001))*AV1001*I1001),2)*BS1001),2)*AT1001)/100),2))</f>
        <v>0</v>
      </c>
      <c r="Y1001" s="4">
        <f>(ROUND((((S1001+ROUND((ROUND(((EU1001)*AV1001*I1001),2)*BS1001),2))*AU1001)/100),2)+ROUND(((ROUND((ROUND(((AE1001-(EU1001))*AV1001*I1001),2)*BS1001),2)*AU1001)/100),2))</f>
        <v>0</v>
      </c>
      <c r="Z1001" s="4"/>
      <c r="AA1001" s="4">
        <v>55890823</v>
      </c>
      <c r="AB1001" s="4">
        <f t="shared" si="1156"/>
        <v>450.39</v>
      </c>
      <c r="AC1001" s="4">
        <f>ROUND((ES1001),6)</f>
        <v>450.39</v>
      </c>
      <c r="AD1001" s="4">
        <f>ROUND((((ET1001)-(EU1001))+AE1001),6)</f>
        <v>0</v>
      </c>
      <c r="AE1001" s="4">
        <f t="shared" si="1192"/>
        <v>0</v>
      </c>
      <c r="AF1001" s="4">
        <f t="shared" si="1192"/>
        <v>0</v>
      </c>
      <c r="AG1001" s="4">
        <f t="shared" si="1157"/>
        <v>0</v>
      </c>
      <c r="AH1001" s="4">
        <f t="shared" si="1193"/>
        <v>0</v>
      </c>
      <c r="AI1001" s="4">
        <f t="shared" si="1193"/>
        <v>0</v>
      </c>
      <c r="AJ1001" s="4">
        <f t="shared" si="1158"/>
        <v>0</v>
      </c>
      <c r="AK1001" s="4">
        <v>450.39</v>
      </c>
      <c r="AL1001" s="4">
        <v>450.39</v>
      </c>
      <c r="AM1001" s="4">
        <v>0</v>
      </c>
      <c r="AN1001" s="4">
        <v>0</v>
      </c>
      <c r="AO1001" s="4">
        <v>0</v>
      </c>
      <c r="AP1001" s="4">
        <v>0</v>
      </c>
      <c r="AQ1001" s="4">
        <v>0</v>
      </c>
      <c r="AR1001" s="4">
        <v>0</v>
      </c>
      <c r="AS1001" s="4">
        <v>0</v>
      </c>
      <c r="AT1001" s="4">
        <v>97</v>
      </c>
      <c r="AU1001" s="4">
        <v>51</v>
      </c>
      <c r="AV1001" s="4">
        <v>1</v>
      </c>
      <c r="AW1001" s="4">
        <v>1</v>
      </c>
      <c r="AX1001" s="4"/>
      <c r="AY1001" s="4"/>
      <c r="AZ1001" s="4">
        <v>1</v>
      </c>
      <c r="BA1001" s="4">
        <v>1</v>
      </c>
      <c r="BB1001" s="4">
        <v>1</v>
      </c>
      <c r="BC1001" s="4">
        <v>4.78</v>
      </c>
      <c r="BD1001" s="4" t="s">
        <v>3</v>
      </c>
      <c r="BE1001" s="4" t="s">
        <v>3</v>
      </c>
      <c r="BF1001" s="4" t="s">
        <v>3</v>
      </c>
      <c r="BG1001" s="4" t="s">
        <v>3</v>
      </c>
      <c r="BH1001" s="4">
        <v>3</v>
      </c>
      <c r="BI1001" s="4">
        <v>2</v>
      </c>
      <c r="BJ1001" s="4" t="s">
        <v>1237</v>
      </c>
      <c r="BK1001" s="4"/>
      <c r="BL1001" s="4"/>
      <c r="BM1001" s="4">
        <v>67</v>
      </c>
      <c r="BN1001" s="4">
        <v>0</v>
      </c>
      <c r="BO1001" s="4" t="s">
        <v>1235</v>
      </c>
      <c r="BP1001" s="4">
        <v>1</v>
      </c>
      <c r="BQ1001" s="4">
        <v>40</v>
      </c>
      <c r="BR1001" s="4">
        <v>0</v>
      </c>
      <c r="BS1001" s="4">
        <v>1</v>
      </c>
      <c r="BT1001" s="4">
        <v>1</v>
      </c>
      <c r="BU1001" s="4">
        <v>1</v>
      </c>
      <c r="BV1001" s="4">
        <v>1</v>
      </c>
      <c r="BW1001" s="4">
        <v>1</v>
      </c>
      <c r="BX1001" s="4">
        <v>1</v>
      </c>
      <c r="BY1001" s="4" t="s">
        <v>3</v>
      </c>
      <c r="BZ1001" s="4">
        <v>97</v>
      </c>
      <c r="CA1001" s="4">
        <v>51</v>
      </c>
      <c r="CB1001" s="4" t="s">
        <v>3</v>
      </c>
      <c r="CC1001" s="4"/>
      <c r="CD1001" s="4"/>
      <c r="CE1001" s="4">
        <v>1566</v>
      </c>
      <c r="CF1001" s="4">
        <v>0</v>
      </c>
      <c r="CG1001" s="4">
        <v>0</v>
      </c>
      <c r="CH1001" s="4"/>
      <c r="CI1001" s="4"/>
      <c r="CJ1001" s="4"/>
      <c r="CK1001" s="4"/>
      <c r="CL1001" s="4"/>
      <c r="CM1001" s="4">
        <v>0</v>
      </c>
      <c r="CN1001" s="10" t="s">
        <v>2500</v>
      </c>
      <c r="CO1001" s="4">
        <v>0</v>
      </c>
      <c r="CP1001" s="4">
        <f t="shared" si="1159"/>
        <v>368139.78</v>
      </c>
      <c r="CQ1001" s="4">
        <f t="shared" si="1160"/>
        <v>2152.86</v>
      </c>
      <c r="CR1001" s="4">
        <f>(ROUND((ROUND(((ET1001)*AV1001*1),2)*BB1001),2)+ROUND((ROUND(((AE1001-(EU1001))*AV1001*1),2)*BS1001),2))</f>
        <v>0</v>
      </c>
      <c r="CS1001" s="4">
        <f>(ROUND((ROUND(((EU1001)*AV1001*1),2)*BS1001),2)+ROUND((ROUND(((AE1001-(EU1001))*AV1001*1),2)*BS1001),2))</f>
        <v>0</v>
      </c>
      <c r="CT1001" s="4">
        <f t="shared" si="1161"/>
        <v>0</v>
      </c>
      <c r="CU1001" s="4">
        <f t="shared" si="1162"/>
        <v>0</v>
      </c>
      <c r="CV1001" s="4">
        <f t="shared" si="1163"/>
        <v>0</v>
      </c>
      <c r="CW1001" s="4">
        <f t="shared" si="1164"/>
        <v>0</v>
      </c>
      <c r="CX1001" s="4">
        <f t="shared" si="1165"/>
        <v>0</v>
      </c>
      <c r="CY1001" s="4">
        <f>(ROUND((((S1001+ROUND((ROUND(((EU1001)*AV1001*1),2)*BS1001),2))*AT1001)/100),2)+ROUND(((ROUND((ROUND(((AE1001-(EU1001))*AV1001*1),2)*BS1001),2)*AT1001)/100),2))</f>
        <v>0</v>
      </c>
      <c r="CZ1001" s="4">
        <f>(ROUND((((S1001+ROUND((ROUND(((EU1001)*AV1001*1),2)*BS1001),2))*AU1001)/100),2)+ROUND(((ROUND((ROUND(((AE1001-(EU1001))*AV1001*1),2)*BS1001),2)*AU1001)/100),2))</f>
        <v>0</v>
      </c>
      <c r="DA1001" s="4"/>
      <c r="DB1001" s="4"/>
      <c r="DC1001" s="4" t="s">
        <v>3</v>
      </c>
      <c r="DD1001" s="4" t="s">
        <v>3</v>
      </c>
      <c r="DE1001" s="4" t="s">
        <v>3</v>
      </c>
      <c r="DF1001" s="4" t="s">
        <v>3</v>
      </c>
      <c r="DG1001" s="4" t="s">
        <v>3</v>
      </c>
      <c r="DH1001" s="4" t="s">
        <v>3</v>
      </c>
      <c r="DI1001" s="4" t="s">
        <v>3</v>
      </c>
      <c r="DJ1001" s="4" t="s">
        <v>3</v>
      </c>
      <c r="DK1001" s="4" t="s">
        <v>3</v>
      </c>
      <c r="DL1001" s="4" t="s">
        <v>3</v>
      </c>
      <c r="DM1001" s="4" t="s">
        <v>3</v>
      </c>
      <c r="DN1001" s="4">
        <v>0</v>
      </c>
      <c r="DO1001" s="4">
        <v>0</v>
      </c>
      <c r="DP1001" s="4">
        <v>1</v>
      </c>
      <c r="DQ1001" s="4">
        <v>1</v>
      </c>
      <c r="DR1001" s="4"/>
      <c r="DS1001" s="4"/>
      <c r="DT1001" s="4"/>
      <c r="DU1001" s="4">
        <v>1010</v>
      </c>
      <c r="DV1001" s="4" t="s">
        <v>266</v>
      </c>
      <c r="DW1001" s="4" t="s">
        <v>266</v>
      </c>
      <c r="DX1001" s="4">
        <v>1</v>
      </c>
      <c r="DY1001" s="4"/>
      <c r="DZ1001" s="4" t="s">
        <v>3</v>
      </c>
      <c r="EA1001" s="4" t="s">
        <v>3</v>
      </c>
      <c r="EB1001" s="4" t="s">
        <v>3</v>
      </c>
      <c r="EC1001" s="4" t="s">
        <v>3</v>
      </c>
      <c r="ED1001" s="4"/>
      <c r="EE1001" s="4">
        <v>57042957</v>
      </c>
      <c r="EF1001" s="4">
        <v>40</v>
      </c>
      <c r="EG1001" s="4" t="s">
        <v>33</v>
      </c>
      <c r="EH1001" s="4">
        <v>0</v>
      </c>
      <c r="EI1001" s="4" t="s">
        <v>3</v>
      </c>
      <c r="EJ1001" s="4">
        <v>2</v>
      </c>
      <c r="EK1001" s="4">
        <v>67</v>
      </c>
      <c r="EL1001" s="4" t="s">
        <v>34</v>
      </c>
      <c r="EM1001" s="4" t="s">
        <v>35</v>
      </c>
      <c r="EN1001" s="4"/>
      <c r="EO1001" s="4" t="s">
        <v>46</v>
      </c>
      <c r="EP1001" s="4"/>
      <c r="EQ1001" s="4">
        <v>0</v>
      </c>
      <c r="ER1001" s="4">
        <v>450.39</v>
      </c>
      <c r="ES1001" s="4">
        <v>450.39</v>
      </c>
      <c r="ET1001" s="4">
        <v>0</v>
      </c>
      <c r="EU1001" s="4">
        <v>0</v>
      </c>
      <c r="EV1001" s="4">
        <v>0</v>
      </c>
      <c r="EW1001" s="4">
        <v>0</v>
      </c>
      <c r="EX1001" s="4">
        <v>0</v>
      </c>
      <c r="EY1001" s="4"/>
      <c r="EZ1001" s="4"/>
      <c r="FA1001" s="4"/>
      <c r="FB1001" s="4"/>
      <c r="FC1001" s="4"/>
      <c r="FD1001" s="4"/>
      <c r="FE1001" s="4"/>
      <c r="FF1001" s="4"/>
      <c r="FG1001" s="4"/>
      <c r="FH1001" s="4"/>
      <c r="FI1001" s="4"/>
      <c r="FJ1001" s="4"/>
      <c r="FK1001" s="4"/>
      <c r="FL1001" s="4"/>
      <c r="FM1001" s="4"/>
      <c r="FN1001" s="4"/>
      <c r="FO1001" s="4"/>
      <c r="FP1001" s="4"/>
      <c r="FQ1001" s="4">
        <v>0</v>
      </c>
      <c r="FR1001" s="4">
        <v>0</v>
      </c>
      <c r="FS1001" s="4">
        <v>0</v>
      </c>
      <c r="FT1001" s="4"/>
      <c r="FU1001" s="4"/>
      <c r="FV1001" s="4"/>
      <c r="FW1001" s="4"/>
      <c r="FX1001" s="4">
        <v>97</v>
      </c>
      <c r="FY1001" s="4">
        <v>51</v>
      </c>
      <c r="FZ1001" s="4"/>
      <c r="GA1001" s="4" t="s">
        <v>3</v>
      </c>
      <c r="GB1001" s="4"/>
      <c r="GC1001" s="4"/>
      <c r="GD1001" s="4">
        <v>1</v>
      </c>
      <c r="GE1001" s="4"/>
      <c r="GF1001" s="4">
        <v>54014138</v>
      </c>
      <c r="GG1001" s="4">
        <v>2</v>
      </c>
      <c r="GH1001" s="4">
        <v>1</v>
      </c>
      <c r="GI1001" s="4">
        <v>2</v>
      </c>
      <c r="GJ1001" s="4">
        <v>0</v>
      </c>
      <c r="GK1001" s="4">
        <v>0</v>
      </c>
      <c r="GL1001" s="4">
        <f t="shared" si="1166"/>
        <v>0</v>
      </c>
      <c r="GM1001" s="4">
        <f t="shared" si="1167"/>
        <v>368139.78</v>
      </c>
      <c r="GN1001" s="4">
        <f t="shared" si="1168"/>
        <v>0</v>
      </c>
      <c r="GO1001" s="4">
        <f t="shared" si="1169"/>
        <v>368139.78</v>
      </c>
      <c r="GP1001" s="4">
        <f t="shared" si="1170"/>
        <v>0</v>
      </c>
      <c r="GQ1001" s="4"/>
      <c r="GR1001" s="4">
        <v>0</v>
      </c>
      <c r="GS1001" s="4">
        <v>0</v>
      </c>
      <c r="GT1001" s="4">
        <v>0</v>
      </c>
      <c r="GU1001" s="4" t="s">
        <v>3</v>
      </c>
      <c r="GV1001" s="4">
        <f t="shared" si="1171"/>
        <v>0</v>
      </c>
      <c r="GW1001" s="4">
        <v>1</v>
      </c>
      <c r="GX1001" s="4">
        <f t="shared" si="1172"/>
        <v>0</v>
      </c>
      <c r="GY1001" s="4"/>
      <c r="GZ1001" s="4"/>
      <c r="HA1001" s="4">
        <v>0</v>
      </c>
      <c r="HB1001" s="4">
        <v>0</v>
      </c>
      <c r="HC1001" s="4">
        <f t="shared" si="1173"/>
        <v>0</v>
      </c>
      <c r="HD1001" s="4"/>
      <c r="HE1001" s="4" t="s">
        <v>3</v>
      </c>
      <c r="HF1001" s="4" t="s">
        <v>3</v>
      </c>
      <c r="HG1001" s="4"/>
      <c r="HH1001" s="4"/>
      <c r="HI1001" s="4"/>
      <c r="HJ1001" s="4"/>
      <c r="HK1001" s="4"/>
      <c r="HL1001" s="4"/>
      <c r="HM1001" s="4" t="s">
        <v>3</v>
      </c>
      <c r="HN1001" s="4" t="s">
        <v>3</v>
      </c>
      <c r="HO1001" s="4" t="s">
        <v>3</v>
      </c>
      <c r="HP1001" s="4" t="s">
        <v>3</v>
      </c>
      <c r="HQ1001" s="4" t="s">
        <v>3</v>
      </c>
      <c r="HR1001" s="4"/>
      <c r="HS1001" s="4">
        <v>0</v>
      </c>
      <c r="HT1001" s="4"/>
      <c r="HU1001" s="4"/>
      <c r="HV1001" s="4"/>
      <c r="HW1001" s="4"/>
      <c r="HX1001" s="4"/>
      <c r="HY1001" s="4"/>
      <c r="HZ1001" s="4"/>
      <c r="IA1001" s="4"/>
      <c r="IB1001" s="4"/>
      <c r="IC1001" s="4"/>
      <c r="ID1001" s="4"/>
      <c r="IE1001" s="4"/>
      <c r="IF1001" s="4"/>
      <c r="IG1001" s="4"/>
      <c r="IH1001" s="4"/>
      <c r="II1001" s="4"/>
      <c r="IJ1001" s="4"/>
      <c r="IK1001" s="4">
        <v>0</v>
      </c>
      <c r="IL1001" s="4"/>
      <c r="IM1001" s="4"/>
      <c r="IN1001" s="4"/>
      <c r="IO1001" s="4"/>
      <c r="IP1001" s="4"/>
      <c r="IQ1001" s="4"/>
      <c r="IR1001" s="4"/>
      <c r="IS1001" s="4"/>
      <c r="IT1001" s="4"/>
      <c r="IU1001" s="4"/>
    </row>
    <row r="1002" spans="1:255" ht="409.5" x14ac:dyDescent="0.25">
      <c r="A1002" s="3">
        <v>18</v>
      </c>
      <c r="B1002" s="3">
        <v>1</v>
      </c>
      <c r="C1002" s="3"/>
      <c r="D1002" s="3"/>
      <c r="E1002" s="3" t="s">
        <v>1238</v>
      </c>
      <c r="F1002" s="3" t="s">
        <v>1090</v>
      </c>
      <c r="G1002" s="3" t="s">
        <v>1091</v>
      </c>
      <c r="H1002" s="3" t="s">
        <v>1092</v>
      </c>
      <c r="I1002" s="3">
        <f>I998*J1002</f>
        <v>4.4120000000000001E-3</v>
      </c>
      <c r="J1002" s="3">
        <v>8.6003898635477589E-4</v>
      </c>
      <c r="K1002" s="3">
        <v>8.5999999999999998E-4</v>
      </c>
      <c r="L1002" s="3"/>
      <c r="M1002" s="3"/>
      <c r="N1002" s="3"/>
      <c r="O1002" s="3">
        <f t="shared" si="1149"/>
        <v>149.25</v>
      </c>
      <c r="P1002" s="3">
        <f t="shared" si="1150"/>
        <v>149.25</v>
      </c>
      <c r="Q1002" s="3">
        <f>(ROUND((ROUND(((ET1002)*AV1002*I1002),2)*BB1002),2)+ROUND((ROUND(((AE1002-(EU1002))*AV1002*I1002),2)*BS1002),2))</f>
        <v>0</v>
      </c>
      <c r="R1002" s="3">
        <f>(ROUND((ROUND(((EU1002)*AV1002*I1002),2)*BS1002),2)+ROUND((ROUND(((AE1002-(EU1002))*AV1002*I1002),2)*BS1002),2))</f>
        <v>0</v>
      </c>
      <c r="S1002" s="3">
        <f t="shared" si="1151"/>
        <v>0</v>
      </c>
      <c r="T1002" s="3">
        <f t="shared" si="1152"/>
        <v>0</v>
      </c>
      <c r="U1002" s="3">
        <f t="shared" si="1153"/>
        <v>0</v>
      </c>
      <c r="V1002" s="3">
        <f t="shared" si="1154"/>
        <v>0</v>
      </c>
      <c r="W1002" s="3">
        <f t="shared" si="1155"/>
        <v>0</v>
      </c>
      <c r="X1002" s="3">
        <f>(ROUND((((S1002+ROUND((ROUND(((EU1002)*AV1002*I1002),2)*BS1002),2))*AT1002)/100),2)+ROUND(((ROUND((ROUND(((AE1002-(EU1002))*AV1002*I1002),2)*BS1002),2)*AT1002)/100),2))</f>
        <v>0</v>
      </c>
      <c r="Y1002" s="3">
        <f>(ROUND((((S1002+ROUND((ROUND(((EU1002)*AV1002*I1002),2)*BS1002),2))*AU1002)/100),2)+ROUND(((ROUND((ROUND(((AE1002-(EU1002))*AV1002*I1002),2)*BS1002),2)*AU1002)/100),2))</f>
        <v>0</v>
      </c>
      <c r="Z1002" s="3"/>
      <c r="AA1002" s="3">
        <v>54971259</v>
      </c>
      <c r="AB1002" s="3">
        <f t="shared" si="1156"/>
        <v>33827.69</v>
      </c>
      <c r="AC1002" s="3">
        <f>ROUND((ES1002),6)</f>
        <v>33827.69</v>
      </c>
      <c r="AD1002" s="3">
        <f>ROUND((((ET1002)-(EU1002))+AE1002),6)</f>
        <v>0</v>
      </c>
      <c r="AE1002" s="3">
        <f t="shared" si="1192"/>
        <v>0</v>
      </c>
      <c r="AF1002" s="3">
        <f t="shared" si="1192"/>
        <v>0</v>
      </c>
      <c r="AG1002" s="3">
        <f t="shared" si="1157"/>
        <v>0</v>
      </c>
      <c r="AH1002" s="3">
        <f t="shared" si="1193"/>
        <v>0</v>
      </c>
      <c r="AI1002" s="3">
        <f t="shared" si="1193"/>
        <v>0</v>
      </c>
      <c r="AJ1002" s="3">
        <f t="shared" si="1158"/>
        <v>0</v>
      </c>
      <c r="AK1002" s="3">
        <v>33827.69</v>
      </c>
      <c r="AL1002" s="3">
        <v>33827.69</v>
      </c>
      <c r="AM1002" s="3">
        <v>0</v>
      </c>
      <c r="AN1002" s="3">
        <v>0</v>
      </c>
      <c r="AO1002" s="3">
        <v>0</v>
      </c>
      <c r="AP1002" s="3">
        <v>0</v>
      </c>
      <c r="AQ1002" s="3">
        <v>0</v>
      </c>
      <c r="AR1002" s="3">
        <v>0</v>
      </c>
      <c r="AS1002" s="3">
        <v>0</v>
      </c>
      <c r="AT1002" s="3">
        <v>97</v>
      </c>
      <c r="AU1002" s="3">
        <v>51</v>
      </c>
      <c r="AV1002" s="3">
        <v>1</v>
      </c>
      <c r="AW1002" s="3">
        <v>1</v>
      </c>
      <c r="AX1002" s="3"/>
      <c r="AY1002" s="3"/>
      <c r="AZ1002" s="3">
        <v>1</v>
      </c>
      <c r="BA1002" s="3">
        <v>1</v>
      </c>
      <c r="BB1002" s="3">
        <v>1</v>
      </c>
      <c r="BC1002" s="3">
        <v>1</v>
      </c>
      <c r="BD1002" s="3" t="s">
        <v>3</v>
      </c>
      <c r="BE1002" s="3" t="s">
        <v>3</v>
      </c>
      <c r="BF1002" s="3" t="s">
        <v>3</v>
      </c>
      <c r="BG1002" s="3" t="s">
        <v>3</v>
      </c>
      <c r="BH1002" s="3">
        <v>3</v>
      </c>
      <c r="BI1002" s="3">
        <v>2</v>
      </c>
      <c r="BJ1002" s="3" t="s">
        <v>1093</v>
      </c>
      <c r="BK1002" s="3"/>
      <c r="BL1002" s="3"/>
      <c r="BM1002" s="3">
        <v>67</v>
      </c>
      <c r="BN1002" s="3">
        <v>0</v>
      </c>
      <c r="BO1002" s="3" t="s">
        <v>3</v>
      </c>
      <c r="BP1002" s="3">
        <v>0</v>
      </c>
      <c r="BQ1002" s="3">
        <v>40</v>
      </c>
      <c r="BR1002" s="3">
        <v>0</v>
      </c>
      <c r="BS1002" s="3">
        <v>1</v>
      </c>
      <c r="BT1002" s="3">
        <v>1</v>
      </c>
      <c r="BU1002" s="3">
        <v>1</v>
      </c>
      <c r="BV1002" s="3">
        <v>1</v>
      </c>
      <c r="BW1002" s="3">
        <v>1</v>
      </c>
      <c r="BX1002" s="3">
        <v>1</v>
      </c>
      <c r="BY1002" s="3" t="s">
        <v>3</v>
      </c>
      <c r="BZ1002" s="3">
        <v>97</v>
      </c>
      <c r="CA1002" s="3">
        <v>51</v>
      </c>
      <c r="CB1002" s="3" t="s">
        <v>3</v>
      </c>
      <c r="CC1002" s="3"/>
      <c r="CD1002" s="3"/>
      <c r="CE1002" s="3">
        <v>1566</v>
      </c>
      <c r="CF1002" s="3">
        <v>0</v>
      </c>
      <c r="CG1002" s="3">
        <v>0</v>
      </c>
      <c r="CH1002" s="3"/>
      <c r="CI1002" s="3"/>
      <c r="CJ1002" s="3"/>
      <c r="CK1002" s="3"/>
      <c r="CL1002" s="3"/>
      <c r="CM1002" s="3">
        <v>0</v>
      </c>
      <c r="CN1002" s="9" t="s">
        <v>2500</v>
      </c>
      <c r="CO1002" s="3">
        <v>0</v>
      </c>
      <c r="CP1002" s="3">
        <f t="shared" si="1159"/>
        <v>149.25</v>
      </c>
      <c r="CQ1002" s="3">
        <f t="shared" si="1160"/>
        <v>33827.69</v>
      </c>
      <c r="CR1002" s="3">
        <f>(ROUND((ROUND(((ET1002)*AV1002*1),2)*BB1002),2)+ROUND((ROUND(((AE1002-(EU1002))*AV1002*1),2)*BS1002),2))</f>
        <v>0</v>
      </c>
      <c r="CS1002" s="3">
        <f>(ROUND((ROUND(((EU1002)*AV1002*1),2)*BS1002),2)+ROUND((ROUND(((AE1002-(EU1002))*AV1002*1),2)*BS1002),2))</f>
        <v>0</v>
      </c>
      <c r="CT1002" s="3">
        <f t="shared" si="1161"/>
        <v>0</v>
      </c>
      <c r="CU1002" s="3">
        <f t="shared" si="1162"/>
        <v>0</v>
      </c>
      <c r="CV1002" s="3">
        <f t="shared" si="1163"/>
        <v>0</v>
      </c>
      <c r="CW1002" s="3">
        <f t="shared" si="1164"/>
        <v>0</v>
      </c>
      <c r="CX1002" s="3">
        <f t="shared" si="1165"/>
        <v>0</v>
      </c>
      <c r="CY1002" s="3">
        <f>(ROUND((((S1002+ROUND((ROUND(((EU1002)*AV1002*1),2)*BS1002),2))*AT1002)/100),2)+ROUND(((ROUND((ROUND(((AE1002-(EU1002))*AV1002*1),2)*BS1002),2)*AT1002)/100),2))</f>
        <v>0</v>
      </c>
      <c r="CZ1002" s="3">
        <f>(ROUND((((S1002+ROUND((ROUND(((EU1002)*AV1002*1),2)*BS1002),2))*AU1002)/100),2)+ROUND(((ROUND((ROUND(((AE1002-(EU1002))*AV1002*1),2)*BS1002),2)*AU1002)/100),2))</f>
        <v>0</v>
      </c>
      <c r="DA1002" s="3"/>
      <c r="DB1002" s="3"/>
      <c r="DC1002" s="3" t="s">
        <v>3</v>
      </c>
      <c r="DD1002" s="3" t="s">
        <v>3</v>
      </c>
      <c r="DE1002" s="3" t="s">
        <v>3</v>
      </c>
      <c r="DF1002" s="3" t="s">
        <v>3</v>
      </c>
      <c r="DG1002" s="3" t="s">
        <v>3</v>
      </c>
      <c r="DH1002" s="3" t="s">
        <v>3</v>
      </c>
      <c r="DI1002" s="3" t="s">
        <v>3</v>
      </c>
      <c r="DJ1002" s="3" t="s">
        <v>3</v>
      </c>
      <c r="DK1002" s="3" t="s">
        <v>3</v>
      </c>
      <c r="DL1002" s="3" t="s">
        <v>3</v>
      </c>
      <c r="DM1002" s="3" t="s">
        <v>3</v>
      </c>
      <c r="DN1002" s="3">
        <v>0</v>
      </c>
      <c r="DO1002" s="3">
        <v>0</v>
      </c>
      <c r="DP1002" s="3">
        <v>1</v>
      </c>
      <c r="DQ1002" s="3">
        <v>1</v>
      </c>
      <c r="DR1002" s="3"/>
      <c r="DS1002" s="3"/>
      <c r="DT1002" s="3"/>
      <c r="DU1002" s="3">
        <v>1009</v>
      </c>
      <c r="DV1002" s="3" t="s">
        <v>1092</v>
      </c>
      <c r="DW1002" s="3" t="s">
        <v>1092</v>
      </c>
      <c r="DX1002" s="3">
        <v>1000</v>
      </c>
      <c r="DY1002" s="3"/>
      <c r="DZ1002" s="3" t="s">
        <v>3</v>
      </c>
      <c r="EA1002" s="3" t="s">
        <v>3</v>
      </c>
      <c r="EB1002" s="3" t="s">
        <v>3</v>
      </c>
      <c r="EC1002" s="3" t="s">
        <v>3</v>
      </c>
      <c r="ED1002" s="3"/>
      <c r="EE1002" s="3">
        <v>57042957</v>
      </c>
      <c r="EF1002" s="3">
        <v>40</v>
      </c>
      <c r="EG1002" s="3" t="s">
        <v>33</v>
      </c>
      <c r="EH1002" s="3">
        <v>0</v>
      </c>
      <c r="EI1002" s="3" t="s">
        <v>3</v>
      </c>
      <c r="EJ1002" s="3">
        <v>2</v>
      </c>
      <c r="EK1002" s="3">
        <v>67</v>
      </c>
      <c r="EL1002" s="3" t="s">
        <v>34</v>
      </c>
      <c r="EM1002" s="3" t="s">
        <v>35</v>
      </c>
      <c r="EN1002" s="3"/>
      <c r="EO1002" s="3" t="s">
        <v>46</v>
      </c>
      <c r="EP1002" s="3"/>
      <c r="EQ1002" s="3">
        <v>0</v>
      </c>
      <c r="ER1002" s="3">
        <v>33827.69</v>
      </c>
      <c r="ES1002" s="3">
        <v>33827.69</v>
      </c>
      <c r="ET1002" s="3">
        <v>0</v>
      </c>
      <c r="EU1002" s="3">
        <v>0</v>
      </c>
      <c r="EV1002" s="3">
        <v>0</v>
      </c>
      <c r="EW1002" s="3">
        <v>0</v>
      </c>
      <c r="EX1002" s="3">
        <v>0</v>
      </c>
      <c r="EY1002" s="3"/>
      <c r="EZ1002" s="3"/>
      <c r="FA1002" s="3"/>
      <c r="FB1002" s="3"/>
      <c r="FC1002" s="3"/>
      <c r="FD1002" s="3"/>
      <c r="FE1002" s="3"/>
      <c r="FF1002" s="3"/>
      <c r="FG1002" s="3"/>
      <c r="FH1002" s="3"/>
      <c r="FI1002" s="3"/>
      <c r="FJ1002" s="3"/>
      <c r="FK1002" s="3"/>
      <c r="FL1002" s="3"/>
      <c r="FM1002" s="3"/>
      <c r="FN1002" s="3"/>
      <c r="FO1002" s="3"/>
      <c r="FP1002" s="3"/>
      <c r="FQ1002" s="3">
        <v>0</v>
      </c>
      <c r="FR1002" s="3">
        <v>0</v>
      </c>
      <c r="FS1002" s="3">
        <v>0</v>
      </c>
      <c r="FT1002" s="3"/>
      <c r="FU1002" s="3"/>
      <c r="FV1002" s="3"/>
      <c r="FW1002" s="3"/>
      <c r="FX1002" s="3">
        <v>97</v>
      </c>
      <c r="FY1002" s="3">
        <v>51</v>
      </c>
      <c r="FZ1002" s="3"/>
      <c r="GA1002" s="3" t="s">
        <v>3</v>
      </c>
      <c r="GB1002" s="3"/>
      <c r="GC1002" s="3"/>
      <c r="GD1002" s="3">
        <v>1</v>
      </c>
      <c r="GE1002" s="3"/>
      <c r="GF1002" s="3">
        <v>764623737</v>
      </c>
      <c r="GG1002" s="3">
        <v>2</v>
      </c>
      <c r="GH1002" s="3">
        <v>1</v>
      </c>
      <c r="GI1002" s="3">
        <v>-2</v>
      </c>
      <c r="GJ1002" s="3">
        <v>0</v>
      </c>
      <c r="GK1002" s="3">
        <v>0</v>
      </c>
      <c r="GL1002" s="3">
        <f t="shared" si="1166"/>
        <v>0</v>
      </c>
      <c r="GM1002" s="3">
        <f t="shared" si="1167"/>
        <v>149.25</v>
      </c>
      <c r="GN1002" s="3">
        <f t="shared" si="1168"/>
        <v>0</v>
      </c>
      <c r="GO1002" s="3">
        <f t="shared" si="1169"/>
        <v>149.25</v>
      </c>
      <c r="GP1002" s="3">
        <f t="shared" si="1170"/>
        <v>0</v>
      </c>
      <c r="GQ1002" s="3"/>
      <c r="GR1002" s="3">
        <v>0</v>
      </c>
      <c r="GS1002" s="3">
        <v>3</v>
      </c>
      <c r="GT1002" s="3">
        <v>0</v>
      </c>
      <c r="GU1002" s="3" t="s">
        <v>3</v>
      </c>
      <c r="GV1002" s="3">
        <f t="shared" si="1171"/>
        <v>0</v>
      </c>
      <c r="GW1002" s="3">
        <v>1</v>
      </c>
      <c r="GX1002" s="3">
        <f t="shared" si="1172"/>
        <v>0</v>
      </c>
      <c r="GY1002" s="3"/>
      <c r="GZ1002" s="3"/>
      <c r="HA1002" s="3">
        <v>0</v>
      </c>
      <c r="HB1002" s="3">
        <v>0</v>
      </c>
      <c r="HC1002" s="3">
        <f t="shared" si="1173"/>
        <v>0</v>
      </c>
      <c r="HD1002" s="3"/>
      <c r="HE1002" s="3" t="s">
        <v>3</v>
      </c>
      <c r="HF1002" s="3" t="s">
        <v>3</v>
      </c>
      <c r="HG1002" s="3"/>
      <c r="HH1002" s="3"/>
      <c r="HI1002" s="3"/>
      <c r="HJ1002" s="3"/>
      <c r="HK1002" s="3"/>
      <c r="HL1002" s="3"/>
      <c r="HM1002" s="3" t="s">
        <v>22</v>
      </c>
      <c r="HN1002" s="3" t="s">
        <v>3</v>
      </c>
      <c r="HO1002" s="3" t="s">
        <v>3</v>
      </c>
      <c r="HP1002" s="3" t="s">
        <v>3</v>
      </c>
      <c r="HQ1002" s="3" t="s">
        <v>3</v>
      </c>
      <c r="HR1002" s="3"/>
      <c r="HS1002" s="3">
        <v>0</v>
      </c>
      <c r="HT1002" s="3"/>
      <c r="HU1002" s="3"/>
      <c r="HV1002" s="3"/>
      <c r="HW1002" s="3"/>
      <c r="HX1002" s="3"/>
      <c r="HY1002" s="3"/>
      <c r="HZ1002" s="3"/>
      <c r="IA1002" s="3"/>
      <c r="IB1002" s="3"/>
      <c r="IC1002" s="3"/>
      <c r="ID1002" s="3"/>
      <c r="IE1002" s="3"/>
      <c r="IF1002" s="3"/>
      <c r="IG1002" s="3"/>
      <c r="IH1002" s="3"/>
      <c r="II1002" s="3"/>
      <c r="IJ1002" s="3"/>
      <c r="IK1002" s="3">
        <v>0</v>
      </c>
      <c r="IL1002" s="3"/>
      <c r="IM1002" s="3"/>
      <c r="IN1002" s="3"/>
      <c r="IO1002" s="3"/>
      <c r="IP1002" s="3"/>
      <c r="IQ1002" s="3"/>
      <c r="IR1002" s="3"/>
      <c r="IS1002" s="3"/>
      <c r="IT1002" s="3"/>
      <c r="IU1002" s="3"/>
    </row>
    <row r="1003" spans="1:255" ht="409.5" x14ac:dyDescent="0.25">
      <c r="A1003" s="4">
        <v>18</v>
      </c>
      <c r="B1003" s="4">
        <v>1</v>
      </c>
      <c r="C1003" s="4"/>
      <c r="D1003" s="4"/>
      <c r="E1003" s="4" t="s">
        <v>1238</v>
      </c>
      <c r="F1003" s="4" t="s">
        <v>1090</v>
      </c>
      <c r="G1003" s="4" t="s">
        <v>1091</v>
      </c>
      <c r="H1003" s="4" t="s">
        <v>1092</v>
      </c>
      <c r="I1003" s="4">
        <f>I999*J1003</f>
        <v>4.4120000000000001E-3</v>
      </c>
      <c r="J1003" s="4">
        <v>8.6003898635477589E-4</v>
      </c>
      <c r="K1003" s="4">
        <v>8.5999999999999998E-4</v>
      </c>
      <c r="L1003" s="4"/>
      <c r="M1003" s="4"/>
      <c r="N1003" s="4"/>
      <c r="O1003" s="4">
        <f t="shared" si="1149"/>
        <v>731.33</v>
      </c>
      <c r="P1003" s="4">
        <f t="shared" si="1150"/>
        <v>731.33</v>
      </c>
      <c r="Q1003" s="4">
        <f>(ROUND((ROUND(((ET1003)*AV1003*I1003),2)*BB1003),2)+ROUND((ROUND(((AE1003-(EU1003))*AV1003*I1003),2)*BS1003),2))</f>
        <v>0</v>
      </c>
      <c r="R1003" s="4">
        <f>(ROUND((ROUND(((EU1003)*AV1003*I1003),2)*BS1003),2)+ROUND((ROUND(((AE1003-(EU1003))*AV1003*I1003),2)*BS1003),2))</f>
        <v>0</v>
      </c>
      <c r="S1003" s="4">
        <f t="shared" si="1151"/>
        <v>0</v>
      </c>
      <c r="T1003" s="4">
        <f t="shared" si="1152"/>
        <v>0</v>
      </c>
      <c r="U1003" s="4">
        <f t="shared" si="1153"/>
        <v>0</v>
      </c>
      <c r="V1003" s="4">
        <f t="shared" si="1154"/>
        <v>0</v>
      </c>
      <c r="W1003" s="4">
        <f t="shared" si="1155"/>
        <v>0</v>
      </c>
      <c r="X1003" s="4">
        <f>(ROUND((((S1003+ROUND((ROUND(((EU1003)*AV1003*I1003),2)*BS1003),2))*AT1003)/100),2)+ROUND(((ROUND((ROUND(((AE1003-(EU1003))*AV1003*I1003),2)*BS1003),2)*AT1003)/100),2))</f>
        <v>0</v>
      </c>
      <c r="Y1003" s="4">
        <f>(ROUND((((S1003+ROUND((ROUND(((EU1003)*AV1003*I1003),2)*BS1003),2))*AU1003)/100),2)+ROUND(((ROUND((ROUND(((AE1003-(EU1003))*AV1003*I1003),2)*BS1003),2)*AU1003)/100),2))</f>
        <v>0</v>
      </c>
      <c r="Z1003" s="4"/>
      <c r="AA1003" s="4">
        <v>55890823</v>
      </c>
      <c r="AB1003" s="4">
        <f t="shared" si="1156"/>
        <v>33827.69</v>
      </c>
      <c r="AC1003" s="4">
        <f>ROUND((ES1003),6)</f>
        <v>33827.69</v>
      </c>
      <c r="AD1003" s="4">
        <f>ROUND((((ET1003)-(EU1003))+AE1003),6)</f>
        <v>0</v>
      </c>
      <c r="AE1003" s="4">
        <f t="shared" si="1192"/>
        <v>0</v>
      </c>
      <c r="AF1003" s="4">
        <f t="shared" si="1192"/>
        <v>0</v>
      </c>
      <c r="AG1003" s="4">
        <f t="shared" si="1157"/>
        <v>0</v>
      </c>
      <c r="AH1003" s="4">
        <f t="shared" si="1193"/>
        <v>0</v>
      </c>
      <c r="AI1003" s="4">
        <f t="shared" si="1193"/>
        <v>0</v>
      </c>
      <c r="AJ1003" s="4">
        <f t="shared" si="1158"/>
        <v>0</v>
      </c>
      <c r="AK1003" s="4">
        <v>33827.69</v>
      </c>
      <c r="AL1003" s="4">
        <v>33827.69</v>
      </c>
      <c r="AM1003" s="4">
        <v>0</v>
      </c>
      <c r="AN1003" s="4">
        <v>0</v>
      </c>
      <c r="AO1003" s="4">
        <v>0</v>
      </c>
      <c r="AP1003" s="4">
        <v>0</v>
      </c>
      <c r="AQ1003" s="4">
        <v>0</v>
      </c>
      <c r="AR1003" s="4">
        <v>0</v>
      </c>
      <c r="AS1003" s="4">
        <v>0</v>
      </c>
      <c r="AT1003" s="4">
        <v>97</v>
      </c>
      <c r="AU1003" s="4">
        <v>51</v>
      </c>
      <c r="AV1003" s="4">
        <v>1</v>
      </c>
      <c r="AW1003" s="4">
        <v>1</v>
      </c>
      <c r="AX1003" s="4"/>
      <c r="AY1003" s="4"/>
      <c r="AZ1003" s="4">
        <v>1</v>
      </c>
      <c r="BA1003" s="4">
        <v>1</v>
      </c>
      <c r="BB1003" s="4">
        <v>1</v>
      </c>
      <c r="BC1003" s="4">
        <v>4.9000000000000004</v>
      </c>
      <c r="BD1003" s="4" t="s">
        <v>3</v>
      </c>
      <c r="BE1003" s="4" t="s">
        <v>3</v>
      </c>
      <c r="BF1003" s="4" t="s">
        <v>3</v>
      </c>
      <c r="BG1003" s="4" t="s">
        <v>3</v>
      </c>
      <c r="BH1003" s="4">
        <v>3</v>
      </c>
      <c r="BI1003" s="4">
        <v>2</v>
      </c>
      <c r="BJ1003" s="4" t="s">
        <v>1093</v>
      </c>
      <c r="BK1003" s="4"/>
      <c r="BL1003" s="4"/>
      <c r="BM1003" s="4">
        <v>67</v>
      </c>
      <c r="BN1003" s="4">
        <v>0</v>
      </c>
      <c r="BO1003" s="4" t="s">
        <v>1090</v>
      </c>
      <c r="BP1003" s="4">
        <v>1</v>
      </c>
      <c r="BQ1003" s="4">
        <v>40</v>
      </c>
      <c r="BR1003" s="4">
        <v>0</v>
      </c>
      <c r="BS1003" s="4">
        <v>1</v>
      </c>
      <c r="BT1003" s="4">
        <v>1</v>
      </c>
      <c r="BU1003" s="4">
        <v>1</v>
      </c>
      <c r="BV1003" s="4">
        <v>1</v>
      </c>
      <c r="BW1003" s="4">
        <v>1</v>
      </c>
      <c r="BX1003" s="4">
        <v>1</v>
      </c>
      <c r="BY1003" s="4" t="s">
        <v>3</v>
      </c>
      <c r="BZ1003" s="4">
        <v>97</v>
      </c>
      <c r="CA1003" s="4">
        <v>51</v>
      </c>
      <c r="CB1003" s="4" t="s">
        <v>3</v>
      </c>
      <c r="CC1003" s="4"/>
      <c r="CD1003" s="4"/>
      <c r="CE1003" s="4">
        <v>1566</v>
      </c>
      <c r="CF1003" s="4">
        <v>0</v>
      </c>
      <c r="CG1003" s="4">
        <v>0</v>
      </c>
      <c r="CH1003" s="4"/>
      <c r="CI1003" s="4"/>
      <c r="CJ1003" s="4"/>
      <c r="CK1003" s="4"/>
      <c r="CL1003" s="4"/>
      <c r="CM1003" s="4">
        <v>0</v>
      </c>
      <c r="CN1003" s="10" t="s">
        <v>2500</v>
      </c>
      <c r="CO1003" s="4">
        <v>0</v>
      </c>
      <c r="CP1003" s="4">
        <f t="shared" si="1159"/>
        <v>731.33</v>
      </c>
      <c r="CQ1003" s="4">
        <f t="shared" si="1160"/>
        <v>165755.68</v>
      </c>
      <c r="CR1003" s="4">
        <f>(ROUND((ROUND(((ET1003)*AV1003*1),2)*BB1003),2)+ROUND((ROUND(((AE1003-(EU1003))*AV1003*1),2)*BS1003),2))</f>
        <v>0</v>
      </c>
      <c r="CS1003" s="4">
        <f>(ROUND((ROUND(((EU1003)*AV1003*1),2)*BS1003),2)+ROUND((ROUND(((AE1003-(EU1003))*AV1003*1),2)*BS1003),2))</f>
        <v>0</v>
      </c>
      <c r="CT1003" s="4">
        <f t="shared" si="1161"/>
        <v>0</v>
      </c>
      <c r="CU1003" s="4">
        <f t="shared" si="1162"/>
        <v>0</v>
      </c>
      <c r="CV1003" s="4">
        <f t="shared" si="1163"/>
        <v>0</v>
      </c>
      <c r="CW1003" s="4">
        <f t="shared" si="1164"/>
        <v>0</v>
      </c>
      <c r="CX1003" s="4">
        <f t="shared" si="1165"/>
        <v>0</v>
      </c>
      <c r="CY1003" s="4">
        <f>(ROUND((((S1003+ROUND((ROUND(((EU1003)*AV1003*1),2)*BS1003),2))*AT1003)/100),2)+ROUND(((ROUND((ROUND(((AE1003-(EU1003))*AV1003*1),2)*BS1003),2)*AT1003)/100),2))</f>
        <v>0</v>
      </c>
      <c r="CZ1003" s="4">
        <f>(ROUND((((S1003+ROUND((ROUND(((EU1003)*AV1003*1),2)*BS1003),2))*AU1003)/100),2)+ROUND(((ROUND((ROUND(((AE1003-(EU1003))*AV1003*1),2)*BS1003),2)*AU1003)/100),2))</f>
        <v>0</v>
      </c>
      <c r="DA1003" s="4"/>
      <c r="DB1003" s="4"/>
      <c r="DC1003" s="4" t="s">
        <v>3</v>
      </c>
      <c r="DD1003" s="4" t="s">
        <v>3</v>
      </c>
      <c r="DE1003" s="4" t="s">
        <v>3</v>
      </c>
      <c r="DF1003" s="4" t="s">
        <v>3</v>
      </c>
      <c r="DG1003" s="4" t="s">
        <v>3</v>
      </c>
      <c r="DH1003" s="4" t="s">
        <v>3</v>
      </c>
      <c r="DI1003" s="4" t="s">
        <v>3</v>
      </c>
      <c r="DJ1003" s="4" t="s">
        <v>3</v>
      </c>
      <c r="DK1003" s="4" t="s">
        <v>3</v>
      </c>
      <c r="DL1003" s="4" t="s">
        <v>3</v>
      </c>
      <c r="DM1003" s="4" t="s">
        <v>3</v>
      </c>
      <c r="DN1003" s="4">
        <v>0</v>
      </c>
      <c r="DO1003" s="4">
        <v>0</v>
      </c>
      <c r="DP1003" s="4">
        <v>1</v>
      </c>
      <c r="DQ1003" s="4">
        <v>1</v>
      </c>
      <c r="DR1003" s="4"/>
      <c r="DS1003" s="4"/>
      <c r="DT1003" s="4"/>
      <c r="DU1003" s="4">
        <v>1009</v>
      </c>
      <c r="DV1003" s="4" t="s">
        <v>1092</v>
      </c>
      <c r="DW1003" s="4" t="s">
        <v>1092</v>
      </c>
      <c r="DX1003" s="4">
        <v>1000</v>
      </c>
      <c r="DY1003" s="4"/>
      <c r="DZ1003" s="4" t="s">
        <v>3</v>
      </c>
      <c r="EA1003" s="4" t="s">
        <v>3</v>
      </c>
      <c r="EB1003" s="4" t="s">
        <v>3</v>
      </c>
      <c r="EC1003" s="4" t="s">
        <v>3</v>
      </c>
      <c r="ED1003" s="4"/>
      <c r="EE1003" s="4">
        <v>57042957</v>
      </c>
      <c r="EF1003" s="4">
        <v>40</v>
      </c>
      <c r="EG1003" s="4" t="s">
        <v>33</v>
      </c>
      <c r="EH1003" s="4">
        <v>0</v>
      </c>
      <c r="EI1003" s="4" t="s">
        <v>3</v>
      </c>
      <c r="EJ1003" s="4">
        <v>2</v>
      </c>
      <c r="EK1003" s="4">
        <v>67</v>
      </c>
      <c r="EL1003" s="4" t="s">
        <v>34</v>
      </c>
      <c r="EM1003" s="4" t="s">
        <v>35</v>
      </c>
      <c r="EN1003" s="4"/>
      <c r="EO1003" s="4" t="s">
        <v>46</v>
      </c>
      <c r="EP1003" s="4"/>
      <c r="EQ1003" s="4">
        <v>0</v>
      </c>
      <c r="ER1003" s="4">
        <v>33827.69</v>
      </c>
      <c r="ES1003" s="4">
        <v>33827.69</v>
      </c>
      <c r="ET1003" s="4">
        <v>0</v>
      </c>
      <c r="EU1003" s="4">
        <v>0</v>
      </c>
      <c r="EV1003" s="4">
        <v>0</v>
      </c>
      <c r="EW1003" s="4">
        <v>0</v>
      </c>
      <c r="EX1003" s="4">
        <v>0</v>
      </c>
      <c r="EY1003" s="4"/>
      <c r="EZ1003" s="4"/>
      <c r="FA1003" s="4"/>
      <c r="FB1003" s="4"/>
      <c r="FC1003" s="4"/>
      <c r="FD1003" s="4"/>
      <c r="FE1003" s="4"/>
      <c r="FF1003" s="4"/>
      <c r="FG1003" s="4"/>
      <c r="FH1003" s="4"/>
      <c r="FI1003" s="4"/>
      <c r="FJ1003" s="4"/>
      <c r="FK1003" s="4"/>
      <c r="FL1003" s="4"/>
      <c r="FM1003" s="4"/>
      <c r="FN1003" s="4"/>
      <c r="FO1003" s="4"/>
      <c r="FP1003" s="4"/>
      <c r="FQ1003" s="4">
        <v>0</v>
      </c>
      <c r="FR1003" s="4">
        <v>0</v>
      </c>
      <c r="FS1003" s="4">
        <v>0</v>
      </c>
      <c r="FT1003" s="4"/>
      <c r="FU1003" s="4"/>
      <c r="FV1003" s="4"/>
      <c r="FW1003" s="4"/>
      <c r="FX1003" s="4">
        <v>97</v>
      </c>
      <c r="FY1003" s="4">
        <v>51</v>
      </c>
      <c r="FZ1003" s="4"/>
      <c r="GA1003" s="4" t="s">
        <v>3</v>
      </c>
      <c r="GB1003" s="4"/>
      <c r="GC1003" s="4"/>
      <c r="GD1003" s="4">
        <v>1</v>
      </c>
      <c r="GE1003" s="4"/>
      <c r="GF1003" s="4">
        <v>764623737</v>
      </c>
      <c r="GG1003" s="4">
        <v>2</v>
      </c>
      <c r="GH1003" s="4">
        <v>1</v>
      </c>
      <c r="GI1003" s="4">
        <v>2</v>
      </c>
      <c r="GJ1003" s="4">
        <v>0</v>
      </c>
      <c r="GK1003" s="4">
        <v>0</v>
      </c>
      <c r="GL1003" s="4">
        <f t="shared" si="1166"/>
        <v>0</v>
      </c>
      <c r="GM1003" s="4">
        <f t="shared" si="1167"/>
        <v>731.33</v>
      </c>
      <c r="GN1003" s="4">
        <f t="shared" si="1168"/>
        <v>0</v>
      </c>
      <c r="GO1003" s="4">
        <f t="shared" si="1169"/>
        <v>731.33</v>
      </c>
      <c r="GP1003" s="4">
        <f t="shared" si="1170"/>
        <v>0</v>
      </c>
      <c r="GQ1003" s="4"/>
      <c r="GR1003" s="4">
        <v>0</v>
      </c>
      <c r="GS1003" s="4">
        <v>0</v>
      </c>
      <c r="GT1003" s="4">
        <v>0</v>
      </c>
      <c r="GU1003" s="4" t="s">
        <v>3</v>
      </c>
      <c r="GV1003" s="4">
        <f t="shared" si="1171"/>
        <v>0</v>
      </c>
      <c r="GW1003" s="4">
        <v>1</v>
      </c>
      <c r="GX1003" s="4">
        <f t="shared" si="1172"/>
        <v>0</v>
      </c>
      <c r="GY1003" s="4"/>
      <c r="GZ1003" s="4"/>
      <c r="HA1003" s="4">
        <v>0</v>
      </c>
      <c r="HB1003" s="4">
        <v>0</v>
      </c>
      <c r="HC1003" s="4">
        <f t="shared" si="1173"/>
        <v>0</v>
      </c>
      <c r="HD1003" s="4"/>
      <c r="HE1003" s="4" t="s">
        <v>3</v>
      </c>
      <c r="HF1003" s="4" t="s">
        <v>3</v>
      </c>
      <c r="HG1003" s="4"/>
      <c r="HH1003" s="4"/>
      <c r="HI1003" s="4"/>
      <c r="HJ1003" s="4"/>
      <c r="HK1003" s="4"/>
      <c r="HL1003" s="4"/>
      <c r="HM1003" s="4" t="s">
        <v>22</v>
      </c>
      <c r="HN1003" s="4" t="s">
        <v>3</v>
      </c>
      <c r="HO1003" s="4" t="s">
        <v>3</v>
      </c>
      <c r="HP1003" s="4" t="s">
        <v>3</v>
      </c>
      <c r="HQ1003" s="4" t="s">
        <v>3</v>
      </c>
      <c r="HR1003" s="4"/>
      <c r="HS1003" s="4">
        <v>0</v>
      </c>
      <c r="HT1003" s="4"/>
      <c r="HU1003" s="4"/>
      <c r="HV1003" s="4"/>
      <c r="HW1003" s="4"/>
      <c r="HX1003" s="4"/>
      <c r="HY1003" s="4"/>
      <c r="HZ1003" s="4"/>
      <c r="IA1003" s="4"/>
      <c r="IB1003" s="4"/>
      <c r="IC1003" s="4"/>
      <c r="ID1003" s="4"/>
      <c r="IE1003" s="4"/>
      <c r="IF1003" s="4"/>
      <c r="IG1003" s="4"/>
      <c r="IH1003" s="4"/>
      <c r="II1003" s="4"/>
      <c r="IJ1003" s="4"/>
      <c r="IK1003" s="4">
        <v>0</v>
      </c>
      <c r="IL1003" s="4"/>
      <c r="IM1003" s="4"/>
      <c r="IN1003" s="4"/>
      <c r="IO1003" s="4"/>
      <c r="IP1003" s="4"/>
      <c r="IQ1003" s="4"/>
      <c r="IR1003" s="4"/>
      <c r="IS1003" s="4"/>
      <c r="IT1003" s="4"/>
      <c r="IU1003" s="4"/>
    </row>
    <row r="1004" spans="1:255" ht="409.5" x14ac:dyDescent="0.25">
      <c r="A1004" s="3">
        <v>17</v>
      </c>
      <c r="B1004" s="3">
        <v>1</v>
      </c>
      <c r="C1004" s="3">
        <f>ROW(SmtRes!A336)</f>
        <v>336</v>
      </c>
      <c r="D1004" s="3">
        <f>ROW(EtalonRes!A421)</f>
        <v>421</v>
      </c>
      <c r="E1004" s="3" t="s">
        <v>1239</v>
      </c>
      <c r="F1004" s="3" t="s">
        <v>115</v>
      </c>
      <c r="G1004" s="3" t="s">
        <v>1027</v>
      </c>
      <c r="H1004" s="3" t="s">
        <v>117</v>
      </c>
      <c r="I1004" s="3">
        <f>ROUND(46/100,9)</f>
        <v>0.46</v>
      </c>
      <c r="J1004" s="3">
        <v>0</v>
      </c>
      <c r="K1004" s="3">
        <f>ROUND(46/100,9)</f>
        <v>0.46</v>
      </c>
      <c r="L1004" s="3"/>
      <c r="M1004" s="3"/>
      <c r="N1004" s="3"/>
      <c r="O1004" s="3">
        <f t="shared" si="1149"/>
        <v>128.22</v>
      </c>
      <c r="P1004" s="3">
        <f t="shared" si="1150"/>
        <v>5.22</v>
      </c>
      <c r="Q1004" s="3">
        <f>(ROUND((ROUND((((ET1004*1.2))*AV1004*I1004),2)*BB1004),2)+ROUND((ROUND(((AE1004-((EU1004*1.2)))*AV1004*I1004),2)*BS1004),2))</f>
        <v>3.85</v>
      </c>
      <c r="R1004" s="3">
        <f>(ROUND((ROUND((((EU1004*1.2))*AV1004*I1004),2)*BS1004),2)+ROUND((ROUND(((AE1004-((EU1004*1.2)))*AV1004*I1004),2)*BS1004),2))</f>
        <v>0.69</v>
      </c>
      <c r="S1004" s="3">
        <f t="shared" si="1151"/>
        <v>119.15</v>
      </c>
      <c r="T1004" s="3">
        <f t="shared" si="1152"/>
        <v>0</v>
      </c>
      <c r="U1004" s="3">
        <f t="shared" si="1153"/>
        <v>10.48390416</v>
      </c>
      <c r="V1004" s="3">
        <f t="shared" si="1154"/>
        <v>0</v>
      </c>
      <c r="W1004" s="3">
        <f t="shared" si="1155"/>
        <v>0</v>
      </c>
      <c r="X1004" s="3">
        <f>(ROUND((((S1004+ROUND((ROUND((((EU1004*1.2))*AV1004*I1004),2)*BS1004),2))*AT1004)/100),2)+ROUND(((ROUND((ROUND(((AE1004-((EU1004*1.2)))*AV1004*I1004),2)*BS1004),2)*AT1004)/100),2))</f>
        <v>116.24</v>
      </c>
      <c r="Y1004" s="3">
        <f>(ROUND((((S1004+ROUND((ROUND((((EU1004*1.2))*AV1004*I1004),2)*BS1004),2))*AU1004)/100),2)+ROUND(((ROUND((ROUND(((AE1004-((EU1004*1.2)))*AV1004*I1004),2)*BS1004),2)*AU1004)/100),2))</f>
        <v>61.12</v>
      </c>
      <c r="Z1004" s="3"/>
      <c r="AA1004" s="3">
        <v>54971259</v>
      </c>
      <c r="AB1004" s="3">
        <f t="shared" si="1156"/>
        <v>266.74799999999999</v>
      </c>
      <c r="AC1004" s="3">
        <f>ROUND(((ES1004*1)),6)</f>
        <v>11.34</v>
      </c>
      <c r="AD1004" s="3">
        <f>ROUND(((((ET1004*1.2))-((EU1004*1.2)))+AE1004),6)</f>
        <v>8.0039999999999996</v>
      </c>
      <c r="AE1004" s="3">
        <f>ROUND(((EU1004*1.2)),6)</f>
        <v>1.44</v>
      </c>
      <c r="AF1004" s="3">
        <f>ROUND(((EV1004*1.2)),6)</f>
        <v>247.404</v>
      </c>
      <c r="AG1004" s="3">
        <f t="shared" si="1157"/>
        <v>0</v>
      </c>
      <c r="AH1004" s="3">
        <f>((EW1004*1.2))</f>
        <v>21.768000000000001</v>
      </c>
      <c r="AI1004" s="3">
        <f>((EX1004*1.2))</f>
        <v>0</v>
      </c>
      <c r="AJ1004" s="3">
        <f t="shared" si="1158"/>
        <v>0</v>
      </c>
      <c r="AK1004" s="3">
        <v>224.18</v>
      </c>
      <c r="AL1004" s="3">
        <v>11.34</v>
      </c>
      <c r="AM1004" s="3">
        <v>6.67</v>
      </c>
      <c r="AN1004" s="3">
        <v>1.2</v>
      </c>
      <c r="AO1004" s="3">
        <v>206.17</v>
      </c>
      <c r="AP1004" s="3">
        <v>0</v>
      </c>
      <c r="AQ1004" s="3">
        <v>18.14</v>
      </c>
      <c r="AR1004" s="3">
        <v>0</v>
      </c>
      <c r="AS1004" s="3">
        <v>0</v>
      </c>
      <c r="AT1004" s="3">
        <v>97</v>
      </c>
      <c r="AU1004" s="3">
        <v>51</v>
      </c>
      <c r="AV1004" s="3">
        <v>1.0469999999999999</v>
      </c>
      <c r="AW1004" s="3">
        <v>1</v>
      </c>
      <c r="AX1004" s="3"/>
      <c r="AY1004" s="3"/>
      <c r="AZ1004" s="3">
        <v>1</v>
      </c>
      <c r="BA1004" s="3">
        <v>1</v>
      </c>
      <c r="BB1004" s="3">
        <v>1</v>
      </c>
      <c r="BC1004" s="3">
        <v>1</v>
      </c>
      <c r="BD1004" s="3" t="s">
        <v>3</v>
      </c>
      <c r="BE1004" s="3" t="s">
        <v>3</v>
      </c>
      <c r="BF1004" s="3" t="s">
        <v>3</v>
      </c>
      <c r="BG1004" s="3" t="s">
        <v>3</v>
      </c>
      <c r="BH1004" s="3">
        <v>0</v>
      </c>
      <c r="BI1004" s="3">
        <v>2</v>
      </c>
      <c r="BJ1004" s="3" t="s">
        <v>1028</v>
      </c>
      <c r="BK1004" s="3"/>
      <c r="BL1004" s="3"/>
      <c r="BM1004" s="3">
        <v>67</v>
      </c>
      <c r="BN1004" s="3">
        <v>0</v>
      </c>
      <c r="BO1004" s="3" t="s">
        <v>115</v>
      </c>
      <c r="BP1004" s="3">
        <v>1</v>
      </c>
      <c r="BQ1004" s="3">
        <v>40</v>
      </c>
      <c r="BR1004" s="3">
        <v>0</v>
      </c>
      <c r="BS1004" s="3">
        <v>1</v>
      </c>
      <c r="BT1004" s="3">
        <v>1</v>
      </c>
      <c r="BU1004" s="3">
        <v>1</v>
      </c>
      <c r="BV1004" s="3">
        <v>1</v>
      </c>
      <c r="BW1004" s="3">
        <v>1</v>
      </c>
      <c r="BX1004" s="3">
        <v>1</v>
      </c>
      <c r="BY1004" s="3" t="s">
        <v>3</v>
      </c>
      <c r="BZ1004" s="3">
        <v>97</v>
      </c>
      <c r="CA1004" s="3">
        <v>51</v>
      </c>
      <c r="CB1004" s="3" t="s">
        <v>3</v>
      </c>
      <c r="CC1004" s="3"/>
      <c r="CD1004" s="3"/>
      <c r="CE1004" s="3">
        <v>1566</v>
      </c>
      <c r="CF1004" s="3">
        <v>0</v>
      </c>
      <c r="CG1004" s="3">
        <v>0</v>
      </c>
      <c r="CH1004" s="3"/>
      <c r="CI1004" s="3"/>
      <c r="CJ1004" s="3"/>
      <c r="CK1004" s="3"/>
      <c r="CL1004" s="3"/>
      <c r="CM1004" s="3">
        <v>0</v>
      </c>
      <c r="CN1004" s="9" t="s">
        <v>2491</v>
      </c>
      <c r="CO1004" s="3">
        <v>0</v>
      </c>
      <c r="CP1004" s="3">
        <f t="shared" si="1159"/>
        <v>128.22</v>
      </c>
      <c r="CQ1004" s="3">
        <f t="shared" si="1160"/>
        <v>11.34</v>
      </c>
      <c r="CR1004" s="3">
        <f>(ROUND((ROUND((((ET1004*1.2))*AV1004*1),2)*BB1004),2)+ROUND((ROUND(((AE1004-((EU1004*1.2)))*AV1004*1),2)*BS1004),2))</f>
        <v>8.3800000000000008</v>
      </c>
      <c r="CS1004" s="3">
        <f>(ROUND((ROUND((((EU1004*1.2))*AV1004*1),2)*BS1004),2)+ROUND((ROUND(((AE1004-((EU1004*1.2)))*AV1004*1),2)*BS1004),2))</f>
        <v>1.51</v>
      </c>
      <c r="CT1004" s="3">
        <f t="shared" si="1161"/>
        <v>259.02999999999997</v>
      </c>
      <c r="CU1004" s="3">
        <f t="shared" si="1162"/>
        <v>0</v>
      </c>
      <c r="CV1004" s="3">
        <f t="shared" si="1163"/>
        <v>22.791096</v>
      </c>
      <c r="CW1004" s="3">
        <f t="shared" si="1164"/>
        <v>0</v>
      </c>
      <c r="CX1004" s="3">
        <f t="shared" si="1165"/>
        <v>0</v>
      </c>
      <c r="CY1004" s="3">
        <f>(ROUND((((S1004+ROUND((ROUND((((EU1004*1.2))*AV1004*1),2)*BS1004),2))*AT1004)/100),2)+ROUND(((ROUND((ROUND(((AE1004-((EU1004*1.2)))*AV1004*1),2)*BS1004),2)*AT1004)/100),2))</f>
        <v>117.04</v>
      </c>
      <c r="CZ1004" s="3">
        <f>(ROUND((((S1004+ROUND((ROUND((((EU1004*1.2))*AV1004*1),2)*BS1004),2))*AU1004)/100),2)+ROUND(((ROUND((ROUND(((AE1004-((EU1004*1.2)))*AV1004*1),2)*BS1004),2)*AU1004)/100),2))</f>
        <v>61.54</v>
      </c>
      <c r="DA1004" s="3"/>
      <c r="DB1004" s="3">
        <v>209</v>
      </c>
      <c r="DC1004" s="3" t="s">
        <v>3</v>
      </c>
      <c r="DD1004" s="3" t="s">
        <v>22</v>
      </c>
      <c r="DE1004" s="3" t="s">
        <v>42</v>
      </c>
      <c r="DF1004" s="3" t="s">
        <v>42</v>
      </c>
      <c r="DG1004" s="3" t="s">
        <v>42</v>
      </c>
      <c r="DH1004" s="3" t="s">
        <v>3</v>
      </c>
      <c r="DI1004" s="3" t="s">
        <v>42</v>
      </c>
      <c r="DJ1004" s="3" t="s">
        <v>42</v>
      </c>
      <c r="DK1004" s="3" t="s">
        <v>3</v>
      </c>
      <c r="DL1004" s="3" t="s">
        <v>3</v>
      </c>
      <c r="DM1004" s="3" t="s">
        <v>3</v>
      </c>
      <c r="DN1004" s="3">
        <v>0</v>
      </c>
      <c r="DO1004" s="3">
        <v>0</v>
      </c>
      <c r="DP1004" s="3">
        <v>1</v>
      </c>
      <c r="DQ1004" s="3">
        <v>1</v>
      </c>
      <c r="DR1004" s="3"/>
      <c r="DS1004" s="3"/>
      <c r="DT1004" s="3"/>
      <c r="DU1004" s="3">
        <v>1013</v>
      </c>
      <c r="DV1004" s="3" t="s">
        <v>117</v>
      </c>
      <c r="DW1004" s="3" t="s">
        <v>117</v>
      </c>
      <c r="DX1004" s="3">
        <v>1</v>
      </c>
      <c r="DY1004" s="3"/>
      <c r="DZ1004" s="3" t="s">
        <v>3</v>
      </c>
      <c r="EA1004" s="3" t="s">
        <v>3</v>
      </c>
      <c r="EB1004" s="3" t="s">
        <v>3</v>
      </c>
      <c r="EC1004" s="3" t="s">
        <v>3</v>
      </c>
      <c r="ED1004" s="3"/>
      <c r="EE1004" s="3">
        <v>57042957</v>
      </c>
      <c r="EF1004" s="3">
        <v>40</v>
      </c>
      <c r="EG1004" s="3" t="s">
        <v>33</v>
      </c>
      <c r="EH1004" s="3">
        <v>0</v>
      </c>
      <c r="EI1004" s="3" t="s">
        <v>3</v>
      </c>
      <c r="EJ1004" s="3">
        <v>2</v>
      </c>
      <c r="EK1004" s="3">
        <v>67</v>
      </c>
      <c r="EL1004" s="3" t="s">
        <v>34</v>
      </c>
      <c r="EM1004" s="3" t="s">
        <v>35</v>
      </c>
      <c r="EN1004" s="3"/>
      <c r="EO1004" s="3" t="s">
        <v>46</v>
      </c>
      <c r="EP1004" s="3"/>
      <c r="EQ1004" s="3">
        <v>0</v>
      </c>
      <c r="ER1004" s="3">
        <v>224.18</v>
      </c>
      <c r="ES1004" s="3">
        <v>11.34</v>
      </c>
      <c r="ET1004" s="3">
        <v>6.67</v>
      </c>
      <c r="EU1004" s="3">
        <v>1.2</v>
      </c>
      <c r="EV1004" s="3">
        <v>206.17</v>
      </c>
      <c r="EW1004" s="3">
        <v>18.14</v>
      </c>
      <c r="EX1004" s="3">
        <v>0</v>
      </c>
      <c r="EY1004" s="3">
        <v>0</v>
      </c>
      <c r="EZ1004" s="3"/>
      <c r="FA1004" s="3"/>
      <c r="FB1004" s="3"/>
      <c r="FC1004" s="3"/>
      <c r="FD1004" s="3"/>
      <c r="FE1004" s="3"/>
      <c r="FF1004" s="3"/>
      <c r="FG1004" s="3"/>
      <c r="FH1004" s="3"/>
      <c r="FI1004" s="3"/>
      <c r="FJ1004" s="3"/>
      <c r="FK1004" s="3"/>
      <c r="FL1004" s="3"/>
      <c r="FM1004" s="3"/>
      <c r="FN1004" s="3"/>
      <c r="FO1004" s="3"/>
      <c r="FP1004" s="3"/>
      <c r="FQ1004" s="3">
        <v>0</v>
      </c>
      <c r="FR1004" s="3">
        <v>0</v>
      </c>
      <c r="FS1004" s="3">
        <v>0</v>
      </c>
      <c r="FT1004" s="3"/>
      <c r="FU1004" s="3"/>
      <c r="FV1004" s="3"/>
      <c r="FW1004" s="3"/>
      <c r="FX1004" s="3">
        <v>97</v>
      </c>
      <c r="FY1004" s="3">
        <v>51</v>
      </c>
      <c r="FZ1004" s="3"/>
      <c r="GA1004" s="3" t="s">
        <v>3</v>
      </c>
      <c r="GB1004" s="3"/>
      <c r="GC1004" s="3"/>
      <c r="GD1004" s="3">
        <v>1</v>
      </c>
      <c r="GE1004" s="3"/>
      <c r="GF1004" s="3">
        <v>574394840</v>
      </c>
      <c r="GG1004" s="3">
        <v>2</v>
      </c>
      <c r="GH1004" s="3">
        <v>1</v>
      </c>
      <c r="GI1004" s="3">
        <v>2</v>
      </c>
      <c r="GJ1004" s="3">
        <v>0</v>
      </c>
      <c r="GK1004" s="3">
        <v>0</v>
      </c>
      <c r="GL1004" s="3">
        <f t="shared" si="1166"/>
        <v>0</v>
      </c>
      <c r="GM1004" s="3">
        <f t="shared" si="1167"/>
        <v>305.58</v>
      </c>
      <c r="GN1004" s="3">
        <f t="shared" si="1168"/>
        <v>0</v>
      </c>
      <c r="GO1004" s="3">
        <f t="shared" si="1169"/>
        <v>305.58</v>
      </c>
      <c r="GP1004" s="3">
        <f t="shared" si="1170"/>
        <v>0</v>
      </c>
      <c r="GQ1004" s="3"/>
      <c r="GR1004" s="3">
        <v>0</v>
      </c>
      <c r="GS1004" s="3">
        <v>3</v>
      </c>
      <c r="GT1004" s="3">
        <v>0</v>
      </c>
      <c r="GU1004" s="3" t="s">
        <v>3</v>
      </c>
      <c r="GV1004" s="3">
        <f t="shared" si="1171"/>
        <v>0</v>
      </c>
      <c r="GW1004" s="3">
        <v>1</v>
      </c>
      <c r="GX1004" s="3">
        <f t="shared" si="1172"/>
        <v>0</v>
      </c>
      <c r="GY1004" s="3"/>
      <c r="GZ1004" s="3"/>
      <c r="HA1004" s="3">
        <v>0</v>
      </c>
      <c r="HB1004" s="3">
        <v>0</v>
      </c>
      <c r="HC1004" s="3">
        <f t="shared" si="1173"/>
        <v>0</v>
      </c>
      <c r="HD1004" s="3"/>
      <c r="HE1004" s="3" t="s">
        <v>3</v>
      </c>
      <c r="HF1004" s="3" t="s">
        <v>3</v>
      </c>
      <c r="HG1004" s="3"/>
      <c r="HH1004" s="3"/>
      <c r="HI1004" s="3"/>
      <c r="HJ1004" s="3"/>
      <c r="HK1004" s="3"/>
      <c r="HL1004" s="3"/>
      <c r="HM1004" s="3" t="s">
        <v>3</v>
      </c>
      <c r="HN1004" s="3" t="s">
        <v>3</v>
      </c>
      <c r="HO1004" s="3" t="s">
        <v>3</v>
      </c>
      <c r="HP1004" s="3" t="s">
        <v>3</v>
      </c>
      <c r="HQ1004" s="3" t="s">
        <v>3</v>
      </c>
      <c r="HR1004" s="3"/>
      <c r="HS1004" s="3">
        <v>0</v>
      </c>
      <c r="HT1004" s="3"/>
      <c r="HU1004" s="3"/>
      <c r="HV1004" s="3"/>
      <c r="HW1004" s="3"/>
      <c r="HX1004" s="3"/>
      <c r="HY1004" s="3"/>
      <c r="HZ1004" s="3"/>
      <c r="IA1004" s="3"/>
      <c r="IB1004" s="3"/>
      <c r="IC1004" s="3"/>
      <c r="ID1004" s="3"/>
      <c r="IE1004" s="3"/>
      <c r="IF1004" s="3"/>
      <c r="IG1004" s="3"/>
      <c r="IH1004" s="3"/>
      <c r="II1004" s="3"/>
      <c r="IJ1004" s="3"/>
      <c r="IK1004" s="3">
        <v>0</v>
      </c>
      <c r="IL1004" s="3"/>
      <c r="IM1004" s="3"/>
      <c r="IN1004" s="3"/>
      <c r="IO1004" s="3"/>
      <c r="IP1004" s="3"/>
      <c r="IQ1004" s="3"/>
      <c r="IR1004" s="3"/>
      <c r="IS1004" s="3"/>
      <c r="IT1004" s="3"/>
      <c r="IU1004" s="3"/>
    </row>
    <row r="1005" spans="1:255" ht="409.5" x14ac:dyDescent="0.25">
      <c r="A1005" s="4">
        <v>17</v>
      </c>
      <c r="B1005" s="4">
        <v>1</v>
      </c>
      <c r="C1005" s="4">
        <f>ROW(SmtRes!A346)</f>
        <v>346</v>
      </c>
      <c r="D1005" s="4">
        <f>ROW(EtalonRes!A434)</f>
        <v>434</v>
      </c>
      <c r="E1005" s="4" t="s">
        <v>1239</v>
      </c>
      <c r="F1005" s="4" t="s">
        <v>115</v>
      </c>
      <c r="G1005" s="4" t="s">
        <v>1027</v>
      </c>
      <c r="H1005" s="4" t="s">
        <v>117</v>
      </c>
      <c r="I1005" s="4">
        <f>ROUND(46/100,9)</f>
        <v>0.46</v>
      </c>
      <c r="J1005" s="4">
        <v>0</v>
      </c>
      <c r="K1005" s="4">
        <f>ROUND(46/100,9)</f>
        <v>0.46</v>
      </c>
      <c r="L1005" s="4"/>
      <c r="M1005" s="4"/>
      <c r="N1005" s="4"/>
      <c r="O1005" s="4">
        <f t="shared" si="1149"/>
        <v>6830.11</v>
      </c>
      <c r="P1005" s="4">
        <f t="shared" si="1150"/>
        <v>43.01</v>
      </c>
      <c r="Q1005" s="4">
        <f>(ROUND((ROUND((((ET1005*1.2))*AV1005*I1005),2)*BB1005),2)+ROUND((ROUND(((AE1005-((EU1005*1.2)))*AV1005*I1005),2)*BS1005),2))</f>
        <v>73</v>
      </c>
      <c r="R1005" s="4">
        <f>(ROUND((ROUND((((EU1005*1.2))*AV1005*I1005),2)*BS1005),2)+ROUND((ROUND(((AE1005-((EU1005*1.2)))*AV1005*I1005),2)*BS1005),2))</f>
        <v>38.880000000000003</v>
      </c>
      <c r="S1005" s="4">
        <f t="shared" si="1151"/>
        <v>6714.1</v>
      </c>
      <c r="T1005" s="4">
        <f t="shared" si="1152"/>
        <v>0</v>
      </c>
      <c r="U1005" s="4">
        <f t="shared" si="1153"/>
        <v>10.48390416</v>
      </c>
      <c r="V1005" s="4">
        <f t="shared" si="1154"/>
        <v>0</v>
      </c>
      <c r="W1005" s="4">
        <f t="shared" si="1155"/>
        <v>0</v>
      </c>
      <c r="X1005" s="4">
        <f>(ROUND((((S1005+ROUND((ROUND((((EU1005*1.2))*AV1005*I1005),2)*BS1005),2))*AT1005)/100),2)+ROUND(((ROUND((ROUND(((AE1005-((EU1005*1.2)))*AV1005*I1005),2)*BS1005),2)*AT1005)/100),2))</f>
        <v>6550.39</v>
      </c>
      <c r="Y1005" s="4">
        <f>(ROUND((((S1005+ROUND((ROUND((((EU1005*1.2))*AV1005*I1005),2)*BS1005),2))*AU1005)/100),2)+ROUND(((ROUND((ROUND(((AE1005-((EU1005*1.2)))*AV1005*I1005),2)*BS1005),2)*AU1005)/100),2))</f>
        <v>3444.02</v>
      </c>
      <c r="Z1005" s="4"/>
      <c r="AA1005" s="4">
        <v>55890823</v>
      </c>
      <c r="AB1005" s="4">
        <f t="shared" si="1156"/>
        <v>266.74799999999999</v>
      </c>
      <c r="AC1005" s="4">
        <f>ROUND(((ES1005*1)),6)</f>
        <v>11.34</v>
      </c>
      <c r="AD1005" s="4">
        <f>ROUND(((((ET1005*1.2))-((EU1005*1.2)))+AE1005),6)</f>
        <v>8.0039999999999996</v>
      </c>
      <c r="AE1005" s="4">
        <f>ROUND(((EU1005*1.2)),6)</f>
        <v>1.44</v>
      </c>
      <c r="AF1005" s="4">
        <f>ROUND(((EV1005*1.2)),6)</f>
        <v>247.404</v>
      </c>
      <c r="AG1005" s="4">
        <f t="shared" si="1157"/>
        <v>0</v>
      </c>
      <c r="AH1005" s="4">
        <f>((EW1005*1.2))</f>
        <v>21.768000000000001</v>
      </c>
      <c r="AI1005" s="4">
        <f>((EX1005*1.2))</f>
        <v>0</v>
      </c>
      <c r="AJ1005" s="4">
        <f t="shared" si="1158"/>
        <v>0</v>
      </c>
      <c r="AK1005" s="4">
        <v>224.18</v>
      </c>
      <c r="AL1005" s="4">
        <v>11.34</v>
      </c>
      <c r="AM1005" s="4">
        <v>6.67</v>
      </c>
      <c r="AN1005" s="4">
        <v>1.2</v>
      </c>
      <c r="AO1005" s="4">
        <v>206.17</v>
      </c>
      <c r="AP1005" s="4">
        <v>0</v>
      </c>
      <c r="AQ1005" s="4">
        <v>18.14</v>
      </c>
      <c r="AR1005" s="4">
        <v>0</v>
      </c>
      <c r="AS1005" s="4">
        <v>0</v>
      </c>
      <c r="AT1005" s="4">
        <v>97</v>
      </c>
      <c r="AU1005" s="4">
        <v>51</v>
      </c>
      <c r="AV1005" s="4">
        <v>1.0469999999999999</v>
      </c>
      <c r="AW1005" s="4">
        <v>1</v>
      </c>
      <c r="AX1005" s="4"/>
      <c r="AY1005" s="4"/>
      <c r="AZ1005" s="4">
        <v>1</v>
      </c>
      <c r="BA1005" s="4">
        <v>56.35</v>
      </c>
      <c r="BB1005" s="4">
        <v>18.96</v>
      </c>
      <c r="BC1005" s="4">
        <v>8.24</v>
      </c>
      <c r="BD1005" s="4" t="s">
        <v>3</v>
      </c>
      <c r="BE1005" s="4" t="s">
        <v>3</v>
      </c>
      <c r="BF1005" s="4" t="s">
        <v>3</v>
      </c>
      <c r="BG1005" s="4" t="s">
        <v>3</v>
      </c>
      <c r="BH1005" s="4">
        <v>0</v>
      </c>
      <c r="BI1005" s="4">
        <v>2</v>
      </c>
      <c r="BJ1005" s="4" t="s">
        <v>1028</v>
      </c>
      <c r="BK1005" s="4"/>
      <c r="BL1005" s="4"/>
      <c r="BM1005" s="4">
        <v>67</v>
      </c>
      <c r="BN1005" s="4">
        <v>0</v>
      </c>
      <c r="BO1005" s="4" t="s">
        <v>115</v>
      </c>
      <c r="BP1005" s="4">
        <v>1</v>
      </c>
      <c r="BQ1005" s="4">
        <v>40</v>
      </c>
      <c r="BR1005" s="4">
        <v>0</v>
      </c>
      <c r="BS1005" s="4">
        <v>56.35</v>
      </c>
      <c r="BT1005" s="4">
        <v>1</v>
      </c>
      <c r="BU1005" s="4">
        <v>1</v>
      </c>
      <c r="BV1005" s="4">
        <v>1</v>
      </c>
      <c r="BW1005" s="4">
        <v>1</v>
      </c>
      <c r="BX1005" s="4">
        <v>1</v>
      </c>
      <c r="BY1005" s="4" t="s">
        <v>3</v>
      </c>
      <c r="BZ1005" s="4">
        <v>97</v>
      </c>
      <c r="CA1005" s="4">
        <v>51</v>
      </c>
      <c r="CB1005" s="4" t="s">
        <v>3</v>
      </c>
      <c r="CC1005" s="4"/>
      <c r="CD1005" s="4"/>
      <c r="CE1005" s="4">
        <v>1566</v>
      </c>
      <c r="CF1005" s="4">
        <v>0</v>
      </c>
      <c r="CG1005" s="4">
        <v>0</v>
      </c>
      <c r="CH1005" s="4"/>
      <c r="CI1005" s="4"/>
      <c r="CJ1005" s="4"/>
      <c r="CK1005" s="4"/>
      <c r="CL1005" s="4"/>
      <c r="CM1005" s="4">
        <v>0</v>
      </c>
      <c r="CN1005" s="10" t="s">
        <v>2491</v>
      </c>
      <c r="CO1005" s="4">
        <v>0</v>
      </c>
      <c r="CP1005" s="4">
        <f t="shared" si="1159"/>
        <v>6830.1100000000006</v>
      </c>
      <c r="CQ1005" s="4">
        <f t="shared" si="1160"/>
        <v>93.44</v>
      </c>
      <c r="CR1005" s="4">
        <f>(ROUND((ROUND((((ET1005*1.2))*AV1005*1),2)*BB1005),2)+ROUND((ROUND(((AE1005-((EU1005*1.2)))*AV1005*1),2)*BS1005),2))</f>
        <v>158.88</v>
      </c>
      <c r="CS1005" s="4">
        <f>(ROUND((ROUND((((EU1005*1.2))*AV1005*1),2)*BS1005),2)+ROUND((ROUND(((AE1005-((EU1005*1.2)))*AV1005*1),2)*BS1005),2))</f>
        <v>85.09</v>
      </c>
      <c r="CT1005" s="4">
        <f t="shared" si="1161"/>
        <v>14596.34</v>
      </c>
      <c r="CU1005" s="4">
        <f t="shared" si="1162"/>
        <v>0</v>
      </c>
      <c r="CV1005" s="4">
        <f t="shared" si="1163"/>
        <v>22.791096</v>
      </c>
      <c r="CW1005" s="4">
        <f t="shared" si="1164"/>
        <v>0</v>
      </c>
      <c r="CX1005" s="4">
        <f t="shared" si="1165"/>
        <v>0</v>
      </c>
      <c r="CY1005" s="4">
        <f>(ROUND((((S1005+ROUND((ROUND((((EU1005*1.2))*AV1005*1),2)*BS1005),2))*AT1005)/100),2)+ROUND(((ROUND((ROUND(((AE1005-((EU1005*1.2)))*AV1005*1),2)*BS1005),2)*AT1005)/100),2))</f>
        <v>6595.21</v>
      </c>
      <c r="CZ1005" s="4">
        <f>(ROUND((((S1005+ROUND((ROUND((((EU1005*1.2))*AV1005*1),2)*BS1005),2))*AU1005)/100),2)+ROUND(((ROUND((ROUND(((AE1005-((EU1005*1.2)))*AV1005*1),2)*BS1005),2)*AU1005)/100),2))</f>
        <v>3467.59</v>
      </c>
      <c r="DA1005" s="4"/>
      <c r="DB1005" s="4">
        <v>210</v>
      </c>
      <c r="DC1005" s="4" t="s">
        <v>3</v>
      </c>
      <c r="DD1005" s="4" t="s">
        <v>22</v>
      </c>
      <c r="DE1005" s="4" t="s">
        <v>42</v>
      </c>
      <c r="DF1005" s="4" t="s">
        <v>42</v>
      </c>
      <c r="DG1005" s="4" t="s">
        <v>42</v>
      </c>
      <c r="DH1005" s="4" t="s">
        <v>3</v>
      </c>
      <c r="DI1005" s="4" t="s">
        <v>42</v>
      </c>
      <c r="DJ1005" s="4" t="s">
        <v>42</v>
      </c>
      <c r="DK1005" s="4" t="s">
        <v>3</v>
      </c>
      <c r="DL1005" s="4" t="s">
        <v>3</v>
      </c>
      <c r="DM1005" s="4" t="s">
        <v>3</v>
      </c>
      <c r="DN1005" s="4">
        <v>0</v>
      </c>
      <c r="DO1005" s="4">
        <v>0</v>
      </c>
      <c r="DP1005" s="4">
        <v>1</v>
      </c>
      <c r="DQ1005" s="4">
        <v>1</v>
      </c>
      <c r="DR1005" s="4"/>
      <c r="DS1005" s="4"/>
      <c r="DT1005" s="4"/>
      <c r="DU1005" s="4">
        <v>1013</v>
      </c>
      <c r="DV1005" s="4" t="s">
        <v>117</v>
      </c>
      <c r="DW1005" s="4" t="s">
        <v>117</v>
      </c>
      <c r="DX1005" s="4">
        <v>1</v>
      </c>
      <c r="DY1005" s="4"/>
      <c r="DZ1005" s="4" t="s">
        <v>3</v>
      </c>
      <c r="EA1005" s="4" t="s">
        <v>3</v>
      </c>
      <c r="EB1005" s="4" t="s">
        <v>3</v>
      </c>
      <c r="EC1005" s="4" t="s">
        <v>3</v>
      </c>
      <c r="ED1005" s="4"/>
      <c r="EE1005" s="4">
        <v>57042957</v>
      </c>
      <c r="EF1005" s="4">
        <v>40</v>
      </c>
      <c r="EG1005" s="4" t="s">
        <v>33</v>
      </c>
      <c r="EH1005" s="4">
        <v>0</v>
      </c>
      <c r="EI1005" s="4" t="s">
        <v>3</v>
      </c>
      <c r="EJ1005" s="4">
        <v>2</v>
      </c>
      <c r="EK1005" s="4">
        <v>67</v>
      </c>
      <c r="EL1005" s="4" t="s">
        <v>34</v>
      </c>
      <c r="EM1005" s="4" t="s">
        <v>35</v>
      </c>
      <c r="EN1005" s="4"/>
      <c r="EO1005" s="4" t="s">
        <v>46</v>
      </c>
      <c r="EP1005" s="4"/>
      <c r="EQ1005" s="4">
        <v>0</v>
      </c>
      <c r="ER1005" s="4">
        <v>224.18</v>
      </c>
      <c r="ES1005" s="4">
        <v>11.34</v>
      </c>
      <c r="ET1005" s="4">
        <v>6.67</v>
      </c>
      <c r="EU1005" s="4">
        <v>1.2</v>
      </c>
      <c r="EV1005" s="4">
        <v>206.17</v>
      </c>
      <c r="EW1005" s="4">
        <v>18.14</v>
      </c>
      <c r="EX1005" s="4">
        <v>0</v>
      </c>
      <c r="EY1005" s="4">
        <v>0</v>
      </c>
      <c r="EZ1005" s="4"/>
      <c r="FA1005" s="4"/>
      <c r="FB1005" s="4"/>
      <c r="FC1005" s="4"/>
      <c r="FD1005" s="4"/>
      <c r="FE1005" s="4"/>
      <c r="FF1005" s="4"/>
      <c r="FG1005" s="4"/>
      <c r="FH1005" s="4"/>
      <c r="FI1005" s="4"/>
      <c r="FJ1005" s="4"/>
      <c r="FK1005" s="4"/>
      <c r="FL1005" s="4"/>
      <c r="FM1005" s="4"/>
      <c r="FN1005" s="4"/>
      <c r="FO1005" s="4"/>
      <c r="FP1005" s="4"/>
      <c r="FQ1005" s="4">
        <v>0</v>
      </c>
      <c r="FR1005" s="4">
        <v>0</v>
      </c>
      <c r="FS1005" s="4">
        <v>0</v>
      </c>
      <c r="FT1005" s="4"/>
      <c r="FU1005" s="4"/>
      <c r="FV1005" s="4"/>
      <c r="FW1005" s="4"/>
      <c r="FX1005" s="4">
        <v>97</v>
      </c>
      <c r="FY1005" s="4">
        <v>51</v>
      </c>
      <c r="FZ1005" s="4"/>
      <c r="GA1005" s="4" t="s">
        <v>3</v>
      </c>
      <c r="GB1005" s="4"/>
      <c r="GC1005" s="4"/>
      <c r="GD1005" s="4">
        <v>1</v>
      </c>
      <c r="GE1005" s="4"/>
      <c r="GF1005" s="4">
        <v>574394840</v>
      </c>
      <c r="GG1005" s="4">
        <v>2</v>
      </c>
      <c r="GH1005" s="4">
        <v>1</v>
      </c>
      <c r="GI1005" s="4">
        <v>2</v>
      </c>
      <c r="GJ1005" s="4">
        <v>0</v>
      </c>
      <c r="GK1005" s="4">
        <v>0</v>
      </c>
      <c r="GL1005" s="4">
        <f t="shared" si="1166"/>
        <v>0</v>
      </c>
      <c r="GM1005" s="4">
        <f t="shared" si="1167"/>
        <v>16824.52</v>
      </c>
      <c r="GN1005" s="4">
        <f t="shared" si="1168"/>
        <v>0</v>
      </c>
      <c r="GO1005" s="4">
        <f t="shared" si="1169"/>
        <v>16824.52</v>
      </c>
      <c r="GP1005" s="4">
        <f t="shared" si="1170"/>
        <v>0</v>
      </c>
      <c r="GQ1005" s="4"/>
      <c r="GR1005" s="4">
        <v>0</v>
      </c>
      <c r="GS1005" s="4">
        <v>3</v>
      </c>
      <c r="GT1005" s="4">
        <v>0</v>
      </c>
      <c r="GU1005" s="4" t="s">
        <v>3</v>
      </c>
      <c r="GV1005" s="4">
        <f t="shared" si="1171"/>
        <v>0</v>
      </c>
      <c r="GW1005" s="4">
        <v>1</v>
      </c>
      <c r="GX1005" s="4">
        <f t="shared" si="1172"/>
        <v>0</v>
      </c>
      <c r="GY1005" s="4"/>
      <c r="GZ1005" s="4"/>
      <c r="HA1005" s="4">
        <v>0</v>
      </c>
      <c r="HB1005" s="4">
        <v>0</v>
      </c>
      <c r="HC1005" s="4">
        <f t="shared" si="1173"/>
        <v>0</v>
      </c>
      <c r="HD1005" s="4"/>
      <c r="HE1005" s="4" t="s">
        <v>3</v>
      </c>
      <c r="HF1005" s="4" t="s">
        <v>3</v>
      </c>
      <c r="HG1005" s="4"/>
      <c r="HH1005" s="4"/>
      <c r="HI1005" s="4"/>
      <c r="HJ1005" s="4"/>
      <c r="HK1005" s="4"/>
      <c r="HL1005" s="4"/>
      <c r="HM1005" s="4" t="s">
        <v>3</v>
      </c>
      <c r="HN1005" s="4" t="s">
        <v>3</v>
      </c>
      <c r="HO1005" s="4" t="s">
        <v>3</v>
      </c>
      <c r="HP1005" s="4" t="s">
        <v>3</v>
      </c>
      <c r="HQ1005" s="4" t="s">
        <v>3</v>
      </c>
      <c r="HR1005" s="4"/>
      <c r="HS1005" s="4">
        <v>0</v>
      </c>
      <c r="HT1005" s="4"/>
      <c r="HU1005" s="4"/>
      <c r="HV1005" s="4"/>
      <c r="HW1005" s="4"/>
      <c r="HX1005" s="4"/>
      <c r="HY1005" s="4"/>
      <c r="HZ1005" s="4"/>
      <c r="IA1005" s="4"/>
      <c r="IB1005" s="4"/>
      <c r="IC1005" s="4"/>
      <c r="ID1005" s="4"/>
      <c r="IE1005" s="4"/>
      <c r="IF1005" s="4"/>
      <c r="IG1005" s="4"/>
      <c r="IH1005" s="4"/>
      <c r="II1005" s="4"/>
      <c r="IJ1005" s="4"/>
      <c r="IK1005" s="4">
        <v>0</v>
      </c>
      <c r="IL1005" s="4"/>
      <c r="IM1005" s="4"/>
      <c r="IN1005" s="4"/>
      <c r="IO1005" s="4"/>
      <c r="IP1005" s="4"/>
      <c r="IQ1005" s="4"/>
      <c r="IR1005" s="4"/>
      <c r="IS1005" s="4"/>
      <c r="IT1005" s="4"/>
      <c r="IU1005" s="4"/>
    </row>
    <row r="1006" spans="1:255" ht="409.5" x14ac:dyDescent="0.25">
      <c r="A1006" s="3">
        <v>18</v>
      </c>
      <c r="B1006" s="3">
        <v>1</v>
      </c>
      <c r="C1006" s="3">
        <v>334</v>
      </c>
      <c r="D1006" s="3"/>
      <c r="E1006" s="3" t="s">
        <v>1240</v>
      </c>
      <c r="F1006" s="3" t="s">
        <v>1204</v>
      </c>
      <c r="G1006" s="3" t="s">
        <v>1205</v>
      </c>
      <c r="H1006" s="3" t="s">
        <v>266</v>
      </c>
      <c r="I1006" s="3">
        <f>I1004*J1006</f>
        <v>15.333333</v>
      </c>
      <c r="J1006" s="3">
        <v>33.333332608695649</v>
      </c>
      <c r="K1006" s="3">
        <v>33.333333000000003</v>
      </c>
      <c r="L1006" s="3"/>
      <c r="M1006" s="3"/>
      <c r="N1006" s="3"/>
      <c r="O1006" s="3">
        <f t="shared" si="1149"/>
        <v>7838.86</v>
      </c>
      <c r="P1006" s="3">
        <f t="shared" si="1150"/>
        <v>7838.86</v>
      </c>
      <c r="Q1006" s="3">
        <f t="shared" ref="Q1006:Q1023" si="1194">(ROUND((ROUND(((ET1006)*AV1006*I1006),2)*BB1006),2)+ROUND((ROUND(((AE1006-(EU1006))*AV1006*I1006),2)*BS1006),2))</f>
        <v>0</v>
      </c>
      <c r="R1006" s="3">
        <f t="shared" ref="R1006:R1023" si="1195">(ROUND((ROUND(((EU1006)*AV1006*I1006),2)*BS1006),2)+ROUND((ROUND(((AE1006-(EU1006))*AV1006*I1006),2)*BS1006),2))</f>
        <v>0</v>
      </c>
      <c r="S1006" s="3">
        <f t="shared" si="1151"/>
        <v>0</v>
      </c>
      <c r="T1006" s="3">
        <f t="shared" si="1152"/>
        <v>0</v>
      </c>
      <c r="U1006" s="3">
        <f t="shared" si="1153"/>
        <v>0</v>
      </c>
      <c r="V1006" s="3">
        <f t="shared" si="1154"/>
        <v>0</v>
      </c>
      <c r="W1006" s="3">
        <f t="shared" si="1155"/>
        <v>0</v>
      </c>
      <c r="X1006" s="3">
        <f t="shared" ref="X1006:X1023" si="1196">(ROUND((((S1006+ROUND((ROUND(((EU1006)*AV1006*I1006),2)*BS1006),2))*AT1006)/100),2)+ROUND(((ROUND((ROUND(((AE1006-(EU1006))*AV1006*I1006),2)*BS1006),2)*AT1006)/100),2))</f>
        <v>0</v>
      </c>
      <c r="Y1006" s="3">
        <f t="shared" ref="Y1006:Y1023" si="1197">(ROUND((((S1006+ROUND((ROUND(((EU1006)*AV1006*I1006),2)*BS1006),2))*AU1006)/100),2)+ROUND(((ROUND((ROUND(((AE1006-(EU1006))*AV1006*I1006),2)*BS1006),2)*AU1006)/100),2))</f>
        <v>0</v>
      </c>
      <c r="Z1006" s="3"/>
      <c r="AA1006" s="3">
        <v>54971259</v>
      </c>
      <c r="AB1006" s="3">
        <f t="shared" si="1156"/>
        <v>511.23</v>
      </c>
      <c r="AC1006" s="3">
        <f t="shared" ref="AC1006:AC1023" si="1198">ROUND((ES1006),6)</f>
        <v>511.23</v>
      </c>
      <c r="AD1006" s="3">
        <f t="shared" ref="AD1006:AD1023" si="1199">ROUND((((ET1006)-(EU1006))+AE1006),6)</f>
        <v>0</v>
      </c>
      <c r="AE1006" s="3">
        <f t="shared" ref="AE1006:AE1023" si="1200">ROUND((EU1006),6)</f>
        <v>0</v>
      </c>
      <c r="AF1006" s="3">
        <f t="shared" ref="AF1006:AF1023" si="1201">ROUND((EV1006),6)</f>
        <v>0</v>
      </c>
      <c r="AG1006" s="3">
        <f t="shared" si="1157"/>
        <v>0</v>
      </c>
      <c r="AH1006" s="3">
        <f t="shared" ref="AH1006:AH1023" si="1202">(EW1006)</f>
        <v>0</v>
      </c>
      <c r="AI1006" s="3">
        <f t="shared" ref="AI1006:AI1023" si="1203">(EX1006)</f>
        <v>0</v>
      </c>
      <c r="AJ1006" s="3">
        <f t="shared" si="1158"/>
        <v>0</v>
      </c>
      <c r="AK1006" s="3">
        <v>511.23</v>
      </c>
      <c r="AL1006" s="3">
        <v>511.23</v>
      </c>
      <c r="AM1006" s="3">
        <v>0</v>
      </c>
      <c r="AN1006" s="3">
        <v>0</v>
      </c>
      <c r="AO1006" s="3">
        <v>0</v>
      </c>
      <c r="AP1006" s="3">
        <v>0</v>
      </c>
      <c r="AQ1006" s="3">
        <v>0</v>
      </c>
      <c r="AR1006" s="3">
        <v>0</v>
      </c>
      <c r="AS1006" s="3">
        <v>0</v>
      </c>
      <c r="AT1006" s="3">
        <v>97</v>
      </c>
      <c r="AU1006" s="3">
        <v>51</v>
      </c>
      <c r="AV1006" s="3">
        <v>1</v>
      </c>
      <c r="AW1006" s="3">
        <v>1</v>
      </c>
      <c r="AX1006" s="3"/>
      <c r="AY1006" s="3"/>
      <c r="AZ1006" s="3">
        <v>1</v>
      </c>
      <c r="BA1006" s="3">
        <v>1</v>
      </c>
      <c r="BB1006" s="3">
        <v>1</v>
      </c>
      <c r="BC1006" s="3">
        <v>1</v>
      </c>
      <c r="BD1006" s="3" t="s">
        <v>3</v>
      </c>
      <c r="BE1006" s="3" t="s">
        <v>3</v>
      </c>
      <c r="BF1006" s="3" t="s">
        <v>3</v>
      </c>
      <c r="BG1006" s="3" t="s">
        <v>3</v>
      </c>
      <c r="BH1006" s="3">
        <v>3</v>
      </c>
      <c r="BI1006" s="3">
        <v>2</v>
      </c>
      <c r="BJ1006" s="3" t="s">
        <v>1206</v>
      </c>
      <c r="BK1006" s="3"/>
      <c r="BL1006" s="3"/>
      <c r="BM1006" s="3">
        <v>67</v>
      </c>
      <c r="BN1006" s="3">
        <v>0</v>
      </c>
      <c r="BO1006" s="3" t="s">
        <v>3</v>
      </c>
      <c r="BP1006" s="3">
        <v>0</v>
      </c>
      <c r="BQ1006" s="3">
        <v>40</v>
      </c>
      <c r="BR1006" s="3">
        <v>0</v>
      </c>
      <c r="BS1006" s="3">
        <v>1</v>
      </c>
      <c r="BT1006" s="3">
        <v>1</v>
      </c>
      <c r="BU1006" s="3">
        <v>1</v>
      </c>
      <c r="BV1006" s="3">
        <v>1</v>
      </c>
      <c r="BW1006" s="3">
        <v>1</v>
      </c>
      <c r="BX1006" s="3">
        <v>1</v>
      </c>
      <c r="BY1006" s="3" t="s">
        <v>3</v>
      </c>
      <c r="BZ1006" s="3">
        <v>97</v>
      </c>
      <c r="CA1006" s="3">
        <v>51</v>
      </c>
      <c r="CB1006" s="3" t="s">
        <v>3</v>
      </c>
      <c r="CC1006" s="3"/>
      <c r="CD1006" s="3"/>
      <c r="CE1006" s="3">
        <v>1566</v>
      </c>
      <c r="CF1006" s="3">
        <v>0</v>
      </c>
      <c r="CG1006" s="3">
        <v>0</v>
      </c>
      <c r="CH1006" s="3"/>
      <c r="CI1006" s="3"/>
      <c r="CJ1006" s="3"/>
      <c r="CK1006" s="3"/>
      <c r="CL1006" s="3"/>
      <c r="CM1006" s="3">
        <v>0</v>
      </c>
      <c r="CN1006" s="9" t="s">
        <v>2499</v>
      </c>
      <c r="CO1006" s="3">
        <v>0</v>
      </c>
      <c r="CP1006" s="3">
        <f t="shared" si="1159"/>
        <v>7838.86</v>
      </c>
      <c r="CQ1006" s="3">
        <f t="shared" si="1160"/>
        <v>511.23</v>
      </c>
      <c r="CR1006" s="3">
        <f t="shared" ref="CR1006:CR1023" si="1204">(ROUND((ROUND(((ET1006)*AV1006*1),2)*BB1006),2)+ROUND((ROUND(((AE1006-(EU1006))*AV1006*1),2)*BS1006),2))</f>
        <v>0</v>
      </c>
      <c r="CS1006" s="3">
        <f t="shared" ref="CS1006:CS1023" si="1205">(ROUND((ROUND(((EU1006)*AV1006*1),2)*BS1006),2)+ROUND((ROUND(((AE1006-(EU1006))*AV1006*1),2)*BS1006),2))</f>
        <v>0</v>
      </c>
      <c r="CT1006" s="3">
        <f t="shared" si="1161"/>
        <v>0</v>
      </c>
      <c r="CU1006" s="3">
        <f t="shared" si="1162"/>
        <v>0</v>
      </c>
      <c r="CV1006" s="3">
        <f t="shared" si="1163"/>
        <v>0</v>
      </c>
      <c r="CW1006" s="3">
        <f t="shared" si="1164"/>
        <v>0</v>
      </c>
      <c r="CX1006" s="3">
        <f t="shared" si="1165"/>
        <v>0</v>
      </c>
      <c r="CY1006" s="3">
        <f t="shared" ref="CY1006:CY1023" si="1206">(ROUND((((S1006+ROUND((ROUND(((EU1006)*AV1006*1),2)*BS1006),2))*AT1006)/100),2)+ROUND(((ROUND((ROUND(((AE1006-(EU1006))*AV1006*1),2)*BS1006),2)*AT1006)/100),2))</f>
        <v>0</v>
      </c>
      <c r="CZ1006" s="3">
        <f t="shared" ref="CZ1006:CZ1023" si="1207">(ROUND((((S1006+ROUND((ROUND(((EU1006)*AV1006*1),2)*BS1006),2))*AU1006)/100),2)+ROUND(((ROUND((ROUND(((AE1006-(EU1006))*AV1006*1),2)*BS1006),2)*AU1006)/100),2))</f>
        <v>0</v>
      </c>
      <c r="DA1006" s="3"/>
      <c r="DB1006" s="3"/>
      <c r="DC1006" s="3" t="s">
        <v>3</v>
      </c>
      <c r="DD1006" s="3" t="s">
        <v>3</v>
      </c>
      <c r="DE1006" s="3" t="s">
        <v>3</v>
      </c>
      <c r="DF1006" s="3" t="s">
        <v>3</v>
      </c>
      <c r="DG1006" s="3" t="s">
        <v>3</v>
      </c>
      <c r="DH1006" s="3" t="s">
        <v>3</v>
      </c>
      <c r="DI1006" s="3" t="s">
        <v>3</v>
      </c>
      <c r="DJ1006" s="3" t="s">
        <v>3</v>
      </c>
      <c r="DK1006" s="3" t="s">
        <v>3</v>
      </c>
      <c r="DL1006" s="3" t="s">
        <v>3</v>
      </c>
      <c r="DM1006" s="3" t="s">
        <v>3</v>
      </c>
      <c r="DN1006" s="3">
        <v>0</v>
      </c>
      <c r="DO1006" s="3">
        <v>0</v>
      </c>
      <c r="DP1006" s="3">
        <v>1</v>
      </c>
      <c r="DQ1006" s="3">
        <v>1</v>
      </c>
      <c r="DR1006" s="3"/>
      <c r="DS1006" s="3"/>
      <c r="DT1006" s="3"/>
      <c r="DU1006" s="3">
        <v>1010</v>
      </c>
      <c r="DV1006" s="3" t="s">
        <v>266</v>
      </c>
      <c r="DW1006" s="3" t="s">
        <v>266</v>
      </c>
      <c r="DX1006" s="3">
        <v>1</v>
      </c>
      <c r="DY1006" s="3"/>
      <c r="DZ1006" s="3" t="s">
        <v>3</v>
      </c>
      <c r="EA1006" s="3" t="s">
        <v>3</v>
      </c>
      <c r="EB1006" s="3" t="s">
        <v>3</v>
      </c>
      <c r="EC1006" s="3" t="s">
        <v>3</v>
      </c>
      <c r="ED1006" s="3"/>
      <c r="EE1006" s="3">
        <v>57042957</v>
      </c>
      <c r="EF1006" s="3">
        <v>40</v>
      </c>
      <c r="EG1006" s="3" t="s">
        <v>33</v>
      </c>
      <c r="EH1006" s="3">
        <v>0</v>
      </c>
      <c r="EI1006" s="3" t="s">
        <v>3</v>
      </c>
      <c r="EJ1006" s="3">
        <v>2</v>
      </c>
      <c r="EK1006" s="3">
        <v>67</v>
      </c>
      <c r="EL1006" s="3" t="s">
        <v>34</v>
      </c>
      <c r="EM1006" s="3" t="s">
        <v>35</v>
      </c>
      <c r="EN1006" s="3"/>
      <c r="EO1006" s="3" t="s">
        <v>46</v>
      </c>
      <c r="EP1006" s="3"/>
      <c r="EQ1006" s="3">
        <v>0</v>
      </c>
      <c r="ER1006" s="3">
        <v>511.23</v>
      </c>
      <c r="ES1006" s="3">
        <v>511.23</v>
      </c>
      <c r="ET1006" s="3">
        <v>0</v>
      </c>
      <c r="EU1006" s="3">
        <v>0</v>
      </c>
      <c r="EV1006" s="3">
        <v>0</v>
      </c>
      <c r="EW1006" s="3">
        <v>0</v>
      </c>
      <c r="EX1006" s="3">
        <v>0</v>
      </c>
      <c r="EY1006" s="3"/>
      <c r="EZ1006" s="3"/>
      <c r="FA1006" s="3"/>
      <c r="FB1006" s="3"/>
      <c r="FC1006" s="3"/>
      <c r="FD1006" s="3"/>
      <c r="FE1006" s="3"/>
      <c r="FF1006" s="3"/>
      <c r="FG1006" s="3"/>
      <c r="FH1006" s="3"/>
      <c r="FI1006" s="3"/>
      <c r="FJ1006" s="3"/>
      <c r="FK1006" s="3"/>
      <c r="FL1006" s="3"/>
      <c r="FM1006" s="3"/>
      <c r="FN1006" s="3"/>
      <c r="FO1006" s="3"/>
      <c r="FP1006" s="3"/>
      <c r="FQ1006" s="3">
        <v>0</v>
      </c>
      <c r="FR1006" s="3">
        <v>0</v>
      </c>
      <c r="FS1006" s="3">
        <v>0</v>
      </c>
      <c r="FT1006" s="3"/>
      <c r="FU1006" s="3"/>
      <c r="FV1006" s="3"/>
      <c r="FW1006" s="3"/>
      <c r="FX1006" s="3">
        <v>97</v>
      </c>
      <c r="FY1006" s="3">
        <v>51</v>
      </c>
      <c r="FZ1006" s="3"/>
      <c r="GA1006" s="3" t="s">
        <v>3</v>
      </c>
      <c r="GB1006" s="3"/>
      <c r="GC1006" s="3"/>
      <c r="GD1006" s="3">
        <v>1</v>
      </c>
      <c r="GE1006" s="3"/>
      <c r="GF1006" s="3">
        <v>-1244114831</v>
      </c>
      <c r="GG1006" s="3">
        <v>2</v>
      </c>
      <c r="GH1006" s="3">
        <v>1</v>
      </c>
      <c r="GI1006" s="3">
        <v>-2</v>
      </c>
      <c r="GJ1006" s="3">
        <v>0</v>
      </c>
      <c r="GK1006" s="3">
        <v>0</v>
      </c>
      <c r="GL1006" s="3">
        <f t="shared" si="1166"/>
        <v>0</v>
      </c>
      <c r="GM1006" s="3">
        <f t="shared" si="1167"/>
        <v>7838.86</v>
      </c>
      <c r="GN1006" s="3">
        <f t="shared" si="1168"/>
        <v>0</v>
      </c>
      <c r="GO1006" s="3">
        <f t="shared" si="1169"/>
        <v>7838.86</v>
      </c>
      <c r="GP1006" s="3">
        <f t="shared" si="1170"/>
        <v>0</v>
      </c>
      <c r="GQ1006" s="3"/>
      <c r="GR1006" s="3">
        <v>0</v>
      </c>
      <c r="GS1006" s="3">
        <v>3</v>
      </c>
      <c r="GT1006" s="3">
        <v>0</v>
      </c>
      <c r="GU1006" s="3" t="s">
        <v>3</v>
      </c>
      <c r="GV1006" s="3">
        <f t="shared" si="1171"/>
        <v>0</v>
      </c>
      <c r="GW1006" s="3">
        <v>1</v>
      </c>
      <c r="GX1006" s="3">
        <f t="shared" si="1172"/>
        <v>0</v>
      </c>
      <c r="GY1006" s="3"/>
      <c r="GZ1006" s="3"/>
      <c r="HA1006" s="3">
        <v>0</v>
      </c>
      <c r="HB1006" s="3">
        <v>0</v>
      </c>
      <c r="HC1006" s="3">
        <f t="shared" si="1173"/>
        <v>0</v>
      </c>
      <c r="HD1006" s="3"/>
      <c r="HE1006" s="3" t="s">
        <v>3</v>
      </c>
      <c r="HF1006" s="3" t="s">
        <v>3</v>
      </c>
      <c r="HG1006" s="3"/>
      <c r="HH1006" s="3"/>
      <c r="HI1006" s="3"/>
      <c r="HJ1006" s="3"/>
      <c r="HK1006" s="3"/>
      <c r="HL1006" s="3"/>
      <c r="HM1006" s="3" t="s">
        <v>3</v>
      </c>
      <c r="HN1006" s="3" t="s">
        <v>3</v>
      </c>
      <c r="HO1006" s="3" t="s">
        <v>3</v>
      </c>
      <c r="HP1006" s="3" t="s">
        <v>3</v>
      </c>
      <c r="HQ1006" s="3" t="s">
        <v>3</v>
      </c>
      <c r="HR1006" s="3"/>
      <c r="HS1006" s="3">
        <v>0</v>
      </c>
      <c r="HT1006" s="3"/>
      <c r="HU1006" s="3"/>
      <c r="HV1006" s="3"/>
      <c r="HW1006" s="3"/>
      <c r="HX1006" s="3"/>
      <c r="HY1006" s="3"/>
      <c r="HZ1006" s="3"/>
      <c r="IA1006" s="3"/>
      <c r="IB1006" s="3"/>
      <c r="IC1006" s="3"/>
      <c r="ID1006" s="3"/>
      <c r="IE1006" s="3"/>
      <c r="IF1006" s="3"/>
      <c r="IG1006" s="3"/>
      <c r="IH1006" s="3"/>
      <c r="II1006" s="3"/>
      <c r="IJ1006" s="3"/>
      <c r="IK1006" s="3">
        <v>0</v>
      </c>
      <c r="IL1006" s="3"/>
      <c r="IM1006" s="3"/>
      <c r="IN1006" s="3"/>
      <c r="IO1006" s="3"/>
      <c r="IP1006" s="3"/>
      <c r="IQ1006" s="3"/>
      <c r="IR1006" s="3"/>
      <c r="IS1006" s="3"/>
      <c r="IT1006" s="3"/>
      <c r="IU1006" s="3"/>
    </row>
    <row r="1007" spans="1:255" ht="409.5" x14ac:dyDescent="0.25">
      <c r="A1007" s="4">
        <v>18</v>
      </c>
      <c r="B1007" s="4">
        <v>1</v>
      </c>
      <c r="C1007" s="4">
        <v>344</v>
      </c>
      <c r="D1007" s="4"/>
      <c r="E1007" s="4" t="s">
        <v>1240</v>
      </c>
      <c r="F1007" s="4" t="s">
        <v>1204</v>
      </c>
      <c r="G1007" s="4" t="s">
        <v>1205</v>
      </c>
      <c r="H1007" s="4" t="s">
        <v>266</v>
      </c>
      <c r="I1007" s="4">
        <f>I1005*J1007</f>
        <v>15.333333</v>
      </c>
      <c r="J1007" s="4">
        <v>33.333332608695649</v>
      </c>
      <c r="K1007" s="4">
        <v>33.333333000000003</v>
      </c>
      <c r="L1007" s="4"/>
      <c r="M1007" s="4"/>
      <c r="N1007" s="4"/>
      <c r="O1007" s="4">
        <f t="shared" si="1149"/>
        <v>45857.33</v>
      </c>
      <c r="P1007" s="4">
        <f t="shared" si="1150"/>
        <v>45857.33</v>
      </c>
      <c r="Q1007" s="4">
        <f t="shared" si="1194"/>
        <v>0</v>
      </c>
      <c r="R1007" s="4">
        <f t="shared" si="1195"/>
        <v>0</v>
      </c>
      <c r="S1007" s="4">
        <f t="shared" si="1151"/>
        <v>0</v>
      </c>
      <c r="T1007" s="4">
        <f t="shared" si="1152"/>
        <v>0</v>
      </c>
      <c r="U1007" s="4">
        <f t="shared" si="1153"/>
        <v>0</v>
      </c>
      <c r="V1007" s="4">
        <f t="shared" si="1154"/>
        <v>0</v>
      </c>
      <c r="W1007" s="4">
        <f t="shared" si="1155"/>
        <v>0</v>
      </c>
      <c r="X1007" s="4">
        <f t="shared" si="1196"/>
        <v>0</v>
      </c>
      <c r="Y1007" s="4">
        <f t="shared" si="1197"/>
        <v>0</v>
      </c>
      <c r="Z1007" s="4"/>
      <c r="AA1007" s="4">
        <v>55890823</v>
      </c>
      <c r="AB1007" s="4">
        <f t="shared" si="1156"/>
        <v>511.23</v>
      </c>
      <c r="AC1007" s="4">
        <f t="shared" si="1198"/>
        <v>511.23</v>
      </c>
      <c r="AD1007" s="4">
        <f t="shared" si="1199"/>
        <v>0</v>
      </c>
      <c r="AE1007" s="4">
        <f t="shared" si="1200"/>
        <v>0</v>
      </c>
      <c r="AF1007" s="4">
        <f t="shared" si="1201"/>
        <v>0</v>
      </c>
      <c r="AG1007" s="4">
        <f t="shared" si="1157"/>
        <v>0</v>
      </c>
      <c r="AH1007" s="4">
        <f t="shared" si="1202"/>
        <v>0</v>
      </c>
      <c r="AI1007" s="4">
        <f t="shared" si="1203"/>
        <v>0</v>
      </c>
      <c r="AJ1007" s="4">
        <f t="shared" si="1158"/>
        <v>0</v>
      </c>
      <c r="AK1007" s="4">
        <v>511.23</v>
      </c>
      <c r="AL1007" s="4">
        <v>511.23</v>
      </c>
      <c r="AM1007" s="4">
        <v>0</v>
      </c>
      <c r="AN1007" s="4">
        <v>0</v>
      </c>
      <c r="AO1007" s="4">
        <v>0</v>
      </c>
      <c r="AP1007" s="4">
        <v>0</v>
      </c>
      <c r="AQ1007" s="4">
        <v>0</v>
      </c>
      <c r="AR1007" s="4">
        <v>0</v>
      </c>
      <c r="AS1007" s="4">
        <v>0</v>
      </c>
      <c r="AT1007" s="4">
        <v>97</v>
      </c>
      <c r="AU1007" s="4">
        <v>51</v>
      </c>
      <c r="AV1007" s="4">
        <v>1</v>
      </c>
      <c r="AW1007" s="4">
        <v>1</v>
      </c>
      <c r="AX1007" s="4"/>
      <c r="AY1007" s="4"/>
      <c r="AZ1007" s="4">
        <v>1</v>
      </c>
      <c r="BA1007" s="4">
        <v>1</v>
      </c>
      <c r="BB1007" s="4">
        <v>1</v>
      </c>
      <c r="BC1007" s="4">
        <v>5.85</v>
      </c>
      <c r="BD1007" s="4" t="s">
        <v>3</v>
      </c>
      <c r="BE1007" s="4" t="s">
        <v>3</v>
      </c>
      <c r="BF1007" s="4" t="s">
        <v>3</v>
      </c>
      <c r="BG1007" s="4" t="s">
        <v>3</v>
      </c>
      <c r="BH1007" s="4">
        <v>3</v>
      </c>
      <c r="BI1007" s="4">
        <v>2</v>
      </c>
      <c r="BJ1007" s="4" t="s">
        <v>1206</v>
      </c>
      <c r="BK1007" s="4"/>
      <c r="BL1007" s="4"/>
      <c r="BM1007" s="4">
        <v>67</v>
      </c>
      <c r="BN1007" s="4">
        <v>0</v>
      </c>
      <c r="BO1007" s="4" t="s">
        <v>1204</v>
      </c>
      <c r="BP1007" s="4">
        <v>1</v>
      </c>
      <c r="BQ1007" s="4">
        <v>40</v>
      </c>
      <c r="BR1007" s="4">
        <v>0</v>
      </c>
      <c r="BS1007" s="4">
        <v>1</v>
      </c>
      <c r="BT1007" s="4">
        <v>1</v>
      </c>
      <c r="BU1007" s="4">
        <v>1</v>
      </c>
      <c r="BV1007" s="4">
        <v>1</v>
      </c>
      <c r="BW1007" s="4">
        <v>1</v>
      </c>
      <c r="BX1007" s="4">
        <v>1</v>
      </c>
      <c r="BY1007" s="4" t="s">
        <v>3</v>
      </c>
      <c r="BZ1007" s="4">
        <v>97</v>
      </c>
      <c r="CA1007" s="4">
        <v>51</v>
      </c>
      <c r="CB1007" s="4" t="s">
        <v>3</v>
      </c>
      <c r="CC1007" s="4"/>
      <c r="CD1007" s="4"/>
      <c r="CE1007" s="4">
        <v>1566</v>
      </c>
      <c r="CF1007" s="4">
        <v>0</v>
      </c>
      <c r="CG1007" s="4">
        <v>0</v>
      </c>
      <c r="CH1007" s="4"/>
      <c r="CI1007" s="4"/>
      <c r="CJ1007" s="4"/>
      <c r="CK1007" s="4"/>
      <c r="CL1007" s="4"/>
      <c r="CM1007" s="4">
        <v>0</v>
      </c>
      <c r="CN1007" s="10" t="s">
        <v>2499</v>
      </c>
      <c r="CO1007" s="4">
        <v>0</v>
      </c>
      <c r="CP1007" s="4">
        <f t="shared" si="1159"/>
        <v>45857.33</v>
      </c>
      <c r="CQ1007" s="4">
        <f t="shared" si="1160"/>
        <v>2990.7</v>
      </c>
      <c r="CR1007" s="4">
        <f t="shared" si="1204"/>
        <v>0</v>
      </c>
      <c r="CS1007" s="4">
        <f t="shared" si="1205"/>
        <v>0</v>
      </c>
      <c r="CT1007" s="4">
        <f t="shared" si="1161"/>
        <v>0</v>
      </c>
      <c r="CU1007" s="4">
        <f t="shared" si="1162"/>
        <v>0</v>
      </c>
      <c r="CV1007" s="4">
        <f t="shared" si="1163"/>
        <v>0</v>
      </c>
      <c r="CW1007" s="4">
        <f t="shared" si="1164"/>
        <v>0</v>
      </c>
      <c r="CX1007" s="4">
        <f t="shared" si="1165"/>
        <v>0</v>
      </c>
      <c r="CY1007" s="4">
        <f t="shared" si="1206"/>
        <v>0</v>
      </c>
      <c r="CZ1007" s="4">
        <f t="shared" si="1207"/>
        <v>0</v>
      </c>
      <c r="DA1007" s="4"/>
      <c r="DB1007" s="4"/>
      <c r="DC1007" s="4" t="s">
        <v>3</v>
      </c>
      <c r="DD1007" s="4" t="s">
        <v>3</v>
      </c>
      <c r="DE1007" s="4" t="s">
        <v>3</v>
      </c>
      <c r="DF1007" s="4" t="s">
        <v>3</v>
      </c>
      <c r="DG1007" s="4" t="s">
        <v>3</v>
      </c>
      <c r="DH1007" s="4" t="s">
        <v>3</v>
      </c>
      <c r="DI1007" s="4" t="s">
        <v>3</v>
      </c>
      <c r="DJ1007" s="4" t="s">
        <v>3</v>
      </c>
      <c r="DK1007" s="4" t="s">
        <v>3</v>
      </c>
      <c r="DL1007" s="4" t="s">
        <v>3</v>
      </c>
      <c r="DM1007" s="4" t="s">
        <v>3</v>
      </c>
      <c r="DN1007" s="4">
        <v>0</v>
      </c>
      <c r="DO1007" s="4">
        <v>0</v>
      </c>
      <c r="DP1007" s="4">
        <v>1</v>
      </c>
      <c r="DQ1007" s="4">
        <v>1</v>
      </c>
      <c r="DR1007" s="4"/>
      <c r="DS1007" s="4"/>
      <c r="DT1007" s="4"/>
      <c r="DU1007" s="4">
        <v>1010</v>
      </c>
      <c r="DV1007" s="4" t="s">
        <v>266</v>
      </c>
      <c r="DW1007" s="4" t="s">
        <v>266</v>
      </c>
      <c r="DX1007" s="4">
        <v>1</v>
      </c>
      <c r="DY1007" s="4"/>
      <c r="DZ1007" s="4" t="s">
        <v>3</v>
      </c>
      <c r="EA1007" s="4" t="s">
        <v>3</v>
      </c>
      <c r="EB1007" s="4" t="s">
        <v>3</v>
      </c>
      <c r="EC1007" s="4" t="s">
        <v>3</v>
      </c>
      <c r="ED1007" s="4"/>
      <c r="EE1007" s="4">
        <v>57042957</v>
      </c>
      <c r="EF1007" s="4">
        <v>40</v>
      </c>
      <c r="EG1007" s="4" t="s">
        <v>33</v>
      </c>
      <c r="EH1007" s="4">
        <v>0</v>
      </c>
      <c r="EI1007" s="4" t="s">
        <v>3</v>
      </c>
      <c r="EJ1007" s="4">
        <v>2</v>
      </c>
      <c r="EK1007" s="4">
        <v>67</v>
      </c>
      <c r="EL1007" s="4" t="s">
        <v>34</v>
      </c>
      <c r="EM1007" s="4" t="s">
        <v>35</v>
      </c>
      <c r="EN1007" s="4"/>
      <c r="EO1007" s="4" t="s">
        <v>46</v>
      </c>
      <c r="EP1007" s="4"/>
      <c r="EQ1007" s="4">
        <v>0</v>
      </c>
      <c r="ER1007" s="4">
        <v>511.23</v>
      </c>
      <c r="ES1007" s="4">
        <v>511.23</v>
      </c>
      <c r="ET1007" s="4">
        <v>0</v>
      </c>
      <c r="EU1007" s="4">
        <v>0</v>
      </c>
      <c r="EV1007" s="4">
        <v>0</v>
      </c>
      <c r="EW1007" s="4">
        <v>0</v>
      </c>
      <c r="EX1007" s="4">
        <v>0</v>
      </c>
      <c r="EY1007" s="4"/>
      <c r="EZ1007" s="4"/>
      <c r="FA1007" s="4"/>
      <c r="FB1007" s="4"/>
      <c r="FC1007" s="4"/>
      <c r="FD1007" s="4"/>
      <c r="FE1007" s="4"/>
      <c r="FF1007" s="4"/>
      <c r="FG1007" s="4"/>
      <c r="FH1007" s="4"/>
      <c r="FI1007" s="4"/>
      <c r="FJ1007" s="4"/>
      <c r="FK1007" s="4"/>
      <c r="FL1007" s="4"/>
      <c r="FM1007" s="4"/>
      <c r="FN1007" s="4"/>
      <c r="FO1007" s="4"/>
      <c r="FP1007" s="4"/>
      <c r="FQ1007" s="4">
        <v>0</v>
      </c>
      <c r="FR1007" s="4">
        <v>0</v>
      </c>
      <c r="FS1007" s="4">
        <v>0</v>
      </c>
      <c r="FT1007" s="4"/>
      <c r="FU1007" s="4"/>
      <c r="FV1007" s="4"/>
      <c r="FW1007" s="4"/>
      <c r="FX1007" s="4">
        <v>97</v>
      </c>
      <c r="FY1007" s="4">
        <v>51</v>
      </c>
      <c r="FZ1007" s="4"/>
      <c r="GA1007" s="4" t="s">
        <v>3</v>
      </c>
      <c r="GB1007" s="4"/>
      <c r="GC1007" s="4"/>
      <c r="GD1007" s="4">
        <v>1</v>
      </c>
      <c r="GE1007" s="4"/>
      <c r="GF1007" s="4">
        <v>-1244114831</v>
      </c>
      <c r="GG1007" s="4">
        <v>2</v>
      </c>
      <c r="GH1007" s="4">
        <v>1</v>
      </c>
      <c r="GI1007" s="4">
        <v>2</v>
      </c>
      <c r="GJ1007" s="4">
        <v>0</v>
      </c>
      <c r="GK1007" s="4">
        <v>0</v>
      </c>
      <c r="GL1007" s="4">
        <f t="shared" si="1166"/>
        <v>0</v>
      </c>
      <c r="GM1007" s="4">
        <f t="shared" si="1167"/>
        <v>45857.33</v>
      </c>
      <c r="GN1007" s="4">
        <f t="shared" si="1168"/>
        <v>0</v>
      </c>
      <c r="GO1007" s="4">
        <f t="shared" si="1169"/>
        <v>45857.33</v>
      </c>
      <c r="GP1007" s="4">
        <f t="shared" si="1170"/>
        <v>0</v>
      </c>
      <c r="GQ1007" s="4"/>
      <c r="GR1007" s="4">
        <v>0</v>
      </c>
      <c r="GS1007" s="4">
        <v>3</v>
      </c>
      <c r="GT1007" s="4">
        <v>0</v>
      </c>
      <c r="GU1007" s="4" t="s">
        <v>3</v>
      </c>
      <c r="GV1007" s="4">
        <f t="shared" si="1171"/>
        <v>0</v>
      </c>
      <c r="GW1007" s="4">
        <v>1</v>
      </c>
      <c r="GX1007" s="4">
        <f t="shared" si="1172"/>
        <v>0</v>
      </c>
      <c r="GY1007" s="4"/>
      <c r="GZ1007" s="4"/>
      <c r="HA1007" s="4">
        <v>0</v>
      </c>
      <c r="HB1007" s="4">
        <v>0</v>
      </c>
      <c r="HC1007" s="4">
        <f t="shared" si="1173"/>
        <v>0</v>
      </c>
      <c r="HD1007" s="4"/>
      <c r="HE1007" s="4" t="s">
        <v>3</v>
      </c>
      <c r="HF1007" s="4" t="s">
        <v>3</v>
      </c>
      <c r="HG1007" s="4"/>
      <c r="HH1007" s="4"/>
      <c r="HI1007" s="4"/>
      <c r="HJ1007" s="4"/>
      <c r="HK1007" s="4"/>
      <c r="HL1007" s="4"/>
      <c r="HM1007" s="4" t="s">
        <v>3</v>
      </c>
      <c r="HN1007" s="4" t="s">
        <v>3</v>
      </c>
      <c r="HO1007" s="4" t="s">
        <v>3</v>
      </c>
      <c r="HP1007" s="4" t="s">
        <v>3</v>
      </c>
      <c r="HQ1007" s="4" t="s">
        <v>3</v>
      </c>
      <c r="HR1007" s="4"/>
      <c r="HS1007" s="4">
        <v>0</v>
      </c>
      <c r="HT1007" s="4"/>
      <c r="HU1007" s="4"/>
      <c r="HV1007" s="4"/>
      <c r="HW1007" s="4"/>
      <c r="HX1007" s="4"/>
      <c r="HY1007" s="4"/>
      <c r="HZ1007" s="4"/>
      <c r="IA1007" s="4"/>
      <c r="IB1007" s="4"/>
      <c r="IC1007" s="4"/>
      <c r="ID1007" s="4"/>
      <c r="IE1007" s="4"/>
      <c r="IF1007" s="4"/>
      <c r="IG1007" s="4"/>
      <c r="IH1007" s="4"/>
      <c r="II1007" s="4"/>
      <c r="IJ1007" s="4"/>
      <c r="IK1007" s="4">
        <v>0</v>
      </c>
      <c r="IL1007" s="4"/>
      <c r="IM1007" s="4"/>
      <c r="IN1007" s="4"/>
      <c r="IO1007" s="4"/>
      <c r="IP1007" s="4"/>
      <c r="IQ1007" s="4"/>
      <c r="IR1007" s="4"/>
      <c r="IS1007" s="4"/>
      <c r="IT1007" s="4"/>
      <c r="IU1007" s="4"/>
    </row>
    <row r="1008" spans="1:255" ht="409.5" x14ac:dyDescent="0.25">
      <c r="A1008" s="3">
        <v>18</v>
      </c>
      <c r="B1008" s="3">
        <v>1</v>
      </c>
      <c r="C1008" s="3">
        <v>336</v>
      </c>
      <c r="D1008" s="3"/>
      <c r="E1008" s="3" t="s">
        <v>1241</v>
      </c>
      <c r="F1008" s="3" t="s">
        <v>1034</v>
      </c>
      <c r="G1008" s="3" t="s">
        <v>1035</v>
      </c>
      <c r="H1008" s="3" t="s">
        <v>40</v>
      </c>
      <c r="I1008" s="3">
        <f>I1004*J1008</f>
        <v>0.45</v>
      </c>
      <c r="J1008" s="3">
        <v>0.97826086956521741</v>
      </c>
      <c r="K1008" s="3">
        <v>0.97826100000000005</v>
      </c>
      <c r="L1008" s="3"/>
      <c r="M1008" s="3"/>
      <c r="N1008" s="3"/>
      <c r="O1008" s="3">
        <f t="shared" si="1149"/>
        <v>17.420000000000002</v>
      </c>
      <c r="P1008" s="3">
        <f t="shared" si="1150"/>
        <v>17.420000000000002</v>
      </c>
      <c r="Q1008" s="3">
        <f t="shared" si="1194"/>
        <v>0</v>
      </c>
      <c r="R1008" s="3">
        <f t="shared" si="1195"/>
        <v>0</v>
      </c>
      <c r="S1008" s="3">
        <f t="shared" si="1151"/>
        <v>0</v>
      </c>
      <c r="T1008" s="3">
        <f t="shared" si="1152"/>
        <v>0</v>
      </c>
      <c r="U1008" s="3">
        <f t="shared" si="1153"/>
        <v>0</v>
      </c>
      <c r="V1008" s="3">
        <f t="shared" si="1154"/>
        <v>0</v>
      </c>
      <c r="W1008" s="3">
        <f t="shared" si="1155"/>
        <v>0</v>
      </c>
      <c r="X1008" s="3">
        <f t="shared" si="1196"/>
        <v>0</v>
      </c>
      <c r="Y1008" s="3">
        <f t="shared" si="1197"/>
        <v>0</v>
      </c>
      <c r="Z1008" s="3"/>
      <c r="AA1008" s="3">
        <v>54971259</v>
      </c>
      <c r="AB1008" s="3">
        <f t="shared" si="1156"/>
        <v>38.700000000000003</v>
      </c>
      <c r="AC1008" s="3">
        <f t="shared" si="1198"/>
        <v>38.700000000000003</v>
      </c>
      <c r="AD1008" s="3">
        <f t="shared" si="1199"/>
        <v>0</v>
      </c>
      <c r="AE1008" s="3">
        <f t="shared" si="1200"/>
        <v>0</v>
      </c>
      <c r="AF1008" s="3">
        <f t="shared" si="1201"/>
        <v>0</v>
      </c>
      <c r="AG1008" s="3">
        <f t="shared" si="1157"/>
        <v>0</v>
      </c>
      <c r="AH1008" s="3">
        <f t="shared" si="1202"/>
        <v>0</v>
      </c>
      <c r="AI1008" s="3">
        <f t="shared" si="1203"/>
        <v>0</v>
      </c>
      <c r="AJ1008" s="3">
        <f t="shared" si="1158"/>
        <v>0</v>
      </c>
      <c r="AK1008" s="3">
        <v>38.700000000000003</v>
      </c>
      <c r="AL1008" s="3">
        <v>38.700000000000003</v>
      </c>
      <c r="AM1008" s="3">
        <v>0</v>
      </c>
      <c r="AN1008" s="3">
        <v>0</v>
      </c>
      <c r="AO1008" s="3">
        <v>0</v>
      </c>
      <c r="AP1008" s="3">
        <v>0</v>
      </c>
      <c r="AQ1008" s="3">
        <v>0</v>
      </c>
      <c r="AR1008" s="3">
        <v>0</v>
      </c>
      <c r="AS1008" s="3">
        <v>0</v>
      </c>
      <c r="AT1008" s="3">
        <v>97</v>
      </c>
      <c r="AU1008" s="3">
        <v>51</v>
      </c>
      <c r="AV1008" s="3">
        <v>1</v>
      </c>
      <c r="AW1008" s="3">
        <v>1</v>
      </c>
      <c r="AX1008" s="3"/>
      <c r="AY1008" s="3"/>
      <c r="AZ1008" s="3">
        <v>1</v>
      </c>
      <c r="BA1008" s="3">
        <v>1</v>
      </c>
      <c r="BB1008" s="3">
        <v>1</v>
      </c>
      <c r="BC1008" s="3">
        <v>1</v>
      </c>
      <c r="BD1008" s="3" t="s">
        <v>3</v>
      </c>
      <c r="BE1008" s="3" t="s">
        <v>3</v>
      </c>
      <c r="BF1008" s="3" t="s">
        <v>3</v>
      </c>
      <c r="BG1008" s="3" t="s">
        <v>3</v>
      </c>
      <c r="BH1008" s="3">
        <v>3</v>
      </c>
      <c r="BI1008" s="3">
        <v>2</v>
      </c>
      <c r="BJ1008" s="3" t="s">
        <v>1036</v>
      </c>
      <c r="BK1008" s="3"/>
      <c r="BL1008" s="3"/>
      <c r="BM1008" s="3">
        <v>67</v>
      </c>
      <c r="BN1008" s="3">
        <v>0</v>
      </c>
      <c r="BO1008" s="3" t="s">
        <v>3</v>
      </c>
      <c r="BP1008" s="3">
        <v>0</v>
      </c>
      <c r="BQ1008" s="3">
        <v>40</v>
      </c>
      <c r="BR1008" s="3">
        <v>0</v>
      </c>
      <c r="BS1008" s="3">
        <v>1</v>
      </c>
      <c r="BT1008" s="3">
        <v>1</v>
      </c>
      <c r="BU1008" s="3">
        <v>1</v>
      </c>
      <c r="BV1008" s="3">
        <v>1</v>
      </c>
      <c r="BW1008" s="3">
        <v>1</v>
      </c>
      <c r="BX1008" s="3">
        <v>1</v>
      </c>
      <c r="BY1008" s="3" t="s">
        <v>3</v>
      </c>
      <c r="BZ1008" s="3">
        <v>97</v>
      </c>
      <c r="CA1008" s="3">
        <v>51</v>
      </c>
      <c r="CB1008" s="3" t="s">
        <v>3</v>
      </c>
      <c r="CC1008" s="3"/>
      <c r="CD1008" s="3"/>
      <c r="CE1008" s="3">
        <v>1566</v>
      </c>
      <c r="CF1008" s="3">
        <v>0</v>
      </c>
      <c r="CG1008" s="3">
        <v>0</v>
      </c>
      <c r="CH1008" s="3"/>
      <c r="CI1008" s="3"/>
      <c r="CJ1008" s="3"/>
      <c r="CK1008" s="3"/>
      <c r="CL1008" s="3"/>
      <c r="CM1008" s="3">
        <v>0</v>
      </c>
      <c r="CN1008" s="9" t="s">
        <v>2499</v>
      </c>
      <c r="CO1008" s="3">
        <v>0</v>
      </c>
      <c r="CP1008" s="3">
        <f t="shared" si="1159"/>
        <v>17.420000000000002</v>
      </c>
      <c r="CQ1008" s="3">
        <f t="shared" si="1160"/>
        <v>38.700000000000003</v>
      </c>
      <c r="CR1008" s="3">
        <f t="shared" si="1204"/>
        <v>0</v>
      </c>
      <c r="CS1008" s="3">
        <f t="shared" si="1205"/>
        <v>0</v>
      </c>
      <c r="CT1008" s="3">
        <f t="shared" si="1161"/>
        <v>0</v>
      </c>
      <c r="CU1008" s="3">
        <f t="shared" si="1162"/>
        <v>0</v>
      </c>
      <c r="CV1008" s="3">
        <f t="shared" si="1163"/>
        <v>0</v>
      </c>
      <c r="CW1008" s="3">
        <f t="shared" si="1164"/>
        <v>0</v>
      </c>
      <c r="CX1008" s="3">
        <f t="shared" si="1165"/>
        <v>0</v>
      </c>
      <c r="CY1008" s="3">
        <f t="shared" si="1206"/>
        <v>0</v>
      </c>
      <c r="CZ1008" s="3">
        <f t="shared" si="1207"/>
        <v>0</v>
      </c>
      <c r="DA1008" s="3"/>
      <c r="DB1008" s="3"/>
      <c r="DC1008" s="3" t="s">
        <v>3</v>
      </c>
      <c r="DD1008" s="3" t="s">
        <v>3</v>
      </c>
      <c r="DE1008" s="3" t="s">
        <v>3</v>
      </c>
      <c r="DF1008" s="3" t="s">
        <v>3</v>
      </c>
      <c r="DG1008" s="3" t="s">
        <v>3</v>
      </c>
      <c r="DH1008" s="3" t="s">
        <v>3</v>
      </c>
      <c r="DI1008" s="3" t="s">
        <v>3</v>
      </c>
      <c r="DJ1008" s="3" t="s">
        <v>3</v>
      </c>
      <c r="DK1008" s="3" t="s">
        <v>3</v>
      </c>
      <c r="DL1008" s="3" t="s">
        <v>3</v>
      </c>
      <c r="DM1008" s="3" t="s">
        <v>3</v>
      </c>
      <c r="DN1008" s="3">
        <v>0</v>
      </c>
      <c r="DO1008" s="3">
        <v>0</v>
      </c>
      <c r="DP1008" s="3">
        <v>1</v>
      </c>
      <c r="DQ1008" s="3">
        <v>1</v>
      </c>
      <c r="DR1008" s="3"/>
      <c r="DS1008" s="3"/>
      <c r="DT1008" s="3"/>
      <c r="DU1008" s="3">
        <v>1010</v>
      </c>
      <c r="DV1008" s="3" t="s">
        <v>40</v>
      </c>
      <c r="DW1008" s="3" t="s">
        <v>40</v>
      </c>
      <c r="DX1008" s="3">
        <v>100</v>
      </c>
      <c r="DY1008" s="3"/>
      <c r="DZ1008" s="3" t="s">
        <v>3</v>
      </c>
      <c r="EA1008" s="3" t="s">
        <v>3</v>
      </c>
      <c r="EB1008" s="3" t="s">
        <v>3</v>
      </c>
      <c r="EC1008" s="3" t="s">
        <v>3</v>
      </c>
      <c r="ED1008" s="3"/>
      <c r="EE1008" s="3">
        <v>57042957</v>
      </c>
      <c r="EF1008" s="3">
        <v>40</v>
      </c>
      <c r="EG1008" s="3" t="s">
        <v>33</v>
      </c>
      <c r="EH1008" s="3">
        <v>0</v>
      </c>
      <c r="EI1008" s="3" t="s">
        <v>3</v>
      </c>
      <c r="EJ1008" s="3">
        <v>2</v>
      </c>
      <c r="EK1008" s="3">
        <v>67</v>
      </c>
      <c r="EL1008" s="3" t="s">
        <v>34</v>
      </c>
      <c r="EM1008" s="3" t="s">
        <v>35</v>
      </c>
      <c r="EN1008" s="3"/>
      <c r="EO1008" s="3" t="s">
        <v>46</v>
      </c>
      <c r="EP1008" s="3"/>
      <c r="EQ1008" s="3">
        <v>0</v>
      </c>
      <c r="ER1008" s="3">
        <v>38.700000000000003</v>
      </c>
      <c r="ES1008" s="3">
        <v>38.700000000000003</v>
      </c>
      <c r="ET1008" s="3">
        <v>0</v>
      </c>
      <c r="EU1008" s="3">
        <v>0</v>
      </c>
      <c r="EV1008" s="3">
        <v>0</v>
      </c>
      <c r="EW1008" s="3">
        <v>0</v>
      </c>
      <c r="EX1008" s="3">
        <v>0</v>
      </c>
      <c r="EY1008" s="3"/>
      <c r="EZ1008" s="3"/>
      <c r="FA1008" s="3"/>
      <c r="FB1008" s="3"/>
      <c r="FC1008" s="3"/>
      <c r="FD1008" s="3"/>
      <c r="FE1008" s="3"/>
      <c r="FF1008" s="3"/>
      <c r="FG1008" s="3"/>
      <c r="FH1008" s="3"/>
      <c r="FI1008" s="3"/>
      <c r="FJ1008" s="3"/>
      <c r="FK1008" s="3"/>
      <c r="FL1008" s="3"/>
      <c r="FM1008" s="3"/>
      <c r="FN1008" s="3"/>
      <c r="FO1008" s="3"/>
      <c r="FP1008" s="3"/>
      <c r="FQ1008" s="3">
        <v>0</v>
      </c>
      <c r="FR1008" s="3">
        <v>0</v>
      </c>
      <c r="FS1008" s="3">
        <v>0</v>
      </c>
      <c r="FT1008" s="3"/>
      <c r="FU1008" s="3"/>
      <c r="FV1008" s="3"/>
      <c r="FW1008" s="3"/>
      <c r="FX1008" s="3">
        <v>97</v>
      </c>
      <c r="FY1008" s="3">
        <v>51</v>
      </c>
      <c r="FZ1008" s="3"/>
      <c r="GA1008" s="3" t="s">
        <v>3</v>
      </c>
      <c r="GB1008" s="3"/>
      <c r="GC1008" s="3"/>
      <c r="GD1008" s="3">
        <v>1</v>
      </c>
      <c r="GE1008" s="3"/>
      <c r="GF1008" s="3">
        <v>-630890957</v>
      </c>
      <c r="GG1008" s="3">
        <v>2</v>
      </c>
      <c r="GH1008" s="3">
        <v>1</v>
      </c>
      <c r="GI1008" s="3">
        <v>-2</v>
      </c>
      <c r="GJ1008" s="3">
        <v>0</v>
      </c>
      <c r="GK1008" s="3">
        <v>0</v>
      </c>
      <c r="GL1008" s="3">
        <f t="shared" si="1166"/>
        <v>0</v>
      </c>
      <c r="GM1008" s="3">
        <f t="shared" si="1167"/>
        <v>17.420000000000002</v>
      </c>
      <c r="GN1008" s="3">
        <f t="shared" si="1168"/>
        <v>0</v>
      </c>
      <c r="GO1008" s="3">
        <f t="shared" si="1169"/>
        <v>17.420000000000002</v>
      </c>
      <c r="GP1008" s="3">
        <f t="shared" si="1170"/>
        <v>0</v>
      </c>
      <c r="GQ1008" s="3"/>
      <c r="GR1008" s="3">
        <v>0</v>
      </c>
      <c r="GS1008" s="3">
        <v>3</v>
      </c>
      <c r="GT1008" s="3">
        <v>0</v>
      </c>
      <c r="GU1008" s="3" t="s">
        <v>3</v>
      </c>
      <c r="GV1008" s="3">
        <f t="shared" si="1171"/>
        <v>0</v>
      </c>
      <c r="GW1008" s="3">
        <v>1</v>
      </c>
      <c r="GX1008" s="3">
        <f t="shared" si="1172"/>
        <v>0</v>
      </c>
      <c r="GY1008" s="3"/>
      <c r="GZ1008" s="3"/>
      <c r="HA1008" s="3">
        <v>0</v>
      </c>
      <c r="HB1008" s="3">
        <v>0</v>
      </c>
      <c r="HC1008" s="3">
        <f t="shared" si="1173"/>
        <v>0</v>
      </c>
      <c r="HD1008" s="3"/>
      <c r="HE1008" s="3" t="s">
        <v>3</v>
      </c>
      <c r="HF1008" s="3" t="s">
        <v>3</v>
      </c>
      <c r="HG1008" s="3"/>
      <c r="HH1008" s="3"/>
      <c r="HI1008" s="3"/>
      <c r="HJ1008" s="3"/>
      <c r="HK1008" s="3"/>
      <c r="HL1008" s="3"/>
      <c r="HM1008" s="3" t="s">
        <v>3</v>
      </c>
      <c r="HN1008" s="3" t="s">
        <v>3</v>
      </c>
      <c r="HO1008" s="3" t="s">
        <v>3</v>
      </c>
      <c r="HP1008" s="3" t="s">
        <v>3</v>
      </c>
      <c r="HQ1008" s="3" t="s">
        <v>3</v>
      </c>
      <c r="HR1008" s="3"/>
      <c r="HS1008" s="3">
        <v>0</v>
      </c>
      <c r="HT1008" s="3"/>
      <c r="HU1008" s="3"/>
      <c r="HV1008" s="3"/>
      <c r="HW1008" s="3"/>
      <c r="HX1008" s="3"/>
      <c r="HY1008" s="3"/>
      <c r="HZ1008" s="3"/>
      <c r="IA1008" s="3"/>
      <c r="IB1008" s="3"/>
      <c r="IC1008" s="3"/>
      <c r="ID1008" s="3"/>
      <c r="IE1008" s="3"/>
      <c r="IF1008" s="3"/>
      <c r="IG1008" s="3"/>
      <c r="IH1008" s="3"/>
      <c r="II1008" s="3"/>
      <c r="IJ1008" s="3"/>
      <c r="IK1008" s="3">
        <v>0</v>
      </c>
      <c r="IL1008" s="3"/>
      <c r="IM1008" s="3"/>
      <c r="IN1008" s="3"/>
      <c r="IO1008" s="3"/>
      <c r="IP1008" s="3"/>
      <c r="IQ1008" s="3"/>
      <c r="IR1008" s="3"/>
      <c r="IS1008" s="3"/>
      <c r="IT1008" s="3"/>
      <c r="IU1008" s="3"/>
    </row>
    <row r="1009" spans="1:255" ht="409.5" x14ac:dyDescent="0.25">
      <c r="A1009" s="4">
        <v>18</v>
      </c>
      <c r="B1009" s="4">
        <v>1</v>
      </c>
      <c r="C1009" s="4">
        <v>346</v>
      </c>
      <c r="D1009" s="4"/>
      <c r="E1009" s="4" t="s">
        <v>1241</v>
      </c>
      <c r="F1009" s="4" t="s">
        <v>1034</v>
      </c>
      <c r="G1009" s="4" t="s">
        <v>1035</v>
      </c>
      <c r="H1009" s="4" t="s">
        <v>40</v>
      </c>
      <c r="I1009" s="4">
        <f>I1005*J1009</f>
        <v>0.45</v>
      </c>
      <c r="J1009" s="4">
        <v>0.97826086956521741</v>
      </c>
      <c r="K1009" s="4">
        <v>0.97826100000000005</v>
      </c>
      <c r="L1009" s="4"/>
      <c r="M1009" s="4"/>
      <c r="N1009" s="4"/>
      <c r="O1009" s="4">
        <f t="shared" si="1149"/>
        <v>150.86000000000001</v>
      </c>
      <c r="P1009" s="4">
        <f t="shared" si="1150"/>
        <v>150.86000000000001</v>
      </c>
      <c r="Q1009" s="4">
        <f t="shared" si="1194"/>
        <v>0</v>
      </c>
      <c r="R1009" s="4">
        <f t="shared" si="1195"/>
        <v>0</v>
      </c>
      <c r="S1009" s="4">
        <f t="shared" si="1151"/>
        <v>0</v>
      </c>
      <c r="T1009" s="4">
        <f t="shared" si="1152"/>
        <v>0</v>
      </c>
      <c r="U1009" s="4">
        <f t="shared" si="1153"/>
        <v>0</v>
      </c>
      <c r="V1009" s="4">
        <f t="shared" si="1154"/>
        <v>0</v>
      </c>
      <c r="W1009" s="4">
        <f t="shared" si="1155"/>
        <v>0</v>
      </c>
      <c r="X1009" s="4">
        <f t="shared" si="1196"/>
        <v>0</v>
      </c>
      <c r="Y1009" s="4">
        <f t="shared" si="1197"/>
        <v>0</v>
      </c>
      <c r="Z1009" s="4"/>
      <c r="AA1009" s="4">
        <v>55890823</v>
      </c>
      <c r="AB1009" s="4">
        <f t="shared" si="1156"/>
        <v>38.700000000000003</v>
      </c>
      <c r="AC1009" s="4">
        <f t="shared" si="1198"/>
        <v>38.700000000000003</v>
      </c>
      <c r="AD1009" s="4">
        <f t="shared" si="1199"/>
        <v>0</v>
      </c>
      <c r="AE1009" s="4">
        <f t="shared" si="1200"/>
        <v>0</v>
      </c>
      <c r="AF1009" s="4">
        <f t="shared" si="1201"/>
        <v>0</v>
      </c>
      <c r="AG1009" s="4">
        <f t="shared" si="1157"/>
        <v>0</v>
      </c>
      <c r="AH1009" s="4">
        <f t="shared" si="1202"/>
        <v>0</v>
      </c>
      <c r="AI1009" s="4">
        <f t="shared" si="1203"/>
        <v>0</v>
      </c>
      <c r="AJ1009" s="4">
        <f t="shared" si="1158"/>
        <v>0</v>
      </c>
      <c r="AK1009" s="4">
        <v>38.700000000000003</v>
      </c>
      <c r="AL1009" s="4">
        <v>38.700000000000003</v>
      </c>
      <c r="AM1009" s="4">
        <v>0</v>
      </c>
      <c r="AN1009" s="4">
        <v>0</v>
      </c>
      <c r="AO1009" s="4">
        <v>0</v>
      </c>
      <c r="AP1009" s="4">
        <v>0</v>
      </c>
      <c r="AQ1009" s="4">
        <v>0</v>
      </c>
      <c r="AR1009" s="4">
        <v>0</v>
      </c>
      <c r="AS1009" s="4">
        <v>0</v>
      </c>
      <c r="AT1009" s="4">
        <v>97</v>
      </c>
      <c r="AU1009" s="4">
        <v>51</v>
      </c>
      <c r="AV1009" s="4">
        <v>1</v>
      </c>
      <c r="AW1009" s="4">
        <v>1</v>
      </c>
      <c r="AX1009" s="4"/>
      <c r="AY1009" s="4"/>
      <c r="AZ1009" s="4">
        <v>1</v>
      </c>
      <c r="BA1009" s="4">
        <v>1</v>
      </c>
      <c r="BB1009" s="4">
        <v>1</v>
      </c>
      <c r="BC1009" s="4">
        <v>8.66</v>
      </c>
      <c r="BD1009" s="4" t="s">
        <v>3</v>
      </c>
      <c r="BE1009" s="4" t="s">
        <v>3</v>
      </c>
      <c r="BF1009" s="4" t="s">
        <v>3</v>
      </c>
      <c r="BG1009" s="4" t="s">
        <v>3</v>
      </c>
      <c r="BH1009" s="4">
        <v>3</v>
      </c>
      <c r="BI1009" s="4">
        <v>2</v>
      </c>
      <c r="BJ1009" s="4" t="s">
        <v>1036</v>
      </c>
      <c r="BK1009" s="4"/>
      <c r="BL1009" s="4"/>
      <c r="BM1009" s="4">
        <v>67</v>
      </c>
      <c r="BN1009" s="4">
        <v>0</v>
      </c>
      <c r="BO1009" s="4" t="s">
        <v>1034</v>
      </c>
      <c r="BP1009" s="4">
        <v>1</v>
      </c>
      <c r="BQ1009" s="4">
        <v>40</v>
      </c>
      <c r="BR1009" s="4">
        <v>0</v>
      </c>
      <c r="BS1009" s="4">
        <v>1</v>
      </c>
      <c r="BT1009" s="4">
        <v>1</v>
      </c>
      <c r="BU1009" s="4">
        <v>1</v>
      </c>
      <c r="BV1009" s="4">
        <v>1</v>
      </c>
      <c r="BW1009" s="4">
        <v>1</v>
      </c>
      <c r="BX1009" s="4">
        <v>1</v>
      </c>
      <c r="BY1009" s="4" t="s">
        <v>3</v>
      </c>
      <c r="BZ1009" s="4">
        <v>97</v>
      </c>
      <c r="CA1009" s="4">
        <v>51</v>
      </c>
      <c r="CB1009" s="4" t="s">
        <v>3</v>
      </c>
      <c r="CC1009" s="4"/>
      <c r="CD1009" s="4"/>
      <c r="CE1009" s="4">
        <v>1566</v>
      </c>
      <c r="CF1009" s="4">
        <v>0</v>
      </c>
      <c r="CG1009" s="4">
        <v>0</v>
      </c>
      <c r="CH1009" s="4"/>
      <c r="CI1009" s="4"/>
      <c r="CJ1009" s="4"/>
      <c r="CK1009" s="4"/>
      <c r="CL1009" s="4"/>
      <c r="CM1009" s="4">
        <v>0</v>
      </c>
      <c r="CN1009" s="10" t="s">
        <v>2499</v>
      </c>
      <c r="CO1009" s="4">
        <v>0</v>
      </c>
      <c r="CP1009" s="4">
        <f t="shared" si="1159"/>
        <v>150.86000000000001</v>
      </c>
      <c r="CQ1009" s="4">
        <f t="shared" si="1160"/>
        <v>335.14</v>
      </c>
      <c r="CR1009" s="4">
        <f t="shared" si="1204"/>
        <v>0</v>
      </c>
      <c r="CS1009" s="4">
        <f t="shared" si="1205"/>
        <v>0</v>
      </c>
      <c r="CT1009" s="4">
        <f t="shared" si="1161"/>
        <v>0</v>
      </c>
      <c r="CU1009" s="4">
        <f t="shared" si="1162"/>
        <v>0</v>
      </c>
      <c r="CV1009" s="4">
        <f t="shared" si="1163"/>
        <v>0</v>
      </c>
      <c r="CW1009" s="4">
        <f t="shared" si="1164"/>
        <v>0</v>
      </c>
      <c r="CX1009" s="4">
        <f t="shared" si="1165"/>
        <v>0</v>
      </c>
      <c r="CY1009" s="4">
        <f t="shared" si="1206"/>
        <v>0</v>
      </c>
      <c r="CZ1009" s="4">
        <f t="shared" si="1207"/>
        <v>0</v>
      </c>
      <c r="DA1009" s="4"/>
      <c r="DB1009" s="4"/>
      <c r="DC1009" s="4" t="s">
        <v>3</v>
      </c>
      <c r="DD1009" s="4" t="s">
        <v>3</v>
      </c>
      <c r="DE1009" s="4" t="s">
        <v>3</v>
      </c>
      <c r="DF1009" s="4" t="s">
        <v>3</v>
      </c>
      <c r="DG1009" s="4" t="s">
        <v>3</v>
      </c>
      <c r="DH1009" s="4" t="s">
        <v>3</v>
      </c>
      <c r="DI1009" s="4" t="s">
        <v>3</v>
      </c>
      <c r="DJ1009" s="4" t="s">
        <v>3</v>
      </c>
      <c r="DK1009" s="4" t="s">
        <v>3</v>
      </c>
      <c r="DL1009" s="4" t="s">
        <v>3</v>
      </c>
      <c r="DM1009" s="4" t="s">
        <v>3</v>
      </c>
      <c r="DN1009" s="4">
        <v>0</v>
      </c>
      <c r="DO1009" s="4">
        <v>0</v>
      </c>
      <c r="DP1009" s="4">
        <v>1</v>
      </c>
      <c r="DQ1009" s="4">
        <v>1</v>
      </c>
      <c r="DR1009" s="4"/>
      <c r="DS1009" s="4"/>
      <c r="DT1009" s="4"/>
      <c r="DU1009" s="4">
        <v>1010</v>
      </c>
      <c r="DV1009" s="4" t="s">
        <v>40</v>
      </c>
      <c r="DW1009" s="4" t="s">
        <v>40</v>
      </c>
      <c r="DX1009" s="4">
        <v>100</v>
      </c>
      <c r="DY1009" s="4"/>
      <c r="DZ1009" s="4" t="s">
        <v>3</v>
      </c>
      <c r="EA1009" s="4" t="s">
        <v>3</v>
      </c>
      <c r="EB1009" s="4" t="s">
        <v>3</v>
      </c>
      <c r="EC1009" s="4" t="s">
        <v>3</v>
      </c>
      <c r="ED1009" s="4"/>
      <c r="EE1009" s="4">
        <v>57042957</v>
      </c>
      <c r="EF1009" s="4">
        <v>40</v>
      </c>
      <c r="EG1009" s="4" t="s">
        <v>33</v>
      </c>
      <c r="EH1009" s="4">
        <v>0</v>
      </c>
      <c r="EI1009" s="4" t="s">
        <v>3</v>
      </c>
      <c r="EJ1009" s="4">
        <v>2</v>
      </c>
      <c r="EK1009" s="4">
        <v>67</v>
      </c>
      <c r="EL1009" s="4" t="s">
        <v>34</v>
      </c>
      <c r="EM1009" s="4" t="s">
        <v>35</v>
      </c>
      <c r="EN1009" s="4"/>
      <c r="EO1009" s="4" t="s">
        <v>46</v>
      </c>
      <c r="EP1009" s="4"/>
      <c r="EQ1009" s="4">
        <v>0</v>
      </c>
      <c r="ER1009" s="4">
        <v>38.700000000000003</v>
      </c>
      <c r="ES1009" s="4">
        <v>38.700000000000003</v>
      </c>
      <c r="ET1009" s="4">
        <v>0</v>
      </c>
      <c r="EU1009" s="4">
        <v>0</v>
      </c>
      <c r="EV1009" s="4">
        <v>0</v>
      </c>
      <c r="EW1009" s="4">
        <v>0</v>
      </c>
      <c r="EX1009" s="4">
        <v>0</v>
      </c>
      <c r="EY1009" s="4"/>
      <c r="EZ1009" s="4"/>
      <c r="FA1009" s="4"/>
      <c r="FB1009" s="4"/>
      <c r="FC1009" s="4"/>
      <c r="FD1009" s="4"/>
      <c r="FE1009" s="4"/>
      <c r="FF1009" s="4"/>
      <c r="FG1009" s="4"/>
      <c r="FH1009" s="4"/>
      <c r="FI1009" s="4"/>
      <c r="FJ1009" s="4"/>
      <c r="FK1009" s="4"/>
      <c r="FL1009" s="4"/>
      <c r="FM1009" s="4"/>
      <c r="FN1009" s="4"/>
      <c r="FO1009" s="4"/>
      <c r="FP1009" s="4"/>
      <c r="FQ1009" s="4">
        <v>0</v>
      </c>
      <c r="FR1009" s="4">
        <v>0</v>
      </c>
      <c r="FS1009" s="4">
        <v>0</v>
      </c>
      <c r="FT1009" s="4"/>
      <c r="FU1009" s="4"/>
      <c r="FV1009" s="4"/>
      <c r="FW1009" s="4"/>
      <c r="FX1009" s="4">
        <v>97</v>
      </c>
      <c r="FY1009" s="4">
        <v>51</v>
      </c>
      <c r="FZ1009" s="4"/>
      <c r="GA1009" s="4" t="s">
        <v>3</v>
      </c>
      <c r="GB1009" s="4"/>
      <c r="GC1009" s="4"/>
      <c r="GD1009" s="4">
        <v>1</v>
      </c>
      <c r="GE1009" s="4"/>
      <c r="GF1009" s="4">
        <v>-630890957</v>
      </c>
      <c r="GG1009" s="4">
        <v>2</v>
      </c>
      <c r="GH1009" s="4">
        <v>1</v>
      </c>
      <c r="GI1009" s="4">
        <v>2</v>
      </c>
      <c r="GJ1009" s="4">
        <v>0</v>
      </c>
      <c r="GK1009" s="4">
        <v>0</v>
      </c>
      <c r="GL1009" s="4">
        <f t="shared" si="1166"/>
        <v>0</v>
      </c>
      <c r="GM1009" s="4">
        <f t="shared" si="1167"/>
        <v>150.86000000000001</v>
      </c>
      <c r="GN1009" s="4">
        <f t="shared" si="1168"/>
        <v>0</v>
      </c>
      <c r="GO1009" s="4">
        <f t="shared" si="1169"/>
        <v>150.86000000000001</v>
      </c>
      <c r="GP1009" s="4">
        <f t="shared" si="1170"/>
        <v>0</v>
      </c>
      <c r="GQ1009" s="4"/>
      <c r="GR1009" s="4">
        <v>0</v>
      </c>
      <c r="GS1009" s="4">
        <v>3</v>
      </c>
      <c r="GT1009" s="4">
        <v>0</v>
      </c>
      <c r="GU1009" s="4" t="s">
        <v>3</v>
      </c>
      <c r="GV1009" s="4">
        <f t="shared" si="1171"/>
        <v>0</v>
      </c>
      <c r="GW1009" s="4">
        <v>1</v>
      </c>
      <c r="GX1009" s="4">
        <f t="shared" si="1172"/>
        <v>0</v>
      </c>
      <c r="GY1009" s="4"/>
      <c r="GZ1009" s="4"/>
      <c r="HA1009" s="4">
        <v>0</v>
      </c>
      <c r="HB1009" s="4">
        <v>0</v>
      </c>
      <c r="HC1009" s="4">
        <f t="shared" si="1173"/>
        <v>0</v>
      </c>
      <c r="HD1009" s="4"/>
      <c r="HE1009" s="4" t="s">
        <v>3</v>
      </c>
      <c r="HF1009" s="4" t="s">
        <v>3</v>
      </c>
      <c r="HG1009" s="4"/>
      <c r="HH1009" s="4"/>
      <c r="HI1009" s="4"/>
      <c r="HJ1009" s="4"/>
      <c r="HK1009" s="4"/>
      <c r="HL1009" s="4"/>
      <c r="HM1009" s="4" t="s">
        <v>3</v>
      </c>
      <c r="HN1009" s="4" t="s">
        <v>3</v>
      </c>
      <c r="HO1009" s="4" t="s">
        <v>3</v>
      </c>
      <c r="HP1009" s="4" t="s">
        <v>3</v>
      </c>
      <c r="HQ1009" s="4" t="s">
        <v>3</v>
      </c>
      <c r="HR1009" s="4"/>
      <c r="HS1009" s="4">
        <v>0</v>
      </c>
      <c r="HT1009" s="4"/>
      <c r="HU1009" s="4"/>
      <c r="HV1009" s="4"/>
      <c r="HW1009" s="4"/>
      <c r="HX1009" s="4"/>
      <c r="HY1009" s="4"/>
      <c r="HZ1009" s="4"/>
      <c r="IA1009" s="4"/>
      <c r="IB1009" s="4"/>
      <c r="IC1009" s="4"/>
      <c r="ID1009" s="4"/>
      <c r="IE1009" s="4"/>
      <c r="IF1009" s="4"/>
      <c r="IG1009" s="4"/>
      <c r="IH1009" s="4"/>
      <c r="II1009" s="4"/>
      <c r="IJ1009" s="4"/>
      <c r="IK1009" s="4">
        <v>0</v>
      </c>
      <c r="IL1009" s="4"/>
      <c r="IM1009" s="4"/>
      <c r="IN1009" s="4"/>
      <c r="IO1009" s="4"/>
      <c r="IP1009" s="4"/>
      <c r="IQ1009" s="4"/>
      <c r="IR1009" s="4"/>
      <c r="IS1009" s="4"/>
      <c r="IT1009" s="4"/>
      <c r="IU1009" s="4"/>
    </row>
    <row r="1010" spans="1:255" x14ac:dyDescent="0.25">
      <c r="A1010" s="3">
        <v>17</v>
      </c>
      <c r="B1010" s="3">
        <v>1</v>
      </c>
      <c r="C1010" s="3"/>
      <c r="D1010" s="3"/>
      <c r="E1010" s="3" t="s">
        <v>1242</v>
      </c>
      <c r="F1010" s="3" t="s">
        <v>1038</v>
      </c>
      <c r="G1010" s="3" t="s">
        <v>1039</v>
      </c>
      <c r="H1010" s="3" t="s">
        <v>40</v>
      </c>
      <c r="I1010" s="3">
        <f>ROUND(45/100,9)</f>
        <v>0.45</v>
      </c>
      <c r="J1010" s="3">
        <v>0</v>
      </c>
      <c r="K1010" s="3">
        <f>ROUND(45/100,9)</f>
        <v>0.45</v>
      </c>
      <c r="L1010" s="3"/>
      <c r="M1010" s="3"/>
      <c r="N1010" s="3"/>
      <c r="O1010" s="3">
        <f t="shared" si="1149"/>
        <v>14.93</v>
      </c>
      <c r="P1010" s="3">
        <f t="shared" si="1150"/>
        <v>14.93</v>
      </c>
      <c r="Q1010" s="3">
        <f t="shared" si="1194"/>
        <v>0</v>
      </c>
      <c r="R1010" s="3">
        <f t="shared" si="1195"/>
        <v>0</v>
      </c>
      <c r="S1010" s="3">
        <f t="shared" si="1151"/>
        <v>0</v>
      </c>
      <c r="T1010" s="3">
        <f t="shared" si="1152"/>
        <v>0</v>
      </c>
      <c r="U1010" s="3">
        <f t="shared" si="1153"/>
        <v>0</v>
      </c>
      <c r="V1010" s="3">
        <f t="shared" si="1154"/>
        <v>0</v>
      </c>
      <c r="W1010" s="3">
        <f t="shared" si="1155"/>
        <v>0</v>
      </c>
      <c r="X1010" s="3">
        <f t="shared" si="1196"/>
        <v>0</v>
      </c>
      <c r="Y1010" s="3">
        <f t="shared" si="1197"/>
        <v>0</v>
      </c>
      <c r="Z1010" s="3"/>
      <c r="AA1010" s="3">
        <v>54971259</v>
      </c>
      <c r="AB1010" s="3">
        <f t="shared" si="1156"/>
        <v>33.17</v>
      </c>
      <c r="AC1010" s="3">
        <f t="shared" si="1198"/>
        <v>33.17</v>
      </c>
      <c r="AD1010" s="3">
        <f t="shared" si="1199"/>
        <v>0</v>
      </c>
      <c r="AE1010" s="3">
        <f t="shared" si="1200"/>
        <v>0</v>
      </c>
      <c r="AF1010" s="3">
        <f t="shared" si="1201"/>
        <v>0</v>
      </c>
      <c r="AG1010" s="3">
        <f t="shared" si="1157"/>
        <v>0</v>
      </c>
      <c r="AH1010" s="3">
        <f t="shared" si="1202"/>
        <v>0</v>
      </c>
      <c r="AI1010" s="3">
        <f t="shared" si="1203"/>
        <v>0</v>
      </c>
      <c r="AJ1010" s="3">
        <f t="shared" si="1158"/>
        <v>0</v>
      </c>
      <c r="AK1010" s="3">
        <v>33.17</v>
      </c>
      <c r="AL1010" s="3">
        <v>33.17</v>
      </c>
      <c r="AM1010" s="3">
        <v>0</v>
      </c>
      <c r="AN1010" s="3">
        <v>0</v>
      </c>
      <c r="AO1010" s="3">
        <v>0</v>
      </c>
      <c r="AP1010" s="3">
        <v>0</v>
      </c>
      <c r="AQ1010" s="3">
        <v>0</v>
      </c>
      <c r="AR1010" s="3">
        <v>0</v>
      </c>
      <c r="AS1010" s="3">
        <v>0</v>
      </c>
      <c r="AT1010" s="3">
        <v>0</v>
      </c>
      <c r="AU1010" s="3">
        <v>0</v>
      </c>
      <c r="AV1010" s="3">
        <v>1</v>
      </c>
      <c r="AW1010" s="3">
        <v>1</v>
      </c>
      <c r="AX1010" s="3"/>
      <c r="AY1010" s="3"/>
      <c r="AZ1010" s="3">
        <v>1</v>
      </c>
      <c r="BA1010" s="3">
        <v>1</v>
      </c>
      <c r="BB1010" s="3">
        <v>1</v>
      </c>
      <c r="BC1010" s="3">
        <v>1</v>
      </c>
      <c r="BD1010" s="3" t="s">
        <v>3</v>
      </c>
      <c r="BE1010" s="3" t="s">
        <v>3</v>
      </c>
      <c r="BF1010" s="3" t="s">
        <v>3</v>
      </c>
      <c r="BG1010" s="3" t="s">
        <v>3</v>
      </c>
      <c r="BH1010" s="3">
        <v>3</v>
      </c>
      <c r="BI1010" s="3">
        <v>2</v>
      </c>
      <c r="BJ1010" s="3" t="s">
        <v>1040</v>
      </c>
      <c r="BK1010" s="3"/>
      <c r="BL1010" s="3"/>
      <c r="BM1010" s="3">
        <v>1617</v>
      </c>
      <c r="BN1010" s="3">
        <v>0</v>
      </c>
      <c r="BO1010" s="3" t="s">
        <v>3</v>
      </c>
      <c r="BP1010" s="3">
        <v>0</v>
      </c>
      <c r="BQ1010" s="3">
        <v>200</v>
      </c>
      <c r="BR1010" s="3">
        <v>0</v>
      </c>
      <c r="BS1010" s="3">
        <v>1</v>
      </c>
      <c r="BT1010" s="3">
        <v>1</v>
      </c>
      <c r="BU1010" s="3">
        <v>1</v>
      </c>
      <c r="BV1010" s="3">
        <v>1</v>
      </c>
      <c r="BW1010" s="3">
        <v>1</v>
      </c>
      <c r="BX1010" s="3">
        <v>1</v>
      </c>
      <c r="BY1010" s="3" t="s">
        <v>3</v>
      </c>
      <c r="BZ1010" s="3">
        <v>0</v>
      </c>
      <c r="CA1010" s="3">
        <v>0</v>
      </c>
      <c r="CB1010" s="3" t="s">
        <v>3</v>
      </c>
      <c r="CC1010" s="3"/>
      <c r="CD1010" s="3"/>
      <c r="CE1010" s="3">
        <v>1566</v>
      </c>
      <c r="CF1010" s="3">
        <v>0</v>
      </c>
      <c r="CG1010" s="3">
        <v>0</v>
      </c>
      <c r="CH1010" s="3"/>
      <c r="CI1010" s="3"/>
      <c r="CJ1010" s="3"/>
      <c r="CK1010" s="3"/>
      <c r="CL1010" s="3"/>
      <c r="CM1010" s="3">
        <v>0</v>
      </c>
      <c r="CN1010" s="3" t="s">
        <v>3</v>
      </c>
      <c r="CO1010" s="3">
        <v>0</v>
      </c>
      <c r="CP1010" s="3">
        <f t="shared" si="1159"/>
        <v>14.93</v>
      </c>
      <c r="CQ1010" s="3">
        <f t="shared" si="1160"/>
        <v>33.17</v>
      </c>
      <c r="CR1010" s="3">
        <f t="shared" si="1204"/>
        <v>0</v>
      </c>
      <c r="CS1010" s="3">
        <f t="shared" si="1205"/>
        <v>0</v>
      </c>
      <c r="CT1010" s="3">
        <f t="shared" si="1161"/>
        <v>0</v>
      </c>
      <c r="CU1010" s="3">
        <f t="shared" si="1162"/>
        <v>0</v>
      </c>
      <c r="CV1010" s="3">
        <f t="shared" si="1163"/>
        <v>0</v>
      </c>
      <c r="CW1010" s="3">
        <f t="shared" si="1164"/>
        <v>0</v>
      </c>
      <c r="CX1010" s="3">
        <f t="shared" si="1165"/>
        <v>0</v>
      </c>
      <c r="CY1010" s="3">
        <f t="shared" si="1206"/>
        <v>0</v>
      </c>
      <c r="CZ1010" s="3">
        <f t="shared" si="1207"/>
        <v>0</v>
      </c>
      <c r="DA1010" s="3"/>
      <c r="DB1010" s="3"/>
      <c r="DC1010" s="3" t="s">
        <v>3</v>
      </c>
      <c r="DD1010" s="3" t="s">
        <v>3</v>
      </c>
      <c r="DE1010" s="3" t="s">
        <v>3</v>
      </c>
      <c r="DF1010" s="3" t="s">
        <v>3</v>
      </c>
      <c r="DG1010" s="3" t="s">
        <v>3</v>
      </c>
      <c r="DH1010" s="3" t="s">
        <v>3</v>
      </c>
      <c r="DI1010" s="3" t="s">
        <v>3</v>
      </c>
      <c r="DJ1010" s="3" t="s">
        <v>3</v>
      </c>
      <c r="DK1010" s="3" t="s">
        <v>3</v>
      </c>
      <c r="DL1010" s="3" t="s">
        <v>3</v>
      </c>
      <c r="DM1010" s="3" t="s">
        <v>3</v>
      </c>
      <c r="DN1010" s="3">
        <v>0</v>
      </c>
      <c r="DO1010" s="3">
        <v>0</v>
      </c>
      <c r="DP1010" s="3">
        <v>1</v>
      </c>
      <c r="DQ1010" s="3">
        <v>1</v>
      </c>
      <c r="DR1010" s="3"/>
      <c r="DS1010" s="3"/>
      <c r="DT1010" s="3"/>
      <c r="DU1010" s="3">
        <v>1010</v>
      </c>
      <c r="DV1010" s="3" t="s">
        <v>40</v>
      </c>
      <c r="DW1010" s="3" t="s">
        <v>40</v>
      </c>
      <c r="DX1010" s="3">
        <v>100</v>
      </c>
      <c r="DY1010" s="3"/>
      <c r="DZ1010" s="3" t="s">
        <v>3</v>
      </c>
      <c r="EA1010" s="3" t="s">
        <v>3</v>
      </c>
      <c r="EB1010" s="3" t="s">
        <v>3</v>
      </c>
      <c r="EC1010" s="3" t="s">
        <v>3</v>
      </c>
      <c r="ED1010" s="3"/>
      <c r="EE1010" s="3">
        <v>57042986</v>
      </c>
      <c r="EF1010" s="3">
        <v>200</v>
      </c>
      <c r="EG1010" s="3" t="s">
        <v>903</v>
      </c>
      <c r="EH1010" s="3">
        <v>0</v>
      </c>
      <c r="EI1010" s="3" t="s">
        <v>3</v>
      </c>
      <c r="EJ1010" s="3">
        <v>1</v>
      </c>
      <c r="EK1010" s="3">
        <v>1617</v>
      </c>
      <c r="EL1010" s="3" t="s">
        <v>904</v>
      </c>
      <c r="EM1010" s="3" t="s">
        <v>905</v>
      </c>
      <c r="EN1010" s="3"/>
      <c r="EO1010" s="3" t="s">
        <v>3</v>
      </c>
      <c r="EP1010" s="3"/>
      <c r="EQ1010" s="3">
        <v>0</v>
      </c>
      <c r="ER1010" s="3">
        <v>33.17</v>
      </c>
      <c r="ES1010" s="3">
        <v>33.17</v>
      </c>
      <c r="ET1010" s="3">
        <v>0</v>
      </c>
      <c r="EU1010" s="3">
        <v>0</v>
      </c>
      <c r="EV1010" s="3">
        <v>0</v>
      </c>
      <c r="EW1010" s="3">
        <v>0</v>
      </c>
      <c r="EX1010" s="3">
        <v>0</v>
      </c>
      <c r="EY1010" s="3">
        <v>0</v>
      </c>
      <c r="EZ1010" s="3"/>
      <c r="FA1010" s="3"/>
      <c r="FB1010" s="3"/>
      <c r="FC1010" s="3"/>
      <c r="FD1010" s="3"/>
      <c r="FE1010" s="3"/>
      <c r="FF1010" s="3"/>
      <c r="FG1010" s="3"/>
      <c r="FH1010" s="3"/>
      <c r="FI1010" s="3"/>
      <c r="FJ1010" s="3"/>
      <c r="FK1010" s="3"/>
      <c r="FL1010" s="3"/>
      <c r="FM1010" s="3"/>
      <c r="FN1010" s="3"/>
      <c r="FO1010" s="3"/>
      <c r="FP1010" s="3"/>
      <c r="FQ1010" s="3">
        <v>0</v>
      </c>
      <c r="FR1010" s="3">
        <v>0</v>
      </c>
      <c r="FS1010" s="3">
        <v>0</v>
      </c>
      <c r="FT1010" s="3"/>
      <c r="FU1010" s="3"/>
      <c r="FV1010" s="3"/>
      <c r="FW1010" s="3"/>
      <c r="FX1010" s="3">
        <v>0</v>
      </c>
      <c r="FY1010" s="3">
        <v>0</v>
      </c>
      <c r="FZ1010" s="3"/>
      <c r="GA1010" s="3" t="s">
        <v>3</v>
      </c>
      <c r="GB1010" s="3"/>
      <c r="GC1010" s="3"/>
      <c r="GD1010" s="3">
        <v>1</v>
      </c>
      <c r="GE1010" s="3"/>
      <c r="GF1010" s="3">
        <v>1612197379</v>
      </c>
      <c r="GG1010" s="3">
        <v>2</v>
      </c>
      <c r="GH1010" s="3">
        <v>1</v>
      </c>
      <c r="GI1010" s="3">
        <v>-2</v>
      </c>
      <c r="GJ1010" s="3">
        <v>0</v>
      </c>
      <c r="GK1010" s="3">
        <v>0</v>
      </c>
      <c r="GL1010" s="3">
        <f t="shared" si="1166"/>
        <v>0</v>
      </c>
      <c r="GM1010" s="3">
        <f t="shared" si="1167"/>
        <v>14.93</v>
      </c>
      <c r="GN1010" s="3">
        <f t="shared" si="1168"/>
        <v>0</v>
      </c>
      <c r="GO1010" s="3">
        <f t="shared" si="1169"/>
        <v>14.93</v>
      </c>
      <c r="GP1010" s="3">
        <f t="shared" si="1170"/>
        <v>0</v>
      </c>
      <c r="GQ1010" s="3"/>
      <c r="GR1010" s="3">
        <v>0</v>
      </c>
      <c r="GS1010" s="3">
        <v>3</v>
      </c>
      <c r="GT1010" s="3">
        <v>0</v>
      </c>
      <c r="GU1010" s="3" t="s">
        <v>3</v>
      </c>
      <c r="GV1010" s="3">
        <f t="shared" si="1171"/>
        <v>0</v>
      </c>
      <c r="GW1010" s="3">
        <v>1</v>
      </c>
      <c r="GX1010" s="3">
        <f t="shared" si="1172"/>
        <v>0</v>
      </c>
      <c r="GY1010" s="3"/>
      <c r="GZ1010" s="3"/>
      <c r="HA1010" s="3">
        <v>0</v>
      </c>
      <c r="HB1010" s="3">
        <v>0</v>
      </c>
      <c r="HC1010" s="3">
        <f t="shared" si="1173"/>
        <v>0</v>
      </c>
      <c r="HD1010" s="3"/>
      <c r="HE1010" s="3" t="s">
        <v>3</v>
      </c>
      <c r="HF1010" s="3" t="s">
        <v>3</v>
      </c>
      <c r="HG1010" s="3"/>
      <c r="HH1010" s="3"/>
      <c r="HI1010" s="3"/>
      <c r="HJ1010" s="3"/>
      <c r="HK1010" s="3"/>
      <c r="HL1010" s="3"/>
      <c r="HM1010" s="3" t="s">
        <v>3</v>
      </c>
      <c r="HN1010" s="3" t="s">
        <v>3</v>
      </c>
      <c r="HO1010" s="3" t="s">
        <v>3</v>
      </c>
      <c r="HP1010" s="3" t="s">
        <v>3</v>
      </c>
      <c r="HQ1010" s="3" t="s">
        <v>3</v>
      </c>
      <c r="HR1010" s="3"/>
      <c r="HS1010" s="3">
        <v>0</v>
      </c>
      <c r="HT1010" s="3"/>
      <c r="HU1010" s="3"/>
      <c r="HV1010" s="3"/>
      <c r="HW1010" s="3"/>
      <c r="HX1010" s="3"/>
      <c r="HY1010" s="3"/>
      <c r="HZ1010" s="3"/>
      <c r="IA1010" s="3"/>
      <c r="IB1010" s="3"/>
      <c r="IC1010" s="3"/>
      <c r="ID1010" s="3"/>
      <c r="IE1010" s="3"/>
      <c r="IF1010" s="3"/>
      <c r="IG1010" s="3"/>
      <c r="IH1010" s="3"/>
      <c r="II1010" s="3"/>
      <c r="IJ1010" s="3"/>
      <c r="IK1010" s="3">
        <v>0</v>
      </c>
      <c r="IL1010" s="3"/>
      <c r="IM1010" s="3"/>
      <c r="IN1010" s="3"/>
      <c r="IO1010" s="3"/>
      <c r="IP1010" s="3"/>
      <c r="IQ1010" s="3"/>
      <c r="IR1010" s="3"/>
      <c r="IS1010" s="3"/>
      <c r="IT1010" s="3"/>
      <c r="IU1010" s="3"/>
    </row>
    <row r="1011" spans="1:255" x14ac:dyDescent="0.25">
      <c r="A1011" s="4">
        <v>17</v>
      </c>
      <c r="B1011" s="4">
        <v>1</v>
      </c>
      <c r="C1011" s="4"/>
      <c r="D1011" s="4"/>
      <c r="E1011" s="4" t="s">
        <v>1242</v>
      </c>
      <c r="F1011" s="4" t="s">
        <v>1038</v>
      </c>
      <c r="G1011" s="4" t="s">
        <v>1039</v>
      </c>
      <c r="H1011" s="4" t="s">
        <v>40</v>
      </c>
      <c r="I1011" s="4">
        <f>ROUND(45/100,9)</f>
        <v>0.45</v>
      </c>
      <c r="J1011" s="4">
        <v>0</v>
      </c>
      <c r="K1011" s="4">
        <f>ROUND(45/100,9)</f>
        <v>0.45</v>
      </c>
      <c r="L1011" s="4"/>
      <c r="M1011" s="4"/>
      <c r="N1011" s="4"/>
      <c r="O1011" s="4">
        <f t="shared" si="1149"/>
        <v>132.88</v>
      </c>
      <c r="P1011" s="4">
        <f t="shared" si="1150"/>
        <v>132.88</v>
      </c>
      <c r="Q1011" s="4">
        <f t="shared" si="1194"/>
        <v>0</v>
      </c>
      <c r="R1011" s="4">
        <f t="shared" si="1195"/>
        <v>0</v>
      </c>
      <c r="S1011" s="4">
        <f t="shared" si="1151"/>
        <v>0</v>
      </c>
      <c r="T1011" s="4">
        <f t="shared" si="1152"/>
        <v>0</v>
      </c>
      <c r="U1011" s="4">
        <f t="shared" si="1153"/>
        <v>0</v>
      </c>
      <c r="V1011" s="4">
        <f t="shared" si="1154"/>
        <v>0</v>
      </c>
      <c r="W1011" s="4">
        <f t="shared" si="1155"/>
        <v>0</v>
      </c>
      <c r="X1011" s="4">
        <f t="shared" si="1196"/>
        <v>0</v>
      </c>
      <c r="Y1011" s="4">
        <f t="shared" si="1197"/>
        <v>0</v>
      </c>
      <c r="Z1011" s="4"/>
      <c r="AA1011" s="4">
        <v>55890823</v>
      </c>
      <c r="AB1011" s="4">
        <f t="shared" si="1156"/>
        <v>33.17</v>
      </c>
      <c r="AC1011" s="4">
        <f t="shared" si="1198"/>
        <v>33.17</v>
      </c>
      <c r="AD1011" s="4">
        <f t="shared" si="1199"/>
        <v>0</v>
      </c>
      <c r="AE1011" s="4">
        <f t="shared" si="1200"/>
        <v>0</v>
      </c>
      <c r="AF1011" s="4">
        <f t="shared" si="1201"/>
        <v>0</v>
      </c>
      <c r="AG1011" s="4">
        <f t="shared" si="1157"/>
        <v>0</v>
      </c>
      <c r="AH1011" s="4">
        <f t="shared" si="1202"/>
        <v>0</v>
      </c>
      <c r="AI1011" s="4">
        <f t="shared" si="1203"/>
        <v>0</v>
      </c>
      <c r="AJ1011" s="4">
        <f t="shared" si="1158"/>
        <v>0</v>
      </c>
      <c r="AK1011" s="4">
        <v>33.17</v>
      </c>
      <c r="AL1011" s="4">
        <v>33.17</v>
      </c>
      <c r="AM1011" s="4">
        <v>0</v>
      </c>
      <c r="AN1011" s="4">
        <v>0</v>
      </c>
      <c r="AO1011" s="4">
        <v>0</v>
      </c>
      <c r="AP1011" s="4">
        <v>0</v>
      </c>
      <c r="AQ1011" s="4">
        <v>0</v>
      </c>
      <c r="AR1011" s="4">
        <v>0</v>
      </c>
      <c r="AS1011" s="4">
        <v>0</v>
      </c>
      <c r="AT1011" s="4">
        <v>0</v>
      </c>
      <c r="AU1011" s="4">
        <v>0</v>
      </c>
      <c r="AV1011" s="4">
        <v>1</v>
      </c>
      <c r="AW1011" s="4">
        <v>1</v>
      </c>
      <c r="AX1011" s="4"/>
      <c r="AY1011" s="4"/>
      <c r="AZ1011" s="4">
        <v>1</v>
      </c>
      <c r="BA1011" s="4">
        <v>1</v>
      </c>
      <c r="BB1011" s="4">
        <v>1</v>
      </c>
      <c r="BC1011" s="4">
        <v>8.9</v>
      </c>
      <c r="BD1011" s="4" t="s">
        <v>3</v>
      </c>
      <c r="BE1011" s="4" t="s">
        <v>3</v>
      </c>
      <c r="BF1011" s="4" t="s">
        <v>3</v>
      </c>
      <c r="BG1011" s="4" t="s">
        <v>3</v>
      </c>
      <c r="BH1011" s="4">
        <v>3</v>
      </c>
      <c r="BI1011" s="4">
        <v>2</v>
      </c>
      <c r="BJ1011" s="4" t="s">
        <v>1040</v>
      </c>
      <c r="BK1011" s="4"/>
      <c r="BL1011" s="4"/>
      <c r="BM1011" s="4">
        <v>1617</v>
      </c>
      <c r="BN1011" s="4">
        <v>0</v>
      </c>
      <c r="BO1011" s="4" t="s">
        <v>1038</v>
      </c>
      <c r="BP1011" s="4">
        <v>1</v>
      </c>
      <c r="BQ1011" s="4">
        <v>200</v>
      </c>
      <c r="BR1011" s="4">
        <v>0</v>
      </c>
      <c r="BS1011" s="4">
        <v>1</v>
      </c>
      <c r="BT1011" s="4">
        <v>1</v>
      </c>
      <c r="BU1011" s="4">
        <v>1</v>
      </c>
      <c r="BV1011" s="4">
        <v>1</v>
      </c>
      <c r="BW1011" s="4">
        <v>1</v>
      </c>
      <c r="BX1011" s="4">
        <v>1</v>
      </c>
      <c r="BY1011" s="4" t="s">
        <v>3</v>
      </c>
      <c r="BZ1011" s="4">
        <v>0</v>
      </c>
      <c r="CA1011" s="4">
        <v>0</v>
      </c>
      <c r="CB1011" s="4" t="s">
        <v>3</v>
      </c>
      <c r="CC1011" s="4"/>
      <c r="CD1011" s="4"/>
      <c r="CE1011" s="4">
        <v>1566</v>
      </c>
      <c r="CF1011" s="4">
        <v>0</v>
      </c>
      <c r="CG1011" s="4">
        <v>0</v>
      </c>
      <c r="CH1011" s="4"/>
      <c r="CI1011" s="4"/>
      <c r="CJ1011" s="4"/>
      <c r="CK1011" s="4"/>
      <c r="CL1011" s="4"/>
      <c r="CM1011" s="4">
        <v>0</v>
      </c>
      <c r="CN1011" s="4" t="s">
        <v>3</v>
      </c>
      <c r="CO1011" s="4">
        <v>0</v>
      </c>
      <c r="CP1011" s="4">
        <f t="shared" si="1159"/>
        <v>132.88</v>
      </c>
      <c r="CQ1011" s="4">
        <f t="shared" si="1160"/>
        <v>295.20999999999998</v>
      </c>
      <c r="CR1011" s="4">
        <f t="shared" si="1204"/>
        <v>0</v>
      </c>
      <c r="CS1011" s="4">
        <f t="shared" si="1205"/>
        <v>0</v>
      </c>
      <c r="CT1011" s="4">
        <f t="shared" si="1161"/>
        <v>0</v>
      </c>
      <c r="CU1011" s="4">
        <f t="shared" si="1162"/>
        <v>0</v>
      </c>
      <c r="CV1011" s="4">
        <f t="shared" si="1163"/>
        <v>0</v>
      </c>
      <c r="CW1011" s="4">
        <f t="shared" si="1164"/>
        <v>0</v>
      </c>
      <c r="CX1011" s="4">
        <f t="shared" si="1165"/>
        <v>0</v>
      </c>
      <c r="CY1011" s="4">
        <f t="shared" si="1206"/>
        <v>0</v>
      </c>
      <c r="CZ1011" s="4">
        <f t="shared" si="1207"/>
        <v>0</v>
      </c>
      <c r="DA1011" s="4"/>
      <c r="DB1011" s="4"/>
      <c r="DC1011" s="4" t="s">
        <v>3</v>
      </c>
      <c r="DD1011" s="4" t="s">
        <v>3</v>
      </c>
      <c r="DE1011" s="4" t="s">
        <v>3</v>
      </c>
      <c r="DF1011" s="4" t="s">
        <v>3</v>
      </c>
      <c r="DG1011" s="4" t="s">
        <v>3</v>
      </c>
      <c r="DH1011" s="4" t="s">
        <v>3</v>
      </c>
      <c r="DI1011" s="4" t="s">
        <v>3</v>
      </c>
      <c r="DJ1011" s="4" t="s">
        <v>3</v>
      </c>
      <c r="DK1011" s="4" t="s">
        <v>3</v>
      </c>
      <c r="DL1011" s="4" t="s">
        <v>3</v>
      </c>
      <c r="DM1011" s="4" t="s">
        <v>3</v>
      </c>
      <c r="DN1011" s="4">
        <v>0</v>
      </c>
      <c r="DO1011" s="4">
        <v>0</v>
      </c>
      <c r="DP1011" s="4">
        <v>1</v>
      </c>
      <c r="DQ1011" s="4">
        <v>1</v>
      </c>
      <c r="DR1011" s="4"/>
      <c r="DS1011" s="4"/>
      <c r="DT1011" s="4"/>
      <c r="DU1011" s="4">
        <v>1010</v>
      </c>
      <c r="DV1011" s="4" t="s">
        <v>40</v>
      </c>
      <c r="DW1011" s="4" t="s">
        <v>40</v>
      </c>
      <c r="DX1011" s="4">
        <v>100</v>
      </c>
      <c r="DY1011" s="4"/>
      <c r="DZ1011" s="4" t="s">
        <v>3</v>
      </c>
      <c r="EA1011" s="4" t="s">
        <v>3</v>
      </c>
      <c r="EB1011" s="4" t="s">
        <v>3</v>
      </c>
      <c r="EC1011" s="4" t="s">
        <v>3</v>
      </c>
      <c r="ED1011" s="4"/>
      <c r="EE1011" s="4">
        <v>57042986</v>
      </c>
      <c r="EF1011" s="4">
        <v>200</v>
      </c>
      <c r="EG1011" s="4" t="s">
        <v>903</v>
      </c>
      <c r="EH1011" s="4">
        <v>0</v>
      </c>
      <c r="EI1011" s="4" t="s">
        <v>3</v>
      </c>
      <c r="EJ1011" s="4">
        <v>1</v>
      </c>
      <c r="EK1011" s="4">
        <v>1617</v>
      </c>
      <c r="EL1011" s="4" t="s">
        <v>904</v>
      </c>
      <c r="EM1011" s="4" t="s">
        <v>905</v>
      </c>
      <c r="EN1011" s="4"/>
      <c r="EO1011" s="4" t="s">
        <v>3</v>
      </c>
      <c r="EP1011" s="4"/>
      <c r="EQ1011" s="4">
        <v>0</v>
      </c>
      <c r="ER1011" s="4">
        <v>33.17</v>
      </c>
      <c r="ES1011" s="4">
        <v>33.17</v>
      </c>
      <c r="ET1011" s="4">
        <v>0</v>
      </c>
      <c r="EU1011" s="4">
        <v>0</v>
      </c>
      <c r="EV1011" s="4">
        <v>0</v>
      </c>
      <c r="EW1011" s="4">
        <v>0</v>
      </c>
      <c r="EX1011" s="4">
        <v>0</v>
      </c>
      <c r="EY1011" s="4">
        <v>0</v>
      </c>
      <c r="EZ1011" s="4"/>
      <c r="FA1011" s="4"/>
      <c r="FB1011" s="4"/>
      <c r="FC1011" s="4"/>
      <c r="FD1011" s="4"/>
      <c r="FE1011" s="4"/>
      <c r="FF1011" s="4"/>
      <c r="FG1011" s="4"/>
      <c r="FH1011" s="4"/>
      <c r="FI1011" s="4"/>
      <c r="FJ1011" s="4"/>
      <c r="FK1011" s="4"/>
      <c r="FL1011" s="4"/>
      <c r="FM1011" s="4"/>
      <c r="FN1011" s="4"/>
      <c r="FO1011" s="4"/>
      <c r="FP1011" s="4"/>
      <c r="FQ1011" s="4">
        <v>0</v>
      </c>
      <c r="FR1011" s="4">
        <v>0</v>
      </c>
      <c r="FS1011" s="4">
        <v>0</v>
      </c>
      <c r="FT1011" s="4"/>
      <c r="FU1011" s="4"/>
      <c r="FV1011" s="4"/>
      <c r="FW1011" s="4"/>
      <c r="FX1011" s="4">
        <v>0</v>
      </c>
      <c r="FY1011" s="4">
        <v>0</v>
      </c>
      <c r="FZ1011" s="4"/>
      <c r="GA1011" s="4" t="s">
        <v>3</v>
      </c>
      <c r="GB1011" s="4"/>
      <c r="GC1011" s="4"/>
      <c r="GD1011" s="4">
        <v>1</v>
      </c>
      <c r="GE1011" s="4"/>
      <c r="GF1011" s="4">
        <v>1612197379</v>
      </c>
      <c r="GG1011" s="4">
        <v>2</v>
      </c>
      <c r="GH1011" s="4">
        <v>1</v>
      </c>
      <c r="GI1011" s="4">
        <v>2</v>
      </c>
      <c r="GJ1011" s="4">
        <v>0</v>
      </c>
      <c r="GK1011" s="4">
        <v>0</v>
      </c>
      <c r="GL1011" s="4">
        <f t="shared" si="1166"/>
        <v>0</v>
      </c>
      <c r="GM1011" s="4">
        <f t="shared" si="1167"/>
        <v>132.88</v>
      </c>
      <c r="GN1011" s="4">
        <f t="shared" si="1168"/>
        <v>0</v>
      </c>
      <c r="GO1011" s="4">
        <f t="shared" si="1169"/>
        <v>132.88</v>
      </c>
      <c r="GP1011" s="4">
        <f t="shared" si="1170"/>
        <v>0</v>
      </c>
      <c r="GQ1011" s="4"/>
      <c r="GR1011" s="4">
        <v>0</v>
      </c>
      <c r="GS1011" s="4">
        <v>0</v>
      </c>
      <c r="GT1011" s="4">
        <v>0</v>
      </c>
      <c r="GU1011" s="4" t="s">
        <v>3</v>
      </c>
      <c r="GV1011" s="4">
        <f t="shared" si="1171"/>
        <v>0</v>
      </c>
      <c r="GW1011" s="4">
        <v>1</v>
      </c>
      <c r="GX1011" s="4">
        <f t="shared" si="1172"/>
        <v>0</v>
      </c>
      <c r="GY1011" s="4"/>
      <c r="GZ1011" s="4"/>
      <c r="HA1011" s="4">
        <v>0</v>
      </c>
      <c r="HB1011" s="4">
        <v>0</v>
      </c>
      <c r="HC1011" s="4">
        <f t="shared" si="1173"/>
        <v>0</v>
      </c>
      <c r="HD1011" s="4"/>
      <c r="HE1011" s="4" t="s">
        <v>3</v>
      </c>
      <c r="HF1011" s="4" t="s">
        <v>3</v>
      </c>
      <c r="HG1011" s="4"/>
      <c r="HH1011" s="4"/>
      <c r="HI1011" s="4"/>
      <c r="HJ1011" s="4"/>
      <c r="HK1011" s="4"/>
      <c r="HL1011" s="4"/>
      <c r="HM1011" s="4" t="s">
        <v>3</v>
      </c>
      <c r="HN1011" s="4" t="s">
        <v>3</v>
      </c>
      <c r="HO1011" s="4" t="s">
        <v>3</v>
      </c>
      <c r="HP1011" s="4" t="s">
        <v>3</v>
      </c>
      <c r="HQ1011" s="4" t="s">
        <v>3</v>
      </c>
      <c r="HR1011" s="4"/>
      <c r="HS1011" s="4">
        <v>0</v>
      </c>
      <c r="HT1011" s="4"/>
      <c r="HU1011" s="4"/>
      <c r="HV1011" s="4"/>
      <c r="HW1011" s="4"/>
      <c r="HX1011" s="4"/>
      <c r="HY1011" s="4"/>
      <c r="HZ1011" s="4"/>
      <c r="IA1011" s="4"/>
      <c r="IB1011" s="4"/>
      <c r="IC1011" s="4"/>
      <c r="ID1011" s="4"/>
      <c r="IE1011" s="4"/>
      <c r="IF1011" s="4"/>
      <c r="IG1011" s="4"/>
      <c r="IH1011" s="4"/>
      <c r="II1011" s="4"/>
      <c r="IJ1011" s="4"/>
      <c r="IK1011" s="4">
        <v>0</v>
      </c>
      <c r="IL1011" s="4"/>
      <c r="IM1011" s="4"/>
      <c r="IN1011" s="4"/>
      <c r="IO1011" s="4"/>
      <c r="IP1011" s="4"/>
      <c r="IQ1011" s="4"/>
      <c r="IR1011" s="4"/>
      <c r="IS1011" s="4"/>
      <c r="IT1011" s="4"/>
      <c r="IU1011" s="4"/>
    </row>
    <row r="1012" spans="1:255" x14ac:dyDescent="0.25">
      <c r="A1012" s="3">
        <v>17</v>
      </c>
      <c r="B1012" s="3">
        <v>1</v>
      </c>
      <c r="C1012" s="3"/>
      <c r="D1012" s="3"/>
      <c r="E1012" s="3" t="s">
        <v>1243</v>
      </c>
      <c r="F1012" s="3" t="s">
        <v>1038</v>
      </c>
      <c r="G1012" s="3" t="s">
        <v>1039</v>
      </c>
      <c r="H1012" s="3" t="s">
        <v>40</v>
      </c>
      <c r="I1012" s="3">
        <f>ROUND(64/100,9)</f>
        <v>0.64</v>
      </c>
      <c r="J1012" s="3">
        <v>0</v>
      </c>
      <c r="K1012" s="3">
        <f>ROUND(64/100,9)</f>
        <v>0.64</v>
      </c>
      <c r="L1012" s="3"/>
      <c r="M1012" s="3"/>
      <c r="N1012" s="3"/>
      <c r="O1012" s="3">
        <f t="shared" ref="O1012:O1069" si="1208">ROUND(CP1012,2)</f>
        <v>21.23</v>
      </c>
      <c r="P1012" s="3">
        <f t="shared" ref="P1012:P1069" si="1209">ROUND((ROUND((AC1012*AW1012*I1012),2)*BC1012),2)</f>
        <v>21.23</v>
      </c>
      <c r="Q1012" s="3">
        <f t="shared" si="1194"/>
        <v>0</v>
      </c>
      <c r="R1012" s="3">
        <f t="shared" si="1195"/>
        <v>0</v>
      </c>
      <c r="S1012" s="3">
        <f t="shared" ref="S1012:S1069" si="1210">ROUND((ROUND((AF1012*AV1012*I1012),2)*BA1012),2)</f>
        <v>0</v>
      </c>
      <c r="T1012" s="3">
        <f t="shared" ref="T1012:T1069" si="1211">ROUND(CU1012*I1012,2)</f>
        <v>0</v>
      </c>
      <c r="U1012" s="3">
        <f t="shared" ref="U1012:U1069" si="1212">CV1012*I1012</f>
        <v>0</v>
      </c>
      <c r="V1012" s="3">
        <f t="shared" ref="V1012:V1069" si="1213">CW1012*I1012</f>
        <v>0</v>
      </c>
      <c r="W1012" s="3">
        <f t="shared" ref="W1012:W1069" si="1214">ROUND(CX1012*I1012,2)</f>
        <v>0</v>
      </c>
      <c r="X1012" s="3">
        <f t="shared" si="1196"/>
        <v>0</v>
      </c>
      <c r="Y1012" s="3">
        <f t="shared" si="1197"/>
        <v>0</v>
      </c>
      <c r="Z1012" s="3"/>
      <c r="AA1012" s="3">
        <v>54971259</v>
      </c>
      <c r="AB1012" s="3">
        <f t="shared" ref="AB1012:AB1069" si="1215">ROUND((AC1012+AD1012+AF1012),6)</f>
        <v>33.17</v>
      </c>
      <c r="AC1012" s="3">
        <f t="shared" si="1198"/>
        <v>33.17</v>
      </c>
      <c r="AD1012" s="3">
        <f t="shared" si="1199"/>
        <v>0</v>
      </c>
      <c r="AE1012" s="3">
        <f t="shared" si="1200"/>
        <v>0</v>
      </c>
      <c r="AF1012" s="3">
        <f t="shared" si="1201"/>
        <v>0</v>
      </c>
      <c r="AG1012" s="3">
        <f t="shared" ref="AG1012:AG1069" si="1216">ROUND((AP1012),6)</f>
        <v>0</v>
      </c>
      <c r="AH1012" s="3">
        <f t="shared" si="1202"/>
        <v>0</v>
      </c>
      <c r="AI1012" s="3">
        <f t="shared" si="1203"/>
        <v>0</v>
      </c>
      <c r="AJ1012" s="3">
        <f t="shared" ref="AJ1012:AJ1069" si="1217">(AS1012)</f>
        <v>0</v>
      </c>
      <c r="AK1012" s="3">
        <v>33.17</v>
      </c>
      <c r="AL1012" s="3">
        <v>33.17</v>
      </c>
      <c r="AM1012" s="3">
        <v>0</v>
      </c>
      <c r="AN1012" s="3">
        <v>0</v>
      </c>
      <c r="AO1012" s="3">
        <v>0</v>
      </c>
      <c r="AP1012" s="3">
        <v>0</v>
      </c>
      <c r="AQ1012" s="3">
        <v>0</v>
      </c>
      <c r="AR1012" s="3">
        <v>0</v>
      </c>
      <c r="AS1012" s="3">
        <v>0</v>
      </c>
      <c r="AT1012" s="3">
        <v>0</v>
      </c>
      <c r="AU1012" s="3">
        <v>0</v>
      </c>
      <c r="AV1012" s="3">
        <v>1</v>
      </c>
      <c r="AW1012" s="3">
        <v>1</v>
      </c>
      <c r="AX1012" s="3"/>
      <c r="AY1012" s="3"/>
      <c r="AZ1012" s="3">
        <v>1</v>
      </c>
      <c r="BA1012" s="3">
        <v>1</v>
      </c>
      <c r="BB1012" s="3">
        <v>1</v>
      </c>
      <c r="BC1012" s="3">
        <v>1</v>
      </c>
      <c r="BD1012" s="3" t="s">
        <v>3</v>
      </c>
      <c r="BE1012" s="3" t="s">
        <v>3</v>
      </c>
      <c r="BF1012" s="3" t="s">
        <v>3</v>
      </c>
      <c r="BG1012" s="3" t="s">
        <v>3</v>
      </c>
      <c r="BH1012" s="3">
        <v>3</v>
      </c>
      <c r="BI1012" s="3">
        <v>2</v>
      </c>
      <c r="BJ1012" s="3" t="s">
        <v>1040</v>
      </c>
      <c r="BK1012" s="3"/>
      <c r="BL1012" s="3"/>
      <c r="BM1012" s="3">
        <v>1617</v>
      </c>
      <c r="BN1012" s="3">
        <v>0</v>
      </c>
      <c r="BO1012" s="3" t="s">
        <v>3</v>
      </c>
      <c r="BP1012" s="3">
        <v>0</v>
      </c>
      <c r="BQ1012" s="3">
        <v>200</v>
      </c>
      <c r="BR1012" s="3">
        <v>0</v>
      </c>
      <c r="BS1012" s="3">
        <v>1</v>
      </c>
      <c r="BT1012" s="3">
        <v>1</v>
      </c>
      <c r="BU1012" s="3">
        <v>1</v>
      </c>
      <c r="BV1012" s="3">
        <v>1</v>
      </c>
      <c r="BW1012" s="3">
        <v>1</v>
      </c>
      <c r="BX1012" s="3">
        <v>1</v>
      </c>
      <c r="BY1012" s="3" t="s">
        <v>3</v>
      </c>
      <c r="BZ1012" s="3">
        <v>0</v>
      </c>
      <c r="CA1012" s="3">
        <v>0</v>
      </c>
      <c r="CB1012" s="3" t="s">
        <v>3</v>
      </c>
      <c r="CC1012" s="3"/>
      <c r="CD1012" s="3"/>
      <c r="CE1012" s="3">
        <v>1566</v>
      </c>
      <c r="CF1012" s="3">
        <v>0</v>
      </c>
      <c r="CG1012" s="3">
        <v>0</v>
      </c>
      <c r="CH1012" s="3"/>
      <c r="CI1012" s="3"/>
      <c r="CJ1012" s="3"/>
      <c r="CK1012" s="3"/>
      <c r="CL1012" s="3"/>
      <c r="CM1012" s="3">
        <v>0</v>
      </c>
      <c r="CN1012" s="3" t="s">
        <v>3</v>
      </c>
      <c r="CO1012" s="3">
        <v>0</v>
      </c>
      <c r="CP1012" s="3">
        <f t="shared" ref="CP1012:CP1069" si="1218">(P1012+Q1012+S1012)</f>
        <v>21.23</v>
      </c>
      <c r="CQ1012" s="3">
        <f t="shared" ref="CQ1012:CQ1069" si="1219">ROUND((ROUND((AC1012*AW1012*1),2)*BC1012),2)</f>
        <v>33.17</v>
      </c>
      <c r="CR1012" s="3">
        <f t="shared" si="1204"/>
        <v>0</v>
      </c>
      <c r="CS1012" s="3">
        <f t="shared" si="1205"/>
        <v>0</v>
      </c>
      <c r="CT1012" s="3">
        <f t="shared" ref="CT1012:CT1069" si="1220">ROUND((ROUND((AF1012*AV1012*1),2)*BA1012),2)</f>
        <v>0</v>
      </c>
      <c r="CU1012" s="3">
        <f t="shared" ref="CU1012:CU1069" si="1221">AG1012</f>
        <v>0</v>
      </c>
      <c r="CV1012" s="3">
        <f t="shared" ref="CV1012:CV1069" si="1222">(AH1012*AV1012)</f>
        <v>0</v>
      </c>
      <c r="CW1012" s="3">
        <f t="shared" ref="CW1012:CW1069" si="1223">AI1012</f>
        <v>0</v>
      </c>
      <c r="CX1012" s="3">
        <f t="shared" ref="CX1012:CX1069" si="1224">AJ1012</f>
        <v>0</v>
      </c>
      <c r="CY1012" s="3">
        <f t="shared" si="1206"/>
        <v>0</v>
      </c>
      <c r="CZ1012" s="3">
        <f t="shared" si="1207"/>
        <v>0</v>
      </c>
      <c r="DA1012" s="3"/>
      <c r="DB1012" s="3"/>
      <c r="DC1012" s="3" t="s">
        <v>3</v>
      </c>
      <c r="DD1012" s="3" t="s">
        <v>3</v>
      </c>
      <c r="DE1012" s="3" t="s">
        <v>3</v>
      </c>
      <c r="DF1012" s="3" t="s">
        <v>3</v>
      </c>
      <c r="DG1012" s="3" t="s">
        <v>3</v>
      </c>
      <c r="DH1012" s="3" t="s">
        <v>3</v>
      </c>
      <c r="DI1012" s="3" t="s">
        <v>3</v>
      </c>
      <c r="DJ1012" s="3" t="s">
        <v>3</v>
      </c>
      <c r="DK1012" s="3" t="s">
        <v>3</v>
      </c>
      <c r="DL1012" s="3" t="s">
        <v>3</v>
      </c>
      <c r="DM1012" s="3" t="s">
        <v>3</v>
      </c>
      <c r="DN1012" s="3">
        <v>0</v>
      </c>
      <c r="DO1012" s="3">
        <v>0</v>
      </c>
      <c r="DP1012" s="3">
        <v>1</v>
      </c>
      <c r="DQ1012" s="3">
        <v>1</v>
      </c>
      <c r="DR1012" s="3"/>
      <c r="DS1012" s="3"/>
      <c r="DT1012" s="3"/>
      <c r="DU1012" s="3">
        <v>1010</v>
      </c>
      <c r="DV1012" s="3" t="s">
        <v>40</v>
      </c>
      <c r="DW1012" s="3" t="s">
        <v>40</v>
      </c>
      <c r="DX1012" s="3">
        <v>100</v>
      </c>
      <c r="DY1012" s="3"/>
      <c r="DZ1012" s="3" t="s">
        <v>3</v>
      </c>
      <c r="EA1012" s="3" t="s">
        <v>3</v>
      </c>
      <c r="EB1012" s="3" t="s">
        <v>3</v>
      </c>
      <c r="EC1012" s="3" t="s">
        <v>3</v>
      </c>
      <c r="ED1012" s="3"/>
      <c r="EE1012" s="3">
        <v>57042986</v>
      </c>
      <c r="EF1012" s="3">
        <v>200</v>
      </c>
      <c r="EG1012" s="3" t="s">
        <v>903</v>
      </c>
      <c r="EH1012" s="3">
        <v>0</v>
      </c>
      <c r="EI1012" s="3" t="s">
        <v>3</v>
      </c>
      <c r="EJ1012" s="3">
        <v>1</v>
      </c>
      <c r="EK1012" s="3">
        <v>1617</v>
      </c>
      <c r="EL1012" s="3" t="s">
        <v>904</v>
      </c>
      <c r="EM1012" s="3" t="s">
        <v>905</v>
      </c>
      <c r="EN1012" s="3"/>
      <c r="EO1012" s="3" t="s">
        <v>3</v>
      </c>
      <c r="EP1012" s="3"/>
      <c r="EQ1012" s="3">
        <v>0</v>
      </c>
      <c r="ER1012" s="3">
        <v>33.17</v>
      </c>
      <c r="ES1012" s="3">
        <v>33.17</v>
      </c>
      <c r="ET1012" s="3">
        <v>0</v>
      </c>
      <c r="EU1012" s="3">
        <v>0</v>
      </c>
      <c r="EV1012" s="3">
        <v>0</v>
      </c>
      <c r="EW1012" s="3">
        <v>0</v>
      </c>
      <c r="EX1012" s="3">
        <v>0</v>
      </c>
      <c r="EY1012" s="3">
        <v>0</v>
      </c>
      <c r="EZ1012" s="3"/>
      <c r="FA1012" s="3"/>
      <c r="FB1012" s="3"/>
      <c r="FC1012" s="3"/>
      <c r="FD1012" s="3"/>
      <c r="FE1012" s="3"/>
      <c r="FF1012" s="3"/>
      <c r="FG1012" s="3"/>
      <c r="FH1012" s="3"/>
      <c r="FI1012" s="3"/>
      <c r="FJ1012" s="3"/>
      <c r="FK1012" s="3"/>
      <c r="FL1012" s="3"/>
      <c r="FM1012" s="3"/>
      <c r="FN1012" s="3"/>
      <c r="FO1012" s="3"/>
      <c r="FP1012" s="3"/>
      <c r="FQ1012" s="3">
        <v>0</v>
      </c>
      <c r="FR1012" s="3">
        <v>0</v>
      </c>
      <c r="FS1012" s="3">
        <v>0</v>
      </c>
      <c r="FT1012" s="3"/>
      <c r="FU1012" s="3"/>
      <c r="FV1012" s="3"/>
      <c r="FW1012" s="3"/>
      <c r="FX1012" s="3">
        <v>0</v>
      </c>
      <c r="FY1012" s="3">
        <v>0</v>
      </c>
      <c r="FZ1012" s="3"/>
      <c r="GA1012" s="3" t="s">
        <v>3</v>
      </c>
      <c r="GB1012" s="3"/>
      <c r="GC1012" s="3"/>
      <c r="GD1012" s="3">
        <v>1</v>
      </c>
      <c r="GE1012" s="3"/>
      <c r="GF1012" s="3">
        <v>1612197379</v>
      </c>
      <c r="GG1012" s="3">
        <v>2</v>
      </c>
      <c r="GH1012" s="3">
        <v>1</v>
      </c>
      <c r="GI1012" s="3">
        <v>-2</v>
      </c>
      <c r="GJ1012" s="3">
        <v>0</v>
      </c>
      <c r="GK1012" s="3">
        <v>0</v>
      </c>
      <c r="GL1012" s="3">
        <f t="shared" ref="GL1012:GL1069" si="1225">ROUND(IF(AND(BH1012=3,BI1012=3,FS1012&lt;&gt;0),P1012,0),2)</f>
        <v>0</v>
      </c>
      <c r="GM1012" s="3">
        <f t="shared" ref="GM1012:GM1069" si="1226">ROUND(O1012+X1012+Y1012,2)+GX1012</f>
        <v>21.23</v>
      </c>
      <c r="GN1012" s="3">
        <f t="shared" ref="GN1012:GN1069" si="1227">IF(OR(BI1012=0,BI1012=1),GM1012-GX1012,0)</f>
        <v>0</v>
      </c>
      <c r="GO1012" s="3">
        <f t="shared" ref="GO1012:GO1069" si="1228">IF(BI1012=2,GM1012-GX1012,0)</f>
        <v>21.23</v>
      </c>
      <c r="GP1012" s="3">
        <f t="shared" ref="GP1012:GP1069" si="1229">IF(BI1012=4,GM1012-GX1012,0)</f>
        <v>0</v>
      </c>
      <c r="GQ1012" s="3"/>
      <c r="GR1012" s="3">
        <v>0</v>
      </c>
      <c r="GS1012" s="3">
        <v>3</v>
      </c>
      <c r="GT1012" s="3">
        <v>0</v>
      </c>
      <c r="GU1012" s="3" t="s">
        <v>3</v>
      </c>
      <c r="GV1012" s="3">
        <f t="shared" ref="GV1012:GV1069" si="1230">ROUND((GT1012),6)</f>
        <v>0</v>
      </c>
      <c r="GW1012" s="3">
        <v>1</v>
      </c>
      <c r="GX1012" s="3">
        <f t="shared" ref="GX1012:GX1069" si="1231">ROUND(HC1012*I1012,2)</f>
        <v>0</v>
      </c>
      <c r="GY1012" s="3"/>
      <c r="GZ1012" s="3"/>
      <c r="HA1012" s="3">
        <v>0</v>
      </c>
      <c r="HB1012" s="3">
        <v>0</v>
      </c>
      <c r="HC1012" s="3">
        <f t="shared" ref="HC1012:HC1069" si="1232">GV1012*GW1012</f>
        <v>0</v>
      </c>
      <c r="HD1012" s="3"/>
      <c r="HE1012" s="3" t="s">
        <v>3</v>
      </c>
      <c r="HF1012" s="3" t="s">
        <v>3</v>
      </c>
      <c r="HG1012" s="3"/>
      <c r="HH1012" s="3"/>
      <c r="HI1012" s="3"/>
      <c r="HJ1012" s="3"/>
      <c r="HK1012" s="3"/>
      <c r="HL1012" s="3"/>
      <c r="HM1012" s="3" t="s">
        <v>3</v>
      </c>
      <c r="HN1012" s="3" t="s">
        <v>3</v>
      </c>
      <c r="HO1012" s="3" t="s">
        <v>3</v>
      </c>
      <c r="HP1012" s="3" t="s">
        <v>3</v>
      </c>
      <c r="HQ1012" s="3" t="s">
        <v>3</v>
      </c>
      <c r="HR1012" s="3"/>
      <c r="HS1012" s="3">
        <v>0</v>
      </c>
      <c r="HT1012" s="3"/>
      <c r="HU1012" s="3"/>
      <c r="HV1012" s="3"/>
      <c r="HW1012" s="3"/>
      <c r="HX1012" s="3"/>
      <c r="HY1012" s="3"/>
      <c r="HZ1012" s="3"/>
      <c r="IA1012" s="3"/>
      <c r="IB1012" s="3"/>
      <c r="IC1012" s="3"/>
      <c r="ID1012" s="3"/>
      <c r="IE1012" s="3"/>
      <c r="IF1012" s="3"/>
      <c r="IG1012" s="3"/>
      <c r="IH1012" s="3"/>
      <c r="II1012" s="3"/>
      <c r="IJ1012" s="3"/>
      <c r="IK1012" s="3">
        <v>0</v>
      </c>
      <c r="IL1012" s="3"/>
      <c r="IM1012" s="3"/>
      <c r="IN1012" s="3"/>
      <c r="IO1012" s="3"/>
      <c r="IP1012" s="3"/>
      <c r="IQ1012" s="3"/>
      <c r="IR1012" s="3"/>
      <c r="IS1012" s="3"/>
      <c r="IT1012" s="3"/>
      <c r="IU1012" s="3"/>
    </row>
    <row r="1013" spans="1:255" x14ac:dyDescent="0.25">
      <c r="A1013" s="4">
        <v>17</v>
      </c>
      <c r="B1013" s="4">
        <v>1</v>
      </c>
      <c r="C1013" s="4"/>
      <c r="D1013" s="4"/>
      <c r="E1013" s="4" t="s">
        <v>1243</v>
      </c>
      <c r="F1013" s="4" t="s">
        <v>1038</v>
      </c>
      <c r="G1013" s="4" t="s">
        <v>1039</v>
      </c>
      <c r="H1013" s="4" t="s">
        <v>40</v>
      </c>
      <c r="I1013" s="4">
        <f>ROUND(64/100,9)</f>
        <v>0.64</v>
      </c>
      <c r="J1013" s="4">
        <v>0</v>
      </c>
      <c r="K1013" s="4">
        <f>ROUND(64/100,9)</f>
        <v>0.64</v>
      </c>
      <c r="L1013" s="4"/>
      <c r="M1013" s="4"/>
      <c r="N1013" s="4"/>
      <c r="O1013" s="4">
        <f t="shared" si="1208"/>
        <v>188.95</v>
      </c>
      <c r="P1013" s="4">
        <f t="shared" si="1209"/>
        <v>188.95</v>
      </c>
      <c r="Q1013" s="4">
        <f t="shared" si="1194"/>
        <v>0</v>
      </c>
      <c r="R1013" s="4">
        <f t="shared" si="1195"/>
        <v>0</v>
      </c>
      <c r="S1013" s="4">
        <f t="shared" si="1210"/>
        <v>0</v>
      </c>
      <c r="T1013" s="4">
        <f t="shared" si="1211"/>
        <v>0</v>
      </c>
      <c r="U1013" s="4">
        <f t="shared" si="1212"/>
        <v>0</v>
      </c>
      <c r="V1013" s="4">
        <f t="shared" si="1213"/>
        <v>0</v>
      </c>
      <c r="W1013" s="4">
        <f t="shared" si="1214"/>
        <v>0</v>
      </c>
      <c r="X1013" s="4">
        <f t="shared" si="1196"/>
        <v>0</v>
      </c>
      <c r="Y1013" s="4">
        <f t="shared" si="1197"/>
        <v>0</v>
      </c>
      <c r="Z1013" s="4"/>
      <c r="AA1013" s="4">
        <v>55890823</v>
      </c>
      <c r="AB1013" s="4">
        <f t="shared" si="1215"/>
        <v>33.17</v>
      </c>
      <c r="AC1013" s="4">
        <f t="shared" si="1198"/>
        <v>33.17</v>
      </c>
      <c r="AD1013" s="4">
        <f t="shared" si="1199"/>
        <v>0</v>
      </c>
      <c r="AE1013" s="4">
        <f t="shared" si="1200"/>
        <v>0</v>
      </c>
      <c r="AF1013" s="4">
        <f t="shared" si="1201"/>
        <v>0</v>
      </c>
      <c r="AG1013" s="4">
        <f t="shared" si="1216"/>
        <v>0</v>
      </c>
      <c r="AH1013" s="4">
        <f t="shared" si="1202"/>
        <v>0</v>
      </c>
      <c r="AI1013" s="4">
        <f t="shared" si="1203"/>
        <v>0</v>
      </c>
      <c r="AJ1013" s="4">
        <f t="shared" si="1217"/>
        <v>0</v>
      </c>
      <c r="AK1013" s="4">
        <v>33.17</v>
      </c>
      <c r="AL1013" s="4">
        <v>33.17</v>
      </c>
      <c r="AM1013" s="4">
        <v>0</v>
      </c>
      <c r="AN1013" s="4">
        <v>0</v>
      </c>
      <c r="AO1013" s="4">
        <v>0</v>
      </c>
      <c r="AP1013" s="4">
        <v>0</v>
      </c>
      <c r="AQ1013" s="4">
        <v>0</v>
      </c>
      <c r="AR1013" s="4">
        <v>0</v>
      </c>
      <c r="AS1013" s="4">
        <v>0</v>
      </c>
      <c r="AT1013" s="4">
        <v>0</v>
      </c>
      <c r="AU1013" s="4">
        <v>0</v>
      </c>
      <c r="AV1013" s="4">
        <v>1</v>
      </c>
      <c r="AW1013" s="4">
        <v>1</v>
      </c>
      <c r="AX1013" s="4"/>
      <c r="AY1013" s="4"/>
      <c r="AZ1013" s="4">
        <v>1</v>
      </c>
      <c r="BA1013" s="4">
        <v>1</v>
      </c>
      <c r="BB1013" s="4">
        <v>1</v>
      </c>
      <c r="BC1013" s="4">
        <v>8.9</v>
      </c>
      <c r="BD1013" s="4" t="s">
        <v>3</v>
      </c>
      <c r="BE1013" s="4" t="s">
        <v>3</v>
      </c>
      <c r="BF1013" s="4" t="s">
        <v>3</v>
      </c>
      <c r="BG1013" s="4" t="s">
        <v>3</v>
      </c>
      <c r="BH1013" s="4">
        <v>3</v>
      </c>
      <c r="BI1013" s="4">
        <v>2</v>
      </c>
      <c r="BJ1013" s="4" t="s">
        <v>1040</v>
      </c>
      <c r="BK1013" s="4"/>
      <c r="BL1013" s="4"/>
      <c r="BM1013" s="4">
        <v>1617</v>
      </c>
      <c r="BN1013" s="4">
        <v>0</v>
      </c>
      <c r="BO1013" s="4" t="s">
        <v>1038</v>
      </c>
      <c r="BP1013" s="4">
        <v>1</v>
      </c>
      <c r="BQ1013" s="4">
        <v>200</v>
      </c>
      <c r="BR1013" s="4">
        <v>0</v>
      </c>
      <c r="BS1013" s="4">
        <v>1</v>
      </c>
      <c r="BT1013" s="4">
        <v>1</v>
      </c>
      <c r="BU1013" s="4">
        <v>1</v>
      </c>
      <c r="BV1013" s="4">
        <v>1</v>
      </c>
      <c r="BW1013" s="4">
        <v>1</v>
      </c>
      <c r="BX1013" s="4">
        <v>1</v>
      </c>
      <c r="BY1013" s="4" t="s">
        <v>3</v>
      </c>
      <c r="BZ1013" s="4">
        <v>0</v>
      </c>
      <c r="CA1013" s="4">
        <v>0</v>
      </c>
      <c r="CB1013" s="4" t="s">
        <v>3</v>
      </c>
      <c r="CC1013" s="4"/>
      <c r="CD1013" s="4"/>
      <c r="CE1013" s="4">
        <v>1566</v>
      </c>
      <c r="CF1013" s="4">
        <v>0</v>
      </c>
      <c r="CG1013" s="4">
        <v>0</v>
      </c>
      <c r="CH1013" s="4"/>
      <c r="CI1013" s="4"/>
      <c r="CJ1013" s="4"/>
      <c r="CK1013" s="4"/>
      <c r="CL1013" s="4"/>
      <c r="CM1013" s="4">
        <v>0</v>
      </c>
      <c r="CN1013" s="4" t="s">
        <v>3</v>
      </c>
      <c r="CO1013" s="4">
        <v>0</v>
      </c>
      <c r="CP1013" s="4">
        <f t="shared" si="1218"/>
        <v>188.95</v>
      </c>
      <c r="CQ1013" s="4">
        <f t="shared" si="1219"/>
        <v>295.20999999999998</v>
      </c>
      <c r="CR1013" s="4">
        <f t="shared" si="1204"/>
        <v>0</v>
      </c>
      <c r="CS1013" s="4">
        <f t="shared" si="1205"/>
        <v>0</v>
      </c>
      <c r="CT1013" s="4">
        <f t="shared" si="1220"/>
        <v>0</v>
      </c>
      <c r="CU1013" s="4">
        <f t="shared" si="1221"/>
        <v>0</v>
      </c>
      <c r="CV1013" s="4">
        <f t="shared" si="1222"/>
        <v>0</v>
      </c>
      <c r="CW1013" s="4">
        <f t="shared" si="1223"/>
        <v>0</v>
      </c>
      <c r="CX1013" s="4">
        <f t="shared" si="1224"/>
        <v>0</v>
      </c>
      <c r="CY1013" s="4">
        <f t="shared" si="1206"/>
        <v>0</v>
      </c>
      <c r="CZ1013" s="4">
        <f t="shared" si="1207"/>
        <v>0</v>
      </c>
      <c r="DA1013" s="4"/>
      <c r="DB1013" s="4"/>
      <c r="DC1013" s="4" t="s">
        <v>3</v>
      </c>
      <c r="DD1013" s="4" t="s">
        <v>3</v>
      </c>
      <c r="DE1013" s="4" t="s">
        <v>3</v>
      </c>
      <c r="DF1013" s="4" t="s">
        <v>3</v>
      </c>
      <c r="DG1013" s="4" t="s">
        <v>3</v>
      </c>
      <c r="DH1013" s="4" t="s">
        <v>3</v>
      </c>
      <c r="DI1013" s="4" t="s">
        <v>3</v>
      </c>
      <c r="DJ1013" s="4" t="s">
        <v>3</v>
      </c>
      <c r="DK1013" s="4" t="s">
        <v>3</v>
      </c>
      <c r="DL1013" s="4" t="s">
        <v>3</v>
      </c>
      <c r="DM1013" s="4" t="s">
        <v>3</v>
      </c>
      <c r="DN1013" s="4">
        <v>0</v>
      </c>
      <c r="DO1013" s="4">
        <v>0</v>
      </c>
      <c r="DP1013" s="4">
        <v>1</v>
      </c>
      <c r="DQ1013" s="4">
        <v>1</v>
      </c>
      <c r="DR1013" s="4"/>
      <c r="DS1013" s="4"/>
      <c r="DT1013" s="4"/>
      <c r="DU1013" s="4">
        <v>1010</v>
      </c>
      <c r="DV1013" s="4" t="s">
        <v>40</v>
      </c>
      <c r="DW1013" s="4" t="s">
        <v>40</v>
      </c>
      <c r="DX1013" s="4">
        <v>100</v>
      </c>
      <c r="DY1013" s="4"/>
      <c r="DZ1013" s="4" t="s">
        <v>3</v>
      </c>
      <c r="EA1013" s="4" t="s">
        <v>3</v>
      </c>
      <c r="EB1013" s="4" t="s">
        <v>3</v>
      </c>
      <c r="EC1013" s="4" t="s">
        <v>3</v>
      </c>
      <c r="ED1013" s="4"/>
      <c r="EE1013" s="4">
        <v>57042986</v>
      </c>
      <c r="EF1013" s="4">
        <v>200</v>
      </c>
      <c r="EG1013" s="4" t="s">
        <v>903</v>
      </c>
      <c r="EH1013" s="4">
        <v>0</v>
      </c>
      <c r="EI1013" s="4" t="s">
        <v>3</v>
      </c>
      <c r="EJ1013" s="4">
        <v>1</v>
      </c>
      <c r="EK1013" s="4">
        <v>1617</v>
      </c>
      <c r="EL1013" s="4" t="s">
        <v>904</v>
      </c>
      <c r="EM1013" s="4" t="s">
        <v>905</v>
      </c>
      <c r="EN1013" s="4"/>
      <c r="EO1013" s="4" t="s">
        <v>3</v>
      </c>
      <c r="EP1013" s="4"/>
      <c r="EQ1013" s="4">
        <v>0</v>
      </c>
      <c r="ER1013" s="4">
        <v>33.17</v>
      </c>
      <c r="ES1013" s="4">
        <v>33.17</v>
      </c>
      <c r="ET1013" s="4">
        <v>0</v>
      </c>
      <c r="EU1013" s="4">
        <v>0</v>
      </c>
      <c r="EV1013" s="4">
        <v>0</v>
      </c>
      <c r="EW1013" s="4">
        <v>0</v>
      </c>
      <c r="EX1013" s="4">
        <v>0</v>
      </c>
      <c r="EY1013" s="4">
        <v>0</v>
      </c>
      <c r="EZ1013" s="4"/>
      <c r="FA1013" s="4"/>
      <c r="FB1013" s="4"/>
      <c r="FC1013" s="4"/>
      <c r="FD1013" s="4"/>
      <c r="FE1013" s="4"/>
      <c r="FF1013" s="4"/>
      <c r="FG1013" s="4"/>
      <c r="FH1013" s="4"/>
      <c r="FI1013" s="4"/>
      <c r="FJ1013" s="4"/>
      <c r="FK1013" s="4"/>
      <c r="FL1013" s="4"/>
      <c r="FM1013" s="4"/>
      <c r="FN1013" s="4"/>
      <c r="FO1013" s="4"/>
      <c r="FP1013" s="4"/>
      <c r="FQ1013" s="4">
        <v>0</v>
      </c>
      <c r="FR1013" s="4">
        <v>0</v>
      </c>
      <c r="FS1013" s="4">
        <v>0</v>
      </c>
      <c r="FT1013" s="4"/>
      <c r="FU1013" s="4"/>
      <c r="FV1013" s="4"/>
      <c r="FW1013" s="4"/>
      <c r="FX1013" s="4">
        <v>0</v>
      </c>
      <c r="FY1013" s="4">
        <v>0</v>
      </c>
      <c r="FZ1013" s="4"/>
      <c r="GA1013" s="4" t="s">
        <v>3</v>
      </c>
      <c r="GB1013" s="4"/>
      <c r="GC1013" s="4"/>
      <c r="GD1013" s="4">
        <v>1</v>
      </c>
      <c r="GE1013" s="4"/>
      <c r="GF1013" s="4">
        <v>1612197379</v>
      </c>
      <c r="GG1013" s="4">
        <v>2</v>
      </c>
      <c r="GH1013" s="4">
        <v>1</v>
      </c>
      <c r="GI1013" s="4">
        <v>2</v>
      </c>
      <c r="GJ1013" s="4">
        <v>0</v>
      </c>
      <c r="GK1013" s="4">
        <v>0</v>
      </c>
      <c r="GL1013" s="4">
        <f t="shared" si="1225"/>
        <v>0</v>
      </c>
      <c r="GM1013" s="4">
        <f t="shared" si="1226"/>
        <v>188.95</v>
      </c>
      <c r="GN1013" s="4">
        <f t="shared" si="1227"/>
        <v>0</v>
      </c>
      <c r="GO1013" s="4">
        <f t="shared" si="1228"/>
        <v>188.95</v>
      </c>
      <c r="GP1013" s="4">
        <f t="shared" si="1229"/>
        <v>0</v>
      </c>
      <c r="GQ1013" s="4"/>
      <c r="GR1013" s="4">
        <v>0</v>
      </c>
      <c r="GS1013" s="4">
        <v>0</v>
      </c>
      <c r="GT1013" s="4">
        <v>0</v>
      </c>
      <c r="GU1013" s="4" t="s">
        <v>3</v>
      </c>
      <c r="GV1013" s="4">
        <f t="shared" si="1230"/>
        <v>0</v>
      </c>
      <c r="GW1013" s="4">
        <v>1</v>
      </c>
      <c r="GX1013" s="4">
        <f t="shared" si="1231"/>
        <v>0</v>
      </c>
      <c r="GY1013" s="4"/>
      <c r="GZ1013" s="4"/>
      <c r="HA1013" s="4">
        <v>0</v>
      </c>
      <c r="HB1013" s="4">
        <v>0</v>
      </c>
      <c r="HC1013" s="4">
        <f t="shared" si="1232"/>
        <v>0</v>
      </c>
      <c r="HD1013" s="4"/>
      <c r="HE1013" s="4" t="s">
        <v>3</v>
      </c>
      <c r="HF1013" s="4" t="s">
        <v>3</v>
      </c>
      <c r="HG1013" s="4"/>
      <c r="HH1013" s="4"/>
      <c r="HI1013" s="4"/>
      <c r="HJ1013" s="4"/>
      <c r="HK1013" s="4"/>
      <c r="HL1013" s="4"/>
      <c r="HM1013" s="4" t="s">
        <v>3</v>
      </c>
      <c r="HN1013" s="4" t="s">
        <v>3</v>
      </c>
      <c r="HO1013" s="4" t="s">
        <v>3</v>
      </c>
      <c r="HP1013" s="4" t="s">
        <v>3</v>
      </c>
      <c r="HQ1013" s="4" t="s">
        <v>3</v>
      </c>
      <c r="HR1013" s="4"/>
      <c r="HS1013" s="4">
        <v>0</v>
      </c>
      <c r="HT1013" s="4"/>
      <c r="HU1013" s="4"/>
      <c r="HV1013" s="4"/>
      <c r="HW1013" s="4"/>
      <c r="HX1013" s="4"/>
      <c r="HY1013" s="4"/>
      <c r="HZ1013" s="4"/>
      <c r="IA1013" s="4"/>
      <c r="IB1013" s="4"/>
      <c r="IC1013" s="4"/>
      <c r="ID1013" s="4"/>
      <c r="IE1013" s="4"/>
      <c r="IF1013" s="4"/>
      <c r="IG1013" s="4"/>
      <c r="IH1013" s="4"/>
      <c r="II1013" s="4"/>
      <c r="IJ1013" s="4"/>
      <c r="IK1013" s="4">
        <v>0</v>
      </c>
      <c r="IL1013" s="4"/>
      <c r="IM1013" s="4"/>
      <c r="IN1013" s="4"/>
      <c r="IO1013" s="4"/>
      <c r="IP1013" s="4"/>
      <c r="IQ1013" s="4"/>
      <c r="IR1013" s="4"/>
      <c r="IS1013" s="4"/>
      <c r="IT1013" s="4"/>
      <c r="IU1013" s="4"/>
    </row>
    <row r="1014" spans="1:255" x14ac:dyDescent="0.25">
      <c r="A1014" s="3">
        <v>17</v>
      </c>
      <c r="B1014" s="3">
        <v>1</v>
      </c>
      <c r="C1014" s="3"/>
      <c r="D1014" s="3"/>
      <c r="E1014" s="3" t="s">
        <v>1244</v>
      </c>
      <c r="F1014" s="3" t="s">
        <v>1245</v>
      </c>
      <c r="G1014" s="3" t="s">
        <v>1246</v>
      </c>
      <c r="H1014" s="3" t="s">
        <v>266</v>
      </c>
      <c r="I1014" s="3">
        <v>32</v>
      </c>
      <c r="J1014" s="3">
        <v>0</v>
      </c>
      <c r="K1014" s="3">
        <v>32</v>
      </c>
      <c r="L1014" s="3"/>
      <c r="M1014" s="3"/>
      <c r="N1014" s="3"/>
      <c r="O1014" s="3">
        <f t="shared" si="1208"/>
        <v>1862.08</v>
      </c>
      <c r="P1014" s="3">
        <f t="shared" si="1209"/>
        <v>1862.08</v>
      </c>
      <c r="Q1014" s="3">
        <f t="shared" si="1194"/>
        <v>0</v>
      </c>
      <c r="R1014" s="3">
        <f t="shared" si="1195"/>
        <v>0</v>
      </c>
      <c r="S1014" s="3">
        <f t="shared" si="1210"/>
        <v>0</v>
      </c>
      <c r="T1014" s="3">
        <f t="shared" si="1211"/>
        <v>0</v>
      </c>
      <c r="U1014" s="3">
        <f t="shared" si="1212"/>
        <v>0</v>
      </c>
      <c r="V1014" s="3">
        <f t="shared" si="1213"/>
        <v>0</v>
      </c>
      <c r="W1014" s="3">
        <f t="shared" si="1214"/>
        <v>0</v>
      </c>
      <c r="X1014" s="3">
        <f t="shared" si="1196"/>
        <v>0</v>
      </c>
      <c r="Y1014" s="3">
        <f t="shared" si="1197"/>
        <v>0</v>
      </c>
      <c r="Z1014" s="3"/>
      <c r="AA1014" s="3">
        <v>54971259</v>
      </c>
      <c r="AB1014" s="3">
        <f t="shared" si="1215"/>
        <v>58.19</v>
      </c>
      <c r="AC1014" s="3">
        <f t="shared" si="1198"/>
        <v>58.19</v>
      </c>
      <c r="AD1014" s="3">
        <f t="shared" si="1199"/>
        <v>0</v>
      </c>
      <c r="AE1014" s="3">
        <f t="shared" si="1200"/>
        <v>0</v>
      </c>
      <c r="AF1014" s="3">
        <f t="shared" si="1201"/>
        <v>0</v>
      </c>
      <c r="AG1014" s="3">
        <f t="shared" si="1216"/>
        <v>0</v>
      </c>
      <c r="AH1014" s="3">
        <f t="shared" si="1202"/>
        <v>0</v>
      </c>
      <c r="AI1014" s="3">
        <f t="shared" si="1203"/>
        <v>0</v>
      </c>
      <c r="AJ1014" s="3">
        <f t="shared" si="1217"/>
        <v>0</v>
      </c>
      <c r="AK1014" s="3">
        <v>58.19</v>
      </c>
      <c r="AL1014" s="3">
        <v>58.19</v>
      </c>
      <c r="AM1014" s="3">
        <v>0</v>
      </c>
      <c r="AN1014" s="3">
        <v>0</v>
      </c>
      <c r="AO1014" s="3">
        <v>0</v>
      </c>
      <c r="AP1014" s="3">
        <v>0</v>
      </c>
      <c r="AQ1014" s="3">
        <v>0</v>
      </c>
      <c r="AR1014" s="3">
        <v>0</v>
      </c>
      <c r="AS1014" s="3">
        <v>0</v>
      </c>
      <c r="AT1014" s="3">
        <v>0</v>
      </c>
      <c r="AU1014" s="3">
        <v>0</v>
      </c>
      <c r="AV1014" s="3">
        <v>1</v>
      </c>
      <c r="AW1014" s="3">
        <v>1</v>
      </c>
      <c r="AX1014" s="3"/>
      <c r="AY1014" s="3"/>
      <c r="AZ1014" s="3">
        <v>1</v>
      </c>
      <c r="BA1014" s="3">
        <v>1</v>
      </c>
      <c r="BB1014" s="3">
        <v>1</v>
      </c>
      <c r="BC1014" s="3">
        <v>1</v>
      </c>
      <c r="BD1014" s="3" t="s">
        <v>3</v>
      </c>
      <c r="BE1014" s="3" t="s">
        <v>3</v>
      </c>
      <c r="BF1014" s="3" t="s">
        <v>3</v>
      </c>
      <c r="BG1014" s="3" t="s">
        <v>3</v>
      </c>
      <c r="BH1014" s="3">
        <v>3</v>
      </c>
      <c r="BI1014" s="3">
        <v>2</v>
      </c>
      <c r="BJ1014" s="3" t="s">
        <v>1247</v>
      </c>
      <c r="BK1014" s="3"/>
      <c r="BL1014" s="3"/>
      <c r="BM1014" s="3">
        <v>1618</v>
      </c>
      <c r="BN1014" s="3">
        <v>0</v>
      </c>
      <c r="BO1014" s="3" t="s">
        <v>3</v>
      </c>
      <c r="BP1014" s="3">
        <v>0</v>
      </c>
      <c r="BQ1014" s="3">
        <v>201</v>
      </c>
      <c r="BR1014" s="3">
        <v>0</v>
      </c>
      <c r="BS1014" s="3">
        <v>1</v>
      </c>
      <c r="BT1014" s="3">
        <v>1</v>
      </c>
      <c r="BU1014" s="3">
        <v>1</v>
      </c>
      <c r="BV1014" s="3">
        <v>1</v>
      </c>
      <c r="BW1014" s="3">
        <v>1</v>
      </c>
      <c r="BX1014" s="3">
        <v>1</v>
      </c>
      <c r="BY1014" s="3" t="s">
        <v>3</v>
      </c>
      <c r="BZ1014" s="3">
        <v>0</v>
      </c>
      <c r="CA1014" s="3">
        <v>0</v>
      </c>
      <c r="CB1014" s="3" t="s">
        <v>3</v>
      </c>
      <c r="CC1014" s="3"/>
      <c r="CD1014" s="3"/>
      <c r="CE1014" s="3">
        <v>1566</v>
      </c>
      <c r="CF1014" s="3">
        <v>0</v>
      </c>
      <c r="CG1014" s="3">
        <v>0</v>
      </c>
      <c r="CH1014" s="3"/>
      <c r="CI1014" s="3"/>
      <c r="CJ1014" s="3"/>
      <c r="CK1014" s="3"/>
      <c r="CL1014" s="3"/>
      <c r="CM1014" s="3">
        <v>0</v>
      </c>
      <c r="CN1014" s="3" t="s">
        <v>3</v>
      </c>
      <c r="CO1014" s="3">
        <v>0</v>
      </c>
      <c r="CP1014" s="3">
        <f t="shared" si="1218"/>
        <v>1862.08</v>
      </c>
      <c r="CQ1014" s="3">
        <f t="shared" si="1219"/>
        <v>58.19</v>
      </c>
      <c r="CR1014" s="3">
        <f t="shared" si="1204"/>
        <v>0</v>
      </c>
      <c r="CS1014" s="3">
        <f t="shared" si="1205"/>
        <v>0</v>
      </c>
      <c r="CT1014" s="3">
        <f t="shared" si="1220"/>
        <v>0</v>
      </c>
      <c r="CU1014" s="3">
        <f t="shared" si="1221"/>
        <v>0</v>
      </c>
      <c r="CV1014" s="3">
        <f t="shared" si="1222"/>
        <v>0</v>
      </c>
      <c r="CW1014" s="3">
        <f t="shared" si="1223"/>
        <v>0</v>
      </c>
      <c r="CX1014" s="3">
        <f t="shared" si="1224"/>
        <v>0</v>
      </c>
      <c r="CY1014" s="3">
        <f t="shared" si="1206"/>
        <v>0</v>
      </c>
      <c r="CZ1014" s="3">
        <f t="shared" si="1207"/>
        <v>0</v>
      </c>
      <c r="DA1014" s="3"/>
      <c r="DB1014" s="3"/>
      <c r="DC1014" s="3" t="s">
        <v>3</v>
      </c>
      <c r="DD1014" s="3" t="s">
        <v>3</v>
      </c>
      <c r="DE1014" s="3" t="s">
        <v>3</v>
      </c>
      <c r="DF1014" s="3" t="s">
        <v>3</v>
      </c>
      <c r="DG1014" s="3" t="s">
        <v>3</v>
      </c>
      <c r="DH1014" s="3" t="s">
        <v>3</v>
      </c>
      <c r="DI1014" s="3" t="s">
        <v>3</v>
      </c>
      <c r="DJ1014" s="3" t="s">
        <v>3</v>
      </c>
      <c r="DK1014" s="3" t="s">
        <v>3</v>
      </c>
      <c r="DL1014" s="3" t="s">
        <v>3</v>
      </c>
      <c r="DM1014" s="3" t="s">
        <v>3</v>
      </c>
      <c r="DN1014" s="3">
        <v>0</v>
      </c>
      <c r="DO1014" s="3">
        <v>0</v>
      </c>
      <c r="DP1014" s="3">
        <v>1</v>
      </c>
      <c r="DQ1014" s="3">
        <v>1</v>
      </c>
      <c r="DR1014" s="3"/>
      <c r="DS1014" s="3"/>
      <c r="DT1014" s="3"/>
      <c r="DU1014" s="3">
        <v>1010</v>
      </c>
      <c r="DV1014" s="3" t="s">
        <v>266</v>
      </c>
      <c r="DW1014" s="3" t="s">
        <v>266</v>
      </c>
      <c r="DX1014" s="3">
        <v>1</v>
      </c>
      <c r="DY1014" s="3"/>
      <c r="DZ1014" s="3" t="s">
        <v>3</v>
      </c>
      <c r="EA1014" s="3" t="s">
        <v>3</v>
      </c>
      <c r="EB1014" s="3" t="s">
        <v>3</v>
      </c>
      <c r="EC1014" s="3" t="s">
        <v>3</v>
      </c>
      <c r="ED1014" s="3"/>
      <c r="EE1014" s="3">
        <v>57042987</v>
      </c>
      <c r="EF1014" s="3">
        <v>201</v>
      </c>
      <c r="EG1014" s="3" t="s">
        <v>575</v>
      </c>
      <c r="EH1014" s="3">
        <v>0</v>
      </c>
      <c r="EI1014" s="3" t="s">
        <v>3</v>
      </c>
      <c r="EJ1014" s="3">
        <v>2</v>
      </c>
      <c r="EK1014" s="3">
        <v>1618</v>
      </c>
      <c r="EL1014" s="3" t="s">
        <v>576</v>
      </c>
      <c r="EM1014" s="3" t="s">
        <v>577</v>
      </c>
      <c r="EN1014" s="3"/>
      <c r="EO1014" s="3" t="s">
        <v>3</v>
      </c>
      <c r="EP1014" s="3"/>
      <c r="EQ1014" s="3">
        <v>0</v>
      </c>
      <c r="ER1014" s="3">
        <v>58.19</v>
      </c>
      <c r="ES1014" s="3">
        <v>58.19</v>
      </c>
      <c r="ET1014" s="3">
        <v>0</v>
      </c>
      <c r="EU1014" s="3">
        <v>0</v>
      </c>
      <c r="EV1014" s="3">
        <v>0</v>
      </c>
      <c r="EW1014" s="3">
        <v>0</v>
      </c>
      <c r="EX1014" s="3">
        <v>0</v>
      </c>
      <c r="EY1014" s="3">
        <v>0</v>
      </c>
      <c r="EZ1014" s="3"/>
      <c r="FA1014" s="3"/>
      <c r="FB1014" s="3"/>
      <c r="FC1014" s="3"/>
      <c r="FD1014" s="3"/>
      <c r="FE1014" s="3"/>
      <c r="FF1014" s="3"/>
      <c r="FG1014" s="3"/>
      <c r="FH1014" s="3"/>
      <c r="FI1014" s="3"/>
      <c r="FJ1014" s="3"/>
      <c r="FK1014" s="3"/>
      <c r="FL1014" s="3"/>
      <c r="FM1014" s="3"/>
      <c r="FN1014" s="3"/>
      <c r="FO1014" s="3"/>
      <c r="FP1014" s="3"/>
      <c r="FQ1014" s="3">
        <v>0</v>
      </c>
      <c r="FR1014" s="3">
        <v>0</v>
      </c>
      <c r="FS1014" s="3">
        <v>0</v>
      </c>
      <c r="FT1014" s="3"/>
      <c r="FU1014" s="3"/>
      <c r="FV1014" s="3"/>
      <c r="FW1014" s="3"/>
      <c r="FX1014" s="3">
        <v>0</v>
      </c>
      <c r="FY1014" s="3">
        <v>0</v>
      </c>
      <c r="FZ1014" s="3"/>
      <c r="GA1014" s="3" t="s">
        <v>3</v>
      </c>
      <c r="GB1014" s="3"/>
      <c r="GC1014" s="3"/>
      <c r="GD1014" s="3">
        <v>1</v>
      </c>
      <c r="GE1014" s="3"/>
      <c r="GF1014" s="3">
        <v>951402933</v>
      </c>
      <c r="GG1014" s="3">
        <v>2</v>
      </c>
      <c r="GH1014" s="3">
        <v>1</v>
      </c>
      <c r="GI1014" s="3">
        <v>-2</v>
      </c>
      <c r="GJ1014" s="3">
        <v>0</v>
      </c>
      <c r="GK1014" s="3">
        <v>0</v>
      </c>
      <c r="GL1014" s="3">
        <f t="shared" si="1225"/>
        <v>0</v>
      </c>
      <c r="GM1014" s="3">
        <f t="shared" si="1226"/>
        <v>1862.08</v>
      </c>
      <c r="GN1014" s="3">
        <f t="shared" si="1227"/>
        <v>0</v>
      </c>
      <c r="GO1014" s="3">
        <f t="shared" si="1228"/>
        <v>1862.08</v>
      </c>
      <c r="GP1014" s="3">
        <f t="shared" si="1229"/>
        <v>0</v>
      </c>
      <c r="GQ1014" s="3"/>
      <c r="GR1014" s="3">
        <v>0</v>
      </c>
      <c r="GS1014" s="3">
        <v>3</v>
      </c>
      <c r="GT1014" s="3">
        <v>0</v>
      </c>
      <c r="GU1014" s="3" t="s">
        <v>3</v>
      </c>
      <c r="GV1014" s="3">
        <f t="shared" si="1230"/>
        <v>0</v>
      </c>
      <c r="GW1014" s="3">
        <v>1</v>
      </c>
      <c r="GX1014" s="3">
        <f t="shared" si="1231"/>
        <v>0</v>
      </c>
      <c r="GY1014" s="3"/>
      <c r="GZ1014" s="3"/>
      <c r="HA1014" s="3">
        <v>0</v>
      </c>
      <c r="HB1014" s="3">
        <v>0</v>
      </c>
      <c r="HC1014" s="3">
        <f t="shared" si="1232"/>
        <v>0</v>
      </c>
      <c r="HD1014" s="3"/>
      <c r="HE1014" s="3" t="s">
        <v>3</v>
      </c>
      <c r="HF1014" s="3" t="s">
        <v>3</v>
      </c>
      <c r="HG1014" s="3"/>
      <c r="HH1014" s="3"/>
      <c r="HI1014" s="3"/>
      <c r="HJ1014" s="3"/>
      <c r="HK1014" s="3"/>
      <c r="HL1014" s="3"/>
      <c r="HM1014" s="3" t="s">
        <v>3</v>
      </c>
      <c r="HN1014" s="3" t="s">
        <v>3</v>
      </c>
      <c r="HO1014" s="3" t="s">
        <v>3</v>
      </c>
      <c r="HP1014" s="3" t="s">
        <v>3</v>
      </c>
      <c r="HQ1014" s="3" t="s">
        <v>3</v>
      </c>
      <c r="HR1014" s="3"/>
      <c r="HS1014" s="3">
        <v>0</v>
      </c>
      <c r="HT1014" s="3"/>
      <c r="HU1014" s="3"/>
      <c r="HV1014" s="3"/>
      <c r="HW1014" s="3"/>
      <c r="HX1014" s="3"/>
      <c r="HY1014" s="3"/>
      <c r="HZ1014" s="3"/>
      <c r="IA1014" s="3"/>
      <c r="IB1014" s="3"/>
      <c r="IC1014" s="3"/>
      <c r="ID1014" s="3"/>
      <c r="IE1014" s="3"/>
      <c r="IF1014" s="3"/>
      <c r="IG1014" s="3"/>
      <c r="IH1014" s="3"/>
      <c r="II1014" s="3"/>
      <c r="IJ1014" s="3"/>
      <c r="IK1014" s="3">
        <v>0</v>
      </c>
      <c r="IL1014" s="3"/>
      <c r="IM1014" s="3"/>
      <c r="IN1014" s="3"/>
      <c r="IO1014" s="3"/>
      <c r="IP1014" s="3"/>
      <c r="IQ1014" s="3"/>
      <c r="IR1014" s="3"/>
      <c r="IS1014" s="3"/>
      <c r="IT1014" s="3"/>
      <c r="IU1014" s="3"/>
    </row>
    <row r="1015" spans="1:255" x14ac:dyDescent="0.25">
      <c r="A1015" s="4">
        <v>17</v>
      </c>
      <c r="B1015" s="4">
        <v>1</v>
      </c>
      <c r="C1015" s="4"/>
      <c r="D1015" s="4"/>
      <c r="E1015" s="4" t="s">
        <v>1244</v>
      </c>
      <c r="F1015" s="4" t="s">
        <v>1245</v>
      </c>
      <c r="G1015" s="4" t="s">
        <v>1246</v>
      </c>
      <c r="H1015" s="4" t="s">
        <v>266</v>
      </c>
      <c r="I1015" s="4">
        <v>32</v>
      </c>
      <c r="J1015" s="4">
        <v>0</v>
      </c>
      <c r="K1015" s="4">
        <v>32</v>
      </c>
      <c r="L1015" s="4"/>
      <c r="M1015" s="4"/>
      <c r="N1015" s="4"/>
      <c r="O1015" s="4">
        <f t="shared" si="1208"/>
        <v>7224.87</v>
      </c>
      <c r="P1015" s="4">
        <f t="shared" si="1209"/>
        <v>7224.87</v>
      </c>
      <c r="Q1015" s="4">
        <f t="shared" si="1194"/>
        <v>0</v>
      </c>
      <c r="R1015" s="4">
        <f t="shared" si="1195"/>
        <v>0</v>
      </c>
      <c r="S1015" s="4">
        <f t="shared" si="1210"/>
        <v>0</v>
      </c>
      <c r="T1015" s="4">
        <f t="shared" si="1211"/>
        <v>0</v>
      </c>
      <c r="U1015" s="4">
        <f t="shared" si="1212"/>
        <v>0</v>
      </c>
      <c r="V1015" s="4">
        <f t="shared" si="1213"/>
        <v>0</v>
      </c>
      <c r="W1015" s="4">
        <f t="shared" si="1214"/>
        <v>0</v>
      </c>
      <c r="X1015" s="4">
        <f t="shared" si="1196"/>
        <v>0</v>
      </c>
      <c r="Y1015" s="4">
        <f t="shared" si="1197"/>
        <v>0</v>
      </c>
      <c r="Z1015" s="4"/>
      <c r="AA1015" s="4">
        <v>55890823</v>
      </c>
      <c r="AB1015" s="4">
        <f t="shared" si="1215"/>
        <v>58.19</v>
      </c>
      <c r="AC1015" s="4">
        <f t="shared" si="1198"/>
        <v>58.19</v>
      </c>
      <c r="AD1015" s="4">
        <f t="shared" si="1199"/>
        <v>0</v>
      </c>
      <c r="AE1015" s="4">
        <f t="shared" si="1200"/>
        <v>0</v>
      </c>
      <c r="AF1015" s="4">
        <f t="shared" si="1201"/>
        <v>0</v>
      </c>
      <c r="AG1015" s="4">
        <f t="shared" si="1216"/>
        <v>0</v>
      </c>
      <c r="AH1015" s="4">
        <f t="shared" si="1202"/>
        <v>0</v>
      </c>
      <c r="AI1015" s="4">
        <f t="shared" si="1203"/>
        <v>0</v>
      </c>
      <c r="AJ1015" s="4">
        <f t="shared" si="1217"/>
        <v>0</v>
      </c>
      <c r="AK1015" s="4">
        <v>58.19</v>
      </c>
      <c r="AL1015" s="4">
        <v>58.19</v>
      </c>
      <c r="AM1015" s="4">
        <v>0</v>
      </c>
      <c r="AN1015" s="4">
        <v>0</v>
      </c>
      <c r="AO1015" s="4">
        <v>0</v>
      </c>
      <c r="AP1015" s="4">
        <v>0</v>
      </c>
      <c r="AQ1015" s="4">
        <v>0</v>
      </c>
      <c r="AR1015" s="4">
        <v>0</v>
      </c>
      <c r="AS1015" s="4">
        <v>0</v>
      </c>
      <c r="AT1015" s="4">
        <v>0</v>
      </c>
      <c r="AU1015" s="4">
        <v>0</v>
      </c>
      <c r="AV1015" s="4">
        <v>1</v>
      </c>
      <c r="AW1015" s="4">
        <v>1</v>
      </c>
      <c r="AX1015" s="4"/>
      <c r="AY1015" s="4"/>
      <c r="AZ1015" s="4">
        <v>1</v>
      </c>
      <c r="BA1015" s="4">
        <v>1</v>
      </c>
      <c r="BB1015" s="4">
        <v>1</v>
      </c>
      <c r="BC1015" s="4">
        <v>3.88</v>
      </c>
      <c r="BD1015" s="4" t="s">
        <v>3</v>
      </c>
      <c r="BE1015" s="4" t="s">
        <v>3</v>
      </c>
      <c r="BF1015" s="4" t="s">
        <v>3</v>
      </c>
      <c r="BG1015" s="4" t="s">
        <v>3</v>
      </c>
      <c r="BH1015" s="4">
        <v>3</v>
      </c>
      <c r="BI1015" s="4">
        <v>2</v>
      </c>
      <c r="BJ1015" s="4" t="s">
        <v>1247</v>
      </c>
      <c r="BK1015" s="4"/>
      <c r="BL1015" s="4"/>
      <c r="BM1015" s="4">
        <v>1618</v>
      </c>
      <c r="BN1015" s="4">
        <v>0</v>
      </c>
      <c r="BO1015" s="4" t="s">
        <v>1245</v>
      </c>
      <c r="BP1015" s="4">
        <v>1</v>
      </c>
      <c r="BQ1015" s="4">
        <v>201</v>
      </c>
      <c r="BR1015" s="4">
        <v>0</v>
      </c>
      <c r="BS1015" s="4">
        <v>1</v>
      </c>
      <c r="BT1015" s="4">
        <v>1</v>
      </c>
      <c r="BU1015" s="4">
        <v>1</v>
      </c>
      <c r="BV1015" s="4">
        <v>1</v>
      </c>
      <c r="BW1015" s="4">
        <v>1</v>
      </c>
      <c r="BX1015" s="4">
        <v>1</v>
      </c>
      <c r="BY1015" s="4" t="s">
        <v>3</v>
      </c>
      <c r="BZ1015" s="4">
        <v>0</v>
      </c>
      <c r="CA1015" s="4">
        <v>0</v>
      </c>
      <c r="CB1015" s="4" t="s">
        <v>3</v>
      </c>
      <c r="CC1015" s="4"/>
      <c r="CD1015" s="4"/>
      <c r="CE1015" s="4">
        <v>1566</v>
      </c>
      <c r="CF1015" s="4">
        <v>0</v>
      </c>
      <c r="CG1015" s="4">
        <v>0</v>
      </c>
      <c r="CH1015" s="4"/>
      <c r="CI1015" s="4"/>
      <c r="CJ1015" s="4"/>
      <c r="CK1015" s="4"/>
      <c r="CL1015" s="4"/>
      <c r="CM1015" s="4">
        <v>0</v>
      </c>
      <c r="CN1015" s="4" t="s">
        <v>3</v>
      </c>
      <c r="CO1015" s="4">
        <v>0</v>
      </c>
      <c r="CP1015" s="4">
        <f t="shared" si="1218"/>
        <v>7224.87</v>
      </c>
      <c r="CQ1015" s="4">
        <f t="shared" si="1219"/>
        <v>225.78</v>
      </c>
      <c r="CR1015" s="4">
        <f t="shared" si="1204"/>
        <v>0</v>
      </c>
      <c r="CS1015" s="4">
        <f t="shared" si="1205"/>
        <v>0</v>
      </c>
      <c r="CT1015" s="4">
        <f t="shared" si="1220"/>
        <v>0</v>
      </c>
      <c r="CU1015" s="4">
        <f t="shared" si="1221"/>
        <v>0</v>
      </c>
      <c r="CV1015" s="4">
        <f t="shared" si="1222"/>
        <v>0</v>
      </c>
      <c r="CW1015" s="4">
        <f t="shared" si="1223"/>
        <v>0</v>
      </c>
      <c r="CX1015" s="4">
        <f t="shared" si="1224"/>
        <v>0</v>
      </c>
      <c r="CY1015" s="4">
        <f t="shared" si="1206"/>
        <v>0</v>
      </c>
      <c r="CZ1015" s="4">
        <f t="shared" si="1207"/>
        <v>0</v>
      </c>
      <c r="DA1015" s="4"/>
      <c r="DB1015" s="4"/>
      <c r="DC1015" s="4" t="s">
        <v>3</v>
      </c>
      <c r="DD1015" s="4" t="s">
        <v>3</v>
      </c>
      <c r="DE1015" s="4" t="s">
        <v>3</v>
      </c>
      <c r="DF1015" s="4" t="s">
        <v>3</v>
      </c>
      <c r="DG1015" s="4" t="s">
        <v>3</v>
      </c>
      <c r="DH1015" s="4" t="s">
        <v>3</v>
      </c>
      <c r="DI1015" s="4" t="s">
        <v>3</v>
      </c>
      <c r="DJ1015" s="4" t="s">
        <v>3</v>
      </c>
      <c r="DK1015" s="4" t="s">
        <v>3</v>
      </c>
      <c r="DL1015" s="4" t="s">
        <v>3</v>
      </c>
      <c r="DM1015" s="4" t="s">
        <v>3</v>
      </c>
      <c r="DN1015" s="4">
        <v>0</v>
      </c>
      <c r="DO1015" s="4">
        <v>0</v>
      </c>
      <c r="DP1015" s="4">
        <v>1</v>
      </c>
      <c r="DQ1015" s="4">
        <v>1</v>
      </c>
      <c r="DR1015" s="4"/>
      <c r="DS1015" s="4"/>
      <c r="DT1015" s="4"/>
      <c r="DU1015" s="4">
        <v>1010</v>
      </c>
      <c r="DV1015" s="4" t="s">
        <v>266</v>
      </c>
      <c r="DW1015" s="4" t="s">
        <v>266</v>
      </c>
      <c r="DX1015" s="4">
        <v>1</v>
      </c>
      <c r="DY1015" s="4"/>
      <c r="DZ1015" s="4" t="s">
        <v>3</v>
      </c>
      <c r="EA1015" s="4" t="s">
        <v>3</v>
      </c>
      <c r="EB1015" s="4" t="s">
        <v>3</v>
      </c>
      <c r="EC1015" s="4" t="s">
        <v>3</v>
      </c>
      <c r="ED1015" s="4"/>
      <c r="EE1015" s="4">
        <v>57042987</v>
      </c>
      <c r="EF1015" s="4">
        <v>201</v>
      </c>
      <c r="EG1015" s="4" t="s">
        <v>575</v>
      </c>
      <c r="EH1015" s="4">
        <v>0</v>
      </c>
      <c r="EI1015" s="4" t="s">
        <v>3</v>
      </c>
      <c r="EJ1015" s="4">
        <v>2</v>
      </c>
      <c r="EK1015" s="4">
        <v>1618</v>
      </c>
      <c r="EL1015" s="4" t="s">
        <v>576</v>
      </c>
      <c r="EM1015" s="4" t="s">
        <v>577</v>
      </c>
      <c r="EN1015" s="4"/>
      <c r="EO1015" s="4" t="s">
        <v>3</v>
      </c>
      <c r="EP1015" s="4"/>
      <c r="EQ1015" s="4">
        <v>0</v>
      </c>
      <c r="ER1015" s="4">
        <v>58.19</v>
      </c>
      <c r="ES1015" s="4">
        <v>58.19</v>
      </c>
      <c r="ET1015" s="4">
        <v>0</v>
      </c>
      <c r="EU1015" s="4">
        <v>0</v>
      </c>
      <c r="EV1015" s="4">
        <v>0</v>
      </c>
      <c r="EW1015" s="4">
        <v>0</v>
      </c>
      <c r="EX1015" s="4">
        <v>0</v>
      </c>
      <c r="EY1015" s="4">
        <v>0</v>
      </c>
      <c r="EZ1015" s="4"/>
      <c r="FA1015" s="4"/>
      <c r="FB1015" s="4"/>
      <c r="FC1015" s="4"/>
      <c r="FD1015" s="4"/>
      <c r="FE1015" s="4"/>
      <c r="FF1015" s="4"/>
      <c r="FG1015" s="4"/>
      <c r="FH1015" s="4"/>
      <c r="FI1015" s="4"/>
      <c r="FJ1015" s="4"/>
      <c r="FK1015" s="4"/>
      <c r="FL1015" s="4"/>
      <c r="FM1015" s="4"/>
      <c r="FN1015" s="4"/>
      <c r="FO1015" s="4"/>
      <c r="FP1015" s="4"/>
      <c r="FQ1015" s="4">
        <v>0</v>
      </c>
      <c r="FR1015" s="4">
        <v>0</v>
      </c>
      <c r="FS1015" s="4">
        <v>0</v>
      </c>
      <c r="FT1015" s="4"/>
      <c r="FU1015" s="4"/>
      <c r="FV1015" s="4"/>
      <c r="FW1015" s="4"/>
      <c r="FX1015" s="4">
        <v>0</v>
      </c>
      <c r="FY1015" s="4">
        <v>0</v>
      </c>
      <c r="FZ1015" s="4"/>
      <c r="GA1015" s="4" t="s">
        <v>3</v>
      </c>
      <c r="GB1015" s="4"/>
      <c r="GC1015" s="4"/>
      <c r="GD1015" s="4">
        <v>1</v>
      </c>
      <c r="GE1015" s="4"/>
      <c r="GF1015" s="4">
        <v>951402933</v>
      </c>
      <c r="GG1015" s="4">
        <v>2</v>
      </c>
      <c r="GH1015" s="4">
        <v>1</v>
      </c>
      <c r="GI1015" s="4">
        <v>2</v>
      </c>
      <c r="GJ1015" s="4">
        <v>0</v>
      </c>
      <c r="GK1015" s="4">
        <v>0</v>
      </c>
      <c r="GL1015" s="4">
        <f t="shared" si="1225"/>
        <v>0</v>
      </c>
      <c r="GM1015" s="4">
        <f t="shared" si="1226"/>
        <v>7224.87</v>
      </c>
      <c r="GN1015" s="4">
        <f t="shared" si="1227"/>
        <v>0</v>
      </c>
      <c r="GO1015" s="4">
        <f t="shared" si="1228"/>
        <v>7224.87</v>
      </c>
      <c r="GP1015" s="4">
        <f t="shared" si="1229"/>
        <v>0</v>
      </c>
      <c r="GQ1015" s="4"/>
      <c r="GR1015" s="4">
        <v>0</v>
      </c>
      <c r="GS1015" s="4">
        <v>0</v>
      </c>
      <c r="GT1015" s="4">
        <v>0</v>
      </c>
      <c r="GU1015" s="4" t="s">
        <v>3</v>
      </c>
      <c r="GV1015" s="4">
        <f t="shared" si="1230"/>
        <v>0</v>
      </c>
      <c r="GW1015" s="4">
        <v>1</v>
      </c>
      <c r="GX1015" s="4">
        <f t="shared" si="1231"/>
        <v>0</v>
      </c>
      <c r="GY1015" s="4"/>
      <c r="GZ1015" s="4"/>
      <c r="HA1015" s="4">
        <v>0</v>
      </c>
      <c r="HB1015" s="4">
        <v>0</v>
      </c>
      <c r="HC1015" s="4">
        <f t="shared" si="1232"/>
        <v>0</v>
      </c>
      <c r="HD1015" s="4"/>
      <c r="HE1015" s="4" t="s">
        <v>3</v>
      </c>
      <c r="HF1015" s="4" t="s">
        <v>3</v>
      </c>
      <c r="HG1015" s="4"/>
      <c r="HH1015" s="4"/>
      <c r="HI1015" s="4"/>
      <c r="HJ1015" s="4"/>
      <c r="HK1015" s="4"/>
      <c r="HL1015" s="4"/>
      <c r="HM1015" s="4" t="s">
        <v>3</v>
      </c>
      <c r="HN1015" s="4" t="s">
        <v>3</v>
      </c>
      <c r="HO1015" s="4" t="s">
        <v>3</v>
      </c>
      <c r="HP1015" s="4" t="s">
        <v>3</v>
      </c>
      <c r="HQ1015" s="4" t="s">
        <v>3</v>
      </c>
      <c r="HR1015" s="4"/>
      <c r="HS1015" s="4">
        <v>0</v>
      </c>
      <c r="HT1015" s="4"/>
      <c r="HU1015" s="4"/>
      <c r="HV1015" s="4"/>
      <c r="HW1015" s="4"/>
      <c r="HX1015" s="4"/>
      <c r="HY1015" s="4"/>
      <c r="HZ1015" s="4"/>
      <c r="IA1015" s="4"/>
      <c r="IB1015" s="4"/>
      <c r="IC1015" s="4"/>
      <c r="ID1015" s="4"/>
      <c r="IE1015" s="4"/>
      <c r="IF1015" s="4"/>
      <c r="IG1015" s="4"/>
      <c r="IH1015" s="4"/>
      <c r="II1015" s="4"/>
      <c r="IJ1015" s="4"/>
      <c r="IK1015" s="4">
        <v>0</v>
      </c>
      <c r="IL1015" s="4"/>
      <c r="IM1015" s="4"/>
      <c r="IN1015" s="4"/>
      <c r="IO1015" s="4"/>
      <c r="IP1015" s="4"/>
      <c r="IQ1015" s="4"/>
      <c r="IR1015" s="4"/>
      <c r="IS1015" s="4"/>
      <c r="IT1015" s="4"/>
      <c r="IU1015" s="4"/>
    </row>
    <row r="1016" spans="1:255" x14ac:dyDescent="0.25">
      <c r="A1016" s="3">
        <v>17</v>
      </c>
      <c r="B1016" s="3">
        <v>1</v>
      </c>
      <c r="C1016" s="3"/>
      <c r="D1016" s="3"/>
      <c r="E1016" s="3" t="s">
        <v>1248</v>
      </c>
      <c r="F1016" s="3" t="s">
        <v>1249</v>
      </c>
      <c r="G1016" s="3" t="s">
        <v>1250</v>
      </c>
      <c r="H1016" s="3" t="s">
        <v>227</v>
      </c>
      <c r="I1016" s="3">
        <v>64</v>
      </c>
      <c r="J1016" s="3">
        <v>0</v>
      </c>
      <c r="K1016" s="3">
        <v>64</v>
      </c>
      <c r="L1016" s="3"/>
      <c r="M1016" s="3"/>
      <c r="N1016" s="3"/>
      <c r="O1016" s="3">
        <f t="shared" si="1208"/>
        <v>739.84</v>
      </c>
      <c r="P1016" s="3">
        <f t="shared" si="1209"/>
        <v>739.84</v>
      </c>
      <c r="Q1016" s="3">
        <f t="shared" si="1194"/>
        <v>0</v>
      </c>
      <c r="R1016" s="3">
        <f t="shared" si="1195"/>
        <v>0</v>
      </c>
      <c r="S1016" s="3">
        <f t="shared" si="1210"/>
        <v>0</v>
      </c>
      <c r="T1016" s="3">
        <f t="shared" si="1211"/>
        <v>0</v>
      </c>
      <c r="U1016" s="3">
        <f t="shared" si="1212"/>
        <v>0</v>
      </c>
      <c r="V1016" s="3">
        <f t="shared" si="1213"/>
        <v>0</v>
      </c>
      <c r="W1016" s="3">
        <f t="shared" si="1214"/>
        <v>0</v>
      </c>
      <c r="X1016" s="3">
        <f t="shared" si="1196"/>
        <v>0</v>
      </c>
      <c r="Y1016" s="3">
        <f t="shared" si="1197"/>
        <v>0</v>
      </c>
      <c r="Z1016" s="3"/>
      <c r="AA1016" s="3">
        <v>54971259</v>
      </c>
      <c r="AB1016" s="3">
        <f t="shared" si="1215"/>
        <v>11.56</v>
      </c>
      <c r="AC1016" s="3">
        <f t="shared" si="1198"/>
        <v>11.56</v>
      </c>
      <c r="AD1016" s="3">
        <f t="shared" si="1199"/>
        <v>0</v>
      </c>
      <c r="AE1016" s="3">
        <f t="shared" si="1200"/>
        <v>0</v>
      </c>
      <c r="AF1016" s="3">
        <f t="shared" si="1201"/>
        <v>0</v>
      </c>
      <c r="AG1016" s="3">
        <f t="shared" si="1216"/>
        <v>0</v>
      </c>
      <c r="AH1016" s="3">
        <f t="shared" si="1202"/>
        <v>0</v>
      </c>
      <c r="AI1016" s="3">
        <f t="shared" si="1203"/>
        <v>0</v>
      </c>
      <c r="AJ1016" s="3">
        <f t="shared" si="1217"/>
        <v>0</v>
      </c>
      <c r="AK1016" s="3">
        <v>11.56</v>
      </c>
      <c r="AL1016" s="3">
        <v>11.56</v>
      </c>
      <c r="AM1016" s="3">
        <v>0</v>
      </c>
      <c r="AN1016" s="3">
        <v>0</v>
      </c>
      <c r="AO1016" s="3">
        <v>0</v>
      </c>
      <c r="AP1016" s="3">
        <v>0</v>
      </c>
      <c r="AQ1016" s="3">
        <v>0</v>
      </c>
      <c r="AR1016" s="3">
        <v>0</v>
      </c>
      <c r="AS1016" s="3">
        <v>0</v>
      </c>
      <c r="AT1016" s="3">
        <v>0</v>
      </c>
      <c r="AU1016" s="3">
        <v>0</v>
      </c>
      <c r="AV1016" s="3">
        <v>1</v>
      </c>
      <c r="AW1016" s="3">
        <v>1</v>
      </c>
      <c r="AX1016" s="3"/>
      <c r="AY1016" s="3"/>
      <c r="AZ1016" s="3">
        <v>1</v>
      </c>
      <c r="BA1016" s="3">
        <v>1</v>
      </c>
      <c r="BB1016" s="3">
        <v>1</v>
      </c>
      <c r="BC1016" s="3">
        <v>1</v>
      </c>
      <c r="BD1016" s="3" t="s">
        <v>3</v>
      </c>
      <c r="BE1016" s="3" t="s">
        <v>3</v>
      </c>
      <c r="BF1016" s="3" t="s">
        <v>3</v>
      </c>
      <c r="BG1016" s="3" t="s">
        <v>3</v>
      </c>
      <c r="BH1016" s="3">
        <v>3</v>
      </c>
      <c r="BI1016" s="3">
        <v>2</v>
      </c>
      <c r="BJ1016" s="3" t="s">
        <v>1249</v>
      </c>
      <c r="BK1016" s="3"/>
      <c r="BL1016" s="3"/>
      <c r="BM1016" s="3">
        <v>400005</v>
      </c>
      <c r="BN1016" s="3">
        <v>0</v>
      </c>
      <c r="BO1016" s="3" t="s">
        <v>3</v>
      </c>
      <c r="BP1016" s="3">
        <v>0</v>
      </c>
      <c r="BQ1016" s="3">
        <v>213</v>
      </c>
      <c r="BR1016" s="3">
        <v>0</v>
      </c>
      <c r="BS1016" s="3">
        <v>1</v>
      </c>
      <c r="BT1016" s="3">
        <v>1</v>
      </c>
      <c r="BU1016" s="3">
        <v>1</v>
      </c>
      <c r="BV1016" s="3">
        <v>1</v>
      </c>
      <c r="BW1016" s="3">
        <v>1</v>
      </c>
      <c r="BX1016" s="3">
        <v>1</v>
      </c>
      <c r="BY1016" s="3" t="s">
        <v>3</v>
      </c>
      <c r="BZ1016" s="3">
        <v>0</v>
      </c>
      <c r="CA1016" s="3">
        <v>0</v>
      </c>
      <c r="CB1016" s="3" t="s">
        <v>3</v>
      </c>
      <c r="CC1016" s="3"/>
      <c r="CD1016" s="3"/>
      <c r="CE1016" s="3">
        <v>1566</v>
      </c>
      <c r="CF1016" s="3">
        <v>0</v>
      </c>
      <c r="CG1016" s="3">
        <v>0</v>
      </c>
      <c r="CH1016" s="3"/>
      <c r="CI1016" s="3"/>
      <c r="CJ1016" s="3"/>
      <c r="CK1016" s="3"/>
      <c r="CL1016" s="3"/>
      <c r="CM1016" s="3">
        <v>0</v>
      </c>
      <c r="CN1016" s="3" t="s">
        <v>3</v>
      </c>
      <c r="CO1016" s="3">
        <v>0</v>
      </c>
      <c r="CP1016" s="3">
        <f t="shared" si="1218"/>
        <v>739.84</v>
      </c>
      <c r="CQ1016" s="3">
        <f t="shared" si="1219"/>
        <v>11.56</v>
      </c>
      <c r="CR1016" s="3">
        <f t="shared" si="1204"/>
        <v>0</v>
      </c>
      <c r="CS1016" s="3">
        <f t="shared" si="1205"/>
        <v>0</v>
      </c>
      <c r="CT1016" s="3">
        <f t="shared" si="1220"/>
        <v>0</v>
      </c>
      <c r="CU1016" s="3">
        <f t="shared" si="1221"/>
        <v>0</v>
      </c>
      <c r="CV1016" s="3">
        <f t="shared" si="1222"/>
        <v>0</v>
      </c>
      <c r="CW1016" s="3">
        <f t="shared" si="1223"/>
        <v>0</v>
      </c>
      <c r="CX1016" s="3">
        <f t="shared" si="1224"/>
        <v>0</v>
      </c>
      <c r="CY1016" s="3">
        <f t="shared" si="1206"/>
        <v>0</v>
      </c>
      <c r="CZ1016" s="3">
        <f t="shared" si="1207"/>
        <v>0</v>
      </c>
      <c r="DA1016" s="3"/>
      <c r="DB1016" s="3"/>
      <c r="DC1016" s="3" t="s">
        <v>3</v>
      </c>
      <c r="DD1016" s="3" t="s">
        <v>3</v>
      </c>
      <c r="DE1016" s="3" t="s">
        <v>3</v>
      </c>
      <c r="DF1016" s="3" t="s">
        <v>3</v>
      </c>
      <c r="DG1016" s="3" t="s">
        <v>3</v>
      </c>
      <c r="DH1016" s="3" t="s">
        <v>3</v>
      </c>
      <c r="DI1016" s="3" t="s">
        <v>3</v>
      </c>
      <c r="DJ1016" s="3" t="s">
        <v>3</v>
      </c>
      <c r="DK1016" s="3" t="s">
        <v>3</v>
      </c>
      <c r="DL1016" s="3" t="s">
        <v>3</v>
      </c>
      <c r="DM1016" s="3" t="s">
        <v>3</v>
      </c>
      <c r="DN1016" s="3">
        <v>0</v>
      </c>
      <c r="DO1016" s="3">
        <v>0</v>
      </c>
      <c r="DP1016" s="3">
        <v>1</v>
      </c>
      <c r="DQ1016" s="3">
        <v>1</v>
      </c>
      <c r="DR1016" s="3"/>
      <c r="DS1016" s="3"/>
      <c r="DT1016" s="3"/>
      <c r="DU1016" s="3">
        <v>1013</v>
      </c>
      <c r="DV1016" s="3" t="s">
        <v>227</v>
      </c>
      <c r="DW1016" s="3" t="s">
        <v>227</v>
      </c>
      <c r="DX1016" s="3">
        <v>1</v>
      </c>
      <c r="DY1016" s="3"/>
      <c r="DZ1016" s="3" t="s">
        <v>3</v>
      </c>
      <c r="EA1016" s="3" t="s">
        <v>3</v>
      </c>
      <c r="EB1016" s="3" t="s">
        <v>3</v>
      </c>
      <c r="EC1016" s="3" t="s">
        <v>3</v>
      </c>
      <c r="ED1016" s="3"/>
      <c r="EE1016" s="3">
        <v>57042888</v>
      </c>
      <c r="EF1016" s="3">
        <v>213</v>
      </c>
      <c r="EG1016" s="3" t="s">
        <v>456</v>
      </c>
      <c r="EH1016" s="3">
        <v>0</v>
      </c>
      <c r="EI1016" s="3" t="s">
        <v>3</v>
      </c>
      <c r="EJ1016" s="3">
        <v>1</v>
      </c>
      <c r="EK1016" s="3">
        <v>400005</v>
      </c>
      <c r="EL1016" s="3" t="s">
        <v>456</v>
      </c>
      <c r="EM1016" s="3" t="s">
        <v>457</v>
      </c>
      <c r="EN1016" s="3"/>
      <c r="EO1016" s="3" t="s">
        <v>3</v>
      </c>
      <c r="EP1016" s="3"/>
      <c r="EQ1016" s="3">
        <v>16</v>
      </c>
      <c r="ER1016" s="3">
        <v>0</v>
      </c>
      <c r="ES1016" s="3">
        <v>11.56</v>
      </c>
      <c r="ET1016" s="3">
        <v>0</v>
      </c>
      <c r="EU1016" s="3">
        <v>0</v>
      </c>
      <c r="EV1016" s="3">
        <v>0</v>
      </c>
      <c r="EW1016" s="3">
        <v>0</v>
      </c>
      <c r="EX1016" s="3">
        <v>0</v>
      </c>
      <c r="EY1016" s="3">
        <v>0</v>
      </c>
      <c r="EZ1016" s="3"/>
      <c r="FA1016" s="3"/>
      <c r="FB1016" s="3"/>
      <c r="FC1016" s="3"/>
      <c r="FD1016" s="3"/>
      <c r="FE1016" s="3"/>
      <c r="FF1016" s="3"/>
      <c r="FG1016" s="3"/>
      <c r="FH1016" s="3"/>
      <c r="FI1016" s="3"/>
      <c r="FJ1016" s="3"/>
      <c r="FK1016" s="3"/>
      <c r="FL1016" s="3"/>
      <c r="FM1016" s="3"/>
      <c r="FN1016" s="3"/>
      <c r="FO1016" s="3"/>
      <c r="FP1016" s="3"/>
      <c r="FQ1016" s="3">
        <v>0</v>
      </c>
      <c r="FR1016" s="3">
        <v>0</v>
      </c>
      <c r="FS1016" s="3">
        <v>0</v>
      </c>
      <c r="FT1016" s="3"/>
      <c r="FU1016" s="3"/>
      <c r="FV1016" s="3"/>
      <c r="FW1016" s="3"/>
      <c r="FX1016" s="3">
        <v>0</v>
      </c>
      <c r="FY1016" s="3">
        <v>0</v>
      </c>
      <c r="FZ1016" s="3"/>
      <c r="GA1016" s="3" t="s">
        <v>1251</v>
      </c>
      <c r="GB1016" s="3"/>
      <c r="GC1016" s="3"/>
      <c r="GD1016" s="3">
        <v>1</v>
      </c>
      <c r="GE1016" s="3"/>
      <c r="GF1016" s="3">
        <v>1026710798</v>
      </c>
      <c r="GG1016" s="3">
        <v>2</v>
      </c>
      <c r="GH1016" s="3">
        <v>4</v>
      </c>
      <c r="GI1016" s="3">
        <v>-2</v>
      </c>
      <c r="GJ1016" s="3">
        <v>0</v>
      </c>
      <c r="GK1016" s="3">
        <v>0</v>
      </c>
      <c r="GL1016" s="3">
        <f t="shared" si="1225"/>
        <v>0</v>
      </c>
      <c r="GM1016" s="3">
        <f t="shared" si="1226"/>
        <v>739.84</v>
      </c>
      <c r="GN1016" s="3">
        <f t="shared" si="1227"/>
        <v>0</v>
      </c>
      <c r="GO1016" s="3">
        <f t="shared" si="1228"/>
        <v>739.84</v>
      </c>
      <c r="GP1016" s="3">
        <f t="shared" si="1229"/>
        <v>0</v>
      </c>
      <c r="GQ1016" s="3"/>
      <c r="GR1016" s="3">
        <v>1</v>
      </c>
      <c r="GS1016" s="3">
        <v>2</v>
      </c>
      <c r="GT1016" s="3">
        <v>0</v>
      </c>
      <c r="GU1016" s="3" t="s">
        <v>3</v>
      </c>
      <c r="GV1016" s="3">
        <f t="shared" si="1230"/>
        <v>0</v>
      </c>
      <c r="GW1016" s="3">
        <v>1</v>
      </c>
      <c r="GX1016" s="3">
        <f t="shared" si="1231"/>
        <v>0</v>
      </c>
      <c r="GY1016" s="3"/>
      <c r="GZ1016" s="3"/>
      <c r="HA1016" s="3">
        <v>0</v>
      </c>
      <c r="HB1016" s="3">
        <v>0</v>
      </c>
      <c r="HC1016" s="3">
        <f t="shared" si="1232"/>
        <v>0</v>
      </c>
      <c r="HD1016" s="3"/>
      <c r="HE1016" s="3" t="s">
        <v>459</v>
      </c>
      <c r="HF1016" s="3" t="s">
        <v>37</v>
      </c>
      <c r="HG1016" s="3"/>
      <c r="HH1016" s="3"/>
      <c r="HI1016" s="3"/>
      <c r="HJ1016" s="3"/>
      <c r="HK1016" s="3"/>
      <c r="HL1016" s="3"/>
      <c r="HM1016" s="3" t="s">
        <v>3</v>
      </c>
      <c r="HN1016" s="3" t="s">
        <v>3</v>
      </c>
      <c r="HO1016" s="3" t="s">
        <v>3</v>
      </c>
      <c r="HP1016" s="3" t="s">
        <v>3</v>
      </c>
      <c r="HQ1016" s="3" t="s">
        <v>3</v>
      </c>
      <c r="HR1016" s="3"/>
      <c r="HS1016" s="3">
        <v>0</v>
      </c>
      <c r="HT1016" s="3"/>
      <c r="HU1016" s="3"/>
      <c r="HV1016" s="3"/>
      <c r="HW1016" s="3"/>
      <c r="HX1016" s="3"/>
      <c r="HY1016" s="3"/>
      <c r="HZ1016" s="3"/>
      <c r="IA1016" s="3"/>
      <c r="IB1016" s="3"/>
      <c r="IC1016" s="3"/>
      <c r="ID1016" s="3"/>
      <c r="IE1016" s="3"/>
      <c r="IF1016" s="3"/>
      <c r="IG1016" s="3"/>
      <c r="IH1016" s="3"/>
      <c r="II1016" s="3"/>
      <c r="IJ1016" s="3"/>
      <c r="IK1016" s="3">
        <v>0</v>
      </c>
      <c r="IL1016" s="3"/>
      <c r="IM1016" s="3"/>
      <c r="IN1016" s="3"/>
      <c r="IO1016" s="3"/>
      <c r="IP1016" s="3"/>
      <c r="IQ1016" s="3"/>
      <c r="IR1016" s="3"/>
      <c r="IS1016" s="3"/>
      <c r="IT1016" s="3"/>
      <c r="IU1016" s="3"/>
    </row>
    <row r="1017" spans="1:255" x14ac:dyDescent="0.25">
      <c r="A1017" s="4">
        <v>17</v>
      </c>
      <c r="B1017" s="4">
        <v>1</v>
      </c>
      <c r="C1017" s="4"/>
      <c r="D1017" s="4"/>
      <c r="E1017" s="4" t="s">
        <v>1248</v>
      </c>
      <c r="F1017" s="4" t="s">
        <v>1249</v>
      </c>
      <c r="G1017" s="4" t="s">
        <v>1250</v>
      </c>
      <c r="H1017" s="4" t="s">
        <v>227</v>
      </c>
      <c r="I1017" s="4">
        <v>64</v>
      </c>
      <c r="J1017" s="4">
        <v>0</v>
      </c>
      <c r="K1017" s="4">
        <v>64</v>
      </c>
      <c r="L1017" s="4"/>
      <c r="M1017" s="4"/>
      <c r="N1017" s="4"/>
      <c r="O1017" s="4">
        <f t="shared" si="1208"/>
        <v>7280.03</v>
      </c>
      <c r="P1017" s="4">
        <f t="shared" si="1209"/>
        <v>7280.03</v>
      </c>
      <c r="Q1017" s="4">
        <f t="shared" si="1194"/>
        <v>0</v>
      </c>
      <c r="R1017" s="4">
        <f t="shared" si="1195"/>
        <v>0</v>
      </c>
      <c r="S1017" s="4">
        <f t="shared" si="1210"/>
        <v>0</v>
      </c>
      <c r="T1017" s="4">
        <f t="shared" si="1211"/>
        <v>0</v>
      </c>
      <c r="U1017" s="4">
        <f t="shared" si="1212"/>
        <v>0</v>
      </c>
      <c r="V1017" s="4">
        <f t="shared" si="1213"/>
        <v>0</v>
      </c>
      <c r="W1017" s="4">
        <f t="shared" si="1214"/>
        <v>0</v>
      </c>
      <c r="X1017" s="4">
        <f t="shared" si="1196"/>
        <v>0</v>
      </c>
      <c r="Y1017" s="4">
        <f t="shared" si="1197"/>
        <v>0</v>
      </c>
      <c r="Z1017" s="4"/>
      <c r="AA1017" s="4">
        <v>55890823</v>
      </c>
      <c r="AB1017" s="4">
        <f t="shared" si="1215"/>
        <v>11.56</v>
      </c>
      <c r="AC1017" s="4">
        <f t="shared" si="1198"/>
        <v>11.56</v>
      </c>
      <c r="AD1017" s="4">
        <f t="shared" si="1199"/>
        <v>0</v>
      </c>
      <c r="AE1017" s="4">
        <f t="shared" si="1200"/>
        <v>0</v>
      </c>
      <c r="AF1017" s="4">
        <f t="shared" si="1201"/>
        <v>0</v>
      </c>
      <c r="AG1017" s="4">
        <f t="shared" si="1216"/>
        <v>0</v>
      </c>
      <c r="AH1017" s="4">
        <f t="shared" si="1202"/>
        <v>0</v>
      </c>
      <c r="AI1017" s="4">
        <f t="shared" si="1203"/>
        <v>0</v>
      </c>
      <c r="AJ1017" s="4">
        <f t="shared" si="1217"/>
        <v>0</v>
      </c>
      <c r="AK1017" s="4">
        <v>11.56</v>
      </c>
      <c r="AL1017" s="4">
        <v>11.56</v>
      </c>
      <c r="AM1017" s="4">
        <v>0</v>
      </c>
      <c r="AN1017" s="4">
        <v>0</v>
      </c>
      <c r="AO1017" s="4">
        <v>0</v>
      </c>
      <c r="AP1017" s="4">
        <v>0</v>
      </c>
      <c r="AQ1017" s="4">
        <v>0</v>
      </c>
      <c r="AR1017" s="4">
        <v>0</v>
      </c>
      <c r="AS1017" s="4">
        <v>0</v>
      </c>
      <c r="AT1017" s="4">
        <v>0</v>
      </c>
      <c r="AU1017" s="4">
        <v>0</v>
      </c>
      <c r="AV1017" s="4">
        <v>1</v>
      </c>
      <c r="AW1017" s="4">
        <v>1</v>
      </c>
      <c r="AX1017" s="4"/>
      <c r="AY1017" s="4"/>
      <c r="AZ1017" s="4">
        <v>1</v>
      </c>
      <c r="BA1017" s="4">
        <v>1</v>
      </c>
      <c r="BB1017" s="4">
        <v>1</v>
      </c>
      <c r="BC1017" s="4">
        <v>9.84</v>
      </c>
      <c r="BD1017" s="4" t="s">
        <v>3</v>
      </c>
      <c r="BE1017" s="4" t="s">
        <v>3</v>
      </c>
      <c r="BF1017" s="4" t="s">
        <v>3</v>
      </c>
      <c r="BG1017" s="4" t="s">
        <v>3</v>
      </c>
      <c r="BH1017" s="4">
        <v>3</v>
      </c>
      <c r="BI1017" s="4">
        <v>2</v>
      </c>
      <c r="BJ1017" s="4" t="s">
        <v>1249</v>
      </c>
      <c r="BK1017" s="4"/>
      <c r="BL1017" s="4"/>
      <c r="BM1017" s="4">
        <v>400005</v>
      </c>
      <c r="BN1017" s="4">
        <v>0</v>
      </c>
      <c r="BO1017" s="4" t="s">
        <v>3</v>
      </c>
      <c r="BP1017" s="4">
        <v>0</v>
      </c>
      <c r="BQ1017" s="4">
        <v>213</v>
      </c>
      <c r="BR1017" s="4">
        <v>0</v>
      </c>
      <c r="BS1017" s="4">
        <v>1</v>
      </c>
      <c r="BT1017" s="4">
        <v>1</v>
      </c>
      <c r="BU1017" s="4">
        <v>1</v>
      </c>
      <c r="BV1017" s="4">
        <v>1</v>
      </c>
      <c r="BW1017" s="4">
        <v>1</v>
      </c>
      <c r="BX1017" s="4">
        <v>1</v>
      </c>
      <c r="BY1017" s="4" t="s">
        <v>3</v>
      </c>
      <c r="BZ1017" s="4">
        <v>0</v>
      </c>
      <c r="CA1017" s="4">
        <v>0</v>
      </c>
      <c r="CB1017" s="4" t="s">
        <v>3</v>
      </c>
      <c r="CC1017" s="4"/>
      <c r="CD1017" s="4"/>
      <c r="CE1017" s="4">
        <v>1566</v>
      </c>
      <c r="CF1017" s="4">
        <v>0</v>
      </c>
      <c r="CG1017" s="4">
        <v>0</v>
      </c>
      <c r="CH1017" s="4"/>
      <c r="CI1017" s="4"/>
      <c r="CJ1017" s="4"/>
      <c r="CK1017" s="4"/>
      <c r="CL1017" s="4"/>
      <c r="CM1017" s="4">
        <v>0</v>
      </c>
      <c r="CN1017" s="4" t="s">
        <v>3</v>
      </c>
      <c r="CO1017" s="4">
        <v>0</v>
      </c>
      <c r="CP1017" s="4">
        <f t="shared" si="1218"/>
        <v>7280.03</v>
      </c>
      <c r="CQ1017" s="4">
        <f t="shared" si="1219"/>
        <v>113.75</v>
      </c>
      <c r="CR1017" s="4">
        <f t="shared" si="1204"/>
        <v>0</v>
      </c>
      <c r="CS1017" s="4">
        <f t="shared" si="1205"/>
        <v>0</v>
      </c>
      <c r="CT1017" s="4">
        <f t="shared" si="1220"/>
        <v>0</v>
      </c>
      <c r="CU1017" s="4">
        <f t="shared" si="1221"/>
        <v>0</v>
      </c>
      <c r="CV1017" s="4">
        <f t="shared" si="1222"/>
        <v>0</v>
      </c>
      <c r="CW1017" s="4">
        <f t="shared" si="1223"/>
        <v>0</v>
      </c>
      <c r="CX1017" s="4">
        <f t="shared" si="1224"/>
        <v>0</v>
      </c>
      <c r="CY1017" s="4">
        <f t="shared" si="1206"/>
        <v>0</v>
      </c>
      <c r="CZ1017" s="4">
        <f t="shared" si="1207"/>
        <v>0</v>
      </c>
      <c r="DA1017" s="4"/>
      <c r="DB1017" s="4"/>
      <c r="DC1017" s="4" t="s">
        <v>3</v>
      </c>
      <c r="DD1017" s="4" t="s">
        <v>3</v>
      </c>
      <c r="DE1017" s="4" t="s">
        <v>3</v>
      </c>
      <c r="DF1017" s="4" t="s">
        <v>3</v>
      </c>
      <c r="DG1017" s="4" t="s">
        <v>3</v>
      </c>
      <c r="DH1017" s="4" t="s">
        <v>3</v>
      </c>
      <c r="DI1017" s="4" t="s">
        <v>3</v>
      </c>
      <c r="DJ1017" s="4" t="s">
        <v>3</v>
      </c>
      <c r="DK1017" s="4" t="s">
        <v>3</v>
      </c>
      <c r="DL1017" s="4" t="s">
        <v>3</v>
      </c>
      <c r="DM1017" s="4" t="s">
        <v>3</v>
      </c>
      <c r="DN1017" s="4">
        <v>0</v>
      </c>
      <c r="DO1017" s="4">
        <v>0</v>
      </c>
      <c r="DP1017" s="4">
        <v>1</v>
      </c>
      <c r="DQ1017" s="4">
        <v>1</v>
      </c>
      <c r="DR1017" s="4"/>
      <c r="DS1017" s="4"/>
      <c r="DT1017" s="4"/>
      <c r="DU1017" s="4">
        <v>1013</v>
      </c>
      <c r="DV1017" s="4" t="s">
        <v>227</v>
      </c>
      <c r="DW1017" s="4" t="s">
        <v>227</v>
      </c>
      <c r="DX1017" s="4">
        <v>1</v>
      </c>
      <c r="DY1017" s="4"/>
      <c r="DZ1017" s="4" t="s">
        <v>3</v>
      </c>
      <c r="EA1017" s="4" t="s">
        <v>3</v>
      </c>
      <c r="EB1017" s="4" t="s">
        <v>3</v>
      </c>
      <c r="EC1017" s="4" t="s">
        <v>3</v>
      </c>
      <c r="ED1017" s="4"/>
      <c r="EE1017" s="4">
        <v>57042888</v>
      </c>
      <c r="EF1017" s="4">
        <v>213</v>
      </c>
      <c r="EG1017" s="4" t="s">
        <v>456</v>
      </c>
      <c r="EH1017" s="4">
        <v>0</v>
      </c>
      <c r="EI1017" s="4" t="s">
        <v>3</v>
      </c>
      <c r="EJ1017" s="4">
        <v>1</v>
      </c>
      <c r="EK1017" s="4">
        <v>400005</v>
      </c>
      <c r="EL1017" s="4" t="s">
        <v>456</v>
      </c>
      <c r="EM1017" s="4" t="s">
        <v>457</v>
      </c>
      <c r="EN1017" s="4"/>
      <c r="EO1017" s="4" t="s">
        <v>3</v>
      </c>
      <c r="EP1017" s="4"/>
      <c r="EQ1017" s="4">
        <v>16</v>
      </c>
      <c r="ER1017" s="4">
        <v>0</v>
      </c>
      <c r="ES1017" s="4">
        <v>11.56</v>
      </c>
      <c r="ET1017" s="4">
        <v>0</v>
      </c>
      <c r="EU1017" s="4">
        <v>0</v>
      </c>
      <c r="EV1017" s="4">
        <v>0</v>
      </c>
      <c r="EW1017" s="4">
        <v>0</v>
      </c>
      <c r="EX1017" s="4">
        <v>0</v>
      </c>
      <c r="EY1017" s="4">
        <v>0</v>
      </c>
      <c r="EZ1017" s="4">
        <v>5</v>
      </c>
      <c r="FA1017" s="4"/>
      <c r="FB1017" s="4"/>
      <c r="FC1017" s="4">
        <v>1</v>
      </c>
      <c r="FD1017" s="4">
        <v>18</v>
      </c>
      <c r="FE1017" s="4"/>
      <c r="FF1017" s="4">
        <v>136</v>
      </c>
      <c r="FG1017" s="4"/>
      <c r="FH1017" s="4"/>
      <c r="FI1017" s="4"/>
      <c r="FJ1017" s="4"/>
      <c r="FK1017" s="4"/>
      <c r="FL1017" s="4"/>
      <c r="FM1017" s="4"/>
      <c r="FN1017" s="4"/>
      <c r="FO1017" s="4"/>
      <c r="FP1017" s="4"/>
      <c r="FQ1017" s="4">
        <v>0</v>
      </c>
      <c r="FR1017" s="4">
        <v>0</v>
      </c>
      <c r="FS1017" s="4">
        <v>0</v>
      </c>
      <c r="FT1017" s="4"/>
      <c r="FU1017" s="4"/>
      <c r="FV1017" s="4"/>
      <c r="FW1017" s="4"/>
      <c r="FX1017" s="4">
        <v>0</v>
      </c>
      <c r="FY1017" s="4">
        <v>0</v>
      </c>
      <c r="FZ1017" s="4"/>
      <c r="GA1017" s="4" t="s">
        <v>1251</v>
      </c>
      <c r="GB1017" s="4"/>
      <c r="GC1017" s="4"/>
      <c r="GD1017" s="4">
        <v>1</v>
      </c>
      <c r="GE1017" s="4"/>
      <c r="GF1017" s="4">
        <v>1026710798</v>
      </c>
      <c r="GG1017" s="4">
        <v>2</v>
      </c>
      <c r="GH1017" s="4">
        <v>3</v>
      </c>
      <c r="GI1017" s="4">
        <v>5</v>
      </c>
      <c r="GJ1017" s="4">
        <v>0</v>
      </c>
      <c r="GK1017" s="4">
        <v>0</v>
      </c>
      <c r="GL1017" s="4">
        <f t="shared" si="1225"/>
        <v>0</v>
      </c>
      <c r="GM1017" s="4">
        <f t="shared" si="1226"/>
        <v>7280.03</v>
      </c>
      <c r="GN1017" s="4">
        <f t="shared" si="1227"/>
        <v>0</v>
      </c>
      <c r="GO1017" s="4">
        <f t="shared" si="1228"/>
        <v>7280.03</v>
      </c>
      <c r="GP1017" s="4">
        <f t="shared" si="1229"/>
        <v>0</v>
      </c>
      <c r="GQ1017" s="4"/>
      <c r="GR1017" s="4">
        <v>1</v>
      </c>
      <c r="GS1017" s="4">
        <v>1</v>
      </c>
      <c r="GT1017" s="4">
        <v>0</v>
      </c>
      <c r="GU1017" s="4" t="s">
        <v>3</v>
      </c>
      <c r="GV1017" s="4">
        <f t="shared" si="1230"/>
        <v>0</v>
      </c>
      <c r="GW1017" s="4">
        <v>1</v>
      </c>
      <c r="GX1017" s="4">
        <f t="shared" si="1231"/>
        <v>0</v>
      </c>
      <c r="GY1017" s="4"/>
      <c r="GZ1017" s="4"/>
      <c r="HA1017" s="4">
        <v>0</v>
      </c>
      <c r="HB1017" s="4">
        <v>0</v>
      </c>
      <c r="HC1017" s="4">
        <f t="shared" si="1232"/>
        <v>0</v>
      </c>
      <c r="HD1017" s="4"/>
      <c r="HE1017" s="4" t="s">
        <v>459</v>
      </c>
      <c r="HF1017" s="4" t="s">
        <v>37</v>
      </c>
      <c r="HG1017" s="4"/>
      <c r="HH1017" s="4"/>
      <c r="HI1017" s="4"/>
      <c r="HJ1017" s="4"/>
      <c r="HK1017" s="4"/>
      <c r="HL1017" s="4"/>
      <c r="HM1017" s="4" t="s">
        <v>3</v>
      </c>
      <c r="HN1017" s="4" t="s">
        <v>3</v>
      </c>
      <c r="HO1017" s="4" t="s">
        <v>3</v>
      </c>
      <c r="HP1017" s="4" t="s">
        <v>3</v>
      </c>
      <c r="HQ1017" s="4" t="s">
        <v>3</v>
      </c>
      <c r="HR1017" s="4"/>
      <c r="HS1017" s="4">
        <v>0</v>
      </c>
      <c r="HT1017" s="4"/>
      <c r="HU1017" s="4"/>
      <c r="HV1017" s="4"/>
      <c r="HW1017" s="4"/>
      <c r="HX1017" s="4"/>
      <c r="HY1017" s="4"/>
      <c r="HZ1017" s="4"/>
      <c r="IA1017" s="4"/>
      <c r="IB1017" s="4"/>
      <c r="IC1017" s="4"/>
      <c r="ID1017" s="4"/>
      <c r="IE1017" s="4"/>
      <c r="IF1017" s="4"/>
      <c r="IG1017" s="4"/>
      <c r="IH1017" s="4"/>
      <c r="II1017" s="4"/>
      <c r="IJ1017" s="4"/>
      <c r="IK1017" s="4">
        <v>0</v>
      </c>
      <c r="IL1017" s="4"/>
      <c r="IM1017" s="4"/>
      <c r="IN1017" s="4"/>
      <c r="IO1017" s="4"/>
      <c r="IP1017" s="4"/>
      <c r="IQ1017" s="4"/>
      <c r="IR1017" s="4"/>
      <c r="IS1017" s="4"/>
      <c r="IT1017" s="4"/>
      <c r="IU1017" s="4"/>
    </row>
    <row r="1018" spans="1:255" x14ac:dyDescent="0.25">
      <c r="A1018" s="3">
        <v>17</v>
      </c>
      <c r="B1018" s="3">
        <v>1</v>
      </c>
      <c r="C1018" s="3"/>
      <c r="D1018" s="3"/>
      <c r="E1018" s="3" t="s">
        <v>1252</v>
      </c>
      <c r="F1018" s="3" t="s">
        <v>1067</v>
      </c>
      <c r="G1018" s="3" t="s">
        <v>1068</v>
      </c>
      <c r="H1018" s="3" t="s">
        <v>40</v>
      </c>
      <c r="I1018" s="3">
        <f>ROUND(64/100,9)</f>
        <v>0.64</v>
      </c>
      <c r="J1018" s="3">
        <v>0</v>
      </c>
      <c r="K1018" s="3">
        <f>ROUND(64/100,9)</f>
        <v>0.64</v>
      </c>
      <c r="L1018" s="3"/>
      <c r="M1018" s="3"/>
      <c r="N1018" s="3"/>
      <c r="O1018" s="3">
        <f t="shared" si="1208"/>
        <v>37.159999999999997</v>
      </c>
      <c r="P1018" s="3">
        <f t="shared" si="1209"/>
        <v>37.159999999999997</v>
      </c>
      <c r="Q1018" s="3">
        <f t="shared" si="1194"/>
        <v>0</v>
      </c>
      <c r="R1018" s="3">
        <f t="shared" si="1195"/>
        <v>0</v>
      </c>
      <c r="S1018" s="3">
        <f t="shared" si="1210"/>
        <v>0</v>
      </c>
      <c r="T1018" s="3">
        <f t="shared" si="1211"/>
        <v>0</v>
      </c>
      <c r="U1018" s="3">
        <f t="shared" si="1212"/>
        <v>0</v>
      </c>
      <c r="V1018" s="3">
        <f t="shared" si="1213"/>
        <v>0</v>
      </c>
      <c r="W1018" s="3">
        <f t="shared" si="1214"/>
        <v>0</v>
      </c>
      <c r="X1018" s="3">
        <f t="shared" si="1196"/>
        <v>0</v>
      </c>
      <c r="Y1018" s="3">
        <f t="shared" si="1197"/>
        <v>0</v>
      </c>
      <c r="Z1018" s="3"/>
      <c r="AA1018" s="3">
        <v>54971259</v>
      </c>
      <c r="AB1018" s="3">
        <f t="shared" si="1215"/>
        <v>58.07</v>
      </c>
      <c r="AC1018" s="3">
        <f t="shared" si="1198"/>
        <v>58.07</v>
      </c>
      <c r="AD1018" s="3">
        <f t="shared" si="1199"/>
        <v>0</v>
      </c>
      <c r="AE1018" s="3">
        <f t="shared" si="1200"/>
        <v>0</v>
      </c>
      <c r="AF1018" s="3">
        <f t="shared" si="1201"/>
        <v>0</v>
      </c>
      <c r="AG1018" s="3">
        <f t="shared" si="1216"/>
        <v>0</v>
      </c>
      <c r="AH1018" s="3">
        <f t="shared" si="1202"/>
        <v>0</v>
      </c>
      <c r="AI1018" s="3">
        <f t="shared" si="1203"/>
        <v>0</v>
      </c>
      <c r="AJ1018" s="3">
        <f t="shared" si="1217"/>
        <v>0</v>
      </c>
      <c r="AK1018" s="3">
        <v>58.07</v>
      </c>
      <c r="AL1018" s="3">
        <v>58.07</v>
      </c>
      <c r="AM1018" s="3">
        <v>0</v>
      </c>
      <c r="AN1018" s="3">
        <v>0</v>
      </c>
      <c r="AO1018" s="3">
        <v>0</v>
      </c>
      <c r="AP1018" s="3">
        <v>0</v>
      </c>
      <c r="AQ1018" s="3">
        <v>0</v>
      </c>
      <c r="AR1018" s="3">
        <v>0</v>
      </c>
      <c r="AS1018" s="3">
        <v>0</v>
      </c>
      <c r="AT1018" s="3">
        <v>0</v>
      </c>
      <c r="AU1018" s="3">
        <v>0</v>
      </c>
      <c r="AV1018" s="3">
        <v>1</v>
      </c>
      <c r="AW1018" s="3">
        <v>1</v>
      </c>
      <c r="AX1018" s="3"/>
      <c r="AY1018" s="3"/>
      <c r="AZ1018" s="3">
        <v>1</v>
      </c>
      <c r="BA1018" s="3">
        <v>1</v>
      </c>
      <c r="BB1018" s="3">
        <v>1</v>
      </c>
      <c r="BC1018" s="3">
        <v>1</v>
      </c>
      <c r="BD1018" s="3" t="s">
        <v>3</v>
      </c>
      <c r="BE1018" s="3" t="s">
        <v>3</v>
      </c>
      <c r="BF1018" s="3" t="s">
        <v>3</v>
      </c>
      <c r="BG1018" s="3" t="s">
        <v>3</v>
      </c>
      <c r="BH1018" s="3">
        <v>3</v>
      </c>
      <c r="BI1018" s="3">
        <v>2</v>
      </c>
      <c r="BJ1018" s="3" t="s">
        <v>1069</v>
      </c>
      <c r="BK1018" s="3"/>
      <c r="BL1018" s="3"/>
      <c r="BM1018" s="3">
        <v>1617</v>
      </c>
      <c r="BN1018" s="3">
        <v>0</v>
      </c>
      <c r="BO1018" s="3" t="s">
        <v>3</v>
      </c>
      <c r="BP1018" s="3">
        <v>0</v>
      </c>
      <c r="BQ1018" s="3">
        <v>200</v>
      </c>
      <c r="BR1018" s="3">
        <v>0</v>
      </c>
      <c r="BS1018" s="3">
        <v>1</v>
      </c>
      <c r="BT1018" s="3">
        <v>1</v>
      </c>
      <c r="BU1018" s="3">
        <v>1</v>
      </c>
      <c r="BV1018" s="3">
        <v>1</v>
      </c>
      <c r="BW1018" s="3">
        <v>1</v>
      </c>
      <c r="BX1018" s="3">
        <v>1</v>
      </c>
      <c r="BY1018" s="3" t="s">
        <v>3</v>
      </c>
      <c r="BZ1018" s="3">
        <v>0</v>
      </c>
      <c r="CA1018" s="3">
        <v>0</v>
      </c>
      <c r="CB1018" s="3" t="s">
        <v>3</v>
      </c>
      <c r="CC1018" s="3"/>
      <c r="CD1018" s="3"/>
      <c r="CE1018" s="3">
        <v>1566</v>
      </c>
      <c r="CF1018" s="3">
        <v>0</v>
      </c>
      <c r="CG1018" s="3">
        <v>0</v>
      </c>
      <c r="CH1018" s="3"/>
      <c r="CI1018" s="3"/>
      <c r="CJ1018" s="3"/>
      <c r="CK1018" s="3"/>
      <c r="CL1018" s="3"/>
      <c r="CM1018" s="3">
        <v>0</v>
      </c>
      <c r="CN1018" s="3" t="s">
        <v>3</v>
      </c>
      <c r="CO1018" s="3">
        <v>0</v>
      </c>
      <c r="CP1018" s="3">
        <f t="shared" si="1218"/>
        <v>37.159999999999997</v>
      </c>
      <c r="CQ1018" s="3">
        <f t="shared" si="1219"/>
        <v>58.07</v>
      </c>
      <c r="CR1018" s="3">
        <f t="shared" si="1204"/>
        <v>0</v>
      </c>
      <c r="CS1018" s="3">
        <f t="shared" si="1205"/>
        <v>0</v>
      </c>
      <c r="CT1018" s="3">
        <f t="shared" si="1220"/>
        <v>0</v>
      </c>
      <c r="CU1018" s="3">
        <f t="shared" si="1221"/>
        <v>0</v>
      </c>
      <c r="CV1018" s="3">
        <f t="shared" si="1222"/>
        <v>0</v>
      </c>
      <c r="CW1018" s="3">
        <f t="shared" si="1223"/>
        <v>0</v>
      </c>
      <c r="CX1018" s="3">
        <f t="shared" si="1224"/>
        <v>0</v>
      </c>
      <c r="CY1018" s="3">
        <f t="shared" si="1206"/>
        <v>0</v>
      </c>
      <c r="CZ1018" s="3">
        <f t="shared" si="1207"/>
        <v>0</v>
      </c>
      <c r="DA1018" s="3"/>
      <c r="DB1018" s="3"/>
      <c r="DC1018" s="3" t="s">
        <v>3</v>
      </c>
      <c r="DD1018" s="3" t="s">
        <v>3</v>
      </c>
      <c r="DE1018" s="3" t="s">
        <v>3</v>
      </c>
      <c r="DF1018" s="3" t="s">
        <v>3</v>
      </c>
      <c r="DG1018" s="3" t="s">
        <v>3</v>
      </c>
      <c r="DH1018" s="3" t="s">
        <v>3</v>
      </c>
      <c r="DI1018" s="3" t="s">
        <v>3</v>
      </c>
      <c r="DJ1018" s="3" t="s">
        <v>3</v>
      </c>
      <c r="DK1018" s="3" t="s">
        <v>3</v>
      </c>
      <c r="DL1018" s="3" t="s">
        <v>3</v>
      </c>
      <c r="DM1018" s="3" t="s">
        <v>3</v>
      </c>
      <c r="DN1018" s="3">
        <v>0</v>
      </c>
      <c r="DO1018" s="3">
        <v>0</v>
      </c>
      <c r="DP1018" s="3">
        <v>1</v>
      </c>
      <c r="DQ1018" s="3">
        <v>1</v>
      </c>
      <c r="DR1018" s="3"/>
      <c r="DS1018" s="3"/>
      <c r="DT1018" s="3"/>
      <c r="DU1018" s="3">
        <v>1010</v>
      </c>
      <c r="DV1018" s="3" t="s">
        <v>40</v>
      </c>
      <c r="DW1018" s="3" t="s">
        <v>40</v>
      </c>
      <c r="DX1018" s="3">
        <v>100</v>
      </c>
      <c r="DY1018" s="3"/>
      <c r="DZ1018" s="3" t="s">
        <v>3</v>
      </c>
      <c r="EA1018" s="3" t="s">
        <v>3</v>
      </c>
      <c r="EB1018" s="3" t="s">
        <v>3</v>
      </c>
      <c r="EC1018" s="3" t="s">
        <v>3</v>
      </c>
      <c r="ED1018" s="3"/>
      <c r="EE1018" s="3">
        <v>57042986</v>
      </c>
      <c r="EF1018" s="3">
        <v>200</v>
      </c>
      <c r="EG1018" s="3" t="s">
        <v>903</v>
      </c>
      <c r="EH1018" s="3">
        <v>0</v>
      </c>
      <c r="EI1018" s="3" t="s">
        <v>3</v>
      </c>
      <c r="EJ1018" s="3">
        <v>1</v>
      </c>
      <c r="EK1018" s="3">
        <v>1617</v>
      </c>
      <c r="EL1018" s="3" t="s">
        <v>904</v>
      </c>
      <c r="EM1018" s="3" t="s">
        <v>905</v>
      </c>
      <c r="EN1018" s="3"/>
      <c r="EO1018" s="3" t="s">
        <v>3</v>
      </c>
      <c r="EP1018" s="3"/>
      <c r="EQ1018" s="3">
        <v>0</v>
      </c>
      <c r="ER1018" s="3">
        <v>58.07</v>
      </c>
      <c r="ES1018" s="3">
        <v>58.07</v>
      </c>
      <c r="ET1018" s="3">
        <v>0</v>
      </c>
      <c r="EU1018" s="3">
        <v>0</v>
      </c>
      <c r="EV1018" s="3">
        <v>0</v>
      </c>
      <c r="EW1018" s="3">
        <v>0</v>
      </c>
      <c r="EX1018" s="3">
        <v>0</v>
      </c>
      <c r="EY1018" s="3">
        <v>0</v>
      </c>
      <c r="EZ1018" s="3"/>
      <c r="FA1018" s="3"/>
      <c r="FB1018" s="3"/>
      <c r="FC1018" s="3"/>
      <c r="FD1018" s="3"/>
      <c r="FE1018" s="3"/>
      <c r="FF1018" s="3"/>
      <c r="FG1018" s="3"/>
      <c r="FH1018" s="3"/>
      <c r="FI1018" s="3"/>
      <c r="FJ1018" s="3"/>
      <c r="FK1018" s="3"/>
      <c r="FL1018" s="3"/>
      <c r="FM1018" s="3"/>
      <c r="FN1018" s="3"/>
      <c r="FO1018" s="3"/>
      <c r="FP1018" s="3"/>
      <c r="FQ1018" s="3">
        <v>0</v>
      </c>
      <c r="FR1018" s="3">
        <v>0</v>
      </c>
      <c r="FS1018" s="3">
        <v>0</v>
      </c>
      <c r="FT1018" s="3"/>
      <c r="FU1018" s="3"/>
      <c r="FV1018" s="3"/>
      <c r="FW1018" s="3"/>
      <c r="FX1018" s="3">
        <v>0</v>
      </c>
      <c r="FY1018" s="3">
        <v>0</v>
      </c>
      <c r="FZ1018" s="3"/>
      <c r="GA1018" s="3" t="s">
        <v>3</v>
      </c>
      <c r="GB1018" s="3"/>
      <c r="GC1018" s="3"/>
      <c r="GD1018" s="3">
        <v>1</v>
      </c>
      <c r="GE1018" s="3"/>
      <c r="GF1018" s="3">
        <v>1013150255</v>
      </c>
      <c r="GG1018" s="3">
        <v>2</v>
      </c>
      <c r="GH1018" s="3">
        <v>1</v>
      </c>
      <c r="GI1018" s="3">
        <v>-2</v>
      </c>
      <c r="GJ1018" s="3">
        <v>0</v>
      </c>
      <c r="GK1018" s="3">
        <v>0</v>
      </c>
      <c r="GL1018" s="3">
        <f t="shared" si="1225"/>
        <v>0</v>
      </c>
      <c r="GM1018" s="3">
        <f t="shared" si="1226"/>
        <v>37.159999999999997</v>
      </c>
      <c r="GN1018" s="3">
        <f t="shared" si="1227"/>
        <v>0</v>
      </c>
      <c r="GO1018" s="3">
        <f t="shared" si="1228"/>
        <v>37.159999999999997</v>
      </c>
      <c r="GP1018" s="3">
        <f t="shared" si="1229"/>
        <v>0</v>
      </c>
      <c r="GQ1018" s="3"/>
      <c r="GR1018" s="3">
        <v>0</v>
      </c>
      <c r="GS1018" s="3">
        <v>3</v>
      </c>
      <c r="GT1018" s="3">
        <v>0</v>
      </c>
      <c r="GU1018" s="3" t="s">
        <v>3</v>
      </c>
      <c r="GV1018" s="3">
        <f t="shared" si="1230"/>
        <v>0</v>
      </c>
      <c r="GW1018" s="3">
        <v>1</v>
      </c>
      <c r="GX1018" s="3">
        <f t="shared" si="1231"/>
        <v>0</v>
      </c>
      <c r="GY1018" s="3"/>
      <c r="GZ1018" s="3"/>
      <c r="HA1018" s="3">
        <v>0</v>
      </c>
      <c r="HB1018" s="3">
        <v>0</v>
      </c>
      <c r="HC1018" s="3">
        <f t="shared" si="1232"/>
        <v>0</v>
      </c>
      <c r="HD1018" s="3"/>
      <c r="HE1018" s="3" t="s">
        <v>3</v>
      </c>
      <c r="HF1018" s="3" t="s">
        <v>3</v>
      </c>
      <c r="HG1018" s="3"/>
      <c r="HH1018" s="3"/>
      <c r="HI1018" s="3"/>
      <c r="HJ1018" s="3"/>
      <c r="HK1018" s="3"/>
      <c r="HL1018" s="3"/>
      <c r="HM1018" s="3" t="s">
        <v>3</v>
      </c>
      <c r="HN1018" s="3" t="s">
        <v>3</v>
      </c>
      <c r="HO1018" s="3" t="s">
        <v>3</v>
      </c>
      <c r="HP1018" s="3" t="s">
        <v>3</v>
      </c>
      <c r="HQ1018" s="3" t="s">
        <v>3</v>
      </c>
      <c r="HR1018" s="3"/>
      <c r="HS1018" s="3">
        <v>0</v>
      </c>
      <c r="HT1018" s="3"/>
      <c r="HU1018" s="3"/>
      <c r="HV1018" s="3"/>
      <c r="HW1018" s="3"/>
      <c r="HX1018" s="3"/>
      <c r="HY1018" s="3"/>
      <c r="HZ1018" s="3"/>
      <c r="IA1018" s="3"/>
      <c r="IB1018" s="3"/>
      <c r="IC1018" s="3"/>
      <c r="ID1018" s="3"/>
      <c r="IE1018" s="3"/>
      <c r="IF1018" s="3"/>
      <c r="IG1018" s="3"/>
      <c r="IH1018" s="3"/>
      <c r="II1018" s="3"/>
      <c r="IJ1018" s="3"/>
      <c r="IK1018" s="3">
        <v>0</v>
      </c>
      <c r="IL1018" s="3"/>
      <c r="IM1018" s="3"/>
      <c r="IN1018" s="3"/>
      <c r="IO1018" s="3"/>
      <c r="IP1018" s="3"/>
      <c r="IQ1018" s="3"/>
      <c r="IR1018" s="3"/>
      <c r="IS1018" s="3"/>
      <c r="IT1018" s="3"/>
      <c r="IU1018" s="3"/>
    </row>
    <row r="1019" spans="1:255" x14ac:dyDescent="0.25">
      <c r="A1019" s="4">
        <v>17</v>
      </c>
      <c r="B1019" s="4">
        <v>1</v>
      </c>
      <c r="C1019" s="4"/>
      <c r="D1019" s="4"/>
      <c r="E1019" s="4" t="s">
        <v>1252</v>
      </c>
      <c r="F1019" s="4" t="s">
        <v>1067</v>
      </c>
      <c r="G1019" s="4" t="s">
        <v>1068</v>
      </c>
      <c r="H1019" s="4" t="s">
        <v>40</v>
      </c>
      <c r="I1019" s="4">
        <f>ROUND(64/100,9)</f>
        <v>0.64</v>
      </c>
      <c r="J1019" s="4">
        <v>0</v>
      </c>
      <c r="K1019" s="4">
        <f>ROUND(64/100,9)</f>
        <v>0.64</v>
      </c>
      <c r="L1019" s="4"/>
      <c r="M1019" s="4"/>
      <c r="N1019" s="4"/>
      <c r="O1019" s="4">
        <f t="shared" si="1208"/>
        <v>260.86</v>
      </c>
      <c r="P1019" s="4">
        <f t="shared" si="1209"/>
        <v>260.86</v>
      </c>
      <c r="Q1019" s="4">
        <f t="shared" si="1194"/>
        <v>0</v>
      </c>
      <c r="R1019" s="4">
        <f t="shared" si="1195"/>
        <v>0</v>
      </c>
      <c r="S1019" s="4">
        <f t="shared" si="1210"/>
        <v>0</v>
      </c>
      <c r="T1019" s="4">
        <f t="shared" si="1211"/>
        <v>0</v>
      </c>
      <c r="U1019" s="4">
        <f t="shared" si="1212"/>
        <v>0</v>
      </c>
      <c r="V1019" s="4">
        <f t="shared" si="1213"/>
        <v>0</v>
      </c>
      <c r="W1019" s="4">
        <f t="shared" si="1214"/>
        <v>0</v>
      </c>
      <c r="X1019" s="4">
        <f t="shared" si="1196"/>
        <v>0</v>
      </c>
      <c r="Y1019" s="4">
        <f t="shared" si="1197"/>
        <v>0</v>
      </c>
      <c r="Z1019" s="4"/>
      <c r="AA1019" s="4">
        <v>55890823</v>
      </c>
      <c r="AB1019" s="4">
        <f t="shared" si="1215"/>
        <v>58.07</v>
      </c>
      <c r="AC1019" s="4">
        <f t="shared" si="1198"/>
        <v>58.07</v>
      </c>
      <c r="AD1019" s="4">
        <f t="shared" si="1199"/>
        <v>0</v>
      </c>
      <c r="AE1019" s="4">
        <f t="shared" si="1200"/>
        <v>0</v>
      </c>
      <c r="AF1019" s="4">
        <f t="shared" si="1201"/>
        <v>0</v>
      </c>
      <c r="AG1019" s="4">
        <f t="shared" si="1216"/>
        <v>0</v>
      </c>
      <c r="AH1019" s="4">
        <f t="shared" si="1202"/>
        <v>0</v>
      </c>
      <c r="AI1019" s="4">
        <f t="shared" si="1203"/>
        <v>0</v>
      </c>
      <c r="AJ1019" s="4">
        <f t="shared" si="1217"/>
        <v>0</v>
      </c>
      <c r="AK1019" s="4">
        <v>58.07</v>
      </c>
      <c r="AL1019" s="4">
        <v>58.07</v>
      </c>
      <c r="AM1019" s="4">
        <v>0</v>
      </c>
      <c r="AN1019" s="4">
        <v>0</v>
      </c>
      <c r="AO1019" s="4">
        <v>0</v>
      </c>
      <c r="AP1019" s="4">
        <v>0</v>
      </c>
      <c r="AQ1019" s="4">
        <v>0</v>
      </c>
      <c r="AR1019" s="4">
        <v>0</v>
      </c>
      <c r="AS1019" s="4">
        <v>0</v>
      </c>
      <c r="AT1019" s="4">
        <v>0</v>
      </c>
      <c r="AU1019" s="4">
        <v>0</v>
      </c>
      <c r="AV1019" s="4">
        <v>1</v>
      </c>
      <c r="AW1019" s="4">
        <v>1</v>
      </c>
      <c r="AX1019" s="4"/>
      <c r="AY1019" s="4"/>
      <c r="AZ1019" s="4">
        <v>1</v>
      </c>
      <c r="BA1019" s="4">
        <v>1</v>
      </c>
      <c r="BB1019" s="4">
        <v>1</v>
      </c>
      <c r="BC1019" s="4">
        <v>7.02</v>
      </c>
      <c r="BD1019" s="4" t="s">
        <v>3</v>
      </c>
      <c r="BE1019" s="4" t="s">
        <v>3</v>
      </c>
      <c r="BF1019" s="4" t="s">
        <v>3</v>
      </c>
      <c r="BG1019" s="4" t="s">
        <v>3</v>
      </c>
      <c r="BH1019" s="4">
        <v>3</v>
      </c>
      <c r="BI1019" s="4">
        <v>2</v>
      </c>
      <c r="BJ1019" s="4" t="s">
        <v>1069</v>
      </c>
      <c r="BK1019" s="4"/>
      <c r="BL1019" s="4"/>
      <c r="BM1019" s="4">
        <v>1617</v>
      </c>
      <c r="BN1019" s="4">
        <v>0</v>
      </c>
      <c r="BO1019" s="4" t="s">
        <v>1067</v>
      </c>
      <c r="BP1019" s="4">
        <v>1</v>
      </c>
      <c r="BQ1019" s="4">
        <v>200</v>
      </c>
      <c r="BR1019" s="4">
        <v>0</v>
      </c>
      <c r="BS1019" s="4">
        <v>1</v>
      </c>
      <c r="BT1019" s="4">
        <v>1</v>
      </c>
      <c r="BU1019" s="4">
        <v>1</v>
      </c>
      <c r="BV1019" s="4">
        <v>1</v>
      </c>
      <c r="BW1019" s="4">
        <v>1</v>
      </c>
      <c r="BX1019" s="4">
        <v>1</v>
      </c>
      <c r="BY1019" s="4" t="s">
        <v>3</v>
      </c>
      <c r="BZ1019" s="4">
        <v>0</v>
      </c>
      <c r="CA1019" s="4">
        <v>0</v>
      </c>
      <c r="CB1019" s="4" t="s">
        <v>3</v>
      </c>
      <c r="CC1019" s="4"/>
      <c r="CD1019" s="4"/>
      <c r="CE1019" s="4">
        <v>1566</v>
      </c>
      <c r="CF1019" s="4">
        <v>0</v>
      </c>
      <c r="CG1019" s="4">
        <v>0</v>
      </c>
      <c r="CH1019" s="4"/>
      <c r="CI1019" s="4"/>
      <c r="CJ1019" s="4"/>
      <c r="CK1019" s="4"/>
      <c r="CL1019" s="4"/>
      <c r="CM1019" s="4">
        <v>0</v>
      </c>
      <c r="CN1019" s="4" t="s">
        <v>3</v>
      </c>
      <c r="CO1019" s="4">
        <v>0</v>
      </c>
      <c r="CP1019" s="4">
        <f t="shared" si="1218"/>
        <v>260.86</v>
      </c>
      <c r="CQ1019" s="4">
        <f t="shared" si="1219"/>
        <v>407.65</v>
      </c>
      <c r="CR1019" s="4">
        <f t="shared" si="1204"/>
        <v>0</v>
      </c>
      <c r="CS1019" s="4">
        <f t="shared" si="1205"/>
        <v>0</v>
      </c>
      <c r="CT1019" s="4">
        <f t="shared" si="1220"/>
        <v>0</v>
      </c>
      <c r="CU1019" s="4">
        <f t="shared" si="1221"/>
        <v>0</v>
      </c>
      <c r="CV1019" s="4">
        <f t="shared" si="1222"/>
        <v>0</v>
      </c>
      <c r="CW1019" s="4">
        <f t="shared" si="1223"/>
        <v>0</v>
      </c>
      <c r="CX1019" s="4">
        <f t="shared" si="1224"/>
        <v>0</v>
      </c>
      <c r="CY1019" s="4">
        <f t="shared" si="1206"/>
        <v>0</v>
      </c>
      <c r="CZ1019" s="4">
        <f t="shared" si="1207"/>
        <v>0</v>
      </c>
      <c r="DA1019" s="4"/>
      <c r="DB1019" s="4"/>
      <c r="DC1019" s="4" t="s">
        <v>3</v>
      </c>
      <c r="DD1019" s="4" t="s">
        <v>3</v>
      </c>
      <c r="DE1019" s="4" t="s">
        <v>3</v>
      </c>
      <c r="DF1019" s="4" t="s">
        <v>3</v>
      </c>
      <c r="DG1019" s="4" t="s">
        <v>3</v>
      </c>
      <c r="DH1019" s="4" t="s">
        <v>3</v>
      </c>
      <c r="DI1019" s="4" t="s">
        <v>3</v>
      </c>
      <c r="DJ1019" s="4" t="s">
        <v>3</v>
      </c>
      <c r="DK1019" s="4" t="s">
        <v>3</v>
      </c>
      <c r="DL1019" s="4" t="s">
        <v>3</v>
      </c>
      <c r="DM1019" s="4" t="s">
        <v>3</v>
      </c>
      <c r="DN1019" s="4">
        <v>0</v>
      </c>
      <c r="DO1019" s="4">
        <v>0</v>
      </c>
      <c r="DP1019" s="4">
        <v>1</v>
      </c>
      <c r="DQ1019" s="4">
        <v>1</v>
      </c>
      <c r="DR1019" s="4"/>
      <c r="DS1019" s="4"/>
      <c r="DT1019" s="4"/>
      <c r="DU1019" s="4">
        <v>1010</v>
      </c>
      <c r="DV1019" s="4" t="s">
        <v>40</v>
      </c>
      <c r="DW1019" s="4" t="s">
        <v>40</v>
      </c>
      <c r="DX1019" s="4">
        <v>100</v>
      </c>
      <c r="DY1019" s="4"/>
      <c r="DZ1019" s="4" t="s">
        <v>3</v>
      </c>
      <c r="EA1019" s="4" t="s">
        <v>3</v>
      </c>
      <c r="EB1019" s="4" t="s">
        <v>3</v>
      </c>
      <c r="EC1019" s="4" t="s">
        <v>3</v>
      </c>
      <c r="ED1019" s="4"/>
      <c r="EE1019" s="4">
        <v>57042986</v>
      </c>
      <c r="EF1019" s="4">
        <v>200</v>
      </c>
      <c r="EG1019" s="4" t="s">
        <v>903</v>
      </c>
      <c r="EH1019" s="4">
        <v>0</v>
      </c>
      <c r="EI1019" s="4" t="s">
        <v>3</v>
      </c>
      <c r="EJ1019" s="4">
        <v>1</v>
      </c>
      <c r="EK1019" s="4">
        <v>1617</v>
      </c>
      <c r="EL1019" s="4" t="s">
        <v>904</v>
      </c>
      <c r="EM1019" s="4" t="s">
        <v>905</v>
      </c>
      <c r="EN1019" s="4"/>
      <c r="EO1019" s="4" t="s">
        <v>3</v>
      </c>
      <c r="EP1019" s="4"/>
      <c r="EQ1019" s="4">
        <v>0</v>
      </c>
      <c r="ER1019" s="4">
        <v>58.07</v>
      </c>
      <c r="ES1019" s="4">
        <v>58.07</v>
      </c>
      <c r="ET1019" s="4">
        <v>0</v>
      </c>
      <c r="EU1019" s="4">
        <v>0</v>
      </c>
      <c r="EV1019" s="4">
        <v>0</v>
      </c>
      <c r="EW1019" s="4">
        <v>0</v>
      </c>
      <c r="EX1019" s="4">
        <v>0</v>
      </c>
      <c r="EY1019" s="4">
        <v>0</v>
      </c>
      <c r="EZ1019" s="4"/>
      <c r="FA1019" s="4"/>
      <c r="FB1019" s="4"/>
      <c r="FC1019" s="4"/>
      <c r="FD1019" s="4"/>
      <c r="FE1019" s="4"/>
      <c r="FF1019" s="4"/>
      <c r="FG1019" s="4"/>
      <c r="FH1019" s="4"/>
      <c r="FI1019" s="4"/>
      <c r="FJ1019" s="4"/>
      <c r="FK1019" s="4"/>
      <c r="FL1019" s="4"/>
      <c r="FM1019" s="4"/>
      <c r="FN1019" s="4"/>
      <c r="FO1019" s="4"/>
      <c r="FP1019" s="4"/>
      <c r="FQ1019" s="4">
        <v>0</v>
      </c>
      <c r="FR1019" s="4">
        <v>0</v>
      </c>
      <c r="FS1019" s="4">
        <v>0</v>
      </c>
      <c r="FT1019" s="4"/>
      <c r="FU1019" s="4"/>
      <c r="FV1019" s="4"/>
      <c r="FW1019" s="4"/>
      <c r="FX1019" s="4">
        <v>0</v>
      </c>
      <c r="FY1019" s="4">
        <v>0</v>
      </c>
      <c r="FZ1019" s="4"/>
      <c r="GA1019" s="4" t="s">
        <v>3</v>
      </c>
      <c r="GB1019" s="4"/>
      <c r="GC1019" s="4"/>
      <c r="GD1019" s="4">
        <v>1</v>
      </c>
      <c r="GE1019" s="4"/>
      <c r="GF1019" s="4">
        <v>1013150255</v>
      </c>
      <c r="GG1019" s="4">
        <v>2</v>
      </c>
      <c r="GH1019" s="4">
        <v>1</v>
      </c>
      <c r="GI1019" s="4">
        <v>2</v>
      </c>
      <c r="GJ1019" s="4">
        <v>0</v>
      </c>
      <c r="GK1019" s="4">
        <v>0</v>
      </c>
      <c r="GL1019" s="4">
        <f t="shared" si="1225"/>
        <v>0</v>
      </c>
      <c r="GM1019" s="4">
        <f t="shared" si="1226"/>
        <v>260.86</v>
      </c>
      <c r="GN1019" s="4">
        <f t="shared" si="1227"/>
        <v>0</v>
      </c>
      <c r="GO1019" s="4">
        <f t="shared" si="1228"/>
        <v>260.86</v>
      </c>
      <c r="GP1019" s="4">
        <f t="shared" si="1229"/>
        <v>0</v>
      </c>
      <c r="GQ1019" s="4"/>
      <c r="GR1019" s="4">
        <v>0</v>
      </c>
      <c r="GS1019" s="4">
        <v>0</v>
      </c>
      <c r="GT1019" s="4">
        <v>0</v>
      </c>
      <c r="GU1019" s="4" t="s">
        <v>3</v>
      </c>
      <c r="GV1019" s="4">
        <f t="shared" si="1230"/>
        <v>0</v>
      </c>
      <c r="GW1019" s="4">
        <v>1</v>
      </c>
      <c r="GX1019" s="4">
        <f t="shared" si="1231"/>
        <v>0</v>
      </c>
      <c r="GY1019" s="4"/>
      <c r="GZ1019" s="4"/>
      <c r="HA1019" s="4">
        <v>0</v>
      </c>
      <c r="HB1019" s="4">
        <v>0</v>
      </c>
      <c r="HC1019" s="4">
        <f t="shared" si="1232"/>
        <v>0</v>
      </c>
      <c r="HD1019" s="4"/>
      <c r="HE1019" s="4" t="s">
        <v>3</v>
      </c>
      <c r="HF1019" s="4" t="s">
        <v>3</v>
      </c>
      <c r="HG1019" s="4"/>
      <c r="HH1019" s="4"/>
      <c r="HI1019" s="4"/>
      <c r="HJ1019" s="4"/>
      <c r="HK1019" s="4"/>
      <c r="HL1019" s="4"/>
      <c r="HM1019" s="4" t="s">
        <v>3</v>
      </c>
      <c r="HN1019" s="4" t="s">
        <v>3</v>
      </c>
      <c r="HO1019" s="4" t="s">
        <v>3</v>
      </c>
      <c r="HP1019" s="4" t="s">
        <v>3</v>
      </c>
      <c r="HQ1019" s="4" t="s">
        <v>3</v>
      </c>
      <c r="HR1019" s="4"/>
      <c r="HS1019" s="4">
        <v>0</v>
      </c>
      <c r="HT1019" s="4"/>
      <c r="HU1019" s="4"/>
      <c r="HV1019" s="4"/>
      <c r="HW1019" s="4"/>
      <c r="HX1019" s="4"/>
      <c r="HY1019" s="4"/>
      <c r="HZ1019" s="4"/>
      <c r="IA1019" s="4"/>
      <c r="IB1019" s="4"/>
      <c r="IC1019" s="4"/>
      <c r="ID1019" s="4"/>
      <c r="IE1019" s="4"/>
      <c r="IF1019" s="4"/>
      <c r="IG1019" s="4"/>
      <c r="IH1019" s="4"/>
      <c r="II1019" s="4"/>
      <c r="IJ1019" s="4"/>
      <c r="IK1019" s="4">
        <v>0</v>
      </c>
      <c r="IL1019" s="4"/>
      <c r="IM1019" s="4"/>
      <c r="IN1019" s="4"/>
      <c r="IO1019" s="4"/>
      <c r="IP1019" s="4"/>
      <c r="IQ1019" s="4"/>
      <c r="IR1019" s="4"/>
      <c r="IS1019" s="4"/>
      <c r="IT1019" s="4"/>
      <c r="IU1019" s="4"/>
    </row>
    <row r="1020" spans="1:255" x14ac:dyDescent="0.25">
      <c r="A1020" s="3">
        <v>17</v>
      </c>
      <c r="B1020" s="3">
        <v>1</v>
      </c>
      <c r="C1020" s="3"/>
      <c r="D1020" s="3"/>
      <c r="E1020" s="3" t="s">
        <v>1253</v>
      </c>
      <c r="F1020" s="3" t="s">
        <v>1254</v>
      </c>
      <c r="G1020" s="3" t="s">
        <v>1255</v>
      </c>
      <c r="H1020" s="3" t="s">
        <v>227</v>
      </c>
      <c r="I1020" s="3">
        <v>2</v>
      </c>
      <c r="J1020" s="3">
        <v>0</v>
      </c>
      <c r="K1020" s="3">
        <v>2</v>
      </c>
      <c r="L1020" s="3"/>
      <c r="M1020" s="3"/>
      <c r="N1020" s="3"/>
      <c r="O1020" s="3">
        <f t="shared" si="1208"/>
        <v>416.34</v>
      </c>
      <c r="P1020" s="3">
        <f t="shared" si="1209"/>
        <v>416.34</v>
      </c>
      <c r="Q1020" s="3">
        <f t="shared" si="1194"/>
        <v>0</v>
      </c>
      <c r="R1020" s="3">
        <f t="shared" si="1195"/>
        <v>0</v>
      </c>
      <c r="S1020" s="3">
        <f t="shared" si="1210"/>
        <v>0</v>
      </c>
      <c r="T1020" s="3">
        <f t="shared" si="1211"/>
        <v>0</v>
      </c>
      <c r="U1020" s="3">
        <f t="shared" si="1212"/>
        <v>0</v>
      </c>
      <c r="V1020" s="3">
        <f t="shared" si="1213"/>
        <v>0</v>
      </c>
      <c r="W1020" s="3">
        <f t="shared" si="1214"/>
        <v>0</v>
      </c>
      <c r="X1020" s="3">
        <f t="shared" si="1196"/>
        <v>0</v>
      </c>
      <c r="Y1020" s="3">
        <f t="shared" si="1197"/>
        <v>0</v>
      </c>
      <c r="Z1020" s="3"/>
      <c r="AA1020" s="3">
        <v>54971259</v>
      </c>
      <c r="AB1020" s="3">
        <f t="shared" si="1215"/>
        <v>208.17</v>
      </c>
      <c r="AC1020" s="3">
        <f t="shared" si="1198"/>
        <v>208.17</v>
      </c>
      <c r="AD1020" s="3">
        <f t="shared" si="1199"/>
        <v>0</v>
      </c>
      <c r="AE1020" s="3">
        <f t="shared" si="1200"/>
        <v>0</v>
      </c>
      <c r="AF1020" s="3">
        <f t="shared" si="1201"/>
        <v>0</v>
      </c>
      <c r="AG1020" s="3">
        <f t="shared" si="1216"/>
        <v>0</v>
      </c>
      <c r="AH1020" s="3">
        <f t="shared" si="1202"/>
        <v>0</v>
      </c>
      <c r="AI1020" s="3">
        <f t="shared" si="1203"/>
        <v>0</v>
      </c>
      <c r="AJ1020" s="3">
        <f t="shared" si="1217"/>
        <v>0</v>
      </c>
      <c r="AK1020" s="3">
        <v>208.17000000000002</v>
      </c>
      <c r="AL1020" s="3">
        <v>208.17000000000002</v>
      </c>
      <c r="AM1020" s="3">
        <v>0</v>
      </c>
      <c r="AN1020" s="3">
        <v>0</v>
      </c>
      <c r="AO1020" s="3">
        <v>0</v>
      </c>
      <c r="AP1020" s="3">
        <v>0</v>
      </c>
      <c r="AQ1020" s="3">
        <v>0</v>
      </c>
      <c r="AR1020" s="3">
        <v>0</v>
      </c>
      <c r="AS1020" s="3">
        <v>0</v>
      </c>
      <c r="AT1020" s="3">
        <v>0</v>
      </c>
      <c r="AU1020" s="3">
        <v>0</v>
      </c>
      <c r="AV1020" s="3">
        <v>1</v>
      </c>
      <c r="AW1020" s="3">
        <v>1</v>
      </c>
      <c r="AX1020" s="3"/>
      <c r="AY1020" s="3"/>
      <c r="AZ1020" s="3">
        <v>1</v>
      </c>
      <c r="BA1020" s="3">
        <v>1</v>
      </c>
      <c r="BB1020" s="3">
        <v>1</v>
      </c>
      <c r="BC1020" s="3">
        <v>1</v>
      </c>
      <c r="BD1020" s="3" t="s">
        <v>3</v>
      </c>
      <c r="BE1020" s="3" t="s">
        <v>3</v>
      </c>
      <c r="BF1020" s="3" t="s">
        <v>3</v>
      </c>
      <c r="BG1020" s="3" t="s">
        <v>3</v>
      </c>
      <c r="BH1020" s="3">
        <v>3</v>
      </c>
      <c r="BI1020" s="3">
        <v>2</v>
      </c>
      <c r="BJ1020" s="3" t="s">
        <v>1254</v>
      </c>
      <c r="BK1020" s="3"/>
      <c r="BL1020" s="3"/>
      <c r="BM1020" s="3">
        <v>400005</v>
      </c>
      <c r="BN1020" s="3">
        <v>0</v>
      </c>
      <c r="BO1020" s="3" t="s">
        <v>3</v>
      </c>
      <c r="BP1020" s="3">
        <v>0</v>
      </c>
      <c r="BQ1020" s="3">
        <v>213</v>
      </c>
      <c r="BR1020" s="3">
        <v>0</v>
      </c>
      <c r="BS1020" s="3">
        <v>1</v>
      </c>
      <c r="BT1020" s="3">
        <v>1</v>
      </c>
      <c r="BU1020" s="3">
        <v>1</v>
      </c>
      <c r="BV1020" s="3">
        <v>1</v>
      </c>
      <c r="BW1020" s="3">
        <v>1</v>
      </c>
      <c r="BX1020" s="3">
        <v>1</v>
      </c>
      <c r="BY1020" s="3" t="s">
        <v>3</v>
      </c>
      <c r="BZ1020" s="3">
        <v>0</v>
      </c>
      <c r="CA1020" s="3">
        <v>0</v>
      </c>
      <c r="CB1020" s="3" t="s">
        <v>3</v>
      </c>
      <c r="CC1020" s="3"/>
      <c r="CD1020" s="3"/>
      <c r="CE1020" s="3">
        <v>1566</v>
      </c>
      <c r="CF1020" s="3">
        <v>0</v>
      </c>
      <c r="CG1020" s="3">
        <v>0</v>
      </c>
      <c r="CH1020" s="3"/>
      <c r="CI1020" s="3"/>
      <c r="CJ1020" s="3"/>
      <c r="CK1020" s="3"/>
      <c r="CL1020" s="3"/>
      <c r="CM1020" s="3">
        <v>0</v>
      </c>
      <c r="CN1020" s="3" t="s">
        <v>3</v>
      </c>
      <c r="CO1020" s="3">
        <v>0</v>
      </c>
      <c r="CP1020" s="3">
        <f t="shared" si="1218"/>
        <v>416.34</v>
      </c>
      <c r="CQ1020" s="3">
        <f t="shared" si="1219"/>
        <v>208.17</v>
      </c>
      <c r="CR1020" s="3">
        <f t="shared" si="1204"/>
        <v>0</v>
      </c>
      <c r="CS1020" s="3">
        <f t="shared" si="1205"/>
        <v>0</v>
      </c>
      <c r="CT1020" s="3">
        <f t="shared" si="1220"/>
        <v>0</v>
      </c>
      <c r="CU1020" s="3">
        <f t="shared" si="1221"/>
        <v>0</v>
      </c>
      <c r="CV1020" s="3">
        <f t="shared" si="1222"/>
        <v>0</v>
      </c>
      <c r="CW1020" s="3">
        <f t="shared" si="1223"/>
        <v>0</v>
      </c>
      <c r="CX1020" s="3">
        <f t="shared" si="1224"/>
        <v>0</v>
      </c>
      <c r="CY1020" s="3">
        <f t="shared" si="1206"/>
        <v>0</v>
      </c>
      <c r="CZ1020" s="3">
        <f t="shared" si="1207"/>
        <v>0</v>
      </c>
      <c r="DA1020" s="3"/>
      <c r="DB1020" s="3"/>
      <c r="DC1020" s="3" t="s">
        <v>3</v>
      </c>
      <c r="DD1020" s="3" t="s">
        <v>3</v>
      </c>
      <c r="DE1020" s="3" t="s">
        <v>3</v>
      </c>
      <c r="DF1020" s="3" t="s">
        <v>3</v>
      </c>
      <c r="DG1020" s="3" t="s">
        <v>3</v>
      </c>
      <c r="DH1020" s="3" t="s">
        <v>3</v>
      </c>
      <c r="DI1020" s="3" t="s">
        <v>3</v>
      </c>
      <c r="DJ1020" s="3" t="s">
        <v>3</v>
      </c>
      <c r="DK1020" s="3" t="s">
        <v>3</v>
      </c>
      <c r="DL1020" s="3" t="s">
        <v>3</v>
      </c>
      <c r="DM1020" s="3" t="s">
        <v>3</v>
      </c>
      <c r="DN1020" s="3">
        <v>0</v>
      </c>
      <c r="DO1020" s="3">
        <v>0</v>
      </c>
      <c r="DP1020" s="3">
        <v>1</v>
      </c>
      <c r="DQ1020" s="3">
        <v>1</v>
      </c>
      <c r="DR1020" s="3"/>
      <c r="DS1020" s="3"/>
      <c r="DT1020" s="3"/>
      <c r="DU1020" s="3">
        <v>1013</v>
      </c>
      <c r="DV1020" s="3" t="s">
        <v>227</v>
      </c>
      <c r="DW1020" s="3" t="s">
        <v>227</v>
      </c>
      <c r="DX1020" s="3">
        <v>1</v>
      </c>
      <c r="DY1020" s="3"/>
      <c r="DZ1020" s="3" t="s">
        <v>3</v>
      </c>
      <c r="EA1020" s="3" t="s">
        <v>3</v>
      </c>
      <c r="EB1020" s="3" t="s">
        <v>3</v>
      </c>
      <c r="EC1020" s="3" t="s">
        <v>3</v>
      </c>
      <c r="ED1020" s="3"/>
      <c r="EE1020" s="3">
        <v>57042888</v>
      </c>
      <c r="EF1020" s="3">
        <v>213</v>
      </c>
      <c r="EG1020" s="3" t="s">
        <v>456</v>
      </c>
      <c r="EH1020" s="3">
        <v>0</v>
      </c>
      <c r="EI1020" s="3" t="s">
        <v>3</v>
      </c>
      <c r="EJ1020" s="3">
        <v>1</v>
      </c>
      <c r="EK1020" s="3">
        <v>400005</v>
      </c>
      <c r="EL1020" s="3" t="s">
        <v>456</v>
      </c>
      <c r="EM1020" s="3" t="s">
        <v>457</v>
      </c>
      <c r="EN1020" s="3"/>
      <c r="EO1020" s="3" t="s">
        <v>3</v>
      </c>
      <c r="EP1020" s="3"/>
      <c r="EQ1020" s="3">
        <v>16</v>
      </c>
      <c r="ER1020" s="3">
        <v>0</v>
      </c>
      <c r="ES1020" s="3">
        <v>208.17000000000002</v>
      </c>
      <c r="ET1020" s="3">
        <v>0</v>
      </c>
      <c r="EU1020" s="3">
        <v>0</v>
      </c>
      <c r="EV1020" s="3">
        <v>0</v>
      </c>
      <c r="EW1020" s="3">
        <v>0</v>
      </c>
      <c r="EX1020" s="3">
        <v>0</v>
      </c>
      <c r="EY1020" s="3">
        <v>0</v>
      </c>
      <c r="EZ1020" s="3"/>
      <c r="FA1020" s="3"/>
      <c r="FB1020" s="3"/>
      <c r="FC1020" s="3"/>
      <c r="FD1020" s="3"/>
      <c r="FE1020" s="3"/>
      <c r="FF1020" s="3"/>
      <c r="FG1020" s="3"/>
      <c r="FH1020" s="3"/>
      <c r="FI1020" s="3"/>
      <c r="FJ1020" s="3"/>
      <c r="FK1020" s="3"/>
      <c r="FL1020" s="3"/>
      <c r="FM1020" s="3"/>
      <c r="FN1020" s="3"/>
      <c r="FO1020" s="3"/>
      <c r="FP1020" s="3"/>
      <c r="FQ1020" s="3">
        <v>0</v>
      </c>
      <c r="FR1020" s="3">
        <v>0</v>
      </c>
      <c r="FS1020" s="3">
        <v>0</v>
      </c>
      <c r="FT1020" s="3"/>
      <c r="FU1020" s="3"/>
      <c r="FV1020" s="3"/>
      <c r="FW1020" s="3"/>
      <c r="FX1020" s="3">
        <v>0</v>
      </c>
      <c r="FY1020" s="3">
        <v>0</v>
      </c>
      <c r="FZ1020" s="3"/>
      <c r="GA1020" s="3" t="s">
        <v>1256</v>
      </c>
      <c r="GB1020" s="3"/>
      <c r="GC1020" s="3"/>
      <c r="GD1020" s="3">
        <v>1</v>
      </c>
      <c r="GE1020" s="3"/>
      <c r="GF1020" s="3">
        <v>1790541610</v>
      </c>
      <c r="GG1020" s="3">
        <v>2</v>
      </c>
      <c r="GH1020" s="3">
        <v>4</v>
      </c>
      <c r="GI1020" s="3">
        <v>-2</v>
      </c>
      <c r="GJ1020" s="3">
        <v>0</v>
      </c>
      <c r="GK1020" s="3">
        <v>0</v>
      </c>
      <c r="GL1020" s="3">
        <f t="shared" si="1225"/>
        <v>0</v>
      </c>
      <c r="GM1020" s="3">
        <f t="shared" si="1226"/>
        <v>416.34</v>
      </c>
      <c r="GN1020" s="3">
        <f t="shared" si="1227"/>
        <v>0</v>
      </c>
      <c r="GO1020" s="3">
        <f t="shared" si="1228"/>
        <v>416.34</v>
      </c>
      <c r="GP1020" s="3">
        <f t="shared" si="1229"/>
        <v>0</v>
      </c>
      <c r="GQ1020" s="3"/>
      <c r="GR1020" s="3">
        <v>1</v>
      </c>
      <c r="GS1020" s="3">
        <v>2</v>
      </c>
      <c r="GT1020" s="3">
        <v>0</v>
      </c>
      <c r="GU1020" s="3" t="s">
        <v>3</v>
      </c>
      <c r="GV1020" s="3">
        <f t="shared" si="1230"/>
        <v>0</v>
      </c>
      <c r="GW1020" s="3">
        <v>1</v>
      </c>
      <c r="GX1020" s="3">
        <f t="shared" si="1231"/>
        <v>0</v>
      </c>
      <c r="GY1020" s="3"/>
      <c r="GZ1020" s="3"/>
      <c r="HA1020" s="3">
        <v>0</v>
      </c>
      <c r="HB1020" s="3">
        <v>0</v>
      </c>
      <c r="HC1020" s="3">
        <f t="shared" si="1232"/>
        <v>0</v>
      </c>
      <c r="HD1020" s="3"/>
      <c r="HE1020" s="3" t="s">
        <v>459</v>
      </c>
      <c r="HF1020" s="3" t="s">
        <v>37</v>
      </c>
      <c r="HG1020" s="3"/>
      <c r="HH1020" s="3"/>
      <c r="HI1020" s="3"/>
      <c r="HJ1020" s="3"/>
      <c r="HK1020" s="3"/>
      <c r="HL1020" s="3"/>
      <c r="HM1020" s="3" t="s">
        <v>3</v>
      </c>
      <c r="HN1020" s="3" t="s">
        <v>3</v>
      </c>
      <c r="HO1020" s="3" t="s">
        <v>3</v>
      </c>
      <c r="HP1020" s="3" t="s">
        <v>3</v>
      </c>
      <c r="HQ1020" s="3" t="s">
        <v>3</v>
      </c>
      <c r="HR1020" s="3"/>
      <c r="HS1020" s="3">
        <v>0</v>
      </c>
      <c r="HT1020" s="3"/>
      <c r="HU1020" s="3"/>
      <c r="HV1020" s="3"/>
      <c r="HW1020" s="3"/>
      <c r="HX1020" s="3"/>
      <c r="HY1020" s="3"/>
      <c r="HZ1020" s="3"/>
      <c r="IA1020" s="3"/>
      <c r="IB1020" s="3"/>
      <c r="IC1020" s="3"/>
      <c r="ID1020" s="3"/>
      <c r="IE1020" s="3"/>
      <c r="IF1020" s="3"/>
      <c r="IG1020" s="3"/>
      <c r="IH1020" s="3"/>
      <c r="II1020" s="3"/>
      <c r="IJ1020" s="3"/>
      <c r="IK1020" s="3">
        <v>0</v>
      </c>
      <c r="IL1020" s="3"/>
      <c r="IM1020" s="3"/>
      <c r="IN1020" s="3"/>
      <c r="IO1020" s="3"/>
      <c r="IP1020" s="3"/>
      <c r="IQ1020" s="3"/>
      <c r="IR1020" s="3"/>
      <c r="IS1020" s="3"/>
      <c r="IT1020" s="3"/>
      <c r="IU1020" s="3"/>
    </row>
    <row r="1021" spans="1:255" x14ac:dyDescent="0.25">
      <c r="A1021" s="4">
        <v>17</v>
      </c>
      <c r="B1021" s="4">
        <v>1</v>
      </c>
      <c r="C1021" s="4"/>
      <c r="D1021" s="4"/>
      <c r="E1021" s="4" t="s">
        <v>1253</v>
      </c>
      <c r="F1021" s="4" t="s">
        <v>1254</v>
      </c>
      <c r="G1021" s="4" t="s">
        <v>1255</v>
      </c>
      <c r="H1021" s="4" t="s">
        <v>227</v>
      </c>
      <c r="I1021" s="4">
        <v>2</v>
      </c>
      <c r="J1021" s="4">
        <v>0</v>
      </c>
      <c r="K1021" s="4">
        <v>2</v>
      </c>
      <c r="L1021" s="4"/>
      <c r="M1021" s="4"/>
      <c r="N1021" s="4"/>
      <c r="O1021" s="4">
        <f t="shared" si="1208"/>
        <v>4096.79</v>
      </c>
      <c r="P1021" s="4">
        <f t="shared" si="1209"/>
        <v>4096.79</v>
      </c>
      <c r="Q1021" s="4">
        <f t="shared" si="1194"/>
        <v>0</v>
      </c>
      <c r="R1021" s="4">
        <f t="shared" si="1195"/>
        <v>0</v>
      </c>
      <c r="S1021" s="4">
        <f t="shared" si="1210"/>
        <v>0</v>
      </c>
      <c r="T1021" s="4">
        <f t="shared" si="1211"/>
        <v>0</v>
      </c>
      <c r="U1021" s="4">
        <f t="shared" si="1212"/>
        <v>0</v>
      </c>
      <c r="V1021" s="4">
        <f t="shared" si="1213"/>
        <v>0</v>
      </c>
      <c r="W1021" s="4">
        <f t="shared" si="1214"/>
        <v>0</v>
      </c>
      <c r="X1021" s="4">
        <f t="shared" si="1196"/>
        <v>0</v>
      </c>
      <c r="Y1021" s="4">
        <f t="shared" si="1197"/>
        <v>0</v>
      </c>
      <c r="Z1021" s="4"/>
      <c r="AA1021" s="4">
        <v>55890823</v>
      </c>
      <c r="AB1021" s="4">
        <f t="shared" si="1215"/>
        <v>208.17</v>
      </c>
      <c r="AC1021" s="4">
        <f t="shared" si="1198"/>
        <v>208.17</v>
      </c>
      <c r="AD1021" s="4">
        <f t="shared" si="1199"/>
        <v>0</v>
      </c>
      <c r="AE1021" s="4">
        <f t="shared" si="1200"/>
        <v>0</v>
      </c>
      <c r="AF1021" s="4">
        <f t="shared" si="1201"/>
        <v>0</v>
      </c>
      <c r="AG1021" s="4">
        <f t="shared" si="1216"/>
        <v>0</v>
      </c>
      <c r="AH1021" s="4">
        <f t="shared" si="1202"/>
        <v>0</v>
      </c>
      <c r="AI1021" s="4">
        <f t="shared" si="1203"/>
        <v>0</v>
      </c>
      <c r="AJ1021" s="4">
        <f t="shared" si="1217"/>
        <v>0</v>
      </c>
      <c r="AK1021" s="4">
        <v>208.17000000000002</v>
      </c>
      <c r="AL1021" s="4">
        <v>208.17000000000002</v>
      </c>
      <c r="AM1021" s="4">
        <v>0</v>
      </c>
      <c r="AN1021" s="4">
        <v>0</v>
      </c>
      <c r="AO1021" s="4">
        <v>0</v>
      </c>
      <c r="AP1021" s="4">
        <v>0</v>
      </c>
      <c r="AQ1021" s="4">
        <v>0</v>
      </c>
      <c r="AR1021" s="4">
        <v>0</v>
      </c>
      <c r="AS1021" s="4">
        <v>0</v>
      </c>
      <c r="AT1021" s="4">
        <v>0</v>
      </c>
      <c r="AU1021" s="4">
        <v>0</v>
      </c>
      <c r="AV1021" s="4">
        <v>1</v>
      </c>
      <c r="AW1021" s="4">
        <v>1</v>
      </c>
      <c r="AX1021" s="4"/>
      <c r="AY1021" s="4"/>
      <c r="AZ1021" s="4">
        <v>1</v>
      </c>
      <c r="BA1021" s="4">
        <v>1</v>
      </c>
      <c r="BB1021" s="4">
        <v>1</v>
      </c>
      <c r="BC1021" s="4">
        <v>9.84</v>
      </c>
      <c r="BD1021" s="4" t="s">
        <v>3</v>
      </c>
      <c r="BE1021" s="4" t="s">
        <v>3</v>
      </c>
      <c r="BF1021" s="4" t="s">
        <v>3</v>
      </c>
      <c r="BG1021" s="4" t="s">
        <v>3</v>
      </c>
      <c r="BH1021" s="4">
        <v>3</v>
      </c>
      <c r="BI1021" s="4">
        <v>2</v>
      </c>
      <c r="BJ1021" s="4" t="s">
        <v>1254</v>
      </c>
      <c r="BK1021" s="4"/>
      <c r="BL1021" s="4"/>
      <c r="BM1021" s="4">
        <v>400005</v>
      </c>
      <c r="BN1021" s="4">
        <v>0</v>
      </c>
      <c r="BO1021" s="4" t="s">
        <v>3</v>
      </c>
      <c r="BP1021" s="4">
        <v>0</v>
      </c>
      <c r="BQ1021" s="4">
        <v>213</v>
      </c>
      <c r="BR1021" s="4">
        <v>0</v>
      </c>
      <c r="BS1021" s="4">
        <v>1</v>
      </c>
      <c r="BT1021" s="4">
        <v>1</v>
      </c>
      <c r="BU1021" s="4">
        <v>1</v>
      </c>
      <c r="BV1021" s="4">
        <v>1</v>
      </c>
      <c r="BW1021" s="4">
        <v>1</v>
      </c>
      <c r="BX1021" s="4">
        <v>1</v>
      </c>
      <c r="BY1021" s="4" t="s">
        <v>3</v>
      </c>
      <c r="BZ1021" s="4">
        <v>0</v>
      </c>
      <c r="CA1021" s="4">
        <v>0</v>
      </c>
      <c r="CB1021" s="4" t="s">
        <v>3</v>
      </c>
      <c r="CC1021" s="4"/>
      <c r="CD1021" s="4"/>
      <c r="CE1021" s="4">
        <v>1566</v>
      </c>
      <c r="CF1021" s="4">
        <v>0</v>
      </c>
      <c r="CG1021" s="4">
        <v>0</v>
      </c>
      <c r="CH1021" s="4"/>
      <c r="CI1021" s="4"/>
      <c r="CJ1021" s="4"/>
      <c r="CK1021" s="4"/>
      <c r="CL1021" s="4"/>
      <c r="CM1021" s="4">
        <v>0</v>
      </c>
      <c r="CN1021" s="4" t="s">
        <v>3</v>
      </c>
      <c r="CO1021" s="4">
        <v>0</v>
      </c>
      <c r="CP1021" s="4">
        <f t="shared" si="1218"/>
        <v>4096.79</v>
      </c>
      <c r="CQ1021" s="4">
        <f t="shared" si="1219"/>
        <v>2048.39</v>
      </c>
      <c r="CR1021" s="4">
        <f t="shared" si="1204"/>
        <v>0</v>
      </c>
      <c r="CS1021" s="4">
        <f t="shared" si="1205"/>
        <v>0</v>
      </c>
      <c r="CT1021" s="4">
        <f t="shared" si="1220"/>
        <v>0</v>
      </c>
      <c r="CU1021" s="4">
        <f t="shared" si="1221"/>
        <v>0</v>
      </c>
      <c r="CV1021" s="4">
        <f t="shared" si="1222"/>
        <v>0</v>
      </c>
      <c r="CW1021" s="4">
        <f t="shared" si="1223"/>
        <v>0</v>
      </c>
      <c r="CX1021" s="4">
        <f t="shared" si="1224"/>
        <v>0</v>
      </c>
      <c r="CY1021" s="4">
        <f t="shared" si="1206"/>
        <v>0</v>
      </c>
      <c r="CZ1021" s="4">
        <f t="shared" si="1207"/>
        <v>0</v>
      </c>
      <c r="DA1021" s="4"/>
      <c r="DB1021" s="4"/>
      <c r="DC1021" s="4" t="s">
        <v>3</v>
      </c>
      <c r="DD1021" s="4" t="s">
        <v>3</v>
      </c>
      <c r="DE1021" s="4" t="s">
        <v>3</v>
      </c>
      <c r="DF1021" s="4" t="s">
        <v>3</v>
      </c>
      <c r="DG1021" s="4" t="s">
        <v>3</v>
      </c>
      <c r="DH1021" s="4" t="s">
        <v>3</v>
      </c>
      <c r="DI1021" s="4" t="s">
        <v>3</v>
      </c>
      <c r="DJ1021" s="4" t="s">
        <v>3</v>
      </c>
      <c r="DK1021" s="4" t="s">
        <v>3</v>
      </c>
      <c r="DL1021" s="4" t="s">
        <v>3</v>
      </c>
      <c r="DM1021" s="4" t="s">
        <v>3</v>
      </c>
      <c r="DN1021" s="4">
        <v>0</v>
      </c>
      <c r="DO1021" s="4">
        <v>0</v>
      </c>
      <c r="DP1021" s="4">
        <v>1</v>
      </c>
      <c r="DQ1021" s="4">
        <v>1</v>
      </c>
      <c r="DR1021" s="4"/>
      <c r="DS1021" s="4"/>
      <c r="DT1021" s="4"/>
      <c r="DU1021" s="4">
        <v>1013</v>
      </c>
      <c r="DV1021" s="4" t="s">
        <v>227</v>
      </c>
      <c r="DW1021" s="4" t="s">
        <v>227</v>
      </c>
      <c r="DX1021" s="4">
        <v>1</v>
      </c>
      <c r="DY1021" s="4"/>
      <c r="DZ1021" s="4" t="s">
        <v>3</v>
      </c>
      <c r="EA1021" s="4" t="s">
        <v>3</v>
      </c>
      <c r="EB1021" s="4" t="s">
        <v>3</v>
      </c>
      <c r="EC1021" s="4" t="s">
        <v>3</v>
      </c>
      <c r="ED1021" s="4"/>
      <c r="EE1021" s="4">
        <v>57042888</v>
      </c>
      <c r="EF1021" s="4">
        <v>213</v>
      </c>
      <c r="EG1021" s="4" t="s">
        <v>456</v>
      </c>
      <c r="EH1021" s="4">
        <v>0</v>
      </c>
      <c r="EI1021" s="4" t="s">
        <v>3</v>
      </c>
      <c r="EJ1021" s="4">
        <v>1</v>
      </c>
      <c r="EK1021" s="4">
        <v>400005</v>
      </c>
      <c r="EL1021" s="4" t="s">
        <v>456</v>
      </c>
      <c r="EM1021" s="4" t="s">
        <v>457</v>
      </c>
      <c r="EN1021" s="4"/>
      <c r="EO1021" s="4" t="s">
        <v>3</v>
      </c>
      <c r="EP1021" s="4"/>
      <c r="EQ1021" s="4">
        <v>16</v>
      </c>
      <c r="ER1021" s="4">
        <v>0</v>
      </c>
      <c r="ES1021" s="4">
        <v>208.17000000000002</v>
      </c>
      <c r="ET1021" s="4">
        <v>0</v>
      </c>
      <c r="EU1021" s="4">
        <v>0</v>
      </c>
      <c r="EV1021" s="4">
        <v>0</v>
      </c>
      <c r="EW1021" s="4">
        <v>0</v>
      </c>
      <c r="EX1021" s="4">
        <v>0</v>
      </c>
      <c r="EY1021" s="4">
        <v>0</v>
      </c>
      <c r="EZ1021" s="4">
        <v>5</v>
      </c>
      <c r="FA1021" s="4"/>
      <c r="FB1021" s="4"/>
      <c r="FC1021" s="4">
        <v>1</v>
      </c>
      <c r="FD1021" s="4">
        <v>18</v>
      </c>
      <c r="FE1021" s="4"/>
      <c r="FF1021" s="4">
        <v>2450</v>
      </c>
      <c r="FG1021" s="4"/>
      <c r="FH1021" s="4"/>
      <c r="FI1021" s="4"/>
      <c r="FJ1021" s="4"/>
      <c r="FK1021" s="4"/>
      <c r="FL1021" s="4"/>
      <c r="FM1021" s="4"/>
      <c r="FN1021" s="4"/>
      <c r="FO1021" s="4"/>
      <c r="FP1021" s="4"/>
      <c r="FQ1021" s="4">
        <v>0</v>
      </c>
      <c r="FR1021" s="4">
        <v>0</v>
      </c>
      <c r="FS1021" s="4">
        <v>0</v>
      </c>
      <c r="FT1021" s="4"/>
      <c r="FU1021" s="4"/>
      <c r="FV1021" s="4"/>
      <c r="FW1021" s="4"/>
      <c r="FX1021" s="4">
        <v>0</v>
      </c>
      <c r="FY1021" s="4">
        <v>0</v>
      </c>
      <c r="FZ1021" s="4"/>
      <c r="GA1021" s="4" t="s">
        <v>1256</v>
      </c>
      <c r="GB1021" s="4"/>
      <c r="GC1021" s="4"/>
      <c r="GD1021" s="4">
        <v>1</v>
      </c>
      <c r="GE1021" s="4"/>
      <c r="GF1021" s="4">
        <v>1790541610</v>
      </c>
      <c r="GG1021" s="4">
        <v>2</v>
      </c>
      <c r="GH1021" s="4">
        <v>3</v>
      </c>
      <c r="GI1021" s="4">
        <v>5</v>
      </c>
      <c r="GJ1021" s="4">
        <v>0</v>
      </c>
      <c r="GK1021" s="4">
        <v>0</v>
      </c>
      <c r="GL1021" s="4">
        <f t="shared" si="1225"/>
        <v>0</v>
      </c>
      <c r="GM1021" s="4">
        <f t="shared" si="1226"/>
        <v>4096.79</v>
      </c>
      <c r="GN1021" s="4">
        <f t="shared" si="1227"/>
        <v>0</v>
      </c>
      <c r="GO1021" s="4">
        <f t="shared" si="1228"/>
        <v>4096.79</v>
      </c>
      <c r="GP1021" s="4">
        <f t="shared" si="1229"/>
        <v>0</v>
      </c>
      <c r="GQ1021" s="4"/>
      <c r="GR1021" s="4">
        <v>1</v>
      </c>
      <c r="GS1021" s="4">
        <v>1</v>
      </c>
      <c r="GT1021" s="4">
        <v>0</v>
      </c>
      <c r="GU1021" s="4" t="s">
        <v>3</v>
      </c>
      <c r="GV1021" s="4">
        <f t="shared" si="1230"/>
        <v>0</v>
      </c>
      <c r="GW1021" s="4">
        <v>1</v>
      </c>
      <c r="GX1021" s="4">
        <f t="shared" si="1231"/>
        <v>0</v>
      </c>
      <c r="GY1021" s="4"/>
      <c r="GZ1021" s="4"/>
      <c r="HA1021" s="4">
        <v>0</v>
      </c>
      <c r="HB1021" s="4">
        <v>0</v>
      </c>
      <c r="HC1021" s="4">
        <f t="shared" si="1232"/>
        <v>0</v>
      </c>
      <c r="HD1021" s="4"/>
      <c r="HE1021" s="4" t="s">
        <v>459</v>
      </c>
      <c r="HF1021" s="4" t="s">
        <v>37</v>
      </c>
      <c r="HG1021" s="4"/>
      <c r="HH1021" s="4"/>
      <c r="HI1021" s="4"/>
      <c r="HJ1021" s="4"/>
      <c r="HK1021" s="4"/>
      <c r="HL1021" s="4"/>
      <c r="HM1021" s="4" t="s">
        <v>3</v>
      </c>
      <c r="HN1021" s="4" t="s">
        <v>3</v>
      </c>
      <c r="HO1021" s="4" t="s">
        <v>3</v>
      </c>
      <c r="HP1021" s="4" t="s">
        <v>3</v>
      </c>
      <c r="HQ1021" s="4" t="s">
        <v>3</v>
      </c>
      <c r="HR1021" s="4"/>
      <c r="HS1021" s="4">
        <v>0</v>
      </c>
      <c r="HT1021" s="4"/>
      <c r="HU1021" s="4"/>
      <c r="HV1021" s="4"/>
      <c r="HW1021" s="4"/>
      <c r="HX1021" s="4"/>
      <c r="HY1021" s="4"/>
      <c r="HZ1021" s="4"/>
      <c r="IA1021" s="4"/>
      <c r="IB1021" s="4"/>
      <c r="IC1021" s="4"/>
      <c r="ID1021" s="4"/>
      <c r="IE1021" s="4"/>
      <c r="IF1021" s="4"/>
      <c r="IG1021" s="4"/>
      <c r="IH1021" s="4"/>
      <c r="II1021" s="4"/>
      <c r="IJ1021" s="4"/>
      <c r="IK1021" s="4">
        <v>0</v>
      </c>
      <c r="IL1021" s="4"/>
      <c r="IM1021" s="4"/>
      <c r="IN1021" s="4"/>
      <c r="IO1021" s="4"/>
      <c r="IP1021" s="4"/>
      <c r="IQ1021" s="4"/>
      <c r="IR1021" s="4"/>
      <c r="IS1021" s="4"/>
      <c r="IT1021" s="4"/>
      <c r="IU1021" s="4"/>
    </row>
    <row r="1022" spans="1:255" x14ac:dyDescent="0.25">
      <c r="A1022" s="3">
        <v>17</v>
      </c>
      <c r="B1022" s="3">
        <v>1</v>
      </c>
      <c r="C1022" s="3"/>
      <c r="D1022" s="3"/>
      <c r="E1022" s="3" t="s">
        <v>1257</v>
      </c>
      <c r="F1022" s="3" t="s">
        <v>1258</v>
      </c>
      <c r="G1022" s="3" t="s">
        <v>1259</v>
      </c>
      <c r="H1022" s="3" t="s">
        <v>227</v>
      </c>
      <c r="I1022" s="3">
        <v>2</v>
      </c>
      <c r="J1022" s="3">
        <v>0</v>
      </c>
      <c r="K1022" s="3">
        <v>2</v>
      </c>
      <c r="L1022" s="3"/>
      <c r="M1022" s="3"/>
      <c r="N1022" s="3"/>
      <c r="O1022" s="3">
        <f t="shared" si="1208"/>
        <v>691.28</v>
      </c>
      <c r="P1022" s="3">
        <f t="shared" si="1209"/>
        <v>691.28</v>
      </c>
      <c r="Q1022" s="3">
        <f t="shared" si="1194"/>
        <v>0</v>
      </c>
      <c r="R1022" s="3">
        <f t="shared" si="1195"/>
        <v>0</v>
      </c>
      <c r="S1022" s="3">
        <f t="shared" si="1210"/>
        <v>0</v>
      </c>
      <c r="T1022" s="3">
        <f t="shared" si="1211"/>
        <v>0</v>
      </c>
      <c r="U1022" s="3">
        <f t="shared" si="1212"/>
        <v>0</v>
      </c>
      <c r="V1022" s="3">
        <f t="shared" si="1213"/>
        <v>0</v>
      </c>
      <c r="W1022" s="3">
        <f t="shared" si="1214"/>
        <v>0</v>
      </c>
      <c r="X1022" s="3">
        <f t="shared" si="1196"/>
        <v>0</v>
      </c>
      <c r="Y1022" s="3">
        <f t="shared" si="1197"/>
        <v>0</v>
      </c>
      <c r="Z1022" s="3"/>
      <c r="AA1022" s="3">
        <v>54971259</v>
      </c>
      <c r="AB1022" s="3">
        <f t="shared" si="1215"/>
        <v>345.64</v>
      </c>
      <c r="AC1022" s="3">
        <f t="shared" si="1198"/>
        <v>345.64</v>
      </c>
      <c r="AD1022" s="3">
        <f t="shared" si="1199"/>
        <v>0</v>
      </c>
      <c r="AE1022" s="3">
        <f t="shared" si="1200"/>
        <v>0</v>
      </c>
      <c r="AF1022" s="3">
        <f t="shared" si="1201"/>
        <v>0</v>
      </c>
      <c r="AG1022" s="3">
        <f t="shared" si="1216"/>
        <v>0</v>
      </c>
      <c r="AH1022" s="3">
        <f t="shared" si="1202"/>
        <v>0</v>
      </c>
      <c r="AI1022" s="3">
        <f t="shared" si="1203"/>
        <v>0</v>
      </c>
      <c r="AJ1022" s="3">
        <f t="shared" si="1217"/>
        <v>0</v>
      </c>
      <c r="AK1022" s="3">
        <v>345.64</v>
      </c>
      <c r="AL1022" s="3">
        <v>345.64</v>
      </c>
      <c r="AM1022" s="3">
        <v>0</v>
      </c>
      <c r="AN1022" s="3">
        <v>0</v>
      </c>
      <c r="AO1022" s="3">
        <v>0</v>
      </c>
      <c r="AP1022" s="3">
        <v>0</v>
      </c>
      <c r="AQ1022" s="3">
        <v>0</v>
      </c>
      <c r="AR1022" s="3">
        <v>0</v>
      </c>
      <c r="AS1022" s="3">
        <v>0</v>
      </c>
      <c r="AT1022" s="3">
        <v>0</v>
      </c>
      <c r="AU1022" s="3">
        <v>0</v>
      </c>
      <c r="AV1022" s="3">
        <v>1</v>
      </c>
      <c r="AW1022" s="3">
        <v>1</v>
      </c>
      <c r="AX1022" s="3"/>
      <c r="AY1022" s="3"/>
      <c r="AZ1022" s="3">
        <v>1</v>
      </c>
      <c r="BA1022" s="3">
        <v>1</v>
      </c>
      <c r="BB1022" s="3">
        <v>1</v>
      </c>
      <c r="BC1022" s="3">
        <v>1</v>
      </c>
      <c r="BD1022" s="3" t="s">
        <v>3</v>
      </c>
      <c r="BE1022" s="3" t="s">
        <v>3</v>
      </c>
      <c r="BF1022" s="3" t="s">
        <v>3</v>
      </c>
      <c r="BG1022" s="3" t="s">
        <v>3</v>
      </c>
      <c r="BH1022" s="3">
        <v>3</v>
      </c>
      <c r="BI1022" s="3">
        <v>2</v>
      </c>
      <c r="BJ1022" s="3" t="s">
        <v>1258</v>
      </c>
      <c r="BK1022" s="3"/>
      <c r="BL1022" s="3"/>
      <c r="BM1022" s="3">
        <v>400005</v>
      </c>
      <c r="BN1022" s="3">
        <v>0</v>
      </c>
      <c r="BO1022" s="3" t="s">
        <v>3</v>
      </c>
      <c r="BP1022" s="3">
        <v>0</v>
      </c>
      <c r="BQ1022" s="3">
        <v>213</v>
      </c>
      <c r="BR1022" s="3">
        <v>0</v>
      </c>
      <c r="BS1022" s="3">
        <v>1</v>
      </c>
      <c r="BT1022" s="3">
        <v>1</v>
      </c>
      <c r="BU1022" s="3">
        <v>1</v>
      </c>
      <c r="BV1022" s="3">
        <v>1</v>
      </c>
      <c r="BW1022" s="3">
        <v>1</v>
      </c>
      <c r="BX1022" s="3">
        <v>1</v>
      </c>
      <c r="BY1022" s="3" t="s">
        <v>3</v>
      </c>
      <c r="BZ1022" s="3">
        <v>0</v>
      </c>
      <c r="CA1022" s="3">
        <v>0</v>
      </c>
      <c r="CB1022" s="3" t="s">
        <v>3</v>
      </c>
      <c r="CC1022" s="3"/>
      <c r="CD1022" s="3"/>
      <c r="CE1022" s="3">
        <v>1566</v>
      </c>
      <c r="CF1022" s="3">
        <v>0</v>
      </c>
      <c r="CG1022" s="3">
        <v>0</v>
      </c>
      <c r="CH1022" s="3"/>
      <c r="CI1022" s="3"/>
      <c r="CJ1022" s="3"/>
      <c r="CK1022" s="3"/>
      <c r="CL1022" s="3"/>
      <c r="CM1022" s="3">
        <v>0</v>
      </c>
      <c r="CN1022" s="3" t="s">
        <v>3</v>
      </c>
      <c r="CO1022" s="3">
        <v>0</v>
      </c>
      <c r="CP1022" s="3">
        <f t="shared" si="1218"/>
        <v>691.28</v>
      </c>
      <c r="CQ1022" s="3">
        <f t="shared" si="1219"/>
        <v>345.64</v>
      </c>
      <c r="CR1022" s="3">
        <f t="shared" si="1204"/>
        <v>0</v>
      </c>
      <c r="CS1022" s="3">
        <f t="shared" si="1205"/>
        <v>0</v>
      </c>
      <c r="CT1022" s="3">
        <f t="shared" si="1220"/>
        <v>0</v>
      </c>
      <c r="CU1022" s="3">
        <f t="shared" si="1221"/>
        <v>0</v>
      </c>
      <c r="CV1022" s="3">
        <f t="shared" si="1222"/>
        <v>0</v>
      </c>
      <c r="CW1022" s="3">
        <f t="shared" si="1223"/>
        <v>0</v>
      </c>
      <c r="CX1022" s="3">
        <f t="shared" si="1224"/>
        <v>0</v>
      </c>
      <c r="CY1022" s="3">
        <f t="shared" si="1206"/>
        <v>0</v>
      </c>
      <c r="CZ1022" s="3">
        <f t="shared" si="1207"/>
        <v>0</v>
      </c>
      <c r="DA1022" s="3"/>
      <c r="DB1022" s="3"/>
      <c r="DC1022" s="3" t="s">
        <v>3</v>
      </c>
      <c r="DD1022" s="3" t="s">
        <v>3</v>
      </c>
      <c r="DE1022" s="3" t="s">
        <v>3</v>
      </c>
      <c r="DF1022" s="3" t="s">
        <v>3</v>
      </c>
      <c r="DG1022" s="3" t="s">
        <v>3</v>
      </c>
      <c r="DH1022" s="3" t="s">
        <v>3</v>
      </c>
      <c r="DI1022" s="3" t="s">
        <v>3</v>
      </c>
      <c r="DJ1022" s="3" t="s">
        <v>3</v>
      </c>
      <c r="DK1022" s="3" t="s">
        <v>3</v>
      </c>
      <c r="DL1022" s="3" t="s">
        <v>3</v>
      </c>
      <c r="DM1022" s="3" t="s">
        <v>3</v>
      </c>
      <c r="DN1022" s="3">
        <v>0</v>
      </c>
      <c r="DO1022" s="3">
        <v>0</v>
      </c>
      <c r="DP1022" s="3">
        <v>1</v>
      </c>
      <c r="DQ1022" s="3">
        <v>1</v>
      </c>
      <c r="DR1022" s="3"/>
      <c r="DS1022" s="3"/>
      <c r="DT1022" s="3"/>
      <c r="DU1022" s="3">
        <v>1013</v>
      </c>
      <c r="DV1022" s="3" t="s">
        <v>227</v>
      </c>
      <c r="DW1022" s="3" t="s">
        <v>227</v>
      </c>
      <c r="DX1022" s="3">
        <v>1</v>
      </c>
      <c r="DY1022" s="3"/>
      <c r="DZ1022" s="3" t="s">
        <v>3</v>
      </c>
      <c r="EA1022" s="3" t="s">
        <v>3</v>
      </c>
      <c r="EB1022" s="3" t="s">
        <v>3</v>
      </c>
      <c r="EC1022" s="3" t="s">
        <v>3</v>
      </c>
      <c r="ED1022" s="3"/>
      <c r="EE1022" s="3">
        <v>57042888</v>
      </c>
      <c r="EF1022" s="3">
        <v>213</v>
      </c>
      <c r="EG1022" s="3" t="s">
        <v>456</v>
      </c>
      <c r="EH1022" s="3">
        <v>0</v>
      </c>
      <c r="EI1022" s="3" t="s">
        <v>3</v>
      </c>
      <c r="EJ1022" s="3">
        <v>1</v>
      </c>
      <c r="EK1022" s="3">
        <v>400005</v>
      </c>
      <c r="EL1022" s="3" t="s">
        <v>456</v>
      </c>
      <c r="EM1022" s="3" t="s">
        <v>457</v>
      </c>
      <c r="EN1022" s="3"/>
      <c r="EO1022" s="3" t="s">
        <v>3</v>
      </c>
      <c r="EP1022" s="3"/>
      <c r="EQ1022" s="3">
        <v>16</v>
      </c>
      <c r="ER1022" s="3">
        <v>0</v>
      </c>
      <c r="ES1022" s="3">
        <v>345.64</v>
      </c>
      <c r="ET1022" s="3">
        <v>0</v>
      </c>
      <c r="EU1022" s="3">
        <v>0</v>
      </c>
      <c r="EV1022" s="3">
        <v>0</v>
      </c>
      <c r="EW1022" s="3">
        <v>0</v>
      </c>
      <c r="EX1022" s="3">
        <v>0</v>
      </c>
      <c r="EY1022" s="3">
        <v>0</v>
      </c>
      <c r="EZ1022" s="3"/>
      <c r="FA1022" s="3"/>
      <c r="FB1022" s="3"/>
      <c r="FC1022" s="3"/>
      <c r="FD1022" s="3"/>
      <c r="FE1022" s="3"/>
      <c r="FF1022" s="3"/>
      <c r="FG1022" s="3"/>
      <c r="FH1022" s="3"/>
      <c r="FI1022" s="3"/>
      <c r="FJ1022" s="3"/>
      <c r="FK1022" s="3"/>
      <c r="FL1022" s="3"/>
      <c r="FM1022" s="3"/>
      <c r="FN1022" s="3"/>
      <c r="FO1022" s="3"/>
      <c r="FP1022" s="3"/>
      <c r="FQ1022" s="3">
        <v>0</v>
      </c>
      <c r="FR1022" s="3">
        <v>0</v>
      </c>
      <c r="FS1022" s="3">
        <v>0</v>
      </c>
      <c r="FT1022" s="3"/>
      <c r="FU1022" s="3"/>
      <c r="FV1022" s="3"/>
      <c r="FW1022" s="3"/>
      <c r="FX1022" s="3">
        <v>0</v>
      </c>
      <c r="FY1022" s="3">
        <v>0</v>
      </c>
      <c r="FZ1022" s="3"/>
      <c r="GA1022" s="3" t="s">
        <v>1260</v>
      </c>
      <c r="GB1022" s="3"/>
      <c r="GC1022" s="3"/>
      <c r="GD1022" s="3">
        <v>1</v>
      </c>
      <c r="GE1022" s="3"/>
      <c r="GF1022" s="3">
        <v>1934655666</v>
      </c>
      <c r="GG1022" s="3">
        <v>2</v>
      </c>
      <c r="GH1022" s="3">
        <v>4</v>
      </c>
      <c r="GI1022" s="3">
        <v>-2</v>
      </c>
      <c r="GJ1022" s="3">
        <v>0</v>
      </c>
      <c r="GK1022" s="3">
        <v>0</v>
      </c>
      <c r="GL1022" s="3">
        <f t="shared" si="1225"/>
        <v>0</v>
      </c>
      <c r="GM1022" s="3">
        <f t="shared" si="1226"/>
        <v>691.28</v>
      </c>
      <c r="GN1022" s="3">
        <f t="shared" si="1227"/>
        <v>0</v>
      </c>
      <c r="GO1022" s="3">
        <f t="shared" si="1228"/>
        <v>691.28</v>
      </c>
      <c r="GP1022" s="3">
        <f t="shared" si="1229"/>
        <v>0</v>
      </c>
      <c r="GQ1022" s="3"/>
      <c r="GR1022" s="3">
        <v>1</v>
      </c>
      <c r="GS1022" s="3">
        <v>2</v>
      </c>
      <c r="GT1022" s="3">
        <v>0</v>
      </c>
      <c r="GU1022" s="3" t="s">
        <v>3</v>
      </c>
      <c r="GV1022" s="3">
        <f t="shared" si="1230"/>
        <v>0</v>
      </c>
      <c r="GW1022" s="3">
        <v>1</v>
      </c>
      <c r="GX1022" s="3">
        <f t="shared" si="1231"/>
        <v>0</v>
      </c>
      <c r="GY1022" s="3"/>
      <c r="GZ1022" s="3"/>
      <c r="HA1022" s="3">
        <v>0</v>
      </c>
      <c r="HB1022" s="3">
        <v>0</v>
      </c>
      <c r="HC1022" s="3">
        <f t="shared" si="1232"/>
        <v>0</v>
      </c>
      <c r="HD1022" s="3"/>
      <c r="HE1022" s="3" t="s">
        <v>459</v>
      </c>
      <c r="HF1022" s="3" t="s">
        <v>37</v>
      </c>
      <c r="HG1022" s="3"/>
      <c r="HH1022" s="3"/>
      <c r="HI1022" s="3"/>
      <c r="HJ1022" s="3"/>
      <c r="HK1022" s="3"/>
      <c r="HL1022" s="3"/>
      <c r="HM1022" s="3" t="s">
        <v>3</v>
      </c>
      <c r="HN1022" s="3" t="s">
        <v>3</v>
      </c>
      <c r="HO1022" s="3" t="s">
        <v>3</v>
      </c>
      <c r="HP1022" s="3" t="s">
        <v>3</v>
      </c>
      <c r="HQ1022" s="3" t="s">
        <v>3</v>
      </c>
      <c r="HR1022" s="3"/>
      <c r="HS1022" s="3">
        <v>0</v>
      </c>
      <c r="HT1022" s="3"/>
      <c r="HU1022" s="3"/>
      <c r="HV1022" s="3"/>
      <c r="HW1022" s="3"/>
      <c r="HX1022" s="3"/>
      <c r="HY1022" s="3"/>
      <c r="HZ1022" s="3"/>
      <c r="IA1022" s="3"/>
      <c r="IB1022" s="3"/>
      <c r="IC1022" s="3"/>
      <c r="ID1022" s="3"/>
      <c r="IE1022" s="3"/>
      <c r="IF1022" s="3"/>
      <c r="IG1022" s="3"/>
      <c r="IH1022" s="3"/>
      <c r="II1022" s="3"/>
      <c r="IJ1022" s="3"/>
      <c r="IK1022" s="3">
        <v>0</v>
      </c>
      <c r="IL1022" s="3"/>
      <c r="IM1022" s="3"/>
      <c r="IN1022" s="3"/>
      <c r="IO1022" s="3"/>
      <c r="IP1022" s="3"/>
      <c r="IQ1022" s="3"/>
      <c r="IR1022" s="3"/>
      <c r="IS1022" s="3"/>
      <c r="IT1022" s="3"/>
      <c r="IU1022" s="3"/>
    </row>
    <row r="1023" spans="1:255" x14ac:dyDescent="0.25">
      <c r="A1023" s="4">
        <v>17</v>
      </c>
      <c r="B1023" s="4">
        <v>1</v>
      </c>
      <c r="C1023" s="4"/>
      <c r="D1023" s="4"/>
      <c r="E1023" s="4" t="s">
        <v>1257</v>
      </c>
      <c r="F1023" s="4" t="s">
        <v>1258</v>
      </c>
      <c r="G1023" s="4" t="s">
        <v>1259</v>
      </c>
      <c r="H1023" s="4" t="s">
        <v>227</v>
      </c>
      <c r="I1023" s="4">
        <v>2</v>
      </c>
      <c r="J1023" s="4">
        <v>0</v>
      </c>
      <c r="K1023" s="4">
        <v>2</v>
      </c>
      <c r="L1023" s="4"/>
      <c r="M1023" s="4"/>
      <c r="N1023" s="4"/>
      <c r="O1023" s="4">
        <f t="shared" si="1208"/>
        <v>6802.2</v>
      </c>
      <c r="P1023" s="4">
        <f t="shared" si="1209"/>
        <v>6802.2</v>
      </c>
      <c r="Q1023" s="4">
        <f t="shared" si="1194"/>
        <v>0</v>
      </c>
      <c r="R1023" s="4">
        <f t="shared" si="1195"/>
        <v>0</v>
      </c>
      <c r="S1023" s="4">
        <f t="shared" si="1210"/>
        <v>0</v>
      </c>
      <c r="T1023" s="4">
        <f t="shared" si="1211"/>
        <v>0</v>
      </c>
      <c r="U1023" s="4">
        <f t="shared" si="1212"/>
        <v>0</v>
      </c>
      <c r="V1023" s="4">
        <f t="shared" si="1213"/>
        <v>0</v>
      </c>
      <c r="W1023" s="4">
        <f t="shared" si="1214"/>
        <v>0</v>
      </c>
      <c r="X1023" s="4">
        <f t="shared" si="1196"/>
        <v>0</v>
      </c>
      <c r="Y1023" s="4">
        <f t="shared" si="1197"/>
        <v>0</v>
      </c>
      <c r="Z1023" s="4"/>
      <c r="AA1023" s="4">
        <v>55890823</v>
      </c>
      <c r="AB1023" s="4">
        <f t="shared" si="1215"/>
        <v>345.64</v>
      </c>
      <c r="AC1023" s="4">
        <f t="shared" si="1198"/>
        <v>345.64</v>
      </c>
      <c r="AD1023" s="4">
        <f t="shared" si="1199"/>
        <v>0</v>
      </c>
      <c r="AE1023" s="4">
        <f t="shared" si="1200"/>
        <v>0</v>
      </c>
      <c r="AF1023" s="4">
        <f t="shared" si="1201"/>
        <v>0</v>
      </c>
      <c r="AG1023" s="4">
        <f t="shared" si="1216"/>
        <v>0</v>
      </c>
      <c r="AH1023" s="4">
        <f t="shared" si="1202"/>
        <v>0</v>
      </c>
      <c r="AI1023" s="4">
        <f t="shared" si="1203"/>
        <v>0</v>
      </c>
      <c r="AJ1023" s="4">
        <f t="shared" si="1217"/>
        <v>0</v>
      </c>
      <c r="AK1023" s="4">
        <v>345.64</v>
      </c>
      <c r="AL1023" s="4">
        <v>345.64</v>
      </c>
      <c r="AM1023" s="4">
        <v>0</v>
      </c>
      <c r="AN1023" s="4">
        <v>0</v>
      </c>
      <c r="AO1023" s="4">
        <v>0</v>
      </c>
      <c r="AP1023" s="4">
        <v>0</v>
      </c>
      <c r="AQ1023" s="4">
        <v>0</v>
      </c>
      <c r="AR1023" s="4">
        <v>0</v>
      </c>
      <c r="AS1023" s="4">
        <v>0</v>
      </c>
      <c r="AT1023" s="4">
        <v>0</v>
      </c>
      <c r="AU1023" s="4">
        <v>0</v>
      </c>
      <c r="AV1023" s="4">
        <v>1</v>
      </c>
      <c r="AW1023" s="4">
        <v>1</v>
      </c>
      <c r="AX1023" s="4"/>
      <c r="AY1023" s="4"/>
      <c r="AZ1023" s="4">
        <v>1</v>
      </c>
      <c r="BA1023" s="4">
        <v>1</v>
      </c>
      <c r="BB1023" s="4">
        <v>1</v>
      </c>
      <c r="BC1023" s="4">
        <v>9.84</v>
      </c>
      <c r="BD1023" s="4" t="s">
        <v>3</v>
      </c>
      <c r="BE1023" s="4" t="s">
        <v>3</v>
      </c>
      <c r="BF1023" s="4" t="s">
        <v>3</v>
      </c>
      <c r="BG1023" s="4" t="s">
        <v>3</v>
      </c>
      <c r="BH1023" s="4">
        <v>3</v>
      </c>
      <c r="BI1023" s="4">
        <v>2</v>
      </c>
      <c r="BJ1023" s="4" t="s">
        <v>1258</v>
      </c>
      <c r="BK1023" s="4"/>
      <c r="BL1023" s="4"/>
      <c r="BM1023" s="4">
        <v>400005</v>
      </c>
      <c r="BN1023" s="4">
        <v>0</v>
      </c>
      <c r="BO1023" s="4" t="s">
        <v>3</v>
      </c>
      <c r="BP1023" s="4">
        <v>0</v>
      </c>
      <c r="BQ1023" s="4">
        <v>213</v>
      </c>
      <c r="BR1023" s="4">
        <v>0</v>
      </c>
      <c r="BS1023" s="4">
        <v>1</v>
      </c>
      <c r="BT1023" s="4">
        <v>1</v>
      </c>
      <c r="BU1023" s="4">
        <v>1</v>
      </c>
      <c r="BV1023" s="4">
        <v>1</v>
      </c>
      <c r="BW1023" s="4">
        <v>1</v>
      </c>
      <c r="BX1023" s="4">
        <v>1</v>
      </c>
      <c r="BY1023" s="4" t="s">
        <v>3</v>
      </c>
      <c r="BZ1023" s="4">
        <v>0</v>
      </c>
      <c r="CA1023" s="4">
        <v>0</v>
      </c>
      <c r="CB1023" s="4" t="s">
        <v>3</v>
      </c>
      <c r="CC1023" s="4"/>
      <c r="CD1023" s="4"/>
      <c r="CE1023" s="4">
        <v>1566</v>
      </c>
      <c r="CF1023" s="4">
        <v>0</v>
      </c>
      <c r="CG1023" s="4">
        <v>0</v>
      </c>
      <c r="CH1023" s="4"/>
      <c r="CI1023" s="4"/>
      <c r="CJ1023" s="4"/>
      <c r="CK1023" s="4"/>
      <c r="CL1023" s="4"/>
      <c r="CM1023" s="4">
        <v>0</v>
      </c>
      <c r="CN1023" s="4" t="s">
        <v>3</v>
      </c>
      <c r="CO1023" s="4">
        <v>0</v>
      </c>
      <c r="CP1023" s="4">
        <f t="shared" si="1218"/>
        <v>6802.2</v>
      </c>
      <c r="CQ1023" s="4">
        <f t="shared" si="1219"/>
        <v>3401.1</v>
      </c>
      <c r="CR1023" s="4">
        <f t="shared" si="1204"/>
        <v>0</v>
      </c>
      <c r="CS1023" s="4">
        <f t="shared" si="1205"/>
        <v>0</v>
      </c>
      <c r="CT1023" s="4">
        <f t="shared" si="1220"/>
        <v>0</v>
      </c>
      <c r="CU1023" s="4">
        <f t="shared" si="1221"/>
        <v>0</v>
      </c>
      <c r="CV1023" s="4">
        <f t="shared" si="1222"/>
        <v>0</v>
      </c>
      <c r="CW1023" s="4">
        <f t="shared" si="1223"/>
        <v>0</v>
      </c>
      <c r="CX1023" s="4">
        <f t="shared" si="1224"/>
        <v>0</v>
      </c>
      <c r="CY1023" s="4">
        <f t="shared" si="1206"/>
        <v>0</v>
      </c>
      <c r="CZ1023" s="4">
        <f t="shared" si="1207"/>
        <v>0</v>
      </c>
      <c r="DA1023" s="4"/>
      <c r="DB1023" s="4"/>
      <c r="DC1023" s="4" t="s">
        <v>3</v>
      </c>
      <c r="DD1023" s="4" t="s">
        <v>3</v>
      </c>
      <c r="DE1023" s="4" t="s">
        <v>3</v>
      </c>
      <c r="DF1023" s="4" t="s">
        <v>3</v>
      </c>
      <c r="DG1023" s="4" t="s">
        <v>3</v>
      </c>
      <c r="DH1023" s="4" t="s">
        <v>3</v>
      </c>
      <c r="DI1023" s="4" t="s">
        <v>3</v>
      </c>
      <c r="DJ1023" s="4" t="s">
        <v>3</v>
      </c>
      <c r="DK1023" s="4" t="s">
        <v>3</v>
      </c>
      <c r="DL1023" s="4" t="s">
        <v>3</v>
      </c>
      <c r="DM1023" s="4" t="s">
        <v>3</v>
      </c>
      <c r="DN1023" s="4">
        <v>0</v>
      </c>
      <c r="DO1023" s="4">
        <v>0</v>
      </c>
      <c r="DP1023" s="4">
        <v>1</v>
      </c>
      <c r="DQ1023" s="4">
        <v>1</v>
      </c>
      <c r="DR1023" s="4"/>
      <c r="DS1023" s="4"/>
      <c r="DT1023" s="4"/>
      <c r="DU1023" s="4">
        <v>1013</v>
      </c>
      <c r="DV1023" s="4" t="s">
        <v>227</v>
      </c>
      <c r="DW1023" s="4" t="s">
        <v>227</v>
      </c>
      <c r="DX1023" s="4">
        <v>1</v>
      </c>
      <c r="DY1023" s="4"/>
      <c r="DZ1023" s="4" t="s">
        <v>3</v>
      </c>
      <c r="EA1023" s="4" t="s">
        <v>3</v>
      </c>
      <c r="EB1023" s="4" t="s">
        <v>3</v>
      </c>
      <c r="EC1023" s="4" t="s">
        <v>3</v>
      </c>
      <c r="ED1023" s="4"/>
      <c r="EE1023" s="4">
        <v>57042888</v>
      </c>
      <c r="EF1023" s="4">
        <v>213</v>
      </c>
      <c r="EG1023" s="4" t="s">
        <v>456</v>
      </c>
      <c r="EH1023" s="4">
        <v>0</v>
      </c>
      <c r="EI1023" s="4" t="s">
        <v>3</v>
      </c>
      <c r="EJ1023" s="4">
        <v>1</v>
      </c>
      <c r="EK1023" s="4">
        <v>400005</v>
      </c>
      <c r="EL1023" s="4" t="s">
        <v>456</v>
      </c>
      <c r="EM1023" s="4" t="s">
        <v>457</v>
      </c>
      <c r="EN1023" s="4"/>
      <c r="EO1023" s="4" t="s">
        <v>3</v>
      </c>
      <c r="EP1023" s="4"/>
      <c r="EQ1023" s="4">
        <v>16</v>
      </c>
      <c r="ER1023" s="4">
        <v>0</v>
      </c>
      <c r="ES1023" s="4">
        <v>345.64</v>
      </c>
      <c r="ET1023" s="4">
        <v>0</v>
      </c>
      <c r="EU1023" s="4">
        <v>0</v>
      </c>
      <c r="EV1023" s="4">
        <v>0</v>
      </c>
      <c r="EW1023" s="4">
        <v>0</v>
      </c>
      <c r="EX1023" s="4">
        <v>0</v>
      </c>
      <c r="EY1023" s="4">
        <v>0</v>
      </c>
      <c r="EZ1023" s="4">
        <v>5</v>
      </c>
      <c r="FA1023" s="4"/>
      <c r="FB1023" s="4"/>
      <c r="FC1023" s="4">
        <v>1</v>
      </c>
      <c r="FD1023" s="4">
        <v>18</v>
      </c>
      <c r="FE1023" s="4"/>
      <c r="FF1023" s="4">
        <v>4068</v>
      </c>
      <c r="FG1023" s="4"/>
      <c r="FH1023" s="4"/>
      <c r="FI1023" s="4"/>
      <c r="FJ1023" s="4"/>
      <c r="FK1023" s="4"/>
      <c r="FL1023" s="4"/>
      <c r="FM1023" s="4"/>
      <c r="FN1023" s="4"/>
      <c r="FO1023" s="4"/>
      <c r="FP1023" s="4"/>
      <c r="FQ1023" s="4">
        <v>0</v>
      </c>
      <c r="FR1023" s="4">
        <v>0</v>
      </c>
      <c r="FS1023" s="4">
        <v>0</v>
      </c>
      <c r="FT1023" s="4"/>
      <c r="FU1023" s="4"/>
      <c r="FV1023" s="4"/>
      <c r="FW1023" s="4"/>
      <c r="FX1023" s="4">
        <v>0</v>
      </c>
      <c r="FY1023" s="4">
        <v>0</v>
      </c>
      <c r="FZ1023" s="4"/>
      <c r="GA1023" s="4" t="s">
        <v>1260</v>
      </c>
      <c r="GB1023" s="4"/>
      <c r="GC1023" s="4"/>
      <c r="GD1023" s="4">
        <v>1</v>
      </c>
      <c r="GE1023" s="4"/>
      <c r="GF1023" s="4">
        <v>1934655666</v>
      </c>
      <c r="GG1023" s="4">
        <v>2</v>
      </c>
      <c r="GH1023" s="4">
        <v>3</v>
      </c>
      <c r="GI1023" s="4">
        <v>5</v>
      </c>
      <c r="GJ1023" s="4">
        <v>0</v>
      </c>
      <c r="GK1023" s="4">
        <v>0</v>
      </c>
      <c r="GL1023" s="4">
        <f t="shared" si="1225"/>
        <v>0</v>
      </c>
      <c r="GM1023" s="4">
        <f t="shared" si="1226"/>
        <v>6802.2</v>
      </c>
      <c r="GN1023" s="4">
        <f t="shared" si="1227"/>
        <v>0</v>
      </c>
      <c r="GO1023" s="4">
        <f t="shared" si="1228"/>
        <v>6802.2</v>
      </c>
      <c r="GP1023" s="4">
        <f t="shared" si="1229"/>
        <v>0</v>
      </c>
      <c r="GQ1023" s="4"/>
      <c r="GR1023" s="4">
        <v>1</v>
      </c>
      <c r="GS1023" s="4">
        <v>1</v>
      </c>
      <c r="GT1023" s="4">
        <v>0</v>
      </c>
      <c r="GU1023" s="4" t="s">
        <v>3</v>
      </c>
      <c r="GV1023" s="4">
        <f t="shared" si="1230"/>
        <v>0</v>
      </c>
      <c r="GW1023" s="4">
        <v>1</v>
      </c>
      <c r="GX1023" s="4">
        <f t="shared" si="1231"/>
        <v>0</v>
      </c>
      <c r="GY1023" s="4"/>
      <c r="GZ1023" s="4"/>
      <c r="HA1023" s="4">
        <v>0</v>
      </c>
      <c r="HB1023" s="4">
        <v>0</v>
      </c>
      <c r="HC1023" s="4">
        <f t="shared" si="1232"/>
        <v>0</v>
      </c>
      <c r="HD1023" s="4"/>
      <c r="HE1023" s="4" t="s">
        <v>459</v>
      </c>
      <c r="HF1023" s="4" t="s">
        <v>37</v>
      </c>
      <c r="HG1023" s="4"/>
      <c r="HH1023" s="4"/>
      <c r="HI1023" s="4"/>
      <c r="HJ1023" s="4"/>
      <c r="HK1023" s="4"/>
      <c r="HL1023" s="4"/>
      <c r="HM1023" s="4" t="s">
        <v>3</v>
      </c>
      <c r="HN1023" s="4" t="s">
        <v>3</v>
      </c>
      <c r="HO1023" s="4" t="s">
        <v>3</v>
      </c>
      <c r="HP1023" s="4" t="s">
        <v>3</v>
      </c>
      <c r="HQ1023" s="4" t="s">
        <v>3</v>
      </c>
      <c r="HR1023" s="4"/>
      <c r="HS1023" s="4">
        <v>0</v>
      </c>
      <c r="HT1023" s="4"/>
      <c r="HU1023" s="4"/>
      <c r="HV1023" s="4"/>
      <c r="HW1023" s="4"/>
      <c r="HX1023" s="4"/>
      <c r="HY1023" s="4"/>
      <c r="HZ1023" s="4"/>
      <c r="IA1023" s="4"/>
      <c r="IB1023" s="4"/>
      <c r="IC1023" s="4"/>
      <c r="ID1023" s="4"/>
      <c r="IE1023" s="4"/>
      <c r="IF1023" s="4"/>
      <c r="IG1023" s="4"/>
      <c r="IH1023" s="4"/>
      <c r="II1023" s="4"/>
      <c r="IJ1023" s="4"/>
      <c r="IK1023" s="4">
        <v>0</v>
      </c>
      <c r="IL1023" s="4"/>
      <c r="IM1023" s="4"/>
      <c r="IN1023" s="4"/>
      <c r="IO1023" s="4"/>
      <c r="IP1023" s="4"/>
      <c r="IQ1023" s="4"/>
      <c r="IR1023" s="4"/>
      <c r="IS1023" s="4"/>
      <c r="IT1023" s="4"/>
      <c r="IU1023" s="4"/>
    </row>
    <row r="1024" spans="1:255" ht="409.5" x14ac:dyDescent="0.25">
      <c r="A1024" s="3">
        <v>17</v>
      </c>
      <c r="B1024" s="3">
        <v>1</v>
      </c>
      <c r="C1024" s="3"/>
      <c r="D1024" s="3"/>
      <c r="E1024" s="3" t="s">
        <v>1261</v>
      </c>
      <c r="F1024" s="3" t="s">
        <v>120</v>
      </c>
      <c r="G1024" s="3" t="s">
        <v>1084</v>
      </c>
      <c r="H1024" s="3" t="s">
        <v>117</v>
      </c>
      <c r="I1024" s="3">
        <f>ROUND(46/100,9)</f>
        <v>0.46</v>
      </c>
      <c r="J1024" s="3">
        <v>0</v>
      </c>
      <c r="K1024" s="3">
        <f>ROUND(46/100,9)</f>
        <v>0.46</v>
      </c>
      <c r="L1024" s="3"/>
      <c r="M1024" s="3"/>
      <c r="N1024" s="3"/>
      <c r="O1024" s="3">
        <f t="shared" si="1208"/>
        <v>58.25</v>
      </c>
      <c r="P1024" s="3">
        <f t="shared" si="1209"/>
        <v>7.57</v>
      </c>
      <c r="Q1024" s="3">
        <f>(ROUND((ROUND((((ET1024*1.2))*AV1024*I1024),2)*BB1024),2)+ROUND((ROUND(((AE1024-((EU1024*1.2)))*AV1024*I1024),2)*BS1024),2))</f>
        <v>3.32</v>
      </c>
      <c r="R1024" s="3">
        <f>(ROUND((ROUND((((EU1024*1.2))*AV1024*I1024),2)*BS1024),2)+ROUND((ROUND(((AE1024-((EU1024*1.2)))*AV1024*I1024),2)*BS1024),2))</f>
        <v>0.61</v>
      </c>
      <c r="S1024" s="3">
        <f t="shared" si="1210"/>
        <v>47.36</v>
      </c>
      <c r="T1024" s="3">
        <f t="shared" si="1211"/>
        <v>0</v>
      </c>
      <c r="U1024" s="3">
        <f t="shared" si="1212"/>
        <v>4.2016528799999993</v>
      </c>
      <c r="V1024" s="3">
        <f t="shared" si="1213"/>
        <v>0</v>
      </c>
      <c r="W1024" s="3">
        <f t="shared" si="1214"/>
        <v>0</v>
      </c>
      <c r="X1024" s="3">
        <f>(ROUND((((S1024+ROUND((ROUND((((EU1024*1.2))*AV1024*I1024),2)*BS1024),2))*AT1024)/100),2)+ROUND(((ROUND((ROUND(((AE1024-((EU1024*1.2)))*AV1024*I1024),2)*BS1024),2)*AT1024)/100),2))</f>
        <v>46.53</v>
      </c>
      <c r="Y1024" s="3">
        <f>(ROUND((((S1024+ROUND((ROUND((((EU1024*1.2))*AV1024*I1024),2)*BS1024),2))*AU1024)/100),2)+ROUND(((ROUND((ROUND(((AE1024-((EU1024*1.2)))*AV1024*I1024),2)*BS1024),2)*AU1024)/100),2))</f>
        <v>24.46</v>
      </c>
      <c r="Z1024" s="3"/>
      <c r="AA1024" s="3">
        <v>54971259</v>
      </c>
      <c r="AB1024" s="3">
        <f t="shared" si="1215"/>
        <v>121.676</v>
      </c>
      <c r="AC1024" s="3">
        <f>ROUND(((ES1024*1)),6)</f>
        <v>16.46</v>
      </c>
      <c r="AD1024" s="3">
        <f>ROUND(((((ET1024*1.2))-((EU1024*1.2)))+AE1024),6)</f>
        <v>6.8879999999999999</v>
      </c>
      <c r="AE1024" s="3">
        <f>ROUND(((EU1024*1.2)),6)</f>
        <v>1.26</v>
      </c>
      <c r="AF1024" s="3">
        <f>ROUND(((EV1024*1.2)),6)</f>
        <v>98.328000000000003</v>
      </c>
      <c r="AG1024" s="3">
        <f t="shared" si="1216"/>
        <v>0</v>
      </c>
      <c r="AH1024" s="3">
        <f>((EW1024*1.2))</f>
        <v>8.7239999999999984</v>
      </c>
      <c r="AI1024" s="3">
        <f>((EX1024*1.2))</f>
        <v>0</v>
      </c>
      <c r="AJ1024" s="3">
        <f t="shared" si="1217"/>
        <v>0</v>
      </c>
      <c r="AK1024" s="3">
        <v>104.14</v>
      </c>
      <c r="AL1024" s="3">
        <v>16.46</v>
      </c>
      <c r="AM1024" s="3">
        <v>5.74</v>
      </c>
      <c r="AN1024" s="3">
        <v>1.05</v>
      </c>
      <c r="AO1024" s="3">
        <v>81.94</v>
      </c>
      <c r="AP1024" s="3">
        <v>0</v>
      </c>
      <c r="AQ1024" s="3">
        <v>7.27</v>
      </c>
      <c r="AR1024" s="3">
        <v>0</v>
      </c>
      <c r="AS1024" s="3">
        <v>0</v>
      </c>
      <c r="AT1024" s="3">
        <v>97</v>
      </c>
      <c r="AU1024" s="3">
        <v>51</v>
      </c>
      <c r="AV1024" s="3">
        <v>1.0469999999999999</v>
      </c>
      <c r="AW1024" s="3">
        <v>1</v>
      </c>
      <c r="AX1024" s="3"/>
      <c r="AY1024" s="3"/>
      <c r="AZ1024" s="3">
        <v>1</v>
      </c>
      <c r="BA1024" s="3">
        <v>1</v>
      </c>
      <c r="BB1024" s="3">
        <v>1</v>
      </c>
      <c r="BC1024" s="3">
        <v>1</v>
      </c>
      <c r="BD1024" s="3" t="s">
        <v>3</v>
      </c>
      <c r="BE1024" s="3" t="s">
        <v>3</v>
      </c>
      <c r="BF1024" s="3" t="s">
        <v>3</v>
      </c>
      <c r="BG1024" s="3" t="s">
        <v>3</v>
      </c>
      <c r="BH1024" s="3">
        <v>0</v>
      </c>
      <c r="BI1024" s="3">
        <v>2</v>
      </c>
      <c r="BJ1024" s="3" t="s">
        <v>122</v>
      </c>
      <c r="BK1024" s="3"/>
      <c r="BL1024" s="3"/>
      <c r="BM1024" s="3">
        <v>67</v>
      </c>
      <c r="BN1024" s="3">
        <v>0</v>
      </c>
      <c r="BO1024" s="3" t="s">
        <v>120</v>
      </c>
      <c r="BP1024" s="3">
        <v>1</v>
      </c>
      <c r="BQ1024" s="3">
        <v>40</v>
      </c>
      <c r="BR1024" s="3">
        <v>0</v>
      </c>
      <c r="BS1024" s="3">
        <v>1</v>
      </c>
      <c r="BT1024" s="3">
        <v>1</v>
      </c>
      <c r="BU1024" s="3">
        <v>1</v>
      </c>
      <c r="BV1024" s="3">
        <v>1</v>
      </c>
      <c r="BW1024" s="3">
        <v>1</v>
      </c>
      <c r="BX1024" s="3">
        <v>1</v>
      </c>
      <c r="BY1024" s="3" t="s">
        <v>3</v>
      </c>
      <c r="BZ1024" s="3">
        <v>97</v>
      </c>
      <c r="CA1024" s="3">
        <v>51</v>
      </c>
      <c r="CB1024" s="3" t="s">
        <v>3</v>
      </c>
      <c r="CC1024" s="3"/>
      <c r="CD1024" s="3"/>
      <c r="CE1024" s="3">
        <v>1566</v>
      </c>
      <c r="CF1024" s="3">
        <v>0</v>
      </c>
      <c r="CG1024" s="3">
        <v>0</v>
      </c>
      <c r="CH1024" s="3"/>
      <c r="CI1024" s="3"/>
      <c r="CJ1024" s="3"/>
      <c r="CK1024" s="3"/>
      <c r="CL1024" s="3"/>
      <c r="CM1024" s="3">
        <v>0</v>
      </c>
      <c r="CN1024" s="9" t="s">
        <v>2500</v>
      </c>
      <c r="CO1024" s="3">
        <v>0</v>
      </c>
      <c r="CP1024" s="3">
        <f t="shared" si="1218"/>
        <v>58.25</v>
      </c>
      <c r="CQ1024" s="3">
        <f t="shared" si="1219"/>
        <v>16.46</v>
      </c>
      <c r="CR1024" s="3">
        <f>(ROUND((ROUND((((ET1024*1.2))*AV1024*1),2)*BB1024),2)+ROUND((ROUND(((AE1024-((EU1024*1.2)))*AV1024*1),2)*BS1024),2))</f>
        <v>7.21</v>
      </c>
      <c r="CS1024" s="3">
        <f>(ROUND((ROUND((((EU1024*1.2))*AV1024*1),2)*BS1024),2)+ROUND((ROUND(((AE1024-((EU1024*1.2)))*AV1024*1),2)*BS1024),2))</f>
        <v>1.32</v>
      </c>
      <c r="CT1024" s="3">
        <f t="shared" si="1220"/>
        <v>102.95</v>
      </c>
      <c r="CU1024" s="3">
        <f t="shared" si="1221"/>
        <v>0</v>
      </c>
      <c r="CV1024" s="3">
        <f t="shared" si="1222"/>
        <v>9.1340279999999971</v>
      </c>
      <c r="CW1024" s="3">
        <f t="shared" si="1223"/>
        <v>0</v>
      </c>
      <c r="CX1024" s="3">
        <f t="shared" si="1224"/>
        <v>0</v>
      </c>
      <c r="CY1024" s="3">
        <f>(ROUND((((S1024+ROUND((ROUND((((EU1024*1.2))*AV1024*1),2)*BS1024),2))*AT1024)/100),2)+ROUND(((ROUND((ROUND(((AE1024-((EU1024*1.2)))*AV1024*1),2)*BS1024),2)*AT1024)/100),2))</f>
        <v>47.22</v>
      </c>
      <c r="CZ1024" s="3">
        <f>(ROUND((((S1024+ROUND((ROUND((((EU1024*1.2))*AV1024*1),2)*BS1024),2))*AU1024)/100),2)+ROUND(((ROUND((ROUND(((AE1024-((EU1024*1.2)))*AV1024*1),2)*BS1024),2)*AU1024)/100),2))</f>
        <v>24.83</v>
      </c>
      <c r="DA1024" s="3"/>
      <c r="DB1024" s="3">
        <v>211</v>
      </c>
      <c r="DC1024" s="3" t="s">
        <v>3</v>
      </c>
      <c r="DD1024" s="3" t="s">
        <v>22</v>
      </c>
      <c r="DE1024" s="3" t="s">
        <v>42</v>
      </c>
      <c r="DF1024" s="3" t="s">
        <v>42</v>
      </c>
      <c r="DG1024" s="3" t="s">
        <v>42</v>
      </c>
      <c r="DH1024" s="3" t="s">
        <v>3</v>
      </c>
      <c r="DI1024" s="3" t="s">
        <v>42</v>
      </c>
      <c r="DJ1024" s="3" t="s">
        <v>42</v>
      </c>
      <c r="DK1024" s="3" t="s">
        <v>3</v>
      </c>
      <c r="DL1024" s="3" t="s">
        <v>3</v>
      </c>
      <c r="DM1024" s="3" t="s">
        <v>3</v>
      </c>
      <c r="DN1024" s="3">
        <v>0</v>
      </c>
      <c r="DO1024" s="3">
        <v>0</v>
      </c>
      <c r="DP1024" s="3">
        <v>1</v>
      </c>
      <c r="DQ1024" s="3">
        <v>1</v>
      </c>
      <c r="DR1024" s="3"/>
      <c r="DS1024" s="3"/>
      <c r="DT1024" s="3"/>
      <c r="DU1024" s="3">
        <v>1013</v>
      </c>
      <c r="DV1024" s="3" t="s">
        <v>117</v>
      </c>
      <c r="DW1024" s="3" t="s">
        <v>117</v>
      </c>
      <c r="DX1024" s="3">
        <v>1</v>
      </c>
      <c r="DY1024" s="3"/>
      <c r="DZ1024" s="3" t="s">
        <v>3</v>
      </c>
      <c r="EA1024" s="3" t="s">
        <v>3</v>
      </c>
      <c r="EB1024" s="3" t="s">
        <v>3</v>
      </c>
      <c r="EC1024" s="3" t="s">
        <v>3</v>
      </c>
      <c r="ED1024" s="3"/>
      <c r="EE1024" s="3">
        <v>57042957</v>
      </c>
      <c r="EF1024" s="3">
        <v>40</v>
      </c>
      <c r="EG1024" s="3" t="s">
        <v>33</v>
      </c>
      <c r="EH1024" s="3">
        <v>0</v>
      </c>
      <c r="EI1024" s="3" t="s">
        <v>3</v>
      </c>
      <c r="EJ1024" s="3">
        <v>2</v>
      </c>
      <c r="EK1024" s="3">
        <v>67</v>
      </c>
      <c r="EL1024" s="3" t="s">
        <v>34</v>
      </c>
      <c r="EM1024" s="3" t="s">
        <v>35</v>
      </c>
      <c r="EN1024" s="3"/>
      <c r="EO1024" s="3" t="s">
        <v>46</v>
      </c>
      <c r="EP1024" s="3"/>
      <c r="EQ1024" s="3">
        <v>0</v>
      </c>
      <c r="ER1024" s="3">
        <v>104.14</v>
      </c>
      <c r="ES1024" s="3">
        <v>16.46</v>
      </c>
      <c r="ET1024" s="3">
        <v>5.74</v>
      </c>
      <c r="EU1024" s="3">
        <v>1.05</v>
      </c>
      <c r="EV1024" s="3">
        <v>81.94</v>
      </c>
      <c r="EW1024" s="3">
        <v>7.27</v>
      </c>
      <c r="EX1024" s="3">
        <v>0</v>
      </c>
      <c r="EY1024" s="3">
        <v>0</v>
      </c>
      <c r="EZ1024" s="3"/>
      <c r="FA1024" s="3"/>
      <c r="FB1024" s="3"/>
      <c r="FC1024" s="3"/>
      <c r="FD1024" s="3"/>
      <c r="FE1024" s="3"/>
      <c r="FF1024" s="3"/>
      <c r="FG1024" s="3"/>
      <c r="FH1024" s="3"/>
      <c r="FI1024" s="3"/>
      <c r="FJ1024" s="3"/>
      <c r="FK1024" s="3"/>
      <c r="FL1024" s="3"/>
      <c r="FM1024" s="3"/>
      <c r="FN1024" s="3"/>
      <c r="FO1024" s="3"/>
      <c r="FP1024" s="3"/>
      <c r="FQ1024" s="3">
        <v>0</v>
      </c>
      <c r="FR1024" s="3">
        <v>0</v>
      </c>
      <c r="FS1024" s="3">
        <v>0</v>
      </c>
      <c r="FT1024" s="3"/>
      <c r="FU1024" s="3"/>
      <c r="FV1024" s="3"/>
      <c r="FW1024" s="3"/>
      <c r="FX1024" s="3">
        <v>97</v>
      </c>
      <c r="FY1024" s="3">
        <v>51</v>
      </c>
      <c r="FZ1024" s="3"/>
      <c r="GA1024" s="3" t="s">
        <v>3</v>
      </c>
      <c r="GB1024" s="3"/>
      <c r="GC1024" s="3"/>
      <c r="GD1024" s="3">
        <v>1</v>
      </c>
      <c r="GE1024" s="3"/>
      <c r="GF1024" s="3">
        <v>-500716075</v>
      </c>
      <c r="GG1024" s="3">
        <v>2</v>
      </c>
      <c r="GH1024" s="3">
        <v>1</v>
      </c>
      <c r="GI1024" s="3">
        <v>2</v>
      </c>
      <c r="GJ1024" s="3">
        <v>0</v>
      </c>
      <c r="GK1024" s="3">
        <v>0</v>
      </c>
      <c r="GL1024" s="3">
        <f t="shared" si="1225"/>
        <v>0</v>
      </c>
      <c r="GM1024" s="3">
        <f t="shared" si="1226"/>
        <v>129.24</v>
      </c>
      <c r="GN1024" s="3">
        <f t="shared" si="1227"/>
        <v>0</v>
      </c>
      <c r="GO1024" s="3">
        <f t="shared" si="1228"/>
        <v>129.24</v>
      </c>
      <c r="GP1024" s="3">
        <f t="shared" si="1229"/>
        <v>0</v>
      </c>
      <c r="GQ1024" s="3"/>
      <c r="GR1024" s="3">
        <v>0</v>
      </c>
      <c r="GS1024" s="3">
        <v>3</v>
      </c>
      <c r="GT1024" s="3">
        <v>0</v>
      </c>
      <c r="GU1024" s="3" t="s">
        <v>3</v>
      </c>
      <c r="GV1024" s="3">
        <f t="shared" si="1230"/>
        <v>0</v>
      </c>
      <c r="GW1024" s="3">
        <v>1</v>
      </c>
      <c r="GX1024" s="3">
        <f t="shared" si="1231"/>
        <v>0</v>
      </c>
      <c r="GY1024" s="3"/>
      <c r="GZ1024" s="3"/>
      <c r="HA1024" s="3">
        <v>0</v>
      </c>
      <c r="HB1024" s="3">
        <v>0</v>
      </c>
      <c r="HC1024" s="3">
        <f t="shared" si="1232"/>
        <v>0</v>
      </c>
      <c r="HD1024" s="3"/>
      <c r="HE1024" s="3" t="s">
        <v>3</v>
      </c>
      <c r="HF1024" s="3" t="s">
        <v>3</v>
      </c>
      <c r="HG1024" s="3"/>
      <c r="HH1024" s="3"/>
      <c r="HI1024" s="3"/>
      <c r="HJ1024" s="3"/>
      <c r="HK1024" s="3"/>
      <c r="HL1024" s="3"/>
      <c r="HM1024" s="3" t="s">
        <v>3</v>
      </c>
      <c r="HN1024" s="3" t="s">
        <v>3</v>
      </c>
      <c r="HO1024" s="3" t="s">
        <v>3</v>
      </c>
      <c r="HP1024" s="3" t="s">
        <v>3</v>
      </c>
      <c r="HQ1024" s="3" t="s">
        <v>3</v>
      </c>
      <c r="HR1024" s="3"/>
      <c r="HS1024" s="3">
        <v>0</v>
      </c>
      <c r="HT1024" s="3"/>
      <c r="HU1024" s="3"/>
      <c r="HV1024" s="3"/>
      <c r="HW1024" s="3"/>
      <c r="HX1024" s="3"/>
      <c r="HY1024" s="3"/>
      <c r="HZ1024" s="3"/>
      <c r="IA1024" s="3"/>
      <c r="IB1024" s="3"/>
      <c r="IC1024" s="3"/>
      <c r="ID1024" s="3"/>
      <c r="IE1024" s="3"/>
      <c r="IF1024" s="3"/>
      <c r="IG1024" s="3"/>
      <c r="IH1024" s="3"/>
      <c r="II1024" s="3"/>
      <c r="IJ1024" s="3"/>
      <c r="IK1024" s="3">
        <v>0</v>
      </c>
      <c r="IL1024" s="3"/>
      <c r="IM1024" s="3"/>
      <c r="IN1024" s="3"/>
      <c r="IO1024" s="3"/>
      <c r="IP1024" s="3"/>
      <c r="IQ1024" s="3"/>
      <c r="IR1024" s="3"/>
      <c r="IS1024" s="3"/>
      <c r="IT1024" s="3"/>
      <c r="IU1024" s="3"/>
    </row>
    <row r="1025" spans="1:255" ht="409.5" x14ac:dyDescent="0.25">
      <c r="A1025" s="4">
        <v>17</v>
      </c>
      <c r="B1025" s="4">
        <v>1</v>
      </c>
      <c r="C1025" s="4"/>
      <c r="D1025" s="4"/>
      <c r="E1025" s="4" t="s">
        <v>1261</v>
      </c>
      <c r="F1025" s="4" t="s">
        <v>120</v>
      </c>
      <c r="G1025" s="4" t="s">
        <v>1084</v>
      </c>
      <c r="H1025" s="4" t="s">
        <v>117</v>
      </c>
      <c r="I1025" s="4">
        <f>ROUND(46/100,9)</f>
        <v>0.46</v>
      </c>
      <c r="J1025" s="4">
        <v>0</v>
      </c>
      <c r="K1025" s="4">
        <f>ROUND(46/100,9)</f>
        <v>0.46</v>
      </c>
      <c r="L1025" s="4"/>
      <c r="M1025" s="4"/>
      <c r="N1025" s="4"/>
      <c r="O1025" s="4">
        <f t="shared" si="1208"/>
        <v>2787.72</v>
      </c>
      <c r="P1025" s="4">
        <f t="shared" si="1209"/>
        <v>55.34</v>
      </c>
      <c r="Q1025" s="4">
        <f>(ROUND((ROUND((((ET1025*1.2))*AV1025*I1025),2)*BB1025),2)+ROUND((ROUND(((AE1025-((EU1025*1.2)))*AV1025*I1025),2)*BS1025),2))</f>
        <v>63.64</v>
      </c>
      <c r="R1025" s="4">
        <f>(ROUND((ROUND((((EU1025*1.2))*AV1025*I1025),2)*BS1025),2)+ROUND((ROUND(((AE1025-((EU1025*1.2)))*AV1025*I1025),2)*BS1025),2))</f>
        <v>34.369999999999997</v>
      </c>
      <c r="S1025" s="4">
        <f t="shared" si="1210"/>
        <v>2668.74</v>
      </c>
      <c r="T1025" s="4">
        <f t="shared" si="1211"/>
        <v>0</v>
      </c>
      <c r="U1025" s="4">
        <f t="shared" si="1212"/>
        <v>4.2016528799999993</v>
      </c>
      <c r="V1025" s="4">
        <f t="shared" si="1213"/>
        <v>0</v>
      </c>
      <c r="W1025" s="4">
        <f t="shared" si="1214"/>
        <v>0</v>
      </c>
      <c r="X1025" s="4">
        <f>(ROUND((((S1025+ROUND((ROUND((((EU1025*1.2))*AV1025*I1025),2)*BS1025),2))*AT1025)/100),2)+ROUND(((ROUND((ROUND(((AE1025-((EU1025*1.2)))*AV1025*I1025),2)*BS1025),2)*AT1025)/100),2))</f>
        <v>2622.02</v>
      </c>
      <c r="Y1025" s="4">
        <f>(ROUND((((S1025+ROUND((ROUND((((EU1025*1.2))*AV1025*I1025),2)*BS1025),2))*AU1025)/100),2)+ROUND(((ROUND((ROUND(((AE1025-((EU1025*1.2)))*AV1025*I1025),2)*BS1025),2)*AU1025)/100),2))</f>
        <v>1378.59</v>
      </c>
      <c r="Z1025" s="4"/>
      <c r="AA1025" s="4">
        <v>55890823</v>
      </c>
      <c r="AB1025" s="4">
        <f t="shared" si="1215"/>
        <v>121.676</v>
      </c>
      <c r="AC1025" s="4">
        <f>ROUND(((ES1025*1)),6)</f>
        <v>16.46</v>
      </c>
      <c r="AD1025" s="4">
        <f>ROUND(((((ET1025*1.2))-((EU1025*1.2)))+AE1025),6)</f>
        <v>6.8879999999999999</v>
      </c>
      <c r="AE1025" s="4">
        <f>ROUND(((EU1025*1.2)),6)</f>
        <v>1.26</v>
      </c>
      <c r="AF1025" s="4">
        <f>ROUND(((EV1025*1.2)),6)</f>
        <v>98.328000000000003</v>
      </c>
      <c r="AG1025" s="4">
        <f t="shared" si="1216"/>
        <v>0</v>
      </c>
      <c r="AH1025" s="4">
        <f>((EW1025*1.2))</f>
        <v>8.7239999999999984</v>
      </c>
      <c r="AI1025" s="4">
        <f>((EX1025*1.2))</f>
        <v>0</v>
      </c>
      <c r="AJ1025" s="4">
        <f t="shared" si="1217"/>
        <v>0</v>
      </c>
      <c r="AK1025" s="4">
        <v>104.14</v>
      </c>
      <c r="AL1025" s="4">
        <v>16.46</v>
      </c>
      <c r="AM1025" s="4">
        <v>5.74</v>
      </c>
      <c r="AN1025" s="4">
        <v>1.05</v>
      </c>
      <c r="AO1025" s="4">
        <v>81.94</v>
      </c>
      <c r="AP1025" s="4">
        <v>0</v>
      </c>
      <c r="AQ1025" s="4">
        <v>7.27</v>
      </c>
      <c r="AR1025" s="4">
        <v>0</v>
      </c>
      <c r="AS1025" s="4">
        <v>0</v>
      </c>
      <c r="AT1025" s="4">
        <v>97</v>
      </c>
      <c r="AU1025" s="4">
        <v>51</v>
      </c>
      <c r="AV1025" s="4">
        <v>1.0469999999999999</v>
      </c>
      <c r="AW1025" s="4">
        <v>1</v>
      </c>
      <c r="AX1025" s="4"/>
      <c r="AY1025" s="4"/>
      <c r="AZ1025" s="4">
        <v>1</v>
      </c>
      <c r="BA1025" s="4">
        <v>56.35</v>
      </c>
      <c r="BB1025" s="4">
        <v>19.170000000000002</v>
      </c>
      <c r="BC1025" s="4">
        <v>7.31</v>
      </c>
      <c r="BD1025" s="4" t="s">
        <v>3</v>
      </c>
      <c r="BE1025" s="4" t="s">
        <v>3</v>
      </c>
      <c r="BF1025" s="4" t="s">
        <v>3</v>
      </c>
      <c r="BG1025" s="4" t="s">
        <v>3</v>
      </c>
      <c r="BH1025" s="4">
        <v>0</v>
      </c>
      <c r="BI1025" s="4">
        <v>2</v>
      </c>
      <c r="BJ1025" s="4" t="s">
        <v>122</v>
      </c>
      <c r="BK1025" s="4"/>
      <c r="BL1025" s="4"/>
      <c r="BM1025" s="4">
        <v>67</v>
      </c>
      <c r="BN1025" s="4">
        <v>0</v>
      </c>
      <c r="BO1025" s="4" t="s">
        <v>120</v>
      </c>
      <c r="BP1025" s="4">
        <v>1</v>
      </c>
      <c r="BQ1025" s="4">
        <v>40</v>
      </c>
      <c r="BR1025" s="4">
        <v>0</v>
      </c>
      <c r="BS1025" s="4">
        <v>56.35</v>
      </c>
      <c r="BT1025" s="4">
        <v>1</v>
      </c>
      <c r="BU1025" s="4">
        <v>1</v>
      </c>
      <c r="BV1025" s="4">
        <v>1</v>
      </c>
      <c r="BW1025" s="4">
        <v>1</v>
      </c>
      <c r="BX1025" s="4">
        <v>1</v>
      </c>
      <c r="BY1025" s="4" t="s">
        <v>3</v>
      </c>
      <c r="BZ1025" s="4">
        <v>97</v>
      </c>
      <c r="CA1025" s="4">
        <v>51</v>
      </c>
      <c r="CB1025" s="4" t="s">
        <v>3</v>
      </c>
      <c r="CC1025" s="4"/>
      <c r="CD1025" s="4"/>
      <c r="CE1025" s="4">
        <v>1566</v>
      </c>
      <c r="CF1025" s="4">
        <v>0</v>
      </c>
      <c r="CG1025" s="4">
        <v>0</v>
      </c>
      <c r="CH1025" s="4"/>
      <c r="CI1025" s="4"/>
      <c r="CJ1025" s="4"/>
      <c r="CK1025" s="4"/>
      <c r="CL1025" s="4"/>
      <c r="CM1025" s="4">
        <v>0</v>
      </c>
      <c r="CN1025" s="10" t="s">
        <v>2500</v>
      </c>
      <c r="CO1025" s="4">
        <v>0</v>
      </c>
      <c r="CP1025" s="4">
        <f t="shared" si="1218"/>
        <v>2787.72</v>
      </c>
      <c r="CQ1025" s="4">
        <f t="shared" si="1219"/>
        <v>120.32</v>
      </c>
      <c r="CR1025" s="4">
        <f>(ROUND((ROUND((((ET1025*1.2))*AV1025*1),2)*BB1025),2)+ROUND((ROUND(((AE1025-((EU1025*1.2)))*AV1025*1),2)*BS1025),2))</f>
        <v>138.22</v>
      </c>
      <c r="CS1025" s="4">
        <f>(ROUND((ROUND((((EU1025*1.2))*AV1025*1),2)*BS1025),2)+ROUND((ROUND(((AE1025-((EU1025*1.2)))*AV1025*1),2)*BS1025),2))</f>
        <v>74.38</v>
      </c>
      <c r="CT1025" s="4">
        <f t="shared" si="1220"/>
        <v>5801.23</v>
      </c>
      <c r="CU1025" s="4">
        <f t="shared" si="1221"/>
        <v>0</v>
      </c>
      <c r="CV1025" s="4">
        <f t="shared" si="1222"/>
        <v>9.1340279999999971</v>
      </c>
      <c r="CW1025" s="4">
        <f t="shared" si="1223"/>
        <v>0</v>
      </c>
      <c r="CX1025" s="4">
        <f t="shared" si="1224"/>
        <v>0</v>
      </c>
      <c r="CY1025" s="4">
        <f>(ROUND((((S1025+ROUND((ROUND((((EU1025*1.2))*AV1025*1),2)*BS1025),2))*AT1025)/100),2)+ROUND(((ROUND((ROUND(((AE1025-((EU1025*1.2)))*AV1025*1),2)*BS1025),2)*AT1025)/100),2))</f>
        <v>2660.83</v>
      </c>
      <c r="CZ1025" s="4">
        <f>(ROUND((((S1025+ROUND((ROUND((((EU1025*1.2))*AV1025*1),2)*BS1025),2))*AU1025)/100),2)+ROUND(((ROUND((ROUND(((AE1025-((EU1025*1.2)))*AV1025*1),2)*BS1025),2)*AU1025)/100),2))</f>
        <v>1398.99</v>
      </c>
      <c r="DA1025" s="4"/>
      <c r="DB1025" s="4">
        <v>212</v>
      </c>
      <c r="DC1025" s="4" t="s">
        <v>3</v>
      </c>
      <c r="DD1025" s="4" t="s">
        <v>22</v>
      </c>
      <c r="DE1025" s="4" t="s">
        <v>42</v>
      </c>
      <c r="DF1025" s="4" t="s">
        <v>42</v>
      </c>
      <c r="DG1025" s="4" t="s">
        <v>42</v>
      </c>
      <c r="DH1025" s="4" t="s">
        <v>3</v>
      </c>
      <c r="DI1025" s="4" t="s">
        <v>42</v>
      </c>
      <c r="DJ1025" s="4" t="s">
        <v>42</v>
      </c>
      <c r="DK1025" s="4" t="s">
        <v>3</v>
      </c>
      <c r="DL1025" s="4" t="s">
        <v>3</v>
      </c>
      <c r="DM1025" s="4" t="s">
        <v>3</v>
      </c>
      <c r="DN1025" s="4">
        <v>0</v>
      </c>
      <c r="DO1025" s="4">
        <v>0</v>
      </c>
      <c r="DP1025" s="4">
        <v>1</v>
      </c>
      <c r="DQ1025" s="4">
        <v>1</v>
      </c>
      <c r="DR1025" s="4"/>
      <c r="DS1025" s="4"/>
      <c r="DT1025" s="4"/>
      <c r="DU1025" s="4">
        <v>1013</v>
      </c>
      <c r="DV1025" s="4" t="s">
        <v>117</v>
      </c>
      <c r="DW1025" s="4" t="s">
        <v>117</v>
      </c>
      <c r="DX1025" s="4">
        <v>1</v>
      </c>
      <c r="DY1025" s="4"/>
      <c r="DZ1025" s="4" t="s">
        <v>3</v>
      </c>
      <c r="EA1025" s="4" t="s">
        <v>3</v>
      </c>
      <c r="EB1025" s="4" t="s">
        <v>3</v>
      </c>
      <c r="EC1025" s="4" t="s">
        <v>3</v>
      </c>
      <c r="ED1025" s="4"/>
      <c r="EE1025" s="4">
        <v>57042957</v>
      </c>
      <c r="EF1025" s="4">
        <v>40</v>
      </c>
      <c r="EG1025" s="4" t="s">
        <v>33</v>
      </c>
      <c r="EH1025" s="4">
        <v>0</v>
      </c>
      <c r="EI1025" s="4" t="s">
        <v>3</v>
      </c>
      <c r="EJ1025" s="4">
        <v>2</v>
      </c>
      <c r="EK1025" s="4">
        <v>67</v>
      </c>
      <c r="EL1025" s="4" t="s">
        <v>34</v>
      </c>
      <c r="EM1025" s="4" t="s">
        <v>35</v>
      </c>
      <c r="EN1025" s="4"/>
      <c r="EO1025" s="4" t="s">
        <v>46</v>
      </c>
      <c r="EP1025" s="4"/>
      <c r="EQ1025" s="4">
        <v>0</v>
      </c>
      <c r="ER1025" s="4">
        <v>104.14</v>
      </c>
      <c r="ES1025" s="4">
        <v>16.46</v>
      </c>
      <c r="ET1025" s="4">
        <v>5.74</v>
      </c>
      <c r="EU1025" s="4">
        <v>1.05</v>
      </c>
      <c r="EV1025" s="4">
        <v>81.94</v>
      </c>
      <c r="EW1025" s="4">
        <v>7.27</v>
      </c>
      <c r="EX1025" s="4">
        <v>0</v>
      </c>
      <c r="EY1025" s="4">
        <v>0</v>
      </c>
      <c r="EZ1025" s="4"/>
      <c r="FA1025" s="4"/>
      <c r="FB1025" s="4"/>
      <c r="FC1025" s="4"/>
      <c r="FD1025" s="4"/>
      <c r="FE1025" s="4"/>
      <c r="FF1025" s="4"/>
      <c r="FG1025" s="4"/>
      <c r="FH1025" s="4"/>
      <c r="FI1025" s="4"/>
      <c r="FJ1025" s="4"/>
      <c r="FK1025" s="4"/>
      <c r="FL1025" s="4"/>
      <c r="FM1025" s="4"/>
      <c r="FN1025" s="4"/>
      <c r="FO1025" s="4"/>
      <c r="FP1025" s="4"/>
      <c r="FQ1025" s="4">
        <v>0</v>
      </c>
      <c r="FR1025" s="4">
        <v>0</v>
      </c>
      <c r="FS1025" s="4">
        <v>0</v>
      </c>
      <c r="FT1025" s="4"/>
      <c r="FU1025" s="4"/>
      <c r="FV1025" s="4"/>
      <c r="FW1025" s="4"/>
      <c r="FX1025" s="4">
        <v>97</v>
      </c>
      <c r="FY1025" s="4">
        <v>51</v>
      </c>
      <c r="FZ1025" s="4"/>
      <c r="GA1025" s="4" t="s">
        <v>3</v>
      </c>
      <c r="GB1025" s="4"/>
      <c r="GC1025" s="4"/>
      <c r="GD1025" s="4">
        <v>1</v>
      </c>
      <c r="GE1025" s="4"/>
      <c r="GF1025" s="4">
        <v>-500716075</v>
      </c>
      <c r="GG1025" s="4">
        <v>2</v>
      </c>
      <c r="GH1025" s="4">
        <v>1</v>
      </c>
      <c r="GI1025" s="4">
        <v>2</v>
      </c>
      <c r="GJ1025" s="4">
        <v>0</v>
      </c>
      <c r="GK1025" s="4">
        <v>0</v>
      </c>
      <c r="GL1025" s="4">
        <f t="shared" si="1225"/>
        <v>0</v>
      </c>
      <c r="GM1025" s="4">
        <f t="shared" si="1226"/>
        <v>6788.33</v>
      </c>
      <c r="GN1025" s="4">
        <f t="shared" si="1227"/>
        <v>0</v>
      </c>
      <c r="GO1025" s="4">
        <f t="shared" si="1228"/>
        <v>6788.33</v>
      </c>
      <c r="GP1025" s="4">
        <f t="shared" si="1229"/>
        <v>0</v>
      </c>
      <c r="GQ1025" s="4"/>
      <c r="GR1025" s="4">
        <v>0</v>
      </c>
      <c r="GS1025" s="4">
        <v>0</v>
      </c>
      <c r="GT1025" s="4">
        <v>0</v>
      </c>
      <c r="GU1025" s="4" t="s">
        <v>3</v>
      </c>
      <c r="GV1025" s="4">
        <f t="shared" si="1230"/>
        <v>0</v>
      </c>
      <c r="GW1025" s="4">
        <v>1</v>
      </c>
      <c r="GX1025" s="4">
        <f t="shared" si="1231"/>
        <v>0</v>
      </c>
      <c r="GY1025" s="4"/>
      <c r="GZ1025" s="4"/>
      <c r="HA1025" s="4">
        <v>0</v>
      </c>
      <c r="HB1025" s="4">
        <v>0</v>
      </c>
      <c r="HC1025" s="4">
        <f t="shared" si="1232"/>
        <v>0</v>
      </c>
      <c r="HD1025" s="4"/>
      <c r="HE1025" s="4" t="s">
        <v>3</v>
      </c>
      <c r="HF1025" s="4" t="s">
        <v>3</v>
      </c>
      <c r="HG1025" s="4"/>
      <c r="HH1025" s="4"/>
      <c r="HI1025" s="4"/>
      <c r="HJ1025" s="4"/>
      <c r="HK1025" s="4"/>
      <c r="HL1025" s="4"/>
      <c r="HM1025" s="4" t="s">
        <v>3</v>
      </c>
      <c r="HN1025" s="4" t="s">
        <v>3</v>
      </c>
      <c r="HO1025" s="4" t="s">
        <v>3</v>
      </c>
      <c r="HP1025" s="4" t="s">
        <v>3</v>
      </c>
      <c r="HQ1025" s="4" t="s">
        <v>3</v>
      </c>
      <c r="HR1025" s="4"/>
      <c r="HS1025" s="4">
        <v>0</v>
      </c>
      <c r="HT1025" s="4"/>
      <c r="HU1025" s="4"/>
      <c r="HV1025" s="4"/>
      <c r="HW1025" s="4"/>
      <c r="HX1025" s="4"/>
      <c r="HY1025" s="4"/>
      <c r="HZ1025" s="4"/>
      <c r="IA1025" s="4"/>
      <c r="IB1025" s="4"/>
      <c r="IC1025" s="4"/>
      <c r="ID1025" s="4"/>
      <c r="IE1025" s="4"/>
      <c r="IF1025" s="4"/>
      <c r="IG1025" s="4"/>
      <c r="IH1025" s="4"/>
      <c r="II1025" s="4"/>
      <c r="IJ1025" s="4"/>
      <c r="IK1025" s="4">
        <v>0</v>
      </c>
      <c r="IL1025" s="4"/>
      <c r="IM1025" s="4"/>
      <c r="IN1025" s="4"/>
      <c r="IO1025" s="4"/>
      <c r="IP1025" s="4"/>
      <c r="IQ1025" s="4"/>
      <c r="IR1025" s="4"/>
      <c r="IS1025" s="4"/>
      <c r="IT1025" s="4"/>
      <c r="IU1025" s="4"/>
    </row>
    <row r="1026" spans="1:255" ht="409.5" x14ac:dyDescent="0.25">
      <c r="A1026" s="3">
        <v>18</v>
      </c>
      <c r="B1026" s="3">
        <v>1</v>
      </c>
      <c r="C1026" s="3"/>
      <c r="D1026" s="3"/>
      <c r="E1026" s="3" t="s">
        <v>1262</v>
      </c>
      <c r="F1026" s="3" t="s">
        <v>1235</v>
      </c>
      <c r="G1026" s="3" t="s">
        <v>1236</v>
      </c>
      <c r="H1026" s="3" t="s">
        <v>266</v>
      </c>
      <c r="I1026" s="3">
        <f>I1024*J1026</f>
        <v>16</v>
      </c>
      <c r="J1026" s="3">
        <v>34.782608695652172</v>
      </c>
      <c r="K1026" s="3">
        <v>34.782609000000001</v>
      </c>
      <c r="L1026" s="3"/>
      <c r="M1026" s="3"/>
      <c r="N1026" s="3"/>
      <c r="O1026" s="3">
        <f t="shared" si="1208"/>
        <v>7206.24</v>
      </c>
      <c r="P1026" s="3">
        <f t="shared" si="1209"/>
        <v>7206.24</v>
      </c>
      <c r="Q1026" s="3">
        <f>(ROUND((ROUND(((ET1026)*AV1026*I1026),2)*BB1026),2)+ROUND((ROUND(((AE1026-(EU1026))*AV1026*I1026),2)*BS1026),2))</f>
        <v>0</v>
      </c>
      <c r="R1026" s="3">
        <f>(ROUND((ROUND(((EU1026)*AV1026*I1026),2)*BS1026),2)+ROUND((ROUND(((AE1026-(EU1026))*AV1026*I1026),2)*BS1026),2))</f>
        <v>0</v>
      </c>
      <c r="S1026" s="3">
        <f t="shared" si="1210"/>
        <v>0</v>
      </c>
      <c r="T1026" s="3">
        <f t="shared" si="1211"/>
        <v>0</v>
      </c>
      <c r="U1026" s="3">
        <f t="shared" si="1212"/>
        <v>0</v>
      </c>
      <c r="V1026" s="3">
        <f t="shared" si="1213"/>
        <v>0</v>
      </c>
      <c r="W1026" s="3">
        <f t="shared" si="1214"/>
        <v>0</v>
      </c>
      <c r="X1026" s="3">
        <f>(ROUND((((S1026+ROUND((ROUND(((EU1026)*AV1026*I1026),2)*BS1026),2))*AT1026)/100),2)+ROUND(((ROUND((ROUND(((AE1026-(EU1026))*AV1026*I1026),2)*BS1026),2)*AT1026)/100),2))</f>
        <v>0</v>
      </c>
      <c r="Y1026" s="3">
        <f>(ROUND((((S1026+ROUND((ROUND(((EU1026)*AV1026*I1026),2)*BS1026),2))*AU1026)/100),2)+ROUND(((ROUND((ROUND(((AE1026-(EU1026))*AV1026*I1026),2)*BS1026),2)*AU1026)/100),2))</f>
        <v>0</v>
      </c>
      <c r="Z1026" s="3"/>
      <c r="AA1026" s="3">
        <v>54971259</v>
      </c>
      <c r="AB1026" s="3">
        <f t="shared" si="1215"/>
        <v>450.39</v>
      </c>
      <c r="AC1026" s="3">
        <f>ROUND((ES1026),6)</f>
        <v>450.39</v>
      </c>
      <c r="AD1026" s="3">
        <f>ROUND((((ET1026)-(EU1026))+AE1026),6)</f>
        <v>0</v>
      </c>
      <c r="AE1026" s="3">
        <f t="shared" ref="AE1026:AF1029" si="1233">ROUND((EU1026),6)</f>
        <v>0</v>
      </c>
      <c r="AF1026" s="3">
        <f t="shared" si="1233"/>
        <v>0</v>
      </c>
      <c r="AG1026" s="3">
        <f t="shared" si="1216"/>
        <v>0</v>
      </c>
      <c r="AH1026" s="3">
        <f t="shared" ref="AH1026:AI1029" si="1234">(EW1026)</f>
        <v>0</v>
      </c>
      <c r="AI1026" s="3">
        <f t="shared" si="1234"/>
        <v>0</v>
      </c>
      <c r="AJ1026" s="3">
        <f t="shared" si="1217"/>
        <v>0</v>
      </c>
      <c r="AK1026" s="3">
        <v>450.39</v>
      </c>
      <c r="AL1026" s="3">
        <v>450.39</v>
      </c>
      <c r="AM1026" s="3">
        <v>0</v>
      </c>
      <c r="AN1026" s="3">
        <v>0</v>
      </c>
      <c r="AO1026" s="3">
        <v>0</v>
      </c>
      <c r="AP1026" s="3">
        <v>0</v>
      </c>
      <c r="AQ1026" s="3">
        <v>0</v>
      </c>
      <c r="AR1026" s="3">
        <v>0</v>
      </c>
      <c r="AS1026" s="3">
        <v>0</v>
      </c>
      <c r="AT1026" s="3">
        <v>97</v>
      </c>
      <c r="AU1026" s="3">
        <v>51</v>
      </c>
      <c r="AV1026" s="3">
        <v>1</v>
      </c>
      <c r="AW1026" s="3">
        <v>1</v>
      </c>
      <c r="AX1026" s="3"/>
      <c r="AY1026" s="3"/>
      <c r="AZ1026" s="3">
        <v>1</v>
      </c>
      <c r="BA1026" s="3">
        <v>1</v>
      </c>
      <c r="BB1026" s="3">
        <v>1</v>
      </c>
      <c r="BC1026" s="3">
        <v>1</v>
      </c>
      <c r="BD1026" s="3" t="s">
        <v>3</v>
      </c>
      <c r="BE1026" s="3" t="s">
        <v>3</v>
      </c>
      <c r="BF1026" s="3" t="s">
        <v>3</v>
      </c>
      <c r="BG1026" s="3" t="s">
        <v>3</v>
      </c>
      <c r="BH1026" s="3">
        <v>3</v>
      </c>
      <c r="BI1026" s="3">
        <v>2</v>
      </c>
      <c r="BJ1026" s="3" t="s">
        <v>1237</v>
      </c>
      <c r="BK1026" s="3"/>
      <c r="BL1026" s="3"/>
      <c r="BM1026" s="3">
        <v>67</v>
      </c>
      <c r="BN1026" s="3">
        <v>0</v>
      </c>
      <c r="BO1026" s="3" t="s">
        <v>3</v>
      </c>
      <c r="BP1026" s="3">
        <v>0</v>
      </c>
      <c r="BQ1026" s="3">
        <v>40</v>
      </c>
      <c r="BR1026" s="3">
        <v>0</v>
      </c>
      <c r="BS1026" s="3">
        <v>1</v>
      </c>
      <c r="BT1026" s="3">
        <v>1</v>
      </c>
      <c r="BU1026" s="3">
        <v>1</v>
      </c>
      <c r="BV1026" s="3">
        <v>1</v>
      </c>
      <c r="BW1026" s="3">
        <v>1</v>
      </c>
      <c r="BX1026" s="3">
        <v>1</v>
      </c>
      <c r="BY1026" s="3" t="s">
        <v>3</v>
      </c>
      <c r="BZ1026" s="3">
        <v>97</v>
      </c>
      <c r="CA1026" s="3">
        <v>51</v>
      </c>
      <c r="CB1026" s="3" t="s">
        <v>3</v>
      </c>
      <c r="CC1026" s="3"/>
      <c r="CD1026" s="3"/>
      <c r="CE1026" s="3">
        <v>1566</v>
      </c>
      <c r="CF1026" s="3">
        <v>0</v>
      </c>
      <c r="CG1026" s="3">
        <v>0</v>
      </c>
      <c r="CH1026" s="3"/>
      <c r="CI1026" s="3"/>
      <c r="CJ1026" s="3"/>
      <c r="CK1026" s="3"/>
      <c r="CL1026" s="3"/>
      <c r="CM1026" s="3">
        <v>0</v>
      </c>
      <c r="CN1026" s="9" t="s">
        <v>2500</v>
      </c>
      <c r="CO1026" s="3">
        <v>0</v>
      </c>
      <c r="CP1026" s="3">
        <f t="shared" si="1218"/>
        <v>7206.24</v>
      </c>
      <c r="CQ1026" s="3">
        <f t="shared" si="1219"/>
        <v>450.39</v>
      </c>
      <c r="CR1026" s="3">
        <f>(ROUND((ROUND(((ET1026)*AV1026*1),2)*BB1026),2)+ROUND((ROUND(((AE1026-(EU1026))*AV1026*1),2)*BS1026),2))</f>
        <v>0</v>
      </c>
      <c r="CS1026" s="3">
        <f>(ROUND((ROUND(((EU1026)*AV1026*1),2)*BS1026),2)+ROUND((ROUND(((AE1026-(EU1026))*AV1026*1),2)*BS1026),2))</f>
        <v>0</v>
      </c>
      <c r="CT1026" s="3">
        <f t="shared" si="1220"/>
        <v>0</v>
      </c>
      <c r="CU1026" s="3">
        <f t="shared" si="1221"/>
        <v>0</v>
      </c>
      <c r="CV1026" s="3">
        <f t="shared" si="1222"/>
        <v>0</v>
      </c>
      <c r="CW1026" s="3">
        <f t="shared" si="1223"/>
        <v>0</v>
      </c>
      <c r="CX1026" s="3">
        <f t="shared" si="1224"/>
        <v>0</v>
      </c>
      <c r="CY1026" s="3">
        <f>(ROUND((((S1026+ROUND((ROUND(((EU1026)*AV1026*1),2)*BS1026),2))*AT1026)/100),2)+ROUND(((ROUND((ROUND(((AE1026-(EU1026))*AV1026*1),2)*BS1026),2)*AT1026)/100),2))</f>
        <v>0</v>
      </c>
      <c r="CZ1026" s="3">
        <f>(ROUND((((S1026+ROUND((ROUND(((EU1026)*AV1026*1),2)*BS1026),2))*AU1026)/100),2)+ROUND(((ROUND((ROUND(((AE1026-(EU1026))*AV1026*1),2)*BS1026),2)*AU1026)/100),2))</f>
        <v>0</v>
      </c>
      <c r="DA1026" s="3"/>
      <c r="DB1026" s="3"/>
      <c r="DC1026" s="3" t="s">
        <v>3</v>
      </c>
      <c r="DD1026" s="3" t="s">
        <v>3</v>
      </c>
      <c r="DE1026" s="3" t="s">
        <v>3</v>
      </c>
      <c r="DF1026" s="3" t="s">
        <v>3</v>
      </c>
      <c r="DG1026" s="3" t="s">
        <v>3</v>
      </c>
      <c r="DH1026" s="3" t="s">
        <v>3</v>
      </c>
      <c r="DI1026" s="3" t="s">
        <v>3</v>
      </c>
      <c r="DJ1026" s="3" t="s">
        <v>3</v>
      </c>
      <c r="DK1026" s="3" t="s">
        <v>3</v>
      </c>
      <c r="DL1026" s="3" t="s">
        <v>3</v>
      </c>
      <c r="DM1026" s="3" t="s">
        <v>3</v>
      </c>
      <c r="DN1026" s="3">
        <v>0</v>
      </c>
      <c r="DO1026" s="3">
        <v>0</v>
      </c>
      <c r="DP1026" s="3">
        <v>1</v>
      </c>
      <c r="DQ1026" s="3">
        <v>1</v>
      </c>
      <c r="DR1026" s="3"/>
      <c r="DS1026" s="3"/>
      <c r="DT1026" s="3"/>
      <c r="DU1026" s="3">
        <v>1010</v>
      </c>
      <c r="DV1026" s="3" t="s">
        <v>266</v>
      </c>
      <c r="DW1026" s="3" t="s">
        <v>266</v>
      </c>
      <c r="DX1026" s="3">
        <v>1</v>
      </c>
      <c r="DY1026" s="3"/>
      <c r="DZ1026" s="3" t="s">
        <v>3</v>
      </c>
      <c r="EA1026" s="3" t="s">
        <v>3</v>
      </c>
      <c r="EB1026" s="3" t="s">
        <v>3</v>
      </c>
      <c r="EC1026" s="3" t="s">
        <v>3</v>
      </c>
      <c r="ED1026" s="3"/>
      <c r="EE1026" s="3">
        <v>57042957</v>
      </c>
      <c r="EF1026" s="3">
        <v>40</v>
      </c>
      <c r="EG1026" s="3" t="s">
        <v>33</v>
      </c>
      <c r="EH1026" s="3">
        <v>0</v>
      </c>
      <c r="EI1026" s="3" t="s">
        <v>3</v>
      </c>
      <c r="EJ1026" s="3">
        <v>2</v>
      </c>
      <c r="EK1026" s="3">
        <v>67</v>
      </c>
      <c r="EL1026" s="3" t="s">
        <v>34</v>
      </c>
      <c r="EM1026" s="3" t="s">
        <v>35</v>
      </c>
      <c r="EN1026" s="3"/>
      <c r="EO1026" s="3" t="s">
        <v>46</v>
      </c>
      <c r="EP1026" s="3"/>
      <c r="EQ1026" s="3">
        <v>0</v>
      </c>
      <c r="ER1026" s="3">
        <v>450.39</v>
      </c>
      <c r="ES1026" s="3">
        <v>450.39</v>
      </c>
      <c r="ET1026" s="3">
        <v>0</v>
      </c>
      <c r="EU1026" s="3">
        <v>0</v>
      </c>
      <c r="EV1026" s="3">
        <v>0</v>
      </c>
      <c r="EW1026" s="3">
        <v>0</v>
      </c>
      <c r="EX1026" s="3">
        <v>0</v>
      </c>
      <c r="EY1026" s="3"/>
      <c r="EZ1026" s="3"/>
      <c r="FA1026" s="3"/>
      <c r="FB1026" s="3"/>
      <c r="FC1026" s="3"/>
      <c r="FD1026" s="3"/>
      <c r="FE1026" s="3"/>
      <c r="FF1026" s="3"/>
      <c r="FG1026" s="3"/>
      <c r="FH1026" s="3"/>
      <c r="FI1026" s="3"/>
      <c r="FJ1026" s="3"/>
      <c r="FK1026" s="3"/>
      <c r="FL1026" s="3"/>
      <c r="FM1026" s="3"/>
      <c r="FN1026" s="3"/>
      <c r="FO1026" s="3"/>
      <c r="FP1026" s="3"/>
      <c r="FQ1026" s="3">
        <v>0</v>
      </c>
      <c r="FR1026" s="3">
        <v>0</v>
      </c>
      <c r="FS1026" s="3">
        <v>0</v>
      </c>
      <c r="FT1026" s="3"/>
      <c r="FU1026" s="3"/>
      <c r="FV1026" s="3"/>
      <c r="FW1026" s="3"/>
      <c r="FX1026" s="3">
        <v>97</v>
      </c>
      <c r="FY1026" s="3">
        <v>51</v>
      </c>
      <c r="FZ1026" s="3"/>
      <c r="GA1026" s="3" t="s">
        <v>3</v>
      </c>
      <c r="GB1026" s="3"/>
      <c r="GC1026" s="3"/>
      <c r="GD1026" s="3">
        <v>1</v>
      </c>
      <c r="GE1026" s="3"/>
      <c r="GF1026" s="3">
        <v>54014138</v>
      </c>
      <c r="GG1026" s="3">
        <v>2</v>
      </c>
      <c r="GH1026" s="3">
        <v>1</v>
      </c>
      <c r="GI1026" s="3">
        <v>-2</v>
      </c>
      <c r="GJ1026" s="3">
        <v>0</v>
      </c>
      <c r="GK1026" s="3">
        <v>0</v>
      </c>
      <c r="GL1026" s="3">
        <f t="shared" si="1225"/>
        <v>0</v>
      </c>
      <c r="GM1026" s="3">
        <f t="shared" si="1226"/>
        <v>7206.24</v>
      </c>
      <c r="GN1026" s="3">
        <f t="shared" si="1227"/>
        <v>0</v>
      </c>
      <c r="GO1026" s="3">
        <f t="shared" si="1228"/>
        <v>7206.24</v>
      </c>
      <c r="GP1026" s="3">
        <f t="shared" si="1229"/>
        <v>0</v>
      </c>
      <c r="GQ1026" s="3"/>
      <c r="GR1026" s="3">
        <v>0</v>
      </c>
      <c r="GS1026" s="3">
        <v>3</v>
      </c>
      <c r="GT1026" s="3">
        <v>0</v>
      </c>
      <c r="GU1026" s="3" t="s">
        <v>3</v>
      </c>
      <c r="GV1026" s="3">
        <f t="shared" si="1230"/>
        <v>0</v>
      </c>
      <c r="GW1026" s="3">
        <v>1</v>
      </c>
      <c r="GX1026" s="3">
        <f t="shared" si="1231"/>
        <v>0</v>
      </c>
      <c r="GY1026" s="3"/>
      <c r="GZ1026" s="3"/>
      <c r="HA1026" s="3">
        <v>0</v>
      </c>
      <c r="HB1026" s="3">
        <v>0</v>
      </c>
      <c r="HC1026" s="3">
        <f t="shared" si="1232"/>
        <v>0</v>
      </c>
      <c r="HD1026" s="3"/>
      <c r="HE1026" s="3" t="s">
        <v>3</v>
      </c>
      <c r="HF1026" s="3" t="s">
        <v>3</v>
      </c>
      <c r="HG1026" s="3"/>
      <c r="HH1026" s="3"/>
      <c r="HI1026" s="3"/>
      <c r="HJ1026" s="3"/>
      <c r="HK1026" s="3"/>
      <c r="HL1026" s="3"/>
      <c r="HM1026" s="3" t="s">
        <v>3</v>
      </c>
      <c r="HN1026" s="3" t="s">
        <v>3</v>
      </c>
      <c r="HO1026" s="3" t="s">
        <v>3</v>
      </c>
      <c r="HP1026" s="3" t="s">
        <v>3</v>
      </c>
      <c r="HQ1026" s="3" t="s">
        <v>3</v>
      </c>
      <c r="HR1026" s="3"/>
      <c r="HS1026" s="3">
        <v>0</v>
      </c>
      <c r="HT1026" s="3"/>
      <c r="HU1026" s="3"/>
      <c r="HV1026" s="3"/>
      <c r="HW1026" s="3"/>
      <c r="HX1026" s="3"/>
      <c r="HY1026" s="3"/>
      <c r="HZ1026" s="3"/>
      <c r="IA1026" s="3"/>
      <c r="IB1026" s="3"/>
      <c r="IC1026" s="3"/>
      <c r="ID1026" s="3"/>
      <c r="IE1026" s="3"/>
      <c r="IF1026" s="3"/>
      <c r="IG1026" s="3"/>
      <c r="IH1026" s="3"/>
      <c r="II1026" s="3"/>
      <c r="IJ1026" s="3"/>
      <c r="IK1026" s="3">
        <v>0</v>
      </c>
      <c r="IL1026" s="3"/>
      <c r="IM1026" s="3"/>
      <c r="IN1026" s="3"/>
      <c r="IO1026" s="3"/>
      <c r="IP1026" s="3"/>
      <c r="IQ1026" s="3"/>
      <c r="IR1026" s="3"/>
      <c r="IS1026" s="3"/>
      <c r="IT1026" s="3"/>
      <c r="IU1026" s="3"/>
    </row>
    <row r="1027" spans="1:255" ht="409.5" x14ac:dyDescent="0.25">
      <c r="A1027" s="4">
        <v>18</v>
      </c>
      <c r="B1027" s="4">
        <v>1</v>
      </c>
      <c r="C1027" s="4"/>
      <c r="D1027" s="4"/>
      <c r="E1027" s="4" t="s">
        <v>1262</v>
      </c>
      <c r="F1027" s="4" t="s">
        <v>1235</v>
      </c>
      <c r="G1027" s="4" t="s">
        <v>1236</v>
      </c>
      <c r="H1027" s="4" t="s">
        <v>266</v>
      </c>
      <c r="I1027" s="4">
        <f>I1025*J1027</f>
        <v>16</v>
      </c>
      <c r="J1027" s="4">
        <v>34.782608695652172</v>
      </c>
      <c r="K1027" s="4">
        <v>34.782609000000001</v>
      </c>
      <c r="L1027" s="4"/>
      <c r="M1027" s="4"/>
      <c r="N1027" s="4"/>
      <c r="O1027" s="4">
        <f t="shared" si="1208"/>
        <v>34445.83</v>
      </c>
      <c r="P1027" s="4">
        <f t="shared" si="1209"/>
        <v>34445.83</v>
      </c>
      <c r="Q1027" s="4">
        <f>(ROUND((ROUND(((ET1027)*AV1027*I1027),2)*BB1027),2)+ROUND((ROUND(((AE1027-(EU1027))*AV1027*I1027),2)*BS1027),2))</f>
        <v>0</v>
      </c>
      <c r="R1027" s="4">
        <f>(ROUND((ROUND(((EU1027)*AV1027*I1027),2)*BS1027),2)+ROUND((ROUND(((AE1027-(EU1027))*AV1027*I1027),2)*BS1027),2))</f>
        <v>0</v>
      </c>
      <c r="S1027" s="4">
        <f t="shared" si="1210"/>
        <v>0</v>
      </c>
      <c r="T1027" s="4">
        <f t="shared" si="1211"/>
        <v>0</v>
      </c>
      <c r="U1027" s="4">
        <f t="shared" si="1212"/>
        <v>0</v>
      </c>
      <c r="V1027" s="4">
        <f t="shared" si="1213"/>
        <v>0</v>
      </c>
      <c r="W1027" s="4">
        <f t="shared" si="1214"/>
        <v>0</v>
      </c>
      <c r="X1027" s="4">
        <f>(ROUND((((S1027+ROUND((ROUND(((EU1027)*AV1027*I1027),2)*BS1027),2))*AT1027)/100),2)+ROUND(((ROUND((ROUND(((AE1027-(EU1027))*AV1027*I1027),2)*BS1027),2)*AT1027)/100),2))</f>
        <v>0</v>
      </c>
      <c r="Y1027" s="4">
        <f>(ROUND((((S1027+ROUND((ROUND(((EU1027)*AV1027*I1027),2)*BS1027),2))*AU1027)/100),2)+ROUND(((ROUND((ROUND(((AE1027-(EU1027))*AV1027*I1027),2)*BS1027),2)*AU1027)/100),2))</f>
        <v>0</v>
      </c>
      <c r="Z1027" s="4"/>
      <c r="AA1027" s="4">
        <v>55890823</v>
      </c>
      <c r="AB1027" s="4">
        <f t="shared" si="1215"/>
        <v>450.39</v>
      </c>
      <c r="AC1027" s="4">
        <f>ROUND((ES1027),6)</f>
        <v>450.39</v>
      </c>
      <c r="AD1027" s="4">
        <f>ROUND((((ET1027)-(EU1027))+AE1027),6)</f>
        <v>0</v>
      </c>
      <c r="AE1027" s="4">
        <f t="shared" si="1233"/>
        <v>0</v>
      </c>
      <c r="AF1027" s="4">
        <f t="shared" si="1233"/>
        <v>0</v>
      </c>
      <c r="AG1027" s="4">
        <f t="shared" si="1216"/>
        <v>0</v>
      </c>
      <c r="AH1027" s="4">
        <f t="shared" si="1234"/>
        <v>0</v>
      </c>
      <c r="AI1027" s="4">
        <f t="shared" si="1234"/>
        <v>0</v>
      </c>
      <c r="AJ1027" s="4">
        <f t="shared" si="1217"/>
        <v>0</v>
      </c>
      <c r="AK1027" s="4">
        <v>450.39</v>
      </c>
      <c r="AL1027" s="4">
        <v>450.39</v>
      </c>
      <c r="AM1027" s="4">
        <v>0</v>
      </c>
      <c r="AN1027" s="4">
        <v>0</v>
      </c>
      <c r="AO1027" s="4">
        <v>0</v>
      </c>
      <c r="AP1027" s="4">
        <v>0</v>
      </c>
      <c r="AQ1027" s="4">
        <v>0</v>
      </c>
      <c r="AR1027" s="4">
        <v>0</v>
      </c>
      <c r="AS1027" s="4">
        <v>0</v>
      </c>
      <c r="AT1027" s="4">
        <v>97</v>
      </c>
      <c r="AU1027" s="4">
        <v>51</v>
      </c>
      <c r="AV1027" s="4">
        <v>1</v>
      </c>
      <c r="AW1027" s="4">
        <v>1</v>
      </c>
      <c r="AX1027" s="4"/>
      <c r="AY1027" s="4"/>
      <c r="AZ1027" s="4">
        <v>1</v>
      </c>
      <c r="BA1027" s="4">
        <v>1</v>
      </c>
      <c r="BB1027" s="4">
        <v>1</v>
      </c>
      <c r="BC1027" s="4">
        <v>4.78</v>
      </c>
      <c r="BD1027" s="4" t="s">
        <v>3</v>
      </c>
      <c r="BE1027" s="4" t="s">
        <v>3</v>
      </c>
      <c r="BF1027" s="4" t="s">
        <v>3</v>
      </c>
      <c r="BG1027" s="4" t="s">
        <v>3</v>
      </c>
      <c r="BH1027" s="4">
        <v>3</v>
      </c>
      <c r="BI1027" s="4">
        <v>2</v>
      </c>
      <c r="BJ1027" s="4" t="s">
        <v>1237</v>
      </c>
      <c r="BK1027" s="4"/>
      <c r="BL1027" s="4"/>
      <c r="BM1027" s="4">
        <v>67</v>
      </c>
      <c r="BN1027" s="4">
        <v>0</v>
      </c>
      <c r="BO1027" s="4" t="s">
        <v>1235</v>
      </c>
      <c r="BP1027" s="4">
        <v>1</v>
      </c>
      <c r="BQ1027" s="4">
        <v>40</v>
      </c>
      <c r="BR1027" s="4">
        <v>0</v>
      </c>
      <c r="BS1027" s="4">
        <v>1</v>
      </c>
      <c r="BT1027" s="4">
        <v>1</v>
      </c>
      <c r="BU1027" s="4">
        <v>1</v>
      </c>
      <c r="BV1027" s="4">
        <v>1</v>
      </c>
      <c r="BW1027" s="4">
        <v>1</v>
      </c>
      <c r="BX1027" s="4">
        <v>1</v>
      </c>
      <c r="BY1027" s="4" t="s">
        <v>3</v>
      </c>
      <c r="BZ1027" s="4">
        <v>97</v>
      </c>
      <c r="CA1027" s="4">
        <v>51</v>
      </c>
      <c r="CB1027" s="4" t="s">
        <v>3</v>
      </c>
      <c r="CC1027" s="4"/>
      <c r="CD1027" s="4"/>
      <c r="CE1027" s="4">
        <v>1566</v>
      </c>
      <c r="CF1027" s="4">
        <v>0</v>
      </c>
      <c r="CG1027" s="4">
        <v>0</v>
      </c>
      <c r="CH1027" s="4"/>
      <c r="CI1027" s="4"/>
      <c r="CJ1027" s="4"/>
      <c r="CK1027" s="4"/>
      <c r="CL1027" s="4"/>
      <c r="CM1027" s="4">
        <v>0</v>
      </c>
      <c r="CN1027" s="10" t="s">
        <v>2500</v>
      </c>
      <c r="CO1027" s="4">
        <v>0</v>
      </c>
      <c r="CP1027" s="4">
        <f t="shared" si="1218"/>
        <v>34445.83</v>
      </c>
      <c r="CQ1027" s="4">
        <f t="shared" si="1219"/>
        <v>2152.86</v>
      </c>
      <c r="CR1027" s="4">
        <f>(ROUND((ROUND(((ET1027)*AV1027*1),2)*BB1027),2)+ROUND((ROUND(((AE1027-(EU1027))*AV1027*1),2)*BS1027),2))</f>
        <v>0</v>
      </c>
      <c r="CS1027" s="4">
        <f>(ROUND((ROUND(((EU1027)*AV1027*1),2)*BS1027),2)+ROUND((ROUND(((AE1027-(EU1027))*AV1027*1),2)*BS1027),2))</f>
        <v>0</v>
      </c>
      <c r="CT1027" s="4">
        <f t="shared" si="1220"/>
        <v>0</v>
      </c>
      <c r="CU1027" s="4">
        <f t="shared" si="1221"/>
        <v>0</v>
      </c>
      <c r="CV1027" s="4">
        <f t="shared" si="1222"/>
        <v>0</v>
      </c>
      <c r="CW1027" s="4">
        <f t="shared" si="1223"/>
        <v>0</v>
      </c>
      <c r="CX1027" s="4">
        <f t="shared" si="1224"/>
        <v>0</v>
      </c>
      <c r="CY1027" s="4">
        <f>(ROUND((((S1027+ROUND((ROUND(((EU1027)*AV1027*1),2)*BS1027),2))*AT1027)/100),2)+ROUND(((ROUND((ROUND(((AE1027-(EU1027))*AV1027*1),2)*BS1027),2)*AT1027)/100),2))</f>
        <v>0</v>
      </c>
      <c r="CZ1027" s="4">
        <f>(ROUND((((S1027+ROUND((ROUND(((EU1027)*AV1027*1),2)*BS1027),2))*AU1027)/100),2)+ROUND(((ROUND((ROUND(((AE1027-(EU1027))*AV1027*1),2)*BS1027),2)*AU1027)/100),2))</f>
        <v>0</v>
      </c>
      <c r="DA1027" s="4"/>
      <c r="DB1027" s="4"/>
      <c r="DC1027" s="4" t="s">
        <v>3</v>
      </c>
      <c r="DD1027" s="4" t="s">
        <v>3</v>
      </c>
      <c r="DE1027" s="4" t="s">
        <v>3</v>
      </c>
      <c r="DF1027" s="4" t="s">
        <v>3</v>
      </c>
      <c r="DG1027" s="4" t="s">
        <v>3</v>
      </c>
      <c r="DH1027" s="4" t="s">
        <v>3</v>
      </c>
      <c r="DI1027" s="4" t="s">
        <v>3</v>
      </c>
      <c r="DJ1027" s="4" t="s">
        <v>3</v>
      </c>
      <c r="DK1027" s="4" t="s">
        <v>3</v>
      </c>
      <c r="DL1027" s="4" t="s">
        <v>3</v>
      </c>
      <c r="DM1027" s="4" t="s">
        <v>3</v>
      </c>
      <c r="DN1027" s="4">
        <v>0</v>
      </c>
      <c r="DO1027" s="4">
        <v>0</v>
      </c>
      <c r="DP1027" s="4">
        <v>1</v>
      </c>
      <c r="DQ1027" s="4">
        <v>1</v>
      </c>
      <c r="DR1027" s="4"/>
      <c r="DS1027" s="4"/>
      <c r="DT1027" s="4"/>
      <c r="DU1027" s="4">
        <v>1010</v>
      </c>
      <c r="DV1027" s="4" t="s">
        <v>266</v>
      </c>
      <c r="DW1027" s="4" t="s">
        <v>266</v>
      </c>
      <c r="DX1027" s="4">
        <v>1</v>
      </c>
      <c r="DY1027" s="4"/>
      <c r="DZ1027" s="4" t="s">
        <v>3</v>
      </c>
      <c r="EA1027" s="4" t="s">
        <v>3</v>
      </c>
      <c r="EB1027" s="4" t="s">
        <v>3</v>
      </c>
      <c r="EC1027" s="4" t="s">
        <v>3</v>
      </c>
      <c r="ED1027" s="4"/>
      <c r="EE1027" s="4">
        <v>57042957</v>
      </c>
      <c r="EF1027" s="4">
        <v>40</v>
      </c>
      <c r="EG1027" s="4" t="s">
        <v>33</v>
      </c>
      <c r="EH1027" s="4">
        <v>0</v>
      </c>
      <c r="EI1027" s="4" t="s">
        <v>3</v>
      </c>
      <c r="EJ1027" s="4">
        <v>2</v>
      </c>
      <c r="EK1027" s="4">
        <v>67</v>
      </c>
      <c r="EL1027" s="4" t="s">
        <v>34</v>
      </c>
      <c r="EM1027" s="4" t="s">
        <v>35</v>
      </c>
      <c r="EN1027" s="4"/>
      <c r="EO1027" s="4" t="s">
        <v>46</v>
      </c>
      <c r="EP1027" s="4"/>
      <c r="EQ1027" s="4">
        <v>0</v>
      </c>
      <c r="ER1027" s="4">
        <v>450.39</v>
      </c>
      <c r="ES1027" s="4">
        <v>450.39</v>
      </c>
      <c r="ET1027" s="4">
        <v>0</v>
      </c>
      <c r="EU1027" s="4">
        <v>0</v>
      </c>
      <c r="EV1027" s="4">
        <v>0</v>
      </c>
      <c r="EW1027" s="4">
        <v>0</v>
      </c>
      <c r="EX1027" s="4">
        <v>0</v>
      </c>
      <c r="EY1027" s="4"/>
      <c r="EZ1027" s="4"/>
      <c r="FA1027" s="4"/>
      <c r="FB1027" s="4"/>
      <c r="FC1027" s="4"/>
      <c r="FD1027" s="4"/>
      <c r="FE1027" s="4"/>
      <c r="FF1027" s="4"/>
      <c r="FG1027" s="4"/>
      <c r="FH1027" s="4"/>
      <c r="FI1027" s="4"/>
      <c r="FJ1027" s="4"/>
      <c r="FK1027" s="4"/>
      <c r="FL1027" s="4"/>
      <c r="FM1027" s="4"/>
      <c r="FN1027" s="4"/>
      <c r="FO1027" s="4"/>
      <c r="FP1027" s="4"/>
      <c r="FQ1027" s="4">
        <v>0</v>
      </c>
      <c r="FR1027" s="4">
        <v>0</v>
      </c>
      <c r="FS1027" s="4">
        <v>0</v>
      </c>
      <c r="FT1027" s="4"/>
      <c r="FU1027" s="4"/>
      <c r="FV1027" s="4"/>
      <c r="FW1027" s="4"/>
      <c r="FX1027" s="4">
        <v>97</v>
      </c>
      <c r="FY1027" s="4">
        <v>51</v>
      </c>
      <c r="FZ1027" s="4"/>
      <c r="GA1027" s="4" t="s">
        <v>3</v>
      </c>
      <c r="GB1027" s="4"/>
      <c r="GC1027" s="4"/>
      <c r="GD1027" s="4">
        <v>1</v>
      </c>
      <c r="GE1027" s="4"/>
      <c r="GF1027" s="4">
        <v>54014138</v>
      </c>
      <c r="GG1027" s="4">
        <v>2</v>
      </c>
      <c r="GH1027" s="4">
        <v>1</v>
      </c>
      <c r="GI1027" s="4">
        <v>2</v>
      </c>
      <c r="GJ1027" s="4">
        <v>0</v>
      </c>
      <c r="GK1027" s="4">
        <v>0</v>
      </c>
      <c r="GL1027" s="4">
        <f t="shared" si="1225"/>
        <v>0</v>
      </c>
      <c r="GM1027" s="4">
        <f t="shared" si="1226"/>
        <v>34445.83</v>
      </c>
      <c r="GN1027" s="4">
        <f t="shared" si="1227"/>
        <v>0</v>
      </c>
      <c r="GO1027" s="4">
        <f t="shared" si="1228"/>
        <v>34445.83</v>
      </c>
      <c r="GP1027" s="4">
        <f t="shared" si="1229"/>
        <v>0</v>
      </c>
      <c r="GQ1027" s="4"/>
      <c r="GR1027" s="4">
        <v>0</v>
      </c>
      <c r="GS1027" s="4">
        <v>0</v>
      </c>
      <c r="GT1027" s="4">
        <v>0</v>
      </c>
      <c r="GU1027" s="4" t="s">
        <v>3</v>
      </c>
      <c r="GV1027" s="4">
        <f t="shared" si="1230"/>
        <v>0</v>
      </c>
      <c r="GW1027" s="4">
        <v>1</v>
      </c>
      <c r="GX1027" s="4">
        <f t="shared" si="1231"/>
        <v>0</v>
      </c>
      <c r="GY1027" s="4"/>
      <c r="GZ1027" s="4"/>
      <c r="HA1027" s="4">
        <v>0</v>
      </c>
      <c r="HB1027" s="4">
        <v>0</v>
      </c>
      <c r="HC1027" s="4">
        <f t="shared" si="1232"/>
        <v>0</v>
      </c>
      <c r="HD1027" s="4"/>
      <c r="HE1027" s="4" t="s">
        <v>3</v>
      </c>
      <c r="HF1027" s="4" t="s">
        <v>3</v>
      </c>
      <c r="HG1027" s="4"/>
      <c r="HH1027" s="4"/>
      <c r="HI1027" s="4"/>
      <c r="HJ1027" s="4"/>
      <c r="HK1027" s="4"/>
      <c r="HL1027" s="4"/>
      <c r="HM1027" s="4" t="s">
        <v>3</v>
      </c>
      <c r="HN1027" s="4" t="s">
        <v>3</v>
      </c>
      <c r="HO1027" s="4" t="s">
        <v>3</v>
      </c>
      <c r="HP1027" s="4" t="s">
        <v>3</v>
      </c>
      <c r="HQ1027" s="4" t="s">
        <v>3</v>
      </c>
      <c r="HR1027" s="4"/>
      <c r="HS1027" s="4">
        <v>0</v>
      </c>
      <c r="HT1027" s="4"/>
      <c r="HU1027" s="4"/>
      <c r="HV1027" s="4"/>
      <c r="HW1027" s="4"/>
      <c r="HX1027" s="4"/>
      <c r="HY1027" s="4"/>
      <c r="HZ1027" s="4"/>
      <c r="IA1027" s="4"/>
      <c r="IB1027" s="4"/>
      <c r="IC1027" s="4"/>
      <c r="ID1027" s="4"/>
      <c r="IE1027" s="4"/>
      <c r="IF1027" s="4"/>
      <c r="IG1027" s="4"/>
      <c r="IH1027" s="4"/>
      <c r="II1027" s="4"/>
      <c r="IJ1027" s="4"/>
      <c r="IK1027" s="4">
        <v>0</v>
      </c>
      <c r="IL1027" s="4"/>
      <c r="IM1027" s="4"/>
      <c r="IN1027" s="4"/>
      <c r="IO1027" s="4"/>
      <c r="IP1027" s="4"/>
      <c r="IQ1027" s="4"/>
      <c r="IR1027" s="4"/>
      <c r="IS1027" s="4"/>
      <c r="IT1027" s="4"/>
      <c r="IU1027" s="4"/>
    </row>
    <row r="1028" spans="1:255" ht="409.5" x14ac:dyDescent="0.25">
      <c r="A1028" s="3">
        <v>18</v>
      </c>
      <c r="B1028" s="3">
        <v>1</v>
      </c>
      <c r="C1028" s="3"/>
      <c r="D1028" s="3"/>
      <c r="E1028" s="3" t="s">
        <v>1263</v>
      </c>
      <c r="F1028" s="3" t="s">
        <v>1090</v>
      </c>
      <c r="G1028" s="3" t="s">
        <v>1091</v>
      </c>
      <c r="H1028" s="3" t="s">
        <v>1092</v>
      </c>
      <c r="I1028" s="3">
        <f>I1024*J1028</f>
        <v>3.9599999999999998E-4</v>
      </c>
      <c r="J1028" s="3">
        <v>8.6086956521739123E-4</v>
      </c>
      <c r="K1028" s="3">
        <v>8.5999999999999998E-4</v>
      </c>
      <c r="L1028" s="3"/>
      <c r="M1028" s="3"/>
      <c r="N1028" s="3"/>
      <c r="O1028" s="3">
        <f t="shared" si="1208"/>
        <v>13.4</v>
      </c>
      <c r="P1028" s="3">
        <f t="shared" si="1209"/>
        <v>13.4</v>
      </c>
      <c r="Q1028" s="3">
        <f>(ROUND((ROUND(((ET1028)*AV1028*I1028),2)*BB1028),2)+ROUND((ROUND(((AE1028-(EU1028))*AV1028*I1028),2)*BS1028),2))</f>
        <v>0</v>
      </c>
      <c r="R1028" s="3">
        <f>(ROUND((ROUND(((EU1028)*AV1028*I1028),2)*BS1028),2)+ROUND((ROUND(((AE1028-(EU1028))*AV1028*I1028),2)*BS1028),2))</f>
        <v>0</v>
      </c>
      <c r="S1028" s="3">
        <f t="shared" si="1210"/>
        <v>0</v>
      </c>
      <c r="T1028" s="3">
        <f t="shared" si="1211"/>
        <v>0</v>
      </c>
      <c r="U1028" s="3">
        <f t="shared" si="1212"/>
        <v>0</v>
      </c>
      <c r="V1028" s="3">
        <f t="shared" si="1213"/>
        <v>0</v>
      </c>
      <c r="W1028" s="3">
        <f t="shared" si="1214"/>
        <v>0</v>
      </c>
      <c r="X1028" s="3">
        <f>(ROUND((((S1028+ROUND((ROUND(((EU1028)*AV1028*I1028),2)*BS1028),2))*AT1028)/100),2)+ROUND(((ROUND((ROUND(((AE1028-(EU1028))*AV1028*I1028),2)*BS1028),2)*AT1028)/100),2))</f>
        <v>0</v>
      </c>
      <c r="Y1028" s="3">
        <f>(ROUND((((S1028+ROUND((ROUND(((EU1028)*AV1028*I1028),2)*BS1028),2))*AU1028)/100),2)+ROUND(((ROUND((ROUND(((AE1028-(EU1028))*AV1028*I1028),2)*BS1028),2)*AU1028)/100),2))</f>
        <v>0</v>
      </c>
      <c r="Z1028" s="3"/>
      <c r="AA1028" s="3">
        <v>54971259</v>
      </c>
      <c r="AB1028" s="3">
        <f t="shared" si="1215"/>
        <v>33827.69</v>
      </c>
      <c r="AC1028" s="3">
        <f>ROUND((ES1028),6)</f>
        <v>33827.69</v>
      </c>
      <c r="AD1028" s="3">
        <f>ROUND((((ET1028)-(EU1028))+AE1028),6)</f>
        <v>0</v>
      </c>
      <c r="AE1028" s="3">
        <f t="shared" si="1233"/>
        <v>0</v>
      </c>
      <c r="AF1028" s="3">
        <f t="shared" si="1233"/>
        <v>0</v>
      </c>
      <c r="AG1028" s="3">
        <f t="shared" si="1216"/>
        <v>0</v>
      </c>
      <c r="AH1028" s="3">
        <f t="shared" si="1234"/>
        <v>0</v>
      </c>
      <c r="AI1028" s="3">
        <f t="shared" si="1234"/>
        <v>0</v>
      </c>
      <c r="AJ1028" s="3">
        <f t="shared" si="1217"/>
        <v>0</v>
      </c>
      <c r="AK1028" s="3">
        <v>33827.69</v>
      </c>
      <c r="AL1028" s="3">
        <v>33827.69</v>
      </c>
      <c r="AM1028" s="3">
        <v>0</v>
      </c>
      <c r="AN1028" s="3">
        <v>0</v>
      </c>
      <c r="AO1028" s="3">
        <v>0</v>
      </c>
      <c r="AP1028" s="3">
        <v>0</v>
      </c>
      <c r="AQ1028" s="3">
        <v>0</v>
      </c>
      <c r="AR1028" s="3">
        <v>0</v>
      </c>
      <c r="AS1028" s="3">
        <v>0</v>
      </c>
      <c r="AT1028" s="3">
        <v>97</v>
      </c>
      <c r="AU1028" s="3">
        <v>51</v>
      </c>
      <c r="AV1028" s="3">
        <v>1</v>
      </c>
      <c r="AW1028" s="3">
        <v>1</v>
      </c>
      <c r="AX1028" s="3"/>
      <c r="AY1028" s="3"/>
      <c r="AZ1028" s="3">
        <v>1</v>
      </c>
      <c r="BA1028" s="3">
        <v>1</v>
      </c>
      <c r="BB1028" s="3">
        <v>1</v>
      </c>
      <c r="BC1028" s="3">
        <v>1</v>
      </c>
      <c r="BD1028" s="3" t="s">
        <v>3</v>
      </c>
      <c r="BE1028" s="3" t="s">
        <v>3</v>
      </c>
      <c r="BF1028" s="3" t="s">
        <v>3</v>
      </c>
      <c r="BG1028" s="3" t="s">
        <v>3</v>
      </c>
      <c r="BH1028" s="3">
        <v>3</v>
      </c>
      <c r="BI1028" s="3">
        <v>2</v>
      </c>
      <c r="BJ1028" s="3" t="s">
        <v>1093</v>
      </c>
      <c r="BK1028" s="3"/>
      <c r="BL1028" s="3"/>
      <c r="BM1028" s="3">
        <v>67</v>
      </c>
      <c r="BN1028" s="3">
        <v>0</v>
      </c>
      <c r="BO1028" s="3" t="s">
        <v>3</v>
      </c>
      <c r="BP1028" s="3">
        <v>0</v>
      </c>
      <c r="BQ1028" s="3">
        <v>40</v>
      </c>
      <c r="BR1028" s="3">
        <v>0</v>
      </c>
      <c r="BS1028" s="3">
        <v>1</v>
      </c>
      <c r="BT1028" s="3">
        <v>1</v>
      </c>
      <c r="BU1028" s="3">
        <v>1</v>
      </c>
      <c r="BV1028" s="3">
        <v>1</v>
      </c>
      <c r="BW1028" s="3">
        <v>1</v>
      </c>
      <c r="BX1028" s="3">
        <v>1</v>
      </c>
      <c r="BY1028" s="3" t="s">
        <v>3</v>
      </c>
      <c r="BZ1028" s="3">
        <v>97</v>
      </c>
      <c r="CA1028" s="3">
        <v>51</v>
      </c>
      <c r="CB1028" s="3" t="s">
        <v>3</v>
      </c>
      <c r="CC1028" s="3"/>
      <c r="CD1028" s="3"/>
      <c r="CE1028" s="3">
        <v>1566</v>
      </c>
      <c r="CF1028" s="3">
        <v>0</v>
      </c>
      <c r="CG1028" s="3">
        <v>0</v>
      </c>
      <c r="CH1028" s="3"/>
      <c r="CI1028" s="3"/>
      <c r="CJ1028" s="3"/>
      <c r="CK1028" s="3"/>
      <c r="CL1028" s="3"/>
      <c r="CM1028" s="3">
        <v>0</v>
      </c>
      <c r="CN1028" s="9" t="s">
        <v>2500</v>
      </c>
      <c r="CO1028" s="3">
        <v>0</v>
      </c>
      <c r="CP1028" s="3">
        <f t="shared" si="1218"/>
        <v>13.4</v>
      </c>
      <c r="CQ1028" s="3">
        <f t="shared" si="1219"/>
        <v>33827.69</v>
      </c>
      <c r="CR1028" s="3">
        <f>(ROUND((ROUND(((ET1028)*AV1028*1),2)*BB1028),2)+ROUND((ROUND(((AE1028-(EU1028))*AV1028*1),2)*BS1028),2))</f>
        <v>0</v>
      </c>
      <c r="CS1028" s="3">
        <f>(ROUND((ROUND(((EU1028)*AV1028*1),2)*BS1028),2)+ROUND((ROUND(((AE1028-(EU1028))*AV1028*1),2)*BS1028),2))</f>
        <v>0</v>
      </c>
      <c r="CT1028" s="3">
        <f t="shared" si="1220"/>
        <v>0</v>
      </c>
      <c r="CU1028" s="3">
        <f t="shared" si="1221"/>
        <v>0</v>
      </c>
      <c r="CV1028" s="3">
        <f t="shared" si="1222"/>
        <v>0</v>
      </c>
      <c r="CW1028" s="3">
        <f t="shared" si="1223"/>
        <v>0</v>
      </c>
      <c r="CX1028" s="3">
        <f t="shared" si="1224"/>
        <v>0</v>
      </c>
      <c r="CY1028" s="3">
        <f>(ROUND((((S1028+ROUND((ROUND(((EU1028)*AV1028*1),2)*BS1028),2))*AT1028)/100),2)+ROUND(((ROUND((ROUND(((AE1028-(EU1028))*AV1028*1),2)*BS1028),2)*AT1028)/100),2))</f>
        <v>0</v>
      </c>
      <c r="CZ1028" s="3">
        <f>(ROUND((((S1028+ROUND((ROUND(((EU1028)*AV1028*1),2)*BS1028),2))*AU1028)/100),2)+ROUND(((ROUND((ROUND(((AE1028-(EU1028))*AV1028*1),2)*BS1028),2)*AU1028)/100),2))</f>
        <v>0</v>
      </c>
      <c r="DA1028" s="3"/>
      <c r="DB1028" s="3"/>
      <c r="DC1028" s="3" t="s">
        <v>3</v>
      </c>
      <c r="DD1028" s="3" t="s">
        <v>3</v>
      </c>
      <c r="DE1028" s="3" t="s">
        <v>3</v>
      </c>
      <c r="DF1028" s="3" t="s">
        <v>3</v>
      </c>
      <c r="DG1028" s="3" t="s">
        <v>3</v>
      </c>
      <c r="DH1028" s="3" t="s">
        <v>3</v>
      </c>
      <c r="DI1028" s="3" t="s">
        <v>3</v>
      </c>
      <c r="DJ1028" s="3" t="s">
        <v>3</v>
      </c>
      <c r="DK1028" s="3" t="s">
        <v>3</v>
      </c>
      <c r="DL1028" s="3" t="s">
        <v>3</v>
      </c>
      <c r="DM1028" s="3" t="s">
        <v>3</v>
      </c>
      <c r="DN1028" s="3">
        <v>0</v>
      </c>
      <c r="DO1028" s="3">
        <v>0</v>
      </c>
      <c r="DP1028" s="3">
        <v>1</v>
      </c>
      <c r="DQ1028" s="3">
        <v>1</v>
      </c>
      <c r="DR1028" s="3"/>
      <c r="DS1028" s="3"/>
      <c r="DT1028" s="3"/>
      <c r="DU1028" s="3">
        <v>1009</v>
      </c>
      <c r="DV1028" s="3" t="s">
        <v>1092</v>
      </c>
      <c r="DW1028" s="3" t="s">
        <v>1092</v>
      </c>
      <c r="DX1028" s="3">
        <v>1000</v>
      </c>
      <c r="DY1028" s="3"/>
      <c r="DZ1028" s="3" t="s">
        <v>3</v>
      </c>
      <c r="EA1028" s="3" t="s">
        <v>3</v>
      </c>
      <c r="EB1028" s="3" t="s">
        <v>3</v>
      </c>
      <c r="EC1028" s="3" t="s">
        <v>3</v>
      </c>
      <c r="ED1028" s="3"/>
      <c r="EE1028" s="3">
        <v>57042957</v>
      </c>
      <c r="EF1028" s="3">
        <v>40</v>
      </c>
      <c r="EG1028" s="3" t="s">
        <v>33</v>
      </c>
      <c r="EH1028" s="3">
        <v>0</v>
      </c>
      <c r="EI1028" s="3" t="s">
        <v>3</v>
      </c>
      <c r="EJ1028" s="3">
        <v>2</v>
      </c>
      <c r="EK1028" s="3">
        <v>67</v>
      </c>
      <c r="EL1028" s="3" t="s">
        <v>34</v>
      </c>
      <c r="EM1028" s="3" t="s">
        <v>35</v>
      </c>
      <c r="EN1028" s="3"/>
      <c r="EO1028" s="3" t="s">
        <v>46</v>
      </c>
      <c r="EP1028" s="3"/>
      <c r="EQ1028" s="3">
        <v>0</v>
      </c>
      <c r="ER1028" s="3">
        <v>33827.69</v>
      </c>
      <c r="ES1028" s="3">
        <v>33827.69</v>
      </c>
      <c r="ET1028" s="3">
        <v>0</v>
      </c>
      <c r="EU1028" s="3">
        <v>0</v>
      </c>
      <c r="EV1028" s="3">
        <v>0</v>
      </c>
      <c r="EW1028" s="3">
        <v>0</v>
      </c>
      <c r="EX1028" s="3">
        <v>0</v>
      </c>
      <c r="EY1028" s="3"/>
      <c r="EZ1028" s="3"/>
      <c r="FA1028" s="3"/>
      <c r="FB1028" s="3"/>
      <c r="FC1028" s="3"/>
      <c r="FD1028" s="3"/>
      <c r="FE1028" s="3"/>
      <c r="FF1028" s="3"/>
      <c r="FG1028" s="3"/>
      <c r="FH1028" s="3"/>
      <c r="FI1028" s="3"/>
      <c r="FJ1028" s="3"/>
      <c r="FK1028" s="3"/>
      <c r="FL1028" s="3"/>
      <c r="FM1028" s="3"/>
      <c r="FN1028" s="3"/>
      <c r="FO1028" s="3"/>
      <c r="FP1028" s="3"/>
      <c r="FQ1028" s="3">
        <v>0</v>
      </c>
      <c r="FR1028" s="3">
        <v>0</v>
      </c>
      <c r="FS1028" s="3">
        <v>0</v>
      </c>
      <c r="FT1028" s="3"/>
      <c r="FU1028" s="3"/>
      <c r="FV1028" s="3"/>
      <c r="FW1028" s="3"/>
      <c r="FX1028" s="3">
        <v>97</v>
      </c>
      <c r="FY1028" s="3">
        <v>51</v>
      </c>
      <c r="FZ1028" s="3"/>
      <c r="GA1028" s="3" t="s">
        <v>3</v>
      </c>
      <c r="GB1028" s="3"/>
      <c r="GC1028" s="3"/>
      <c r="GD1028" s="3">
        <v>1</v>
      </c>
      <c r="GE1028" s="3"/>
      <c r="GF1028" s="3">
        <v>764623737</v>
      </c>
      <c r="GG1028" s="3">
        <v>2</v>
      </c>
      <c r="GH1028" s="3">
        <v>1</v>
      </c>
      <c r="GI1028" s="3">
        <v>-2</v>
      </c>
      <c r="GJ1028" s="3">
        <v>0</v>
      </c>
      <c r="GK1028" s="3">
        <v>0</v>
      </c>
      <c r="GL1028" s="3">
        <f t="shared" si="1225"/>
        <v>0</v>
      </c>
      <c r="GM1028" s="3">
        <f t="shared" si="1226"/>
        <v>13.4</v>
      </c>
      <c r="GN1028" s="3">
        <f t="shared" si="1227"/>
        <v>0</v>
      </c>
      <c r="GO1028" s="3">
        <f t="shared" si="1228"/>
        <v>13.4</v>
      </c>
      <c r="GP1028" s="3">
        <f t="shared" si="1229"/>
        <v>0</v>
      </c>
      <c r="GQ1028" s="3"/>
      <c r="GR1028" s="3">
        <v>0</v>
      </c>
      <c r="GS1028" s="3">
        <v>3</v>
      </c>
      <c r="GT1028" s="3">
        <v>0</v>
      </c>
      <c r="GU1028" s="3" t="s">
        <v>3</v>
      </c>
      <c r="GV1028" s="3">
        <f t="shared" si="1230"/>
        <v>0</v>
      </c>
      <c r="GW1028" s="3">
        <v>1</v>
      </c>
      <c r="GX1028" s="3">
        <f t="shared" si="1231"/>
        <v>0</v>
      </c>
      <c r="GY1028" s="3"/>
      <c r="GZ1028" s="3"/>
      <c r="HA1028" s="3">
        <v>0</v>
      </c>
      <c r="HB1028" s="3">
        <v>0</v>
      </c>
      <c r="HC1028" s="3">
        <f t="shared" si="1232"/>
        <v>0</v>
      </c>
      <c r="HD1028" s="3"/>
      <c r="HE1028" s="3" t="s">
        <v>3</v>
      </c>
      <c r="HF1028" s="3" t="s">
        <v>3</v>
      </c>
      <c r="HG1028" s="3"/>
      <c r="HH1028" s="3"/>
      <c r="HI1028" s="3"/>
      <c r="HJ1028" s="3"/>
      <c r="HK1028" s="3"/>
      <c r="HL1028" s="3"/>
      <c r="HM1028" s="3" t="s">
        <v>22</v>
      </c>
      <c r="HN1028" s="3" t="s">
        <v>3</v>
      </c>
      <c r="HO1028" s="3" t="s">
        <v>3</v>
      </c>
      <c r="HP1028" s="3" t="s">
        <v>3</v>
      </c>
      <c r="HQ1028" s="3" t="s">
        <v>3</v>
      </c>
      <c r="HR1028" s="3"/>
      <c r="HS1028" s="3">
        <v>0</v>
      </c>
      <c r="HT1028" s="3"/>
      <c r="HU1028" s="3"/>
      <c r="HV1028" s="3"/>
      <c r="HW1028" s="3"/>
      <c r="HX1028" s="3"/>
      <c r="HY1028" s="3"/>
      <c r="HZ1028" s="3"/>
      <c r="IA1028" s="3"/>
      <c r="IB1028" s="3"/>
      <c r="IC1028" s="3"/>
      <c r="ID1028" s="3"/>
      <c r="IE1028" s="3"/>
      <c r="IF1028" s="3"/>
      <c r="IG1028" s="3"/>
      <c r="IH1028" s="3"/>
      <c r="II1028" s="3"/>
      <c r="IJ1028" s="3"/>
      <c r="IK1028" s="3">
        <v>0</v>
      </c>
      <c r="IL1028" s="3"/>
      <c r="IM1028" s="3"/>
      <c r="IN1028" s="3"/>
      <c r="IO1028" s="3"/>
      <c r="IP1028" s="3"/>
      <c r="IQ1028" s="3"/>
      <c r="IR1028" s="3"/>
      <c r="IS1028" s="3"/>
      <c r="IT1028" s="3"/>
      <c r="IU1028" s="3"/>
    </row>
    <row r="1029" spans="1:255" ht="409.5" x14ac:dyDescent="0.25">
      <c r="A1029" s="4">
        <v>18</v>
      </c>
      <c r="B1029" s="4">
        <v>1</v>
      </c>
      <c r="C1029" s="4"/>
      <c r="D1029" s="4"/>
      <c r="E1029" s="4" t="s">
        <v>1263</v>
      </c>
      <c r="F1029" s="4" t="s">
        <v>1090</v>
      </c>
      <c r="G1029" s="4" t="s">
        <v>1091</v>
      </c>
      <c r="H1029" s="4" t="s">
        <v>1092</v>
      </c>
      <c r="I1029" s="4">
        <f>I1025*J1029</f>
        <v>3.9599999999999998E-4</v>
      </c>
      <c r="J1029" s="4">
        <v>8.6086956521739123E-4</v>
      </c>
      <c r="K1029" s="4">
        <v>8.5999999999999998E-4</v>
      </c>
      <c r="L1029" s="4"/>
      <c r="M1029" s="4"/>
      <c r="N1029" s="4"/>
      <c r="O1029" s="4">
        <f t="shared" si="1208"/>
        <v>65.66</v>
      </c>
      <c r="P1029" s="4">
        <f t="shared" si="1209"/>
        <v>65.66</v>
      </c>
      <c r="Q1029" s="4">
        <f>(ROUND((ROUND(((ET1029)*AV1029*I1029),2)*BB1029),2)+ROUND((ROUND(((AE1029-(EU1029))*AV1029*I1029),2)*BS1029),2))</f>
        <v>0</v>
      </c>
      <c r="R1029" s="4">
        <f>(ROUND((ROUND(((EU1029)*AV1029*I1029),2)*BS1029),2)+ROUND((ROUND(((AE1029-(EU1029))*AV1029*I1029),2)*BS1029),2))</f>
        <v>0</v>
      </c>
      <c r="S1029" s="4">
        <f t="shared" si="1210"/>
        <v>0</v>
      </c>
      <c r="T1029" s="4">
        <f t="shared" si="1211"/>
        <v>0</v>
      </c>
      <c r="U1029" s="4">
        <f t="shared" si="1212"/>
        <v>0</v>
      </c>
      <c r="V1029" s="4">
        <f t="shared" si="1213"/>
        <v>0</v>
      </c>
      <c r="W1029" s="4">
        <f t="shared" si="1214"/>
        <v>0</v>
      </c>
      <c r="X1029" s="4">
        <f>(ROUND((((S1029+ROUND((ROUND(((EU1029)*AV1029*I1029),2)*BS1029),2))*AT1029)/100),2)+ROUND(((ROUND((ROUND(((AE1029-(EU1029))*AV1029*I1029),2)*BS1029),2)*AT1029)/100),2))</f>
        <v>0</v>
      </c>
      <c r="Y1029" s="4">
        <f>(ROUND((((S1029+ROUND((ROUND(((EU1029)*AV1029*I1029),2)*BS1029),2))*AU1029)/100),2)+ROUND(((ROUND((ROUND(((AE1029-(EU1029))*AV1029*I1029),2)*BS1029),2)*AU1029)/100),2))</f>
        <v>0</v>
      </c>
      <c r="Z1029" s="4"/>
      <c r="AA1029" s="4">
        <v>55890823</v>
      </c>
      <c r="AB1029" s="4">
        <f t="shared" si="1215"/>
        <v>33827.69</v>
      </c>
      <c r="AC1029" s="4">
        <f>ROUND((ES1029),6)</f>
        <v>33827.69</v>
      </c>
      <c r="AD1029" s="4">
        <f>ROUND((((ET1029)-(EU1029))+AE1029),6)</f>
        <v>0</v>
      </c>
      <c r="AE1029" s="4">
        <f t="shared" si="1233"/>
        <v>0</v>
      </c>
      <c r="AF1029" s="4">
        <f t="shared" si="1233"/>
        <v>0</v>
      </c>
      <c r="AG1029" s="4">
        <f t="shared" si="1216"/>
        <v>0</v>
      </c>
      <c r="AH1029" s="4">
        <f t="shared" si="1234"/>
        <v>0</v>
      </c>
      <c r="AI1029" s="4">
        <f t="shared" si="1234"/>
        <v>0</v>
      </c>
      <c r="AJ1029" s="4">
        <f t="shared" si="1217"/>
        <v>0</v>
      </c>
      <c r="AK1029" s="4">
        <v>33827.69</v>
      </c>
      <c r="AL1029" s="4">
        <v>33827.69</v>
      </c>
      <c r="AM1029" s="4">
        <v>0</v>
      </c>
      <c r="AN1029" s="4">
        <v>0</v>
      </c>
      <c r="AO1029" s="4">
        <v>0</v>
      </c>
      <c r="AP1029" s="4">
        <v>0</v>
      </c>
      <c r="AQ1029" s="4">
        <v>0</v>
      </c>
      <c r="AR1029" s="4">
        <v>0</v>
      </c>
      <c r="AS1029" s="4">
        <v>0</v>
      </c>
      <c r="AT1029" s="4">
        <v>97</v>
      </c>
      <c r="AU1029" s="4">
        <v>51</v>
      </c>
      <c r="AV1029" s="4">
        <v>1</v>
      </c>
      <c r="AW1029" s="4">
        <v>1</v>
      </c>
      <c r="AX1029" s="4"/>
      <c r="AY1029" s="4"/>
      <c r="AZ1029" s="4">
        <v>1</v>
      </c>
      <c r="BA1029" s="4">
        <v>1</v>
      </c>
      <c r="BB1029" s="4">
        <v>1</v>
      </c>
      <c r="BC1029" s="4">
        <v>4.9000000000000004</v>
      </c>
      <c r="BD1029" s="4" t="s">
        <v>3</v>
      </c>
      <c r="BE1029" s="4" t="s">
        <v>3</v>
      </c>
      <c r="BF1029" s="4" t="s">
        <v>3</v>
      </c>
      <c r="BG1029" s="4" t="s">
        <v>3</v>
      </c>
      <c r="BH1029" s="4">
        <v>3</v>
      </c>
      <c r="BI1029" s="4">
        <v>2</v>
      </c>
      <c r="BJ1029" s="4" t="s">
        <v>1093</v>
      </c>
      <c r="BK1029" s="4"/>
      <c r="BL1029" s="4"/>
      <c r="BM1029" s="4">
        <v>67</v>
      </c>
      <c r="BN1029" s="4">
        <v>0</v>
      </c>
      <c r="BO1029" s="4" t="s">
        <v>1090</v>
      </c>
      <c r="BP1029" s="4">
        <v>1</v>
      </c>
      <c r="BQ1029" s="4">
        <v>40</v>
      </c>
      <c r="BR1029" s="4">
        <v>0</v>
      </c>
      <c r="BS1029" s="4">
        <v>1</v>
      </c>
      <c r="BT1029" s="4">
        <v>1</v>
      </c>
      <c r="BU1029" s="4">
        <v>1</v>
      </c>
      <c r="BV1029" s="4">
        <v>1</v>
      </c>
      <c r="BW1029" s="4">
        <v>1</v>
      </c>
      <c r="BX1029" s="4">
        <v>1</v>
      </c>
      <c r="BY1029" s="4" t="s">
        <v>3</v>
      </c>
      <c r="BZ1029" s="4">
        <v>97</v>
      </c>
      <c r="CA1029" s="4">
        <v>51</v>
      </c>
      <c r="CB1029" s="4" t="s">
        <v>3</v>
      </c>
      <c r="CC1029" s="4"/>
      <c r="CD1029" s="4"/>
      <c r="CE1029" s="4">
        <v>1566</v>
      </c>
      <c r="CF1029" s="4">
        <v>0</v>
      </c>
      <c r="CG1029" s="4">
        <v>0</v>
      </c>
      <c r="CH1029" s="4"/>
      <c r="CI1029" s="4"/>
      <c r="CJ1029" s="4"/>
      <c r="CK1029" s="4"/>
      <c r="CL1029" s="4"/>
      <c r="CM1029" s="4">
        <v>0</v>
      </c>
      <c r="CN1029" s="10" t="s">
        <v>2500</v>
      </c>
      <c r="CO1029" s="4">
        <v>0</v>
      </c>
      <c r="CP1029" s="4">
        <f t="shared" si="1218"/>
        <v>65.66</v>
      </c>
      <c r="CQ1029" s="4">
        <f t="shared" si="1219"/>
        <v>165755.68</v>
      </c>
      <c r="CR1029" s="4">
        <f>(ROUND((ROUND(((ET1029)*AV1029*1),2)*BB1029),2)+ROUND((ROUND(((AE1029-(EU1029))*AV1029*1),2)*BS1029),2))</f>
        <v>0</v>
      </c>
      <c r="CS1029" s="4">
        <f>(ROUND((ROUND(((EU1029)*AV1029*1),2)*BS1029),2)+ROUND((ROUND(((AE1029-(EU1029))*AV1029*1),2)*BS1029),2))</f>
        <v>0</v>
      </c>
      <c r="CT1029" s="4">
        <f t="shared" si="1220"/>
        <v>0</v>
      </c>
      <c r="CU1029" s="4">
        <f t="shared" si="1221"/>
        <v>0</v>
      </c>
      <c r="CV1029" s="4">
        <f t="shared" si="1222"/>
        <v>0</v>
      </c>
      <c r="CW1029" s="4">
        <f t="shared" si="1223"/>
        <v>0</v>
      </c>
      <c r="CX1029" s="4">
        <f t="shared" si="1224"/>
        <v>0</v>
      </c>
      <c r="CY1029" s="4">
        <f>(ROUND((((S1029+ROUND((ROUND(((EU1029)*AV1029*1),2)*BS1029),2))*AT1029)/100),2)+ROUND(((ROUND((ROUND(((AE1029-(EU1029))*AV1029*1),2)*BS1029),2)*AT1029)/100),2))</f>
        <v>0</v>
      </c>
      <c r="CZ1029" s="4">
        <f>(ROUND((((S1029+ROUND((ROUND(((EU1029)*AV1029*1),2)*BS1029),2))*AU1029)/100),2)+ROUND(((ROUND((ROUND(((AE1029-(EU1029))*AV1029*1),2)*BS1029),2)*AU1029)/100),2))</f>
        <v>0</v>
      </c>
      <c r="DA1029" s="4"/>
      <c r="DB1029" s="4"/>
      <c r="DC1029" s="4" t="s">
        <v>3</v>
      </c>
      <c r="DD1029" s="4" t="s">
        <v>3</v>
      </c>
      <c r="DE1029" s="4" t="s">
        <v>3</v>
      </c>
      <c r="DF1029" s="4" t="s">
        <v>3</v>
      </c>
      <c r="DG1029" s="4" t="s">
        <v>3</v>
      </c>
      <c r="DH1029" s="4" t="s">
        <v>3</v>
      </c>
      <c r="DI1029" s="4" t="s">
        <v>3</v>
      </c>
      <c r="DJ1029" s="4" t="s">
        <v>3</v>
      </c>
      <c r="DK1029" s="4" t="s">
        <v>3</v>
      </c>
      <c r="DL1029" s="4" t="s">
        <v>3</v>
      </c>
      <c r="DM1029" s="4" t="s">
        <v>3</v>
      </c>
      <c r="DN1029" s="4">
        <v>0</v>
      </c>
      <c r="DO1029" s="4">
        <v>0</v>
      </c>
      <c r="DP1029" s="4">
        <v>1</v>
      </c>
      <c r="DQ1029" s="4">
        <v>1</v>
      </c>
      <c r="DR1029" s="4"/>
      <c r="DS1029" s="4"/>
      <c r="DT1029" s="4"/>
      <c r="DU1029" s="4">
        <v>1009</v>
      </c>
      <c r="DV1029" s="4" t="s">
        <v>1092</v>
      </c>
      <c r="DW1029" s="4" t="s">
        <v>1092</v>
      </c>
      <c r="DX1029" s="4">
        <v>1000</v>
      </c>
      <c r="DY1029" s="4"/>
      <c r="DZ1029" s="4" t="s">
        <v>3</v>
      </c>
      <c r="EA1029" s="4" t="s">
        <v>3</v>
      </c>
      <c r="EB1029" s="4" t="s">
        <v>3</v>
      </c>
      <c r="EC1029" s="4" t="s">
        <v>3</v>
      </c>
      <c r="ED1029" s="4"/>
      <c r="EE1029" s="4">
        <v>57042957</v>
      </c>
      <c r="EF1029" s="4">
        <v>40</v>
      </c>
      <c r="EG1029" s="4" t="s">
        <v>33</v>
      </c>
      <c r="EH1029" s="4">
        <v>0</v>
      </c>
      <c r="EI1029" s="4" t="s">
        <v>3</v>
      </c>
      <c r="EJ1029" s="4">
        <v>2</v>
      </c>
      <c r="EK1029" s="4">
        <v>67</v>
      </c>
      <c r="EL1029" s="4" t="s">
        <v>34</v>
      </c>
      <c r="EM1029" s="4" t="s">
        <v>35</v>
      </c>
      <c r="EN1029" s="4"/>
      <c r="EO1029" s="4" t="s">
        <v>46</v>
      </c>
      <c r="EP1029" s="4"/>
      <c r="EQ1029" s="4">
        <v>0</v>
      </c>
      <c r="ER1029" s="4">
        <v>33827.69</v>
      </c>
      <c r="ES1029" s="4">
        <v>33827.69</v>
      </c>
      <c r="ET1029" s="4">
        <v>0</v>
      </c>
      <c r="EU1029" s="4">
        <v>0</v>
      </c>
      <c r="EV1029" s="4">
        <v>0</v>
      </c>
      <c r="EW1029" s="4">
        <v>0</v>
      </c>
      <c r="EX1029" s="4">
        <v>0</v>
      </c>
      <c r="EY1029" s="4"/>
      <c r="EZ1029" s="4"/>
      <c r="FA1029" s="4"/>
      <c r="FB1029" s="4"/>
      <c r="FC1029" s="4"/>
      <c r="FD1029" s="4"/>
      <c r="FE1029" s="4"/>
      <c r="FF1029" s="4"/>
      <c r="FG1029" s="4"/>
      <c r="FH1029" s="4"/>
      <c r="FI1029" s="4"/>
      <c r="FJ1029" s="4"/>
      <c r="FK1029" s="4"/>
      <c r="FL1029" s="4"/>
      <c r="FM1029" s="4"/>
      <c r="FN1029" s="4"/>
      <c r="FO1029" s="4"/>
      <c r="FP1029" s="4"/>
      <c r="FQ1029" s="4">
        <v>0</v>
      </c>
      <c r="FR1029" s="4">
        <v>0</v>
      </c>
      <c r="FS1029" s="4">
        <v>0</v>
      </c>
      <c r="FT1029" s="4"/>
      <c r="FU1029" s="4"/>
      <c r="FV1029" s="4"/>
      <c r="FW1029" s="4"/>
      <c r="FX1029" s="4">
        <v>97</v>
      </c>
      <c r="FY1029" s="4">
        <v>51</v>
      </c>
      <c r="FZ1029" s="4"/>
      <c r="GA1029" s="4" t="s">
        <v>3</v>
      </c>
      <c r="GB1029" s="4"/>
      <c r="GC1029" s="4"/>
      <c r="GD1029" s="4">
        <v>1</v>
      </c>
      <c r="GE1029" s="4"/>
      <c r="GF1029" s="4">
        <v>764623737</v>
      </c>
      <c r="GG1029" s="4">
        <v>2</v>
      </c>
      <c r="GH1029" s="4">
        <v>1</v>
      </c>
      <c r="GI1029" s="4">
        <v>2</v>
      </c>
      <c r="GJ1029" s="4">
        <v>0</v>
      </c>
      <c r="GK1029" s="4">
        <v>0</v>
      </c>
      <c r="GL1029" s="4">
        <f t="shared" si="1225"/>
        <v>0</v>
      </c>
      <c r="GM1029" s="4">
        <f t="shared" si="1226"/>
        <v>65.66</v>
      </c>
      <c r="GN1029" s="4">
        <f t="shared" si="1227"/>
        <v>0</v>
      </c>
      <c r="GO1029" s="4">
        <f t="shared" si="1228"/>
        <v>65.66</v>
      </c>
      <c r="GP1029" s="4">
        <f t="shared" si="1229"/>
        <v>0</v>
      </c>
      <c r="GQ1029" s="4"/>
      <c r="GR1029" s="4">
        <v>0</v>
      </c>
      <c r="GS1029" s="4">
        <v>0</v>
      </c>
      <c r="GT1029" s="4">
        <v>0</v>
      </c>
      <c r="GU1029" s="4" t="s">
        <v>3</v>
      </c>
      <c r="GV1029" s="4">
        <f t="shared" si="1230"/>
        <v>0</v>
      </c>
      <c r="GW1029" s="4">
        <v>1</v>
      </c>
      <c r="GX1029" s="4">
        <f t="shared" si="1231"/>
        <v>0</v>
      </c>
      <c r="GY1029" s="4"/>
      <c r="GZ1029" s="4"/>
      <c r="HA1029" s="4">
        <v>0</v>
      </c>
      <c r="HB1029" s="4">
        <v>0</v>
      </c>
      <c r="HC1029" s="4">
        <f t="shared" si="1232"/>
        <v>0</v>
      </c>
      <c r="HD1029" s="4"/>
      <c r="HE1029" s="4" t="s">
        <v>3</v>
      </c>
      <c r="HF1029" s="4" t="s">
        <v>3</v>
      </c>
      <c r="HG1029" s="4"/>
      <c r="HH1029" s="4"/>
      <c r="HI1029" s="4"/>
      <c r="HJ1029" s="4"/>
      <c r="HK1029" s="4"/>
      <c r="HL1029" s="4"/>
      <c r="HM1029" s="4" t="s">
        <v>22</v>
      </c>
      <c r="HN1029" s="4" t="s">
        <v>3</v>
      </c>
      <c r="HO1029" s="4" t="s">
        <v>3</v>
      </c>
      <c r="HP1029" s="4" t="s">
        <v>3</v>
      </c>
      <c r="HQ1029" s="4" t="s">
        <v>3</v>
      </c>
      <c r="HR1029" s="4"/>
      <c r="HS1029" s="4">
        <v>0</v>
      </c>
      <c r="HT1029" s="4"/>
      <c r="HU1029" s="4"/>
      <c r="HV1029" s="4"/>
      <c r="HW1029" s="4"/>
      <c r="HX1029" s="4"/>
      <c r="HY1029" s="4"/>
      <c r="HZ1029" s="4"/>
      <c r="IA1029" s="4"/>
      <c r="IB1029" s="4"/>
      <c r="IC1029" s="4"/>
      <c r="ID1029" s="4"/>
      <c r="IE1029" s="4"/>
      <c r="IF1029" s="4"/>
      <c r="IG1029" s="4"/>
      <c r="IH1029" s="4"/>
      <c r="II1029" s="4"/>
      <c r="IJ1029" s="4"/>
      <c r="IK1029" s="4">
        <v>0</v>
      </c>
      <c r="IL1029" s="4"/>
      <c r="IM1029" s="4"/>
      <c r="IN1029" s="4"/>
      <c r="IO1029" s="4"/>
      <c r="IP1029" s="4"/>
      <c r="IQ1029" s="4"/>
      <c r="IR1029" s="4"/>
      <c r="IS1029" s="4"/>
      <c r="IT1029" s="4"/>
      <c r="IU1029" s="4"/>
    </row>
    <row r="1030" spans="1:255" ht="409.5" x14ac:dyDescent="0.25">
      <c r="A1030" s="3">
        <v>17</v>
      </c>
      <c r="B1030" s="3">
        <v>1</v>
      </c>
      <c r="C1030" s="3">
        <f>ROW(SmtRes!A356)</f>
        <v>356</v>
      </c>
      <c r="D1030" s="3">
        <f>ROW(EtalonRes!A447)</f>
        <v>447</v>
      </c>
      <c r="E1030" s="3" t="s">
        <v>1264</v>
      </c>
      <c r="F1030" s="3" t="s">
        <v>115</v>
      </c>
      <c r="G1030" s="3" t="s">
        <v>1027</v>
      </c>
      <c r="H1030" s="3" t="s">
        <v>117</v>
      </c>
      <c r="I1030" s="3">
        <f>ROUND(99/100,9)</f>
        <v>0.99</v>
      </c>
      <c r="J1030" s="3">
        <v>0</v>
      </c>
      <c r="K1030" s="3">
        <f>ROUND(99/100,9)</f>
        <v>0.99</v>
      </c>
      <c r="L1030" s="3"/>
      <c r="M1030" s="3"/>
      <c r="N1030" s="3"/>
      <c r="O1030" s="3">
        <f t="shared" si="1208"/>
        <v>275.97000000000003</v>
      </c>
      <c r="P1030" s="3">
        <f t="shared" si="1209"/>
        <v>11.23</v>
      </c>
      <c r="Q1030" s="3">
        <f>(ROUND((ROUND((((ET1030*1.2))*AV1030*I1030),2)*BB1030),2)+ROUND((ROUND(((AE1030-((EU1030*1.2)))*AV1030*I1030),2)*BS1030),2))</f>
        <v>8.3000000000000007</v>
      </c>
      <c r="R1030" s="3">
        <f>(ROUND((ROUND((((EU1030*1.2))*AV1030*I1030),2)*BS1030),2)+ROUND((ROUND(((AE1030-((EU1030*1.2)))*AV1030*I1030),2)*BS1030),2))</f>
        <v>1.49</v>
      </c>
      <c r="S1030" s="3">
        <f t="shared" si="1210"/>
        <v>256.44</v>
      </c>
      <c r="T1030" s="3">
        <f t="shared" si="1211"/>
        <v>0</v>
      </c>
      <c r="U1030" s="3">
        <f t="shared" si="1212"/>
        <v>22.56318504</v>
      </c>
      <c r="V1030" s="3">
        <f t="shared" si="1213"/>
        <v>0</v>
      </c>
      <c r="W1030" s="3">
        <f t="shared" si="1214"/>
        <v>0</v>
      </c>
      <c r="X1030" s="3">
        <f>(ROUND((((S1030+ROUND((ROUND((((EU1030*1.2))*AV1030*I1030),2)*BS1030),2))*AT1030)/100),2)+ROUND(((ROUND((ROUND(((AE1030-((EU1030*1.2)))*AV1030*I1030),2)*BS1030),2)*AT1030)/100),2))</f>
        <v>250.19</v>
      </c>
      <c r="Y1030" s="3">
        <f>(ROUND((((S1030+ROUND((ROUND((((EU1030*1.2))*AV1030*I1030),2)*BS1030),2))*AU1030)/100),2)+ROUND(((ROUND((ROUND(((AE1030-((EU1030*1.2)))*AV1030*I1030),2)*BS1030),2)*AU1030)/100),2))</f>
        <v>131.54</v>
      </c>
      <c r="Z1030" s="3"/>
      <c r="AA1030" s="3">
        <v>54971259</v>
      </c>
      <c r="AB1030" s="3">
        <f t="shared" si="1215"/>
        <v>266.74799999999999</v>
      </c>
      <c r="AC1030" s="3">
        <f>ROUND(((ES1030*1)),6)</f>
        <v>11.34</v>
      </c>
      <c r="AD1030" s="3">
        <f>ROUND(((((ET1030*1.2))-((EU1030*1.2)))+AE1030),6)</f>
        <v>8.0039999999999996</v>
      </c>
      <c r="AE1030" s="3">
        <f>ROUND(((EU1030*1.2)),6)</f>
        <v>1.44</v>
      </c>
      <c r="AF1030" s="3">
        <f>ROUND(((EV1030*1.2)),6)</f>
        <v>247.404</v>
      </c>
      <c r="AG1030" s="3">
        <f t="shared" si="1216"/>
        <v>0</v>
      </c>
      <c r="AH1030" s="3">
        <f>((EW1030*1.2))</f>
        <v>21.768000000000001</v>
      </c>
      <c r="AI1030" s="3">
        <f>((EX1030*1.2))</f>
        <v>0</v>
      </c>
      <c r="AJ1030" s="3">
        <f t="shared" si="1217"/>
        <v>0</v>
      </c>
      <c r="AK1030" s="3">
        <v>224.18</v>
      </c>
      <c r="AL1030" s="3">
        <v>11.34</v>
      </c>
      <c r="AM1030" s="3">
        <v>6.67</v>
      </c>
      <c r="AN1030" s="3">
        <v>1.2</v>
      </c>
      <c r="AO1030" s="3">
        <v>206.17</v>
      </c>
      <c r="AP1030" s="3">
        <v>0</v>
      </c>
      <c r="AQ1030" s="3">
        <v>18.14</v>
      </c>
      <c r="AR1030" s="3">
        <v>0</v>
      </c>
      <c r="AS1030" s="3">
        <v>0</v>
      </c>
      <c r="AT1030" s="3">
        <v>97</v>
      </c>
      <c r="AU1030" s="3">
        <v>51</v>
      </c>
      <c r="AV1030" s="3">
        <v>1.0469999999999999</v>
      </c>
      <c r="AW1030" s="3">
        <v>1</v>
      </c>
      <c r="AX1030" s="3"/>
      <c r="AY1030" s="3"/>
      <c r="AZ1030" s="3">
        <v>1</v>
      </c>
      <c r="BA1030" s="3">
        <v>1</v>
      </c>
      <c r="BB1030" s="3">
        <v>1</v>
      </c>
      <c r="BC1030" s="3">
        <v>1</v>
      </c>
      <c r="BD1030" s="3" t="s">
        <v>3</v>
      </c>
      <c r="BE1030" s="3" t="s">
        <v>3</v>
      </c>
      <c r="BF1030" s="3" t="s">
        <v>3</v>
      </c>
      <c r="BG1030" s="3" t="s">
        <v>3</v>
      </c>
      <c r="BH1030" s="3">
        <v>0</v>
      </c>
      <c r="BI1030" s="3">
        <v>2</v>
      </c>
      <c r="BJ1030" s="3" t="s">
        <v>1028</v>
      </c>
      <c r="BK1030" s="3"/>
      <c r="BL1030" s="3"/>
      <c r="BM1030" s="3">
        <v>67</v>
      </c>
      <c r="BN1030" s="3">
        <v>0</v>
      </c>
      <c r="BO1030" s="3" t="s">
        <v>115</v>
      </c>
      <c r="BP1030" s="3">
        <v>1</v>
      </c>
      <c r="BQ1030" s="3">
        <v>40</v>
      </c>
      <c r="BR1030" s="3">
        <v>0</v>
      </c>
      <c r="BS1030" s="3">
        <v>1</v>
      </c>
      <c r="BT1030" s="3">
        <v>1</v>
      </c>
      <c r="BU1030" s="3">
        <v>1</v>
      </c>
      <c r="BV1030" s="3">
        <v>1</v>
      </c>
      <c r="BW1030" s="3">
        <v>1</v>
      </c>
      <c r="BX1030" s="3">
        <v>1</v>
      </c>
      <c r="BY1030" s="3" t="s">
        <v>3</v>
      </c>
      <c r="BZ1030" s="3">
        <v>97</v>
      </c>
      <c r="CA1030" s="3">
        <v>51</v>
      </c>
      <c r="CB1030" s="3" t="s">
        <v>3</v>
      </c>
      <c r="CC1030" s="3"/>
      <c r="CD1030" s="3"/>
      <c r="CE1030" s="3">
        <v>1566</v>
      </c>
      <c r="CF1030" s="3">
        <v>0</v>
      </c>
      <c r="CG1030" s="3">
        <v>0</v>
      </c>
      <c r="CH1030" s="3"/>
      <c r="CI1030" s="3"/>
      <c r="CJ1030" s="3"/>
      <c r="CK1030" s="3"/>
      <c r="CL1030" s="3"/>
      <c r="CM1030" s="3">
        <v>0</v>
      </c>
      <c r="CN1030" s="9" t="s">
        <v>2491</v>
      </c>
      <c r="CO1030" s="3">
        <v>0</v>
      </c>
      <c r="CP1030" s="3">
        <f t="shared" si="1218"/>
        <v>275.97000000000003</v>
      </c>
      <c r="CQ1030" s="3">
        <f t="shared" si="1219"/>
        <v>11.34</v>
      </c>
      <c r="CR1030" s="3">
        <f>(ROUND((ROUND((((ET1030*1.2))*AV1030*1),2)*BB1030),2)+ROUND((ROUND(((AE1030-((EU1030*1.2)))*AV1030*1),2)*BS1030),2))</f>
        <v>8.3800000000000008</v>
      </c>
      <c r="CS1030" s="3">
        <f>(ROUND((ROUND((((EU1030*1.2))*AV1030*1),2)*BS1030),2)+ROUND((ROUND(((AE1030-((EU1030*1.2)))*AV1030*1),2)*BS1030),2))</f>
        <v>1.51</v>
      </c>
      <c r="CT1030" s="3">
        <f t="shared" si="1220"/>
        <v>259.02999999999997</v>
      </c>
      <c r="CU1030" s="3">
        <f t="shared" si="1221"/>
        <v>0</v>
      </c>
      <c r="CV1030" s="3">
        <f t="shared" si="1222"/>
        <v>22.791096</v>
      </c>
      <c r="CW1030" s="3">
        <f t="shared" si="1223"/>
        <v>0</v>
      </c>
      <c r="CX1030" s="3">
        <f t="shared" si="1224"/>
        <v>0</v>
      </c>
      <c r="CY1030" s="3">
        <f>(ROUND((((S1030+ROUND((ROUND((((EU1030*1.2))*AV1030*1),2)*BS1030),2))*AT1030)/100),2)+ROUND(((ROUND((ROUND(((AE1030-((EU1030*1.2)))*AV1030*1),2)*BS1030),2)*AT1030)/100),2))</f>
        <v>250.21</v>
      </c>
      <c r="CZ1030" s="3">
        <f>(ROUND((((S1030+ROUND((ROUND((((EU1030*1.2))*AV1030*1),2)*BS1030),2))*AU1030)/100),2)+ROUND(((ROUND((ROUND(((AE1030-((EU1030*1.2)))*AV1030*1),2)*BS1030),2)*AU1030)/100),2))</f>
        <v>131.55000000000001</v>
      </c>
      <c r="DA1030" s="3"/>
      <c r="DB1030" s="3">
        <v>213</v>
      </c>
      <c r="DC1030" s="3" t="s">
        <v>3</v>
      </c>
      <c r="DD1030" s="3" t="s">
        <v>22</v>
      </c>
      <c r="DE1030" s="3" t="s">
        <v>42</v>
      </c>
      <c r="DF1030" s="3" t="s">
        <v>42</v>
      </c>
      <c r="DG1030" s="3" t="s">
        <v>42</v>
      </c>
      <c r="DH1030" s="3" t="s">
        <v>3</v>
      </c>
      <c r="DI1030" s="3" t="s">
        <v>42</v>
      </c>
      <c r="DJ1030" s="3" t="s">
        <v>42</v>
      </c>
      <c r="DK1030" s="3" t="s">
        <v>3</v>
      </c>
      <c r="DL1030" s="3" t="s">
        <v>3</v>
      </c>
      <c r="DM1030" s="3" t="s">
        <v>3</v>
      </c>
      <c r="DN1030" s="3">
        <v>0</v>
      </c>
      <c r="DO1030" s="3">
        <v>0</v>
      </c>
      <c r="DP1030" s="3">
        <v>1</v>
      </c>
      <c r="DQ1030" s="3">
        <v>1</v>
      </c>
      <c r="DR1030" s="3"/>
      <c r="DS1030" s="3"/>
      <c r="DT1030" s="3"/>
      <c r="DU1030" s="3">
        <v>1013</v>
      </c>
      <c r="DV1030" s="3" t="s">
        <v>117</v>
      </c>
      <c r="DW1030" s="3" t="s">
        <v>117</v>
      </c>
      <c r="DX1030" s="3">
        <v>1</v>
      </c>
      <c r="DY1030" s="3"/>
      <c r="DZ1030" s="3" t="s">
        <v>3</v>
      </c>
      <c r="EA1030" s="3" t="s">
        <v>3</v>
      </c>
      <c r="EB1030" s="3" t="s">
        <v>3</v>
      </c>
      <c r="EC1030" s="3" t="s">
        <v>3</v>
      </c>
      <c r="ED1030" s="3"/>
      <c r="EE1030" s="3">
        <v>57042957</v>
      </c>
      <c r="EF1030" s="3">
        <v>40</v>
      </c>
      <c r="EG1030" s="3" t="s">
        <v>33</v>
      </c>
      <c r="EH1030" s="3">
        <v>0</v>
      </c>
      <c r="EI1030" s="3" t="s">
        <v>3</v>
      </c>
      <c r="EJ1030" s="3">
        <v>2</v>
      </c>
      <c r="EK1030" s="3">
        <v>67</v>
      </c>
      <c r="EL1030" s="3" t="s">
        <v>34</v>
      </c>
      <c r="EM1030" s="3" t="s">
        <v>35</v>
      </c>
      <c r="EN1030" s="3"/>
      <c r="EO1030" s="3" t="s">
        <v>46</v>
      </c>
      <c r="EP1030" s="3"/>
      <c r="EQ1030" s="3">
        <v>0</v>
      </c>
      <c r="ER1030" s="3">
        <v>224.18</v>
      </c>
      <c r="ES1030" s="3">
        <v>11.34</v>
      </c>
      <c r="ET1030" s="3">
        <v>6.67</v>
      </c>
      <c r="EU1030" s="3">
        <v>1.2</v>
      </c>
      <c r="EV1030" s="3">
        <v>206.17</v>
      </c>
      <c r="EW1030" s="3">
        <v>18.14</v>
      </c>
      <c r="EX1030" s="3">
        <v>0</v>
      </c>
      <c r="EY1030" s="3">
        <v>0</v>
      </c>
      <c r="EZ1030" s="3"/>
      <c r="FA1030" s="3"/>
      <c r="FB1030" s="3"/>
      <c r="FC1030" s="3"/>
      <c r="FD1030" s="3"/>
      <c r="FE1030" s="3"/>
      <c r="FF1030" s="3"/>
      <c r="FG1030" s="3"/>
      <c r="FH1030" s="3"/>
      <c r="FI1030" s="3"/>
      <c r="FJ1030" s="3"/>
      <c r="FK1030" s="3"/>
      <c r="FL1030" s="3"/>
      <c r="FM1030" s="3"/>
      <c r="FN1030" s="3"/>
      <c r="FO1030" s="3"/>
      <c r="FP1030" s="3"/>
      <c r="FQ1030" s="3">
        <v>0</v>
      </c>
      <c r="FR1030" s="3">
        <v>0</v>
      </c>
      <c r="FS1030" s="3">
        <v>0</v>
      </c>
      <c r="FT1030" s="3"/>
      <c r="FU1030" s="3"/>
      <c r="FV1030" s="3"/>
      <c r="FW1030" s="3"/>
      <c r="FX1030" s="3">
        <v>97</v>
      </c>
      <c r="FY1030" s="3">
        <v>51</v>
      </c>
      <c r="FZ1030" s="3"/>
      <c r="GA1030" s="3" t="s">
        <v>3</v>
      </c>
      <c r="GB1030" s="3"/>
      <c r="GC1030" s="3"/>
      <c r="GD1030" s="3">
        <v>1</v>
      </c>
      <c r="GE1030" s="3"/>
      <c r="GF1030" s="3">
        <v>574394840</v>
      </c>
      <c r="GG1030" s="3">
        <v>2</v>
      </c>
      <c r="GH1030" s="3">
        <v>1</v>
      </c>
      <c r="GI1030" s="3">
        <v>2</v>
      </c>
      <c r="GJ1030" s="3">
        <v>0</v>
      </c>
      <c r="GK1030" s="3">
        <v>0</v>
      </c>
      <c r="GL1030" s="3">
        <f t="shared" si="1225"/>
        <v>0</v>
      </c>
      <c r="GM1030" s="3">
        <f t="shared" si="1226"/>
        <v>657.7</v>
      </c>
      <c r="GN1030" s="3">
        <f t="shared" si="1227"/>
        <v>0</v>
      </c>
      <c r="GO1030" s="3">
        <f t="shared" si="1228"/>
        <v>657.7</v>
      </c>
      <c r="GP1030" s="3">
        <f t="shared" si="1229"/>
        <v>0</v>
      </c>
      <c r="GQ1030" s="3"/>
      <c r="GR1030" s="3">
        <v>0</v>
      </c>
      <c r="GS1030" s="3">
        <v>3</v>
      </c>
      <c r="GT1030" s="3">
        <v>0</v>
      </c>
      <c r="GU1030" s="3" t="s">
        <v>3</v>
      </c>
      <c r="GV1030" s="3">
        <f t="shared" si="1230"/>
        <v>0</v>
      </c>
      <c r="GW1030" s="3">
        <v>1</v>
      </c>
      <c r="GX1030" s="3">
        <f t="shared" si="1231"/>
        <v>0</v>
      </c>
      <c r="GY1030" s="3"/>
      <c r="GZ1030" s="3"/>
      <c r="HA1030" s="3">
        <v>0</v>
      </c>
      <c r="HB1030" s="3">
        <v>0</v>
      </c>
      <c r="HC1030" s="3">
        <f t="shared" si="1232"/>
        <v>0</v>
      </c>
      <c r="HD1030" s="3"/>
      <c r="HE1030" s="3" t="s">
        <v>3</v>
      </c>
      <c r="HF1030" s="3" t="s">
        <v>3</v>
      </c>
      <c r="HG1030" s="3"/>
      <c r="HH1030" s="3"/>
      <c r="HI1030" s="3"/>
      <c r="HJ1030" s="3"/>
      <c r="HK1030" s="3"/>
      <c r="HL1030" s="3"/>
      <c r="HM1030" s="3" t="s">
        <v>3</v>
      </c>
      <c r="HN1030" s="3" t="s">
        <v>3</v>
      </c>
      <c r="HO1030" s="3" t="s">
        <v>3</v>
      </c>
      <c r="HP1030" s="3" t="s">
        <v>3</v>
      </c>
      <c r="HQ1030" s="3" t="s">
        <v>3</v>
      </c>
      <c r="HR1030" s="3"/>
      <c r="HS1030" s="3">
        <v>0</v>
      </c>
      <c r="HT1030" s="3"/>
      <c r="HU1030" s="3"/>
      <c r="HV1030" s="3"/>
      <c r="HW1030" s="3"/>
      <c r="HX1030" s="3"/>
      <c r="HY1030" s="3"/>
      <c r="HZ1030" s="3"/>
      <c r="IA1030" s="3"/>
      <c r="IB1030" s="3"/>
      <c r="IC1030" s="3"/>
      <c r="ID1030" s="3"/>
      <c r="IE1030" s="3"/>
      <c r="IF1030" s="3"/>
      <c r="IG1030" s="3"/>
      <c r="IH1030" s="3"/>
      <c r="II1030" s="3"/>
      <c r="IJ1030" s="3"/>
      <c r="IK1030" s="3">
        <v>0</v>
      </c>
      <c r="IL1030" s="3"/>
      <c r="IM1030" s="3"/>
      <c r="IN1030" s="3"/>
      <c r="IO1030" s="3"/>
      <c r="IP1030" s="3"/>
      <c r="IQ1030" s="3"/>
      <c r="IR1030" s="3"/>
      <c r="IS1030" s="3"/>
      <c r="IT1030" s="3"/>
      <c r="IU1030" s="3"/>
    </row>
    <row r="1031" spans="1:255" ht="409.5" x14ac:dyDescent="0.25">
      <c r="A1031" s="4">
        <v>17</v>
      </c>
      <c r="B1031" s="4">
        <v>1</v>
      </c>
      <c r="C1031" s="4">
        <f>ROW(SmtRes!A366)</f>
        <v>366</v>
      </c>
      <c r="D1031" s="4">
        <f>ROW(EtalonRes!A460)</f>
        <v>460</v>
      </c>
      <c r="E1031" s="4" t="s">
        <v>1264</v>
      </c>
      <c r="F1031" s="4" t="s">
        <v>115</v>
      </c>
      <c r="G1031" s="4" t="s">
        <v>1027</v>
      </c>
      <c r="H1031" s="4" t="s">
        <v>117</v>
      </c>
      <c r="I1031" s="4">
        <f>ROUND(99/100,9)</f>
        <v>0.99</v>
      </c>
      <c r="J1031" s="4">
        <v>0</v>
      </c>
      <c r="K1031" s="4">
        <f>ROUND(99/100,9)</f>
        <v>0.99</v>
      </c>
      <c r="L1031" s="4"/>
      <c r="M1031" s="4"/>
      <c r="N1031" s="4"/>
      <c r="O1031" s="4">
        <f t="shared" si="1208"/>
        <v>14700.3</v>
      </c>
      <c r="P1031" s="4">
        <f t="shared" si="1209"/>
        <v>92.54</v>
      </c>
      <c r="Q1031" s="4">
        <f>(ROUND((ROUND((((ET1031*1.2))*AV1031*I1031),2)*BB1031),2)+ROUND((ROUND(((AE1031-((EU1031*1.2)))*AV1031*I1031),2)*BS1031),2))</f>
        <v>157.37</v>
      </c>
      <c r="R1031" s="4">
        <f>(ROUND((ROUND((((EU1031*1.2))*AV1031*I1031),2)*BS1031),2)+ROUND((ROUND(((AE1031-((EU1031*1.2)))*AV1031*I1031),2)*BS1031),2))</f>
        <v>83.96</v>
      </c>
      <c r="S1031" s="4">
        <f t="shared" si="1210"/>
        <v>14450.39</v>
      </c>
      <c r="T1031" s="4">
        <f t="shared" si="1211"/>
        <v>0</v>
      </c>
      <c r="U1031" s="4">
        <f t="shared" si="1212"/>
        <v>22.56318504</v>
      </c>
      <c r="V1031" s="4">
        <f t="shared" si="1213"/>
        <v>0</v>
      </c>
      <c r="W1031" s="4">
        <f t="shared" si="1214"/>
        <v>0</v>
      </c>
      <c r="X1031" s="4">
        <f>(ROUND((((S1031+ROUND((ROUND((((EU1031*1.2))*AV1031*I1031),2)*BS1031),2))*AT1031)/100),2)+ROUND(((ROUND((ROUND(((AE1031-((EU1031*1.2)))*AV1031*I1031),2)*BS1031),2)*AT1031)/100),2))</f>
        <v>14098.32</v>
      </c>
      <c r="Y1031" s="4">
        <f>(ROUND((((S1031+ROUND((ROUND((((EU1031*1.2))*AV1031*I1031),2)*BS1031),2))*AU1031)/100),2)+ROUND(((ROUND((ROUND(((AE1031-((EU1031*1.2)))*AV1031*I1031),2)*BS1031),2)*AU1031)/100),2))</f>
        <v>7412.52</v>
      </c>
      <c r="Z1031" s="4"/>
      <c r="AA1031" s="4">
        <v>55890823</v>
      </c>
      <c r="AB1031" s="4">
        <f t="shared" si="1215"/>
        <v>266.74799999999999</v>
      </c>
      <c r="AC1031" s="4">
        <f>ROUND(((ES1031*1)),6)</f>
        <v>11.34</v>
      </c>
      <c r="AD1031" s="4">
        <f>ROUND(((((ET1031*1.2))-((EU1031*1.2)))+AE1031),6)</f>
        <v>8.0039999999999996</v>
      </c>
      <c r="AE1031" s="4">
        <f>ROUND(((EU1031*1.2)),6)</f>
        <v>1.44</v>
      </c>
      <c r="AF1031" s="4">
        <f>ROUND(((EV1031*1.2)),6)</f>
        <v>247.404</v>
      </c>
      <c r="AG1031" s="4">
        <f t="shared" si="1216"/>
        <v>0</v>
      </c>
      <c r="AH1031" s="4">
        <f>((EW1031*1.2))</f>
        <v>21.768000000000001</v>
      </c>
      <c r="AI1031" s="4">
        <f>((EX1031*1.2))</f>
        <v>0</v>
      </c>
      <c r="AJ1031" s="4">
        <f t="shared" si="1217"/>
        <v>0</v>
      </c>
      <c r="AK1031" s="4">
        <v>224.18</v>
      </c>
      <c r="AL1031" s="4">
        <v>11.34</v>
      </c>
      <c r="AM1031" s="4">
        <v>6.67</v>
      </c>
      <c r="AN1031" s="4">
        <v>1.2</v>
      </c>
      <c r="AO1031" s="4">
        <v>206.17</v>
      </c>
      <c r="AP1031" s="4">
        <v>0</v>
      </c>
      <c r="AQ1031" s="4">
        <v>18.14</v>
      </c>
      <c r="AR1031" s="4">
        <v>0</v>
      </c>
      <c r="AS1031" s="4">
        <v>0</v>
      </c>
      <c r="AT1031" s="4">
        <v>97</v>
      </c>
      <c r="AU1031" s="4">
        <v>51</v>
      </c>
      <c r="AV1031" s="4">
        <v>1.0469999999999999</v>
      </c>
      <c r="AW1031" s="4">
        <v>1</v>
      </c>
      <c r="AX1031" s="4"/>
      <c r="AY1031" s="4"/>
      <c r="AZ1031" s="4">
        <v>1</v>
      </c>
      <c r="BA1031" s="4">
        <v>56.35</v>
      </c>
      <c r="BB1031" s="4">
        <v>18.96</v>
      </c>
      <c r="BC1031" s="4">
        <v>8.24</v>
      </c>
      <c r="BD1031" s="4" t="s">
        <v>3</v>
      </c>
      <c r="BE1031" s="4" t="s">
        <v>3</v>
      </c>
      <c r="BF1031" s="4" t="s">
        <v>3</v>
      </c>
      <c r="BG1031" s="4" t="s">
        <v>3</v>
      </c>
      <c r="BH1031" s="4">
        <v>0</v>
      </c>
      <c r="BI1031" s="4">
        <v>2</v>
      </c>
      <c r="BJ1031" s="4" t="s">
        <v>1028</v>
      </c>
      <c r="BK1031" s="4"/>
      <c r="BL1031" s="4"/>
      <c r="BM1031" s="4">
        <v>67</v>
      </c>
      <c r="BN1031" s="4">
        <v>0</v>
      </c>
      <c r="BO1031" s="4" t="s">
        <v>115</v>
      </c>
      <c r="BP1031" s="4">
        <v>1</v>
      </c>
      <c r="BQ1031" s="4">
        <v>40</v>
      </c>
      <c r="BR1031" s="4">
        <v>0</v>
      </c>
      <c r="BS1031" s="4">
        <v>56.35</v>
      </c>
      <c r="BT1031" s="4">
        <v>1</v>
      </c>
      <c r="BU1031" s="4">
        <v>1</v>
      </c>
      <c r="BV1031" s="4">
        <v>1</v>
      </c>
      <c r="BW1031" s="4">
        <v>1</v>
      </c>
      <c r="BX1031" s="4">
        <v>1</v>
      </c>
      <c r="BY1031" s="4" t="s">
        <v>3</v>
      </c>
      <c r="BZ1031" s="4">
        <v>97</v>
      </c>
      <c r="CA1031" s="4">
        <v>51</v>
      </c>
      <c r="CB1031" s="4" t="s">
        <v>3</v>
      </c>
      <c r="CC1031" s="4"/>
      <c r="CD1031" s="4"/>
      <c r="CE1031" s="4">
        <v>1566</v>
      </c>
      <c r="CF1031" s="4">
        <v>0</v>
      </c>
      <c r="CG1031" s="4">
        <v>0</v>
      </c>
      <c r="CH1031" s="4"/>
      <c r="CI1031" s="4"/>
      <c r="CJ1031" s="4"/>
      <c r="CK1031" s="4"/>
      <c r="CL1031" s="4"/>
      <c r="CM1031" s="4">
        <v>0</v>
      </c>
      <c r="CN1031" s="10" t="s">
        <v>2491</v>
      </c>
      <c r="CO1031" s="4">
        <v>0</v>
      </c>
      <c r="CP1031" s="4">
        <f t="shared" si="1218"/>
        <v>14700.3</v>
      </c>
      <c r="CQ1031" s="4">
        <f t="shared" si="1219"/>
        <v>93.44</v>
      </c>
      <c r="CR1031" s="4">
        <f>(ROUND((ROUND((((ET1031*1.2))*AV1031*1),2)*BB1031),2)+ROUND((ROUND(((AE1031-((EU1031*1.2)))*AV1031*1),2)*BS1031),2))</f>
        <v>158.88</v>
      </c>
      <c r="CS1031" s="4">
        <f>(ROUND((ROUND((((EU1031*1.2))*AV1031*1),2)*BS1031),2)+ROUND((ROUND(((AE1031-((EU1031*1.2)))*AV1031*1),2)*BS1031),2))</f>
        <v>85.09</v>
      </c>
      <c r="CT1031" s="4">
        <f t="shared" si="1220"/>
        <v>14596.34</v>
      </c>
      <c r="CU1031" s="4">
        <f t="shared" si="1221"/>
        <v>0</v>
      </c>
      <c r="CV1031" s="4">
        <f t="shared" si="1222"/>
        <v>22.791096</v>
      </c>
      <c r="CW1031" s="4">
        <f t="shared" si="1223"/>
        <v>0</v>
      </c>
      <c r="CX1031" s="4">
        <f t="shared" si="1224"/>
        <v>0</v>
      </c>
      <c r="CY1031" s="4">
        <f>(ROUND((((S1031+ROUND((ROUND((((EU1031*1.2))*AV1031*1),2)*BS1031),2))*AT1031)/100),2)+ROUND(((ROUND((ROUND(((AE1031-((EU1031*1.2)))*AV1031*1),2)*BS1031),2)*AT1031)/100),2))</f>
        <v>14099.42</v>
      </c>
      <c r="CZ1031" s="4">
        <f>(ROUND((((S1031+ROUND((ROUND((((EU1031*1.2))*AV1031*1),2)*BS1031),2))*AU1031)/100),2)+ROUND(((ROUND((ROUND(((AE1031-((EU1031*1.2)))*AV1031*1),2)*BS1031),2)*AU1031)/100),2))</f>
        <v>7413.09</v>
      </c>
      <c r="DA1031" s="4"/>
      <c r="DB1031" s="4">
        <v>214</v>
      </c>
      <c r="DC1031" s="4" t="s">
        <v>3</v>
      </c>
      <c r="DD1031" s="4" t="s">
        <v>22</v>
      </c>
      <c r="DE1031" s="4" t="s">
        <v>42</v>
      </c>
      <c r="DF1031" s="4" t="s">
        <v>42</v>
      </c>
      <c r="DG1031" s="4" t="s">
        <v>42</v>
      </c>
      <c r="DH1031" s="4" t="s">
        <v>3</v>
      </c>
      <c r="DI1031" s="4" t="s">
        <v>42</v>
      </c>
      <c r="DJ1031" s="4" t="s">
        <v>42</v>
      </c>
      <c r="DK1031" s="4" t="s">
        <v>3</v>
      </c>
      <c r="DL1031" s="4" t="s">
        <v>3</v>
      </c>
      <c r="DM1031" s="4" t="s">
        <v>3</v>
      </c>
      <c r="DN1031" s="4">
        <v>0</v>
      </c>
      <c r="DO1031" s="4">
        <v>0</v>
      </c>
      <c r="DP1031" s="4">
        <v>1</v>
      </c>
      <c r="DQ1031" s="4">
        <v>1</v>
      </c>
      <c r="DR1031" s="4"/>
      <c r="DS1031" s="4"/>
      <c r="DT1031" s="4"/>
      <c r="DU1031" s="4">
        <v>1013</v>
      </c>
      <c r="DV1031" s="4" t="s">
        <v>117</v>
      </c>
      <c r="DW1031" s="4" t="s">
        <v>117</v>
      </c>
      <c r="DX1031" s="4">
        <v>1</v>
      </c>
      <c r="DY1031" s="4"/>
      <c r="DZ1031" s="4" t="s">
        <v>3</v>
      </c>
      <c r="EA1031" s="4" t="s">
        <v>3</v>
      </c>
      <c r="EB1031" s="4" t="s">
        <v>3</v>
      </c>
      <c r="EC1031" s="4" t="s">
        <v>3</v>
      </c>
      <c r="ED1031" s="4"/>
      <c r="EE1031" s="4">
        <v>57042957</v>
      </c>
      <c r="EF1031" s="4">
        <v>40</v>
      </c>
      <c r="EG1031" s="4" t="s">
        <v>33</v>
      </c>
      <c r="EH1031" s="4">
        <v>0</v>
      </c>
      <c r="EI1031" s="4" t="s">
        <v>3</v>
      </c>
      <c r="EJ1031" s="4">
        <v>2</v>
      </c>
      <c r="EK1031" s="4">
        <v>67</v>
      </c>
      <c r="EL1031" s="4" t="s">
        <v>34</v>
      </c>
      <c r="EM1031" s="4" t="s">
        <v>35</v>
      </c>
      <c r="EN1031" s="4"/>
      <c r="EO1031" s="4" t="s">
        <v>46</v>
      </c>
      <c r="EP1031" s="4"/>
      <c r="EQ1031" s="4">
        <v>0</v>
      </c>
      <c r="ER1031" s="4">
        <v>224.18</v>
      </c>
      <c r="ES1031" s="4">
        <v>11.34</v>
      </c>
      <c r="ET1031" s="4">
        <v>6.67</v>
      </c>
      <c r="EU1031" s="4">
        <v>1.2</v>
      </c>
      <c r="EV1031" s="4">
        <v>206.17</v>
      </c>
      <c r="EW1031" s="4">
        <v>18.14</v>
      </c>
      <c r="EX1031" s="4">
        <v>0</v>
      </c>
      <c r="EY1031" s="4">
        <v>0</v>
      </c>
      <c r="EZ1031" s="4"/>
      <c r="FA1031" s="4"/>
      <c r="FB1031" s="4"/>
      <c r="FC1031" s="4"/>
      <c r="FD1031" s="4"/>
      <c r="FE1031" s="4"/>
      <c r="FF1031" s="4"/>
      <c r="FG1031" s="4"/>
      <c r="FH1031" s="4"/>
      <c r="FI1031" s="4"/>
      <c r="FJ1031" s="4"/>
      <c r="FK1031" s="4"/>
      <c r="FL1031" s="4"/>
      <c r="FM1031" s="4"/>
      <c r="FN1031" s="4"/>
      <c r="FO1031" s="4"/>
      <c r="FP1031" s="4"/>
      <c r="FQ1031" s="4">
        <v>0</v>
      </c>
      <c r="FR1031" s="4">
        <v>0</v>
      </c>
      <c r="FS1031" s="4">
        <v>0</v>
      </c>
      <c r="FT1031" s="4"/>
      <c r="FU1031" s="4"/>
      <c r="FV1031" s="4"/>
      <c r="FW1031" s="4"/>
      <c r="FX1031" s="4">
        <v>97</v>
      </c>
      <c r="FY1031" s="4">
        <v>51</v>
      </c>
      <c r="FZ1031" s="4"/>
      <c r="GA1031" s="4" t="s">
        <v>3</v>
      </c>
      <c r="GB1031" s="4"/>
      <c r="GC1031" s="4"/>
      <c r="GD1031" s="4">
        <v>1</v>
      </c>
      <c r="GE1031" s="4"/>
      <c r="GF1031" s="4">
        <v>574394840</v>
      </c>
      <c r="GG1031" s="4">
        <v>2</v>
      </c>
      <c r="GH1031" s="4">
        <v>1</v>
      </c>
      <c r="GI1031" s="4">
        <v>2</v>
      </c>
      <c r="GJ1031" s="4">
        <v>0</v>
      </c>
      <c r="GK1031" s="4">
        <v>0</v>
      </c>
      <c r="GL1031" s="4">
        <f t="shared" si="1225"/>
        <v>0</v>
      </c>
      <c r="GM1031" s="4">
        <f t="shared" si="1226"/>
        <v>36211.14</v>
      </c>
      <c r="GN1031" s="4">
        <f t="shared" si="1227"/>
        <v>0</v>
      </c>
      <c r="GO1031" s="4">
        <f t="shared" si="1228"/>
        <v>36211.14</v>
      </c>
      <c r="GP1031" s="4">
        <f t="shared" si="1229"/>
        <v>0</v>
      </c>
      <c r="GQ1031" s="4"/>
      <c r="GR1031" s="4">
        <v>0</v>
      </c>
      <c r="GS1031" s="4">
        <v>3</v>
      </c>
      <c r="GT1031" s="4">
        <v>0</v>
      </c>
      <c r="GU1031" s="4" t="s">
        <v>3</v>
      </c>
      <c r="GV1031" s="4">
        <f t="shared" si="1230"/>
        <v>0</v>
      </c>
      <c r="GW1031" s="4">
        <v>1</v>
      </c>
      <c r="GX1031" s="4">
        <f t="shared" si="1231"/>
        <v>0</v>
      </c>
      <c r="GY1031" s="4"/>
      <c r="GZ1031" s="4"/>
      <c r="HA1031" s="4">
        <v>0</v>
      </c>
      <c r="HB1031" s="4">
        <v>0</v>
      </c>
      <c r="HC1031" s="4">
        <f t="shared" si="1232"/>
        <v>0</v>
      </c>
      <c r="HD1031" s="4"/>
      <c r="HE1031" s="4" t="s">
        <v>3</v>
      </c>
      <c r="HF1031" s="4" t="s">
        <v>3</v>
      </c>
      <c r="HG1031" s="4"/>
      <c r="HH1031" s="4"/>
      <c r="HI1031" s="4"/>
      <c r="HJ1031" s="4"/>
      <c r="HK1031" s="4"/>
      <c r="HL1031" s="4"/>
      <c r="HM1031" s="4" t="s">
        <v>3</v>
      </c>
      <c r="HN1031" s="4" t="s">
        <v>3</v>
      </c>
      <c r="HO1031" s="4" t="s">
        <v>3</v>
      </c>
      <c r="HP1031" s="4" t="s">
        <v>3</v>
      </c>
      <c r="HQ1031" s="4" t="s">
        <v>3</v>
      </c>
      <c r="HR1031" s="4"/>
      <c r="HS1031" s="4">
        <v>0</v>
      </c>
      <c r="HT1031" s="4"/>
      <c r="HU1031" s="4"/>
      <c r="HV1031" s="4"/>
      <c r="HW1031" s="4"/>
      <c r="HX1031" s="4"/>
      <c r="HY1031" s="4"/>
      <c r="HZ1031" s="4"/>
      <c r="IA1031" s="4"/>
      <c r="IB1031" s="4"/>
      <c r="IC1031" s="4"/>
      <c r="ID1031" s="4"/>
      <c r="IE1031" s="4"/>
      <c r="IF1031" s="4"/>
      <c r="IG1031" s="4"/>
      <c r="IH1031" s="4"/>
      <c r="II1031" s="4"/>
      <c r="IJ1031" s="4"/>
      <c r="IK1031" s="4">
        <v>0</v>
      </c>
      <c r="IL1031" s="4"/>
      <c r="IM1031" s="4"/>
      <c r="IN1031" s="4"/>
      <c r="IO1031" s="4"/>
      <c r="IP1031" s="4"/>
      <c r="IQ1031" s="4"/>
      <c r="IR1031" s="4"/>
      <c r="IS1031" s="4"/>
      <c r="IT1031" s="4"/>
      <c r="IU1031" s="4"/>
    </row>
    <row r="1032" spans="1:255" ht="409.5" x14ac:dyDescent="0.25">
      <c r="A1032" s="3">
        <v>18</v>
      </c>
      <c r="B1032" s="3">
        <v>1</v>
      </c>
      <c r="C1032" s="3">
        <v>354</v>
      </c>
      <c r="D1032" s="3"/>
      <c r="E1032" s="3" t="s">
        <v>1265</v>
      </c>
      <c r="F1032" s="3" t="s">
        <v>1266</v>
      </c>
      <c r="G1032" s="3" t="s">
        <v>1267</v>
      </c>
      <c r="H1032" s="3" t="s">
        <v>266</v>
      </c>
      <c r="I1032" s="3">
        <f>I1030*J1032</f>
        <v>33</v>
      </c>
      <c r="J1032" s="3">
        <v>33.333333333333336</v>
      </c>
      <c r="K1032" s="3">
        <v>33.333333000000003</v>
      </c>
      <c r="L1032" s="3"/>
      <c r="M1032" s="3"/>
      <c r="N1032" s="3"/>
      <c r="O1032" s="3">
        <f t="shared" si="1208"/>
        <v>10059.06</v>
      </c>
      <c r="P1032" s="3">
        <f t="shared" si="1209"/>
        <v>10059.06</v>
      </c>
      <c r="Q1032" s="3">
        <f t="shared" ref="Q1032:Q1039" si="1235">(ROUND((ROUND(((ET1032)*AV1032*I1032),2)*BB1032),2)+ROUND((ROUND(((AE1032-(EU1032))*AV1032*I1032),2)*BS1032),2))</f>
        <v>0</v>
      </c>
      <c r="R1032" s="3">
        <f t="shared" ref="R1032:R1039" si="1236">(ROUND((ROUND(((EU1032)*AV1032*I1032),2)*BS1032),2)+ROUND((ROUND(((AE1032-(EU1032))*AV1032*I1032),2)*BS1032),2))</f>
        <v>0</v>
      </c>
      <c r="S1032" s="3">
        <f t="shared" si="1210"/>
        <v>0</v>
      </c>
      <c r="T1032" s="3">
        <f t="shared" si="1211"/>
        <v>0</v>
      </c>
      <c r="U1032" s="3">
        <f t="shared" si="1212"/>
        <v>0</v>
      </c>
      <c r="V1032" s="3">
        <f t="shared" si="1213"/>
        <v>0</v>
      </c>
      <c r="W1032" s="3">
        <f t="shared" si="1214"/>
        <v>0</v>
      </c>
      <c r="X1032" s="3">
        <f t="shared" ref="X1032:X1039" si="1237">(ROUND((((S1032+ROUND((ROUND(((EU1032)*AV1032*I1032),2)*BS1032),2))*AT1032)/100),2)+ROUND(((ROUND((ROUND(((AE1032-(EU1032))*AV1032*I1032),2)*BS1032),2)*AT1032)/100),2))</f>
        <v>0</v>
      </c>
      <c r="Y1032" s="3">
        <f t="shared" ref="Y1032:Y1039" si="1238">(ROUND((((S1032+ROUND((ROUND(((EU1032)*AV1032*I1032),2)*BS1032),2))*AU1032)/100),2)+ROUND(((ROUND((ROUND(((AE1032-(EU1032))*AV1032*I1032),2)*BS1032),2)*AU1032)/100),2))</f>
        <v>0</v>
      </c>
      <c r="Z1032" s="3"/>
      <c r="AA1032" s="3">
        <v>54971259</v>
      </c>
      <c r="AB1032" s="3">
        <f t="shared" si="1215"/>
        <v>304.82</v>
      </c>
      <c r="AC1032" s="3">
        <f t="shared" ref="AC1032:AC1039" si="1239">ROUND((ES1032),6)</f>
        <v>304.82</v>
      </c>
      <c r="AD1032" s="3">
        <f t="shared" ref="AD1032:AD1039" si="1240">ROUND((((ET1032)-(EU1032))+AE1032),6)</f>
        <v>0</v>
      </c>
      <c r="AE1032" s="3">
        <f t="shared" ref="AE1032:AF1039" si="1241">ROUND((EU1032),6)</f>
        <v>0</v>
      </c>
      <c r="AF1032" s="3">
        <f t="shared" si="1241"/>
        <v>0</v>
      </c>
      <c r="AG1032" s="3">
        <f t="shared" si="1216"/>
        <v>0</v>
      </c>
      <c r="AH1032" s="3">
        <f t="shared" ref="AH1032:AI1039" si="1242">(EW1032)</f>
        <v>0</v>
      </c>
      <c r="AI1032" s="3">
        <f t="shared" si="1242"/>
        <v>0</v>
      </c>
      <c r="AJ1032" s="3">
        <f t="shared" si="1217"/>
        <v>0</v>
      </c>
      <c r="AK1032" s="3">
        <v>304.82</v>
      </c>
      <c r="AL1032" s="3">
        <v>304.82</v>
      </c>
      <c r="AM1032" s="3">
        <v>0</v>
      </c>
      <c r="AN1032" s="3">
        <v>0</v>
      </c>
      <c r="AO1032" s="3">
        <v>0</v>
      </c>
      <c r="AP1032" s="3">
        <v>0</v>
      </c>
      <c r="AQ1032" s="3">
        <v>0</v>
      </c>
      <c r="AR1032" s="3">
        <v>0</v>
      </c>
      <c r="AS1032" s="3">
        <v>0</v>
      </c>
      <c r="AT1032" s="3">
        <v>97</v>
      </c>
      <c r="AU1032" s="3">
        <v>51</v>
      </c>
      <c r="AV1032" s="3">
        <v>1</v>
      </c>
      <c r="AW1032" s="3">
        <v>1</v>
      </c>
      <c r="AX1032" s="3"/>
      <c r="AY1032" s="3"/>
      <c r="AZ1032" s="3">
        <v>1</v>
      </c>
      <c r="BA1032" s="3">
        <v>1</v>
      </c>
      <c r="BB1032" s="3">
        <v>1</v>
      </c>
      <c r="BC1032" s="3">
        <v>1</v>
      </c>
      <c r="BD1032" s="3" t="s">
        <v>3</v>
      </c>
      <c r="BE1032" s="3" t="s">
        <v>3</v>
      </c>
      <c r="BF1032" s="3" t="s">
        <v>3</v>
      </c>
      <c r="BG1032" s="3" t="s">
        <v>3</v>
      </c>
      <c r="BH1032" s="3">
        <v>3</v>
      </c>
      <c r="BI1032" s="3">
        <v>2</v>
      </c>
      <c r="BJ1032" s="3" t="s">
        <v>1268</v>
      </c>
      <c r="BK1032" s="3"/>
      <c r="BL1032" s="3"/>
      <c r="BM1032" s="3">
        <v>67</v>
      </c>
      <c r="BN1032" s="3">
        <v>0</v>
      </c>
      <c r="BO1032" s="3" t="s">
        <v>3</v>
      </c>
      <c r="BP1032" s="3">
        <v>0</v>
      </c>
      <c r="BQ1032" s="3">
        <v>40</v>
      </c>
      <c r="BR1032" s="3">
        <v>0</v>
      </c>
      <c r="BS1032" s="3">
        <v>1</v>
      </c>
      <c r="BT1032" s="3">
        <v>1</v>
      </c>
      <c r="BU1032" s="3">
        <v>1</v>
      </c>
      <c r="BV1032" s="3">
        <v>1</v>
      </c>
      <c r="BW1032" s="3">
        <v>1</v>
      </c>
      <c r="BX1032" s="3">
        <v>1</v>
      </c>
      <c r="BY1032" s="3" t="s">
        <v>3</v>
      </c>
      <c r="BZ1032" s="3">
        <v>97</v>
      </c>
      <c r="CA1032" s="3">
        <v>51</v>
      </c>
      <c r="CB1032" s="3" t="s">
        <v>3</v>
      </c>
      <c r="CC1032" s="3"/>
      <c r="CD1032" s="3"/>
      <c r="CE1032" s="3">
        <v>1566</v>
      </c>
      <c r="CF1032" s="3">
        <v>0</v>
      </c>
      <c r="CG1032" s="3">
        <v>0</v>
      </c>
      <c r="CH1032" s="3"/>
      <c r="CI1032" s="3"/>
      <c r="CJ1032" s="3"/>
      <c r="CK1032" s="3"/>
      <c r="CL1032" s="3"/>
      <c r="CM1032" s="3">
        <v>0</v>
      </c>
      <c r="CN1032" s="9" t="s">
        <v>2499</v>
      </c>
      <c r="CO1032" s="3">
        <v>0</v>
      </c>
      <c r="CP1032" s="3">
        <f t="shared" si="1218"/>
        <v>10059.06</v>
      </c>
      <c r="CQ1032" s="3">
        <f t="shared" si="1219"/>
        <v>304.82</v>
      </c>
      <c r="CR1032" s="3">
        <f t="shared" ref="CR1032:CR1039" si="1243">(ROUND((ROUND(((ET1032)*AV1032*1),2)*BB1032),2)+ROUND((ROUND(((AE1032-(EU1032))*AV1032*1),2)*BS1032),2))</f>
        <v>0</v>
      </c>
      <c r="CS1032" s="3">
        <f t="shared" ref="CS1032:CS1039" si="1244">(ROUND((ROUND(((EU1032)*AV1032*1),2)*BS1032),2)+ROUND((ROUND(((AE1032-(EU1032))*AV1032*1),2)*BS1032),2))</f>
        <v>0</v>
      </c>
      <c r="CT1032" s="3">
        <f t="shared" si="1220"/>
        <v>0</v>
      </c>
      <c r="CU1032" s="3">
        <f t="shared" si="1221"/>
        <v>0</v>
      </c>
      <c r="CV1032" s="3">
        <f t="shared" si="1222"/>
        <v>0</v>
      </c>
      <c r="CW1032" s="3">
        <f t="shared" si="1223"/>
        <v>0</v>
      </c>
      <c r="CX1032" s="3">
        <f t="shared" si="1224"/>
        <v>0</v>
      </c>
      <c r="CY1032" s="3">
        <f t="shared" ref="CY1032:CY1039" si="1245">(ROUND((((S1032+ROUND((ROUND(((EU1032)*AV1032*1),2)*BS1032),2))*AT1032)/100),2)+ROUND(((ROUND((ROUND(((AE1032-(EU1032))*AV1032*1),2)*BS1032),2)*AT1032)/100),2))</f>
        <v>0</v>
      </c>
      <c r="CZ1032" s="3">
        <f t="shared" ref="CZ1032:CZ1039" si="1246">(ROUND((((S1032+ROUND((ROUND(((EU1032)*AV1032*1),2)*BS1032),2))*AU1032)/100),2)+ROUND(((ROUND((ROUND(((AE1032-(EU1032))*AV1032*1),2)*BS1032),2)*AU1032)/100),2))</f>
        <v>0</v>
      </c>
      <c r="DA1032" s="3"/>
      <c r="DB1032" s="3"/>
      <c r="DC1032" s="3" t="s">
        <v>3</v>
      </c>
      <c r="DD1032" s="3" t="s">
        <v>3</v>
      </c>
      <c r="DE1032" s="3" t="s">
        <v>3</v>
      </c>
      <c r="DF1032" s="3" t="s">
        <v>3</v>
      </c>
      <c r="DG1032" s="3" t="s">
        <v>3</v>
      </c>
      <c r="DH1032" s="3" t="s">
        <v>3</v>
      </c>
      <c r="DI1032" s="3" t="s">
        <v>3</v>
      </c>
      <c r="DJ1032" s="3" t="s">
        <v>3</v>
      </c>
      <c r="DK1032" s="3" t="s">
        <v>3</v>
      </c>
      <c r="DL1032" s="3" t="s">
        <v>3</v>
      </c>
      <c r="DM1032" s="3" t="s">
        <v>3</v>
      </c>
      <c r="DN1032" s="3">
        <v>0</v>
      </c>
      <c r="DO1032" s="3">
        <v>0</v>
      </c>
      <c r="DP1032" s="3">
        <v>1</v>
      </c>
      <c r="DQ1032" s="3">
        <v>1</v>
      </c>
      <c r="DR1032" s="3"/>
      <c r="DS1032" s="3"/>
      <c r="DT1032" s="3"/>
      <c r="DU1032" s="3">
        <v>1010</v>
      </c>
      <c r="DV1032" s="3" t="s">
        <v>266</v>
      </c>
      <c r="DW1032" s="3" t="s">
        <v>266</v>
      </c>
      <c r="DX1032" s="3">
        <v>1</v>
      </c>
      <c r="DY1032" s="3"/>
      <c r="DZ1032" s="3" t="s">
        <v>3</v>
      </c>
      <c r="EA1032" s="3" t="s">
        <v>3</v>
      </c>
      <c r="EB1032" s="3" t="s">
        <v>3</v>
      </c>
      <c r="EC1032" s="3" t="s">
        <v>3</v>
      </c>
      <c r="ED1032" s="3"/>
      <c r="EE1032" s="3">
        <v>57042957</v>
      </c>
      <c r="EF1032" s="3">
        <v>40</v>
      </c>
      <c r="EG1032" s="3" t="s">
        <v>33</v>
      </c>
      <c r="EH1032" s="3">
        <v>0</v>
      </c>
      <c r="EI1032" s="3" t="s">
        <v>3</v>
      </c>
      <c r="EJ1032" s="3">
        <v>2</v>
      </c>
      <c r="EK1032" s="3">
        <v>67</v>
      </c>
      <c r="EL1032" s="3" t="s">
        <v>34</v>
      </c>
      <c r="EM1032" s="3" t="s">
        <v>35</v>
      </c>
      <c r="EN1032" s="3"/>
      <c r="EO1032" s="3" t="s">
        <v>46</v>
      </c>
      <c r="EP1032" s="3"/>
      <c r="EQ1032" s="3">
        <v>0</v>
      </c>
      <c r="ER1032" s="3">
        <v>304.82</v>
      </c>
      <c r="ES1032" s="3">
        <v>304.82</v>
      </c>
      <c r="ET1032" s="3">
        <v>0</v>
      </c>
      <c r="EU1032" s="3">
        <v>0</v>
      </c>
      <c r="EV1032" s="3">
        <v>0</v>
      </c>
      <c r="EW1032" s="3">
        <v>0</v>
      </c>
      <c r="EX1032" s="3">
        <v>0</v>
      </c>
      <c r="EY1032" s="3"/>
      <c r="EZ1032" s="3"/>
      <c r="FA1032" s="3"/>
      <c r="FB1032" s="3"/>
      <c r="FC1032" s="3"/>
      <c r="FD1032" s="3"/>
      <c r="FE1032" s="3"/>
      <c r="FF1032" s="3"/>
      <c r="FG1032" s="3"/>
      <c r="FH1032" s="3"/>
      <c r="FI1032" s="3"/>
      <c r="FJ1032" s="3"/>
      <c r="FK1032" s="3"/>
      <c r="FL1032" s="3"/>
      <c r="FM1032" s="3"/>
      <c r="FN1032" s="3"/>
      <c r="FO1032" s="3"/>
      <c r="FP1032" s="3"/>
      <c r="FQ1032" s="3">
        <v>0</v>
      </c>
      <c r="FR1032" s="3">
        <v>0</v>
      </c>
      <c r="FS1032" s="3">
        <v>0</v>
      </c>
      <c r="FT1032" s="3"/>
      <c r="FU1032" s="3"/>
      <c r="FV1032" s="3"/>
      <c r="FW1032" s="3"/>
      <c r="FX1032" s="3">
        <v>97</v>
      </c>
      <c r="FY1032" s="3">
        <v>51</v>
      </c>
      <c r="FZ1032" s="3"/>
      <c r="GA1032" s="3" t="s">
        <v>3</v>
      </c>
      <c r="GB1032" s="3"/>
      <c r="GC1032" s="3"/>
      <c r="GD1032" s="3">
        <v>1</v>
      </c>
      <c r="GE1032" s="3"/>
      <c r="GF1032" s="3">
        <v>1540075586</v>
      </c>
      <c r="GG1032" s="3">
        <v>2</v>
      </c>
      <c r="GH1032" s="3">
        <v>1</v>
      </c>
      <c r="GI1032" s="3">
        <v>-2</v>
      </c>
      <c r="GJ1032" s="3">
        <v>0</v>
      </c>
      <c r="GK1032" s="3">
        <v>0</v>
      </c>
      <c r="GL1032" s="3">
        <f t="shared" si="1225"/>
        <v>0</v>
      </c>
      <c r="GM1032" s="3">
        <f t="shared" si="1226"/>
        <v>10059.06</v>
      </c>
      <c r="GN1032" s="3">
        <f t="shared" si="1227"/>
        <v>0</v>
      </c>
      <c r="GO1032" s="3">
        <f t="shared" si="1228"/>
        <v>10059.06</v>
      </c>
      <c r="GP1032" s="3">
        <f t="shared" si="1229"/>
        <v>0</v>
      </c>
      <c r="GQ1032" s="3"/>
      <c r="GR1032" s="3">
        <v>0</v>
      </c>
      <c r="GS1032" s="3">
        <v>3</v>
      </c>
      <c r="GT1032" s="3">
        <v>0</v>
      </c>
      <c r="GU1032" s="3" t="s">
        <v>3</v>
      </c>
      <c r="GV1032" s="3">
        <f t="shared" si="1230"/>
        <v>0</v>
      </c>
      <c r="GW1032" s="3">
        <v>1</v>
      </c>
      <c r="GX1032" s="3">
        <f t="shared" si="1231"/>
        <v>0</v>
      </c>
      <c r="GY1032" s="3"/>
      <c r="GZ1032" s="3"/>
      <c r="HA1032" s="3">
        <v>0</v>
      </c>
      <c r="HB1032" s="3">
        <v>0</v>
      </c>
      <c r="HC1032" s="3">
        <f t="shared" si="1232"/>
        <v>0</v>
      </c>
      <c r="HD1032" s="3"/>
      <c r="HE1032" s="3" t="s">
        <v>3</v>
      </c>
      <c r="HF1032" s="3" t="s">
        <v>3</v>
      </c>
      <c r="HG1032" s="3"/>
      <c r="HH1032" s="3"/>
      <c r="HI1032" s="3"/>
      <c r="HJ1032" s="3"/>
      <c r="HK1032" s="3"/>
      <c r="HL1032" s="3"/>
      <c r="HM1032" s="3" t="s">
        <v>3</v>
      </c>
      <c r="HN1032" s="3" t="s">
        <v>3</v>
      </c>
      <c r="HO1032" s="3" t="s">
        <v>3</v>
      </c>
      <c r="HP1032" s="3" t="s">
        <v>3</v>
      </c>
      <c r="HQ1032" s="3" t="s">
        <v>3</v>
      </c>
      <c r="HR1032" s="3"/>
      <c r="HS1032" s="3">
        <v>0</v>
      </c>
      <c r="HT1032" s="3"/>
      <c r="HU1032" s="3"/>
      <c r="HV1032" s="3"/>
      <c r="HW1032" s="3"/>
      <c r="HX1032" s="3"/>
      <c r="HY1032" s="3"/>
      <c r="HZ1032" s="3"/>
      <c r="IA1032" s="3"/>
      <c r="IB1032" s="3"/>
      <c r="IC1032" s="3"/>
      <c r="ID1032" s="3"/>
      <c r="IE1032" s="3"/>
      <c r="IF1032" s="3"/>
      <c r="IG1032" s="3"/>
      <c r="IH1032" s="3"/>
      <c r="II1032" s="3"/>
      <c r="IJ1032" s="3"/>
      <c r="IK1032" s="3">
        <v>0</v>
      </c>
      <c r="IL1032" s="3"/>
      <c r="IM1032" s="3"/>
      <c r="IN1032" s="3"/>
      <c r="IO1032" s="3"/>
      <c r="IP1032" s="3"/>
      <c r="IQ1032" s="3"/>
      <c r="IR1032" s="3"/>
      <c r="IS1032" s="3"/>
      <c r="IT1032" s="3"/>
      <c r="IU1032" s="3"/>
    </row>
    <row r="1033" spans="1:255" ht="409.5" x14ac:dyDescent="0.25">
      <c r="A1033" s="4">
        <v>18</v>
      </c>
      <c r="B1033" s="4">
        <v>1</v>
      </c>
      <c r="C1033" s="4">
        <v>364</v>
      </c>
      <c r="D1033" s="4"/>
      <c r="E1033" s="4" t="s">
        <v>1265</v>
      </c>
      <c r="F1033" s="4" t="s">
        <v>1266</v>
      </c>
      <c r="G1033" s="4" t="s">
        <v>1267</v>
      </c>
      <c r="H1033" s="4" t="s">
        <v>266</v>
      </c>
      <c r="I1033" s="4">
        <f>I1031*J1033</f>
        <v>33</v>
      </c>
      <c r="J1033" s="4">
        <v>33.333333333333336</v>
      </c>
      <c r="K1033" s="4">
        <v>33.333333000000003</v>
      </c>
      <c r="L1033" s="4"/>
      <c r="M1033" s="4"/>
      <c r="N1033" s="4"/>
      <c r="O1033" s="4">
        <f t="shared" si="1208"/>
        <v>104211.86</v>
      </c>
      <c r="P1033" s="4">
        <f t="shared" si="1209"/>
        <v>104211.86</v>
      </c>
      <c r="Q1033" s="4">
        <f t="shared" si="1235"/>
        <v>0</v>
      </c>
      <c r="R1033" s="4">
        <f t="shared" si="1236"/>
        <v>0</v>
      </c>
      <c r="S1033" s="4">
        <f t="shared" si="1210"/>
        <v>0</v>
      </c>
      <c r="T1033" s="4">
        <f t="shared" si="1211"/>
        <v>0</v>
      </c>
      <c r="U1033" s="4">
        <f t="shared" si="1212"/>
        <v>0</v>
      </c>
      <c r="V1033" s="4">
        <f t="shared" si="1213"/>
        <v>0</v>
      </c>
      <c r="W1033" s="4">
        <f t="shared" si="1214"/>
        <v>0</v>
      </c>
      <c r="X1033" s="4">
        <f t="shared" si="1237"/>
        <v>0</v>
      </c>
      <c r="Y1033" s="4">
        <f t="shared" si="1238"/>
        <v>0</v>
      </c>
      <c r="Z1033" s="4"/>
      <c r="AA1033" s="4">
        <v>55890823</v>
      </c>
      <c r="AB1033" s="4">
        <f t="shared" si="1215"/>
        <v>304.82</v>
      </c>
      <c r="AC1033" s="4">
        <f t="shared" si="1239"/>
        <v>304.82</v>
      </c>
      <c r="AD1033" s="4">
        <f t="shared" si="1240"/>
        <v>0</v>
      </c>
      <c r="AE1033" s="4">
        <f t="shared" si="1241"/>
        <v>0</v>
      </c>
      <c r="AF1033" s="4">
        <f t="shared" si="1241"/>
        <v>0</v>
      </c>
      <c r="AG1033" s="4">
        <f t="shared" si="1216"/>
        <v>0</v>
      </c>
      <c r="AH1033" s="4">
        <f t="shared" si="1242"/>
        <v>0</v>
      </c>
      <c r="AI1033" s="4">
        <f t="shared" si="1242"/>
        <v>0</v>
      </c>
      <c r="AJ1033" s="4">
        <f t="shared" si="1217"/>
        <v>0</v>
      </c>
      <c r="AK1033" s="4">
        <v>304.82</v>
      </c>
      <c r="AL1033" s="4">
        <v>304.82</v>
      </c>
      <c r="AM1033" s="4">
        <v>0</v>
      </c>
      <c r="AN1033" s="4">
        <v>0</v>
      </c>
      <c r="AO1033" s="4">
        <v>0</v>
      </c>
      <c r="AP1033" s="4">
        <v>0</v>
      </c>
      <c r="AQ1033" s="4">
        <v>0</v>
      </c>
      <c r="AR1033" s="4">
        <v>0</v>
      </c>
      <c r="AS1033" s="4">
        <v>0</v>
      </c>
      <c r="AT1033" s="4">
        <v>97</v>
      </c>
      <c r="AU1033" s="4">
        <v>51</v>
      </c>
      <c r="AV1033" s="4">
        <v>1</v>
      </c>
      <c r="AW1033" s="4">
        <v>1</v>
      </c>
      <c r="AX1033" s="4"/>
      <c r="AY1033" s="4"/>
      <c r="AZ1033" s="4">
        <v>1</v>
      </c>
      <c r="BA1033" s="4">
        <v>1</v>
      </c>
      <c r="BB1033" s="4">
        <v>1</v>
      </c>
      <c r="BC1033" s="4">
        <v>10.36</v>
      </c>
      <c r="BD1033" s="4" t="s">
        <v>3</v>
      </c>
      <c r="BE1033" s="4" t="s">
        <v>3</v>
      </c>
      <c r="BF1033" s="4" t="s">
        <v>3</v>
      </c>
      <c r="BG1033" s="4" t="s">
        <v>3</v>
      </c>
      <c r="BH1033" s="4">
        <v>3</v>
      </c>
      <c r="BI1033" s="4">
        <v>2</v>
      </c>
      <c r="BJ1033" s="4" t="s">
        <v>1268</v>
      </c>
      <c r="BK1033" s="4"/>
      <c r="BL1033" s="4"/>
      <c r="BM1033" s="4">
        <v>67</v>
      </c>
      <c r="BN1033" s="4">
        <v>0</v>
      </c>
      <c r="BO1033" s="4" t="s">
        <v>1266</v>
      </c>
      <c r="BP1033" s="4">
        <v>1</v>
      </c>
      <c r="BQ1033" s="4">
        <v>40</v>
      </c>
      <c r="BR1033" s="4">
        <v>0</v>
      </c>
      <c r="BS1033" s="4">
        <v>1</v>
      </c>
      <c r="BT1033" s="4">
        <v>1</v>
      </c>
      <c r="BU1033" s="4">
        <v>1</v>
      </c>
      <c r="BV1033" s="4">
        <v>1</v>
      </c>
      <c r="BW1033" s="4">
        <v>1</v>
      </c>
      <c r="BX1033" s="4">
        <v>1</v>
      </c>
      <c r="BY1033" s="4" t="s">
        <v>3</v>
      </c>
      <c r="BZ1033" s="4">
        <v>97</v>
      </c>
      <c r="CA1033" s="4">
        <v>51</v>
      </c>
      <c r="CB1033" s="4" t="s">
        <v>3</v>
      </c>
      <c r="CC1033" s="4"/>
      <c r="CD1033" s="4"/>
      <c r="CE1033" s="4">
        <v>1566</v>
      </c>
      <c r="CF1033" s="4">
        <v>0</v>
      </c>
      <c r="CG1033" s="4">
        <v>0</v>
      </c>
      <c r="CH1033" s="4"/>
      <c r="CI1033" s="4"/>
      <c r="CJ1033" s="4"/>
      <c r="CK1033" s="4"/>
      <c r="CL1033" s="4"/>
      <c r="CM1033" s="4">
        <v>0</v>
      </c>
      <c r="CN1033" s="10" t="s">
        <v>2499</v>
      </c>
      <c r="CO1033" s="4">
        <v>0</v>
      </c>
      <c r="CP1033" s="4">
        <f t="shared" si="1218"/>
        <v>104211.86</v>
      </c>
      <c r="CQ1033" s="4">
        <f t="shared" si="1219"/>
        <v>3157.94</v>
      </c>
      <c r="CR1033" s="4">
        <f t="shared" si="1243"/>
        <v>0</v>
      </c>
      <c r="CS1033" s="4">
        <f t="shared" si="1244"/>
        <v>0</v>
      </c>
      <c r="CT1033" s="4">
        <f t="shared" si="1220"/>
        <v>0</v>
      </c>
      <c r="CU1033" s="4">
        <f t="shared" si="1221"/>
        <v>0</v>
      </c>
      <c r="CV1033" s="4">
        <f t="shared" si="1222"/>
        <v>0</v>
      </c>
      <c r="CW1033" s="4">
        <f t="shared" si="1223"/>
        <v>0</v>
      </c>
      <c r="CX1033" s="4">
        <f t="shared" si="1224"/>
        <v>0</v>
      </c>
      <c r="CY1033" s="4">
        <f t="shared" si="1245"/>
        <v>0</v>
      </c>
      <c r="CZ1033" s="4">
        <f t="shared" si="1246"/>
        <v>0</v>
      </c>
      <c r="DA1033" s="4"/>
      <c r="DB1033" s="4"/>
      <c r="DC1033" s="4" t="s">
        <v>3</v>
      </c>
      <c r="DD1033" s="4" t="s">
        <v>3</v>
      </c>
      <c r="DE1033" s="4" t="s">
        <v>3</v>
      </c>
      <c r="DF1033" s="4" t="s">
        <v>3</v>
      </c>
      <c r="DG1033" s="4" t="s">
        <v>3</v>
      </c>
      <c r="DH1033" s="4" t="s">
        <v>3</v>
      </c>
      <c r="DI1033" s="4" t="s">
        <v>3</v>
      </c>
      <c r="DJ1033" s="4" t="s">
        <v>3</v>
      </c>
      <c r="DK1033" s="4" t="s">
        <v>3</v>
      </c>
      <c r="DL1033" s="4" t="s">
        <v>3</v>
      </c>
      <c r="DM1033" s="4" t="s">
        <v>3</v>
      </c>
      <c r="DN1033" s="4">
        <v>0</v>
      </c>
      <c r="DO1033" s="4">
        <v>0</v>
      </c>
      <c r="DP1033" s="4">
        <v>1</v>
      </c>
      <c r="DQ1033" s="4">
        <v>1</v>
      </c>
      <c r="DR1033" s="4"/>
      <c r="DS1033" s="4"/>
      <c r="DT1033" s="4"/>
      <c r="DU1033" s="4">
        <v>1010</v>
      </c>
      <c r="DV1033" s="4" t="s">
        <v>266</v>
      </c>
      <c r="DW1033" s="4" t="s">
        <v>266</v>
      </c>
      <c r="DX1033" s="4">
        <v>1</v>
      </c>
      <c r="DY1033" s="4"/>
      <c r="DZ1033" s="4" t="s">
        <v>3</v>
      </c>
      <c r="EA1033" s="4" t="s">
        <v>3</v>
      </c>
      <c r="EB1033" s="4" t="s">
        <v>3</v>
      </c>
      <c r="EC1033" s="4" t="s">
        <v>3</v>
      </c>
      <c r="ED1033" s="4"/>
      <c r="EE1033" s="4">
        <v>57042957</v>
      </c>
      <c r="EF1033" s="4">
        <v>40</v>
      </c>
      <c r="EG1033" s="4" t="s">
        <v>33</v>
      </c>
      <c r="EH1033" s="4">
        <v>0</v>
      </c>
      <c r="EI1033" s="4" t="s">
        <v>3</v>
      </c>
      <c r="EJ1033" s="4">
        <v>2</v>
      </c>
      <c r="EK1033" s="4">
        <v>67</v>
      </c>
      <c r="EL1033" s="4" t="s">
        <v>34</v>
      </c>
      <c r="EM1033" s="4" t="s">
        <v>35</v>
      </c>
      <c r="EN1033" s="4"/>
      <c r="EO1033" s="4" t="s">
        <v>46</v>
      </c>
      <c r="EP1033" s="4"/>
      <c r="EQ1033" s="4">
        <v>0</v>
      </c>
      <c r="ER1033" s="4">
        <v>304.82</v>
      </c>
      <c r="ES1033" s="4">
        <v>304.82</v>
      </c>
      <c r="ET1033" s="4">
        <v>0</v>
      </c>
      <c r="EU1033" s="4">
        <v>0</v>
      </c>
      <c r="EV1033" s="4">
        <v>0</v>
      </c>
      <c r="EW1033" s="4">
        <v>0</v>
      </c>
      <c r="EX1033" s="4">
        <v>0</v>
      </c>
      <c r="EY1033" s="4"/>
      <c r="EZ1033" s="4"/>
      <c r="FA1033" s="4"/>
      <c r="FB1033" s="4"/>
      <c r="FC1033" s="4"/>
      <c r="FD1033" s="4"/>
      <c r="FE1033" s="4"/>
      <c r="FF1033" s="4"/>
      <c r="FG1033" s="4"/>
      <c r="FH1033" s="4"/>
      <c r="FI1033" s="4"/>
      <c r="FJ1033" s="4"/>
      <c r="FK1033" s="4"/>
      <c r="FL1033" s="4"/>
      <c r="FM1033" s="4"/>
      <c r="FN1033" s="4"/>
      <c r="FO1033" s="4"/>
      <c r="FP1033" s="4"/>
      <c r="FQ1033" s="4">
        <v>0</v>
      </c>
      <c r="FR1033" s="4">
        <v>0</v>
      </c>
      <c r="FS1033" s="4">
        <v>0</v>
      </c>
      <c r="FT1033" s="4"/>
      <c r="FU1033" s="4"/>
      <c r="FV1033" s="4"/>
      <c r="FW1033" s="4"/>
      <c r="FX1033" s="4">
        <v>97</v>
      </c>
      <c r="FY1033" s="4">
        <v>51</v>
      </c>
      <c r="FZ1033" s="4"/>
      <c r="GA1033" s="4" t="s">
        <v>3</v>
      </c>
      <c r="GB1033" s="4"/>
      <c r="GC1033" s="4"/>
      <c r="GD1033" s="4">
        <v>1</v>
      </c>
      <c r="GE1033" s="4"/>
      <c r="GF1033" s="4">
        <v>1540075586</v>
      </c>
      <c r="GG1033" s="4">
        <v>2</v>
      </c>
      <c r="GH1033" s="4">
        <v>1</v>
      </c>
      <c r="GI1033" s="4">
        <v>2</v>
      </c>
      <c r="GJ1033" s="4">
        <v>0</v>
      </c>
      <c r="GK1033" s="4">
        <v>0</v>
      </c>
      <c r="GL1033" s="4">
        <f t="shared" si="1225"/>
        <v>0</v>
      </c>
      <c r="GM1033" s="4">
        <f t="shared" si="1226"/>
        <v>104211.86</v>
      </c>
      <c r="GN1033" s="4">
        <f t="shared" si="1227"/>
        <v>0</v>
      </c>
      <c r="GO1033" s="4">
        <f t="shared" si="1228"/>
        <v>104211.86</v>
      </c>
      <c r="GP1033" s="4">
        <f t="shared" si="1229"/>
        <v>0</v>
      </c>
      <c r="GQ1033" s="4"/>
      <c r="GR1033" s="4">
        <v>0</v>
      </c>
      <c r="GS1033" s="4">
        <v>3</v>
      </c>
      <c r="GT1033" s="4">
        <v>0</v>
      </c>
      <c r="GU1033" s="4" t="s">
        <v>3</v>
      </c>
      <c r="GV1033" s="4">
        <f t="shared" si="1230"/>
        <v>0</v>
      </c>
      <c r="GW1033" s="4">
        <v>1</v>
      </c>
      <c r="GX1033" s="4">
        <f t="shared" si="1231"/>
        <v>0</v>
      </c>
      <c r="GY1033" s="4"/>
      <c r="GZ1033" s="4"/>
      <c r="HA1033" s="4">
        <v>0</v>
      </c>
      <c r="HB1033" s="4">
        <v>0</v>
      </c>
      <c r="HC1033" s="4">
        <f t="shared" si="1232"/>
        <v>0</v>
      </c>
      <c r="HD1033" s="4"/>
      <c r="HE1033" s="4" t="s">
        <v>3</v>
      </c>
      <c r="HF1033" s="4" t="s">
        <v>3</v>
      </c>
      <c r="HG1033" s="4"/>
      <c r="HH1033" s="4"/>
      <c r="HI1033" s="4"/>
      <c r="HJ1033" s="4"/>
      <c r="HK1033" s="4"/>
      <c r="HL1033" s="4"/>
      <c r="HM1033" s="4" t="s">
        <v>3</v>
      </c>
      <c r="HN1033" s="4" t="s">
        <v>3</v>
      </c>
      <c r="HO1033" s="4" t="s">
        <v>3</v>
      </c>
      <c r="HP1033" s="4" t="s">
        <v>3</v>
      </c>
      <c r="HQ1033" s="4" t="s">
        <v>3</v>
      </c>
      <c r="HR1033" s="4"/>
      <c r="HS1033" s="4">
        <v>0</v>
      </c>
      <c r="HT1033" s="4"/>
      <c r="HU1033" s="4"/>
      <c r="HV1033" s="4"/>
      <c r="HW1033" s="4"/>
      <c r="HX1033" s="4"/>
      <c r="HY1033" s="4"/>
      <c r="HZ1033" s="4"/>
      <c r="IA1033" s="4"/>
      <c r="IB1033" s="4"/>
      <c r="IC1033" s="4"/>
      <c r="ID1033" s="4"/>
      <c r="IE1033" s="4"/>
      <c r="IF1033" s="4"/>
      <c r="IG1033" s="4"/>
      <c r="IH1033" s="4"/>
      <c r="II1033" s="4"/>
      <c r="IJ1033" s="4"/>
      <c r="IK1033" s="4">
        <v>0</v>
      </c>
      <c r="IL1033" s="4"/>
      <c r="IM1033" s="4"/>
      <c r="IN1033" s="4"/>
      <c r="IO1033" s="4"/>
      <c r="IP1033" s="4"/>
      <c r="IQ1033" s="4"/>
      <c r="IR1033" s="4"/>
      <c r="IS1033" s="4"/>
      <c r="IT1033" s="4"/>
      <c r="IU1033" s="4"/>
    </row>
    <row r="1034" spans="1:255" ht="409.5" x14ac:dyDescent="0.25">
      <c r="A1034" s="3">
        <v>18</v>
      </c>
      <c r="B1034" s="3">
        <v>1</v>
      </c>
      <c r="C1034" s="3">
        <v>356</v>
      </c>
      <c r="D1034" s="3"/>
      <c r="E1034" s="3" t="s">
        <v>1269</v>
      </c>
      <c r="F1034" s="3" t="s">
        <v>1034</v>
      </c>
      <c r="G1034" s="3" t="s">
        <v>1035</v>
      </c>
      <c r="H1034" s="3" t="s">
        <v>40</v>
      </c>
      <c r="I1034" s="3">
        <f>I1030*J1034</f>
        <v>0.64</v>
      </c>
      <c r="J1034" s="3">
        <v>0.64646464646464652</v>
      </c>
      <c r="K1034" s="3">
        <v>0.64646499999999996</v>
      </c>
      <c r="L1034" s="3"/>
      <c r="M1034" s="3"/>
      <c r="N1034" s="3"/>
      <c r="O1034" s="3">
        <f t="shared" si="1208"/>
        <v>24.77</v>
      </c>
      <c r="P1034" s="3">
        <f t="shared" si="1209"/>
        <v>24.77</v>
      </c>
      <c r="Q1034" s="3">
        <f t="shared" si="1235"/>
        <v>0</v>
      </c>
      <c r="R1034" s="3">
        <f t="shared" si="1236"/>
        <v>0</v>
      </c>
      <c r="S1034" s="3">
        <f t="shared" si="1210"/>
        <v>0</v>
      </c>
      <c r="T1034" s="3">
        <f t="shared" si="1211"/>
        <v>0</v>
      </c>
      <c r="U1034" s="3">
        <f t="shared" si="1212"/>
        <v>0</v>
      </c>
      <c r="V1034" s="3">
        <f t="shared" si="1213"/>
        <v>0</v>
      </c>
      <c r="W1034" s="3">
        <f t="shared" si="1214"/>
        <v>0</v>
      </c>
      <c r="X1034" s="3">
        <f t="shared" si="1237"/>
        <v>0</v>
      </c>
      <c r="Y1034" s="3">
        <f t="shared" si="1238"/>
        <v>0</v>
      </c>
      <c r="Z1034" s="3"/>
      <c r="AA1034" s="3">
        <v>54971259</v>
      </c>
      <c r="AB1034" s="3">
        <f t="shared" si="1215"/>
        <v>38.700000000000003</v>
      </c>
      <c r="AC1034" s="3">
        <f t="shared" si="1239"/>
        <v>38.700000000000003</v>
      </c>
      <c r="AD1034" s="3">
        <f t="shared" si="1240"/>
        <v>0</v>
      </c>
      <c r="AE1034" s="3">
        <f t="shared" si="1241"/>
        <v>0</v>
      </c>
      <c r="AF1034" s="3">
        <f t="shared" si="1241"/>
        <v>0</v>
      </c>
      <c r="AG1034" s="3">
        <f t="shared" si="1216"/>
        <v>0</v>
      </c>
      <c r="AH1034" s="3">
        <f t="shared" si="1242"/>
        <v>0</v>
      </c>
      <c r="AI1034" s="3">
        <f t="shared" si="1242"/>
        <v>0</v>
      </c>
      <c r="AJ1034" s="3">
        <f t="shared" si="1217"/>
        <v>0</v>
      </c>
      <c r="AK1034" s="3">
        <v>38.700000000000003</v>
      </c>
      <c r="AL1034" s="3">
        <v>38.700000000000003</v>
      </c>
      <c r="AM1034" s="3">
        <v>0</v>
      </c>
      <c r="AN1034" s="3">
        <v>0</v>
      </c>
      <c r="AO1034" s="3">
        <v>0</v>
      </c>
      <c r="AP1034" s="3">
        <v>0</v>
      </c>
      <c r="AQ1034" s="3">
        <v>0</v>
      </c>
      <c r="AR1034" s="3">
        <v>0</v>
      </c>
      <c r="AS1034" s="3">
        <v>0</v>
      </c>
      <c r="AT1034" s="3">
        <v>97</v>
      </c>
      <c r="AU1034" s="3">
        <v>51</v>
      </c>
      <c r="AV1034" s="3">
        <v>1</v>
      </c>
      <c r="AW1034" s="3">
        <v>1</v>
      </c>
      <c r="AX1034" s="3"/>
      <c r="AY1034" s="3"/>
      <c r="AZ1034" s="3">
        <v>1</v>
      </c>
      <c r="BA1034" s="3">
        <v>1</v>
      </c>
      <c r="BB1034" s="3">
        <v>1</v>
      </c>
      <c r="BC1034" s="3">
        <v>1</v>
      </c>
      <c r="BD1034" s="3" t="s">
        <v>3</v>
      </c>
      <c r="BE1034" s="3" t="s">
        <v>3</v>
      </c>
      <c r="BF1034" s="3" t="s">
        <v>3</v>
      </c>
      <c r="BG1034" s="3" t="s">
        <v>3</v>
      </c>
      <c r="BH1034" s="3">
        <v>3</v>
      </c>
      <c r="BI1034" s="3">
        <v>2</v>
      </c>
      <c r="BJ1034" s="3" t="s">
        <v>1036</v>
      </c>
      <c r="BK1034" s="3"/>
      <c r="BL1034" s="3"/>
      <c r="BM1034" s="3">
        <v>67</v>
      </c>
      <c r="BN1034" s="3">
        <v>0</v>
      </c>
      <c r="BO1034" s="3" t="s">
        <v>3</v>
      </c>
      <c r="BP1034" s="3">
        <v>0</v>
      </c>
      <c r="BQ1034" s="3">
        <v>40</v>
      </c>
      <c r="BR1034" s="3">
        <v>0</v>
      </c>
      <c r="BS1034" s="3">
        <v>1</v>
      </c>
      <c r="BT1034" s="3">
        <v>1</v>
      </c>
      <c r="BU1034" s="3">
        <v>1</v>
      </c>
      <c r="BV1034" s="3">
        <v>1</v>
      </c>
      <c r="BW1034" s="3">
        <v>1</v>
      </c>
      <c r="BX1034" s="3">
        <v>1</v>
      </c>
      <c r="BY1034" s="3" t="s">
        <v>3</v>
      </c>
      <c r="BZ1034" s="3">
        <v>97</v>
      </c>
      <c r="CA1034" s="3">
        <v>51</v>
      </c>
      <c r="CB1034" s="3" t="s">
        <v>3</v>
      </c>
      <c r="CC1034" s="3"/>
      <c r="CD1034" s="3"/>
      <c r="CE1034" s="3">
        <v>1566</v>
      </c>
      <c r="CF1034" s="3">
        <v>0</v>
      </c>
      <c r="CG1034" s="3">
        <v>0</v>
      </c>
      <c r="CH1034" s="3"/>
      <c r="CI1034" s="3"/>
      <c r="CJ1034" s="3"/>
      <c r="CK1034" s="3"/>
      <c r="CL1034" s="3"/>
      <c r="CM1034" s="3">
        <v>0</v>
      </c>
      <c r="CN1034" s="9" t="s">
        <v>2499</v>
      </c>
      <c r="CO1034" s="3">
        <v>0</v>
      </c>
      <c r="CP1034" s="3">
        <f t="shared" si="1218"/>
        <v>24.77</v>
      </c>
      <c r="CQ1034" s="3">
        <f t="shared" si="1219"/>
        <v>38.700000000000003</v>
      </c>
      <c r="CR1034" s="3">
        <f t="shared" si="1243"/>
        <v>0</v>
      </c>
      <c r="CS1034" s="3">
        <f t="shared" si="1244"/>
        <v>0</v>
      </c>
      <c r="CT1034" s="3">
        <f t="shared" si="1220"/>
        <v>0</v>
      </c>
      <c r="CU1034" s="3">
        <f t="shared" si="1221"/>
        <v>0</v>
      </c>
      <c r="CV1034" s="3">
        <f t="shared" si="1222"/>
        <v>0</v>
      </c>
      <c r="CW1034" s="3">
        <f t="shared" si="1223"/>
        <v>0</v>
      </c>
      <c r="CX1034" s="3">
        <f t="shared" si="1224"/>
        <v>0</v>
      </c>
      <c r="CY1034" s="3">
        <f t="shared" si="1245"/>
        <v>0</v>
      </c>
      <c r="CZ1034" s="3">
        <f t="shared" si="1246"/>
        <v>0</v>
      </c>
      <c r="DA1034" s="3"/>
      <c r="DB1034" s="3"/>
      <c r="DC1034" s="3" t="s">
        <v>3</v>
      </c>
      <c r="DD1034" s="3" t="s">
        <v>3</v>
      </c>
      <c r="DE1034" s="3" t="s">
        <v>3</v>
      </c>
      <c r="DF1034" s="3" t="s">
        <v>3</v>
      </c>
      <c r="DG1034" s="3" t="s">
        <v>3</v>
      </c>
      <c r="DH1034" s="3" t="s">
        <v>3</v>
      </c>
      <c r="DI1034" s="3" t="s">
        <v>3</v>
      </c>
      <c r="DJ1034" s="3" t="s">
        <v>3</v>
      </c>
      <c r="DK1034" s="3" t="s">
        <v>3</v>
      </c>
      <c r="DL1034" s="3" t="s">
        <v>3</v>
      </c>
      <c r="DM1034" s="3" t="s">
        <v>3</v>
      </c>
      <c r="DN1034" s="3">
        <v>0</v>
      </c>
      <c r="DO1034" s="3">
        <v>0</v>
      </c>
      <c r="DP1034" s="3">
        <v>1</v>
      </c>
      <c r="DQ1034" s="3">
        <v>1</v>
      </c>
      <c r="DR1034" s="3"/>
      <c r="DS1034" s="3"/>
      <c r="DT1034" s="3"/>
      <c r="DU1034" s="3">
        <v>1010</v>
      </c>
      <c r="DV1034" s="3" t="s">
        <v>40</v>
      </c>
      <c r="DW1034" s="3" t="s">
        <v>40</v>
      </c>
      <c r="DX1034" s="3">
        <v>100</v>
      </c>
      <c r="DY1034" s="3"/>
      <c r="DZ1034" s="3" t="s">
        <v>3</v>
      </c>
      <c r="EA1034" s="3" t="s">
        <v>3</v>
      </c>
      <c r="EB1034" s="3" t="s">
        <v>3</v>
      </c>
      <c r="EC1034" s="3" t="s">
        <v>3</v>
      </c>
      <c r="ED1034" s="3"/>
      <c r="EE1034" s="3">
        <v>57042957</v>
      </c>
      <c r="EF1034" s="3">
        <v>40</v>
      </c>
      <c r="EG1034" s="3" t="s">
        <v>33</v>
      </c>
      <c r="EH1034" s="3">
        <v>0</v>
      </c>
      <c r="EI1034" s="3" t="s">
        <v>3</v>
      </c>
      <c r="EJ1034" s="3">
        <v>2</v>
      </c>
      <c r="EK1034" s="3">
        <v>67</v>
      </c>
      <c r="EL1034" s="3" t="s">
        <v>34</v>
      </c>
      <c r="EM1034" s="3" t="s">
        <v>35</v>
      </c>
      <c r="EN1034" s="3"/>
      <c r="EO1034" s="3" t="s">
        <v>46</v>
      </c>
      <c r="EP1034" s="3"/>
      <c r="EQ1034" s="3">
        <v>0</v>
      </c>
      <c r="ER1034" s="3">
        <v>38.700000000000003</v>
      </c>
      <c r="ES1034" s="3">
        <v>38.700000000000003</v>
      </c>
      <c r="ET1034" s="3">
        <v>0</v>
      </c>
      <c r="EU1034" s="3">
        <v>0</v>
      </c>
      <c r="EV1034" s="3">
        <v>0</v>
      </c>
      <c r="EW1034" s="3">
        <v>0</v>
      </c>
      <c r="EX1034" s="3">
        <v>0</v>
      </c>
      <c r="EY1034" s="3"/>
      <c r="EZ1034" s="3"/>
      <c r="FA1034" s="3"/>
      <c r="FB1034" s="3"/>
      <c r="FC1034" s="3"/>
      <c r="FD1034" s="3"/>
      <c r="FE1034" s="3"/>
      <c r="FF1034" s="3"/>
      <c r="FG1034" s="3"/>
      <c r="FH1034" s="3"/>
      <c r="FI1034" s="3"/>
      <c r="FJ1034" s="3"/>
      <c r="FK1034" s="3"/>
      <c r="FL1034" s="3"/>
      <c r="FM1034" s="3"/>
      <c r="FN1034" s="3"/>
      <c r="FO1034" s="3"/>
      <c r="FP1034" s="3"/>
      <c r="FQ1034" s="3">
        <v>0</v>
      </c>
      <c r="FR1034" s="3">
        <v>0</v>
      </c>
      <c r="FS1034" s="3">
        <v>0</v>
      </c>
      <c r="FT1034" s="3"/>
      <c r="FU1034" s="3"/>
      <c r="FV1034" s="3"/>
      <c r="FW1034" s="3"/>
      <c r="FX1034" s="3">
        <v>97</v>
      </c>
      <c r="FY1034" s="3">
        <v>51</v>
      </c>
      <c r="FZ1034" s="3"/>
      <c r="GA1034" s="3" t="s">
        <v>3</v>
      </c>
      <c r="GB1034" s="3"/>
      <c r="GC1034" s="3"/>
      <c r="GD1034" s="3">
        <v>1</v>
      </c>
      <c r="GE1034" s="3"/>
      <c r="GF1034" s="3">
        <v>-630890957</v>
      </c>
      <c r="GG1034" s="3">
        <v>2</v>
      </c>
      <c r="GH1034" s="3">
        <v>1</v>
      </c>
      <c r="GI1034" s="3">
        <v>-2</v>
      </c>
      <c r="GJ1034" s="3">
        <v>0</v>
      </c>
      <c r="GK1034" s="3">
        <v>0</v>
      </c>
      <c r="GL1034" s="3">
        <f t="shared" si="1225"/>
        <v>0</v>
      </c>
      <c r="GM1034" s="3">
        <f t="shared" si="1226"/>
        <v>24.77</v>
      </c>
      <c r="GN1034" s="3">
        <f t="shared" si="1227"/>
        <v>0</v>
      </c>
      <c r="GO1034" s="3">
        <f t="shared" si="1228"/>
        <v>24.77</v>
      </c>
      <c r="GP1034" s="3">
        <f t="shared" si="1229"/>
        <v>0</v>
      </c>
      <c r="GQ1034" s="3"/>
      <c r="GR1034" s="3">
        <v>0</v>
      </c>
      <c r="GS1034" s="3">
        <v>3</v>
      </c>
      <c r="GT1034" s="3">
        <v>0</v>
      </c>
      <c r="GU1034" s="3" t="s">
        <v>3</v>
      </c>
      <c r="GV1034" s="3">
        <f t="shared" si="1230"/>
        <v>0</v>
      </c>
      <c r="GW1034" s="3">
        <v>1</v>
      </c>
      <c r="GX1034" s="3">
        <f t="shared" si="1231"/>
        <v>0</v>
      </c>
      <c r="GY1034" s="3"/>
      <c r="GZ1034" s="3"/>
      <c r="HA1034" s="3">
        <v>0</v>
      </c>
      <c r="HB1034" s="3">
        <v>0</v>
      </c>
      <c r="HC1034" s="3">
        <f t="shared" si="1232"/>
        <v>0</v>
      </c>
      <c r="HD1034" s="3"/>
      <c r="HE1034" s="3" t="s">
        <v>3</v>
      </c>
      <c r="HF1034" s="3" t="s">
        <v>3</v>
      </c>
      <c r="HG1034" s="3"/>
      <c r="HH1034" s="3"/>
      <c r="HI1034" s="3"/>
      <c r="HJ1034" s="3"/>
      <c r="HK1034" s="3"/>
      <c r="HL1034" s="3"/>
      <c r="HM1034" s="3" t="s">
        <v>3</v>
      </c>
      <c r="HN1034" s="3" t="s">
        <v>3</v>
      </c>
      <c r="HO1034" s="3" t="s">
        <v>3</v>
      </c>
      <c r="HP1034" s="3" t="s">
        <v>3</v>
      </c>
      <c r="HQ1034" s="3" t="s">
        <v>3</v>
      </c>
      <c r="HR1034" s="3"/>
      <c r="HS1034" s="3">
        <v>0</v>
      </c>
      <c r="HT1034" s="3"/>
      <c r="HU1034" s="3"/>
      <c r="HV1034" s="3"/>
      <c r="HW1034" s="3"/>
      <c r="HX1034" s="3"/>
      <c r="HY1034" s="3"/>
      <c r="HZ1034" s="3"/>
      <c r="IA1034" s="3"/>
      <c r="IB1034" s="3"/>
      <c r="IC1034" s="3"/>
      <c r="ID1034" s="3"/>
      <c r="IE1034" s="3"/>
      <c r="IF1034" s="3"/>
      <c r="IG1034" s="3"/>
      <c r="IH1034" s="3"/>
      <c r="II1034" s="3"/>
      <c r="IJ1034" s="3"/>
      <c r="IK1034" s="3">
        <v>0</v>
      </c>
      <c r="IL1034" s="3"/>
      <c r="IM1034" s="3"/>
      <c r="IN1034" s="3"/>
      <c r="IO1034" s="3"/>
      <c r="IP1034" s="3"/>
      <c r="IQ1034" s="3"/>
      <c r="IR1034" s="3"/>
      <c r="IS1034" s="3"/>
      <c r="IT1034" s="3"/>
      <c r="IU1034" s="3"/>
    </row>
    <row r="1035" spans="1:255" ht="409.5" x14ac:dyDescent="0.25">
      <c r="A1035" s="4">
        <v>18</v>
      </c>
      <c r="B1035" s="4">
        <v>1</v>
      </c>
      <c r="C1035" s="4">
        <v>366</v>
      </c>
      <c r="D1035" s="4"/>
      <c r="E1035" s="4" t="s">
        <v>1269</v>
      </c>
      <c r="F1035" s="4" t="s">
        <v>1034</v>
      </c>
      <c r="G1035" s="4" t="s">
        <v>1035</v>
      </c>
      <c r="H1035" s="4" t="s">
        <v>40</v>
      </c>
      <c r="I1035" s="4">
        <f>I1031*J1035</f>
        <v>0.64</v>
      </c>
      <c r="J1035" s="4">
        <v>0.64646464646464652</v>
      </c>
      <c r="K1035" s="4">
        <v>0.64646499999999996</v>
      </c>
      <c r="L1035" s="4"/>
      <c r="M1035" s="4"/>
      <c r="N1035" s="4"/>
      <c r="O1035" s="4">
        <f t="shared" si="1208"/>
        <v>214.51</v>
      </c>
      <c r="P1035" s="4">
        <f t="shared" si="1209"/>
        <v>214.51</v>
      </c>
      <c r="Q1035" s="4">
        <f t="shared" si="1235"/>
        <v>0</v>
      </c>
      <c r="R1035" s="4">
        <f t="shared" si="1236"/>
        <v>0</v>
      </c>
      <c r="S1035" s="4">
        <f t="shared" si="1210"/>
        <v>0</v>
      </c>
      <c r="T1035" s="4">
        <f t="shared" si="1211"/>
        <v>0</v>
      </c>
      <c r="U1035" s="4">
        <f t="shared" si="1212"/>
        <v>0</v>
      </c>
      <c r="V1035" s="4">
        <f t="shared" si="1213"/>
        <v>0</v>
      </c>
      <c r="W1035" s="4">
        <f t="shared" si="1214"/>
        <v>0</v>
      </c>
      <c r="X1035" s="4">
        <f t="shared" si="1237"/>
        <v>0</v>
      </c>
      <c r="Y1035" s="4">
        <f t="shared" si="1238"/>
        <v>0</v>
      </c>
      <c r="Z1035" s="4"/>
      <c r="AA1035" s="4">
        <v>55890823</v>
      </c>
      <c r="AB1035" s="4">
        <f t="shared" si="1215"/>
        <v>38.700000000000003</v>
      </c>
      <c r="AC1035" s="4">
        <f t="shared" si="1239"/>
        <v>38.700000000000003</v>
      </c>
      <c r="AD1035" s="4">
        <f t="shared" si="1240"/>
        <v>0</v>
      </c>
      <c r="AE1035" s="4">
        <f t="shared" si="1241"/>
        <v>0</v>
      </c>
      <c r="AF1035" s="4">
        <f t="shared" si="1241"/>
        <v>0</v>
      </c>
      <c r="AG1035" s="4">
        <f t="shared" si="1216"/>
        <v>0</v>
      </c>
      <c r="AH1035" s="4">
        <f t="shared" si="1242"/>
        <v>0</v>
      </c>
      <c r="AI1035" s="4">
        <f t="shared" si="1242"/>
        <v>0</v>
      </c>
      <c r="AJ1035" s="4">
        <f t="shared" si="1217"/>
        <v>0</v>
      </c>
      <c r="AK1035" s="4">
        <v>38.700000000000003</v>
      </c>
      <c r="AL1035" s="4">
        <v>38.700000000000003</v>
      </c>
      <c r="AM1035" s="4">
        <v>0</v>
      </c>
      <c r="AN1035" s="4">
        <v>0</v>
      </c>
      <c r="AO1035" s="4">
        <v>0</v>
      </c>
      <c r="AP1035" s="4">
        <v>0</v>
      </c>
      <c r="AQ1035" s="4">
        <v>0</v>
      </c>
      <c r="AR1035" s="4">
        <v>0</v>
      </c>
      <c r="AS1035" s="4">
        <v>0</v>
      </c>
      <c r="AT1035" s="4">
        <v>97</v>
      </c>
      <c r="AU1035" s="4">
        <v>51</v>
      </c>
      <c r="AV1035" s="4">
        <v>1</v>
      </c>
      <c r="AW1035" s="4">
        <v>1</v>
      </c>
      <c r="AX1035" s="4"/>
      <c r="AY1035" s="4"/>
      <c r="AZ1035" s="4">
        <v>1</v>
      </c>
      <c r="BA1035" s="4">
        <v>1</v>
      </c>
      <c r="BB1035" s="4">
        <v>1</v>
      </c>
      <c r="BC1035" s="4">
        <v>8.66</v>
      </c>
      <c r="BD1035" s="4" t="s">
        <v>3</v>
      </c>
      <c r="BE1035" s="4" t="s">
        <v>3</v>
      </c>
      <c r="BF1035" s="4" t="s">
        <v>3</v>
      </c>
      <c r="BG1035" s="4" t="s">
        <v>3</v>
      </c>
      <c r="BH1035" s="4">
        <v>3</v>
      </c>
      <c r="BI1035" s="4">
        <v>2</v>
      </c>
      <c r="BJ1035" s="4" t="s">
        <v>1036</v>
      </c>
      <c r="BK1035" s="4"/>
      <c r="BL1035" s="4"/>
      <c r="BM1035" s="4">
        <v>67</v>
      </c>
      <c r="BN1035" s="4">
        <v>0</v>
      </c>
      <c r="BO1035" s="4" t="s">
        <v>1034</v>
      </c>
      <c r="BP1035" s="4">
        <v>1</v>
      </c>
      <c r="BQ1035" s="4">
        <v>40</v>
      </c>
      <c r="BR1035" s="4">
        <v>0</v>
      </c>
      <c r="BS1035" s="4">
        <v>1</v>
      </c>
      <c r="BT1035" s="4">
        <v>1</v>
      </c>
      <c r="BU1035" s="4">
        <v>1</v>
      </c>
      <c r="BV1035" s="4">
        <v>1</v>
      </c>
      <c r="BW1035" s="4">
        <v>1</v>
      </c>
      <c r="BX1035" s="4">
        <v>1</v>
      </c>
      <c r="BY1035" s="4" t="s">
        <v>3</v>
      </c>
      <c r="BZ1035" s="4">
        <v>97</v>
      </c>
      <c r="CA1035" s="4">
        <v>51</v>
      </c>
      <c r="CB1035" s="4" t="s">
        <v>3</v>
      </c>
      <c r="CC1035" s="4"/>
      <c r="CD1035" s="4"/>
      <c r="CE1035" s="4">
        <v>1566</v>
      </c>
      <c r="CF1035" s="4">
        <v>0</v>
      </c>
      <c r="CG1035" s="4">
        <v>0</v>
      </c>
      <c r="CH1035" s="4"/>
      <c r="CI1035" s="4"/>
      <c r="CJ1035" s="4"/>
      <c r="CK1035" s="4"/>
      <c r="CL1035" s="4"/>
      <c r="CM1035" s="4">
        <v>0</v>
      </c>
      <c r="CN1035" s="10" t="s">
        <v>2499</v>
      </c>
      <c r="CO1035" s="4">
        <v>0</v>
      </c>
      <c r="CP1035" s="4">
        <f t="shared" si="1218"/>
        <v>214.51</v>
      </c>
      <c r="CQ1035" s="4">
        <f t="shared" si="1219"/>
        <v>335.14</v>
      </c>
      <c r="CR1035" s="4">
        <f t="shared" si="1243"/>
        <v>0</v>
      </c>
      <c r="CS1035" s="4">
        <f t="shared" si="1244"/>
        <v>0</v>
      </c>
      <c r="CT1035" s="4">
        <f t="shared" si="1220"/>
        <v>0</v>
      </c>
      <c r="CU1035" s="4">
        <f t="shared" si="1221"/>
        <v>0</v>
      </c>
      <c r="CV1035" s="4">
        <f t="shared" si="1222"/>
        <v>0</v>
      </c>
      <c r="CW1035" s="4">
        <f t="shared" si="1223"/>
        <v>0</v>
      </c>
      <c r="CX1035" s="4">
        <f t="shared" si="1224"/>
        <v>0</v>
      </c>
      <c r="CY1035" s="4">
        <f t="shared" si="1245"/>
        <v>0</v>
      </c>
      <c r="CZ1035" s="4">
        <f t="shared" si="1246"/>
        <v>0</v>
      </c>
      <c r="DA1035" s="4"/>
      <c r="DB1035" s="4"/>
      <c r="DC1035" s="4" t="s">
        <v>3</v>
      </c>
      <c r="DD1035" s="4" t="s">
        <v>3</v>
      </c>
      <c r="DE1035" s="4" t="s">
        <v>3</v>
      </c>
      <c r="DF1035" s="4" t="s">
        <v>3</v>
      </c>
      <c r="DG1035" s="4" t="s">
        <v>3</v>
      </c>
      <c r="DH1035" s="4" t="s">
        <v>3</v>
      </c>
      <c r="DI1035" s="4" t="s">
        <v>3</v>
      </c>
      <c r="DJ1035" s="4" t="s">
        <v>3</v>
      </c>
      <c r="DK1035" s="4" t="s">
        <v>3</v>
      </c>
      <c r="DL1035" s="4" t="s">
        <v>3</v>
      </c>
      <c r="DM1035" s="4" t="s">
        <v>3</v>
      </c>
      <c r="DN1035" s="4">
        <v>0</v>
      </c>
      <c r="DO1035" s="4">
        <v>0</v>
      </c>
      <c r="DP1035" s="4">
        <v>1</v>
      </c>
      <c r="DQ1035" s="4">
        <v>1</v>
      </c>
      <c r="DR1035" s="4"/>
      <c r="DS1035" s="4"/>
      <c r="DT1035" s="4"/>
      <c r="DU1035" s="4">
        <v>1010</v>
      </c>
      <c r="DV1035" s="4" t="s">
        <v>40</v>
      </c>
      <c r="DW1035" s="4" t="s">
        <v>40</v>
      </c>
      <c r="DX1035" s="4">
        <v>100</v>
      </c>
      <c r="DY1035" s="4"/>
      <c r="DZ1035" s="4" t="s">
        <v>3</v>
      </c>
      <c r="EA1035" s="4" t="s">
        <v>3</v>
      </c>
      <c r="EB1035" s="4" t="s">
        <v>3</v>
      </c>
      <c r="EC1035" s="4" t="s">
        <v>3</v>
      </c>
      <c r="ED1035" s="4"/>
      <c r="EE1035" s="4">
        <v>57042957</v>
      </c>
      <c r="EF1035" s="4">
        <v>40</v>
      </c>
      <c r="EG1035" s="4" t="s">
        <v>33</v>
      </c>
      <c r="EH1035" s="4">
        <v>0</v>
      </c>
      <c r="EI1035" s="4" t="s">
        <v>3</v>
      </c>
      <c r="EJ1035" s="4">
        <v>2</v>
      </c>
      <c r="EK1035" s="4">
        <v>67</v>
      </c>
      <c r="EL1035" s="4" t="s">
        <v>34</v>
      </c>
      <c r="EM1035" s="4" t="s">
        <v>35</v>
      </c>
      <c r="EN1035" s="4"/>
      <c r="EO1035" s="4" t="s">
        <v>46</v>
      </c>
      <c r="EP1035" s="4"/>
      <c r="EQ1035" s="4">
        <v>0</v>
      </c>
      <c r="ER1035" s="4">
        <v>38.700000000000003</v>
      </c>
      <c r="ES1035" s="4">
        <v>38.700000000000003</v>
      </c>
      <c r="ET1035" s="4">
        <v>0</v>
      </c>
      <c r="EU1035" s="4">
        <v>0</v>
      </c>
      <c r="EV1035" s="4">
        <v>0</v>
      </c>
      <c r="EW1035" s="4">
        <v>0</v>
      </c>
      <c r="EX1035" s="4">
        <v>0</v>
      </c>
      <c r="EY1035" s="4"/>
      <c r="EZ1035" s="4"/>
      <c r="FA1035" s="4"/>
      <c r="FB1035" s="4"/>
      <c r="FC1035" s="4"/>
      <c r="FD1035" s="4"/>
      <c r="FE1035" s="4"/>
      <c r="FF1035" s="4"/>
      <c r="FG1035" s="4"/>
      <c r="FH1035" s="4"/>
      <c r="FI1035" s="4"/>
      <c r="FJ1035" s="4"/>
      <c r="FK1035" s="4"/>
      <c r="FL1035" s="4"/>
      <c r="FM1035" s="4"/>
      <c r="FN1035" s="4"/>
      <c r="FO1035" s="4"/>
      <c r="FP1035" s="4"/>
      <c r="FQ1035" s="4">
        <v>0</v>
      </c>
      <c r="FR1035" s="4">
        <v>0</v>
      </c>
      <c r="FS1035" s="4">
        <v>0</v>
      </c>
      <c r="FT1035" s="4"/>
      <c r="FU1035" s="4"/>
      <c r="FV1035" s="4"/>
      <c r="FW1035" s="4"/>
      <c r="FX1035" s="4">
        <v>97</v>
      </c>
      <c r="FY1035" s="4">
        <v>51</v>
      </c>
      <c r="FZ1035" s="4"/>
      <c r="GA1035" s="4" t="s">
        <v>3</v>
      </c>
      <c r="GB1035" s="4"/>
      <c r="GC1035" s="4"/>
      <c r="GD1035" s="4">
        <v>1</v>
      </c>
      <c r="GE1035" s="4"/>
      <c r="GF1035" s="4">
        <v>-630890957</v>
      </c>
      <c r="GG1035" s="4">
        <v>2</v>
      </c>
      <c r="GH1035" s="4">
        <v>1</v>
      </c>
      <c r="GI1035" s="4">
        <v>2</v>
      </c>
      <c r="GJ1035" s="4">
        <v>0</v>
      </c>
      <c r="GK1035" s="4">
        <v>0</v>
      </c>
      <c r="GL1035" s="4">
        <f t="shared" si="1225"/>
        <v>0</v>
      </c>
      <c r="GM1035" s="4">
        <f t="shared" si="1226"/>
        <v>214.51</v>
      </c>
      <c r="GN1035" s="4">
        <f t="shared" si="1227"/>
        <v>0</v>
      </c>
      <c r="GO1035" s="4">
        <f t="shared" si="1228"/>
        <v>214.51</v>
      </c>
      <c r="GP1035" s="4">
        <f t="shared" si="1229"/>
        <v>0</v>
      </c>
      <c r="GQ1035" s="4"/>
      <c r="GR1035" s="4">
        <v>0</v>
      </c>
      <c r="GS1035" s="4">
        <v>3</v>
      </c>
      <c r="GT1035" s="4">
        <v>0</v>
      </c>
      <c r="GU1035" s="4" t="s">
        <v>3</v>
      </c>
      <c r="GV1035" s="4">
        <f t="shared" si="1230"/>
        <v>0</v>
      </c>
      <c r="GW1035" s="4">
        <v>1</v>
      </c>
      <c r="GX1035" s="4">
        <f t="shared" si="1231"/>
        <v>0</v>
      </c>
      <c r="GY1035" s="4"/>
      <c r="GZ1035" s="4"/>
      <c r="HA1035" s="4">
        <v>0</v>
      </c>
      <c r="HB1035" s="4">
        <v>0</v>
      </c>
      <c r="HC1035" s="4">
        <f t="shared" si="1232"/>
        <v>0</v>
      </c>
      <c r="HD1035" s="4"/>
      <c r="HE1035" s="4" t="s">
        <v>3</v>
      </c>
      <c r="HF1035" s="4" t="s">
        <v>3</v>
      </c>
      <c r="HG1035" s="4"/>
      <c r="HH1035" s="4"/>
      <c r="HI1035" s="4"/>
      <c r="HJ1035" s="4"/>
      <c r="HK1035" s="4"/>
      <c r="HL1035" s="4"/>
      <c r="HM1035" s="4" t="s">
        <v>3</v>
      </c>
      <c r="HN1035" s="4" t="s">
        <v>3</v>
      </c>
      <c r="HO1035" s="4" t="s">
        <v>3</v>
      </c>
      <c r="HP1035" s="4" t="s">
        <v>3</v>
      </c>
      <c r="HQ1035" s="4" t="s">
        <v>3</v>
      </c>
      <c r="HR1035" s="4"/>
      <c r="HS1035" s="4">
        <v>0</v>
      </c>
      <c r="HT1035" s="4"/>
      <c r="HU1035" s="4"/>
      <c r="HV1035" s="4"/>
      <c r="HW1035" s="4"/>
      <c r="HX1035" s="4"/>
      <c r="HY1035" s="4"/>
      <c r="HZ1035" s="4"/>
      <c r="IA1035" s="4"/>
      <c r="IB1035" s="4"/>
      <c r="IC1035" s="4"/>
      <c r="ID1035" s="4"/>
      <c r="IE1035" s="4"/>
      <c r="IF1035" s="4"/>
      <c r="IG1035" s="4"/>
      <c r="IH1035" s="4"/>
      <c r="II1035" s="4"/>
      <c r="IJ1035" s="4"/>
      <c r="IK1035" s="4">
        <v>0</v>
      </c>
      <c r="IL1035" s="4"/>
      <c r="IM1035" s="4"/>
      <c r="IN1035" s="4"/>
      <c r="IO1035" s="4"/>
      <c r="IP1035" s="4"/>
      <c r="IQ1035" s="4"/>
      <c r="IR1035" s="4"/>
      <c r="IS1035" s="4"/>
      <c r="IT1035" s="4"/>
      <c r="IU1035" s="4"/>
    </row>
    <row r="1036" spans="1:255" x14ac:dyDescent="0.25">
      <c r="A1036" s="3">
        <v>17</v>
      </c>
      <c r="B1036" s="3">
        <v>1</v>
      </c>
      <c r="C1036" s="3"/>
      <c r="D1036" s="3"/>
      <c r="E1036" s="3" t="s">
        <v>1270</v>
      </c>
      <c r="F1036" s="3" t="s">
        <v>1038</v>
      </c>
      <c r="G1036" s="3" t="s">
        <v>1039</v>
      </c>
      <c r="H1036" s="3" t="s">
        <v>40</v>
      </c>
      <c r="I1036" s="3">
        <f>ROUND(64/100,9)</f>
        <v>0.64</v>
      </c>
      <c r="J1036" s="3">
        <v>0</v>
      </c>
      <c r="K1036" s="3">
        <f>ROUND(64/100,9)</f>
        <v>0.64</v>
      </c>
      <c r="L1036" s="3"/>
      <c r="M1036" s="3"/>
      <c r="N1036" s="3"/>
      <c r="O1036" s="3">
        <f t="shared" si="1208"/>
        <v>21.23</v>
      </c>
      <c r="P1036" s="3">
        <f t="shared" si="1209"/>
        <v>21.23</v>
      </c>
      <c r="Q1036" s="3">
        <f t="shared" si="1235"/>
        <v>0</v>
      </c>
      <c r="R1036" s="3">
        <f t="shared" si="1236"/>
        <v>0</v>
      </c>
      <c r="S1036" s="3">
        <f t="shared" si="1210"/>
        <v>0</v>
      </c>
      <c r="T1036" s="3">
        <f t="shared" si="1211"/>
        <v>0</v>
      </c>
      <c r="U1036" s="3">
        <f t="shared" si="1212"/>
        <v>0</v>
      </c>
      <c r="V1036" s="3">
        <f t="shared" si="1213"/>
        <v>0</v>
      </c>
      <c r="W1036" s="3">
        <f t="shared" si="1214"/>
        <v>0</v>
      </c>
      <c r="X1036" s="3">
        <f t="shared" si="1237"/>
        <v>0</v>
      </c>
      <c r="Y1036" s="3">
        <f t="shared" si="1238"/>
        <v>0</v>
      </c>
      <c r="Z1036" s="3"/>
      <c r="AA1036" s="3">
        <v>54971259</v>
      </c>
      <c r="AB1036" s="3">
        <f t="shared" si="1215"/>
        <v>33.17</v>
      </c>
      <c r="AC1036" s="3">
        <f t="shared" si="1239"/>
        <v>33.17</v>
      </c>
      <c r="AD1036" s="3">
        <f t="shared" si="1240"/>
        <v>0</v>
      </c>
      <c r="AE1036" s="3">
        <f t="shared" si="1241"/>
        <v>0</v>
      </c>
      <c r="AF1036" s="3">
        <f t="shared" si="1241"/>
        <v>0</v>
      </c>
      <c r="AG1036" s="3">
        <f t="shared" si="1216"/>
        <v>0</v>
      </c>
      <c r="AH1036" s="3">
        <f t="shared" si="1242"/>
        <v>0</v>
      </c>
      <c r="AI1036" s="3">
        <f t="shared" si="1242"/>
        <v>0</v>
      </c>
      <c r="AJ1036" s="3">
        <f t="shared" si="1217"/>
        <v>0</v>
      </c>
      <c r="AK1036" s="3">
        <v>33.17</v>
      </c>
      <c r="AL1036" s="3">
        <v>33.17</v>
      </c>
      <c r="AM1036" s="3">
        <v>0</v>
      </c>
      <c r="AN1036" s="3">
        <v>0</v>
      </c>
      <c r="AO1036" s="3">
        <v>0</v>
      </c>
      <c r="AP1036" s="3">
        <v>0</v>
      </c>
      <c r="AQ1036" s="3">
        <v>0</v>
      </c>
      <c r="AR1036" s="3">
        <v>0</v>
      </c>
      <c r="AS1036" s="3">
        <v>0</v>
      </c>
      <c r="AT1036" s="3">
        <v>0</v>
      </c>
      <c r="AU1036" s="3">
        <v>0</v>
      </c>
      <c r="AV1036" s="3">
        <v>1</v>
      </c>
      <c r="AW1036" s="3">
        <v>1</v>
      </c>
      <c r="AX1036" s="3"/>
      <c r="AY1036" s="3"/>
      <c r="AZ1036" s="3">
        <v>1</v>
      </c>
      <c r="BA1036" s="3">
        <v>1</v>
      </c>
      <c r="BB1036" s="3">
        <v>1</v>
      </c>
      <c r="BC1036" s="3">
        <v>1</v>
      </c>
      <c r="BD1036" s="3" t="s">
        <v>3</v>
      </c>
      <c r="BE1036" s="3" t="s">
        <v>3</v>
      </c>
      <c r="BF1036" s="3" t="s">
        <v>3</v>
      </c>
      <c r="BG1036" s="3" t="s">
        <v>3</v>
      </c>
      <c r="BH1036" s="3">
        <v>3</v>
      </c>
      <c r="BI1036" s="3">
        <v>2</v>
      </c>
      <c r="BJ1036" s="3" t="s">
        <v>1040</v>
      </c>
      <c r="BK1036" s="3"/>
      <c r="BL1036" s="3"/>
      <c r="BM1036" s="3">
        <v>1617</v>
      </c>
      <c r="BN1036" s="3">
        <v>0</v>
      </c>
      <c r="BO1036" s="3" t="s">
        <v>3</v>
      </c>
      <c r="BP1036" s="3">
        <v>0</v>
      </c>
      <c r="BQ1036" s="3">
        <v>200</v>
      </c>
      <c r="BR1036" s="3">
        <v>0</v>
      </c>
      <c r="BS1036" s="3">
        <v>1</v>
      </c>
      <c r="BT1036" s="3">
        <v>1</v>
      </c>
      <c r="BU1036" s="3">
        <v>1</v>
      </c>
      <c r="BV1036" s="3">
        <v>1</v>
      </c>
      <c r="BW1036" s="3">
        <v>1</v>
      </c>
      <c r="BX1036" s="3">
        <v>1</v>
      </c>
      <c r="BY1036" s="3" t="s">
        <v>3</v>
      </c>
      <c r="BZ1036" s="3">
        <v>0</v>
      </c>
      <c r="CA1036" s="3">
        <v>0</v>
      </c>
      <c r="CB1036" s="3" t="s">
        <v>3</v>
      </c>
      <c r="CC1036" s="3"/>
      <c r="CD1036" s="3"/>
      <c r="CE1036" s="3">
        <v>1566</v>
      </c>
      <c r="CF1036" s="3">
        <v>0</v>
      </c>
      <c r="CG1036" s="3">
        <v>0</v>
      </c>
      <c r="CH1036" s="3"/>
      <c r="CI1036" s="3"/>
      <c r="CJ1036" s="3"/>
      <c r="CK1036" s="3"/>
      <c r="CL1036" s="3"/>
      <c r="CM1036" s="3">
        <v>0</v>
      </c>
      <c r="CN1036" s="3" t="s">
        <v>3</v>
      </c>
      <c r="CO1036" s="3">
        <v>0</v>
      </c>
      <c r="CP1036" s="3">
        <f t="shared" si="1218"/>
        <v>21.23</v>
      </c>
      <c r="CQ1036" s="3">
        <f t="shared" si="1219"/>
        <v>33.17</v>
      </c>
      <c r="CR1036" s="3">
        <f t="shared" si="1243"/>
        <v>0</v>
      </c>
      <c r="CS1036" s="3">
        <f t="shared" si="1244"/>
        <v>0</v>
      </c>
      <c r="CT1036" s="3">
        <f t="shared" si="1220"/>
        <v>0</v>
      </c>
      <c r="CU1036" s="3">
        <f t="shared" si="1221"/>
        <v>0</v>
      </c>
      <c r="CV1036" s="3">
        <f t="shared" si="1222"/>
        <v>0</v>
      </c>
      <c r="CW1036" s="3">
        <f t="shared" si="1223"/>
        <v>0</v>
      </c>
      <c r="CX1036" s="3">
        <f t="shared" si="1224"/>
        <v>0</v>
      </c>
      <c r="CY1036" s="3">
        <f t="shared" si="1245"/>
        <v>0</v>
      </c>
      <c r="CZ1036" s="3">
        <f t="shared" si="1246"/>
        <v>0</v>
      </c>
      <c r="DA1036" s="3"/>
      <c r="DB1036" s="3"/>
      <c r="DC1036" s="3" t="s">
        <v>3</v>
      </c>
      <c r="DD1036" s="3" t="s">
        <v>3</v>
      </c>
      <c r="DE1036" s="3" t="s">
        <v>3</v>
      </c>
      <c r="DF1036" s="3" t="s">
        <v>3</v>
      </c>
      <c r="DG1036" s="3" t="s">
        <v>3</v>
      </c>
      <c r="DH1036" s="3" t="s">
        <v>3</v>
      </c>
      <c r="DI1036" s="3" t="s">
        <v>3</v>
      </c>
      <c r="DJ1036" s="3" t="s">
        <v>3</v>
      </c>
      <c r="DK1036" s="3" t="s">
        <v>3</v>
      </c>
      <c r="DL1036" s="3" t="s">
        <v>3</v>
      </c>
      <c r="DM1036" s="3" t="s">
        <v>3</v>
      </c>
      <c r="DN1036" s="3">
        <v>0</v>
      </c>
      <c r="DO1036" s="3">
        <v>0</v>
      </c>
      <c r="DP1036" s="3">
        <v>1</v>
      </c>
      <c r="DQ1036" s="3">
        <v>1</v>
      </c>
      <c r="DR1036" s="3"/>
      <c r="DS1036" s="3"/>
      <c r="DT1036" s="3"/>
      <c r="DU1036" s="3">
        <v>1010</v>
      </c>
      <c r="DV1036" s="3" t="s">
        <v>40</v>
      </c>
      <c r="DW1036" s="3" t="s">
        <v>40</v>
      </c>
      <c r="DX1036" s="3">
        <v>100</v>
      </c>
      <c r="DY1036" s="3"/>
      <c r="DZ1036" s="3" t="s">
        <v>3</v>
      </c>
      <c r="EA1036" s="3" t="s">
        <v>3</v>
      </c>
      <c r="EB1036" s="3" t="s">
        <v>3</v>
      </c>
      <c r="EC1036" s="3" t="s">
        <v>3</v>
      </c>
      <c r="ED1036" s="3"/>
      <c r="EE1036" s="3">
        <v>57042986</v>
      </c>
      <c r="EF1036" s="3">
        <v>200</v>
      </c>
      <c r="EG1036" s="3" t="s">
        <v>903</v>
      </c>
      <c r="EH1036" s="3">
        <v>0</v>
      </c>
      <c r="EI1036" s="3" t="s">
        <v>3</v>
      </c>
      <c r="EJ1036" s="3">
        <v>1</v>
      </c>
      <c r="EK1036" s="3">
        <v>1617</v>
      </c>
      <c r="EL1036" s="3" t="s">
        <v>904</v>
      </c>
      <c r="EM1036" s="3" t="s">
        <v>905</v>
      </c>
      <c r="EN1036" s="3"/>
      <c r="EO1036" s="3" t="s">
        <v>3</v>
      </c>
      <c r="EP1036" s="3"/>
      <c r="EQ1036" s="3">
        <v>0</v>
      </c>
      <c r="ER1036" s="3">
        <v>33.17</v>
      </c>
      <c r="ES1036" s="3">
        <v>33.17</v>
      </c>
      <c r="ET1036" s="3">
        <v>0</v>
      </c>
      <c r="EU1036" s="3">
        <v>0</v>
      </c>
      <c r="EV1036" s="3">
        <v>0</v>
      </c>
      <c r="EW1036" s="3">
        <v>0</v>
      </c>
      <c r="EX1036" s="3">
        <v>0</v>
      </c>
      <c r="EY1036" s="3">
        <v>0</v>
      </c>
      <c r="EZ1036" s="3"/>
      <c r="FA1036" s="3"/>
      <c r="FB1036" s="3"/>
      <c r="FC1036" s="3"/>
      <c r="FD1036" s="3"/>
      <c r="FE1036" s="3"/>
      <c r="FF1036" s="3"/>
      <c r="FG1036" s="3"/>
      <c r="FH1036" s="3"/>
      <c r="FI1036" s="3"/>
      <c r="FJ1036" s="3"/>
      <c r="FK1036" s="3"/>
      <c r="FL1036" s="3"/>
      <c r="FM1036" s="3"/>
      <c r="FN1036" s="3"/>
      <c r="FO1036" s="3"/>
      <c r="FP1036" s="3"/>
      <c r="FQ1036" s="3">
        <v>0</v>
      </c>
      <c r="FR1036" s="3">
        <v>0</v>
      </c>
      <c r="FS1036" s="3">
        <v>0</v>
      </c>
      <c r="FT1036" s="3"/>
      <c r="FU1036" s="3"/>
      <c r="FV1036" s="3"/>
      <c r="FW1036" s="3"/>
      <c r="FX1036" s="3">
        <v>0</v>
      </c>
      <c r="FY1036" s="3">
        <v>0</v>
      </c>
      <c r="FZ1036" s="3"/>
      <c r="GA1036" s="3" t="s">
        <v>3</v>
      </c>
      <c r="GB1036" s="3"/>
      <c r="GC1036" s="3"/>
      <c r="GD1036" s="3">
        <v>1</v>
      </c>
      <c r="GE1036" s="3"/>
      <c r="GF1036" s="3">
        <v>1612197379</v>
      </c>
      <c r="GG1036" s="3">
        <v>2</v>
      </c>
      <c r="GH1036" s="3">
        <v>1</v>
      </c>
      <c r="GI1036" s="3">
        <v>-2</v>
      </c>
      <c r="GJ1036" s="3">
        <v>0</v>
      </c>
      <c r="GK1036" s="3">
        <v>0</v>
      </c>
      <c r="GL1036" s="3">
        <f t="shared" si="1225"/>
        <v>0</v>
      </c>
      <c r="GM1036" s="3">
        <f t="shared" si="1226"/>
        <v>21.23</v>
      </c>
      <c r="GN1036" s="3">
        <f t="shared" si="1227"/>
        <v>0</v>
      </c>
      <c r="GO1036" s="3">
        <f t="shared" si="1228"/>
        <v>21.23</v>
      </c>
      <c r="GP1036" s="3">
        <f t="shared" si="1229"/>
        <v>0</v>
      </c>
      <c r="GQ1036" s="3"/>
      <c r="GR1036" s="3">
        <v>0</v>
      </c>
      <c r="GS1036" s="3">
        <v>3</v>
      </c>
      <c r="GT1036" s="3">
        <v>0</v>
      </c>
      <c r="GU1036" s="3" t="s">
        <v>3</v>
      </c>
      <c r="GV1036" s="3">
        <f t="shared" si="1230"/>
        <v>0</v>
      </c>
      <c r="GW1036" s="3">
        <v>1</v>
      </c>
      <c r="GX1036" s="3">
        <f t="shared" si="1231"/>
        <v>0</v>
      </c>
      <c r="GY1036" s="3"/>
      <c r="GZ1036" s="3"/>
      <c r="HA1036" s="3">
        <v>0</v>
      </c>
      <c r="HB1036" s="3">
        <v>0</v>
      </c>
      <c r="HC1036" s="3">
        <f t="shared" si="1232"/>
        <v>0</v>
      </c>
      <c r="HD1036" s="3"/>
      <c r="HE1036" s="3" t="s">
        <v>3</v>
      </c>
      <c r="HF1036" s="3" t="s">
        <v>3</v>
      </c>
      <c r="HG1036" s="3"/>
      <c r="HH1036" s="3"/>
      <c r="HI1036" s="3"/>
      <c r="HJ1036" s="3"/>
      <c r="HK1036" s="3"/>
      <c r="HL1036" s="3"/>
      <c r="HM1036" s="3" t="s">
        <v>3</v>
      </c>
      <c r="HN1036" s="3" t="s">
        <v>3</v>
      </c>
      <c r="HO1036" s="3" t="s">
        <v>3</v>
      </c>
      <c r="HP1036" s="3" t="s">
        <v>3</v>
      </c>
      <c r="HQ1036" s="3" t="s">
        <v>3</v>
      </c>
      <c r="HR1036" s="3"/>
      <c r="HS1036" s="3">
        <v>0</v>
      </c>
      <c r="HT1036" s="3"/>
      <c r="HU1036" s="3"/>
      <c r="HV1036" s="3"/>
      <c r="HW1036" s="3"/>
      <c r="HX1036" s="3"/>
      <c r="HY1036" s="3"/>
      <c r="HZ1036" s="3"/>
      <c r="IA1036" s="3"/>
      <c r="IB1036" s="3"/>
      <c r="IC1036" s="3"/>
      <c r="ID1036" s="3"/>
      <c r="IE1036" s="3"/>
      <c r="IF1036" s="3"/>
      <c r="IG1036" s="3"/>
      <c r="IH1036" s="3"/>
      <c r="II1036" s="3"/>
      <c r="IJ1036" s="3"/>
      <c r="IK1036" s="3">
        <v>0</v>
      </c>
      <c r="IL1036" s="3"/>
      <c r="IM1036" s="3"/>
      <c r="IN1036" s="3"/>
      <c r="IO1036" s="3"/>
      <c r="IP1036" s="3"/>
      <c r="IQ1036" s="3"/>
      <c r="IR1036" s="3"/>
      <c r="IS1036" s="3"/>
      <c r="IT1036" s="3"/>
      <c r="IU1036" s="3"/>
    </row>
    <row r="1037" spans="1:255" x14ac:dyDescent="0.25">
      <c r="A1037" s="4">
        <v>17</v>
      </c>
      <c r="B1037" s="4">
        <v>1</v>
      </c>
      <c r="C1037" s="4"/>
      <c r="D1037" s="4"/>
      <c r="E1037" s="4" t="s">
        <v>1270</v>
      </c>
      <c r="F1037" s="4" t="s">
        <v>1038</v>
      </c>
      <c r="G1037" s="4" t="s">
        <v>1039</v>
      </c>
      <c r="H1037" s="4" t="s">
        <v>40</v>
      </c>
      <c r="I1037" s="4">
        <f>ROUND(64/100,9)</f>
        <v>0.64</v>
      </c>
      <c r="J1037" s="4">
        <v>0</v>
      </c>
      <c r="K1037" s="4">
        <f>ROUND(64/100,9)</f>
        <v>0.64</v>
      </c>
      <c r="L1037" s="4"/>
      <c r="M1037" s="4"/>
      <c r="N1037" s="4"/>
      <c r="O1037" s="4">
        <f t="shared" si="1208"/>
        <v>188.95</v>
      </c>
      <c r="P1037" s="4">
        <f t="shared" si="1209"/>
        <v>188.95</v>
      </c>
      <c r="Q1037" s="4">
        <f t="shared" si="1235"/>
        <v>0</v>
      </c>
      <c r="R1037" s="4">
        <f t="shared" si="1236"/>
        <v>0</v>
      </c>
      <c r="S1037" s="4">
        <f t="shared" si="1210"/>
        <v>0</v>
      </c>
      <c r="T1037" s="4">
        <f t="shared" si="1211"/>
        <v>0</v>
      </c>
      <c r="U1037" s="4">
        <f t="shared" si="1212"/>
        <v>0</v>
      </c>
      <c r="V1037" s="4">
        <f t="shared" si="1213"/>
        <v>0</v>
      </c>
      <c r="W1037" s="4">
        <f t="shared" si="1214"/>
        <v>0</v>
      </c>
      <c r="X1037" s="4">
        <f t="shared" si="1237"/>
        <v>0</v>
      </c>
      <c r="Y1037" s="4">
        <f t="shared" si="1238"/>
        <v>0</v>
      </c>
      <c r="Z1037" s="4"/>
      <c r="AA1037" s="4">
        <v>55890823</v>
      </c>
      <c r="AB1037" s="4">
        <f t="shared" si="1215"/>
        <v>33.17</v>
      </c>
      <c r="AC1037" s="4">
        <f t="shared" si="1239"/>
        <v>33.17</v>
      </c>
      <c r="AD1037" s="4">
        <f t="shared" si="1240"/>
        <v>0</v>
      </c>
      <c r="AE1037" s="4">
        <f t="shared" si="1241"/>
        <v>0</v>
      </c>
      <c r="AF1037" s="4">
        <f t="shared" si="1241"/>
        <v>0</v>
      </c>
      <c r="AG1037" s="4">
        <f t="shared" si="1216"/>
        <v>0</v>
      </c>
      <c r="AH1037" s="4">
        <f t="shared" si="1242"/>
        <v>0</v>
      </c>
      <c r="AI1037" s="4">
        <f t="shared" si="1242"/>
        <v>0</v>
      </c>
      <c r="AJ1037" s="4">
        <f t="shared" si="1217"/>
        <v>0</v>
      </c>
      <c r="AK1037" s="4">
        <v>33.17</v>
      </c>
      <c r="AL1037" s="4">
        <v>33.17</v>
      </c>
      <c r="AM1037" s="4">
        <v>0</v>
      </c>
      <c r="AN1037" s="4">
        <v>0</v>
      </c>
      <c r="AO1037" s="4">
        <v>0</v>
      </c>
      <c r="AP1037" s="4">
        <v>0</v>
      </c>
      <c r="AQ1037" s="4">
        <v>0</v>
      </c>
      <c r="AR1037" s="4">
        <v>0</v>
      </c>
      <c r="AS1037" s="4">
        <v>0</v>
      </c>
      <c r="AT1037" s="4">
        <v>0</v>
      </c>
      <c r="AU1037" s="4">
        <v>0</v>
      </c>
      <c r="AV1037" s="4">
        <v>1</v>
      </c>
      <c r="AW1037" s="4">
        <v>1</v>
      </c>
      <c r="AX1037" s="4"/>
      <c r="AY1037" s="4"/>
      <c r="AZ1037" s="4">
        <v>1</v>
      </c>
      <c r="BA1037" s="4">
        <v>1</v>
      </c>
      <c r="BB1037" s="4">
        <v>1</v>
      </c>
      <c r="BC1037" s="4">
        <v>8.9</v>
      </c>
      <c r="BD1037" s="4" t="s">
        <v>3</v>
      </c>
      <c r="BE1037" s="4" t="s">
        <v>3</v>
      </c>
      <c r="BF1037" s="4" t="s">
        <v>3</v>
      </c>
      <c r="BG1037" s="4" t="s">
        <v>3</v>
      </c>
      <c r="BH1037" s="4">
        <v>3</v>
      </c>
      <c r="BI1037" s="4">
        <v>2</v>
      </c>
      <c r="BJ1037" s="4" t="s">
        <v>1040</v>
      </c>
      <c r="BK1037" s="4"/>
      <c r="BL1037" s="4"/>
      <c r="BM1037" s="4">
        <v>1617</v>
      </c>
      <c r="BN1037" s="4">
        <v>0</v>
      </c>
      <c r="BO1037" s="4" t="s">
        <v>1038</v>
      </c>
      <c r="BP1037" s="4">
        <v>1</v>
      </c>
      <c r="BQ1037" s="4">
        <v>200</v>
      </c>
      <c r="BR1037" s="4">
        <v>0</v>
      </c>
      <c r="BS1037" s="4">
        <v>1</v>
      </c>
      <c r="BT1037" s="4">
        <v>1</v>
      </c>
      <c r="BU1037" s="4">
        <v>1</v>
      </c>
      <c r="BV1037" s="4">
        <v>1</v>
      </c>
      <c r="BW1037" s="4">
        <v>1</v>
      </c>
      <c r="BX1037" s="4">
        <v>1</v>
      </c>
      <c r="BY1037" s="4" t="s">
        <v>3</v>
      </c>
      <c r="BZ1037" s="4">
        <v>0</v>
      </c>
      <c r="CA1037" s="4">
        <v>0</v>
      </c>
      <c r="CB1037" s="4" t="s">
        <v>3</v>
      </c>
      <c r="CC1037" s="4"/>
      <c r="CD1037" s="4"/>
      <c r="CE1037" s="4">
        <v>1566</v>
      </c>
      <c r="CF1037" s="4">
        <v>0</v>
      </c>
      <c r="CG1037" s="4">
        <v>0</v>
      </c>
      <c r="CH1037" s="4"/>
      <c r="CI1037" s="4"/>
      <c r="CJ1037" s="4"/>
      <c r="CK1037" s="4"/>
      <c r="CL1037" s="4"/>
      <c r="CM1037" s="4">
        <v>0</v>
      </c>
      <c r="CN1037" s="4" t="s">
        <v>3</v>
      </c>
      <c r="CO1037" s="4">
        <v>0</v>
      </c>
      <c r="CP1037" s="4">
        <f t="shared" si="1218"/>
        <v>188.95</v>
      </c>
      <c r="CQ1037" s="4">
        <f t="shared" si="1219"/>
        <v>295.20999999999998</v>
      </c>
      <c r="CR1037" s="4">
        <f t="shared" si="1243"/>
        <v>0</v>
      </c>
      <c r="CS1037" s="4">
        <f t="shared" si="1244"/>
        <v>0</v>
      </c>
      <c r="CT1037" s="4">
        <f t="shared" si="1220"/>
        <v>0</v>
      </c>
      <c r="CU1037" s="4">
        <f t="shared" si="1221"/>
        <v>0</v>
      </c>
      <c r="CV1037" s="4">
        <f t="shared" si="1222"/>
        <v>0</v>
      </c>
      <c r="CW1037" s="4">
        <f t="shared" si="1223"/>
        <v>0</v>
      </c>
      <c r="CX1037" s="4">
        <f t="shared" si="1224"/>
        <v>0</v>
      </c>
      <c r="CY1037" s="4">
        <f t="shared" si="1245"/>
        <v>0</v>
      </c>
      <c r="CZ1037" s="4">
        <f t="shared" si="1246"/>
        <v>0</v>
      </c>
      <c r="DA1037" s="4"/>
      <c r="DB1037" s="4"/>
      <c r="DC1037" s="4" t="s">
        <v>3</v>
      </c>
      <c r="DD1037" s="4" t="s">
        <v>3</v>
      </c>
      <c r="DE1037" s="4" t="s">
        <v>3</v>
      </c>
      <c r="DF1037" s="4" t="s">
        <v>3</v>
      </c>
      <c r="DG1037" s="4" t="s">
        <v>3</v>
      </c>
      <c r="DH1037" s="4" t="s">
        <v>3</v>
      </c>
      <c r="DI1037" s="4" t="s">
        <v>3</v>
      </c>
      <c r="DJ1037" s="4" t="s">
        <v>3</v>
      </c>
      <c r="DK1037" s="4" t="s">
        <v>3</v>
      </c>
      <c r="DL1037" s="4" t="s">
        <v>3</v>
      </c>
      <c r="DM1037" s="4" t="s">
        <v>3</v>
      </c>
      <c r="DN1037" s="4">
        <v>0</v>
      </c>
      <c r="DO1037" s="4">
        <v>0</v>
      </c>
      <c r="DP1037" s="4">
        <v>1</v>
      </c>
      <c r="DQ1037" s="4">
        <v>1</v>
      </c>
      <c r="DR1037" s="4"/>
      <c r="DS1037" s="4"/>
      <c r="DT1037" s="4"/>
      <c r="DU1037" s="4">
        <v>1010</v>
      </c>
      <c r="DV1037" s="4" t="s">
        <v>40</v>
      </c>
      <c r="DW1037" s="4" t="s">
        <v>40</v>
      </c>
      <c r="DX1037" s="4">
        <v>100</v>
      </c>
      <c r="DY1037" s="4"/>
      <c r="DZ1037" s="4" t="s">
        <v>3</v>
      </c>
      <c r="EA1037" s="4" t="s">
        <v>3</v>
      </c>
      <c r="EB1037" s="4" t="s">
        <v>3</v>
      </c>
      <c r="EC1037" s="4" t="s">
        <v>3</v>
      </c>
      <c r="ED1037" s="4"/>
      <c r="EE1037" s="4">
        <v>57042986</v>
      </c>
      <c r="EF1037" s="4">
        <v>200</v>
      </c>
      <c r="EG1037" s="4" t="s">
        <v>903</v>
      </c>
      <c r="EH1037" s="4">
        <v>0</v>
      </c>
      <c r="EI1037" s="4" t="s">
        <v>3</v>
      </c>
      <c r="EJ1037" s="4">
        <v>1</v>
      </c>
      <c r="EK1037" s="4">
        <v>1617</v>
      </c>
      <c r="EL1037" s="4" t="s">
        <v>904</v>
      </c>
      <c r="EM1037" s="4" t="s">
        <v>905</v>
      </c>
      <c r="EN1037" s="4"/>
      <c r="EO1037" s="4" t="s">
        <v>3</v>
      </c>
      <c r="EP1037" s="4"/>
      <c r="EQ1037" s="4">
        <v>0</v>
      </c>
      <c r="ER1037" s="4">
        <v>33.17</v>
      </c>
      <c r="ES1037" s="4">
        <v>33.17</v>
      </c>
      <c r="ET1037" s="4">
        <v>0</v>
      </c>
      <c r="EU1037" s="4">
        <v>0</v>
      </c>
      <c r="EV1037" s="4">
        <v>0</v>
      </c>
      <c r="EW1037" s="4">
        <v>0</v>
      </c>
      <c r="EX1037" s="4">
        <v>0</v>
      </c>
      <c r="EY1037" s="4">
        <v>0</v>
      </c>
      <c r="EZ1037" s="4"/>
      <c r="FA1037" s="4"/>
      <c r="FB1037" s="4"/>
      <c r="FC1037" s="4"/>
      <c r="FD1037" s="4"/>
      <c r="FE1037" s="4"/>
      <c r="FF1037" s="4"/>
      <c r="FG1037" s="4"/>
      <c r="FH1037" s="4"/>
      <c r="FI1037" s="4"/>
      <c r="FJ1037" s="4"/>
      <c r="FK1037" s="4"/>
      <c r="FL1037" s="4"/>
      <c r="FM1037" s="4"/>
      <c r="FN1037" s="4"/>
      <c r="FO1037" s="4"/>
      <c r="FP1037" s="4"/>
      <c r="FQ1037" s="4">
        <v>0</v>
      </c>
      <c r="FR1037" s="4">
        <v>0</v>
      </c>
      <c r="FS1037" s="4">
        <v>0</v>
      </c>
      <c r="FT1037" s="4"/>
      <c r="FU1037" s="4"/>
      <c r="FV1037" s="4"/>
      <c r="FW1037" s="4"/>
      <c r="FX1037" s="4">
        <v>0</v>
      </c>
      <c r="FY1037" s="4">
        <v>0</v>
      </c>
      <c r="FZ1037" s="4"/>
      <c r="GA1037" s="4" t="s">
        <v>3</v>
      </c>
      <c r="GB1037" s="4"/>
      <c r="GC1037" s="4"/>
      <c r="GD1037" s="4">
        <v>1</v>
      </c>
      <c r="GE1037" s="4"/>
      <c r="GF1037" s="4">
        <v>1612197379</v>
      </c>
      <c r="GG1037" s="4">
        <v>2</v>
      </c>
      <c r="GH1037" s="4">
        <v>1</v>
      </c>
      <c r="GI1037" s="4">
        <v>2</v>
      </c>
      <c r="GJ1037" s="4">
        <v>0</v>
      </c>
      <c r="GK1037" s="4">
        <v>0</v>
      </c>
      <c r="GL1037" s="4">
        <f t="shared" si="1225"/>
        <v>0</v>
      </c>
      <c r="GM1037" s="4">
        <f t="shared" si="1226"/>
        <v>188.95</v>
      </c>
      <c r="GN1037" s="4">
        <f t="shared" si="1227"/>
        <v>0</v>
      </c>
      <c r="GO1037" s="4">
        <f t="shared" si="1228"/>
        <v>188.95</v>
      </c>
      <c r="GP1037" s="4">
        <f t="shared" si="1229"/>
        <v>0</v>
      </c>
      <c r="GQ1037" s="4"/>
      <c r="GR1037" s="4">
        <v>0</v>
      </c>
      <c r="GS1037" s="4">
        <v>0</v>
      </c>
      <c r="GT1037" s="4">
        <v>0</v>
      </c>
      <c r="GU1037" s="4" t="s">
        <v>3</v>
      </c>
      <c r="GV1037" s="4">
        <f t="shared" si="1230"/>
        <v>0</v>
      </c>
      <c r="GW1037" s="4">
        <v>1</v>
      </c>
      <c r="GX1037" s="4">
        <f t="shared" si="1231"/>
        <v>0</v>
      </c>
      <c r="GY1037" s="4"/>
      <c r="GZ1037" s="4"/>
      <c r="HA1037" s="4">
        <v>0</v>
      </c>
      <c r="HB1037" s="4">
        <v>0</v>
      </c>
      <c r="HC1037" s="4">
        <f t="shared" si="1232"/>
        <v>0</v>
      </c>
      <c r="HD1037" s="4"/>
      <c r="HE1037" s="4" t="s">
        <v>3</v>
      </c>
      <c r="HF1037" s="4" t="s">
        <v>3</v>
      </c>
      <c r="HG1037" s="4"/>
      <c r="HH1037" s="4"/>
      <c r="HI1037" s="4"/>
      <c r="HJ1037" s="4"/>
      <c r="HK1037" s="4"/>
      <c r="HL1037" s="4"/>
      <c r="HM1037" s="4" t="s">
        <v>3</v>
      </c>
      <c r="HN1037" s="4" t="s">
        <v>3</v>
      </c>
      <c r="HO1037" s="4" t="s">
        <v>3</v>
      </c>
      <c r="HP1037" s="4" t="s">
        <v>3</v>
      </c>
      <c r="HQ1037" s="4" t="s">
        <v>3</v>
      </c>
      <c r="HR1037" s="4"/>
      <c r="HS1037" s="4">
        <v>0</v>
      </c>
      <c r="HT1037" s="4"/>
      <c r="HU1037" s="4"/>
      <c r="HV1037" s="4"/>
      <c r="HW1037" s="4"/>
      <c r="HX1037" s="4"/>
      <c r="HY1037" s="4"/>
      <c r="HZ1037" s="4"/>
      <c r="IA1037" s="4"/>
      <c r="IB1037" s="4"/>
      <c r="IC1037" s="4"/>
      <c r="ID1037" s="4"/>
      <c r="IE1037" s="4"/>
      <c r="IF1037" s="4"/>
      <c r="IG1037" s="4"/>
      <c r="IH1037" s="4"/>
      <c r="II1037" s="4"/>
      <c r="IJ1037" s="4"/>
      <c r="IK1037" s="4">
        <v>0</v>
      </c>
      <c r="IL1037" s="4"/>
      <c r="IM1037" s="4"/>
      <c r="IN1037" s="4"/>
      <c r="IO1037" s="4"/>
      <c r="IP1037" s="4"/>
      <c r="IQ1037" s="4"/>
      <c r="IR1037" s="4"/>
      <c r="IS1037" s="4"/>
      <c r="IT1037" s="4"/>
      <c r="IU1037" s="4"/>
    </row>
    <row r="1038" spans="1:255" x14ac:dyDescent="0.25">
      <c r="A1038" s="3">
        <v>17</v>
      </c>
      <c r="B1038" s="3">
        <v>1</v>
      </c>
      <c r="C1038" s="3"/>
      <c r="D1038" s="3"/>
      <c r="E1038" s="3" t="s">
        <v>1271</v>
      </c>
      <c r="F1038" s="3" t="s">
        <v>1272</v>
      </c>
      <c r="G1038" s="3" t="s">
        <v>1273</v>
      </c>
      <c r="H1038" s="3" t="s">
        <v>40</v>
      </c>
      <c r="I1038" s="3">
        <f>ROUND(64/100,9)</f>
        <v>0.64</v>
      </c>
      <c r="J1038" s="3">
        <v>0</v>
      </c>
      <c r="K1038" s="3">
        <f>ROUND(64/100,9)</f>
        <v>0.64</v>
      </c>
      <c r="L1038" s="3"/>
      <c r="M1038" s="3"/>
      <c r="N1038" s="3"/>
      <c r="O1038" s="3">
        <f t="shared" si="1208"/>
        <v>10.84</v>
      </c>
      <c r="P1038" s="3">
        <f t="shared" si="1209"/>
        <v>10.84</v>
      </c>
      <c r="Q1038" s="3">
        <f t="shared" si="1235"/>
        <v>0</v>
      </c>
      <c r="R1038" s="3">
        <f t="shared" si="1236"/>
        <v>0</v>
      </c>
      <c r="S1038" s="3">
        <f t="shared" si="1210"/>
        <v>0</v>
      </c>
      <c r="T1038" s="3">
        <f t="shared" si="1211"/>
        <v>0</v>
      </c>
      <c r="U1038" s="3">
        <f t="shared" si="1212"/>
        <v>0</v>
      </c>
      <c r="V1038" s="3">
        <f t="shared" si="1213"/>
        <v>0</v>
      </c>
      <c r="W1038" s="3">
        <f t="shared" si="1214"/>
        <v>0</v>
      </c>
      <c r="X1038" s="3">
        <f t="shared" si="1237"/>
        <v>0</v>
      </c>
      <c r="Y1038" s="3">
        <f t="shared" si="1238"/>
        <v>0</v>
      </c>
      <c r="Z1038" s="3"/>
      <c r="AA1038" s="3">
        <v>54971259</v>
      </c>
      <c r="AB1038" s="3">
        <f t="shared" si="1215"/>
        <v>16.93</v>
      </c>
      <c r="AC1038" s="3">
        <f t="shared" si="1239"/>
        <v>16.93</v>
      </c>
      <c r="AD1038" s="3">
        <f t="shared" si="1240"/>
        <v>0</v>
      </c>
      <c r="AE1038" s="3">
        <f t="shared" si="1241"/>
        <v>0</v>
      </c>
      <c r="AF1038" s="3">
        <f t="shared" si="1241"/>
        <v>0</v>
      </c>
      <c r="AG1038" s="3">
        <f t="shared" si="1216"/>
        <v>0</v>
      </c>
      <c r="AH1038" s="3">
        <f t="shared" si="1242"/>
        <v>0</v>
      </c>
      <c r="AI1038" s="3">
        <f t="shared" si="1242"/>
        <v>0</v>
      </c>
      <c r="AJ1038" s="3">
        <f t="shared" si="1217"/>
        <v>0</v>
      </c>
      <c r="AK1038" s="3">
        <v>16.93</v>
      </c>
      <c r="AL1038" s="3">
        <v>16.93</v>
      </c>
      <c r="AM1038" s="3">
        <v>0</v>
      </c>
      <c r="AN1038" s="3">
        <v>0</v>
      </c>
      <c r="AO1038" s="3">
        <v>0</v>
      </c>
      <c r="AP1038" s="3">
        <v>0</v>
      </c>
      <c r="AQ1038" s="3">
        <v>0</v>
      </c>
      <c r="AR1038" s="3">
        <v>0</v>
      </c>
      <c r="AS1038" s="3">
        <v>0</v>
      </c>
      <c r="AT1038" s="3">
        <v>0</v>
      </c>
      <c r="AU1038" s="3">
        <v>0</v>
      </c>
      <c r="AV1038" s="3">
        <v>1</v>
      </c>
      <c r="AW1038" s="3">
        <v>1</v>
      </c>
      <c r="AX1038" s="3"/>
      <c r="AY1038" s="3"/>
      <c r="AZ1038" s="3">
        <v>1</v>
      </c>
      <c r="BA1038" s="3">
        <v>1</v>
      </c>
      <c r="BB1038" s="3">
        <v>1</v>
      </c>
      <c r="BC1038" s="3">
        <v>1</v>
      </c>
      <c r="BD1038" s="3" t="s">
        <v>3</v>
      </c>
      <c r="BE1038" s="3" t="s">
        <v>3</v>
      </c>
      <c r="BF1038" s="3" t="s">
        <v>3</v>
      </c>
      <c r="BG1038" s="3" t="s">
        <v>3</v>
      </c>
      <c r="BH1038" s="3">
        <v>3</v>
      </c>
      <c r="BI1038" s="3">
        <v>2</v>
      </c>
      <c r="BJ1038" s="3" t="s">
        <v>1274</v>
      </c>
      <c r="BK1038" s="3"/>
      <c r="BL1038" s="3"/>
      <c r="BM1038" s="3">
        <v>1617</v>
      </c>
      <c r="BN1038" s="3">
        <v>0</v>
      </c>
      <c r="BO1038" s="3" t="s">
        <v>3</v>
      </c>
      <c r="BP1038" s="3">
        <v>0</v>
      </c>
      <c r="BQ1038" s="3">
        <v>200</v>
      </c>
      <c r="BR1038" s="3">
        <v>0</v>
      </c>
      <c r="BS1038" s="3">
        <v>1</v>
      </c>
      <c r="BT1038" s="3">
        <v>1</v>
      </c>
      <c r="BU1038" s="3">
        <v>1</v>
      </c>
      <c r="BV1038" s="3">
        <v>1</v>
      </c>
      <c r="BW1038" s="3">
        <v>1</v>
      </c>
      <c r="BX1038" s="3">
        <v>1</v>
      </c>
      <c r="BY1038" s="3" t="s">
        <v>3</v>
      </c>
      <c r="BZ1038" s="3">
        <v>0</v>
      </c>
      <c r="CA1038" s="3">
        <v>0</v>
      </c>
      <c r="CB1038" s="3" t="s">
        <v>3</v>
      </c>
      <c r="CC1038" s="3"/>
      <c r="CD1038" s="3"/>
      <c r="CE1038" s="3">
        <v>1566</v>
      </c>
      <c r="CF1038" s="3">
        <v>0</v>
      </c>
      <c r="CG1038" s="3">
        <v>0</v>
      </c>
      <c r="CH1038" s="3"/>
      <c r="CI1038" s="3"/>
      <c r="CJ1038" s="3"/>
      <c r="CK1038" s="3"/>
      <c r="CL1038" s="3"/>
      <c r="CM1038" s="3">
        <v>0</v>
      </c>
      <c r="CN1038" s="3" t="s">
        <v>3</v>
      </c>
      <c r="CO1038" s="3">
        <v>0</v>
      </c>
      <c r="CP1038" s="3">
        <f t="shared" si="1218"/>
        <v>10.84</v>
      </c>
      <c r="CQ1038" s="3">
        <f t="shared" si="1219"/>
        <v>16.93</v>
      </c>
      <c r="CR1038" s="3">
        <f t="shared" si="1243"/>
        <v>0</v>
      </c>
      <c r="CS1038" s="3">
        <f t="shared" si="1244"/>
        <v>0</v>
      </c>
      <c r="CT1038" s="3">
        <f t="shared" si="1220"/>
        <v>0</v>
      </c>
      <c r="CU1038" s="3">
        <f t="shared" si="1221"/>
        <v>0</v>
      </c>
      <c r="CV1038" s="3">
        <f t="shared" si="1222"/>
        <v>0</v>
      </c>
      <c r="CW1038" s="3">
        <f t="shared" si="1223"/>
        <v>0</v>
      </c>
      <c r="CX1038" s="3">
        <f t="shared" si="1224"/>
        <v>0</v>
      </c>
      <c r="CY1038" s="3">
        <f t="shared" si="1245"/>
        <v>0</v>
      </c>
      <c r="CZ1038" s="3">
        <f t="shared" si="1246"/>
        <v>0</v>
      </c>
      <c r="DA1038" s="3"/>
      <c r="DB1038" s="3"/>
      <c r="DC1038" s="3" t="s">
        <v>3</v>
      </c>
      <c r="DD1038" s="3" t="s">
        <v>3</v>
      </c>
      <c r="DE1038" s="3" t="s">
        <v>3</v>
      </c>
      <c r="DF1038" s="3" t="s">
        <v>3</v>
      </c>
      <c r="DG1038" s="3" t="s">
        <v>3</v>
      </c>
      <c r="DH1038" s="3" t="s">
        <v>3</v>
      </c>
      <c r="DI1038" s="3" t="s">
        <v>3</v>
      </c>
      <c r="DJ1038" s="3" t="s">
        <v>3</v>
      </c>
      <c r="DK1038" s="3" t="s">
        <v>3</v>
      </c>
      <c r="DL1038" s="3" t="s">
        <v>3</v>
      </c>
      <c r="DM1038" s="3" t="s">
        <v>3</v>
      </c>
      <c r="DN1038" s="3">
        <v>0</v>
      </c>
      <c r="DO1038" s="3">
        <v>0</v>
      </c>
      <c r="DP1038" s="3">
        <v>1</v>
      </c>
      <c r="DQ1038" s="3">
        <v>1</v>
      </c>
      <c r="DR1038" s="3"/>
      <c r="DS1038" s="3"/>
      <c r="DT1038" s="3"/>
      <c r="DU1038" s="3">
        <v>1010</v>
      </c>
      <c r="DV1038" s="3" t="s">
        <v>40</v>
      </c>
      <c r="DW1038" s="3" t="s">
        <v>40</v>
      </c>
      <c r="DX1038" s="3">
        <v>100</v>
      </c>
      <c r="DY1038" s="3"/>
      <c r="DZ1038" s="3" t="s">
        <v>3</v>
      </c>
      <c r="EA1038" s="3" t="s">
        <v>3</v>
      </c>
      <c r="EB1038" s="3" t="s">
        <v>3</v>
      </c>
      <c r="EC1038" s="3" t="s">
        <v>3</v>
      </c>
      <c r="ED1038" s="3"/>
      <c r="EE1038" s="3">
        <v>57042986</v>
      </c>
      <c r="EF1038" s="3">
        <v>200</v>
      </c>
      <c r="EG1038" s="3" t="s">
        <v>903</v>
      </c>
      <c r="EH1038" s="3">
        <v>0</v>
      </c>
      <c r="EI1038" s="3" t="s">
        <v>3</v>
      </c>
      <c r="EJ1038" s="3">
        <v>1</v>
      </c>
      <c r="EK1038" s="3">
        <v>1617</v>
      </c>
      <c r="EL1038" s="3" t="s">
        <v>904</v>
      </c>
      <c r="EM1038" s="3" t="s">
        <v>905</v>
      </c>
      <c r="EN1038" s="3"/>
      <c r="EO1038" s="3" t="s">
        <v>3</v>
      </c>
      <c r="EP1038" s="3"/>
      <c r="EQ1038" s="3">
        <v>0</v>
      </c>
      <c r="ER1038" s="3">
        <v>16.93</v>
      </c>
      <c r="ES1038" s="3">
        <v>16.93</v>
      </c>
      <c r="ET1038" s="3">
        <v>0</v>
      </c>
      <c r="EU1038" s="3">
        <v>0</v>
      </c>
      <c r="EV1038" s="3">
        <v>0</v>
      </c>
      <c r="EW1038" s="3">
        <v>0</v>
      </c>
      <c r="EX1038" s="3">
        <v>0</v>
      </c>
      <c r="EY1038" s="3">
        <v>0</v>
      </c>
      <c r="EZ1038" s="3"/>
      <c r="FA1038" s="3"/>
      <c r="FB1038" s="3"/>
      <c r="FC1038" s="3"/>
      <c r="FD1038" s="3"/>
      <c r="FE1038" s="3"/>
      <c r="FF1038" s="3"/>
      <c r="FG1038" s="3"/>
      <c r="FH1038" s="3"/>
      <c r="FI1038" s="3"/>
      <c r="FJ1038" s="3"/>
      <c r="FK1038" s="3"/>
      <c r="FL1038" s="3"/>
      <c r="FM1038" s="3"/>
      <c r="FN1038" s="3"/>
      <c r="FO1038" s="3"/>
      <c r="FP1038" s="3"/>
      <c r="FQ1038" s="3">
        <v>0</v>
      </c>
      <c r="FR1038" s="3">
        <v>0</v>
      </c>
      <c r="FS1038" s="3">
        <v>0</v>
      </c>
      <c r="FT1038" s="3"/>
      <c r="FU1038" s="3"/>
      <c r="FV1038" s="3"/>
      <c r="FW1038" s="3"/>
      <c r="FX1038" s="3">
        <v>0</v>
      </c>
      <c r="FY1038" s="3">
        <v>0</v>
      </c>
      <c r="FZ1038" s="3"/>
      <c r="GA1038" s="3" t="s">
        <v>3</v>
      </c>
      <c r="GB1038" s="3"/>
      <c r="GC1038" s="3"/>
      <c r="GD1038" s="3">
        <v>1</v>
      </c>
      <c r="GE1038" s="3"/>
      <c r="GF1038" s="3">
        <v>-603520766</v>
      </c>
      <c r="GG1038" s="3">
        <v>2</v>
      </c>
      <c r="GH1038" s="3">
        <v>1</v>
      </c>
      <c r="GI1038" s="3">
        <v>-2</v>
      </c>
      <c r="GJ1038" s="3">
        <v>0</v>
      </c>
      <c r="GK1038" s="3">
        <v>0</v>
      </c>
      <c r="GL1038" s="3">
        <f t="shared" si="1225"/>
        <v>0</v>
      </c>
      <c r="GM1038" s="3">
        <f t="shared" si="1226"/>
        <v>10.84</v>
      </c>
      <c r="GN1038" s="3">
        <f t="shared" si="1227"/>
        <v>0</v>
      </c>
      <c r="GO1038" s="3">
        <f t="shared" si="1228"/>
        <v>10.84</v>
      </c>
      <c r="GP1038" s="3">
        <f t="shared" si="1229"/>
        <v>0</v>
      </c>
      <c r="GQ1038" s="3"/>
      <c r="GR1038" s="3">
        <v>0</v>
      </c>
      <c r="GS1038" s="3">
        <v>3</v>
      </c>
      <c r="GT1038" s="3">
        <v>0</v>
      </c>
      <c r="GU1038" s="3" t="s">
        <v>3</v>
      </c>
      <c r="GV1038" s="3">
        <f t="shared" si="1230"/>
        <v>0</v>
      </c>
      <c r="GW1038" s="3">
        <v>1</v>
      </c>
      <c r="GX1038" s="3">
        <f t="shared" si="1231"/>
        <v>0</v>
      </c>
      <c r="GY1038" s="3"/>
      <c r="GZ1038" s="3"/>
      <c r="HA1038" s="3">
        <v>0</v>
      </c>
      <c r="HB1038" s="3">
        <v>0</v>
      </c>
      <c r="HC1038" s="3">
        <f t="shared" si="1232"/>
        <v>0</v>
      </c>
      <c r="HD1038" s="3"/>
      <c r="HE1038" s="3" t="s">
        <v>3</v>
      </c>
      <c r="HF1038" s="3" t="s">
        <v>3</v>
      </c>
      <c r="HG1038" s="3"/>
      <c r="HH1038" s="3"/>
      <c r="HI1038" s="3"/>
      <c r="HJ1038" s="3"/>
      <c r="HK1038" s="3"/>
      <c r="HL1038" s="3"/>
      <c r="HM1038" s="3" t="s">
        <v>3</v>
      </c>
      <c r="HN1038" s="3" t="s">
        <v>3</v>
      </c>
      <c r="HO1038" s="3" t="s">
        <v>3</v>
      </c>
      <c r="HP1038" s="3" t="s">
        <v>3</v>
      </c>
      <c r="HQ1038" s="3" t="s">
        <v>3</v>
      </c>
      <c r="HR1038" s="3"/>
      <c r="HS1038" s="3">
        <v>0</v>
      </c>
      <c r="HT1038" s="3"/>
      <c r="HU1038" s="3"/>
      <c r="HV1038" s="3"/>
      <c r="HW1038" s="3"/>
      <c r="HX1038" s="3"/>
      <c r="HY1038" s="3"/>
      <c r="HZ1038" s="3"/>
      <c r="IA1038" s="3"/>
      <c r="IB1038" s="3"/>
      <c r="IC1038" s="3"/>
      <c r="ID1038" s="3"/>
      <c r="IE1038" s="3"/>
      <c r="IF1038" s="3"/>
      <c r="IG1038" s="3"/>
      <c r="IH1038" s="3"/>
      <c r="II1038" s="3"/>
      <c r="IJ1038" s="3"/>
      <c r="IK1038" s="3">
        <v>0</v>
      </c>
      <c r="IL1038" s="3"/>
      <c r="IM1038" s="3"/>
      <c r="IN1038" s="3"/>
      <c r="IO1038" s="3"/>
      <c r="IP1038" s="3"/>
      <c r="IQ1038" s="3"/>
      <c r="IR1038" s="3"/>
      <c r="IS1038" s="3"/>
      <c r="IT1038" s="3"/>
      <c r="IU1038" s="3"/>
    </row>
    <row r="1039" spans="1:255" x14ac:dyDescent="0.25">
      <c r="A1039" s="4">
        <v>17</v>
      </c>
      <c r="B1039" s="4">
        <v>1</v>
      </c>
      <c r="C1039" s="4"/>
      <c r="D1039" s="4"/>
      <c r="E1039" s="4" t="s">
        <v>1271</v>
      </c>
      <c r="F1039" s="4" t="s">
        <v>1272</v>
      </c>
      <c r="G1039" s="4" t="s">
        <v>1273</v>
      </c>
      <c r="H1039" s="4" t="s">
        <v>40</v>
      </c>
      <c r="I1039" s="4">
        <f>ROUND(64/100,9)</f>
        <v>0.64</v>
      </c>
      <c r="J1039" s="4">
        <v>0</v>
      </c>
      <c r="K1039" s="4">
        <f>ROUND(64/100,9)</f>
        <v>0.64</v>
      </c>
      <c r="L1039" s="4"/>
      <c r="M1039" s="4"/>
      <c r="N1039" s="4"/>
      <c r="O1039" s="4">
        <f t="shared" si="1208"/>
        <v>92.03</v>
      </c>
      <c r="P1039" s="4">
        <f t="shared" si="1209"/>
        <v>92.03</v>
      </c>
      <c r="Q1039" s="4">
        <f t="shared" si="1235"/>
        <v>0</v>
      </c>
      <c r="R1039" s="4">
        <f t="shared" si="1236"/>
        <v>0</v>
      </c>
      <c r="S1039" s="4">
        <f t="shared" si="1210"/>
        <v>0</v>
      </c>
      <c r="T1039" s="4">
        <f t="shared" si="1211"/>
        <v>0</v>
      </c>
      <c r="U1039" s="4">
        <f t="shared" si="1212"/>
        <v>0</v>
      </c>
      <c r="V1039" s="4">
        <f t="shared" si="1213"/>
        <v>0</v>
      </c>
      <c r="W1039" s="4">
        <f t="shared" si="1214"/>
        <v>0</v>
      </c>
      <c r="X1039" s="4">
        <f t="shared" si="1237"/>
        <v>0</v>
      </c>
      <c r="Y1039" s="4">
        <f t="shared" si="1238"/>
        <v>0</v>
      </c>
      <c r="Z1039" s="4"/>
      <c r="AA1039" s="4">
        <v>55890823</v>
      </c>
      <c r="AB1039" s="4">
        <f t="shared" si="1215"/>
        <v>16.93</v>
      </c>
      <c r="AC1039" s="4">
        <f t="shared" si="1239"/>
        <v>16.93</v>
      </c>
      <c r="AD1039" s="4">
        <f t="shared" si="1240"/>
        <v>0</v>
      </c>
      <c r="AE1039" s="4">
        <f t="shared" si="1241"/>
        <v>0</v>
      </c>
      <c r="AF1039" s="4">
        <f t="shared" si="1241"/>
        <v>0</v>
      </c>
      <c r="AG1039" s="4">
        <f t="shared" si="1216"/>
        <v>0</v>
      </c>
      <c r="AH1039" s="4">
        <f t="shared" si="1242"/>
        <v>0</v>
      </c>
      <c r="AI1039" s="4">
        <f t="shared" si="1242"/>
        <v>0</v>
      </c>
      <c r="AJ1039" s="4">
        <f t="shared" si="1217"/>
        <v>0</v>
      </c>
      <c r="AK1039" s="4">
        <v>16.93</v>
      </c>
      <c r="AL1039" s="4">
        <v>16.93</v>
      </c>
      <c r="AM1039" s="4">
        <v>0</v>
      </c>
      <c r="AN1039" s="4">
        <v>0</v>
      </c>
      <c r="AO1039" s="4">
        <v>0</v>
      </c>
      <c r="AP1039" s="4">
        <v>0</v>
      </c>
      <c r="AQ1039" s="4">
        <v>0</v>
      </c>
      <c r="AR1039" s="4">
        <v>0</v>
      </c>
      <c r="AS1039" s="4">
        <v>0</v>
      </c>
      <c r="AT1039" s="4">
        <v>0</v>
      </c>
      <c r="AU1039" s="4">
        <v>0</v>
      </c>
      <c r="AV1039" s="4">
        <v>1</v>
      </c>
      <c r="AW1039" s="4">
        <v>1</v>
      </c>
      <c r="AX1039" s="4"/>
      <c r="AY1039" s="4"/>
      <c r="AZ1039" s="4">
        <v>1</v>
      </c>
      <c r="BA1039" s="4">
        <v>1</v>
      </c>
      <c r="BB1039" s="4">
        <v>1</v>
      </c>
      <c r="BC1039" s="4">
        <v>8.49</v>
      </c>
      <c r="BD1039" s="4" t="s">
        <v>3</v>
      </c>
      <c r="BE1039" s="4" t="s">
        <v>3</v>
      </c>
      <c r="BF1039" s="4" t="s">
        <v>3</v>
      </c>
      <c r="BG1039" s="4" t="s">
        <v>3</v>
      </c>
      <c r="BH1039" s="4">
        <v>3</v>
      </c>
      <c r="BI1039" s="4">
        <v>2</v>
      </c>
      <c r="BJ1039" s="4" t="s">
        <v>1274</v>
      </c>
      <c r="BK1039" s="4"/>
      <c r="BL1039" s="4"/>
      <c r="BM1039" s="4">
        <v>1617</v>
      </c>
      <c r="BN1039" s="4">
        <v>0</v>
      </c>
      <c r="BO1039" s="4" t="s">
        <v>1272</v>
      </c>
      <c r="BP1039" s="4">
        <v>1</v>
      </c>
      <c r="BQ1039" s="4">
        <v>200</v>
      </c>
      <c r="BR1039" s="4">
        <v>0</v>
      </c>
      <c r="BS1039" s="4">
        <v>1</v>
      </c>
      <c r="BT1039" s="4">
        <v>1</v>
      </c>
      <c r="BU1039" s="4">
        <v>1</v>
      </c>
      <c r="BV1039" s="4">
        <v>1</v>
      </c>
      <c r="BW1039" s="4">
        <v>1</v>
      </c>
      <c r="BX1039" s="4">
        <v>1</v>
      </c>
      <c r="BY1039" s="4" t="s">
        <v>3</v>
      </c>
      <c r="BZ1039" s="4">
        <v>0</v>
      </c>
      <c r="CA1039" s="4">
        <v>0</v>
      </c>
      <c r="CB1039" s="4" t="s">
        <v>3</v>
      </c>
      <c r="CC1039" s="4"/>
      <c r="CD1039" s="4"/>
      <c r="CE1039" s="4">
        <v>1566</v>
      </c>
      <c r="CF1039" s="4">
        <v>0</v>
      </c>
      <c r="CG1039" s="4">
        <v>0</v>
      </c>
      <c r="CH1039" s="4"/>
      <c r="CI1039" s="4"/>
      <c r="CJ1039" s="4"/>
      <c r="CK1039" s="4"/>
      <c r="CL1039" s="4"/>
      <c r="CM1039" s="4">
        <v>0</v>
      </c>
      <c r="CN1039" s="4" t="s">
        <v>3</v>
      </c>
      <c r="CO1039" s="4">
        <v>0</v>
      </c>
      <c r="CP1039" s="4">
        <f t="shared" si="1218"/>
        <v>92.03</v>
      </c>
      <c r="CQ1039" s="4">
        <f t="shared" si="1219"/>
        <v>143.74</v>
      </c>
      <c r="CR1039" s="4">
        <f t="shared" si="1243"/>
        <v>0</v>
      </c>
      <c r="CS1039" s="4">
        <f t="shared" si="1244"/>
        <v>0</v>
      </c>
      <c r="CT1039" s="4">
        <f t="shared" si="1220"/>
        <v>0</v>
      </c>
      <c r="CU1039" s="4">
        <f t="shared" si="1221"/>
        <v>0</v>
      </c>
      <c r="CV1039" s="4">
        <f t="shared" si="1222"/>
        <v>0</v>
      </c>
      <c r="CW1039" s="4">
        <f t="shared" si="1223"/>
        <v>0</v>
      </c>
      <c r="CX1039" s="4">
        <f t="shared" si="1224"/>
        <v>0</v>
      </c>
      <c r="CY1039" s="4">
        <f t="shared" si="1245"/>
        <v>0</v>
      </c>
      <c r="CZ1039" s="4">
        <f t="shared" si="1246"/>
        <v>0</v>
      </c>
      <c r="DA1039" s="4"/>
      <c r="DB1039" s="4"/>
      <c r="DC1039" s="4" t="s">
        <v>3</v>
      </c>
      <c r="DD1039" s="4" t="s">
        <v>3</v>
      </c>
      <c r="DE1039" s="4" t="s">
        <v>3</v>
      </c>
      <c r="DF1039" s="4" t="s">
        <v>3</v>
      </c>
      <c r="DG1039" s="4" t="s">
        <v>3</v>
      </c>
      <c r="DH1039" s="4" t="s">
        <v>3</v>
      </c>
      <c r="DI1039" s="4" t="s">
        <v>3</v>
      </c>
      <c r="DJ1039" s="4" t="s">
        <v>3</v>
      </c>
      <c r="DK1039" s="4" t="s">
        <v>3</v>
      </c>
      <c r="DL1039" s="4" t="s">
        <v>3</v>
      </c>
      <c r="DM1039" s="4" t="s">
        <v>3</v>
      </c>
      <c r="DN1039" s="4">
        <v>0</v>
      </c>
      <c r="DO1039" s="4">
        <v>0</v>
      </c>
      <c r="DP1039" s="4">
        <v>1</v>
      </c>
      <c r="DQ1039" s="4">
        <v>1</v>
      </c>
      <c r="DR1039" s="4"/>
      <c r="DS1039" s="4"/>
      <c r="DT1039" s="4"/>
      <c r="DU1039" s="4">
        <v>1010</v>
      </c>
      <c r="DV1039" s="4" t="s">
        <v>40</v>
      </c>
      <c r="DW1039" s="4" t="s">
        <v>40</v>
      </c>
      <c r="DX1039" s="4">
        <v>100</v>
      </c>
      <c r="DY1039" s="4"/>
      <c r="DZ1039" s="4" t="s">
        <v>3</v>
      </c>
      <c r="EA1039" s="4" t="s">
        <v>3</v>
      </c>
      <c r="EB1039" s="4" t="s">
        <v>3</v>
      </c>
      <c r="EC1039" s="4" t="s">
        <v>3</v>
      </c>
      <c r="ED1039" s="4"/>
      <c r="EE1039" s="4">
        <v>57042986</v>
      </c>
      <c r="EF1039" s="4">
        <v>200</v>
      </c>
      <c r="EG1039" s="4" t="s">
        <v>903</v>
      </c>
      <c r="EH1039" s="4">
        <v>0</v>
      </c>
      <c r="EI1039" s="4" t="s">
        <v>3</v>
      </c>
      <c r="EJ1039" s="4">
        <v>1</v>
      </c>
      <c r="EK1039" s="4">
        <v>1617</v>
      </c>
      <c r="EL1039" s="4" t="s">
        <v>904</v>
      </c>
      <c r="EM1039" s="4" t="s">
        <v>905</v>
      </c>
      <c r="EN1039" s="4"/>
      <c r="EO1039" s="4" t="s">
        <v>3</v>
      </c>
      <c r="EP1039" s="4"/>
      <c r="EQ1039" s="4">
        <v>0</v>
      </c>
      <c r="ER1039" s="4">
        <v>16.93</v>
      </c>
      <c r="ES1039" s="4">
        <v>16.93</v>
      </c>
      <c r="ET1039" s="4">
        <v>0</v>
      </c>
      <c r="EU1039" s="4">
        <v>0</v>
      </c>
      <c r="EV1039" s="4">
        <v>0</v>
      </c>
      <c r="EW1039" s="4">
        <v>0</v>
      </c>
      <c r="EX1039" s="4">
        <v>0</v>
      </c>
      <c r="EY1039" s="4">
        <v>0</v>
      </c>
      <c r="EZ1039" s="4"/>
      <c r="FA1039" s="4"/>
      <c r="FB1039" s="4"/>
      <c r="FC1039" s="4"/>
      <c r="FD1039" s="4"/>
      <c r="FE1039" s="4"/>
      <c r="FF1039" s="4"/>
      <c r="FG1039" s="4"/>
      <c r="FH1039" s="4"/>
      <c r="FI1039" s="4"/>
      <c r="FJ1039" s="4"/>
      <c r="FK1039" s="4"/>
      <c r="FL1039" s="4"/>
      <c r="FM1039" s="4"/>
      <c r="FN1039" s="4"/>
      <c r="FO1039" s="4"/>
      <c r="FP1039" s="4"/>
      <c r="FQ1039" s="4">
        <v>0</v>
      </c>
      <c r="FR1039" s="4">
        <v>0</v>
      </c>
      <c r="FS1039" s="4">
        <v>0</v>
      </c>
      <c r="FT1039" s="4"/>
      <c r="FU1039" s="4"/>
      <c r="FV1039" s="4"/>
      <c r="FW1039" s="4"/>
      <c r="FX1039" s="4">
        <v>0</v>
      </c>
      <c r="FY1039" s="4">
        <v>0</v>
      </c>
      <c r="FZ1039" s="4"/>
      <c r="GA1039" s="4" t="s">
        <v>3</v>
      </c>
      <c r="GB1039" s="4"/>
      <c r="GC1039" s="4"/>
      <c r="GD1039" s="4">
        <v>1</v>
      </c>
      <c r="GE1039" s="4"/>
      <c r="GF1039" s="4">
        <v>-603520766</v>
      </c>
      <c r="GG1039" s="4">
        <v>2</v>
      </c>
      <c r="GH1039" s="4">
        <v>1</v>
      </c>
      <c r="GI1039" s="4">
        <v>2</v>
      </c>
      <c r="GJ1039" s="4">
        <v>0</v>
      </c>
      <c r="GK1039" s="4">
        <v>0</v>
      </c>
      <c r="GL1039" s="4">
        <f t="shared" si="1225"/>
        <v>0</v>
      </c>
      <c r="GM1039" s="4">
        <f t="shared" si="1226"/>
        <v>92.03</v>
      </c>
      <c r="GN1039" s="4">
        <f t="shared" si="1227"/>
        <v>0</v>
      </c>
      <c r="GO1039" s="4">
        <f t="shared" si="1228"/>
        <v>92.03</v>
      </c>
      <c r="GP1039" s="4">
        <f t="shared" si="1229"/>
        <v>0</v>
      </c>
      <c r="GQ1039" s="4"/>
      <c r="GR1039" s="4">
        <v>0</v>
      </c>
      <c r="GS1039" s="4">
        <v>0</v>
      </c>
      <c r="GT1039" s="4">
        <v>0</v>
      </c>
      <c r="GU1039" s="4" t="s">
        <v>3</v>
      </c>
      <c r="GV1039" s="4">
        <f t="shared" si="1230"/>
        <v>0</v>
      </c>
      <c r="GW1039" s="4">
        <v>1</v>
      </c>
      <c r="GX1039" s="4">
        <f t="shared" si="1231"/>
        <v>0</v>
      </c>
      <c r="GY1039" s="4"/>
      <c r="GZ1039" s="4"/>
      <c r="HA1039" s="4">
        <v>0</v>
      </c>
      <c r="HB1039" s="4">
        <v>0</v>
      </c>
      <c r="HC1039" s="4">
        <f t="shared" si="1232"/>
        <v>0</v>
      </c>
      <c r="HD1039" s="4"/>
      <c r="HE1039" s="4" t="s">
        <v>3</v>
      </c>
      <c r="HF1039" s="4" t="s">
        <v>3</v>
      </c>
      <c r="HG1039" s="4"/>
      <c r="HH1039" s="4"/>
      <c r="HI1039" s="4"/>
      <c r="HJ1039" s="4"/>
      <c r="HK1039" s="4"/>
      <c r="HL1039" s="4"/>
      <c r="HM1039" s="4" t="s">
        <v>3</v>
      </c>
      <c r="HN1039" s="4" t="s">
        <v>3</v>
      </c>
      <c r="HO1039" s="4" t="s">
        <v>3</v>
      </c>
      <c r="HP1039" s="4" t="s">
        <v>3</v>
      </c>
      <c r="HQ1039" s="4" t="s">
        <v>3</v>
      </c>
      <c r="HR1039" s="4"/>
      <c r="HS1039" s="4">
        <v>0</v>
      </c>
      <c r="HT1039" s="4"/>
      <c r="HU1039" s="4"/>
      <c r="HV1039" s="4"/>
      <c r="HW1039" s="4"/>
      <c r="HX1039" s="4"/>
      <c r="HY1039" s="4"/>
      <c r="HZ1039" s="4"/>
      <c r="IA1039" s="4"/>
      <c r="IB1039" s="4"/>
      <c r="IC1039" s="4"/>
      <c r="ID1039" s="4"/>
      <c r="IE1039" s="4"/>
      <c r="IF1039" s="4"/>
      <c r="IG1039" s="4"/>
      <c r="IH1039" s="4"/>
      <c r="II1039" s="4"/>
      <c r="IJ1039" s="4"/>
      <c r="IK1039" s="4">
        <v>0</v>
      </c>
      <c r="IL1039" s="4"/>
      <c r="IM1039" s="4"/>
      <c r="IN1039" s="4"/>
      <c r="IO1039" s="4"/>
      <c r="IP1039" s="4"/>
      <c r="IQ1039" s="4"/>
      <c r="IR1039" s="4"/>
      <c r="IS1039" s="4"/>
      <c r="IT1039" s="4"/>
      <c r="IU1039" s="4"/>
    </row>
    <row r="1040" spans="1:255" ht="409.5" x14ac:dyDescent="0.25">
      <c r="A1040" s="3">
        <v>17</v>
      </c>
      <c r="B1040" s="3">
        <v>1</v>
      </c>
      <c r="C1040" s="3"/>
      <c r="D1040" s="3"/>
      <c r="E1040" s="3" t="s">
        <v>1275</v>
      </c>
      <c r="F1040" s="3" t="s">
        <v>124</v>
      </c>
      <c r="G1040" s="3" t="s">
        <v>1276</v>
      </c>
      <c r="H1040" s="3" t="s">
        <v>126</v>
      </c>
      <c r="I1040" s="3">
        <f>ROUND(198/100,9)</f>
        <v>1.98</v>
      </c>
      <c r="J1040" s="3">
        <v>0</v>
      </c>
      <c r="K1040" s="3">
        <f>ROUND(198/100,9)</f>
        <v>1.98</v>
      </c>
      <c r="L1040" s="3"/>
      <c r="M1040" s="3"/>
      <c r="N1040" s="3"/>
      <c r="O1040" s="3">
        <f t="shared" si="1208"/>
        <v>10743.9</v>
      </c>
      <c r="P1040" s="3">
        <f t="shared" si="1209"/>
        <v>9383.66</v>
      </c>
      <c r="Q1040" s="3">
        <f>(ROUND((ROUND((((ET1040*1.2))*AV1040*I1040),2)*BB1040),2)+ROUND((ROUND(((AE1040-((EU1040*1.2)))*AV1040*I1040),2)*BS1040),2))</f>
        <v>60.31</v>
      </c>
      <c r="R1040" s="3">
        <f>(ROUND((ROUND((((EU1040*1.2))*AV1040*I1040),2)*BS1040),2)+ROUND((ROUND(((AE1040-((EU1040*1.2)))*AV1040*I1040),2)*BS1040),2))</f>
        <v>4.88</v>
      </c>
      <c r="S1040" s="3">
        <f t="shared" si="1210"/>
        <v>1299.93</v>
      </c>
      <c r="T1040" s="3">
        <f t="shared" si="1211"/>
        <v>0</v>
      </c>
      <c r="U1040" s="3">
        <f t="shared" si="1212"/>
        <v>100.82907648</v>
      </c>
      <c r="V1040" s="3">
        <f t="shared" si="1213"/>
        <v>0</v>
      </c>
      <c r="W1040" s="3">
        <f t="shared" si="1214"/>
        <v>0</v>
      </c>
      <c r="X1040" s="3">
        <f>(ROUND((((S1040+ROUND((ROUND((((EU1040*1.2))*AV1040*I1040),2)*BS1040),2))*AT1040)/100),2)+ROUND(((ROUND((ROUND(((AE1040-((EU1040*1.2)))*AV1040*I1040),2)*BS1040),2)*AT1040)/100),2))</f>
        <v>1265.67</v>
      </c>
      <c r="Y1040" s="3">
        <f>(ROUND((((S1040+ROUND((ROUND((((EU1040*1.2))*AV1040*I1040),2)*BS1040),2))*AU1040)/100),2)+ROUND(((ROUND((ROUND(((AE1040-((EU1040*1.2)))*AV1040*I1040),2)*BS1040),2)*AU1040)/100),2))</f>
        <v>665.45</v>
      </c>
      <c r="Z1040" s="3"/>
      <c r="AA1040" s="3">
        <v>54971259</v>
      </c>
      <c r="AB1040" s="3">
        <f t="shared" si="1215"/>
        <v>5371.2240000000002</v>
      </c>
      <c r="AC1040" s="3">
        <f>ROUND(((ES1040*1)),6)</f>
        <v>4739.22</v>
      </c>
      <c r="AD1040" s="3">
        <f>ROUND(((((ET1040*1.2))-((EU1040*1.2)))+AE1040),6)</f>
        <v>28.02</v>
      </c>
      <c r="AE1040" s="3">
        <f>ROUND(((EU1040*1.2)),6)</f>
        <v>2.2679999999999998</v>
      </c>
      <c r="AF1040" s="3">
        <f>ROUND(((EV1040*1.2)),6)</f>
        <v>603.98400000000004</v>
      </c>
      <c r="AG1040" s="3">
        <f t="shared" si="1216"/>
        <v>0</v>
      </c>
      <c r="AH1040" s="3">
        <f>((EW1040*1.2))</f>
        <v>46.847999999999999</v>
      </c>
      <c r="AI1040" s="3">
        <f>((EX1040*1.2))</f>
        <v>0</v>
      </c>
      <c r="AJ1040" s="3">
        <f t="shared" si="1217"/>
        <v>0</v>
      </c>
      <c r="AK1040" s="3">
        <v>5265.89</v>
      </c>
      <c r="AL1040" s="3">
        <v>4739.22</v>
      </c>
      <c r="AM1040" s="3">
        <v>23.35</v>
      </c>
      <c r="AN1040" s="3">
        <v>1.89</v>
      </c>
      <c r="AO1040" s="3">
        <v>503.32</v>
      </c>
      <c r="AP1040" s="3">
        <v>0</v>
      </c>
      <c r="AQ1040" s="3">
        <v>39.04</v>
      </c>
      <c r="AR1040" s="3">
        <v>0</v>
      </c>
      <c r="AS1040" s="3">
        <v>0</v>
      </c>
      <c r="AT1040" s="3">
        <v>97</v>
      </c>
      <c r="AU1040" s="3">
        <v>51</v>
      </c>
      <c r="AV1040" s="3">
        <v>1.087</v>
      </c>
      <c r="AW1040" s="3">
        <v>1</v>
      </c>
      <c r="AX1040" s="3"/>
      <c r="AY1040" s="3"/>
      <c r="AZ1040" s="3">
        <v>1</v>
      </c>
      <c r="BA1040" s="3">
        <v>1</v>
      </c>
      <c r="BB1040" s="3">
        <v>1</v>
      </c>
      <c r="BC1040" s="3">
        <v>1</v>
      </c>
      <c r="BD1040" s="3" t="s">
        <v>3</v>
      </c>
      <c r="BE1040" s="3" t="s">
        <v>3</v>
      </c>
      <c r="BF1040" s="3" t="s">
        <v>3</v>
      </c>
      <c r="BG1040" s="3" t="s">
        <v>3</v>
      </c>
      <c r="BH1040" s="3">
        <v>0</v>
      </c>
      <c r="BI1040" s="3">
        <v>2</v>
      </c>
      <c r="BJ1040" s="3" t="s">
        <v>127</v>
      </c>
      <c r="BK1040" s="3"/>
      <c r="BL1040" s="3"/>
      <c r="BM1040" s="3">
        <v>67</v>
      </c>
      <c r="BN1040" s="3">
        <v>0</v>
      </c>
      <c r="BO1040" s="3" t="s">
        <v>124</v>
      </c>
      <c r="BP1040" s="3">
        <v>1</v>
      </c>
      <c r="BQ1040" s="3">
        <v>40</v>
      </c>
      <c r="BR1040" s="3">
        <v>0</v>
      </c>
      <c r="BS1040" s="3">
        <v>1</v>
      </c>
      <c r="BT1040" s="3">
        <v>1</v>
      </c>
      <c r="BU1040" s="3">
        <v>1</v>
      </c>
      <c r="BV1040" s="3">
        <v>1</v>
      </c>
      <c r="BW1040" s="3">
        <v>1</v>
      </c>
      <c r="BX1040" s="3">
        <v>1</v>
      </c>
      <c r="BY1040" s="3" t="s">
        <v>3</v>
      </c>
      <c r="BZ1040" s="3">
        <v>97</v>
      </c>
      <c r="CA1040" s="3">
        <v>51</v>
      </c>
      <c r="CB1040" s="3" t="s">
        <v>3</v>
      </c>
      <c r="CC1040" s="3"/>
      <c r="CD1040" s="3"/>
      <c r="CE1040" s="3">
        <v>1566</v>
      </c>
      <c r="CF1040" s="3">
        <v>0</v>
      </c>
      <c r="CG1040" s="3">
        <v>0</v>
      </c>
      <c r="CH1040" s="3"/>
      <c r="CI1040" s="3"/>
      <c r="CJ1040" s="3"/>
      <c r="CK1040" s="3"/>
      <c r="CL1040" s="3"/>
      <c r="CM1040" s="3">
        <v>0</v>
      </c>
      <c r="CN1040" s="9" t="s">
        <v>2500</v>
      </c>
      <c r="CO1040" s="3">
        <v>0</v>
      </c>
      <c r="CP1040" s="3">
        <f t="shared" si="1218"/>
        <v>10743.9</v>
      </c>
      <c r="CQ1040" s="3">
        <f t="shared" si="1219"/>
        <v>4739.22</v>
      </c>
      <c r="CR1040" s="3">
        <f>(ROUND((ROUND((((ET1040*1.2))*AV1040*1),2)*BB1040),2)+ROUND((ROUND(((AE1040-((EU1040*1.2)))*AV1040*1),2)*BS1040),2))</f>
        <v>30.46</v>
      </c>
      <c r="CS1040" s="3">
        <f>(ROUND((ROUND((((EU1040*1.2))*AV1040*1),2)*BS1040),2)+ROUND((ROUND(((AE1040-((EU1040*1.2)))*AV1040*1),2)*BS1040),2))</f>
        <v>2.4700000000000002</v>
      </c>
      <c r="CT1040" s="3">
        <f t="shared" si="1220"/>
        <v>656.53</v>
      </c>
      <c r="CU1040" s="3">
        <f t="shared" si="1221"/>
        <v>0</v>
      </c>
      <c r="CV1040" s="3">
        <f t="shared" si="1222"/>
        <v>50.923775999999997</v>
      </c>
      <c r="CW1040" s="3">
        <f t="shared" si="1223"/>
        <v>0</v>
      </c>
      <c r="CX1040" s="3">
        <f t="shared" si="1224"/>
        <v>0</v>
      </c>
      <c r="CY1040" s="3">
        <f>(ROUND((((S1040+ROUND((ROUND((((EU1040*1.2))*AV1040*1),2)*BS1040),2))*AT1040)/100),2)+ROUND(((ROUND((ROUND(((AE1040-((EU1040*1.2)))*AV1040*1),2)*BS1040),2)*AT1040)/100),2))</f>
        <v>1263.33</v>
      </c>
      <c r="CZ1040" s="3">
        <f>(ROUND((((S1040+ROUND((ROUND((((EU1040*1.2))*AV1040*1),2)*BS1040),2))*AU1040)/100),2)+ROUND(((ROUND((ROUND(((AE1040-((EU1040*1.2)))*AV1040*1),2)*BS1040),2)*AU1040)/100),2))</f>
        <v>664.22</v>
      </c>
      <c r="DA1040" s="3"/>
      <c r="DB1040" s="3">
        <v>215</v>
      </c>
      <c r="DC1040" s="3" t="s">
        <v>3</v>
      </c>
      <c r="DD1040" s="3" t="s">
        <v>22</v>
      </c>
      <c r="DE1040" s="3" t="s">
        <v>42</v>
      </c>
      <c r="DF1040" s="3" t="s">
        <v>42</v>
      </c>
      <c r="DG1040" s="3" t="s">
        <v>42</v>
      </c>
      <c r="DH1040" s="3" t="s">
        <v>3</v>
      </c>
      <c r="DI1040" s="3" t="s">
        <v>42</v>
      </c>
      <c r="DJ1040" s="3" t="s">
        <v>42</v>
      </c>
      <c r="DK1040" s="3" t="s">
        <v>3</v>
      </c>
      <c r="DL1040" s="3" t="s">
        <v>3</v>
      </c>
      <c r="DM1040" s="3" t="s">
        <v>3</v>
      </c>
      <c r="DN1040" s="3">
        <v>0</v>
      </c>
      <c r="DO1040" s="3">
        <v>0</v>
      </c>
      <c r="DP1040" s="3">
        <v>1</v>
      </c>
      <c r="DQ1040" s="3">
        <v>1</v>
      </c>
      <c r="DR1040" s="3"/>
      <c r="DS1040" s="3"/>
      <c r="DT1040" s="3"/>
      <c r="DU1040" s="3">
        <v>30517203</v>
      </c>
      <c r="DV1040" s="3" t="s">
        <v>126</v>
      </c>
      <c r="DW1040" s="3" t="s">
        <v>126</v>
      </c>
      <c r="DX1040" s="3">
        <v>1</v>
      </c>
      <c r="DY1040" s="3"/>
      <c r="DZ1040" s="3" t="s">
        <v>3</v>
      </c>
      <c r="EA1040" s="3" t="s">
        <v>3</v>
      </c>
      <c r="EB1040" s="3" t="s">
        <v>3</v>
      </c>
      <c r="EC1040" s="3" t="s">
        <v>3</v>
      </c>
      <c r="ED1040" s="3"/>
      <c r="EE1040" s="3">
        <v>57042957</v>
      </c>
      <c r="EF1040" s="3">
        <v>40</v>
      </c>
      <c r="EG1040" s="3" t="s">
        <v>33</v>
      </c>
      <c r="EH1040" s="3">
        <v>0</v>
      </c>
      <c r="EI1040" s="3" t="s">
        <v>3</v>
      </c>
      <c r="EJ1040" s="3">
        <v>2</v>
      </c>
      <c r="EK1040" s="3">
        <v>67</v>
      </c>
      <c r="EL1040" s="3" t="s">
        <v>34</v>
      </c>
      <c r="EM1040" s="3" t="s">
        <v>35</v>
      </c>
      <c r="EN1040" s="3"/>
      <c r="EO1040" s="3" t="s">
        <v>46</v>
      </c>
      <c r="EP1040" s="3"/>
      <c r="EQ1040" s="3">
        <v>0</v>
      </c>
      <c r="ER1040" s="3">
        <v>5265.89</v>
      </c>
      <c r="ES1040" s="3">
        <v>4739.22</v>
      </c>
      <c r="ET1040" s="3">
        <v>23.35</v>
      </c>
      <c r="EU1040" s="3">
        <v>1.89</v>
      </c>
      <c r="EV1040" s="3">
        <v>503.32</v>
      </c>
      <c r="EW1040" s="3">
        <v>39.04</v>
      </c>
      <c r="EX1040" s="3">
        <v>0</v>
      </c>
      <c r="EY1040" s="3">
        <v>0</v>
      </c>
      <c r="EZ1040" s="3"/>
      <c r="FA1040" s="3"/>
      <c r="FB1040" s="3"/>
      <c r="FC1040" s="3"/>
      <c r="FD1040" s="3"/>
      <c r="FE1040" s="3"/>
      <c r="FF1040" s="3"/>
      <c r="FG1040" s="3"/>
      <c r="FH1040" s="3"/>
      <c r="FI1040" s="3"/>
      <c r="FJ1040" s="3"/>
      <c r="FK1040" s="3"/>
      <c r="FL1040" s="3"/>
      <c r="FM1040" s="3"/>
      <c r="FN1040" s="3"/>
      <c r="FO1040" s="3"/>
      <c r="FP1040" s="3"/>
      <c r="FQ1040" s="3">
        <v>0</v>
      </c>
      <c r="FR1040" s="3">
        <v>0</v>
      </c>
      <c r="FS1040" s="3">
        <v>0</v>
      </c>
      <c r="FT1040" s="3"/>
      <c r="FU1040" s="3"/>
      <c r="FV1040" s="3"/>
      <c r="FW1040" s="3"/>
      <c r="FX1040" s="3">
        <v>97</v>
      </c>
      <c r="FY1040" s="3">
        <v>51</v>
      </c>
      <c r="FZ1040" s="3"/>
      <c r="GA1040" s="3" t="s">
        <v>3</v>
      </c>
      <c r="GB1040" s="3"/>
      <c r="GC1040" s="3"/>
      <c r="GD1040" s="3">
        <v>1</v>
      </c>
      <c r="GE1040" s="3"/>
      <c r="GF1040" s="3">
        <v>-47529610</v>
      </c>
      <c r="GG1040" s="3">
        <v>2</v>
      </c>
      <c r="GH1040" s="3">
        <v>1</v>
      </c>
      <c r="GI1040" s="3">
        <v>2</v>
      </c>
      <c r="GJ1040" s="3">
        <v>0</v>
      </c>
      <c r="GK1040" s="3">
        <v>0</v>
      </c>
      <c r="GL1040" s="3">
        <f t="shared" si="1225"/>
        <v>0</v>
      </c>
      <c r="GM1040" s="3">
        <f t="shared" si="1226"/>
        <v>12675.02</v>
      </c>
      <c r="GN1040" s="3">
        <f t="shared" si="1227"/>
        <v>0</v>
      </c>
      <c r="GO1040" s="3">
        <f t="shared" si="1228"/>
        <v>12675.02</v>
      </c>
      <c r="GP1040" s="3">
        <f t="shared" si="1229"/>
        <v>0</v>
      </c>
      <c r="GQ1040" s="3"/>
      <c r="GR1040" s="3">
        <v>0</v>
      </c>
      <c r="GS1040" s="3">
        <v>3</v>
      </c>
      <c r="GT1040" s="3">
        <v>0</v>
      </c>
      <c r="GU1040" s="3" t="s">
        <v>3</v>
      </c>
      <c r="GV1040" s="3">
        <f t="shared" si="1230"/>
        <v>0</v>
      </c>
      <c r="GW1040" s="3">
        <v>1</v>
      </c>
      <c r="GX1040" s="3">
        <f t="shared" si="1231"/>
        <v>0</v>
      </c>
      <c r="GY1040" s="3"/>
      <c r="GZ1040" s="3"/>
      <c r="HA1040" s="3">
        <v>0</v>
      </c>
      <c r="HB1040" s="3">
        <v>0</v>
      </c>
      <c r="HC1040" s="3">
        <f t="shared" si="1232"/>
        <v>0</v>
      </c>
      <c r="HD1040" s="3"/>
      <c r="HE1040" s="3" t="s">
        <v>3</v>
      </c>
      <c r="HF1040" s="3" t="s">
        <v>3</v>
      </c>
      <c r="HG1040" s="3"/>
      <c r="HH1040" s="3"/>
      <c r="HI1040" s="3"/>
      <c r="HJ1040" s="3"/>
      <c r="HK1040" s="3"/>
      <c r="HL1040" s="3"/>
      <c r="HM1040" s="3" t="s">
        <v>3</v>
      </c>
      <c r="HN1040" s="3" t="s">
        <v>3</v>
      </c>
      <c r="HO1040" s="3" t="s">
        <v>3</v>
      </c>
      <c r="HP1040" s="3" t="s">
        <v>3</v>
      </c>
      <c r="HQ1040" s="3" t="s">
        <v>3</v>
      </c>
      <c r="HR1040" s="3"/>
      <c r="HS1040" s="3">
        <v>0</v>
      </c>
      <c r="HT1040" s="3"/>
      <c r="HU1040" s="3"/>
      <c r="HV1040" s="3"/>
      <c r="HW1040" s="3"/>
      <c r="HX1040" s="3"/>
      <c r="HY1040" s="3"/>
      <c r="HZ1040" s="3"/>
      <c r="IA1040" s="3"/>
      <c r="IB1040" s="3"/>
      <c r="IC1040" s="3"/>
      <c r="ID1040" s="3"/>
      <c r="IE1040" s="3"/>
      <c r="IF1040" s="3"/>
      <c r="IG1040" s="3"/>
      <c r="IH1040" s="3"/>
      <c r="II1040" s="3"/>
      <c r="IJ1040" s="3"/>
      <c r="IK1040" s="3">
        <v>0</v>
      </c>
      <c r="IL1040" s="3"/>
      <c r="IM1040" s="3"/>
      <c r="IN1040" s="3"/>
      <c r="IO1040" s="3"/>
      <c r="IP1040" s="3"/>
      <c r="IQ1040" s="3"/>
      <c r="IR1040" s="3"/>
      <c r="IS1040" s="3"/>
      <c r="IT1040" s="3"/>
      <c r="IU1040" s="3"/>
    </row>
    <row r="1041" spans="1:255" ht="409.5" x14ac:dyDescent="0.25">
      <c r="A1041" s="4">
        <v>17</v>
      </c>
      <c r="B1041" s="4">
        <v>1</v>
      </c>
      <c r="C1041" s="4"/>
      <c r="D1041" s="4"/>
      <c r="E1041" s="4" t="s">
        <v>1275</v>
      </c>
      <c r="F1041" s="4" t="s">
        <v>124</v>
      </c>
      <c r="G1041" s="4" t="s">
        <v>1276</v>
      </c>
      <c r="H1041" s="4" t="s">
        <v>126</v>
      </c>
      <c r="I1041" s="4">
        <f>ROUND(198/100,9)</f>
        <v>1.98</v>
      </c>
      <c r="J1041" s="4">
        <v>0</v>
      </c>
      <c r="K1041" s="4">
        <f>ROUND(198/100,9)</f>
        <v>1.98</v>
      </c>
      <c r="L1041" s="4"/>
      <c r="M1041" s="4"/>
      <c r="N1041" s="4"/>
      <c r="O1041" s="4">
        <f t="shared" si="1208"/>
        <v>238095.85</v>
      </c>
      <c r="P1041" s="4">
        <f t="shared" si="1209"/>
        <v>164026.38</v>
      </c>
      <c r="Q1041" s="4">
        <f>(ROUND((ROUND((((ET1041*1.2))*AV1041*I1041),2)*BB1041),2)+ROUND((ROUND(((AE1041-((EU1041*1.2)))*AV1041*I1041),2)*BS1041),2))</f>
        <v>818.41</v>
      </c>
      <c r="R1041" s="4">
        <f>(ROUND((ROUND((((EU1041*1.2))*AV1041*I1041),2)*BS1041),2)+ROUND((ROUND(((AE1041-((EU1041*1.2)))*AV1041*I1041),2)*BS1041),2))</f>
        <v>274.99</v>
      </c>
      <c r="S1041" s="4">
        <f t="shared" si="1210"/>
        <v>73251.06</v>
      </c>
      <c r="T1041" s="4">
        <f t="shared" si="1211"/>
        <v>0</v>
      </c>
      <c r="U1041" s="4">
        <f t="shared" si="1212"/>
        <v>100.82907648</v>
      </c>
      <c r="V1041" s="4">
        <f t="shared" si="1213"/>
        <v>0</v>
      </c>
      <c r="W1041" s="4">
        <f t="shared" si="1214"/>
        <v>0</v>
      </c>
      <c r="X1041" s="4">
        <f>(ROUND((((S1041+ROUND((ROUND((((EU1041*1.2))*AV1041*I1041),2)*BS1041),2))*AT1041)/100),2)+ROUND(((ROUND((ROUND(((AE1041-((EU1041*1.2)))*AV1041*I1041),2)*BS1041),2)*AT1041)/100),2))</f>
        <v>71320.27</v>
      </c>
      <c r="Y1041" s="4">
        <f>(ROUND((((S1041+ROUND((ROUND((((EU1041*1.2))*AV1041*I1041),2)*BS1041),2))*AU1041)/100),2)+ROUND(((ROUND((ROUND(((AE1041-((EU1041*1.2)))*AV1041*I1041),2)*BS1041),2)*AU1041)/100),2))</f>
        <v>37498.29</v>
      </c>
      <c r="Z1041" s="4"/>
      <c r="AA1041" s="4">
        <v>55890823</v>
      </c>
      <c r="AB1041" s="4">
        <f t="shared" si="1215"/>
        <v>5371.2240000000002</v>
      </c>
      <c r="AC1041" s="4">
        <f>ROUND(((ES1041*1)),6)</f>
        <v>4739.22</v>
      </c>
      <c r="AD1041" s="4">
        <f>ROUND(((((ET1041*1.2))-((EU1041*1.2)))+AE1041),6)</f>
        <v>28.02</v>
      </c>
      <c r="AE1041" s="4">
        <f>ROUND(((EU1041*1.2)),6)</f>
        <v>2.2679999999999998</v>
      </c>
      <c r="AF1041" s="4">
        <f>ROUND(((EV1041*1.2)),6)</f>
        <v>603.98400000000004</v>
      </c>
      <c r="AG1041" s="4">
        <f t="shared" si="1216"/>
        <v>0</v>
      </c>
      <c r="AH1041" s="4">
        <f>((EW1041*1.2))</f>
        <v>46.847999999999999</v>
      </c>
      <c r="AI1041" s="4">
        <f>((EX1041*1.2))</f>
        <v>0</v>
      </c>
      <c r="AJ1041" s="4">
        <f t="shared" si="1217"/>
        <v>0</v>
      </c>
      <c r="AK1041" s="4">
        <v>5265.89</v>
      </c>
      <c r="AL1041" s="4">
        <v>4739.22</v>
      </c>
      <c r="AM1041" s="4">
        <v>23.35</v>
      </c>
      <c r="AN1041" s="4">
        <v>1.89</v>
      </c>
      <c r="AO1041" s="4">
        <v>503.32</v>
      </c>
      <c r="AP1041" s="4">
        <v>0</v>
      </c>
      <c r="AQ1041" s="4">
        <v>39.04</v>
      </c>
      <c r="AR1041" s="4">
        <v>0</v>
      </c>
      <c r="AS1041" s="4">
        <v>0</v>
      </c>
      <c r="AT1041" s="4">
        <v>97</v>
      </c>
      <c r="AU1041" s="4">
        <v>51</v>
      </c>
      <c r="AV1041" s="4">
        <v>1.087</v>
      </c>
      <c r="AW1041" s="4">
        <v>1</v>
      </c>
      <c r="AX1041" s="4"/>
      <c r="AY1041" s="4"/>
      <c r="AZ1041" s="4">
        <v>1</v>
      </c>
      <c r="BA1041" s="4">
        <v>56.35</v>
      </c>
      <c r="BB1041" s="4">
        <v>13.57</v>
      </c>
      <c r="BC1041" s="4">
        <v>17.48</v>
      </c>
      <c r="BD1041" s="4" t="s">
        <v>3</v>
      </c>
      <c r="BE1041" s="4" t="s">
        <v>3</v>
      </c>
      <c r="BF1041" s="4" t="s">
        <v>3</v>
      </c>
      <c r="BG1041" s="4" t="s">
        <v>3</v>
      </c>
      <c r="BH1041" s="4">
        <v>0</v>
      </c>
      <c r="BI1041" s="4">
        <v>2</v>
      </c>
      <c r="BJ1041" s="4" t="s">
        <v>127</v>
      </c>
      <c r="BK1041" s="4"/>
      <c r="BL1041" s="4"/>
      <c r="BM1041" s="4">
        <v>67</v>
      </c>
      <c r="BN1041" s="4">
        <v>0</v>
      </c>
      <c r="BO1041" s="4" t="s">
        <v>124</v>
      </c>
      <c r="BP1041" s="4">
        <v>1</v>
      </c>
      <c r="BQ1041" s="4">
        <v>40</v>
      </c>
      <c r="BR1041" s="4">
        <v>0</v>
      </c>
      <c r="BS1041" s="4">
        <v>56.35</v>
      </c>
      <c r="BT1041" s="4">
        <v>1</v>
      </c>
      <c r="BU1041" s="4">
        <v>1</v>
      </c>
      <c r="BV1041" s="4">
        <v>1</v>
      </c>
      <c r="BW1041" s="4">
        <v>1</v>
      </c>
      <c r="BX1041" s="4">
        <v>1</v>
      </c>
      <c r="BY1041" s="4" t="s">
        <v>3</v>
      </c>
      <c r="BZ1041" s="4">
        <v>97</v>
      </c>
      <c r="CA1041" s="4">
        <v>51</v>
      </c>
      <c r="CB1041" s="4" t="s">
        <v>3</v>
      </c>
      <c r="CC1041" s="4"/>
      <c r="CD1041" s="4"/>
      <c r="CE1041" s="4">
        <v>1566</v>
      </c>
      <c r="CF1041" s="4">
        <v>0</v>
      </c>
      <c r="CG1041" s="4">
        <v>0</v>
      </c>
      <c r="CH1041" s="4"/>
      <c r="CI1041" s="4"/>
      <c r="CJ1041" s="4"/>
      <c r="CK1041" s="4"/>
      <c r="CL1041" s="4"/>
      <c r="CM1041" s="4">
        <v>0</v>
      </c>
      <c r="CN1041" s="10" t="s">
        <v>2500</v>
      </c>
      <c r="CO1041" s="4">
        <v>0</v>
      </c>
      <c r="CP1041" s="4">
        <f t="shared" si="1218"/>
        <v>238095.85</v>
      </c>
      <c r="CQ1041" s="4">
        <f t="shared" si="1219"/>
        <v>82841.570000000007</v>
      </c>
      <c r="CR1041" s="4">
        <f>(ROUND((ROUND((((ET1041*1.2))*AV1041*1),2)*BB1041),2)+ROUND((ROUND(((AE1041-((EU1041*1.2)))*AV1041*1),2)*BS1041),2))</f>
        <v>413.34</v>
      </c>
      <c r="CS1041" s="4">
        <f>(ROUND((ROUND((((EU1041*1.2))*AV1041*1),2)*BS1041),2)+ROUND((ROUND(((AE1041-((EU1041*1.2)))*AV1041*1),2)*BS1041),2))</f>
        <v>139.18</v>
      </c>
      <c r="CT1041" s="4">
        <f t="shared" si="1220"/>
        <v>36995.47</v>
      </c>
      <c r="CU1041" s="4">
        <f t="shared" si="1221"/>
        <v>0</v>
      </c>
      <c r="CV1041" s="4">
        <f t="shared" si="1222"/>
        <v>50.923775999999997</v>
      </c>
      <c r="CW1041" s="4">
        <f t="shared" si="1223"/>
        <v>0</v>
      </c>
      <c r="CX1041" s="4">
        <f t="shared" si="1224"/>
        <v>0</v>
      </c>
      <c r="CY1041" s="4">
        <f>(ROUND((((S1041+ROUND((ROUND((((EU1041*1.2))*AV1041*1),2)*BS1041),2))*AT1041)/100),2)+ROUND(((ROUND((ROUND(((AE1041-((EU1041*1.2)))*AV1041*1),2)*BS1041),2)*AT1041)/100),2))</f>
        <v>71188.53</v>
      </c>
      <c r="CZ1041" s="4">
        <f>(ROUND((((S1041+ROUND((ROUND((((EU1041*1.2))*AV1041*1),2)*BS1041),2))*AU1041)/100),2)+ROUND(((ROUND((ROUND(((AE1041-((EU1041*1.2)))*AV1041*1),2)*BS1041),2)*AU1041)/100),2))</f>
        <v>37429.019999999997</v>
      </c>
      <c r="DA1041" s="4"/>
      <c r="DB1041" s="4">
        <v>216</v>
      </c>
      <c r="DC1041" s="4" t="s">
        <v>3</v>
      </c>
      <c r="DD1041" s="4" t="s">
        <v>22</v>
      </c>
      <c r="DE1041" s="4" t="s">
        <v>42</v>
      </c>
      <c r="DF1041" s="4" t="s">
        <v>42</v>
      </c>
      <c r="DG1041" s="4" t="s">
        <v>42</v>
      </c>
      <c r="DH1041" s="4" t="s">
        <v>3</v>
      </c>
      <c r="DI1041" s="4" t="s">
        <v>42</v>
      </c>
      <c r="DJ1041" s="4" t="s">
        <v>42</v>
      </c>
      <c r="DK1041" s="4" t="s">
        <v>3</v>
      </c>
      <c r="DL1041" s="4" t="s">
        <v>3</v>
      </c>
      <c r="DM1041" s="4" t="s">
        <v>3</v>
      </c>
      <c r="DN1041" s="4">
        <v>0</v>
      </c>
      <c r="DO1041" s="4">
        <v>0</v>
      </c>
      <c r="DP1041" s="4">
        <v>1</v>
      </c>
      <c r="DQ1041" s="4">
        <v>1</v>
      </c>
      <c r="DR1041" s="4"/>
      <c r="DS1041" s="4"/>
      <c r="DT1041" s="4"/>
      <c r="DU1041" s="4">
        <v>30517203</v>
      </c>
      <c r="DV1041" s="4" t="s">
        <v>126</v>
      </c>
      <c r="DW1041" s="4" t="s">
        <v>126</v>
      </c>
      <c r="DX1041" s="4">
        <v>1</v>
      </c>
      <c r="DY1041" s="4"/>
      <c r="DZ1041" s="4" t="s">
        <v>3</v>
      </c>
      <c r="EA1041" s="4" t="s">
        <v>3</v>
      </c>
      <c r="EB1041" s="4" t="s">
        <v>3</v>
      </c>
      <c r="EC1041" s="4" t="s">
        <v>3</v>
      </c>
      <c r="ED1041" s="4"/>
      <c r="EE1041" s="4">
        <v>57042957</v>
      </c>
      <c r="EF1041" s="4">
        <v>40</v>
      </c>
      <c r="EG1041" s="4" t="s">
        <v>33</v>
      </c>
      <c r="EH1041" s="4">
        <v>0</v>
      </c>
      <c r="EI1041" s="4" t="s">
        <v>3</v>
      </c>
      <c r="EJ1041" s="4">
        <v>2</v>
      </c>
      <c r="EK1041" s="4">
        <v>67</v>
      </c>
      <c r="EL1041" s="4" t="s">
        <v>34</v>
      </c>
      <c r="EM1041" s="4" t="s">
        <v>35</v>
      </c>
      <c r="EN1041" s="4"/>
      <c r="EO1041" s="4" t="s">
        <v>46</v>
      </c>
      <c r="EP1041" s="4"/>
      <c r="EQ1041" s="4">
        <v>0</v>
      </c>
      <c r="ER1041" s="4">
        <v>5265.89</v>
      </c>
      <c r="ES1041" s="4">
        <v>4739.22</v>
      </c>
      <c r="ET1041" s="4">
        <v>23.35</v>
      </c>
      <c r="EU1041" s="4">
        <v>1.89</v>
      </c>
      <c r="EV1041" s="4">
        <v>503.32</v>
      </c>
      <c r="EW1041" s="4">
        <v>39.04</v>
      </c>
      <c r="EX1041" s="4">
        <v>0</v>
      </c>
      <c r="EY1041" s="4">
        <v>0</v>
      </c>
      <c r="EZ1041" s="4"/>
      <c r="FA1041" s="4"/>
      <c r="FB1041" s="4"/>
      <c r="FC1041" s="4"/>
      <c r="FD1041" s="4"/>
      <c r="FE1041" s="4"/>
      <c r="FF1041" s="4"/>
      <c r="FG1041" s="4"/>
      <c r="FH1041" s="4"/>
      <c r="FI1041" s="4"/>
      <c r="FJ1041" s="4"/>
      <c r="FK1041" s="4"/>
      <c r="FL1041" s="4"/>
      <c r="FM1041" s="4"/>
      <c r="FN1041" s="4"/>
      <c r="FO1041" s="4"/>
      <c r="FP1041" s="4"/>
      <c r="FQ1041" s="4">
        <v>0</v>
      </c>
      <c r="FR1041" s="4">
        <v>0</v>
      </c>
      <c r="FS1041" s="4">
        <v>0</v>
      </c>
      <c r="FT1041" s="4"/>
      <c r="FU1041" s="4"/>
      <c r="FV1041" s="4"/>
      <c r="FW1041" s="4"/>
      <c r="FX1041" s="4">
        <v>97</v>
      </c>
      <c r="FY1041" s="4">
        <v>51</v>
      </c>
      <c r="FZ1041" s="4"/>
      <c r="GA1041" s="4" t="s">
        <v>3</v>
      </c>
      <c r="GB1041" s="4"/>
      <c r="GC1041" s="4"/>
      <c r="GD1041" s="4">
        <v>1</v>
      </c>
      <c r="GE1041" s="4"/>
      <c r="GF1041" s="4">
        <v>-47529610</v>
      </c>
      <c r="GG1041" s="4">
        <v>2</v>
      </c>
      <c r="GH1041" s="4">
        <v>1</v>
      </c>
      <c r="GI1041" s="4">
        <v>2</v>
      </c>
      <c r="GJ1041" s="4">
        <v>0</v>
      </c>
      <c r="GK1041" s="4">
        <v>0</v>
      </c>
      <c r="GL1041" s="4">
        <f t="shared" si="1225"/>
        <v>0</v>
      </c>
      <c r="GM1041" s="4">
        <f t="shared" si="1226"/>
        <v>346914.41</v>
      </c>
      <c r="GN1041" s="4">
        <f t="shared" si="1227"/>
        <v>0</v>
      </c>
      <c r="GO1041" s="4">
        <f t="shared" si="1228"/>
        <v>346914.41</v>
      </c>
      <c r="GP1041" s="4">
        <f t="shared" si="1229"/>
        <v>0</v>
      </c>
      <c r="GQ1041" s="4"/>
      <c r="GR1041" s="4">
        <v>0</v>
      </c>
      <c r="GS1041" s="4">
        <v>0</v>
      </c>
      <c r="GT1041" s="4">
        <v>0</v>
      </c>
      <c r="GU1041" s="4" t="s">
        <v>3</v>
      </c>
      <c r="GV1041" s="4">
        <f t="shared" si="1230"/>
        <v>0</v>
      </c>
      <c r="GW1041" s="4">
        <v>1</v>
      </c>
      <c r="GX1041" s="4">
        <f t="shared" si="1231"/>
        <v>0</v>
      </c>
      <c r="GY1041" s="4"/>
      <c r="GZ1041" s="4"/>
      <c r="HA1041" s="4">
        <v>0</v>
      </c>
      <c r="HB1041" s="4">
        <v>0</v>
      </c>
      <c r="HC1041" s="4">
        <f t="shared" si="1232"/>
        <v>0</v>
      </c>
      <c r="HD1041" s="4"/>
      <c r="HE1041" s="4" t="s">
        <v>3</v>
      </c>
      <c r="HF1041" s="4" t="s">
        <v>3</v>
      </c>
      <c r="HG1041" s="4"/>
      <c r="HH1041" s="4"/>
      <c r="HI1041" s="4"/>
      <c r="HJ1041" s="4"/>
      <c r="HK1041" s="4"/>
      <c r="HL1041" s="4"/>
      <c r="HM1041" s="4" t="s">
        <v>3</v>
      </c>
      <c r="HN1041" s="4" t="s">
        <v>3</v>
      </c>
      <c r="HO1041" s="4" t="s">
        <v>3</v>
      </c>
      <c r="HP1041" s="4" t="s">
        <v>3</v>
      </c>
      <c r="HQ1041" s="4" t="s">
        <v>3</v>
      </c>
      <c r="HR1041" s="4"/>
      <c r="HS1041" s="4">
        <v>0</v>
      </c>
      <c r="HT1041" s="4"/>
      <c r="HU1041" s="4"/>
      <c r="HV1041" s="4"/>
      <c r="HW1041" s="4"/>
      <c r="HX1041" s="4"/>
      <c r="HY1041" s="4"/>
      <c r="HZ1041" s="4"/>
      <c r="IA1041" s="4"/>
      <c r="IB1041" s="4"/>
      <c r="IC1041" s="4"/>
      <c r="ID1041" s="4"/>
      <c r="IE1041" s="4"/>
      <c r="IF1041" s="4"/>
      <c r="IG1041" s="4"/>
      <c r="IH1041" s="4"/>
      <c r="II1041" s="4"/>
      <c r="IJ1041" s="4"/>
      <c r="IK1041" s="4">
        <v>0</v>
      </c>
      <c r="IL1041" s="4"/>
      <c r="IM1041" s="4"/>
      <c r="IN1041" s="4"/>
      <c r="IO1041" s="4"/>
      <c r="IP1041" s="4"/>
      <c r="IQ1041" s="4"/>
      <c r="IR1041" s="4"/>
      <c r="IS1041" s="4"/>
      <c r="IT1041" s="4"/>
      <c r="IU1041" s="4"/>
    </row>
    <row r="1042" spans="1:255" x14ac:dyDescent="0.25">
      <c r="A1042" s="3">
        <v>18</v>
      </c>
      <c r="B1042" s="3">
        <v>1</v>
      </c>
      <c r="C1042" s="3"/>
      <c r="D1042" s="3"/>
      <c r="E1042" s="3" t="s">
        <v>1277</v>
      </c>
      <c r="F1042" s="3" t="s">
        <v>1278</v>
      </c>
      <c r="G1042" s="3" t="s">
        <v>1279</v>
      </c>
      <c r="H1042" s="3" t="s">
        <v>266</v>
      </c>
      <c r="I1042" s="3">
        <f>I1040*J1042</f>
        <v>198</v>
      </c>
      <c r="J1042" s="3">
        <v>100</v>
      </c>
      <c r="K1042" s="3">
        <v>100</v>
      </c>
      <c r="L1042" s="3"/>
      <c r="M1042" s="3"/>
      <c r="N1042" s="3"/>
      <c r="O1042" s="3">
        <f t="shared" si="1208"/>
        <v>10834.56</v>
      </c>
      <c r="P1042" s="3">
        <f t="shared" si="1209"/>
        <v>10834.56</v>
      </c>
      <c r="Q1042" s="3">
        <f t="shared" ref="Q1042:Q1049" si="1247">(ROUND((ROUND(((ET1042)*AV1042*I1042),2)*BB1042),2)+ROUND((ROUND(((AE1042-(EU1042))*AV1042*I1042),2)*BS1042),2))</f>
        <v>0</v>
      </c>
      <c r="R1042" s="3">
        <f t="shared" ref="R1042:R1049" si="1248">(ROUND((ROUND(((EU1042)*AV1042*I1042),2)*BS1042),2)+ROUND((ROUND(((AE1042-(EU1042))*AV1042*I1042),2)*BS1042),2))</f>
        <v>0</v>
      </c>
      <c r="S1042" s="3">
        <f t="shared" si="1210"/>
        <v>0</v>
      </c>
      <c r="T1042" s="3">
        <f t="shared" si="1211"/>
        <v>0</v>
      </c>
      <c r="U1042" s="3">
        <f t="shared" si="1212"/>
        <v>0</v>
      </c>
      <c r="V1042" s="3">
        <f t="shared" si="1213"/>
        <v>0</v>
      </c>
      <c r="W1042" s="3">
        <f t="shared" si="1214"/>
        <v>0</v>
      </c>
      <c r="X1042" s="3">
        <f t="shared" ref="X1042:X1049" si="1249">(ROUND((((S1042+ROUND((ROUND(((EU1042)*AV1042*I1042),2)*BS1042),2))*AT1042)/100),2)+ROUND(((ROUND((ROUND(((AE1042-(EU1042))*AV1042*I1042),2)*BS1042),2)*AT1042)/100),2))</f>
        <v>0</v>
      </c>
      <c r="Y1042" s="3">
        <f t="shared" ref="Y1042:Y1049" si="1250">(ROUND((((S1042+ROUND((ROUND(((EU1042)*AV1042*I1042),2)*BS1042),2))*AU1042)/100),2)+ROUND(((ROUND((ROUND(((AE1042-(EU1042))*AV1042*I1042),2)*BS1042),2)*AU1042)/100),2))</f>
        <v>0</v>
      </c>
      <c r="Z1042" s="3"/>
      <c r="AA1042" s="3">
        <v>54971259</v>
      </c>
      <c r="AB1042" s="3">
        <f t="shared" si="1215"/>
        <v>54.72</v>
      </c>
      <c r="AC1042" s="3">
        <f t="shared" ref="AC1042:AC1049" si="1251">ROUND((ES1042),6)</f>
        <v>54.72</v>
      </c>
      <c r="AD1042" s="3">
        <f t="shared" ref="AD1042:AD1049" si="1252">ROUND((((ET1042)-(EU1042))+AE1042),6)</f>
        <v>0</v>
      </c>
      <c r="AE1042" s="3">
        <f t="shared" ref="AE1042:AF1049" si="1253">ROUND((EU1042),6)</f>
        <v>0</v>
      </c>
      <c r="AF1042" s="3">
        <f t="shared" si="1253"/>
        <v>0</v>
      </c>
      <c r="AG1042" s="3">
        <f t="shared" si="1216"/>
        <v>0</v>
      </c>
      <c r="AH1042" s="3">
        <f t="shared" ref="AH1042:AI1049" si="1254">(EW1042)</f>
        <v>0</v>
      </c>
      <c r="AI1042" s="3">
        <f t="shared" si="1254"/>
        <v>0</v>
      </c>
      <c r="AJ1042" s="3">
        <f t="shared" si="1217"/>
        <v>0</v>
      </c>
      <c r="AK1042" s="3">
        <v>54.72</v>
      </c>
      <c r="AL1042" s="3">
        <v>54.72</v>
      </c>
      <c r="AM1042" s="3">
        <v>0</v>
      </c>
      <c r="AN1042" s="3">
        <v>0</v>
      </c>
      <c r="AO1042" s="3">
        <v>0</v>
      </c>
      <c r="AP1042" s="3">
        <v>0</v>
      </c>
      <c r="AQ1042" s="3">
        <v>0</v>
      </c>
      <c r="AR1042" s="3">
        <v>0</v>
      </c>
      <c r="AS1042" s="3">
        <v>0</v>
      </c>
      <c r="AT1042" s="3">
        <v>97</v>
      </c>
      <c r="AU1042" s="3">
        <v>51</v>
      </c>
      <c r="AV1042" s="3">
        <v>1</v>
      </c>
      <c r="AW1042" s="3">
        <v>1</v>
      </c>
      <c r="AX1042" s="3"/>
      <c r="AY1042" s="3"/>
      <c r="AZ1042" s="3">
        <v>1</v>
      </c>
      <c r="BA1042" s="3">
        <v>1</v>
      </c>
      <c r="BB1042" s="3">
        <v>1</v>
      </c>
      <c r="BC1042" s="3">
        <v>1</v>
      </c>
      <c r="BD1042" s="3" t="s">
        <v>3</v>
      </c>
      <c r="BE1042" s="3" t="s">
        <v>3</v>
      </c>
      <c r="BF1042" s="3" t="s">
        <v>3</v>
      </c>
      <c r="BG1042" s="3" t="s">
        <v>3</v>
      </c>
      <c r="BH1042" s="3">
        <v>3</v>
      </c>
      <c r="BI1042" s="3">
        <v>2</v>
      </c>
      <c r="BJ1042" s="3" t="s">
        <v>1280</v>
      </c>
      <c r="BK1042" s="3"/>
      <c r="BL1042" s="3"/>
      <c r="BM1042" s="3">
        <v>67</v>
      </c>
      <c r="BN1042" s="3">
        <v>0</v>
      </c>
      <c r="BO1042" s="3" t="s">
        <v>3</v>
      </c>
      <c r="BP1042" s="3">
        <v>0</v>
      </c>
      <c r="BQ1042" s="3">
        <v>40</v>
      </c>
      <c r="BR1042" s="3">
        <v>0</v>
      </c>
      <c r="BS1042" s="3">
        <v>1</v>
      </c>
      <c r="BT1042" s="3">
        <v>1</v>
      </c>
      <c r="BU1042" s="3">
        <v>1</v>
      </c>
      <c r="BV1042" s="3">
        <v>1</v>
      </c>
      <c r="BW1042" s="3">
        <v>1</v>
      </c>
      <c r="BX1042" s="3">
        <v>1</v>
      </c>
      <c r="BY1042" s="3" t="s">
        <v>3</v>
      </c>
      <c r="BZ1042" s="3">
        <v>97</v>
      </c>
      <c r="CA1042" s="3">
        <v>51</v>
      </c>
      <c r="CB1042" s="3" t="s">
        <v>3</v>
      </c>
      <c r="CC1042" s="3"/>
      <c r="CD1042" s="3"/>
      <c r="CE1042" s="3">
        <v>1566</v>
      </c>
      <c r="CF1042" s="3">
        <v>0</v>
      </c>
      <c r="CG1042" s="3">
        <v>0</v>
      </c>
      <c r="CH1042" s="3"/>
      <c r="CI1042" s="3"/>
      <c r="CJ1042" s="3"/>
      <c r="CK1042" s="3"/>
      <c r="CL1042" s="3"/>
      <c r="CM1042" s="3">
        <v>0</v>
      </c>
      <c r="CN1042" s="3" t="s">
        <v>3</v>
      </c>
      <c r="CO1042" s="3">
        <v>0</v>
      </c>
      <c r="CP1042" s="3">
        <f t="shared" si="1218"/>
        <v>10834.56</v>
      </c>
      <c r="CQ1042" s="3">
        <f t="shared" si="1219"/>
        <v>54.72</v>
      </c>
      <c r="CR1042" s="3">
        <f t="shared" ref="CR1042:CR1049" si="1255">(ROUND((ROUND(((ET1042)*AV1042*1),2)*BB1042),2)+ROUND((ROUND(((AE1042-(EU1042))*AV1042*1),2)*BS1042),2))</f>
        <v>0</v>
      </c>
      <c r="CS1042" s="3">
        <f t="shared" ref="CS1042:CS1049" si="1256">(ROUND((ROUND(((EU1042)*AV1042*1),2)*BS1042),2)+ROUND((ROUND(((AE1042-(EU1042))*AV1042*1),2)*BS1042),2))</f>
        <v>0</v>
      </c>
      <c r="CT1042" s="3">
        <f t="shared" si="1220"/>
        <v>0</v>
      </c>
      <c r="CU1042" s="3">
        <f t="shared" si="1221"/>
        <v>0</v>
      </c>
      <c r="CV1042" s="3">
        <f t="shared" si="1222"/>
        <v>0</v>
      </c>
      <c r="CW1042" s="3">
        <f t="shared" si="1223"/>
        <v>0</v>
      </c>
      <c r="CX1042" s="3">
        <f t="shared" si="1224"/>
        <v>0</v>
      </c>
      <c r="CY1042" s="3">
        <f t="shared" ref="CY1042:CY1049" si="1257">(ROUND((((S1042+ROUND((ROUND(((EU1042)*AV1042*1),2)*BS1042),2))*AT1042)/100),2)+ROUND(((ROUND((ROUND(((AE1042-(EU1042))*AV1042*1),2)*BS1042),2)*AT1042)/100),2))</f>
        <v>0</v>
      </c>
      <c r="CZ1042" s="3">
        <f t="shared" ref="CZ1042:CZ1049" si="1258">(ROUND((((S1042+ROUND((ROUND(((EU1042)*AV1042*1),2)*BS1042),2))*AU1042)/100),2)+ROUND(((ROUND((ROUND(((AE1042-(EU1042))*AV1042*1),2)*BS1042),2)*AU1042)/100),2))</f>
        <v>0</v>
      </c>
      <c r="DA1042" s="3"/>
      <c r="DB1042" s="3"/>
      <c r="DC1042" s="3" t="s">
        <v>3</v>
      </c>
      <c r="DD1042" s="3" t="s">
        <v>3</v>
      </c>
      <c r="DE1042" s="3" t="s">
        <v>3</v>
      </c>
      <c r="DF1042" s="3" t="s">
        <v>3</v>
      </c>
      <c r="DG1042" s="3" t="s">
        <v>3</v>
      </c>
      <c r="DH1042" s="3" t="s">
        <v>3</v>
      </c>
      <c r="DI1042" s="3" t="s">
        <v>3</v>
      </c>
      <c r="DJ1042" s="3" t="s">
        <v>3</v>
      </c>
      <c r="DK1042" s="3" t="s">
        <v>3</v>
      </c>
      <c r="DL1042" s="3" t="s">
        <v>3</v>
      </c>
      <c r="DM1042" s="3" t="s">
        <v>3</v>
      </c>
      <c r="DN1042" s="3">
        <v>0</v>
      </c>
      <c r="DO1042" s="3">
        <v>0</v>
      </c>
      <c r="DP1042" s="3">
        <v>1</v>
      </c>
      <c r="DQ1042" s="3">
        <v>1</v>
      </c>
      <c r="DR1042" s="3"/>
      <c r="DS1042" s="3"/>
      <c r="DT1042" s="3"/>
      <c r="DU1042" s="3">
        <v>1010</v>
      </c>
      <c r="DV1042" s="3" t="s">
        <v>266</v>
      </c>
      <c r="DW1042" s="3" t="s">
        <v>266</v>
      </c>
      <c r="DX1042" s="3">
        <v>1</v>
      </c>
      <c r="DY1042" s="3"/>
      <c r="DZ1042" s="3" t="s">
        <v>3</v>
      </c>
      <c r="EA1042" s="3" t="s">
        <v>3</v>
      </c>
      <c r="EB1042" s="3" t="s">
        <v>3</v>
      </c>
      <c r="EC1042" s="3" t="s">
        <v>3</v>
      </c>
      <c r="ED1042" s="3"/>
      <c r="EE1042" s="3">
        <v>57042957</v>
      </c>
      <c r="EF1042" s="3">
        <v>40</v>
      </c>
      <c r="EG1042" s="3" t="s">
        <v>33</v>
      </c>
      <c r="EH1042" s="3">
        <v>0</v>
      </c>
      <c r="EI1042" s="3" t="s">
        <v>3</v>
      </c>
      <c r="EJ1042" s="3">
        <v>2</v>
      </c>
      <c r="EK1042" s="3">
        <v>67</v>
      </c>
      <c r="EL1042" s="3" t="s">
        <v>34</v>
      </c>
      <c r="EM1042" s="3" t="s">
        <v>35</v>
      </c>
      <c r="EN1042" s="3"/>
      <c r="EO1042" s="3" t="s">
        <v>3</v>
      </c>
      <c r="EP1042" s="3"/>
      <c r="EQ1042" s="3">
        <v>0</v>
      </c>
      <c r="ER1042" s="3">
        <v>54.72</v>
      </c>
      <c r="ES1042" s="3">
        <v>54.72</v>
      </c>
      <c r="ET1042" s="3">
        <v>0</v>
      </c>
      <c r="EU1042" s="3">
        <v>0</v>
      </c>
      <c r="EV1042" s="3">
        <v>0</v>
      </c>
      <c r="EW1042" s="3">
        <v>0</v>
      </c>
      <c r="EX1042" s="3">
        <v>0</v>
      </c>
      <c r="EY1042" s="3"/>
      <c r="EZ1042" s="3"/>
      <c r="FA1042" s="3"/>
      <c r="FB1042" s="3"/>
      <c r="FC1042" s="3"/>
      <c r="FD1042" s="3"/>
      <c r="FE1042" s="3"/>
      <c r="FF1042" s="3"/>
      <c r="FG1042" s="3"/>
      <c r="FH1042" s="3"/>
      <c r="FI1042" s="3"/>
      <c r="FJ1042" s="3"/>
      <c r="FK1042" s="3"/>
      <c r="FL1042" s="3"/>
      <c r="FM1042" s="3"/>
      <c r="FN1042" s="3"/>
      <c r="FO1042" s="3"/>
      <c r="FP1042" s="3"/>
      <c r="FQ1042" s="3">
        <v>0</v>
      </c>
      <c r="FR1042" s="3">
        <v>0</v>
      </c>
      <c r="FS1042" s="3">
        <v>0</v>
      </c>
      <c r="FT1042" s="3"/>
      <c r="FU1042" s="3"/>
      <c r="FV1042" s="3"/>
      <c r="FW1042" s="3"/>
      <c r="FX1042" s="3">
        <v>97</v>
      </c>
      <c r="FY1042" s="3">
        <v>51</v>
      </c>
      <c r="FZ1042" s="3"/>
      <c r="GA1042" s="3" t="s">
        <v>3</v>
      </c>
      <c r="GB1042" s="3"/>
      <c r="GC1042" s="3"/>
      <c r="GD1042" s="3">
        <v>1</v>
      </c>
      <c r="GE1042" s="3"/>
      <c r="GF1042" s="3">
        <v>-764205217</v>
      </c>
      <c r="GG1042" s="3">
        <v>2</v>
      </c>
      <c r="GH1042" s="3">
        <v>1</v>
      </c>
      <c r="GI1042" s="3">
        <v>-2</v>
      </c>
      <c r="GJ1042" s="3">
        <v>0</v>
      </c>
      <c r="GK1042" s="3">
        <v>0</v>
      </c>
      <c r="GL1042" s="3">
        <f t="shared" si="1225"/>
        <v>0</v>
      </c>
      <c r="GM1042" s="3">
        <f t="shared" si="1226"/>
        <v>10834.56</v>
      </c>
      <c r="GN1042" s="3">
        <f t="shared" si="1227"/>
        <v>0</v>
      </c>
      <c r="GO1042" s="3">
        <f t="shared" si="1228"/>
        <v>10834.56</v>
      </c>
      <c r="GP1042" s="3">
        <f t="shared" si="1229"/>
        <v>0</v>
      </c>
      <c r="GQ1042" s="3"/>
      <c r="GR1042" s="3">
        <v>0</v>
      </c>
      <c r="GS1042" s="3">
        <v>3</v>
      </c>
      <c r="GT1042" s="3">
        <v>0</v>
      </c>
      <c r="GU1042" s="3" t="s">
        <v>3</v>
      </c>
      <c r="GV1042" s="3">
        <f t="shared" si="1230"/>
        <v>0</v>
      </c>
      <c r="GW1042" s="3">
        <v>1</v>
      </c>
      <c r="GX1042" s="3">
        <f t="shared" si="1231"/>
        <v>0</v>
      </c>
      <c r="GY1042" s="3"/>
      <c r="GZ1042" s="3"/>
      <c r="HA1042" s="3">
        <v>0</v>
      </c>
      <c r="HB1042" s="3">
        <v>0</v>
      </c>
      <c r="HC1042" s="3">
        <f t="shared" si="1232"/>
        <v>0</v>
      </c>
      <c r="HD1042" s="3"/>
      <c r="HE1042" s="3" t="s">
        <v>3</v>
      </c>
      <c r="HF1042" s="3" t="s">
        <v>3</v>
      </c>
      <c r="HG1042" s="3"/>
      <c r="HH1042" s="3"/>
      <c r="HI1042" s="3"/>
      <c r="HJ1042" s="3"/>
      <c r="HK1042" s="3"/>
      <c r="HL1042" s="3"/>
      <c r="HM1042" s="3" t="s">
        <v>22</v>
      </c>
      <c r="HN1042" s="3" t="s">
        <v>3</v>
      </c>
      <c r="HO1042" s="3" t="s">
        <v>3</v>
      </c>
      <c r="HP1042" s="3" t="s">
        <v>3</v>
      </c>
      <c r="HQ1042" s="3" t="s">
        <v>3</v>
      </c>
      <c r="HR1042" s="3"/>
      <c r="HS1042" s="3">
        <v>0</v>
      </c>
      <c r="HT1042" s="3"/>
      <c r="HU1042" s="3"/>
      <c r="HV1042" s="3"/>
      <c r="HW1042" s="3"/>
      <c r="HX1042" s="3"/>
      <c r="HY1042" s="3"/>
      <c r="HZ1042" s="3"/>
      <c r="IA1042" s="3"/>
      <c r="IB1042" s="3"/>
      <c r="IC1042" s="3"/>
      <c r="ID1042" s="3"/>
      <c r="IE1042" s="3"/>
      <c r="IF1042" s="3"/>
      <c r="IG1042" s="3"/>
      <c r="IH1042" s="3"/>
      <c r="II1042" s="3"/>
      <c r="IJ1042" s="3"/>
      <c r="IK1042" s="3">
        <v>0</v>
      </c>
      <c r="IL1042" s="3"/>
      <c r="IM1042" s="3"/>
      <c r="IN1042" s="3"/>
      <c r="IO1042" s="3"/>
      <c r="IP1042" s="3"/>
      <c r="IQ1042" s="3"/>
      <c r="IR1042" s="3"/>
      <c r="IS1042" s="3"/>
      <c r="IT1042" s="3"/>
      <c r="IU1042" s="3"/>
    </row>
    <row r="1043" spans="1:255" x14ac:dyDescent="0.25">
      <c r="A1043" s="4">
        <v>18</v>
      </c>
      <c r="B1043" s="4">
        <v>1</v>
      </c>
      <c r="C1043" s="4"/>
      <c r="D1043" s="4"/>
      <c r="E1043" s="4" t="s">
        <v>1277</v>
      </c>
      <c r="F1043" s="4" t="s">
        <v>1278</v>
      </c>
      <c r="G1043" s="4" t="s">
        <v>1279</v>
      </c>
      <c r="H1043" s="4" t="s">
        <v>266</v>
      </c>
      <c r="I1043" s="4">
        <f>I1041*J1043</f>
        <v>198</v>
      </c>
      <c r="J1043" s="4">
        <v>100</v>
      </c>
      <c r="K1043" s="4">
        <v>100</v>
      </c>
      <c r="L1043" s="4"/>
      <c r="M1043" s="4"/>
      <c r="N1043" s="4"/>
      <c r="O1043" s="4">
        <f t="shared" si="1208"/>
        <v>70966.37</v>
      </c>
      <c r="P1043" s="4">
        <f t="shared" si="1209"/>
        <v>70966.37</v>
      </c>
      <c r="Q1043" s="4">
        <f t="shared" si="1247"/>
        <v>0</v>
      </c>
      <c r="R1043" s="4">
        <f t="shared" si="1248"/>
        <v>0</v>
      </c>
      <c r="S1043" s="4">
        <f t="shared" si="1210"/>
        <v>0</v>
      </c>
      <c r="T1043" s="4">
        <f t="shared" si="1211"/>
        <v>0</v>
      </c>
      <c r="U1043" s="4">
        <f t="shared" si="1212"/>
        <v>0</v>
      </c>
      <c r="V1043" s="4">
        <f t="shared" si="1213"/>
        <v>0</v>
      </c>
      <c r="W1043" s="4">
        <f t="shared" si="1214"/>
        <v>0</v>
      </c>
      <c r="X1043" s="4">
        <f t="shared" si="1249"/>
        <v>0</v>
      </c>
      <c r="Y1043" s="4">
        <f t="shared" si="1250"/>
        <v>0</v>
      </c>
      <c r="Z1043" s="4"/>
      <c r="AA1043" s="4">
        <v>55890823</v>
      </c>
      <c r="AB1043" s="4">
        <f t="shared" si="1215"/>
        <v>54.72</v>
      </c>
      <c r="AC1043" s="4">
        <f t="shared" si="1251"/>
        <v>54.72</v>
      </c>
      <c r="AD1043" s="4">
        <f t="shared" si="1252"/>
        <v>0</v>
      </c>
      <c r="AE1043" s="4">
        <f t="shared" si="1253"/>
        <v>0</v>
      </c>
      <c r="AF1043" s="4">
        <f t="shared" si="1253"/>
        <v>0</v>
      </c>
      <c r="AG1043" s="4">
        <f t="shared" si="1216"/>
        <v>0</v>
      </c>
      <c r="AH1043" s="4">
        <f t="shared" si="1254"/>
        <v>0</v>
      </c>
      <c r="AI1043" s="4">
        <f t="shared" si="1254"/>
        <v>0</v>
      </c>
      <c r="AJ1043" s="4">
        <f t="shared" si="1217"/>
        <v>0</v>
      </c>
      <c r="AK1043" s="4">
        <v>54.72</v>
      </c>
      <c r="AL1043" s="4">
        <v>54.72</v>
      </c>
      <c r="AM1043" s="4">
        <v>0</v>
      </c>
      <c r="AN1043" s="4">
        <v>0</v>
      </c>
      <c r="AO1043" s="4">
        <v>0</v>
      </c>
      <c r="AP1043" s="4">
        <v>0</v>
      </c>
      <c r="AQ1043" s="4">
        <v>0</v>
      </c>
      <c r="AR1043" s="4">
        <v>0</v>
      </c>
      <c r="AS1043" s="4">
        <v>0</v>
      </c>
      <c r="AT1043" s="4">
        <v>97</v>
      </c>
      <c r="AU1043" s="4">
        <v>51</v>
      </c>
      <c r="AV1043" s="4">
        <v>1</v>
      </c>
      <c r="AW1043" s="4">
        <v>1</v>
      </c>
      <c r="AX1043" s="4"/>
      <c r="AY1043" s="4"/>
      <c r="AZ1043" s="4">
        <v>1</v>
      </c>
      <c r="BA1043" s="4">
        <v>1</v>
      </c>
      <c r="BB1043" s="4">
        <v>1</v>
      </c>
      <c r="BC1043" s="4">
        <v>6.55</v>
      </c>
      <c r="BD1043" s="4" t="s">
        <v>3</v>
      </c>
      <c r="BE1043" s="4" t="s">
        <v>3</v>
      </c>
      <c r="BF1043" s="4" t="s">
        <v>3</v>
      </c>
      <c r="BG1043" s="4" t="s">
        <v>3</v>
      </c>
      <c r="BH1043" s="4">
        <v>3</v>
      </c>
      <c r="BI1043" s="4">
        <v>2</v>
      </c>
      <c r="BJ1043" s="4" t="s">
        <v>1280</v>
      </c>
      <c r="BK1043" s="4"/>
      <c r="BL1043" s="4"/>
      <c r="BM1043" s="4">
        <v>67</v>
      </c>
      <c r="BN1043" s="4">
        <v>0</v>
      </c>
      <c r="BO1043" s="4" t="s">
        <v>1278</v>
      </c>
      <c r="BP1043" s="4">
        <v>1</v>
      </c>
      <c r="BQ1043" s="4">
        <v>40</v>
      </c>
      <c r="BR1043" s="4">
        <v>0</v>
      </c>
      <c r="BS1043" s="4">
        <v>1</v>
      </c>
      <c r="BT1043" s="4">
        <v>1</v>
      </c>
      <c r="BU1043" s="4">
        <v>1</v>
      </c>
      <c r="BV1043" s="4">
        <v>1</v>
      </c>
      <c r="BW1043" s="4">
        <v>1</v>
      </c>
      <c r="BX1043" s="4">
        <v>1</v>
      </c>
      <c r="BY1043" s="4" t="s">
        <v>3</v>
      </c>
      <c r="BZ1043" s="4">
        <v>97</v>
      </c>
      <c r="CA1043" s="4">
        <v>51</v>
      </c>
      <c r="CB1043" s="4" t="s">
        <v>3</v>
      </c>
      <c r="CC1043" s="4"/>
      <c r="CD1043" s="4"/>
      <c r="CE1043" s="4">
        <v>1566</v>
      </c>
      <c r="CF1043" s="4">
        <v>0</v>
      </c>
      <c r="CG1043" s="4">
        <v>0</v>
      </c>
      <c r="CH1043" s="4"/>
      <c r="CI1043" s="4"/>
      <c r="CJ1043" s="4"/>
      <c r="CK1043" s="4"/>
      <c r="CL1043" s="4"/>
      <c r="CM1043" s="4">
        <v>0</v>
      </c>
      <c r="CN1043" s="4" t="s">
        <v>3</v>
      </c>
      <c r="CO1043" s="4">
        <v>0</v>
      </c>
      <c r="CP1043" s="4">
        <f t="shared" si="1218"/>
        <v>70966.37</v>
      </c>
      <c r="CQ1043" s="4">
        <f t="shared" si="1219"/>
        <v>358.42</v>
      </c>
      <c r="CR1043" s="4">
        <f t="shared" si="1255"/>
        <v>0</v>
      </c>
      <c r="CS1043" s="4">
        <f t="shared" si="1256"/>
        <v>0</v>
      </c>
      <c r="CT1043" s="4">
        <f t="shared" si="1220"/>
        <v>0</v>
      </c>
      <c r="CU1043" s="4">
        <f t="shared" si="1221"/>
        <v>0</v>
      </c>
      <c r="CV1043" s="4">
        <f t="shared" si="1222"/>
        <v>0</v>
      </c>
      <c r="CW1043" s="4">
        <f t="shared" si="1223"/>
        <v>0</v>
      </c>
      <c r="CX1043" s="4">
        <f t="shared" si="1224"/>
        <v>0</v>
      </c>
      <c r="CY1043" s="4">
        <f t="shared" si="1257"/>
        <v>0</v>
      </c>
      <c r="CZ1043" s="4">
        <f t="shared" si="1258"/>
        <v>0</v>
      </c>
      <c r="DA1043" s="4"/>
      <c r="DB1043" s="4"/>
      <c r="DC1043" s="4" t="s">
        <v>3</v>
      </c>
      <c r="DD1043" s="4" t="s">
        <v>3</v>
      </c>
      <c r="DE1043" s="4" t="s">
        <v>3</v>
      </c>
      <c r="DF1043" s="4" t="s">
        <v>3</v>
      </c>
      <c r="DG1043" s="4" t="s">
        <v>3</v>
      </c>
      <c r="DH1043" s="4" t="s">
        <v>3</v>
      </c>
      <c r="DI1043" s="4" t="s">
        <v>3</v>
      </c>
      <c r="DJ1043" s="4" t="s">
        <v>3</v>
      </c>
      <c r="DK1043" s="4" t="s">
        <v>3</v>
      </c>
      <c r="DL1043" s="4" t="s">
        <v>3</v>
      </c>
      <c r="DM1043" s="4" t="s">
        <v>3</v>
      </c>
      <c r="DN1043" s="4">
        <v>0</v>
      </c>
      <c r="DO1043" s="4">
        <v>0</v>
      </c>
      <c r="DP1043" s="4">
        <v>1</v>
      </c>
      <c r="DQ1043" s="4">
        <v>1</v>
      </c>
      <c r="DR1043" s="4"/>
      <c r="DS1043" s="4"/>
      <c r="DT1043" s="4"/>
      <c r="DU1043" s="4">
        <v>1010</v>
      </c>
      <c r="DV1043" s="4" t="s">
        <v>266</v>
      </c>
      <c r="DW1043" s="4" t="s">
        <v>266</v>
      </c>
      <c r="DX1043" s="4">
        <v>1</v>
      </c>
      <c r="DY1043" s="4"/>
      <c r="DZ1043" s="4" t="s">
        <v>3</v>
      </c>
      <c r="EA1043" s="4" t="s">
        <v>3</v>
      </c>
      <c r="EB1043" s="4" t="s">
        <v>3</v>
      </c>
      <c r="EC1043" s="4" t="s">
        <v>3</v>
      </c>
      <c r="ED1043" s="4"/>
      <c r="EE1043" s="4">
        <v>57042957</v>
      </c>
      <c r="EF1043" s="4">
        <v>40</v>
      </c>
      <c r="EG1043" s="4" t="s">
        <v>33</v>
      </c>
      <c r="EH1043" s="4">
        <v>0</v>
      </c>
      <c r="EI1043" s="4" t="s">
        <v>3</v>
      </c>
      <c r="EJ1043" s="4">
        <v>2</v>
      </c>
      <c r="EK1043" s="4">
        <v>67</v>
      </c>
      <c r="EL1043" s="4" t="s">
        <v>34</v>
      </c>
      <c r="EM1043" s="4" t="s">
        <v>35</v>
      </c>
      <c r="EN1043" s="4"/>
      <c r="EO1043" s="4" t="s">
        <v>3</v>
      </c>
      <c r="EP1043" s="4"/>
      <c r="EQ1043" s="4">
        <v>0</v>
      </c>
      <c r="ER1043" s="4">
        <v>54.72</v>
      </c>
      <c r="ES1043" s="4">
        <v>54.72</v>
      </c>
      <c r="ET1043" s="4">
        <v>0</v>
      </c>
      <c r="EU1043" s="4">
        <v>0</v>
      </c>
      <c r="EV1043" s="4">
        <v>0</v>
      </c>
      <c r="EW1043" s="4">
        <v>0</v>
      </c>
      <c r="EX1043" s="4">
        <v>0</v>
      </c>
      <c r="EY1043" s="4"/>
      <c r="EZ1043" s="4"/>
      <c r="FA1043" s="4"/>
      <c r="FB1043" s="4"/>
      <c r="FC1043" s="4"/>
      <c r="FD1043" s="4"/>
      <c r="FE1043" s="4"/>
      <c r="FF1043" s="4"/>
      <c r="FG1043" s="4"/>
      <c r="FH1043" s="4"/>
      <c r="FI1043" s="4"/>
      <c r="FJ1043" s="4"/>
      <c r="FK1043" s="4"/>
      <c r="FL1043" s="4"/>
      <c r="FM1043" s="4"/>
      <c r="FN1043" s="4"/>
      <c r="FO1043" s="4"/>
      <c r="FP1043" s="4"/>
      <c r="FQ1043" s="4">
        <v>0</v>
      </c>
      <c r="FR1043" s="4">
        <v>0</v>
      </c>
      <c r="FS1043" s="4">
        <v>0</v>
      </c>
      <c r="FT1043" s="4"/>
      <c r="FU1043" s="4"/>
      <c r="FV1043" s="4"/>
      <c r="FW1043" s="4"/>
      <c r="FX1043" s="4">
        <v>97</v>
      </c>
      <c r="FY1043" s="4">
        <v>51</v>
      </c>
      <c r="FZ1043" s="4"/>
      <c r="GA1043" s="4" t="s">
        <v>3</v>
      </c>
      <c r="GB1043" s="4"/>
      <c r="GC1043" s="4"/>
      <c r="GD1043" s="4">
        <v>1</v>
      </c>
      <c r="GE1043" s="4"/>
      <c r="GF1043" s="4">
        <v>-764205217</v>
      </c>
      <c r="GG1043" s="4">
        <v>2</v>
      </c>
      <c r="GH1043" s="4">
        <v>1</v>
      </c>
      <c r="GI1043" s="4">
        <v>2</v>
      </c>
      <c r="GJ1043" s="4">
        <v>0</v>
      </c>
      <c r="GK1043" s="4">
        <v>0</v>
      </c>
      <c r="GL1043" s="4">
        <f t="shared" si="1225"/>
        <v>0</v>
      </c>
      <c r="GM1043" s="4">
        <f t="shared" si="1226"/>
        <v>70966.37</v>
      </c>
      <c r="GN1043" s="4">
        <f t="shared" si="1227"/>
        <v>0</v>
      </c>
      <c r="GO1043" s="4">
        <f t="shared" si="1228"/>
        <v>70966.37</v>
      </c>
      <c r="GP1043" s="4">
        <f t="shared" si="1229"/>
        <v>0</v>
      </c>
      <c r="GQ1043" s="4"/>
      <c r="GR1043" s="4">
        <v>0</v>
      </c>
      <c r="GS1043" s="4">
        <v>0</v>
      </c>
      <c r="GT1043" s="4">
        <v>0</v>
      </c>
      <c r="GU1043" s="4" t="s">
        <v>3</v>
      </c>
      <c r="GV1043" s="4">
        <f t="shared" si="1230"/>
        <v>0</v>
      </c>
      <c r="GW1043" s="4">
        <v>1</v>
      </c>
      <c r="GX1043" s="4">
        <f t="shared" si="1231"/>
        <v>0</v>
      </c>
      <c r="GY1043" s="4"/>
      <c r="GZ1043" s="4"/>
      <c r="HA1043" s="4">
        <v>0</v>
      </c>
      <c r="HB1043" s="4">
        <v>0</v>
      </c>
      <c r="HC1043" s="4">
        <f t="shared" si="1232"/>
        <v>0</v>
      </c>
      <c r="HD1043" s="4"/>
      <c r="HE1043" s="4" t="s">
        <v>3</v>
      </c>
      <c r="HF1043" s="4" t="s">
        <v>3</v>
      </c>
      <c r="HG1043" s="4"/>
      <c r="HH1043" s="4"/>
      <c r="HI1043" s="4"/>
      <c r="HJ1043" s="4"/>
      <c r="HK1043" s="4"/>
      <c r="HL1043" s="4"/>
      <c r="HM1043" s="4" t="s">
        <v>22</v>
      </c>
      <c r="HN1043" s="4" t="s">
        <v>3</v>
      </c>
      <c r="HO1043" s="4" t="s">
        <v>3</v>
      </c>
      <c r="HP1043" s="4" t="s">
        <v>3</v>
      </c>
      <c r="HQ1043" s="4" t="s">
        <v>3</v>
      </c>
      <c r="HR1043" s="4"/>
      <c r="HS1043" s="4">
        <v>0</v>
      </c>
      <c r="HT1043" s="4"/>
      <c r="HU1043" s="4"/>
      <c r="HV1043" s="4"/>
      <c r="HW1043" s="4"/>
      <c r="HX1043" s="4"/>
      <c r="HY1043" s="4"/>
      <c r="HZ1043" s="4"/>
      <c r="IA1043" s="4"/>
      <c r="IB1043" s="4"/>
      <c r="IC1043" s="4"/>
      <c r="ID1043" s="4"/>
      <c r="IE1043" s="4"/>
      <c r="IF1043" s="4"/>
      <c r="IG1043" s="4"/>
      <c r="IH1043" s="4"/>
      <c r="II1043" s="4"/>
      <c r="IJ1043" s="4"/>
      <c r="IK1043" s="4">
        <v>0</v>
      </c>
      <c r="IL1043" s="4"/>
      <c r="IM1043" s="4"/>
      <c r="IN1043" s="4"/>
      <c r="IO1043" s="4"/>
      <c r="IP1043" s="4"/>
      <c r="IQ1043" s="4"/>
      <c r="IR1043" s="4"/>
      <c r="IS1043" s="4"/>
      <c r="IT1043" s="4"/>
      <c r="IU1043" s="4"/>
    </row>
    <row r="1044" spans="1:255" x14ac:dyDescent="0.25">
      <c r="A1044" s="3">
        <v>17</v>
      </c>
      <c r="B1044" s="3">
        <v>1</v>
      </c>
      <c r="C1044" s="3"/>
      <c r="D1044" s="3"/>
      <c r="E1044" s="3" t="s">
        <v>1281</v>
      </c>
      <c r="F1044" s="3" t="s">
        <v>1038</v>
      </c>
      <c r="G1044" s="3" t="s">
        <v>1039</v>
      </c>
      <c r="H1044" s="3" t="s">
        <v>40</v>
      </c>
      <c r="I1044" s="3">
        <f>ROUND(792/100,9)</f>
        <v>7.92</v>
      </c>
      <c r="J1044" s="3">
        <v>0</v>
      </c>
      <c r="K1044" s="3">
        <f>ROUND(792/100,9)</f>
        <v>7.92</v>
      </c>
      <c r="L1044" s="3"/>
      <c r="M1044" s="3"/>
      <c r="N1044" s="3"/>
      <c r="O1044" s="3">
        <f t="shared" si="1208"/>
        <v>262.70999999999998</v>
      </c>
      <c r="P1044" s="3">
        <f t="shared" si="1209"/>
        <v>262.70999999999998</v>
      </c>
      <c r="Q1044" s="3">
        <f t="shared" si="1247"/>
        <v>0</v>
      </c>
      <c r="R1044" s="3">
        <f t="shared" si="1248"/>
        <v>0</v>
      </c>
      <c r="S1044" s="3">
        <f t="shared" si="1210"/>
        <v>0</v>
      </c>
      <c r="T1044" s="3">
        <f t="shared" si="1211"/>
        <v>0</v>
      </c>
      <c r="U1044" s="3">
        <f t="shared" si="1212"/>
        <v>0</v>
      </c>
      <c r="V1044" s="3">
        <f t="shared" si="1213"/>
        <v>0</v>
      </c>
      <c r="W1044" s="3">
        <f t="shared" si="1214"/>
        <v>0</v>
      </c>
      <c r="X1044" s="3">
        <f t="shared" si="1249"/>
        <v>0</v>
      </c>
      <c r="Y1044" s="3">
        <f t="shared" si="1250"/>
        <v>0</v>
      </c>
      <c r="Z1044" s="3"/>
      <c r="AA1044" s="3">
        <v>54971259</v>
      </c>
      <c r="AB1044" s="3">
        <f t="shared" si="1215"/>
        <v>33.17</v>
      </c>
      <c r="AC1044" s="3">
        <f t="shared" si="1251"/>
        <v>33.17</v>
      </c>
      <c r="AD1044" s="3">
        <f t="shared" si="1252"/>
        <v>0</v>
      </c>
      <c r="AE1044" s="3">
        <f t="shared" si="1253"/>
        <v>0</v>
      </c>
      <c r="AF1044" s="3">
        <f t="shared" si="1253"/>
        <v>0</v>
      </c>
      <c r="AG1044" s="3">
        <f t="shared" si="1216"/>
        <v>0</v>
      </c>
      <c r="AH1044" s="3">
        <f t="shared" si="1254"/>
        <v>0</v>
      </c>
      <c r="AI1044" s="3">
        <f t="shared" si="1254"/>
        <v>0</v>
      </c>
      <c r="AJ1044" s="3">
        <f t="shared" si="1217"/>
        <v>0</v>
      </c>
      <c r="AK1044" s="3">
        <v>33.17</v>
      </c>
      <c r="AL1044" s="3">
        <v>33.17</v>
      </c>
      <c r="AM1044" s="3">
        <v>0</v>
      </c>
      <c r="AN1044" s="3">
        <v>0</v>
      </c>
      <c r="AO1044" s="3">
        <v>0</v>
      </c>
      <c r="AP1044" s="3">
        <v>0</v>
      </c>
      <c r="AQ1044" s="3">
        <v>0</v>
      </c>
      <c r="AR1044" s="3">
        <v>0</v>
      </c>
      <c r="AS1044" s="3">
        <v>0</v>
      </c>
      <c r="AT1044" s="3">
        <v>0</v>
      </c>
      <c r="AU1044" s="3">
        <v>0</v>
      </c>
      <c r="AV1044" s="3">
        <v>1</v>
      </c>
      <c r="AW1044" s="3">
        <v>1</v>
      </c>
      <c r="AX1044" s="3"/>
      <c r="AY1044" s="3"/>
      <c r="AZ1044" s="3">
        <v>1</v>
      </c>
      <c r="BA1044" s="3">
        <v>1</v>
      </c>
      <c r="BB1044" s="3">
        <v>1</v>
      </c>
      <c r="BC1044" s="3">
        <v>1</v>
      </c>
      <c r="BD1044" s="3" t="s">
        <v>3</v>
      </c>
      <c r="BE1044" s="3" t="s">
        <v>3</v>
      </c>
      <c r="BF1044" s="3" t="s">
        <v>3</v>
      </c>
      <c r="BG1044" s="3" t="s">
        <v>3</v>
      </c>
      <c r="BH1044" s="3">
        <v>3</v>
      </c>
      <c r="BI1044" s="3">
        <v>2</v>
      </c>
      <c r="BJ1044" s="3" t="s">
        <v>1040</v>
      </c>
      <c r="BK1044" s="3"/>
      <c r="BL1044" s="3"/>
      <c r="BM1044" s="3">
        <v>1617</v>
      </c>
      <c r="BN1044" s="3">
        <v>0</v>
      </c>
      <c r="BO1044" s="3" t="s">
        <v>3</v>
      </c>
      <c r="BP1044" s="3">
        <v>0</v>
      </c>
      <c r="BQ1044" s="3">
        <v>200</v>
      </c>
      <c r="BR1044" s="3">
        <v>0</v>
      </c>
      <c r="BS1044" s="3">
        <v>1</v>
      </c>
      <c r="BT1044" s="3">
        <v>1</v>
      </c>
      <c r="BU1044" s="3">
        <v>1</v>
      </c>
      <c r="BV1044" s="3">
        <v>1</v>
      </c>
      <c r="BW1044" s="3">
        <v>1</v>
      </c>
      <c r="BX1044" s="3">
        <v>1</v>
      </c>
      <c r="BY1044" s="3" t="s">
        <v>3</v>
      </c>
      <c r="BZ1044" s="3">
        <v>0</v>
      </c>
      <c r="CA1044" s="3">
        <v>0</v>
      </c>
      <c r="CB1044" s="3" t="s">
        <v>3</v>
      </c>
      <c r="CC1044" s="3"/>
      <c r="CD1044" s="3"/>
      <c r="CE1044" s="3">
        <v>1566</v>
      </c>
      <c r="CF1044" s="3">
        <v>0</v>
      </c>
      <c r="CG1044" s="3">
        <v>0</v>
      </c>
      <c r="CH1044" s="3"/>
      <c r="CI1044" s="3"/>
      <c r="CJ1044" s="3"/>
      <c r="CK1044" s="3"/>
      <c r="CL1044" s="3"/>
      <c r="CM1044" s="3">
        <v>0</v>
      </c>
      <c r="CN1044" s="3" t="s">
        <v>3</v>
      </c>
      <c r="CO1044" s="3">
        <v>0</v>
      </c>
      <c r="CP1044" s="3">
        <f t="shared" si="1218"/>
        <v>262.70999999999998</v>
      </c>
      <c r="CQ1044" s="3">
        <f t="shared" si="1219"/>
        <v>33.17</v>
      </c>
      <c r="CR1044" s="3">
        <f t="shared" si="1255"/>
        <v>0</v>
      </c>
      <c r="CS1044" s="3">
        <f t="shared" si="1256"/>
        <v>0</v>
      </c>
      <c r="CT1044" s="3">
        <f t="shared" si="1220"/>
        <v>0</v>
      </c>
      <c r="CU1044" s="3">
        <f t="shared" si="1221"/>
        <v>0</v>
      </c>
      <c r="CV1044" s="3">
        <f t="shared" si="1222"/>
        <v>0</v>
      </c>
      <c r="CW1044" s="3">
        <f t="shared" si="1223"/>
        <v>0</v>
      </c>
      <c r="CX1044" s="3">
        <f t="shared" si="1224"/>
        <v>0</v>
      </c>
      <c r="CY1044" s="3">
        <f t="shared" si="1257"/>
        <v>0</v>
      </c>
      <c r="CZ1044" s="3">
        <f t="shared" si="1258"/>
        <v>0</v>
      </c>
      <c r="DA1044" s="3"/>
      <c r="DB1044" s="3"/>
      <c r="DC1044" s="3" t="s">
        <v>3</v>
      </c>
      <c r="DD1044" s="3" t="s">
        <v>3</v>
      </c>
      <c r="DE1044" s="3" t="s">
        <v>3</v>
      </c>
      <c r="DF1044" s="3" t="s">
        <v>3</v>
      </c>
      <c r="DG1044" s="3" t="s">
        <v>3</v>
      </c>
      <c r="DH1044" s="3" t="s">
        <v>3</v>
      </c>
      <c r="DI1044" s="3" t="s">
        <v>3</v>
      </c>
      <c r="DJ1044" s="3" t="s">
        <v>3</v>
      </c>
      <c r="DK1044" s="3" t="s">
        <v>3</v>
      </c>
      <c r="DL1044" s="3" t="s">
        <v>3</v>
      </c>
      <c r="DM1044" s="3" t="s">
        <v>3</v>
      </c>
      <c r="DN1044" s="3">
        <v>0</v>
      </c>
      <c r="DO1044" s="3">
        <v>0</v>
      </c>
      <c r="DP1044" s="3">
        <v>1</v>
      </c>
      <c r="DQ1044" s="3">
        <v>1</v>
      </c>
      <c r="DR1044" s="3"/>
      <c r="DS1044" s="3"/>
      <c r="DT1044" s="3"/>
      <c r="DU1044" s="3">
        <v>1010</v>
      </c>
      <c r="DV1044" s="3" t="s">
        <v>40</v>
      </c>
      <c r="DW1044" s="3" t="s">
        <v>40</v>
      </c>
      <c r="DX1044" s="3">
        <v>100</v>
      </c>
      <c r="DY1044" s="3"/>
      <c r="DZ1044" s="3" t="s">
        <v>3</v>
      </c>
      <c r="EA1044" s="3" t="s">
        <v>3</v>
      </c>
      <c r="EB1044" s="3" t="s">
        <v>3</v>
      </c>
      <c r="EC1044" s="3" t="s">
        <v>3</v>
      </c>
      <c r="ED1044" s="3"/>
      <c r="EE1044" s="3">
        <v>57042986</v>
      </c>
      <c r="EF1044" s="3">
        <v>200</v>
      </c>
      <c r="EG1044" s="3" t="s">
        <v>903</v>
      </c>
      <c r="EH1044" s="3">
        <v>0</v>
      </c>
      <c r="EI1044" s="3" t="s">
        <v>3</v>
      </c>
      <c r="EJ1044" s="3">
        <v>1</v>
      </c>
      <c r="EK1044" s="3">
        <v>1617</v>
      </c>
      <c r="EL1044" s="3" t="s">
        <v>904</v>
      </c>
      <c r="EM1044" s="3" t="s">
        <v>905</v>
      </c>
      <c r="EN1044" s="3"/>
      <c r="EO1044" s="3" t="s">
        <v>3</v>
      </c>
      <c r="EP1044" s="3"/>
      <c r="EQ1044" s="3">
        <v>0</v>
      </c>
      <c r="ER1044" s="3">
        <v>33.17</v>
      </c>
      <c r="ES1044" s="3">
        <v>33.17</v>
      </c>
      <c r="ET1044" s="3">
        <v>0</v>
      </c>
      <c r="EU1044" s="3">
        <v>0</v>
      </c>
      <c r="EV1044" s="3">
        <v>0</v>
      </c>
      <c r="EW1044" s="3">
        <v>0</v>
      </c>
      <c r="EX1044" s="3">
        <v>0</v>
      </c>
      <c r="EY1044" s="3">
        <v>0</v>
      </c>
      <c r="EZ1044" s="3"/>
      <c r="FA1044" s="3"/>
      <c r="FB1044" s="3"/>
      <c r="FC1044" s="3"/>
      <c r="FD1044" s="3"/>
      <c r="FE1044" s="3"/>
      <c r="FF1044" s="3"/>
      <c r="FG1044" s="3"/>
      <c r="FH1044" s="3"/>
      <c r="FI1044" s="3"/>
      <c r="FJ1044" s="3"/>
      <c r="FK1044" s="3"/>
      <c r="FL1044" s="3"/>
      <c r="FM1044" s="3"/>
      <c r="FN1044" s="3"/>
      <c r="FO1044" s="3"/>
      <c r="FP1044" s="3"/>
      <c r="FQ1044" s="3">
        <v>0</v>
      </c>
      <c r="FR1044" s="3">
        <v>0</v>
      </c>
      <c r="FS1044" s="3">
        <v>0</v>
      </c>
      <c r="FT1044" s="3"/>
      <c r="FU1044" s="3"/>
      <c r="FV1044" s="3"/>
      <c r="FW1044" s="3"/>
      <c r="FX1044" s="3">
        <v>0</v>
      </c>
      <c r="FY1044" s="3">
        <v>0</v>
      </c>
      <c r="FZ1044" s="3"/>
      <c r="GA1044" s="3" t="s">
        <v>3</v>
      </c>
      <c r="GB1044" s="3"/>
      <c r="GC1044" s="3"/>
      <c r="GD1044" s="3">
        <v>1</v>
      </c>
      <c r="GE1044" s="3"/>
      <c r="GF1044" s="3">
        <v>1612197379</v>
      </c>
      <c r="GG1044" s="3">
        <v>2</v>
      </c>
      <c r="GH1044" s="3">
        <v>1</v>
      </c>
      <c r="GI1044" s="3">
        <v>-2</v>
      </c>
      <c r="GJ1044" s="3">
        <v>0</v>
      </c>
      <c r="GK1044" s="3">
        <v>0</v>
      </c>
      <c r="GL1044" s="3">
        <f t="shared" si="1225"/>
        <v>0</v>
      </c>
      <c r="GM1044" s="3">
        <f t="shared" si="1226"/>
        <v>262.70999999999998</v>
      </c>
      <c r="GN1044" s="3">
        <f t="shared" si="1227"/>
        <v>0</v>
      </c>
      <c r="GO1044" s="3">
        <f t="shared" si="1228"/>
        <v>262.70999999999998</v>
      </c>
      <c r="GP1044" s="3">
        <f t="shared" si="1229"/>
        <v>0</v>
      </c>
      <c r="GQ1044" s="3"/>
      <c r="GR1044" s="3">
        <v>0</v>
      </c>
      <c r="GS1044" s="3">
        <v>3</v>
      </c>
      <c r="GT1044" s="3">
        <v>0</v>
      </c>
      <c r="GU1044" s="3" t="s">
        <v>3</v>
      </c>
      <c r="GV1044" s="3">
        <f t="shared" si="1230"/>
        <v>0</v>
      </c>
      <c r="GW1044" s="3">
        <v>1</v>
      </c>
      <c r="GX1044" s="3">
        <f t="shared" si="1231"/>
        <v>0</v>
      </c>
      <c r="GY1044" s="3"/>
      <c r="GZ1044" s="3"/>
      <c r="HA1044" s="3">
        <v>0</v>
      </c>
      <c r="HB1044" s="3">
        <v>0</v>
      </c>
      <c r="HC1044" s="3">
        <f t="shared" si="1232"/>
        <v>0</v>
      </c>
      <c r="HD1044" s="3"/>
      <c r="HE1044" s="3" t="s">
        <v>3</v>
      </c>
      <c r="HF1044" s="3" t="s">
        <v>3</v>
      </c>
      <c r="HG1044" s="3"/>
      <c r="HH1044" s="3"/>
      <c r="HI1044" s="3"/>
      <c r="HJ1044" s="3"/>
      <c r="HK1044" s="3"/>
      <c r="HL1044" s="3"/>
      <c r="HM1044" s="3" t="s">
        <v>3</v>
      </c>
      <c r="HN1044" s="3" t="s">
        <v>3</v>
      </c>
      <c r="HO1044" s="3" t="s">
        <v>3</v>
      </c>
      <c r="HP1044" s="3" t="s">
        <v>3</v>
      </c>
      <c r="HQ1044" s="3" t="s">
        <v>3</v>
      </c>
      <c r="HR1044" s="3"/>
      <c r="HS1044" s="3">
        <v>0</v>
      </c>
      <c r="HT1044" s="3"/>
      <c r="HU1044" s="3"/>
      <c r="HV1044" s="3"/>
      <c r="HW1044" s="3"/>
      <c r="HX1044" s="3"/>
      <c r="HY1044" s="3"/>
      <c r="HZ1044" s="3"/>
      <c r="IA1044" s="3"/>
      <c r="IB1044" s="3"/>
      <c r="IC1044" s="3"/>
      <c r="ID1044" s="3"/>
      <c r="IE1044" s="3"/>
      <c r="IF1044" s="3"/>
      <c r="IG1044" s="3"/>
      <c r="IH1044" s="3"/>
      <c r="II1044" s="3"/>
      <c r="IJ1044" s="3"/>
      <c r="IK1044" s="3">
        <v>0</v>
      </c>
      <c r="IL1044" s="3"/>
      <c r="IM1044" s="3"/>
      <c r="IN1044" s="3"/>
      <c r="IO1044" s="3"/>
      <c r="IP1044" s="3"/>
      <c r="IQ1044" s="3"/>
      <c r="IR1044" s="3"/>
      <c r="IS1044" s="3"/>
      <c r="IT1044" s="3"/>
      <c r="IU1044" s="3"/>
    </row>
    <row r="1045" spans="1:255" x14ac:dyDescent="0.25">
      <c r="A1045" s="4">
        <v>17</v>
      </c>
      <c r="B1045" s="4">
        <v>1</v>
      </c>
      <c r="C1045" s="4"/>
      <c r="D1045" s="4"/>
      <c r="E1045" s="4" t="s">
        <v>1281</v>
      </c>
      <c r="F1045" s="4" t="s">
        <v>1038</v>
      </c>
      <c r="G1045" s="4" t="s">
        <v>1039</v>
      </c>
      <c r="H1045" s="4" t="s">
        <v>40</v>
      </c>
      <c r="I1045" s="4">
        <f>ROUND(792/100,9)</f>
        <v>7.92</v>
      </c>
      <c r="J1045" s="4">
        <v>0</v>
      </c>
      <c r="K1045" s="4">
        <f>ROUND(792/100,9)</f>
        <v>7.92</v>
      </c>
      <c r="L1045" s="4"/>
      <c r="M1045" s="4"/>
      <c r="N1045" s="4"/>
      <c r="O1045" s="4">
        <f t="shared" si="1208"/>
        <v>2338.12</v>
      </c>
      <c r="P1045" s="4">
        <f t="shared" si="1209"/>
        <v>2338.12</v>
      </c>
      <c r="Q1045" s="4">
        <f t="shared" si="1247"/>
        <v>0</v>
      </c>
      <c r="R1045" s="4">
        <f t="shared" si="1248"/>
        <v>0</v>
      </c>
      <c r="S1045" s="4">
        <f t="shared" si="1210"/>
        <v>0</v>
      </c>
      <c r="T1045" s="4">
        <f t="shared" si="1211"/>
        <v>0</v>
      </c>
      <c r="U1045" s="4">
        <f t="shared" si="1212"/>
        <v>0</v>
      </c>
      <c r="V1045" s="4">
        <f t="shared" si="1213"/>
        <v>0</v>
      </c>
      <c r="W1045" s="4">
        <f t="shared" si="1214"/>
        <v>0</v>
      </c>
      <c r="X1045" s="4">
        <f t="shared" si="1249"/>
        <v>0</v>
      </c>
      <c r="Y1045" s="4">
        <f t="shared" si="1250"/>
        <v>0</v>
      </c>
      <c r="Z1045" s="4"/>
      <c r="AA1045" s="4">
        <v>55890823</v>
      </c>
      <c r="AB1045" s="4">
        <f t="shared" si="1215"/>
        <v>33.17</v>
      </c>
      <c r="AC1045" s="4">
        <f t="shared" si="1251"/>
        <v>33.17</v>
      </c>
      <c r="AD1045" s="4">
        <f t="shared" si="1252"/>
        <v>0</v>
      </c>
      <c r="AE1045" s="4">
        <f t="shared" si="1253"/>
        <v>0</v>
      </c>
      <c r="AF1045" s="4">
        <f t="shared" si="1253"/>
        <v>0</v>
      </c>
      <c r="AG1045" s="4">
        <f t="shared" si="1216"/>
        <v>0</v>
      </c>
      <c r="AH1045" s="4">
        <f t="shared" si="1254"/>
        <v>0</v>
      </c>
      <c r="AI1045" s="4">
        <f t="shared" si="1254"/>
        <v>0</v>
      </c>
      <c r="AJ1045" s="4">
        <f t="shared" si="1217"/>
        <v>0</v>
      </c>
      <c r="AK1045" s="4">
        <v>33.17</v>
      </c>
      <c r="AL1045" s="4">
        <v>33.17</v>
      </c>
      <c r="AM1045" s="4">
        <v>0</v>
      </c>
      <c r="AN1045" s="4">
        <v>0</v>
      </c>
      <c r="AO1045" s="4">
        <v>0</v>
      </c>
      <c r="AP1045" s="4">
        <v>0</v>
      </c>
      <c r="AQ1045" s="4">
        <v>0</v>
      </c>
      <c r="AR1045" s="4">
        <v>0</v>
      </c>
      <c r="AS1045" s="4">
        <v>0</v>
      </c>
      <c r="AT1045" s="4">
        <v>0</v>
      </c>
      <c r="AU1045" s="4">
        <v>0</v>
      </c>
      <c r="AV1045" s="4">
        <v>1</v>
      </c>
      <c r="AW1045" s="4">
        <v>1</v>
      </c>
      <c r="AX1045" s="4"/>
      <c r="AY1045" s="4"/>
      <c r="AZ1045" s="4">
        <v>1</v>
      </c>
      <c r="BA1045" s="4">
        <v>1</v>
      </c>
      <c r="BB1045" s="4">
        <v>1</v>
      </c>
      <c r="BC1045" s="4">
        <v>8.9</v>
      </c>
      <c r="BD1045" s="4" t="s">
        <v>3</v>
      </c>
      <c r="BE1045" s="4" t="s">
        <v>3</v>
      </c>
      <c r="BF1045" s="4" t="s">
        <v>3</v>
      </c>
      <c r="BG1045" s="4" t="s">
        <v>3</v>
      </c>
      <c r="BH1045" s="4">
        <v>3</v>
      </c>
      <c r="BI1045" s="4">
        <v>2</v>
      </c>
      <c r="BJ1045" s="4" t="s">
        <v>1040</v>
      </c>
      <c r="BK1045" s="4"/>
      <c r="BL1045" s="4"/>
      <c r="BM1045" s="4">
        <v>1617</v>
      </c>
      <c r="BN1045" s="4">
        <v>0</v>
      </c>
      <c r="BO1045" s="4" t="s">
        <v>1038</v>
      </c>
      <c r="BP1045" s="4">
        <v>1</v>
      </c>
      <c r="BQ1045" s="4">
        <v>200</v>
      </c>
      <c r="BR1045" s="4">
        <v>0</v>
      </c>
      <c r="BS1045" s="4">
        <v>1</v>
      </c>
      <c r="BT1045" s="4">
        <v>1</v>
      </c>
      <c r="BU1045" s="4">
        <v>1</v>
      </c>
      <c r="BV1045" s="4">
        <v>1</v>
      </c>
      <c r="BW1045" s="4">
        <v>1</v>
      </c>
      <c r="BX1045" s="4">
        <v>1</v>
      </c>
      <c r="BY1045" s="4" t="s">
        <v>3</v>
      </c>
      <c r="BZ1045" s="4">
        <v>0</v>
      </c>
      <c r="CA1045" s="4">
        <v>0</v>
      </c>
      <c r="CB1045" s="4" t="s">
        <v>3</v>
      </c>
      <c r="CC1045" s="4"/>
      <c r="CD1045" s="4"/>
      <c r="CE1045" s="4">
        <v>1566</v>
      </c>
      <c r="CF1045" s="4">
        <v>0</v>
      </c>
      <c r="CG1045" s="4">
        <v>0</v>
      </c>
      <c r="CH1045" s="4"/>
      <c r="CI1045" s="4"/>
      <c r="CJ1045" s="4"/>
      <c r="CK1045" s="4"/>
      <c r="CL1045" s="4"/>
      <c r="CM1045" s="4">
        <v>0</v>
      </c>
      <c r="CN1045" s="4" t="s">
        <v>3</v>
      </c>
      <c r="CO1045" s="4">
        <v>0</v>
      </c>
      <c r="CP1045" s="4">
        <f t="shared" si="1218"/>
        <v>2338.12</v>
      </c>
      <c r="CQ1045" s="4">
        <f t="shared" si="1219"/>
        <v>295.20999999999998</v>
      </c>
      <c r="CR1045" s="4">
        <f t="shared" si="1255"/>
        <v>0</v>
      </c>
      <c r="CS1045" s="4">
        <f t="shared" si="1256"/>
        <v>0</v>
      </c>
      <c r="CT1045" s="4">
        <f t="shared" si="1220"/>
        <v>0</v>
      </c>
      <c r="CU1045" s="4">
        <f t="shared" si="1221"/>
        <v>0</v>
      </c>
      <c r="CV1045" s="4">
        <f t="shared" si="1222"/>
        <v>0</v>
      </c>
      <c r="CW1045" s="4">
        <f t="shared" si="1223"/>
        <v>0</v>
      </c>
      <c r="CX1045" s="4">
        <f t="shared" si="1224"/>
        <v>0</v>
      </c>
      <c r="CY1045" s="4">
        <f t="shared" si="1257"/>
        <v>0</v>
      </c>
      <c r="CZ1045" s="4">
        <f t="shared" si="1258"/>
        <v>0</v>
      </c>
      <c r="DA1045" s="4"/>
      <c r="DB1045" s="4"/>
      <c r="DC1045" s="4" t="s">
        <v>3</v>
      </c>
      <c r="DD1045" s="4" t="s">
        <v>3</v>
      </c>
      <c r="DE1045" s="4" t="s">
        <v>3</v>
      </c>
      <c r="DF1045" s="4" t="s">
        <v>3</v>
      </c>
      <c r="DG1045" s="4" t="s">
        <v>3</v>
      </c>
      <c r="DH1045" s="4" t="s">
        <v>3</v>
      </c>
      <c r="DI1045" s="4" t="s">
        <v>3</v>
      </c>
      <c r="DJ1045" s="4" t="s">
        <v>3</v>
      </c>
      <c r="DK1045" s="4" t="s">
        <v>3</v>
      </c>
      <c r="DL1045" s="4" t="s">
        <v>3</v>
      </c>
      <c r="DM1045" s="4" t="s">
        <v>3</v>
      </c>
      <c r="DN1045" s="4">
        <v>0</v>
      </c>
      <c r="DO1045" s="4">
        <v>0</v>
      </c>
      <c r="DP1045" s="4">
        <v>1</v>
      </c>
      <c r="DQ1045" s="4">
        <v>1</v>
      </c>
      <c r="DR1045" s="4"/>
      <c r="DS1045" s="4"/>
      <c r="DT1045" s="4"/>
      <c r="DU1045" s="4">
        <v>1010</v>
      </c>
      <c r="DV1045" s="4" t="s">
        <v>40</v>
      </c>
      <c r="DW1045" s="4" t="s">
        <v>40</v>
      </c>
      <c r="DX1045" s="4">
        <v>100</v>
      </c>
      <c r="DY1045" s="4"/>
      <c r="DZ1045" s="4" t="s">
        <v>3</v>
      </c>
      <c r="EA1045" s="4" t="s">
        <v>3</v>
      </c>
      <c r="EB1045" s="4" t="s">
        <v>3</v>
      </c>
      <c r="EC1045" s="4" t="s">
        <v>3</v>
      </c>
      <c r="ED1045" s="4"/>
      <c r="EE1045" s="4">
        <v>57042986</v>
      </c>
      <c r="EF1045" s="4">
        <v>200</v>
      </c>
      <c r="EG1045" s="4" t="s">
        <v>903</v>
      </c>
      <c r="EH1045" s="4">
        <v>0</v>
      </c>
      <c r="EI1045" s="4" t="s">
        <v>3</v>
      </c>
      <c r="EJ1045" s="4">
        <v>1</v>
      </c>
      <c r="EK1045" s="4">
        <v>1617</v>
      </c>
      <c r="EL1045" s="4" t="s">
        <v>904</v>
      </c>
      <c r="EM1045" s="4" t="s">
        <v>905</v>
      </c>
      <c r="EN1045" s="4"/>
      <c r="EO1045" s="4" t="s">
        <v>3</v>
      </c>
      <c r="EP1045" s="4"/>
      <c r="EQ1045" s="4">
        <v>0</v>
      </c>
      <c r="ER1045" s="4">
        <v>33.17</v>
      </c>
      <c r="ES1045" s="4">
        <v>33.17</v>
      </c>
      <c r="ET1045" s="4">
        <v>0</v>
      </c>
      <c r="EU1045" s="4">
        <v>0</v>
      </c>
      <c r="EV1045" s="4">
        <v>0</v>
      </c>
      <c r="EW1045" s="4">
        <v>0</v>
      </c>
      <c r="EX1045" s="4">
        <v>0</v>
      </c>
      <c r="EY1045" s="4">
        <v>0</v>
      </c>
      <c r="EZ1045" s="4"/>
      <c r="FA1045" s="4"/>
      <c r="FB1045" s="4"/>
      <c r="FC1045" s="4"/>
      <c r="FD1045" s="4"/>
      <c r="FE1045" s="4"/>
      <c r="FF1045" s="4"/>
      <c r="FG1045" s="4"/>
      <c r="FH1045" s="4"/>
      <c r="FI1045" s="4"/>
      <c r="FJ1045" s="4"/>
      <c r="FK1045" s="4"/>
      <c r="FL1045" s="4"/>
      <c r="FM1045" s="4"/>
      <c r="FN1045" s="4"/>
      <c r="FO1045" s="4"/>
      <c r="FP1045" s="4"/>
      <c r="FQ1045" s="4">
        <v>0</v>
      </c>
      <c r="FR1045" s="4">
        <v>0</v>
      </c>
      <c r="FS1045" s="4">
        <v>0</v>
      </c>
      <c r="FT1045" s="4"/>
      <c r="FU1045" s="4"/>
      <c r="FV1045" s="4"/>
      <c r="FW1045" s="4"/>
      <c r="FX1045" s="4">
        <v>0</v>
      </c>
      <c r="FY1045" s="4">
        <v>0</v>
      </c>
      <c r="FZ1045" s="4"/>
      <c r="GA1045" s="4" t="s">
        <v>3</v>
      </c>
      <c r="GB1045" s="4"/>
      <c r="GC1045" s="4"/>
      <c r="GD1045" s="4">
        <v>1</v>
      </c>
      <c r="GE1045" s="4"/>
      <c r="GF1045" s="4">
        <v>1612197379</v>
      </c>
      <c r="GG1045" s="4">
        <v>2</v>
      </c>
      <c r="GH1045" s="4">
        <v>1</v>
      </c>
      <c r="GI1045" s="4">
        <v>2</v>
      </c>
      <c r="GJ1045" s="4">
        <v>0</v>
      </c>
      <c r="GK1045" s="4">
        <v>0</v>
      </c>
      <c r="GL1045" s="4">
        <f t="shared" si="1225"/>
        <v>0</v>
      </c>
      <c r="GM1045" s="4">
        <f t="shared" si="1226"/>
        <v>2338.12</v>
      </c>
      <c r="GN1045" s="4">
        <f t="shared" si="1227"/>
        <v>0</v>
      </c>
      <c r="GO1045" s="4">
        <f t="shared" si="1228"/>
        <v>2338.12</v>
      </c>
      <c r="GP1045" s="4">
        <f t="shared" si="1229"/>
        <v>0</v>
      </c>
      <c r="GQ1045" s="4"/>
      <c r="GR1045" s="4">
        <v>0</v>
      </c>
      <c r="GS1045" s="4">
        <v>0</v>
      </c>
      <c r="GT1045" s="4">
        <v>0</v>
      </c>
      <c r="GU1045" s="4" t="s">
        <v>3</v>
      </c>
      <c r="GV1045" s="4">
        <f t="shared" si="1230"/>
        <v>0</v>
      </c>
      <c r="GW1045" s="4">
        <v>1</v>
      </c>
      <c r="GX1045" s="4">
        <f t="shared" si="1231"/>
        <v>0</v>
      </c>
      <c r="GY1045" s="4"/>
      <c r="GZ1045" s="4"/>
      <c r="HA1045" s="4">
        <v>0</v>
      </c>
      <c r="HB1045" s="4">
        <v>0</v>
      </c>
      <c r="HC1045" s="4">
        <f t="shared" si="1232"/>
        <v>0</v>
      </c>
      <c r="HD1045" s="4"/>
      <c r="HE1045" s="4" t="s">
        <v>3</v>
      </c>
      <c r="HF1045" s="4" t="s">
        <v>3</v>
      </c>
      <c r="HG1045" s="4"/>
      <c r="HH1045" s="4"/>
      <c r="HI1045" s="4"/>
      <c r="HJ1045" s="4"/>
      <c r="HK1045" s="4"/>
      <c r="HL1045" s="4"/>
      <c r="HM1045" s="4" t="s">
        <v>3</v>
      </c>
      <c r="HN1045" s="4" t="s">
        <v>3</v>
      </c>
      <c r="HO1045" s="4" t="s">
        <v>3</v>
      </c>
      <c r="HP1045" s="4" t="s">
        <v>3</v>
      </c>
      <c r="HQ1045" s="4" t="s">
        <v>3</v>
      </c>
      <c r="HR1045" s="4"/>
      <c r="HS1045" s="4">
        <v>0</v>
      </c>
      <c r="HT1045" s="4"/>
      <c r="HU1045" s="4"/>
      <c r="HV1045" s="4"/>
      <c r="HW1045" s="4"/>
      <c r="HX1045" s="4"/>
      <c r="HY1045" s="4"/>
      <c r="HZ1045" s="4"/>
      <c r="IA1045" s="4"/>
      <c r="IB1045" s="4"/>
      <c r="IC1045" s="4"/>
      <c r="ID1045" s="4"/>
      <c r="IE1045" s="4"/>
      <c r="IF1045" s="4"/>
      <c r="IG1045" s="4"/>
      <c r="IH1045" s="4"/>
      <c r="II1045" s="4"/>
      <c r="IJ1045" s="4"/>
      <c r="IK1045" s="4">
        <v>0</v>
      </c>
      <c r="IL1045" s="4"/>
      <c r="IM1045" s="4"/>
      <c r="IN1045" s="4"/>
      <c r="IO1045" s="4"/>
      <c r="IP1045" s="4"/>
      <c r="IQ1045" s="4"/>
      <c r="IR1045" s="4"/>
      <c r="IS1045" s="4"/>
      <c r="IT1045" s="4"/>
      <c r="IU1045" s="4"/>
    </row>
    <row r="1046" spans="1:255" x14ac:dyDescent="0.25">
      <c r="A1046" s="3">
        <v>17</v>
      </c>
      <c r="B1046" s="3">
        <v>1</v>
      </c>
      <c r="C1046" s="3"/>
      <c r="D1046" s="3"/>
      <c r="E1046" s="3" t="s">
        <v>1282</v>
      </c>
      <c r="F1046" s="3" t="s">
        <v>1249</v>
      </c>
      <c r="G1046" s="3" t="s">
        <v>1250</v>
      </c>
      <c r="H1046" s="3" t="s">
        <v>227</v>
      </c>
      <c r="I1046" s="3">
        <v>396</v>
      </c>
      <c r="J1046" s="3">
        <v>0</v>
      </c>
      <c r="K1046" s="3">
        <v>396</v>
      </c>
      <c r="L1046" s="3"/>
      <c r="M1046" s="3"/>
      <c r="N1046" s="3"/>
      <c r="O1046" s="3">
        <f t="shared" si="1208"/>
        <v>4577.76</v>
      </c>
      <c r="P1046" s="3">
        <f t="shared" si="1209"/>
        <v>4577.76</v>
      </c>
      <c r="Q1046" s="3">
        <f t="shared" si="1247"/>
        <v>0</v>
      </c>
      <c r="R1046" s="3">
        <f t="shared" si="1248"/>
        <v>0</v>
      </c>
      <c r="S1046" s="3">
        <f t="shared" si="1210"/>
        <v>0</v>
      </c>
      <c r="T1046" s="3">
        <f t="shared" si="1211"/>
        <v>0</v>
      </c>
      <c r="U1046" s="3">
        <f t="shared" si="1212"/>
        <v>0</v>
      </c>
      <c r="V1046" s="3">
        <f t="shared" si="1213"/>
        <v>0</v>
      </c>
      <c r="W1046" s="3">
        <f t="shared" si="1214"/>
        <v>0</v>
      </c>
      <c r="X1046" s="3">
        <f t="shared" si="1249"/>
        <v>0</v>
      </c>
      <c r="Y1046" s="3">
        <f t="shared" si="1250"/>
        <v>0</v>
      </c>
      <c r="Z1046" s="3"/>
      <c r="AA1046" s="3">
        <v>54971259</v>
      </c>
      <c r="AB1046" s="3">
        <f t="shared" si="1215"/>
        <v>11.56</v>
      </c>
      <c r="AC1046" s="3">
        <f t="shared" si="1251"/>
        <v>11.56</v>
      </c>
      <c r="AD1046" s="3">
        <f t="shared" si="1252"/>
        <v>0</v>
      </c>
      <c r="AE1046" s="3">
        <f t="shared" si="1253"/>
        <v>0</v>
      </c>
      <c r="AF1046" s="3">
        <f t="shared" si="1253"/>
        <v>0</v>
      </c>
      <c r="AG1046" s="3">
        <f t="shared" si="1216"/>
        <v>0</v>
      </c>
      <c r="AH1046" s="3">
        <f t="shared" si="1254"/>
        <v>0</v>
      </c>
      <c r="AI1046" s="3">
        <f t="shared" si="1254"/>
        <v>0</v>
      </c>
      <c r="AJ1046" s="3">
        <f t="shared" si="1217"/>
        <v>0</v>
      </c>
      <c r="AK1046" s="3">
        <v>11.56</v>
      </c>
      <c r="AL1046" s="3">
        <v>11.56</v>
      </c>
      <c r="AM1046" s="3">
        <v>0</v>
      </c>
      <c r="AN1046" s="3">
        <v>0</v>
      </c>
      <c r="AO1046" s="3">
        <v>0</v>
      </c>
      <c r="AP1046" s="3">
        <v>0</v>
      </c>
      <c r="AQ1046" s="3">
        <v>0</v>
      </c>
      <c r="AR1046" s="3">
        <v>0</v>
      </c>
      <c r="AS1046" s="3">
        <v>0</v>
      </c>
      <c r="AT1046" s="3">
        <v>0</v>
      </c>
      <c r="AU1046" s="3">
        <v>0</v>
      </c>
      <c r="AV1046" s="3">
        <v>1</v>
      </c>
      <c r="AW1046" s="3">
        <v>1</v>
      </c>
      <c r="AX1046" s="3"/>
      <c r="AY1046" s="3"/>
      <c r="AZ1046" s="3">
        <v>1</v>
      </c>
      <c r="BA1046" s="3">
        <v>1</v>
      </c>
      <c r="BB1046" s="3">
        <v>1</v>
      </c>
      <c r="BC1046" s="3">
        <v>1</v>
      </c>
      <c r="BD1046" s="3" t="s">
        <v>3</v>
      </c>
      <c r="BE1046" s="3" t="s">
        <v>3</v>
      </c>
      <c r="BF1046" s="3" t="s">
        <v>3</v>
      </c>
      <c r="BG1046" s="3" t="s">
        <v>3</v>
      </c>
      <c r="BH1046" s="3">
        <v>3</v>
      </c>
      <c r="BI1046" s="3">
        <v>2</v>
      </c>
      <c r="BJ1046" s="3" t="s">
        <v>1249</v>
      </c>
      <c r="BK1046" s="3"/>
      <c r="BL1046" s="3"/>
      <c r="BM1046" s="3">
        <v>400005</v>
      </c>
      <c r="BN1046" s="3">
        <v>0</v>
      </c>
      <c r="BO1046" s="3" t="s">
        <v>3</v>
      </c>
      <c r="BP1046" s="3">
        <v>0</v>
      </c>
      <c r="BQ1046" s="3">
        <v>213</v>
      </c>
      <c r="BR1046" s="3">
        <v>0</v>
      </c>
      <c r="BS1046" s="3">
        <v>1</v>
      </c>
      <c r="BT1046" s="3">
        <v>1</v>
      </c>
      <c r="BU1046" s="3">
        <v>1</v>
      </c>
      <c r="BV1046" s="3">
        <v>1</v>
      </c>
      <c r="BW1046" s="3">
        <v>1</v>
      </c>
      <c r="BX1046" s="3">
        <v>1</v>
      </c>
      <c r="BY1046" s="3" t="s">
        <v>3</v>
      </c>
      <c r="BZ1046" s="3">
        <v>0</v>
      </c>
      <c r="CA1046" s="3">
        <v>0</v>
      </c>
      <c r="CB1046" s="3" t="s">
        <v>3</v>
      </c>
      <c r="CC1046" s="3"/>
      <c r="CD1046" s="3"/>
      <c r="CE1046" s="3">
        <v>1566</v>
      </c>
      <c r="CF1046" s="3">
        <v>0</v>
      </c>
      <c r="CG1046" s="3">
        <v>0</v>
      </c>
      <c r="CH1046" s="3"/>
      <c r="CI1046" s="3"/>
      <c r="CJ1046" s="3"/>
      <c r="CK1046" s="3"/>
      <c r="CL1046" s="3"/>
      <c r="CM1046" s="3">
        <v>0</v>
      </c>
      <c r="CN1046" s="3" t="s">
        <v>3</v>
      </c>
      <c r="CO1046" s="3">
        <v>0</v>
      </c>
      <c r="CP1046" s="3">
        <f t="shared" si="1218"/>
        <v>4577.76</v>
      </c>
      <c r="CQ1046" s="3">
        <f t="shared" si="1219"/>
        <v>11.56</v>
      </c>
      <c r="CR1046" s="3">
        <f t="shared" si="1255"/>
        <v>0</v>
      </c>
      <c r="CS1046" s="3">
        <f t="shared" si="1256"/>
        <v>0</v>
      </c>
      <c r="CT1046" s="3">
        <f t="shared" si="1220"/>
        <v>0</v>
      </c>
      <c r="CU1046" s="3">
        <f t="shared" si="1221"/>
        <v>0</v>
      </c>
      <c r="CV1046" s="3">
        <f t="shared" si="1222"/>
        <v>0</v>
      </c>
      <c r="CW1046" s="3">
        <f t="shared" si="1223"/>
        <v>0</v>
      </c>
      <c r="CX1046" s="3">
        <f t="shared" si="1224"/>
        <v>0</v>
      </c>
      <c r="CY1046" s="3">
        <f t="shared" si="1257"/>
        <v>0</v>
      </c>
      <c r="CZ1046" s="3">
        <f t="shared" si="1258"/>
        <v>0</v>
      </c>
      <c r="DA1046" s="3"/>
      <c r="DB1046" s="3"/>
      <c r="DC1046" s="3" t="s">
        <v>3</v>
      </c>
      <c r="DD1046" s="3" t="s">
        <v>3</v>
      </c>
      <c r="DE1046" s="3" t="s">
        <v>3</v>
      </c>
      <c r="DF1046" s="3" t="s">
        <v>3</v>
      </c>
      <c r="DG1046" s="3" t="s">
        <v>3</v>
      </c>
      <c r="DH1046" s="3" t="s">
        <v>3</v>
      </c>
      <c r="DI1046" s="3" t="s">
        <v>3</v>
      </c>
      <c r="DJ1046" s="3" t="s">
        <v>3</v>
      </c>
      <c r="DK1046" s="3" t="s">
        <v>3</v>
      </c>
      <c r="DL1046" s="3" t="s">
        <v>3</v>
      </c>
      <c r="DM1046" s="3" t="s">
        <v>3</v>
      </c>
      <c r="DN1046" s="3">
        <v>0</v>
      </c>
      <c r="DO1046" s="3">
        <v>0</v>
      </c>
      <c r="DP1046" s="3">
        <v>1</v>
      </c>
      <c r="DQ1046" s="3">
        <v>1</v>
      </c>
      <c r="DR1046" s="3"/>
      <c r="DS1046" s="3"/>
      <c r="DT1046" s="3"/>
      <c r="DU1046" s="3">
        <v>1013</v>
      </c>
      <c r="DV1046" s="3" t="s">
        <v>227</v>
      </c>
      <c r="DW1046" s="3" t="s">
        <v>227</v>
      </c>
      <c r="DX1046" s="3">
        <v>1</v>
      </c>
      <c r="DY1046" s="3"/>
      <c r="DZ1046" s="3" t="s">
        <v>3</v>
      </c>
      <c r="EA1046" s="3" t="s">
        <v>3</v>
      </c>
      <c r="EB1046" s="3" t="s">
        <v>3</v>
      </c>
      <c r="EC1046" s="3" t="s">
        <v>3</v>
      </c>
      <c r="ED1046" s="3"/>
      <c r="EE1046" s="3">
        <v>57042888</v>
      </c>
      <c r="EF1046" s="3">
        <v>213</v>
      </c>
      <c r="EG1046" s="3" t="s">
        <v>456</v>
      </c>
      <c r="EH1046" s="3">
        <v>0</v>
      </c>
      <c r="EI1046" s="3" t="s">
        <v>3</v>
      </c>
      <c r="EJ1046" s="3">
        <v>1</v>
      </c>
      <c r="EK1046" s="3">
        <v>400005</v>
      </c>
      <c r="EL1046" s="3" t="s">
        <v>456</v>
      </c>
      <c r="EM1046" s="3" t="s">
        <v>457</v>
      </c>
      <c r="EN1046" s="3"/>
      <c r="EO1046" s="3" t="s">
        <v>3</v>
      </c>
      <c r="EP1046" s="3"/>
      <c r="EQ1046" s="3">
        <v>16</v>
      </c>
      <c r="ER1046" s="3">
        <v>0</v>
      </c>
      <c r="ES1046" s="3">
        <v>11.56</v>
      </c>
      <c r="ET1046" s="3">
        <v>0</v>
      </c>
      <c r="EU1046" s="3">
        <v>0</v>
      </c>
      <c r="EV1046" s="3">
        <v>0</v>
      </c>
      <c r="EW1046" s="3">
        <v>0</v>
      </c>
      <c r="EX1046" s="3">
        <v>0</v>
      </c>
      <c r="EY1046" s="3">
        <v>0</v>
      </c>
      <c r="EZ1046" s="3"/>
      <c r="FA1046" s="3"/>
      <c r="FB1046" s="3"/>
      <c r="FC1046" s="3"/>
      <c r="FD1046" s="3"/>
      <c r="FE1046" s="3"/>
      <c r="FF1046" s="3"/>
      <c r="FG1046" s="3"/>
      <c r="FH1046" s="3"/>
      <c r="FI1046" s="3"/>
      <c r="FJ1046" s="3"/>
      <c r="FK1046" s="3"/>
      <c r="FL1046" s="3"/>
      <c r="FM1046" s="3"/>
      <c r="FN1046" s="3"/>
      <c r="FO1046" s="3"/>
      <c r="FP1046" s="3"/>
      <c r="FQ1046" s="3">
        <v>0</v>
      </c>
      <c r="FR1046" s="3">
        <v>0</v>
      </c>
      <c r="FS1046" s="3">
        <v>0</v>
      </c>
      <c r="FT1046" s="3"/>
      <c r="FU1046" s="3"/>
      <c r="FV1046" s="3"/>
      <c r="FW1046" s="3"/>
      <c r="FX1046" s="3">
        <v>0</v>
      </c>
      <c r="FY1046" s="3">
        <v>0</v>
      </c>
      <c r="FZ1046" s="3"/>
      <c r="GA1046" s="3" t="s">
        <v>1251</v>
      </c>
      <c r="GB1046" s="3"/>
      <c r="GC1046" s="3"/>
      <c r="GD1046" s="3">
        <v>1</v>
      </c>
      <c r="GE1046" s="3"/>
      <c r="GF1046" s="3">
        <v>1026710798</v>
      </c>
      <c r="GG1046" s="3">
        <v>2</v>
      </c>
      <c r="GH1046" s="3">
        <v>4</v>
      </c>
      <c r="GI1046" s="3">
        <v>-2</v>
      </c>
      <c r="GJ1046" s="3">
        <v>0</v>
      </c>
      <c r="GK1046" s="3">
        <v>0</v>
      </c>
      <c r="GL1046" s="3">
        <f t="shared" si="1225"/>
        <v>0</v>
      </c>
      <c r="GM1046" s="3">
        <f t="shared" si="1226"/>
        <v>4577.76</v>
      </c>
      <c r="GN1046" s="3">
        <f t="shared" si="1227"/>
        <v>0</v>
      </c>
      <c r="GO1046" s="3">
        <f t="shared" si="1228"/>
        <v>4577.76</v>
      </c>
      <c r="GP1046" s="3">
        <f t="shared" si="1229"/>
        <v>0</v>
      </c>
      <c r="GQ1046" s="3"/>
      <c r="GR1046" s="3">
        <v>1</v>
      </c>
      <c r="GS1046" s="3">
        <v>2</v>
      </c>
      <c r="GT1046" s="3">
        <v>0</v>
      </c>
      <c r="GU1046" s="3" t="s">
        <v>3</v>
      </c>
      <c r="GV1046" s="3">
        <f t="shared" si="1230"/>
        <v>0</v>
      </c>
      <c r="GW1046" s="3">
        <v>1</v>
      </c>
      <c r="GX1046" s="3">
        <f t="shared" si="1231"/>
        <v>0</v>
      </c>
      <c r="GY1046" s="3"/>
      <c r="GZ1046" s="3"/>
      <c r="HA1046" s="3">
        <v>0</v>
      </c>
      <c r="HB1046" s="3">
        <v>0</v>
      </c>
      <c r="HC1046" s="3">
        <f t="shared" si="1232"/>
        <v>0</v>
      </c>
      <c r="HD1046" s="3"/>
      <c r="HE1046" s="3" t="s">
        <v>459</v>
      </c>
      <c r="HF1046" s="3" t="s">
        <v>37</v>
      </c>
      <c r="HG1046" s="3"/>
      <c r="HH1046" s="3"/>
      <c r="HI1046" s="3"/>
      <c r="HJ1046" s="3"/>
      <c r="HK1046" s="3"/>
      <c r="HL1046" s="3"/>
      <c r="HM1046" s="3" t="s">
        <v>3</v>
      </c>
      <c r="HN1046" s="3" t="s">
        <v>3</v>
      </c>
      <c r="HO1046" s="3" t="s">
        <v>3</v>
      </c>
      <c r="HP1046" s="3" t="s">
        <v>3</v>
      </c>
      <c r="HQ1046" s="3" t="s">
        <v>3</v>
      </c>
      <c r="HR1046" s="3"/>
      <c r="HS1046" s="3">
        <v>0</v>
      </c>
      <c r="HT1046" s="3"/>
      <c r="HU1046" s="3"/>
      <c r="HV1046" s="3"/>
      <c r="HW1046" s="3"/>
      <c r="HX1046" s="3"/>
      <c r="HY1046" s="3"/>
      <c r="HZ1046" s="3"/>
      <c r="IA1046" s="3"/>
      <c r="IB1046" s="3"/>
      <c r="IC1046" s="3"/>
      <c r="ID1046" s="3"/>
      <c r="IE1046" s="3"/>
      <c r="IF1046" s="3"/>
      <c r="IG1046" s="3"/>
      <c r="IH1046" s="3"/>
      <c r="II1046" s="3"/>
      <c r="IJ1046" s="3"/>
      <c r="IK1046" s="3">
        <v>0</v>
      </c>
      <c r="IL1046" s="3"/>
      <c r="IM1046" s="3"/>
      <c r="IN1046" s="3"/>
      <c r="IO1046" s="3"/>
      <c r="IP1046" s="3"/>
      <c r="IQ1046" s="3"/>
      <c r="IR1046" s="3"/>
      <c r="IS1046" s="3"/>
      <c r="IT1046" s="3"/>
      <c r="IU1046" s="3"/>
    </row>
    <row r="1047" spans="1:255" x14ac:dyDescent="0.25">
      <c r="A1047" s="4">
        <v>17</v>
      </c>
      <c r="B1047" s="4">
        <v>1</v>
      </c>
      <c r="C1047" s="4"/>
      <c r="D1047" s="4"/>
      <c r="E1047" s="4" t="s">
        <v>1282</v>
      </c>
      <c r="F1047" s="4" t="s">
        <v>1249</v>
      </c>
      <c r="G1047" s="4" t="s">
        <v>1250</v>
      </c>
      <c r="H1047" s="4" t="s">
        <v>227</v>
      </c>
      <c r="I1047" s="4">
        <v>396</v>
      </c>
      <c r="J1047" s="4">
        <v>0</v>
      </c>
      <c r="K1047" s="4">
        <v>396</v>
      </c>
      <c r="L1047" s="4"/>
      <c r="M1047" s="4"/>
      <c r="N1047" s="4"/>
      <c r="O1047" s="4">
        <f t="shared" si="1208"/>
        <v>45045.16</v>
      </c>
      <c r="P1047" s="4">
        <f t="shared" si="1209"/>
        <v>45045.16</v>
      </c>
      <c r="Q1047" s="4">
        <f t="shared" si="1247"/>
        <v>0</v>
      </c>
      <c r="R1047" s="4">
        <f t="shared" si="1248"/>
        <v>0</v>
      </c>
      <c r="S1047" s="4">
        <f t="shared" si="1210"/>
        <v>0</v>
      </c>
      <c r="T1047" s="4">
        <f t="shared" si="1211"/>
        <v>0</v>
      </c>
      <c r="U1047" s="4">
        <f t="shared" si="1212"/>
        <v>0</v>
      </c>
      <c r="V1047" s="4">
        <f t="shared" si="1213"/>
        <v>0</v>
      </c>
      <c r="W1047" s="4">
        <f t="shared" si="1214"/>
        <v>0</v>
      </c>
      <c r="X1047" s="4">
        <f t="shared" si="1249"/>
        <v>0</v>
      </c>
      <c r="Y1047" s="4">
        <f t="shared" si="1250"/>
        <v>0</v>
      </c>
      <c r="Z1047" s="4"/>
      <c r="AA1047" s="4">
        <v>55890823</v>
      </c>
      <c r="AB1047" s="4">
        <f t="shared" si="1215"/>
        <v>11.56</v>
      </c>
      <c r="AC1047" s="4">
        <f t="shared" si="1251"/>
        <v>11.56</v>
      </c>
      <c r="AD1047" s="4">
        <f t="shared" si="1252"/>
        <v>0</v>
      </c>
      <c r="AE1047" s="4">
        <f t="shared" si="1253"/>
        <v>0</v>
      </c>
      <c r="AF1047" s="4">
        <f t="shared" si="1253"/>
        <v>0</v>
      </c>
      <c r="AG1047" s="4">
        <f t="shared" si="1216"/>
        <v>0</v>
      </c>
      <c r="AH1047" s="4">
        <f t="shared" si="1254"/>
        <v>0</v>
      </c>
      <c r="AI1047" s="4">
        <f t="shared" si="1254"/>
        <v>0</v>
      </c>
      <c r="AJ1047" s="4">
        <f t="shared" si="1217"/>
        <v>0</v>
      </c>
      <c r="AK1047" s="4">
        <v>11.56</v>
      </c>
      <c r="AL1047" s="4">
        <v>11.56</v>
      </c>
      <c r="AM1047" s="4">
        <v>0</v>
      </c>
      <c r="AN1047" s="4">
        <v>0</v>
      </c>
      <c r="AO1047" s="4">
        <v>0</v>
      </c>
      <c r="AP1047" s="4">
        <v>0</v>
      </c>
      <c r="AQ1047" s="4">
        <v>0</v>
      </c>
      <c r="AR1047" s="4">
        <v>0</v>
      </c>
      <c r="AS1047" s="4">
        <v>0</v>
      </c>
      <c r="AT1047" s="4">
        <v>0</v>
      </c>
      <c r="AU1047" s="4">
        <v>0</v>
      </c>
      <c r="AV1047" s="4">
        <v>1</v>
      </c>
      <c r="AW1047" s="4">
        <v>1</v>
      </c>
      <c r="AX1047" s="4"/>
      <c r="AY1047" s="4"/>
      <c r="AZ1047" s="4">
        <v>1</v>
      </c>
      <c r="BA1047" s="4">
        <v>1</v>
      </c>
      <c r="BB1047" s="4">
        <v>1</v>
      </c>
      <c r="BC1047" s="4">
        <v>9.84</v>
      </c>
      <c r="BD1047" s="4" t="s">
        <v>3</v>
      </c>
      <c r="BE1047" s="4" t="s">
        <v>3</v>
      </c>
      <c r="BF1047" s="4" t="s">
        <v>3</v>
      </c>
      <c r="BG1047" s="4" t="s">
        <v>3</v>
      </c>
      <c r="BH1047" s="4">
        <v>3</v>
      </c>
      <c r="BI1047" s="4">
        <v>2</v>
      </c>
      <c r="BJ1047" s="4" t="s">
        <v>1249</v>
      </c>
      <c r="BK1047" s="4"/>
      <c r="BL1047" s="4"/>
      <c r="BM1047" s="4">
        <v>400005</v>
      </c>
      <c r="BN1047" s="4">
        <v>0</v>
      </c>
      <c r="BO1047" s="4" t="s">
        <v>3</v>
      </c>
      <c r="BP1047" s="4">
        <v>0</v>
      </c>
      <c r="BQ1047" s="4">
        <v>213</v>
      </c>
      <c r="BR1047" s="4">
        <v>0</v>
      </c>
      <c r="BS1047" s="4">
        <v>1</v>
      </c>
      <c r="BT1047" s="4">
        <v>1</v>
      </c>
      <c r="BU1047" s="4">
        <v>1</v>
      </c>
      <c r="BV1047" s="4">
        <v>1</v>
      </c>
      <c r="BW1047" s="4">
        <v>1</v>
      </c>
      <c r="BX1047" s="4">
        <v>1</v>
      </c>
      <c r="BY1047" s="4" t="s">
        <v>3</v>
      </c>
      <c r="BZ1047" s="4">
        <v>0</v>
      </c>
      <c r="CA1047" s="4">
        <v>0</v>
      </c>
      <c r="CB1047" s="4" t="s">
        <v>3</v>
      </c>
      <c r="CC1047" s="4"/>
      <c r="CD1047" s="4"/>
      <c r="CE1047" s="4">
        <v>1566</v>
      </c>
      <c r="CF1047" s="4">
        <v>0</v>
      </c>
      <c r="CG1047" s="4">
        <v>0</v>
      </c>
      <c r="CH1047" s="4"/>
      <c r="CI1047" s="4"/>
      <c r="CJ1047" s="4"/>
      <c r="CK1047" s="4"/>
      <c r="CL1047" s="4"/>
      <c r="CM1047" s="4">
        <v>0</v>
      </c>
      <c r="CN1047" s="4" t="s">
        <v>3</v>
      </c>
      <c r="CO1047" s="4">
        <v>0</v>
      </c>
      <c r="CP1047" s="4">
        <f t="shared" si="1218"/>
        <v>45045.16</v>
      </c>
      <c r="CQ1047" s="4">
        <f t="shared" si="1219"/>
        <v>113.75</v>
      </c>
      <c r="CR1047" s="4">
        <f t="shared" si="1255"/>
        <v>0</v>
      </c>
      <c r="CS1047" s="4">
        <f t="shared" si="1256"/>
        <v>0</v>
      </c>
      <c r="CT1047" s="4">
        <f t="shared" si="1220"/>
        <v>0</v>
      </c>
      <c r="CU1047" s="4">
        <f t="shared" si="1221"/>
        <v>0</v>
      </c>
      <c r="CV1047" s="4">
        <f t="shared" si="1222"/>
        <v>0</v>
      </c>
      <c r="CW1047" s="4">
        <f t="shared" si="1223"/>
        <v>0</v>
      </c>
      <c r="CX1047" s="4">
        <f t="shared" si="1224"/>
        <v>0</v>
      </c>
      <c r="CY1047" s="4">
        <f t="shared" si="1257"/>
        <v>0</v>
      </c>
      <c r="CZ1047" s="4">
        <f t="shared" si="1258"/>
        <v>0</v>
      </c>
      <c r="DA1047" s="4"/>
      <c r="DB1047" s="4"/>
      <c r="DC1047" s="4" t="s">
        <v>3</v>
      </c>
      <c r="DD1047" s="4" t="s">
        <v>3</v>
      </c>
      <c r="DE1047" s="4" t="s">
        <v>3</v>
      </c>
      <c r="DF1047" s="4" t="s">
        <v>3</v>
      </c>
      <c r="DG1047" s="4" t="s">
        <v>3</v>
      </c>
      <c r="DH1047" s="4" t="s">
        <v>3</v>
      </c>
      <c r="DI1047" s="4" t="s">
        <v>3</v>
      </c>
      <c r="DJ1047" s="4" t="s">
        <v>3</v>
      </c>
      <c r="DK1047" s="4" t="s">
        <v>3</v>
      </c>
      <c r="DL1047" s="4" t="s">
        <v>3</v>
      </c>
      <c r="DM1047" s="4" t="s">
        <v>3</v>
      </c>
      <c r="DN1047" s="4">
        <v>0</v>
      </c>
      <c r="DO1047" s="4">
        <v>0</v>
      </c>
      <c r="DP1047" s="4">
        <v>1</v>
      </c>
      <c r="DQ1047" s="4">
        <v>1</v>
      </c>
      <c r="DR1047" s="4"/>
      <c r="DS1047" s="4"/>
      <c r="DT1047" s="4"/>
      <c r="DU1047" s="4">
        <v>1013</v>
      </c>
      <c r="DV1047" s="4" t="s">
        <v>227</v>
      </c>
      <c r="DW1047" s="4" t="s">
        <v>227</v>
      </c>
      <c r="DX1047" s="4">
        <v>1</v>
      </c>
      <c r="DY1047" s="4"/>
      <c r="DZ1047" s="4" t="s">
        <v>3</v>
      </c>
      <c r="EA1047" s="4" t="s">
        <v>3</v>
      </c>
      <c r="EB1047" s="4" t="s">
        <v>3</v>
      </c>
      <c r="EC1047" s="4" t="s">
        <v>3</v>
      </c>
      <c r="ED1047" s="4"/>
      <c r="EE1047" s="4">
        <v>57042888</v>
      </c>
      <c r="EF1047" s="4">
        <v>213</v>
      </c>
      <c r="EG1047" s="4" t="s">
        <v>456</v>
      </c>
      <c r="EH1047" s="4">
        <v>0</v>
      </c>
      <c r="EI1047" s="4" t="s">
        <v>3</v>
      </c>
      <c r="EJ1047" s="4">
        <v>1</v>
      </c>
      <c r="EK1047" s="4">
        <v>400005</v>
      </c>
      <c r="EL1047" s="4" t="s">
        <v>456</v>
      </c>
      <c r="EM1047" s="4" t="s">
        <v>457</v>
      </c>
      <c r="EN1047" s="4"/>
      <c r="EO1047" s="4" t="s">
        <v>3</v>
      </c>
      <c r="EP1047" s="4"/>
      <c r="EQ1047" s="4">
        <v>16</v>
      </c>
      <c r="ER1047" s="4">
        <v>0</v>
      </c>
      <c r="ES1047" s="4">
        <v>11.56</v>
      </c>
      <c r="ET1047" s="4">
        <v>0</v>
      </c>
      <c r="EU1047" s="4">
        <v>0</v>
      </c>
      <c r="EV1047" s="4">
        <v>0</v>
      </c>
      <c r="EW1047" s="4">
        <v>0</v>
      </c>
      <c r="EX1047" s="4">
        <v>0</v>
      </c>
      <c r="EY1047" s="4">
        <v>0</v>
      </c>
      <c r="EZ1047" s="4">
        <v>5</v>
      </c>
      <c r="FA1047" s="4"/>
      <c r="FB1047" s="4"/>
      <c r="FC1047" s="4">
        <v>1</v>
      </c>
      <c r="FD1047" s="4">
        <v>18</v>
      </c>
      <c r="FE1047" s="4"/>
      <c r="FF1047" s="4">
        <v>136</v>
      </c>
      <c r="FG1047" s="4"/>
      <c r="FH1047" s="4"/>
      <c r="FI1047" s="4"/>
      <c r="FJ1047" s="4"/>
      <c r="FK1047" s="4"/>
      <c r="FL1047" s="4"/>
      <c r="FM1047" s="4"/>
      <c r="FN1047" s="4"/>
      <c r="FO1047" s="4"/>
      <c r="FP1047" s="4"/>
      <c r="FQ1047" s="4">
        <v>0</v>
      </c>
      <c r="FR1047" s="4">
        <v>0</v>
      </c>
      <c r="FS1047" s="4">
        <v>0</v>
      </c>
      <c r="FT1047" s="4"/>
      <c r="FU1047" s="4"/>
      <c r="FV1047" s="4"/>
      <c r="FW1047" s="4"/>
      <c r="FX1047" s="4">
        <v>0</v>
      </c>
      <c r="FY1047" s="4">
        <v>0</v>
      </c>
      <c r="FZ1047" s="4"/>
      <c r="GA1047" s="4" t="s">
        <v>1251</v>
      </c>
      <c r="GB1047" s="4"/>
      <c r="GC1047" s="4"/>
      <c r="GD1047" s="4">
        <v>1</v>
      </c>
      <c r="GE1047" s="4"/>
      <c r="GF1047" s="4">
        <v>1026710798</v>
      </c>
      <c r="GG1047" s="4">
        <v>2</v>
      </c>
      <c r="GH1047" s="4">
        <v>3</v>
      </c>
      <c r="GI1047" s="4">
        <v>5</v>
      </c>
      <c r="GJ1047" s="4">
        <v>0</v>
      </c>
      <c r="GK1047" s="4">
        <v>0</v>
      </c>
      <c r="GL1047" s="4">
        <f t="shared" si="1225"/>
        <v>0</v>
      </c>
      <c r="GM1047" s="4">
        <f t="shared" si="1226"/>
        <v>45045.16</v>
      </c>
      <c r="GN1047" s="4">
        <f t="shared" si="1227"/>
        <v>0</v>
      </c>
      <c r="GO1047" s="4">
        <f t="shared" si="1228"/>
        <v>45045.16</v>
      </c>
      <c r="GP1047" s="4">
        <f t="shared" si="1229"/>
        <v>0</v>
      </c>
      <c r="GQ1047" s="4"/>
      <c r="GR1047" s="4">
        <v>1</v>
      </c>
      <c r="GS1047" s="4">
        <v>1</v>
      </c>
      <c r="GT1047" s="4">
        <v>0</v>
      </c>
      <c r="GU1047" s="4" t="s">
        <v>3</v>
      </c>
      <c r="GV1047" s="4">
        <f t="shared" si="1230"/>
        <v>0</v>
      </c>
      <c r="GW1047" s="4">
        <v>1</v>
      </c>
      <c r="GX1047" s="4">
        <f t="shared" si="1231"/>
        <v>0</v>
      </c>
      <c r="GY1047" s="4"/>
      <c r="GZ1047" s="4"/>
      <c r="HA1047" s="4">
        <v>0</v>
      </c>
      <c r="HB1047" s="4">
        <v>0</v>
      </c>
      <c r="HC1047" s="4">
        <f t="shared" si="1232"/>
        <v>0</v>
      </c>
      <c r="HD1047" s="4"/>
      <c r="HE1047" s="4" t="s">
        <v>459</v>
      </c>
      <c r="HF1047" s="4" t="s">
        <v>37</v>
      </c>
      <c r="HG1047" s="4"/>
      <c r="HH1047" s="4"/>
      <c r="HI1047" s="4"/>
      <c r="HJ1047" s="4"/>
      <c r="HK1047" s="4"/>
      <c r="HL1047" s="4"/>
      <c r="HM1047" s="4" t="s">
        <v>3</v>
      </c>
      <c r="HN1047" s="4" t="s">
        <v>3</v>
      </c>
      <c r="HO1047" s="4" t="s">
        <v>3</v>
      </c>
      <c r="HP1047" s="4" t="s">
        <v>3</v>
      </c>
      <c r="HQ1047" s="4" t="s">
        <v>3</v>
      </c>
      <c r="HR1047" s="4"/>
      <c r="HS1047" s="4">
        <v>0</v>
      </c>
      <c r="HT1047" s="4"/>
      <c r="HU1047" s="4"/>
      <c r="HV1047" s="4"/>
      <c r="HW1047" s="4"/>
      <c r="HX1047" s="4"/>
      <c r="HY1047" s="4"/>
      <c r="HZ1047" s="4"/>
      <c r="IA1047" s="4"/>
      <c r="IB1047" s="4"/>
      <c r="IC1047" s="4"/>
      <c r="ID1047" s="4"/>
      <c r="IE1047" s="4"/>
      <c r="IF1047" s="4"/>
      <c r="IG1047" s="4"/>
      <c r="IH1047" s="4"/>
      <c r="II1047" s="4"/>
      <c r="IJ1047" s="4"/>
      <c r="IK1047" s="4">
        <v>0</v>
      </c>
      <c r="IL1047" s="4"/>
      <c r="IM1047" s="4"/>
      <c r="IN1047" s="4"/>
      <c r="IO1047" s="4"/>
      <c r="IP1047" s="4"/>
      <c r="IQ1047" s="4"/>
      <c r="IR1047" s="4"/>
      <c r="IS1047" s="4"/>
      <c r="IT1047" s="4"/>
      <c r="IU1047" s="4"/>
    </row>
    <row r="1048" spans="1:255" x14ac:dyDescent="0.25">
      <c r="A1048" s="3">
        <v>17</v>
      </c>
      <c r="B1048" s="3">
        <v>1</v>
      </c>
      <c r="C1048" s="3"/>
      <c r="D1048" s="3"/>
      <c r="E1048" s="3" t="s">
        <v>1283</v>
      </c>
      <c r="F1048" s="3" t="s">
        <v>1284</v>
      </c>
      <c r="G1048" s="3" t="s">
        <v>1285</v>
      </c>
      <c r="H1048" s="3" t="s">
        <v>656</v>
      </c>
      <c r="I1048" s="3">
        <v>792</v>
      </c>
      <c r="J1048" s="3">
        <v>0</v>
      </c>
      <c r="K1048" s="3">
        <v>792</v>
      </c>
      <c r="L1048" s="3"/>
      <c r="M1048" s="3"/>
      <c r="N1048" s="3"/>
      <c r="O1048" s="3">
        <f t="shared" si="1208"/>
        <v>2431.44</v>
      </c>
      <c r="P1048" s="3">
        <f t="shared" si="1209"/>
        <v>2431.44</v>
      </c>
      <c r="Q1048" s="3">
        <f t="shared" si="1247"/>
        <v>0</v>
      </c>
      <c r="R1048" s="3">
        <f t="shared" si="1248"/>
        <v>0</v>
      </c>
      <c r="S1048" s="3">
        <f t="shared" si="1210"/>
        <v>0</v>
      </c>
      <c r="T1048" s="3">
        <f t="shared" si="1211"/>
        <v>0</v>
      </c>
      <c r="U1048" s="3">
        <f t="shared" si="1212"/>
        <v>0</v>
      </c>
      <c r="V1048" s="3">
        <f t="shared" si="1213"/>
        <v>0</v>
      </c>
      <c r="W1048" s="3">
        <f t="shared" si="1214"/>
        <v>0</v>
      </c>
      <c r="X1048" s="3">
        <f t="shared" si="1249"/>
        <v>0</v>
      </c>
      <c r="Y1048" s="3">
        <f t="shared" si="1250"/>
        <v>0</v>
      </c>
      <c r="Z1048" s="3"/>
      <c r="AA1048" s="3">
        <v>54971259</v>
      </c>
      <c r="AB1048" s="3">
        <f t="shared" si="1215"/>
        <v>3.07</v>
      </c>
      <c r="AC1048" s="3">
        <f t="shared" si="1251"/>
        <v>3.07</v>
      </c>
      <c r="AD1048" s="3">
        <f t="shared" si="1252"/>
        <v>0</v>
      </c>
      <c r="AE1048" s="3">
        <f t="shared" si="1253"/>
        <v>0</v>
      </c>
      <c r="AF1048" s="3">
        <f t="shared" si="1253"/>
        <v>0</v>
      </c>
      <c r="AG1048" s="3">
        <f t="shared" si="1216"/>
        <v>0</v>
      </c>
      <c r="AH1048" s="3">
        <f t="shared" si="1254"/>
        <v>0</v>
      </c>
      <c r="AI1048" s="3">
        <f t="shared" si="1254"/>
        <v>0</v>
      </c>
      <c r="AJ1048" s="3">
        <f t="shared" si="1217"/>
        <v>0</v>
      </c>
      <c r="AK1048" s="3">
        <v>3.07</v>
      </c>
      <c r="AL1048" s="3">
        <v>3.07</v>
      </c>
      <c r="AM1048" s="3">
        <v>0</v>
      </c>
      <c r="AN1048" s="3">
        <v>0</v>
      </c>
      <c r="AO1048" s="3">
        <v>0</v>
      </c>
      <c r="AP1048" s="3">
        <v>0</v>
      </c>
      <c r="AQ1048" s="3">
        <v>0</v>
      </c>
      <c r="AR1048" s="3">
        <v>0</v>
      </c>
      <c r="AS1048" s="3">
        <v>0</v>
      </c>
      <c r="AT1048" s="3">
        <v>0</v>
      </c>
      <c r="AU1048" s="3">
        <v>0</v>
      </c>
      <c r="AV1048" s="3">
        <v>1</v>
      </c>
      <c r="AW1048" s="3">
        <v>1</v>
      </c>
      <c r="AX1048" s="3"/>
      <c r="AY1048" s="3"/>
      <c r="AZ1048" s="3">
        <v>1</v>
      </c>
      <c r="BA1048" s="3">
        <v>1</v>
      </c>
      <c r="BB1048" s="3">
        <v>1</v>
      </c>
      <c r="BC1048" s="3">
        <v>1</v>
      </c>
      <c r="BD1048" s="3" t="s">
        <v>3</v>
      </c>
      <c r="BE1048" s="3" t="s">
        <v>3</v>
      </c>
      <c r="BF1048" s="3" t="s">
        <v>3</v>
      </c>
      <c r="BG1048" s="3" t="s">
        <v>3</v>
      </c>
      <c r="BH1048" s="3">
        <v>3</v>
      </c>
      <c r="BI1048" s="3">
        <v>2</v>
      </c>
      <c r="BJ1048" s="3" t="s">
        <v>1286</v>
      </c>
      <c r="BK1048" s="3"/>
      <c r="BL1048" s="3"/>
      <c r="BM1048" s="3">
        <v>1618</v>
      </c>
      <c r="BN1048" s="3">
        <v>0</v>
      </c>
      <c r="BO1048" s="3" t="s">
        <v>3</v>
      </c>
      <c r="BP1048" s="3">
        <v>0</v>
      </c>
      <c r="BQ1048" s="3">
        <v>201</v>
      </c>
      <c r="BR1048" s="3">
        <v>0</v>
      </c>
      <c r="BS1048" s="3">
        <v>1</v>
      </c>
      <c r="BT1048" s="3">
        <v>1</v>
      </c>
      <c r="BU1048" s="3">
        <v>1</v>
      </c>
      <c r="BV1048" s="3">
        <v>1</v>
      </c>
      <c r="BW1048" s="3">
        <v>1</v>
      </c>
      <c r="BX1048" s="3">
        <v>1</v>
      </c>
      <c r="BY1048" s="3" t="s">
        <v>3</v>
      </c>
      <c r="BZ1048" s="3">
        <v>0</v>
      </c>
      <c r="CA1048" s="3">
        <v>0</v>
      </c>
      <c r="CB1048" s="3" t="s">
        <v>3</v>
      </c>
      <c r="CC1048" s="3"/>
      <c r="CD1048" s="3"/>
      <c r="CE1048" s="3">
        <v>1566</v>
      </c>
      <c r="CF1048" s="3">
        <v>0</v>
      </c>
      <c r="CG1048" s="3">
        <v>0</v>
      </c>
      <c r="CH1048" s="3"/>
      <c r="CI1048" s="3"/>
      <c r="CJ1048" s="3"/>
      <c r="CK1048" s="3"/>
      <c r="CL1048" s="3"/>
      <c r="CM1048" s="3">
        <v>0</v>
      </c>
      <c r="CN1048" s="3" t="s">
        <v>3</v>
      </c>
      <c r="CO1048" s="3">
        <v>0</v>
      </c>
      <c r="CP1048" s="3">
        <f t="shared" si="1218"/>
        <v>2431.44</v>
      </c>
      <c r="CQ1048" s="3">
        <f t="shared" si="1219"/>
        <v>3.07</v>
      </c>
      <c r="CR1048" s="3">
        <f t="shared" si="1255"/>
        <v>0</v>
      </c>
      <c r="CS1048" s="3">
        <f t="shared" si="1256"/>
        <v>0</v>
      </c>
      <c r="CT1048" s="3">
        <f t="shared" si="1220"/>
        <v>0</v>
      </c>
      <c r="CU1048" s="3">
        <f t="shared" si="1221"/>
        <v>0</v>
      </c>
      <c r="CV1048" s="3">
        <f t="shared" si="1222"/>
        <v>0</v>
      </c>
      <c r="CW1048" s="3">
        <f t="shared" si="1223"/>
        <v>0</v>
      </c>
      <c r="CX1048" s="3">
        <f t="shared" si="1224"/>
        <v>0</v>
      </c>
      <c r="CY1048" s="3">
        <f t="shared" si="1257"/>
        <v>0</v>
      </c>
      <c r="CZ1048" s="3">
        <f t="shared" si="1258"/>
        <v>0</v>
      </c>
      <c r="DA1048" s="3"/>
      <c r="DB1048" s="3"/>
      <c r="DC1048" s="3" t="s">
        <v>3</v>
      </c>
      <c r="DD1048" s="3" t="s">
        <v>3</v>
      </c>
      <c r="DE1048" s="3" t="s">
        <v>3</v>
      </c>
      <c r="DF1048" s="3" t="s">
        <v>3</v>
      </c>
      <c r="DG1048" s="3" t="s">
        <v>3</v>
      </c>
      <c r="DH1048" s="3" t="s">
        <v>3</v>
      </c>
      <c r="DI1048" s="3" t="s">
        <v>3</v>
      </c>
      <c r="DJ1048" s="3" t="s">
        <v>3</v>
      </c>
      <c r="DK1048" s="3" t="s">
        <v>3</v>
      </c>
      <c r="DL1048" s="3" t="s">
        <v>3</v>
      </c>
      <c r="DM1048" s="3" t="s">
        <v>3</v>
      </c>
      <c r="DN1048" s="3">
        <v>0</v>
      </c>
      <c r="DO1048" s="3">
        <v>0</v>
      </c>
      <c r="DP1048" s="3">
        <v>1</v>
      </c>
      <c r="DQ1048" s="3">
        <v>1</v>
      </c>
      <c r="DR1048" s="3"/>
      <c r="DS1048" s="3"/>
      <c r="DT1048" s="3"/>
      <c r="DU1048" s="3">
        <v>1013</v>
      </c>
      <c r="DV1048" s="3" t="s">
        <v>656</v>
      </c>
      <c r="DW1048" s="3" t="s">
        <v>656</v>
      </c>
      <c r="DX1048" s="3">
        <v>1</v>
      </c>
      <c r="DY1048" s="3"/>
      <c r="DZ1048" s="3" t="s">
        <v>3</v>
      </c>
      <c r="EA1048" s="3" t="s">
        <v>3</v>
      </c>
      <c r="EB1048" s="3" t="s">
        <v>3</v>
      </c>
      <c r="EC1048" s="3" t="s">
        <v>3</v>
      </c>
      <c r="ED1048" s="3"/>
      <c r="EE1048" s="3">
        <v>57042987</v>
      </c>
      <c r="EF1048" s="3">
        <v>201</v>
      </c>
      <c r="EG1048" s="3" t="s">
        <v>575</v>
      </c>
      <c r="EH1048" s="3">
        <v>0</v>
      </c>
      <c r="EI1048" s="3" t="s">
        <v>3</v>
      </c>
      <c r="EJ1048" s="3">
        <v>2</v>
      </c>
      <c r="EK1048" s="3">
        <v>1618</v>
      </c>
      <c r="EL1048" s="3" t="s">
        <v>576</v>
      </c>
      <c r="EM1048" s="3" t="s">
        <v>577</v>
      </c>
      <c r="EN1048" s="3"/>
      <c r="EO1048" s="3" t="s">
        <v>3</v>
      </c>
      <c r="EP1048" s="3"/>
      <c r="EQ1048" s="3">
        <v>0</v>
      </c>
      <c r="ER1048" s="3">
        <v>3.07</v>
      </c>
      <c r="ES1048" s="3">
        <v>3.07</v>
      </c>
      <c r="ET1048" s="3">
        <v>0</v>
      </c>
      <c r="EU1048" s="3">
        <v>0</v>
      </c>
      <c r="EV1048" s="3">
        <v>0</v>
      </c>
      <c r="EW1048" s="3">
        <v>0</v>
      </c>
      <c r="EX1048" s="3">
        <v>0</v>
      </c>
      <c r="EY1048" s="3">
        <v>0</v>
      </c>
      <c r="EZ1048" s="3"/>
      <c r="FA1048" s="3"/>
      <c r="FB1048" s="3"/>
      <c r="FC1048" s="3"/>
      <c r="FD1048" s="3"/>
      <c r="FE1048" s="3"/>
      <c r="FF1048" s="3"/>
      <c r="FG1048" s="3"/>
      <c r="FH1048" s="3"/>
      <c r="FI1048" s="3"/>
      <c r="FJ1048" s="3"/>
      <c r="FK1048" s="3"/>
      <c r="FL1048" s="3"/>
      <c r="FM1048" s="3"/>
      <c r="FN1048" s="3"/>
      <c r="FO1048" s="3"/>
      <c r="FP1048" s="3"/>
      <c r="FQ1048" s="3">
        <v>0</v>
      </c>
      <c r="FR1048" s="3">
        <v>0</v>
      </c>
      <c r="FS1048" s="3">
        <v>0</v>
      </c>
      <c r="FT1048" s="3"/>
      <c r="FU1048" s="3"/>
      <c r="FV1048" s="3"/>
      <c r="FW1048" s="3"/>
      <c r="FX1048" s="3">
        <v>0</v>
      </c>
      <c r="FY1048" s="3">
        <v>0</v>
      </c>
      <c r="FZ1048" s="3"/>
      <c r="GA1048" s="3" t="s">
        <v>3</v>
      </c>
      <c r="GB1048" s="3"/>
      <c r="GC1048" s="3"/>
      <c r="GD1048" s="3">
        <v>1</v>
      </c>
      <c r="GE1048" s="3"/>
      <c r="GF1048" s="3">
        <v>847585266</v>
      </c>
      <c r="GG1048" s="3">
        <v>2</v>
      </c>
      <c r="GH1048" s="3">
        <v>1</v>
      </c>
      <c r="GI1048" s="3">
        <v>-2</v>
      </c>
      <c r="GJ1048" s="3">
        <v>0</v>
      </c>
      <c r="GK1048" s="3">
        <v>0</v>
      </c>
      <c r="GL1048" s="3">
        <f t="shared" si="1225"/>
        <v>0</v>
      </c>
      <c r="GM1048" s="3">
        <f t="shared" si="1226"/>
        <v>2431.44</v>
      </c>
      <c r="GN1048" s="3">
        <f t="shared" si="1227"/>
        <v>0</v>
      </c>
      <c r="GO1048" s="3">
        <f t="shared" si="1228"/>
        <v>2431.44</v>
      </c>
      <c r="GP1048" s="3">
        <f t="shared" si="1229"/>
        <v>0</v>
      </c>
      <c r="GQ1048" s="3"/>
      <c r="GR1048" s="3">
        <v>0</v>
      </c>
      <c r="GS1048" s="3">
        <v>3</v>
      </c>
      <c r="GT1048" s="3">
        <v>0</v>
      </c>
      <c r="GU1048" s="3" t="s">
        <v>3</v>
      </c>
      <c r="GV1048" s="3">
        <f t="shared" si="1230"/>
        <v>0</v>
      </c>
      <c r="GW1048" s="3">
        <v>1</v>
      </c>
      <c r="GX1048" s="3">
        <f t="shared" si="1231"/>
        <v>0</v>
      </c>
      <c r="GY1048" s="3"/>
      <c r="GZ1048" s="3"/>
      <c r="HA1048" s="3">
        <v>0</v>
      </c>
      <c r="HB1048" s="3">
        <v>0</v>
      </c>
      <c r="HC1048" s="3">
        <f t="shared" si="1232"/>
        <v>0</v>
      </c>
      <c r="HD1048" s="3"/>
      <c r="HE1048" s="3" t="s">
        <v>3</v>
      </c>
      <c r="HF1048" s="3" t="s">
        <v>3</v>
      </c>
      <c r="HG1048" s="3"/>
      <c r="HH1048" s="3"/>
      <c r="HI1048" s="3"/>
      <c r="HJ1048" s="3"/>
      <c r="HK1048" s="3"/>
      <c r="HL1048" s="3"/>
      <c r="HM1048" s="3" t="s">
        <v>3</v>
      </c>
      <c r="HN1048" s="3" t="s">
        <v>3</v>
      </c>
      <c r="HO1048" s="3" t="s">
        <v>3</v>
      </c>
      <c r="HP1048" s="3" t="s">
        <v>3</v>
      </c>
      <c r="HQ1048" s="3" t="s">
        <v>3</v>
      </c>
      <c r="HR1048" s="3"/>
      <c r="HS1048" s="3">
        <v>0</v>
      </c>
      <c r="HT1048" s="3"/>
      <c r="HU1048" s="3"/>
      <c r="HV1048" s="3"/>
      <c r="HW1048" s="3"/>
      <c r="HX1048" s="3"/>
      <c r="HY1048" s="3"/>
      <c r="HZ1048" s="3"/>
      <c r="IA1048" s="3"/>
      <c r="IB1048" s="3"/>
      <c r="IC1048" s="3"/>
      <c r="ID1048" s="3"/>
      <c r="IE1048" s="3"/>
      <c r="IF1048" s="3"/>
      <c r="IG1048" s="3"/>
      <c r="IH1048" s="3"/>
      <c r="II1048" s="3"/>
      <c r="IJ1048" s="3"/>
      <c r="IK1048" s="3">
        <v>0</v>
      </c>
      <c r="IL1048" s="3"/>
      <c r="IM1048" s="3"/>
      <c r="IN1048" s="3"/>
      <c r="IO1048" s="3"/>
      <c r="IP1048" s="3"/>
      <c r="IQ1048" s="3"/>
      <c r="IR1048" s="3"/>
      <c r="IS1048" s="3"/>
      <c r="IT1048" s="3"/>
      <c r="IU1048" s="3"/>
    </row>
    <row r="1049" spans="1:255" x14ac:dyDescent="0.25">
      <c r="A1049" s="4">
        <v>17</v>
      </c>
      <c r="B1049" s="4">
        <v>1</v>
      </c>
      <c r="C1049" s="4"/>
      <c r="D1049" s="4"/>
      <c r="E1049" s="4" t="s">
        <v>1283</v>
      </c>
      <c r="F1049" s="4" t="s">
        <v>1284</v>
      </c>
      <c r="G1049" s="4" t="s">
        <v>1285</v>
      </c>
      <c r="H1049" s="4" t="s">
        <v>656</v>
      </c>
      <c r="I1049" s="4">
        <v>792</v>
      </c>
      <c r="J1049" s="4">
        <v>0</v>
      </c>
      <c r="K1049" s="4">
        <v>792</v>
      </c>
      <c r="L1049" s="4"/>
      <c r="M1049" s="4"/>
      <c r="N1049" s="4"/>
      <c r="O1049" s="4">
        <f t="shared" si="1208"/>
        <v>28861.19</v>
      </c>
      <c r="P1049" s="4">
        <f t="shared" si="1209"/>
        <v>28861.19</v>
      </c>
      <c r="Q1049" s="4">
        <f t="shared" si="1247"/>
        <v>0</v>
      </c>
      <c r="R1049" s="4">
        <f t="shared" si="1248"/>
        <v>0</v>
      </c>
      <c r="S1049" s="4">
        <f t="shared" si="1210"/>
        <v>0</v>
      </c>
      <c r="T1049" s="4">
        <f t="shared" si="1211"/>
        <v>0</v>
      </c>
      <c r="U1049" s="4">
        <f t="shared" si="1212"/>
        <v>0</v>
      </c>
      <c r="V1049" s="4">
        <f t="shared" si="1213"/>
        <v>0</v>
      </c>
      <c r="W1049" s="4">
        <f t="shared" si="1214"/>
        <v>0</v>
      </c>
      <c r="X1049" s="4">
        <f t="shared" si="1249"/>
        <v>0</v>
      </c>
      <c r="Y1049" s="4">
        <f t="shared" si="1250"/>
        <v>0</v>
      </c>
      <c r="Z1049" s="4"/>
      <c r="AA1049" s="4">
        <v>55890823</v>
      </c>
      <c r="AB1049" s="4">
        <f t="shared" si="1215"/>
        <v>3.07</v>
      </c>
      <c r="AC1049" s="4">
        <f t="shared" si="1251"/>
        <v>3.07</v>
      </c>
      <c r="AD1049" s="4">
        <f t="shared" si="1252"/>
        <v>0</v>
      </c>
      <c r="AE1049" s="4">
        <f t="shared" si="1253"/>
        <v>0</v>
      </c>
      <c r="AF1049" s="4">
        <f t="shared" si="1253"/>
        <v>0</v>
      </c>
      <c r="AG1049" s="4">
        <f t="shared" si="1216"/>
        <v>0</v>
      </c>
      <c r="AH1049" s="4">
        <f t="shared" si="1254"/>
        <v>0</v>
      </c>
      <c r="AI1049" s="4">
        <f t="shared" si="1254"/>
        <v>0</v>
      </c>
      <c r="AJ1049" s="4">
        <f t="shared" si="1217"/>
        <v>0</v>
      </c>
      <c r="AK1049" s="4">
        <v>3.07</v>
      </c>
      <c r="AL1049" s="4">
        <v>3.07</v>
      </c>
      <c r="AM1049" s="4">
        <v>0</v>
      </c>
      <c r="AN1049" s="4">
        <v>0</v>
      </c>
      <c r="AO1049" s="4">
        <v>0</v>
      </c>
      <c r="AP1049" s="4">
        <v>0</v>
      </c>
      <c r="AQ1049" s="4">
        <v>0</v>
      </c>
      <c r="AR1049" s="4">
        <v>0</v>
      </c>
      <c r="AS1049" s="4">
        <v>0</v>
      </c>
      <c r="AT1049" s="4">
        <v>0</v>
      </c>
      <c r="AU1049" s="4">
        <v>0</v>
      </c>
      <c r="AV1049" s="4">
        <v>1</v>
      </c>
      <c r="AW1049" s="4">
        <v>1</v>
      </c>
      <c r="AX1049" s="4"/>
      <c r="AY1049" s="4"/>
      <c r="AZ1049" s="4">
        <v>1</v>
      </c>
      <c r="BA1049" s="4">
        <v>1</v>
      </c>
      <c r="BB1049" s="4">
        <v>1</v>
      </c>
      <c r="BC1049" s="4">
        <v>11.87</v>
      </c>
      <c r="BD1049" s="4" t="s">
        <v>3</v>
      </c>
      <c r="BE1049" s="4" t="s">
        <v>3</v>
      </c>
      <c r="BF1049" s="4" t="s">
        <v>3</v>
      </c>
      <c r="BG1049" s="4" t="s">
        <v>3</v>
      </c>
      <c r="BH1049" s="4">
        <v>3</v>
      </c>
      <c r="BI1049" s="4">
        <v>2</v>
      </c>
      <c r="BJ1049" s="4" t="s">
        <v>1286</v>
      </c>
      <c r="BK1049" s="4"/>
      <c r="BL1049" s="4"/>
      <c r="BM1049" s="4">
        <v>1618</v>
      </c>
      <c r="BN1049" s="4">
        <v>0</v>
      </c>
      <c r="BO1049" s="4" t="s">
        <v>1284</v>
      </c>
      <c r="BP1049" s="4">
        <v>1</v>
      </c>
      <c r="BQ1049" s="4">
        <v>201</v>
      </c>
      <c r="BR1049" s="4">
        <v>0</v>
      </c>
      <c r="BS1049" s="4">
        <v>1</v>
      </c>
      <c r="BT1049" s="4">
        <v>1</v>
      </c>
      <c r="BU1049" s="4">
        <v>1</v>
      </c>
      <c r="BV1049" s="4">
        <v>1</v>
      </c>
      <c r="BW1049" s="4">
        <v>1</v>
      </c>
      <c r="BX1049" s="4">
        <v>1</v>
      </c>
      <c r="BY1049" s="4" t="s">
        <v>3</v>
      </c>
      <c r="BZ1049" s="4">
        <v>0</v>
      </c>
      <c r="CA1049" s="4">
        <v>0</v>
      </c>
      <c r="CB1049" s="4" t="s">
        <v>3</v>
      </c>
      <c r="CC1049" s="4"/>
      <c r="CD1049" s="4"/>
      <c r="CE1049" s="4">
        <v>1566</v>
      </c>
      <c r="CF1049" s="4">
        <v>0</v>
      </c>
      <c r="CG1049" s="4">
        <v>0</v>
      </c>
      <c r="CH1049" s="4"/>
      <c r="CI1049" s="4"/>
      <c r="CJ1049" s="4"/>
      <c r="CK1049" s="4"/>
      <c r="CL1049" s="4"/>
      <c r="CM1049" s="4">
        <v>0</v>
      </c>
      <c r="CN1049" s="4" t="s">
        <v>3</v>
      </c>
      <c r="CO1049" s="4">
        <v>0</v>
      </c>
      <c r="CP1049" s="4">
        <f t="shared" si="1218"/>
        <v>28861.19</v>
      </c>
      <c r="CQ1049" s="4">
        <f t="shared" si="1219"/>
        <v>36.44</v>
      </c>
      <c r="CR1049" s="4">
        <f t="shared" si="1255"/>
        <v>0</v>
      </c>
      <c r="CS1049" s="4">
        <f t="shared" si="1256"/>
        <v>0</v>
      </c>
      <c r="CT1049" s="4">
        <f t="shared" si="1220"/>
        <v>0</v>
      </c>
      <c r="CU1049" s="4">
        <f t="shared" si="1221"/>
        <v>0</v>
      </c>
      <c r="CV1049" s="4">
        <f t="shared" si="1222"/>
        <v>0</v>
      </c>
      <c r="CW1049" s="4">
        <f t="shared" si="1223"/>
        <v>0</v>
      </c>
      <c r="CX1049" s="4">
        <f t="shared" si="1224"/>
        <v>0</v>
      </c>
      <c r="CY1049" s="4">
        <f t="shared" si="1257"/>
        <v>0</v>
      </c>
      <c r="CZ1049" s="4">
        <f t="shared" si="1258"/>
        <v>0</v>
      </c>
      <c r="DA1049" s="4"/>
      <c r="DB1049" s="4"/>
      <c r="DC1049" s="4" t="s">
        <v>3</v>
      </c>
      <c r="DD1049" s="4" t="s">
        <v>3</v>
      </c>
      <c r="DE1049" s="4" t="s">
        <v>3</v>
      </c>
      <c r="DF1049" s="4" t="s">
        <v>3</v>
      </c>
      <c r="DG1049" s="4" t="s">
        <v>3</v>
      </c>
      <c r="DH1049" s="4" t="s">
        <v>3</v>
      </c>
      <c r="DI1049" s="4" t="s">
        <v>3</v>
      </c>
      <c r="DJ1049" s="4" t="s">
        <v>3</v>
      </c>
      <c r="DK1049" s="4" t="s">
        <v>3</v>
      </c>
      <c r="DL1049" s="4" t="s">
        <v>3</v>
      </c>
      <c r="DM1049" s="4" t="s">
        <v>3</v>
      </c>
      <c r="DN1049" s="4">
        <v>0</v>
      </c>
      <c r="DO1049" s="4">
        <v>0</v>
      </c>
      <c r="DP1049" s="4">
        <v>1</v>
      </c>
      <c r="DQ1049" s="4">
        <v>1</v>
      </c>
      <c r="DR1049" s="4"/>
      <c r="DS1049" s="4"/>
      <c r="DT1049" s="4"/>
      <c r="DU1049" s="4">
        <v>1013</v>
      </c>
      <c r="DV1049" s="4" t="s">
        <v>656</v>
      </c>
      <c r="DW1049" s="4" t="s">
        <v>656</v>
      </c>
      <c r="DX1049" s="4">
        <v>1</v>
      </c>
      <c r="DY1049" s="4"/>
      <c r="DZ1049" s="4" t="s">
        <v>3</v>
      </c>
      <c r="EA1049" s="4" t="s">
        <v>3</v>
      </c>
      <c r="EB1049" s="4" t="s">
        <v>3</v>
      </c>
      <c r="EC1049" s="4" t="s">
        <v>3</v>
      </c>
      <c r="ED1049" s="4"/>
      <c r="EE1049" s="4">
        <v>57042987</v>
      </c>
      <c r="EF1049" s="4">
        <v>201</v>
      </c>
      <c r="EG1049" s="4" t="s">
        <v>575</v>
      </c>
      <c r="EH1049" s="4">
        <v>0</v>
      </c>
      <c r="EI1049" s="4" t="s">
        <v>3</v>
      </c>
      <c r="EJ1049" s="4">
        <v>2</v>
      </c>
      <c r="EK1049" s="4">
        <v>1618</v>
      </c>
      <c r="EL1049" s="4" t="s">
        <v>576</v>
      </c>
      <c r="EM1049" s="4" t="s">
        <v>577</v>
      </c>
      <c r="EN1049" s="4"/>
      <c r="EO1049" s="4" t="s">
        <v>3</v>
      </c>
      <c r="EP1049" s="4"/>
      <c r="EQ1049" s="4">
        <v>0</v>
      </c>
      <c r="ER1049" s="4">
        <v>3.07</v>
      </c>
      <c r="ES1049" s="4">
        <v>3.07</v>
      </c>
      <c r="ET1049" s="4">
        <v>0</v>
      </c>
      <c r="EU1049" s="4">
        <v>0</v>
      </c>
      <c r="EV1049" s="4">
        <v>0</v>
      </c>
      <c r="EW1049" s="4">
        <v>0</v>
      </c>
      <c r="EX1049" s="4">
        <v>0</v>
      </c>
      <c r="EY1049" s="4">
        <v>0</v>
      </c>
      <c r="EZ1049" s="4"/>
      <c r="FA1049" s="4"/>
      <c r="FB1049" s="4"/>
      <c r="FC1049" s="4"/>
      <c r="FD1049" s="4"/>
      <c r="FE1049" s="4"/>
      <c r="FF1049" s="4"/>
      <c r="FG1049" s="4"/>
      <c r="FH1049" s="4"/>
      <c r="FI1049" s="4"/>
      <c r="FJ1049" s="4"/>
      <c r="FK1049" s="4"/>
      <c r="FL1049" s="4"/>
      <c r="FM1049" s="4"/>
      <c r="FN1049" s="4"/>
      <c r="FO1049" s="4"/>
      <c r="FP1049" s="4"/>
      <c r="FQ1049" s="4">
        <v>0</v>
      </c>
      <c r="FR1049" s="4">
        <v>0</v>
      </c>
      <c r="FS1049" s="4">
        <v>0</v>
      </c>
      <c r="FT1049" s="4"/>
      <c r="FU1049" s="4"/>
      <c r="FV1049" s="4"/>
      <c r="FW1049" s="4"/>
      <c r="FX1049" s="4">
        <v>0</v>
      </c>
      <c r="FY1049" s="4">
        <v>0</v>
      </c>
      <c r="FZ1049" s="4"/>
      <c r="GA1049" s="4" t="s">
        <v>3</v>
      </c>
      <c r="GB1049" s="4"/>
      <c r="GC1049" s="4"/>
      <c r="GD1049" s="4">
        <v>1</v>
      </c>
      <c r="GE1049" s="4"/>
      <c r="GF1049" s="4">
        <v>847585266</v>
      </c>
      <c r="GG1049" s="4">
        <v>2</v>
      </c>
      <c r="GH1049" s="4">
        <v>1</v>
      </c>
      <c r="GI1049" s="4">
        <v>2</v>
      </c>
      <c r="GJ1049" s="4">
        <v>0</v>
      </c>
      <c r="GK1049" s="4">
        <v>0</v>
      </c>
      <c r="GL1049" s="4">
        <f t="shared" si="1225"/>
        <v>0</v>
      </c>
      <c r="GM1049" s="4">
        <f t="shared" si="1226"/>
        <v>28861.19</v>
      </c>
      <c r="GN1049" s="4">
        <f t="shared" si="1227"/>
        <v>0</v>
      </c>
      <c r="GO1049" s="4">
        <f t="shared" si="1228"/>
        <v>28861.19</v>
      </c>
      <c r="GP1049" s="4">
        <f t="shared" si="1229"/>
        <v>0</v>
      </c>
      <c r="GQ1049" s="4"/>
      <c r="GR1049" s="4">
        <v>0</v>
      </c>
      <c r="GS1049" s="4">
        <v>0</v>
      </c>
      <c r="GT1049" s="4">
        <v>0</v>
      </c>
      <c r="GU1049" s="4" t="s">
        <v>3</v>
      </c>
      <c r="GV1049" s="4">
        <f t="shared" si="1230"/>
        <v>0</v>
      </c>
      <c r="GW1049" s="4">
        <v>1</v>
      </c>
      <c r="GX1049" s="4">
        <f t="shared" si="1231"/>
        <v>0</v>
      </c>
      <c r="GY1049" s="4"/>
      <c r="GZ1049" s="4"/>
      <c r="HA1049" s="4">
        <v>0</v>
      </c>
      <c r="HB1049" s="4">
        <v>0</v>
      </c>
      <c r="HC1049" s="4">
        <f t="shared" si="1232"/>
        <v>0</v>
      </c>
      <c r="HD1049" s="4"/>
      <c r="HE1049" s="4" t="s">
        <v>3</v>
      </c>
      <c r="HF1049" s="4" t="s">
        <v>3</v>
      </c>
      <c r="HG1049" s="4"/>
      <c r="HH1049" s="4"/>
      <c r="HI1049" s="4"/>
      <c r="HJ1049" s="4"/>
      <c r="HK1049" s="4"/>
      <c r="HL1049" s="4"/>
      <c r="HM1049" s="4" t="s">
        <v>3</v>
      </c>
      <c r="HN1049" s="4" t="s">
        <v>3</v>
      </c>
      <c r="HO1049" s="4" t="s">
        <v>3</v>
      </c>
      <c r="HP1049" s="4" t="s">
        <v>3</v>
      </c>
      <c r="HQ1049" s="4" t="s">
        <v>3</v>
      </c>
      <c r="HR1049" s="4"/>
      <c r="HS1049" s="4">
        <v>0</v>
      </c>
      <c r="HT1049" s="4"/>
      <c r="HU1049" s="4"/>
      <c r="HV1049" s="4"/>
      <c r="HW1049" s="4"/>
      <c r="HX1049" s="4"/>
      <c r="HY1049" s="4"/>
      <c r="HZ1049" s="4"/>
      <c r="IA1049" s="4"/>
      <c r="IB1049" s="4"/>
      <c r="IC1049" s="4"/>
      <c r="ID1049" s="4"/>
      <c r="IE1049" s="4"/>
      <c r="IF1049" s="4"/>
      <c r="IG1049" s="4"/>
      <c r="IH1049" s="4"/>
      <c r="II1049" s="4"/>
      <c r="IJ1049" s="4"/>
      <c r="IK1049" s="4">
        <v>0</v>
      </c>
      <c r="IL1049" s="4"/>
      <c r="IM1049" s="4"/>
      <c r="IN1049" s="4"/>
      <c r="IO1049" s="4"/>
      <c r="IP1049" s="4"/>
      <c r="IQ1049" s="4"/>
      <c r="IR1049" s="4"/>
      <c r="IS1049" s="4"/>
      <c r="IT1049" s="4"/>
      <c r="IU1049" s="4"/>
    </row>
    <row r="1050" spans="1:255" ht="409.5" x14ac:dyDescent="0.25">
      <c r="A1050" s="3">
        <v>17</v>
      </c>
      <c r="B1050" s="3">
        <v>1</v>
      </c>
      <c r="C1050" s="3">
        <f>ROW(SmtRes!A376)</f>
        <v>376</v>
      </c>
      <c r="D1050" s="3">
        <f>ROW(EtalonRes!A473)</f>
        <v>473</v>
      </c>
      <c r="E1050" s="3" t="s">
        <v>1287</v>
      </c>
      <c r="F1050" s="3" t="s">
        <v>115</v>
      </c>
      <c r="G1050" s="3" t="s">
        <v>1027</v>
      </c>
      <c r="H1050" s="3" t="s">
        <v>117</v>
      </c>
      <c r="I1050" s="3">
        <f>ROUND(32/100,9)</f>
        <v>0.32</v>
      </c>
      <c r="J1050" s="3">
        <v>0</v>
      </c>
      <c r="K1050" s="3">
        <f>ROUND(32/100,9)</f>
        <v>0.32</v>
      </c>
      <c r="L1050" s="3"/>
      <c r="M1050" s="3"/>
      <c r="N1050" s="3"/>
      <c r="O1050" s="3">
        <f t="shared" si="1208"/>
        <v>89.2</v>
      </c>
      <c r="P1050" s="3">
        <f t="shared" si="1209"/>
        <v>3.63</v>
      </c>
      <c r="Q1050" s="3">
        <f>(ROUND((ROUND((((ET1050*1.2))*AV1050*I1050),2)*BB1050),2)+ROUND((ROUND(((AE1050-((EU1050*1.2)))*AV1050*I1050),2)*BS1050),2))</f>
        <v>2.68</v>
      </c>
      <c r="R1050" s="3">
        <f>(ROUND((ROUND((((EU1050*1.2))*AV1050*I1050),2)*BS1050),2)+ROUND((ROUND(((AE1050-((EU1050*1.2)))*AV1050*I1050),2)*BS1050),2))</f>
        <v>0.48</v>
      </c>
      <c r="S1050" s="3">
        <f t="shared" si="1210"/>
        <v>82.89</v>
      </c>
      <c r="T1050" s="3">
        <f t="shared" si="1211"/>
        <v>0</v>
      </c>
      <c r="U1050" s="3">
        <f t="shared" si="1212"/>
        <v>7.2931507199999999</v>
      </c>
      <c r="V1050" s="3">
        <f t="shared" si="1213"/>
        <v>0</v>
      </c>
      <c r="W1050" s="3">
        <f t="shared" si="1214"/>
        <v>0</v>
      </c>
      <c r="X1050" s="3">
        <f>(ROUND((((S1050+ROUND((ROUND((((EU1050*1.2))*AV1050*I1050),2)*BS1050),2))*AT1050)/100),2)+ROUND(((ROUND((ROUND(((AE1050-((EU1050*1.2)))*AV1050*I1050),2)*BS1050),2)*AT1050)/100),2))</f>
        <v>80.87</v>
      </c>
      <c r="Y1050" s="3">
        <f>(ROUND((((S1050+ROUND((ROUND((((EU1050*1.2))*AV1050*I1050),2)*BS1050),2))*AU1050)/100),2)+ROUND(((ROUND((ROUND(((AE1050-((EU1050*1.2)))*AV1050*I1050),2)*BS1050),2)*AU1050)/100),2))</f>
        <v>42.52</v>
      </c>
      <c r="Z1050" s="3"/>
      <c r="AA1050" s="3">
        <v>54971259</v>
      </c>
      <c r="AB1050" s="3">
        <f t="shared" si="1215"/>
        <v>266.74799999999999</v>
      </c>
      <c r="AC1050" s="3">
        <f>ROUND(((ES1050*1)),6)</f>
        <v>11.34</v>
      </c>
      <c r="AD1050" s="3">
        <f>ROUND(((((ET1050*1.2))-((EU1050*1.2)))+AE1050),6)</f>
        <v>8.0039999999999996</v>
      </c>
      <c r="AE1050" s="3">
        <f>ROUND(((EU1050*1.2)),6)</f>
        <v>1.44</v>
      </c>
      <c r="AF1050" s="3">
        <f>ROUND(((EV1050*1.2)),6)</f>
        <v>247.404</v>
      </c>
      <c r="AG1050" s="3">
        <f t="shared" si="1216"/>
        <v>0</v>
      </c>
      <c r="AH1050" s="3">
        <f>((EW1050*1.2))</f>
        <v>21.768000000000001</v>
      </c>
      <c r="AI1050" s="3">
        <f>((EX1050*1.2))</f>
        <v>0</v>
      </c>
      <c r="AJ1050" s="3">
        <f t="shared" si="1217"/>
        <v>0</v>
      </c>
      <c r="AK1050" s="3">
        <v>224.18</v>
      </c>
      <c r="AL1050" s="3">
        <v>11.34</v>
      </c>
      <c r="AM1050" s="3">
        <v>6.67</v>
      </c>
      <c r="AN1050" s="3">
        <v>1.2</v>
      </c>
      <c r="AO1050" s="3">
        <v>206.17</v>
      </c>
      <c r="AP1050" s="3">
        <v>0</v>
      </c>
      <c r="AQ1050" s="3">
        <v>18.14</v>
      </c>
      <c r="AR1050" s="3">
        <v>0</v>
      </c>
      <c r="AS1050" s="3">
        <v>0</v>
      </c>
      <c r="AT1050" s="3">
        <v>97</v>
      </c>
      <c r="AU1050" s="3">
        <v>51</v>
      </c>
      <c r="AV1050" s="3">
        <v>1.0469999999999999</v>
      </c>
      <c r="AW1050" s="3">
        <v>1</v>
      </c>
      <c r="AX1050" s="3"/>
      <c r="AY1050" s="3"/>
      <c r="AZ1050" s="3">
        <v>1</v>
      </c>
      <c r="BA1050" s="3">
        <v>1</v>
      </c>
      <c r="BB1050" s="3">
        <v>1</v>
      </c>
      <c r="BC1050" s="3">
        <v>1</v>
      </c>
      <c r="BD1050" s="3" t="s">
        <v>3</v>
      </c>
      <c r="BE1050" s="3" t="s">
        <v>3</v>
      </c>
      <c r="BF1050" s="3" t="s">
        <v>3</v>
      </c>
      <c r="BG1050" s="3" t="s">
        <v>3</v>
      </c>
      <c r="BH1050" s="3">
        <v>0</v>
      </c>
      <c r="BI1050" s="3">
        <v>2</v>
      </c>
      <c r="BJ1050" s="3" t="s">
        <v>1028</v>
      </c>
      <c r="BK1050" s="3"/>
      <c r="BL1050" s="3"/>
      <c r="BM1050" s="3">
        <v>67</v>
      </c>
      <c r="BN1050" s="3">
        <v>0</v>
      </c>
      <c r="BO1050" s="3" t="s">
        <v>115</v>
      </c>
      <c r="BP1050" s="3">
        <v>1</v>
      </c>
      <c r="BQ1050" s="3">
        <v>40</v>
      </c>
      <c r="BR1050" s="3">
        <v>0</v>
      </c>
      <c r="BS1050" s="3">
        <v>1</v>
      </c>
      <c r="BT1050" s="3">
        <v>1</v>
      </c>
      <c r="BU1050" s="3">
        <v>1</v>
      </c>
      <c r="BV1050" s="3">
        <v>1</v>
      </c>
      <c r="BW1050" s="3">
        <v>1</v>
      </c>
      <c r="BX1050" s="3">
        <v>1</v>
      </c>
      <c r="BY1050" s="3" t="s">
        <v>3</v>
      </c>
      <c r="BZ1050" s="3">
        <v>97</v>
      </c>
      <c r="CA1050" s="3">
        <v>51</v>
      </c>
      <c r="CB1050" s="3" t="s">
        <v>3</v>
      </c>
      <c r="CC1050" s="3"/>
      <c r="CD1050" s="3"/>
      <c r="CE1050" s="3">
        <v>1566</v>
      </c>
      <c r="CF1050" s="3">
        <v>0</v>
      </c>
      <c r="CG1050" s="3">
        <v>0</v>
      </c>
      <c r="CH1050" s="3"/>
      <c r="CI1050" s="3"/>
      <c r="CJ1050" s="3"/>
      <c r="CK1050" s="3"/>
      <c r="CL1050" s="3"/>
      <c r="CM1050" s="3">
        <v>0</v>
      </c>
      <c r="CN1050" s="9" t="s">
        <v>2491</v>
      </c>
      <c r="CO1050" s="3">
        <v>0</v>
      </c>
      <c r="CP1050" s="3">
        <f t="shared" si="1218"/>
        <v>89.2</v>
      </c>
      <c r="CQ1050" s="3">
        <f t="shared" si="1219"/>
        <v>11.34</v>
      </c>
      <c r="CR1050" s="3">
        <f>(ROUND((ROUND((((ET1050*1.2))*AV1050*1),2)*BB1050),2)+ROUND((ROUND(((AE1050-((EU1050*1.2)))*AV1050*1),2)*BS1050),2))</f>
        <v>8.3800000000000008</v>
      </c>
      <c r="CS1050" s="3">
        <f>(ROUND((ROUND((((EU1050*1.2))*AV1050*1),2)*BS1050),2)+ROUND((ROUND(((AE1050-((EU1050*1.2)))*AV1050*1),2)*BS1050),2))</f>
        <v>1.51</v>
      </c>
      <c r="CT1050" s="3">
        <f t="shared" si="1220"/>
        <v>259.02999999999997</v>
      </c>
      <c r="CU1050" s="3">
        <f t="shared" si="1221"/>
        <v>0</v>
      </c>
      <c r="CV1050" s="3">
        <f t="shared" si="1222"/>
        <v>22.791096</v>
      </c>
      <c r="CW1050" s="3">
        <f t="shared" si="1223"/>
        <v>0</v>
      </c>
      <c r="CX1050" s="3">
        <f t="shared" si="1224"/>
        <v>0</v>
      </c>
      <c r="CY1050" s="3">
        <f>(ROUND((((S1050+ROUND((ROUND((((EU1050*1.2))*AV1050*1),2)*BS1050),2))*AT1050)/100),2)+ROUND(((ROUND((ROUND(((AE1050-((EU1050*1.2)))*AV1050*1),2)*BS1050),2)*AT1050)/100),2))</f>
        <v>81.87</v>
      </c>
      <c r="CZ1050" s="3">
        <f>(ROUND((((S1050+ROUND((ROUND((((EU1050*1.2))*AV1050*1),2)*BS1050),2))*AU1050)/100),2)+ROUND(((ROUND((ROUND(((AE1050-((EU1050*1.2)))*AV1050*1),2)*BS1050),2)*AU1050)/100),2))</f>
        <v>43.04</v>
      </c>
      <c r="DA1050" s="3"/>
      <c r="DB1050" s="3">
        <v>217</v>
      </c>
      <c r="DC1050" s="3" t="s">
        <v>3</v>
      </c>
      <c r="DD1050" s="3" t="s">
        <v>22</v>
      </c>
      <c r="DE1050" s="3" t="s">
        <v>42</v>
      </c>
      <c r="DF1050" s="3" t="s">
        <v>42</v>
      </c>
      <c r="DG1050" s="3" t="s">
        <v>42</v>
      </c>
      <c r="DH1050" s="3" t="s">
        <v>3</v>
      </c>
      <c r="DI1050" s="3" t="s">
        <v>42</v>
      </c>
      <c r="DJ1050" s="3" t="s">
        <v>42</v>
      </c>
      <c r="DK1050" s="3" t="s">
        <v>3</v>
      </c>
      <c r="DL1050" s="3" t="s">
        <v>3</v>
      </c>
      <c r="DM1050" s="3" t="s">
        <v>3</v>
      </c>
      <c r="DN1050" s="3">
        <v>0</v>
      </c>
      <c r="DO1050" s="3">
        <v>0</v>
      </c>
      <c r="DP1050" s="3">
        <v>1</v>
      </c>
      <c r="DQ1050" s="3">
        <v>1</v>
      </c>
      <c r="DR1050" s="3"/>
      <c r="DS1050" s="3"/>
      <c r="DT1050" s="3"/>
      <c r="DU1050" s="3">
        <v>1013</v>
      </c>
      <c r="DV1050" s="3" t="s">
        <v>117</v>
      </c>
      <c r="DW1050" s="3" t="s">
        <v>117</v>
      </c>
      <c r="DX1050" s="3">
        <v>1</v>
      </c>
      <c r="DY1050" s="3"/>
      <c r="DZ1050" s="3" t="s">
        <v>3</v>
      </c>
      <c r="EA1050" s="3" t="s">
        <v>3</v>
      </c>
      <c r="EB1050" s="3" t="s">
        <v>3</v>
      </c>
      <c r="EC1050" s="3" t="s">
        <v>3</v>
      </c>
      <c r="ED1050" s="3"/>
      <c r="EE1050" s="3">
        <v>57042957</v>
      </c>
      <c r="EF1050" s="3">
        <v>40</v>
      </c>
      <c r="EG1050" s="3" t="s">
        <v>33</v>
      </c>
      <c r="EH1050" s="3">
        <v>0</v>
      </c>
      <c r="EI1050" s="3" t="s">
        <v>3</v>
      </c>
      <c r="EJ1050" s="3">
        <v>2</v>
      </c>
      <c r="EK1050" s="3">
        <v>67</v>
      </c>
      <c r="EL1050" s="3" t="s">
        <v>34</v>
      </c>
      <c r="EM1050" s="3" t="s">
        <v>35</v>
      </c>
      <c r="EN1050" s="3"/>
      <c r="EO1050" s="3" t="s">
        <v>46</v>
      </c>
      <c r="EP1050" s="3"/>
      <c r="EQ1050" s="3">
        <v>0</v>
      </c>
      <c r="ER1050" s="3">
        <v>224.18</v>
      </c>
      <c r="ES1050" s="3">
        <v>11.34</v>
      </c>
      <c r="ET1050" s="3">
        <v>6.67</v>
      </c>
      <c r="EU1050" s="3">
        <v>1.2</v>
      </c>
      <c r="EV1050" s="3">
        <v>206.17</v>
      </c>
      <c r="EW1050" s="3">
        <v>18.14</v>
      </c>
      <c r="EX1050" s="3">
        <v>0</v>
      </c>
      <c r="EY1050" s="3">
        <v>0</v>
      </c>
      <c r="EZ1050" s="3"/>
      <c r="FA1050" s="3"/>
      <c r="FB1050" s="3"/>
      <c r="FC1050" s="3"/>
      <c r="FD1050" s="3"/>
      <c r="FE1050" s="3"/>
      <c r="FF1050" s="3"/>
      <c r="FG1050" s="3"/>
      <c r="FH1050" s="3"/>
      <c r="FI1050" s="3"/>
      <c r="FJ1050" s="3"/>
      <c r="FK1050" s="3"/>
      <c r="FL1050" s="3"/>
      <c r="FM1050" s="3"/>
      <c r="FN1050" s="3"/>
      <c r="FO1050" s="3"/>
      <c r="FP1050" s="3"/>
      <c r="FQ1050" s="3">
        <v>0</v>
      </c>
      <c r="FR1050" s="3">
        <v>0</v>
      </c>
      <c r="FS1050" s="3">
        <v>0</v>
      </c>
      <c r="FT1050" s="3"/>
      <c r="FU1050" s="3"/>
      <c r="FV1050" s="3"/>
      <c r="FW1050" s="3"/>
      <c r="FX1050" s="3">
        <v>97</v>
      </c>
      <c r="FY1050" s="3">
        <v>51</v>
      </c>
      <c r="FZ1050" s="3"/>
      <c r="GA1050" s="3" t="s">
        <v>3</v>
      </c>
      <c r="GB1050" s="3"/>
      <c r="GC1050" s="3"/>
      <c r="GD1050" s="3">
        <v>1</v>
      </c>
      <c r="GE1050" s="3"/>
      <c r="GF1050" s="3">
        <v>574394840</v>
      </c>
      <c r="GG1050" s="3">
        <v>2</v>
      </c>
      <c r="GH1050" s="3">
        <v>1</v>
      </c>
      <c r="GI1050" s="3">
        <v>2</v>
      </c>
      <c r="GJ1050" s="3">
        <v>0</v>
      </c>
      <c r="GK1050" s="3">
        <v>0</v>
      </c>
      <c r="GL1050" s="3">
        <f t="shared" si="1225"/>
        <v>0</v>
      </c>
      <c r="GM1050" s="3">
        <f t="shared" si="1226"/>
        <v>212.59</v>
      </c>
      <c r="GN1050" s="3">
        <f t="shared" si="1227"/>
        <v>0</v>
      </c>
      <c r="GO1050" s="3">
        <f t="shared" si="1228"/>
        <v>212.59</v>
      </c>
      <c r="GP1050" s="3">
        <f t="shared" si="1229"/>
        <v>0</v>
      </c>
      <c r="GQ1050" s="3"/>
      <c r="GR1050" s="3">
        <v>0</v>
      </c>
      <c r="GS1050" s="3">
        <v>3</v>
      </c>
      <c r="GT1050" s="3">
        <v>0</v>
      </c>
      <c r="GU1050" s="3" t="s">
        <v>3</v>
      </c>
      <c r="GV1050" s="3">
        <f t="shared" si="1230"/>
        <v>0</v>
      </c>
      <c r="GW1050" s="3">
        <v>1</v>
      </c>
      <c r="GX1050" s="3">
        <f t="shared" si="1231"/>
        <v>0</v>
      </c>
      <c r="GY1050" s="3"/>
      <c r="GZ1050" s="3"/>
      <c r="HA1050" s="3">
        <v>0</v>
      </c>
      <c r="HB1050" s="3">
        <v>0</v>
      </c>
      <c r="HC1050" s="3">
        <f t="shared" si="1232"/>
        <v>0</v>
      </c>
      <c r="HD1050" s="3"/>
      <c r="HE1050" s="3" t="s">
        <v>3</v>
      </c>
      <c r="HF1050" s="3" t="s">
        <v>3</v>
      </c>
      <c r="HG1050" s="3"/>
      <c r="HH1050" s="3"/>
      <c r="HI1050" s="3"/>
      <c r="HJ1050" s="3"/>
      <c r="HK1050" s="3"/>
      <c r="HL1050" s="3"/>
      <c r="HM1050" s="3" t="s">
        <v>3</v>
      </c>
      <c r="HN1050" s="3" t="s">
        <v>3</v>
      </c>
      <c r="HO1050" s="3" t="s">
        <v>3</v>
      </c>
      <c r="HP1050" s="3" t="s">
        <v>3</v>
      </c>
      <c r="HQ1050" s="3" t="s">
        <v>3</v>
      </c>
      <c r="HR1050" s="3"/>
      <c r="HS1050" s="3">
        <v>0</v>
      </c>
      <c r="HT1050" s="3"/>
      <c r="HU1050" s="3"/>
      <c r="HV1050" s="3"/>
      <c r="HW1050" s="3"/>
      <c r="HX1050" s="3"/>
      <c r="HY1050" s="3"/>
      <c r="HZ1050" s="3"/>
      <c r="IA1050" s="3"/>
      <c r="IB1050" s="3"/>
      <c r="IC1050" s="3"/>
      <c r="ID1050" s="3"/>
      <c r="IE1050" s="3"/>
      <c r="IF1050" s="3"/>
      <c r="IG1050" s="3"/>
      <c r="IH1050" s="3"/>
      <c r="II1050" s="3"/>
      <c r="IJ1050" s="3"/>
      <c r="IK1050" s="3">
        <v>0</v>
      </c>
      <c r="IL1050" s="3"/>
      <c r="IM1050" s="3"/>
      <c r="IN1050" s="3"/>
      <c r="IO1050" s="3"/>
      <c r="IP1050" s="3"/>
      <c r="IQ1050" s="3"/>
      <c r="IR1050" s="3"/>
      <c r="IS1050" s="3"/>
      <c r="IT1050" s="3"/>
      <c r="IU1050" s="3"/>
    </row>
    <row r="1051" spans="1:255" ht="409.5" x14ac:dyDescent="0.25">
      <c r="A1051" s="4">
        <v>17</v>
      </c>
      <c r="B1051" s="4">
        <v>1</v>
      </c>
      <c r="C1051" s="4">
        <f>ROW(SmtRes!A386)</f>
        <v>386</v>
      </c>
      <c r="D1051" s="4">
        <f>ROW(EtalonRes!A486)</f>
        <v>486</v>
      </c>
      <c r="E1051" s="4" t="s">
        <v>1287</v>
      </c>
      <c r="F1051" s="4" t="s">
        <v>115</v>
      </c>
      <c r="G1051" s="4" t="s">
        <v>1027</v>
      </c>
      <c r="H1051" s="4" t="s">
        <v>117</v>
      </c>
      <c r="I1051" s="4">
        <f>ROUND(32/100,9)</f>
        <v>0.32</v>
      </c>
      <c r="J1051" s="4">
        <v>0</v>
      </c>
      <c r="K1051" s="4">
        <f>ROUND(32/100,9)</f>
        <v>0.32</v>
      </c>
      <c r="L1051" s="4"/>
      <c r="M1051" s="4"/>
      <c r="N1051" s="4"/>
      <c r="O1051" s="4">
        <f t="shared" si="1208"/>
        <v>4751.57</v>
      </c>
      <c r="P1051" s="4">
        <f t="shared" si="1209"/>
        <v>29.91</v>
      </c>
      <c r="Q1051" s="4">
        <f>(ROUND((ROUND((((ET1051*1.2))*AV1051*I1051),2)*BB1051),2)+ROUND((ROUND(((AE1051-((EU1051*1.2)))*AV1051*I1051),2)*BS1051),2))</f>
        <v>50.81</v>
      </c>
      <c r="R1051" s="4">
        <f>(ROUND((ROUND((((EU1051*1.2))*AV1051*I1051),2)*BS1051),2)+ROUND((ROUND(((AE1051-((EU1051*1.2)))*AV1051*I1051),2)*BS1051),2))</f>
        <v>27.05</v>
      </c>
      <c r="S1051" s="4">
        <f t="shared" si="1210"/>
        <v>4670.8500000000004</v>
      </c>
      <c r="T1051" s="4">
        <f t="shared" si="1211"/>
        <v>0</v>
      </c>
      <c r="U1051" s="4">
        <f t="shared" si="1212"/>
        <v>7.2931507199999999</v>
      </c>
      <c r="V1051" s="4">
        <f t="shared" si="1213"/>
        <v>0</v>
      </c>
      <c r="W1051" s="4">
        <f t="shared" si="1214"/>
        <v>0</v>
      </c>
      <c r="X1051" s="4">
        <f>(ROUND((((S1051+ROUND((ROUND((((EU1051*1.2))*AV1051*I1051),2)*BS1051),2))*AT1051)/100),2)+ROUND(((ROUND((ROUND(((AE1051-((EU1051*1.2)))*AV1051*I1051),2)*BS1051),2)*AT1051)/100),2))</f>
        <v>4556.96</v>
      </c>
      <c r="Y1051" s="4">
        <f>(ROUND((((S1051+ROUND((ROUND((((EU1051*1.2))*AV1051*I1051),2)*BS1051),2))*AU1051)/100),2)+ROUND(((ROUND((ROUND(((AE1051-((EU1051*1.2)))*AV1051*I1051),2)*BS1051),2)*AU1051)/100),2))</f>
        <v>2395.9299999999998</v>
      </c>
      <c r="Z1051" s="4"/>
      <c r="AA1051" s="4">
        <v>55890823</v>
      </c>
      <c r="AB1051" s="4">
        <f t="shared" si="1215"/>
        <v>266.74799999999999</v>
      </c>
      <c r="AC1051" s="4">
        <f>ROUND(((ES1051*1)),6)</f>
        <v>11.34</v>
      </c>
      <c r="AD1051" s="4">
        <f>ROUND(((((ET1051*1.2))-((EU1051*1.2)))+AE1051),6)</f>
        <v>8.0039999999999996</v>
      </c>
      <c r="AE1051" s="4">
        <f>ROUND(((EU1051*1.2)),6)</f>
        <v>1.44</v>
      </c>
      <c r="AF1051" s="4">
        <f>ROUND(((EV1051*1.2)),6)</f>
        <v>247.404</v>
      </c>
      <c r="AG1051" s="4">
        <f t="shared" si="1216"/>
        <v>0</v>
      </c>
      <c r="AH1051" s="4">
        <f>((EW1051*1.2))</f>
        <v>21.768000000000001</v>
      </c>
      <c r="AI1051" s="4">
        <f>((EX1051*1.2))</f>
        <v>0</v>
      </c>
      <c r="AJ1051" s="4">
        <f t="shared" si="1217"/>
        <v>0</v>
      </c>
      <c r="AK1051" s="4">
        <v>224.18</v>
      </c>
      <c r="AL1051" s="4">
        <v>11.34</v>
      </c>
      <c r="AM1051" s="4">
        <v>6.67</v>
      </c>
      <c r="AN1051" s="4">
        <v>1.2</v>
      </c>
      <c r="AO1051" s="4">
        <v>206.17</v>
      </c>
      <c r="AP1051" s="4">
        <v>0</v>
      </c>
      <c r="AQ1051" s="4">
        <v>18.14</v>
      </c>
      <c r="AR1051" s="4">
        <v>0</v>
      </c>
      <c r="AS1051" s="4">
        <v>0</v>
      </c>
      <c r="AT1051" s="4">
        <v>97</v>
      </c>
      <c r="AU1051" s="4">
        <v>51</v>
      </c>
      <c r="AV1051" s="4">
        <v>1.0469999999999999</v>
      </c>
      <c r="AW1051" s="4">
        <v>1</v>
      </c>
      <c r="AX1051" s="4"/>
      <c r="AY1051" s="4"/>
      <c r="AZ1051" s="4">
        <v>1</v>
      </c>
      <c r="BA1051" s="4">
        <v>56.35</v>
      </c>
      <c r="BB1051" s="4">
        <v>18.96</v>
      </c>
      <c r="BC1051" s="4">
        <v>8.24</v>
      </c>
      <c r="BD1051" s="4" t="s">
        <v>3</v>
      </c>
      <c r="BE1051" s="4" t="s">
        <v>3</v>
      </c>
      <c r="BF1051" s="4" t="s">
        <v>3</v>
      </c>
      <c r="BG1051" s="4" t="s">
        <v>3</v>
      </c>
      <c r="BH1051" s="4">
        <v>0</v>
      </c>
      <c r="BI1051" s="4">
        <v>2</v>
      </c>
      <c r="BJ1051" s="4" t="s">
        <v>1028</v>
      </c>
      <c r="BK1051" s="4"/>
      <c r="BL1051" s="4"/>
      <c r="BM1051" s="4">
        <v>67</v>
      </c>
      <c r="BN1051" s="4">
        <v>0</v>
      </c>
      <c r="BO1051" s="4" t="s">
        <v>115</v>
      </c>
      <c r="BP1051" s="4">
        <v>1</v>
      </c>
      <c r="BQ1051" s="4">
        <v>40</v>
      </c>
      <c r="BR1051" s="4">
        <v>0</v>
      </c>
      <c r="BS1051" s="4">
        <v>56.35</v>
      </c>
      <c r="BT1051" s="4">
        <v>1</v>
      </c>
      <c r="BU1051" s="4">
        <v>1</v>
      </c>
      <c r="BV1051" s="4">
        <v>1</v>
      </c>
      <c r="BW1051" s="4">
        <v>1</v>
      </c>
      <c r="BX1051" s="4">
        <v>1</v>
      </c>
      <c r="BY1051" s="4" t="s">
        <v>3</v>
      </c>
      <c r="BZ1051" s="4">
        <v>97</v>
      </c>
      <c r="CA1051" s="4">
        <v>51</v>
      </c>
      <c r="CB1051" s="4" t="s">
        <v>3</v>
      </c>
      <c r="CC1051" s="4"/>
      <c r="CD1051" s="4"/>
      <c r="CE1051" s="4">
        <v>1566</v>
      </c>
      <c r="CF1051" s="4">
        <v>0</v>
      </c>
      <c r="CG1051" s="4">
        <v>0</v>
      </c>
      <c r="CH1051" s="4"/>
      <c r="CI1051" s="4"/>
      <c r="CJ1051" s="4"/>
      <c r="CK1051" s="4"/>
      <c r="CL1051" s="4"/>
      <c r="CM1051" s="4">
        <v>0</v>
      </c>
      <c r="CN1051" s="10" t="s">
        <v>2491</v>
      </c>
      <c r="CO1051" s="4">
        <v>0</v>
      </c>
      <c r="CP1051" s="4">
        <f t="shared" si="1218"/>
        <v>4751.5700000000006</v>
      </c>
      <c r="CQ1051" s="4">
        <f t="shared" si="1219"/>
        <v>93.44</v>
      </c>
      <c r="CR1051" s="4">
        <f>(ROUND((ROUND((((ET1051*1.2))*AV1051*1),2)*BB1051),2)+ROUND((ROUND(((AE1051-((EU1051*1.2)))*AV1051*1),2)*BS1051),2))</f>
        <v>158.88</v>
      </c>
      <c r="CS1051" s="4">
        <f>(ROUND((ROUND((((EU1051*1.2))*AV1051*1),2)*BS1051),2)+ROUND((ROUND(((AE1051-((EU1051*1.2)))*AV1051*1),2)*BS1051),2))</f>
        <v>85.09</v>
      </c>
      <c r="CT1051" s="4">
        <f t="shared" si="1220"/>
        <v>14596.34</v>
      </c>
      <c r="CU1051" s="4">
        <f t="shared" si="1221"/>
        <v>0</v>
      </c>
      <c r="CV1051" s="4">
        <f t="shared" si="1222"/>
        <v>22.791096</v>
      </c>
      <c r="CW1051" s="4">
        <f t="shared" si="1223"/>
        <v>0</v>
      </c>
      <c r="CX1051" s="4">
        <f t="shared" si="1224"/>
        <v>0</v>
      </c>
      <c r="CY1051" s="4">
        <f>(ROUND((((S1051+ROUND((ROUND((((EU1051*1.2))*AV1051*1),2)*BS1051),2))*AT1051)/100),2)+ROUND(((ROUND((ROUND(((AE1051-((EU1051*1.2)))*AV1051*1),2)*BS1051),2)*AT1051)/100),2))</f>
        <v>4613.26</v>
      </c>
      <c r="CZ1051" s="4">
        <f>(ROUND((((S1051+ROUND((ROUND((((EU1051*1.2))*AV1051*1),2)*BS1051),2))*AU1051)/100),2)+ROUND(((ROUND((ROUND(((AE1051-((EU1051*1.2)))*AV1051*1),2)*BS1051),2)*AU1051)/100),2))</f>
        <v>2425.5300000000002</v>
      </c>
      <c r="DA1051" s="4"/>
      <c r="DB1051" s="4">
        <v>218</v>
      </c>
      <c r="DC1051" s="4" t="s">
        <v>3</v>
      </c>
      <c r="DD1051" s="4" t="s">
        <v>22</v>
      </c>
      <c r="DE1051" s="4" t="s">
        <v>42</v>
      </c>
      <c r="DF1051" s="4" t="s">
        <v>42</v>
      </c>
      <c r="DG1051" s="4" t="s">
        <v>42</v>
      </c>
      <c r="DH1051" s="4" t="s">
        <v>3</v>
      </c>
      <c r="DI1051" s="4" t="s">
        <v>42</v>
      </c>
      <c r="DJ1051" s="4" t="s">
        <v>42</v>
      </c>
      <c r="DK1051" s="4" t="s">
        <v>3</v>
      </c>
      <c r="DL1051" s="4" t="s">
        <v>3</v>
      </c>
      <c r="DM1051" s="4" t="s">
        <v>3</v>
      </c>
      <c r="DN1051" s="4">
        <v>0</v>
      </c>
      <c r="DO1051" s="4">
        <v>0</v>
      </c>
      <c r="DP1051" s="4">
        <v>1</v>
      </c>
      <c r="DQ1051" s="4">
        <v>1</v>
      </c>
      <c r="DR1051" s="4"/>
      <c r="DS1051" s="4"/>
      <c r="DT1051" s="4"/>
      <c r="DU1051" s="4">
        <v>1013</v>
      </c>
      <c r="DV1051" s="4" t="s">
        <v>117</v>
      </c>
      <c r="DW1051" s="4" t="s">
        <v>117</v>
      </c>
      <c r="DX1051" s="4">
        <v>1</v>
      </c>
      <c r="DY1051" s="4"/>
      <c r="DZ1051" s="4" t="s">
        <v>3</v>
      </c>
      <c r="EA1051" s="4" t="s">
        <v>3</v>
      </c>
      <c r="EB1051" s="4" t="s">
        <v>3</v>
      </c>
      <c r="EC1051" s="4" t="s">
        <v>3</v>
      </c>
      <c r="ED1051" s="4"/>
      <c r="EE1051" s="4">
        <v>57042957</v>
      </c>
      <c r="EF1051" s="4">
        <v>40</v>
      </c>
      <c r="EG1051" s="4" t="s">
        <v>33</v>
      </c>
      <c r="EH1051" s="4">
        <v>0</v>
      </c>
      <c r="EI1051" s="4" t="s">
        <v>3</v>
      </c>
      <c r="EJ1051" s="4">
        <v>2</v>
      </c>
      <c r="EK1051" s="4">
        <v>67</v>
      </c>
      <c r="EL1051" s="4" t="s">
        <v>34</v>
      </c>
      <c r="EM1051" s="4" t="s">
        <v>35</v>
      </c>
      <c r="EN1051" s="4"/>
      <c r="EO1051" s="4" t="s">
        <v>46</v>
      </c>
      <c r="EP1051" s="4"/>
      <c r="EQ1051" s="4">
        <v>0</v>
      </c>
      <c r="ER1051" s="4">
        <v>224.18</v>
      </c>
      <c r="ES1051" s="4">
        <v>11.34</v>
      </c>
      <c r="ET1051" s="4">
        <v>6.67</v>
      </c>
      <c r="EU1051" s="4">
        <v>1.2</v>
      </c>
      <c r="EV1051" s="4">
        <v>206.17</v>
      </c>
      <c r="EW1051" s="4">
        <v>18.14</v>
      </c>
      <c r="EX1051" s="4">
        <v>0</v>
      </c>
      <c r="EY1051" s="4">
        <v>0</v>
      </c>
      <c r="EZ1051" s="4"/>
      <c r="FA1051" s="4"/>
      <c r="FB1051" s="4"/>
      <c r="FC1051" s="4"/>
      <c r="FD1051" s="4"/>
      <c r="FE1051" s="4"/>
      <c r="FF1051" s="4"/>
      <c r="FG1051" s="4"/>
      <c r="FH1051" s="4"/>
      <c r="FI1051" s="4"/>
      <c r="FJ1051" s="4"/>
      <c r="FK1051" s="4"/>
      <c r="FL1051" s="4"/>
      <c r="FM1051" s="4"/>
      <c r="FN1051" s="4"/>
      <c r="FO1051" s="4"/>
      <c r="FP1051" s="4"/>
      <c r="FQ1051" s="4">
        <v>0</v>
      </c>
      <c r="FR1051" s="4">
        <v>0</v>
      </c>
      <c r="FS1051" s="4">
        <v>0</v>
      </c>
      <c r="FT1051" s="4"/>
      <c r="FU1051" s="4"/>
      <c r="FV1051" s="4"/>
      <c r="FW1051" s="4"/>
      <c r="FX1051" s="4">
        <v>97</v>
      </c>
      <c r="FY1051" s="4">
        <v>51</v>
      </c>
      <c r="FZ1051" s="4"/>
      <c r="GA1051" s="4" t="s">
        <v>3</v>
      </c>
      <c r="GB1051" s="4"/>
      <c r="GC1051" s="4"/>
      <c r="GD1051" s="4">
        <v>1</v>
      </c>
      <c r="GE1051" s="4"/>
      <c r="GF1051" s="4">
        <v>574394840</v>
      </c>
      <c r="GG1051" s="4">
        <v>2</v>
      </c>
      <c r="GH1051" s="4">
        <v>1</v>
      </c>
      <c r="GI1051" s="4">
        <v>2</v>
      </c>
      <c r="GJ1051" s="4">
        <v>0</v>
      </c>
      <c r="GK1051" s="4">
        <v>0</v>
      </c>
      <c r="GL1051" s="4">
        <f t="shared" si="1225"/>
        <v>0</v>
      </c>
      <c r="GM1051" s="4">
        <f t="shared" si="1226"/>
        <v>11704.46</v>
      </c>
      <c r="GN1051" s="4">
        <f t="shared" si="1227"/>
        <v>0</v>
      </c>
      <c r="GO1051" s="4">
        <f t="shared" si="1228"/>
        <v>11704.46</v>
      </c>
      <c r="GP1051" s="4">
        <f t="shared" si="1229"/>
        <v>0</v>
      </c>
      <c r="GQ1051" s="4"/>
      <c r="GR1051" s="4">
        <v>0</v>
      </c>
      <c r="GS1051" s="4">
        <v>3</v>
      </c>
      <c r="GT1051" s="4">
        <v>0</v>
      </c>
      <c r="GU1051" s="4" t="s">
        <v>3</v>
      </c>
      <c r="GV1051" s="4">
        <f t="shared" si="1230"/>
        <v>0</v>
      </c>
      <c r="GW1051" s="4">
        <v>1</v>
      </c>
      <c r="GX1051" s="4">
        <f t="shared" si="1231"/>
        <v>0</v>
      </c>
      <c r="GY1051" s="4"/>
      <c r="GZ1051" s="4"/>
      <c r="HA1051" s="4">
        <v>0</v>
      </c>
      <c r="HB1051" s="4">
        <v>0</v>
      </c>
      <c r="HC1051" s="4">
        <f t="shared" si="1232"/>
        <v>0</v>
      </c>
      <c r="HD1051" s="4"/>
      <c r="HE1051" s="4" t="s">
        <v>3</v>
      </c>
      <c r="HF1051" s="4" t="s">
        <v>3</v>
      </c>
      <c r="HG1051" s="4"/>
      <c r="HH1051" s="4"/>
      <c r="HI1051" s="4"/>
      <c r="HJ1051" s="4"/>
      <c r="HK1051" s="4"/>
      <c r="HL1051" s="4"/>
      <c r="HM1051" s="4" t="s">
        <v>3</v>
      </c>
      <c r="HN1051" s="4" t="s">
        <v>3</v>
      </c>
      <c r="HO1051" s="4" t="s">
        <v>3</v>
      </c>
      <c r="HP1051" s="4" t="s">
        <v>3</v>
      </c>
      <c r="HQ1051" s="4" t="s">
        <v>3</v>
      </c>
      <c r="HR1051" s="4"/>
      <c r="HS1051" s="4">
        <v>0</v>
      </c>
      <c r="HT1051" s="4"/>
      <c r="HU1051" s="4"/>
      <c r="HV1051" s="4"/>
      <c r="HW1051" s="4"/>
      <c r="HX1051" s="4"/>
      <c r="HY1051" s="4"/>
      <c r="HZ1051" s="4"/>
      <c r="IA1051" s="4"/>
      <c r="IB1051" s="4"/>
      <c r="IC1051" s="4"/>
      <c r="ID1051" s="4"/>
      <c r="IE1051" s="4"/>
      <c r="IF1051" s="4"/>
      <c r="IG1051" s="4"/>
      <c r="IH1051" s="4"/>
      <c r="II1051" s="4"/>
      <c r="IJ1051" s="4"/>
      <c r="IK1051" s="4">
        <v>0</v>
      </c>
      <c r="IL1051" s="4"/>
      <c r="IM1051" s="4"/>
      <c r="IN1051" s="4"/>
      <c r="IO1051" s="4"/>
      <c r="IP1051" s="4"/>
      <c r="IQ1051" s="4"/>
      <c r="IR1051" s="4"/>
      <c r="IS1051" s="4"/>
      <c r="IT1051" s="4"/>
      <c r="IU1051" s="4"/>
    </row>
    <row r="1052" spans="1:255" ht="409.5" x14ac:dyDescent="0.25">
      <c r="A1052" s="3">
        <v>18</v>
      </c>
      <c r="B1052" s="3">
        <v>1</v>
      </c>
      <c r="C1052" s="3">
        <v>374</v>
      </c>
      <c r="D1052" s="3"/>
      <c r="E1052" s="3" t="s">
        <v>1288</v>
      </c>
      <c r="F1052" s="3" t="s">
        <v>1289</v>
      </c>
      <c r="G1052" s="3" t="s">
        <v>1290</v>
      </c>
      <c r="H1052" s="3" t="s">
        <v>266</v>
      </c>
      <c r="I1052" s="3">
        <f>I1050*J1052</f>
        <v>11</v>
      </c>
      <c r="J1052" s="3">
        <v>34.375</v>
      </c>
      <c r="K1052" s="3">
        <v>34.375</v>
      </c>
      <c r="L1052" s="3"/>
      <c r="M1052" s="3"/>
      <c r="N1052" s="3"/>
      <c r="O1052" s="3">
        <f t="shared" si="1208"/>
        <v>2986.5</v>
      </c>
      <c r="P1052" s="3">
        <f t="shared" si="1209"/>
        <v>2986.5</v>
      </c>
      <c r="Q1052" s="3">
        <f t="shared" ref="Q1052:Q1059" si="1259">(ROUND((ROUND(((ET1052)*AV1052*I1052),2)*BB1052),2)+ROUND((ROUND(((AE1052-(EU1052))*AV1052*I1052),2)*BS1052),2))</f>
        <v>0</v>
      </c>
      <c r="R1052" s="3">
        <f t="shared" ref="R1052:R1059" si="1260">(ROUND((ROUND(((EU1052)*AV1052*I1052),2)*BS1052),2)+ROUND((ROUND(((AE1052-(EU1052))*AV1052*I1052),2)*BS1052),2))</f>
        <v>0</v>
      </c>
      <c r="S1052" s="3">
        <f t="shared" si="1210"/>
        <v>0</v>
      </c>
      <c r="T1052" s="3">
        <f t="shared" si="1211"/>
        <v>0</v>
      </c>
      <c r="U1052" s="3">
        <f t="shared" si="1212"/>
        <v>0</v>
      </c>
      <c r="V1052" s="3">
        <f t="shared" si="1213"/>
        <v>0</v>
      </c>
      <c r="W1052" s="3">
        <f t="shared" si="1214"/>
        <v>0</v>
      </c>
      <c r="X1052" s="3">
        <f t="shared" ref="X1052:X1059" si="1261">(ROUND((((S1052+ROUND((ROUND(((EU1052)*AV1052*I1052),2)*BS1052),2))*AT1052)/100),2)+ROUND(((ROUND((ROUND(((AE1052-(EU1052))*AV1052*I1052),2)*BS1052),2)*AT1052)/100),2))</f>
        <v>0</v>
      </c>
      <c r="Y1052" s="3">
        <f t="shared" ref="Y1052:Y1059" si="1262">(ROUND((((S1052+ROUND((ROUND(((EU1052)*AV1052*I1052),2)*BS1052),2))*AU1052)/100),2)+ROUND(((ROUND((ROUND(((AE1052-(EU1052))*AV1052*I1052),2)*BS1052),2)*AU1052)/100),2))</f>
        <v>0</v>
      </c>
      <c r="Z1052" s="3"/>
      <c r="AA1052" s="3">
        <v>54971259</v>
      </c>
      <c r="AB1052" s="3">
        <f t="shared" si="1215"/>
        <v>271.5</v>
      </c>
      <c r="AC1052" s="3">
        <f t="shared" ref="AC1052:AC1059" si="1263">ROUND((ES1052),6)</f>
        <v>271.5</v>
      </c>
      <c r="AD1052" s="3">
        <f t="shared" ref="AD1052:AD1059" si="1264">ROUND((((ET1052)-(EU1052))+AE1052),6)</f>
        <v>0</v>
      </c>
      <c r="AE1052" s="3">
        <f t="shared" ref="AE1052:AF1059" si="1265">ROUND((EU1052),6)</f>
        <v>0</v>
      </c>
      <c r="AF1052" s="3">
        <f t="shared" si="1265"/>
        <v>0</v>
      </c>
      <c r="AG1052" s="3">
        <f t="shared" si="1216"/>
        <v>0</v>
      </c>
      <c r="AH1052" s="3">
        <f t="shared" ref="AH1052:AI1059" si="1266">(EW1052)</f>
        <v>0</v>
      </c>
      <c r="AI1052" s="3">
        <f t="shared" si="1266"/>
        <v>0</v>
      </c>
      <c r="AJ1052" s="3">
        <f t="shared" si="1217"/>
        <v>0</v>
      </c>
      <c r="AK1052" s="3">
        <v>271.5</v>
      </c>
      <c r="AL1052" s="3">
        <v>271.5</v>
      </c>
      <c r="AM1052" s="3">
        <v>0</v>
      </c>
      <c r="AN1052" s="3">
        <v>0</v>
      </c>
      <c r="AO1052" s="3">
        <v>0</v>
      </c>
      <c r="AP1052" s="3">
        <v>0</v>
      </c>
      <c r="AQ1052" s="3">
        <v>0</v>
      </c>
      <c r="AR1052" s="3">
        <v>0</v>
      </c>
      <c r="AS1052" s="3">
        <v>0</v>
      </c>
      <c r="AT1052" s="3">
        <v>97</v>
      </c>
      <c r="AU1052" s="3">
        <v>51</v>
      </c>
      <c r="AV1052" s="3">
        <v>1</v>
      </c>
      <c r="AW1052" s="3">
        <v>1</v>
      </c>
      <c r="AX1052" s="3"/>
      <c r="AY1052" s="3"/>
      <c r="AZ1052" s="3">
        <v>1</v>
      </c>
      <c r="BA1052" s="3">
        <v>1</v>
      </c>
      <c r="BB1052" s="3">
        <v>1</v>
      </c>
      <c r="BC1052" s="3">
        <v>1</v>
      </c>
      <c r="BD1052" s="3" t="s">
        <v>3</v>
      </c>
      <c r="BE1052" s="3" t="s">
        <v>3</v>
      </c>
      <c r="BF1052" s="3" t="s">
        <v>3</v>
      </c>
      <c r="BG1052" s="3" t="s">
        <v>3</v>
      </c>
      <c r="BH1052" s="3">
        <v>3</v>
      </c>
      <c r="BI1052" s="3">
        <v>2</v>
      </c>
      <c r="BJ1052" s="3" t="s">
        <v>1291</v>
      </c>
      <c r="BK1052" s="3"/>
      <c r="BL1052" s="3"/>
      <c r="BM1052" s="3">
        <v>67</v>
      </c>
      <c r="BN1052" s="3">
        <v>0</v>
      </c>
      <c r="BO1052" s="3" t="s">
        <v>3</v>
      </c>
      <c r="BP1052" s="3">
        <v>0</v>
      </c>
      <c r="BQ1052" s="3">
        <v>40</v>
      </c>
      <c r="BR1052" s="3">
        <v>0</v>
      </c>
      <c r="BS1052" s="3">
        <v>1</v>
      </c>
      <c r="BT1052" s="3">
        <v>1</v>
      </c>
      <c r="BU1052" s="3">
        <v>1</v>
      </c>
      <c r="BV1052" s="3">
        <v>1</v>
      </c>
      <c r="BW1052" s="3">
        <v>1</v>
      </c>
      <c r="BX1052" s="3">
        <v>1</v>
      </c>
      <c r="BY1052" s="3" t="s">
        <v>3</v>
      </c>
      <c r="BZ1052" s="3">
        <v>97</v>
      </c>
      <c r="CA1052" s="3">
        <v>51</v>
      </c>
      <c r="CB1052" s="3" t="s">
        <v>3</v>
      </c>
      <c r="CC1052" s="3"/>
      <c r="CD1052" s="3"/>
      <c r="CE1052" s="3">
        <v>1566</v>
      </c>
      <c r="CF1052" s="3">
        <v>0</v>
      </c>
      <c r="CG1052" s="3">
        <v>0</v>
      </c>
      <c r="CH1052" s="3"/>
      <c r="CI1052" s="3"/>
      <c r="CJ1052" s="3"/>
      <c r="CK1052" s="3"/>
      <c r="CL1052" s="3"/>
      <c r="CM1052" s="3">
        <v>0</v>
      </c>
      <c r="CN1052" s="9" t="s">
        <v>2550</v>
      </c>
      <c r="CO1052" s="3">
        <v>0</v>
      </c>
      <c r="CP1052" s="3">
        <f t="shared" si="1218"/>
        <v>2986.5</v>
      </c>
      <c r="CQ1052" s="3">
        <f t="shared" si="1219"/>
        <v>271.5</v>
      </c>
      <c r="CR1052" s="3">
        <f t="shared" ref="CR1052:CR1059" si="1267">(ROUND((ROUND(((ET1052)*AV1052*1),2)*BB1052),2)+ROUND((ROUND(((AE1052-(EU1052))*AV1052*1),2)*BS1052),2))</f>
        <v>0</v>
      </c>
      <c r="CS1052" s="3">
        <f t="shared" ref="CS1052:CS1059" si="1268">(ROUND((ROUND(((EU1052)*AV1052*1),2)*BS1052),2)+ROUND((ROUND(((AE1052-(EU1052))*AV1052*1),2)*BS1052),2))</f>
        <v>0</v>
      </c>
      <c r="CT1052" s="3">
        <f t="shared" si="1220"/>
        <v>0</v>
      </c>
      <c r="CU1052" s="3">
        <f t="shared" si="1221"/>
        <v>0</v>
      </c>
      <c r="CV1052" s="3">
        <f t="shared" si="1222"/>
        <v>0</v>
      </c>
      <c r="CW1052" s="3">
        <f t="shared" si="1223"/>
        <v>0</v>
      </c>
      <c r="CX1052" s="3">
        <f t="shared" si="1224"/>
        <v>0</v>
      </c>
      <c r="CY1052" s="3">
        <f t="shared" ref="CY1052:CY1059" si="1269">(ROUND((((S1052+ROUND((ROUND(((EU1052)*AV1052*1),2)*BS1052),2))*AT1052)/100),2)+ROUND(((ROUND((ROUND(((AE1052-(EU1052))*AV1052*1),2)*BS1052),2)*AT1052)/100),2))</f>
        <v>0</v>
      </c>
      <c r="CZ1052" s="3">
        <f t="shared" ref="CZ1052:CZ1059" si="1270">(ROUND((((S1052+ROUND((ROUND(((EU1052)*AV1052*1),2)*BS1052),2))*AU1052)/100),2)+ROUND(((ROUND((ROUND(((AE1052-(EU1052))*AV1052*1),2)*BS1052),2)*AU1052)/100),2))</f>
        <v>0</v>
      </c>
      <c r="DA1052" s="3"/>
      <c r="DB1052" s="3"/>
      <c r="DC1052" s="3" t="s">
        <v>3</v>
      </c>
      <c r="DD1052" s="3" t="s">
        <v>3</v>
      </c>
      <c r="DE1052" s="3" t="s">
        <v>3</v>
      </c>
      <c r="DF1052" s="3" t="s">
        <v>3</v>
      </c>
      <c r="DG1052" s="3" t="s">
        <v>3</v>
      </c>
      <c r="DH1052" s="3" t="s">
        <v>3</v>
      </c>
      <c r="DI1052" s="3" t="s">
        <v>3</v>
      </c>
      <c r="DJ1052" s="3" t="s">
        <v>3</v>
      </c>
      <c r="DK1052" s="3" t="s">
        <v>3</v>
      </c>
      <c r="DL1052" s="3" t="s">
        <v>3</v>
      </c>
      <c r="DM1052" s="3" t="s">
        <v>3</v>
      </c>
      <c r="DN1052" s="3">
        <v>0</v>
      </c>
      <c r="DO1052" s="3">
        <v>0</v>
      </c>
      <c r="DP1052" s="3">
        <v>1</v>
      </c>
      <c r="DQ1052" s="3">
        <v>1</v>
      </c>
      <c r="DR1052" s="3"/>
      <c r="DS1052" s="3"/>
      <c r="DT1052" s="3"/>
      <c r="DU1052" s="3">
        <v>1010</v>
      </c>
      <c r="DV1052" s="3" t="s">
        <v>266</v>
      </c>
      <c r="DW1052" s="3" t="s">
        <v>266</v>
      </c>
      <c r="DX1052" s="3">
        <v>1</v>
      </c>
      <c r="DY1052" s="3"/>
      <c r="DZ1052" s="3" t="s">
        <v>3</v>
      </c>
      <c r="EA1052" s="3" t="s">
        <v>3</v>
      </c>
      <c r="EB1052" s="3" t="s">
        <v>3</v>
      </c>
      <c r="EC1052" s="3" t="s">
        <v>3</v>
      </c>
      <c r="ED1052" s="3"/>
      <c r="EE1052" s="3">
        <v>57042957</v>
      </c>
      <c r="EF1052" s="3">
        <v>40</v>
      </c>
      <c r="EG1052" s="3" t="s">
        <v>33</v>
      </c>
      <c r="EH1052" s="3">
        <v>0</v>
      </c>
      <c r="EI1052" s="3" t="s">
        <v>3</v>
      </c>
      <c r="EJ1052" s="3">
        <v>2</v>
      </c>
      <c r="EK1052" s="3">
        <v>67</v>
      </c>
      <c r="EL1052" s="3" t="s">
        <v>34</v>
      </c>
      <c r="EM1052" s="3" t="s">
        <v>35</v>
      </c>
      <c r="EN1052" s="3"/>
      <c r="EO1052" s="3" t="s">
        <v>1292</v>
      </c>
      <c r="EP1052" s="3"/>
      <c r="EQ1052" s="3">
        <v>0</v>
      </c>
      <c r="ER1052" s="3">
        <v>271.5</v>
      </c>
      <c r="ES1052" s="3">
        <v>271.5</v>
      </c>
      <c r="ET1052" s="3">
        <v>0</v>
      </c>
      <c r="EU1052" s="3">
        <v>0</v>
      </c>
      <c r="EV1052" s="3">
        <v>0</v>
      </c>
      <c r="EW1052" s="3">
        <v>0</v>
      </c>
      <c r="EX1052" s="3">
        <v>0</v>
      </c>
      <c r="EY1052" s="3"/>
      <c r="EZ1052" s="3"/>
      <c r="FA1052" s="3"/>
      <c r="FB1052" s="3"/>
      <c r="FC1052" s="3"/>
      <c r="FD1052" s="3"/>
      <c r="FE1052" s="3"/>
      <c r="FF1052" s="3"/>
      <c r="FG1052" s="3"/>
      <c r="FH1052" s="3"/>
      <c r="FI1052" s="3"/>
      <c r="FJ1052" s="3"/>
      <c r="FK1052" s="3"/>
      <c r="FL1052" s="3"/>
      <c r="FM1052" s="3"/>
      <c r="FN1052" s="3"/>
      <c r="FO1052" s="3"/>
      <c r="FP1052" s="3"/>
      <c r="FQ1052" s="3">
        <v>0</v>
      </c>
      <c r="FR1052" s="3">
        <v>0</v>
      </c>
      <c r="FS1052" s="3">
        <v>0</v>
      </c>
      <c r="FT1052" s="3"/>
      <c r="FU1052" s="3"/>
      <c r="FV1052" s="3"/>
      <c r="FW1052" s="3"/>
      <c r="FX1052" s="3">
        <v>97</v>
      </c>
      <c r="FY1052" s="3">
        <v>51</v>
      </c>
      <c r="FZ1052" s="3"/>
      <c r="GA1052" s="3" t="s">
        <v>3</v>
      </c>
      <c r="GB1052" s="3"/>
      <c r="GC1052" s="3"/>
      <c r="GD1052" s="3">
        <v>1</v>
      </c>
      <c r="GE1052" s="3"/>
      <c r="GF1052" s="3">
        <v>-663365894</v>
      </c>
      <c r="GG1052" s="3">
        <v>2</v>
      </c>
      <c r="GH1052" s="3">
        <v>1</v>
      </c>
      <c r="GI1052" s="3">
        <v>-2</v>
      </c>
      <c r="GJ1052" s="3">
        <v>0</v>
      </c>
      <c r="GK1052" s="3">
        <v>0</v>
      </c>
      <c r="GL1052" s="3">
        <f t="shared" si="1225"/>
        <v>0</v>
      </c>
      <c r="GM1052" s="3">
        <f t="shared" si="1226"/>
        <v>2986.5</v>
      </c>
      <c r="GN1052" s="3">
        <f t="shared" si="1227"/>
        <v>0</v>
      </c>
      <c r="GO1052" s="3">
        <f t="shared" si="1228"/>
        <v>2986.5</v>
      </c>
      <c r="GP1052" s="3">
        <f t="shared" si="1229"/>
        <v>0</v>
      </c>
      <c r="GQ1052" s="3"/>
      <c r="GR1052" s="3">
        <v>0</v>
      </c>
      <c r="GS1052" s="3">
        <v>3</v>
      </c>
      <c r="GT1052" s="3">
        <v>0</v>
      </c>
      <c r="GU1052" s="3" t="s">
        <v>3</v>
      </c>
      <c r="GV1052" s="3">
        <f t="shared" si="1230"/>
        <v>0</v>
      </c>
      <c r="GW1052" s="3">
        <v>1</v>
      </c>
      <c r="GX1052" s="3">
        <f t="shared" si="1231"/>
        <v>0</v>
      </c>
      <c r="GY1052" s="3"/>
      <c r="GZ1052" s="3"/>
      <c r="HA1052" s="3">
        <v>0</v>
      </c>
      <c r="HB1052" s="3">
        <v>0</v>
      </c>
      <c r="HC1052" s="3">
        <f t="shared" si="1232"/>
        <v>0</v>
      </c>
      <c r="HD1052" s="3"/>
      <c r="HE1052" s="3" t="s">
        <v>3</v>
      </c>
      <c r="HF1052" s="3" t="s">
        <v>3</v>
      </c>
      <c r="HG1052" s="3"/>
      <c r="HH1052" s="3"/>
      <c r="HI1052" s="3"/>
      <c r="HJ1052" s="3"/>
      <c r="HK1052" s="3"/>
      <c r="HL1052" s="3"/>
      <c r="HM1052" s="3" t="s">
        <v>22</v>
      </c>
      <c r="HN1052" s="3" t="s">
        <v>3</v>
      </c>
      <c r="HO1052" s="3" t="s">
        <v>3</v>
      </c>
      <c r="HP1052" s="3" t="s">
        <v>3</v>
      </c>
      <c r="HQ1052" s="3" t="s">
        <v>3</v>
      </c>
      <c r="HR1052" s="3"/>
      <c r="HS1052" s="3">
        <v>0</v>
      </c>
      <c r="HT1052" s="3"/>
      <c r="HU1052" s="3"/>
      <c r="HV1052" s="3"/>
      <c r="HW1052" s="3"/>
      <c r="HX1052" s="3"/>
      <c r="HY1052" s="3"/>
      <c r="HZ1052" s="3"/>
      <c r="IA1052" s="3"/>
      <c r="IB1052" s="3"/>
      <c r="IC1052" s="3"/>
      <c r="ID1052" s="3"/>
      <c r="IE1052" s="3"/>
      <c r="IF1052" s="3"/>
      <c r="IG1052" s="3"/>
      <c r="IH1052" s="3"/>
      <c r="II1052" s="3"/>
      <c r="IJ1052" s="3"/>
      <c r="IK1052" s="3">
        <v>0</v>
      </c>
      <c r="IL1052" s="3"/>
      <c r="IM1052" s="3"/>
      <c r="IN1052" s="3"/>
      <c r="IO1052" s="3"/>
      <c r="IP1052" s="3"/>
      <c r="IQ1052" s="3"/>
      <c r="IR1052" s="3"/>
      <c r="IS1052" s="3"/>
      <c r="IT1052" s="3"/>
      <c r="IU1052" s="3"/>
    </row>
    <row r="1053" spans="1:255" ht="409.5" x14ac:dyDescent="0.25">
      <c r="A1053" s="4">
        <v>18</v>
      </c>
      <c r="B1053" s="4">
        <v>1</v>
      </c>
      <c r="C1053" s="4">
        <v>384</v>
      </c>
      <c r="D1053" s="4"/>
      <c r="E1053" s="4" t="s">
        <v>1288</v>
      </c>
      <c r="F1053" s="4" t="s">
        <v>1289</v>
      </c>
      <c r="G1053" s="4" t="s">
        <v>1290</v>
      </c>
      <c r="H1053" s="4" t="s">
        <v>266</v>
      </c>
      <c r="I1053" s="4">
        <f>I1051*J1053</f>
        <v>11</v>
      </c>
      <c r="J1053" s="4">
        <v>34.375</v>
      </c>
      <c r="K1053" s="4">
        <v>34.375</v>
      </c>
      <c r="L1053" s="4"/>
      <c r="M1053" s="4"/>
      <c r="N1053" s="4"/>
      <c r="O1053" s="4">
        <f t="shared" si="1208"/>
        <v>30940.14</v>
      </c>
      <c r="P1053" s="4">
        <f t="shared" si="1209"/>
        <v>30940.14</v>
      </c>
      <c r="Q1053" s="4">
        <f t="shared" si="1259"/>
        <v>0</v>
      </c>
      <c r="R1053" s="4">
        <f t="shared" si="1260"/>
        <v>0</v>
      </c>
      <c r="S1053" s="4">
        <f t="shared" si="1210"/>
        <v>0</v>
      </c>
      <c r="T1053" s="4">
        <f t="shared" si="1211"/>
        <v>0</v>
      </c>
      <c r="U1053" s="4">
        <f t="shared" si="1212"/>
        <v>0</v>
      </c>
      <c r="V1053" s="4">
        <f t="shared" si="1213"/>
        <v>0</v>
      </c>
      <c r="W1053" s="4">
        <f t="shared" si="1214"/>
        <v>0</v>
      </c>
      <c r="X1053" s="4">
        <f t="shared" si="1261"/>
        <v>0</v>
      </c>
      <c r="Y1053" s="4">
        <f t="shared" si="1262"/>
        <v>0</v>
      </c>
      <c r="Z1053" s="4"/>
      <c r="AA1053" s="4">
        <v>55890823</v>
      </c>
      <c r="AB1053" s="4">
        <f t="shared" si="1215"/>
        <v>271.5</v>
      </c>
      <c r="AC1053" s="4">
        <f t="shared" si="1263"/>
        <v>271.5</v>
      </c>
      <c r="AD1053" s="4">
        <f t="shared" si="1264"/>
        <v>0</v>
      </c>
      <c r="AE1053" s="4">
        <f t="shared" si="1265"/>
        <v>0</v>
      </c>
      <c r="AF1053" s="4">
        <f t="shared" si="1265"/>
        <v>0</v>
      </c>
      <c r="AG1053" s="4">
        <f t="shared" si="1216"/>
        <v>0</v>
      </c>
      <c r="AH1053" s="4">
        <f t="shared" si="1266"/>
        <v>0</v>
      </c>
      <c r="AI1053" s="4">
        <f t="shared" si="1266"/>
        <v>0</v>
      </c>
      <c r="AJ1053" s="4">
        <f t="shared" si="1217"/>
        <v>0</v>
      </c>
      <c r="AK1053" s="4">
        <v>271.5</v>
      </c>
      <c r="AL1053" s="4">
        <v>271.5</v>
      </c>
      <c r="AM1053" s="4">
        <v>0</v>
      </c>
      <c r="AN1053" s="4">
        <v>0</v>
      </c>
      <c r="AO1053" s="4">
        <v>0</v>
      </c>
      <c r="AP1053" s="4">
        <v>0</v>
      </c>
      <c r="AQ1053" s="4">
        <v>0</v>
      </c>
      <c r="AR1053" s="4">
        <v>0</v>
      </c>
      <c r="AS1053" s="4">
        <v>0</v>
      </c>
      <c r="AT1053" s="4">
        <v>97</v>
      </c>
      <c r="AU1053" s="4">
        <v>51</v>
      </c>
      <c r="AV1053" s="4">
        <v>1</v>
      </c>
      <c r="AW1053" s="4">
        <v>1</v>
      </c>
      <c r="AX1053" s="4"/>
      <c r="AY1053" s="4"/>
      <c r="AZ1053" s="4">
        <v>1</v>
      </c>
      <c r="BA1053" s="4">
        <v>1</v>
      </c>
      <c r="BB1053" s="4">
        <v>1</v>
      </c>
      <c r="BC1053" s="4">
        <v>10.36</v>
      </c>
      <c r="BD1053" s="4" t="s">
        <v>3</v>
      </c>
      <c r="BE1053" s="4" t="s">
        <v>3</v>
      </c>
      <c r="BF1053" s="4" t="s">
        <v>3</v>
      </c>
      <c r="BG1053" s="4" t="s">
        <v>3</v>
      </c>
      <c r="BH1053" s="4">
        <v>3</v>
      </c>
      <c r="BI1053" s="4">
        <v>2</v>
      </c>
      <c r="BJ1053" s="4" t="s">
        <v>1291</v>
      </c>
      <c r="BK1053" s="4"/>
      <c r="BL1053" s="4"/>
      <c r="BM1053" s="4">
        <v>67</v>
      </c>
      <c r="BN1053" s="4">
        <v>0</v>
      </c>
      <c r="BO1053" s="4" t="s">
        <v>1289</v>
      </c>
      <c r="BP1053" s="4">
        <v>1</v>
      </c>
      <c r="BQ1053" s="4">
        <v>40</v>
      </c>
      <c r="BR1053" s="4">
        <v>0</v>
      </c>
      <c r="BS1053" s="4">
        <v>1</v>
      </c>
      <c r="BT1053" s="4">
        <v>1</v>
      </c>
      <c r="BU1053" s="4">
        <v>1</v>
      </c>
      <c r="BV1053" s="4">
        <v>1</v>
      </c>
      <c r="BW1053" s="4">
        <v>1</v>
      </c>
      <c r="BX1053" s="4">
        <v>1</v>
      </c>
      <c r="BY1053" s="4" t="s">
        <v>3</v>
      </c>
      <c r="BZ1053" s="4">
        <v>97</v>
      </c>
      <c r="CA1053" s="4">
        <v>51</v>
      </c>
      <c r="CB1053" s="4" t="s">
        <v>3</v>
      </c>
      <c r="CC1053" s="4"/>
      <c r="CD1053" s="4"/>
      <c r="CE1053" s="4">
        <v>1566</v>
      </c>
      <c r="CF1053" s="4">
        <v>0</v>
      </c>
      <c r="CG1053" s="4">
        <v>0</v>
      </c>
      <c r="CH1053" s="4"/>
      <c r="CI1053" s="4"/>
      <c r="CJ1053" s="4"/>
      <c r="CK1053" s="4"/>
      <c r="CL1053" s="4"/>
      <c r="CM1053" s="4">
        <v>0</v>
      </c>
      <c r="CN1053" s="10" t="s">
        <v>2550</v>
      </c>
      <c r="CO1053" s="4">
        <v>0</v>
      </c>
      <c r="CP1053" s="4">
        <f t="shared" si="1218"/>
        <v>30940.14</v>
      </c>
      <c r="CQ1053" s="4">
        <f t="shared" si="1219"/>
        <v>2812.74</v>
      </c>
      <c r="CR1053" s="4">
        <f t="shared" si="1267"/>
        <v>0</v>
      </c>
      <c r="CS1053" s="4">
        <f t="shared" si="1268"/>
        <v>0</v>
      </c>
      <c r="CT1053" s="4">
        <f t="shared" si="1220"/>
        <v>0</v>
      </c>
      <c r="CU1053" s="4">
        <f t="shared" si="1221"/>
        <v>0</v>
      </c>
      <c r="CV1053" s="4">
        <f t="shared" si="1222"/>
        <v>0</v>
      </c>
      <c r="CW1053" s="4">
        <f t="shared" si="1223"/>
        <v>0</v>
      </c>
      <c r="CX1053" s="4">
        <f t="shared" si="1224"/>
        <v>0</v>
      </c>
      <c r="CY1053" s="4">
        <f t="shared" si="1269"/>
        <v>0</v>
      </c>
      <c r="CZ1053" s="4">
        <f t="shared" si="1270"/>
        <v>0</v>
      </c>
      <c r="DA1053" s="4"/>
      <c r="DB1053" s="4"/>
      <c r="DC1053" s="4" t="s">
        <v>3</v>
      </c>
      <c r="DD1053" s="4" t="s">
        <v>3</v>
      </c>
      <c r="DE1053" s="4" t="s">
        <v>3</v>
      </c>
      <c r="DF1053" s="4" t="s">
        <v>3</v>
      </c>
      <c r="DG1053" s="4" t="s">
        <v>3</v>
      </c>
      <c r="DH1053" s="4" t="s">
        <v>3</v>
      </c>
      <c r="DI1053" s="4" t="s">
        <v>3</v>
      </c>
      <c r="DJ1053" s="4" t="s">
        <v>3</v>
      </c>
      <c r="DK1053" s="4" t="s">
        <v>3</v>
      </c>
      <c r="DL1053" s="4" t="s">
        <v>3</v>
      </c>
      <c r="DM1053" s="4" t="s">
        <v>3</v>
      </c>
      <c r="DN1053" s="4">
        <v>0</v>
      </c>
      <c r="DO1053" s="4">
        <v>0</v>
      </c>
      <c r="DP1053" s="4">
        <v>1</v>
      </c>
      <c r="DQ1053" s="4">
        <v>1</v>
      </c>
      <c r="DR1053" s="4"/>
      <c r="DS1053" s="4"/>
      <c r="DT1053" s="4"/>
      <c r="DU1053" s="4">
        <v>1010</v>
      </c>
      <c r="DV1053" s="4" t="s">
        <v>266</v>
      </c>
      <c r="DW1053" s="4" t="s">
        <v>266</v>
      </c>
      <c r="DX1053" s="4">
        <v>1</v>
      </c>
      <c r="DY1053" s="4"/>
      <c r="DZ1053" s="4" t="s">
        <v>3</v>
      </c>
      <c r="EA1053" s="4" t="s">
        <v>3</v>
      </c>
      <c r="EB1053" s="4" t="s">
        <v>3</v>
      </c>
      <c r="EC1053" s="4" t="s">
        <v>3</v>
      </c>
      <c r="ED1053" s="4"/>
      <c r="EE1053" s="4">
        <v>57042957</v>
      </c>
      <c r="EF1053" s="4">
        <v>40</v>
      </c>
      <c r="EG1053" s="4" t="s">
        <v>33</v>
      </c>
      <c r="EH1053" s="4">
        <v>0</v>
      </c>
      <c r="EI1053" s="4" t="s">
        <v>3</v>
      </c>
      <c r="EJ1053" s="4">
        <v>2</v>
      </c>
      <c r="EK1053" s="4">
        <v>67</v>
      </c>
      <c r="EL1053" s="4" t="s">
        <v>34</v>
      </c>
      <c r="EM1053" s="4" t="s">
        <v>35</v>
      </c>
      <c r="EN1053" s="4"/>
      <c r="EO1053" s="4" t="s">
        <v>1292</v>
      </c>
      <c r="EP1053" s="4"/>
      <c r="EQ1053" s="4">
        <v>0</v>
      </c>
      <c r="ER1053" s="4">
        <v>271.5</v>
      </c>
      <c r="ES1053" s="4">
        <v>271.5</v>
      </c>
      <c r="ET1053" s="4">
        <v>0</v>
      </c>
      <c r="EU1053" s="4">
        <v>0</v>
      </c>
      <c r="EV1053" s="4">
        <v>0</v>
      </c>
      <c r="EW1053" s="4">
        <v>0</v>
      </c>
      <c r="EX1053" s="4">
        <v>0</v>
      </c>
      <c r="EY1053" s="4"/>
      <c r="EZ1053" s="4"/>
      <c r="FA1053" s="4"/>
      <c r="FB1053" s="4"/>
      <c r="FC1053" s="4"/>
      <c r="FD1053" s="4"/>
      <c r="FE1053" s="4"/>
      <c r="FF1053" s="4"/>
      <c r="FG1053" s="4"/>
      <c r="FH1053" s="4"/>
      <c r="FI1053" s="4"/>
      <c r="FJ1053" s="4"/>
      <c r="FK1053" s="4"/>
      <c r="FL1053" s="4"/>
      <c r="FM1053" s="4"/>
      <c r="FN1053" s="4"/>
      <c r="FO1053" s="4"/>
      <c r="FP1053" s="4"/>
      <c r="FQ1053" s="4">
        <v>0</v>
      </c>
      <c r="FR1053" s="4">
        <v>0</v>
      </c>
      <c r="FS1053" s="4">
        <v>0</v>
      </c>
      <c r="FT1053" s="4"/>
      <c r="FU1053" s="4"/>
      <c r="FV1053" s="4"/>
      <c r="FW1053" s="4"/>
      <c r="FX1053" s="4">
        <v>97</v>
      </c>
      <c r="FY1053" s="4">
        <v>51</v>
      </c>
      <c r="FZ1053" s="4"/>
      <c r="GA1053" s="4" t="s">
        <v>3</v>
      </c>
      <c r="GB1053" s="4"/>
      <c r="GC1053" s="4"/>
      <c r="GD1053" s="4">
        <v>1</v>
      </c>
      <c r="GE1053" s="4"/>
      <c r="GF1053" s="4">
        <v>-663365894</v>
      </c>
      <c r="GG1053" s="4">
        <v>2</v>
      </c>
      <c r="GH1053" s="4">
        <v>1</v>
      </c>
      <c r="GI1053" s="4">
        <v>2</v>
      </c>
      <c r="GJ1053" s="4">
        <v>0</v>
      </c>
      <c r="GK1053" s="4">
        <v>0</v>
      </c>
      <c r="GL1053" s="4">
        <f t="shared" si="1225"/>
        <v>0</v>
      </c>
      <c r="GM1053" s="4">
        <f t="shared" si="1226"/>
        <v>30940.14</v>
      </c>
      <c r="GN1053" s="4">
        <f t="shared" si="1227"/>
        <v>0</v>
      </c>
      <c r="GO1053" s="4">
        <f t="shared" si="1228"/>
        <v>30940.14</v>
      </c>
      <c r="GP1053" s="4">
        <f t="shared" si="1229"/>
        <v>0</v>
      </c>
      <c r="GQ1053" s="4"/>
      <c r="GR1053" s="4">
        <v>0</v>
      </c>
      <c r="GS1053" s="4">
        <v>3</v>
      </c>
      <c r="GT1053" s="4">
        <v>0</v>
      </c>
      <c r="GU1053" s="4" t="s">
        <v>3</v>
      </c>
      <c r="GV1053" s="4">
        <f t="shared" si="1230"/>
        <v>0</v>
      </c>
      <c r="GW1053" s="4">
        <v>1</v>
      </c>
      <c r="GX1053" s="4">
        <f t="shared" si="1231"/>
        <v>0</v>
      </c>
      <c r="GY1053" s="4"/>
      <c r="GZ1053" s="4"/>
      <c r="HA1053" s="4">
        <v>0</v>
      </c>
      <c r="HB1053" s="4">
        <v>0</v>
      </c>
      <c r="HC1053" s="4">
        <f t="shared" si="1232"/>
        <v>0</v>
      </c>
      <c r="HD1053" s="4"/>
      <c r="HE1053" s="4" t="s">
        <v>3</v>
      </c>
      <c r="HF1053" s="4" t="s">
        <v>3</v>
      </c>
      <c r="HG1053" s="4"/>
      <c r="HH1053" s="4"/>
      <c r="HI1053" s="4"/>
      <c r="HJ1053" s="4"/>
      <c r="HK1053" s="4"/>
      <c r="HL1053" s="4"/>
      <c r="HM1053" s="4" t="s">
        <v>22</v>
      </c>
      <c r="HN1053" s="4" t="s">
        <v>3</v>
      </c>
      <c r="HO1053" s="4" t="s">
        <v>3</v>
      </c>
      <c r="HP1053" s="4" t="s">
        <v>3</v>
      </c>
      <c r="HQ1053" s="4" t="s">
        <v>3</v>
      </c>
      <c r="HR1053" s="4"/>
      <c r="HS1053" s="4">
        <v>0</v>
      </c>
      <c r="HT1053" s="4"/>
      <c r="HU1053" s="4"/>
      <c r="HV1053" s="4"/>
      <c r="HW1053" s="4"/>
      <c r="HX1053" s="4"/>
      <c r="HY1053" s="4"/>
      <c r="HZ1053" s="4"/>
      <c r="IA1053" s="4"/>
      <c r="IB1053" s="4"/>
      <c r="IC1053" s="4"/>
      <c r="ID1053" s="4"/>
      <c r="IE1053" s="4"/>
      <c r="IF1053" s="4"/>
      <c r="IG1053" s="4"/>
      <c r="IH1053" s="4"/>
      <c r="II1053" s="4"/>
      <c r="IJ1053" s="4"/>
      <c r="IK1053" s="4">
        <v>0</v>
      </c>
      <c r="IL1053" s="4"/>
      <c r="IM1053" s="4"/>
      <c r="IN1053" s="4"/>
      <c r="IO1053" s="4"/>
      <c r="IP1053" s="4"/>
      <c r="IQ1053" s="4"/>
      <c r="IR1053" s="4"/>
      <c r="IS1053" s="4"/>
      <c r="IT1053" s="4"/>
      <c r="IU1053" s="4"/>
    </row>
    <row r="1054" spans="1:255" ht="409.5" x14ac:dyDescent="0.25">
      <c r="A1054" s="3">
        <v>18</v>
      </c>
      <c r="B1054" s="3">
        <v>1</v>
      </c>
      <c r="C1054" s="3">
        <v>376</v>
      </c>
      <c r="D1054" s="3"/>
      <c r="E1054" s="3" t="s">
        <v>1293</v>
      </c>
      <c r="F1054" s="3" t="s">
        <v>1034</v>
      </c>
      <c r="G1054" s="3" t="s">
        <v>1035</v>
      </c>
      <c r="H1054" s="3" t="s">
        <v>40</v>
      </c>
      <c r="I1054" s="3">
        <f>I1050*J1054</f>
        <v>0.06</v>
      </c>
      <c r="J1054" s="3">
        <v>0.1875</v>
      </c>
      <c r="K1054" s="3">
        <v>0.1875</v>
      </c>
      <c r="L1054" s="3"/>
      <c r="M1054" s="3"/>
      <c r="N1054" s="3"/>
      <c r="O1054" s="3">
        <f t="shared" si="1208"/>
        <v>2.3199999999999998</v>
      </c>
      <c r="P1054" s="3">
        <f t="shared" si="1209"/>
        <v>2.3199999999999998</v>
      </c>
      <c r="Q1054" s="3">
        <f t="shared" si="1259"/>
        <v>0</v>
      </c>
      <c r="R1054" s="3">
        <f t="shared" si="1260"/>
        <v>0</v>
      </c>
      <c r="S1054" s="3">
        <f t="shared" si="1210"/>
        <v>0</v>
      </c>
      <c r="T1054" s="3">
        <f t="shared" si="1211"/>
        <v>0</v>
      </c>
      <c r="U1054" s="3">
        <f t="shared" si="1212"/>
        <v>0</v>
      </c>
      <c r="V1054" s="3">
        <f t="shared" si="1213"/>
        <v>0</v>
      </c>
      <c r="W1054" s="3">
        <f t="shared" si="1214"/>
        <v>0</v>
      </c>
      <c r="X1054" s="3">
        <f t="shared" si="1261"/>
        <v>0</v>
      </c>
      <c r="Y1054" s="3">
        <f t="shared" si="1262"/>
        <v>0</v>
      </c>
      <c r="Z1054" s="3"/>
      <c r="AA1054" s="3">
        <v>54971259</v>
      </c>
      <c r="AB1054" s="3">
        <f t="shared" si="1215"/>
        <v>38.700000000000003</v>
      </c>
      <c r="AC1054" s="3">
        <f t="shared" si="1263"/>
        <v>38.700000000000003</v>
      </c>
      <c r="AD1054" s="3">
        <f t="shared" si="1264"/>
        <v>0</v>
      </c>
      <c r="AE1054" s="3">
        <f t="shared" si="1265"/>
        <v>0</v>
      </c>
      <c r="AF1054" s="3">
        <f t="shared" si="1265"/>
        <v>0</v>
      </c>
      <c r="AG1054" s="3">
        <f t="shared" si="1216"/>
        <v>0</v>
      </c>
      <c r="AH1054" s="3">
        <f t="shared" si="1266"/>
        <v>0</v>
      </c>
      <c r="AI1054" s="3">
        <f t="shared" si="1266"/>
        <v>0</v>
      </c>
      <c r="AJ1054" s="3">
        <f t="shared" si="1217"/>
        <v>0</v>
      </c>
      <c r="AK1054" s="3">
        <v>38.700000000000003</v>
      </c>
      <c r="AL1054" s="3">
        <v>38.700000000000003</v>
      </c>
      <c r="AM1054" s="3">
        <v>0</v>
      </c>
      <c r="AN1054" s="3">
        <v>0</v>
      </c>
      <c r="AO1054" s="3">
        <v>0</v>
      </c>
      <c r="AP1054" s="3">
        <v>0</v>
      </c>
      <c r="AQ1054" s="3">
        <v>0</v>
      </c>
      <c r="AR1054" s="3">
        <v>0</v>
      </c>
      <c r="AS1054" s="3">
        <v>0</v>
      </c>
      <c r="AT1054" s="3">
        <v>97</v>
      </c>
      <c r="AU1054" s="3">
        <v>51</v>
      </c>
      <c r="AV1054" s="3">
        <v>1</v>
      </c>
      <c r="AW1054" s="3">
        <v>1</v>
      </c>
      <c r="AX1054" s="3"/>
      <c r="AY1054" s="3"/>
      <c r="AZ1054" s="3">
        <v>1</v>
      </c>
      <c r="BA1054" s="3">
        <v>1</v>
      </c>
      <c r="BB1054" s="3">
        <v>1</v>
      </c>
      <c r="BC1054" s="3">
        <v>1</v>
      </c>
      <c r="BD1054" s="3" t="s">
        <v>3</v>
      </c>
      <c r="BE1054" s="3" t="s">
        <v>3</v>
      </c>
      <c r="BF1054" s="3" t="s">
        <v>3</v>
      </c>
      <c r="BG1054" s="3" t="s">
        <v>3</v>
      </c>
      <c r="BH1054" s="3">
        <v>3</v>
      </c>
      <c r="BI1054" s="3">
        <v>2</v>
      </c>
      <c r="BJ1054" s="3" t="s">
        <v>1036</v>
      </c>
      <c r="BK1054" s="3"/>
      <c r="BL1054" s="3"/>
      <c r="BM1054" s="3">
        <v>67</v>
      </c>
      <c r="BN1054" s="3">
        <v>0</v>
      </c>
      <c r="BO1054" s="3" t="s">
        <v>3</v>
      </c>
      <c r="BP1054" s="3">
        <v>0</v>
      </c>
      <c r="BQ1054" s="3">
        <v>40</v>
      </c>
      <c r="BR1054" s="3">
        <v>0</v>
      </c>
      <c r="BS1054" s="3">
        <v>1</v>
      </c>
      <c r="BT1054" s="3">
        <v>1</v>
      </c>
      <c r="BU1054" s="3">
        <v>1</v>
      </c>
      <c r="BV1054" s="3">
        <v>1</v>
      </c>
      <c r="BW1054" s="3">
        <v>1</v>
      </c>
      <c r="BX1054" s="3">
        <v>1</v>
      </c>
      <c r="BY1054" s="3" t="s">
        <v>3</v>
      </c>
      <c r="BZ1054" s="3">
        <v>97</v>
      </c>
      <c r="CA1054" s="3">
        <v>51</v>
      </c>
      <c r="CB1054" s="3" t="s">
        <v>3</v>
      </c>
      <c r="CC1054" s="3"/>
      <c r="CD1054" s="3"/>
      <c r="CE1054" s="3">
        <v>1566</v>
      </c>
      <c r="CF1054" s="3">
        <v>0</v>
      </c>
      <c r="CG1054" s="3">
        <v>0</v>
      </c>
      <c r="CH1054" s="3"/>
      <c r="CI1054" s="3"/>
      <c r="CJ1054" s="3"/>
      <c r="CK1054" s="3"/>
      <c r="CL1054" s="3"/>
      <c r="CM1054" s="3">
        <v>0</v>
      </c>
      <c r="CN1054" s="9" t="s">
        <v>2499</v>
      </c>
      <c r="CO1054" s="3">
        <v>0</v>
      </c>
      <c r="CP1054" s="3">
        <f t="shared" si="1218"/>
        <v>2.3199999999999998</v>
      </c>
      <c r="CQ1054" s="3">
        <f t="shared" si="1219"/>
        <v>38.700000000000003</v>
      </c>
      <c r="CR1054" s="3">
        <f t="shared" si="1267"/>
        <v>0</v>
      </c>
      <c r="CS1054" s="3">
        <f t="shared" si="1268"/>
        <v>0</v>
      </c>
      <c r="CT1054" s="3">
        <f t="shared" si="1220"/>
        <v>0</v>
      </c>
      <c r="CU1054" s="3">
        <f t="shared" si="1221"/>
        <v>0</v>
      </c>
      <c r="CV1054" s="3">
        <f t="shared" si="1222"/>
        <v>0</v>
      </c>
      <c r="CW1054" s="3">
        <f t="shared" si="1223"/>
        <v>0</v>
      </c>
      <c r="CX1054" s="3">
        <f t="shared" si="1224"/>
        <v>0</v>
      </c>
      <c r="CY1054" s="3">
        <f t="shared" si="1269"/>
        <v>0</v>
      </c>
      <c r="CZ1054" s="3">
        <f t="shared" si="1270"/>
        <v>0</v>
      </c>
      <c r="DA1054" s="3"/>
      <c r="DB1054" s="3"/>
      <c r="DC1054" s="3" t="s">
        <v>3</v>
      </c>
      <c r="DD1054" s="3" t="s">
        <v>3</v>
      </c>
      <c r="DE1054" s="3" t="s">
        <v>3</v>
      </c>
      <c r="DF1054" s="3" t="s">
        <v>3</v>
      </c>
      <c r="DG1054" s="3" t="s">
        <v>3</v>
      </c>
      <c r="DH1054" s="3" t="s">
        <v>3</v>
      </c>
      <c r="DI1054" s="3" t="s">
        <v>3</v>
      </c>
      <c r="DJ1054" s="3" t="s">
        <v>3</v>
      </c>
      <c r="DK1054" s="3" t="s">
        <v>3</v>
      </c>
      <c r="DL1054" s="3" t="s">
        <v>3</v>
      </c>
      <c r="DM1054" s="3" t="s">
        <v>3</v>
      </c>
      <c r="DN1054" s="3">
        <v>0</v>
      </c>
      <c r="DO1054" s="3">
        <v>0</v>
      </c>
      <c r="DP1054" s="3">
        <v>1</v>
      </c>
      <c r="DQ1054" s="3">
        <v>1</v>
      </c>
      <c r="DR1054" s="3"/>
      <c r="DS1054" s="3"/>
      <c r="DT1054" s="3"/>
      <c r="DU1054" s="3">
        <v>1010</v>
      </c>
      <c r="DV1054" s="3" t="s">
        <v>40</v>
      </c>
      <c r="DW1054" s="3" t="s">
        <v>40</v>
      </c>
      <c r="DX1054" s="3">
        <v>100</v>
      </c>
      <c r="DY1054" s="3"/>
      <c r="DZ1054" s="3" t="s">
        <v>3</v>
      </c>
      <c r="EA1054" s="3" t="s">
        <v>3</v>
      </c>
      <c r="EB1054" s="3" t="s">
        <v>3</v>
      </c>
      <c r="EC1054" s="3" t="s">
        <v>3</v>
      </c>
      <c r="ED1054" s="3"/>
      <c r="EE1054" s="3">
        <v>57042957</v>
      </c>
      <c r="EF1054" s="3">
        <v>40</v>
      </c>
      <c r="EG1054" s="3" t="s">
        <v>33</v>
      </c>
      <c r="EH1054" s="3">
        <v>0</v>
      </c>
      <c r="EI1054" s="3" t="s">
        <v>3</v>
      </c>
      <c r="EJ1054" s="3">
        <v>2</v>
      </c>
      <c r="EK1054" s="3">
        <v>67</v>
      </c>
      <c r="EL1054" s="3" t="s">
        <v>34</v>
      </c>
      <c r="EM1054" s="3" t="s">
        <v>35</v>
      </c>
      <c r="EN1054" s="3"/>
      <c r="EO1054" s="3" t="s">
        <v>46</v>
      </c>
      <c r="EP1054" s="3"/>
      <c r="EQ1054" s="3">
        <v>0</v>
      </c>
      <c r="ER1054" s="3">
        <v>38.700000000000003</v>
      </c>
      <c r="ES1054" s="3">
        <v>38.700000000000003</v>
      </c>
      <c r="ET1054" s="3">
        <v>0</v>
      </c>
      <c r="EU1054" s="3">
        <v>0</v>
      </c>
      <c r="EV1054" s="3">
        <v>0</v>
      </c>
      <c r="EW1054" s="3">
        <v>0</v>
      </c>
      <c r="EX1054" s="3">
        <v>0</v>
      </c>
      <c r="EY1054" s="3"/>
      <c r="EZ1054" s="3"/>
      <c r="FA1054" s="3"/>
      <c r="FB1054" s="3"/>
      <c r="FC1054" s="3"/>
      <c r="FD1054" s="3"/>
      <c r="FE1054" s="3"/>
      <c r="FF1054" s="3"/>
      <c r="FG1054" s="3"/>
      <c r="FH1054" s="3"/>
      <c r="FI1054" s="3"/>
      <c r="FJ1054" s="3"/>
      <c r="FK1054" s="3"/>
      <c r="FL1054" s="3"/>
      <c r="FM1054" s="3"/>
      <c r="FN1054" s="3"/>
      <c r="FO1054" s="3"/>
      <c r="FP1054" s="3"/>
      <c r="FQ1054" s="3">
        <v>0</v>
      </c>
      <c r="FR1054" s="3">
        <v>0</v>
      </c>
      <c r="FS1054" s="3">
        <v>0</v>
      </c>
      <c r="FT1054" s="3"/>
      <c r="FU1054" s="3"/>
      <c r="FV1054" s="3"/>
      <c r="FW1054" s="3"/>
      <c r="FX1054" s="3">
        <v>97</v>
      </c>
      <c r="FY1054" s="3">
        <v>51</v>
      </c>
      <c r="FZ1054" s="3"/>
      <c r="GA1054" s="3" t="s">
        <v>3</v>
      </c>
      <c r="GB1054" s="3"/>
      <c r="GC1054" s="3"/>
      <c r="GD1054" s="3">
        <v>1</v>
      </c>
      <c r="GE1054" s="3"/>
      <c r="GF1054" s="3">
        <v>-630890957</v>
      </c>
      <c r="GG1054" s="3">
        <v>2</v>
      </c>
      <c r="GH1054" s="3">
        <v>1</v>
      </c>
      <c r="GI1054" s="3">
        <v>-2</v>
      </c>
      <c r="GJ1054" s="3">
        <v>0</v>
      </c>
      <c r="GK1054" s="3">
        <v>0</v>
      </c>
      <c r="GL1054" s="3">
        <f t="shared" si="1225"/>
        <v>0</v>
      </c>
      <c r="GM1054" s="3">
        <f t="shared" si="1226"/>
        <v>2.3199999999999998</v>
      </c>
      <c r="GN1054" s="3">
        <f t="shared" si="1227"/>
        <v>0</v>
      </c>
      <c r="GO1054" s="3">
        <f t="shared" si="1228"/>
        <v>2.3199999999999998</v>
      </c>
      <c r="GP1054" s="3">
        <f t="shared" si="1229"/>
        <v>0</v>
      </c>
      <c r="GQ1054" s="3"/>
      <c r="GR1054" s="3">
        <v>0</v>
      </c>
      <c r="GS1054" s="3">
        <v>3</v>
      </c>
      <c r="GT1054" s="3">
        <v>0</v>
      </c>
      <c r="GU1054" s="3" t="s">
        <v>3</v>
      </c>
      <c r="GV1054" s="3">
        <f t="shared" si="1230"/>
        <v>0</v>
      </c>
      <c r="GW1054" s="3">
        <v>1</v>
      </c>
      <c r="GX1054" s="3">
        <f t="shared" si="1231"/>
        <v>0</v>
      </c>
      <c r="GY1054" s="3"/>
      <c r="GZ1054" s="3"/>
      <c r="HA1054" s="3">
        <v>0</v>
      </c>
      <c r="HB1054" s="3">
        <v>0</v>
      </c>
      <c r="HC1054" s="3">
        <f t="shared" si="1232"/>
        <v>0</v>
      </c>
      <c r="HD1054" s="3"/>
      <c r="HE1054" s="3" t="s">
        <v>3</v>
      </c>
      <c r="HF1054" s="3" t="s">
        <v>3</v>
      </c>
      <c r="HG1054" s="3"/>
      <c r="HH1054" s="3"/>
      <c r="HI1054" s="3"/>
      <c r="HJ1054" s="3"/>
      <c r="HK1054" s="3"/>
      <c r="HL1054" s="3"/>
      <c r="HM1054" s="3" t="s">
        <v>3</v>
      </c>
      <c r="HN1054" s="3" t="s">
        <v>3</v>
      </c>
      <c r="HO1054" s="3" t="s">
        <v>3</v>
      </c>
      <c r="HP1054" s="3" t="s">
        <v>3</v>
      </c>
      <c r="HQ1054" s="3" t="s">
        <v>3</v>
      </c>
      <c r="HR1054" s="3"/>
      <c r="HS1054" s="3">
        <v>0</v>
      </c>
      <c r="HT1054" s="3"/>
      <c r="HU1054" s="3"/>
      <c r="HV1054" s="3"/>
      <c r="HW1054" s="3"/>
      <c r="HX1054" s="3"/>
      <c r="HY1054" s="3"/>
      <c r="HZ1054" s="3"/>
      <c r="IA1054" s="3"/>
      <c r="IB1054" s="3"/>
      <c r="IC1054" s="3"/>
      <c r="ID1054" s="3"/>
      <c r="IE1054" s="3"/>
      <c r="IF1054" s="3"/>
      <c r="IG1054" s="3"/>
      <c r="IH1054" s="3"/>
      <c r="II1054" s="3"/>
      <c r="IJ1054" s="3"/>
      <c r="IK1054" s="3">
        <v>0</v>
      </c>
      <c r="IL1054" s="3"/>
      <c r="IM1054" s="3"/>
      <c r="IN1054" s="3"/>
      <c r="IO1054" s="3"/>
      <c r="IP1054" s="3"/>
      <c r="IQ1054" s="3"/>
      <c r="IR1054" s="3"/>
      <c r="IS1054" s="3"/>
      <c r="IT1054" s="3"/>
      <c r="IU1054" s="3"/>
    </row>
    <row r="1055" spans="1:255" ht="409.5" x14ac:dyDescent="0.25">
      <c r="A1055" s="4">
        <v>18</v>
      </c>
      <c r="B1055" s="4">
        <v>1</v>
      </c>
      <c r="C1055" s="4">
        <v>386</v>
      </c>
      <c r="D1055" s="4"/>
      <c r="E1055" s="4" t="s">
        <v>1293</v>
      </c>
      <c r="F1055" s="4" t="s">
        <v>1034</v>
      </c>
      <c r="G1055" s="4" t="s">
        <v>1035</v>
      </c>
      <c r="H1055" s="4" t="s">
        <v>40</v>
      </c>
      <c r="I1055" s="4">
        <f>I1051*J1055</f>
        <v>0.06</v>
      </c>
      <c r="J1055" s="4">
        <v>0.1875</v>
      </c>
      <c r="K1055" s="4">
        <v>0.1875</v>
      </c>
      <c r="L1055" s="4"/>
      <c r="M1055" s="4"/>
      <c r="N1055" s="4"/>
      <c r="O1055" s="4">
        <f t="shared" si="1208"/>
        <v>20.09</v>
      </c>
      <c r="P1055" s="4">
        <f t="shared" si="1209"/>
        <v>20.09</v>
      </c>
      <c r="Q1055" s="4">
        <f t="shared" si="1259"/>
        <v>0</v>
      </c>
      <c r="R1055" s="4">
        <f t="shared" si="1260"/>
        <v>0</v>
      </c>
      <c r="S1055" s="4">
        <f t="shared" si="1210"/>
        <v>0</v>
      </c>
      <c r="T1055" s="4">
        <f t="shared" si="1211"/>
        <v>0</v>
      </c>
      <c r="U1055" s="4">
        <f t="shared" si="1212"/>
        <v>0</v>
      </c>
      <c r="V1055" s="4">
        <f t="shared" si="1213"/>
        <v>0</v>
      </c>
      <c r="W1055" s="4">
        <f t="shared" si="1214"/>
        <v>0</v>
      </c>
      <c r="X1055" s="4">
        <f t="shared" si="1261"/>
        <v>0</v>
      </c>
      <c r="Y1055" s="4">
        <f t="shared" si="1262"/>
        <v>0</v>
      </c>
      <c r="Z1055" s="4"/>
      <c r="AA1055" s="4">
        <v>55890823</v>
      </c>
      <c r="AB1055" s="4">
        <f t="shared" si="1215"/>
        <v>38.700000000000003</v>
      </c>
      <c r="AC1055" s="4">
        <f t="shared" si="1263"/>
        <v>38.700000000000003</v>
      </c>
      <c r="AD1055" s="4">
        <f t="shared" si="1264"/>
        <v>0</v>
      </c>
      <c r="AE1055" s="4">
        <f t="shared" si="1265"/>
        <v>0</v>
      </c>
      <c r="AF1055" s="4">
        <f t="shared" si="1265"/>
        <v>0</v>
      </c>
      <c r="AG1055" s="4">
        <f t="shared" si="1216"/>
        <v>0</v>
      </c>
      <c r="AH1055" s="4">
        <f t="shared" si="1266"/>
        <v>0</v>
      </c>
      <c r="AI1055" s="4">
        <f t="shared" si="1266"/>
        <v>0</v>
      </c>
      <c r="AJ1055" s="4">
        <f t="shared" si="1217"/>
        <v>0</v>
      </c>
      <c r="AK1055" s="4">
        <v>38.700000000000003</v>
      </c>
      <c r="AL1055" s="4">
        <v>38.700000000000003</v>
      </c>
      <c r="AM1055" s="4">
        <v>0</v>
      </c>
      <c r="AN1055" s="4">
        <v>0</v>
      </c>
      <c r="AO1055" s="4">
        <v>0</v>
      </c>
      <c r="AP1055" s="4">
        <v>0</v>
      </c>
      <c r="AQ1055" s="4">
        <v>0</v>
      </c>
      <c r="AR1055" s="4">
        <v>0</v>
      </c>
      <c r="AS1055" s="4">
        <v>0</v>
      </c>
      <c r="AT1055" s="4">
        <v>97</v>
      </c>
      <c r="AU1055" s="4">
        <v>51</v>
      </c>
      <c r="AV1055" s="4">
        <v>1</v>
      </c>
      <c r="AW1055" s="4">
        <v>1</v>
      </c>
      <c r="AX1055" s="4"/>
      <c r="AY1055" s="4"/>
      <c r="AZ1055" s="4">
        <v>1</v>
      </c>
      <c r="BA1055" s="4">
        <v>1</v>
      </c>
      <c r="BB1055" s="4">
        <v>1</v>
      </c>
      <c r="BC1055" s="4">
        <v>8.66</v>
      </c>
      <c r="BD1055" s="4" t="s">
        <v>3</v>
      </c>
      <c r="BE1055" s="4" t="s">
        <v>3</v>
      </c>
      <c r="BF1055" s="4" t="s">
        <v>3</v>
      </c>
      <c r="BG1055" s="4" t="s">
        <v>3</v>
      </c>
      <c r="BH1055" s="4">
        <v>3</v>
      </c>
      <c r="BI1055" s="4">
        <v>2</v>
      </c>
      <c r="BJ1055" s="4" t="s">
        <v>1036</v>
      </c>
      <c r="BK1055" s="4"/>
      <c r="BL1055" s="4"/>
      <c r="BM1055" s="4">
        <v>67</v>
      </c>
      <c r="BN1055" s="4">
        <v>0</v>
      </c>
      <c r="BO1055" s="4" t="s">
        <v>1034</v>
      </c>
      <c r="BP1055" s="4">
        <v>1</v>
      </c>
      <c r="BQ1055" s="4">
        <v>40</v>
      </c>
      <c r="BR1055" s="4">
        <v>0</v>
      </c>
      <c r="BS1055" s="4">
        <v>1</v>
      </c>
      <c r="BT1055" s="4">
        <v>1</v>
      </c>
      <c r="BU1055" s="4">
        <v>1</v>
      </c>
      <c r="BV1055" s="4">
        <v>1</v>
      </c>
      <c r="BW1055" s="4">
        <v>1</v>
      </c>
      <c r="BX1055" s="4">
        <v>1</v>
      </c>
      <c r="BY1055" s="4" t="s">
        <v>3</v>
      </c>
      <c r="BZ1055" s="4">
        <v>97</v>
      </c>
      <c r="CA1055" s="4">
        <v>51</v>
      </c>
      <c r="CB1055" s="4" t="s">
        <v>3</v>
      </c>
      <c r="CC1055" s="4"/>
      <c r="CD1055" s="4"/>
      <c r="CE1055" s="4">
        <v>1566</v>
      </c>
      <c r="CF1055" s="4">
        <v>0</v>
      </c>
      <c r="CG1055" s="4">
        <v>0</v>
      </c>
      <c r="CH1055" s="4"/>
      <c r="CI1055" s="4"/>
      <c r="CJ1055" s="4"/>
      <c r="CK1055" s="4"/>
      <c r="CL1055" s="4"/>
      <c r="CM1055" s="4">
        <v>0</v>
      </c>
      <c r="CN1055" s="10" t="s">
        <v>2499</v>
      </c>
      <c r="CO1055" s="4">
        <v>0</v>
      </c>
      <c r="CP1055" s="4">
        <f t="shared" si="1218"/>
        <v>20.09</v>
      </c>
      <c r="CQ1055" s="4">
        <f t="shared" si="1219"/>
        <v>335.14</v>
      </c>
      <c r="CR1055" s="4">
        <f t="shared" si="1267"/>
        <v>0</v>
      </c>
      <c r="CS1055" s="4">
        <f t="shared" si="1268"/>
        <v>0</v>
      </c>
      <c r="CT1055" s="4">
        <f t="shared" si="1220"/>
        <v>0</v>
      </c>
      <c r="CU1055" s="4">
        <f t="shared" si="1221"/>
        <v>0</v>
      </c>
      <c r="CV1055" s="4">
        <f t="shared" si="1222"/>
        <v>0</v>
      </c>
      <c r="CW1055" s="4">
        <f t="shared" si="1223"/>
        <v>0</v>
      </c>
      <c r="CX1055" s="4">
        <f t="shared" si="1224"/>
        <v>0</v>
      </c>
      <c r="CY1055" s="4">
        <f t="shared" si="1269"/>
        <v>0</v>
      </c>
      <c r="CZ1055" s="4">
        <f t="shared" si="1270"/>
        <v>0</v>
      </c>
      <c r="DA1055" s="4"/>
      <c r="DB1055" s="4"/>
      <c r="DC1055" s="4" t="s">
        <v>3</v>
      </c>
      <c r="DD1055" s="4" t="s">
        <v>3</v>
      </c>
      <c r="DE1055" s="4" t="s">
        <v>3</v>
      </c>
      <c r="DF1055" s="4" t="s">
        <v>3</v>
      </c>
      <c r="DG1055" s="4" t="s">
        <v>3</v>
      </c>
      <c r="DH1055" s="4" t="s">
        <v>3</v>
      </c>
      <c r="DI1055" s="4" t="s">
        <v>3</v>
      </c>
      <c r="DJ1055" s="4" t="s">
        <v>3</v>
      </c>
      <c r="DK1055" s="4" t="s">
        <v>3</v>
      </c>
      <c r="DL1055" s="4" t="s">
        <v>3</v>
      </c>
      <c r="DM1055" s="4" t="s">
        <v>3</v>
      </c>
      <c r="DN1055" s="4">
        <v>0</v>
      </c>
      <c r="DO1055" s="4">
        <v>0</v>
      </c>
      <c r="DP1055" s="4">
        <v>1</v>
      </c>
      <c r="DQ1055" s="4">
        <v>1</v>
      </c>
      <c r="DR1055" s="4"/>
      <c r="DS1055" s="4"/>
      <c r="DT1055" s="4"/>
      <c r="DU1055" s="4">
        <v>1010</v>
      </c>
      <c r="DV1055" s="4" t="s">
        <v>40</v>
      </c>
      <c r="DW1055" s="4" t="s">
        <v>40</v>
      </c>
      <c r="DX1055" s="4">
        <v>100</v>
      </c>
      <c r="DY1055" s="4"/>
      <c r="DZ1055" s="4" t="s">
        <v>3</v>
      </c>
      <c r="EA1055" s="4" t="s">
        <v>3</v>
      </c>
      <c r="EB1055" s="4" t="s">
        <v>3</v>
      </c>
      <c r="EC1055" s="4" t="s">
        <v>3</v>
      </c>
      <c r="ED1055" s="4"/>
      <c r="EE1055" s="4">
        <v>57042957</v>
      </c>
      <c r="EF1055" s="4">
        <v>40</v>
      </c>
      <c r="EG1055" s="4" t="s">
        <v>33</v>
      </c>
      <c r="EH1055" s="4">
        <v>0</v>
      </c>
      <c r="EI1055" s="4" t="s">
        <v>3</v>
      </c>
      <c r="EJ1055" s="4">
        <v>2</v>
      </c>
      <c r="EK1055" s="4">
        <v>67</v>
      </c>
      <c r="EL1055" s="4" t="s">
        <v>34</v>
      </c>
      <c r="EM1055" s="4" t="s">
        <v>35</v>
      </c>
      <c r="EN1055" s="4"/>
      <c r="EO1055" s="4" t="s">
        <v>46</v>
      </c>
      <c r="EP1055" s="4"/>
      <c r="EQ1055" s="4">
        <v>0</v>
      </c>
      <c r="ER1055" s="4">
        <v>38.700000000000003</v>
      </c>
      <c r="ES1055" s="4">
        <v>38.700000000000003</v>
      </c>
      <c r="ET1055" s="4">
        <v>0</v>
      </c>
      <c r="EU1055" s="4">
        <v>0</v>
      </c>
      <c r="EV1055" s="4">
        <v>0</v>
      </c>
      <c r="EW1055" s="4">
        <v>0</v>
      </c>
      <c r="EX1055" s="4">
        <v>0</v>
      </c>
      <c r="EY1055" s="4"/>
      <c r="EZ1055" s="4"/>
      <c r="FA1055" s="4"/>
      <c r="FB1055" s="4"/>
      <c r="FC1055" s="4"/>
      <c r="FD1055" s="4"/>
      <c r="FE1055" s="4"/>
      <c r="FF1055" s="4"/>
      <c r="FG1055" s="4"/>
      <c r="FH1055" s="4"/>
      <c r="FI1055" s="4"/>
      <c r="FJ1055" s="4"/>
      <c r="FK1055" s="4"/>
      <c r="FL1055" s="4"/>
      <c r="FM1055" s="4"/>
      <c r="FN1055" s="4"/>
      <c r="FO1055" s="4"/>
      <c r="FP1055" s="4"/>
      <c r="FQ1055" s="4">
        <v>0</v>
      </c>
      <c r="FR1055" s="4">
        <v>0</v>
      </c>
      <c r="FS1055" s="4">
        <v>0</v>
      </c>
      <c r="FT1055" s="4"/>
      <c r="FU1055" s="4"/>
      <c r="FV1055" s="4"/>
      <c r="FW1055" s="4"/>
      <c r="FX1055" s="4">
        <v>97</v>
      </c>
      <c r="FY1055" s="4">
        <v>51</v>
      </c>
      <c r="FZ1055" s="4"/>
      <c r="GA1055" s="4" t="s">
        <v>3</v>
      </c>
      <c r="GB1055" s="4"/>
      <c r="GC1055" s="4"/>
      <c r="GD1055" s="4">
        <v>1</v>
      </c>
      <c r="GE1055" s="4"/>
      <c r="GF1055" s="4">
        <v>-630890957</v>
      </c>
      <c r="GG1055" s="4">
        <v>2</v>
      </c>
      <c r="GH1055" s="4">
        <v>1</v>
      </c>
      <c r="GI1055" s="4">
        <v>2</v>
      </c>
      <c r="GJ1055" s="4">
        <v>0</v>
      </c>
      <c r="GK1055" s="4">
        <v>0</v>
      </c>
      <c r="GL1055" s="4">
        <f t="shared" si="1225"/>
        <v>0</v>
      </c>
      <c r="GM1055" s="4">
        <f t="shared" si="1226"/>
        <v>20.09</v>
      </c>
      <c r="GN1055" s="4">
        <f t="shared" si="1227"/>
        <v>0</v>
      </c>
      <c r="GO1055" s="4">
        <f t="shared" si="1228"/>
        <v>20.09</v>
      </c>
      <c r="GP1055" s="4">
        <f t="shared" si="1229"/>
        <v>0</v>
      </c>
      <c r="GQ1055" s="4"/>
      <c r="GR1055" s="4">
        <v>0</v>
      </c>
      <c r="GS1055" s="4">
        <v>3</v>
      </c>
      <c r="GT1055" s="4">
        <v>0</v>
      </c>
      <c r="GU1055" s="4" t="s">
        <v>3</v>
      </c>
      <c r="GV1055" s="4">
        <f t="shared" si="1230"/>
        <v>0</v>
      </c>
      <c r="GW1055" s="4">
        <v>1</v>
      </c>
      <c r="GX1055" s="4">
        <f t="shared" si="1231"/>
        <v>0</v>
      </c>
      <c r="GY1055" s="4"/>
      <c r="GZ1055" s="4"/>
      <c r="HA1055" s="4">
        <v>0</v>
      </c>
      <c r="HB1055" s="4">
        <v>0</v>
      </c>
      <c r="HC1055" s="4">
        <f t="shared" si="1232"/>
        <v>0</v>
      </c>
      <c r="HD1055" s="4"/>
      <c r="HE1055" s="4" t="s">
        <v>3</v>
      </c>
      <c r="HF1055" s="4" t="s">
        <v>3</v>
      </c>
      <c r="HG1055" s="4"/>
      <c r="HH1055" s="4"/>
      <c r="HI1055" s="4"/>
      <c r="HJ1055" s="4"/>
      <c r="HK1055" s="4"/>
      <c r="HL1055" s="4"/>
      <c r="HM1055" s="4" t="s">
        <v>3</v>
      </c>
      <c r="HN1055" s="4" t="s">
        <v>3</v>
      </c>
      <c r="HO1055" s="4" t="s">
        <v>3</v>
      </c>
      <c r="HP1055" s="4" t="s">
        <v>3</v>
      </c>
      <c r="HQ1055" s="4" t="s">
        <v>3</v>
      </c>
      <c r="HR1055" s="4"/>
      <c r="HS1055" s="4">
        <v>0</v>
      </c>
      <c r="HT1055" s="4"/>
      <c r="HU1055" s="4"/>
      <c r="HV1055" s="4"/>
      <c r="HW1055" s="4"/>
      <c r="HX1055" s="4"/>
      <c r="HY1055" s="4"/>
      <c r="HZ1055" s="4"/>
      <c r="IA1055" s="4"/>
      <c r="IB1055" s="4"/>
      <c r="IC1055" s="4"/>
      <c r="ID1055" s="4"/>
      <c r="IE1055" s="4"/>
      <c r="IF1055" s="4"/>
      <c r="IG1055" s="4"/>
      <c r="IH1055" s="4"/>
      <c r="II1055" s="4"/>
      <c r="IJ1055" s="4"/>
      <c r="IK1055" s="4">
        <v>0</v>
      </c>
      <c r="IL1055" s="4"/>
      <c r="IM1055" s="4"/>
      <c r="IN1055" s="4"/>
      <c r="IO1055" s="4"/>
      <c r="IP1055" s="4"/>
      <c r="IQ1055" s="4"/>
      <c r="IR1055" s="4"/>
      <c r="IS1055" s="4"/>
      <c r="IT1055" s="4"/>
      <c r="IU1055" s="4"/>
    </row>
    <row r="1056" spans="1:255" x14ac:dyDescent="0.25">
      <c r="A1056" s="3">
        <v>17</v>
      </c>
      <c r="B1056" s="3">
        <v>1</v>
      </c>
      <c r="C1056" s="3"/>
      <c r="D1056" s="3"/>
      <c r="E1056" s="3" t="s">
        <v>1294</v>
      </c>
      <c r="F1056" s="3" t="s">
        <v>1038</v>
      </c>
      <c r="G1056" s="3" t="s">
        <v>1039</v>
      </c>
      <c r="H1056" s="3" t="s">
        <v>40</v>
      </c>
      <c r="I1056" s="3">
        <f>ROUND(6/100,9)</f>
        <v>0.06</v>
      </c>
      <c r="J1056" s="3">
        <v>0</v>
      </c>
      <c r="K1056" s="3">
        <f>ROUND(6/100,9)</f>
        <v>0.06</v>
      </c>
      <c r="L1056" s="3"/>
      <c r="M1056" s="3"/>
      <c r="N1056" s="3"/>
      <c r="O1056" s="3">
        <f t="shared" si="1208"/>
        <v>1.99</v>
      </c>
      <c r="P1056" s="3">
        <f t="shared" si="1209"/>
        <v>1.99</v>
      </c>
      <c r="Q1056" s="3">
        <f t="shared" si="1259"/>
        <v>0</v>
      </c>
      <c r="R1056" s="3">
        <f t="shared" si="1260"/>
        <v>0</v>
      </c>
      <c r="S1056" s="3">
        <f t="shared" si="1210"/>
        <v>0</v>
      </c>
      <c r="T1056" s="3">
        <f t="shared" si="1211"/>
        <v>0</v>
      </c>
      <c r="U1056" s="3">
        <f t="shared" si="1212"/>
        <v>0</v>
      </c>
      <c r="V1056" s="3">
        <f t="shared" si="1213"/>
        <v>0</v>
      </c>
      <c r="W1056" s="3">
        <f t="shared" si="1214"/>
        <v>0</v>
      </c>
      <c r="X1056" s="3">
        <f t="shared" si="1261"/>
        <v>0</v>
      </c>
      <c r="Y1056" s="3">
        <f t="shared" si="1262"/>
        <v>0</v>
      </c>
      <c r="Z1056" s="3"/>
      <c r="AA1056" s="3">
        <v>54971259</v>
      </c>
      <c r="AB1056" s="3">
        <f t="shared" si="1215"/>
        <v>33.17</v>
      </c>
      <c r="AC1056" s="3">
        <f t="shared" si="1263"/>
        <v>33.17</v>
      </c>
      <c r="AD1056" s="3">
        <f t="shared" si="1264"/>
        <v>0</v>
      </c>
      <c r="AE1056" s="3">
        <f t="shared" si="1265"/>
        <v>0</v>
      </c>
      <c r="AF1056" s="3">
        <f t="shared" si="1265"/>
        <v>0</v>
      </c>
      <c r="AG1056" s="3">
        <f t="shared" si="1216"/>
        <v>0</v>
      </c>
      <c r="AH1056" s="3">
        <f t="shared" si="1266"/>
        <v>0</v>
      </c>
      <c r="AI1056" s="3">
        <f t="shared" si="1266"/>
        <v>0</v>
      </c>
      <c r="AJ1056" s="3">
        <f t="shared" si="1217"/>
        <v>0</v>
      </c>
      <c r="AK1056" s="3">
        <v>33.17</v>
      </c>
      <c r="AL1056" s="3">
        <v>33.17</v>
      </c>
      <c r="AM1056" s="3">
        <v>0</v>
      </c>
      <c r="AN1056" s="3">
        <v>0</v>
      </c>
      <c r="AO1056" s="3">
        <v>0</v>
      </c>
      <c r="AP1056" s="3">
        <v>0</v>
      </c>
      <c r="AQ1056" s="3">
        <v>0</v>
      </c>
      <c r="AR1056" s="3">
        <v>0</v>
      </c>
      <c r="AS1056" s="3">
        <v>0</v>
      </c>
      <c r="AT1056" s="3">
        <v>0</v>
      </c>
      <c r="AU1056" s="3">
        <v>0</v>
      </c>
      <c r="AV1056" s="3">
        <v>1</v>
      </c>
      <c r="AW1056" s="3">
        <v>1</v>
      </c>
      <c r="AX1056" s="3"/>
      <c r="AY1056" s="3"/>
      <c r="AZ1056" s="3">
        <v>1</v>
      </c>
      <c r="BA1056" s="3">
        <v>1</v>
      </c>
      <c r="BB1056" s="3">
        <v>1</v>
      </c>
      <c r="BC1056" s="3">
        <v>1</v>
      </c>
      <c r="BD1056" s="3" t="s">
        <v>3</v>
      </c>
      <c r="BE1056" s="3" t="s">
        <v>3</v>
      </c>
      <c r="BF1056" s="3" t="s">
        <v>3</v>
      </c>
      <c r="BG1056" s="3" t="s">
        <v>3</v>
      </c>
      <c r="BH1056" s="3">
        <v>3</v>
      </c>
      <c r="BI1056" s="3">
        <v>2</v>
      </c>
      <c r="BJ1056" s="3" t="s">
        <v>1040</v>
      </c>
      <c r="BK1056" s="3"/>
      <c r="BL1056" s="3"/>
      <c r="BM1056" s="3">
        <v>1617</v>
      </c>
      <c r="BN1056" s="3">
        <v>0</v>
      </c>
      <c r="BO1056" s="3" t="s">
        <v>3</v>
      </c>
      <c r="BP1056" s="3">
        <v>0</v>
      </c>
      <c r="BQ1056" s="3">
        <v>200</v>
      </c>
      <c r="BR1056" s="3">
        <v>0</v>
      </c>
      <c r="BS1056" s="3">
        <v>1</v>
      </c>
      <c r="BT1056" s="3">
        <v>1</v>
      </c>
      <c r="BU1056" s="3">
        <v>1</v>
      </c>
      <c r="BV1056" s="3">
        <v>1</v>
      </c>
      <c r="BW1056" s="3">
        <v>1</v>
      </c>
      <c r="BX1056" s="3">
        <v>1</v>
      </c>
      <c r="BY1056" s="3" t="s">
        <v>3</v>
      </c>
      <c r="BZ1056" s="3">
        <v>0</v>
      </c>
      <c r="CA1056" s="3">
        <v>0</v>
      </c>
      <c r="CB1056" s="3" t="s">
        <v>3</v>
      </c>
      <c r="CC1056" s="3"/>
      <c r="CD1056" s="3"/>
      <c r="CE1056" s="3">
        <v>1566</v>
      </c>
      <c r="CF1056" s="3">
        <v>0</v>
      </c>
      <c r="CG1056" s="3">
        <v>0</v>
      </c>
      <c r="CH1056" s="3"/>
      <c r="CI1056" s="3"/>
      <c r="CJ1056" s="3"/>
      <c r="CK1056" s="3"/>
      <c r="CL1056" s="3"/>
      <c r="CM1056" s="3">
        <v>0</v>
      </c>
      <c r="CN1056" s="3" t="s">
        <v>3</v>
      </c>
      <c r="CO1056" s="3">
        <v>0</v>
      </c>
      <c r="CP1056" s="3">
        <f t="shared" si="1218"/>
        <v>1.99</v>
      </c>
      <c r="CQ1056" s="3">
        <f t="shared" si="1219"/>
        <v>33.17</v>
      </c>
      <c r="CR1056" s="3">
        <f t="shared" si="1267"/>
        <v>0</v>
      </c>
      <c r="CS1056" s="3">
        <f t="shared" si="1268"/>
        <v>0</v>
      </c>
      <c r="CT1056" s="3">
        <f t="shared" si="1220"/>
        <v>0</v>
      </c>
      <c r="CU1056" s="3">
        <f t="shared" si="1221"/>
        <v>0</v>
      </c>
      <c r="CV1056" s="3">
        <f t="shared" si="1222"/>
        <v>0</v>
      </c>
      <c r="CW1056" s="3">
        <f t="shared" si="1223"/>
        <v>0</v>
      </c>
      <c r="CX1056" s="3">
        <f t="shared" si="1224"/>
        <v>0</v>
      </c>
      <c r="CY1056" s="3">
        <f t="shared" si="1269"/>
        <v>0</v>
      </c>
      <c r="CZ1056" s="3">
        <f t="shared" si="1270"/>
        <v>0</v>
      </c>
      <c r="DA1056" s="3"/>
      <c r="DB1056" s="3"/>
      <c r="DC1056" s="3" t="s">
        <v>3</v>
      </c>
      <c r="DD1056" s="3" t="s">
        <v>3</v>
      </c>
      <c r="DE1056" s="3" t="s">
        <v>3</v>
      </c>
      <c r="DF1056" s="3" t="s">
        <v>3</v>
      </c>
      <c r="DG1056" s="3" t="s">
        <v>3</v>
      </c>
      <c r="DH1056" s="3" t="s">
        <v>3</v>
      </c>
      <c r="DI1056" s="3" t="s">
        <v>3</v>
      </c>
      <c r="DJ1056" s="3" t="s">
        <v>3</v>
      </c>
      <c r="DK1056" s="3" t="s">
        <v>3</v>
      </c>
      <c r="DL1056" s="3" t="s">
        <v>3</v>
      </c>
      <c r="DM1056" s="3" t="s">
        <v>3</v>
      </c>
      <c r="DN1056" s="3">
        <v>0</v>
      </c>
      <c r="DO1056" s="3">
        <v>0</v>
      </c>
      <c r="DP1056" s="3">
        <v>1</v>
      </c>
      <c r="DQ1056" s="3">
        <v>1</v>
      </c>
      <c r="DR1056" s="3"/>
      <c r="DS1056" s="3"/>
      <c r="DT1056" s="3"/>
      <c r="DU1056" s="3">
        <v>1010</v>
      </c>
      <c r="DV1056" s="3" t="s">
        <v>40</v>
      </c>
      <c r="DW1056" s="3" t="s">
        <v>40</v>
      </c>
      <c r="DX1056" s="3">
        <v>100</v>
      </c>
      <c r="DY1056" s="3"/>
      <c r="DZ1056" s="3" t="s">
        <v>3</v>
      </c>
      <c r="EA1056" s="3" t="s">
        <v>3</v>
      </c>
      <c r="EB1056" s="3" t="s">
        <v>3</v>
      </c>
      <c r="EC1056" s="3" t="s">
        <v>3</v>
      </c>
      <c r="ED1056" s="3"/>
      <c r="EE1056" s="3">
        <v>57042986</v>
      </c>
      <c r="EF1056" s="3">
        <v>200</v>
      </c>
      <c r="EG1056" s="3" t="s">
        <v>903</v>
      </c>
      <c r="EH1056" s="3">
        <v>0</v>
      </c>
      <c r="EI1056" s="3" t="s">
        <v>3</v>
      </c>
      <c r="EJ1056" s="3">
        <v>1</v>
      </c>
      <c r="EK1056" s="3">
        <v>1617</v>
      </c>
      <c r="EL1056" s="3" t="s">
        <v>904</v>
      </c>
      <c r="EM1056" s="3" t="s">
        <v>905</v>
      </c>
      <c r="EN1056" s="3"/>
      <c r="EO1056" s="3" t="s">
        <v>3</v>
      </c>
      <c r="EP1056" s="3"/>
      <c r="EQ1056" s="3">
        <v>0</v>
      </c>
      <c r="ER1056" s="3">
        <v>33.17</v>
      </c>
      <c r="ES1056" s="3">
        <v>33.17</v>
      </c>
      <c r="ET1056" s="3">
        <v>0</v>
      </c>
      <c r="EU1056" s="3">
        <v>0</v>
      </c>
      <c r="EV1056" s="3">
        <v>0</v>
      </c>
      <c r="EW1056" s="3">
        <v>0</v>
      </c>
      <c r="EX1056" s="3">
        <v>0</v>
      </c>
      <c r="EY1056" s="3">
        <v>0</v>
      </c>
      <c r="EZ1056" s="3"/>
      <c r="FA1056" s="3"/>
      <c r="FB1056" s="3"/>
      <c r="FC1056" s="3"/>
      <c r="FD1056" s="3"/>
      <c r="FE1056" s="3"/>
      <c r="FF1056" s="3"/>
      <c r="FG1056" s="3"/>
      <c r="FH1056" s="3"/>
      <c r="FI1056" s="3"/>
      <c r="FJ1056" s="3"/>
      <c r="FK1056" s="3"/>
      <c r="FL1056" s="3"/>
      <c r="FM1056" s="3"/>
      <c r="FN1056" s="3"/>
      <c r="FO1056" s="3"/>
      <c r="FP1056" s="3"/>
      <c r="FQ1056" s="3">
        <v>0</v>
      </c>
      <c r="FR1056" s="3">
        <v>0</v>
      </c>
      <c r="FS1056" s="3">
        <v>0</v>
      </c>
      <c r="FT1056" s="3"/>
      <c r="FU1056" s="3"/>
      <c r="FV1056" s="3"/>
      <c r="FW1056" s="3"/>
      <c r="FX1056" s="3">
        <v>0</v>
      </c>
      <c r="FY1056" s="3">
        <v>0</v>
      </c>
      <c r="FZ1056" s="3"/>
      <c r="GA1056" s="3" t="s">
        <v>3</v>
      </c>
      <c r="GB1056" s="3"/>
      <c r="GC1056" s="3"/>
      <c r="GD1056" s="3">
        <v>1</v>
      </c>
      <c r="GE1056" s="3"/>
      <c r="GF1056" s="3">
        <v>1612197379</v>
      </c>
      <c r="GG1056" s="3">
        <v>2</v>
      </c>
      <c r="GH1056" s="3">
        <v>1</v>
      </c>
      <c r="GI1056" s="3">
        <v>-2</v>
      </c>
      <c r="GJ1056" s="3">
        <v>0</v>
      </c>
      <c r="GK1056" s="3">
        <v>0</v>
      </c>
      <c r="GL1056" s="3">
        <f t="shared" si="1225"/>
        <v>0</v>
      </c>
      <c r="GM1056" s="3">
        <f t="shared" si="1226"/>
        <v>1.99</v>
      </c>
      <c r="GN1056" s="3">
        <f t="shared" si="1227"/>
        <v>0</v>
      </c>
      <c r="GO1056" s="3">
        <f t="shared" si="1228"/>
        <v>1.99</v>
      </c>
      <c r="GP1056" s="3">
        <f t="shared" si="1229"/>
        <v>0</v>
      </c>
      <c r="GQ1056" s="3"/>
      <c r="GR1056" s="3">
        <v>0</v>
      </c>
      <c r="GS1056" s="3">
        <v>3</v>
      </c>
      <c r="GT1056" s="3">
        <v>0</v>
      </c>
      <c r="GU1056" s="3" t="s">
        <v>3</v>
      </c>
      <c r="GV1056" s="3">
        <f t="shared" si="1230"/>
        <v>0</v>
      </c>
      <c r="GW1056" s="3">
        <v>1</v>
      </c>
      <c r="GX1056" s="3">
        <f t="shared" si="1231"/>
        <v>0</v>
      </c>
      <c r="GY1056" s="3"/>
      <c r="GZ1056" s="3"/>
      <c r="HA1056" s="3">
        <v>0</v>
      </c>
      <c r="HB1056" s="3">
        <v>0</v>
      </c>
      <c r="HC1056" s="3">
        <f t="shared" si="1232"/>
        <v>0</v>
      </c>
      <c r="HD1056" s="3"/>
      <c r="HE1056" s="3" t="s">
        <v>3</v>
      </c>
      <c r="HF1056" s="3" t="s">
        <v>3</v>
      </c>
      <c r="HG1056" s="3"/>
      <c r="HH1056" s="3"/>
      <c r="HI1056" s="3"/>
      <c r="HJ1056" s="3"/>
      <c r="HK1056" s="3"/>
      <c r="HL1056" s="3"/>
      <c r="HM1056" s="3" t="s">
        <v>3</v>
      </c>
      <c r="HN1056" s="3" t="s">
        <v>3</v>
      </c>
      <c r="HO1056" s="3" t="s">
        <v>3</v>
      </c>
      <c r="HP1056" s="3" t="s">
        <v>3</v>
      </c>
      <c r="HQ1056" s="3" t="s">
        <v>3</v>
      </c>
      <c r="HR1056" s="3"/>
      <c r="HS1056" s="3">
        <v>0</v>
      </c>
      <c r="HT1056" s="3"/>
      <c r="HU1056" s="3"/>
      <c r="HV1056" s="3"/>
      <c r="HW1056" s="3"/>
      <c r="HX1056" s="3"/>
      <c r="HY1056" s="3"/>
      <c r="HZ1056" s="3"/>
      <c r="IA1056" s="3"/>
      <c r="IB1056" s="3"/>
      <c r="IC1056" s="3"/>
      <c r="ID1056" s="3"/>
      <c r="IE1056" s="3"/>
      <c r="IF1056" s="3"/>
      <c r="IG1056" s="3"/>
      <c r="IH1056" s="3"/>
      <c r="II1056" s="3"/>
      <c r="IJ1056" s="3"/>
      <c r="IK1056" s="3">
        <v>0</v>
      </c>
      <c r="IL1056" s="3"/>
      <c r="IM1056" s="3"/>
      <c r="IN1056" s="3"/>
      <c r="IO1056" s="3"/>
      <c r="IP1056" s="3"/>
      <c r="IQ1056" s="3"/>
      <c r="IR1056" s="3"/>
      <c r="IS1056" s="3"/>
      <c r="IT1056" s="3"/>
      <c r="IU1056" s="3"/>
    </row>
    <row r="1057" spans="1:255" x14ac:dyDescent="0.25">
      <c r="A1057" s="4">
        <v>17</v>
      </c>
      <c r="B1057" s="4">
        <v>1</v>
      </c>
      <c r="C1057" s="4"/>
      <c r="D1057" s="4"/>
      <c r="E1057" s="4" t="s">
        <v>1294</v>
      </c>
      <c r="F1057" s="4" t="s">
        <v>1038</v>
      </c>
      <c r="G1057" s="4" t="s">
        <v>1039</v>
      </c>
      <c r="H1057" s="4" t="s">
        <v>40</v>
      </c>
      <c r="I1057" s="4">
        <f>ROUND(6/100,9)</f>
        <v>0.06</v>
      </c>
      <c r="J1057" s="4">
        <v>0</v>
      </c>
      <c r="K1057" s="4">
        <f>ROUND(6/100,9)</f>
        <v>0.06</v>
      </c>
      <c r="L1057" s="4"/>
      <c r="M1057" s="4"/>
      <c r="N1057" s="4"/>
      <c r="O1057" s="4">
        <f t="shared" si="1208"/>
        <v>17.71</v>
      </c>
      <c r="P1057" s="4">
        <f t="shared" si="1209"/>
        <v>17.71</v>
      </c>
      <c r="Q1057" s="4">
        <f t="shared" si="1259"/>
        <v>0</v>
      </c>
      <c r="R1057" s="4">
        <f t="shared" si="1260"/>
        <v>0</v>
      </c>
      <c r="S1057" s="4">
        <f t="shared" si="1210"/>
        <v>0</v>
      </c>
      <c r="T1057" s="4">
        <f t="shared" si="1211"/>
        <v>0</v>
      </c>
      <c r="U1057" s="4">
        <f t="shared" si="1212"/>
        <v>0</v>
      </c>
      <c r="V1057" s="4">
        <f t="shared" si="1213"/>
        <v>0</v>
      </c>
      <c r="W1057" s="4">
        <f t="shared" si="1214"/>
        <v>0</v>
      </c>
      <c r="X1057" s="4">
        <f t="shared" si="1261"/>
        <v>0</v>
      </c>
      <c r="Y1057" s="4">
        <f t="shared" si="1262"/>
        <v>0</v>
      </c>
      <c r="Z1057" s="4"/>
      <c r="AA1057" s="4">
        <v>55890823</v>
      </c>
      <c r="AB1057" s="4">
        <f t="shared" si="1215"/>
        <v>33.17</v>
      </c>
      <c r="AC1057" s="4">
        <f t="shared" si="1263"/>
        <v>33.17</v>
      </c>
      <c r="AD1057" s="4">
        <f t="shared" si="1264"/>
        <v>0</v>
      </c>
      <c r="AE1057" s="4">
        <f t="shared" si="1265"/>
        <v>0</v>
      </c>
      <c r="AF1057" s="4">
        <f t="shared" si="1265"/>
        <v>0</v>
      </c>
      <c r="AG1057" s="4">
        <f t="shared" si="1216"/>
        <v>0</v>
      </c>
      <c r="AH1057" s="4">
        <f t="shared" si="1266"/>
        <v>0</v>
      </c>
      <c r="AI1057" s="4">
        <f t="shared" si="1266"/>
        <v>0</v>
      </c>
      <c r="AJ1057" s="4">
        <f t="shared" si="1217"/>
        <v>0</v>
      </c>
      <c r="AK1057" s="4">
        <v>33.17</v>
      </c>
      <c r="AL1057" s="4">
        <v>33.17</v>
      </c>
      <c r="AM1057" s="4">
        <v>0</v>
      </c>
      <c r="AN1057" s="4">
        <v>0</v>
      </c>
      <c r="AO1057" s="4">
        <v>0</v>
      </c>
      <c r="AP1057" s="4">
        <v>0</v>
      </c>
      <c r="AQ1057" s="4">
        <v>0</v>
      </c>
      <c r="AR1057" s="4">
        <v>0</v>
      </c>
      <c r="AS1057" s="4">
        <v>0</v>
      </c>
      <c r="AT1057" s="4">
        <v>0</v>
      </c>
      <c r="AU1057" s="4">
        <v>0</v>
      </c>
      <c r="AV1057" s="4">
        <v>1</v>
      </c>
      <c r="AW1057" s="4">
        <v>1</v>
      </c>
      <c r="AX1057" s="4"/>
      <c r="AY1057" s="4"/>
      <c r="AZ1057" s="4">
        <v>1</v>
      </c>
      <c r="BA1057" s="4">
        <v>1</v>
      </c>
      <c r="BB1057" s="4">
        <v>1</v>
      </c>
      <c r="BC1057" s="4">
        <v>8.9</v>
      </c>
      <c r="BD1057" s="4" t="s">
        <v>3</v>
      </c>
      <c r="BE1057" s="4" t="s">
        <v>3</v>
      </c>
      <c r="BF1057" s="4" t="s">
        <v>3</v>
      </c>
      <c r="BG1057" s="4" t="s">
        <v>3</v>
      </c>
      <c r="BH1057" s="4">
        <v>3</v>
      </c>
      <c r="BI1057" s="4">
        <v>2</v>
      </c>
      <c r="BJ1057" s="4" t="s">
        <v>1040</v>
      </c>
      <c r="BK1057" s="4"/>
      <c r="BL1057" s="4"/>
      <c r="BM1057" s="4">
        <v>1617</v>
      </c>
      <c r="BN1057" s="4">
        <v>0</v>
      </c>
      <c r="BO1057" s="4" t="s">
        <v>1038</v>
      </c>
      <c r="BP1057" s="4">
        <v>1</v>
      </c>
      <c r="BQ1057" s="4">
        <v>200</v>
      </c>
      <c r="BR1057" s="4">
        <v>0</v>
      </c>
      <c r="BS1057" s="4">
        <v>1</v>
      </c>
      <c r="BT1057" s="4">
        <v>1</v>
      </c>
      <c r="BU1057" s="4">
        <v>1</v>
      </c>
      <c r="BV1057" s="4">
        <v>1</v>
      </c>
      <c r="BW1057" s="4">
        <v>1</v>
      </c>
      <c r="BX1057" s="4">
        <v>1</v>
      </c>
      <c r="BY1057" s="4" t="s">
        <v>3</v>
      </c>
      <c r="BZ1057" s="4">
        <v>0</v>
      </c>
      <c r="CA1057" s="4">
        <v>0</v>
      </c>
      <c r="CB1057" s="4" t="s">
        <v>3</v>
      </c>
      <c r="CC1057" s="4"/>
      <c r="CD1057" s="4"/>
      <c r="CE1057" s="4">
        <v>1566</v>
      </c>
      <c r="CF1057" s="4">
        <v>0</v>
      </c>
      <c r="CG1057" s="4">
        <v>0</v>
      </c>
      <c r="CH1057" s="4"/>
      <c r="CI1057" s="4"/>
      <c r="CJ1057" s="4"/>
      <c r="CK1057" s="4"/>
      <c r="CL1057" s="4"/>
      <c r="CM1057" s="4">
        <v>0</v>
      </c>
      <c r="CN1057" s="4" t="s">
        <v>3</v>
      </c>
      <c r="CO1057" s="4">
        <v>0</v>
      </c>
      <c r="CP1057" s="4">
        <f t="shared" si="1218"/>
        <v>17.71</v>
      </c>
      <c r="CQ1057" s="4">
        <f t="shared" si="1219"/>
        <v>295.20999999999998</v>
      </c>
      <c r="CR1057" s="4">
        <f t="shared" si="1267"/>
        <v>0</v>
      </c>
      <c r="CS1057" s="4">
        <f t="shared" si="1268"/>
        <v>0</v>
      </c>
      <c r="CT1057" s="4">
        <f t="shared" si="1220"/>
        <v>0</v>
      </c>
      <c r="CU1057" s="4">
        <f t="shared" si="1221"/>
        <v>0</v>
      </c>
      <c r="CV1057" s="4">
        <f t="shared" si="1222"/>
        <v>0</v>
      </c>
      <c r="CW1057" s="4">
        <f t="shared" si="1223"/>
        <v>0</v>
      </c>
      <c r="CX1057" s="4">
        <f t="shared" si="1224"/>
        <v>0</v>
      </c>
      <c r="CY1057" s="4">
        <f t="shared" si="1269"/>
        <v>0</v>
      </c>
      <c r="CZ1057" s="4">
        <f t="shared" si="1270"/>
        <v>0</v>
      </c>
      <c r="DA1057" s="4"/>
      <c r="DB1057" s="4"/>
      <c r="DC1057" s="4" t="s">
        <v>3</v>
      </c>
      <c r="DD1057" s="4" t="s">
        <v>3</v>
      </c>
      <c r="DE1057" s="4" t="s">
        <v>3</v>
      </c>
      <c r="DF1057" s="4" t="s">
        <v>3</v>
      </c>
      <c r="DG1057" s="4" t="s">
        <v>3</v>
      </c>
      <c r="DH1057" s="4" t="s">
        <v>3</v>
      </c>
      <c r="DI1057" s="4" t="s">
        <v>3</v>
      </c>
      <c r="DJ1057" s="4" t="s">
        <v>3</v>
      </c>
      <c r="DK1057" s="4" t="s">
        <v>3</v>
      </c>
      <c r="DL1057" s="4" t="s">
        <v>3</v>
      </c>
      <c r="DM1057" s="4" t="s">
        <v>3</v>
      </c>
      <c r="DN1057" s="4">
        <v>0</v>
      </c>
      <c r="DO1057" s="4">
        <v>0</v>
      </c>
      <c r="DP1057" s="4">
        <v>1</v>
      </c>
      <c r="DQ1057" s="4">
        <v>1</v>
      </c>
      <c r="DR1057" s="4"/>
      <c r="DS1057" s="4"/>
      <c r="DT1057" s="4"/>
      <c r="DU1057" s="4">
        <v>1010</v>
      </c>
      <c r="DV1057" s="4" t="s">
        <v>40</v>
      </c>
      <c r="DW1057" s="4" t="s">
        <v>40</v>
      </c>
      <c r="DX1057" s="4">
        <v>100</v>
      </c>
      <c r="DY1057" s="4"/>
      <c r="DZ1057" s="4" t="s">
        <v>3</v>
      </c>
      <c r="EA1057" s="4" t="s">
        <v>3</v>
      </c>
      <c r="EB1057" s="4" t="s">
        <v>3</v>
      </c>
      <c r="EC1057" s="4" t="s">
        <v>3</v>
      </c>
      <c r="ED1057" s="4"/>
      <c r="EE1057" s="4">
        <v>57042986</v>
      </c>
      <c r="EF1057" s="4">
        <v>200</v>
      </c>
      <c r="EG1057" s="4" t="s">
        <v>903</v>
      </c>
      <c r="EH1057" s="4">
        <v>0</v>
      </c>
      <c r="EI1057" s="4" t="s">
        <v>3</v>
      </c>
      <c r="EJ1057" s="4">
        <v>1</v>
      </c>
      <c r="EK1057" s="4">
        <v>1617</v>
      </c>
      <c r="EL1057" s="4" t="s">
        <v>904</v>
      </c>
      <c r="EM1057" s="4" t="s">
        <v>905</v>
      </c>
      <c r="EN1057" s="4"/>
      <c r="EO1057" s="4" t="s">
        <v>3</v>
      </c>
      <c r="EP1057" s="4"/>
      <c r="EQ1057" s="4">
        <v>0</v>
      </c>
      <c r="ER1057" s="4">
        <v>33.17</v>
      </c>
      <c r="ES1057" s="4">
        <v>33.17</v>
      </c>
      <c r="ET1057" s="4">
        <v>0</v>
      </c>
      <c r="EU1057" s="4">
        <v>0</v>
      </c>
      <c r="EV1057" s="4">
        <v>0</v>
      </c>
      <c r="EW1057" s="4">
        <v>0</v>
      </c>
      <c r="EX1057" s="4">
        <v>0</v>
      </c>
      <c r="EY1057" s="4">
        <v>0</v>
      </c>
      <c r="EZ1057" s="4"/>
      <c r="FA1057" s="4"/>
      <c r="FB1057" s="4"/>
      <c r="FC1057" s="4"/>
      <c r="FD1057" s="4"/>
      <c r="FE1057" s="4"/>
      <c r="FF1057" s="4"/>
      <c r="FG1057" s="4"/>
      <c r="FH1057" s="4"/>
      <c r="FI1057" s="4"/>
      <c r="FJ1057" s="4"/>
      <c r="FK1057" s="4"/>
      <c r="FL1057" s="4"/>
      <c r="FM1057" s="4"/>
      <c r="FN1057" s="4"/>
      <c r="FO1057" s="4"/>
      <c r="FP1057" s="4"/>
      <c r="FQ1057" s="4">
        <v>0</v>
      </c>
      <c r="FR1057" s="4">
        <v>0</v>
      </c>
      <c r="FS1057" s="4">
        <v>0</v>
      </c>
      <c r="FT1057" s="4"/>
      <c r="FU1057" s="4"/>
      <c r="FV1057" s="4"/>
      <c r="FW1057" s="4"/>
      <c r="FX1057" s="4">
        <v>0</v>
      </c>
      <c r="FY1057" s="4">
        <v>0</v>
      </c>
      <c r="FZ1057" s="4"/>
      <c r="GA1057" s="4" t="s">
        <v>3</v>
      </c>
      <c r="GB1057" s="4"/>
      <c r="GC1057" s="4"/>
      <c r="GD1057" s="4">
        <v>1</v>
      </c>
      <c r="GE1057" s="4"/>
      <c r="GF1057" s="4">
        <v>1612197379</v>
      </c>
      <c r="GG1057" s="4">
        <v>2</v>
      </c>
      <c r="GH1057" s="4">
        <v>1</v>
      </c>
      <c r="GI1057" s="4">
        <v>2</v>
      </c>
      <c r="GJ1057" s="4">
        <v>0</v>
      </c>
      <c r="GK1057" s="4">
        <v>0</v>
      </c>
      <c r="GL1057" s="4">
        <f t="shared" si="1225"/>
        <v>0</v>
      </c>
      <c r="GM1057" s="4">
        <f t="shared" si="1226"/>
        <v>17.71</v>
      </c>
      <c r="GN1057" s="4">
        <f t="shared" si="1227"/>
        <v>0</v>
      </c>
      <c r="GO1057" s="4">
        <f t="shared" si="1228"/>
        <v>17.71</v>
      </c>
      <c r="GP1057" s="4">
        <f t="shared" si="1229"/>
        <v>0</v>
      </c>
      <c r="GQ1057" s="4"/>
      <c r="GR1057" s="4">
        <v>0</v>
      </c>
      <c r="GS1057" s="4">
        <v>0</v>
      </c>
      <c r="GT1057" s="4">
        <v>0</v>
      </c>
      <c r="GU1057" s="4" t="s">
        <v>3</v>
      </c>
      <c r="GV1057" s="4">
        <f t="shared" si="1230"/>
        <v>0</v>
      </c>
      <c r="GW1057" s="4">
        <v>1</v>
      </c>
      <c r="GX1057" s="4">
        <f t="shared" si="1231"/>
        <v>0</v>
      </c>
      <c r="GY1057" s="4"/>
      <c r="GZ1057" s="4"/>
      <c r="HA1057" s="4">
        <v>0</v>
      </c>
      <c r="HB1057" s="4">
        <v>0</v>
      </c>
      <c r="HC1057" s="4">
        <f t="shared" si="1232"/>
        <v>0</v>
      </c>
      <c r="HD1057" s="4"/>
      <c r="HE1057" s="4" t="s">
        <v>3</v>
      </c>
      <c r="HF1057" s="4" t="s">
        <v>3</v>
      </c>
      <c r="HG1057" s="4"/>
      <c r="HH1057" s="4"/>
      <c r="HI1057" s="4"/>
      <c r="HJ1057" s="4"/>
      <c r="HK1057" s="4"/>
      <c r="HL1057" s="4"/>
      <c r="HM1057" s="4" t="s">
        <v>3</v>
      </c>
      <c r="HN1057" s="4" t="s">
        <v>3</v>
      </c>
      <c r="HO1057" s="4" t="s">
        <v>3</v>
      </c>
      <c r="HP1057" s="4" t="s">
        <v>3</v>
      </c>
      <c r="HQ1057" s="4" t="s">
        <v>3</v>
      </c>
      <c r="HR1057" s="4"/>
      <c r="HS1057" s="4">
        <v>0</v>
      </c>
      <c r="HT1057" s="4"/>
      <c r="HU1057" s="4"/>
      <c r="HV1057" s="4"/>
      <c r="HW1057" s="4"/>
      <c r="HX1057" s="4"/>
      <c r="HY1057" s="4"/>
      <c r="HZ1057" s="4"/>
      <c r="IA1057" s="4"/>
      <c r="IB1057" s="4"/>
      <c r="IC1057" s="4"/>
      <c r="ID1057" s="4"/>
      <c r="IE1057" s="4"/>
      <c r="IF1057" s="4"/>
      <c r="IG1057" s="4"/>
      <c r="IH1057" s="4"/>
      <c r="II1057" s="4"/>
      <c r="IJ1057" s="4"/>
      <c r="IK1057" s="4">
        <v>0</v>
      </c>
      <c r="IL1057" s="4"/>
      <c r="IM1057" s="4"/>
      <c r="IN1057" s="4"/>
      <c r="IO1057" s="4"/>
      <c r="IP1057" s="4"/>
      <c r="IQ1057" s="4"/>
      <c r="IR1057" s="4"/>
      <c r="IS1057" s="4"/>
      <c r="IT1057" s="4"/>
      <c r="IU1057" s="4"/>
    </row>
    <row r="1058" spans="1:255" x14ac:dyDescent="0.25">
      <c r="A1058" s="3">
        <v>17</v>
      </c>
      <c r="B1058" s="3">
        <v>1</v>
      </c>
      <c r="C1058" s="3"/>
      <c r="D1058" s="3"/>
      <c r="E1058" s="3" t="s">
        <v>1295</v>
      </c>
      <c r="F1058" s="3" t="s">
        <v>1272</v>
      </c>
      <c r="G1058" s="3" t="s">
        <v>1273</v>
      </c>
      <c r="H1058" s="3" t="s">
        <v>40</v>
      </c>
      <c r="I1058" s="3">
        <f>ROUND(6/100,9)</f>
        <v>0.06</v>
      </c>
      <c r="J1058" s="3">
        <v>0</v>
      </c>
      <c r="K1058" s="3">
        <f>ROUND(6/100,9)</f>
        <v>0.06</v>
      </c>
      <c r="L1058" s="3"/>
      <c r="M1058" s="3"/>
      <c r="N1058" s="3"/>
      <c r="O1058" s="3">
        <f t="shared" si="1208"/>
        <v>1.02</v>
      </c>
      <c r="P1058" s="3">
        <f t="shared" si="1209"/>
        <v>1.02</v>
      </c>
      <c r="Q1058" s="3">
        <f t="shared" si="1259"/>
        <v>0</v>
      </c>
      <c r="R1058" s="3">
        <f t="shared" si="1260"/>
        <v>0</v>
      </c>
      <c r="S1058" s="3">
        <f t="shared" si="1210"/>
        <v>0</v>
      </c>
      <c r="T1058" s="3">
        <f t="shared" si="1211"/>
        <v>0</v>
      </c>
      <c r="U1058" s="3">
        <f t="shared" si="1212"/>
        <v>0</v>
      </c>
      <c r="V1058" s="3">
        <f t="shared" si="1213"/>
        <v>0</v>
      </c>
      <c r="W1058" s="3">
        <f t="shared" si="1214"/>
        <v>0</v>
      </c>
      <c r="X1058" s="3">
        <f t="shared" si="1261"/>
        <v>0</v>
      </c>
      <c r="Y1058" s="3">
        <f t="shared" si="1262"/>
        <v>0</v>
      </c>
      <c r="Z1058" s="3"/>
      <c r="AA1058" s="3">
        <v>54971259</v>
      </c>
      <c r="AB1058" s="3">
        <f t="shared" si="1215"/>
        <v>16.93</v>
      </c>
      <c r="AC1058" s="3">
        <f t="shared" si="1263"/>
        <v>16.93</v>
      </c>
      <c r="AD1058" s="3">
        <f t="shared" si="1264"/>
        <v>0</v>
      </c>
      <c r="AE1058" s="3">
        <f t="shared" si="1265"/>
        <v>0</v>
      </c>
      <c r="AF1058" s="3">
        <f t="shared" si="1265"/>
        <v>0</v>
      </c>
      <c r="AG1058" s="3">
        <f t="shared" si="1216"/>
        <v>0</v>
      </c>
      <c r="AH1058" s="3">
        <f t="shared" si="1266"/>
        <v>0</v>
      </c>
      <c r="AI1058" s="3">
        <f t="shared" si="1266"/>
        <v>0</v>
      </c>
      <c r="AJ1058" s="3">
        <f t="shared" si="1217"/>
        <v>0</v>
      </c>
      <c r="AK1058" s="3">
        <v>16.93</v>
      </c>
      <c r="AL1058" s="3">
        <v>16.93</v>
      </c>
      <c r="AM1058" s="3">
        <v>0</v>
      </c>
      <c r="AN1058" s="3">
        <v>0</v>
      </c>
      <c r="AO1058" s="3">
        <v>0</v>
      </c>
      <c r="AP1058" s="3">
        <v>0</v>
      </c>
      <c r="AQ1058" s="3">
        <v>0</v>
      </c>
      <c r="AR1058" s="3">
        <v>0</v>
      </c>
      <c r="AS1058" s="3">
        <v>0</v>
      </c>
      <c r="AT1058" s="3">
        <v>0</v>
      </c>
      <c r="AU1058" s="3">
        <v>0</v>
      </c>
      <c r="AV1058" s="3">
        <v>1</v>
      </c>
      <c r="AW1058" s="3">
        <v>1</v>
      </c>
      <c r="AX1058" s="3"/>
      <c r="AY1058" s="3"/>
      <c r="AZ1058" s="3">
        <v>1</v>
      </c>
      <c r="BA1058" s="3">
        <v>1</v>
      </c>
      <c r="BB1058" s="3">
        <v>1</v>
      </c>
      <c r="BC1058" s="3">
        <v>1</v>
      </c>
      <c r="BD1058" s="3" t="s">
        <v>3</v>
      </c>
      <c r="BE1058" s="3" t="s">
        <v>3</v>
      </c>
      <c r="BF1058" s="3" t="s">
        <v>3</v>
      </c>
      <c r="BG1058" s="3" t="s">
        <v>3</v>
      </c>
      <c r="BH1058" s="3">
        <v>3</v>
      </c>
      <c r="BI1058" s="3">
        <v>2</v>
      </c>
      <c r="BJ1058" s="3" t="s">
        <v>1274</v>
      </c>
      <c r="BK1058" s="3"/>
      <c r="BL1058" s="3"/>
      <c r="BM1058" s="3">
        <v>1617</v>
      </c>
      <c r="BN1058" s="3">
        <v>0</v>
      </c>
      <c r="BO1058" s="3" t="s">
        <v>3</v>
      </c>
      <c r="BP1058" s="3">
        <v>0</v>
      </c>
      <c r="BQ1058" s="3">
        <v>200</v>
      </c>
      <c r="BR1058" s="3">
        <v>0</v>
      </c>
      <c r="BS1058" s="3">
        <v>1</v>
      </c>
      <c r="BT1058" s="3">
        <v>1</v>
      </c>
      <c r="BU1058" s="3">
        <v>1</v>
      </c>
      <c r="BV1058" s="3">
        <v>1</v>
      </c>
      <c r="BW1058" s="3">
        <v>1</v>
      </c>
      <c r="BX1058" s="3">
        <v>1</v>
      </c>
      <c r="BY1058" s="3" t="s">
        <v>3</v>
      </c>
      <c r="BZ1058" s="3">
        <v>0</v>
      </c>
      <c r="CA1058" s="3">
        <v>0</v>
      </c>
      <c r="CB1058" s="3" t="s">
        <v>3</v>
      </c>
      <c r="CC1058" s="3"/>
      <c r="CD1058" s="3"/>
      <c r="CE1058" s="3">
        <v>1566</v>
      </c>
      <c r="CF1058" s="3">
        <v>0</v>
      </c>
      <c r="CG1058" s="3">
        <v>0</v>
      </c>
      <c r="CH1058" s="3"/>
      <c r="CI1058" s="3"/>
      <c r="CJ1058" s="3"/>
      <c r="CK1058" s="3"/>
      <c r="CL1058" s="3"/>
      <c r="CM1058" s="3">
        <v>0</v>
      </c>
      <c r="CN1058" s="3" t="s">
        <v>3</v>
      </c>
      <c r="CO1058" s="3">
        <v>0</v>
      </c>
      <c r="CP1058" s="3">
        <f t="shared" si="1218"/>
        <v>1.02</v>
      </c>
      <c r="CQ1058" s="3">
        <f t="shared" si="1219"/>
        <v>16.93</v>
      </c>
      <c r="CR1058" s="3">
        <f t="shared" si="1267"/>
        <v>0</v>
      </c>
      <c r="CS1058" s="3">
        <f t="shared" si="1268"/>
        <v>0</v>
      </c>
      <c r="CT1058" s="3">
        <f t="shared" si="1220"/>
        <v>0</v>
      </c>
      <c r="CU1058" s="3">
        <f t="shared" si="1221"/>
        <v>0</v>
      </c>
      <c r="CV1058" s="3">
        <f t="shared" si="1222"/>
        <v>0</v>
      </c>
      <c r="CW1058" s="3">
        <f t="shared" si="1223"/>
        <v>0</v>
      </c>
      <c r="CX1058" s="3">
        <f t="shared" si="1224"/>
        <v>0</v>
      </c>
      <c r="CY1058" s="3">
        <f t="shared" si="1269"/>
        <v>0</v>
      </c>
      <c r="CZ1058" s="3">
        <f t="shared" si="1270"/>
        <v>0</v>
      </c>
      <c r="DA1058" s="3"/>
      <c r="DB1058" s="3"/>
      <c r="DC1058" s="3" t="s">
        <v>3</v>
      </c>
      <c r="DD1058" s="3" t="s">
        <v>3</v>
      </c>
      <c r="DE1058" s="3" t="s">
        <v>3</v>
      </c>
      <c r="DF1058" s="3" t="s">
        <v>3</v>
      </c>
      <c r="DG1058" s="3" t="s">
        <v>3</v>
      </c>
      <c r="DH1058" s="3" t="s">
        <v>3</v>
      </c>
      <c r="DI1058" s="3" t="s">
        <v>3</v>
      </c>
      <c r="DJ1058" s="3" t="s">
        <v>3</v>
      </c>
      <c r="DK1058" s="3" t="s">
        <v>3</v>
      </c>
      <c r="DL1058" s="3" t="s">
        <v>3</v>
      </c>
      <c r="DM1058" s="3" t="s">
        <v>3</v>
      </c>
      <c r="DN1058" s="3">
        <v>0</v>
      </c>
      <c r="DO1058" s="3">
        <v>0</v>
      </c>
      <c r="DP1058" s="3">
        <v>1</v>
      </c>
      <c r="DQ1058" s="3">
        <v>1</v>
      </c>
      <c r="DR1058" s="3"/>
      <c r="DS1058" s="3"/>
      <c r="DT1058" s="3"/>
      <c r="DU1058" s="3">
        <v>1010</v>
      </c>
      <c r="DV1058" s="3" t="s">
        <v>40</v>
      </c>
      <c r="DW1058" s="3" t="s">
        <v>40</v>
      </c>
      <c r="DX1058" s="3">
        <v>100</v>
      </c>
      <c r="DY1058" s="3"/>
      <c r="DZ1058" s="3" t="s">
        <v>3</v>
      </c>
      <c r="EA1058" s="3" t="s">
        <v>3</v>
      </c>
      <c r="EB1058" s="3" t="s">
        <v>3</v>
      </c>
      <c r="EC1058" s="3" t="s">
        <v>3</v>
      </c>
      <c r="ED1058" s="3"/>
      <c r="EE1058" s="3">
        <v>57042986</v>
      </c>
      <c r="EF1058" s="3">
        <v>200</v>
      </c>
      <c r="EG1058" s="3" t="s">
        <v>903</v>
      </c>
      <c r="EH1058" s="3">
        <v>0</v>
      </c>
      <c r="EI1058" s="3" t="s">
        <v>3</v>
      </c>
      <c r="EJ1058" s="3">
        <v>1</v>
      </c>
      <c r="EK1058" s="3">
        <v>1617</v>
      </c>
      <c r="EL1058" s="3" t="s">
        <v>904</v>
      </c>
      <c r="EM1058" s="3" t="s">
        <v>905</v>
      </c>
      <c r="EN1058" s="3"/>
      <c r="EO1058" s="3" t="s">
        <v>3</v>
      </c>
      <c r="EP1058" s="3"/>
      <c r="EQ1058" s="3">
        <v>0</v>
      </c>
      <c r="ER1058" s="3">
        <v>16.93</v>
      </c>
      <c r="ES1058" s="3">
        <v>16.93</v>
      </c>
      <c r="ET1058" s="3">
        <v>0</v>
      </c>
      <c r="EU1058" s="3">
        <v>0</v>
      </c>
      <c r="EV1058" s="3">
        <v>0</v>
      </c>
      <c r="EW1058" s="3">
        <v>0</v>
      </c>
      <c r="EX1058" s="3">
        <v>0</v>
      </c>
      <c r="EY1058" s="3">
        <v>0</v>
      </c>
      <c r="EZ1058" s="3"/>
      <c r="FA1058" s="3"/>
      <c r="FB1058" s="3"/>
      <c r="FC1058" s="3"/>
      <c r="FD1058" s="3"/>
      <c r="FE1058" s="3"/>
      <c r="FF1058" s="3"/>
      <c r="FG1058" s="3"/>
      <c r="FH1058" s="3"/>
      <c r="FI1058" s="3"/>
      <c r="FJ1058" s="3"/>
      <c r="FK1058" s="3"/>
      <c r="FL1058" s="3"/>
      <c r="FM1058" s="3"/>
      <c r="FN1058" s="3"/>
      <c r="FO1058" s="3"/>
      <c r="FP1058" s="3"/>
      <c r="FQ1058" s="3">
        <v>0</v>
      </c>
      <c r="FR1058" s="3">
        <v>0</v>
      </c>
      <c r="FS1058" s="3">
        <v>0</v>
      </c>
      <c r="FT1058" s="3"/>
      <c r="FU1058" s="3"/>
      <c r="FV1058" s="3"/>
      <c r="FW1058" s="3"/>
      <c r="FX1058" s="3">
        <v>0</v>
      </c>
      <c r="FY1058" s="3">
        <v>0</v>
      </c>
      <c r="FZ1058" s="3"/>
      <c r="GA1058" s="3" t="s">
        <v>3</v>
      </c>
      <c r="GB1058" s="3"/>
      <c r="GC1058" s="3"/>
      <c r="GD1058" s="3">
        <v>1</v>
      </c>
      <c r="GE1058" s="3"/>
      <c r="GF1058" s="3">
        <v>-603520766</v>
      </c>
      <c r="GG1058" s="3">
        <v>2</v>
      </c>
      <c r="GH1058" s="3">
        <v>1</v>
      </c>
      <c r="GI1058" s="3">
        <v>-2</v>
      </c>
      <c r="GJ1058" s="3">
        <v>0</v>
      </c>
      <c r="GK1058" s="3">
        <v>0</v>
      </c>
      <c r="GL1058" s="3">
        <f t="shared" si="1225"/>
        <v>0</v>
      </c>
      <c r="GM1058" s="3">
        <f t="shared" si="1226"/>
        <v>1.02</v>
      </c>
      <c r="GN1058" s="3">
        <f t="shared" si="1227"/>
        <v>0</v>
      </c>
      <c r="GO1058" s="3">
        <f t="shared" si="1228"/>
        <v>1.02</v>
      </c>
      <c r="GP1058" s="3">
        <f t="shared" si="1229"/>
        <v>0</v>
      </c>
      <c r="GQ1058" s="3"/>
      <c r="GR1058" s="3">
        <v>0</v>
      </c>
      <c r="GS1058" s="3">
        <v>3</v>
      </c>
      <c r="GT1058" s="3">
        <v>0</v>
      </c>
      <c r="GU1058" s="3" t="s">
        <v>3</v>
      </c>
      <c r="GV1058" s="3">
        <f t="shared" si="1230"/>
        <v>0</v>
      </c>
      <c r="GW1058" s="3">
        <v>1</v>
      </c>
      <c r="GX1058" s="3">
        <f t="shared" si="1231"/>
        <v>0</v>
      </c>
      <c r="GY1058" s="3"/>
      <c r="GZ1058" s="3"/>
      <c r="HA1058" s="3">
        <v>0</v>
      </c>
      <c r="HB1058" s="3">
        <v>0</v>
      </c>
      <c r="HC1058" s="3">
        <f t="shared" si="1232"/>
        <v>0</v>
      </c>
      <c r="HD1058" s="3"/>
      <c r="HE1058" s="3" t="s">
        <v>3</v>
      </c>
      <c r="HF1058" s="3" t="s">
        <v>3</v>
      </c>
      <c r="HG1058" s="3"/>
      <c r="HH1058" s="3"/>
      <c r="HI1058" s="3"/>
      <c r="HJ1058" s="3"/>
      <c r="HK1058" s="3"/>
      <c r="HL1058" s="3"/>
      <c r="HM1058" s="3" t="s">
        <v>3</v>
      </c>
      <c r="HN1058" s="3" t="s">
        <v>3</v>
      </c>
      <c r="HO1058" s="3" t="s">
        <v>3</v>
      </c>
      <c r="HP1058" s="3" t="s">
        <v>3</v>
      </c>
      <c r="HQ1058" s="3" t="s">
        <v>3</v>
      </c>
      <c r="HR1058" s="3"/>
      <c r="HS1058" s="3">
        <v>0</v>
      </c>
      <c r="HT1058" s="3"/>
      <c r="HU1058" s="3"/>
      <c r="HV1058" s="3"/>
      <c r="HW1058" s="3"/>
      <c r="HX1058" s="3"/>
      <c r="HY1058" s="3"/>
      <c r="HZ1058" s="3"/>
      <c r="IA1058" s="3"/>
      <c r="IB1058" s="3"/>
      <c r="IC1058" s="3"/>
      <c r="ID1058" s="3"/>
      <c r="IE1058" s="3"/>
      <c r="IF1058" s="3"/>
      <c r="IG1058" s="3"/>
      <c r="IH1058" s="3"/>
      <c r="II1058" s="3"/>
      <c r="IJ1058" s="3"/>
      <c r="IK1058" s="3">
        <v>0</v>
      </c>
      <c r="IL1058" s="3"/>
      <c r="IM1058" s="3"/>
      <c r="IN1058" s="3"/>
      <c r="IO1058" s="3"/>
      <c r="IP1058" s="3"/>
      <c r="IQ1058" s="3"/>
      <c r="IR1058" s="3"/>
      <c r="IS1058" s="3"/>
      <c r="IT1058" s="3"/>
      <c r="IU1058" s="3"/>
    </row>
    <row r="1059" spans="1:255" x14ac:dyDescent="0.25">
      <c r="A1059" s="4">
        <v>17</v>
      </c>
      <c r="B1059" s="4">
        <v>1</v>
      </c>
      <c r="C1059" s="4"/>
      <c r="D1059" s="4"/>
      <c r="E1059" s="4" t="s">
        <v>1295</v>
      </c>
      <c r="F1059" s="4" t="s">
        <v>1272</v>
      </c>
      <c r="G1059" s="4" t="s">
        <v>1273</v>
      </c>
      <c r="H1059" s="4" t="s">
        <v>40</v>
      </c>
      <c r="I1059" s="4">
        <f>ROUND(6/100,9)</f>
        <v>0.06</v>
      </c>
      <c r="J1059" s="4">
        <v>0</v>
      </c>
      <c r="K1059" s="4">
        <f>ROUND(6/100,9)</f>
        <v>0.06</v>
      </c>
      <c r="L1059" s="4"/>
      <c r="M1059" s="4"/>
      <c r="N1059" s="4"/>
      <c r="O1059" s="4">
        <f t="shared" si="1208"/>
        <v>8.66</v>
      </c>
      <c r="P1059" s="4">
        <f t="shared" si="1209"/>
        <v>8.66</v>
      </c>
      <c r="Q1059" s="4">
        <f t="shared" si="1259"/>
        <v>0</v>
      </c>
      <c r="R1059" s="4">
        <f t="shared" si="1260"/>
        <v>0</v>
      </c>
      <c r="S1059" s="4">
        <f t="shared" si="1210"/>
        <v>0</v>
      </c>
      <c r="T1059" s="4">
        <f t="shared" si="1211"/>
        <v>0</v>
      </c>
      <c r="U1059" s="4">
        <f t="shared" si="1212"/>
        <v>0</v>
      </c>
      <c r="V1059" s="4">
        <f t="shared" si="1213"/>
        <v>0</v>
      </c>
      <c r="W1059" s="4">
        <f t="shared" si="1214"/>
        <v>0</v>
      </c>
      <c r="X1059" s="4">
        <f t="shared" si="1261"/>
        <v>0</v>
      </c>
      <c r="Y1059" s="4">
        <f t="shared" si="1262"/>
        <v>0</v>
      </c>
      <c r="Z1059" s="4"/>
      <c r="AA1059" s="4">
        <v>55890823</v>
      </c>
      <c r="AB1059" s="4">
        <f t="shared" si="1215"/>
        <v>16.93</v>
      </c>
      <c r="AC1059" s="4">
        <f t="shared" si="1263"/>
        <v>16.93</v>
      </c>
      <c r="AD1059" s="4">
        <f t="shared" si="1264"/>
        <v>0</v>
      </c>
      <c r="AE1059" s="4">
        <f t="shared" si="1265"/>
        <v>0</v>
      </c>
      <c r="AF1059" s="4">
        <f t="shared" si="1265"/>
        <v>0</v>
      </c>
      <c r="AG1059" s="4">
        <f t="shared" si="1216"/>
        <v>0</v>
      </c>
      <c r="AH1059" s="4">
        <f t="shared" si="1266"/>
        <v>0</v>
      </c>
      <c r="AI1059" s="4">
        <f t="shared" si="1266"/>
        <v>0</v>
      </c>
      <c r="AJ1059" s="4">
        <f t="shared" si="1217"/>
        <v>0</v>
      </c>
      <c r="AK1059" s="4">
        <v>16.93</v>
      </c>
      <c r="AL1059" s="4">
        <v>16.93</v>
      </c>
      <c r="AM1059" s="4">
        <v>0</v>
      </c>
      <c r="AN1059" s="4">
        <v>0</v>
      </c>
      <c r="AO1059" s="4">
        <v>0</v>
      </c>
      <c r="AP1059" s="4">
        <v>0</v>
      </c>
      <c r="AQ1059" s="4">
        <v>0</v>
      </c>
      <c r="AR1059" s="4">
        <v>0</v>
      </c>
      <c r="AS1059" s="4">
        <v>0</v>
      </c>
      <c r="AT1059" s="4">
        <v>0</v>
      </c>
      <c r="AU1059" s="4">
        <v>0</v>
      </c>
      <c r="AV1059" s="4">
        <v>1</v>
      </c>
      <c r="AW1059" s="4">
        <v>1</v>
      </c>
      <c r="AX1059" s="4"/>
      <c r="AY1059" s="4"/>
      <c r="AZ1059" s="4">
        <v>1</v>
      </c>
      <c r="BA1059" s="4">
        <v>1</v>
      </c>
      <c r="BB1059" s="4">
        <v>1</v>
      </c>
      <c r="BC1059" s="4">
        <v>8.49</v>
      </c>
      <c r="BD1059" s="4" t="s">
        <v>3</v>
      </c>
      <c r="BE1059" s="4" t="s">
        <v>3</v>
      </c>
      <c r="BF1059" s="4" t="s">
        <v>3</v>
      </c>
      <c r="BG1059" s="4" t="s">
        <v>3</v>
      </c>
      <c r="BH1059" s="4">
        <v>3</v>
      </c>
      <c r="BI1059" s="4">
        <v>2</v>
      </c>
      <c r="BJ1059" s="4" t="s">
        <v>1274</v>
      </c>
      <c r="BK1059" s="4"/>
      <c r="BL1059" s="4"/>
      <c r="BM1059" s="4">
        <v>1617</v>
      </c>
      <c r="BN1059" s="4">
        <v>0</v>
      </c>
      <c r="BO1059" s="4" t="s">
        <v>1272</v>
      </c>
      <c r="BP1059" s="4">
        <v>1</v>
      </c>
      <c r="BQ1059" s="4">
        <v>200</v>
      </c>
      <c r="BR1059" s="4">
        <v>0</v>
      </c>
      <c r="BS1059" s="4">
        <v>1</v>
      </c>
      <c r="BT1059" s="4">
        <v>1</v>
      </c>
      <c r="BU1059" s="4">
        <v>1</v>
      </c>
      <c r="BV1059" s="4">
        <v>1</v>
      </c>
      <c r="BW1059" s="4">
        <v>1</v>
      </c>
      <c r="BX1059" s="4">
        <v>1</v>
      </c>
      <c r="BY1059" s="4" t="s">
        <v>3</v>
      </c>
      <c r="BZ1059" s="4">
        <v>0</v>
      </c>
      <c r="CA1059" s="4">
        <v>0</v>
      </c>
      <c r="CB1059" s="4" t="s">
        <v>3</v>
      </c>
      <c r="CC1059" s="4"/>
      <c r="CD1059" s="4"/>
      <c r="CE1059" s="4">
        <v>1566</v>
      </c>
      <c r="CF1059" s="4">
        <v>0</v>
      </c>
      <c r="CG1059" s="4">
        <v>0</v>
      </c>
      <c r="CH1059" s="4"/>
      <c r="CI1059" s="4"/>
      <c r="CJ1059" s="4"/>
      <c r="CK1059" s="4"/>
      <c r="CL1059" s="4"/>
      <c r="CM1059" s="4">
        <v>0</v>
      </c>
      <c r="CN1059" s="4" t="s">
        <v>3</v>
      </c>
      <c r="CO1059" s="4">
        <v>0</v>
      </c>
      <c r="CP1059" s="4">
        <f t="shared" si="1218"/>
        <v>8.66</v>
      </c>
      <c r="CQ1059" s="4">
        <f t="shared" si="1219"/>
        <v>143.74</v>
      </c>
      <c r="CR1059" s="4">
        <f t="shared" si="1267"/>
        <v>0</v>
      </c>
      <c r="CS1059" s="4">
        <f t="shared" si="1268"/>
        <v>0</v>
      </c>
      <c r="CT1059" s="4">
        <f t="shared" si="1220"/>
        <v>0</v>
      </c>
      <c r="CU1059" s="4">
        <f t="shared" si="1221"/>
        <v>0</v>
      </c>
      <c r="CV1059" s="4">
        <f t="shared" si="1222"/>
        <v>0</v>
      </c>
      <c r="CW1059" s="4">
        <f t="shared" si="1223"/>
        <v>0</v>
      </c>
      <c r="CX1059" s="4">
        <f t="shared" si="1224"/>
        <v>0</v>
      </c>
      <c r="CY1059" s="4">
        <f t="shared" si="1269"/>
        <v>0</v>
      </c>
      <c r="CZ1059" s="4">
        <f t="shared" si="1270"/>
        <v>0</v>
      </c>
      <c r="DA1059" s="4"/>
      <c r="DB1059" s="4"/>
      <c r="DC1059" s="4" t="s">
        <v>3</v>
      </c>
      <c r="DD1059" s="4" t="s">
        <v>3</v>
      </c>
      <c r="DE1059" s="4" t="s">
        <v>3</v>
      </c>
      <c r="DF1059" s="4" t="s">
        <v>3</v>
      </c>
      <c r="DG1059" s="4" t="s">
        <v>3</v>
      </c>
      <c r="DH1059" s="4" t="s">
        <v>3</v>
      </c>
      <c r="DI1059" s="4" t="s">
        <v>3</v>
      </c>
      <c r="DJ1059" s="4" t="s">
        <v>3</v>
      </c>
      <c r="DK1059" s="4" t="s">
        <v>3</v>
      </c>
      <c r="DL1059" s="4" t="s">
        <v>3</v>
      </c>
      <c r="DM1059" s="4" t="s">
        <v>3</v>
      </c>
      <c r="DN1059" s="4">
        <v>0</v>
      </c>
      <c r="DO1059" s="4">
        <v>0</v>
      </c>
      <c r="DP1059" s="4">
        <v>1</v>
      </c>
      <c r="DQ1059" s="4">
        <v>1</v>
      </c>
      <c r="DR1059" s="4"/>
      <c r="DS1059" s="4"/>
      <c r="DT1059" s="4"/>
      <c r="DU1059" s="4">
        <v>1010</v>
      </c>
      <c r="DV1059" s="4" t="s">
        <v>40</v>
      </c>
      <c r="DW1059" s="4" t="s">
        <v>40</v>
      </c>
      <c r="DX1059" s="4">
        <v>100</v>
      </c>
      <c r="DY1059" s="4"/>
      <c r="DZ1059" s="4" t="s">
        <v>3</v>
      </c>
      <c r="EA1059" s="4" t="s">
        <v>3</v>
      </c>
      <c r="EB1059" s="4" t="s">
        <v>3</v>
      </c>
      <c r="EC1059" s="4" t="s">
        <v>3</v>
      </c>
      <c r="ED1059" s="4"/>
      <c r="EE1059" s="4">
        <v>57042986</v>
      </c>
      <c r="EF1059" s="4">
        <v>200</v>
      </c>
      <c r="EG1059" s="4" t="s">
        <v>903</v>
      </c>
      <c r="EH1059" s="4">
        <v>0</v>
      </c>
      <c r="EI1059" s="4" t="s">
        <v>3</v>
      </c>
      <c r="EJ1059" s="4">
        <v>1</v>
      </c>
      <c r="EK1059" s="4">
        <v>1617</v>
      </c>
      <c r="EL1059" s="4" t="s">
        <v>904</v>
      </c>
      <c r="EM1059" s="4" t="s">
        <v>905</v>
      </c>
      <c r="EN1059" s="4"/>
      <c r="EO1059" s="4" t="s">
        <v>3</v>
      </c>
      <c r="EP1059" s="4"/>
      <c r="EQ1059" s="4">
        <v>0</v>
      </c>
      <c r="ER1059" s="4">
        <v>16.93</v>
      </c>
      <c r="ES1059" s="4">
        <v>16.93</v>
      </c>
      <c r="ET1059" s="4">
        <v>0</v>
      </c>
      <c r="EU1059" s="4">
        <v>0</v>
      </c>
      <c r="EV1059" s="4">
        <v>0</v>
      </c>
      <c r="EW1059" s="4">
        <v>0</v>
      </c>
      <c r="EX1059" s="4">
        <v>0</v>
      </c>
      <c r="EY1059" s="4">
        <v>0</v>
      </c>
      <c r="EZ1059" s="4"/>
      <c r="FA1059" s="4"/>
      <c r="FB1059" s="4"/>
      <c r="FC1059" s="4"/>
      <c r="FD1059" s="4"/>
      <c r="FE1059" s="4"/>
      <c r="FF1059" s="4"/>
      <c r="FG1059" s="4"/>
      <c r="FH1059" s="4"/>
      <c r="FI1059" s="4"/>
      <c r="FJ1059" s="4"/>
      <c r="FK1059" s="4"/>
      <c r="FL1059" s="4"/>
      <c r="FM1059" s="4"/>
      <c r="FN1059" s="4"/>
      <c r="FO1059" s="4"/>
      <c r="FP1059" s="4"/>
      <c r="FQ1059" s="4">
        <v>0</v>
      </c>
      <c r="FR1059" s="4">
        <v>0</v>
      </c>
      <c r="FS1059" s="4">
        <v>0</v>
      </c>
      <c r="FT1059" s="4"/>
      <c r="FU1059" s="4"/>
      <c r="FV1059" s="4"/>
      <c r="FW1059" s="4"/>
      <c r="FX1059" s="4">
        <v>0</v>
      </c>
      <c r="FY1059" s="4">
        <v>0</v>
      </c>
      <c r="FZ1059" s="4"/>
      <c r="GA1059" s="4" t="s">
        <v>3</v>
      </c>
      <c r="GB1059" s="4"/>
      <c r="GC1059" s="4"/>
      <c r="GD1059" s="4">
        <v>1</v>
      </c>
      <c r="GE1059" s="4"/>
      <c r="GF1059" s="4">
        <v>-603520766</v>
      </c>
      <c r="GG1059" s="4">
        <v>2</v>
      </c>
      <c r="GH1059" s="4">
        <v>1</v>
      </c>
      <c r="GI1059" s="4">
        <v>2</v>
      </c>
      <c r="GJ1059" s="4">
        <v>0</v>
      </c>
      <c r="GK1059" s="4">
        <v>0</v>
      </c>
      <c r="GL1059" s="4">
        <f t="shared" si="1225"/>
        <v>0</v>
      </c>
      <c r="GM1059" s="4">
        <f t="shared" si="1226"/>
        <v>8.66</v>
      </c>
      <c r="GN1059" s="4">
        <f t="shared" si="1227"/>
        <v>0</v>
      </c>
      <c r="GO1059" s="4">
        <f t="shared" si="1228"/>
        <v>8.66</v>
      </c>
      <c r="GP1059" s="4">
        <f t="shared" si="1229"/>
        <v>0</v>
      </c>
      <c r="GQ1059" s="4"/>
      <c r="GR1059" s="4">
        <v>0</v>
      </c>
      <c r="GS1059" s="4">
        <v>0</v>
      </c>
      <c r="GT1059" s="4">
        <v>0</v>
      </c>
      <c r="GU1059" s="4" t="s">
        <v>3</v>
      </c>
      <c r="GV1059" s="4">
        <f t="shared" si="1230"/>
        <v>0</v>
      </c>
      <c r="GW1059" s="4">
        <v>1</v>
      </c>
      <c r="GX1059" s="4">
        <f t="shared" si="1231"/>
        <v>0</v>
      </c>
      <c r="GY1059" s="4"/>
      <c r="GZ1059" s="4"/>
      <c r="HA1059" s="4">
        <v>0</v>
      </c>
      <c r="HB1059" s="4">
        <v>0</v>
      </c>
      <c r="HC1059" s="4">
        <f t="shared" si="1232"/>
        <v>0</v>
      </c>
      <c r="HD1059" s="4"/>
      <c r="HE1059" s="4" t="s">
        <v>3</v>
      </c>
      <c r="HF1059" s="4" t="s">
        <v>3</v>
      </c>
      <c r="HG1059" s="4"/>
      <c r="HH1059" s="4"/>
      <c r="HI1059" s="4"/>
      <c r="HJ1059" s="4"/>
      <c r="HK1059" s="4"/>
      <c r="HL1059" s="4"/>
      <c r="HM1059" s="4" t="s">
        <v>3</v>
      </c>
      <c r="HN1059" s="4" t="s">
        <v>3</v>
      </c>
      <c r="HO1059" s="4" t="s">
        <v>3</v>
      </c>
      <c r="HP1059" s="4" t="s">
        <v>3</v>
      </c>
      <c r="HQ1059" s="4" t="s">
        <v>3</v>
      </c>
      <c r="HR1059" s="4"/>
      <c r="HS1059" s="4">
        <v>0</v>
      </c>
      <c r="HT1059" s="4"/>
      <c r="HU1059" s="4"/>
      <c r="HV1059" s="4"/>
      <c r="HW1059" s="4"/>
      <c r="HX1059" s="4"/>
      <c r="HY1059" s="4"/>
      <c r="HZ1059" s="4"/>
      <c r="IA1059" s="4"/>
      <c r="IB1059" s="4"/>
      <c r="IC1059" s="4"/>
      <c r="ID1059" s="4"/>
      <c r="IE1059" s="4"/>
      <c r="IF1059" s="4"/>
      <c r="IG1059" s="4"/>
      <c r="IH1059" s="4"/>
      <c r="II1059" s="4"/>
      <c r="IJ1059" s="4"/>
      <c r="IK1059" s="4">
        <v>0</v>
      </c>
      <c r="IL1059" s="4"/>
      <c r="IM1059" s="4"/>
      <c r="IN1059" s="4"/>
      <c r="IO1059" s="4"/>
      <c r="IP1059" s="4"/>
      <c r="IQ1059" s="4"/>
      <c r="IR1059" s="4"/>
      <c r="IS1059" s="4"/>
      <c r="IT1059" s="4"/>
      <c r="IU1059" s="4"/>
    </row>
    <row r="1060" spans="1:255" ht="409.5" x14ac:dyDescent="0.25">
      <c r="A1060" s="3">
        <v>17</v>
      </c>
      <c r="B1060" s="3">
        <v>1</v>
      </c>
      <c r="C1060" s="3"/>
      <c r="D1060" s="3"/>
      <c r="E1060" s="3" t="s">
        <v>1296</v>
      </c>
      <c r="F1060" s="3" t="s">
        <v>124</v>
      </c>
      <c r="G1060" s="3" t="s">
        <v>1276</v>
      </c>
      <c r="H1060" s="3" t="s">
        <v>126</v>
      </c>
      <c r="I1060" s="3">
        <f>ROUND(24/100,9)</f>
        <v>0.24</v>
      </c>
      <c r="J1060" s="3">
        <v>0</v>
      </c>
      <c r="K1060" s="3">
        <f>ROUND(24/100,9)</f>
        <v>0.24</v>
      </c>
      <c r="L1060" s="3"/>
      <c r="M1060" s="3"/>
      <c r="N1060" s="3"/>
      <c r="O1060" s="3">
        <f t="shared" si="1208"/>
        <v>1302.29</v>
      </c>
      <c r="P1060" s="3">
        <f t="shared" si="1209"/>
        <v>1137.4100000000001</v>
      </c>
      <c r="Q1060" s="3">
        <f>(ROUND((ROUND((((ET1060*1.2))*AV1060*I1060),2)*BB1060),2)+ROUND((ROUND(((AE1060-((EU1060*1.2)))*AV1060*I1060),2)*BS1060),2))</f>
        <v>7.31</v>
      </c>
      <c r="R1060" s="3">
        <f>(ROUND((ROUND((((EU1060*1.2))*AV1060*I1060),2)*BS1060),2)+ROUND((ROUND(((AE1060-((EU1060*1.2)))*AV1060*I1060),2)*BS1060),2))</f>
        <v>0.59</v>
      </c>
      <c r="S1060" s="3">
        <f t="shared" si="1210"/>
        <v>157.57</v>
      </c>
      <c r="T1060" s="3">
        <f t="shared" si="1211"/>
        <v>0</v>
      </c>
      <c r="U1060" s="3">
        <f t="shared" si="1212"/>
        <v>12.22170624</v>
      </c>
      <c r="V1060" s="3">
        <f t="shared" si="1213"/>
        <v>0</v>
      </c>
      <c r="W1060" s="3">
        <f t="shared" si="1214"/>
        <v>0</v>
      </c>
      <c r="X1060" s="3">
        <f>(ROUND((((S1060+ROUND((ROUND((((EU1060*1.2))*AV1060*I1060),2)*BS1060),2))*AT1060)/100),2)+ROUND(((ROUND((ROUND(((AE1060-((EU1060*1.2)))*AV1060*I1060),2)*BS1060),2)*AT1060)/100),2))</f>
        <v>153.41999999999999</v>
      </c>
      <c r="Y1060" s="3">
        <f>(ROUND((((S1060+ROUND((ROUND((((EU1060*1.2))*AV1060*I1060),2)*BS1060),2))*AU1060)/100),2)+ROUND(((ROUND((ROUND(((AE1060-((EU1060*1.2)))*AV1060*I1060),2)*BS1060),2)*AU1060)/100),2))</f>
        <v>80.66</v>
      </c>
      <c r="Z1060" s="3"/>
      <c r="AA1060" s="3">
        <v>54971259</v>
      </c>
      <c r="AB1060" s="3">
        <f t="shared" si="1215"/>
        <v>5371.2240000000002</v>
      </c>
      <c r="AC1060" s="3">
        <f>ROUND(((ES1060*1)),6)</f>
        <v>4739.22</v>
      </c>
      <c r="AD1060" s="3">
        <f>ROUND(((((ET1060*1.2))-((EU1060*1.2)))+AE1060),6)</f>
        <v>28.02</v>
      </c>
      <c r="AE1060" s="3">
        <f>ROUND(((EU1060*1.2)),6)</f>
        <v>2.2679999999999998</v>
      </c>
      <c r="AF1060" s="3">
        <f>ROUND(((EV1060*1.2)),6)</f>
        <v>603.98400000000004</v>
      </c>
      <c r="AG1060" s="3">
        <f t="shared" si="1216"/>
        <v>0</v>
      </c>
      <c r="AH1060" s="3">
        <f>((EW1060*1.2))</f>
        <v>46.847999999999999</v>
      </c>
      <c r="AI1060" s="3">
        <f>((EX1060*1.2))</f>
        <v>0</v>
      </c>
      <c r="AJ1060" s="3">
        <f t="shared" si="1217"/>
        <v>0</v>
      </c>
      <c r="AK1060" s="3">
        <v>5265.89</v>
      </c>
      <c r="AL1060" s="3">
        <v>4739.22</v>
      </c>
      <c r="AM1060" s="3">
        <v>23.35</v>
      </c>
      <c r="AN1060" s="3">
        <v>1.89</v>
      </c>
      <c r="AO1060" s="3">
        <v>503.32</v>
      </c>
      <c r="AP1060" s="3">
        <v>0</v>
      </c>
      <c r="AQ1060" s="3">
        <v>39.04</v>
      </c>
      <c r="AR1060" s="3">
        <v>0</v>
      </c>
      <c r="AS1060" s="3">
        <v>0</v>
      </c>
      <c r="AT1060" s="3">
        <v>97</v>
      </c>
      <c r="AU1060" s="3">
        <v>51</v>
      </c>
      <c r="AV1060" s="3">
        <v>1.087</v>
      </c>
      <c r="AW1060" s="3">
        <v>1</v>
      </c>
      <c r="AX1060" s="3"/>
      <c r="AY1060" s="3"/>
      <c r="AZ1060" s="3">
        <v>1</v>
      </c>
      <c r="BA1060" s="3">
        <v>1</v>
      </c>
      <c r="BB1060" s="3">
        <v>1</v>
      </c>
      <c r="BC1060" s="3">
        <v>1</v>
      </c>
      <c r="BD1060" s="3" t="s">
        <v>3</v>
      </c>
      <c r="BE1060" s="3" t="s">
        <v>3</v>
      </c>
      <c r="BF1060" s="3" t="s">
        <v>3</v>
      </c>
      <c r="BG1060" s="3" t="s">
        <v>3</v>
      </c>
      <c r="BH1060" s="3">
        <v>0</v>
      </c>
      <c r="BI1060" s="3">
        <v>2</v>
      </c>
      <c r="BJ1060" s="3" t="s">
        <v>127</v>
      </c>
      <c r="BK1060" s="3"/>
      <c r="BL1060" s="3"/>
      <c r="BM1060" s="3">
        <v>67</v>
      </c>
      <c r="BN1060" s="3">
        <v>0</v>
      </c>
      <c r="BO1060" s="3" t="s">
        <v>124</v>
      </c>
      <c r="BP1060" s="3">
        <v>1</v>
      </c>
      <c r="BQ1060" s="3">
        <v>40</v>
      </c>
      <c r="BR1060" s="3">
        <v>0</v>
      </c>
      <c r="BS1060" s="3">
        <v>1</v>
      </c>
      <c r="BT1060" s="3">
        <v>1</v>
      </c>
      <c r="BU1060" s="3">
        <v>1</v>
      </c>
      <c r="BV1060" s="3">
        <v>1</v>
      </c>
      <c r="BW1060" s="3">
        <v>1</v>
      </c>
      <c r="BX1060" s="3">
        <v>1</v>
      </c>
      <c r="BY1060" s="3" t="s">
        <v>3</v>
      </c>
      <c r="BZ1060" s="3">
        <v>97</v>
      </c>
      <c r="CA1060" s="3">
        <v>51</v>
      </c>
      <c r="CB1060" s="3" t="s">
        <v>3</v>
      </c>
      <c r="CC1060" s="3"/>
      <c r="CD1060" s="3"/>
      <c r="CE1060" s="3">
        <v>1566</v>
      </c>
      <c r="CF1060" s="3">
        <v>0</v>
      </c>
      <c r="CG1060" s="3">
        <v>0</v>
      </c>
      <c r="CH1060" s="3"/>
      <c r="CI1060" s="3"/>
      <c r="CJ1060" s="3"/>
      <c r="CK1060" s="3"/>
      <c r="CL1060" s="3"/>
      <c r="CM1060" s="3">
        <v>0</v>
      </c>
      <c r="CN1060" s="9" t="s">
        <v>2491</v>
      </c>
      <c r="CO1060" s="3">
        <v>0</v>
      </c>
      <c r="CP1060" s="3">
        <f t="shared" si="1218"/>
        <v>1302.29</v>
      </c>
      <c r="CQ1060" s="3">
        <f t="shared" si="1219"/>
        <v>4739.22</v>
      </c>
      <c r="CR1060" s="3">
        <f>(ROUND((ROUND((((ET1060*1.2))*AV1060*1),2)*BB1060),2)+ROUND((ROUND(((AE1060-((EU1060*1.2)))*AV1060*1),2)*BS1060),2))</f>
        <v>30.46</v>
      </c>
      <c r="CS1060" s="3">
        <f>(ROUND((ROUND((((EU1060*1.2))*AV1060*1),2)*BS1060),2)+ROUND((ROUND(((AE1060-((EU1060*1.2)))*AV1060*1),2)*BS1060),2))</f>
        <v>2.4700000000000002</v>
      </c>
      <c r="CT1060" s="3">
        <f t="shared" si="1220"/>
        <v>656.53</v>
      </c>
      <c r="CU1060" s="3">
        <f t="shared" si="1221"/>
        <v>0</v>
      </c>
      <c r="CV1060" s="3">
        <f t="shared" si="1222"/>
        <v>50.923775999999997</v>
      </c>
      <c r="CW1060" s="3">
        <f t="shared" si="1223"/>
        <v>0</v>
      </c>
      <c r="CX1060" s="3">
        <f t="shared" si="1224"/>
        <v>0</v>
      </c>
      <c r="CY1060" s="3">
        <f>(ROUND((((S1060+ROUND((ROUND((((EU1060*1.2))*AV1060*1),2)*BS1060),2))*AT1060)/100),2)+ROUND(((ROUND((ROUND(((AE1060-((EU1060*1.2)))*AV1060*1),2)*BS1060),2)*AT1060)/100),2))</f>
        <v>155.24</v>
      </c>
      <c r="CZ1060" s="3">
        <f>(ROUND((((S1060+ROUND((ROUND((((EU1060*1.2))*AV1060*1),2)*BS1060),2))*AU1060)/100),2)+ROUND(((ROUND((ROUND(((AE1060-((EU1060*1.2)))*AV1060*1),2)*BS1060),2)*AU1060)/100),2))</f>
        <v>81.62</v>
      </c>
      <c r="DA1060" s="3"/>
      <c r="DB1060" s="3">
        <v>219</v>
      </c>
      <c r="DC1060" s="3" t="s">
        <v>3</v>
      </c>
      <c r="DD1060" s="3" t="s">
        <v>22</v>
      </c>
      <c r="DE1060" s="3" t="s">
        <v>42</v>
      </c>
      <c r="DF1060" s="3" t="s">
        <v>42</v>
      </c>
      <c r="DG1060" s="3" t="s">
        <v>42</v>
      </c>
      <c r="DH1060" s="3" t="s">
        <v>3</v>
      </c>
      <c r="DI1060" s="3" t="s">
        <v>42</v>
      </c>
      <c r="DJ1060" s="3" t="s">
        <v>42</v>
      </c>
      <c r="DK1060" s="3" t="s">
        <v>3</v>
      </c>
      <c r="DL1060" s="3" t="s">
        <v>3</v>
      </c>
      <c r="DM1060" s="3" t="s">
        <v>3</v>
      </c>
      <c r="DN1060" s="3">
        <v>0</v>
      </c>
      <c r="DO1060" s="3">
        <v>0</v>
      </c>
      <c r="DP1060" s="3">
        <v>1</v>
      </c>
      <c r="DQ1060" s="3">
        <v>1</v>
      </c>
      <c r="DR1060" s="3"/>
      <c r="DS1060" s="3"/>
      <c r="DT1060" s="3"/>
      <c r="DU1060" s="3">
        <v>30517203</v>
      </c>
      <c r="DV1060" s="3" t="s">
        <v>126</v>
      </c>
      <c r="DW1060" s="3" t="s">
        <v>126</v>
      </c>
      <c r="DX1060" s="3">
        <v>1</v>
      </c>
      <c r="DY1060" s="3"/>
      <c r="DZ1060" s="3" t="s">
        <v>3</v>
      </c>
      <c r="EA1060" s="3" t="s">
        <v>3</v>
      </c>
      <c r="EB1060" s="3" t="s">
        <v>3</v>
      </c>
      <c r="EC1060" s="3" t="s">
        <v>3</v>
      </c>
      <c r="ED1060" s="3"/>
      <c r="EE1060" s="3">
        <v>57042957</v>
      </c>
      <c r="EF1060" s="3">
        <v>40</v>
      </c>
      <c r="EG1060" s="3" t="s">
        <v>33</v>
      </c>
      <c r="EH1060" s="3">
        <v>0</v>
      </c>
      <c r="EI1060" s="3" t="s">
        <v>3</v>
      </c>
      <c r="EJ1060" s="3">
        <v>2</v>
      </c>
      <c r="EK1060" s="3">
        <v>67</v>
      </c>
      <c r="EL1060" s="3" t="s">
        <v>34</v>
      </c>
      <c r="EM1060" s="3" t="s">
        <v>35</v>
      </c>
      <c r="EN1060" s="3"/>
      <c r="EO1060" s="3" t="s">
        <v>46</v>
      </c>
      <c r="EP1060" s="3"/>
      <c r="EQ1060" s="3">
        <v>0</v>
      </c>
      <c r="ER1060" s="3">
        <v>5265.89</v>
      </c>
      <c r="ES1060" s="3">
        <v>4739.22</v>
      </c>
      <c r="ET1060" s="3">
        <v>23.35</v>
      </c>
      <c r="EU1060" s="3">
        <v>1.89</v>
      </c>
      <c r="EV1060" s="3">
        <v>503.32</v>
      </c>
      <c r="EW1060" s="3">
        <v>39.04</v>
      </c>
      <c r="EX1060" s="3">
        <v>0</v>
      </c>
      <c r="EY1060" s="3">
        <v>0</v>
      </c>
      <c r="EZ1060" s="3"/>
      <c r="FA1060" s="3"/>
      <c r="FB1060" s="3"/>
      <c r="FC1060" s="3"/>
      <c r="FD1060" s="3"/>
      <c r="FE1060" s="3"/>
      <c r="FF1060" s="3"/>
      <c r="FG1060" s="3"/>
      <c r="FH1060" s="3"/>
      <c r="FI1060" s="3"/>
      <c r="FJ1060" s="3"/>
      <c r="FK1060" s="3"/>
      <c r="FL1060" s="3"/>
      <c r="FM1060" s="3"/>
      <c r="FN1060" s="3"/>
      <c r="FO1060" s="3"/>
      <c r="FP1060" s="3"/>
      <c r="FQ1060" s="3">
        <v>0</v>
      </c>
      <c r="FR1060" s="3">
        <v>0</v>
      </c>
      <c r="FS1060" s="3">
        <v>0</v>
      </c>
      <c r="FT1060" s="3"/>
      <c r="FU1060" s="3"/>
      <c r="FV1060" s="3"/>
      <c r="FW1060" s="3"/>
      <c r="FX1060" s="3">
        <v>97</v>
      </c>
      <c r="FY1060" s="3">
        <v>51</v>
      </c>
      <c r="FZ1060" s="3"/>
      <c r="GA1060" s="3" t="s">
        <v>3</v>
      </c>
      <c r="GB1060" s="3"/>
      <c r="GC1060" s="3"/>
      <c r="GD1060" s="3">
        <v>1</v>
      </c>
      <c r="GE1060" s="3"/>
      <c r="GF1060" s="3">
        <v>-47529610</v>
      </c>
      <c r="GG1060" s="3">
        <v>2</v>
      </c>
      <c r="GH1060" s="3">
        <v>1</v>
      </c>
      <c r="GI1060" s="3">
        <v>2</v>
      </c>
      <c r="GJ1060" s="3">
        <v>0</v>
      </c>
      <c r="GK1060" s="3">
        <v>0</v>
      </c>
      <c r="GL1060" s="3">
        <f t="shared" si="1225"/>
        <v>0</v>
      </c>
      <c r="GM1060" s="3">
        <f t="shared" si="1226"/>
        <v>1536.37</v>
      </c>
      <c r="GN1060" s="3">
        <f t="shared" si="1227"/>
        <v>0</v>
      </c>
      <c r="GO1060" s="3">
        <f t="shared" si="1228"/>
        <v>1536.37</v>
      </c>
      <c r="GP1060" s="3">
        <f t="shared" si="1229"/>
        <v>0</v>
      </c>
      <c r="GQ1060" s="3"/>
      <c r="GR1060" s="3">
        <v>0</v>
      </c>
      <c r="GS1060" s="3">
        <v>3</v>
      </c>
      <c r="GT1060" s="3">
        <v>0</v>
      </c>
      <c r="GU1060" s="3" t="s">
        <v>3</v>
      </c>
      <c r="GV1060" s="3">
        <f t="shared" si="1230"/>
        <v>0</v>
      </c>
      <c r="GW1060" s="3">
        <v>1</v>
      </c>
      <c r="GX1060" s="3">
        <f t="shared" si="1231"/>
        <v>0</v>
      </c>
      <c r="GY1060" s="3"/>
      <c r="GZ1060" s="3"/>
      <c r="HA1060" s="3">
        <v>0</v>
      </c>
      <c r="HB1060" s="3">
        <v>0</v>
      </c>
      <c r="HC1060" s="3">
        <f t="shared" si="1232"/>
        <v>0</v>
      </c>
      <c r="HD1060" s="3"/>
      <c r="HE1060" s="3" t="s">
        <v>3</v>
      </c>
      <c r="HF1060" s="3" t="s">
        <v>3</v>
      </c>
      <c r="HG1060" s="3"/>
      <c r="HH1060" s="3"/>
      <c r="HI1060" s="3"/>
      <c r="HJ1060" s="3"/>
      <c r="HK1060" s="3"/>
      <c r="HL1060" s="3"/>
      <c r="HM1060" s="3" t="s">
        <v>3</v>
      </c>
      <c r="HN1060" s="3" t="s">
        <v>3</v>
      </c>
      <c r="HO1060" s="3" t="s">
        <v>3</v>
      </c>
      <c r="HP1060" s="3" t="s">
        <v>3</v>
      </c>
      <c r="HQ1060" s="3" t="s">
        <v>3</v>
      </c>
      <c r="HR1060" s="3"/>
      <c r="HS1060" s="3">
        <v>0</v>
      </c>
      <c r="HT1060" s="3"/>
      <c r="HU1060" s="3"/>
      <c r="HV1060" s="3"/>
      <c r="HW1060" s="3"/>
      <c r="HX1060" s="3"/>
      <c r="HY1060" s="3"/>
      <c r="HZ1060" s="3"/>
      <c r="IA1060" s="3"/>
      <c r="IB1060" s="3"/>
      <c r="IC1060" s="3"/>
      <c r="ID1060" s="3"/>
      <c r="IE1060" s="3"/>
      <c r="IF1060" s="3"/>
      <c r="IG1060" s="3"/>
      <c r="IH1060" s="3"/>
      <c r="II1060" s="3"/>
      <c r="IJ1060" s="3"/>
      <c r="IK1060" s="3">
        <v>0</v>
      </c>
      <c r="IL1060" s="3"/>
      <c r="IM1060" s="3"/>
      <c r="IN1060" s="3"/>
      <c r="IO1060" s="3"/>
      <c r="IP1060" s="3"/>
      <c r="IQ1060" s="3"/>
      <c r="IR1060" s="3"/>
      <c r="IS1060" s="3"/>
      <c r="IT1060" s="3"/>
      <c r="IU1060" s="3"/>
    </row>
    <row r="1061" spans="1:255" ht="409.5" x14ac:dyDescent="0.25">
      <c r="A1061" s="4">
        <v>17</v>
      </c>
      <c r="B1061" s="4">
        <v>1</v>
      </c>
      <c r="C1061" s="4"/>
      <c r="D1061" s="4"/>
      <c r="E1061" s="4" t="s">
        <v>1296</v>
      </c>
      <c r="F1061" s="4" t="s">
        <v>124</v>
      </c>
      <c r="G1061" s="4" t="s">
        <v>1276</v>
      </c>
      <c r="H1061" s="4" t="s">
        <v>126</v>
      </c>
      <c r="I1061" s="4">
        <f>ROUND(24/100,9)</f>
        <v>0.24</v>
      </c>
      <c r="J1061" s="4">
        <v>0</v>
      </c>
      <c r="K1061" s="4">
        <f>ROUND(24/100,9)</f>
        <v>0.24</v>
      </c>
      <c r="L1061" s="4"/>
      <c r="M1061" s="4"/>
      <c r="N1061" s="4"/>
      <c r="O1061" s="4">
        <f t="shared" si="1208"/>
        <v>28860.2</v>
      </c>
      <c r="P1061" s="4">
        <f t="shared" si="1209"/>
        <v>19881.93</v>
      </c>
      <c r="Q1061" s="4">
        <f>(ROUND((ROUND((((ET1061*1.2))*AV1061*I1061),2)*BB1061),2)+ROUND((ROUND(((AE1061-((EU1061*1.2)))*AV1061*I1061),2)*BS1061),2))</f>
        <v>99.2</v>
      </c>
      <c r="R1061" s="4">
        <f>(ROUND((ROUND((((EU1061*1.2))*AV1061*I1061),2)*BS1061),2)+ROUND((ROUND(((AE1061-((EU1061*1.2)))*AV1061*I1061),2)*BS1061),2))</f>
        <v>33.25</v>
      </c>
      <c r="S1061" s="4">
        <f t="shared" si="1210"/>
        <v>8879.07</v>
      </c>
      <c r="T1061" s="4">
        <f t="shared" si="1211"/>
        <v>0</v>
      </c>
      <c r="U1061" s="4">
        <f t="shared" si="1212"/>
        <v>12.22170624</v>
      </c>
      <c r="V1061" s="4">
        <f t="shared" si="1213"/>
        <v>0</v>
      </c>
      <c r="W1061" s="4">
        <f t="shared" si="1214"/>
        <v>0</v>
      </c>
      <c r="X1061" s="4">
        <f>(ROUND((((S1061+ROUND((ROUND((((EU1061*1.2))*AV1061*I1061),2)*BS1061),2))*AT1061)/100),2)+ROUND(((ROUND((ROUND(((AE1061-((EU1061*1.2)))*AV1061*I1061),2)*BS1061),2)*AT1061)/100),2))</f>
        <v>8644.9500000000007</v>
      </c>
      <c r="Y1061" s="4">
        <f>(ROUND((((S1061+ROUND((ROUND((((EU1061*1.2))*AV1061*I1061),2)*BS1061),2))*AU1061)/100),2)+ROUND(((ROUND((ROUND(((AE1061-((EU1061*1.2)))*AV1061*I1061),2)*BS1061),2)*AU1061)/100),2))</f>
        <v>4545.28</v>
      </c>
      <c r="Z1061" s="4"/>
      <c r="AA1061" s="4">
        <v>55890823</v>
      </c>
      <c r="AB1061" s="4">
        <f t="shared" si="1215"/>
        <v>5371.2240000000002</v>
      </c>
      <c r="AC1061" s="4">
        <f>ROUND(((ES1061*1)),6)</f>
        <v>4739.22</v>
      </c>
      <c r="AD1061" s="4">
        <f>ROUND(((((ET1061*1.2))-((EU1061*1.2)))+AE1061),6)</f>
        <v>28.02</v>
      </c>
      <c r="AE1061" s="4">
        <f>ROUND(((EU1061*1.2)),6)</f>
        <v>2.2679999999999998</v>
      </c>
      <c r="AF1061" s="4">
        <f>ROUND(((EV1061*1.2)),6)</f>
        <v>603.98400000000004</v>
      </c>
      <c r="AG1061" s="4">
        <f t="shared" si="1216"/>
        <v>0</v>
      </c>
      <c r="AH1061" s="4">
        <f>((EW1061*1.2))</f>
        <v>46.847999999999999</v>
      </c>
      <c r="AI1061" s="4">
        <f>((EX1061*1.2))</f>
        <v>0</v>
      </c>
      <c r="AJ1061" s="4">
        <f t="shared" si="1217"/>
        <v>0</v>
      </c>
      <c r="AK1061" s="4">
        <v>5265.89</v>
      </c>
      <c r="AL1061" s="4">
        <v>4739.22</v>
      </c>
      <c r="AM1061" s="4">
        <v>23.35</v>
      </c>
      <c r="AN1061" s="4">
        <v>1.89</v>
      </c>
      <c r="AO1061" s="4">
        <v>503.32</v>
      </c>
      <c r="AP1061" s="4">
        <v>0</v>
      </c>
      <c r="AQ1061" s="4">
        <v>39.04</v>
      </c>
      <c r="AR1061" s="4">
        <v>0</v>
      </c>
      <c r="AS1061" s="4">
        <v>0</v>
      </c>
      <c r="AT1061" s="4">
        <v>97</v>
      </c>
      <c r="AU1061" s="4">
        <v>51</v>
      </c>
      <c r="AV1061" s="4">
        <v>1.087</v>
      </c>
      <c r="AW1061" s="4">
        <v>1</v>
      </c>
      <c r="AX1061" s="4"/>
      <c r="AY1061" s="4"/>
      <c r="AZ1061" s="4">
        <v>1</v>
      </c>
      <c r="BA1061" s="4">
        <v>56.35</v>
      </c>
      <c r="BB1061" s="4">
        <v>13.57</v>
      </c>
      <c r="BC1061" s="4">
        <v>17.48</v>
      </c>
      <c r="BD1061" s="4" t="s">
        <v>3</v>
      </c>
      <c r="BE1061" s="4" t="s">
        <v>3</v>
      </c>
      <c r="BF1061" s="4" t="s">
        <v>3</v>
      </c>
      <c r="BG1061" s="4" t="s">
        <v>3</v>
      </c>
      <c r="BH1061" s="4">
        <v>0</v>
      </c>
      <c r="BI1061" s="4">
        <v>2</v>
      </c>
      <c r="BJ1061" s="4" t="s">
        <v>127</v>
      </c>
      <c r="BK1061" s="4"/>
      <c r="BL1061" s="4"/>
      <c r="BM1061" s="4">
        <v>67</v>
      </c>
      <c r="BN1061" s="4">
        <v>0</v>
      </c>
      <c r="BO1061" s="4" t="s">
        <v>124</v>
      </c>
      <c r="BP1061" s="4">
        <v>1</v>
      </c>
      <c r="BQ1061" s="4">
        <v>40</v>
      </c>
      <c r="BR1061" s="4">
        <v>0</v>
      </c>
      <c r="BS1061" s="4">
        <v>56.35</v>
      </c>
      <c r="BT1061" s="4">
        <v>1</v>
      </c>
      <c r="BU1061" s="4">
        <v>1</v>
      </c>
      <c r="BV1061" s="4">
        <v>1</v>
      </c>
      <c r="BW1061" s="4">
        <v>1</v>
      </c>
      <c r="BX1061" s="4">
        <v>1</v>
      </c>
      <c r="BY1061" s="4" t="s">
        <v>3</v>
      </c>
      <c r="BZ1061" s="4">
        <v>97</v>
      </c>
      <c r="CA1061" s="4">
        <v>51</v>
      </c>
      <c r="CB1061" s="4" t="s">
        <v>3</v>
      </c>
      <c r="CC1061" s="4"/>
      <c r="CD1061" s="4"/>
      <c r="CE1061" s="4">
        <v>1566</v>
      </c>
      <c r="CF1061" s="4">
        <v>0</v>
      </c>
      <c r="CG1061" s="4">
        <v>0</v>
      </c>
      <c r="CH1061" s="4"/>
      <c r="CI1061" s="4"/>
      <c r="CJ1061" s="4"/>
      <c r="CK1061" s="4"/>
      <c r="CL1061" s="4"/>
      <c r="CM1061" s="4">
        <v>0</v>
      </c>
      <c r="CN1061" s="10" t="s">
        <v>2491</v>
      </c>
      <c r="CO1061" s="4">
        <v>0</v>
      </c>
      <c r="CP1061" s="4">
        <f t="shared" si="1218"/>
        <v>28860.2</v>
      </c>
      <c r="CQ1061" s="4">
        <f t="shared" si="1219"/>
        <v>82841.570000000007</v>
      </c>
      <c r="CR1061" s="4">
        <f>(ROUND((ROUND((((ET1061*1.2))*AV1061*1),2)*BB1061),2)+ROUND((ROUND(((AE1061-((EU1061*1.2)))*AV1061*1),2)*BS1061),2))</f>
        <v>413.34</v>
      </c>
      <c r="CS1061" s="4">
        <f>(ROUND((ROUND((((EU1061*1.2))*AV1061*1),2)*BS1061),2)+ROUND((ROUND(((AE1061-((EU1061*1.2)))*AV1061*1),2)*BS1061),2))</f>
        <v>139.18</v>
      </c>
      <c r="CT1061" s="4">
        <f t="shared" si="1220"/>
        <v>36995.47</v>
      </c>
      <c r="CU1061" s="4">
        <f t="shared" si="1221"/>
        <v>0</v>
      </c>
      <c r="CV1061" s="4">
        <f t="shared" si="1222"/>
        <v>50.923775999999997</v>
      </c>
      <c r="CW1061" s="4">
        <f t="shared" si="1223"/>
        <v>0</v>
      </c>
      <c r="CX1061" s="4">
        <f t="shared" si="1224"/>
        <v>0</v>
      </c>
      <c r="CY1061" s="4">
        <f>(ROUND((((S1061+ROUND((ROUND((((EU1061*1.2))*AV1061*1),2)*BS1061),2))*AT1061)/100),2)+ROUND(((ROUND((ROUND(((AE1061-((EU1061*1.2)))*AV1061*1),2)*BS1061),2)*AT1061)/100),2))</f>
        <v>8747.7000000000007</v>
      </c>
      <c r="CZ1061" s="4">
        <f>(ROUND((((S1061+ROUND((ROUND((((EU1061*1.2))*AV1061*1),2)*BS1061),2))*AU1061)/100),2)+ROUND(((ROUND((ROUND(((AE1061-((EU1061*1.2)))*AV1061*1),2)*BS1061),2)*AU1061)/100),2))</f>
        <v>4599.3100000000004</v>
      </c>
      <c r="DA1061" s="4"/>
      <c r="DB1061" s="4">
        <v>220</v>
      </c>
      <c r="DC1061" s="4" t="s">
        <v>3</v>
      </c>
      <c r="DD1061" s="4" t="s">
        <v>22</v>
      </c>
      <c r="DE1061" s="4" t="s">
        <v>42</v>
      </c>
      <c r="DF1061" s="4" t="s">
        <v>42</v>
      </c>
      <c r="DG1061" s="4" t="s">
        <v>42</v>
      </c>
      <c r="DH1061" s="4" t="s">
        <v>3</v>
      </c>
      <c r="DI1061" s="4" t="s">
        <v>42</v>
      </c>
      <c r="DJ1061" s="4" t="s">
        <v>42</v>
      </c>
      <c r="DK1061" s="4" t="s">
        <v>3</v>
      </c>
      <c r="DL1061" s="4" t="s">
        <v>3</v>
      </c>
      <c r="DM1061" s="4" t="s">
        <v>3</v>
      </c>
      <c r="DN1061" s="4">
        <v>0</v>
      </c>
      <c r="DO1061" s="4">
        <v>0</v>
      </c>
      <c r="DP1061" s="4">
        <v>1</v>
      </c>
      <c r="DQ1061" s="4">
        <v>1</v>
      </c>
      <c r="DR1061" s="4"/>
      <c r="DS1061" s="4"/>
      <c r="DT1061" s="4"/>
      <c r="DU1061" s="4">
        <v>30517203</v>
      </c>
      <c r="DV1061" s="4" t="s">
        <v>126</v>
      </c>
      <c r="DW1061" s="4" t="s">
        <v>126</v>
      </c>
      <c r="DX1061" s="4">
        <v>1</v>
      </c>
      <c r="DY1061" s="4"/>
      <c r="DZ1061" s="4" t="s">
        <v>3</v>
      </c>
      <c r="EA1061" s="4" t="s">
        <v>3</v>
      </c>
      <c r="EB1061" s="4" t="s">
        <v>3</v>
      </c>
      <c r="EC1061" s="4" t="s">
        <v>3</v>
      </c>
      <c r="ED1061" s="4"/>
      <c r="EE1061" s="4">
        <v>57042957</v>
      </c>
      <c r="EF1061" s="4">
        <v>40</v>
      </c>
      <c r="EG1061" s="4" t="s">
        <v>33</v>
      </c>
      <c r="EH1061" s="4">
        <v>0</v>
      </c>
      <c r="EI1061" s="4" t="s">
        <v>3</v>
      </c>
      <c r="EJ1061" s="4">
        <v>2</v>
      </c>
      <c r="EK1061" s="4">
        <v>67</v>
      </c>
      <c r="EL1061" s="4" t="s">
        <v>34</v>
      </c>
      <c r="EM1061" s="4" t="s">
        <v>35</v>
      </c>
      <c r="EN1061" s="4"/>
      <c r="EO1061" s="4" t="s">
        <v>46</v>
      </c>
      <c r="EP1061" s="4"/>
      <c r="EQ1061" s="4">
        <v>0</v>
      </c>
      <c r="ER1061" s="4">
        <v>5265.89</v>
      </c>
      <c r="ES1061" s="4">
        <v>4739.22</v>
      </c>
      <c r="ET1061" s="4">
        <v>23.35</v>
      </c>
      <c r="EU1061" s="4">
        <v>1.89</v>
      </c>
      <c r="EV1061" s="4">
        <v>503.32</v>
      </c>
      <c r="EW1061" s="4">
        <v>39.04</v>
      </c>
      <c r="EX1061" s="4">
        <v>0</v>
      </c>
      <c r="EY1061" s="4">
        <v>0</v>
      </c>
      <c r="EZ1061" s="4"/>
      <c r="FA1061" s="4"/>
      <c r="FB1061" s="4"/>
      <c r="FC1061" s="4"/>
      <c r="FD1061" s="4"/>
      <c r="FE1061" s="4"/>
      <c r="FF1061" s="4"/>
      <c r="FG1061" s="4"/>
      <c r="FH1061" s="4"/>
      <c r="FI1061" s="4"/>
      <c r="FJ1061" s="4"/>
      <c r="FK1061" s="4"/>
      <c r="FL1061" s="4"/>
      <c r="FM1061" s="4"/>
      <c r="FN1061" s="4"/>
      <c r="FO1061" s="4"/>
      <c r="FP1061" s="4"/>
      <c r="FQ1061" s="4">
        <v>0</v>
      </c>
      <c r="FR1061" s="4">
        <v>0</v>
      </c>
      <c r="FS1061" s="4">
        <v>0</v>
      </c>
      <c r="FT1061" s="4"/>
      <c r="FU1061" s="4"/>
      <c r="FV1061" s="4"/>
      <c r="FW1061" s="4"/>
      <c r="FX1061" s="4">
        <v>97</v>
      </c>
      <c r="FY1061" s="4">
        <v>51</v>
      </c>
      <c r="FZ1061" s="4"/>
      <c r="GA1061" s="4" t="s">
        <v>3</v>
      </c>
      <c r="GB1061" s="4"/>
      <c r="GC1061" s="4"/>
      <c r="GD1061" s="4">
        <v>1</v>
      </c>
      <c r="GE1061" s="4"/>
      <c r="GF1061" s="4">
        <v>-47529610</v>
      </c>
      <c r="GG1061" s="4">
        <v>2</v>
      </c>
      <c r="GH1061" s="4">
        <v>1</v>
      </c>
      <c r="GI1061" s="4">
        <v>2</v>
      </c>
      <c r="GJ1061" s="4">
        <v>0</v>
      </c>
      <c r="GK1061" s="4">
        <v>0</v>
      </c>
      <c r="GL1061" s="4">
        <f t="shared" si="1225"/>
        <v>0</v>
      </c>
      <c r="GM1061" s="4">
        <f t="shared" si="1226"/>
        <v>42050.43</v>
      </c>
      <c r="GN1061" s="4">
        <f t="shared" si="1227"/>
        <v>0</v>
      </c>
      <c r="GO1061" s="4">
        <f t="shared" si="1228"/>
        <v>42050.43</v>
      </c>
      <c r="GP1061" s="4">
        <f t="shared" si="1229"/>
        <v>0</v>
      </c>
      <c r="GQ1061" s="4"/>
      <c r="GR1061" s="4">
        <v>0</v>
      </c>
      <c r="GS1061" s="4">
        <v>0</v>
      </c>
      <c r="GT1061" s="4">
        <v>0</v>
      </c>
      <c r="GU1061" s="4" t="s">
        <v>3</v>
      </c>
      <c r="GV1061" s="4">
        <f t="shared" si="1230"/>
        <v>0</v>
      </c>
      <c r="GW1061" s="4">
        <v>1</v>
      </c>
      <c r="GX1061" s="4">
        <f t="shared" si="1231"/>
        <v>0</v>
      </c>
      <c r="GY1061" s="4"/>
      <c r="GZ1061" s="4"/>
      <c r="HA1061" s="4">
        <v>0</v>
      </c>
      <c r="HB1061" s="4">
        <v>0</v>
      </c>
      <c r="HC1061" s="4">
        <f t="shared" si="1232"/>
        <v>0</v>
      </c>
      <c r="HD1061" s="4"/>
      <c r="HE1061" s="4" t="s">
        <v>3</v>
      </c>
      <c r="HF1061" s="4" t="s">
        <v>3</v>
      </c>
      <c r="HG1061" s="4"/>
      <c r="HH1061" s="4"/>
      <c r="HI1061" s="4"/>
      <c r="HJ1061" s="4"/>
      <c r="HK1061" s="4"/>
      <c r="HL1061" s="4"/>
      <c r="HM1061" s="4" t="s">
        <v>3</v>
      </c>
      <c r="HN1061" s="4" t="s">
        <v>3</v>
      </c>
      <c r="HO1061" s="4" t="s">
        <v>3</v>
      </c>
      <c r="HP1061" s="4" t="s">
        <v>3</v>
      </c>
      <c r="HQ1061" s="4" t="s">
        <v>3</v>
      </c>
      <c r="HR1061" s="4"/>
      <c r="HS1061" s="4">
        <v>0</v>
      </c>
      <c r="HT1061" s="4"/>
      <c r="HU1061" s="4"/>
      <c r="HV1061" s="4"/>
      <c r="HW1061" s="4"/>
      <c r="HX1061" s="4"/>
      <c r="HY1061" s="4"/>
      <c r="HZ1061" s="4"/>
      <c r="IA1061" s="4"/>
      <c r="IB1061" s="4"/>
      <c r="IC1061" s="4"/>
      <c r="ID1061" s="4"/>
      <c r="IE1061" s="4"/>
      <c r="IF1061" s="4"/>
      <c r="IG1061" s="4"/>
      <c r="IH1061" s="4"/>
      <c r="II1061" s="4"/>
      <c r="IJ1061" s="4"/>
      <c r="IK1061" s="4">
        <v>0</v>
      </c>
      <c r="IL1061" s="4"/>
      <c r="IM1061" s="4"/>
      <c r="IN1061" s="4"/>
      <c r="IO1061" s="4"/>
      <c r="IP1061" s="4"/>
      <c r="IQ1061" s="4"/>
      <c r="IR1061" s="4"/>
      <c r="IS1061" s="4"/>
      <c r="IT1061" s="4"/>
      <c r="IU1061" s="4"/>
    </row>
    <row r="1062" spans="1:255" x14ac:dyDescent="0.25">
      <c r="A1062" s="3">
        <v>18</v>
      </c>
      <c r="B1062" s="3">
        <v>1</v>
      </c>
      <c r="C1062" s="3"/>
      <c r="D1062" s="3"/>
      <c r="E1062" s="3" t="s">
        <v>1297</v>
      </c>
      <c r="F1062" s="3" t="s">
        <v>1298</v>
      </c>
      <c r="G1062" s="3" t="s">
        <v>1299</v>
      </c>
      <c r="H1062" s="3" t="s">
        <v>266</v>
      </c>
      <c r="I1062" s="3">
        <f>I1060*J1062</f>
        <v>24</v>
      </c>
      <c r="J1062" s="3">
        <v>100</v>
      </c>
      <c r="K1062" s="3">
        <v>100</v>
      </c>
      <c r="L1062" s="3"/>
      <c r="M1062" s="3"/>
      <c r="N1062" s="3"/>
      <c r="O1062" s="3">
        <f t="shared" si="1208"/>
        <v>937.92</v>
      </c>
      <c r="P1062" s="3">
        <f t="shared" si="1209"/>
        <v>937.92</v>
      </c>
      <c r="Q1062" s="3">
        <f t="shared" ref="Q1062:Q1069" si="1271">(ROUND((ROUND(((ET1062)*AV1062*I1062),2)*BB1062),2)+ROUND((ROUND(((AE1062-(EU1062))*AV1062*I1062),2)*BS1062),2))</f>
        <v>0</v>
      </c>
      <c r="R1062" s="3">
        <f t="shared" ref="R1062:R1069" si="1272">(ROUND((ROUND(((EU1062)*AV1062*I1062),2)*BS1062),2)+ROUND((ROUND(((AE1062-(EU1062))*AV1062*I1062),2)*BS1062),2))</f>
        <v>0</v>
      </c>
      <c r="S1062" s="3">
        <f t="shared" si="1210"/>
        <v>0</v>
      </c>
      <c r="T1062" s="3">
        <f t="shared" si="1211"/>
        <v>0</v>
      </c>
      <c r="U1062" s="3">
        <f t="shared" si="1212"/>
        <v>0</v>
      </c>
      <c r="V1062" s="3">
        <f t="shared" si="1213"/>
        <v>0</v>
      </c>
      <c r="W1062" s="3">
        <f t="shared" si="1214"/>
        <v>0</v>
      </c>
      <c r="X1062" s="3">
        <f t="shared" ref="X1062:X1069" si="1273">(ROUND((((S1062+ROUND((ROUND(((EU1062)*AV1062*I1062),2)*BS1062),2))*AT1062)/100),2)+ROUND(((ROUND((ROUND(((AE1062-(EU1062))*AV1062*I1062),2)*BS1062),2)*AT1062)/100),2))</f>
        <v>0</v>
      </c>
      <c r="Y1062" s="3">
        <f t="shared" ref="Y1062:Y1069" si="1274">(ROUND((((S1062+ROUND((ROUND(((EU1062)*AV1062*I1062),2)*BS1062),2))*AU1062)/100),2)+ROUND(((ROUND((ROUND(((AE1062-(EU1062))*AV1062*I1062),2)*BS1062),2)*AU1062)/100),2))</f>
        <v>0</v>
      </c>
      <c r="Z1062" s="3"/>
      <c r="AA1062" s="3">
        <v>54971259</v>
      </c>
      <c r="AB1062" s="3">
        <f t="shared" si="1215"/>
        <v>39.08</v>
      </c>
      <c r="AC1062" s="3">
        <f t="shared" ref="AC1062:AC1069" si="1275">ROUND((ES1062),6)</f>
        <v>39.08</v>
      </c>
      <c r="AD1062" s="3">
        <f t="shared" ref="AD1062:AD1069" si="1276">ROUND((((ET1062)-(EU1062))+AE1062),6)</f>
        <v>0</v>
      </c>
      <c r="AE1062" s="3">
        <f t="shared" ref="AE1062:AF1069" si="1277">ROUND((EU1062),6)</f>
        <v>0</v>
      </c>
      <c r="AF1062" s="3">
        <f t="shared" si="1277"/>
        <v>0</v>
      </c>
      <c r="AG1062" s="3">
        <f t="shared" si="1216"/>
        <v>0</v>
      </c>
      <c r="AH1062" s="3">
        <f t="shared" ref="AH1062:AI1069" si="1278">(EW1062)</f>
        <v>0</v>
      </c>
      <c r="AI1062" s="3">
        <f t="shared" si="1278"/>
        <v>0</v>
      </c>
      <c r="AJ1062" s="3">
        <f t="shared" si="1217"/>
        <v>0</v>
      </c>
      <c r="AK1062" s="3">
        <v>39.08</v>
      </c>
      <c r="AL1062" s="3">
        <v>39.08</v>
      </c>
      <c r="AM1062" s="3">
        <v>0</v>
      </c>
      <c r="AN1062" s="3">
        <v>0</v>
      </c>
      <c r="AO1062" s="3">
        <v>0</v>
      </c>
      <c r="AP1062" s="3">
        <v>0</v>
      </c>
      <c r="AQ1062" s="3">
        <v>0</v>
      </c>
      <c r="AR1062" s="3">
        <v>0</v>
      </c>
      <c r="AS1062" s="3">
        <v>0</v>
      </c>
      <c r="AT1062" s="3">
        <v>97</v>
      </c>
      <c r="AU1062" s="3">
        <v>51</v>
      </c>
      <c r="AV1062" s="3">
        <v>1</v>
      </c>
      <c r="AW1062" s="3">
        <v>1</v>
      </c>
      <c r="AX1062" s="3"/>
      <c r="AY1062" s="3"/>
      <c r="AZ1062" s="3">
        <v>1</v>
      </c>
      <c r="BA1062" s="3">
        <v>1</v>
      </c>
      <c r="BB1062" s="3">
        <v>1</v>
      </c>
      <c r="BC1062" s="3">
        <v>1</v>
      </c>
      <c r="BD1062" s="3" t="s">
        <v>3</v>
      </c>
      <c r="BE1062" s="3" t="s">
        <v>3</v>
      </c>
      <c r="BF1062" s="3" t="s">
        <v>3</v>
      </c>
      <c r="BG1062" s="3" t="s">
        <v>3</v>
      </c>
      <c r="BH1062" s="3">
        <v>3</v>
      </c>
      <c r="BI1062" s="3">
        <v>2</v>
      </c>
      <c r="BJ1062" s="3" t="s">
        <v>1300</v>
      </c>
      <c r="BK1062" s="3"/>
      <c r="BL1062" s="3"/>
      <c r="BM1062" s="3">
        <v>67</v>
      </c>
      <c r="BN1062" s="3">
        <v>0</v>
      </c>
      <c r="BO1062" s="3" t="s">
        <v>3</v>
      </c>
      <c r="BP1062" s="3">
        <v>0</v>
      </c>
      <c r="BQ1062" s="3">
        <v>40</v>
      </c>
      <c r="BR1062" s="3">
        <v>0</v>
      </c>
      <c r="BS1062" s="3">
        <v>1</v>
      </c>
      <c r="BT1062" s="3">
        <v>1</v>
      </c>
      <c r="BU1062" s="3">
        <v>1</v>
      </c>
      <c r="BV1062" s="3">
        <v>1</v>
      </c>
      <c r="BW1062" s="3">
        <v>1</v>
      </c>
      <c r="BX1062" s="3">
        <v>1</v>
      </c>
      <c r="BY1062" s="3" t="s">
        <v>3</v>
      </c>
      <c r="BZ1062" s="3">
        <v>97</v>
      </c>
      <c r="CA1062" s="3">
        <v>51</v>
      </c>
      <c r="CB1062" s="3" t="s">
        <v>3</v>
      </c>
      <c r="CC1062" s="3"/>
      <c r="CD1062" s="3"/>
      <c r="CE1062" s="3">
        <v>1566</v>
      </c>
      <c r="CF1062" s="3">
        <v>0</v>
      </c>
      <c r="CG1062" s="3">
        <v>0</v>
      </c>
      <c r="CH1062" s="3"/>
      <c r="CI1062" s="3"/>
      <c r="CJ1062" s="3"/>
      <c r="CK1062" s="3"/>
      <c r="CL1062" s="3"/>
      <c r="CM1062" s="3">
        <v>0</v>
      </c>
      <c r="CN1062" s="3" t="s">
        <v>3</v>
      </c>
      <c r="CO1062" s="3">
        <v>0</v>
      </c>
      <c r="CP1062" s="3">
        <f t="shared" si="1218"/>
        <v>937.92</v>
      </c>
      <c r="CQ1062" s="3">
        <f t="shared" si="1219"/>
        <v>39.08</v>
      </c>
      <c r="CR1062" s="3">
        <f t="shared" ref="CR1062:CR1069" si="1279">(ROUND((ROUND(((ET1062)*AV1062*1),2)*BB1062),2)+ROUND((ROUND(((AE1062-(EU1062))*AV1062*1),2)*BS1062),2))</f>
        <v>0</v>
      </c>
      <c r="CS1062" s="3">
        <f t="shared" ref="CS1062:CS1069" si="1280">(ROUND((ROUND(((EU1062)*AV1062*1),2)*BS1062),2)+ROUND((ROUND(((AE1062-(EU1062))*AV1062*1),2)*BS1062),2))</f>
        <v>0</v>
      </c>
      <c r="CT1062" s="3">
        <f t="shared" si="1220"/>
        <v>0</v>
      </c>
      <c r="CU1062" s="3">
        <f t="shared" si="1221"/>
        <v>0</v>
      </c>
      <c r="CV1062" s="3">
        <f t="shared" si="1222"/>
        <v>0</v>
      </c>
      <c r="CW1062" s="3">
        <f t="shared" si="1223"/>
        <v>0</v>
      </c>
      <c r="CX1062" s="3">
        <f t="shared" si="1224"/>
        <v>0</v>
      </c>
      <c r="CY1062" s="3">
        <f t="shared" ref="CY1062:CY1069" si="1281">(ROUND((((S1062+ROUND((ROUND(((EU1062)*AV1062*1),2)*BS1062),2))*AT1062)/100),2)+ROUND(((ROUND((ROUND(((AE1062-(EU1062))*AV1062*1),2)*BS1062),2)*AT1062)/100),2))</f>
        <v>0</v>
      </c>
      <c r="CZ1062" s="3">
        <f t="shared" ref="CZ1062:CZ1069" si="1282">(ROUND((((S1062+ROUND((ROUND(((EU1062)*AV1062*1),2)*BS1062),2))*AU1062)/100),2)+ROUND(((ROUND((ROUND(((AE1062-(EU1062))*AV1062*1),2)*BS1062),2)*AU1062)/100),2))</f>
        <v>0</v>
      </c>
      <c r="DA1062" s="3"/>
      <c r="DB1062" s="3"/>
      <c r="DC1062" s="3" t="s">
        <v>3</v>
      </c>
      <c r="DD1062" s="3" t="s">
        <v>3</v>
      </c>
      <c r="DE1062" s="3" t="s">
        <v>3</v>
      </c>
      <c r="DF1062" s="3" t="s">
        <v>3</v>
      </c>
      <c r="DG1062" s="3" t="s">
        <v>3</v>
      </c>
      <c r="DH1062" s="3" t="s">
        <v>3</v>
      </c>
      <c r="DI1062" s="3" t="s">
        <v>3</v>
      </c>
      <c r="DJ1062" s="3" t="s">
        <v>3</v>
      </c>
      <c r="DK1062" s="3" t="s">
        <v>3</v>
      </c>
      <c r="DL1062" s="3" t="s">
        <v>3</v>
      </c>
      <c r="DM1062" s="3" t="s">
        <v>3</v>
      </c>
      <c r="DN1062" s="3">
        <v>0</v>
      </c>
      <c r="DO1062" s="3">
        <v>0</v>
      </c>
      <c r="DP1062" s="3">
        <v>1</v>
      </c>
      <c r="DQ1062" s="3">
        <v>1</v>
      </c>
      <c r="DR1062" s="3"/>
      <c r="DS1062" s="3"/>
      <c r="DT1062" s="3"/>
      <c r="DU1062" s="3">
        <v>1010</v>
      </c>
      <c r="DV1062" s="3" t="s">
        <v>266</v>
      </c>
      <c r="DW1062" s="3" t="s">
        <v>266</v>
      </c>
      <c r="DX1062" s="3">
        <v>1</v>
      </c>
      <c r="DY1062" s="3"/>
      <c r="DZ1062" s="3" t="s">
        <v>3</v>
      </c>
      <c r="EA1062" s="3" t="s">
        <v>3</v>
      </c>
      <c r="EB1062" s="3" t="s">
        <v>3</v>
      </c>
      <c r="EC1062" s="3" t="s">
        <v>3</v>
      </c>
      <c r="ED1062" s="3"/>
      <c r="EE1062" s="3">
        <v>57042957</v>
      </c>
      <c r="EF1062" s="3">
        <v>40</v>
      </c>
      <c r="EG1062" s="3" t="s">
        <v>33</v>
      </c>
      <c r="EH1062" s="3">
        <v>0</v>
      </c>
      <c r="EI1062" s="3" t="s">
        <v>3</v>
      </c>
      <c r="EJ1062" s="3">
        <v>2</v>
      </c>
      <c r="EK1062" s="3">
        <v>67</v>
      </c>
      <c r="EL1062" s="3" t="s">
        <v>34</v>
      </c>
      <c r="EM1062" s="3" t="s">
        <v>35</v>
      </c>
      <c r="EN1062" s="3"/>
      <c r="EO1062" s="3" t="s">
        <v>3</v>
      </c>
      <c r="EP1062" s="3"/>
      <c r="EQ1062" s="3">
        <v>0</v>
      </c>
      <c r="ER1062" s="3">
        <v>39.08</v>
      </c>
      <c r="ES1062" s="3">
        <v>39.08</v>
      </c>
      <c r="ET1062" s="3">
        <v>0</v>
      </c>
      <c r="EU1062" s="3">
        <v>0</v>
      </c>
      <c r="EV1062" s="3">
        <v>0</v>
      </c>
      <c r="EW1062" s="3">
        <v>0</v>
      </c>
      <c r="EX1062" s="3">
        <v>0</v>
      </c>
      <c r="EY1062" s="3"/>
      <c r="EZ1062" s="3"/>
      <c r="FA1062" s="3"/>
      <c r="FB1062" s="3"/>
      <c r="FC1062" s="3"/>
      <c r="FD1062" s="3"/>
      <c r="FE1062" s="3"/>
      <c r="FF1062" s="3"/>
      <c r="FG1062" s="3"/>
      <c r="FH1062" s="3"/>
      <c r="FI1062" s="3"/>
      <c r="FJ1062" s="3"/>
      <c r="FK1062" s="3"/>
      <c r="FL1062" s="3"/>
      <c r="FM1062" s="3"/>
      <c r="FN1062" s="3"/>
      <c r="FO1062" s="3"/>
      <c r="FP1062" s="3"/>
      <c r="FQ1062" s="3">
        <v>0</v>
      </c>
      <c r="FR1062" s="3">
        <v>0</v>
      </c>
      <c r="FS1062" s="3">
        <v>0</v>
      </c>
      <c r="FT1062" s="3"/>
      <c r="FU1062" s="3"/>
      <c r="FV1062" s="3"/>
      <c r="FW1062" s="3"/>
      <c r="FX1062" s="3">
        <v>97</v>
      </c>
      <c r="FY1062" s="3">
        <v>51</v>
      </c>
      <c r="FZ1062" s="3"/>
      <c r="GA1062" s="3" t="s">
        <v>3</v>
      </c>
      <c r="GB1062" s="3"/>
      <c r="GC1062" s="3"/>
      <c r="GD1062" s="3">
        <v>1</v>
      </c>
      <c r="GE1062" s="3"/>
      <c r="GF1062" s="3">
        <v>-1793114236</v>
      </c>
      <c r="GG1062" s="3">
        <v>2</v>
      </c>
      <c r="GH1062" s="3">
        <v>1</v>
      </c>
      <c r="GI1062" s="3">
        <v>-2</v>
      </c>
      <c r="GJ1062" s="3">
        <v>0</v>
      </c>
      <c r="GK1062" s="3">
        <v>0</v>
      </c>
      <c r="GL1062" s="3">
        <f t="shared" si="1225"/>
        <v>0</v>
      </c>
      <c r="GM1062" s="3">
        <f t="shared" si="1226"/>
        <v>937.92</v>
      </c>
      <c r="GN1062" s="3">
        <f t="shared" si="1227"/>
        <v>0</v>
      </c>
      <c r="GO1062" s="3">
        <f t="shared" si="1228"/>
        <v>937.92</v>
      </c>
      <c r="GP1062" s="3">
        <f t="shared" si="1229"/>
        <v>0</v>
      </c>
      <c r="GQ1062" s="3"/>
      <c r="GR1062" s="3">
        <v>0</v>
      </c>
      <c r="GS1062" s="3">
        <v>3</v>
      </c>
      <c r="GT1062" s="3">
        <v>0</v>
      </c>
      <c r="GU1062" s="3" t="s">
        <v>3</v>
      </c>
      <c r="GV1062" s="3">
        <f t="shared" si="1230"/>
        <v>0</v>
      </c>
      <c r="GW1062" s="3">
        <v>1</v>
      </c>
      <c r="GX1062" s="3">
        <f t="shared" si="1231"/>
        <v>0</v>
      </c>
      <c r="GY1062" s="3"/>
      <c r="GZ1062" s="3"/>
      <c r="HA1062" s="3">
        <v>0</v>
      </c>
      <c r="HB1062" s="3">
        <v>0</v>
      </c>
      <c r="HC1062" s="3">
        <f t="shared" si="1232"/>
        <v>0</v>
      </c>
      <c r="HD1062" s="3"/>
      <c r="HE1062" s="3" t="s">
        <v>3</v>
      </c>
      <c r="HF1062" s="3" t="s">
        <v>3</v>
      </c>
      <c r="HG1062" s="3"/>
      <c r="HH1062" s="3"/>
      <c r="HI1062" s="3"/>
      <c r="HJ1062" s="3"/>
      <c r="HK1062" s="3"/>
      <c r="HL1062" s="3"/>
      <c r="HM1062" s="3" t="s">
        <v>3</v>
      </c>
      <c r="HN1062" s="3" t="s">
        <v>3</v>
      </c>
      <c r="HO1062" s="3" t="s">
        <v>3</v>
      </c>
      <c r="HP1062" s="3" t="s">
        <v>3</v>
      </c>
      <c r="HQ1062" s="3" t="s">
        <v>3</v>
      </c>
      <c r="HR1062" s="3"/>
      <c r="HS1062" s="3">
        <v>0</v>
      </c>
      <c r="HT1062" s="3"/>
      <c r="HU1062" s="3"/>
      <c r="HV1062" s="3"/>
      <c r="HW1062" s="3"/>
      <c r="HX1062" s="3"/>
      <c r="HY1062" s="3"/>
      <c r="HZ1062" s="3"/>
      <c r="IA1062" s="3"/>
      <c r="IB1062" s="3"/>
      <c r="IC1062" s="3"/>
      <c r="ID1062" s="3"/>
      <c r="IE1062" s="3"/>
      <c r="IF1062" s="3"/>
      <c r="IG1062" s="3"/>
      <c r="IH1062" s="3"/>
      <c r="II1062" s="3"/>
      <c r="IJ1062" s="3"/>
      <c r="IK1062" s="3">
        <v>0</v>
      </c>
      <c r="IL1062" s="3"/>
      <c r="IM1062" s="3"/>
      <c r="IN1062" s="3"/>
      <c r="IO1062" s="3"/>
      <c r="IP1062" s="3"/>
      <c r="IQ1062" s="3"/>
      <c r="IR1062" s="3"/>
      <c r="IS1062" s="3"/>
      <c r="IT1062" s="3"/>
      <c r="IU1062" s="3"/>
    </row>
    <row r="1063" spans="1:255" x14ac:dyDescent="0.25">
      <c r="A1063" s="4">
        <v>18</v>
      </c>
      <c r="B1063" s="4">
        <v>1</v>
      </c>
      <c r="C1063" s="4"/>
      <c r="D1063" s="4"/>
      <c r="E1063" s="4" t="s">
        <v>1297</v>
      </c>
      <c r="F1063" s="4" t="s">
        <v>1298</v>
      </c>
      <c r="G1063" s="4" t="s">
        <v>1299</v>
      </c>
      <c r="H1063" s="4" t="s">
        <v>266</v>
      </c>
      <c r="I1063" s="4">
        <f>I1061*J1063</f>
        <v>24</v>
      </c>
      <c r="J1063" s="4">
        <v>100</v>
      </c>
      <c r="K1063" s="4">
        <v>100</v>
      </c>
      <c r="L1063" s="4"/>
      <c r="M1063" s="4"/>
      <c r="N1063" s="4"/>
      <c r="O1063" s="4">
        <f t="shared" si="1208"/>
        <v>5327.39</v>
      </c>
      <c r="P1063" s="4">
        <f t="shared" si="1209"/>
        <v>5327.39</v>
      </c>
      <c r="Q1063" s="4">
        <f t="shared" si="1271"/>
        <v>0</v>
      </c>
      <c r="R1063" s="4">
        <f t="shared" si="1272"/>
        <v>0</v>
      </c>
      <c r="S1063" s="4">
        <f t="shared" si="1210"/>
        <v>0</v>
      </c>
      <c r="T1063" s="4">
        <f t="shared" si="1211"/>
        <v>0</v>
      </c>
      <c r="U1063" s="4">
        <f t="shared" si="1212"/>
        <v>0</v>
      </c>
      <c r="V1063" s="4">
        <f t="shared" si="1213"/>
        <v>0</v>
      </c>
      <c r="W1063" s="4">
        <f t="shared" si="1214"/>
        <v>0</v>
      </c>
      <c r="X1063" s="4">
        <f t="shared" si="1273"/>
        <v>0</v>
      </c>
      <c r="Y1063" s="4">
        <f t="shared" si="1274"/>
        <v>0</v>
      </c>
      <c r="Z1063" s="4"/>
      <c r="AA1063" s="4">
        <v>55890823</v>
      </c>
      <c r="AB1063" s="4">
        <f t="shared" si="1215"/>
        <v>39.08</v>
      </c>
      <c r="AC1063" s="4">
        <f t="shared" si="1275"/>
        <v>39.08</v>
      </c>
      <c r="AD1063" s="4">
        <f t="shared" si="1276"/>
        <v>0</v>
      </c>
      <c r="AE1063" s="4">
        <f t="shared" si="1277"/>
        <v>0</v>
      </c>
      <c r="AF1063" s="4">
        <f t="shared" si="1277"/>
        <v>0</v>
      </c>
      <c r="AG1063" s="4">
        <f t="shared" si="1216"/>
        <v>0</v>
      </c>
      <c r="AH1063" s="4">
        <f t="shared" si="1278"/>
        <v>0</v>
      </c>
      <c r="AI1063" s="4">
        <f t="shared" si="1278"/>
        <v>0</v>
      </c>
      <c r="AJ1063" s="4">
        <f t="shared" si="1217"/>
        <v>0</v>
      </c>
      <c r="AK1063" s="4">
        <v>39.08</v>
      </c>
      <c r="AL1063" s="4">
        <v>39.08</v>
      </c>
      <c r="AM1063" s="4">
        <v>0</v>
      </c>
      <c r="AN1063" s="4">
        <v>0</v>
      </c>
      <c r="AO1063" s="4">
        <v>0</v>
      </c>
      <c r="AP1063" s="4">
        <v>0</v>
      </c>
      <c r="AQ1063" s="4">
        <v>0</v>
      </c>
      <c r="AR1063" s="4">
        <v>0</v>
      </c>
      <c r="AS1063" s="4">
        <v>0</v>
      </c>
      <c r="AT1063" s="4">
        <v>97</v>
      </c>
      <c r="AU1063" s="4">
        <v>51</v>
      </c>
      <c r="AV1063" s="4">
        <v>1</v>
      </c>
      <c r="AW1063" s="4">
        <v>1</v>
      </c>
      <c r="AX1063" s="4"/>
      <c r="AY1063" s="4"/>
      <c r="AZ1063" s="4">
        <v>1</v>
      </c>
      <c r="BA1063" s="4">
        <v>1</v>
      </c>
      <c r="BB1063" s="4">
        <v>1</v>
      </c>
      <c r="BC1063" s="4">
        <v>5.68</v>
      </c>
      <c r="BD1063" s="4" t="s">
        <v>3</v>
      </c>
      <c r="BE1063" s="4" t="s">
        <v>3</v>
      </c>
      <c r="BF1063" s="4" t="s">
        <v>3</v>
      </c>
      <c r="BG1063" s="4" t="s">
        <v>3</v>
      </c>
      <c r="BH1063" s="4">
        <v>3</v>
      </c>
      <c r="BI1063" s="4">
        <v>2</v>
      </c>
      <c r="BJ1063" s="4" t="s">
        <v>1300</v>
      </c>
      <c r="BK1063" s="4"/>
      <c r="BL1063" s="4"/>
      <c r="BM1063" s="4">
        <v>67</v>
      </c>
      <c r="BN1063" s="4">
        <v>0</v>
      </c>
      <c r="BO1063" s="4" t="s">
        <v>1298</v>
      </c>
      <c r="BP1063" s="4">
        <v>1</v>
      </c>
      <c r="BQ1063" s="4">
        <v>40</v>
      </c>
      <c r="BR1063" s="4">
        <v>0</v>
      </c>
      <c r="BS1063" s="4">
        <v>1</v>
      </c>
      <c r="BT1063" s="4">
        <v>1</v>
      </c>
      <c r="BU1063" s="4">
        <v>1</v>
      </c>
      <c r="BV1063" s="4">
        <v>1</v>
      </c>
      <c r="BW1063" s="4">
        <v>1</v>
      </c>
      <c r="BX1063" s="4">
        <v>1</v>
      </c>
      <c r="BY1063" s="4" t="s">
        <v>3</v>
      </c>
      <c r="BZ1063" s="4">
        <v>97</v>
      </c>
      <c r="CA1063" s="4">
        <v>51</v>
      </c>
      <c r="CB1063" s="4" t="s">
        <v>3</v>
      </c>
      <c r="CC1063" s="4"/>
      <c r="CD1063" s="4"/>
      <c r="CE1063" s="4">
        <v>1566</v>
      </c>
      <c r="CF1063" s="4">
        <v>0</v>
      </c>
      <c r="CG1063" s="4">
        <v>0</v>
      </c>
      <c r="CH1063" s="4"/>
      <c r="CI1063" s="4"/>
      <c r="CJ1063" s="4"/>
      <c r="CK1063" s="4"/>
      <c r="CL1063" s="4"/>
      <c r="CM1063" s="4">
        <v>0</v>
      </c>
      <c r="CN1063" s="4" t="s">
        <v>3</v>
      </c>
      <c r="CO1063" s="4">
        <v>0</v>
      </c>
      <c r="CP1063" s="4">
        <f t="shared" si="1218"/>
        <v>5327.39</v>
      </c>
      <c r="CQ1063" s="4">
        <f t="shared" si="1219"/>
        <v>221.97</v>
      </c>
      <c r="CR1063" s="4">
        <f t="shared" si="1279"/>
        <v>0</v>
      </c>
      <c r="CS1063" s="4">
        <f t="shared" si="1280"/>
        <v>0</v>
      </c>
      <c r="CT1063" s="4">
        <f t="shared" si="1220"/>
        <v>0</v>
      </c>
      <c r="CU1063" s="4">
        <f t="shared" si="1221"/>
        <v>0</v>
      </c>
      <c r="CV1063" s="4">
        <f t="shared" si="1222"/>
        <v>0</v>
      </c>
      <c r="CW1063" s="4">
        <f t="shared" si="1223"/>
        <v>0</v>
      </c>
      <c r="CX1063" s="4">
        <f t="shared" si="1224"/>
        <v>0</v>
      </c>
      <c r="CY1063" s="4">
        <f t="shared" si="1281"/>
        <v>0</v>
      </c>
      <c r="CZ1063" s="4">
        <f t="shared" si="1282"/>
        <v>0</v>
      </c>
      <c r="DA1063" s="4"/>
      <c r="DB1063" s="4"/>
      <c r="DC1063" s="4" t="s">
        <v>3</v>
      </c>
      <c r="DD1063" s="4" t="s">
        <v>3</v>
      </c>
      <c r="DE1063" s="4" t="s">
        <v>3</v>
      </c>
      <c r="DF1063" s="4" t="s">
        <v>3</v>
      </c>
      <c r="DG1063" s="4" t="s">
        <v>3</v>
      </c>
      <c r="DH1063" s="4" t="s">
        <v>3</v>
      </c>
      <c r="DI1063" s="4" t="s">
        <v>3</v>
      </c>
      <c r="DJ1063" s="4" t="s">
        <v>3</v>
      </c>
      <c r="DK1063" s="4" t="s">
        <v>3</v>
      </c>
      <c r="DL1063" s="4" t="s">
        <v>3</v>
      </c>
      <c r="DM1063" s="4" t="s">
        <v>3</v>
      </c>
      <c r="DN1063" s="4">
        <v>0</v>
      </c>
      <c r="DO1063" s="4">
        <v>0</v>
      </c>
      <c r="DP1063" s="4">
        <v>1</v>
      </c>
      <c r="DQ1063" s="4">
        <v>1</v>
      </c>
      <c r="DR1063" s="4"/>
      <c r="DS1063" s="4"/>
      <c r="DT1063" s="4"/>
      <c r="DU1063" s="4">
        <v>1010</v>
      </c>
      <c r="DV1063" s="4" t="s">
        <v>266</v>
      </c>
      <c r="DW1063" s="4" t="s">
        <v>266</v>
      </c>
      <c r="DX1063" s="4">
        <v>1</v>
      </c>
      <c r="DY1063" s="4"/>
      <c r="DZ1063" s="4" t="s">
        <v>3</v>
      </c>
      <c r="EA1063" s="4" t="s">
        <v>3</v>
      </c>
      <c r="EB1063" s="4" t="s">
        <v>3</v>
      </c>
      <c r="EC1063" s="4" t="s">
        <v>3</v>
      </c>
      <c r="ED1063" s="4"/>
      <c r="EE1063" s="4">
        <v>57042957</v>
      </c>
      <c r="EF1063" s="4">
        <v>40</v>
      </c>
      <c r="EG1063" s="4" t="s">
        <v>33</v>
      </c>
      <c r="EH1063" s="4">
        <v>0</v>
      </c>
      <c r="EI1063" s="4" t="s">
        <v>3</v>
      </c>
      <c r="EJ1063" s="4">
        <v>2</v>
      </c>
      <c r="EK1063" s="4">
        <v>67</v>
      </c>
      <c r="EL1063" s="4" t="s">
        <v>34</v>
      </c>
      <c r="EM1063" s="4" t="s">
        <v>35</v>
      </c>
      <c r="EN1063" s="4"/>
      <c r="EO1063" s="4" t="s">
        <v>3</v>
      </c>
      <c r="EP1063" s="4"/>
      <c r="EQ1063" s="4">
        <v>0</v>
      </c>
      <c r="ER1063" s="4">
        <v>39.08</v>
      </c>
      <c r="ES1063" s="4">
        <v>39.08</v>
      </c>
      <c r="ET1063" s="4">
        <v>0</v>
      </c>
      <c r="EU1063" s="4">
        <v>0</v>
      </c>
      <c r="EV1063" s="4">
        <v>0</v>
      </c>
      <c r="EW1063" s="4">
        <v>0</v>
      </c>
      <c r="EX1063" s="4">
        <v>0</v>
      </c>
      <c r="EY1063" s="4"/>
      <c r="EZ1063" s="4"/>
      <c r="FA1063" s="4"/>
      <c r="FB1063" s="4"/>
      <c r="FC1063" s="4"/>
      <c r="FD1063" s="4"/>
      <c r="FE1063" s="4"/>
      <c r="FF1063" s="4"/>
      <c r="FG1063" s="4"/>
      <c r="FH1063" s="4"/>
      <c r="FI1063" s="4"/>
      <c r="FJ1063" s="4"/>
      <c r="FK1063" s="4"/>
      <c r="FL1063" s="4"/>
      <c r="FM1063" s="4"/>
      <c r="FN1063" s="4"/>
      <c r="FO1063" s="4"/>
      <c r="FP1063" s="4"/>
      <c r="FQ1063" s="4">
        <v>0</v>
      </c>
      <c r="FR1063" s="4">
        <v>0</v>
      </c>
      <c r="FS1063" s="4">
        <v>0</v>
      </c>
      <c r="FT1063" s="4"/>
      <c r="FU1063" s="4"/>
      <c r="FV1063" s="4"/>
      <c r="FW1063" s="4"/>
      <c r="FX1063" s="4">
        <v>97</v>
      </c>
      <c r="FY1063" s="4">
        <v>51</v>
      </c>
      <c r="FZ1063" s="4"/>
      <c r="GA1063" s="4" t="s">
        <v>3</v>
      </c>
      <c r="GB1063" s="4"/>
      <c r="GC1063" s="4"/>
      <c r="GD1063" s="4">
        <v>1</v>
      </c>
      <c r="GE1063" s="4"/>
      <c r="GF1063" s="4">
        <v>-1793114236</v>
      </c>
      <c r="GG1063" s="4">
        <v>2</v>
      </c>
      <c r="GH1063" s="4">
        <v>1</v>
      </c>
      <c r="GI1063" s="4">
        <v>2</v>
      </c>
      <c r="GJ1063" s="4">
        <v>0</v>
      </c>
      <c r="GK1063" s="4">
        <v>0</v>
      </c>
      <c r="GL1063" s="4">
        <f t="shared" si="1225"/>
        <v>0</v>
      </c>
      <c r="GM1063" s="4">
        <f t="shared" si="1226"/>
        <v>5327.39</v>
      </c>
      <c r="GN1063" s="4">
        <f t="shared" si="1227"/>
        <v>0</v>
      </c>
      <c r="GO1063" s="4">
        <f t="shared" si="1228"/>
        <v>5327.39</v>
      </c>
      <c r="GP1063" s="4">
        <f t="shared" si="1229"/>
        <v>0</v>
      </c>
      <c r="GQ1063" s="4"/>
      <c r="GR1063" s="4">
        <v>0</v>
      </c>
      <c r="GS1063" s="4">
        <v>0</v>
      </c>
      <c r="GT1063" s="4">
        <v>0</v>
      </c>
      <c r="GU1063" s="4" t="s">
        <v>3</v>
      </c>
      <c r="GV1063" s="4">
        <f t="shared" si="1230"/>
        <v>0</v>
      </c>
      <c r="GW1063" s="4">
        <v>1</v>
      </c>
      <c r="GX1063" s="4">
        <f t="shared" si="1231"/>
        <v>0</v>
      </c>
      <c r="GY1063" s="4"/>
      <c r="GZ1063" s="4"/>
      <c r="HA1063" s="4">
        <v>0</v>
      </c>
      <c r="HB1063" s="4">
        <v>0</v>
      </c>
      <c r="HC1063" s="4">
        <f t="shared" si="1232"/>
        <v>0</v>
      </c>
      <c r="HD1063" s="4"/>
      <c r="HE1063" s="4" t="s">
        <v>3</v>
      </c>
      <c r="HF1063" s="4" t="s">
        <v>3</v>
      </c>
      <c r="HG1063" s="4"/>
      <c r="HH1063" s="4"/>
      <c r="HI1063" s="4"/>
      <c r="HJ1063" s="4"/>
      <c r="HK1063" s="4"/>
      <c r="HL1063" s="4"/>
      <c r="HM1063" s="4" t="s">
        <v>3</v>
      </c>
      <c r="HN1063" s="4" t="s">
        <v>3</v>
      </c>
      <c r="HO1063" s="4" t="s">
        <v>3</v>
      </c>
      <c r="HP1063" s="4" t="s">
        <v>3</v>
      </c>
      <c r="HQ1063" s="4" t="s">
        <v>3</v>
      </c>
      <c r="HR1063" s="4"/>
      <c r="HS1063" s="4">
        <v>0</v>
      </c>
      <c r="HT1063" s="4"/>
      <c r="HU1063" s="4"/>
      <c r="HV1063" s="4"/>
      <c r="HW1063" s="4"/>
      <c r="HX1063" s="4"/>
      <c r="HY1063" s="4"/>
      <c r="HZ1063" s="4"/>
      <c r="IA1063" s="4"/>
      <c r="IB1063" s="4"/>
      <c r="IC1063" s="4"/>
      <c r="ID1063" s="4"/>
      <c r="IE1063" s="4"/>
      <c r="IF1063" s="4"/>
      <c r="IG1063" s="4"/>
      <c r="IH1063" s="4"/>
      <c r="II1063" s="4"/>
      <c r="IJ1063" s="4"/>
      <c r="IK1063" s="4">
        <v>0</v>
      </c>
      <c r="IL1063" s="4"/>
      <c r="IM1063" s="4"/>
      <c r="IN1063" s="4"/>
      <c r="IO1063" s="4"/>
      <c r="IP1063" s="4"/>
      <c r="IQ1063" s="4"/>
      <c r="IR1063" s="4"/>
      <c r="IS1063" s="4"/>
      <c r="IT1063" s="4"/>
      <c r="IU1063" s="4"/>
    </row>
    <row r="1064" spans="1:255" x14ac:dyDescent="0.25">
      <c r="A1064" s="3">
        <v>17</v>
      </c>
      <c r="B1064" s="3">
        <v>1</v>
      </c>
      <c r="C1064" s="3"/>
      <c r="D1064" s="3"/>
      <c r="E1064" s="3" t="s">
        <v>1301</v>
      </c>
      <c r="F1064" s="3" t="s">
        <v>1038</v>
      </c>
      <c r="G1064" s="3" t="s">
        <v>1039</v>
      </c>
      <c r="H1064" s="3" t="s">
        <v>40</v>
      </c>
      <c r="I1064" s="3">
        <f>ROUND(96/100,9)</f>
        <v>0.96</v>
      </c>
      <c r="J1064" s="3">
        <v>0</v>
      </c>
      <c r="K1064" s="3">
        <f>ROUND(96/100,9)</f>
        <v>0.96</v>
      </c>
      <c r="L1064" s="3"/>
      <c r="M1064" s="3"/>
      <c r="N1064" s="3"/>
      <c r="O1064" s="3">
        <f t="shared" si="1208"/>
        <v>31.84</v>
      </c>
      <c r="P1064" s="3">
        <f t="shared" si="1209"/>
        <v>31.84</v>
      </c>
      <c r="Q1064" s="3">
        <f t="shared" si="1271"/>
        <v>0</v>
      </c>
      <c r="R1064" s="3">
        <f t="shared" si="1272"/>
        <v>0</v>
      </c>
      <c r="S1064" s="3">
        <f t="shared" si="1210"/>
        <v>0</v>
      </c>
      <c r="T1064" s="3">
        <f t="shared" si="1211"/>
        <v>0</v>
      </c>
      <c r="U1064" s="3">
        <f t="shared" si="1212"/>
        <v>0</v>
      </c>
      <c r="V1064" s="3">
        <f t="shared" si="1213"/>
        <v>0</v>
      </c>
      <c r="W1064" s="3">
        <f t="shared" si="1214"/>
        <v>0</v>
      </c>
      <c r="X1064" s="3">
        <f t="shared" si="1273"/>
        <v>0</v>
      </c>
      <c r="Y1064" s="3">
        <f t="shared" si="1274"/>
        <v>0</v>
      </c>
      <c r="Z1064" s="3"/>
      <c r="AA1064" s="3">
        <v>54971259</v>
      </c>
      <c r="AB1064" s="3">
        <f t="shared" si="1215"/>
        <v>33.17</v>
      </c>
      <c r="AC1064" s="3">
        <f t="shared" si="1275"/>
        <v>33.17</v>
      </c>
      <c r="AD1064" s="3">
        <f t="shared" si="1276"/>
        <v>0</v>
      </c>
      <c r="AE1064" s="3">
        <f t="shared" si="1277"/>
        <v>0</v>
      </c>
      <c r="AF1064" s="3">
        <f t="shared" si="1277"/>
        <v>0</v>
      </c>
      <c r="AG1064" s="3">
        <f t="shared" si="1216"/>
        <v>0</v>
      </c>
      <c r="AH1064" s="3">
        <f t="shared" si="1278"/>
        <v>0</v>
      </c>
      <c r="AI1064" s="3">
        <f t="shared" si="1278"/>
        <v>0</v>
      </c>
      <c r="AJ1064" s="3">
        <f t="shared" si="1217"/>
        <v>0</v>
      </c>
      <c r="AK1064" s="3">
        <v>33.17</v>
      </c>
      <c r="AL1064" s="3">
        <v>33.17</v>
      </c>
      <c r="AM1064" s="3">
        <v>0</v>
      </c>
      <c r="AN1064" s="3">
        <v>0</v>
      </c>
      <c r="AO1064" s="3">
        <v>0</v>
      </c>
      <c r="AP1064" s="3">
        <v>0</v>
      </c>
      <c r="AQ1064" s="3">
        <v>0</v>
      </c>
      <c r="AR1064" s="3">
        <v>0</v>
      </c>
      <c r="AS1064" s="3">
        <v>0</v>
      </c>
      <c r="AT1064" s="3">
        <v>0</v>
      </c>
      <c r="AU1064" s="3">
        <v>0</v>
      </c>
      <c r="AV1064" s="3">
        <v>1</v>
      </c>
      <c r="AW1064" s="3">
        <v>1</v>
      </c>
      <c r="AX1064" s="3"/>
      <c r="AY1064" s="3"/>
      <c r="AZ1064" s="3">
        <v>1</v>
      </c>
      <c r="BA1064" s="3">
        <v>1</v>
      </c>
      <c r="BB1064" s="3">
        <v>1</v>
      </c>
      <c r="BC1064" s="3">
        <v>1</v>
      </c>
      <c r="BD1064" s="3" t="s">
        <v>3</v>
      </c>
      <c r="BE1064" s="3" t="s">
        <v>3</v>
      </c>
      <c r="BF1064" s="3" t="s">
        <v>3</v>
      </c>
      <c r="BG1064" s="3" t="s">
        <v>3</v>
      </c>
      <c r="BH1064" s="3">
        <v>3</v>
      </c>
      <c r="BI1064" s="3">
        <v>2</v>
      </c>
      <c r="BJ1064" s="3" t="s">
        <v>1040</v>
      </c>
      <c r="BK1064" s="3"/>
      <c r="BL1064" s="3"/>
      <c r="BM1064" s="3">
        <v>1617</v>
      </c>
      <c r="BN1064" s="3">
        <v>0</v>
      </c>
      <c r="BO1064" s="3" t="s">
        <v>3</v>
      </c>
      <c r="BP1064" s="3">
        <v>0</v>
      </c>
      <c r="BQ1064" s="3">
        <v>200</v>
      </c>
      <c r="BR1064" s="3">
        <v>0</v>
      </c>
      <c r="BS1064" s="3">
        <v>1</v>
      </c>
      <c r="BT1064" s="3">
        <v>1</v>
      </c>
      <c r="BU1064" s="3">
        <v>1</v>
      </c>
      <c r="BV1064" s="3">
        <v>1</v>
      </c>
      <c r="BW1064" s="3">
        <v>1</v>
      </c>
      <c r="BX1064" s="3">
        <v>1</v>
      </c>
      <c r="BY1064" s="3" t="s">
        <v>3</v>
      </c>
      <c r="BZ1064" s="3">
        <v>0</v>
      </c>
      <c r="CA1064" s="3">
        <v>0</v>
      </c>
      <c r="CB1064" s="3" t="s">
        <v>3</v>
      </c>
      <c r="CC1064" s="3"/>
      <c r="CD1064" s="3"/>
      <c r="CE1064" s="3">
        <v>1566</v>
      </c>
      <c r="CF1064" s="3">
        <v>0</v>
      </c>
      <c r="CG1064" s="3">
        <v>0</v>
      </c>
      <c r="CH1064" s="3"/>
      <c r="CI1064" s="3"/>
      <c r="CJ1064" s="3"/>
      <c r="CK1064" s="3"/>
      <c r="CL1064" s="3"/>
      <c r="CM1064" s="3">
        <v>0</v>
      </c>
      <c r="CN1064" s="3" t="s">
        <v>3</v>
      </c>
      <c r="CO1064" s="3">
        <v>0</v>
      </c>
      <c r="CP1064" s="3">
        <f t="shared" si="1218"/>
        <v>31.84</v>
      </c>
      <c r="CQ1064" s="3">
        <f t="shared" si="1219"/>
        <v>33.17</v>
      </c>
      <c r="CR1064" s="3">
        <f t="shared" si="1279"/>
        <v>0</v>
      </c>
      <c r="CS1064" s="3">
        <f t="shared" si="1280"/>
        <v>0</v>
      </c>
      <c r="CT1064" s="3">
        <f t="shared" si="1220"/>
        <v>0</v>
      </c>
      <c r="CU1064" s="3">
        <f t="shared" si="1221"/>
        <v>0</v>
      </c>
      <c r="CV1064" s="3">
        <f t="shared" si="1222"/>
        <v>0</v>
      </c>
      <c r="CW1064" s="3">
        <f t="shared" si="1223"/>
        <v>0</v>
      </c>
      <c r="CX1064" s="3">
        <f t="shared" si="1224"/>
        <v>0</v>
      </c>
      <c r="CY1064" s="3">
        <f t="shared" si="1281"/>
        <v>0</v>
      </c>
      <c r="CZ1064" s="3">
        <f t="shared" si="1282"/>
        <v>0</v>
      </c>
      <c r="DA1064" s="3"/>
      <c r="DB1064" s="3"/>
      <c r="DC1064" s="3" t="s">
        <v>3</v>
      </c>
      <c r="DD1064" s="3" t="s">
        <v>3</v>
      </c>
      <c r="DE1064" s="3" t="s">
        <v>3</v>
      </c>
      <c r="DF1064" s="3" t="s">
        <v>3</v>
      </c>
      <c r="DG1064" s="3" t="s">
        <v>3</v>
      </c>
      <c r="DH1064" s="3" t="s">
        <v>3</v>
      </c>
      <c r="DI1064" s="3" t="s">
        <v>3</v>
      </c>
      <c r="DJ1064" s="3" t="s">
        <v>3</v>
      </c>
      <c r="DK1064" s="3" t="s">
        <v>3</v>
      </c>
      <c r="DL1064" s="3" t="s">
        <v>3</v>
      </c>
      <c r="DM1064" s="3" t="s">
        <v>3</v>
      </c>
      <c r="DN1064" s="3">
        <v>0</v>
      </c>
      <c r="DO1064" s="3">
        <v>0</v>
      </c>
      <c r="DP1064" s="3">
        <v>1</v>
      </c>
      <c r="DQ1064" s="3">
        <v>1</v>
      </c>
      <c r="DR1064" s="3"/>
      <c r="DS1064" s="3"/>
      <c r="DT1064" s="3"/>
      <c r="DU1064" s="3">
        <v>1010</v>
      </c>
      <c r="DV1064" s="3" t="s">
        <v>40</v>
      </c>
      <c r="DW1064" s="3" t="s">
        <v>40</v>
      </c>
      <c r="DX1064" s="3">
        <v>100</v>
      </c>
      <c r="DY1064" s="3"/>
      <c r="DZ1064" s="3" t="s">
        <v>3</v>
      </c>
      <c r="EA1064" s="3" t="s">
        <v>3</v>
      </c>
      <c r="EB1064" s="3" t="s">
        <v>3</v>
      </c>
      <c r="EC1064" s="3" t="s">
        <v>3</v>
      </c>
      <c r="ED1064" s="3"/>
      <c r="EE1064" s="3">
        <v>57042986</v>
      </c>
      <c r="EF1064" s="3">
        <v>200</v>
      </c>
      <c r="EG1064" s="3" t="s">
        <v>903</v>
      </c>
      <c r="EH1064" s="3">
        <v>0</v>
      </c>
      <c r="EI1064" s="3" t="s">
        <v>3</v>
      </c>
      <c r="EJ1064" s="3">
        <v>1</v>
      </c>
      <c r="EK1064" s="3">
        <v>1617</v>
      </c>
      <c r="EL1064" s="3" t="s">
        <v>904</v>
      </c>
      <c r="EM1064" s="3" t="s">
        <v>905</v>
      </c>
      <c r="EN1064" s="3"/>
      <c r="EO1064" s="3" t="s">
        <v>3</v>
      </c>
      <c r="EP1064" s="3"/>
      <c r="EQ1064" s="3">
        <v>0</v>
      </c>
      <c r="ER1064" s="3">
        <v>33.17</v>
      </c>
      <c r="ES1064" s="3">
        <v>33.17</v>
      </c>
      <c r="ET1064" s="3">
        <v>0</v>
      </c>
      <c r="EU1064" s="3">
        <v>0</v>
      </c>
      <c r="EV1064" s="3">
        <v>0</v>
      </c>
      <c r="EW1064" s="3">
        <v>0</v>
      </c>
      <c r="EX1064" s="3">
        <v>0</v>
      </c>
      <c r="EY1064" s="3">
        <v>0</v>
      </c>
      <c r="EZ1064" s="3"/>
      <c r="FA1064" s="3"/>
      <c r="FB1064" s="3"/>
      <c r="FC1064" s="3"/>
      <c r="FD1064" s="3"/>
      <c r="FE1064" s="3"/>
      <c r="FF1064" s="3"/>
      <c r="FG1064" s="3"/>
      <c r="FH1064" s="3"/>
      <c r="FI1064" s="3"/>
      <c r="FJ1064" s="3"/>
      <c r="FK1064" s="3"/>
      <c r="FL1064" s="3"/>
      <c r="FM1064" s="3"/>
      <c r="FN1064" s="3"/>
      <c r="FO1064" s="3"/>
      <c r="FP1064" s="3"/>
      <c r="FQ1064" s="3">
        <v>0</v>
      </c>
      <c r="FR1064" s="3">
        <v>0</v>
      </c>
      <c r="FS1064" s="3">
        <v>0</v>
      </c>
      <c r="FT1064" s="3"/>
      <c r="FU1064" s="3"/>
      <c r="FV1064" s="3"/>
      <c r="FW1064" s="3"/>
      <c r="FX1064" s="3">
        <v>0</v>
      </c>
      <c r="FY1064" s="3">
        <v>0</v>
      </c>
      <c r="FZ1064" s="3"/>
      <c r="GA1064" s="3" t="s">
        <v>3</v>
      </c>
      <c r="GB1064" s="3"/>
      <c r="GC1064" s="3"/>
      <c r="GD1064" s="3">
        <v>1</v>
      </c>
      <c r="GE1064" s="3"/>
      <c r="GF1064" s="3">
        <v>1612197379</v>
      </c>
      <c r="GG1064" s="3">
        <v>2</v>
      </c>
      <c r="GH1064" s="3">
        <v>1</v>
      </c>
      <c r="GI1064" s="3">
        <v>-2</v>
      </c>
      <c r="GJ1064" s="3">
        <v>0</v>
      </c>
      <c r="GK1064" s="3">
        <v>0</v>
      </c>
      <c r="GL1064" s="3">
        <f t="shared" si="1225"/>
        <v>0</v>
      </c>
      <c r="GM1064" s="3">
        <f t="shared" si="1226"/>
        <v>31.84</v>
      </c>
      <c r="GN1064" s="3">
        <f t="shared" si="1227"/>
        <v>0</v>
      </c>
      <c r="GO1064" s="3">
        <f t="shared" si="1228"/>
        <v>31.84</v>
      </c>
      <c r="GP1064" s="3">
        <f t="shared" si="1229"/>
        <v>0</v>
      </c>
      <c r="GQ1064" s="3"/>
      <c r="GR1064" s="3">
        <v>0</v>
      </c>
      <c r="GS1064" s="3">
        <v>3</v>
      </c>
      <c r="GT1064" s="3">
        <v>0</v>
      </c>
      <c r="GU1064" s="3" t="s">
        <v>3</v>
      </c>
      <c r="GV1064" s="3">
        <f t="shared" si="1230"/>
        <v>0</v>
      </c>
      <c r="GW1064" s="3">
        <v>1</v>
      </c>
      <c r="GX1064" s="3">
        <f t="shared" si="1231"/>
        <v>0</v>
      </c>
      <c r="GY1064" s="3"/>
      <c r="GZ1064" s="3"/>
      <c r="HA1064" s="3">
        <v>0</v>
      </c>
      <c r="HB1064" s="3">
        <v>0</v>
      </c>
      <c r="HC1064" s="3">
        <f t="shared" si="1232"/>
        <v>0</v>
      </c>
      <c r="HD1064" s="3"/>
      <c r="HE1064" s="3" t="s">
        <v>3</v>
      </c>
      <c r="HF1064" s="3" t="s">
        <v>3</v>
      </c>
      <c r="HG1064" s="3"/>
      <c r="HH1064" s="3"/>
      <c r="HI1064" s="3"/>
      <c r="HJ1064" s="3"/>
      <c r="HK1064" s="3"/>
      <c r="HL1064" s="3"/>
      <c r="HM1064" s="3" t="s">
        <v>3</v>
      </c>
      <c r="HN1064" s="3" t="s">
        <v>3</v>
      </c>
      <c r="HO1064" s="3" t="s">
        <v>3</v>
      </c>
      <c r="HP1064" s="3" t="s">
        <v>3</v>
      </c>
      <c r="HQ1064" s="3" t="s">
        <v>3</v>
      </c>
      <c r="HR1064" s="3"/>
      <c r="HS1064" s="3">
        <v>0</v>
      </c>
      <c r="HT1064" s="3"/>
      <c r="HU1064" s="3"/>
      <c r="HV1064" s="3"/>
      <c r="HW1064" s="3"/>
      <c r="HX1064" s="3"/>
      <c r="HY1064" s="3"/>
      <c r="HZ1064" s="3"/>
      <c r="IA1064" s="3"/>
      <c r="IB1064" s="3"/>
      <c r="IC1064" s="3"/>
      <c r="ID1064" s="3"/>
      <c r="IE1064" s="3"/>
      <c r="IF1064" s="3"/>
      <c r="IG1064" s="3"/>
      <c r="IH1064" s="3"/>
      <c r="II1064" s="3"/>
      <c r="IJ1064" s="3"/>
      <c r="IK1064" s="3">
        <v>0</v>
      </c>
      <c r="IL1064" s="3"/>
      <c r="IM1064" s="3"/>
      <c r="IN1064" s="3"/>
      <c r="IO1064" s="3"/>
      <c r="IP1064" s="3"/>
      <c r="IQ1064" s="3"/>
      <c r="IR1064" s="3"/>
      <c r="IS1064" s="3"/>
      <c r="IT1064" s="3"/>
      <c r="IU1064" s="3"/>
    </row>
    <row r="1065" spans="1:255" x14ac:dyDescent="0.25">
      <c r="A1065" s="4">
        <v>17</v>
      </c>
      <c r="B1065" s="4">
        <v>1</v>
      </c>
      <c r="C1065" s="4"/>
      <c r="D1065" s="4"/>
      <c r="E1065" s="4" t="s">
        <v>1301</v>
      </c>
      <c r="F1065" s="4" t="s">
        <v>1038</v>
      </c>
      <c r="G1065" s="4" t="s">
        <v>1039</v>
      </c>
      <c r="H1065" s="4" t="s">
        <v>40</v>
      </c>
      <c r="I1065" s="4">
        <f>ROUND(96/100,9)</f>
        <v>0.96</v>
      </c>
      <c r="J1065" s="4">
        <v>0</v>
      </c>
      <c r="K1065" s="4">
        <f>ROUND(96/100,9)</f>
        <v>0.96</v>
      </c>
      <c r="L1065" s="4"/>
      <c r="M1065" s="4"/>
      <c r="N1065" s="4"/>
      <c r="O1065" s="4">
        <f t="shared" si="1208"/>
        <v>283.38</v>
      </c>
      <c r="P1065" s="4">
        <f t="shared" si="1209"/>
        <v>283.38</v>
      </c>
      <c r="Q1065" s="4">
        <f t="shared" si="1271"/>
        <v>0</v>
      </c>
      <c r="R1065" s="4">
        <f t="shared" si="1272"/>
        <v>0</v>
      </c>
      <c r="S1065" s="4">
        <f t="shared" si="1210"/>
        <v>0</v>
      </c>
      <c r="T1065" s="4">
        <f t="shared" si="1211"/>
        <v>0</v>
      </c>
      <c r="U1065" s="4">
        <f t="shared" si="1212"/>
        <v>0</v>
      </c>
      <c r="V1065" s="4">
        <f t="shared" si="1213"/>
        <v>0</v>
      </c>
      <c r="W1065" s="4">
        <f t="shared" si="1214"/>
        <v>0</v>
      </c>
      <c r="X1065" s="4">
        <f t="shared" si="1273"/>
        <v>0</v>
      </c>
      <c r="Y1065" s="4">
        <f t="shared" si="1274"/>
        <v>0</v>
      </c>
      <c r="Z1065" s="4"/>
      <c r="AA1065" s="4">
        <v>55890823</v>
      </c>
      <c r="AB1065" s="4">
        <f t="shared" si="1215"/>
        <v>33.17</v>
      </c>
      <c r="AC1065" s="4">
        <f t="shared" si="1275"/>
        <v>33.17</v>
      </c>
      <c r="AD1065" s="4">
        <f t="shared" si="1276"/>
        <v>0</v>
      </c>
      <c r="AE1065" s="4">
        <f t="shared" si="1277"/>
        <v>0</v>
      </c>
      <c r="AF1065" s="4">
        <f t="shared" si="1277"/>
        <v>0</v>
      </c>
      <c r="AG1065" s="4">
        <f t="shared" si="1216"/>
        <v>0</v>
      </c>
      <c r="AH1065" s="4">
        <f t="shared" si="1278"/>
        <v>0</v>
      </c>
      <c r="AI1065" s="4">
        <f t="shared" si="1278"/>
        <v>0</v>
      </c>
      <c r="AJ1065" s="4">
        <f t="shared" si="1217"/>
        <v>0</v>
      </c>
      <c r="AK1065" s="4">
        <v>33.17</v>
      </c>
      <c r="AL1065" s="4">
        <v>33.17</v>
      </c>
      <c r="AM1065" s="4">
        <v>0</v>
      </c>
      <c r="AN1065" s="4">
        <v>0</v>
      </c>
      <c r="AO1065" s="4">
        <v>0</v>
      </c>
      <c r="AP1065" s="4">
        <v>0</v>
      </c>
      <c r="AQ1065" s="4">
        <v>0</v>
      </c>
      <c r="AR1065" s="4">
        <v>0</v>
      </c>
      <c r="AS1065" s="4">
        <v>0</v>
      </c>
      <c r="AT1065" s="4">
        <v>0</v>
      </c>
      <c r="AU1065" s="4">
        <v>0</v>
      </c>
      <c r="AV1065" s="4">
        <v>1</v>
      </c>
      <c r="AW1065" s="4">
        <v>1</v>
      </c>
      <c r="AX1065" s="4"/>
      <c r="AY1065" s="4"/>
      <c r="AZ1065" s="4">
        <v>1</v>
      </c>
      <c r="BA1065" s="4">
        <v>1</v>
      </c>
      <c r="BB1065" s="4">
        <v>1</v>
      </c>
      <c r="BC1065" s="4">
        <v>8.9</v>
      </c>
      <c r="BD1065" s="4" t="s">
        <v>3</v>
      </c>
      <c r="BE1065" s="4" t="s">
        <v>3</v>
      </c>
      <c r="BF1065" s="4" t="s">
        <v>3</v>
      </c>
      <c r="BG1065" s="4" t="s">
        <v>3</v>
      </c>
      <c r="BH1065" s="4">
        <v>3</v>
      </c>
      <c r="BI1065" s="4">
        <v>2</v>
      </c>
      <c r="BJ1065" s="4" t="s">
        <v>1040</v>
      </c>
      <c r="BK1065" s="4"/>
      <c r="BL1065" s="4"/>
      <c r="BM1065" s="4">
        <v>1617</v>
      </c>
      <c r="BN1065" s="4">
        <v>0</v>
      </c>
      <c r="BO1065" s="4" t="s">
        <v>1038</v>
      </c>
      <c r="BP1065" s="4">
        <v>1</v>
      </c>
      <c r="BQ1065" s="4">
        <v>200</v>
      </c>
      <c r="BR1065" s="4">
        <v>0</v>
      </c>
      <c r="BS1065" s="4">
        <v>1</v>
      </c>
      <c r="BT1065" s="4">
        <v>1</v>
      </c>
      <c r="BU1065" s="4">
        <v>1</v>
      </c>
      <c r="BV1065" s="4">
        <v>1</v>
      </c>
      <c r="BW1065" s="4">
        <v>1</v>
      </c>
      <c r="BX1065" s="4">
        <v>1</v>
      </c>
      <c r="BY1065" s="4" t="s">
        <v>3</v>
      </c>
      <c r="BZ1065" s="4">
        <v>0</v>
      </c>
      <c r="CA1065" s="4">
        <v>0</v>
      </c>
      <c r="CB1065" s="4" t="s">
        <v>3</v>
      </c>
      <c r="CC1065" s="4"/>
      <c r="CD1065" s="4"/>
      <c r="CE1065" s="4">
        <v>1566</v>
      </c>
      <c r="CF1065" s="4">
        <v>0</v>
      </c>
      <c r="CG1065" s="4">
        <v>0</v>
      </c>
      <c r="CH1065" s="4"/>
      <c r="CI1065" s="4"/>
      <c r="CJ1065" s="4"/>
      <c r="CK1065" s="4"/>
      <c r="CL1065" s="4"/>
      <c r="CM1065" s="4">
        <v>0</v>
      </c>
      <c r="CN1065" s="4" t="s">
        <v>3</v>
      </c>
      <c r="CO1065" s="4">
        <v>0</v>
      </c>
      <c r="CP1065" s="4">
        <f t="shared" si="1218"/>
        <v>283.38</v>
      </c>
      <c r="CQ1065" s="4">
        <f t="shared" si="1219"/>
        <v>295.20999999999998</v>
      </c>
      <c r="CR1065" s="4">
        <f t="shared" si="1279"/>
        <v>0</v>
      </c>
      <c r="CS1065" s="4">
        <f t="shared" si="1280"/>
        <v>0</v>
      </c>
      <c r="CT1065" s="4">
        <f t="shared" si="1220"/>
        <v>0</v>
      </c>
      <c r="CU1065" s="4">
        <f t="shared" si="1221"/>
        <v>0</v>
      </c>
      <c r="CV1065" s="4">
        <f t="shared" si="1222"/>
        <v>0</v>
      </c>
      <c r="CW1065" s="4">
        <f t="shared" si="1223"/>
        <v>0</v>
      </c>
      <c r="CX1065" s="4">
        <f t="shared" si="1224"/>
        <v>0</v>
      </c>
      <c r="CY1065" s="4">
        <f t="shared" si="1281"/>
        <v>0</v>
      </c>
      <c r="CZ1065" s="4">
        <f t="shared" si="1282"/>
        <v>0</v>
      </c>
      <c r="DA1065" s="4"/>
      <c r="DB1065" s="4"/>
      <c r="DC1065" s="4" t="s">
        <v>3</v>
      </c>
      <c r="DD1065" s="4" t="s">
        <v>3</v>
      </c>
      <c r="DE1065" s="4" t="s">
        <v>3</v>
      </c>
      <c r="DF1065" s="4" t="s">
        <v>3</v>
      </c>
      <c r="DG1065" s="4" t="s">
        <v>3</v>
      </c>
      <c r="DH1065" s="4" t="s">
        <v>3</v>
      </c>
      <c r="DI1065" s="4" t="s">
        <v>3</v>
      </c>
      <c r="DJ1065" s="4" t="s">
        <v>3</v>
      </c>
      <c r="DK1065" s="4" t="s">
        <v>3</v>
      </c>
      <c r="DL1065" s="4" t="s">
        <v>3</v>
      </c>
      <c r="DM1065" s="4" t="s">
        <v>3</v>
      </c>
      <c r="DN1065" s="4">
        <v>0</v>
      </c>
      <c r="DO1065" s="4">
        <v>0</v>
      </c>
      <c r="DP1065" s="4">
        <v>1</v>
      </c>
      <c r="DQ1065" s="4">
        <v>1</v>
      </c>
      <c r="DR1065" s="4"/>
      <c r="DS1065" s="4"/>
      <c r="DT1065" s="4"/>
      <c r="DU1065" s="4">
        <v>1010</v>
      </c>
      <c r="DV1065" s="4" t="s">
        <v>40</v>
      </c>
      <c r="DW1065" s="4" t="s">
        <v>40</v>
      </c>
      <c r="DX1065" s="4">
        <v>100</v>
      </c>
      <c r="DY1065" s="4"/>
      <c r="DZ1065" s="4" t="s">
        <v>3</v>
      </c>
      <c r="EA1065" s="4" t="s">
        <v>3</v>
      </c>
      <c r="EB1065" s="4" t="s">
        <v>3</v>
      </c>
      <c r="EC1065" s="4" t="s">
        <v>3</v>
      </c>
      <c r="ED1065" s="4"/>
      <c r="EE1065" s="4">
        <v>57042986</v>
      </c>
      <c r="EF1065" s="4">
        <v>200</v>
      </c>
      <c r="EG1065" s="4" t="s">
        <v>903</v>
      </c>
      <c r="EH1065" s="4">
        <v>0</v>
      </c>
      <c r="EI1065" s="4" t="s">
        <v>3</v>
      </c>
      <c r="EJ1065" s="4">
        <v>1</v>
      </c>
      <c r="EK1065" s="4">
        <v>1617</v>
      </c>
      <c r="EL1065" s="4" t="s">
        <v>904</v>
      </c>
      <c r="EM1065" s="4" t="s">
        <v>905</v>
      </c>
      <c r="EN1065" s="4"/>
      <c r="EO1065" s="4" t="s">
        <v>3</v>
      </c>
      <c r="EP1065" s="4"/>
      <c r="EQ1065" s="4">
        <v>0</v>
      </c>
      <c r="ER1065" s="4">
        <v>33.17</v>
      </c>
      <c r="ES1065" s="4">
        <v>33.17</v>
      </c>
      <c r="ET1065" s="4">
        <v>0</v>
      </c>
      <c r="EU1065" s="4">
        <v>0</v>
      </c>
      <c r="EV1065" s="4">
        <v>0</v>
      </c>
      <c r="EW1065" s="4">
        <v>0</v>
      </c>
      <c r="EX1065" s="4">
        <v>0</v>
      </c>
      <c r="EY1065" s="4">
        <v>0</v>
      </c>
      <c r="EZ1065" s="4"/>
      <c r="FA1065" s="4"/>
      <c r="FB1065" s="4"/>
      <c r="FC1065" s="4"/>
      <c r="FD1065" s="4"/>
      <c r="FE1065" s="4"/>
      <c r="FF1065" s="4"/>
      <c r="FG1065" s="4"/>
      <c r="FH1065" s="4"/>
      <c r="FI1065" s="4"/>
      <c r="FJ1065" s="4"/>
      <c r="FK1065" s="4"/>
      <c r="FL1065" s="4"/>
      <c r="FM1065" s="4"/>
      <c r="FN1065" s="4"/>
      <c r="FO1065" s="4"/>
      <c r="FP1065" s="4"/>
      <c r="FQ1065" s="4">
        <v>0</v>
      </c>
      <c r="FR1065" s="4">
        <v>0</v>
      </c>
      <c r="FS1065" s="4">
        <v>0</v>
      </c>
      <c r="FT1065" s="4"/>
      <c r="FU1065" s="4"/>
      <c r="FV1065" s="4"/>
      <c r="FW1065" s="4"/>
      <c r="FX1065" s="4">
        <v>0</v>
      </c>
      <c r="FY1065" s="4">
        <v>0</v>
      </c>
      <c r="FZ1065" s="4"/>
      <c r="GA1065" s="4" t="s">
        <v>3</v>
      </c>
      <c r="GB1065" s="4"/>
      <c r="GC1065" s="4"/>
      <c r="GD1065" s="4">
        <v>1</v>
      </c>
      <c r="GE1065" s="4"/>
      <c r="GF1065" s="4">
        <v>1612197379</v>
      </c>
      <c r="GG1065" s="4">
        <v>2</v>
      </c>
      <c r="GH1065" s="4">
        <v>1</v>
      </c>
      <c r="GI1065" s="4">
        <v>2</v>
      </c>
      <c r="GJ1065" s="4">
        <v>0</v>
      </c>
      <c r="GK1065" s="4">
        <v>0</v>
      </c>
      <c r="GL1065" s="4">
        <f t="shared" si="1225"/>
        <v>0</v>
      </c>
      <c r="GM1065" s="4">
        <f t="shared" si="1226"/>
        <v>283.38</v>
      </c>
      <c r="GN1065" s="4">
        <f t="shared" si="1227"/>
        <v>0</v>
      </c>
      <c r="GO1065" s="4">
        <f t="shared" si="1228"/>
        <v>283.38</v>
      </c>
      <c r="GP1065" s="4">
        <f t="shared" si="1229"/>
        <v>0</v>
      </c>
      <c r="GQ1065" s="4"/>
      <c r="GR1065" s="4">
        <v>0</v>
      </c>
      <c r="GS1065" s="4">
        <v>0</v>
      </c>
      <c r="GT1065" s="4">
        <v>0</v>
      </c>
      <c r="GU1065" s="4" t="s">
        <v>3</v>
      </c>
      <c r="GV1065" s="4">
        <f t="shared" si="1230"/>
        <v>0</v>
      </c>
      <c r="GW1065" s="4">
        <v>1</v>
      </c>
      <c r="GX1065" s="4">
        <f t="shared" si="1231"/>
        <v>0</v>
      </c>
      <c r="GY1065" s="4"/>
      <c r="GZ1065" s="4"/>
      <c r="HA1065" s="4">
        <v>0</v>
      </c>
      <c r="HB1065" s="4">
        <v>0</v>
      </c>
      <c r="HC1065" s="4">
        <f t="shared" si="1232"/>
        <v>0</v>
      </c>
      <c r="HD1065" s="4"/>
      <c r="HE1065" s="4" t="s">
        <v>3</v>
      </c>
      <c r="HF1065" s="4" t="s">
        <v>3</v>
      </c>
      <c r="HG1065" s="4"/>
      <c r="HH1065" s="4"/>
      <c r="HI1065" s="4"/>
      <c r="HJ1065" s="4"/>
      <c r="HK1065" s="4"/>
      <c r="HL1065" s="4"/>
      <c r="HM1065" s="4" t="s">
        <v>3</v>
      </c>
      <c r="HN1065" s="4" t="s">
        <v>3</v>
      </c>
      <c r="HO1065" s="4" t="s">
        <v>3</v>
      </c>
      <c r="HP1065" s="4" t="s">
        <v>3</v>
      </c>
      <c r="HQ1065" s="4" t="s">
        <v>3</v>
      </c>
      <c r="HR1065" s="4"/>
      <c r="HS1065" s="4">
        <v>0</v>
      </c>
      <c r="HT1065" s="4"/>
      <c r="HU1065" s="4"/>
      <c r="HV1065" s="4"/>
      <c r="HW1065" s="4"/>
      <c r="HX1065" s="4"/>
      <c r="HY1065" s="4"/>
      <c r="HZ1065" s="4"/>
      <c r="IA1065" s="4"/>
      <c r="IB1065" s="4"/>
      <c r="IC1065" s="4"/>
      <c r="ID1065" s="4"/>
      <c r="IE1065" s="4"/>
      <c r="IF1065" s="4"/>
      <c r="IG1065" s="4"/>
      <c r="IH1065" s="4"/>
      <c r="II1065" s="4"/>
      <c r="IJ1065" s="4"/>
      <c r="IK1065" s="4">
        <v>0</v>
      </c>
      <c r="IL1065" s="4"/>
      <c r="IM1065" s="4"/>
      <c r="IN1065" s="4"/>
      <c r="IO1065" s="4"/>
      <c r="IP1065" s="4"/>
      <c r="IQ1065" s="4"/>
      <c r="IR1065" s="4"/>
      <c r="IS1065" s="4"/>
      <c r="IT1065" s="4"/>
      <c r="IU1065" s="4"/>
    </row>
    <row r="1066" spans="1:255" x14ac:dyDescent="0.25">
      <c r="A1066" s="3">
        <v>17</v>
      </c>
      <c r="B1066" s="3">
        <v>1</v>
      </c>
      <c r="C1066" s="3"/>
      <c r="D1066" s="3"/>
      <c r="E1066" s="3" t="s">
        <v>1302</v>
      </c>
      <c r="F1066" s="3" t="s">
        <v>1249</v>
      </c>
      <c r="G1066" s="3" t="s">
        <v>1250</v>
      </c>
      <c r="H1066" s="3" t="s">
        <v>227</v>
      </c>
      <c r="I1066" s="3">
        <v>48</v>
      </c>
      <c r="J1066" s="3">
        <v>0</v>
      </c>
      <c r="K1066" s="3">
        <v>48</v>
      </c>
      <c r="L1066" s="3"/>
      <c r="M1066" s="3"/>
      <c r="N1066" s="3"/>
      <c r="O1066" s="3">
        <f t="shared" si="1208"/>
        <v>554.88</v>
      </c>
      <c r="P1066" s="3">
        <f t="shared" si="1209"/>
        <v>554.88</v>
      </c>
      <c r="Q1066" s="3">
        <f t="shared" si="1271"/>
        <v>0</v>
      </c>
      <c r="R1066" s="3">
        <f t="shared" si="1272"/>
        <v>0</v>
      </c>
      <c r="S1066" s="3">
        <f t="shared" si="1210"/>
        <v>0</v>
      </c>
      <c r="T1066" s="3">
        <f t="shared" si="1211"/>
        <v>0</v>
      </c>
      <c r="U1066" s="3">
        <f t="shared" si="1212"/>
        <v>0</v>
      </c>
      <c r="V1066" s="3">
        <f t="shared" si="1213"/>
        <v>0</v>
      </c>
      <c r="W1066" s="3">
        <f t="shared" si="1214"/>
        <v>0</v>
      </c>
      <c r="X1066" s="3">
        <f t="shared" si="1273"/>
        <v>0</v>
      </c>
      <c r="Y1066" s="3">
        <f t="shared" si="1274"/>
        <v>0</v>
      </c>
      <c r="Z1066" s="3"/>
      <c r="AA1066" s="3">
        <v>54971259</v>
      </c>
      <c r="AB1066" s="3">
        <f t="shared" si="1215"/>
        <v>11.56</v>
      </c>
      <c r="AC1066" s="3">
        <f t="shared" si="1275"/>
        <v>11.56</v>
      </c>
      <c r="AD1066" s="3">
        <f t="shared" si="1276"/>
        <v>0</v>
      </c>
      <c r="AE1066" s="3">
        <f t="shared" si="1277"/>
        <v>0</v>
      </c>
      <c r="AF1066" s="3">
        <f t="shared" si="1277"/>
        <v>0</v>
      </c>
      <c r="AG1066" s="3">
        <f t="shared" si="1216"/>
        <v>0</v>
      </c>
      <c r="AH1066" s="3">
        <f t="shared" si="1278"/>
        <v>0</v>
      </c>
      <c r="AI1066" s="3">
        <f t="shared" si="1278"/>
        <v>0</v>
      </c>
      <c r="AJ1066" s="3">
        <f t="shared" si="1217"/>
        <v>0</v>
      </c>
      <c r="AK1066" s="3">
        <v>11.56</v>
      </c>
      <c r="AL1066" s="3">
        <v>11.56</v>
      </c>
      <c r="AM1066" s="3">
        <v>0</v>
      </c>
      <c r="AN1066" s="3">
        <v>0</v>
      </c>
      <c r="AO1066" s="3">
        <v>0</v>
      </c>
      <c r="AP1066" s="3">
        <v>0</v>
      </c>
      <c r="AQ1066" s="3">
        <v>0</v>
      </c>
      <c r="AR1066" s="3">
        <v>0</v>
      </c>
      <c r="AS1066" s="3">
        <v>0</v>
      </c>
      <c r="AT1066" s="3">
        <v>0</v>
      </c>
      <c r="AU1066" s="3">
        <v>0</v>
      </c>
      <c r="AV1066" s="3">
        <v>1</v>
      </c>
      <c r="AW1066" s="3">
        <v>1</v>
      </c>
      <c r="AX1066" s="3"/>
      <c r="AY1066" s="3"/>
      <c r="AZ1066" s="3">
        <v>1</v>
      </c>
      <c r="BA1066" s="3">
        <v>1</v>
      </c>
      <c r="BB1066" s="3">
        <v>1</v>
      </c>
      <c r="BC1066" s="3">
        <v>1</v>
      </c>
      <c r="BD1066" s="3" t="s">
        <v>3</v>
      </c>
      <c r="BE1066" s="3" t="s">
        <v>3</v>
      </c>
      <c r="BF1066" s="3" t="s">
        <v>3</v>
      </c>
      <c r="BG1066" s="3" t="s">
        <v>3</v>
      </c>
      <c r="BH1066" s="3">
        <v>3</v>
      </c>
      <c r="BI1066" s="3">
        <v>2</v>
      </c>
      <c r="BJ1066" s="3" t="s">
        <v>1249</v>
      </c>
      <c r="BK1066" s="3"/>
      <c r="BL1066" s="3"/>
      <c r="BM1066" s="3">
        <v>400005</v>
      </c>
      <c r="BN1066" s="3">
        <v>0</v>
      </c>
      <c r="BO1066" s="3" t="s">
        <v>3</v>
      </c>
      <c r="BP1066" s="3">
        <v>0</v>
      </c>
      <c r="BQ1066" s="3">
        <v>213</v>
      </c>
      <c r="BR1066" s="3">
        <v>0</v>
      </c>
      <c r="BS1066" s="3">
        <v>1</v>
      </c>
      <c r="BT1066" s="3">
        <v>1</v>
      </c>
      <c r="BU1066" s="3">
        <v>1</v>
      </c>
      <c r="BV1066" s="3">
        <v>1</v>
      </c>
      <c r="BW1066" s="3">
        <v>1</v>
      </c>
      <c r="BX1066" s="3">
        <v>1</v>
      </c>
      <c r="BY1066" s="3" t="s">
        <v>3</v>
      </c>
      <c r="BZ1066" s="3">
        <v>0</v>
      </c>
      <c r="CA1066" s="3">
        <v>0</v>
      </c>
      <c r="CB1066" s="3" t="s">
        <v>3</v>
      </c>
      <c r="CC1066" s="3"/>
      <c r="CD1066" s="3"/>
      <c r="CE1066" s="3">
        <v>1566</v>
      </c>
      <c r="CF1066" s="3">
        <v>0</v>
      </c>
      <c r="CG1066" s="3">
        <v>0</v>
      </c>
      <c r="CH1066" s="3"/>
      <c r="CI1066" s="3"/>
      <c r="CJ1066" s="3"/>
      <c r="CK1066" s="3"/>
      <c r="CL1066" s="3"/>
      <c r="CM1066" s="3">
        <v>0</v>
      </c>
      <c r="CN1066" s="3" t="s">
        <v>3</v>
      </c>
      <c r="CO1066" s="3">
        <v>0</v>
      </c>
      <c r="CP1066" s="3">
        <f t="shared" si="1218"/>
        <v>554.88</v>
      </c>
      <c r="CQ1066" s="3">
        <f t="shared" si="1219"/>
        <v>11.56</v>
      </c>
      <c r="CR1066" s="3">
        <f t="shared" si="1279"/>
        <v>0</v>
      </c>
      <c r="CS1066" s="3">
        <f t="shared" si="1280"/>
        <v>0</v>
      </c>
      <c r="CT1066" s="3">
        <f t="shared" si="1220"/>
        <v>0</v>
      </c>
      <c r="CU1066" s="3">
        <f t="shared" si="1221"/>
        <v>0</v>
      </c>
      <c r="CV1066" s="3">
        <f t="shared" si="1222"/>
        <v>0</v>
      </c>
      <c r="CW1066" s="3">
        <f t="shared" si="1223"/>
        <v>0</v>
      </c>
      <c r="CX1066" s="3">
        <f t="shared" si="1224"/>
        <v>0</v>
      </c>
      <c r="CY1066" s="3">
        <f t="shared" si="1281"/>
        <v>0</v>
      </c>
      <c r="CZ1066" s="3">
        <f t="shared" si="1282"/>
        <v>0</v>
      </c>
      <c r="DA1066" s="3"/>
      <c r="DB1066" s="3"/>
      <c r="DC1066" s="3" t="s">
        <v>3</v>
      </c>
      <c r="DD1066" s="3" t="s">
        <v>3</v>
      </c>
      <c r="DE1066" s="3" t="s">
        <v>3</v>
      </c>
      <c r="DF1066" s="3" t="s">
        <v>3</v>
      </c>
      <c r="DG1066" s="3" t="s">
        <v>3</v>
      </c>
      <c r="DH1066" s="3" t="s">
        <v>3</v>
      </c>
      <c r="DI1066" s="3" t="s">
        <v>3</v>
      </c>
      <c r="DJ1066" s="3" t="s">
        <v>3</v>
      </c>
      <c r="DK1066" s="3" t="s">
        <v>3</v>
      </c>
      <c r="DL1066" s="3" t="s">
        <v>3</v>
      </c>
      <c r="DM1066" s="3" t="s">
        <v>3</v>
      </c>
      <c r="DN1066" s="3">
        <v>0</v>
      </c>
      <c r="DO1066" s="3">
        <v>0</v>
      </c>
      <c r="DP1066" s="3">
        <v>1</v>
      </c>
      <c r="DQ1066" s="3">
        <v>1</v>
      </c>
      <c r="DR1066" s="3"/>
      <c r="DS1066" s="3"/>
      <c r="DT1066" s="3"/>
      <c r="DU1066" s="3">
        <v>1013</v>
      </c>
      <c r="DV1066" s="3" t="s">
        <v>227</v>
      </c>
      <c r="DW1066" s="3" t="s">
        <v>227</v>
      </c>
      <c r="DX1066" s="3">
        <v>1</v>
      </c>
      <c r="DY1066" s="3"/>
      <c r="DZ1066" s="3" t="s">
        <v>3</v>
      </c>
      <c r="EA1066" s="3" t="s">
        <v>3</v>
      </c>
      <c r="EB1066" s="3" t="s">
        <v>3</v>
      </c>
      <c r="EC1066" s="3" t="s">
        <v>3</v>
      </c>
      <c r="ED1066" s="3"/>
      <c r="EE1066" s="3">
        <v>57042888</v>
      </c>
      <c r="EF1066" s="3">
        <v>213</v>
      </c>
      <c r="EG1066" s="3" t="s">
        <v>456</v>
      </c>
      <c r="EH1066" s="3">
        <v>0</v>
      </c>
      <c r="EI1066" s="3" t="s">
        <v>3</v>
      </c>
      <c r="EJ1066" s="3">
        <v>1</v>
      </c>
      <c r="EK1066" s="3">
        <v>400005</v>
      </c>
      <c r="EL1066" s="3" t="s">
        <v>456</v>
      </c>
      <c r="EM1066" s="3" t="s">
        <v>457</v>
      </c>
      <c r="EN1066" s="3"/>
      <c r="EO1066" s="3" t="s">
        <v>3</v>
      </c>
      <c r="EP1066" s="3"/>
      <c r="EQ1066" s="3">
        <v>16</v>
      </c>
      <c r="ER1066" s="3">
        <v>0</v>
      </c>
      <c r="ES1066" s="3">
        <v>11.56</v>
      </c>
      <c r="ET1066" s="3">
        <v>0</v>
      </c>
      <c r="EU1066" s="3">
        <v>0</v>
      </c>
      <c r="EV1066" s="3">
        <v>0</v>
      </c>
      <c r="EW1066" s="3">
        <v>0</v>
      </c>
      <c r="EX1066" s="3">
        <v>0</v>
      </c>
      <c r="EY1066" s="3">
        <v>0</v>
      </c>
      <c r="EZ1066" s="3"/>
      <c r="FA1066" s="3"/>
      <c r="FB1066" s="3"/>
      <c r="FC1066" s="3"/>
      <c r="FD1066" s="3"/>
      <c r="FE1066" s="3"/>
      <c r="FF1066" s="3"/>
      <c r="FG1066" s="3"/>
      <c r="FH1066" s="3"/>
      <c r="FI1066" s="3"/>
      <c r="FJ1066" s="3"/>
      <c r="FK1066" s="3"/>
      <c r="FL1066" s="3"/>
      <c r="FM1066" s="3"/>
      <c r="FN1066" s="3"/>
      <c r="FO1066" s="3"/>
      <c r="FP1066" s="3"/>
      <c r="FQ1066" s="3">
        <v>0</v>
      </c>
      <c r="FR1066" s="3">
        <v>0</v>
      </c>
      <c r="FS1066" s="3">
        <v>0</v>
      </c>
      <c r="FT1066" s="3"/>
      <c r="FU1066" s="3"/>
      <c r="FV1066" s="3"/>
      <c r="FW1066" s="3"/>
      <c r="FX1066" s="3">
        <v>0</v>
      </c>
      <c r="FY1066" s="3">
        <v>0</v>
      </c>
      <c r="FZ1066" s="3"/>
      <c r="GA1066" s="3" t="s">
        <v>1251</v>
      </c>
      <c r="GB1066" s="3"/>
      <c r="GC1066" s="3"/>
      <c r="GD1066" s="3">
        <v>1</v>
      </c>
      <c r="GE1066" s="3"/>
      <c r="GF1066" s="3">
        <v>1026710798</v>
      </c>
      <c r="GG1066" s="3">
        <v>2</v>
      </c>
      <c r="GH1066" s="3">
        <v>4</v>
      </c>
      <c r="GI1066" s="3">
        <v>-2</v>
      </c>
      <c r="GJ1066" s="3">
        <v>0</v>
      </c>
      <c r="GK1066" s="3">
        <v>0</v>
      </c>
      <c r="GL1066" s="3">
        <f t="shared" si="1225"/>
        <v>0</v>
      </c>
      <c r="GM1066" s="3">
        <f t="shared" si="1226"/>
        <v>554.88</v>
      </c>
      <c r="GN1066" s="3">
        <f t="shared" si="1227"/>
        <v>0</v>
      </c>
      <c r="GO1066" s="3">
        <f t="shared" si="1228"/>
        <v>554.88</v>
      </c>
      <c r="GP1066" s="3">
        <f t="shared" si="1229"/>
        <v>0</v>
      </c>
      <c r="GQ1066" s="3"/>
      <c r="GR1066" s="3">
        <v>1</v>
      </c>
      <c r="GS1066" s="3">
        <v>2</v>
      </c>
      <c r="GT1066" s="3">
        <v>0</v>
      </c>
      <c r="GU1066" s="3" t="s">
        <v>3</v>
      </c>
      <c r="GV1066" s="3">
        <f t="shared" si="1230"/>
        <v>0</v>
      </c>
      <c r="GW1066" s="3">
        <v>1</v>
      </c>
      <c r="GX1066" s="3">
        <f t="shared" si="1231"/>
        <v>0</v>
      </c>
      <c r="GY1066" s="3"/>
      <c r="GZ1066" s="3"/>
      <c r="HA1066" s="3">
        <v>0</v>
      </c>
      <c r="HB1066" s="3">
        <v>0</v>
      </c>
      <c r="HC1066" s="3">
        <f t="shared" si="1232"/>
        <v>0</v>
      </c>
      <c r="HD1066" s="3"/>
      <c r="HE1066" s="3" t="s">
        <v>459</v>
      </c>
      <c r="HF1066" s="3" t="s">
        <v>37</v>
      </c>
      <c r="HG1066" s="3"/>
      <c r="HH1066" s="3"/>
      <c r="HI1066" s="3"/>
      <c r="HJ1066" s="3"/>
      <c r="HK1066" s="3"/>
      <c r="HL1066" s="3"/>
      <c r="HM1066" s="3" t="s">
        <v>3</v>
      </c>
      <c r="HN1066" s="3" t="s">
        <v>3</v>
      </c>
      <c r="HO1066" s="3" t="s">
        <v>3</v>
      </c>
      <c r="HP1066" s="3" t="s">
        <v>3</v>
      </c>
      <c r="HQ1066" s="3" t="s">
        <v>3</v>
      </c>
      <c r="HR1066" s="3"/>
      <c r="HS1066" s="3">
        <v>0</v>
      </c>
      <c r="HT1066" s="3"/>
      <c r="HU1066" s="3"/>
      <c r="HV1066" s="3"/>
      <c r="HW1066" s="3"/>
      <c r="HX1066" s="3"/>
      <c r="HY1066" s="3"/>
      <c r="HZ1066" s="3"/>
      <c r="IA1066" s="3"/>
      <c r="IB1066" s="3"/>
      <c r="IC1066" s="3"/>
      <c r="ID1066" s="3"/>
      <c r="IE1066" s="3"/>
      <c r="IF1066" s="3"/>
      <c r="IG1066" s="3"/>
      <c r="IH1066" s="3"/>
      <c r="II1066" s="3"/>
      <c r="IJ1066" s="3"/>
      <c r="IK1066" s="3">
        <v>0</v>
      </c>
      <c r="IL1066" s="3"/>
      <c r="IM1066" s="3"/>
      <c r="IN1066" s="3"/>
      <c r="IO1066" s="3"/>
      <c r="IP1066" s="3"/>
      <c r="IQ1066" s="3"/>
      <c r="IR1066" s="3"/>
      <c r="IS1066" s="3"/>
      <c r="IT1066" s="3"/>
      <c r="IU1066" s="3"/>
    </row>
    <row r="1067" spans="1:255" x14ac:dyDescent="0.25">
      <c r="A1067" s="4">
        <v>17</v>
      </c>
      <c r="B1067" s="4">
        <v>1</v>
      </c>
      <c r="C1067" s="4"/>
      <c r="D1067" s="4"/>
      <c r="E1067" s="4" t="s">
        <v>1302</v>
      </c>
      <c r="F1067" s="4" t="s">
        <v>1249</v>
      </c>
      <c r="G1067" s="4" t="s">
        <v>1250</v>
      </c>
      <c r="H1067" s="4" t="s">
        <v>227</v>
      </c>
      <c r="I1067" s="4">
        <v>48</v>
      </c>
      <c r="J1067" s="4">
        <v>0</v>
      </c>
      <c r="K1067" s="4">
        <v>48</v>
      </c>
      <c r="L1067" s="4"/>
      <c r="M1067" s="4"/>
      <c r="N1067" s="4"/>
      <c r="O1067" s="4">
        <f t="shared" si="1208"/>
        <v>5460.02</v>
      </c>
      <c r="P1067" s="4">
        <f t="shared" si="1209"/>
        <v>5460.02</v>
      </c>
      <c r="Q1067" s="4">
        <f t="shared" si="1271"/>
        <v>0</v>
      </c>
      <c r="R1067" s="4">
        <f t="shared" si="1272"/>
        <v>0</v>
      </c>
      <c r="S1067" s="4">
        <f t="shared" si="1210"/>
        <v>0</v>
      </c>
      <c r="T1067" s="4">
        <f t="shared" si="1211"/>
        <v>0</v>
      </c>
      <c r="U1067" s="4">
        <f t="shared" si="1212"/>
        <v>0</v>
      </c>
      <c r="V1067" s="4">
        <f t="shared" si="1213"/>
        <v>0</v>
      </c>
      <c r="W1067" s="4">
        <f t="shared" si="1214"/>
        <v>0</v>
      </c>
      <c r="X1067" s="4">
        <f t="shared" si="1273"/>
        <v>0</v>
      </c>
      <c r="Y1067" s="4">
        <f t="shared" si="1274"/>
        <v>0</v>
      </c>
      <c r="Z1067" s="4"/>
      <c r="AA1067" s="4">
        <v>55890823</v>
      </c>
      <c r="AB1067" s="4">
        <f t="shared" si="1215"/>
        <v>11.56</v>
      </c>
      <c r="AC1067" s="4">
        <f t="shared" si="1275"/>
        <v>11.56</v>
      </c>
      <c r="AD1067" s="4">
        <f t="shared" si="1276"/>
        <v>0</v>
      </c>
      <c r="AE1067" s="4">
        <f t="shared" si="1277"/>
        <v>0</v>
      </c>
      <c r="AF1067" s="4">
        <f t="shared" si="1277"/>
        <v>0</v>
      </c>
      <c r="AG1067" s="4">
        <f t="shared" si="1216"/>
        <v>0</v>
      </c>
      <c r="AH1067" s="4">
        <f t="shared" si="1278"/>
        <v>0</v>
      </c>
      <c r="AI1067" s="4">
        <f t="shared" si="1278"/>
        <v>0</v>
      </c>
      <c r="AJ1067" s="4">
        <f t="shared" si="1217"/>
        <v>0</v>
      </c>
      <c r="AK1067" s="4">
        <v>11.56</v>
      </c>
      <c r="AL1067" s="4">
        <v>11.56</v>
      </c>
      <c r="AM1067" s="4">
        <v>0</v>
      </c>
      <c r="AN1067" s="4">
        <v>0</v>
      </c>
      <c r="AO1067" s="4">
        <v>0</v>
      </c>
      <c r="AP1067" s="4">
        <v>0</v>
      </c>
      <c r="AQ1067" s="4">
        <v>0</v>
      </c>
      <c r="AR1067" s="4">
        <v>0</v>
      </c>
      <c r="AS1067" s="4">
        <v>0</v>
      </c>
      <c r="AT1067" s="4">
        <v>0</v>
      </c>
      <c r="AU1067" s="4">
        <v>0</v>
      </c>
      <c r="AV1067" s="4">
        <v>1</v>
      </c>
      <c r="AW1067" s="4">
        <v>1</v>
      </c>
      <c r="AX1067" s="4"/>
      <c r="AY1067" s="4"/>
      <c r="AZ1067" s="4">
        <v>1</v>
      </c>
      <c r="BA1067" s="4">
        <v>1</v>
      </c>
      <c r="BB1067" s="4">
        <v>1</v>
      </c>
      <c r="BC1067" s="4">
        <v>9.84</v>
      </c>
      <c r="BD1067" s="4" t="s">
        <v>3</v>
      </c>
      <c r="BE1067" s="4" t="s">
        <v>3</v>
      </c>
      <c r="BF1067" s="4" t="s">
        <v>3</v>
      </c>
      <c r="BG1067" s="4" t="s">
        <v>3</v>
      </c>
      <c r="BH1067" s="4">
        <v>3</v>
      </c>
      <c r="BI1067" s="4">
        <v>2</v>
      </c>
      <c r="BJ1067" s="4" t="s">
        <v>1249</v>
      </c>
      <c r="BK1067" s="4"/>
      <c r="BL1067" s="4"/>
      <c r="BM1067" s="4">
        <v>400005</v>
      </c>
      <c r="BN1067" s="4">
        <v>0</v>
      </c>
      <c r="BO1067" s="4" t="s">
        <v>3</v>
      </c>
      <c r="BP1067" s="4">
        <v>0</v>
      </c>
      <c r="BQ1067" s="4">
        <v>213</v>
      </c>
      <c r="BR1067" s="4">
        <v>0</v>
      </c>
      <c r="BS1067" s="4">
        <v>1</v>
      </c>
      <c r="BT1067" s="4">
        <v>1</v>
      </c>
      <c r="BU1067" s="4">
        <v>1</v>
      </c>
      <c r="BV1067" s="4">
        <v>1</v>
      </c>
      <c r="BW1067" s="4">
        <v>1</v>
      </c>
      <c r="BX1067" s="4">
        <v>1</v>
      </c>
      <c r="BY1067" s="4" t="s">
        <v>3</v>
      </c>
      <c r="BZ1067" s="4">
        <v>0</v>
      </c>
      <c r="CA1067" s="4">
        <v>0</v>
      </c>
      <c r="CB1067" s="4" t="s">
        <v>3</v>
      </c>
      <c r="CC1067" s="4"/>
      <c r="CD1067" s="4"/>
      <c r="CE1067" s="4">
        <v>1566</v>
      </c>
      <c r="CF1067" s="4">
        <v>0</v>
      </c>
      <c r="CG1067" s="4">
        <v>0</v>
      </c>
      <c r="CH1067" s="4"/>
      <c r="CI1067" s="4"/>
      <c r="CJ1067" s="4"/>
      <c r="CK1067" s="4"/>
      <c r="CL1067" s="4"/>
      <c r="CM1067" s="4">
        <v>0</v>
      </c>
      <c r="CN1067" s="4" t="s">
        <v>3</v>
      </c>
      <c r="CO1067" s="4">
        <v>0</v>
      </c>
      <c r="CP1067" s="4">
        <f t="shared" si="1218"/>
        <v>5460.02</v>
      </c>
      <c r="CQ1067" s="4">
        <f t="shared" si="1219"/>
        <v>113.75</v>
      </c>
      <c r="CR1067" s="4">
        <f t="shared" si="1279"/>
        <v>0</v>
      </c>
      <c r="CS1067" s="4">
        <f t="shared" si="1280"/>
        <v>0</v>
      </c>
      <c r="CT1067" s="4">
        <f t="shared" si="1220"/>
        <v>0</v>
      </c>
      <c r="CU1067" s="4">
        <f t="shared" si="1221"/>
        <v>0</v>
      </c>
      <c r="CV1067" s="4">
        <f t="shared" si="1222"/>
        <v>0</v>
      </c>
      <c r="CW1067" s="4">
        <f t="shared" si="1223"/>
        <v>0</v>
      </c>
      <c r="CX1067" s="4">
        <f t="shared" si="1224"/>
        <v>0</v>
      </c>
      <c r="CY1067" s="4">
        <f t="shared" si="1281"/>
        <v>0</v>
      </c>
      <c r="CZ1067" s="4">
        <f t="shared" si="1282"/>
        <v>0</v>
      </c>
      <c r="DA1067" s="4"/>
      <c r="DB1067" s="4"/>
      <c r="DC1067" s="4" t="s">
        <v>3</v>
      </c>
      <c r="DD1067" s="4" t="s">
        <v>3</v>
      </c>
      <c r="DE1067" s="4" t="s">
        <v>3</v>
      </c>
      <c r="DF1067" s="4" t="s">
        <v>3</v>
      </c>
      <c r="DG1067" s="4" t="s">
        <v>3</v>
      </c>
      <c r="DH1067" s="4" t="s">
        <v>3</v>
      </c>
      <c r="DI1067" s="4" t="s">
        <v>3</v>
      </c>
      <c r="DJ1067" s="4" t="s">
        <v>3</v>
      </c>
      <c r="DK1067" s="4" t="s">
        <v>3</v>
      </c>
      <c r="DL1067" s="4" t="s">
        <v>3</v>
      </c>
      <c r="DM1067" s="4" t="s">
        <v>3</v>
      </c>
      <c r="DN1067" s="4">
        <v>0</v>
      </c>
      <c r="DO1067" s="4">
        <v>0</v>
      </c>
      <c r="DP1067" s="4">
        <v>1</v>
      </c>
      <c r="DQ1067" s="4">
        <v>1</v>
      </c>
      <c r="DR1067" s="4"/>
      <c r="DS1067" s="4"/>
      <c r="DT1067" s="4"/>
      <c r="DU1067" s="4">
        <v>1013</v>
      </c>
      <c r="DV1067" s="4" t="s">
        <v>227</v>
      </c>
      <c r="DW1067" s="4" t="s">
        <v>227</v>
      </c>
      <c r="DX1067" s="4">
        <v>1</v>
      </c>
      <c r="DY1067" s="4"/>
      <c r="DZ1067" s="4" t="s">
        <v>3</v>
      </c>
      <c r="EA1067" s="4" t="s">
        <v>3</v>
      </c>
      <c r="EB1067" s="4" t="s">
        <v>3</v>
      </c>
      <c r="EC1067" s="4" t="s">
        <v>3</v>
      </c>
      <c r="ED1067" s="4"/>
      <c r="EE1067" s="4">
        <v>57042888</v>
      </c>
      <c r="EF1067" s="4">
        <v>213</v>
      </c>
      <c r="EG1067" s="4" t="s">
        <v>456</v>
      </c>
      <c r="EH1067" s="4">
        <v>0</v>
      </c>
      <c r="EI1067" s="4" t="s">
        <v>3</v>
      </c>
      <c r="EJ1067" s="4">
        <v>1</v>
      </c>
      <c r="EK1067" s="4">
        <v>400005</v>
      </c>
      <c r="EL1067" s="4" t="s">
        <v>456</v>
      </c>
      <c r="EM1067" s="4" t="s">
        <v>457</v>
      </c>
      <c r="EN1067" s="4"/>
      <c r="EO1067" s="4" t="s">
        <v>3</v>
      </c>
      <c r="EP1067" s="4"/>
      <c r="EQ1067" s="4">
        <v>16</v>
      </c>
      <c r="ER1067" s="4">
        <v>0</v>
      </c>
      <c r="ES1067" s="4">
        <v>11.56</v>
      </c>
      <c r="ET1067" s="4">
        <v>0</v>
      </c>
      <c r="EU1067" s="4">
        <v>0</v>
      </c>
      <c r="EV1067" s="4">
        <v>0</v>
      </c>
      <c r="EW1067" s="4">
        <v>0</v>
      </c>
      <c r="EX1067" s="4">
        <v>0</v>
      </c>
      <c r="EY1067" s="4">
        <v>0</v>
      </c>
      <c r="EZ1067" s="4">
        <v>5</v>
      </c>
      <c r="FA1067" s="4"/>
      <c r="FB1067" s="4"/>
      <c r="FC1067" s="4">
        <v>1</v>
      </c>
      <c r="FD1067" s="4">
        <v>18</v>
      </c>
      <c r="FE1067" s="4"/>
      <c r="FF1067" s="4">
        <v>136</v>
      </c>
      <c r="FG1067" s="4"/>
      <c r="FH1067" s="4"/>
      <c r="FI1067" s="4"/>
      <c r="FJ1067" s="4"/>
      <c r="FK1067" s="4"/>
      <c r="FL1067" s="4"/>
      <c r="FM1067" s="4"/>
      <c r="FN1067" s="4"/>
      <c r="FO1067" s="4"/>
      <c r="FP1067" s="4"/>
      <c r="FQ1067" s="4">
        <v>0</v>
      </c>
      <c r="FR1067" s="4">
        <v>0</v>
      </c>
      <c r="FS1067" s="4">
        <v>0</v>
      </c>
      <c r="FT1067" s="4"/>
      <c r="FU1067" s="4"/>
      <c r="FV1067" s="4"/>
      <c r="FW1067" s="4"/>
      <c r="FX1067" s="4">
        <v>0</v>
      </c>
      <c r="FY1067" s="4">
        <v>0</v>
      </c>
      <c r="FZ1067" s="4"/>
      <c r="GA1067" s="4" t="s">
        <v>1251</v>
      </c>
      <c r="GB1067" s="4"/>
      <c r="GC1067" s="4"/>
      <c r="GD1067" s="4">
        <v>1</v>
      </c>
      <c r="GE1067" s="4"/>
      <c r="GF1067" s="4">
        <v>1026710798</v>
      </c>
      <c r="GG1067" s="4">
        <v>2</v>
      </c>
      <c r="GH1067" s="4">
        <v>3</v>
      </c>
      <c r="GI1067" s="4">
        <v>5</v>
      </c>
      <c r="GJ1067" s="4">
        <v>0</v>
      </c>
      <c r="GK1067" s="4">
        <v>0</v>
      </c>
      <c r="GL1067" s="4">
        <f t="shared" si="1225"/>
        <v>0</v>
      </c>
      <c r="GM1067" s="4">
        <f t="shared" si="1226"/>
        <v>5460.02</v>
      </c>
      <c r="GN1067" s="4">
        <f t="shared" si="1227"/>
        <v>0</v>
      </c>
      <c r="GO1067" s="4">
        <f t="shared" si="1228"/>
        <v>5460.02</v>
      </c>
      <c r="GP1067" s="4">
        <f t="shared" si="1229"/>
        <v>0</v>
      </c>
      <c r="GQ1067" s="4"/>
      <c r="GR1067" s="4">
        <v>1</v>
      </c>
      <c r="GS1067" s="4">
        <v>1</v>
      </c>
      <c r="GT1067" s="4">
        <v>0</v>
      </c>
      <c r="GU1067" s="4" t="s">
        <v>3</v>
      </c>
      <c r="GV1067" s="4">
        <f t="shared" si="1230"/>
        <v>0</v>
      </c>
      <c r="GW1067" s="4">
        <v>1</v>
      </c>
      <c r="GX1067" s="4">
        <f t="shared" si="1231"/>
        <v>0</v>
      </c>
      <c r="GY1067" s="4"/>
      <c r="GZ1067" s="4"/>
      <c r="HA1067" s="4">
        <v>0</v>
      </c>
      <c r="HB1067" s="4">
        <v>0</v>
      </c>
      <c r="HC1067" s="4">
        <f t="shared" si="1232"/>
        <v>0</v>
      </c>
      <c r="HD1067" s="4"/>
      <c r="HE1067" s="4" t="s">
        <v>459</v>
      </c>
      <c r="HF1067" s="4" t="s">
        <v>37</v>
      </c>
      <c r="HG1067" s="4"/>
      <c r="HH1067" s="4"/>
      <c r="HI1067" s="4"/>
      <c r="HJ1067" s="4"/>
      <c r="HK1067" s="4"/>
      <c r="HL1067" s="4"/>
      <c r="HM1067" s="4" t="s">
        <v>3</v>
      </c>
      <c r="HN1067" s="4" t="s">
        <v>3</v>
      </c>
      <c r="HO1067" s="4" t="s">
        <v>3</v>
      </c>
      <c r="HP1067" s="4" t="s">
        <v>3</v>
      </c>
      <c r="HQ1067" s="4" t="s">
        <v>3</v>
      </c>
      <c r="HR1067" s="4"/>
      <c r="HS1067" s="4">
        <v>0</v>
      </c>
      <c r="HT1067" s="4"/>
      <c r="HU1067" s="4"/>
      <c r="HV1067" s="4"/>
      <c r="HW1067" s="4"/>
      <c r="HX1067" s="4"/>
      <c r="HY1067" s="4"/>
      <c r="HZ1067" s="4"/>
      <c r="IA1067" s="4"/>
      <c r="IB1067" s="4"/>
      <c r="IC1067" s="4"/>
      <c r="ID1067" s="4"/>
      <c r="IE1067" s="4"/>
      <c r="IF1067" s="4"/>
      <c r="IG1067" s="4"/>
      <c r="IH1067" s="4"/>
      <c r="II1067" s="4"/>
      <c r="IJ1067" s="4"/>
      <c r="IK1067" s="4">
        <v>0</v>
      </c>
      <c r="IL1067" s="4"/>
      <c r="IM1067" s="4"/>
      <c r="IN1067" s="4"/>
      <c r="IO1067" s="4"/>
      <c r="IP1067" s="4"/>
      <c r="IQ1067" s="4"/>
      <c r="IR1067" s="4"/>
      <c r="IS1067" s="4"/>
      <c r="IT1067" s="4"/>
      <c r="IU1067" s="4"/>
    </row>
    <row r="1068" spans="1:255" x14ac:dyDescent="0.25">
      <c r="A1068" s="3">
        <v>17</v>
      </c>
      <c r="B1068" s="3">
        <v>1</v>
      </c>
      <c r="C1068" s="3"/>
      <c r="D1068" s="3"/>
      <c r="E1068" s="3" t="s">
        <v>1303</v>
      </c>
      <c r="F1068" s="3" t="s">
        <v>1284</v>
      </c>
      <c r="G1068" s="3" t="s">
        <v>1285</v>
      </c>
      <c r="H1068" s="3" t="s">
        <v>656</v>
      </c>
      <c r="I1068" s="3">
        <v>96</v>
      </c>
      <c r="J1068" s="3">
        <v>0</v>
      </c>
      <c r="K1068" s="3">
        <v>96</v>
      </c>
      <c r="L1068" s="3"/>
      <c r="M1068" s="3"/>
      <c r="N1068" s="3"/>
      <c r="O1068" s="3">
        <f t="shared" si="1208"/>
        <v>294.72000000000003</v>
      </c>
      <c r="P1068" s="3">
        <f t="shared" si="1209"/>
        <v>294.72000000000003</v>
      </c>
      <c r="Q1068" s="3">
        <f t="shared" si="1271"/>
        <v>0</v>
      </c>
      <c r="R1068" s="3">
        <f t="shared" si="1272"/>
        <v>0</v>
      </c>
      <c r="S1068" s="3">
        <f t="shared" si="1210"/>
        <v>0</v>
      </c>
      <c r="T1068" s="3">
        <f t="shared" si="1211"/>
        <v>0</v>
      </c>
      <c r="U1068" s="3">
        <f t="shared" si="1212"/>
        <v>0</v>
      </c>
      <c r="V1068" s="3">
        <f t="shared" si="1213"/>
        <v>0</v>
      </c>
      <c r="W1068" s="3">
        <f t="shared" si="1214"/>
        <v>0</v>
      </c>
      <c r="X1068" s="3">
        <f t="shared" si="1273"/>
        <v>0</v>
      </c>
      <c r="Y1068" s="3">
        <f t="shared" si="1274"/>
        <v>0</v>
      </c>
      <c r="Z1068" s="3"/>
      <c r="AA1068" s="3">
        <v>54971259</v>
      </c>
      <c r="AB1068" s="3">
        <f t="shared" si="1215"/>
        <v>3.07</v>
      </c>
      <c r="AC1068" s="3">
        <f t="shared" si="1275"/>
        <v>3.07</v>
      </c>
      <c r="AD1068" s="3">
        <f t="shared" si="1276"/>
        <v>0</v>
      </c>
      <c r="AE1068" s="3">
        <f t="shared" si="1277"/>
        <v>0</v>
      </c>
      <c r="AF1068" s="3">
        <f t="shared" si="1277"/>
        <v>0</v>
      </c>
      <c r="AG1068" s="3">
        <f t="shared" si="1216"/>
        <v>0</v>
      </c>
      <c r="AH1068" s="3">
        <f t="shared" si="1278"/>
        <v>0</v>
      </c>
      <c r="AI1068" s="3">
        <f t="shared" si="1278"/>
        <v>0</v>
      </c>
      <c r="AJ1068" s="3">
        <f t="shared" si="1217"/>
        <v>0</v>
      </c>
      <c r="AK1068" s="3">
        <v>3.07</v>
      </c>
      <c r="AL1068" s="3">
        <v>3.07</v>
      </c>
      <c r="AM1068" s="3">
        <v>0</v>
      </c>
      <c r="AN1068" s="3">
        <v>0</v>
      </c>
      <c r="AO1068" s="3">
        <v>0</v>
      </c>
      <c r="AP1068" s="3">
        <v>0</v>
      </c>
      <c r="AQ1068" s="3">
        <v>0</v>
      </c>
      <c r="AR1068" s="3">
        <v>0</v>
      </c>
      <c r="AS1068" s="3">
        <v>0</v>
      </c>
      <c r="AT1068" s="3">
        <v>0</v>
      </c>
      <c r="AU1068" s="3">
        <v>0</v>
      </c>
      <c r="AV1068" s="3">
        <v>1</v>
      </c>
      <c r="AW1068" s="3">
        <v>1</v>
      </c>
      <c r="AX1068" s="3"/>
      <c r="AY1068" s="3"/>
      <c r="AZ1068" s="3">
        <v>1</v>
      </c>
      <c r="BA1068" s="3">
        <v>1</v>
      </c>
      <c r="BB1068" s="3">
        <v>1</v>
      </c>
      <c r="BC1068" s="3">
        <v>1</v>
      </c>
      <c r="BD1068" s="3" t="s">
        <v>3</v>
      </c>
      <c r="BE1068" s="3" t="s">
        <v>3</v>
      </c>
      <c r="BF1068" s="3" t="s">
        <v>3</v>
      </c>
      <c r="BG1068" s="3" t="s">
        <v>3</v>
      </c>
      <c r="BH1068" s="3">
        <v>3</v>
      </c>
      <c r="BI1068" s="3">
        <v>2</v>
      </c>
      <c r="BJ1068" s="3" t="s">
        <v>1286</v>
      </c>
      <c r="BK1068" s="3"/>
      <c r="BL1068" s="3"/>
      <c r="BM1068" s="3">
        <v>1618</v>
      </c>
      <c r="BN1068" s="3">
        <v>0</v>
      </c>
      <c r="BO1068" s="3" t="s">
        <v>3</v>
      </c>
      <c r="BP1068" s="3">
        <v>0</v>
      </c>
      <c r="BQ1068" s="3">
        <v>201</v>
      </c>
      <c r="BR1068" s="3">
        <v>0</v>
      </c>
      <c r="BS1068" s="3">
        <v>1</v>
      </c>
      <c r="BT1068" s="3">
        <v>1</v>
      </c>
      <c r="BU1068" s="3">
        <v>1</v>
      </c>
      <c r="BV1068" s="3">
        <v>1</v>
      </c>
      <c r="BW1068" s="3">
        <v>1</v>
      </c>
      <c r="BX1068" s="3">
        <v>1</v>
      </c>
      <c r="BY1068" s="3" t="s">
        <v>3</v>
      </c>
      <c r="BZ1068" s="3">
        <v>0</v>
      </c>
      <c r="CA1068" s="3">
        <v>0</v>
      </c>
      <c r="CB1068" s="3" t="s">
        <v>3</v>
      </c>
      <c r="CC1068" s="3"/>
      <c r="CD1068" s="3"/>
      <c r="CE1068" s="3">
        <v>1566</v>
      </c>
      <c r="CF1068" s="3">
        <v>0</v>
      </c>
      <c r="CG1068" s="3">
        <v>0</v>
      </c>
      <c r="CH1068" s="3"/>
      <c r="CI1068" s="3"/>
      <c r="CJ1068" s="3"/>
      <c r="CK1068" s="3"/>
      <c r="CL1068" s="3"/>
      <c r="CM1068" s="3">
        <v>0</v>
      </c>
      <c r="CN1068" s="3" t="s">
        <v>3</v>
      </c>
      <c r="CO1068" s="3">
        <v>0</v>
      </c>
      <c r="CP1068" s="3">
        <f t="shared" si="1218"/>
        <v>294.72000000000003</v>
      </c>
      <c r="CQ1068" s="3">
        <f t="shared" si="1219"/>
        <v>3.07</v>
      </c>
      <c r="CR1068" s="3">
        <f t="shared" si="1279"/>
        <v>0</v>
      </c>
      <c r="CS1068" s="3">
        <f t="shared" si="1280"/>
        <v>0</v>
      </c>
      <c r="CT1068" s="3">
        <f t="shared" si="1220"/>
        <v>0</v>
      </c>
      <c r="CU1068" s="3">
        <f t="shared" si="1221"/>
        <v>0</v>
      </c>
      <c r="CV1068" s="3">
        <f t="shared" si="1222"/>
        <v>0</v>
      </c>
      <c r="CW1068" s="3">
        <f t="shared" si="1223"/>
        <v>0</v>
      </c>
      <c r="CX1068" s="3">
        <f t="shared" si="1224"/>
        <v>0</v>
      </c>
      <c r="CY1068" s="3">
        <f t="shared" si="1281"/>
        <v>0</v>
      </c>
      <c r="CZ1068" s="3">
        <f t="shared" si="1282"/>
        <v>0</v>
      </c>
      <c r="DA1068" s="3"/>
      <c r="DB1068" s="3"/>
      <c r="DC1068" s="3" t="s">
        <v>3</v>
      </c>
      <c r="DD1068" s="3" t="s">
        <v>3</v>
      </c>
      <c r="DE1068" s="3" t="s">
        <v>3</v>
      </c>
      <c r="DF1068" s="3" t="s">
        <v>3</v>
      </c>
      <c r="DG1068" s="3" t="s">
        <v>3</v>
      </c>
      <c r="DH1068" s="3" t="s">
        <v>3</v>
      </c>
      <c r="DI1068" s="3" t="s">
        <v>3</v>
      </c>
      <c r="DJ1068" s="3" t="s">
        <v>3</v>
      </c>
      <c r="DK1068" s="3" t="s">
        <v>3</v>
      </c>
      <c r="DL1068" s="3" t="s">
        <v>3</v>
      </c>
      <c r="DM1068" s="3" t="s">
        <v>3</v>
      </c>
      <c r="DN1068" s="3">
        <v>0</v>
      </c>
      <c r="DO1068" s="3">
        <v>0</v>
      </c>
      <c r="DP1068" s="3">
        <v>1</v>
      </c>
      <c r="DQ1068" s="3">
        <v>1</v>
      </c>
      <c r="DR1068" s="3"/>
      <c r="DS1068" s="3"/>
      <c r="DT1068" s="3"/>
      <c r="DU1068" s="3">
        <v>1013</v>
      </c>
      <c r="DV1068" s="3" t="s">
        <v>656</v>
      </c>
      <c r="DW1068" s="3" t="s">
        <v>656</v>
      </c>
      <c r="DX1068" s="3">
        <v>1</v>
      </c>
      <c r="DY1068" s="3"/>
      <c r="DZ1068" s="3" t="s">
        <v>3</v>
      </c>
      <c r="EA1068" s="3" t="s">
        <v>3</v>
      </c>
      <c r="EB1068" s="3" t="s">
        <v>3</v>
      </c>
      <c r="EC1068" s="3" t="s">
        <v>3</v>
      </c>
      <c r="ED1068" s="3"/>
      <c r="EE1068" s="3">
        <v>57042987</v>
      </c>
      <c r="EF1068" s="3">
        <v>201</v>
      </c>
      <c r="EG1068" s="3" t="s">
        <v>575</v>
      </c>
      <c r="EH1068" s="3">
        <v>0</v>
      </c>
      <c r="EI1068" s="3" t="s">
        <v>3</v>
      </c>
      <c r="EJ1068" s="3">
        <v>2</v>
      </c>
      <c r="EK1068" s="3">
        <v>1618</v>
      </c>
      <c r="EL1068" s="3" t="s">
        <v>576</v>
      </c>
      <c r="EM1068" s="3" t="s">
        <v>577</v>
      </c>
      <c r="EN1068" s="3"/>
      <c r="EO1068" s="3" t="s">
        <v>3</v>
      </c>
      <c r="EP1068" s="3"/>
      <c r="EQ1068" s="3">
        <v>0</v>
      </c>
      <c r="ER1068" s="3">
        <v>3.07</v>
      </c>
      <c r="ES1068" s="3">
        <v>3.07</v>
      </c>
      <c r="ET1068" s="3">
        <v>0</v>
      </c>
      <c r="EU1068" s="3">
        <v>0</v>
      </c>
      <c r="EV1068" s="3">
        <v>0</v>
      </c>
      <c r="EW1068" s="3">
        <v>0</v>
      </c>
      <c r="EX1068" s="3">
        <v>0</v>
      </c>
      <c r="EY1068" s="3">
        <v>0</v>
      </c>
      <c r="EZ1068" s="3"/>
      <c r="FA1068" s="3"/>
      <c r="FB1068" s="3"/>
      <c r="FC1068" s="3"/>
      <c r="FD1068" s="3"/>
      <c r="FE1068" s="3"/>
      <c r="FF1068" s="3"/>
      <c r="FG1068" s="3"/>
      <c r="FH1068" s="3"/>
      <c r="FI1068" s="3"/>
      <c r="FJ1068" s="3"/>
      <c r="FK1068" s="3"/>
      <c r="FL1068" s="3"/>
      <c r="FM1068" s="3"/>
      <c r="FN1068" s="3"/>
      <c r="FO1068" s="3"/>
      <c r="FP1068" s="3"/>
      <c r="FQ1068" s="3">
        <v>0</v>
      </c>
      <c r="FR1068" s="3">
        <v>0</v>
      </c>
      <c r="FS1068" s="3">
        <v>0</v>
      </c>
      <c r="FT1068" s="3"/>
      <c r="FU1068" s="3"/>
      <c r="FV1068" s="3"/>
      <c r="FW1068" s="3"/>
      <c r="FX1068" s="3">
        <v>0</v>
      </c>
      <c r="FY1068" s="3">
        <v>0</v>
      </c>
      <c r="FZ1068" s="3"/>
      <c r="GA1068" s="3" t="s">
        <v>3</v>
      </c>
      <c r="GB1068" s="3"/>
      <c r="GC1068" s="3"/>
      <c r="GD1068" s="3">
        <v>1</v>
      </c>
      <c r="GE1068" s="3"/>
      <c r="GF1068" s="3">
        <v>847585266</v>
      </c>
      <c r="GG1068" s="3">
        <v>2</v>
      </c>
      <c r="GH1068" s="3">
        <v>1</v>
      </c>
      <c r="GI1068" s="3">
        <v>-2</v>
      </c>
      <c r="GJ1068" s="3">
        <v>0</v>
      </c>
      <c r="GK1068" s="3">
        <v>0</v>
      </c>
      <c r="GL1068" s="3">
        <f t="shared" si="1225"/>
        <v>0</v>
      </c>
      <c r="GM1068" s="3">
        <f t="shared" si="1226"/>
        <v>294.72000000000003</v>
      </c>
      <c r="GN1068" s="3">
        <f t="shared" si="1227"/>
        <v>0</v>
      </c>
      <c r="GO1068" s="3">
        <f t="shared" si="1228"/>
        <v>294.72000000000003</v>
      </c>
      <c r="GP1068" s="3">
        <f t="shared" si="1229"/>
        <v>0</v>
      </c>
      <c r="GQ1068" s="3"/>
      <c r="GR1068" s="3">
        <v>0</v>
      </c>
      <c r="GS1068" s="3">
        <v>3</v>
      </c>
      <c r="GT1068" s="3">
        <v>0</v>
      </c>
      <c r="GU1068" s="3" t="s">
        <v>3</v>
      </c>
      <c r="GV1068" s="3">
        <f t="shared" si="1230"/>
        <v>0</v>
      </c>
      <c r="GW1068" s="3">
        <v>1</v>
      </c>
      <c r="GX1068" s="3">
        <f t="shared" si="1231"/>
        <v>0</v>
      </c>
      <c r="GY1068" s="3"/>
      <c r="GZ1068" s="3"/>
      <c r="HA1068" s="3">
        <v>0</v>
      </c>
      <c r="HB1068" s="3">
        <v>0</v>
      </c>
      <c r="HC1068" s="3">
        <f t="shared" si="1232"/>
        <v>0</v>
      </c>
      <c r="HD1068" s="3"/>
      <c r="HE1068" s="3" t="s">
        <v>3</v>
      </c>
      <c r="HF1068" s="3" t="s">
        <v>3</v>
      </c>
      <c r="HG1068" s="3"/>
      <c r="HH1068" s="3"/>
      <c r="HI1068" s="3"/>
      <c r="HJ1068" s="3"/>
      <c r="HK1068" s="3"/>
      <c r="HL1068" s="3"/>
      <c r="HM1068" s="3" t="s">
        <v>3</v>
      </c>
      <c r="HN1068" s="3" t="s">
        <v>3</v>
      </c>
      <c r="HO1068" s="3" t="s">
        <v>3</v>
      </c>
      <c r="HP1068" s="3" t="s">
        <v>3</v>
      </c>
      <c r="HQ1068" s="3" t="s">
        <v>3</v>
      </c>
      <c r="HR1068" s="3"/>
      <c r="HS1068" s="3">
        <v>0</v>
      </c>
      <c r="HT1068" s="3"/>
      <c r="HU1068" s="3"/>
      <c r="HV1068" s="3"/>
      <c r="HW1068" s="3"/>
      <c r="HX1068" s="3"/>
      <c r="HY1068" s="3"/>
      <c r="HZ1068" s="3"/>
      <c r="IA1068" s="3"/>
      <c r="IB1068" s="3"/>
      <c r="IC1068" s="3"/>
      <c r="ID1068" s="3"/>
      <c r="IE1068" s="3"/>
      <c r="IF1068" s="3"/>
      <c r="IG1068" s="3"/>
      <c r="IH1068" s="3"/>
      <c r="II1068" s="3"/>
      <c r="IJ1068" s="3"/>
      <c r="IK1068" s="3">
        <v>0</v>
      </c>
      <c r="IL1068" s="3"/>
      <c r="IM1068" s="3"/>
      <c r="IN1068" s="3"/>
      <c r="IO1068" s="3"/>
      <c r="IP1068" s="3"/>
      <c r="IQ1068" s="3"/>
      <c r="IR1068" s="3"/>
      <c r="IS1068" s="3"/>
      <c r="IT1068" s="3"/>
      <c r="IU1068" s="3"/>
    </row>
    <row r="1069" spans="1:255" x14ac:dyDescent="0.25">
      <c r="A1069" s="4">
        <v>17</v>
      </c>
      <c r="B1069" s="4">
        <v>1</v>
      </c>
      <c r="C1069" s="4"/>
      <c r="D1069" s="4"/>
      <c r="E1069" s="4" t="s">
        <v>1303</v>
      </c>
      <c r="F1069" s="4" t="s">
        <v>1284</v>
      </c>
      <c r="G1069" s="4" t="s">
        <v>1285</v>
      </c>
      <c r="H1069" s="4" t="s">
        <v>656</v>
      </c>
      <c r="I1069" s="4">
        <v>96</v>
      </c>
      <c r="J1069" s="4">
        <v>0</v>
      </c>
      <c r="K1069" s="4">
        <v>96</v>
      </c>
      <c r="L1069" s="4"/>
      <c r="M1069" s="4"/>
      <c r="N1069" s="4"/>
      <c r="O1069" s="4">
        <f t="shared" si="1208"/>
        <v>3498.33</v>
      </c>
      <c r="P1069" s="4">
        <f t="shared" si="1209"/>
        <v>3498.33</v>
      </c>
      <c r="Q1069" s="4">
        <f t="shared" si="1271"/>
        <v>0</v>
      </c>
      <c r="R1069" s="4">
        <f t="shared" si="1272"/>
        <v>0</v>
      </c>
      <c r="S1069" s="4">
        <f t="shared" si="1210"/>
        <v>0</v>
      </c>
      <c r="T1069" s="4">
        <f t="shared" si="1211"/>
        <v>0</v>
      </c>
      <c r="U1069" s="4">
        <f t="shared" si="1212"/>
        <v>0</v>
      </c>
      <c r="V1069" s="4">
        <f t="shared" si="1213"/>
        <v>0</v>
      </c>
      <c r="W1069" s="4">
        <f t="shared" si="1214"/>
        <v>0</v>
      </c>
      <c r="X1069" s="4">
        <f t="shared" si="1273"/>
        <v>0</v>
      </c>
      <c r="Y1069" s="4">
        <f t="shared" si="1274"/>
        <v>0</v>
      </c>
      <c r="Z1069" s="4"/>
      <c r="AA1069" s="4">
        <v>55890823</v>
      </c>
      <c r="AB1069" s="4">
        <f t="shared" si="1215"/>
        <v>3.07</v>
      </c>
      <c r="AC1069" s="4">
        <f t="shared" si="1275"/>
        <v>3.07</v>
      </c>
      <c r="AD1069" s="4">
        <f t="shared" si="1276"/>
        <v>0</v>
      </c>
      <c r="AE1069" s="4">
        <f t="shared" si="1277"/>
        <v>0</v>
      </c>
      <c r="AF1069" s="4">
        <f t="shared" si="1277"/>
        <v>0</v>
      </c>
      <c r="AG1069" s="4">
        <f t="shared" si="1216"/>
        <v>0</v>
      </c>
      <c r="AH1069" s="4">
        <f t="shared" si="1278"/>
        <v>0</v>
      </c>
      <c r="AI1069" s="4">
        <f t="shared" si="1278"/>
        <v>0</v>
      </c>
      <c r="AJ1069" s="4">
        <f t="shared" si="1217"/>
        <v>0</v>
      </c>
      <c r="AK1069" s="4">
        <v>3.07</v>
      </c>
      <c r="AL1069" s="4">
        <v>3.07</v>
      </c>
      <c r="AM1069" s="4">
        <v>0</v>
      </c>
      <c r="AN1069" s="4">
        <v>0</v>
      </c>
      <c r="AO1069" s="4">
        <v>0</v>
      </c>
      <c r="AP1069" s="4">
        <v>0</v>
      </c>
      <c r="AQ1069" s="4">
        <v>0</v>
      </c>
      <c r="AR1069" s="4">
        <v>0</v>
      </c>
      <c r="AS1069" s="4">
        <v>0</v>
      </c>
      <c r="AT1069" s="4">
        <v>0</v>
      </c>
      <c r="AU1069" s="4">
        <v>0</v>
      </c>
      <c r="AV1069" s="4">
        <v>1</v>
      </c>
      <c r="AW1069" s="4">
        <v>1</v>
      </c>
      <c r="AX1069" s="4"/>
      <c r="AY1069" s="4"/>
      <c r="AZ1069" s="4">
        <v>1</v>
      </c>
      <c r="BA1069" s="4">
        <v>1</v>
      </c>
      <c r="BB1069" s="4">
        <v>1</v>
      </c>
      <c r="BC1069" s="4">
        <v>11.87</v>
      </c>
      <c r="BD1069" s="4" t="s">
        <v>3</v>
      </c>
      <c r="BE1069" s="4" t="s">
        <v>3</v>
      </c>
      <c r="BF1069" s="4" t="s">
        <v>3</v>
      </c>
      <c r="BG1069" s="4" t="s">
        <v>3</v>
      </c>
      <c r="BH1069" s="4">
        <v>3</v>
      </c>
      <c r="BI1069" s="4">
        <v>2</v>
      </c>
      <c r="BJ1069" s="4" t="s">
        <v>1286</v>
      </c>
      <c r="BK1069" s="4"/>
      <c r="BL1069" s="4"/>
      <c r="BM1069" s="4">
        <v>1618</v>
      </c>
      <c r="BN1069" s="4">
        <v>0</v>
      </c>
      <c r="BO1069" s="4" t="s">
        <v>1284</v>
      </c>
      <c r="BP1069" s="4">
        <v>1</v>
      </c>
      <c r="BQ1069" s="4">
        <v>201</v>
      </c>
      <c r="BR1069" s="4">
        <v>0</v>
      </c>
      <c r="BS1069" s="4">
        <v>1</v>
      </c>
      <c r="BT1069" s="4">
        <v>1</v>
      </c>
      <c r="BU1069" s="4">
        <v>1</v>
      </c>
      <c r="BV1069" s="4">
        <v>1</v>
      </c>
      <c r="BW1069" s="4">
        <v>1</v>
      </c>
      <c r="BX1069" s="4">
        <v>1</v>
      </c>
      <c r="BY1069" s="4" t="s">
        <v>3</v>
      </c>
      <c r="BZ1069" s="4">
        <v>0</v>
      </c>
      <c r="CA1069" s="4">
        <v>0</v>
      </c>
      <c r="CB1069" s="4" t="s">
        <v>3</v>
      </c>
      <c r="CC1069" s="4"/>
      <c r="CD1069" s="4"/>
      <c r="CE1069" s="4">
        <v>1566</v>
      </c>
      <c r="CF1069" s="4">
        <v>0</v>
      </c>
      <c r="CG1069" s="4">
        <v>0</v>
      </c>
      <c r="CH1069" s="4"/>
      <c r="CI1069" s="4"/>
      <c r="CJ1069" s="4"/>
      <c r="CK1069" s="4"/>
      <c r="CL1069" s="4"/>
      <c r="CM1069" s="4">
        <v>0</v>
      </c>
      <c r="CN1069" s="4" t="s">
        <v>3</v>
      </c>
      <c r="CO1069" s="4">
        <v>0</v>
      </c>
      <c r="CP1069" s="4">
        <f t="shared" si="1218"/>
        <v>3498.33</v>
      </c>
      <c r="CQ1069" s="4">
        <f t="shared" si="1219"/>
        <v>36.44</v>
      </c>
      <c r="CR1069" s="4">
        <f t="shared" si="1279"/>
        <v>0</v>
      </c>
      <c r="CS1069" s="4">
        <f t="shared" si="1280"/>
        <v>0</v>
      </c>
      <c r="CT1069" s="4">
        <f t="shared" si="1220"/>
        <v>0</v>
      </c>
      <c r="CU1069" s="4">
        <f t="shared" si="1221"/>
        <v>0</v>
      </c>
      <c r="CV1069" s="4">
        <f t="shared" si="1222"/>
        <v>0</v>
      </c>
      <c r="CW1069" s="4">
        <f t="shared" si="1223"/>
        <v>0</v>
      </c>
      <c r="CX1069" s="4">
        <f t="shared" si="1224"/>
        <v>0</v>
      </c>
      <c r="CY1069" s="4">
        <f t="shared" si="1281"/>
        <v>0</v>
      </c>
      <c r="CZ1069" s="4">
        <f t="shared" si="1282"/>
        <v>0</v>
      </c>
      <c r="DA1069" s="4"/>
      <c r="DB1069" s="4"/>
      <c r="DC1069" s="4" t="s">
        <v>3</v>
      </c>
      <c r="DD1069" s="4" t="s">
        <v>3</v>
      </c>
      <c r="DE1069" s="4" t="s">
        <v>3</v>
      </c>
      <c r="DF1069" s="4" t="s">
        <v>3</v>
      </c>
      <c r="DG1069" s="4" t="s">
        <v>3</v>
      </c>
      <c r="DH1069" s="4" t="s">
        <v>3</v>
      </c>
      <c r="DI1069" s="4" t="s">
        <v>3</v>
      </c>
      <c r="DJ1069" s="4" t="s">
        <v>3</v>
      </c>
      <c r="DK1069" s="4" t="s">
        <v>3</v>
      </c>
      <c r="DL1069" s="4" t="s">
        <v>3</v>
      </c>
      <c r="DM1069" s="4" t="s">
        <v>3</v>
      </c>
      <c r="DN1069" s="4">
        <v>0</v>
      </c>
      <c r="DO1069" s="4">
        <v>0</v>
      </c>
      <c r="DP1069" s="4">
        <v>1</v>
      </c>
      <c r="DQ1069" s="4">
        <v>1</v>
      </c>
      <c r="DR1069" s="4"/>
      <c r="DS1069" s="4"/>
      <c r="DT1069" s="4"/>
      <c r="DU1069" s="4">
        <v>1013</v>
      </c>
      <c r="DV1069" s="4" t="s">
        <v>656</v>
      </c>
      <c r="DW1069" s="4" t="s">
        <v>656</v>
      </c>
      <c r="DX1069" s="4">
        <v>1</v>
      </c>
      <c r="DY1069" s="4"/>
      <c r="DZ1069" s="4" t="s">
        <v>3</v>
      </c>
      <c r="EA1069" s="4" t="s">
        <v>3</v>
      </c>
      <c r="EB1069" s="4" t="s">
        <v>3</v>
      </c>
      <c r="EC1069" s="4" t="s">
        <v>3</v>
      </c>
      <c r="ED1069" s="4"/>
      <c r="EE1069" s="4">
        <v>57042987</v>
      </c>
      <c r="EF1069" s="4">
        <v>201</v>
      </c>
      <c r="EG1069" s="4" t="s">
        <v>575</v>
      </c>
      <c r="EH1069" s="4">
        <v>0</v>
      </c>
      <c r="EI1069" s="4" t="s">
        <v>3</v>
      </c>
      <c r="EJ1069" s="4">
        <v>2</v>
      </c>
      <c r="EK1069" s="4">
        <v>1618</v>
      </c>
      <c r="EL1069" s="4" t="s">
        <v>576</v>
      </c>
      <c r="EM1069" s="4" t="s">
        <v>577</v>
      </c>
      <c r="EN1069" s="4"/>
      <c r="EO1069" s="4" t="s">
        <v>3</v>
      </c>
      <c r="EP1069" s="4"/>
      <c r="EQ1069" s="4">
        <v>0</v>
      </c>
      <c r="ER1069" s="4">
        <v>3.07</v>
      </c>
      <c r="ES1069" s="4">
        <v>3.07</v>
      </c>
      <c r="ET1069" s="4">
        <v>0</v>
      </c>
      <c r="EU1069" s="4">
        <v>0</v>
      </c>
      <c r="EV1069" s="4">
        <v>0</v>
      </c>
      <c r="EW1069" s="4">
        <v>0</v>
      </c>
      <c r="EX1069" s="4">
        <v>0</v>
      </c>
      <c r="EY1069" s="4">
        <v>0</v>
      </c>
      <c r="EZ1069" s="4"/>
      <c r="FA1069" s="4"/>
      <c r="FB1069" s="4"/>
      <c r="FC1069" s="4"/>
      <c r="FD1069" s="4"/>
      <c r="FE1069" s="4"/>
      <c r="FF1069" s="4"/>
      <c r="FG1069" s="4"/>
      <c r="FH1069" s="4"/>
      <c r="FI1069" s="4"/>
      <c r="FJ1069" s="4"/>
      <c r="FK1069" s="4"/>
      <c r="FL1069" s="4"/>
      <c r="FM1069" s="4"/>
      <c r="FN1069" s="4"/>
      <c r="FO1069" s="4"/>
      <c r="FP1069" s="4"/>
      <c r="FQ1069" s="4">
        <v>0</v>
      </c>
      <c r="FR1069" s="4">
        <v>0</v>
      </c>
      <c r="FS1069" s="4">
        <v>0</v>
      </c>
      <c r="FT1069" s="4"/>
      <c r="FU1069" s="4"/>
      <c r="FV1069" s="4"/>
      <c r="FW1069" s="4"/>
      <c r="FX1069" s="4">
        <v>0</v>
      </c>
      <c r="FY1069" s="4">
        <v>0</v>
      </c>
      <c r="FZ1069" s="4"/>
      <c r="GA1069" s="4" t="s">
        <v>3</v>
      </c>
      <c r="GB1069" s="4"/>
      <c r="GC1069" s="4"/>
      <c r="GD1069" s="4">
        <v>1</v>
      </c>
      <c r="GE1069" s="4"/>
      <c r="GF1069" s="4">
        <v>847585266</v>
      </c>
      <c r="GG1069" s="4">
        <v>2</v>
      </c>
      <c r="GH1069" s="4">
        <v>1</v>
      </c>
      <c r="GI1069" s="4">
        <v>2</v>
      </c>
      <c r="GJ1069" s="4">
        <v>0</v>
      </c>
      <c r="GK1069" s="4">
        <v>0</v>
      </c>
      <c r="GL1069" s="4">
        <f t="shared" si="1225"/>
        <v>0</v>
      </c>
      <c r="GM1069" s="4">
        <f t="shared" si="1226"/>
        <v>3498.33</v>
      </c>
      <c r="GN1069" s="4">
        <f t="shared" si="1227"/>
        <v>0</v>
      </c>
      <c r="GO1069" s="4">
        <f t="shared" si="1228"/>
        <v>3498.33</v>
      </c>
      <c r="GP1069" s="4">
        <f t="shared" si="1229"/>
        <v>0</v>
      </c>
      <c r="GQ1069" s="4"/>
      <c r="GR1069" s="4">
        <v>0</v>
      </c>
      <c r="GS1069" s="4">
        <v>0</v>
      </c>
      <c r="GT1069" s="4">
        <v>0</v>
      </c>
      <c r="GU1069" s="4" t="s">
        <v>3</v>
      </c>
      <c r="GV1069" s="4">
        <f t="shared" si="1230"/>
        <v>0</v>
      </c>
      <c r="GW1069" s="4">
        <v>1</v>
      </c>
      <c r="GX1069" s="4">
        <f t="shared" si="1231"/>
        <v>0</v>
      </c>
      <c r="GY1069" s="4"/>
      <c r="GZ1069" s="4"/>
      <c r="HA1069" s="4">
        <v>0</v>
      </c>
      <c r="HB1069" s="4">
        <v>0</v>
      </c>
      <c r="HC1069" s="4">
        <f t="shared" si="1232"/>
        <v>0</v>
      </c>
      <c r="HD1069" s="4"/>
      <c r="HE1069" s="4" t="s">
        <v>3</v>
      </c>
      <c r="HF1069" s="4" t="s">
        <v>3</v>
      </c>
      <c r="HG1069" s="4"/>
      <c r="HH1069" s="4"/>
      <c r="HI1069" s="4"/>
      <c r="HJ1069" s="4"/>
      <c r="HK1069" s="4"/>
      <c r="HL1069" s="4"/>
      <c r="HM1069" s="4" t="s">
        <v>3</v>
      </c>
      <c r="HN1069" s="4" t="s">
        <v>3</v>
      </c>
      <c r="HO1069" s="4" t="s">
        <v>3</v>
      </c>
      <c r="HP1069" s="4" t="s">
        <v>3</v>
      </c>
      <c r="HQ1069" s="4" t="s">
        <v>3</v>
      </c>
      <c r="HR1069" s="4"/>
      <c r="HS1069" s="4">
        <v>0</v>
      </c>
      <c r="HT1069" s="4"/>
      <c r="HU1069" s="4"/>
      <c r="HV1069" s="4"/>
      <c r="HW1069" s="4"/>
      <c r="HX1069" s="4"/>
      <c r="HY1069" s="4"/>
      <c r="HZ1069" s="4"/>
      <c r="IA1069" s="4"/>
      <c r="IB1069" s="4"/>
      <c r="IC1069" s="4"/>
      <c r="ID1069" s="4"/>
      <c r="IE1069" s="4"/>
      <c r="IF1069" s="4"/>
      <c r="IG1069" s="4"/>
      <c r="IH1069" s="4"/>
      <c r="II1069" s="4"/>
      <c r="IJ1069" s="4"/>
      <c r="IK1069" s="4">
        <v>0</v>
      </c>
      <c r="IL1069" s="4"/>
      <c r="IM1069" s="4"/>
      <c r="IN1069" s="4"/>
      <c r="IO1069" s="4"/>
      <c r="IP1069" s="4"/>
      <c r="IQ1069" s="4"/>
      <c r="IR1069" s="4"/>
      <c r="IS1069" s="4"/>
      <c r="IT1069" s="4"/>
      <c r="IU1069" s="4"/>
    </row>
    <row r="1071" spans="1:255" ht="13" x14ac:dyDescent="0.3">
      <c r="A1071" s="5">
        <v>51</v>
      </c>
      <c r="B1071" s="5">
        <f>B816</f>
        <v>1</v>
      </c>
      <c r="C1071" s="5">
        <f>A816</f>
        <v>4</v>
      </c>
      <c r="D1071" s="5">
        <f>ROW(A816)</f>
        <v>816</v>
      </c>
      <c r="E1071" s="5"/>
      <c r="F1071" s="5" t="str">
        <f>IF(F816&lt;&gt;"",F816,"")</f>
        <v>9</v>
      </c>
      <c r="G1071" s="5" t="str">
        <f>IF(G816&lt;&gt;"",G816,"")</f>
        <v>Лотки</v>
      </c>
      <c r="H1071" s="5">
        <v>0</v>
      </c>
      <c r="I1071" s="5"/>
      <c r="J1071" s="5"/>
      <c r="K1071" s="5"/>
      <c r="L1071" s="5"/>
      <c r="M1071" s="5"/>
      <c r="N1071" s="5"/>
      <c r="O1071" s="5">
        <f t="shared" ref="O1071:T1071" si="1283">ROUND(AB1071,2)</f>
        <v>688780.55</v>
      </c>
      <c r="P1071" s="5">
        <f t="shared" si="1283"/>
        <v>682344.03</v>
      </c>
      <c r="Q1071" s="5">
        <f t="shared" si="1283"/>
        <v>266.97000000000003</v>
      </c>
      <c r="R1071" s="5">
        <f t="shared" si="1283"/>
        <v>41.6</v>
      </c>
      <c r="S1071" s="5">
        <f t="shared" si="1283"/>
        <v>6169.55</v>
      </c>
      <c r="T1071" s="5">
        <f t="shared" si="1283"/>
        <v>0</v>
      </c>
      <c r="U1071" s="5">
        <f>AH1071</f>
        <v>528.56261639999991</v>
      </c>
      <c r="V1071" s="5">
        <f>AI1071</f>
        <v>0</v>
      </c>
      <c r="W1071" s="5">
        <f>ROUND(AJ1071,2)</f>
        <v>0</v>
      </c>
      <c r="X1071" s="5">
        <f>ROUND(AK1071,2)</f>
        <v>6024.81</v>
      </c>
      <c r="Y1071" s="5">
        <f>ROUND(AL1071,2)</f>
        <v>3167.67</v>
      </c>
      <c r="Z1071" s="5"/>
      <c r="AA1071" s="5"/>
      <c r="AB1071" s="5">
        <f>ROUND(SUMIF(AA820:AA1069,"=54971259",O820:O1069),2)</f>
        <v>688780.55</v>
      </c>
      <c r="AC1071" s="5">
        <f>ROUND(SUMIF(AA820:AA1069,"=54971259",P820:P1069),2)</f>
        <v>682344.03</v>
      </c>
      <c r="AD1071" s="5">
        <f>ROUND(SUMIF(AA820:AA1069,"=54971259",Q820:Q1069),2)</f>
        <v>266.97000000000003</v>
      </c>
      <c r="AE1071" s="5">
        <f>ROUND(SUMIF(AA820:AA1069,"=54971259",R820:R1069),2)</f>
        <v>41.6</v>
      </c>
      <c r="AF1071" s="5">
        <f>ROUND(SUMIF(AA820:AA1069,"=54971259",S820:S1069),2)</f>
        <v>6169.55</v>
      </c>
      <c r="AG1071" s="5">
        <f>ROUND(SUMIF(AA820:AA1069,"=54971259",T820:T1069),2)</f>
        <v>0</v>
      </c>
      <c r="AH1071" s="5">
        <f>SUMIF(AA820:AA1069,"=54971259",U820:U1069)</f>
        <v>528.56261639999991</v>
      </c>
      <c r="AI1071" s="5">
        <f>SUMIF(AA820:AA1069,"=54971259",V820:V1069)</f>
        <v>0</v>
      </c>
      <c r="AJ1071" s="5">
        <f>ROUND(SUMIF(AA820:AA1069,"=54971259",W820:W1069),2)</f>
        <v>0</v>
      </c>
      <c r="AK1071" s="5">
        <f>ROUND(SUMIF(AA820:AA1069,"=54971259",X820:X1069),2)</f>
        <v>6024.81</v>
      </c>
      <c r="AL1071" s="5">
        <f>ROUND(SUMIF(AA820:AA1069,"=54971259",Y820:Y1069),2)</f>
        <v>3167.67</v>
      </c>
      <c r="AM1071" s="5"/>
      <c r="AN1071" s="5"/>
      <c r="AO1071" s="5">
        <f t="shared" ref="AO1071:BD1071" si="1284">ROUND(BX1071,2)</f>
        <v>0</v>
      </c>
      <c r="AP1071" s="5">
        <f t="shared" si="1284"/>
        <v>0</v>
      </c>
      <c r="AQ1071" s="5">
        <f t="shared" si="1284"/>
        <v>0</v>
      </c>
      <c r="AR1071" s="5">
        <f t="shared" si="1284"/>
        <v>697973.03</v>
      </c>
      <c r="AS1071" s="5">
        <f t="shared" si="1284"/>
        <v>0</v>
      </c>
      <c r="AT1071" s="5">
        <f t="shared" si="1284"/>
        <v>697973.03</v>
      </c>
      <c r="AU1071" s="5">
        <f t="shared" si="1284"/>
        <v>0</v>
      </c>
      <c r="AV1071" s="5">
        <f t="shared" si="1284"/>
        <v>682344.03</v>
      </c>
      <c r="AW1071" s="5">
        <f t="shared" si="1284"/>
        <v>682344.03</v>
      </c>
      <c r="AX1071" s="5">
        <f t="shared" si="1284"/>
        <v>0</v>
      </c>
      <c r="AY1071" s="5">
        <f t="shared" si="1284"/>
        <v>682344.03</v>
      </c>
      <c r="AZ1071" s="5">
        <f t="shared" si="1284"/>
        <v>0</v>
      </c>
      <c r="BA1071" s="5">
        <f t="shared" si="1284"/>
        <v>0</v>
      </c>
      <c r="BB1071" s="5">
        <f t="shared" si="1284"/>
        <v>0</v>
      </c>
      <c r="BC1071" s="5">
        <f t="shared" si="1284"/>
        <v>0</v>
      </c>
      <c r="BD1071" s="5">
        <f t="shared" si="1284"/>
        <v>0</v>
      </c>
      <c r="BE1071" s="5"/>
      <c r="BF1071" s="5"/>
      <c r="BG1071" s="5"/>
      <c r="BH1071" s="5"/>
      <c r="BI1071" s="5"/>
      <c r="BJ1071" s="5"/>
      <c r="BK1071" s="5"/>
      <c r="BL1071" s="5"/>
      <c r="BM1071" s="5"/>
      <c r="BN1071" s="5"/>
      <c r="BO1071" s="5"/>
      <c r="BP1071" s="5"/>
      <c r="BQ1071" s="5"/>
      <c r="BR1071" s="5"/>
      <c r="BS1071" s="5"/>
      <c r="BT1071" s="5"/>
      <c r="BU1071" s="5"/>
      <c r="BV1071" s="5"/>
      <c r="BW1071" s="5"/>
      <c r="BX1071" s="5">
        <f>ROUND(SUMIF(AA820:AA1069,"=54971259",FQ820:FQ1069),2)</f>
        <v>0</v>
      </c>
      <c r="BY1071" s="5">
        <f>ROUND(SUMIF(AA820:AA1069,"=54971259",FR820:FR1069),2)</f>
        <v>0</v>
      </c>
      <c r="BZ1071" s="5">
        <f>ROUND(SUMIF(AA820:AA1069,"=54971259",GL820:GL1069),2)</f>
        <v>0</v>
      </c>
      <c r="CA1071" s="5">
        <f>ROUND(SUMIF(AA820:AA1069,"=54971259",GM820:GM1069),2)</f>
        <v>697973.03</v>
      </c>
      <c r="CB1071" s="5">
        <f>ROUND(SUMIF(AA820:AA1069,"=54971259",GN820:GN1069),2)</f>
        <v>0</v>
      </c>
      <c r="CC1071" s="5">
        <f>ROUND(SUMIF(AA820:AA1069,"=54971259",GO820:GO1069),2)</f>
        <v>697973.03</v>
      </c>
      <c r="CD1071" s="5">
        <f>ROUND(SUMIF(AA820:AA1069,"=54971259",GP820:GP1069),2)</f>
        <v>0</v>
      </c>
      <c r="CE1071" s="5">
        <f>AC1071-BX1071</f>
        <v>682344.03</v>
      </c>
      <c r="CF1071" s="5">
        <f>AC1071-BY1071</f>
        <v>682344.03</v>
      </c>
      <c r="CG1071" s="5">
        <f>BX1071-BZ1071</f>
        <v>0</v>
      </c>
      <c r="CH1071" s="5">
        <f>AC1071-BX1071-BY1071+BZ1071</f>
        <v>682344.03</v>
      </c>
      <c r="CI1071" s="5">
        <f>BY1071-BZ1071</f>
        <v>0</v>
      </c>
      <c r="CJ1071" s="5">
        <f>ROUND(SUMIF(AA820:AA1069,"=54971259",GX820:GX1069),2)</f>
        <v>0</v>
      </c>
      <c r="CK1071" s="5">
        <f>ROUND(SUMIF(AA820:AA1069,"=54971259",GY820:GY1069),2)</f>
        <v>0</v>
      </c>
      <c r="CL1071" s="5">
        <f>ROUND(SUMIF(AA820:AA1069,"=54971259",GZ820:GZ1069),2)</f>
        <v>0</v>
      </c>
      <c r="CM1071" s="5">
        <f>ROUND(SUMIF(AA820:AA1069,"=54971259",HD820:HD1069),2)</f>
        <v>0</v>
      </c>
      <c r="CN1071" s="5"/>
      <c r="CO1071" s="5"/>
      <c r="CP1071" s="5"/>
      <c r="CQ1071" s="5"/>
      <c r="CR1071" s="5"/>
      <c r="CS1071" s="5"/>
      <c r="CT1071" s="5"/>
      <c r="CU1071" s="5"/>
      <c r="CV1071" s="5"/>
      <c r="CW1071" s="5"/>
      <c r="CX1071" s="5"/>
      <c r="CY1071" s="5"/>
      <c r="CZ1071" s="5"/>
      <c r="DA1071" s="5"/>
      <c r="DB1071" s="5"/>
      <c r="DC1071" s="5"/>
      <c r="DD1071" s="5"/>
      <c r="DE1071" s="5"/>
      <c r="DF1071" s="5"/>
      <c r="DG1071" s="6">
        <f t="shared" ref="DG1071:DL1071" si="1285">ROUND(DT1071,2)</f>
        <v>4992445.74</v>
      </c>
      <c r="DH1071" s="6">
        <f t="shared" si="1285"/>
        <v>4640076.01</v>
      </c>
      <c r="DI1071" s="6">
        <f t="shared" si="1285"/>
        <v>4715.59</v>
      </c>
      <c r="DJ1071" s="6">
        <f t="shared" si="1285"/>
        <v>2344.17</v>
      </c>
      <c r="DK1071" s="6">
        <f t="shared" si="1285"/>
        <v>347654.14</v>
      </c>
      <c r="DL1071" s="6">
        <f t="shared" si="1285"/>
        <v>0</v>
      </c>
      <c r="DM1071" s="6">
        <f>DZ1071</f>
        <v>528.56261639999991</v>
      </c>
      <c r="DN1071" s="6">
        <f>EA1071</f>
        <v>0</v>
      </c>
      <c r="DO1071" s="6">
        <f>ROUND(EB1071,2)</f>
        <v>0</v>
      </c>
      <c r="DP1071" s="6">
        <f>ROUND(EC1071,2)</f>
        <v>339498.37</v>
      </c>
      <c r="DQ1071" s="6">
        <f>ROUND(ED1071,2)</f>
        <v>178499.13</v>
      </c>
      <c r="DR1071" s="6"/>
      <c r="DS1071" s="6"/>
      <c r="DT1071" s="6">
        <f>ROUND(SUMIF(AA820:AA1069,"=55890823",O820:O1069),2)</f>
        <v>4992445.74</v>
      </c>
      <c r="DU1071" s="6">
        <f>ROUND(SUMIF(AA820:AA1069,"=55890823",P820:P1069),2)</f>
        <v>4640076.01</v>
      </c>
      <c r="DV1071" s="6">
        <f>ROUND(SUMIF(AA820:AA1069,"=55890823",Q820:Q1069),2)</f>
        <v>4715.59</v>
      </c>
      <c r="DW1071" s="6">
        <f>ROUND(SUMIF(AA820:AA1069,"=55890823",R820:R1069),2)</f>
        <v>2344.17</v>
      </c>
      <c r="DX1071" s="6">
        <f>ROUND(SUMIF(AA820:AA1069,"=55890823",S820:S1069),2)</f>
        <v>347654.14</v>
      </c>
      <c r="DY1071" s="6">
        <f>ROUND(SUMIF(AA820:AA1069,"=55890823",T820:T1069),2)</f>
        <v>0</v>
      </c>
      <c r="DZ1071" s="6">
        <f>SUMIF(AA820:AA1069,"=55890823",U820:U1069)</f>
        <v>528.56261639999991</v>
      </c>
      <c r="EA1071" s="6">
        <f>SUMIF(AA820:AA1069,"=55890823",V820:V1069)</f>
        <v>0</v>
      </c>
      <c r="EB1071" s="6">
        <f>ROUND(SUMIF(AA820:AA1069,"=55890823",W820:W1069),2)</f>
        <v>0</v>
      </c>
      <c r="EC1071" s="6">
        <f>ROUND(SUMIF(AA820:AA1069,"=55890823",X820:X1069),2)</f>
        <v>339498.37</v>
      </c>
      <c r="ED1071" s="6">
        <f>ROUND(SUMIF(AA820:AA1069,"=55890823",Y820:Y1069),2)</f>
        <v>178499.13</v>
      </c>
      <c r="EE1071" s="6"/>
      <c r="EF1071" s="6"/>
      <c r="EG1071" s="6">
        <f t="shared" ref="EG1071:EV1071" si="1286">ROUND(FP1071,2)</f>
        <v>0</v>
      </c>
      <c r="EH1071" s="6">
        <f t="shared" si="1286"/>
        <v>0</v>
      </c>
      <c r="EI1071" s="6">
        <f t="shared" si="1286"/>
        <v>0</v>
      </c>
      <c r="EJ1071" s="6">
        <f t="shared" si="1286"/>
        <v>5510443.2400000002</v>
      </c>
      <c r="EK1071" s="6">
        <f t="shared" si="1286"/>
        <v>0</v>
      </c>
      <c r="EL1071" s="6">
        <f t="shared" si="1286"/>
        <v>5510443.2400000002</v>
      </c>
      <c r="EM1071" s="6">
        <f t="shared" si="1286"/>
        <v>0</v>
      </c>
      <c r="EN1071" s="6">
        <f t="shared" si="1286"/>
        <v>4640076.01</v>
      </c>
      <c r="EO1071" s="6">
        <f t="shared" si="1286"/>
        <v>4640076.01</v>
      </c>
      <c r="EP1071" s="6">
        <f t="shared" si="1286"/>
        <v>0</v>
      </c>
      <c r="EQ1071" s="6">
        <f t="shared" si="1286"/>
        <v>4640076.01</v>
      </c>
      <c r="ER1071" s="6">
        <f t="shared" si="1286"/>
        <v>0</v>
      </c>
      <c r="ES1071" s="6">
        <f t="shared" si="1286"/>
        <v>0</v>
      </c>
      <c r="ET1071" s="6">
        <f t="shared" si="1286"/>
        <v>0</v>
      </c>
      <c r="EU1071" s="6">
        <f t="shared" si="1286"/>
        <v>0</v>
      </c>
      <c r="EV1071" s="6">
        <f t="shared" si="1286"/>
        <v>0</v>
      </c>
      <c r="EW1071" s="6"/>
      <c r="EX1071" s="6"/>
      <c r="EY1071" s="6"/>
      <c r="EZ1071" s="6"/>
      <c r="FA1071" s="6"/>
      <c r="FB1071" s="6"/>
      <c r="FC1071" s="6"/>
      <c r="FD1071" s="6"/>
      <c r="FE1071" s="6"/>
      <c r="FF1071" s="6"/>
      <c r="FG1071" s="6"/>
      <c r="FH1071" s="6"/>
      <c r="FI1071" s="6"/>
      <c r="FJ1071" s="6"/>
      <c r="FK1071" s="6"/>
      <c r="FL1071" s="6"/>
      <c r="FM1071" s="6"/>
      <c r="FN1071" s="6"/>
      <c r="FO1071" s="6"/>
      <c r="FP1071" s="6">
        <f>ROUND(SUMIF(AA820:AA1069,"=55890823",FQ820:FQ1069),2)</f>
        <v>0</v>
      </c>
      <c r="FQ1071" s="6">
        <f>ROUND(SUMIF(AA820:AA1069,"=55890823",FR820:FR1069),2)</f>
        <v>0</v>
      </c>
      <c r="FR1071" s="6">
        <f>ROUND(SUMIF(AA820:AA1069,"=55890823",GL820:GL1069),2)</f>
        <v>0</v>
      </c>
      <c r="FS1071" s="6">
        <f>ROUND(SUMIF(AA820:AA1069,"=55890823",GM820:GM1069),2)</f>
        <v>5510443.2400000002</v>
      </c>
      <c r="FT1071" s="6">
        <f>ROUND(SUMIF(AA820:AA1069,"=55890823",GN820:GN1069),2)</f>
        <v>0</v>
      </c>
      <c r="FU1071" s="6">
        <f>ROUND(SUMIF(AA820:AA1069,"=55890823",GO820:GO1069),2)</f>
        <v>5510443.2400000002</v>
      </c>
      <c r="FV1071" s="6">
        <f>ROUND(SUMIF(AA820:AA1069,"=55890823",GP820:GP1069),2)</f>
        <v>0</v>
      </c>
      <c r="FW1071" s="6">
        <f>DU1071-FP1071</f>
        <v>4640076.01</v>
      </c>
      <c r="FX1071" s="6">
        <f>DU1071-FQ1071</f>
        <v>4640076.01</v>
      </c>
      <c r="FY1071" s="6">
        <f>FP1071-FR1071</f>
        <v>0</v>
      </c>
      <c r="FZ1071" s="6">
        <f>DU1071-FP1071-FQ1071+FR1071</f>
        <v>4640076.01</v>
      </c>
      <c r="GA1071" s="6">
        <f>FQ1071-FR1071</f>
        <v>0</v>
      </c>
      <c r="GB1071" s="6">
        <f>ROUND(SUMIF(AA820:AA1069,"=55890823",GX820:GX1069),2)</f>
        <v>0</v>
      </c>
      <c r="GC1071" s="6">
        <f>ROUND(SUMIF(AA820:AA1069,"=55890823",GY820:GY1069),2)</f>
        <v>0</v>
      </c>
      <c r="GD1071" s="6">
        <f>ROUND(SUMIF(AA820:AA1069,"=55890823",GZ820:GZ1069),2)</f>
        <v>0</v>
      </c>
      <c r="GE1071" s="6">
        <f>ROUND(SUMIF(AA820:AA1069,"=55890823",HD820:HD1069),2)</f>
        <v>0</v>
      </c>
      <c r="GF1071" s="6"/>
      <c r="GG1071" s="6"/>
      <c r="GH1071" s="6"/>
      <c r="GI1071" s="6"/>
      <c r="GJ1071" s="6"/>
      <c r="GK1071" s="6"/>
      <c r="GL1071" s="6"/>
      <c r="GM1071" s="6"/>
      <c r="GN1071" s="6"/>
      <c r="GO1071" s="6"/>
      <c r="GP1071" s="6"/>
      <c r="GQ1071" s="6"/>
      <c r="GR1071" s="6"/>
      <c r="GS1071" s="6"/>
      <c r="GT1071" s="6"/>
      <c r="GU1071" s="6"/>
      <c r="GV1071" s="6"/>
      <c r="GW1071" s="6"/>
      <c r="GX1071" s="6">
        <v>0</v>
      </c>
    </row>
    <row r="1073" spans="1:28" ht="13" x14ac:dyDescent="0.3">
      <c r="A1073" s="7">
        <v>50</v>
      </c>
      <c r="B1073" s="7">
        <v>0</v>
      </c>
      <c r="C1073" s="7">
        <v>0</v>
      </c>
      <c r="D1073" s="7">
        <v>1</v>
      </c>
      <c r="E1073" s="7">
        <v>201</v>
      </c>
      <c r="F1073" s="7">
        <f>ROUND(Source!O1071,O1073)</f>
        <v>688780.55</v>
      </c>
      <c r="G1073" s="7" t="s">
        <v>162</v>
      </c>
      <c r="H1073" s="7" t="s">
        <v>163</v>
      </c>
      <c r="I1073" s="7"/>
      <c r="J1073" s="7"/>
      <c r="K1073" s="7">
        <v>201</v>
      </c>
      <c r="L1073" s="7">
        <v>1</v>
      </c>
      <c r="M1073" s="7">
        <v>3</v>
      </c>
      <c r="N1073" s="7" t="s">
        <v>3</v>
      </c>
      <c r="O1073" s="7">
        <v>2</v>
      </c>
      <c r="P1073" s="7">
        <f>ROUND(Source!DG1071,O1073)</f>
        <v>4992445.74</v>
      </c>
      <c r="Q1073" s="7"/>
      <c r="R1073" s="7"/>
      <c r="S1073" s="7"/>
      <c r="T1073" s="7"/>
      <c r="U1073" s="7"/>
      <c r="V1073" s="7"/>
      <c r="W1073" s="7">
        <v>688780.55</v>
      </c>
      <c r="X1073" s="7">
        <v>1</v>
      </c>
      <c r="Y1073" s="7">
        <v>688780.55</v>
      </c>
      <c r="Z1073" s="7">
        <v>4992445.74</v>
      </c>
      <c r="AA1073" s="7">
        <v>1</v>
      </c>
      <c r="AB1073" s="7">
        <v>4992445.74</v>
      </c>
    </row>
    <row r="1074" spans="1:28" ht="13" x14ac:dyDescent="0.3">
      <c r="A1074" s="7">
        <v>50</v>
      </c>
      <c r="B1074" s="7">
        <v>0</v>
      </c>
      <c r="C1074" s="7">
        <v>0</v>
      </c>
      <c r="D1074" s="7">
        <v>1</v>
      </c>
      <c r="E1074" s="7">
        <v>202</v>
      </c>
      <c r="F1074" s="7">
        <f>ROUND(Source!P1071,O1074)</f>
        <v>682344.03</v>
      </c>
      <c r="G1074" s="7" t="s">
        <v>164</v>
      </c>
      <c r="H1074" s="7" t="s">
        <v>165</v>
      </c>
      <c r="I1074" s="7"/>
      <c r="J1074" s="7"/>
      <c r="K1074" s="7">
        <v>202</v>
      </c>
      <c r="L1074" s="7">
        <v>2</v>
      </c>
      <c r="M1074" s="7">
        <v>3</v>
      </c>
      <c r="N1074" s="7" t="s">
        <v>3</v>
      </c>
      <c r="O1074" s="7">
        <v>2</v>
      </c>
      <c r="P1074" s="7">
        <f>ROUND(Source!DH1071,O1074)</f>
        <v>4640076.01</v>
      </c>
      <c r="Q1074" s="7"/>
      <c r="R1074" s="7"/>
      <c r="S1074" s="7"/>
      <c r="T1074" s="7"/>
      <c r="U1074" s="7"/>
      <c r="V1074" s="7"/>
      <c r="W1074" s="7">
        <v>682344.03</v>
      </c>
      <c r="X1074" s="7">
        <v>1</v>
      </c>
      <c r="Y1074" s="7">
        <v>682344.03</v>
      </c>
      <c r="Z1074" s="7">
        <v>4640076.01</v>
      </c>
      <c r="AA1074" s="7">
        <v>1</v>
      </c>
      <c r="AB1074" s="7">
        <v>4640076.01</v>
      </c>
    </row>
    <row r="1075" spans="1:28" ht="13" x14ac:dyDescent="0.3">
      <c r="A1075" s="7">
        <v>50</v>
      </c>
      <c r="B1075" s="7">
        <v>0</v>
      </c>
      <c r="C1075" s="7">
        <v>0</v>
      </c>
      <c r="D1075" s="7">
        <v>1</v>
      </c>
      <c r="E1075" s="7">
        <v>222</v>
      </c>
      <c r="F1075" s="7">
        <f>ROUND(Source!AO1071,O1075)</f>
        <v>0</v>
      </c>
      <c r="G1075" s="7" t="s">
        <v>166</v>
      </c>
      <c r="H1075" s="7" t="s">
        <v>167</v>
      </c>
      <c r="I1075" s="7"/>
      <c r="J1075" s="7"/>
      <c r="K1075" s="7">
        <v>222</v>
      </c>
      <c r="L1075" s="7">
        <v>3</v>
      </c>
      <c r="M1075" s="7">
        <v>3</v>
      </c>
      <c r="N1075" s="7" t="s">
        <v>3</v>
      </c>
      <c r="O1075" s="7">
        <v>2</v>
      </c>
      <c r="P1075" s="7">
        <f>ROUND(Source!EG1071,O1075)</f>
        <v>0</v>
      </c>
      <c r="Q1075" s="7"/>
      <c r="R1075" s="7"/>
      <c r="S1075" s="7"/>
      <c r="T1075" s="7"/>
      <c r="U1075" s="7"/>
      <c r="V1075" s="7"/>
      <c r="W1075" s="7">
        <v>0</v>
      </c>
      <c r="X1075" s="7">
        <v>1</v>
      </c>
      <c r="Y1075" s="7">
        <v>0</v>
      </c>
      <c r="Z1075" s="7">
        <v>0</v>
      </c>
      <c r="AA1075" s="7">
        <v>1</v>
      </c>
      <c r="AB1075" s="7">
        <v>0</v>
      </c>
    </row>
    <row r="1076" spans="1:28" ht="13" x14ac:dyDescent="0.3">
      <c r="A1076" s="7">
        <v>50</v>
      </c>
      <c r="B1076" s="7">
        <v>0</v>
      </c>
      <c r="C1076" s="7">
        <v>0</v>
      </c>
      <c r="D1076" s="7">
        <v>1</v>
      </c>
      <c r="E1076" s="7">
        <v>225</v>
      </c>
      <c r="F1076" s="7">
        <f>ROUND(Source!AV1071,O1076)</f>
        <v>682344.03</v>
      </c>
      <c r="G1076" s="7" t="s">
        <v>168</v>
      </c>
      <c r="H1076" s="7" t="s">
        <v>169</v>
      </c>
      <c r="I1076" s="7"/>
      <c r="J1076" s="7"/>
      <c r="K1076" s="7">
        <v>225</v>
      </c>
      <c r="L1076" s="7">
        <v>4</v>
      </c>
      <c r="M1076" s="7">
        <v>3</v>
      </c>
      <c r="N1076" s="7" t="s">
        <v>3</v>
      </c>
      <c r="O1076" s="7">
        <v>2</v>
      </c>
      <c r="P1076" s="7">
        <f>ROUND(Source!EN1071,O1076)</f>
        <v>4640076.01</v>
      </c>
      <c r="Q1076" s="7"/>
      <c r="R1076" s="7"/>
      <c r="S1076" s="7"/>
      <c r="T1076" s="7"/>
      <c r="U1076" s="7"/>
      <c r="V1076" s="7"/>
      <c r="W1076" s="7">
        <v>682344.03</v>
      </c>
      <c r="X1076" s="7">
        <v>1</v>
      </c>
      <c r="Y1076" s="7">
        <v>682344.03</v>
      </c>
      <c r="Z1076" s="7">
        <v>4640076.01</v>
      </c>
      <c r="AA1076" s="7">
        <v>1</v>
      </c>
      <c r="AB1076" s="7">
        <v>4640076.01</v>
      </c>
    </row>
    <row r="1077" spans="1:28" ht="13" x14ac:dyDescent="0.3">
      <c r="A1077" s="7">
        <v>50</v>
      </c>
      <c r="B1077" s="7">
        <v>0</v>
      </c>
      <c r="C1077" s="7">
        <v>0</v>
      </c>
      <c r="D1077" s="7">
        <v>1</v>
      </c>
      <c r="E1077" s="7">
        <v>226</v>
      </c>
      <c r="F1077" s="7">
        <f>ROUND(Source!AW1071,O1077)</f>
        <v>682344.03</v>
      </c>
      <c r="G1077" s="7" t="s">
        <v>170</v>
      </c>
      <c r="H1077" s="7" t="s">
        <v>171</v>
      </c>
      <c r="I1077" s="7"/>
      <c r="J1077" s="7"/>
      <c r="K1077" s="7">
        <v>226</v>
      </c>
      <c r="L1077" s="7">
        <v>5</v>
      </c>
      <c r="M1077" s="7">
        <v>3</v>
      </c>
      <c r="N1077" s="7" t="s">
        <v>3</v>
      </c>
      <c r="O1077" s="7">
        <v>2</v>
      </c>
      <c r="P1077" s="7">
        <f>ROUND(Source!EO1071,O1077)</f>
        <v>4640076.01</v>
      </c>
      <c r="Q1077" s="7"/>
      <c r="R1077" s="7"/>
      <c r="S1077" s="7"/>
      <c r="T1077" s="7"/>
      <c r="U1077" s="7"/>
      <c r="V1077" s="7"/>
      <c r="W1077" s="7">
        <v>682344.03</v>
      </c>
      <c r="X1077" s="7">
        <v>1</v>
      </c>
      <c r="Y1077" s="7">
        <v>682344.03</v>
      </c>
      <c r="Z1077" s="7">
        <v>4640076.01</v>
      </c>
      <c r="AA1077" s="7">
        <v>1</v>
      </c>
      <c r="AB1077" s="7">
        <v>4640076.01</v>
      </c>
    </row>
    <row r="1078" spans="1:28" ht="13" x14ac:dyDescent="0.3">
      <c r="A1078" s="7">
        <v>50</v>
      </c>
      <c r="B1078" s="7">
        <v>0</v>
      </c>
      <c r="C1078" s="7">
        <v>0</v>
      </c>
      <c r="D1078" s="7">
        <v>1</v>
      </c>
      <c r="E1078" s="7">
        <v>227</v>
      </c>
      <c r="F1078" s="7">
        <f>ROUND(Source!AX1071,O1078)</f>
        <v>0</v>
      </c>
      <c r="G1078" s="7" t="s">
        <v>172</v>
      </c>
      <c r="H1078" s="7" t="s">
        <v>173</v>
      </c>
      <c r="I1078" s="7"/>
      <c r="J1078" s="7"/>
      <c r="K1078" s="7">
        <v>227</v>
      </c>
      <c r="L1078" s="7">
        <v>6</v>
      </c>
      <c r="M1078" s="7">
        <v>3</v>
      </c>
      <c r="N1078" s="7" t="s">
        <v>3</v>
      </c>
      <c r="O1078" s="7">
        <v>2</v>
      </c>
      <c r="P1078" s="7">
        <f>ROUND(Source!EP1071,O1078)</f>
        <v>0</v>
      </c>
      <c r="Q1078" s="7"/>
      <c r="R1078" s="7"/>
      <c r="S1078" s="7"/>
      <c r="T1078" s="7"/>
      <c r="U1078" s="7"/>
      <c r="V1078" s="7"/>
      <c r="W1078" s="7">
        <v>0</v>
      </c>
      <c r="X1078" s="7">
        <v>1</v>
      </c>
      <c r="Y1078" s="7">
        <v>0</v>
      </c>
      <c r="Z1078" s="7">
        <v>0</v>
      </c>
      <c r="AA1078" s="7">
        <v>1</v>
      </c>
      <c r="AB1078" s="7">
        <v>0</v>
      </c>
    </row>
    <row r="1079" spans="1:28" ht="13" x14ac:dyDescent="0.3">
      <c r="A1079" s="7">
        <v>50</v>
      </c>
      <c r="B1079" s="7">
        <v>0</v>
      </c>
      <c r="C1079" s="7">
        <v>0</v>
      </c>
      <c r="D1079" s="7">
        <v>1</v>
      </c>
      <c r="E1079" s="7">
        <v>228</v>
      </c>
      <c r="F1079" s="7">
        <f>ROUND(Source!AY1071,O1079)</f>
        <v>682344.03</v>
      </c>
      <c r="G1079" s="7" t="s">
        <v>174</v>
      </c>
      <c r="H1079" s="7" t="s">
        <v>175</v>
      </c>
      <c r="I1079" s="7"/>
      <c r="J1079" s="7"/>
      <c r="K1079" s="7">
        <v>228</v>
      </c>
      <c r="L1079" s="7">
        <v>7</v>
      </c>
      <c r="M1079" s="7">
        <v>3</v>
      </c>
      <c r="N1079" s="7" t="s">
        <v>3</v>
      </c>
      <c r="O1079" s="7">
        <v>2</v>
      </c>
      <c r="P1079" s="7">
        <f>ROUND(Source!EQ1071,O1079)</f>
        <v>4640076.01</v>
      </c>
      <c r="Q1079" s="7"/>
      <c r="R1079" s="7"/>
      <c r="S1079" s="7"/>
      <c r="T1079" s="7"/>
      <c r="U1079" s="7"/>
      <c r="V1079" s="7"/>
      <c r="W1079" s="7">
        <v>682344.03</v>
      </c>
      <c r="X1079" s="7">
        <v>1</v>
      </c>
      <c r="Y1079" s="7">
        <v>682344.03</v>
      </c>
      <c r="Z1079" s="7">
        <v>4640076.01</v>
      </c>
      <c r="AA1079" s="7">
        <v>1</v>
      </c>
      <c r="AB1079" s="7">
        <v>4640076.01</v>
      </c>
    </row>
    <row r="1080" spans="1:28" ht="13" x14ac:dyDescent="0.3">
      <c r="A1080" s="7">
        <v>50</v>
      </c>
      <c r="B1080" s="7">
        <v>0</v>
      </c>
      <c r="C1080" s="7">
        <v>0</v>
      </c>
      <c r="D1080" s="7">
        <v>1</v>
      </c>
      <c r="E1080" s="7">
        <v>216</v>
      </c>
      <c r="F1080" s="7">
        <f>ROUND(Source!AP1071,O1080)</f>
        <v>0</v>
      </c>
      <c r="G1080" s="7" t="s">
        <v>176</v>
      </c>
      <c r="H1080" s="7" t="s">
        <v>177</v>
      </c>
      <c r="I1080" s="7"/>
      <c r="J1080" s="7"/>
      <c r="K1080" s="7">
        <v>216</v>
      </c>
      <c r="L1080" s="7">
        <v>8</v>
      </c>
      <c r="M1080" s="7">
        <v>3</v>
      </c>
      <c r="N1080" s="7" t="s">
        <v>3</v>
      </c>
      <c r="O1080" s="7">
        <v>2</v>
      </c>
      <c r="P1080" s="7">
        <f>ROUND(Source!EH1071,O1080)</f>
        <v>0</v>
      </c>
      <c r="Q1080" s="7"/>
      <c r="R1080" s="7"/>
      <c r="S1080" s="7"/>
      <c r="T1080" s="7"/>
      <c r="U1080" s="7"/>
      <c r="V1080" s="7"/>
      <c r="W1080" s="7">
        <v>0</v>
      </c>
      <c r="X1080" s="7">
        <v>1</v>
      </c>
      <c r="Y1080" s="7">
        <v>0</v>
      </c>
      <c r="Z1080" s="7">
        <v>0</v>
      </c>
      <c r="AA1080" s="7">
        <v>1</v>
      </c>
      <c r="AB1080" s="7">
        <v>0</v>
      </c>
    </row>
    <row r="1081" spans="1:28" ht="13" x14ac:dyDescent="0.3">
      <c r="A1081" s="7">
        <v>50</v>
      </c>
      <c r="B1081" s="7">
        <v>0</v>
      </c>
      <c r="C1081" s="7">
        <v>0</v>
      </c>
      <c r="D1081" s="7">
        <v>1</v>
      </c>
      <c r="E1081" s="7">
        <v>223</v>
      </c>
      <c r="F1081" s="7">
        <f>ROUND(Source!AQ1071,O1081)</f>
        <v>0</v>
      </c>
      <c r="G1081" s="7" t="s">
        <v>178</v>
      </c>
      <c r="H1081" s="7" t="s">
        <v>179</v>
      </c>
      <c r="I1081" s="7"/>
      <c r="J1081" s="7"/>
      <c r="K1081" s="7">
        <v>223</v>
      </c>
      <c r="L1081" s="7">
        <v>9</v>
      </c>
      <c r="M1081" s="7">
        <v>3</v>
      </c>
      <c r="N1081" s="7" t="s">
        <v>3</v>
      </c>
      <c r="O1081" s="7">
        <v>2</v>
      </c>
      <c r="P1081" s="7">
        <f>ROUND(Source!EI1071,O1081)</f>
        <v>0</v>
      </c>
      <c r="Q1081" s="7"/>
      <c r="R1081" s="7"/>
      <c r="S1081" s="7"/>
      <c r="T1081" s="7"/>
      <c r="U1081" s="7"/>
      <c r="V1081" s="7"/>
      <c r="W1081" s="7">
        <v>0</v>
      </c>
      <c r="X1081" s="7">
        <v>1</v>
      </c>
      <c r="Y1081" s="7">
        <v>0</v>
      </c>
      <c r="Z1081" s="7">
        <v>0</v>
      </c>
      <c r="AA1081" s="7">
        <v>1</v>
      </c>
      <c r="AB1081" s="7">
        <v>0</v>
      </c>
    </row>
    <row r="1082" spans="1:28" ht="13" x14ac:dyDescent="0.3">
      <c r="A1082" s="7">
        <v>50</v>
      </c>
      <c r="B1082" s="7">
        <v>0</v>
      </c>
      <c r="C1082" s="7">
        <v>0</v>
      </c>
      <c r="D1082" s="7">
        <v>1</v>
      </c>
      <c r="E1082" s="7">
        <v>229</v>
      </c>
      <c r="F1082" s="7">
        <f>ROUND(Source!AZ1071,O1082)</f>
        <v>0</v>
      </c>
      <c r="G1082" s="7" t="s">
        <v>180</v>
      </c>
      <c r="H1082" s="7" t="s">
        <v>181</v>
      </c>
      <c r="I1082" s="7"/>
      <c r="J1082" s="7"/>
      <c r="K1082" s="7">
        <v>229</v>
      </c>
      <c r="L1082" s="7">
        <v>10</v>
      </c>
      <c r="M1082" s="7">
        <v>3</v>
      </c>
      <c r="N1082" s="7" t="s">
        <v>3</v>
      </c>
      <c r="O1082" s="7">
        <v>2</v>
      </c>
      <c r="P1082" s="7">
        <f>ROUND(Source!ER1071,O1082)</f>
        <v>0</v>
      </c>
      <c r="Q1082" s="7"/>
      <c r="R1082" s="7"/>
      <c r="S1082" s="7"/>
      <c r="T1082" s="7"/>
      <c r="U1082" s="7"/>
      <c r="V1082" s="7"/>
      <c r="W1082" s="7">
        <v>0</v>
      </c>
      <c r="X1082" s="7">
        <v>1</v>
      </c>
      <c r="Y1082" s="7">
        <v>0</v>
      </c>
      <c r="Z1082" s="7">
        <v>0</v>
      </c>
      <c r="AA1082" s="7">
        <v>1</v>
      </c>
      <c r="AB1082" s="7">
        <v>0</v>
      </c>
    </row>
    <row r="1083" spans="1:28" ht="13" x14ac:dyDescent="0.3">
      <c r="A1083" s="7">
        <v>50</v>
      </c>
      <c r="B1083" s="7">
        <v>0</v>
      </c>
      <c r="C1083" s="7">
        <v>0</v>
      </c>
      <c r="D1083" s="7">
        <v>1</v>
      </c>
      <c r="E1083" s="7">
        <v>203</v>
      </c>
      <c r="F1083" s="7">
        <f>ROUND(Source!Q1071,O1083)</f>
        <v>266.97000000000003</v>
      </c>
      <c r="G1083" s="7" t="s">
        <v>182</v>
      </c>
      <c r="H1083" s="7" t="s">
        <v>183</v>
      </c>
      <c r="I1083" s="7"/>
      <c r="J1083" s="7"/>
      <c r="K1083" s="7">
        <v>203</v>
      </c>
      <c r="L1083" s="7">
        <v>11</v>
      </c>
      <c r="M1083" s="7">
        <v>3</v>
      </c>
      <c r="N1083" s="7" t="s">
        <v>3</v>
      </c>
      <c r="O1083" s="7">
        <v>2</v>
      </c>
      <c r="P1083" s="7">
        <f>ROUND(Source!DI1071,O1083)</f>
        <v>4715.59</v>
      </c>
      <c r="Q1083" s="7"/>
      <c r="R1083" s="7"/>
      <c r="S1083" s="7"/>
      <c r="T1083" s="7"/>
      <c r="U1083" s="7"/>
      <c r="V1083" s="7"/>
      <c r="W1083" s="7">
        <v>266.97000000000003</v>
      </c>
      <c r="X1083" s="7">
        <v>1</v>
      </c>
      <c r="Y1083" s="7">
        <v>266.97000000000003</v>
      </c>
      <c r="Z1083" s="7">
        <v>4715.59</v>
      </c>
      <c r="AA1083" s="7">
        <v>1</v>
      </c>
      <c r="AB1083" s="7">
        <v>4715.59</v>
      </c>
    </row>
    <row r="1084" spans="1:28" ht="13" x14ac:dyDescent="0.3">
      <c r="A1084" s="7">
        <v>50</v>
      </c>
      <c r="B1084" s="7">
        <v>0</v>
      </c>
      <c r="C1084" s="7">
        <v>0</v>
      </c>
      <c r="D1084" s="7">
        <v>1</v>
      </c>
      <c r="E1084" s="7">
        <v>231</v>
      </c>
      <c r="F1084" s="7">
        <f>ROUND(Source!BB1071,O1084)</f>
        <v>0</v>
      </c>
      <c r="G1084" s="7" t="s">
        <v>184</v>
      </c>
      <c r="H1084" s="7" t="s">
        <v>185</v>
      </c>
      <c r="I1084" s="7"/>
      <c r="J1084" s="7"/>
      <c r="K1084" s="7">
        <v>231</v>
      </c>
      <c r="L1084" s="7">
        <v>12</v>
      </c>
      <c r="M1084" s="7">
        <v>3</v>
      </c>
      <c r="N1084" s="7" t="s">
        <v>3</v>
      </c>
      <c r="O1084" s="7">
        <v>2</v>
      </c>
      <c r="P1084" s="7">
        <f>ROUND(Source!ET1071,O1084)</f>
        <v>0</v>
      </c>
      <c r="Q1084" s="7"/>
      <c r="R1084" s="7"/>
      <c r="S1084" s="7"/>
      <c r="T1084" s="7"/>
      <c r="U1084" s="7"/>
      <c r="V1084" s="7"/>
      <c r="W1084" s="7">
        <v>0</v>
      </c>
      <c r="X1084" s="7">
        <v>1</v>
      </c>
      <c r="Y1084" s="7">
        <v>0</v>
      </c>
      <c r="Z1084" s="7">
        <v>0</v>
      </c>
      <c r="AA1084" s="7">
        <v>1</v>
      </c>
      <c r="AB1084" s="7">
        <v>0</v>
      </c>
    </row>
    <row r="1085" spans="1:28" ht="13" x14ac:dyDescent="0.3">
      <c r="A1085" s="7">
        <v>50</v>
      </c>
      <c r="B1085" s="7">
        <v>0</v>
      </c>
      <c r="C1085" s="7">
        <v>0</v>
      </c>
      <c r="D1085" s="7">
        <v>1</v>
      </c>
      <c r="E1085" s="7">
        <v>204</v>
      </c>
      <c r="F1085" s="7">
        <f>ROUND(Source!R1071,O1085)</f>
        <v>41.6</v>
      </c>
      <c r="G1085" s="7" t="s">
        <v>186</v>
      </c>
      <c r="H1085" s="7" t="s">
        <v>187</v>
      </c>
      <c r="I1085" s="7"/>
      <c r="J1085" s="7"/>
      <c r="K1085" s="7">
        <v>204</v>
      </c>
      <c r="L1085" s="7">
        <v>13</v>
      </c>
      <c r="M1085" s="7">
        <v>3</v>
      </c>
      <c r="N1085" s="7" t="s">
        <v>3</v>
      </c>
      <c r="O1085" s="7">
        <v>2</v>
      </c>
      <c r="P1085" s="7">
        <f>ROUND(Source!DJ1071,O1085)</f>
        <v>2344.17</v>
      </c>
      <c r="Q1085" s="7"/>
      <c r="R1085" s="7"/>
      <c r="S1085" s="7"/>
      <c r="T1085" s="7"/>
      <c r="U1085" s="7"/>
      <c r="V1085" s="7"/>
      <c r="W1085" s="7">
        <v>41.6</v>
      </c>
      <c r="X1085" s="7">
        <v>1</v>
      </c>
      <c r="Y1085" s="7">
        <v>41.6</v>
      </c>
      <c r="Z1085" s="7">
        <v>2344.17</v>
      </c>
      <c r="AA1085" s="7">
        <v>1</v>
      </c>
      <c r="AB1085" s="7">
        <v>2344.17</v>
      </c>
    </row>
    <row r="1086" spans="1:28" ht="13" x14ac:dyDescent="0.3">
      <c r="A1086" s="7">
        <v>50</v>
      </c>
      <c r="B1086" s="7">
        <v>0</v>
      </c>
      <c r="C1086" s="7">
        <v>0</v>
      </c>
      <c r="D1086" s="7">
        <v>1</v>
      </c>
      <c r="E1086" s="7">
        <v>205</v>
      </c>
      <c r="F1086" s="7">
        <f>ROUND(Source!S1071,O1086)</f>
        <v>6169.55</v>
      </c>
      <c r="G1086" s="7" t="s">
        <v>188</v>
      </c>
      <c r="H1086" s="7" t="s">
        <v>189</v>
      </c>
      <c r="I1086" s="7"/>
      <c r="J1086" s="7"/>
      <c r="K1086" s="7">
        <v>205</v>
      </c>
      <c r="L1086" s="7">
        <v>14</v>
      </c>
      <c r="M1086" s="7">
        <v>3</v>
      </c>
      <c r="N1086" s="7" t="s">
        <v>3</v>
      </c>
      <c r="O1086" s="7">
        <v>2</v>
      </c>
      <c r="P1086" s="7">
        <f>ROUND(Source!DK1071,O1086)</f>
        <v>347654.14</v>
      </c>
      <c r="Q1086" s="7"/>
      <c r="R1086" s="7"/>
      <c r="S1086" s="7"/>
      <c r="T1086" s="7"/>
      <c r="U1086" s="7"/>
      <c r="V1086" s="7"/>
      <c r="W1086" s="7">
        <v>6169.55</v>
      </c>
      <c r="X1086" s="7">
        <v>1</v>
      </c>
      <c r="Y1086" s="7">
        <v>6169.55</v>
      </c>
      <c r="Z1086" s="7">
        <v>347654.14</v>
      </c>
      <c r="AA1086" s="7">
        <v>1</v>
      </c>
      <c r="AB1086" s="7">
        <v>347654.14</v>
      </c>
    </row>
    <row r="1087" spans="1:28" ht="13" x14ac:dyDescent="0.3">
      <c r="A1087" s="7">
        <v>50</v>
      </c>
      <c r="B1087" s="7">
        <v>0</v>
      </c>
      <c r="C1087" s="7">
        <v>0</v>
      </c>
      <c r="D1087" s="7">
        <v>1</v>
      </c>
      <c r="E1087" s="7">
        <v>232</v>
      </c>
      <c r="F1087" s="7">
        <f>ROUND(Source!BC1071,O1087)</f>
        <v>0</v>
      </c>
      <c r="G1087" s="7" t="s">
        <v>190</v>
      </c>
      <c r="H1087" s="7" t="s">
        <v>191</v>
      </c>
      <c r="I1087" s="7"/>
      <c r="J1087" s="7"/>
      <c r="K1087" s="7">
        <v>232</v>
      </c>
      <c r="L1087" s="7">
        <v>15</v>
      </c>
      <c r="M1087" s="7">
        <v>3</v>
      </c>
      <c r="N1087" s="7" t="s">
        <v>3</v>
      </c>
      <c r="O1087" s="7">
        <v>2</v>
      </c>
      <c r="P1087" s="7">
        <f>ROUND(Source!EU1071,O1087)</f>
        <v>0</v>
      </c>
      <c r="Q1087" s="7"/>
      <c r="R1087" s="7"/>
      <c r="S1087" s="7"/>
      <c r="T1087" s="7"/>
      <c r="U1087" s="7"/>
      <c r="V1087" s="7"/>
      <c r="W1087" s="7">
        <v>0</v>
      </c>
      <c r="X1087" s="7">
        <v>1</v>
      </c>
      <c r="Y1087" s="7">
        <v>0</v>
      </c>
      <c r="Z1087" s="7">
        <v>0</v>
      </c>
      <c r="AA1087" s="7">
        <v>1</v>
      </c>
      <c r="AB1087" s="7">
        <v>0</v>
      </c>
    </row>
    <row r="1088" spans="1:28" ht="13" x14ac:dyDescent="0.3">
      <c r="A1088" s="7">
        <v>50</v>
      </c>
      <c r="B1088" s="7">
        <v>0</v>
      </c>
      <c r="C1088" s="7">
        <v>0</v>
      </c>
      <c r="D1088" s="7">
        <v>1</v>
      </c>
      <c r="E1088" s="7">
        <v>214</v>
      </c>
      <c r="F1088" s="7">
        <f>ROUND(Source!AS1071,O1088)</f>
        <v>0</v>
      </c>
      <c r="G1088" s="7" t="s">
        <v>192</v>
      </c>
      <c r="H1088" s="7" t="s">
        <v>193</v>
      </c>
      <c r="I1088" s="7"/>
      <c r="J1088" s="7"/>
      <c r="K1088" s="7">
        <v>214</v>
      </c>
      <c r="L1088" s="7">
        <v>16</v>
      </c>
      <c r="M1088" s="7">
        <v>3</v>
      </c>
      <c r="N1088" s="7" t="s">
        <v>3</v>
      </c>
      <c r="O1088" s="7">
        <v>2</v>
      </c>
      <c r="P1088" s="7">
        <f>ROUND(Source!EK1071,O1088)</f>
        <v>0</v>
      </c>
      <c r="Q1088" s="7"/>
      <c r="R1088" s="7"/>
      <c r="S1088" s="7"/>
      <c r="T1088" s="7"/>
      <c r="U1088" s="7"/>
      <c r="V1088" s="7"/>
      <c r="W1088" s="7">
        <v>0</v>
      </c>
      <c r="X1088" s="7">
        <v>1</v>
      </c>
      <c r="Y1088" s="7">
        <v>0</v>
      </c>
      <c r="Z1088" s="7">
        <v>0</v>
      </c>
      <c r="AA1088" s="7">
        <v>1</v>
      </c>
      <c r="AB1088" s="7">
        <v>0</v>
      </c>
    </row>
    <row r="1089" spans="1:206" ht="13" x14ac:dyDescent="0.3">
      <c r="A1089" s="7">
        <v>50</v>
      </c>
      <c r="B1089" s="7">
        <v>0</v>
      </c>
      <c r="C1089" s="7">
        <v>0</v>
      </c>
      <c r="D1089" s="7">
        <v>1</v>
      </c>
      <c r="E1089" s="7">
        <v>215</v>
      </c>
      <c r="F1089" s="7">
        <f>ROUND(Source!AT1071,O1089)</f>
        <v>697973.03</v>
      </c>
      <c r="G1089" s="7" t="s">
        <v>194</v>
      </c>
      <c r="H1089" s="7" t="s">
        <v>195</v>
      </c>
      <c r="I1089" s="7"/>
      <c r="J1089" s="7"/>
      <c r="K1089" s="7">
        <v>215</v>
      </c>
      <c r="L1089" s="7">
        <v>17</v>
      </c>
      <c r="M1089" s="7">
        <v>3</v>
      </c>
      <c r="N1089" s="7" t="s">
        <v>3</v>
      </c>
      <c r="O1089" s="7">
        <v>2</v>
      </c>
      <c r="P1089" s="7">
        <f>ROUND(Source!EL1071,O1089)</f>
        <v>5510443.2400000002</v>
      </c>
      <c r="Q1089" s="7"/>
      <c r="R1089" s="7"/>
      <c r="S1089" s="7"/>
      <c r="T1089" s="7"/>
      <c r="U1089" s="7"/>
      <c r="V1089" s="7"/>
      <c r="W1089" s="7">
        <v>697973.03</v>
      </c>
      <c r="X1089" s="7">
        <v>1</v>
      </c>
      <c r="Y1089" s="7">
        <v>697973.03</v>
      </c>
      <c r="Z1089" s="7">
        <v>5510443.2400000002</v>
      </c>
      <c r="AA1089" s="7">
        <v>1</v>
      </c>
      <c r="AB1089" s="7">
        <v>5510443.2400000002</v>
      </c>
    </row>
    <row r="1090" spans="1:206" ht="13" x14ac:dyDescent="0.3">
      <c r="A1090" s="7">
        <v>50</v>
      </c>
      <c r="B1090" s="7">
        <v>0</v>
      </c>
      <c r="C1090" s="7">
        <v>0</v>
      </c>
      <c r="D1090" s="7">
        <v>1</v>
      </c>
      <c r="E1090" s="7">
        <v>217</v>
      </c>
      <c r="F1090" s="7">
        <f>ROUND(Source!AU1071,O1090)</f>
        <v>0</v>
      </c>
      <c r="G1090" s="7" t="s">
        <v>196</v>
      </c>
      <c r="H1090" s="7" t="s">
        <v>197</v>
      </c>
      <c r="I1090" s="7"/>
      <c r="J1090" s="7"/>
      <c r="K1090" s="7">
        <v>217</v>
      </c>
      <c r="L1090" s="7">
        <v>18</v>
      </c>
      <c r="M1090" s="7">
        <v>3</v>
      </c>
      <c r="N1090" s="7" t="s">
        <v>3</v>
      </c>
      <c r="O1090" s="7">
        <v>2</v>
      </c>
      <c r="P1090" s="7">
        <f>ROUND(Source!EM1071,O1090)</f>
        <v>0</v>
      </c>
      <c r="Q1090" s="7"/>
      <c r="R1090" s="7"/>
      <c r="S1090" s="7"/>
      <c r="T1090" s="7"/>
      <c r="U1090" s="7"/>
      <c r="V1090" s="7"/>
      <c r="W1090" s="7">
        <v>0</v>
      </c>
      <c r="X1090" s="7">
        <v>1</v>
      </c>
      <c r="Y1090" s="7">
        <v>0</v>
      </c>
      <c r="Z1090" s="7">
        <v>0</v>
      </c>
      <c r="AA1090" s="7">
        <v>1</v>
      </c>
      <c r="AB1090" s="7">
        <v>0</v>
      </c>
    </row>
    <row r="1091" spans="1:206" ht="13" x14ac:dyDescent="0.3">
      <c r="A1091" s="7">
        <v>50</v>
      </c>
      <c r="B1091" s="7">
        <v>0</v>
      </c>
      <c r="C1091" s="7">
        <v>0</v>
      </c>
      <c r="D1091" s="7">
        <v>1</v>
      </c>
      <c r="E1091" s="7">
        <v>230</v>
      </c>
      <c r="F1091" s="7">
        <f>ROUND(Source!BA1071,O1091)</f>
        <v>0</v>
      </c>
      <c r="G1091" s="7" t="s">
        <v>198</v>
      </c>
      <c r="H1091" s="7" t="s">
        <v>199</v>
      </c>
      <c r="I1091" s="7"/>
      <c r="J1091" s="7"/>
      <c r="K1091" s="7">
        <v>230</v>
      </c>
      <c r="L1091" s="7">
        <v>19</v>
      </c>
      <c r="M1091" s="7">
        <v>3</v>
      </c>
      <c r="N1091" s="7" t="s">
        <v>3</v>
      </c>
      <c r="O1091" s="7">
        <v>2</v>
      </c>
      <c r="P1091" s="7">
        <f>ROUND(Source!ES1071,O1091)</f>
        <v>0</v>
      </c>
      <c r="Q1091" s="7"/>
      <c r="R1091" s="7"/>
      <c r="S1091" s="7"/>
      <c r="T1091" s="7"/>
      <c r="U1091" s="7"/>
      <c r="V1091" s="7"/>
      <c r="W1091" s="7">
        <v>0</v>
      </c>
      <c r="X1091" s="7">
        <v>1</v>
      </c>
      <c r="Y1091" s="7">
        <v>0</v>
      </c>
      <c r="Z1091" s="7">
        <v>0</v>
      </c>
      <c r="AA1091" s="7">
        <v>1</v>
      </c>
      <c r="AB1091" s="7">
        <v>0</v>
      </c>
    </row>
    <row r="1092" spans="1:206" ht="13" x14ac:dyDescent="0.3">
      <c r="A1092" s="7">
        <v>50</v>
      </c>
      <c r="B1092" s="7">
        <v>0</v>
      </c>
      <c r="C1092" s="7">
        <v>0</v>
      </c>
      <c r="D1092" s="7">
        <v>1</v>
      </c>
      <c r="E1092" s="7">
        <v>206</v>
      </c>
      <c r="F1092" s="7">
        <f>ROUND(Source!T1071,O1092)</f>
        <v>0</v>
      </c>
      <c r="G1092" s="7" t="s">
        <v>200</v>
      </c>
      <c r="H1092" s="7" t="s">
        <v>201</v>
      </c>
      <c r="I1092" s="7"/>
      <c r="J1092" s="7"/>
      <c r="K1092" s="7">
        <v>206</v>
      </c>
      <c r="L1092" s="7">
        <v>20</v>
      </c>
      <c r="M1092" s="7">
        <v>3</v>
      </c>
      <c r="N1092" s="7" t="s">
        <v>3</v>
      </c>
      <c r="O1092" s="7">
        <v>2</v>
      </c>
      <c r="P1092" s="7">
        <f>ROUND(Source!DL1071,O1092)</f>
        <v>0</v>
      </c>
      <c r="Q1092" s="7"/>
      <c r="R1092" s="7"/>
      <c r="S1092" s="7"/>
      <c r="T1092" s="7"/>
      <c r="U1092" s="7"/>
      <c r="V1092" s="7"/>
      <c r="W1092" s="7">
        <v>0</v>
      </c>
      <c r="X1092" s="7">
        <v>1</v>
      </c>
      <c r="Y1092" s="7">
        <v>0</v>
      </c>
      <c r="Z1092" s="7">
        <v>0</v>
      </c>
      <c r="AA1092" s="7">
        <v>1</v>
      </c>
      <c r="AB1092" s="7">
        <v>0</v>
      </c>
    </row>
    <row r="1093" spans="1:206" ht="13" x14ac:dyDescent="0.3">
      <c r="A1093" s="7">
        <v>50</v>
      </c>
      <c r="B1093" s="7">
        <v>0</v>
      </c>
      <c r="C1093" s="7">
        <v>0</v>
      </c>
      <c r="D1093" s="7">
        <v>1</v>
      </c>
      <c r="E1093" s="7">
        <v>207</v>
      </c>
      <c r="F1093" s="7">
        <f>Source!U1071</f>
        <v>528.56261639999991</v>
      </c>
      <c r="G1093" s="7" t="s">
        <v>202</v>
      </c>
      <c r="H1093" s="7" t="s">
        <v>203</v>
      </c>
      <c r="I1093" s="7"/>
      <c r="J1093" s="7"/>
      <c r="K1093" s="7">
        <v>207</v>
      </c>
      <c r="L1093" s="7">
        <v>21</v>
      </c>
      <c r="M1093" s="7">
        <v>3</v>
      </c>
      <c r="N1093" s="7" t="s">
        <v>3</v>
      </c>
      <c r="O1093" s="7">
        <v>-1</v>
      </c>
      <c r="P1093" s="7">
        <f>Source!DM1071</f>
        <v>528.56261639999991</v>
      </c>
      <c r="Q1093" s="7"/>
      <c r="R1093" s="7"/>
      <c r="S1093" s="7"/>
      <c r="T1093" s="7"/>
      <c r="U1093" s="7"/>
      <c r="V1093" s="7"/>
      <c r="W1093" s="7">
        <v>528.56261640000002</v>
      </c>
      <c r="X1093" s="7">
        <v>1</v>
      </c>
      <c r="Y1093" s="7">
        <v>528.56261640000002</v>
      </c>
      <c r="Z1093" s="7">
        <v>528.56261640000002</v>
      </c>
      <c r="AA1093" s="7">
        <v>1</v>
      </c>
      <c r="AB1093" s="7">
        <v>528.56261640000002</v>
      </c>
    </row>
    <row r="1094" spans="1:206" ht="13" x14ac:dyDescent="0.3">
      <c r="A1094" s="7">
        <v>50</v>
      </c>
      <c r="B1094" s="7">
        <v>0</v>
      </c>
      <c r="C1094" s="7">
        <v>0</v>
      </c>
      <c r="D1094" s="7">
        <v>1</v>
      </c>
      <c r="E1094" s="7">
        <v>208</v>
      </c>
      <c r="F1094" s="7">
        <f>Source!V1071</f>
        <v>0</v>
      </c>
      <c r="G1094" s="7" t="s">
        <v>204</v>
      </c>
      <c r="H1094" s="7" t="s">
        <v>205</v>
      </c>
      <c r="I1094" s="7"/>
      <c r="J1094" s="7"/>
      <c r="K1094" s="7">
        <v>208</v>
      </c>
      <c r="L1094" s="7">
        <v>22</v>
      </c>
      <c r="M1094" s="7">
        <v>3</v>
      </c>
      <c r="N1094" s="7" t="s">
        <v>3</v>
      </c>
      <c r="O1094" s="7">
        <v>-1</v>
      </c>
      <c r="P1094" s="7">
        <f>Source!DN1071</f>
        <v>0</v>
      </c>
      <c r="Q1094" s="7"/>
      <c r="R1094" s="7"/>
      <c r="S1094" s="7"/>
      <c r="T1094" s="7"/>
      <c r="U1094" s="7"/>
      <c r="V1094" s="7"/>
      <c r="W1094" s="7">
        <v>0</v>
      </c>
      <c r="X1094" s="7">
        <v>1</v>
      </c>
      <c r="Y1094" s="7">
        <v>0</v>
      </c>
      <c r="Z1094" s="7">
        <v>0</v>
      </c>
      <c r="AA1094" s="7">
        <v>1</v>
      </c>
      <c r="AB1094" s="7">
        <v>0</v>
      </c>
    </row>
    <row r="1095" spans="1:206" ht="13" x14ac:dyDescent="0.3">
      <c r="A1095" s="7">
        <v>50</v>
      </c>
      <c r="B1095" s="7">
        <v>0</v>
      </c>
      <c r="C1095" s="7">
        <v>0</v>
      </c>
      <c r="D1095" s="7">
        <v>1</v>
      </c>
      <c r="E1095" s="7">
        <v>209</v>
      </c>
      <c r="F1095" s="7">
        <f>ROUND(Source!W1071,O1095)</f>
        <v>0</v>
      </c>
      <c r="G1095" s="7" t="s">
        <v>206</v>
      </c>
      <c r="H1095" s="7" t="s">
        <v>207</v>
      </c>
      <c r="I1095" s="7"/>
      <c r="J1095" s="7"/>
      <c r="K1095" s="7">
        <v>209</v>
      </c>
      <c r="L1095" s="7">
        <v>23</v>
      </c>
      <c r="M1095" s="7">
        <v>3</v>
      </c>
      <c r="N1095" s="7" t="s">
        <v>3</v>
      </c>
      <c r="O1095" s="7">
        <v>2</v>
      </c>
      <c r="P1095" s="7">
        <f>ROUND(Source!DO1071,O1095)</f>
        <v>0</v>
      </c>
      <c r="Q1095" s="7"/>
      <c r="R1095" s="7"/>
      <c r="S1095" s="7"/>
      <c r="T1095" s="7"/>
      <c r="U1095" s="7"/>
      <c r="V1095" s="7"/>
      <c r="W1095" s="7">
        <v>0</v>
      </c>
      <c r="X1095" s="7">
        <v>1</v>
      </c>
      <c r="Y1095" s="7">
        <v>0</v>
      </c>
      <c r="Z1095" s="7">
        <v>0</v>
      </c>
      <c r="AA1095" s="7">
        <v>1</v>
      </c>
      <c r="AB1095" s="7">
        <v>0</v>
      </c>
    </row>
    <row r="1096" spans="1:206" ht="13" x14ac:dyDescent="0.3">
      <c r="A1096" s="7">
        <v>50</v>
      </c>
      <c r="B1096" s="7">
        <v>0</v>
      </c>
      <c r="C1096" s="7">
        <v>0</v>
      </c>
      <c r="D1096" s="7">
        <v>1</v>
      </c>
      <c r="E1096" s="7">
        <v>233</v>
      </c>
      <c r="F1096" s="7">
        <f>ROUND(Source!BD1071,O1096)</f>
        <v>0</v>
      </c>
      <c r="G1096" s="7" t="s">
        <v>208</v>
      </c>
      <c r="H1096" s="7" t="s">
        <v>209</v>
      </c>
      <c r="I1096" s="7"/>
      <c r="J1096" s="7"/>
      <c r="K1096" s="7">
        <v>233</v>
      </c>
      <c r="L1096" s="7">
        <v>24</v>
      </c>
      <c r="M1096" s="7">
        <v>3</v>
      </c>
      <c r="N1096" s="7" t="s">
        <v>3</v>
      </c>
      <c r="O1096" s="7">
        <v>2</v>
      </c>
      <c r="P1096" s="7">
        <f>ROUND(Source!EV1071,O1096)</f>
        <v>0</v>
      </c>
      <c r="Q1096" s="7"/>
      <c r="R1096" s="7"/>
      <c r="S1096" s="7"/>
      <c r="T1096" s="7"/>
      <c r="U1096" s="7"/>
      <c r="V1096" s="7"/>
      <c r="W1096" s="7">
        <v>0</v>
      </c>
      <c r="X1096" s="7">
        <v>1</v>
      </c>
      <c r="Y1096" s="7">
        <v>0</v>
      </c>
      <c r="Z1096" s="7">
        <v>0</v>
      </c>
      <c r="AA1096" s="7">
        <v>1</v>
      </c>
      <c r="AB1096" s="7">
        <v>0</v>
      </c>
    </row>
    <row r="1097" spans="1:206" ht="13" x14ac:dyDescent="0.3">
      <c r="A1097" s="7">
        <v>50</v>
      </c>
      <c r="B1097" s="7">
        <v>0</v>
      </c>
      <c r="C1097" s="7">
        <v>0</v>
      </c>
      <c r="D1097" s="7">
        <v>1</v>
      </c>
      <c r="E1097" s="7">
        <v>210</v>
      </c>
      <c r="F1097" s="7">
        <f>ROUND(Source!X1071,O1097)</f>
        <v>6024.81</v>
      </c>
      <c r="G1097" s="7" t="s">
        <v>210</v>
      </c>
      <c r="H1097" s="7" t="s">
        <v>211</v>
      </c>
      <c r="I1097" s="7"/>
      <c r="J1097" s="7"/>
      <c r="K1097" s="7">
        <v>210</v>
      </c>
      <c r="L1097" s="7">
        <v>25</v>
      </c>
      <c r="M1097" s="7">
        <v>3</v>
      </c>
      <c r="N1097" s="7" t="s">
        <v>3</v>
      </c>
      <c r="O1097" s="7">
        <v>2</v>
      </c>
      <c r="P1097" s="7">
        <f>ROUND(Source!DP1071,O1097)</f>
        <v>339498.37</v>
      </c>
      <c r="Q1097" s="7"/>
      <c r="R1097" s="7"/>
      <c r="S1097" s="7"/>
      <c r="T1097" s="7"/>
      <c r="U1097" s="7"/>
      <c r="V1097" s="7"/>
      <c r="W1097" s="7">
        <v>6024.81</v>
      </c>
      <c r="X1097" s="7">
        <v>1</v>
      </c>
      <c r="Y1097" s="7">
        <v>6024.81</v>
      </c>
      <c r="Z1097" s="7">
        <v>339498.37</v>
      </c>
      <c r="AA1097" s="7">
        <v>1</v>
      </c>
      <c r="AB1097" s="7">
        <v>339498.37</v>
      </c>
    </row>
    <row r="1098" spans="1:206" ht="13" x14ac:dyDescent="0.3">
      <c r="A1098" s="7">
        <v>50</v>
      </c>
      <c r="B1098" s="7">
        <v>0</v>
      </c>
      <c r="C1098" s="7">
        <v>0</v>
      </c>
      <c r="D1098" s="7">
        <v>1</v>
      </c>
      <c r="E1098" s="7">
        <v>211</v>
      </c>
      <c r="F1098" s="7">
        <f>ROUND(Source!Y1071,O1098)</f>
        <v>3167.67</v>
      </c>
      <c r="G1098" s="7" t="s">
        <v>212</v>
      </c>
      <c r="H1098" s="7" t="s">
        <v>213</v>
      </c>
      <c r="I1098" s="7"/>
      <c r="J1098" s="7"/>
      <c r="K1098" s="7">
        <v>211</v>
      </c>
      <c r="L1098" s="7">
        <v>26</v>
      </c>
      <c r="M1098" s="7">
        <v>3</v>
      </c>
      <c r="N1098" s="7" t="s">
        <v>3</v>
      </c>
      <c r="O1098" s="7">
        <v>2</v>
      </c>
      <c r="P1098" s="7">
        <f>ROUND(Source!DQ1071,O1098)</f>
        <v>178499.13</v>
      </c>
      <c r="Q1098" s="7"/>
      <c r="R1098" s="7"/>
      <c r="S1098" s="7"/>
      <c r="T1098" s="7"/>
      <c r="U1098" s="7"/>
      <c r="V1098" s="7"/>
      <c r="W1098" s="7">
        <v>3167.67</v>
      </c>
      <c r="X1098" s="7">
        <v>1</v>
      </c>
      <c r="Y1098" s="7">
        <v>3167.67</v>
      </c>
      <c r="Z1098" s="7">
        <v>178499.13</v>
      </c>
      <c r="AA1098" s="7">
        <v>1</v>
      </c>
      <c r="AB1098" s="7">
        <v>178499.13</v>
      </c>
    </row>
    <row r="1099" spans="1:206" ht="13" x14ac:dyDescent="0.3">
      <c r="A1099" s="7">
        <v>50</v>
      </c>
      <c r="B1099" s="7">
        <v>0</v>
      </c>
      <c r="C1099" s="7">
        <v>0</v>
      </c>
      <c r="D1099" s="7">
        <v>1</v>
      </c>
      <c r="E1099" s="7">
        <v>224</v>
      </c>
      <c r="F1099" s="7">
        <f>ROUND(Source!AR1071,O1099)</f>
        <v>697973.03</v>
      </c>
      <c r="G1099" s="7" t="s">
        <v>214</v>
      </c>
      <c r="H1099" s="7" t="s">
        <v>215</v>
      </c>
      <c r="I1099" s="7"/>
      <c r="J1099" s="7"/>
      <c r="K1099" s="7">
        <v>224</v>
      </c>
      <c r="L1099" s="7">
        <v>27</v>
      </c>
      <c r="M1099" s="7">
        <v>3</v>
      </c>
      <c r="N1099" s="7" t="s">
        <v>3</v>
      </c>
      <c r="O1099" s="7">
        <v>2</v>
      </c>
      <c r="P1099" s="7">
        <f>ROUND(Source!EJ1071,O1099)</f>
        <v>5510443.2400000002</v>
      </c>
      <c r="Q1099" s="7"/>
      <c r="R1099" s="7"/>
      <c r="S1099" s="7"/>
      <c r="T1099" s="7"/>
      <c r="U1099" s="7"/>
      <c r="V1099" s="7"/>
      <c r="W1099" s="7">
        <v>697973.03</v>
      </c>
      <c r="X1099" s="7">
        <v>1</v>
      </c>
      <c r="Y1099" s="7">
        <v>697973.03</v>
      </c>
      <c r="Z1099" s="7">
        <v>5510443.2400000002</v>
      </c>
      <c r="AA1099" s="7">
        <v>1</v>
      </c>
      <c r="AB1099" s="7">
        <v>5510443.2400000002</v>
      </c>
    </row>
    <row r="1101" spans="1:206" ht="13" x14ac:dyDescent="0.3">
      <c r="A1101" s="1">
        <v>4</v>
      </c>
      <c r="B1101" s="1">
        <v>1</v>
      </c>
      <c r="C1101" s="1"/>
      <c r="D1101" s="1">
        <f>ROW(A1128)</f>
        <v>1128</v>
      </c>
      <c r="E1101" s="1"/>
      <c r="F1101" s="1" t="s">
        <v>75</v>
      </c>
      <c r="G1101" s="1" t="s">
        <v>1304</v>
      </c>
      <c r="H1101" s="1" t="s">
        <v>3</v>
      </c>
      <c r="I1101" s="1">
        <v>0</v>
      </c>
      <c r="J1101" s="1"/>
      <c r="K1101" s="1">
        <v>-1</v>
      </c>
      <c r="L1101" s="1"/>
      <c r="M1101" s="1" t="s">
        <v>3</v>
      </c>
      <c r="N1101" s="1"/>
      <c r="O1101" s="1"/>
      <c r="P1101" s="1"/>
      <c r="Q1101" s="1"/>
      <c r="R1101" s="1"/>
      <c r="S1101" s="1">
        <v>0</v>
      </c>
      <c r="T1101" s="1">
        <v>0</v>
      </c>
      <c r="U1101" s="1" t="s">
        <v>3</v>
      </c>
      <c r="V1101" s="1">
        <v>2</v>
      </c>
      <c r="W1101" s="1"/>
      <c r="X1101" s="1"/>
      <c r="Y1101" s="1"/>
      <c r="Z1101" s="1"/>
      <c r="AA1101" s="1"/>
      <c r="AB1101" s="1" t="s">
        <v>3</v>
      </c>
      <c r="AC1101" s="1" t="s">
        <v>3</v>
      </c>
      <c r="AD1101" s="1" t="s">
        <v>3</v>
      </c>
      <c r="AE1101" s="1" t="s">
        <v>3</v>
      </c>
      <c r="AF1101" s="1" t="s">
        <v>3</v>
      </c>
      <c r="AG1101" s="1" t="s">
        <v>3</v>
      </c>
      <c r="AH1101" s="1"/>
      <c r="AI1101" s="1"/>
      <c r="AJ1101" s="1"/>
      <c r="AK1101" s="1"/>
      <c r="AL1101" s="1"/>
      <c r="AM1101" s="1"/>
      <c r="AN1101" s="1"/>
      <c r="AO1101" s="1"/>
      <c r="AP1101" s="1" t="s">
        <v>3</v>
      </c>
      <c r="AQ1101" s="1" t="s">
        <v>3</v>
      </c>
      <c r="AR1101" s="1" t="s">
        <v>3</v>
      </c>
      <c r="AS1101" s="1"/>
      <c r="AT1101" s="1"/>
      <c r="AU1101" s="1"/>
      <c r="AV1101" s="1"/>
      <c r="AW1101" s="1"/>
      <c r="AX1101" s="1"/>
      <c r="AY1101" s="1"/>
      <c r="AZ1101" s="1" t="s">
        <v>3</v>
      </c>
      <c r="BA1101" s="1"/>
      <c r="BB1101" s="1" t="s">
        <v>3</v>
      </c>
      <c r="BC1101" s="1" t="s">
        <v>22</v>
      </c>
      <c r="BD1101" s="1" t="s">
        <v>23</v>
      </c>
      <c r="BE1101" s="1" t="s">
        <v>23</v>
      </c>
      <c r="BF1101" s="1" t="s">
        <v>23</v>
      </c>
      <c r="BG1101" s="1" t="s">
        <v>3</v>
      </c>
      <c r="BH1101" s="1" t="s">
        <v>23</v>
      </c>
      <c r="BI1101" s="1" t="s">
        <v>23</v>
      </c>
      <c r="BJ1101" s="1" t="s">
        <v>3</v>
      </c>
      <c r="BK1101" s="1" t="s">
        <v>3</v>
      </c>
      <c r="BL1101" s="1" t="s">
        <v>3</v>
      </c>
      <c r="BM1101" s="1" t="s">
        <v>22</v>
      </c>
      <c r="BN1101" s="1" t="s">
        <v>23</v>
      </c>
      <c r="BO1101" s="1" t="s">
        <v>2489</v>
      </c>
      <c r="BP1101" s="1" t="s">
        <v>24</v>
      </c>
      <c r="BQ1101" s="1"/>
      <c r="BR1101" s="1"/>
      <c r="BS1101" s="1"/>
      <c r="BT1101" s="1"/>
      <c r="BU1101" s="1"/>
      <c r="BV1101" s="1"/>
      <c r="BW1101" s="1"/>
      <c r="BX1101" s="1">
        <v>0</v>
      </c>
      <c r="BY1101" s="1"/>
      <c r="BZ1101" s="1"/>
      <c r="CA1101" s="1"/>
      <c r="CB1101" s="1"/>
      <c r="CC1101" s="1"/>
      <c r="CD1101" s="1"/>
      <c r="CE1101" s="1"/>
      <c r="CF1101" s="1"/>
      <c r="CG1101" s="1"/>
      <c r="CH1101" s="1"/>
      <c r="CI1101" s="1"/>
      <c r="CJ1101" s="1">
        <v>0</v>
      </c>
    </row>
    <row r="1103" spans="1:206" ht="13" x14ac:dyDescent="0.3">
      <c r="A1103" s="5">
        <v>52</v>
      </c>
      <c r="B1103" s="5">
        <f t="shared" ref="B1103:G1103" si="1287">B1128</f>
        <v>1</v>
      </c>
      <c r="C1103" s="5">
        <f t="shared" si="1287"/>
        <v>4</v>
      </c>
      <c r="D1103" s="5">
        <f t="shared" si="1287"/>
        <v>1101</v>
      </c>
      <c r="E1103" s="5">
        <f t="shared" si="1287"/>
        <v>0</v>
      </c>
      <c r="F1103" s="5" t="str">
        <f t="shared" si="1287"/>
        <v>10</v>
      </c>
      <c r="G1103" s="5" t="str">
        <f t="shared" si="1287"/>
        <v>Молниезащита и заземление</v>
      </c>
      <c r="H1103" s="5"/>
      <c r="I1103" s="5"/>
      <c r="J1103" s="5"/>
      <c r="K1103" s="5"/>
      <c r="L1103" s="5"/>
      <c r="M1103" s="5"/>
      <c r="N1103" s="5"/>
      <c r="O1103" s="5">
        <f t="shared" ref="O1103:AT1103" si="1288">O1128</f>
        <v>88894.399999999994</v>
      </c>
      <c r="P1103" s="5">
        <f t="shared" si="1288"/>
        <v>86089.7</v>
      </c>
      <c r="Q1103" s="5">
        <f t="shared" si="1288"/>
        <v>232.46</v>
      </c>
      <c r="R1103" s="5">
        <f t="shared" si="1288"/>
        <v>10.210000000000001</v>
      </c>
      <c r="S1103" s="5">
        <f t="shared" si="1288"/>
        <v>2572.2399999999998</v>
      </c>
      <c r="T1103" s="5">
        <f t="shared" si="1288"/>
        <v>0</v>
      </c>
      <c r="U1103" s="5">
        <f t="shared" si="1288"/>
        <v>200.22186839999998</v>
      </c>
      <c r="V1103" s="5">
        <f t="shared" si="1288"/>
        <v>0</v>
      </c>
      <c r="W1103" s="5">
        <f t="shared" si="1288"/>
        <v>0</v>
      </c>
      <c r="X1103" s="5">
        <f t="shared" si="1288"/>
        <v>2489.09</v>
      </c>
      <c r="Y1103" s="5">
        <f t="shared" si="1288"/>
        <v>1332.94</v>
      </c>
      <c r="Z1103" s="5">
        <f t="shared" si="1288"/>
        <v>0</v>
      </c>
      <c r="AA1103" s="5">
        <f t="shared" si="1288"/>
        <v>0</v>
      </c>
      <c r="AB1103" s="5">
        <f t="shared" si="1288"/>
        <v>88894.399999999994</v>
      </c>
      <c r="AC1103" s="5">
        <f t="shared" si="1288"/>
        <v>86089.7</v>
      </c>
      <c r="AD1103" s="5">
        <f t="shared" si="1288"/>
        <v>232.46</v>
      </c>
      <c r="AE1103" s="5">
        <f t="shared" si="1288"/>
        <v>10.210000000000001</v>
      </c>
      <c r="AF1103" s="5">
        <f t="shared" si="1288"/>
        <v>2572.2399999999998</v>
      </c>
      <c r="AG1103" s="5">
        <f t="shared" si="1288"/>
        <v>0</v>
      </c>
      <c r="AH1103" s="5">
        <f t="shared" si="1288"/>
        <v>200.22186839999998</v>
      </c>
      <c r="AI1103" s="5">
        <f t="shared" si="1288"/>
        <v>0</v>
      </c>
      <c r="AJ1103" s="5">
        <f t="shared" si="1288"/>
        <v>0</v>
      </c>
      <c r="AK1103" s="5">
        <f t="shared" si="1288"/>
        <v>2489.09</v>
      </c>
      <c r="AL1103" s="5">
        <f t="shared" si="1288"/>
        <v>1332.94</v>
      </c>
      <c r="AM1103" s="5">
        <f t="shared" si="1288"/>
        <v>0</v>
      </c>
      <c r="AN1103" s="5">
        <f t="shared" si="1288"/>
        <v>0</v>
      </c>
      <c r="AO1103" s="5">
        <f t="shared" si="1288"/>
        <v>0</v>
      </c>
      <c r="AP1103" s="5">
        <f t="shared" si="1288"/>
        <v>65134.32</v>
      </c>
      <c r="AQ1103" s="5">
        <f t="shared" si="1288"/>
        <v>0</v>
      </c>
      <c r="AR1103" s="5">
        <f t="shared" si="1288"/>
        <v>92716.43</v>
      </c>
      <c r="AS1103" s="5">
        <f t="shared" si="1288"/>
        <v>0</v>
      </c>
      <c r="AT1103" s="5">
        <f t="shared" si="1288"/>
        <v>27582.11</v>
      </c>
      <c r="AU1103" s="5">
        <f t="shared" ref="AU1103:BZ1103" si="1289">AU1128</f>
        <v>0</v>
      </c>
      <c r="AV1103" s="5">
        <f t="shared" si="1289"/>
        <v>86089.7</v>
      </c>
      <c r="AW1103" s="5">
        <f t="shared" si="1289"/>
        <v>20955.38</v>
      </c>
      <c r="AX1103" s="5">
        <f t="shared" si="1289"/>
        <v>0</v>
      </c>
      <c r="AY1103" s="5">
        <f t="shared" si="1289"/>
        <v>20955.38</v>
      </c>
      <c r="AZ1103" s="5">
        <f t="shared" si="1289"/>
        <v>65134.32</v>
      </c>
      <c r="BA1103" s="5">
        <f t="shared" si="1289"/>
        <v>0</v>
      </c>
      <c r="BB1103" s="5">
        <f t="shared" si="1289"/>
        <v>0</v>
      </c>
      <c r="BC1103" s="5">
        <f t="shared" si="1289"/>
        <v>0</v>
      </c>
      <c r="BD1103" s="5">
        <f t="shared" si="1289"/>
        <v>0</v>
      </c>
      <c r="BE1103" s="5">
        <f t="shared" si="1289"/>
        <v>0</v>
      </c>
      <c r="BF1103" s="5">
        <f t="shared" si="1289"/>
        <v>0</v>
      </c>
      <c r="BG1103" s="5">
        <f t="shared" si="1289"/>
        <v>0</v>
      </c>
      <c r="BH1103" s="5">
        <f t="shared" si="1289"/>
        <v>0</v>
      </c>
      <c r="BI1103" s="5">
        <f t="shared" si="1289"/>
        <v>0</v>
      </c>
      <c r="BJ1103" s="5">
        <f t="shared" si="1289"/>
        <v>0</v>
      </c>
      <c r="BK1103" s="5">
        <f t="shared" si="1289"/>
        <v>0</v>
      </c>
      <c r="BL1103" s="5">
        <f t="shared" si="1289"/>
        <v>0</v>
      </c>
      <c r="BM1103" s="5">
        <f t="shared" si="1289"/>
        <v>0</v>
      </c>
      <c r="BN1103" s="5">
        <f t="shared" si="1289"/>
        <v>0</v>
      </c>
      <c r="BO1103" s="5">
        <f t="shared" si="1289"/>
        <v>0</v>
      </c>
      <c r="BP1103" s="5">
        <f t="shared" si="1289"/>
        <v>0</v>
      </c>
      <c r="BQ1103" s="5">
        <f t="shared" si="1289"/>
        <v>0</v>
      </c>
      <c r="BR1103" s="5">
        <f t="shared" si="1289"/>
        <v>0</v>
      </c>
      <c r="BS1103" s="5">
        <f t="shared" si="1289"/>
        <v>0</v>
      </c>
      <c r="BT1103" s="5">
        <f t="shared" si="1289"/>
        <v>0</v>
      </c>
      <c r="BU1103" s="5">
        <f t="shared" si="1289"/>
        <v>0</v>
      </c>
      <c r="BV1103" s="5">
        <f t="shared" si="1289"/>
        <v>0</v>
      </c>
      <c r="BW1103" s="5">
        <f t="shared" si="1289"/>
        <v>0</v>
      </c>
      <c r="BX1103" s="5">
        <f t="shared" si="1289"/>
        <v>0</v>
      </c>
      <c r="BY1103" s="5">
        <f t="shared" si="1289"/>
        <v>65134.32</v>
      </c>
      <c r="BZ1103" s="5">
        <f t="shared" si="1289"/>
        <v>0</v>
      </c>
      <c r="CA1103" s="5">
        <f t="shared" ref="CA1103:DF1103" si="1290">CA1128</f>
        <v>92716.43</v>
      </c>
      <c r="CB1103" s="5">
        <f t="shared" si="1290"/>
        <v>0</v>
      </c>
      <c r="CC1103" s="5">
        <f t="shared" si="1290"/>
        <v>27582.11</v>
      </c>
      <c r="CD1103" s="5">
        <f t="shared" si="1290"/>
        <v>0</v>
      </c>
      <c r="CE1103" s="5">
        <f t="shared" si="1290"/>
        <v>86089.7</v>
      </c>
      <c r="CF1103" s="5">
        <f t="shared" si="1290"/>
        <v>20955.379999999997</v>
      </c>
      <c r="CG1103" s="5">
        <f t="shared" si="1290"/>
        <v>0</v>
      </c>
      <c r="CH1103" s="5">
        <f t="shared" si="1290"/>
        <v>20955.379999999997</v>
      </c>
      <c r="CI1103" s="5">
        <f t="shared" si="1290"/>
        <v>65134.32</v>
      </c>
      <c r="CJ1103" s="5">
        <f t="shared" si="1290"/>
        <v>0</v>
      </c>
      <c r="CK1103" s="5">
        <f t="shared" si="1290"/>
        <v>0</v>
      </c>
      <c r="CL1103" s="5">
        <f t="shared" si="1290"/>
        <v>0</v>
      </c>
      <c r="CM1103" s="5">
        <f t="shared" si="1290"/>
        <v>0</v>
      </c>
      <c r="CN1103" s="5">
        <f t="shared" si="1290"/>
        <v>0</v>
      </c>
      <c r="CO1103" s="5">
        <f t="shared" si="1290"/>
        <v>0</v>
      </c>
      <c r="CP1103" s="5">
        <f t="shared" si="1290"/>
        <v>0</v>
      </c>
      <c r="CQ1103" s="5">
        <f t="shared" si="1290"/>
        <v>0</v>
      </c>
      <c r="CR1103" s="5">
        <f t="shared" si="1290"/>
        <v>0</v>
      </c>
      <c r="CS1103" s="5">
        <f t="shared" si="1290"/>
        <v>0</v>
      </c>
      <c r="CT1103" s="5">
        <f t="shared" si="1290"/>
        <v>0</v>
      </c>
      <c r="CU1103" s="5">
        <f t="shared" si="1290"/>
        <v>0</v>
      </c>
      <c r="CV1103" s="5">
        <f t="shared" si="1290"/>
        <v>0</v>
      </c>
      <c r="CW1103" s="5">
        <f t="shared" si="1290"/>
        <v>0</v>
      </c>
      <c r="CX1103" s="5">
        <f t="shared" si="1290"/>
        <v>0</v>
      </c>
      <c r="CY1103" s="5">
        <f t="shared" si="1290"/>
        <v>0</v>
      </c>
      <c r="CZ1103" s="5">
        <f t="shared" si="1290"/>
        <v>0</v>
      </c>
      <c r="DA1103" s="5">
        <f t="shared" si="1290"/>
        <v>0</v>
      </c>
      <c r="DB1103" s="5">
        <f t="shared" si="1290"/>
        <v>0</v>
      </c>
      <c r="DC1103" s="5">
        <f t="shared" si="1290"/>
        <v>0</v>
      </c>
      <c r="DD1103" s="5">
        <f t="shared" si="1290"/>
        <v>0</v>
      </c>
      <c r="DE1103" s="5">
        <f t="shared" si="1290"/>
        <v>0</v>
      </c>
      <c r="DF1103" s="5">
        <f t="shared" si="1290"/>
        <v>0</v>
      </c>
      <c r="DG1103" s="6">
        <f t="shared" ref="DG1103:EL1103" si="1291">DG1128</f>
        <v>829317.45</v>
      </c>
      <c r="DH1103" s="6">
        <f t="shared" si="1291"/>
        <v>680999.03</v>
      </c>
      <c r="DI1103" s="6">
        <f t="shared" si="1291"/>
        <v>3372.7</v>
      </c>
      <c r="DJ1103" s="6">
        <f t="shared" si="1291"/>
        <v>575.34</v>
      </c>
      <c r="DK1103" s="6">
        <f t="shared" si="1291"/>
        <v>144945.72</v>
      </c>
      <c r="DL1103" s="6">
        <f t="shared" si="1291"/>
        <v>0</v>
      </c>
      <c r="DM1103" s="6">
        <f t="shared" si="1291"/>
        <v>200.22186839999998</v>
      </c>
      <c r="DN1103" s="6">
        <f t="shared" si="1291"/>
        <v>0</v>
      </c>
      <c r="DO1103" s="6">
        <f t="shared" si="1291"/>
        <v>0</v>
      </c>
      <c r="DP1103" s="6">
        <f t="shared" si="1291"/>
        <v>140259.85999999999</v>
      </c>
      <c r="DQ1103" s="6">
        <f t="shared" si="1291"/>
        <v>75111.3</v>
      </c>
      <c r="DR1103" s="6">
        <f t="shared" si="1291"/>
        <v>0</v>
      </c>
      <c r="DS1103" s="6">
        <f t="shared" si="1291"/>
        <v>0</v>
      </c>
      <c r="DT1103" s="6">
        <f t="shared" si="1291"/>
        <v>829317.45</v>
      </c>
      <c r="DU1103" s="6">
        <f t="shared" si="1291"/>
        <v>680999.03</v>
      </c>
      <c r="DV1103" s="6">
        <f t="shared" si="1291"/>
        <v>3372.7</v>
      </c>
      <c r="DW1103" s="6">
        <f t="shared" si="1291"/>
        <v>575.34</v>
      </c>
      <c r="DX1103" s="6">
        <f t="shared" si="1291"/>
        <v>144945.72</v>
      </c>
      <c r="DY1103" s="6">
        <f t="shared" si="1291"/>
        <v>0</v>
      </c>
      <c r="DZ1103" s="6">
        <f t="shared" si="1291"/>
        <v>200.22186839999998</v>
      </c>
      <c r="EA1103" s="6">
        <f t="shared" si="1291"/>
        <v>0</v>
      </c>
      <c r="EB1103" s="6">
        <f t="shared" si="1291"/>
        <v>0</v>
      </c>
      <c r="EC1103" s="6">
        <f t="shared" si="1291"/>
        <v>140259.85999999999</v>
      </c>
      <c r="ED1103" s="6">
        <f t="shared" si="1291"/>
        <v>75111.3</v>
      </c>
      <c r="EE1103" s="6">
        <f t="shared" si="1291"/>
        <v>0</v>
      </c>
      <c r="EF1103" s="6">
        <f t="shared" si="1291"/>
        <v>0</v>
      </c>
      <c r="EG1103" s="6">
        <f t="shared" si="1291"/>
        <v>0</v>
      </c>
      <c r="EH1103" s="6">
        <f t="shared" si="1291"/>
        <v>493066.8</v>
      </c>
      <c r="EI1103" s="6">
        <f t="shared" si="1291"/>
        <v>0</v>
      </c>
      <c r="EJ1103" s="6">
        <f t="shared" si="1291"/>
        <v>1044688.61</v>
      </c>
      <c r="EK1103" s="6">
        <f t="shared" si="1291"/>
        <v>0</v>
      </c>
      <c r="EL1103" s="6">
        <f t="shared" si="1291"/>
        <v>551621.81000000006</v>
      </c>
      <c r="EM1103" s="6">
        <f t="shared" ref="EM1103:FR1103" si="1292">EM1128</f>
        <v>0</v>
      </c>
      <c r="EN1103" s="6">
        <f t="shared" si="1292"/>
        <v>680999.03</v>
      </c>
      <c r="EO1103" s="6">
        <f t="shared" si="1292"/>
        <v>187932.23</v>
      </c>
      <c r="EP1103" s="6">
        <f t="shared" si="1292"/>
        <v>0</v>
      </c>
      <c r="EQ1103" s="6">
        <f t="shared" si="1292"/>
        <v>187932.23</v>
      </c>
      <c r="ER1103" s="6">
        <f t="shared" si="1292"/>
        <v>493066.8</v>
      </c>
      <c r="ES1103" s="6">
        <f t="shared" si="1292"/>
        <v>0</v>
      </c>
      <c r="ET1103" s="6">
        <f t="shared" si="1292"/>
        <v>0</v>
      </c>
      <c r="EU1103" s="6">
        <f t="shared" si="1292"/>
        <v>0</v>
      </c>
      <c r="EV1103" s="6">
        <f t="shared" si="1292"/>
        <v>0</v>
      </c>
      <c r="EW1103" s="6">
        <f t="shared" si="1292"/>
        <v>0</v>
      </c>
      <c r="EX1103" s="6">
        <f t="shared" si="1292"/>
        <v>0</v>
      </c>
      <c r="EY1103" s="6">
        <f t="shared" si="1292"/>
        <v>0</v>
      </c>
      <c r="EZ1103" s="6">
        <f t="shared" si="1292"/>
        <v>0</v>
      </c>
      <c r="FA1103" s="6">
        <f t="shared" si="1292"/>
        <v>0</v>
      </c>
      <c r="FB1103" s="6">
        <f t="shared" si="1292"/>
        <v>0</v>
      </c>
      <c r="FC1103" s="6">
        <f t="shared" si="1292"/>
        <v>0</v>
      </c>
      <c r="FD1103" s="6">
        <f t="shared" si="1292"/>
        <v>0</v>
      </c>
      <c r="FE1103" s="6">
        <f t="shared" si="1292"/>
        <v>0</v>
      </c>
      <c r="FF1103" s="6">
        <f t="shared" si="1292"/>
        <v>0</v>
      </c>
      <c r="FG1103" s="6">
        <f t="shared" si="1292"/>
        <v>0</v>
      </c>
      <c r="FH1103" s="6">
        <f t="shared" si="1292"/>
        <v>0</v>
      </c>
      <c r="FI1103" s="6">
        <f t="shared" si="1292"/>
        <v>0</v>
      </c>
      <c r="FJ1103" s="6">
        <f t="shared" si="1292"/>
        <v>0</v>
      </c>
      <c r="FK1103" s="6">
        <f t="shared" si="1292"/>
        <v>0</v>
      </c>
      <c r="FL1103" s="6">
        <f t="shared" si="1292"/>
        <v>0</v>
      </c>
      <c r="FM1103" s="6">
        <f t="shared" si="1292"/>
        <v>0</v>
      </c>
      <c r="FN1103" s="6">
        <f t="shared" si="1292"/>
        <v>0</v>
      </c>
      <c r="FO1103" s="6">
        <f t="shared" si="1292"/>
        <v>0</v>
      </c>
      <c r="FP1103" s="6">
        <f t="shared" si="1292"/>
        <v>0</v>
      </c>
      <c r="FQ1103" s="6">
        <f t="shared" si="1292"/>
        <v>493066.8</v>
      </c>
      <c r="FR1103" s="6">
        <f t="shared" si="1292"/>
        <v>0</v>
      </c>
      <c r="FS1103" s="6">
        <f t="shared" ref="FS1103:GX1103" si="1293">FS1128</f>
        <v>1044688.61</v>
      </c>
      <c r="FT1103" s="6">
        <f t="shared" si="1293"/>
        <v>0</v>
      </c>
      <c r="FU1103" s="6">
        <f t="shared" si="1293"/>
        <v>551621.81000000006</v>
      </c>
      <c r="FV1103" s="6">
        <f t="shared" si="1293"/>
        <v>0</v>
      </c>
      <c r="FW1103" s="6">
        <f t="shared" si="1293"/>
        <v>680999.03</v>
      </c>
      <c r="FX1103" s="6">
        <f t="shared" si="1293"/>
        <v>187932.23000000004</v>
      </c>
      <c r="FY1103" s="6">
        <f t="shared" si="1293"/>
        <v>0</v>
      </c>
      <c r="FZ1103" s="6">
        <f t="shared" si="1293"/>
        <v>187932.23000000004</v>
      </c>
      <c r="GA1103" s="6">
        <f t="shared" si="1293"/>
        <v>493066.8</v>
      </c>
      <c r="GB1103" s="6">
        <f t="shared" si="1293"/>
        <v>0</v>
      </c>
      <c r="GC1103" s="6">
        <f t="shared" si="1293"/>
        <v>0</v>
      </c>
      <c r="GD1103" s="6">
        <f t="shared" si="1293"/>
        <v>0</v>
      </c>
      <c r="GE1103" s="6">
        <f t="shared" si="1293"/>
        <v>0</v>
      </c>
      <c r="GF1103" s="6">
        <f t="shared" si="1293"/>
        <v>0</v>
      </c>
      <c r="GG1103" s="6">
        <f t="shared" si="1293"/>
        <v>0</v>
      </c>
      <c r="GH1103" s="6">
        <f t="shared" si="1293"/>
        <v>0</v>
      </c>
      <c r="GI1103" s="6">
        <f t="shared" si="1293"/>
        <v>0</v>
      </c>
      <c r="GJ1103" s="6">
        <f t="shared" si="1293"/>
        <v>0</v>
      </c>
      <c r="GK1103" s="6">
        <f t="shared" si="1293"/>
        <v>0</v>
      </c>
      <c r="GL1103" s="6">
        <f t="shared" si="1293"/>
        <v>0</v>
      </c>
      <c r="GM1103" s="6">
        <f t="shared" si="1293"/>
        <v>0</v>
      </c>
      <c r="GN1103" s="6">
        <f t="shared" si="1293"/>
        <v>0</v>
      </c>
      <c r="GO1103" s="6">
        <f t="shared" si="1293"/>
        <v>0</v>
      </c>
      <c r="GP1103" s="6">
        <f t="shared" si="1293"/>
        <v>0</v>
      </c>
      <c r="GQ1103" s="6">
        <f t="shared" si="1293"/>
        <v>0</v>
      </c>
      <c r="GR1103" s="6">
        <f t="shared" si="1293"/>
        <v>0</v>
      </c>
      <c r="GS1103" s="6">
        <f t="shared" si="1293"/>
        <v>0</v>
      </c>
      <c r="GT1103" s="6">
        <f t="shared" si="1293"/>
        <v>0</v>
      </c>
      <c r="GU1103" s="6">
        <f t="shared" si="1293"/>
        <v>0</v>
      </c>
      <c r="GV1103" s="6">
        <f t="shared" si="1293"/>
        <v>0</v>
      </c>
      <c r="GW1103" s="6">
        <f t="shared" si="1293"/>
        <v>0</v>
      </c>
      <c r="GX1103" s="6">
        <f t="shared" si="1293"/>
        <v>0</v>
      </c>
    </row>
    <row r="1105" spans="1:255" ht="409.5" x14ac:dyDescent="0.25">
      <c r="A1105" s="3">
        <v>17</v>
      </c>
      <c r="B1105" s="3">
        <v>1</v>
      </c>
      <c r="C1105" s="3">
        <f>ROW(SmtRes!A388)</f>
        <v>388</v>
      </c>
      <c r="D1105" s="3">
        <f>ROW(EtalonRes!A488)</f>
        <v>488</v>
      </c>
      <c r="E1105" s="3" t="s">
        <v>1305</v>
      </c>
      <c r="F1105" s="3" t="s">
        <v>130</v>
      </c>
      <c r="G1105" s="3" t="s">
        <v>1306</v>
      </c>
      <c r="H1105" s="3" t="s">
        <v>132</v>
      </c>
      <c r="I1105" s="3">
        <v>8</v>
      </c>
      <c r="J1105" s="3">
        <v>0</v>
      </c>
      <c r="K1105" s="3">
        <v>8</v>
      </c>
      <c r="L1105" s="3"/>
      <c r="M1105" s="3"/>
      <c r="N1105" s="3"/>
      <c r="O1105" s="3">
        <f t="shared" ref="O1105:O1126" si="1294">ROUND(CP1105,2)</f>
        <v>797.6</v>
      </c>
      <c r="P1105" s="3">
        <f t="shared" ref="P1105:P1126" si="1295">ROUND((ROUND((AC1105*AW1105*I1105),2)*BC1105),2)</f>
        <v>2.96</v>
      </c>
      <c r="Q1105" s="3">
        <f>(ROUND((ROUND((((ET1105*1.2))*AV1105*I1105),2)*BB1105),2)+ROUND((ROUND(((AE1105-((EU1105*1.2)))*AV1105*I1105),2)*BS1105),2))</f>
        <v>0</v>
      </c>
      <c r="R1105" s="3">
        <f>(ROUND((ROUND((((EU1105*1.2))*AV1105*I1105),2)*BS1105),2)+ROUND((ROUND(((AE1105-((EU1105*1.2)))*AV1105*I1105),2)*BS1105),2))</f>
        <v>0</v>
      </c>
      <c r="S1105" s="3">
        <f t="shared" ref="S1105:S1126" si="1296">ROUND((ROUND((AF1105*AV1105*I1105),2)*BA1105),2)</f>
        <v>794.64</v>
      </c>
      <c r="T1105" s="3">
        <f t="shared" ref="T1105:T1126" si="1297">ROUND(CU1105*I1105,2)</f>
        <v>0</v>
      </c>
      <c r="U1105" s="3">
        <f t="shared" ref="U1105:U1126" si="1298">CV1105*I1105</f>
        <v>56.037023999999995</v>
      </c>
      <c r="V1105" s="3">
        <f t="shared" ref="V1105:V1126" si="1299">CW1105*I1105</f>
        <v>0</v>
      </c>
      <c r="W1105" s="3">
        <f t="shared" ref="W1105:W1126" si="1300">ROUND(CX1105*I1105,2)</f>
        <v>0</v>
      </c>
      <c r="X1105" s="3">
        <f>(ROUND((((S1105+ROUND((ROUND((((EU1105*1.2))*AV1105*I1105),2)*BS1105),2))*AT1105)/100),2)+ROUND(((ROUND((ROUND(((AE1105-((EU1105*1.2)))*AV1105*I1105),2)*BS1105),2)*AT1105)/100),2))</f>
        <v>754.91</v>
      </c>
      <c r="Y1105" s="3">
        <f>(ROUND((((S1105+ROUND((ROUND((((EU1105*1.2))*AV1105*I1105),2)*BS1105),2))*AU1105)/100),2)+ROUND(((ROUND((ROUND(((AE1105-((EU1105*1.2)))*AV1105*I1105),2)*BS1105),2)*AU1105)/100),2))</f>
        <v>421.16</v>
      </c>
      <c r="Z1105" s="3"/>
      <c r="AA1105" s="3">
        <v>54971259</v>
      </c>
      <c r="AB1105" s="3">
        <f t="shared" ref="AB1105:AB1126" si="1301">ROUND((AC1105+AD1105+AF1105),6)</f>
        <v>91.75</v>
      </c>
      <c r="AC1105" s="3">
        <f t="shared" ref="AC1105:AC1110" si="1302">ROUND(((ES1105*1)),6)</f>
        <v>0.37</v>
      </c>
      <c r="AD1105" s="3">
        <f>ROUND(((((ET1105*1.2))-((EU1105*1.2)))+AE1105),6)</f>
        <v>0</v>
      </c>
      <c r="AE1105" s="3">
        <f>ROUND(((EU1105*1.2)),6)</f>
        <v>0</v>
      </c>
      <c r="AF1105" s="3">
        <f>ROUND(((EV1105*1.2)),6)</f>
        <v>91.38</v>
      </c>
      <c r="AG1105" s="3">
        <f t="shared" ref="AG1105:AG1126" si="1303">ROUND((AP1105),6)</f>
        <v>0</v>
      </c>
      <c r="AH1105" s="3">
        <f>((EW1105*1.2))</f>
        <v>6.444</v>
      </c>
      <c r="AI1105" s="3">
        <f>((EX1105*1.2))</f>
        <v>0</v>
      </c>
      <c r="AJ1105" s="3">
        <f t="shared" ref="AJ1105:AJ1126" si="1304">(AS1105)</f>
        <v>0</v>
      </c>
      <c r="AK1105" s="3">
        <v>76.52</v>
      </c>
      <c r="AL1105" s="3">
        <v>0.37</v>
      </c>
      <c r="AM1105" s="3">
        <v>0</v>
      </c>
      <c r="AN1105" s="3">
        <v>0</v>
      </c>
      <c r="AO1105" s="3">
        <v>76.150000000000006</v>
      </c>
      <c r="AP1105" s="3">
        <v>0</v>
      </c>
      <c r="AQ1105" s="3">
        <v>5.37</v>
      </c>
      <c r="AR1105" s="3">
        <v>0</v>
      </c>
      <c r="AS1105" s="3">
        <v>0</v>
      </c>
      <c r="AT1105" s="3">
        <v>95</v>
      </c>
      <c r="AU1105" s="3">
        <v>53</v>
      </c>
      <c r="AV1105" s="3">
        <v>1.087</v>
      </c>
      <c r="AW1105" s="3">
        <v>1</v>
      </c>
      <c r="AX1105" s="3"/>
      <c r="AY1105" s="3"/>
      <c r="AZ1105" s="3">
        <v>1</v>
      </c>
      <c r="BA1105" s="3">
        <v>1</v>
      </c>
      <c r="BB1105" s="3">
        <v>1</v>
      </c>
      <c r="BC1105" s="3">
        <v>1</v>
      </c>
      <c r="BD1105" s="3" t="s">
        <v>3</v>
      </c>
      <c r="BE1105" s="3" t="s">
        <v>3</v>
      </c>
      <c r="BF1105" s="3" t="s">
        <v>3</v>
      </c>
      <c r="BG1105" s="3" t="s">
        <v>3</v>
      </c>
      <c r="BH1105" s="3">
        <v>0</v>
      </c>
      <c r="BI1105" s="3">
        <v>2</v>
      </c>
      <c r="BJ1105" s="3" t="s">
        <v>133</v>
      </c>
      <c r="BK1105" s="3"/>
      <c r="BL1105" s="3"/>
      <c r="BM1105" s="3">
        <v>69</v>
      </c>
      <c r="BN1105" s="3">
        <v>0</v>
      </c>
      <c r="BO1105" s="3" t="s">
        <v>130</v>
      </c>
      <c r="BP1105" s="3">
        <v>1</v>
      </c>
      <c r="BQ1105" s="3">
        <v>40</v>
      </c>
      <c r="BR1105" s="3">
        <v>0</v>
      </c>
      <c r="BS1105" s="3">
        <v>1</v>
      </c>
      <c r="BT1105" s="3">
        <v>1</v>
      </c>
      <c r="BU1105" s="3">
        <v>1</v>
      </c>
      <c r="BV1105" s="3">
        <v>1</v>
      </c>
      <c r="BW1105" s="3">
        <v>1</v>
      </c>
      <c r="BX1105" s="3">
        <v>1</v>
      </c>
      <c r="BY1105" s="3" t="s">
        <v>3</v>
      </c>
      <c r="BZ1105" s="3">
        <v>95</v>
      </c>
      <c r="CA1105" s="3">
        <v>53</v>
      </c>
      <c r="CB1105" s="3" t="s">
        <v>3</v>
      </c>
      <c r="CC1105" s="3"/>
      <c r="CD1105" s="3"/>
      <c r="CE1105" s="3">
        <v>1566</v>
      </c>
      <c r="CF1105" s="3">
        <v>0</v>
      </c>
      <c r="CG1105" s="3">
        <v>0</v>
      </c>
      <c r="CH1105" s="3"/>
      <c r="CI1105" s="3"/>
      <c r="CJ1105" s="3"/>
      <c r="CK1105" s="3"/>
      <c r="CL1105" s="3"/>
      <c r="CM1105" s="3">
        <v>0</v>
      </c>
      <c r="CN1105" s="9" t="s">
        <v>2491</v>
      </c>
      <c r="CO1105" s="3">
        <v>0</v>
      </c>
      <c r="CP1105" s="3">
        <f t="shared" ref="CP1105:CP1126" si="1305">(P1105+Q1105+S1105)</f>
        <v>797.6</v>
      </c>
      <c r="CQ1105" s="3">
        <f t="shared" ref="CQ1105:CQ1126" si="1306">ROUND((ROUND((AC1105*AW1105*1),2)*BC1105),2)</f>
        <v>0.37</v>
      </c>
      <c r="CR1105" s="3">
        <f>(ROUND((ROUND((((ET1105*1.2))*AV1105*1),2)*BB1105),2)+ROUND((ROUND(((AE1105-((EU1105*1.2)))*AV1105*1),2)*BS1105),2))</f>
        <v>0</v>
      </c>
      <c r="CS1105" s="3">
        <f>(ROUND((ROUND((((EU1105*1.2))*AV1105*1),2)*BS1105),2)+ROUND((ROUND(((AE1105-((EU1105*1.2)))*AV1105*1),2)*BS1105),2))</f>
        <v>0</v>
      </c>
      <c r="CT1105" s="3">
        <f t="shared" ref="CT1105:CT1126" si="1307">ROUND((ROUND((AF1105*AV1105*1),2)*BA1105),2)</f>
        <v>99.33</v>
      </c>
      <c r="CU1105" s="3">
        <f t="shared" ref="CU1105:CU1126" si="1308">AG1105</f>
        <v>0</v>
      </c>
      <c r="CV1105" s="3">
        <f t="shared" ref="CV1105:CV1126" si="1309">(AH1105*AV1105)</f>
        <v>7.0046279999999994</v>
      </c>
      <c r="CW1105" s="3">
        <f t="shared" ref="CW1105:CW1126" si="1310">AI1105</f>
        <v>0</v>
      </c>
      <c r="CX1105" s="3">
        <f t="shared" ref="CX1105:CX1126" si="1311">AJ1105</f>
        <v>0</v>
      </c>
      <c r="CY1105" s="3">
        <f>(ROUND((((S1105+ROUND((ROUND((((EU1105*1.2))*AV1105*1),2)*BS1105),2))*AT1105)/100),2)+ROUND(((ROUND((ROUND(((AE1105-((EU1105*1.2)))*AV1105*1),2)*BS1105),2)*AT1105)/100),2))</f>
        <v>754.91</v>
      </c>
      <c r="CZ1105" s="3">
        <f>(ROUND((((S1105+ROUND((ROUND((((EU1105*1.2))*AV1105*1),2)*BS1105),2))*AU1105)/100),2)+ROUND(((ROUND((ROUND(((AE1105-((EU1105*1.2)))*AV1105*1),2)*BS1105),2)*AU1105)/100),2))</f>
        <v>421.16</v>
      </c>
      <c r="DA1105" s="3"/>
      <c r="DB1105" s="3">
        <v>221</v>
      </c>
      <c r="DC1105" s="3" t="s">
        <v>3</v>
      </c>
      <c r="DD1105" s="3" t="s">
        <v>22</v>
      </c>
      <c r="DE1105" s="3" t="s">
        <v>42</v>
      </c>
      <c r="DF1105" s="3" t="s">
        <v>42</v>
      </c>
      <c r="DG1105" s="3" t="s">
        <v>42</v>
      </c>
      <c r="DH1105" s="3" t="s">
        <v>3</v>
      </c>
      <c r="DI1105" s="3" t="s">
        <v>42</v>
      </c>
      <c r="DJ1105" s="3" t="s">
        <v>42</v>
      </c>
      <c r="DK1105" s="3" t="s">
        <v>3</v>
      </c>
      <c r="DL1105" s="3" t="s">
        <v>3</v>
      </c>
      <c r="DM1105" s="3" t="s">
        <v>3</v>
      </c>
      <c r="DN1105" s="3">
        <v>0</v>
      </c>
      <c r="DO1105" s="3">
        <v>0</v>
      </c>
      <c r="DP1105" s="3">
        <v>1</v>
      </c>
      <c r="DQ1105" s="3">
        <v>1</v>
      </c>
      <c r="DR1105" s="3"/>
      <c r="DS1105" s="3"/>
      <c r="DT1105" s="3"/>
      <c r="DU1105" s="3">
        <v>1013</v>
      </c>
      <c r="DV1105" s="3" t="s">
        <v>132</v>
      </c>
      <c r="DW1105" s="3" t="s">
        <v>132</v>
      </c>
      <c r="DX1105" s="3">
        <v>1</v>
      </c>
      <c r="DY1105" s="3"/>
      <c r="DZ1105" s="3" t="s">
        <v>3</v>
      </c>
      <c r="EA1105" s="3" t="s">
        <v>3</v>
      </c>
      <c r="EB1105" s="3" t="s">
        <v>3</v>
      </c>
      <c r="EC1105" s="3" t="s">
        <v>3</v>
      </c>
      <c r="ED1105" s="3"/>
      <c r="EE1105" s="3">
        <v>57042959</v>
      </c>
      <c r="EF1105" s="3">
        <v>40</v>
      </c>
      <c r="EG1105" s="3" t="s">
        <v>33</v>
      </c>
      <c r="EH1105" s="3">
        <v>0</v>
      </c>
      <c r="EI1105" s="3" t="s">
        <v>3</v>
      </c>
      <c r="EJ1105" s="3">
        <v>2</v>
      </c>
      <c r="EK1105" s="3">
        <v>69</v>
      </c>
      <c r="EL1105" s="3" t="s">
        <v>96</v>
      </c>
      <c r="EM1105" s="3" t="s">
        <v>97</v>
      </c>
      <c r="EN1105" s="3"/>
      <c r="EO1105" s="3" t="s">
        <v>46</v>
      </c>
      <c r="EP1105" s="3"/>
      <c r="EQ1105" s="3">
        <v>0</v>
      </c>
      <c r="ER1105" s="3">
        <v>76.52</v>
      </c>
      <c r="ES1105" s="3">
        <v>0.37</v>
      </c>
      <c r="ET1105" s="3">
        <v>0</v>
      </c>
      <c r="EU1105" s="3">
        <v>0</v>
      </c>
      <c r="EV1105" s="3">
        <v>76.150000000000006</v>
      </c>
      <c r="EW1105" s="3">
        <v>5.37</v>
      </c>
      <c r="EX1105" s="3">
        <v>0</v>
      </c>
      <c r="EY1105" s="3">
        <v>0</v>
      </c>
      <c r="EZ1105" s="3"/>
      <c r="FA1105" s="3"/>
      <c r="FB1105" s="3"/>
      <c r="FC1105" s="3"/>
      <c r="FD1105" s="3"/>
      <c r="FE1105" s="3"/>
      <c r="FF1105" s="3"/>
      <c r="FG1105" s="3"/>
      <c r="FH1105" s="3"/>
      <c r="FI1105" s="3"/>
      <c r="FJ1105" s="3"/>
      <c r="FK1105" s="3"/>
      <c r="FL1105" s="3"/>
      <c r="FM1105" s="3"/>
      <c r="FN1105" s="3"/>
      <c r="FO1105" s="3"/>
      <c r="FP1105" s="3"/>
      <c r="FQ1105" s="3">
        <v>0</v>
      </c>
      <c r="FR1105" s="3">
        <v>0</v>
      </c>
      <c r="FS1105" s="3">
        <v>0</v>
      </c>
      <c r="FT1105" s="3"/>
      <c r="FU1105" s="3"/>
      <c r="FV1105" s="3"/>
      <c r="FW1105" s="3"/>
      <c r="FX1105" s="3">
        <v>95</v>
      </c>
      <c r="FY1105" s="3">
        <v>53</v>
      </c>
      <c r="FZ1105" s="3"/>
      <c r="GA1105" s="3" t="s">
        <v>3</v>
      </c>
      <c r="GB1105" s="3"/>
      <c r="GC1105" s="3"/>
      <c r="GD1105" s="3">
        <v>1</v>
      </c>
      <c r="GE1105" s="3"/>
      <c r="GF1105" s="3">
        <v>784466562</v>
      </c>
      <c r="GG1105" s="3">
        <v>2</v>
      </c>
      <c r="GH1105" s="3">
        <v>1</v>
      </c>
      <c r="GI1105" s="3">
        <v>2</v>
      </c>
      <c r="GJ1105" s="3">
        <v>0</v>
      </c>
      <c r="GK1105" s="3">
        <v>0</v>
      </c>
      <c r="GL1105" s="3">
        <f t="shared" ref="GL1105:GL1126" si="1312">ROUND(IF(AND(BH1105=3,BI1105=3,FS1105&lt;&gt;0),P1105,0),2)</f>
        <v>0</v>
      </c>
      <c r="GM1105" s="3">
        <f t="shared" ref="GM1105:GM1126" si="1313">ROUND(O1105+X1105+Y1105,2)+GX1105</f>
        <v>1973.67</v>
      </c>
      <c r="GN1105" s="3">
        <f t="shared" ref="GN1105:GN1126" si="1314">IF(OR(BI1105=0,BI1105=1),GM1105-GX1105,0)</f>
        <v>0</v>
      </c>
      <c r="GO1105" s="3">
        <f t="shared" ref="GO1105:GO1126" si="1315">IF(BI1105=2,GM1105-GX1105,0)</f>
        <v>1973.67</v>
      </c>
      <c r="GP1105" s="3">
        <f t="shared" ref="GP1105:GP1126" si="1316">IF(BI1105=4,GM1105-GX1105,0)</f>
        <v>0</v>
      </c>
      <c r="GQ1105" s="3"/>
      <c r="GR1105" s="3">
        <v>0</v>
      </c>
      <c r="GS1105" s="3">
        <v>3</v>
      </c>
      <c r="GT1105" s="3">
        <v>0</v>
      </c>
      <c r="GU1105" s="3" t="s">
        <v>3</v>
      </c>
      <c r="GV1105" s="3">
        <f t="shared" ref="GV1105:GV1126" si="1317">ROUND((GT1105),6)</f>
        <v>0</v>
      </c>
      <c r="GW1105" s="3">
        <v>1</v>
      </c>
      <c r="GX1105" s="3">
        <f t="shared" ref="GX1105:GX1126" si="1318">ROUND(HC1105*I1105,2)</f>
        <v>0</v>
      </c>
      <c r="GY1105" s="3"/>
      <c r="GZ1105" s="3"/>
      <c r="HA1105" s="3">
        <v>0</v>
      </c>
      <c r="HB1105" s="3">
        <v>0</v>
      </c>
      <c r="HC1105" s="3">
        <f t="shared" ref="HC1105:HC1126" si="1319">GV1105*GW1105</f>
        <v>0</v>
      </c>
      <c r="HD1105" s="3"/>
      <c r="HE1105" s="3" t="s">
        <v>3</v>
      </c>
      <c r="HF1105" s="3" t="s">
        <v>3</v>
      </c>
      <c r="HG1105" s="3"/>
      <c r="HH1105" s="3"/>
      <c r="HI1105" s="3"/>
      <c r="HJ1105" s="3"/>
      <c r="HK1105" s="3"/>
      <c r="HL1105" s="3"/>
      <c r="HM1105" s="3" t="s">
        <v>3</v>
      </c>
      <c r="HN1105" s="3" t="s">
        <v>3</v>
      </c>
      <c r="HO1105" s="3" t="s">
        <v>3</v>
      </c>
      <c r="HP1105" s="3" t="s">
        <v>3</v>
      </c>
      <c r="HQ1105" s="3" t="s">
        <v>3</v>
      </c>
      <c r="HR1105" s="3"/>
      <c r="HS1105" s="3">
        <v>0</v>
      </c>
      <c r="HT1105" s="3"/>
      <c r="HU1105" s="3"/>
      <c r="HV1105" s="3"/>
      <c r="HW1105" s="3"/>
      <c r="HX1105" s="3"/>
      <c r="HY1105" s="3"/>
      <c r="HZ1105" s="3"/>
      <c r="IA1105" s="3"/>
      <c r="IB1105" s="3"/>
      <c r="IC1105" s="3"/>
      <c r="ID1105" s="3"/>
      <c r="IE1105" s="3"/>
      <c r="IF1105" s="3"/>
      <c r="IG1105" s="3"/>
      <c r="IH1105" s="3"/>
      <c r="II1105" s="3"/>
      <c r="IJ1105" s="3"/>
      <c r="IK1105" s="3">
        <v>0</v>
      </c>
      <c r="IL1105" s="3"/>
      <c r="IM1105" s="3"/>
      <c r="IN1105" s="3"/>
      <c r="IO1105" s="3"/>
      <c r="IP1105" s="3"/>
      <c r="IQ1105" s="3"/>
      <c r="IR1105" s="3"/>
      <c r="IS1105" s="3"/>
      <c r="IT1105" s="3"/>
      <c r="IU1105" s="3"/>
    </row>
    <row r="1106" spans="1:255" ht="409.5" x14ac:dyDescent="0.25">
      <c r="A1106" s="4">
        <v>17</v>
      </c>
      <c r="B1106" s="4">
        <v>1</v>
      </c>
      <c r="C1106" s="4">
        <f>ROW(SmtRes!A390)</f>
        <v>390</v>
      </c>
      <c r="D1106" s="4">
        <f>ROW(EtalonRes!A490)</f>
        <v>490</v>
      </c>
      <c r="E1106" s="4" t="s">
        <v>1305</v>
      </c>
      <c r="F1106" s="4" t="s">
        <v>130</v>
      </c>
      <c r="G1106" s="4" t="s">
        <v>1306</v>
      </c>
      <c r="H1106" s="4" t="s">
        <v>132</v>
      </c>
      <c r="I1106" s="4">
        <v>8</v>
      </c>
      <c r="J1106" s="4">
        <v>0</v>
      </c>
      <c r="K1106" s="4">
        <v>8</v>
      </c>
      <c r="L1106" s="4"/>
      <c r="M1106" s="4"/>
      <c r="N1106" s="4"/>
      <c r="O1106" s="4">
        <f t="shared" si="1294"/>
        <v>44794.12</v>
      </c>
      <c r="P1106" s="4">
        <f t="shared" si="1295"/>
        <v>16.16</v>
      </c>
      <c r="Q1106" s="4">
        <f>(ROUND((ROUND((((ET1106*1.2))*AV1106*I1106),2)*BB1106),2)+ROUND((ROUND(((AE1106-((EU1106*1.2)))*AV1106*I1106),2)*BS1106),2))</f>
        <v>0</v>
      </c>
      <c r="R1106" s="4">
        <f>(ROUND((ROUND((((EU1106*1.2))*AV1106*I1106),2)*BS1106),2)+ROUND((ROUND(((AE1106-((EU1106*1.2)))*AV1106*I1106),2)*BS1106),2))</f>
        <v>0</v>
      </c>
      <c r="S1106" s="4">
        <f t="shared" si="1296"/>
        <v>44777.96</v>
      </c>
      <c r="T1106" s="4">
        <f t="shared" si="1297"/>
        <v>0</v>
      </c>
      <c r="U1106" s="4">
        <f t="shared" si="1298"/>
        <v>56.037023999999995</v>
      </c>
      <c r="V1106" s="4">
        <f t="shared" si="1299"/>
        <v>0</v>
      </c>
      <c r="W1106" s="4">
        <f t="shared" si="1300"/>
        <v>0</v>
      </c>
      <c r="X1106" s="4">
        <f>(ROUND((((S1106+ROUND((ROUND((((EU1106*1.2))*AV1106*I1106),2)*BS1106),2))*AT1106)/100),2)+ROUND(((ROUND((ROUND(((AE1106-((EU1106*1.2)))*AV1106*I1106),2)*BS1106),2)*AT1106)/100),2))</f>
        <v>42539.06</v>
      </c>
      <c r="Y1106" s="4">
        <f>(ROUND((((S1106+ROUND((ROUND((((EU1106*1.2))*AV1106*I1106),2)*BS1106),2))*AU1106)/100),2)+ROUND(((ROUND((ROUND(((AE1106-((EU1106*1.2)))*AV1106*I1106),2)*BS1106),2)*AU1106)/100),2))</f>
        <v>23732.32</v>
      </c>
      <c r="Z1106" s="4"/>
      <c r="AA1106" s="4">
        <v>55890823</v>
      </c>
      <c r="AB1106" s="4">
        <f t="shared" si="1301"/>
        <v>91.75</v>
      </c>
      <c r="AC1106" s="4">
        <f t="shared" si="1302"/>
        <v>0.37</v>
      </c>
      <c r="AD1106" s="4">
        <f>ROUND(((((ET1106*1.2))-((EU1106*1.2)))+AE1106),6)</f>
        <v>0</v>
      </c>
      <c r="AE1106" s="4">
        <f>ROUND(((EU1106*1.2)),6)</f>
        <v>0</v>
      </c>
      <c r="AF1106" s="4">
        <f>ROUND(((EV1106*1.2)),6)</f>
        <v>91.38</v>
      </c>
      <c r="AG1106" s="4">
        <f t="shared" si="1303"/>
        <v>0</v>
      </c>
      <c r="AH1106" s="4">
        <f>((EW1106*1.2))</f>
        <v>6.444</v>
      </c>
      <c r="AI1106" s="4">
        <f>((EX1106*1.2))</f>
        <v>0</v>
      </c>
      <c r="AJ1106" s="4">
        <f t="shared" si="1304"/>
        <v>0</v>
      </c>
      <c r="AK1106" s="4">
        <v>76.52</v>
      </c>
      <c r="AL1106" s="4">
        <v>0.37</v>
      </c>
      <c r="AM1106" s="4">
        <v>0</v>
      </c>
      <c r="AN1106" s="4">
        <v>0</v>
      </c>
      <c r="AO1106" s="4">
        <v>76.150000000000006</v>
      </c>
      <c r="AP1106" s="4">
        <v>0</v>
      </c>
      <c r="AQ1106" s="4">
        <v>5.37</v>
      </c>
      <c r="AR1106" s="4">
        <v>0</v>
      </c>
      <c r="AS1106" s="4">
        <v>0</v>
      </c>
      <c r="AT1106" s="4">
        <v>95</v>
      </c>
      <c r="AU1106" s="4">
        <v>53</v>
      </c>
      <c r="AV1106" s="4">
        <v>1.087</v>
      </c>
      <c r="AW1106" s="4">
        <v>1</v>
      </c>
      <c r="AX1106" s="4"/>
      <c r="AY1106" s="4"/>
      <c r="AZ1106" s="4">
        <v>1</v>
      </c>
      <c r="BA1106" s="4">
        <v>56.35</v>
      </c>
      <c r="BB1106" s="4">
        <v>1</v>
      </c>
      <c r="BC1106" s="4">
        <v>5.46</v>
      </c>
      <c r="BD1106" s="4" t="s">
        <v>3</v>
      </c>
      <c r="BE1106" s="4" t="s">
        <v>3</v>
      </c>
      <c r="BF1106" s="4" t="s">
        <v>3</v>
      </c>
      <c r="BG1106" s="4" t="s">
        <v>3</v>
      </c>
      <c r="BH1106" s="4">
        <v>0</v>
      </c>
      <c r="BI1106" s="4">
        <v>2</v>
      </c>
      <c r="BJ1106" s="4" t="s">
        <v>133</v>
      </c>
      <c r="BK1106" s="4"/>
      <c r="BL1106" s="4"/>
      <c r="BM1106" s="4">
        <v>69</v>
      </c>
      <c r="BN1106" s="4">
        <v>0</v>
      </c>
      <c r="BO1106" s="4" t="s">
        <v>130</v>
      </c>
      <c r="BP1106" s="4">
        <v>1</v>
      </c>
      <c r="BQ1106" s="4">
        <v>40</v>
      </c>
      <c r="BR1106" s="4">
        <v>0</v>
      </c>
      <c r="BS1106" s="4">
        <v>56.35</v>
      </c>
      <c r="BT1106" s="4">
        <v>1</v>
      </c>
      <c r="BU1106" s="4">
        <v>1</v>
      </c>
      <c r="BV1106" s="4">
        <v>1</v>
      </c>
      <c r="BW1106" s="4">
        <v>1</v>
      </c>
      <c r="BX1106" s="4">
        <v>1</v>
      </c>
      <c r="BY1106" s="4" t="s">
        <v>3</v>
      </c>
      <c r="BZ1106" s="4">
        <v>95</v>
      </c>
      <c r="CA1106" s="4">
        <v>53</v>
      </c>
      <c r="CB1106" s="4" t="s">
        <v>3</v>
      </c>
      <c r="CC1106" s="4"/>
      <c r="CD1106" s="4"/>
      <c r="CE1106" s="4">
        <v>1566</v>
      </c>
      <c r="CF1106" s="4">
        <v>0</v>
      </c>
      <c r="CG1106" s="4">
        <v>0</v>
      </c>
      <c r="CH1106" s="4"/>
      <c r="CI1106" s="4"/>
      <c r="CJ1106" s="4"/>
      <c r="CK1106" s="4"/>
      <c r="CL1106" s="4"/>
      <c r="CM1106" s="4">
        <v>0</v>
      </c>
      <c r="CN1106" s="10" t="s">
        <v>2491</v>
      </c>
      <c r="CO1106" s="4">
        <v>0</v>
      </c>
      <c r="CP1106" s="4">
        <f t="shared" si="1305"/>
        <v>44794.12</v>
      </c>
      <c r="CQ1106" s="4">
        <f t="shared" si="1306"/>
        <v>2.02</v>
      </c>
      <c r="CR1106" s="4">
        <f>(ROUND((ROUND((((ET1106*1.2))*AV1106*1),2)*BB1106),2)+ROUND((ROUND(((AE1106-((EU1106*1.2)))*AV1106*1),2)*BS1106),2))</f>
        <v>0</v>
      </c>
      <c r="CS1106" s="4">
        <f>(ROUND((ROUND((((EU1106*1.2))*AV1106*1),2)*BS1106),2)+ROUND((ROUND(((AE1106-((EU1106*1.2)))*AV1106*1),2)*BS1106),2))</f>
        <v>0</v>
      </c>
      <c r="CT1106" s="4">
        <f t="shared" si="1307"/>
        <v>5597.25</v>
      </c>
      <c r="CU1106" s="4">
        <f t="shared" si="1308"/>
        <v>0</v>
      </c>
      <c r="CV1106" s="4">
        <f t="shared" si="1309"/>
        <v>7.0046279999999994</v>
      </c>
      <c r="CW1106" s="4">
        <f t="shared" si="1310"/>
        <v>0</v>
      </c>
      <c r="CX1106" s="4">
        <f t="shared" si="1311"/>
        <v>0</v>
      </c>
      <c r="CY1106" s="4">
        <f>(ROUND((((S1106+ROUND((ROUND((((EU1106*1.2))*AV1106*1),2)*BS1106),2))*AT1106)/100),2)+ROUND(((ROUND((ROUND(((AE1106-((EU1106*1.2)))*AV1106*1),2)*BS1106),2)*AT1106)/100),2))</f>
        <v>42539.06</v>
      </c>
      <c r="CZ1106" s="4">
        <f>(ROUND((((S1106+ROUND((ROUND((((EU1106*1.2))*AV1106*1),2)*BS1106),2))*AU1106)/100),2)+ROUND(((ROUND((ROUND(((AE1106-((EU1106*1.2)))*AV1106*1),2)*BS1106),2)*AU1106)/100),2))</f>
        <v>23732.32</v>
      </c>
      <c r="DA1106" s="4"/>
      <c r="DB1106" s="4">
        <v>222</v>
      </c>
      <c r="DC1106" s="4" t="s">
        <v>3</v>
      </c>
      <c r="DD1106" s="4" t="s">
        <v>22</v>
      </c>
      <c r="DE1106" s="4" t="s">
        <v>42</v>
      </c>
      <c r="DF1106" s="4" t="s">
        <v>42</v>
      </c>
      <c r="DG1106" s="4" t="s">
        <v>42</v>
      </c>
      <c r="DH1106" s="4" t="s">
        <v>3</v>
      </c>
      <c r="DI1106" s="4" t="s">
        <v>42</v>
      </c>
      <c r="DJ1106" s="4" t="s">
        <v>42</v>
      </c>
      <c r="DK1106" s="4" t="s">
        <v>3</v>
      </c>
      <c r="DL1106" s="4" t="s">
        <v>3</v>
      </c>
      <c r="DM1106" s="4" t="s">
        <v>3</v>
      </c>
      <c r="DN1106" s="4">
        <v>0</v>
      </c>
      <c r="DO1106" s="4">
        <v>0</v>
      </c>
      <c r="DP1106" s="4">
        <v>1</v>
      </c>
      <c r="DQ1106" s="4">
        <v>1</v>
      </c>
      <c r="DR1106" s="4"/>
      <c r="DS1106" s="4"/>
      <c r="DT1106" s="4"/>
      <c r="DU1106" s="4">
        <v>1013</v>
      </c>
      <c r="DV1106" s="4" t="s">
        <v>132</v>
      </c>
      <c r="DW1106" s="4" t="s">
        <v>132</v>
      </c>
      <c r="DX1106" s="4">
        <v>1</v>
      </c>
      <c r="DY1106" s="4"/>
      <c r="DZ1106" s="4" t="s">
        <v>3</v>
      </c>
      <c r="EA1106" s="4" t="s">
        <v>3</v>
      </c>
      <c r="EB1106" s="4" t="s">
        <v>3</v>
      </c>
      <c r="EC1106" s="4" t="s">
        <v>3</v>
      </c>
      <c r="ED1106" s="4"/>
      <c r="EE1106" s="4">
        <v>57042959</v>
      </c>
      <c r="EF1106" s="4">
        <v>40</v>
      </c>
      <c r="EG1106" s="4" t="s">
        <v>33</v>
      </c>
      <c r="EH1106" s="4">
        <v>0</v>
      </c>
      <c r="EI1106" s="4" t="s">
        <v>3</v>
      </c>
      <c r="EJ1106" s="4">
        <v>2</v>
      </c>
      <c r="EK1106" s="4">
        <v>69</v>
      </c>
      <c r="EL1106" s="4" t="s">
        <v>96</v>
      </c>
      <c r="EM1106" s="4" t="s">
        <v>97</v>
      </c>
      <c r="EN1106" s="4"/>
      <c r="EO1106" s="4" t="s">
        <v>46</v>
      </c>
      <c r="EP1106" s="4"/>
      <c r="EQ1106" s="4">
        <v>0</v>
      </c>
      <c r="ER1106" s="4">
        <v>76.52</v>
      </c>
      <c r="ES1106" s="4">
        <v>0.37</v>
      </c>
      <c r="ET1106" s="4">
        <v>0</v>
      </c>
      <c r="EU1106" s="4">
        <v>0</v>
      </c>
      <c r="EV1106" s="4">
        <v>76.150000000000006</v>
      </c>
      <c r="EW1106" s="4">
        <v>5.37</v>
      </c>
      <c r="EX1106" s="4">
        <v>0</v>
      </c>
      <c r="EY1106" s="4">
        <v>0</v>
      </c>
      <c r="EZ1106" s="4"/>
      <c r="FA1106" s="4"/>
      <c r="FB1106" s="4"/>
      <c r="FC1106" s="4"/>
      <c r="FD1106" s="4"/>
      <c r="FE1106" s="4"/>
      <c r="FF1106" s="4"/>
      <c r="FG1106" s="4"/>
      <c r="FH1106" s="4"/>
      <c r="FI1106" s="4"/>
      <c r="FJ1106" s="4"/>
      <c r="FK1106" s="4"/>
      <c r="FL1106" s="4"/>
      <c r="FM1106" s="4"/>
      <c r="FN1106" s="4"/>
      <c r="FO1106" s="4"/>
      <c r="FP1106" s="4"/>
      <c r="FQ1106" s="4">
        <v>0</v>
      </c>
      <c r="FR1106" s="4">
        <v>0</v>
      </c>
      <c r="FS1106" s="4">
        <v>0</v>
      </c>
      <c r="FT1106" s="4"/>
      <c r="FU1106" s="4"/>
      <c r="FV1106" s="4"/>
      <c r="FW1106" s="4"/>
      <c r="FX1106" s="4">
        <v>95</v>
      </c>
      <c r="FY1106" s="4">
        <v>53</v>
      </c>
      <c r="FZ1106" s="4"/>
      <c r="GA1106" s="4" t="s">
        <v>3</v>
      </c>
      <c r="GB1106" s="4"/>
      <c r="GC1106" s="4"/>
      <c r="GD1106" s="4">
        <v>1</v>
      </c>
      <c r="GE1106" s="4"/>
      <c r="GF1106" s="4">
        <v>784466562</v>
      </c>
      <c r="GG1106" s="4">
        <v>2</v>
      </c>
      <c r="GH1106" s="4">
        <v>1</v>
      </c>
      <c r="GI1106" s="4">
        <v>2</v>
      </c>
      <c r="GJ1106" s="4">
        <v>0</v>
      </c>
      <c r="GK1106" s="4">
        <v>0</v>
      </c>
      <c r="GL1106" s="4">
        <f t="shared" si="1312"/>
        <v>0</v>
      </c>
      <c r="GM1106" s="4">
        <f t="shared" si="1313"/>
        <v>111065.5</v>
      </c>
      <c r="GN1106" s="4">
        <f t="shared" si="1314"/>
        <v>0</v>
      </c>
      <c r="GO1106" s="4">
        <f t="shared" si="1315"/>
        <v>111065.5</v>
      </c>
      <c r="GP1106" s="4">
        <f t="shared" si="1316"/>
        <v>0</v>
      </c>
      <c r="GQ1106" s="4"/>
      <c r="GR1106" s="4">
        <v>0</v>
      </c>
      <c r="GS1106" s="4">
        <v>3</v>
      </c>
      <c r="GT1106" s="4">
        <v>0</v>
      </c>
      <c r="GU1106" s="4" t="s">
        <v>3</v>
      </c>
      <c r="GV1106" s="4">
        <f t="shared" si="1317"/>
        <v>0</v>
      </c>
      <c r="GW1106" s="4">
        <v>1</v>
      </c>
      <c r="GX1106" s="4">
        <f t="shared" si="1318"/>
        <v>0</v>
      </c>
      <c r="GY1106" s="4"/>
      <c r="GZ1106" s="4"/>
      <c r="HA1106" s="4">
        <v>0</v>
      </c>
      <c r="HB1106" s="4">
        <v>0</v>
      </c>
      <c r="HC1106" s="4">
        <f t="shared" si="1319"/>
        <v>0</v>
      </c>
      <c r="HD1106" s="4"/>
      <c r="HE1106" s="4" t="s">
        <v>3</v>
      </c>
      <c r="HF1106" s="4" t="s">
        <v>3</v>
      </c>
      <c r="HG1106" s="4"/>
      <c r="HH1106" s="4"/>
      <c r="HI1106" s="4"/>
      <c r="HJ1106" s="4"/>
      <c r="HK1106" s="4"/>
      <c r="HL1106" s="4"/>
      <c r="HM1106" s="4" t="s">
        <v>3</v>
      </c>
      <c r="HN1106" s="4" t="s">
        <v>3</v>
      </c>
      <c r="HO1106" s="4" t="s">
        <v>3</v>
      </c>
      <c r="HP1106" s="4" t="s">
        <v>3</v>
      </c>
      <c r="HQ1106" s="4" t="s">
        <v>3</v>
      </c>
      <c r="HR1106" s="4"/>
      <c r="HS1106" s="4">
        <v>0</v>
      </c>
      <c r="HT1106" s="4"/>
      <c r="HU1106" s="4"/>
      <c r="HV1106" s="4"/>
      <c r="HW1106" s="4"/>
      <c r="HX1106" s="4"/>
      <c r="HY1106" s="4"/>
      <c r="HZ1106" s="4"/>
      <c r="IA1106" s="4"/>
      <c r="IB1106" s="4"/>
      <c r="IC1106" s="4"/>
      <c r="ID1106" s="4"/>
      <c r="IE1106" s="4"/>
      <c r="IF1106" s="4"/>
      <c r="IG1106" s="4"/>
      <c r="IH1106" s="4"/>
      <c r="II1106" s="4"/>
      <c r="IJ1106" s="4"/>
      <c r="IK1106" s="4">
        <v>0</v>
      </c>
      <c r="IL1106" s="4"/>
      <c r="IM1106" s="4"/>
      <c r="IN1106" s="4"/>
      <c r="IO1106" s="4"/>
      <c r="IP1106" s="4"/>
      <c r="IQ1106" s="4"/>
      <c r="IR1106" s="4"/>
      <c r="IS1106" s="4"/>
      <c r="IT1106" s="4"/>
      <c r="IU1106" s="4"/>
    </row>
    <row r="1107" spans="1:255" ht="409.5" x14ac:dyDescent="0.25">
      <c r="A1107" s="3">
        <v>17</v>
      </c>
      <c r="B1107" s="3">
        <v>1</v>
      </c>
      <c r="C1107" s="3"/>
      <c r="D1107" s="3"/>
      <c r="E1107" s="3" t="s">
        <v>1307</v>
      </c>
      <c r="F1107" s="3" t="s">
        <v>1308</v>
      </c>
      <c r="G1107" s="3" t="s">
        <v>1309</v>
      </c>
      <c r="H1107" s="3" t="s">
        <v>227</v>
      </c>
      <c r="I1107" s="3">
        <v>8</v>
      </c>
      <c r="J1107" s="3">
        <v>0</v>
      </c>
      <c r="K1107" s="3">
        <v>8</v>
      </c>
      <c r="L1107" s="3"/>
      <c r="M1107" s="3"/>
      <c r="N1107" s="3"/>
      <c r="O1107" s="3">
        <f t="shared" si="1294"/>
        <v>65134.32</v>
      </c>
      <c r="P1107" s="3">
        <f t="shared" si="1295"/>
        <v>65134.32</v>
      </c>
      <c r="Q1107" s="3">
        <f>(ROUND((ROUND((((ET1107*1.1))*AV1107*I1107),2)*BB1107),2)+ROUND((ROUND(((AE1107-((EU1107*1.1)))*AV1107*I1107),2)*BS1107),2))</f>
        <v>0</v>
      </c>
      <c r="R1107" s="3">
        <f>(ROUND((ROUND((((EU1107*1.1))*AV1107*I1107),2)*BS1107),2)+ROUND((ROUND(((AE1107-((EU1107*1.1)))*AV1107*I1107),2)*BS1107),2))</f>
        <v>0</v>
      </c>
      <c r="S1107" s="3">
        <f t="shared" si="1296"/>
        <v>0</v>
      </c>
      <c r="T1107" s="3">
        <f t="shared" si="1297"/>
        <v>0</v>
      </c>
      <c r="U1107" s="3">
        <f t="shared" si="1298"/>
        <v>0</v>
      </c>
      <c r="V1107" s="3">
        <f t="shared" si="1299"/>
        <v>0</v>
      </c>
      <c r="W1107" s="3">
        <f t="shared" si="1300"/>
        <v>0</v>
      </c>
      <c r="X1107" s="3">
        <f>(ROUND((((S1107+ROUND((ROUND((((EU1107*1.1))*AV1107*I1107),2)*BS1107),2))*AT1107)/100),2)+ROUND(((ROUND((ROUND(((AE1107-((EU1107*1.1)))*AV1107*I1107),2)*BS1107),2)*AT1107)/100),2))</f>
        <v>0</v>
      </c>
      <c r="Y1107" s="3">
        <f>(ROUND((((S1107+ROUND((ROUND((((EU1107*1.1))*AV1107*I1107),2)*BS1107),2))*AU1107)/100),2)+ROUND(((ROUND((ROUND(((AE1107-((EU1107*1.1)))*AV1107*I1107),2)*BS1107),2)*AU1107)/100),2))</f>
        <v>0</v>
      </c>
      <c r="Z1107" s="3"/>
      <c r="AA1107" s="3">
        <v>54971259</v>
      </c>
      <c r="AB1107" s="3">
        <f t="shared" si="1301"/>
        <v>8141.79</v>
      </c>
      <c r="AC1107" s="3">
        <f t="shared" si="1302"/>
        <v>8141.79</v>
      </c>
      <c r="AD1107" s="3">
        <f>ROUND(((((ET1107*1.1))-((EU1107*1.1)))+AE1107),6)</f>
        <v>0</v>
      </c>
      <c r="AE1107" s="3">
        <f>ROUND(((EU1107*1.1)),6)</f>
        <v>0</v>
      </c>
      <c r="AF1107" s="3">
        <f>ROUND(((EV1107*1.1)),6)</f>
        <v>0</v>
      </c>
      <c r="AG1107" s="3">
        <f t="shared" si="1303"/>
        <v>0</v>
      </c>
      <c r="AH1107" s="3">
        <f>((EW1107*1.1))</f>
        <v>0</v>
      </c>
      <c r="AI1107" s="3">
        <f>((EX1107*1.1))</f>
        <v>0</v>
      </c>
      <c r="AJ1107" s="3">
        <f t="shared" si="1304"/>
        <v>0</v>
      </c>
      <c r="AK1107" s="3">
        <v>8141.79</v>
      </c>
      <c r="AL1107" s="3">
        <v>8141.79</v>
      </c>
      <c r="AM1107" s="3">
        <v>0</v>
      </c>
      <c r="AN1107" s="3">
        <v>0</v>
      </c>
      <c r="AO1107" s="3">
        <v>0</v>
      </c>
      <c r="AP1107" s="3">
        <v>0</v>
      </c>
      <c r="AQ1107" s="3">
        <v>0</v>
      </c>
      <c r="AR1107" s="3">
        <v>0</v>
      </c>
      <c r="AS1107" s="3">
        <v>0</v>
      </c>
      <c r="AT1107" s="3">
        <v>0</v>
      </c>
      <c r="AU1107" s="3">
        <v>0</v>
      </c>
      <c r="AV1107" s="3">
        <v>1</v>
      </c>
      <c r="AW1107" s="3">
        <v>1</v>
      </c>
      <c r="AX1107" s="3"/>
      <c r="AY1107" s="3"/>
      <c r="AZ1107" s="3">
        <v>1</v>
      </c>
      <c r="BA1107" s="3">
        <v>1</v>
      </c>
      <c r="BB1107" s="3">
        <v>1</v>
      </c>
      <c r="BC1107" s="3">
        <v>1</v>
      </c>
      <c r="BD1107" s="3" t="s">
        <v>3</v>
      </c>
      <c r="BE1107" s="3" t="s">
        <v>3</v>
      </c>
      <c r="BF1107" s="3" t="s">
        <v>3</v>
      </c>
      <c r="BG1107" s="3" t="s">
        <v>3</v>
      </c>
      <c r="BH1107" s="3">
        <v>3</v>
      </c>
      <c r="BI1107" s="3">
        <v>3</v>
      </c>
      <c r="BJ1107" s="3" t="s">
        <v>1308</v>
      </c>
      <c r="BK1107" s="3"/>
      <c r="BL1107" s="3"/>
      <c r="BM1107" s="3">
        <v>400007</v>
      </c>
      <c r="BN1107" s="3">
        <v>0</v>
      </c>
      <c r="BO1107" s="3" t="s">
        <v>3</v>
      </c>
      <c r="BP1107" s="3">
        <v>0</v>
      </c>
      <c r="BQ1107" s="3">
        <v>214</v>
      </c>
      <c r="BR1107" s="3">
        <v>0</v>
      </c>
      <c r="BS1107" s="3">
        <v>1</v>
      </c>
      <c r="BT1107" s="3">
        <v>1</v>
      </c>
      <c r="BU1107" s="3">
        <v>1</v>
      </c>
      <c r="BV1107" s="3">
        <v>1</v>
      </c>
      <c r="BW1107" s="3">
        <v>1</v>
      </c>
      <c r="BX1107" s="3">
        <v>1</v>
      </c>
      <c r="BY1107" s="3" t="s">
        <v>3</v>
      </c>
      <c r="BZ1107" s="3">
        <v>0</v>
      </c>
      <c r="CA1107" s="3">
        <v>0</v>
      </c>
      <c r="CB1107" s="3" t="s">
        <v>3</v>
      </c>
      <c r="CC1107" s="3"/>
      <c r="CD1107" s="3"/>
      <c r="CE1107" s="3">
        <v>1566</v>
      </c>
      <c r="CF1107" s="3">
        <v>0</v>
      </c>
      <c r="CG1107" s="3">
        <v>0</v>
      </c>
      <c r="CH1107" s="3"/>
      <c r="CI1107" s="3"/>
      <c r="CJ1107" s="3"/>
      <c r="CK1107" s="3"/>
      <c r="CL1107" s="3"/>
      <c r="CM1107" s="3">
        <v>0</v>
      </c>
      <c r="CN1107" s="9" t="s">
        <v>2529</v>
      </c>
      <c r="CO1107" s="3">
        <v>0</v>
      </c>
      <c r="CP1107" s="3">
        <f t="shared" si="1305"/>
        <v>65134.32</v>
      </c>
      <c r="CQ1107" s="3">
        <f t="shared" si="1306"/>
        <v>8141.79</v>
      </c>
      <c r="CR1107" s="3">
        <f>(ROUND((ROUND((((ET1107*1.1))*AV1107*1),2)*BB1107),2)+ROUND((ROUND(((AE1107-((EU1107*1.1)))*AV1107*1),2)*BS1107),2))</f>
        <v>0</v>
      </c>
      <c r="CS1107" s="3">
        <f>(ROUND((ROUND((((EU1107*1.1))*AV1107*1),2)*BS1107),2)+ROUND((ROUND(((AE1107-((EU1107*1.1)))*AV1107*1),2)*BS1107),2))</f>
        <v>0</v>
      </c>
      <c r="CT1107" s="3">
        <f t="shared" si="1307"/>
        <v>0</v>
      </c>
      <c r="CU1107" s="3">
        <f t="shared" si="1308"/>
        <v>0</v>
      </c>
      <c r="CV1107" s="3">
        <f t="shared" si="1309"/>
        <v>0</v>
      </c>
      <c r="CW1107" s="3">
        <f t="shared" si="1310"/>
        <v>0</v>
      </c>
      <c r="CX1107" s="3">
        <f t="shared" si="1311"/>
        <v>0</v>
      </c>
      <c r="CY1107" s="3">
        <f>(ROUND((((S1107+ROUND((ROUND((((EU1107*1.1))*AV1107*1),2)*BS1107),2))*AT1107)/100),2)+ROUND(((ROUND((ROUND(((AE1107-((EU1107*1.1)))*AV1107*1),2)*BS1107),2)*AT1107)/100),2))</f>
        <v>0</v>
      </c>
      <c r="CZ1107" s="3">
        <f>(ROUND((((S1107+ROUND((ROUND((((EU1107*1.1))*AV1107*1),2)*BS1107),2))*AU1107)/100),2)+ROUND(((ROUND((ROUND(((AE1107-((EU1107*1.1)))*AV1107*1),2)*BS1107),2)*AU1107)/100),2))</f>
        <v>0</v>
      </c>
      <c r="DA1107" s="3"/>
      <c r="DB1107" s="3"/>
      <c r="DC1107" s="3" t="s">
        <v>3</v>
      </c>
      <c r="DD1107" s="3" t="s">
        <v>22</v>
      </c>
      <c r="DE1107" s="3" t="s">
        <v>23</v>
      </c>
      <c r="DF1107" s="3" t="s">
        <v>23</v>
      </c>
      <c r="DG1107" s="3" t="s">
        <v>23</v>
      </c>
      <c r="DH1107" s="3" t="s">
        <v>3</v>
      </c>
      <c r="DI1107" s="3" t="s">
        <v>23</v>
      </c>
      <c r="DJ1107" s="3" t="s">
        <v>23</v>
      </c>
      <c r="DK1107" s="3" t="s">
        <v>3</v>
      </c>
      <c r="DL1107" s="3" t="s">
        <v>3</v>
      </c>
      <c r="DM1107" s="3" t="s">
        <v>3</v>
      </c>
      <c r="DN1107" s="3">
        <v>0</v>
      </c>
      <c r="DO1107" s="3">
        <v>0</v>
      </c>
      <c r="DP1107" s="3">
        <v>1</v>
      </c>
      <c r="DQ1107" s="3">
        <v>1</v>
      </c>
      <c r="DR1107" s="3"/>
      <c r="DS1107" s="3"/>
      <c r="DT1107" s="3"/>
      <c r="DU1107" s="3">
        <v>1013</v>
      </c>
      <c r="DV1107" s="3" t="s">
        <v>227</v>
      </c>
      <c r="DW1107" s="3" t="s">
        <v>227</v>
      </c>
      <c r="DX1107" s="3">
        <v>1</v>
      </c>
      <c r="DY1107" s="3"/>
      <c r="DZ1107" s="3" t="s">
        <v>3</v>
      </c>
      <c r="EA1107" s="3" t="s">
        <v>3</v>
      </c>
      <c r="EB1107" s="3" t="s">
        <v>3</v>
      </c>
      <c r="EC1107" s="3" t="s">
        <v>3</v>
      </c>
      <c r="ED1107" s="3"/>
      <c r="EE1107" s="3">
        <v>57042890</v>
      </c>
      <c r="EF1107" s="3">
        <v>214</v>
      </c>
      <c r="EG1107" s="3" t="s">
        <v>228</v>
      </c>
      <c r="EH1107" s="3">
        <v>0</v>
      </c>
      <c r="EI1107" s="3" t="s">
        <v>3</v>
      </c>
      <c r="EJ1107" s="3">
        <v>3</v>
      </c>
      <c r="EK1107" s="3">
        <v>400007</v>
      </c>
      <c r="EL1107" s="3" t="s">
        <v>228</v>
      </c>
      <c r="EM1107" s="3" t="s">
        <v>229</v>
      </c>
      <c r="EN1107" s="3"/>
      <c r="EO1107" s="3" t="s">
        <v>24</v>
      </c>
      <c r="EP1107" s="3"/>
      <c r="EQ1107" s="3">
        <v>16</v>
      </c>
      <c r="ER1107" s="3">
        <v>0</v>
      </c>
      <c r="ES1107" s="3">
        <v>8141.79</v>
      </c>
      <c r="ET1107" s="3">
        <v>0</v>
      </c>
      <c r="EU1107" s="3">
        <v>0</v>
      </c>
      <c r="EV1107" s="3">
        <v>0</v>
      </c>
      <c r="EW1107" s="3">
        <v>0</v>
      </c>
      <c r="EX1107" s="3">
        <v>0</v>
      </c>
      <c r="EY1107" s="3">
        <v>0</v>
      </c>
      <c r="EZ1107" s="3"/>
      <c r="FA1107" s="3"/>
      <c r="FB1107" s="3"/>
      <c r="FC1107" s="3"/>
      <c r="FD1107" s="3"/>
      <c r="FE1107" s="3"/>
      <c r="FF1107" s="3"/>
      <c r="FG1107" s="3"/>
      <c r="FH1107" s="3"/>
      <c r="FI1107" s="3"/>
      <c r="FJ1107" s="3"/>
      <c r="FK1107" s="3"/>
      <c r="FL1107" s="3"/>
      <c r="FM1107" s="3"/>
      <c r="FN1107" s="3"/>
      <c r="FO1107" s="3"/>
      <c r="FP1107" s="3"/>
      <c r="FQ1107" s="3">
        <v>0</v>
      </c>
      <c r="FR1107" s="3">
        <f>P1107</f>
        <v>65134.32</v>
      </c>
      <c r="FS1107" s="3">
        <v>0</v>
      </c>
      <c r="FT1107" s="3"/>
      <c r="FU1107" s="3"/>
      <c r="FV1107" s="3"/>
      <c r="FW1107" s="3"/>
      <c r="FX1107" s="3">
        <v>0</v>
      </c>
      <c r="FY1107" s="3">
        <v>0</v>
      </c>
      <c r="FZ1107" s="3"/>
      <c r="GA1107" s="3" t="s">
        <v>1310</v>
      </c>
      <c r="GB1107" s="3"/>
      <c r="GC1107" s="3"/>
      <c r="GD1107" s="3">
        <v>1</v>
      </c>
      <c r="GE1107" s="3"/>
      <c r="GF1107" s="3">
        <v>-1863315715</v>
      </c>
      <c r="GG1107" s="3">
        <v>2</v>
      </c>
      <c r="GH1107" s="3">
        <v>4</v>
      </c>
      <c r="GI1107" s="3">
        <v>-2</v>
      </c>
      <c r="GJ1107" s="3">
        <v>0</v>
      </c>
      <c r="GK1107" s="3">
        <v>0</v>
      </c>
      <c r="GL1107" s="3">
        <f t="shared" si="1312"/>
        <v>0</v>
      </c>
      <c r="GM1107" s="3">
        <f t="shared" si="1313"/>
        <v>65134.32</v>
      </c>
      <c r="GN1107" s="3">
        <f t="shared" si="1314"/>
        <v>0</v>
      </c>
      <c r="GO1107" s="3">
        <f t="shared" si="1315"/>
        <v>0</v>
      </c>
      <c r="GP1107" s="3">
        <f t="shared" si="1316"/>
        <v>0</v>
      </c>
      <c r="GQ1107" s="3"/>
      <c r="GR1107" s="3">
        <v>1</v>
      </c>
      <c r="GS1107" s="3">
        <v>2</v>
      </c>
      <c r="GT1107" s="3">
        <v>0</v>
      </c>
      <c r="GU1107" s="3" t="s">
        <v>3</v>
      </c>
      <c r="GV1107" s="3">
        <f t="shared" si="1317"/>
        <v>0</v>
      </c>
      <c r="GW1107" s="3">
        <v>1</v>
      </c>
      <c r="GX1107" s="3">
        <f t="shared" si="1318"/>
        <v>0</v>
      </c>
      <c r="GY1107" s="3"/>
      <c r="GZ1107" s="3"/>
      <c r="HA1107" s="3">
        <v>0</v>
      </c>
      <c r="HB1107" s="3">
        <v>0</v>
      </c>
      <c r="HC1107" s="3">
        <f t="shared" si="1319"/>
        <v>0</v>
      </c>
      <c r="HD1107" s="3"/>
      <c r="HE1107" s="3" t="s">
        <v>50</v>
      </c>
      <c r="HF1107" s="3" t="s">
        <v>231</v>
      </c>
      <c r="HG1107" s="3"/>
      <c r="HH1107" s="3"/>
      <c r="HI1107" s="3"/>
      <c r="HJ1107" s="3"/>
      <c r="HK1107" s="3"/>
      <c r="HL1107" s="3"/>
      <c r="HM1107" s="3" t="s">
        <v>3</v>
      </c>
      <c r="HN1107" s="3" t="s">
        <v>3</v>
      </c>
      <c r="HO1107" s="3" t="s">
        <v>3</v>
      </c>
      <c r="HP1107" s="3" t="s">
        <v>3</v>
      </c>
      <c r="HQ1107" s="3" t="s">
        <v>3</v>
      </c>
      <c r="HR1107" s="3"/>
      <c r="HS1107" s="3">
        <v>0</v>
      </c>
      <c r="HT1107" s="3"/>
      <c r="HU1107" s="3"/>
      <c r="HV1107" s="3"/>
      <c r="HW1107" s="3"/>
      <c r="HX1107" s="3"/>
      <c r="HY1107" s="3"/>
      <c r="HZ1107" s="3"/>
      <c r="IA1107" s="3"/>
      <c r="IB1107" s="3"/>
      <c r="IC1107" s="3"/>
      <c r="ID1107" s="3"/>
      <c r="IE1107" s="3"/>
      <c r="IF1107" s="3"/>
      <c r="IG1107" s="3"/>
      <c r="IH1107" s="3"/>
      <c r="II1107" s="3"/>
      <c r="IJ1107" s="3"/>
      <c r="IK1107" s="3">
        <v>0</v>
      </c>
      <c r="IL1107" s="3"/>
      <c r="IM1107" s="3"/>
      <c r="IN1107" s="3"/>
      <c r="IO1107" s="3"/>
      <c r="IP1107" s="3"/>
      <c r="IQ1107" s="3"/>
      <c r="IR1107" s="3"/>
      <c r="IS1107" s="3"/>
      <c r="IT1107" s="3"/>
      <c r="IU1107" s="3"/>
    </row>
    <row r="1108" spans="1:255" ht="409.5" x14ac:dyDescent="0.25">
      <c r="A1108" s="4">
        <v>17</v>
      </c>
      <c r="B1108" s="4">
        <v>1</v>
      </c>
      <c r="C1108" s="4"/>
      <c r="D1108" s="4"/>
      <c r="E1108" s="4" t="s">
        <v>1307</v>
      </c>
      <c r="F1108" s="4" t="s">
        <v>1308</v>
      </c>
      <c r="G1108" s="4" t="s">
        <v>1309</v>
      </c>
      <c r="H1108" s="4" t="s">
        <v>227</v>
      </c>
      <c r="I1108" s="4">
        <v>8</v>
      </c>
      <c r="J1108" s="4">
        <v>0</v>
      </c>
      <c r="K1108" s="4">
        <v>8</v>
      </c>
      <c r="L1108" s="4"/>
      <c r="M1108" s="4"/>
      <c r="N1108" s="4"/>
      <c r="O1108" s="4">
        <f t="shared" si="1294"/>
        <v>493066.8</v>
      </c>
      <c r="P1108" s="4">
        <f t="shared" si="1295"/>
        <v>493066.8</v>
      </c>
      <c r="Q1108" s="4">
        <f>(ROUND((ROUND((((ET1108*1.1))*AV1108*I1108),2)*BB1108),2)+ROUND((ROUND(((AE1108-((EU1108*1.1)))*AV1108*I1108),2)*BS1108),2))</f>
        <v>0</v>
      </c>
      <c r="R1108" s="4">
        <f>(ROUND((ROUND((((EU1108*1.1))*AV1108*I1108),2)*BS1108),2)+ROUND((ROUND(((AE1108-((EU1108*1.1)))*AV1108*I1108),2)*BS1108),2))</f>
        <v>0</v>
      </c>
      <c r="S1108" s="4">
        <f t="shared" si="1296"/>
        <v>0</v>
      </c>
      <c r="T1108" s="4">
        <f t="shared" si="1297"/>
        <v>0</v>
      </c>
      <c r="U1108" s="4">
        <f t="shared" si="1298"/>
        <v>0</v>
      </c>
      <c r="V1108" s="4">
        <f t="shared" si="1299"/>
        <v>0</v>
      </c>
      <c r="W1108" s="4">
        <f t="shared" si="1300"/>
        <v>0</v>
      </c>
      <c r="X1108" s="4">
        <f>(ROUND((((S1108+ROUND((ROUND((((EU1108*1.1))*AV1108*I1108),2)*BS1108),2))*AT1108)/100),2)+ROUND(((ROUND((ROUND(((AE1108-((EU1108*1.1)))*AV1108*I1108),2)*BS1108),2)*AT1108)/100),2))</f>
        <v>0</v>
      </c>
      <c r="Y1108" s="4">
        <f>(ROUND((((S1108+ROUND((ROUND((((EU1108*1.1))*AV1108*I1108),2)*BS1108),2))*AU1108)/100),2)+ROUND(((ROUND((ROUND(((AE1108-((EU1108*1.1)))*AV1108*I1108),2)*BS1108),2)*AU1108)/100),2))</f>
        <v>0</v>
      </c>
      <c r="Z1108" s="4"/>
      <c r="AA1108" s="4">
        <v>55890823</v>
      </c>
      <c r="AB1108" s="4">
        <f t="shared" si="1301"/>
        <v>8141.79</v>
      </c>
      <c r="AC1108" s="4">
        <f t="shared" si="1302"/>
        <v>8141.79</v>
      </c>
      <c r="AD1108" s="4">
        <f>ROUND(((((ET1108*1.1))-((EU1108*1.1)))+AE1108),6)</f>
        <v>0</v>
      </c>
      <c r="AE1108" s="4">
        <f>ROUND(((EU1108*1.1)),6)</f>
        <v>0</v>
      </c>
      <c r="AF1108" s="4">
        <f>ROUND(((EV1108*1.1)),6)</f>
        <v>0</v>
      </c>
      <c r="AG1108" s="4">
        <f t="shared" si="1303"/>
        <v>0</v>
      </c>
      <c r="AH1108" s="4">
        <f>((EW1108*1.1))</f>
        <v>0</v>
      </c>
      <c r="AI1108" s="4">
        <f>((EX1108*1.1))</f>
        <v>0</v>
      </c>
      <c r="AJ1108" s="4">
        <f t="shared" si="1304"/>
        <v>0</v>
      </c>
      <c r="AK1108" s="4">
        <v>8141.79</v>
      </c>
      <c r="AL1108" s="4">
        <v>8141.79</v>
      </c>
      <c r="AM1108" s="4">
        <v>0</v>
      </c>
      <c r="AN1108" s="4">
        <v>0</v>
      </c>
      <c r="AO1108" s="4">
        <v>0</v>
      </c>
      <c r="AP1108" s="4">
        <v>0</v>
      </c>
      <c r="AQ1108" s="4">
        <v>0</v>
      </c>
      <c r="AR1108" s="4">
        <v>0</v>
      </c>
      <c r="AS1108" s="4">
        <v>0</v>
      </c>
      <c r="AT1108" s="4">
        <v>0</v>
      </c>
      <c r="AU1108" s="4">
        <v>0</v>
      </c>
      <c r="AV1108" s="4">
        <v>1</v>
      </c>
      <c r="AW1108" s="4">
        <v>1</v>
      </c>
      <c r="AX1108" s="4"/>
      <c r="AY1108" s="4"/>
      <c r="AZ1108" s="4">
        <v>1</v>
      </c>
      <c r="BA1108" s="4">
        <v>1</v>
      </c>
      <c r="BB1108" s="4">
        <v>1</v>
      </c>
      <c r="BC1108" s="4">
        <v>7.57</v>
      </c>
      <c r="BD1108" s="4" t="s">
        <v>3</v>
      </c>
      <c r="BE1108" s="4" t="s">
        <v>3</v>
      </c>
      <c r="BF1108" s="4" t="s">
        <v>3</v>
      </c>
      <c r="BG1108" s="4" t="s">
        <v>3</v>
      </c>
      <c r="BH1108" s="4">
        <v>3</v>
      </c>
      <c r="BI1108" s="4">
        <v>3</v>
      </c>
      <c r="BJ1108" s="4" t="s">
        <v>1308</v>
      </c>
      <c r="BK1108" s="4"/>
      <c r="BL1108" s="4"/>
      <c r="BM1108" s="4">
        <v>400007</v>
      </c>
      <c r="BN1108" s="4">
        <v>0</v>
      </c>
      <c r="BO1108" s="4" t="s">
        <v>3</v>
      </c>
      <c r="BP1108" s="4">
        <v>0</v>
      </c>
      <c r="BQ1108" s="4">
        <v>214</v>
      </c>
      <c r="BR1108" s="4">
        <v>0</v>
      </c>
      <c r="BS1108" s="4">
        <v>1</v>
      </c>
      <c r="BT1108" s="4">
        <v>1</v>
      </c>
      <c r="BU1108" s="4">
        <v>1</v>
      </c>
      <c r="BV1108" s="4">
        <v>1</v>
      </c>
      <c r="BW1108" s="4">
        <v>1</v>
      </c>
      <c r="BX1108" s="4">
        <v>1</v>
      </c>
      <c r="BY1108" s="4" t="s">
        <v>3</v>
      </c>
      <c r="BZ1108" s="4">
        <v>0</v>
      </c>
      <c r="CA1108" s="4">
        <v>0</v>
      </c>
      <c r="CB1108" s="4" t="s">
        <v>3</v>
      </c>
      <c r="CC1108" s="4"/>
      <c r="CD1108" s="4"/>
      <c r="CE1108" s="4">
        <v>1566</v>
      </c>
      <c r="CF1108" s="4">
        <v>0</v>
      </c>
      <c r="CG1108" s="4">
        <v>0</v>
      </c>
      <c r="CH1108" s="4"/>
      <c r="CI1108" s="4"/>
      <c r="CJ1108" s="4"/>
      <c r="CK1108" s="4"/>
      <c r="CL1108" s="4"/>
      <c r="CM1108" s="4">
        <v>0</v>
      </c>
      <c r="CN1108" s="10" t="s">
        <v>2529</v>
      </c>
      <c r="CO1108" s="4">
        <v>0</v>
      </c>
      <c r="CP1108" s="4">
        <f t="shared" si="1305"/>
        <v>493066.8</v>
      </c>
      <c r="CQ1108" s="4">
        <f t="shared" si="1306"/>
        <v>61633.35</v>
      </c>
      <c r="CR1108" s="4">
        <f>(ROUND((ROUND((((ET1108*1.1))*AV1108*1),2)*BB1108),2)+ROUND((ROUND(((AE1108-((EU1108*1.1)))*AV1108*1),2)*BS1108),2))</f>
        <v>0</v>
      </c>
      <c r="CS1108" s="4">
        <f>(ROUND((ROUND((((EU1108*1.1))*AV1108*1),2)*BS1108),2)+ROUND((ROUND(((AE1108-((EU1108*1.1)))*AV1108*1),2)*BS1108),2))</f>
        <v>0</v>
      </c>
      <c r="CT1108" s="4">
        <f t="shared" si="1307"/>
        <v>0</v>
      </c>
      <c r="CU1108" s="4">
        <f t="shared" si="1308"/>
        <v>0</v>
      </c>
      <c r="CV1108" s="4">
        <f t="shared" si="1309"/>
        <v>0</v>
      </c>
      <c r="CW1108" s="4">
        <f t="shared" si="1310"/>
        <v>0</v>
      </c>
      <c r="CX1108" s="4">
        <f t="shared" si="1311"/>
        <v>0</v>
      </c>
      <c r="CY1108" s="4">
        <f>(ROUND((((S1108+ROUND((ROUND((((EU1108*1.1))*AV1108*1),2)*BS1108),2))*AT1108)/100),2)+ROUND(((ROUND((ROUND(((AE1108-((EU1108*1.1)))*AV1108*1),2)*BS1108),2)*AT1108)/100),2))</f>
        <v>0</v>
      </c>
      <c r="CZ1108" s="4">
        <f>(ROUND((((S1108+ROUND((ROUND((((EU1108*1.1))*AV1108*1),2)*BS1108),2))*AU1108)/100),2)+ROUND(((ROUND((ROUND(((AE1108-((EU1108*1.1)))*AV1108*1),2)*BS1108),2)*AU1108)/100),2))</f>
        <v>0</v>
      </c>
      <c r="DA1108" s="4"/>
      <c r="DB1108" s="4"/>
      <c r="DC1108" s="4" t="s">
        <v>3</v>
      </c>
      <c r="DD1108" s="4" t="s">
        <v>22</v>
      </c>
      <c r="DE1108" s="4" t="s">
        <v>23</v>
      </c>
      <c r="DF1108" s="4" t="s">
        <v>23</v>
      </c>
      <c r="DG1108" s="4" t="s">
        <v>23</v>
      </c>
      <c r="DH1108" s="4" t="s">
        <v>3</v>
      </c>
      <c r="DI1108" s="4" t="s">
        <v>23</v>
      </c>
      <c r="DJ1108" s="4" t="s">
        <v>23</v>
      </c>
      <c r="DK1108" s="4" t="s">
        <v>3</v>
      </c>
      <c r="DL1108" s="4" t="s">
        <v>3</v>
      </c>
      <c r="DM1108" s="4" t="s">
        <v>3</v>
      </c>
      <c r="DN1108" s="4">
        <v>0</v>
      </c>
      <c r="DO1108" s="4">
        <v>0</v>
      </c>
      <c r="DP1108" s="4">
        <v>1</v>
      </c>
      <c r="DQ1108" s="4">
        <v>1</v>
      </c>
      <c r="DR1108" s="4"/>
      <c r="DS1108" s="4"/>
      <c r="DT1108" s="4"/>
      <c r="DU1108" s="4">
        <v>1013</v>
      </c>
      <c r="DV1108" s="4" t="s">
        <v>227</v>
      </c>
      <c r="DW1108" s="4" t="s">
        <v>227</v>
      </c>
      <c r="DX1108" s="4">
        <v>1</v>
      </c>
      <c r="DY1108" s="4"/>
      <c r="DZ1108" s="4" t="s">
        <v>3</v>
      </c>
      <c r="EA1108" s="4" t="s">
        <v>3</v>
      </c>
      <c r="EB1108" s="4" t="s">
        <v>3</v>
      </c>
      <c r="EC1108" s="4" t="s">
        <v>3</v>
      </c>
      <c r="ED1108" s="4"/>
      <c r="EE1108" s="4">
        <v>57042890</v>
      </c>
      <c r="EF1108" s="4">
        <v>214</v>
      </c>
      <c r="EG1108" s="4" t="s">
        <v>228</v>
      </c>
      <c r="EH1108" s="4">
        <v>0</v>
      </c>
      <c r="EI1108" s="4" t="s">
        <v>3</v>
      </c>
      <c r="EJ1108" s="4">
        <v>3</v>
      </c>
      <c r="EK1108" s="4">
        <v>400007</v>
      </c>
      <c r="EL1108" s="4" t="s">
        <v>228</v>
      </c>
      <c r="EM1108" s="4" t="s">
        <v>229</v>
      </c>
      <c r="EN1108" s="4"/>
      <c r="EO1108" s="4" t="s">
        <v>24</v>
      </c>
      <c r="EP1108" s="4"/>
      <c r="EQ1108" s="4">
        <v>16</v>
      </c>
      <c r="ER1108" s="4">
        <v>0</v>
      </c>
      <c r="ES1108" s="4">
        <v>8141.79</v>
      </c>
      <c r="ET1108" s="4">
        <v>0</v>
      </c>
      <c r="EU1108" s="4">
        <v>0</v>
      </c>
      <c r="EV1108" s="4">
        <v>0</v>
      </c>
      <c r="EW1108" s="4">
        <v>0</v>
      </c>
      <c r="EX1108" s="4">
        <v>0</v>
      </c>
      <c r="EY1108" s="4">
        <v>0</v>
      </c>
      <c r="EZ1108" s="4">
        <v>5</v>
      </c>
      <c r="FA1108" s="4"/>
      <c r="FB1108" s="4"/>
      <c r="FC1108" s="4">
        <v>1</v>
      </c>
      <c r="FD1108" s="4">
        <v>18</v>
      </c>
      <c r="FE1108" s="4"/>
      <c r="FF1108" s="4">
        <v>72137</v>
      </c>
      <c r="FG1108" s="4"/>
      <c r="FH1108" s="4"/>
      <c r="FI1108" s="4"/>
      <c r="FJ1108" s="4"/>
      <c r="FK1108" s="4"/>
      <c r="FL1108" s="4"/>
      <c r="FM1108" s="4"/>
      <c r="FN1108" s="4"/>
      <c r="FO1108" s="4"/>
      <c r="FP1108" s="4"/>
      <c r="FQ1108" s="4">
        <v>0</v>
      </c>
      <c r="FR1108" s="4">
        <f>P1108</f>
        <v>493066.8</v>
      </c>
      <c r="FS1108" s="4">
        <v>0</v>
      </c>
      <c r="FT1108" s="4"/>
      <c r="FU1108" s="4"/>
      <c r="FV1108" s="4"/>
      <c r="FW1108" s="4"/>
      <c r="FX1108" s="4">
        <v>0</v>
      </c>
      <c r="FY1108" s="4">
        <v>0</v>
      </c>
      <c r="FZ1108" s="4"/>
      <c r="GA1108" s="4" t="s">
        <v>1310</v>
      </c>
      <c r="GB1108" s="4"/>
      <c r="GC1108" s="4"/>
      <c r="GD1108" s="4">
        <v>1</v>
      </c>
      <c r="GE1108" s="4"/>
      <c r="GF1108" s="4">
        <v>-1863315715</v>
      </c>
      <c r="GG1108" s="4">
        <v>2</v>
      </c>
      <c r="GH1108" s="4">
        <v>3</v>
      </c>
      <c r="GI1108" s="4">
        <v>5</v>
      </c>
      <c r="GJ1108" s="4">
        <v>0</v>
      </c>
      <c r="GK1108" s="4">
        <v>0</v>
      </c>
      <c r="GL1108" s="4">
        <f t="shared" si="1312"/>
        <v>0</v>
      </c>
      <c r="GM1108" s="4">
        <f t="shared" si="1313"/>
        <v>493066.8</v>
      </c>
      <c r="GN1108" s="4">
        <f t="shared" si="1314"/>
        <v>0</v>
      </c>
      <c r="GO1108" s="4">
        <f t="shared" si="1315"/>
        <v>0</v>
      </c>
      <c r="GP1108" s="4">
        <f t="shared" si="1316"/>
        <v>0</v>
      </c>
      <c r="GQ1108" s="4"/>
      <c r="GR1108" s="4">
        <v>1</v>
      </c>
      <c r="GS1108" s="4">
        <v>1</v>
      </c>
      <c r="GT1108" s="4">
        <v>0</v>
      </c>
      <c r="GU1108" s="4" t="s">
        <v>3</v>
      </c>
      <c r="GV1108" s="4">
        <f t="shared" si="1317"/>
        <v>0</v>
      </c>
      <c r="GW1108" s="4">
        <v>1</v>
      </c>
      <c r="GX1108" s="4">
        <f t="shared" si="1318"/>
        <v>0</v>
      </c>
      <c r="GY1108" s="4"/>
      <c r="GZ1108" s="4"/>
      <c r="HA1108" s="4">
        <v>0</v>
      </c>
      <c r="HB1108" s="4">
        <v>0</v>
      </c>
      <c r="HC1108" s="4">
        <f t="shared" si="1319"/>
        <v>0</v>
      </c>
      <c r="HD1108" s="4"/>
      <c r="HE1108" s="4" t="s">
        <v>50</v>
      </c>
      <c r="HF1108" s="4" t="s">
        <v>231</v>
      </c>
      <c r="HG1108" s="4"/>
      <c r="HH1108" s="4"/>
      <c r="HI1108" s="4"/>
      <c r="HJ1108" s="4"/>
      <c r="HK1108" s="4"/>
      <c r="HL1108" s="4"/>
      <c r="HM1108" s="4" t="s">
        <v>3</v>
      </c>
      <c r="HN1108" s="4" t="s">
        <v>3</v>
      </c>
      <c r="HO1108" s="4" t="s">
        <v>3</v>
      </c>
      <c r="HP1108" s="4" t="s">
        <v>3</v>
      </c>
      <c r="HQ1108" s="4" t="s">
        <v>3</v>
      </c>
      <c r="HR1108" s="4"/>
      <c r="HS1108" s="4">
        <v>0</v>
      </c>
      <c r="HT1108" s="4"/>
      <c r="HU1108" s="4"/>
      <c r="HV1108" s="4"/>
      <c r="HW1108" s="4"/>
      <c r="HX1108" s="4"/>
      <c r="HY1108" s="4"/>
      <c r="HZ1108" s="4"/>
      <c r="IA1108" s="4"/>
      <c r="IB1108" s="4"/>
      <c r="IC1108" s="4"/>
      <c r="ID1108" s="4"/>
      <c r="IE1108" s="4"/>
      <c r="IF1108" s="4"/>
      <c r="IG1108" s="4"/>
      <c r="IH1108" s="4"/>
      <c r="II1108" s="4"/>
      <c r="IJ1108" s="4"/>
      <c r="IK1108" s="4">
        <v>0</v>
      </c>
      <c r="IL1108" s="4"/>
      <c r="IM1108" s="4"/>
      <c r="IN1108" s="4"/>
      <c r="IO1108" s="4"/>
      <c r="IP1108" s="4"/>
      <c r="IQ1108" s="4"/>
      <c r="IR1108" s="4"/>
      <c r="IS1108" s="4"/>
      <c r="IT1108" s="4"/>
      <c r="IU1108" s="4"/>
    </row>
    <row r="1109" spans="1:255" ht="409.5" x14ac:dyDescent="0.25">
      <c r="A1109" s="3">
        <v>17</v>
      </c>
      <c r="B1109" s="3">
        <v>1</v>
      </c>
      <c r="C1109" s="3">
        <f>ROW(SmtRes!A396)</f>
        <v>396</v>
      </c>
      <c r="D1109" s="3">
        <f>ROW(EtalonRes!A496)</f>
        <v>496</v>
      </c>
      <c r="E1109" s="3" t="s">
        <v>1311</v>
      </c>
      <c r="F1109" s="3" t="s">
        <v>1312</v>
      </c>
      <c r="G1109" s="3" t="s">
        <v>1313</v>
      </c>
      <c r="H1109" s="3" t="s">
        <v>40</v>
      </c>
      <c r="I1109" s="3">
        <f>ROUND(8/100,9)</f>
        <v>0.08</v>
      </c>
      <c r="J1109" s="3">
        <v>0</v>
      </c>
      <c r="K1109" s="3">
        <f>ROUND(8/100,9)</f>
        <v>0.08</v>
      </c>
      <c r="L1109" s="3"/>
      <c r="M1109" s="3"/>
      <c r="N1109" s="3"/>
      <c r="O1109" s="3">
        <f t="shared" si="1294"/>
        <v>64.58</v>
      </c>
      <c r="P1109" s="3">
        <f t="shared" si="1295"/>
        <v>11.37</v>
      </c>
      <c r="Q1109" s="3">
        <f>(ROUND((ROUND((((ET1109*1.2))*AV1109*I1109),2)*BB1109),2)+ROUND((ROUND(((AE1109-((EU1109*1.2)))*AV1109*I1109),2)*BS1109),2))</f>
        <v>0.95</v>
      </c>
      <c r="R1109" s="3">
        <f>(ROUND((ROUND((((EU1109*1.2))*AV1109*I1109),2)*BS1109),2)+ROUND((ROUND(((AE1109-((EU1109*1.2)))*AV1109*I1109),2)*BS1109),2))</f>
        <v>0.13</v>
      </c>
      <c r="S1109" s="3">
        <f t="shared" si="1296"/>
        <v>52.26</v>
      </c>
      <c r="T1109" s="3">
        <f t="shared" si="1297"/>
        <v>0</v>
      </c>
      <c r="U1109" s="3">
        <f t="shared" si="1298"/>
        <v>4.1410944000000001</v>
      </c>
      <c r="V1109" s="3">
        <f t="shared" si="1299"/>
        <v>0</v>
      </c>
      <c r="W1109" s="3">
        <f t="shared" si="1300"/>
        <v>0</v>
      </c>
      <c r="X1109" s="3">
        <f>(ROUND((((S1109+ROUND((ROUND((((EU1109*1.2))*AV1109*I1109),2)*BS1109),2))*AT1109)/100),2)+ROUND(((ROUND((ROUND(((AE1109-((EU1109*1.2)))*AV1109*I1109),2)*BS1109),2)*AT1109)/100),2))</f>
        <v>50.82</v>
      </c>
      <c r="Y1109" s="3">
        <f>(ROUND((((S1109+ROUND((ROUND((((EU1109*1.2))*AV1109*I1109),2)*BS1109),2))*AU1109)/100),2)+ROUND(((ROUND((ROUND(((AE1109-((EU1109*1.2)))*AV1109*I1109),2)*BS1109),2)*AU1109)/100),2))</f>
        <v>26.72</v>
      </c>
      <c r="Z1109" s="3"/>
      <c r="AA1109" s="3">
        <v>54971259</v>
      </c>
      <c r="AB1109" s="3">
        <f t="shared" si="1301"/>
        <v>777.36800000000005</v>
      </c>
      <c r="AC1109" s="3">
        <f t="shared" si="1302"/>
        <v>142.1</v>
      </c>
      <c r="AD1109" s="3">
        <f>ROUND(((((ET1109*1.2))-((EU1109*1.2)))+AE1109),6)</f>
        <v>11.34</v>
      </c>
      <c r="AE1109" s="3">
        <f>ROUND(((EU1109*1.2)),6)</f>
        <v>1.512</v>
      </c>
      <c r="AF1109" s="3">
        <f>ROUND(((EV1109*1.2)),6)</f>
        <v>623.928</v>
      </c>
      <c r="AG1109" s="3">
        <f t="shared" si="1303"/>
        <v>0</v>
      </c>
      <c r="AH1109" s="3">
        <f>((EW1109*1.2))</f>
        <v>49.440000000000005</v>
      </c>
      <c r="AI1109" s="3">
        <f>((EX1109*1.2))</f>
        <v>0</v>
      </c>
      <c r="AJ1109" s="3">
        <f t="shared" si="1304"/>
        <v>0</v>
      </c>
      <c r="AK1109" s="3">
        <v>671.49</v>
      </c>
      <c r="AL1109" s="3">
        <v>142.1</v>
      </c>
      <c r="AM1109" s="3">
        <v>9.4499999999999993</v>
      </c>
      <c r="AN1109" s="3">
        <v>1.26</v>
      </c>
      <c r="AO1109" s="3">
        <v>519.94000000000005</v>
      </c>
      <c r="AP1109" s="3">
        <v>0</v>
      </c>
      <c r="AQ1109" s="3">
        <v>41.2</v>
      </c>
      <c r="AR1109" s="3">
        <v>0</v>
      </c>
      <c r="AS1109" s="3">
        <v>0</v>
      </c>
      <c r="AT1109" s="3">
        <v>97</v>
      </c>
      <c r="AU1109" s="3">
        <v>51</v>
      </c>
      <c r="AV1109" s="3">
        <v>1.0469999999999999</v>
      </c>
      <c r="AW1109" s="3">
        <v>1</v>
      </c>
      <c r="AX1109" s="3"/>
      <c r="AY1109" s="3"/>
      <c r="AZ1109" s="3">
        <v>1</v>
      </c>
      <c r="BA1109" s="3">
        <v>1</v>
      </c>
      <c r="BB1109" s="3">
        <v>1</v>
      </c>
      <c r="BC1109" s="3">
        <v>1</v>
      </c>
      <c r="BD1109" s="3" t="s">
        <v>3</v>
      </c>
      <c r="BE1109" s="3" t="s">
        <v>3</v>
      </c>
      <c r="BF1109" s="3" t="s">
        <v>3</v>
      </c>
      <c r="BG1109" s="3" t="s">
        <v>3</v>
      </c>
      <c r="BH1109" s="3">
        <v>0</v>
      </c>
      <c r="BI1109" s="3">
        <v>2</v>
      </c>
      <c r="BJ1109" s="3" t="s">
        <v>1314</v>
      </c>
      <c r="BK1109" s="3"/>
      <c r="BL1109" s="3"/>
      <c r="BM1109" s="3">
        <v>67</v>
      </c>
      <c r="BN1109" s="3">
        <v>0</v>
      </c>
      <c r="BO1109" s="3" t="s">
        <v>1312</v>
      </c>
      <c r="BP1109" s="3">
        <v>1</v>
      </c>
      <c r="BQ1109" s="3">
        <v>40</v>
      </c>
      <c r="BR1109" s="3">
        <v>0</v>
      </c>
      <c r="BS1109" s="3">
        <v>1</v>
      </c>
      <c r="BT1109" s="3">
        <v>1</v>
      </c>
      <c r="BU1109" s="3">
        <v>1</v>
      </c>
      <c r="BV1109" s="3">
        <v>1</v>
      </c>
      <c r="BW1109" s="3">
        <v>1</v>
      </c>
      <c r="BX1109" s="3">
        <v>1</v>
      </c>
      <c r="BY1109" s="3" t="s">
        <v>3</v>
      </c>
      <c r="BZ1109" s="3">
        <v>97</v>
      </c>
      <c r="CA1109" s="3">
        <v>51</v>
      </c>
      <c r="CB1109" s="3" t="s">
        <v>3</v>
      </c>
      <c r="CC1109" s="3"/>
      <c r="CD1109" s="3"/>
      <c r="CE1109" s="3">
        <v>1566</v>
      </c>
      <c r="CF1109" s="3">
        <v>0</v>
      </c>
      <c r="CG1109" s="3">
        <v>0</v>
      </c>
      <c r="CH1109" s="3"/>
      <c r="CI1109" s="3"/>
      <c r="CJ1109" s="3"/>
      <c r="CK1109" s="3"/>
      <c r="CL1109" s="3"/>
      <c r="CM1109" s="3">
        <v>0</v>
      </c>
      <c r="CN1109" s="9" t="s">
        <v>2491</v>
      </c>
      <c r="CO1109" s="3">
        <v>0</v>
      </c>
      <c r="CP1109" s="3">
        <f t="shared" si="1305"/>
        <v>64.58</v>
      </c>
      <c r="CQ1109" s="3">
        <f t="shared" si="1306"/>
        <v>142.1</v>
      </c>
      <c r="CR1109" s="3">
        <f>(ROUND((ROUND((((ET1109*1.2))*AV1109*1),2)*BB1109),2)+ROUND((ROUND(((AE1109-((EU1109*1.2)))*AV1109*1),2)*BS1109),2))</f>
        <v>11.87</v>
      </c>
      <c r="CS1109" s="3">
        <f>(ROUND((ROUND((((EU1109*1.2))*AV1109*1),2)*BS1109),2)+ROUND((ROUND(((AE1109-((EU1109*1.2)))*AV1109*1),2)*BS1109),2))</f>
        <v>1.58</v>
      </c>
      <c r="CT1109" s="3">
        <f t="shared" si="1307"/>
        <v>653.25</v>
      </c>
      <c r="CU1109" s="3">
        <f t="shared" si="1308"/>
        <v>0</v>
      </c>
      <c r="CV1109" s="3">
        <f t="shared" si="1309"/>
        <v>51.763680000000001</v>
      </c>
      <c r="CW1109" s="3">
        <f t="shared" si="1310"/>
        <v>0</v>
      </c>
      <c r="CX1109" s="3">
        <f t="shared" si="1311"/>
        <v>0</v>
      </c>
      <c r="CY1109" s="3">
        <f>(ROUND((((S1109+ROUND((ROUND((((EU1109*1.2))*AV1109*1),2)*BS1109),2))*AT1109)/100),2)+ROUND(((ROUND((ROUND(((AE1109-((EU1109*1.2)))*AV1109*1),2)*BS1109),2)*AT1109)/100),2))</f>
        <v>52.22</v>
      </c>
      <c r="CZ1109" s="3">
        <f>(ROUND((((S1109+ROUND((ROUND((((EU1109*1.2))*AV1109*1),2)*BS1109),2))*AU1109)/100),2)+ROUND(((ROUND((ROUND(((AE1109-((EU1109*1.2)))*AV1109*1),2)*BS1109),2)*AU1109)/100),2))</f>
        <v>27.46</v>
      </c>
      <c r="DA1109" s="3"/>
      <c r="DB1109" s="3">
        <v>223</v>
      </c>
      <c r="DC1109" s="3" t="s">
        <v>3</v>
      </c>
      <c r="DD1109" s="3" t="s">
        <v>22</v>
      </c>
      <c r="DE1109" s="3" t="s">
        <v>42</v>
      </c>
      <c r="DF1109" s="3" t="s">
        <v>42</v>
      </c>
      <c r="DG1109" s="3" t="s">
        <v>42</v>
      </c>
      <c r="DH1109" s="3" t="s">
        <v>3</v>
      </c>
      <c r="DI1109" s="3" t="s">
        <v>42</v>
      </c>
      <c r="DJ1109" s="3" t="s">
        <v>42</v>
      </c>
      <c r="DK1109" s="3" t="s">
        <v>3</v>
      </c>
      <c r="DL1109" s="3" t="s">
        <v>3</v>
      </c>
      <c r="DM1109" s="3" t="s">
        <v>3</v>
      </c>
      <c r="DN1109" s="3">
        <v>0</v>
      </c>
      <c r="DO1109" s="3">
        <v>0</v>
      </c>
      <c r="DP1109" s="3">
        <v>1</v>
      </c>
      <c r="DQ1109" s="3">
        <v>1</v>
      </c>
      <c r="DR1109" s="3"/>
      <c r="DS1109" s="3"/>
      <c r="DT1109" s="3"/>
      <c r="DU1109" s="3">
        <v>1010</v>
      </c>
      <c r="DV1109" s="3" t="s">
        <v>40</v>
      </c>
      <c r="DW1109" s="3" t="s">
        <v>40</v>
      </c>
      <c r="DX1109" s="3">
        <v>100</v>
      </c>
      <c r="DY1109" s="3"/>
      <c r="DZ1109" s="3" t="s">
        <v>3</v>
      </c>
      <c r="EA1109" s="3" t="s">
        <v>3</v>
      </c>
      <c r="EB1109" s="3" t="s">
        <v>3</v>
      </c>
      <c r="EC1109" s="3" t="s">
        <v>3</v>
      </c>
      <c r="ED1109" s="3"/>
      <c r="EE1109" s="3">
        <v>57042957</v>
      </c>
      <c r="EF1109" s="3">
        <v>40</v>
      </c>
      <c r="EG1109" s="3" t="s">
        <v>33</v>
      </c>
      <c r="EH1109" s="3">
        <v>0</v>
      </c>
      <c r="EI1109" s="3" t="s">
        <v>3</v>
      </c>
      <c r="EJ1109" s="3">
        <v>2</v>
      </c>
      <c r="EK1109" s="3">
        <v>67</v>
      </c>
      <c r="EL1109" s="3" t="s">
        <v>34</v>
      </c>
      <c r="EM1109" s="3" t="s">
        <v>35</v>
      </c>
      <c r="EN1109" s="3"/>
      <c r="EO1109" s="3" t="s">
        <v>46</v>
      </c>
      <c r="EP1109" s="3"/>
      <c r="EQ1109" s="3">
        <v>0</v>
      </c>
      <c r="ER1109" s="3">
        <v>671.49</v>
      </c>
      <c r="ES1109" s="3">
        <v>142.1</v>
      </c>
      <c r="ET1109" s="3">
        <v>9.4499999999999993</v>
      </c>
      <c r="EU1109" s="3">
        <v>1.26</v>
      </c>
      <c r="EV1109" s="3">
        <v>519.94000000000005</v>
      </c>
      <c r="EW1109" s="3">
        <v>41.2</v>
      </c>
      <c r="EX1109" s="3">
        <v>0</v>
      </c>
      <c r="EY1109" s="3">
        <v>0</v>
      </c>
      <c r="EZ1109" s="3"/>
      <c r="FA1109" s="3"/>
      <c r="FB1109" s="3"/>
      <c r="FC1109" s="3"/>
      <c r="FD1109" s="3"/>
      <c r="FE1109" s="3"/>
      <c r="FF1109" s="3"/>
      <c r="FG1109" s="3"/>
      <c r="FH1109" s="3"/>
      <c r="FI1109" s="3"/>
      <c r="FJ1109" s="3"/>
      <c r="FK1109" s="3"/>
      <c r="FL1109" s="3"/>
      <c r="FM1109" s="3"/>
      <c r="FN1109" s="3"/>
      <c r="FO1109" s="3"/>
      <c r="FP1109" s="3"/>
      <c r="FQ1109" s="3">
        <v>0</v>
      </c>
      <c r="FR1109" s="3">
        <v>0</v>
      </c>
      <c r="FS1109" s="3">
        <v>0</v>
      </c>
      <c r="FT1109" s="3"/>
      <c r="FU1109" s="3"/>
      <c r="FV1109" s="3"/>
      <c r="FW1109" s="3"/>
      <c r="FX1109" s="3">
        <v>97</v>
      </c>
      <c r="FY1109" s="3">
        <v>51</v>
      </c>
      <c r="FZ1109" s="3"/>
      <c r="GA1109" s="3" t="s">
        <v>3</v>
      </c>
      <c r="GB1109" s="3"/>
      <c r="GC1109" s="3"/>
      <c r="GD1109" s="3">
        <v>1</v>
      </c>
      <c r="GE1109" s="3"/>
      <c r="GF1109" s="3">
        <v>1794349184</v>
      </c>
      <c r="GG1109" s="3">
        <v>2</v>
      </c>
      <c r="GH1109" s="3">
        <v>1</v>
      </c>
      <c r="GI1109" s="3">
        <v>2</v>
      </c>
      <c r="GJ1109" s="3">
        <v>0</v>
      </c>
      <c r="GK1109" s="3">
        <v>0</v>
      </c>
      <c r="GL1109" s="3">
        <f t="shared" si="1312"/>
        <v>0</v>
      </c>
      <c r="GM1109" s="3">
        <f t="shared" si="1313"/>
        <v>142.12</v>
      </c>
      <c r="GN1109" s="3">
        <f t="shared" si="1314"/>
        <v>0</v>
      </c>
      <c r="GO1109" s="3">
        <f t="shared" si="1315"/>
        <v>142.12</v>
      </c>
      <c r="GP1109" s="3">
        <f t="shared" si="1316"/>
        <v>0</v>
      </c>
      <c r="GQ1109" s="3"/>
      <c r="GR1109" s="3">
        <v>0</v>
      </c>
      <c r="GS1109" s="3">
        <v>3</v>
      </c>
      <c r="GT1109" s="3">
        <v>0</v>
      </c>
      <c r="GU1109" s="3" t="s">
        <v>3</v>
      </c>
      <c r="GV1109" s="3">
        <f t="shared" si="1317"/>
        <v>0</v>
      </c>
      <c r="GW1109" s="3">
        <v>1</v>
      </c>
      <c r="GX1109" s="3">
        <f t="shared" si="1318"/>
        <v>0</v>
      </c>
      <c r="GY1109" s="3"/>
      <c r="GZ1109" s="3"/>
      <c r="HA1109" s="3">
        <v>0</v>
      </c>
      <c r="HB1109" s="3">
        <v>0</v>
      </c>
      <c r="HC1109" s="3">
        <f t="shared" si="1319"/>
        <v>0</v>
      </c>
      <c r="HD1109" s="3"/>
      <c r="HE1109" s="3" t="s">
        <v>3</v>
      </c>
      <c r="HF1109" s="3" t="s">
        <v>3</v>
      </c>
      <c r="HG1109" s="3"/>
      <c r="HH1109" s="3"/>
      <c r="HI1109" s="3"/>
      <c r="HJ1109" s="3"/>
      <c r="HK1109" s="3"/>
      <c r="HL1109" s="3"/>
      <c r="HM1109" s="3" t="s">
        <v>3</v>
      </c>
      <c r="HN1109" s="3" t="s">
        <v>3</v>
      </c>
      <c r="HO1109" s="3" t="s">
        <v>3</v>
      </c>
      <c r="HP1109" s="3" t="s">
        <v>3</v>
      </c>
      <c r="HQ1109" s="3" t="s">
        <v>3</v>
      </c>
      <c r="HR1109" s="3"/>
      <c r="HS1109" s="3">
        <v>0</v>
      </c>
      <c r="HT1109" s="3"/>
      <c r="HU1109" s="3"/>
      <c r="HV1109" s="3"/>
      <c r="HW1109" s="3"/>
      <c r="HX1109" s="3"/>
      <c r="HY1109" s="3"/>
      <c r="HZ1109" s="3"/>
      <c r="IA1109" s="3"/>
      <c r="IB1109" s="3"/>
      <c r="IC1109" s="3"/>
      <c r="ID1109" s="3"/>
      <c r="IE1109" s="3"/>
      <c r="IF1109" s="3"/>
      <c r="IG1109" s="3"/>
      <c r="IH1109" s="3"/>
      <c r="II1109" s="3"/>
      <c r="IJ1109" s="3"/>
      <c r="IK1109" s="3">
        <v>0</v>
      </c>
      <c r="IL1109" s="3"/>
      <c r="IM1109" s="3"/>
      <c r="IN1109" s="3"/>
      <c r="IO1109" s="3"/>
      <c r="IP1109" s="3"/>
      <c r="IQ1109" s="3"/>
      <c r="IR1109" s="3"/>
      <c r="IS1109" s="3"/>
      <c r="IT1109" s="3"/>
      <c r="IU1109" s="3"/>
    </row>
    <row r="1110" spans="1:255" ht="409.5" x14ac:dyDescent="0.25">
      <c r="A1110" s="4">
        <v>17</v>
      </c>
      <c r="B1110" s="4">
        <v>1</v>
      </c>
      <c r="C1110" s="4">
        <f>ROW(SmtRes!A402)</f>
        <v>402</v>
      </c>
      <c r="D1110" s="4">
        <f>ROW(EtalonRes!A502)</f>
        <v>502</v>
      </c>
      <c r="E1110" s="4" t="s">
        <v>1311</v>
      </c>
      <c r="F1110" s="4" t="s">
        <v>1312</v>
      </c>
      <c r="G1110" s="4" t="s">
        <v>1313</v>
      </c>
      <c r="H1110" s="4" t="s">
        <v>40</v>
      </c>
      <c r="I1110" s="4">
        <f>ROUND(8/100,9)</f>
        <v>0.08</v>
      </c>
      <c r="J1110" s="4">
        <v>0</v>
      </c>
      <c r="K1110" s="4">
        <f>ROUND(8/100,9)</f>
        <v>0.08</v>
      </c>
      <c r="L1110" s="4"/>
      <c r="M1110" s="4"/>
      <c r="N1110" s="4"/>
      <c r="O1110" s="4">
        <f t="shared" si="1294"/>
        <v>3233.19</v>
      </c>
      <c r="P1110" s="4">
        <f t="shared" si="1295"/>
        <v>272.54000000000002</v>
      </c>
      <c r="Q1110" s="4">
        <f>(ROUND((ROUND((((ET1110*1.2))*AV1110*I1110),2)*BB1110),2)+ROUND((ROUND(((AE1110-((EU1110*1.2)))*AV1110*I1110),2)*BS1110),2))</f>
        <v>15.8</v>
      </c>
      <c r="R1110" s="4">
        <f>(ROUND((ROUND((((EU1110*1.2))*AV1110*I1110),2)*BS1110),2)+ROUND((ROUND(((AE1110-((EU1110*1.2)))*AV1110*I1110),2)*BS1110),2))</f>
        <v>7.33</v>
      </c>
      <c r="S1110" s="4">
        <f t="shared" si="1296"/>
        <v>2944.85</v>
      </c>
      <c r="T1110" s="4">
        <f t="shared" si="1297"/>
        <v>0</v>
      </c>
      <c r="U1110" s="4">
        <f t="shared" si="1298"/>
        <v>4.1410944000000001</v>
      </c>
      <c r="V1110" s="4">
        <f t="shared" si="1299"/>
        <v>0</v>
      </c>
      <c r="W1110" s="4">
        <f t="shared" si="1300"/>
        <v>0</v>
      </c>
      <c r="X1110" s="4">
        <f>(ROUND((((S1110+ROUND((ROUND((((EU1110*1.2))*AV1110*I1110),2)*BS1110),2))*AT1110)/100),2)+ROUND(((ROUND((ROUND(((AE1110-((EU1110*1.2)))*AV1110*I1110),2)*BS1110),2)*AT1110)/100),2))</f>
        <v>2863.61</v>
      </c>
      <c r="Y1110" s="4">
        <f>(ROUND((((S1110+ROUND((ROUND((((EU1110*1.2))*AV1110*I1110),2)*BS1110),2))*AU1110)/100),2)+ROUND(((ROUND((ROUND(((AE1110-((EU1110*1.2)))*AV1110*I1110),2)*BS1110),2)*AU1110)/100),2))</f>
        <v>1505.61</v>
      </c>
      <c r="Z1110" s="4"/>
      <c r="AA1110" s="4">
        <v>55890823</v>
      </c>
      <c r="AB1110" s="4">
        <f t="shared" si="1301"/>
        <v>777.36800000000005</v>
      </c>
      <c r="AC1110" s="4">
        <f t="shared" si="1302"/>
        <v>142.1</v>
      </c>
      <c r="AD1110" s="4">
        <f>ROUND(((((ET1110*1.2))-((EU1110*1.2)))+AE1110),6)</f>
        <v>11.34</v>
      </c>
      <c r="AE1110" s="4">
        <f>ROUND(((EU1110*1.2)),6)</f>
        <v>1.512</v>
      </c>
      <c r="AF1110" s="4">
        <f>ROUND(((EV1110*1.2)),6)</f>
        <v>623.928</v>
      </c>
      <c r="AG1110" s="4">
        <f t="shared" si="1303"/>
        <v>0</v>
      </c>
      <c r="AH1110" s="4">
        <f>((EW1110*1.2))</f>
        <v>49.440000000000005</v>
      </c>
      <c r="AI1110" s="4">
        <f>((EX1110*1.2))</f>
        <v>0</v>
      </c>
      <c r="AJ1110" s="4">
        <f t="shared" si="1304"/>
        <v>0</v>
      </c>
      <c r="AK1110" s="4">
        <v>671.49</v>
      </c>
      <c r="AL1110" s="4">
        <v>142.1</v>
      </c>
      <c r="AM1110" s="4">
        <v>9.4499999999999993</v>
      </c>
      <c r="AN1110" s="4">
        <v>1.26</v>
      </c>
      <c r="AO1110" s="4">
        <v>519.94000000000005</v>
      </c>
      <c r="AP1110" s="4">
        <v>0</v>
      </c>
      <c r="AQ1110" s="4">
        <v>41.2</v>
      </c>
      <c r="AR1110" s="4">
        <v>0</v>
      </c>
      <c r="AS1110" s="4">
        <v>0</v>
      </c>
      <c r="AT1110" s="4">
        <v>97</v>
      </c>
      <c r="AU1110" s="4">
        <v>51</v>
      </c>
      <c r="AV1110" s="4">
        <v>1.0469999999999999</v>
      </c>
      <c r="AW1110" s="4">
        <v>1</v>
      </c>
      <c r="AX1110" s="4"/>
      <c r="AY1110" s="4"/>
      <c r="AZ1110" s="4">
        <v>1</v>
      </c>
      <c r="BA1110" s="4">
        <v>56.35</v>
      </c>
      <c r="BB1110" s="4">
        <v>16.63</v>
      </c>
      <c r="BC1110" s="4">
        <v>23.97</v>
      </c>
      <c r="BD1110" s="4" t="s">
        <v>3</v>
      </c>
      <c r="BE1110" s="4" t="s">
        <v>3</v>
      </c>
      <c r="BF1110" s="4" t="s">
        <v>3</v>
      </c>
      <c r="BG1110" s="4" t="s">
        <v>3</v>
      </c>
      <c r="BH1110" s="4">
        <v>0</v>
      </c>
      <c r="BI1110" s="4">
        <v>2</v>
      </c>
      <c r="BJ1110" s="4" t="s">
        <v>1314</v>
      </c>
      <c r="BK1110" s="4"/>
      <c r="BL1110" s="4"/>
      <c r="BM1110" s="4">
        <v>67</v>
      </c>
      <c r="BN1110" s="4">
        <v>0</v>
      </c>
      <c r="BO1110" s="4" t="s">
        <v>1312</v>
      </c>
      <c r="BP1110" s="4">
        <v>1</v>
      </c>
      <c r="BQ1110" s="4">
        <v>40</v>
      </c>
      <c r="BR1110" s="4">
        <v>0</v>
      </c>
      <c r="BS1110" s="4">
        <v>56.35</v>
      </c>
      <c r="BT1110" s="4">
        <v>1</v>
      </c>
      <c r="BU1110" s="4">
        <v>1</v>
      </c>
      <c r="BV1110" s="4">
        <v>1</v>
      </c>
      <c r="BW1110" s="4">
        <v>1</v>
      </c>
      <c r="BX1110" s="4">
        <v>1</v>
      </c>
      <c r="BY1110" s="4" t="s">
        <v>3</v>
      </c>
      <c r="BZ1110" s="4">
        <v>97</v>
      </c>
      <c r="CA1110" s="4">
        <v>51</v>
      </c>
      <c r="CB1110" s="4" t="s">
        <v>3</v>
      </c>
      <c r="CC1110" s="4"/>
      <c r="CD1110" s="4"/>
      <c r="CE1110" s="4">
        <v>1566</v>
      </c>
      <c r="CF1110" s="4">
        <v>0</v>
      </c>
      <c r="CG1110" s="4">
        <v>0</v>
      </c>
      <c r="CH1110" s="4"/>
      <c r="CI1110" s="4"/>
      <c r="CJ1110" s="4"/>
      <c r="CK1110" s="4"/>
      <c r="CL1110" s="4"/>
      <c r="CM1110" s="4">
        <v>0</v>
      </c>
      <c r="CN1110" s="10" t="s">
        <v>2491</v>
      </c>
      <c r="CO1110" s="4">
        <v>0</v>
      </c>
      <c r="CP1110" s="4">
        <f t="shared" si="1305"/>
        <v>3233.19</v>
      </c>
      <c r="CQ1110" s="4">
        <f t="shared" si="1306"/>
        <v>3406.14</v>
      </c>
      <c r="CR1110" s="4">
        <f>(ROUND((ROUND((((ET1110*1.2))*AV1110*1),2)*BB1110),2)+ROUND((ROUND(((AE1110-((EU1110*1.2)))*AV1110*1),2)*BS1110),2))</f>
        <v>197.4</v>
      </c>
      <c r="CS1110" s="4">
        <f>(ROUND((ROUND((((EU1110*1.2))*AV1110*1),2)*BS1110),2)+ROUND((ROUND(((AE1110-((EU1110*1.2)))*AV1110*1),2)*BS1110),2))</f>
        <v>89.03</v>
      </c>
      <c r="CT1110" s="4">
        <f t="shared" si="1307"/>
        <v>36810.639999999999</v>
      </c>
      <c r="CU1110" s="4">
        <f t="shared" si="1308"/>
        <v>0</v>
      </c>
      <c r="CV1110" s="4">
        <f t="shared" si="1309"/>
        <v>51.763680000000001</v>
      </c>
      <c r="CW1110" s="4">
        <f t="shared" si="1310"/>
        <v>0</v>
      </c>
      <c r="CX1110" s="4">
        <f t="shared" si="1311"/>
        <v>0</v>
      </c>
      <c r="CY1110" s="4">
        <f>(ROUND((((S1110+ROUND((ROUND((((EU1110*1.2))*AV1110*1),2)*BS1110),2))*AT1110)/100),2)+ROUND(((ROUND((ROUND(((AE1110-((EU1110*1.2)))*AV1110*1),2)*BS1110),2)*AT1110)/100),2))</f>
        <v>2942.86</v>
      </c>
      <c r="CZ1110" s="4">
        <f>(ROUND((((S1110+ROUND((ROUND((((EU1110*1.2))*AV1110*1),2)*BS1110),2))*AU1110)/100),2)+ROUND(((ROUND((ROUND(((AE1110-((EU1110*1.2)))*AV1110*1),2)*BS1110),2)*AU1110)/100),2))</f>
        <v>1547.28</v>
      </c>
      <c r="DA1110" s="4"/>
      <c r="DB1110" s="4">
        <v>224</v>
      </c>
      <c r="DC1110" s="4" t="s">
        <v>3</v>
      </c>
      <c r="DD1110" s="4" t="s">
        <v>22</v>
      </c>
      <c r="DE1110" s="4" t="s">
        <v>42</v>
      </c>
      <c r="DF1110" s="4" t="s">
        <v>42</v>
      </c>
      <c r="DG1110" s="4" t="s">
        <v>42</v>
      </c>
      <c r="DH1110" s="4" t="s">
        <v>3</v>
      </c>
      <c r="DI1110" s="4" t="s">
        <v>42</v>
      </c>
      <c r="DJ1110" s="4" t="s">
        <v>42</v>
      </c>
      <c r="DK1110" s="4" t="s">
        <v>3</v>
      </c>
      <c r="DL1110" s="4" t="s">
        <v>3</v>
      </c>
      <c r="DM1110" s="4" t="s">
        <v>3</v>
      </c>
      <c r="DN1110" s="4">
        <v>0</v>
      </c>
      <c r="DO1110" s="4">
        <v>0</v>
      </c>
      <c r="DP1110" s="4">
        <v>1</v>
      </c>
      <c r="DQ1110" s="4">
        <v>1</v>
      </c>
      <c r="DR1110" s="4"/>
      <c r="DS1110" s="4"/>
      <c r="DT1110" s="4"/>
      <c r="DU1110" s="4">
        <v>1010</v>
      </c>
      <c r="DV1110" s="4" t="s">
        <v>40</v>
      </c>
      <c r="DW1110" s="4" t="s">
        <v>40</v>
      </c>
      <c r="DX1110" s="4">
        <v>100</v>
      </c>
      <c r="DY1110" s="4"/>
      <c r="DZ1110" s="4" t="s">
        <v>3</v>
      </c>
      <c r="EA1110" s="4" t="s">
        <v>3</v>
      </c>
      <c r="EB1110" s="4" t="s">
        <v>3</v>
      </c>
      <c r="EC1110" s="4" t="s">
        <v>3</v>
      </c>
      <c r="ED1110" s="4"/>
      <c r="EE1110" s="4">
        <v>57042957</v>
      </c>
      <c r="EF1110" s="4">
        <v>40</v>
      </c>
      <c r="EG1110" s="4" t="s">
        <v>33</v>
      </c>
      <c r="EH1110" s="4">
        <v>0</v>
      </c>
      <c r="EI1110" s="4" t="s">
        <v>3</v>
      </c>
      <c r="EJ1110" s="4">
        <v>2</v>
      </c>
      <c r="EK1110" s="4">
        <v>67</v>
      </c>
      <c r="EL1110" s="4" t="s">
        <v>34</v>
      </c>
      <c r="EM1110" s="4" t="s">
        <v>35</v>
      </c>
      <c r="EN1110" s="4"/>
      <c r="EO1110" s="4" t="s">
        <v>46</v>
      </c>
      <c r="EP1110" s="4"/>
      <c r="EQ1110" s="4">
        <v>0</v>
      </c>
      <c r="ER1110" s="4">
        <v>671.49</v>
      </c>
      <c r="ES1110" s="4">
        <v>142.1</v>
      </c>
      <c r="ET1110" s="4">
        <v>9.4499999999999993</v>
      </c>
      <c r="EU1110" s="4">
        <v>1.26</v>
      </c>
      <c r="EV1110" s="4">
        <v>519.94000000000005</v>
      </c>
      <c r="EW1110" s="4">
        <v>41.2</v>
      </c>
      <c r="EX1110" s="4">
        <v>0</v>
      </c>
      <c r="EY1110" s="4">
        <v>0</v>
      </c>
      <c r="EZ1110" s="4"/>
      <c r="FA1110" s="4"/>
      <c r="FB1110" s="4"/>
      <c r="FC1110" s="4"/>
      <c r="FD1110" s="4"/>
      <c r="FE1110" s="4"/>
      <c r="FF1110" s="4"/>
      <c r="FG1110" s="4"/>
      <c r="FH1110" s="4"/>
      <c r="FI1110" s="4"/>
      <c r="FJ1110" s="4"/>
      <c r="FK1110" s="4"/>
      <c r="FL1110" s="4"/>
      <c r="FM1110" s="4"/>
      <c r="FN1110" s="4"/>
      <c r="FO1110" s="4"/>
      <c r="FP1110" s="4"/>
      <c r="FQ1110" s="4">
        <v>0</v>
      </c>
      <c r="FR1110" s="4">
        <v>0</v>
      </c>
      <c r="FS1110" s="4">
        <v>0</v>
      </c>
      <c r="FT1110" s="4"/>
      <c r="FU1110" s="4"/>
      <c r="FV1110" s="4"/>
      <c r="FW1110" s="4"/>
      <c r="FX1110" s="4">
        <v>97</v>
      </c>
      <c r="FY1110" s="4">
        <v>51</v>
      </c>
      <c r="FZ1110" s="4"/>
      <c r="GA1110" s="4" t="s">
        <v>3</v>
      </c>
      <c r="GB1110" s="4"/>
      <c r="GC1110" s="4"/>
      <c r="GD1110" s="4">
        <v>1</v>
      </c>
      <c r="GE1110" s="4"/>
      <c r="GF1110" s="4">
        <v>1794349184</v>
      </c>
      <c r="GG1110" s="4">
        <v>2</v>
      </c>
      <c r="GH1110" s="4">
        <v>1</v>
      </c>
      <c r="GI1110" s="4">
        <v>2</v>
      </c>
      <c r="GJ1110" s="4">
        <v>0</v>
      </c>
      <c r="GK1110" s="4">
        <v>0</v>
      </c>
      <c r="GL1110" s="4">
        <f t="shared" si="1312"/>
        <v>0</v>
      </c>
      <c r="GM1110" s="4">
        <f t="shared" si="1313"/>
        <v>7602.41</v>
      </c>
      <c r="GN1110" s="4">
        <f t="shared" si="1314"/>
        <v>0</v>
      </c>
      <c r="GO1110" s="4">
        <f t="shared" si="1315"/>
        <v>7602.41</v>
      </c>
      <c r="GP1110" s="4">
        <f t="shared" si="1316"/>
        <v>0</v>
      </c>
      <c r="GQ1110" s="4"/>
      <c r="GR1110" s="4">
        <v>0</v>
      </c>
      <c r="GS1110" s="4">
        <v>3</v>
      </c>
      <c r="GT1110" s="4">
        <v>0</v>
      </c>
      <c r="GU1110" s="4" t="s">
        <v>3</v>
      </c>
      <c r="GV1110" s="4">
        <f t="shared" si="1317"/>
        <v>0</v>
      </c>
      <c r="GW1110" s="4">
        <v>1</v>
      </c>
      <c r="GX1110" s="4">
        <f t="shared" si="1318"/>
        <v>0</v>
      </c>
      <c r="GY1110" s="4"/>
      <c r="GZ1110" s="4"/>
      <c r="HA1110" s="4">
        <v>0</v>
      </c>
      <c r="HB1110" s="4">
        <v>0</v>
      </c>
      <c r="HC1110" s="4">
        <f t="shared" si="1319"/>
        <v>0</v>
      </c>
      <c r="HD1110" s="4"/>
      <c r="HE1110" s="4" t="s">
        <v>3</v>
      </c>
      <c r="HF1110" s="4" t="s">
        <v>3</v>
      </c>
      <c r="HG1110" s="4"/>
      <c r="HH1110" s="4"/>
      <c r="HI1110" s="4"/>
      <c r="HJ1110" s="4"/>
      <c r="HK1110" s="4"/>
      <c r="HL1110" s="4"/>
      <c r="HM1110" s="4" t="s">
        <v>3</v>
      </c>
      <c r="HN1110" s="4" t="s">
        <v>3</v>
      </c>
      <c r="HO1110" s="4" t="s">
        <v>3</v>
      </c>
      <c r="HP1110" s="4" t="s">
        <v>3</v>
      </c>
      <c r="HQ1110" s="4" t="s">
        <v>3</v>
      </c>
      <c r="HR1110" s="4"/>
      <c r="HS1110" s="4">
        <v>0</v>
      </c>
      <c r="HT1110" s="4"/>
      <c r="HU1110" s="4"/>
      <c r="HV1110" s="4"/>
      <c r="HW1110" s="4"/>
      <c r="HX1110" s="4"/>
      <c r="HY1110" s="4"/>
      <c r="HZ1110" s="4"/>
      <c r="IA1110" s="4"/>
      <c r="IB1110" s="4"/>
      <c r="IC1110" s="4"/>
      <c r="ID1110" s="4"/>
      <c r="IE1110" s="4"/>
      <c r="IF1110" s="4"/>
      <c r="IG1110" s="4"/>
      <c r="IH1110" s="4"/>
      <c r="II1110" s="4"/>
      <c r="IJ1110" s="4"/>
      <c r="IK1110" s="4">
        <v>0</v>
      </c>
      <c r="IL1110" s="4"/>
      <c r="IM1110" s="4"/>
      <c r="IN1110" s="4"/>
      <c r="IO1110" s="4"/>
      <c r="IP1110" s="4"/>
      <c r="IQ1110" s="4"/>
      <c r="IR1110" s="4"/>
      <c r="IS1110" s="4"/>
      <c r="IT1110" s="4"/>
      <c r="IU1110" s="4"/>
    </row>
    <row r="1111" spans="1:255" x14ac:dyDescent="0.25">
      <c r="A1111" s="3">
        <v>17</v>
      </c>
      <c r="B1111" s="3">
        <v>1</v>
      </c>
      <c r="C1111" s="3"/>
      <c r="D1111" s="3"/>
      <c r="E1111" s="3" t="s">
        <v>1315</v>
      </c>
      <c r="F1111" s="3" t="s">
        <v>1316</v>
      </c>
      <c r="G1111" s="3" t="s">
        <v>1317</v>
      </c>
      <c r="H1111" s="3" t="s">
        <v>227</v>
      </c>
      <c r="I1111" s="3">
        <v>8</v>
      </c>
      <c r="J1111" s="3">
        <v>0</v>
      </c>
      <c r="K1111" s="3">
        <v>8</v>
      </c>
      <c r="L1111" s="3"/>
      <c r="M1111" s="3"/>
      <c r="N1111" s="3"/>
      <c r="O1111" s="3">
        <f t="shared" si="1294"/>
        <v>2787.36</v>
      </c>
      <c r="P1111" s="3">
        <f t="shared" si="1295"/>
        <v>2787.36</v>
      </c>
      <c r="Q1111" s="3">
        <f>(ROUND((ROUND(((ET1111)*AV1111*I1111),2)*BB1111),2)+ROUND((ROUND(((AE1111-(EU1111))*AV1111*I1111),2)*BS1111),2))</f>
        <v>0</v>
      </c>
      <c r="R1111" s="3">
        <f>(ROUND((ROUND(((EU1111)*AV1111*I1111),2)*BS1111),2)+ROUND((ROUND(((AE1111-(EU1111))*AV1111*I1111),2)*BS1111),2))</f>
        <v>0</v>
      </c>
      <c r="S1111" s="3">
        <f t="shared" si="1296"/>
        <v>0</v>
      </c>
      <c r="T1111" s="3">
        <f t="shared" si="1297"/>
        <v>0</v>
      </c>
      <c r="U1111" s="3">
        <f t="shared" si="1298"/>
        <v>0</v>
      </c>
      <c r="V1111" s="3">
        <f t="shared" si="1299"/>
        <v>0</v>
      </c>
      <c r="W1111" s="3">
        <f t="shared" si="1300"/>
        <v>0</v>
      </c>
      <c r="X1111" s="3">
        <f>(ROUND((((S1111+ROUND((ROUND(((EU1111)*AV1111*I1111),2)*BS1111),2))*AT1111)/100),2)+ROUND(((ROUND((ROUND(((AE1111-(EU1111))*AV1111*I1111),2)*BS1111),2)*AT1111)/100),2))</f>
        <v>0</v>
      </c>
      <c r="Y1111" s="3">
        <f>(ROUND((((S1111+ROUND((ROUND(((EU1111)*AV1111*I1111),2)*BS1111),2))*AU1111)/100),2)+ROUND(((ROUND((ROUND(((AE1111-(EU1111))*AV1111*I1111),2)*BS1111),2)*AU1111)/100),2))</f>
        <v>0</v>
      </c>
      <c r="Z1111" s="3"/>
      <c r="AA1111" s="3">
        <v>54971259</v>
      </c>
      <c r="AB1111" s="3">
        <f t="shared" si="1301"/>
        <v>348.42</v>
      </c>
      <c r="AC1111" s="3">
        <f>ROUND((ES1111),6)</f>
        <v>348.42</v>
      </c>
      <c r="AD1111" s="3">
        <f>ROUND((((ET1111)-(EU1111))+AE1111),6)</f>
        <v>0</v>
      </c>
      <c r="AE1111" s="3">
        <f t="shared" ref="AE1111:AF1114" si="1320">ROUND((EU1111),6)</f>
        <v>0</v>
      </c>
      <c r="AF1111" s="3">
        <f t="shared" si="1320"/>
        <v>0</v>
      </c>
      <c r="AG1111" s="3">
        <f t="shared" si="1303"/>
        <v>0</v>
      </c>
      <c r="AH1111" s="3">
        <f t="shared" ref="AH1111:AI1114" si="1321">(EW1111)</f>
        <v>0</v>
      </c>
      <c r="AI1111" s="3">
        <f t="shared" si="1321"/>
        <v>0</v>
      </c>
      <c r="AJ1111" s="3">
        <f t="shared" si="1304"/>
        <v>0</v>
      </c>
      <c r="AK1111" s="3">
        <v>348.41999999999996</v>
      </c>
      <c r="AL1111" s="3">
        <v>348.41999999999996</v>
      </c>
      <c r="AM1111" s="3">
        <v>0</v>
      </c>
      <c r="AN1111" s="3">
        <v>0</v>
      </c>
      <c r="AO1111" s="3">
        <v>0</v>
      </c>
      <c r="AP1111" s="3">
        <v>0</v>
      </c>
      <c r="AQ1111" s="3">
        <v>0</v>
      </c>
      <c r="AR1111" s="3">
        <v>0</v>
      </c>
      <c r="AS1111" s="3">
        <v>0</v>
      </c>
      <c r="AT1111" s="3">
        <v>0</v>
      </c>
      <c r="AU1111" s="3">
        <v>0</v>
      </c>
      <c r="AV1111" s="3">
        <v>1</v>
      </c>
      <c r="AW1111" s="3">
        <v>1</v>
      </c>
      <c r="AX1111" s="3"/>
      <c r="AY1111" s="3"/>
      <c r="AZ1111" s="3">
        <v>1</v>
      </c>
      <c r="BA1111" s="3">
        <v>1</v>
      </c>
      <c r="BB1111" s="3">
        <v>1</v>
      </c>
      <c r="BC1111" s="3">
        <v>1</v>
      </c>
      <c r="BD1111" s="3" t="s">
        <v>3</v>
      </c>
      <c r="BE1111" s="3" t="s">
        <v>3</v>
      </c>
      <c r="BF1111" s="3" t="s">
        <v>3</v>
      </c>
      <c r="BG1111" s="3" t="s">
        <v>3</v>
      </c>
      <c r="BH1111" s="3">
        <v>3</v>
      </c>
      <c r="BI1111" s="3">
        <v>2</v>
      </c>
      <c r="BJ1111" s="3" t="s">
        <v>1316</v>
      </c>
      <c r="BK1111" s="3"/>
      <c r="BL1111" s="3"/>
      <c r="BM1111" s="3">
        <v>400005</v>
      </c>
      <c r="BN1111" s="3">
        <v>0</v>
      </c>
      <c r="BO1111" s="3" t="s">
        <v>3</v>
      </c>
      <c r="BP1111" s="3">
        <v>0</v>
      </c>
      <c r="BQ1111" s="3">
        <v>213</v>
      </c>
      <c r="BR1111" s="3">
        <v>0</v>
      </c>
      <c r="BS1111" s="3">
        <v>1</v>
      </c>
      <c r="BT1111" s="3">
        <v>1</v>
      </c>
      <c r="BU1111" s="3">
        <v>1</v>
      </c>
      <c r="BV1111" s="3">
        <v>1</v>
      </c>
      <c r="BW1111" s="3">
        <v>1</v>
      </c>
      <c r="BX1111" s="3">
        <v>1</v>
      </c>
      <c r="BY1111" s="3" t="s">
        <v>3</v>
      </c>
      <c r="BZ1111" s="3">
        <v>0</v>
      </c>
      <c r="CA1111" s="3">
        <v>0</v>
      </c>
      <c r="CB1111" s="3" t="s">
        <v>3</v>
      </c>
      <c r="CC1111" s="3"/>
      <c r="CD1111" s="3"/>
      <c r="CE1111" s="3">
        <v>1566</v>
      </c>
      <c r="CF1111" s="3">
        <v>0</v>
      </c>
      <c r="CG1111" s="3">
        <v>0</v>
      </c>
      <c r="CH1111" s="3"/>
      <c r="CI1111" s="3"/>
      <c r="CJ1111" s="3"/>
      <c r="CK1111" s="3"/>
      <c r="CL1111" s="3"/>
      <c r="CM1111" s="3">
        <v>0</v>
      </c>
      <c r="CN1111" s="3" t="s">
        <v>3</v>
      </c>
      <c r="CO1111" s="3">
        <v>0</v>
      </c>
      <c r="CP1111" s="3">
        <f t="shared" si="1305"/>
        <v>2787.36</v>
      </c>
      <c r="CQ1111" s="3">
        <f t="shared" si="1306"/>
        <v>348.42</v>
      </c>
      <c r="CR1111" s="3">
        <f>(ROUND((ROUND(((ET1111)*AV1111*1),2)*BB1111),2)+ROUND((ROUND(((AE1111-(EU1111))*AV1111*1),2)*BS1111),2))</f>
        <v>0</v>
      </c>
      <c r="CS1111" s="3">
        <f>(ROUND((ROUND(((EU1111)*AV1111*1),2)*BS1111),2)+ROUND((ROUND(((AE1111-(EU1111))*AV1111*1),2)*BS1111),2))</f>
        <v>0</v>
      </c>
      <c r="CT1111" s="3">
        <f t="shared" si="1307"/>
        <v>0</v>
      </c>
      <c r="CU1111" s="3">
        <f t="shared" si="1308"/>
        <v>0</v>
      </c>
      <c r="CV1111" s="3">
        <f t="shared" si="1309"/>
        <v>0</v>
      </c>
      <c r="CW1111" s="3">
        <f t="shared" si="1310"/>
        <v>0</v>
      </c>
      <c r="CX1111" s="3">
        <f t="shared" si="1311"/>
        <v>0</v>
      </c>
      <c r="CY1111" s="3">
        <f>(ROUND((((S1111+ROUND((ROUND(((EU1111)*AV1111*1),2)*BS1111),2))*AT1111)/100),2)+ROUND(((ROUND((ROUND(((AE1111-(EU1111))*AV1111*1),2)*BS1111),2)*AT1111)/100),2))</f>
        <v>0</v>
      </c>
      <c r="CZ1111" s="3">
        <f>(ROUND((((S1111+ROUND((ROUND(((EU1111)*AV1111*1),2)*BS1111),2))*AU1111)/100),2)+ROUND(((ROUND((ROUND(((AE1111-(EU1111))*AV1111*1),2)*BS1111),2)*AU1111)/100),2))</f>
        <v>0</v>
      </c>
      <c r="DA1111" s="3"/>
      <c r="DB1111" s="3"/>
      <c r="DC1111" s="3" t="s">
        <v>3</v>
      </c>
      <c r="DD1111" s="3" t="s">
        <v>3</v>
      </c>
      <c r="DE1111" s="3" t="s">
        <v>3</v>
      </c>
      <c r="DF1111" s="3" t="s">
        <v>3</v>
      </c>
      <c r="DG1111" s="3" t="s">
        <v>3</v>
      </c>
      <c r="DH1111" s="3" t="s">
        <v>3</v>
      </c>
      <c r="DI1111" s="3" t="s">
        <v>3</v>
      </c>
      <c r="DJ1111" s="3" t="s">
        <v>3</v>
      </c>
      <c r="DK1111" s="3" t="s">
        <v>3</v>
      </c>
      <c r="DL1111" s="3" t="s">
        <v>3</v>
      </c>
      <c r="DM1111" s="3" t="s">
        <v>3</v>
      </c>
      <c r="DN1111" s="3">
        <v>0</v>
      </c>
      <c r="DO1111" s="3">
        <v>0</v>
      </c>
      <c r="DP1111" s="3">
        <v>1</v>
      </c>
      <c r="DQ1111" s="3">
        <v>1</v>
      </c>
      <c r="DR1111" s="3"/>
      <c r="DS1111" s="3"/>
      <c r="DT1111" s="3"/>
      <c r="DU1111" s="3">
        <v>1013</v>
      </c>
      <c r="DV1111" s="3" t="s">
        <v>227</v>
      </c>
      <c r="DW1111" s="3" t="s">
        <v>227</v>
      </c>
      <c r="DX1111" s="3">
        <v>1</v>
      </c>
      <c r="DY1111" s="3"/>
      <c r="DZ1111" s="3" t="s">
        <v>3</v>
      </c>
      <c r="EA1111" s="3" t="s">
        <v>3</v>
      </c>
      <c r="EB1111" s="3" t="s">
        <v>3</v>
      </c>
      <c r="EC1111" s="3" t="s">
        <v>3</v>
      </c>
      <c r="ED1111" s="3"/>
      <c r="EE1111" s="3">
        <v>57042888</v>
      </c>
      <c r="EF1111" s="3">
        <v>213</v>
      </c>
      <c r="EG1111" s="3" t="s">
        <v>456</v>
      </c>
      <c r="EH1111" s="3">
        <v>0</v>
      </c>
      <c r="EI1111" s="3" t="s">
        <v>3</v>
      </c>
      <c r="EJ1111" s="3">
        <v>1</v>
      </c>
      <c r="EK1111" s="3">
        <v>400005</v>
      </c>
      <c r="EL1111" s="3" t="s">
        <v>456</v>
      </c>
      <c r="EM1111" s="3" t="s">
        <v>457</v>
      </c>
      <c r="EN1111" s="3"/>
      <c r="EO1111" s="3" t="s">
        <v>3</v>
      </c>
      <c r="EP1111" s="3"/>
      <c r="EQ1111" s="3">
        <v>16</v>
      </c>
      <c r="ER1111" s="3">
        <v>0</v>
      </c>
      <c r="ES1111" s="3">
        <v>348.41999999999996</v>
      </c>
      <c r="ET1111" s="3">
        <v>0</v>
      </c>
      <c r="EU1111" s="3">
        <v>0</v>
      </c>
      <c r="EV1111" s="3">
        <v>0</v>
      </c>
      <c r="EW1111" s="3">
        <v>0</v>
      </c>
      <c r="EX1111" s="3">
        <v>0</v>
      </c>
      <c r="EY1111" s="3">
        <v>0</v>
      </c>
      <c r="EZ1111" s="3"/>
      <c r="FA1111" s="3"/>
      <c r="FB1111" s="3"/>
      <c r="FC1111" s="3"/>
      <c r="FD1111" s="3"/>
      <c r="FE1111" s="3"/>
      <c r="FF1111" s="3"/>
      <c r="FG1111" s="3"/>
      <c r="FH1111" s="3"/>
      <c r="FI1111" s="3"/>
      <c r="FJ1111" s="3"/>
      <c r="FK1111" s="3"/>
      <c r="FL1111" s="3"/>
      <c r="FM1111" s="3"/>
      <c r="FN1111" s="3"/>
      <c r="FO1111" s="3"/>
      <c r="FP1111" s="3"/>
      <c r="FQ1111" s="3">
        <v>0</v>
      </c>
      <c r="FR1111" s="3">
        <v>0</v>
      </c>
      <c r="FS1111" s="3">
        <v>0</v>
      </c>
      <c r="FT1111" s="3"/>
      <c r="FU1111" s="3"/>
      <c r="FV1111" s="3"/>
      <c r="FW1111" s="3"/>
      <c r="FX1111" s="3">
        <v>0</v>
      </c>
      <c r="FY1111" s="3">
        <v>0</v>
      </c>
      <c r="FZ1111" s="3"/>
      <c r="GA1111" s="3" t="s">
        <v>1318</v>
      </c>
      <c r="GB1111" s="3"/>
      <c r="GC1111" s="3"/>
      <c r="GD1111" s="3">
        <v>1</v>
      </c>
      <c r="GE1111" s="3"/>
      <c r="GF1111" s="3">
        <v>975256357</v>
      </c>
      <c r="GG1111" s="3">
        <v>2</v>
      </c>
      <c r="GH1111" s="3">
        <v>4</v>
      </c>
      <c r="GI1111" s="3">
        <v>-2</v>
      </c>
      <c r="GJ1111" s="3">
        <v>0</v>
      </c>
      <c r="GK1111" s="3">
        <v>0</v>
      </c>
      <c r="GL1111" s="3">
        <f t="shared" si="1312"/>
        <v>0</v>
      </c>
      <c r="GM1111" s="3">
        <f t="shared" si="1313"/>
        <v>2787.36</v>
      </c>
      <c r="GN1111" s="3">
        <f t="shared" si="1314"/>
        <v>0</v>
      </c>
      <c r="GO1111" s="3">
        <f t="shared" si="1315"/>
        <v>2787.36</v>
      </c>
      <c r="GP1111" s="3">
        <f t="shared" si="1316"/>
        <v>0</v>
      </c>
      <c r="GQ1111" s="3"/>
      <c r="GR1111" s="3">
        <v>1</v>
      </c>
      <c r="GS1111" s="3">
        <v>2</v>
      </c>
      <c r="GT1111" s="3">
        <v>0</v>
      </c>
      <c r="GU1111" s="3" t="s">
        <v>3</v>
      </c>
      <c r="GV1111" s="3">
        <f t="shared" si="1317"/>
        <v>0</v>
      </c>
      <c r="GW1111" s="3">
        <v>1</v>
      </c>
      <c r="GX1111" s="3">
        <f t="shared" si="1318"/>
        <v>0</v>
      </c>
      <c r="GY1111" s="3"/>
      <c r="GZ1111" s="3"/>
      <c r="HA1111" s="3">
        <v>0</v>
      </c>
      <c r="HB1111" s="3">
        <v>0</v>
      </c>
      <c r="HC1111" s="3">
        <f t="shared" si="1319"/>
        <v>0</v>
      </c>
      <c r="HD1111" s="3"/>
      <c r="HE1111" s="3" t="s">
        <v>459</v>
      </c>
      <c r="HF1111" s="3" t="s">
        <v>37</v>
      </c>
      <c r="HG1111" s="3"/>
      <c r="HH1111" s="3"/>
      <c r="HI1111" s="3"/>
      <c r="HJ1111" s="3"/>
      <c r="HK1111" s="3"/>
      <c r="HL1111" s="3"/>
      <c r="HM1111" s="3" t="s">
        <v>3</v>
      </c>
      <c r="HN1111" s="3" t="s">
        <v>3</v>
      </c>
      <c r="HO1111" s="3" t="s">
        <v>3</v>
      </c>
      <c r="HP1111" s="3" t="s">
        <v>3</v>
      </c>
      <c r="HQ1111" s="3" t="s">
        <v>3</v>
      </c>
      <c r="HR1111" s="3"/>
      <c r="HS1111" s="3">
        <v>0</v>
      </c>
      <c r="HT1111" s="3"/>
      <c r="HU1111" s="3"/>
      <c r="HV1111" s="3"/>
      <c r="HW1111" s="3"/>
      <c r="HX1111" s="3"/>
      <c r="HY1111" s="3"/>
      <c r="HZ1111" s="3"/>
      <c r="IA1111" s="3"/>
      <c r="IB1111" s="3"/>
      <c r="IC1111" s="3"/>
      <c r="ID1111" s="3"/>
      <c r="IE1111" s="3"/>
      <c r="IF1111" s="3"/>
      <c r="IG1111" s="3"/>
      <c r="IH1111" s="3"/>
      <c r="II1111" s="3"/>
      <c r="IJ1111" s="3"/>
      <c r="IK1111" s="3">
        <v>0</v>
      </c>
      <c r="IL1111" s="3"/>
      <c r="IM1111" s="3"/>
      <c r="IN1111" s="3"/>
      <c r="IO1111" s="3"/>
      <c r="IP1111" s="3"/>
      <c r="IQ1111" s="3"/>
      <c r="IR1111" s="3"/>
      <c r="IS1111" s="3"/>
      <c r="IT1111" s="3"/>
      <c r="IU1111" s="3"/>
    </row>
    <row r="1112" spans="1:255" x14ac:dyDescent="0.25">
      <c r="A1112" s="4">
        <v>17</v>
      </c>
      <c r="B1112" s="4">
        <v>1</v>
      </c>
      <c r="C1112" s="4"/>
      <c r="D1112" s="4"/>
      <c r="E1112" s="4" t="s">
        <v>1315</v>
      </c>
      <c r="F1112" s="4" t="s">
        <v>1316</v>
      </c>
      <c r="G1112" s="4" t="s">
        <v>1317</v>
      </c>
      <c r="H1112" s="4" t="s">
        <v>227</v>
      </c>
      <c r="I1112" s="4">
        <v>8</v>
      </c>
      <c r="J1112" s="4">
        <v>0</v>
      </c>
      <c r="K1112" s="4">
        <v>8</v>
      </c>
      <c r="L1112" s="4"/>
      <c r="M1112" s="4"/>
      <c r="N1112" s="4"/>
      <c r="O1112" s="4">
        <f t="shared" si="1294"/>
        <v>27427.62</v>
      </c>
      <c r="P1112" s="4">
        <f t="shared" si="1295"/>
        <v>27427.62</v>
      </c>
      <c r="Q1112" s="4">
        <f>(ROUND((ROUND(((ET1112)*AV1112*I1112),2)*BB1112),2)+ROUND((ROUND(((AE1112-(EU1112))*AV1112*I1112),2)*BS1112),2))</f>
        <v>0</v>
      </c>
      <c r="R1112" s="4">
        <f>(ROUND((ROUND(((EU1112)*AV1112*I1112),2)*BS1112),2)+ROUND((ROUND(((AE1112-(EU1112))*AV1112*I1112),2)*BS1112),2))</f>
        <v>0</v>
      </c>
      <c r="S1112" s="4">
        <f t="shared" si="1296"/>
        <v>0</v>
      </c>
      <c r="T1112" s="4">
        <f t="shared" si="1297"/>
        <v>0</v>
      </c>
      <c r="U1112" s="4">
        <f t="shared" si="1298"/>
        <v>0</v>
      </c>
      <c r="V1112" s="4">
        <f t="shared" si="1299"/>
        <v>0</v>
      </c>
      <c r="W1112" s="4">
        <f t="shared" si="1300"/>
        <v>0</v>
      </c>
      <c r="X1112" s="4">
        <f>(ROUND((((S1112+ROUND((ROUND(((EU1112)*AV1112*I1112),2)*BS1112),2))*AT1112)/100),2)+ROUND(((ROUND((ROUND(((AE1112-(EU1112))*AV1112*I1112),2)*BS1112),2)*AT1112)/100),2))</f>
        <v>0</v>
      </c>
      <c r="Y1112" s="4">
        <f>(ROUND((((S1112+ROUND((ROUND(((EU1112)*AV1112*I1112),2)*BS1112),2))*AU1112)/100),2)+ROUND(((ROUND((ROUND(((AE1112-(EU1112))*AV1112*I1112),2)*BS1112),2)*AU1112)/100),2))</f>
        <v>0</v>
      </c>
      <c r="Z1112" s="4"/>
      <c r="AA1112" s="4">
        <v>55890823</v>
      </c>
      <c r="AB1112" s="4">
        <f t="shared" si="1301"/>
        <v>348.42</v>
      </c>
      <c r="AC1112" s="4">
        <f>ROUND((ES1112),6)</f>
        <v>348.42</v>
      </c>
      <c r="AD1112" s="4">
        <f>ROUND((((ET1112)-(EU1112))+AE1112),6)</f>
        <v>0</v>
      </c>
      <c r="AE1112" s="4">
        <f t="shared" si="1320"/>
        <v>0</v>
      </c>
      <c r="AF1112" s="4">
        <f t="shared" si="1320"/>
        <v>0</v>
      </c>
      <c r="AG1112" s="4">
        <f t="shared" si="1303"/>
        <v>0</v>
      </c>
      <c r="AH1112" s="4">
        <f t="shared" si="1321"/>
        <v>0</v>
      </c>
      <c r="AI1112" s="4">
        <f t="shared" si="1321"/>
        <v>0</v>
      </c>
      <c r="AJ1112" s="4">
        <f t="shared" si="1304"/>
        <v>0</v>
      </c>
      <c r="AK1112" s="4">
        <v>348.41999999999996</v>
      </c>
      <c r="AL1112" s="4">
        <v>348.41999999999996</v>
      </c>
      <c r="AM1112" s="4">
        <v>0</v>
      </c>
      <c r="AN1112" s="4">
        <v>0</v>
      </c>
      <c r="AO1112" s="4">
        <v>0</v>
      </c>
      <c r="AP1112" s="4">
        <v>0</v>
      </c>
      <c r="AQ1112" s="4">
        <v>0</v>
      </c>
      <c r="AR1112" s="4">
        <v>0</v>
      </c>
      <c r="AS1112" s="4">
        <v>0</v>
      </c>
      <c r="AT1112" s="4">
        <v>0</v>
      </c>
      <c r="AU1112" s="4">
        <v>0</v>
      </c>
      <c r="AV1112" s="4">
        <v>1</v>
      </c>
      <c r="AW1112" s="4">
        <v>1</v>
      </c>
      <c r="AX1112" s="4"/>
      <c r="AY1112" s="4"/>
      <c r="AZ1112" s="4">
        <v>1</v>
      </c>
      <c r="BA1112" s="4">
        <v>1</v>
      </c>
      <c r="BB1112" s="4">
        <v>1</v>
      </c>
      <c r="BC1112" s="4">
        <v>9.84</v>
      </c>
      <c r="BD1112" s="4" t="s">
        <v>3</v>
      </c>
      <c r="BE1112" s="4" t="s">
        <v>3</v>
      </c>
      <c r="BF1112" s="4" t="s">
        <v>3</v>
      </c>
      <c r="BG1112" s="4" t="s">
        <v>3</v>
      </c>
      <c r="BH1112" s="4">
        <v>3</v>
      </c>
      <c r="BI1112" s="4">
        <v>2</v>
      </c>
      <c r="BJ1112" s="4" t="s">
        <v>1316</v>
      </c>
      <c r="BK1112" s="4"/>
      <c r="BL1112" s="4"/>
      <c r="BM1112" s="4">
        <v>400005</v>
      </c>
      <c r="BN1112" s="4">
        <v>0</v>
      </c>
      <c r="BO1112" s="4" t="s">
        <v>3</v>
      </c>
      <c r="BP1112" s="4">
        <v>0</v>
      </c>
      <c r="BQ1112" s="4">
        <v>213</v>
      </c>
      <c r="BR1112" s="4">
        <v>0</v>
      </c>
      <c r="BS1112" s="4">
        <v>1</v>
      </c>
      <c r="BT1112" s="4">
        <v>1</v>
      </c>
      <c r="BU1112" s="4">
        <v>1</v>
      </c>
      <c r="BV1112" s="4">
        <v>1</v>
      </c>
      <c r="BW1112" s="4">
        <v>1</v>
      </c>
      <c r="BX1112" s="4">
        <v>1</v>
      </c>
      <c r="BY1112" s="4" t="s">
        <v>3</v>
      </c>
      <c r="BZ1112" s="4">
        <v>0</v>
      </c>
      <c r="CA1112" s="4">
        <v>0</v>
      </c>
      <c r="CB1112" s="4" t="s">
        <v>3</v>
      </c>
      <c r="CC1112" s="4"/>
      <c r="CD1112" s="4"/>
      <c r="CE1112" s="4">
        <v>1566</v>
      </c>
      <c r="CF1112" s="4">
        <v>0</v>
      </c>
      <c r="CG1112" s="4">
        <v>0</v>
      </c>
      <c r="CH1112" s="4"/>
      <c r="CI1112" s="4"/>
      <c r="CJ1112" s="4"/>
      <c r="CK1112" s="4"/>
      <c r="CL1112" s="4"/>
      <c r="CM1112" s="4">
        <v>0</v>
      </c>
      <c r="CN1112" s="4" t="s">
        <v>3</v>
      </c>
      <c r="CO1112" s="4">
        <v>0</v>
      </c>
      <c r="CP1112" s="4">
        <f t="shared" si="1305"/>
        <v>27427.62</v>
      </c>
      <c r="CQ1112" s="4">
        <f t="shared" si="1306"/>
        <v>3428.45</v>
      </c>
      <c r="CR1112" s="4">
        <f>(ROUND((ROUND(((ET1112)*AV1112*1),2)*BB1112),2)+ROUND((ROUND(((AE1112-(EU1112))*AV1112*1),2)*BS1112),2))</f>
        <v>0</v>
      </c>
      <c r="CS1112" s="4">
        <f>(ROUND((ROUND(((EU1112)*AV1112*1),2)*BS1112),2)+ROUND((ROUND(((AE1112-(EU1112))*AV1112*1),2)*BS1112),2))</f>
        <v>0</v>
      </c>
      <c r="CT1112" s="4">
        <f t="shared" si="1307"/>
        <v>0</v>
      </c>
      <c r="CU1112" s="4">
        <f t="shared" si="1308"/>
        <v>0</v>
      </c>
      <c r="CV1112" s="4">
        <f t="shared" si="1309"/>
        <v>0</v>
      </c>
      <c r="CW1112" s="4">
        <f t="shared" si="1310"/>
        <v>0</v>
      </c>
      <c r="CX1112" s="4">
        <f t="shared" si="1311"/>
        <v>0</v>
      </c>
      <c r="CY1112" s="4">
        <f>(ROUND((((S1112+ROUND((ROUND(((EU1112)*AV1112*1),2)*BS1112),2))*AT1112)/100),2)+ROUND(((ROUND((ROUND(((AE1112-(EU1112))*AV1112*1),2)*BS1112),2)*AT1112)/100),2))</f>
        <v>0</v>
      </c>
      <c r="CZ1112" s="4">
        <f>(ROUND((((S1112+ROUND((ROUND(((EU1112)*AV1112*1),2)*BS1112),2))*AU1112)/100),2)+ROUND(((ROUND((ROUND(((AE1112-(EU1112))*AV1112*1),2)*BS1112),2)*AU1112)/100),2))</f>
        <v>0</v>
      </c>
      <c r="DA1112" s="4"/>
      <c r="DB1112" s="4"/>
      <c r="DC1112" s="4" t="s">
        <v>3</v>
      </c>
      <c r="DD1112" s="4" t="s">
        <v>3</v>
      </c>
      <c r="DE1112" s="4" t="s">
        <v>3</v>
      </c>
      <c r="DF1112" s="4" t="s">
        <v>3</v>
      </c>
      <c r="DG1112" s="4" t="s">
        <v>3</v>
      </c>
      <c r="DH1112" s="4" t="s">
        <v>3</v>
      </c>
      <c r="DI1112" s="4" t="s">
        <v>3</v>
      </c>
      <c r="DJ1112" s="4" t="s">
        <v>3</v>
      </c>
      <c r="DK1112" s="4" t="s">
        <v>3</v>
      </c>
      <c r="DL1112" s="4" t="s">
        <v>3</v>
      </c>
      <c r="DM1112" s="4" t="s">
        <v>3</v>
      </c>
      <c r="DN1112" s="4">
        <v>0</v>
      </c>
      <c r="DO1112" s="4">
        <v>0</v>
      </c>
      <c r="DP1112" s="4">
        <v>1</v>
      </c>
      <c r="DQ1112" s="4">
        <v>1</v>
      </c>
      <c r="DR1112" s="4"/>
      <c r="DS1112" s="4"/>
      <c r="DT1112" s="4"/>
      <c r="DU1112" s="4">
        <v>1013</v>
      </c>
      <c r="DV1112" s="4" t="s">
        <v>227</v>
      </c>
      <c r="DW1112" s="4" t="s">
        <v>227</v>
      </c>
      <c r="DX1112" s="4">
        <v>1</v>
      </c>
      <c r="DY1112" s="4"/>
      <c r="DZ1112" s="4" t="s">
        <v>3</v>
      </c>
      <c r="EA1112" s="4" t="s">
        <v>3</v>
      </c>
      <c r="EB1112" s="4" t="s">
        <v>3</v>
      </c>
      <c r="EC1112" s="4" t="s">
        <v>3</v>
      </c>
      <c r="ED1112" s="4"/>
      <c r="EE1112" s="4">
        <v>57042888</v>
      </c>
      <c r="EF1112" s="4">
        <v>213</v>
      </c>
      <c r="EG1112" s="4" t="s">
        <v>456</v>
      </c>
      <c r="EH1112" s="4">
        <v>0</v>
      </c>
      <c r="EI1112" s="4" t="s">
        <v>3</v>
      </c>
      <c r="EJ1112" s="4">
        <v>1</v>
      </c>
      <c r="EK1112" s="4">
        <v>400005</v>
      </c>
      <c r="EL1112" s="4" t="s">
        <v>456</v>
      </c>
      <c r="EM1112" s="4" t="s">
        <v>457</v>
      </c>
      <c r="EN1112" s="4"/>
      <c r="EO1112" s="4" t="s">
        <v>3</v>
      </c>
      <c r="EP1112" s="4"/>
      <c r="EQ1112" s="4">
        <v>16</v>
      </c>
      <c r="ER1112" s="4">
        <v>0</v>
      </c>
      <c r="ES1112" s="4">
        <v>348.41999999999996</v>
      </c>
      <c r="ET1112" s="4">
        <v>0</v>
      </c>
      <c r="EU1112" s="4">
        <v>0</v>
      </c>
      <c r="EV1112" s="4">
        <v>0</v>
      </c>
      <c r="EW1112" s="4">
        <v>0</v>
      </c>
      <c r="EX1112" s="4">
        <v>0</v>
      </c>
      <c r="EY1112" s="4">
        <v>0</v>
      </c>
      <c r="EZ1112" s="4">
        <v>5</v>
      </c>
      <c r="FA1112" s="4"/>
      <c r="FB1112" s="4"/>
      <c r="FC1112" s="4">
        <v>1</v>
      </c>
      <c r="FD1112" s="4">
        <v>18</v>
      </c>
      <c r="FE1112" s="4"/>
      <c r="FF1112" s="4">
        <v>4100.75</v>
      </c>
      <c r="FG1112" s="4"/>
      <c r="FH1112" s="4"/>
      <c r="FI1112" s="4"/>
      <c r="FJ1112" s="4"/>
      <c r="FK1112" s="4"/>
      <c r="FL1112" s="4"/>
      <c r="FM1112" s="4"/>
      <c r="FN1112" s="4"/>
      <c r="FO1112" s="4"/>
      <c r="FP1112" s="4"/>
      <c r="FQ1112" s="4">
        <v>0</v>
      </c>
      <c r="FR1112" s="4">
        <v>0</v>
      </c>
      <c r="FS1112" s="4">
        <v>0</v>
      </c>
      <c r="FT1112" s="4"/>
      <c r="FU1112" s="4"/>
      <c r="FV1112" s="4"/>
      <c r="FW1112" s="4"/>
      <c r="FX1112" s="4">
        <v>0</v>
      </c>
      <c r="FY1112" s="4">
        <v>0</v>
      </c>
      <c r="FZ1112" s="4"/>
      <c r="GA1112" s="4" t="s">
        <v>1318</v>
      </c>
      <c r="GB1112" s="4"/>
      <c r="GC1112" s="4"/>
      <c r="GD1112" s="4">
        <v>1</v>
      </c>
      <c r="GE1112" s="4"/>
      <c r="GF1112" s="4">
        <v>975256357</v>
      </c>
      <c r="GG1112" s="4">
        <v>2</v>
      </c>
      <c r="GH1112" s="4">
        <v>3</v>
      </c>
      <c r="GI1112" s="4">
        <v>5</v>
      </c>
      <c r="GJ1112" s="4">
        <v>0</v>
      </c>
      <c r="GK1112" s="4">
        <v>0</v>
      </c>
      <c r="GL1112" s="4">
        <f t="shared" si="1312"/>
        <v>0</v>
      </c>
      <c r="GM1112" s="4">
        <f t="shared" si="1313"/>
        <v>27427.62</v>
      </c>
      <c r="GN1112" s="4">
        <f t="shared" si="1314"/>
        <v>0</v>
      </c>
      <c r="GO1112" s="4">
        <f t="shared" si="1315"/>
        <v>27427.62</v>
      </c>
      <c r="GP1112" s="4">
        <f t="shared" si="1316"/>
        <v>0</v>
      </c>
      <c r="GQ1112" s="4"/>
      <c r="GR1112" s="4">
        <v>1</v>
      </c>
      <c r="GS1112" s="4">
        <v>1</v>
      </c>
      <c r="GT1112" s="4">
        <v>0</v>
      </c>
      <c r="GU1112" s="4" t="s">
        <v>3</v>
      </c>
      <c r="GV1112" s="4">
        <f t="shared" si="1317"/>
        <v>0</v>
      </c>
      <c r="GW1112" s="4">
        <v>1</v>
      </c>
      <c r="GX1112" s="4">
        <f t="shared" si="1318"/>
        <v>0</v>
      </c>
      <c r="GY1112" s="4"/>
      <c r="GZ1112" s="4"/>
      <c r="HA1112" s="4">
        <v>0</v>
      </c>
      <c r="HB1112" s="4">
        <v>0</v>
      </c>
      <c r="HC1112" s="4">
        <f t="shared" si="1319"/>
        <v>0</v>
      </c>
      <c r="HD1112" s="4"/>
      <c r="HE1112" s="4" t="s">
        <v>459</v>
      </c>
      <c r="HF1112" s="4" t="s">
        <v>37</v>
      </c>
      <c r="HG1112" s="4"/>
      <c r="HH1112" s="4"/>
      <c r="HI1112" s="4"/>
      <c r="HJ1112" s="4"/>
      <c r="HK1112" s="4"/>
      <c r="HL1112" s="4"/>
      <c r="HM1112" s="4" t="s">
        <v>3</v>
      </c>
      <c r="HN1112" s="4" t="s">
        <v>3</v>
      </c>
      <c r="HO1112" s="4" t="s">
        <v>3</v>
      </c>
      <c r="HP1112" s="4" t="s">
        <v>3</v>
      </c>
      <c r="HQ1112" s="4" t="s">
        <v>3</v>
      </c>
      <c r="HR1112" s="4"/>
      <c r="HS1112" s="4">
        <v>0</v>
      </c>
      <c r="HT1112" s="4"/>
      <c r="HU1112" s="4"/>
      <c r="HV1112" s="4"/>
      <c r="HW1112" s="4"/>
      <c r="HX1112" s="4"/>
      <c r="HY1112" s="4"/>
      <c r="HZ1112" s="4"/>
      <c r="IA1112" s="4"/>
      <c r="IB1112" s="4"/>
      <c r="IC1112" s="4"/>
      <c r="ID1112" s="4"/>
      <c r="IE1112" s="4"/>
      <c r="IF1112" s="4"/>
      <c r="IG1112" s="4"/>
      <c r="IH1112" s="4"/>
      <c r="II1112" s="4"/>
      <c r="IJ1112" s="4"/>
      <c r="IK1112" s="4">
        <v>0</v>
      </c>
      <c r="IL1112" s="4"/>
      <c r="IM1112" s="4"/>
      <c r="IN1112" s="4"/>
      <c r="IO1112" s="4"/>
      <c r="IP1112" s="4"/>
      <c r="IQ1112" s="4"/>
      <c r="IR1112" s="4"/>
      <c r="IS1112" s="4"/>
      <c r="IT1112" s="4"/>
      <c r="IU1112" s="4"/>
    </row>
    <row r="1113" spans="1:255" x14ac:dyDescent="0.25">
      <c r="A1113" s="3">
        <v>17</v>
      </c>
      <c r="B1113" s="3">
        <v>1</v>
      </c>
      <c r="C1113" s="3"/>
      <c r="D1113" s="3"/>
      <c r="E1113" s="3" t="s">
        <v>3</v>
      </c>
      <c r="F1113" s="3" t="s">
        <v>1319</v>
      </c>
      <c r="G1113" s="3" t="s">
        <v>1320</v>
      </c>
      <c r="H1113" s="3" t="s">
        <v>266</v>
      </c>
      <c r="I1113" s="3">
        <v>8</v>
      </c>
      <c r="J1113" s="3">
        <v>0</v>
      </c>
      <c r="K1113" s="3">
        <v>8</v>
      </c>
      <c r="L1113" s="3"/>
      <c r="M1113" s="3"/>
      <c r="N1113" s="3"/>
      <c r="O1113" s="3">
        <f t="shared" si="1294"/>
        <v>2531.36</v>
      </c>
      <c r="P1113" s="3">
        <f t="shared" si="1295"/>
        <v>2531.36</v>
      </c>
      <c r="Q1113" s="3">
        <f>(ROUND((ROUND(((ET1113)*AV1113*I1113),2)*BB1113),2)+ROUND((ROUND(((AE1113-(EU1113))*AV1113*I1113),2)*BS1113),2))</f>
        <v>0</v>
      </c>
      <c r="R1113" s="3">
        <f>(ROUND((ROUND(((EU1113)*AV1113*I1113),2)*BS1113),2)+ROUND((ROUND(((AE1113-(EU1113))*AV1113*I1113),2)*BS1113),2))</f>
        <v>0</v>
      </c>
      <c r="S1113" s="3">
        <f t="shared" si="1296"/>
        <v>0</v>
      </c>
      <c r="T1113" s="3">
        <f t="shared" si="1297"/>
        <v>0</v>
      </c>
      <c r="U1113" s="3">
        <f t="shared" si="1298"/>
        <v>0</v>
      </c>
      <c r="V1113" s="3">
        <f t="shared" si="1299"/>
        <v>0</v>
      </c>
      <c r="W1113" s="3">
        <f t="shared" si="1300"/>
        <v>0</v>
      </c>
      <c r="X1113" s="3">
        <f>(ROUND((((S1113+ROUND((ROUND(((EU1113)*AV1113*I1113),2)*BS1113),2))*AT1113)/100),2)+ROUND(((ROUND((ROUND(((AE1113-(EU1113))*AV1113*I1113),2)*BS1113),2)*AT1113)/100),2))</f>
        <v>0</v>
      </c>
      <c r="Y1113" s="3">
        <f>(ROUND((((S1113+ROUND((ROUND(((EU1113)*AV1113*I1113),2)*BS1113),2))*AU1113)/100),2)+ROUND(((ROUND((ROUND(((AE1113-(EU1113))*AV1113*I1113),2)*BS1113),2)*AU1113)/100),2))</f>
        <v>0</v>
      </c>
      <c r="Z1113" s="3"/>
      <c r="AA1113" s="3">
        <v>-1</v>
      </c>
      <c r="AB1113" s="3">
        <f t="shared" si="1301"/>
        <v>316.42</v>
      </c>
      <c r="AC1113" s="3">
        <f>ROUND((ES1113),6)</f>
        <v>316.42</v>
      </c>
      <c r="AD1113" s="3">
        <f>ROUND((((ET1113)-(EU1113))+AE1113),6)</f>
        <v>0</v>
      </c>
      <c r="AE1113" s="3">
        <f t="shared" si="1320"/>
        <v>0</v>
      </c>
      <c r="AF1113" s="3">
        <f t="shared" si="1320"/>
        <v>0</v>
      </c>
      <c r="AG1113" s="3">
        <f t="shared" si="1303"/>
        <v>0</v>
      </c>
      <c r="AH1113" s="3">
        <f t="shared" si="1321"/>
        <v>0</v>
      </c>
      <c r="AI1113" s="3">
        <f t="shared" si="1321"/>
        <v>0</v>
      </c>
      <c r="AJ1113" s="3">
        <f t="shared" si="1304"/>
        <v>0</v>
      </c>
      <c r="AK1113" s="3">
        <v>316.42</v>
      </c>
      <c r="AL1113" s="3">
        <v>316.42</v>
      </c>
      <c r="AM1113" s="3">
        <v>0</v>
      </c>
      <c r="AN1113" s="3">
        <v>0</v>
      </c>
      <c r="AO1113" s="3">
        <v>0</v>
      </c>
      <c r="AP1113" s="3">
        <v>0</v>
      </c>
      <c r="AQ1113" s="3">
        <v>0</v>
      </c>
      <c r="AR1113" s="3">
        <v>0</v>
      </c>
      <c r="AS1113" s="3">
        <v>0</v>
      </c>
      <c r="AT1113" s="3">
        <v>0</v>
      </c>
      <c r="AU1113" s="3">
        <v>0</v>
      </c>
      <c r="AV1113" s="3">
        <v>1</v>
      </c>
      <c r="AW1113" s="3">
        <v>1</v>
      </c>
      <c r="AX1113" s="3"/>
      <c r="AY1113" s="3"/>
      <c r="AZ1113" s="3">
        <v>1</v>
      </c>
      <c r="BA1113" s="3">
        <v>1</v>
      </c>
      <c r="BB1113" s="3">
        <v>1</v>
      </c>
      <c r="BC1113" s="3">
        <v>1</v>
      </c>
      <c r="BD1113" s="3" t="s">
        <v>3</v>
      </c>
      <c r="BE1113" s="3" t="s">
        <v>3</v>
      </c>
      <c r="BF1113" s="3" t="s">
        <v>3</v>
      </c>
      <c r="BG1113" s="3" t="s">
        <v>3</v>
      </c>
      <c r="BH1113" s="3">
        <v>3</v>
      </c>
      <c r="BI1113" s="3">
        <v>2</v>
      </c>
      <c r="BJ1113" s="3" t="s">
        <v>1321</v>
      </c>
      <c r="BK1113" s="3"/>
      <c r="BL1113" s="3"/>
      <c r="BM1113" s="3">
        <v>1618</v>
      </c>
      <c r="BN1113" s="3">
        <v>0</v>
      </c>
      <c r="BO1113" s="3" t="s">
        <v>3</v>
      </c>
      <c r="BP1113" s="3">
        <v>0</v>
      </c>
      <c r="BQ1113" s="3">
        <v>201</v>
      </c>
      <c r="BR1113" s="3">
        <v>0</v>
      </c>
      <c r="BS1113" s="3">
        <v>1</v>
      </c>
      <c r="BT1113" s="3">
        <v>1</v>
      </c>
      <c r="BU1113" s="3">
        <v>1</v>
      </c>
      <c r="BV1113" s="3">
        <v>1</v>
      </c>
      <c r="BW1113" s="3">
        <v>1</v>
      </c>
      <c r="BX1113" s="3">
        <v>1</v>
      </c>
      <c r="BY1113" s="3" t="s">
        <v>3</v>
      </c>
      <c r="BZ1113" s="3">
        <v>0</v>
      </c>
      <c r="CA1113" s="3">
        <v>0</v>
      </c>
      <c r="CB1113" s="3" t="s">
        <v>3</v>
      </c>
      <c r="CC1113" s="3"/>
      <c r="CD1113" s="3"/>
      <c r="CE1113" s="3">
        <v>1566</v>
      </c>
      <c r="CF1113" s="3">
        <v>0</v>
      </c>
      <c r="CG1113" s="3">
        <v>0</v>
      </c>
      <c r="CH1113" s="3"/>
      <c r="CI1113" s="3"/>
      <c r="CJ1113" s="3"/>
      <c r="CK1113" s="3"/>
      <c r="CL1113" s="3"/>
      <c r="CM1113" s="3">
        <v>0</v>
      </c>
      <c r="CN1113" s="3" t="s">
        <v>3</v>
      </c>
      <c r="CO1113" s="3">
        <v>0</v>
      </c>
      <c r="CP1113" s="3">
        <f t="shared" si="1305"/>
        <v>2531.36</v>
      </c>
      <c r="CQ1113" s="3">
        <f t="shared" si="1306"/>
        <v>316.42</v>
      </c>
      <c r="CR1113" s="3">
        <f>(ROUND((ROUND(((ET1113)*AV1113*1),2)*BB1113),2)+ROUND((ROUND(((AE1113-(EU1113))*AV1113*1),2)*BS1113),2))</f>
        <v>0</v>
      </c>
      <c r="CS1113" s="3">
        <f>(ROUND((ROUND(((EU1113)*AV1113*1),2)*BS1113),2)+ROUND((ROUND(((AE1113-(EU1113))*AV1113*1),2)*BS1113),2))</f>
        <v>0</v>
      </c>
      <c r="CT1113" s="3">
        <f t="shared" si="1307"/>
        <v>0</v>
      </c>
      <c r="CU1113" s="3">
        <f t="shared" si="1308"/>
        <v>0</v>
      </c>
      <c r="CV1113" s="3">
        <f t="shared" si="1309"/>
        <v>0</v>
      </c>
      <c r="CW1113" s="3">
        <f t="shared" si="1310"/>
        <v>0</v>
      </c>
      <c r="CX1113" s="3">
        <f t="shared" si="1311"/>
        <v>0</v>
      </c>
      <c r="CY1113" s="3">
        <f>(ROUND((((S1113+ROUND((ROUND(((EU1113)*AV1113*1),2)*BS1113),2))*AT1113)/100),2)+ROUND(((ROUND((ROUND(((AE1113-(EU1113))*AV1113*1),2)*BS1113),2)*AT1113)/100),2))</f>
        <v>0</v>
      </c>
      <c r="CZ1113" s="3">
        <f>(ROUND((((S1113+ROUND((ROUND(((EU1113)*AV1113*1),2)*BS1113),2))*AU1113)/100),2)+ROUND(((ROUND((ROUND(((AE1113-(EU1113))*AV1113*1),2)*BS1113),2)*AU1113)/100),2))</f>
        <v>0</v>
      </c>
      <c r="DA1113" s="3"/>
      <c r="DB1113" s="3"/>
      <c r="DC1113" s="3" t="s">
        <v>3</v>
      </c>
      <c r="DD1113" s="3" t="s">
        <v>3</v>
      </c>
      <c r="DE1113" s="3" t="s">
        <v>3</v>
      </c>
      <c r="DF1113" s="3" t="s">
        <v>3</v>
      </c>
      <c r="DG1113" s="3" t="s">
        <v>3</v>
      </c>
      <c r="DH1113" s="3" t="s">
        <v>3</v>
      </c>
      <c r="DI1113" s="3" t="s">
        <v>3</v>
      </c>
      <c r="DJ1113" s="3" t="s">
        <v>3</v>
      </c>
      <c r="DK1113" s="3" t="s">
        <v>3</v>
      </c>
      <c r="DL1113" s="3" t="s">
        <v>3</v>
      </c>
      <c r="DM1113" s="3" t="s">
        <v>3</v>
      </c>
      <c r="DN1113" s="3">
        <v>0</v>
      </c>
      <c r="DO1113" s="3">
        <v>0</v>
      </c>
      <c r="DP1113" s="3">
        <v>1</v>
      </c>
      <c r="DQ1113" s="3">
        <v>1</v>
      </c>
      <c r="DR1113" s="3"/>
      <c r="DS1113" s="3"/>
      <c r="DT1113" s="3"/>
      <c r="DU1113" s="3">
        <v>1010</v>
      </c>
      <c r="DV1113" s="3" t="s">
        <v>266</v>
      </c>
      <c r="DW1113" s="3" t="s">
        <v>266</v>
      </c>
      <c r="DX1113" s="3">
        <v>1</v>
      </c>
      <c r="DY1113" s="3"/>
      <c r="DZ1113" s="3" t="s">
        <v>3</v>
      </c>
      <c r="EA1113" s="3" t="s">
        <v>3</v>
      </c>
      <c r="EB1113" s="3" t="s">
        <v>3</v>
      </c>
      <c r="EC1113" s="3" t="s">
        <v>3</v>
      </c>
      <c r="ED1113" s="3"/>
      <c r="EE1113" s="3">
        <v>57042987</v>
      </c>
      <c r="EF1113" s="3">
        <v>201</v>
      </c>
      <c r="EG1113" s="3" t="s">
        <v>575</v>
      </c>
      <c r="EH1113" s="3">
        <v>0</v>
      </c>
      <c r="EI1113" s="3" t="s">
        <v>3</v>
      </c>
      <c r="EJ1113" s="3">
        <v>2</v>
      </c>
      <c r="EK1113" s="3">
        <v>1618</v>
      </c>
      <c r="EL1113" s="3" t="s">
        <v>576</v>
      </c>
      <c r="EM1113" s="3" t="s">
        <v>577</v>
      </c>
      <c r="EN1113" s="3"/>
      <c r="EO1113" s="3" t="s">
        <v>3</v>
      </c>
      <c r="EP1113" s="3"/>
      <c r="EQ1113" s="3">
        <v>1024</v>
      </c>
      <c r="ER1113" s="3">
        <v>316.42</v>
      </c>
      <c r="ES1113" s="3">
        <v>316.42</v>
      </c>
      <c r="ET1113" s="3">
        <v>0</v>
      </c>
      <c r="EU1113" s="3">
        <v>0</v>
      </c>
      <c r="EV1113" s="3">
        <v>0</v>
      </c>
      <c r="EW1113" s="3">
        <v>0</v>
      </c>
      <c r="EX1113" s="3">
        <v>0</v>
      </c>
      <c r="EY1113" s="3">
        <v>0</v>
      </c>
      <c r="EZ1113" s="3"/>
      <c r="FA1113" s="3"/>
      <c r="FB1113" s="3"/>
      <c r="FC1113" s="3"/>
      <c r="FD1113" s="3"/>
      <c r="FE1113" s="3"/>
      <c r="FF1113" s="3"/>
      <c r="FG1113" s="3"/>
      <c r="FH1113" s="3"/>
      <c r="FI1113" s="3"/>
      <c r="FJ1113" s="3"/>
      <c r="FK1113" s="3"/>
      <c r="FL1113" s="3"/>
      <c r="FM1113" s="3"/>
      <c r="FN1113" s="3"/>
      <c r="FO1113" s="3"/>
      <c r="FP1113" s="3"/>
      <c r="FQ1113" s="3">
        <v>0</v>
      </c>
      <c r="FR1113" s="3">
        <v>0</v>
      </c>
      <c r="FS1113" s="3">
        <v>0</v>
      </c>
      <c r="FT1113" s="3"/>
      <c r="FU1113" s="3"/>
      <c r="FV1113" s="3"/>
      <c r="FW1113" s="3"/>
      <c r="FX1113" s="3">
        <v>0</v>
      </c>
      <c r="FY1113" s="3">
        <v>0</v>
      </c>
      <c r="FZ1113" s="3"/>
      <c r="GA1113" s="3" t="s">
        <v>3</v>
      </c>
      <c r="GB1113" s="3"/>
      <c r="GC1113" s="3"/>
      <c r="GD1113" s="3">
        <v>1</v>
      </c>
      <c r="GE1113" s="3"/>
      <c r="GF1113" s="3">
        <v>374813837</v>
      </c>
      <c r="GG1113" s="3">
        <v>2</v>
      </c>
      <c r="GH1113" s="3">
        <v>1</v>
      </c>
      <c r="GI1113" s="3">
        <v>-2</v>
      </c>
      <c r="GJ1113" s="3">
        <v>0</v>
      </c>
      <c r="GK1113" s="3">
        <v>0</v>
      </c>
      <c r="GL1113" s="3">
        <f t="shared" si="1312"/>
        <v>0</v>
      </c>
      <c r="GM1113" s="3">
        <f t="shared" si="1313"/>
        <v>2531.36</v>
      </c>
      <c r="GN1113" s="3">
        <f t="shared" si="1314"/>
        <v>0</v>
      </c>
      <c r="GO1113" s="3">
        <f t="shared" si="1315"/>
        <v>2531.36</v>
      </c>
      <c r="GP1113" s="3">
        <f t="shared" si="1316"/>
        <v>0</v>
      </c>
      <c r="GQ1113" s="3"/>
      <c r="GR1113" s="3">
        <v>0</v>
      </c>
      <c r="GS1113" s="3">
        <v>3</v>
      </c>
      <c r="GT1113" s="3">
        <v>0</v>
      </c>
      <c r="GU1113" s="3" t="s">
        <v>3</v>
      </c>
      <c r="GV1113" s="3">
        <f t="shared" si="1317"/>
        <v>0</v>
      </c>
      <c r="GW1113" s="3">
        <v>1</v>
      </c>
      <c r="GX1113" s="3">
        <f t="shared" si="1318"/>
        <v>0</v>
      </c>
      <c r="GY1113" s="3"/>
      <c r="GZ1113" s="3"/>
      <c r="HA1113" s="3">
        <v>0</v>
      </c>
      <c r="HB1113" s="3">
        <v>0</v>
      </c>
      <c r="HC1113" s="3">
        <f t="shared" si="1319"/>
        <v>0</v>
      </c>
      <c r="HD1113" s="3"/>
      <c r="HE1113" s="3" t="s">
        <v>3</v>
      </c>
      <c r="HF1113" s="3" t="s">
        <v>3</v>
      </c>
      <c r="HG1113" s="3"/>
      <c r="HH1113" s="3"/>
      <c r="HI1113" s="3"/>
      <c r="HJ1113" s="3"/>
      <c r="HK1113" s="3"/>
      <c r="HL1113" s="3"/>
      <c r="HM1113" s="3" t="s">
        <v>3</v>
      </c>
      <c r="HN1113" s="3" t="s">
        <v>3</v>
      </c>
      <c r="HO1113" s="3" t="s">
        <v>3</v>
      </c>
      <c r="HP1113" s="3" t="s">
        <v>3</v>
      </c>
      <c r="HQ1113" s="3" t="s">
        <v>3</v>
      </c>
      <c r="HR1113" s="3"/>
      <c r="HS1113" s="3">
        <v>0</v>
      </c>
      <c r="HT1113" s="3"/>
      <c r="HU1113" s="3"/>
      <c r="HV1113" s="3"/>
      <c r="HW1113" s="3"/>
      <c r="HX1113" s="3"/>
      <c r="HY1113" s="3"/>
      <c r="HZ1113" s="3"/>
      <c r="IA1113" s="3"/>
      <c r="IB1113" s="3"/>
      <c r="IC1113" s="3"/>
      <c r="ID1113" s="3"/>
      <c r="IE1113" s="3"/>
      <c r="IF1113" s="3"/>
      <c r="IG1113" s="3"/>
      <c r="IH1113" s="3"/>
      <c r="II1113" s="3"/>
      <c r="IJ1113" s="3"/>
      <c r="IK1113" s="3">
        <v>0</v>
      </c>
      <c r="IL1113" s="3"/>
      <c r="IM1113" s="3"/>
      <c r="IN1113" s="3"/>
      <c r="IO1113" s="3"/>
      <c r="IP1113" s="3"/>
      <c r="IQ1113" s="3"/>
      <c r="IR1113" s="3"/>
      <c r="IS1113" s="3"/>
      <c r="IT1113" s="3"/>
      <c r="IU1113" s="3"/>
    </row>
    <row r="1114" spans="1:255" x14ac:dyDescent="0.25">
      <c r="A1114" s="4">
        <v>17</v>
      </c>
      <c r="B1114" s="4">
        <v>1</v>
      </c>
      <c r="C1114" s="4"/>
      <c r="D1114" s="4"/>
      <c r="E1114" s="4" t="s">
        <v>3</v>
      </c>
      <c r="F1114" s="4" t="s">
        <v>1319</v>
      </c>
      <c r="G1114" s="4" t="s">
        <v>1320</v>
      </c>
      <c r="H1114" s="4" t="s">
        <v>266</v>
      </c>
      <c r="I1114" s="4">
        <v>8</v>
      </c>
      <c r="J1114" s="4">
        <v>0</v>
      </c>
      <c r="K1114" s="4">
        <v>8</v>
      </c>
      <c r="L1114" s="4"/>
      <c r="M1114" s="4"/>
      <c r="N1114" s="4"/>
      <c r="O1114" s="4">
        <f t="shared" si="1294"/>
        <v>19592.73</v>
      </c>
      <c r="P1114" s="4">
        <f t="shared" si="1295"/>
        <v>19592.73</v>
      </c>
      <c r="Q1114" s="4">
        <f>(ROUND((ROUND(((ET1114)*AV1114*I1114),2)*BB1114),2)+ROUND((ROUND(((AE1114-(EU1114))*AV1114*I1114),2)*BS1114),2))</f>
        <v>0</v>
      </c>
      <c r="R1114" s="4">
        <f>(ROUND((ROUND(((EU1114)*AV1114*I1114),2)*BS1114),2)+ROUND((ROUND(((AE1114-(EU1114))*AV1114*I1114),2)*BS1114),2))</f>
        <v>0</v>
      </c>
      <c r="S1114" s="4">
        <f t="shared" si="1296"/>
        <v>0</v>
      </c>
      <c r="T1114" s="4">
        <f t="shared" si="1297"/>
        <v>0</v>
      </c>
      <c r="U1114" s="4">
        <f t="shared" si="1298"/>
        <v>0</v>
      </c>
      <c r="V1114" s="4">
        <f t="shared" si="1299"/>
        <v>0</v>
      </c>
      <c r="W1114" s="4">
        <f t="shared" si="1300"/>
        <v>0</v>
      </c>
      <c r="X1114" s="4">
        <f>(ROUND((((S1114+ROUND((ROUND(((EU1114)*AV1114*I1114),2)*BS1114),2))*AT1114)/100),2)+ROUND(((ROUND((ROUND(((AE1114-(EU1114))*AV1114*I1114),2)*BS1114),2)*AT1114)/100),2))</f>
        <v>0</v>
      </c>
      <c r="Y1114" s="4">
        <f>(ROUND((((S1114+ROUND((ROUND(((EU1114)*AV1114*I1114),2)*BS1114),2))*AU1114)/100),2)+ROUND(((ROUND((ROUND(((AE1114-(EU1114))*AV1114*I1114),2)*BS1114),2)*AU1114)/100),2))</f>
        <v>0</v>
      </c>
      <c r="Z1114" s="4"/>
      <c r="AA1114" s="4">
        <v>-1</v>
      </c>
      <c r="AB1114" s="4">
        <f t="shared" si="1301"/>
        <v>316.42</v>
      </c>
      <c r="AC1114" s="4">
        <f>ROUND((ES1114),6)</f>
        <v>316.42</v>
      </c>
      <c r="AD1114" s="4">
        <f>ROUND((((ET1114)-(EU1114))+AE1114),6)</f>
        <v>0</v>
      </c>
      <c r="AE1114" s="4">
        <f t="shared" si="1320"/>
        <v>0</v>
      </c>
      <c r="AF1114" s="4">
        <f t="shared" si="1320"/>
        <v>0</v>
      </c>
      <c r="AG1114" s="4">
        <f t="shared" si="1303"/>
        <v>0</v>
      </c>
      <c r="AH1114" s="4">
        <f t="shared" si="1321"/>
        <v>0</v>
      </c>
      <c r="AI1114" s="4">
        <f t="shared" si="1321"/>
        <v>0</v>
      </c>
      <c r="AJ1114" s="4">
        <f t="shared" si="1304"/>
        <v>0</v>
      </c>
      <c r="AK1114" s="4">
        <v>316.42</v>
      </c>
      <c r="AL1114" s="4">
        <v>316.42</v>
      </c>
      <c r="AM1114" s="4">
        <v>0</v>
      </c>
      <c r="AN1114" s="4">
        <v>0</v>
      </c>
      <c r="AO1114" s="4">
        <v>0</v>
      </c>
      <c r="AP1114" s="4">
        <v>0</v>
      </c>
      <c r="AQ1114" s="4">
        <v>0</v>
      </c>
      <c r="AR1114" s="4">
        <v>0</v>
      </c>
      <c r="AS1114" s="4">
        <v>0</v>
      </c>
      <c r="AT1114" s="4">
        <v>0</v>
      </c>
      <c r="AU1114" s="4">
        <v>0</v>
      </c>
      <c r="AV1114" s="4">
        <v>1</v>
      </c>
      <c r="AW1114" s="4">
        <v>1</v>
      </c>
      <c r="AX1114" s="4"/>
      <c r="AY1114" s="4"/>
      <c r="AZ1114" s="4">
        <v>1</v>
      </c>
      <c r="BA1114" s="4">
        <v>1</v>
      </c>
      <c r="BB1114" s="4">
        <v>1</v>
      </c>
      <c r="BC1114" s="4">
        <v>7.74</v>
      </c>
      <c r="BD1114" s="4" t="s">
        <v>3</v>
      </c>
      <c r="BE1114" s="4" t="s">
        <v>3</v>
      </c>
      <c r="BF1114" s="4" t="s">
        <v>3</v>
      </c>
      <c r="BG1114" s="4" t="s">
        <v>3</v>
      </c>
      <c r="BH1114" s="4">
        <v>3</v>
      </c>
      <c r="BI1114" s="4">
        <v>2</v>
      </c>
      <c r="BJ1114" s="4" t="s">
        <v>1321</v>
      </c>
      <c r="BK1114" s="4"/>
      <c r="BL1114" s="4"/>
      <c r="BM1114" s="4">
        <v>1618</v>
      </c>
      <c r="BN1114" s="4">
        <v>0</v>
      </c>
      <c r="BO1114" s="4" t="s">
        <v>1319</v>
      </c>
      <c r="BP1114" s="4">
        <v>1</v>
      </c>
      <c r="BQ1114" s="4">
        <v>201</v>
      </c>
      <c r="BR1114" s="4">
        <v>0</v>
      </c>
      <c r="BS1114" s="4">
        <v>1</v>
      </c>
      <c r="BT1114" s="4">
        <v>1</v>
      </c>
      <c r="BU1114" s="4">
        <v>1</v>
      </c>
      <c r="BV1114" s="4">
        <v>1</v>
      </c>
      <c r="BW1114" s="4">
        <v>1</v>
      </c>
      <c r="BX1114" s="4">
        <v>1</v>
      </c>
      <c r="BY1114" s="4" t="s">
        <v>3</v>
      </c>
      <c r="BZ1114" s="4">
        <v>0</v>
      </c>
      <c r="CA1114" s="4">
        <v>0</v>
      </c>
      <c r="CB1114" s="4" t="s">
        <v>3</v>
      </c>
      <c r="CC1114" s="4"/>
      <c r="CD1114" s="4"/>
      <c r="CE1114" s="4">
        <v>1566</v>
      </c>
      <c r="CF1114" s="4">
        <v>0</v>
      </c>
      <c r="CG1114" s="4">
        <v>0</v>
      </c>
      <c r="CH1114" s="4"/>
      <c r="CI1114" s="4"/>
      <c r="CJ1114" s="4"/>
      <c r="CK1114" s="4"/>
      <c r="CL1114" s="4"/>
      <c r="CM1114" s="4">
        <v>0</v>
      </c>
      <c r="CN1114" s="4" t="s">
        <v>3</v>
      </c>
      <c r="CO1114" s="4">
        <v>0</v>
      </c>
      <c r="CP1114" s="4">
        <f t="shared" si="1305"/>
        <v>19592.73</v>
      </c>
      <c r="CQ1114" s="4">
        <f t="shared" si="1306"/>
        <v>2449.09</v>
      </c>
      <c r="CR1114" s="4">
        <f>(ROUND((ROUND(((ET1114)*AV1114*1),2)*BB1114),2)+ROUND((ROUND(((AE1114-(EU1114))*AV1114*1),2)*BS1114),2))</f>
        <v>0</v>
      </c>
      <c r="CS1114" s="4">
        <f>(ROUND((ROUND(((EU1114)*AV1114*1),2)*BS1114),2)+ROUND((ROUND(((AE1114-(EU1114))*AV1114*1),2)*BS1114),2))</f>
        <v>0</v>
      </c>
      <c r="CT1114" s="4">
        <f t="shared" si="1307"/>
        <v>0</v>
      </c>
      <c r="CU1114" s="4">
        <f t="shared" si="1308"/>
        <v>0</v>
      </c>
      <c r="CV1114" s="4">
        <f t="shared" si="1309"/>
        <v>0</v>
      </c>
      <c r="CW1114" s="4">
        <f t="shared" si="1310"/>
        <v>0</v>
      </c>
      <c r="CX1114" s="4">
        <f t="shared" si="1311"/>
        <v>0</v>
      </c>
      <c r="CY1114" s="4">
        <f>(ROUND((((S1114+ROUND((ROUND(((EU1114)*AV1114*1),2)*BS1114),2))*AT1114)/100),2)+ROUND(((ROUND((ROUND(((AE1114-(EU1114))*AV1114*1),2)*BS1114),2)*AT1114)/100),2))</f>
        <v>0</v>
      </c>
      <c r="CZ1114" s="4">
        <f>(ROUND((((S1114+ROUND((ROUND(((EU1114)*AV1114*1),2)*BS1114),2))*AU1114)/100),2)+ROUND(((ROUND((ROUND(((AE1114-(EU1114))*AV1114*1),2)*BS1114),2)*AU1114)/100),2))</f>
        <v>0</v>
      </c>
      <c r="DA1114" s="4"/>
      <c r="DB1114" s="4"/>
      <c r="DC1114" s="4" t="s">
        <v>3</v>
      </c>
      <c r="DD1114" s="4" t="s">
        <v>3</v>
      </c>
      <c r="DE1114" s="4" t="s">
        <v>3</v>
      </c>
      <c r="DF1114" s="4" t="s">
        <v>3</v>
      </c>
      <c r="DG1114" s="4" t="s">
        <v>3</v>
      </c>
      <c r="DH1114" s="4" t="s">
        <v>3</v>
      </c>
      <c r="DI1114" s="4" t="s">
        <v>3</v>
      </c>
      <c r="DJ1114" s="4" t="s">
        <v>3</v>
      </c>
      <c r="DK1114" s="4" t="s">
        <v>3</v>
      </c>
      <c r="DL1114" s="4" t="s">
        <v>3</v>
      </c>
      <c r="DM1114" s="4" t="s">
        <v>3</v>
      </c>
      <c r="DN1114" s="4">
        <v>0</v>
      </c>
      <c r="DO1114" s="4">
        <v>0</v>
      </c>
      <c r="DP1114" s="4">
        <v>1</v>
      </c>
      <c r="DQ1114" s="4">
        <v>1</v>
      </c>
      <c r="DR1114" s="4"/>
      <c r="DS1114" s="4"/>
      <c r="DT1114" s="4"/>
      <c r="DU1114" s="4">
        <v>1010</v>
      </c>
      <c r="DV1114" s="4" t="s">
        <v>266</v>
      </c>
      <c r="DW1114" s="4" t="s">
        <v>266</v>
      </c>
      <c r="DX1114" s="4">
        <v>1</v>
      </c>
      <c r="DY1114" s="4"/>
      <c r="DZ1114" s="4" t="s">
        <v>3</v>
      </c>
      <c r="EA1114" s="4" t="s">
        <v>3</v>
      </c>
      <c r="EB1114" s="4" t="s">
        <v>3</v>
      </c>
      <c r="EC1114" s="4" t="s">
        <v>3</v>
      </c>
      <c r="ED1114" s="4"/>
      <c r="EE1114" s="4">
        <v>57042987</v>
      </c>
      <c r="EF1114" s="4">
        <v>201</v>
      </c>
      <c r="EG1114" s="4" t="s">
        <v>575</v>
      </c>
      <c r="EH1114" s="4">
        <v>0</v>
      </c>
      <c r="EI1114" s="4" t="s">
        <v>3</v>
      </c>
      <c r="EJ1114" s="4">
        <v>2</v>
      </c>
      <c r="EK1114" s="4">
        <v>1618</v>
      </c>
      <c r="EL1114" s="4" t="s">
        <v>576</v>
      </c>
      <c r="EM1114" s="4" t="s">
        <v>577</v>
      </c>
      <c r="EN1114" s="4"/>
      <c r="EO1114" s="4" t="s">
        <v>3</v>
      </c>
      <c r="EP1114" s="4"/>
      <c r="EQ1114" s="4">
        <v>1024</v>
      </c>
      <c r="ER1114" s="4">
        <v>316.42</v>
      </c>
      <c r="ES1114" s="4">
        <v>316.42</v>
      </c>
      <c r="ET1114" s="4">
        <v>0</v>
      </c>
      <c r="EU1114" s="4">
        <v>0</v>
      </c>
      <c r="EV1114" s="4">
        <v>0</v>
      </c>
      <c r="EW1114" s="4">
        <v>0</v>
      </c>
      <c r="EX1114" s="4">
        <v>0</v>
      </c>
      <c r="EY1114" s="4">
        <v>0</v>
      </c>
      <c r="EZ1114" s="4"/>
      <c r="FA1114" s="4"/>
      <c r="FB1114" s="4"/>
      <c r="FC1114" s="4"/>
      <c r="FD1114" s="4"/>
      <c r="FE1114" s="4"/>
      <c r="FF1114" s="4"/>
      <c r="FG1114" s="4"/>
      <c r="FH1114" s="4"/>
      <c r="FI1114" s="4"/>
      <c r="FJ1114" s="4"/>
      <c r="FK1114" s="4"/>
      <c r="FL1114" s="4"/>
      <c r="FM1114" s="4"/>
      <c r="FN1114" s="4"/>
      <c r="FO1114" s="4"/>
      <c r="FP1114" s="4"/>
      <c r="FQ1114" s="4">
        <v>0</v>
      </c>
      <c r="FR1114" s="4">
        <v>0</v>
      </c>
      <c r="FS1114" s="4">
        <v>0</v>
      </c>
      <c r="FT1114" s="4"/>
      <c r="FU1114" s="4"/>
      <c r="FV1114" s="4"/>
      <c r="FW1114" s="4"/>
      <c r="FX1114" s="4">
        <v>0</v>
      </c>
      <c r="FY1114" s="4">
        <v>0</v>
      </c>
      <c r="FZ1114" s="4"/>
      <c r="GA1114" s="4" t="s">
        <v>3</v>
      </c>
      <c r="GB1114" s="4"/>
      <c r="GC1114" s="4"/>
      <c r="GD1114" s="4">
        <v>1</v>
      </c>
      <c r="GE1114" s="4"/>
      <c r="GF1114" s="4">
        <v>374813837</v>
      </c>
      <c r="GG1114" s="4">
        <v>2</v>
      </c>
      <c r="GH1114" s="4">
        <v>1</v>
      </c>
      <c r="GI1114" s="4">
        <v>2</v>
      </c>
      <c r="GJ1114" s="4">
        <v>0</v>
      </c>
      <c r="GK1114" s="4">
        <v>0</v>
      </c>
      <c r="GL1114" s="4">
        <f t="shared" si="1312"/>
        <v>0</v>
      </c>
      <c r="GM1114" s="4">
        <f t="shared" si="1313"/>
        <v>19592.73</v>
      </c>
      <c r="GN1114" s="4">
        <f t="shared" si="1314"/>
        <v>0</v>
      </c>
      <c r="GO1114" s="4">
        <f t="shared" si="1315"/>
        <v>19592.73</v>
      </c>
      <c r="GP1114" s="4">
        <f t="shared" si="1316"/>
        <v>0</v>
      </c>
      <c r="GQ1114" s="4"/>
      <c r="GR1114" s="4">
        <v>0</v>
      </c>
      <c r="GS1114" s="4">
        <v>3</v>
      </c>
      <c r="GT1114" s="4">
        <v>0</v>
      </c>
      <c r="GU1114" s="4" t="s">
        <v>3</v>
      </c>
      <c r="GV1114" s="4">
        <f t="shared" si="1317"/>
        <v>0</v>
      </c>
      <c r="GW1114" s="4">
        <v>1</v>
      </c>
      <c r="GX1114" s="4">
        <f t="shared" si="1318"/>
        <v>0</v>
      </c>
      <c r="GY1114" s="4"/>
      <c r="GZ1114" s="4"/>
      <c r="HA1114" s="4">
        <v>0</v>
      </c>
      <c r="HB1114" s="4">
        <v>0</v>
      </c>
      <c r="HC1114" s="4">
        <f t="shared" si="1319"/>
        <v>0</v>
      </c>
      <c r="HD1114" s="4"/>
      <c r="HE1114" s="4" t="s">
        <v>3</v>
      </c>
      <c r="HF1114" s="4" t="s">
        <v>3</v>
      </c>
      <c r="HG1114" s="4"/>
      <c r="HH1114" s="4"/>
      <c r="HI1114" s="4"/>
      <c r="HJ1114" s="4"/>
      <c r="HK1114" s="4"/>
      <c r="HL1114" s="4"/>
      <c r="HM1114" s="4" t="s">
        <v>3</v>
      </c>
      <c r="HN1114" s="4" t="s">
        <v>3</v>
      </c>
      <c r="HO1114" s="4" t="s">
        <v>3</v>
      </c>
      <c r="HP1114" s="4" t="s">
        <v>3</v>
      </c>
      <c r="HQ1114" s="4" t="s">
        <v>3</v>
      </c>
      <c r="HR1114" s="4"/>
      <c r="HS1114" s="4">
        <v>0</v>
      </c>
      <c r="HT1114" s="4"/>
      <c r="HU1114" s="4"/>
      <c r="HV1114" s="4"/>
      <c r="HW1114" s="4"/>
      <c r="HX1114" s="4"/>
      <c r="HY1114" s="4"/>
      <c r="HZ1114" s="4"/>
      <c r="IA1114" s="4"/>
      <c r="IB1114" s="4"/>
      <c r="IC1114" s="4"/>
      <c r="ID1114" s="4"/>
      <c r="IE1114" s="4"/>
      <c r="IF1114" s="4"/>
      <c r="IG1114" s="4"/>
      <c r="IH1114" s="4"/>
      <c r="II1114" s="4"/>
      <c r="IJ1114" s="4"/>
      <c r="IK1114" s="4">
        <v>0</v>
      </c>
      <c r="IL1114" s="4"/>
      <c r="IM1114" s="4"/>
      <c r="IN1114" s="4"/>
      <c r="IO1114" s="4"/>
      <c r="IP1114" s="4"/>
      <c r="IQ1114" s="4"/>
      <c r="IR1114" s="4"/>
      <c r="IS1114" s="4"/>
      <c r="IT1114" s="4"/>
      <c r="IU1114" s="4"/>
    </row>
    <row r="1115" spans="1:255" ht="409.5" x14ac:dyDescent="0.25">
      <c r="A1115" s="3">
        <v>17</v>
      </c>
      <c r="B1115" s="3">
        <v>1</v>
      </c>
      <c r="C1115" s="3">
        <f>ROW(SmtRes!A409)</f>
        <v>409</v>
      </c>
      <c r="D1115" s="3">
        <f>ROW(EtalonRes!A512)</f>
        <v>512</v>
      </c>
      <c r="E1115" s="3" t="s">
        <v>1322</v>
      </c>
      <c r="F1115" s="3" t="s">
        <v>135</v>
      </c>
      <c r="G1115" s="3" t="s">
        <v>1323</v>
      </c>
      <c r="H1115" s="3" t="s">
        <v>57</v>
      </c>
      <c r="I1115" s="3">
        <f>ROUND((125*5)/100,9)</f>
        <v>6.25</v>
      </c>
      <c r="J1115" s="3">
        <v>0</v>
      </c>
      <c r="K1115" s="3">
        <f>ROUND((125*5)/100,9)</f>
        <v>6.25</v>
      </c>
      <c r="L1115" s="3"/>
      <c r="M1115" s="3"/>
      <c r="N1115" s="3"/>
      <c r="O1115" s="3">
        <f t="shared" si="1294"/>
        <v>4550.71</v>
      </c>
      <c r="P1115" s="3">
        <f t="shared" si="1295"/>
        <v>2593.86</v>
      </c>
      <c r="Q1115" s="3">
        <f>(ROUND((ROUND((((ET1115*1.2))*AV1115*I1115),2)*BB1115),2)+ROUND((ROUND(((AE1115-((EU1115*1.2)))*AV1115*I1115),2)*BS1115),2))</f>
        <v>231.51</v>
      </c>
      <c r="R1115" s="3">
        <f>(ROUND((ROUND((((EU1115*1.2))*AV1115*I1115),2)*BS1115),2)+ROUND((ROUND(((AE1115-((EU1115*1.2)))*AV1115*I1115),2)*BS1115),2))</f>
        <v>10.08</v>
      </c>
      <c r="S1115" s="3">
        <f t="shared" si="1296"/>
        <v>1725.34</v>
      </c>
      <c r="T1115" s="3">
        <f t="shared" si="1297"/>
        <v>0</v>
      </c>
      <c r="U1115" s="3">
        <f t="shared" si="1298"/>
        <v>140.04374999999999</v>
      </c>
      <c r="V1115" s="3">
        <f t="shared" si="1299"/>
        <v>0</v>
      </c>
      <c r="W1115" s="3">
        <f t="shared" si="1300"/>
        <v>0</v>
      </c>
      <c r="X1115" s="3">
        <f>(ROUND((((S1115+ROUND((ROUND((((EU1115*1.2))*AV1115*I1115),2)*BS1115),2))*AT1115)/100),2)+ROUND(((ROUND((ROUND(((AE1115-((EU1115*1.2)))*AV1115*I1115),2)*BS1115),2)*AT1115)/100),2))</f>
        <v>1683.36</v>
      </c>
      <c r="Y1115" s="3">
        <f>(ROUND((((S1115+ROUND((ROUND((((EU1115*1.2))*AV1115*I1115),2)*BS1115),2))*AU1115)/100),2)+ROUND(((ROUND((ROUND(((AE1115-((EU1115*1.2)))*AV1115*I1115),2)*BS1115),2)*AU1115)/100),2))</f>
        <v>885.06</v>
      </c>
      <c r="Z1115" s="3"/>
      <c r="AA1115" s="3">
        <v>54971259</v>
      </c>
      <c r="AB1115" s="3">
        <f t="shared" si="1301"/>
        <v>677.35599999999999</v>
      </c>
      <c r="AC1115" s="3">
        <f t="shared" ref="AC1115:AC1126" si="1322">ROUND(((ES1115*1)),6)</f>
        <v>383.92</v>
      </c>
      <c r="AD1115" s="3">
        <f>ROUND(((((ET1115*1.2))-((EU1115*1.2)))+AE1115),6)</f>
        <v>34.716000000000001</v>
      </c>
      <c r="AE1115" s="3">
        <f>ROUND(((EU1115*1.2)),6)</f>
        <v>1.512</v>
      </c>
      <c r="AF1115" s="3">
        <f>ROUND(((EV1115*1.2)),6)</f>
        <v>258.72000000000003</v>
      </c>
      <c r="AG1115" s="3">
        <f t="shared" si="1303"/>
        <v>0</v>
      </c>
      <c r="AH1115" s="3">
        <f>((EW1115*1.2))</f>
        <v>21</v>
      </c>
      <c r="AI1115" s="3">
        <f>((EX1115*1.2))</f>
        <v>0</v>
      </c>
      <c r="AJ1115" s="3">
        <f t="shared" si="1304"/>
        <v>0</v>
      </c>
      <c r="AK1115" s="3">
        <v>628.45000000000005</v>
      </c>
      <c r="AL1115" s="3">
        <v>383.92</v>
      </c>
      <c r="AM1115" s="3">
        <v>28.93</v>
      </c>
      <c r="AN1115" s="3">
        <v>1.26</v>
      </c>
      <c r="AO1115" s="3">
        <v>215.6</v>
      </c>
      <c r="AP1115" s="3">
        <v>0</v>
      </c>
      <c r="AQ1115" s="3">
        <v>17.5</v>
      </c>
      <c r="AR1115" s="3">
        <v>0</v>
      </c>
      <c r="AS1115" s="3">
        <v>0</v>
      </c>
      <c r="AT1115" s="3">
        <v>97</v>
      </c>
      <c r="AU1115" s="3">
        <v>51</v>
      </c>
      <c r="AV1115" s="3">
        <v>1.0669999999999999</v>
      </c>
      <c r="AW1115" s="3">
        <v>1.081</v>
      </c>
      <c r="AX1115" s="3"/>
      <c r="AY1115" s="3"/>
      <c r="AZ1115" s="3">
        <v>1</v>
      </c>
      <c r="BA1115" s="3">
        <v>1</v>
      </c>
      <c r="BB1115" s="3">
        <v>1</v>
      </c>
      <c r="BC1115" s="3">
        <v>1</v>
      </c>
      <c r="BD1115" s="3" t="s">
        <v>3</v>
      </c>
      <c r="BE1115" s="3" t="s">
        <v>3</v>
      </c>
      <c r="BF1115" s="3" t="s">
        <v>3</v>
      </c>
      <c r="BG1115" s="3" t="s">
        <v>3</v>
      </c>
      <c r="BH1115" s="3">
        <v>0</v>
      </c>
      <c r="BI1115" s="3">
        <v>2</v>
      </c>
      <c r="BJ1115" s="3" t="s">
        <v>137</v>
      </c>
      <c r="BK1115" s="3"/>
      <c r="BL1115" s="3"/>
      <c r="BM1115" s="3">
        <v>67</v>
      </c>
      <c r="BN1115" s="3">
        <v>0</v>
      </c>
      <c r="BO1115" s="3" t="s">
        <v>135</v>
      </c>
      <c r="BP1115" s="3">
        <v>1</v>
      </c>
      <c r="BQ1115" s="3">
        <v>40</v>
      </c>
      <c r="BR1115" s="3">
        <v>0</v>
      </c>
      <c r="BS1115" s="3">
        <v>1</v>
      </c>
      <c r="BT1115" s="3">
        <v>1</v>
      </c>
      <c r="BU1115" s="3">
        <v>1</v>
      </c>
      <c r="BV1115" s="3">
        <v>1</v>
      </c>
      <c r="BW1115" s="3">
        <v>1</v>
      </c>
      <c r="BX1115" s="3">
        <v>1</v>
      </c>
      <c r="BY1115" s="3" t="s">
        <v>3</v>
      </c>
      <c r="BZ1115" s="3">
        <v>97</v>
      </c>
      <c r="CA1115" s="3">
        <v>51</v>
      </c>
      <c r="CB1115" s="3" t="s">
        <v>3</v>
      </c>
      <c r="CC1115" s="3"/>
      <c r="CD1115" s="3"/>
      <c r="CE1115" s="3">
        <v>1566</v>
      </c>
      <c r="CF1115" s="3">
        <v>0</v>
      </c>
      <c r="CG1115" s="3">
        <v>0</v>
      </c>
      <c r="CH1115" s="3"/>
      <c r="CI1115" s="3"/>
      <c r="CJ1115" s="3"/>
      <c r="CK1115" s="3"/>
      <c r="CL1115" s="3"/>
      <c r="CM1115" s="3">
        <v>0</v>
      </c>
      <c r="CN1115" s="9" t="s">
        <v>2491</v>
      </c>
      <c r="CO1115" s="3">
        <v>0</v>
      </c>
      <c r="CP1115" s="3">
        <f t="shared" si="1305"/>
        <v>4550.71</v>
      </c>
      <c r="CQ1115" s="3">
        <f t="shared" si="1306"/>
        <v>415.02</v>
      </c>
      <c r="CR1115" s="3">
        <f>(ROUND((ROUND((((ET1115*1.2))*AV1115*1),2)*BB1115),2)+ROUND((ROUND(((AE1115-((EU1115*1.2)))*AV1115*1),2)*BS1115),2))</f>
        <v>37.04</v>
      </c>
      <c r="CS1115" s="3">
        <f>(ROUND((ROUND((((EU1115*1.2))*AV1115*1),2)*BS1115),2)+ROUND((ROUND(((AE1115-((EU1115*1.2)))*AV1115*1),2)*BS1115),2))</f>
        <v>1.61</v>
      </c>
      <c r="CT1115" s="3">
        <f t="shared" si="1307"/>
        <v>276.05</v>
      </c>
      <c r="CU1115" s="3">
        <f t="shared" si="1308"/>
        <v>0</v>
      </c>
      <c r="CV1115" s="3">
        <f t="shared" si="1309"/>
        <v>22.407</v>
      </c>
      <c r="CW1115" s="3">
        <f t="shared" si="1310"/>
        <v>0</v>
      </c>
      <c r="CX1115" s="3">
        <f t="shared" si="1311"/>
        <v>0</v>
      </c>
      <c r="CY1115" s="3">
        <f>(ROUND((((S1115+ROUND((ROUND((((EU1115*1.2))*AV1115*1),2)*BS1115),2))*AT1115)/100),2)+ROUND(((ROUND((ROUND(((AE1115-((EU1115*1.2)))*AV1115*1),2)*BS1115),2)*AT1115)/100),2))</f>
        <v>1675.14</v>
      </c>
      <c r="CZ1115" s="3">
        <f>(ROUND((((S1115+ROUND((ROUND((((EU1115*1.2))*AV1115*1),2)*BS1115),2))*AU1115)/100),2)+ROUND(((ROUND((ROUND(((AE1115-((EU1115*1.2)))*AV1115*1),2)*BS1115),2)*AU1115)/100),2))</f>
        <v>880.74</v>
      </c>
      <c r="DA1115" s="3"/>
      <c r="DB1115" s="3">
        <v>225</v>
      </c>
      <c r="DC1115" s="3" t="s">
        <v>3</v>
      </c>
      <c r="DD1115" s="3" t="s">
        <v>22</v>
      </c>
      <c r="DE1115" s="3" t="s">
        <v>42</v>
      </c>
      <c r="DF1115" s="3" t="s">
        <v>42</v>
      </c>
      <c r="DG1115" s="3" t="s">
        <v>42</v>
      </c>
      <c r="DH1115" s="3" t="s">
        <v>3</v>
      </c>
      <c r="DI1115" s="3" t="s">
        <v>42</v>
      </c>
      <c r="DJ1115" s="3" t="s">
        <v>42</v>
      </c>
      <c r="DK1115" s="3" t="s">
        <v>3</v>
      </c>
      <c r="DL1115" s="3" t="s">
        <v>3</v>
      </c>
      <c r="DM1115" s="3" t="s">
        <v>3</v>
      </c>
      <c r="DN1115" s="3">
        <v>0</v>
      </c>
      <c r="DO1115" s="3">
        <v>0</v>
      </c>
      <c r="DP1115" s="3">
        <v>1</v>
      </c>
      <c r="DQ1115" s="3">
        <v>1</v>
      </c>
      <c r="DR1115" s="3"/>
      <c r="DS1115" s="3"/>
      <c r="DT1115" s="3"/>
      <c r="DU1115" s="3">
        <v>1003</v>
      </c>
      <c r="DV1115" s="3" t="s">
        <v>57</v>
      </c>
      <c r="DW1115" s="3" t="s">
        <v>57</v>
      </c>
      <c r="DX1115" s="3">
        <v>100</v>
      </c>
      <c r="DY1115" s="3"/>
      <c r="DZ1115" s="3" t="s">
        <v>3</v>
      </c>
      <c r="EA1115" s="3" t="s">
        <v>3</v>
      </c>
      <c r="EB1115" s="3" t="s">
        <v>3</v>
      </c>
      <c r="EC1115" s="3" t="s">
        <v>3</v>
      </c>
      <c r="ED1115" s="3"/>
      <c r="EE1115" s="3">
        <v>57042957</v>
      </c>
      <c r="EF1115" s="3">
        <v>40</v>
      </c>
      <c r="EG1115" s="3" t="s">
        <v>33</v>
      </c>
      <c r="EH1115" s="3">
        <v>0</v>
      </c>
      <c r="EI1115" s="3" t="s">
        <v>3</v>
      </c>
      <c r="EJ1115" s="3">
        <v>2</v>
      </c>
      <c r="EK1115" s="3">
        <v>67</v>
      </c>
      <c r="EL1115" s="3" t="s">
        <v>34</v>
      </c>
      <c r="EM1115" s="3" t="s">
        <v>35</v>
      </c>
      <c r="EN1115" s="3"/>
      <c r="EO1115" s="3" t="s">
        <v>46</v>
      </c>
      <c r="EP1115" s="3"/>
      <c r="EQ1115" s="3">
        <v>0</v>
      </c>
      <c r="ER1115" s="3">
        <v>628.45000000000005</v>
      </c>
      <c r="ES1115" s="3">
        <v>383.92</v>
      </c>
      <c r="ET1115" s="3">
        <v>28.93</v>
      </c>
      <c r="EU1115" s="3">
        <v>1.26</v>
      </c>
      <c r="EV1115" s="3">
        <v>215.6</v>
      </c>
      <c r="EW1115" s="3">
        <v>17.5</v>
      </c>
      <c r="EX1115" s="3">
        <v>0</v>
      </c>
      <c r="EY1115" s="3">
        <v>0</v>
      </c>
      <c r="EZ1115" s="3"/>
      <c r="FA1115" s="3"/>
      <c r="FB1115" s="3"/>
      <c r="FC1115" s="3"/>
      <c r="FD1115" s="3"/>
      <c r="FE1115" s="3"/>
      <c r="FF1115" s="3"/>
      <c r="FG1115" s="3"/>
      <c r="FH1115" s="3"/>
      <c r="FI1115" s="3"/>
      <c r="FJ1115" s="3"/>
      <c r="FK1115" s="3"/>
      <c r="FL1115" s="3"/>
      <c r="FM1115" s="3"/>
      <c r="FN1115" s="3"/>
      <c r="FO1115" s="3"/>
      <c r="FP1115" s="3"/>
      <c r="FQ1115" s="3">
        <v>0</v>
      </c>
      <c r="FR1115" s="3">
        <v>0</v>
      </c>
      <c r="FS1115" s="3">
        <v>2</v>
      </c>
      <c r="FT1115" s="3"/>
      <c r="FU1115" s="3"/>
      <c r="FV1115" s="3"/>
      <c r="FW1115" s="3"/>
      <c r="FX1115" s="3">
        <v>97</v>
      </c>
      <c r="FY1115" s="3">
        <v>51</v>
      </c>
      <c r="FZ1115" s="3"/>
      <c r="GA1115" s="3" t="s">
        <v>3</v>
      </c>
      <c r="GB1115" s="3"/>
      <c r="GC1115" s="3"/>
      <c r="GD1115" s="3">
        <v>1</v>
      </c>
      <c r="GE1115" s="3"/>
      <c r="GF1115" s="3">
        <v>-347481145</v>
      </c>
      <c r="GG1115" s="3">
        <v>2</v>
      </c>
      <c r="GH1115" s="3">
        <v>1</v>
      </c>
      <c r="GI1115" s="3">
        <v>2</v>
      </c>
      <c r="GJ1115" s="3">
        <v>0</v>
      </c>
      <c r="GK1115" s="3">
        <v>0</v>
      </c>
      <c r="GL1115" s="3">
        <f t="shared" si="1312"/>
        <v>0</v>
      </c>
      <c r="GM1115" s="3">
        <f t="shared" si="1313"/>
        <v>7119.13</v>
      </c>
      <c r="GN1115" s="3">
        <f t="shared" si="1314"/>
        <v>0</v>
      </c>
      <c r="GO1115" s="3">
        <f t="shared" si="1315"/>
        <v>7119.13</v>
      </c>
      <c r="GP1115" s="3">
        <f t="shared" si="1316"/>
        <v>0</v>
      </c>
      <c r="GQ1115" s="3"/>
      <c r="GR1115" s="3">
        <v>0</v>
      </c>
      <c r="GS1115" s="3">
        <v>3</v>
      </c>
      <c r="GT1115" s="3">
        <v>0</v>
      </c>
      <c r="GU1115" s="3" t="s">
        <v>3</v>
      </c>
      <c r="GV1115" s="3">
        <f t="shared" si="1317"/>
        <v>0</v>
      </c>
      <c r="GW1115" s="3">
        <v>1</v>
      </c>
      <c r="GX1115" s="3">
        <f t="shared" si="1318"/>
        <v>0</v>
      </c>
      <c r="GY1115" s="3"/>
      <c r="GZ1115" s="3"/>
      <c r="HA1115" s="3">
        <v>0</v>
      </c>
      <c r="HB1115" s="3">
        <v>0</v>
      </c>
      <c r="HC1115" s="3">
        <f t="shared" si="1319"/>
        <v>0</v>
      </c>
      <c r="HD1115" s="3"/>
      <c r="HE1115" s="3" t="s">
        <v>3</v>
      </c>
      <c r="HF1115" s="3" t="s">
        <v>3</v>
      </c>
      <c r="HG1115" s="3"/>
      <c r="HH1115" s="3"/>
      <c r="HI1115" s="3"/>
      <c r="HJ1115" s="3"/>
      <c r="HK1115" s="3"/>
      <c r="HL1115" s="3"/>
      <c r="HM1115" s="3" t="s">
        <v>3</v>
      </c>
      <c r="HN1115" s="3" t="s">
        <v>3</v>
      </c>
      <c r="HO1115" s="3" t="s">
        <v>3</v>
      </c>
      <c r="HP1115" s="3" t="s">
        <v>3</v>
      </c>
      <c r="HQ1115" s="3" t="s">
        <v>3</v>
      </c>
      <c r="HR1115" s="3"/>
      <c r="HS1115" s="3">
        <v>0</v>
      </c>
      <c r="HT1115" s="3"/>
      <c r="HU1115" s="3"/>
      <c r="HV1115" s="3"/>
      <c r="HW1115" s="3"/>
      <c r="HX1115" s="3"/>
      <c r="HY1115" s="3"/>
      <c r="HZ1115" s="3"/>
      <c r="IA1115" s="3"/>
      <c r="IB1115" s="3"/>
      <c r="IC1115" s="3"/>
      <c r="ID1115" s="3"/>
      <c r="IE1115" s="3"/>
      <c r="IF1115" s="3"/>
      <c r="IG1115" s="3"/>
      <c r="IH1115" s="3"/>
      <c r="II1115" s="3"/>
      <c r="IJ1115" s="3"/>
      <c r="IK1115" s="3">
        <v>0</v>
      </c>
      <c r="IL1115" s="3"/>
      <c r="IM1115" s="3"/>
      <c r="IN1115" s="3"/>
      <c r="IO1115" s="3"/>
      <c r="IP1115" s="3"/>
      <c r="IQ1115" s="3"/>
      <c r="IR1115" s="3"/>
      <c r="IS1115" s="3"/>
      <c r="IT1115" s="3"/>
      <c r="IU1115" s="3"/>
    </row>
    <row r="1116" spans="1:255" ht="409.5" x14ac:dyDescent="0.25">
      <c r="A1116" s="4">
        <v>17</v>
      </c>
      <c r="B1116" s="4">
        <v>1</v>
      </c>
      <c r="C1116" s="4">
        <f>ROW(SmtRes!A416)</f>
        <v>416</v>
      </c>
      <c r="D1116" s="4">
        <f>ROW(EtalonRes!A522)</f>
        <v>522</v>
      </c>
      <c r="E1116" s="4" t="s">
        <v>1322</v>
      </c>
      <c r="F1116" s="4" t="s">
        <v>135</v>
      </c>
      <c r="G1116" s="4" t="s">
        <v>1323</v>
      </c>
      <c r="H1116" s="4" t="s">
        <v>57</v>
      </c>
      <c r="I1116" s="4">
        <f>ROUND((125*5)/100,9)</f>
        <v>6.25</v>
      </c>
      <c r="J1116" s="4">
        <v>0</v>
      </c>
      <c r="K1116" s="4">
        <f>ROUND((125*5)/100,9)</f>
        <v>6.25</v>
      </c>
      <c r="L1116" s="4"/>
      <c r="M1116" s="4"/>
      <c r="N1116" s="4"/>
      <c r="O1116" s="4">
        <f t="shared" si="1294"/>
        <v>107686.99</v>
      </c>
      <c r="P1116" s="4">
        <f t="shared" si="1295"/>
        <v>7107.18</v>
      </c>
      <c r="Q1116" s="4">
        <f>(ROUND((ROUND((((ET1116*1.2))*AV1116*I1116),2)*BB1116),2)+ROUND((ROUND(((AE1116-((EU1116*1.2)))*AV1116*I1116),2)*BS1116),2))</f>
        <v>3356.9</v>
      </c>
      <c r="R1116" s="4">
        <f>(ROUND((ROUND((((EU1116*1.2))*AV1116*I1116),2)*BS1116),2)+ROUND((ROUND(((AE1116-((EU1116*1.2)))*AV1116*I1116),2)*BS1116),2))</f>
        <v>568.01</v>
      </c>
      <c r="S1116" s="4">
        <f t="shared" si="1296"/>
        <v>97222.91</v>
      </c>
      <c r="T1116" s="4">
        <f t="shared" si="1297"/>
        <v>0</v>
      </c>
      <c r="U1116" s="4">
        <f t="shared" si="1298"/>
        <v>140.04374999999999</v>
      </c>
      <c r="V1116" s="4">
        <f t="shared" si="1299"/>
        <v>0</v>
      </c>
      <c r="W1116" s="4">
        <f t="shared" si="1300"/>
        <v>0</v>
      </c>
      <c r="X1116" s="4">
        <f>(ROUND((((S1116+ROUND((ROUND((((EU1116*1.2))*AV1116*I1116),2)*BS1116),2))*AT1116)/100),2)+ROUND(((ROUND((ROUND(((AE1116-((EU1116*1.2)))*AV1116*I1116),2)*BS1116),2)*AT1116)/100),2))</f>
        <v>94857.19</v>
      </c>
      <c r="Y1116" s="4">
        <f>(ROUND((((S1116+ROUND((ROUND((((EU1116*1.2))*AV1116*I1116),2)*BS1116),2))*AU1116)/100),2)+ROUND(((ROUND((ROUND(((AE1116-((EU1116*1.2)))*AV1116*I1116),2)*BS1116),2)*AU1116)/100),2))</f>
        <v>49873.37</v>
      </c>
      <c r="Z1116" s="4"/>
      <c r="AA1116" s="4">
        <v>55890823</v>
      </c>
      <c r="AB1116" s="4">
        <f t="shared" si="1301"/>
        <v>677.35599999999999</v>
      </c>
      <c r="AC1116" s="4">
        <f t="shared" si="1322"/>
        <v>383.92</v>
      </c>
      <c r="AD1116" s="4">
        <f>ROUND(((((ET1116*1.2))-((EU1116*1.2)))+AE1116),6)</f>
        <v>34.716000000000001</v>
      </c>
      <c r="AE1116" s="4">
        <f>ROUND(((EU1116*1.2)),6)</f>
        <v>1.512</v>
      </c>
      <c r="AF1116" s="4">
        <f>ROUND(((EV1116*1.2)),6)</f>
        <v>258.72000000000003</v>
      </c>
      <c r="AG1116" s="4">
        <f t="shared" si="1303"/>
        <v>0</v>
      </c>
      <c r="AH1116" s="4">
        <f>((EW1116*1.2))</f>
        <v>21</v>
      </c>
      <c r="AI1116" s="4">
        <f>((EX1116*1.2))</f>
        <v>0</v>
      </c>
      <c r="AJ1116" s="4">
        <f t="shared" si="1304"/>
        <v>0</v>
      </c>
      <c r="AK1116" s="4">
        <v>628.45000000000005</v>
      </c>
      <c r="AL1116" s="4">
        <v>383.92</v>
      </c>
      <c r="AM1116" s="4">
        <v>28.93</v>
      </c>
      <c r="AN1116" s="4">
        <v>1.26</v>
      </c>
      <c r="AO1116" s="4">
        <v>215.6</v>
      </c>
      <c r="AP1116" s="4">
        <v>0</v>
      </c>
      <c r="AQ1116" s="4">
        <v>17.5</v>
      </c>
      <c r="AR1116" s="4">
        <v>0</v>
      </c>
      <c r="AS1116" s="4">
        <v>0</v>
      </c>
      <c r="AT1116" s="4">
        <v>97</v>
      </c>
      <c r="AU1116" s="4">
        <v>51</v>
      </c>
      <c r="AV1116" s="4">
        <v>1.0669999999999999</v>
      </c>
      <c r="AW1116" s="4">
        <v>1.081</v>
      </c>
      <c r="AX1116" s="4"/>
      <c r="AY1116" s="4"/>
      <c r="AZ1116" s="4">
        <v>1</v>
      </c>
      <c r="BA1116" s="4">
        <v>56.35</v>
      </c>
      <c r="BB1116" s="4">
        <v>14.5</v>
      </c>
      <c r="BC1116" s="4">
        <v>2.74</v>
      </c>
      <c r="BD1116" s="4" t="s">
        <v>3</v>
      </c>
      <c r="BE1116" s="4" t="s">
        <v>3</v>
      </c>
      <c r="BF1116" s="4" t="s">
        <v>3</v>
      </c>
      <c r="BG1116" s="4" t="s">
        <v>3</v>
      </c>
      <c r="BH1116" s="4">
        <v>0</v>
      </c>
      <c r="BI1116" s="4">
        <v>2</v>
      </c>
      <c r="BJ1116" s="4" t="s">
        <v>137</v>
      </c>
      <c r="BK1116" s="4"/>
      <c r="BL1116" s="4"/>
      <c r="BM1116" s="4">
        <v>67</v>
      </c>
      <c r="BN1116" s="4">
        <v>0</v>
      </c>
      <c r="BO1116" s="4" t="s">
        <v>135</v>
      </c>
      <c r="BP1116" s="4">
        <v>1</v>
      </c>
      <c r="BQ1116" s="4">
        <v>40</v>
      </c>
      <c r="BR1116" s="4">
        <v>0</v>
      </c>
      <c r="BS1116" s="4">
        <v>56.35</v>
      </c>
      <c r="BT1116" s="4">
        <v>1</v>
      </c>
      <c r="BU1116" s="4">
        <v>1</v>
      </c>
      <c r="BV1116" s="4">
        <v>1</v>
      </c>
      <c r="BW1116" s="4">
        <v>1</v>
      </c>
      <c r="BX1116" s="4">
        <v>1</v>
      </c>
      <c r="BY1116" s="4" t="s">
        <v>3</v>
      </c>
      <c r="BZ1116" s="4">
        <v>97</v>
      </c>
      <c r="CA1116" s="4">
        <v>51</v>
      </c>
      <c r="CB1116" s="4" t="s">
        <v>3</v>
      </c>
      <c r="CC1116" s="4"/>
      <c r="CD1116" s="4"/>
      <c r="CE1116" s="4">
        <v>1566</v>
      </c>
      <c r="CF1116" s="4">
        <v>0</v>
      </c>
      <c r="CG1116" s="4">
        <v>0</v>
      </c>
      <c r="CH1116" s="4"/>
      <c r="CI1116" s="4"/>
      <c r="CJ1116" s="4"/>
      <c r="CK1116" s="4"/>
      <c r="CL1116" s="4"/>
      <c r="CM1116" s="4">
        <v>0</v>
      </c>
      <c r="CN1116" s="10" t="s">
        <v>2491</v>
      </c>
      <c r="CO1116" s="4">
        <v>0</v>
      </c>
      <c r="CP1116" s="4">
        <f t="shared" si="1305"/>
        <v>107686.99</v>
      </c>
      <c r="CQ1116" s="4">
        <f t="shared" si="1306"/>
        <v>1137.1500000000001</v>
      </c>
      <c r="CR1116" s="4">
        <f>(ROUND((ROUND((((ET1116*1.2))*AV1116*1),2)*BB1116),2)+ROUND((ROUND(((AE1116-((EU1116*1.2)))*AV1116*1),2)*BS1116),2))</f>
        <v>537.08000000000004</v>
      </c>
      <c r="CS1116" s="4">
        <f>(ROUND((ROUND((((EU1116*1.2))*AV1116*1),2)*BS1116),2)+ROUND((ROUND(((AE1116-((EU1116*1.2)))*AV1116*1),2)*BS1116),2))</f>
        <v>90.72</v>
      </c>
      <c r="CT1116" s="4">
        <f t="shared" si="1307"/>
        <v>15555.42</v>
      </c>
      <c r="CU1116" s="4">
        <f t="shared" si="1308"/>
        <v>0</v>
      </c>
      <c r="CV1116" s="4">
        <f t="shared" si="1309"/>
        <v>22.407</v>
      </c>
      <c r="CW1116" s="4">
        <f t="shared" si="1310"/>
        <v>0</v>
      </c>
      <c r="CX1116" s="4">
        <f t="shared" si="1311"/>
        <v>0</v>
      </c>
      <c r="CY1116" s="4">
        <f>(ROUND((((S1116+ROUND((ROUND((((EU1116*1.2))*AV1116*1),2)*BS1116),2))*AT1116)/100),2)+ROUND(((ROUND((ROUND(((AE1116-((EU1116*1.2)))*AV1116*1),2)*BS1116),2)*AT1116)/100),2))</f>
        <v>94394.22</v>
      </c>
      <c r="CZ1116" s="4">
        <f>(ROUND((((S1116+ROUND((ROUND((((EU1116*1.2))*AV1116*1),2)*BS1116),2))*AU1116)/100),2)+ROUND(((ROUND((ROUND(((AE1116-((EU1116*1.2)))*AV1116*1),2)*BS1116),2)*AU1116)/100),2))</f>
        <v>49629.95</v>
      </c>
      <c r="DA1116" s="4"/>
      <c r="DB1116" s="4">
        <v>226</v>
      </c>
      <c r="DC1116" s="4" t="s">
        <v>3</v>
      </c>
      <c r="DD1116" s="4" t="s">
        <v>22</v>
      </c>
      <c r="DE1116" s="4" t="s">
        <v>42</v>
      </c>
      <c r="DF1116" s="4" t="s">
        <v>42</v>
      </c>
      <c r="DG1116" s="4" t="s">
        <v>42</v>
      </c>
      <c r="DH1116" s="4" t="s">
        <v>3</v>
      </c>
      <c r="DI1116" s="4" t="s">
        <v>42</v>
      </c>
      <c r="DJ1116" s="4" t="s">
        <v>42</v>
      </c>
      <c r="DK1116" s="4" t="s">
        <v>3</v>
      </c>
      <c r="DL1116" s="4" t="s">
        <v>3</v>
      </c>
      <c r="DM1116" s="4" t="s">
        <v>3</v>
      </c>
      <c r="DN1116" s="4">
        <v>0</v>
      </c>
      <c r="DO1116" s="4">
        <v>0</v>
      </c>
      <c r="DP1116" s="4">
        <v>1</v>
      </c>
      <c r="DQ1116" s="4">
        <v>1</v>
      </c>
      <c r="DR1116" s="4"/>
      <c r="DS1116" s="4"/>
      <c r="DT1116" s="4"/>
      <c r="DU1116" s="4">
        <v>1003</v>
      </c>
      <c r="DV1116" s="4" t="s">
        <v>57</v>
      </c>
      <c r="DW1116" s="4" t="s">
        <v>57</v>
      </c>
      <c r="DX1116" s="4">
        <v>100</v>
      </c>
      <c r="DY1116" s="4"/>
      <c r="DZ1116" s="4" t="s">
        <v>3</v>
      </c>
      <c r="EA1116" s="4" t="s">
        <v>3</v>
      </c>
      <c r="EB1116" s="4" t="s">
        <v>3</v>
      </c>
      <c r="EC1116" s="4" t="s">
        <v>3</v>
      </c>
      <c r="ED1116" s="4"/>
      <c r="EE1116" s="4">
        <v>57042957</v>
      </c>
      <c r="EF1116" s="4">
        <v>40</v>
      </c>
      <c r="EG1116" s="4" t="s">
        <v>33</v>
      </c>
      <c r="EH1116" s="4">
        <v>0</v>
      </c>
      <c r="EI1116" s="4" t="s">
        <v>3</v>
      </c>
      <c r="EJ1116" s="4">
        <v>2</v>
      </c>
      <c r="EK1116" s="4">
        <v>67</v>
      </c>
      <c r="EL1116" s="4" t="s">
        <v>34</v>
      </c>
      <c r="EM1116" s="4" t="s">
        <v>35</v>
      </c>
      <c r="EN1116" s="4"/>
      <c r="EO1116" s="4" t="s">
        <v>46</v>
      </c>
      <c r="EP1116" s="4"/>
      <c r="EQ1116" s="4">
        <v>0</v>
      </c>
      <c r="ER1116" s="4">
        <v>628.45000000000005</v>
      </c>
      <c r="ES1116" s="4">
        <v>383.92</v>
      </c>
      <c r="ET1116" s="4">
        <v>28.93</v>
      </c>
      <c r="EU1116" s="4">
        <v>1.26</v>
      </c>
      <c r="EV1116" s="4">
        <v>215.6</v>
      </c>
      <c r="EW1116" s="4">
        <v>17.5</v>
      </c>
      <c r="EX1116" s="4">
        <v>0</v>
      </c>
      <c r="EY1116" s="4">
        <v>0</v>
      </c>
      <c r="EZ1116" s="4"/>
      <c r="FA1116" s="4"/>
      <c r="FB1116" s="4"/>
      <c r="FC1116" s="4"/>
      <c r="FD1116" s="4"/>
      <c r="FE1116" s="4"/>
      <c r="FF1116" s="4"/>
      <c r="FG1116" s="4"/>
      <c r="FH1116" s="4"/>
      <c r="FI1116" s="4"/>
      <c r="FJ1116" s="4"/>
      <c r="FK1116" s="4"/>
      <c r="FL1116" s="4"/>
      <c r="FM1116" s="4"/>
      <c r="FN1116" s="4"/>
      <c r="FO1116" s="4"/>
      <c r="FP1116" s="4"/>
      <c r="FQ1116" s="4">
        <v>0</v>
      </c>
      <c r="FR1116" s="4">
        <v>0</v>
      </c>
      <c r="FS1116" s="4">
        <v>2</v>
      </c>
      <c r="FT1116" s="4"/>
      <c r="FU1116" s="4"/>
      <c r="FV1116" s="4"/>
      <c r="FW1116" s="4"/>
      <c r="FX1116" s="4">
        <v>97</v>
      </c>
      <c r="FY1116" s="4">
        <v>51</v>
      </c>
      <c r="FZ1116" s="4"/>
      <c r="GA1116" s="4" t="s">
        <v>3</v>
      </c>
      <c r="GB1116" s="4"/>
      <c r="GC1116" s="4"/>
      <c r="GD1116" s="4">
        <v>1</v>
      </c>
      <c r="GE1116" s="4"/>
      <c r="GF1116" s="4">
        <v>-347481145</v>
      </c>
      <c r="GG1116" s="4">
        <v>2</v>
      </c>
      <c r="GH1116" s="4">
        <v>1</v>
      </c>
      <c r="GI1116" s="4">
        <v>2</v>
      </c>
      <c r="GJ1116" s="4">
        <v>0</v>
      </c>
      <c r="GK1116" s="4">
        <v>0</v>
      </c>
      <c r="GL1116" s="4">
        <f t="shared" si="1312"/>
        <v>0</v>
      </c>
      <c r="GM1116" s="4">
        <f t="shared" si="1313"/>
        <v>252417.55</v>
      </c>
      <c r="GN1116" s="4">
        <f t="shared" si="1314"/>
        <v>0</v>
      </c>
      <c r="GO1116" s="4">
        <f t="shared" si="1315"/>
        <v>252417.55</v>
      </c>
      <c r="GP1116" s="4">
        <f t="shared" si="1316"/>
        <v>0</v>
      </c>
      <c r="GQ1116" s="4"/>
      <c r="GR1116" s="4">
        <v>0</v>
      </c>
      <c r="GS1116" s="4">
        <v>3</v>
      </c>
      <c r="GT1116" s="4">
        <v>0</v>
      </c>
      <c r="GU1116" s="4" t="s">
        <v>3</v>
      </c>
      <c r="GV1116" s="4">
        <f t="shared" si="1317"/>
        <v>0</v>
      </c>
      <c r="GW1116" s="4">
        <v>1</v>
      </c>
      <c r="GX1116" s="4">
        <f t="shared" si="1318"/>
        <v>0</v>
      </c>
      <c r="GY1116" s="4"/>
      <c r="GZ1116" s="4"/>
      <c r="HA1116" s="4">
        <v>0</v>
      </c>
      <c r="HB1116" s="4">
        <v>0</v>
      </c>
      <c r="HC1116" s="4">
        <f t="shared" si="1319"/>
        <v>0</v>
      </c>
      <c r="HD1116" s="4"/>
      <c r="HE1116" s="4" t="s">
        <v>3</v>
      </c>
      <c r="HF1116" s="4" t="s">
        <v>3</v>
      </c>
      <c r="HG1116" s="4"/>
      <c r="HH1116" s="4"/>
      <c r="HI1116" s="4"/>
      <c r="HJ1116" s="4"/>
      <c r="HK1116" s="4"/>
      <c r="HL1116" s="4"/>
      <c r="HM1116" s="4" t="s">
        <v>3</v>
      </c>
      <c r="HN1116" s="4" t="s">
        <v>3</v>
      </c>
      <c r="HO1116" s="4" t="s">
        <v>3</v>
      </c>
      <c r="HP1116" s="4" t="s">
        <v>3</v>
      </c>
      <c r="HQ1116" s="4" t="s">
        <v>3</v>
      </c>
      <c r="HR1116" s="4"/>
      <c r="HS1116" s="4">
        <v>0</v>
      </c>
      <c r="HT1116" s="4"/>
      <c r="HU1116" s="4"/>
      <c r="HV1116" s="4"/>
      <c r="HW1116" s="4"/>
      <c r="HX1116" s="4"/>
      <c r="HY1116" s="4"/>
      <c r="HZ1116" s="4"/>
      <c r="IA1116" s="4"/>
      <c r="IB1116" s="4"/>
      <c r="IC1116" s="4"/>
      <c r="ID1116" s="4"/>
      <c r="IE1116" s="4"/>
      <c r="IF1116" s="4"/>
      <c r="IG1116" s="4"/>
      <c r="IH1116" s="4"/>
      <c r="II1116" s="4"/>
      <c r="IJ1116" s="4"/>
      <c r="IK1116" s="4">
        <v>0</v>
      </c>
      <c r="IL1116" s="4"/>
      <c r="IM1116" s="4"/>
      <c r="IN1116" s="4"/>
      <c r="IO1116" s="4"/>
      <c r="IP1116" s="4"/>
      <c r="IQ1116" s="4"/>
      <c r="IR1116" s="4"/>
      <c r="IS1116" s="4"/>
      <c r="IT1116" s="4"/>
      <c r="IU1116" s="4"/>
    </row>
    <row r="1117" spans="1:255" ht="409.5" x14ac:dyDescent="0.25">
      <c r="A1117" s="3">
        <v>17</v>
      </c>
      <c r="B1117" s="3">
        <v>1</v>
      </c>
      <c r="C1117" s="3"/>
      <c r="D1117" s="3"/>
      <c r="E1117" s="3" t="s">
        <v>1324</v>
      </c>
      <c r="F1117" s="3" t="s">
        <v>1325</v>
      </c>
      <c r="G1117" s="3" t="s">
        <v>1326</v>
      </c>
      <c r="H1117" s="3" t="s">
        <v>769</v>
      </c>
      <c r="I1117" s="3">
        <f>ROUND(125*5,9)</f>
        <v>625</v>
      </c>
      <c r="J1117" s="3">
        <v>0</v>
      </c>
      <c r="K1117" s="3">
        <f>ROUND(125*5,9)</f>
        <v>625</v>
      </c>
      <c r="L1117" s="3"/>
      <c r="M1117" s="3"/>
      <c r="N1117" s="3"/>
      <c r="O1117" s="3">
        <f t="shared" si="1294"/>
        <v>6356.25</v>
      </c>
      <c r="P1117" s="3">
        <f t="shared" si="1295"/>
        <v>6356.25</v>
      </c>
      <c r="Q1117" s="3">
        <f t="shared" ref="Q1117:Q1126" si="1323">(ROUND((ROUND((((ET1117*1.1))*AV1117*I1117),2)*BB1117),2)+ROUND((ROUND(((AE1117-((EU1117*1.1)))*AV1117*I1117),2)*BS1117),2))</f>
        <v>0</v>
      </c>
      <c r="R1117" s="3">
        <f t="shared" ref="R1117:R1126" si="1324">(ROUND((ROUND((((EU1117*1.1))*AV1117*I1117),2)*BS1117),2)+ROUND((ROUND(((AE1117-((EU1117*1.1)))*AV1117*I1117),2)*BS1117),2))</f>
        <v>0</v>
      </c>
      <c r="S1117" s="3">
        <f t="shared" si="1296"/>
        <v>0</v>
      </c>
      <c r="T1117" s="3">
        <f t="shared" si="1297"/>
        <v>0</v>
      </c>
      <c r="U1117" s="3">
        <f t="shared" si="1298"/>
        <v>0</v>
      </c>
      <c r="V1117" s="3">
        <f t="shared" si="1299"/>
        <v>0</v>
      </c>
      <c r="W1117" s="3">
        <f t="shared" si="1300"/>
        <v>0</v>
      </c>
      <c r="X1117" s="3">
        <f t="shared" ref="X1117:X1126" si="1325">(ROUND((((S1117+ROUND((ROUND((((EU1117*1.1))*AV1117*I1117),2)*BS1117),2))*AT1117)/100),2)+ROUND(((ROUND((ROUND(((AE1117-((EU1117*1.1)))*AV1117*I1117),2)*BS1117),2)*AT1117)/100),2))</f>
        <v>0</v>
      </c>
      <c r="Y1117" s="3">
        <f t="shared" ref="Y1117:Y1126" si="1326">(ROUND((((S1117+ROUND((ROUND((((EU1117*1.1))*AV1117*I1117),2)*BS1117),2))*AU1117)/100),2)+ROUND(((ROUND((ROUND(((AE1117-((EU1117*1.1)))*AV1117*I1117),2)*BS1117),2)*AU1117)/100),2))</f>
        <v>0</v>
      </c>
      <c r="Z1117" s="3"/>
      <c r="AA1117" s="3">
        <v>54971259</v>
      </c>
      <c r="AB1117" s="3">
        <f t="shared" si="1301"/>
        <v>10.17</v>
      </c>
      <c r="AC1117" s="3">
        <f t="shared" si="1322"/>
        <v>10.17</v>
      </c>
      <c r="AD1117" s="3">
        <f t="shared" ref="AD1117:AD1126" si="1327">ROUND(((((ET1117*1.1))-((EU1117*1.1)))+AE1117),6)</f>
        <v>0</v>
      </c>
      <c r="AE1117" s="3">
        <f t="shared" ref="AE1117:AE1126" si="1328">ROUND(((EU1117*1.1)),6)</f>
        <v>0</v>
      </c>
      <c r="AF1117" s="3">
        <f t="shared" ref="AF1117:AF1126" si="1329">ROUND(((EV1117*1.1)),6)</f>
        <v>0</v>
      </c>
      <c r="AG1117" s="3">
        <f t="shared" si="1303"/>
        <v>0</v>
      </c>
      <c r="AH1117" s="3">
        <f t="shared" ref="AH1117:AH1126" si="1330">((EW1117*1.1))</f>
        <v>0</v>
      </c>
      <c r="AI1117" s="3">
        <f t="shared" ref="AI1117:AI1126" si="1331">((EX1117*1.1))</f>
        <v>0</v>
      </c>
      <c r="AJ1117" s="3">
        <f t="shared" si="1304"/>
        <v>0</v>
      </c>
      <c r="AK1117" s="3">
        <v>10.17</v>
      </c>
      <c r="AL1117" s="3">
        <v>10.17</v>
      </c>
      <c r="AM1117" s="3">
        <v>0</v>
      </c>
      <c r="AN1117" s="3">
        <v>0</v>
      </c>
      <c r="AO1117" s="3">
        <v>0</v>
      </c>
      <c r="AP1117" s="3">
        <v>0</v>
      </c>
      <c r="AQ1117" s="3">
        <v>0</v>
      </c>
      <c r="AR1117" s="3">
        <v>0</v>
      </c>
      <c r="AS1117" s="3">
        <v>0</v>
      </c>
      <c r="AT1117" s="3">
        <v>0</v>
      </c>
      <c r="AU1117" s="3">
        <v>0</v>
      </c>
      <c r="AV1117" s="3">
        <v>1</v>
      </c>
      <c r="AW1117" s="3">
        <v>1</v>
      </c>
      <c r="AX1117" s="3"/>
      <c r="AY1117" s="3"/>
      <c r="AZ1117" s="3">
        <v>1</v>
      </c>
      <c r="BA1117" s="3">
        <v>1</v>
      </c>
      <c r="BB1117" s="3">
        <v>1</v>
      </c>
      <c r="BC1117" s="3">
        <v>1</v>
      </c>
      <c r="BD1117" s="3" t="s">
        <v>3</v>
      </c>
      <c r="BE1117" s="3" t="s">
        <v>3</v>
      </c>
      <c r="BF1117" s="3" t="s">
        <v>3</v>
      </c>
      <c r="BG1117" s="3" t="s">
        <v>3</v>
      </c>
      <c r="BH1117" s="3">
        <v>3</v>
      </c>
      <c r="BI1117" s="3">
        <v>2</v>
      </c>
      <c r="BJ1117" s="3" t="s">
        <v>1325</v>
      </c>
      <c r="BK1117" s="3"/>
      <c r="BL1117" s="3"/>
      <c r="BM1117" s="3">
        <v>400005</v>
      </c>
      <c r="BN1117" s="3">
        <v>0</v>
      </c>
      <c r="BO1117" s="3" t="s">
        <v>3</v>
      </c>
      <c r="BP1117" s="3">
        <v>0</v>
      </c>
      <c r="BQ1117" s="3">
        <v>213</v>
      </c>
      <c r="BR1117" s="3">
        <v>0</v>
      </c>
      <c r="BS1117" s="3">
        <v>1</v>
      </c>
      <c r="BT1117" s="3">
        <v>1</v>
      </c>
      <c r="BU1117" s="3">
        <v>1</v>
      </c>
      <c r="BV1117" s="3">
        <v>1</v>
      </c>
      <c r="BW1117" s="3">
        <v>1</v>
      </c>
      <c r="BX1117" s="3">
        <v>1</v>
      </c>
      <c r="BY1117" s="3" t="s">
        <v>3</v>
      </c>
      <c r="BZ1117" s="3">
        <v>0</v>
      </c>
      <c r="CA1117" s="3">
        <v>0</v>
      </c>
      <c r="CB1117" s="3" t="s">
        <v>3</v>
      </c>
      <c r="CC1117" s="3"/>
      <c r="CD1117" s="3"/>
      <c r="CE1117" s="3">
        <v>1566</v>
      </c>
      <c r="CF1117" s="3">
        <v>0</v>
      </c>
      <c r="CG1117" s="3">
        <v>0</v>
      </c>
      <c r="CH1117" s="3"/>
      <c r="CI1117" s="3"/>
      <c r="CJ1117" s="3"/>
      <c r="CK1117" s="3"/>
      <c r="CL1117" s="3"/>
      <c r="CM1117" s="3">
        <v>0</v>
      </c>
      <c r="CN1117" s="9" t="s">
        <v>2529</v>
      </c>
      <c r="CO1117" s="3">
        <v>0</v>
      </c>
      <c r="CP1117" s="3">
        <f t="shared" si="1305"/>
        <v>6356.25</v>
      </c>
      <c r="CQ1117" s="3">
        <f t="shared" si="1306"/>
        <v>10.17</v>
      </c>
      <c r="CR1117" s="3">
        <f t="shared" ref="CR1117:CR1126" si="1332">(ROUND((ROUND((((ET1117*1.1))*AV1117*1),2)*BB1117),2)+ROUND((ROUND(((AE1117-((EU1117*1.1)))*AV1117*1),2)*BS1117),2))</f>
        <v>0</v>
      </c>
      <c r="CS1117" s="3">
        <f t="shared" ref="CS1117:CS1126" si="1333">(ROUND((ROUND((((EU1117*1.1))*AV1117*1),2)*BS1117),2)+ROUND((ROUND(((AE1117-((EU1117*1.1)))*AV1117*1),2)*BS1117),2))</f>
        <v>0</v>
      </c>
      <c r="CT1117" s="3">
        <f t="shared" si="1307"/>
        <v>0</v>
      </c>
      <c r="CU1117" s="3">
        <f t="shared" si="1308"/>
        <v>0</v>
      </c>
      <c r="CV1117" s="3">
        <f t="shared" si="1309"/>
        <v>0</v>
      </c>
      <c r="CW1117" s="3">
        <f t="shared" si="1310"/>
        <v>0</v>
      </c>
      <c r="CX1117" s="3">
        <f t="shared" si="1311"/>
        <v>0</v>
      </c>
      <c r="CY1117" s="3">
        <f t="shared" ref="CY1117:CY1126" si="1334">(ROUND((((S1117+ROUND((ROUND((((EU1117*1.1))*AV1117*1),2)*BS1117),2))*AT1117)/100),2)+ROUND(((ROUND((ROUND(((AE1117-((EU1117*1.1)))*AV1117*1),2)*BS1117),2)*AT1117)/100),2))</f>
        <v>0</v>
      </c>
      <c r="CZ1117" s="3">
        <f t="shared" ref="CZ1117:CZ1126" si="1335">(ROUND((((S1117+ROUND((ROUND((((EU1117*1.1))*AV1117*1),2)*BS1117),2))*AU1117)/100),2)+ROUND(((ROUND((ROUND(((AE1117-((EU1117*1.1)))*AV1117*1),2)*BS1117),2)*AU1117)/100),2))</f>
        <v>0</v>
      </c>
      <c r="DA1117" s="3"/>
      <c r="DB1117" s="3"/>
      <c r="DC1117" s="3" t="s">
        <v>3</v>
      </c>
      <c r="DD1117" s="3" t="s">
        <v>22</v>
      </c>
      <c r="DE1117" s="3" t="s">
        <v>23</v>
      </c>
      <c r="DF1117" s="3" t="s">
        <v>23</v>
      </c>
      <c r="DG1117" s="3" t="s">
        <v>23</v>
      </c>
      <c r="DH1117" s="3" t="s">
        <v>3</v>
      </c>
      <c r="DI1117" s="3" t="s">
        <v>23</v>
      </c>
      <c r="DJ1117" s="3" t="s">
        <v>23</v>
      </c>
      <c r="DK1117" s="3" t="s">
        <v>3</v>
      </c>
      <c r="DL1117" s="3" t="s">
        <v>3</v>
      </c>
      <c r="DM1117" s="3" t="s">
        <v>3</v>
      </c>
      <c r="DN1117" s="3">
        <v>0</v>
      </c>
      <c r="DO1117" s="3">
        <v>0</v>
      </c>
      <c r="DP1117" s="3">
        <v>1</v>
      </c>
      <c r="DQ1117" s="3">
        <v>1</v>
      </c>
      <c r="DR1117" s="3"/>
      <c r="DS1117" s="3"/>
      <c r="DT1117" s="3"/>
      <c r="DU1117" s="3">
        <v>1003</v>
      </c>
      <c r="DV1117" s="3" t="s">
        <v>769</v>
      </c>
      <c r="DW1117" s="3" t="s">
        <v>769</v>
      </c>
      <c r="DX1117" s="3">
        <v>1</v>
      </c>
      <c r="DY1117" s="3"/>
      <c r="DZ1117" s="3" t="s">
        <v>3</v>
      </c>
      <c r="EA1117" s="3" t="s">
        <v>3</v>
      </c>
      <c r="EB1117" s="3" t="s">
        <v>3</v>
      </c>
      <c r="EC1117" s="3" t="s">
        <v>3</v>
      </c>
      <c r="ED1117" s="3"/>
      <c r="EE1117" s="3">
        <v>57042888</v>
      </c>
      <c r="EF1117" s="3">
        <v>213</v>
      </c>
      <c r="EG1117" s="3" t="s">
        <v>456</v>
      </c>
      <c r="EH1117" s="3">
        <v>0</v>
      </c>
      <c r="EI1117" s="3" t="s">
        <v>3</v>
      </c>
      <c r="EJ1117" s="3">
        <v>1</v>
      </c>
      <c r="EK1117" s="3">
        <v>400005</v>
      </c>
      <c r="EL1117" s="3" t="s">
        <v>456</v>
      </c>
      <c r="EM1117" s="3" t="s">
        <v>457</v>
      </c>
      <c r="EN1117" s="3"/>
      <c r="EO1117" s="3" t="s">
        <v>24</v>
      </c>
      <c r="EP1117" s="3"/>
      <c r="EQ1117" s="3">
        <v>16</v>
      </c>
      <c r="ER1117" s="3">
        <v>0</v>
      </c>
      <c r="ES1117" s="3">
        <v>10.17</v>
      </c>
      <c r="ET1117" s="3">
        <v>0</v>
      </c>
      <c r="EU1117" s="3">
        <v>0</v>
      </c>
      <c r="EV1117" s="3">
        <v>0</v>
      </c>
      <c r="EW1117" s="3">
        <v>0</v>
      </c>
      <c r="EX1117" s="3">
        <v>0</v>
      </c>
      <c r="EY1117" s="3">
        <v>0</v>
      </c>
      <c r="EZ1117" s="3"/>
      <c r="FA1117" s="3"/>
      <c r="FB1117" s="3"/>
      <c r="FC1117" s="3"/>
      <c r="FD1117" s="3"/>
      <c r="FE1117" s="3"/>
      <c r="FF1117" s="3"/>
      <c r="FG1117" s="3"/>
      <c r="FH1117" s="3"/>
      <c r="FI1117" s="3"/>
      <c r="FJ1117" s="3"/>
      <c r="FK1117" s="3"/>
      <c r="FL1117" s="3"/>
      <c r="FM1117" s="3"/>
      <c r="FN1117" s="3"/>
      <c r="FO1117" s="3"/>
      <c r="FP1117" s="3"/>
      <c r="FQ1117" s="3">
        <v>0</v>
      </c>
      <c r="FR1117" s="3">
        <v>0</v>
      </c>
      <c r="FS1117" s="3">
        <v>0</v>
      </c>
      <c r="FT1117" s="3"/>
      <c r="FU1117" s="3"/>
      <c r="FV1117" s="3"/>
      <c r="FW1117" s="3"/>
      <c r="FX1117" s="3">
        <v>0</v>
      </c>
      <c r="FY1117" s="3">
        <v>0</v>
      </c>
      <c r="FZ1117" s="3"/>
      <c r="GA1117" s="3" t="s">
        <v>1327</v>
      </c>
      <c r="GB1117" s="3"/>
      <c r="GC1117" s="3"/>
      <c r="GD1117" s="3">
        <v>1</v>
      </c>
      <c r="GE1117" s="3"/>
      <c r="GF1117" s="3">
        <v>-1755294627</v>
      </c>
      <c r="GG1117" s="3">
        <v>2</v>
      </c>
      <c r="GH1117" s="3">
        <v>4</v>
      </c>
      <c r="GI1117" s="3">
        <v>-2</v>
      </c>
      <c r="GJ1117" s="3">
        <v>0</v>
      </c>
      <c r="GK1117" s="3">
        <v>0</v>
      </c>
      <c r="GL1117" s="3">
        <f t="shared" si="1312"/>
        <v>0</v>
      </c>
      <c r="GM1117" s="3">
        <f t="shared" si="1313"/>
        <v>6356.25</v>
      </c>
      <c r="GN1117" s="3">
        <f t="shared" si="1314"/>
        <v>0</v>
      </c>
      <c r="GO1117" s="3">
        <f t="shared" si="1315"/>
        <v>6356.25</v>
      </c>
      <c r="GP1117" s="3">
        <f t="shared" si="1316"/>
        <v>0</v>
      </c>
      <c r="GQ1117" s="3"/>
      <c r="GR1117" s="3">
        <v>1</v>
      </c>
      <c r="GS1117" s="3">
        <v>2</v>
      </c>
      <c r="GT1117" s="3">
        <v>0</v>
      </c>
      <c r="GU1117" s="3" t="s">
        <v>3</v>
      </c>
      <c r="GV1117" s="3">
        <f t="shared" si="1317"/>
        <v>0</v>
      </c>
      <c r="GW1117" s="3">
        <v>1</v>
      </c>
      <c r="GX1117" s="3">
        <f t="shared" si="1318"/>
        <v>0</v>
      </c>
      <c r="GY1117" s="3"/>
      <c r="GZ1117" s="3"/>
      <c r="HA1117" s="3">
        <v>0</v>
      </c>
      <c r="HB1117" s="3">
        <v>0</v>
      </c>
      <c r="HC1117" s="3">
        <f t="shared" si="1319"/>
        <v>0</v>
      </c>
      <c r="HD1117" s="3"/>
      <c r="HE1117" s="3" t="s">
        <v>459</v>
      </c>
      <c r="HF1117" s="3" t="s">
        <v>37</v>
      </c>
      <c r="HG1117" s="3"/>
      <c r="HH1117" s="3"/>
      <c r="HI1117" s="3"/>
      <c r="HJ1117" s="3"/>
      <c r="HK1117" s="3"/>
      <c r="HL1117" s="3"/>
      <c r="HM1117" s="3" t="s">
        <v>3</v>
      </c>
      <c r="HN1117" s="3" t="s">
        <v>3</v>
      </c>
      <c r="HO1117" s="3" t="s">
        <v>3</v>
      </c>
      <c r="HP1117" s="3" t="s">
        <v>3</v>
      </c>
      <c r="HQ1117" s="3" t="s">
        <v>3</v>
      </c>
      <c r="HR1117" s="3"/>
      <c r="HS1117" s="3">
        <v>0</v>
      </c>
      <c r="HT1117" s="3"/>
      <c r="HU1117" s="3"/>
      <c r="HV1117" s="3"/>
      <c r="HW1117" s="3"/>
      <c r="HX1117" s="3"/>
      <c r="HY1117" s="3"/>
      <c r="HZ1117" s="3"/>
      <c r="IA1117" s="3"/>
      <c r="IB1117" s="3"/>
      <c r="IC1117" s="3"/>
      <c r="ID1117" s="3"/>
      <c r="IE1117" s="3"/>
      <c r="IF1117" s="3"/>
      <c r="IG1117" s="3"/>
      <c r="IH1117" s="3"/>
      <c r="II1117" s="3"/>
      <c r="IJ1117" s="3"/>
      <c r="IK1117" s="3">
        <v>0</v>
      </c>
      <c r="IL1117" s="3"/>
      <c r="IM1117" s="3"/>
      <c r="IN1117" s="3"/>
      <c r="IO1117" s="3"/>
      <c r="IP1117" s="3"/>
      <c r="IQ1117" s="3"/>
      <c r="IR1117" s="3"/>
      <c r="IS1117" s="3"/>
      <c r="IT1117" s="3"/>
      <c r="IU1117" s="3"/>
    </row>
    <row r="1118" spans="1:255" ht="409.5" x14ac:dyDescent="0.25">
      <c r="A1118" s="4">
        <v>17</v>
      </c>
      <c r="B1118" s="4">
        <v>1</v>
      </c>
      <c r="C1118" s="4"/>
      <c r="D1118" s="4"/>
      <c r="E1118" s="4" t="s">
        <v>1324</v>
      </c>
      <c r="F1118" s="4" t="s">
        <v>1325</v>
      </c>
      <c r="G1118" s="4" t="s">
        <v>1326</v>
      </c>
      <c r="H1118" s="4" t="s">
        <v>769</v>
      </c>
      <c r="I1118" s="4">
        <f>ROUND(125*5,9)</f>
        <v>625</v>
      </c>
      <c r="J1118" s="4">
        <v>0</v>
      </c>
      <c r="K1118" s="4">
        <f>ROUND(125*5,9)</f>
        <v>625</v>
      </c>
      <c r="L1118" s="4"/>
      <c r="M1118" s="4"/>
      <c r="N1118" s="4"/>
      <c r="O1118" s="4">
        <f t="shared" si="1294"/>
        <v>62545.5</v>
      </c>
      <c r="P1118" s="4">
        <f t="shared" si="1295"/>
        <v>62545.5</v>
      </c>
      <c r="Q1118" s="4">
        <f t="shared" si="1323"/>
        <v>0</v>
      </c>
      <c r="R1118" s="4">
        <f t="shared" si="1324"/>
        <v>0</v>
      </c>
      <c r="S1118" s="4">
        <f t="shared" si="1296"/>
        <v>0</v>
      </c>
      <c r="T1118" s="4">
        <f t="shared" si="1297"/>
        <v>0</v>
      </c>
      <c r="U1118" s="4">
        <f t="shared" si="1298"/>
        <v>0</v>
      </c>
      <c r="V1118" s="4">
        <f t="shared" si="1299"/>
        <v>0</v>
      </c>
      <c r="W1118" s="4">
        <f t="shared" si="1300"/>
        <v>0</v>
      </c>
      <c r="X1118" s="4">
        <f t="shared" si="1325"/>
        <v>0</v>
      </c>
      <c r="Y1118" s="4">
        <f t="shared" si="1326"/>
        <v>0</v>
      </c>
      <c r="Z1118" s="4"/>
      <c r="AA1118" s="4">
        <v>55890823</v>
      </c>
      <c r="AB1118" s="4">
        <f t="shared" si="1301"/>
        <v>10.17</v>
      </c>
      <c r="AC1118" s="4">
        <f t="shared" si="1322"/>
        <v>10.17</v>
      </c>
      <c r="AD1118" s="4">
        <f t="shared" si="1327"/>
        <v>0</v>
      </c>
      <c r="AE1118" s="4">
        <f t="shared" si="1328"/>
        <v>0</v>
      </c>
      <c r="AF1118" s="4">
        <f t="shared" si="1329"/>
        <v>0</v>
      </c>
      <c r="AG1118" s="4">
        <f t="shared" si="1303"/>
        <v>0</v>
      </c>
      <c r="AH1118" s="4">
        <f t="shared" si="1330"/>
        <v>0</v>
      </c>
      <c r="AI1118" s="4">
        <f t="shared" si="1331"/>
        <v>0</v>
      </c>
      <c r="AJ1118" s="4">
        <f t="shared" si="1304"/>
        <v>0</v>
      </c>
      <c r="AK1118" s="4">
        <v>10.17</v>
      </c>
      <c r="AL1118" s="4">
        <v>10.17</v>
      </c>
      <c r="AM1118" s="4">
        <v>0</v>
      </c>
      <c r="AN1118" s="4">
        <v>0</v>
      </c>
      <c r="AO1118" s="4">
        <v>0</v>
      </c>
      <c r="AP1118" s="4">
        <v>0</v>
      </c>
      <c r="AQ1118" s="4">
        <v>0</v>
      </c>
      <c r="AR1118" s="4">
        <v>0</v>
      </c>
      <c r="AS1118" s="4">
        <v>0</v>
      </c>
      <c r="AT1118" s="4">
        <v>0</v>
      </c>
      <c r="AU1118" s="4">
        <v>0</v>
      </c>
      <c r="AV1118" s="4">
        <v>1</v>
      </c>
      <c r="AW1118" s="4">
        <v>1</v>
      </c>
      <c r="AX1118" s="4"/>
      <c r="AY1118" s="4"/>
      <c r="AZ1118" s="4">
        <v>1</v>
      </c>
      <c r="BA1118" s="4">
        <v>1</v>
      </c>
      <c r="BB1118" s="4">
        <v>1</v>
      </c>
      <c r="BC1118" s="4">
        <v>9.84</v>
      </c>
      <c r="BD1118" s="4" t="s">
        <v>3</v>
      </c>
      <c r="BE1118" s="4" t="s">
        <v>3</v>
      </c>
      <c r="BF1118" s="4" t="s">
        <v>3</v>
      </c>
      <c r="BG1118" s="4" t="s">
        <v>3</v>
      </c>
      <c r="BH1118" s="4">
        <v>3</v>
      </c>
      <c r="BI1118" s="4">
        <v>2</v>
      </c>
      <c r="BJ1118" s="4" t="s">
        <v>1325</v>
      </c>
      <c r="BK1118" s="4"/>
      <c r="BL1118" s="4"/>
      <c r="BM1118" s="4">
        <v>400005</v>
      </c>
      <c r="BN1118" s="4">
        <v>0</v>
      </c>
      <c r="BO1118" s="4" t="s">
        <v>3</v>
      </c>
      <c r="BP1118" s="4">
        <v>0</v>
      </c>
      <c r="BQ1118" s="4">
        <v>213</v>
      </c>
      <c r="BR1118" s="4">
        <v>0</v>
      </c>
      <c r="BS1118" s="4">
        <v>1</v>
      </c>
      <c r="BT1118" s="4">
        <v>1</v>
      </c>
      <c r="BU1118" s="4">
        <v>1</v>
      </c>
      <c r="BV1118" s="4">
        <v>1</v>
      </c>
      <c r="BW1118" s="4">
        <v>1</v>
      </c>
      <c r="BX1118" s="4">
        <v>1</v>
      </c>
      <c r="BY1118" s="4" t="s">
        <v>3</v>
      </c>
      <c r="BZ1118" s="4">
        <v>0</v>
      </c>
      <c r="CA1118" s="4">
        <v>0</v>
      </c>
      <c r="CB1118" s="4" t="s">
        <v>3</v>
      </c>
      <c r="CC1118" s="4"/>
      <c r="CD1118" s="4"/>
      <c r="CE1118" s="4">
        <v>1566</v>
      </c>
      <c r="CF1118" s="4">
        <v>0</v>
      </c>
      <c r="CG1118" s="4">
        <v>0</v>
      </c>
      <c r="CH1118" s="4"/>
      <c r="CI1118" s="4"/>
      <c r="CJ1118" s="4"/>
      <c r="CK1118" s="4"/>
      <c r="CL1118" s="4"/>
      <c r="CM1118" s="4">
        <v>0</v>
      </c>
      <c r="CN1118" s="10" t="s">
        <v>2529</v>
      </c>
      <c r="CO1118" s="4">
        <v>0</v>
      </c>
      <c r="CP1118" s="4">
        <f t="shared" si="1305"/>
        <v>62545.5</v>
      </c>
      <c r="CQ1118" s="4">
        <f t="shared" si="1306"/>
        <v>100.07</v>
      </c>
      <c r="CR1118" s="4">
        <f t="shared" si="1332"/>
        <v>0</v>
      </c>
      <c r="CS1118" s="4">
        <f t="shared" si="1333"/>
        <v>0</v>
      </c>
      <c r="CT1118" s="4">
        <f t="shared" si="1307"/>
        <v>0</v>
      </c>
      <c r="CU1118" s="4">
        <f t="shared" si="1308"/>
        <v>0</v>
      </c>
      <c r="CV1118" s="4">
        <f t="shared" si="1309"/>
        <v>0</v>
      </c>
      <c r="CW1118" s="4">
        <f t="shared" si="1310"/>
        <v>0</v>
      </c>
      <c r="CX1118" s="4">
        <f t="shared" si="1311"/>
        <v>0</v>
      </c>
      <c r="CY1118" s="4">
        <f t="shared" si="1334"/>
        <v>0</v>
      </c>
      <c r="CZ1118" s="4">
        <f t="shared" si="1335"/>
        <v>0</v>
      </c>
      <c r="DA1118" s="4"/>
      <c r="DB1118" s="4"/>
      <c r="DC1118" s="4" t="s">
        <v>3</v>
      </c>
      <c r="DD1118" s="4" t="s">
        <v>22</v>
      </c>
      <c r="DE1118" s="4" t="s">
        <v>23</v>
      </c>
      <c r="DF1118" s="4" t="s">
        <v>23</v>
      </c>
      <c r="DG1118" s="4" t="s">
        <v>23</v>
      </c>
      <c r="DH1118" s="4" t="s">
        <v>3</v>
      </c>
      <c r="DI1118" s="4" t="s">
        <v>23</v>
      </c>
      <c r="DJ1118" s="4" t="s">
        <v>23</v>
      </c>
      <c r="DK1118" s="4" t="s">
        <v>3</v>
      </c>
      <c r="DL1118" s="4" t="s">
        <v>3</v>
      </c>
      <c r="DM1118" s="4" t="s">
        <v>3</v>
      </c>
      <c r="DN1118" s="4">
        <v>0</v>
      </c>
      <c r="DO1118" s="4">
        <v>0</v>
      </c>
      <c r="DP1118" s="4">
        <v>1</v>
      </c>
      <c r="DQ1118" s="4">
        <v>1</v>
      </c>
      <c r="DR1118" s="4"/>
      <c r="DS1118" s="4"/>
      <c r="DT1118" s="4"/>
      <c r="DU1118" s="4">
        <v>1003</v>
      </c>
      <c r="DV1118" s="4" t="s">
        <v>769</v>
      </c>
      <c r="DW1118" s="4" t="s">
        <v>769</v>
      </c>
      <c r="DX1118" s="4">
        <v>1</v>
      </c>
      <c r="DY1118" s="4"/>
      <c r="DZ1118" s="4" t="s">
        <v>3</v>
      </c>
      <c r="EA1118" s="4" t="s">
        <v>3</v>
      </c>
      <c r="EB1118" s="4" t="s">
        <v>3</v>
      </c>
      <c r="EC1118" s="4" t="s">
        <v>3</v>
      </c>
      <c r="ED1118" s="4"/>
      <c r="EE1118" s="4">
        <v>57042888</v>
      </c>
      <c r="EF1118" s="4">
        <v>213</v>
      </c>
      <c r="EG1118" s="4" t="s">
        <v>456</v>
      </c>
      <c r="EH1118" s="4">
        <v>0</v>
      </c>
      <c r="EI1118" s="4" t="s">
        <v>3</v>
      </c>
      <c r="EJ1118" s="4">
        <v>1</v>
      </c>
      <c r="EK1118" s="4">
        <v>400005</v>
      </c>
      <c r="EL1118" s="4" t="s">
        <v>456</v>
      </c>
      <c r="EM1118" s="4" t="s">
        <v>457</v>
      </c>
      <c r="EN1118" s="4"/>
      <c r="EO1118" s="4" t="s">
        <v>24</v>
      </c>
      <c r="EP1118" s="4"/>
      <c r="EQ1118" s="4">
        <v>16</v>
      </c>
      <c r="ER1118" s="4">
        <v>0</v>
      </c>
      <c r="ES1118" s="4">
        <v>10.17</v>
      </c>
      <c r="ET1118" s="4">
        <v>0</v>
      </c>
      <c r="EU1118" s="4">
        <v>0</v>
      </c>
      <c r="EV1118" s="4">
        <v>0</v>
      </c>
      <c r="EW1118" s="4">
        <v>0</v>
      </c>
      <c r="EX1118" s="4">
        <v>0</v>
      </c>
      <c r="EY1118" s="4">
        <v>0</v>
      </c>
      <c r="EZ1118" s="4">
        <v>5</v>
      </c>
      <c r="FA1118" s="4"/>
      <c r="FB1118" s="4"/>
      <c r="FC1118" s="4">
        <v>1</v>
      </c>
      <c r="FD1118" s="4">
        <v>18</v>
      </c>
      <c r="FE1118" s="4"/>
      <c r="FF1118" s="4">
        <v>119.7</v>
      </c>
      <c r="FG1118" s="4"/>
      <c r="FH1118" s="4"/>
      <c r="FI1118" s="4"/>
      <c r="FJ1118" s="4"/>
      <c r="FK1118" s="4"/>
      <c r="FL1118" s="4"/>
      <c r="FM1118" s="4"/>
      <c r="FN1118" s="4"/>
      <c r="FO1118" s="4"/>
      <c r="FP1118" s="4"/>
      <c r="FQ1118" s="4">
        <v>0</v>
      </c>
      <c r="FR1118" s="4">
        <v>0</v>
      </c>
      <c r="FS1118" s="4">
        <v>0</v>
      </c>
      <c r="FT1118" s="4"/>
      <c r="FU1118" s="4"/>
      <c r="FV1118" s="4"/>
      <c r="FW1118" s="4"/>
      <c r="FX1118" s="4">
        <v>0</v>
      </c>
      <c r="FY1118" s="4">
        <v>0</v>
      </c>
      <c r="FZ1118" s="4"/>
      <c r="GA1118" s="4" t="s">
        <v>1327</v>
      </c>
      <c r="GB1118" s="4"/>
      <c r="GC1118" s="4"/>
      <c r="GD1118" s="4">
        <v>1</v>
      </c>
      <c r="GE1118" s="4"/>
      <c r="GF1118" s="4">
        <v>-1755294627</v>
      </c>
      <c r="GG1118" s="4">
        <v>2</v>
      </c>
      <c r="GH1118" s="4">
        <v>3</v>
      </c>
      <c r="GI1118" s="4">
        <v>5</v>
      </c>
      <c r="GJ1118" s="4">
        <v>0</v>
      </c>
      <c r="GK1118" s="4">
        <v>0</v>
      </c>
      <c r="GL1118" s="4">
        <f t="shared" si="1312"/>
        <v>0</v>
      </c>
      <c r="GM1118" s="4">
        <f t="shared" si="1313"/>
        <v>62545.5</v>
      </c>
      <c r="GN1118" s="4">
        <f t="shared" si="1314"/>
        <v>0</v>
      </c>
      <c r="GO1118" s="4">
        <f t="shared" si="1315"/>
        <v>62545.5</v>
      </c>
      <c r="GP1118" s="4">
        <f t="shared" si="1316"/>
        <v>0</v>
      </c>
      <c r="GQ1118" s="4"/>
      <c r="GR1118" s="4">
        <v>1</v>
      </c>
      <c r="GS1118" s="4">
        <v>1</v>
      </c>
      <c r="GT1118" s="4">
        <v>0</v>
      </c>
      <c r="GU1118" s="4" t="s">
        <v>3</v>
      </c>
      <c r="GV1118" s="4">
        <f t="shared" si="1317"/>
        <v>0</v>
      </c>
      <c r="GW1118" s="4">
        <v>1</v>
      </c>
      <c r="GX1118" s="4">
        <f t="shared" si="1318"/>
        <v>0</v>
      </c>
      <c r="GY1118" s="4"/>
      <c r="GZ1118" s="4"/>
      <c r="HA1118" s="4">
        <v>0</v>
      </c>
      <c r="HB1118" s="4">
        <v>0</v>
      </c>
      <c r="HC1118" s="4">
        <f t="shared" si="1319"/>
        <v>0</v>
      </c>
      <c r="HD1118" s="4"/>
      <c r="HE1118" s="4" t="s">
        <v>459</v>
      </c>
      <c r="HF1118" s="4" t="s">
        <v>37</v>
      </c>
      <c r="HG1118" s="4"/>
      <c r="HH1118" s="4"/>
      <c r="HI1118" s="4"/>
      <c r="HJ1118" s="4"/>
      <c r="HK1118" s="4"/>
      <c r="HL1118" s="4"/>
      <c r="HM1118" s="4" t="s">
        <v>3</v>
      </c>
      <c r="HN1118" s="4" t="s">
        <v>3</v>
      </c>
      <c r="HO1118" s="4" t="s">
        <v>3</v>
      </c>
      <c r="HP1118" s="4" t="s">
        <v>3</v>
      </c>
      <c r="HQ1118" s="4" t="s">
        <v>3</v>
      </c>
      <c r="HR1118" s="4"/>
      <c r="HS1118" s="4">
        <v>0</v>
      </c>
      <c r="HT1118" s="4"/>
      <c r="HU1118" s="4"/>
      <c r="HV1118" s="4"/>
      <c r="HW1118" s="4"/>
      <c r="HX1118" s="4"/>
      <c r="HY1118" s="4"/>
      <c r="HZ1118" s="4"/>
      <c r="IA1118" s="4"/>
      <c r="IB1118" s="4"/>
      <c r="IC1118" s="4"/>
      <c r="ID1118" s="4"/>
      <c r="IE1118" s="4"/>
      <c r="IF1118" s="4"/>
      <c r="IG1118" s="4"/>
      <c r="IH1118" s="4"/>
      <c r="II1118" s="4"/>
      <c r="IJ1118" s="4"/>
      <c r="IK1118" s="4">
        <v>0</v>
      </c>
      <c r="IL1118" s="4"/>
      <c r="IM1118" s="4"/>
      <c r="IN1118" s="4"/>
      <c r="IO1118" s="4"/>
      <c r="IP1118" s="4"/>
      <c r="IQ1118" s="4"/>
      <c r="IR1118" s="4"/>
      <c r="IS1118" s="4"/>
      <c r="IT1118" s="4"/>
      <c r="IU1118" s="4"/>
    </row>
    <row r="1119" spans="1:255" ht="409.5" x14ac:dyDescent="0.25">
      <c r="A1119" s="3">
        <v>17</v>
      </c>
      <c r="B1119" s="3">
        <v>1</v>
      </c>
      <c r="C1119" s="3"/>
      <c r="D1119" s="3"/>
      <c r="E1119" s="3" t="s">
        <v>1328</v>
      </c>
      <c r="F1119" s="3" t="s">
        <v>1329</v>
      </c>
      <c r="G1119" s="3" t="s">
        <v>1330</v>
      </c>
      <c r="H1119" s="3" t="s">
        <v>227</v>
      </c>
      <c r="I1119" s="3">
        <v>550</v>
      </c>
      <c r="J1119" s="3">
        <v>0</v>
      </c>
      <c r="K1119" s="3">
        <v>550</v>
      </c>
      <c r="L1119" s="3"/>
      <c r="M1119" s="3"/>
      <c r="N1119" s="3"/>
      <c r="O1119" s="3">
        <f t="shared" si="1294"/>
        <v>8085</v>
      </c>
      <c r="P1119" s="3">
        <f t="shared" si="1295"/>
        <v>8085</v>
      </c>
      <c r="Q1119" s="3">
        <f t="shared" si="1323"/>
        <v>0</v>
      </c>
      <c r="R1119" s="3">
        <f t="shared" si="1324"/>
        <v>0</v>
      </c>
      <c r="S1119" s="3">
        <f t="shared" si="1296"/>
        <v>0</v>
      </c>
      <c r="T1119" s="3">
        <f t="shared" si="1297"/>
        <v>0</v>
      </c>
      <c r="U1119" s="3">
        <f t="shared" si="1298"/>
        <v>0</v>
      </c>
      <c r="V1119" s="3">
        <f t="shared" si="1299"/>
        <v>0</v>
      </c>
      <c r="W1119" s="3">
        <f t="shared" si="1300"/>
        <v>0</v>
      </c>
      <c r="X1119" s="3">
        <f t="shared" si="1325"/>
        <v>0</v>
      </c>
      <c r="Y1119" s="3">
        <f t="shared" si="1326"/>
        <v>0</v>
      </c>
      <c r="Z1119" s="3"/>
      <c r="AA1119" s="3">
        <v>54971259</v>
      </c>
      <c r="AB1119" s="3">
        <f t="shared" si="1301"/>
        <v>14.7</v>
      </c>
      <c r="AC1119" s="3">
        <f t="shared" si="1322"/>
        <v>14.7</v>
      </c>
      <c r="AD1119" s="3">
        <f t="shared" si="1327"/>
        <v>0</v>
      </c>
      <c r="AE1119" s="3">
        <f t="shared" si="1328"/>
        <v>0</v>
      </c>
      <c r="AF1119" s="3">
        <f t="shared" si="1329"/>
        <v>0</v>
      </c>
      <c r="AG1119" s="3">
        <f t="shared" si="1303"/>
        <v>0</v>
      </c>
      <c r="AH1119" s="3">
        <f t="shared" si="1330"/>
        <v>0</v>
      </c>
      <c r="AI1119" s="3">
        <f t="shared" si="1331"/>
        <v>0</v>
      </c>
      <c r="AJ1119" s="3">
        <f t="shared" si="1304"/>
        <v>0</v>
      </c>
      <c r="AK1119" s="3">
        <v>14.7</v>
      </c>
      <c r="AL1119" s="3">
        <v>14.7</v>
      </c>
      <c r="AM1119" s="3">
        <v>0</v>
      </c>
      <c r="AN1119" s="3">
        <v>0</v>
      </c>
      <c r="AO1119" s="3">
        <v>0</v>
      </c>
      <c r="AP1119" s="3">
        <v>0</v>
      </c>
      <c r="AQ1119" s="3">
        <v>0</v>
      </c>
      <c r="AR1119" s="3">
        <v>0</v>
      </c>
      <c r="AS1119" s="3">
        <v>0</v>
      </c>
      <c r="AT1119" s="3">
        <v>0</v>
      </c>
      <c r="AU1119" s="3">
        <v>0</v>
      </c>
      <c r="AV1119" s="3">
        <v>1</v>
      </c>
      <c r="AW1119" s="3">
        <v>1</v>
      </c>
      <c r="AX1119" s="3"/>
      <c r="AY1119" s="3"/>
      <c r="AZ1119" s="3">
        <v>1</v>
      </c>
      <c r="BA1119" s="3">
        <v>1</v>
      </c>
      <c r="BB1119" s="3">
        <v>1</v>
      </c>
      <c r="BC1119" s="3">
        <v>1</v>
      </c>
      <c r="BD1119" s="3" t="s">
        <v>3</v>
      </c>
      <c r="BE1119" s="3" t="s">
        <v>3</v>
      </c>
      <c r="BF1119" s="3" t="s">
        <v>3</v>
      </c>
      <c r="BG1119" s="3" t="s">
        <v>3</v>
      </c>
      <c r="BH1119" s="3">
        <v>3</v>
      </c>
      <c r="BI1119" s="3">
        <v>2</v>
      </c>
      <c r="BJ1119" s="3" t="s">
        <v>1329</v>
      </c>
      <c r="BK1119" s="3"/>
      <c r="BL1119" s="3"/>
      <c r="BM1119" s="3">
        <v>400005</v>
      </c>
      <c r="BN1119" s="3">
        <v>0</v>
      </c>
      <c r="BO1119" s="3" t="s">
        <v>3</v>
      </c>
      <c r="BP1119" s="3">
        <v>0</v>
      </c>
      <c r="BQ1119" s="3">
        <v>213</v>
      </c>
      <c r="BR1119" s="3">
        <v>0</v>
      </c>
      <c r="BS1119" s="3">
        <v>1</v>
      </c>
      <c r="BT1119" s="3">
        <v>1</v>
      </c>
      <c r="BU1119" s="3">
        <v>1</v>
      </c>
      <c r="BV1119" s="3">
        <v>1</v>
      </c>
      <c r="BW1119" s="3">
        <v>1</v>
      </c>
      <c r="BX1119" s="3">
        <v>1</v>
      </c>
      <c r="BY1119" s="3" t="s">
        <v>3</v>
      </c>
      <c r="BZ1119" s="3">
        <v>0</v>
      </c>
      <c r="CA1119" s="3">
        <v>0</v>
      </c>
      <c r="CB1119" s="3" t="s">
        <v>3</v>
      </c>
      <c r="CC1119" s="3"/>
      <c r="CD1119" s="3"/>
      <c r="CE1119" s="3">
        <v>1566</v>
      </c>
      <c r="CF1119" s="3">
        <v>0</v>
      </c>
      <c r="CG1119" s="3">
        <v>0</v>
      </c>
      <c r="CH1119" s="3"/>
      <c r="CI1119" s="3"/>
      <c r="CJ1119" s="3"/>
      <c r="CK1119" s="3"/>
      <c r="CL1119" s="3"/>
      <c r="CM1119" s="3">
        <v>0</v>
      </c>
      <c r="CN1119" s="9" t="s">
        <v>2529</v>
      </c>
      <c r="CO1119" s="3">
        <v>0</v>
      </c>
      <c r="CP1119" s="3">
        <f t="shared" si="1305"/>
        <v>8085</v>
      </c>
      <c r="CQ1119" s="3">
        <f t="shared" si="1306"/>
        <v>14.7</v>
      </c>
      <c r="CR1119" s="3">
        <f t="shared" si="1332"/>
        <v>0</v>
      </c>
      <c r="CS1119" s="3">
        <f t="shared" si="1333"/>
        <v>0</v>
      </c>
      <c r="CT1119" s="3">
        <f t="shared" si="1307"/>
        <v>0</v>
      </c>
      <c r="CU1119" s="3">
        <f t="shared" si="1308"/>
        <v>0</v>
      </c>
      <c r="CV1119" s="3">
        <f t="shared" si="1309"/>
        <v>0</v>
      </c>
      <c r="CW1119" s="3">
        <f t="shared" si="1310"/>
        <v>0</v>
      </c>
      <c r="CX1119" s="3">
        <f t="shared" si="1311"/>
        <v>0</v>
      </c>
      <c r="CY1119" s="3">
        <f t="shared" si="1334"/>
        <v>0</v>
      </c>
      <c r="CZ1119" s="3">
        <f t="shared" si="1335"/>
        <v>0</v>
      </c>
      <c r="DA1119" s="3"/>
      <c r="DB1119" s="3"/>
      <c r="DC1119" s="3" t="s">
        <v>3</v>
      </c>
      <c r="DD1119" s="3" t="s">
        <v>22</v>
      </c>
      <c r="DE1119" s="3" t="s">
        <v>23</v>
      </c>
      <c r="DF1119" s="3" t="s">
        <v>23</v>
      </c>
      <c r="DG1119" s="3" t="s">
        <v>23</v>
      </c>
      <c r="DH1119" s="3" t="s">
        <v>3</v>
      </c>
      <c r="DI1119" s="3" t="s">
        <v>23</v>
      </c>
      <c r="DJ1119" s="3" t="s">
        <v>23</v>
      </c>
      <c r="DK1119" s="3" t="s">
        <v>3</v>
      </c>
      <c r="DL1119" s="3" t="s">
        <v>3</v>
      </c>
      <c r="DM1119" s="3" t="s">
        <v>3</v>
      </c>
      <c r="DN1119" s="3">
        <v>0</v>
      </c>
      <c r="DO1119" s="3">
        <v>0</v>
      </c>
      <c r="DP1119" s="3">
        <v>1</v>
      </c>
      <c r="DQ1119" s="3">
        <v>1</v>
      </c>
      <c r="DR1119" s="3"/>
      <c r="DS1119" s="3"/>
      <c r="DT1119" s="3"/>
      <c r="DU1119" s="3">
        <v>1013</v>
      </c>
      <c r="DV1119" s="3" t="s">
        <v>227</v>
      </c>
      <c r="DW1119" s="3" t="s">
        <v>227</v>
      </c>
      <c r="DX1119" s="3">
        <v>1</v>
      </c>
      <c r="DY1119" s="3"/>
      <c r="DZ1119" s="3" t="s">
        <v>3</v>
      </c>
      <c r="EA1119" s="3" t="s">
        <v>3</v>
      </c>
      <c r="EB1119" s="3" t="s">
        <v>3</v>
      </c>
      <c r="EC1119" s="3" t="s">
        <v>3</v>
      </c>
      <c r="ED1119" s="3"/>
      <c r="EE1119" s="3">
        <v>57042888</v>
      </c>
      <c r="EF1119" s="3">
        <v>213</v>
      </c>
      <c r="EG1119" s="3" t="s">
        <v>456</v>
      </c>
      <c r="EH1119" s="3">
        <v>0</v>
      </c>
      <c r="EI1119" s="3" t="s">
        <v>3</v>
      </c>
      <c r="EJ1119" s="3">
        <v>1</v>
      </c>
      <c r="EK1119" s="3">
        <v>400005</v>
      </c>
      <c r="EL1119" s="3" t="s">
        <v>456</v>
      </c>
      <c r="EM1119" s="3" t="s">
        <v>457</v>
      </c>
      <c r="EN1119" s="3"/>
      <c r="EO1119" s="3" t="s">
        <v>24</v>
      </c>
      <c r="EP1119" s="3"/>
      <c r="EQ1119" s="3">
        <v>16</v>
      </c>
      <c r="ER1119" s="3">
        <v>0</v>
      </c>
      <c r="ES1119" s="3">
        <v>14.7</v>
      </c>
      <c r="ET1119" s="3">
        <v>0</v>
      </c>
      <c r="EU1119" s="3">
        <v>0</v>
      </c>
      <c r="EV1119" s="3">
        <v>0</v>
      </c>
      <c r="EW1119" s="3">
        <v>0</v>
      </c>
      <c r="EX1119" s="3">
        <v>0</v>
      </c>
      <c r="EY1119" s="3">
        <v>0</v>
      </c>
      <c r="EZ1119" s="3"/>
      <c r="FA1119" s="3"/>
      <c r="FB1119" s="3"/>
      <c r="FC1119" s="3"/>
      <c r="FD1119" s="3"/>
      <c r="FE1119" s="3"/>
      <c r="FF1119" s="3"/>
      <c r="FG1119" s="3"/>
      <c r="FH1119" s="3"/>
      <c r="FI1119" s="3"/>
      <c r="FJ1119" s="3"/>
      <c r="FK1119" s="3"/>
      <c r="FL1119" s="3"/>
      <c r="FM1119" s="3"/>
      <c r="FN1119" s="3"/>
      <c r="FO1119" s="3"/>
      <c r="FP1119" s="3"/>
      <c r="FQ1119" s="3">
        <v>0</v>
      </c>
      <c r="FR1119" s="3">
        <v>0</v>
      </c>
      <c r="FS1119" s="3">
        <v>0</v>
      </c>
      <c r="FT1119" s="3"/>
      <c r="FU1119" s="3"/>
      <c r="FV1119" s="3"/>
      <c r="FW1119" s="3"/>
      <c r="FX1119" s="3">
        <v>0</v>
      </c>
      <c r="FY1119" s="3">
        <v>0</v>
      </c>
      <c r="FZ1119" s="3"/>
      <c r="GA1119" s="3" t="s">
        <v>1331</v>
      </c>
      <c r="GB1119" s="3"/>
      <c r="GC1119" s="3"/>
      <c r="GD1119" s="3">
        <v>1</v>
      </c>
      <c r="GE1119" s="3"/>
      <c r="GF1119" s="3">
        <v>626309287</v>
      </c>
      <c r="GG1119" s="3">
        <v>2</v>
      </c>
      <c r="GH1119" s="3">
        <v>4</v>
      </c>
      <c r="GI1119" s="3">
        <v>-2</v>
      </c>
      <c r="GJ1119" s="3">
        <v>0</v>
      </c>
      <c r="GK1119" s="3">
        <v>0</v>
      </c>
      <c r="GL1119" s="3">
        <f t="shared" si="1312"/>
        <v>0</v>
      </c>
      <c r="GM1119" s="3">
        <f t="shared" si="1313"/>
        <v>8085</v>
      </c>
      <c r="GN1119" s="3">
        <f t="shared" si="1314"/>
        <v>0</v>
      </c>
      <c r="GO1119" s="3">
        <f t="shared" si="1315"/>
        <v>8085</v>
      </c>
      <c r="GP1119" s="3">
        <f t="shared" si="1316"/>
        <v>0</v>
      </c>
      <c r="GQ1119" s="3"/>
      <c r="GR1119" s="3">
        <v>1</v>
      </c>
      <c r="GS1119" s="3">
        <v>2</v>
      </c>
      <c r="GT1119" s="3">
        <v>0</v>
      </c>
      <c r="GU1119" s="3" t="s">
        <v>3</v>
      </c>
      <c r="GV1119" s="3">
        <f t="shared" si="1317"/>
        <v>0</v>
      </c>
      <c r="GW1119" s="3">
        <v>1</v>
      </c>
      <c r="GX1119" s="3">
        <f t="shared" si="1318"/>
        <v>0</v>
      </c>
      <c r="GY1119" s="3"/>
      <c r="GZ1119" s="3"/>
      <c r="HA1119" s="3">
        <v>0</v>
      </c>
      <c r="HB1119" s="3">
        <v>0</v>
      </c>
      <c r="HC1119" s="3">
        <f t="shared" si="1319"/>
        <v>0</v>
      </c>
      <c r="HD1119" s="3"/>
      <c r="HE1119" s="3" t="s">
        <v>459</v>
      </c>
      <c r="HF1119" s="3" t="s">
        <v>37</v>
      </c>
      <c r="HG1119" s="3"/>
      <c r="HH1119" s="3"/>
      <c r="HI1119" s="3"/>
      <c r="HJ1119" s="3"/>
      <c r="HK1119" s="3"/>
      <c r="HL1119" s="3"/>
      <c r="HM1119" s="3" t="s">
        <v>3</v>
      </c>
      <c r="HN1119" s="3" t="s">
        <v>3</v>
      </c>
      <c r="HO1119" s="3" t="s">
        <v>3</v>
      </c>
      <c r="HP1119" s="3" t="s">
        <v>3</v>
      </c>
      <c r="HQ1119" s="3" t="s">
        <v>3</v>
      </c>
      <c r="HR1119" s="3"/>
      <c r="HS1119" s="3">
        <v>0</v>
      </c>
      <c r="HT1119" s="3"/>
      <c r="HU1119" s="3"/>
      <c r="HV1119" s="3"/>
      <c r="HW1119" s="3"/>
      <c r="HX1119" s="3"/>
      <c r="HY1119" s="3"/>
      <c r="HZ1119" s="3"/>
      <c r="IA1119" s="3"/>
      <c r="IB1119" s="3"/>
      <c r="IC1119" s="3"/>
      <c r="ID1119" s="3"/>
      <c r="IE1119" s="3"/>
      <c r="IF1119" s="3"/>
      <c r="IG1119" s="3"/>
      <c r="IH1119" s="3"/>
      <c r="II1119" s="3"/>
      <c r="IJ1119" s="3"/>
      <c r="IK1119" s="3">
        <v>0</v>
      </c>
      <c r="IL1119" s="3"/>
      <c r="IM1119" s="3"/>
      <c r="IN1119" s="3"/>
      <c r="IO1119" s="3"/>
      <c r="IP1119" s="3"/>
      <c r="IQ1119" s="3"/>
      <c r="IR1119" s="3"/>
      <c r="IS1119" s="3"/>
      <c r="IT1119" s="3"/>
      <c r="IU1119" s="3"/>
    </row>
    <row r="1120" spans="1:255" ht="409.5" x14ac:dyDescent="0.25">
      <c r="A1120" s="4">
        <v>17</v>
      </c>
      <c r="B1120" s="4">
        <v>1</v>
      </c>
      <c r="C1120" s="4"/>
      <c r="D1120" s="4"/>
      <c r="E1120" s="4" t="s">
        <v>1328</v>
      </c>
      <c r="F1120" s="4" t="s">
        <v>1329</v>
      </c>
      <c r="G1120" s="4" t="s">
        <v>1330</v>
      </c>
      <c r="H1120" s="4" t="s">
        <v>227</v>
      </c>
      <c r="I1120" s="4">
        <v>550</v>
      </c>
      <c r="J1120" s="4">
        <v>0</v>
      </c>
      <c r="K1120" s="4">
        <v>550</v>
      </c>
      <c r="L1120" s="4"/>
      <c r="M1120" s="4"/>
      <c r="N1120" s="4"/>
      <c r="O1120" s="4">
        <f t="shared" si="1294"/>
        <v>79556.399999999994</v>
      </c>
      <c r="P1120" s="4">
        <f t="shared" si="1295"/>
        <v>79556.399999999994</v>
      </c>
      <c r="Q1120" s="4">
        <f t="shared" si="1323"/>
        <v>0</v>
      </c>
      <c r="R1120" s="4">
        <f t="shared" si="1324"/>
        <v>0</v>
      </c>
      <c r="S1120" s="4">
        <f t="shared" si="1296"/>
        <v>0</v>
      </c>
      <c r="T1120" s="4">
        <f t="shared" si="1297"/>
        <v>0</v>
      </c>
      <c r="U1120" s="4">
        <f t="shared" si="1298"/>
        <v>0</v>
      </c>
      <c r="V1120" s="4">
        <f t="shared" si="1299"/>
        <v>0</v>
      </c>
      <c r="W1120" s="4">
        <f t="shared" si="1300"/>
        <v>0</v>
      </c>
      <c r="X1120" s="4">
        <f t="shared" si="1325"/>
        <v>0</v>
      </c>
      <c r="Y1120" s="4">
        <f t="shared" si="1326"/>
        <v>0</v>
      </c>
      <c r="Z1120" s="4"/>
      <c r="AA1120" s="4">
        <v>55890823</v>
      </c>
      <c r="AB1120" s="4">
        <f t="shared" si="1301"/>
        <v>14.7</v>
      </c>
      <c r="AC1120" s="4">
        <f t="shared" si="1322"/>
        <v>14.7</v>
      </c>
      <c r="AD1120" s="4">
        <f t="shared" si="1327"/>
        <v>0</v>
      </c>
      <c r="AE1120" s="4">
        <f t="shared" si="1328"/>
        <v>0</v>
      </c>
      <c r="AF1120" s="4">
        <f t="shared" si="1329"/>
        <v>0</v>
      </c>
      <c r="AG1120" s="4">
        <f t="shared" si="1303"/>
        <v>0</v>
      </c>
      <c r="AH1120" s="4">
        <f t="shared" si="1330"/>
        <v>0</v>
      </c>
      <c r="AI1120" s="4">
        <f t="shared" si="1331"/>
        <v>0</v>
      </c>
      <c r="AJ1120" s="4">
        <f t="shared" si="1304"/>
        <v>0</v>
      </c>
      <c r="AK1120" s="4">
        <v>14.7</v>
      </c>
      <c r="AL1120" s="4">
        <v>14.7</v>
      </c>
      <c r="AM1120" s="4">
        <v>0</v>
      </c>
      <c r="AN1120" s="4">
        <v>0</v>
      </c>
      <c r="AO1120" s="4">
        <v>0</v>
      </c>
      <c r="AP1120" s="4">
        <v>0</v>
      </c>
      <c r="AQ1120" s="4">
        <v>0</v>
      </c>
      <c r="AR1120" s="4">
        <v>0</v>
      </c>
      <c r="AS1120" s="4">
        <v>0</v>
      </c>
      <c r="AT1120" s="4">
        <v>0</v>
      </c>
      <c r="AU1120" s="4">
        <v>0</v>
      </c>
      <c r="AV1120" s="4">
        <v>1</v>
      </c>
      <c r="AW1120" s="4">
        <v>1</v>
      </c>
      <c r="AX1120" s="4"/>
      <c r="AY1120" s="4"/>
      <c r="AZ1120" s="4">
        <v>1</v>
      </c>
      <c r="BA1120" s="4">
        <v>1</v>
      </c>
      <c r="BB1120" s="4">
        <v>1</v>
      </c>
      <c r="BC1120" s="4">
        <v>9.84</v>
      </c>
      <c r="BD1120" s="4" t="s">
        <v>3</v>
      </c>
      <c r="BE1120" s="4" t="s">
        <v>3</v>
      </c>
      <c r="BF1120" s="4" t="s">
        <v>3</v>
      </c>
      <c r="BG1120" s="4" t="s">
        <v>3</v>
      </c>
      <c r="BH1120" s="4">
        <v>3</v>
      </c>
      <c r="BI1120" s="4">
        <v>2</v>
      </c>
      <c r="BJ1120" s="4" t="s">
        <v>1329</v>
      </c>
      <c r="BK1120" s="4"/>
      <c r="BL1120" s="4"/>
      <c r="BM1120" s="4">
        <v>400005</v>
      </c>
      <c r="BN1120" s="4">
        <v>0</v>
      </c>
      <c r="BO1120" s="4" t="s">
        <v>3</v>
      </c>
      <c r="BP1120" s="4">
        <v>0</v>
      </c>
      <c r="BQ1120" s="4">
        <v>213</v>
      </c>
      <c r="BR1120" s="4">
        <v>0</v>
      </c>
      <c r="BS1120" s="4">
        <v>1</v>
      </c>
      <c r="BT1120" s="4">
        <v>1</v>
      </c>
      <c r="BU1120" s="4">
        <v>1</v>
      </c>
      <c r="BV1120" s="4">
        <v>1</v>
      </c>
      <c r="BW1120" s="4">
        <v>1</v>
      </c>
      <c r="BX1120" s="4">
        <v>1</v>
      </c>
      <c r="BY1120" s="4" t="s">
        <v>3</v>
      </c>
      <c r="BZ1120" s="4">
        <v>0</v>
      </c>
      <c r="CA1120" s="4">
        <v>0</v>
      </c>
      <c r="CB1120" s="4" t="s">
        <v>3</v>
      </c>
      <c r="CC1120" s="4"/>
      <c r="CD1120" s="4"/>
      <c r="CE1120" s="4">
        <v>1566</v>
      </c>
      <c r="CF1120" s="4">
        <v>0</v>
      </c>
      <c r="CG1120" s="4">
        <v>0</v>
      </c>
      <c r="CH1120" s="4"/>
      <c r="CI1120" s="4"/>
      <c r="CJ1120" s="4"/>
      <c r="CK1120" s="4"/>
      <c r="CL1120" s="4"/>
      <c r="CM1120" s="4">
        <v>0</v>
      </c>
      <c r="CN1120" s="10" t="s">
        <v>2529</v>
      </c>
      <c r="CO1120" s="4">
        <v>0</v>
      </c>
      <c r="CP1120" s="4">
        <f t="shared" si="1305"/>
        <v>79556.399999999994</v>
      </c>
      <c r="CQ1120" s="4">
        <f t="shared" si="1306"/>
        <v>144.65</v>
      </c>
      <c r="CR1120" s="4">
        <f t="shared" si="1332"/>
        <v>0</v>
      </c>
      <c r="CS1120" s="4">
        <f t="shared" si="1333"/>
        <v>0</v>
      </c>
      <c r="CT1120" s="4">
        <f t="shared" si="1307"/>
        <v>0</v>
      </c>
      <c r="CU1120" s="4">
        <f t="shared" si="1308"/>
        <v>0</v>
      </c>
      <c r="CV1120" s="4">
        <f t="shared" si="1309"/>
        <v>0</v>
      </c>
      <c r="CW1120" s="4">
        <f t="shared" si="1310"/>
        <v>0</v>
      </c>
      <c r="CX1120" s="4">
        <f t="shared" si="1311"/>
        <v>0</v>
      </c>
      <c r="CY1120" s="4">
        <f t="shared" si="1334"/>
        <v>0</v>
      </c>
      <c r="CZ1120" s="4">
        <f t="shared" si="1335"/>
        <v>0</v>
      </c>
      <c r="DA1120" s="4"/>
      <c r="DB1120" s="4"/>
      <c r="DC1120" s="4" t="s">
        <v>3</v>
      </c>
      <c r="DD1120" s="4" t="s">
        <v>22</v>
      </c>
      <c r="DE1120" s="4" t="s">
        <v>23</v>
      </c>
      <c r="DF1120" s="4" t="s">
        <v>23</v>
      </c>
      <c r="DG1120" s="4" t="s">
        <v>23</v>
      </c>
      <c r="DH1120" s="4" t="s">
        <v>3</v>
      </c>
      <c r="DI1120" s="4" t="s">
        <v>23</v>
      </c>
      <c r="DJ1120" s="4" t="s">
        <v>23</v>
      </c>
      <c r="DK1120" s="4" t="s">
        <v>3</v>
      </c>
      <c r="DL1120" s="4" t="s">
        <v>3</v>
      </c>
      <c r="DM1120" s="4" t="s">
        <v>3</v>
      </c>
      <c r="DN1120" s="4">
        <v>0</v>
      </c>
      <c r="DO1120" s="4">
        <v>0</v>
      </c>
      <c r="DP1120" s="4">
        <v>1</v>
      </c>
      <c r="DQ1120" s="4">
        <v>1</v>
      </c>
      <c r="DR1120" s="4"/>
      <c r="DS1120" s="4"/>
      <c r="DT1120" s="4"/>
      <c r="DU1120" s="4">
        <v>1013</v>
      </c>
      <c r="DV1120" s="4" t="s">
        <v>227</v>
      </c>
      <c r="DW1120" s="4" t="s">
        <v>227</v>
      </c>
      <c r="DX1120" s="4">
        <v>1</v>
      </c>
      <c r="DY1120" s="4"/>
      <c r="DZ1120" s="4" t="s">
        <v>3</v>
      </c>
      <c r="EA1120" s="4" t="s">
        <v>3</v>
      </c>
      <c r="EB1120" s="4" t="s">
        <v>3</v>
      </c>
      <c r="EC1120" s="4" t="s">
        <v>3</v>
      </c>
      <c r="ED1120" s="4"/>
      <c r="EE1120" s="4">
        <v>57042888</v>
      </c>
      <c r="EF1120" s="4">
        <v>213</v>
      </c>
      <c r="EG1120" s="4" t="s">
        <v>456</v>
      </c>
      <c r="EH1120" s="4">
        <v>0</v>
      </c>
      <c r="EI1120" s="4" t="s">
        <v>3</v>
      </c>
      <c r="EJ1120" s="4">
        <v>1</v>
      </c>
      <c r="EK1120" s="4">
        <v>400005</v>
      </c>
      <c r="EL1120" s="4" t="s">
        <v>456</v>
      </c>
      <c r="EM1120" s="4" t="s">
        <v>457</v>
      </c>
      <c r="EN1120" s="4"/>
      <c r="EO1120" s="4" t="s">
        <v>24</v>
      </c>
      <c r="EP1120" s="4"/>
      <c r="EQ1120" s="4">
        <v>16</v>
      </c>
      <c r="ER1120" s="4">
        <v>0</v>
      </c>
      <c r="ES1120" s="4">
        <v>14.7</v>
      </c>
      <c r="ET1120" s="4">
        <v>0</v>
      </c>
      <c r="EU1120" s="4">
        <v>0</v>
      </c>
      <c r="EV1120" s="4">
        <v>0</v>
      </c>
      <c r="EW1120" s="4">
        <v>0</v>
      </c>
      <c r="EX1120" s="4">
        <v>0</v>
      </c>
      <c r="EY1120" s="4">
        <v>0</v>
      </c>
      <c r="EZ1120" s="4">
        <v>5</v>
      </c>
      <c r="FA1120" s="4"/>
      <c r="FB1120" s="4"/>
      <c r="FC1120" s="4">
        <v>1</v>
      </c>
      <c r="FD1120" s="4">
        <v>18</v>
      </c>
      <c r="FE1120" s="4"/>
      <c r="FF1120" s="4">
        <v>173</v>
      </c>
      <c r="FG1120" s="4"/>
      <c r="FH1120" s="4"/>
      <c r="FI1120" s="4"/>
      <c r="FJ1120" s="4"/>
      <c r="FK1120" s="4"/>
      <c r="FL1120" s="4"/>
      <c r="FM1120" s="4"/>
      <c r="FN1120" s="4"/>
      <c r="FO1120" s="4"/>
      <c r="FP1120" s="4"/>
      <c r="FQ1120" s="4">
        <v>0</v>
      </c>
      <c r="FR1120" s="4">
        <v>0</v>
      </c>
      <c r="FS1120" s="4">
        <v>0</v>
      </c>
      <c r="FT1120" s="4"/>
      <c r="FU1120" s="4"/>
      <c r="FV1120" s="4"/>
      <c r="FW1120" s="4"/>
      <c r="FX1120" s="4">
        <v>0</v>
      </c>
      <c r="FY1120" s="4">
        <v>0</v>
      </c>
      <c r="FZ1120" s="4"/>
      <c r="GA1120" s="4" t="s">
        <v>1331</v>
      </c>
      <c r="GB1120" s="4"/>
      <c r="GC1120" s="4"/>
      <c r="GD1120" s="4">
        <v>1</v>
      </c>
      <c r="GE1120" s="4"/>
      <c r="GF1120" s="4">
        <v>626309287</v>
      </c>
      <c r="GG1120" s="4">
        <v>2</v>
      </c>
      <c r="GH1120" s="4">
        <v>3</v>
      </c>
      <c r="GI1120" s="4">
        <v>5</v>
      </c>
      <c r="GJ1120" s="4">
        <v>0</v>
      </c>
      <c r="GK1120" s="4">
        <v>0</v>
      </c>
      <c r="GL1120" s="4">
        <f t="shared" si="1312"/>
        <v>0</v>
      </c>
      <c r="GM1120" s="4">
        <f t="shared" si="1313"/>
        <v>79556.399999999994</v>
      </c>
      <c r="GN1120" s="4">
        <f t="shared" si="1314"/>
        <v>0</v>
      </c>
      <c r="GO1120" s="4">
        <f t="shared" si="1315"/>
        <v>79556.399999999994</v>
      </c>
      <c r="GP1120" s="4">
        <f t="shared" si="1316"/>
        <v>0</v>
      </c>
      <c r="GQ1120" s="4"/>
      <c r="GR1120" s="4">
        <v>1</v>
      </c>
      <c r="GS1120" s="4">
        <v>1</v>
      </c>
      <c r="GT1120" s="4">
        <v>0</v>
      </c>
      <c r="GU1120" s="4" t="s">
        <v>3</v>
      </c>
      <c r="GV1120" s="4">
        <f t="shared" si="1317"/>
        <v>0</v>
      </c>
      <c r="GW1120" s="4">
        <v>1</v>
      </c>
      <c r="GX1120" s="4">
        <f t="shared" si="1318"/>
        <v>0</v>
      </c>
      <c r="GY1120" s="4"/>
      <c r="GZ1120" s="4"/>
      <c r="HA1120" s="4">
        <v>0</v>
      </c>
      <c r="HB1120" s="4">
        <v>0</v>
      </c>
      <c r="HC1120" s="4">
        <f t="shared" si="1319"/>
        <v>0</v>
      </c>
      <c r="HD1120" s="4"/>
      <c r="HE1120" s="4" t="s">
        <v>459</v>
      </c>
      <c r="HF1120" s="4" t="s">
        <v>37</v>
      </c>
      <c r="HG1120" s="4"/>
      <c r="HH1120" s="4"/>
      <c r="HI1120" s="4"/>
      <c r="HJ1120" s="4"/>
      <c r="HK1120" s="4"/>
      <c r="HL1120" s="4"/>
      <c r="HM1120" s="4" t="s">
        <v>3</v>
      </c>
      <c r="HN1120" s="4" t="s">
        <v>3</v>
      </c>
      <c r="HO1120" s="4" t="s">
        <v>3</v>
      </c>
      <c r="HP1120" s="4" t="s">
        <v>3</v>
      </c>
      <c r="HQ1120" s="4" t="s">
        <v>3</v>
      </c>
      <c r="HR1120" s="4"/>
      <c r="HS1120" s="4">
        <v>0</v>
      </c>
      <c r="HT1120" s="4"/>
      <c r="HU1120" s="4"/>
      <c r="HV1120" s="4"/>
      <c r="HW1120" s="4"/>
      <c r="HX1120" s="4"/>
      <c r="HY1120" s="4"/>
      <c r="HZ1120" s="4"/>
      <c r="IA1120" s="4"/>
      <c r="IB1120" s="4"/>
      <c r="IC1120" s="4"/>
      <c r="ID1120" s="4"/>
      <c r="IE1120" s="4"/>
      <c r="IF1120" s="4"/>
      <c r="IG1120" s="4"/>
      <c r="IH1120" s="4"/>
      <c r="II1120" s="4"/>
      <c r="IJ1120" s="4"/>
      <c r="IK1120" s="4">
        <v>0</v>
      </c>
      <c r="IL1120" s="4"/>
      <c r="IM1120" s="4"/>
      <c r="IN1120" s="4"/>
      <c r="IO1120" s="4"/>
      <c r="IP1120" s="4"/>
      <c r="IQ1120" s="4"/>
      <c r="IR1120" s="4"/>
      <c r="IS1120" s="4"/>
      <c r="IT1120" s="4"/>
      <c r="IU1120" s="4"/>
    </row>
    <row r="1121" spans="1:255" ht="409.5" x14ac:dyDescent="0.25">
      <c r="A1121" s="3">
        <v>17</v>
      </c>
      <c r="B1121" s="3">
        <v>1</v>
      </c>
      <c r="C1121" s="3"/>
      <c r="D1121" s="3"/>
      <c r="E1121" s="3" t="s">
        <v>1332</v>
      </c>
      <c r="F1121" s="3" t="s">
        <v>1333</v>
      </c>
      <c r="G1121" s="3" t="s">
        <v>1334</v>
      </c>
      <c r="H1121" s="3" t="s">
        <v>227</v>
      </c>
      <c r="I1121" s="3">
        <v>6</v>
      </c>
      <c r="J1121" s="3">
        <v>0</v>
      </c>
      <c r="K1121" s="3">
        <v>6</v>
      </c>
      <c r="L1121" s="3"/>
      <c r="M1121" s="3"/>
      <c r="N1121" s="3"/>
      <c r="O1121" s="3">
        <f t="shared" si="1294"/>
        <v>134.58000000000001</v>
      </c>
      <c r="P1121" s="3">
        <f t="shared" si="1295"/>
        <v>134.58000000000001</v>
      </c>
      <c r="Q1121" s="3">
        <f t="shared" si="1323"/>
        <v>0</v>
      </c>
      <c r="R1121" s="3">
        <f t="shared" si="1324"/>
        <v>0</v>
      </c>
      <c r="S1121" s="3">
        <f t="shared" si="1296"/>
        <v>0</v>
      </c>
      <c r="T1121" s="3">
        <f t="shared" si="1297"/>
        <v>0</v>
      </c>
      <c r="U1121" s="3">
        <f t="shared" si="1298"/>
        <v>0</v>
      </c>
      <c r="V1121" s="3">
        <f t="shared" si="1299"/>
        <v>0</v>
      </c>
      <c r="W1121" s="3">
        <f t="shared" si="1300"/>
        <v>0</v>
      </c>
      <c r="X1121" s="3">
        <f t="shared" si="1325"/>
        <v>0</v>
      </c>
      <c r="Y1121" s="3">
        <f t="shared" si="1326"/>
        <v>0</v>
      </c>
      <c r="Z1121" s="3"/>
      <c r="AA1121" s="3">
        <v>54971259</v>
      </c>
      <c r="AB1121" s="3">
        <f t="shared" si="1301"/>
        <v>22.43</v>
      </c>
      <c r="AC1121" s="3">
        <f t="shared" si="1322"/>
        <v>22.43</v>
      </c>
      <c r="AD1121" s="3">
        <f t="shared" si="1327"/>
        <v>0</v>
      </c>
      <c r="AE1121" s="3">
        <f t="shared" si="1328"/>
        <v>0</v>
      </c>
      <c r="AF1121" s="3">
        <f t="shared" si="1329"/>
        <v>0</v>
      </c>
      <c r="AG1121" s="3">
        <f t="shared" si="1303"/>
        <v>0</v>
      </c>
      <c r="AH1121" s="3">
        <f t="shared" si="1330"/>
        <v>0</v>
      </c>
      <c r="AI1121" s="3">
        <f t="shared" si="1331"/>
        <v>0</v>
      </c>
      <c r="AJ1121" s="3">
        <f t="shared" si="1304"/>
        <v>0</v>
      </c>
      <c r="AK1121" s="3">
        <v>22.43</v>
      </c>
      <c r="AL1121" s="3">
        <v>22.43</v>
      </c>
      <c r="AM1121" s="3">
        <v>0</v>
      </c>
      <c r="AN1121" s="3">
        <v>0</v>
      </c>
      <c r="AO1121" s="3">
        <v>0</v>
      </c>
      <c r="AP1121" s="3">
        <v>0</v>
      </c>
      <c r="AQ1121" s="3">
        <v>0</v>
      </c>
      <c r="AR1121" s="3">
        <v>0</v>
      </c>
      <c r="AS1121" s="3">
        <v>0</v>
      </c>
      <c r="AT1121" s="3">
        <v>0</v>
      </c>
      <c r="AU1121" s="3">
        <v>0</v>
      </c>
      <c r="AV1121" s="3">
        <v>1</v>
      </c>
      <c r="AW1121" s="3">
        <v>1</v>
      </c>
      <c r="AX1121" s="3"/>
      <c r="AY1121" s="3"/>
      <c r="AZ1121" s="3">
        <v>1</v>
      </c>
      <c r="BA1121" s="3">
        <v>1</v>
      </c>
      <c r="BB1121" s="3">
        <v>1</v>
      </c>
      <c r="BC1121" s="3">
        <v>1</v>
      </c>
      <c r="BD1121" s="3" t="s">
        <v>3</v>
      </c>
      <c r="BE1121" s="3" t="s">
        <v>3</v>
      </c>
      <c r="BF1121" s="3" t="s">
        <v>3</v>
      </c>
      <c r="BG1121" s="3" t="s">
        <v>3</v>
      </c>
      <c r="BH1121" s="3">
        <v>3</v>
      </c>
      <c r="BI1121" s="3">
        <v>2</v>
      </c>
      <c r="BJ1121" s="3" t="s">
        <v>1333</v>
      </c>
      <c r="BK1121" s="3"/>
      <c r="BL1121" s="3"/>
      <c r="BM1121" s="3">
        <v>400005</v>
      </c>
      <c r="BN1121" s="3">
        <v>0</v>
      </c>
      <c r="BO1121" s="3" t="s">
        <v>3</v>
      </c>
      <c r="BP1121" s="3">
        <v>0</v>
      </c>
      <c r="BQ1121" s="3">
        <v>213</v>
      </c>
      <c r="BR1121" s="3">
        <v>0</v>
      </c>
      <c r="BS1121" s="3">
        <v>1</v>
      </c>
      <c r="BT1121" s="3">
        <v>1</v>
      </c>
      <c r="BU1121" s="3">
        <v>1</v>
      </c>
      <c r="BV1121" s="3">
        <v>1</v>
      </c>
      <c r="BW1121" s="3">
        <v>1</v>
      </c>
      <c r="BX1121" s="3">
        <v>1</v>
      </c>
      <c r="BY1121" s="3" t="s">
        <v>3</v>
      </c>
      <c r="BZ1121" s="3">
        <v>0</v>
      </c>
      <c r="CA1121" s="3">
        <v>0</v>
      </c>
      <c r="CB1121" s="3" t="s">
        <v>3</v>
      </c>
      <c r="CC1121" s="3"/>
      <c r="CD1121" s="3"/>
      <c r="CE1121" s="3">
        <v>1566</v>
      </c>
      <c r="CF1121" s="3">
        <v>0</v>
      </c>
      <c r="CG1121" s="3">
        <v>0</v>
      </c>
      <c r="CH1121" s="3"/>
      <c r="CI1121" s="3"/>
      <c r="CJ1121" s="3"/>
      <c r="CK1121" s="3"/>
      <c r="CL1121" s="3"/>
      <c r="CM1121" s="3">
        <v>0</v>
      </c>
      <c r="CN1121" s="9" t="s">
        <v>2529</v>
      </c>
      <c r="CO1121" s="3">
        <v>0</v>
      </c>
      <c r="CP1121" s="3">
        <f t="shared" si="1305"/>
        <v>134.58000000000001</v>
      </c>
      <c r="CQ1121" s="3">
        <f t="shared" si="1306"/>
        <v>22.43</v>
      </c>
      <c r="CR1121" s="3">
        <f t="shared" si="1332"/>
        <v>0</v>
      </c>
      <c r="CS1121" s="3">
        <f t="shared" si="1333"/>
        <v>0</v>
      </c>
      <c r="CT1121" s="3">
        <f t="shared" si="1307"/>
        <v>0</v>
      </c>
      <c r="CU1121" s="3">
        <f t="shared" si="1308"/>
        <v>0</v>
      </c>
      <c r="CV1121" s="3">
        <f t="shared" si="1309"/>
        <v>0</v>
      </c>
      <c r="CW1121" s="3">
        <f t="shared" si="1310"/>
        <v>0</v>
      </c>
      <c r="CX1121" s="3">
        <f t="shared" si="1311"/>
        <v>0</v>
      </c>
      <c r="CY1121" s="3">
        <f t="shared" si="1334"/>
        <v>0</v>
      </c>
      <c r="CZ1121" s="3">
        <f t="shared" si="1335"/>
        <v>0</v>
      </c>
      <c r="DA1121" s="3"/>
      <c r="DB1121" s="3"/>
      <c r="DC1121" s="3" t="s">
        <v>3</v>
      </c>
      <c r="DD1121" s="3" t="s">
        <v>22</v>
      </c>
      <c r="DE1121" s="3" t="s">
        <v>23</v>
      </c>
      <c r="DF1121" s="3" t="s">
        <v>23</v>
      </c>
      <c r="DG1121" s="3" t="s">
        <v>23</v>
      </c>
      <c r="DH1121" s="3" t="s">
        <v>3</v>
      </c>
      <c r="DI1121" s="3" t="s">
        <v>23</v>
      </c>
      <c r="DJ1121" s="3" t="s">
        <v>23</v>
      </c>
      <c r="DK1121" s="3" t="s">
        <v>3</v>
      </c>
      <c r="DL1121" s="3" t="s">
        <v>3</v>
      </c>
      <c r="DM1121" s="3" t="s">
        <v>3</v>
      </c>
      <c r="DN1121" s="3">
        <v>0</v>
      </c>
      <c r="DO1121" s="3">
        <v>0</v>
      </c>
      <c r="DP1121" s="3">
        <v>1</v>
      </c>
      <c r="DQ1121" s="3">
        <v>1</v>
      </c>
      <c r="DR1121" s="3"/>
      <c r="DS1121" s="3"/>
      <c r="DT1121" s="3"/>
      <c r="DU1121" s="3">
        <v>1013</v>
      </c>
      <c r="DV1121" s="3" t="s">
        <v>227</v>
      </c>
      <c r="DW1121" s="3" t="s">
        <v>227</v>
      </c>
      <c r="DX1121" s="3">
        <v>1</v>
      </c>
      <c r="DY1121" s="3"/>
      <c r="DZ1121" s="3" t="s">
        <v>3</v>
      </c>
      <c r="EA1121" s="3" t="s">
        <v>3</v>
      </c>
      <c r="EB1121" s="3" t="s">
        <v>3</v>
      </c>
      <c r="EC1121" s="3" t="s">
        <v>3</v>
      </c>
      <c r="ED1121" s="3"/>
      <c r="EE1121" s="3">
        <v>57042888</v>
      </c>
      <c r="EF1121" s="3">
        <v>213</v>
      </c>
      <c r="EG1121" s="3" t="s">
        <v>456</v>
      </c>
      <c r="EH1121" s="3">
        <v>0</v>
      </c>
      <c r="EI1121" s="3" t="s">
        <v>3</v>
      </c>
      <c r="EJ1121" s="3">
        <v>1</v>
      </c>
      <c r="EK1121" s="3">
        <v>400005</v>
      </c>
      <c r="EL1121" s="3" t="s">
        <v>456</v>
      </c>
      <c r="EM1121" s="3" t="s">
        <v>457</v>
      </c>
      <c r="EN1121" s="3"/>
      <c r="EO1121" s="3" t="s">
        <v>24</v>
      </c>
      <c r="EP1121" s="3"/>
      <c r="EQ1121" s="3">
        <v>16</v>
      </c>
      <c r="ER1121" s="3">
        <v>0</v>
      </c>
      <c r="ES1121" s="3">
        <v>22.43</v>
      </c>
      <c r="ET1121" s="3">
        <v>0</v>
      </c>
      <c r="EU1121" s="3">
        <v>0</v>
      </c>
      <c r="EV1121" s="3">
        <v>0</v>
      </c>
      <c r="EW1121" s="3">
        <v>0</v>
      </c>
      <c r="EX1121" s="3">
        <v>0</v>
      </c>
      <c r="EY1121" s="3">
        <v>0</v>
      </c>
      <c r="EZ1121" s="3"/>
      <c r="FA1121" s="3"/>
      <c r="FB1121" s="3"/>
      <c r="FC1121" s="3"/>
      <c r="FD1121" s="3"/>
      <c r="FE1121" s="3"/>
      <c r="FF1121" s="3"/>
      <c r="FG1121" s="3"/>
      <c r="FH1121" s="3"/>
      <c r="FI1121" s="3"/>
      <c r="FJ1121" s="3"/>
      <c r="FK1121" s="3"/>
      <c r="FL1121" s="3"/>
      <c r="FM1121" s="3"/>
      <c r="FN1121" s="3"/>
      <c r="FO1121" s="3"/>
      <c r="FP1121" s="3"/>
      <c r="FQ1121" s="3">
        <v>0</v>
      </c>
      <c r="FR1121" s="3">
        <v>0</v>
      </c>
      <c r="FS1121" s="3">
        <v>0</v>
      </c>
      <c r="FT1121" s="3"/>
      <c r="FU1121" s="3"/>
      <c r="FV1121" s="3"/>
      <c r="FW1121" s="3"/>
      <c r="FX1121" s="3">
        <v>0</v>
      </c>
      <c r="FY1121" s="3">
        <v>0</v>
      </c>
      <c r="FZ1121" s="3"/>
      <c r="GA1121" s="3" t="s">
        <v>1335</v>
      </c>
      <c r="GB1121" s="3"/>
      <c r="GC1121" s="3"/>
      <c r="GD1121" s="3">
        <v>1</v>
      </c>
      <c r="GE1121" s="3"/>
      <c r="GF1121" s="3">
        <v>-527219380</v>
      </c>
      <c r="GG1121" s="3">
        <v>2</v>
      </c>
      <c r="GH1121" s="3">
        <v>4</v>
      </c>
      <c r="GI1121" s="3">
        <v>-2</v>
      </c>
      <c r="GJ1121" s="3">
        <v>0</v>
      </c>
      <c r="GK1121" s="3">
        <v>0</v>
      </c>
      <c r="GL1121" s="3">
        <f t="shared" si="1312"/>
        <v>0</v>
      </c>
      <c r="GM1121" s="3">
        <f t="shared" si="1313"/>
        <v>134.58000000000001</v>
      </c>
      <c r="GN1121" s="3">
        <f t="shared" si="1314"/>
        <v>0</v>
      </c>
      <c r="GO1121" s="3">
        <f t="shared" si="1315"/>
        <v>134.58000000000001</v>
      </c>
      <c r="GP1121" s="3">
        <f t="shared" si="1316"/>
        <v>0</v>
      </c>
      <c r="GQ1121" s="3"/>
      <c r="GR1121" s="3">
        <v>1</v>
      </c>
      <c r="GS1121" s="3">
        <v>2</v>
      </c>
      <c r="GT1121" s="3">
        <v>0</v>
      </c>
      <c r="GU1121" s="3" t="s">
        <v>3</v>
      </c>
      <c r="GV1121" s="3">
        <f t="shared" si="1317"/>
        <v>0</v>
      </c>
      <c r="GW1121" s="3">
        <v>1</v>
      </c>
      <c r="GX1121" s="3">
        <f t="shared" si="1318"/>
        <v>0</v>
      </c>
      <c r="GY1121" s="3"/>
      <c r="GZ1121" s="3"/>
      <c r="HA1121" s="3">
        <v>0</v>
      </c>
      <c r="HB1121" s="3">
        <v>0</v>
      </c>
      <c r="HC1121" s="3">
        <f t="shared" si="1319"/>
        <v>0</v>
      </c>
      <c r="HD1121" s="3"/>
      <c r="HE1121" s="3" t="s">
        <v>459</v>
      </c>
      <c r="HF1121" s="3" t="s">
        <v>37</v>
      </c>
      <c r="HG1121" s="3"/>
      <c r="HH1121" s="3"/>
      <c r="HI1121" s="3"/>
      <c r="HJ1121" s="3"/>
      <c r="HK1121" s="3"/>
      <c r="HL1121" s="3"/>
      <c r="HM1121" s="3" t="s">
        <v>3</v>
      </c>
      <c r="HN1121" s="3" t="s">
        <v>3</v>
      </c>
      <c r="HO1121" s="3" t="s">
        <v>3</v>
      </c>
      <c r="HP1121" s="3" t="s">
        <v>3</v>
      </c>
      <c r="HQ1121" s="3" t="s">
        <v>3</v>
      </c>
      <c r="HR1121" s="3"/>
      <c r="HS1121" s="3">
        <v>0</v>
      </c>
      <c r="HT1121" s="3"/>
      <c r="HU1121" s="3"/>
      <c r="HV1121" s="3"/>
      <c r="HW1121" s="3"/>
      <c r="HX1121" s="3"/>
      <c r="HY1121" s="3"/>
      <c r="HZ1121" s="3"/>
      <c r="IA1121" s="3"/>
      <c r="IB1121" s="3"/>
      <c r="IC1121" s="3"/>
      <c r="ID1121" s="3"/>
      <c r="IE1121" s="3"/>
      <c r="IF1121" s="3"/>
      <c r="IG1121" s="3"/>
      <c r="IH1121" s="3"/>
      <c r="II1121" s="3"/>
      <c r="IJ1121" s="3"/>
      <c r="IK1121" s="3">
        <v>0</v>
      </c>
      <c r="IL1121" s="3"/>
      <c r="IM1121" s="3"/>
      <c r="IN1121" s="3"/>
      <c r="IO1121" s="3"/>
      <c r="IP1121" s="3"/>
      <c r="IQ1121" s="3"/>
      <c r="IR1121" s="3"/>
      <c r="IS1121" s="3"/>
      <c r="IT1121" s="3"/>
      <c r="IU1121" s="3"/>
    </row>
    <row r="1122" spans="1:255" ht="409.5" x14ac:dyDescent="0.25">
      <c r="A1122" s="4">
        <v>17</v>
      </c>
      <c r="B1122" s="4">
        <v>1</v>
      </c>
      <c r="C1122" s="4"/>
      <c r="D1122" s="4"/>
      <c r="E1122" s="4" t="s">
        <v>1332</v>
      </c>
      <c r="F1122" s="4" t="s">
        <v>1333</v>
      </c>
      <c r="G1122" s="4" t="s">
        <v>1334</v>
      </c>
      <c r="H1122" s="4" t="s">
        <v>227</v>
      </c>
      <c r="I1122" s="4">
        <v>6</v>
      </c>
      <c r="J1122" s="4">
        <v>0</v>
      </c>
      <c r="K1122" s="4">
        <v>6</v>
      </c>
      <c r="L1122" s="4"/>
      <c r="M1122" s="4"/>
      <c r="N1122" s="4"/>
      <c r="O1122" s="4">
        <f t="shared" si="1294"/>
        <v>1324.27</v>
      </c>
      <c r="P1122" s="4">
        <f t="shared" si="1295"/>
        <v>1324.27</v>
      </c>
      <c r="Q1122" s="4">
        <f t="shared" si="1323"/>
        <v>0</v>
      </c>
      <c r="R1122" s="4">
        <f t="shared" si="1324"/>
        <v>0</v>
      </c>
      <c r="S1122" s="4">
        <f t="shared" si="1296"/>
        <v>0</v>
      </c>
      <c r="T1122" s="4">
        <f t="shared" si="1297"/>
        <v>0</v>
      </c>
      <c r="U1122" s="4">
        <f t="shared" si="1298"/>
        <v>0</v>
      </c>
      <c r="V1122" s="4">
        <f t="shared" si="1299"/>
        <v>0</v>
      </c>
      <c r="W1122" s="4">
        <f t="shared" si="1300"/>
        <v>0</v>
      </c>
      <c r="X1122" s="4">
        <f t="shared" si="1325"/>
        <v>0</v>
      </c>
      <c r="Y1122" s="4">
        <f t="shared" si="1326"/>
        <v>0</v>
      </c>
      <c r="Z1122" s="4"/>
      <c r="AA1122" s="4">
        <v>55890823</v>
      </c>
      <c r="AB1122" s="4">
        <f t="shared" si="1301"/>
        <v>22.43</v>
      </c>
      <c r="AC1122" s="4">
        <f t="shared" si="1322"/>
        <v>22.43</v>
      </c>
      <c r="AD1122" s="4">
        <f t="shared" si="1327"/>
        <v>0</v>
      </c>
      <c r="AE1122" s="4">
        <f t="shared" si="1328"/>
        <v>0</v>
      </c>
      <c r="AF1122" s="4">
        <f t="shared" si="1329"/>
        <v>0</v>
      </c>
      <c r="AG1122" s="4">
        <f t="shared" si="1303"/>
        <v>0</v>
      </c>
      <c r="AH1122" s="4">
        <f t="shared" si="1330"/>
        <v>0</v>
      </c>
      <c r="AI1122" s="4">
        <f t="shared" si="1331"/>
        <v>0</v>
      </c>
      <c r="AJ1122" s="4">
        <f t="shared" si="1304"/>
        <v>0</v>
      </c>
      <c r="AK1122" s="4">
        <v>22.43</v>
      </c>
      <c r="AL1122" s="4">
        <v>22.43</v>
      </c>
      <c r="AM1122" s="4">
        <v>0</v>
      </c>
      <c r="AN1122" s="4">
        <v>0</v>
      </c>
      <c r="AO1122" s="4">
        <v>0</v>
      </c>
      <c r="AP1122" s="4">
        <v>0</v>
      </c>
      <c r="AQ1122" s="4">
        <v>0</v>
      </c>
      <c r="AR1122" s="4">
        <v>0</v>
      </c>
      <c r="AS1122" s="4">
        <v>0</v>
      </c>
      <c r="AT1122" s="4">
        <v>0</v>
      </c>
      <c r="AU1122" s="4">
        <v>0</v>
      </c>
      <c r="AV1122" s="4">
        <v>1</v>
      </c>
      <c r="AW1122" s="4">
        <v>1</v>
      </c>
      <c r="AX1122" s="4"/>
      <c r="AY1122" s="4"/>
      <c r="AZ1122" s="4">
        <v>1</v>
      </c>
      <c r="BA1122" s="4">
        <v>1</v>
      </c>
      <c r="BB1122" s="4">
        <v>1</v>
      </c>
      <c r="BC1122" s="4">
        <v>9.84</v>
      </c>
      <c r="BD1122" s="4" t="s">
        <v>3</v>
      </c>
      <c r="BE1122" s="4" t="s">
        <v>3</v>
      </c>
      <c r="BF1122" s="4" t="s">
        <v>3</v>
      </c>
      <c r="BG1122" s="4" t="s">
        <v>3</v>
      </c>
      <c r="BH1122" s="4">
        <v>3</v>
      </c>
      <c r="BI1122" s="4">
        <v>2</v>
      </c>
      <c r="BJ1122" s="4" t="s">
        <v>1333</v>
      </c>
      <c r="BK1122" s="4"/>
      <c r="BL1122" s="4"/>
      <c r="BM1122" s="4">
        <v>400005</v>
      </c>
      <c r="BN1122" s="4">
        <v>0</v>
      </c>
      <c r="BO1122" s="4" t="s">
        <v>3</v>
      </c>
      <c r="BP1122" s="4">
        <v>0</v>
      </c>
      <c r="BQ1122" s="4">
        <v>213</v>
      </c>
      <c r="BR1122" s="4">
        <v>0</v>
      </c>
      <c r="BS1122" s="4">
        <v>1</v>
      </c>
      <c r="BT1122" s="4">
        <v>1</v>
      </c>
      <c r="BU1122" s="4">
        <v>1</v>
      </c>
      <c r="BV1122" s="4">
        <v>1</v>
      </c>
      <c r="BW1122" s="4">
        <v>1</v>
      </c>
      <c r="BX1122" s="4">
        <v>1</v>
      </c>
      <c r="BY1122" s="4" t="s">
        <v>3</v>
      </c>
      <c r="BZ1122" s="4">
        <v>0</v>
      </c>
      <c r="CA1122" s="4">
        <v>0</v>
      </c>
      <c r="CB1122" s="4" t="s">
        <v>3</v>
      </c>
      <c r="CC1122" s="4"/>
      <c r="CD1122" s="4"/>
      <c r="CE1122" s="4">
        <v>1566</v>
      </c>
      <c r="CF1122" s="4">
        <v>0</v>
      </c>
      <c r="CG1122" s="4">
        <v>0</v>
      </c>
      <c r="CH1122" s="4"/>
      <c r="CI1122" s="4"/>
      <c r="CJ1122" s="4"/>
      <c r="CK1122" s="4"/>
      <c r="CL1122" s="4"/>
      <c r="CM1122" s="4">
        <v>0</v>
      </c>
      <c r="CN1122" s="10" t="s">
        <v>2529</v>
      </c>
      <c r="CO1122" s="4">
        <v>0</v>
      </c>
      <c r="CP1122" s="4">
        <f t="shared" si="1305"/>
        <v>1324.27</v>
      </c>
      <c r="CQ1122" s="4">
        <f t="shared" si="1306"/>
        <v>220.71</v>
      </c>
      <c r="CR1122" s="4">
        <f t="shared" si="1332"/>
        <v>0</v>
      </c>
      <c r="CS1122" s="4">
        <f t="shared" si="1333"/>
        <v>0</v>
      </c>
      <c r="CT1122" s="4">
        <f t="shared" si="1307"/>
        <v>0</v>
      </c>
      <c r="CU1122" s="4">
        <f t="shared" si="1308"/>
        <v>0</v>
      </c>
      <c r="CV1122" s="4">
        <f t="shared" si="1309"/>
        <v>0</v>
      </c>
      <c r="CW1122" s="4">
        <f t="shared" si="1310"/>
        <v>0</v>
      </c>
      <c r="CX1122" s="4">
        <f t="shared" si="1311"/>
        <v>0</v>
      </c>
      <c r="CY1122" s="4">
        <f t="shared" si="1334"/>
        <v>0</v>
      </c>
      <c r="CZ1122" s="4">
        <f t="shared" si="1335"/>
        <v>0</v>
      </c>
      <c r="DA1122" s="4"/>
      <c r="DB1122" s="4"/>
      <c r="DC1122" s="4" t="s">
        <v>3</v>
      </c>
      <c r="DD1122" s="4" t="s">
        <v>22</v>
      </c>
      <c r="DE1122" s="4" t="s">
        <v>23</v>
      </c>
      <c r="DF1122" s="4" t="s">
        <v>23</v>
      </c>
      <c r="DG1122" s="4" t="s">
        <v>23</v>
      </c>
      <c r="DH1122" s="4" t="s">
        <v>3</v>
      </c>
      <c r="DI1122" s="4" t="s">
        <v>23</v>
      </c>
      <c r="DJ1122" s="4" t="s">
        <v>23</v>
      </c>
      <c r="DK1122" s="4" t="s">
        <v>3</v>
      </c>
      <c r="DL1122" s="4" t="s">
        <v>3</v>
      </c>
      <c r="DM1122" s="4" t="s">
        <v>3</v>
      </c>
      <c r="DN1122" s="4">
        <v>0</v>
      </c>
      <c r="DO1122" s="4">
        <v>0</v>
      </c>
      <c r="DP1122" s="4">
        <v>1</v>
      </c>
      <c r="DQ1122" s="4">
        <v>1</v>
      </c>
      <c r="DR1122" s="4"/>
      <c r="DS1122" s="4"/>
      <c r="DT1122" s="4"/>
      <c r="DU1122" s="4">
        <v>1013</v>
      </c>
      <c r="DV1122" s="4" t="s">
        <v>227</v>
      </c>
      <c r="DW1122" s="4" t="s">
        <v>227</v>
      </c>
      <c r="DX1122" s="4">
        <v>1</v>
      </c>
      <c r="DY1122" s="4"/>
      <c r="DZ1122" s="4" t="s">
        <v>3</v>
      </c>
      <c r="EA1122" s="4" t="s">
        <v>3</v>
      </c>
      <c r="EB1122" s="4" t="s">
        <v>3</v>
      </c>
      <c r="EC1122" s="4" t="s">
        <v>3</v>
      </c>
      <c r="ED1122" s="4"/>
      <c r="EE1122" s="4">
        <v>57042888</v>
      </c>
      <c r="EF1122" s="4">
        <v>213</v>
      </c>
      <c r="EG1122" s="4" t="s">
        <v>456</v>
      </c>
      <c r="EH1122" s="4">
        <v>0</v>
      </c>
      <c r="EI1122" s="4" t="s">
        <v>3</v>
      </c>
      <c r="EJ1122" s="4">
        <v>1</v>
      </c>
      <c r="EK1122" s="4">
        <v>400005</v>
      </c>
      <c r="EL1122" s="4" t="s">
        <v>456</v>
      </c>
      <c r="EM1122" s="4" t="s">
        <v>457</v>
      </c>
      <c r="EN1122" s="4"/>
      <c r="EO1122" s="4" t="s">
        <v>24</v>
      </c>
      <c r="EP1122" s="4"/>
      <c r="EQ1122" s="4">
        <v>16</v>
      </c>
      <c r="ER1122" s="4">
        <v>0</v>
      </c>
      <c r="ES1122" s="4">
        <v>22.43</v>
      </c>
      <c r="ET1122" s="4">
        <v>0</v>
      </c>
      <c r="EU1122" s="4">
        <v>0</v>
      </c>
      <c r="EV1122" s="4">
        <v>0</v>
      </c>
      <c r="EW1122" s="4">
        <v>0</v>
      </c>
      <c r="EX1122" s="4">
        <v>0</v>
      </c>
      <c r="EY1122" s="4">
        <v>0</v>
      </c>
      <c r="EZ1122" s="4">
        <v>5</v>
      </c>
      <c r="FA1122" s="4"/>
      <c r="FB1122" s="4"/>
      <c r="FC1122" s="4">
        <v>1</v>
      </c>
      <c r="FD1122" s="4">
        <v>18</v>
      </c>
      <c r="FE1122" s="4"/>
      <c r="FF1122" s="4">
        <v>264</v>
      </c>
      <c r="FG1122" s="4"/>
      <c r="FH1122" s="4"/>
      <c r="FI1122" s="4"/>
      <c r="FJ1122" s="4"/>
      <c r="FK1122" s="4"/>
      <c r="FL1122" s="4"/>
      <c r="FM1122" s="4"/>
      <c r="FN1122" s="4"/>
      <c r="FO1122" s="4"/>
      <c r="FP1122" s="4"/>
      <c r="FQ1122" s="4">
        <v>0</v>
      </c>
      <c r="FR1122" s="4">
        <v>0</v>
      </c>
      <c r="FS1122" s="4">
        <v>0</v>
      </c>
      <c r="FT1122" s="4"/>
      <c r="FU1122" s="4"/>
      <c r="FV1122" s="4"/>
      <c r="FW1122" s="4"/>
      <c r="FX1122" s="4">
        <v>0</v>
      </c>
      <c r="FY1122" s="4">
        <v>0</v>
      </c>
      <c r="FZ1122" s="4"/>
      <c r="GA1122" s="4" t="s">
        <v>1335</v>
      </c>
      <c r="GB1122" s="4"/>
      <c r="GC1122" s="4"/>
      <c r="GD1122" s="4">
        <v>1</v>
      </c>
      <c r="GE1122" s="4"/>
      <c r="GF1122" s="4">
        <v>-527219380</v>
      </c>
      <c r="GG1122" s="4">
        <v>2</v>
      </c>
      <c r="GH1122" s="4">
        <v>3</v>
      </c>
      <c r="GI1122" s="4">
        <v>5</v>
      </c>
      <c r="GJ1122" s="4">
        <v>0</v>
      </c>
      <c r="GK1122" s="4">
        <v>0</v>
      </c>
      <c r="GL1122" s="4">
        <f t="shared" si="1312"/>
        <v>0</v>
      </c>
      <c r="GM1122" s="4">
        <f t="shared" si="1313"/>
        <v>1324.27</v>
      </c>
      <c r="GN1122" s="4">
        <f t="shared" si="1314"/>
        <v>0</v>
      </c>
      <c r="GO1122" s="4">
        <f t="shared" si="1315"/>
        <v>1324.27</v>
      </c>
      <c r="GP1122" s="4">
        <f t="shared" si="1316"/>
        <v>0</v>
      </c>
      <c r="GQ1122" s="4"/>
      <c r="GR1122" s="4">
        <v>1</v>
      </c>
      <c r="GS1122" s="4">
        <v>1</v>
      </c>
      <c r="GT1122" s="4">
        <v>0</v>
      </c>
      <c r="GU1122" s="4" t="s">
        <v>3</v>
      </c>
      <c r="GV1122" s="4">
        <f t="shared" si="1317"/>
        <v>0</v>
      </c>
      <c r="GW1122" s="4">
        <v>1</v>
      </c>
      <c r="GX1122" s="4">
        <f t="shared" si="1318"/>
        <v>0</v>
      </c>
      <c r="GY1122" s="4"/>
      <c r="GZ1122" s="4"/>
      <c r="HA1122" s="4">
        <v>0</v>
      </c>
      <c r="HB1122" s="4">
        <v>0</v>
      </c>
      <c r="HC1122" s="4">
        <f t="shared" si="1319"/>
        <v>0</v>
      </c>
      <c r="HD1122" s="4"/>
      <c r="HE1122" s="4" t="s">
        <v>459</v>
      </c>
      <c r="HF1122" s="4" t="s">
        <v>37</v>
      </c>
      <c r="HG1122" s="4"/>
      <c r="HH1122" s="4"/>
      <c r="HI1122" s="4"/>
      <c r="HJ1122" s="4"/>
      <c r="HK1122" s="4"/>
      <c r="HL1122" s="4"/>
      <c r="HM1122" s="4" t="s">
        <v>3</v>
      </c>
      <c r="HN1122" s="4" t="s">
        <v>3</v>
      </c>
      <c r="HO1122" s="4" t="s">
        <v>3</v>
      </c>
      <c r="HP1122" s="4" t="s">
        <v>3</v>
      </c>
      <c r="HQ1122" s="4" t="s">
        <v>3</v>
      </c>
      <c r="HR1122" s="4"/>
      <c r="HS1122" s="4">
        <v>0</v>
      </c>
      <c r="HT1122" s="4"/>
      <c r="HU1122" s="4"/>
      <c r="HV1122" s="4"/>
      <c r="HW1122" s="4"/>
      <c r="HX1122" s="4"/>
      <c r="HY1122" s="4"/>
      <c r="HZ1122" s="4"/>
      <c r="IA1122" s="4"/>
      <c r="IB1122" s="4"/>
      <c r="IC1122" s="4"/>
      <c r="ID1122" s="4"/>
      <c r="IE1122" s="4"/>
      <c r="IF1122" s="4"/>
      <c r="IG1122" s="4"/>
      <c r="IH1122" s="4"/>
      <c r="II1122" s="4"/>
      <c r="IJ1122" s="4"/>
      <c r="IK1122" s="4">
        <v>0</v>
      </c>
      <c r="IL1122" s="4"/>
      <c r="IM1122" s="4"/>
      <c r="IN1122" s="4"/>
      <c r="IO1122" s="4"/>
      <c r="IP1122" s="4"/>
      <c r="IQ1122" s="4"/>
      <c r="IR1122" s="4"/>
      <c r="IS1122" s="4"/>
      <c r="IT1122" s="4"/>
      <c r="IU1122" s="4"/>
    </row>
    <row r="1123" spans="1:255" ht="409.5" x14ac:dyDescent="0.25">
      <c r="A1123" s="3">
        <v>17</v>
      </c>
      <c r="B1123" s="3">
        <v>1</v>
      </c>
      <c r="C1123" s="3"/>
      <c r="D1123" s="3"/>
      <c r="E1123" s="3" t="s">
        <v>1336</v>
      </c>
      <c r="F1123" s="3" t="s">
        <v>1337</v>
      </c>
      <c r="G1123" s="3" t="s">
        <v>1338</v>
      </c>
      <c r="H1123" s="3" t="s">
        <v>227</v>
      </c>
      <c r="I1123" s="3">
        <v>11</v>
      </c>
      <c r="J1123" s="3">
        <v>0</v>
      </c>
      <c r="K1123" s="3">
        <v>11</v>
      </c>
      <c r="L1123" s="3"/>
      <c r="M1123" s="3"/>
      <c r="N1123" s="3"/>
      <c r="O1123" s="3">
        <f t="shared" si="1294"/>
        <v>478.5</v>
      </c>
      <c r="P1123" s="3">
        <f t="shared" si="1295"/>
        <v>478.5</v>
      </c>
      <c r="Q1123" s="3">
        <f t="shared" si="1323"/>
        <v>0</v>
      </c>
      <c r="R1123" s="3">
        <f t="shared" si="1324"/>
        <v>0</v>
      </c>
      <c r="S1123" s="3">
        <f t="shared" si="1296"/>
        <v>0</v>
      </c>
      <c r="T1123" s="3">
        <f t="shared" si="1297"/>
        <v>0</v>
      </c>
      <c r="U1123" s="3">
        <f t="shared" si="1298"/>
        <v>0</v>
      </c>
      <c r="V1123" s="3">
        <f t="shared" si="1299"/>
        <v>0</v>
      </c>
      <c r="W1123" s="3">
        <f t="shared" si="1300"/>
        <v>0</v>
      </c>
      <c r="X1123" s="3">
        <f t="shared" si="1325"/>
        <v>0</v>
      </c>
      <c r="Y1123" s="3">
        <f t="shared" si="1326"/>
        <v>0</v>
      </c>
      <c r="Z1123" s="3"/>
      <c r="AA1123" s="3">
        <v>54971259</v>
      </c>
      <c r="AB1123" s="3">
        <f t="shared" si="1301"/>
        <v>43.5</v>
      </c>
      <c r="AC1123" s="3">
        <f t="shared" si="1322"/>
        <v>43.5</v>
      </c>
      <c r="AD1123" s="3">
        <f t="shared" si="1327"/>
        <v>0</v>
      </c>
      <c r="AE1123" s="3">
        <f t="shared" si="1328"/>
        <v>0</v>
      </c>
      <c r="AF1123" s="3">
        <f t="shared" si="1329"/>
        <v>0</v>
      </c>
      <c r="AG1123" s="3">
        <f t="shared" si="1303"/>
        <v>0</v>
      </c>
      <c r="AH1123" s="3">
        <f t="shared" si="1330"/>
        <v>0</v>
      </c>
      <c r="AI1123" s="3">
        <f t="shared" si="1331"/>
        <v>0</v>
      </c>
      <c r="AJ1123" s="3">
        <f t="shared" si="1304"/>
        <v>0</v>
      </c>
      <c r="AK1123" s="3">
        <v>43.5</v>
      </c>
      <c r="AL1123" s="3">
        <v>43.5</v>
      </c>
      <c r="AM1123" s="3">
        <v>0</v>
      </c>
      <c r="AN1123" s="3">
        <v>0</v>
      </c>
      <c r="AO1123" s="3">
        <v>0</v>
      </c>
      <c r="AP1123" s="3">
        <v>0</v>
      </c>
      <c r="AQ1123" s="3">
        <v>0</v>
      </c>
      <c r="AR1123" s="3">
        <v>0</v>
      </c>
      <c r="AS1123" s="3">
        <v>0</v>
      </c>
      <c r="AT1123" s="3">
        <v>0</v>
      </c>
      <c r="AU1123" s="3">
        <v>0</v>
      </c>
      <c r="AV1123" s="3">
        <v>1</v>
      </c>
      <c r="AW1123" s="3">
        <v>1</v>
      </c>
      <c r="AX1123" s="3"/>
      <c r="AY1123" s="3"/>
      <c r="AZ1123" s="3">
        <v>1</v>
      </c>
      <c r="BA1123" s="3">
        <v>1</v>
      </c>
      <c r="BB1123" s="3">
        <v>1</v>
      </c>
      <c r="BC1123" s="3">
        <v>1</v>
      </c>
      <c r="BD1123" s="3" t="s">
        <v>3</v>
      </c>
      <c r="BE1123" s="3" t="s">
        <v>3</v>
      </c>
      <c r="BF1123" s="3" t="s">
        <v>3</v>
      </c>
      <c r="BG1123" s="3" t="s">
        <v>3</v>
      </c>
      <c r="BH1123" s="3">
        <v>3</v>
      </c>
      <c r="BI1123" s="3">
        <v>2</v>
      </c>
      <c r="BJ1123" s="3" t="s">
        <v>1337</v>
      </c>
      <c r="BK1123" s="3"/>
      <c r="BL1123" s="3"/>
      <c r="BM1123" s="3">
        <v>400005</v>
      </c>
      <c r="BN1123" s="3">
        <v>0</v>
      </c>
      <c r="BO1123" s="3" t="s">
        <v>3</v>
      </c>
      <c r="BP1123" s="3">
        <v>0</v>
      </c>
      <c r="BQ1123" s="3">
        <v>213</v>
      </c>
      <c r="BR1123" s="3">
        <v>0</v>
      </c>
      <c r="BS1123" s="3">
        <v>1</v>
      </c>
      <c r="BT1123" s="3">
        <v>1</v>
      </c>
      <c r="BU1123" s="3">
        <v>1</v>
      </c>
      <c r="BV1123" s="3">
        <v>1</v>
      </c>
      <c r="BW1123" s="3">
        <v>1</v>
      </c>
      <c r="BX1123" s="3">
        <v>1</v>
      </c>
      <c r="BY1123" s="3" t="s">
        <v>3</v>
      </c>
      <c r="BZ1123" s="3">
        <v>0</v>
      </c>
      <c r="CA1123" s="3">
        <v>0</v>
      </c>
      <c r="CB1123" s="3" t="s">
        <v>3</v>
      </c>
      <c r="CC1123" s="3"/>
      <c r="CD1123" s="3"/>
      <c r="CE1123" s="3">
        <v>1566</v>
      </c>
      <c r="CF1123" s="3">
        <v>0</v>
      </c>
      <c r="CG1123" s="3">
        <v>0</v>
      </c>
      <c r="CH1123" s="3"/>
      <c r="CI1123" s="3"/>
      <c r="CJ1123" s="3"/>
      <c r="CK1123" s="3"/>
      <c r="CL1123" s="3"/>
      <c r="CM1123" s="3">
        <v>0</v>
      </c>
      <c r="CN1123" s="9" t="s">
        <v>2529</v>
      </c>
      <c r="CO1123" s="3">
        <v>0</v>
      </c>
      <c r="CP1123" s="3">
        <f t="shared" si="1305"/>
        <v>478.5</v>
      </c>
      <c r="CQ1123" s="3">
        <f t="shared" si="1306"/>
        <v>43.5</v>
      </c>
      <c r="CR1123" s="3">
        <f t="shared" si="1332"/>
        <v>0</v>
      </c>
      <c r="CS1123" s="3">
        <f t="shared" si="1333"/>
        <v>0</v>
      </c>
      <c r="CT1123" s="3">
        <f t="shared" si="1307"/>
        <v>0</v>
      </c>
      <c r="CU1123" s="3">
        <f t="shared" si="1308"/>
        <v>0</v>
      </c>
      <c r="CV1123" s="3">
        <f t="shared" si="1309"/>
        <v>0</v>
      </c>
      <c r="CW1123" s="3">
        <f t="shared" si="1310"/>
        <v>0</v>
      </c>
      <c r="CX1123" s="3">
        <f t="shared" si="1311"/>
        <v>0</v>
      </c>
      <c r="CY1123" s="3">
        <f t="shared" si="1334"/>
        <v>0</v>
      </c>
      <c r="CZ1123" s="3">
        <f t="shared" si="1335"/>
        <v>0</v>
      </c>
      <c r="DA1123" s="3"/>
      <c r="DB1123" s="3"/>
      <c r="DC1123" s="3" t="s">
        <v>3</v>
      </c>
      <c r="DD1123" s="3" t="s">
        <v>22</v>
      </c>
      <c r="DE1123" s="3" t="s">
        <v>23</v>
      </c>
      <c r="DF1123" s="3" t="s">
        <v>23</v>
      </c>
      <c r="DG1123" s="3" t="s">
        <v>23</v>
      </c>
      <c r="DH1123" s="3" t="s">
        <v>3</v>
      </c>
      <c r="DI1123" s="3" t="s">
        <v>23</v>
      </c>
      <c r="DJ1123" s="3" t="s">
        <v>23</v>
      </c>
      <c r="DK1123" s="3" t="s">
        <v>3</v>
      </c>
      <c r="DL1123" s="3" t="s">
        <v>3</v>
      </c>
      <c r="DM1123" s="3" t="s">
        <v>3</v>
      </c>
      <c r="DN1123" s="3">
        <v>0</v>
      </c>
      <c r="DO1123" s="3">
        <v>0</v>
      </c>
      <c r="DP1123" s="3">
        <v>1</v>
      </c>
      <c r="DQ1123" s="3">
        <v>1</v>
      </c>
      <c r="DR1123" s="3"/>
      <c r="DS1123" s="3"/>
      <c r="DT1123" s="3"/>
      <c r="DU1123" s="3">
        <v>1013</v>
      </c>
      <c r="DV1123" s="3" t="s">
        <v>227</v>
      </c>
      <c r="DW1123" s="3" t="s">
        <v>227</v>
      </c>
      <c r="DX1123" s="3">
        <v>1</v>
      </c>
      <c r="DY1123" s="3"/>
      <c r="DZ1123" s="3" t="s">
        <v>3</v>
      </c>
      <c r="EA1123" s="3" t="s">
        <v>3</v>
      </c>
      <c r="EB1123" s="3" t="s">
        <v>3</v>
      </c>
      <c r="EC1123" s="3" t="s">
        <v>3</v>
      </c>
      <c r="ED1123" s="3"/>
      <c r="EE1123" s="3">
        <v>57042888</v>
      </c>
      <c r="EF1123" s="3">
        <v>213</v>
      </c>
      <c r="EG1123" s="3" t="s">
        <v>456</v>
      </c>
      <c r="EH1123" s="3">
        <v>0</v>
      </c>
      <c r="EI1123" s="3" t="s">
        <v>3</v>
      </c>
      <c r="EJ1123" s="3">
        <v>1</v>
      </c>
      <c r="EK1123" s="3">
        <v>400005</v>
      </c>
      <c r="EL1123" s="3" t="s">
        <v>456</v>
      </c>
      <c r="EM1123" s="3" t="s">
        <v>457</v>
      </c>
      <c r="EN1123" s="3"/>
      <c r="EO1123" s="3" t="s">
        <v>24</v>
      </c>
      <c r="EP1123" s="3"/>
      <c r="EQ1123" s="3">
        <v>16</v>
      </c>
      <c r="ER1123" s="3">
        <v>0</v>
      </c>
      <c r="ES1123" s="3">
        <v>43.5</v>
      </c>
      <c r="ET1123" s="3">
        <v>0</v>
      </c>
      <c r="EU1123" s="3">
        <v>0</v>
      </c>
      <c r="EV1123" s="3">
        <v>0</v>
      </c>
      <c r="EW1123" s="3">
        <v>0</v>
      </c>
      <c r="EX1123" s="3">
        <v>0</v>
      </c>
      <c r="EY1123" s="3">
        <v>0</v>
      </c>
      <c r="EZ1123" s="3"/>
      <c r="FA1123" s="3"/>
      <c r="FB1123" s="3"/>
      <c r="FC1123" s="3"/>
      <c r="FD1123" s="3"/>
      <c r="FE1123" s="3"/>
      <c r="FF1123" s="3"/>
      <c r="FG1123" s="3"/>
      <c r="FH1123" s="3"/>
      <c r="FI1123" s="3"/>
      <c r="FJ1123" s="3"/>
      <c r="FK1123" s="3"/>
      <c r="FL1123" s="3"/>
      <c r="FM1123" s="3"/>
      <c r="FN1123" s="3"/>
      <c r="FO1123" s="3"/>
      <c r="FP1123" s="3"/>
      <c r="FQ1123" s="3">
        <v>0</v>
      </c>
      <c r="FR1123" s="3">
        <v>0</v>
      </c>
      <c r="FS1123" s="3">
        <v>0</v>
      </c>
      <c r="FT1123" s="3"/>
      <c r="FU1123" s="3"/>
      <c r="FV1123" s="3"/>
      <c r="FW1123" s="3"/>
      <c r="FX1123" s="3">
        <v>0</v>
      </c>
      <c r="FY1123" s="3">
        <v>0</v>
      </c>
      <c r="FZ1123" s="3"/>
      <c r="GA1123" s="3" t="s">
        <v>1339</v>
      </c>
      <c r="GB1123" s="3"/>
      <c r="GC1123" s="3"/>
      <c r="GD1123" s="3">
        <v>1</v>
      </c>
      <c r="GE1123" s="3"/>
      <c r="GF1123" s="3">
        <v>-57053734</v>
      </c>
      <c r="GG1123" s="3">
        <v>2</v>
      </c>
      <c r="GH1123" s="3">
        <v>4</v>
      </c>
      <c r="GI1123" s="3">
        <v>-2</v>
      </c>
      <c r="GJ1123" s="3">
        <v>0</v>
      </c>
      <c r="GK1123" s="3">
        <v>0</v>
      </c>
      <c r="GL1123" s="3">
        <f t="shared" si="1312"/>
        <v>0</v>
      </c>
      <c r="GM1123" s="3">
        <f t="shared" si="1313"/>
        <v>478.5</v>
      </c>
      <c r="GN1123" s="3">
        <f t="shared" si="1314"/>
        <v>0</v>
      </c>
      <c r="GO1123" s="3">
        <f t="shared" si="1315"/>
        <v>478.5</v>
      </c>
      <c r="GP1123" s="3">
        <f t="shared" si="1316"/>
        <v>0</v>
      </c>
      <c r="GQ1123" s="3"/>
      <c r="GR1123" s="3">
        <v>1</v>
      </c>
      <c r="GS1123" s="3">
        <v>2</v>
      </c>
      <c r="GT1123" s="3">
        <v>0</v>
      </c>
      <c r="GU1123" s="3" t="s">
        <v>3</v>
      </c>
      <c r="GV1123" s="3">
        <f t="shared" si="1317"/>
        <v>0</v>
      </c>
      <c r="GW1123" s="3">
        <v>1</v>
      </c>
      <c r="GX1123" s="3">
        <f t="shared" si="1318"/>
        <v>0</v>
      </c>
      <c r="GY1123" s="3"/>
      <c r="GZ1123" s="3"/>
      <c r="HA1123" s="3">
        <v>0</v>
      </c>
      <c r="HB1123" s="3">
        <v>0</v>
      </c>
      <c r="HC1123" s="3">
        <f t="shared" si="1319"/>
        <v>0</v>
      </c>
      <c r="HD1123" s="3"/>
      <c r="HE1123" s="3" t="s">
        <v>459</v>
      </c>
      <c r="HF1123" s="3" t="s">
        <v>37</v>
      </c>
      <c r="HG1123" s="3"/>
      <c r="HH1123" s="3"/>
      <c r="HI1123" s="3"/>
      <c r="HJ1123" s="3"/>
      <c r="HK1123" s="3"/>
      <c r="HL1123" s="3"/>
      <c r="HM1123" s="3" t="s">
        <v>3</v>
      </c>
      <c r="HN1123" s="3" t="s">
        <v>3</v>
      </c>
      <c r="HO1123" s="3" t="s">
        <v>3</v>
      </c>
      <c r="HP1123" s="3" t="s">
        <v>3</v>
      </c>
      <c r="HQ1123" s="3" t="s">
        <v>3</v>
      </c>
      <c r="HR1123" s="3"/>
      <c r="HS1123" s="3">
        <v>0</v>
      </c>
      <c r="HT1123" s="3"/>
      <c r="HU1123" s="3"/>
      <c r="HV1123" s="3"/>
      <c r="HW1123" s="3"/>
      <c r="HX1123" s="3"/>
      <c r="HY1123" s="3"/>
      <c r="HZ1123" s="3"/>
      <c r="IA1123" s="3"/>
      <c r="IB1123" s="3"/>
      <c r="IC1123" s="3"/>
      <c r="ID1123" s="3"/>
      <c r="IE1123" s="3"/>
      <c r="IF1123" s="3"/>
      <c r="IG1123" s="3"/>
      <c r="IH1123" s="3"/>
      <c r="II1123" s="3"/>
      <c r="IJ1123" s="3"/>
      <c r="IK1123" s="3">
        <v>0</v>
      </c>
      <c r="IL1123" s="3"/>
      <c r="IM1123" s="3"/>
      <c r="IN1123" s="3"/>
      <c r="IO1123" s="3"/>
      <c r="IP1123" s="3"/>
      <c r="IQ1123" s="3"/>
      <c r="IR1123" s="3"/>
      <c r="IS1123" s="3"/>
      <c r="IT1123" s="3"/>
      <c r="IU1123" s="3"/>
    </row>
    <row r="1124" spans="1:255" ht="409.5" x14ac:dyDescent="0.25">
      <c r="A1124" s="4">
        <v>17</v>
      </c>
      <c r="B1124" s="4">
        <v>1</v>
      </c>
      <c r="C1124" s="4"/>
      <c r="D1124" s="4"/>
      <c r="E1124" s="4" t="s">
        <v>1336</v>
      </c>
      <c r="F1124" s="4" t="s">
        <v>1337</v>
      </c>
      <c r="G1124" s="4" t="s">
        <v>1338</v>
      </c>
      <c r="H1124" s="4" t="s">
        <v>227</v>
      </c>
      <c r="I1124" s="4">
        <v>11</v>
      </c>
      <c r="J1124" s="4">
        <v>0</v>
      </c>
      <c r="K1124" s="4">
        <v>11</v>
      </c>
      <c r="L1124" s="4"/>
      <c r="M1124" s="4"/>
      <c r="N1124" s="4"/>
      <c r="O1124" s="4">
        <f t="shared" si="1294"/>
        <v>4708.4399999999996</v>
      </c>
      <c r="P1124" s="4">
        <f t="shared" si="1295"/>
        <v>4708.4399999999996</v>
      </c>
      <c r="Q1124" s="4">
        <f t="shared" si="1323"/>
        <v>0</v>
      </c>
      <c r="R1124" s="4">
        <f t="shared" si="1324"/>
        <v>0</v>
      </c>
      <c r="S1124" s="4">
        <f t="shared" si="1296"/>
        <v>0</v>
      </c>
      <c r="T1124" s="4">
        <f t="shared" si="1297"/>
        <v>0</v>
      </c>
      <c r="U1124" s="4">
        <f t="shared" si="1298"/>
        <v>0</v>
      </c>
      <c r="V1124" s="4">
        <f t="shared" si="1299"/>
        <v>0</v>
      </c>
      <c r="W1124" s="4">
        <f t="shared" si="1300"/>
        <v>0</v>
      </c>
      <c r="X1124" s="4">
        <f t="shared" si="1325"/>
        <v>0</v>
      </c>
      <c r="Y1124" s="4">
        <f t="shared" si="1326"/>
        <v>0</v>
      </c>
      <c r="Z1124" s="4"/>
      <c r="AA1124" s="4">
        <v>55890823</v>
      </c>
      <c r="AB1124" s="4">
        <f t="shared" si="1301"/>
        <v>43.5</v>
      </c>
      <c r="AC1124" s="4">
        <f t="shared" si="1322"/>
        <v>43.5</v>
      </c>
      <c r="AD1124" s="4">
        <f t="shared" si="1327"/>
        <v>0</v>
      </c>
      <c r="AE1124" s="4">
        <f t="shared" si="1328"/>
        <v>0</v>
      </c>
      <c r="AF1124" s="4">
        <f t="shared" si="1329"/>
        <v>0</v>
      </c>
      <c r="AG1124" s="4">
        <f t="shared" si="1303"/>
        <v>0</v>
      </c>
      <c r="AH1124" s="4">
        <f t="shared" si="1330"/>
        <v>0</v>
      </c>
      <c r="AI1124" s="4">
        <f t="shared" si="1331"/>
        <v>0</v>
      </c>
      <c r="AJ1124" s="4">
        <f t="shared" si="1304"/>
        <v>0</v>
      </c>
      <c r="AK1124" s="4">
        <v>43.5</v>
      </c>
      <c r="AL1124" s="4">
        <v>43.5</v>
      </c>
      <c r="AM1124" s="4">
        <v>0</v>
      </c>
      <c r="AN1124" s="4">
        <v>0</v>
      </c>
      <c r="AO1124" s="4">
        <v>0</v>
      </c>
      <c r="AP1124" s="4">
        <v>0</v>
      </c>
      <c r="AQ1124" s="4">
        <v>0</v>
      </c>
      <c r="AR1124" s="4">
        <v>0</v>
      </c>
      <c r="AS1124" s="4">
        <v>0</v>
      </c>
      <c r="AT1124" s="4">
        <v>0</v>
      </c>
      <c r="AU1124" s="4">
        <v>0</v>
      </c>
      <c r="AV1124" s="4">
        <v>1</v>
      </c>
      <c r="AW1124" s="4">
        <v>1</v>
      </c>
      <c r="AX1124" s="4"/>
      <c r="AY1124" s="4"/>
      <c r="AZ1124" s="4">
        <v>1</v>
      </c>
      <c r="BA1124" s="4">
        <v>1</v>
      </c>
      <c r="BB1124" s="4">
        <v>1</v>
      </c>
      <c r="BC1124" s="4">
        <v>9.84</v>
      </c>
      <c r="BD1124" s="4" t="s">
        <v>3</v>
      </c>
      <c r="BE1124" s="4" t="s">
        <v>3</v>
      </c>
      <c r="BF1124" s="4" t="s">
        <v>3</v>
      </c>
      <c r="BG1124" s="4" t="s">
        <v>3</v>
      </c>
      <c r="BH1124" s="4">
        <v>3</v>
      </c>
      <c r="BI1124" s="4">
        <v>2</v>
      </c>
      <c r="BJ1124" s="4" t="s">
        <v>1337</v>
      </c>
      <c r="BK1124" s="4"/>
      <c r="BL1124" s="4"/>
      <c r="BM1124" s="4">
        <v>400005</v>
      </c>
      <c r="BN1124" s="4">
        <v>0</v>
      </c>
      <c r="BO1124" s="4" t="s">
        <v>3</v>
      </c>
      <c r="BP1124" s="4">
        <v>0</v>
      </c>
      <c r="BQ1124" s="4">
        <v>213</v>
      </c>
      <c r="BR1124" s="4">
        <v>0</v>
      </c>
      <c r="BS1124" s="4">
        <v>1</v>
      </c>
      <c r="BT1124" s="4">
        <v>1</v>
      </c>
      <c r="BU1124" s="4">
        <v>1</v>
      </c>
      <c r="BV1124" s="4">
        <v>1</v>
      </c>
      <c r="BW1124" s="4">
        <v>1</v>
      </c>
      <c r="BX1124" s="4">
        <v>1</v>
      </c>
      <c r="BY1124" s="4" t="s">
        <v>3</v>
      </c>
      <c r="BZ1124" s="4">
        <v>0</v>
      </c>
      <c r="CA1124" s="4">
        <v>0</v>
      </c>
      <c r="CB1124" s="4" t="s">
        <v>3</v>
      </c>
      <c r="CC1124" s="4"/>
      <c r="CD1124" s="4"/>
      <c r="CE1124" s="4">
        <v>1566</v>
      </c>
      <c r="CF1124" s="4">
        <v>0</v>
      </c>
      <c r="CG1124" s="4">
        <v>0</v>
      </c>
      <c r="CH1124" s="4"/>
      <c r="CI1124" s="4"/>
      <c r="CJ1124" s="4"/>
      <c r="CK1124" s="4"/>
      <c r="CL1124" s="4"/>
      <c r="CM1124" s="4">
        <v>0</v>
      </c>
      <c r="CN1124" s="10" t="s">
        <v>2529</v>
      </c>
      <c r="CO1124" s="4">
        <v>0</v>
      </c>
      <c r="CP1124" s="4">
        <f t="shared" si="1305"/>
        <v>4708.4399999999996</v>
      </c>
      <c r="CQ1124" s="4">
        <f t="shared" si="1306"/>
        <v>428.04</v>
      </c>
      <c r="CR1124" s="4">
        <f t="shared" si="1332"/>
        <v>0</v>
      </c>
      <c r="CS1124" s="4">
        <f t="shared" si="1333"/>
        <v>0</v>
      </c>
      <c r="CT1124" s="4">
        <f t="shared" si="1307"/>
        <v>0</v>
      </c>
      <c r="CU1124" s="4">
        <f t="shared" si="1308"/>
        <v>0</v>
      </c>
      <c r="CV1124" s="4">
        <f t="shared" si="1309"/>
        <v>0</v>
      </c>
      <c r="CW1124" s="4">
        <f t="shared" si="1310"/>
        <v>0</v>
      </c>
      <c r="CX1124" s="4">
        <f t="shared" si="1311"/>
        <v>0</v>
      </c>
      <c r="CY1124" s="4">
        <f t="shared" si="1334"/>
        <v>0</v>
      </c>
      <c r="CZ1124" s="4">
        <f t="shared" si="1335"/>
        <v>0</v>
      </c>
      <c r="DA1124" s="4"/>
      <c r="DB1124" s="4"/>
      <c r="DC1124" s="4" t="s">
        <v>3</v>
      </c>
      <c r="DD1124" s="4" t="s">
        <v>22</v>
      </c>
      <c r="DE1124" s="4" t="s">
        <v>23</v>
      </c>
      <c r="DF1124" s="4" t="s">
        <v>23</v>
      </c>
      <c r="DG1124" s="4" t="s">
        <v>23</v>
      </c>
      <c r="DH1124" s="4" t="s">
        <v>3</v>
      </c>
      <c r="DI1124" s="4" t="s">
        <v>23</v>
      </c>
      <c r="DJ1124" s="4" t="s">
        <v>23</v>
      </c>
      <c r="DK1124" s="4" t="s">
        <v>3</v>
      </c>
      <c r="DL1124" s="4" t="s">
        <v>3</v>
      </c>
      <c r="DM1124" s="4" t="s">
        <v>3</v>
      </c>
      <c r="DN1124" s="4">
        <v>0</v>
      </c>
      <c r="DO1124" s="4">
        <v>0</v>
      </c>
      <c r="DP1124" s="4">
        <v>1</v>
      </c>
      <c r="DQ1124" s="4">
        <v>1</v>
      </c>
      <c r="DR1124" s="4"/>
      <c r="DS1124" s="4"/>
      <c r="DT1124" s="4"/>
      <c r="DU1124" s="4">
        <v>1013</v>
      </c>
      <c r="DV1124" s="4" t="s">
        <v>227</v>
      </c>
      <c r="DW1124" s="4" t="s">
        <v>227</v>
      </c>
      <c r="DX1124" s="4">
        <v>1</v>
      </c>
      <c r="DY1124" s="4"/>
      <c r="DZ1124" s="4" t="s">
        <v>3</v>
      </c>
      <c r="EA1124" s="4" t="s">
        <v>3</v>
      </c>
      <c r="EB1124" s="4" t="s">
        <v>3</v>
      </c>
      <c r="EC1124" s="4" t="s">
        <v>3</v>
      </c>
      <c r="ED1124" s="4"/>
      <c r="EE1124" s="4">
        <v>57042888</v>
      </c>
      <c r="EF1124" s="4">
        <v>213</v>
      </c>
      <c r="EG1124" s="4" t="s">
        <v>456</v>
      </c>
      <c r="EH1124" s="4">
        <v>0</v>
      </c>
      <c r="EI1124" s="4" t="s">
        <v>3</v>
      </c>
      <c r="EJ1124" s="4">
        <v>1</v>
      </c>
      <c r="EK1124" s="4">
        <v>400005</v>
      </c>
      <c r="EL1124" s="4" t="s">
        <v>456</v>
      </c>
      <c r="EM1124" s="4" t="s">
        <v>457</v>
      </c>
      <c r="EN1124" s="4"/>
      <c r="EO1124" s="4" t="s">
        <v>24</v>
      </c>
      <c r="EP1124" s="4"/>
      <c r="EQ1124" s="4">
        <v>16</v>
      </c>
      <c r="ER1124" s="4">
        <v>0</v>
      </c>
      <c r="ES1124" s="4">
        <v>43.5</v>
      </c>
      <c r="ET1124" s="4">
        <v>0</v>
      </c>
      <c r="EU1124" s="4">
        <v>0</v>
      </c>
      <c r="EV1124" s="4">
        <v>0</v>
      </c>
      <c r="EW1124" s="4">
        <v>0</v>
      </c>
      <c r="EX1124" s="4">
        <v>0</v>
      </c>
      <c r="EY1124" s="4">
        <v>0</v>
      </c>
      <c r="EZ1124" s="4">
        <v>5</v>
      </c>
      <c r="FA1124" s="4"/>
      <c r="FB1124" s="4"/>
      <c r="FC1124" s="4">
        <v>1</v>
      </c>
      <c r="FD1124" s="4">
        <v>18</v>
      </c>
      <c r="FE1124" s="4"/>
      <c r="FF1124" s="4">
        <v>512</v>
      </c>
      <c r="FG1124" s="4"/>
      <c r="FH1124" s="4"/>
      <c r="FI1124" s="4"/>
      <c r="FJ1124" s="4"/>
      <c r="FK1124" s="4"/>
      <c r="FL1124" s="4"/>
      <c r="FM1124" s="4"/>
      <c r="FN1124" s="4"/>
      <c r="FO1124" s="4"/>
      <c r="FP1124" s="4"/>
      <c r="FQ1124" s="4">
        <v>0</v>
      </c>
      <c r="FR1124" s="4">
        <v>0</v>
      </c>
      <c r="FS1124" s="4">
        <v>0</v>
      </c>
      <c r="FT1124" s="4"/>
      <c r="FU1124" s="4"/>
      <c r="FV1124" s="4"/>
      <c r="FW1124" s="4"/>
      <c r="FX1124" s="4">
        <v>0</v>
      </c>
      <c r="FY1124" s="4">
        <v>0</v>
      </c>
      <c r="FZ1124" s="4"/>
      <c r="GA1124" s="4" t="s">
        <v>1339</v>
      </c>
      <c r="GB1124" s="4"/>
      <c r="GC1124" s="4"/>
      <c r="GD1124" s="4">
        <v>1</v>
      </c>
      <c r="GE1124" s="4"/>
      <c r="GF1124" s="4">
        <v>-57053734</v>
      </c>
      <c r="GG1124" s="4">
        <v>2</v>
      </c>
      <c r="GH1124" s="4">
        <v>3</v>
      </c>
      <c r="GI1124" s="4">
        <v>5</v>
      </c>
      <c r="GJ1124" s="4">
        <v>0</v>
      </c>
      <c r="GK1124" s="4">
        <v>0</v>
      </c>
      <c r="GL1124" s="4">
        <f t="shared" si="1312"/>
        <v>0</v>
      </c>
      <c r="GM1124" s="4">
        <f t="shared" si="1313"/>
        <v>4708.4399999999996</v>
      </c>
      <c r="GN1124" s="4">
        <f t="shared" si="1314"/>
        <v>0</v>
      </c>
      <c r="GO1124" s="4">
        <f t="shared" si="1315"/>
        <v>4708.4399999999996</v>
      </c>
      <c r="GP1124" s="4">
        <f t="shared" si="1316"/>
        <v>0</v>
      </c>
      <c r="GQ1124" s="4"/>
      <c r="GR1124" s="4">
        <v>1</v>
      </c>
      <c r="GS1124" s="4">
        <v>1</v>
      </c>
      <c r="GT1124" s="4">
        <v>0</v>
      </c>
      <c r="GU1124" s="4" t="s">
        <v>3</v>
      </c>
      <c r="GV1124" s="4">
        <f t="shared" si="1317"/>
        <v>0</v>
      </c>
      <c r="GW1124" s="4">
        <v>1</v>
      </c>
      <c r="GX1124" s="4">
        <f t="shared" si="1318"/>
        <v>0</v>
      </c>
      <c r="GY1124" s="4"/>
      <c r="GZ1124" s="4"/>
      <c r="HA1124" s="4">
        <v>0</v>
      </c>
      <c r="HB1124" s="4">
        <v>0</v>
      </c>
      <c r="HC1124" s="4">
        <f t="shared" si="1319"/>
        <v>0</v>
      </c>
      <c r="HD1124" s="4"/>
      <c r="HE1124" s="4" t="s">
        <v>459</v>
      </c>
      <c r="HF1124" s="4" t="s">
        <v>37</v>
      </c>
      <c r="HG1124" s="4"/>
      <c r="HH1124" s="4"/>
      <c r="HI1124" s="4"/>
      <c r="HJ1124" s="4"/>
      <c r="HK1124" s="4"/>
      <c r="HL1124" s="4"/>
      <c r="HM1124" s="4" t="s">
        <v>3</v>
      </c>
      <c r="HN1124" s="4" t="s">
        <v>3</v>
      </c>
      <c r="HO1124" s="4" t="s">
        <v>3</v>
      </c>
      <c r="HP1124" s="4" t="s">
        <v>3</v>
      </c>
      <c r="HQ1124" s="4" t="s">
        <v>3</v>
      </c>
      <c r="HR1124" s="4"/>
      <c r="HS1124" s="4">
        <v>0</v>
      </c>
      <c r="HT1124" s="4"/>
      <c r="HU1124" s="4"/>
      <c r="HV1124" s="4"/>
      <c r="HW1124" s="4"/>
      <c r="HX1124" s="4"/>
      <c r="HY1124" s="4"/>
      <c r="HZ1124" s="4"/>
      <c r="IA1124" s="4"/>
      <c r="IB1124" s="4"/>
      <c r="IC1124" s="4"/>
      <c r="ID1124" s="4"/>
      <c r="IE1124" s="4"/>
      <c r="IF1124" s="4"/>
      <c r="IG1124" s="4"/>
      <c r="IH1124" s="4"/>
      <c r="II1124" s="4"/>
      <c r="IJ1124" s="4"/>
      <c r="IK1124" s="4">
        <v>0</v>
      </c>
      <c r="IL1124" s="4"/>
      <c r="IM1124" s="4"/>
      <c r="IN1124" s="4"/>
      <c r="IO1124" s="4"/>
      <c r="IP1124" s="4"/>
      <c r="IQ1124" s="4"/>
      <c r="IR1124" s="4"/>
      <c r="IS1124" s="4"/>
      <c r="IT1124" s="4"/>
      <c r="IU1124" s="4"/>
    </row>
    <row r="1125" spans="1:255" ht="409.5" x14ac:dyDescent="0.25">
      <c r="A1125" s="3">
        <v>17</v>
      </c>
      <c r="B1125" s="3">
        <v>1</v>
      </c>
      <c r="C1125" s="3"/>
      <c r="D1125" s="3"/>
      <c r="E1125" s="3" t="s">
        <v>1340</v>
      </c>
      <c r="F1125" s="3" t="s">
        <v>1341</v>
      </c>
      <c r="G1125" s="3" t="s">
        <v>1342</v>
      </c>
      <c r="H1125" s="3" t="s">
        <v>227</v>
      </c>
      <c r="I1125" s="3">
        <v>50</v>
      </c>
      <c r="J1125" s="3">
        <v>0</v>
      </c>
      <c r="K1125" s="3">
        <v>50</v>
      </c>
      <c r="L1125" s="3"/>
      <c r="M1125" s="3"/>
      <c r="N1125" s="3"/>
      <c r="O1125" s="3">
        <f t="shared" si="1294"/>
        <v>505.5</v>
      </c>
      <c r="P1125" s="3">
        <f t="shared" si="1295"/>
        <v>505.5</v>
      </c>
      <c r="Q1125" s="3">
        <f t="shared" si="1323"/>
        <v>0</v>
      </c>
      <c r="R1125" s="3">
        <f t="shared" si="1324"/>
        <v>0</v>
      </c>
      <c r="S1125" s="3">
        <f t="shared" si="1296"/>
        <v>0</v>
      </c>
      <c r="T1125" s="3">
        <f t="shared" si="1297"/>
        <v>0</v>
      </c>
      <c r="U1125" s="3">
        <f t="shared" si="1298"/>
        <v>0</v>
      </c>
      <c r="V1125" s="3">
        <f t="shared" si="1299"/>
        <v>0</v>
      </c>
      <c r="W1125" s="3">
        <f t="shared" si="1300"/>
        <v>0</v>
      </c>
      <c r="X1125" s="3">
        <f t="shared" si="1325"/>
        <v>0</v>
      </c>
      <c r="Y1125" s="3">
        <f t="shared" si="1326"/>
        <v>0</v>
      </c>
      <c r="Z1125" s="3"/>
      <c r="AA1125" s="3">
        <v>54971259</v>
      </c>
      <c r="AB1125" s="3">
        <f t="shared" si="1301"/>
        <v>10.11</v>
      </c>
      <c r="AC1125" s="3">
        <f t="shared" si="1322"/>
        <v>10.11</v>
      </c>
      <c r="AD1125" s="3">
        <f t="shared" si="1327"/>
        <v>0</v>
      </c>
      <c r="AE1125" s="3">
        <f t="shared" si="1328"/>
        <v>0</v>
      </c>
      <c r="AF1125" s="3">
        <f t="shared" si="1329"/>
        <v>0</v>
      </c>
      <c r="AG1125" s="3">
        <f t="shared" si="1303"/>
        <v>0</v>
      </c>
      <c r="AH1125" s="3">
        <f t="shared" si="1330"/>
        <v>0</v>
      </c>
      <c r="AI1125" s="3">
        <f t="shared" si="1331"/>
        <v>0</v>
      </c>
      <c r="AJ1125" s="3">
        <f t="shared" si="1304"/>
        <v>0</v>
      </c>
      <c r="AK1125" s="3">
        <v>10.11</v>
      </c>
      <c r="AL1125" s="3">
        <v>10.11</v>
      </c>
      <c r="AM1125" s="3">
        <v>0</v>
      </c>
      <c r="AN1125" s="3">
        <v>0</v>
      </c>
      <c r="AO1125" s="3">
        <v>0</v>
      </c>
      <c r="AP1125" s="3">
        <v>0</v>
      </c>
      <c r="AQ1125" s="3">
        <v>0</v>
      </c>
      <c r="AR1125" s="3">
        <v>0</v>
      </c>
      <c r="AS1125" s="3">
        <v>0</v>
      </c>
      <c r="AT1125" s="3">
        <v>0</v>
      </c>
      <c r="AU1125" s="3">
        <v>0</v>
      </c>
      <c r="AV1125" s="3">
        <v>1</v>
      </c>
      <c r="AW1125" s="3">
        <v>1</v>
      </c>
      <c r="AX1125" s="3"/>
      <c r="AY1125" s="3"/>
      <c r="AZ1125" s="3">
        <v>1</v>
      </c>
      <c r="BA1125" s="3">
        <v>1</v>
      </c>
      <c r="BB1125" s="3">
        <v>1</v>
      </c>
      <c r="BC1125" s="3">
        <v>1</v>
      </c>
      <c r="BD1125" s="3" t="s">
        <v>3</v>
      </c>
      <c r="BE1125" s="3" t="s">
        <v>3</v>
      </c>
      <c r="BF1125" s="3" t="s">
        <v>3</v>
      </c>
      <c r="BG1125" s="3" t="s">
        <v>3</v>
      </c>
      <c r="BH1125" s="3">
        <v>3</v>
      </c>
      <c r="BI1125" s="3">
        <v>2</v>
      </c>
      <c r="BJ1125" s="3" t="s">
        <v>1341</v>
      </c>
      <c r="BK1125" s="3"/>
      <c r="BL1125" s="3"/>
      <c r="BM1125" s="3">
        <v>400005</v>
      </c>
      <c r="BN1125" s="3">
        <v>0</v>
      </c>
      <c r="BO1125" s="3" t="s">
        <v>3</v>
      </c>
      <c r="BP1125" s="3">
        <v>0</v>
      </c>
      <c r="BQ1125" s="3">
        <v>213</v>
      </c>
      <c r="BR1125" s="3">
        <v>0</v>
      </c>
      <c r="BS1125" s="3">
        <v>1</v>
      </c>
      <c r="BT1125" s="3">
        <v>1</v>
      </c>
      <c r="BU1125" s="3">
        <v>1</v>
      </c>
      <c r="BV1125" s="3">
        <v>1</v>
      </c>
      <c r="BW1125" s="3">
        <v>1</v>
      </c>
      <c r="BX1125" s="3">
        <v>1</v>
      </c>
      <c r="BY1125" s="3" t="s">
        <v>3</v>
      </c>
      <c r="BZ1125" s="3">
        <v>0</v>
      </c>
      <c r="CA1125" s="3">
        <v>0</v>
      </c>
      <c r="CB1125" s="3" t="s">
        <v>3</v>
      </c>
      <c r="CC1125" s="3"/>
      <c r="CD1125" s="3"/>
      <c r="CE1125" s="3">
        <v>1566</v>
      </c>
      <c r="CF1125" s="3">
        <v>0</v>
      </c>
      <c r="CG1125" s="3">
        <v>0</v>
      </c>
      <c r="CH1125" s="3"/>
      <c r="CI1125" s="3"/>
      <c r="CJ1125" s="3"/>
      <c r="CK1125" s="3"/>
      <c r="CL1125" s="3"/>
      <c r="CM1125" s="3">
        <v>0</v>
      </c>
      <c r="CN1125" s="9" t="s">
        <v>2529</v>
      </c>
      <c r="CO1125" s="3">
        <v>0</v>
      </c>
      <c r="CP1125" s="3">
        <f t="shared" si="1305"/>
        <v>505.5</v>
      </c>
      <c r="CQ1125" s="3">
        <f t="shared" si="1306"/>
        <v>10.11</v>
      </c>
      <c r="CR1125" s="3">
        <f t="shared" si="1332"/>
        <v>0</v>
      </c>
      <c r="CS1125" s="3">
        <f t="shared" si="1333"/>
        <v>0</v>
      </c>
      <c r="CT1125" s="3">
        <f t="shared" si="1307"/>
        <v>0</v>
      </c>
      <c r="CU1125" s="3">
        <f t="shared" si="1308"/>
        <v>0</v>
      </c>
      <c r="CV1125" s="3">
        <f t="shared" si="1309"/>
        <v>0</v>
      </c>
      <c r="CW1125" s="3">
        <f t="shared" si="1310"/>
        <v>0</v>
      </c>
      <c r="CX1125" s="3">
        <f t="shared" si="1311"/>
        <v>0</v>
      </c>
      <c r="CY1125" s="3">
        <f t="shared" si="1334"/>
        <v>0</v>
      </c>
      <c r="CZ1125" s="3">
        <f t="shared" si="1335"/>
        <v>0</v>
      </c>
      <c r="DA1125" s="3"/>
      <c r="DB1125" s="3"/>
      <c r="DC1125" s="3" t="s">
        <v>3</v>
      </c>
      <c r="DD1125" s="3" t="s">
        <v>22</v>
      </c>
      <c r="DE1125" s="3" t="s">
        <v>23</v>
      </c>
      <c r="DF1125" s="3" t="s">
        <v>23</v>
      </c>
      <c r="DG1125" s="3" t="s">
        <v>23</v>
      </c>
      <c r="DH1125" s="3" t="s">
        <v>3</v>
      </c>
      <c r="DI1125" s="3" t="s">
        <v>23</v>
      </c>
      <c r="DJ1125" s="3" t="s">
        <v>23</v>
      </c>
      <c r="DK1125" s="3" t="s">
        <v>3</v>
      </c>
      <c r="DL1125" s="3" t="s">
        <v>3</v>
      </c>
      <c r="DM1125" s="3" t="s">
        <v>3</v>
      </c>
      <c r="DN1125" s="3">
        <v>0</v>
      </c>
      <c r="DO1125" s="3">
        <v>0</v>
      </c>
      <c r="DP1125" s="3">
        <v>1</v>
      </c>
      <c r="DQ1125" s="3">
        <v>1</v>
      </c>
      <c r="DR1125" s="3"/>
      <c r="DS1125" s="3"/>
      <c r="DT1125" s="3"/>
      <c r="DU1125" s="3">
        <v>1013</v>
      </c>
      <c r="DV1125" s="3" t="s">
        <v>227</v>
      </c>
      <c r="DW1125" s="3" t="s">
        <v>227</v>
      </c>
      <c r="DX1125" s="3">
        <v>1</v>
      </c>
      <c r="DY1125" s="3"/>
      <c r="DZ1125" s="3" t="s">
        <v>3</v>
      </c>
      <c r="EA1125" s="3" t="s">
        <v>3</v>
      </c>
      <c r="EB1125" s="3" t="s">
        <v>3</v>
      </c>
      <c r="EC1125" s="3" t="s">
        <v>3</v>
      </c>
      <c r="ED1125" s="3"/>
      <c r="EE1125" s="3">
        <v>57042888</v>
      </c>
      <c r="EF1125" s="3">
        <v>213</v>
      </c>
      <c r="EG1125" s="3" t="s">
        <v>456</v>
      </c>
      <c r="EH1125" s="3">
        <v>0</v>
      </c>
      <c r="EI1125" s="3" t="s">
        <v>3</v>
      </c>
      <c r="EJ1125" s="3">
        <v>1</v>
      </c>
      <c r="EK1125" s="3">
        <v>400005</v>
      </c>
      <c r="EL1125" s="3" t="s">
        <v>456</v>
      </c>
      <c r="EM1125" s="3" t="s">
        <v>457</v>
      </c>
      <c r="EN1125" s="3"/>
      <c r="EO1125" s="3" t="s">
        <v>24</v>
      </c>
      <c r="EP1125" s="3"/>
      <c r="EQ1125" s="3">
        <v>16</v>
      </c>
      <c r="ER1125" s="3">
        <v>0</v>
      </c>
      <c r="ES1125" s="3">
        <v>10.11</v>
      </c>
      <c r="ET1125" s="3">
        <v>0</v>
      </c>
      <c r="EU1125" s="3">
        <v>0</v>
      </c>
      <c r="EV1125" s="3">
        <v>0</v>
      </c>
      <c r="EW1125" s="3">
        <v>0</v>
      </c>
      <c r="EX1125" s="3">
        <v>0</v>
      </c>
      <c r="EY1125" s="3">
        <v>0</v>
      </c>
      <c r="EZ1125" s="3"/>
      <c r="FA1125" s="3"/>
      <c r="FB1125" s="3"/>
      <c r="FC1125" s="3"/>
      <c r="FD1125" s="3"/>
      <c r="FE1125" s="3"/>
      <c r="FF1125" s="3"/>
      <c r="FG1125" s="3"/>
      <c r="FH1125" s="3"/>
      <c r="FI1125" s="3"/>
      <c r="FJ1125" s="3"/>
      <c r="FK1125" s="3"/>
      <c r="FL1125" s="3"/>
      <c r="FM1125" s="3"/>
      <c r="FN1125" s="3"/>
      <c r="FO1125" s="3"/>
      <c r="FP1125" s="3"/>
      <c r="FQ1125" s="3">
        <v>0</v>
      </c>
      <c r="FR1125" s="3">
        <v>0</v>
      </c>
      <c r="FS1125" s="3">
        <v>0</v>
      </c>
      <c r="FT1125" s="3"/>
      <c r="FU1125" s="3"/>
      <c r="FV1125" s="3"/>
      <c r="FW1125" s="3"/>
      <c r="FX1125" s="3">
        <v>0</v>
      </c>
      <c r="FY1125" s="3">
        <v>0</v>
      </c>
      <c r="FZ1125" s="3"/>
      <c r="GA1125" s="3" t="s">
        <v>1343</v>
      </c>
      <c r="GB1125" s="3"/>
      <c r="GC1125" s="3"/>
      <c r="GD1125" s="3">
        <v>1</v>
      </c>
      <c r="GE1125" s="3"/>
      <c r="GF1125" s="3">
        <v>2049752171</v>
      </c>
      <c r="GG1125" s="3">
        <v>2</v>
      </c>
      <c r="GH1125" s="3">
        <v>4</v>
      </c>
      <c r="GI1125" s="3">
        <v>-2</v>
      </c>
      <c r="GJ1125" s="3">
        <v>0</v>
      </c>
      <c r="GK1125" s="3">
        <v>0</v>
      </c>
      <c r="GL1125" s="3">
        <f t="shared" si="1312"/>
        <v>0</v>
      </c>
      <c r="GM1125" s="3">
        <f t="shared" si="1313"/>
        <v>505.5</v>
      </c>
      <c r="GN1125" s="3">
        <f t="shared" si="1314"/>
        <v>0</v>
      </c>
      <c r="GO1125" s="3">
        <f t="shared" si="1315"/>
        <v>505.5</v>
      </c>
      <c r="GP1125" s="3">
        <f t="shared" si="1316"/>
        <v>0</v>
      </c>
      <c r="GQ1125" s="3"/>
      <c r="GR1125" s="3">
        <v>1</v>
      </c>
      <c r="GS1125" s="3">
        <v>2</v>
      </c>
      <c r="GT1125" s="3">
        <v>0</v>
      </c>
      <c r="GU1125" s="3" t="s">
        <v>3</v>
      </c>
      <c r="GV1125" s="3">
        <f t="shared" si="1317"/>
        <v>0</v>
      </c>
      <c r="GW1125" s="3">
        <v>1</v>
      </c>
      <c r="GX1125" s="3">
        <f t="shared" si="1318"/>
        <v>0</v>
      </c>
      <c r="GY1125" s="3"/>
      <c r="GZ1125" s="3"/>
      <c r="HA1125" s="3">
        <v>0</v>
      </c>
      <c r="HB1125" s="3">
        <v>0</v>
      </c>
      <c r="HC1125" s="3">
        <f t="shared" si="1319"/>
        <v>0</v>
      </c>
      <c r="HD1125" s="3"/>
      <c r="HE1125" s="3" t="s">
        <v>459</v>
      </c>
      <c r="HF1125" s="3" t="s">
        <v>37</v>
      </c>
      <c r="HG1125" s="3"/>
      <c r="HH1125" s="3"/>
      <c r="HI1125" s="3"/>
      <c r="HJ1125" s="3"/>
      <c r="HK1125" s="3"/>
      <c r="HL1125" s="3"/>
      <c r="HM1125" s="3" t="s">
        <v>3</v>
      </c>
      <c r="HN1125" s="3" t="s">
        <v>3</v>
      </c>
      <c r="HO1125" s="3" t="s">
        <v>3</v>
      </c>
      <c r="HP1125" s="3" t="s">
        <v>3</v>
      </c>
      <c r="HQ1125" s="3" t="s">
        <v>3</v>
      </c>
      <c r="HR1125" s="3"/>
      <c r="HS1125" s="3">
        <v>0</v>
      </c>
      <c r="HT1125" s="3"/>
      <c r="HU1125" s="3"/>
      <c r="HV1125" s="3"/>
      <c r="HW1125" s="3"/>
      <c r="HX1125" s="3"/>
      <c r="HY1125" s="3"/>
      <c r="HZ1125" s="3"/>
      <c r="IA1125" s="3"/>
      <c r="IB1125" s="3"/>
      <c r="IC1125" s="3"/>
      <c r="ID1125" s="3"/>
      <c r="IE1125" s="3"/>
      <c r="IF1125" s="3"/>
      <c r="IG1125" s="3"/>
      <c r="IH1125" s="3"/>
      <c r="II1125" s="3"/>
      <c r="IJ1125" s="3"/>
      <c r="IK1125" s="3">
        <v>0</v>
      </c>
      <c r="IL1125" s="3"/>
      <c r="IM1125" s="3"/>
      <c r="IN1125" s="3"/>
      <c r="IO1125" s="3"/>
      <c r="IP1125" s="3"/>
      <c r="IQ1125" s="3"/>
      <c r="IR1125" s="3"/>
      <c r="IS1125" s="3"/>
      <c r="IT1125" s="3"/>
      <c r="IU1125" s="3"/>
    </row>
    <row r="1126" spans="1:255" ht="409.5" x14ac:dyDescent="0.25">
      <c r="A1126" s="4">
        <v>17</v>
      </c>
      <c r="B1126" s="4">
        <v>1</v>
      </c>
      <c r="C1126" s="4"/>
      <c r="D1126" s="4"/>
      <c r="E1126" s="4" t="s">
        <v>1340</v>
      </c>
      <c r="F1126" s="4" t="s">
        <v>1341</v>
      </c>
      <c r="G1126" s="4" t="s">
        <v>1342</v>
      </c>
      <c r="H1126" s="4" t="s">
        <v>227</v>
      </c>
      <c r="I1126" s="4">
        <v>50</v>
      </c>
      <c r="J1126" s="4">
        <v>0</v>
      </c>
      <c r="K1126" s="4">
        <v>50</v>
      </c>
      <c r="L1126" s="4"/>
      <c r="M1126" s="4"/>
      <c r="N1126" s="4"/>
      <c r="O1126" s="4">
        <f t="shared" si="1294"/>
        <v>4974.12</v>
      </c>
      <c r="P1126" s="4">
        <f t="shared" si="1295"/>
        <v>4974.12</v>
      </c>
      <c r="Q1126" s="4">
        <f t="shared" si="1323"/>
        <v>0</v>
      </c>
      <c r="R1126" s="4">
        <f t="shared" si="1324"/>
        <v>0</v>
      </c>
      <c r="S1126" s="4">
        <f t="shared" si="1296"/>
        <v>0</v>
      </c>
      <c r="T1126" s="4">
        <f t="shared" si="1297"/>
        <v>0</v>
      </c>
      <c r="U1126" s="4">
        <f t="shared" si="1298"/>
        <v>0</v>
      </c>
      <c r="V1126" s="4">
        <f t="shared" si="1299"/>
        <v>0</v>
      </c>
      <c r="W1126" s="4">
        <f t="shared" si="1300"/>
        <v>0</v>
      </c>
      <c r="X1126" s="4">
        <f t="shared" si="1325"/>
        <v>0</v>
      </c>
      <c r="Y1126" s="4">
        <f t="shared" si="1326"/>
        <v>0</v>
      </c>
      <c r="Z1126" s="4"/>
      <c r="AA1126" s="4">
        <v>55890823</v>
      </c>
      <c r="AB1126" s="4">
        <f t="shared" si="1301"/>
        <v>10.11</v>
      </c>
      <c r="AC1126" s="4">
        <f t="shared" si="1322"/>
        <v>10.11</v>
      </c>
      <c r="AD1126" s="4">
        <f t="shared" si="1327"/>
        <v>0</v>
      </c>
      <c r="AE1126" s="4">
        <f t="shared" si="1328"/>
        <v>0</v>
      </c>
      <c r="AF1126" s="4">
        <f t="shared" si="1329"/>
        <v>0</v>
      </c>
      <c r="AG1126" s="4">
        <f t="shared" si="1303"/>
        <v>0</v>
      </c>
      <c r="AH1126" s="4">
        <f t="shared" si="1330"/>
        <v>0</v>
      </c>
      <c r="AI1126" s="4">
        <f t="shared" si="1331"/>
        <v>0</v>
      </c>
      <c r="AJ1126" s="4">
        <f t="shared" si="1304"/>
        <v>0</v>
      </c>
      <c r="AK1126" s="4">
        <v>10.11</v>
      </c>
      <c r="AL1126" s="4">
        <v>10.11</v>
      </c>
      <c r="AM1126" s="4">
        <v>0</v>
      </c>
      <c r="AN1126" s="4">
        <v>0</v>
      </c>
      <c r="AO1126" s="4">
        <v>0</v>
      </c>
      <c r="AP1126" s="4">
        <v>0</v>
      </c>
      <c r="AQ1126" s="4">
        <v>0</v>
      </c>
      <c r="AR1126" s="4">
        <v>0</v>
      </c>
      <c r="AS1126" s="4">
        <v>0</v>
      </c>
      <c r="AT1126" s="4">
        <v>0</v>
      </c>
      <c r="AU1126" s="4">
        <v>0</v>
      </c>
      <c r="AV1126" s="4">
        <v>1</v>
      </c>
      <c r="AW1126" s="4">
        <v>1</v>
      </c>
      <c r="AX1126" s="4"/>
      <c r="AY1126" s="4"/>
      <c r="AZ1126" s="4">
        <v>1</v>
      </c>
      <c r="BA1126" s="4">
        <v>1</v>
      </c>
      <c r="BB1126" s="4">
        <v>1</v>
      </c>
      <c r="BC1126" s="4">
        <v>9.84</v>
      </c>
      <c r="BD1126" s="4" t="s">
        <v>3</v>
      </c>
      <c r="BE1126" s="4" t="s">
        <v>3</v>
      </c>
      <c r="BF1126" s="4" t="s">
        <v>3</v>
      </c>
      <c r="BG1126" s="4" t="s">
        <v>3</v>
      </c>
      <c r="BH1126" s="4">
        <v>3</v>
      </c>
      <c r="BI1126" s="4">
        <v>2</v>
      </c>
      <c r="BJ1126" s="4" t="s">
        <v>1341</v>
      </c>
      <c r="BK1126" s="4"/>
      <c r="BL1126" s="4"/>
      <c r="BM1126" s="4">
        <v>400005</v>
      </c>
      <c r="BN1126" s="4">
        <v>0</v>
      </c>
      <c r="BO1126" s="4" t="s">
        <v>3</v>
      </c>
      <c r="BP1126" s="4">
        <v>0</v>
      </c>
      <c r="BQ1126" s="4">
        <v>213</v>
      </c>
      <c r="BR1126" s="4">
        <v>0</v>
      </c>
      <c r="BS1126" s="4">
        <v>1</v>
      </c>
      <c r="BT1126" s="4">
        <v>1</v>
      </c>
      <c r="BU1126" s="4">
        <v>1</v>
      </c>
      <c r="BV1126" s="4">
        <v>1</v>
      </c>
      <c r="BW1126" s="4">
        <v>1</v>
      </c>
      <c r="BX1126" s="4">
        <v>1</v>
      </c>
      <c r="BY1126" s="4" t="s">
        <v>3</v>
      </c>
      <c r="BZ1126" s="4">
        <v>0</v>
      </c>
      <c r="CA1126" s="4">
        <v>0</v>
      </c>
      <c r="CB1126" s="4" t="s">
        <v>3</v>
      </c>
      <c r="CC1126" s="4"/>
      <c r="CD1126" s="4"/>
      <c r="CE1126" s="4">
        <v>1566</v>
      </c>
      <c r="CF1126" s="4">
        <v>0</v>
      </c>
      <c r="CG1126" s="4">
        <v>0</v>
      </c>
      <c r="CH1126" s="4"/>
      <c r="CI1126" s="4"/>
      <c r="CJ1126" s="4"/>
      <c r="CK1126" s="4"/>
      <c r="CL1126" s="4"/>
      <c r="CM1126" s="4">
        <v>0</v>
      </c>
      <c r="CN1126" s="10" t="s">
        <v>2529</v>
      </c>
      <c r="CO1126" s="4">
        <v>0</v>
      </c>
      <c r="CP1126" s="4">
        <f t="shared" si="1305"/>
        <v>4974.12</v>
      </c>
      <c r="CQ1126" s="4">
        <f t="shared" si="1306"/>
        <v>99.48</v>
      </c>
      <c r="CR1126" s="4">
        <f t="shared" si="1332"/>
        <v>0</v>
      </c>
      <c r="CS1126" s="4">
        <f t="shared" si="1333"/>
        <v>0</v>
      </c>
      <c r="CT1126" s="4">
        <f t="shared" si="1307"/>
        <v>0</v>
      </c>
      <c r="CU1126" s="4">
        <f t="shared" si="1308"/>
        <v>0</v>
      </c>
      <c r="CV1126" s="4">
        <f t="shared" si="1309"/>
        <v>0</v>
      </c>
      <c r="CW1126" s="4">
        <f t="shared" si="1310"/>
        <v>0</v>
      </c>
      <c r="CX1126" s="4">
        <f t="shared" si="1311"/>
        <v>0</v>
      </c>
      <c r="CY1126" s="4">
        <f t="shared" si="1334"/>
        <v>0</v>
      </c>
      <c r="CZ1126" s="4">
        <f t="shared" si="1335"/>
        <v>0</v>
      </c>
      <c r="DA1126" s="4"/>
      <c r="DB1126" s="4"/>
      <c r="DC1126" s="4" t="s">
        <v>3</v>
      </c>
      <c r="DD1126" s="4" t="s">
        <v>22</v>
      </c>
      <c r="DE1126" s="4" t="s">
        <v>23</v>
      </c>
      <c r="DF1126" s="4" t="s">
        <v>23</v>
      </c>
      <c r="DG1126" s="4" t="s">
        <v>23</v>
      </c>
      <c r="DH1126" s="4" t="s">
        <v>3</v>
      </c>
      <c r="DI1126" s="4" t="s">
        <v>23</v>
      </c>
      <c r="DJ1126" s="4" t="s">
        <v>23</v>
      </c>
      <c r="DK1126" s="4" t="s">
        <v>3</v>
      </c>
      <c r="DL1126" s="4" t="s">
        <v>3</v>
      </c>
      <c r="DM1126" s="4" t="s">
        <v>3</v>
      </c>
      <c r="DN1126" s="4">
        <v>0</v>
      </c>
      <c r="DO1126" s="4">
        <v>0</v>
      </c>
      <c r="DP1126" s="4">
        <v>1</v>
      </c>
      <c r="DQ1126" s="4">
        <v>1</v>
      </c>
      <c r="DR1126" s="4"/>
      <c r="DS1126" s="4"/>
      <c r="DT1126" s="4"/>
      <c r="DU1126" s="4">
        <v>1013</v>
      </c>
      <c r="DV1126" s="4" t="s">
        <v>227</v>
      </c>
      <c r="DW1126" s="4" t="s">
        <v>227</v>
      </c>
      <c r="DX1126" s="4">
        <v>1</v>
      </c>
      <c r="DY1126" s="4"/>
      <c r="DZ1126" s="4" t="s">
        <v>3</v>
      </c>
      <c r="EA1126" s="4" t="s">
        <v>3</v>
      </c>
      <c r="EB1126" s="4" t="s">
        <v>3</v>
      </c>
      <c r="EC1126" s="4" t="s">
        <v>3</v>
      </c>
      <c r="ED1126" s="4"/>
      <c r="EE1126" s="4">
        <v>57042888</v>
      </c>
      <c r="EF1126" s="4">
        <v>213</v>
      </c>
      <c r="EG1126" s="4" t="s">
        <v>456</v>
      </c>
      <c r="EH1126" s="4">
        <v>0</v>
      </c>
      <c r="EI1126" s="4" t="s">
        <v>3</v>
      </c>
      <c r="EJ1126" s="4">
        <v>1</v>
      </c>
      <c r="EK1126" s="4">
        <v>400005</v>
      </c>
      <c r="EL1126" s="4" t="s">
        <v>456</v>
      </c>
      <c r="EM1126" s="4" t="s">
        <v>457</v>
      </c>
      <c r="EN1126" s="4"/>
      <c r="EO1126" s="4" t="s">
        <v>24</v>
      </c>
      <c r="EP1126" s="4"/>
      <c r="EQ1126" s="4">
        <v>16</v>
      </c>
      <c r="ER1126" s="4">
        <v>0</v>
      </c>
      <c r="ES1126" s="4">
        <v>10.11</v>
      </c>
      <c r="ET1126" s="4">
        <v>0</v>
      </c>
      <c r="EU1126" s="4">
        <v>0</v>
      </c>
      <c r="EV1126" s="4">
        <v>0</v>
      </c>
      <c r="EW1126" s="4">
        <v>0</v>
      </c>
      <c r="EX1126" s="4">
        <v>0</v>
      </c>
      <c r="EY1126" s="4">
        <v>0</v>
      </c>
      <c r="EZ1126" s="4">
        <v>5</v>
      </c>
      <c r="FA1126" s="4"/>
      <c r="FB1126" s="4"/>
      <c r="FC1126" s="4">
        <v>1</v>
      </c>
      <c r="FD1126" s="4">
        <v>18</v>
      </c>
      <c r="FE1126" s="4"/>
      <c r="FF1126" s="4">
        <v>119</v>
      </c>
      <c r="FG1126" s="4"/>
      <c r="FH1126" s="4"/>
      <c r="FI1126" s="4"/>
      <c r="FJ1126" s="4"/>
      <c r="FK1126" s="4"/>
      <c r="FL1126" s="4"/>
      <c r="FM1126" s="4"/>
      <c r="FN1126" s="4"/>
      <c r="FO1126" s="4"/>
      <c r="FP1126" s="4"/>
      <c r="FQ1126" s="4">
        <v>0</v>
      </c>
      <c r="FR1126" s="4">
        <v>0</v>
      </c>
      <c r="FS1126" s="4">
        <v>0</v>
      </c>
      <c r="FT1126" s="4"/>
      <c r="FU1126" s="4"/>
      <c r="FV1126" s="4"/>
      <c r="FW1126" s="4"/>
      <c r="FX1126" s="4">
        <v>0</v>
      </c>
      <c r="FY1126" s="4">
        <v>0</v>
      </c>
      <c r="FZ1126" s="4"/>
      <c r="GA1126" s="4" t="s">
        <v>1343</v>
      </c>
      <c r="GB1126" s="4"/>
      <c r="GC1126" s="4"/>
      <c r="GD1126" s="4">
        <v>1</v>
      </c>
      <c r="GE1126" s="4"/>
      <c r="GF1126" s="4">
        <v>2049752171</v>
      </c>
      <c r="GG1126" s="4">
        <v>2</v>
      </c>
      <c r="GH1126" s="4">
        <v>3</v>
      </c>
      <c r="GI1126" s="4">
        <v>5</v>
      </c>
      <c r="GJ1126" s="4">
        <v>0</v>
      </c>
      <c r="GK1126" s="4">
        <v>0</v>
      </c>
      <c r="GL1126" s="4">
        <f t="shared" si="1312"/>
        <v>0</v>
      </c>
      <c r="GM1126" s="4">
        <f t="shared" si="1313"/>
        <v>4974.12</v>
      </c>
      <c r="GN1126" s="4">
        <f t="shared" si="1314"/>
        <v>0</v>
      </c>
      <c r="GO1126" s="4">
        <f t="shared" si="1315"/>
        <v>4974.12</v>
      </c>
      <c r="GP1126" s="4">
        <f t="shared" si="1316"/>
        <v>0</v>
      </c>
      <c r="GQ1126" s="4"/>
      <c r="GR1126" s="4">
        <v>1</v>
      </c>
      <c r="GS1126" s="4">
        <v>1</v>
      </c>
      <c r="GT1126" s="4">
        <v>0</v>
      </c>
      <c r="GU1126" s="4" t="s">
        <v>3</v>
      </c>
      <c r="GV1126" s="4">
        <f t="shared" si="1317"/>
        <v>0</v>
      </c>
      <c r="GW1126" s="4">
        <v>1</v>
      </c>
      <c r="GX1126" s="4">
        <f t="shared" si="1318"/>
        <v>0</v>
      </c>
      <c r="GY1126" s="4"/>
      <c r="GZ1126" s="4"/>
      <c r="HA1126" s="4">
        <v>0</v>
      </c>
      <c r="HB1126" s="4">
        <v>0</v>
      </c>
      <c r="HC1126" s="4">
        <f t="shared" si="1319"/>
        <v>0</v>
      </c>
      <c r="HD1126" s="4"/>
      <c r="HE1126" s="4" t="s">
        <v>459</v>
      </c>
      <c r="HF1126" s="4" t="s">
        <v>37</v>
      </c>
      <c r="HG1126" s="4"/>
      <c r="HH1126" s="4"/>
      <c r="HI1126" s="4"/>
      <c r="HJ1126" s="4"/>
      <c r="HK1126" s="4"/>
      <c r="HL1126" s="4"/>
      <c r="HM1126" s="4" t="s">
        <v>3</v>
      </c>
      <c r="HN1126" s="4" t="s">
        <v>3</v>
      </c>
      <c r="HO1126" s="4" t="s">
        <v>3</v>
      </c>
      <c r="HP1126" s="4" t="s">
        <v>3</v>
      </c>
      <c r="HQ1126" s="4" t="s">
        <v>3</v>
      </c>
      <c r="HR1126" s="4"/>
      <c r="HS1126" s="4">
        <v>0</v>
      </c>
      <c r="HT1126" s="4"/>
      <c r="HU1126" s="4"/>
      <c r="HV1126" s="4"/>
      <c r="HW1126" s="4"/>
      <c r="HX1126" s="4"/>
      <c r="HY1126" s="4"/>
      <c r="HZ1126" s="4"/>
      <c r="IA1126" s="4"/>
      <c r="IB1126" s="4"/>
      <c r="IC1126" s="4"/>
      <c r="ID1126" s="4"/>
      <c r="IE1126" s="4"/>
      <c r="IF1126" s="4"/>
      <c r="IG1126" s="4"/>
      <c r="IH1126" s="4"/>
      <c r="II1126" s="4"/>
      <c r="IJ1126" s="4"/>
      <c r="IK1126" s="4">
        <v>0</v>
      </c>
      <c r="IL1126" s="4"/>
      <c r="IM1126" s="4"/>
      <c r="IN1126" s="4"/>
      <c r="IO1126" s="4"/>
      <c r="IP1126" s="4"/>
      <c r="IQ1126" s="4"/>
      <c r="IR1126" s="4"/>
      <c r="IS1126" s="4"/>
      <c r="IT1126" s="4"/>
      <c r="IU1126" s="4"/>
    </row>
    <row r="1128" spans="1:255" ht="13" x14ac:dyDescent="0.3">
      <c r="A1128" s="5">
        <v>51</v>
      </c>
      <c r="B1128" s="5">
        <f>B1101</f>
        <v>1</v>
      </c>
      <c r="C1128" s="5">
        <f>A1101</f>
        <v>4</v>
      </c>
      <c r="D1128" s="5">
        <f>ROW(A1101)</f>
        <v>1101</v>
      </c>
      <c r="E1128" s="5"/>
      <c r="F1128" s="5" t="str">
        <f>IF(F1101&lt;&gt;"",F1101,"")</f>
        <v>10</v>
      </c>
      <c r="G1128" s="5" t="str">
        <f>IF(G1101&lt;&gt;"",G1101,"")</f>
        <v>Молниезащита и заземление</v>
      </c>
      <c r="H1128" s="5">
        <v>0</v>
      </c>
      <c r="I1128" s="5"/>
      <c r="J1128" s="5"/>
      <c r="K1128" s="5"/>
      <c r="L1128" s="5"/>
      <c r="M1128" s="5"/>
      <c r="N1128" s="5"/>
      <c r="O1128" s="5">
        <f t="shared" ref="O1128:T1128" si="1336">ROUND(AB1128,2)</f>
        <v>88894.399999999994</v>
      </c>
      <c r="P1128" s="5">
        <f t="shared" si="1336"/>
        <v>86089.7</v>
      </c>
      <c r="Q1128" s="5">
        <f t="shared" si="1336"/>
        <v>232.46</v>
      </c>
      <c r="R1128" s="5">
        <f t="shared" si="1336"/>
        <v>10.210000000000001</v>
      </c>
      <c r="S1128" s="5">
        <f t="shared" si="1336"/>
        <v>2572.2399999999998</v>
      </c>
      <c r="T1128" s="5">
        <f t="shared" si="1336"/>
        <v>0</v>
      </c>
      <c r="U1128" s="5">
        <f>AH1128</f>
        <v>200.22186839999998</v>
      </c>
      <c r="V1128" s="5">
        <f>AI1128</f>
        <v>0</v>
      </c>
      <c r="W1128" s="5">
        <f>ROUND(AJ1128,2)</f>
        <v>0</v>
      </c>
      <c r="X1128" s="5">
        <f>ROUND(AK1128,2)</f>
        <v>2489.09</v>
      </c>
      <c r="Y1128" s="5">
        <f>ROUND(AL1128,2)</f>
        <v>1332.94</v>
      </c>
      <c r="Z1128" s="5"/>
      <c r="AA1128" s="5"/>
      <c r="AB1128" s="5">
        <f>ROUND(SUMIF(AA1105:AA1126,"=54971259",O1105:O1126),2)</f>
        <v>88894.399999999994</v>
      </c>
      <c r="AC1128" s="5">
        <f>ROUND(SUMIF(AA1105:AA1126,"=54971259",P1105:P1126),2)</f>
        <v>86089.7</v>
      </c>
      <c r="AD1128" s="5">
        <f>ROUND(SUMIF(AA1105:AA1126,"=54971259",Q1105:Q1126),2)</f>
        <v>232.46</v>
      </c>
      <c r="AE1128" s="5">
        <f>ROUND(SUMIF(AA1105:AA1126,"=54971259",R1105:R1126),2)</f>
        <v>10.210000000000001</v>
      </c>
      <c r="AF1128" s="5">
        <f>ROUND(SUMIF(AA1105:AA1126,"=54971259",S1105:S1126),2)</f>
        <v>2572.2399999999998</v>
      </c>
      <c r="AG1128" s="5">
        <f>ROUND(SUMIF(AA1105:AA1126,"=54971259",T1105:T1126),2)</f>
        <v>0</v>
      </c>
      <c r="AH1128" s="5">
        <f>SUMIF(AA1105:AA1126,"=54971259",U1105:U1126)</f>
        <v>200.22186839999998</v>
      </c>
      <c r="AI1128" s="5">
        <f>SUMIF(AA1105:AA1126,"=54971259",V1105:V1126)</f>
        <v>0</v>
      </c>
      <c r="AJ1128" s="5">
        <f>ROUND(SUMIF(AA1105:AA1126,"=54971259",W1105:W1126),2)</f>
        <v>0</v>
      </c>
      <c r="AK1128" s="5">
        <f>ROUND(SUMIF(AA1105:AA1126,"=54971259",X1105:X1126),2)</f>
        <v>2489.09</v>
      </c>
      <c r="AL1128" s="5">
        <f>ROUND(SUMIF(AA1105:AA1126,"=54971259",Y1105:Y1126),2)</f>
        <v>1332.94</v>
      </c>
      <c r="AM1128" s="5"/>
      <c r="AN1128" s="5"/>
      <c r="AO1128" s="5">
        <f t="shared" ref="AO1128:BD1128" si="1337">ROUND(BX1128,2)</f>
        <v>0</v>
      </c>
      <c r="AP1128" s="5">
        <f t="shared" si="1337"/>
        <v>65134.32</v>
      </c>
      <c r="AQ1128" s="5">
        <f t="shared" si="1337"/>
        <v>0</v>
      </c>
      <c r="AR1128" s="5">
        <f t="shared" si="1337"/>
        <v>92716.43</v>
      </c>
      <c r="AS1128" s="5">
        <f t="shared" si="1337"/>
        <v>0</v>
      </c>
      <c r="AT1128" s="5">
        <f t="shared" si="1337"/>
        <v>27582.11</v>
      </c>
      <c r="AU1128" s="5">
        <f t="shared" si="1337"/>
        <v>0</v>
      </c>
      <c r="AV1128" s="5">
        <f t="shared" si="1337"/>
        <v>86089.7</v>
      </c>
      <c r="AW1128" s="5">
        <f t="shared" si="1337"/>
        <v>20955.38</v>
      </c>
      <c r="AX1128" s="5">
        <f t="shared" si="1337"/>
        <v>0</v>
      </c>
      <c r="AY1128" s="5">
        <f t="shared" si="1337"/>
        <v>20955.38</v>
      </c>
      <c r="AZ1128" s="5">
        <f t="shared" si="1337"/>
        <v>65134.32</v>
      </c>
      <c r="BA1128" s="5">
        <f t="shared" si="1337"/>
        <v>0</v>
      </c>
      <c r="BB1128" s="5">
        <f t="shared" si="1337"/>
        <v>0</v>
      </c>
      <c r="BC1128" s="5">
        <f t="shared" si="1337"/>
        <v>0</v>
      </c>
      <c r="BD1128" s="5">
        <f t="shared" si="1337"/>
        <v>0</v>
      </c>
      <c r="BE1128" s="5"/>
      <c r="BF1128" s="5"/>
      <c r="BG1128" s="5"/>
      <c r="BH1128" s="5"/>
      <c r="BI1128" s="5"/>
      <c r="BJ1128" s="5"/>
      <c r="BK1128" s="5"/>
      <c r="BL1128" s="5"/>
      <c r="BM1128" s="5"/>
      <c r="BN1128" s="5"/>
      <c r="BO1128" s="5"/>
      <c r="BP1128" s="5"/>
      <c r="BQ1128" s="5"/>
      <c r="BR1128" s="5"/>
      <c r="BS1128" s="5"/>
      <c r="BT1128" s="5"/>
      <c r="BU1128" s="5"/>
      <c r="BV1128" s="5"/>
      <c r="BW1128" s="5"/>
      <c r="BX1128" s="5">
        <f>ROUND(SUMIF(AA1105:AA1126,"=54971259",FQ1105:FQ1126),2)</f>
        <v>0</v>
      </c>
      <c r="BY1128" s="5">
        <f>ROUND(SUMIF(AA1105:AA1126,"=54971259",FR1105:FR1126),2)</f>
        <v>65134.32</v>
      </c>
      <c r="BZ1128" s="5">
        <f>ROUND(SUMIF(AA1105:AA1126,"=54971259",GL1105:GL1126),2)</f>
        <v>0</v>
      </c>
      <c r="CA1128" s="5">
        <f>ROUND(SUMIF(AA1105:AA1126,"=54971259",GM1105:GM1126),2)</f>
        <v>92716.43</v>
      </c>
      <c r="CB1128" s="5">
        <f>ROUND(SUMIF(AA1105:AA1126,"=54971259",GN1105:GN1126),2)</f>
        <v>0</v>
      </c>
      <c r="CC1128" s="5">
        <f>ROUND(SUMIF(AA1105:AA1126,"=54971259",GO1105:GO1126),2)</f>
        <v>27582.11</v>
      </c>
      <c r="CD1128" s="5">
        <f>ROUND(SUMIF(AA1105:AA1126,"=54971259",GP1105:GP1126),2)</f>
        <v>0</v>
      </c>
      <c r="CE1128" s="5">
        <f>AC1128-BX1128</f>
        <v>86089.7</v>
      </c>
      <c r="CF1128" s="5">
        <f>AC1128-BY1128</f>
        <v>20955.379999999997</v>
      </c>
      <c r="CG1128" s="5">
        <f>BX1128-BZ1128</f>
        <v>0</v>
      </c>
      <c r="CH1128" s="5">
        <f>AC1128-BX1128-BY1128+BZ1128</f>
        <v>20955.379999999997</v>
      </c>
      <c r="CI1128" s="5">
        <f>BY1128-BZ1128</f>
        <v>65134.32</v>
      </c>
      <c r="CJ1128" s="5">
        <f>ROUND(SUMIF(AA1105:AA1126,"=54971259",GX1105:GX1126),2)</f>
        <v>0</v>
      </c>
      <c r="CK1128" s="5">
        <f>ROUND(SUMIF(AA1105:AA1126,"=54971259",GY1105:GY1126),2)</f>
        <v>0</v>
      </c>
      <c r="CL1128" s="5">
        <f>ROUND(SUMIF(AA1105:AA1126,"=54971259",GZ1105:GZ1126),2)</f>
        <v>0</v>
      </c>
      <c r="CM1128" s="5">
        <f>ROUND(SUMIF(AA1105:AA1126,"=54971259",HD1105:HD1126),2)</f>
        <v>0</v>
      </c>
      <c r="CN1128" s="5"/>
      <c r="CO1128" s="5"/>
      <c r="CP1128" s="5"/>
      <c r="CQ1128" s="5"/>
      <c r="CR1128" s="5"/>
      <c r="CS1128" s="5"/>
      <c r="CT1128" s="5"/>
      <c r="CU1128" s="5"/>
      <c r="CV1128" s="5"/>
      <c r="CW1128" s="5"/>
      <c r="CX1128" s="5"/>
      <c r="CY1128" s="5"/>
      <c r="CZ1128" s="5"/>
      <c r="DA1128" s="5"/>
      <c r="DB1128" s="5"/>
      <c r="DC1128" s="5"/>
      <c r="DD1128" s="5"/>
      <c r="DE1128" s="5"/>
      <c r="DF1128" s="5"/>
      <c r="DG1128" s="6">
        <f t="shared" ref="DG1128:DL1128" si="1338">ROUND(DT1128,2)</f>
        <v>829317.45</v>
      </c>
      <c r="DH1128" s="6">
        <f t="shared" si="1338"/>
        <v>680999.03</v>
      </c>
      <c r="DI1128" s="6">
        <f t="shared" si="1338"/>
        <v>3372.7</v>
      </c>
      <c r="DJ1128" s="6">
        <f t="shared" si="1338"/>
        <v>575.34</v>
      </c>
      <c r="DK1128" s="6">
        <f t="shared" si="1338"/>
        <v>144945.72</v>
      </c>
      <c r="DL1128" s="6">
        <f t="shared" si="1338"/>
        <v>0</v>
      </c>
      <c r="DM1128" s="6">
        <f>DZ1128</f>
        <v>200.22186839999998</v>
      </c>
      <c r="DN1128" s="6">
        <f>EA1128</f>
        <v>0</v>
      </c>
      <c r="DO1128" s="6">
        <f>ROUND(EB1128,2)</f>
        <v>0</v>
      </c>
      <c r="DP1128" s="6">
        <f>ROUND(EC1128,2)</f>
        <v>140259.85999999999</v>
      </c>
      <c r="DQ1128" s="6">
        <f>ROUND(ED1128,2)</f>
        <v>75111.3</v>
      </c>
      <c r="DR1128" s="6"/>
      <c r="DS1128" s="6"/>
      <c r="DT1128" s="6">
        <f>ROUND(SUMIF(AA1105:AA1126,"=55890823",O1105:O1126),2)</f>
        <v>829317.45</v>
      </c>
      <c r="DU1128" s="6">
        <f>ROUND(SUMIF(AA1105:AA1126,"=55890823",P1105:P1126),2)</f>
        <v>680999.03</v>
      </c>
      <c r="DV1128" s="6">
        <f>ROUND(SUMIF(AA1105:AA1126,"=55890823",Q1105:Q1126),2)</f>
        <v>3372.7</v>
      </c>
      <c r="DW1128" s="6">
        <f>ROUND(SUMIF(AA1105:AA1126,"=55890823",R1105:R1126),2)</f>
        <v>575.34</v>
      </c>
      <c r="DX1128" s="6">
        <f>ROUND(SUMIF(AA1105:AA1126,"=55890823",S1105:S1126),2)</f>
        <v>144945.72</v>
      </c>
      <c r="DY1128" s="6">
        <f>ROUND(SUMIF(AA1105:AA1126,"=55890823",T1105:T1126),2)</f>
        <v>0</v>
      </c>
      <c r="DZ1128" s="6">
        <f>SUMIF(AA1105:AA1126,"=55890823",U1105:U1126)</f>
        <v>200.22186839999998</v>
      </c>
      <c r="EA1128" s="6">
        <f>SUMIF(AA1105:AA1126,"=55890823",V1105:V1126)</f>
        <v>0</v>
      </c>
      <c r="EB1128" s="6">
        <f>ROUND(SUMIF(AA1105:AA1126,"=55890823",W1105:W1126),2)</f>
        <v>0</v>
      </c>
      <c r="EC1128" s="6">
        <f>ROUND(SUMIF(AA1105:AA1126,"=55890823",X1105:X1126),2)</f>
        <v>140259.85999999999</v>
      </c>
      <c r="ED1128" s="6">
        <f>ROUND(SUMIF(AA1105:AA1126,"=55890823",Y1105:Y1126),2)</f>
        <v>75111.3</v>
      </c>
      <c r="EE1128" s="6"/>
      <c r="EF1128" s="6"/>
      <c r="EG1128" s="6">
        <f t="shared" ref="EG1128:EV1128" si="1339">ROUND(FP1128,2)</f>
        <v>0</v>
      </c>
      <c r="EH1128" s="6">
        <f t="shared" si="1339"/>
        <v>493066.8</v>
      </c>
      <c r="EI1128" s="6">
        <f t="shared" si="1339"/>
        <v>0</v>
      </c>
      <c r="EJ1128" s="6">
        <f t="shared" si="1339"/>
        <v>1044688.61</v>
      </c>
      <c r="EK1128" s="6">
        <f t="shared" si="1339"/>
        <v>0</v>
      </c>
      <c r="EL1128" s="6">
        <f t="shared" si="1339"/>
        <v>551621.81000000006</v>
      </c>
      <c r="EM1128" s="6">
        <f t="shared" si="1339"/>
        <v>0</v>
      </c>
      <c r="EN1128" s="6">
        <f t="shared" si="1339"/>
        <v>680999.03</v>
      </c>
      <c r="EO1128" s="6">
        <f t="shared" si="1339"/>
        <v>187932.23</v>
      </c>
      <c r="EP1128" s="6">
        <f t="shared" si="1339"/>
        <v>0</v>
      </c>
      <c r="EQ1128" s="6">
        <f t="shared" si="1339"/>
        <v>187932.23</v>
      </c>
      <c r="ER1128" s="6">
        <f t="shared" si="1339"/>
        <v>493066.8</v>
      </c>
      <c r="ES1128" s="6">
        <f t="shared" si="1339"/>
        <v>0</v>
      </c>
      <c r="ET1128" s="6">
        <f t="shared" si="1339"/>
        <v>0</v>
      </c>
      <c r="EU1128" s="6">
        <f t="shared" si="1339"/>
        <v>0</v>
      </c>
      <c r="EV1128" s="6">
        <f t="shared" si="1339"/>
        <v>0</v>
      </c>
      <c r="EW1128" s="6"/>
      <c r="EX1128" s="6"/>
      <c r="EY1128" s="6"/>
      <c r="EZ1128" s="6"/>
      <c r="FA1128" s="6"/>
      <c r="FB1128" s="6"/>
      <c r="FC1128" s="6"/>
      <c r="FD1128" s="6"/>
      <c r="FE1128" s="6"/>
      <c r="FF1128" s="6"/>
      <c r="FG1128" s="6"/>
      <c r="FH1128" s="6"/>
      <c r="FI1128" s="6"/>
      <c r="FJ1128" s="6"/>
      <c r="FK1128" s="6"/>
      <c r="FL1128" s="6"/>
      <c r="FM1128" s="6"/>
      <c r="FN1128" s="6"/>
      <c r="FO1128" s="6"/>
      <c r="FP1128" s="6">
        <f>ROUND(SUMIF(AA1105:AA1126,"=55890823",FQ1105:FQ1126),2)</f>
        <v>0</v>
      </c>
      <c r="FQ1128" s="6">
        <f>ROUND(SUMIF(AA1105:AA1126,"=55890823",FR1105:FR1126),2)</f>
        <v>493066.8</v>
      </c>
      <c r="FR1128" s="6">
        <f>ROUND(SUMIF(AA1105:AA1126,"=55890823",GL1105:GL1126),2)</f>
        <v>0</v>
      </c>
      <c r="FS1128" s="6">
        <f>ROUND(SUMIF(AA1105:AA1126,"=55890823",GM1105:GM1126),2)</f>
        <v>1044688.61</v>
      </c>
      <c r="FT1128" s="6">
        <f>ROUND(SUMIF(AA1105:AA1126,"=55890823",GN1105:GN1126),2)</f>
        <v>0</v>
      </c>
      <c r="FU1128" s="6">
        <f>ROUND(SUMIF(AA1105:AA1126,"=55890823",GO1105:GO1126),2)</f>
        <v>551621.81000000006</v>
      </c>
      <c r="FV1128" s="6">
        <f>ROUND(SUMIF(AA1105:AA1126,"=55890823",GP1105:GP1126),2)</f>
        <v>0</v>
      </c>
      <c r="FW1128" s="6">
        <f>DU1128-FP1128</f>
        <v>680999.03</v>
      </c>
      <c r="FX1128" s="6">
        <f>DU1128-FQ1128</f>
        <v>187932.23000000004</v>
      </c>
      <c r="FY1128" s="6">
        <f>FP1128-FR1128</f>
        <v>0</v>
      </c>
      <c r="FZ1128" s="6">
        <f>DU1128-FP1128-FQ1128+FR1128</f>
        <v>187932.23000000004</v>
      </c>
      <c r="GA1128" s="6">
        <f>FQ1128-FR1128</f>
        <v>493066.8</v>
      </c>
      <c r="GB1128" s="6">
        <f>ROUND(SUMIF(AA1105:AA1126,"=55890823",GX1105:GX1126),2)</f>
        <v>0</v>
      </c>
      <c r="GC1128" s="6">
        <f>ROUND(SUMIF(AA1105:AA1126,"=55890823",GY1105:GY1126),2)</f>
        <v>0</v>
      </c>
      <c r="GD1128" s="6">
        <f>ROUND(SUMIF(AA1105:AA1126,"=55890823",GZ1105:GZ1126),2)</f>
        <v>0</v>
      </c>
      <c r="GE1128" s="6">
        <f>ROUND(SUMIF(AA1105:AA1126,"=55890823",HD1105:HD1126),2)</f>
        <v>0</v>
      </c>
      <c r="GF1128" s="6"/>
      <c r="GG1128" s="6"/>
      <c r="GH1128" s="6"/>
      <c r="GI1128" s="6"/>
      <c r="GJ1128" s="6"/>
      <c r="GK1128" s="6"/>
      <c r="GL1128" s="6"/>
      <c r="GM1128" s="6"/>
      <c r="GN1128" s="6"/>
      <c r="GO1128" s="6"/>
      <c r="GP1128" s="6"/>
      <c r="GQ1128" s="6"/>
      <c r="GR1128" s="6"/>
      <c r="GS1128" s="6"/>
      <c r="GT1128" s="6"/>
      <c r="GU1128" s="6"/>
      <c r="GV1128" s="6"/>
      <c r="GW1128" s="6"/>
      <c r="GX1128" s="6">
        <v>0</v>
      </c>
    </row>
    <row r="1130" spans="1:255" ht="13" x14ac:dyDescent="0.3">
      <c r="A1130" s="7">
        <v>50</v>
      </c>
      <c r="B1130" s="7">
        <v>0</v>
      </c>
      <c r="C1130" s="7">
        <v>0</v>
      </c>
      <c r="D1130" s="7">
        <v>1</v>
      </c>
      <c r="E1130" s="7">
        <v>201</v>
      </c>
      <c r="F1130" s="7">
        <f>ROUND(Source!O1128,O1130)</f>
        <v>88894.399999999994</v>
      </c>
      <c r="G1130" s="7" t="s">
        <v>162</v>
      </c>
      <c r="H1130" s="7" t="s">
        <v>163</v>
      </c>
      <c r="I1130" s="7"/>
      <c r="J1130" s="7"/>
      <c r="K1130" s="7">
        <v>201</v>
      </c>
      <c r="L1130" s="7">
        <v>1</v>
      </c>
      <c r="M1130" s="7">
        <v>3</v>
      </c>
      <c r="N1130" s="7" t="s">
        <v>3</v>
      </c>
      <c r="O1130" s="7">
        <v>2</v>
      </c>
      <c r="P1130" s="7">
        <f>ROUND(Source!DG1128,O1130)</f>
        <v>829317.45</v>
      </c>
      <c r="Q1130" s="7"/>
      <c r="R1130" s="7"/>
      <c r="S1130" s="7"/>
      <c r="T1130" s="7"/>
      <c r="U1130" s="7"/>
      <c r="V1130" s="7"/>
      <c r="W1130" s="7">
        <v>88894.399999999994</v>
      </c>
      <c r="X1130" s="7">
        <v>1</v>
      </c>
      <c r="Y1130" s="7">
        <v>88894.399999999994</v>
      </c>
      <c r="Z1130" s="7">
        <v>829317.45</v>
      </c>
      <c r="AA1130" s="7">
        <v>1</v>
      </c>
      <c r="AB1130" s="7">
        <v>829317.45</v>
      </c>
    </row>
    <row r="1131" spans="1:255" ht="13" x14ac:dyDescent="0.3">
      <c r="A1131" s="7">
        <v>50</v>
      </c>
      <c r="B1131" s="7">
        <v>0</v>
      </c>
      <c r="C1131" s="7">
        <v>0</v>
      </c>
      <c r="D1131" s="7">
        <v>1</v>
      </c>
      <c r="E1131" s="7">
        <v>202</v>
      </c>
      <c r="F1131" s="7">
        <f>ROUND(Source!P1128,O1131)</f>
        <v>86089.7</v>
      </c>
      <c r="G1131" s="7" t="s">
        <v>164</v>
      </c>
      <c r="H1131" s="7" t="s">
        <v>165</v>
      </c>
      <c r="I1131" s="7"/>
      <c r="J1131" s="7"/>
      <c r="K1131" s="7">
        <v>202</v>
      </c>
      <c r="L1131" s="7">
        <v>2</v>
      </c>
      <c r="M1131" s="7">
        <v>3</v>
      </c>
      <c r="N1131" s="7" t="s">
        <v>3</v>
      </c>
      <c r="O1131" s="7">
        <v>2</v>
      </c>
      <c r="P1131" s="7">
        <f>ROUND(Source!DH1128,O1131)</f>
        <v>680999.03</v>
      </c>
      <c r="Q1131" s="7"/>
      <c r="R1131" s="7"/>
      <c r="S1131" s="7"/>
      <c r="T1131" s="7"/>
      <c r="U1131" s="7"/>
      <c r="V1131" s="7"/>
      <c r="W1131" s="7">
        <v>86089.7</v>
      </c>
      <c r="X1131" s="7">
        <v>1</v>
      </c>
      <c r="Y1131" s="7">
        <v>86089.7</v>
      </c>
      <c r="Z1131" s="7">
        <v>680999.03</v>
      </c>
      <c r="AA1131" s="7">
        <v>1</v>
      </c>
      <c r="AB1131" s="7">
        <v>680999.03</v>
      </c>
    </row>
    <row r="1132" spans="1:255" ht="13" x14ac:dyDescent="0.3">
      <c r="A1132" s="7">
        <v>50</v>
      </c>
      <c r="B1132" s="7">
        <v>0</v>
      </c>
      <c r="C1132" s="7">
        <v>0</v>
      </c>
      <c r="D1132" s="7">
        <v>1</v>
      </c>
      <c r="E1132" s="7">
        <v>222</v>
      </c>
      <c r="F1132" s="7">
        <f>ROUND(Source!AO1128,O1132)</f>
        <v>0</v>
      </c>
      <c r="G1132" s="7" t="s">
        <v>166</v>
      </c>
      <c r="H1132" s="7" t="s">
        <v>167</v>
      </c>
      <c r="I1132" s="7"/>
      <c r="J1132" s="7"/>
      <c r="K1132" s="7">
        <v>222</v>
      </c>
      <c r="L1132" s="7">
        <v>3</v>
      </c>
      <c r="M1132" s="7">
        <v>3</v>
      </c>
      <c r="N1132" s="7" t="s">
        <v>3</v>
      </c>
      <c r="O1132" s="7">
        <v>2</v>
      </c>
      <c r="P1132" s="7">
        <f>ROUND(Source!EG1128,O1132)</f>
        <v>0</v>
      </c>
      <c r="Q1132" s="7"/>
      <c r="R1132" s="7"/>
      <c r="S1132" s="7"/>
      <c r="T1132" s="7"/>
      <c r="U1132" s="7"/>
      <c r="V1132" s="7"/>
      <c r="W1132" s="7">
        <v>0</v>
      </c>
      <c r="X1132" s="7">
        <v>1</v>
      </c>
      <c r="Y1132" s="7">
        <v>0</v>
      </c>
      <c r="Z1132" s="7">
        <v>0</v>
      </c>
      <c r="AA1132" s="7">
        <v>1</v>
      </c>
      <c r="AB1132" s="7">
        <v>0</v>
      </c>
    </row>
    <row r="1133" spans="1:255" ht="13" x14ac:dyDescent="0.3">
      <c r="A1133" s="7">
        <v>50</v>
      </c>
      <c r="B1133" s="7">
        <v>0</v>
      </c>
      <c r="C1133" s="7">
        <v>0</v>
      </c>
      <c r="D1133" s="7">
        <v>1</v>
      </c>
      <c r="E1133" s="7">
        <v>225</v>
      </c>
      <c r="F1133" s="7">
        <f>ROUND(Source!AV1128,O1133)</f>
        <v>86089.7</v>
      </c>
      <c r="G1133" s="7" t="s">
        <v>168</v>
      </c>
      <c r="H1133" s="7" t="s">
        <v>169</v>
      </c>
      <c r="I1133" s="7"/>
      <c r="J1133" s="7"/>
      <c r="K1133" s="7">
        <v>225</v>
      </c>
      <c r="L1133" s="7">
        <v>4</v>
      </c>
      <c r="M1133" s="7">
        <v>3</v>
      </c>
      <c r="N1133" s="7" t="s">
        <v>3</v>
      </c>
      <c r="O1133" s="7">
        <v>2</v>
      </c>
      <c r="P1133" s="7">
        <f>ROUND(Source!EN1128,O1133)</f>
        <v>680999.03</v>
      </c>
      <c r="Q1133" s="7"/>
      <c r="R1133" s="7"/>
      <c r="S1133" s="7"/>
      <c r="T1133" s="7"/>
      <c r="U1133" s="7"/>
      <c r="V1133" s="7"/>
      <c r="W1133" s="7">
        <v>86089.7</v>
      </c>
      <c r="X1133" s="7">
        <v>1</v>
      </c>
      <c r="Y1133" s="7">
        <v>86089.7</v>
      </c>
      <c r="Z1133" s="7">
        <v>680999.03</v>
      </c>
      <c r="AA1133" s="7">
        <v>1</v>
      </c>
      <c r="AB1133" s="7">
        <v>680999.03</v>
      </c>
    </row>
    <row r="1134" spans="1:255" ht="13" x14ac:dyDescent="0.3">
      <c r="A1134" s="7">
        <v>50</v>
      </c>
      <c r="B1134" s="7">
        <v>0</v>
      </c>
      <c r="C1134" s="7">
        <v>0</v>
      </c>
      <c r="D1134" s="7">
        <v>1</v>
      </c>
      <c r="E1134" s="7">
        <v>226</v>
      </c>
      <c r="F1134" s="7">
        <f>ROUND(Source!AW1128,O1134)</f>
        <v>20955.38</v>
      </c>
      <c r="G1134" s="7" t="s">
        <v>170</v>
      </c>
      <c r="H1134" s="7" t="s">
        <v>171</v>
      </c>
      <c r="I1134" s="7"/>
      <c r="J1134" s="7"/>
      <c r="K1134" s="7">
        <v>226</v>
      </c>
      <c r="L1134" s="7">
        <v>5</v>
      </c>
      <c r="M1134" s="7">
        <v>3</v>
      </c>
      <c r="N1134" s="7" t="s">
        <v>3</v>
      </c>
      <c r="O1134" s="7">
        <v>2</v>
      </c>
      <c r="P1134" s="7">
        <f>ROUND(Source!EO1128,O1134)</f>
        <v>187932.23</v>
      </c>
      <c r="Q1134" s="7"/>
      <c r="R1134" s="7"/>
      <c r="S1134" s="7"/>
      <c r="T1134" s="7"/>
      <c r="U1134" s="7"/>
      <c r="V1134" s="7"/>
      <c r="W1134" s="7">
        <v>20955.38</v>
      </c>
      <c r="X1134" s="7">
        <v>1</v>
      </c>
      <c r="Y1134" s="7">
        <v>20955.38</v>
      </c>
      <c r="Z1134" s="7">
        <v>187932.23</v>
      </c>
      <c r="AA1134" s="7">
        <v>1</v>
      </c>
      <c r="AB1134" s="7">
        <v>187932.23</v>
      </c>
    </row>
    <row r="1135" spans="1:255" ht="13" x14ac:dyDescent="0.3">
      <c r="A1135" s="7">
        <v>50</v>
      </c>
      <c r="B1135" s="7">
        <v>0</v>
      </c>
      <c r="C1135" s="7">
        <v>0</v>
      </c>
      <c r="D1135" s="7">
        <v>1</v>
      </c>
      <c r="E1135" s="7">
        <v>227</v>
      </c>
      <c r="F1135" s="7">
        <f>ROUND(Source!AX1128,O1135)</f>
        <v>0</v>
      </c>
      <c r="G1135" s="7" t="s">
        <v>172</v>
      </c>
      <c r="H1135" s="7" t="s">
        <v>173</v>
      </c>
      <c r="I1135" s="7"/>
      <c r="J1135" s="7"/>
      <c r="K1135" s="7">
        <v>227</v>
      </c>
      <c r="L1135" s="7">
        <v>6</v>
      </c>
      <c r="M1135" s="7">
        <v>3</v>
      </c>
      <c r="N1135" s="7" t="s">
        <v>3</v>
      </c>
      <c r="O1135" s="7">
        <v>2</v>
      </c>
      <c r="P1135" s="7">
        <f>ROUND(Source!EP1128,O1135)</f>
        <v>0</v>
      </c>
      <c r="Q1135" s="7"/>
      <c r="R1135" s="7"/>
      <c r="S1135" s="7"/>
      <c r="T1135" s="7"/>
      <c r="U1135" s="7"/>
      <c r="V1135" s="7"/>
      <c r="W1135" s="7">
        <v>0</v>
      </c>
      <c r="X1135" s="7">
        <v>1</v>
      </c>
      <c r="Y1135" s="7">
        <v>0</v>
      </c>
      <c r="Z1135" s="7">
        <v>0</v>
      </c>
      <c r="AA1135" s="7">
        <v>1</v>
      </c>
      <c r="AB1135" s="7">
        <v>0</v>
      </c>
    </row>
    <row r="1136" spans="1:255" ht="13" x14ac:dyDescent="0.3">
      <c r="A1136" s="7">
        <v>50</v>
      </c>
      <c r="B1136" s="7">
        <v>0</v>
      </c>
      <c r="C1136" s="7">
        <v>0</v>
      </c>
      <c r="D1136" s="7">
        <v>1</v>
      </c>
      <c r="E1136" s="7">
        <v>228</v>
      </c>
      <c r="F1136" s="7">
        <f>ROUND(Source!AY1128,O1136)</f>
        <v>20955.38</v>
      </c>
      <c r="G1136" s="7" t="s">
        <v>174</v>
      </c>
      <c r="H1136" s="7" t="s">
        <v>175</v>
      </c>
      <c r="I1136" s="7"/>
      <c r="J1136" s="7"/>
      <c r="K1136" s="7">
        <v>228</v>
      </c>
      <c r="L1136" s="7">
        <v>7</v>
      </c>
      <c r="M1136" s="7">
        <v>3</v>
      </c>
      <c r="N1136" s="7" t="s">
        <v>3</v>
      </c>
      <c r="O1136" s="7">
        <v>2</v>
      </c>
      <c r="P1136" s="7">
        <f>ROUND(Source!EQ1128,O1136)</f>
        <v>187932.23</v>
      </c>
      <c r="Q1136" s="7"/>
      <c r="R1136" s="7"/>
      <c r="S1136" s="7"/>
      <c r="T1136" s="7"/>
      <c r="U1136" s="7"/>
      <c r="V1136" s="7"/>
      <c r="W1136" s="7">
        <v>20955.38</v>
      </c>
      <c r="X1136" s="7">
        <v>1</v>
      </c>
      <c r="Y1136" s="7">
        <v>20955.38</v>
      </c>
      <c r="Z1136" s="7">
        <v>187932.23</v>
      </c>
      <c r="AA1136" s="7">
        <v>1</v>
      </c>
      <c r="AB1136" s="7">
        <v>187932.23</v>
      </c>
    </row>
    <row r="1137" spans="1:28" ht="13" x14ac:dyDescent="0.3">
      <c r="A1137" s="7">
        <v>50</v>
      </c>
      <c r="B1137" s="7">
        <v>0</v>
      </c>
      <c r="C1137" s="7">
        <v>0</v>
      </c>
      <c r="D1137" s="7">
        <v>1</v>
      </c>
      <c r="E1137" s="7">
        <v>216</v>
      </c>
      <c r="F1137" s="7">
        <f>ROUND(Source!AP1128,O1137)</f>
        <v>65134.32</v>
      </c>
      <c r="G1137" s="7" t="s">
        <v>176</v>
      </c>
      <c r="H1137" s="7" t="s">
        <v>177</v>
      </c>
      <c r="I1137" s="7"/>
      <c r="J1137" s="7"/>
      <c r="K1137" s="7">
        <v>216</v>
      </c>
      <c r="L1137" s="7">
        <v>8</v>
      </c>
      <c r="M1137" s="7">
        <v>3</v>
      </c>
      <c r="N1137" s="7" t="s">
        <v>3</v>
      </c>
      <c r="O1137" s="7">
        <v>2</v>
      </c>
      <c r="P1137" s="7">
        <f>ROUND(Source!EH1128,O1137)</f>
        <v>493066.8</v>
      </c>
      <c r="Q1137" s="7"/>
      <c r="R1137" s="7"/>
      <c r="S1137" s="7"/>
      <c r="T1137" s="7"/>
      <c r="U1137" s="7"/>
      <c r="V1137" s="7"/>
      <c r="W1137" s="7">
        <v>65134.32</v>
      </c>
      <c r="X1137" s="7">
        <v>1</v>
      </c>
      <c r="Y1137" s="7">
        <v>65134.32</v>
      </c>
      <c r="Z1137" s="7">
        <v>493066.8</v>
      </c>
      <c r="AA1137" s="7">
        <v>1</v>
      </c>
      <c r="AB1137" s="7">
        <v>493066.8</v>
      </c>
    </row>
    <row r="1138" spans="1:28" ht="13" x14ac:dyDescent="0.3">
      <c r="A1138" s="7">
        <v>50</v>
      </c>
      <c r="B1138" s="7">
        <v>0</v>
      </c>
      <c r="C1138" s="7">
        <v>0</v>
      </c>
      <c r="D1138" s="7">
        <v>1</v>
      </c>
      <c r="E1138" s="7">
        <v>223</v>
      </c>
      <c r="F1138" s="7">
        <f>ROUND(Source!AQ1128,O1138)</f>
        <v>0</v>
      </c>
      <c r="G1138" s="7" t="s">
        <v>178</v>
      </c>
      <c r="H1138" s="7" t="s">
        <v>179</v>
      </c>
      <c r="I1138" s="7"/>
      <c r="J1138" s="7"/>
      <c r="K1138" s="7">
        <v>223</v>
      </c>
      <c r="L1138" s="7">
        <v>9</v>
      </c>
      <c r="M1138" s="7">
        <v>3</v>
      </c>
      <c r="N1138" s="7" t="s">
        <v>3</v>
      </c>
      <c r="O1138" s="7">
        <v>2</v>
      </c>
      <c r="P1138" s="7">
        <f>ROUND(Source!EI1128,O1138)</f>
        <v>0</v>
      </c>
      <c r="Q1138" s="7"/>
      <c r="R1138" s="7"/>
      <c r="S1138" s="7"/>
      <c r="T1138" s="7"/>
      <c r="U1138" s="7"/>
      <c r="V1138" s="7"/>
      <c r="W1138" s="7">
        <v>0</v>
      </c>
      <c r="X1138" s="7">
        <v>1</v>
      </c>
      <c r="Y1138" s="7">
        <v>0</v>
      </c>
      <c r="Z1138" s="7">
        <v>0</v>
      </c>
      <c r="AA1138" s="7">
        <v>1</v>
      </c>
      <c r="AB1138" s="7">
        <v>0</v>
      </c>
    </row>
    <row r="1139" spans="1:28" ht="13" x14ac:dyDescent="0.3">
      <c r="A1139" s="7">
        <v>50</v>
      </c>
      <c r="B1139" s="7">
        <v>0</v>
      </c>
      <c r="C1139" s="7">
        <v>0</v>
      </c>
      <c r="D1139" s="7">
        <v>1</v>
      </c>
      <c r="E1139" s="7">
        <v>229</v>
      </c>
      <c r="F1139" s="7">
        <f>ROUND(Source!AZ1128,O1139)</f>
        <v>65134.32</v>
      </c>
      <c r="G1139" s="7" t="s">
        <v>180</v>
      </c>
      <c r="H1139" s="7" t="s">
        <v>181</v>
      </c>
      <c r="I1139" s="7"/>
      <c r="J1139" s="7"/>
      <c r="K1139" s="7">
        <v>229</v>
      </c>
      <c r="L1139" s="7">
        <v>10</v>
      </c>
      <c r="M1139" s="7">
        <v>3</v>
      </c>
      <c r="N1139" s="7" t="s">
        <v>3</v>
      </c>
      <c r="O1139" s="7">
        <v>2</v>
      </c>
      <c r="P1139" s="7">
        <f>ROUND(Source!ER1128,O1139)</f>
        <v>493066.8</v>
      </c>
      <c r="Q1139" s="7"/>
      <c r="R1139" s="7"/>
      <c r="S1139" s="7"/>
      <c r="T1139" s="7"/>
      <c r="U1139" s="7"/>
      <c r="V1139" s="7"/>
      <c r="W1139" s="7">
        <v>65134.32</v>
      </c>
      <c r="X1139" s="7">
        <v>1</v>
      </c>
      <c r="Y1139" s="7">
        <v>65134.32</v>
      </c>
      <c r="Z1139" s="7">
        <v>493066.8</v>
      </c>
      <c r="AA1139" s="7">
        <v>1</v>
      </c>
      <c r="AB1139" s="7">
        <v>493066.8</v>
      </c>
    </row>
    <row r="1140" spans="1:28" ht="13" x14ac:dyDescent="0.3">
      <c r="A1140" s="7">
        <v>50</v>
      </c>
      <c r="B1140" s="7">
        <v>0</v>
      </c>
      <c r="C1140" s="7">
        <v>0</v>
      </c>
      <c r="D1140" s="7">
        <v>1</v>
      </c>
      <c r="E1140" s="7">
        <v>203</v>
      </c>
      <c r="F1140" s="7">
        <f>ROUND(Source!Q1128,O1140)</f>
        <v>232.46</v>
      </c>
      <c r="G1140" s="7" t="s">
        <v>182</v>
      </c>
      <c r="H1140" s="7" t="s">
        <v>183</v>
      </c>
      <c r="I1140" s="7"/>
      <c r="J1140" s="7"/>
      <c r="K1140" s="7">
        <v>203</v>
      </c>
      <c r="L1140" s="7">
        <v>11</v>
      </c>
      <c r="M1140" s="7">
        <v>3</v>
      </c>
      <c r="N1140" s="7" t="s">
        <v>3</v>
      </c>
      <c r="O1140" s="7">
        <v>2</v>
      </c>
      <c r="P1140" s="7">
        <f>ROUND(Source!DI1128,O1140)</f>
        <v>3372.7</v>
      </c>
      <c r="Q1140" s="7"/>
      <c r="R1140" s="7"/>
      <c r="S1140" s="7"/>
      <c r="T1140" s="7"/>
      <c r="U1140" s="7"/>
      <c r="V1140" s="7"/>
      <c r="W1140" s="7">
        <v>232.46</v>
      </c>
      <c r="X1140" s="7">
        <v>1</v>
      </c>
      <c r="Y1140" s="7">
        <v>232.46</v>
      </c>
      <c r="Z1140" s="7">
        <v>3372.7</v>
      </c>
      <c r="AA1140" s="7">
        <v>1</v>
      </c>
      <c r="AB1140" s="7">
        <v>3372.7</v>
      </c>
    </row>
    <row r="1141" spans="1:28" ht="13" x14ac:dyDescent="0.3">
      <c r="A1141" s="7">
        <v>50</v>
      </c>
      <c r="B1141" s="7">
        <v>0</v>
      </c>
      <c r="C1141" s="7">
        <v>0</v>
      </c>
      <c r="D1141" s="7">
        <v>1</v>
      </c>
      <c r="E1141" s="7">
        <v>231</v>
      </c>
      <c r="F1141" s="7">
        <f>ROUND(Source!BB1128,O1141)</f>
        <v>0</v>
      </c>
      <c r="G1141" s="7" t="s">
        <v>184</v>
      </c>
      <c r="H1141" s="7" t="s">
        <v>185</v>
      </c>
      <c r="I1141" s="7"/>
      <c r="J1141" s="7"/>
      <c r="K1141" s="7">
        <v>231</v>
      </c>
      <c r="L1141" s="7">
        <v>12</v>
      </c>
      <c r="M1141" s="7">
        <v>3</v>
      </c>
      <c r="N1141" s="7" t="s">
        <v>3</v>
      </c>
      <c r="O1141" s="7">
        <v>2</v>
      </c>
      <c r="P1141" s="7">
        <f>ROUND(Source!ET1128,O1141)</f>
        <v>0</v>
      </c>
      <c r="Q1141" s="7"/>
      <c r="R1141" s="7"/>
      <c r="S1141" s="7"/>
      <c r="T1141" s="7"/>
      <c r="U1141" s="7"/>
      <c r="V1141" s="7"/>
      <c r="W1141" s="7">
        <v>0</v>
      </c>
      <c r="X1141" s="7">
        <v>1</v>
      </c>
      <c r="Y1141" s="7">
        <v>0</v>
      </c>
      <c r="Z1141" s="7">
        <v>0</v>
      </c>
      <c r="AA1141" s="7">
        <v>1</v>
      </c>
      <c r="AB1141" s="7">
        <v>0</v>
      </c>
    </row>
    <row r="1142" spans="1:28" ht="13" x14ac:dyDescent="0.3">
      <c r="A1142" s="7">
        <v>50</v>
      </c>
      <c r="B1142" s="7">
        <v>0</v>
      </c>
      <c r="C1142" s="7">
        <v>0</v>
      </c>
      <c r="D1142" s="7">
        <v>1</v>
      </c>
      <c r="E1142" s="7">
        <v>204</v>
      </c>
      <c r="F1142" s="7">
        <f>ROUND(Source!R1128,O1142)</f>
        <v>10.210000000000001</v>
      </c>
      <c r="G1142" s="7" t="s">
        <v>186</v>
      </c>
      <c r="H1142" s="7" t="s">
        <v>187</v>
      </c>
      <c r="I1142" s="7"/>
      <c r="J1142" s="7"/>
      <c r="K1142" s="7">
        <v>204</v>
      </c>
      <c r="L1142" s="7">
        <v>13</v>
      </c>
      <c r="M1142" s="7">
        <v>3</v>
      </c>
      <c r="N1142" s="7" t="s">
        <v>3</v>
      </c>
      <c r="O1142" s="7">
        <v>2</v>
      </c>
      <c r="P1142" s="7">
        <f>ROUND(Source!DJ1128,O1142)</f>
        <v>575.34</v>
      </c>
      <c r="Q1142" s="7"/>
      <c r="R1142" s="7"/>
      <c r="S1142" s="7"/>
      <c r="T1142" s="7"/>
      <c r="U1142" s="7"/>
      <c r="V1142" s="7"/>
      <c r="W1142" s="7">
        <v>10.210000000000001</v>
      </c>
      <c r="X1142" s="7">
        <v>1</v>
      </c>
      <c r="Y1142" s="7">
        <v>10.210000000000001</v>
      </c>
      <c r="Z1142" s="7">
        <v>575.34</v>
      </c>
      <c r="AA1142" s="7">
        <v>1</v>
      </c>
      <c r="AB1142" s="7">
        <v>575.34</v>
      </c>
    </row>
    <row r="1143" spans="1:28" ht="13" x14ac:dyDescent="0.3">
      <c r="A1143" s="7">
        <v>50</v>
      </c>
      <c r="B1143" s="7">
        <v>0</v>
      </c>
      <c r="C1143" s="7">
        <v>0</v>
      </c>
      <c r="D1143" s="7">
        <v>1</v>
      </c>
      <c r="E1143" s="7">
        <v>205</v>
      </c>
      <c r="F1143" s="7">
        <f>ROUND(Source!S1128,O1143)</f>
        <v>2572.2399999999998</v>
      </c>
      <c r="G1143" s="7" t="s">
        <v>188</v>
      </c>
      <c r="H1143" s="7" t="s">
        <v>189</v>
      </c>
      <c r="I1143" s="7"/>
      <c r="J1143" s="7"/>
      <c r="K1143" s="7">
        <v>205</v>
      </c>
      <c r="L1143" s="7">
        <v>14</v>
      </c>
      <c r="M1143" s="7">
        <v>3</v>
      </c>
      <c r="N1143" s="7" t="s">
        <v>3</v>
      </c>
      <c r="O1143" s="7">
        <v>2</v>
      </c>
      <c r="P1143" s="7">
        <f>ROUND(Source!DK1128,O1143)</f>
        <v>144945.72</v>
      </c>
      <c r="Q1143" s="7"/>
      <c r="R1143" s="7"/>
      <c r="S1143" s="7"/>
      <c r="T1143" s="7"/>
      <c r="U1143" s="7"/>
      <c r="V1143" s="7"/>
      <c r="W1143" s="7">
        <v>2572.2399999999998</v>
      </c>
      <c r="X1143" s="7">
        <v>1</v>
      </c>
      <c r="Y1143" s="7">
        <v>2572.2399999999998</v>
      </c>
      <c r="Z1143" s="7">
        <v>144945.72</v>
      </c>
      <c r="AA1143" s="7">
        <v>1</v>
      </c>
      <c r="AB1143" s="7">
        <v>144945.72</v>
      </c>
    </row>
    <row r="1144" spans="1:28" ht="13" x14ac:dyDescent="0.3">
      <c r="A1144" s="7">
        <v>50</v>
      </c>
      <c r="B1144" s="7">
        <v>0</v>
      </c>
      <c r="C1144" s="7">
        <v>0</v>
      </c>
      <c r="D1144" s="7">
        <v>1</v>
      </c>
      <c r="E1144" s="7">
        <v>232</v>
      </c>
      <c r="F1144" s="7">
        <f>ROUND(Source!BC1128,O1144)</f>
        <v>0</v>
      </c>
      <c r="G1144" s="7" t="s">
        <v>190</v>
      </c>
      <c r="H1144" s="7" t="s">
        <v>191</v>
      </c>
      <c r="I1144" s="7"/>
      <c r="J1144" s="7"/>
      <c r="K1144" s="7">
        <v>232</v>
      </c>
      <c r="L1144" s="7">
        <v>15</v>
      </c>
      <c r="M1144" s="7">
        <v>3</v>
      </c>
      <c r="N1144" s="7" t="s">
        <v>3</v>
      </c>
      <c r="O1144" s="7">
        <v>2</v>
      </c>
      <c r="P1144" s="7">
        <f>ROUND(Source!EU1128,O1144)</f>
        <v>0</v>
      </c>
      <c r="Q1144" s="7"/>
      <c r="R1144" s="7"/>
      <c r="S1144" s="7"/>
      <c r="T1144" s="7"/>
      <c r="U1144" s="7"/>
      <c r="V1144" s="7"/>
      <c r="W1144" s="7">
        <v>0</v>
      </c>
      <c r="X1144" s="7">
        <v>1</v>
      </c>
      <c r="Y1144" s="7">
        <v>0</v>
      </c>
      <c r="Z1144" s="7">
        <v>0</v>
      </c>
      <c r="AA1144" s="7">
        <v>1</v>
      </c>
      <c r="AB1144" s="7">
        <v>0</v>
      </c>
    </row>
    <row r="1145" spans="1:28" ht="13" x14ac:dyDescent="0.3">
      <c r="A1145" s="7">
        <v>50</v>
      </c>
      <c r="B1145" s="7">
        <v>0</v>
      </c>
      <c r="C1145" s="7">
        <v>0</v>
      </c>
      <c r="D1145" s="7">
        <v>1</v>
      </c>
      <c r="E1145" s="7">
        <v>214</v>
      </c>
      <c r="F1145" s="7">
        <f>ROUND(Source!AS1128,O1145)</f>
        <v>0</v>
      </c>
      <c r="G1145" s="7" t="s">
        <v>192</v>
      </c>
      <c r="H1145" s="7" t="s">
        <v>193</v>
      </c>
      <c r="I1145" s="7"/>
      <c r="J1145" s="7"/>
      <c r="K1145" s="7">
        <v>214</v>
      </c>
      <c r="L1145" s="7">
        <v>16</v>
      </c>
      <c r="M1145" s="7">
        <v>3</v>
      </c>
      <c r="N1145" s="7" t="s">
        <v>3</v>
      </c>
      <c r="O1145" s="7">
        <v>2</v>
      </c>
      <c r="P1145" s="7">
        <f>ROUND(Source!EK1128,O1145)</f>
        <v>0</v>
      </c>
      <c r="Q1145" s="7"/>
      <c r="R1145" s="7"/>
      <c r="S1145" s="7"/>
      <c r="T1145" s="7"/>
      <c r="U1145" s="7"/>
      <c r="V1145" s="7"/>
      <c r="W1145" s="7">
        <v>0</v>
      </c>
      <c r="X1145" s="7">
        <v>1</v>
      </c>
      <c r="Y1145" s="7">
        <v>0</v>
      </c>
      <c r="Z1145" s="7">
        <v>0</v>
      </c>
      <c r="AA1145" s="7">
        <v>1</v>
      </c>
      <c r="AB1145" s="7">
        <v>0</v>
      </c>
    </row>
    <row r="1146" spans="1:28" ht="13" x14ac:dyDescent="0.3">
      <c r="A1146" s="7">
        <v>50</v>
      </c>
      <c r="B1146" s="7">
        <v>0</v>
      </c>
      <c r="C1146" s="7">
        <v>0</v>
      </c>
      <c r="D1146" s="7">
        <v>1</v>
      </c>
      <c r="E1146" s="7">
        <v>215</v>
      </c>
      <c r="F1146" s="7">
        <f>ROUND(Source!AT1128,O1146)</f>
        <v>27582.11</v>
      </c>
      <c r="G1146" s="7" t="s">
        <v>194</v>
      </c>
      <c r="H1146" s="7" t="s">
        <v>195</v>
      </c>
      <c r="I1146" s="7"/>
      <c r="J1146" s="7"/>
      <c r="K1146" s="7">
        <v>215</v>
      </c>
      <c r="L1146" s="7">
        <v>17</v>
      </c>
      <c r="M1146" s="7">
        <v>3</v>
      </c>
      <c r="N1146" s="7" t="s">
        <v>3</v>
      </c>
      <c r="O1146" s="7">
        <v>2</v>
      </c>
      <c r="P1146" s="7">
        <f>ROUND(Source!EL1128,O1146)</f>
        <v>551621.81000000006</v>
      </c>
      <c r="Q1146" s="7"/>
      <c r="R1146" s="7"/>
      <c r="S1146" s="7"/>
      <c r="T1146" s="7"/>
      <c r="U1146" s="7"/>
      <c r="V1146" s="7"/>
      <c r="W1146" s="7">
        <v>27582.11</v>
      </c>
      <c r="X1146" s="7">
        <v>1</v>
      </c>
      <c r="Y1146" s="7">
        <v>27582.11</v>
      </c>
      <c r="Z1146" s="7">
        <v>551621.81000000006</v>
      </c>
      <c r="AA1146" s="7">
        <v>1</v>
      </c>
      <c r="AB1146" s="7">
        <v>551621.81000000006</v>
      </c>
    </row>
    <row r="1147" spans="1:28" ht="13" x14ac:dyDescent="0.3">
      <c r="A1147" s="7">
        <v>50</v>
      </c>
      <c r="B1147" s="7">
        <v>0</v>
      </c>
      <c r="C1147" s="7">
        <v>0</v>
      </c>
      <c r="D1147" s="7">
        <v>1</v>
      </c>
      <c r="E1147" s="7">
        <v>217</v>
      </c>
      <c r="F1147" s="7">
        <f>ROUND(Source!AU1128,O1147)</f>
        <v>0</v>
      </c>
      <c r="G1147" s="7" t="s">
        <v>196</v>
      </c>
      <c r="H1147" s="7" t="s">
        <v>197</v>
      </c>
      <c r="I1147" s="7"/>
      <c r="J1147" s="7"/>
      <c r="K1147" s="7">
        <v>217</v>
      </c>
      <c r="L1147" s="7">
        <v>18</v>
      </c>
      <c r="M1147" s="7">
        <v>3</v>
      </c>
      <c r="N1147" s="7" t="s">
        <v>3</v>
      </c>
      <c r="O1147" s="7">
        <v>2</v>
      </c>
      <c r="P1147" s="7">
        <f>ROUND(Source!EM1128,O1147)</f>
        <v>0</v>
      </c>
      <c r="Q1147" s="7"/>
      <c r="R1147" s="7"/>
      <c r="S1147" s="7"/>
      <c r="T1147" s="7"/>
      <c r="U1147" s="7"/>
      <c r="V1147" s="7"/>
      <c r="W1147" s="7">
        <v>0</v>
      </c>
      <c r="X1147" s="7">
        <v>1</v>
      </c>
      <c r="Y1147" s="7">
        <v>0</v>
      </c>
      <c r="Z1147" s="7">
        <v>0</v>
      </c>
      <c r="AA1147" s="7">
        <v>1</v>
      </c>
      <c r="AB1147" s="7">
        <v>0</v>
      </c>
    </row>
    <row r="1148" spans="1:28" ht="13" x14ac:dyDescent="0.3">
      <c r="A1148" s="7">
        <v>50</v>
      </c>
      <c r="B1148" s="7">
        <v>0</v>
      </c>
      <c r="C1148" s="7">
        <v>0</v>
      </c>
      <c r="D1148" s="7">
        <v>1</v>
      </c>
      <c r="E1148" s="7">
        <v>230</v>
      </c>
      <c r="F1148" s="7">
        <f>ROUND(Source!BA1128,O1148)</f>
        <v>0</v>
      </c>
      <c r="G1148" s="7" t="s">
        <v>198</v>
      </c>
      <c r="H1148" s="7" t="s">
        <v>199</v>
      </c>
      <c r="I1148" s="7"/>
      <c r="J1148" s="7"/>
      <c r="K1148" s="7">
        <v>230</v>
      </c>
      <c r="L1148" s="7">
        <v>19</v>
      </c>
      <c r="M1148" s="7">
        <v>3</v>
      </c>
      <c r="N1148" s="7" t="s">
        <v>3</v>
      </c>
      <c r="O1148" s="7">
        <v>2</v>
      </c>
      <c r="P1148" s="7">
        <f>ROUND(Source!ES1128,O1148)</f>
        <v>0</v>
      </c>
      <c r="Q1148" s="7"/>
      <c r="R1148" s="7"/>
      <c r="S1148" s="7"/>
      <c r="T1148" s="7"/>
      <c r="U1148" s="7"/>
      <c r="V1148" s="7"/>
      <c r="W1148" s="7">
        <v>0</v>
      </c>
      <c r="X1148" s="7">
        <v>1</v>
      </c>
      <c r="Y1148" s="7">
        <v>0</v>
      </c>
      <c r="Z1148" s="7">
        <v>0</v>
      </c>
      <c r="AA1148" s="7">
        <v>1</v>
      </c>
      <c r="AB1148" s="7">
        <v>0</v>
      </c>
    </row>
    <row r="1149" spans="1:28" ht="13" x14ac:dyDescent="0.3">
      <c r="A1149" s="7">
        <v>50</v>
      </c>
      <c r="B1149" s="7">
        <v>0</v>
      </c>
      <c r="C1149" s="7">
        <v>0</v>
      </c>
      <c r="D1149" s="7">
        <v>1</v>
      </c>
      <c r="E1149" s="7">
        <v>206</v>
      </c>
      <c r="F1149" s="7">
        <f>ROUND(Source!T1128,O1149)</f>
        <v>0</v>
      </c>
      <c r="G1149" s="7" t="s">
        <v>200</v>
      </c>
      <c r="H1149" s="7" t="s">
        <v>201</v>
      </c>
      <c r="I1149" s="7"/>
      <c r="J1149" s="7"/>
      <c r="K1149" s="7">
        <v>206</v>
      </c>
      <c r="L1149" s="7">
        <v>20</v>
      </c>
      <c r="M1149" s="7">
        <v>3</v>
      </c>
      <c r="N1149" s="7" t="s">
        <v>3</v>
      </c>
      <c r="O1149" s="7">
        <v>2</v>
      </c>
      <c r="P1149" s="7">
        <f>ROUND(Source!DL1128,O1149)</f>
        <v>0</v>
      </c>
      <c r="Q1149" s="7"/>
      <c r="R1149" s="7"/>
      <c r="S1149" s="7"/>
      <c r="T1149" s="7"/>
      <c r="U1149" s="7"/>
      <c r="V1149" s="7"/>
      <c r="W1149" s="7">
        <v>0</v>
      </c>
      <c r="X1149" s="7">
        <v>1</v>
      </c>
      <c r="Y1149" s="7">
        <v>0</v>
      </c>
      <c r="Z1149" s="7">
        <v>0</v>
      </c>
      <c r="AA1149" s="7">
        <v>1</v>
      </c>
      <c r="AB1149" s="7">
        <v>0</v>
      </c>
    </row>
    <row r="1150" spans="1:28" ht="13" x14ac:dyDescent="0.3">
      <c r="A1150" s="7">
        <v>50</v>
      </c>
      <c r="B1150" s="7">
        <v>0</v>
      </c>
      <c r="C1150" s="7">
        <v>0</v>
      </c>
      <c r="D1150" s="7">
        <v>1</v>
      </c>
      <c r="E1150" s="7">
        <v>207</v>
      </c>
      <c r="F1150" s="7">
        <f>Source!U1128</f>
        <v>200.22186839999998</v>
      </c>
      <c r="G1150" s="7" t="s">
        <v>202</v>
      </c>
      <c r="H1150" s="7" t="s">
        <v>203</v>
      </c>
      <c r="I1150" s="7"/>
      <c r="J1150" s="7"/>
      <c r="K1150" s="7">
        <v>207</v>
      </c>
      <c r="L1150" s="7">
        <v>21</v>
      </c>
      <c r="M1150" s="7">
        <v>3</v>
      </c>
      <c r="N1150" s="7" t="s">
        <v>3</v>
      </c>
      <c r="O1150" s="7">
        <v>-1</v>
      </c>
      <c r="P1150" s="7">
        <f>Source!DM1128</f>
        <v>200.22186839999998</v>
      </c>
      <c r="Q1150" s="7"/>
      <c r="R1150" s="7"/>
      <c r="S1150" s="7"/>
      <c r="T1150" s="7"/>
      <c r="U1150" s="7"/>
      <c r="V1150" s="7"/>
      <c r="W1150" s="7">
        <v>200.22186840000001</v>
      </c>
      <c r="X1150" s="7">
        <v>1</v>
      </c>
      <c r="Y1150" s="7">
        <v>200.22186840000001</v>
      </c>
      <c r="Z1150" s="7">
        <v>200.22186840000001</v>
      </c>
      <c r="AA1150" s="7">
        <v>1</v>
      </c>
      <c r="AB1150" s="7">
        <v>200.22186840000001</v>
      </c>
    </row>
    <row r="1151" spans="1:28" ht="13" x14ac:dyDescent="0.3">
      <c r="A1151" s="7">
        <v>50</v>
      </c>
      <c r="B1151" s="7">
        <v>0</v>
      </c>
      <c r="C1151" s="7">
        <v>0</v>
      </c>
      <c r="D1151" s="7">
        <v>1</v>
      </c>
      <c r="E1151" s="7">
        <v>208</v>
      </c>
      <c r="F1151" s="7">
        <f>Source!V1128</f>
        <v>0</v>
      </c>
      <c r="G1151" s="7" t="s">
        <v>204</v>
      </c>
      <c r="H1151" s="7" t="s">
        <v>205</v>
      </c>
      <c r="I1151" s="7"/>
      <c r="J1151" s="7"/>
      <c r="K1151" s="7">
        <v>208</v>
      </c>
      <c r="L1151" s="7">
        <v>22</v>
      </c>
      <c r="M1151" s="7">
        <v>3</v>
      </c>
      <c r="N1151" s="7" t="s">
        <v>3</v>
      </c>
      <c r="O1151" s="7">
        <v>-1</v>
      </c>
      <c r="P1151" s="7">
        <f>Source!DN1128</f>
        <v>0</v>
      </c>
      <c r="Q1151" s="7"/>
      <c r="R1151" s="7"/>
      <c r="S1151" s="7"/>
      <c r="T1151" s="7"/>
      <c r="U1151" s="7"/>
      <c r="V1151" s="7"/>
      <c r="W1151" s="7">
        <v>0</v>
      </c>
      <c r="X1151" s="7">
        <v>1</v>
      </c>
      <c r="Y1151" s="7">
        <v>0</v>
      </c>
      <c r="Z1151" s="7">
        <v>0</v>
      </c>
      <c r="AA1151" s="7">
        <v>1</v>
      </c>
      <c r="AB1151" s="7">
        <v>0</v>
      </c>
    </row>
    <row r="1152" spans="1:28" ht="13" x14ac:dyDescent="0.3">
      <c r="A1152" s="7">
        <v>50</v>
      </c>
      <c r="B1152" s="7">
        <v>0</v>
      </c>
      <c r="C1152" s="7">
        <v>0</v>
      </c>
      <c r="D1152" s="7">
        <v>1</v>
      </c>
      <c r="E1152" s="7">
        <v>209</v>
      </c>
      <c r="F1152" s="7">
        <f>ROUND(Source!W1128,O1152)</f>
        <v>0</v>
      </c>
      <c r="G1152" s="7" t="s">
        <v>206</v>
      </c>
      <c r="H1152" s="7" t="s">
        <v>207</v>
      </c>
      <c r="I1152" s="7"/>
      <c r="J1152" s="7"/>
      <c r="K1152" s="7">
        <v>209</v>
      </c>
      <c r="L1152" s="7">
        <v>23</v>
      </c>
      <c r="M1152" s="7">
        <v>3</v>
      </c>
      <c r="N1152" s="7" t="s">
        <v>3</v>
      </c>
      <c r="O1152" s="7">
        <v>2</v>
      </c>
      <c r="P1152" s="7">
        <f>ROUND(Source!DO1128,O1152)</f>
        <v>0</v>
      </c>
      <c r="Q1152" s="7"/>
      <c r="R1152" s="7"/>
      <c r="S1152" s="7"/>
      <c r="T1152" s="7"/>
      <c r="U1152" s="7"/>
      <c r="V1152" s="7"/>
      <c r="W1152" s="7">
        <v>0</v>
      </c>
      <c r="X1152" s="7">
        <v>1</v>
      </c>
      <c r="Y1152" s="7">
        <v>0</v>
      </c>
      <c r="Z1152" s="7">
        <v>0</v>
      </c>
      <c r="AA1152" s="7">
        <v>1</v>
      </c>
      <c r="AB1152" s="7">
        <v>0</v>
      </c>
    </row>
    <row r="1153" spans="1:255" ht="13" x14ac:dyDescent="0.3">
      <c r="A1153" s="7">
        <v>50</v>
      </c>
      <c r="B1153" s="7">
        <v>0</v>
      </c>
      <c r="C1153" s="7">
        <v>0</v>
      </c>
      <c r="D1153" s="7">
        <v>1</v>
      </c>
      <c r="E1153" s="7">
        <v>233</v>
      </c>
      <c r="F1153" s="7">
        <f>ROUND(Source!BD1128,O1153)</f>
        <v>0</v>
      </c>
      <c r="G1153" s="7" t="s">
        <v>208</v>
      </c>
      <c r="H1153" s="7" t="s">
        <v>209</v>
      </c>
      <c r="I1153" s="7"/>
      <c r="J1153" s="7"/>
      <c r="K1153" s="7">
        <v>233</v>
      </c>
      <c r="L1153" s="7">
        <v>24</v>
      </c>
      <c r="M1153" s="7">
        <v>3</v>
      </c>
      <c r="N1153" s="7" t="s">
        <v>3</v>
      </c>
      <c r="O1153" s="7">
        <v>2</v>
      </c>
      <c r="P1153" s="7">
        <f>ROUND(Source!EV1128,O1153)</f>
        <v>0</v>
      </c>
      <c r="Q1153" s="7"/>
      <c r="R1153" s="7"/>
      <c r="S1153" s="7"/>
      <c r="T1153" s="7"/>
      <c r="U1153" s="7"/>
      <c r="V1153" s="7"/>
      <c r="W1153" s="7">
        <v>0</v>
      </c>
      <c r="X1153" s="7">
        <v>1</v>
      </c>
      <c r="Y1153" s="7">
        <v>0</v>
      </c>
      <c r="Z1153" s="7">
        <v>0</v>
      </c>
      <c r="AA1153" s="7">
        <v>1</v>
      </c>
      <c r="AB1153" s="7">
        <v>0</v>
      </c>
    </row>
    <row r="1154" spans="1:255" ht="13" x14ac:dyDescent="0.3">
      <c r="A1154" s="7">
        <v>50</v>
      </c>
      <c r="B1154" s="7">
        <v>0</v>
      </c>
      <c r="C1154" s="7">
        <v>0</v>
      </c>
      <c r="D1154" s="7">
        <v>1</v>
      </c>
      <c r="E1154" s="7">
        <v>210</v>
      </c>
      <c r="F1154" s="7">
        <f>ROUND(Source!X1128,O1154)</f>
        <v>2489.09</v>
      </c>
      <c r="G1154" s="7" t="s">
        <v>210</v>
      </c>
      <c r="H1154" s="7" t="s">
        <v>211</v>
      </c>
      <c r="I1154" s="7"/>
      <c r="J1154" s="7"/>
      <c r="K1154" s="7">
        <v>210</v>
      </c>
      <c r="L1154" s="7">
        <v>25</v>
      </c>
      <c r="M1154" s="7">
        <v>3</v>
      </c>
      <c r="N1154" s="7" t="s">
        <v>3</v>
      </c>
      <c r="O1154" s="7">
        <v>2</v>
      </c>
      <c r="P1154" s="7">
        <f>ROUND(Source!DP1128,O1154)</f>
        <v>140259.85999999999</v>
      </c>
      <c r="Q1154" s="7"/>
      <c r="R1154" s="7"/>
      <c r="S1154" s="7"/>
      <c r="T1154" s="7"/>
      <c r="U1154" s="7"/>
      <c r="V1154" s="7"/>
      <c r="W1154" s="7">
        <v>2489.09</v>
      </c>
      <c r="X1154" s="7">
        <v>1</v>
      </c>
      <c r="Y1154" s="7">
        <v>2489.09</v>
      </c>
      <c r="Z1154" s="7">
        <v>140259.85999999999</v>
      </c>
      <c r="AA1154" s="7">
        <v>1</v>
      </c>
      <c r="AB1154" s="7">
        <v>140259.85999999999</v>
      </c>
    </row>
    <row r="1155" spans="1:255" ht="13" x14ac:dyDescent="0.3">
      <c r="A1155" s="7">
        <v>50</v>
      </c>
      <c r="B1155" s="7">
        <v>0</v>
      </c>
      <c r="C1155" s="7">
        <v>0</v>
      </c>
      <c r="D1155" s="7">
        <v>1</v>
      </c>
      <c r="E1155" s="7">
        <v>211</v>
      </c>
      <c r="F1155" s="7">
        <f>ROUND(Source!Y1128,O1155)</f>
        <v>1332.94</v>
      </c>
      <c r="G1155" s="7" t="s">
        <v>212</v>
      </c>
      <c r="H1155" s="7" t="s">
        <v>213</v>
      </c>
      <c r="I1155" s="7"/>
      <c r="J1155" s="7"/>
      <c r="K1155" s="7">
        <v>211</v>
      </c>
      <c r="L1155" s="7">
        <v>26</v>
      </c>
      <c r="M1155" s="7">
        <v>3</v>
      </c>
      <c r="N1155" s="7" t="s">
        <v>3</v>
      </c>
      <c r="O1155" s="7">
        <v>2</v>
      </c>
      <c r="P1155" s="7">
        <f>ROUND(Source!DQ1128,O1155)</f>
        <v>75111.3</v>
      </c>
      <c r="Q1155" s="7"/>
      <c r="R1155" s="7"/>
      <c r="S1155" s="7"/>
      <c r="T1155" s="7"/>
      <c r="U1155" s="7"/>
      <c r="V1155" s="7"/>
      <c r="W1155" s="7">
        <v>1332.94</v>
      </c>
      <c r="X1155" s="7">
        <v>1</v>
      </c>
      <c r="Y1155" s="7">
        <v>1332.94</v>
      </c>
      <c r="Z1155" s="7">
        <v>75111.3</v>
      </c>
      <c r="AA1155" s="7">
        <v>1</v>
      </c>
      <c r="AB1155" s="7">
        <v>75111.3</v>
      </c>
    </row>
    <row r="1156" spans="1:255" ht="13" x14ac:dyDescent="0.3">
      <c r="A1156" s="7">
        <v>50</v>
      </c>
      <c r="B1156" s="7">
        <v>0</v>
      </c>
      <c r="C1156" s="7">
        <v>0</v>
      </c>
      <c r="D1156" s="7">
        <v>1</v>
      </c>
      <c r="E1156" s="7">
        <v>224</v>
      </c>
      <c r="F1156" s="7">
        <f>ROUND(Source!AR1128,O1156)</f>
        <v>92716.43</v>
      </c>
      <c r="G1156" s="7" t="s">
        <v>214</v>
      </c>
      <c r="H1156" s="7" t="s">
        <v>215</v>
      </c>
      <c r="I1156" s="7"/>
      <c r="J1156" s="7"/>
      <c r="K1156" s="7">
        <v>224</v>
      </c>
      <c r="L1156" s="7">
        <v>27</v>
      </c>
      <c r="M1156" s="7">
        <v>3</v>
      </c>
      <c r="N1156" s="7" t="s">
        <v>3</v>
      </c>
      <c r="O1156" s="7">
        <v>2</v>
      </c>
      <c r="P1156" s="7">
        <f>ROUND(Source!EJ1128,O1156)</f>
        <v>1044688.61</v>
      </c>
      <c r="Q1156" s="7"/>
      <c r="R1156" s="7"/>
      <c r="S1156" s="7"/>
      <c r="T1156" s="7"/>
      <c r="U1156" s="7"/>
      <c r="V1156" s="7"/>
      <c r="W1156" s="7">
        <v>92716.43</v>
      </c>
      <c r="X1156" s="7">
        <v>1</v>
      </c>
      <c r="Y1156" s="7">
        <v>92716.43</v>
      </c>
      <c r="Z1156" s="7">
        <v>1044688.61</v>
      </c>
      <c r="AA1156" s="7">
        <v>1</v>
      </c>
      <c r="AB1156" s="7">
        <v>1044688.61</v>
      </c>
    </row>
    <row r="1158" spans="1:255" ht="13" x14ac:dyDescent="0.3">
      <c r="A1158" s="1">
        <v>4</v>
      </c>
      <c r="B1158" s="1">
        <v>1</v>
      </c>
      <c r="C1158" s="1"/>
      <c r="D1158" s="1">
        <f>ROW(A1183)</f>
        <v>1183</v>
      </c>
      <c r="E1158" s="1"/>
      <c r="F1158" s="1" t="s">
        <v>80</v>
      </c>
      <c r="G1158" s="1" t="s">
        <v>1344</v>
      </c>
      <c r="H1158" s="1" t="s">
        <v>3</v>
      </c>
      <c r="I1158" s="1">
        <v>0</v>
      </c>
      <c r="J1158" s="1"/>
      <c r="K1158" s="1">
        <v>-1</v>
      </c>
      <c r="L1158" s="1"/>
      <c r="M1158" s="1" t="s">
        <v>3</v>
      </c>
      <c r="N1158" s="1"/>
      <c r="O1158" s="1"/>
      <c r="P1158" s="1"/>
      <c r="Q1158" s="1"/>
      <c r="R1158" s="1"/>
      <c r="S1158" s="1">
        <v>0</v>
      </c>
      <c r="T1158" s="1">
        <v>0</v>
      </c>
      <c r="U1158" s="1" t="s">
        <v>3</v>
      </c>
      <c r="V1158" s="1">
        <v>2</v>
      </c>
      <c r="W1158" s="1"/>
      <c r="X1158" s="1"/>
      <c r="Y1158" s="1"/>
      <c r="Z1158" s="1"/>
      <c r="AA1158" s="1"/>
      <c r="AB1158" s="1" t="s">
        <v>3</v>
      </c>
      <c r="AC1158" s="1" t="s">
        <v>3</v>
      </c>
      <c r="AD1158" s="1" t="s">
        <v>3</v>
      </c>
      <c r="AE1158" s="1" t="s">
        <v>3</v>
      </c>
      <c r="AF1158" s="1" t="s">
        <v>3</v>
      </c>
      <c r="AG1158" s="1" t="s">
        <v>3</v>
      </c>
      <c r="AH1158" s="1"/>
      <c r="AI1158" s="1"/>
      <c r="AJ1158" s="1"/>
      <c r="AK1158" s="1"/>
      <c r="AL1158" s="1"/>
      <c r="AM1158" s="1"/>
      <c r="AN1158" s="1"/>
      <c r="AO1158" s="1"/>
      <c r="AP1158" s="1" t="s">
        <v>3</v>
      </c>
      <c r="AQ1158" s="1" t="s">
        <v>3</v>
      </c>
      <c r="AR1158" s="1" t="s">
        <v>3</v>
      </c>
      <c r="AS1158" s="1"/>
      <c r="AT1158" s="1"/>
      <c r="AU1158" s="1"/>
      <c r="AV1158" s="1"/>
      <c r="AW1158" s="1"/>
      <c r="AX1158" s="1"/>
      <c r="AY1158" s="1"/>
      <c r="AZ1158" s="1" t="s">
        <v>3</v>
      </c>
      <c r="BA1158" s="1"/>
      <c r="BB1158" s="1" t="s">
        <v>3</v>
      </c>
      <c r="BC1158" s="1" t="s">
        <v>22</v>
      </c>
      <c r="BD1158" s="1" t="s">
        <v>23</v>
      </c>
      <c r="BE1158" s="1" t="s">
        <v>23</v>
      </c>
      <c r="BF1158" s="1" t="s">
        <v>23</v>
      </c>
      <c r="BG1158" s="1" t="s">
        <v>3</v>
      </c>
      <c r="BH1158" s="1" t="s">
        <v>23</v>
      </c>
      <c r="BI1158" s="1" t="s">
        <v>23</v>
      </c>
      <c r="BJ1158" s="1" t="s">
        <v>3</v>
      </c>
      <c r="BK1158" s="1" t="s">
        <v>3</v>
      </c>
      <c r="BL1158" s="1" t="s">
        <v>3</v>
      </c>
      <c r="BM1158" s="1" t="s">
        <v>22</v>
      </c>
      <c r="BN1158" s="1" t="s">
        <v>23</v>
      </c>
      <c r="BO1158" s="1" t="s">
        <v>2489</v>
      </c>
      <c r="BP1158" s="1" t="s">
        <v>24</v>
      </c>
      <c r="BQ1158" s="1"/>
      <c r="BR1158" s="1"/>
      <c r="BS1158" s="1"/>
      <c r="BT1158" s="1"/>
      <c r="BU1158" s="1"/>
      <c r="BV1158" s="1"/>
      <c r="BW1158" s="1"/>
      <c r="BX1158" s="1">
        <v>0</v>
      </c>
      <c r="BY1158" s="1"/>
      <c r="BZ1158" s="1"/>
      <c r="CA1158" s="1"/>
      <c r="CB1158" s="1"/>
      <c r="CC1158" s="1"/>
      <c r="CD1158" s="1"/>
      <c r="CE1158" s="1"/>
      <c r="CF1158" s="1"/>
      <c r="CG1158" s="1"/>
      <c r="CH1158" s="1"/>
      <c r="CI1158" s="1"/>
      <c r="CJ1158" s="1">
        <v>0</v>
      </c>
    </row>
    <row r="1160" spans="1:255" ht="13" x14ac:dyDescent="0.3">
      <c r="A1160" s="5">
        <v>52</v>
      </c>
      <c r="B1160" s="5">
        <f t="shared" ref="B1160:G1160" si="1340">B1183</f>
        <v>1</v>
      </c>
      <c r="C1160" s="5">
        <f t="shared" si="1340"/>
        <v>4</v>
      </c>
      <c r="D1160" s="5">
        <f t="shared" si="1340"/>
        <v>1158</v>
      </c>
      <c r="E1160" s="5">
        <f t="shared" si="1340"/>
        <v>0</v>
      </c>
      <c r="F1160" s="5" t="str">
        <f t="shared" si="1340"/>
        <v>11</v>
      </c>
      <c r="G1160" s="5" t="str">
        <f t="shared" si="1340"/>
        <v>Система уравнивания потенциалов</v>
      </c>
      <c r="H1160" s="5"/>
      <c r="I1160" s="5"/>
      <c r="J1160" s="5"/>
      <c r="K1160" s="5"/>
      <c r="L1160" s="5"/>
      <c r="M1160" s="5"/>
      <c r="N1160" s="5"/>
      <c r="O1160" s="5">
        <f t="shared" ref="O1160:AT1160" si="1341">O1183</f>
        <v>34881.79</v>
      </c>
      <c r="P1160" s="5">
        <f t="shared" si="1341"/>
        <v>28109.52</v>
      </c>
      <c r="Q1160" s="5">
        <f t="shared" si="1341"/>
        <v>874.37</v>
      </c>
      <c r="R1160" s="5">
        <f t="shared" si="1341"/>
        <v>52.32</v>
      </c>
      <c r="S1160" s="5">
        <f t="shared" si="1341"/>
        <v>5897.9</v>
      </c>
      <c r="T1160" s="5">
        <f t="shared" si="1341"/>
        <v>0</v>
      </c>
      <c r="U1160" s="5">
        <f t="shared" si="1341"/>
        <v>475.86589739999994</v>
      </c>
      <c r="V1160" s="5">
        <f t="shared" si="1341"/>
        <v>0</v>
      </c>
      <c r="W1160" s="5">
        <f t="shared" si="1341"/>
        <v>0</v>
      </c>
      <c r="X1160" s="5">
        <f t="shared" si="1341"/>
        <v>5766.48</v>
      </c>
      <c r="Y1160" s="5">
        <f t="shared" si="1341"/>
        <v>3030.87</v>
      </c>
      <c r="Z1160" s="5">
        <f t="shared" si="1341"/>
        <v>0</v>
      </c>
      <c r="AA1160" s="5">
        <f t="shared" si="1341"/>
        <v>0</v>
      </c>
      <c r="AB1160" s="5">
        <f t="shared" si="1341"/>
        <v>34881.79</v>
      </c>
      <c r="AC1160" s="5">
        <f t="shared" si="1341"/>
        <v>28109.52</v>
      </c>
      <c r="AD1160" s="5">
        <f t="shared" si="1341"/>
        <v>874.37</v>
      </c>
      <c r="AE1160" s="5">
        <f t="shared" si="1341"/>
        <v>52.32</v>
      </c>
      <c r="AF1160" s="5">
        <f t="shared" si="1341"/>
        <v>5897.9</v>
      </c>
      <c r="AG1160" s="5">
        <f t="shared" si="1341"/>
        <v>0</v>
      </c>
      <c r="AH1160" s="5">
        <f t="shared" si="1341"/>
        <v>475.86589739999994</v>
      </c>
      <c r="AI1160" s="5">
        <f t="shared" si="1341"/>
        <v>0</v>
      </c>
      <c r="AJ1160" s="5">
        <f t="shared" si="1341"/>
        <v>0</v>
      </c>
      <c r="AK1160" s="5">
        <f t="shared" si="1341"/>
        <v>5766.48</v>
      </c>
      <c r="AL1160" s="5">
        <f t="shared" si="1341"/>
        <v>3030.87</v>
      </c>
      <c r="AM1160" s="5">
        <f t="shared" si="1341"/>
        <v>0</v>
      </c>
      <c r="AN1160" s="5">
        <f t="shared" si="1341"/>
        <v>0</v>
      </c>
      <c r="AO1160" s="5">
        <f t="shared" si="1341"/>
        <v>0</v>
      </c>
      <c r="AP1160" s="5">
        <f t="shared" si="1341"/>
        <v>0</v>
      </c>
      <c r="AQ1160" s="5">
        <f t="shared" si="1341"/>
        <v>0</v>
      </c>
      <c r="AR1160" s="5">
        <f t="shared" si="1341"/>
        <v>43679.14</v>
      </c>
      <c r="AS1160" s="5">
        <f t="shared" si="1341"/>
        <v>0</v>
      </c>
      <c r="AT1160" s="5">
        <f t="shared" si="1341"/>
        <v>43679.14</v>
      </c>
      <c r="AU1160" s="5">
        <f t="shared" ref="AU1160:BZ1160" si="1342">AU1183</f>
        <v>0</v>
      </c>
      <c r="AV1160" s="5">
        <f t="shared" si="1342"/>
        <v>28109.52</v>
      </c>
      <c r="AW1160" s="5">
        <f t="shared" si="1342"/>
        <v>28109.52</v>
      </c>
      <c r="AX1160" s="5">
        <f t="shared" si="1342"/>
        <v>0</v>
      </c>
      <c r="AY1160" s="5">
        <f t="shared" si="1342"/>
        <v>28109.52</v>
      </c>
      <c r="AZ1160" s="5">
        <f t="shared" si="1342"/>
        <v>0</v>
      </c>
      <c r="BA1160" s="5">
        <f t="shared" si="1342"/>
        <v>0</v>
      </c>
      <c r="BB1160" s="5">
        <f t="shared" si="1342"/>
        <v>0</v>
      </c>
      <c r="BC1160" s="5">
        <f t="shared" si="1342"/>
        <v>0</v>
      </c>
      <c r="BD1160" s="5">
        <f t="shared" si="1342"/>
        <v>0</v>
      </c>
      <c r="BE1160" s="5">
        <f t="shared" si="1342"/>
        <v>0</v>
      </c>
      <c r="BF1160" s="5">
        <f t="shared" si="1342"/>
        <v>0</v>
      </c>
      <c r="BG1160" s="5">
        <f t="shared" si="1342"/>
        <v>0</v>
      </c>
      <c r="BH1160" s="5">
        <f t="shared" si="1342"/>
        <v>0</v>
      </c>
      <c r="BI1160" s="5">
        <f t="shared" si="1342"/>
        <v>0</v>
      </c>
      <c r="BJ1160" s="5">
        <f t="shared" si="1342"/>
        <v>0</v>
      </c>
      <c r="BK1160" s="5">
        <f t="shared" si="1342"/>
        <v>0</v>
      </c>
      <c r="BL1160" s="5">
        <f t="shared" si="1342"/>
        <v>0</v>
      </c>
      <c r="BM1160" s="5">
        <f t="shared" si="1342"/>
        <v>0</v>
      </c>
      <c r="BN1160" s="5">
        <f t="shared" si="1342"/>
        <v>0</v>
      </c>
      <c r="BO1160" s="5">
        <f t="shared" si="1342"/>
        <v>0</v>
      </c>
      <c r="BP1160" s="5">
        <f t="shared" si="1342"/>
        <v>0</v>
      </c>
      <c r="BQ1160" s="5">
        <f t="shared" si="1342"/>
        <v>0</v>
      </c>
      <c r="BR1160" s="5">
        <f t="shared" si="1342"/>
        <v>0</v>
      </c>
      <c r="BS1160" s="5">
        <f t="shared" si="1342"/>
        <v>0</v>
      </c>
      <c r="BT1160" s="5">
        <f t="shared" si="1342"/>
        <v>0</v>
      </c>
      <c r="BU1160" s="5">
        <f t="shared" si="1342"/>
        <v>0</v>
      </c>
      <c r="BV1160" s="5">
        <f t="shared" si="1342"/>
        <v>0</v>
      </c>
      <c r="BW1160" s="5">
        <f t="shared" si="1342"/>
        <v>0</v>
      </c>
      <c r="BX1160" s="5">
        <f t="shared" si="1342"/>
        <v>0</v>
      </c>
      <c r="BY1160" s="5">
        <f t="shared" si="1342"/>
        <v>0</v>
      </c>
      <c r="BZ1160" s="5">
        <f t="shared" si="1342"/>
        <v>0</v>
      </c>
      <c r="CA1160" s="5">
        <f t="shared" ref="CA1160:DF1160" si="1343">CA1183</f>
        <v>43679.14</v>
      </c>
      <c r="CB1160" s="5">
        <f t="shared" si="1343"/>
        <v>0</v>
      </c>
      <c r="CC1160" s="5">
        <f t="shared" si="1343"/>
        <v>43679.14</v>
      </c>
      <c r="CD1160" s="5">
        <f t="shared" si="1343"/>
        <v>0</v>
      </c>
      <c r="CE1160" s="5">
        <f t="shared" si="1343"/>
        <v>28109.52</v>
      </c>
      <c r="CF1160" s="5">
        <f t="shared" si="1343"/>
        <v>28109.52</v>
      </c>
      <c r="CG1160" s="5">
        <f t="shared" si="1343"/>
        <v>0</v>
      </c>
      <c r="CH1160" s="5">
        <f t="shared" si="1343"/>
        <v>28109.52</v>
      </c>
      <c r="CI1160" s="5">
        <f t="shared" si="1343"/>
        <v>0</v>
      </c>
      <c r="CJ1160" s="5">
        <f t="shared" si="1343"/>
        <v>0</v>
      </c>
      <c r="CK1160" s="5">
        <f t="shared" si="1343"/>
        <v>0</v>
      </c>
      <c r="CL1160" s="5">
        <f t="shared" si="1343"/>
        <v>0</v>
      </c>
      <c r="CM1160" s="5">
        <f t="shared" si="1343"/>
        <v>0</v>
      </c>
      <c r="CN1160" s="5">
        <f t="shared" si="1343"/>
        <v>0</v>
      </c>
      <c r="CO1160" s="5">
        <f t="shared" si="1343"/>
        <v>0</v>
      </c>
      <c r="CP1160" s="5">
        <f t="shared" si="1343"/>
        <v>0</v>
      </c>
      <c r="CQ1160" s="5">
        <f t="shared" si="1343"/>
        <v>0</v>
      </c>
      <c r="CR1160" s="5">
        <f t="shared" si="1343"/>
        <v>0</v>
      </c>
      <c r="CS1160" s="5">
        <f t="shared" si="1343"/>
        <v>0</v>
      </c>
      <c r="CT1160" s="5">
        <f t="shared" si="1343"/>
        <v>0</v>
      </c>
      <c r="CU1160" s="5">
        <f t="shared" si="1343"/>
        <v>0</v>
      </c>
      <c r="CV1160" s="5">
        <f t="shared" si="1343"/>
        <v>0</v>
      </c>
      <c r="CW1160" s="5">
        <f t="shared" si="1343"/>
        <v>0</v>
      </c>
      <c r="CX1160" s="5">
        <f t="shared" si="1343"/>
        <v>0</v>
      </c>
      <c r="CY1160" s="5">
        <f t="shared" si="1343"/>
        <v>0</v>
      </c>
      <c r="CZ1160" s="5">
        <f t="shared" si="1343"/>
        <v>0</v>
      </c>
      <c r="DA1160" s="5">
        <f t="shared" si="1343"/>
        <v>0</v>
      </c>
      <c r="DB1160" s="5">
        <f t="shared" si="1343"/>
        <v>0</v>
      </c>
      <c r="DC1160" s="5">
        <f t="shared" si="1343"/>
        <v>0</v>
      </c>
      <c r="DD1160" s="5">
        <f t="shared" si="1343"/>
        <v>0</v>
      </c>
      <c r="DE1160" s="5">
        <f t="shared" si="1343"/>
        <v>0</v>
      </c>
      <c r="DF1160" s="5">
        <f t="shared" si="1343"/>
        <v>0</v>
      </c>
      <c r="DG1160" s="6">
        <f t="shared" ref="DG1160:EL1160" si="1344">DG1183</f>
        <v>586345.43999999994</v>
      </c>
      <c r="DH1160" s="6">
        <f t="shared" si="1344"/>
        <v>241199.05</v>
      </c>
      <c r="DI1160" s="6">
        <f t="shared" si="1344"/>
        <v>12799.72</v>
      </c>
      <c r="DJ1160" s="6">
        <f t="shared" si="1344"/>
        <v>2948.23</v>
      </c>
      <c r="DK1160" s="6">
        <f t="shared" si="1344"/>
        <v>332346.67</v>
      </c>
      <c r="DL1160" s="6">
        <f t="shared" si="1344"/>
        <v>0</v>
      </c>
      <c r="DM1160" s="6">
        <f t="shared" si="1344"/>
        <v>475.86589739999994</v>
      </c>
      <c r="DN1160" s="6">
        <f t="shared" si="1344"/>
        <v>0</v>
      </c>
      <c r="DO1160" s="6">
        <f t="shared" si="1344"/>
        <v>0</v>
      </c>
      <c r="DP1160" s="6">
        <f t="shared" si="1344"/>
        <v>324940.79999999999</v>
      </c>
      <c r="DQ1160" s="6">
        <f t="shared" si="1344"/>
        <v>170789.51</v>
      </c>
      <c r="DR1160" s="6">
        <f t="shared" si="1344"/>
        <v>0</v>
      </c>
      <c r="DS1160" s="6">
        <f t="shared" si="1344"/>
        <v>0</v>
      </c>
      <c r="DT1160" s="6">
        <f t="shared" si="1344"/>
        <v>586345.43999999994</v>
      </c>
      <c r="DU1160" s="6">
        <f t="shared" si="1344"/>
        <v>241199.05</v>
      </c>
      <c r="DV1160" s="6">
        <f t="shared" si="1344"/>
        <v>12799.72</v>
      </c>
      <c r="DW1160" s="6">
        <f t="shared" si="1344"/>
        <v>2948.23</v>
      </c>
      <c r="DX1160" s="6">
        <f t="shared" si="1344"/>
        <v>332346.67</v>
      </c>
      <c r="DY1160" s="6">
        <f t="shared" si="1344"/>
        <v>0</v>
      </c>
      <c r="DZ1160" s="6">
        <f t="shared" si="1344"/>
        <v>475.86589739999994</v>
      </c>
      <c r="EA1160" s="6">
        <f t="shared" si="1344"/>
        <v>0</v>
      </c>
      <c r="EB1160" s="6">
        <f t="shared" si="1344"/>
        <v>0</v>
      </c>
      <c r="EC1160" s="6">
        <f t="shared" si="1344"/>
        <v>324940.79999999999</v>
      </c>
      <c r="ED1160" s="6">
        <f t="shared" si="1344"/>
        <v>170789.51</v>
      </c>
      <c r="EE1160" s="6">
        <f t="shared" si="1344"/>
        <v>0</v>
      </c>
      <c r="EF1160" s="6">
        <f t="shared" si="1344"/>
        <v>0</v>
      </c>
      <c r="EG1160" s="6">
        <f t="shared" si="1344"/>
        <v>0</v>
      </c>
      <c r="EH1160" s="6">
        <f t="shared" si="1344"/>
        <v>0</v>
      </c>
      <c r="EI1160" s="6">
        <f t="shared" si="1344"/>
        <v>0</v>
      </c>
      <c r="EJ1160" s="6">
        <f t="shared" si="1344"/>
        <v>1082075.75</v>
      </c>
      <c r="EK1160" s="6">
        <f t="shared" si="1344"/>
        <v>0</v>
      </c>
      <c r="EL1160" s="6">
        <f t="shared" si="1344"/>
        <v>1082075.75</v>
      </c>
      <c r="EM1160" s="6">
        <f t="shared" ref="EM1160:FR1160" si="1345">EM1183</f>
        <v>0</v>
      </c>
      <c r="EN1160" s="6">
        <f t="shared" si="1345"/>
        <v>241199.05</v>
      </c>
      <c r="EO1160" s="6">
        <f t="shared" si="1345"/>
        <v>241199.05</v>
      </c>
      <c r="EP1160" s="6">
        <f t="shared" si="1345"/>
        <v>0</v>
      </c>
      <c r="EQ1160" s="6">
        <f t="shared" si="1345"/>
        <v>241199.05</v>
      </c>
      <c r="ER1160" s="6">
        <f t="shared" si="1345"/>
        <v>0</v>
      </c>
      <c r="ES1160" s="6">
        <f t="shared" si="1345"/>
        <v>0</v>
      </c>
      <c r="ET1160" s="6">
        <f t="shared" si="1345"/>
        <v>0</v>
      </c>
      <c r="EU1160" s="6">
        <f t="shared" si="1345"/>
        <v>0</v>
      </c>
      <c r="EV1160" s="6">
        <f t="shared" si="1345"/>
        <v>0</v>
      </c>
      <c r="EW1160" s="6">
        <f t="shared" si="1345"/>
        <v>0</v>
      </c>
      <c r="EX1160" s="6">
        <f t="shared" si="1345"/>
        <v>0</v>
      </c>
      <c r="EY1160" s="6">
        <f t="shared" si="1345"/>
        <v>0</v>
      </c>
      <c r="EZ1160" s="6">
        <f t="shared" si="1345"/>
        <v>0</v>
      </c>
      <c r="FA1160" s="6">
        <f t="shared" si="1345"/>
        <v>0</v>
      </c>
      <c r="FB1160" s="6">
        <f t="shared" si="1345"/>
        <v>0</v>
      </c>
      <c r="FC1160" s="6">
        <f t="shared" si="1345"/>
        <v>0</v>
      </c>
      <c r="FD1160" s="6">
        <f t="shared" si="1345"/>
        <v>0</v>
      </c>
      <c r="FE1160" s="6">
        <f t="shared" si="1345"/>
        <v>0</v>
      </c>
      <c r="FF1160" s="6">
        <f t="shared" si="1345"/>
        <v>0</v>
      </c>
      <c r="FG1160" s="6">
        <f t="shared" si="1345"/>
        <v>0</v>
      </c>
      <c r="FH1160" s="6">
        <f t="shared" si="1345"/>
        <v>0</v>
      </c>
      <c r="FI1160" s="6">
        <f t="shared" si="1345"/>
        <v>0</v>
      </c>
      <c r="FJ1160" s="6">
        <f t="shared" si="1345"/>
        <v>0</v>
      </c>
      <c r="FK1160" s="6">
        <f t="shared" si="1345"/>
        <v>0</v>
      </c>
      <c r="FL1160" s="6">
        <f t="shared" si="1345"/>
        <v>0</v>
      </c>
      <c r="FM1160" s="6">
        <f t="shared" si="1345"/>
        <v>0</v>
      </c>
      <c r="FN1160" s="6">
        <f t="shared" si="1345"/>
        <v>0</v>
      </c>
      <c r="FO1160" s="6">
        <f t="shared" si="1345"/>
        <v>0</v>
      </c>
      <c r="FP1160" s="6">
        <f t="shared" si="1345"/>
        <v>0</v>
      </c>
      <c r="FQ1160" s="6">
        <f t="shared" si="1345"/>
        <v>0</v>
      </c>
      <c r="FR1160" s="6">
        <f t="shared" si="1345"/>
        <v>0</v>
      </c>
      <c r="FS1160" s="6">
        <f t="shared" ref="FS1160:GX1160" si="1346">FS1183</f>
        <v>1082075.75</v>
      </c>
      <c r="FT1160" s="6">
        <f t="shared" si="1346"/>
        <v>0</v>
      </c>
      <c r="FU1160" s="6">
        <f t="shared" si="1346"/>
        <v>1082075.75</v>
      </c>
      <c r="FV1160" s="6">
        <f t="shared" si="1346"/>
        <v>0</v>
      </c>
      <c r="FW1160" s="6">
        <f t="shared" si="1346"/>
        <v>241199.05</v>
      </c>
      <c r="FX1160" s="6">
        <f t="shared" si="1346"/>
        <v>241199.05</v>
      </c>
      <c r="FY1160" s="6">
        <f t="shared" si="1346"/>
        <v>0</v>
      </c>
      <c r="FZ1160" s="6">
        <f t="shared" si="1346"/>
        <v>241199.05</v>
      </c>
      <c r="GA1160" s="6">
        <f t="shared" si="1346"/>
        <v>0</v>
      </c>
      <c r="GB1160" s="6">
        <f t="shared" si="1346"/>
        <v>0</v>
      </c>
      <c r="GC1160" s="6">
        <f t="shared" si="1346"/>
        <v>0</v>
      </c>
      <c r="GD1160" s="6">
        <f t="shared" si="1346"/>
        <v>0</v>
      </c>
      <c r="GE1160" s="6">
        <f t="shared" si="1346"/>
        <v>0</v>
      </c>
      <c r="GF1160" s="6">
        <f t="shared" si="1346"/>
        <v>0</v>
      </c>
      <c r="GG1160" s="6">
        <f t="shared" si="1346"/>
        <v>0</v>
      </c>
      <c r="GH1160" s="6">
        <f t="shared" si="1346"/>
        <v>0</v>
      </c>
      <c r="GI1160" s="6">
        <f t="shared" si="1346"/>
        <v>0</v>
      </c>
      <c r="GJ1160" s="6">
        <f t="shared" si="1346"/>
        <v>0</v>
      </c>
      <c r="GK1160" s="6">
        <f t="shared" si="1346"/>
        <v>0</v>
      </c>
      <c r="GL1160" s="6">
        <f t="shared" si="1346"/>
        <v>0</v>
      </c>
      <c r="GM1160" s="6">
        <f t="shared" si="1346"/>
        <v>0</v>
      </c>
      <c r="GN1160" s="6">
        <f t="shared" si="1346"/>
        <v>0</v>
      </c>
      <c r="GO1160" s="6">
        <f t="shared" si="1346"/>
        <v>0</v>
      </c>
      <c r="GP1160" s="6">
        <f t="shared" si="1346"/>
        <v>0</v>
      </c>
      <c r="GQ1160" s="6">
        <f t="shared" si="1346"/>
        <v>0</v>
      </c>
      <c r="GR1160" s="6">
        <f t="shared" si="1346"/>
        <v>0</v>
      </c>
      <c r="GS1160" s="6">
        <f t="shared" si="1346"/>
        <v>0</v>
      </c>
      <c r="GT1160" s="6">
        <f t="shared" si="1346"/>
        <v>0</v>
      </c>
      <c r="GU1160" s="6">
        <f t="shared" si="1346"/>
        <v>0</v>
      </c>
      <c r="GV1160" s="6">
        <f t="shared" si="1346"/>
        <v>0</v>
      </c>
      <c r="GW1160" s="6">
        <f t="shared" si="1346"/>
        <v>0</v>
      </c>
      <c r="GX1160" s="6">
        <f t="shared" si="1346"/>
        <v>0</v>
      </c>
    </row>
    <row r="1162" spans="1:255" ht="409.5" x14ac:dyDescent="0.25">
      <c r="A1162" s="3">
        <v>17</v>
      </c>
      <c r="B1162" s="3">
        <v>1</v>
      </c>
      <c r="C1162" s="3">
        <f>ROW(SmtRes!A420)</f>
        <v>420</v>
      </c>
      <c r="D1162" s="3">
        <f>ROW(EtalonRes!A527)</f>
        <v>527</v>
      </c>
      <c r="E1162" s="3" t="s">
        <v>1345</v>
      </c>
      <c r="F1162" s="3" t="s">
        <v>89</v>
      </c>
      <c r="G1162" s="3" t="s">
        <v>734</v>
      </c>
      <c r="H1162" s="3" t="s">
        <v>40</v>
      </c>
      <c r="I1162" s="3">
        <f>ROUND(15/100,9)</f>
        <v>0.15</v>
      </c>
      <c r="J1162" s="3">
        <v>0</v>
      </c>
      <c r="K1162" s="3">
        <f>ROUND(15/100,9)</f>
        <v>0.15</v>
      </c>
      <c r="L1162" s="3"/>
      <c r="M1162" s="3"/>
      <c r="N1162" s="3"/>
      <c r="O1162" s="3">
        <f t="shared" ref="O1162:O1181" si="1347">ROUND(CP1162,2)</f>
        <v>251.52</v>
      </c>
      <c r="P1162" s="3">
        <f t="shared" ref="P1162:P1181" si="1348">ROUND((ROUND((AC1162*AW1162*I1162),2)*BC1162),2)</f>
        <v>0.19</v>
      </c>
      <c r="Q1162" s="3">
        <f>(ROUND((ROUND((((ET1162*1.2))*AV1162*I1162),2)*BB1162),2)+ROUND((ROUND(((AE1162-((EU1162*1.2)))*AV1162*I1162),2)*BS1162),2))</f>
        <v>0.67</v>
      </c>
      <c r="R1162" s="3">
        <f>(ROUND((ROUND((((EU1162*1.2))*AV1162*I1162),2)*BS1162),2)+ROUND((ROUND(((AE1162-((EU1162*1.2)))*AV1162*I1162),2)*BS1162),2))</f>
        <v>0.05</v>
      </c>
      <c r="S1162" s="3">
        <f t="shared" ref="S1162:S1181" si="1349">ROUND((ROUND((AF1162*AV1162*I1162),2)*BA1162),2)</f>
        <v>250.66</v>
      </c>
      <c r="T1162" s="3">
        <f t="shared" ref="T1162:T1181" si="1350">ROUND(CU1162*I1162,2)</f>
        <v>0</v>
      </c>
      <c r="U1162" s="3">
        <f t="shared" ref="U1162:U1181" si="1351">CV1162*I1162</f>
        <v>17.882969399999997</v>
      </c>
      <c r="V1162" s="3">
        <f t="shared" ref="V1162:V1181" si="1352">CW1162*I1162</f>
        <v>0</v>
      </c>
      <c r="W1162" s="3">
        <f t="shared" ref="W1162:W1181" si="1353">ROUND(CX1162*I1162,2)</f>
        <v>0</v>
      </c>
      <c r="X1162" s="3">
        <f>(ROUND((((S1162+ROUND((ROUND((((EU1162*1.2))*AV1162*I1162),2)*BS1162),2))*AT1162)/100),2)+ROUND(((ROUND((ROUND(((AE1162-((EU1162*1.2)))*AV1162*I1162),2)*BS1162),2)*AT1162)/100),2))</f>
        <v>243.19</v>
      </c>
      <c r="Y1162" s="3">
        <f>(ROUND((((S1162+ROUND((ROUND((((EU1162*1.2))*AV1162*I1162),2)*BS1162),2))*AU1162)/100),2)+ROUND(((ROUND((ROUND(((AE1162-((EU1162*1.2)))*AV1162*I1162),2)*BS1162),2)*AU1162)/100),2))</f>
        <v>127.86</v>
      </c>
      <c r="Z1162" s="3"/>
      <c r="AA1162" s="3">
        <v>54971259</v>
      </c>
      <c r="AB1162" s="3">
        <f t="shared" ref="AB1162:AB1181" si="1354">ROUND((AC1162+AD1162+AF1162),6)</f>
        <v>1601.624</v>
      </c>
      <c r="AC1162" s="3">
        <f>ROUND(((ES1162*1)),6)</f>
        <v>1.28</v>
      </c>
      <c r="AD1162" s="3">
        <f>ROUND(((((ET1162*1.2))-((EU1162*1.2)))+AE1162),6)</f>
        <v>4.2720000000000002</v>
      </c>
      <c r="AE1162" s="3">
        <f>ROUND(((EU1162*1.2)),6)</f>
        <v>0.3</v>
      </c>
      <c r="AF1162" s="3">
        <f>ROUND(((EV1162*1.2)),6)</f>
        <v>1596.0719999999999</v>
      </c>
      <c r="AG1162" s="3">
        <f t="shared" ref="AG1162:AG1181" si="1355">ROUND((AP1162),6)</f>
        <v>0</v>
      </c>
      <c r="AH1162" s="3">
        <f>((EW1162*1.2))</f>
        <v>113.86799999999999</v>
      </c>
      <c r="AI1162" s="3">
        <f>((EX1162*1.2))</f>
        <v>0</v>
      </c>
      <c r="AJ1162" s="3">
        <f t="shared" ref="AJ1162:AJ1181" si="1356">(AS1162)</f>
        <v>0</v>
      </c>
      <c r="AK1162" s="3">
        <v>1334.9</v>
      </c>
      <c r="AL1162" s="3">
        <v>1.28</v>
      </c>
      <c r="AM1162" s="3">
        <v>3.56</v>
      </c>
      <c r="AN1162" s="3">
        <v>0.25</v>
      </c>
      <c r="AO1162" s="3">
        <v>1330.06</v>
      </c>
      <c r="AP1162" s="3">
        <v>0</v>
      </c>
      <c r="AQ1162" s="3">
        <v>94.89</v>
      </c>
      <c r="AR1162" s="3">
        <v>0</v>
      </c>
      <c r="AS1162" s="3">
        <v>0</v>
      </c>
      <c r="AT1162" s="3">
        <v>97</v>
      </c>
      <c r="AU1162" s="3">
        <v>51</v>
      </c>
      <c r="AV1162" s="3">
        <v>1.0469999999999999</v>
      </c>
      <c r="AW1162" s="3">
        <v>1</v>
      </c>
      <c r="AX1162" s="3"/>
      <c r="AY1162" s="3"/>
      <c r="AZ1162" s="3">
        <v>1</v>
      </c>
      <c r="BA1162" s="3">
        <v>1</v>
      </c>
      <c r="BB1162" s="3">
        <v>1</v>
      </c>
      <c r="BC1162" s="3">
        <v>1</v>
      </c>
      <c r="BD1162" s="3" t="s">
        <v>3</v>
      </c>
      <c r="BE1162" s="3" t="s">
        <v>3</v>
      </c>
      <c r="BF1162" s="3" t="s">
        <v>3</v>
      </c>
      <c r="BG1162" s="3" t="s">
        <v>3</v>
      </c>
      <c r="BH1162" s="3">
        <v>0</v>
      </c>
      <c r="BI1162" s="3">
        <v>2</v>
      </c>
      <c r="BJ1162" s="3" t="s">
        <v>91</v>
      </c>
      <c r="BK1162" s="3"/>
      <c r="BL1162" s="3"/>
      <c r="BM1162" s="3">
        <v>67</v>
      </c>
      <c r="BN1162" s="3">
        <v>0</v>
      </c>
      <c r="BO1162" s="3" t="s">
        <v>89</v>
      </c>
      <c r="BP1162" s="3">
        <v>1</v>
      </c>
      <c r="BQ1162" s="3">
        <v>40</v>
      </c>
      <c r="BR1162" s="3">
        <v>0</v>
      </c>
      <c r="BS1162" s="3">
        <v>1</v>
      </c>
      <c r="BT1162" s="3">
        <v>1</v>
      </c>
      <c r="BU1162" s="3">
        <v>1</v>
      </c>
      <c r="BV1162" s="3">
        <v>1</v>
      </c>
      <c r="BW1162" s="3">
        <v>1</v>
      </c>
      <c r="BX1162" s="3">
        <v>1</v>
      </c>
      <c r="BY1162" s="3" t="s">
        <v>3</v>
      </c>
      <c r="BZ1162" s="3">
        <v>97</v>
      </c>
      <c r="CA1162" s="3">
        <v>51</v>
      </c>
      <c r="CB1162" s="3" t="s">
        <v>3</v>
      </c>
      <c r="CC1162" s="3"/>
      <c r="CD1162" s="3"/>
      <c r="CE1162" s="3">
        <v>1566</v>
      </c>
      <c r="CF1162" s="3">
        <v>0</v>
      </c>
      <c r="CG1162" s="3">
        <v>0</v>
      </c>
      <c r="CH1162" s="3"/>
      <c r="CI1162" s="3"/>
      <c r="CJ1162" s="3"/>
      <c r="CK1162" s="3"/>
      <c r="CL1162" s="3"/>
      <c r="CM1162" s="3">
        <v>0</v>
      </c>
      <c r="CN1162" s="9" t="s">
        <v>2491</v>
      </c>
      <c r="CO1162" s="3">
        <v>0</v>
      </c>
      <c r="CP1162" s="3">
        <f t="shared" ref="CP1162:CP1181" si="1357">(P1162+Q1162+S1162)</f>
        <v>251.52</v>
      </c>
      <c r="CQ1162" s="3">
        <f t="shared" ref="CQ1162:CQ1181" si="1358">ROUND((ROUND((AC1162*AW1162*1),2)*BC1162),2)</f>
        <v>1.28</v>
      </c>
      <c r="CR1162" s="3">
        <f>(ROUND((ROUND((((ET1162*1.2))*AV1162*1),2)*BB1162),2)+ROUND((ROUND(((AE1162-((EU1162*1.2)))*AV1162*1),2)*BS1162),2))</f>
        <v>4.47</v>
      </c>
      <c r="CS1162" s="3">
        <f>(ROUND((ROUND((((EU1162*1.2))*AV1162*1),2)*BS1162),2)+ROUND((ROUND(((AE1162-((EU1162*1.2)))*AV1162*1),2)*BS1162),2))</f>
        <v>0.31</v>
      </c>
      <c r="CT1162" s="3">
        <f t="shared" ref="CT1162:CT1181" si="1359">ROUND((ROUND((AF1162*AV1162*1),2)*BA1162),2)</f>
        <v>1671.09</v>
      </c>
      <c r="CU1162" s="3">
        <f t="shared" ref="CU1162:CU1181" si="1360">AG1162</f>
        <v>0</v>
      </c>
      <c r="CV1162" s="3">
        <f t="shared" ref="CV1162:CV1181" si="1361">(AH1162*AV1162)</f>
        <v>119.21979599999999</v>
      </c>
      <c r="CW1162" s="3">
        <f t="shared" ref="CW1162:CW1181" si="1362">AI1162</f>
        <v>0</v>
      </c>
      <c r="CX1162" s="3">
        <f t="shared" ref="CX1162:CX1181" si="1363">AJ1162</f>
        <v>0</v>
      </c>
      <c r="CY1162" s="3">
        <f>(ROUND((((S1162+ROUND((ROUND((((EU1162*1.2))*AV1162*1),2)*BS1162),2))*AT1162)/100),2)+ROUND(((ROUND((ROUND(((AE1162-((EU1162*1.2)))*AV1162*1),2)*BS1162),2)*AT1162)/100),2))</f>
        <v>243.44</v>
      </c>
      <c r="CZ1162" s="3">
        <f>(ROUND((((S1162+ROUND((ROUND((((EU1162*1.2))*AV1162*1),2)*BS1162),2))*AU1162)/100),2)+ROUND(((ROUND((ROUND(((AE1162-((EU1162*1.2)))*AV1162*1),2)*BS1162),2)*AU1162)/100),2))</f>
        <v>127.99</v>
      </c>
      <c r="DA1162" s="3"/>
      <c r="DB1162" s="3">
        <v>227</v>
      </c>
      <c r="DC1162" s="3" t="s">
        <v>3</v>
      </c>
      <c r="DD1162" s="3" t="s">
        <v>22</v>
      </c>
      <c r="DE1162" s="3" t="s">
        <v>42</v>
      </c>
      <c r="DF1162" s="3" t="s">
        <v>42</v>
      </c>
      <c r="DG1162" s="3" t="s">
        <v>42</v>
      </c>
      <c r="DH1162" s="3" t="s">
        <v>3</v>
      </c>
      <c r="DI1162" s="3" t="s">
        <v>42</v>
      </c>
      <c r="DJ1162" s="3" t="s">
        <v>42</v>
      </c>
      <c r="DK1162" s="3" t="s">
        <v>3</v>
      </c>
      <c r="DL1162" s="3" t="s">
        <v>3</v>
      </c>
      <c r="DM1162" s="3" t="s">
        <v>3</v>
      </c>
      <c r="DN1162" s="3">
        <v>0</v>
      </c>
      <c r="DO1162" s="3">
        <v>0</v>
      </c>
      <c r="DP1162" s="3">
        <v>1</v>
      </c>
      <c r="DQ1162" s="3">
        <v>1</v>
      </c>
      <c r="DR1162" s="3"/>
      <c r="DS1162" s="3"/>
      <c r="DT1162" s="3"/>
      <c r="DU1162" s="3">
        <v>1010</v>
      </c>
      <c r="DV1162" s="3" t="s">
        <v>40</v>
      </c>
      <c r="DW1162" s="3" t="s">
        <v>40</v>
      </c>
      <c r="DX1162" s="3">
        <v>100</v>
      </c>
      <c r="DY1162" s="3"/>
      <c r="DZ1162" s="3" t="s">
        <v>3</v>
      </c>
      <c r="EA1162" s="3" t="s">
        <v>3</v>
      </c>
      <c r="EB1162" s="3" t="s">
        <v>3</v>
      </c>
      <c r="EC1162" s="3" t="s">
        <v>3</v>
      </c>
      <c r="ED1162" s="3"/>
      <c r="EE1162" s="3">
        <v>57042957</v>
      </c>
      <c r="EF1162" s="3">
        <v>40</v>
      </c>
      <c r="EG1162" s="3" t="s">
        <v>33</v>
      </c>
      <c r="EH1162" s="3">
        <v>0</v>
      </c>
      <c r="EI1162" s="3" t="s">
        <v>3</v>
      </c>
      <c r="EJ1162" s="3">
        <v>2</v>
      </c>
      <c r="EK1162" s="3">
        <v>67</v>
      </c>
      <c r="EL1162" s="3" t="s">
        <v>34</v>
      </c>
      <c r="EM1162" s="3" t="s">
        <v>35</v>
      </c>
      <c r="EN1162" s="3"/>
      <c r="EO1162" s="3" t="s">
        <v>46</v>
      </c>
      <c r="EP1162" s="3"/>
      <c r="EQ1162" s="3">
        <v>0</v>
      </c>
      <c r="ER1162" s="3">
        <v>1334.9</v>
      </c>
      <c r="ES1162" s="3">
        <v>1.28</v>
      </c>
      <c r="ET1162" s="3">
        <v>3.56</v>
      </c>
      <c r="EU1162" s="3">
        <v>0.25</v>
      </c>
      <c r="EV1162" s="3">
        <v>1330.06</v>
      </c>
      <c r="EW1162" s="3">
        <v>94.89</v>
      </c>
      <c r="EX1162" s="3">
        <v>0</v>
      </c>
      <c r="EY1162" s="3">
        <v>0</v>
      </c>
      <c r="EZ1162" s="3"/>
      <c r="FA1162" s="3"/>
      <c r="FB1162" s="3"/>
      <c r="FC1162" s="3"/>
      <c r="FD1162" s="3"/>
      <c r="FE1162" s="3"/>
      <c r="FF1162" s="3"/>
      <c r="FG1162" s="3"/>
      <c r="FH1162" s="3"/>
      <c r="FI1162" s="3"/>
      <c r="FJ1162" s="3"/>
      <c r="FK1162" s="3"/>
      <c r="FL1162" s="3"/>
      <c r="FM1162" s="3"/>
      <c r="FN1162" s="3"/>
      <c r="FO1162" s="3"/>
      <c r="FP1162" s="3"/>
      <c r="FQ1162" s="3">
        <v>0</v>
      </c>
      <c r="FR1162" s="3">
        <v>0</v>
      </c>
      <c r="FS1162" s="3">
        <v>0</v>
      </c>
      <c r="FT1162" s="3"/>
      <c r="FU1162" s="3"/>
      <c r="FV1162" s="3"/>
      <c r="FW1162" s="3"/>
      <c r="FX1162" s="3">
        <v>97</v>
      </c>
      <c r="FY1162" s="3">
        <v>51</v>
      </c>
      <c r="FZ1162" s="3"/>
      <c r="GA1162" s="3" t="s">
        <v>3</v>
      </c>
      <c r="GB1162" s="3"/>
      <c r="GC1162" s="3"/>
      <c r="GD1162" s="3">
        <v>1</v>
      </c>
      <c r="GE1162" s="3"/>
      <c r="GF1162" s="3">
        <v>-332836542</v>
      </c>
      <c r="GG1162" s="3">
        <v>2</v>
      </c>
      <c r="GH1162" s="3">
        <v>1</v>
      </c>
      <c r="GI1162" s="3">
        <v>2</v>
      </c>
      <c r="GJ1162" s="3">
        <v>0</v>
      </c>
      <c r="GK1162" s="3">
        <v>0</v>
      </c>
      <c r="GL1162" s="3">
        <f t="shared" ref="GL1162:GL1181" si="1364">ROUND(IF(AND(BH1162=3,BI1162=3,FS1162&lt;&gt;0),P1162,0),2)</f>
        <v>0</v>
      </c>
      <c r="GM1162" s="3">
        <f t="shared" ref="GM1162:GM1181" si="1365">ROUND(O1162+X1162+Y1162,2)+GX1162</f>
        <v>622.57000000000005</v>
      </c>
      <c r="GN1162" s="3">
        <f t="shared" ref="GN1162:GN1181" si="1366">IF(OR(BI1162=0,BI1162=1),GM1162-GX1162,0)</f>
        <v>0</v>
      </c>
      <c r="GO1162" s="3">
        <f t="shared" ref="GO1162:GO1181" si="1367">IF(BI1162=2,GM1162-GX1162,0)</f>
        <v>622.57000000000005</v>
      </c>
      <c r="GP1162" s="3">
        <f t="shared" ref="GP1162:GP1181" si="1368">IF(BI1162=4,GM1162-GX1162,0)</f>
        <v>0</v>
      </c>
      <c r="GQ1162" s="3"/>
      <c r="GR1162" s="3">
        <v>0</v>
      </c>
      <c r="GS1162" s="3">
        <v>3</v>
      </c>
      <c r="GT1162" s="3">
        <v>0</v>
      </c>
      <c r="GU1162" s="3" t="s">
        <v>3</v>
      </c>
      <c r="GV1162" s="3">
        <f t="shared" ref="GV1162:GV1181" si="1369">ROUND((GT1162),6)</f>
        <v>0</v>
      </c>
      <c r="GW1162" s="3">
        <v>1</v>
      </c>
      <c r="GX1162" s="3">
        <f t="shared" ref="GX1162:GX1181" si="1370">ROUND(HC1162*I1162,2)</f>
        <v>0</v>
      </c>
      <c r="GY1162" s="3"/>
      <c r="GZ1162" s="3"/>
      <c r="HA1162" s="3">
        <v>0</v>
      </c>
      <c r="HB1162" s="3">
        <v>0</v>
      </c>
      <c r="HC1162" s="3">
        <f t="shared" ref="HC1162:HC1181" si="1371">GV1162*GW1162</f>
        <v>0</v>
      </c>
      <c r="HD1162" s="3"/>
      <c r="HE1162" s="3" t="s">
        <v>3</v>
      </c>
      <c r="HF1162" s="3" t="s">
        <v>3</v>
      </c>
      <c r="HG1162" s="3"/>
      <c r="HH1162" s="3"/>
      <c r="HI1162" s="3"/>
      <c r="HJ1162" s="3"/>
      <c r="HK1162" s="3"/>
      <c r="HL1162" s="3"/>
      <c r="HM1162" s="3" t="s">
        <v>3</v>
      </c>
      <c r="HN1162" s="3" t="s">
        <v>3</v>
      </c>
      <c r="HO1162" s="3" t="s">
        <v>3</v>
      </c>
      <c r="HP1162" s="3" t="s">
        <v>3</v>
      </c>
      <c r="HQ1162" s="3" t="s">
        <v>3</v>
      </c>
      <c r="HR1162" s="3"/>
      <c r="HS1162" s="3">
        <v>0</v>
      </c>
      <c r="HT1162" s="3"/>
      <c r="HU1162" s="3"/>
      <c r="HV1162" s="3"/>
      <c r="HW1162" s="3"/>
      <c r="HX1162" s="3"/>
      <c r="HY1162" s="3"/>
      <c r="HZ1162" s="3"/>
      <c r="IA1162" s="3"/>
      <c r="IB1162" s="3"/>
      <c r="IC1162" s="3"/>
      <c r="ID1162" s="3"/>
      <c r="IE1162" s="3"/>
      <c r="IF1162" s="3"/>
      <c r="IG1162" s="3"/>
      <c r="IH1162" s="3"/>
      <c r="II1162" s="3"/>
      <c r="IJ1162" s="3"/>
      <c r="IK1162" s="3">
        <v>0</v>
      </c>
      <c r="IL1162" s="3"/>
      <c r="IM1162" s="3"/>
      <c r="IN1162" s="3"/>
      <c r="IO1162" s="3"/>
      <c r="IP1162" s="3"/>
      <c r="IQ1162" s="3"/>
      <c r="IR1162" s="3"/>
      <c r="IS1162" s="3"/>
      <c r="IT1162" s="3"/>
      <c r="IU1162" s="3"/>
    </row>
    <row r="1163" spans="1:255" ht="409.5" x14ac:dyDescent="0.25">
      <c r="A1163" s="4">
        <v>17</v>
      </c>
      <c r="B1163" s="4">
        <v>1</v>
      </c>
      <c r="C1163" s="4">
        <f>ROW(SmtRes!A424)</f>
        <v>424</v>
      </c>
      <c r="D1163" s="4">
        <f>ROW(EtalonRes!A532)</f>
        <v>532</v>
      </c>
      <c r="E1163" s="4" t="s">
        <v>1345</v>
      </c>
      <c r="F1163" s="4" t="s">
        <v>89</v>
      </c>
      <c r="G1163" s="4" t="s">
        <v>734</v>
      </c>
      <c r="H1163" s="4" t="s">
        <v>40</v>
      </c>
      <c r="I1163" s="4">
        <f>ROUND(15/100,9)</f>
        <v>0.15</v>
      </c>
      <c r="J1163" s="4">
        <v>0</v>
      </c>
      <c r="K1163" s="4">
        <f>ROUND(15/100,9)</f>
        <v>0.15</v>
      </c>
      <c r="L1163" s="4"/>
      <c r="M1163" s="4"/>
      <c r="N1163" s="4"/>
      <c r="O1163" s="4">
        <f t="shared" si="1347"/>
        <v>14134.38</v>
      </c>
      <c r="P1163" s="4">
        <f t="shared" si="1348"/>
        <v>0.94</v>
      </c>
      <c r="Q1163" s="4">
        <f>(ROUND((ROUND((((ET1163*1.2))*AV1163*I1163),2)*BB1163),2)+ROUND((ROUND(((AE1163-((EU1163*1.2)))*AV1163*I1163),2)*BS1163),2))</f>
        <v>8.75</v>
      </c>
      <c r="R1163" s="4">
        <f>(ROUND((ROUND((((EU1163*1.2))*AV1163*I1163),2)*BS1163),2)+ROUND((ROUND(((AE1163-((EU1163*1.2)))*AV1163*I1163),2)*BS1163),2))</f>
        <v>2.82</v>
      </c>
      <c r="S1163" s="4">
        <f t="shared" si="1349"/>
        <v>14124.69</v>
      </c>
      <c r="T1163" s="4">
        <f t="shared" si="1350"/>
        <v>0</v>
      </c>
      <c r="U1163" s="4">
        <f t="shared" si="1351"/>
        <v>17.882969399999997</v>
      </c>
      <c r="V1163" s="4">
        <f t="shared" si="1352"/>
        <v>0</v>
      </c>
      <c r="W1163" s="4">
        <f t="shared" si="1353"/>
        <v>0</v>
      </c>
      <c r="X1163" s="4">
        <f>(ROUND((((S1163+ROUND((ROUND((((EU1163*1.2))*AV1163*I1163),2)*BS1163),2))*AT1163)/100),2)+ROUND(((ROUND((ROUND(((AE1163-((EU1163*1.2)))*AV1163*I1163),2)*BS1163),2)*AT1163)/100),2))</f>
        <v>13703.68</v>
      </c>
      <c r="Y1163" s="4">
        <f>(ROUND((((S1163+ROUND((ROUND((((EU1163*1.2))*AV1163*I1163),2)*BS1163),2))*AU1163)/100),2)+ROUND(((ROUND((ROUND(((AE1163-((EU1163*1.2)))*AV1163*I1163),2)*BS1163),2)*AU1163)/100),2))</f>
        <v>7205.03</v>
      </c>
      <c r="Z1163" s="4"/>
      <c r="AA1163" s="4">
        <v>55890823</v>
      </c>
      <c r="AB1163" s="4">
        <f t="shared" si="1354"/>
        <v>1601.624</v>
      </c>
      <c r="AC1163" s="4">
        <f>ROUND(((ES1163*1)),6)</f>
        <v>1.28</v>
      </c>
      <c r="AD1163" s="4">
        <f>ROUND(((((ET1163*1.2))-((EU1163*1.2)))+AE1163),6)</f>
        <v>4.2720000000000002</v>
      </c>
      <c r="AE1163" s="4">
        <f>ROUND(((EU1163*1.2)),6)</f>
        <v>0.3</v>
      </c>
      <c r="AF1163" s="4">
        <f>ROUND(((EV1163*1.2)),6)</f>
        <v>1596.0719999999999</v>
      </c>
      <c r="AG1163" s="4">
        <f t="shared" si="1355"/>
        <v>0</v>
      </c>
      <c r="AH1163" s="4">
        <f>((EW1163*1.2))</f>
        <v>113.86799999999999</v>
      </c>
      <c r="AI1163" s="4">
        <f>((EX1163*1.2))</f>
        <v>0</v>
      </c>
      <c r="AJ1163" s="4">
        <f t="shared" si="1356"/>
        <v>0</v>
      </c>
      <c r="AK1163" s="4">
        <v>1334.9</v>
      </c>
      <c r="AL1163" s="4">
        <v>1.28</v>
      </c>
      <c r="AM1163" s="4">
        <v>3.56</v>
      </c>
      <c r="AN1163" s="4">
        <v>0.25</v>
      </c>
      <c r="AO1163" s="4">
        <v>1330.06</v>
      </c>
      <c r="AP1163" s="4">
        <v>0</v>
      </c>
      <c r="AQ1163" s="4">
        <v>94.89</v>
      </c>
      <c r="AR1163" s="4">
        <v>0</v>
      </c>
      <c r="AS1163" s="4">
        <v>0</v>
      </c>
      <c r="AT1163" s="4">
        <v>97</v>
      </c>
      <c r="AU1163" s="4">
        <v>51</v>
      </c>
      <c r="AV1163" s="4">
        <v>1.0469999999999999</v>
      </c>
      <c r="AW1163" s="4">
        <v>1</v>
      </c>
      <c r="AX1163" s="4"/>
      <c r="AY1163" s="4"/>
      <c r="AZ1163" s="4">
        <v>1</v>
      </c>
      <c r="BA1163" s="4">
        <v>56.35</v>
      </c>
      <c r="BB1163" s="4">
        <v>13.06</v>
      </c>
      <c r="BC1163" s="4">
        <v>4.9400000000000004</v>
      </c>
      <c r="BD1163" s="4" t="s">
        <v>3</v>
      </c>
      <c r="BE1163" s="4" t="s">
        <v>3</v>
      </c>
      <c r="BF1163" s="4" t="s">
        <v>3</v>
      </c>
      <c r="BG1163" s="4" t="s">
        <v>3</v>
      </c>
      <c r="BH1163" s="4">
        <v>0</v>
      </c>
      <c r="BI1163" s="4">
        <v>2</v>
      </c>
      <c r="BJ1163" s="4" t="s">
        <v>91</v>
      </c>
      <c r="BK1163" s="4"/>
      <c r="BL1163" s="4"/>
      <c r="BM1163" s="4">
        <v>67</v>
      </c>
      <c r="BN1163" s="4">
        <v>0</v>
      </c>
      <c r="BO1163" s="4" t="s">
        <v>89</v>
      </c>
      <c r="BP1163" s="4">
        <v>1</v>
      </c>
      <c r="BQ1163" s="4">
        <v>40</v>
      </c>
      <c r="BR1163" s="4">
        <v>0</v>
      </c>
      <c r="BS1163" s="4">
        <v>56.35</v>
      </c>
      <c r="BT1163" s="4">
        <v>1</v>
      </c>
      <c r="BU1163" s="4">
        <v>1</v>
      </c>
      <c r="BV1163" s="4">
        <v>1</v>
      </c>
      <c r="BW1163" s="4">
        <v>1</v>
      </c>
      <c r="BX1163" s="4">
        <v>1</v>
      </c>
      <c r="BY1163" s="4" t="s">
        <v>3</v>
      </c>
      <c r="BZ1163" s="4">
        <v>97</v>
      </c>
      <c r="CA1163" s="4">
        <v>51</v>
      </c>
      <c r="CB1163" s="4" t="s">
        <v>3</v>
      </c>
      <c r="CC1163" s="4"/>
      <c r="CD1163" s="4"/>
      <c r="CE1163" s="4">
        <v>1566</v>
      </c>
      <c r="CF1163" s="4">
        <v>0</v>
      </c>
      <c r="CG1163" s="4">
        <v>0</v>
      </c>
      <c r="CH1163" s="4"/>
      <c r="CI1163" s="4"/>
      <c r="CJ1163" s="4"/>
      <c r="CK1163" s="4"/>
      <c r="CL1163" s="4"/>
      <c r="CM1163" s="4">
        <v>0</v>
      </c>
      <c r="CN1163" s="10" t="s">
        <v>2491</v>
      </c>
      <c r="CO1163" s="4">
        <v>0</v>
      </c>
      <c r="CP1163" s="4">
        <f t="shared" si="1357"/>
        <v>14134.380000000001</v>
      </c>
      <c r="CQ1163" s="4">
        <f t="shared" si="1358"/>
        <v>6.32</v>
      </c>
      <c r="CR1163" s="4">
        <f>(ROUND((ROUND((((ET1163*1.2))*AV1163*1),2)*BB1163),2)+ROUND((ROUND(((AE1163-((EU1163*1.2)))*AV1163*1),2)*BS1163),2))</f>
        <v>58.38</v>
      </c>
      <c r="CS1163" s="4">
        <f>(ROUND((ROUND((((EU1163*1.2))*AV1163*1),2)*BS1163),2)+ROUND((ROUND(((AE1163-((EU1163*1.2)))*AV1163*1),2)*BS1163),2))</f>
        <v>17.47</v>
      </c>
      <c r="CT1163" s="4">
        <f t="shared" si="1359"/>
        <v>94165.92</v>
      </c>
      <c r="CU1163" s="4">
        <f t="shared" si="1360"/>
        <v>0</v>
      </c>
      <c r="CV1163" s="4">
        <f t="shared" si="1361"/>
        <v>119.21979599999999</v>
      </c>
      <c r="CW1163" s="4">
        <f t="shared" si="1362"/>
        <v>0</v>
      </c>
      <c r="CX1163" s="4">
        <f t="shared" si="1363"/>
        <v>0</v>
      </c>
      <c r="CY1163" s="4">
        <f>(ROUND((((S1163+ROUND((ROUND((((EU1163*1.2))*AV1163*1),2)*BS1163),2))*AT1163)/100),2)+ROUND(((ROUND((ROUND(((AE1163-((EU1163*1.2)))*AV1163*1),2)*BS1163),2)*AT1163)/100),2))</f>
        <v>13717.9</v>
      </c>
      <c r="CZ1163" s="4">
        <f>(ROUND((((S1163+ROUND((ROUND((((EU1163*1.2))*AV1163*1),2)*BS1163),2))*AU1163)/100),2)+ROUND(((ROUND((ROUND(((AE1163-((EU1163*1.2)))*AV1163*1),2)*BS1163),2)*AU1163)/100),2))</f>
        <v>7212.5</v>
      </c>
      <c r="DA1163" s="4"/>
      <c r="DB1163" s="4">
        <v>228</v>
      </c>
      <c r="DC1163" s="4" t="s">
        <v>3</v>
      </c>
      <c r="DD1163" s="4" t="s">
        <v>22</v>
      </c>
      <c r="DE1163" s="4" t="s">
        <v>42</v>
      </c>
      <c r="DF1163" s="4" t="s">
        <v>42</v>
      </c>
      <c r="DG1163" s="4" t="s">
        <v>42</v>
      </c>
      <c r="DH1163" s="4" t="s">
        <v>3</v>
      </c>
      <c r="DI1163" s="4" t="s">
        <v>42</v>
      </c>
      <c r="DJ1163" s="4" t="s">
        <v>42</v>
      </c>
      <c r="DK1163" s="4" t="s">
        <v>3</v>
      </c>
      <c r="DL1163" s="4" t="s">
        <v>3</v>
      </c>
      <c r="DM1163" s="4" t="s">
        <v>3</v>
      </c>
      <c r="DN1163" s="4">
        <v>0</v>
      </c>
      <c r="DO1163" s="4">
        <v>0</v>
      </c>
      <c r="DP1163" s="4">
        <v>1</v>
      </c>
      <c r="DQ1163" s="4">
        <v>1</v>
      </c>
      <c r="DR1163" s="4"/>
      <c r="DS1163" s="4"/>
      <c r="DT1163" s="4"/>
      <c r="DU1163" s="4">
        <v>1010</v>
      </c>
      <c r="DV1163" s="4" t="s">
        <v>40</v>
      </c>
      <c r="DW1163" s="4" t="s">
        <v>40</v>
      </c>
      <c r="DX1163" s="4">
        <v>100</v>
      </c>
      <c r="DY1163" s="4"/>
      <c r="DZ1163" s="4" t="s">
        <v>3</v>
      </c>
      <c r="EA1163" s="4" t="s">
        <v>3</v>
      </c>
      <c r="EB1163" s="4" t="s">
        <v>3</v>
      </c>
      <c r="EC1163" s="4" t="s">
        <v>3</v>
      </c>
      <c r="ED1163" s="4"/>
      <c r="EE1163" s="4">
        <v>57042957</v>
      </c>
      <c r="EF1163" s="4">
        <v>40</v>
      </c>
      <c r="EG1163" s="4" t="s">
        <v>33</v>
      </c>
      <c r="EH1163" s="4">
        <v>0</v>
      </c>
      <c r="EI1163" s="4" t="s">
        <v>3</v>
      </c>
      <c r="EJ1163" s="4">
        <v>2</v>
      </c>
      <c r="EK1163" s="4">
        <v>67</v>
      </c>
      <c r="EL1163" s="4" t="s">
        <v>34</v>
      </c>
      <c r="EM1163" s="4" t="s">
        <v>35</v>
      </c>
      <c r="EN1163" s="4"/>
      <c r="EO1163" s="4" t="s">
        <v>46</v>
      </c>
      <c r="EP1163" s="4"/>
      <c r="EQ1163" s="4">
        <v>0</v>
      </c>
      <c r="ER1163" s="4">
        <v>1334.9</v>
      </c>
      <c r="ES1163" s="4">
        <v>1.28</v>
      </c>
      <c r="ET1163" s="4">
        <v>3.56</v>
      </c>
      <c r="EU1163" s="4">
        <v>0.25</v>
      </c>
      <c r="EV1163" s="4">
        <v>1330.06</v>
      </c>
      <c r="EW1163" s="4">
        <v>94.89</v>
      </c>
      <c r="EX1163" s="4">
        <v>0</v>
      </c>
      <c r="EY1163" s="4">
        <v>0</v>
      </c>
      <c r="EZ1163" s="4"/>
      <c r="FA1163" s="4"/>
      <c r="FB1163" s="4"/>
      <c r="FC1163" s="4"/>
      <c r="FD1163" s="4"/>
      <c r="FE1163" s="4"/>
      <c r="FF1163" s="4"/>
      <c r="FG1163" s="4"/>
      <c r="FH1163" s="4"/>
      <c r="FI1163" s="4"/>
      <c r="FJ1163" s="4"/>
      <c r="FK1163" s="4"/>
      <c r="FL1163" s="4"/>
      <c r="FM1163" s="4"/>
      <c r="FN1163" s="4"/>
      <c r="FO1163" s="4"/>
      <c r="FP1163" s="4"/>
      <c r="FQ1163" s="4">
        <v>0</v>
      </c>
      <c r="FR1163" s="4">
        <v>0</v>
      </c>
      <c r="FS1163" s="4">
        <v>0</v>
      </c>
      <c r="FT1163" s="4"/>
      <c r="FU1163" s="4"/>
      <c r="FV1163" s="4"/>
      <c r="FW1163" s="4"/>
      <c r="FX1163" s="4">
        <v>97</v>
      </c>
      <c r="FY1163" s="4">
        <v>51</v>
      </c>
      <c r="FZ1163" s="4"/>
      <c r="GA1163" s="4" t="s">
        <v>3</v>
      </c>
      <c r="GB1163" s="4"/>
      <c r="GC1163" s="4"/>
      <c r="GD1163" s="4">
        <v>1</v>
      </c>
      <c r="GE1163" s="4"/>
      <c r="GF1163" s="4">
        <v>-332836542</v>
      </c>
      <c r="GG1163" s="4">
        <v>2</v>
      </c>
      <c r="GH1163" s="4">
        <v>1</v>
      </c>
      <c r="GI1163" s="4">
        <v>2</v>
      </c>
      <c r="GJ1163" s="4">
        <v>0</v>
      </c>
      <c r="GK1163" s="4">
        <v>0</v>
      </c>
      <c r="GL1163" s="4">
        <f t="shared" si="1364"/>
        <v>0</v>
      </c>
      <c r="GM1163" s="4">
        <f t="shared" si="1365"/>
        <v>35043.089999999997</v>
      </c>
      <c r="GN1163" s="4">
        <f t="shared" si="1366"/>
        <v>0</v>
      </c>
      <c r="GO1163" s="4">
        <f t="shared" si="1367"/>
        <v>35043.089999999997</v>
      </c>
      <c r="GP1163" s="4">
        <f t="shared" si="1368"/>
        <v>0</v>
      </c>
      <c r="GQ1163" s="4"/>
      <c r="GR1163" s="4">
        <v>0</v>
      </c>
      <c r="GS1163" s="4">
        <v>3</v>
      </c>
      <c r="GT1163" s="4">
        <v>0</v>
      </c>
      <c r="GU1163" s="4" t="s">
        <v>3</v>
      </c>
      <c r="GV1163" s="4">
        <f t="shared" si="1369"/>
        <v>0</v>
      </c>
      <c r="GW1163" s="4">
        <v>1</v>
      </c>
      <c r="GX1163" s="4">
        <f t="shared" si="1370"/>
        <v>0</v>
      </c>
      <c r="GY1163" s="4"/>
      <c r="GZ1163" s="4"/>
      <c r="HA1163" s="4">
        <v>0</v>
      </c>
      <c r="HB1163" s="4">
        <v>0</v>
      </c>
      <c r="HC1163" s="4">
        <f t="shared" si="1371"/>
        <v>0</v>
      </c>
      <c r="HD1163" s="4"/>
      <c r="HE1163" s="4" t="s">
        <v>3</v>
      </c>
      <c r="HF1163" s="4" t="s">
        <v>3</v>
      </c>
      <c r="HG1163" s="4"/>
      <c r="HH1163" s="4"/>
      <c r="HI1163" s="4"/>
      <c r="HJ1163" s="4"/>
      <c r="HK1163" s="4"/>
      <c r="HL1163" s="4"/>
      <c r="HM1163" s="4" t="s">
        <v>3</v>
      </c>
      <c r="HN1163" s="4" t="s">
        <v>3</v>
      </c>
      <c r="HO1163" s="4" t="s">
        <v>3</v>
      </c>
      <c r="HP1163" s="4" t="s">
        <v>3</v>
      </c>
      <c r="HQ1163" s="4" t="s">
        <v>3</v>
      </c>
      <c r="HR1163" s="4"/>
      <c r="HS1163" s="4">
        <v>0</v>
      </c>
      <c r="HT1163" s="4"/>
      <c r="HU1163" s="4"/>
      <c r="HV1163" s="4"/>
      <c r="HW1163" s="4"/>
      <c r="HX1163" s="4"/>
      <c r="HY1163" s="4"/>
      <c r="HZ1163" s="4"/>
      <c r="IA1163" s="4"/>
      <c r="IB1163" s="4"/>
      <c r="IC1163" s="4"/>
      <c r="ID1163" s="4"/>
      <c r="IE1163" s="4"/>
      <c r="IF1163" s="4"/>
      <c r="IG1163" s="4"/>
      <c r="IH1163" s="4"/>
      <c r="II1163" s="4"/>
      <c r="IJ1163" s="4"/>
      <c r="IK1163" s="4">
        <v>0</v>
      </c>
      <c r="IL1163" s="4"/>
      <c r="IM1163" s="4"/>
      <c r="IN1163" s="4"/>
      <c r="IO1163" s="4"/>
      <c r="IP1163" s="4"/>
      <c r="IQ1163" s="4"/>
      <c r="IR1163" s="4"/>
      <c r="IS1163" s="4"/>
      <c r="IT1163" s="4"/>
      <c r="IU1163" s="4"/>
    </row>
    <row r="1164" spans="1:255" x14ac:dyDescent="0.25">
      <c r="A1164" s="3">
        <v>17</v>
      </c>
      <c r="B1164" s="3">
        <v>1</v>
      </c>
      <c r="C1164" s="3"/>
      <c r="D1164" s="3"/>
      <c r="E1164" s="3" t="s">
        <v>1346</v>
      </c>
      <c r="F1164" s="3" t="s">
        <v>1347</v>
      </c>
      <c r="G1164" s="3" t="s">
        <v>1348</v>
      </c>
      <c r="H1164" s="3" t="s">
        <v>227</v>
      </c>
      <c r="I1164" s="3">
        <v>15</v>
      </c>
      <c r="J1164" s="3">
        <v>0</v>
      </c>
      <c r="K1164" s="3">
        <v>15</v>
      </c>
      <c r="L1164" s="3"/>
      <c r="M1164" s="3"/>
      <c r="N1164" s="3"/>
      <c r="O1164" s="3">
        <f t="shared" si="1347"/>
        <v>433.35</v>
      </c>
      <c r="P1164" s="3">
        <f t="shared" si="1348"/>
        <v>433.35</v>
      </c>
      <c r="Q1164" s="3">
        <f>(ROUND((ROUND(((ET1164)*AV1164*I1164),2)*BB1164),2)+ROUND((ROUND(((AE1164-(EU1164))*AV1164*I1164),2)*BS1164),2))</f>
        <v>0</v>
      </c>
      <c r="R1164" s="3">
        <f>(ROUND((ROUND(((EU1164)*AV1164*I1164),2)*BS1164),2)+ROUND((ROUND(((AE1164-(EU1164))*AV1164*I1164),2)*BS1164),2))</f>
        <v>0</v>
      </c>
      <c r="S1164" s="3">
        <f t="shared" si="1349"/>
        <v>0</v>
      </c>
      <c r="T1164" s="3">
        <f t="shared" si="1350"/>
        <v>0</v>
      </c>
      <c r="U1164" s="3">
        <f t="shared" si="1351"/>
        <v>0</v>
      </c>
      <c r="V1164" s="3">
        <f t="shared" si="1352"/>
        <v>0</v>
      </c>
      <c r="W1164" s="3">
        <f t="shared" si="1353"/>
        <v>0</v>
      </c>
      <c r="X1164" s="3">
        <f>(ROUND((((S1164+ROUND((ROUND(((EU1164)*AV1164*I1164),2)*BS1164),2))*AT1164)/100),2)+ROUND(((ROUND((ROUND(((AE1164-(EU1164))*AV1164*I1164),2)*BS1164),2)*AT1164)/100),2))</f>
        <v>0</v>
      </c>
      <c r="Y1164" s="3">
        <f>(ROUND((((S1164+ROUND((ROUND(((EU1164)*AV1164*I1164),2)*BS1164),2))*AU1164)/100),2)+ROUND(((ROUND((ROUND(((AE1164-(EU1164))*AV1164*I1164),2)*BS1164),2)*AU1164)/100),2))</f>
        <v>0</v>
      </c>
      <c r="Z1164" s="3"/>
      <c r="AA1164" s="3">
        <v>54971259</v>
      </c>
      <c r="AB1164" s="3">
        <f t="shared" si="1354"/>
        <v>28.89</v>
      </c>
      <c r="AC1164" s="3">
        <f>ROUND((ES1164),6)</f>
        <v>28.89</v>
      </c>
      <c r="AD1164" s="3">
        <f>ROUND((((ET1164)-(EU1164))+AE1164),6)</f>
        <v>0</v>
      </c>
      <c r="AE1164" s="3">
        <f>ROUND((EU1164),6)</f>
        <v>0</v>
      </c>
      <c r="AF1164" s="3">
        <f>ROUND((EV1164),6)</f>
        <v>0</v>
      </c>
      <c r="AG1164" s="3">
        <f t="shared" si="1355"/>
        <v>0</v>
      </c>
      <c r="AH1164" s="3">
        <f>(EW1164)</f>
        <v>0</v>
      </c>
      <c r="AI1164" s="3">
        <f>(EX1164)</f>
        <v>0</v>
      </c>
      <c r="AJ1164" s="3">
        <f t="shared" si="1356"/>
        <v>0</v>
      </c>
      <c r="AK1164" s="3">
        <v>28.89</v>
      </c>
      <c r="AL1164" s="3">
        <v>28.89</v>
      </c>
      <c r="AM1164" s="3">
        <v>0</v>
      </c>
      <c r="AN1164" s="3">
        <v>0</v>
      </c>
      <c r="AO1164" s="3">
        <v>0</v>
      </c>
      <c r="AP1164" s="3">
        <v>0</v>
      </c>
      <c r="AQ1164" s="3">
        <v>0</v>
      </c>
      <c r="AR1164" s="3">
        <v>0</v>
      </c>
      <c r="AS1164" s="3">
        <v>0</v>
      </c>
      <c r="AT1164" s="3">
        <v>0</v>
      </c>
      <c r="AU1164" s="3">
        <v>0</v>
      </c>
      <c r="AV1164" s="3">
        <v>1</v>
      </c>
      <c r="AW1164" s="3">
        <v>1</v>
      </c>
      <c r="AX1164" s="3"/>
      <c r="AY1164" s="3"/>
      <c r="AZ1164" s="3">
        <v>1</v>
      </c>
      <c r="BA1164" s="3">
        <v>1</v>
      </c>
      <c r="BB1164" s="3">
        <v>1</v>
      </c>
      <c r="BC1164" s="3">
        <v>1</v>
      </c>
      <c r="BD1164" s="3" t="s">
        <v>3</v>
      </c>
      <c r="BE1164" s="3" t="s">
        <v>3</v>
      </c>
      <c r="BF1164" s="3" t="s">
        <v>3</v>
      </c>
      <c r="BG1164" s="3" t="s">
        <v>3</v>
      </c>
      <c r="BH1164" s="3">
        <v>3</v>
      </c>
      <c r="BI1164" s="3">
        <v>2</v>
      </c>
      <c r="BJ1164" s="3" t="s">
        <v>1347</v>
      </c>
      <c r="BK1164" s="3"/>
      <c r="BL1164" s="3"/>
      <c r="BM1164" s="3">
        <v>400005</v>
      </c>
      <c r="BN1164" s="3">
        <v>0</v>
      </c>
      <c r="BO1164" s="3" t="s">
        <v>3</v>
      </c>
      <c r="BP1164" s="3">
        <v>0</v>
      </c>
      <c r="BQ1164" s="3">
        <v>213</v>
      </c>
      <c r="BR1164" s="3">
        <v>0</v>
      </c>
      <c r="BS1164" s="3">
        <v>1</v>
      </c>
      <c r="BT1164" s="3">
        <v>1</v>
      </c>
      <c r="BU1164" s="3">
        <v>1</v>
      </c>
      <c r="BV1164" s="3">
        <v>1</v>
      </c>
      <c r="BW1164" s="3">
        <v>1</v>
      </c>
      <c r="BX1164" s="3">
        <v>1</v>
      </c>
      <c r="BY1164" s="3" t="s">
        <v>3</v>
      </c>
      <c r="BZ1164" s="3">
        <v>0</v>
      </c>
      <c r="CA1164" s="3">
        <v>0</v>
      </c>
      <c r="CB1164" s="3" t="s">
        <v>3</v>
      </c>
      <c r="CC1164" s="3"/>
      <c r="CD1164" s="3"/>
      <c r="CE1164" s="3">
        <v>1566</v>
      </c>
      <c r="CF1164" s="3">
        <v>0</v>
      </c>
      <c r="CG1164" s="3">
        <v>0</v>
      </c>
      <c r="CH1164" s="3"/>
      <c r="CI1164" s="3"/>
      <c r="CJ1164" s="3"/>
      <c r="CK1164" s="3"/>
      <c r="CL1164" s="3"/>
      <c r="CM1164" s="3">
        <v>0</v>
      </c>
      <c r="CN1164" s="3" t="s">
        <v>3</v>
      </c>
      <c r="CO1164" s="3">
        <v>0</v>
      </c>
      <c r="CP1164" s="3">
        <f t="shared" si="1357"/>
        <v>433.35</v>
      </c>
      <c r="CQ1164" s="3">
        <f t="shared" si="1358"/>
        <v>28.89</v>
      </c>
      <c r="CR1164" s="3">
        <f>(ROUND((ROUND(((ET1164)*AV1164*1),2)*BB1164),2)+ROUND((ROUND(((AE1164-(EU1164))*AV1164*1),2)*BS1164),2))</f>
        <v>0</v>
      </c>
      <c r="CS1164" s="3">
        <f>(ROUND((ROUND(((EU1164)*AV1164*1),2)*BS1164),2)+ROUND((ROUND(((AE1164-(EU1164))*AV1164*1),2)*BS1164),2))</f>
        <v>0</v>
      </c>
      <c r="CT1164" s="3">
        <f t="shared" si="1359"/>
        <v>0</v>
      </c>
      <c r="CU1164" s="3">
        <f t="shared" si="1360"/>
        <v>0</v>
      </c>
      <c r="CV1164" s="3">
        <f t="shared" si="1361"/>
        <v>0</v>
      </c>
      <c r="CW1164" s="3">
        <f t="shared" si="1362"/>
        <v>0</v>
      </c>
      <c r="CX1164" s="3">
        <f t="shared" si="1363"/>
        <v>0</v>
      </c>
      <c r="CY1164" s="3">
        <f>(ROUND((((S1164+ROUND((ROUND(((EU1164)*AV1164*1),2)*BS1164),2))*AT1164)/100),2)+ROUND(((ROUND((ROUND(((AE1164-(EU1164))*AV1164*1),2)*BS1164),2)*AT1164)/100),2))</f>
        <v>0</v>
      </c>
      <c r="CZ1164" s="3">
        <f>(ROUND((((S1164+ROUND((ROUND(((EU1164)*AV1164*1),2)*BS1164),2))*AU1164)/100),2)+ROUND(((ROUND((ROUND(((AE1164-(EU1164))*AV1164*1),2)*BS1164),2)*AU1164)/100),2))</f>
        <v>0</v>
      </c>
      <c r="DA1164" s="3"/>
      <c r="DB1164" s="3"/>
      <c r="DC1164" s="3" t="s">
        <v>3</v>
      </c>
      <c r="DD1164" s="3" t="s">
        <v>3</v>
      </c>
      <c r="DE1164" s="3" t="s">
        <v>3</v>
      </c>
      <c r="DF1164" s="3" t="s">
        <v>3</v>
      </c>
      <c r="DG1164" s="3" t="s">
        <v>3</v>
      </c>
      <c r="DH1164" s="3" t="s">
        <v>3</v>
      </c>
      <c r="DI1164" s="3" t="s">
        <v>3</v>
      </c>
      <c r="DJ1164" s="3" t="s">
        <v>3</v>
      </c>
      <c r="DK1164" s="3" t="s">
        <v>3</v>
      </c>
      <c r="DL1164" s="3" t="s">
        <v>3</v>
      </c>
      <c r="DM1164" s="3" t="s">
        <v>3</v>
      </c>
      <c r="DN1164" s="3">
        <v>0</v>
      </c>
      <c r="DO1164" s="3">
        <v>0</v>
      </c>
      <c r="DP1164" s="3">
        <v>1</v>
      </c>
      <c r="DQ1164" s="3">
        <v>1</v>
      </c>
      <c r="DR1164" s="3"/>
      <c r="DS1164" s="3"/>
      <c r="DT1164" s="3"/>
      <c r="DU1164" s="3">
        <v>1013</v>
      </c>
      <c r="DV1164" s="3" t="s">
        <v>227</v>
      </c>
      <c r="DW1164" s="3" t="s">
        <v>227</v>
      </c>
      <c r="DX1164" s="3">
        <v>1</v>
      </c>
      <c r="DY1164" s="3"/>
      <c r="DZ1164" s="3" t="s">
        <v>3</v>
      </c>
      <c r="EA1164" s="3" t="s">
        <v>3</v>
      </c>
      <c r="EB1164" s="3" t="s">
        <v>3</v>
      </c>
      <c r="EC1164" s="3" t="s">
        <v>3</v>
      </c>
      <c r="ED1164" s="3"/>
      <c r="EE1164" s="3">
        <v>57042888</v>
      </c>
      <c r="EF1164" s="3">
        <v>213</v>
      </c>
      <c r="EG1164" s="3" t="s">
        <v>456</v>
      </c>
      <c r="EH1164" s="3">
        <v>0</v>
      </c>
      <c r="EI1164" s="3" t="s">
        <v>3</v>
      </c>
      <c r="EJ1164" s="3">
        <v>1</v>
      </c>
      <c r="EK1164" s="3">
        <v>400005</v>
      </c>
      <c r="EL1164" s="3" t="s">
        <v>456</v>
      </c>
      <c r="EM1164" s="3" t="s">
        <v>457</v>
      </c>
      <c r="EN1164" s="3"/>
      <c r="EO1164" s="3" t="s">
        <v>3</v>
      </c>
      <c r="EP1164" s="3"/>
      <c r="EQ1164" s="3">
        <v>16</v>
      </c>
      <c r="ER1164" s="3">
        <v>0</v>
      </c>
      <c r="ES1164" s="3">
        <v>28.89</v>
      </c>
      <c r="ET1164" s="3">
        <v>0</v>
      </c>
      <c r="EU1164" s="3">
        <v>0</v>
      </c>
      <c r="EV1164" s="3">
        <v>0</v>
      </c>
      <c r="EW1164" s="3">
        <v>0</v>
      </c>
      <c r="EX1164" s="3">
        <v>0</v>
      </c>
      <c r="EY1164" s="3">
        <v>0</v>
      </c>
      <c r="EZ1164" s="3"/>
      <c r="FA1164" s="3"/>
      <c r="FB1164" s="3"/>
      <c r="FC1164" s="3"/>
      <c r="FD1164" s="3"/>
      <c r="FE1164" s="3"/>
      <c r="FF1164" s="3"/>
      <c r="FG1164" s="3"/>
      <c r="FH1164" s="3"/>
      <c r="FI1164" s="3"/>
      <c r="FJ1164" s="3"/>
      <c r="FK1164" s="3"/>
      <c r="FL1164" s="3"/>
      <c r="FM1164" s="3"/>
      <c r="FN1164" s="3"/>
      <c r="FO1164" s="3"/>
      <c r="FP1164" s="3"/>
      <c r="FQ1164" s="3">
        <v>0</v>
      </c>
      <c r="FR1164" s="3">
        <v>0</v>
      </c>
      <c r="FS1164" s="3">
        <v>0</v>
      </c>
      <c r="FT1164" s="3"/>
      <c r="FU1164" s="3"/>
      <c r="FV1164" s="3"/>
      <c r="FW1164" s="3"/>
      <c r="FX1164" s="3">
        <v>0</v>
      </c>
      <c r="FY1164" s="3">
        <v>0</v>
      </c>
      <c r="FZ1164" s="3"/>
      <c r="GA1164" s="3" t="s">
        <v>1349</v>
      </c>
      <c r="GB1164" s="3"/>
      <c r="GC1164" s="3"/>
      <c r="GD1164" s="3">
        <v>1</v>
      </c>
      <c r="GE1164" s="3"/>
      <c r="GF1164" s="3">
        <v>287711186</v>
      </c>
      <c r="GG1164" s="3">
        <v>2</v>
      </c>
      <c r="GH1164" s="3">
        <v>4</v>
      </c>
      <c r="GI1164" s="3">
        <v>-2</v>
      </c>
      <c r="GJ1164" s="3">
        <v>0</v>
      </c>
      <c r="GK1164" s="3">
        <v>0</v>
      </c>
      <c r="GL1164" s="3">
        <f t="shared" si="1364"/>
        <v>0</v>
      </c>
      <c r="GM1164" s="3">
        <f t="shared" si="1365"/>
        <v>433.35</v>
      </c>
      <c r="GN1164" s="3">
        <f t="shared" si="1366"/>
        <v>0</v>
      </c>
      <c r="GO1164" s="3">
        <f t="shared" si="1367"/>
        <v>433.35</v>
      </c>
      <c r="GP1164" s="3">
        <f t="shared" si="1368"/>
        <v>0</v>
      </c>
      <c r="GQ1164" s="3"/>
      <c r="GR1164" s="3">
        <v>1</v>
      </c>
      <c r="GS1164" s="3">
        <v>2</v>
      </c>
      <c r="GT1164" s="3">
        <v>0</v>
      </c>
      <c r="GU1164" s="3" t="s">
        <v>3</v>
      </c>
      <c r="GV1164" s="3">
        <f t="shared" si="1369"/>
        <v>0</v>
      </c>
      <c r="GW1164" s="3">
        <v>1</v>
      </c>
      <c r="GX1164" s="3">
        <f t="shared" si="1370"/>
        <v>0</v>
      </c>
      <c r="GY1164" s="3"/>
      <c r="GZ1164" s="3"/>
      <c r="HA1164" s="3">
        <v>0</v>
      </c>
      <c r="HB1164" s="3">
        <v>0</v>
      </c>
      <c r="HC1164" s="3">
        <f t="shared" si="1371"/>
        <v>0</v>
      </c>
      <c r="HD1164" s="3"/>
      <c r="HE1164" s="3" t="s">
        <v>459</v>
      </c>
      <c r="HF1164" s="3" t="s">
        <v>37</v>
      </c>
      <c r="HG1164" s="3"/>
      <c r="HH1164" s="3"/>
      <c r="HI1164" s="3"/>
      <c r="HJ1164" s="3"/>
      <c r="HK1164" s="3"/>
      <c r="HL1164" s="3"/>
      <c r="HM1164" s="3" t="s">
        <v>3</v>
      </c>
      <c r="HN1164" s="3" t="s">
        <v>3</v>
      </c>
      <c r="HO1164" s="3" t="s">
        <v>3</v>
      </c>
      <c r="HP1164" s="3" t="s">
        <v>3</v>
      </c>
      <c r="HQ1164" s="3" t="s">
        <v>3</v>
      </c>
      <c r="HR1164" s="3"/>
      <c r="HS1164" s="3">
        <v>0</v>
      </c>
      <c r="HT1164" s="3"/>
      <c r="HU1164" s="3"/>
      <c r="HV1164" s="3"/>
      <c r="HW1164" s="3"/>
      <c r="HX1164" s="3"/>
      <c r="HY1164" s="3"/>
      <c r="HZ1164" s="3"/>
      <c r="IA1164" s="3"/>
      <c r="IB1164" s="3"/>
      <c r="IC1164" s="3"/>
      <c r="ID1164" s="3"/>
      <c r="IE1164" s="3"/>
      <c r="IF1164" s="3"/>
      <c r="IG1164" s="3"/>
      <c r="IH1164" s="3"/>
      <c r="II1164" s="3"/>
      <c r="IJ1164" s="3"/>
      <c r="IK1164" s="3">
        <v>0</v>
      </c>
      <c r="IL1164" s="3"/>
      <c r="IM1164" s="3"/>
      <c r="IN1164" s="3"/>
      <c r="IO1164" s="3"/>
      <c r="IP1164" s="3"/>
      <c r="IQ1164" s="3"/>
      <c r="IR1164" s="3"/>
      <c r="IS1164" s="3"/>
      <c r="IT1164" s="3"/>
      <c r="IU1164" s="3"/>
    </row>
    <row r="1165" spans="1:255" x14ac:dyDescent="0.25">
      <c r="A1165" s="4">
        <v>17</v>
      </c>
      <c r="B1165" s="4">
        <v>1</v>
      </c>
      <c r="C1165" s="4"/>
      <c r="D1165" s="4"/>
      <c r="E1165" s="4" t="s">
        <v>1346</v>
      </c>
      <c r="F1165" s="4" t="s">
        <v>1347</v>
      </c>
      <c r="G1165" s="4" t="s">
        <v>1348</v>
      </c>
      <c r="H1165" s="4" t="s">
        <v>227</v>
      </c>
      <c r="I1165" s="4">
        <v>15</v>
      </c>
      <c r="J1165" s="4">
        <v>0</v>
      </c>
      <c r="K1165" s="4">
        <v>15</v>
      </c>
      <c r="L1165" s="4"/>
      <c r="M1165" s="4"/>
      <c r="N1165" s="4"/>
      <c r="O1165" s="4">
        <f t="shared" si="1347"/>
        <v>4264.16</v>
      </c>
      <c r="P1165" s="4">
        <f t="shared" si="1348"/>
        <v>4264.16</v>
      </c>
      <c r="Q1165" s="4">
        <f>(ROUND((ROUND(((ET1165)*AV1165*I1165),2)*BB1165),2)+ROUND((ROUND(((AE1165-(EU1165))*AV1165*I1165),2)*BS1165),2))</f>
        <v>0</v>
      </c>
      <c r="R1165" s="4">
        <f>(ROUND((ROUND(((EU1165)*AV1165*I1165),2)*BS1165),2)+ROUND((ROUND(((AE1165-(EU1165))*AV1165*I1165),2)*BS1165),2))</f>
        <v>0</v>
      </c>
      <c r="S1165" s="4">
        <f t="shared" si="1349"/>
        <v>0</v>
      </c>
      <c r="T1165" s="4">
        <f t="shared" si="1350"/>
        <v>0</v>
      </c>
      <c r="U1165" s="4">
        <f t="shared" si="1351"/>
        <v>0</v>
      </c>
      <c r="V1165" s="4">
        <f t="shared" si="1352"/>
        <v>0</v>
      </c>
      <c r="W1165" s="4">
        <f t="shared" si="1353"/>
        <v>0</v>
      </c>
      <c r="X1165" s="4">
        <f>(ROUND((((S1165+ROUND((ROUND(((EU1165)*AV1165*I1165),2)*BS1165),2))*AT1165)/100),2)+ROUND(((ROUND((ROUND(((AE1165-(EU1165))*AV1165*I1165),2)*BS1165),2)*AT1165)/100),2))</f>
        <v>0</v>
      </c>
      <c r="Y1165" s="4">
        <f>(ROUND((((S1165+ROUND((ROUND(((EU1165)*AV1165*I1165),2)*BS1165),2))*AU1165)/100),2)+ROUND(((ROUND((ROUND(((AE1165-(EU1165))*AV1165*I1165),2)*BS1165),2)*AU1165)/100),2))</f>
        <v>0</v>
      </c>
      <c r="Z1165" s="4"/>
      <c r="AA1165" s="4">
        <v>55890823</v>
      </c>
      <c r="AB1165" s="4">
        <f t="shared" si="1354"/>
        <v>28.89</v>
      </c>
      <c r="AC1165" s="4">
        <f>ROUND((ES1165),6)</f>
        <v>28.89</v>
      </c>
      <c r="AD1165" s="4">
        <f>ROUND((((ET1165)-(EU1165))+AE1165),6)</f>
        <v>0</v>
      </c>
      <c r="AE1165" s="4">
        <f>ROUND((EU1165),6)</f>
        <v>0</v>
      </c>
      <c r="AF1165" s="4">
        <f>ROUND((EV1165),6)</f>
        <v>0</v>
      </c>
      <c r="AG1165" s="4">
        <f t="shared" si="1355"/>
        <v>0</v>
      </c>
      <c r="AH1165" s="4">
        <f>(EW1165)</f>
        <v>0</v>
      </c>
      <c r="AI1165" s="4">
        <f>(EX1165)</f>
        <v>0</v>
      </c>
      <c r="AJ1165" s="4">
        <f t="shared" si="1356"/>
        <v>0</v>
      </c>
      <c r="AK1165" s="4">
        <v>28.89</v>
      </c>
      <c r="AL1165" s="4">
        <v>28.89</v>
      </c>
      <c r="AM1165" s="4">
        <v>0</v>
      </c>
      <c r="AN1165" s="4">
        <v>0</v>
      </c>
      <c r="AO1165" s="4">
        <v>0</v>
      </c>
      <c r="AP1165" s="4">
        <v>0</v>
      </c>
      <c r="AQ1165" s="4">
        <v>0</v>
      </c>
      <c r="AR1165" s="4">
        <v>0</v>
      </c>
      <c r="AS1165" s="4">
        <v>0</v>
      </c>
      <c r="AT1165" s="4">
        <v>0</v>
      </c>
      <c r="AU1165" s="4">
        <v>0</v>
      </c>
      <c r="AV1165" s="4">
        <v>1</v>
      </c>
      <c r="AW1165" s="4">
        <v>1</v>
      </c>
      <c r="AX1165" s="4"/>
      <c r="AY1165" s="4"/>
      <c r="AZ1165" s="4">
        <v>1</v>
      </c>
      <c r="BA1165" s="4">
        <v>1</v>
      </c>
      <c r="BB1165" s="4">
        <v>1</v>
      </c>
      <c r="BC1165" s="4">
        <v>9.84</v>
      </c>
      <c r="BD1165" s="4" t="s">
        <v>3</v>
      </c>
      <c r="BE1165" s="4" t="s">
        <v>3</v>
      </c>
      <c r="BF1165" s="4" t="s">
        <v>3</v>
      </c>
      <c r="BG1165" s="4" t="s">
        <v>3</v>
      </c>
      <c r="BH1165" s="4">
        <v>3</v>
      </c>
      <c r="BI1165" s="4">
        <v>2</v>
      </c>
      <c r="BJ1165" s="4" t="s">
        <v>1347</v>
      </c>
      <c r="BK1165" s="4"/>
      <c r="BL1165" s="4"/>
      <c r="BM1165" s="4">
        <v>400005</v>
      </c>
      <c r="BN1165" s="4">
        <v>0</v>
      </c>
      <c r="BO1165" s="4" t="s">
        <v>3</v>
      </c>
      <c r="BP1165" s="4">
        <v>0</v>
      </c>
      <c r="BQ1165" s="4">
        <v>213</v>
      </c>
      <c r="BR1165" s="4">
        <v>0</v>
      </c>
      <c r="BS1165" s="4">
        <v>1</v>
      </c>
      <c r="BT1165" s="4">
        <v>1</v>
      </c>
      <c r="BU1165" s="4">
        <v>1</v>
      </c>
      <c r="BV1165" s="4">
        <v>1</v>
      </c>
      <c r="BW1165" s="4">
        <v>1</v>
      </c>
      <c r="BX1165" s="4">
        <v>1</v>
      </c>
      <c r="BY1165" s="4" t="s">
        <v>3</v>
      </c>
      <c r="BZ1165" s="4">
        <v>0</v>
      </c>
      <c r="CA1165" s="4">
        <v>0</v>
      </c>
      <c r="CB1165" s="4" t="s">
        <v>3</v>
      </c>
      <c r="CC1165" s="4"/>
      <c r="CD1165" s="4"/>
      <c r="CE1165" s="4">
        <v>1566</v>
      </c>
      <c r="CF1165" s="4">
        <v>0</v>
      </c>
      <c r="CG1165" s="4">
        <v>0</v>
      </c>
      <c r="CH1165" s="4"/>
      <c r="CI1165" s="4"/>
      <c r="CJ1165" s="4"/>
      <c r="CK1165" s="4"/>
      <c r="CL1165" s="4"/>
      <c r="CM1165" s="4">
        <v>0</v>
      </c>
      <c r="CN1165" s="4" t="s">
        <v>3</v>
      </c>
      <c r="CO1165" s="4">
        <v>0</v>
      </c>
      <c r="CP1165" s="4">
        <f t="shared" si="1357"/>
        <v>4264.16</v>
      </c>
      <c r="CQ1165" s="4">
        <f t="shared" si="1358"/>
        <v>284.27999999999997</v>
      </c>
      <c r="CR1165" s="4">
        <f>(ROUND((ROUND(((ET1165)*AV1165*1),2)*BB1165),2)+ROUND((ROUND(((AE1165-(EU1165))*AV1165*1),2)*BS1165),2))</f>
        <v>0</v>
      </c>
      <c r="CS1165" s="4">
        <f>(ROUND((ROUND(((EU1165)*AV1165*1),2)*BS1165),2)+ROUND((ROUND(((AE1165-(EU1165))*AV1165*1),2)*BS1165),2))</f>
        <v>0</v>
      </c>
      <c r="CT1165" s="4">
        <f t="shared" si="1359"/>
        <v>0</v>
      </c>
      <c r="CU1165" s="4">
        <f t="shared" si="1360"/>
        <v>0</v>
      </c>
      <c r="CV1165" s="4">
        <f t="shared" si="1361"/>
        <v>0</v>
      </c>
      <c r="CW1165" s="4">
        <f t="shared" si="1362"/>
        <v>0</v>
      </c>
      <c r="CX1165" s="4">
        <f t="shared" si="1363"/>
        <v>0</v>
      </c>
      <c r="CY1165" s="4">
        <f>(ROUND((((S1165+ROUND((ROUND(((EU1165)*AV1165*1),2)*BS1165),2))*AT1165)/100),2)+ROUND(((ROUND((ROUND(((AE1165-(EU1165))*AV1165*1),2)*BS1165),2)*AT1165)/100),2))</f>
        <v>0</v>
      </c>
      <c r="CZ1165" s="4">
        <f>(ROUND((((S1165+ROUND((ROUND(((EU1165)*AV1165*1),2)*BS1165),2))*AU1165)/100),2)+ROUND(((ROUND((ROUND(((AE1165-(EU1165))*AV1165*1),2)*BS1165),2)*AU1165)/100),2))</f>
        <v>0</v>
      </c>
      <c r="DA1165" s="4"/>
      <c r="DB1165" s="4"/>
      <c r="DC1165" s="4" t="s">
        <v>3</v>
      </c>
      <c r="DD1165" s="4" t="s">
        <v>3</v>
      </c>
      <c r="DE1165" s="4" t="s">
        <v>3</v>
      </c>
      <c r="DF1165" s="4" t="s">
        <v>3</v>
      </c>
      <c r="DG1165" s="4" t="s">
        <v>3</v>
      </c>
      <c r="DH1165" s="4" t="s">
        <v>3</v>
      </c>
      <c r="DI1165" s="4" t="s">
        <v>3</v>
      </c>
      <c r="DJ1165" s="4" t="s">
        <v>3</v>
      </c>
      <c r="DK1165" s="4" t="s">
        <v>3</v>
      </c>
      <c r="DL1165" s="4" t="s">
        <v>3</v>
      </c>
      <c r="DM1165" s="4" t="s">
        <v>3</v>
      </c>
      <c r="DN1165" s="4">
        <v>0</v>
      </c>
      <c r="DO1165" s="4">
        <v>0</v>
      </c>
      <c r="DP1165" s="4">
        <v>1</v>
      </c>
      <c r="DQ1165" s="4">
        <v>1</v>
      </c>
      <c r="DR1165" s="4"/>
      <c r="DS1165" s="4"/>
      <c r="DT1165" s="4"/>
      <c r="DU1165" s="4">
        <v>1013</v>
      </c>
      <c r="DV1165" s="4" t="s">
        <v>227</v>
      </c>
      <c r="DW1165" s="4" t="s">
        <v>227</v>
      </c>
      <c r="DX1165" s="4">
        <v>1</v>
      </c>
      <c r="DY1165" s="4"/>
      <c r="DZ1165" s="4" t="s">
        <v>3</v>
      </c>
      <c r="EA1165" s="4" t="s">
        <v>3</v>
      </c>
      <c r="EB1165" s="4" t="s">
        <v>3</v>
      </c>
      <c r="EC1165" s="4" t="s">
        <v>3</v>
      </c>
      <c r="ED1165" s="4"/>
      <c r="EE1165" s="4">
        <v>57042888</v>
      </c>
      <c r="EF1165" s="4">
        <v>213</v>
      </c>
      <c r="EG1165" s="4" t="s">
        <v>456</v>
      </c>
      <c r="EH1165" s="4">
        <v>0</v>
      </c>
      <c r="EI1165" s="4" t="s">
        <v>3</v>
      </c>
      <c r="EJ1165" s="4">
        <v>1</v>
      </c>
      <c r="EK1165" s="4">
        <v>400005</v>
      </c>
      <c r="EL1165" s="4" t="s">
        <v>456</v>
      </c>
      <c r="EM1165" s="4" t="s">
        <v>457</v>
      </c>
      <c r="EN1165" s="4"/>
      <c r="EO1165" s="4" t="s">
        <v>3</v>
      </c>
      <c r="EP1165" s="4"/>
      <c r="EQ1165" s="4">
        <v>16</v>
      </c>
      <c r="ER1165" s="4">
        <v>0</v>
      </c>
      <c r="ES1165" s="4">
        <v>28.89</v>
      </c>
      <c r="ET1165" s="4">
        <v>0</v>
      </c>
      <c r="EU1165" s="4">
        <v>0</v>
      </c>
      <c r="EV1165" s="4">
        <v>0</v>
      </c>
      <c r="EW1165" s="4">
        <v>0</v>
      </c>
      <c r="EX1165" s="4">
        <v>0</v>
      </c>
      <c r="EY1165" s="4">
        <v>0</v>
      </c>
      <c r="EZ1165" s="4">
        <v>5</v>
      </c>
      <c r="FA1165" s="4"/>
      <c r="FB1165" s="4"/>
      <c r="FC1165" s="4">
        <v>1</v>
      </c>
      <c r="FD1165" s="4">
        <v>18</v>
      </c>
      <c r="FE1165" s="4"/>
      <c r="FF1165" s="4">
        <v>340</v>
      </c>
      <c r="FG1165" s="4"/>
      <c r="FH1165" s="4"/>
      <c r="FI1165" s="4"/>
      <c r="FJ1165" s="4"/>
      <c r="FK1165" s="4"/>
      <c r="FL1165" s="4"/>
      <c r="FM1165" s="4"/>
      <c r="FN1165" s="4"/>
      <c r="FO1165" s="4"/>
      <c r="FP1165" s="4"/>
      <c r="FQ1165" s="4">
        <v>0</v>
      </c>
      <c r="FR1165" s="4">
        <v>0</v>
      </c>
      <c r="FS1165" s="4">
        <v>0</v>
      </c>
      <c r="FT1165" s="4"/>
      <c r="FU1165" s="4"/>
      <c r="FV1165" s="4"/>
      <c r="FW1165" s="4"/>
      <c r="FX1165" s="4">
        <v>0</v>
      </c>
      <c r="FY1165" s="4">
        <v>0</v>
      </c>
      <c r="FZ1165" s="4"/>
      <c r="GA1165" s="4" t="s">
        <v>1349</v>
      </c>
      <c r="GB1165" s="4"/>
      <c r="GC1165" s="4"/>
      <c r="GD1165" s="4">
        <v>1</v>
      </c>
      <c r="GE1165" s="4"/>
      <c r="GF1165" s="4">
        <v>287711186</v>
      </c>
      <c r="GG1165" s="4">
        <v>2</v>
      </c>
      <c r="GH1165" s="4">
        <v>3</v>
      </c>
      <c r="GI1165" s="4">
        <v>5</v>
      </c>
      <c r="GJ1165" s="4">
        <v>0</v>
      </c>
      <c r="GK1165" s="4">
        <v>0</v>
      </c>
      <c r="GL1165" s="4">
        <f t="shared" si="1364"/>
        <v>0</v>
      </c>
      <c r="GM1165" s="4">
        <f t="shared" si="1365"/>
        <v>4264.16</v>
      </c>
      <c r="GN1165" s="4">
        <f t="shared" si="1366"/>
        <v>0</v>
      </c>
      <c r="GO1165" s="4">
        <f t="shared" si="1367"/>
        <v>4264.16</v>
      </c>
      <c r="GP1165" s="4">
        <f t="shared" si="1368"/>
        <v>0</v>
      </c>
      <c r="GQ1165" s="4"/>
      <c r="GR1165" s="4">
        <v>1</v>
      </c>
      <c r="GS1165" s="4">
        <v>1</v>
      </c>
      <c r="GT1165" s="4">
        <v>0</v>
      </c>
      <c r="GU1165" s="4" t="s">
        <v>3</v>
      </c>
      <c r="GV1165" s="4">
        <f t="shared" si="1369"/>
        <v>0</v>
      </c>
      <c r="GW1165" s="4">
        <v>1</v>
      </c>
      <c r="GX1165" s="4">
        <f t="shared" si="1370"/>
        <v>0</v>
      </c>
      <c r="GY1165" s="4"/>
      <c r="GZ1165" s="4"/>
      <c r="HA1165" s="4">
        <v>0</v>
      </c>
      <c r="HB1165" s="4">
        <v>0</v>
      </c>
      <c r="HC1165" s="4">
        <f t="shared" si="1371"/>
        <v>0</v>
      </c>
      <c r="HD1165" s="4"/>
      <c r="HE1165" s="4" t="s">
        <v>459</v>
      </c>
      <c r="HF1165" s="4" t="s">
        <v>37</v>
      </c>
      <c r="HG1165" s="4"/>
      <c r="HH1165" s="4"/>
      <c r="HI1165" s="4"/>
      <c r="HJ1165" s="4"/>
      <c r="HK1165" s="4"/>
      <c r="HL1165" s="4"/>
      <c r="HM1165" s="4" t="s">
        <v>3</v>
      </c>
      <c r="HN1165" s="4" t="s">
        <v>3</v>
      </c>
      <c r="HO1165" s="4" t="s">
        <v>3</v>
      </c>
      <c r="HP1165" s="4" t="s">
        <v>3</v>
      </c>
      <c r="HQ1165" s="4" t="s">
        <v>3</v>
      </c>
      <c r="HR1165" s="4"/>
      <c r="HS1165" s="4">
        <v>0</v>
      </c>
      <c r="HT1165" s="4"/>
      <c r="HU1165" s="4"/>
      <c r="HV1165" s="4"/>
      <c r="HW1165" s="4"/>
      <c r="HX1165" s="4"/>
      <c r="HY1165" s="4"/>
      <c r="HZ1165" s="4"/>
      <c r="IA1165" s="4"/>
      <c r="IB1165" s="4"/>
      <c r="IC1165" s="4"/>
      <c r="ID1165" s="4"/>
      <c r="IE1165" s="4"/>
      <c r="IF1165" s="4"/>
      <c r="IG1165" s="4"/>
      <c r="IH1165" s="4"/>
      <c r="II1165" s="4"/>
      <c r="IJ1165" s="4"/>
      <c r="IK1165" s="4">
        <v>0</v>
      </c>
      <c r="IL1165" s="4"/>
      <c r="IM1165" s="4"/>
      <c r="IN1165" s="4"/>
      <c r="IO1165" s="4"/>
      <c r="IP1165" s="4"/>
      <c r="IQ1165" s="4"/>
      <c r="IR1165" s="4"/>
      <c r="IS1165" s="4"/>
      <c r="IT1165" s="4"/>
      <c r="IU1165" s="4"/>
    </row>
    <row r="1166" spans="1:255" ht="409.5" x14ac:dyDescent="0.25">
      <c r="A1166" s="3">
        <v>17</v>
      </c>
      <c r="B1166" s="3">
        <v>1</v>
      </c>
      <c r="C1166" s="3">
        <f>ROW(SmtRes!A433)</f>
        <v>433</v>
      </c>
      <c r="D1166" s="3">
        <f>ROW(EtalonRes!A542)</f>
        <v>542</v>
      </c>
      <c r="E1166" s="3" t="s">
        <v>1350</v>
      </c>
      <c r="F1166" s="3" t="s">
        <v>141</v>
      </c>
      <c r="G1166" s="3" t="s">
        <v>1351</v>
      </c>
      <c r="H1166" s="3" t="s">
        <v>117</v>
      </c>
      <c r="I1166" s="3">
        <f>ROUND((400+150+450)/100,9)</f>
        <v>10</v>
      </c>
      <c r="J1166" s="3">
        <v>0</v>
      </c>
      <c r="K1166" s="3">
        <f>ROUND((400+150+450)/100,9)</f>
        <v>10</v>
      </c>
      <c r="L1166" s="3"/>
      <c r="M1166" s="3"/>
      <c r="N1166" s="3"/>
      <c r="O1166" s="3">
        <f t="shared" si="1347"/>
        <v>14466.89</v>
      </c>
      <c r="P1166" s="3">
        <f t="shared" si="1348"/>
        <v>8020.8</v>
      </c>
      <c r="Q1166" s="3">
        <f>(ROUND((ROUND((((ET1166*1.2))*AV1166*I1166),2)*BB1166),2)+ROUND((ROUND(((AE1166-((EU1166*1.2)))*AV1166*I1166),2)*BS1166),2))</f>
        <v>873.7</v>
      </c>
      <c r="R1166" s="3">
        <f>(ROUND((ROUND((((EU1166*1.2))*AV1166*I1166),2)*BS1166),2)+ROUND((ROUND(((AE1166-((EU1166*1.2)))*AV1166*I1166),2)*BS1166),2))</f>
        <v>52.27</v>
      </c>
      <c r="S1166" s="3">
        <f t="shared" si="1349"/>
        <v>5572.39</v>
      </c>
      <c r="T1166" s="3">
        <f t="shared" si="1350"/>
        <v>0</v>
      </c>
      <c r="U1166" s="3">
        <f t="shared" si="1351"/>
        <v>452.30399999999997</v>
      </c>
      <c r="V1166" s="3">
        <f t="shared" si="1352"/>
        <v>0</v>
      </c>
      <c r="W1166" s="3">
        <f t="shared" si="1353"/>
        <v>0</v>
      </c>
      <c r="X1166" s="3">
        <f>(ROUND((((S1166+ROUND((ROUND((((EU1166*1.2))*AV1166*I1166),2)*BS1166),2))*AT1166)/100),2)+ROUND(((ROUND((ROUND(((AE1166-((EU1166*1.2)))*AV1166*I1166),2)*BS1166),2)*AT1166)/100),2))</f>
        <v>5455.92</v>
      </c>
      <c r="Y1166" s="3">
        <f>(ROUND((((S1166+ROUND((ROUND((((EU1166*1.2))*AV1166*I1166),2)*BS1166),2))*AU1166)/100),2)+ROUND(((ROUND((ROUND(((AE1166-((EU1166*1.2)))*AV1166*I1166),2)*BS1166),2)*AU1166)/100),2))</f>
        <v>2868.58</v>
      </c>
      <c r="Z1166" s="3"/>
      <c r="AA1166" s="3">
        <v>54971259</v>
      </c>
      <c r="AB1166" s="3">
        <f t="shared" si="1354"/>
        <v>1417.752</v>
      </c>
      <c r="AC1166" s="3">
        <f>ROUND(((ES1166*1)),6)</f>
        <v>802.08</v>
      </c>
      <c r="AD1166" s="3">
        <f>ROUND(((((ET1166*1.2))-((EU1166*1.2)))+AE1166),6)</f>
        <v>83.447999999999993</v>
      </c>
      <c r="AE1166" s="3">
        <f>ROUND(((EU1166*1.2)),6)</f>
        <v>4.992</v>
      </c>
      <c r="AF1166" s="3">
        <f>ROUND(((EV1166*1.2)),6)</f>
        <v>532.22400000000005</v>
      </c>
      <c r="AG1166" s="3">
        <f t="shared" si="1355"/>
        <v>0</v>
      </c>
      <c r="AH1166" s="3">
        <f>((EW1166*1.2))</f>
        <v>43.199999999999996</v>
      </c>
      <c r="AI1166" s="3">
        <f>((EX1166*1.2))</f>
        <v>0</v>
      </c>
      <c r="AJ1166" s="3">
        <f t="shared" si="1356"/>
        <v>0</v>
      </c>
      <c r="AK1166" s="3">
        <v>1315.14</v>
      </c>
      <c r="AL1166" s="3">
        <v>802.08</v>
      </c>
      <c r="AM1166" s="3">
        <v>69.540000000000006</v>
      </c>
      <c r="AN1166" s="3">
        <v>4.16</v>
      </c>
      <c r="AO1166" s="3">
        <v>443.52</v>
      </c>
      <c r="AP1166" s="3">
        <v>0</v>
      </c>
      <c r="AQ1166" s="3">
        <v>36</v>
      </c>
      <c r="AR1166" s="3">
        <v>0</v>
      </c>
      <c r="AS1166" s="3">
        <v>0</v>
      </c>
      <c r="AT1166" s="3">
        <v>97</v>
      </c>
      <c r="AU1166" s="3">
        <v>51</v>
      </c>
      <c r="AV1166" s="3">
        <v>1.0469999999999999</v>
      </c>
      <c r="AW1166" s="3">
        <v>1</v>
      </c>
      <c r="AX1166" s="3"/>
      <c r="AY1166" s="3"/>
      <c r="AZ1166" s="3">
        <v>1</v>
      </c>
      <c r="BA1166" s="3">
        <v>1</v>
      </c>
      <c r="BB1166" s="3">
        <v>1</v>
      </c>
      <c r="BC1166" s="3">
        <v>1</v>
      </c>
      <c r="BD1166" s="3" t="s">
        <v>3</v>
      </c>
      <c r="BE1166" s="3" t="s">
        <v>3</v>
      </c>
      <c r="BF1166" s="3" t="s">
        <v>3</v>
      </c>
      <c r="BG1166" s="3" t="s">
        <v>3</v>
      </c>
      <c r="BH1166" s="3">
        <v>0</v>
      </c>
      <c r="BI1166" s="3">
        <v>2</v>
      </c>
      <c r="BJ1166" s="3" t="s">
        <v>143</v>
      </c>
      <c r="BK1166" s="3"/>
      <c r="BL1166" s="3"/>
      <c r="BM1166" s="3">
        <v>67</v>
      </c>
      <c r="BN1166" s="3">
        <v>0</v>
      </c>
      <c r="BO1166" s="3" t="s">
        <v>141</v>
      </c>
      <c r="BP1166" s="3">
        <v>1</v>
      </c>
      <c r="BQ1166" s="3">
        <v>40</v>
      </c>
      <c r="BR1166" s="3">
        <v>0</v>
      </c>
      <c r="BS1166" s="3">
        <v>1</v>
      </c>
      <c r="BT1166" s="3">
        <v>1</v>
      </c>
      <c r="BU1166" s="3">
        <v>1</v>
      </c>
      <c r="BV1166" s="3">
        <v>1</v>
      </c>
      <c r="BW1166" s="3">
        <v>1</v>
      </c>
      <c r="BX1166" s="3">
        <v>1</v>
      </c>
      <c r="BY1166" s="3" t="s">
        <v>3</v>
      </c>
      <c r="BZ1166" s="3">
        <v>97</v>
      </c>
      <c r="CA1166" s="3">
        <v>51</v>
      </c>
      <c r="CB1166" s="3" t="s">
        <v>3</v>
      </c>
      <c r="CC1166" s="3"/>
      <c r="CD1166" s="3"/>
      <c r="CE1166" s="3">
        <v>1566</v>
      </c>
      <c r="CF1166" s="3">
        <v>0</v>
      </c>
      <c r="CG1166" s="3">
        <v>0</v>
      </c>
      <c r="CH1166" s="3"/>
      <c r="CI1166" s="3"/>
      <c r="CJ1166" s="3"/>
      <c r="CK1166" s="3"/>
      <c r="CL1166" s="3"/>
      <c r="CM1166" s="3">
        <v>0</v>
      </c>
      <c r="CN1166" s="9" t="s">
        <v>2491</v>
      </c>
      <c r="CO1166" s="3">
        <v>0</v>
      </c>
      <c r="CP1166" s="3">
        <f t="shared" si="1357"/>
        <v>14466.89</v>
      </c>
      <c r="CQ1166" s="3">
        <f t="shared" si="1358"/>
        <v>802.08</v>
      </c>
      <c r="CR1166" s="3">
        <f>(ROUND((ROUND((((ET1166*1.2))*AV1166*1),2)*BB1166),2)+ROUND((ROUND(((AE1166-((EU1166*1.2)))*AV1166*1),2)*BS1166),2))</f>
        <v>87.37</v>
      </c>
      <c r="CS1166" s="3">
        <f>(ROUND((ROUND((((EU1166*1.2))*AV1166*1),2)*BS1166),2)+ROUND((ROUND(((AE1166-((EU1166*1.2)))*AV1166*1),2)*BS1166),2))</f>
        <v>5.23</v>
      </c>
      <c r="CT1166" s="3">
        <f t="shared" si="1359"/>
        <v>557.24</v>
      </c>
      <c r="CU1166" s="3">
        <f t="shared" si="1360"/>
        <v>0</v>
      </c>
      <c r="CV1166" s="3">
        <f t="shared" si="1361"/>
        <v>45.230399999999996</v>
      </c>
      <c r="CW1166" s="3">
        <f t="shared" si="1362"/>
        <v>0</v>
      </c>
      <c r="CX1166" s="3">
        <f t="shared" si="1363"/>
        <v>0</v>
      </c>
      <c r="CY1166" s="3">
        <f>(ROUND((((S1166+ROUND((ROUND((((EU1166*1.2))*AV1166*1),2)*BS1166),2))*AT1166)/100),2)+ROUND(((ROUND((ROUND(((AE1166-((EU1166*1.2)))*AV1166*1),2)*BS1166),2)*AT1166)/100),2))</f>
        <v>5410.29</v>
      </c>
      <c r="CZ1166" s="3">
        <f>(ROUND((((S1166+ROUND((ROUND((((EU1166*1.2))*AV1166*1),2)*BS1166),2))*AU1166)/100),2)+ROUND(((ROUND((ROUND(((AE1166-((EU1166*1.2)))*AV1166*1),2)*BS1166),2)*AU1166)/100),2))</f>
        <v>2844.59</v>
      </c>
      <c r="DA1166" s="3"/>
      <c r="DB1166" s="3">
        <v>229</v>
      </c>
      <c r="DC1166" s="3" t="s">
        <v>3</v>
      </c>
      <c r="DD1166" s="3" t="s">
        <v>22</v>
      </c>
      <c r="DE1166" s="3" t="s">
        <v>42</v>
      </c>
      <c r="DF1166" s="3" t="s">
        <v>42</v>
      </c>
      <c r="DG1166" s="3" t="s">
        <v>42</v>
      </c>
      <c r="DH1166" s="3" t="s">
        <v>3</v>
      </c>
      <c r="DI1166" s="3" t="s">
        <v>42</v>
      </c>
      <c r="DJ1166" s="3" t="s">
        <v>42</v>
      </c>
      <c r="DK1166" s="3" t="s">
        <v>3</v>
      </c>
      <c r="DL1166" s="3" t="s">
        <v>3</v>
      </c>
      <c r="DM1166" s="3" t="s">
        <v>3</v>
      </c>
      <c r="DN1166" s="3">
        <v>0</v>
      </c>
      <c r="DO1166" s="3">
        <v>0</v>
      </c>
      <c r="DP1166" s="3">
        <v>1</v>
      </c>
      <c r="DQ1166" s="3">
        <v>1</v>
      </c>
      <c r="DR1166" s="3"/>
      <c r="DS1166" s="3"/>
      <c r="DT1166" s="3"/>
      <c r="DU1166" s="3">
        <v>1013</v>
      </c>
      <c r="DV1166" s="3" t="s">
        <v>117</v>
      </c>
      <c r="DW1166" s="3" t="s">
        <v>117</v>
      </c>
      <c r="DX1166" s="3">
        <v>1</v>
      </c>
      <c r="DY1166" s="3"/>
      <c r="DZ1166" s="3" t="s">
        <v>3</v>
      </c>
      <c r="EA1166" s="3" t="s">
        <v>3</v>
      </c>
      <c r="EB1166" s="3" t="s">
        <v>3</v>
      </c>
      <c r="EC1166" s="3" t="s">
        <v>3</v>
      </c>
      <c r="ED1166" s="3"/>
      <c r="EE1166" s="3">
        <v>57042957</v>
      </c>
      <c r="EF1166" s="3">
        <v>40</v>
      </c>
      <c r="EG1166" s="3" t="s">
        <v>33</v>
      </c>
      <c r="EH1166" s="3">
        <v>0</v>
      </c>
      <c r="EI1166" s="3" t="s">
        <v>3</v>
      </c>
      <c r="EJ1166" s="3">
        <v>2</v>
      </c>
      <c r="EK1166" s="3">
        <v>67</v>
      </c>
      <c r="EL1166" s="3" t="s">
        <v>34</v>
      </c>
      <c r="EM1166" s="3" t="s">
        <v>35</v>
      </c>
      <c r="EN1166" s="3"/>
      <c r="EO1166" s="3" t="s">
        <v>46</v>
      </c>
      <c r="EP1166" s="3"/>
      <c r="EQ1166" s="3">
        <v>0</v>
      </c>
      <c r="ER1166" s="3">
        <v>1315.14</v>
      </c>
      <c r="ES1166" s="3">
        <v>802.08</v>
      </c>
      <c r="ET1166" s="3">
        <v>69.540000000000006</v>
      </c>
      <c r="EU1166" s="3">
        <v>4.16</v>
      </c>
      <c r="EV1166" s="3">
        <v>443.52</v>
      </c>
      <c r="EW1166" s="3">
        <v>36</v>
      </c>
      <c r="EX1166" s="3">
        <v>0</v>
      </c>
      <c r="EY1166" s="3">
        <v>0</v>
      </c>
      <c r="EZ1166" s="3"/>
      <c r="FA1166" s="3"/>
      <c r="FB1166" s="3"/>
      <c r="FC1166" s="3"/>
      <c r="FD1166" s="3"/>
      <c r="FE1166" s="3"/>
      <c r="FF1166" s="3"/>
      <c r="FG1166" s="3"/>
      <c r="FH1166" s="3"/>
      <c r="FI1166" s="3"/>
      <c r="FJ1166" s="3"/>
      <c r="FK1166" s="3"/>
      <c r="FL1166" s="3"/>
      <c r="FM1166" s="3"/>
      <c r="FN1166" s="3"/>
      <c r="FO1166" s="3"/>
      <c r="FP1166" s="3"/>
      <c r="FQ1166" s="3">
        <v>0</v>
      </c>
      <c r="FR1166" s="3">
        <v>0</v>
      </c>
      <c r="FS1166" s="3">
        <v>0</v>
      </c>
      <c r="FT1166" s="3"/>
      <c r="FU1166" s="3"/>
      <c r="FV1166" s="3"/>
      <c r="FW1166" s="3"/>
      <c r="FX1166" s="3">
        <v>97</v>
      </c>
      <c r="FY1166" s="3">
        <v>51</v>
      </c>
      <c r="FZ1166" s="3"/>
      <c r="GA1166" s="3" t="s">
        <v>3</v>
      </c>
      <c r="GB1166" s="3"/>
      <c r="GC1166" s="3"/>
      <c r="GD1166" s="3">
        <v>1</v>
      </c>
      <c r="GE1166" s="3"/>
      <c r="GF1166" s="3">
        <v>1808026459</v>
      </c>
      <c r="GG1166" s="3">
        <v>2</v>
      </c>
      <c r="GH1166" s="3">
        <v>1</v>
      </c>
      <c r="GI1166" s="3">
        <v>2</v>
      </c>
      <c r="GJ1166" s="3">
        <v>0</v>
      </c>
      <c r="GK1166" s="3">
        <v>0</v>
      </c>
      <c r="GL1166" s="3">
        <f t="shared" si="1364"/>
        <v>0</v>
      </c>
      <c r="GM1166" s="3">
        <f t="shared" si="1365"/>
        <v>22791.39</v>
      </c>
      <c r="GN1166" s="3">
        <f t="shared" si="1366"/>
        <v>0</v>
      </c>
      <c r="GO1166" s="3">
        <f t="shared" si="1367"/>
        <v>22791.39</v>
      </c>
      <c r="GP1166" s="3">
        <f t="shared" si="1368"/>
        <v>0</v>
      </c>
      <c r="GQ1166" s="3"/>
      <c r="GR1166" s="3">
        <v>0</v>
      </c>
      <c r="GS1166" s="3">
        <v>3</v>
      </c>
      <c r="GT1166" s="3">
        <v>0</v>
      </c>
      <c r="GU1166" s="3" t="s">
        <v>3</v>
      </c>
      <c r="GV1166" s="3">
        <f t="shared" si="1369"/>
        <v>0</v>
      </c>
      <c r="GW1166" s="3">
        <v>1</v>
      </c>
      <c r="GX1166" s="3">
        <f t="shared" si="1370"/>
        <v>0</v>
      </c>
      <c r="GY1166" s="3"/>
      <c r="GZ1166" s="3"/>
      <c r="HA1166" s="3">
        <v>0</v>
      </c>
      <c r="HB1166" s="3">
        <v>0</v>
      </c>
      <c r="HC1166" s="3">
        <f t="shared" si="1371"/>
        <v>0</v>
      </c>
      <c r="HD1166" s="3"/>
      <c r="HE1166" s="3" t="s">
        <v>3</v>
      </c>
      <c r="HF1166" s="3" t="s">
        <v>3</v>
      </c>
      <c r="HG1166" s="3"/>
      <c r="HH1166" s="3"/>
      <c r="HI1166" s="3"/>
      <c r="HJ1166" s="3"/>
      <c r="HK1166" s="3"/>
      <c r="HL1166" s="3"/>
      <c r="HM1166" s="3" t="s">
        <v>3</v>
      </c>
      <c r="HN1166" s="3" t="s">
        <v>3</v>
      </c>
      <c r="HO1166" s="3" t="s">
        <v>3</v>
      </c>
      <c r="HP1166" s="3" t="s">
        <v>3</v>
      </c>
      <c r="HQ1166" s="3" t="s">
        <v>3</v>
      </c>
      <c r="HR1166" s="3"/>
      <c r="HS1166" s="3">
        <v>0</v>
      </c>
      <c r="HT1166" s="3"/>
      <c r="HU1166" s="3"/>
      <c r="HV1166" s="3"/>
      <c r="HW1166" s="3"/>
      <c r="HX1166" s="3"/>
      <c r="HY1166" s="3"/>
      <c r="HZ1166" s="3"/>
      <c r="IA1166" s="3"/>
      <c r="IB1166" s="3"/>
      <c r="IC1166" s="3"/>
      <c r="ID1166" s="3"/>
      <c r="IE1166" s="3"/>
      <c r="IF1166" s="3"/>
      <c r="IG1166" s="3"/>
      <c r="IH1166" s="3"/>
      <c r="II1166" s="3"/>
      <c r="IJ1166" s="3"/>
      <c r="IK1166" s="3">
        <v>0</v>
      </c>
      <c r="IL1166" s="3"/>
      <c r="IM1166" s="3"/>
      <c r="IN1166" s="3"/>
      <c r="IO1166" s="3"/>
      <c r="IP1166" s="3"/>
      <c r="IQ1166" s="3"/>
      <c r="IR1166" s="3"/>
      <c r="IS1166" s="3"/>
      <c r="IT1166" s="3"/>
      <c r="IU1166" s="3"/>
    </row>
    <row r="1167" spans="1:255" ht="409.5" x14ac:dyDescent="0.25">
      <c r="A1167" s="4">
        <v>17</v>
      </c>
      <c r="B1167" s="4">
        <v>1</v>
      </c>
      <c r="C1167" s="4">
        <f>ROW(SmtRes!A442)</f>
        <v>442</v>
      </c>
      <c r="D1167" s="4">
        <f>ROW(EtalonRes!A552)</f>
        <v>552</v>
      </c>
      <c r="E1167" s="4" t="s">
        <v>1350</v>
      </c>
      <c r="F1167" s="4" t="s">
        <v>141</v>
      </c>
      <c r="G1167" s="4" t="s">
        <v>1351</v>
      </c>
      <c r="H1167" s="4" t="s">
        <v>117</v>
      </c>
      <c r="I1167" s="4">
        <f>ROUND((400+150+450)/100,9)</f>
        <v>10</v>
      </c>
      <c r="J1167" s="4">
        <v>0</v>
      </c>
      <c r="K1167" s="4">
        <f>ROUND((400+150+450)/100,9)</f>
        <v>10</v>
      </c>
      <c r="L1167" s="4"/>
      <c r="M1167" s="4"/>
      <c r="N1167" s="4"/>
      <c r="O1167" s="4">
        <f t="shared" si="1347"/>
        <v>385026.16</v>
      </c>
      <c r="P1167" s="4">
        <f t="shared" si="1348"/>
        <v>58231.01</v>
      </c>
      <c r="Q1167" s="4">
        <f>(ROUND((ROUND((((ET1167*1.2))*AV1167*I1167),2)*BB1167),2)+ROUND((ROUND(((AE1167-((EU1167*1.2)))*AV1167*I1167),2)*BS1167),2))</f>
        <v>12790.97</v>
      </c>
      <c r="R1167" s="4">
        <f>(ROUND((ROUND((((EU1167*1.2))*AV1167*I1167),2)*BS1167),2)+ROUND((ROUND(((AE1167-((EU1167*1.2)))*AV1167*I1167),2)*BS1167),2))</f>
        <v>2945.41</v>
      </c>
      <c r="S1167" s="4">
        <f t="shared" si="1349"/>
        <v>314004.18</v>
      </c>
      <c r="T1167" s="4">
        <f t="shared" si="1350"/>
        <v>0</v>
      </c>
      <c r="U1167" s="4">
        <f t="shared" si="1351"/>
        <v>452.30399999999997</v>
      </c>
      <c r="V1167" s="4">
        <f t="shared" si="1352"/>
        <v>0</v>
      </c>
      <c r="W1167" s="4">
        <f t="shared" si="1353"/>
        <v>0</v>
      </c>
      <c r="X1167" s="4">
        <f>(ROUND((((S1167+ROUND((ROUND((((EU1167*1.2))*AV1167*I1167),2)*BS1167),2))*AT1167)/100),2)+ROUND(((ROUND((ROUND(((AE1167-((EU1167*1.2)))*AV1167*I1167),2)*BS1167),2)*AT1167)/100),2))</f>
        <v>307441.09999999998</v>
      </c>
      <c r="Y1167" s="4">
        <f>(ROUND((((S1167+ROUND((ROUND((((EU1167*1.2))*AV1167*I1167),2)*BS1167),2))*AU1167)/100),2)+ROUND(((ROUND((ROUND(((AE1167-((EU1167*1.2)))*AV1167*I1167),2)*BS1167),2)*AU1167)/100),2))</f>
        <v>161644.29</v>
      </c>
      <c r="Z1167" s="4"/>
      <c r="AA1167" s="4">
        <v>55890823</v>
      </c>
      <c r="AB1167" s="4">
        <f t="shared" si="1354"/>
        <v>1417.752</v>
      </c>
      <c r="AC1167" s="4">
        <f>ROUND(((ES1167*1)),6)</f>
        <v>802.08</v>
      </c>
      <c r="AD1167" s="4">
        <f>ROUND(((((ET1167*1.2))-((EU1167*1.2)))+AE1167),6)</f>
        <v>83.447999999999993</v>
      </c>
      <c r="AE1167" s="4">
        <f>ROUND(((EU1167*1.2)),6)</f>
        <v>4.992</v>
      </c>
      <c r="AF1167" s="4">
        <f>ROUND(((EV1167*1.2)),6)</f>
        <v>532.22400000000005</v>
      </c>
      <c r="AG1167" s="4">
        <f t="shared" si="1355"/>
        <v>0</v>
      </c>
      <c r="AH1167" s="4">
        <f>((EW1167*1.2))</f>
        <v>43.199999999999996</v>
      </c>
      <c r="AI1167" s="4">
        <f>((EX1167*1.2))</f>
        <v>0</v>
      </c>
      <c r="AJ1167" s="4">
        <f t="shared" si="1356"/>
        <v>0</v>
      </c>
      <c r="AK1167" s="4">
        <v>1315.14</v>
      </c>
      <c r="AL1167" s="4">
        <v>802.08</v>
      </c>
      <c r="AM1167" s="4">
        <v>69.540000000000006</v>
      </c>
      <c r="AN1167" s="4">
        <v>4.16</v>
      </c>
      <c r="AO1167" s="4">
        <v>443.52</v>
      </c>
      <c r="AP1167" s="4">
        <v>0</v>
      </c>
      <c r="AQ1167" s="4">
        <v>36</v>
      </c>
      <c r="AR1167" s="4">
        <v>0</v>
      </c>
      <c r="AS1167" s="4">
        <v>0</v>
      </c>
      <c r="AT1167" s="4">
        <v>97</v>
      </c>
      <c r="AU1167" s="4">
        <v>51</v>
      </c>
      <c r="AV1167" s="4">
        <v>1.0469999999999999</v>
      </c>
      <c r="AW1167" s="4">
        <v>1</v>
      </c>
      <c r="AX1167" s="4"/>
      <c r="AY1167" s="4"/>
      <c r="AZ1167" s="4">
        <v>1</v>
      </c>
      <c r="BA1167" s="4">
        <v>56.35</v>
      </c>
      <c r="BB1167" s="4">
        <v>14.64</v>
      </c>
      <c r="BC1167" s="4">
        <v>7.26</v>
      </c>
      <c r="BD1167" s="4" t="s">
        <v>3</v>
      </c>
      <c r="BE1167" s="4" t="s">
        <v>3</v>
      </c>
      <c r="BF1167" s="4" t="s">
        <v>3</v>
      </c>
      <c r="BG1167" s="4" t="s">
        <v>3</v>
      </c>
      <c r="BH1167" s="4">
        <v>0</v>
      </c>
      <c r="BI1167" s="4">
        <v>2</v>
      </c>
      <c r="BJ1167" s="4" t="s">
        <v>143</v>
      </c>
      <c r="BK1167" s="4"/>
      <c r="BL1167" s="4"/>
      <c r="BM1167" s="4">
        <v>67</v>
      </c>
      <c r="BN1167" s="4">
        <v>0</v>
      </c>
      <c r="BO1167" s="4" t="s">
        <v>141</v>
      </c>
      <c r="BP1167" s="4">
        <v>1</v>
      </c>
      <c r="BQ1167" s="4">
        <v>40</v>
      </c>
      <c r="BR1167" s="4">
        <v>0</v>
      </c>
      <c r="BS1167" s="4">
        <v>56.35</v>
      </c>
      <c r="BT1167" s="4">
        <v>1</v>
      </c>
      <c r="BU1167" s="4">
        <v>1</v>
      </c>
      <c r="BV1167" s="4">
        <v>1</v>
      </c>
      <c r="BW1167" s="4">
        <v>1</v>
      </c>
      <c r="BX1167" s="4">
        <v>1</v>
      </c>
      <c r="BY1167" s="4" t="s">
        <v>3</v>
      </c>
      <c r="BZ1167" s="4">
        <v>97</v>
      </c>
      <c r="CA1167" s="4">
        <v>51</v>
      </c>
      <c r="CB1167" s="4" t="s">
        <v>3</v>
      </c>
      <c r="CC1167" s="4"/>
      <c r="CD1167" s="4"/>
      <c r="CE1167" s="4">
        <v>1566</v>
      </c>
      <c r="CF1167" s="4">
        <v>0</v>
      </c>
      <c r="CG1167" s="4">
        <v>0</v>
      </c>
      <c r="CH1167" s="4"/>
      <c r="CI1167" s="4"/>
      <c r="CJ1167" s="4"/>
      <c r="CK1167" s="4"/>
      <c r="CL1167" s="4"/>
      <c r="CM1167" s="4">
        <v>0</v>
      </c>
      <c r="CN1167" s="10" t="s">
        <v>2491</v>
      </c>
      <c r="CO1167" s="4">
        <v>0</v>
      </c>
      <c r="CP1167" s="4">
        <f t="shared" si="1357"/>
        <v>385026.16</v>
      </c>
      <c r="CQ1167" s="4">
        <f t="shared" si="1358"/>
        <v>5823.1</v>
      </c>
      <c r="CR1167" s="4">
        <f>(ROUND((ROUND((((ET1167*1.2))*AV1167*1),2)*BB1167),2)+ROUND((ROUND(((AE1167-((EU1167*1.2)))*AV1167*1),2)*BS1167),2))</f>
        <v>1279.0999999999999</v>
      </c>
      <c r="CS1167" s="4">
        <f>(ROUND((ROUND((((EU1167*1.2))*AV1167*1),2)*BS1167),2)+ROUND((ROUND(((AE1167-((EU1167*1.2)))*AV1167*1),2)*BS1167),2))</f>
        <v>294.70999999999998</v>
      </c>
      <c r="CT1167" s="4">
        <f t="shared" si="1359"/>
        <v>31400.47</v>
      </c>
      <c r="CU1167" s="4">
        <f t="shared" si="1360"/>
        <v>0</v>
      </c>
      <c r="CV1167" s="4">
        <f t="shared" si="1361"/>
        <v>45.230399999999996</v>
      </c>
      <c r="CW1167" s="4">
        <f t="shared" si="1362"/>
        <v>0</v>
      </c>
      <c r="CX1167" s="4">
        <f t="shared" si="1363"/>
        <v>0</v>
      </c>
      <c r="CY1167" s="4">
        <f>(ROUND((((S1167+ROUND((ROUND((((EU1167*1.2))*AV1167*1),2)*BS1167),2))*AT1167)/100),2)+ROUND(((ROUND((ROUND(((AE1167-((EU1167*1.2)))*AV1167*1),2)*BS1167),2)*AT1167)/100),2))</f>
        <v>304869.92</v>
      </c>
      <c r="CZ1167" s="4">
        <f>(ROUND((((S1167+ROUND((ROUND((((EU1167*1.2))*AV1167*1),2)*BS1167),2))*AU1167)/100),2)+ROUND(((ROUND((ROUND(((AE1167-((EU1167*1.2)))*AV1167*1),2)*BS1167),2)*AU1167)/100),2))</f>
        <v>160292.43</v>
      </c>
      <c r="DA1167" s="4"/>
      <c r="DB1167" s="4">
        <v>230</v>
      </c>
      <c r="DC1167" s="4" t="s">
        <v>3</v>
      </c>
      <c r="DD1167" s="4" t="s">
        <v>22</v>
      </c>
      <c r="DE1167" s="4" t="s">
        <v>42</v>
      </c>
      <c r="DF1167" s="4" t="s">
        <v>42</v>
      </c>
      <c r="DG1167" s="4" t="s">
        <v>42</v>
      </c>
      <c r="DH1167" s="4" t="s">
        <v>3</v>
      </c>
      <c r="DI1167" s="4" t="s">
        <v>42</v>
      </c>
      <c r="DJ1167" s="4" t="s">
        <v>42</v>
      </c>
      <c r="DK1167" s="4" t="s">
        <v>3</v>
      </c>
      <c r="DL1167" s="4" t="s">
        <v>3</v>
      </c>
      <c r="DM1167" s="4" t="s">
        <v>3</v>
      </c>
      <c r="DN1167" s="4">
        <v>0</v>
      </c>
      <c r="DO1167" s="4">
        <v>0</v>
      </c>
      <c r="DP1167" s="4">
        <v>1</v>
      </c>
      <c r="DQ1167" s="4">
        <v>1</v>
      </c>
      <c r="DR1167" s="4"/>
      <c r="DS1167" s="4"/>
      <c r="DT1167" s="4"/>
      <c r="DU1167" s="4">
        <v>1013</v>
      </c>
      <c r="DV1167" s="4" t="s">
        <v>117</v>
      </c>
      <c r="DW1167" s="4" t="s">
        <v>117</v>
      </c>
      <c r="DX1167" s="4">
        <v>1</v>
      </c>
      <c r="DY1167" s="4"/>
      <c r="DZ1167" s="4" t="s">
        <v>3</v>
      </c>
      <c r="EA1167" s="4" t="s">
        <v>3</v>
      </c>
      <c r="EB1167" s="4" t="s">
        <v>3</v>
      </c>
      <c r="EC1167" s="4" t="s">
        <v>3</v>
      </c>
      <c r="ED1167" s="4"/>
      <c r="EE1167" s="4">
        <v>57042957</v>
      </c>
      <c r="EF1167" s="4">
        <v>40</v>
      </c>
      <c r="EG1167" s="4" t="s">
        <v>33</v>
      </c>
      <c r="EH1167" s="4">
        <v>0</v>
      </c>
      <c r="EI1167" s="4" t="s">
        <v>3</v>
      </c>
      <c r="EJ1167" s="4">
        <v>2</v>
      </c>
      <c r="EK1167" s="4">
        <v>67</v>
      </c>
      <c r="EL1167" s="4" t="s">
        <v>34</v>
      </c>
      <c r="EM1167" s="4" t="s">
        <v>35</v>
      </c>
      <c r="EN1167" s="4"/>
      <c r="EO1167" s="4" t="s">
        <v>46</v>
      </c>
      <c r="EP1167" s="4"/>
      <c r="EQ1167" s="4">
        <v>0</v>
      </c>
      <c r="ER1167" s="4">
        <v>1315.14</v>
      </c>
      <c r="ES1167" s="4">
        <v>802.08</v>
      </c>
      <c r="ET1167" s="4">
        <v>69.540000000000006</v>
      </c>
      <c r="EU1167" s="4">
        <v>4.16</v>
      </c>
      <c r="EV1167" s="4">
        <v>443.52</v>
      </c>
      <c r="EW1167" s="4">
        <v>36</v>
      </c>
      <c r="EX1167" s="4">
        <v>0</v>
      </c>
      <c r="EY1167" s="4">
        <v>0</v>
      </c>
      <c r="EZ1167" s="4"/>
      <c r="FA1167" s="4"/>
      <c r="FB1167" s="4"/>
      <c r="FC1167" s="4"/>
      <c r="FD1167" s="4"/>
      <c r="FE1167" s="4"/>
      <c r="FF1167" s="4"/>
      <c r="FG1167" s="4"/>
      <c r="FH1167" s="4"/>
      <c r="FI1167" s="4"/>
      <c r="FJ1167" s="4"/>
      <c r="FK1167" s="4"/>
      <c r="FL1167" s="4"/>
      <c r="FM1167" s="4"/>
      <c r="FN1167" s="4"/>
      <c r="FO1167" s="4"/>
      <c r="FP1167" s="4"/>
      <c r="FQ1167" s="4">
        <v>0</v>
      </c>
      <c r="FR1167" s="4">
        <v>0</v>
      </c>
      <c r="FS1167" s="4">
        <v>0</v>
      </c>
      <c r="FT1167" s="4"/>
      <c r="FU1167" s="4"/>
      <c r="FV1167" s="4"/>
      <c r="FW1167" s="4"/>
      <c r="FX1167" s="4">
        <v>97</v>
      </c>
      <c r="FY1167" s="4">
        <v>51</v>
      </c>
      <c r="FZ1167" s="4"/>
      <c r="GA1167" s="4" t="s">
        <v>3</v>
      </c>
      <c r="GB1167" s="4"/>
      <c r="GC1167" s="4"/>
      <c r="GD1167" s="4">
        <v>1</v>
      </c>
      <c r="GE1167" s="4"/>
      <c r="GF1167" s="4">
        <v>1808026459</v>
      </c>
      <c r="GG1167" s="4">
        <v>2</v>
      </c>
      <c r="GH1167" s="4">
        <v>1</v>
      </c>
      <c r="GI1167" s="4">
        <v>2</v>
      </c>
      <c r="GJ1167" s="4">
        <v>0</v>
      </c>
      <c r="GK1167" s="4">
        <v>0</v>
      </c>
      <c r="GL1167" s="4">
        <f t="shared" si="1364"/>
        <v>0</v>
      </c>
      <c r="GM1167" s="4">
        <f t="shared" si="1365"/>
        <v>854111.55</v>
      </c>
      <c r="GN1167" s="4">
        <f t="shared" si="1366"/>
        <v>0</v>
      </c>
      <c r="GO1167" s="4">
        <f t="shared" si="1367"/>
        <v>854111.55</v>
      </c>
      <c r="GP1167" s="4">
        <f t="shared" si="1368"/>
        <v>0</v>
      </c>
      <c r="GQ1167" s="4"/>
      <c r="GR1167" s="4">
        <v>0</v>
      </c>
      <c r="GS1167" s="4">
        <v>3</v>
      </c>
      <c r="GT1167" s="4">
        <v>0</v>
      </c>
      <c r="GU1167" s="4" t="s">
        <v>3</v>
      </c>
      <c r="GV1167" s="4">
        <f t="shared" si="1369"/>
        <v>0</v>
      </c>
      <c r="GW1167" s="4">
        <v>1</v>
      </c>
      <c r="GX1167" s="4">
        <f t="shared" si="1370"/>
        <v>0</v>
      </c>
      <c r="GY1167" s="4"/>
      <c r="GZ1167" s="4"/>
      <c r="HA1167" s="4">
        <v>0</v>
      </c>
      <c r="HB1167" s="4">
        <v>0</v>
      </c>
      <c r="HC1167" s="4">
        <f t="shared" si="1371"/>
        <v>0</v>
      </c>
      <c r="HD1167" s="4"/>
      <c r="HE1167" s="4" t="s">
        <v>3</v>
      </c>
      <c r="HF1167" s="4" t="s">
        <v>3</v>
      </c>
      <c r="HG1167" s="4"/>
      <c r="HH1167" s="4"/>
      <c r="HI1167" s="4"/>
      <c r="HJ1167" s="4"/>
      <c r="HK1167" s="4"/>
      <c r="HL1167" s="4"/>
      <c r="HM1167" s="4" t="s">
        <v>3</v>
      </c>
      <c r="HN1167" s="4" t="s">
        <v>3</v>
      </c>
      <c r="HO1167" s="4" t="s">
        <v>3</v>
      </c>
      <c r="HP1167" s="4" t="s">
        <v>3</v>
      </c>
      <c r="HQ1167" s="4" t="s">
        <v>3</v>
      </c>
      <c r="HR1167" s="4"/>
      <c r="HS1167" s="4">
        <v>0</v>
      </c>
      <c r="HT1167" s="4"/>
      <c r="HU1167" s="4"/>
      <c r="HV1167" s="4"/>
      <c r="HW1167" s="4"/>
      <c r="HX1167" s="4"/>
      <c r="HY1167" s="4"/>
      <c r="HZ1167" s="4"/>
      <c r="IA1167" s="4"/>
      <c r="IB1167" s="4"/>
      <c r="IC1167" s="4"/>
      <c r="ID1167" s="4"/>
      <c r="IE1167" s="4"/>
      <c r="IF1167" s="4"/>
      <c r="IG1167" s="4"/>
      <c r="IH1167" s="4"/>
      <c r="II1167" s="4"/>
      <c r="IJ1167" s="4"/>
      <c r="IK1167" s="4">
        <v>0</v>
      </c>
      <c r="IL1167" s="4"/>
      <c r="IM1167" s="4"/>
      <c r="IN1167" s="4"/>
      <c r="IO1167" s="4"/>
      <c r="IP1167" s="4"/>
      <c r="IQ1167" s="4"/>
      <c r="IR1167" s="4"/>
      <c r="IS1167" s="4"/>
      <c r="IT1167" s="4"/>
      <c r="IU1167" s="4"/>
    </row>
    <row r="1168" spans="1:255" ht="409.5" x14ac:dyDescent="0.25">
      <c r="A1168" s="3">
        <v>18</v>
      </c>
      <c r="B1168" s="3">
        <v>1</v>
      </c>
      <c r="C1168" s="3">
        <v>433</v>
      </c>
      <c r="D1168" s="3"/>
      <c r="E1168" s="3" t="s">
        <v>1352</v>
      </c>
      <c r="F1168" s="3" t="s">
        <v>1353</v>
      </c>
      <c r="G1168" s="3" t="s">
        <v>1354</v>
      </c>
      <c r="H1168" s="3" t="s">
        <v>1355</v>
      </c>
      <c r="I1168" s="3">
        <f>I1166*J1168</f>
        <v>2.2000000000000002</v>
      </c>
      <c r="J1168" s="3">
        <v>0.22000000000000003</v>
      </c>
      <c r="K1168" s="3">
        <v>0.22</v>
      </c>
      <c r="L1168" s="3"/>
      <c r="M1168" s="3"/>
      <c r="N1168" s="3"/>
      <c r="O1168" s="3">
        <f t="shared" si="1347"/>
        <v>2023.82</v>
      </c>
      <c r="P1168" s="3">
        <f t="shared" si="1348"/>
        <v>2023.82</v>
      </c>
      <c r="Q1168" s="3">
        <f t="shared" ref="Q1168:Q1175" si="1372">(ROUND((ROUND(((ET1168)*AV1168*I1168),2)*BB1168),2)+ROUND((ROUND(((AE1168-(EU1168))*AV1168*I1168),2)*BS1168),2))</f>
        <v>0</v>
      </c>
      <c r="R1168" s="3">
        <f t="shared" ref="R1168:R1175" si="1373">(ROUND((ROUND(((EU1168)*AV1168*I1168),2)*BS1168),2)+ROUND((ROUND(((AE1168-(EU1168))*AV1168*I1168),2)*BS1168),2))</f>
        <v>0</v>
      </c>
      <c r="S1168" s="3">
        <f t="shared" si="1349"/>
        <v>0</v>
      </c>
      <c r="T1168" s="3">
        <f t="shared" si="1350"/>
        <v>0</v>
      </c>
      <c r="U1168" s="3">
        <f t="shared" si="1351"/>
        <v>0</v>
      </c>
      <c r="V1168" s="3">
        <f t="shared" si="1352"/>
        <v>0</v>
      </c>
      <c r="W1168" s="3">
        <f t="shared" si="1353"/>
        <v>0</v>
      </c>
      <c r="X1168" s="3">
        <f t="shared" ref="X1168:X1175" si="1374">(ROUND((((S1168+ROUND((ROUND(((EU1168)*AV1168*I1168),2)*BS1168),2))*AT1168)/100),2)+ROUND(((ROUND((ROUND(((AE1168-(EU1168))*AV1168*I1168),2)*BS1168),2)*AT1168)/100),2))</f>
        <v>0</v>
      </c>
      <c r="Y1168" s="3">
        <f t="shared" ref="Y1168:Y1175" si="1375">(ROUND((((S1168+ROUND((ROUND(((EU1168)*AV1168*I1168),2)*BS1168),2))*AU1168)/100),2)+ROUND(((ROUND((ROUND(((AE1168-(EU1168))*AV1168*I1168),2)*BS1168),2)*AU1168)/100),2))</f>
        <v>0</v>
      </c>
      <c r="Z1168" s="3"/>
      <c r="AA1168" s="3">
        <v>54971259</v>
      </c>
      <c r="AB1168" s="3">
        <f t="shared" si="1354"/>
        <v>919.92</v>
      </c>
      <c r="AC1168" s="3">
        <f t="shared" ref="AC1168:AC1175" si="1376">ROUND((ES1168),6)</f>
        <v>919.92</v>
      </c>
      <c r="AD1168" s="3">
        <f t="shared" ref="AD1168:AD1175" si="1377">ROUND((((ET1168)-(EU1168))+AE1168),6)</f>
        <v>0</v>
      </c>
      <c r="AE1168" s="3">
        <f t="shared" ref="AE1168:AF1175" si="1378">ROUND((EU1168),6)</f>
        <v>0</v>
      </c>
      <c r="AF1168" s="3">
        <f t="shared" si="1378"/>
        <v>0</v>
      </c>
      <c r="AG1168" s="3">
        <f t="shared" si="1355"/>
        <v>0</v>
      </c>
      <c r="AH1168" s="3">
        <f t="shared" ref="AH1168:AI1175" si="1379">(EW1168)</f>
        <v>0</v>
      </c>
      <c r="AI1168" s="3">
        <f t="shared" si="1379"/>
        <v>0</v>
      </c>
      <c r="AJ1168" s="3">
        <f t="shared" si="1356"/>
        <v>0</v>
      </c>
      <c r="AK1168" s="3">
        <v>919.92</v>
      </c>
      <c r="AL1168" s="3">
        <v>919.92</v>
      </c>
      <c r="AM1168" s="3">
        <v>0</v>
      </c>
      <c r="AN1168" s="3">
        <v>0</v>
      </c>
      <c r="AO1168" s="3">
        <v>0</v>
      </c>
      <c r="AP1168" s="3">
        <v>0</v>
      </c>
      <c r="AQ1168" s="3">
        <v>0</v>
      </c>
      <c r="AR1168" s="3">
        <v>0</v>
      </c>
      <c r="AS1168" s="3">
        <v>0</v>
      </c>
      <c r="AT1168" s="3">
        <v>97</v>
      </c>
      <c r="AU1168" s="3">
        <v>51</v>
      </c>
      <c r="AV1168" s="3">
        <v>1</v>
      </c>
      <c r="AW1168" s="3">
        <v>1</v>
      </c>
      <c r="AX1168" s="3"/>
      <c r="AY1168" s="3"/>
      <c r="AZ1168" s="3">
        <v>1</v>
      </c>
      <c r="BA1168" s="3">
        <v>1</v>
      </c>
      <c r="BB1168" s="3">
        <v>1</v>
      </c>
      <c r="BC1168" s="3">
        <v>1</v>
      </c>
      <c r="BD1168" s="3" t="s">
        <v>3</v>
      </c>
      <c r="BE1168" s="3" t="s">
        <v>3</v>
      </c>
      <c r="BF1168" s="3" t="s">
        <v>3</v>
      </c>
      <c r="BG1168" s="3" t="s">
        <v>3</v>
      </c>
      <c r="BH1168" s="3">
        <v>3</v>
      </c>
      <c r="BI1168" s="3">
        <v>2</v>
      </c>
      <c r="BJ1168" s="3" t="s">
        <v>1356</v>
      </c>
      <c r="BK1168" s="3"/>
      <c r="BL1168" s="3"/>
      <c r="BM1168" s="3">
        <v>67</v>
      </c>
      <c r="BN1168" s="3">
        <v>0</v>
      </c>
      <c r="BO1168" s="3" t="s">
        <v>3</v>
      </c>
      <c r="BP1168" s="3">
        <v>0</v>
      </c>
      <c r="BQ1168" s="3">
        <v>40</v>
      </c>
      <c r="BR1168" s="3">
        <v>0</v>
      </c>
      <c r="BS1168" s="3">
        <v>1</v>
      </c>
      <c r="BT1168" s="3">
        <v>1</v>
      </c>
      <c r="BU1168" s="3">
        <v>1</v>
      </c>
      <c r="BV1168" s="3">
        <v>1</v>
      </c>
      <c r="BW1168" s="3">
        <v>1</v>
      </c>
      <c r="BX1168" s="3">
        <v>1</v>
      </c>
      <c r="BY1168" s="3" t="s">
        <v>3</v>
      </c>
      <c r="BZ1168" s="3">
        <v>97</v>
      </c>
      <c r="CA1168" s="3">
        <v>51</v>
      </c>
      <c r="CB1168" s="3" t="s">
        <v>3</v>
      </c>
      <c r="CC1168" s="3"/>
      <c r="CD1168" s="3"/>
      <c r="CE1168" s="3">
        <v>1566</v>
      </c>
      <c r="CF1168" s="3">
        <v>0</v>
      </c>
      <c r="CG1168" s="3">
        <v>0</v>
      </c>
      <c r="CH1168" s="3"/>
      <c r="CI1168" s="3"/>
      <c r="CJ1168" s="3"/>
      <c r="CK1168" s="3"/>
      <c r="CL1168" s="3"/>
      <c r="CM1168" s="3">
        <v>0</v>
      </c>
      <c r="CN1168" s="9" t="s">
        <v>2499</v>
      </c>
      <c r="CO1168" s="3">
        <v>0</v>
      </c>
      <c r="CP1168" s="3">
        <f t="shared" si="1357"/>
        <v>2023.82</v>
      </c>
      <c r="CQ1168" s="3">
        <f t="shared" si="1358"/>
        <v>919.92</v>
      </c>
      <c r="CR1168" s="3">
        <f t="shared" ref="CR1168:CR1175" si="1380">(ROUND((ROUND(((ET1168)*AV1168*1),2)*BB1168),2)+ROUND((ROUND(((AE1168-(EU1168))*AV1168*1),2)*BS1168),2))</f>
        <v>0</v>
      </c>
      <c r="CS1168" s="3">
        <f t="shared" ref="CS1168:CS1175" si="1381">(ROUND((ROUND(((EU1168)*AV1168*1),2)*BS1168),2)+ROUND((ROUND(((AE1168-(EU1168))*AV1168*1),2)*BS1168),2))</f>
        <v>0</v>
      </c>
      <c r="CT1168" s="3">
        <f t="shared" si="1359"/>
        <v>0</v>
      </c>
      <c r="CU1168" s="3">
        <f t="shared" si="1360"/>
        <v>0</v>
      </c>
      <c r="CV1168" s="3">
        <f t="shared" si="1361"/>
        <v>0</v>
      </c>
      <c r="CW1168" s="3">
        <f t="shared" si="1362"/>
        <v>0</v>
      </c>
      <c r="CX1168" s="3">
        <f t="shared" si="1363"/>
        <v>0</v>
      </c>
      <c r="CY1168" s="3">
        <f t="shared" ref="CY1168:CY1175" si="1382">(ROUND((((S1168+ROUND((ROUND(((EU1168)*AV1168*1),2)*BS1168),2))*AT1168)/100),2)+ROUND(((ROUND((ROUND(((AE1168-(EU1168))*AV1168*1),2)*BS1168),2)*AT1168)/100),2))</f>
        <v>0</v>
      </c>
      <c r="CZ1168" s="3">
        <f t="shared" ref="CZ1168:CZ1175" si="1383">(ROUND((((S1168+ROUND((ROUND(((EU1168)*AV1168*1),2)*BS1168),2))*AU1168)/100),2)+ROUND(((ROUND((ROUND(((AE1168-(EU1168))*AV1168*1),2)*BS1168),2)*AU1168)/100),2))</f>
        <v>0</v>
      </c>
      <c r="DA1168" s="3"/>
      <c r="DB1168" s="3"/>
      <c r="DC1168" s="3" t="s">
        <v>3</v>
      </c>
      <c r="DD1168" s="3" t="s">
        <v>3</v>
      </c>
      <c r="DE1168" s="3" t="s">
        <v>3</v>
      </c>
      <c r="DF1168" s="3" t="s">
        <v>3</v>
      </c>
      <c r="DG1168" s="3" t="s">
        <v>3</v>
      </c>
      <c r="DH1168" s="3" t="s">
        <v>3</v>
      </c>
      <c r="DI1168" s="3" t="s">
        <v>3</v>
      </c>
      <c r="DJ1168" s="3" t="s">
        <v>3</v>
      </c>
      <c r="DK1168" s="3" t="s">
        <v>3</v>
      </c>
      <c r="DL1168" s="3" t="s">
        <v>3</v>
      </c>
      <c r="DM1168" s="3" t="s">
        <v>3</v>
      </c>
      <c r="DN1168" s="3">
        <v>0</v>
      </c>
      <c r="DO1168" s="3">
        <v>0</v>
      </c>
      <c r="DP1168" s="3">
        <v>1</v>
      </c>
      <c r="DQ1168" s="3">
        <v>1</v>
      </c>
      <c r="DR1168" s="3"/>
      <c r="DS1168" s="3"/>
      <c r="DT1168" s="3"/>
      <c r="DU1168" s="3">
        <v>1010</v>
      </c>
      <c r="DV1168" s="3" t="s">
        <v>1355</v>
      </c>
      <c r="DW1168" s="3" t="s">
        <v>1355</v>
      </c>
      <c r="DX1168" s="3">
        <v>1000</v>
      </c>
      <c r="DY1168" s="3"/>
      <c r="DZ1168" s="3" t="s">
        <v>3</v>
      </c>
      <c r="EA1168" s="3" t="s">
        <v>3</v>
      </c>
      <c r="EB1168" s="3" t="s">
        <v>3</v>
      </c>
      <c r="EC1168" s="3" t="s">
        <v>3</v>
      </c>
      <c r="ED1168" s="3"/>
      <c r="EE1168" s="3">
        <v>57042957</v>
      </c>
      <c r="EF1168" s="3">
        <v>40</v>
      </c>
      <c r="EG1168" s="3" t="s">
        <v>33</v>
      </c>
      <c r="EH1168" s="3">
        <v>0</v>
      </c>
      <c r="EI1168" s="3" t="s">
        <v>3</v>
      </c>
      <c r="EJ1168" s="3">
        <v>2</v>
      </c>
      <c r="EK1168" s="3">
        <v>67</v>
      </c>
      <c r="EL1168" s="3" t="s">
        <v>34</v>
      </c>
      <c r="EM1168" s="3" t="s">
        <v>35</v>
      </c>
      <c r="EN1168" s="3"/>
      <c r="EO1168" s="3" t="s">
        <v>46</v>
      </c>
      <c r="EP1168" s="3"/>
      <c r="EQ1168" s="3">
        <v>0</v>
      </c>
      <c r="ER1168" s="3">
        <v>919.92</v>
      </c>
      <c r="ES1168" s="3">
        <v>919.92</v>
      </c>
      <c r="ET1168" s="3">
        <v>0</v>
      </c>
      <c r="EU1168" s="3">
        <v>0</v>
      </c>
      <c r="EV1168" s="3">
        <v>0</v>
      </c>
      <c r="EW1168" s="3">
        <v>0</v>
      </c>
      <c r="EX1168" s="3">
        <v>0</v>
      </c>
      <c r="EY1168" s="3"/>
      <c r="EZ1168" s="3"/>
      <c r="FA1168" s="3"/>
      <c r="FB1168" s="3"/>
      <c r="FC1168" s="3"/>
      <c r="FD1168" s="3"/>
      <c r="FE1168" s="3"/>
      <c r="FF1168" s="3"/>
      <c r="FG1168" s="3"/>
      <c r="FH1168" s="3"/>
      <c r="FI1168" s="3"/>
      <c r="FJ1168" s="3"/>
      <c r="FK1168" s="3"/>
      <c r="FL1168" s="3"/>
      <c r="FM1168" s="3"/>
      <c r="FN1168" s="3"/>
      <c r="FO1168" s="3"/>
      <c r="FP1168" s="3"/>
      <c r="FQ1168" s="3">
        <v>0</v>
      </c>
      <c r="FR1168" s="3">
        <v>0</v>
      </c>
      <c r="FS1168" s="3">
        <v>0</v>
      </c>
      <c r="FT1168" s="3"/>
      <c r="FU1168" s="3"/>
      <c r="FV1168" s="3"/>
      <c r="FW1168" s="3"/>
      <c r="FX1168" s="3">
        <v>97</v>
      </c>
      <c r="FY1168" s="3">
        <v>51</v>
      </c>
      <c r="FZ1168" s="3"/>
      <c r="GA1168" s="3" t="s">
        <v>3</v>
      </c>
      <c r="GB1168" s="3"/>
      <c r="GC1168" s="3"/>
      <c r="GD1168" s="3">
        <v>1</v>
      </c>
      <c r="GE1168" s="3"/>
      <c r="GF1168" s="3">
        <v>1938675882</v>
      </c>
      <c r="GG1168" s="3">
        <v>2</v>
      </c>
      <c r="GH1168" s="3">
        <v>1</v>
      </c>
      <c r="GI1168" s="3">
        <v>-2</v>
      </c>
      <c r="GJ1168" s="3">
        <v>0</v>
      </c>
      <c r="GK1168" s="3">
        <v>0</v>
      </c>
      <c r="GL1168" s="3">
        <f t="shared" si="1364"/>
        <v>0</v>
      </c>
      <c r="GM1168" s="3">
        <f t="shared" si="1365"/>
        <v>2023.82</v>
      </c>
      <c r="GN1168" s="3">
        <f t="shared" si="1366"/>
        <v>0</v>
      </c>
      <c r="GO1168" s="3">
        <f t="shared" si="1367"/>
        <v>2023.82</v>
      </c>
      <c r="GP1168" s="3">
        <f t="shared" si="1368"/>
        <v>0</v>
      </c>
      <c r="GQ1168" s="3"/>
      <c r="GR1168" s="3">
        <v>0</v>
      </c>
      <c r="GS1168" s="3">
        <v>3</v>
      </c>
      <c r="GT1168" s="3">
        <v>0</v>
      </c>
      <c r="GU1168" s="3" t="s">
        <v>3</v>
      </c>
      <c r="GV1168" s="3">
        <f t="shared" si="1369"/>
        <v>0</v>
      </c>
      <c r="GW1168" s="3">
        <v>1</v>
      </c>
      <c r="GX1168" s="3">
        <f t="shared" si="1370"/>
        <v>0</v>
      </c>
      <c r="GY1168" s="3"/>
      <c r="GZ1168" s="3"/>
      <c r="HA1168" s="3">
        <v>0</v>
      </c>
      <c r="HB1168" s="3">
        <v>0</v>
      </c>
      <c r="HC1168" s="3">
        <f t="shared" si="1371"/>
        <v>0</v>
      </c>
      <c r="HD1168" s="3"/>
      <c r="HE1168" s="3" t="s">
        <v>3</v>
      </c>
      <c r="HF1168" s="3" t="s">
        <v>3</v>
      </c>
      <c r="HG1168" s="3"/>
      <c r="HH1168" s="3"/>
      <c r="HI1168" s="3"/>
      <c r="HJ1168" s="3"/>
      <c r="HK1168" s="3"/>
      <c r="HL1168" s="3"/>
      <c r="HM1168" s="3" t="s">
        <v>22</v>
      </c>
      <c r="HN1168" s="3" t="s">
        <v>3</v>
      </c>
      <c r="HO1168" s="3" t="s">
        <v>3</v>
      </c>
      <c r="HP1168" s="3" t="s">
        <v>3</v>
      </c>
      <c r="HQ1168" s="3" t="s">
        <v>3</v>
      </c>
      <c r="HR1168" s="3"/>
      <c r="HS1168" s="3">
        <v>0</v>
      </c>
      <c r="HT1168" s="3"/>
      <c r="HU1168" s="3"/>
      <c r="HV1168" s="3"/>
      <c r="HW1168" s="3"/>
      <c r="HX1168" s="3"/>
      <c r="HY1168" s="3"/>
      <c r="HZ1168" s="3"/>
      <c r="IA1168" s="3"/>
      <c r="IB1168" s="3"/>
      <c r="IC1168" s="3"/>
      <c r="ID1168" s="3"/>
      <c r="IE1168" s="3"/>
      <c r="IF1168" s="3"/>
      <c r="IG1168" s="3"/>
      <c r="IH1168" s="3"/>
      <c r="II1168" s="3"/>
      <c r="IJ1168" s="3"/>
      <c r="IK1168" s="3">
        <v>0</v>
      </c>
      <c r="IL1168" s="3"/>
      <c r="IM1168" s="3"/>
      <c r="IN1168" s="3"/>
      <c r="IO1168" s="3"/>
      <c r="IP1168" s="3"/>
      <c r="IQ1168" s="3"/>
      <c r="IR1168" s="3"/>
      <c r="IS1168" s="3"/>
      <c r="IT1168" s="3"/>
      <c r="IU1168" s="3"/>
    </row>
    <row r="1169" spans="1:255" ht="409.5" x14ac:dyDescent="0.25">
      <c r="A1169" s="4">
        <v>18</v>
      </c>
      <c r="B1169" s="4">
        <v>1</v>
      </c>
      <c r="C1169" s="4">
        <v>442</v>
      </c>
      <c r="D1169" s="4"/>
      <c r="E1169" s="4" t="s">
        <v>1352</v>
      </c>
      <c r="F1169" s="4" t="s">
        <v>1353</v>
      </c>
      <c r="G1169" s="4" t="s">
        <v>1354</v>
      </c>
      <c r="H1169" s="4" t="s">
        <v>1355</v>
      </c>
      <c r="I1169" s="4">
        <f>I1167*J1169</f>
        <v>2.2000000000000002</v>
      </c>
      <c r="J1169" s="4">
        <v>0.22000000000000003</v>
      </c>
      <c r="K1169" s="4">
        <v>0.22</v>
      </c>
      <c r="L1169" s="4"/>
      <c r="M1169" s="4"/>
      <c r="N1169" s="4"/>
      <c r="O1169" s="4">
        <f t="shared" si="1347"/>
        <v>5140.5</v>
      </c>
      <c r="P1169" s="4">
        <f t="shared" si="1348"/>
        <v>5140.5</v>
      </c>
      <c r="Q1169" s="4">
        <f t="shared" si="1372"/>
        <v>0</v>
      </c>
      <c r="R1169" s="4">
        <f t="shared" si="1373"/>
        <v>0</v>
      </c>
      <c r="S1169" s="4">
        <f t="shared" si="1349"/>
        <v>0</v>
      </c>
      <c r="T1169" s="4">
        <f t="shared" si="1350"/>
        <v>0</v>
      </c>
      <c r="U1169" s="4">
        <f t="shared" si="1351"/>
        <v>0</v>
      </c>
      <c r="V1169" s="4">
        <f t="shared" si="1352"/>
        <v>0</v>
      </c>
      <c r="W1169" s="4">
        <f t="shared" si="1353"/>
        <v>0</v>
      </c>
      <c r="X1169" s="4">
        <f t="shared" si="1374"/>
        <v>0</v>
      </c>
      <c r="Y1169" s="4">
        <f t="shared" si="1375"/>
        <v>0</v>
      </c>
      <c r="Z1169" s="4"/>
      <c r="AA1169" s="4">
        <v>55890823</v>
      </c>
      <c r="AB1169" s="4">
        <f t="shared" si="1354"/>
        <v>919.92</v>
      </c>
      <c r="AC1169" s="4">
        <f t="shared" si="1376"/>
        <v>919.92</v>
      </c>
      <c r="AD1169" s="4">
        <f t="shared" si="1377"/>
        <v>0</v>
      </c>
      <c r="AE1169" s="4">
        <f t="shared" si="1378"/>
        <v>0</v>
      </c>
      <c r="AF1169" s="4">
        <f t="shared" si="1378"/>
        <v>0</v>
      </c>
      <c r="AG1169" s="4">
        <f t="shared" si="1355"/>
        <v>0</v>
      </c>
      <c r="AH1169" s="4">
        <f t="shared" si="1379"/>
        <v>0</v>
      </c>
      <c r="AI1169" s="4">
        <f t="shared" si="1379"/>
        <v>0</v>
      </c>
      <c r="AJ1169" s="4">
        <f t="shared" si="1356"/>
        <v>0</v>
      </c>
      <c r="AK1169" s="4">
        <v>919.92</v>
      </c>
      <c r="AL1169" s="4">
        <v>919.92</v>
      </c>
      <c r="AM1169" s="4">
        <v>0</v>
      </c>
      <c r="AN1169" s="4">
        <v>0</v>
      </c>
      <c r="AO1169" s="4">
        <v>0</v>
      </c>
      <c r="AP1169" s="4">
        <v>0</v>
      </c>
      <c r="AQ1169" s="4">
        <v>0</v>
      </c>
      <c r="AR1169" s="4">
        <v>0</v>
      </c>
      <c r="AS1169" s="4">
        <v>0</v>
      </c>
      <c r="AT1169" s="4">
        <v>97</v>
      </c>
      <c r="AU1169" s="4">
        <v>51</v>
      </c>
      <c r="AV1169" s="4">
        <v>1</v>
      </c>
      <c r="AW1169" s="4">
        <v>1</v>
      </c>
      <c r="AX1169" s="4"/>
      <c r="AY1169" s="4"/>
      <c r="AZ1169" s="4">
        <v>1</v>
      </c>
      <c r="BA1169" s="4">
        <v>1</v>
      </c>
      <c r="BB1169" s="4">
        <v>1</v>
      </c>
      <c r="BC1169" s="4">
        <v>2.54</v>
      </c>
      <c r="BD1169" s="4" t="s">
        <v>3</v>
      </c>
      <c r="BE1169" s="4" t="s">
        <v>3</v>
      </c>
      <c r="BF1169" s="4" t="s">
        <v>3</v>
      </c>
      <c r="BG1169" s="4" t="s">
        <v>3</v>
      </c>
      <c r="BH1169" s="4">
        <v>3</v>
      </c>
      <c r="BI1169" s="4">
        <v>2</v>
      </c>
      <c r="BJ1169" s="4" t="s">
        <v>1356</v>
      </c>
      <c r="BK1169" s="4"/>
      <c r="BL1169" s="4"/>
      <c r="BM1169" s="4">
        <v>67</v>
      </c>
      <c r="BN1169" s="4">
        <v>0</v>
      </c>
      <c r="BO1169" s="4" t="s">
        <v>1353</v>
      </c>
      <c r="BP1169" s="4">
        <v>1</v>
      </c>
      <c r="BQ1169" s="4">
        <v>40</v>
      </c>
      <c r="BR1169" s="4">
        <v>0</v>
      </c>
      <c r="BS1169" s="4">
        <v>1</v>
      </c>
      <c r="BT1169" s="4">
        <v>1</v>
      </c>
      <c r="BU1169" s="4">
        <v>1</v>
      </c>
      <c r="BV1169" s="4">
        <v>1</v>
      </c>
      <c r="BW1169" s="4">
        <v>1</v>
      </c>
      <c r="BX1169" s="4">
        <v>1</v>
      </c>
      <c r="BY1169" s="4" t="s">
        <v>3</v>
      </c>
      <c r="BZ1169" s="4">
        <v>97</v>
      </c>
      <c r="CA1169" s="4">
        <v>51</v>
      </c>
      <c r="CB1169" s="4" t="s">
        <v>3</v>
      </c>
      <c r="CC1169" s="4"/>
      <c r="CD1169" s="4"/>
      <c r="CE1169" s="4">
        <v>1566</v>
      </c>
      <c r="CF1169" s="4">
        <v>0</v>
      </c>
      <c r="CG1169" s="4">
        <v>0</v>
      </c>
      <c r="CH1169" s="4"/>
      <c r="CI1169" s="4"/>
      <c r="CJ1169" s="4"/>
      <c r="CK1169" s="4"/>
      <c r="CL1169" s="4"/>
      <c r="CM1169" s="4">
        <v>0</v>
      </c>
      <c r="CN1169" s="10" t="s">
        <v>2499</v>
      </c>
      <c r="CO1169" s="4">
        <v>0</v>
      </c>
      <c r="CP1169" s="4">
        <f t="shared" si="1357"/>
        <v>5140.5</v>
      </c>
      <c r="CQ1169" s="4">
        <f t="shared" si="1358"/>
        <v>2336.6</v>
      </c>
      <c r="CR1169" s="4">
        <f t="shared" si="1380"/>
        <v>0</v>
      </c>
      <c r="CS1169" s="4">
        <f t="shared" si="1381"/>
        <v>0</v>
      </c>
      <c r="CT1169" s="4">
        <f t="shared" si="1359"/>
        <v>0</v>
      </c>
      <c r="CU1169" s="4">
        <f t="shared" si="1360"/>
        <v>0</v>
      </c>
      <c r="CV1169" s="4">
        <f t="shared" si="1361"/>
        <v>0</v>
      </c>
      <c r="CW1169" s="4">
        <f t="shared" si="1362"/>
        <v>0</v>
      </c>
      <c r="CX1169" s="4">
        <f t="shared" si="1363"/>
        <v>0</v>
      </c>
      <c r="CY1169" s="4">
        <f t="shared" si="1382"/>
        <v>0</v>
      </c>
      <c r="CZ1169" s="4">
        <f t="shared" si="1383"/>
        <v>0</v>
      </c>
      <c r="DA1169" s="4"/>
      <c r="DB1169" s="4"/>
      <c r="DC1169" s="4" t="s">
        <v>3</v>
      </c>
      <c r="DD1169" s="4" t="s">
        <v>3</v>
      </c>
      <c r="DE1169" s="4" t="s">
        <v>3</v>
      </c>
      <c r="DF1169" s="4" t="s">
        <v>3</v>
      </c>
      <c r="DG1169" s="4" t="s">
        <v>3</v>
      </c>
      <c r="DH1169" s="4" t="s">
        <v>3</v>
      </c>
      <c r="DI1169" s="4" t="s">
        <v>3</v>
      </c>
      <c r="DJ1169" s="4" t="s">
        <v>3</v>
      </c>
      <c r="DK1169" s="4" t="s">
        <v>3</v>
      </c>
      <c r="DL1169" s="4" t="s">
        <v>3</v>
      </c>
      <c r="DM1169" s="4" t="s">
        <v>3</v>
      </c>
      <c r="DN1169" s="4">
        <v>0</v>
      </c>
      <c r="DO1169" s="4">
        <v>0</v>
      </c>
      <c r="DP1169" s="4">
        <v>1</v>
      </c>
      <c r="DQ1169" s="4">
        <v>1</v>
      </c>
      <c r="DR1169" s="4"/>
      <c r="DS1169" s="4"/>
      <c r="DT1169" s="4"/>
      <c r="DU1169" s="4">
        <v>1010</v>
      </c>
      <c r="DV1169" s="4" t="s">
        <v>1355</v>
      </c>
      <c r="DW1169" s="4" t="s">
        <v>1355</v>
      </c>
      <c r="DX1169" s="4">
        <v>1000</v>
      </c>
      <c r="DY1169" s="4"/>
      <c r="DZ1169" s="4" t="s">
        <v>3</v>
      </c>
      <c r="EA1169" s="4" t="s">
        <v>3</v>
      </c>
      <c r="EB1169" s="4" t="s">
        <v>3</v>
      </c>
      <c r="EC1169" s="4" t="s">
        <v>3</v>
      </c>
      <c r="ED1169" s="4"/>
      <c r="EE1169" s="4">
        <v>57042957</v>
      </c>
      <c r="EF1169" s="4">
        <v>40</v>
      </c>
      <c r="EG1169" s="4" t="s">
        <v>33</v>
      </c>
      <c r="EH1169" s="4">
        <v>0</v>
      </c>
      <c r="EI1169" s="4" t="s">
        <v>3</v>
      </c>
      <c r="EJ1169" s="4">
        <v>2</v>
      </c>
      <c r="EK1169" s="4">
        <v>67</v>
      </c>
      <c r="EL1169" s="4" t="s">
        <v>34</v>
      </c>
      <c r="EM1169" s="4" t="s">
        <v>35</v>
      </c>
      <c r="EN1169" s="4"/>
      <c r="EO1169" s="4" t="s">
        <v>46</v>
      </c>
      <c r="EP1169" s="4"/>
      <c r="EQ1169" s="4">
        <v>0</v>
      </c>
      <c r="ER1169" s="4">
        <v>919.92</v>
      </c>
      <c r="ES1169" s="4">
        <v>919.92</v>
      </c>
      <c r="ET1169" s="4">
        <v>0</v>
      </c>
      <c r="EU1169" s="4">
        <v>0</v>
      </c>
      <c r="EV1169" s="4">
        <v>0</v>
      </c>
      <c r="EW1169" s="4">
        <v>0</v>
      </c>
      <c r="EX1169" s="4">
        <v>0</v>
      </c>
      <c r="EY1169" s="4"/>
      <c r="EZ1169" s="4"/>
      <c r="FA1169" s="4"/>
      <c r="FB1169" s="4"/>
      <c r="FC1169" s="4"/>
      <c r="FD1169" s="4"/>
      <c r="FE1169" s="4"/>
      <c r="FF1169" s="4"/>
      <c r="FG1169" s="4"/>
      <c r="FH1169" s="4"/>
      <c r="FI1169" s="4"/>
      <c r="FJ1169" s="4"/>
      <c r="FK1169" s="4"/>
      <c r="FL1169" s="4"/>
      <c r="FM1169" s="4"/>
      <c r="FN1169" s="4"/>
      <c r="FO1169" s="4"/>
      <c r="FP1169" s="4"/>
      <c r="FQ1169" s="4">
        <v>0</v>
      </c>
      <c r="FR1169" s="4">
        <v>0</v>
      </c>
      <c r="FS1169" s="4">
        <v>0</v>
      </c>
      <c r="FT1169" s="4"/>
      <c r="FU1169" s="4"/>
      <c r="FV1169" s="4"/>
      <c r="FW1169" s="4"/>
      <c r="FX1169" s="4">
        <v>97</v>
      </c>
      <c r="FY1169" s="4">
        <v>51</v>
      </c>
      <c r="FZ1169" s="4"/>
      <c r="GA1169" s="4" t="s">
        <v>3</v>
      </c>
      <c r="GB1169" s="4"/>
      <c r="GC1169" s="4"/>
      <c r="GD1169" s="4">
        <v>1</v>
      </c>
      <c r="GE1169" s="4"/>
      <c r="GF1169" s="4">
        <v>1938675882</v>
      </c>
      <c r="GG1169" s="4">
        <v>2</v>
      </c>
      <c r="GH1169" s="4">
        <v>1</v>
      </c>
      <c r="GI1169" s="4">
        <v>2</v>
      </c>
      <c r="GJ1169" s="4">
        <v>0</v>
      </c>
      <c r="GK1169" s="4">
        <v>0</v>
      </c>
      <c r="GL1169" s="4">
        <f t="shared" si="1364"/>
        <v>0</v>
      </c>
      <c r="GM1169" s="4">
        <f t="shared" si="1365"/>
        <v>5140.5</v>
      </c>
      <c r="GN1169" s="4">
        <f t="shared" si="1366"/>
        <v>0</v>
      </c>
      <c r="GO1169" s="4">
        <f t="shared" si="1367"/>
        <v>5140.5</v>
      </c>
      <c r="GP1169" s="4">
        <f t="shared" si="1368"/>
        <v>0</v>
      </c>
      <c r="GQ1169" s="4"/>
      <c r="GR1169" s="4">
        <v>0</v>
      </c>
      <c r="GS1169" s="4">
        <v>3</v>
      </c>
      <c r="GT1169" s="4">
        <v>0</v>
      </c>
      <c r="GU1169" s="4" t="s">
        <v>3</v>
      </c>
      <c r="GV1169" s="4">
        <f t="shared" si="1369"/>
        <v>0</v>
      </c>
      <c r="GW1169" s="4">
        <v>1</v>
      </c>
      <c r="GX1169" s="4">
        <f t="shared" si="1370"/>
        <v>0</v>
      </c>
      <c r="GY1169" s="4"/>
      <c r="GZ1169" s="4"/>
      <c r="HA1169" s="4">
        <v>0</v>
      </c>
      <c r="HB1169" s="4">
        <v>0</v>
      </c>
      <c r="HC1169" s="4">
        <f t="shared" si="1371"/>
        <v>0</v>
      </c>
      <c r="HD1169" s="4"/>
      <c r="HE1169" s="4" t="s">
        <v>3</v>
      </c>
      <c r="HF1169" s="4" t="s">
        <v>3</v>
      </c>
      <c r="HG1169" s="4"/>
      <c r="HH1169" s="4"/>
      <c r="HI1169" s="4"/>
      <c r="HJ1169" s="4"/>
      <c r="HK1169" s="4"/>
      <c r="HL1169" s="4"/>
      <c r="HM1169" s="4" t="s">
        <v>22</v>
      </c>
      <c r="HN1169" s="4" t="s">
        <v>3</v>
      </c>
      <c r="HO1169" s="4" t="s">
        <v>3</v>
      </c>
      <c r="HP1169" s="4" t="s">
        <v>3</v>
      </c>
      <c r="HQ1169" s="4" t="s">
        <v>3</v>
      </c>
      <c r="HR1169" s="4"/>
      <c r="HS1169" s="4">
        <v>0</v>
      </c>
      <c r="HT1169" s="4"/>
      <c r="HU1169" s="4"/>
      <c r="HV1169" s="4"/>
      <c r="HW1169" s="4"/>
      <c r="HX1169" s="4"/>
      <c r="HY1169" s="4"/>
      <c r="HZ1169" s="4"/>
      <c r="IA1169" s="4"/>
      <c r="IB1169" s="4"/>
      <c r="IC1169" s="4"/>
      <c r="ID1169" s="4"/>
      <c r="IE1169" s="4"/>
      <c r="IF1169" s="4"/>
      <c r="IG1169" s="4"/>
      <c r="IH1169" s="4"/>
      <c r="II1169" s="4"/>
      <c r="IJ1169" s="4"/>
      <c r="IK1169" s="4">
        <v>0</v>
      </c>
      <c r="IL1169" s="4"/>
      <c r="IM1169" s="4"/>
      <c r="IN1169" s="4"/>
      <c r="IO1169" s="4"/>
      <c r="IP1169" s="4"/>
      <c r="IQ1169" s="4"/>
      <c r="IR1169" s="4"/>
      <c r="IS1169" s="4"/>
      <c r="IT1169" s="4"/>
      <c r="IU1169" s="4"/>
    </row>
    <row r="1170" spans="1:255" x14ac:dyDescent="0.25">
      <c r="A1170" s="3">
        <v>17</v>
      </c>
      <c r="B1170" s="3">
        <v>1</v>
      </c>
      <c r="C1170" s="3"/>
      <c r="D1170" s="3"/>
      <c r="E1170" s="3" t="s">
        <v>1357</v>
      </c>
      <c r="F1170" s="3" t="s">
        <v>1358</v>
      </c>
      <c r="G1170" s="3" t="s">
        <v>1359</v>
      </c>
      <c r="H1170" s="3" t="s">
        <v>769</v>
      </c>
      <c r="I1170" s="3">
        <f>ROUND(400*1.02,9)</f>
        <v>408</v>
      </c>
      <c r="J1170" s="3">
        <v>0</v>
      </c>
      <c r="K1170" s="3">
        <f>ROUND(400*1.02,9)</f>
        <v>408</v>
      </c>
      <c r="L1170" s="3"/>
      <c r="M1170" s="3"/>
      <c r="N1170" s="3"/>
      <c r="O1170" s="3">
        <f t="shared" si="1347"/>
        <v>2223.6</v>
      </c>
      <c r="P1170" s="3">
        <f t="shared" si="1348"/>
        <v>2223.6</v>
      </c>
      <c r="Q1170" s="3">
        <f t="shared" si="1372"/>
        <v>0</v>
      </c>
      <c r="R1170" s="3">
        <f t="shared" si="1373"/>
        <v>0</v>
      </c>
      <c r="S1170" s="3">
        <f t="shared" si="1349"/>
        <v>0</v>
      </c>
      <c r="T1170" s="3">
        <f t="shared" si="1350"/>
        <v>0</v>
      </c>
      <c r="U1170" s="3">
        <f t="shared" si="1351"/>
        <v>0</v>
      </c>
      <c r="V1170" s="3">
        <f t="shared" si="1352"/>
        <v>0</v>
      </c>
      <c r="W1170" s="3">
        <f t="shared" si="1353"/>
        <v>0</v>
      </c>
      <c r="X1170" s="3">
        <f t="shared" si="1374"/>
        <v>0</v>
      </c>
      <c r="Y1170" s="3">
        <f t="shared" si="1375"/>
        <v>0</v>
      </c>
      <c r="Z1170" s="3"/>
      <c r="AA1170" s="3">
        <v>54971259</v>
      </c>
      <c r="AB1170" s="3">
        <f t="shared" si="1354"/>
        <v>5.45</v>
      </c>
      <c r="AC1170" s="3">
        <f t="shared" si="1376"/>
        <v>5.45</v>
      </c>
      <c r="AD1170" s="3">
        <f t="shared" si="1377"/>
        <v>0</v>
      </c>
      <c r="AE1170" s="3">
        <f t="shared" si="1378"/>
        <v>0</v>
      </c>
      <c r="AF1170" s="3">
        <f t="shared" si="1378"/>
        <v>0</v>
      </c>
      <c r="AG1170" s="3">
        <f t="shared" si="1355"/>
        <v>0</v>
      </c>
      <c r="AH1170" s="3">
        <f t="shared" si="1379"/>
        <v>0</v>
      </c>
      <c r="AI1170" s="3">
        <f t="shared" si="1379"/>
        <v>0</v>
      </c>
      <c r="AJ1170" s="3">
        <f t="shared" si="1356"/>
        <v>0</v>
      </c>
      <c r="AK1170" s="3">
        <v>5.45</v>
      </c>
      <c r="AL1170" s="3">
        <v>5.45</v>
      </c>
      <c r="AM1170" s="3">
        <v>0</v>
      </c>
      <c r="AN1170" s="3">
        <v>0</v>
      </c>
      <c r="AO1170" s="3">
        <v>0</v>
      </c>
      <c r="AP1170" s="3">
        <v>0</v>
      </c>
      <c r="AQ1170" s="3">
        <v>0</v>
      </c>
      <c r="AR1170" s="3">
        <v>0</v>
      </c>
      <c r="AS1170" s="3">
        <v>0</v>
      </c>
      <c r="AT1170" s="3">
        <v>0</v>
      </c>
      <c r="AU1170" s="3">
        <v>0</v>
      </c>
      <c r="AV1170" s="3">
        <v>1</v>
      </c>
      <c r="AW1170" s="3">
        <v>1</v>
      </c>
      <c r="AX1170" s="3"/>
      <c r="AY1170" s="3"/>
      <c r="AZ1170" s="3">
        <v>1</v>
      </c>
      <c r="BA1170" s="3">
        <v>1</v>
      </c>
      <c r="BB1170" s="3">
        <v>1</v>
      </c>
      <c r="BC1170" s="3">
        <v>1</v>
      </c>
      <c r="BD1170" s="3" t="s">
        <v>3</v>
      </c>
      <c r="BE1170" s="3" t="s">
        <v>3</v>
      </c>
      <c r="BF1170" s="3" t="s">
        <v>3</v>
      </c>
      <c r="BG1170" s="3" t="s">
        <v>3</v>
      </c>
      <c r="BH1170" s="3">
        <v>3</v>
      </c>
      <c r="BI1170" s="3">
        <v>2</v>
      </c>
      <c r="BJ1170" s="3" t="s">
        <v>1358</v>
      </c>
      <c r="BK1170" s="3"/>
      <c r="BL1170" s="3"/>
      <c r="BM1170" s="3">
        <v>400005</v>
      </c>
      <c r="BN1170" s="3">
        <v>0</v>
      </c>
      <c r="BO1170" s="3" t="s">
        <v>3</v>
      </c>
      <c r="BP1170" s="3">
        <v>0</v>
      </c>
      <c r="BQ1170" s="3">
        <v>213</v>
      </c>
      <c r="BR1170" s="3">
        <v>0</v>
      </c>
      <c r="BS1170" s="3">
        <v>1</v>
      </c>
      <c r="BT1170" s="3">
        <v>1</v>
      </c>
      <c r="BU1170" s="3">
        <v>1</v>
      </c>
      <c r="BV1170" s="3">
        <v>1</v>
      </c>
      <c r="BW1170" s="3">
        <v>1</v>
      </c>
      <c r="BX1170" s="3">
        <v>1</v>
      </c>
      <c r="BY1170" s="3" t="s">
        <v>3</v>
      </c>
      <c r="BZ1170" s="3">
        <v>0</v>
      </c>
      <c r="CA1170" s="3">
        <v>0</v>
      </c>
      <c r="CB1170" s="3" t="s">
        <v>3</v>
      </c>
      <c r="CC1170" s="3"/>
      <c r="CD1170" s="3"/>
      <c r="CE1170" s="3">
        <v>1566</v>
      </c>
      <c r="CF1170" s="3">
        <v>0</v>
      </c>
      <c r="CG1170" s="3">
        <v>0</v>
      </c>
      <c r="CH1170" s="3"/>
      <c r="CI1170" s="3"/>
      <c r="CJ1170" s="3"/>
      <c r="CK1170" s="3"/>
      <c r="CL1170" s="3"/>
      <c r="CM1170" s="3">
        <v>0</v>
      </c>
      <c r="CN1170" s="3" t="s">
        <v>3</v>
      </c>
      <c r="CO1170" s="3">
        <v>0</v>
      </c>
      <c r="CP1170" s="3">
        <f t="shared" si="1357"/>
        <v>2223.6</v>
      </c>
      <c r="CQ1170" s="3">
        <f t="shared" si="1358"/>
        <v>5.45</v>
      </c>
      <c r="CR1170" s="3">
        <f t="shared" si="1380"/>
        <v>0</v>
      </c>
      <c r="CS1170" s="3">
        <f t="shared" si="1381"/>
        <v>0</v>
      </c>
      <c r="CT1170" s="3">
        <f t="shared" si="1359"/>
        <v>0</v>
      </c>
      <c r="CU1170" s="3">
        <f t="shared" si="1360"/>
        <v>0</v>
      </c>
      <c r="CV1170" s="3">
        <f t="shared" si="1361"/>
        <v>0</v>
      </c>
      <c r="CW1170" s="3">
        <f t="shared" si="1362"/>
        <v>0</v>
      </c>
      <c r="CX1170" s="3">
        <f t="shared" si="1363"/>
        <v>0</v>
      </c>
      <c r="CY1170" s="3">
        <f t="shared" si="1382"/>
        <v>0</v>
      </c>
      <c r="CZ1170" s="3">
        <f t="shared" si="1383"/>
        <v>0</v>
      </c>
      <c r="DA1170" s="3"/>
      <c r="DB1170" s="3"/>
      <c r="DC1170" s="3" t="s">
        <v>3</v>
      </c>
      <c r="DD1170" s="3" t="s">
        <v>3</v>
      </c>
      <c r="DE1170" s="3" t="s">
        <v>3</v>
      </c>
      <c r="DF1170" s="3" t="s">
        <v>3</v>
      </c>
      <c r="DG1170" s="3" t="s">
        <v>3</v>
      </c>
      <c r="DH1170" s="3" t="s">
        <v>3</v>
      </c>
      <c r="DI1170" s="3" t="s">
        <v>3</v>
      </c>
      <c r="DJ1170" s="3" t="s">
        <v>3</v>
      </c>
      <c r="DK1170" s="3" t="s">
        <v>3</v>
      </c>
      <c r="DL1170" s="3" t="s">
        <v>3</v>
      </c>
      <c r="DM1170" s="3" t="s">
        <v>3</v>
      </c>
      <c r="DN1170" s="3">
        <v>0</v>
      </c>
      <c r="DO1170" s="3">
        <v>0</v>
      </c>
      <c r="DP1170" s="3">
        <v>1</v>
      </c>
      <c r="DQ1170" s="3">
        <v>1</v>
      </c>
      <c r="DR1170" s="3"/>
      <c r="DS1170" s="3"/>
      <c r="DT1170" s="3"/>
      <c r="DU1170" s="3">
        <v>1003</v>
      </c>
      <c r="DV1170" s="3" t="s">
        <v>769</v>
      </c>
      <c r="DW1170" s="3" t="s">
        <v>769</v>
      </c>
      <c r="DX1170" s="3">
        <v>1</v>
      </c>
      <c r="DY1170" s="3"/>
      <c r="DZ1170" s="3" t="s">
        <v>3</v>
      </c>
      <c r="EA1170" s="3" t="s">
        <v>3</v>
      </c>
      <c r="EB1170" s="3" t="s">
        <v>3</v>
      </c>
      <c r="EC1170" s="3" t="s">
        <v>3</v>
      </c>
      <c r="ED1170" s="3"/>
      <c r="EE1170" s="3">
        <v>57042888</v>
      </c>
      <c r="EF1170" s="3">
        <v>213</v>
      </c>
      <c r="EG1170" s="3" t="s">
        <v>456</v>
      </c>
      <c r="EH1170" s="3">
        <v>0</v>
      </c>
      <c r="EI1170" s="3" t="s">
        <v>3</v>
      </c>
      <c r="EJ1170" s="3">
        <v>1</v>
      </c>
      <c r="EK1170" s="3">
        <v>400005</v>
      </c>
      <c r="EL1170" s="3" t="s">
        <v>456</v>
      </c>
      <c r="EM1170" s="3" t="s">
        <v>457</v>
      </c>
      <c r="EN1170" s="3"/>
      <c r="EO1170" s="3" t="s">
        <v>3</v>
      </c>
      <c r="EP1170" s="3"/>
      <c r="EQ1170" s="3">
        <v>16</v>
      </c>
      <c r="ER1170" s="3">
        <v>0</v>
      </c>
      <c r="ES1170" s="3">
        <v>5.45</v>
      </c>
      <c r="ET1170" s="3">
        <v>0</v>
      </c>
      <c r="EU1170" s="3">
        <v>0</v>
      </c>
      <c r="EV1170" s="3">
        <v>0</v>
      </c>
      <c r="EW1170" s="3">
        <v>0</v>
      </c>
      <c r="EX1170" s="3">
        <v>0</v>
      </c>
      <c r="EY1170" s="3">
        <v>0</v>
      </c>
      <c r="EZ1170" s="3"/>
      <c r="FA1170" s="3"/>
      <c r="FB1170" s="3"/>
      <c r="FC1170" s="3"/>
      <c r="FD1170" s="3"/>
      <c r="FE1170" s="3"/>
      <c r="FF1170" s="3"/>
      <c r="FG1170" s="3"/>
      <c r="FH1170" s="3"/>
      <c r="FI1170" s="3"/>
      <c r="FJ1170" s="3"/>
      <c r="FK1170" s="3"/>
      <c r="FL1170" s="3"/>
      <c r="FM1170" s="3"/>
      <c r="FN1170" s="3"/>
      <c r="FO1170" s="3"/>
      <c r="FP1170" s="3"/>
      <c r="FQ1170" s="3">
        <v>0</v>
      </c>
      <c r="FR1170" s="3">
        <v>0</v>
      </c>
      <c r="FS1170" s="3">
        <v>0</v>
      </c>
      <c r="FT1170" s="3"/>
      <c r="FU1170" s="3"/>
      <c r="FV1170" s="3"/>
      <c r="FW1170" s="3"/>
      <c r="FX1170" s="3">
        <v>0</v>
      </c>
      <c r="FY1170" s="3">
        <v>0</v>
      </c>
      <c r="FZ1170" s="3"/>
      <c r="GA1170" s="3" t="s">
        <v>1360</v>
      </c>
      <c r="GB1170" s="3"/>
      <c r="GC1170" s="3"/>
      <c r="GD1170" s="3">
        <v>1</v>
      </c>
      <c r="GE1170" s="3"/>
      <c r="GF1170" s="3">
        <v>-2125417866</v>
      </c>
      <c r="GG1170" s="3">
        <v>2</v>
      </c>
      <c r="GH1170" s="3">
        <v>4</v>
      </c>
      <c r="GI1170" s="3">
        <v>-2</v>
      </c>
      <c r="GJ1170" s="3">
        <v>0</v>
      </c>
      <c r="GK1170" s="3">
        <v>0</v>
      </c>
      <c r="GL1170" s="3">
        <f t="shared" si="1364"/>
        <v>0</v>
      </c>
      <c r="GM1170" s="3">
        <f t="shared" si="1365"/>
        <v>2223.6</v>
      </c>
      <c r="GN1170" s="3">
        <f t="shared" si="1366"/>
        <v>0</v>
      </c>
      <c r="GO1170" s="3">
        <f t="shared" si="1367"/>
        <v>2223.6</v>
      </c>
      <c r="GP1170" s="3">
        <f t="shared" si="1368"/>
        <v>0</v>
      </c>
      <c r="GQ1170" s="3"/>
      <c r="GR1170" s="3">
        <v>1</v>
      </c>
      <c r="GS1170" s="3">
        <v>2</v>
      </c>
      <c r="GT1170" s="3">
        <v>0</v>
      </c>
      <c r="GU1170" s="3" t="s">
        <v>3</v>
      </c>
      <c r="GV1170" s="3">
        <f t="shared" si="1369"/>
        <v>0</v>
      </c>
      <c r="GW1170" s="3">
        <v>1</v>
      </c>
      <c r="GX1170" s="3">
        <f t="shared" si="1370"/>
        <v>0</v>
      </c>
      <c r="GY1170" s="3"/>
      <c r="GZ1170" s="3"/>
      <c r="HA1170" s="3">
        <v>0</v>
      </c>
      <c r="HB1170" s="3">
        <v>0</v>
      </c>
      <c r="HC1170" s="3">
        <f t="shared" si="1371"/>
        <v>0</v>
      </c>
      <c r="HD1170" s="3"/>
      <c r="HE1170" s="3" t="s">
        <v>459</v>
      </c>
      <c r="HF1170" s="3" t="s">
        <v>37</v>
      </c>
      <c r="HG1170" s="3"/>
      <c r="HH1170" s="3"/>
      <c r="HI1170" s="3"/>
      <c r="HJ1170" s="3"/>
      <c r="HK1170" s="3"/>
      <c r="HL1170" s="3"/>
      <c r="HM1170" s="3" t="s">
        <v>3</v>
      </c>
      <c r="HN1170" s="3" t="s">
        <v>3</v>
      </c>
      <c r="HO1170" s="3" t="s">
        <v>3</v>
      </c>
      <c r="HP1170" s="3" t="s">
        <v>3</v>
      </c>
      <c r="HQ1170" s="3" t="s">
        <v>3</v>
      </c>
      <c r="HR1170" s="3"/>
      <c r="HS1170" s="3">
        <v>0</v>
      </c>
      <c r="HT1170" s="3"/>
      <c r="HU1170" s="3"/>
      <c r="HV1170" s="3"/>
      <c r="HW1170" s="3"/>
      <c r="HX1170" s="3"/>
      <c r="HY1170" s="3"/>
      <c r="HZ1170" s="3"/>
      <c r="IA1170" s="3"/>
      <c r="IB1170" s="3"/>
      <c r="IC1170" s="3"/>
      <c r="ID1170" s="3"/>
      <c r="IE1170" s="3"/>
      <c r="IF1170" s="3"/>
      <c r="IG1170" s="3"/>
      <c r="IH1170" s="3"/>
      <c r="II1170" s="3"/>
      <c r="IJ1170" s="3"/>
      <c r="IK1170" s="3">
        <v>0</v>
      </c>
      <c r="IL1170" s="3"/>
      <c r="IM1170" s="3"/>
      <c r="IN1170" s="3"/>
      <c r="IO1170" s="3"/>
      <c r="IP1170" s="3"/>
      <c r="IQ1170" s="3"/>
      <c r="IR1170" s="3"/>
      <c r="IS1170" s="3"/>
      <c r="IT1170" s="3"/>
      <c r="IU1170" s="3"/>
    </row>
    <row r="1171" spans="1:255" x14ac:dyDescent="0.25">
      <c r="A1171" s="4">
        <v>17</v>
      </c>
      <c r="B1171" s="4">
        <v>1</v>
      </c>
      <c r="C1171" s="4"/>
      <c r="D1171" s="4"/>
      <c r="E1171" s="4" t="s">
        <v>1357</v>
      </c>
      <c r="F1171" s="4" t="s">
        <v>1358</v>
      </c>
      <c r="G1171" s="4" t="s">
        <v>1359</v>
      </c>
      <c r="H1171" s="4" t="s">
        <v>769</v>
      </c>
      <c r="I1171" s="4">
        <f>ROUND(400*1.02,9)</f>
        <v>408</v>
      </c>
      <c r="J1171" s="4">
        <v>0</v>
      </c>
      <c r="K1171" s="4">
        <f>ROUND(400*1.02,9)</f>
        <v>408</v>
      </c>
      <c r="L1171" s="4"/>
      <c r="M1171" s="4"/>
      <c r="N1171" s="4"/>
      <c r="O1171" s="4">
        <f t="shared" si="1347"/>
        <v>21880.22</v>
      </c>
      <c r="P1171" s="4">
        <f t="shared" si="1348"/>
        <v>21880.22</v>
      </c>
      <c r="Q1171" s="4">
        <f t="shared" si="1372"/>
        <v>0</v>
      </c>
      <c r="R1171" s="4">
        <f t="shared" si="1373"/>
        <v>0</v>
      </c>
      <c r="S1171" s="4">
        <f t="shared" si="1349"/>
        <v>0</v>
      </c>
      <c r="T1171" s="4">
        <f t="shared" si="1350"/>
        <v>0</v>
      </c>
      <c r="U1171" s="4">
        <f t="shared" si="1351"/>
        <v>0</v>
      </c>
      <c r="V1171" s="4">
        <f t="shared" si="1352"/>
        <v>0</v>
      </c>
      <c r="W1171" s="4">
        <f t="shared" si="1353"/>
        <v>0</v>
      </c>
      <c r="X1171" s="4">
        <f t="shared" si="1374"/>
        <v>0</v>
      </c>
      <c r="Y1171" s="4">
        <f t="shared" si="1375"/>
        <v>0</v>
      </c>
      <c r="Z1171" s="4"/>
      <c r="AA1171" s="4">
        <v>55890823</v>
      </c>
      <c r="AB1171" s="4">
        <f t="shared" si="1354"/>
        <v>5.45</v>
      </c>
      <c r="AC1171" s="4">
        <f t="shared" si="1376"/>
        <v>5.45</v>
      </c>
      <c r="AD1171" s="4">
        <f t="shared" si="1377"/>
        <v>0</v>
      </c>
      <c r="AE1171" s="4">
        <f t="shared" si="1378"/>
        <v>0</v>
      </c>
      <c r="AF1171" s="4">
        <f t="shared" si="1378"/>
        <v>0</v>
      </c>
      <c r="AG1171" s="4">
        <f t="shared" si="1355"/>
        <v>0</v>
      </c>
      <c r="AH1171" s="4">
        <f t="shared" si="1379"/>
        <v>0</v>
      </c>
      <c r="AI1171" s="4">
        <f t="shared" si="1379"/>
        <v>0</v>
      </c>
      <c r="AJ1171" s="4">
        <f t="shared" si="1356"/>
        <v>0</v>
      </c>
      <c r="AK1171" s="4">
        <v>5.45</v>
      </c>
      <c r="AL1171" s="4">
        <v>5.45</v>
      </c>
      <c r="AM1171" s="4">
        <v>0</v>
      </c>
      <c r="AN1171" s="4">
        <v>0</v>
      </c>
      <c r="AO1171" s="4">
        <v>0</v>
      </c>
      <c r="AP1171" s="4">
        <v>0</v>
      </c>
      <c r="AQ1171" s="4">
        <v>0</v>
      </c>
      <c r="AR1171" s="4">
        <v>0</v>
      </c>
      <c r="AS1171" s="4">
        <v>0</v>
      </c>
      <c r="AT1171" s="4">
        <v>0</v>
      </c>
      <c r="AU1171" s="4">
        <v>0</v>
      </c>
      <c r="AV1171" s="4">
        <v>1</v>
      </c>
      <c r="AW1171" s="4">
        <v>1</v>
      </c>
      <c r="AX1171" s="4"/>
      <c r="AY1171" s="4"/>
      <c r="AZ1171" s="4">
        <v>1</v>
      </c>
      <c r="BA1171" s="4">
        <v>1</v>
      </c>
      <c r="BB1171" s="4">
        <v>1</v>
      </c>
      <c r="BC1171" s="4">
        <v>9.84</v>
      </c>
      <c r="BD1171" s="4" t="s">
        <v>3</v>
      </c>
      <c r="BE1171" s="4" t="s">
        <v>3</v>
      </c>
      <c r="BF1171" s="4" t="s">
        <v>3</v>
      </c>
      <c r="BG1171" s="4" t="s">
        <v>3</v>
      </c>
      <c r="BH1171" s="4">
        <v>3</v>
      </c>
      <c r="BI1171" s="4">
        <v>2</v>
      </c>
      <c r="BJ1171" s="4" t="s">
        <v>1358</v>
      </c>
      <c r="BK1171" s="4"/>
      <c r="BL1171" s="4"/>
      <c r="BM1171" s="4">
        <v>400005</v>
      </c>
      <c r="BN1171" s="4">
        <v>0</v>
      </c>
      <c r="BO1171" s="4" t="s">
        <v>3</v>
      </c>
      <c r="BP1171" s="4">
        <v>0</v>
      </c>
      <c r="BQ1171" s="4">
        <v>213</v>
      </c>
      <c r="BR1171" s="4">
        <v>0</v>
      </c>
      <c r="BS1171" s="4">
        <v>1</v>
      </c>
      <c r="BT1171" s="4">
        <v>1</v>
      </c>
      <c r="BU1171" s="4">
        <v>1</v>
      </c>
      <c r="BV1171" s="4">
        <v>1</v>
      </c>
      <c r="BW1171" s="4">
        <v>1</v>
      </c>
      <c r="BX1171" s="4">
        <v>1</v>
      </c>
      <c r="BY1171" s="4" t="s">
        <v>3</v>
      </c>
      <c r="BZ1171" s="4">
        <v>0</v>
      </c>
      <c r="CA1171" s="4">
        <v>0</v>
      </c>
      <c r="CB1171" s="4" t="s">
        <v>3</v>
      </c>
      <c r="CC1171" s="4"/>
      <c r="CD1171" s="4"/>
      <c r="CE1171" s="4">
        <v>1566</v>
      </c>
      <c r="CF1171" s="4">
        <v>0</v>
      </c>
      <c r="CG1171" s="4">
        <v>0</v>
      </c>
      <c r="CH1171" s="4"/>
      <c r="CI1171" s="4"/>
      <c r="CJ1171" s="4"/>
      <c r="CK1171" s="4"/>
      <c r="CL1171" s="4"/>
      <c r="CM1171" s="4">
        <v>0</v>
      </c>
      <c r="CN1171" s="4" t="s">
        <v>3</v>
      </c>
      <c r="CO1171" s="4">
        <v>0</v>
      </c>
      <c r="CP1171" s="4">
        <f t="shared" si="1357"/>
        <v>21880.22</v>
      </c>
      <c r="CQ1171" s="4">
        <f t="shared" si="1358"/>
        <v>53.63</v>
      </c>
      <c r="CR1171" s="4">
        <f t="shared" si="1380"/>
        <v>0</v>
      </c>
      <c r="CS1171" s="4">
        <f t="shared" si="1381"/>
        <v>0</v>
      </c>
      <c r="CT1171" s="4">
        <f t="shared" si="1359"/>
        <v>0</v>
      </c>
      <c r="CU1171" s="4">
        <f t="shared" si="1360"/>
        <v>0</v>
      </c>
      <c r="CV1171" s="4">
        <f t="shared" si="1361"/>
        <v>0</v>
      </c>
      <c r="CW1171" s="4">
        <f t="shared" si="1362"/>
        <v>0</v>
      </c>
      <c r="CX1171" s="4">
        <f t="shared" si="1363"/>
        <v>0</v>
      </c>
      <c r="CY1171" s="4">
        <f t="shared" si="1382"/>
        <v>0</v>
      </c>
      <c r="CZ1171" s="4">
        <f t="shared" si="1383"/>
        <v>0</v>
      </c>
      <c r="DA1171" s="4"/>
      <c r="DB1171" s="4"/>
      <c r="DC1171" s="4" t="s">
        <v>3</v>
      </c>
      <c r="DD1171" s="4" t="s">
        <v>3</v>
      </c>
      <c r="DE1171" s="4" t="s">
        <v>3</v>
      </c>
      <c r="DF1171" s="4" t="s">
        <v>3</v>
      </c>
      <c r="DG1171" s="4" t="s">
        <v>3</v>
      </c>
      <c r="DH1171" s="4" t="s">
        <v>3</v>
      </c>
      <c r="DI1171" s="4" t="s">
        <v>3</v>
      </c>
      <c r="DJ1171" s="4" t="s">
        <v>3</v>
      </c>
      <c r="DK1171" s="4" t="s">
        <v>3</v>
      </c>
      <c r="DL1171" s="4" t="s">
        <v>3</v>
      </c>
      <c r="DM1171" s="4" t="s">
        <v>3</v>
      </c>
      <c r="DN1171" s="4">
        <v>0</v>
      </c>
      <c r="DO1171" s="4">
        <v>0</v>
      </c>
      <c r="DP1171" s="4">
        <v>1</v>
      </c>
      <c r="DQ1171" s="4">
        <v>1</v>
      </c>
      <c r="DR1171" s="4"/>
      <c r="DS1171" s="4"/>
      <c r="DT1171" s="4"/>
      <c r="DU1171" s="4">
        <v>1003</v>
      </c>
      <c r="DV1171" s="4" t="s">
        <v>769</v>
      </c>
      <c r="DW1171" s="4" t="s">
        <v>769</v>
      </c>
      <c r="DX1171" s="4">
        <v>1</v>
      </c>
      <c r="DY1171" s="4"/>
      <c r="DZ1171" s="4" t="s">
        <v>3</v>
      </c>
      <c r="EA1171" s="4" t="s">
        <v>3</v>
      </c>
      <c r="EB1171" s="4" t="s">
        <v>3</v>
      </c>
      <c r="EC1171" s="4" t="s">
        <v>3</v>
      </c>
      <c r="ED1171" s="4"/>
      <c r="EE1171" s="4">
        <v>57042888</v>
      </c>
      <c r="EF1171" s="4">
        <v>213</v>
      </c>
      <c r="EG1171" s="4" t="s">
        <v>456</v>
      </c>
      <c r="EH1171" s="4">
        <v>0</v>
      </c>
      <c r="EI1171" s="4" t="s">
        <v>3</v>
      </c>
      <c r="EJ1171" s="4">
        <v>1</v>
      </c>
      <c r="EK1171" s="4">
        <v>400005</v>
      </c>
      <c r="EL1171" s="4" t="s">
        <v>456</v>
      </c>
      <c r="EM1171" s="4" t="s">
        <v>457</v>
      </c>
      <c r="EN1171" s="4"/>
      <c r="EO1171" s="4" t="s">
        <v>3</v>
      </c>
      <c r="EP1171" s="4"/>
      <c r="EQ1171" s="4">
        <v>16</v>
      </c>
      <c r="ER1171" s="4">
        <v>0</v>
      </c>
      <c r="ES1171" s="4">
        <v>5.45</v>
      </c>
      <c r="ET1171" s="4">
        <v>0</v>
      </c>
      <c r="EU1171" s="4">
        <v>0</v>
      </c>
      <c r="EV1171" s="4">
        <v>0</v>
      </c>
      <c r="EW1171" s="4">
        <v>0</v>
      </c>
      <c r="EX1171" s="4">
        <v>0</v>
      </c>
      <c r="EY1171" s="4">
        <v>0</v>
      </c>
      <c r="EZ1171" s="4">
        <v>5</v>
      </c>
      <c r="FA1171" s="4"/>
      <c r="FB1171" s="4"/>
      <c r="FC1171" s="4">
        <v>1</v>
      </c>
      <c r="FD1171" s="4">
        <v>18</v>
      </c>
      <c r="FE1171" s="4"/>
      <c r="FF1171" s="4">
        <v>64.05</v>
      </c>
      <c r="FG1171" s="4"/>
      <c r="FH1171" s="4"/>
      <c r="FI1171" s="4"/>
      <c r="FJ1171" s="4"/>
      <c r="FK1171" s="4"/>
      <c r="FL1171" s="4"/>
      <c r="FM1171" s="4"/>
      <c r="FN1171" s="4"/>
      <c r="FO1171" s="4"/>
      <c r="FP1171" s="4"/>
      <c r="FQ1171" s="4">
        <v>0</v>
      </c>
      <c r="FR1171" s="4">
        <v>0</v>
      </c>
      <c r="FS1171" s="4">
        <v>0</v>
      </c>
      <c r="FT1171" s="4"/>
      <c r="FU1171" s="4"/>
      <c r="FV1171" s="4"/>
      <c r="FW1171" s="4"/>
      <c r="FX1171" s="4">
        <v>0</v>
      </c>
      <c r="FY1171" s="4">
        <v>0</v>
      </c>
      <c r="FZ1171" s="4"/>
      <c r="GA1171" s="4" t="s">
        <v>1360</v>
      </c>
      <c r="GB1171" s="4"/>
      <c r="GC1171" s="4"/>
      <c r="GD1171" s="4">
        <v>1</v>
      </c>
      <c r="GE1171" s="4"/>
      <c r="GF1171" s="4">
        <v>-2125417866</v>
      </c>
      <c r="GG1171" s="4">
        <v>2</v>
      </c>
      <c r="GH1171" s="4">
        <v>3</v>
      </c>
      <c r="GI1171" s="4">
        <v>5</v>
      </c>
      <c r="GJ1171" s="4">
        <v>0</v>
      </c>
      <c r="GK1171" s="4">
        <v>0</v>
      </c>
      <c r="GL1171" s="4">
        <f t="shared" si="1364"/>
        <v>0</v>
      </c>
      <c r="GM1171" s="4">
        <f t="shared" si="1365"/>
        <v>21880.22</v>
      </c>
      <c r="GN1171" s="4">
        <f t="shared" si="1366"/>
        <v>0</v>
      </c>
      <c r="GO1171" s="4">
        <f t="shared" si="1367"/>
        <v>21880.22</v>
      </c>
      <c r="GP1171" s="4">
        <f t="shared" si="1368"/>
        <v>0</v>
      </c>
      <c r="GQ1171" s="4"/>
      <c r="GR1171" s="4">
        <v>1</v>
      </c>
      <c r="GS1171" s="4">
        <v>1</v>
      </c>
      <c r="GT1171" s="4">
        <v>0</v>
      </c>
      <c r="GU1171" s="4" t="s">
        <v>3</v>
      </c>
      <c r="GV1171" s="4">
        <f t="shared" si="1369"/>
        <v>0</v>
      </c>
      <c r="GW1171" s="4">
        <v>1</v>
      </c>
      <c r="GX1171" s="4">
        <f t="shared" si="1370"/>
        <v>0</v>
      </c>
      <c r="GY1171" s="4"/>
      <c r="GZ1171" s="4"/>
      <c r="HA1171" s="4">
        <v>0</v>
      </c>
      <c r="HB1171" s="4">
        <v>0</v>
      </c>
      <c r="HC1171" s="4">
        <f t="shared" si="1371"/>
        <v>0</v>
      </c>
      <c r="HD1171" s="4"/>
      <c r="HE1171" s="4" t="s">
        <v>459</v>
      </c>
      <c r="HF1171" s="4" t="s">
        <v>37</v>
      </c>
      <c r="HG1171" s="4"/>
      <c r="HH1171" s="4"/>
      <c r="HI1171" s="4"/>
      <c r="HJ1171" s="4"/>
      <c r="HK1171" s="4"/>
      <c r="HL1171" s="4"/>
      <c r="HM1171" s="4" t="s">
        <v>3</v>
      </c>
      <c r="HN1171" s="4" t="s">
        <v>3</v>
      </c>
      <c r="HO1171" s="4" t="s">
        <v>3</v>
      </c>
      <c r="HP1171" s="4" t="s">
        <v>3</v>
      </c>
      <c r="HQ1171" s="4" t="s">
        <v>3</v>
      </c>
      <c r="HR1171" s="4"/>
      <c r="HS1171" s="4">
        <v>0</v>
      </c>
      <c r="HT1171" s="4"/>
      <c r="HU1171" s="4"/>
      <c r="HV1171" s="4"/>
      <c r="HW1171" s="4"/>
      <c r="HX1171" s="4"/>
      <c r="HY1171" s="4"/>
      <c r="HZ1171" s="4"/>
      <c r="IA1171" s="4"/>
      <c r="IB1171" s="4"/>
      <c r="IC1171" s="4"/>
      <c r="ID1171" s="4"/>
      <c r="IE1171" s="4"/>
      <c r="IF1171" s="4"/>
      <c r="IG1171" s="4"/>
      <c r="IH1171" s="4"/>
      <c r="II1171" s="4"/>
      <c r="IJ1171" s="4"/>
      <c r="IK1171" s="4">
        <v>0</v>
      </c>
      <c r="IL1171" s="4"/>
      <c r="IM1171" s="4"/>
      <c r="IN1171" s="4"/>
      <c r="IO1171" s="4"/>
      <c r="IP1171" s="4"/>
      <c r="IQ1171" s="4"/>
      <c r="IR1171" s="4"/>
      <c r="IS1171" s="4"/>
      <c r="IT1171" s="4"/>
      <c r="IU1171" s="4"/>
    </row>
    <row r="1172" spans="1:255" x14ac:dyDescent="0.25">
      <c r="A1172" s="3">
        <v>17</v>
      </c>
      <c r="B1172" s="3">
        <v>1</v>
      </c>
      <c r="C1172" s="3"/>
      <c r="D1172" s="3"/>
      <c r="E1172" s="3" t="s">
        <v>1361</v>
      </c>
      <c r="F1172" s="3" t="s">
        <v>1362</v>
      </c>
      <c r="G1172" s="3" t="s">
        <v>1363</v>
      </c>
      <c r="H1172" s="3" t="s">
        <v>769</v>
      </c>
      <c r="I1172" s="3">
        <f>ROUND(150*1.02,9)</f>
        <v>153</v>
      </c>
      <c r="J1172" s="3">
        <v>0</v>
      </c>
      <c r="K1172" s="3">
        <f>ROUND(150*1.02,9)</f>
        <v>153</v>
      </c>
      <c r="L1172" s="3"/>
      <c r="M1172" s="3"/>
      <c r="N1172" s="3"/>
      <c r="O1172" s="3">
        <f t="shared" si="1347"/>
        <v>1272.96</v>
      </c>
      <c r="P1172" s="3">
        <f t="shared" si="1348"/>
        <v>1272.96</v>
      </c>
      <c r="Q1172" s="3">
        <f t="shared" si="1372"/>
        <v>0</v>
      </c>
      <c r="R1172" s="3">
        <f t="shared" si="1373"/>
        <v>0</v>
      </c>
      <c r="S1172" s="3">
        <f t="shared" si="1349"/>
        <v>0</v>
      </c>
      <c r="T1172" s="3">
        <f t="shared" si="1350"/>
        <v>0</v>
      </c>
      <c r="U1172" s="3">
        <f t="shared" si="1351"/>
        <v>0</v>
      </c>
      <c r="V1172" s="3">
        <f t="shared" si="1352"/>
        <v>0</v>
      </c>
      <c r="W1172" s="3">
        <f t="shared" si="1353"/>
        <v>0</v>
      </c>
      <c r="X1172" s="3">
        <f t="shared" si="1374"/>
        <v>0</v>
      </c>
      <c r="Y1172" s="3">
        <f t="shared" si="1375"/>
        <v>0</v>
      </c>
      <c r="Z1172" s="3"/>
      <c r="AA1172" s="3">
        <v>54971259</v>
      </c>
      <c r="AB1172" s="3">
        <f t="shared" si="1354"/>
        <v>8.32</v>
      </c>
      <c r="AC1172" s="3">
        <f t="shared" si="1376"/>
        <v>8.32</v>
      </c>
      <c r="AD1172" s="3">
        <f t="shared" si="1377"/>
        <v>0</v>
      </c>
      <c r="AE1172" s="3">
        <f t="shared" si="1378"/>
        <v>0</v>
      </c>
      <c r="AF1172" s="3">
        <f t="shared" si="1378"/>
        <v>0</v>
      </c>
      <c r="AG1172" s="3">
        <f t="shared" si="1355"/>
        <v>0</v>
      </c>
      <c r="AH1172" s="3">
        <f t="shared" si="1379"/>
        <v>0</v>
      </c>
      <c r="AI1172" s="3">
        <f t="shared" si="1379"/>
        <v>0</v>
      </c>
      <c r="AJ1172" s="3">
        <f t="shared" si="1356"/>
        <v>0</v>
      </c>
      <c r="AK1172" s="3">
        <v>8.32</v>
      </c>
      <c r="AL1172" s="3">
        <v>8.32</v>
      </c>
      <c r="AM1172" s="3">
        <v>0</v>
      </c>
      <c r="AN1172" s="3">
        <v>0</v>
      </c>
      <c r="AO1172" s="3">
        <v>0</v>
      </c>
      <c r="AP1172" s="3">
        <v>0</v>
      </c>
      <c r="AQ1172" s="3">
        <v>0</v>
      </c>
      <c r="AR1172" s="3">
        <v>0</v>
      </c>
      <c r="AS1172" s="3">
        <v>0</v>
      </c>
      <c r="AT1172" s="3">
        <v>0</v>
      </c>
      <c r="AU1172" s="3">
        <v>0</v>
      </c>
      <c r="AV1172" s="3">
        <v>1</v>
      </c>
      <c r="AW1172" s="3">
        <v>1</v>
      </c>
      <c r="AX1172" s="3"/>
      <c r="AY1172" s="3"/>
      <c r="AZ1172" s="3">
        <v>1</v>
      </c>
      <c r="BA1172" s="3">
        <v>1</v>
      </c>
      <c r="BB1172" s="3">
        <v>1</v>
      </c>
      <c r="BC1172" s="3">
        <v>1</v>
      </c>
      <c r="BD1172" s="3" t="s">
        <v>3</v>
      </c>
      <c r="BE1172" s="3" t="s">
        <v>3</v>
      </c>
      <c r="BF1172" s="3" t="s">
        <v>3</v>
      </c>
      <c r="BG1172" s="3" t="s">
        <v>3</v>
      </c>
      <c r="BH1172" s="3">
        <v>3</v>
      </c>
      <c r="BI1172" s="3">
        <v>2</v>
      </c>
      <c r="BJ1172" s="3" t="s">
        <v>1362</v>
      </c>
      <c r="BK1172" s="3"/>
      <c r="BL1172" s="3"/>
      <c r="BM1172" s="3">
        <v>400005</v>
      </c>
      <c r="BN1172" s="3">
        <v>0</v>
      </c>
      <c r="BO1172" s="3" t="s">
        <v>3</v>
      </c>
      <c r="BP1172" s="3">
        <v>0</v>
      </c>
      <c r="BQ1172" s="3">
        <v>213</v>
      </c>
      <c r="BR1172" s="3">
        <v>0</v>
      </c>
      <c r="BS1172" s="3">
        <v>1</v>
      </c>
      <c r="BT1172" s="3">
        <v>1</v>
      </c>
      <c r="BU1172" s="3">
        <v>1</v>
      </c>
      <c r="BV1172" s="3">
        <v>1</v>
      </c>
      <c r="BW1172" s="3">
        <v>1</v>
      </c>
      <c r="BX1172" s="3">
        <v>1</v>
      </c>
      <c r="BY1172" s="3" t="s">
        <v>3</v>
      </c>
      <c r="BZ1172" s="3">
        <v>0</v>
      </c>
      <c r="CA1172" s="3">
        <v>0</v>
      </c>
      <c r="CB1172" s="3" t="s">
        <v>3</v>
      </c>
      <c r="CC1172" s="3"/>
      <c r="CD1172" s="3"/>
      <c r="CE1172" s="3">
        <v>1566</v>
      </c>
      <c r="CF1172" s="3">
        <v>0</v>
      </c>
      <c r="CG1172" s="3">
        <v>0</v>
      </c>
      <c r="CH1172" s="3"/>
      <c r="CI1172" s="3"/>
      <c r="CJ1172" s="3"/>
      <c r="CK1172" s="3"/>
      <c r="CL1172" s="3"/>
      <c r="CM1172" s="3">
        <v>0</v>
      </c>
      <c r="CN1172" s="3" t="s">
        <v>3</v>
      </c>
      <c r="CO1172" s="3">
        <v>0</v>
      </c>
      <c r="CP1172" s="3">
        <f t="shared" si="1357"/>
        <v>1272.96</v>
      </c>
      <c r="CQ1172" s="3">
        <f t="shared" si="1358"/>
        <v>8.32</v>
      </c>
      <c r="CR1172" s="3">
        <f t="shared" si="1380"/>
        <v>0</v>
      </c>
      <c r="CS1172" s="3">
        <f t="shared" si="1381"/>
        <v>0</v>
      </c>
      <c r="CT1172" s="3">
        <f t="shared" si="1359"/>
        <v>0</v>
      </c>
      <c r="CU1172" s="3">
        <f t="shared" si="1360"/>
        <v>0</v>
      </c>
      <c r="CV1172" s="3">
        <f t="shared" si="1361"/>
        <v>0</v>
      </c>
      <c r="CW1172" s="3">
        <f t="shared" si="1362"/>
        <v>0</v>
      </c>
      <c r="CX1172" s="3">
        <f t="shared" si="1363"/>
        <v>0</v>
      </c>
      <c r="CY1172" s="3">
        <f t="shared" si="1382"/>
        <v>0</v>
      </c>
      <c r="CZ1172" s="3">
        <f t="shared" si="1383"/>
        <v>0</v>
      </c>
      <c r="DA1172" s="3"/>
      <c r="DB1172" s="3"/>
      <c r="DC1172" s="3" t="s">
        <v>3</v>
      </c>
      <c r="DD1172" s="3" t="s">
        <v>3</v>
      </c>
      <c r="DE1172" s="3" t="s">
        <v>3</v>
      </c>
      <c r="DF1172" s="3" t="s">
        <v>3</v>
      </c>
      <c r="DG1172" s="3" t="s">
        <v>3</v>
      </c>
      <c r="DH1172" s="3" t="s">
        <v>3</v>
      </c>
      <c r="DI1172" s="3" t="s">
        <v>3</v>
      </c>
      <c r="DJ1172" s="3" t="s">
        <v>3</v>
      </c>
      <c r="DK1172" s="3" t="s">
        <v>3</v>
      </c>
      <c r="DL1172" s="3" t="s">
        <v>3</v>
      </c>
      <c r="DM1172" s="3" t="s">
        <v>3</v>
      </c>
      <c r="DN1172" s="3">
        <v>0</v>
      </c>
      <c r="DO1172" s="3">
        <v>0</v>
      </c>
      <c r="DP1172" s="3">
        <v>1</v>
      </c>
      <c r="DQ1172" s="3">
        <v>1</v>
      </c>
      <c r="DR1172" s="3"/>
      <c r="DS1172" s="3"/>
      <c r="DT1172" s="3"/>
      <c r="DU1172" s="3">
        <v>1003</v>
      </c>
      <c r="DV1172" s="3" t="s">
        <v>769</v>
      </c>
      <c r="DW1172" s="3" t="s">
        <v>769</v>
      </c>
      <c r="DX1172" s="3">
        <v>1</v>
      </c>
      <c r="DY1172" s="3"/>
      <c r="DZ1172" s="3" t="s">
        <v>3</v>
      </c>
      <c r="EA1172" s="3" t="s">
        <v>3</v>
      </c>
      <c r="EB1172" s="3" t="s">
        <v>3</v>
      </c>
      <c r="EC1172" s="3" t="s">
        <v>3</v>
      </c>
      <c r="ED1172" s="3"/>
      <c r="EE1172" s="3">
        <v>57042888</v>
      </c>
      <c r="EF1172" s="3">
        <v>213</v>
      </c>
      <c r="EG1172" s="3" t="s">
        <v>456</v>
      </c>
      <c r="EH1172" s="3">
        <v>0</v>
      </c>
      <c r="EI1172" s="3" t="s">
        <v>3</v>
      </c>
      <c r="EJ1172" s="3">
        <v>1</v>
      </c>
      <c r="EK1172" s="3">
        <v>400005</v>
      </c>
      <c r="EL1172" s="3" t="s">
        <v>456</v>
      </c>
      <c r="EM1172" s="3" t="s">
        <v>457</v>
      </c>
      <c r="EN1172" s="3"/>
      <c r="EO1172" s="3" t="s">
        <v>3</v>
      </c>
      <c r="EP1172" s="3"/>
      <c r="EQ1172" s="3">
        <v>16</v>
      </c>
      <c r="ER1172" s="3">
        <v>0</v>
      </c>
      <c r="ES1172" s="3">
        <v>8.32</v>
      </c>
      <c r="ET1172" s="3">
        <v>0</v>
      </c>
      <c r="EU1172" s="3">
        <v>0</v>
      </c>
      <c r="EV1172" s="3">
        <v>0</v>
      </c>
      <c r="EW1172" s="3">
        <v>0</v>
      </c>
      <c r="EX1172" s="3">
        <v>0</v>
      </c>
      <c r="EY1172" s="3">
        <v>0</v>
      </c>
      <c r="EZ1172" s="3"/>
      <c r="FA1172" s="3"/>
      <c r="FB1172" s="3"/>
      <c r="FC1172" s="3"/>
      <c r="FD1172" s="3"/>
      <c r="FE1172" s="3"/>
      <c r="FF1172" s="3"/>
      <c r="FG1172" s="3"/>
      <c r="FH1172" s="3"/>
      <c r="FI1172" s="3"/>
      <c r="FJ1172" s="3"/>
      <c r="FK1172" s="3"/>
      <c r="FL1172" s="3"/>
      <c r="FM1172" s="3"/>
      <c r="FN1172" s="3"/>
      <c r="FO1172" s="3"/>
      <c r="FP1172" s="3"/>
      <c r="FQ1172" s="3">
        <v>0</v>
      </c>
      <c r="FR1172" s="3">
        <v>0</v>
      </c>
      <c r="FS1172" s="3">
        <v>0</v>
      </c>
      <c r="FT1172" s="3"/>
      <c r="FU1172" s="3"/>
      <c r="FV1172" s="3"/>
      <c r="FW1172" s="3"/>
      <c r="FX1172" s="3">
        <v>0</v>
      </c>
      <c r="FY1172" s="3">
        <v>0</v>
      </c>
      <c r="FZ1172" s="3"/>
      <c r="GA1172" s="3" t="s">
        <v>1364</v>
      </c>
      <c r="GB1172" s="3"/>
      <c r="GC1172" s="3"/>
      <c r="GD1172" s="3">
        <v>1</v>
      </c>
      <c r="GE1172" s="3"/>
      <c r="GF1172" s="3">
        <v>275212983</v>
      </c>
      <c r="GG1172" s="3">
        <v>2</v>
      </c>
      <c r="GH1172" s="3">
        <v>4</v>
      </c>
      <c r="GI1172" s="3">
        <v>-2</v>
      </c>
      <c r="GJ1172" s="3">
        <v>0</v>
      </c>
      <c r="GK1172" s="3">
        <v>0</v>
      </c>
      <c r="GL1172" s="3">
        <f t="shared" si="1364"/>
        <v>0</v>
      </c>
      <c r="GM1172" s="3">
        <f t="shared" si="1365"/>
        <v>1272.96</v>
      </c>
      <c r="GN1172" s="3">
        <f t="shared" si="1366"/>
        <v>0</v>
      </c>
      <c r="GO1172" s="3">
        <f t="shared" si="1367"/>
        <v>1272.96</v>
      </c>
      <c r="GP1172" s="3">
        <f t="shared" si="1368"/>
        <v>0</v>
      </c>
      <c r="GQ1172" s="3"/>
      <c r="GR1172" s="3">
        <v>1</v>
      </c>
      <c r="GS1172" s="3">
        <v>2</v>
      </c>
      <c r="GT1172" s="3">
        <v>0</v>
      </c>
      <c r="GU1172" s="3" t="s">
        <v>3</v>
      </c>
      <c r="GV1172" s="3">
        <f t="shared" si="1369"/>
        <v>0</v>
      </c>
      <c r="GW1172" s="3">
        <v>1</v>
      </c>
      <c r="GX1172" s="3">
        <f t="shared" si="1370"/>
        <v>0</v>
      </c>
      <c r="GY1172" s="3"/>
      <c r="GZ1172" s="3"/>
      <c r="HA1172" s="3">
        <v>0</v>
      </c>
      <c r="HB1172" s="3">
        <v>0</v>
      </c>
      <c r="HC1172" s="3">
        <f t="shared" si="1371"/>
        <v>0</v>
      </c>
      <c r="HD1172" s="3"/>
      <c r="HE1172" s="3" t="s">
        <v>459</v>
      </c>
      <c r="HF1172" s="3" t="s">
        <v>37</v>
      </c>
      <c r="HG1172" s="3"/>
      <c r="HH1172" s="3"/>
      <c r="HI1172" s="3"/>
      <c r="HJ1172" s="3"/>
      <c r="HK1172" s="3"/>
      <c r="HL1172" s="3"/>
      <c r="HM1172" s="3" t="s">
        <v>3</v>
      </c>
      <c r="HN1172" s="3" t="s">
        <v>3</v>
      </c>
      <c r="HO1172" s="3" t="s">
        <v>3</v>
      </c>
      <c r="HP1172" s="3" t="s">
        <v>3</v>
      </c>
      <c r="HQ1172" s="3" t="s">
        <v>3</v>
      </c>
      <c r="HR1172" s="3"/>
      <c r="HS1172" s="3">
        <v>0</v>
      </c>
      <c r="HT1172" s="3"/>
      <c r="HU1172" s="3"/>
      <c r="HV1172" s="3"/>
      <c r="HW1172" s="3"/>
      <c r="HX1172" s="3"/>
      <c r="HY1172" s="3"/>
      <c r="HZ1172" s="3"/>
      <c r="IA1172" s="3"/>
      <c r="IB1172" s="3"/>
      <c r="IC1172" s="3"/>
      <c r="ID1172" s="3"/>
      <c r="IE1172" s="3"/>
      <c r="IF1172" s="3"/>
      <c r="IG1172" s="3"/>
      <c r="IH1172" s="3"/>
      <c r="II1172" s="3"/>
      <c r="IJ1172" s="3"/>
      <c r="IK1172" s="3">
        <v>0</v>
      </c>
      <c r="IL1172" s="3"/>
      <c r="IM1172" s="3"/>
      <c r="IN1172" s="3"/>
      <c r="IO1172" s="3"/>
      <c r="IP1172" s="3"/>
      <c r="IQ1172" s="3"/>
      <c r="IR1172" s="3"/>
      <c r="IS1172" s="3"/>
      <c r="IT1172" s="3"/>
      <c r="IU1172" s="3"/>
    </row>
    <row r="1173" spans="1:255" x14ac:dyDescent="0.25">
      <c r="A1173" s="4">
        <v>17</v>
      </c>
      <c r="B1173" s="4">
        <v>1</v>
      </c>
      <c r="C1173" s="4"/>
      <c r="D1173" s="4"/>
      <c r="E1173" s="4" t="s">
        <v>1361</v>
      </c>
      <c r="F1173" s="4" t="s">
        <v>1362</v>
      </c>
      <c r="G1173" s="4" t="s">
        <v>1363</v>
      </c>
      <c r="H1173" s="4" t="s">
        <v>769</v>
      </c>
      <c r="I1173" s="4">
        <f>ROUND(150*1.02,9)</f>
        <v>153</v>
      </c>
      <c r="J1173" s="4">
        <v>0</v>
      </c>
      <c r="K1173" s="4">
        <f>ROUND(150*1.02,9)</f>
        <v>153</v>
      </c>
      <c r="L1173" s="4"/>
      <c r="M1173" s="4"/>
      <c r="N1173" s="4"/>
      <c r="O1173" s="4">
        <f t="shared" si="1347"/>
        <v>12525.93</v>
      </c>
      <c r="P1173" s="4">
        <f t="shared" si="1348"/>
        <v>12525.93</v>
      </c>
      <c r="Q1173" s="4">
        <f t="shared" si="1372"/>
        <v>0</v>
      </c>
      <c r="R1173" s="4">
        <f t="shared" si="1373"/>
        <v>0</v>
      </c>
      <c r="S1173" s="4">
        <f t="shared" si="1349"/>
        <v>0</v>
      </c>
      <c r="T1173" s="4">
        <f t="shared" si="1350"/>
        <v>0</v>
      </c>
      <c r="U1173" s="4">
        <f t="shared" si="1351"/>
        <v>0</v>
      </c>
      <c r="V1173" s="4">
        <f t="shared" si="1352"/>
        <v>0</v>
      </c>
      <c r="W1173" s="4">
        <f t="shared" si="1353"/>
        <v>0</v>
      </c>
      <c r="X1173" s="4">
        <f t="shared" si="1374"/>
        <v>0</v>
      </c>
      <c r="Y1173" s="4">
        <f t="shared" si="1375"/>
        <v>0</v>
      </c>
      <c r="Z1173" s="4"/>
      <c r="AA1173" s="4">
        <v>55890823</v>
      </c>
      <c r="AB1173" s="4">
        <f t="shared" si="1354"/>
        <v>8.32</v>
      </c>
      <c r="AC1173" s="4">
        <f t="shared" si="1376"/>
        <v>8.32</v>
      </c>
      <c r="AD1173" s="4">
        <f t="shared" si="1377"/>
        <v>0</v>
      </c>
      <c r="AE1173" s="4">
        <f t="shared" si="1378"/>
        <v>0</v>
      </c>
      <c r="AF1173" s="4">
        <f t="shared" si="1378"/>
        <v>0</v>
      </c>
      <c r="AG1173" s="4">
        <f t="shared" si="1355"/>
        <v>0</v>
      </c>
      <c r="AH1173" s="4">
        <f t="shared" si="1379"/>
        <v>0</v>
      </c>
      <c r="AI1173" s="4">
        <f t="shared" si="1379"/>
        <v>0</v>
      </c>
      <c r="AJ1173" s="4">
        <f t="shared" si="1356"/>
        <v>0</v>
      </c>
      <c r="AK1173" s="4">
        <v>8.32</v>
      </c>
      <c r="AL1173" s="4">
        <v>8.32</v>
      </c>
      <c r="AM1173" s="4">
        <v>0</v>
      </c>
      <c r="AN1173" s="4">
        <v>0</v>
      </c>
      <c r="AO1173" s="4">
        <v>0</v>
      </c>
      <c r="AP1173" s="4">
        <v>0</v>
      </c>
      <c r="AQ1173" s="4">
        <v>0</v>
      </c>
      <c r="AR1173" s="4">
        <v>0</v>
      </c>
      <c r="AS1173" s="4">
        <v>0</v>
      </c>
      <c r="AT1173" s="4">
        <v>0</v>
      </c>
      <c r="AU1173" s="4">
        <v>0</v>
      </c>
      <c r="AV1173" s="4">
        <v>1</v>
      </c>
      <c r="AW1173" s="4">
        <v>1</v>
      </c>
      <c r="AX1173" s="4"/>
      <c r="AY1173" s="4"/>
      <c r="AZ1173" s="4">
        <v>1</v>
      </c>
      <c r="BA1173" s="4">
        <v>1</v>
      </c>
      <c r="BB1173" s="4">
        <v>1</v>
      </c>
      <c r="BC1173" s="4">
        <v>9.84</v>
      </c>
      <c r="BD1173" s="4" t="s">
        <v>3</v>
      </c>
      <c r="BE1173" s="4" t="s">
        <v>3</v>
      </c>
      <c r="BF1173" s="4" t="s">
        <v>3</v>
      </c>
      <c r="BG1173" s="4" t="s">
        <v>3</v>
      </c>
      <c r="BH1173" s="4">
        <v>3</v>
      </c>
      <c r="BI1173" s="4">
        <v>2</v>
      </c>
      <c r="BJ1173" s="4" t="s">
        <v>1362</v>
      </c>
      <c r="BK1173" s="4"/>
      <c r="BL1173" s="4"/>
      <c r="BM1173" s="4">
        <v>400005</v>
      </c>
      <c r="BN1173" s="4">
        <v>0</v>
      </c>
      <c r="BO1173" s="4" t="s">
        <v>3</v>
      </c>
      <c r="BP1173" s="4">
        <v>0</v>
      </c>
      <c r="BQ1173" s="4">
        <v>213</v>
      </c>
      <c r="BR1173" s="4">
        <v>0</v>
      </c>
      <c r="BS1173" s="4">
        <v>1</v>
      </c>
      <c r="BT1173" s="4">
        <v>1</v>
      </c>
      <c r="BU1173" s="4">
        <v>1</v>
      </c>
      <c r="BV1173" s="4">
        <v>1</v>
      </c>
      <c r="BW1173" s="4">
        <v>1</v>
      </c>
      <c r="BX1173" s="4">
        <v>1</v>
      </c>
      <c r="BY1173" s="4" t="s">
        <v>3</v>
      </c>
      <c r="BZ1173" s="4">
        <v>0</v>
      </c>
      <c r="CA1173" s="4">
        <v>0</v>
      </c>
      <c r="CB1173" s="4" t="s">
        <v>3</v>
      </c>
      <c r="CC1173" s="4"/>
      <c r="CD1173" s="4"/>
      <c r="CE1173" s="4">
        <v>1566</v>
      </c>
      <c r="CF1173" s="4">
        <v>0</v>
      </c>
      <c r="CG1173" s="4">
        <v>0</v>
      </c>
      <c r="CH1173" s="4"/>
      <c r="CI1173" s="4"/>
      <c r="CJ1173" s="4"/>
      <c r="CK1173" s="4"/>
      <c r="CL1173" s="4"/>
      <c r="CM1173" s="4">
        <v>0</v>
      </c>
      <c r="CN1173" s="4" t="s">
        <v>3</v>
      </c>
      <c r="CO1173" s="4">
        <v>0</v>
      </c>
      <c r="CP1173" s="4">
        <f t="shared" si="1357"/>
        <v>12525.93</v>
      </c>
      <c r="CQ1173" s="4">
        <f t="shared" si="1358"/>
        <v>81.87</v>
      </c>
      <c r="CR1173" s="4">
        <f t="shared" si="1380"/>
        <v>0</v>
      </c>
      <c r="CS1173" s="4">
        <f t="shared" si="1381"/>
        <v>0</v>
      </c>
      <c r="CT1173" s="4">
        <f t="shared" si="1359"/>
        <v>0</v>
      </c>
      <c r="CU1173" s="4">
        <f t="shared" si="1360"/>
        <v>0</v>
      </c>
      <c r="CV1173" s="4">
        <f t="shared" si="1361"/>
        <v>0</v>
      </c>
      <c r="CW1173" s="4">
        <f t="shared" si="1362"/>
        <v>0</v>
      </c>
      <c r="CX1173" s="4">
        <f t="shared" si="1363"/>
        <v>0</v>
      </c>
      <c r="CY1173" s="4">
        <f t="shared" si="1382"/>
        <v>0</v>
      </c>
      <c r="CZ1173" s="4">
        <f t="shared" si="1383"/>
        <v>0</v>
      </c>
      <c r="DA1173" s="4"/>
      <c r="DB1173" s="4"/>
      <c r="DC1173" s="4" t="s">
        <v>3</v>
      </c>
      <c r="DD1173" s="4" t="s">
        <v>3</v>
      </c>
      <c r="DE1173" s="4" t="s">
        <v>3</v>
      </c>
      <c r="DF1173" s="4" t="s">
        <v>3</v>
      </c>
      <c r="DG1173" s="4" t="s">
        <v>3</v>
      </c>
      <c r="DH1173" s="4" t="s">
        <v>3</v>
      </c>
      <c r="DI1173" s="4" t="s">
        <v>3</v>
      </c>
      <c r="DJ1173" s="4" t="s">
        <v>3</v>
      </c>
      <c r="DK1173" s="4" t="s">
        <v>3</v>
      </c>
      <c r="DL1173" s="4" t="s">
        <v>3</v>
      </c>
      <c r="DM1173" s="4" t="s">
        <v>3</v>
      </c>
      <c r="DN1173" s="4">
        <v>0</v>
      </c>
      <c r="DO1173" s="4">
        <v>0</v>
      </c>
      <c r="DP1173" s="4">
        <v>1</v>
      </c>
      <c r="DQ1173" s="4">
        <v>1</v>
      </c>
      <c r="DR1173" s="4"/>
      <c r="DS1173" s="4"/>
      <c r="DT1173" s="4"/>
      <c r="DU1173" s="4">
        <v>1003</v>
      </c>
      <c r="DV1173" s="4" t="s">
        <v>769</v>
      </c>
      <c r="DW1173" s="4" t="s">
        <v>769</v>
      </c>
      <c r="DX1173" s="4">
        <v>1</v>
      </c>
      <c r="DY1173" s="4"/>
      <c r="DZ1173" s="4" t="s">
        <v>3</v>
      </c>
      <c r="EA1173" s="4" t="s">
        <v>3</v>
      </c>
      <c r="EB1173" s="4" t="s">
        <v>3</v>
      </c>
      <c r="EC1173" s="4" t="s">
        <v>3</v>
      </c>
      <c r="ED1173" s="4"/>
      <c r="EE1173" s="4">
        <v>57042888</v>
      </c>
      <c r="EF1173" s="4">
        <v>213</v>
      </c>
      <c r="EG1173" s="4" t="s">
        <v>456</v>
      </c>
      <c r="EH1173" s="4">
        <v>0</v>
      </c>
      <c r="EI1173" s="4" t="s">
        <v>3</v>
      </c>
      <c r="EJ1173" s="4">
        <v>1</v>
      </c>
      <c r="EK1173" s="4">
        <v>400005</v>
      </c>
      <c r="EL1173" s="4" t="s">
        <v>456</v>
      </c>
      <c r="EM1173" s="4" t="s">
        <v>457</v>
      </c>
      <c r="EN1173" s="4"/>
      <c r="EO1173" s="4" t="s">
        <v>3</v>
      </c>
      <c r="EP1173" s="4"/>
      <c r="EQ1173" s="4">
        <v>16</v>
      </c>
      <c r="ER1173" s="4">
        <v>0</v>
      </c>
      <c r="ES1173" s="4">
        <v>8.32</v>
      </c>
      <c r="ET1173" s="4">
        <v>0</v>
      </c>
      <c r="EU1173" s="4">
        <v>0</v>
      </c>
      <c r="EV1173" s="4">
        <v>0</v>
      </c>
      <c r="EW1173" s="4">
        <v>0</v>
      </c>
      <c r="EX1173" s="4">
        <v>0</v>
      </c>
      <c r="EY1173" s="4">
        <v>0</v>
      </c>
      <c r="EZ1173" s="4">
        <v>5</v>
      </c>
      <c r="FA1173" s="4"/>
      <c r="FB1173" s="4"/>
      <c r="FC1173" s="4">
        <v>1</v>
      </c>
      <c r="FD1173" s="4">
        <v>18</v>
      </c>
      <c r="FE1173" s="4"/>
      <c r="FF1173" s="4">
        <v>98</v>
      </c>
      <c r="FG1173" s="4"/>
      <c r="FH1173" s="4"/>
      <c r="FI1173" s="4"/>
      <c r="FJ1173" s="4"/>
      <c r="FK1173" s="4"/>
      <c r="FL1173" s="4"/>
      <c r="FM1173" s="4"/>
      <c r="FN1173" s="4"/>
      <c r="FO1173" s="4"/>
      <c r="FP1173" s="4"/>
      <c r="FQ1173" s="4">
        <v>0</v>
      </c>
      <c r="FR1173" s="4">
        <v>0</v>
      </c>
      <c r="FS1173" s="4">
        <v>0</v>
      </c>
      <c r="FT1173" s="4"/>
      <c r="FU1173" s="4"/>
      <c r="FV1173" s="4"/>
      <c r="FW1173" s="4"/>
      <c r="FX1173" s="4">
        <v>0</v>
      </c>
      <c r="FY1173" s="4">
        <v>0</v>
      </c>
      <c r="FZ1173" s="4"/>
      <c r="GA1173" s="4" t="s">
        <v>1364</v>
      </c>
      <c r="GB1173" s="4"/>
      <c r="GC1173" s="4"/>
      <c r="GD1173" s="4">
        <v>1</v>
      </c>
      <c r="GE1173" s="4"/>
      <c r="GF1173" s="4">
        <v>275212983</v>
      </c>
      <c r="GG1173" s="4">
        <v>2</v>
      </c>
      <c r="GH1173" s="4">
        <v>3</v>
      </c>
      <c r="GI1173" s="4">
        <v>5</v>
      </c>
      <c r="GJ1173" s="4">
        <v>0</v>
      </c>
      <c r="GK1173" s="4">
        <v>0</v>
      </c>
      <c r="GL1173" s="4">
        <f t="shared" si="1364"/>
        <v>0</v>
      </c>
      <c r="GM1173" s="4">
        <f t="shared" si="1365"/>
        <v>12525.93</v>
      </c>
      <c r="GN1173" s="4">
        <f t="shared" si="1366"/>
        <v>0</v>
      </c>
      <c r="GO1173" s="4">
        <f t="shared" si="1367"/>
        <v>12525.93</v>
      </c>
      <c r="GP1173" s="4">
        <f t="shared" si="1368"/>
        <v>0</v>
      </c>
      <c r="GQ1173" s="4"/>
      <c r="GR1173" s="4">
        <v>1</v>
      </c>
      <c r="GS1173" s="4">
        <v>1</v>
      </c>
      <c r="GT1173" s="4">
        <v>0</v>
      </c>
      <c r="GU1173" s="4" t="s">
        <v>3</v>
      </c>
      <c r="GV1173" s="4">
        <f t="shared" si="1369"/>
        <v>0</v>
      </c>
      <c r="GW1173" s="4">
        <v>1</v>
      </c>
      <c r="GX1173" s="4">
        <f t="shared" si="1370"/>
        <v>0</v>
      </c>
      <c r="GY1173" s="4"/>
      <c r="GZ1173" s="4"/>
      <c r="HA1173" s="4">
        <v>0</v>
      </c>
      <c r="HB1173" s="4">
        <v>0</v>
      </c>
      <c r="HC1173" s="4">
        <f t="shared" si="1371"/>
        <v>0</v>
      </c>
      <c r="HD1173" s="4"/>
      <c r="HE1173" s="4" t="s">
        <v>459</v>
      </c>
      <c r="HF1173" s="4" t="s">
        <v>37</v>
      </c>
      <c r="HG1173" s="4"/>
      <c r="HH1173" s="4"/>
      <c r="HI1173" s="4"/>
      <c r="HJ1173" s="4"/>
      <c r="HK1173" s="4"/>
      <c r="HL1173" s="4"/>
      <c r="HM1173" s="4" t="s">
        <v>3</v>
      </c>
      <c r="HN1173" s="4" t="s">
        <v>3</v>
      </c>
      <c r="HO1173" s="4" t="s">
        <v>3</v>
      </c>
      <c r="HP1173" s="4" t="s">
        <v>3</v>
      </c>
      <c r="HQ1173" s="4" t="s">
        <v>3</v>
      </c>
      <c r="HR1173" s="4"/>
      <c r="HS1173" s="4">
        <v>0</v>
      </c>
      <c r="HT1173" s="4"/>
      <c r="HU1173" s="4"/>
      <c r="HV1173" s="4"/>
      <c r="HW1173" s="4"/>
      <c r="HX1173" s="4"/>
      <c r="HY1173" s="4"/>
      <c r="HZ1173" s="4"/>
      <c r="IA1173" s="4"/>
      <c r="IB1173" s="4"/>
      <c r="IC1173" s="4"/>
      <c r="ID1173" s="4"/>
      <c r="IE1173" s="4"/>
      <c r="IF1173" s="4"/>
      <c r="IG1173" s="4"/>
      <c r="IH1173" s="4"/>
      <c r="II1173" s="4"/>
      <c r="IJ1173" s="4"/>
      <c r="IK1173" s="4">
        <v>0</v>
      </c>
      <c r="IL1173" s="4"/>
      <c r="IM1173" s="4"/>
      <c r="IN1173" s="4"/>
      <c r="IO1173" s="4"/>
      <c r="IP1173" s="4"/>
      <c r="IQ1173" s="4"/>
      <c r="IR1173" s="4"/>
      <c r="IS1173" s="4"/>
      <c r="IT1173" s="4"/>
      <c r="IU1173" s="4"/>
    </row>
    <row r="1174" spans="1:255" x14ac:dyDescent="0.25">
      <c r="A1174" s="3">
        <v>17</v>
      </c>
      <c r="B1174" s="3">
        <v>1</v>
      </c>
      <c r="C1174" s="3"/>
      <c r="D1174" s="3"/>
      <c r="E1174" s="3" t="s">
        <v>1365</v>
      </c>
      <c r="F1174" s="3" t="s">
        <v>1366</v>
      </c>
      <c r="G1174" s="3" t="s">
        <v>1367</v>
      </c>
      <c r="H1174" s="3" t="s">
        <v>769</v>
      </c>
      <c r="I1174" s="3">
        <f>ROUND(450*1.02,9)</f>
        <v>459</v>
      </c>
      <c r="J1174" s="3">
        <v>0</v>
      </c>
      <c r="K1174" s="3">
        <f>ROUND(450*1.02,9)</f>
        <v>459</v>
      </c>
      <c r="L1174" s="3"/>
      <c r="M1174" s="3"/>
      <c r="N1174" s="3"/>
      <c r="O1174" s="3">
        <f t="shared" si="1347"/>
        <v>13916.88</v>
      </c>
      <c r="P1174" s="3">
        <f t="shared" si="1348"/>
        <v>13916.88</v>
      </c>
      <c r="Q1174" s="3">
        <f t="shared" si="1372"/>
        <v>0</v>
      </c>
      <c r="R1174" s="3">
        <f t="shared" si="1373"/>
        <v>0</v>
      </c>
      <c r="S1174" s="3">
        <f t="shared" si="1349"/>
        <v>0</v>
      </c>
      <c r="T1174" s="3">
        <f t="shared" si="1350"/>
        <v>0</v>
      </c>
      <c r="U1174" s="3">
        <f t="shared" si="1351"/>
        <v>0</v>
      </c>
      <c r="V1174" s="3">
        <f t="shared" si="1352"/>
        <v>0</v>
      </c>
      <c r="W1174" s="3">
        <f t="shared" si="1353"/>
        <v>0</v>
      </c>
      <c r="X1174" s="3">
        <f t="shared" si="1374"/>
        <v>0</v>
      </c>
      <c r="Y1174" s="3">
        <f t="shared" si="1375"/>
        <v>0</v>
      </c>
      <c r="Z1174" s="3"/>
      <c r="AA1174" s="3">
        <v>54971259</v>
      </c>
      <c r="AB1174" s="3">
        <f t="shared" si="1354"/>
        <v>30.32</v>
      </c>
      <c r="AC1174" s="3">
        <f t="shared" si="1376"/>
        <v>30.32</v>
      </c>
      <c r="AD1174" s="3">
        <f t="shared" si="1377"/>
        <v>0</v>
      </c>
      <c r="AE1174" s="3">
        <f t="shared" si="1378"/>
        <v>0</v>
      </c>
      <c r="AF1174" s="3">
        <f t="shared" si="1378"/>
        <v>0</v>
      </c>
      <c r="AG1174" s="3">
        <f t="shared" si="1355"/>
        <v>0</v>
      </c>
      <c r="AH1174" s="3">
        <f t="shared" si="1379"/>
        <v>0</v>
      </c>
      <c r="AI1174" s="3">
        <f t="shared" si="1379"/>
        <v>0</v>
      </c>
      <c r="AJ1174" s="3">
        <f t="shared" si="1356"/>
        <v>0</v>
      </c>
      <c r="AK1174" s="3">
        <v>30.32</v>
      </c>
      <c r="AL1174" s="3">
        <v>30.32</v>
      </c>
      <c r="AM1174" s="3">
        <v>0</v>
      </c>
      <c r="AN1174" s="3">
        <v>0</v>
      </c>
      <c r="AO1174" s="3">
        <v>0</v>
      </c>
      <c r="AP1174" s="3">
        <v>0</v>
      </c>
      <c r="AQ1174" s="3">
        <v>0</v>
      </c>
      <c r="AR1174" s="3">
        <v>0</v>
      </c>
      <c r="AS1174" s="3">
        <v>0</v>
      </c>
      <c r="AT1174" s="3">
        <v>0</v>
      </c>
      <c r="AU1174" s="3">
        <v>0</v>
      </c>
      <c r="AV1174" s="3">
        <v>1</v>
      </c>
      <c r="AW1174" s="3">
        <v>1</v>
      </c>
      <c r="AX1174" s="3"/>
      <c r="AY1174" s="3"/>
      <c r="AZ1174" s="3">
        <v>1</v>
      </c>
      <c r="BA1174" s="3">
        <v>1</v>
      </c>
      <c r="BB1174" s="3">
        <v>1</v>
      </c>
      <c r="BC1174" s="3">
        <v>1</v>
      </c>
      <c r="BD1174" s="3" t="s">
        <v>3</v>
      </c>
      <c r="BE1174" s="3" t="s">
        <v>3</v>
      </c>
      <c r="BF1174" s="3" t="s">
        <v>3</v>
      </c>
      <c r="BG1174" s="3" t="s">
        <v>3</v>
      </c>
      <c r="BH1174" s="3">
        <v>3</v>
      </c>
      <c r="BI1174" s="3">
        <v>2</v>
      </c>
      <c r="BJ1174" s="3" t="s">
        <v>1366</v>
      </c>
      <c r="BK1174" s="3"/>
      <c r="BL1174" s="3"/>
      <c r="BM1174" s="3">
        <v>400005</v>
      </c>
      <c r="BN1174" s="3">
        <v>0</v>
      </c>
      <c r="BO1174" s="3" t="s">
        <v>3</v>
      </c>
      <c r="BP1174" s="3">
        <v>0</v>
      </c>
      <c r="BQ1174" s="3">
        <v>213</v>
      </c>
      <c r="BR1174" s="3">
        <v>0</v>
      </c>
      <c r="BS1174" s="3">
        <v>1</v>
      </c>
      <c r="BT1174" s="3">
        <v>1</v>
      </c>
      <c r="BU1174" s="3">
        <v>1</v>
      </c>
      <c r="BV1174" s="3">
        <v>1</v>
      </c>
      <c r="BW1174" s="3">
        <v>1</v>
      </c>
      <c r="BX1174" s="3">
        <v>1</v>
      </c>
      <c r="BY1174" s="3" t="s">
        <v>3</v>
      </c>
      <c r="BZ1174" s="3">
        <v>0</v>
      </c>
      <c r="CA1174" s="3">
        <v>0</v>
      </c>
      <c r="CB1174" s="3" t="s">
        <v>3</v>
      </c>
      <c r="CC1174" s="3"/>
      <c r="CD1174" s="3"/>
      <c r="CE1174" s="3">
        <v>1566</v>
      </c>
      <c r="CF1174" s="3">
        <v>0</v>
      </c>
      <c r="CG1174" s="3">
        <v>0</v>
      </c>
      <c r="CH1174" s="3"/>
      <c r="CI1174" s="3"/>
      <c r="CJ1174" s="3"/>
      <c r="CK1174" s="3"/>
      <c r="CL1174" s="3"/>
      <c r="CM1174" s="3">
        <v>0</v>
      </c>
      <c r="CN1174" s="3" t="s">
        <v>3</v>
      </c>
      <c r="CO1174" s="3">
        <v>0</v>
      </c>
      <c r="CP1174" s="3">
        <f t="shared" si="1357"/>
        <v>13916.88</v>
      </c>
      <c r="CQ1174" s="3">
        <f t="shared" si="1358"/>
        <v>30.32</v>
      </c>
      <c r="CR1174" s="3">
        <f t="shared" si="1380"/>
        <v>0</v>
      </c>
      <c r="CS1174" s="3">
        <f t="shared" si="1381"/>
        <v>0</v>
      </c>
      <c r="CT1174" s="3">
        <f t="shared" si="1359"/>
        <v>0</v>
      </c>
      <c r="CU1174" s="3">
        <f t="shared" si="1360"/>
        <v>0</v>
      </c>
      <c r="CV1174" s="3">
        <f t="shared" si="1361"/>
        <v>0</v>
      </c>
      <c r="CW1174" s="3">
        <f t="shared" si="1362"/>
        <v>0</v>
      </c>
      <c r="CX1174" s="3">
        <f t="shared" si="1363"/>
        <v>0</v>
      </c>
      <c r="CY1174" s="3">
        <f t="shared" si="1382"/>
        <v>0</v>
      </c>
      <c r="CZ1174" s="3">
        <f t="shared" si="1383"/>
        <v>0</v>
      </c>
      <c r="DA1174" s="3"/>
      <c r="DB1174" s="3"/>
      <c r="DC1174" s="3" t="s">
        <v>3</v>
      </c>
      <c r="DD1174" s="3" t="s">
        <v>3</v>
      </c>
      <c r="DE1174" s="3" t="s">
        <v>3</v>
      </c>
      <c r="DF1174" s="3" t="s">
        <v>3</v>
      </c>
      <c r="DG1174" s="3" t="s">
        <v>3</v>
      </c>
      <c r="DH1174" s="3" t="s">
        <v>3</v>
      </c>
      <c r="DI1174" s="3" t="s">
        <v>3</v>
      </c>
      <c r="DJ1174" s="3" t="s">
        <v>3</v>
      </c>
      <c r="DK1174" s="3" t="s">
        <v>3</v>
      </c>
      <c r="DL1174" s="3" t="s">
        <v>3</v>
      </c>
      <c r="DM1174" s="3" t="s">
        <v>3</v>
      </c>
      <c r="DN1174" s="3">
        <v>0</v>
      </c>
      <c r="DO1174" s="3">
        <v>0</v>
      </c>
      <c r="DP1174" s="3">
        <v>1</v>
      </c>
      <c r="DQ1174" s="3">
        <v>1</v>
      </c>
      <c r="DR1174" s="3"/>
      <c r="DS1174" s="3"/>
      <c r="DT1174" s="3"/>
      <c r="DU1174" s="3">
        <v>1003</v>
      </c>
      <c r="DV1174" s="3" t="s">
        <v>769</v>
      </c>
      <c r="DW1174" s="3" t="s">
        <v>769</v>
      </c>
      <c r="DX1174" s="3">
        <v>1</v>
      </c>
      <c r="DY1174" s="3"/>
      <c r="DZ1174" s="3" t="s">
        <v>3</v>
      </c>
      <c r="EA1174" s="3" t="s">
        <v>3</v>
      </c>
      <c r="EB1174" s="3" t="s">
        <v>3</v>
      </c>
      <c r="EC1174" s="3" t="s">
        <v>3</v>
      </c>
      <c r="ED1174" s="3"/>
      <c r="EE1174" s="3">
        <v>57042888</v>
      </c>
      <c r="EF1174" s="3">
        <v>213</v>
      </c>
      <c r="EG1174" s="3" t="s">
        <v>456</v>
      </c>
      <c r="EH1174" s="3">
        <v>0</v>
      </c>
      <c r="EI1174" s="3" t="s">
        <v>3</v>
      </c>
      <c r="EJ1174" s="3">
        <v>1</v>
      </c>
      <c r="EK1174" s="3">
        <v>400005</v>
      </c>
      <c r="EL1174" s="3" t="s">
        <v>456</v>
      </c>
      <c r="EM1174" s="3" t="s">
        <v>457</v>
      </c>
      <c r="EN1174" s="3"/>
      <c r="EO1174" s="3" t="s">
        <v>3</v>
      </c>
      <c r="EP1174" s="3"/>
      <c r="EQ1174" s="3">
        <v>16</v>
      </c>
      <c r="ER1174" s="3">
        <v>0</v>
      </c>
      <c r="ES1174" s="3">
        <v>30.32</v>
      </c>
      <c r="ET1174" s="3">
        <v>0</v>
      </c>
      <c r="EU1174" s="3">
        <v>0</v>
      </c>
      <c r="EV1174" s="3">
        <v>0</v>
      </c>
      <c r="EW1174" s="3">
        <v>0</v>
      </c>
      <c r="EX1174" s="3">
        <v>0</v>
      </c>
      <c r="EY1174" s="3">
        <v>0</v>
      </c>
      <c r="EZ1174" s="3"/>
      <c r="FA1174" s="3"/>
      <c r="FB1174" s="3"/>
      <c r="FC1174" s="3"/>
      <c r="FD1174" s="3"/>
      <c r="FE1174" s="3"/>
      <c r="FF1174" s="3"/>
      <c r="FG1174" s="3"/>
      <c r="FH1174" s="3"/>
      <c r="FI1174" s="3"/>
      <c r="FJ1174" s="3"/>
      <c r="FK1174" s="3"/>
      <c r="FL1174" s="3"/>
      <c r="FM1174" s="3"/>
      <c r="FN1174" s="3"/>
      <c r="FO1174" s="3"/>
      <c r="FP1174" s="3"/>
      <c r="FQ1174" s="3">
        <v>0</v>
      </c>
      <c r="FR1174" s="3">
        <v>0</v>
      </c>
      <c r="FS1174" s="3">
        <v>0</v>
      </c>
      <c r="FT1174" s="3"/>
      <c r="FU1174" s="3"/>
      <c r="FV1174" s="3"/>
      <c r="FW1174" s="3"/>
      <c r="FX1174" s="3">
        <v>0</v>
      </c>
      <c r="FY1174" s="3">
        <v>0</v>
      </c>
      <c r="FZ1174" s="3"/>
      <c r="GA1174" s="3" t="s">
        <v>1368</v>
      </c>
      <c r="GB1174" s="3"/>
      <c r="GC1174" s="3"/>
      <c r="GD1174" s="3">
        <v>1</v>
      </c>
      <c r="GE1174" s="3"/>
      <c r="GF1174" s="3">
        <v>990334200</v>
      </c>
      <c r="GG1174" s="3">
        <v>2</v>
      </c>
      <c r="GH1174" s="3">
        <v>4</v>
      </c>
      <c r="GI1174" s="3">
        <v>-2</v>
      </c>
      <c r="GJ1174" s="3">
        <v>0</v>
      </c>
      <c r="GK1174" s="3">
        <v>0</v>
      </c>
      <c r="GL1174" s="3">
        <f t="shared" si="1364"/>
        <v>0</v>
      </c>
      <c r="GM1174" s="3">
        <f t="shared" si="1365"/>
        <v>13916.88</v>
      </c>
      <c r="GN1174" s="3">
        <f t="shared" si="1366"/>
        <v>0</v>
      </c>
      <c r="GO1174" s="3">
        <f t="shared" si="1367"/>
        <v>13916.88</v>
      </c>
      <c r="GP1174" s="3">
        <f t="shared" si="1368"/>
        <v>0</v>
      </c>
      <c r="GQ1174" s="3"/>
      <c r="GR1174" s="3">
        <v>1</v>
      </c>
      <c r="GS1174" s="3">
        <v>2</v>
      </c>
      <c r="GT1174" s="3">
        <v>0</v>
      </c>
      <c r="GU1174" s="3" t="s">
        <v>3</v>
      </c>
      <c r="GV1174" s="3">
        <f t="shared" si="1369"/>
        <v>0</v>
      </c>
      <c r="GW1174" s="3">
        <v>1</v>
      </c>
      <c r="GX1174" s="3">
        <f t="shared" si="1370"/>
        <v>0</v>
      </c>
      <c r="GY1174" s="3"/>
      <c r="GZ1174" s="3"/>
      <c r="HA1174" s="3">
        <v>0</v>
      </c>
      <c r="HB1174" s="3">
        <v>0</v>
      </c>
      <c r="HC1174" s="3">
        <f t="shared" si="1371"/>
        <v>0</v>
      </c>
      <c r="HD1174" s="3"/>
      <c r="HE1174" s="3" t="s">
        <v>459</v>
      </c>
      <c r="HF1174" s="3" t="s">
        <v>37</v>
      </c>
      <c r="HG1174" s="3"/>
      <c r="HH1174" s="3"/>
      <c r="HI1174" s="3"/>
      <c r="HJ1174" s="3"/>
      <c r="HK1174" s="3"/>
      <c r="HL1174" s="3"/>
      <c r="HM1174" s="3" t="s">
        <v>3</v>
      </c>
      <c r="HN1174" s="3" t="s">
        <v>3</v>
      </c>
      <c r="HO1174" s="3" t="s">
        <v>3</v>
      </c>
      <c r="HP1174" s="3" t="s">
        <v>3</v>
      </c>
      <c r="HQ1174" s="3" t="s">
        <v>3</v>
      </c>
      <c r="HR1174" s="3"/>
      <c r="HS1174" s="3">
        <v>0</v>
      </c>
      <c r="HT1174" s="3"/>
      <c r="HU1174" s="3"/>
      <c r="HV1174" s="3"/>
      <c r="HW1174" s="3"/>
      <c r="HX1174" s="3"/>
      <c r="HY1174" s="3"/>
      <c r="HZ1174" s="3"/>
      <c r="IA1174" s="3"/>
      <c r="IB1174" s="3"/>
      <c r="IC1174" s="3"/>
      <c r="ID1174" s="3"/>
      <c r="IE1174" s="3"/>
      <c r="IF1174" s="3"/>
      <c r="IG1174" s="3"/>
      <c r="IH1174" s="3"/>
      <c r="II1174" s="3"/>
      <c r="IJ1174" s="3"/>
      <c r="IK1174" s="3">
        <v>0</v>
      </c>
      <c r="IL1174" s="3"/>
      <c r="IM1174" s="3"/>
      <c r="IN1174" s="3"/>
      <c r="IO1174" s="3"/>
      <c r="IP1174" s="3"/>
      <c r="IQ1174" s="3"/>
      <c r="IR1174" s="3"/>
      <c r="IS1174" s="3"/>
      <c r="IT1174" s="3"/>
      <c r="IU1174" s="3"/>
    </row>
    <row r="1175" spans="1:255" x14ac:dyDescent="0.25">
      <c r="A1175" s="4">
        <v>17</v>
      </c>
      <c r="B1175" s="4">
        <v>1</v>
      </c>
      <c r="C1175" s="4"/>
      <c r="D1175" s="4"/>
      <c r="E1175" s="4" t="s">
        <v>1365</v>
      </c>
      <c r="F1175" s="4" t="s">
        <v>1366</v>
      </c>
      <c r="G1175" s="4" t="s">
        <v>1367</v>
      </c>
      <c r="H1175" s="4" t="s">
        <v>769</v>
      </c>
      <c r="I1175" s="4">
        <f>ROUND(450*1.02,9)</f>
        <v>459</v>
      </c>
      <c r="J1175" s="4">
        <v>0</v>
      </c>
      <c r="K1175" s="4">
        <f>ROUND(450*1.02,9)</f>
        <v>459</v>
      </c>
      <c r="L1175" s="4"/>
      <c r="M1175" s="4"/>
      <c r="N1175" s="4"/>
      <c r="O1175" s="4">
        <f t="shared" si="1347"/>
        <v>136942.1</v>
      </c>
      <c r="P1175" s="4">
        <f t="shared" si="1348"/>
        <v>136942.1</v>
      </c>
      <c r="Q1175" s="4">
        <f t="shared" si="1372"/>
        <v>0</v>
      </c>
      <c r="R1175" s="4">
        <f t="shared" si="1373"/>
        <v>0</v>
      </c>
      <c r="S1175" s="4">
        <f t="shared" si="1349"/>
        <v>0</v>
      </c>
      <c r="T1175" s="4">
        <f t="shared" si="1350"/>
        <v>0</v>
      </c>
      <c r="U1175" s="4">
        <f t="shared" si="1351"/>
        <v>0</v>
      </c>
      <c r="V1175" s="4">
        <f t="shared" si="1352"/>
        <v>0</v>
      </c>
      <c r="W1175" s="4">
        <f t="shared" si="1353"/>
        <v>0</v>
      </c>
      <c r="X1175" s="4">
        <f t="shared" si="1374"/>
        <v>0</v>
      </c>
      <c r="Y1175" s="4">
        <f t="shared" si="1375"/>
        <v>0</v>
      </c>
      <c r="Z1175" s="4"/>
      <c r="AA1175" s="4">
        <v>55890823</v>
      </c>
      <c r="AB1175" s="4">
        <f t="shared" si="1354"/>
        <v>30.32</v>
      </c>
      <c r="AC1175" s="4">
        <f t="shared" si="1376"/>
        <v>30.32</v>
      </c>
      <c r="AD1175" s="4">
        <f t="shared" si="1377"/>
        <v>0</v>
      </c>
      <c r="AE1175" s="4">
        <f t="shared" si="1378"/>
        <v>0</v>
      </c>
      <c r="AF1175" s="4">
        <f t="shared" si="1378"/>
        <v>0</v>
      </c>
      <c r="AG1175" s="4">
        <f t="shared" si="1355"/>
        <v>0</v>
      </c>
      <c r="AH1175" s="4">
        <f t="shared" si="1379"/>
        <v>0</v>
      </c>
      <c r="AI1175" s="4">
        <f t="shared" si="1379"/>
        <v>0</v>
      </c>
      <c r="AJ1175" s="4">
        <f t="shared" si="1356"/>
        <v>0</v>
      </c>
      <c r="AK1175" s="4">
        <v>30.32</v>
      </c>
      <c r="AL1175" s="4">
        <v>30.32</v>
      </c>
      <c r="AM1175" s="4">
        <v>0</v>
      </c>
      <c r="AN1175" s="4">
        <v>0</v>
      </c>
      <c r="AO1175" s="4">
        <v>0</v>
      </c>
      <c r="AP1175" s="4">
        <v>0</v>
      </c>
      <c r="AQ1175" s="4">
        <v>0</v>
      </c>
      <c r="AR1175" s="4">
        <v>0</v>
      </c>
      <c r="AS1175" s="4">
        <v>0</v>
      </c>
      <c r="AT1175" s="4">
        <v>0</v>
      </c>
      <c r="AU1175" s="4">
        <v>0</v>
      </c>
      <c r="AV1175" s="4">
        <v>1</v>
      </c>
      <c r="AW1175" s="4">
        <v>1</v>
      </c>
      <c r="AX1175" s="4"/>
      <c r="AY1175" s="4"/>
      <c r="AZ1175" s="4">
        <v>1</v>
      </c>
      <c r="BA1175" s="4">
        <v>1</v>
      </c>
      <c r="BB1175" s="4">
        <v>1</v>
      </c>
      <c r="BC1175" s="4">
        <v>9.84</v>
      </c>
      <c r="BD1175" s="4" t="s">
        <v>3</v>
      </c>
      <c r="BE1175" s="4" t="s">
        <v>3</v>
      </c>
      <c r="BF1175" s="4" t="s">
        <v>3</v>
      </c>
      <c r="BG1175" s="4" t="s">
        <v>3</v>
      </c>
      <c r="BH1175" s="4">
        <v>3</v>
      </c>
      <c r="BI1175" s="4">
        <v>2</v>
      </c>
      <c r="BJ1175" s="4" t="s">
        <v>1366</v>
      </c>
      <c r="BK1175" s="4"/>
      <c r="BL1175" s="4"/>
      <c r="BM1175" s="4">
        <v>400005</v>
      </c>
      <c r="BN1175" s="4">
        <v>0</v>
      </c>
      <c r="BO1175" s="4" t="s">
        <v>3</v>
      </c>
      <c r="BP1175" s="4">
        <v>0</v>
      </c>
      <c r="BQ1175" s="4">
        <v>213</v>
      </c>
      <c r="BR1175" s="4">
        <v>0</v>
      </c>
      <c r="BS1175" s="4">
        <v>1</v>
      </c>
      <c r="BT1175" s="4">
        <v>1</v>
      </c>
      <c r="BU1175" s="4">
        <v>1</v>
      </c>
      <c r="BV1175" s="4">
        <v>1</v>
      </c>
      <c r="BW1175" s="4">
        <v>1</v>
      </c>
      <c r="BX1175" s="4">
        <v>1</v>
      </c>
      <c r="BY1175" s="4" t="s">
        <v>3</v>
      </c>
      <c r="BZ1175" s="4">
        <v>0</v>
      </c>
      <c r="CA1175" s="4">
        <v>0</v>
      </c>
      <c r="CB1175" s="4" t="s">
        <v>3</v>
      </c>
      <c r="CC1175" s="4"/>
      <c r="CD1175" s="4"/>
      <c r="CE1175" s="4">
        <v>1566</v>
      </c>
      <c r="CF1175" s="4">
        <v>0</v>
      </c>
      <c r="CG1175" s="4">
        <v>0</v>
      </c>
      <c r="CH1175" s="4"/>
      <c r="CI1175" s="4"/>
      <c r="CJ1175" s="4"/>
      <c r="CK1175" s="4"/>
      <c r="CL1175" s="4"/>
      <c r="CM1175" s="4">
        <v>0</v>
      </c>
      <c r="CN1175" s="4" t="s">
        <v>3</v>
      </c>
      <c r="CO1175" s="4">
        <v>0</v>
      </c>
      <c r="CP1175" s="4">
        <f t="shared" si="1357"/>
        <v>136942.1</v>
      </c>
      <c r="CQ1175" s="4">
        <f t="shared" si="1358"/>
        <v>298.35000000000002</v>
      </c>
      <c r="CR1175" s="4">
        <f t="shared" si="1380"/>
        <v>0</v>
      </c>
      <c r="CS1175" s="4">
        <f t="shared" si="1381"/>
        <v>0</v>
      </c>
      <c r="CT1175" s="4">
        <f t="shared" si="1359"/>
        <v>0</v>
      </c>
      <c r="CU1175" s="4">
        <f t="shared" si="1360"/>
        <v>0</v>
      </c>
      <c r="CV1175" s="4">
        <f t="shared" si="1361"/>
        <v>0</v>
      </c>
      <c r="CW1175" s="4">
        <f t="shared" si="1362"/>
        <v>0</v>
      </c>
      <c r="CX1175" s="4">
        <f t="shared" si="1363"/>
        <v>0</v>
      </c>
      <c r="CY1175" s="4">
        <f t="shared" si="1382"/>
        <v>0</v>
      </c>
      <c r="CZ1175" s="4">
        <f t="shared" si="1383"/>
        <v>0</v>
      </c>
      <c r="DA1175" s="4"/>
      <c r="DB1175" s="4"/>
      <c r="DC1175" s="4" t="s">
        <v>3</v>
      </c>
      <c r="DD1175" s="4" t="s">
        <v>3</v>
      </c>
      <c r="DE1175" s="4" t="s">
        <v>3</v>
      </c>
      <c r="DF1175" s="4" t="s">
        <v>3</v>
      </c>
      <c r="DG1175" s="4" t="s">
        <v>3</v>
      </c>
      <c r="DH1175" s="4" t="s">
        <v>3</v>
      </c>
      <c r="DI1175" s="4" t="s">
        <v>3</v>
      </c>
      <c r="DJ1175" s="4" t="s">
        <v>3</v>
      </c>
      <c r="DK1175" s="4" t="s">
        <v>3</v>
      </c>
      <c r="DL1175" s="4" t="s">
        <v>3</v>
      </c>
      <c r="DM1175" s="4" t="s">
        <v>3</v>
      </c>
      <c r="DN1175" s="4">
        <v>0</v>
      </c>
      <c r="DO1175" s="4">
        <v>0</v>
      </c>
      <c r="DP1175" s="4">
        <v>1</v>
      </c>
      <c r="DQ1175" s="4">
        <v>1</v>
      </c>
      <c r="DR1175" s="4"/>
      <c r="DS1175" s="4"/>
      <c r="DT1175" s="4"/>
      <c r="DU1175" s="4">
        <v>1003</v>
      </c>
      <c r="DV1175" s="4" t="s">
        <v>769</v>
      </c>
      <c r="DW1175" s="4" t="s">
        <v>769</v>
      </c>
      <c r="DX1175" s="4">
        <v>1</v>
      </c>
      <c r="DY1175" s="4"/>
      <c r="DZ1175" s="4" t="s">
        <v>3</v>
      </c>
      <c r="EA1175" s="4" t="s">
        <v>3</v>
      </c>
      <c r="EB1175" s="4" t="s">
        <v>3</v>
      </c>
      <c r="EC1175" s="4" t="s">
        <v>3</v>
      </c>
      <c r="ED1175" s="4"/>
      <c r="EE1175" s="4">
        <v>57042888</v>
      </c>
      <c r="EF1175" s="4">
        <v>213</v>
      </c>
      <c r="EG1175" s="4" t="s">
        <v>456</v>
      </c>
      <c r="EH1175" s="4">
        <v>0</v>
      </c>
      <c r="EI1175" s="4" t="s">
        <v>3</v>
      </c>
      <c r="EJ1175" s="4">
        <v>1</v>
      </c>
      <c r="EK1175" s="4">
        <v>400005</v>
      </c>
      <c r="EL1175" s="4" t="s">
        <v>456</v>
      </c>
      <c r="EM1175" s="4" t="s">
        <v>457</v>
      </c>
      <c r="EN1175" s="4"/>
      <c r="EO1175" s="4" t="s">
        <v>3</v>
      </c>
      <c r="EP1175" s="4"/>
      <c r="EQ1175" s="4">
        <v>16</v>
      </c>
      <c r="ER1175" s="4">
        <v>0</v>
      </c>
      <c r="ES1175" s="4">
        <v>30.32</v>
      </c>
      <c r="ET1175" s="4">
        <v>0</v>
      </c>
      <c r="EU1175" s="4">
        <v>0</v>
      </c>
      <c r="EV1175" s="4">
        <v>0</v>
      </c>
      <c r="EW1175" s="4">
        <v>0</v>
      </c>
      <c r="EX1175" s="4">
        <v>0</v>
      </c>
      <c r="EY1175" s="4">
        <v>0</v>
      </c>
      <c r="EZ1175" s="4">
        <v>5</v>
      </c>
      <c r="FA1175" s="4"/>
      <c r="FB1175" s="4"/>
      <c r="FC1175" s="4">
        <v>1</v>
      </c>
      <c r="FD1175" s="4">
        <v>18</v>
      </c>
      <c r="FE1175" s="4"/>
      <c r="FF1175" s="4">
        <v>356.85</v>
      </c>
      <c r="FG1175" s="4"/>
      <c r="FH1175" s="4"/>
      <c r="FI1175" s="4"/>
      <c r="FJ1175" s="4"/>
      <c r="FK1175" s="4"/>
      <c r="FL1175" s="4"/>
      <c r="FM1175" s="4"/>
      <c r="FN1175" s="4"/>
      <c r="FO1175" s="4"/>
      <c r="FP1175" s="4"/>
      <c r="FQ1175" s="4">
        <v>0</v>
      </c>
      <c r="FR1175" s="4">
        <v>0</v>
      </c>
      <c r="FS1175" s="4">
        <v>0</v>
      </c>
      <c r="FT1175" s="4"/>
      <c r="FU1175" s="4"/>
      <c r="FV1175" s="4"/>
      <c r="FW1175" s="4"/>
      <c r="FX1175" s="4">
        <v>0</v>
      </c>
      <c r="FY1175" s="4">
        <v>0</v>
      </c>
      <c r="FZ1175" s="4"/>
      <c r="GA1175" s="4" t="s">
        <v>1368</v>
      </c>
      <c r="GB1175" s="4"/>
      <c r="GC1175" s="4"/>
      <c r="GD1175" s="4">
        <v>1</v>
      </c>
      <c r="GE1175" s="4"/>
      <c r="GF1175" s="4">
        <v>990334200</v>
      </c>
      <c r="GG1175" s="4">
        <v>2</v>
      </c>
      <c r="GH1175" s="4">
        <v>3</v>
      </c>
      <c r="GI1175" s="4">
        <v>5</v>
      </c>
      <c r="GJ1175" s="4">
        <v>0</v>
      </c>
      <c r="GK1175" s="4">
        <v>0</v>
      </c>
      <c r="GL1175" s="4">
        <f t="shared" si="1364"/>
        <v>0</v>
      </c>
      <c r="GM1175" s="4">
        <f t="shared" si="1365"/>
        <v>136942.1</v>
      </c>
      <c r="GN1175" s="4">
        <f t="shared" si="1366"/>
        <v>0</v>
      </c>
      <c r="GO1175" s="4">
        <f t="shared" si="1367"/>
        <v>136942.1</v>
      </c>
      <c r="GP1175" s="4">
        <f t="shared" si="1368"/>
        <v>0</v>
      </c>
      <c r="GQ1175" s="4"/>
      <c r="GR1175" s="4">
        <v>1</v>
      </c>
      <c r="GS1175" s="4">
        <v>1</v>
      </c>
      <c r="GT1175" s="4">
        <v>0</v>
      </c>
      <c r="GU1175" s="4" t="s">
        <v>3</v>
      </c>
      <c r="GV1175" s="4">
        <f t="shared" si="1369"/>
        <v>0</v>
      </c>
      <c r="GW1175" s="4">
        <v>1</v>
      </c>
      <c r="GX1175" s="4">
        <f t="shared" si="1370"/>
        <v>0</v>
      </c>
      <c r="GY1175" s="4"/>
      <c r="GZ1175" s="4"/>
      <c r="HA1175" s="4">
        <v>0</v>
      </c>
      <c r="HB1175" s="4">
        <v>0</v>
      </c>
      <c r="HC1175" s="4">
        <f t="shared" si="1371"/>
        <v>0</v>
      </c>
      <c r="HD1175" s="4"/>
      <c r="HE1175" s="4" t="s">
        <v>459</v>
      </c>
      <c r="HF1175" s="4" t="s">
        <v>37</v>
      </c>
      <c r="HG1175" s="4"/>
      <c r="HH1175" s="4"/>
      <c r="HI1175" s="4"/>
      <c r="HJ1175" s="4"/>
      <c r="HK1175" s="4"/>
      <c r="HL1175" s="4"/>
      <c r="HM1175" s="4" t="s">
        <v>3</v>
      </c>
      <c r="HN1175" s="4" t="s">
        <v>3</v>
      </c>
      <c r="HO1175" s="4" t="s">
        <v>3</v>
      </c>
      <c r="HP1175" s="4" t="s">
        <v>3</v>
      </c>
      <c r="HQ1175" s="4" t="s">
        <v>3</v>
      </c>
      <c r="HR1175" s="4"/>
      <c r="HS1175" s="4">
        <v>0</v>
      </c>
      <c r="HT1175" s="4"/>
      <c r="HU1175" s="4"/>
      <c r="HV1175" s="4"/>
      <c r="HW1175" s="4"/>
      <c r="HX1175" s="4"/>
      <c r="HY1175" s="4"/>
      <c r="HZ1175" s="4"/>
      <c r="IA1175" s="4"/>
      <c r="IB1175" s="4"/>
      <c r="IC1175" s="4"/>
      <c r="ID1175" s="4"/>
      <c r="IE1175" s="4"/>
      <c r="IF1175" s="4"/>
      <c r="IG1175" s="4"/>
      <c r="IH1175" s="4"/>
      <c r="II1175" s="4"/>
      <c r="IJ1175" s="4"/>
      <c r="IK1175" s="4">
        <v>0</v>
      </c>
      <c r="IL1175" s="4"/>
      <c r="IM1175" s="4"/>
      <c r="IN1175" s="4"/>
      <c r="IO1175" s="4"/>
      <c r="IP1175" s="4"/>
      <c r="IQ1175" s="4"/>
      <c r="IR1175" s="4"/>
      <c r="IS1175" s="4"/>
      <c r="IT1175" s="4"/>
      <c r="IU1175" s="4"/>
    </row>
    <row r="1176" spans="1:255" ht="409.5" x14ac:dyDescent="0.25">
      <c r="A1176" s="3">
        <v>17</v>
      </c>
      <c r="B1176" s="3">
        <v>1</v>
      </c>
      <c r="C1176" s="3">
        <f>ROW(SmtRes!A449)</f>
        <v>449</v>
      </c>
      <c r="D1176" s="3">
        <f>ROW(EtalonRes!A559)</f>
        <v>559</v>
      </c>
      <c r="E1176" s="3" t="s">
        <v>1369</v>
      </c>
      <c r="F1176" s="3" t="s">
        <v>995</v>
      </c>
      <c r="G1176" s="3" t="s">
        <v>996</v>
      </c>
      <c r="H1176" s="3" t="s">
        <v>997</v>
      </c>
      <c r="I1176" s="3">
        <f>ROUND((20+20)/100,9)</f>
        <v>0.4</v>
      </c>
      <c r="J1176" s="3">
        <v>0</v>
      </c>
      <c r="K1176" s="3">
        <f>ROUND((20+20)/100,9)</f>
        <v>0.4</v>
      </c>
      <c r="L1176" s="3"/>
      <c r="M1176" s="3"/>
      <c r="N1176" s="3"/>
      <c r="O1176" s="3">
        <f t="shared" si="1347"/>
        <v>80.77</v>
      </c>
      <c r="P1176" s="3">
        <f t="shared" si="1348"/>
        <v>5.92</v>
      </c>
      <c r="Q1176" s="3">
        <f>(ROUND((ROUND((((ET1176*1.2))*AV1176*I1176),2)*BB1176),2)+ROUND((ROUND(((AE1176-((EU1176*1.2)))*AV1176*I1176),2)*BS1176),2))</f>
        <v>0</v>
      </c>
      <c r="R1176" s="3">
        <f>(ROUND((ROUND((((EU1176*1.2))*AV1176*I1176),2)*BS1176),2)+ROUND((ROUND(((AE1176-((EU1176*1.2)))*AV1176*I1176),2)*BS1176),2))</f>
        <v>0</v>
      </c>
      <c r="S1176" s="3">
        <f t="shared" si="1349"/>
        <v>74.849999999999994</v>
      </c>
      <c r="T1176" s="3">
        <f t="shared" si="1350"/>
        <v>0</v>
      </c>
      <c r="U1176" s="3">
        <f t="shared" si="1351"/>
        <v>5.678928</v>
      </c>
      <c r="V1176" s="3">
        <f t="shared" si="1352"/>
        <v>0</v>
      </c>
      <c r="W1176" s="3">
        <f t="shared" si="1353"/>
        <v>0</v>
      </c>
      <c r="X1176" s="3">
        <f>(ROUND((((S1176+ROUND((ROUND((((EU1176*1.2))*AV1176*I1176),2)*BS1176),2))*AT1176)/100),2)+ROUND(((ROUND((ROUND(((AE1176-((EU1176*1.2)))*AV1176*I1176),2)*BS1176),2)*AT1176)/100),2))</f>
        <v>67.37</v>
      </c>
      <c r="Y1176" s="3">
        <f>(ROUND((((S1176+ROUND((ROUND((((EU1176*1.2))*AV1176*I1176),2)*BS1176),2))*AU1176)/100),2)+ROUND(((ROUND((ROUND(((AE1176-((EU1176*1.2)))*AV1176*I1176),2)*BS1176),2)*AU1176)/100),2))</f>
        <v>34.43</v>
      </c>
      <c r="Z1176" s="3"/>
      <c r="AA1176" s="3">
        <v>54971259</v>
      </c>
      <c r="AB1176" s="3">
        <f t="shared" si="1354"/>
        <v>193.52600000000001</v>
      </c>
      <c r="AC1176" s="3">
        <f>ROUND(((ES1176*1)),6)</f>
        <v>14.81</v>
      </c>
      <c r="AD1176" s="3">
        <f>ROUND(((((ET1176*1.2))-((EU1176*1.2)))+AE1176),6)</f>
        <v>0</v>
      </c>
      <c r="AE1176" s="3">
        <f>ROUND(((EU1176*1.2)),6)</f>
        <v>0</v>
      </c>
      <c r="AF1176" s="3">
        <f>ROUND(((EV1176*1.2)),6)</f>
        <v>178.71600000000001</v>
      </c>
      <c r="AG1176" s="3">
        <f t="shared" si="1355"/>
        <v>0</v>
      </c>
      <c r="AH1176" s="3">
        <f>((EW1176*1.2))</f>
        <v>13.56</v>
      </c>
      <c r="AI1176" s="3">
        <f>((EX1176*1.2))</f>
        <v>0</v>
      </c>
      <c r="AJ1176" s="3">
        <f t="shared" si="1356"/>
        <v>0</v>
      </c>
      <c r="AK1176" s="3">
        <v>163.74</v>
      </c>
      <c r="AL1176" s="3">
        <v>14.81</v>
      </c>
      <c r="AM1176" s="3">
        <v>0</v>
      </c>
      <c r="AN1176" s="3">
        <v>0</v>
      </c>
      <c r="AO1176" s="3">
        <v>148.93</v>
      </c>
      <c r="AP1176" s="3">
        <v>0</v>
      </c>
      <c r="AQ1176" s="3">
        <v>11.3</v>
      </c>
      <c r="AR1176" s="3">
        <v>0</v>
      </c>
      <c r="AS1176" s="3">
        <v>0</v>
      </c>
      <c r="AT1176" s="3">
        <v>90</v>
      </c>
      <c r="AU1176" s="3">
        <v>46</v>
      </c>
      <c r="AV1176" s="3">
        <v>1.0469999999999999</v>
      </c>
      <c r="AW1176" s="3">
        <v>1</v>
      </c>
      <c r="AX1176" s="3"/>
      <c r="AY1176" s="3"/>
      <c r="AZ1176" s="3">
        <v>1</v>
      </c>
      <c r="BA1176" s="3">
        <v>1</v>
      </c>
      <c r="BB1176" s="3">
        <v>1</v>
      </c>
      <c r="BC1176" s="3">
        <v>1</v>
      </c>
      <c r="BD1176" s="3" t="s">
        <v>3</v>
      </c>
      <c r="BE1176" s="3" t="s">
        <v>3</v>
      </c>
      <c r="BF1176" s="3" t="s">
        <v>3</v>
      </c>
      <c r="BG1176" s="3" t="s">
        <v>3</v>
      </c>
      <c r="BH1176" s="3">
        <v>0</v>
      </c>
      <c r="BI1176" s="3">
        <v>2</v>
      </c>
      <c r="BJ1176" s="3" t="s">
        <v>998</v>
      </c>
      <c r="BK1176" s="3"/>
      <c r="BL1176" s="3"/>
      <c r="BM1176" s="3">
        <v>72</v>
      </c>
      <c r="BN1176" s="3">
        <v>0</v>
      </c>
      <c r="BO1176" s="3" t="s">
        <v>995</v>
      </c>
      <c r="BP1176" s="3">
        <v>1</v>
      </c>
      <c r="BQ1176" s="3">
        <v>40</v>
      </c>
      <c r="BR1176" s="3">
        <v>0</v>
      </c>
      <c r="BS1176" s="3">
        <v>1</v>
      </c>
      <c r="BT1176" s="3">
        <v>1</v>
      </c>
      <c r="BU1176" s="3">
        <v>1</v>
      </c>
      <c r="BV1176" s="3">
        <v>1</v>
      </c>
      <c r="BW1176" s="3">
        <v>1</v>
      </c>
      <c r="BX1176" s="3">
        <v>1</v>
      </c>
      <c r="BY1176" s="3" t="s">
        <v>3</v>
      </c>
      <c r="BZ1176" s="3">
        <v>90</v>
      </c>
      <c r="CA1176" s="3">
        <v>46</v>
      </c>
      <c r="CB1176" s="3" t="s">
        <v>3</v>
      </c>
      <c r="CC1176" s="3"/>
      <c r="CD1176" s="3"/>
      <c r="CE1176" s="3">
        <v>1566</v>
      </c>
      <c r="CF1176" s="3">
        <v>0</v>
      </c>
      <c r="CG1176" s="3">
        <v>0</v>
      </c>
      <c r="CH1176" s="3"/>
      <c r="CI1176" s="3"/>
      <c r="CJ1176" s="3"/>
      <c r="CK1176" s="3"/>
      <c r="CL1176" s="3"/>
      <c r="CM1176" s="3">
        <v>0</v>
      </c>
      <c r="CN1176" s="9" t="s">
        <v>2491</v>
      </c>
      <c r="CO1176" s="3">
        <v>0</v>
      </c>
      <c r="CP1176" s="3">
        <f t="shared" si="1357"/>
        <v>80.77</v>
      </c>
      <c r="CQ1176" s="3">
        <f t="shared" si="1358"/>
        <v>14.81</v>
      </c>
      <c r="CR1176" s="3">
        <f>(ROUND((ROUND((((ET1176*1.2))*AV1176*1),2)*BB1176),2)+ROUND((ROUND(((AE1176-((EU1176*1.2)))*AV1176*1),2)*BS1176),2))</f>
        <v>0</v>
      </c>
      <c r="CS1176" s="3">
        <f>(ROUND((ROUND((((EU1176*1.2))*AV1176*1),2)*BS1176),2)+ROUND((ROUND(((AE1176-((EU1176*1.2)))*AV1176*1),2)*BS1176),2))</f>
        <v>0</v>
      </c>
      <c r="CT1176" s="3">
        <f t="shared" si="1359"/>
        <v>187.12</v>
      </c>
      <c r="CU1176" s="3">
        <f t="shared" si="1360"/>
        <v>0</v>
      </c>
      <c r="CV1176" s="3">
        <f t="shared" si="1361"/>
        <v>14.197319999999999</v>
      </c>
      <c r="CW1176" s="3">
        <f t="shared" si="1362"/>
        <v>0</v>
      </c>
      <c r="CX1176" s="3">
        <f t="shared" si="1363"/>
        <v>0</v>
      </c>
      <c r="CY1176" s="3">
        <f>(ROUND((((S1176+ROUND((ROUND((((EU1176*1.2))*AV1176*1),2)*BS1176),2))*AT1176)/100),2)+ROUND(((ROUND((ROUND(((AE1176-((EU1176*1.2)))*AV1176*1),2)*BS1176),2)*AT1176)/100),2))</f>
        <v>67.37</v>
      </c>
      <c r="CZ1176" s="3">
        <f>(ROUND((((S1176+ROUND((ROUND((((EU1176*1.2))*AV1176*1),2)*BS1176),2))*AU1176)/100),2)+ROUND(((ROUND((ROUND(((AE1176-((EU1176*1.2)))*AV1176*1),2)*BS1176),2)*AU1176)/100),2))</f>
        <v>34.43</v>
      </c>
      <c r="DA1176" s="3"/>
      <c r="DB1176" s="3">
        <v>231</v>
      </c>
      <c r="DC1176" s="3" t="s">
        <v>3</v>
      </c>
      <c r="DD1176" s="3" t="s">
        <v>22</v>
      </c>
      <c r="DE1176" s="3" t="s">
        <v>42</v>
      </c>
      <c r="DF1176" s="3" t="s">
        <v>42</v>
      </c>
      <c r="DG1176" s="3" t="s">
        <v>42</v>
      </c>
      <c r="DH1176" s="3" t="s">
        <v>3</v>
      </c>
      <c r="DI1176" s="3" t="s">
        <v>42</v>
      </c>
      <c r="DJ1176" s="3" t="s">
        <v>42</v>
      </c>
      <c r="DK1176" s="3" t="s">
        <v>3</v>
      </c>
      <c r="DL1176" s="3" t="s">
        <v>3</v>
      </c>
      <c r="DM1176" s="3" t="s">
        <v>3</v>
      </c>
      <c r="DN1176" s="3">
        <v>0</v>
      </c>
      <c r="DO1176" s="3">
        <v>0</v>
      </c>
      <c r="DP1176" s="3">
        <v>1</v>
      </c>
      <c r="DQ1176" s="3">
        <v>1</v>
      </c>
      <c r="DR1176" s="3"/>
      <c r="DS1176" s="3"/>
      <c r="DT1176" s="3"/>
      <c r="DU1176" s="3">
        <v>1013</v>
      </c>
      <c r="DV1176" s="3" t="s">
        <v>997</v>
      </c>
      <c r="DW1176" s="3" t="s">
        <v>997</v>
      </c>
      <c r="DX1176" s="3">
        <v>1</v>
      </c>
      <c r="DY1176" s="3"/>
      <c r="DZ1176" s="3" t="s">
        <v>3</v>
      </c>
      <c r="EA1176" s="3" t="s">
        <v>3</v>
      </c>
      <c r="EB1176" s="3" t="s">
        <v>3</v>
      </c>
      <c r="EC1176" s="3" t="s">
        <v>3</v>
      </c>
      <c r="ED1176" s="3"/>
      <c r="EE1176" s="3">
        <v>57042962</v>
      </c>
      <c r="EF1176" s="3">
        <v>40</v>
      </c>
      <c r="EG1176" s="3" t="s">
        <v>33</v>
      </c>
      <c r="EH1176" s="3">
        <v>0</v>
      </c>
      <c r="EI1176" s="3" t="s">
        <v>3</v>
      </c>
      <c r="EJ1176" s="3">
        <v>2</v>
      </c>
      <c r="EK1176" s="3">
        <v>72</v>
      </c>
      <c r="EL1176" s="3" t="s">
        <v>999</v>
      </c>
      <c r="EM1176" s="3" t="s">
        <v>1000</v>
      </c>
      <c r="EN1176" s="3"/>
      <c r="EO1176" s="3" t="s">
        <v>46</v>
      </c>
      <c r="EP1176" s="3"/>
      <c r="EQ1176" s="3">
        <v>0</v>
      </c>
      <c r="ER1176" s="3">
        <v>163.74</v>
      </c>
      <c r="ES1176" s="3">
        <v>14.81</v>
      </c>
      <c r="ET1176" s="3">
        <v>0</v>
      </c>
      <c r="EU1176" s="3">
        <v>0</v>
      </c>
      <c r="EV1176" s="3">
        <v>148.93</v>
      </c>
      <c r="EW1176" s="3">
        <v>11.3</v>
      </c>
      <c r="EX1176" s="3">
        <v>0</v>
      </c>
      <c r="EY1176" s="3">
        <v>0</v>
      </c>
      <c r="EZ1176" s="3"/>
      <c r="FA1176" s="3"/>
      <c r="FB1176" s="3"/>
      <c r="FC1176" s="3"/>
      <c r="FD1176" s="3"/>
      <c r="FE1176" s="3"/>
      <c r="FF1176" s="3"/>
      <c r="FG1176" s="3"/>
      <c r="FH1176" s="3"/>
      <c r="FI1176" s="3"/>
      <c r="FJ1176" s="3"/>
      <c r="FK1176" s="3"/>
      <c r="FL1176" s="3"/>
      <c r="FM1176" s="3"/>
      <c r="FN1176" s="3"/>
      <c r="FO1176" s="3"/>
      <c r="FP1176" s="3"/>
      <c r="FQ1176" s="3">
        <v>0</v>
      </c>
      <c r="FR1176" s="3">
        <v>0</v>
      </c>
      <c r="FS1176" s="3">
        <v>0</v>
      </c>
      <c r="FT1176" s="3"/>
      <c r="FU1176" s="3"/>
      <c r="FV1176" s="3"/>
      <c r="FW1176" s="3"/>
      <c r="FX1176" s="3">
        <v>90</v>
      </c>
      <c r="FY1176" s="3">
        <v>46</v>
      </c>
      <c r="FZ1176" s="3"/>
      <c r="GA1176" s="3" t="s">
        <v>3</v>
      </c>
      <c r="GB1176" s="3"/>
      <c r="GC1176" s="3"/>
      <c r="GD1176" s="3">
        <v>1</v>
      </c>
      <c r="GE1176" s="3"/>
      <c r="GF1176" s="3">
        <v>-1683425287</v>
      </c>
      <c r="GG1176" s="3">
        <v>2</v>
      </c>
      <c r="GH1176" s="3">
        <v>1</v>
      </c>
      <c r="GI1176" s="3">
        <v>2</v>
      </c>
      <c r="GJ1176" s="3">
        <v>0</v>
      </c>
      <c r="GK1176" s="3">
        <v>0</v>
      </c>
      <c r="GL1176" s="3">
        <f t="shared" si="1364"/>
        <v>0</v>
      </c>
      <c r="GM1176" s="3">
        <f t="shared" si="1365"/>
        <v>182.57</v>
      </c>
      <c r="GN1176" s="3">
        <f t="shared" si="1366"/>
        <v>0</v>
      </c>
      <c r="GO1176" s="3">
        <f t="shared" si="1367"/>
        <v>182.57</v>
      </c>
      <c r="GP1176" s="3">
        <f t="shared" si="1368"/>
        <v>0</v>
      </c>
      <c r="GQ1176" s="3"/>
      <c r="GR1176" s="3">
        <v>0</v>
      </c>
      <c r="GS1176" s="3">
        <v>3</v>
      </c>
      <c r="GT1176" s="3">
        <v>0</v>
      </c>
      <c r="GU1176" s="3" t="s">
        <v>3</v>
      </c>
      <c r="GV1176" s="3">
        <f t="shared" si="1369"/>
        <v>0</v>
      </c>
      <c r="GW1176" s="3">
        <v>1</v>
      </c>
      <c r="GX1176" s="3">
        <f t="shared" si="1370"/>
        <v>0</v>
      </c>
      <c r="GY1176" s="3"/>
      <c r="GZ1176" s="3"/>
      <c r="HA1176" s="3">
        <v>0</v>
      </c>
      <c r="HB1176" s="3">
        <v>0</v>
      </c>
      <c r="HC1176" s="3">
        <f t="shared" si="1371"/>
        <v>0</v>
      </c>
      <c r="HD1176" s="3"/>
      <c r="HE1176" s="3" t="s">
        <v>3</v>
      </c>
      <c r="HF1176" s="3" t="s">
        <v>3</v>
      </c>
      <c r="HG1176" s="3"/>
      <c r="HH1176" s="3"/>
      <c r="HI1176" s="3"/>
      <c r="HJ1176" s="3"/>
      <c r="HK1176" s="3"/>
      <c r="HL1176" s="3"/>
      <c r="HM1176" s="3" t="s">
        <v>3</v>
      </c>
      <c r="HN1176" s="3" t="s">
        <v>3</v>
      </c>
      <c r="HO1176" s="3" t="s">
        <v>3</v>
      </c>
      <c r="HP1176" s="3" t="s">
        <v>3</v>
      </c>
      <c r="HQ1176" s="3" t="s">
        <v>3</v>
      </c>
      <c r="HR1176" s="3"/>
      <c r="HS1176" s="3">
        <v>0</v>
      </c>
      <c r="HT1176" s="3"/>
      <c r="HU1176" s="3"/>
      <c r="HV1176" s="3"/>
      <c r="HW1176" s="3"/>
      <c r="HX1176" s="3"/>
      <c r="HY1176" s="3"/>
      <c r="HZ1176" s="3"/>
      <c r="IA1176" s="3"/>
      <c r="IB1176" s="3"/>
      <c r="IC1176" s="3"/>
      <c r="ID1176" s="3"/>
      <c r="IE1176" s="3"/>
      <c r="IF1176" s="3"/>
      <c r="IG1176" s="3"/>
      <c r="IH1176" s="3"/>
      <c r="II1176" s="3"/>
      <c r="IJ1176" s="3"/>
      <c r="IK1176" s="3">
        <v>0</v>
      </c>
      <c r="IL1176" s="3"/>
      <c r="IM1176" s="3"/>
      <c r="IN1176" s="3"/>
      <c r="IO1176" s="3"/>
      <c r="IP1176" s="3"/>
      <c r="IQ1176" s="3"/>
      <c r="IR1176" s="3"/>
      <c r="IS1176" s="3"/>
      <c r="IT1176" s="3"/>
      <c r="IU1176" s="3"/>
    </row>
    <row r="1177" spans="1:255" ht="409.5" x14ac:dyDescent="0.25">
      <c r="A1177" s="4">
        <v>17</v>
      </c>
      <c r="B1177" s="4">
        <v>1</v>
      </c>
      <c r="C1177" s="4">
        <f>ROW(SmtRes!A456)</f>
        <v>456</v>
      </c>
      <c r="D1177" s="4">
        <f>ROW(EtalonRes!A566)</f>
        <v>566</v>
      </c>
      <c r="E1177" s="4" t="s">
        <v>1369</v>
      </c>
      <c r="F1177" s="4" t="s">
        <v>995</v>
      </c>
      <c r="G1177" s="4" t="s">
        <v>996</v>
      </c>
      <c r="H1177" s="4" t="s">
        <v>997</v>
      </c>
      <c r="I1177" s="4">
        <f>ROUND((20+20)/100,9)</f>
        <v>0.4</v>
      </c>
      <c r="J1177" s="4">
        <v>0</v>
      </c>
      <c r="K1177" s="4">
        <f>ROUND((20+20)/100,9)</f>
        <v>0.4</v>
      </c>
      <c r="L1177" s="4"/>
      <c r="M1177" s="4"/>
      <c r="N1177" s="4"/>
      <c r="O1177" s="4">
        <f t="shared" si="1347"/>
        <v>4345.91</v>
      </c>
      <c r="P1177" s="4">
        <f t="shared" si="1348"/>
        <v>128.11000000000001</v>
      </c>
      <c r="Q1177" s="4">
        <f>(ROUND((ROUND((((ET1177*1.2))*AV1177*I1177),2)*BB1177),2)+ROUND((ROUND(((AE1177-((EU1177*1.2)))*AV1177*I1177),2)*BS1177),2))</f>
        <v>0</v>
      </c>
      <c r="R1177" s="4">
        <f>(ROUND((ROUND((((EU1177*1.2))*AV1177*I1177),2)*BS1177),2)+ROUND((ROUND(((AE1177-((EU1177*1.2)))*AV1177*I1177),2)*BS1177),2))</f>
        <v>0</v>
      </c>
      <c r="S1177" s="4">
        <f t="shared" si="1349"/>
        <v>4217.8</v>
      </c>
      <c r="T1177" s="4">
        <f t="shared" si="1350"/>
        <v>0</v>
      </c>
      <c r="U1177" s="4">
        <f t="shared" si="1351"/>
        <v>5.678928</v>
      </c>
      <c r="V1177" s="4">
        <f t="shared" si="1352"/>
        <v>0</v>
      </c>
      <c r="W1177" s="4">
        <f t="shared" si="1353"/>
        <v>0</v>
      </c>
      <c r="X1177" s="4">
        <f>(ROUND((((S1177+ROUND((ROUND((((EU1177*1.2))*AV1177*I1177),2)*BS1177),2))*AT1177)/100),2)+ROUND(((ROUND((ROUND(((AE1177-((EU1177*1.2)))*AV1177*I1177),2)*BS1177),2)*AT1177)/100),2))</f>
        <v>3796.02</v>
      </c>
      <c r="Y1177" s="4">
        <f>(ROUND((((S1177+ROUND((ROUND((((EU1177*1.2))*AV1177*I1177),2)*BS1177),2))*AU1177)/100),2)+ROUND(((ROUND((ROUND(((AE1177-((EU1177*1.2)))*AV1177*I1177),2)*BS1177),2)*AU1177)/100),2))</f>
        <v>1940.19</v>
      </c>
      <c r="Z1177" s="4"/>
      <c r="AA1177" s="4">
        <v>55890823</v>
      </c>
      <c r="AB1177" s="4">
        <f t="shared" si="1354"/>
        <v>193.52600000000001</v>
      </c>
      <c r="AC1177" s="4">
        <f>ROUND(((ES1177*1)),6)</f>
        <v>14.81</v>
      </c>
      <c r="AD1177" s="4">
        <f>ROUND(((((ET1177*1.2))-((EU1177*1.2)))+AE1177),6)</f>
        <v>0</v>
      </c>
      <c r="AE1177" s="4">
        <f>ROUND(((EU1177*1.2)),6)</f>
        <v>0</v>
      </c>
      <c r="AF1177" s="4">
        <f>ROUND(((EV1177*1.2)),6)</f>
        <v>178.71600000000001</v>
      </c>
      <c r="AG1177" s="4">
        <f t="shared" si="1355"/>
        <v>0</v>
      </c>
      <c r="AH1177" s="4">
        <f>((EW1177*1.2))</f>
        <v>13.56</v>
      </c>
      <c r="AI1177" s="4">
        <f>((EX1177*1.2))</f>
        <v>0</v>
      </c>
      <c r="AJ1177" s="4">
        <f t="shared" si="1356"/>
        <v>0</v>
      </c>
      <c r="AK1177" s="4">
        <v>163.74</v>
      </c>
      <c r="AL1177" s="4">
        <v>14.81</v>
      </c>
      <c r="AM1177" s="4">
        <v>0</v>
      </c>
      <c r="AN1177" s="4">
        <v>0</v>
      </c>
      <c r="AO1177" s="4">
        <v>148.93</v>
      </c>
      <c r="AP1177" s="4">
        <v>0</v>
      </c>
      <c r="AQ1177" s="4">
        <v>11.3</v>
      </c>
      <c r="AR1177" s="4">
        <v>0</v>
      </c>
      <c r="AS1177" s="4">
        <v>0</v>
      </c>
      <c r="AT1177" s="4">
        <v>90</v>
      </c>
      <c r="AU1177" s="4">
        <v>46</v>
      </c>
      <c r="AV1177" s="4">
        <v>1.0469999999999999</v>
      </c>
      <c r="AW1177" s="4">
        <v>1</v>
      </c>
      <c r="AX1177" s="4"/>
      <c r="AY1177" s="4"/>
      <c r="AZ1177" s="4">
        <v>1</v>
      </c>
      <c r="BA1177" s="4">
        <v>56.35</v>
      </c>
      <c r="BB1177" s="4">
        <v>1</v>
      </c>
      <c r="BC1177" s="4">
        <v>21.64</v>
      </c>
      <c r="BD1177" s="4" t="s">
        <v>3</v>
      </c>
      <c r="BE1177" s="4" t="s">
        <v>3</v>
      </c>
      <c r="BF1177" s="4" t="s">
        <v>3</v>
      </c>
      <c r="BG1177" s="4" t="s">
        <v>3</v>
      </c>
      <c r="BH1177" s="4">
        <v>0</v>
      </c>
      <c r="BI1177" s="4">
        <v>2</v>
      </c>
      <c r="BJ1177" s="4" t="s">
        <v>998</v>
      </c>
      <c r="BK1177" s="4"/>
      <c r="BL1177" s="4"/>
      <c r="BM1177" s="4">
        <v>72</v>
      </c>
      <c r="BN1177" s="4">
        <v>0</v>
      </c>
      <c r="BO1177" s="4" t="s">
        <v>995</v>
      </c>
      <c r="BP1177" s="4">
        <v>1</v>
      </c>
      <c r="BQ1177" s="4">
        <v>40</v>
      </c>
      <c r="BR1177" s="4">
        <v>0</v>
      </c>
      <c r="BS1177" s="4">
        <v>56.35</v>
      </c>
      <c r="BT1177" s="4">
        <v>1</v>
      </c>
      <c r="BU1177" s="4">
        <v>1</v>
      </c>
      <c r="BV1177" s="4">
        <v>1</v>
      </c>
      <c r="BW1177" s="4">
        <v>1</v>
      </c>
      <c r="BX1177" s="4">
        <v>1</v>
      </c>
      <c r="BY1177" s="4" t="s">
        <v>3</v>
      </c>
      <c r="BZ1177" s="4">
        <v>90</v>
      </c>
      <c r="CA1177" s="4">
        <v>46</v>
      </c>
      <c r="CB1177" s="4" t="s">
        <v>3</v>
      </c>
      <c r="CC1177" s="4"/>
      <c r="CD1177" s="4"/>
      <c r="CE1177" s="4">
        <v>1566</v>
      </c>
      <c r="CF1177" s="4">
        <v>0</v>
      </c>
      <c r="CG1177" s="4">
        <v>0</v>
      </c>
      <c r="CH1177" s="4"/>
      <c r="CI1177" s="4"/>
      <c r="CJ1177" s="4"/>
      <c r="CK1177" s="4"/>
      <c r="CL1177" s="4"/>
      <c r="CM1177" s="4">
        <v>0</v>
      </c>
      <c r="CN1177" s="10" t="s">
        <v>2491</v>
      </c>
      <c r="CO1177" s="4">
        <v>0</v>
      </c>
      <c r="CP1177" s="4">
        <f t="shared" si="1357"/>
        <v>4345.91</v>
      </c>
      <c r="CQ1177" s="4">
        <f t="shared" si="1358"/>
        <v>320.49</v>
      </c>
      <c r="CR1177" s="4">
        <f>(ROUND((ROUND((((ET1177*1.2))*AV1177*1),2)*BB1177),2)+ROUND((ROUND(((AE1177-((EU1177*1.2)))*AV1177*1),2)*BS1177),2))</f>
        <v>0</v>
      </c>
      <c r="CS1177" s="4">
        <f>(ROUND((ROUND((((EU1177*1.2))*AV1177*1),2)*BS1177),2)+ROUND((ROUND(((AE1177-((EU1177*1.2)))*AV1177*1),2)*BS1177),2))</f>
        <v>0</v>
      </c>
      <c r="CT1177" s="4">
        <f t="shared" si="1359"/>
        <v>10544.21</v>
      </c>
      <c r="CU1177" s="4">
        <f t="shared" si="1360"/>
        <v>0</v>
      </c>
      <c r="CV1177" s="4">
        <f t="shared" si="1361"/>
        <v>14.197319999999999</v>
      </c>
      <c r="CW1177" s="4">
        <f t="shared" si="1362"/>
        <v>0</v>
      </c>
      <c r="CX1177" s="4">
        <f t="shared" si="1363"/>
        <v>0</v>
      </c>
      <c r="CY1177" s="4">
        <f>(ROUND((((S1177+ROUND((ROUND((((EU1177*1.2))*AV1177*1),2)*BS1177),2))*AT1177)/100),2)+ROUND(((ROUND((ROUND(((AE1177-((EU1177*1.2)))*AV1177*1),2)*BS1177),2)*AT1177)/100),2))</f>
        <v>3796.02</v>
      </c>
      <c r="CZ1177" s="4">
        <f>(ROUND((((S1177+ROUND((ROUND((((EU1177*1.2))*AV1177*1),2)*BS1177),2))*AU1177)/100),2)+ROUND(((ROUND((ROUND(((AE1177-((EU1177*1.2)))*AV1177*1),2)*BS1177),2)*AU1177)/100),2))</f>
        <v>1940.19</v>
      </c>
      <c r="DA1177" s="4"/>
      <c r="DB1177" s="4">
        <v>232</v>
      </c>
      <c r="DC1177" s="4" t="s">
        <v>3</v>
      </c>
      <c r="DD1177" s="4" t="s">
        <v>22</v>
      </c>
      <c r="DE1177" s="4" t="s">
        <v>42</v>
      </c>
      <c r="DF1177" s="4" t="s">
        <v>42</v>
      </c>
      <c r="DG1177" s="4" t="s">
        <v>42</v>
      </c>
      <c r="DH1177" s="4" t="s">
        <v>3</v>
      </c>
      <c r="DI1177" s="4" t="s">
        <v>42</v>
      </c>
      <c r="DJ1177" s="4" t="s">
        <v>42</v>
      </c>
      <c r="DK1177" s="4" t="s">
        <v>3</v>
      </c>
      <c r="DL1177" s="4" t="s">
        <v>3</v>
      </c>
      <c r="DM1177" s="4" t="s">
        <v>3</v>
      </c>
      <c r="DN1177" s="4">
        <v>0</v>
      </c>
      <c r="DO1177" s="4">
        <v>0</v>
      </c>
      <c r="DP1177" s="4">
        <v>1</v>
      </c>
      <c r="DQ1177" s="4">
        <v>1</v>
      </c>
      <c r="DR1177" s="4"/>
      <c r="DS1177" s="4"/>
      <c r="DT1177" s="4"/>
      <c r="DU1177" s="4">
        <v>1013</v>
      </c>
      <c r="DV1177" s="4" t="s">
        <v>997</v>
      </c>
      <c r="DW1177" s="4" t="s">
        <v>997</v>
      </c>
      <c r="DX1177" s="4">
        <v>1</v>
      </c>
      <c r="DY1177" s="4"/>
      <c r="DZ1177" s="4" t="s">
        <v>3</v>
      </c>
      <c r="EA1177" s="4" t="s">
        <v>3</v>
      </c>
      <c r="EB1177" s="4" t="s">
        <v>3</v>
      </c>
      <c r="EC1177" s="4" t="s">
        <v>3</v>
      </c>
      <c r="ED1177" s="4"/>
      <c r="EE1177" s="4">
        <v>57042962</v>
      </c>
      <c r="EF1177" s="4">
        <v>40</v>
      </c>
      <c r="EG1177" s="4" t="s">
        <v>33</v>
      </c>
      <c r="EH1177" s="4">
        <v>0</v>
      </c>
      <c r="EI1177" s="4" t="s">
        <v>3</v>
      </c>
      <c r="EJ1177" s="4">
        <v>2</v>
      </c>
      <c r="EK1177" s="4">
        <v>72</v>
      </c>
      <c r="EL1177" s="4" t="s">
        <v>999</v>
      </c>
      <c r="EM1177" s="4" t="s">
        <v>1000</v>
      </c>
      <c r="EN1177" s="4"/>
      <c r="EO1177" s="4" t="s">
        <v>46</v>
      </c>
      <c r="EP1177" s="4"/>
      <c r="EQ1177" s="4">
        <v>0</v>
      </c>
      <c r="ER1177" s="4">
        <v>163.74</v>
      </c>
      <c r="ES1177" s="4">
        <v>14.81</v>
      </c>
      <c r="ET1177" s="4">
        <v>0</v>
      </c>
      <c r="EU1177" s="4">
        <v>0</v>
      </c>
      <c r="EV1177" s="4">
        <v>148.93</v>
      </c>
      <c r="EW1177" s="4">
        <v>11.3</v>
      </c>
      <c r="EX1177" s="4">
        <v>0</v>
      </c>
      <c r="EY1177" s="4">
        <v>0</v>
      </c>
      <c r="EZ1177" s="4"/>
      <c r="FA1177" s="4"/>
      <c r="FB1177" s="4"/>
      <c r="FC1177" s="4"/>
      <c r="FD1177" s="4"/>
      <c r="FE1177" s="4"/>
      <c r="FF1177" s="4"/>
      <c r="FG1177" s="4"/>
      <c r="FH1177" s="4"/>
      <c r="FI1177" s="4"/>
      <c r="FJ1177" s="4"/>
      <c r="FK1177" s="4"/>
      <c r="FL1177" s="4"/>
      <c r="FM1177" s="4"/>
      <c r="FN1177" s="4"/>
      <c r="FO1177" s="4"/>
      <c r="FP1177" s="4"/>
      <c r="FQ1177" s="4">
        <v>0</v>
      </c>
      <c r="FR1177" s="4">
        <v>0</v>
      </c>
      <c r="FS1177" s="4">
        <v>0</v>
      </c>
      <c r="FT1177" s="4"/>
      <c r="FU1177" s="4"/>
      <c r="FV1177" s="4"/>
      <c r="FW1177" s="4"/>
      <c r="FX1177" s="4">
        <v>90</v>
      </c>
      <c r="FY1177" s="4">
        <v>46</v>
      </c>
      <c r="FZ1177" s="4"/>
      <c r="GA1177" s="4" t="s">
        <v>3</v>
      </c>
      <c r="GB1177" s="4"/>
      <c r="GC1177" s="4"/>
      <c r="GD1177" s="4">
        <v>1</v>
      </c>
      <c r="GE1177" s="4"/>
      <c r="GF1177" s="4">
        <v>-1683425287</v>
      </c>
      <c r="GG1177" s="4">
        <v>2</v>
      </c>
      <c r="GH1177" s="4">
        <v>1</v>
      </c>
      <c r="GI1177" s="4">
        <v>2</v>
      </c>
      <c r="GJ1177" s="4">
        <v>0</v>
      </c>
      <c r="GK1177" s="4">
        <v>0</v>
      </c>
      <c r="GL1177" s="4">
        <f t="shared" si="1364"/>
        <v>0</v>
      </c>
      <c r="GM1177" s="4">
        <f t="shared" si="1365"/>
        <v>10082.120000000001</v>
      </c>
      <c r="GN1177" s="4">
        <f t="shared" si="1366"/>
        <v>0</v>
      </c>
      <c r="GO1177" s="4">
        <f t="shared" si="1367"/>
        <v>10082.120000000001</v>
      </c>
      <c r="GP1177" s="4">
        <f t="shared" si="1368"/>
        <v>0</v>
      </c>
      <c r="GQ1177" s="4"/>
      <c r="GR1177" s="4">
        <v>0</v>
      </c>
      <c r="GS1177" s="4">
        <v>3</v>
      </c>
      <c r="GT1177" s="4">
        <v>0</v>
      </c>
      <c r="GU1177" s="4" t="s">
        <v>3</v>
      </c>
      <c r="GV1177" s="4">
        <f t="shared" si="1369"/>
        <v>0</v>
      </c>
      <c r="GW1177" s="4">
        <v>1</v>
      </c>
      <c r="GX1177" s="4">
        <f t="shared" si="1370"/>
        <v>0</v>
      </c>
      <c r="GY1177" s="4"/>
      <c r="GZ1177" s="4"/>
      <c r="HA1177" s="4">
        <v>0</v>
      </c>
      <c r="HB1177" s="4">
        <v>0</v>
      </c>
      <c r="HC1177" s="4">
        <f t="shared" si="1371"/>
        <v>0</v>
      </c>
      <c r="HD1177" s="4"/>
      <c r="HE1177" s="4" t="s">
        <v>3</v>
      </c>
      <c r="HF1177" s="4" t="s">
        <v>3</v>
      </c>
      <c r="HG1177" s="4"/>
      <c r="HH1177" s="4"/>
      <c r="HI1177" s="4"/>
      <c r="HJ1177" s="4"/>
      <c r="HK1177" s="4"/>
      <c r="HL1177" s="4"/>
      <c r="HM1177" s="4" t="s">
        <v>3</v>
      </c>
      <c r="HN1177" s="4" t="s">
        <v>3</v>
      </c>
      <c r="HO1177" s="4" t="s">
        <v>3</v>
      </c>
      <c r="HP1177" s="4" t="s">
        <v>3</v>
      </c>
      <c r="HQ1177" s="4" t="s">
        <v>3</v>
      </c>
      <c r="HR1177" s="4"/>
      <c r="HS1177" s="4">
        <v>0</v>
      </c>
      <c r="HT1177" s="4"/>
      <c r="HU1177" s="4"/>
      <c r="HV1177" s="4"/>
      <c r="HW1177" s="4"/>
      <c r="HX1177" s="4"/>
      <c r="HY1177" s="4"/>
      <c r="HZ1177" s="4"/>
      <c r="IA1177" s="4"/>
      <c r="IB1177" s="4"/>
      <c r="IC1177" s="4"/>
      <c r="ID1177" s="4"/>
      <c r="IE1177" s="4"/>
      <c r="IF1177" s="4"/>
      <c r="IG1177" s="4"/>
      <c r="IH1177" s="4"/>
      <c r="II1177" s="4"/>
      <c r="IJ1177" s="4"/>
      <c r="IK1177" s="4">
        <v>0</v>
      </c>
      <c r="IL1177" s="4"/>
      <c r="IM1177" s="4"/>
      <c r="IN1177" s="4"/>
      <c r="IO1177" s="4"/>
      <c r="IP1177" s="4"/>
      <c r="IQ1177" s="4"/>
      <c r="IR1177" s="4"/>
      <c r="IS1177" s="4"/>
      <c r="IT1177" s="4"/>
      <c r="IU1177" s="4"/>
    </row>
    <row r="1178" spans="1:255" x14ac:dyDescent="0.25">
      <c r="A1178" s="3">
        <v>17</v>
      </c>
      <c r="B1178" s="3">
        <v>1</v>
      </c>
      <c r="C1178" s="3"/>
      <c r="D1178" s="3"/>
      <c r="E1178" s="3" t="s">
        <v>1370</v>
      </c>
      <c r="F1178" s="3" t="s">
        <v>1371</v>
      </c>
      <c r="G1178" s="3" t="s">
        <v>1372</v>
      </c>
      <c r="H1178" s="3" t="s">
        <v>227</v>
      </c>
      <c r="I1178" s="3">
        <v>20</v>
      </c>
      <c r="J1178" s="3">
        <v>0</v>
      </c>
      <c r="K1178" s="3">
        <v>20</v>
      </c>
      <c r="L1178" s="3"/>
      <c r="M1178" s="3"/>
      <c r="N1178" s="3"/>
      <c r="O1178" s="3">
        <f t="shared" si="1347"/>
        <v>36.799999999999997</v>
      </c>
      <c r="P1178" s="3">
        <f t="shared" si="1348"/>
        <v>36.799999999999997</v>
      </c>
      <c r="Q1178" s="3">
        <f>(ROUND((ROUND(((ET1178)*AV1178*I1178),2)*BB1178),2)+ROUND((ROUND(((AE1178-(EU1178))*AV1178*I1178),2)*BS1178),2))</f>
        <v>0</v>
      </c>
      <c r="R1178" s="3">
        <f>(ROUND((ROUND(((EU1178)*AV1178*I1178),2)*BS1178),2)+ROUND((ROUND(((AE1178-(EU1178))*AV1178*I1178),2)*BS1178),2))</f>
        <v>0</v>
      </c>
      <c r="S1178" s="3">
        <f t="shared" si="1349"/>
        <v>0</v>
      </c>
      <c r="T1178" s="3">
        <f t="shared" si="1350"/>
        <v>0</v>
      </c>
      <c r="U1178" s="3">
        <f t="shared" si="1351"/>
        <v>0</v>
      </c>
      <c r="V1178" s="3">
        <f t="shared" si="1352"/>
        <v>0</v>
      </c>
      <c r="W1178" s="3">
        <f t="shared" si="1353"/>
        <v>0</v>
      </c>
      <c r="X1178" s="3">
        <f>(ROUND((((S1178+ROUND((ROUND(((EU1178)*AV1178*I1178),2)*BS1178),2))*AT1178)/100),2)+ROUND(((ROUND((ROUND(((AE1178-(EU1178))*AV1178*I1178),2)*BS1178),2)*AT1178)/100),2))</f>
        <v>0</v>
      </c>
      <c r="Y1178" s="3">
        <f>(ROUND((((S1178+ROUND((ROUND(((EU1178)*AV1178*I1178),2)*BS1178),2))*AU1178)/100),2)+ROUND(((ROUND((ROUND(((AE1178-(EU1178))*AV1178*I1178),2)*BS1178),2)*AU1178)/100),2))</f>
        <v>0</v>
      </c>
      <c r="Z1178" s="3"/>
      <c r="AA1178" s="3">
        <v>54971259</v>
      </c>
      <c r="AB1178" s="3">
        <f t="shared" si="1354"/>
        <v>1.84</v>
      </c>
      <c r="AC1178" s="3">
        <f>ROUND((ES1178),6)</f>
        <v>1.84</v>
      </c>
      <c r="AD1178" s="3">
        <f>ROUND((((ET1178)-(EU1178))+AE1178),6)</f>
        <v>0</v>
      </c>
      <c r="AE1178" s="3">
        <f t="shared" ref="AE1178:AF1181" si="1384">ROUND((EU1178),6)</f>
        <v>0</v>
      </c>
      <c r="AF1178" s="3">
        <f t="shared" si="1384"/>
        <v>0</v>
      </c>
      <c r="AG1178" s="3">
        <f t="shared" si="1355"/>
        <v>0</v>
      </c>
      <c r="AH1178" s="3">
        <f t="shared" ref="AH1178:AI1181" si="1385">(EW1178)</f>
        <v>0</v>
      </c>
      <c r="AI1178" s="3">
        <f t="shared" si="1385"/>
        <v>0</v>
      </c>
      <c r="AJ1178" s="3">
        <f t="shared" si="1356"/>
        <v>0</v>
      </c>
      <c r="AK1178" s="3">
        <v>1.84</v>
      </c>
      <c r="AL1178" s="3">
        <v>1.84</v>
      </c>
      <c r="AM1178" s="3">
        <v>0</v>
      </c>
      <c r="AN1178" s="3">
        <v>0</v>
      </c>
      <c r="AO1178" s="3">
        <v>0</v>
      </c>
      <c r="AP1178" s="3">
        <v>0</v>
      </c>
      <c r="AQ1178" s="3">
        <v>0</v>
      </c>
      <c r="AR1178" s="3">
        <v>0</v>
      </c>
      <c r="AS1178" s="3">
        <v>0</v>
      </c>
      <c r="AT1178" s="3">
        <v>0</v>
      </c>
      <c r="AU1178" s="3">
        <v>0</v>
      </c>
      <c r="AV1178" s="3">
        <v>1</v>
      </c>
      <c r="AW1178" s="3">
        <v>1</v>
      </c>
      <c r="AX1178" s="3"/>
      <c r="AY1178" s="3"/>
      <c r="AZ1178" s="3">
        <v>1</v>
      </c>
      <c r="BA1178" s="3">
        <v>1</v>
      </c>
      <c r="BB1178" s="3">
        <v>1</v>
      </c>
      <c r="BC1178" s="3">
        <v>1</v>
      </c>
      <c r="BD1178" s="3" t="s">
        <v>3</v>
      </c>
      <c r="BE1178" s="3" t="s">
        <v>3</v>
      </c>
      <c r="BF1178" s="3" t="s">
        <v>3</v>
      </c>
      <c r="BG1178" s="3" t="s">
        <v>3</v>
      </c>
      <c r="BH1178" s="3">
        <v>3</v>
      </c>
      <c r="BI1178" s="3">
        <v>2</v>
      </c>
      <c r="BJ1178" s="3" t="s">
        <v>1371</v>
      </c>
      <c r="BK1178" s="3"/>
      <c r="BL1178" s="3"/>
      <c r="BM1178" s="3">
        <v>400005</v>
      </c>
      <c r="BN1178" s="3">
        <v>0</v>
      </c>
      <c r="BO1178" s="3" t="s">
        <v>3</v>
      </c>
      <c r="BP1178" s="3">
        <v>0</v>
      </c>
      <c r="BQ1178" s="3">
        <v>213</v>
      </c>
      <c r="BR1178" s="3">
        <v>0</v>
      </c>
      <c r="BS1178" s="3">
        <v>1</v>
      </c>
      <c r="BT1178" s="3">
        <v>1</v>
      </c>
      <c r="BU1178" s="3">
        <v>1</v>
      </c>
      <c r="BV1178" s="3">
        <v>1</v>
      </c>
      <c r="BW1178" s="3">
        <v>1</v>
      </c>
      <c r="BX1178" s="3">
        <v>1</v>
      </c>
      <c r="BY1178" s="3" t="s">
        <v>3</v>
      </c>
      <c r="BZ1178" s="3">
        <v>0</v>
      </c>
      <c r="CA1178" s="3">
        <v>0</v>
      </c>
      <c r="CB1178" s="3" t="s">
        <v>3</v>
      </c>
      <c r="CC1178" s="3"/>
      <c r="CD1178" s="3"/>
      <c r="CE1178" s="3">
        <v>1566</v>
      </c>
      <c r="CF1178" s="3">
        <v>0</v>
      </c>
      <c r="CG1178" s="3">
        <v>0</v>
      </c>
      <c r="CH1178" s="3"/>
      <c r="CI1178" s="3"/>
      <c r="CJ1178" s="3"/>
      <c r="CK1178" s="3"/>
      <c r="CL1178" s="3"/>
      <c r="CM1178" s="3">
        <v>0</v>
      </c>
      <c r="CN1178" s="3" t="s">
        <v>3</v>
      </c>
      <c r="CO1178" s="3">
        <v>0</v>
      </c>
      <c r="CP1178" s="3">
        <f t="shared" si="1357"/>
        <v>36.799999999999997</v>
      </c>
      <c r="CQ1178" s="3">
        <f t="shared" si="1358"/>
        <v>1.84</v>
      </c>
      <c r="CR1178" s="3">
        <f>(ROUND((ROUND(((ET1178)*AV1178*1),2)*BB1178),2)+ROUND((ROUND(((AE1178-(EU1178))*AV1178*1),2)*BS1178),2))</f>
        <v>0</v>
      </c>
      <c r="CS1178" s="3">
        <f>(ROUND((ROUND(((EU1178)*AV1178*1),2)*BS1178),2)+ROUND((ROUND(((AE1178-(EU1178))*AV1178*1),2)*BS1178),2))</f>
        <v>0</v>
      </c>
      <c r="CT1178" s="3">
        <f t="shared" si="1359"/>
        <v>0</v>
      </c>
      <c r="CU1178" s="3">
        <f t="shared" si="1360"/>
        <v>0</v>
      </c>
      <c r="CV1178" s="3">
        <f t="shared" si="1361"/>
        <v>0</v>
      </c>
      <c r="CW1178" s="3">
        <f t="shared" si="1362"/>
        <v>0</v>
      </c>
      <c r="CX1178" s="3">
        <f t="shared" si="1363"/>
        <v>0</v>
      </c>
      <c r="CY1178" s="3">
        <f>(ROUND((((S1178+ROUND((ROUND(((EU1178)*AV1178*1),2)*BS1178),2))*AT1178)/100),2)+ROUND(((ROUND((ROUND(((AE1178-(EU1178))*AV1178*1),2)*BS1178),2)*AT1178)/100),2))</f>
        <v>0</v>
      </c>
      <c r="CZ1178" s="3">
        <f>(ROUND((((S1178+ROUND((ROUND(((EU1178)*AV1178*1),2)*BS1178),2))*AU1178)/100),2)+ROUND(((ROUND((ROUND(((AE1178-(EU1178))*AV1178*1),2)*BS1178),2)*AU1178)/100),2))</f>
        <v>0</v>
      </c>
      <c r="DA1178" s="3"/>
      <c r="DB1178" s="3"/>
      <c r="DC1178" s="3" t="s">
        <v>3</v>
      </c>
      <c r="DD1178" s="3" t="s">
        <v>3</v>
      </c>
      <c r="DE1178" s="3" t="s">
        <v>3</v>
      </c>
      <c r="DF1178" s="3" t="s">
        <v>3</v>
      </c>
      <c r="DG1178" s="3" t="s">
        <v>3</v>
      </c>
      <c r="DH1178" s="3" t="s">
        <v>3</v>
      </c>
      <c r="DI1178" s="3" t="s">
        <v>3</v>
      </c>
      <c r="DJ1178" s="3" t="s">
        <v>3</v>
      </c>
      <c r="DK1178" s="3" t="s">
        <v>3</v>
      </c>
      <c r="DL1178" s="3" t="s">
        <v>3</v>
      </c>
      <c r="DM1178" s="3" t="s">
        <v>3</v>
      </c>
      <c r="DN1178" s="3">
        <v>0</v>
      </c>
      <c r="DO1178" s="3">
        <v>0</v>
      </c>
      <c r="DP1178" s="3">
        <v>1</v>
      </c>
      <c r="DQ1178" s="3">
        <v>1</v>
      </c>
      <c r="DR1178" s="3"/>
      <c r="DS1178" s="3"/>
      <c r="DT1178" s="3"/>
      <c r="DU1178" s="3">
        <v>1013</v>
      </c>
      <c r="DV1178" s="3" t="s">
        <v>227</v>
      </c>
      <c r="DW1178" s="3" t="s">
        <v>227</v>
      </c>
      <c r="DX1178" s="3">
        <v>1</v>
      </c>
      <c r="DY1178" s="3"/>
      <c r="DZ1178" s="3" t="s">
        <v>3</v>
      </c>
      <c r="EA1178" s="3" t="s">
        <v>3</v>
      </c>
      <c r="EB1178" s="3" t="s">
        <v>3</v>
      </c>
      <c r="EC1178" s="3" t="s">
        <v>3</v>
      </c>
      <c r="ED1178" s="3"/>
      <c r="EE1178" s="3">
        <v>57042888</v>
      </c>
      <c r="EF1178" s="3">
        <v>213</v>
      </c>
      <c r="EG1178" s="3" t="s">
        <v>456</v>
      </c>
      <c r="EH1178" s="3">
        <v>0</v>
      </c>
      <c r="EI1178" s="3" t="s">
        <v>3</v>
      </c>
      <c r="EJ1178" s="3">
        <v>1</v>
      </c>
      <c r="EK1178" s="3">
        <v>400005</v>
      </c>
      <c r="EL1178" s="3" t="s">
        <v>456</v>
      </c>
      <c r="EM1178" s="3" t="s">
        <v>457</v>
      </c>
      <c r="EN1178" s="3"/>
      <c r="EO1178" s="3" t="s">
        <v>3</v>
      </c>
      <c r="EP1178" s="3"/>
      <c r="EQ1178" s="3">
        <v>16</v>
      </c>
      <c r="ER1178" s="3">
        <v>0</v>
      </c>
      <c r="ES1178" s="3">
        <v>1.84</v>
      </c>
      <c r="ET1178" s="3">
        <v>0</v>
      </c>
      <c r="EU1178" s="3">
        <v>0</v>
      </c>
      <c r="EV1178" s="3">
        <v>0</v>
      </c>
      <c r="EW1178" s="3">
        <v>0</v>
      </c>
      <c r="EX1178" s="3">
        <v>0</v>
      </c>
      <c r="EY1178" s="3">
        <v>0</v>
      </c>
      <c r="EZ1178" s="3"/>
      <c r="FA1178" s="3"/>
      <c r="FB1178" s="3"/>
      <c r="FC1178" s="3"/>
      <c r="FD1178" s="3"/>
      <c r="FE1178" s="3"/>
      <c r="FF1178" s="3"/>
      <c r="FG1178" s="3"/>
      <c r="FH1178" s="3"/>
      <c r="FI1178" s="3"/>
      <c r="FJ1178" s="3"/>
      <c r="FK1178" s="3"/>
      <c r="FL1178" s="3"/>
      <c r="FM1178" s="3"/>
      <c r="FN1178" s="3"/>
      <c r="FO1178" s="3"/>
      <c r="FP1178" s="3"/>
      <c r="FQ1178" s="3">
        <v>0</v>
      </c>
      <c r="FR1178" s="3">
        <v>0</v>
      </c>
      <c r="FS1178" s="3">
        <v>0</v>
      </c>
      <c r="FT1178" s="3"/>
      <c r="FU1178" s="3"/>
      <c r="FV1178" s="3"/>
      <c r="FW1178" s="3"/>
      <c r="FX1178" s="3">
        <v>0</v>
      </c>
      <c r="FY1178" s="3">
        <v>0</v>
      </c>
      <c r="FZ1178" s="3"/>
      <c r="GA1178" s="3" t="s">
        <v>1373</v>
      </c>
      <c r="GB1178" s="3"/>
      <c r="GC1178" s="3"/>
      <c r="GD1178" s="3">
        <v>1</v>
      </c>
      <c r="GE1178" s="3"/>
      <c r="GF1178" s="3">
        <v>-980913775</v>
      </c>
      <c r="GG1178" s="3">
        <v>2</v>
      </c>
      <c r="GH1178" s="3">
        <v>4</v>
      </c>
      <c r="GI1178" s="3">
        <v>-2</v>
      </c>
      <c r="GJ1178" s="3">
        <v>0</v>
      </c>
      <c r="GK1178" s="3">
        <v>0</v>
      </c>
      <c r="GL1178" s="3">
        <f t="shared" si="1364"/>
        <v>0</v>
      </c>
      <c r="GM1178" s="3">
        <f t="shared" si="1365"/>
        <v>36.799999999999997</v>
      </c>
      <c r="GN1178" s="3">
        <f t="shared" si="1366"/>
        <v>0</v>
      </c>
      <c r="GO1178" s="3">
        <f t="shared" si="1367"/>
        <v>36.799999999999997</v>
      </c>
      <c r="GP1178" s="3">
        <f t="shared" si="1368"/>
        <v>0</v>
      </c>
      <c r="GQ1178" s="3"/>
      <c r="GR1178" s="3">
        <v>1</v>
      </c>
      <c r="GS1178" s="3">
        <v>2</v>
      </c>
      <c r="GT1178" s="3">
        <v>0</v>
      </c>
      <c r="GU1178" s="3" t="s">
        <v>3</v>
      </c>
      <c r="GV1178" s="3">
        <f t="shared" si="1369"/>
        <v>0</v>
      </c>
      <c r="GW1178" s="3">
        <v>1</v>
      </c>
      <c r="GX1178" s="3">
        <f t="shared" si="1370"/>
        <v>0</v>
      </c>
      <c r="GY1178" s="3"/>
      <c r="GZ1178" s="3"/>
      <c r="HA1178" s="3">
        <v>0</v>
      </c>
      <c r="HB1178" s="3">
        <v>0</v>
      </c>
      <c r="HC1178" s="3">
        <f t="shared" si="1371"/>
        <v>0</v>
      </c>
      <c r="HD1178" s="3"/>
      <c r="HE1178" s="3" t="s">
        <v>459</v>
      </c>
      <c r="HF1178" s="3" t="s">
        <v>37</v>
      </c>
      <c r="HG1178" s="3"/>
      <c r="HH1178" s="3"/>
      <c r="HI1178" s="3"/>
      <c r="HJ1178" s="3"/>
      <c r="HK1178" s="3"/>
      <c r="HL1178" s="3"/>
      <c r="HM1178" s="3" t="s">
        <v>3</v>
      </c>
      <c r="HN1178" s="3" t="s">
        <v>3</v>
      </c>
      <c r="HO1178" s="3" t="s">
        <v>3</v>
      </c>
      <c r="HP1178" s="3" t="s">
        <v>3</v>
      </c>
      <c r="HQ1178" s="3" t="s">
        <v>3</v>
      </c>
      <c r="HR1178" s="3"/>
      <c r="HS1178" s="3">
        <v>0</v>
      </c>
      <c r="HT1178" s="3"/>
      <c r="HU1178" s="3"/>
      <c r="HV1178" s="3"/>
      <c r="HW1178" s="3"/>
      <c r="HX1178" s="3"/>
      <c r="HY1178" s="3"/>
      <c r="HZ1178" s="3"/>
      <c r="IA1178" s="3"/>
      <c r="IB1178" s="3"/>
      <c r="IC1178" s="3"/>
      <c r="ID1178" s="3"/>
      <c r="IE1178" s="3"/>
      <c r="IF1178" s="3"/>
      <c r="IG1178" s="3"/>
      <c r="IH1178" s="3"/>
      <c r="II1178" s="3"/>
      <c r="IJ1178" s="3"/>
      <c r="IK1178" s="3">
        <v>0</v>
      </c>
      <c r="IL1178" s="3"/>
      <c r="IM1178" s="3"/>
      <c r="IN1178" s="3"/>
      <c r="IO1178" s="3"/>
      <c r="IP1178" s="3"/>
      <c r="IQ1178" s="3"/>
      <c r="IR1178" s="3"/>
      <c r="IS1178" s="3"/>
      <c r="IT1178" s="3"/>
      <c r="IU1178" s="3"/>
    </row>
    <row r="1179" spans="1:255" x14ac:dyDescent="0.25">
      <c r="A1179" s="4">
        <v>17</v>
      </c>
      <c r="B1179" s="4">
        <v>1</v>
      </c>
      <c r="C1179" s="4"/>
      <c r="D1179" s="4"/>
      <c r="E1179" s="4" t="s">
        <v>1370</v>
      </c>
      <c r="F1179" s="4" t="s">
        <v>1371</v>
      </c>
      <c r="G1179" s="4" t="s">
        <v>1372</v>
      </c>
      <c r="H1179" s="4" t="s">
        <v>227</v>
      </c>
      <c r="I1179" s="4">
        <v>20</v>
      </c>
      <c r="J1179" s="4">
        <v>0</v>
      </c>
      <c r="K1179" s="4">
        <v>20</v>
      </c>
      <c r="L1179" s="4"/>
      <c r="M1179" s="4"/>
      <c r="N1179" s="4"/>
      <c r="O1179" s="4">
        <f t="shared" si="1347"/>
        <v>362.11</v>
      </c>
      <c r="P1179" s="4">
        <f t="shared" si="1348"/>
        <v>362.11</v>
      </c>
      <c r="Q1179" s="4">
        <f>(ROUND((ROUND(((ET1179)*AV1179*I1179),2)*BB1179),2)+ROUND((ROUND(((AE1179-(EU1179))*AV1179*I1179),2)*BS1179),2))</f>
        <v>0</v>
      </c>
      <c r="R1179" s="4">
        <f>(ROUND((ROUND(((EU1179)*AV1179*I1179),2)*BS1179),2)+ROUND((ROUND(((AE1179-(EU1179))*AV1179*I1179),2)*BS1179),2))</f>
        <v>0</v>
      </c>
      <c r="S1179" s="4">
        <f t="shared" si="1349"/>
        <v>0</v>
      </c>
      <c r="T1179" s="4">
        <f t="shared" si="1350"/>
        <v>0</v>
      </c>
      <c r="U1179" s="4">
        <f t="shared" si="1351"/>
        <v>0</v>
      </c>
      <c r="V1179" s="4">
        <f t="shared" si="1352"/>
        <v>0</v>
      </c>
      <c r="W1179" s="4">
        <f t="shared" si="1353"/>
        <v>0</v>
      </c>
      <c r="X1179" s="4">
        <f>(ROUND((((S1179+ROUND((ROUND(((EU1179)*AV1179*I1179),2)*BS1179),2))*AT1179)/100),2)+ROUND(((ROUND((ROUND(((AE1179-(EU1179))*AV1179*I1179),2)*BS1179),2)*AT1179)/100),2))</f>
        <v>0</v>
      </c>
      <c r="Y1179" s="4">
        <f>(ROUND((((S1179+ROUND((ROUND(((EU1179)*AV1179*I1179),2)*BS1179),2))*AU1179)/100),2)+ROUND(((ROUND((ROUND(((AE1179-(EU1179))*AV1179*I1179),2)*BS1179),2)*AU1179)/100),2))</f>
        <v>0</v>
      </c>
      <c r="Z1179" s="4"/>
      <c r="AA1179" s="4">
        <v>55890823</v>
      </c>
      <c r="AB1179" s="4">
        <f t="shared" si="1354"/>
        <v>1.84</v>
      </c>
      <c r="AC1179" s="4">
        <f>ROUND((ES1179),6)</f>
        <v>1.84</v>
      </c>
      <c r="AD1179" s="4">
        <f>ROUND((((ET1179)-(EU1179))+AE1179),6)</f>
        <v>0</v>
      </c>
      <c r="AE1179" s="4">
        <f t="shared" si="1384"/>
        <v>0</v>
      </c>
      <c r="AF1179" s="4">
        <f t="shared" si="1384"/>
        <v>0</v>
      </c>
      <c r="AG1179" s="4">
        <f t="shared" si="1355"/>
        <v>0</v>
      </c>
      <c r="AH1179" s="4">
        <f t="shared" si="1385"/>
        <v>0</v>
      </c>
      <c r="AI1179" s="4">
        <f t="shared" si="1385"/>
        <v>0</v>
      </c>
      <c r="AJ1179" s="4">
        <f t="shared" si="1356"/>
        <v>0</v>
      </c>
      <c r="AK1179" s="4">
        <v>1.84</v>
      </c>
      <c r="AL1179" s="4">
        <v>1.84</v>
      </c>
      <c r="AM1179" s="4">
        <v>0</v>
      </c>
      <c r="AN1179" s="4">
        <v>0</v>
      </c>
      <c r="AO1179" s="4">
        <v>0</v>
      </c>
      <c r="AP1179" s="4">
        <v>0</v>
      </c>
      <c r="AQ1179" s="4">
        <v>0</v>
      </c>
      <c r="AR1179" s="4">
        <v>0</v>
      </c>
      <c r="AS1179" s="4">
        <v>0</v>
      </c>
      <c r="AT1179" s="4">
        <v>0</v>
      </c>
      <c r="AU1179" s="4">
        <v>0</v>
      </c>
      <c r="AV1179" s="4">
        <v>1</v>
      </c>
      <c r="AW1179" s="4">
        <v>1</v>
      </c>
      <c r="AX1179" s="4"/>
      <c r="AY1179" s="4"/>
      <c r="AZ1179" s="4">
        <v>1</v>
      </c>
      <c r="BA1179" s="4">
        <v>1</v>
      </c>
      <c r="BB1179" s="4">
        <v>1</v>
      </c>
      <c r="BC1179" s="4">
        <v>9.84</v>
      </c>
      <c r="BD1179" s="4" t="s">
        <v>3</v>
      </c>
      <c r="BE1179" s="4" t="s">
        <v>3</v>
      </c>
      <c r="BF1179" s="4" t="s">
        <v>3</v>
      </c>
      <c r="BG1179" s="4" t="s">
        <v>3</v>
      </c>
      <c r="BH1179" s="4">
        <v>3</v>
      </c>
      <c r="BI1179" s="4">
        <v>2</v>
      </c>
      <c r="BJ1179" s="4" t="s">
        <v>1371</v>
      </c>
      <c r="BK1179" s="4"/>
      <c r="BL1179" s="4"/>
      <c r="BM1179" s="4">
        <v>400005</v>
      </c>
      <c r="BN1179" s="4">
        <v>0</v>
      </c>
      <c r="BO1179" s="4" t="s">
        <v>3</v>
      </c>
      <c r="BP1179" s="4">
        <v>0</v>
      </c>
      <c r="BQ1179" s="4">
        <v>213</v>
      </c>
      <c r="BR1179" s="4">
        <v>0</v>
      </c>
      <c r="BS1179" s="4">
        <v>1</v>
      </c>
      <c r="BT1179" s="4">
        <v>1</v>
      </c>
      <c r="BU1179" s="4">
        <v>1</v>
      </c>
      <c r="BV1179" s="4">
        <v>1</v>
      </c>
      <c r="BW1179" s="4">
        <v>1</v>
      </c>
      <c r="BX1179" s="4">
        <v>1</v>
      </c>
      <c r="BY1179" s="4" t="s">
        <v>3</v>
      </c>
      <c r="BZ1179" s="4">
        <v>0</v>
      </c>
      <c r="CA1179" s="4">
        <v>0</v>
      </c>
      <c r="CB1179" s="4" t="s">
        <v>3</v>
      </c>
      <c r="CC1179" s="4"/>
      <c r="CD1179" s="4"/>
      <c r="CE1179" s="4">
        <v>1566</v>
      </c>
      <c r="CF1179" s="4">
        <v>0</v>
      </c>
      <c r="CG1179" s="4">
        <v>0</v>
      </c>
      <c r="CH1179" s="4"/>
      <c r="CI1179" s="4"/>
      <c r="CJ1179" s="4"/>
      <c r="CK1179" s="4"/>
      <c r="CL1179" s="4"/>
      <c r="CM1179" s="4">
        <v>0</v>
      </c>
      <c r="CN1179" s="4" t="s">
        <v>3</v>
      </c>
      <c r="CO1179" s="4">
        <v>0</v>
      </c>
      <c r="CP1179" s="4">
        <f t="shared" si="1357"/>
        <v>362.11</v>
      </c>
      <c r="CQ1179" s="4">
        <f t="shared" si="1358"/>
        <v>18.11</v>
      </c>
      <c r="CR1179" s="4">
        <f>(ROUND((ROUND(((ET1179)*AV1179*1),2)*BB1179),2)+ROUND((ROUND(((AE1179-(EU1179))*AV1179*1),2)*BS1179),2))</f>
        <v>0</v>
      </c>
      <c r="CS1179" s="4">
        <f>(ROUND((ROUND(((EU1179)*AV1179*1),2)*BS1179),2)+ROUND((ROUND(((AE1179-(EU1179))*AV1179*1),2)*BS1179),2))</f>
        <v>0</v>
      </c>
      <c r="CT1179" s="4">
        <f t="shared" si="1359"/>
        <v>0</v>
      </c>
      <c r="CU1179" s="4">
        <f t="shared" si="1360"/>
        <v>0</v>
      </c>
      <c r="CV1179" s="4">
        <f t="shared" si="1361"/>
        <v>0</v>
      </c>
      <c r="CW1179" s="4">
        <f t="shared" si="1362"/>
        <v>0</v>
      </c>
      <c r="CX1179" s="4">
        <f t="shared" si="1363"/>
        <v>0</v>
      </c>
      <c r="CY1179" s="4">
        <f>(ROUND((((S1179+ROUND((ROUND(((EU1179)*AV1179*1),2)*BS1179),2))*AT1179)/100),2)+ROUND(((ROUND((ROUND(((AE1179-(EU1179))*AV1179*1),2)*BS1179),2)*AT1179)/100),2))</f>
        <v>0</v>
      </c>
      <c r="CZ1179" s="4">
        <f>(ROUND((((S1179+ROUND((ROUND(((EU1179)*AV1179*1),2)*BS1179),2))*AU1179)/100),2)+ROUND(((ROUND((ROUND(((AE1179-(EU1179))*AV1179*1),2)*BS1179),2)*AU1179)/100),2))</f>
        <v>0</v>
      </c>
      <c r="DA1179" s="4"/>
      <c r="DB1179" s="4"/>
      <c r="DC1179" s="4" t="s">
        <v>3</v>
      </c>
      <c r="DD1179" s="4" t="s">
        <v>3</v>
      </c>
      <c r="DE1179" s="4" t="s">
        <v>3</v>
      </c>
      <c r="DF1179" s="4" t="s">
        <v>3</v>
      </c>
      <c r="DG1179" s="4" t="s">
        <v>3</v>
      </c>
      <c r="DH1179" s="4" t="s">
        <v>3</v>
      </c>
      <c r="DI1179" s="4" t="s">
        <v>3</v>
      </c>
      <c r="DJ1179" s="4" t="s">
        <v>3</v>
      </c>
      <c r="DK1179" s="4" t="s">
        <v>3</v>
      </c>
      <c r="DL1179" s="4" t="s">
        <v>3</v>
      </c>
      <c r="DM1179" s="4" t="s">
        <v>3</v>
      </c>
      <c r="DN1179" s="4">
        <v>0</v>
      </c>
      <c r="DO1179" s="4">
        <v>0</v>
      </c>
      <c r="DP1179" s="4">
        <v>1</v>
      </c>
      <c r="DQ1179" s="4">
        <v>1</v>
      </c>
      <c r="DR1179" s="4"/>
      <c r="DS1179" s="4"/>
      <c r="DT1179" s="4"/>
      <c r="DU1179" s="4">
        <v>1013</v>
      </c>
      <c r="DV1179" s="4" t="s">
        <v>227</v>
      </c>
      <c r="DW1179" s="4" t="s">
        <v>227</v>
      </c>
      <c r="DX1179" s="4">
        <v>1</v>
      </c>
      <c r="DY1179" s="4"/>
      <c r="DZ1179" s="4" t="s">
        <v>3</v>
      </c>
      <c r="EA1179" s="4" t="s">
        <v>3</v>
      </c>
      <c r="EB1179" s="4" t="s">
        <v>3</v>
      </c>
      <c r="EC1179" s="4" t="s">
        <v>3</v>
      </c>
      <c r="ED1179" s="4"/>
      <c r="EE1179" s="4">
        <v>57042888</v>
      </c>
      <c r="EF1179" s="4">
        <v>213</v>
      </c>
      <c r="EG1179" s="4" t="s">
        <v>456</v>
      </c>
      <c r="EH1179" s="4">
        <v>0</v>
      </c>
      <c r="EI1179" s="4" t="s">
        <v>3</v>
      </c>
      <c r="EJ1179" s="4">
        <v>1</v>
      </c>
      <c r="EK1179" s="4">
        <v>400005</v>
      </c>
      <c r="EL1179" s="4" t="s">
        <v>456</v>
      </c>
      <c r="EM1179" s="4" t="s">
        <v>457</v>
      </c>
      <c r="EN1179" s="4"/>
      <c r="EO1179" s="4" t="s">
        <v>3</v>
      </c>
      <c r="EP1179" s="4"/>
      <c r="EQ1179" s="4">
        <v>16</v>
      </c>
      <c r="ER1179" s="4">
        <v>0</v>
      </c>
      <c r="ES1179" s="4">
        <v>1.84</v>
      </c>
      <c r="ET1179" s="4">
        <v>0</v>
      </c>
      <c r="EU1179" s="4">
        <v>0</v>
      </c>
      <c r="EV1179" s="4">
        <v>0</v>
      </c>
      <c r="EW1179" s="4">
        <v>0</v>
      </c>
      <c r="EX1179" s="4">
        <v>0</v>
      </c>
      <c r="EY1179" s="4">
        <v>0</v>
      </c>
      <c r="EZ1179" s="4">
        <v>5</v>
      </c>
      <c r="FA1179" s="4"/>
      <c r="FB1179" s="4"/>
      <c r="FC1179" s="4">
        <v>1</v>
      </c>
      <c r="FD1179" s="4">
        <v>18</v>
      </c>
      <c r="FE1179" s="4"/>
      <c r="FF1179" s="4">
        <v>21.66</v>
      </c>
      <c r="FG1179" s="4"/>
      <c r="FH1179" s="4"/>
      <c r="FI1179" s="4"/>
      <c r="FJ1179" s="4"/>
      <c r="FK1179" s="4"/>
      <c r="FL1179" s="4"/>
      <c r="FM1179" s="4"/>
      <c r="FN1179" s="4"/>
      <c r="FO1179" s="4"/>
      <c r="FP1179" s="4"/>
      <c r="FQ1179" s="4">
        <v>0</v>
      </c>
      <c r="FR1179" s="4">
        <v>0</v>
      </c>
      <c r="FS1179" s="4">
        <v>0</v>
      </c>
      <c r="FT1179" s="4"/>
      <c r="FU1179" s="4"/>
      <c r="FV1179" s="4"/>
      <c r="FW1179" s="4"/>
      <c r="FX1179" s="4">
        <v>0</v>
      </c>
      <c r="FY1179" s="4">
        <v>0</v>
      </c>
      <c r="FZ1179" s="4"/>
      <c r="GA1179" s="4" t="s">
        <v>1373</v>
      </c>
      <c r="GB1179" s="4"/>
      <c r="GC1179" s="4"/>
      <c r="GD1179" s="4">
        <v>1</v>
      </c>
      <c r="GE1179" s="4"/>
      <c r="GF1179" s="4">
        <v>-980913775</v>
      </c>
      <c r="GG1179" s="4">
        <v>2</v>
      </c>
      <c r="GH1179" s="4">
        <v>3</v>
      </c>
      <c r="GI1179" s="4">
        <v>5</v>
      </c>
      <c r="GJ1179" s="4">
        <v>0</v>
      </c>
      <c r="GK1179" s="4">
        <v>0</v>
      </c>
      <c r="GL1179" s="4">
        <f t="shared" si="1364"/>
        <v>0</v>
      </c>
      <c r="GM1179" s="4">
        <f t="shared" si="1365"/>
        <v>362.11</v>
      </c>
      <c r="GN1179" s="4">
        <f t="shared" si="1366"/>
        <v>0</v>
      </c>
      <c r="GO1179" s="4">
        <f t="shared" si="1367"/>
        <v>362.11</v>
      </c>
      <c r="GP1179" s="4">
        <f t="shared" si="1368"/>
        <v>0</v>
      </c>
      <c r="GQ1179" s="4"/>
      <c r="GR1179" s="4">
        <v>1</v>
      </c>
      <c r="GS1179" s="4">
        <v>1</v>
      </c>
      <c r="GT1179" s="4">
        <v>0</v>
      </c>
      <c r="GU1179" s="4" t="s">
        <v>3</v>
      </c>
      <c r="GV1179" s="4">
        <f t="shared" si="1369"/>
        <v>0</v>
      </c>
      <c r="GW1179" s="4">
        <v>1</v>
      </c>
      <c r="GX1179" s="4">
        <f t="shared" si="1370"/>
        <v>0</v>
      </c>
      <c r="GY1179" s="4"/>
      <c r="GZ1179" s="4"/>
      <c r="HA1179" s="4">
        <v>0</v>
      </c>
      <c r="HB1179" s="4">
        <v>0</v>
      </c>
      <c r="HC1179" s="4">
        <f t="shared" si="1371"/>
        <v>0</v>
      </c>
      <c r="HD1179" s="4"/>
      <c r="HE1179" s="4" t="s">
        <v>459</v>
      </c>
      <c r="HF1179" s="4" t="s">
        <v>37</v>
      </c>
      <c r="HG1179" s="4"/>
      <c r="HH1179" s="4"/>
      <c r="HI1179" s="4"/>
      <c r="HJ1179" s="4"/>
      <c r="HK1179" s="4"/>
      <c r="HL1179" s="4"/>
      <c r="HM1179" s="4" t="s">
        <v>3</v>
      </c>
      <c r="HN1179" s="4" t="s">
        <v>3</v>
      </c>
      <c r="HO1179" s="4" t="s">
        <v>3</v>
      </c>
      <c r="HP1179" s="4" t="s">
        <v>3</v>
      </c>
      <c r="HQ1179" s="4" t="s">
        <v>3</v>
      </c>
      <c r="HR1179" s="4"/>
      <c r="HS1179" s="4">
        <v>0</v>
      </c>
      <c r="HT1179" s="4"/>
      <c r="HU1179" s="4"/>
      <c r="HV1179" s="4"/>
      <c r="HW1179" s="4"/>
      <c r="HX1179" s="4"/>
      <c r="HY1179" s="4"/>
      <c r="HZ1179" s="4"/>
      <c r="IA1179" s="4"/>
      <c r="IB1179" s="4"/>
      <c r="IC1179" s="4"/>
      <c r="ID1179" s="4"/>
      <c r="IE1179" s="4"/>
      <c r="IF1179" s="4"/>
      <c r="IG1179" s="4"/>
      <c r="IH1179" s="4"/>
      <c r="II1179" s="4"/>
      <c r="IJ1179" s="4"/>
      <c r="IK1179" s="4">
        <v>0</v>
      </c>
      <c r="IL1179" s="4"/>
      <c r="IM1179" s="4"/>
      <c r="IN1179" s="4"/>
      <c r="IO1179" s="4"/>
      <c r="IP1179" s="4"/>
      <c r="IQ1179" s="4"/>
      <c r="IR1179" s="4"/>
      <c r="IS1179" s="4"/>
      <c r="IT1179" s="4"/>
      <c r="IU1179" s="4"/>
    </row>
    <row r="1180" spans="1:255" x14ac:dyDescent="0.25">
      <c r="A1180" s="3">
        <v>17</v>
      </c>
      <c r="B1180" s="3">
        <v>1</v>
      </c>
      <c r="C1180" s="3"/>
      <c r="D1180" s="3"/>
      <c r="E1180" s="3" t="s">
        <v>1374</v>
      </c>
      <c r="F1180" s="3" t="s">
        <v>1375</v>
      </c>
      <c r="G1180" s="3" t="s">
        <v>1376</v>
      </c>
      <c r="H1180" s="3" t="s">
        <v>227</v>
      </c>
      <c r="I1180" s="3">
        <v>20</v>
      </c>
      <c r="J1180" s="3">
        <v>0</v>
      </c>
      <c r="K1180" s="3">
        <v>20</v>
      </c>
      <c r="L1180" s="3"/>
      <c r="M1180" s="3"/>
      <c r="N1180" s="3"/>
      <c r="O1180" s="3">
        <f t="shared" si="1347"/>
        <v>175.2</v>
      </c>
      <c r="P1180" s="3">
        <f t="shared" si="1348"/>
        <v>175.2</v>
      </c>
      <c r="Q1180" s="3">
        <f>(ROUND((ROUND(((ET1180)*AV1180*I1180),2)*BB1180),2)+ROUND((ROUND(((AE1180-(EU1180))*AV1180*I1180),2)*BS1180),2))</f>
        <v>0</v>
      </c>
      <c r="R1180" s="3">
        <f>(ROUND((ROUND(((EU1180)*AV1180*I1180),2)*BS1180),2)+ROUND((ROUND(((AE1180-(EU1180))*AV1180*I1180),2)*BS1180),2))</f>
        <v>0</v>
      </c>
      <c r="S1180" s="3">
        <f t="shared" si="1349"/>
        <v>0</v>
      </c>
      <c r="T1180" s="3">
        <f t="shared" si="1350"/>
        <v>0</v>
      </c>
      <c r="U1180" s="3">
        <f t="shared" si="1351"/>
        <v>0</v>
      </c>
      <c r="V1180" s="3">
        <f t="shared" si="1352"/>
        <v>0</v>
      </c>
      <c r="W1180" s="3">
        <f t="shared" si="1353"/>
        <v>0</v>
      </c>
      <c r="X1180" s="3">
        <f>(ROUND((((S1180+ROUND((ROUND(((EU1180)*AV1180*I1180),2)*BS1180),2))*AT1180)/100),2)+ROUND(((ROUND((ROUND(((AE1180-(EU1180))*AV1180*I1180),2)*BS1180),2)*AT1180)/100),2))</f>
        <v>0</v>
      </c>
      <c r="Y1180" s="3">
        <f>(ROUND((((S1180+ROUND((ROUND(((EU1180)*AV1180*I1180),2)*BS1180),2))*AU1180)/100),2)+ROUND(((ROUND((ROUND(((AE1180-(EU1180))*AV1180*I1180),2)*BS1180),2)*AU1180)/100),2))</f>
        <v>0</v>
      </c>
      <c r="Z1180" s="3"/>
      <c r="AA1180" s="3">
        <v>54971259</v>
      </c>
      <c r="AB1180" s="3">
        <f t="shared" si="1354"/>
        <v>8.76</v>
      </c>
      <c r="AC1180" s="3">
        <f>ROUND((ES1180),6)</f>
        <v>8.76</v>
      </c>
      <c r="AD1180" s="3">
        <f>ROUND((((ET1180)-(EU1180))+AE1180),6)</f>
        <v>0</v>
      </c>
      <c r="AE1180" s="3">
        <f t="shared" si="1384"/>
        <v>0</v>
      </c>
      <c r="AF1180" s="3">
        <f t="shared" si="1384"/>
        <v>0</v>
      </c>
      <c r="AG1180" s="3">
        <f t="shared" si="1355"/>
        <v>0</v>
      </c>
      <c r="AH1180" s="3">
        <f t="shared" si="1385"/>
        <v>0</v>
      </c>
      <c r="AI1180" s="3">
        <f t="shared" si="1385"/>
        <v>0</v>
      </c>
      <c r="AJ1180" s="3">
        <f t="shared" si="1356"/>
        <v>0</v>
      </c>
      <c r="AK1180" s="3">
        <v>8.76</v>
      </c>
      <c r="AL1180" s="3">
        <v>8.76</v>
      </c>
      <c r="AM1180" s="3">
        <v>0</v>
      </c>
      <c r="AN1180" s="3">
        <v>0</v>
      </c>
      <c r="AO1180" s="3">
        <v>0</v>
      </c>
      <c r="AP1180" s="3">
        <v>0</v>
      </c>
      <c r="AQ1180" s="3">
        <v>0</v>
      </c>
      <c r="AR1180" s="3">
        <v>0</v>
      </c>
      <c r="AS1180" s="3">
        <v>0</v>
      </c>
      <c r="AT1180" s="3">
        <v>0</v>
      </c>
      <c r="AU1180" s="3">
        <v>0</v>
      </c>
      <c r="AV1180" s="3">
        <v>1</v>
      </c>
      <c r="AW1180" s="3">
        <v>1</v>
      </c>
      <c r="AX1180" s="3"/>
      <c r="AY1180" s="3"/>
      <c r="AZ1180" s="3">
        <v>1</v>
      </c>
      <c r="BA1180" s="3">
        <v>1</v>
      </c>
      <c r="BB1180" s="3">
        <v>1</v>
      </c>
      <c r="BC1180" s="3">
        <v>1</v>
      </c>
      <c r="BD1180" s="3" t="s">
        <v>3</v>
      </c>
      <c r="BE1180" s="3" t="s">
        <v>3</v>
      </c>
      <c r="BF1180" s="3" t="s">
        <v>3</v>
      </c>
      <c r="BG1180" s="3" t="s">
        <v>3</v>
      </c>
      <c r="BH1180" s="3">
        <v>3</v>
      </c>
      <c r="BI1180" s="3">
        <v>2</v>
      </c>
      <c r="BJ1180" s="3" t="s">
        <v>1375</v>
      </c>
      <c r="BK1180" s="3"/>
      <c r="BL1180" s="3"/>
      <c r="BM1180" s="3">
        <v>400005</v>
      </c>
      <c r="BN1180" s="3">
        <v>0</v>
      </c>
      <c r="BO1180" s="3" t="s">
        <v>3</v>
      </c>
      <c r="BP1180" s="3">
        <v>0</v>
      </c>
      <c r="BQ1180" s="3">
        <v>213</v>
      </c>
      <c r="BR1180" s="3">
        <v>0</v>
      </c>
      <c r="BS1180" s="3">
        <v>1</v>
      </c>
      <c r="BT1180" s="3">
        <v>1</v>
      </c>
      <c r="BU1180" s="3">
        <v>1</v>
      </c>
      <c r="BV1180" s="3">
        <v>1</v>
      </c>
      <c r="BW1180" s="3">
        <v>1</v>
      </c>
      <c r="BX1180" s="3">
        <v>1</v>
      </c>
      <c r="BY1180" s="3" t="s">
        <v>3</v>
      </c>
      <c r="BZ1180" s="3">
        <v>0</v>
      </c>
      <c r="CA1180" s="3">
        <v>0</v>
      </c>
      <c r="CB1180" s="3" t="s">
        <v>3</v>
      </c>
      <c r="CC1180" s="3"/>
      <c r="CD1180" s="3"/>
      <c r="CE1180" s="3">
        <v>1566</v>
      </c>
      <c r="CF1180" s="3">
        <v>0</v>
      </c>
      <c r="CG1180" s="3">
        <v>0</v>
      </c>
      <c r="CH1180" s="3"/>
      <c r="CI1180" s="3"/>
      <c r="CJ1180" s="3"/>
      <c r="CK1180" s="3"/>
      <c r="CL1180" s="3"/>
      <c r="CM1180" s="3">
        <v>0</v>
      </c>
      <c r="CN1180" s="3" t="s">
        <v>3</v>
      </c>
      <c r="CO1180" s="3">
        <v>0</v>
      </c>
      <c r="CP1180" s="3">
        <f t="shared" si="1357"/>
        <v>175.2</v>
      </c>
      <c r="CQ1180" s="3">
        <f t="shared" si="1358"/>
        <v>8.76</v>
      </c>
      <c r="CR1180" s="3">
        <f>(ROUND((ROUND(((ET1180)*AV1180*1),2)*BB1180),2)+ROUND((ROUND(((AE1180-(EU1180))*AV1180*1),2)*BS1180),2))</f>
        <v>0</v>
      </c>
      <c r="CS1180" s="3">
        <f>(ROUND((ROUND(((EU1180)*AV1180*1),2)*BS1180),2)+ROUND((ROUND(((AE1180-(EU1180))*AV1180*1),2)*BS1180),2))</f>
        <v>0</v>
      </c>
      <c r="CT1180" s="3">
        <f t="shared" si="1359"/>
        <v>0</v>
      </c>
      <c r="CU1180" s="3">
        <f t="shared" si="1360"/>
        <v>0</v>
      </c>
      <c r="CV1180" s="3">
        <f t="shared" si="1361"/>
        <v>0</v>
      </c>
      <c r="CW1180" s="3">
        <f t="shared" si="1362"/>
        <v>0</v>
      </c>
      <c r="CX1180" s="3">
        <f t="shared" si="1363"/>
        <v>0</v>
      </c>
      <c r="CY1180" s="3">
        <f>(ROUND((((S1180+ROUND((ROUND(((EU1180)*AV1180*1),2)*BS1180),2))*AT1180)/100),2)+ROUND(((ROUND((ROUND(((AE1180-(EU1180))*AV1180*1),2)*BS1180),2)*AT1180)/100),2))</f>
        <v>0</v>
      </c>
      <c r="CZ1180" s="3">
        <f>(ROUND((((S1180+ROUND((ROUND(((EU1180)*AV1180*1),2)*BS1180),2))*AU1180)/100),2)+ROUND(((ROUND((ROUND(((AE1180-(EU1180))*AV1180*1),2)*BS1180),2)*AU1180)/100),2))</f>
        <v>0</v>
      </c>
      <c r="DA1180" s="3"/>
      <c r="DB1180" s="3"/>
      <c r="DC1180" s="3" t="s">
        <v>3</v>
      </c>
      <c r="DD1180" s="3" t="s">
        <v>3</v>
      </c>
      <c r="DE1180" s="3" t="s">
        <v>3</v>
      </c>
      <c r="DF1180" s="3" t="s">
        <v>3</v>
      </c>
      <c r="DG1180" s="3" t="s">
        <v>3</v>
      </c>
      <c r="DH1180" s="3" t="s">
        <v>3</v>
      </c>
      <c r="DI1180" s="3" t="s">
        <v>3</v>
      </c>
      <c r="DJ1180" s="3" t="s">
        <v>3</v>
      </c>
      <c r="DK1180" s="3" t="s">
        <v>3</v>
      </c>
      <c r="DL1180" s="3" t="s">
        <v>3</v>
      </c>
      <c r="DM1180" s="3" t="s">
        <v>3</v>
      </c>
      <c r="DN1180" s="3">
        <v>0</v>
      </c>
      <c r="DO1180" s="3">
        <v>0</v>
      </c>
      <c r="DP1180" s="3">
        <v>1</v>
      </c>
      <c r="DQ1180" s="3">
        <v>1</v>
      </c>
      <c r="DR1180" s="3"/>
      <c r="DS1180" s="3"/>
      <c r="DT1180" s="3"/>
      <c r="DU1180" s="3">
        <v>1013</v>
      </c>
      <c r="DV1180" s="3" t="s">
        <v>227</v>
      </c>
      <c r="DW1180" s="3" t="s">
        <v>227</v>
      </c>
      <c r="DX1180" s="3">
        <v>1</v>
      </c>
      <c r="DY1180" s="3"/>
      <c r="DZ1180" s="3" t="s">
        <v>3</v>
      </c>
      <c r="EA1180" s="3" t="s">
        <v>3</v>
      </c>
      <c r="EB1180" s="3" t="s">
        <v>3</v>
      </c>
      <c r="EC1180" s="3" t="s">
        <v>3</v>
      </c>
      <c r="ED1180" s="3"/>
      <c r="EE1180" s="3">
        <v>57042888</v>
      </c>
      <c r="EF1180" s="3">
        <v>213</v>
      </c>
      <c r="EG1180" s="3" t="s">
        <v>456</v>
      </c>
      <c r="EH1180" s="3">
        <v>0</v>
      </c>
      <c r="EI1180" s="3" t="s">
        <v>3</v>
      </c>
      <c r="EJ1180" s="3">
        <v>1</v>
      </c>
      <c r="EK1180" s="3">
        <v>400005</v>
      </c>
      <c r="EL1180" s="3" t="s">
        <v>456</v>
      </c>
      <c r="EM1180" s="3" t="s">
        <v>457</v>
      </c>
      <c r="EN1180" s="3"/>
      <c r="EO1180" s="3" t="s">
        <v>3</v>
      </c>
      <c r="EP1180" s="3"/>
      <c r="EQ1180" s="3">
        <v>16</v>
      </c>
      <c r="ER1180" s="3">
        <v>0</v>
      </c>
      <c r="ES1180" s="3">
        <v>8.76</v>
      </c>
      <c r="ET1180" s="3">
        <v>0</v>
      </c>
      <c r="EU1180" s="3">
        <v>0</v>
      </c>
      <c r="EV1180" s="3">
        <v>0</v>
      </c>
      <c r="EW1180" s="3">
        <v>0</v>
      </c>
      <c r="EX1180" s="3">
        <v>0</v>
      </c>
      <c r="EY1180" s="3">
        <v>0</v>
      </c>
      <c r="EZ1180" s="3"/>
      <c r="FA1180" s="3"/>
      <c r="FB1180" s="3"/>
      <c r="FC1180" s="3"/>
      <c r="FD1180" s="3"/>
      <c r="FE1180" s="3"/>
      <c r="FF1180" s="3"/>
      <c r="FG1180" s="3"/>
      <c r="FH1180" s="3"/>
      <c r="FI1180" s="3"/>
      <c r="FJ1180" s="3"/>
      <c r="FK1180" s="3"/>
      <c r="FL1180" s="3"/>
      <c r="FM1180" s="3"/>
      <c r="FN1180" s="3"/>
      <c r="FO1180" s="3"/>
      <c r="FP1180" s="3"/>
      <c r="FQ1180" s="3">
        <v>0</v>
      </c>
      <c r="FR1180" s="3">
        <v>0</v>
      </c>
      <c r="FS1180" s="3">
        <v>0</v>
      </c>
      <c r="FT1180" s="3"/>
      <c r="FU1180" s="3"/>
      <c r="FV1180" s="3"/>
      <c r="FW1180" s="3"/>
      <c r="FX1180" s="3">
        <v>0</v>
      </c>
      <c r="FY1180" s="3">
        <v>0</v>
      </c>
      <c r="FZ1180" s="3"/>
      <c r="GA1180" s="3" t="s">
        <v>1377</v>
      </c>
      <c r="GB1180" s="3"/>
      <c r="GC1180" s="3"/>
      <c r="GD1180" s="3">
        <v>1</v>
      </c>
      <c r="GE1180" s="3"/>
      <c r="GF1180" s="3">
        <v>-1043263640</v>
      </c>
      <c r="GG1180" s="3">
        <v>2</v>
      </c>
      <c r="GH1180" s="3">
        <v>4</v>
      </c>
      <c r="GI1180" s="3">
        <v>-2</v>
      </c>
      <c r="GJ1180" s="3">
        <v>0</v>
      </c>
      <c r="GK1180" s="3">
        <v>0</v>
      </c>
      <c r="GL1180" s="3">
        <f t="shared" si="1364"/>
        <v>0</v>
      </c>
      <c r="GM1180" s="3">
        <f t="shared" si="1365"/>
        <v>175.2</v>
      </c>
      <c r="GN1180" s="3">
        <f t="shared" si="1366"/>
        <v>0</v>
      </c>
      <c r="GO1180" s="3">
        <f t="shared" si="1367"/>
        <v>175.2</v>
      </c>
      <c r="GP1180" s="3">
        <f t="shared" si="1368"/>
        <v>0</v>
      </c>
      <c r="GQ1180" s="3"/>
      <c r="GR1180" s="3">
        <v>1</v>
      </c>
      <c r="GS1180" s="3">
        <v>2</v>
      </c>
      <c r="GT1180" s="3">
        <v>0</v>
      </c>
      <c r="GU1180" s="3" t="s">
        <v>3</v>
      </c>
      <c r="GV1180" s="3">
        <f t="shared" si="1369"/>
        <v>0</v>
      </c>
      <c r="GW1180" s="3">
        <v>1</v>
      </c>
      <c r="GX1180" s="3">
        <f t="shared" si="1370"/>
        <v>0</v>
      </c>
      <c r="GY1180" s="3"/>
      <c r="GZ1180" s="3"/>
      <c r="HA1180" s="3">
        <v>0</v>
      </c>
      <c r="HB1180" s="3">
        <v>0</v>
      </c>
      <c r="HC1180" s="3">
        <f t="shared" si="1371"/>
        <v>0</v>
      </c>
      <c r="HD1180" s="3"/>
      <c r="HE1180" s="3" t="s">
        <v>459</v>
      </c>
      <c r="HF1180" s="3" t="s">
        <v>37</v>
      </c>
      <c r="HG1180" s="3"/>
      <c r="HH1180" s="3"/>
      <c r="HI1180" s="3"/>
      <c r="HJ1180" s="3"/>
      <c r="HK1180" s="3"/>
      <c r="HL1180" s="3"/>
      <c r="HM1180" s="3" t="s">
        <v>3</v>
      </c>
      <c r="HN1180" s="3" t="s">
        <v>3</v>
      </c>
      <c r="HO1180" s="3" t="s">
        <v>3</v>
      </c>
      <c r="HP1180" s="3" t="s">
        <v>3</v>
      </c>
      <c r="HQ1180" s="3" t="s">
        <v>3</v>
      </c>
      <c r="HR1180" s="3"/>
      <c r="HS1180" s="3">
        <v>0</v>
      </c>
      <c r="HT1180" s="3"/>
      <c r="HU1180" s="3"/>
      <c r="HV1180" s="3"/>
      <c r="HW1180" s="3"/>
      <c r="HX1180" s="3"/>
      <c r="HY1180" s="3"/>
      <c r="HZ1180" s="3"/>
      <c r="IA1180" s="3"/>
      <c r="IB1180" s="3"/>
      <c r="IC1180" s="3"/>
      <c r="ID1180" s="3"/>
      <c r="IE1180" s="3"/>
      <c r="IF1180" s="3"/>
      <c r="IG1180" s="3"/>
      <c r="IH1180" s="3"/>
      <c r="II1180" s="3"/>
      <c r="IJ1180" s="3"/>
      <c r="IK1180" s="3">
        <v>0</v>
      </c>
      <c r="IL1180" s="3"/>
      <c r="IM1180" s="3"/>
      <c r="IN1180" s="3"/>
      <c r="IO1180" s="3"/>
      <c r="IP1180" s="3"/>
      <c r="IQ1180" s="3"/>
      <c r="IR1180" s="3"/>
      <c r="IS1180" s="3"/>
      <c r="IT1180" s="3"/>
      <c r="IU1180" s="3"/>
    </row>
    <row r="1181" spans="1:255" x14ac:dyDescent="0.25">
      <c r="A1181" s="4">
        <v>17</v>
      </c>
      <c r="B1181" s="4">
        <v>1</v>
      </c>
      <c r="C1181" s="4"/>
      <c r="D1181" s="4"/>
      <c r="E1181" s="4" t="s">
        <v>1374</v>
      </c>
      <c r="F1181" s="4" t="s">
        <v>1375</v>
      </c>
      <c r="G1181" s="4" t="s">
        <v>1376</v>
      </c>
      <c r="H1181" s="4" t="s">
        <v>227</v>
      </c>
      <c r="I1181" s="4">
        <v>20</v>
      </c>
      <c r="J1181" s="4">
        <v>0</v>
      </c>
      <c r="K1181" s="4">
        <v>20</v>
      </c>
      <c r="L1181" s="4"/>
      <c r="M1181" s="4"/>
      <c r="N1181" s="4"/>
      <c r="O1181" s="4">
        <f t="shared" si="1347"/>
        <v>1723.97</v>
      </c>
      <c r="P1181" s="4">
        <f t="shared" si="1348"/>
        <v>1723.97</v>
      </c>
      <c r="Q1181" s="4">
        <f>(ROUND((ROUND(((ET1181)*AV1181*I1181),2)*BB1181),2)+ROUND((ROUND(((AE1181-(EU1181))*AV1181*I1181),2)*BS1181),2))</f>
        <v>0</v>
      </c>
      <c r="R1181" s="4">
        <f>(ROUND((ROUND(((EU1181)*AV1181*I1181),2)*BS1181),2)+ROUND((ROUND(((AE1181-(EU1181))*AV1181*I1181),2)*BS1181),2))</f>
        <v>0</v>
      </c>
      <c r="S1181" s="4">
        <f t="shared" si="1349"/>
        <v>0</v>
      </c>
      <c r="T1181" s="4">
        <f t="shared" si="1350"/>
        <v>0</v>
      </c>
      <c r="U1181" s="4">
        <f t="shared" si="1351"/>
        <v>0</v>
      </c>
      <c r="V1181" s="4">
        <f t="shared" si="1352"/>
        <v>0</v>
      </c>
      <c r="W1181" s="4">
        <f t="shared" si="1353"/>
        <v>0</v>
      </c>
      <c r="X1181" s="4">
        <f>(ROUND((((S1181+ROUND((ROUND(((EU1181)*AV1181*I1181),2)*BS1181),2))*AT1181)/100),2)+ROUND(((ROUND((ROUND(((AE1181-(EU1181))*AV1181*I1181),2)*BS1181),2)*AT1181)/100),2))</f>
        <v>0</v>
      </c>
      <c r="Y1181" s="4">
        <f>(ROUND((((S1181+ROUND((ROUND(((EU1181)*AV1181*I1181),2)*BS1181),2))*AU1181)/100),2)+ROUND(((ROUND((ROUND(((AE1181-(EU1181))*AV1181*I1181),2)*BS1181),2)*AU1181)/100),2))</f>
        <v>0</v>
      </c>
      <c r="Z1181" s="4"/>
      <c r="AA1181" s="4">
        <v>55890823</v>
      </c>
      <c r="AB1181" s="4">
        <f t="shared" si="1354"/>
        <v>8.76</v>
      </c>
      <c r="AC1181" s="4">
        <f>ROUND((ES1181),6)</f>
        <v>8.76</v>
      </c>
      <c r="AD1181" s="4">
        <f>ROUND((((ET1181)-(EU1181))+AE1181),6)</f>
        <v>0</v>
      </c>
      <c r="AE1181" s="4">
        <f t="shared" si="1384"/>
        <v>0</v>
      </c>
      <c r="AF1181" s="4">
        <f t="shared" si="1384"/>
        <v>0</v>
      </c>
      <c r="AG1181" s="4">
        <f t="shared" si="1355"/>
        <v>0</v>
      </c>
      <c r="AH1181" s="4">
        <f t="shared" si="1385"/>
        <v>0</v>
      </c>
      <c r="AI1181" s="4">
        <f t="shared" si="1385"/>
        <v>0</v>
      </c>
      <c r="AJ1181" s="4">
        <f t="shared" si="1356"/>
        <v>0</v>
      </c>
      <c r="AK1181" s="4">
        <v>8.76</v>
      </c>
      <c r="AL1181" s="4">
        <v>8.76</v>
      </c>
      <c r="AM1181" s="4">
        <v>0</v>
      </c>
      <c r="AN1181" s="4">
        <v>0</v>
      </c>
      <c r="AO1181" s="4">
        <v>0</v>
      </c>
      <c r="AP1181" s="4">
        <v>0</v>
      </c>
      <c r="AQ1181" s="4">
        <v>0</v>
      </c>
      <c r="AR1181" s="4">
        <v>0</v>
      </c>
      <c r="AS1181" s="4">
        <v>0</v>
      </c>
      <c r="AT1181" s="4">
        <v>0</v>
      </c>
      <c r="AU1181" s="4">
        <v>0</v>
      </c>
      <c r="AV1181" s="4">
        <v>1</v>
      </c>
      <c r="AW1181" s="4">
        <v>1</v>
      </c>
      <c r="AX1181" s="4"/>
      <c r="AY1181" s="4"/>
      <c r="AZ1181" s="4">
        <v>1</v>
      </c>
      <c r="BA1181" s="4">
        <v>1</v>
      </c>
      <c r="BB1181" s="4">
        <v>1</v>
      </c>
      <c r="BC1181" s="4">
        <v>9.84</v>
      </c>
      <c r="BD1181" s="4" t="s">
        <v>3</v>
      </c>
      <c r="BE1181" s="4" t="s">
        <v>3</v>
      </c>
      <c r="BF1181" s="4" t="s">
        <v>3</v>
      </c>
      <c r="BG1181" s="4" t="s">
        <v>3</v>
      </c>
      <c r="BH1181" s="4">
        <v>3</v>
      </c>
      <c r="BI1181" s="4">
        <v>2</v>
      </c>
      <c r="BJ1181" s="4" t="s">
        <v>1375</v>
      </c>
      <c r="BK1181" s="4"/>
      <c r="BL1181" s="4"/>
      <c r="BM1181" s="4">
        <v>400005</v>
      </c>
      <c r="BN1181" s="4">
        <v>0</v>
      </c>
      <c r="BO1181" s="4" t="s">
        <v>3</v>
      </c>
      <c r="BP1181" s="4">
        <v>0</v>
      </c>
      <c r="BQ1181" s="4">
        <v>213</v>
      </c>
      <c r="BR1181" s="4">
        <v>0</v>
      </c>
      <c r="BS1181" s="4">
        <v>1</v>
      </c>
      <c r="BT1181" s="4">
        <v>1</v>
      </c>
      <c r="BU1181" s="4">
        <v>1</v>
      </c>
      <c r="BV1181" s="4">
        <v>1</v>
      </c>
      <c r="BW1181" s="4">
        <v>1</v>
      </c>
      <c r="BX1181" s="4">
        <v>1</v>
      </c>
      <c r="BY1181" s="4" t="s">
        <v>3</v>
      </c>
      <c r="BZ1181" s="4">
        <v>0</v>
      </c>
      <c r="CA1181" s="4">
        <v>0</v>
      </c>
      <c r="CB1181" s="4" t="s">
        <v>3</v>
      </c>
      <c r="CC1181" s="4"/>
      <c r="CD1181" s="4"/>
      <c r="CE1181" s="4">
        <v>1566</v>
      </c>
      <c r="CF1181" s="4">
        <v>0</v>
      </c>
      <c r="CG1181" s="4">
        <v>0</v>
      </c>
      <c r="CH1181" s="4"/>
      <c r="CI1181" s="4"/>
      <c r="CJ1181" s="4"/>
      <c r="CK1181" s="4"/>
      <c r="CL1181" s="4"/>
      <c r="CM1181" s="4">
        <v>0</v>
      </c>
      <c r="CN1181" s="4" t="s">
        <v>3</v>
      </c>
      <c r="CO1181" s="4">
        <v>0</v>
      </c>
      <c r="CP1181" s="4">
        <f t="shared" si="1357"/>
        <v>1723.97</v>
      </c>
      <c r="CQ1181" s="4">
        <f t="shared" si="1358"/>
        <v>86.2</v>
      </c>
      <c r="CR1181" s="4">
        <f>(ROUND((ROUND(((ET1181)*AV1181*1),2)*BB1181),2)+ROUND((ROUND(((AE1181-(EU1181))*AV1181*1),2)*BS1181),2))</f>
        <v>0</v>
      </c>
      <c r="CS1181" s="4">
        <f>(ROUND((ROUND(((EU1181)*AV1181*1),2)*BS1181),2)+ROUND((ROUND(((AE1181-(EU1181))*AV1181*1),2)*BS1181),2))</f>
        <v>0</v>
      </c>
      <c r="CT1181" s="4">
        <f t="shared" si="1359"/>
        <v>0</v>
      </c>
      <c r="CU1181" s="4">
        <f t="shared" si="1360"/>
        <v>0</v>
      </c>
      <c r="CV1181" s="4">
        <f t="shared" si="1361"/>
        <v>0</v>
      </c>
      <c r="CW1181" s="4">
        <f t="shared" si="1362"/>
        <v>0</v>
      </c>
      <c r="CX1181" s="4">
        <f t="shared" si="1363"/>
        <v>0</v>
      </c>
      <c r="CY1181" s="4">
        <f>(ROUND((((S1181+ROUND((ROUND(((EU1181)*AV1181*1),2)*BS1181),2))*AT1181)/100),2)+ROUND(((ROUND((ROUND(((AE1181-(EU1181))*AV1181*1),2)*BS1181),2)*AT1181)/100),2))</f>
        <v>0</v>
      </c>
      <c r="CZ1181" s="4">
        <f>(ROUND((((S1181+ROUND((ROUND(((EU1181)*AV1181*1),2)*BS1181),2))*AU1181)/100),2)+ROUND(((ROUND((ROUND(((AE1181-(EU1181))*AV1181*1),2)*BS1181),2)*AU1181)/100),2))</f>
        <v>0</v>
      </c>
      <c r="DA1181" s="4"/>
      <c r="DB1181" s="4"/>
      <c r="DC1181" s="4" t="s">
        <v>3</v>
      </c>
      <c r="DD1181" s="4" t="s">
        <v>3</v>
      </c>
      <c r="DE1181" s="4" t="s">
        <v>3</v>
      </c>
      <c r="DF1181" s="4" t="s">
        <v>3</v>
      </c>
      <c r="DG1181" s="4" t="s">
        <v>3</v>
      </c>
      <c r="DH1181" s="4" t="s">
        <v>3</v>
      </c>
      <c r="DI1181" s="4" t="s">
        <v>3</v>
      </c>
      <c r="DJ1181" s="4" t="s">
        <v>3</v>
      </c>
      <c r="DK1181" s="4" t="s">
        <v>3</v>
      </c>
      <c r="DL1181" s="4" t="s">
        <v>3</v>
      </c>
      <c r="DM1181" s="4" t="s">
        <v>3</v>
      </c>
      <c r="DN1181" s="4">
        <v>0</v>
      </c>
      <c r="DO1181" s="4">
        <v>0</v>
      </c>
      <c r="DP1181" s="4">
        <v>1</v>
      </c>
      <c r="DQ1181" s="4">
        <v>1</v>
      </c>
      <c r="DR1181" s="4"/>
      <c r="DS1181" s="4"/>
      <c r="DT1181" s="4"/>
      <c r="DU1181" s="4">
        <v>1013</v>
      </c>
      <c r="DV1181" s="4" t="s">
        <v>227</v>
      </c>
      <c r="DW1181" s="4" t="s">
        <v>227</v>
      </c>
      <c r="DX1181" s="4">
        <v>1</v>
      </c>
      <c r="DY1181" s="4"/>
      <c r="DZ1181" s="4" t="s">
        <v>3</v>
      </c>
      <c r="EA1181" s="4" t="s">
        <v>3</v>
      </c>
      <c r="EB1181" s="4" t="s">
        <v>3</v>
      </c>
      <c r="EC1181" s="4" t="s">
        <v>3</v>
      </c>
      <c r="ED1181" s="4"/>
      <c r="EE1181" s="4">
        <v>57042888</v>
      </c>
      <c r="EF1181" s="4">
        <v>213</v>
      </c>
      <c r="EG1181" s="4" t="s">
        <v>456</v>
      </c>
      <c r="EH1181" s="4">
        <v>0</v>
      </c>
      <c r="EI1181" s="4" t="s">
        <v>3</v>
      </c>
      <c r="EJ1181" s="4">
        <v>1</v>
      </c>
      <c r="EK1181" s="4">
        <v>400005</v>
      </c>
      <c r="EL1181" s="4" t="s">
        <v>456</v>
      </c>
      <c r="EM1181" s="4" t="s">
        <v>457</v>
      </c>
      <c r="EN1181" s="4"/>
      <c r="EO1181" s="4" t="s">
        <v>3</v>
      </c>
      <c r="EP1181" s="4"/>
      <c r="EQ1181" s="4">
        <v>16</v>
      </c>
      <c r="ER1181" s="4">
        <v>0</v>
      </c>
      <c r="ES1181" s="4">
        <v>8.76</v>
      </c>
      <c r="ET1181" s="4">
        <v>0</v>
      </c>
      <c r="EU1181" s="4">
        <v>0</v>
      </c>
      <c r="EV1181" s="4">
        <v>0</v>
      </c>
      <c r="EW1181" s="4">
        <v>0</v>
      </c>
      <c r="EX1181" s="4">
        <v>0</v>
      </c>
      <c r="EY1181" s="4">
        <v>0</v>
      </c>
      <c r="EZ1181" s="4">
        <v>5</v>
      </c>
      <c r="FA1181" s="4"/>
      <c r="FB1181" s="4"/>
      <c r="FC1181" s="4">
        <v>1</v>
      </c>
      <c r="FD1181" s="4">
        <v>18</v>
      </c>
      <c r="FE1181" s="4"/>
      <c r="FF1181" s="4">
        <v>103.09</v>
      </c>
      <c r="FG1181" s="4"/>
      <c r="FH1181" s="4"/>
      <c r="FI1181" s="4"/>
      <c r="FJ1181" s="4"/>
      <c r="FK1181" s="4"/>
      <c r="FL1181" s="4"/>
      <c r="FM1181" s="4"/>
      <c r="FN1181" s="4"/>
      <c r="FO1181" s="4"/>
      <c r="FP1181" s="4"/>
      <c r="FQ1181" s="4">
        <v>0</v>
      </c>
      <c r="FR1181" s="4">
        <v>0</v>
      </c>
      <c r="FS1181" s="4">
        <v>0</v>
      </c>
      <c r="FT1181" s="4"/>
      <c r="FU1181" s="4"/>
      <c r="FV1181" s="4"/>
      <c r="FW1181" s="4"/>
      <c r="FX1181" s="4">
        <v>0</v>
      </c>
      <c r="FY1181" s="4">
        <v>0</v>
      </c>
      <c r="FZ1181" s="4"/>
      <c r="GA1181" s="4" t="s">
        <v>1377</v>
      </c>
      <c r="GB1181" s="4"/>
      <c r="GC1181" s="4"/>
      <c r="GD1181" s="4">
        <v>1</v>
      </c>
      <c r="GE1181" s="4"/>
      <c r="GF1181" s="4">
        <v>-1043263640</v>
      </c>
      <c r="GG1181" s="4">
        <v>2</v>
      </c>
      <c r="GH1181" s="4">
        <v>3</v>
      </c>
      <c r="GI1181" s="4">
        <v>5</v>
      </c>
      <c r="GJ1181" s="4">
        <v>0</v>
      </c>
      <c r="GK1181" s="4">
        <v>0</v>
      </c>
      <c r="GL1181" s="4">
        <f t="shared" si="1364"/>
        <v>0</v>
      </c>
      <c r="GM1181" s="4">
        <f t="shared" si="1365"/>
        <v>1723.97</v>
      </c>
      <c r="GN1181" s="4">
        <f t="shared" si="1366"/>
        <v>0</v>
      </c>
      <c r="GO1181" s="4">
        <f t="shared" si="1367"/>
        <v>1723.97</v>
      </c>
      <c r="GP1181" s="4">
        <f t="shared" si="1368"/>
        <v>0</v>
      </c>
      <c r="GQ1181" s="4"/>
      <c r="GR1181" s="4">
        <v>1</v>
      </c>
      <c r="GS1181" s="4">
        <v>1</v>
      </c>
      <c r="GT1181" s="4">
        <v>0</v>
      </c>
      <c r="GU1181" s="4" t="s">
        <v>3</v>
      </c>
      <c r="GV1181" s="4">
        <f t="shared" si="1369"/>
        <v>0</v>
      </c>
      <c r="GW1181" s="4">
        <v>1</v>
      </c>
      <c r="GX1181" s="4">
        <f t="shared" si="1370"/>
        <v>0</v>
      </c>
      <c r="GY1181" s="4"/>
      <c r="GZ1181" s="4"/>
      <c r="HA1181" s="4">
        <v>0</v>
      </c>
      <c r="HB1181" s="4">
        <v>0</v>
      </c>
      <c r="HC1181" s="4">
        <f t="shared" si="1371"/>
        <v>0</v>
      </c>
      <c r="HD1181" s="4"/>
      <c r="HE1181" s="4" t="s">
        <v>459</v>
      </c>
      <c r="HF1181" s="4" t="s">
        <v>37</v>
      </c>
      <c r="HG1181" s="4"/>
      <c r="HH1181" s="4"/>
      <c r="HI1181" s="4"/>
      <c r="HJ1181" s="4"/>
      <c r="HK1181" s="4"/>
      <c r="HL1181" s="4"/>
      <c r="HM1181" s="4" t="s">
        <v>3</v>
      </c>
      <c r="HN1181" s="4" t="s">
        <v>3</v>
      </c>
      <c r="HO1181" s="4" t="s">
        <v>3</v>
      </c>
      <c r="HP1181" s="4" t="s">
        <v>3</v>
      </c>
      <c r="HQ1181" s="4" t="s">
        <v>3</v>
      </c>
      <c r="HR1181" s="4"/>
      <c r="HS1181" s="4">
        <v>0</v>
      </c>
      <c r="HT1181" s="4"/>
      <c r="HU1181" s="4"/>
      <c r="HV1181" s="4"/>
      <c r="HW1181" s="4"/>
      <c r="HX1181" s="4"/>
      <c r="HY1181" s="4"/>
      <c r="HZ1181" s="4"/>
      <c r="IA1181" s="4"/>
      <c r="IB1181" s="4"/>
      <c r="IC1181" s="4"/>
      <c r="ID1181" s="4"/>
      <c r="IE1181" s="4"/>
      <c r="IF1181" s="4"/>
      <c r="IG1181" s="4"/>
      <c r="IH1181" s="4"/>
      <c r="II1181" s="4"/>
      <c r="IJ1181" s="4"/>
      <c r="IK1181" s="4">
        <v>0</v>
      </c>
      <c r="IL1181" s="4"/>
      <c r="IM1181" s="4"/>
      <c r="IN1181" s="4"/>
      <c r="IO1181" s="4"/>
      <c r="IP1181" s="4"/>
      <c r="IQ1181" s="4"/>
      <c r="IR1181" s="4"/>
      <c r="IS1181" s="4"/>
      <c r="IT1181" s="4"/>
      <c r="IU1181" s="4"/>
    </row>
    <row r="1183" spans="1:255" ht="13" x14ac:dyDescent="0.3">
      <c r="A1183" s="5">
        <v>51</v>
      </c>
      <c r="B1183" s="5">
        <f>B1158</f>
        <v>1</v>
      </c>
      <c r="C1183" s="5">
        <f>A1158</f>
        <v>4</v>
      </c>
      <c r="D1183" s="5">
        <f>ROW(A1158)</f>
        <v>1158</v>
      </c>
      <c r="E1183" s="5"/>
      <c r="F1183" s="5" t="str">
        <f>IF(F1158&lt;&gt;"",F1158,"")</f>
        <v>11</v>
      </c>
      <c r="G1183" s="5" t="str">
        <f>IF(G1158&lt;&gt;"",G1158,"")</f>
        <v>Система уравнивания потенциалов</v>
      </c>
      <c r="H1183" s="5">
        <v>0</v>
      </c>
      <c r="I1183" s="5"/>
      <c r="J1183" s="5"/>
      <c r="K1183" s="5"/>
      <c r="L1183" s="5"/>
      <c r="M1183" s="5"/>
      <c r="N1183" s="5"/>
      <c r="O1183" s="5">
        <f t="shared" ref="O1183:T1183" si="1386">ROUND(AB1183,2)</f>
        <v>34881.79</v>
      </c>
      <c r="P1183" s="5">
        <f t="shared" si="1386"/>
        <v>28109.52</v>
      </c>
      <c r="Q1183" s="5">
        <f t="shared" si="1386"/>
        <v>874.37</v>
      </c>
      <c r="R1183" s="5">
        <f t="shared" si="1386"/>
        <v>52.32</v>
      </c>
      <c r="S1183" s="5">
        <f t="shared" si="1386"/>
        <v>5897.9</v>
      </c>
      <c r="T1183" s="5">
        <f t="shared" si="1386"/>
        <v>0</v>
      </c>
      <c r="U1183" s="5">
        <f>AH1183</f>
        <v>475.86589739999994</v>
      </c>
      <c r="V1183" s="5">
        <f>AI1183</f>
        <v>0</v>
      </c>
      <c r="W1183" s="5">
        <f>ROUND(AJ1183,2)</f>
        <v>0</v>
      </c>
      <c r="X1183" s="5">
        <f>ROUND(AK1183,2)</f>
        <v>5766.48</v>
      </c>
      <c r="Y1183" s="5">
        <f>ROUND(AL1183,2)</f>
        <v>3030.87</v>
      </c>
      <c r="Z1183" s="5"/>
      <c r="AA1183" s="5"/>
      <c r="AB1183" s="5">
        <f>ROUND(SUMIF(AA1162:AA1181,"=54971259",O1162:O1181),2)</f>
        <v>34881.79</v>
      </c>
      <c r="AC1183" s="5">
        <f>ROUND(SUMIF(AA1162:AA1181,"=54971259",P1162:P1181),2)</f>
        <v>28109.52</v>
      </c>
      <c r="AD1183" s="5">
        <f>ROUND(SUMIF(AA1162:AA1181,"=54971259",Q1162:Q1181),2)</f>
        <v>874.37</v>
      </c>
      <c r="AE1183" s="5">
        <f>ROUND(SUMIF(AA1162:AA1181,"=54971259",R1162:R1181),2)</f>
        <v>52.32</v>
      </c>
      <c r="AF1183" s="5">
        <f>ROUND(SUMIF(AA1162:AA1181,"=54971259",S1162:S1181),2)</f>
        <v>5897.9</v>
      </c>
      <c r="AG1183" s="5">
        <f>ROUND(SUMIF(AA1162:AA1181,"=54971259",T1162:T1181),2)</f>
        <v>0</v>
      </c>
      <c r="AH1183" s="5">
        <f>SUMIF(AA1162:AA1181,"=54971259",U1162:U1181)</f>
        <v>475.86589739999994</v>
      </c>
      <c r="AI1183" s="5">
        <f>SUMIF(AA1162:AA1181,"=54971259",V1162:V1181)</f>
        <v>0</v>
      </c>
      <c r="AJ1183" s="5">
        <f>ROUND(SUMIF(AA1162:AA1181,"=54971259",W1162:W1181),2)</f>
        <v>0</v>
      </c>
      <c r="AK1183" s="5">
        <f>ROUND(SUMIF(AA1162:AA1181,"=54971259",X1162:X1181),2)</f>
        <v>5766.48</v>
      </c>
      <c r="AL1183" s="5">
        <f>ROUND(SUMIF(AA1162:AA1181,"=54971259",Y1162:Y1181),2)</f>
        <v>3030.87</v>
      </c>
      <c r="AM1183" s="5"/>
      <c r="AN1183" s="5"/>
      <c r="AO1183" s="5">
        <f t="shared" ref="AO1183:BD1183" si="1387">ROUND(BX1183,2)</f>
        <v>0</v>
      </c>
      <c r="AP1183" s="5">
        <f t="shared" si="1387"/>
        <v>0</v>
      </c>
      <c r="AQ1183" s="5">
        <f t="shared" si="1387"/>
        <v>0</v>
      </c>
      <c r="AR1183" s="5">
        <f t="shared" si="1387"/>
        <v>43679.14</v>
      </c>
      <c r="AS1183" s="5">
        <f t="shared" si="1387"/>
        <v>0</v>
      </c>
      <c r="AT1183" s="5">
        <f t="shared" si="1387"/>
        <v>43679.14</v>
      </c>
      <c r="AU1183" s="5">
        <f t="shared" si="1387"/>
        <v>0</v>
      </c>
      <c r="AV1183" s="5">
        <f t="shared" si="1387"/>
        <v>28109.52</v>
      </c>
      <c r="AW1183" s="5">
        <f t="shared" si="1387"/>
        <v>28109.52</v>
      </c>
      <c r="AX1183" s="5">
        <f t="shared" si="1387"/>
        <v>0</v>
      </c>
      <c r="AY1183" s="5">
        <f t="shared" si="1387"/>
        <v>28109.52</v>
      </c>
      <c r="AZ1183" s="5">
        <f t="shared" si="1387"/>
        <v>0</v>
      </c>
      <c r="BA1183" s="5">
        <f t="shared" si="1387"/>
        <v>0</v>
      </c>
      <c r="BB1183" s="5">
        <f t="shared" si="1387"/>
        <v>0</v>
      </c>
      <c r="BC1183" s="5">
        <f t="shared" si="1387"/>
        <v>0</v>
      </c>
      <c r="BD1183" s="5">
        <f t="shared" si="1387"/>
        <v>0</v>
      </c>
      <c r="BE1183" s="5"/>
      <c r="BF1183" s="5"/>
      <c r="BG1183" s="5"/>
      <c r="BH1183" s="5"/>
      <c r="BI1183" s="5"/>
      <c r="BJ1183" s="5"/>
      <c r="BK1183" s="5"/>
      <c r="BL1183" s="5"/>
      <c r="BM1183" s="5"/>
      <c r="BN1183" s="5"/>
      <c r="BO1183" s="5"/>
      <c r="BP1183" s="5"/>
      <c r="BQ1183" s="5"/>
      <c r="BR1183" s="5"/>
      <c r="BS1183" s="5"/>
      <c r="BT1183" s="5"/>
      <c r="BU1183" s="5"/>
      <c r="BV1183" s="5"/>
      <c r="BW1183" s="5"/>
      <c r="BX1183" s="5">
        <f>ROUND(SUMIF(AA1162:AA1181,"=54971259",FQ1162:FQ1181),2)</f>
        <v>0</v>
      </c>
      <c r="BY1183" s="5">
        <f>ROUND(SUMIF(AA1162:AA1181,"=54971259",FR1162:FR1181),2)</f>
        <v>0</v>
      </c>
      <c r="BZ1183" s="5">
        <f>ROUND(SUMIF(AA1162:AA1181,"=54971259",GL1162:GL1181),2)</f>
        <v>0</v>
      </c>
      <c r="CA1183" s="5">
        <f>ROUND(SUMIF(AA1162:AA1181,"=54971259",GM1162:GM1181),2)</f>
        <v>43679.14</v>
      </c>
      <c r="CB1183" s="5">
        <f>ROUND(SUMIF(AA1162:AA1181,"=54971259",GN1162:GN1181),2)</f>
        <v>0</v>
      </c>
      <c r="CC1183" s="5">
        <f>ROUND(SUMIF(AA1162:AA1181,"=54971259",GO1162:GO1181),2)</f>
        <v>43679.14</v>
      </c>
      <c r="CD1183" s="5">
        <f>ROUND(SUMIF(AA1162:AA1181,"=54971259",GP1162:GP1181),2)</f>
        <v>0</v>
      </c>
      <c r="CE1183" s="5">
        <f>AC1183-BX1183</f>
        <v>28109.52</v>
      </c>
      <c r="CF1183" s="5">
        <f>AC1183-BY1183</f>
        <v>28109.52</v>
      </c>
      <c r="CG1183" s="5">
        <f>BX1183-BZ1183</f>
        <v>0</v>
      </c>
      <c r="CH1183" s="5">
        <f>AC1183-BX1183-BY1183+BZ1183</f>
        <v>28109.52</v>
      </c>
      <c r="CI1183" s="5">
        <f>BY1183-BZ1183</f>
        <v>0</v>
      </c>
      <c r="CJ1183" s="5">
        <f>ROUND(SUMIF(AA1162:AA1181,"=54971259",GX1162:GX1181),2)</f>
        <v>0</v>
      </c>
      <c r="CK1183" s="5">
        <f>ROUND(SUMIF(AA1162:AA1181,"=54971259",GY1162:GY1181),2)</f>
        <v>0</v>
      </c>
      <c r="CL1183" s="5">
        <f>ROUND(SUMIF(AA1162:AA1181,"=54971259",GZ1162:GZ1181),2)</f>
        <v>0</v>
      </c>
      <c r="CM1183" s="5">
        <f>ROUND(SUMIF(AA1162:AA1181,"=54971259",HD1162:HD1181),2)</f>
        <v>0</v>
      </c>
      <c r="CN1183" s="5"/>
      <c r="CO1183" s="5"/>
      <c r="CP1183" s="5"/>
      <c r="CQ1183" s="5"/>
      <c r="CR1183" s="5"/>
      <c r="CS1183" s="5"/>
      <c r="CT1183" s="5"/>
      <c r="CU1183" s="5"/>
      <c r="CV1183" s="5"/>
      <c r="CW1183" s="5"/>
      <c r="CX1183" s="5"/>
      <c r="CY1183" s="5"/>
      <c r="CZ1183" s="5"/>
      <c r="DA1183" s="5"/>
      <c r="DB1183" s="5"/>
      <c r="DC1183" s="5"/>
      <c r="DD1183" s="5"/>
      <c r="DE1183" s="5"/>
      <c r="DF1183" s="5"/>
      <c r="DG1183" s="6">
        <f t="shared" ref="DG1183:DL1183" si="1388">ROUND(DT1183,2)</f>
        <v>586345.43999999994</v>
      </c>
      <c r="DH1183" s="6">
        <f t="shared" si="1388"/>
        <v>241199.05</v>
      </c>
      <c r="DI1183" s="6">
        <f t="shared" si="1388"/>
        <v>12799.72</v>
      </c>
      <c r="DJ1183" s="6">
        <f t="shared" si="1388"/>
        <v>2948.23</v>
      </c>
      <c r="DK1183" s="6">
        <f t="shared" si="1388"/>
        <v>332346.67</v>
      </c>
      <c r="DL1183" s="6">
        <f t="shared" si="1388"/>
        <v>0</v>
      </c>
      <c r="DM1183" s="6">
        <f>DZ1183</f>
        <v>475.86589739999994</v>
      </c>
      <c r="DN1183" s="6">
        <f>EA1183</f>
        <v>0</v>
      </c>
      <c r="DO1183" s="6">
        <f>ROUND(EB1183,2)</f>
        <v>0</v>
      </c>
      <c r="DP1183" s="6">
        <f>ROUND(EC1183,2)</f>
        <v>324940.79999999999</v>
      </c>
      <c r="DQ1183" s="6">
        <f>ROUND(ED1183,2)</f>
        <v>170789.51</v>
      </c>
      <c r="DR1183" s="6"/>
      <c r="DS1183" s="6"/>
      <c r="DT1183" s="6">
        <f>ROUND(SUMIF(AA1162:AA1181,"=55890823",O1162:O1181),2)</f>
        <v>586345.43999999994</v>
      </c>
      <c r="DU1183" s="6">
        <f>ROUND(SUMIF(AA1162:AA1181,"=55890823",P1162:P1181),2)</f>
        <v>241199.05</v>
      </c>
      <c r="DV1183" s="6">
        <f>ROUND(SUMIF(AA1162:AA1181,"=55890823",Q1162:Q1181),2)</f>
        <v>12799.72</v>
      </c>
      <c r="DW1183" s="6">
        <f>ROUND(SUMIF(AA1162:AA1181,"=55890823",R1162:R1181),2)</f>
        <v>2948.23</v>
      </c>
      <c r="DX1183" s="6">
        <f>ROUND(SUMIF(AA1162:AA1181,"=55890823",S1162:S1181),2)</f>
        <v>332346.67</v>
      </c>
      <c r="DY1183" s="6">
        <f>ROUND(SUMIF(AA1162:AA1181,"=55890823",T1162:T1181),2)</f>
        <v>0</v>
      </c>
      <c r="DZ1183" s="6">
        <f>SUMIF(AA1162:AA1181,"=55890823",U1162:U1181)</f>
        <v>475.86589739999994</v>
      </c>
      <c r="EA1183" s="6">
        <f>SUMIF(AA1162:AA1181,"=55890823",V1162:V1181)</f>
        <v>0</v>
      </c>
      <c r="EB1183" s="6">
        <f>ROUND(SUMIF(AA1162:AA1181,"=55890823",W1162:W1181),2)</f>
        <v>0</v>
      </c>
      <c r="EC1183" s="6">
        <f>ROUND(SUMIF(AA1162:AA1181,"=55890823",X1162:X1181),2)</f>
        <v>324940.79999999999</v>
      </c>
      <c r="ED1183" s="6">
        <f>ROUND(SUMIF(AA1162:AA1181,"=55890823",Y1162:Y1181),2)</f>
        <v>170789.51</v>
      </c>
      <c r="EE1183" s="6"/>
      <c r="EF1183" s="6"/>
      <c r="EG1183" s="6">
        <f t="shared" ref="EG1183:EV1183" si="1389">ROUND(FP1183,2)</f>
        <v>0</v>
      </c>
      <c r="EH1183" s="6">
        <f t="shared" si="1389"/>
        <v>0</v>
      </c>
      <c r="EI1183" s="6">
        <f t="shared" si="1389"/>
        <v>0</v>
      </c>
      <c r="EJ1183" s="6">
        <f t="shared" si="1389"/>
        <v>1082075.75</v>
      </c>
      <c r="EK1183" s="6">
        <f t="shared" si="1389"/>
        <v>0</v>
      </c>
      <c r="EL1183" s="6">
        <f t="shared" si="1389"/>
        <v>1082075.75</v>
      </c>
      <c r="EM1183" s="6">
        <f t="shared" si="1389"/>
        <v>0</v>
      </c>
      <c r="EN1183" s="6">
        <f t="shared" si="1389"/>
        <v>241199.05</v>
      </c>
      <c r="EO1183" s="6">
        <f t="shared" si="1389"/>
        <v>241199.05</v>
      </c>
      <c r="EP1183" s="6">
        <f t="shared" si="1389"/>
        <v>0</v>
      </c>
      <c r="EQ1183" s="6">
        <f t="shared" si="1389"/>
        <v>241199.05</v>
      </c>
      <c r="ER1183" s="6">
        <f t="shared" si="1389"/>
        <v>0</v>
      </c>
      <c r="ES1183" s="6">
        <f t="shared" si="1389"/>
        <v>0</v>
      </c>
      <c r="ET1183" s="6">
        <f t="shared" si="1389"/>
        <v>0</v>
      </c>
      <c r="EU1183" s="6">
        <f t="shared" si="1389"/>
        <v>0</v>
      </c>
      <c r="EV1183" s="6">
        <f t="shared" si="1389"/>
        <v>0</v>
      </c>
      <c r="EW1183" s="6"/>
      <c r="EX1183" s="6"/>
      <c r="EY1183" s="6"/>
      <c r="EZ1183" s="6"/>
      <c r="FA1183" s="6"/>
      <c r="FB1183" s="6"/>
      <c r="FC1183" s="6"/>
      <c r="FD1183" s="6"/>
      <c r="FE1183" s="6"/>
      <c r="FF1183" s="6"/>
      <c r="FG1183" s="6"/>
      <c r="FH1183" s="6"/>
      <c r="FI1183" s="6"/>
      <c r="FJ1183" s="6"/>
      <c r="FK1183" s="6"/>
      <c r="FL1183" s="6"/>
      <c r="FM1183" s="6"/>
      <c r="FN1183" s="6"/>
      <c r="FO1183" s="6"/>
      <c r="FP1183" s="6">
        <f>ROUND(SUMIF(AA1162:AA1181,"=55890823",FQ1162:FQ1181),2)</f>
        <v>0</v>
      </c>
      <c r="FQ1183" s="6">
        <f>ROUND(SUMIF(AA1162:AA1181,"=55890823",FR1162:FR1181),2)</f>
        <v>0</v>
      </c>
      <c r="FR1183" s="6">
        <f>ROUND(SUMIF(AA1162:AA1181,"=55890823",GL1162:GL1181),2)</f>
        <v>0</v>
      </c>
      <c r="FS1183" s="6">
        <f>ROUND(SUMIF(AA1162:AA1181,"=55890823",GM1162:GM1181),2)</f>
        <v>1082075.75</v>
      </c>
      <c r="FT1183" s="6">
        <f>ROUND(SUMIF(AA1162:AA1181,"=55890823",GN1162:GN1181),2)</f>
        <v>0</v>
      </c>
      <c r="FU1183" s="6">
        <f>ROUND(SUMIF(AA1162:AA1181,"=55890823",GO1162:GO1181),2)</f>
        <v>1082075.75</v>
      </c>
      <c r="FV1183" s="6">
        <f>ROUND(SUMIF(AA1162:AA1181,"=55890823",GP1162:GP1181),2)</f>
        <v>0</v>
      </c>
      <c r="FW1183" s="6">
        <f>DU1183-FP1183</f>
        <v>241199.05</v>
      </c>
      <c r="FX1183" s="6">
        <f>DU1183-FQ1183</f>
        <v>241199.05</v>
      </c>
      <c r="FY1183" s="6">
        <f>FP1183-FR1183</f>
        <v>0</v>
      </c>
      <c r="FZ1183" s="6">
        <f>DU1183-FP1183-FQ1183+FR1183</f>
        <v>241199.05</v>
      </c>
      <c r="GA1183" s="6">
        <f>FQ1183-FR1183</f>
        <v>0</v>
      </c>
      <c r="GB1183" s="6">
        <f>ROUND(SUMIF(AA1162:AA1181,"=55890823",GX1162:GX1181),2)</f>
        <v>0</v>
      </c>
      <c r="GC1183" s="6">
        <f>ROUND(SUMIF(AA1162:AA1181,"=55890823",GY1162:GY1181),2)</f>
        <v>0</v>
      </c>
      <c r="GD1183" s="6">
        <f>ROUND(SUMIF(AA1162:AA1181,"=55890823",GZ1162:GZ1181),2)</f>
        <v>0</v>
      </c>
      <c r="GE1183" s="6">
        <f>ROUND(SUMIF(AA1162:AA1181,"=55890823",HD1162:HD1181),2)</f>
        <v>0</v>
      </c>
      <c r="GF1183" s="6"/>
      <c r="GG1183" s="6"/>
      <c r="GH1183" s="6"/>
      <c r="GI1183" s="6"/>
      <c r="GJ1183" s="6"/>
      <c r="GK1183" s="6"/>
      <c r="GL1183" s="6"/>
      <c r="GM1183" s="6"/>
      <c r="GN1183" s="6"/>
      <c r="GO1183" s="6"/>
      <c r="GP1183" s="6"/>
      <c r="GQ1183" s="6"/>
      <c r="GR1183" s="6"/>
      <c r="GS1183" s="6"/>
      <c r="GT1183" s="6"/>
      <c r="GU1183" s="6"/>
      <c r="GV1183" s="6"/>
      <c r="GW1183" s="6"/>
      <c r="GX1183" s="6">
        <v>0</v>
      </c>
    </row>
    <row r="1185" spans="1:28" ht="13" x14ac:dyDescent="0.3">
      <c r="A1185" s="7">
        <v>50</v>
      </c>
      <c r="B1185" s="7">
        <v>0</v>
      </c>
      <c r="C1185" s="7">
        <v>0</v>
      </c>
      <c r="D1185" s="7">
        <v>1</v>
      </c>
      <c r="E1185" s="7">
        <v>201</v>
      </c>
      <c r="F1185" s="7">
        <f>ROUND(Source!O1183,O1185)</f>
        <v>34881.79</v>
      </c>
      <c r="G1185" s="7" t="s">
        <v>162</v>
      </c>
      <c r="H1185" s="7" t="s">
        <v>163</v>
      </c>
      <c r="I1185" s="7"/>
      <c r="J1185" s="7"/>
      <c r="K1185" s="7">
        <v>201</v>
      </c>
      <c r="L1185" s="7">
        <v>1</v>
      </c>
      <c r="M1185" s="7">
        <v>3</v>
      </c>
      <c r="N1185" s="7" t="s">
        <v>3</v>
      </c>
      <c r="O1185" s="7">
        <v>2</v>
      </c>
      <c r="P1185" s="7">
        <f>ROUND(Source!DG1183,O1185)</f>
        <v>586345.43999999994</v>
      </c>
      <c r="Q1185" s="7"/>
      <c r="R1185" s="7"/>
      <c r="S1185" s="7"/>
      <c r="T1185" s="7"/>
      <c r="U1185" s="7"/>
      <c r="V1185" s="7"/>
      <c r="W1185" s="7">
        <v>34881.79</v>
      </c>
      <c r="X1185" s="7">
        <v>1</v>
      </c>
      <c r="Y1185" s="7">
        <v>34881.79</v>
      </c>
      <c r="Z1185" s="7">
        <v>586345.43999999994</v>
      </c>
      <c r="AA1185" s="7">
        <v>1</v>
      </c>
      <c r="AB1185" s="7">
        <v>586345.43999999994</v>
      </c>
    </row>
    <row r="1186" spans="1:28" ht="13" x14ac:dyDescent="0.3">
      <c r="A1186" s="7">
        <v>50</v>
      </c>
      <c r="B1186" s="7">
        <v>0</v>
      </c>
      <c r="C1186" s="7">
        <v>0</v>
      </c>
      <c r="D1186" s="7">
        <v>1</v>
      </c>
      <c r="E1186" s="7">
        <v>202</v>
      </c>
      <c r="F1186" s="7">
        <f>ROUND(Source!P1183,O1186)</f>
        <v>28109.52</v>
      </c>
      <c r="G1186" s="7" t="s">
        <v>164</v>
      </c>
      <c r="H1186" s="7" t="s">
        <v>165</v>
      </c>
      <c r="I1186" s="7"/>
      <c r="J1186" s="7"/>
      <c r="K1186" s="7">
        <v>202</v>
      </c>
      <c r="L1186" s="7">
        <v>2</v>
      </c>
      <c r="M1186" s="7">
        <v>3</v>
      </c>
      <c r="N1186" s="7" t="s">
        <v>3</v>
      </c>
      <c r="O1186" s="7">
        <v>2</v>
      </c>
      <c r="P1186" s="7">
        <f>ROUND(Source!DH1183,O1186)</f>
        <v>241199.05</v>
      </c>
      <c r="Q1186" s="7"/>
      <c r="R1186" s="7"/>
      <c r="S1186" s="7"/>
      <c r="T1186" s="7"/>
      <c r="U1186" s="7"/>
      <c r="V1186" s="7"/>
      <c r="W1186" s="7">
        <v>28109.52</v>
      </c>
      <c r="X1186" s="7">
        <v>1</v>
      </c>
      <c r="Y1186" s="7">
        <v>28109.52</v>
      </c>
      <c r="Z1186" s="7">
        <v>241199.05</v>
      </c>
      <c r="AA1186" s="7">
        <v>1</v>
      </c>
      <c r="AB1186" s="7">
        <v>241199.05</v>
      </c>
    </row>
    <row r="1187" spans="1:28" ht="13" x14ac:dyDescent="0.3">
      <c r="A1187" s="7">
        <v>50</v>
      </c>
      <c r="B1187" s="7">
        <v>0</v>
      </c>
      <c r="C1187" s="7">
        <v>0</v>
      </c>
      <c r="D1187" s="7">
        <v>1</v>
      </c>
      <c r="E1187" s="7">
        <v>222</v>
      </c>
      <c r="F1187" s="7">
        <f>ROUND(Source!AO1183,O1187)</f>
        <v>0</v>
      </c>
      <c r="G1187" s="7" t="s">
        <v>166</v>
      </c>
      <c r="H1187" s="7" t="s">
        <v>167</v>
      </c>
      <c r="I1187" s="7"/>
      <c r="J1187" s="7"/>
      <c r="K1187" s="7">
        <v>222</v>
      </c>
      <c r="L1187" s="7">
        <v>3</v>
      </c>
      <c r="M1187" s="7">
        <v>3</v>
      </c>
      <c r="N1187" s="7" t="s">
        <v>3</v>
      </c>
      <c r="O1187" s="7">
        <v>2</v>
      </c>
      <c r="P1187" s="7">
        <f>ROUND(Source!EG1183,O1187)</f>
        <v>0</v>
      </c>
      <c r="Q1187" s="7"/>
      <c r="R1187" s="7"/>
      <c r="S1187" s="7"/>
      <c r="T1187" s="7"/>
      <c r="U1187" s="7"/>
      <c r="V1187" s="7"/>
      <c r="W1187" s="7">
        <v>0</v>
      </c>
      <c r="X1187" s="7">
        <v>1</v>
      </c>
      <c r="Y1187" s="7">
        <v>0</v>
      </c>
      <c r="Z1187" s="7">
        <v>0</v>
      </c>
      <c r="AA1187" s="7">
        <v>1</v>
      </c>
      <c r="AB1187" s="7">
        <v>0</v>
      </c>
    </row>
    <row r="1188" spans="1:28" ht="13" x14ac:dyDescent="0.3">
      <c r="A1188" s="7">
        <v>50</v>
      </c>
      <c r="B1188" s="7">
        <v>0</v>
      </c>
      <c r="C1188" s="7">
        <v>0</v>
      </c>
      <c r="D1188" s="7">
        <v>1</v>
      </c>
      <c r="E1188" s="7">
        <v>225</v>
      </c>
      <c r="F1188" s="7">
        <f>ROUND(Source!AV1183,O1188)</f>
        <v>28109.52</v>
      </c>
      <c r="G1188" s="7" t="s">
        <v>168</v>
      </c>
      <c r="H1188" s="7" t="s">
        <v>169</v>
      </c>
      <c r="I1188" s="7"/>
      <c r="J1188" s="7"/>
      <c r="K1188" s="7">
        <v>225</v>
      </c>
      <c r="L1188" s="7">
        <v>4</v>
      </c>
      <c r="M1188" s="7">
        <v>3</v>
      </c>
      <c r="N1188" s="7" t="s">
        <v>3</v>
      </c>
      <c r="O1188" s="7">
        <v>2</v>
      </c>
      <c r="P1188" s="7">
        <f>ROUND(Source!EN1183,O1188)</f>
        <v>241199.05</v>
      </c>
      <c r="Q1188" s="7"/>
      <c r="R1188" s="7"/>
      <c r="S1188" s="7"/>
      <c r="T1188" s="7"/>
      <c r="U1188" s="7"/>
      <c r="V1188" s="7"/>
      <c r="W1188" s="7">
        <v>28109.52</v>
      </c>
      <c r="X1188" s="7">
        <v>1</v>
      </c>
      <c r="Y1188" s="7">
        <v>28109.52</v>
      </c>
      <c r="Z1188" s="7">
        <v>241199.05</v>
      </c>
      <c r="AA1188" s="7">
        <v>1</v>
      </c>
      <c r="AB1188" s="7">
        <v>241199.05</v>
      </c>
    </row>
    <row r="1189" spans="1:28" ht="13" x14ac:dyDescent="0.3">
      <c r="A1189" s="7">
        <v>50</v>
      </c>
      <c r="B1189" s="7">
        <v>0</v>
      </c>
      <c r="C1189" s="7">
        <v>0</v>
      </c>
      <c r="D1189" s="7">
        <v>1</v>
      </c>
      <c r="E1189" s="7">
        <v>226</v>
      </c>
      <c r="F1189" s="7">
        <f>ROUND(Source!AW1183,O1189)</f>
        <v>28109.52</v>
      </c>
      <c r="G1189" s="7" t="s">
        <v>170</v>
      </c>
      <c r="H1189" s="7" t="s">
        <v>171</v>
      </c>
      <c r="I1189" s="7"/>
      <c r="J1189" s="7"/>
      <c r="K1189" s="7">
        <v>226</v>
      </c>
      <c r="L1189" s="7">
        <v>5</v>
      </c>
      <c r="M1189" s="7">
        <v>3</v>
      </c>
      <c r="N1189" s="7" t="s">
        <v>3</v>
      </c>
      <c r="O1189" s="7">
        <v>2</v>
      </c>
      <c r="P1189" s="7">
        <f>ROUND(Source!EO1183,O1189)</f>
        <v>241199.05</v>
      </c>
      <c r="Q1189" s="7"/>
      <c r="R1189" s="7"/>
      <c r="S1189" s="7"/>
      <c r="T1189" s="7"/>
      <c r="U1189" s="7"/>
      <c r="V1189" s="7"/>
      <c r="W1189" s="7">
        <v>28109.52</v>
      </c>
      <c r="X1189" s="7">
        <v>1</v>
      </c>
      <c r="Y1189" s="7">
        <v>28109.52</v>
      </c>
      <c r="Z1189" s="7">
        <v>241199.05</v>
      </c>
      <c r="AA1189" s="7">
        <v>1</v>
      </c>
      <c r="AB1189" s="7">
        <v>241199.05</v>
      </c>
    </row>
    <row r="1190" spans="1:28" ht="13" x14ac:dyDescent="0.3">
      <c r="A1190" s="7">
        <v>50</v>
      </c>
      <c r="B1190" s="7">
        <v>0</v>
      </c>
      <c r="C1190" s="7">
        <v>0</v>
      </c>
      <c r="D1190" s="7">
        <v>1</v>
      </c>
      <c r="E1190" s="7">
        <v>227</v>
      </c>
      <c r="F1190" s="7">
        <f>ROUND(Source!AX1183,O1190)</f>
        <v>0</v>
      </c>
      <c r="G1190" s="7" t="s">
        <v>172</v>
      </c>
      <c r="H1190" s="7" t="s">
        <v>173</v>
      </c>
      <c r="I1190" s="7"/>
      <c r="J1190" s="7"/>
      <c r="K1190" s="7">
        <v>227</v>
      </c>
      <c r="L1190" s="7">
        <v>6</v>
      </c>
      <c r="M1190" s="7">
        <v>3</v>
      </c>
      <c r="N1190" s="7" t="s">
        <v>3</v>
      </c>
      <c r="O1190" s="7">
        <v>2</v>
      </c>
      <c r="P1190" s="7">
        <f>ROUND(Source!EP1183,O1190)</f>
        <v>0</v>
      </c>
      <c r="Q1190" s="7"/>
      <c r="R1190" s="7"/>
      <c r="S1190" s="7"/>
      <c r="T1190" s="7"/>
      <c r="U1190" s="7"/>
      <c r="V1190" s="7"/>
      <c r="W1190" s="7">
        <v>0</v>
      </c>
      <c r="X1190" s="7">
        <v>1</v>
      </c>
      <c r="Y1190" s="7">
        <v>0</v>
      </c>
      <c r="Z1190" s="7">
        <v>0</v>
      </c>
      <c r="AA1190" s="7">
        <v>1</v>
      </c>
      <c r="AB1190" s="7">
        <v>0</v>
      </c>
    </row>
    <row r="1191" spans="1:28" ht="13" x14ac:dyDescent="0.3">
      <c r="A1191" s="7">
        <v>50</v>
      </c>
      <c r="B1191" s="7">
        <v>0</v>
      </c>
      <c r="C1191" s="7">
        <v>0</v>
      </c>
      <c r="D1191" s="7">
        <v>1</v>
      </c>
      <c r="E1191" s="7">
        <v>228</v>
      </c>
      <c r="F1191" s="7">
        <f>ROUND(Source!AY1183,O1191)</f>
        <v>28109.52</v>
      </c>
      <c r="G1191" s="7" t="s">
        <v>174</v>
      </c>
      <c r="H1191" s="7" t="s">
        <v>175</v>
      </c>
      <c r="I1191" s="7"/>
      <c r="J1191" s="7"/>
      <c r="K1191" s="7">
        <v>228</v>
      </c>
      <c r="L1191" s="7">
        <v>7</v>
      </c>
      <c r="M1191" s="7">
        <v>3</v>
      </c>
      <c r="N1191" s="7" t="s">
        <v>3</v>
      </c>
      <c r="O1191" s="7">
        <v>2</v>
      </c>
      <c r="P1191" s="7">
        <f>ROUND(Source!EQ1183,O1191)</f>
        <v>241199.05</v>
      </c>
      <c r="Q1191" s="7"/>
      <c r="R1191" s="7"/>
      <c r="S1191" s="7"/>
      <c r="T1191" s="7"/>
      <c r="U1191" s="7"/>
      <c r="V1191" s="7"/>
      <c r="W1191" s="7">
        <v>28109.52</v>
      </c>
      <c r="X1191" s="7">
        <v>1</v>
      </c>
      <c r="Y1191" s="7">
        <v>28109.52</v>
      </c>
      <c r="Z1191" s="7">
        <v>241199.05</v>
      </c>
      <c r="AA1191" s="7">
        <v>1</v>
      </c>
      <c r="AB1191" s="7">
        <v>241199.05</v>
      </c>
    </row>
    <row r="1192" spans="1:28" ht="13" x14ac:dyDescent="0.3">
      <c r="A1192" s="7">
        <v>50</v>
      </c>
      <c r="B1192" s="7">
        <v>0</v>
      </c>
      <c r="C1192" s="7">
        <v>0</v>
      </c>
      <c r="D1192" s="7">
        <v>1</v>
      </c>
      <c r="E1192" s="7">
        <v>216</v>
      </c>
      <c r="F1192" s="7">
        <f>ROUND(Source!AP1183,O1192)</f>
        <v>0</v>
      </c>
      <c r="G1192" s="7" t="s">
        <v>176</v>
      </c>
      <c r="H1192" s="7" t="s">
        <v>177</v>
      </c>
      <c r="I1192" s="7"/>
      <c r="J1192" s="7"/>
      <c r="K1192" s="7">
        <v>216</v>
      </c>
      <c r="L1192" s="7">
        <v>8</v>
      </c>
      <c r="M1192" s="7">
        <v>3</v>
      </c>
      <c r="N1192" s="7" t="s">
        <v>3</v>
      </c>
      <c r="O1192" s="7">
        <v>2</v>
      </c>
      <c r="P1192" s="7">
        <f>ROUND(Source!EH1183,O1192)</f>
        <v>0</v>
      </c>
      <c r="Q1192" s="7"/>
      <c r="R1192" s="7"/>
      <c r="S1192" s="7"/>
      <c r="T1192" s="7"/>
      <c r="U1192" s="7"/>
      <c r="V1192" s="7"/>
      <c r="W1192" s="7">
        <v>0</v>
      </c>
      <c r="X1192" s="7">
        <v>1</v>
      </c>
      <c r="Y1192" s="7">
        <v>0</v>
      </c>
      <c r="Z1192" s="7">
        <v>0</v>
      </c>
      <c r="AA1192" s="7">
        <v>1</v>
      </c>
      <c r="AB1192" s="7">
        <v>0</v>
      </c>
    </row>
    <row r="1193" spans="1:28" ht="13" x14ac:dyDescent="0.3">
      <c r="A1193" s="7">
        <v>50</v>
      </c>
      <c r="B1193" s="7">
        <v>0</v>
      </c>
      <c r="C1193" s="7">
        <v>0</v>
      </c>
      <c r="D1193" s="7">
        <v>1</v>
      </c>
      <c r="E1193" s="7">
        <v>223</v>
      </c>
      <c r="F1193" s="7">
        <f>ROUND(Source!AQ1183,O1193)</f>
        <v>0</v>
      </c>
      <c r="G1193" s="7" t="s">
        <v>178</v>
      </c>
      <c r="H1193" s="7" t="s">
        <v>179</v>
      </c>
      <c r="I1193" s="7"/>
      <c r="J1193" s="7"/>
      <c r="K1193" s="7">
        <v>223</v>
      </c>
      <c r="L1193" s="7">
        <v>9</v>
      </c>
      <c r="M1193" s="7">
        <v>3</v>
      </c>
      <c r="N1193" s="7" t="s">
        <v>3</v>
      </c>
      <c r="O1193" s="7">
        <v>2</v>
      </c>
      <c r="P1193" s="7">
        <f>ROUND(Source!EI1183,O1193)</f>
        <v>0</v>
      </c>
      <c r="Q1193" s="7"/>
      <c r="R1193" s="7"/>
      <c r="S1193" s="7"/>
      <c r="T1193" s="7"/>
      <c r="U1193" s="7"/>
      <c r="V1193" s="7"/>
      <c r="W1193" s="7">
        <v>0</v>
      </c>
      <c r="X1193" s="7">
        <v>1</v>
      </c>
      <c r="Y1193" s="7">
        <v>0</v>
      </c>
      <c r="Z1193" s="7">
        <v>0</v>
      </c>
      <c r="AA1193" s="7">
        <v>1</v>
      </c>
      <c r="AB1193" s="7">
        <v>0</v>
      </c>
    </row>
    <row r="1194" spans="1:28" ht="13" x14ac:dyDescent="0.3">
      <c r="A1194" s="7">
        <v>50</v>
      </c>
      <c r="B1194" s="7">
        <v>0</v>
      </c>
      <c r="C1194" s="7">
        <v>0</v>
      </c>
      <c r="D1194" s="7">
        <v>1</v>
      </c>
      <c r="E1194" s="7">
        <v>229</v>
      </c>
      <c r="F1194" s="7">
        <f>ROUND(Source!AZ1183,O1194)</f>
        <v>0</v>
      </c>
      <c r="G1194" s="7" t="s">
        <v>180</v>
      </c>
      <c r="H1194" s="7" t="s">
        <v>181</v>
      </c>
      <c r="I1194" s="7"/>
      <c r="J1194" s="7"/>
      <c r="K1194" s="7">
        <v>229</v>
      </c>
      <c r="L1194" s="7">
        <v>10</v>
      </c>
      <c r="M1194" s="7">
        <v>3</v>
      </c>
      <c r="N1194" s="7" t="s">
        <v>3</v>
      </c>
      <c r="O1194" s="7">
        <v>2</v>
      </c>
      <c r="P1194" s="7">
        <f>ROUND(Source!ER1183,O1194)</f>
        <v>0</v>
      </c>
      <c r="Q1194" s="7"/>
      <c r="R1194" s="7"/>
      <c r="S1194" s="7"/>
      <c r="T1194" s="7"/>
      <c r="U1194" s="7"/>
      <c r="V1194" s="7"/>
      <c r="W1194" s="7">
        <v>0</v>
      </c>
      <c r="X1194" s="7">
        <v>1</v>
      </c>
      <c r="Y1194" s="7">
        <v>0</v>
      </c>
      <c r="Z1194" s="7">
        <v>0</v>
      </c>
      <c r="AA1194" s="7">
        <v>1</v>
      </c>
      <c r="AB1194" s="7">
        <v>0</v>
      </c>
    </row>
    <row r="1195" spans="1:28" ht="13" x14ac:dyDescent="0.3">
      <c r="A1195" s="7">
        <v>50</v>
      </c>
      <c r="B1195" s="7">
        <v>0</v>
      </c>
      <c r="C1195" s="7">
        <v>0</v>
      </c>
      <c r="D1195" s="7">
        <v>1</v>
      </c>
      <c r="E1195" s="7">
        <v>203</v>
      </c>
      <c r="F1195" s="7">
        <f>ROUND(Source!Q1183,O1195)</f>
        <v>874.37</v>
      </c>
      <c r="G1195" s="7" t="s">
        <v>182</v>
      </c>
      <c r="H1195" s="7" t="s">
        <v>183</v>
      </c>
      <c r="I1195" s="7"/>
      <c r="J1195" s="7"/>
      <c r="K1195" s="7">
        <v>203</v>
      </c>
      <c r="L1195" s="7">
        <v>11</v>
      </c>
      <c r="M1195" s="7">
        <v>3</v>
      </c>
      <c r="N1195" s="7" t="s">
        <v>3</v>
      </c>
      <c r="O1195" s="7">
        <v>2</v>
      </c>
      <c r="P1195" s="7">
        <f>ROUND(Source!DI1183,O1195)</f>
        <v>12799.72</v>
      </c>
      <c r="Q1195" s="7"/>
      <c r="R1195" s="7"/>
      <c r="S1195" s="7"/>
      <c r="T1195" s="7"/>
      <c r="U1195" s="7"/>
      <c r="V1195" s="7"/>
      <c r="W1195" s="7">
        <v>874.37</v>
      </c>
      <c r="X1195" s="7">
        <v>1</v>
      </c>
      <c r="Y1195" s="7">
        <v>874.37</v>
      </c>
      <c r="Z1195" s="7">
        <v>12799.72</v>
      </c>
      <c r="AA1195" s="7">
        <v>1</v>
      </c>
      <c r="AB1195" s="7">
        <v>12799.72</v>
      </c>
    </row>
    <row r="1196" spans="1:28" ht="13" x14ac:dyDescent="0.3">
      <c r="A1196" s="7">
        <v>50</v>
      </c>
      <c r="B1196" s="7">
        <v>0</v>
      </c>
      <c r="C1196" s="7">
        <v>0</v>
      </c>
      <c r="D1196" s="7">
        <v>1</v>
      </c>
      <c r="E1196" s="7">
        <v>231</v>
      </c>
      <c r="F1196" s="7">
        <f>ROUND(Source!BB1183,O1196)</f>
        <v>0</v>
      </c>
      <c r="G1196" s="7" t="s">
        <v>184</v>
      </c>
      <c r="H1196" s="7" t="s">
        <v>185</v>
      </c>
      <c r="I1196" s="7"/>
      <c r="J1196" s="7"/>
      <c r="K1196" s="7">
        <v>231</v>
      </c>
      <c r="L1196" s="7">
        <v>12</v>
      </c>
      <c r="M1196" s="7">
        <v>3</v>
      </c>
      <c r="N1196" s="7" t="s">
        <v>3</v>
      </c>
      <c r="O1196" s="7">
        <v>2</v>
      </c>
      <c r="P1196" s="7">
        <f>ROUND(Source!ET1183,O1196)</f>
        <v>0</v>
      </c>
      <c r="Q1196" s="7"/>
      <c r="R1196" s="7"/>
      <c r="S1196" s="7"/>
      <c r="T1196" s="7"/>
      <c r="U1196" s="7"/>
      <c r="V1196" s="7"/>
      <c r="W1196" s="7">
        <v>0</v>
      </c>
      <c r="X1196" s="7">
        <v>1</v>
      </c>
      <c r="Y1196" s="7">
        <v>0</v>
      </c>
      <c r="Z1196" s="7">
        <v>0</v>
      </c>
      <c r="AA1196" s="7">
        <v>1</v>
      </c>
      <c r="AB1196" s="7">
        <v>0</v>
      </c>
    </row>
    <row r="1197" spans="1:28" ht="13" x14ac:dyDescent="0.3">
      <c r="A1197" s="7">
        <v>50</v>
      </c>
      <c r="B1197" s="7">
        <v>0</v>
      </c>
      <c r="C1197" s="7">
        <v>0</v>
      </c>
      <c r="D1197" s="7">
        <v>1</v>
      </c>
      <c r="E1197" s="7">
        <v>204</v>
      </c>
      <c r="F1197" s="7">
        <f>ROUND(Source!R1183,O1197)</f>
        <v>52.32</v>
      </c>
      <c r="G1197" s="7" t="s">
        <v>186</v>
      </c>
      <c r="H1197" s="7" t="s">
        <v>187</v>
      </c>
      <c r="I1197" s="7"/>
      <c r="J1197" s="7"/>
      <c r="K1197" s="7">
        <v>204</v>
      </c>
      <c r="L1197" s="7">
        <v>13</v>
      </c>
      <c r="M1197" s="7">
        <v>3</v>
      </c>
      <c r="N1197" s="7" t="s">
        <v>3</v>
      </c>
      <c r="O1197" s="7">
        <v>2</v>
      </c>
      <c r="P1197" s="7">
        <f>ROUND(Source!DJ1183,O1197)</f>
        <v>2948.23</v>
      </c>
      <c r="Q1197" s="7"/>
      <c r="R1197" s="7"/>
      <c r="S1197" s="7"/>
      <c r="T1197" s="7"/>
      <c r="U1197" s="7"/>
      <c r="V1197" s="7"/>
      <c r="W1197" s="7">
        <v>52.32</v>
      </c>
      <c r="X1197" s="7">
        <v>1</v>
      </c>
      <c r="Y1197" s="7">
        <v>52.32</v>
      </c>
      <c r="Z1197" s="7">
        <v>2948.23</v>
      </c>
      <c r="AA1197" s="7">
        <v>1</v>
      </c>
      <c r="AB1197" s="7">
        <v>2948.23</v>
      </c>
    </row>
    <row r="1198" spans="1:28" ht="13" x14ac:dyDescent="0.3">
      <c r="A1198" s="7">
        <v>50</v>
      </c>
      <c r="B1198" s="7">
        <v>0</v>
      </c>
      <c r="C1198" s="7">
        <v>0</v>
      </c>
      <c r="D1198" s="7">
        <v>1</v>
      </c>
      <c r="E1198" s="7">
        <v>205</v>
      </c>
      <c r="F1198" s="7">
        <f>ROUND(Source!S1183,O1198)</f>
        <v>5897.9</v>
      </c>
      <c r="G1198" s="7" t="s">
        <v>188</v>
      </c>
      <c r="H1198" s="7" t="s">
        <v>189</v>
      </c>
      <c r="I1198" s="7"/>
      <c r="J1198" s="7"/>
      <c r="K1198" s="7">
        <v>205</v>
      </c>
      <c r="L1198" s="7">
        <v>14</v>
      </c>
      <c r="M1198" s="7">
        <v>3</v>
      </c>
      <c r="N1198" s="7" t="s">
        <v>3</v>
      </c>
      <c r="O1198" s="7">
        <v>2</v>
      </c>
      <c r="P1198" s="7">
        <f>ROUND(Source!DK1183,O1198)</f>
        <v>332346.67</v>
      </c>
      <c r="Q1198" s="7"/>
      <c r="R1198" s="7"/>
      <c r="S1198" s="7"/>
      <c r="T1198" s="7"/>
      <c r="U1198" s="7"/>
      <c r="V1198" s="7"/>
      <c r="W1198" s="7">
        <v>5897.9</v>
      </c>
      <c r="X1198" s="7">
        <v>1</v>
      </c>
      <c r="Y1198" s="7">
        <v>5897.9</v>
      </c>
      <c r="Z1198" s="7">
        <v>332346.67</v>
      </c>
      <c r="AA1198" s="7">
        <v>1</v>
      </c>
      <c r="AB1198" s="7">
        <v>332346.67</v>
      </c>
    </row>
    <row r="1199" spans="1:28" ht="13" x14ac:dyDescent="0.3">
      <c r="A1199" s="7">
        <v>50</v>
      </c>
      <c r="B1199" s="7">
        <v>0</v>
      </c>
      <c r="C1199" s="7">
        <v>0</v>
      </c>
      <c r="D1199" s="7">
        <v>1</v>
      </c>
      <c r="E1199" s="7">
        <v>232</v>
      </c>
      <c r="F1199" s="7">
        <f>ROUND(Source!BC1183,O1199)</f>
        <v>0</v>
      </c>
      <c r="G1199" s="7" t="s">
        <v>190</v>
      </c>
      <c r="H1199" s="7" t="s">
        <v>191</v>
      </c>
      <c r="I1199" s="7"/>
      <c r="J1199" s="7"/>
      <c r="K1199" s="7">
        <v>232</v>
      </c>
      <c r="L1199" s="7">
        <v>15</v>
      </c>
      <c r="M1199" s="7">
        <v>3</v>
      </c>
      <c r="N1199" s="7" t="s">
        <v>3</v>
      </c>
      <c r="O1199" s="7">
        <v>2</v>
      </c>
      <c r="P1199" s="7">
        <f>ROUND(Source!EU1183,O1199)</f>
        <v>0</v>
      </c>
      <c r="Q1199" s="7"/>
      <c r="R1199" s="7"/>
      <c r="S1199" s="7"/>
      <c r="T1199" s="7"/>
      <c r="U1199" s="7"/>
      <c r="V1199" s="7"/>
      <c r="W1199" s="7">
        <v>0</v>
      </c>
      <c r="X1199" s="7">
        <v>1</v>
      </c>
      <c r="Y1199" s="7">
        <v>0</v>
      </c>
      <c r="Z1199" s="7">
        <v>0</v>
      </c>
      <c r="AA1199" s="7">
        <v>1</v>
      </c>
      <c r="AB1199" s="7">
        <v>0</v>
      </c>
    </row>
    <row r="1200" spans="1:28" ht="13" x14ac:dyDescent="0.3">
      <c r="A1200" s="7">
        <v>50</v>
      </c>
      <c r="B1200" s="7">
        <v>0</v>
      </c>
      <c r="C1200" s="7">
        <v>0</v>
      </c>
      <c r="D1200" s="7">
        <v>1</v>
      </c>
      <c r="E1200" s="7">
        <v>214</v>
      </c>
      <c r="F1200" s="7">
        <f>ROUND(Source!AS1183,O1200)</f>
        <v>0</v>
      </c>
      <c r="G1200" s="7" t="s">
        <v>192</v>
      </c>
      <c r="H1200" s="7" t="s">
        <v>193</v>
      </c>
      <c r="I1200" s="7"/>
      <c r="J1200" s="7"/>
      <c r="K1200" s="7">
        <v>214</v>
      </c>
      <c r="L1200" s="7">
        <v>16</v>
      </c>
      <c r="M1200" s="7">
        <v>3</v>
      </c>
      <c r="N1200" s="7" t="s">
        <v>3</v>
      </c>
      <c r="O1200" s="7">
        <v>2</v>
      </c>
      <c r="P1200" s="7">
        <f>ROUND(Source!EK1183,O1200)</f>
        <v>0</v>
      </c>
      <c r="Q1200" s="7"/>
      <c r="R1200" s="7"/>
      <c r="S1200" s="7"/>
      <c r="T1200" s="7"/>
      <c r="U1200" s="7"/>
      <c r="V1200" s="7"/>
      <c r="W1200" s="7">
        <v>0</v>
      </c>
      <c r="X1200" s="7">
        <v>1</v>
      </c>
      <c r="Y1200" s="7">
        <v>0</v>
      </c>
      <c r="Z1200" s="7">
        <v>0</v>
      </c>
      <c r="AA1200" s="7">
        <v>1</v>
      </c>
      <c r="AB1200" s="7">
        <v>0</v>
      </c>
    </row>
    <row r="1201" spans="1:206" ht="13" x14ac:dyDescent="0.3">
      <c r="A1201" s="7">
        <v>50</v>
      </c>
      <c r="B1201" s="7">
        <v>0</v>
      </c>
      <c r="C1201" s="7">
        <v>0</v>
      </c>
      <c r="D1201" s="7">
        <v>1</v>
      </c>
      <c r="E1201" s="7">
        <v>215</v>
      </c>
      <c r="F1201" s="7">
        <f>ROUND(Source!AT1183,O1201)</f>
        <v>43679.14</v>
      </c>
      <c r="G1201" s="7" t="s">
        <v>194</v>
      </c>
      <c r="H1201" s="7" t="s">
        <v>195</v>
      </c>
      <c r="I1201" s="7"/>
      <c r="J1201" s="7"/>
      <c r="K1201" s="7">
        <v>215</v>
      </c>
      <c r="L1201" s="7">
        <v>17</v>
      </c>
      <c r="M1201" s="7">
        <v>3</v>
      </c>
      <c r="N1201" s="7" t="s">
        <v>3</v>
      </c>
      <c r="O1201" s="7">
        <v>2</v>
      </c>
      <c r="P1201" s="7">
        <f>ROUND(Source!EL1183,O1201)</f>
        <v>1082075.75</v>
      </c>
      <c r="Q1201" s="7"/>
      <c r="R1201" s="7"/>
      <c r="S1201" s="7"/>
      <c r="T1201" s="7"/>
      <c r="U1201" s="7"/>
      <c r="V1201" s="7"/>
      <c r="W1201" s="7">
        <v>43679.14</v>
      </c>
      <c r="X1201" s="7">
        <v>1</v>
      </c>
      <c r="Y1201" s="7">
        <v>43679.14</v>
      </c>
      <c r="Z1201" s="7">
        <v>1082075.75</v>
      </c>
      <c r="AA1201" s="7">
        <v>1</v>
      </c>
      <c r="AB1201" s="7">
        <v>1082075.75</v>
      </c>
    </row>
    <row r="1202" spans="1:206" ht="13" x14ac:dyDescent="0.3">
      <c r="A1202" s="7">
        <v>50</v>
      </c>
      <c r="B1202" s="7">
        <v>0</v>
      </c>
      <c r="C1202" s="7">
        <v>0</v>
      </c>
      <c r="D1202" s="7">
        <v>1</v>
      </c>
      <c r="E1202" s="7">
        <v>217</v>
      </c>
      <c r="F1202" s="7">
        <f>ROUND(Source!AU1183,O1202)</f>
        <v>0</v>
      </c>
      <c r="G1202" s="7" t="s">
        <v>196</v>
      </c>
      <c r="H1202" s="7" t="s">
        <v>197</v>
      </c>
      <c r="I1202" s="7"/>
      <c r="J1202" s="7"/>
      <c r="K1202" s="7">
        <v>217</v>
      </c>
      <c r="L1202" s="7">
        <v>18</v>
      </c>
      <c r="M1202" s="7">
        <v>3</v>
      </c>
      <c r="N1202" s="7" t="s">
        <v>3</v>
      </c>
      <c r="O1202" s="7">
        <v>2</v>
      </c>
      <c r="P1202" s="7">
        <f>ROUND(Source!EM1183,O1202)</f>
        <v>0</v>
      </c>
      <c r="Q1202" s="7"/>
      <c r="R1202" s="7"/>
      <c r="S1202" s="7"/>
      <c r="T1202" s="7"/>
      <c r="U1202" s="7"/>
      <c r="V1202" s="7"/>
      <c r="W1202" s="7">
        <v>0</v>
      </c>
      <c r="X1202" s="7">
        <v>1</v>
      </c>
      <c r="Y1202" s="7">
        <v>0</v>
      </c>
      <c r="Z1202" s="7">
        <v>0</v>
      </c>
      <c r="AA1202" s="7">
        <v>1</v>
      </c>
      <c r="AB1202" s="7">
        <v>0</v>
      </c>
    </row>
    <row r="1203" spans="1:206" ht="13" x14ac:dyDescent="0.3">
      <c r="A1203" s="7">
        <v>50</v>
      </c>
      <c r="B1203" s="7">
        <v>0</v>
      </c>
      <c r="C1203" s="7">
        <v>0</v>
      </c>
      <c r="D1203" s="7">
        <v>1</v>
      </c>
      <c r="E1203" s="7">
        <v>230</v>
      </c>
      <c r="F1203" s="7">
        <f>ROUND(Source!BA1183,O1203)</f>
        <v>0</v>
      </c>
      <c r="G1203" s="7" t="s">
        <v>198</v>
      </c>
      <c r="H1203" s="7" t="s">
        <v>199</v>
      </c>
      <c r="I1203" s="7"/>
      <c r="J1203" s="7"/>
      <c r="K1203" s="7">
        <v>230</v>
      </c>
      <c r="L1203" s="7">
        <v>19</v>
      </c>
      <c r="M1203" s="7">
        <v>3</v>
      </c>
      <c r="N1203" s="7" t="s">
        <v>3</v>
      </c>
      <c r="O1203" s="7">
        <v>2</v>
      </c>
      <c r="P1203" s="7">
        <f>ROUND(Source!ES1183,O1203)</f>
        <v>0</v>
      </c>
      <c r="Q1203" s="7"/>
      <c r="R1203" s="7"/>
      <c r="S1203" s="7"/>
      <c r="T1203" s="7"/>
      <c r="U1203" s="7"/>
      <c r="V1203" s="7"/>
      <c r="W1203" s="7">
        <v>0</v>
      </c>
      <c r="X1203" s="7">
        <v>1</v>
      </c>
      <c r="Y1203" s="7">
        <v>0</v>
      </c>
      <c r="Z1203" s="7">
        <v>0</v>
      </c>
      <c r="AA1203" s="7">
        <v>1</v>
      </c>
      <c r="AB1203" s="7">
        <v>0</v>
      </c>
    </row>
    <row r="1204" spans="1:206" ht="13" x14ac:dyDescent="0.3">
      <c r="A1204" s="7">
        <v>50</v>
      </c>
      <c r="B1204" s="7">
        <v>0</v>
      </c>
      <c r="C1204" s="7">
        <v>0</v>
      </c>
      <c r="D1204" s="7">
        <v>1</v>
      </c>
      <c r="E1204" s="7">
        <v>206</v>
      </c>
      <c r="F1204" s="7">
        <f>ROUND(Source!T1183,O1204)</f>
        <v>0</v>
      </c>
      <c r="G1204" s="7" t="s">
        <v>200</v>
      </c>
      <c r="H1204" s="7" t="s">
        <v>201</v>
      </c>
      <c r="I1204" s="7"/>
      <c r="J1204" s="7"/>
      <c r="K1204" s="7">
        <v>206</v>
      </c>
      <c r="L1204" s="7">
        <v>20</v>
      </c>
      <c r="M1204" s="7">
        <v>3</v>
      </c>
      <c r="N1204" s="7" t="s">
        <v>3</v>
      </c>
      <c r="O1204" s="7">
        <v>2</v>
      </c>
      <c r="P1204" s="7">
        <f>ROUND(Source!DL1183,O1204)</f>
        <v>0</v>
      </c>
      <c r="Q1204" s="7"/>
      <c r="R1204" s="7"/>
      <c r="S1204" s="7"/>
      <c r="T1204" s="7"/>
      <c r="U1204" s="7"/>
      <c r="V1204" s="7"/>
      <c r="W1204" s="7">
        <v>0</v>
      </c>
      <c r="X1204" s="7">
        <v>1</v>
      </c>
      <c r="Y1204" s="7">
        <v>0</v>
      </c>
      <c r="Z1204" s="7">
        <v>0</v>
      </c>
      <c r="AA1204" s="7">
        <v>1</v>
      </c>
      <c r="AB1204" s="7">
        <v>0</v>
      </c>
    </row>
    <row r="1205" spans="1:206" ht="13" x14ac:dyDescent="0.3">
      <c r="A1205" s="7">
        <v>50</v>
      </c>
      <c r="B1205" s="7">
        <v>0</v>
      </c>
      <c r="C1205" s="7">
        <v>0</v>
      </c>
      <c r="D1205" s="7">
        <v>1</v>
      </c>
      <c r="E1205" s="7">
        <v>207</v>
      </c>
      <c r="F1205" s="7">
        <f>Source!U1183</f>
        <v>475.86589739999994</v>
      </c>
      <c r="G1205" s="7" t="s">
        <v>202</v>
      </c>
      <c r="H1205" s="7" t="s">
        <v>203</v>
      </c>
      <c r="I1205" s="7"/>
      <c r="J1205" s="7"/>
      <c r="K1205" s="7">
        <v>207</v>
      </c>
      <c r="L1205" s="7">
        <v>21</v>
      </c>
      <c r="M1205" s="7">
        <v>3</v>
      </c>
      <c r="N1205" s="7" t="s">
        <v>3</v>
      </c>
      <c r="O1205" s="7">
        <v>-1</v>
      </c>
      <c r="P1205" s="7">
        <f>Source!DM1183</f>
        <v>475.86589739999994</v>
      </c>
      <c r="Q1205" s="7"/>
      <c r="R1205" s="7"/>
      <c r="S1205" s="7"/>
      <c r="T1205" s="7"/>
      <c r="U1205" s="7"/>
      <c r="V1205" s="7"/>
      <c r="W1205" s="7">
        <v>475.86589739999994</v>
      </c>
      <c r="X1205" s="7">
        <v>1</v>
      </c>
      <c r="Y1205" s="7">
        <v>475.86589739999994</v>
      </c>
      <c r="Z1205" s="7">
        <v>475.86589739999994</v>
      </c>
      <c r="AA1205" s="7">
        <v>1</v>
      </c>
      <c r="AB1205" s="7">
        <v>475.86589739999994</v>
      </c>
    </row>
    <row r="1206" spans="1:206" ht="13" x14ac:dyDescent="0.3">
      <c r="A1206" s="7">
        <v>50</v>
      </c>
      <c r="B1206" s="7">
        <v>0</v>
      </c>
      <c r="C1206" s="7">
        <v>0</v>
      </c>
      <c r="D1206" s="7">
        <v>1</v>
      </c>
      <c r="E1206" s="7">
        <v>208</v>
      </c>
      <c r="F1206" s="7">
        <f>Source!V1183</f>
        <v>0</v>
      </c>
      <c r="G1206" s="7" t="s">
        <v>204</v>
      </c>
      <c r="H1206" s="7" t="s">
        <v>205</v>
      </c>
      <c r="I1206" s="7"/>
      <c r="J1206" s="7"/>
      <c r="K1206" s="7">
        <v>208</v>
      </c>
      <c r="L1206" s="7">
        <v>22</v>
      </c>
      <c r="M1206" s="7">
        <v>3</v>
      </c>
      <c r="N1206" s="7" t="s">
        <v>3</v>
      </c>
      <c r="O1206" s="7">
        <v>-1</v>
      </c>
      <c r="P1206" s="7">
        <f>Source!DN1183</f>
        <v>0</v>
      </c>
      <c r="Q1206" s="7"/>
      <c r="R1206" s="7"/>
      <c r="S1206" s="7"/>
      <c r="T1206" s="7"/>
      <c r="U1206" s="7"/>
      <c r="V1206" s="7"/>
      <c r="W1206" s="7">
        <v>0</v>
      </c>
      <c r="X1206" s="7">
        <v>1</v>
      </c>
      <c r="Y1206" s="7">
        <v>0</v>
      </c>
      <c r="Z1206" s="7">
        <v>0</v>
      </c>
      <c r="AA1206" s="7">
        <v>1</v>
      </c>
      <c r="AB1206" s="7">
        <v>0</v>
      </c>
    </row>
    <row r="1207" spans="1:206" ht="13" x14ac:dyDescent="0.3">
      <c r="A1207" s="7">
        <v>50</v>
      </c>
      <c r="B1207" s="7">
        <v>0</v>
      </c>
      <c r="C1207" s="7">
        <v>0</v>
      </c>
      <c r="D1207" s="7">
        <v>1</v>
      </c>
      <c r="E1207" s="7">
        <v>209</v>
      </c>
      <c r="F1207" s="7">
        <f>ROUND(Source!W1183,O1207)</f>
        <v>0</v>
      </c>
      <c r="G1207" s="7" t="s">
        <v>206</v>
      </c>
      <c r="H1207" s="7" t="s">
        <v>207</v>
      </c>
      <c r="I1207" s="7"/>
      <c r="J1207" s="7"/>
      <c r="K1207" s="7">
        <v>209</v>
      </c>
      <c r="L1207" s="7">
        <v>23</v>
      </c>
      <c r="M1207" s="7">
        <v>3</v>
      </c>
      <c r="N1207" s="7" t="s">
        <v>3</v>
      </c>
      <c r="O1207" s="7">
        <v>2</v>
      </c>
      <c r="P1207" s="7">
        <f>ROUND(Source!DO1183,O1207)</f>
        <v>0</v>
      </c>
      <c r="Q1207" s="7"/>
      <c r="R1207" s="7"/>
      <c r="S1207" s="7"/>
      <c r="T1207" s="7"/>
      <c r="U1207" s="7"/>
      <c r="V1207" s="7"/>
      <c r="W1207" s="7">
        <v>0</v>
      </c>
      <c r="X1207" s="7">
        <v>1</v>
      </c>
      <c r="Y1207" s="7">
        <v>0</v>
      </c>
      <c r="Z1207" s="7">
        <v>0</v>
      </c>
      <c r="AA1207" s="7">
        <v>1</v>
      </c>
      <c r="AB1207" s="7">
        <v>0</v>
      </c>
    </row>
    <row r="1208" spans="1:206" ht="13" x14ac:dyDescent="0.3">
      <c r="A1208" s="7">
        <v>50</v>
      </c>
      <c r="B1208" s="7">
        <v>0</v>
      </c>
      <c r="C1208" s="7">
        <v>0</v>
      </c>
      <c r="D1208" s="7">
        <v>1</v>
      </c>
      <c r="E1208" s="7">
        <v>233</v>
      </c>
      <c r="F1208" s="7">
        <f>ROUND(Source!BD1183,O1208)</f>
        <v>0</v>
      </c>
      <c r="G1208" s="7" t="s">
        <v>208</v>
      </c>
      <c r="H1208" s="7" t="s">
        <v>209</v>
      </c>
      <c r="I1208" s="7"/>
      <c r="J1208" s="7"/>
      <c r="K1208" s="7">
        <v>233</v>
      </c>
      <c r="L1208" s="7">
        <v>24</v>
      </c>
      <c r="M1208" s="7">
        <v>3</v>
      </c>
      <c r="N1208" s="7" t="s">
        <v>3</v>
      </c>
      <c r="O1208" s="7">
        <v>2</v>
      </c>
      <c r="P1208" s="7">
        <f>ROUND(Source!EV1183,O1208)</f>
        <v>0</v>
      </c>
      <c r="Q1208" s="7"/>
      <c r="R1208" s="7"/>
      <c r="S1208" s="7"/>
      <c r="T1208" s="7"/>
      <c r="U1208" s="7"/>
      <c r="V1208" s="7"/>
      <c r="W1208" s="7">
        <v>0</v>
      </c>
      <c r="X1208" s="7">
        <v>1</v>
      </c>
      <c r="Y1208" s="7">
        <v>0</v>
      </c>
      <c r="Z1208" s="7">
        <v>0</v>
      </c>
      <c r="AA1208" s="7">
        <v>1</v>
      </c>
      <c r="AB1208" s="7">
        <v>0</v>
      </c>
    </row>
    <row r="1209" spans="1:206" ht="13" x14ac:dyDescent="0.3">
      <c r="A1209" s="7">
        <v>50</v>
      </c>
      <c r="B1209" s="7">
        <v>0</v>
      </c>
      <c r="C1209" s="7">
        <v>0</v>
      </c>
      <c r="D1209" s="7">
        <v>1</v>
      </c>
      <c r="E1209" s="7">
        <v>210</v>
      </c>
      <c r="F1209" s="7">
        <f>ROUND(Source!X1183,O1209)</f>
        <v>5766.48</v>
      </c>
      <c r="G1209" s="7" t="s">
        <v>210</v>
      </c>
      <c r="H1209" s="7" t="s">
        <v>211</v>
      </c>
      <c r="I1209" s="7"/>
      <c r="J1209" s="7"/>
      <c r="K1209" s="7">
        <v>210</v>
      </c>
      <c r="L1209" s="7">
        <v>25</v>
      </c>
      <c r="M1209" s="7">
        <v>3</v>
      </c>
      <c r="N1209" s="7" t="s">
        <v>3</v>
      </c>
      <c r="O1209" s="7">
        <v>2</v>
      </c>
      <c r="P1209" s="7">
        <f>ROUND(Source!DP1183,O1209)</f>
        <v>324940.79999999999</v>
      </c>
      <c r="Q1209" s="7"/>
      <c r="R1209" s="7"/>
      <c r="S1209" s="7"/>
      <c r="T1209" s="7"/>
      <c r="U1209" s="7"/>
      <c r="V1209" s="7"/>
      <c r="W1209" s="7">
        <v>5766.48</v>
      </c>
      <c r="X1209" s="7">
        <v>1</v>
      </c>
      <c r="Y1209" s="7">
        <v>5766.48</v>
      </c>
      <c r="Z1209" s="7">
        <v>324940.79999999999</v>
      </c>
      <c r="AA1209" s="7">
        <v>1</v>
      </c>
      <c r="AB1209" s="7">
        <v>324940.79999999999</v>
      </c>
    </row>
    <row r="1210" spans="1:206" ht="13" x14ac:dyDescent="0.3">
      <c r="A1210" s="7">
        <v>50</v>
      </c>
      <c r="B1210" s="7">
        <v>0</v>
      </c>
      <c r="C1210" s="7">
        <v>0</v>
      </c>
      <c r="D1210" s="7">
        <v>1</v>
      </c>
      <c r="E1210" s="7">
        <v>211</v>
      </c>
      <c r="F1210" s="7">
        <f>ROUND(Source!Y1183,O1210)</f>
        <v>3030.87</v>
      </c>
      <c r="G1210" s="7" t="s">
        <v>212</v>
      </c>
      <c r="H1210" s="7" t="s">
        <v>213</v>
      </c>
      <c r="I1210" s="7"/>
      <c r="J1210" s="7"/>
      <c r="K1210" s="7">
        <v>211</v>
      </c>
      <c r="L1210" s="7">
        <v>26</v>
      </c>
      <c r="M1210" s="7">
        <v>3</v>
      </c>
      <c r="N1210" s="7" t="s">
        <v>3</v>
      </c>
      <c r="O1210" s="7">
        <v>2</v>
      </c>
      <c r="P1210" s="7">
        <f>ROUND(Source!DQ1183,O1210)</f>
        <v>170789.51</v>
      </c>
      <c r="Q1210" s="7"/>
      <c r="R1210" s="7"/>
      <c r="S1210" s="7"/>
      <c r="T1210" s="7"/>
      <c r="U1210" s="7"/>
      <c r="V1210" s="7"/>
      <c r="W1210" s="7">
        <v>3030.87</v>
      </c>
      <c r="X1210" s="7">
        <v>1</v>
      </c>
      <c r="Y1210" s="7">
        <v>3030.87</v>
      </c>
      <c r="Z1210" s="7">
        <v>170789.51</v>
      </c>
      <c r="AA1210" s="7">
        <v>1</v>
      </c>
      <c r="AB1210" s="7">
        <v>170789.51</v>
      </c>
    </row>
    <row r="1211" spans="1:206" ht="13" x14ac:dyDescent="0.3">
      <c r="A1211" s="7">
        <v>50</v>
      </c>
      <c r="B1211" s="7">
        <v>0</v>
      </c>
      <c r="C1211" s="7">
        <v>0</v>
      </c>
      <c r="D1211" s="7">
        <v>1</v>
      </c>
      <c r="E1211" s="7">
        <v>224</v>
      </c>
      <c r="F1211" s="7">
        <f>ROUND(Source!AR1183,O1211)</f>
        <v>43679.14</v>
      </c>
      <c r="G1211" s="7" t="s">
        <v>214</v>
      </c>
      <c r="H1211" s="7" t="s">
        <v>215</v>
      </c>
      <c r="I1211" s="7"/>
      <c r="J1211" s="7"/>
      <c r="K1211" s="7">
        <v>224</v>
      </c>
      <c r="L1211" s="7">
        <v>27</v>
      </c>
      <c r="M1211" s="7">
        <v>3</v>
      </c>
      <c r="N1211" s="7" t="s">
        <v>3</v>
      </c>
      <c r="O1211" s="7">
        <v>2</v>
      </c>
      <c r="P1211" s="7">
        <f>ROUND(Source!EJ1183,O1211)</f>
        <v>1082075.75</v>
      </c>
      <c r="Q1211" s="7"/>
      <c r="R1211" s="7"/>
      <c r="S1211" s="7"/>
      <c r="T1211" s="7"/>
      <c r="U1211" s="7"/>
      <c r="V1211" s="7"/>
      <c r="W1211" s="7">
        <v>43679.14</v>
      </c>
      <c r="X1211" s="7">
        <v>1</v>
      </c>
      <c r="Y1211" s="7">
        <v>43679.14</v>
      </c>
      <c r="Z1211" s="7">
        <v>1082075.75</v>
      </c>
      <c r="AA1211" s="7">
        <v>1</v>
      </c>
      <c r="AB1211" s="7">
        <v>1082075.75</v>
      </c>
    </row>
    <row r="1213" spans="1:206" ht="13" x14ac:dyDescent="0.3">
      <c r="A1213" s="1">
        <v>4</v>
      </c>
      <c r="B1213" s="1">
        <v>1</v>
      </c>
      <c r="C1213" s="1"/>
      <c r="D1213" s="1">
        <f>ROW(A1305)</f>
        <v>1305</v>
      </c>
      <c r="E1213" s="1"/>
      <c r="F1213" s="1" t="s">
        <v>84</v>
      </c>
      <c r="G1213" s="1" t="s">
        <v>144</v>
      </c>
      <c r="H1213" s="1" t="s">
        <v>3</v>
      </c>
      <c r="I1213" s="1">
        <v>0</v>
      </c>
      <c r="J1213" s="1"/>
      <c r="K1213" s="1">
        <v>-1</v>
      </c>
      <c r="L1213" s="1"/>
      <c r="M1213" s="1" t="s">
        <v>3</v>
      </c>
      <c r="N1213" s="1"/>
      <c r="O1213" s="1"/>
      <c r="P1213" s="1"/>
      <c r="Q1213" s="1"/>
      <c r="R1213" s="1"/>
      <c r="S1213" s="1">
        <v>0</v>
      </c>
      <c r="T1213" s="1">
        <v>0</v>
      </c>
      <c r="U1213" s="1" t="s">
        <v>3</v>
      </c>
      <c r="V1213" s="1">
        <v>2</v>
      </c>
      <c r="W1213" s="1"/>
      <c r="X1213" s="1"/>
      <c r="Y1213" s="1"/>
      <c r="Z1213" s="1"/>
      <c r="AA1213" s="1"/>
      <c r="AB1213" s="1" t="s">
        <v>3</v>
      </c>
      <c r="AC1213" s="1" t="s">
        <v>3</v>
      </c>
      <c r="AD1213" s="1" t="s">
        <v>3</v>
      </c>
      <c r="AE1213" s="1" t="s">
        <v>3</v>
      </c>
      <c r="AF1213" s="1" t="s">
        <v>3</v>
      </c>
      <c r="AG1213" s="1" t="s">
        <v>3</v>
      </c>
      <c r="AH1213" s="1"/>
      <c r="AI1213" s="1"/>
      <c r="AJ1213" s="1"/>
      <c r="AK1213" s="1"/>
      <c r="AL1213" s="1"/>
      <c r="AM1213" s="1"/>
      <c r="AN1213" s="1"/>
      <c r="AO1213" s="1"/>
      <c r="AP1213" s="1" t="s">
        <v>3</v>
      </c>
      <c r="AQ1213" s="1" t="s">
        <v>3</v>
      </c>
      <c r="AR1213" s="1" t="s">
        <v>3</v>
      </c>
      <c r="AS1213" s="1"/>
      <c r="AT1213" s="1"/>
      <c r="AU1213" s="1"/>
      <c r="AV1213" s="1"/>
      <c r="AW1213" s="1"/>
      <c r="AX1213" s="1"/>
      <c r="AY1213" s="1"/>
      <c r="AZ1213" s="1" t="s">
        <v>3</v>
      </c>
      <c r="BA1213" s="1"/>
      <c r="BB1213" s="1" t="s">
        <v>3</v>
      </c>
      <c r="BC1213" s="1" t="s">
        <v>22</v>
      </c>
      <c r="BD1213" s="1" t="s">
        <v>23</v>
      </c>
      <c r="BE1213" s="1" t="s">
        <v>23</v>
      </c>
      <c r="BF1213" s="1" t="s">
        <v>23</v>
      </c>
      <c r="BG1213" s="1" t="s">
        <v>3</v>
      </c>
      <c r="BH1213" s="1" t="s">
        <v>23</v>
      </c>
      <c r="BI1213" s="1" t="s">
        <v>23</v>
      </c>
      <c r="BJ1213" s="1" t="s">
        <v>3</v>
      </c>
      <c r="BK1213" s="1" t="s">
        <v>3</v>
      </c>
      <c r="BL1213" s="1" t="s">
        <v>3</v>
      </c>
      <c r="BM1213" s="1" t="s">
        <v>22</v>
      </c>
      <c r="BN1213" s="1" t="s">
        <v>23</v>
      </c>
      <c r="BO1213" s="1" t="s">
        <v>2489</v>
      </c>
      <c r="BP1213" s="1" t="s">
        <v>24</v>
      </c>
      <c r="BQ1213" s="1"/>
      <c r="BR1213" s="1"/>
      <c r="BS1213" s="1"/>
      <c r="BT1213" s="1"/>
      <c r="BU1213" s="1"/>
      <c r="BV1213" s="1"/>
      <c r="BW1213" s="1"/>
      <c r="BX1213" s="1">
        <v>0</v>
      </c>
      <c r="BY1213" s="1"/>
      <c r="BZ1213" s="1"/>
      <c r="CA1213" s="1"/>
      <c r="CB1213" s="1"/>
      <c r="CC1213" s="1"/>
      <c r="CD1213" s="1"/>
      <c r="CE1213" s="1"/>
      <c r="CF1213" s="1"/>
      <c r="CG1213" s="1"/>
      <c r="CH1213" s="1"/>
      <c r="CI1213" s="1"/>
      <c r="CJ1213" s="1">
        <v>0</v>
      </c>
    </row>
    <row r="1215" spans="1:206" ht="13" x14ac:dyDescent="0.3">
      <c r="A1215" s="5">
        <v>52</v>
      </c>
      <c r="B1215" s="5">
        <f t="shared" ref="B1215:G1215" si="1390">B1305</f>
        <v>1</v>
      </c>
      <c r="C1215" s="5">
        <f t="shared" si="1390"/>
        <v>4</v>
      </c>
      <c r="D1215" s="5">
        <f t="shared" si="1390"/>
        <v>1213</v>
      </c>
      <c r="E1215" s="5">
        <f t="shared" si="1390"/>
        <v>0</v>
      </c>
      <c r="F1215" s="5" t="str">
        <f t="shared" si="1390"/>
        <v>12</v>
      </c>
      <c r="G1215" s="5" t="str">
        <f t="shared" si="1390"/>
        <v>ОЗДС</v>
      </c>
      <c r="H1215" s="5"/>
      <c r="I1215" s="5"/>
      <c r="J1215" s="5"/>
      <c r="K1215" s="5"/>
      <c r="L1215" s="5"/>
      <c r="M1215" s="5"/>
      <c r="N1215" s="5"/>
      <c r="O1215" s="5">
        <f t="shared" ref="O1215:AT1215" si="1391">O1305</f>
        <v>55091.51</v>
      </c>
      <c r="P1215" s="5">
        <f t="shared" si="1391"/>
        <v>43462.16</v>
      </c>
      <c r="Q1215" s="5">
        <f t="shared" si="1391"/>
        <v>1507.19</v>
      </c>
      <c r="R1215" s="5">
        <f t="shared" si="1391"/>
        <v>169.42</v>
      </c>
      <c r="S1215" s="5">
        <f t="shared" si="1391"/>
        <v>10122.16</v>
      </c>
      <c r="T1215" s="5">
        <f t="shared" si="1391"/>
        <v>0</v>
      </c>
      <c r="U1215" s="5">
        <f t="shared" si="1391"/>
        <v>819.00029628000004</v>
      </c>
      <c r="V1215" s="5">
        <f t="shared" si="1391"/>
        <v>0</v>
      </c>
      <c r="W1215" s="5">
        <f t="shared" si="1391"/>
        <v>0</v>
      </c>
      <c r="X1215" s="5">
        <f t="shared" si="1391"/>
        <v>9906.23</v>
      </c>
      <c r="Y1215" s="5">
        <f t="shared" si="1391"/>
        <v>5149.92</v>
      </c>
      <c r="Z1215" s="5">
        <f t="shared" si="1391"/>
        <v>0</v>
      </c>
      <c r="AA1215" s="5">
        <f t="shared" si="1391"/>
        <v>0</v>
      </c>
      <c r="AB1215" s="5">
        <f t="shared" si="1391"/>
        <v>55091.51</v>
      </c>
      <c r="AC1215" s="5">
        <f t="shared" si="1391"/>
        <v>43462.16</v>
      </c>
      <c r="AD1215" s="5">
        <f t="shared" si="1391"/>
        <v>1507.19</v>
      </c>
      <c r="AE1215" s="5">
        <f t="shared" si="1391"/>
        <v>169.42</v>
      </c>
      <c r="AF1215" s="5">
        <f t="shared" si="1391"/>
        <v>10122.16</v>
      </c>
      <c r="AG1215" s="5">
        <f t="shared" si="1391"/>
        <v>0</v>
      </c>
      <c r="AH1215" s="5">
        <f t="shared" si="1391"/>
        <v>819.00029628000004</v>
      </c>
      <c r="AI1215" s="5">
        <f t="shared" si="1391"/>
        <v>0</v>
      </c>
      <c r="AJ1215" s="5">
        <f t="shared" si="1391"/>
        <v>0</v>
      </c>
      <c r="AK1215" s="5">
        <f t="shared" si="1391"/>
        <v>9906.23</v>
      </c>
      <c r="AL1215" s="5">
        <f t="shared" si="1391"/>
        <v>5149.92</v>
      </c>
      <c r="AM1215" s="5">
        <f t="shared" si="1391"/>
        <v>0</v>
      </c>
      <c r="AN1215" s="5">
        <f t="shared" si="1391"/>
        <v>0</v>
      </c>
      <c r="AO1215" s="5">
        <f t="shared" si="1391"/>
        <v>0</v>
      </c>
      <c r="AP1215" s="5">
        <f t="shared" si="1391"/>
        <v>12443.97</v>
      </c>
      <c r="AQ1215" s="5">
        <f t="shared" si="1391"/>
        <v>0</v>
      </c>
      <c r="AR1215" s="5">
        <f t="shared" si="1391"/>
        <v>70147.66</v>
      </c>
      <c r="AS1215" s="5">
        <f t="shared" si="1391"/>
        <v>3751.68</v>
      </c>
      <c r="AT1215" s="5">
        <f t="shared" si="1391"/>
        <v>53952.01</v>
      </c>
      <c r="AU1215" s="5">
        <f t="shared" ref="AU1215:BZ1215" si="1392">AU1305</f>
        <v>0</v>
      </c>
      <c r="AV1215" s="5">
        <f t="shared" si="1392"/>
        <v>43462.16</v>
      </c>
      <c r="AW1215" s="5">
        <f t="shared" si="1392"/>
        <v>31018.19</v>
      </c>
      <c r="AX1215" s="5">
        <f t="shared" si="1392"/>
        <v>0</v>
      </c>
      <c r="AY1215" s="5">
        <f t="shared" si="1392"/>
        <v>31018.19</v>
      </c>
      <c r="AZ1215" s="5">
        <f t="shared" si="1392"/>
        <v>12443.97</v>
      </c>
      <c r="BA1215" s="5">
        <f t="shared" si="1392"/>
        <v>0</v>
      </c>
      <c r="BB1215" s="5">
        <f t="shared" si="1392"/>
        <v>0</v>
      </c>
      <c r="BC1215" s="5">
        <f t="shared" si="1392"/>
        <v>0</v>
      </c>
      <c r="BD1215" s="5">
        <f t="shared" si="1392"/>
        <v>0</v>
      </c>
      <c r="BE1215" s="5">
        <f t="shared" si="1392"/>
        <v>0</v>
      </c>
      <c r="BF1215" s="5">
        <f t="shared" si="1392"/>
        <v>0</v>
      </c>
      <c r="BG1215" s="5">
        <f t="shared" si="1392"/>
        <v>0</v>
      </c>
      <c r="BH1215" s="5">
        <f t="shared" si="1392"/>
        <v>0</v>
      </c>
      <c r="BI1215" s="5">
        <f t="shared" si="1392"/>
        <v>0</v>
      </c>
      <c r="BJ1215" s="5">
        <f t="shared" si="1392"/>
        <v>0</v>
      </c>
      <c r="BK1215" s="5">
        <f t="shared" si="1392"/>
        <v>0</v>
      </c>
      <c r="BL1215" s="5">
        <f t="shared" si="1392"/>
        <v>0</v>
      </c>
      <c r="BM1215" s="5">
        <f t="shared" si="1392"/>
        <v>0</v>
      </c>
      <c r="BN1215" s="5">
        <f t="shared" si="1392"/>
        <v>0</v>
      </c>
      <c r="BO1215" s="5">
        <f t="shared" si="1392"/>
        <v>0</v>
      </c>
      <c r="BP1215" s="5">
        <f t="shared" si="1392"/>
        <v>0</v>
      </c>
      <c r="BQ1215" s="5">
        <f t="shared" si="1392"/>
        <v>0</v>
      </c>
      <c r="BR1215" s="5">
        <f t="shared" si="1392"/>
        <v>0</v>
      </c>
      <c r="BS1215" s="5">
        <f t="shared" si="1392"/>
        <v>0</v>
      </c>
      <c r="BT1215" s="5">
        <f t="shared" si="1392"/>
        <v>0</v>
      </c>
      <c r="BU1215" s="5">
        <f t="shared" si="1392"/>
        <v>0</v>
      </c>
      <c r="BV1215" s="5">
        <f t="shared" si="1392"/>
        <v>0</v>
      </c>
      <c r="BW1215" s="5">
        <f t="shared" si="1392"/>
        <v>0</v>
      </c>
      <c r="BX1215" s="5">
        <f t="shared" si="1392"/>
        <v>0</v>
      </c>
      <c r="BY1215" s="5">
        <f t="shared" si="1392"/>
        <v>12443.97</v>
      </c>
      <c r="BZ1215" s="5">
        <f t="shared" si="1392"/>
        <v>0</v>
      </c>
      <c r="CA1215" s="5">
        <f t="shared" ref="CA1215:DF1215" si="1393">CA1305</f>
        <v>70147.66</v>
      </c>
      <c r="CB1215" s="5">
        <f t="shared" si="1393"/>
        <v>3751.68</v>
      </c>
      <c r="CC1215" s="5">
        <f t="shared" si="1393"/>
        <v>53952.01</v>
      </c>
      <c r="CD1215" s="5">
        <f t="shared" si="1393"/>
        <v>0</v>
      </c>
      <c r="CE1215" s="5">
        <f t="shared" si="1393"/>
        <v>43462.16</v>
      </c>
      <c r="CF1215" s="5">
        <f t="shared" si="1393"/>
        <v>31018.190000000002</v>
      </c>
      <c r="CG1215" s="5">
        <f t="shared" si="1393"/>
        <v>0</v>
      </c>
      <c r="CH1215" s="5">
        <f t="shared" si="1393"/>
        <v>31018.190000000002</v>
      </c>
      <c r="CI1215" s="5">
        <f t="shared" si="1393"/>
        <v>12443.97</v>
      </c>
      <c r="CJ1215" s="5">
        <f t="shared" si="1393"/>
        <v>0</v>
      </c>
      <c r="CK1215" s="5">
        <f t="shared" si="1393"/>
        <v>0</v>
      </c>
      <c r="CL1215" s="5">
        <f t="shared" si="1393"/>
        <v>0</v>
      </c>
      <c r="CM1215" s="5">
        <f t="shared" si="1393"/>
        <v>0</v>
      </c>
      <c r="CN1215" s="5">
        <f t="shared" si="1393"/>
        <v>0</v>
      </c>
      <c r="CO1215" s="5">
        <f t="shared" si="1393"/>
        <v>0</v>
      </c>
      <c r="CP1215" s="5">
        <f t="shared" si="1393"/>
        <v>0</v>
      </c>
      <c r="CQ1215" s="5">
        <f t="shared" si="1393"/>
        <v>0</v>
      </c>
      <c r="CR1215" s="5">
        <f t="shared" si="1393"/>
        <v>0</v>
      </c>
      <c r="CS1215" s="5">
        <f t="shared" si="1393"/>
        <v>0</v>
      </c>
      <c r="CT1215" s="5">
        <f t="shared" si="1393"/>
        <v>0</v>
      </c>
      <c r="CU1215" s="5">
        <f t="shared" si="1393"/>
        <v>0</v>
      </c>
      <c r="CV1215" s="5">
        <f t="shared" si="1393"/>
        <v>0</v>
      </c>
      <c r="CW1215" s="5">
        <f t="shared" si="1393"/>
        <v>0</v>
      </c>
      <c r="CX1215" s="5">
        <f t="shared" si="1393"/>
        <v>0</v>
      </c>
      <c r="CY1215" s="5">
        <f t="shared" si="1393"/>
        <v>0</v>
      </c>
      <c r="CZ1215" s="5">
        <f t="shared" si="1393"/>
        <v>0</v>
      </c>
      <c r="DA1215" s="5">
        <f t="shared" si="1393"/>
        <v>0</v>
      </c>
      <c r="DB1215" s="5">
        <f t="shared" si="1393"/>
        <v>0</v>
      </c>
      <c r="DC1215" s="5">
        <f t="shared" si="1393"/>
        <v>0</v>
      </c>
      <c r="DD1215" s="5">
        <f t="shared" si="1393"/>
        <v>0</v>
      </c>
      <c r="DE1215" s="5">
        <f t="shared" si="1393"/>
        <v>0</v>
      </c>
      <c r="DF1215" s="5">
        <f t="shared" si="1393"/>
        <v>0</v>
      </c>
      <c r="DG1215" s="6">
        <f t="shared" ref="DG1215:EL1215" si="1394">DG1305</f>
        <v>830135.83</v>
      </c>
      <c r="DH1215" s="6">
        <f t="shared" si="1394"/>
        <v>234777.77</v>
      </c>
      <c r="DI1215" s="6">
        <f t="shared" si="1394"/>
        <v>24974.36</v>
      </c>
      <c r="DJ1215" s="6">
        <f t="shared" si="1394"/>
        <v>9546.81</v>
      </c>
      <c r="DK1215" s="6">
        <f t="shared" si="1394"/>
        <v>570383.69999999995</v>
      </c>
      <c r="DL1215" s="6">
        <f t="shared" si="1394"/>
        <v>0</v>
      </c>
      <c r="DM1215" s="6">
        <f t="shared" si="1394"/>
        <v>819.00029628000004</v>
      </c>
      <c r="DN1215" s="6">
        <f t="shared" si="1394"/>
        <v>0</v>
      </c>
      <c r="DO1215" s="6">
        <f t="shared" si="1394"/>
        <v>0</v>
      </c>
      <c r="DP1215" s="6">
        <f t="shared" si="1394"/>
        <v>558216.26</v>
      </c>
      <c r="DQ1215" s="6">
        <f t="shared" si="1394"/>
        <v>290198.37</v>
      </c>
      <c r="DR1215" s="6">
        <f t="shared" si="1394"/>
        <v>0</v>
      </c>
      <c r="DS1215" s="6">
        <f t="shared" si="1394"/>
        <v>0</v>
      </c>
      <c r="DT1215" s="6">
        <f t="shared" si="1394"/>
        <v>830135.83</v>
      </c>
      <c r="DU1215" s="6">
        <f t="shared" si="1394"/>
        <v>234777.77</v>
      </c>
      <c r="DV1215" s="6">
        <f t="shared" si="1394"/>
        <v>24974.36</v>
      </c>
      <c r="DW1215" s="6">
        <f t="shared" si="1394"/>
        <v>9546.81</v>
      </c>
      <c r="DX1215" s="6">
        <f t="shared" si="1394"/>
        <v>570383.69999999995</v>
      </c>
      <c r="DY1215" s="6">
        <f t="shared" si="1394"/>
        <v>0</v>
      </c>
      <c r="DZ1215" s="6">
        <f t="shared" si="1394"/>
        <v>819.00029628000004</v>
      </c>
      <c r="EA1215" s="6">
        <f t="shared" si="1394"/>
        <v>0</v>
      </c>
      <c r="EB1215" s="6">
        <f t="shared" si="1394"/>
        <v>0</v>
      </c>
      <c r="EC1215" s="6">
        <f t="shared" si="1394"/>
        <v>558216.26</v>
      </c>
      <c r="ED1215" s="6">
        <f t="shared" si="1394"/>
        <v>290198.37</v>
      </c>
      <c r="EE1215" s="6">
        <f t="shared" si="1394"/>
        <v>0</v>
      </c>
      <c r="EF1215" s="6">
        <f t="shared" si="1394"/>
        <v>0</v>
      </c>
      <c r="EG1215" s="6">
        <f t="shared" si="1394"/>
        <v>0</v>
      </c>
      <c r="EH1215" s="6">
        <f t="shared" si="1394"/>
        <v>62294.48</v>
      </c>
      <c r="EI1215" s="6">
        <f t="shared" si="1394"/>
        <v>0</v>
      </c>
      <c r="EJ1215" s="6">
        <f t="shared" si="1394"/>
        <v>1678550.46</v>
      </c>
      <c r="EK1215" s="6">
        <f t="shared" si="1394"/>
        <v>175950.44</v>
      </c>
      <c r="EL1215" s="6">
        <f t="shared" si="1394"/>
        <v>1440305.54</v>
      </c>
      <c r="EM1215" s="6">
        <f t="shared" ref="EM1215:FR1215" si="1395">EM1305</f>
        <v>0</v>
      </c>
      <c r="EN1215" s="6">
        <f t="shared" si="1395"/>
        <v>234777.77</v>
      </c>
      <c r="EO1215" s="6">
        <f t="shared" si="1395"/>
        <v>172483.29</v>
      </c>
      <c r="EP1215" s="6">
        <f t="shared" si="1395"/>
        <v>0</v>
      </c>
      <c r="EQ1215" s="6">
        <f t="shared" si="1395"/>
        <v>172483.29</v>
      </c>
      <c r="ER1215" s="6">
        <f t="shared" si="1395"/>
        <v>62294.48</v>
      </c>
      <c r="ES1215" s="6">
        <f t="shared" si="1395"/>
        <v>0</v>
      </c>
      <c r="ET1215" s="6">
        <f t="shared" si="1395"/>
        <v>0</v>
      </c>
      <c r="EU1215" s="6">
        <f t="shared" si="1395"/>
        <v>0</v>
      </c>
      <c r="EV1215" s="6">
        <f t="shared" si="1395"/>
        <v>0</v>
      </c>
      <c r="EW1215" s="6">
        <f t="shared" si="1395"/>
        <v>0</v>
      </c>
      <c r="EX1215" s="6">
        <f t="shared" si="1395"/>
        <v>0</v>
      </c>
      <c r="EY1215" s="6">
        <f t="shared" si="1395"/>
        <v>0</v>
      </c>
      <c r="EZ1215" s="6">
        <f t="shared" si="1395"/>
        <v>0</v>
      </c>
      <c r="FA1215" s="6">
        <f t="shared" si="1395"/>
        <v>0</v>
      </c>
      <c r="FB1215" s="6">
        <f t="shared" si="1395"/>
        <v>0</v>
      </c>
      <c r="FC1215" s="6">
        <f t="shared" si="1395"/>
        <v>0</v>
      </c>
      <c r="FD1215" s="6">
        <f t="shared" si="1395"/>
        <v>0</v>
      </c>
      <c r="FE1215" s="6">
        <f t="shared" si="1395"/>
        <v>0</v>
      </c>
      <c r="FF1215" s="6">
        <f t="shared" si="1395"/>
        <v>0</v>
      </c>
      <c r="FG1215" s="6">
        <f t="shared" si="1395"/>
        <v>0</v>
      </c>
      <c r="FH1215" s="6">
        <f t="shared" si="1395"/>
        <v>0</v>
      </c>
      <c r="FI1215" s="6">
        <f t="shared" si="1395"/>
        <v>0</v>
      </c>
      <c r="FJ1215" s="6">
        <f t="shared" si="1395"/>
        <v>0</v>
      </c>
      <c r="FK1215" s="6">
        <f t="shared" si="1395"/>
        <v>0</v>
      </c>
      <c r="FL1215" s="6">
        <f t="shared" si="1395"/>
        <v>0</v>
      </c>
      <c r="FM1215" s="6">
        <f t="shared" si="1395"/>
        <v>0</v>
      </c>
      <c r="FN1215" s="6">
        <f t="shared" si="1395"/>
        <v>0</v>
      </c>
      <c r="FO1215" s="6">
        <f t="shared" si="1395"/>
        <v>0</v>
      </c>
      <c r="FP1215" s="6">
        <f t="shared" si="1395"/>
        <v>0</v>
      </c>
      <c r="FQ1215" s="6">
        <f t="shared" si="1395"/>
        <v>62294.48</v>
      </c>
      <c r="FR1215" s="6">
        <f t="shared" si="1395"/>
        <v>0</v>
      </c>
      <c r="FS1215" s="6">
        <f t="shared" ref="FS1215:GX1215" si="1396">FS1305</f>
        <v>1678550.46</v>
      </c>
      <c r="FT1215" s="6">
        <f t="shared" si="1396"/>
        <v>175950.44</v>
      </c>
      <c r="FU1215" s="6">
        <f t="shared" si="1396"/>
        <v>1440305.54</v>
      </c>
      <c r="FV1215" s="6">
        <f t="shared" si="1396"/>
        <v>0</v>
      </c>
      <c r="FW1215" s="6">
        <f t="shared" si="1396"/>
        <v>234777.77</v>
      </c>
      <c r="FX1215" s="6">
        <f t="shared" si="1396"/>
        <v>172483.28999999998</v>
      </c>
      <c r="FY1215" s="6">
        <f t="shared" si="1396"/>
        <v>0</v>
      </c>
      <c r="FZ1215" s="6">
        <f t="shared" si="1396"/>
        <v>172483.28999999998</v>
      </c>
      <c r="GA1215" s="6">
        <f t="shared" si="1396"/>
        <v>62294.48</v>
      </c>
      <c r="GB1215" s="6">
        <f t="shared" si="1396"/>
        <v>0</v>
      </c>
      <c r="GC1215" s="6">
        <f t="shared" si="1396"/>
        <v>0</v>
      </c>
      <c r="GD1215" s="6">
        <f t="shared" si="1396"/>
        <v>0</v>
      </c>
      <c r="GE1215" s="6">
        <f t="shared" si="1396"/>
        <v>0</v>
      </c>
      <c r="GF1215" s="6">
        <f t="shared" si="1396"/>
        <v>0</v>
      </c>
      <c r="GG1215" s="6">
        <f t="shared" si="1396"/>
        <v>0</v>
      </c>
      <c r="GH1215" s="6">
        <f t="shared" si="1396"/>
        <v>0</v>
      </c>
      <c r="GI1215" s="6">
        <f t="shared" si="1396"/>
        <v>0</v>
      </c>
      <c r="GJ1215" s="6">
        <f t="shared" si="1396"/>
        <v>0</v>
      </c>
      <c r="GK1215" s="6">
        <f t="shared" si="1396"/>
        <v>0</v>
      </c>
      <c r="GL1215" s="6">
        <f t="shared" si="1396"/>
        <v>0</v>
      </c>
      <c r="GM1215" s="6">
        <f t="shared" si="1396"/>
        <v>0</v>
      </c>
      <c r="GN1215" s="6">
        <f t="shared" si="1396"/>
        <v>0</v>
      </c>
      <c r="GO1215" s="6">
        <f t="shared" si="1396"/>
        <v>0</v>
      </c>
      <c r="GP1215" s="6">
        <f t="shared" si="1396"/>
        <v>0</v>
      </c>
      <c r="GQ1215" s="6">
        <f t="shared" si="1396"/>
        <v>0</v>
      </c>
      <c r="GR1215" s="6">
        <f t="shared" si="1396"/>
        <v>0</v>
      </c>
      <c r="GS1215" s="6">
        <f t="shared" si="1396"/>
        <v>0</v>
      </c>
      <c r="GT1215" s="6">
        <f t="shared" si="1396"/>
        <v>0</v>
      </c>
      <c r="GU1215" s="6">
        <f t="shared" si="1396"/>
        <v>0</v>
      </c>
      <c r="GV1215" s="6">
        <f t="shared" si="1396"/>
        <v>0</v>
      </c>
      <c r="GW1215" s="6">
        <f t="shared" si="1396"/>
        <v>0</v>
      </c>
      <c r="GX1215" s="6">
        <f t="shared" si="1396"/>
        <v>0</v>
      </c>
    </row>
    <row r="1217" spans="1:255" x14ac:dyDescent="0.25">
      <c r="A1217" s="2">
        <v>19</v>
      </c>
      <c r="B1217" s="2">
        <v>1</v>
      </c>
      <c r="C1217" s="2"/>
      <c r="D1217" s="2"/>
      <c r="E1217" s="2"/>
      <c r="F1217" s="2" t="s">
        <v>3</v>
      </c>
      <c r="G1217" s="2" t="s">
        <v>1378</v>
      </c>
      <c r="H1217" s="2" t="s">
        <v>3</v>
      </c>
      <c r="I1217" s="2"/>
      <c r="J1217" s="2"/>
      <c r="K1217" s="2"/>
      <c r="L1217" s="2"/>
      <c r="M1217" s="2"/>
      <c r="N1217" s="2"/>
      <c r="O1217" s="2"/>
      <c r="P1217" s="2"/>
      <c r="Q1217" s="2"/>
      <c r="R1217" s="2"/>
      <c r="S1217" s="2"/>
      <c r="T1217" s="2"/>
      <c r="U1217" s="2"/>
      <c r="V1217" s="2"/>
      <c r="W1217" s="2"/>
      <c r="X1217" s="2"/>
      <c r="Y1217" s="2"/>
      <c r="Z1217" s="2"/>
      <c r="AA1217" s="2">
        <v>1</v>
      </c>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c r="CS1217" s="2"/>
      <c r="CT1217" s="2"/>
      <c r="CU1217" s="2"/>
      <c r="CV1217" s="2"/>
      <c r="CW1217" s="2"/>
      <c r="CX1217" s="2"/>
      <c r="CY1217" s="2"/>
      <c r="CZ1217" s="2"/>
      <c r="DA1217" s="2"/>
      <c r="DB1217" s="2"/>
      <c r="DC1217" s="2"/>
      <c r="DD1217" s="2"/>
      <c r="DE1217" s="2"/>
      <c r="DF1217" s="2"/>
      <c r="DG1217" s="2"/>
      <c r="DH1217" s="2"/>
      <c r="DI1217" s="2"/>
      <c r="DJ1217" s="2"/>
      <c r="DK1217" s="2"/>
      <c r="DL1217" s="2"/>
      <c r="DM1217" s="2"/>
      <c r="DN1217" s="2"/>
      <c r="DO1217" s="2"/>
      <c r="DP1217" s="2"/>
      <c r="DQ1217" s="2"/>
      <c r="DR1217" s="2"/>
      <c r="DS1217" s="2"/>
      <c r="DT1217" s="2"/>
      <c r="DU1217" s="2"/>
      <c r="DV1217" s="2"/>
      <c r="DW1217" s="2"/>
      <c r="DX1217" s="2"/>
      <c r="DY1217" s="2"/>
      <c r="DZ1217" s="2"/>
      <c r="EA1217" s="2"/>
      <c r="EB1217" s="2"/>
      <c r="EC1217" s="2"/>
      <c r="ED1217" s="2"/>
      <c r="EE1217" s="2"/>
      <c r="EF1217" s="2"/>
      <c r="EG1217" s="2"/>
      <c r="EH1217" s="2"/>
      <c r="EI1217" s="2"/>
      <c r="EJ1217" s="2"/>
      <c r="EK1217" s="2"/>
      <c r="EL1217" s="2"/>
      <c r="EM1217" s="2"/>
      <c r="EN1217" s="2"/>
      <c r="EO1217" s="2"/>
      <c r="EP1217" s="2"/>
      <c r="EQ1217" s="2"/>
      <c r="ER1217" s="2"/>
      <c r="ES1217" s="2"/>
      <c r="ET1217" s="2"/>
      <c r="EU1217" s="2"/>
      <c r="EV1217" s="2"/>
      <c r="EW1217" s="2"/>
      <c r="EX1217" s="2"/>
      <c r="EY1217" s="2"/>
      <c r="EZ1217" s="2"/>
      <c r="FA1217" s="2"/>
      <c r="FB1217" s="2"/>
      <c r="FC1217" s="2"/>
      <c r="FD1217" s="2"/>
      <c r="FE1217" s="2"/>
      <c r="FF1217" s="2"/>
      <c r="FG1217" s="2"/>
      <c r="FH1217" s="2"/>
      <c r="FI1217" s="2"/>
      <c r="FJ1217" s="2"/>
      <c r="FK1217" s="2"/>
      <c r="FL1217" s="2"/>
      <c r="FM1217" s="2"/>
      <c r="FN1217" s="2"/>
      <c r="FO1217" s="2"/>
      <c r="FP1217" s="2"/>
      <c r="FQ1217" s="2"/>
      <c r="FR1217" s="2"/>
      <c r="FS1217" s="2"/>
      <c r="FT1217" s="2"/>
      <c r="FU1217" s="2"/>
      <c r="FV1217" s="2"/>
      <c r="FW1217" s="2"/>
      <c r="FX1217" s="2"/>
      <c r="FY1217" s="2"/>
      <c r="FZ1217" s="2"/>
      <c r="GA1217" s="2"/>
      <c r="GB1217" s="2"/>
      <c r="GC1217" s="2"/>
      <c r="GD1217" s="2"/>
      <c r="GE1217" s="2"/>
      <c r="GF1217" s="2"/>
      <c r="GG1217" s="2"/>
      <c r="GH1217" s="2"/>
      <c r="GI1217" s="2"/>
      <c r="GJ1217" s="2"/>
      <c r="GK1217" s="2"/>
      <c r="GL1217" s="2"/>
      <c r="GM1217" s="2"/>
      <c r="GN1217" s="2"/>
      <c r="GO1217" s="2"/>
      <c r="GP1217" s="2"/>
      <c r="GQ1217" s="2"/>
      <c r="GR1217" s="2"/>
      <c r="GS1217" s="2"/>
      <c r="GT1217" s="2"/>
      <c r="GU1217" s="2"/>
      <c r="GV1217" s="2"/>
      <c r="GW1217" s="2"/>
      <c r="GX1217" s="2"/>
      <c r="GY1217" s="2"/>
      <c r="GZ1217" s="2"/>
      <c r="HA1217" s="2"/>
      <c r="HB1217" s="2"/>
      <c r="HC1217" s="2"/>
      <c r="HD1217" s="2"/>
      <c r="HE1217" s="2"/>
      <c r="HF1217" s="2"/>
      <c r="HG1217" s="2"/>
      <c r="HH1217" s="2"/>
      <c r="HI1217" s="2"/>
      <c r="HJ1217" s="2"/>
      <c r="HK1217" s="2"/>
      <c r="HL1217" s="2"/>
      <c r="HM1217" s="2"/>
      <c r="HN1217" s="2"/>
      <c r="HO1217" s="2"/>
      <c r="HP1217" s="2"/>
      <c r="HQ1217" s="2"/>
      <c r="HR1217" s="2"/>
      <c r="HS1217" s="2"/>
      <c r="HT1217" s="2"/>
      <c r="HU1217" s="2"/>
      <c r="HV1217" s="2"/>
      <c r="HW1217" s="2"/>
      <c r="HX1217" s="2"/>
      <c r="HY1217" s="2"/>
      <c r="HZ1217" s="2"/>
      <c r="IA1217" s="2"/>
      <c r="IB1217" s="2"/>
      <c r="IC1217" s="2"/>
      <c r="ID1217" s="2"/>
      <c r="IE1217" s="2"/>
      <c r="IF1217" s="2"/>
      <c r="IG1217" s="2"/>
      <c r="IH1217" s="2"/>
      <c r="II1217" s="2"/>
      <c r="IJ1217" s="2"/>
      <c r="IK1217" s="2">
        <v>0</v>
      </c>
      <c r="IL1217" s="2"/>
      <c r="IM1217" s="2"/>
      <c r="IN1217" s="2"/>
      <c r="IO1217" s="2"/>
      <c r="IP1217" s="2"/>
      <c r="IQ1217" s="2"/>
      <c r="IR1217" s="2"/>
      <c r="IS1217" s="2"/>
      <c r="IT1217" s="2"/>
      <c r="IU1217" s="2"/>
    </row>
    <row r="1218" spans="1:255" ht="409.5" x14ac:dyDescent="0.25">
      <c r="A1218" s="3">
        <v>17</v>
      </c>
      <c r="B1218" s="3">
        <v>1</v>
      </c>
      <c r="C1218" s="3">
        <f>ROW(SmtRes!A472)</f>
        <v>472</v>
      </c>
      <c r="D1218" s="3">
        <f>ROW(EtalonRes!A582)</f>
        <v>582</v>
      </c>
      <c r="E1218" s="3" t="s">
        <v>1379</v>
      </c>
      <c r="F1218" s="3" t="s">
        <v>146</v>
      </c>
      <c r="G1218" s="3" t="s">
        <v>1380</v>
      </c>
      <c r="H1218" s="3" t="s">
        <v>29</v>
      </c>
      <c r="I1218" s="3">
        <v>1</v>
      </c>
      <c r="J1218" s="3">
        <v>0</v>
      </c>
      <c r="K1218" s="3">
        <v>1</v>
      </c>
      <c r="L1218" s="3"/>
      <c r="M1218" s="3"/>
      <c r="N1218" s="3"/>
      <c r="O1218" s="3">
        <f t="shared" ref="O1218:O1251" si="1397">ROUND(CP1218,2)</f>
        <v>283.39999999999998</v>
      </c>
      <c r="P1218" s="3">
        <f t="shared" ref="P1218:P1223" si="1398">ROUND((ROUND((AC1218*AW1218*I1218),2)*BC1218),2)</f>
        <v>55.8</v>
      </c>
      <c r="Q1218" s="3">
        <f>(ROUND((ROUND((((ET1218*1.2))*AV1218*I1218),2)*BB1218),2)+ROUND((ROUND(((AE1218-((EU1218*1.2)))*AV1218*I1218),2)*BS1218),2))</f>
        <v>57.71</v>
      </c>
      <c r="R1218" s="3">
        <f>(ROUND((ROUND((((EU1218*1.2))*AV1218*I1218),2)*BS1218),2)+ROUND((ROUND(((AE1218-((EU1218*1.2)))*AV1218*I1218),2)*BS1218),2))</f>
        <v>6.34</v>
      </c>
      <c r="S1218" s="3">
        <f t="shared" ref="S1218:S1251" si="1399">ROUND((ROUND((AF1218*AV1218*I1218),2)*BA1218),2)</f>
        <v>169.89</v>
      </c>
      <c r="T1218" s="3">
        <f t="shared" ref="T1218:T1251" si="1400">ROUND(CU1218*I1218,2)</f>
        <v>0</v>
      </c>
      <c r="U1218" s="3">
        <f t="shared" ref="U1218:U1251" si="1401">CV1218*I1218</f>
        <v>11.684519999999999</v>
      </c>
      <c r="V1218" s="3">
        <f t="shared" ref="V1218:V1251" si="1402">CW1218*I1218</f>
        <v>0</v>
      </c>
      <c r="W1218" s="3">
        <f t="shared" ref="W1218:W1251" si="1403">ROUND(CX1218*I1218,2)</f>
        <v>0</v>
      </c>
      <c r="X1218" s="3">
        <f>(ROUND((((S1218+ROUND((ROUND((((EU1218*1.2))*AV1218*I1218),2)*BS1218),2))*AT1218)/100),2)+ROUND(((ROUND((ROUND(((AE1218-((EU1218*1.2)))*AV1218*I1218),2)*BS1218),2)*AT1218)/100),2))</f>
        <v>158.61000000000001</v>
      </c>
      <c r="Y1218" s="3">
        <f>(ROUND((((S1218+ROUND((ROUND((((EU1218*1.2))*AV1218*I1218),2)*BS1218),2))*AU1218)/100),2)+ROUND(((ROUND((ROUND(((AE1218-((EU1218*1.2)))*AV1218*I1218),2)*BS1218),2)*AU1218)/100),2))</f>
        <v>81.069999999999993</v>
      </c>
      <c r="Z1218" s="3"/>
      <c r="AA1218" s="3">
        <v>54971259</v>
      </c>
      <c r="AB1218" s="3">
        <f t="shared" ref="AB1218:AB1251" si="1404">ROUND((AC1218+AD1218+AF1218),6)</f>
        <v>273.18</v>
      </c>
      <c r="AC1218" s="3">
        <f>ROUND(((ES1218*1)),6)</f>
        <v>55.8</v>
      </c>
      <c r="AD1218" s="3">
        <f>ROUND(((((ET1218*1.2))-((EU1218*1.2)))+AE1218),6)</f>
        <v>55.116</v>
      </c>
      <c r="AE1218" s="3">
        <f>ROUND(((EU1218*1.2)),6)</f>
        <v>6.06</v>
      </c>
      <c r="AF1218" s="3">
        <f>ROUND(((EV1218*1.2)),6)</f>
        <v>162.26400000000001</v>
      </c>
      <c r="AG1218" s="3">
        <f t="shared" ref="AG1218:AG1251" si="1405">ROUND((AP1218),6)</f>
        <v>0</v>
      </c>
      <c r="AH1218" s="3">
        <f>((EW1218*1.2))</f>
        <v>11.16</v>
      </c>
      <c r="AI1218" s="3">
        <f>((EX1218*1.2))</f>
        <v>0</v>
      </c>
      <c r="AJ1218" s="3">
        <f t="shared" ref="AJ1218:AJ1251" si="1406">(AS1218)</f>
        <v>0</v>
      </c>
      <c r="AK1218" s="3">
        <v>236.95</v>
      </c>
      <c r="AL1218" s="3">
        <v>55.8</v>
      </c>
      <c r="AM1218" s="3">
        <v>45.93</v>
      </c>
      <c r="AN1218" s="3">
        <v>5.05</v>
      </c>
      <c r="AO1218" s="3">
        <v>135.22</v>
      </c>
      <c r="AP1218" s="3">
        <v>0</v>
      </c>
      <c r="AQ1218" s="3">
        <v>9.3000000000000007</v>
      </c>
      <c r="AR1218" s="3">
        <v>0</v>
      </c>
      <c r="AS1218" s="3">
        <v>0</v>
      </c>
      <c r="AT1218" s="3">
        <v>90</v>
      </c>
      <c r="AU1218" s="3">
        <v>46</v>
      </c>
      <c r="AV1218" s="3">
        <v>1.0469999999999999</v>
      </c>
      <c r="AW1218" s="3">
        <v>1</v>
      </c>
      <c r="AX1218" s="3"/>
      <c r="AY1218" s="3"/>
      <c r="AZ1218" s="3">
        <v>1</v>
      </c>
      <c r="BA1218" s="3">
        <v>1</v>
      </c>
      <c r="BB1218" s="3">
        <v>1</v>
      </c>
      <c r="BC1218" s="3">
        <v>1</v>
      </c>
      <c r="BD1218" s="3" t="s">
        <v>3</v>
      </c>
      <c r="BE1218" s="3" t="s">
        <v>3</v>
      </c>
      <c r="BF1218" s="3" t="s">
        <v>3</v>
      </c>
      <c r="BG1218" s="3" t="s">
        <v>3</v>
      </c>
      <c r="BH1218" s="3">
        <v>0</v>
      </c>
      <c r="BI1218" s="3">
        <v>2</v>
      </c>
      <c r="BJ1218" s="3" t="s">
        <v>148</v>
      </c>
      <c r="BK1218" s="3"/>
      <c r="BL1218" s="3"/>
      <c r="BM1218" s="3">
        <v>68</v>
      </c>
      <c r="BN1218" s="3">
        <v>0</v>
      </c>
      <c r="BO1218" s="3" t="s">
        <v>146</v>
      </c>
      <c r="BP1218" s="3">
        <v>1</v>
      </c>
      <c r="BQ1218" s="3">
        <v>40</v>
      </c>
      <c r="BR1218" s="3">
        <v>0</v>
      </c>
      <c r="BS1218" s="3">
        <v>1</v>
      </c>
      <c r="BT1218" s="3">
        <v>1</v>
      </c>
      <c r="BU1218" s="3">
        <v>1</v>
      </c>
      <c r="BV1218" s="3">
        <v>1</v>
      </c>
      <c r="BW1218" s="3">
        <v>1</v>
      </c>
      <c r="BX1218" s="3">
        <v>1</v>
      </c>
      <c r="BY1218" s="3" t="s">
        <v>3</v>
      </c>
      <c r="BZ1218" s="3">
        <v>90</v>
      </c>
      <c r="CA1218" s="3">
        <v>46</v>
      </c>
      <c r="CB1218" s="3" t="s">
        <v>3</v>
      </c>
      <c r="CC1218" s="3"/>
      <c r="CD1218" s="3"/>
      <c r="CE1218" s="3">
        <v>1566</v>
      </c>
      <c r="CF1218" s="3">
        <v>0</v>
      </c>
      <c r="CG1218" s="3">
        <v>0</v>
      </c>
      <c r="CH1218" s="3"/>
      <c r="CI1218" s="3"/>
      <c r="CJ1218" s="3"/>
      <c r="CK1218" s="3"/>
      <c r="CL1218" s="3"/>
      <c r="CM1218" s="3">
        <v>0</v>
      </c>
      <c r="CN1218" s="9" t="s">
        <v>2491</v>
      </c>
      <c r="CO1218" s="3">
        <v>0</v>
      </c>
      <c r="CP1218" s="3">
        <f t="shared" ref="CP1218:CP1251" si="1407">(P1218+Q1218+S1218)</f>
        <v>283.39999999999998</v>
      </c>
      <c r="CQ1218" s="3">
        <f t="shared" ref="CQ1218:CQ1223" si="1408">ROUND((ROUND((AC1218*AW1218*1),2)*BC1218),2)</f>
        <v>55.8</v>
      </c>
      <c r="CR1218" s="3">
        <f>(ROUND((ROUND((((ET1218*1.2))*AV1218*1),2)*BB1218),2)+ROUND((ROUND(((AE1218-((EU1218*1.2)))*AV1218*1),2)*BS1218),2))</f>
        <v>57.71</v>
      </c>
      <c r="CS1218" s="3">
        <f>(ROUND((ROUND((((EU1218*1.2))*AV1218*1),2)*BS1218),2)+ROUND((ROUND(((AE1218-((EU1218*1.2)))*AV1218*1),2)*BS1218),2))</f>
        <v>6.34</v>
      </c>
      <c r="CT1218" s="3">
        <f t="shared" ref="CT1218:CT1251" si="1409">ROUND((ROUND((AF1218*AV1218*1),2)*BA1218),2)</f>
        <v>169.89</v>
      </c>
      <c r="CU1218" s="3">
        <f t="shared" ref="CU1218:CU1251" si="1410">AG1218</f>
        <v>0</v>
      </c>
      <c r="CV1218" s="3">
        <f t="shared" ref="CV1218:CV1251" si="1411">(AH1218*AV1218)</f>
        <v>11.684519999999999</v>
      </c>
      <c r="CW1218" s="3">
        <f t="shared" ref="CW1218:CW1251" si="1412">AI1218</f>
        <v>0</v>
      </c>
      <c r="CX1218" s="3">
        <f t="shared" ref="CX1218:CX1251" si="1413">AJ1218</f>
        <v>0</v>
      </c>
      <c r="CY1218" s="3">
        <f>(ROUND((((S1218+ROUND((ROUND((((EU1218*1.2))*AV1218*1),2)*BS1218),2))*AT1218)/100),2)+ROUND(((ROUND((ROUND(((AE1218-((EU1218*1.2)))*AV1218*1),2)*BS1218),2)*AT1218)/100),2))</f>
        <v>158.61000000000001</v>
      </c>
      <c r="CZ1218" s="3">
        <f>(ROUND((((S1218+ROUND((ROUND((((EU1218*1.2))*AV1218*1),2)*BS1218),2))*AU1218)/100),2)+ROUND(((ROUND((ROUND(((AE1218-((EU1218*1.2)))*AV1218*1),2)*BS1218),2)*AU1218)/100),2))</f>
        <v>81.069999999999993</v>
      </c>
      <c r="DA1218" s="3"/>
      <c r="DB1218" s="3">
        <v>233</v>
      </c>
      <c r="DC1218" s="3" t="s">
        <v>3</v>
      </c>
      <c r="DD1218" s="3" t="s">
        <v>22</v>
      </c>
      <c r="DE1218" s="3" t="s">
        <v>42</v>
      </c>
      <c r="DF1218" s="3" t="s">
        <v>42</v>
      </c>
      <c r="DG1218" s="3" t="s">
        <v>42</v>
      </c>
      <c r="DH1218" s="3" t="s">
        <v>3</v>
      </c>
      <c r="DI1218" s="3" t="s">
        <v>42</v>
      </c>
      <c r="DJ1218" s="3" t="s">
        <v>42</v>
      </c>
      <c r="DK1218" s="3" t="s">
        <v>3</v>
      </c>
      <c r="DL1218" s="3" t="s">
        <v>3</v>
      </c>
      <c r="DM1218" s="3" t="s">
        <v>3</v>
      </c>
      <c r="DN1218" s="3">
        <v>0</v>
      </c>
      <c r="DO1218" s="3">
        <v>0</v>
      </c>
      <c r="DP1218" s="3">
        <v>1</v>
      </c>
      <c r="DQ1218" s="3">
        <v>1</v>
      </c>
      <c r="DR1218" s="3"/>
      <c r="DS1218" s="3"/>
      <c r="DT1218" s="3"/>
      <c r="DU1218" s="3">
        <v>1013</v>
      </c>
      <c r="DV1218" s="3" t="s">
        <v>29</v>
      </c>
      <c r="DW1218" s="3" t="s">
        <v>29</v>
      </c>
      <c r="DX1218" s="3">
        <v>1</v>
      </c>
      <c r="DY1218" s="3"/>
      <c r="DZ1218" s="3" t="s">
        <v>3</v>
      </c>
      <c r="EA1218" s="3" t="s">
        <v>3</v>
      </c>
      <c r="EB1218" s="3" t="s">
        <v>3</v>
      </c>
      <c r="EC1218" s="3" t="s">
        <v>3</v>
      </c>
      <c r="ED1218" s="3"/>
      <c r="EE1218" s="3">
        <v>57042958</v>
      </c>
      <c r="EF1218" s="3">
        <v>40</v>
      </c>
      <c r="EG1218" s="3" t="s">
        <v>33</v>
      </c>
      <c r="EH1218" s="3">
        <v>0</v>
      </c>
      <c r="EI1218" s="3" t="s">
        <v>3</v>
      </c>
      <c r="EJ1218" s="3">
        <v>2</v>
      </c>
      <c r="EK1218" s="3">
        <v>68</v>
      </c>
      <c r="EL1218" s="3" t="s">
        <v>149</v>
      </c>
      <c r="EM1218" s="3" t="s">
        <v>150</v>
      </c>
      <c r="EN1218" s="3"/>
      <c r="EO1218" s="3" t="s">
        <v>46</v>
      </c>
      <c r="EP1218" s="3"/>
      <c r="EQ1218" s="3">
        <v>0</v>
      </c>
      <c r="ER1218" s="3">
        <v>236.95</v>
      </c>
      <c r="ES1218" s="3">
        <v>55.8</v>
      </c>
      <c r="ET1218" s="3">
        <v>45.93</v>
      </c>
      <c r="EU1218" s="3">
        <v>5.05</v>
      </c>
      <c r="EV1218" s="3">
        <v>135.22</v>
      </c>
      <c r="EW1218" s="3">
        <v>9.3000000000000007</v>
      </c>
      <c r="EX1218" s="3">
        <v>0</v>
      </c>
      <c r="EY1218" s="3">
        <v>0</v>
      </c>
      <c r="EZ1218" s="3"/>
      <c r="FA1218" s="3"/>
      <c r="FB1218" s="3"/>
      <c r="FC1218" s="3"/>
      <c r="FD1218" s="3"/>
      <c r="FE1218" s="3"/>
      <c r="FF1218" s="3"/>
      <c r="FG1218" s="3"/>
      <c r="FH1218" s="3"/>
      <c r="FI1218" s="3"/>
      <c r="FJ1218" s="3"/>
      <c r="FK1218" s="3"/>
      <c r="FL1218" s="3"/>
      <c r="FM1218" s="3"/>
      <c r="FN1218" s="3"/>
      <c r="FO1218" s="3"/>
      <c r="FP1218" s="3"/>
      <c r="FQ1218" s="3">
        <v>0</v>
      </c>
      <c r="FR1218" s="3">
        <v>0</v>
      </c>
      <c r="FS1218" s="3">
        <v>0</v>
      </c>
      <c r="FT1218" s="3"/>
      <c r="FU1218" s="3"/>
      <c r="FV1218" s="3"/>
      <c r="FW1218" s="3"/>
      <c r="FX1218" s="3">
        <v>90</v>
      </c>
      <c r="FY1218" s="3">
        <v>46</v>
      </c>
      <c r="FZ1218" s="3"/>
      <c r="GA1218" s="3" t="s">
        <v>3</v>
      </c>
      <c r="GB1218" s="3"/>
      <c r="GC1218" s="3"/>
      <c r="GD1218" s="3">
        <v>1</v>
      </c>
      <c r="GE1218" s="3"/>
      <c r="GF1218" s="3">
        <v>1573787508</v>
      </c>
      <c r="GG1218" s="3">
        <v>2</v>
      </c>
      <c r="GH1218" s="3">
        <v>1</v>
      </c>
      <c r="GI1218" s="3">
        <v>2</v>
      </c>
      <c r="GJ1218" s="3">
        <v>0</v>
      </c>
      <c r="GK1218" s="3">
        <v>0</v>
      </c>
      <c r="GL1218" s="3">
        <f t="shared" ref="GL1218:GL1251" si="1414">ROUND(IF(AND(BH1218=3,BI1218=3,FS1218&lt;&gt;0),P1218,0),2)</f>
        <v>0</v>
      </c>
      <c r="GM1218" s="3">
        <f t="shared" ref="GM1218:GM1251" si="1415">ROUND(O1218+X1218+Y1218,2)+GX1218</f>
        <v>523.08000000000004</v>
      </c>
      <c r="GN1218" s="3">
        <f t="shared" ref="GN1218:GN1251" si="1416">IF(OR(BI1218=0,BI1218=1),GM1218-GX1218,0)</f>
        <v>0</v>
      </c>
      <c r="GO1218" s="3">
        <f t="shared" ref="GO1218:GO1251" si="1417">IF(BI1218=2,GM1218-GX1218,0)</f>
        <v>523.08000000000004</v>
      </c>
      <c r="GP1218" s="3">
        <f t="shared" ref="GP1218:GP1251" si="1418">IF(BI1218=4,GM1218-GX1218,0)</f>
        <v>0</v>
      </c>
      <c r="GQ1218" s="3"/>
      <c r="GR1218" s="3">
        <v>0</v>
      </c>
      <c r="GS1218" s="3">
        <v>3</v>
      </c>
      <c r="GT1218" s="3">
        <v>0</v>
      </c>
      <c r="GU1218" s="3" t="s">
        <v>3</v>
      </c>
      <c r="GV1218" s="3">
        <f t="shared" ref="GV1218:GV1251" si="1419">ROUND((GT1218),6)</f>
        <v>0</v>
      </c>
      <c r="GW1218" s="3">
        <v>1</v>
      </c>
      <c r="GX1218" s="3">
        <f t="shared" ref="GX1218:GX1251" si="1420">ROUND(HC1218*I1218,2)</f>
        <v>0</v>
      </c>
      <c r="GY1218" s="3"/>
      <c r="GZ1218" s="3"/>
      <c r="HA1218" s="3">
        <v>0</v>
      </c>
      <c r="HB1218" s="3">
        <v>0</v>
      </c>
      <c r="HC1218" s="3">
        <f t="shared" ref="HC1218:HC1251" si="1421">GV1218*GW1218</f>
        <v>0</v>
      </c>
      <c r="HD1218" s="3"/>
      <c r="HE1218" s="3" t="s">
        <v>3</v>
      </c>
      <c r="HF1218" s="3" t="s">
        <v>3</v>
      </c>
      <c r="HG1218" s="3"/>
      <c r="HH1218" s="3"/>
      <c r="HI1218" s="3"/>
      <c r="HJ1218" s="3"/>
      <c r="HK1218" s="3"/>
      <c r="HL1218" s="3"/>
      <c r="HM1218" s="3" t="s">
        <v>3</v>
      </c>
      <c r="HN1218" s="3" t="s">
        <v>3</v>
      </c>
      <c r="HO1218" s="3" t="s">
        <v>3</v>
      </c>
      <c r="HP1218" s="3" t="s">
        <v>3</v>
      </c>
      <c r="HQ1218" s="3" t="s">
        <v>3</v>
      </c>
      <c r="HR1218" s="3"/>
      <c r="HS1218" s="3">
        <v>0</v>
      </c>
      <c r="HT1218" s="3"/>
      <c r="HU1218" s="3"/>
      <c r="HV1218" s="3"/>
      <c r="HW1218" s="3"/>
      <c r="HX1218" s="3"/>
      <c r="HY1218" s="3"/>
      <c r="HZ1218" s="3"/>
      <c r="IA1218" s="3"/>
      <c r="IB1218" s="3"/>
      <c r="IC1218" s="3"/>
      <c r="ID1218" s="3"/>
      <c r="IE1218" s="3"/>
      <c r="IF1218" s="3"/>
      <c r="IG1218" s="3"/>
      <c r="IH1218" s="3"/>
      <c r="II1218" s="3"/>
      <c r="IJ1218" s="3"/>
      <c r="IK1218" s="3">
        <v>0</v>
      </c>
      <c r="IL1218" s="3"/>
      <c r="IM1218" s="3"/>
      <c r="IN1218" s="3"/>
      <c r="IO1218" s="3"/>
      <c r="IP1218" s="3"/>
      <c r="IQ1218" s="3"/>
      <c r="IR1218" s="3"/>
      <c r="IS1218" s="3"/>
      <c r="IT1218" s="3"/>
      <c r="IU1218" s="3"/>
    </row>
    <row r="1219" spans="1:255" ht="409.5" x14ac:dyDescent="0.25">
      <c r="A1219" s="4">
        <v>17</v>
      </c>
      <c r="B1219" s="4">
        <v>1</v>
      </c>
      <c r="C1219" s="4">
        <f>ROW(SmtRes!A488)</f>
        <v>488</v>
      </c>
      <c r="D1219" s="4">
        <f>ROW(EtalonRes!A598)</f>
        <v>598</v>
      </c>
      <c r="E1219" s="4" t="s">
        <v>1379</v>
      </c>
      <c r="F1219" s="4" t="s">
        <v>146</v>
      </c>
      <c r="G1219" s="4" t="s">
        <v>1380</v>
      </c>
      <c r="H1219" s="4" t="s">
        <v>29</v>
      </c>
      <c r="I1219" s="4">
        <v>1</v>
      </c>
      <c r="J1219" s="4">
        <v>0</v>
      </c>
      <c r="K1219" s="4">
        <v>1</v>
      </c>
      <c r="L1219" s="4"/>
      <c r="M1219" s="4"/>
      <c r="N1219" s="4"/>
      <c r="O1219" s="4">
        <f t="shared" si="1397"/>
        <v>11092.35</v>
      </c>
      <c r="P1219" s="4">
        <f t="shared" si="1398"/>
        <v>586.46</v>
      </c>
      <c r="Q1219" s="4">
        <f>(ROUND((ROUND((((ET1219*1.2))*AV1219*I1219),2)*BB1219),2)+ROUND((ROUND(((AE1219-((EU1219*1.2)))*AV1219*I1219),2)*BS1219),2))</f>
        <v>932.59</v>
      </c>
      <c r="R1219" s="4">
        <f>(ROUND((ROUND((((EU1219*1.2))*AV1219*I1219),2)*BS1219),2)+ROUND((ROUND(((AE1219-((EU1219*1.2)))*AV1219*I1219),2)*BS1219),2))</f>
        <v>357.26</v>
      </c>
      <c r="S1219" s="4">
        <f t="shared" si="1399"/>
        <v>9573.2999999999993</v>
      </c>
      <c r="T1219" s="4">
        <f t="shared" si="1400"/>
        <v>0</v>
      </c>
      <c r="U1219" s="4">
        <f t="shared" si="1401"/>
        <v>11.684519999999999</v>
      </c>
      <c r="V1219" s="4">
        <f t="shared" si="1402"/>
        <v>0</v>
      </c>
      <c r="W1219" s="4">
        <f t="shared" si="1403"/>
        <v>0</v>
      </c>
      <c r="X1219" s="4">
        <f>(ROUND((((S1219+ROUND((ROUND((((EU1219*1.2))*AV1219*I1219),2)*BS1219),2))*AT1219)/100),2)+ROUND(((ROUND((ROUND(((AE1219-((EU1219*1.2)))*AV1219*I1219),2)*BS1219),2)*AT1219)/100),2))</f>
        <v>8937.5</v>
      </c>
      <c r="Y1219" s="4">
        <f>(ROUND((((S1219+ROUND((ROUND((((EU1219*1.2))*AV1219*I1219),2)*BS1219),2))*AU1219)/100),2)+ROUND(((ROUND((ROUND(((AE1219-((EU1219*1.2)))*AV1219*I1219),2)*BS1219),2)*AU1219)/100),2))</f>
        <v>4568.0600000000004</v>
      </c>
      <c r="Z1219" s="4"/>
      <c r="AA1219" s="4">
        <v>55890823</v>
      </c>
      <c r="AB1219" s="4">
        <f t="shared" si="1404"/>
        <v>273.18</v>
      </c>
      <c r="AC1219" s="4">
        <f>ROUND(((ES1219*1)),6)</f>
        <v>55.8</v>
      </c>
      <c r="AD1219" s="4">
        <f>ROUND(((((ET1219*1.2))-((EU1219*1.2)))+AE1219),6)</f>
        <v>55.116</v>
      </c>
      <c r="AE1219" s="4">
        <f>ROUND(((EU1219*1.2)),6)</f>
        <v>6.06</v>
      </c>
      <c r="AF1219" s="4">
        <f>ROUND(((EV1219*1.2)),6)</f>
        <v>162.26400000000001</v>
      </c>
      <c r="AG1219" s="4">
        <f t="shared" si="1405"/>
        <v>0</v>
      </c>
      <c r="AH1219" s="4">
        <f>((EW1219*1.2))</f>
        <v>11.16</v>
      </c>
      <c r="AI1219" s="4">
        <f>((EX1219*1.2))</f>
        <v>0</v>
      </c>
      <c r="AJ1219" s="4">
        <f t="shared" si="1406"/>
        <v>0</v>
      </c>
      <c r="AK1219" s="4">
        <v>236.95</v>
      </c>
      <c r="AL1219" s="4">
        <v>55.8</v>
      </c>
      <c r="AM1219" s="4">
        <v>45.93</v>
      </c>
      <c r="AN1219" s="4">
        <v>5.05</v>
      </c>
      <c r="AO1219" s="4">
        <v>135.22</v>
      </c>
      <c r="AP1219" s="4">
        <v>0</v>
      </c>
      <c r="AQ1219" s="4">
        <v>9.3000000000000007</v>
      </c>
      <c r="AR1219" s="4">
        <v>0</v>
      </c>
      <c r="AS1219" s="4">
        <v>0</v>
      </c>
      <c r="AT1219" s="4">
        <v>90</v>
      </c>
      <c r="AU1219" s="4">
        <v>46</v>
      </c>
      <c r="AV1219" s="4">
        <v>1.0469999999999999</v>
      </c>
      <c r="AW1219" s="4">
        <v>1</v>
      </c>
      <c r="AX1219" s="4"/>
      <c r="AY1219" s="4"/>
      <c r="AZ1219" s="4">
        <v>1</v>
      </c>
      <c r="BA1219" s="4">
        <v>56.35</v>
      </c>
      <c r="BB1219" s="4">
        <v>16.16</v>
      </c>
      <c r="BC1219" s="4">
        <v>10.51</v>
      </c>
      <c r="BD1219" s="4" t="s">
        <v>3</v>
      </c>
      <c r="BE1219" s="4" t="s">
        <v>3</v>
      </c>
      <c r="BF1219" s="4" t="s">
        <v>3</v>
      </c>
      <c r="BG1219" s="4" t="s">
        <v>3</v>
      </c>
      <c r="BH1219" s="4">
        <v>0</v>
      </c>
      <c r="BI1219" s="4">
        <v>2</v>
      </c>
      <c r="BJ1219" s="4" t="s">
        <v>148</v>
      </c>
      <c r="BK1219" s="4"/>
      <c r="BL1219" s="4"/>
      <c r="BM1219" s="4">
        <v>68</v>
      </c>
      <c r="BN1219" s="4">
        <v>0</v>
      </c>
      <c r="BO1219" s="4" t="s">
        <v>146</v>
      </c>
      <c r="BP1219" s="4">
        <v>1</v>
      </c>
      <c r="BQ1219" s="4">
        <v>40</v>
      </c>
      <c r="BR1219" s="4">
        <v>0</v>
      </c>
      <c r="BS1219" s="4">
        <v>56.35</v>
      </c>
      <c r="BT1219" s="4">
        <v>1</v>
      </c>
      <c r="BU1219" s="4">
        <v>1</v>
      </c>
      <c r="BV1219" s="4">
        <v>1</v>
      </c>
      <c r="BW1219" s="4">
        <v>1</v>
      </c>
      <c r="BX1219" s="4">
        <v>1</v>
      </c>
      <c r="BY1219" s="4" t="s">
        <v>3</v>
      </c>
      <c r="BZ1219" s="4">
        <v>90</v>
      </c>
      <c r="CA1219" s="4">
        <v>46</v>
      </c>
      <c r="CB1219" s="4" t="s">
        <v>3</v>
      </c>
      <c r="CC1219" s="4"/>
      <c r="CD1219" s="4"/>
      <c r="CE1219" s="4">
        <v>1566</v>
      </c>
      <c r="CF1219" s="4">
        <v>0</v>
      </c>
      <c r="CG1219" s="4">
        <v>0</v>
      </c>
      <c r="CH1219" s="4"/>
      <c r="CI1219" s="4"/>
      <c r="CJ1219" s="4"/>
      <c r="CK1219" s="4"/>
      <c r="CL1219" s="4"/>
      <c r="CM1219" s="4">
        <v>0</v>
      </c>
      <c r="CN1219" s="10" t="s">
        <v>2491</v>
      </c>
      <c r="CO1219" s="4">
        <v>0</v>
      </c>
      <c r="CP1219" s="4">
        <f t="shared" si="1407"/>
        <v>11092.349999999999</v>
      </c>
      <c r="CQ1219" s="4">
        <f t="shared" si="1408"/>
        <v>586.46</v>
      </c>
      <c r="CR1219" s="4">
        <f>(ROUND((ROUND((((ET1219*1.2))*AV1219*1),2)*BB1219),2)+ROUND((ROUND(((AE1219-((EU1219*1.2)))*AV1219*1),2)*BS1219),2))</f>
        <v>932.59</v>
      </c>
      <c r="CS1219" s="4">
        <f>(ROUND((ROUND((((EU1219*1.2))*AV1219*1),2)*BS1219),2)+ROUND((ROUND(((AE1219-((EU1219*1.2)))*AV1219*1),2)*BS1219),2))</f>
        <v>357.26</v>
      </c>
      <c r="CT1219" s="4">
        <f t="shared" si="1409"/>
        <v>9573.2999999999993</v>
      </c>
      <c r="CU1219" s="4">
        <f t="shared" si="1410"/>
        <v>0</v>
      </c>
      <c r="CV1219" s="4">
        <f t="shared" si="1411"/>
        <v>11.684519999999999</v>
      </c>
      <c r="CW1219" s="4">
        <f t="shared" si="1412"/>
        <v>0</v>
      </c>
      <c r="CX1219" s="4">
        <f t="shared" si="1413"/>
        <v>0</v>
      </c>
      <c r="CY1219" s="4">
        <f>(ROUND((((S1219+ROUND((ROUND((((EU1219*1.2))*AV1219*1),2)*BS1219),2))*AT1219)/100),2)+ROUND(((ROUND((ROUND(((AE1219-((EU1219*1.2)))*AV1219*1),2)*BS1219),2)*AT1219)/100),2))</f>
        <v>8937.5</v>
      </c>
      <c r="CZ1219" s="4">
        <f>(ROUND((((S1219+ROUND((ROUND((((EU1219*1.2))*AV1219*1),2)*BS1219),2))*AU1219)/100),2)+ROUND(((ROUND((ROUND(((AE1219-((EU1219*1.2)))*AV1219*1),2)*BS1219),2)*AU1219)/100),2))</f>
        <v>4568.0600000000004</v>
      </c>
      <c r="DA1219" s="4"/>
      <c r="DB1219" s="4">
        <v>234</v>
      </c>
      <c r="DC1219" s="4" t="s">
        <v>3</v>
      </c>
      <c r="DD1219" s="4" t="s">
        <v>22</v>
      </c>
      <c r="DE1219" s="4" t="s">
        <v>42</v>
      </c>
      <c r="DF1219" s="4" t="s">
        <v>42</v>
      </c>
      <c r="DG1219" s="4" t="s">
        <v>42</v>
      </c>
      <c r="DH1219" s="4" t="s">
        <v>3</v>
      </c>
      <c r="DI1219" s="4" t="s">
        <v>42</v>
      </c>
      <c r="DJ1219" s="4" t="s">
        <v>42</v>
      </c>
      <c r="DK1219" s="4" t="s">
        <v>3</v>
      </c>
      <c r="DL1219" s="4" t="s">
        <v>3</v>
      </c>
      <c r="DM1219" s="4" t="s">
        <v>3</v>
      </c>
      <c r="DN1219" s="4">
        <v>0</v>
      </c>
      <c r="DO1219" s="4">
        <v>0</v>
      </c>
      <c r="DP1219" s="4">
        <v>1</v>
      </c>
      <c r="DQ1219" s="4">
        <v>1</v>
      </c>
      <c r="DR1219" s="4"/>
      <c r="DS1219" s="4"/>
      <c r="DT1219" s="4"/>
      <c r="DU1219" s="4">
        <v>1013</v>
      </c>
      <c r="DV1219" s="4" t="s">
        <v>29</v>
      </c>
      <c r="DW1219" s="4" t="s">
        <v>29</v>
      </c>
      <c r="DX1219" s="4">
        <v>1</v>
      </c>
      <c r="DY1219" s="4"/>
      <c r="DZ1219" s="4" t="s">
        <v>3</v>
      </c>
      <c r="EA1219" s="4" t="s">
        <v>3</v>
      </c>
      <c r="EB1219" s="4" t="s">
        <v>3</v>
      </c>
      <c r="EC1219" s="4" t="s">
        <v>3</v>
      </c>
      <c r="ED1219" s="4"/>
      <c r="EE1219" s="4">
        <v>57042958</v>
      </c>
      <c r="EF1219" s="4">
        <v>40</v>
      </c>
      <c r="EG1219" s="4" t="s">
        <v>33</v>
      </c>
      <c r="EH1219" s="4">
        <v>0</v>
      </c>
      <c r="EI1219" s="4" t="s">
        <v>3</v>
      </c>
      <c r="EJ1219" s="4">
        <v>2</v>
      </c>
      <c r="EK1219" s="4">
        <v>68</v>
      </c>
      <c r="EL1219" s="4" t="s">
        <v>149</v>
      </c>
      <c r="EM1219" s="4" t="s">
        <v>150</v>
      </c>
      <c r="EN1219" s="4"/>
      <c r="EO1219" s="4" t="s">
        <v>46</v>
      </c>
      <c r="EP1219" s="4"/>
      <c r="EQ1219" s="4">
        <v>0</v>
      </c>
      <c r="ER1219" s="4">
        <v>236.95</v>
      </c>
      <c r="ES1219" s="4">
        <v>55.8</v>
      </c>
      <c r="ET1219" s="4">
        <v>45.93</v>
      </c>
      <c r="EU1219" s="4">
        <v>5.05</v>
      </c>
      <c r="EV1219" s="4">
        <v>135.22</v>
      </c>
      <c r="EW1219" s="4">
        <v>9.3000000000000007</v>
      </c>
      <c r="EX1219" s="4">
        <v>0</v>
      </c>
      <c r="EY1219" s="4">
        <v>0</v>
      </c>
      <c r="EZ1219" s="4"/>
      <c r="FA1219" s="4"/>
      <c r="FB1219" s="4"/>
      <c r="FC1219" s="4"/>
      <c r="FD1219" s="4"/>
      <c r="FE1219" s="4"/>
      <c r="FF1219" s="4"/>
      <c r="FG1219" s="4"/>
      <c r="FH1219" s="4"/>
      <c r="FI1219" s="4"/>
      <c r="FJ1219" s="4"/>
      <c r="FK1219" s="4"/>
      <c r="FL1219" s="4"/>
      <c r="FM1219" s="4"/>
      <c r="FN1219" s="4"/>
      <c r="FO1219" s="4"/>
      <c r="FP1219" s="4"/>
      <c r="FQ1219" s="4">
        <v>0</v>
      </c>
      <c r="FR1219" s="4">
        <v>0</v>
      </c>
      <c r="FS1219" s="4">
        <v>0</v>
      </c>
      <c r="FT1219" s="4"/>
      <c r="FU1219" s="4"/>
      <c r="FV1219" s="4"/>
      <c r="FW1219" s="4"/>
      <c r="FX1219" s="4">
        <v>90</v>
      </c>
      <c r="FY1219" s="4">
        <v>46</v>
      </c>
      <c r="FZ1219" s="4"/>
      <c r="GA1219" s="4" t="s">
        <v>3</v>
      </c>
      <c r="GB1219" s="4"/>
      <c r="GC1219" s="4"/>
      <c r="GD1219" s="4">
        <v>1</v>
      </c>
      <c r="GE1219" s="4"/>
      <c r="GF1219" s="4">
        <v>1573787508</v>
      </c>
      <c r="GG1219" s="4">
        <v>2</v>
      </c>
      <c r="GH1219" s="4">
        <v>1</v>
      </c>
      <c r="GI1219" s="4">
        <v>2</v>
      </c>
      <c r="GJ1219" s="4">
        <v>0</v>
      </c>
      <c r="GK1219" s="4">
        <v>0</v>
      </c>
      <c r="GL1219" s="4">
        <f t="shared" si="1414"/>
        <v>0</v>
      </c>
      <c r="GM1219" s="4">
        <f t="shared" si="1415"/>
        <v>24597.91</v>
      </c>
      <c r="GN1219" s="4">
        <f t="shared" si="1416"/>
        <v>0</v>
      </c>
      <c r="GO1219" s="4">
        <f t="shared" si="1417"/>
        <v>24597.91</v>
      </c>
      <c r="GP1219" s="4">
        <f t="shared" si="1418"/>
        <v>0</v>
      </c>
      <c r="GQ1219" s="4"/>
      <c r="GR1219" s="4">
        <v>0</v>
      </c>
      <c r="GS1219" s="4">
        <v>3</v>
      </c>
      <c r="GT1219" s="4">
        <v>0</v>
      </c>
      <c r="GU1219" s="4" t="s">
        <v>3</v>
      </c>
      <c r="GV1219" s="4">
        <f t="shared" si="1419"/>
        <v>0</v>
      </c>
      <c r="GW1219" s="4">
        <v>1</v>
      </c>
      <c r="GX1219" s="4">
        <f t="shared" si="1420"/>
        <v>0</v>
      </c>
      <c r="GY1219" s="4"/>
      <c r="GZ1219" s="4"/>
      <c r="HA1219" s="4">
        <v>0</v>
      </c>
      <c r="HB1219" s="4">
        <v>0</v>
      </c>
      <c r="HC1219" s="4">
        <f t="shared" si="1421"/>
        <v>0</v>
      </c>
      <c r="HD1219" s="4"/>
      <c r="HE1219" s="4" t="s">
        <v>3</v>
      </c>
      <c r="HF1219" s="4" t="s">
        <v>3</v>
      </c>
      <c r="HG1219" s="4"/>
      <c r="HH1219" s="4"/>
      <c r="HI1219" s="4"/>
      <c r="HJ1219" s="4"/>
      <c r="HK1219" s="4"/>
      <c r="HL1219" s="4"/>
      <c r="HM1219" s="4" t="s">
        <v>3</v>
      </c>
      <c r="HN1219" s="4" t="s">
        <v>3</v>
      </c>
      <c r="HO1219" s="4" t="s">
        <v>3</v>
      </c>
      <c r="HP1219" s="4" t="s">
        <v>3</v>
      </c>
      <c r="HQ1219" s="4" t="s">
        <v>3</v>
      </c>
      <c r="HR1219" s="4"/>
      <c r="HS1219" s="4">
        <v>0</v>
      </c>
      <c r="HT1219" s="4"/>
      <c r="HU1219" s="4"/>
      <c r="HV1219" s="4"/>
      <c r="HW1219" s="4"/>
      <c r="HX1219" s="4"/>
      <c r="HY1219" s="4"/>
      <c r="HZ1219" s="4"/>
      <c r="IA1219" s="4"/>
      <c r="IB1219" s="4"/>
      <c r="IC1219" s="4"/>
      <c r="ID1219" s="4"/>
      <c r="IE1219" s="4"/>
      <c r="IF1219" s="4"/>
      <c r="IG1219" s="4"/>
      <c r="IH1219" s="4"/>
      <c r="II1219" s="4"/>
      <c r="IJ1219" s="4"/>
      <c r="IK1219" s="4">
        <v>0</v>
      </c>
      <c r="IL1219" s="4"/>
      <c r="IM1219" s="4"/>
      <c r="IN1219" s="4"/>
      <c r="IO1219" s="4"/>
      <c r="IP1219" s="4"/>
      <c r="IQ1219" s="4"/>
      <c r="IR1219" s="4"/>
      <c r="IS1219" s="4"/>
      <c r="IT1219" s="4"/>
      <c r="IU1219" s="4"/>
    </row>
    <row r="1220" spans="1:255" ht="409.5" x14ac:dyDescent="0.25">
      <c r="A1220" s="3">
        <v>18</v>
      </c>
      <c r="B1220" s="3">
        <v>1</v>
      </c>
      <c r="C1220" s="3">
        <v>463</v>
      </c>
      <c r="D1220" s="3"/>
      <c r="E1220" s="3" t="s">
        <v>1381</v>
      </c>
      <c r="F1220" s="3" t="s">
        <v>1382</v>
      </c>
      <c r="G1220" s="3" t="s">
        <v>1383</v>
      </c>
      <c r="H1220" s="3" t="s">
        <v>1092</v>
      </c>
      <c r="I1220" s="3">
        <f>I1218*J1220</f>
        <v>2.9999999999999997E-4</v>
      </c>
      <c r="J1220" s="3">
        <v>2.9999999999999997E-4</v>
      </c>
      <c r="K1220" s="3">
        <v>2.9999999999999997E-4</v>
      </c>
      <c r="L1220" s="3"/>
      <c r="M1220" s="3"/>
      <c r="N1220" s="3"/>
      <c r="O1220" s="3">
        <f t="shared" si="1397"/>
        <v>7.38</v>
      </c>
      <c r="P1220" s="3">
        <f t="shared" si="1398"/>
        <v>7.38</v>
      </c>
      <c r="Q1220" s="3">
        <f t="shared" ref="Q1220:Q1225" si="1422">(ROUND((ROUND(((ET1220)*AV1220*I1220),2)*BB1220),2)+ROUND((ROUND(((AE1220-(EU1220))*AV1220*I1220),2)*BS1220),2))</f>
        <v>0</v>
      </c>
      <c r="R1220" s="3">
        <f t="shared" ref="R1220:R1225" si="1423">(ROUND((ROUND(((EU1220)*AV1220*I1220),2)*BS1220),2)+ROUND((ROUND(((AE1220-(EU1220))*AV1220*I1220),2)*BS1220),2))</f>
        <v>0</v>
      </c>
      <c r="S1220" s="3">
        <f t="shared" si="1399"/>
        <v>0</v>
      </c>
      <c r="T1220" s="3">
        <f t="shared" si="1400"/>
        <v>0</v>
      </c>
      <c r="U1220" s="3">
        <f t="shared" si="1401"/>
        <v>0</v>
      </c>
      <c r="V1220" s="3">
        <f t="shared" si="1402"/>
        <v>0</v>
      </c>
      <c r="W1220" s="3">
        <f t="shared" si="1403"/>
        <v>0</v>
      </c>
      <c r="X1220" s="3">
        <f t="shared" ref="X1220:X1225" si="1424">(ROUND((((S1220+ROUND((ROUND(((EU1220)*AV1220*I1220),2)*BS1220),2))*AT1220)/100),2)+ROUND(((ROUND((ROUND(((AE1220-(EU1220))*AV1220*I1220),2)*BS1220),2)*AT1220)/100),2))</f>
        <v>0</v>
      </c>
      <c r="Y1220" s="3">
        <f t="shared" ref="Y1220:Y1225" si="1425">(ROUND((((S1220+ROUND((ROUND(((EU1220)*AV1220*I1220),2)*BS1220),2))*AU1220)/100),2)+ROUND(((ROUND((ROUND(((AE1220-(EU1220))*AV1220*I1220),2)*BS1220),2)*AU1220)/100),2))</f>
        <v>0</v>
      </c>
      <c r="Z1220" s="3"/>
      <c r="AA1220" s="3">
        <v>54971259</v>
      </c>
      <c r="AB1220" s="3">
        <f t="shared" si="1404"/>
        <v>24609.759999999998</v>
      </c>
      <c r="AC1220" s="3">
        <f t="shared" ref="AC1220:AC1225" si="1426">ROUND((ES1220),6)</f>
        <v>24609.759999999998</v>
      </c>
      <c r="AD1220" s="3">
        <f t="shared" ref="AD1220:AD1225" si="1427">ROUND((((ET1220)-(EU1220))+AE1220),6)</f>
        <v>0</v>
      </c>
      <c r="AE1220" s="3">
        <f t="shared" ref="AE1220:AF1225" si="1428">ROUND((EU1220),6)</f>
        <v>0</v>
      </c>
      <c r="AF1220" s="3">
        <f t="shared" si="1428"/>
        <v>0</v>
      </c>
      <c r="AG1220" s="3">
        <f t="shared" si="1405"/>
        <v>0</v>
      </c>
      <c r="AH1220" s="3">
        <f t="shared" ref="AH1220:AI1225" si="1429">(EW1220)</f>
        <v>0</v>
      </c>
      <c r="AI1220" s="3">
        <f t="shared" si="1429"/>
        <v>0</v>
      </c>
      <c r="AJ1220" s="3">
        <f t="shared" si="1406"/>
        <v>0</v>
      </c>
      <c r="AK1220" s="3">
        <v>24609.759999999998</v>
      </c>
      <c r="AL1220" s="3">
        <v>24609.759999999998</v>
      </c>
      <c r="AM1220" s="3">
        <v>0</v>
      </c>
      <c r="AN1220" s="3">
        <v>0</v>
      </c>
      <c r="AO1220" s="3">
        <v>0</v>
      </c>
      <c r="AP1220" s="3">
        <v>0</v>
      </c>
      <c r="AQ1220" s="3">
        <v>0</v>
      </c>
      <c r="AR1220" s="3">
        <v>0</v>
      </c>
      <c r="AS1220" s="3">
        <v>0</v>
      </c>
      <c r="AT1220" s="3">
        <v>90</v>
      </c>
      <c r="AU1220" s="3">
        <v>46</v>
      </c>
      <c r="AV1220" s="3">
        <v>1</v>
      </c>
      <c r="AW1220" s="3">
        <v>1</v>
      </c>
      <c r="AX1220" s="3"/>
      <c r="AY1220" s="3"/>
      <c r="AZ1220" s="3">
        <v>1</v>
      </c>
      <c r="BA1220" s="3">
        <v>1</v>
      </c>
      <c r="BB1220" s="3">
        <v>1</v>
      </c>
      <c r="BC1220" s="3">
        <v>1</v>
      </c>
      <c r="BD1220" s="3" t="s">
        <v>3</v>
      </c>
      <c r="BE1220" s="3" t="s">
        <v>3</v>
      </c>
      <c r="BF1220" s="3" t="s">
        <v>3</v>
      </c>
      <c r="BG1220" s="3" t="s">
        <v>3</v>
      </c>
      <c r="BH1220" s="3">
        <v>3</v>
      </c>
      <c r="BI1220" s="3">
        <v>2</v>
      </c>
      <c r="BJ1220" s="3" t="s">
        <v>1384</v>
      </c>
      <c r="BK1220" s="3"/>
      <c r="BL1220" s="3"/>
      <c r="BM1220" s="3">
        <v>68</v>
      </c>
      <c r="BN1220" s="3">
        <v>0</v>
      </c>
      <c r="BO1220" s="3" t="s">
        <v>3</v>
      </c>
      <c r="BP1220" s="3">
        <v>0</v>
      </c>
      <c r="BQ1220" s="3">
        <v>40</v>
      </c>
      <c r="BR1220" s="3">
        <v>0</v>
      </c>
      <c r="BS1220" s="3">
        <v>1</v>
      </c>
      <c r="BT1220" s="3">
        <v>1</v>
      </c>
      <c r="BU1220" s="3">
        <v>1</v>
      </c>
      <c r="BV1220" s="3">
        <v>1</v>
      </c>
      <c r="BW1220" s="3">
        <v>1</v>
      </c>
      <c r="BX1220" s="3">
        <v>1</v>
      </c>
      <c r="BY1220" s="3" t="s">
        <v>3</v>
      </c>
      <c r="BZ1220" s="3">
        <v>90</v>
      </c>
      <c r="CA1220" s="3">
        <v>46</v>
      </c>
      <c r="CB1220" s="3" t="s">
        <v>3</v>
      </c>
      <c r="CC1220" s="3"/>
      <c r="CD1220" s="3"/>
      <c r="CE1220" s="3">
        <v>1566</v>
      </c>
      <c r="CF1220" s="3">
        <v>0</v>
      </c>
      <c r="CG1220" s="3">
        <v>0</v>
      </c>
      <c r="CH1220" s="3"/>
      <c r="CI1220" s="3"/>
      <c r="CJ1220" s="3"/>
      <c r="CK1220" s="3"/>
      <c r="CL1220" s="3"/>
      <c r="CM1220" s="3">
        <v>0</v>
      </c>
      <c r="CN1220" s="9" t="s">
        <v>2499</v>
      </c>
      <c r="CO1220" s="3">
        <v>0</v>
      </c>
      <c r="CP1220" s="3">
        <f t="shared" si="1407"/>
        <v>7.38</v>
      </c>
      <c r="CQ1220" s="3">
        <f t="shared" si="1408"/>
        <v>24609.759999999998</v>
      </c>
      <c r="CR1220" s="3">
        <f t="shared" ref="CR1220:CR1225" si="1430">(ROUND((ROUND(((ET1220)*AV1220*1),2)*BB1220),2)+ROUND((ROUND(((AE1220-(EU1220))*AV1220*1),2)*BS1220),2))</f>
        <v>0</v>
      </c>
      <c r="CS1220" s="3">
        <f t="shared" ref="CS1220:CS1225" si="1431">(ROUND((ROUND(((EU1220)*AV1220*1),2)*BS1220),2)+ROUND((ROUND(((AE1220-(EU1220))*AV1220*1),2)*BS1220),2))</f>
        <v>0</v>
      </c>
      <c r="CT1220" s="3">
        <f t="shared" si="1409"/>
        <v>0</v>
      </c>
      <c r="CU1220" s="3">
        <f t="shared" si="1410"/>
        <v>0</v>
      </c>
      <c r="CV1220" s="3">
        <f t="shared" si="1411"/>
        <v>0</v>
      </c>
      <c r="CW1220" s="3">
        <f t="shared" si="1412"/>
        <v>0</v>
      </c>
      <c r="CX1220" s="3">
        <f t="shared" si="1413"/>
        <v>0</v>
      </c>
      <c r="CY1220" s="3">
        <f t="shared" ref="CY1220:CY1225" si="1432">(ROUND((((S1220+ROUND((ROUND(((EU1220)*AV1220*1),2)*BS1220),2))*AT1220)/100),2)+ROUND(((ROUND((ROUND(((AE1220-(EU1220))*AV1220*1),2)*BS1220),2)*AT1220)/100),2))</f>
        <v>0</v>
      </c>
      <c r="CZ1220" s="3">
        <f t="shared" ref="CZ1220:CZ1225" si="1433">(ROUND((((S1220+ROUND((ROUND(((EU1220)*AV1220*1),2)*BS1220),2))*AU1220)/100),2)+ROUND(((ROUND((ROUND(((AE1220-(EU1220))*AV1220*1),2)*BS1220),2)*AU1220)/100),2))</f>
        <v>0</v>
      </c>
      <c r="DA1220" s="3"/>
      <c r="DB1220" s="3"/>
      <c r="DC1220" s="3" t="s">
        <v>3</v>
      </c>
      <c r="DD1220" s="3" t="s">
        <v>3</v>
      </c>
      <c r="DE1220" s="3" t="s">
        <v>3</v>
      </c>
      <c r="DF1220" s="3" t="s">
        <v>3</v>
      </c>
      <c r="DG1220" s="3" t="s">
        <v>3</v>
      </c>
      <c r="DH1220" s="3" t="s">
        <v>3</v>
      </c>
      <c r="DI1220" s="3" t="s">
        <v>3</v>
      </c>
      <c r="DJ1220" s="3" t="s">
        <v>3</v>
      </c>
      <c r="DK1220" s="3" t="s">
        <v>3</v>
      </c>
      <c r="DL1220" s="3" t="s">
        <v>3</v>
      </c>
      <c r="DM1220" s="3" t="s">
        <v>3</v>
      </c>
      <c r="DN1220" s="3">
        <v>0</v>
      </c>
      <c r="DO1220" s="3">
        <v>0</v>
      </c>
      <c r="DP1220" s="3">
        <v>1</v>
      </c>
      <c r="DQ1220" s="3">
        <v>1</v>
      </c>
      <c r="DR1220" s="3"/>
      <c r="DS1220" s="3"/>
      <c r="DT1220" s="3"/>
      <c r="DU1220" s="3">
        <v>1009</v>
      </c>
      <c r="DV1220" s="3" t="s">
        <v>1092</v>
      </c>
      <c r="DW1220" s="3" t="s">
        <v>1092</v>
      </c>
      <c r="DX1220" s="3">
        <v>1000</v>
      </c>
      <c r="DY1220" s="3"/>
      <c r="DZ1220" s="3" t="s">
        <v>3</v>
      </c>
      <c r="EA1220" s="3" t="s">
        <v>3</v>
      </c>
      <c r="EB1220" s="3" t="s">
        <v>3</v>
      </c>
      <c r="EC1220" s="3" t="s">
        <v>3</v>
      </c>
      <c r="ED1220" s="3"/>
      <c r="EE1220" s="3">
        <v>57042958</v>
      </c>
      <c r="EF1220" s="3">
        <v>40</v>
      </c>
      <c r="EG1220" s="3" t="s">
        <v>33</v>
      </c>
      <c r="EH1220" s="3">
        <v>0</v>
      </c>
      <c r="EI1220" s="3" t="s">
        <v>3</v>
      </c>
      <c r="EJ1220" s="3">
        <v>2</v>
      </c>
      <c r="EK1220" s="3">
        <v>68</v>
      </c>
      <c r="EL1220" s="3" t="s">
        <v>149</v>
      </c>
      <c r="EM1220" s="3" t="s">
        <v>150</v>
      </c>
      <c r="EN1220" s="3"/>
      <c r="EO1220" s="3" t="s">
        <v>46</v>
      </c>
      <c r="EP1220" s="3"/>
      <c r="EQ1220" s="3">
        <v>0</v>
      </c>
      <c r="ER1220" s="3">
        <v>24609.759999999998</v>
      </c>
      <c r="ES1220" s="3">
        <v>24609.759999999998</v>
      </c>
      <c r="ET1220" s="3">
        <v>0</v>
      </c>
      <c r="EU1220" s="3">
        <v>0</v>
      </c>
      <c r="EV1220" s="3">
        <v>0</v>
      </c>
      <c r="EW1220" s="3">
        <v>0</v>
      </c>
      <c r="EX1220" s="3">
        <v>0</v>
      </c>
      <c r="EY1220" s="3"/>
      <c r="EZ1220" s="3"/>
      <c r="FA1220" s="3"/>
      <c r="FB1220" s="3"/>
      <c r="FC1220" s="3"/>
      <c r="FD1220" s="3"/>
      <c r="FE1220" s="3"/>
      <c r="FF1220" s="3"/>
      <c r="FG1220" s="3"/>
      <c r="FH1220" s="3"/>
      <c r="FI1220" s="3"/>
      <c r="FJ1220" s="3"/>
      <c r="FK1220" s="3"/>
      <c r="FL1220" s="3"/>
      <c r="FM1220" s="3"/>
      <c r="FN1220" s="3"/>
      <c r="FO1220" s="3"/>
      <c r="FP1220" s="3"/>
      <c r="FQ1220" s="3">
        <v>0</v>
      </c>
      <c r="FR1220" s="3">
        <v>0</v>
      </c>
      <c r="FS1220" s="3">
        <v>0</v>
      </c>
      <c r="FT1220" s="3"/>
      <c r="FU1220" s="3"/>
      <c r="FV1220" s="3"/>
      <c r="FW1220" s="3"/>
      <c r="FX1220" s="3">
        <v>90</v>
      </c>
      <c r="FY1220" s="3">
        <v>46</v>
      </c>
      <c r="FZ1220" s="3"/>
      <c r="GA1220" s="3" t="s">
        <v>3</v>
      </c>
      <c r="GB1220" s="3"/>
      <c r="GC1220" s="3"/>
      <c r="GD1220" s="3">
        <v>1</v>
      </c>
      <c r="GE1220" s="3"/>
      <c r="GF1220" s="3">
        <v>-1932732921</v>
      </c>
      <c r="GG1220" s="3">
        <v>2</v>
      </c>
      <c r="GH1220" s="3">
        <v>1</v>
      </c>
      <c r="GI1220" s="3">
        <v>-2</v>
      </c>
      <c r="GJ1220" s="3">
        <v>0</v>
      </c>
      <c r="GK1220" s="3">
        <v>0</v>
      </c>
      <c r="GL1220" s="3">
        <f t="shared" si="1414"/>
        <v>0</v>
      </c>
      <c r="GM1220" s="3">
        <f t="shared" si="1415"/>
        <v>7.38</v>
      </c>
      <c r="GN1220" s="3">
        <f t="shared" si="1416"/>
        <v>0</v>
      </c>
      <c r="GO1220" s="3">
        <f t="shared" si="1417"/>
        <v>7.38</v>
      </c>
      <c r="GP1220" s="3">
        <f t="shared" si="1418"/>
        <v>0</v>
      </c>
      <c r="GQ1220" s="3"/>
      <c r="GR1220" s="3">
        <v>0</v>
      </c>
      <c r="GS1220" s="3">
        <v>3</v>
      </c>
      <c r="GT1220" s="3">
        <v>0</v>
      </c>
      <c r="GU1220" s="3" t="s">
        <v>3</v>
      </c>
      <c r="GV1220" s="3">
        <f t="shared" si="1419"/>
        <v>0</v>
      </c>
      <c r="GW1220" s="3">
        <v>1</v>
      </c>
      <c r="GX1220" s="3">
        <f t="shared" si="1420"/>
        <v>0</v>
      </c>
      <c r="GY1220" s="3"/>
      <c r="GZ1220" s="3"/>
      <c r="HA1220" s="3">
        <v>0</v>
      </c>
      <c r="HB1220" s="3">
        <v>0</v>
      </c>
      <c r="HC1220" s="3">
        <f t="shared" si="1421"/>
        <v>0</v>
      </c>
      <c r="HD1220" s="3"/>
      <c r="HE1220" s="3" t="s">
        <v>3</v>
      </c>
      <c r="HF1220" s="3" t="s">
        <v>3</v>
      </c>
      <c r="HG1220" s="3"/>
      <c r="HH1220" s="3"/>
      <c r="HI1220" s="3"/>
      <c r="HJ1220" s="3"/>
      <c r="HK1220" s="3"/>
      <c r="HL1220" s="3"/>
      <c r="HM1220" s="3" t="s">
        <v>3</v>
      </c>
      <c r="HN1220" s="3" t="s">
        <v>3</v>
      </c>
      <c r="HO1220" s="3" t="s">
        <v>3</v>
      </c>
      <c r="HP1220" s="3" t="s">
        <v>3</v>
      </c>
      <c r="HQ1220" s="3" t="s">
        <v>3</v>
      </c>
      <c r="HR1220" s="3"/>
      <c r="HS1220" s="3">
        <v>0</v>
      </c>
      <c r="HT1220" s="3"/>
      <c r="HU1220" s="3"/>
      <c r="HV1220" s="3"/>
      <c r="HW1220" s="3"/>
      <c r="HX1220" s="3"/>
      <c r="HY1220" s="3"/>
      <c r="HZ1220" s="3"/>
      <c r="IA1220" s="3"/>
      <c r="IB1220" s="3"/>
      <c r="IC1220" s="3"/>
      <c r="ID1220" s="3"/>
      <c r="IE1220" s="3"/>
      <c r="IF1220" s="3"/>
      <c r="IG1220" s="3"/>
      <c r="IH1220" s="3"/>
      <c r="II1220" s="3"/>
      <c r="IJ1220" s="3"/>
      <c r="IK1220" s="3">
        <v>0</v>
      </c>
      <c r="IL1220" s="3"/>
      <c r="IM1220" s="3"/>
      <c r="IN1220" s="3"/>
      <c r="IO1220" s="3"/>
      <c r="IP1220" s="3"/>
      <c r="IQ1220" s="3"/>
      <c r="IR1220" s="3"/>
      <c r="IS1220" s="3"/>
      <c r="IT1220" s="3"/>
      <c r="IU1220" s="3"/>
    </row>
    <row r="1221" spans="1:255" ht="409.5" x14ac:dyDescent="0.25">
      <c r="A1221" s="4">
        <v>18</v>
      </c>
      <c r="B1221" s="4">
        <v>1</v>
      </c>
      <c r="C1221" s="4">
        <v>479</v>
      </c>
      <c r="D1221" s="4"/>
      <c r="E1221" s="4" t="s">
        <v>1381</v>
      </c>
      <c r="F1221" s="4" t="s">
        <v>1382</v>
      </c>
      <c r="G1221" s="4" t="s">
        <v>1383</v>
      </c>
      <c r="H1221" s="4" t="s">
        <v>1092</v>
      </c>
      <c r="I1221" s="4">
        <f>I1219*J1221</f>
        <v>2.9999999999999997E-4</v>
      </c>
      <c r="J1221" s="4">
        <v>2.9999999999999997E-4</v>
      </c>
      <c r="K1221" s="4">
        <v>2.9999999999999997E-4</v>
      </c>
      <c r="L1221" s="4"/>
      <c r="M1221" s="4"/>
      <c r="N1221" s="4"/>
      <c r="O1221" s="4">
        <f t="shared" si="1397"/>
        <v>28.49</v>
      </c>
      <c r="P1221" s="4">
        <f t="shared" si="1398"/>
        <v>28.49</v>
      </c>
      <c r="Q1221" s="4">
        <f t="shared" si="1422"/>
        <v>0</v>
      </c>
      <c r="R1221" s="4">
        <f t="shared" si="1423"/>
        <v>0</v>
      </c>
      <c r="S1221" s="4">
        <f t="shared" si="1399"/>
        <v>0</v>
      </c>
      <c r="T1221" s="4">
        <f t="shared" si="1400"/>
        <v>0</v>
      </c>
      <c r="U1221" s="4">
        <f t="shared" si="1401"/>
        <v>0</v>
      </c>
      <c r="V1221" s="4">
        <f t="shared" si="1402"/>
        <v>0</v>
      </c>
      <c r="W1221" s="4">
        <f t="shared" si="1403"/>
        <v>0</v>
      </c>
      <c r="X1221" s="4">
        <f t="shared" si="1424"/>
        <v>0</v>
      </c>
      <c r="Y1221" s="4">
        <f t="shared" si="1425"/>
        <v>0</v>
      </c>
      <c r="Z1221" s="4"/>
      <c r="AA1221" s="4">
        <v>55890823</v>
      </c>
      <c r="AB1221" s="4">
        <f t="shared" si="1404"/>
        <v>24609.759999999998</v>
      </c>
      <c r="AC1221" s="4">
        <f t="shared" si="1426"/>
        <v>24609.759999999998</v>
      </c>
      <c r="AD1221" s="4">
        <f t="shared" si="1427"/>
        <v>0</v>
      </c>
      <c r="AE1221" s="4">
        <f t="shared" si="1428"/>
        <v>0</v>
      </c>
      <c r="AF1221" s="4">
        <f t="shared" si="1428"/>
        <v>0</v>
      </c>
      <c r="AG1221" s="4">
        <f t="shared" si="1405"/>
        <v>0</v>
      </c>
      <c r="AH1221" s="4">
        <f t="shared" si="1429"/>
        <v>0</v>
      </c>
      <c r="AI1221" s="4">
        <f t="shared" si="1429"/>
        <v>0</v>
      </c>
      <c r="AJ1221" s="4">
        <f t="shared" si="1406"/>
        <v>0</v>
      </c>
      <c r="AK1221" s="4">
        <v>24609.759999999998</v>
      </c>
      <c r="AL1221" s="4">
        <v>24609.759999999998</v>
      </c>
      <c r="AM1221" s="4">
        <v>0</v>
      </c>
      <c r="AN1221" s="4">
        <v>0</v>
      </c>
      <c r="AO1221" s="4">
        <v>0</v>
      </c>
      <c r="AP1221" s="4">
        <v>0</v>
      </c>
      <c r="AQ1221" s="4">
        <v>0</v>
      </c>
      <c r="AR1221" s="4">
        <v>0</v>
      </c>
      <c r="AS1221" s="4">
        <v>0</v>
      </c>
      <c r="AT1221" s="4">
        <v>90</v>
      </c>
      <c r="AU1221" s="4">
        <v>46</v>
      </c>
      <c r="AV1221" s="4">
        <v>1</v>
      </c>
      <c r="AW1221" s="4">
        <v>1</v>
      </c>
      <c r="AX1221" s="4"/>
      <c r="AY1221" s="4"/>
      <c r="AZ1221" s="4">
        <v>1</v>
      </c>
      <c r="BA1221" s="4">
        <v>1</v>
      </c>
      <c r="BB1221" s="4">
        <v>1</v>
      </c>
      <c r="BC1221" s="4">
        <v>3.86</v>
      </c>
      <c r="BD1221" s="4" t="s">
        <v>3</v>
      </c>
      <c r="BE1221" s="4" t="s">
        <v>3</v>
      </c>
      <c r="BF1221" s="4" t="s">
        <v>3</v>
      </c>
      <c r="BG1221" s="4" t="s">
        <v>3</v>
      </c>
      <c r="BH1221" s="4">
        <v>3</v>
      </c>
      <c r="BI1221" s="4">
        <v>2</v>
      </c>
      <c r="BJ1221" s="4" t="s">
        <v>1384</v>
      </c>
      <c r="BK1221" s="4"/>
      <c r="BL1221" s="4"/>
      <c r="BM1221" s="4">
        <v>68</v>
      </c>
      <c r="BN1221" s="4">
        <v>0</v>
      </c>
      <c r="BO1221" s="4" t="s">
        <v>1382</v>
      </c>
      <c r="BP1221" s="4">
        <v>1</v>
      </c>
      <c r="BQ1221" s="4">
        <v>40</v>
      </c>
      <c r="BR1221" s="4">
        <v>0</v>
      </c>
      <c r="BS1221" s="4">
        <v>1</v>
      </c>
      <c r="BT1221" s="4">
        <v>1</v>
      </c>
      <c r="BU1221" s="4">
        <v>1</v>
      </c>
      <c r="BV1221" s="4">
        <v>1</v>
      </c>
      <c r="BW1221" s="4">
        <v>1</v>
      </c>
      <c r="BX1221" s="4">
        <v>1</v>
      </c>
      <c r="BY1221" s="4" t="s">
        <v>3</v>
      </c>
      <c r="BZ1221" s="4">
        <v>90</v>
      </c>
      <c r="CA1221" s="4">
        <v>46</v>
      </c>
      <c r="CB1221" s="4" t="s">
        <v>3</v>
      </c>
      <c r="CC1221" s="4"/>
      <c r="CD1221" s="4"/>
      <c r="CE1221" s="4">
        <v>1566</v>
      </c>
      <c r="CF1221" s="4">
        <v>0</v>
      </c>
      <c r="CG1221" s="4">
        <v>0</v>
      </c>
      <c r="CH1221" s="4"/>
      <c r="CI1221" s="4"/>
      <c r="CJ1221" s="4"/>
      <c r="CK1221" s="4"/>
      <c r="CL1221" s="4"/>
      <c r="CM1221" s="4">
        <v>0</v>
      </c>
      <c r="CN1221" s="10" t="s">
        <v>2499</v>
      </c>
      <c r="CO1221" s="4">
        <v>0</v>
      </c>
      <c r="CP1221" s="4">
        <f t="shared" si="1407"/>
        <v>28.49</v>
      </c>
      <c r="CQ1221" s="4">
        <f t="shared" si="1408"/>
        <v>94993.67</v>
      </c>
      <c r="CR1221" s="4">
        <f t="shared" si="1430"/>
        <v>0</v>
      </c>
      <c r="CS1221" s="4">
        <f t="shared" si="1431"/>
        <v>0</v>
      </c>
      <c r="CT1221" s="4">
        <f t="shared" si="1409"/>
        <v>0</v>
      </c>
      <c r="CU1221" s="4">
        <f t="shared" si="1410"/>
        <v>0</v>
      </c>
      <c r="CV1221" s="4">
        <f t="shared" si="1411"/>
        <v>0</v>
      </c>
      <c r="CW1221" s="4">
        <f t="shared" si="1412"/>
        <v>0</v>
      </c>
      <c r="CX1221" s="4">
        <f t="shared" si="1413"/>
        <v>0</v>
      </c>
      <c r="CY1221" s="4">
        <f t="shared" si="1432"/>
        <v>0</v>
      </c>
      <c r="CZ1221" s="4">
        <f t="shared" si="1433"/>
        <v>0</v>
      </c>
      <c r="DA1221" s="4"/>
      <c r="DB1221" s="4"/>
      <c r="DC1221" s="4" t="s">
        <v>3</v>
      </c>
      <c r="DD1221" s="4" t="s">
        <v>3</v>
      </c>
      <c r="DE1221" s="4" t="s">
        <v>3</v>
      </c>
      <c r="DF1221" s="4" t="s">
        <v>3</v>
      </c>
      <c r="DG1221" s="4" t="s">
        <v>3</v>
      </c>
      <c r="DH1221" s="4" t="s">
        <v>3</v>
      </c>
      <c r="DI1221" s="4" t="s">
        <v>3</v>
      </c>
      <c r="DJ1221" s="4" t="s">
        <v>3</v>
      </c>
      <c r="DK1221" s="4" t="s">
        <v>3</v>
      </c>
      <c r="DL1221" s="4" t="s">
        <v>3</v>
      </c>
      <c r="DM1221" s="4" t="s">
        <v>3</v>
      </c>
      <c r="DN1221" s="4">
        <v>0</v>
      </c>
      <c r="DO1221" s="4">
        <v>0</v>
      </c>
      <c r="DP1221" s="4">
        <v>1</v>
      </c>
      <c r="DQ1221" s="4">
        <v>1</v>
      </c>
      <c r="DR1221" s="4"/>
      <c r="DS1221" s="4"/>
      <c r="DT1221" s="4"/>
      <c r="DU1221" s="4">
        <v>1009</v>
      </c>
      <c r="DV1221" s="4" t="s">
        <v>1092</v>
      </c>
      <c r="DW1221" s="4" t="s">
        <v>1092</v>
      </c>
      <c r="DX1221" s="4">
        <v>1000</v>
      </c>
      <c r="DY1221" s="4"/>
      <c r="DZ1221" s="4" t="s">
        <v>3</v>
      </c>
      <c r="EA1221" s="4" t="s">
        <v>3</v>
      </c>
      <c r="EB1221" s="4" t="s">
        <v>3</v>
      </c>
      <c r="EC1221" s="4" t="s">
        <v>3</v>
      </c>
      <c r="ED1221" s="4"/>
      <c r="EE1221" s="4">
        <v>57042958</v>
      </c>
      <c r="EF1221" s="4">
        <v>40</v>
      </c>
      <c r="EG1221" s="4" t="s">
        <v>33</v>
      </c>
      <c r="EH1221" s="4">
        <v>0</v>
      </c>
      <c r="EI1221" s="4" t="s">
        <v>3</v>
      </c>
      <c r="EJ1221" s="4">
        <v>2</v>
      </c>
      <c r="EK1221" s="4">
        <v>68</v>
      </c>
      <c r="EL1221" s="4" t="s">
        <v>149</v>
      </c>
      <c r="EM1221" s="4" t="s">
        <v>150</v>
      </c>
      <c r="EN1221" s="4"/>
      <c r="EO1221" s="4" t="s">
        <v>46</v>
      </c>
      <c r="EP1221" s="4"/>
      <c r="EQ1221" s="4">
        <v>0</v>
      </c>
      <c r="ER1221" s="4">
        <v>24609.759999999998</v>
      </c>
      <c r="ES1221" s="4">
        <v>24609.759999999998</v>
      </c>
      <c r="ET1221" s="4">
        <v>0</v>
      </c>
      <c r="EU1221" s="4">
        <v>0</v>
      </c>
      <c r="EV1221" s="4">
        <v>0</v>
      </c>
      <c r="EW1221" s="4">
        <v>0</v>
      </c>
      <c r="EX1221" s="4">
        <v>0</v>
      </c>
      <c r="EY1221" s="4"/>
      <c r="EZ1221" s="4"/>
      <c r="FA1221" s="4"/>
      <c r="FB1221" s="4"/>
      <c r="FC1221" s="4"/>
      <c r="FD1221" s="4"/>
      <c r="FE1221" s="4"/>
      <c r="FF1221" s="4"/>
      <c r="FG1221" s="4"/>
      <c r="FH1221" s="4"/>
      <c r="FI1221" s="4"/>
      <c r="FJ1221" s="4"/>
      <c r="FK1221" s="4"/>
      <c r="FL1221" s="4"/>
      <c r="FM1221" s="4"/>
      <c r="FN1221" s="4"/>
      <c r="FO1221" s="4"/>
      <c r="FP1221" s="4"/>
      <c r="FQ1221" s="4">
        <v>0</v>
      </c>
      <c r="FR1221" s="4">
        <v>0</v>
      </c>
      <c r="FS1221" s="4">
        <v>0</v>
      </c>
      <c r="FT1221" s="4"/>
      <c r="FU1221" s="4"/>
      <c r="FV1221" s="4"/>
      <c r="FW1221" s="4"/>
      <c r="FX1221" s="4">
        <v>90</v>
      </c>
      <c r="FY1221" s="4">
        <v>46</v>
      </c>
      <c r="FZ1221" s="4"/>
      <c r="GA1221" s="4" t="s">
        <v>3</v>
      </c>
      <c r="GB1221" s="4"/>
      <c r="GC1221" s="4"/>
      <c r="GD1221" s="4">
        <v>1</v>
      </c>
      <c r="GE1221" s="4"/>
      <c r="GF1221" s="4">
        <v>-1932732921</v>
      </c>
      <c r="GG1221" s="4">
        <v>2</v>
      </c>
      <c r="GH1221" s="4">
        <v>1</v>
      </c>
      <c r="GI1221" s="4">
        <v>2</v>
      </c>
      <c r="GJ1221" s="4">
        <v>0</v>
      </c>
      <c r="GK1221" s="4">
        <v>0</v>
      </c>
      <c r="GL1221" s="4">
        <f t="shared" si="1414"/>
        <v>0</v>
      </c>
      <c r="GM1221" s="4">
        <f t="shared" si="1415"/>
        <v>28.49</v>
      </c>
      <c r="GN1221" s="4">
        <f t="shared" si="1416"/>
        <v>0</v>
      </c>
      <c r="GO1221" s="4">
        <f t="shared" si="1417"/>
        <v>28.49</v>
      </c>
      <c r="GP1221" s="4">
        <f t="shared" si="1418"/>
        <v>0</v>
      </c>
      <c r="GQ1221" s="4"/>
      <c r="GR1221" s="4">
        <v>0</v>
      </c>
      <c r="GS1221" s="4">
        <v>3</v>
      </c>
      <c r="GT1221" s="4">
        <v>0</v>
      </c>
      <c r="GU1221" s="4" t="s">
        <v>3</v>
      </c>
      <c r="GV1221" s="4">
        <f t="shared" si="1419"/>
        <v>0</v>
      </c>
      <c r="GW1221" s="4">
        <v>1</v>
      </c>
      <c r="GX1221" s="4">
        <f t="shared" si="1420"/>
        <v>0</v>
      </c>
      <c r="GY1221" s="4"/>
      <c r="GZ1221" s="4"/>
      <c r="HA1221" s="4">
        <v>0</v>
      </c>
      <c r="HB1221" s="4">
        <v>0</v>
      </c>
      <c r="HC1221" s="4">
        <f t="shared" si="1421"/>
        <v>0</v>
      </c>
      <c r="HD1221" s="4"/>
      <c r="HE1221" s="4" t="s">
        <v>3</v>
      </c>
      <c r="HF1221" s="4" t="s">
        <v>3</v>
      </c>
      <c r="HG1221" s="4"/>
      <c r="HH1221" s="4"/>
      <c r="HI1221" s="4"/>
      <c r="HJ1221" s="4"/>
      <c r="HK1221" s="4"/>
      <c r="HL1221" s="4"/>
      <c r="HM1221" s="4" t="s">
        <v>3</v>
      </c>
      <c r="HN1221" s="4" t="s">
        <v>3</v>
      </c>
      <c r="HO1221" s="4" t="s">
        <v>3</v>
      </c>
      <c r="HP1221" s="4" t="s">
        <v>3</v>
      </c>
      <c r="HQ1221" s="4" t="s">
        <v>3</v>
      </c>
      <c r="HR1221" s="4"/>
      <c r="HS1221" s="4">
        <v>0</v>
      </c>
      <c r="HT1221" s="4"/>
      <c r="HU1221" s="4"/>
      <c r="HV1221" s="4"/>
      <c r="HW1221" s="4"/>
      <c r="HX1221" s="4"/>
      <c r="HY1221" s="4"/>
      <c r="HZ1221" s="4"/>
      <c r="IA1221" s="4"/>
      <c r="IB1221" s="4"/>
      <c r="IC1221" s="4"/>
      <c r="ID1221" s="4"/>
      <c r="IE1221" s="4"/>
      <c r="IF1221" s="4"/>
      <c r="IG1221" s="4"/>
      <c r="IH1221" s="4"/>
      <c r="II1221" s="4"/>
      <c r="IJ1221" s="4"/>
      <c r="IK1221" s="4">
        <v>0</v>
      </c>
      <c r="IL1221" s="4"/>
      <c r="IM1221" s="4"/>
      <c r="IN1221" s="4"/>
      <c r="IO1221" s="4"/>
      <c r="IP1221" s="4"/>
      <c r="IQ1221" s="4"/>
      <c r="IR1221" s="4"/>
      <c r="IS1221" s="4"/>
      <c r="IT1221" s="4"/>
      <c r="IU1221" s="4"/>
    </row>
    <row r="1222" spans="1:255" ht="409.5" x14ac:dyDescent="0.25">
      <c r="A1222" s="3">
        <v>18</v>
      </c>
      <c r="B1222" s="3">
        <v>1</v>
      </c>
      <c r="C1222" s="3">
        <v>469</v>
      </c>
      <c r="D1222" s="3"/>
      <c r="E1222" s="3" t="s">
        <v>1385</v>
      </c>
      <c r="F1222" s="3" t="s">
        <v>1386</v>
      </c>
      <c r="G1222" s="3" t="s">
        <v>1387</v>
      </c>
      <c r="H1222" s="3" t="s">
        <v>266</v>
      </c>
      <c r="I1222" s="3">
        <f>I1218*J1222</f>
        <v>10</v>
      </c>
      <c r="J1222" s="3">
        <v>10</v>
      </c>
      <c r="K1222" s="3">
        <v>10</v>
      </c>
      <c r="L1222" s="3"/>
      <c r="M1222" s="3"/>
      <c r="N1222" s="3"/>
      <c r="O1222" s="3">
        <f t="shared" si="1397"/>
        <v>2.5</v>
      </c>
      <c r="P1222" s="3">
        <f t="shared" si="1398"/>
        <v>2.5</v>
      </c>
      <c r="Q1222" s="3">
        <f t="shared" si="1422"/>
        <v>0</v>
      </c>
      <c r="R1222" s="3">
        <f t="shared" si="1423"/>
        <v>0</v>
      </c>
      <c r="S1222" s="3">
        <f t="shared" si="1399"/>
        <v>0</v>
      </c>
      <c r="T1222" s="3">
        <f t="shared" si="1400"/>
        <v>0</v>
      </c>
      <c r="U1222" s="3">
        <f t="shared" si="1401"/>
        <v>0</v>
      </c>
      <c r="V1222" s="3">
        <f t="shared" si="1402"/>
        <v>0</v>
      </c>
      <c r="W1222" s="3">
        <f t="shared" si="1403"/>
        <v>0</v>
      </c>
      <c r="X1222" s="3">
        <f t="shared" si="1424"/>
        <v>0</v>
      </c>
      <c r="Y1222" s="3">
        <f t="shared" si="1425"/>
        <v>0</v>
      </c>
      <c r="Z1222" s="3"/>
      <c r="AA1222" s="3">
        <v>54971259</v>
      </c>
      <c r="AB1222" s="3">
        <f t="shared" si="1404"/>
        <v>0.25</v>
      </c>
      <c r="AC1222" s="3">
        <f t="shared" si="1426"/>
        <v>0.25</v>
      </c>
      <c r="AD1222" s="3">
        <f t="shared" si="1427"/>
        <v>0</v>
      </c>
      <c r="AE1222" s="3">
        <f t="shared" si="1428"/>
        <v>0</v>
      </c>
      <c r="AF1222" s="3">
        <f t="shared" si="1428"/>
        <v>0</v>
      </c>
      <c r="AG1222" s="3">
        <f t="shared" si="1405"/>
        <v>0</v>
      </c>
      <c r="AH1222" s="3">
        <f t="shared" si="1429"/>
        <v>0</v>
      </c>
      <c r="AI1222" s="3">
        <f t="shared" si="1429"/>
        <v>0</v>
      </c>
      <c r="AJ1222" s="3">
        <f t="shared" si="1406"/>
        <v>0</v>
      </c>
      <c r="AK1222" s="3">
        <v>0.25</v>
      </c>
      <c r="AL1222" s="3">
        <v>0.25</v>
      </c>
      <c r="AM1222" s="3">
        <v>0</v>
      </c>
      <c r="AN1222" s="3">
        <v>0</v>
      </c>
      <c r="AO1222" s="3">
        <v>0</v>
      </c>
      <c r="AP1222" s="3">
        <v>0</v>
      </c>
      <c r="AQ1222" s="3">
        <v>0</v>
      </c>
      <c r="AR1222" s="3">
        <v>0</v>
      </c>
      <c r="AS1222" s="3">
        <v>0</v>
      </c>
      <c r="AT1222" s="3">
        <v>90</v>
      </c>
      <c r="AU1222" s="3">
        <v>46</v>
      </c>
      <c r="AV1222" s="3">
        <v>1</v>
      </c>
      <c r="AW1222" s="3">
        <v>1</v>
      </c>
      <c r="AX1222" s="3"/>
      <c r="AY1222" s="3"/>
      <c r="AZ1222" s="3">
        <v>1</v>
      </c>
      <c r="BA1222" s="3">
        <v>1</v>
      </c>
      <c r="BB1222" s="3">
        <v>1</v>
      </c>
      <c r="BC1222" s="3">
        <v>1</v>
      </c>
      <c r="BD1222" s="3" t="s">
        <v>3</v>
      </c>
      <c r="BE1222" s="3" t="s">
        <v>3</v>
      </c>
      <c r="BF1222" s="3" t="s">
        <v>3</v>
      </c>
      <c r="BG1222" s="3" t="s">
        <v>3</v>
      </c>
      <c r="BH1222" s="3">
        <v>3</v>
      </c>
      <c r="BI1222" s="3">
        <v>2</v>
      </c>
      <c r="BJ1222" s="3" t="s">
        <v>1388</v>
      </c>
      <c r="BK1222" s="3"/>
      <c r="BL1222" s="3"/>
      <c r="BM1222" s="3">
        <v>68</v>
      </c>
      <c r="BN1222" s="3">
        <v>0</v>
      </c>
      <c r="BO1222" s="3" t="s">
        <v>3</v>
      </c>
      <c r="BP1222" s="3">
        <v>0</v>
      </c>
      <c r="BQ1222" s="3">
        <v>40</v>
      </c>
      <c r="BR1222" s="3">
        <v>0</v>
      </c>
      <c r="BS1222" s="3">
        <v>1</v>
      </c>
      <c r="BT1222" s="3">
        <v>1</v>
      </c>
      <c r="BU1222" s="3">
        <v>1</v>
      </c>
      <c r="BV1222" s="3">
        <v>1</v>
      </c>
      <c r="BW1222" s="3">
        <v>1</v>
      </c>
      <c r="BX1222" s="3">
        <v>1</v>
      </c>
      <c r="BY1222" s="3" t="s">
        <v>3</v>
      </c>
      <c r="BZ1222" s="3">
        <v>90</v>
      </c>
      <c r="CA1222" s="3">
        <v>46</v>
      </c>
      <c r="CB1222" s="3" t="s">
        <v>3</v>
      </c>
      <c r="CC1222" s="3"/>
      <c r="CD1222" s="3"/>
      <c r="CE1222" s="3">
        <v>1566</v>
      </c>
      <c r="CF1222" s="3">
        <v>0</v>
      </c>
      <c r="CG1222" s="3">
        <v>0</v>
      </c>
      <c r="CH1222" s="3"/>
      <c r="CI1222" s="3"/>
      <c r="CJ1222" s="3"/>
      <c r="CK1222" s="3"/>
      <c r="CL1222" s="3"/>
      <c r="CM1222" s="3">
        <v>0</v>
      </c>
      <c r="CN1222" s="9" t="s">
        <v>2499</v>
      </c>
      <c r="CO1222" s="3">
        <v>0</v>
      </c>
      <c r="CP1222" s="3">
        <f t="shared" si="1407"/>
        <v>2.5</v>
      </c>
      <c r="CQ1222" s="3">
        <f t="shared" si="1408"/>
        <v>0.25</v>
      </c>
      <c r="CR1222" s="3">
        <f t="shared" si="1430"/>
        <v>0</v>
      </c>
      <c r="CS1222" s="3">
        <f t="shared" si="1431"/>
        <v>0</v>
      </c>
      <c r="CT1222" s="3">
        <f t="shared" si="1409"/>
        <v>0</v>
      </c>
      <c r="CU1222" s="3">
        <f t="shared" si="1410"/>
        <v>0</v>
      </c>
      <c r="CV1222" s="3">
        <f t="shared" si="1411"/>
        <v>0</v>
      </c>
      <c r="CW1222" s="3">
        <f t="shared" si="1412"/>
        <v>0</v>
      </c>
      <c r="CX1222" s="3">
        <f t="shared" si="1413"/>
        <v>0</v>
      </c>
      <c r="CY1222" s="3">
        <f t="shared" si="1432"/>
        <v>0</v>
      </c>
      <c r="CZ1222" s="3">
        <f t="shared" si="1433"/>
        <v>0</v>
      </c>
      <c r="DA1222" s="3"/>
      <c r="DB1222" s="3"/>
      <c r="DC1222" s="3" t="s">
        <v>3</v>
      </c>
      <c r="DD1222" s="3" t="s">
        <v>3</v>
      </c>
      <c r="DE1222" s="3" t="s">
        <v>3</v>
      </c>
      <c r="DF1222" s="3" t="s">
        <v>3</v>
      </c>
      <c r="DG1222" s="3" t="s">
        <v>3</v>
      </c>
      <c r="DH1222" s="3" t="s">
        <v>3</v>
      </c>
      <c r="DI1222" s="3" t="s">
        <v>3</v>
      </c>
      <c r="DJ1222" s="3" t="s">
        <v>3</v>
      </c>
      <c r="DK1222" s="3" t="s">
        <v>3</v>
      </c>
      <c r="DL1222" s="3" t="s">
        <v>3</v>
      </c>
      <c r="DM1222" s="3" t="s">
        <v>3</v>
      </c>
      <c r="DN1222" s="3">
        <v>0</v>
      </c>
      <c r="DO1222" s="3">
        <v>0</v>
      </c>
      <c r="DP1222" s="3">
        <v>1</v>
      </c>
      <c r="DQ1222" s="3">
        <v>1</v>
      </c>
      <c r="DR1222" s="3"/>
      <c r="DS1222" s="3"/>
      <c r="DT1222" s="3"/>
      <c r="DU1222" s="3">
        <v>1010</v>
      </c>
      <c r="DV1222" s="3" t="s">
        <v>266</v>
      </c>
      <c r="DW1222" s="3" t="s">
        <v>266</v>
      </c>
      <c r="DX1222" s="3">
        <v>1</v>
      </c>
      <c r="DY1222" s="3"/>
      <c r="DZ1222" s="3" t="s">
        <v>3</v>
      </c>
      <c r="EA1222" s="3" t="s">
        <v>3</v>
      </c>
      <c r="EB1222" s="3" t="s">
        <v>3</v>
      </c>
      <c r="EC1222" s="3" t="s">
        <v>3</v>
      </c>
      <c r="ED1222" s="3"/>
      <c r="EE1222" s="3">
        <v>57042958</v>
      </c>
      <c r="EF1222" s="3">
        <v>40</v>
      </c>
      <c r="EG1222" s="3" t="s">
        <v>33</v>
      </c>
      <c r="EH1222" s="3">
        <v>0</v>
      </c>
      <c r="EI1222" s="3" t="s">
        <v>3</v>
      </c>
      <c r="EJ1222" s="3">
        <v>2</v>
      </c>
      <c r="EK1222" s="3">
        <v>68</v>
      </c>
      <c r="EL1222" s="3" t="s">
        <v>149</v>
      </c>
      <c r="EM1222" s="3" t="s">
        <v>150</v>
      </c>
      <c r="EN1222" s="3"/>
      <c r="EO1222" s="3" t="s">
        <v>46</v>
      </c>
      <c r="EP1222" s="3"/>
      <c r="EQ1222" s="3">
        <v>0</v>
      </c>
      <c r="ER1222" s="3">
        <v>0.25</v>
      </c>
      <c r="ES1222" s="3">
        <v>0.25</v>
      </c>
      <c r="ET1222" s="3">
        <v>0</v>
      </c>
      <c r="EU1222" s="3">
        <v>0</v>
      </c>
      <c r="EV1222" s="3">
        <v>0</v>
      </c>
      <c r="EW1222" s="3">
        <v>0</v>
      </c>
      <c r="EX1222" s="3">
        <v>0</v>
      </c>
      <c r="EY1222" s="3"/>
      <c r="EZ1222" s="3"/>
      <c r="FA1222" s="3"/>
      <c r="FB1222" s="3"/>
      <c r="FC1222" s="3"/>
      <c r="FD1222" s="3"/>
      <c r="FE1222" s="3"/>
      <c r="FF1222" s="3"/>
      <c r="FG1222" s="3"/>
      <c r="FH1222" s="3"/>
      <c r="FI1222" s="3"/>
      <c r="FJ1222" s="3"/>
      <c r="FK1222" s="3"/>
      <c r="FL1222" s="3"/>
      <c r="FM1222" s="3"/>
      <c r="FN1222" s="3"/>
      <c r="FO1222" s="3"/>
      <c r="FP1222" s="3"/>
      <c r="FQ1222" s="3">
        <v>0</v>
      </c>
      <c r="FR1222" s="3">
        <v>0</v>
      </c>
      <c r="FS1222" s="3">
        <v>0</v>
      </c>
      <c r="FT1222" s="3"/>
      <c r="FU1222" s="3"/>
      <c r="FV1222" s="3"/>
      <c r="FW1222" s="3"/>
      <c r="FX1222" s="3">
        <v>90</v>
      </c>
      <c r="FY1222" s="3">
        <v>46</v>
      </c>
      <c r="FZ1222" s="3"/>
      <c r="GA1222" s="3" t="s">
        <v>3</v>
      </c>
      <c r="GB1222" s="3"/>
      <c r="GC1222" s="3"/>
      <c r="GD1222" s="3">
        <v>1</v>
      </c>
      <c r="GE1222" s="3"/>
      <c r="GF1222" s="3">
        <v>-1446611938</v>
      </c>
      <c r="GG1222" s="3">
        <v>2</v>
      </c>
      <c r="GH1222" s="3">
        <v>1</v>
      </c>
      <c r="GI1222" s="3">
        <v>-2</v>
      </c>
      <c r="GJ1222" s="3">
        <v>0</v>
      </c>
      <c r="GK1222" s="3">
        <v>0</v>
      </c>
      <c r="GL1222" s="3">
        <f t="shared" si="1414"/>
        <v>0</v>
      </c>
      <c r="GM1222" s="3">
        <f t="shared" si="1415"/>
        <v>2.5</v>
      </c>
      <c r="GN1222" s="3">
        <f t="shared" si="1416"/>
        <v>0</v>
      </c>
      <c r="GO1222" s="3">
        <f t="shared" si="1417"/>
        <v>2.5</v>
      </c>
      <c r="GP1222" s="3">
        <f t="shared" si="1418"/>
        <v>0</v>
      </c>
      <c r="GQ1222" s="3"/>
      <c r="GR1222" s="3">
        <v>0</v>
      </c>
      <c r="GS1222" s="3">
        <v>3</v>
      </c>
      <c r="GT1222" s="3">
        <v>0</v>
      </c>
      <c r="GU1222" s="3" t="s">
        <v>3</v>
      </c>
      <c r="GV1222" s="3">
        <f t="shared" si="1419"/>
        <v>0</v>
      </c>
      <c r="GW1222" s="3">
        <v>1</v>
      </c>
      <c r="GX1222" s="3">
        <f t="shared" si="1420"/>
        <v>0</v>
      </c>
      <c r="GY1222" s="3"/>
      <c r="GZ1222" s="3"/>
      <c r="HA1222" s="3">
        <v>0</v>
      </c>
      <c r="HB1222" s="3">
        <v>0</v>
      </c>
      <c r="HC1222" s="3">
        <f t="shared" si="1421"/>
        <v>0</v>
      </c>
      <c r="HD1222" s="3"/>
      <c r="HE1222" s="3" t="s">
        <v>3</v>
      </c>
      <c r="HF1222" s="3" t="s">
        <v>3</v>
      </c>
      <c r="HG1222" s="3"/>
      <c r="HH1222" s="3"/>
      <c r="HI1222" s="3"/>
      <c r="HJ1222" s="3"/>
      <c r="HK1222" s="3"/>
      <c r="HL1222" s="3"/>
      <c r="HM1222" s="3" t="s">
        <v>3</v>
      </c>
      <c r="HN1222" s="3" t="s">
        <v>3</v>
      </c>
      <c r="HO1222" s="3" t="s">
        <v>3</v>
      </c>
      <c r="HP1222" s="3" t="s">
        <v>3</v>
      </c>
      <c r="HQ1222" s="3" t="s">
        <v>3</v>
      </c>
      <c r="HR1222" s="3"/>
      <c r="HS1222" s="3">
        <v>0</v>
      </c>
      <c r="HT1222" s="3"/>
      <c r="HU1222" s="3"/>
      <c r="HV1222" s="3"/>
      <c r="HW1222" s="3"/>
      <c r="HX1222" s="3"/>
      <c r="HY1222" s="3"/>
      <c r="HZ1222" s="3"/>
      <c r="IA1222" s="3"/>
      <c r="IB1222" s="3"/>
      <c r="IC1222" s="3"/>
      <c r="ID1222" s="3"/>
      <c r="IE1222" s="3"/>
      <c r="IF1222" s="3"/>
      <c r="IG1222" s="3"/>
      <c r="IH1222" s="3"/>
      <c r="II1222" s="3"/>
      <c r="IJ1222" s="3"/>
      <c r="IK1222" s="3">
        <v>0</v>
      </c>
      <c r="IL1222" s="3"/>
      <c r="IM1222" s="3"/>
      <c r="IN1222" s="3"/>
      <c r="IO1222" s="3"/>
      <c r="IP1222" s="3"/>
      <c r="IQ1222" s="3"/>
      <c r="IR1222" s="3"/>
      <c r="IS1222" s="3"/>
      <c r="IT1222" s="3"/>
      <c r="IU1222" s="3"/>
    </row>
    <row r="1223" spans="1:255" ht="409.5" x14ac:dyDescent="0.25">
      <c r="A1223" s="4">
        <v>18</v>
      </c>
      <c r="B1223" s="4">
        <v>1</v>
      </c>
      <c r="C1223" s="4">
        <v>485</v>
      </c>
      <c r="D1223" s="4"/>
      <c r="E1223" s="4" t="s">
        <v>1385</v>
      </c>
      <c r="F1223" s="4" t="s">
        <v>1386</v>
      </c>
      <c r="G1223" s="4" t="s">
        <v>1387</v>
      </c>
      <c r="H1223" s="4" t="s">
        <v>266</v>
      </c>
      <c r="I1223" s="4">
        <f>I1219*J1223</f>
        <v>10</v>
      </c>
      <c r="J1223" s="4">
        <v>10</v>
      </c>
      <c r="K1223" s="4">
        <v>10</v>
      </c>
      <c r="L1223" s="4"/>
      <c r="M1223" s="4"/>
      <c r="N1223" s="4"/>
      <c r="O1223" s="4">
        <f t="shared" si="1397"/>
        <v>21.7</v>
      </c>
      <c r="P1223" s="4">
        <f t="shared" si="1398"/>
        <v>21.7</v>
      </c>
      <c r="Q1223" s="4">
        <f t="shared" si="1422"/>
        <v>0</v>
      </c>
      <c r="R1223" s="4">
        <f t="shared" si="1423"/>
        <v>0</v>
      </c>
      <c r="S1223" s="4">
        <f t="shared" si="1399"/>
        <v>0</v>
      </c>
      <c r="T1223" s="4">
        <f t="shared" si="1400"/>
        <v>0</v>
      </c>
      <c r="U1223" s="4">
        <f t="shared" si="1401"/>
        <v>0</v>
      </c>
      <c r="V1223" s="4">
        <f t="shared" si="1402"/>
        <v>0</v>
      </c>
      <c r="W1223" s="4">
        <f t="shared" si="1403"/>
        <v>0</v>
      </c>
      <c r="X1223" s="4">
        <f t="shared" si="1424"/>
        <v>0</v>
      </c>
      <c r="Y1223" s="4">
        <f t="shared" si="1425"/>
        <v>0</v>
      </c>
      <c r="Z1223" s="4"/>
      <c r="AA1223" s="4">
        <v>55890823</v>
      </c>
      <c r="AB1223" s="4">
        <f t="shared" si="1404"/>
        <v>0.25</v>
      </c>
      <c r="AC1223" s="4">
        <f t="shared" si="1426"/>
        <v>0.25</v>
      </c>
      <c r="AD1223" s="4">
        <f t="shared" si="1427"/>
        <v>0</v>
      </c>
      <c r="AE1223" s="4">
        <f t="shared" si="1428"/>
        <v>0</v>
      </c>
      <c r="AF1223" s="4">
        <f t="shared" si="1428"/>
        <v>0</v>
      </c>
      <c r="AG1223" s="4">
        <f t="shared" si="1405"/>
        <v>0</v>
      </c>
      <c r="AH1223" s="4">
        <f t="shared" si="1429"/>
        <v>0</v>
      </c>
      <c r="AI1223" s="4">
        <f t="shared" si="1429"/>
        <v>0</v>
      </c>
      <c r="AJ1223" s="4">
        <f t="shared" si="1406"/>
        <v>0</v>
      </c>
      <c r="AK1223" s="4">
        <v>0.25</v>
      </c>
      <c r="AL1223" s="4">
        <v>0.25</v>
      </c>
      <c r="AM1223" s="4">
        <v>0</v>
      </c>
      <c r="AN1223" s="4">
        <v>0</v>
      </c>
      <c r="AO1223" s="4">
        <v>0</v>
      </c>
      <c r="AP1223" s="4">
        <v>0</v>
      </c>
      <c r="AQ1223" s="4">
        <v>0</v>
      </c>
      <c r="AR1223" s="4">
        <v>0</v>
      </c>
      <c r="AS1223" s="4">
        <v>0</v>
      </c>
      <c r="AT1223" s="4">
        <v>90</v>
      </c>
      <c r="AU1223" s="4">
        <v>46</v>
      </c>
      <c r="AV1223" s="4">
        <v>1</v>
      </c>
      <c r="AW1223" s="4">
        <v>1</v>
      </c>
      <c r="AX1223" s="4"/>
      <c r="AY1223" s="4"/>
      <c r="AZ1223" s="4">
        <v>1</v>
      </c>
      <c r="BA1223" s="4">
        <v>1</v>
      </c>
      <c r="BB1223" s="4">
        <v>1</v>
      </c>
      <c r="BC1223" s="4">
        <v>8.68</v>
      </c>
      <c r="BD1223" s="4" t="s">
        <v>3</v>
      </c>
      <c r="BE1223" s="4" t="s">
        <v>3</v>
      </c>
      <c r="BF1223" s="4" t="s">
        <v>3</v>
      </c>
      <c r="BG1223" s="4" t="s">
        <v>3</v>
      </c>
      <c r="BH1223" s="4">
        <v>3</v>
      </c>
      <c r="BI1223" s="4">
        <v>2</v>
      </c>
      <c r="BJ1223" s="4" t="s">
        <v>1388</v>
      </c>
      <c r="BK1223" s="4"/>
      <c r="BL1223" s="4"/>
      <c r="BM1223" s="4">
        <v>68</v>
      </c>
      <c r="BN1223" s="4">
        <v>0</v>
      </c>
      <c r="BO1223" s="4" t="s">
        <v>1386</v>
      </c>
      <c r="BP1223" s="4">
        <v>1</v>
      </c>
      <c r="BQ1223" s="4">
        <v>40</v>
      </c>
      <c r="BR1223" s="4">
        <v>0</v>
      </c>
      <c r="BS1223" s="4">
        <v>1</v>
      </c>
      <c r="BT1223" s="4">
        <v>1</v>
      </c>
      <c r="BU1223" s="4">
        <v>1</v>
      </c>
      <c r="BV1223" s="4">
        <v>1</v>
      </c>
      <c r="BW1223" s="4">
        <v>1</v>
      </c>
      <c r="BX1223" s="4">
        <v>1</v>
      </c>
      <c r="BY1223" s="4" t="s">
        <v>3</v>
      </c>
      <c r="BZ1223" s="4">
        <v>90</v>
      </c>
      <c r="CA1223" s="4">
        <v>46</v>
      </c>
      <c r="CB1223" s="4" t="s">
        <v>3</v>
      </c>
      <c r="CC1223" s="4"/>
      <c r="CD1223" s="4"/>
      <c r="CE1223" s="4">
        <v>1566</v>
      </c>
      <c r="CF1223" s="4">
        <v>0</v>
      </c>
      <c r="CG1223" s="4">
        <v>0</v>
      </c>
      <c r="CH1223" s="4"/>
      <c r="CI1223" s="4"/>
      <c r="CJ1223" s="4"/>
      <c r="CK1223" s="4"/>
      <c r="CL1223" s="4"/>
      <c r="CM1223" s="4">
        <v>0</v>
      </c>
      <c r="CN1223" s="10" t="s">
        <v>2499</v>
      </c>
      <c r="CO1223" s="4">
        <v>0</v>
      </c>
      <c r="CP1223" s="4">
        <f t="shared" si="1407"/>
        <v>21.7</v>
      </c>
      <c r="CQ1223" s="4">
        <f t="shared" si="1408"/>
        <v>2.17</v>
      </c>
      <c r="CR1223" s="4">
        <f t="shared" si="1430"/>
        <v>0</v>
      </c>
      <c r="CS1223" s="4">
        <f t="shared" si="1431"/>
        <v>0</v>
      </c>
      <c r="CT1223" s="4">
        <f t="shared" si="1409"/>
        <v>0</v>
      </c>
      <c r="CU1223" s="4">
        <f t="shared" si="1410"/>
        <v>0</v>
      </c>
      <c r="CV1223" s="4">
        <f t="shared" si="1411"/>
        <v>0</v>
      </c>
      <c r="CW1223" s="4">
        <f t="shared" si="1412"/>
        <v>0</v>
      </c>
      <c r="CX1223" s="4">
        <f t="shared" si="1413"/>
        <v>0</v>
      </c>
      <c r="CY1223" s="4">
        <f t="shared" si="1432"/>
        <v>0</v>
      </c>
      <c r="CZ1223" s="4">
        <f t="shared" si="1433"/>
        <v>0</v>
      </c>
      <c r="DA1223" s="4"/>
      <c r="DB1223" s="4"/>
      <c r="DC1223" s="4" t="s">
        <v>3</v>
      </c>
      <c r="DD1223" s="4" t="s">
        <v>3</v>
      </c>
      <c r="DE1223" s="4" t="s">
        <v>3</v>
      </c>
      <c r="DF1223" s="4" t="s">
        <v>3</v>
      </c>
      <c r="DG1223" s="4" t="s">
        <v>3</v>
      </c>
      <c r="DH1223" s="4" t="s">
        <v>3</v>
      </c>
      <c r="DI1223" s="4" t="s">
        <v>3</v>
      </c>
      <c r="DJ1223" s="4" t="s">
        <v>3</v>
      </c>
      <c r="DK1223" s="4" t="s">
        <v>3</v>
      </c>
      <c r="DL1223" s="4" t="s">
        <v>3</v>
      </c>
      <c r="DM1223" s="4" t="s">
        <v>3</v>
      </c>
      <c r="DN1223" s="4">
        <v>0</v>
      </c>
      <c r="DO1223" s="4">
        <v>0</v>
      </c>
      <c r="DP1223" s="4">
        <v>1</v>
      </c>
      <c r="DQ1223" s="4">
        <v>1</v>
      </c>
      <c r="DR1223" s="4"/>
      <c r="DS1223" s="4"/>
      <c r="DT1223" s="4"/>
      <c r="DU1223" s="4">
        <v>1010</v>
      </c>
      <c r="DV1223" s="4" t="s">
        <v>266</v>
      </c>
      <c r="DW1223" s="4" t="s">
        <v>266</v>
      </c>
      <c r="DX1223" s="4">
        <v>1</v>
      </c>
      <c r="DY1223" s="4"/>
      <c r="DZ1223" s="4" t="s">
        <v>3</v>
      </c>
      <c r="EA1223" s="4" t="s">
        <v>3</v>
      </c>
      <c r="EB1223" s="4" t="s">
        <v>3</v>
      </c>
      <c r="EC1223" s="4" t="s">
        <v>3</v>
      </c>
      <c r="ED1223" s="4"/>
      <c r="EE1223" s="4">
        <v>57042958</v>
      </c>
      <c r="EF1223" s="4">
        <v>40</v>
      </c>
      <c r="EG1223" s="4" t="s">
        <v>33</v>
      </c>
      <c r="EH1223" s="4">
        <v>0</v>
      </c>
      <c r="EI1223" s="4" t="s">
        <v>3</v>
      </c>
      <c r="EJ1223" s="4">
        <v>2</v>
      </c>
      <c r="EK1223" s="4">
        <v>68</v>
      </c>
      <c r="EL1223" s="4" t="s">
        <v>149</v>
      </c>
      <c r="EM1223" s="4" t="s">
        <v>150</v>
      </c>
      <c r="EN1223" s="4"/>
      <c r="EO1223" s="4" t="s">
        <v>46</v>
      </c>
      <c r="EP1223" s="4"/>
      <c r="EQ1223" s="4">
        <v>0</v>
      </c>
      <c r="ER1223" s="4">
        <v>0.25</v>
      </c>
      <c r="ES1223" s="4">
        <v>0.25</v>
      </c>
      <c r="ET1223" s="4">
        <v>0</v>
      </c>
      <c r="EU1223" s="4">
        <v>0</v>
      </c>
      <c r="EV1223" s="4">
        <v>0</v>
      </c>
      <c r="EW1223" s="4">
        <v>0</v>
      </c>
      <c r="EX1223" s="4">
        <v>0</v>
      </c>
      <c r="EY1223" s="4"/>
      <c r="EZ1223" s="4"/>
      <c r="FA1223" s="4"/>
      <c r="FB1223" s="4"/>
      <c r="FC1223" s="4"/>
      <c r="FD1223" s="4"/>
      <c r="FE1223" s="4"/>
      <c r="FF1223" s="4"/>
      <c r="FG1223" s="4"/>
      <c r="FH1223" s="4"/>
      <c r="FI1223" s="4"/>
      <c r="FJ1223" s="4"/>
      <c r="FK1223" s="4"/>
      <c r="FL1223" s="4"/>
      <c r="FM1223" s="4"/>
      <c r="FN1223" s="4"/>
      <c r="FO1223" s="4"/>
      <c r="FP1223" s="4"/>
      <c r="FQ1223" s="4">
        <v>0</v>
      </c>
      <c r="FR1223" s="4">
        <v>0</v>
      </c>
      <c r="FS1223" s="4">
        <v>0</v>
      </c>
      <c r="FT1223" s="4"/>
      <c r="FU1223" s="4"/>
      <c r="FV1223" s="4"/>
      <c r="FW1223" s="4"/>
      <c r="FX1223" s="4">
        <v>90</v>
      </c>
      <c r="FY1223" s="4">
        <v>46</v>
      </c>
      <c r="FZ1223" s="4"/>
      <c r="GA1223" s="4" t="s">
        <v>3</v>
      </c>
      <c r="GB1223" s="4"/>
      <c r="GC1223" s="4"/>
      <c r="GD1223" s="4">
        <v>1</v>
      </c>
      <c r="GE1223" s="4"/>
      <c r="GF1223" s="4">
        <v>-1446611938</v>
      </c>
      <c r="GG1223" s="4">
        <v>2</v>
      </c>
      <c r="GH1223" s="4">
        <v>1</v>
      </c>
      <c r="GI1223" s="4">
        <v>2</v>
      </c>
      <c r="GJ1223" s="4">
        <v>0</v>
      </c>
      <c r="GK1223" s="4">
        <v>0</v>
      </c>
      <c r="GL1223" s="4">
        <f t="shared" si="1414"/>
        <v>0</v>
      </c>
      <c r="GM1223" s="4">
        <f t="shared" si="1415"/>
        <v>21.7</v>
      </c>
      <c r="GN1223" s="4">
        <f t="shared" si="1416"/>
        <v>0</v>
      </c>
      <c r="GO1223" s="4">
        <f t="shared" si="1417"/>
        <v>21.7</v>
      </c>
      <c r="GP1223" s="4">
        <f t="shared" si="1418"/>
        <v>0</v>
      </c>
      <c r="GQ1223" s="4"/>
      <c r="GR1223" s="4">
        <v>0</v>
      </c>
      <c r="GS1223" s="4">
        <v>3</v>
      </c>
      <c r="GT1223" s="4">
        <v>0</v>
      </c>
      <c r="GU1223" s="4" t="s">
        <v>3</v>
      </c>
      <c r="GV1223" s="4">
        <f t="shared" si="1419"/>
        <v>0</v>
      </c>
      <c r="GW1223" s="4">
        <v>1</v>
      </c>
      <c r="GX1223" s="4">
        <f t="shared" si="1420"/>
        <v>0</v>
      </c>
      <c r="GY1223" s="4"/>
      <c r="GZ1223" s="4"/>
      <c r="HA1223" s="4">
        <v>0</v>
      </c>
      <c r="HB1223" s="4">
        <v>0</v>
      </c>
      <c r="HC1223" s="4">
        <f t="shared" si="1421"/>
        <v>0</v>
      </c>
      <c r="HD1223" s="4"/>
      <c r="HE1223" s="4" t="s">
        <v>3</v>
      </c>
      <c r="HF1223" s="4" t="s">
        <v>3</v>
      </c>
      <c r="HG1223" s="4"/>
      <c r="HH1223" s="4"/>
      <c r="HI1223" s="4"/>
      <c r="HJ1223" s="4"/>
      <c r="HK1223" s="4"/>
      <c r="HL1223" s="4"/>
      <c r="HM1223" s="4" t="s">
        <v>3</v>
      </c>
      <c r="HN1223" s="4" t="s">
        <v>3</v>
      </c>
      <c r="HO1223" s="4" t="s">
        <v>3</v>
      </c>
      <c r="HP1223" s="4" t="s">
        <v>3</v>
      </c>
      <c r="HQ1223" s="4" t="s">
        <v>3</v>
      </c>
      <c r="HR1223" s="4"/>
      <c r="HS1223" s="4">
        <v>0</v>
      </c>
      <c r="HT1223" s="4"/>
      <c r="HU1223" s="4"/>
      <c r="HV1223" s="4"/>
      <c r="HW1223" s="4"/>
      <c r="HX1223" s="4"/>
      <c r="HY1223" s="4"/>
      <c r="HZ1223" s="4"/>
      <c r="IA1223" s="4"/>
      <c r="IB1223" s="4"/>
      <c r="IC1223" s="4"/>
      <c r="ID1223" s="4"/>
      <c r="IE1223" s="4"/>
      <c r="IF1223" s="4"/>
      <c r="IG1223" s="4"/>
      <c r="IH1223" s="4"/>
      <c r="II1223" s="4"/>
      <c r="IJ1223" s="4"/>
      <c r="IK1223" s="4">
        <v>0</v>
      </c>
      <c r="IL1223" s="4"/>
      <c r="IM1223" s="4"/>
      <c r="IN1223" s="4"/>
      <c r="IO1223" s="4"/>
      <c r="IP1223" s="4"/>
      <c r="IQ1223" s="4"/>
      <c r="IR1223" s="4"/>
      <c r="IS1223" s="4"/>
      <c r="IT1223" s="4"/>
      <c r="IU1223" s="4"/>
    </row>
    <row r="1224" spans="1:255" x14ac:dyDescent="0.25">
      <c r="A1224" s="3">
        <v>18</v>
      </c>
      <c r="B1224" s="3">
        <v>1</v>
      </c>
      <c r="C1224" s="3">
        <v>471</v>
      </c>
      <c r="D1224" s="3"/>
      <c r="E1224" s="3" t="s">
        <v>1389</v>
      </c>
      <c r="F1224" s="3" t="s">
        <v>1390</v>
      </c>
      <c r="G1224" s="3" t="s">
        <v>1391</v>
      </c>
      <c r="H1224" s="3" t="s">
        <v>266</v>
      </c>
      <c r="I1224" s="3">
        <f>I1218*J1224</f>
        <v>1</v>
      </c>
      <c r="J1224" s="3">
        <v>1</v>
      </c>
      <c r="K1224" s="3">
        <v>1</v>
      </c>
      <c r="L1224" s="3"/>
      <c r="M1224" s="3"/>
      <c r="N1224" s="3"/>
      <c r="O1224" s="3">
        <f t="shared" si="1397"/>
        <v>3733.17</v>
      </c>
      <c r="P1224" s="3">
        <f>ROUND((ROUND((AC1224*I1224),2)*BC1224),2)</f>
        <v>3733.17</v>
      </c>
      <c r="Q1224" s="3">
        <f t="shared" si="1422"/>
        <v>0</v>
      </c>
      <c r="R1224" s="3">
        <f t="shared" si="1423"/>
        <v>0</v>
      </c>
      <c r="S1224" s="3">
        <f t="shared" si="1399"/>
        <v>0</v>
      </c>
      <c r="T1224" s="3">
        <f t="shared" si="1400"/>
        <v>0</v>
      </c>
      <c r="U1224" s="3">
        <f t="shared" si="1401"/>
        <v>0</v>
      </c>
      <c r="V1224" s="3">
        <f t="shared" si="1402"/>
        <v>0</v>
      </c>
      <c r="W1224" s="3">
        <f t="shared" si="1403"/>
        <v>0</v>
      </c>
      <c r="X1224" s="3">
        <f t="shared" si="1424"/>
        <v>0</v>
      </c>
      <c r="Y1224" s="3">
        <f t="shared" si="1425"/>
        <v>0</v>
      </c>
      <c r="Z1224" s="3"/>
      <c r="AA1224" s="3">
        <v>54971259</v>
      </c>
      <c r="AB1224" s="3">
        <f t="shared" si="1404"/>
        <v>3733.17</v>
      </c>
      <c r="AC1224" s="3">
        <f t="shared" si="1426"/>
        <v>3733.17</v>
      </c>
      <c r="AD1224" s="3">
        <f t="shared" si="1427"/>
        <v>0</v>
      </c>
      <c r="AE1224" s="3">
        <f t="shared" si="1428"/>
        <v>0</v>
      </c>
      <c r="AF1224" s="3">
        <f t="shared" si="1428"/>
        <v>0</v>
      </c>
      <c r="AG1224" s="3">
        <f t="shared" si="1405"/>
        <v>0</v>
      </c>
      <c r="AH1224" s="3">
        <f t="shared" si="1429"/>
        <v>0</v>
      </c>
      <c r="AI1224" s="3">
        <f t="shared" si="1429"/>
        <v>0</v>
      </c>
      <c r="AJ1224" s="3">
        <f t="shared" si="1406"/>
        <v>0</v>
      </c>
      <c r="AK1224" s="3">
        <v>3733.17</v>
      </c>
      <c r="AL1224" s="3">
        <v>3733.17</v>
      </c>
      <c r="AM1224" s="3">
        <v>0</v>
      </c>
      <c r="AN1224" s="3">
        <v>0</v>
      </c>
      <c r="AO1224" s="3">
        <v>0</v>
      </c>
      <c r="AP1224" s="3">
        <v>0</v>
      </c>
      <c r="AQ1224" s="3">
        <v>0</v>
      </c>
      <c r="AR1224" s="3">
        <v>0</v>
      </c>
      <c r="AS1224" s="3">
        <v>0</v>
      </c>
      <c r="AT1224" s="3">
        <v>0</v>
      </c>
      <c r="AU1224" s="3">
        <v>0</v>
      </c>
      <c r="AV1224" s="3">
        <v>1</v>
      </c>
      <c r="AW1224" s="3">
        <v>1</v>
      </c>
      <c r="AX1224" s="3"/>
      <c r="AY1224" s="3"/>
      <c r="AZ1224" s="3">
        <v>1</v>
      </c>
      <c r="BA1224" s="3">
        <v>1</v>
      </c>
      <c r="BB1224" s="3">
        <v>1</v>
      </c>
      <c r="BC1224" s="3">
        <v>1</v>
      </c>
      <c r="BD1224" s="3" t="s">
        <v>3</v>
      </c>
      <c r="BE1224" s="3" t="s">
        <v>3</v>
      </c>
      <c r="BF1224" s="3" t="s">
        <v>3</v>
      </c>
      <c r="BG1224" s="3" t="s">
        <v>3</v>
      </c>
      <c r="BH1224" s="3">
        <v>3</v>
      </c>
      <c r="BI1224" s="3">
        <v>3</v>
      </c>
      <c r="BJ1224" s="3" t="s">
        <v>1392</v>
      </c>
      <c r="BK1224" s="3"/>
      <c r="BL1224" s="3"/>
      <c r="BM1224" s="3">
        <v>746</v>
      </c>
      <c r="BN1224" s="3">
        <v>0</v>
      </c>
      <c r="BO1224" s="3" t="s">
        <v>3</v>
      </c>
      <c r="BP1224" s="3">
        <v>0</v>
      </c>
      <c r="BQ1224" s="3">
        <v>130</v>
      </c>
      <c r="BR1224" s="3">
        <v>0</v>
      </c>
      <c r="BS1224" s="3">
        <v>1</v>
      </c>
      <c r="BT1224" s="3">
        <v>1</v>
      </c>
      <c r="BU1224" s="3">
        <v>1</v>
      </c>
      <c r="BV1224" s="3">
        <v>1</v>
      </c>
      <c r="BW1224" s="3">
        <v>1</v>
      </c>
      <c r="BX1224" s="3">
        <v>1</v>
      </c>
      <c r="BY1224" s="3" t="s">
        <v>3</v>
      </c>
      <c r="BZ1224" s="3">
        <v>90</v>
      </c>
      <c r="CA1224" s="3">
        <v>46</v>
      </c>
      <c r="CB1224" s="3" t="s">
        <v>3</v>
      </c>
      <c r="CC1224" s="3"/>
      <c r="CD1224" s="3"/>
      <c r="CE1224" s="3">
        <v>1566</v>
      </c>
      <c r="CF1224" s="3">
        <v>0</v>
      </c>
      <c r="CG1224" s="3">
        <v>0</v>
      </c>
      <c r="CH1224" s="3"/>
      <c r="CI1224" s="3"/>
      <c r="CJ1224" s="3"/>
      <c r="CK1224" s="3"/>
      <c r="CL1224" s="3"/>
      <c r="CM1224" s="3">
        <v>0</v>
      </c>
      <c r="CN1224" s="3" t="s">
        <v>3</v>
      </c>
      <c r="CO1224" s="3">
        <v>0</v>
      </c>
      <c r="CP1224" s="3">
        <f t="shared" si="1407"/>
        <v>3733.17</v>
      </c>
      <c r="CQ1224" s="3">
        <f>ROUND((ROUND((AC1224*1),2)*BC1224),2)</f>
        <v>3733.17</v>
      </c>
      <c r="CR1224" s="3">
        <f t="shared" si="1430"/>
        <v>0</v>
      </c>
      <c r="CS1224" s="3">
        <f t="shared" si="1431"/>
        <v>0</v>
      </c>
      <c r="CT1224" s="3">
        <f t="shared" si="1409"/>
        <v>0</v>
      </c>
      <c r="CU1224" s="3">
        <f t="shared" si="1410"/>
        <v>0</v>
      </c>
      <c r="CV1224" s="3">
        <f t="shared" si="1411"/>
        <v>0</v>
      </c>
      <c r="CW1224" s="3">
        <f t="shared" si="1412"/>
        <v>0</v>
      </c>
      <c r="CX1224" s="3">
        <f t="shared" si="1413"/>
        <v>0</v>
      </c>
      <c r="CY1224" s="3">
        <f t="shared" si="1432"/>
        <v>0</v>
      </c>
      <c r="CZ1224" s="3">
        <f t="shared" si="1433"/>
        <v>0</v>
      </c>
      <c r="DA1224" s="3"/>
      <c r="DB1224" s="3"/>
      <c r="DC1224" s="3" t="s">
        <v>3</v>
      </c>
      <c r="DD1224" s="3" t="s">
        <v>3</v>
      </c>
      <c r="DE1224" s="3" t="s">
        <v>3</v>
      </c>
      <c r="DF1224" s="3" t="s">
        <v>3</v>
      </c>
      <c r="DG1224" s="3" t="s">
        <v>3</v>
      </c>
      <c r="DH1224" s="3" t="s">
        <v>3</v>
      </c>
      <c r="DI1224" s="3" t="s">
        <v>3</v>
      </c>
      <c r="DJ1224" s="3" t="s">
        <v>3</v>
      </c>
      <c r="DK1224" s="3" t="s">
        <v>3</v>
      </c>
      <c r="DL1224" s="3" t="s">
        <v>3</v>
      </c>
      <c r="DM1224" s="3" t="s">
        <v>3</v>
      </c>
      <c r="DN1224" s="3">
        <v>0</v>
      </c>
      <c r="DO1224" s="3">
        <v>0</v>
      </c>
      <c r="DP1224" s="3">
        <v>1</v>
      </c>
      <c r="DQ1224" s="3">
        <v>1</v>
      </c>
      <c r="DR1224" s="3"/>
      <c r="DS1224" s="3"/>
      <c r="DT1224" s="3"/>
      <c r="DU1224" s="3">
        <v>1010</v>
      </c>
      <c r="DV1224" s="3" t="s">
        <v>266</v>
      </c>
      <c r="DW1224" s="3" t="s">
        <v>266</v>
      </c>
      <c r="DX1224" s="3">
        <v>1</v>
      </c>
      <c r="DY1224" s="3"/>
      <c r="DZ1224" s="3" t="s">
        <v>3</v>
      </c>
      <c r="EA1224" s="3" t="s">
        <v>3</v>
      </c>
      <c r="EB1224" s="3" t="s">
        <v>3</v>
      </c>
      <c r="EC1224" s="3" t="s">
        <v>3</v>
      </c>
      <c r="ED1224" s="3"/>
      <c r="EE1224" s="3">
        <v>57043064</v>
      </c>
      <c r="EF1224" s="3">
        <v>130</v>
      </c>
      <c r="EG1224" s="3" t="s">
        <v>1393</v>
      </c>
      <c r="EH1224" s="3">
        <v>0</v>
      </c>
      <c r="EI1224" s="3" t="s">
        <v>3</v>
      </c>
      <c r="EJ1224" s="3">
        <v>3</v>
      </c>
      <c r="EK1224" s="3">
        <v>746</v>
      </c>
      <c r="EL1224" s="3" t="s">
        <v>1394</v>
      </c>
      <c r="EM1224" s="3" t="s">
        <v>1395</v>
      </c>
      <c r="EN1224" s="3"/>
      <c r="EO1224" s="3" t="s">
        <v>3</v>
      </c>
      <c r="EP1224" s="3"/>
      <c r="EQ1224" s="3">
        <v>0</v>
      </c>
      <c r="ER1224" s="3">
        <v>3733.17</v>
      </c>
      <c r="ES1224" s="3">
        <v>3733.17</v>
      </c>
      <c r="ET1224" s="3">
        <v>0</v>
      </c>
      <c r="EU1224" s="3">
        <v>0</v>
      </c>
      <c r="EV1224" s="3">
        <v>0</v>
      </c>
      <c r="EW1224" s="3">
        <v>0</v>
      </c>
      <c r="EX1224" s="3">
        <v>0</v>
      </c>
      <c r="EY1224" s="3"/>
      <c r="EZ1224" s="3"/>
      <c r="FA1224" s="3"/>
      <c r="FB1224" s="3"/>
      <c r="FC1224" s="3"/>
      <c r="FD1224" s="3"/>
      <c r="FE1224" s="3"/>
      <c r="FF1224" s="3"/>
      <c r="FG1224" s="3"/>
      <c r="FH1224" s="3"/>
      <c r="FI1224" s="3"/>
      <c r="FJ1224" s="3"/>
      <c r="FK1224" s="3"/>
      <c r="FL1224" s="3"/>
      <c r="FM1224" s="3"/>
      <c r="FN1224" s="3"/>
      <c r="FO1224" s="3"/>
      <c r="FP1224" s="3"/>
      <c r="FQ1224" s="3">
        <v>0</v>
      </c>
      <c r="FR1224" s="3">
        <f>P1224</f>
        <v>3733.17</v>
      </c>
      <c r="FS1224" s="3">
        <v>0</v>
      </c>
      <c r="FT1224" s="3"/>
      <c r="FU1224" s="3"/>
      <c r="FV1224" s="3"/>
      <c r="FW1224" s="3"/>
      <c r="FX1224" s="3">
        <v>90</v>
      </c>
      <c r="FY1224" s="3">
        <v>46</v>
      </c>
      <c r="FZ1224" s="3"/>
      <c r="GA1224" s="3" t="s">
        <v>3</v>
      </c>
      <c r="GB1224" s="3"/>
      <c r="GC1224" s="3"/>
      <c r="GD1224" s="3">
        <v>1</v>
      </c>
      <c r="GE1224" s="3"/>
      <c r="GF1224" s="3">
        <v>-528305452</v>
      </c>
      <c r="GG1224" s="3">
        <v>2</v>
      </c>
      <c r="GH1224" s="3">
        <v>1</v>
      </c>
      <c r="GI1224" s="3">
        <v>-2</v>
      </c>
      <c r="GJ1224" s="3">
        <v>0</v>
      </c>
      <c r="GK1224" s="3">
        <v>0</v>
      </c>
      <c r="GL1224" s="3">
        <f t="shared" si="1414"/>
        <v>0</v>
      </c>
      <c r="GM1224" s="3">
        <f t="shared" si="1415"/>
        <v>3733.17</v>
      </c>
      <c r="GN1224" s="3">
        <f t="shared" si="1416"/>
        <v>0</v>
      </c>
      <c r="GO1224" s="3">
        <f t="shared" si="1417"/>
        <v>0</v>
      </c>
      <c r="GP1224" s="3">
        <f t="shared" si="1418"/>
        <v>0</v>
      </c>
      <c r="GQ1224" s="3"/>
      <c r="GR1224" s="3">
        <v>0</v>
      </c>
      <c r="GS1224" s="3">
        <v>3</v>
      </c>
      <c r="GT1224" s="3">
        <v>0</v>
      </c>
      <c r="GU1224" s="3" t="s">
        <v>3</v>
      </c>
      <c r="GV1224" s="3">
        <f t="shared" si="1419"/>
        <v>0</v>
      </c>
      <c r="GW1224" s="3">
        <v>1</v>
      </c>
      <c r="GX1224" s="3">
        <f t="shared" si="1420"/>
        <v>0</v>
      </c>
      <c r="GY1224" s="3"/>
      <c r="GZ1224" s="3"/>
      <c r="HA1224" s="3">
        <v>0</v>
      </c>
      <c r="HB1224" s="3">
        <v>0</v>
      </c>
      <c r="HC1224" s="3">
        <f t="shared" si="1421"/>
        <v>0</v>
      </c>
      <c r="HD1224" s="3"/>
      <c r="HE1224" s="3" t="s">
        <v>3</v>
      </c>
      <c r="HF1224" s="3" t="s">
        <v>3</v>
      </c>
      <c r="HG1224" s="3"/>
      <c r="HH1224" s="3"/>
      <c r="HI1224" s="3"/>
      <c r="HJ1224" s="3"/>
      <c r="HK1224" s="3"/>
      <c r="HL1224" s="3"/>
      <c r="HM1224" s="3" t="s">
        <v>3</v>
      </c>
      <c r="HN1224" s="3" t="s">
        <v>3</v>
      </c>
      <c r="HO1224" s="3" t="s">
        <v>3</v>
      </c>
      <c r="HP1224" s="3" t="s">
        <v>3</v>
      </c>
      <c r="HQ1224" s="3" t="s">
        <v>3</v>
      </c>
      <c r="HR1224" s="3"/>
      <c r="HS1224" s="3">
        <v>0</v>
      </c>
      <c r="HT1224" s="3"/>
      <c r="HU1224" s="3"/>
      <c r="HV1224" s="3"/>
      <c r="HW1224" s="3"/>
      <c r="HX1224" s="3"/>
      <c r="HY1224" s="3"/>
      <c r="HZ1224" s="3"/>
      <c r="IA1224" s="3"/>
      <c r="IB1224" s="3"/>
      <c r="IC1224" s="3"/>
      <c r="ID1224" s="3"/>
      <c r="IE1224" s="3"/>
      <c r="IF1224" s="3"/>
      <c r="IG1224" s="3"/>
      <c r="IH1224" s="3"/>
      <c r="II1224" s="3"/>
      <c r="IJ1224" s="3"/>
      <c r="IK1224" s="3">
        <v>0</v>
      </c>
      <c r="IL1224" s="3"/>
      <c r="IM1224" s="3"/>
      <c r="IN1224" s="3"/>
      <c r="IO1224" s="3"/>
      <c r="IP1224" s="3"/>
      <c r="IQ1224" s="3"/>
      <c r="IR1224" s="3"/>
      <c r="IS1224" s="3"/>
      <c r="IT1224" s="3"/>
      <c r="IU1224" s="3"/>
    </row>
    <row r="1225" spans="1:255" x14ac:dyDescent="0.25">
      <c r="A1225" s="4">
        <v>18</v>
      </c>
      <c r="B1225" s="4">
        <v>1</v>
      </c>
      <c r="C1225" s="4">
        <v>487</v>
      </c>
      <c r="D1225" s="4"/>
      <c r="E1225" s="4" t="s">
        <v>1389</v>
      </c>
      <c r="F1225" s="4" t="s">
        <v>1390</v>
      </c>
      <c r="G1225" s="4" t="s">
        <v>1391</v>
      </c>
      <c r="H1225" s="4" t="s">
        <v>266</v>
      </c>
      <c r="I1225" s="4">
        <f>I1219*J1225</f>
        <v>1</v>
      </c>
      <c r="J1225" s="4">
        <v>1</v>
      </c>
      <c r="K1225" s="4">
        <v>1</v>
      </c>
      <c r="L1225" s="4"/>
      <c r="M1225" s="4"/>
      <c r="N1225" s="4"/>
      <c r="O1225" s="4">
        <f t="shared" si="1397"/>
        <v>22399.02</v>
      </c>
      <c r="P1225" s="4">
        <f>ROUND((ROUND((AC1225*I1225),2)*BC1225),2)</f>
        <v>22399.02</v>
      </c>
      <c r="Q1225" s="4">
        <f t="shared" si="1422"/>
        <v>0</v>
      </c>
      <c r="R1225" s="4">
        <f t="shared" si="1423"/>
        <v>0</v>
      </c>
      <c r="S1225" s="4">
        <f t="shared" si="1399"/>
        <v>0</v>
      </c>
      <c r="T1225" s="4">
        <f t="shared" si="1400"/>
        <v>0</v>
      </c>
      <c r="U1225" s="4">
        <f t="shared" si="1401"/>
        <v>0</v>
      </c>
      <c r="V1225" s="4">
        <f t="shared" si="1402"/>
        <v>0</v>
      </c>
      <c r="W1225" s="4">
        <f t="shared" si="1403"/>
        <v>0</v>
      </c>
      <c r="X1225" s="4">
        <f t="shared" si="1424"/>
        <v>0</v>
      </c>
      <c r="Y1225" s="4">
        <f t="shared" si="1425"/>
        <v>0</v>
      </c>
      <c r="Z1225" s="4"/>
      <c r="AA1225" s="4">
        <v>55890823</v>
      </c>
      <c r="AB1225" s="4">
        <f t="shared" si="1404"/>
        <v>3733.17</v>
      </c>
      <c r="AC1225" s="4">
        <f t="shared" si="1426"/>
        <v>3733.17</v>
      </c>
      <c r="AD1225" s="4">
        <f t="shared" si="1427"/>
        <v>0</v>
      </c>
      <c r="AE1225" s="4">
        <f t="shared" si="1428"/>
        <v>0</v>
      </c>
      <c r="AF1225" s="4">
        <f t="shared" si="1428"/>
        <v>0</v>
      </c>
      <c r="AG1225" s="4">
        <f t="shared" si="1405"/>
        <v>0</v>
      </c>
      <c r="AH1225" s="4">
        <f t="shared" si="1429"/>
        <v>0</v>
      </c>
      <c r="AI1225" s="4">
        <f t="shared" si="1429"/>
        <v>0</v>
      </c>
      <c r="AJ1225" s="4">
        <f t="shared" si="1406"/>
        <v>0</v>
      </c>
      <c r="AK1225" s="4">
        <v>3733.17</v>
      </c>
      <c r="AL1225" s="4">
        <v>3733.17</v>
      </c>
      <c r="AM1225" s="4">
        <v>0</v>
      </c>
      <c r="AN1225" s="4">
        <v>0</v>
      </c>
      <c r="AO1225" s="4">
        <v>0</v>
      </c>
      <c r="AP1225" s="4">
        <v>0</v>
      </c>
      <c r="AQ1225" s="4">
        <v>0</v>
      </c>
      <c r="AR1225" s="4">
        <v>0</v>
      </c>
      <c r="AS1225" s="4">
        <v>0</v>
      </c>
      <c r="AT1225" s="4">
        <v>0</v>
      </c>
      <c r="AU1225" s="4">
        <v>0</v>
      </c>
      <c r="AV1225" s="4">
        <v>1</v>
      </c>
      <c r="AW1225" s="4">
        <v>1</v>
      </c>
      <c r="AX1225" s="4"/>
      <c r="AY1225" s="4"/>
      <c r="AZ1225" s="4">
        <v>1</v>
      </c>
      <c r="BA1225" s="4">
        <v>1</v>
      </c>
      <c r="BB1225" s="4">
        <v>1</v>
      </c>
      <c r="BC1225" s="4">
        <v>6</v>
      </c>
      <c r="BD1225" s="4" t="s">
        <v>3</v>
      </c>
      <c r="BE1225" s="4" t="s">
        <v>3</v>
      </c>
      <c r="BF1225" s="4" t="s">
        <v>3</v>
      </c>
      <c r="BG1225" s="4" t="s">
        <v>3</v>
      </c>
      <c r="BH1225" s="4">
        <v>3</v>
      </c>
      <c r="BI1225" s="4">
        <v>3</v>
      </c>
      <c r="BJ1225" s="4" t="s">
        <v>1392</v>
      </c>
      <c r="BK1225" s="4"/>
      <c r="BL1225" s="4"/>
      <c r="BM1225" s="4">
        <v>746</v>
      </c>
      <c r="BN1225" s="4">
        <v>0</v>
      </c>
      <c r="BO1225" s="4" t="s">
        <v>3</v>
      </c>
      <c r="BP1225" s="4">
        <v>0</v>
      </c>
      <c r="BQ1225" s="4">
        <v>130</v>
      </c>
      <c r="BR1225" s="4">
        <v>0</v>
      </c>
      <c r="BS1225" s="4">
        <v>1</v>
      </c>
      <c r="BT1225" s="4">
        <v>1</v>
      </c>
      <c r="BU1225" s="4">
        <v>1</v>
      </c>
      <c r="BV1225" s="4">
        <v>1</v>
      </c>
      <c r="BW1225" s="4">
        <v>1</v>
      </c>
      <c r="BX1225" s="4">
        <v>1</v>
      </c>
      <c r="BY1225" s="4" t="s">
        <v>3</v>
      </c>
      <c r="BZ1225" s="4">
        <v>90</v>
      </c>
      <c r="CA1225" s="4">
        <v>46</v>
      </c>
      <c r="CB1225" s="4" t="s">
        <v>3</v>
      </c>
      <c r="CC1225" s="4"/>
      <c r="CD1225" s="4"/>
      <c r="CE1225" s="4">
        <v>1566</v>
      </c>
      <c r="CF1225" s="4">
        <v>0</v>
      </c>
      <c r="CG1225" s="4">
        <v>0</v>
      </c>
      <c r="CH1225" s="4"/>
      <c r="CI1225" s="4"/>
      <c r="CJ1225" s="4"/>
      <c r="CK1225" s="4"/>
      <c r="CL1225" s="4"/>
      <c r="CM1225" s="4">
        <v>0</v>
      </c>
      <c r="CN1225" s="4" t="s">
        <v>3</v>
      </c>
      <c r="CO1225" s="4">
        <v>0</v>
      </c>
      <c r="CP1225" s="4">
        <f t="shared" si="1407"/>
        <v>22399.02</v>
      </c>
      <c r="CQ1225" s="4">
        <f>ROUND((ROUND((AC1225*1),2)*BC1225),2)</f>
        <v>22399.02</v>
      </c>
      <c r="CR1225" s="4">
        <f t="shared" si="1430"/>
        <v>0</v>
      </c>
      <c r="CS1225" s="4">
        <f t="shared" si="1431"/>
        <v>0</v>
      </c>
      <c r="CT1225" s="4">
        <f t="shared" si="1409"/>
        <v>0</v>
      </c>
      <c r="CU1225" s="4">
        <f t="shared" si="1410"/>
        <v>0</v>
      </c>
      <c r="CV1225" s="4">
        <f t="shared" si="1411"/>
        <v>0</v>
      </c>
      <c r="CW1225" s="4">
        <f t="shared" si="1412"/>
        <v>0</v>
      </c>
      <c r="CX1225" s="4">
        <f t="shared" si="1413"/>
        <v>0</v>
      </c>
      <c r="CY1225" s="4">
        <f t="shared" si="1432"/>
        <v>0</v>
      </c>
      <c r="CZ1225" s="4">
        <f t="shared" si="1433"/>
        <v>0</v>
      </c>
      <c r="DA1225" s="4"/>
      <c r="DB1225" s="4"/>
      <c r="DC1225" s="4" t="s">
        <v>3</v>
      </c>
      <c r="DD1225" s="4" t="s">
        <v>3</v>
      </c>
      <c r="DE1225" s="4" t="s">
        <v>3</v>
      </c>
      <c r="DF1225" s="4" t="s">
        <v>3</v>
      </c>
      <c r="DG1225" s="4" t="s">
        <v>3</v>
      </c>
      <c r="DH1225" s="4" t="s">
        <v>3</v>
      </c>
      <c r="DI1225" s="4" t="s">
        <v>3</v>
      </c>
      <c r="DJ1225" s="4" t="s">
        <v>3</v>
      </c>
      <c r="DK1225" s="4" t="s">
        <v>3</v>
      </c>
      <c r="DL1225" s="4" t="s">
        <v>3</v>
      </c>
      <c r="DM1225" s="4" t="s">
        <v>3</v>
      </c>
      <c r="DN1225" s="4">
        <v>0</v>
      </c>
      <c r="DO1225" s="4">
        <v>0</v>
      </c>
      <c r="DP1225" s="4">
        <v>1</v>
      </c>
      <c r="DQ1225" s="4">
        <v>1</v>
      </c>
      <c r="DR1225" s="4"/>
      <c r="DS1225" s="4"/>
      <c r="DT1225" s="4"/>
      <c r="DU1225" s="4">
        <v>1010</v>
      </c>
      <c r="DV1225" s="4" t="s">
        <v>266</v>
      </c>
      <c r="DW1225" s="4" t="s">
        <v>266</v>
      </c>
      <c r="DX1225" s="4">
        <v>1</v>
      </c>
      <c r="DY1225" s="4"/>
      <c r="DZ1225" s="4" t="s">
        <v>3</v>
      </c>
      <c r="EA1225" s="4" t="s">
        <v>3</v>
      </c>
      <c r="EB1225" s="4" t="s">
        <v>3</v>
      </c>
      <c r="EC1225" s="4" t="s">
        <v>3</v>
      </c>
      <c r="ED1225" s="4"/>
      <c r="EE1225" s="4">
        <v>57043064</v>
      </c>
      <c r="EF1225" s="4">
        <v>130</v>
      </c>
      <c r="EG1225" s="4" t="s">
        <v>1393</v>
      </c>
      <c r="EH1225" s="4">
        <v>0</v>
      </c>
      <c r="EI1225" s="4" t="s">
        <v>3</v>
      </c>
      <c r="EJ1225" s="4">
        <v>3</v>
      </c>
      <c r="EK1225" s="4">
        <v>746</v>
      </c>
      <c r="EL1225" s="4" t="s">
        <v>1394</v>
      </c>
      <c r="EM1225" s="4" t="s">
        <v>1395</v>
      </c>
      <c r="EN1225" s="4"/>
      <c r="EO1225" s="4" t="s">
        <v>3</v>
      </c>
      <c r="EP1225" s="4"/>
      <c r="EQ1225" s="4">
        <v>0</v>
      </c>
      <c r="ER1225" s="4">
        <v>3733.17</v>
      </c>
      <c r="ES1225" s="4">
        <v>3733.17</v>
      </c>
      <c r="ET1225" s="4">
        <v>0</v>
      </c>
      <c r="EU1225" s="4">
        <v>0</v>
      </c>
      <c r="EV1225" s="4">
        <v>0</v>
      </c>
      <c r="EW1225" s="4">
        <v>0</v>
      </c>
      <c r="EX1225" s="4">
        <v>0</v>
      </c>
      <c r="EY1225" s="4"/>
      <c r="EZ1225" s="4"/>
      <c r="FA1225" s="4"/>
      <c r="FB1225" s="4"/>
      <c r="FC1225" s="4"/>
      <c r="FD1225" s="4"/>
      <c r="FE1225" s="4"/>
      <c r="FF1225" s="4"/>
      <c r="FG1225" s="4"/>
      <c r="FH1225" s="4"/>
      <c r="FI1225" s="4"/>
      <c r="FJ1225" s="4"/>
      <c r="FK1225" s="4"/>
      <c r="FL1225" s="4"/>
      <c r="FM1225" s="4"/>
      <c r="FN1225" s="4"/>
      <c r="FO1225" s="4"/>
      <c r="FP1225" s="4"/>
      <c r="FQ1225" s="4">
        <v>0</v>
      </c>
      <c r="FR1225" s="4">
        <f>P1225</f>
        <v>22399.02</v>
      </c>
      <c r="FS1225" s="4">
        <v>0</v>
      </c>
      <c r="FT1225" s="4"/>
      <c r="FU1225" s="4"/>
      <c r="FV1225" s="4"/>
      <c r="FW1225" s="4"/>
      <c r="FX1225" s="4">
        <v>90</v>
      </c>
      <c r="FY1225" s="4">
        <v>46</v>
      </c>
      <c r="FZ1225" s="4"/>
      <c r="GA1225" s="4" t="s">
        <v>3</v>
      </c>
      <c r="GB1225" s="4"/>
      <c r="GC1225" s="4"/>
      <c r="GD1225" s="4">
        <v>1</v>
      </c>
      <c r="GE1225" s="4"/>
      <c r="GF1225" s="4">
        <v>-528305452</v>
      </c>
      <c r="GG1225" s="4">
        <v>2</v>
      </c>
      <c r="GH1225" s="4">
        <v>1</v>
      </c>
      <c r="GI1225" s="4">
        <v>2</v>
      </c>
      <c r="GJ1225" s="4">
        <v>0</v>
      </c>
      <c r="GK1225" s="4">
        <v>0</v>
      </c>
      <c r="GL1225" s="4">
        <f t="shared" si="1414"/>
        <v>0</v>
      </c>
      <c r="GM1225" s="4">
        <f t="shared" si="1415"/>
        <v>22399.02</v>
      </c>
      <c r="GN1225" s="4">
        <f t="shared" si="1416"/>
        <v>0</v>
      </c>
      <c r="GO1225" s="4">
        <f t="shared" si="1417"/>
        <v>0</v>
      </c>
      <c r="GP1225" s="4">
        <f t="shared" si="1418"/>
        <v>0</v>
      </c>
      <c r="GQ1225" s="4"/>
      <c r="GR1225" s="4">
        <v>0</v>
      </c>
      <c r="GS1225" s="4">
        <v>3</v>
      </c>
      <c r="GT1225" s="4">
        <v>0</v>
      </c>
      <c r="GU1225" s="4" t="s">
        <v>3</v>
      </c>
      <c r="GV1225" s="4">
        <f t="shared" si="1419"/>
        <v>0</v>
      </c>
      <c r="GW1225" s="4">
        <v>1</v>
      </c>
      <c r="GX1225" s="4">
        <f t="shared" si="1420"/>
        <v>0</v>
      </c>
      <c r="GY1225" s="4"/>
      <c r="GZ1225" s="4"/>
      <c r="HA1225" s="4">
        <v>0</v>
      </c>
      <c r="HB1225" s="4">
        <v>0</v>
      </c>
      <c r="HC1225" s="4">
        <f t="shared" si="1421"/>
        <v>0</v>
      </c>
      <c r="HD1225" s="4"/>
      <c r="HE1225" s="4" t="s">
        <v>3</v>
      </c>
      <c r="HF1225" s="4" t="s">
        <v>3</v>
      </c>
      <c r="HG1225" s="4"/>
      <c r="HH1225" s="4"/>
      <c r="HI1225" s="4"/>
      <c r="HJ1225" s="4"/>
      <c r="HK1225" s="4"/>
      <c r="HL1225" s="4"/>
      <c r="HM1225" s="4" t="s">
        <v>3</v>
      </c>
      <c r="HN1225" s="4" t="s">
        <v>3</v>
      </c>
      <c r="HO1225" s="4" t="s">
        <v>3</v>
      </c>
      <c r="HP1225" s="4" t="s">
        <v>3</v>
      </c>
      <c r="HQ1225" s="4" t="s">
        <v>3</v>
      </c>
      <c r="HR1225" s="4"/>
      <c r="HS1225" s="4">
        <v>0</v>
      </c>
      <c r="HT1225" s="4"/>
      <c r="HU1225" s="4"/>
      <c r="HV1225" s="4"/>
      <c r="HW1225" s="4"/>
      <c r="HX1225" s="4"/>
      <c r="HY1225" s="4"/>
      <c r="HZ1225" s="4"/>
      <c r="IA1225" s="4"/>
      <c r="IB1225" s="4"/>
      <c r="IC1225" s="4"/>
      <c r="ID1225" s="4"/>
      <c r="IE1225" s="4"/>
      <c r="IF1225" s="4"/>
      <c r="IG1225" s="4"/>
      <c r="IH1225" s="4"/>
      <c r="II1225" s="4"/>
      <c r="IJ1225" s="4"/>
      <c r="IK1225" s="4">
        <v>0</v>
      </c>
      <c r="IL1225" s="4"/>
      <c r="IM1225" s="4"/>
      <c r="IN1225" s="4"/>
      <c r="IO1225" s="4"/>
      <c r="IP1225" s="4"/>
      <c r="IQ1225" s="4"/>
      <c r="IR1225" s="4"/>
      <c r="IS1225" s="4"/>
      <c r="IT1225" s="4"/>
      <c r="IU1225" s="4"/>
    </row>
    <row r="1226" spans="1:255" ht="409.5" x14ac:dyDescent="0.25">
      <c r="A1226" s="3">
        <v>17</v>
      </c>
      <c r="B1226" s="3">
        <v>1</v>
      </c>
      <c r="C1226" s="3">
        <f>ROW(SmtRes!A499)</f>
        <v>499</v>
      </c>
      <c r="D1226" s="3">
        <f>ROW(EtalonRes!A609)</f>
        <v>609</v>
      </c>
      <c r="E1226" s="3" t="s">
        <v>1396</v>
      </c>
      <c r="F1226" s="3" t="s">
        <v>152</v>
      </c>
      <c r="G1226" s="3" t="s">
        <v>1397</v>
      </c>
      <c r="H1226" s="3" t="s">
        <v>154</v>
      </c>
      <c r="I1226" s="3">
        <v>17</v>
      </c>
      <c r="J1226" s="3">
        <v>0</v>
      </c>
      <c r="K1226" s="3">
        <v>17</v>
      </c>
      <c r="L1226" s="3"/>
      <c r="M1226" s="3"/>
      <c r="N1226" s="3"/>
      <c r="O1226" s="3">
        <f t="shared" si="1397"/>
        <v>2636.07</v>
      </c>
      <c r="P1226" s="3">
        <f>ROUND((ROUND((AC1226*AW1226*I1226),2)*BC1226),2)</f>
        <v>390.83</v>
      </c>
      <c r="Q1226" s="3">
        <f>(ROUND((ROUND((((ET1226*1.2))*AV1226*I1226),2)*BB1226),2)+ROUND((ROUND(((AE1226-((EU1226*1.2)))*AV1226*I1226),2)*BS1226),2))</f>
        <v>301.8</v>
      </c>
      <c r="R1226" s="3">
        <f>(ROUND((ROUND((((EU1226*1.2))*AV1226*I1226),2)*BS1226),2)+ROUND((ROUND(((AE1226-((EU1226*1.2)))*AV1226*I1226),2)*BS1226),2))</f>
        <v>45.92</v>
      </c>
      <c r="S1226" s="3">
        <f t="shared" si="1399"/>
        <v>1943.44</v>
      </c>
      <c r="T1226" s="3">
        <f t="shared" si="1400"/>
        <v>0</v>
      </c>
      <c r="U1226" s="3">
        <f t="shared" si="1401"/>
        <v>153.99694799999997</v>
      </c>
      <c r="V1226" s="3">
        <f t="shared" si="1402"/>
        <v>0</v>
      </c>
      <c r="W1226" s="3">
        <f t="shared" si="1403"/>
        <v>0</v>
      </c>
      <c r="X1226" s="3">
        <f>(ROUND((((S1226+ROUND((ROUND((((EU1226*1.2))*AV1226*I1226),2)*BS1226),2))*AT1226)/100),2)+ROUND(((ROUND((ROUND(((AE1226-((EU1226*1.2)))*AV1226*I1226),2)*BS1226),2)*AT1226)/100),2))</f>
        <v>1929.68</v>
      </c>
      <c r="Y1226" s="3">
        <f>(ROUND((((S1226+ROUND((ROUND((((EU1226*1.2))*AV1226*I1226),2)*BS1226),2))*AU1226)/100),2)+ROUND(((ROUND((ROUND(((AE1226-((EU1226*1.2)))*AV1226*I1226),2)*BS1226),2)*AU1226)/100),2))</f>
        <v>1014.57</v>
      </c>
      <c r="Z1226" s="3"/>
      <c r="AA1226" s="3">
        <v>54971259</v>
      </c>
      <c r="AB1226" s="3">
        <f t="shared" si="1404"/>
        <v>149.13399999999999</v>
      </c>
      <c r="AC1226" s="3">
        <f>ROUND(((ES1226*1)),6)</f>
        <v>22.99</v>
      </c>
      <c r="AD1226" s="3">
        <f>ROUND(((((ET1226*1.2))-((EU1226*1.2)))+AE1226),6)</f>
        <v>16.956</v>
      </c>
      <c r="AE1226" s="3">
        <f>ROUND(((EU1226*1.2)),6)</f>
        <v>2.58</v>
      </c>
      <c r="AF1226" s="3">
        <f>ROUND(((EV1226*1.2)),6)</f>
        <v>109.188</v>
      </c>
      <c r="AG1226" s="3">
        <f t="shared" si="1405"/>
        <v>0</v>
      </c>
      <c r="AH1226" s="3">
        <f>((EW1226*1.2))</f>
        <v>8.6519999999999992</v>
      </c>
      <c r="AI1226" s="3">
        <f>((EX1226*1.2))</f>
        <v>0</v>
      </c>
      <c r="AJ1226" s="3">
        <f t="shared" si="1406"/>
        <v>0</v>
      </c>
      <c r="AK1226" s="3">
        <v>128.11000000000001</v>
      </c>
      <c r="AL1226" s="3">
        <v>22.99</v>
      </c>
      <c r="AM1226" s="3">
        <v>14.13</v>
      </c>
      <c r="AN1226" s="3">
        <v>2.15</v>
      </c>
      <c r="AO1226" s="3">
        <v>90.99</v>
      </c>
      <c r="AP1226" s="3">
        <v>0</v>
      </c>
      <c r="AQ1226" s="3">
        <v>7.21</v>
      </c>
      <c r="AR1226" s="3">
        <v>0</v>
      </c>
      <c r="AS1226" s="3">
        <v>0</v>
      </c>
      <c r="AT1226" s="3">
        <v>97</v>
      </c>
      <c r="AU1226" s="3">
        <v>51</v>
      </c>
      <c r="AV1226" s="3">
        <v>1.0469999999999999</v>
      </c>
      <c r="AW1226" s="3">
        <v>1</v>
      </c>
      <c r="AX1226" s="3"/>
      <c r="AY1226" s="3"/>
      <c r="AZ1226" s="3">
        <v>1</v>
      </c>
      <c r="BA1226" s="3">
        <v>1</v>
      </c>
      <c r="BB1226" s="3">
        <v>1</v>
      </c>
      <c r="BC1226" s="3">
        <v>1</v>
      </c>
      <c r="BD1226" s="3" t="s">
        <v>3</v>
      </c>
      <c r="BE1226" s="3" t="s">
        <v>3</v>
      </c>
      <c r="BF1226" s="3" t="s">
        <v>3</v>
      </c>
      <c r="BG1226" s="3" t="s">
        <v>3</v>
      </c>
      <c r="BH1226" s="3">
        <v>0</v>
      </c>
      <c r="BI1226" s="3">
        <v>2</v>
      </c>
      <c r="BJ1226" s="3" t="s">
        <v>155</v>
      </c>
      <c r="BK1226" s="3"/>
      <c r="BL1226" s="3"/>
      <c r="BM1226" s="3">
        <v>67</v>
      </c>
      <c r="BN1226" s="3">
        <v>0</v>
      </c>
      <c r="BO1226" s="3" t="s">
        <v>152</v>
      </c>
      <c r="BP1226" s="3">
        <v>1</v>
      </c>
      <c r="BQ1226" s="3">
        <v>40</v>
      </c>
      <c r="BR1226" s="3">
        <v>0</v>
      </c>
      <c r="BS1226" s="3">
        <v>1</v>
      </c>
      <c r="BT1226" s="3">
        <v>1</v>
      </c>
      <c r="BU1226" s="3">
        <v>1</v>
      </c>
      <c r="BV1226" s="3">
        <v>1</v>
      </c>
      <c r="BW1226" s="3">
        <v>1</v>
      </c>
      <c r="BX1226" s="3">
        <v>1</v>
      </c>
      <c r="BY1226" s="3" t="s">
        <v>3</v>
      </c>
      <c r="BZ1226" s="3">
        <v>97</v>
      </c>
      <c r="CA1226" s="3">
        <v>51</v>
      </c>
      <c r="CB1226" s="3" t="s">
        <v>3</v>
      </c>
      <c r="CC1226" s="3"/>
      <c r="CD1226" s="3"/>
      <c r="CE1226" s="3">
        <v>1566</v>
      </c>
      <c r="CF1226" s="3">
        <v>0</v>
      </c>
      <c r="CG1226" s="3">
        <v>0</v>
      </c>
      <c r="CH1226" s="3"/>
      <c r="CI1226" s="3"/>
      <c r="CJ1226" s="3"/>
      <c r="CK1226" s="3"/>
      <c r="CL1226" s="3"/>
      <c r="CM1226" s="3">
        <v>0</v>
      </c>
      <c r="CN1226" s="9" t="s">
        <v>2491</v>
      </c>
      <c r="CO1226" s="3">
        <v>0</v>
      </c>
      <c r="CP1226" s="3">
        <f t="shared" si="1407"/>
        <v>2636.07</v>
      </c>
      <c r="CQ1226" s="3">
        <f>ROUND((ROUND((AC1226*AW1226*1),2)*BC1226),2)</f>
        <v>22.99</v>
      </c>
      <c r="CR1226" s="3">
        <f>(ROUND((ROUND((((ET1226*1.2))*AV1226*1),2)*BB1226),2)+ROUND((ROUND(((AE1226-((EU1226*1.2)))*AV1226*1),2)*BS1226),2))</f>
        <v>17.75</v>
      </c>
      <c r="CS1226" s="3">
        <f>(ROUND((ROUND((((EU1226*1.2))*AV1226*1),2)*BS1226),2)+ROUND((ROUND(((AE1226-((EU1226*1.2)))*AV1226*1),2)*BS1226),2))</f>
        <v>2.7</v>
      </c>
      <c r="CT1226" s="3">
        <f t="shared" si="1409"/>
        <v>114.32</v>
      </c>
      <c r="CU1226" s="3">
        <f t="shared" si="1410"/>
        <v>0</v>
      </c>
      <c r="CV1226" s="3">
        <f t="shared" si="1411"/>
        <v>9.0586439999999993</v>
      </c>
      <c r="CW1226" s="3">
        <f t="shared" si="1412"/>
        <v>0</v>
      </c>
      <c r="CX1226" s="3">
        <f t="shared" si="1413"/>
        <v>0</v>
      </c>
      <c r="CY1226" s="3">
        <f>(ROUND((((S1226+ROUND((ROUND((((EU1226*1.2))*AV1226*1),2)*BS1226),2))*AT1226)/100),2)+ROUND(((ROUND((ROUND(((AE1226-((EU1226*1.2)))*AV1226*1),2)*BS1226),2)*AT1226)/100),2))</f>
        <v>1887.76</v>
      </c>
      <c r="CZ1226" s="3">
        <f>(ROUND((((S1226+ROUND((ROUND((((EU1226*1.2))*AV1226*1),2)*BS1226),2))*AU1226)/100),2)+ROUND(((ROUND((ROUND(((AE1226-((EU1226*1.2)))*AV1226*1),2)*BS1226),2)*AU1226)/100),2))</f>
        <v>992.53</v>
      </c>
      <c r="DA1226" s="3"/>
      <c r="DB1226" s="3">
        <v>235</v>
      </c>
      <c r="DC1226" s="3" t="s">
        <v>3</v>
      </c>
      <c r="DD1226" s="3" t="s">
        <v>22</v>
      </c>
      <c r="DE1226" s="3" t="s">
        <v>42</v>
      </c>
      <c r="DF1226" s="3" t="s">
        <v>42</v>
      </c>
      <c r="DG1226" s="3" t="s">
        <v>42</v>
      </c>
      <c r="DH1226" s="3" t="s">
        <v>3</v>
      </c>
      <c r="DI1226" s="3" t="s">
        <v>42</v>
      </c>
      <c r="DJ1226" s="3" t="s">
        <v>42</v>
      </c>
      <c r="DK1226" s="3" t="s">
        <v>3</v>
      </c>
      <c r="DL1226" s="3" t="s">
        <v>3</v>
      </c>
      <c r="DM1226" s="3" t="s">
        <v>3</v>
      </c>
      <c r="DN1226" s="3">
        <v>0</v>
      </c>
      <c r="DO1226" s="3">
        <v>0</v>
      </c>
      <c r="DP1226" s="3">
        <v>1</v>
      </c>
      <c r="DQ1226" s="3">
        <v>1</v>
      </c>
      <c r="DR1226" s="3"/>
      <c r="DS1226" s="3"/>
      <c r="DT1226" s="3"/>
      <c r="DU1226" s="3">
        <v>1013</v>
      </c>
      <c r="DV1226" s="3" t="s">
        <v>154</v>
      </c>
      <c r="DW1226" s="3" t="s">
        <v>154</v>
      </c>
      <c r="DX1226" s="3">
        <v>1</v>
      </c>
      <c r="DY1226" s="3"/>
      <c r="DZ1226" s="3" t="s">
        <v>3</v>
      </c>
      <c r="EA1226" s="3" t="s">
        <v>3</v>
      </c>
      <c r="EB1226" s="3" t="s">
        <v>3</v>
      </c>
      <c r="EC1226" s="3" t="s">
        <v>3</v>
      </c>
      <c r="ED1226" s="3"/>
      <c r="EE1226" s="3">
        <v>57042957</v>
      </c>
      <c r="EF1226" s="3">
        <v>40</v>
      </c>
      <c r="EG1226" s="3" t="s">
        <v>33</v>
      </c>
      <c r="EH1226" s="3">
        <v>0</v>
      </c>
      <c r="EI1226" s="3" t="s">
        <v>3</v>
      </c>
      <c r="EJ1226" s="3">
        <v>2</v>
      </c>
      <c r="EK1226" s="3">
        <v>67</v>
      </c>
      <c r="EL1226" s="3" t="s">
        <v>34</v>
      </c>
      <c r="EM1226" s="3" t="s">
        <v>35</v>
      </c>
      <c r="EN1226" s="3"/>
      <c r="EO1226" s="3" t="s">
        <v>46</v>
      </c>
      <c r="EP1226" s="3"/>
      <c r="EQ1226" s="3">
        <v>0</v>
      </c>
      <c r="ER1226" s="3">
        <v>128.11000000000001</v>
      </c>
      <c r="ES1226" s="3">
        <v>22.99</v>
      </c>
      <c r="ET1226" s="3">
        <v>14.13</v>
      </c>
      <c r="EU1226" s="3">
        <v>2.15</v>
      </c>
      <c r="EV1226" s="3">
        <v>90.99</v>
      </c>
      <c r="EW1226" s="3">
        <v>7.21</v>
      </c>
      <c r="EX1226" s="3">
        <v>0</v>
      </c>
      <c r="EY1226" s="3">
        <v>0</v>
      </c>
      <c r="EZ1226" s="3"/>
      <c r="FA1226" s="3"/>
      <c r="FB1226" s="3"/>
      <c r="FC1226" s="3"/>
      <c r="FD1226" s="3"/>
      <c r="FE1226" s="3"/>
      <c r="FF1226" s="3"/>
      <c r="FG1226" s="3"/>
      <c r="FH1226" s="3"/>
      <c r="FI1226" s="3"/>
      <c r="FJ1226" s="3"/>
      <c r="FK1226" s="3"/>
      <c r="FL1226" s="3"/>
      <c r="FM1226" s="3"/>
      <c r="FN1226" s="3"/>
      <c r="FO1226" s="3"/>
      <c r="FP1226" s="3"/>
      <c r="FQ1226" s="3">
        <v>0</v>
      </c>
      <c r="FR1226" s="3">
        <v>0</v>
      </c>
      <c r="FS1226" s="3">
        <v>0</v>
      </c>
      <c r="FT1226" s="3"/>
      <c r="FU1226" s="3"/>
      <c r="FV1226" s="3"/>
      <c r="FW1226" s="3"/>
      <c r="FX1226" s="3">
        <v>97</v>
      </c>
      <c r="FY1226" s="3">
        <v>51</v>
      </c>
      <c r="FZ1226" s="3"/>
      <c r="GA1226" s="3" t="s">
        <v>3</v>
      </c>
      <c r="GB1226" s="3"/>
      <c r="GC1226" s="3"/>
      <c r="GD1226" s="3">
        <v>1</v>
      </c>
      <c r="GE1226" s="3"/>
      <c r="GF1226" s="3">
        <v>558014971</v>
      </c>
      <c r="GG1226" s="3">
        <v>2</v>
      </c>
      <c r="GH1226" s="3">
        <v>1</v>
      </c>
      <c r="GI1226" s="3">
        <v>2</v>
      </c>
      <c r="GJ1226" s="3">
        <v>0</v>
      </c>
      <c r="GK1226" s="3">
        <v>0</v>
      </c>
      <c r="GL1226" s="3">
        <f t="shared" si="1414"/>
        <v>0</v>
      </c>
      <c r="GM1226" s="3">
        <f t="shared" si="1415"/>
        <v>5580.32</v>
      </c>
      <c r="GN1226" s="3">
        <f t="shared" si="1416"/>
        <v>0</v>
      </c>
      <c r="GO1226" s="3">
        <f t="shared" si="1417"/>
        <v>5580.32</v>
      </c>
      <c r="GP1226" s="3">
        <f t="shared" si="1418"/>
        <v>0</v>
      </c>
      <c r="GQ1226" s="3"/>
      <c r="GR1226" s="3">
        <v>0</v>
      </c>
      <c r="GS1226" s="3">
        <v>3</v>
      </c>
      <c r="GT1226" s="3">
        <v>0</v>
      </c>
      <c r="GU1226" s="3" t="s">
        <v>3</v>
      </c>
      <c r="GV1226" s="3">
        <f t="shared" si="1419"/>
        <v>0</v>
      </c>
      <c r="GW1226" s="3">
        <v>1</v>
      </c>
      <c r="GX1226" s="3">
        <f t="shared" si="1420"/>
        <v>0</v>
      </c>
      <c r="GY1226" s="3"/>
      <c r="GZ1226" s="3"/>
      <c r="HA1226" s="3">
        <v>0</v>
      </c>
      <c r="HB1226" s="3">
        <v>0</v>
      </c>
      <c r="HC1226" s="3">
        <f t="shared" si="1421"/>
        <v>0</v>
      </c>
      <c r="HD1226" s="3"/>
      <c r="HE1226" s="3" t="s">
        <v>3</v>
      </c>
      <c r="HF1226" s="3" t="s">
        <v>3</v>
      </c>
      <c r="HG1226" s="3"/>
      <c r="HH1226" s="3"/>
      <c r="HI1226" s="3"/>
      <c r="HJ1226" s="3"/>
      <c r="HK1226" s="3"/>
      <c r="HL1226" s="3"/>
      <c r="HM1226" s="3" t="s">
        <v>3</v>
      </c>
      <c r="HN1226" s="3" t="s">
        <v>3</v>
      </c>
      <c r="HO1226" s="3" t="s">
        <v>3</v>
      </c>
      <c r="HP1226" s="3" t="s">
        <v>3</v>
      </c>
      <c r="HQ1226" s="3" t="s">
        <v>3</v>
      </c>
      <c r="HR1226" s="3"/>
      <c r="HS1226" s="3">
        <v>0</v>
      </c>
      <c r="HT1226" s="3"/>
      <c r="HU1226" s="3"/>
      <c r="HV1226" s="3"/>
      <c r="HW1226" s="3"/>
      <c r="HX1226" s="3"/>
      <c r="HY1226" s="3"/>
      <c r="HZ1226" s="3"/>
      <c r="IA1226" s="3"/>
      <c r="IB1226" s="3"/>
      <c r="IC1226" s="3"/>
      <c r="ID1226" s="3"/>
      <c r="IE1226" s="3"/>
      <c r="IF1226" s="3"/>
      <c r="IG1226" s="3"/>
      <c r="IH1226" s="3"/>
      <c r="II1226" s="3"/>
      <c r="IJ1226" s="3"/>
      <c r="IK1226" s="3">
        <v>0</v>
      </c>
      <c r="IL1226" s="3"/>
      <c r="IM1226" s="3"/>
      <c r="IN1226" s="3"/>
      <c r="IO1226" s="3"/>
      <c r="IP1226" s="3"/>
      <c r="IQ1226" s="3"/>
      <c r="IR1226" s="3"/>
      <c r="IS1226" s="3"/>
      <c r="IT1226" s="3"/>
      <c r="IU1226" s="3"/>
    </row>
    <row r="1227" spans="1:255" ht="409.5" x14ac:dyDescent="0.25">
      <c r="A1227" s="4">
        <v>17</v>
      </c>
      <c r="B1227" s="4">
        <v>1</v>
      </c>
      <c r="C1227" s="4">
        <f>ROW(SmtRes!A510)</f>
        <v>510</v>
      </c>
      <c r="D1227" s="4">
        <f>ROW(EtalonRes!A620)</f>
        <v>620</v>
      </c>
      <c r="E1227" s="4" t="s">
        <v>1396</v>
      </c>
      <c r="F1227" s="4" t="s">
        <v>152</v>
      </c>
      <c r="G1227" s="4" t="s">
        <v>1397</v>
      </c>
      <c r="H1227" s="4" t="s">
        <v>154</v>
      </c>
      <c r="I1227" s="4">
        <v>17</v>
      </c>
      <c r="J1227" s="4">
        <v>0</v>
      </c>
      <c r="K1227" s="4">
        <v>17</v>
      </c>
      <c r="L1227" s="4"/>
      <c r="M1227" s="4"/>
      <c r="N1227" s="4"/>
      <c r="O1227" s="4">
        <f t="shared" si="1397"/>
        <v>117779.49</v>
      </c>
      <c r="P1227" s="4">
        <f>ROUND((ROUND((AC1227*AW1227*I1227),2)*BC1227),2)</f>
        <v>3114.92</v>
      </c>
      <c r="Q1227" s="4">
        <f>(ROUND((ROUND((((ET1227*1.2))*AV1227*I1227),2)*BB1227),2)+ROUND((ROUND(((AE1227-((EU1227*1.2)))*AV1227*I1227),2)*BS1227),2))</f>
        <v>5151.7299999999996</v>
      </c>
      <c r="R1227" s="4">
        <f>(ROUND((ROUND((((EU1227*1.2))*AV1227*I1227),2)*BS1227),2)+ROUND((ROUND(((AE1227-((EU1227*1.2)))*AV1227*I1227),2)*BS1227),2))</f>
        <v>2587.59</v>
      </c>
      <c r="S1227" s="4">
        <f t="shared" si="1399"/>
        <v>109512.84</v>
      </c>
      <c r="T1227" s="4">
        <f t="shared" si="1400"/>
        <v>0</v>
      </c>
      <c r="U1227" s="4">
        <f t="shared" si="1401"/>
        <v>153.99694799999997</v>
      </c>
      <c r="V1227" s="4">
        <f t="shared" si="1402"/>
        <v>0</v>
      </c>
      <c r="W1227" s="4">
        <f t="shared" si="1403"/>
        <v>0</v>
      </c>
      <c r="X1227" s="4">
        <f>(ROUND((((S1227+ROUND((ROUND((((EU1227*1.2))*AV1227*I1227),2)*BS1227),2))*AT1227)/100),2)+ROUND(((ROUND((ROUND(((AE1227-((EU1227*1.2)))*AV1227*I1227),2)*BS1227),2)*AT1227)/100),2))</f>
        <v>108737.42</v>
      </c>
      <c r="Y1227" s="4">
        <f>(ROUND((((S1227+ROUND((ROUND((((EU1227*1.2))*AV1227*I1227),2)*BS1227),2))*AU1227)/100),2)+ROUND(((ROUND((ROUND(((AE1227-((EU1227*1.2)))*AV1227*I1227),2)*BS1227),2)*AU1227)/100),2))</f>
        <v>57171.22</v>
      </c>
      <c r="Z1227" s="4"/>
      <c r="AA1227" s="4">
        <v>55890823</v>
      </c>
      <c r="AB1227" s="4">
        <f t="shared" si="1404"/>
        <v>149.13399999999999</v>
      </c>
      <c r="AC1227" s="4">
        <f>ROUND(((ES1227*1)),6)</f>
        <v>22.99</v>
      </c>
      <c r="AD1227" s="4">
        <f>ROUND(((((ET1227*1.2))-((EU1227*1.2)))+AE1227),6)</f>
        <v>16.956</v>
      </c>
      <c r="AE1227" s="4">
        <f>ROUND(((EU1227*1.2)),6)</f>
        <v>2.58</v>
      </c>
      <c r="AF1227" s="4">
        <f>ROUND(((EV1227*1.2)),6)</f>
        <v>109.188</v>
      </c>
      <c r="AG1227" s="4">
        <f t="shared" si="1405"/>
        <v>0</v>
      </c>
      <c r="AH1227" s="4">
        <f>((EW1227*1.2))</f>
        <v>8.6519999999999992</v>
      </c>
      <c r="AI1227" s="4">
        <f>((EX1227*1.2))</f>
        <v>0</v>
      </c>
      <c r="AJ1227" s="4">
        <f t="shared" si="1406"/>
        <v>0</v>
      </c>
      <c r="AK1227" s="4">
        <v>128.11000000000001</v>
      </c>
      <c r="AL1227" s="4">
        <v>22.99</v>
      </c>
      <c r="AM1227" s="4">
        <v>14.13</v>
      </c>
      <c r="AN1227" s="4">
        <v>2.15</v>
      </c>
      <c r="AO1227" s="4">
        <v>90.99</v>
      </c>
      <c r="AP1227" s="4">
        <v>0</v>
      </c>
      <c r="AQ1227" s="4">
        <v>7.21</v>
      </c>
      <c r="AR1227" s="4">
        <v>0</v>
      </c>
      <c r="AS1227" s="4">
        <v>0</v>
      </c>
      <c r="AT1227" s="4">
        <v>97</v>
      </c>
      <c r="AU1227" s="4">
        <v>51</v>
      </c>
      <c r="AV1227" s="4">
        <v>1.0469999999999999</v>
      </c>
      <c r="AW1227" s="4">
        <v>1</v>
      </c>
      <c r="AX1227" s="4"/>
      <c r="AY1227" s="4"/>
      <c r="AZ1227" s="4">
        <v>1</v>
      </c>
      <c r="BA1227" s="4">
        <v>56.35</v>
      </c>
      <c r="BB1227" s="4">
        <v>17.07</v>
      </c>
      <c r="BC1227" s="4">
        <v>7.97</v>
      </c>
      <c r="BD1227" s="4" t="s">
        <v>3</v>
      </c>
      <c r="BE1227" s="4" t="s">
        <v>3</v>
      </c>
      <c r="BF1227" s="4" t="s">
        <v>3</v>
      </c>
      <c r="BG1227" s="4" t="s">
        <v>3</v>
      </c>
      <c r="BH1227" s="4">
        <v>0</v>
      </c>
      <c r="BI1227" s="4">
        <v>2</v>
      </c>
      <c r="BJ1227" s="4" t="s">
        <v>155</v>
      </c>
      <c r="BK1227" s="4"/>
      <c r="BL1227" s="4"/>
      <c r="BM1227" s="4">
        <v>67</v>
      </c>
      <c r="BN1227" s="4">
        <v>0</v>
      </c>
      <c r="BO1227" s="4" t="s">
        <v>152</v>
      </c>
      <c r="BP1227" s="4">
        <v>1</v>
      </c>
      <c r="BQ1227" s="4">
        <v>40</v>
      </c>
      <c r="BR1227" s="4">
        <v>0</v>
      </c>
      <c r="BS1227" s="4">
        <v>56.35</v>
      </c>
      <c r="BT1227" s="4">
        <v>1</v>
      </c>
      <c r="BU1227" s="4">
        <v>1</v>
      </c>
      <c r="BV1227" s="4">
        <v>1</v>
      </c>
      <c r="BW1227" s="4">
        <v>1</v>
      </c>
      <c r="BX1227" s="4">
        <v>1</v>
      </c>
      <c r="BY1227" s="4" t="s">
        <v>3</v>
      </c>
      <c r="BZ1227" s="4">
        <v>97</v>
      </c>
      <c r="CA1227" s="4">
        <v>51</v>
      </c>
      <c r="CB1227" s="4" t="s">
        <v>3</v>
      </c>
      <c r="CC1227" s="4"/>
      <c r="CD1227" s="4"/>
      <c r="CE1227" s="4">
        <v>1566</v>
      </c>
      <c r="CF1227" s="4">
        <v>0</v>
      </c>
      <c r="CG1227" s="4">
        <v>0</v>
      </c>
      <c r="CH1227" s="4"/>
      <c r="CI1227" s="4"/>
      <c r="CJ1227" s="4"/>
      <c r="CK1227" s="4"/>
      <c r="CL1227" s="4"/>
      <c r="CM1227" s="4">
        <v>0</v>
      </c>
      <c r="CN1227" s="10" t="s">
        <v>2491</v>
      </c>
      <c r="CO1227" s="4">
        <v>0</v>
      </c>
      <c r="CP1227" s="4">
        <f t="shared" si="1407"/>
        <v>117779.48999999999</v>
      </c>
      <c r="CQ1227" s="4">
        <f>ROUND((ROUND((AC1227*AW1227*1),2)*BC1227),2)</f>
        <v>183.23</v>
      </c>
      <c r="CR1227" s="4">
        <f>(ROUND((ROUND((((ET1227*1.2))*AV1227*1),2)*BB1227),2)+ROUND((ROUND(((AE1227-((EU1227*1.2)))*AV1227*1),2)*BS1227),2))</f>
        <v>302.99</v>
      </c>
      <c r="CS1227" s="4">
        <f>(ROUND((ROUND((((EU1227*1.2))*AV1227*1),2)*BS1227),2)+ROUND((ROUND(((AE1227-((EU1227*1.2)))*AV1227*1),2)*BS1227),2))</f>
        <v>152.15</v>
      </c>
      <c r="CT1227" s="4">
        <f t="shared" si="1409"/>
        <v>6441.93</v>
      </c>
      <c r="CU1227" s="4">
        <f t="shared" si="1410"/>
        <v>0</v>
      </c>
      <c r="CV1227" s="4">
        <f t="shared" si="1411"/>
        <v>9.0586439999999993</v>
      </c>
      <c r="CW1227" s="4">
        <f t="shared" si="1412"/>
        <v>0</v>
      </c>
      <c r="CX1227" s="4">
        <f t="shared" si="1413"/>
        <v>0</v>
      </c>
      <c r="CY1227" s="4">
        <f>(ROUND((((S1227+ROUND((ROUND((((EU1227*1.2))*AV1227*1),2)*BS1227),2))*AT1227)/100),2)+ROUND(((ROUND((ROUND(((AE1227-((EU1227*1.2)))*AV1227*1),2)*BS1227),2)*AT1227)/100),2))</f>
        <v>106375.03999999999</v>
      </c>
      <c r="CZ1227" s="4">
        <f>(ROUND((((S1227+ROUND((ROUND((((EU1227*1.2))*AV1227*1),2)*BS1227),2))*AU1227)/100),2)+ROUND(((ROUND((ROUND(((AE1227-((EU1227*1.2)))*AV1227*1),2)*BS1227),2)*AU1227)/100),2))</f>
        <v>55929.14</v>
      </c>
      <c r="DA1227" s="4"/>
      <c r="DB1227" s="4">
        <v>236</v>
      </c>
      <c r="DC1227" s="4" t="s">
        <v>3</v>
      </c>
      <c r="DD1227" s="4" t="s">
        <v>22</v>
      </c>
      <c r="DE1227" s="4" t="s">
        <v>42</v>
      </c>
      <c r="DF1227" s="4" t="s">
        <v>42</v>
      </c>
      <c r="DG1227" s="4" t="s">
        <v>42</v>
      </c>
      <c r="DH1227" s="4" t="s">
        <v>3</v>
      </c>
      <c r="DI1227" s="4" t="s">
        <v>42</v>
      </c>
      <c r="DJ1227" s="4" t="s">
        <v>42</v>
      </c>
      <c r="DK1227" s="4" t="s">
        <v>3</v>
      </c>
      <c r="DL1227" s="4" t="s">
        <v>3</v>
      </c>
      <c r="DM1227" s="4" t="s">
        <v>3</v>
      </c>
      <c r="DN1227" s="4">
        <v>0</v>
      </c>
      <c r="DO1227" s="4">
        <v>0</v>
      </c>
      <c r="DP1227" s="4">
        <v>1</v>
      </c>
      <c r="DQ1227" s="4">
        <v>1</v>
      </c>
      <c r="DR1227" s="4"/>
      <c r="DS1227" s="4"/>
      <c r="DT1227" s="4"/>
      <c r="DU1227" s="4">
        <v>1013</v>
      </c>
      <c r="DV1227" s="4" t="s">
        <v>154</v>
      </c>
      <c r="DW1227" s="4" t="s">
        <v>154</v>
      </c>
      <c r="DX1227" s="4">
        <v>1</v>
      </c>
      <c r="DY1227" s="4"/>
      <c r="DZ1227" s="4" t="s">
        <v>3</v>
      </c>
      <c r="EA1227" s="4" t="s">
        <v>3</v>
      </c>
      <c r="EB1227" s="4" t="s">
        <v>3</v>
      </c>
      <c r="EC1227" s="4" t="s">
        <v>3</v>
      </c>
      <c r="ED1227" s="4"/>
      <c r="EE1227" s="4">
        <v>57042957</v>
      </c>
      <c r="EF1227" s="4">
        <v>40</v>
      </c>
      <c r="EG1227" s="4" t="s">
        <v>33</v>
      </c>
      <c r="EH1227" s="4">
        <v>0</v>
      </c>
      <c r="EI1227" s="4" t="s">
        <v>3</v>
      </c>
      <c r="EJ1227" s="4">
        <v>2</v>
      </c>
      <c r="EK1227" s="4">
        <v>67</v>
      </c>
      <c r="EL1227" s="4" t="s">
        <v>34</v>
      </c>
      <c r="EM1227" s="4" t="s">
        <v>35</v>
      </c>
      <c r="EN1227" s="4"/>
      <c r="EO1227" s="4" t="s">
        <v>46</v>
      </c>
      <c r="EP1227" s="4"/>
      <c r="EQ1227" s="4">
        <v>0</v>
      </c>
      <c r="ER1227" s="4">
        <v>128.11000000000001</v>
      </c>
      <c r="ES1227" s="4">
        <v>22.99</v>
      </c>
      <c r="ET1227" s="4">
        <v>14.13</v>
      </c>
      <c r="EU1227" s="4">
        <v>2.15</v>
      </c>
      <c r="EV1227" s="4">
        <v>90.99</v>
      </c>
      <c r="EW1227" s="4">
        <v>7.21</v>
      </c>
      <c r="EX1227" s="4">
        <v>0</v>
      </c>
      <c r="EY1227" s="4">
        <v>0</v>
      </c>
      <c r="EZ1227" s="4"/>
      <c r="FA1227" s="4"/>
      <c r="FB1227" s="4"/>
      <c r="FC1227" s="4"/>
      <c r="FD1227" s="4"/>
      <c r="FE1227" s="4"/>
      <c r="FF1227" s="4"/>
      <c r="FG1227" s="4"/>
      <c r="FH1227" s="4"/>
      <c r="FI1227" s="4"/>
      <c r="FJ1227" s="4"/>
      <c r="FK1227" s="4"/>
      <c r="FL1227" s="4"/>
      <c r="FM1227" s="4"/>
      <c r="FN1227" s="4"/>
      <c r="FO1227" s="4"/>
      <c r="FP1227" s="4"/>
      <c r="FQ1227" s="4">
        <v>0</v>
      </c>
      <c r="FR1227" s="4">
        <v>0</v>
      </c>
      <c r="FS1227" s="4">
        <v>0</v>
      </c>
      <c r="FT1227" s="4"/>
      <c r="FU1227" s="4"/>
      <c r="FV1227" s="4"/>
      <c r="FW1227" s="4"/>
      <c r="FX1227" s="4">
        <v>97</v>
      </c>
      <c r="FY1227" s="4">
        <v>51</v>
      </c>
      <c r="FZ1227" s="4"/>
      <c r="GA1227" s="4" t="s">
        <v>3</v>
      </c>
      <c r="GB1227" s="4"/>
      <c r="GC1227" s="4"/>
      <c r="GD1227" s="4">
        <v>1</v>
      </c>
      <c r="GE1227" s="4"/>
      <c r="GF1227" s="4">
        <v>558014971</v>
      </c>
      <c r="GG1227" s="4">
        <v>2</v>
      </c>
      <c r="GH1227" s="4">
        <v>1</v>
      </c>
      <c r="GI1227" s="4">
        <v>2</v>
      </c>
      <c r="GJ1227" s="4">
        <v>0</v>
      </c>
      <c r="GK1227" s="4">
        <v>0</v>
      </c>
      <c r="GL1227" s="4">
        <f t="shared" si="1414"/>
        <v>0</v>
      </c>
      <c r="GM1227" s="4">
        <f t="shared" si="1415"/>
        <v>283688.13</v>
      </c>
      <c r="GN1227" s="4">
        <f t="shared" si="1416"/>
        <v>0</v>
      </c>
      <c r="GO1227" s="4">
        <f t="shared" si="1417"/>
        <v>283688.13</v>
      </c>
      <c r="GP1227" s="4">
        <f t="shared" si="1418"/>
        <v>0</v>
      </c>
      <c r="GQ1227" s="4"/>
      <c r="GR1227" s="4">
        <v>0</v>
      </c>
      <c r="GS1227" s="4">
        <v>3</v>
      </c>
      <c r="GT1227" s="4">
        <v>0</v>
      </c>
      <c r="GU1227" s="4" t="s">
        <v>3</v>
      </c>
      <c r="GV1227" s="4">
        <f t="shared" si="1419"/>
        <v>0</v>
      </c>
      <c r="GW1227" s="4">
        <v>1</v>
      </c>
      <c r="GX1227" s="4">
        <f t="shared" si="1420"/>
        <v>0</v>
      </c>
      <c r="GY1227" s="4"/>
      <c r="GZ1227" s="4"/>
      <c r="HA1227" s="4">
        <v>0</v>
      </c>
      <c r="HB1227" s="4">
        <v>0</v>
      </c>
      <c r="HC1227" s="4">
        <f t="shared" si="1421"/>
        <v>0</v>
      </c>
      <c r="HD1227" s="4"/>
      <c r="HE1227" s="4" t="s">
        <v>3</v>
      </c>
      <c r="HF1227" s="4" t="s">
        <v>3</v>
      </c>
      <c r="HG1227" s="4"/>
      <c r="HH1227" s="4"/>
      <c r="HI1227" s="4"/>
      <c r="HJ1227" s="4"/>
      <c r="HK1227" s="4"/>
      <c r="HL1227" s="4"/>
      <c r="HM1227" s="4" t="s">
        <v>3</v>
      </c>
      <c r="HN1227" s="4" t="s">
        <v>3</v>
      </c>
      <c r="HO1227" s="4" t="s">
        <v>3</v>
      </c>
      <c r="HP1227" s="4" t="s">
        <v>3</v>
      </c>
      <c r="HQ1227" s="4" t="s">
        <v>3</v>
      </c>
      <c r="HR1227" s="4"/>
      <c r="HS1227" s="4">
        <v>0</v>
      </c>
      <c r="HT1227" s="4"/>
      <c r="HU1227" s="4"/>
      <c r="HV1227" s="4"/>
      <c r="HW1227" s="4"/>
      <c r="HX1227" s="4"/>
      <c r="HY1227" s="4"/>
      <c r="HZ1227" s="4"/>
      <c r="IA1227" s="4"/>
      <c r="IB1227" s="4"/>
      <c r="IC1227" s="4"/>
      <c r="ID1227" s="4"/>
      <c r="IE1227" s="4"/>
      <c r="IF1227" s="4"/>
      <c r="IG1227" s="4"/>
      <c r="IH1227" s="4"/>
      <c r="II1227" s="4"/>
      <c r="IJ1227" s="4"/>
      <c r="IK1227" s="4">
        <v>0</v>
      </c>
      <c r="IL1227" s="4"/>
      <c r="IM1227" s="4"/>
      <c r="IN1227" s="4"/>
      <c r="IO1227" s="4"/>
      <c r="IP1227" s="4"/>
      <c r="IQ1227" s="4"/>
      <c r="IR1227" s="4"/>
      <c r="IS1227" s="4"/>
      <c r="IT1227" s="4"/>
      <c r="IU1227" s="4"/>
    </row>
    <row r="1228" spans="1:255" ht="409.5" x14ac:dyDescent="0.25">
      <c r="A1228" s="3">
        <v>18</v>
      </c>
      <c r="B1228" s="3">
        <v>1</v>
      </c>
      <c r="C1228" s="3">
        <v>491</v>
      </c>
      <c r="D1228" s="3"/>
      <c r="E1228" s="3" t="s">
        <v>1398</v>
      </c>
      <c r="F1228" s="3" t="s">
        <v>1382</v>
      </c>
      <c r="G1228" s="3" t="s">
        <v>1383</v>
      </c>
      <c r="H1228" s="3" t="s">
        <v>1092</v>
      </c>
      <c r="I1228" s="3">
        <f>I1226*J1228</f>
        <v>1.3599999999999999E-2</v>
      </c>
      <c r="J1228" s="3">
        <v>7.9999999999999993E-4</v>
      </c>
      <c r="K1228" s="3">
        <v>8.0000000000000004E-4</v>
      </c>
      <c r="L1228" s="3"/>
      <c r="M1228" s="3"/>
      <c r="N1228" s="3"/>
      <c r="O1228" s="3">
        <f t="shared" si="1397"/>
        <v>334.69</v>
      </c>
      <c r="P1228" s="3">
        <f>ROUND((ROUND((AC1228*AW1228*I1228),2)*BC1228),2)</f>
        <v>334.69</v>
      </c>
      <c r="Q1228" s="3">
        <f t="shared" ref="Q1228:Q1237" si="1434">(ROUND((ROUND(((ET1228)*AV1228*I1228),2)*BB1228),2)+ROUND((ROUND(((AE1228-(EU1228))*AV1228*I1228),2)*BS1228),2))</f>
        <v>0</v>
      </c>
      <c r="R1228" s="3">
        <f t="shared" ref="R1228:R1237" si="1435">(ROUND((ROUND(((EU1228)*AV1228*I1228),2)*BS1228),2)+ROUND((ROUND(((AE1228-(EU1228))*AV1228*I1228),2)*BS1228),2))</f>
        <v>0</v>
      </c>
      <c r="S1228" s="3">
        <f t="shared" si="1399"/>
        <v>0</v>
      </c>
      <c r="T1228" s="3">
        <f t="shared" si="1400"/>
        <v>0</v>
      </c>
      <c r="U1228" s="3">
        <f t="shared" si="1401"/>
        <v>0</v>
      </c>
      <c r="V1228" s="3">
        <f t="shared" si="1402"/>
        <v>0</v>
      </c>
      <c r="W1228" s="3">
        <f t="shared" si="1403"/>
        <v>0</v>
      </c>
      <c r="X1228" s="3">
        <f t="shared" ref="X1228:X1237" si="1436">(ROUND((((S1228+ROUND((ROUND(((EU1228)*AV1228*I1228),2)*BS1228),2))*AT1228)/100),2)+ROUND(((ROUND((ROUND(((AE1228-(EU1228))*AV1228*I1228),2)*BS1228),2)*AT1228)/100),2))</f>
        <v>0</v>
      </c>
      <c r="Y1228" s="3">
        <f t="shared" ref="Y1228:Y1237" si="1437">(ROUND((((S1228+ROUND((ROUND(((EU1228)*AV1228*I1228),2)*BS1228),2))*AU1228)/100),2)+ROUND(((ROUND((ROUND(((AE1228-(EU1228))*AV1228*I1228),2)*BS1228),2)*AU1228)/100),2))</f>
        <v>0</v>
      </c>
      <c r="Z1228" s="3"/>
      <c r="AA1228" s="3">
        <v>54971259</v>
      </c>
      <c r="AB1228" s="3">
        <f t="shared" si="1404"/>
        <v>24609.759999999998</v>
      </c>
      <c r="AC1228" s="3">
        <f t="shared" ref="AC1228:AC1237" si="1438">ROUND((ES1228),6)</f>
        <v>24609.759999999998</v>
      </c>
      <c r="AD1228" s="3">
        <f t="shared" ref="AD1228:AD1237" si="1439">ROUND((((ET1228)-(EU1228))+AE1228),6)</f>
        <v>0</v>
      </c>
      <c r="AE1228" s="3">
        <f t="shared" ref="AE1228:AE1237" si="1440">ROUND((EU1228),6)</f>
        <v>0</v>
      </c>
      <c r="AF1228" s="3">
        <f t="shared" ref="AF1228:AF1237" si="1441">ROUND((EV1228),6)</f>
        <v>0</v>
      </c>
      <c r="AG1228" s="3">
        <f t="shared" si="1405"/>
        <v>0</v>
      </c>
      <c r="AH1228" s="3">
        <f t="shared" ref="AH1228:AH1237" si="1442">(EW1228)</f>
        <v>0</v>
      </c>
      <c r="AI1228" s="3">
        <f t="shared" ref="AI1228:AI1237" si="1443">(EX1228)</f>
        <v>0</v>
      </c>
      <c r="AJ1228" s="3">
        <f t="shared" si="1406"/>
        <v>0</v>
      </c>
      <c r="AK1228" s="3">
        <v>24609.759999999998</v>
      </c>
      <c r="AL1228" s="3">
        <v>24609.759999999998</v>
      </c>
      <c r="AM1228" s="3">
        <v>0</v>
      </c>
      <c r="AN1228" s="3">
        <v>0</v>
      </c>
      <c r="AO1228" s="3">
        <v>0</v>
      </c>
      <c r="AP1228" s="3">
        <v>0</v>
      </c>
      <c r="AQ1228" s="3">
        <v>0</v>
      </c>
      <c r="AR1228" s="3">
        <v>0</v>
      </c>
      <c r="AS1228" s="3">
        <v>0</v>
      </c>
      <c r="AT1228" s="3">
        <v>97</v>
      </c>
      <c r="AU1228" s="3">
        <v>51</v>
      </c>
      <c r="AV1228" s="3">
        <v>1</v>
      </c>
      <c r="AW1228" s="3">
        <v>1</v>
      </c>
      <c r="AX1228" s="3"/>
      <c r="AY1228" s="3"/>
      <c r="AZ1228" s="3">
        <v>1</v>
      </c>
      <c r="BA1228" s="3">
        <v>1</v>
      </c>
      <c r="BB1228" s="3">
        <v>1</v>
      </c>
      <c r="BC1228" s="3">
        <v>1</v>
      </c>
      <c r="BD1228" s="3" t="s">
        <v>3</v>
      </c>
      <c r="BE1228" s="3" t="s">
        <v>3</v>
      </c>
      <c r="BF1228" s="3" t="s">
        <v>3</v>
      </c>
      <c r="BG1228" s="3" t="s">
        <v>3</v>
      </c>
      <c r="BH1228" s="3">
        <v>3</v>
      </c>
      <c r="BI1228" s="3">
        <v>2</v>
      </c>
      <c r="BJ1228" s="3" t="s">
        <v>1384</v>
      </c>
      <c r="BK1228" s="3"/>
      <c r="BL1228" s="3"/>
      <c r="BM1228" s="3">
        <v>67</v>
      </c>
      <c r="BN1228" s="3">
        <v>0</v>
      </c>
      <c r="BO1228" s="3" t="s">
        <v>3</v>
      </c>
      <c r="BP1228" s="3">
        <v>0</v>
      </c>
      <c r="BQ1228" s="3">
        <v>40</v>
      </c>
      <c r="BR1228" s="3">
        <v>0</v>
      </c>
      <c r="BS1228" s="3">
        <v>1</v>
      </c>
      <c r="BT1228" s="3">
        <v>1</v>
      </c>
      <c r="BU1228" s="3">
        <v>1</v>
      </c>
      <c r="BV1228" s="3">
        <v>1</v>
      </c>
      <c r="BW1228" s="3">
        <v>1</v>
      </c>
      <c r="BX1228" s="3">
        <v>1</v>
      </c>
      <c r="BY1228" s="3" t="s">
        <v>3</v>
      </c>
      <c r="BZ1228" s="3">
        <v>97</v>
      </c>
      <c r="CA1228" s="3">
        <v>51</v>
      </c>
      <c r="CB1228" s="3" t="s">
        <v>3</v>
      </c>
      <c r="CC1228" s="3"/>
      <c r="CD1228" s="3"/>
      <c r="CE1228" s="3">
        <v>1566</v>
      </c>
      <c r="CF1228" s="3">
        <v>0</v>
      </c>
      <c r="CG1228" s="3">
        <v>0</v>
      </c>
      <c r="CH1228" s="3"/>
      <c r="CI1228" s="3"/>
      <c r="CJ1228" s="3"/>
      <c r="CK1228" s="3"/>
      <c r="CL1228" s="3"/>
      <c r="CM1228" s="3">
        <v>0</v>
      </c>
      <c r="CN1228" s="9" t="s">
        <v>2499</v>
      </c>
      <c r="CO1228" s="3">
        <v>0</v>
      </c>
      <c r="CP1228" s="3">
        <f t="shared" si="1407"/>
        <v>334.69</v>
      </c>
      <c r="CQ1228" s="3">
        <f>ROUND((ROUND((AC1228*AW1228*1),2)*BC1228),2)</f>
        <v>24609.759999999998</v>
      </c>
      <c r="CR1228" s="3">
        <f t="shared" ref="CR1228:CR1237" si="1444">(ROUND((ROUND(((ET1228)*AV1228*1),2)*BB1228),2)+ROUND((ROUND(((AE1228-(EU1228))*AV1228*1),2)*BS1228),2))</f>
        <v>0</v>
      </c>
      <c r="CS1228" s="3">
        <f t="shared" ref="CS1228:CS1237" si="1445">(ROUND((ROUND(((EU1228)*AV1228*1),2)*BS1228),2)+ROUND((ROUND(((AE1228-(EU1228))*AV1228*1),2)*BS1228),2))</f>
        <v>0</v>
      </c>
      <c r="CT1228" s="3">
        <f t="shared" si="1409"/>
        <v>0</v>
      </c>
      <c r="CU1228" s="3">
        <f t="shared" si="1410"/>
        <v>0</v>
      </c>
      <c r="CV1228" s="3">
        <f t="shared" si="1411"/>
        <v>0</v>
      </c>
      <c r="CW1228" s="3">
        <f t="shared" si="1412"/>
        <v>0</v>
      </c>
      <c r="CX1228" s="3">
        <f t="shared" si="1413"/>
        <v>0</v>
      </c>
      <c r="CY1228" s="3">
        <f t="shared" ref="CY1228:CY1237" si="1446">(ROUND((((S1228+ROUND((ROUND(((EU1228)*AV1228*1),2)*BS1228),2))*AT1228)/100),2)+ROUND(((ROUND((ROUND(((AE1228-(EU1228))*AV1228*1),2)*BS1228),2)*AT1228)/100),2))</f>
        <v>0</v>
      </c>
      <c r="CZ1228" s="3">
        <f t="shared" ref="CZ1228:CZ1237" si="1447">(ROUND((((S1228+ROUND((ROUND(((EU1228)*AV1228*1),2)*BS1228),2))*AU1228)/100),2)+ROUND(((ROUND((ROUND(((AE1228-(EU1228))*AV1228*1),2)*BS1228),2)*AU1228)/100),2))</f>
        <v>0</v>
      </c>
      <c r="DA1228" s="3"/>
      <c r="DB1228" s="3"/>
      <c r="DC1228" s="3" t="s">
        <v>3</v>
      </c>
      <c r="DD1228" s="3" t="s">
        <v>3</v>
      </c>
      <c r="DE1228" s="3" t="s">
        <v>3</v>
      </c>
      <c r="DF1228" s="3" t="s">
        <v>3</v>
      </c>
      <c r="DG1228" s="3" t="s">
        <v>3</v>
      </c>
      <c r="DH1228" s="3" t="s">
        <v>3</v>
      </c>
      <c r="DI1228" s="3" t="s">
        <v>3</v>
      </c>
      <c r="DJ1228" s="3" t="s">
        <v>3</v>
      </c>
      <c r="DK1228" s="3" t="s">
        <v>3</v>
      </c>
      <c r="DL1228" s="3" t="s">
        <v>3</v>
      </c>
      <c r="DM1228" s="3" t="s">
        <v>3</v>
      </c>
      <c r="DN1228" s="3">
        <v>0</v>
      </c>
      <c r="DO1228" s="3">
        <v>0</v>
      </c>
      <c r="DP1228" s="3">
        <v>1</v>
      </c>
      <c r="DQ1228" s="3">
        <v>1</v>
      </c>
      <c r="DR1228" s="3"/>
      <c r="DS1228" s="3"/>
      <c r="DT1228" s="3"/>
      <c r="DU1228" s="3">
        <v>1009</v>
      </c>
      <c r="DV1228" s="3" t="s">
        <v>1092</v>
      </c>
      <c r="DW1228" s="3" t="s">
        <v>1092</v>
      </c>
      <c r="DX1228" s="3">
        <v>1000</v>
      </c>
      <c r="DY1228" s="3"/>
      <c r="DZ1228" s="3" t="s">
        <v>3</v>
      </c>
      <c r="EA1228" s="3" t="s">
        <v>3</v>
      </c>
      <c r="EB1228" s="3" t="s">
        <v>3</v>
      </c>
      <c r="EC1228" s="3" t="s">
        <v>3</v>
      </c>
      <c r="ED1228" s="3"/>
      <c r="EE1228" s="3">
        <v>57042957</v>
      </c>
      <c r="EF1228" s="3">
        <v>40</v>
      </c>
      <c r="EG1228" s="3" t="s">
        <v>33</v>
      </c>
      <c r="EH1228" s="3">
        <v>0</v>
      </c>
      <c r="EI1228" s="3" t="s">
        <v>3</v>
      </c>
      <c r="EJ1228" s="3">
        <v>2</v>
      </c>
      <c r="EK1228" s="3">
        <v>67</v>
      </c>
      <c r="EL1228" s="3" t="s">
        <v>34</v>
      </c>
      <c r="EM1228" s="3" t="s">
        <v>35</v>
      </c>
      <c r="EN1228" s="3"/>
      <c r="EO1228" s="3" t="s">
        <v>46</v>
      </c>
      <c r="EP1228" s="3"/>
      <c r="EQ1228" s="3">
        <v>0</v>
      </c>
      <c r="ER1228" s="3">
        <v>24609.759999999998</v>
      </c>
      <c r="ES1228" s="3">
        <v>24609.759999999998</v>
      </c>
      <c r="ET1228" s="3">
        <v>0</v>
      </c>
      <c r="EU1228" s="3">
        <v>0</v>
      </c>
      <c r="EV1228" s="3">
        <v>0</v>
      </c>
      <c r="EW1228" s="3">
        <v>0</v>
      </c>
      <c r="EX1228" s="3">
        <v>0</v>
      </c>
      <c r="EY1228" s="3"/>
      <c r="EZ1228" s="3"/>
      <c r="FA1228" s="3"/>
      <c r="FB1228" s="3"/>
      <c r="FC1228" s="3"/>
      <c r="FD1228" s="3"/>
      <c r="FE1228" s="3"/>
      <c r="FF1228" s="3"/>
      <c r="FG1228" s="3"/>
      <c r="FH1228" s="3"/>
      <c r="FI1228" s="3"/>
      <c r="FJ1228" s="3"/>
      <c r="FK1228" s="3"/>
      <c r="FL1228" s="3"/>
      <c r="FM1228" s="3"/>
      <c r="FN1228" s="3"/>
      <c r="FO1228" s="3"/>
      <c r="FP1228" s="3"/>
      <c r="FQ1228" s="3">
        <v>0</v>
      </c>
      <c r="FR1228" s="3">
        <v>0</v>
      </c>
      <c r="FS1228" s="3">
        <v>0</v>
      </c>
      <c r="FT1228" s="3"/>
      <c r="FU1228" s="3"/>
      <c r="FV1228" s="3"/>
      <c r="FW1228" s="3"/>
      <c r="FX1228" s="3">
        <v>97</v>
      </c>
      <c r="FY1228" s="3">
        <v>51</v>
      </c>
      <c r="FZ1228" s="3"/>
      <c r="GA1228" s="3" t="s">
        <v>3</v>
      </c>
      <c r="GB1228" s="3"/>
      <c r="GC1228" s="3"/>
      <c r="GD1228" s="3">
        <v>1</v>
      </c>
      <c r="GE1228" s="3"/>
      <c r="GF1228" s="3">
        <v>-1932732921</v>
      </c>
      <c r="GG1228" s="3">
        <v>2</v>
      </c>
      <c r="GH1228" s="3">
        <v>1</v>
      </c>
      <c r="GI1228" s="3">
        <v>-2</v>
      </c>
      <c r="GJ1228" s="3">
        <v>0</v>
      </c>
      <c r="GK1228" s="3">
        <v>0</v>
      </c>
      <c r="GL1228" s="3">
        <f t="shared" si="1414"/>
        <v>0</v>
      </c>
      <c r="GM1228" s="3">
        <f t="shared" si="1415"/>
        <v>334.69</v>
      </c>
      <c r="GN1228" s="3">
        <f t="shared" si="1416"/>
        <v>0</v>
      </c>
      <c r="GO1228" s="3">
        <f t="shared" si="1417"/>
        <v>334.69</v>
      </c>
      <c r="GP1228" s="3">
        <f t="shared" si="1418"/>
        <v>0</v>
      </c>
      <c r="GQ1228" s="3"/>
      <c r="GR1228" s="3">
        <v>0</v>
      </c>
      <c r="GS1228" s="3">
        <v>3</v>
      </c>
      <c r="GT1228" s="3">
        <v>0</v>
      </c>
      <c r="GU1228" s="3" t="s">
        <v>3</v>
      </c>
      <c r="GV1228" s="3">
        <f t="shared" si="1419"/>
        <v>0</v>
      </c>
      <c r="GW1228" s="3">
        <v>1</v>
      </c>
      <c r="GX1228" s="3">
        <f t="shared" si="1420"/>
        <v>0</v>
      </c>
      <c r="GY1228" s="3"/>
      <c r="GZ1228" s="3"/>
      <c r="HA1228" s="3">
        <v>0</v>
      </c>
      <c r="HB1228" s="3">
        <v>0</v>
      </c>
      <c r="HC1228" s="3">
        <f t="shared" si="1421"/>
        <v>0</v>
      </c>
      <c r="HD1228" s="3"/>
      <c r="HE1228" s="3" t="s">
        <v>3</v>
      </c>
      <c r="HF1228" s="3" t="s">
        <v>3</v>
      </c>
      <c r="HG1228" s="3"/>
      <c r="HH1228" s="3"/>
      <c r="HI1228" s="3"/>
      <c r="HJ1228" s="3"/>
      <c r="HK1228" s="3"/>
      <c r="HL1228" s="3"/>
      <c r="HM1228" s="3" t="s">
        <v>3</v>
      </c>
      <c r="HN1228" s="3" t="s">
        <v>3</v>
      </c>
      <c r="HO1228" s="3" t="s">
        <v>3</v>
      </c>
      <c r="HP1228" s="3" t="s">
        <v>3</v>
      </c>
      <c r="HQ1228" s="3" t="s">
        <v>3</v>
      </c>
      <c r="HR1228" s="3"/>
      <c r="HS1228" s="3">
        <v>0</v>
      </c>
      <c r="HT1228" s="3"/>
      <c r="HU1228" s="3"/>
      <c r="HV1228" s="3"/>
      <c r="HW1228" s="3"/>
      <c r="HX1228" s="3"/>
      <c r="HY1228" s="3"/>
      <c r="HZ1228" s="3"/>
      <c r="IA1228" s="3"/>
      <c r="IB1228" s="3"/>
      <c r="IC1228" s="3"/>
      <c r="ID1228" s="3"/>
      <c r="IE1228" s="3"/>
      <c r="IF1228" s="3"/>
      <c r="IG1228" s="3"/>
      <c r="IH1228" s="3"/>
      <c r="II1228" s="3"/>
      <c r="IJ1228" s="3"/>
      <c r="IK1228" s="3">
        <v>0</v>
      </c>
      <c r="IL1228" s="3"/>
      <c r="IM1228" s="3"/>
      <c r="IN1228" s="3"/>
      <c r="IO1228" s="3"/>
      <c r="IP1228" s="3"/>
      <c r="IQ1228" s="3"/>
      <c r="IR1228" s="3"/>
      <c r="IS1228" s="3"/>
      <c r="IT1228" s="3"/>
      <c r="IU1228" s="3"/>
    </row>
    <row r="1229" spans="1:255" ht="409.5" x14ac:dyDescent="0.25">
      <c r="A1229" s="4">
        <v>18</v>
      </c>
      <c r="B1229" s="4">
        <v>1</v>
      </c>
      <c r="C1229" s="4">
        <v>502</v>
      </c>
      <c r="D1229" s="4"/>
      <c r="E1229" s="4" t="s">
        <v>1398</v>
      </c>
      <c r="F1229" s="4" t="s">
        <v>1382</v>
      </c>
      <c r="G1229" s="4" t="s">
        <v>1383</v>
      </c>
      <c r="H1229" s="4" t="s">
        <v>1092</v>
      </c>
      <c r="I1229" s="4">
        <f>I1227*J1229</f>
        <v>1.3599999999999999E-2</v>
      </c>
      <c r="J1229" s="4">
        <v>7.9999999999999993E-4</v>
      </c>
      <c r="K1229" s="4">
        <v>8.0000000000000004E-4</v>
      </c>
      <c r="L1229" s="4"/>
      <c r="M1229" s="4"/>
      <c r="N1229" s="4"/>
      <c r="O1229" s="4">
        <f t="shared" si="1397"/>
        <v>1291.9000000000001</v>
      </c>
      <c r="P1229" s="4">
        <f>ROUND((ROUND((AC1229*AW1229*I1229),2)*BC1229),2)</f>
        <v>1291.9000000000001</v>
      </c>
      <c r="Q1229" s="4">
        <f t="shared" si="1434"/>
        <v>0</v>
      </c>
      <c r="R1229" s="4">
        <f t="shared" si="1435"/>
        <v>0</v>
      </c>
      <c r="S1229" s="4">
        <f t="shared" si="1399"/>
        <v>0</v>
      </c>
      <c r="T1229" s="4">
        <f t="shared" si="1400"/>
        <v>0</v>
      </c>
      <c r="U1229" s="4">
        <f t="shared" si="1401"/>
        <v>0</v>
      </c>
      <c r="V1229" s="4">
        <f t="shared" si="1402"/>
        <v>0</v>
      </c>
      <c r="W1229" s="4">
        <f t="shared" si="1403"/>
        <v>0</v>
      </c>
      <c r="X1229" s="4">
        <f t="shared" si="1436"/>
        <v>0</v>
      </c>
      <c r="Y1229" s="4">
        <f t="shared" si="1437"/>
        <v>0</v>
      </c>
      <c r="Z1229" s="4"/>
      <c r="AA1229" s="4">
        <v>55890823</v>
      </c>
      <c r="AB1229" s="4">
        <f t="shared" si="1404"/>
        <v>24609.759999999998</v>
      </c>
      <c r="AC1229" s="4">
        <f t="shared" si="1438"/>
        <v>24609.759999999998</v>
      </c>
      <c r="AD1229" s="4">
        <f t="shared" si="1439"/>
        <v>0</v>
      </c>
      <c r="AE1229" s="4">
        <f t="shared" si="1440"/>
        <v>0</v>
      </c>
      <c r="AF1229" s="4">
        <f t="shared" si="1441"/>
        <v>0</v>
      </c>
      <c r="AG1229" s="4">
        <f t="shared" si="1405"/>
        <v>0</v>
      </c>
      <c r="AH1229" s="4">
        <f t="shared" si="1442"/>
        <v>0</v>
      </c>
      <c r="AI1229" s="4">
        <f t="shared" si="1443"/>
        <v>0</v>
      </c>
      <c r="AJ1229" s="4">
        <f t="shared" si="1406"/>
        <v>0</v>
      </c>
      <c r="AK1229" s="4">
        <v>24609.759999999998</v>
      </c>
      <c r="AL1229" s="4">
        <v>24609.759999999998</v>
      </c>
      <c r="AM1229" s="4">
        <v>0</v>
      </c>
      <c r="AN1229" s="4">
        <v>0</v>
      </c>
      <c r="AO1229" s="4">
        <v>0</v>
      </c>
      <c r="AP1229" s="4">
        <v>0</v>
      </c>
      <c r="AQ1229" s="4">
        <v>0</v>
      </c>
      <c r="AR1229" s="4">
        <v>0</v>
      </c>
      <c r="AS1229" s="4">
        <v>0</v>
      </c>
      <c r="AT1229" s="4">
        <v>97</v>
      </c>
      <c r="AU1229" s="4">
        <v>51</v>
      </c>
      <c r="AV1229" s="4">
        <v>1</v>
      </c>
      <c r="AW1229" s="4">
        <v>1</v>
      </c>
      <c r="AX1229" s="4"/>
      <c r="AY1229" s="4"/>
      <c r="AZ1229" s="4">
        <v>1</v>
      </c>
      <c r="BA1229" s="4">
        <v>1</v>
      </c>
      <c r="BB1229" s="4">
        <v>1</v>
      </c>
      <c r="BC1229" s="4">
        <v>3.86</v>
      </c>
      <c r="BD1229" s="4" t="s">
        <v>3</v>
      </c>
      <c r="BE1229" s="4" t="s">
        <v>3</v>
      </c>
      <c r="BF1229" s="4" t="s">
        <v>3</v>
      </c>
      <c r="BG1229" s="4" t="s">
        <v>3</v>
      </c>
      <c r="BH1229" s="4">
        <v>3</v>
      </c>
      <c r="BI1229" s="4">
        <v>2</v>
      </c>
      <c r="BJ1229" s="4" t="s">
        <v>1384</v>
      </c>
      <c r="BK1229" s="4"/>
      <c r="BL1229" s="4"/>
      <c r="BM1229" s="4">
        <v>67</v>
      </c>
      <c r="BN1229" s="4">
        <v>0</v>
      </c>
      <c r="BO1229" s="4" t="s">
        <v>1382</v>
      </c>
      <c r="BP1229" s="4">
        <v>1</v>
      </c>
      <c r="BQ1229" s="4">
        <v>40</v>
      </c>
      <c r="BR1229" s="4">
        <v>0</v>
      </c>
      <c r="BS1229" s="4">
        <v>1</v>
      </c>
      <c r="BT1229" s="4">
        <v>1</v>
      </c>
      <c r="BU1229" s="4">
        <v>1</v>
      </c>
      <c r="BV1229" s="4">
        <v>1</v>
      </c>
      <c r="BW1229" s="4">
        <v>1</v>
      </c>
      <c r="BX1229" s="4">
        <v>1</v>
      </c>
      <c r="BY1229" s="4" t="s">
        <v>3</v>
      </c>
      <c r="BZ1229" s="4">
        <v>97</v>
      </c>
      <c r="CA1229" s="4">
        <v>51</v>
      </c>
      <c r="CB1229" s="4" t="s">
        <v>3</v>
      </c>
      <c r="CC1229" s="4"/>
      <c r="CD1229" s="4"/>
      <c r="CE1229" s="4">
        <v>1566</v>
      </c>
      <c r="CF1229" s="4">
        <v>0</v>
      </c>
      <c r="CG1229" s="4">
        <v>0</v>
      </c>
      <c r="CH1229" s="4"/>
      <c r="CI1229" s="4"/>
      <c r="CJ1229" s="4"/>
      <c r="CK1229" s="4"/>
      <c r="CL1229" s="4"/>
      <c r="CM1229" s="4">
        <v>0</v>
      </c>
      <c r="CN1229" s="10" t="s">
        <v>2499</v>
      </c>
      <c r="CO1229" s="4">
        <v>0</v>
      </c>
      <c r="CP1229" s="4">
        <f t="shared" si="1407"/>
        <v>1291.9000000000001</v>
      </c>
      <c r="CQ1229" s="4">
        <f>ROUND((ROUND((AC1229*AW1229*1),2)*BC1229),2)</f>
        <v>94993.67</v>
      </c>
      <c r="CR1229" s="4">
        <f t="shared" si="1444"/>
        <v>0</v>
      </c>
      <c r="CS1229" s="4">
        <f t="shared" si="1445"/>
        <v>0</v>
      </c>
      <c r="CT1229" s="4">
        <f t="shared" si="1409"/>
        <v>0</v>
      </c>
      <c r="CU1229" s="4">
        <f t="shared" si="1410"/>
        <v>0</v>
      </c>
      <c r="CV1229" s="4">
        <f t="shared" si="1411"/>
        <v>0</v>
      </c>
      <c r="CW1229" s="4">
        <f t="shared" si="1412"/>
        <v>0</v>
      </c>
      <c r="CX1229" s="4">
        <f t="shared" si="1413"/>
        <v>0</v>
      </c>
      <c r="CY1229" s="4">
        <f t="shared" si="1446"/>
        <v>0</v>
      </c>
      <c r="CZ1229" s="4">
        <f t="shared" si="1447"/>
        <v>0</v>
      </c>
      <c r="DA1229" s="4"/>
      <c r="DB1229" s="4"/>
      <c r="DC1229" s="4" t="s">
        <v>3</v>
      </c>
      <c r="DD1229" s="4" t="s">
        <v>3</v>
      </c>
      <c r="DE1229" s="4" t="s">
        <v>3</v>
      </c>
      <c r="DF1229" s="4" t="s">
        <v>3</v>
      </c>
      <c r="DG1229" s="4" t="s">
        <v>3</v>
      </c>
      <c r="DH1229" s="4" t="s">
        <v>3</v>
      </c>
      <c r="DI1229" s="4" t="s">
        <v>3</v>
      </c>
      <c r="DJ1229" s="4" t="s">
        <v>3</v>
      </c>
      <c r="DK1229" s="4" t="s">
        <v>3</v>
      </c>
      <c r="DL1229" s="4" t="s">
        <v>3</v>
      </c>
      <c r="DM1229" s="4" t="s">
        <v>3</v>
      </c>
      <c r="DN1229" s="4">
        <v>0</v>
      </c>
      <c r="DO1229" s="4">
        <v>0</v>
      </c>
      <c r="DP1229" s="4">
        <v>1</v>
      </c>
      <c r="DQ1229" s="4">
        <v>1</v>
      </c>
      <c r="DR1229" s="4"/>
      <c r="DS1229" s="4"/>
      <c r="DT1229" s="4"/>
      <c r="DU1229" s="4">
        <v>1009</v>
      </c>
      <c r="DV1229" s="4" t="s">
        <v>1092</v>
      </c>
      <c r="DW1229" s="4" t="s">
        <v>1092</v>
      </c>
      <c r="DX1229" s="4">
        <v>1000</v>
      </c>
      <c r="DY1229" s="4"/>
      <c r="DZ1229" s="4" t="s">
        <v>3</v>
      </c>
      <c r="EA1229" s="4" t="s">
        <v>3</v>
      </c>
      <c r="EB1229" s="4" t="s">
        <v>3</v>
      </c>
      <c r="EC1229" s="4" t="s">
        <v>3</v>
      </c>
      <c r="ED1229" s="4"/>
      <c r="EE1229" s="4">
        <v>57042957</v>
      </c>
      <c r="EF1229" s="4">
        <v>40</v>
      </c>
      <c r="EG1229" s="4" t="s">
        <v>33</v>
      </c>
      <c r="EH1229" s="4">
        <v>0</v>
      </c>
      <c r="EI1229" s="4" t="s">
        <v>3</v>
      </c>
      <c r="EJ1229" s="4">
        <v>2</v>
      </c>
      <c r="EK1229" s="4">
        <v>67</v>
      </c>
      <c r="EL1229" s="4" t="s">
        <v>34</v>
      </c>
      <c r="EM1229" s="4" t="s">
        <v>35</v>
      </c>
      <c r="EN1229" s="4"/>
      <c r="EO1229" s="4" t="s">
        <v>46</v>
      </c>
      <c r="EP1229" s="4"/>
      <c r="EQ1229" s="4">
        <v>0</v>
      </c>
      <c r="ER1229" s="4">
        <v>24609.759999999998</v>
      </c>
      <c r="ES1229" s="4">
        <v>24609.759999999998</v>
      </c>
      <c r="ET1229" s="4">
        <v>0</v>
      </c>
      <c r="EU1229" s="4">
        <v>0</v>
      </c>
      <c r="EV1229" s="4">
        <v>0</v>
      </c>
      <c r="EW1229" s="4">
        <v>0</v>
      </c>
      <c r="EX1229" s="4">
        <v>0</v>
      </c>
      <c r="EY1229" s="4"/>
      <c r="EZ1229" s="4"/>
      <c r="FA1229" s="4"/>
      <c r="FB1229" s="4"/>
      <c r="FC1229" s="4"/>
      <c r="FD1229" s="4"/>
      <c r="FE1229" s="4"/>
      <c r="FF1229" s="4"/>
      <c r="FG1229" s="4"/>
      <c r="FH1229" s="4"/>
      <c r="FI1229" s="4"/>
      <c r="FJ1229" s="4"/>
      <c r="FK1229" s="4"/>
      <c r="FL1229" s="4"/>
      <c r="FM1229" s="4"/>
      <c r="FN1229" s="4"/>
      <c r="FO1229" s="4"/>
      <c r="FP1229" s="4"/>
      <c r="FQ1229" s="4">
        <v>0</v>
      </c>
      <c r="FR1229" s="4">
        <v>0</v>
      </c>
      <c r="FS1229" s="4">
        <v>0</v>
      </c>
      <c r="FT1229" s="4"/>
      <c r="FU1229" s="4"/>
      <c r="FV1229" s="4"/>
      <c r="FW1229" s="4"/>
      <c r="FX1229" s="4">
        <v>97</v>
      </c>
      <c r="FY1229" s="4">
        <v>51</v>
      </c>
      <c r="FZ1229" s="4"/>
      <c r="GA1229" s="4" t="s">
        <v>3</v>
      </c>
      <c r="GB1229" s="4"/>
      <c r="GC1229" s="4"/>
      <c r="GD1229" s="4">
        <v>1</v>
      </c>
      <c r="GE1229" s="4"/>
      <c r="GF1229" s="4">
        <v>-1932732921</v>
      </c>
      <c r="GG1229" s="4">
        <v>2</v>
      </c>
      <c r="GH1229" s="4">
        <v>1</v>
      </c>
      <c r="GI1229" s="4">
        <v>2</v>
      </c>
      <c r="GJ1229" s="4">
        <v>0</v>
      </c>
      <c r="GK1229" s="4">
        <v>0</v>
      </c>
      <c r="GL1229" s="4">
        <f t="shared" si="1414"/>
        <v>0</v>
      </c>
      <c r="GM1229" s="4">
        <f t="shared" si="1415"/>
        <v>1291.9000000000001</v>
      </c>
      <c r="GN1229" s="4">
        <f t="shared" si="1416"/>
        <v>0</v>
      </c>
      <c r="GO1229" s="4">
        <f t="shared" si="1417"/>
        <v>1291.9000000000001</v>
      </c>
      <c r="GP1229" s="4">
        <f t="shared" si="1418"/>
        <v>0</v>
      </c>
      <c r="GQ1229" s="4"/>
      <c r="GR1229" s="4">
        <v>0</v>
      </c>
      <c r="GS1229" s="4">
        <v>3</v>
      </c>
      <c r="GT1229" s="4">
        <v>0</v>
      </c>
      <c r="GU1229" s="4" t="s">
        <v>3</v>
      </c>
      <c r="GV1229" s="4">
        <f t="shared" si="1419"/>
        <v>0</v>
      </c>
      <c r="GW1229" s="4">
        <v>1</v>
      </c>
      <c r="GX1229" s="4">
        <f t="shared" si="1420"/>
        <v>0</v>
      </c>
      <c r="GY1229" s="4"/>
      <c r="GZ1229" s="4"/>
      <c r="HA1229" s="4">
        <v>0</v>
      </c>
      <c r="HB1229" s="4">
        <v>0</v>
      </c>
      <c r="HC1229" s="4">
        <f t="shared" si="1421"/>
        <v>0</v>
      </c>
      <c r="HD1229" s="4"/>
      <c r="HE1229" s="4" t="s">
        <v>3</v>
      </c>
      <c r="HF1229" s="4" t="s">
        <v>3</v>
      </c>
      <c r="HG1229" s="4"/>
      <c r="HH1229" s="4"/>
      <c r="HI1229" s="4"/>
      <c r="HJ1229" s="4"/>
      <c r="HK1229" s="4"/>
      <c r="HL1229" s="4"/>
      <c r="HM1229" s="4" t="s">
        <v>3</v>
      </c>
      <c r="HN1229" s="4" t="s">
        <v>3</v>
      </c>
      <c r="HO1229" s="4" t="s">
        <v>3</v>
      </c>
      <c r="HP1229" s="4" t="s">
        <v>3</v>
      </c>
      <c r="HQ1229" s="4" t="s">
        <v>3</v>
      </c>
      <c r="HR1229" s="4"/>
      <c r="HS1229" s="4">
        <v>0</v>
      </c>
      <c r="HT1229" s="4"/>
      <c r="HU1229" s="4"/>
      <c r="HV1229" s="4"/>
      <c r="HW1229" s="4"/>
      <c r="HX1229" s="4"/>
      <c r="HY1229" s="4"/>
      <c r="HZ1229" s="4"/>
      <c r="IA1229" s="4"/>
      <c r="IB1229" s="4"/>
      <c r="IC1229" s="4"/>
      <c r="ID1229" s="4"/>
      <c r="IE1229" s="4"/>
      <c r="IF1229" s="4"/>
      <c r="IG1229" s="4"/>
      <c r="IH1229" s="4"/>
      <c r="II1229" s="4"/>
      <c r="IJ1229" s="4"/>
      <c r="IK1229" s="4">
        <v>0</v>
      </c>
      <c r="IL1229" s="4"/>
      <c r="IM1229" s="4"/>
      <c r="IN1229" s="4"/>
      <c r="IO1229" s="4"/>
      <c r="IP1229" s="4"/>
      <c r="IQ1229" s="4"/>
      <c r="IR1229" s="4"/>
      <c r="IS1229" s="4"/>
      <c r="IT1229" s="4"/>
      <c r="IU1229" s="4"/>
    </row>
    <row r="1230" spans="1:255" x14ac:dyDescent="0.25">
      <c r="A1230" s="3">
        <v>18</v>
      </c>
      <c r="B1230" s="3">
        <v>1</v>
      </c>
      <c r="C1230" s="3">
        <v>499</v>
      </c>
      <c r="D1230" s="3"/>
      <c r="E1230" s="3" t="s">
        <v>1399</v>
      </c>
      <c r="F1230" s="3" t="s">
        <v>1400</v>
      </c>
      <c r="G1230" s="3" t="s">
        <v>1401</v>
      </c>
      <c r="H1230" s="3" t="s">
        <v>266</v>
      </c>
      <c r="I1230" s="3">
        <f>I1226*J1230</f>
        <v>17</v>
      </c>
      <c r="J1230" s="3">
        <v>1</v>
      </c>
      <c r="K1230" s="3">
        <v>1</v>
      </c>
      <c r="L1230" s="3"/>
      <c r="M1230" s="3"/>
      <c r="N1230" s="3"/>
      <c r="O1230" s="3">
        <f t="shared" si="1397"/>
        <v>8710.7999999999993</v>
      </c>
      <c r="P1230" s="3">
        <f>ROUND((ROUND((AC1230*I1230),2)*BC1230),2)</f>
        <v>8710.7999999999993</v>
      </c>
      <c r="Q1230" s="3">
        <f t="shared" si="1434"/>
        <v>0</v>
      </c>
      <c r="R1230" s="3">
        <f t="shared" si="1435"/>
        <v>0</v>
      </c>
      <c r="S1230" s="3">
        <f t="shared" si="1399"/>
        <v>0</v>
      </c>
      <c r="T1230" s="3">
        <f t="shared" si="1400"/>
        <v>0</v>
      </c>
      <c r="U1230" s="3">
        <f t="shared" si="1401"/>
        <v>0</v>
      </c>
      <c r="V1230" s="3">
        <f t="shared" si="1402"/>
        <v>0</v>
      </c>
      <c r="W1230" s="3">
        <f t="shared" si="1403"/>
        <v>0</v>
      </c>
      <c r="X1230" s="3">
        <f t="shared" si="1436"/>
        <v>0</v>
      </c>
      <c r="Y1230" s="3">
        <f t="shared" si="1437"/>
        <v>0</v>
      </c>
      <c r="Z1230" s="3"/>
      <c r="AA1230" s="3">
        <v>54971259</v>
      </c>
      <c r="AB1230" s="3">
        <f t="shared" si="1404"/>
        <v>512.4</v>
      </c>
      <c r="AC1230" s="3">
        <f t="shared" si="1438"/>
        <v>512.4</v>
      </c>
      <c r="AD1230" s="3">
        <f t="shared" si="1439"/>
        <v>0</v>
      </c>
      <c r="AE1230" s="3">
        <f t="shared" si="1440"/>
        <v>0</v>
      </c>
      <c r="AF1230" s="3">
        <f t="shared" si="1441"/>
        <v>0</v>
      </c>
      <c r="AG1230" s="3">
        <f t="shared" si="1405"/>
        <v>0</v>
      </c>
      <c r="AH1230" s="3">
        <f t="shared" si="1442"/>
        <v>0</v>
      </c>
      <c r="AI1230" s="3">
        <f t="shared" si="1443"/>
        <v>0</v>
      </c>
      <c r="AJ1230" s="3">
        <f t="shared" si="1406"/>
        <v>0</v>
      </c>
      <c r="AK1230" s="3">
        <v>512.4</v>
      </c>
      <c r="AL1230" s="3">
        <v>512.4</v>
      </c>
      <c r="AM1230" s="3">
        <v>0</v>
      </c>
      <c r="AN1230" s="3">
        <v>0</v>
      </c>
      <c r="AO1230" s="3">
        <v>0</v>
      </c>
      <c r="AP1230" s="3">
        <v>0</v>
      </c>
      <c r="AQ1230" s="3">
        <v>0</v>
      </c>
      <c r="AR1230" s="3">
        <v>0</v>
      </c>
      <c r="AS1230" s="3">
        <v>0</v>
      </c>
      <c r="AT1230" s="3">
        <v>0</v>
      </c>
      <c r="AU1230" s="3">
        <v>0</v>
      </c>
      <c r="AV1230" s="3">
        <v>1</v>
      </c>
      <c r="AW1230" s="3">
        <v>1</v>
      </c>
      <c r="AX1230" s="3"/>
      <c r="AY1230" s="3"/>
      <c r="AZ1230" s="3">
        <v>1</v>
      </c>
      <c r="BA1230" s="3">
        <v>1</v>
      </c>
      <c r="BB1230" s="3">
        <v>1</v>
      </c>
      <c r="BC1230" s="3">
        <v>1</v>
      </c>
      <c r="BD1230" s="3" t="s">
        <v>3</v>
      </c>
      <c r="BE1230" s="3" t="s">
        <v>3</v>
      </c>
      <c r="BF1230" s="3" t="s">
        <v>3</v>
      </c>
      <c r="BG1230" s="3" t="s">
        <v>3</v>
      </c>
      <c r="BH1230" s="3">
        <v>3</v>
      </c>
      <c r="BI1230" s="3">
        <v>3</v>
      </c>
      <c r="BJ1230" s="3" t="s">
        <v>1402</v>
      </c>
      <c r="BK1230" s="3"/>
      <c r="BL1230" s="3"/>
      <c r="BM1230" s="3">
        <v>746</v>
      </c>
      <c r="BN1230" s="3">
        <v>0</v>
      </c>
      <c r="BO1230" s="3" t="s">
        <v>3</v>
      </c>
      <c r="BP1230" s="3">
        <v>0</v>
      </c>
      <c r="BQ1230" s="3">
        <v>130</v>
      </c>
      <c r="BR1230" s="3">
        <v>0</v>
      </c>
      <c r="BS1230" s="3">
        <v>1</v>
      </c>
      <c r="BT1230" s="3">
        <v>1</v>
      </c>
      <c r="BU1230" s="3">
        <v>1</v>
      </c>
      <c r="BV1230" s="3">
        <v>1</v>
      </c>
      <c r="BW1230" s="3">
        <v>1</v>
      </c>
      <c r="BX1230" s="3">
        <v>1</v>
      </c>
      <c r="BY1230" s="3" t="s">
        <v>3</v>
      </c>
      <c r="BZ1230" s="3">
        <v>97</v>
      </c>
      <c r="CA1230" s="3">
        <v>51</v>
      </c>
      <c r="CB1230" s="3" t="s">
        <v>3</v>
      </c>
      <c r="CC1230" s="3"/>
      <c r="CD1230" s="3"/>
      <c r="CE1230" s="3">
        <v>1566</v>
      </c>
      <c r="CF1230" s="3">
        <v>0</v>
      </c>
      <c r="CG1230" s="3">
        <v>0</v>
      </c>
      <c r="CH1230" s="3"/>
      <c r="CI1230" s="3"/>
      <c r="CJ1230" s="3"/>
      <c r="CK1230" s="3"/>
      <c r="CL1230" s="3"/>
      <c r="CM1230" s="3">
        <v>0</v>
      </c>
      <c r="CN1230" s="3" t="s">
        <v>3</v>
      </c>
      <c r="CO1230" s="3">
        <v>0</v>
      </c>
      <c r="CP1230" s="3">
        <f t="shared" si="1407"/>
        <v>8710.7999999999993</v>
      </c>
      <c r="CQ1230" s="3">
        <f>ROUND((ROUND((AC1230*1),2)*BC1230),2)</f>
        <v>512.4</v>
      </c>
      <c r="CR1230" s="3">
        <f t="shared" si="1444"/>
        <v>0</v>
      </c>
      <c r="CS1230" s="3">
        <f t="shared" si="1445"/>
        <v>0</v>
      </c>
      <c r="CT1230" s="3">
        <f t="shared" si="1409"/>
        <v>0</v>
      </c>
      <c r="CU1230" s="3">
        <f t="shared" si="1410"/>
        <v>0</v>
      </c>
      <c r="CV1230" s="3">
        <f t="shared" si="1411"/>
        <v>0</v>
      </c>
      <c r="CW1230" s="3">
        <f t="shared" si="1412"/>
        <v>0</v>
      </c>
      <c r="CX1230" s="3">
        <f t="shared" si="1413"/>
        <v>0</v>
      </c>
      <c r="CY1230" s="3">
        <f t="shared" si="1446"/>
        <v>0</v>
      </c>
      <c r="CZ1230" s="3">
        <f t="shared" si="1447"/>
        <v>0</v>
      </c>
      <c r="DA1230" s="3"/>
      <c r="DB1230" s="3"/>
      <c r="DC1230" s="3" t="s">
        <v>3</v>
      </c>
      <c r="DD1230" s="3" t="s">
        <v>3</v>
      </c>
      <c r="DE1230" s="3" t="s">
        <v>3</v>
      </c>
      <c r="DF1230" s="3" t="s">
        <v>3</v>
      </c>
      <c r="DG1230" s="3" t="s">
        <v>3</v>
      </c>
      <c r="DH1230" s="3" t="s">
        <v>3</v>
      </c>
      <c r="DI1230" s="3" t="s">
        <v>3</v>
      </c>
      <c r="DJ1230" s="3" t="s">
        <v>3</v>
      </c>
      <c r="DK1230" s="3" t="s">
        <v>3</v>
      </c>
      <c r="DL1230" s="3" t="s">
        <v>3</v>
      </c>
      <c r="DM1230" s="3" t="s">
        <v>3</v>
      </c>
      <c r="DN1230" s="3">
        <v>0</v>
      </c>
      <c r="DO1230" s="3">
        <v>0</v>
      </c>
      <c r="DP1230" s="3">
        <v>1</v>
      </c>
      <c r="DQ1230" s="3">
        <v>1</v>
      </c>
      <c r="DR1230" s="3"/>
      <c r="DS1230" s="3"/>
      <c r="DT1230" s="3"/>
      <c r="DU1230" s="3">
        <v>1010</v>
      </c>
      <c r="DV1230" s="3" t="s">
        <v>266</v>
      </c>
      <c r="DW1230" s="3" t="s">
        <v>266</v>
      </c>
      <c r="DX1230" s="3">
        <v>1</v>
      </c>
      <c r="DY1230" s="3"/>
      <c r="DZ1230" s="3" t="s">
        <v>3</v>
      </c>
      <c r="EA1230" s="3" t="s">
        <v>3</v>
      </c>
      <c r="EB1230" s="3" t="s">
        <v>3</v>
      </c>
      <c r="EC1230" s="3" t="s">
        <v>3</v>
      </c>
      <c r="ED1230" s="3"/>
      <c r="EE1230" s="3">
        <v>57043064</v>
      </c>
      <c r="EF1230" s="3">
        <v>130</v>
      </c>
      <c r="EG1230" s="3" t="s">
        <v>1393</v>
      </c>
      <c r="EH1230" s="3">
        <v>0</v>
      </c>
      <c r="EI1230" s="3" t="s">
        <v>3</v>
      </c>
      <c r="EJ1230" s="3">
        <v>3</v>
      </c>
      <c r="EK1230" s="3">
        <v>746</v>
      </c>
      <c r="EL1230" s="3" t="s">
        <v>1394</v>
      </c>
      <c r="EM1230" s="3" t="s">
        <v>1395</v>
      </c>
      <c r="EN1230" s="3"/>
      <c r="EO1230" s="3" t="s">
        <v>3</v>
      </c>
      <c r="EP1230" s="3"/>
      <c r="EQ1230" s="3">
        <v>0</v>
      </c>
      <c r="ER1230" s="3">
        <v>512.4</v>
      </c>
      <c r="ES1230" s="3">
        <v>512.4</v>
      </c>
      <c r="ET1230" s="3">
        <v>0</v>
      </c>
      <c r="EU1230" s="3">
        <v>0</v>
      </c>
      <c r="EV1230" s="3">
        <v>0</v>
      </c>
      <c r="EW1230" s="3">
        <v>0</v>
      </c>
      <c r="EX1230" s="3">
        <v>0</v>
      </c>
      <c r="EY1230" s="3"/>
      <c r="EZ1230" s="3"/>
      <c r="FA1230" s="3"/>
      <c r="FB1230" s="3"/>
      <c r="FC1230" s="3"/>
      <c r="FD1230" s="3"/>
      <c r="FE1230" s="3"/>
      <c r="FF1230" s="3"/>
      <c r="FG1230" s="3"/>
      <c r="FH1230" s="3"/>
      <c r="FI1230" s="3"/>
      <c r="FJ1230" s="3"/>
      <c r="FK1230" s="3"/>
      <c r="FL1230" s="3"/>
      <c r="FM1230" s="3"/>
      <c r="FN1230" s="3"/>
      <c r="FO1230" s="3"/>
      <c r="FP1230" s="3"/>
      <c r="FQ1230" s="3">
        <v>0</v>
      </c>
      <c r="FR1230" s="3">
        <f>P1230</f>
        <v>8710.7999999999993</v>
      </c>
      <c r="FS1230" s="3">
        <v>0</v>
      </c>
      <c r="FT1230" s="3"/>
      <c r="FU1230" s="3"/>
      <c r="FV1230" s="3"/>
      <c r="FW1230" s="3"/>
      <c r="FX1230" s="3">
        <v>97</v>
      </c>
      <c r="FY1230" s="3">
        <v>51</v>
      </c>
      <c r="FZ1230" s="3"/>
      <c r="GA1230" s="3" t="s">
        <v>3</v>
      </c>
      <c r="GB1230" s="3"/>
      <c r="GC1230" s="3"/>
      <c r="GD1230" s="3">
        <v>1</v>
      </c>
      <c r="GE1230" s="3"/>
      <c r="GF1230" s="3">
        <v>-456839749</v>
      </c>
      <c r="GG1230" s="3">
        <v>2</v>
      </c>
      <c r="GH1230" s="3">
        <v>1</v>
      </c>
      <c r="GI1230" s="3">
        <v>-2</v>
      </c>
      <c r="GJ1230" s="3">
        <v>0</v>
      </c>
      <c r="GK1230" s="3">
        <v>0</v>
      </c>
      <c r="GL1230" s="3">
        <f t="shared" si="1414"/>
        <v>0</v>
      </c>
      <c r="GM1230" s="3">
        <f t="shared" si="1415"/>
        <v>8710.7999999999993</v>
      </c>
      <c r="GN1230" s="3">
        <f t="shared" si="1416"/>
        <v>0</v>
      </c>
      <c r="GO1230" s="3">
        <f t="shared" si="1417"/>
        <v>0</v>
      </c>
      <c r="GP1230" s="3">
        <f t="shared" si="1418"/>
        <v>0</v>
      </c>
      <c r="GQ1230" s="3"/>
      <c r="GR1230" s="3">
        <v>0</v>
      </c>
      <c r="GS1230" s="3">
        <v>3</v>
      </c>
      <c r="GT1230" s="3">
        <v>0</v>
      </c>
      <c r="GU1230" s="3" t="s">
        <v>3</v>
      </c>
      <c r="GV1230" s="3">
        <f t="shared" si="1419"/>
        <v>0</v>
      </c>
      <c r="GW1230" s="3">
        <v>1</v>
      </c>
      <c r="GX1230" s="3">
        <f t="shared" si="1420"/>
        <v>0</v>
      </c>
      <c r="GY1230" s="3"/>
      <c r="GZ1230" s="3"/>
      <c r="HA1230" s="3">
        <v>0</v>
      </c>
      <c r="HB1230" s="3">
        <v>0</v>
      </c>
      <c r="HC1230" s="3">
        <f t="shared" si="1421"/>
        <v>0</v>
      </c>
      <c r="HD1230" s="3"/>
      <c r="HE1230" s="3" t="s">
        <v>3</v>
      </c>
      <c r="HF1230" s="3" t="s">
        <v>3</v>
      </c>
      <c r="HG1230" s="3"/>
      <c r="HH1230" s="3"/>
      <c r="HI1230" s="3"/>
      <c r="HJ1230" s="3"/>
      <c r="HK1230" s="3"/>
      <c r="HL1230" s="3"/>
      <c r="HM1230" s="3" t="s">
        <v>3</v>
      </c>
      <c r="HN1230" s="3" t="s">
        <v>3</v>
      </c>
      <c r="HO1230" s="3" t="s">
        <v>3</v>
      </c>
      <c r="HP1230" s="3" t="s">
        <v>3</v>
      </c>
      <c r="HQ1230" s="3" t="s">
        <v>3</v>
      </c>
      <c r="HR1230" s="3"/>
      <c r="HS1230" s="3">
        <v>0</v>
      </c>
      <c r="HT1230" s="3"/>
      <c r="HU1230" s="3"/>
      <c r="HV1230" s="3"/>
      <c r="HW1230" s="3"/>
      <c r="HX1230" s="3"/>
      <c r="HY1230" s="3"/>
      <c r="HZ1230" s="3"/>
      <c r="IA1230" s="3"/>
      <c r="IB1230" s="3"/>
      <c r="IC1230" s="3"/>
      <c r="ID1230" s="3"/>
      <c r="IE1230" s="3"/>
      <c r="IF1230" s="3"/>
      <c r="IG1230" s="3"/>
      <c r="IH1230" s="3"/>
      <c r="II1230" s="3"/>
      <c r="IJ1230" s="3"/>
      <c r="IK1230" s="3">
        <v>0</v>
      </c>
      <c r="IL1230" s="3"/>
      <c r="IM1230" s="3"/>
      <c r="IN1230" s="3"/>
      <c r="IO1230" s="3"/>
      <c r="IP1230" s="3"/>
      <c r="IQ1230" s="3"/>
      <c r="IR1230" s="3"/>
      <c r="IS1230" s="3"/>
      <c r="IT1230" s="3"/>
      <c r="IU1230" s="3"/>
    </row>
    <row r="1231" spans="1:255" x14ac:dyDescent="0.25">
      <c r="A1231" s="4">
        <v>18</v>
      </c>
      <c r="B1231" s="4">
        <v>1</v>
      </c>
      <c r="C1231" s="4">
        <v>510</v>
      </c>
      <c r="D1231" s="4"/>
      <c r="E1231" s="4" t="s">
        <v>1399</v>
      </c>
      <c r="F1231" s="4" t="s">
        <v>1400</v>
      </c>
      <c r="G1231" s="4" t="s">
        <v>1401</v>
      </c>
      <c r="H1231" s="4" t="s">
        <v>266</v>
      </c>
      <c r="I1231" s="4">
        <f>I1227*J1231</f>
        <v>17</v>
      </c>
      <c r="J1231" s="4">
        <v>1</v>
      </c>
      <c r="K1231" s="4">
        <v>1</v>
      </c>
      <c r="L1231" s="4"/>
      <c r="M1231" s="4"/>
      <c r="N1231" s="4"/>
      <c r="O1231" s="4">
        <f t="shared" si="1397"/>
        <v>39895.46</v>
      </c>
      <c r="P1231" s="4">
        <f>ROUND((ROUND((AC1231*I1231),2)*BC1231),2)</f>
        <v>39895.46</v>
      </c>
      <c r="Q1231" s="4">
        <f t="shared" si="1434"/>
        <v>0</v>
      </c>
      <c r="R1231" s="4">
        <f t="shared" si="1435"/>
        <v>0</v>
      </c>
      <c r="S1231" s="4">
        <f t="shared" si="1399"/>
        <v>0</v>
      </c>
      <c r="T1231" s="4">
        <f t="shared" si="1400"/>
        <v>0</v>
      </c>
      <c r="U1231" s="4">
        <f t="shared" si="1401"/>
        <v>0</v>
      </c>
      <c r="V1231" s="4">
        <f t="shared" si="1402"/>
        <v>0</v>
      </c>
      <c r="W1231" s="4">
        <f t="shared" si="1403"/>
        <v>0</v>
      </c>
      <c r="X1231" s="4">
        <f t="shared" si="1436"/>
        <v>0</v>
      </c>
      <c r="Y1231" s="4">
        <f t="shared" si="1437"/>
        <v>0</v>
      </c>
      <c r="Z1231" s="4"/>
      <c r="AA1231" s="4">
        <v>55890823</v>
      </c>
      <c r="AB1231" s="4">
        <f t="shared" si="1404"/>
        <v>512.4</v>
      </c>
      <c r="AC1231" s="4">
        <f t="shared" si="1438"/>
        <v>512.4</v>
      </c>
      <c r="AD1231" s="4">
        <f t="shared" si="1439"/>
        <v>0</v>
      </c>
      <c r="AE1231" s="4">
        <f t="shared" si="1440"/>
        <v>0</v>
      </c>
      <c r="AF1231" s="4">
        <f t="shared" si="1441"/>
        <v>0</v>
      </c>
      <c r="AG1231" s="4">
        <f t="shared" si="1405"/>
        <v>0</v>
      </c>
      <c r="AH1231" s="4">
        <f t="shared" si="1442"/>
        <v>0</v>
      </c>
      <c r="AI1231" s="4">
        <f t="shared" si="1443"/>
        <v>0</v>
      </c>
      <c r="AJ1231" s="4">
        <f t="shared" si="1406"/>
        <v>0</v>
      </c>
      <c r="AK1231" s="4">
        <v>512.4</v>
      </c>
      <c r="AL1231" s="4">
        <v>512.4</v>
      </c>
      <c r="AM1231" s="4">
        <v>0</v>
      </c>
      <c r="AN1231" s="4">
        <v>0</v>
      </c>
      <c r="AO1231" s="4">
        <v>0</v>
      </c>
      <c r="AP1231" s="4">
        <v>0</v>
      </c>
      <c r="AQ1231" s="4">
        <v>0</v>
      </c>
      <c r="AR1231" s="4">
        <v>0</v>
      </c>
      <c r="AS1231" s="4">
        <v>0</v>
      </c>
      <c r="AT1231" s="4">
        <v>0</v>
      </c>
      <c r="AU1231" s="4">
        <v>0</v>
      </c>
      <c r="AV1231" s="4">
        <v>1</v>
      </c>
      <c r="AW1231" s="4">
        <v>1</v>
      </c>
      <c r="AX1231" s="4"/>
      <c r="AY1231" s="4"/>
      <c r="AZ1231" s="4">
        <v>1</v>
      </c>
      <c r="BA1231" s="4">
        <v>1</v>
      </c>
      <c r="BB1231" s="4">
        <v>1</v>
      </c>
      <c r="BC1231" s="4">
        <v>4.58</v>
      </c>
      <c r="BD1231" s="4" t="s">
        <v>3</v>
      </c>
      <c r="BE1231" s="4" t="s">
        <v>3</v>
      </c>
      <c r="BF1231" s="4" t="s">
        <v>3</v>
      </c>
      <c r="BG1231" s="4" t="s">
        <v>3</v>
      </c>
      <c r="BH1231" s="4">
        <v>3</v>
      </c>
      <c r="BI1231" s="4">
        <v>3</v>
      </c>
      <c r="BJ1231" s="4" t="s">
        <v>1402</v>
      </c>
      <c r="BK1231" s="4"/>
      <c r="BL1231" s="4"/>
      <c r="BM1231" s="4">
        <v>746</v>
      </c>
      <c r="BN1231" s="4">
        <v>0</v>
      </c>
      <c r="BO1231" s="4" t="s">
        <v>3</v>
      </c>
      <c r="BP1231" s="4">
        <v>0</v>
      </c>
      <c r="BQ1231" s="4">
        <v>130</v>
      </c>
      <c r="BR1231" s="4">
        <v>0</v>
      </c>
      <c r="BS1231" s="4">
        <v>1</v>
      </c>
      <c r="BT1231" s="4">
        <v>1</v>
      </c>
      <c r="BU1231" s="4">
        <v>1</v>
      </c>
      <c r="BV1231" s="4">
        <v>1</v>
      </c>
      <c r="BW1231" s="4">
        <v>1</v>
      </c>
      <c r="BX1231" s="4">
        <v>1</v>
      </c>
      <c r="BY1231" s="4" t="s">
        <v>3</v>
      </c>
      <c r="BZ1231" s="4">
        <v>97</v>
      </c>
      <c r="CA1231" s="4">
        <v>51</v>
      </c>
      <c r="CB1231" s="4" t="s">
        <v>3</v>
      </c>
      <c r="CC1231" s="4"/>
      <c r="CD1231" s="4"/>
      <c r="CE1231" s="4">
        <v>1566</v>
      </c>
      <c r="CF1231" s="4">
        <v>0</v>
      </c>
      <c r="CG1231" s="4">
        <v>0</v>
      </c>
      <c r="CH1231" s="4"/>
      <c r="CI1231" s="4"/>
      <c r="CJ1231" s="4"/>
      <c r="CK1231" s="4"/>
      <c r="CL1231" s="4"/>
      <c r="CM1231" s="4">
        <v>0</v>
      </c>
      <c r="CN1231" s="4" t="s">
        <v>3</v>
      </c>
      <c r="CO1231" s="4">
        <v>0</v>
      </c>
      <c r="CP1231" s="4">
        <f t="shared" si="1407"/>
        <v>39895.46</v>
      </c>
      <c r="CQ1231" s="4">
        <f>ROUND((ROUND((AC1231*1),2)*BC1231),2)</f>
        <v>2346.79</v>
      </c>
      <c r="CR1231" s="4">
        <f t="shared" si="1444"/>
        <v>0</v>
      </c>
      <c r="CS1231" s="4">
        <f t="shared" si="1445"/>
        <v>0</v>
      </c>
      <c r="CT1231" s="4">
        <f t="shared" si="1409"/>
        <v>0</v>
      </c>
      <c r="CU1231" s="4">
        <f t="shared" si="1410"/>
        <v>0</v>
      </c>
      <c r="CV1231" s="4">
        <f t="shared" si="1411"/>
        <v>0</v>
      </c>
      <c r="CW1231" s="4">
        <f t="shared" si="1412"/>
        <v>0</v>
      </c>
      <c r="CX1231" s="4">
        <f t="shared" si="1413"/>
        <v>0</v>
      </c>
      <c r="CY1231" s="4">
        <f t="shared" si="1446"/>
        <v>0</v>
      </c>
      <c r="CZ1231" s="4">
        <f t="shared" si="1447"/>
        <v>0</v>
      </c>
      <c r="DA1231" s="4"/>
      <c r="DB1231" s="4"/>
      <c r="DC1231" s="4" t="s">
        <v>3</v>
      </c>
      <c r="DD1231" s="4" t="s">
        <v>3</v>
      </c>
      <c r="DE1231" s="4" t="s">
        <v>3</v>
      </c>
      <c r="DF1231" s="4" t="s">
        <v>3</v>
      </c>
      <c r="DG1231" s="4" t="s">
        <v>3</v>
      </c>
      <c r="DH1231" s="4" t="s">
        <v>3</v>
      </c>
      <c r="DI1231" s="4" t="s">
        <v>3</v>
      </c>
      <c r="DJ1231" s="4" t="s">
        <v>3</v>
      </c>
      <c r="DK1231" s="4" t="s">
        <v>3</v>
      </c>
      <c r="DL1231" s="4" t="s">
        <v>3</v>
      </c>
      <c r="DM1231" s="4" t="s">
        <v>3</v>
      </c>
      <c r="DN1231" s="4">
        <v>0</v>
      </c>
      <c r="DO1231" s="4">
        <v>0</v>
      </c>
      <c r="DP1231" s="4">
        <v>1</v>
      </c>
      <c r="DQ1231" s="4">
        <v>1</v>
      </c>
      <c r="DR1231" s="4"/>
      <c r="DS1231" s="4"/>
      <c r="DT1231" s="4"/>
      <c r="DU1231" s="4">
        <v>1010</v>
      </c>
      <c r="DV1231" s="4" t="s">
        <v>266</v>
      </c>
      <c r="DW1231" s="4" t="s">
        <v>266</v>
      </c>
      <c r="DX1231" s="4">
        <v>1</v>
      </c>
      <c r="DY1231" s="4"/>
      <c r="DZ1231" s="4" t="s">
        <v>3</v>
      </c>
      <c r="EA1231" s="4" t="s">
        <v>3</v>
      </c>
      <c r="EB1231" s="4" t="s">
        <v>3</v>
      </c>
      <c r="EC1231" s="4" t="s">
        <v>3</v>
      </c>
      <c r="ED1231" s="4"/>
      <c r="EE1231" s="4">
        <v>57043064</v>
      </c>
      <c r="EF1231" s="4">
        <v>130</v>
      </c>
      <c r="EG1231" s="4" t="s">
        <v>1393</v>
      </c>
      <c r="EH1231" s="4">
        <v>0</v>
      </c>
      <c r="EI1231" s="4" t="s">
        <v>3</v>
      </c>
      <c r="EJ1231" s="4">
        <v>3</v>
      </c>
      <c r="EK1231" s="4">
        <v>746</v>
      </c>
      <c r="EL1231" s="4" t="s">
        <v>1394</v>
      </c>
      <c r="EM1231" s="4" t="s">
        <v>1395</v>
      </c>
      <c r="EN1231" s="4"/>
      <c r="EO1231" s="4" t="s">
        <v>3</v>
      </c>
      <c r="EP1231" s="4"/>
      <c r="EQ1231" s="4">
        <v>0</v>
      </c>
      <c r="ER1231" s="4">
        <v>512.4</v>
      </c>
      <c r="ES1231" s="4">
        <v>512.4</v>
      </c>
      <c r="ET1231" s="4">
        <v>0</v>
      </c>
      <c r="EU1231" s="4">
        <v>0</v>
      </c>
      <c r="EV1231" s="4">
        <v>0</v>
      </c>
      <c r="EW1231" s="4">
        <v>0</v>
      </c>
      <c r="EX1231" s="4">
        <v>0</v>
      </c>
      <c r="EY1231" s="4"/>
      <c r="EZ1231" s="4"/>
      <c r="FA1231" s="4"/>
      <c r="FB1231" s="4"/>
      <c r="FC1231" s="4"/>
      <c r="FD1231" s="4"/>
      <c r="FE1231" s="4"/>
      <c r="FF1231" s="4"/>
      <c r="FG1231" s="4"/>
      <c r="FH1231" s="4"/>
      <c r="FI1231" s="4"/>
      <c r="FJ1231" s="4"/>
      <c r="FK1231" s="4"/>
      <c r="FL1231" s="4"/>
      <c r="FM1231" s="4"/>
      <c r="FN1231" s="4"/>
      <c r="FO1231" s="4"/>
      <c r="FP1231" s="4"/>
      <c r="FQ1231" s="4">
        <v>0</v>
      </c>
      <c r="FR1231" s="4">
        <f>P1231</f>
        <v>39895.46</v>
      </c>
      <c r="FS1231" s="4">
        <v>0</v>
      </c>
      <c r="FT1231" s="4"/>
      <c r="FU1231" s="4"/>
      <c r="FV1231" s="4"/>
      <c r="FW1231" s="4"/>
      <c r="FX1231" s="4">
        <v>97</v>
      </c>
      <c r="FY1231" s="4">
        <v>51</v>
      </c>
      <c r="FZ1231" s="4"/>
      <c r="GA1231" s="4" t="s">
        <v>3</v>
      </c>
      <c r="GB1231" s="4"/>
      <c r="GC1231" s="4"/>
      <c r="GD1231" s="4">
        <v>1</v>
      </c>
      <c r="GE1231" s="4"/>
      <c r="GF1231" s="4">
        <v>-456839749</v>
      </c>
      <c r="GG1231" s="4">
        <v>2</v>
      </c>
      <c r="GH1231" s="4">
        <v>1</v>
      </c>
      <c r="GI1231" s="4">
        <v>2</v>
      </c>
      <c r="GJ1231" s="4">
        <v>0</v>
      </c>
      <c r="GK1231" s="4">
        <v>0</v>
      </c>
      <c r="GL1231" s="4">
        <f t="shared" si="1414"/>
        <v>0</v>
      </c>
      <c r="GM1231" s="4">
        <f t="shared" si="1415"/>
        <v>39895.46</v>
      </c>
      <c r="GN1231" s="4">
        <f t="shared" si="1416"/>
        <v>0</v>
      </c>
      <c r="GO1231" s="4">
        <f t="shared" si="1417"/>
        <v>0</v>
      </c>
      <c r="GP1231" s="4">
        <f t="shared" si="1418"/>
        <v>0</v>
      </c>
      <c r="GQ1231" s="4"/>
      <c r="GR1231" s="4">
        <v>0</v>
      </c>
      <c r="GS1231" s="4">
        <v>3</v>
      </c>
      <c r="GT1231" s="4">
        <v>0</v>
      </c>
      <c r="GU1231" s="4" t="s">
        <v>3</v>
      </c>
      <c r="GV1231" s="4">
        <f t="shared" si="1419"/>
        <v>0</v>
      </c>
      <c r="GW1231" s="4">
        <v>1</v>
      </c>
      <c r="GX1231" s="4">
        <f t="shared" si="1420"/>
        <v>0</v>
      </c>
      <c r="GY1231" s="4"/>
      <c r="GZ1231" s="4"/>
      <c r="HA1231" s="4">
        <v>0</v>
      </c>
      <c r="HB1231" s="4">
        <v>0</v>
      </c>
      <c r="HC1231" s="4">
        <f t="shared" si="1421"/>
        <v>0</v>
      </c>
      <c r="HD1231" s="4"/>
      <c r="HE1231" s="4" t="s">
        <v>3</v>
      </c>
      <c r="HF1231" s="4" t="s">
        <v>3</v>
      </c>
      <c r="HG1231" s="4"/>
      <c r="HH1231" s="4"/>
      <c r="HI1231" s="4"/>
      <c r="HJ1231" s="4"/>
      <c r="HK1231" s="4"/>
      <c r="HL1231" s="4"/>
      <c r="HM1231" s="4" t="s">
        <v>3</v>
      </c>
      <c r="HN1231" s="4" t="s">
        <v>3</v>
      </c>
      <c r="HO1231" s="4" t="s">
        <v>3</v>
      </c>
      <c r="HP1231" s="4" t="s">
        <v>3</v>
      </c>
      <c r="HQ1231" s="4" t="s">
        <v>3</v>
      </c>
      <c r="HR1231" s="4"/>
      <c r="HS1231" s="4">
        <v>0</v>
      </c>
      <c r="HT1231" s="4"/>
      <c r="HU1231" s="4"/>
      <c r="HV1231" s="4"/>
      <c r="HW1231" s="4"/>
      <c r="HX1231" s="4"/>
      <c r="HY1231" s="4"/>
      <c r="HZ1231" s="4"/>
      <c r="IA1231" s="4"/>
      <c r="IB1231" s="4"/>
      <c r="IC1231" s="4"/>
      <c r="ID1231" s="4"/>
      <c r="IE1231" s="4"/>
      <c r="IF1231" s="4"/>
      <c r="IG1231" s="4"/>
      <c r="IH1231" s="4"/>
      <c r="II1231" s="4"/>
      <c r="IJ1231" s="4"/>
      <c r="IK1231" s="4">
        <v>0</v>
      </c>
      <c r="IL1231" s="4"/>
      <c r="IM1231" s="4"/>
      <c r="IN1231" s="4"/>
      <c r="IO1231" s="4"/>
      <c r="IP1231" s="4"/>
      <c r="IQ1231" s="4"/>
      <c r="IR1231" s="4"/>
      <c r="IS1231" s="4"/>
      <c r="IT1231" s="4"/>
      <c r="IU1231" s="4"/>
    </row>
    <row r="1232" spans="1:255" ht="409.5" x14ac:dyDescent="0.25">
      <c r="A1232" s="3">
        <v>18</v>
      </c>
      <c r="B1232" s="3">
        <v>1</v>
      </c>
      <c r="C1232" s="3">
        <v>494</v>
      </c>
      <c r="D1232" s="3"/>
      <c r="E1232" s="3" t="s">
        <v>1403</v>
      </c>
      <c r="F1232" s="3" t="s">
        <v>1404</v>
      </c>
      <c r="G1232" s="3" t="s">
        <v>1405</v>
      </c>
      <c r="H1232" s="3" t="s">
        <v>1355</v>
      </c>
      <c r="I1232" s="3">
        <f>I1226*J1232</f>
        <v>0.1734</v>
      </c>
      <c r="J1232" s="3">
        <v>1.0200000000000001E-2</v>
      </c>
      <c r="K1232" s="3">
        <v>1.0200000000000001E-2</v>
      </c>
      <c r="L1232" s="3"/>
      <c r="M1232" s="3"/>
      <c r="N1232" s="3"/>
      <c r="O1232" s="3">
        <f t="shared" si="1397"/>
        <v>39.299999999999997</v>
      </c>
      <c r="P1232" s="3">
        <f t="shared" ref="P1232:P1251" si="1448">ROUND((ROUND((AC1232*AW1232*I1232),2)*BC1232),2)</f>
        <v>39.299999999999997</v>
      </c>
      <c r="Q1232" s="3">
        <f t="shared" si="1434"/>
        <v>0</v>
      </c>
      <c r="R1232" s="3">
        <f t="shared" si="1435"/>
        <v>0</v>
      </c>
      <c r="S1232" s="3">
        <f t="shared" si="1399"/>
        <v>0</v>
      </c>
      <c r="T1232" s="3">
        <f t="shared" si="1400"/>
        <v>0</v>
      </c>
      <c r="U1232" s="3">
        <f t="shared" si="1401"/>
        <v>0</v>
      </c>
      <c r="V1232" s="3">
        <f t="shared" si="1402"/>
        <v>0</v>
      </c>
      <c r="W1232" s="3">
        <f t="shared" si="1403"/>
        <v>0</v>
      </c>
      <c r="X1232" s="3">
        <f t="shared" si="1436"/>
        <v>0</v>
      </c>
      <c r="Y1232" s="3">
        <f t="shared" si="1437"/>
        <v>0</v>
      </c>
      <c r="Z1232" s="3"/>
      <c r="AA1232" s="3">
        <v>54971259</v>
      </c>
      <c r="AB1232" s="3">
        <f t="shared" si="1404"/>
        <v>226.66</v>
      </c>
      <c r="AC1232" s="3">
        <f t="shared" si="1438"/>
        <v>226.66</v>
      </c>
      <c r="AD1232" s="3">
        <f t="shared" si="1439"/>
        <v>0</v>
      </c>
      <c r="AE1232" s="3">
        <f t="shared" si="1440"/>
        <v>0</v>
      </c>
      <c r="AF1232" s="3">
        <f t="shared" si="1441"/>
        <v>0</v>
      </c>
      <c r="AG1232" s="3">
        <f t="shared" si="1405"/>
        <v>0</v>
      </c>
      <c r="AH1232" s="3">
        <f t="shared" si="1442"/>
        <v>0</v>
      </c>
      <c r="AI1232" s="3">
        <f t="shared" si="1443"/>
        <v>0</v>
      </c>
      <c r="AJ1232" s="3">
        <f t="shared" si="1406"/>
        <v>0</v>
      </c>
      <c r="AK1232" s="3">
        <v>226.66</v>
      </c>
      <c r="AL1232" s="3">
        <v>226.66</v>
      </c>
      <c r="AM1232" s="3">
        <v>0</v>
      </c>
      <c r="AN1232" s="3">
        <v>0</v>
      </c>
      <c r="AO1232" s="3">
        <v>0</v>
      </c>
      <c r="AP1232" s="3">
        <v>0</v>
      </c>
      <c r="AQ1232" s="3">
        <v>0</v>
      </c>
      <c r="AR1232" s="3">
        <v>0</v>
      </c>
      <c r="AS1232" s="3">
        <v>0</v>
      </c>
      <c r="AT1232" s="3">
        <v>97</v>
      </c>
      <c r="AU1232" s="3">
        <v>51</v>
      </c>
      <c r="AV1232" s="3">
        <v>1</v>
      </c>
      <c r="AW1232" s="3">
        <v>1</v>
      </c>
      <c r="AX1232" s="3"/>
      <c r="AY1232" s="3"/>
      <c r="AZ1232" s="3">
        <v>1</v>
      </c>
      <c r="BA1232" s="3">
        <v>1</v>
      </c>
      <c r="BB1232" s="3">
        <v>1</v>
      </c>
      <c r="BC1232" s="3">
        <v>1</v>
      </c>
      <c r="BD1232" s="3" t="s">
        <v>3</v>
      </c>
      <c r="BE1232" s="3" t="s">
        <v>3</v>
      </c>
      <c r="BF1232" s="3" t="s">
        <v>3</v>
      </c>
      <c r="BG1232" s="3" t="s">
        <v>3</v>
      </c>
      <c r="BH1232" s="3">
        <v>3</v>
      </c>
      <c r="BI1232" s="3">
        <v>2</v>
      </c>
      <c r="BJ1232" s="3" t="s">
        <v>1406</v>
      </c>
      <c r="BK1232" s="3"/>
      <c r="BL1232" s="3"/>
      <c r="BM1232" s="3">
        <v>67</v>
      </c>
      <c r="BN1232" s="3">
        <v>0</v>
      </c>
      <c r="BO1232" s="3" t="s">
        <v>3</v>
      </c>
      <c r="BP1232" s="3">
        <v>0</v>
      </c>
      <c r="BQ1232" s="3">
        <v>40</v>
      </c>
      <c r="BR1232" s="3">
        <v>0</v>
      </c>
      <c r="BS1232" s="3">
        <v>1</v>
      </c>
      <c r="BT1232" s="3">
        <v>1</v>
      </c>
      <c r="BU1232" s="3">
        <v>1</v>
      </c>
      <c r="BV1232" s="3">
        <v>1</v>
      </c>
      <c r="BW1232" s="3">
        <v>1</v>
      </c>
      <c r="BX1232" s="3">
        <v>1</v>
      </c>
      <c r="BY1232" s="3" t="s">
        <v>3</v>
      </c>
      <c r="BZ1232" s="3">
        <v>97</v>
      </c>
      <c r="CA1232" s="3">
        <v>51</v>
      </c>
      <c r="CB1232" s="3" t="s">
        <v>3</v>
      </c>
      <c r="CC1232" s="3"/>
      <c r="CD1232" s="3"/>
      <c r="CE1232" s="3">
        <v>1566</v>
      </c>
      <c r="CF1232" s="3">
        <v>0</v>
      </c>
      <c r="CG1232" s="3">
        <v>0</v>
      </c>
      <c r="CH1232" s="3"/>
      <c r="CI1232" s="3"/>
      <c r="CJ1232" s="3"/>
      <c r="CK1232" s="3"/>
      <c r="CL1232" s="3"/>
      <c r="CM1232" s="3">
        <v>0</v>
      </c>
      <c r="CN1232" s="9" t="s">
        <v>2499</v>
      </c>
      <c r="CO1232" s="3">
        <v>0</v>
      </c>
      <c r="CP1232" s="3">
        <f t="shared" si="1407"/>
        <v>39.299999999999997</v>
      </c>
      <c r="CQ1232" s="3">
        <f t="shared" ref="CQ1232:CQ1251" si="1449">ROUND((ROUND((AC1232*AW1232*1),2)*BC1232),2)</f>
        <v>226.66</v>
      </c>
      <c r="CR1232" s="3">
        <f t="shared" si="1444"/>
        <v>0</v>
      </c>
      <c r="CS1232" s="3">
        <f t="shared" si="1445"/>
        <v>0</v>
      </c>
      <c r="CT1232" s="3">
        <f t="shared" si="1409"/>
        <v>0</v>
      </c>
      <c r="CU1232" s="3">
        <f t="shared" si="1410"/>
        <v>0</v>
      </c>
      <c r="CV1232" s="3">
        <f t="shared" si="1411"/>
        <v>0</v>
      </c>
      <c r="CW1232" s="3">
        <f t="shared" si="1412"/>
        <v>0</v>
      </c>
      <c r="CX1232" s="3">
        <f t="shared" si="1413"/>
        <v>0</v>
      </c>
      <c r="CY1232" s="3">
        <f t="shared" si="1446"/>
        <v>0</v>
      </c>
      <c r="CZ1232" s="3">
        <f t="shared" si="1447"/>
        <v>0</v>
      </c>
      <c r="DA1232" s="3"/>
      <c r="DB1232" s="3"/>
      <c r="DC1232" s="3" t="s">
        <v>3</v>
      </c>
      <c r="DD1232" s="3" t="s">
        <v>3</v>
      </c>
      <c r="DE1232" s="3" t="s">
        <v>3</v>
      </c>
      <c r="DF1232" s="3" t="s">
        <v>3</v>
      </c>
      <c r="DG1232" s="3" t="s">
        <v>3</v>
      </c>
      <c r="DH1232" s="3" t="s">
        <v>3</v>
      </c>
      <c r="DI1232" s="3" t="s">
        <v>3</v>
      </c>
      <c r="DJ1232" s="3" t="s">
        <v>3</v>
      </c>
      <c r="DK1232" s="3" t="s">
        <v>3</v>
      </c>
      <c r="DL1232" s="3" t="s">
        <v>3</v>
      </c>
      <c r="DM1232" s="3" t="s">
        <v>3</v>
      </c>
      <c r="DN1232" s="3">
        <v>0</v>
      </c>
      <c r="DO1232" s="3">
        <v>0</v>
      </c>
      <c r="DP1232" s="3">
        <v>1</v>
      </c>
      <c r="DQ1232" s="3">
        <v>1</v>
      </c>
      <c r="DR1232" s="3"/>
      <c r="DS1232" s="3"/>
      <c r="DT1232" s="3"/>
      <c r="DU1232" s="3">
        <v>1010</v>
      </c>
      <c r="DV1232" s="3" t="s">
        <v>1355</v>
      </c>
      <c r="DW1232" s="3" t="s">
        <v>1355</v>
      </c>
      <c r="DX1232" s="3">
        <v>1000</v>
      </c>
      <c r="DY1232" s="3"/>
      <c r="DZ1232" s="3" t="s">
        <v>3</v>
      </c>
      <c r="EA1232" s="3" t="s">
        <v>3</v>
      </c>
      <c r="EB1232" s="3" t="s">
        <v>3</v>
      </c>
      <c r="EC1232" s="3" t="s">
        <v>3</v>
      </c>
      <c r="ED1232" s="3"/>
      <c r="EE1232" s="3">
        <v>57042957</v>
      </c>
      <c r="EF1232" s="3">
        <v>40</v>
      </c>
      <c r="EG1232" s="3" t="s">
        <v>33</v>
      </c>
      <c r="EH1232" s="3">
        <v>0</v>
      </c>
      <c r="EI1232" s="3" t="s">
        <v>3</v>
      </c>
      <c r="EJ1232" s="3">
        <v>2</v>
      </c>
      <c r="EK1232" s="3">
        <v>67</v>
      </c>
      <c r="EL1232" s="3" t="s">
        <v>34</v>
      </c>
      <c r="EM1232" s="3" t="s">
        <v>35</v>
      </c>
      <c r="EN1232" s="3"/>
      <c r="EO1232" s="3" t="s">
        <v>46</v>
      </c>
      <c r="EP1232" s="3"/>
      <c r="EQ1232" s="3">
        <v>0</v>
      </c>
      <c r="ER1232" s="3">
        <v>226.66</v>
      </c>
      <c r="ES1232" s="3">
        <v>226.66</v>
      </c>
      <c r="ET1232" s="3">
        <v>0</v>
      </c>
      <c r="EU1232" s="3">
        <v>0</v>
      </c>
      <c r="EV1232" s="3">
        <v>0</v>
      </c>
      <c r="EW1232" s="3">
        <v>0</v>
      </c>
      <c r="EX1232" s="3">
        <v>0</v>
      </c>
      <c r="EY1232" s="3"/>
      <c r="EZ1232" s="3"/>
      <c r="FA1232" s="3"/>
      <c r="FB1232" s="3"/>
      <c r="FC1232" s="3"/>
      <c r="FD1232" s="3"/>
      <c r="FE1232" s="3"/>
      <c r="FF1232" s="3"/>
      <c r="FG1232" s="3"/>
      <c r="FH1232" s="3"/>
      <c r="FI1232" s="3"/>
      <c r="FJ1232" s="3"/>
      <c r="FK1232" s="3"/>
      <c r="FL1232" s="3"/>
      <c r="FM1232" s="3"/>
      <c r="FN1232" s="3"/>
      <c r="FO1232" s="3"/>
      <c r="FP1232" s="3"/>
      <c r="FQ1232" s="3">
        <v>0</v>
      </c>
      <c r="FR1232" s="3">
        <v>0</v>
      </c>
      <c r="FS1232" s="3">
        <v>0</v>
      </c>
      <c r="FT1232" s="3"/>
      <c r="FU1232" s="3"/>
      <c r="FV1232" s="3"/>
      <c r="FW1232" s="3"/>
      <c r="FX1232" s="3">
        <v>97</v>
      </c>
      <c r="FY1232" s="3">
        <v>51</v>
      </c>
      <c r="FZ1232" s="3"/>
      <c r="GA1232" s="3" t="s">
        <v>3</v>
      </c>
      <c r="GB1232" s="3"/>
      <c r="GC1232" s="3"/>
      <c r="GD1232" s="3">
        <v>1</v>
      </c>
      <c r="GE1232" s="3"/>
      <c r="GF1232" s="3">
        <v>474149623</v>
      </c>
      <c r="GG1232" s="3">
        <v>2</v>
      </c>
      <c r="GH1232" s="3">
        <v>1</v>
      </c>
      <c r="GI1232" s="3">
        <v>-2</v>
      </c>
      <c r="GJ1232" s="3">
        <v>0</v>
      </c>
      <c r="GK1232" s="3">
        <v>0</v>
      </c>
      <c r="GL1232" s="3">
        <f t="shared" si="1414"/>
        <v>0</v>
      </c>
      <c r="GM1232" s="3">
        <f t="shared" si="1415"/>
        <v>39.299999999999997</v>
      </c>
      <c r="GN1232" s="3">
        <f t="shared" si="1416"/>
        <v>0</v>
      </c>
      <c r="GO1232" s="3">
        <f t="shared" si="1417"/>
        <v>39.299999999999997</v>
      </c>
      <c r="GP1232" s="3">
        <f t="shared" si="1418"/>
        <v>0</v>
      </c>
      <c r="GQ1232" s="3"/>
      <c r="GR1232" s="3">
        <v>0</v>
      </c>
      <c r="GS1232" s="3">
        <v>3</v>
      </c>
      <c r="GT1232" s="3">
        <v>0</v>
      </c>
      <c r="GU1232" s="3" t="s">
        <v>3</v>
      </c>
      <c r="GV1232" s="3">
        <f t="shared" si="1419"/>
        <v>0</v>
      </c>
      <c r="GW1232" s="3">
        <v>1</v>
      </c>
      <c r="GX1232" s="3">
        <f t="shared" si="1420"/>
        <v>0</v>
      </c>
      <c r="GY1232" s="3"/>
      <c r="GZ1232" s="3"/>
      <c r="HA1232" s="3">
        <v>0</v>
      </c>
      <c r="HB1232" s="3">
        <v>0</v>
      </c>
      <c r="HC1232" s="3">
        <f t="shared" si="1421"/>
        <v>0</v>
      </c>
      <c r="HD1232" s="3"/>
      <c r="HE1232" s="3" t="s">
        <v>3</v>
      </c>
      <c r="HF1232" s="3" t="s">
        <v>3</v>
      </c>
      <c r="HG1232" s="3"/>
      <c r="HH1232" s="3"/>
      <c r="HI1232" s="3"/>
      <c r="HJ1232" s="3"/>
      <c r="HK1232" s="3"/>
      <c r="HL1232" s="3"/>
      <c r="HM1232" s="3" t="s">
        <v>3</v>
      </c>
      <c r="HN1232" s="3" t="s">
        <v>3</v>
      </c>
      <c r="HO1232" s="3" t="s">
        <v>3</v>
      </c>
      <c r="HP1232" s="3" t="s">
        <v>3</v>
      </c>
      <c r="HQ1232" s="3" t="s">
        <v>3</v>
      </c>
      <c r="HR1232" s="3"/>
      <c r="HS1232" s="3">
        <v>0</v>
      </c>
      <c r="HT1232" s="3"/>
      <c r="HU1232" s="3"/>
      <c r="HV1232" s="3"/>
      <c r="HW1232" s="3"/>
      <c r="HX1232" s="3"/>
      <c r="HY1232" s="3"/>
      <c r="HZ1232" s="3"/>
      <c r="IA1232" s="3"/>
      <c r="IB1232" s="3"/>
      <c r="IC1232" s="3"/>
      <c r="ID1232" s="3"/>
      <c r="IE1232" s="3"/>
      <c r="IF1232" s="3"/>
      <c r="IG1232" s="3"/>
      <c r="IH1232" s="3"/>
      <c r="II1232" s="3"/>
      <c r="IJ1232" s="3"/>
      <c r="IK1232" s="3">
        <v>0</v>
      </c>
      <c r="IL1232" s="3"/>
      <c r="IM1232" s="3"/>
      <c r="IN1232" s="3"/>
      <c r="IO1232" s="3"/>
      <c r="IP1232" s="3"/>
      <c r="IQ1232" s="3"/>
      <c r="IR1232" s="3"/>
      <c r="IS1232" s="3"/>
      <c r="IT1232" s="3"/>
      <c r="IU1232" s="3"/>
    </row>
    <row r="1233" spans="1:255" ht="409.5" x14ac:dyDescent="0.25">
      <c r="A1233" s="4">
        <v>18</v>
      </c>
      <c r="B1233" s="4">
        <v>1</v>
      </c>
      <c r="C1233" s="4">
        <v>505</v>
      </c>
      <c r="D1233" s="4"/>
      <c r="E1233" s="4" t="s">
        <v>1403</v>
      </c>
      <c r="F1233" s="4" t="s">
        <v>1404</v>
      </c>
      <c r="G1233" s="4" t="s">
        <v>1405</v>
      </c>
      <c r="H1233" s="4" t="s">
        <v>1355</v>
      </c>
      <c r="I1233" s="4">
        <f>I1227*J1233</f>
        <v>0.1734</v>
      </c>
      <c r="J1233" s="4">
        <v>1.0200000000000001E-2</v>
      </c>
      <c r="K1233" s="4">
        <v>1.0200000000000001E-2</v>
      </c>
      <c r="L1233" s="4"/>
      <c r="M1233" s="4"/>
      <c r="N1233" s="4"/>
      <c r="O1233" s="4">
        <f t="shared" si="1397"/>
        <v>264.88</v>
      </c>
      <c r="P1233" s="4">
        <f t="shared" si="1448"/>
        <v>264.88</v>
      </c>
      <c r="Q1233" s="4">
        <f t="shared" si="1434"/>
        <v>0</v>
      </c>
      <c r="R1233" s="4">
        <f t="shared" si="1435"/>
        <v>0</v>
      </c>
      <c r="S1233" s="4">
        <f t="shared" si="1399"/>
        <v>0</v>
      </c>
      <c r="T1233" s="4">
        <f t="shared" si="1400"/>
        <v>0</v>
      </c>
      <c r="U1233" s="4">
        <f t="shared" si="1401"/>
        <v>0</v>
      </c>
      <c r="V1233" s="4">
        <f t="shared" si="1402"/>
        <v>0</v>
      </c>
      <c r="W1233" s="4">
        <f t="shared" si="1403"/>
        <v>0</v>
      </c>
      <c r="X1233" s="4">
        <f t="shared" si="1436"/>
        <v>0</v>
      </c>
      <c r="Y1233" s="4">
        <f t="shared" si="1437"/>
        <v>0</v>
      </c>
      <c r="Z1233" s="4"/>
      <c r="AA1233" s="4">
        <v>55890823</v>
      </c>
      <c r="AB1233" s="4">
        <f t="shared" si="1404"/>
        <v>226.66</v>
      </c>
      <c r="AC1233" s="4">
        <f t="shared" si="1438"/>
        <v>226.66</v>
      </c>
      <c r="AD1233" s="4">
        <f t="shared" si="1439"/>
        <v>0</v>
      </c>
      <c r="AE1233" s="4">
        <f t="shared" si="1440"/>
        <v>0</v>
      </c>
      <c r="AF1233" s="4">
        <f t="shared" si="1441"/>
        <v>0</v>
      </c>
      <c r="AG1233" s="4">
        <f t="shared" si="1405"/>
        <v>0</v>
      </c>
      <c r="AH1233" s="4">
        <f t="shared" si="1442"/>
        <v>0</v>
      </c>
      <c r="AI1233" s="4">
        <f t="shared" si="1443"/>
        <v>0</v>
      </c>
      <c r="AJ1233" s="4">
        <f t="shared" si="1406"/>
        <v>0</v>
      </c>
      <c r="AK1233" s="4">
        <v>226.66</v>
      </c>
      <c r="AL1233" s="4">
        <v>226.66</v>
      </c>
      <c r="AM1233" s="4">
        <v>0</v>
      </c>
      <c r="AN1233" s="4">
        <v>0</v>
      </c>
      <c r="AO1233" s="4">
        <v>0</v>
      </c>
      <c r="AP1233" s="4">
        <v>0</v>
      </c>
      <c r="AQ1233" s="4">
        <v>0</v>
      </c>
      <c r="AR1233" s="4">
        <v>0</v>
      </c>
      <c r="AS1233" s="4">
        <v>0</v>
      </c>
      <c r="AT1233" s="4">
        <v>97</v>
      </c>
      <c r="AU1233" s="4">
        <v>51</v>
      </c>
      <c r="AV1233" s="4">
        <v>1</v>
      </c>
      <c r="AW1233" s="4">
        <v>1</v>
      </c>
      <c r="AX1233" s="4"/>
      <c r="AY1233" s="4"/>
      <c r="AZ1233" s="4">
        <v>1</v>
      </c>
      <c r="BA1233" s="4">
        <v>1</v>
      </c>
      <c r="BB1233" s="4">
        <v>1</v>
      </c>
      <c r="BC1233" s="4">
        <v>6.74</v>
      </c>
      <c r="BD1233" s="4" t="s">
        <v>3</v>
      </c>
      <c r="BE1233" s="4" t="s">
        <v>3</v>
      </c>
      <c r="BF1233" s="4" t="s">
        <v>3</v>
      </c>
      <c r="BG1233" s="4" t="s">
        <v>3</v>
      </c>
      <c r="BH1233" s="4">
        <v>3</v>
      </c>
      <c r="BI1233" s="4">
        <v>2</v>
      </c>
      <c r="BJ1233" s="4" t="s">
        <v>1406</v>
      </c>
      <c r="BK1233" s="4"/>
      <c r="BL1233" s="4"/>
      <c r="BM1233" s="4">
        <v>67</v>
      </c>
      <c r="BN1233" s="4">
        <v>0</v>
      </c>
      <c r="BO1233" s="4" t="s">
        <v>1404</v>
      </c>
      <c r="BP1233" s="4">
        <v>1</v>
      </c>
      <c r="BQ1233" s="4">
        <v>40</v>
      </c>
      <c r="BR1233" s="4">
        <v>0</v>
      </c>
      <c r="BS1233" s="4">
        <v>1</v>
      </c>
      <c r="BT1233" s="4">
        <v>1</v>
      </c>
      <c r="BU1233" s="4">
        <v>1</v>
      </c>
      <c r="BV1233" s="4">
        <v>1</v>
      </c>
      <c r="BW1233" s="4">
        <v>1</v>
      </c>
      <c r="BX1233" s="4">
        <v>1</v>
      </c>
      <c r="BY1233" s="4" t="s">
        <v>3</v>
      </c>
      <c r="BZ1233" s="4">
        <v>97</v>
      </c>
      <c r="CA1233" s="4">
        <v>51</v>
      </c>
      <c r="CB1233" s="4" t="s">
        <v>3</v>
      </c>
      <c r="CC1233" s="4"/>
      <c r="CD1233" s="4"/>
      <c r="CE1233" s="4">
        <v>1566</v>
      </c>
      <c r="CF1233" s="4">
        <v>0</v>
      </c>
      <c r="CG1233" s="4">
        <v>0</v>
      </c>
      <c r="CH1233" s="4"/>
      <c r="CI1233" s="4"/>
      <c r="CJ1233" s="4"/>
      <c r="CK1233" s="4"/>
      <c r="CL1233" s="4"/>
      <c r="CM1233" s="4">
        <v>0</v>
      </c>
      <c r="CN1233" s="10" t="s">
        <v>2499</v>
      </c>
      <c r="CO1233" s="4">
        <v>0</v>
      </c>
      <c r="CP1233" s="4">
        <f t="shared" si="1407"/>
        <v>264.88</v>
      </c>
      <c r="CQ1233" s="4">
        <f t="shared" si="1449"/>
        <v>1527.69</v>
      </c>
      <c r="CR1233" s="4">
        <f t="shared" si="1444"/>
        <v>0</v>
      </c>
      <c r="CS1233" s="4">
        <f t="shared" si="1445"/>
        <v>0</v>
      </c>
      <c r="CT1233" s="4">
        <f t="shared" si="1409"/>
        <v>0</v>
      </c>
      <c r="CU1233" s="4">
        <f t="shared" si="1410"/>
        <v>0</v>
      </c>
      <c r="CV1233" s="4">
        <f t="shared" si="1411"/>
        <v>0</v>
      </c>
      <c r="CW1233" s="4">
        <f t="shared" si="1412"/>
        <v>0</v>
      </c>
      <c r="CX1233" s="4">
        <f t="shared" si="1413"/>
        <v>0</v>
      </c>
      <c r="CY1233" s="4">
        <f t="shared" si="1446"/>
        <v>0</v>
      </c>
      <c r="CZ1233" s="4">
        <f t="shared" si="1447"/>
        <v>0</v>
      </c>
      <c r="DA1233" s="4"/>
      <c r="DB1233" s="4"/>
      <c r="DC1233" s="4" t="s">
        <v>3</v>
      </c>
      <c r="DD1233" s="4" t="s">
        <v>3</v>
      </c>
      <c r="DE1233" s="4" t="s">
        <v>3</v>
      </c>
      <c r="DF1233" s="4" t="s">
        <v>3</v>
      </c>
      <c r="DG1233" s="4" t="s">
        <v>3</v>
      </c>
      <c r="DH1233" s="4" t="s">
        <v>3</v>
      </c>
      <c r="DI1233" s="4" t="s">
        <v>3</v>
      </c>
      <c r="DJ1233" s="4" t="s">
        <v>3</v>
      </c>
      <c r="DK1233" s="4" t="s">
        <v>3</v>
      </c>
      <c r="DL1233" s="4" t="s">
        <v>3</v>
      </c>
      <c r="DM1233" s="4" t="s">
        <v>3</v>
      </c>
      <c r="DN1233" s="4">
        <v>0</v>
      </c>
      <c r="DO1233" s="4">
        <v>0</v>
      </c>
      <c r="DP1233" s="4">
        <v>1</v>
      </c>
      <c r="DQ1233" s="4">
        <v>1</v>
      </c>
      <c r="DR1233" s="4"/>
      <c r="DS1233" s="4"/>
      <c r="DT1233" s="4"/>
      <c r="DU1233" s="4">
        <v>1010</v>
      </c>
      <c r="DV1233" s="4" t="s">
        <v>1355</v>
      </c>
      <c r="DW1233" s="4" t="s">
        <v>1355</v>
      </c>
      <c r="DX1233" s="4">
        <v>1000</v>
      </c>
      <c r="DY1233" s="4"/>
      <c r="DZ1233" s="4" t="s">
        <v>3</v>
      </c>
      <c r="EA1233" s="4" t="s">
        <v>3</v>
      </c>
      <c r="EB1233" s="4" t="s">
        <v>3</v>
      </c>
      <c r="EC1233" s="4" t="s">
        <v>3</v>
      </c>
      <c r="ED1233" s="4"/>
      <c r="EE1233" s="4">
        <v>57042957</v>
      </c>
      <c r="EF1233" s="4">
        <v>40</v>
      </c>
      <c r="EG1233" s="4" t="s">
        <v>33</v>
      </c>
      <c r="EH1233" s="4">
        <v>0</v>
      </c>
      <c r="EI1233" s="4" t="s">
        <v>3</v>
      </c>
      <c r="EJ1233" s="4">
        <v>2</v>
      </c>
      <c r="EK1233" s="4">
        <v>67</v>
      </c>
      <c r="EL1233" s="4" t="s">
        <v>34</v>
      </c>
      <c r="EM1233" s="4" t="s">
        <v>35</v>
      </c>
      <c r="EN1233" s="4"/>
      <c r="EO1233" s="4" t="s">
        <v>46</v>
      </c>
      <c r="EP1233" s="4"/>
      <c r="EQ1233" s="4">
        <v>0</v>
      </c>
      <c r="ER1233" s="4">
        <v>226.66</v>
      </c>
      <c r="ES1233" s="4">
        <v>226.66</v>
      </c>
      <c r="ET1233" s="4">
        <v>0</v>
      </c>
      <c r="EU1233" s="4">
        <v>0</v>
      </c>
      <c r="EV1233" s="4">
        <v>0</v>
      </c>
      <c r="EW1233" s="4">
        <v>0</v>
      </c>
      <c r="EX1233" s="4">
        <v>0</v>
      </c>
      <c r="EY1233" s="4"/>
      <c r="EZ1233" s="4"/>
      <c r="FA1233" s="4"/>
      <c r="FB1233" s="4"/>
      <c r="FC1233" s="4"/>
      <c r="FD1233" s="4"/>
      <c r="FE1233" s="4"/>
      <c r="FF1233" s="4"/>
      <c r="FG1233" s="4"/>
      <c r="FH1233" s="4"/>
      <c r="FI1233" s="4"/>
      <c r="FJ1233" s="4"/>
      <c r="FK1233" s="4"/>
      <c r="FL1233" s="4"/>
      <c r="FM1233" s="4"/>
      <c r="FN1233" s="4"/>
      <c r="FO1233" s="4"/>
      <c r="FP1233" s="4"/>
      <c r="FQ1233" s="4">
        <v>0</v>
      </c>
      <c r="FR1233" s="4">
        <v>0</v>
      </c>
      <c r="FS1233" s="4">
        <v>0</v>
      </c>
      <c r="FT1233" s="4"/>
      <c r="FU1233" s="4"/>
      <c r="FV1233" s="4"/>
      <c r="FW1233" s="4"/>
      <c r="FX1233" s="4">
        <v>97</v>
      </c>
      <c r="FY1233" s="4">
        <v>51</v>
      </c>
      <c r="FZ1233" s="4"/>
      <c r="GA1233" s="4" t="s">
        <v>3</v>
      </c>
      <c r="GB1233" s="4"/>
      <c r="GC1233" s="4"/>
      <c r="GD1233" s="4">
        <v>1</v>
      </c>
      <c r="GE1233" s="4"/>
      <c r="GF1233" s="4">
        <v>474149623</v>
      </c>
      <c r="GG1233" s="4">
        <v>2</v>
      </c>
      <c r="GH1233" s="4">
        <v>1</v>
      </c>
      <c r="GI1233" s="4">
        <v>2</v>
      </c>
      <c r="GJ1233" s="4">
        <v>0</v>
      </c>
      <c r="GK1233" s="4">
        <v>0</v>
      </c>
      <c r="GL1233" s="4">
        <f t="shared" si="1414"/>
        <v>0</v>
      </c>
      <c r="GM1233" s="4">
        <f t="shared" si="1415"/>
        <v>264.88</v>
      </c>
      <c r="GN1233" s="4">
        <f t="shared" si="1416"/>
        <v>0</v>
      </c>
      <c r="GO1233" s="4">
        <f t="shared" si="1417"/>
        <v>264.88</v>
      </c>
      <c r="GP1233" s="4">
        <f t="shared" si="1418"/>
        <v>0</v>
      </c>
      <c r="GQ1233" s="4"/>
      <c r="GR1233" s="4">
        <v>0</v>
      </c>
      <c r="GS1233" s="4">
        <v>3</v>
      </c>
      <c r="GT1233" s="4">
        <v>0</v>
      </c>
      <c r="GU1233" s="4" t="s">
        <v>3</v>
      </c>
      <c r="GV1233" s="4">
        <f t="shared" si="1419"/>
        <v>0</v>
      </c>
      <c r="GW1233" s="4">
        <v>1</v>
      </c>
      <c r="GX1233" s="4">
        <f t="shared" si="1420"/>
        <v>0</v>
      </c>
      <c r="GY1233" s="4"/>
      <c r="GZ1233" s="4"/>
      <c r="HA1233" s="4">
        <v>0</v>
      </c>
      <c r="HB1233" s="4">
        <v>0</v>
      </c>
      <c r="HC1233" s="4">
        <f t="shared" si="1421"/>
        <v>0</v>
      </c>
      <c r="HD1233" s="4"/>
      <c r="HE1233" s="4" t="s">
        <v>3</v>
      </c>
      <c r="HF1233" s="4" t="s">
        <v>3</v>
      </c>
      <c r="HG1233" s="4"/>
      <c r="HH1233" s="4"/>
      <c r="HI1233" s="4"/>
      <c r="HJ1233" s="4"/>
      <c r="HK1233" s="4"/>
      <c r="HL1233" s="4"/>
      <c r="HM1233" s="4" t="s">
        <v>3</v>
      </c>
      <c r="HN1233" s="4" t="s">
        <v>3</v>
      </c>
      <c r="HO1233" s="4" t="s">
        <v>3</v>
      </c>
      <c r="HP1233" s="4" t="s">
        <v>3</v>
      </c>
      <c r="HQ1233" s="4" t="s">
        <v>3</v>
      </c>
      <c r="HR1233" s="4"/>
      <c r="HS1233" s="4">
        <v>0</v>
      </c>
      <c r="HT1233" s="4"/>
      <c r="HU1233" s="4"/>
      <c r="HV1233" s="4"/>
      <c r="HW1233" s="4"/>
      <c r="HX1233" s="4"/>
      <c r="HY1233" s="4"/>
      <c r="HZ1233" s="4"/>
      <c r="IA1233" s="4"/>
      <c r="IB1233" s="4"/>
      <c r="IC1233" s="4"/>
      <c r="ID1233" s="4"/>
      <c r="IE1233" s="4"/>
      <c r="IF1233" s="4"/>
      <c r="IG1233" s="4"/>
      <c r="IH1233" s="4"/>
      <c r="II1233" s="4"/>
      <c r="IJ1233" s="4"/>
      <c r="IK1233" s="4">
        <v>0</v>
      </c>
      <c r="IL1233" s="4"/>
      <c r="IM1233" s="4"/>
      <c r="IN1233" s="4"/>
      <c r="IO1233" s="4"/>
      <c r="IP1233" s="4"/>
      <c r="IQ1233" s="4"/>
      <c r="IR1233" s="4"/>
      <c r="IS1233" s="4"/>
      <c r="IT1233" s="4"/>
      <c r="IU1233" s="4"/>
    </row>
    <row r="1234" spans="1:255" ht="409.5" x14ac:dyDescent="0.25">
      <c r="A1234" s="3">
        <v>18</v>
      </c>
      <c r="B1234" s="3">
        <v>1</v>
      </c>
      <c r="C1234" s="3">
        <v>496</v>
      </c>
      <c r="D1234" s="3"/>
      <c r="E1234" s="3" t="s">
        <v>1407</v>
      </c>
      <c r="F1234" s="3" t="s">
        <v>1010</v>
      </c>
      <c r="G1234" s="3" t="s">
        <v>1011</v>
      </c>
      <c r="H1234" s="3" t="s">
        <v>266</v>
      </c>
      <c r="I1234" s="3">
        <f>I1226*J1234</f>
        <v>208.08</v>
      </c>
      <c r="J1234" s="3">
        <v>12.24</v>
      </c>
      <c r="K1234" s="3">
        <v>12.24</v>
      </c>
      <c r="L1234" s="3"/>
      <c r="M1234" s="3"/>
      <c r="N1234" s="3"/>
      <c r="O1234" s="3">
        <f t="shared" si="1397"/>
        <v>811.51</v>
      </c>
      <c r="P1234" s="3">
        <f t="shared" si="1448"/>
        <v>811.51</v>
      </c>
      <c r="Q1234" s="3">
        <f t="shared" si="1434"/>
        <v>0</v>
      </c>
      <c r="R1234" s="3">
        <f t="shared" si="1435"/>
        <v>0</v>
      </c>
      <c r="S1234" s="3">
        <f t="shared" si="1399"/>
        <v>0</v>
      </c>
      <c r="T1234" s="3">
        <f t="shared" si="1400"/>
        <v>0</v>
      </c>
      <c r="U1234" s="3">
        <f t="shared" si="1401"/>
        <v>0</v>
      </c>
      <c r="V1234" s="3">
        <f t="shared" si="1402"/>
        <v>0</v>
      </c>
      <c r="W1234" s="3">
        <f t="shared" si="1403"/>
        <v>0</v>
      </c>
      <c r="X1234" s="3">
        <f t="shared" si="1436"/>
        <v>0</v>
      </c>
      <c r="Y1234" s="3">
        <f t="shared" si="1437"/>
        <v>0</v>
      </c>
      <c r="Z1234" s="3"/>
      <c r="AA1234" s="3">
        <v>54971259</v>
      </c>
      <c r="AB1234" s="3">
        <f t="shared" si="1404"/>
        <v>3.9</v>
      </c>
      <c r="AC1234" s="3">
        <f t="shared" si="1438"/>
        <v>3.9</v>
      </c>
      <c r="AD1234" s="3">
        <f t="shared" si="1439"/>
        <v>0</v>
      </c>
      <c r="AE1234" s="3">
        <f t="shared" si="1440"/>
        <v>0</v>
      </c>
      <c r="AF1234" s="3">
        <f t="shared" si="1441"/>
        <v>0</v>
      </c>
      <c r="AG1234" s="3">
        <f t="shared" si="1405"/>
        <v>0</v>
      </c>
      <c r="AH1234" s="3">
        <f t="shared" si="1442"/>
        <v>0</v>
      </c>
      <c r="AI1234" s="3">
        <f t="shared" si="1443"/>
        <v>0</v>
      </c>
      <c r="AJ1234" s="3">
        <f t="shared" si="1406"/>
        <v>0</v>
      </c>
      <c r="AK1234" s="3">
        <v>3.9</v>
      </c>
      <c r="AL1234" s="3">
        <v>3.9</v>
      </c>
      <c r="AM1234" s="3">
        <v>0</v>
      </c>
      <c r="AN1234" s="3">
        <v>0</v>
      </c>
      <c r="AO1234" s="3">
        <v>0</v>
      </c>
      <c r="AP1234" s="3">
        <v>0</v>
      </c>
      <c r="AQ1234" s="3">
        <v>0</v>
      </c>
      <c r="AR1234" s="3">
        <v>0</v>
      </c>
      <c r="AS1234" s="3">
        <v>0</v>
      </c>
      <c r="AT1234" s="3">
        <v>97</v>
      </c>
      <c r="AU1234" s="3">
        <v>51</v>
      </c>
      <c r="AV1234" s="3">
        <v>1</v>
      </c>
      <c r="AW1234" s="3">
        <v>1</v>
      </c>
      <c r="AX1234" s="3"/>
      <c r="AY1234" s="3"/>
      <c r="AZ1234" s="3">
        <v>1</v>
      </c>
      <c r="BA1234" s="3">
        <v>1</v>
      </c>
      <c r="BB1234" s="3">
        <v>1</v>
      </c>
      <c r="BC1234" s="3">
        <v>1</v>
      </c>
      <c r="BD1234" s="3" t="s">
        <v>3</v>
      </c>
      <c r="BE1234" s="3" t="s">
        <v>3</v>
      </c>
      <c r="BF1234" s="3" t="s">
        <v>3</v>
      </c>
      <c r="BG1234" s="3" t="s">
        <v>3</v>
      </c>
      <c r="BH1234" s="3">
        <v>3</v>
      </c>
      <c r="BI1234" s="3">
        <v>2</v>
      </c>
      <c r="BJ1234" s="3" t="s">
        <v>1012</v>
      </c>
      <c r="BK1234" s="3"/>
      <c r="BL1234" s="3"/>
      <c r="BM1234" s="3">
        <v>67</v>
      </c>
      <c r="BN1234" s="3">
        <v>0</v>
      </c>
      <c r="BO1234" s="3" t="s">
        <v>3</v>
      </c>
      <c r="BP1234" s="3">
        <v>0</v>
      </c>
      <c r="BQ1234" s="3">
        <v>40</v>
      </c>
      <c r="BR1234" s="3">
        <v>0</v>
      </c>
      <c r="BS1234" s="3">
        <v>1</v>
      </c>
      <c r="BT1234" s="3">
        <v>1</v>
      </c>
      <c r="BU1234" s="3">
        <v>1</v>
      </c>
      <c r="BV1234" s="3">
        <v>1</v>
      </c>
      <c r="BW1234" s="3">
        <v>1</v>
      </c>
      <c r="BX1234" s="3">
        <v>1</v>
      </c>
      <c r="BY1234" s="3" t="s">
        <v>3</v>
      </c>
      <c r="BZ1234" s="3">
        <v>97</v>
      </c>
      <c r="CA1234" s="3">
        <v>51</v>
      </c>
      <c r="CB1234" s="3" t="s">
        <v>3</v>
      </c>
      <c r="CC1234" s="3"/>
      <c r="CD1234" s="3"/>
      <c r="CE1234" s="3">
        <v>1566</v>
      </c>
      <c r="CF1234" s="3">
        <v>0</v>
      </c>
      <c r="CG1234" s="3">
        <v>0</v>
      </c>
      <c r="CH1234" s="3"/>
      <c r="CI1234" s="3"/>
      <c r="CJ1234" s="3"/>
      <c r="CK1234" s="3"/>
      <c r="CL1234" s="3"/>
      <c r="CM1234" s="3">
        <v>0</v>
      </c>
      <c r="CN1234" s="9" t="s">
        <v>2499</v>
      </c>
      <c r="CO1234" s="3">
        <v>0</v>
      </c>
      <c r="CP1234" s="3">
        <f t="shared" si="1407"/>
        <v>811.51</v>
      </c>
      <c r="CQ1234" s="3">
        <f t="shared" si="1449"/>
        <v>3.9</v>
      </c>
      <c r="CR1234" s="3">
        <f t="shared" si="1444"/>
        <v>0</v>
      </c>
      <c r="CS1234" s="3">
        <f t="shared" si="1445"/>
        <v>0</v>
      </c>
      <c r="CT1234" s="3">
        <f t="shared" si="1409"/>
        <v>0</v>
      </c>
      <c r="CU1234" s="3">
        <f t="shared" si="1410"/>
        <v>0</v>
      </c>
      <c r="CV1234" s="3">
        <f t="shared" si="1411"/>
        <v>0</v>
      </c>
      <c r="CW1234" s="3">
        <f t="shared" si="1412"/>
        <v>0</v>
      </c>
      <c r="CX1234" s="3">
        <f t="shared" si="1413"/>
        <v>0</v>
      </c>
      <c r="CY1234" s="3">
        <f t="shared" si="1446"/>
        <v>0</v>
      </c>
      <c r="CZ1234" s="3">
        <f t="shared" si="1447"/>
        <v>0</v>
      </c>
      <c r="DA1234" s="3"/>
      <c r="DB1234" s="3"/>
      <c r="DC1234" s="3" t="s">
        <v>3</v>
      </c>
      <c r="DD1234" s="3" t="s">
        <v>3</v>
      </c>
      <c r="DE1234" s="3" t="s">
        <v>3</v>
      </c>
      <c r="DF1234" s="3" t="s">
        <v>3</v>
      </c>
      <c r="DG1234" s="3" t="s">
        <v>3</v>
      </c>
      <c r="DH1234" s="3" t="s">
        <v>3</v>
      </c>
      <c r="DI1234" s="3" t="s">
        <v>3</v>
      </c>
      <c r="DJ1234" s="3" t="s">
        <v>3</v>
      </c>
      <c r="DK1234" s="3" t="s">
        <v>3</v>
      </c>
      <c r="DL1234" s="3" t="s">
        <v>3</v>
      </c>
      <c r="DM1234" s="3" t="s">
        <v>3</v>
      </c>
      <c r="DN1234" s="3">
        <v>0</v>
      </c>
      <c r="DO1234" s="3">
        <v>0</v>
      </c>
      <c r="DP1234" s="3">
        <v>1</v>
      </c>
      <c r="DQ1234" s="3">
        <v>1</v>
      </c>
      <c r="DR1234" s="3"/>
      <c r="DS1234" s="3"/>
      <c r="DT1234" s="3"/>
      <c r="DU1234" s="3">
        <v>1010</v>
      </c>
      <c r="DV1234" s="3" t="s">
        <v>266</v>
      </c>
      <c r="DW1234" s="3" t="s">
        <v>266</v>
      </c>
      <c r="DX1234" s="3">
        <v>1</v>
      </c>
      <c r="DY1234" s="3"/>
      <c r="DZ1234" s="3" t="s">
        <v>3</v>
      </c>
      <c r="EA1234" s="3" t="s">
        <v>3</v>
      </c>
      <c r="EB1234" s="3" t="s">
        <v>3</v>
      </c>
      <c r="EC1234" s="3" t="s">
        <v>3</v>
      </c>
      <c r="ED1234" s="3"/>
      <c r="EE1234" s="3">
        <v>57042957</v>
      </c>
      <c r="EF1234" s="3">
        <v>40</v>
      </c>
      <c r="EG1234" s="3" t="s">
        <v>33</v>
      </c>
      <c r="EH1234" s="3">
        <v>0</v>
      </c>
      <c r="EI1234" s="3" t="s">
        <v>3</v>
      </c>
      <c r="EJ1234" s="3">
        <v>2</v>
      </c>
      <c r="EK1234" s="3">
        <v>67</v>
      </c>
      <c r="EL1234" s="3" t="s">
        <v>34</v>
      </c>
      <c r="EM1234" s="3" t="s">
        <v>35</v>
      </c>
      <c r="EN1234" s="3"/>
      <c r="EO1234" s="3" t="s">
        <v>46</v>
      </c>
      <c r="EP1234" s="3"/>
      <c r="EQ1234" s="3">
        <v>0</v>
      </c>
      <c r="ER1234" s="3">
        <v>3.9</v>
      </c>
      <c r="ES1234" s="3">
        <v>3.9</v>
      </c>
      <c r="ET1234" s="3">
        <v>0</v>
      </c>
      <c r="EU1234" s="3">
        <v>0</v>
      </c>
      <c r="EV1234" s="3">
        <v>0</v>
      </c>
      <c r="EW1234" s="3">
        <v>0</v>
      </c>
      <c r="EX1234" s="3">
        <v>0</v>
      </c>
      <c r="EY1234" s="3"/>
      <c r="EZ1234" s="3"/>
      <c r="FA1234" s="3"/>
      <c r="FB1234" s="3"/>
      <c r="FC1234" s="3"/>
      <c r="FD1234" s="3"/>
      <c r="FE1234" s="3"/>
      <c r="FF1234" s="3"/>
      <c r="FG1234" s="3"/>
      <c r="FH1234" s="3"/>
      <c r="FI1234" s="3"/>
      <c r="FJ1234" s="3"/>
      <c r="FK1234" s="3"/>
      <c r="FL1234" s="3"/>
      <c r="FM1234" s="3"/>
      <c r="FN1234" s="3"/>
      <c r="FO1234" s="3"/>
      <c r="FP1234" s="3"/>
      <c r="FQ1234" s="3">
        <v>0</v>
      </c>
      <c r="FR1234" s="3">
        <v>0</v>
      </c>
      <c r="FS1234" s="3">
        <v>0</v>
      </c>
      <c r="FT1234" s="3"/>
      <c r="FU1234" s="3"/>
      <c r="FV1234" s="3"/>
      <c r="FW1234" s="3"/>
      <c r="FX1234" s="3">
        <v>97</v>
      </c>
      <c r="FY1234" s="3">
        <v>51</v>
      </c>
      <c r="FZ1234" s="3"/>
      <c r="GA1234" s="3" t="s">
        <v>3</v>
      </c>
      <c r="GB1234" s="3"/>
      <c r="GC1234" s="3"/>
      <c r="GD1234" s="3">
        <v>1</v>
      </c>
      <c r="GE1234" s="3"/>
      <c r="GF1234" s="3">
        <v>-80693128</v>
      </c>
      <c r="GG1234" s="3">
        <v>2</v>
      </c>
      <c r="GH1234" s="3">
        <v>1</v>
      </c>
      <c r="GI1234" s="3">
        <v>-2</v>
      </c>
      <c r="GJ1234" s="3">
        <v>0</v>
      </c>
      <c r="GK1234" s="3">
        <v>0</v>
      </c>
      <c r="GL1234" s="3">
        <f t="shared" si="1414"/>
        <v>0</v>
      </c>
      <c r="GM1234" s="3">
        <f t="shared" si="1415"/>
        <v>811.51</v>
      </c>
      <c r="GN1234" s="3">
        <f t="shared" si="1416"/>
        <v>0</v>
      </c>
      <c r="GO1234" s="3">
        <f t="shared" si="1417"/>
        <v>811.51</v>
      </c>
      <c r="GP1234" s="3">
        <f t="shared" si="1418"/>
        <v>0</v>
      </c>
      <c r="GQ1234" s="3"/>
      <c r="GR1234" s="3">
        <v>0</v>
      </c>
      <c r="GS1234" s="3">
        <v>3</v>
      </c>
      <c r="GT1234" s="3">
        <v>0</v>
      </c>
      <c r="GU1234" s="3" t="s">
        <v>3</v>
      </c>
      <c r="GV1234" s="3">
        <f t="shared" si="1419"/>
        <v>0</v>
      </c>
      <c r="GW1234" s="3">
        <v>1</v>
      </c>
      <c r="GX1234" s="3">
        <f t="shared" si="1420"/>
        <v>0</v>
      </c>
      <c r="GY1234" s="3"/>
      <c r="GZ1234" s="3"/>
      <c r="HA1234" s="3">
        <v>0</v>
      </c>
      <c r="HB1234" s="3">
        <v>0</v>
      </c>
      <c r="HC1234" s="3">
        <f t="shared" si="1421"/>
        <v>0</v>
      </c>
      <c r="HD1234" s="3"/>
      <c r="HE1234" s="3" t="s">
        <v>3</v>
      </c>
      <c r="HF1234" s="3" t="s">
        <v>3</v>
      </c>
      <c r="HG1234" s="3"/>
      <c r="HH1234" s="3"/>
      <c r="HI1234" s="3"/>
      <c r="HJ1234" s="3"/>
      <c r="HK1234" s="3"/>
      <c r="HL1234" s="3"/>
      <c r="HM1234" s="3" t="s">
        <v>3</v>
      </c>
      <c r="HN1234" s="3" t="s">
        <v>3</v>
      </c>
      <c r="HO1234" s="3" t="s">
        <v>3</v>
      </c>
      <c r="HP1234" s="3" t="s">
        <v>3</v>
      </c>
      <c r="HQ1234" s="3" t="s">
        <v>3</v>
      </c>
      <c r="HR1234" s="3"/>
      <c r="HS1234" s="3">
        <v>0</v>
      </c>
      <c r="HT1234" s="3"/>
      <c r="HU1234" s="3"/>
      <c r="HV1234" s="3"/>
      <c r="HW1234" s="3"/>
      <c r="HX1234" s="3"/>
      <c r="HY1234" s="3"/>
      <c r="HZ1234" s="3"/>
      <c r="IA1234" s="3"/>
      <c r="IB1234" s="3"/>
      <c r="IC1234" s="3"/>
      <c r="ID1234" s="3"/>
      <c r="IE1234" s="3"/>
      <c r="IF1234" s="3"/>
      <c r="IG1234" s="3"/>
      <c r="IH1234" s="3"/>
      <c r="II1234" s="3"/>
      <c r="IJ1234" s="3"/>
      <c r="IK1234" s="3">
        <v>0</v>
      </c>
      <c r="IL1234" s="3"/>
      <c r="IM1234" s="3"/>
      <c r="IN1234" s="3"/>
      <c r="IO1234" s="3"/>
      <c r="IP1234" s="3"/>
      <c r="IQ1234" s="3"/>
      <c r="IR1234" s="3"/>
      <c r="IS1234" s="3"/>
      <c r="IT1234" s="3"/>
      <c r="IU1234" s="3"/>
    </row>
    <row r="1235" spans="1:255" ht="409.5" x14ac:dyDescent="0.25">
      <c r="A1235" s="4">
        <v>18</v>
      </c>
      <c r="B1235" s="4">
        <v>1</v>
      </c>
      <c r="C1235" s="4">
        <v>507</v>
      </c>
      <c r="D1235" s="4"/>
      <c r="E1235" s="4" t="s">
        <v>1407</v>
      </c>
      <c r="F1235" s="4" t="s">
        <v>1010</v>
      </c>
      <c r="G1235" s="4" t="s">
        <v>1011</v>
      </c>
      <c r="H1235" s="4" t="s">
        <v>266</v>
      </c>
      <c r="I1235" s="4">
        <f>I1227*J1235</f>
        <v>208.08</v>
      </c>
      <c r="J1235" s="4">
        <v>12.24</v>
      </c>
      <c r="K1235" s="4">
        <v>12.24</v>
      </c>
      <c r="L1235" s="4"/>
      <c r="M1235" s="4"/>
      <c r="N1235" s="4"/>
      <c r="O1235" s="4">
        <f t="shared" si="1397"/>
        <v>4649.95</v>
      </c>
      <c r="P1235" s="4">
        <f t="shared" si="1448"/>
        <v>4649.95</v>
      </c>
      <c r="Q1235" s="4">
        <f t="shared" si="1434"/>
        <v>0</v>
      </c>
      <c r="R1235" s="4">
        <f t="shared" si="1435"/>
        <v>0</v>
      </c>
      <c r="S1235" s="4">
        <f t="shared" si="1399"/>
        <v>0</v>
      </c>
      <c r="T1235" s="4">
        <f t="shared" si="1400"/>
        <v>0</v>
      </c>
      <c r="U1235" s="4">
        <f t="shared" si="1401"/>
        <v>0</v>
      </c>
      <c r="V1235" s="4">
        <f t="shared" si="1402"/>
        <v>0</v>
      </c>
      <c r="W1235" s="4">
        <f t="shared" si="1403"/>
        <v>0</v>
      </c>
      <c r="X1235" s="4">
        <f t="shared" si="1436"/>
        <v>0</v>
      </c>
      <c r="Y1235" s="4">
        <f t="shared" si="1437"/>
        <v>0</v>
      </c>
      <c r="Z1235" s="4"/>
      <c r="AA1235" s="4">
        <v>55890823</v>
      </c>
      <c r="AB1235" s="4">
        <f t="shared" si="1404"/>
        <v>3.9</v>
      </c>
      <c r="AC1235" s="4">
        <f t="shared" si="1438"/>
        <v>3.9</v>
      </c>
      <c r="AD1235" s="4">
        <f t="shared" si="1439"/>
        <v>0</v>
      </c>
      <c r="AE1235" s="4">
        <f t="shared" si="1440"/>
        <v>0</v>
      </c>
      <c r="AF1235" s="4">
        <f t="shared" si="1441"/>
        <v>0</v>
      </c>
      <c r="AG1235" s="4">
        <f t="shared" si="1405"/>
        <v>0</v>
      </c>
      <c r="AH1235" s="4">
        <f t="shared" si="1442"/>
        <v>0</v>
      </c>
      <c r="AI1235" s="4">
        <f t="shared" si="1443"/>
        <v>0</v>
      </c>
      <c r="AJ1235" s="4">
        <f t="shared" si="1406"/>
        <v>0</v>
      </c>
      <c r="AK1235" s="4">
        <v>3.9</v>
      </c>
      <c r="AL1235" s="4">
        <v>3.9</v>
      </c>
      <c r="AM1235" s="4">
        <v>0</v>
      </c>
      <c r="AN1235" s="4">
        <v>0</v>
      </c>
      <c r="AO1235" s="4">
        <v>0</v>
      </c>
      <c r="AP1235" s="4">
        <v>0</v>
      </c>
      <c r="AQ1235" s="4">
        <v>0</v>
      </c>
      <c r="AR1235" s="4">
        <v>0</v>
      </c>
      <c r="AS1235" s="4">
        <v>0</v>
      </c>
      <c r="AT1235" s="4">
        <v>97</v>
      </c>
      <c r="AU1235" s="4">
        <v>51</v>
      </c>
      <c r="AV1235" s="4">
        <v>1</v>
      </c>
      <c r="AW1235" s="4">
        <v>1</v>
      </c>
      <c r="AX1235" s="4"/>
      <c r="AY1235" s="4"/>
      <c r="AZ1235" s="4">
        <v>1</v>
      </c>
      <c r="BA1235" s="4">
        <v>1</v>
      </c>
      <c r="BB1235" s="4">
        <v>1</v>
      </c>
      <c r="BC1235" s="4">
        <v>5.73</v>
      </c>
      <c r="BD1235" s="4" t="s">
        <v>3</v>
      </c>
      <c r="BE1235" s="4" t="s">
        <v>3</v>
      </c>
      <c r="BF1235" s="4" t="s">
        <v>3</v>
      </c>
      <c r="BG1235" s="4" t="s">
        <v>3</v>
      </c>
      <c r="BH1235" s="4">
        <v>3</v>
      </c>
      <c r="BI1235" s="4">
        <v>2</v>
      </c>
      <c r="BJ1235" s="4" t="s">
        <v>1012</v>
      </c>
      <c r="BK1235" s="4"/>
      <c r="BL1235" s="4"/>
      <c r="BM1235" s="4">
        <v>67</v>
      </c>
      <c r="BN1235" s="4">
        <v>0</v>
      </c>
      <c r="BO1235" s="4" t="s">
        <v>1010</v>
      </c>
      <c r="BP1235" s="4">
        <v>1</v>
      </c>
      <c r="BQ1235" s="4">
        <v>40</v>
      </c>
      <c r="BR1235" s="4">
        <v>0</v>
      </c>
      <c r="BS1235" s="4">
        <v>1</v>
      </c>
      <c r="BT1235" s="4">
        <v>1</v>
      </c>
      <c r="BU1235" s="4">
        <v>1</v>
      </c>
      <c r="BV1235" s="4">
        <v>1</v>
      </c>
      <c r="BW1235" s="4">
        <v>1</v>
      </c>
      <c r="BX1235" s="4">
        <v>1</v>
      </c>
      <c r="BY1235" s="4" t="s">
        <v>3</v>
      </c>
      <c r="BZ1235" s="4">
        <v>97</v>
      </c>
      <c r="CA1235" s="4">
        <v>51</v>
      </c>
      <c r="CB1235" s="4" t="s">
        <v>3</v>
      </c>
      <c r="CC1235" s="4"/>
      <c r="CD1235" s="4"/>
      <c r="CE1235" s="4">
        <v>1566</v>
      </c>
      <c r="CF1235" s="4">
        <v>0</v>
      </c>
      <c r="CG1235" s="4">
        <v>0</v>
      </c>
      <c r="CH1235" s="4"/>
      <c r="CI1235" s="4"/>
      <c r="CJ1235" s="4"/>
      <c r="CK1235" s="4"/>
      <c r="CL1235" s="4"/>
      <c r="CM1235" s="4">
        <v>0</v>
      </c>
      <c r="CN1235" s="10" t="s">
        <v>2499</v>
      </c>
      <c r="CO1235" s="4">
        <v>0</v>
      </c>
      <c r="CP1235" s="4">
        <f t="shared" si="1407"/>
        <v>4649.95</v>
      </c>
      <c r="CQ1235" s="4">
        <f t="shared" si="1449"/>
        <v>22.35</v>
      </c>
      <c r="CR1235" s="4">
        <f t="shared" si="1444"/>
        <v>0</v>
      </c>
      <c r="CS1235" s="4">
        <f t="shared" si="1445"/>
        <v>0</v>
      </c>
      <c r="CT1235" s="4">
        <f t="shared" si="1409"/>
        <v>0</v>
      </c>
      <c r="CU1235" s="4">
        <f t="shared" si="1410"/>
        <v>0</v>
      </c>
      <c r="CV1235" s="4">
        <f t="shared" si="1411"/>
        <v>0</v>
      </c>
      <c r="CW1235" s="4">
        <f t="shared" si="1412"/>
        <v>0</v>
      </c>
      <c r="CX1235" s="4">
        <f t="shared" si="1413"/>
        <v>0</v>
      </c>
      <c r="CY1235" s="4">
        <f t="shared" si="1446"/>
        <v>0</v>
      </c>
      <c r="CZ1235" s="4">
        <f t="shared" si="1447"/>
        <v>0</v>
      </c>
      <c r="DA1235" s="4"/>
      <c r="DB1235" s="4"/>
      <c r="DC1235" s="4" t="s">
        <v>3</v>
      </c>
      <c r="DD1235" s="4" t="s">
        <v>3</v>
      </c>
      <c r="DE1235" s="4" t="s">
        <v>3</v>
      </c>
      <c r="DF1235" s="4" t="s">
        <v>3</v>
      </c>
      <c r="DG1235" s="4" t="s">
        <v>3</v>
      </c>
      <c r="DH1235" s="4" t="s">
        <v>3</v>
      </c>
      <c r="DI1235" s="4" t="s">
        <v>3</v>
      </c>
      <c r="DJ1235" s="4" t="s">
        <v>3</v>
      </c>
      <c r="DK1235" s="4" t="s">
        <v>3</v>
      </c>
      <c r="DL1235" s="4" t="s">
        <v>3</v>
      </c>
      <c r="DM1235" s="4" t="s">
        <v>3</v>
      </c>
      <c r="DN1235" s="4">
        <v>0</v>
      </c>
      <c r="DO1235" s="4">
        <v>0</v>
      </c>
      <c r="DP1235" s="4">
        <v>1</v>
      </c>
      <c r="DQ1235" s="4">
        <v>1</v>
      </c>
      <c r="DR1235" s="4"/>
      <c r="DS1235" s="4"/>
      <c r="DT1235" s="4"/>
      <c r="DU1235" s="4">
        <v>1010</v>
      </c>
      <c r="DV1235" s="4" t="s">
        <v>266</v>
      </c>
      <c r="DW1235" s="4" t="s">
        <v>266</v>
      </c>
      <c r="DX1235" s="4">
        <v>1</v>
      </c>
      <c r="DY1235" s="4"/>
      <c r="DZ1235" s="4" t="s">
        <v>3</v>
      </c>
      <c r="EA1235" s="4" t="s">
        <v>3</v>
      </c>
      <c r="EB1235" s="4" t="s">
        <v>3</v>
      </c>
      <c r="EC1235" s="4" t="s">
        <v>3</v>
      </c>
      <c r="ED1235" s="4"/>
      <c r="EE1235" s="4">
        <v>57042957</v>
      </c>
      <c r="EF1235" s="4">
        <v>40</v>
      </c>
      <c r="EG1235" s="4" t="s">
        <v>33</v>
      </c>
      <c r="EH1235" s="4">
        <v>0</v>
      </c>
      <c r="EI1235" s="4" t="s">
        <v>3</v>
      </c>
      <c r="EJ1235" s="4">
        <v>2</v>
      </c>
      <c r="EK1235" s="4">
        <v>67</v>
      </c>
      <c r="EL1235" s="4" t="s">
        <v>34</v>
      </c>
      <c r="EM1235" s="4" t="s">
        <v>35</v>
      </c>
      <c r="EN1235" s="4"/>
      <c r="EO1235" s="4" t="s">
        <v>46</v>
      </c>
      <c r="EP1235" s="4"/>
      <c r="EQ1235" s="4">
        <v>0</v>
      </c>
      <c r="ER1235" s="4">
        <v>3.9</v>
      </c>
      <c r="ES1235" s="4">
        <v>3.9</v>
      </c>
      <c r="ET1235" s="4">
        <v>0</v>
      </c>
      <c r="EU1235" s="4">
        <v>0</v>
      </c>
      <c r="EV1235" s="4">
        <v>0</v>
      </c>
      <c r="EW1235" s="4">
        <v>0</v>
      </c>
      <c r="EX1235" s="4">
        <v>0</v>
      </c>
      <c r="EY1235" s="4"/>
      <c r="EZ1235" s="4"/>
      <c r="FA1235" s="4"/>
      <c r="FB1235" s="4"/>
      <c r="FC1235" s="4"/>
      <c r="FD1235" s="4"/>
      <c r="FE1235" s="4"/>
      <c r="FF1235" s="4"/>
      <c r="FG1235" s="4"/>
      <c r="FH1235" s="4"/>
      <c r="FI1235" s="4"/>
      <c r="FJ1235" s="4"/>
      <c r="FK1235" s="4"/>
      <c r="FL1235" s="4"/>
      <c r="FM1235" s="4"/>
      <c r="FN1235" s="4"/>
      <c r="FO1235" s="4"/>
      <c r="FP1235" s="4"/>
      <c r="FQ1235" s="4">
        <v>0</v>
      </c>
      <c r="FR1235" s="4">
        <v>0</v>
      </c>
      <c r="FS1235" s="4">
        <v>0</v>
      </c>
      <c r="FT1235" s="4"/>
      <c r="FU1235" s="4"/>
      <c r="FV1235" s="4"/>
      <c r="FW1235" s="4"/>
      <c r="FX1235" s="4">
        <v>97</v>
      </c>
      <c r="FY1235" s="4">
        <v>51</v>
      </c>
      <c r="FZ1235" s="4"/>
      <c r="GA1235" s="4" t="s">
        <v>3</v>
      </c>
      <c r="GB1235" s="4"/>
      <c r="GC1235" s="4"/>
      <c r="GD1235" s="4">
        <v>1</v>
      </c>
      <c r="GE1235" s="4"/>
      <c r="GF1235" s="4">
        <v>-80693128</v>
      </c>
      <c r="GG1235" s="4">
        <v>2</v>
      </c>
      <c r="GH1235" s="4">
        <v>1</v>
      </c>
      <c r="GI1235" s="4">
        <v>2</v>
      </c>
      <c r="GJ1235" s="4">
        <v>0</v>
      </c>
      <c r="GK1235" s="4">
        <v>0</v>
      </c>
      <c r="GL1235" s="4">
        <f t="shared" si="1414"/>
        <v>0</v>
      </c>
      <c r="GM1235" s="4">
        <f t="shared" si="1415"/>
        <v>4649.95</v>
      </c>
      <c r="GN1235" s="4">
        <f t="shared" si="1416"/>
        <v>0</v>
      </c>
      <c r="GO1235" s="4">
        <f t="shared" si="1417"/>
        <v>4649.95</v>
      </c>
      <c r="GP1235" s="4">
        <f t="shared" si="1418"/>
        <v>0</v>
      </c>
      <c r="GQ1235" s="4"/>
      <c r="GR1235" s="4">
        <v>0</v>
      </c>
      <c r="GS1235" s="4">
        <v>3</v>
      </c>
      <c r="GT1235" s="4">
        <v>0</v>
      </c>
      <c r="GU1235" s="4" t="s">
        <v>3</v>
      </c>
      <c r="GV1235" s="4">
        <f t="shared" si="1419"/>
        <v>0</v>
      </c>
      <c r="GW1235" s="4">
        <v>1</v>
      </c>
      <c r="GX1235" s="4">
        <f t="shared" si="1420"/>
        <v>0</v>
      </c>
      <c r="GY1235" s="4"/>
      <c r="GZ1235" s="4"/>
      <c r="HA1235" s="4">
        <v>0</v>
      </c>
      <c r="HB1235" s="4">
        <v>0</v>
      </c>
      <c r="HC1235" s="4">
        <f t="shared" si="1421"/>
        <v>0</v>
      </c>
      <c r="HD1235" s="4"/>
      <c r="HE1235" s="4" t="s">
        <v>3</v>
      </c>
      <c r="HF1235" s="4" t="s">
        <v>3</v>
      </c>
      <c r="HG1235" s="4"/>
      <c r="HH1235" s="4"/>
      <c r="HI1235" s="4"/>
      <c r="HJ1235" s="4"/>
      <c r="HK1235" s="4"/>
      <c r="HL1235" s="4"/>
      <c r="HM1235" s="4" t="s">
        <v>3</v>
      </c>
      <c r="HN1235" s="4" t="s">
        <v>3</v>
      </c>
      <c r="HO1235" s="4" t="s">
        <v>3</v>
      </c>
      <c r="HP1235" s="4" t="s">
        <v>3</v>
      </c>
      <c r="HQ1235" s="4" t="s">
        <v>3</v>
      </c>
      <c r="HR1235" s="4"/>
      <c r="HS1235" s="4">
        <v>0</v>
      </c>
      <c r="HT1235" s="4"/>
      <c r="HU1235" s="4"/>
      <c r="HV1235" s="4"/>
      <c r="HW1235" s="4"/>
      <c r="HX1235" s="4"/>
      <c r="HY1235" s="4"/>
      <c r="HZ1235" s="4"/>
      <c r="IA1235" s="4"/>
      <c r="IB1235" s="4"/>
      <c r="IC1235" s="4"/>
      <c r="ID1235" s="4"/>
      <c r="IE1235" s="4"/>
      <c r="IF1235" s="4"/>
      <c r="IG1235" s="4"/>
      <c r="IH1235" s="4"/>
      <c r="II1235" s="4"/>
      <c r="IJ1235" s="4"/>
      <c r="IK1235" s="4">
        <v>0</v>
      </c>
      <c r="IL1235" s="4"/>
      <c r="IM1235" s="4"/>
      <c r="IN1235" s="4"/>
      <c r="IO1235" s="4"/>
      <c r="IP1235" s="4"/>
      <c r="IQ1235" s="4"/>
      <c r="IR1235" s="4"/>
      <c r="IS1235" s="4"/>
      <c r="IT1235" s="4"/>
      <c r="IU1235" s="4"/>
    </row>
    <row r="1236" spans="1:255" x14ac:dyDescent="0.25">
      <c r="A1236" s="3">
        <v>17</v>
      </c>
      <c r="B1236" s="3">
        <v>1</v>
      </c>
      <c r="C1236" s="3"/>
      <c r="D1236" s="3"/>
      <c r="E1236" s="3" t="s">
        <v>1408</v>
      </c>
      <c r="F1236" s="3" t="s">
        <v>1409</v>
      </c>
      <c r="G1236" s="3" t="s">
        <v>1410</v>
      </c>
      <c r="H1236" s="3" t="s">
        <v>1355</v>
      </c>
      <c r="I1236" s="3">
        <f>ROUND(17/1000,9)</f>
        <v>1.7000000000000001E-2</v>
      </c>
      <c r="J1236" s="3">
        <v>0</v>
      </c>
      <c r="K1236" s="3">
        <f>ROUND(17/1000,9)</f>
        <v>1.7000000000000001E-2</v>
      </c>
      <c r="L1236" s="3"/>
      <c r="M1236" s="3"/>
      <c r="N1236" s="3"/>
      <c r="O1236" s="3">
        <f t="shared" si="1397"/>
        <v>66.66</v>
      </c>
      <c r="P1236" s="3">
        <f t="shared" si="1448"/>
        <v>66.66</v>
      </c>
      <c r="Q1236" s="3">
        <f t="shared" si="1434"/>
        <v>0</v>
      </c>
      <c r="R1236" s="3">
        <f t="shared" si="1435"/>
        <v>0</v>
      </c>
      <c r="S1236" s="3">
        <f t="shared" si="1399"/>
        <v>0</v>
      </c>
      <c r="T1236" s="3">
        <f t="shared" si="1400"/>
        <v>0</v>
      </c>
      <c r="U1236" s="3">
        <f t="shared" si="1401"/>
        <v>0</v>
      </c>
      <c r="V1236" s="3">
        <f t="shared" si="1402"/>
        <v>0</v>
      </c>
      <c r="W1236" s="3">
        <f t="shared" si="1403"/>
        <v>0</v>
      </c>
      <c r="X1236" s="3">
        <f t="shared" si="1436"/>
        <v>0</v>
      </c>
      <c r="Y1236" s="3">
        <f t="shared" si="1437"/>
        <v>0</v>
      </c>
      <c r="Z1236" s="3"/>
      <c r="AA1236" s="3">
        <v>54971259</v>
      </c>
      <c r="AB1236" s="3">
        <f t="shared" si="1404"/>
        <v>3921.24</v>
      </c>
      <c r="AC1236" s="3">
        <f t="shared" si="1438"/>
        <v>3921.24</v>
      </c>
      <c r="AD1236" s="3">
        <f t="shared" si="1439"/>
        <v>0</v>
      </c>
      <c r="AE1236" s="3">
        <f t="shared" si="1440"/>
        <v>0</v>
      </c>
      <c r="AF1236" s="3">
        <f t="shared" si="1441"/>
        <v>0</v>
      </c>
      <c r="AG1236" s="3">
        <f t="shared" si="1405"/>
        <v>0</v>
      </c>
      <c r="AH1236" s="3">
        <f t="shared" si="1442"/>
        <v>0</v>
      </c>
      <c r="AI1236" s="3">
        <f t="shared" si="1443"/>
        <v>0</v>
      </c>
      <c r="AJ1236" s="3">
        <f t="shared" si="1406"/>
        <v>0</v>
      </c>
      <c r="AK1236" s="3">
        <v>3921.24</v>
      </c>
      <c r="AL1236" s="3">
        <v>3921.24</v>
      </c>
      <c r="AM1236" s="3">
        <v>0</v>
      </c>
      <c r="AN1236" s="3">
        <v>0</v>
      </c>
      <c r="AO1236" s="3">
        <v>0</v>
      </c>
      <c r="AP1236" s="3">
        <v>0</v>
      </c>
      <c r="AQ1236" s="3">
        <v>0</v>
      </c>
      <c r="AR1236" s="3">
        <v>0</v>
      </c>
      <c r="AS1236" s="3">
        <v>0</v>
      </c>
      <c r="AT1236" s="3">
        <v>0</v>
      </c>
      <c r="AU1236" s="3">
        <v>0</v>
      </c>
      <c r="AV1236" s="3">
        <v>1</v>
      </c>
      <c r="AW1236" s="3">
        <v>1</v>
      </c>
      <c r="AX1236" s="3"/>
      <c r="AY1236" s="3"/>
      <c r="AZ1236" s="3">
        <v>1</v>
      </c>
      <c r="BA1236" s="3">
        <v>1</v>
      </c>
      <c r="BB1236" s="3">
        <v>1</v>
      </c>
      <c r="BC1236" s="3">
        <v>1</v>
      </c>
      <c r="BD1236" s="3" t="s">
        <v>3</v>
      </c>
      <c r="BE1236" s="3" t="s">
        <v>3</v>
      </c>
      <c r="BF1236" s="3" t="s">
        <v>3</v>
      </c>
      <c r="BG1236" s="3" t="s">
        <v>3</v>
      </c>
      <c r="BH1236" s="3">
        <v>3</v>
      </c>
      <c r="BI1236" s="3">
        <v>2</v>
      </c>
      <c r="BJ1236" s="3" t="s">
        <v>1411</v>
      </c>
      <c r="BK1236" s="3"/>
      <c r="BL1236" s="3"/>
      <c r="BM1236" s="3">
        <v>1618</v>
      </c>
      <c r="BN1236" s="3">
        <v>0</v>
      </c>
      <c r="BO1236" s="3" t="s">
        <v>3</v>
      </c>
      <c r="BP1236" s="3">
        <v>0</v>
      </c>
      <c r="BQ1236" s="3">
        <v>201</v>
      </c>
      <c r="BR1236" s="3">
        <v>0</v>
      </c>
      <c r="BS1236" s="3">
        <v>1</v>
      </c>
      <c r="BT1236" s="3">
        <v>1</v>
      </c>
      <c r="BU1236" s="3">
        <v>1</v>
      </c>
      <c r="BV1236" s="3">
        <v>1</v>
      </c>
      <c r="BW1236" s="3">
        <v>1</v>
      </c>
      <c r="BX1236" s="3">
        <v>1</v>
      </c>
      <c r="BY1236" s="3" t="s">
        <v>3</v>
      </c>
      <c r="BZ1236" s="3">
        <v>0</v>
      </c>
      <c r="CA1236" s="3">
        <v>0</v>
      </c>
      <c r="CB1236" s="3" t="s">
        <v>3</v>
      </c>
      <c r="CC1236" s="3"/>
      <c r="CD1236" s="3"/>
      <c r="CE1236" s="3">
        <v>1566</v>
      </c>
      <c r="CF1236" s="3">
        <v>0</v>
      </c>
      <c r="CG1236" s="3">
        <v>0</v>
      </c>
      <c r="CH1236" s="3"/>
      <c r="CI1236" s="3"/>
      <c r="CJ1236" s="3"/>
      <c r="CK1236" s="3"/>
      <c r="CL1236" s="3"/>
      <c r="CM1236" s="3">
        <v>0</v>
      </c>
      <c r="CN1236" s="3" t="s">
        <v>3</v>
      </c>
      <c r="CO1236" s="3">
        <v>0</v>
      </c>
      <c r="CP1236" s="3">
        <f t="shared" si="1407"/>
        <v>66.66</v>
      </c>
      <c r="CQ1236" s="3">
        <f t="shared" si="1449"/>
        <v>3921.24</v>
      </c>
      <c r="CR1236" s="3">
        <f t="shared" si="1444"/>
        <v>0</v>
      </c>
      <c r="CS1236" s="3">
        <f t="shared" si="1445"/>
        <v>0</v>
      </c>
      <c r="CT1236" s="3">
        <f t="shared" si="1409"/>
        <v>0</v>
      </c>
      <c r="CU1236" s="3">
        <f t="shared" si="1410"/>
        <v>0</v>
      </c>
      <c r="CV1236" s="3">
        <f t="shared" si="1411"/>
        <v>0</v>
      </c>
      <c r="CW1236" s="3">
        <f t="shared" si="1412"/>
        <v>0</v>
      </c>
      <c r="CX1236" s="3">
        <f t="shared" si="1413"/>
        <v>0</v>
      </c>
      <c r="CY1236" s="3">
        <f t="shared" si="1446"/>
        <v>0</v>
      </c>
      <c r="CZ1236" s="3">
        <f t="shared" si="1447"/>
        <v>0</v>
      </c>
      <c r="DA1236" s="3"/>
      <c r="DB1236" s="3"/>
      <c r="DC1236" s="3" t="s">
        <v>3</v>
      </c>
      <c r="DD1236" s="3" t="s">
        <v>3</v>
      </c>
      <c r="DE1236" s="3" t="s">
        <v>3</v>
      </c>
      <c r="DF1236" s="3" t="s">
        <v>3</v>
      </c>
      <c r="DG1236" s="3" t="s">
        <v>3</v>
      </c>
      <c r="DH1236" s="3" t="s">
        <v>3</v>
      </c>
      <c r="DI1236" s="3" t="s">
        <v>3</v>
      </c>
      <c r="DJ1236" s="3" t="s">
        <v>3</v>
      </c>
      <c r="DK1236" s="3" t="s">
        <v>3</v>
      </c>
      <c r="DL1236" s="3" t="s">
        <v>3</v>
      </c>
      <c r="DM1236" s="3" t="s">
        <v>3</v>
      </c>
      <c r="DN1236" s="3">
        <v>0</v>
      </c>
      <c r="DO1236" s="3">
        <v>0</v>
      </c>
      <c r="DP1236" s="3">
        <v>1</v>
      </c>
      <c r="DQ1236" s="3">
        <v>1</v>
      </c>
      <c r="DR1236" s="3"/>
      <c r="DS1236" s="3"/>
      <c r="DT1236" s="3"/>
      <c r="DU1236" s="3">
        <v>1010</v>
      </c>
      <c r="DV1236" s="3" t="s">
        <v>1355</v>
      </c>
      <c r="DW1236" s="3" t="s">
        <v>1355</v>
      </c>
      <c r="DX1236" s="3">
        <v>1000</v>
      </c>
      <c r="DY1236" s="3"/>
      <c r="DZ1236" s="3" t="s">
        <v>3</v>
      </c>
      <c r="EA1236" s="3" t="s">
        <v>3</v>
      </c>
      <c r="EB1236" s="3" t="s">
        <v>3</v>
      </c>
      <c r="EC1236" s="3" t="s">
        <v>3</v>
      </c>
      <c r="ED1236" s="3"/>
      <c r="EE1236" s="3">
        <v>57042987</v>
      </c>
      <c r="EF1236" s="3">
        <v>201</v>
      </c>
      <c r="EG1236" s="3" t="s">
        <v>575</v>
      </c>
      <c r="EH1236" s="3">
        <v>0</v>
      </c>
      <c r="EI1236" s="3" t="s">
        <v>3</v>
      </c>
      <c r="EJ1236" s="3">
        <v>2</v>
      </c>
      <c r="EK1236" s="3">
        <v>1618</v>
      </c>
      <c r="EL1236" s="3" t="s">
        <v>576</v>
      </c>
      <c r="EM1236" s="3" t="s">
        <v>577</v>
      </c>
      <c r="EN1236" s="3"/>
      <c r="EO1236" s="3" t="s">
        <v>3</v>
      </c>
      <c r="EP1236" s="3"/>
      <c r="EQ1236" s="3">
        <v>0</v>
      </c>
      <c r="ER1236" s="3">
        <v>3921.24</v>
      </c>
      <c r="ES1236" s="3">
        <v>3921.24</v>
      </c>
      <c r="ET1236" s="3">
        <v>0</v>
      </c>
      <c r="EU1236" s="3">
        <v>0</v>
      </c>
      <c r="EV1236" s="3">
        <v>0</v>
      </c>
      <c r="EW1236" s="3">
        <v>0</v>
      </c>
      <c r="EX1236" s="3">
        <v>0</v>
      </c>
      <c r="EY1236" s="3">
        <v>0</v>
      </c>
      <c r="EZ1236" s="3"/>
      <c r="FA1236" s="3"/>
      <c r="FB1236" s="3"/>
      <c r="FC1236" s="3"/>
      <c r="FD1236" s="3"/>
      <c r="FE1236" s="3"/>
      <c r="FF1236" s="3"/>
      <c r="FG1236" s="3"/>
      <c r="FH1236" s="3"/>
      <c r="FI1236" s="3"/>
      <c r="FJ1236" s="3"/>
      <c r="FK1236" s="3"/>
      <c r="FL1236" s="3"/>
      <c r="FM1236" s="3"/>
      <c r="FN1236" s="3"/>
      <c r="FO1236" s="3"/>
      <c r="FP1236" s="3"/>
      <c r="FQ1236" s="3">
        <v>0</v>
      </c>
      <c r="FR1236" s="3">
        <v>0</v>
      </c>
      <c r="FS1236" s="3">
        <v>0</v>
      </c>
      <c r="FT1236" s="3"/>
      <c r="FU1236" s="3"/>
      <c r="FV1236" s="3"/>
      <c r="FW1236" s="3"/>
      <c r="FX1236" s="3">
        <v>0</v>
      </c>
      <c r="FY1236" s="3">
        <v>0</v>
      </c>
      <c r="FZ1236" s="3"/>
      <c r="GA1236" s="3" t="s">
        <v>3</v>
      </c>
      <c r="GB1236" s="3"/>
      <c r="GC1236" s="3"/>
      <c r="GD1236" s="3">
        <v>1</v>
      </c>
      <c r="GE1236" s="3"/>
      <c r="GF1236" s="3">
        <v>563349255</v>
      </c>
      <c r="GG1236" s="3">
        <v>2</v>
      </c>
      <c r="GH1236" s="3">
        <v>1</v>
      </c>
      <c r="GI1236" s="3">
        <v>-2</v>
      </c>
      <c r="GJ1236" s="3">
        <v>0</v>
      </c>
      <c r="GK1236" s="3">
        <v>0</v>
      </c>
      <c r="GL1236" s="3">
        <f t="shared" si="1414"/>
        <v>0</v>
      </c>
      <c r="GM1236" s="3">
        <f t="shared" si="1415"/>
        <v>66.66</v>
      </c>
      <c r="GN1236" s="3">
        <f t="shared" si="1416"/>
        <v>0</v>
      </c>
      <c r="GO1236" s="3">
        <f t="shared" si="1417"/>
        <v>66.66</v>
      </c>
      <c r="GP1236" s="3">
        <f t="shared" si="1418"/>
        <v>0</v>
      </c>
      <c r="GQ1236" s="3"/>
      <c r="GR1236" s="3">
        <v>0</v>
      </c>
      <c r="GS1236" s="3">
        <v>3</v>
      </c>
      <c r="GT1236" s="3">
        <v>0</v>
      </c>
      <c r="GU1236" s="3" t="s">
        <v>3</v>
      </c>
      <c r="GV1236" s="3">
        <f t="shared" si="1419"/>
        <v>0</v>
      </c>
      <c r="GW1236" s="3">
        <v>1</v>
      </c>
      <c r="GX1236" s="3">
        <f t="shared" si="1420"/>
        <v>0</v>
      </c>
      <c r="GY1236" s="3"/>
      <c r="GZ1236" s="3"/>
      <c r="HA1236" s="3">
        <v>0</v>
      </c>
      <c r="HB1236" s="3">
        <v>0</v>
      </c>
      <c r="HC1236" s="3">
        <f t="shared" si="1421"/>
        <v>0</v>
      </c>
      <c r="HD1236" s="3"/>
      <c r="HE1236" s="3" t="s">
        <v>3</v>
      </c>
      <c r="HF1236" s="3" t="s">
        <v>3</v>
      </c>
      <c r="HG1236" s="3"/>
      <c r="HH1236" s="3"/>
      <c r="HI1236" s="3"/>
      <c r="HJ1236" s="3"/>
      <c r="HK1236" s="3"/>
      <c r="HL1236" s="3"/>
      <c r="HM1236" s="3" t="s">
        <v>3</v>
      </c>
      <c r="HN1236" s="3" t="s">
        <v>3</v>
      </c>
      <c r="HO1236" s="3" t="s">
        <v>3</v>
      </c>
      <c r="HP1236" s="3" t="s">
        <v>3</v>
      </c>
      <c r="HQ1236" s="3" t="s">
        <v>3</v>
      </c>
      <c r="HR1236" s="3"/>
      <c r="HS1236" s="3">
        <v>0</v>
      </c>
      <c r="HT1236" s="3"/>
      <c r="HU1236" s="3"/>
      <c r="HV1236" s="3"/>
      <c r="HW1236" s="3"/>
      <c r="HX1236" s="3"/>
      <c r="HY1236" s="3"/>
      <c r="HZ1236" s="3"/>
      <c r="IA1236" s="3"/>
      <c r="IB1236" s="3"/>
      <c r="IC1236" s="3"/>
      <c r="ID1236" s="3"/>
      <c r="IE1236" s="3"/>
      <c r="IF1236" s="3"/>
      <c r="IG1236" s="3"/>
      <c r="IH1236" s="3"/>
      <c r="II1236" s="3"/>
      <c r="IJ1236" s="3"/>
      <c r="IK1236" s="3">
        <v>0</v>
      </c>
      <c r="IL1236" s="3"/>
      <c r="IM1236" s="3"/>
      <c r="IN1236" s="3"/>
      <c r="IO1236" s="3"/>
      <c r="IP1236" s="3"/>
      <c r="IQ1236" s="3"/>
      <c r="IR1236" s="3"/>
      <c r="IS1236" s="3"/>
      <c r="IT1236" s="3"/>
      <c r="IU1236" s="3"/>
    </row>
    <row r="1237" spans="1:255" x14ac:dyDescent="0.25">
      <c r="A1237" s="4">
        <v>17</v>
      </c>
      <c r="B1237" s="4">
        <v>1</v>
      </c>
      <c r="C1237" s="4"/>
      <c r="D1237" s="4"/>
      <c r="E1237" s="4" t="s">
        <v>1408</v>
      </c>
      <c r="F1237" s="4" t="s">
        <v>1409</v>
      </c>
      <c r="G1237" s="4" t="s">
        <v>1410</v>
      </c>
      <c r="H1237" s="4" t="s">
        <v>1355</v>
      </c>
      <c r="I1237" s="4">
        <f>ROUND(17/1000,9)</f>
        <v>1.7000000000000001E-2</v>
      </c>
      <c r="J1237" s="4">
        <v>0</v>
      </c>
      <c r="K1237" s="4">
        <f>ROUND(17/1000,9)</f>
        <v>1.7000000000000001E-2</v>
      </c>
      <c r="L1237" s="4"/>
      <c r="M1237" s="4"/>
      <c r="N1237" s="4"/>
      <c r="O1237" s="4">
        <f t="shared" si="1397"/>
        <v>405.29</v>
      </c>
      <c r="P1237" s="4">
        <f t="shared" si="1448"/>
        <v>405.29</v>
      </c>
      <c r="Q1237" s="4">
        <f t="shared" si="1434"/>
        <v>0</v>
      </c>
      <c r="R1237" s="4">
        <f t="shared" si="1435"/>
        <v>0</v>
      </c>
      <c r="S1237" s="4">
        <f t="shared" si="1399"/>
        <v>0</v>
      </c>
      <c r="T1237" s="4">
        <f t="shared" si="1400"/>
        <v>0</v>
      </c>
      <c r="U1237" s="4">
        <f t="shared" si="1401"/>
        <v>0</v>
      </c>
      <c r="V1237" s="4">
        <f t="shared" si="1402"/>
        <v>0</v>
      </c>
      <c r="W1237" s="4">
        <f t="shared" si="1403"/>
        <v>0</v>
      </c>
      <c r="X1237" s="4">
        <f t="shared" si="1436"/>
        <v>0</v>
      </c>
      <c r="Y1237" s="4">
        <f t="shared" si="1437"/>
        <v>0</v>
      </c>
      <c r="Z1237" s="4"/>
      <c r="AA1237" s="4">
        <v>55890823</v>
      </c>
      <c r="AB1237" s="4">
        <f t="shared" si="1404"/>
        <v>3921.24</v>
      </c>
      <c r="AC1237" s="4">
        <f t="shared" si="1438"/>
        <v>3921.24</v>
      </c>
      <c r="AD1237" s="4">
        <f t="shared" si="1439"/>
        <v>0</v>
      </c>
      <c r="AE1237" s="4">
        <f t="shared" si="1440"/>
        <v>0</v>
      </c>
      <c r="AF1237" s="4">
        <f t="shared" si="1441"/>
        <v>0</v>
      </c>
      <c r="AG1237" s="4">
        <f t="shared" si="1405"/>
        <v>0</v>
      </c>
      <c r="AH1237" s="4">
        <f t="shared" si="1442"/>
        <v>0</v>
      </c>
      <c r="AI1237" s="4">
        <f t="shared" si="1443"/>
        <v>0</v>
      </c>
      <c r="AJ1237" s="4">
        <f t="shared" si="1406"/>
        <v>0</v>
      </c>
      <c r="AK1237" s="4">
        <v>3921.24</v>
      </c>
      <c r="AL1237" s="4">
        <v>3921.24</v>
      </c>
      <c r="AM1237" s="4">
        <v>0</v>
      </c>
      <c r="AN1237" s="4">
        <v>0</v>
      </c>
      <c r="AO1237" s="4">
        <v>0</v>
      </c>
      <c r="AP1237" s="4">
        <v>0</v>
      </c>
      <c r="AQ1237" s="4">
        <v>0</v>
      </c>
      <c r="AR1237" s="4">
        <v>0</v>
      </c>
      <c r="AS1237" s="4">
        <v>0</v>
      </c>
      <c r="AT1237" s="4">
        <v>0</v>
      </c>
      <c r="AU1237" s="4">
        <v>0</v>
      </c>
      <c r="AV1237" s="4">
        <v>1</v>
      </c>
      <c r="AW1237" s="4">
        <v>1</v>
      </c>
      <c r="AX1237" s="4"/>
      <c r="AY1237" s="4"/>
      <c r="AZ1237" s="4">
        <v>1</v>
      </c>
      <c r="BA1237" s="4">
        <v>1</v>
      </c>
      <c r="BB1237" s="4">
        <v>1</v>
      </c>
      <c r="BC1237" s="4">
        <v>6.08</v>
      </c>
      <c r="BD1237" s="4" t="s">
        <v>3</v>
      </c>
      <c r="BE1237" s="4" t="s">
        <v>3</v>
      </c>
      <c r="BF1237" s="4" t="s">
        <v>3</v>
      </c>
      <c r="BG1237" s="4" t="s">
        <v>3</v>
      </c>
      <c r="BH1237" s="4">
        <v>3</v>
      </c>
      <c r="BI1237" s="4">
        <v>2</v>
      </c>
      <c r="BJ1237" s="4" t="s">
        <v>1411</v>
      </c>
      <c r="BK1237" s="4"/>
      <c r="BL1237" s="4"/>
      <c r="BM1237" s="4">
        <v>1618</v>
      </c>
      <c r="BN1237" s="4">
        <v>0</v>
      </c>
      <c r="BO1237" s="4" t="s">
        <v>1409</v>
      </c>
      <c r="BP1237" s="4">
        <v>1</v>
      </c>
      <c r="BQ1237" s="4">
        <v>201</v>
      </c>
      <c r="BR1237" s="4">
        <v>0</v>
      </c>
      <c r="BS1237" s="4">
        <v>1</v>
      </c>
      <c r="BT1237" s="4">
        <v>1</v>
      </c>
      <c r="BU1237" s="4">
        <v>1</v>
      </c>
      <c r="BV1237" s="4">
        <v>1</v>
      </c>
      <c r="BW1237" s="4">
        <v>1</v>
      </c>
      <c r="BX1237" s="4">
        <v>1</v>
      </c>
      <c r="BY1237" s="4" t="s">
        <v>3</v>
      </c>
      <c r="BZ1237" s="4">
        <v>0</v>
      </c>
      <c r="CA1237" s="4">
        <v>0</v>
      </c>
      <c r="CB1237" s="4" t="s">
        <v>3</v>
      </c>
      <c r="CC1237" s="4"/>
      <c r="CD1237" s="4"/>
      <c r="CE1237" s="4">
        <v>1566</v>
      </c>
      <c r="CF1237" s="4">
        <v>0</v>
      </c>
      <c r="CG1237" s="4">
        <v>0</v>
      </c>
      <c r="CH1237" s="4"/>
      <c r="CI1237" s="4"/>
      <c r="CJ1237" s="4"/>
      <c r="CK1237" s="4"/>
      <c r="CL1237" s="4"/>
      <c r="CM1237" s="4">
        <v>0</v>
      </c>
      <c r="CN1237" s="4" t="s">
        <v>3</v>
      </c>
      <c r="CO1237" s="4">
        <v>0</v>
      </c>
      <c r="CP1237" s="4">
        <f t="shared" si="1407"/>
        <v>405.29</v>
      </c>
      <c r="CQ1237" s="4">
        <f t="shared" si="1449"/>
        <v>23841.14</v>
      </c>
      <c r="CR1237" s="4">
        <f t="shared" si="1444"/>
        <v>0</v>
      </c>
      <c r="CS1237" s="4">
        <f t="shared" si="1445"/>
        <v>0</v>
      </c>
      <c r="CT1237" s="4">
        <f t="shared" si="1409"/>
        <v>0</v>
      </c>
      <c r="CU1237" s="4">
        <f t="shared" si="1410"/>
        <v>0</v>
      </c>
      <c r="CV1237" s="4">
        <f t="shared" si="1411"/>
        <v>0</v>
      </c>
      <c r="CW1237" s="4">
        <f t="shared" si="1412"/>
        <v>0</v>
      </c>
      <c r="CX1237" s="4">
        <f t="shared" si="1413"/>
        <v>0</v>
      </c>
      <c r="CY1237" s="4">
        <f t="shared" si="1446"/>
        <v>0</v>
      </c>
      <c r="CZ1237" s="4">
        <f t="shared" si="1447"/>
        <v>0</v>
      </c>
      <c r="DA1237" s="4"/>
      <c r="DB1237" s="4"/>
      <c r="DC1237" s="4" t="s">
        <v>3</v>
      </c>
      <c r="DD1237" s="4" t="s">
        <v>3</v>
      </c>
      <c r="DE1237" s="4" t="s">
        <v>3</v>
      </c>
      <c r="DF1237" s="4" t="s">
        <v>3</v>
      </c>
      <c r="DG1237" s="4" t="s">
        <v>3</v>
      </c>
      <c r="DH1237" s="4" t="s">
        <v>3</v>
      </c>
      <c r="DI1237" s="4" t="s">
        <v>3</v>
      </c>
      <c r="DJ1237" s="4" t="s">
        <v>3</v>
      </c>
      <c r="DK1237" s="4" t="s">
        <v>3</v>
      </c>
      <c r="DL1237" s="4" t="s">
        <v>3</v>
      </c>
      <c r="DM1237" s="4" t="s">
        <v>3</v>
      </c>
      <c r="DN1237" s="4">
        <v>0</v>
      </c>
      <c r="DO1237" s="4">
        <v>0</v>
      </c>
      <c r="DP1237" s="4">
        <v>1</v>
      </c>
      <c r="DQ1237" s="4">
        <v>1</v>
      </c>
      <c r="DR1237" s="4"/>
      <c r="DS1237" s="4"/>
      <c r="DT1237" s="4"/>
      <c r="DU1237" s="4">
        <v>1010</v>
      </c>
      <c r="DV1237" s="4" t="s">
        <v>1355</v>
      </c>
      <c r="DW1237" s="4" t="s">
        <v>1355</v>
      </c>
      <c r="DX1237" s="4">
        <v>1000</v>
      </c>
      <c r="DY1237" s="4"/>
      <c r="DZ1237" s="4" t="s">
        <v>3</v>
      </c>
      <c r="EA1237" s="4" t="s">
        <v>3</v>
      </c>
      <c r="EB1237" s="4" t="s">
        <v>3</v>
      </c>
      <c r="EC1237" s="4" t="s">
        <v>3</v>
      </c>
      <c r="ED1237" s="4"/>
      <c r="EE1237" s="4">
        <v>57042987</v>
      </c>
      <c r="EF1237" s="4">
        <v>201</v>
      </c>
      <c r="EG1237" s="4" t="s">
        <v>575</v>
      </c>
      <c r="EH1237" s="4">
        <v>0</v>
      </c>
      <c r="EI1237" s="4" t="s">
        <v>3</v>
      </c>
      <c r="EJ1237" s="4">
        <v>2</v>
      </c>
      <c r="EK1237" s="4">
        <v>1618</v>
      </c>
      <c r="EL1237" s="4" t="s">
        <v>576</v>
      </c>
      <c r="EM1237" s="4" t="s">
        <v>577</v>
      </c>
      <c r="EN1237" s="4"/>
      <c r="EO1237" s="4" t="s">
        <v>3</v>
      </c>
      <c r="EP1237" s="4"/>
      <c r="EQ1237" s="4">
        <v>0</v>
      </c>
      <c r="ER1237" s="4">
        <v>3921.24</v>
      </c>
      <c r="ES1237" s="4">
        <v>3921.24</v>
      </c>
      <c r="ET1237" s="4">
        <v>0</v>
      </c>
      <c r="EU1237" s="4">
        <v>0</v>
      </c>
      <c r="EV1237" s="4">
        <v>0</v>
      </c>
      <c r="EW1237" s="4">
        <v>0</v>
      </c>
      <c r="EX1237" s="4">
        <v>0</v>
      </c>
      <c r="EY1237" s="4">
        <v>0</v>
      </c>
      <c r="EZ1237" s="4"/>
      <c r="FA1237" s="4"/>
      <c r="FB1237" s="4"/>
      <c r="FC1237" s="4"/>
      <c r="FD1237" s="4"/>
      <c r="FE1237" s="4"/>
      <c r="FF1237" s="4"/>
      <c r="FG1237" s="4"/>
      <c r="FH1237" s="4"/>
      <c r="FI1237" s="4"/>
      <c r="FJ1237" s="4"/>
      <c r="FK1237" s="4"/>
      <c r="FL1237" s="4"/>
      <c r="FM1237" s="4"/>
      <c r="FN1237" s="4"/>
      <c r="FO1237" s="4"/>
      <c r="FP1237" s="4"/>
      <c r="FQ1237" s="4">
        <v>0</v>
      </c>
      <c r="FR1237" s="4">
        <v>0</v>
      </c>
      <c r="FS1237" s="4">
        <v>0</v>
      </c>
      <c r="FT1237" s="4"/>
      <c r="FU1237" s="4"/>
      <c r="FV1237" s="4"/>
      <c r="FW1237" s="4"/>
      <c r="FX1237" s="4">
        <v>0</v>
      </c>
      <c r="FY1237" s="4">
        <v>0</v>
      </c>
      <c r="FZ1237" s="4"/>
      <c r="GA1237" s="4" t="s">
        <v>3</v>
      </c>
      <c r="GB1237" s="4"/>
      <c r="GC1237" s="4"/>
      <c r="GD1237" s="4">
        <v>1</v>
      </c>
      <c r="GE1237" s="4"/>
      <c r="GF1237" s="4">
        <v>563349255</v>
      </c>
      <c r="GG1237" s="4">
        <v>2</v>
      </c>
      <c r="GH1237" s="4">
        <v>1</v>
      </c>
      <c r="GI1237" s="4">
        <v>2</v>
      </c>
      <c r="GJ1237" s="4">
        <v>0</v>
      </c>
      <c r="GK1237" s="4">
        <v>0</v>
      </c>
      <c r="GL1237" s="4">
        <f t="shared" si="1414"/>
        <v>0</v>
      </c>
      <c r="GM1237" s="4">
        <f t="shared" si="1415"/>
        <v>405.29</v>
      </c>
      <c r="GN1237" s="4">
        <f t="shared" si="1416"/>
        <v>0</v>
      </c>
      <c r="GO1237" s="4">
        <f t="shared" si="1417"/>
        <v>405.29</v>
      </c>
      <c r="GP1237" s="4">
        <f t="shared" si="1418"/>
        <v>0</v>
      </c>
      <c r="GQ1237" s="4"/>
      <c r="GR1237" s="4">
        <v>0</v>
      </c>
      <c r="GS1237" s="4">
        <v>3</v>
      </c>
      <c r="GT1237" s="4">
        <v>0</v>
      </c>
      <c r="GU1237" s="4" t="s">
        <v>3</v>
      </c>
      <c r="GV1237" s="4">
        <f t="shared" si="1419"/>
        <v>0</v>
      </c>
      <c r="GW1237" s="4">
        <v>1</v>
      </c>
      <c r="GX1237" s="4">
        <f t="shared" si="1420"/>
        <v>0</v>
      </c>
      <c r="GY1237" s="4"/>
      <c r="GZ1237" s="4"/>
      <c r="HA1237" s="4">
        <v>0</v>
      </c>
      <c r="HB1237" s="4">
        <v>0</v>
      </c>
      <c r="HC1237" s="4">
        <f t="shared" si="1421"/>
        <v>0</v>
      </c>
      <c r="HD1237" s="4"/>
      <c r="HE1237" s="4" t="s">
        <v>3</v>
      </c>
      <c r="HF1237" s="4" t="s">
        <v>3</v>
      </c>
      <c r="HG1237" s="4"/>
      <c r="HH1237" s="4"/>
      <c r="HI1237" s="4"/>
      <c r="HJ1237" s="4"/>
      <c r="HK1237" s="4"/>
      <c r="HL1237" s="4"/>
      <c r="HM1237" s="4" t="s">
        <v>3</v>
      </c>
      <c r="HN1237" s="4" t="s">
        <v>3</v>
      </c>
      <c r="HO1237" s="4" t="s">
        <v>3</v>
      </c>
      <c r="HP1237" s="4" t="s">
        <v>3</v>
      </c>
      <c r="HQ1237" s="4" t="s">
        <v>3</v>
      </c>
      <c r="HR1237" s="4"/>
      <c r="HS1237" s="4">
        <v>0</v>
      </c>
      <c r="HT1237" s="4"/>
      <c r="HU1237" s="4"/>
      <c r="HV1237" s="4"/>
      <c r="HW1237" s="4"/>
      <c r="HX1237" s="4"/>
      <c r="HY1237" s="4"/>
      <c r="HZ1237" s="4"/>
      <c r="IA1237" s="4"/>
      <c r="IB1237" s="4"/>
      <c r="IC1237" s="4"/>
      <c r="ID1237" s="4"/>
      <c r="IE1237" s="4"/>
      <c r="IF1237" s="4"/>
      <c r="IG1237" s="4"/>
      <c r="IH1237" s="4"/>
      <c r="II1237" s="4"/>
      <c r="IJ1237" s="4"/>
      <c r="IK1237" s="4">
        <v>0</v>
      </c>
      <c r="IL1237" s="4"/>
      <c r="IM1237" s="4"/>
      <c r="IN1237" s="4"/>
      <c r="IO1237" s="4"/>
      <c r="IP1237" s="4"/>
      <c r="IQ1237" s="4"/>
      <c r="IR1237" s="4"/>
      <c r="IS1237" s="4"/>
      <c r="IT1237" s="4"/>
      <c r="IU1237" s="4"/>
    </row>
    <row r="1238" spans="1:255" ht="409.5" x14ac:dyDescent="0.25">
      <c r="A1238" s="3">
        <v>17</v>
      </c>
      <c r="B1238" s="3">
        <v>1</v>
      </c>
      <c r="C1238" s="3">
        <f>ROW(SmtRes!A527)</f>
        <v>527</v>
      </c>
      <c r="D1238" s="3">
        <f>ROW(EtalonRes!A637)</f>
        <v>637</v>
      </c>
      <c r="E1238" s="3" t="s">
        <v>1412</v>
      </c>
      <c r="F1238" s="3" t="s">
        <v>1413</v>
      </c>
      <c r="G1238" s="3" t="s">
        <v>1414</v>
      </c>
      <c r="H1238" s="3" t="s">
        <v>57</v>
      </c>
      <c r="I1238" s="3">
        <f>ROUND(34/100,9)</f>
        <v>0.34</v>
      </c>
      <c r="J1238" s="3">
        <v>0</v>
      </c>
      <c r="K1238" s="3">
        <f>ROUND(34/100,9)</f>
        <v>0.34</v>
      </c>
      <c r="L1238" s="3"/>
      <c r="M1238" s="3"/>
      <c r="N1238" s="3"/>
      <c r="O1238" s="3">
        <f t="shared" si="1397"/>
        <v>544.27</v>
      </c>
      <c r="P1238" s="3">
        <f t="shared" si="1448"/>
        <v>289.52</v>
      </c>
      <c r="Q1238" s="3">
        <f>(ROUND((ROUND((((ET1238*1.2))*AV1238*I1238),2)*BB1238),2)+ROUND((ROUND(((AE1238-((EU1238*1.2)))*AV1238*I1238),2)*BS1238),2))</f>
        <v>16.34</v>
      </c>
      <c r="R1238" s="3">
        <f>(ROUND((ROUND((((EU1238*1.2))*AV1238*I1238),2)*BS1238),2)+ROUND((ROUND(((AE1238-((EU1238*1.2)))*AV1238*I1238),2)*BS1238),2))</f>
        <v>1.24</v>
      </c>
      <c r="S1238" s="3">
        <f t="shared" si="1399"/>
        <v>238.41</v>
      </c>
      <c r="T1238" s="3">
        <f t="shared" si="1400"/>
        <v>0</v>
      </c>
      <c r="U1238" s="3">
        <f t="shared" si="1401"/>
        <v>19.351072799999997</v>
      </c>
      <c r="V1238" s="3">
        <f t="shared" si="1402"/>
        <v>0</v>
      </c>
      <c r="W1238" s="3">
        <f t="shared" si="1403"/>
        <v>0</v>
      </c>
      <c r="X1238" s="3">
        <f>(ROUND((((S1238+ROUND((ROUND((((EU1238*1.2))*AV1238*I1238),2)*BS1238),2))*AT1238)/100),2)+ROUND(((ROUND((ROUND(((AE1238-((EU1238*1.2)))*AV1238*I1238),2)*BS1238),2)*AT1238)/100),2))</f>
        <v>232.46</v>
      </c>
      <c r="Y1238" s="3">
        <f>(ROUND((((S1238+ROUND((ROUND((((EU1238*1.2))*AV1238*I1238),2)*BS1238),2))*AU1238)/100),2)+ROUND(((ROUND((ROUND(((AE1238-((EU1238*1.2)))*AV1238*I1238),2)*BS1238),2)*AU1238)/100),2))</f>
        <v>122.22</v>
      </c>
      <c r="Z1238" s="3"/>
      <c r="AA1238" s="3">
        <v>54971259</v>
      </c>
      <c r="AB1238" s="3">
        <f t="shared" si="1404"/>
        <v>1567.172</v>
      </c>
      <c r="AC1238" s="3">
        <f>ROUND(((ES1238*1)),6)</f>
        <v>851.54</v>
      </c>
      <c r="AD1238" s="3">
        <f>ROUND(((((ET1238*1.2))-((EU1238*1.2)))+AE1238),6)</f>
        <v>45.911999999999999</v>
      </c>
      <c r="AE1238" s="3">
        <f>ROUND(((EU1238*1.2)),6)</f>
        <v>3.48</v>
      </c>
      <c r="AF1238" s="3">
        <f>ROUND(((EV1238*1.2)),6)</f>
        <v>669.72</v>
      </c>
      <c r="AG1238" s="3">
        <f t="shared" si="1405"/>
        <v>0</v>
      </c>
      <c r="AH1238" s="3">
        <f>((EW1238*1.2))</f>
        <v>54.359999999999992</v>
      </c>
      <c r="AI1238" s="3">
        <f>((EX1238*1.2))</f>
        <v>0</v>
      </c>
      <c r="AJ1238" s="3">
        <f t="shared" si="1406"/>
        <v>0</v>
      </c>
      <c r="AK1238" s="3">
        <v>1447.9</v>
      </c>
      <c r="AL1238" s="3">
        <v>851.54</v>
      </c>
      <c r="AM1238" s="3">
        <v>38.26</v>
      </c>
      <c r="AN1238" s="3">
        <v>2.9</v>
      </c>
      <c r="AO1238" s="3">
        <v>558.1</v>
      </c>
      <c r="AP1238" s="3">
        <v>0</v>
      </c>
      <c r="AQ1238" s="3">
        <v>45.3</v>
      </c>
      <c r="AR1238" s="3">
        <v>0</v>
      </c>
      <c r="AS1238" s="3">
        <v>0</v>
      </c>
      <c r="AT1238" s="3">
        <v>97</v>
      </c>
      <c r="AU1238" s="3">
        <v>51</v>
      </c>
      <c r="AV1238" s="3">
        <v>1.0469999999999999</v>
      </c>
      <c r="AW1238" s="3">
        <v>1</v>
      </c>
      <c r="AX1238" s="3"/>
      <c r="AY1238" s="3"/>
      <c r="AZ1238" s="3">
        <v>1</v>
      </c>
      <c r="BA1238" s="3">
        <v>1</v>
      </c>
      <c r="BB1238" s="3">
        <v>1</v>
      </c>
      <c r="BC1238" s="3">
        <v>1</v>
      </c>
      <c r="BD1238" s="3" t="s">
        <v>3</v>
      </c>
      <c r="BE1238" s="3" t="s">
        <v>3</v>
      </c>
      <c r="BF1238" s="3" t="s">
        <v>3</v>
      </c>
      <c r="BG1238" s="3" t="s">
        <v>3</v>
      </c>
      <c r="BH1238" s="3">
        <v>0</v>
      </c>
      <c r="BI1238" s="3">
        <v>2</v>
      </c>
      <c r="BJ1238" s="3" t="s">
        <v>1415</v>
      </c>
      <c r="BK1238" s="3"/>
      <c r="BL1238" s="3"/>
      <c r="BM1238" s="3">
        <v>67</v>
      </c>
      <c r="BN1238" s="3">
        <v>0</v>
      </c>
      <c r="BO1238" s="3" t="s">
        <v>1413</v>
      </c>
      <c r="BP1238" s="3">
        <v>1</v>
      </c>
      <c r="BQ1238" s="3">
        <v>40</v>
      </c>
      <c r="BR1238" s="3">
        <v>0</v>
      </c>
      <c r="BS1238" s="3">
        <v>1</v>
      </c>
      <c r="BT1238" s="3">
        <v>1</v>
      </c>
      <c r="BU1238" s="3">
        <v>1</v>
      </c>
      <c r="BV1238" s="3">
        <v>1</v>
      </c>
      <c r="BW1238" s="3">
        <v>1</v>
      </c>
      <c r="BX1238" s="3">
        <v>1</v>
      </c>
      <c r="BY1238" s="3" t="s">
        <v>3</v>
      </c>
      <c r="BZ1238" s="3">
        <v>97</v>
      </c>
      <c r="CA1238" s="3">
        <v>51</v>
      </c>
      <c r="CB1238" s="3" t="s">
        <v>3</v>
      </c>
      <c r="CC1238" s="3"/>
      <c r="CD1238" s="3"/>
      <c r="CE1238" s="3">
        <v>1566</v>
      </c>
      <c r="CF1238" s="3">
        <v>0</v>
      </c>
      <c r="CG1238" s="3">
        <v>0</v>
      </c>
      <c r="CH1238" s="3"/>
      <c r="CI1238" s="3"/>
      <c r="CJ1238" s="3"/>
      <c r="CK1238" s="3"/>
      <c r="CL1238" s="3"/>
      <c r="CM1238" s="3">
        <v>0</v>
      </c>
      <c r="CN1238" s="9" t="s">
        <v>2491</v>
      </c>
      <c r="CO1238" s="3">
        <v>0</v>
      </c>
      <c r="CP1238" s="3">
        <f t="shared" si="1407"/>
        <v>544.27</v>
      </c>
      <c r="CQ1238" s="3">
        <f t="shared" si="1449"/>
        <v>851.54</v>
      </c>
      <c r="CR1238" s="3">
        <f>(ROUND((ROUND((((ET1238*1.2))*AV1238*1),2)*BB1238),2)+ROUND((ROUND(((AE1238-((EU1238*1.2)))*AV1238*1),2)*BS1238),2))</f>
        <v>48.07</v>
      </c>
      <c r="CS1238" s="3">
        <f>(ROUND((ROUND((((EU1238*1.2))*AV1238*1),2)*BS1238),2)+ROUND((ROUND(((AE1238-((EU1238*1.2)))*AV1238*1),2)*BS1238),2))</f>
        <v>3.64</v>
      </c>
      <c r="CT1238" s="3">
        <f t="shared" si="1409"/>
        <v>701.2</v>
      </c>
      <c r="CU1238" s="3">
        <f t="shared" si="1410"/>
        <v>0</v>
      </c>
      <c r="CV1238" s="3">
        <f t="shared" si="1411"/>
        <v>56.914919999999988</v>
      </c>
      <c r="CW1238" s="3">
        <f t="shared" si="1412"/>
        <v>0</v>
      </c>
      <c r="CX1238" s="3">
        <f t="shared" si="1413"/>
        <v>0</v>
      </c>
      <c r="CY1238" s="3">
        <f>(ROUND((((S1238+ROUND((ROUND((((EU1238*1.2))*AV1238*1),2)*BS1238),2))*AT1238)/100),2)+ROUND(((ROUND((ROUND(((AE1238-((EU1238*1.2)))*AV1238*1),2)*BS1238),2)*AT1238)/100),2))</f>
        <v>234.79</v>
      </c>
      <c r="CZ1238" s="3">
        <f>(ROUND((((S1238+ROUND((ROUND((((EU1238*1.2))*AV1238*1),2)*BS1238),2))*AU1238)/100),2)+ROUND(((ROUND((ROUND(((AE1238-((EU1238*1.2)))*AV1238*1),2)*BS1238),2)*AU1238)/100),2))</f>
        <v>123.45</v>
      </c>
      <c r="DA1238" s="3"/>
      <c r="DB1238" s="3">
        <v>237</v>
      </c>
      <c r="DC1238" s="3" t="s">
        <v>3</v>
      </c>
      <c r="DD1238" s="3" t="s">
        <v>22</v>
      </c>
      <c r="DE1238" s="3" t="s">
        <v>42</v>
      </c>
      <c r="DF1238" s="3" t="s">
        <v>42</v>
      </c>
      <c r="DG1238" s="3" t="s">
        <v>42</v>
      </c>
      <c r="DH1238" s="3" t="s">
        <v>3</v>
      </c>
      <c r="DI1238" s="3" t="s">
        <v>42</v>
      </c>
      <c r="DJ1238" s="3" t="s">
        <v>42</v>
      </c>
      <c r="DK1238" s="3" t="s">
        <v>3</v>
      </c>
      <c r="DL1238" s="3" t="s">
        <v>3</v>
      </c>
      <c r="DM1238" s="3" t="s">
        <v>3</v>
      </c>
      <c r="DN1238" s="3">
        <v>0</v>
      </c>
      <c r="DO1238" s="3">
        <v>0</v>
      </c>
      <c r="DP1238" s="3">
        <v>1</v>
      </c>
      <c r="DQ1238" s="3">
        <v>1</v>
      </c>
      <c r="DR1238" s="3"/>
      <c r="DS1238" s="3"/>
      <c r="DT1238" s="3"/>
      <c r="DU1238" s="3">
        <v>1003</v>
      </c>
      <c r="DV1238" s="3" t="s">
        <v>57</v>
      </c>
      <c r="DW1238" s="3" t="s">
        <v>57</v>
      </c>
      <c r="DX1238" s="3">
        <v>100</v>
      </c>
      <c r="DY1238" s="3"/>
      <c r="DZ1238" s="3" t="s">
        <v>3</v>
      </c>
      <c r="EA1238" s="3" t="s">
        <v>3</v>
      </c>
      <c r="EB1238" s="3" t="s">
        <v>3</v>
      </c>
      <c r="EC1238" s="3" t="s">
        <v>3</v>
      </c>
      <c r="ED1238" s="3"/>
      <c r="EE1238" s="3">
        <v>57042957</v>
      </c>
      <c r="EF1238" s="3">
        <v>40</v>
      </c>
      <c r="EG1238" s="3" t="s">
        <v>33</v>
      </c>
      <c r="EH1238" s="3">
        <v>0</v>
      </c>
      <c r="EI1238" s="3" t="s">
        <v>3</v>
      </c>
      <c r="EJ1238" s="3">
        <v>2</v>
      </c>
      <c r="EK1238" s="3">
        <v>67</v>
      </c>
      <c r="EL1238" s="3" t="s">
        <v>34</v>
      </c>
      <c r="EM1238" s="3" t="s">
        <v>35</v>
      </c>
      <c r="EN1238" s="3"/>
      <c r="EO1238" s="3" t="s">
        <v>46</v>
      </c>
      <c r="EP1238" s="3"/>
      <c r="EQ1238" s="3">
        <v>0</v>
      </c>
      <c r="ER1238" s="3">
        <v>1447.9</v>
      </c>
      <c r="ES1238" s="3">
        <v>851.54</v>
      </c>
      <c r="ET1238" s="3">
        <v>38.26</v>
      </c>
      <c r="EU1238" s="3">
        <v>2.9</v>
      </c>
      <c r="EV1238" s="3">
        <v>558.1</v>
      </c>
      <c r="EW1238" s="3">
        <v>45.3</v>
      </c>
      <c r="EX1238" s="3">
        <v>0</v>
      </c>
      <c r="EY1238" s="3">
        <v>0</v>
      </c>
      <c r="EZ1238" s="3"/>
      <c r="FA1238" s="3"/>
      <c r="FB1238" s="3"/>
      <c r="FC1238" s="3"/>
      <c r="FD1238" s="3"/>
      <c r="FE1238" s="3"/>
      <c r="FF1238" s="3"/>
      <c r="FG1238" s="3"/>
      <c r="FH1238" s="3"/>
      <c r="FI1238" s="3"/>
      <c r="FJ1238" s="3"/>
      <c r="FK1238" s="3"/>
      <c r="FL1238" s="3"/>
      <c r="FM1238" s="3"/>
      <c r="FN1238" s="3"/>
      <c r="FO1238" s="3"/>
      <c r="FP1238" s="3"/>
      <c r="FQ1238" s="3">
        <v>0</v>
      </c>
      <c r="FR1238" s="3">
        <v>0</v>
      </c>
      <c r="FS1238" s="3">
        <v>0</v>
      </c>
      <c r="FT1238" s="3"/>
      <c r="FU1238" s="3"/>
      <c r="FV1238" s="3"/>
      <c r="FW1238" s="3"/>
      <c r="FX1238" s="3">
        <v>97</v>
      </c>
      <c r="FY1238" s="3">
        <v>51</v>
      </c>
      <c r="FZ1238" s="3"/>
      <c r="GA1238" s="3" t="s">
        <v>3</v>
      </c>
      <c r="GB1238" s="3"/>
      <c r="GC1238" s="3"/>
      <c r="GD1238" s="3">
        <v>1</v>
      </c>
      <c r="GE1238" s="3"/>
      <c r="GF1238" s="3">
        <v>605292514</v>
      </c>
      <c r="GG1238" s="3">
        <v>2</v>
      </c>
      <c r="GH1238" s="3">
        <v>1</v>
      </c>
      <c r="GI1238" s="3">
        <v>2</v>
      </c>
      <c r="GJ1238" s="3">
        <v>0</v>
      </c>
      <c r="GK1238" s="3">
        <v>0</v>
      </c>
      <c r="GL1238" s="3">
        <f t="shared" si="1414"/>
        <v>0</v>
      </c>
      <c r="GM1238" s="3">
        <f t="shared" si="1415"/>
        <v>898.95</v>
      </c>
      <c r="GN1238" s="3">
        <f t="shared" si="1416"/>
        <v>0</v>
      </c>
      <c r="GO1238" s="3">
        <f t="shared" si="1417"/>
        <v>898.95</v>
      </c>
      <c r="GP1238" s="3">
        <f t="shared" si="1418"/>
        <v>0</v>
      </c>
      <c r="GQ1238" s="3"/>
      <c r="GR1238" s="3">
        <v>0</v>
      </c>
      <c r="GS1238" s="3">
        <v>3</v>
      </c>
      <c r="GT1238" s="3">
        <v>0</v>
      </c>
      <c r="GU1238" s="3" t="s">
        <v>3</v>
      </c>
      <c r="GV1238" s="3">
        <f t="shared" si="1419"/>
        <v>0</v>
      </c>
      <c r="GW1238" s="3">
        <v>1</v>
      </c>
      <c r="GX1238" s="3">
        <f t="shared" si="1420"/>
        <v>0</v>
      </c>
      <c r="GY1238" s="3"/>
      <c r="GZ1238" s="3"/>
      <c r="HA1238" s="3">
        <v>0</v>
      </c>
      <c r="HB1238" s="3">
        <v>0</v>
      </c>
      <c r="HC1238" s="3">
        <f t="shared" si="1421"/>
        <v>0</v>
      </c>
      <c r="HD1238" s="3"/>
      <c r="HE1238" s="3" t="s">
        <v>3</v>
      </c>
      <c r="HF1238" s="3" t="s">
        <v>3</v>
      </c>
      <c r="HG1238" s="3"/>
      <c r="HH1238" s="3"/>
      <c r="HI1238" s="3"/>
      <c r="HJ1238" s="3"/>
      <c r="HK1238" s="3"/>
      <c r="HL1238" s="3"/>
      <c r="HM1238" s="3" t="s">
        <v>3</v>
      </c>
      <c r="HN1238" s="3" t="s">
        <v>3</v>
      </c>
      <c r="HO1238" s="3" t="s">
        <v>3</v>
      </c>
      <c r="HP1238" s="3" t="s">
        <v>3</v>
      </c>
      <c r="HQ1238" s="3" t="s">
        <v>3</v>
      </c>
      <c r="HR1238" s="3"/>
      <c r="HS1238" s="3">
        <v>0</v>
      </c>
      <c r="HT1238" s="3"/>
      <c r="HU1238" s="3"/>
      <c r="HV1238" s="3"/>
      <c r="HW1238" s="3"/>
      <c r="HX1238" s="3"/>
      <c r="HY1238" s="3"/>
      <c r="HZ1238" s="3"/>
      <c r="IA1238" s="3"/>
      <c r="IB1238" s="3"/>
      <c r="IC1238" s="3"/>
      <c r="ID1238" s="3"/>
      <c r="IE1238" s="3"/>
      <c r="IF1238" s="3"/>
      <c r="IG1238" s="3"/>
      <c r="IH1238" s="3"/>
      <c r="II1238" s="3"/>
      <c r="IJ1238" s="3"/>
      <c r="IK1238" s="3">
        <v>0</v>
      </c>
      <c r="IL1238" s="3"/>
      <c r="IM1238" s="3"/>
      <c r="IN1238" s="3"/>
      <c r="IO1238" s="3"/>
      <c r="IP1238" s="3"/>
      <c r="IQ1238" s="3"/>
      <c r="IR1238" s="3"/>
      <c r="IS1238" s="3"/>
      <c r="IT1238" s="3"/>
      <c r="IU1238" s="3"/>
    </row>
    <row r="1239" spans="1:255" ht="409.5" x14ac:dyDescent="0.25">
      <c r="A1239" s="4">
        <v>17</v>
      </c>
      <c r="B1239" s="4">
        <v>1</v>
      </c>
      <c r="C1239" s="4">
        <f>ROW(SmtRes!A544)</f>
        <v>544</v>
      </c>
      <c r="D1239" s="4">
        <f>ROW(EtalonRes!A654)</f>
        <v>654</v>
      </c>
      <c r="E1239" s="4" t="s">
        <v>1412</v>
      </c>
      <c r="F1239" s="4" t="s">
        <v>1413</v>
      </c>
      <c r="G1239" s="4" t="s">
        <v>1414</v>
      </c>
      <c r="H1239" s="4" t="s">
        <v>57</v>
      </c>
      <c r="I1239" s="4">
        <f>ROUND(34/100,9)</f>
        <v>0.34</v>
      </c>
      <c r="J1239" s="4">
        <v>0</v>
      </c>
      <c r="K1239" s="4">
        <f>ROUND(34/100,9)</f>
        <v>0.34</v>
      </c>
      <c r="L1239" s="4"/>
      <c r="M1239" s="4"/>
      <c r="N1239" s="4"/>
      <c r="O1239" s="4">
        <f t="shared" si="1397"/>
        <v>15087.17</v>
      </c>
      <c r="P1239" s="4">
        <f t="shared" si="1448"/>
        <v>1409.96</v>
      </c>
      <c r="Q1239" s="4">
        <f>(ROUND((ROUND((((ET1239*1.2))*AV1239*I1239),2)*BB1239),2)+ROUND((ROUND(((AE1239-((EU1239*1.2)))*AV1239*I1239),2)*BS1239),2))</f>
        <v>242.81</v>
      </c>
      <c r="R1239" s="4">
        <f>(ROUND((ROUND((((EU1239*1.2))*AV1239*I1239),2)*BS1239),2)+ROUND((ROUND(((AE1239-((EU1239*1.2)))*AV1239*I1239),2)*BS1239),2))</f>
        <v>69.87</v>
      </c>
      <c r="S1239" s="4">
        <f t="shared" si="1399"/>
        <v>13434.4</v>
      </c>
      <c r="T1239" s="4">
        <f t="shared" si="1400"/>
        <v>0</v>
      </c>
      <c r="U1239" s="4">
        <f t="shared" si="1401"/>
        <v>19.351072799999997</v>
      </c>
      <c r="V1239" s="4">
        <f t="shared" si="1402"/>
        <v>0</v>
      </c>
      <c r="W1239" s="4">
        <f t="shared" si="1403"/>
        <v>0</v>
      </c>
      <c r="X1239" s="4">
        <f>(ROUND((((S1239+ROUND((ROUND((((EU1239*1.2))*AV1239*I1239),2)*BS1239),2))*AT1239)/100),2)+ROUND(((ROUND((ROUND(((AE1239-((EU1239*1.2)))*AV1239*I1239),2)*BS1239),2)*AT1239)/100),2))</f>
        <v>13099.14</v>
      </c>
      <c r="Y1239" s="4">
        <f>(ROUND((((S1239+ROUND((ROUND((((EU1239*1.2))*AV1239*I1239),2)*BS1239),2))*AU1239)/100),2)+ROUND(((ROUND((ROUND(((AE1239-((EU1239*1.2)))*AV1239*I1239),2)*BS1239),2)*AU1239)/100),2))</f>
        <v>6887.18</v>
      </c>
      <c r="Z1239" s="4"/>
      <c r="AA1239" s="4">
        <v>55890823</v>
      </c>
      <c r="AB1239" s="4">
        <f t="shared" si="1404"/>
        <v>1567.172</v>
      </c>
      <c r="AC1239" s="4">
        <f>ROUND(((ES1239*1)),6)</f>
        <v>851.54</v>
      </c>
      <c r="AD1239" s="4">
        <f>ROUND(((((ET1239*1.2))-((EU1239*1.2)))+AE1239),6)</f>
        <v>45.911999999999999</v>
      </c>
      <c r="AE1239" s="4">
        <f>ROUND(((EU1239*1.2)),6)</f>
        <v>3.48</v>
      </c>
      <c r="AF1239" s="4">
        <f>ROUND(((EV1239*1.2)),6)</f>
        <v>669.72</v>
      </c>
      <c r="AG1239" s="4">
        <f t="shared" si="1405"/>
        <v>0</v>
      </c>
      <c r="AH1239" s="4">
        <f>((EW1239*1.2))</f>
        <v>54.359999999999992</v>
      </c>
      <c r="AI1239" s="4">
        <f>((EX1239*1.2))</f>
        <v>0</v>
      </c>
      <c r="AJ1239" s="4">
        <f t="shared" si="1406"/>
        <v>0</v>
      </c>
      <c r="AK1239" s="4">
        <v>1447.9</v>
      </c>
      <c r="AL1239" s="4">
        <v>851.54</v>
      </c>
      <c r="AM1239" s="4">
        <v>38.26</v>
      </c>
      <c r="AN1239" s="4">
        <v>2.9</v>
      </c>
      <c r="AO1239" s="4">
        <v>558.1</v>
      </c>
      <c r="AP1239" s="4">
        <v>0</v>
      </c>
      <c r="AQ1239" s="4">
        <v>45.3</v>
      </c>
      <c r="AR1239" s="4">
        <v>0</v>
      </c>
      <c r="AS1239" s="4">
        <v>0</v>
      </c>
      <c r="AT1239" s="4">
        <v>97</v>
      </c>
      <c r="AU1239" s="4">
        <v>51</v>
      </c>
      <c r="AV1239" s="4">
        <v>1.0469999999999999</v>
      </c>
      <c r="AW1239" s="4">
        <v>1</v>
      </c>
      <c r="AX1239" s="4"/>
      <c r="AY1239" s="4"/>
      <c r="AZ1239" s="4">
        <v>1</v>
      </c>
      <c r="BA1239" s="4">
        <v>56.35</v>
      </c>
      <c r="BB1239" s="4">
        <v>14.86</v>
      </c>
      <c r="BC1239" s="4">
        <v>4.87</v>
      </c>
      <c r="BD1239" s="4" t="s">
        <v>3</v>
      </c>
      <c r="BE1239" s="4" t="s">
        <v>3</v>
      </c>
      <c r="BF1239" s="4" t="s">
        <v>3</v>
      </c>
      <c r="BG1239" s="4" t="s">
        <v>3</v>
      </c>
      <c r="BH1239" s="4">
        <v>0</v>
      </c>
      <c r="BI1239" s="4">
        <v>2</v>
      </c>
      <c r="BJ1239" s="4" t="s">
        <v>1415</v>
      </c>
      <c r="BK1239" s="4"/>
      <c r="BL1239" s="4"/>
      <c r="BM1239" s="4">
        <v>67</v>
      </c>
      <c r="BN1239" s="4">
        <v>0</v>
      </c>
      <c r="BO1239" s="4" t="s">
        <v>1413</v>
      </c>
      <c r="BP1239" s="4">
        <v>1</v>
      </c>
      <c r="BQ1239" s="4">
        <v>40</v>
      </c>
      <c r="BR1239" s="4">
        <v>0</v>
      </c>
      <c r="BS1239" s="4">
        <v>56.35</v>
      </c>
      <c r="BT1239" s="4">
        <v>1</v>
      </c>
      <c r="BU1239" s="4">
        <v>1</v>
      </c>
      <c r="BV1239" s="4">
        <v>1</v>
      </c>
      <c r="BW1239" s="4">
        <v>1</v>
      </c>
      <c r="BX1239" s="4">
        <v>1</v>
      </c>
      <c r="BY1239" s="4" t="s">
        <v>3</v>
      </c>
      <c r="BZ1239" s="4">
        <v>97</v>
      </c>
      <c r="CA1239" s="4">
        <v>51</v>
      </c>
      <c r="CB1239" s="4" t="s">
        <v>3</v>
      </c>
      <c r="CC1239" s="4"/>
      <c r="CD1239" s="4"/>
      <c r="CE1239" s="4">
        <v>1566</v>
      </c>
      <c r="CF1239" s="4">
        <v>0</v>
      </c>
      <c r="CG1239" s="4">
        <v>0</v>
      </c>
      <c r="CH1239" s="4"/>
      <c r="CI1239" s="4"/>
      <c r="CJ1239" s="4"/>
      <c r="CK1239" s="4"/>
      <c r="CL1239" s="4"/>
      <c r="CM1239" s="4">
        <v>0</v>
      </c>
      <c r="CN1239" s="10" t="s">
        <v>2491</v>
      </c>
      <c r="CO1239" s="4">
        <v>0</v>
      </c>
      <c r="CP1239" s="4">
        <f t="shared" si="1407"/>
        <v>15087.17</v>
      </c>
      <c r="CQ1239" s="4">
        <f t="shared" si="1449"/>
        <v>4147</v>
      </c>
      <c r="CR1239" s="4">
        <f>(ROUND((ROUND((((ET1239*1.2))*AV1239*1),2)*BB1239),2)+ROUND((ROUND(((AE1239-((EU1239*1.2)))*AV1239*1),2)*BS1239),2))</f>
        <v>714.32</v>
      </c>
      <c r="CS1239" s="4">
        <f>(ROUND((ROUND((((EU1239*1.2))*AV1239*1),2)*BS1239),2)+ROUND((ROUND(((AE1239-((EU1239*1.2)))*AV1239*1),2)*BS1239),2))</f>
        <v>205.11</v>
      </c>
      <c r="CT1239" s="4">
        <f t="shared" si="1409"/>
        <v>39512.620000000003</v>
      </c>
      <c r="CU1239" s="4">
        <f t="shared" si="1410"/>
        <v>0</v>
      </c>
      <c r="CV1239" s="4">
        <f t="shared" si="1411"/>
        <v>56.914919999999988</v>
      </c>
      <c r="CW1239" s="4">
        <f t="shared" si="1412"/>
        <v>0</v>
      </c>
      <c r="CX1239" s="4">
        <f t="shared" si="1413"/>
        <v>0</v>
      </c>
      <c r="CY1239" s="4">
        <f>(ROUND((((S1239+ROUND((ROUND((((EU1239*1.2))*AV1239*1),2)*BS1239),2))*AT1239)/100),2)+ROUND(((ROUND((ROUND(((AE1239-((EU1239*1.2)))*AV1239*1),2)*BS1239),2)*AT1239)/100),2))</f>
        <v>13230.32</v>
      </c>
      <c r="CZ1239" s="4">
        <f>(ROUND((((S1239+ROUND((ROUND((((EU1239*1.2))*AV1239*1),2)*BS1239),2))*AU1239)/100),2)+ROUND(((ROUND((ROUND(((AE1239-((EU1239*1.2)))*AV1239*1),2)*BS1239),2)*AU1239)/100),2))</f>
        <v>6956.15</v>
      </c>
      <c r="DA1239" s="4"/>
      <c r="DB1239" s="4">
        <v>238</v>
      </c>
      <c r="DC1239" s="4" t="s">
        <v>3</v>
      </c>
      <c r="DD1239" s="4" t="s">
        <v>22</v>
      </c>
      <c r="DE1239" s="4" t="s">
        <v>42</v>
      </c>
      <c r="DF1239" s="4" t="s">
        <v>42</v>
      </c>
      <c r="DG1239" s="4" t="s">
        <v>42</v>
      </c>
      <c r="DH1239" s="4" t="s">
        <v>3</v>
      </c>
      <c r="DI1239" s="4" t="s">
        <v>42</v>
      </c>
      <c r="DJ1239" s="4" t="s">
        <v>42</v>
      </c>
      <c r="DK1239" s="4" t="s">
        <v>3</v>
      </c>
      <c r="DL1239" s="4" t="s">
        <v>3</v>
      </c>
      <c r="DM1239" s="4" t="s">
        <v>3</v>
      </c>
      <c r="DN1239" s="4">
        <v>0</v>
      </c>
      <c r="DO1239" s="4">
        <v>0</v>
      </c>
      <c r="DP1239" s="4">
        <v>1</v>
      </c>
      <c r="DQ1239" s="4">
        <v>1</v>
      </c>
      <c r="DR1239" s="4"/>
      <c r="DS1239" s="4"/>
      <c r="DT1239" s="4"/>
      <c r="DU1239" s="4">
        <v>1003</v>
      </c>
      <c r="DV1239" s="4" t="s">
        <v>57</v>
      </c>
      <c r="DW1239" s="4" t="s">
        <v>57</v>
      </c>
      <c r="DX1239" s="4">
        <v>100</v>
      </c>
      <c r="DY1239" s="4"/>
      <c r="DZ1239" s="4" t="s">
        <v>3</v>
      </c>
      <c r="EA1239" s="4" t="s">
        <v>3</v>
      </c>
      <c r="EB1239" s="4" t="s">
        <v>3</v>
      </c>
      <c r="EC1239" s="4" t="s">
        <v>3</v>
      </c>
      <c r="ED1239" s="4"/>
      <c r="EE1239" s="4">
        <v>57042957</v>
      </c>
      <c r="EF1239" s="4">
        <v>40</v>
      </c>
      <c r="EG1239" s="4" t="s">
        <v>33</v>
      </c>
      <c r="EH1239" s="4">
        <v>0</v>
      </c>
      <c r="EI1239" s="4" t="s">
        <v>3</v>
      </c>
      <c r="EJ1239" s="4">
        <v>2</v>
      </c>
      <c r="EK1239" s="4">
        <v>67</v>
      </c>
      <c r="EL1239" s="4" t="s">
        <v>34</v>
      </c>
      <c r="EM1239" s="4" t="s">
        <v>35</v>
      </c>
      <c r="EN1239" s="4"/>
      <c r="EO1239" s="4" t="s">
        <v>46</v>
      </c>
      <c r="EP1239" s="4"/>
      <c r="EQ1239" s="4">
        <v>0</v>
      </c>
      <c r="ER1239" s="4">
        <v>1447.9</v>
      </c>
      <c r="ES1239" s="4">
        <v>851.54</v>
      </c>
      <c r="ET1239" s="4">
        <v>38.26</v>
      </c>
      <c r="EU1239" s="4">
        <v>2.9</v>
      </c>
      <c r="EV1239" s="4">
        <v>558.1</v>
      </c>
      <c r="EW1239" s="4">
        <v>45.3</v>
      </c>
      <c r="EX1239" s="4">
        <v>0</v>
      </c>
      <c r="EY1239" s="4">
        <v>0</v>
      </c>
      <c r="EZ1239" s="4"/>
      <c r="FA1239" s="4"/>
      <c r="FB1239" s="4"/>
      <c r="FC1239" s="4"/>
      <c r="FD1239" s="4"/>
      <c r="FE1239" s="4"/>
      <c r="FF1239" s="4"/>
      <c r="FG1239" s="4"/>
      <c r="FH1239" s="4"/>
      <c r="FI1239" s="4"/>
      <c r="FJ1239" s="4"/>
      <c r="FK1239" s="4"/>
      <c r="FL1239" s="4"/>
      <c r="FM1239" s="4"/>
      <c r="FN1239" s="4"/>
      <c r="FO1239" s="4"/>
      <c r="FP1239" s="4"/>
      <c r="FQ1239" s="4">
        <v>0</v>
      </c>
      <c r="FR1239" s="4">
        <v>0</v>
      </c>
      <c r="FS1239" s="4">
        <v>0</v>
      </c>
      <c r="FT1239" s="4"/>
      <c r="FU1239" s="4"/>
      <c r="FV1239" s="4"/>
      <c r="FW1239" s="4"/>
      <c r="FX1239" s="4">
        <v>97</v>
      </c>
      <c r="FY1239" s="4">
        <v>51</v>
      </c>
      <c r="FZ1239" s="4"/>
      <c r="GA1239" s="4" t="s">
        <v>3</v>
      </c>
      <c r="GB1239" s="4"/>
      <c r="GC1239" s="4"/>
      <c r="GD1239" s="4">
        <v>1</v>
      </c>
      <c r="GE1239" s="4"/>
      <c r="GF1239" s="4">
        <v>605292514</v>
      </c>
      <c r="GG1239" s="4">
        <v>2</v>
      </c>
      <c r="GH1239" s="4">
        <v>1</v>
      </c>
      <c r="GI1239" s="4">
        <v>2</v>
      </c>
      <c r="GJ1239" s="4">
        <v>0</v>
      </c>
      <c r="GK1239" s="4">
        <v>0</v>
      </c>
      <c r="GL1239" s="4">
        <f t="shared" si="1414"/>
        <v>0</v>
      </c>
      <c r="GM1239" s="4">
        <f t="shared" si="1415"/>
        <v>35073.49</v>
      </c>
      <c r="GN1239" s="4">
        <f t="shared" si="1416"/>
        <v>0</v>
      </c>
      <c r="GO1239" s="4">
        <f t="shared" si="1417"/>
        <v>35073.49</v>
      </c>
      <c r="GP1239" s="4">
        <f t="shared" si="1418"/>
        <v>0</v>
      </c>
      <c r="GQ1239" s="4"/>
      <c r="GR1239" s="4">
        <v>0</v>
      </c>
      <c r="GS1239" s="4">
        <v>3</v>
      </c>
      <c r="GT1239" s="4">
        <v>0</v>
      </c>
      <c r="GU1239" s="4" t="s">
        <v>3</v>
      </c>
      <c r="GV1239" s="4">
        <f t="shared" si="1419"/>
        <v>0</v>
      </c>
      <c r="GW1239" s="4">
        <v>1</v>
      </c>
      <c r="GX1239" s="4">
        <f t="shared" si="1420"/>
        <v>0</v>
      </c>
      <c r="GY1239" s="4"/>
      <c r="GZ1239" s="4"/>
      <c r="HA1239" s="4">
        <v>0</v>
      </c>
      <c r="HB1239" s="4">
        <v>0</v>
      </c>
      <c r="HC1239" s="4">
        <f t="shared" si="1421"/>
        <v>0</v>
      </c>
      <c r="HD1239" s="4"/>
      <c r="HE1239" s="4" t="s">
        <v>3</v>
      </c>
      <c r="HF1239" s="4" t="s">
        <v>3</v>
      </c>
      <c r="HG1239" s="4"/>
      <c r="HH1239" s="4"/>
      <c r="HI1239" s="4"/>
      <c r="HJ1239" s="4"/>
      <c r="HK1239" s="4"/>
      <c r="HL1239" s="4"/>
      <c r="HM1239" s="4" t="s">
        <v>3</v>
      </c>
      <c r="HN1239" s="4" t="s">
        <v>3</v>
      </c>
      <c r="HO1239" s="4" t="s">
        <v>3</v>
      </c>
      <c r="HP1239" s="4" t="s">
        <v>3</v>
      </c>
      <c r="HQ1239" s="4" t="s">
        <v>3</v>
      </c>
      <c r="HR1239" s="4"/>
      <c r="HS1239" s="4">
        <v>0</v>
      </c>
      <c r="HT1239" s="4"/>
      <c r="HU1239" s="4"/>
      <c r="HV1239" s="4"/>
      <c r="HW1239" s="4"/>
      <c r="HX1239" s="4"/>
      <c r="HY1239" s="4"/>
      <c r="HZ1239" s="4"/>
      <c r="IA1239" s="4"/>
      <c r="IB1239" s="4"/>
      <c r="IC1239" s="4"/>
      <c r="ID1239" s="4"/>
      <c r="IE1239" s="4"/>
      <c r="IF1239" s="4"/>
      <c r="IG1239" s="4"/>
      <c r="IH1239" s="4"/>
      <c r="II1239" s="4"/>
      <c r="IJ1239" s="4"/>
      <c r="IK1239" s="4">
        <v>0</v>
      </c>
      <c r="IL1239" s="4"/>
      <c r="IM1239" s="4"/>
      <c r="IN1239" s="4"/>
      <c r="IO1239" s="4"/>
      <c r="IP1239" s="4"/>
      <c r="IQ1239" s="4"/>
      <c r="IR1239" s="4"/>
      <c r="IS1239" s="4"/>
      <c r="IT1239" s="4"/>
      <c r="IU1239" s="4"/>
    </row>
    <row r="1240" spans="1:255" ht="409.5" x14ac:dyDescent="0.25">
      <c r="A1240" s="3">
        <v>18</v>
      </c>
      <c r="B1240" s="3">
        <v>1</v>
      </c>
      <c r="C1240" s="3">
        <v>523</v>
      </c>
      <c r="D1240" s="3"/>
      <c r="E1240" s="3" t="s">
        <v>1416</v>
      </c>
      <c r="F1240" s="3" t="s">
        <v>1417</v>
      </c>
      <c r="G1240" s="3" t="s">
        <v>1418</v>
      </c>
      <c r="H1240" s="3" t="s">
        <v>266</v>
      </c>
      <c r="I1240" s="3">
        <f>I1238*J1240</f>
        <v>9</v>
      </c>
      <c r="J1240" s="3">
        <v>26.470588235294116</v>
      </c>
      <c r="K1240" s="3">
        <v>26.470587999999999</v>
      </c>
      <c r="L1240" s="3"/>
      <c r="M1240" s="3"/>
      <c r="N1240" s="3"/>
      <c r="O1240" s="3">
        <f t="shared" si="1397"/>
        <v>235.71</v>
      </c>
      <c r="P1240" s="3">
        <f t="shared" si="1448"/>
        <v>235.71</v>
      </c>
      <c r="Q1240" s="3">
        <f>(ROUND((ROUND(((ET1240)*AV1240*I1240),2)*BB1240),2)+ROUND((ROUND(((AE1240-(EU1240))*AV1240*I1240),2)*BS1240),2))</f>
        <v>0</v>
      </c>
      <c r="R1240" s="3">
        <f>(ROUND((ROUND(((EU1240)*AV1240*I1240),2)*BS1240),2)+ROUND((ROUND(((AE1240-(EU1240))*AV1240*I1240),2)*BS1240),2))</f>
        <v>0</v>
      </c>
      <c r="S1240" s="3">
        <f t="shared" si="1399"/>
        <v>0</v>
      </c>
      <c r="T1240" s="3">
        <f t="shared" si="1400"/>
        <v>0</v>
      </c>
      <c r="U1240" s="3">
        <f t="shared" si="1401"/>
        <v>0</v>
      </c>
      <c r="V1240" s="3">
        <f t="shared" si="1402"/>
        <v>0</v>
      </c>
      <c r="W1240" s="3">
        <f t="shared" si="1403"/>
        <v>0</v>
      </c>
      <c r="X1240" s="3">
        <f>(ROUND((((S1240+ROUND((ROUND(((EU1240)*AV1240*I1240),2)*BS1240),2))*AT1240)/100),2)+ROUND(((ROUND((ROUND(((AE1240-(EU1240))*AV1240*I1240),2)*BS1240),2)*AT1240)/100),2))</f>
        <v>0</v>
      </c>
      <c r="Y1240" s="3">
        <f>(ROUND((((S1240+ROUND((ROUND(((EU1240)*AV1240*I1240),2)*BS1240),2))*AU1240)/100),2)+ROUND(((ROUND((ROUND(((AE1240-(EU1240))*AV1240*I1240),2)*BS1240),2)*AU1240)/100),2))</f>
        <v>0</v>
      </c>
      <c r="Z1240" s="3"/>
      <c r="AA1240" s="3">
        <v>54971259</v>
      </c>
      <c r="AB1240" s="3">
        <f t="shared" si="1404"/>
        <v>26.19</v>
      </c>
      <c r="AC1240" s="3">
        <f>ROUND((ES1240),6)</f>
        <v>26.19</v>
      </c>
      <c r="AD1240" s="3">
        <f>ROUND((((ET1240)-(EU1240))+AE1240),6)</f>
        <v>0</v>
      </c>
      <c r="AE1240" s="3">
        <f t="shared" ref="AE1240:AF1243" si="1450">ROUND((EU1240),6)</f>
        <v>0</v>
      </c>
      <c r="AF1240" s="3">
        <f t="shared" si="1450"/>
        <v>0</v>
      </c>
      <c r="AG1240" s="3">
        <f t="shared" si="1405"/>
        <v>0</v>
      </c>
      <c r="AH1240" s="3">
        <f t="shared" ref="AH1240:AI1243" si="1451">(EW1240)</f>
        <v>0</v>
      </c>
      <c r="AI1240" s="3">
        <f t="shared" si="1451"/>
        <v>0</v>
      </c>
      <c r="AJ1240" s="3">
        <f t="shared" si="1406"/>
        <v>0</v>
      </c>
      <c r="AK1240" s="3">
        <v>26.19</v>
      </c>
      <c r="AL1240" s="3">
        <v>26.19</v>
      </c>
      <c r="AM1240" s="3">
        <v>0</v>
      </c>
      <c r="AN1240" s="3">
        <v>0</v>
      </c>
      <c r="AO1240" s="3">
        <v>0</v>
      </c>
      <c r="AP1240" s="3">
        <v>0</v>
      </c>
      <c r="AQ1240" s="3">
        <v>0</v>
      </c>
      <c r="AR1240" s="3">
        <v>0</v>
      </c>
      <c r="AS1240" s="3">
        <v>0</v>
      </c>
      <c r="AT1240" s="3">
        <v>97</v>
      </c>
      <c r="AU1240" s="3">
        <v>51</v>
      </c>
      <c r="AV1240" s="3">
        <v>1</v>
      </c>
      <c r="AW1240" s="3">
        <v>1</v>
      </c>
      <c r="AX1240" s="3"/>
      <c r="AY1240" s="3"/>
      <c r="AZ1240" s="3">
        <v>1</v>
      </c>
      <c r="BA1240" s="3">
        <v>1</v>
      </c>
      <c r="BB1240" s="3">
        <v>1</v>
      </c>
      <c r="BC1240" s="3">
        <v>1</v>
      </c>
      <c r="BD1240" s="3" t="s">
        <v>3</v>
      </c>
      <c r="BE1240" s="3" t="s">
        <v>3</v>
      </c>
      <c r="BF1240" s="3" t="s">
        <v>3</v>
      </c>
      <c r="BG1240" s="3" t="s">
        <v>3</v>
      </c>
      <c r="BH1240" s="3">
        <v>3</v>
      </c>
      <c r="BI1240" s="3">
        <v>2</v>
      </c>
      <c r="BJ1240" s="3" t="s">
        <v>1419</v>
      </c>
      <c r="BK1240" s="3"/>
      <c r="BL1240" s="3"/>
      <c r="BM1240" s="3">
        <v>67</v>
      </c>
      <c r="BN1240" s="3">
        <v>0</v>
      </c>
      <c r="BO1240" s="3" t="s">
        <v>3</v>
      </c>
      <c r="BP1240" s="3">
        <v>0</v>
      </c>
      <c r="BQ1240" s="3">
        <v>40</v>
      </c>
      <c r="BR1240" s="3">
        <v>0</v>
      </c>
      <c r="BS1240" s="3">
        <v>1</v>
      </c>
      <c r="BT1240" s="3">
        <v>1</v>
      </c>
      <c r="BU1240" s="3">
        <v>1</v>
      </c>
      <c r="BV1240" s="3">
        <v>1</v>
      </c>
      <c r="BW1240" s="3">
        <v>1</v>
      </c>
      <c r="BX1240" s="3">
        <v>1</v>
      </c>
      <c r="BY1240" s="3" t="s">
        <v>3</v>
      </c>
      <c r="BZ1240" s="3">
        <v>97</v>
      </c>
      <c r="CA1240" s="3">
        <v>51</v>
      </c>
      <c r="CB1240" s="3" t="s">
        <v>3</v>
      </c>
      <c r="CC1240" s="3"/>
      <c r="CD1240" s="3"/>
      <c r="CE1240" s="3">
        <v>1566</v>
      </c>
      <c r="CF1240" s="3">
        <v>0</v>
      </c>
      <c r="CG1240" s="3">
        <v>0</v>
      </c>
      <c r="CH1240" s="3"/>
      <c r="CI1240" s="3"/>
      <c r="CJ1240" s="3"/>
      <c r="CK1240" s="3"/>
      <c r="CL1240" s="3"/>
      <c r="CM1240" s="3">
        <v>0</v>
      </c>
      <c r="CN1240" s="9" t="s">
        <v>2499</v>
      </c>
      <c r="CO1240" s="3">
        <v>0</v>
      </c>
      <c r="CP1240" s="3">
        <f t="shared" si="1407"/>
        <v>235.71</v>
      </c>
      <c r="CQ1240" s="3">
        <f t="shared" si="1449"/>
        <v>26.19</v>
      </c>
      <c r="CR1240" s="3">
        <f>(ROUND((ROUND(((ET1240)*AV1240*1),2)*BB1240),2)+ROUND((ROUND(((AE1240-(EU1240))*AV1240*1),2)*BS1240),2))</f>
        <v>0</v>
      </c>
      <c r="CS1240" s="3">
        <f>(ROUND((ROUND(((EU1240)*AV1240*1),2)*BS1240),2)+ROUND((ROUND(((AE1240-(EU1240))*AV1240*1),2)*BS1240),2))</f>
        <v>0</v>
      </c>
      <c r="CT1240" s="3">
        <f t="shared" si="1409"/>
        <v>0</v>
      </c>
      <c r="CU1240" s="3">
        <f t="shared" si="1410"/>
        <v>0</v>
      </c>
      <c r="CV1240" s="3">
        <f t="shared" si="1411"/>
        <v>0</v>
      </c>
      <c r="CW1240" s="3">
        <f t="shared" si="1412"/>
        <v>0</v>
      </c>
      <c r="CX1240" s="3">
        <f t="shared" si="1413"/>
        <v>0</v>
      </c>
      <c r="CY1240" s="3">
        <f>(ROUND((((S1240+ROUND((ROUND(((EU1240)*AV1240*1),2)*BS1240),2))*AT1240)/100),2)+ROUND(((ROUND((ROUND(((AE1240-(EU1240))*AV1240*1),2)*BS1240),2)*AT1240)/100),2))</f>
        <v>0</v>
      </c>
      <c r="CZ1240" s="3">
        <f>(ROUND((((S1240+ROUND((ROUND(((EU1240)*AV1240*1),2)*BS1240),2))*AU1240)/100),2)+ROUND(((ROUND((ROUND(((AE1240-(EU1240))*AV1240*1),2)*BS1240),2)*AU1240)/100),2))</f>
        <v>0</v>
      </c>
      <c r="DA1240" s="3"/>
      <c r="DB1240" s="3"/>
      <c r="DC1240" s="3" t="s">
        <v>3</v>
      </c>
      <c r="DD1240" s="3" t="s">
        <v>3</v>
      </c>
      <c r="DE1240" s="3" t="s">
        <v>3</v>
      </c>
      <c r="DF1240" s="3" t="s">
        <v>3</v>
      </c>
      <c r="DG1240" s="3" t="s">
        <v>3</v>
      </c>
      <c r="DH1240" s="3" t="s">
        <v>3</v>
      </c>
      <c r="DI1240" s="3" t="s">
        <v>3</v>
      </c>
      <c r="DJ1240" s="3" t="s">
        <v>3</v>
      </c>
      <c r="DK1240" s="3" t="s">
        <v>3</v>
      </c>
      <c r="DL1240" s="3" t="s">
        <v>3</v>
      </c>
      <c r="DM1240" s="3" t="s">
        <v>3</v>
      </c>
      <c r="DN1240" s="3">
        <v>0</v>
      </c>
      <c r="DO1240" s="3">
        <v>0</v>
      </c>
      <c r="DP1240" s="3">
        <v>1</v>
      </c>
      <c r="DQ1240" s="3">
        <v>1</v>
      </c>
      <c r="DR1240" s="3"/>
      <c r="DS1240" s="3"/>
      <c r="DT1240" s="3"/>
      <c r="DU1240" s="3">
        <v>1010</v>
      </c>
      <c r="DV1240" s="3" t="s">
        <v>266</v>
      </c>
      <c r="DW1240" s="3" t="s">
        <v>266</v>
      </c>
      <c r="DX1240" s="3">
        <v>1</v>
      </c>
      <c r="DY1240" s="3"/>
      <c r="DZ1240" s="3" t="s">
        <v>3</v>
      </c>
      <c r="EA1240" s="3" t="s">
        <v>3</v>
      </c>
      <c r="EB1240" s="3" t="s">
        <v>3</v>
      </c>
      <c r="EC1240" s="3" t="s">
        <v>3</v>
      </c>
      <c r="ED1240" s="3"/>
      <c r="EE1240" s="3">
        <v>57042957</v>
      </c>
      <c r="EF1240" s="3">
        <v>40</v>
      </c>
      <c r="EG1240" s="3" t="s">
        <v>33</v>
      </c>
      <c r="EH1240" s="3">
        <v>0</v>
      </c>
      <c r="EI1240" s="3" t="s">
        <v>3</v>
      </c>
      <c r="EJ1240" s="3">
        <v>2</v>
      </c>
      <c r="EK1240" s="3">
        <v>67</v>
      </c>
      <c r="EL1240" s="3" t="s">
        <v>34</v>
      </c>
      <c r="EM1240" s="3" t="s">
        <v>35</v>
      </c>
      <c r="EN1240" s="3"/>
      <c r="EO1240" s="3" t="s">
        <v>46</v>
      </c>
      <c r="EP1240" s="3"/>
      <c r="EQ1240" s="3">
        <v>0</v>
      </c>
      <c r="ER1240" s="3">
        <v>26.19</v>
      </c>
      <c r="ES1240" s="3">
        <v>26.19</v>
      </c>
      <c r="ET1240" s="3">
        <v>0</v>
      </c>
      <c r="EU1240" s="3">
        <v>0</v>
      </c>
      <c r="EV1240" s="3">
        <v>0</v>
      </c>
      <c r="EW1240" s="3">
        <v>0</v>
      </c>
      <c r="EX1240" s="3">
        <v>0</v>
      </c>
      <c r="EY1240" s="3"/>
      <c r="EZ1240" s="3"/>
      <c r="FA1240" s="3"/>
      <c r="FB1240" s="3"/>
      <c r="FC1240" s="3"/>
      <c r="FD1240" s="3"/>
      <c r="FE1240" s="3"/>
      <c r="FF1240" s="3"/>
      <c r="FG1240" s="3"/>
      <c r="FH1240" s="3"/>
      <c r="FI1240" s="3"/>
      <c r="FJ1240" s="3"/>
      <c r="FK1240" s="3"/>
      <c r="FL1240" s="3"/>
      <c r="FM1240" s="3"/>
      <c r="FN1240" s="3"/>
      <c r="FO1240" s="3"/>
      <c r="FP1240" s="3"/>
      <c r="FQ1240" s="3">
        <v>0</v>
      </c>
      <c r="FR1240" s="3">
        <v>0</v>
      </c>
      <c r="FS1240" s="3">
        <v>0</v>
      </c>
      <c r="FT1240" s="3"/>
      <c r="FU1240" s="3"/>
      <c r="FV1240" s="3"/>
      <c r="FW1240" s="3"/>
      <c r="FX1240" s="3">
        <v>97</v>
      </c>
      <c r="FY1240" s="3">
        <v>51</v>
      </c>
      <c r="FZ1240" s="3"/>
      <c r="GA1240" s="3" t="s">
        <v>3</v>
      </c>
      <c r="GB1240" s="3"/>
      <c r="GC1240" s="3"/>
      <c r="GD1240" s="3">
        <v>1</v>
      </c>
      <c r="GE1240" s="3"/>
      <c r="GF1240" s="3">
        <v>-1561629203</v>
      </c>
      <c r="GG1240" s="3">
        <v>2</v>
      </c>
      <c r="GH1240" s="3">
        <v>1</v>
      </c>
      <c r="GI1240" s="3">
        <v>-2</v>
      </c>
      <c r="GJ1240" s="3">
        <v>0</v>
      </c>
      <c r="GK1240" s="3">
        <v>0</v>
      </c>
      <c r="GL1240" s="3">
        <f t="shared" si="1414"/>
        <v>0</v>
      </c>
      <c r="GM1240" s="3">
        <f t="shared" si="1415"/>
        <v>235.71</v>
      </c>
      <c r="GN1240" s="3">
        <f t="shared" si="1416"/>
        <v>0</v>
      </c>
      <c r="GO1240" s="3">
        <f t="shared" si="1417"/>
        <v>235.71</v>
      </c>
      <c r="GP1240" s="3">
        <f t="shared" si="1418"/>
        <v>0</v>
      </c>
      <c r="GQ1240" s="3"/>
      <c r="GR1240" s="3">
        <v>0</v>
      </c>
      <c r="GS1240" s="3">
        <v>3</v>
      </c>
      <c r="GT1240" s="3">
        <v>0</v>
      </c>
      <c r="GU1240" s="3" t="s">
        <v>3</v>
      </c>
      <c r="GV1240" s="3">
        <f t="shared" si="1419"/>
        <v>0</v>
      </c>
      <c r="GW1240" s="3">
        <v>1</v>
      </c>
      <c r="GX1240" s="3">
        <f t="shared" si="1420"/>
        <v>0</v>
      </c>
      <c r="GY1240" s="3"/>
      <c r="GZ1240" s="3"/>
      <c r="HA1240" s="3">
        <v>0</v>
      </c>
      <c r="HB1240" s="3">
        <v>0</v>
      </c>
      <c r="HC1240" s="3">
        <f t="shared" si="1421"/>
        <v>0</v>
      </c>
      <c r="HD1240" s="3"/>
      <c r="HE1240" s="3" t="s">
        <v>3</v>
      </c>
      <c r="HF1240" s="3" t="s">
        <v>3</v>
      </c>
      <c r="HG1240" s="3"/>
      <c r="HH1240" s="3"/>
      <c r="HI1240" s="3"/>
      <c r="HJ1240" s="3"/>
      <c r="HK1240" s="3"/>
      <c r="HL1240" s="3"/>
      <c r="HM1240" s="3" t="s">
        <v>3</v>
      </c>
      <c r="HN1240" s="3" t="s">
        <v>3</v>
      </c>
      <c r="HO1240" s="3" t="s">
        <v>3</v>
      </c>
      <c r="HP1240" s="3" t="s">
        <v>3</v>
      </c>
      <c r="HQ1240" s="3" t="s">
        <v>3</v>
      </c>
      <c r="HR1240" s="3"/>
      <c r="HS1240" s="3">
        <v>0</v>
      </c>
      <c r="HT1240" s="3"/>
      <c r="HU1240" s="3"/>
      <c r="HV1240" s="3"/>
      <c r="HW1240" s="3"/>
      <c r="HX1240" s="3"/>
      <c r="HY1240" s="3"/>
      <c r="HZ1240" s="3"/>
      <c r="IA1240" s="3"/>
      <c r="IB1240" s="3"/>
      <c r="IC1240" s="3"/>
      <c r="ID1240" s="3"/>
      <c r="IE1240" s="3"/>
      <c r="IF1240" s="3"/>
      <c r="IG1240" s="3"/>
      <c r="IH1240" s="3"/>
      <c r="II1240" s="3"/>
      <c r="IJ1240" s="3"/>
      <c r="IK1240" s="3">
        <v>0</v>
      </c>
      <c r="IL1240" s="3"/>
      <c r="IM1240" s="3"/>
      <c r="IN1240" s="3"/>
      <c r="IO1240" s="3"/>
      <c r="IP1240" s="3"/>
      <c r="IQ1240" s="3"/>
      <c r="IR1240" s="3"/>
      <c r="IS1240" s="3"/>
      <c r="IT1240" s="3"/>
      <c r="IU1240" s="3"/>
    </row>
    <row r="1241" spans="1:255" ht="409.5" x14ac:dyDescent="0.25">
      <c r="A1241" s="4">
        <v>18</v>
      </c>
      <c r="B1241" s="4">
        <v>1</v>
      </c>
      <c r="C1241" s="4">
        <v>540</v>
      </c>
      <c r="D1241" s="4"/>
      <c r="E1241" s="4" t="s">
        <v>1416</v>
      </c>
      <c r="F1241" s="4" t="s">
        <v>1417</v>
      </c>
      <c r="G1241" s="4" t="s">
        <v>1418</v>
      </c>
      <c r="H1241" s="4" t="s">
        <v>266</v>
      </c>
      <c r="I1241" s="4">
        <f>I1239*J1241</f>
        <v>9</v>
      </c>
      <c r="J1241" s="4">
        <v>26.470588235294116</v>
      </c>
      <c r="K1241" s="4">
        <v>26.470587999999999</v>
      </c>
      <c r="L1241" s="4"/>
      <c r="M1241" s="4"/>
      <c r="N1241" s="4"/>
      <c r="O1241" s="4">
        <f t="shared" si="1397"/>
        <v>982.91</v>
      </c>
      <c r="P1241" s="4">
        <f t="shared" si="1448"/>
        <v>982.91</v>
      </c>
      <c r="Q1241" s="4">
        <f>(ROUND((ROUND(((ET1241)*AV1241*I1241),2)*BB1241),2)+ROUND((ROUND(((AE1241-(EU1241))*AV1241*I1241),2)*BS1241),2))</f>
        <v>0</v>
      </c>
      <c r="R1241" s="4">
        <f>(ROUND((ROUND(((EU1241)*AV1241*I1241),2)*BS1241),2)+ROUND((ROUND(((AE1241-(EU1241))*AV1241*I1241),2)*BS1241),2))</f>
        <v>0</v>
      </c>
      <c r="S1241" s="4">
        <f t="shared" si="1399"/>
        <v>0</v>
      </c>
      <c r="T1241" s="4">
        <f t="shared" si="1400"/>
        <v>0</v>
      </c>
      <c r="U1241" s="4">
        <f t="shared" si="1401"/>
        <v>0</v>
      </c>
      <c r="V1241" s="4">
        <f t="shared" si="1402"/>
        <v>0</v>
      </c>
      <c r="W1241" s="4">
        <f t="shared" si="1403"/>
        <v>0</v>
      </c>
      <c r="X1241" s="4">
        <f>(ROUND((((S1241+ROUND((ROUND(((EU1241)*AV1241*I1241),2)*BS1241),2))*AT1241)/100),2)+ROUND(((ROUND((ROUND(((AE1241-(EU1241))*AV1241*I1241),2)*BS1241),2)*AT1241)/100),2))</f>
        <v>0</v>
      </c>
      <c r="Y1241" s="4">
        <f>(ROUND((((S1241+ROUND((ROUND(((EU1241)*AV1241*I1241),2)*BS1241),2))*AU1241)/100),2)+ROUND(((ROUND((ROUND(((AE1241-(EU1241))*AV1241*I1241),2)*BS1241),2)*AU1241)/100),2))</f>
        <v>0</v>
      </c>
      <c r="Z1241" s="4"/>
      <c r="AA1241" s="4">
        <v>55890823</v>
      </c>
      <c r="AB1241" s="4">
        <f t="shared" si="1404"/>
        <v>26.19</v>
      </c>
      <c r="AC1241" s="4">
        <f>ROUND((ES1241),6)</f>
        <v>26.19</v>
      </c>
      <c r="AD1241" s="4">
        <f>ROUND((((ET1241)-(EU1241))+AE1241),6)</f>
        <v>0</v>
      </c>
      <c r="AE1241" s="4">
        <f t="shared" si="1450"/>
        <v>0</v>
      </c>
      <c r="AF1241" s="4">
        <f t="shared" si="1450"/>
        <v>0</v>
      </c>
      <c r="AG1241" s="4">
        <f t="shared" si="1405"/>
        <v>0</v>
      </c>
      <c r="AH1241" s="4">
        <f t="shared" si="1451"/>
        <v>0</v>
      </c>
      <c r="AI1241" s="4">
        <f t="shared" si="1451"/>
        <v>0</v>
      </c>
      <c r="AJ1241" s="4">
        <f t="shared" si="1406"/>
        <v>0</v>
      </c>
      <c r="AK1241" s="4">
        <v>26.19</v>
      </c>
      <c r="AL1241" s="4">
        <v>26.19</v>
      </c>
      <c r="AM1241" s="4">
        <v>0</v>
      </c>
      <c r="AN1241" s="4">
        <v>0</v>
      </c>
      <c r="AO1241" s="4">
        <v>0</v>
      </c>
      <c r="AP1241" s="4">
        <v>0</v>
      </c>
      <c r="AQ1241" s="4">
        <v>0</v>
      </c>
      <c r="AR1241" s="4">
        <v>0</v>
      </c>
      <c r="AS1241" s="4">
        <v>0</v>
      </c>
      <c r="AT1241" s="4">
        <v>97</v>
      </c>
      <c r="AU1241" s="4">
        <v>51</v>
      </c>
      <c r="AV1241" s="4">
        <v>1</v>
      </c>
      <c r="AW1241" s="4">
        <v>1</v>
      </c>
      <c r="AX1241" s="4"/>
      <c r="AY1241" s="4"/>
      <c r="AZ1241" s="4">
        <v>1</v>
      </c>
      <c r="BA1241" s="4">
        <v>1</v>
      </c>
      <c r="BB1241" s="4">
        <v>1</v>
      </c>
      <c r="BC1241" s="4">
        <v>4.17</v>
      </c>
      <c r="BD1241" s="4" t="s">
        <v>3</v>
      </c>
      <c r="BE1241" s="4" t="s">
        <v>3</v>
      </c>
      <c r="BF1241" s="4" t="s">
        <v>3</v>
      </c>
      <c r="BG1241" s="4" t="s">
        <v>3</v>
      </c>
      <c r="BH1241" s="4">
        <v>3</v>
      </c>
      <c r="BI1241" s="4">
        <v>2</v>
      </c>
      <c r="BJ1241" s="4" t="s">
        <v>1419</v>
      </c>
      <c r="BK1241" s="4"/>
      <c r="BL1241" s="4"/>
      <c r="BM1241" s="4">
        <v>67</v>
      </c>
      <c r="BN1241" s="4">
        <v>0</v>
      </c>
      <c r="BO1241" s="4" t="s">
        <v>1417</v>
      </c>
      <c r="BP1241" s="4">
        <v>1</v>
      </c>
      <c r="BQ1241" s="4">
        <v>40</v>
      </c>
      <c r="BR1241" s="4">
        <v>0</v>
      </c>
      <c r="BS1241" s="4">
        <v>1</v>
      </c>
      <c r="BT1241" s="4">
        <v>1</v>
      </c>
      <c r="BU1241" s="4">
        <v>1</v>
      </c>
      <c r="BV1241" s="4">
        <v>1</v>
      </c>
      <c r="BW1241" s="4">
        <v>1</v>
      </c>
      <c r="BX1241" s="4">
        <v>1</v>
      </c>
      <c r="BY1241" s="4" t="s">
        <v>3</v>
      </c>
      <c r="BZ1241" s="4">
        <v>97</v>
      </c>
      <c r="CA1241" s="4">
        <v>51</v>
      </c>
      <c r="CB1241" s="4" t="s">
        <v>3</v>
      </c>
      <c r="CC1241" s="4"/>
      <c r="CD1241" s="4"/>
      <c r="CE1241" s="4">
        <v>1566</v>
      </c>
      <c r="CF1241" s="4">
        <v>0</v>
      </c>
      <c r="CG1241" s="4">
        <v>0</v>
      </c>
      <c r="CH1241" s="4"/>
      <c r="CI1241" s="4"/>
      <c r="CJ1241" s="4"/>
      <c r="CK1241" s="4"/>
      <c r="CL1241" s="4"/>
      <c r="CM1241" s="4">
        <v>0</v>
      </c>
      <c r="CN1241" s="10" t="s">
        <v>2499</v>
      </c>
      <c r="CO1241" s="4">
        <v>0</v>
      </c>
      <c r="CP1241" s="4">
        <f t="shared" si="1407"/>
        <v>982.91</v>
      </c>
      <c r="CQ1241" s="4">
        <f t="shared" si="1449"/>
        <v>109.21</v>
      </c>
      <c r="CR1241" s="4">
        <f>(ROUND((ROUND(((ET1241)*AV1241*1),2)*BB1241),2)+ROUND((ROUND(((AE1241-(EU1241))*AV1241*1),2)*BS1241),2))</f>
        <v>0</v>
      </c>
      <c r="CS1241" s="4">
        <f>(ROUND((ROUND(((EU1241)*AV1241*1),2)*BS1241),2)+ROUND((ROUND(((AE1241-(EU1241))*AV1241*1),2)*BS1241),2))</f>
        <v>0</v>
      </c>
      <c r="CT1241" s="4">
        <f t="shared" si="1409"/>
        <v>0</v>
      </c>
      <c r="CU1241" s="4">
        <f t="shared" si="1410"/>
        <v>0</v>
      </c>
      <c r="CV1241" s="4">
        <f t="shared" si="1411"/>
        <v>0</v>
      </c>
      <c r="CW1241" s="4">
        <f t="shared" si="1412"/>
        <v>0</v>
      </c>
      <c r="CX1241" s="4">
        <f t="shared" si="1413"/>
        <v>0</v>
      </c>
      <c r="CY1241" s="4">
        <f>(ROUND((((S1241+ROUND((ROUND(((EU1241)*AV1241*1),2)*BS1241),2))*AT1241)/100),2)+ROUND(((ROUND((ROUND(((AE1241-(EU1241))*AV1241*1),2)*BS1241),2)*AT1241)/100),2))</f>
        <v>0</v>
      </c>
      <c r="CZ1241" s="4">
        <f>(ROUND((((S1241+ROUND((ROUND(((EU1241)*AV1241*1),2)*BS1241),2))*AU1241)/100),2)+ROUND(((ROUND((ROUND(((AE1241-(EU1241))*AV1241*1),2)*BS1241),2)*AU1241)/100),2))</f>
        <v>0</v>
      </c>
      <c r="DA1241" s="4"/>
      <c r="DB1241" s="4"/>
      <c r="DC1241" s="4" t="s">
        <v>3</v>
      </c>
      <c r="DD1241" s="4" t="s">
        <v>3</v>
      </c>
      <c r="DE1241" s="4" t="s">
        <v>3</v>
      </c>
      <c r="DF1241" s="4" t="s">
        <v>3</v>
      </c>
      <c r="DG1241" s="4" t="s">
        <v>3</v>
      </c>
      <c r="DH1241" s="4" t="s">
        <v>3</v>
      </c>
      <c r="DI1241" s="4" t="s">
        <v>3</v>
      </c>
      <c r="DJ1241" s="4" t="s">
        <v>3</v>
      </c>
      <c r="DK1241" s="4" t="s">
        <v>3</v>
      </c>
      <c r="DL1241" s="4" t="s">
        <v>3</v>
      </c>
      <c r="DM1241" s="4" t="s">
        <v>3</v>
      </c>
      <c r="DN1241" s="4">
        <v>0</v>
      </c>
      <c r="DO1241" s="4">
        <v>0</v>
      </c>
      <c r="DP1241" s="4">
        <v>1</v>
      </c>
      <c r="DQ1241" s="4">
        <v>1</v>
      </c>
      <c r="DR1241" s="4"/>
      <c r="DS1241" s="4"/>
      <c r="DT1241" s="4"/>
      <c r="DU1241" s="4">
        <v>1010</v>
      </c>
      <c r="DV1241" s="4" t="s">
        <v>266</v>
      </c>
      <c r="DW1241" s="4" t="s">
        <v>266</v>
      </c>
      <c r="DX1241" s="4">
        <v>1</v>
      </c>
      <c r="DY1241" s="4"/>
      <c r="DZ1241" s="4" t="s">
        <v>3</v>
      </c>
      <c r="EA1241" s="4" t="s">
        <v>3</v>
      </c>
      <c r="EB1241" s="4" t="s">
        <v>3</v>
      </c>
      <c r="EC1241" s="4" t="s">
        <v>3</v>
      </c>
      <c r="ED1241" s="4"/>
      <c r="EE1241" s="4">
        <v>57042957</v>
      </c>
      <c r="EF1241" s="4">
        <v>40</v>
      </c>
      <c r="EG1241" s="4" t="s">
        <v>33</v>
      </c>
      <c r="EH1241" s="4">
        <v>0</v>
      </c>
      <c r="EI1241" s="4" t="s">
        <v>3</v>
      </c>
      <c r="EJ1241" s="4">
        <v>2</v>
      </c>
      <c r="EK1241" s="4">
        <v>67</v>
      </c>
      <c r="EL1241" s="4" t="s">
        <v>34</v>
      </c>
      <c r="EM1241" s="4" t="s">
        <v>35</v>
      </c>
      <c r="EN1241" s="4"/>
      <c r="EO1241" s="4" t="s">
        <v>46</v>
      </c>
      <c r="EP1241" s="4"/>
      <c r="EQ1241" s="4">
        <v>0</v>
      </c>
      <c r="ER1241" s="4">
        <v>26.19</v>
      </c>
      <c r="ES1241" s="4">
        <v>26.19</v>
      </c>
      <c r="ET1241" s="4">
        <v>0</v>
      </c>
      <c r="EU1241" s="4">
        <v>0</v>
      </c>
      <c r="EV1241" s="4">
        <v>0</v>
      </c>
      <c r="EW1241" s="4">
        <v>0</v>
      </c>
      <c r="EX1241" s="4">
        <v>0</v>
      </c>
      <c r="EY1241" s="4"/>
      <c r="EZ1241" s="4"/>
      <c r="FA1241" s="4"/>
      <c r="FB1241" s="4"/>
      <c r="FC1241" s="4"/>
      <c r="FD1241" s="4"/>
      <c r="FE1241" s="4"/>
      <c r="FF1241" s="4"/>
      <c r="FG1241" s="4"/>
      <c r="FH1241" s="4"/>
      <c r="FI1241" s="4"/>
      <c r="FJ1241" s="4"/>
      <c r="FK1241" s="4"/>
      <c r="FL1241" s="4"/>
      <c r="FM1241" s="4"/>
      <c r="FN1241" s="4"/>
      <c r="FO1241" s="4"/>
      <c r="FP1241" s="4"/>
      <c r="FQ1241" s="4">
        <v>0</v>
      </c>
      <c r="FR1241" s="4">
        <v>0</v>
      </c>
      <c r="FS1241" s="4">
        <v>0</v>
      </c>
      <c r="FT1241" s="4"/>
      <c r="FU1241" s="4"/>
      <c r="FV1241" s="4"/>
      <c r="FW1241" s="4"/>
      <c r="FX1241" s="4">
        <v>97</v>
      </c>
      <c r="FY1241" s="4">
        <v>51</v>
      </c>
      <c r="FZ1241" s="4"/>
      <c r="GA1241" s="4" t="s">
        <v>3</v>
      </c>
      <c r="GB1241" s="4"/>
      <c r="GC1241" s="4"/>
      <c r="GD1241" s="4">
        <v>1</v>
      </c>
      <c r="GE1241" s="4"/>
      <c r="GF1241" s="4">
        <v>-1561629203</v>
      </c>
      <c r="GG1241" s="4">
        <v>2</v>
      </c>
      <c r="GH1241" s="4">
        <v>1</v>
      </c>
      <c r="GI1241" s="4">
        <v>2</v>
      </c>
      <c r="GJ1241" s="4">
        <v>0</v>
      </c>
      <c r="GK1241" s="4">
        <v>0</v>
      </c>
      <c r="GL1241" s="4">
        <f t="shared" si="1414"/>
        <v>0</v>
      </c>
      <c r="GM1241" s="4">
        <f t="shared" si="1415"/>
        <v>982.91</v>
      </c>
      <c r="GN1241" s="4">
        <f t="shared" si="1416"/>
        <v>0</v>
      </c>
      <c r="GO1241" s="4">
        <f t="shared" si="1417"/>
        <v>982.91</v>
      </c>
      <c r="GP1241" s="4">
        <f t="shared" si="1418"/>
        <v>0</v>
      </c>
      <c r="GQ1241" s="4"/>
      <c r="GR1241" s="4">
        <v>0</v>
      </c>
      <c r="GS1241" s="4">
        <v>3</v>
      </c>
      <c r="GT1241" s="4">
        <v>0</v>
      </c>
      <c r="GU1241" s="4" t="s">
        <v>3</v>
      </c>
      <c r="GV1241" s="4">
        <f t="shared" si="1419"/>
        <v>0</v>
      </c>
      <c r="GW1241" s="4">
        <v>1</v>
      </c>
      <c r="GX1241" s="4">
        <f t="shared" si="1420"/>
        <v>0</v>
      </c>
      <c r="GY1241" s="4"/>
      <c r="GZ1241" s="4"/>
      <c r="HA1241" s="4">
        <v>0</v>
      </c>
      <c r="HB1241" s="4">
        <v>0</v>
      </c>
      <c r="HC1241" s="4">
        <f t="shared" si="1421"/>
        <v>0</v>
      </c>
      <c r="HD1241" s="4"/>
      <c r="HE1241" s="4" t="s">
        <v>3</v>
      </c>
      <c r="HF1241" s="4" t="s">
        <v>3</v>
      </c>
      <c r="HG1241" s="4"/>
      <c r="HH1241" s="4"/>
      <c r="HI1241" s="4"/>
      <c r="HJ1241" s="4"/>
      <c r="HK1241" s="4"/>
      <c r="HL1241" s="4"/>
      <c r="HM1241" s="4" t="s">
        <v>3</v>
      </c>
      <c r="HN1241" s="4" t="s">
        <v>3</v>
      </c>
      <c r="HO1241" s="4" t="s">
        <v>3</v>
      </c>
      <c r="HP1241" s="4" t="s">
        <v>3</v>
      </c>
      <c r="HQ1241" s="4" t="s">
        <v>3</v>
      </c>
      <c r="HR1241" s="4"/>
      <c r="HS1241" s="4">
        <v>0</v>
      </c>
      <c r="HT1241" s="4"/>
      <c r="HU1241" s="4"/>
      <c r="HV1241" s="4"/>
      <c r="HW1241" s="4"/>
      <c r="HX1241" s="4"/>
      <c r="HY1241" s="4"/>
      <c r="HZ1241" s="4"/>
      <c r="IA1241" s="4"/>
      <c r="IB1241" s="4"/>
      <c r="IC1241" s="4"/>
      <c r="ID1241" s="4"/>
      <c r="IE1241" s="4"/>
      <c r="IF1241" s="4"/>
      <c r="IG1241" s="4"/>
      <c r="IH1241" s="4"/>
      <c r="II1241" s="4"/>
      <c r="IJ1241" s="4"/>
      <c r="IK1241" s="4">
        <v>0</v>
      </c>
      <c r="IL1241" s="4"/>
      <c r="IM1241" s="4"/>
      <c r="IN1241" s="4"/>
      <c r="IO1241" s="4"/>
      <c r="IP1241" s="4"/>
      <c r="IQ1241" s="4"/>
      <c r="IR1241" s="4"/>
      <c r="IS1241" s="4"/>
      <c r="IT1241" s="4"/>
      <c r="IU1241" s="4"/>
    </row>
    <row r="1242" spans="1:255" ht="409.5" x14ac:dyDescent="0.25">
      <c r="A1242" s="3">
        <v>18</v>
      </c>
      <c r="B1242" s="3">
        <v>1</v>
      </c>
      <c r="C1242" s="3">
        <v>521</v>
      </c>
      <c r="D1242" s="3"/>
      <c r="E1242" s="3" t="s">
        <v>1420</v>
      </c>
      <c r="F1242" s="3" t="s">
        <v>1421</v>
      </c>
      <c r="G1242" s="3" t="s">
        <v>1422</v>
      </c>
      <c r="H1242" s="3" t="s">
        <v>769</v>
      </c>
      <c r="I1242" s="3">
        <f>I1238*J1242</f>
        <v>34.68</v>
      </c>
      <c r="J1242" s="3">
        <v>101.99999999999999</v>
      </c>
      <c r="K1242" s="3">
        <v>102</v>
      </c>
      <c r="L1242" s="3"/>
      <c r="M1242" s="3"/>
      <c r="N1242" s="3"/>
      <c r="O1242" s="3">
        <f t="shared" si="1397"/>
        <v>1635.86</v>
      </c>
      <c r="P1242" s="3">
        <f t="shared" si="1448"/>
        <v>1635.86</v>
      </c>
      <c r="Q1242" s="3">
        <f>(ROUND((ROUND(((ET1242)*AV1242*I1242),2)*BB1242),2)+ROUND((ROUND(((AE1242-(EU1242))*AV1242*I1242),2)*BS1242),2))</f>
        <v>0</v>
      </c>
      <c r="R1242" s="3">
        <f>(ROUND((ROUND(((EU1242)*AV1242*I1242),2)*BS1242),2)+ROUND((ROUND(((AE1242-(EU1242))*AV1242*I1242),2)*BS1242),2))</f>
        <v>0</v>
      </c>
      <c r="S1242" s="3">
        <f t="shared" si="1399"/>
        <v>0</v>
      </c>
      <c r="T1242" s="3">
        <f t="shared" si="1400"/>
        <v>0</v>
      </c>
      <c r="U1242" s="3">
        <f t="shared" si="1401"/>
        <v>0</v>
      </c>
      <c r="V1242" s="3">
        <f t="shared" si="1402"/>
        <v>0</v>
      </c>
      <c r="W1242" s="3">
        <f t="shared" si="1403"/>
        <v>0</v>
      </c>
      <c r="X1242" s="3">
        <f>(ROUND((((S1242+ROUND((ROUND(((EU1242)*AV1242*I1242),2)*BS1242),2))*AT1242)/100),2)+ROUND(((ROUND((ROUND(((AE1242-(EU1242))*AV1242*I1242),2)*BS1242),2)*AT1242)/100),2))</f>
        <v>0</v>
      </c>
      <c r="Y1242" s="3">
        <f>(ROUND((((S1242+ROUND((ROUND(((EU1242)*AV1242*I1242),2)*BS1242),2))*AU1242)/100),2)+ROUND(((ROUND((ROUND(((AE1242-(EU1242))*AV1242*I1242),2)*BS1242),2)*AU1242)/100),2))</f>
        <v>0</v>
      </c>
      <c r="Z1242" s="3"/>
      <c r="AA1242" s="3">
        <v>54971259</v>
      </c>
      <c r="AB1242" s="3">
        <f t="shared" si="1404"/>
        <v>47.17</v>
      </c>
      <c r="AC1242" s="3">
        <f>ROUND((ES1242),6)</f>
        <v>47.17</v>
      </c>
      <c r="AD1242" s="3">
        <f>ROUND((((ET1242)-(EU1242))+AE1242),6)</f>
        <v>0</v>
      </c>
      <c r="AE1242" s="3">
        <f t="shared" si="1450"/>
        <v>0</v>
      </c>
      <c r="AF1242" s="3">
        <f t="shared" si="1450"/>
        <v>0</v>
      </c>
      <c r="AG1242" s="3">
        <f t="shared" si="1405"/>
        <v>0</v>
      </c>
      <c r="AH1242" s="3">
        <f t="shared" si="1451"/>
        <v>0</v>
      </c>
      <c r="AI1242" s="3">
        <f t="shared" si="1451"/>
        <v>0</v>
      </c>
      <c r="AJ1242" s="3">
        <f t="shared" si="1406"/>
        <v>0</v>
      </c>
      <c r="AK1242" s="3">
        <v>47.17</v>
      </c>
      <c r="AL1242" s="3">
        <v>47.17</v>
      </c>
      <c r="AM1242" s="3">
        <v>0</v>
      </c>
      <c r="AN1242" s="3">
        <v>0</v>
      </c>
      <c r="AO1242" s="3">
        <v>0</v>
      </c>
      <c r="AP1242" s="3">
        <v>0</v>
      </c>
      <c r="AQ1242" s="3">
        <v>0</v>
      </c>
      <c r="AR1242" s="3">
        <v>0</v>
      </c>
      <c r="AS1242" s="3">
        <v>0</v>
      </c>
      <c r="AT1242" s="3">
        <v>97</v>
      </c>
      <c r="AU1242" s="3">
        <v>51</v>
      </c>
      <c r="AV1242" s="3">
        <v>1</v>
      </c>
      <c r="AW1242" s="3">
        <v>1</v>
      </c>
      <c r="AX1242" s="3"/>
      <c r="AY1242" s="3"/>
      <c r="AZ1242" s="3">
        <v>1</v>
      </c>
      <c r="BA1242" s="3">
        <v>1</v>
      </c>
      <c r="BB1242" s="3">
        <v>1</v>
      </c>
      <c r="BC1242" s="3">
        <v>1</v>
      </c>
      <c r="BD1242" s="3" t="s">
        <v>3</v>
      </c>
      <c r="BE1242" s="3" t="s">
        <v>3</v>
      </c>
      <c r="BF1242" s="3" t="s">
        <v>3</v>
      </c>
      <c r="BG1242" s="3" t="s">
        <v>3</v>
      </c>
      <c r="BH1242" s="3">
        <v>3</v>
      </c>
      <c r="BI1242" s="3">
        <v>2</v>
      </c>
      <c r="BJ1242" s="3" t="s">
        <v>1423</v>
      </c>
      <c r="BK1242" s="3"/>
      <c r="BL1242" s="3"/>
      <c r="BM1242" s="3">
        <v>67</v>
      </c>
      <c r="BN1242" s="3">
        <v>0</v>
      </c>
      <c r="BO1242" s="3" t="s">
        <v>3</v>
      </c>
      <c r="BP1242" s="3">
        <v>0</v>
      </c>
      <c r="BQ1242" s="3">
        <v>40</v>
      </c>
      <c r="BR1242" s="3">
        <v>0</v>
      </c>
      <c r="BS1242" s="3">
        <v>1</v>
      </c>
      <c r="BT1242" s="3">
        <v>1</v>
      </c>
      <c r="BU1242" s="3">
        <v>1</v>
      </c>
      <c r="BV1242" s="3">
        <v>1</v>
      </c>
      <c r="BW1242" s="3">
        <v>1</v>
      </c>
      <c r="BX1242" s="3">
        <v>1</v>
      </c>
      <c r="BY1242" s="3" t="s">
        <v>3</v>
      </c>
      <c r="BZ1242" s="3">
        <v>97</v>
      </c>
      <c r="CA1242" s="3">
        <v>51</v>
      </c>
      <c r="CB1242" s="3" t="s">
        <v>3</v>
      </c>
      <c r="CC1242" s="3"/>
      <c r="CD1242" s="3"/>
      <c r="CE1242" s="3">
        <v>1566</v>
      </c>
      <c r="CF1242" s="3">
        <v>0</v>
      </c>
      <c r="CG1242" s="3">
        <v>0</v>
      </c>
      <c r="CH1242" s="3"/>
      <c r="CI1242" s="3"/>
      <c r="CJ1242" s="3"/>
      <c r="CK1242" s="3"/>
      <c r="CL1242" s="3"/>
      <c r="CM1242" s="3">
        <v>0</v>
      </c>
      <c r="CN1242" s="9" t="s">
        <v>2499</v>
      </c>
      <c r="CO1242" s="3">
        <v>0</v>
      </c>
      <c r="CP1242" s="3">
        <f t="shared" si="1407"/>
        <v>1635.86</v>
      </c>
      <c r="CQ1242" s="3">
        <f t="shared" si="1449"/>
        <v>47.17</v>
      </c>
      <c r="CR1242" s="3">
        <f>(ROUND((ROUND(((ET1242)*AV1242*1),2)*BB1242),2)+ROUND((ROUND(((AE1242-(EU1242))*AV1242*1),2)*BS1242),2))</f>
        <v>0</v>
      </c>
      <c r="CS1242" s="3">
        <f>(ROUND((ROUND(((EU1242)*AV1242*1),2)*BS1242),2)+ROUND((ROUND(((AE1242-(EU1242))*AV1242*1),2)*BS1242),2))</f>
        <v>0</v>
      </c>
      <c r="CT1242" s="3">
        <f t="shared" si="1409"/>
        <v>0</v>
      </c>
      <c r="CU1242" s="3">
        <f t="shared" si="1410"/>
        <v>0</v>
      </c>
      <c r="CV1242" s="3">
        <f t="shared" si="1411"/>
        <v>0</v>
      </c>
      <c r="CW1242" s="3">
        <f t="shared" si="1412"/>
        <v>0</v>
      </c>
      <c r="CX1242" s="3">
        <f t="shared" si="1413"/>
        <v>0</v>
      </c>
      <c r="CY1242" s="3">
        <f>(ROUND((((S1242+ROUND((ROUND(((EU1242)*AV1242*1),2)*BS1242),2))*AT1242)/100),2)+ROUND(((ROUND((ROUND(((AE1242-(EU1242))*AV1242*1),2)*BS1242),2)*AT1242)/100),2))</f>
        <v>0</v>
      </c>
      <c r="CZ1242" s="3">
        <f>(ROUND((((S1242+ROUND((ROUND(((EU1242)*AV1242*1),2)*BS1242),2))*AU1242)/100),2)+ROUND(((ROUND((ROUND(((AE1242-(EU1242))*AV1242*1),2)*BS1242),2)*AU1242)/100),2))</f>
        <v>0</v>
      </c>
      <c r="DA1242" s="3"/>
      <c r="DB1242" s="3"/>
      <c r="DC1242" s="3" t="s">
        <v>3</v>
      </c>
      <c r="DD1242" s="3" t="s">
        <v>3</v>
      </c>
      <c r="DE1242" s="3" t="s">
        <v>3</v>
      </c>
      <c r="DF1242" s="3" t="s">
        <v>3</v>
      </c>
      <c r="DG1242" s="3" t="s">
        <v>3</v>
      </c>
      <c r="DH1242" s="3" t="s">
        <v>3</v>
      </c>
      <c r="DI1242" s="3" t="s">
        <v>3</v>
      </c>
      <c r="DJ1242" s="3" t="s">
        <v>3</v>
      </c>
      <c r="DK1242" s="3" t="s">
        <v>3</v>
      </c>
      <c r="DL1242" s="3" t="s">
        <v>3</v>
      </c>
      <c r="DM1242" s="3" t="s">
        <v>3</v>
      </c>
      <c r="DN1242" s="3">
        <v>0</v>
      </c>
      <c r="DO1242" s="3">
        <v>0</v>
      </c>
      <c r="DP1242" s="3">
        <v>1</v>
      </c>
      <c r="DQ1242" s="3">
        <v>1</v>
      </c>
      <c r="DR1242" s="3"/>
      <c r="DS1242" s="3"/>
      <c r="DT1242" s="3"/>
      <c r="DU1242" s="3">
        <v>1003</v>
      </c>
      <c r="DV1242" s="3" t="s">
        <v>769</v>
      </c>
      <c r="DW1242" s="3" t="s">
        <v>769</v>
      </c>
      <c r="DX1242" s="3">
        <v>1</v>
      </c>
      <c r="DY1242" s="3"/>
      <c r="DZ1242" s="3" t="s">
        <v>3</v>
      </c>
      <c r="EA1242" s="3" t="s">
        <v>3</v>
      </c>
      <c r="EB1242" s="3" t="s">
        <v>3</v>
      </c>
      <c r="EC1242" s="3" t="s">
        <v>3</v>
      </c>
      <c r="ED1242" s="3"/>
      <c r="EE1242" s="3">
        <v>57042957</v>
      </c>
      <c r="EF1242" s="3">
        <v>40</v>
      </c>
      <c r="EG1242" s="3" t="s">
        <v>33</v>
      </c>
      <c r="EH1242" s="3">
        <v>0</v>
      </c>
      <c r="EI1242" s="3" t="s">
        <v>3</v>
      </c>
      <c r="EJ1242" s="3">
        <v>2</v>
      </c>
      <c r="EK1242" s="3">
        <v>67</v>
      </c>
      <c r="EL1242" s="3" t="s">
        <v>34</v>
      </c>
      <c r="EM1242" s="3" t="s">
        <v>35</v>
      </c>
      <c r="EN1242" s="3"/>
      <c r="EO1242" s="3" t="s">
        <v>46</v>
      </c>
      <c r="EP1242" s="3"/>
      <c r="EQ1242" s="3">
        <v>0</v>
      </c>
      <c r="ER1242" s="3">
        <v>47.17</v>
      </c>
      <c r="ES1242" s="3">
        <v>47.17</v>
      </c>
      <c r="ET1242" s="3">
        <v>0</v>
      </c>
      <c r="EU1242" s="3">
        <v>0</v>
      </c>
      <c r="EV1242" s="3">
        <v>0</v>
      </c>
      <c r="EW1242" s="3">
        <v>0</v>
      </c>
      <c r="EX1242" s="3">
        <v>0</v>
      </c>
      <c r="EY1242" s="3"/>
      <c r="EZ1242" s="3"/>
      <c r="FA1242" s="3"/>
      <c r="FB1242" s="3"/>
      <c r="FC1242" s="3"/>
      <c r="FD1242" s="3"/>
      <c r="FE1242" s="3"/>
      <c r="FF1242" s="3"/>
      <c r="FG1242" s="3"/>
      <c r="FH1242" s="3"/>
      <c r="FI1242" s="3"/>
      <c r="FJ1242" s="3"/>
      <c r="FK1242" s="3"/>
      <c r="FL1242" s="3"/>
      <c r="FM1242" s="3"/>
      <c r="FN1242" s="3"/>
      <c r="FO1242" s="3"/>
      <c r="FP1242" s="3"/>
      <c r="FQ1242" s="3">
        <v>0</v>
      </c>
      <c r="FR1242" s="3">
        <v>0</v>
      </c>
      <c r="FS1242" s="3">
        <v>0</v>
      </c>
      <c r="FT1242" s="3"/>
      <c r="FU1242" s="3"/>
      <c r="FV1242" s="3"/>
      <c r="FW1242" s="3"/>
      <c r="FX1242" s="3">
        <v>97</v>
      </c>
      <c r="FY1242" s="3">
        <v>51</v>
      </c>
      <c r="FZ1242" s="3"/>
      <c r="GA1242" s="3" t="s">
        <v>3</v>
      </c>
      <c r="GB1242" s="3"/>
      <c r="GC1242" s="3"/>
      <c r="GD1242" s="3">
        <v>1</v>
      </c>
      <c r="GE1242" s="3"/>
      <c r="GF1242" s="3">
        <v>-1719914150</v>
      </c>
      <c r="GG1242" s="3">
        <v>2</v>
      </c>
      <c r="GH1242" s="3">
        <v>1</v>
      </c>
      <c r="GI1242" s="3">
        <v>-2</v>
      </c>
      <c r="GJ1242" s="3">
        <v>0</v>
      </c>
      <c r="GK1242" s="3">
        <v>0</v>
      </c>
      <c r="GL1242" s="3">
        <f t="shared" si="1414"/>
        <v>0</v>
      </c>
      <c r="GM1242" s="3">
        <f t="shared" si="1415"/>
        <v>1635.86</v>
      </c>
      <c r="GN1242" s="3">
        <f t="shared" si="1416"/>
        <v>0</v>
      </c>
      <c r="GO1242" s="3">
        <f t="shared" si="1417"/>
        <v>1635.86</v>
      </c>
      <c r="GP1242" s="3">
        <f t="shared" si="1418"/>
        <v>0</v>
      </c>
      <c r="GQ1242" s="3"/>
      <c r="GR1242" s="3">
        <v>0</v>
      </c>
      <c r="GS1242" s="3">
        <v>3</v>
      </c>
      <c r="GT1242" s="3">
        <v>0</v>
      </c>
      <c r="GU1242" s="3" t="s">
        <v>3</v>
      </c>
      <c r="GV1242" s="3">
        <f t="shared" si="1419"/>
        <v>0</v>
      </c>
      <c r="GW1242" s="3">
        <v>1</v>
      </c>
      <c r="GX1242" s="3">
        <f t="shared" si="1420"/>
        <v>0</v>
      </c>
      <c r="GY1242" s="3"/>
      <c r="GZ1242" s="3"/>
      <c r="HA1242" s="3">
        <v>0</v>
      </c>
      <c r="HB1242" s="3">
        <v>0</v>
      </c>
      <c r="HC1242" s="3">
        <f t="shared" si="1421"/>
        <v>0</v>
      </c>
      <c r="HD1242" s="3"/>
      <c r="HE1242" s="3" t="s">
        <v>3</v>
      </c>
      <c r="HF1242" s="3" t="s">
        <v>3</v>
      </c>
      <c r="HG1242" s="3"/>
      <c r="HH1242" s="3"/>
      <c r="HI1242" s="3"/>
      <c r="HJ1242" s="3"/>
      <c r="HK1242" s="3"/>
      <c r="HL1242" s="3"/>
      <c r="HM1242" s="3" t="s">
        <v>3</v>
      </c>
      <c r="HN1242" s="3" t="s">
        <v>3</v>
      </c>
      <c r="HO1242" s="3" t="s">
        <v>3</v>
      </c>
      <c r="HP1242" s="3" t="s">
        <v>3</v>
      </c>
      <c r="HQ1242" s="3" t="s">
        <v>3</v>
      </c>
      <c r="HR1242" s="3"/>
      <c r="HS1242" s="3">
        <v>0</v>
      </c>
      <c r="HT1242" s="3"/>
      <c r="HU1242" s="3"/>
      <c r="HV1242" s="3"/>
      <c r="HW1242" s="3"/>
      <c r="HX1242" s="3"/>
      <c r="HY1242" s="3"/>
      <c r="HZ1242" s="3"/>
      <c r="IA1242" s="3"/>
      <c r="IB1242" s="3"/>
      <c r="IC1242" s="3"/>
      <c r="ID1242" s="3"/>
      <c r="IE1242" s="3"/>
      <c r="IF1242" s="3"/>
      <c r="IG1242" s="3"/>
      <c r="IH1242" s="3"/>
      <c r="II1242" s="3"/>
      <c r="IJ1242" s="3"/>
      <c r="IK1242" s="3">
        <v>0</v>
      </c>
      <c r="IL1242" s="3"/>
      <c r="IM1242" s="3"/>
      <c r="IN1242" s="3"/>
      <c r="IO1242" s="3"/>
      <c r="IP1242" s="3"/>
      <c r="IQ1242" s="3"/>
      <c r="IR1242" s="3"/>
      <c r="IS1242" s="3"/>
      <c r="IT1242" s="3"/>
      <c r="IU1242" s="3"/>
    </row>
    <row r="1243" spans="1:255" ht="409.5" x14ac:dyDescent="0.25">
      <c r="A1243" s="4">
        <v>18</v>
      </c>
      <c r="B1243" s="4">
        <v>1</v>
      </c>
      <c r="C1243" s="4">
        <v>538</v>
      </c>
      <c r="D1243" s="4"/>
      <c r="E1243" s="4" t="s">
        <v>1420</v>
      </c>
      <c r="F1243" s="4" t="s">
        <v>1421</v>
      </c>
      <c r="G1243" s="4" t="s">
        <v>1422</v>
      </c>
      <c r="H1243" s="4" t="s">
        <v>769</v>
      </c>
      <c r="I1243" s="4">
        <f>I1239*J1243</f>
        <v>34.68</v>
      </c>
      <c r="J1243" s="4">
        <v>101.99999999999999</v>
      </c>
      <c r="K1243" s="4">
        <v>102</v>
      </c>
      <c r="L1243" s="4"/>
      <c r="M1243" s="4"/>
      <c r="N1243" s="4"/>
      <c r="O1243" s="4">
        <f t="shared" si="1397"/>
        <v>13299.54</v>
      </c>
      <c r="P1243" s="4">
        <f t="shared" si="1448"/>
        <v>13299.54</v>
      </c>
      <c r="Q1243" s="4">
        <f>(ROUND((ROUND(((ET1243)*AV1243*I1243),2)*BB1243),2)+ROUND((ROUND(((AE1243-(EU1243))*AV1243*I1243),2)*BS1243),2))</f>
        <v>0</v>
      </c>
      <c r="R1243" s="4">
        <f>(ROUND((ROUND(((EU1243)*AV1243*I1243),2)*BS1243),2)+ROUND((ROUND(((AE1243-(EU1243))*AV1243*I1243),2)*BS1243),2))</f>
        <v>0</v>
      </c>
      <c r="S1243" s="4">
        <f t="shared" si="1399"/>
        <v>0</v>
      </c>
      <c r="T1243" s="4">
        <f t="shared" si="1400"/>
        <v>0</v>
      </c>
      <c r="U1243" s="4">
        <f t="shared" si="1401"/>
        <v>0</v>
      </c>
      <c r="V1243" s="4">
        <f t="shared" si="1402"/>
        <v>0</v>
      </c>
      <c r="W1243" s="4">
        <f t="shared" si="1403"/>
        <v>0</v>
      </c>
      <c r="X1243" s="4">
        <f>(ROUND((((S1243+ROUND((ROUND(((EU1243)*AV1243*I1243),2)*BS1243),2))*AT1243)/100),2)+ROUND(((ROUND((ROUND(((AE1243-(EU1243))*AV1243*I1243),2)*BS1243),2)*AT1243)/100),2))</f>
        <v>0</v>
      </c>
      <c r="Y1243" s="4">
        <f>(ROUND((((S1243+ROUND((ROUND(((EU1243)*AV1243*I1243),2)*BS1243),2))*AU1243)/100),2)+ROUND(((ROUND((ROUND(((AE1243-(EU1243))*AV1243*I1243),2)*BS1243),2)*AU1243)/100),2))</f>
        <v>0</v>
      </c>
      <c r="Z1243" s="4"/>
      <c r="AA1243" s="4">
        <v>55890823</v>
      </c>
      <c r="AB1243" s="4">
        <f t="shared" si="1404"/>
        <v>47.17</v>
      </c>
      <c r="AC1243" s="4">
        <f>ROUND((ES1243),6)</f>
        <v>47.17</v>
      </c>
      <c r="AD1243" s="4">
        <f>ROUND((((ET1243)-(EU1243))+AE1243),6)</f>
        <v>0</v>
      </c>
      <c r="AE1243" s="4">
        <f t="shared" si="1450"/>
        <v>0</v>
      </c>
      <c r="AF1243" s="4">
        <f t="shared" si="1450"/>
        <v>0</v>
      </c>
      <c r="AG1243" s="4">
        <f t="shared" si="1405"/>
        <v>0</v>
      </c>
      <c r="AH1243" s="4">
        <f t="shared" si="1451"/>
        <v>0</v>
      </c>
      <c r="AI1243" s="4">
        <f t="shared" si="1451"/>
        <v>0</v>
      </c>
      <c r="AJ1243" s="4">
        <f t="shared" si="1406"/>
        <v>0</v>
      </c>
      <c r="AK1243" s="4">
        <v>47.17</v>
      </c>
      <c r="AL1243" s="4">
        <v>47.17</v>
      </c>
      <c r="AM1243" s="4">
        <v>0</v>
      </c>
      <c r="AN1243" s="4">
        <v>0</v>
      </c>
      <c r="AO1243" s="4">
        <v>0</v>
      </c>
      <c r="AP1243" s="4">
        <v>0</v>
      </c>
      <c r="AQ1243" s="4">
        <v>0</v>
      </c>
      <c r="AR1243" s="4">
        <v>0</v>
      </c>
      <c r="AS1243" s="4">
        <v>0</v>
      </c>
      <c r="AT1243" s="4">
        <v>97</v>
      </c>
      <c r="AU1243" s="4">
        <v>51</v>
      </c>
      <c r="AV1243" s="4">
        <v>1</v>
      </c>
      <c r="AW1243" s="4">
        <v>1</v>
      </c>
      <c r="AX1243" s="4"/>
      <c r="AY1243" s="4"/>
      <c r="AZ1243" s="4">
        <v>1</v>
      </c>
      <c r="BA1243" s="4">
        <v>1</v>
      </c>
      <c r="BB1243" s="4">
        <v>1</v>
      </c>
      <c r="BC1243" s="4">
        <v>8.1300000000000008</v>
      </c>
      <c r="BD1243" s="4" t="s">
        <v>3</v>
      </c>
      <c r="BE1243" s="4" t="s">
        <v>3</v>
      </c>
      <c r="BF1243" s="4" t="s">
        <v>3</v>
      </c>
      <c r="BG1243" s="4" t="s">
        <v>3</v>
      </c>
      <c r="BH1243" s="4">
        <v>3</v>
      </c>
      <c r="BI1243" s="4">
        <v>2</v>
      </c>
      <c r="BJ1243" s="4" t="s">
        <v>1423</v>
      </c>
      <c r="BK1243" s="4"/>
      <c r="BL1243" s="4"/>
      <c r="BM1243" s="4">
        <v>67</v>
      </c>
      <c r="BN1243" s="4">
        <v>0</v>
      </c>
      <c r="BO1243" s="4" t="s">
        <v>1421</v>
      </c>
      <c r="BP1243" s="4">
        <v>1</v>
      </c>
      <c r="BQ1243" s="4">
        <v>40</v>
      </c>
      <c r="BR1243" s="4">
        <v>0</v>
      </c>
      <c r="BS1243" s="4">
        <v>1</v>
      </c>
      <c r="BT1243" s="4">
        <v>1</v>
      </c>
      <c r="BU1243" s="4">
        <v>1</v>
      </c>
      <c r="BV1243" s="4">
        <v>1</v>
      </c>
      <c r="BW1243" s="4">
        <v>1</v>
      </c>
      <c r="BX1243" s="4">
        <v>1</v>
      </c>
      <c r="BY1243" s="4" t="s">
        <v>3</v>
      </c>
      <c r="BZ1243" s="4">
        <v>97</v>
      </c>
      <c r="CA1243" s="4">
        <v>51</v>
      </c>
      <c r="CB1243" s="4" t="s">
        <v>3</v>
      </c>
      <c r="CC1243" s="4"/>
      <c r="CD1243" s="4"/>
      <c r="CE1243" s="4">
        <v>1566</v>
      </c>
      <c r="CF1243" s="4">
        <v>0</v>
      </c>
      <c r="CG1243" s="4">
        <v>0</v>
      </c>
      <c r="CH1243" s="4"/>
      <c r="CI1243" s="4"/>
      <c r="CJ1243" s="4"/>
      <c r="CK1243" s="4"/>
      <c r="CL1243" s="4"/>
      <c r="CM1243" s="4">
        <v>0</v>
      </c>
      <c r="CN1243" s="10" t="s">
        <v>2499</v>
      </c>
      <c r="CO1243" s="4">
        <v>0</v>
      </c>
      <c r="CP1243" s="4">
        <f t="shared" si="1407"/>
        <v>13299.54</v>
      </c>
      <c r="CQ1243" s="4">
        <f t="shared" si="1449"/>
        <v>383.49</v>
      </c>
      <c r="CR1243" s="4">
        <f>(ROUND((ROUND(((ET1243)*AV1243*1),2)*BB1243),2)+ROUND((ROUND(((AE1243-(EU1243))*AV1243*1),2)*BS1243),2))</f>
        <v>0</v>
      </c>
      <c r="CS1243" s="4">
        <f>(ROUND((ROUND(((EU1243)*AV1243*1),2)*BS1243),2)+ROUND((ROUND(((AE1243-(EU1243))*AV1243*1),2)*BS1243),2))</f>
        <v>0</v>
      </c>
      <c r="CT1243" s="4">
        <f t="shared" si="1409"/>
        <v>0</v>
      </c>
      <c r="CU1243" s="4">
        <f t="shared" si="1410"/>
        <v>0</v>
      </c>
      <c r="CV1243" s="4">
        <f t="shared" si="1411"/>
        <v>0</v>
      </c>
      <c r="CW1243" s="4">
        <f t="shared" si="1412"/>
        <v>0</v>
      </c>
      <c r="CX1243" s="4">
        <f t="shared" si="1413"/>
        <v>0</v>
      </c>
      <c r="CY1243" s="4">
        <f>(ROUND((((S1243+ROUND((ROUND(((EU1243)*AV1243*1),2)*BS1243),2))*AT1243)/100),2)+ROUND(((ROUND((ROUND(((AE1243-(EU1243))*AV1243*1),2)*BS1243),2)*AT1243)/100),2))</f>
        <v>0</v>
      </c>
      <c r="CZ1243" s="4">
        <f>(ROUND((((S1243+ROUND((ROUND(((EU1243)*AV1243*1),2)*BS1243),2))*AU1243)/100),2)+ROUND(((ROUND((ROUND(((AE1243-(EU1243))*AV1243*1),2)*BS1243),2)*AU1243)/100),2))</f>
        <v>0</v>
      </c>
      <c r="DA1243" s="4"/>
      <c r="DB1243" s="4"/>
      <c r="DC1243" s="4" t="s">
        <v>3</v>
      </c>
      <c r="DD1243" s="4" t="s">
        <v>3</v>
      </c>
      <c r="DE1243" s="4" t="s">
        <v>3</v>
      </c>
      <c r="DF1243" s="4" t="s">
        <v>3</v>
      </c>
      <c r="DG1243" s="4" t="s">
        <v>3</v>
      </c>
      <c r="DH1243" s="4" t="s">
        <v>3</v>
      </c>
      <c r="DI1243" s="4" t="s">
        <v>3</v>
      </c>
      <c r="DJ1243" s="4" t="s">
        <v>3</v>
      </c>
      <c r="DK1243" s="4" t="s">
        <v>3</v>
      </c>
      <c r="DL1243" s="4" t="s">
        <v>3</v>
      </c>
      <c r="DM1243" s="4" t="s">
        <v>3</v>
      </c>
      <c r="DN1243" s="4">
        <v>0</v>
      </c>
      <c r="DO1243" s="4">
        <v>0</v>
      </c>
      <c r="DP1243" s="4">
        <v>1</v>
      </c>
      <c r="DQ1243" s="4">
        <v>1</v>
      </c>
      <c r="DR1243" s="4"/>
      <c r="DS1243" s="4"/>
      <c r="DT1243" s="4"/>
      <c r="DU1243" s="4">
        <v>1003</v>
      </c>
      <c r="DV1243" s="4" t="s">
        <v>769</v>
      </c>
      <c r="DW1243" s="4" t="s">
        <v>769</v>
      </c>
      <c r="DX1243" s="4">
        <v>1</v>
      </c>
      <c r="DY1243" s="4"/>
      <c r="DZ1243" s="4" t="s">
        <v>3</v>
      </c>
      <c r="EA1243" s="4" t="s">
        <v>3</v>
      </c>
      <c r="EB1243" s="4" t="s">
        <v>3</v>
      </c>
      <c r="EC1243" s="4" t="s">
        <v>3</v>
      </c>
      <c r="ED1243" s="4"/>
      <c r="EE1243" s="4">
        <v>57042957</v>
      </c>
      <c r="EF1243" s="4">
        <v>40</v>
      </c>
      <c r="EG1243" s="4" t="s">
        <v>33</v>
      </c>
      <c r="EH1243" s="4">
        <v>0</v>
      </c>
      <c r="EI1243" s="4" t="s">
        <v>3</v>
      </c>
      <c r="EJ1243" s="4">
        <v>2</v>
      </c>
      <c r="EK1243" s="4">
        <v>67</v>
      </c>
      <c r="EL1243" s="4" t="s">
        <v>34</v>
      </c>
      <c r="EM1243" s="4" t="s">
        <v>35</v>
      </c>
      <c r="EN1243" s="4"/>
      <c r="EO1243" s="4" t="s">
        <v>46</v>
      </c>
      <c r="EP1243" s="4"/>
      <c r="EQ1243" s="4">
        <v>0</v>
      </c>
      <c r="ER1243" s="4">
        <v>47.17</v>
      </c>
      <c r="ES1243" s="4">
        <v>47.17</v>
      </c>
      <c r="ET1243" s="4">
        <v>0</v>
      </c>
      <c r="EU1243" s="4">
        <v>0</v>
      </c>
      <c r="EV1243" s="4">
        <v>0</v>
      </c>
      <c r="EW1243" s="4">
        <v>0</v>
      </c>
      <c r="EX1243" s="4">
        <v>0</v>
      </c>
      <c r="EY1243" s="4"/>
      <c r="EZ1243" s="4"/>
      <c r="FA1243" s="4"/>
      <c r="FB1243" s="4"/>
      <c r="FC1243" s="4"/>
      <c r="FD1243" s="4"/>
      <c r="FE1243" s="4"/>
      <c r="FF1243" s="4"/>
      <c r="FG1243" s="4"/>
      <c r="FH1243" s="4"/>
      <c r="FI1243" s="4"/>
      <c r="FJ1243" s="4"/>
      <c r="FK1243" s="4"/>
      <c r="FL1243" s="4"/>
      <c r="FM1243" s="4"/>
      <c r="FN1243" s="4"/>
      <c r="FO1243" s="4"/>
      <c r="FP1243" s="4"/>
      <c r="FQ1243" s="4">
        <v>0</v>
      </c>
      <c r="FR1243" s="4">
        <v>0</v>
      </c>
      <c r="FS1243" s="4">
        <v>0</v>
      </c>
      <c r="FT1243" s="4"/>
      <c r="FU1243" s="4"/>
      <c r="FV1243" s="4"/>
      <c r="FW1243" s="4"/>
      <c r="FX1243" s="4">
        <v>97</v>
      </c>
      <c r="FY1243" s="4">
        <v>51</v>
      </c>
      <c r="FZ1243" s="4"/>
      <c r="GA1243" s="4" t="s">
        <v>3</v>
      </c>
      <c r="GB1243" s="4"/>
      <c r="GC1243" s="4"/>
      <c r="GD1243" s="4">
        <v>1</v>
      </c>
      <c r="GE1243" s="4"/>
      <c r="GF1243" s="4">
        <v>-1719914150</v>
      </c>
      <c r="GG1243" s="4">
        <v>2</v>
      </c>
      <c r="GH1243" s="4">
        <v>1</v>
      </c>
      <c r="GI1243" s="4">
        <v>2</v>
      </c>
      <c r="GJ1243" s="4">
        <v>0</v>
      </c>
      <c r="GK1243" s="4">
        <v>0</v>
      </c>
      <c r="GL1243" s="4">
        <f t="shared" si="1414"/>
        <v>0</v>
      </c>
      <c r="GM1243" s="4">
        <f t="shared" si="1415"/>
        <v>13299.54</v>
      </c>
      <c r="GN1243" s="4">
        <f t="shared" si="1416"/>
        <v>0</v>
      </c>
      <c r="GO1243" s="4">
        <f t="shared" si="1417"/>
        <v>13299.54</v>
      </c>
      <c r="GP1243" s="4">
        <f t="shared" si="1418"/>
        <v>0</v>
      </c>
      <c r="GQ1243" s="4"/>
      <c r="GR1243" s="4">
        <v>0</v>
      </c>
      <c r="GS1243" s="4">
        <v>3</v>
      </c>
      <c r="GT1243" s="4">
        <v>0</v>
      </c>
      <c r="GU1243" s="4" t="s">
        <v>3</v>
      </c>
      <c r="GV1243" s="4">
        <f t="shared" si="1419"/>
        <v>0</v>
      </c>
      <c r="GW1243" s="4">
        <v>1</v>
      </c>
      <c r="GX1243" s="4">
        <f t="shared" si="1420"/>
        <v>0</v>
      </c>
      <c r="GY1243" s="4"/>
      <c r="GZ1243" s="4"/>
      <c r="HA1243" s="4">
        <v>0</v>
      </c>
      <c r="HB1243" s="4">
        <v>0</v>
      </c>
      <c r="HC1243" s="4">
        <f t="shared" si="1421"/>
        <v>0</v>
      </c>
      <c r="HD1243" s="4"/>
      <c r="HE1243" s="4" t="s">
        <v>3</v>
      </c>
      <c r="HF1243" s="4" t="s">
        <v>3</v>
      </c>
      <c r="HG1243" s="4"/>
      <c r="HH1243" s="4"/>
      <c r="HI1243" s="4"/>
      <c r="HJ1243" s="4"/>
      <c r="HK1243" s="4"/>
      <c r="HL1243" s="4"/>
      <c r="HM1243" s="4" t="s">
        <v>3</v>
      </c>
      <c r="HN1243" s="4" t="s">
        <v>3</v>
      </c>
      <c r="HO1243" s="4" t="s">
        <v>3</v>
      </c>
      <c r="HP1243" s="4" t="s">
        <v>3</v>
      </c>
      <c r="HQ1243" s="4" t="s">
        <v>3</v>
      </c>
      <c r="HR1243" s="4"/>
      <c r="HS1243" s="4">
        <v>0</v>
      </c>
      <c r="HT1243" s="4"/>
      <c r="HU1243" s="4"/>
      <c r="HV1243" s="4"/>
      <c r="HW1243" s="4"/>
      <c r="HX1243" s="4"/>
      <c r="HY1243" s="4"/>
      <c r="HZ1243" s="4"/>
      <c r="IA1243" s="4"/>
      <c r="IB1243" s="4"/>
      <c r="IC1243" s="4"/>
      <c r="ID1243" s="4"/>
      <c r="IE1243" s="4"/>
      <c r="IF1243" s="4"/>
      <c r="IG1243" s="4"/>
      <c r="IH1243" s="4"/>
      <c r="II1243" s="4"/>
      <c r="IJ1243" s="4"/>
      <c r="IK1243" s="4">
        <v>0</v>
      </c>
      <c r="IL1243" s="4"/>
      <c r="IM1243" s="4"/>
      <c r="IN1243" s="4"/>
      <c r="IO1243" s="4"/>
      <c r="IP1243" s="4"/>
      <c r="IQ1243" s="4"/>
      <c r="IR1243" s="4"/>
      <c r="IS1243" s="4"/>
      <c r="IT1243" s="4"/>
      <c r="IU1243" s="4"/>
    </row>
    <row r="1244" spans="1:255" ht="409.5" x14ac:dyDescent="0.25">
      <c r="A1244" s="3">
        <v>17</v>
      </c>
      <c r="B1244" s="3">
        <v>1</v>
      </c>
      <c r="C1244" s="3">
        <f>ROW(SmtRes!A555)</f>
        <v>555</v>
      </c>
      <c r="D1244" s="3">
        <f>ROW(EtalonRes!A665)</f>
        <v>665</v>
      </c>
      <c r="E1244" s="3" t="s">
        <v>1424</v>
      </c>
      <c r="F1244" s="3" t="s">
        <v>1425</v>
      </c>
      <c r="G1244" s="3" t="s">
        <v>1426</v>
      </c>
      <c r="H1244" s="3" t="s">
        <v>117</v>
      </c>
      <c r="I1244" s="3">
        <f>ROUND(34/100,9)</f>
        <v>0.34</v>
      </c>
      <c r="J1244" s="3">
        <v>0</v>
      </c>
      <c r="K1244" s="3">
        <f>ROUND(34/100,9)</f>
        <v>0.34</v>
      </c>
      <c r="L1244" s="3"/>
      <c r="M1244" s="3"/>
      <c r="N1244" s="3"/>
      <c r="O1244" s="3">
        <f t="shared" si="1397"/>
        <v>467.34</v>
      </c>
      <c r="P1244" s="3">
        <f t="shared" si="1448"/>
        <v>267.51</v>
      </c>
      <c r="Q1244" s="3">
        <f>(ROUND((ROUND((((ET1244*1.2))*AV1244*I1244),2)*BB1244),2)+ROUND((ROUND(((AE1244-((EU1244*1.2)))*AV1244*I1244),2)*BS1244),2))</f>
        <v>26.16</v>
      </c>
      <c r="R1244" s="3">
        <f>(ROUND((ROUND((((EU1244*1.2))*AV1244*I1244),2)*BS1244),2)+ROUND((ROUND(((AE1244-((EU1244*1.2)))*AV1244*I1244),2)*BS1244),2))</f>
        <v>1.24</v>
      </c>
      <c r="S1244" s="3">
        <f t="shared" si="1399"/>
        <v>173.67</v>
      </c>
      <c r="T1244" s="3">
        <f t="shared" si="1400"/>
        <v>0</v>
      </c>
      <c r="U1244" s="3">
        <f t="shared" si="1401"/>
        <v>14.096808000000001</v>
      </c>
      <c r="V1244" s="3">
        <f t="shared" si="1402"/>
        <v>0</v>
      </c>
      <c r="W1244" s="3">
        <f t="shared" si="1403"/>
        <v>0</v>
      </c>
      <c r="X1244" s="3">
        <f>(ROUND((((S1244+ROUND((ROUND((((EU1244*1.2))*AV1244*I1244),2)*BS1244),2))*AT1244)/100),2)+ROUND(((ROUND((ROUND(((AE1244-((EU1244*1.2)))*AV1244*I1244),2)*BS1244),2)*AT1244)/100),2))</f>
        <v>169.66</v>
      </c>
      <c r="Y1244" s="3">
        <f>(ROUND((((S1244+ROUND((ROUND((((EU1244*1.2))*AV1244*I1244),2)*BS1244),2))*AU1244)/100),2)+ROUND(((ROUND((ROUND(((AE1244-((EU1244*1.2)))*AV1244*I1244),2)*BS1244),2)*AU1244)/100),2))</f>
        <v>89.2</v>
      </c>
      <c r="Z1244" s="3"/>
      <c r="AA1244" s="3">
        <v>54971259</v>
      </c>
      <c r="AB1244" s="3">
        <f t="shared" si="1404"/>
        <v>1348.1479999999999</v>
      </c>
      <c r="AC1244" s="3">
        <f>ROUND(((ES1244*1)),6)</f>
        <v>786.8</v>
      </c>
      <c r="AD1244" s="3">
        <f>ROUND(((((ET1244*1.2))-((EU1244*1.2)))+AE1244),6)</f>
        <v>73.475999999999999</v>
      </c>
      <c r="AE1244" s="3">
        <f>ROUND(((EU1244*1.2)),6)</f>
        <v>3.48</v>
      </c>
      <c r="AF1244" s="3">
        <f>ROUND(((EV1244*1.2)),6)</f>
        <v>487.87200000000001</v>
      </c>
      <c r="AG1244" s="3">
        <f t="shared" si="1405"/>
        <v>0</v>
      </c>
      <c r="AH1244" s="3">
        <f>((EW1244*1.2))</f>
        <v>39.6</v>
      </c>
      <c r="AI1244" s="3">
        <f>((EX1244*1.2))</f>
        <v>0</v>
      </c>
      <c r="AJ1244" s="3">
        <f t="shared" si="1406"/>
        <v>0</v>
      </c>
      <c r="AK1244" s="3">
        <v>1254.5899999999999</v>
      </c>
      <c r="AL1244" s="3">
        <v>786.8</v>
      </c>
      <c r="AM1244" s="3">
        <v>61.23</v>
      </c>
      <c r="AN1244" s="3">
        <v>2.9</v>
      </c>
      <c r="AO1244" s="3">
        <v>406.56</v>
      </c>
      <c r="AP1244" s="3">
        <v>0</v>
      </c>
      <c r="AQ1244" s="3">
        <v>33</v>
      </c>
      <c r="AR1244" s="3">
        <v>0</v>
      </c>
      <c r="AS1244" s="3">
        <v>0</v>
      </c>
      <c r="AT1244" s="3">
        <v>97</v>
      </c>
      <c r="AU1244" s="3">
        <v>51</v>
      </c>
      <c r="AV1244" s="3">
        <v>1.0469999999999999</v>
      </c>
      <c r="AW1244" s="3">
        <v>1</v>
      </c>
      <c r="AX1244" s="3"/>
      <c r="AY1244" s="3"/>
      <c r="AZ1244" s="3">
        <v>1</v>
      </c>
      <c r="BA1244" s="3">
        <v>1</v>
      </c>
      <c r="BB1244" s="3">
        <v>1</v>
      </c>
      <c r="BC1244" s="3">
        <v>1</v>
      </c>
      <c r="BD1244" s="3" t="s">
        <v>3</v>
      </c>
      <c r="BE1244" s="3" t="s">
        <v>3</v>
      </c>
      <c r="BF1244" s="3" t="s">
        <v>3</v>
      </c>
      <c r="BG1244" s="3" t="s">
        <v>3</v>
      </c>
      <c r="BH1244" s="3">
        <v>0</v>
      </c>
      <c r="BI1244" s="3">
        <v>2</v>
      </c>
      <c r="BJ1244" s="3" t="s">
        <v>1427</v>
      </c>
      <c r="BK1244" s="3"/>
      <c r="BL1244" s="3"/>
      <c r="BM1244" s="3">
        <v>67</v>
      </c>
      <c r="BN1244" s="3">
        <v>0</v>
      </c>
      <c r="BO1244" s="3" t="s">
        <v>1425</v>
      </c>
      <c r="BP1244" s="3">
        <v>1</v>
      </c>
      <c r="BQ1244" s="3">
        <v>40</v>
      </c>
      <c r="BR1244" s="3">
        <v>0</v>
      </c>
      <c r="BS1244" s="3">
        <v>1</v>
      </c>
      <c r="BT1244" s="3">
        <v>1</v>
      </c>
      <c r="BU1244" s="3">
        <v>1</v>
      </c>
      <c r="BV1244" s="3">
        <v>1</v>
      </c>
      <c r="BW1244" s="3">
        <v>1</v>
      </c>
      <c r="BX1244" s="3">
        <v>1</v>
      </c>
      <c r="BY1244" s="3" t="s">
        <v>3</v>
      </c>
      <c r="BZ1244" s="3">
        <v>97</v>
      </c>
      <c r="CA1244" s="3">
        <v>51</v>
      </c>
      <c r="CB1244" s="3" t="s">
        <v>3</v>
      </c>
      <c r="CC1244" s="3"/>
      <c r="CD1244" s="3"/>
      <c r="CE1244" s="3">
        <v>1566</v>
      </c>
      <c r="CF1244" s="3">
        <v>0</v>
      </c>
      <c r="CG1244" s="3">
        <v>0</v>
      </c>
      <c r="CH1244" s="3"/>
      <c r="CI1244" s="3"/>
      <c r="CJ1244" s="3"/>
      <c r="CK1244" s="3"/>
      <c r="CL1244" s="3"/>
      <c r="CM1244" s="3">
        <v>0</v>
      </c>
      <c r="CN1244" s="9" t="s">
        <v>2491</v>
      </c>
      <c r="CO1244" s="3">
        <v>0</v>
      </c>
      <c r="CP1244" s="3">
        <f t="shared" si="1407"/>
        <v>467.34000000000003</v>
      </c>
      <c r="CQ1244" s="3">
        <f t="shared" si="1449"/>
        <v>786.8</v>
      </c>
      <c r="CR1244" s="3">
        <f>(ROUND((ROUND((((ET1244*1.2))*AV1244*1),2)*BB1244),2)+ROUND((ROUND(((AE1244-((EU1244*1.2)))*AV1244*1),2)*BS1244),2))</f>
        <v>76.930000000000007</v>
      </c>
      <c r="CS1244" s="3">
        <f>(ROUND((ROUND((((EU1244*1.2))*AV1244*1),2)*BS1244),2)+ROUND((ROUND(((AE1244-((EU1244*1.2)))*AV1244*1),2)*BS1244),2))</f>
        <v>3.64</v>
      </c>
      <c r="CT1244" s="3">
        <f t="shared" si="1409"/>
        <v>510.8</v>
      </c>
      <c r="CU1244" s="3">
        <f t="shared" si="1410"/>
        <v>0</v>
      </c>
      <c r="CV1244" s="3">
        <f t="shared" si="1411"/>
        <v>41.461199999999998</v>
      </c>
      <c r="CW1244" s="3">
        <f t="shared" si="1412"/>
        <v>0</v>
      </c>
      <c r="CX1244" s="3">
        <f t="shared" si="1413"/>
        <v>0</v>
      </c>
      <c r="CY1244" s="3">
        <f>(ROUND((((S1244+ROUND((ROUND((((EU1244*1.2))*AV1244*1),2)*BS1244),2))*AT1244)/100),2)+ROUND(((ROUND((ROUND(((AE1244-((EU1244*1.2)))*AV1244*1),2)*BS1244),2)*AT1244)/100),2))</f>
        <v>171.99</v>
      </c>
      <c r="CZ1244" s="3">
        <f>(ROUND((((S1244+ROUND((ROUND((((EU1244*1.2))*AV1244*1),2)*BS1244),2))*AU1244)/100),2)+ROUND(((ROUND((ROUND(((AE1244-((EU1244*1.2)))*AV1244*1),2)*BS1244),2)*AU1244)/100),2))</f>
        <v>90.43</v>
      </c>
      <c r="DA1244" s="3"/>
      <c r="DB1244" s="3">
        <v>239</v>
      </c>
      <c r="DC1244" s="3" t="s">
        <v>3</v>
      </c>
      <c r="DD1244" s="3" t="s">
        <v>22</v>
      </c>
      <c r="DE1244" s="3" t="s">
        <v>42</v>
      </c>
      <c r="DF1244" s="3" t="s">
        <v>42</v>
      </c>
      <c r="DG1244" s="3" t="s">
        <v>42</v>
      </c>
      <c r="DH1244" s="3" t="s">
        <v>3</v>
      </c>
      <c r="DI1244" s="3" t="s">
        <v>42</v>
      </c>
      <c r="DJ1244" s="3" t="s">
        <v>42</v>
      </c>
      <c r="DK1244" s="3" t="s">
        <v>3</v>
      </c>
      <c r="DL1244" s="3" t="s">
        <v>3</v>
      </c>
      <c r="DM1244" s="3" t="s">
        <v>3</v>
      </c>
      <c r="DN1244" s="3">
        <v>0</v>
      </c>
      <c r="DO1244" s="3">
        <v>0</v>
      </c>
      <c r="DP1244" s="3">
        <v>1</v>
      </c>
      <c r="DQ1244" s="3">
        <v>1</v>
      </c>
      <c r="DR1244" s="3"/>
      <c r="DS1244" s="3"/>
      <c r="DT1244" s="3"/>
      <c r="DU1244" s="3">
        <v>1013</v>
      </c>
      <c r="DV1244" s="3" t="s">
        <v>117</v>
      </c>
      <c r="DW1244" s="3" t="s">
        <v>117</v>
      </c>
      <c r="DX1244" s="3">
        <v>1</v>
      </c>
      <c r="DY1244" s="3"/>
      <c r="DZ1244" s="3" t="s">
        <v>3</v>
      </c>
      <c r="EA1244" s="3" t="s">
        <v>3</v>
      </c>
      <c r="EB1244" s="3" t="s">
        <v>3</v>
      </c>
      <c r="EC1244" s="3" t="s">
        <v>3</v>
      </c>
      <c r="ED1244" s="3"/>
      <c r="EE1244" s="3">
        <v>57042957</v>
      </c>
      <c r="EF1244" s="3">
        <v>40</v>
      </c>
      <c r="EG1244" s="3" t="s">
        <v>33</v>
      </c>
      <c r="EH1244" s="3">
        <v>0</v>
      </c>
      <c r="EI1244" s="3" t="s">
        <v>3</v>
      </c>
      <c r="EJ1244" s="3">
        <v>2</v>
      </c>
      <c r="EK1244" s="3">
        <v>67</v>
      </c>
      <c r="EL1244" s="3" t="s">
        <v>34</v>
      </c>
      <c r="EM1244" s="3" t="s">
        <v>35</v>
      </c>
      <c r="EN1244" s="3"/>
      <c r="EO1244" s="3" t="s">
        <v>46</v>
      </c>
      <c r="EP1244" s="3"/>
      <c r="EQ1244" s="3">
        <v>0</v>
      </c>
      <c r="ER1244" s="3">
        <v>1254.5899999999999</v>
      </c>
      <c r="ES1244" s="3">
        <v>786.8</v>
      </c>
      <c r="ET1244" s="3">
        <v>61.23</v>
      </c>
      <c r="EU1244" s="3">
        <v>2.9</v>
      </c>
      <c r="EV1244" s="3">
        <v>406.56</v>
      </c>
      <c r="EW1244" s="3">
        <v>33</v>
      </c>
      <c r="EX1244" s="3">
        <v>0</v>
      </c>
      <c r="EY1244" s="3">
        <v>0</v>
      </c>
      <c r="EZ1244" s="3"/>
      <c r="FA1244" s="3"/>
      <c r="FB1244" s="3"/>
      <c r="FC1244" s="3"/>
      <c r="FD1244" s="3"/>
      <c r="FE1244" s="3"/>
      <c r="FF1244" s="3"/>
      <c r="FG1244" s="3"/>
      <c r="FH1244" s="3"/>
      <c r="FI1244" s="3"/>
      <c r="FJ1244" s="3"/>
      <c r="FK1244" s="3"/>
      <c r="FL1244" s="3"/>
      <c r="FM1244" s="3"/>
      <c r="FN1244" s="3"/>
      <c r="FO1244" s="3"/>
      <c r="FP1244" s="3"/>
      <c r="FQ1244" s="3">
        <v>0</v>
      </c>
      <c r="FR1244" s="3">
        <v>0</v>
      </c>
      <c r="FS1244" s="3">
        <v>0</v>
      </c>
      <c r="FT1244" s="3"/>
      <c r="FU1244" s="3"/>
      <c r="FV1244" s="3"/>
      <c r="FW1244" s="3"/>
      <c r="FX1244" s="3">
        <v>97</v>
      </c>
      <c r="FY1244" s="3">
        <v>51</v>
      </c>
      <c r="FZ1244" s="3"/>
      <c r="GA1244" s="3" t="s">
        <v>3</v>
      </c>
      <c r="GB1244" s="3"/>
      <c r="GC1244" s="3"/>
      <c r="GD1244" s="3">
        <v>1</v>
      </c>
      <c r="GE1244" s="3"/>
      <c r="GF1244" s="3">
        <v>424158067</v>
      </c>
      <c r="GG1244" s="3">
        <v>2</v>
      </c>
      <c r="GH1244" s="3">
        <v>1</v>
      </c>
      <c r="GI1244" s="3">
        <v>2</v>
      </c>
      <c r="GJ1244" s="3">
        <v>0</v>
      </c>
      <c r="GK1244" s="3">
        <v>0</v>
      </c>
      <c r="GL1244" s="3">
        <f t="shared" si="1414"/>
        <v>0</v>
      </c>
      <c r="GM1244" s="3">
        <f t="shared" si="1415"/>
        <v>726.2</v>
      </c>
      <c r="GN1244" s="3">
        <f t="shared" si="1416"/>
        <v>0</v>
      </c>
      <c r="GO1244" s="3">
        <f t="shared" si="1417"/>
        <v>726.2</v>
      </c>
      <c r="GP1244" s="3">
        <f t="shared" si="1418"/>
        <v>0</v>
      </c>
      <c r="GQ1244" s="3"/>
      <c r="GR1244" s="3">
        <v>0</v>
      </c>
      <c r="GS1244" s="3">
        <v>3</v>
      </c>
      <c r="GT1244" s="3">
        <v>0</v>
      </c>
      <c r="GU1244" s="3" t="s">
        <v>3</v>
      </c>
      <c r="GV1244" s="3">
        <f t="shared" si="1419"/>
        <v>0</v>
      </c>
      <c r="GW1244" s="3">
        <v>1</v>
      </c>
      <c r="GX1244" s="3">
        <f t="shared" si="1420"/>
        <v>0</v>
      </c>
      <c r="GY1244" s="3"/>
      <c r="GZ1244" s="3"/>
      <c r="HA1244" s="3">
        <v>0</v>
      </c>
      <c r="HB1244" s="3">
        <v>0</v>
      </c>
      <c r="HC1244" s="3">
        <f t="shared" si="1421"/>
        <v>0</v>
      </c>
      <c r="HD1244" s="3"/>
      <c r="HE1244" s="3" t="s">
        <v>3</v>
      </c>
      <c r="HF1244" s="3" t="s">
        <v>3</v>
      </c>
      <c r="HG1244" s="3"/>
      <c r="HH1244" s="3"/>
      <c r="HI1244" s="3"/>
      <c r="HJ1244" s="3"/>
      <c r="HK1244" s="3"/>
      <c r="HL1244" s="3"/>
      <c r="HM1244" s="3" t="s">
        <v>3</v>
      </c>
      <c r="HN1244" s="3" t="s">
        <v>3</v>
      </c>
      <c r="HO1244" s="3" t="s">
        <v>3</v>
      </c>
      <c r="HP1244" s="3" t="s">
        <v>3</v>
      </c>
      <c r="HQ1244" s="3" t="s">
        <v>3</v>
      </c>
      <c r="HR1244" s="3"/>
      <c r="HS1244" s="3">
        <v>0</v>
      </c>
      <c r="HT1244" s="3"/>
      <c r="HU1244" s="3"/>
      <c r="HV1244" s="3"/>
      <c r="HW1244" s="3"/>
      <c r="HX1244" s="3"/>
      <c r="HY1244" s="3"/>
      <c r="HZ1244" s="3"/>
      <c r="IA1244" s="3"/>
      <c r="IB1244" s="3"/>
      <c r="IC1244" s="3"/>
      <c r="ID1244" s="3"/>
      <c r="IE1244" s="3"/>
      <c r="IF1244" s="3"/>
      <c r="IG1244" s="3"/>
      <c r="IH1244" s="3"/>
      <c r="II1244" s="3"/>
      <c r="IJ1244" s="3"/>
      <c r="IK1244" s="3">
        <v>0</v>
      </c>
      <c r="IL1244" s="3"/>
      <c r="IM1244" s="3"/>
      <c r="IN1244" s="3"/>
      <c r="IO1244" s="3"/>
      <c r="IP1244" s="3"/>
      <c r="IQ1244" s="3"/>
      <c r="IR1244" s="3"/>
      <c r="IS1244" s="3"/>
      <c r="IT1244" s="3"/>
      <c r="IU1244" s="3"/>
    </row>
    <row r="1245" spans="1:255" ht="409.5" x14ac:dyDescent="0.25">
      <c r="A1245" s="4">
        <v>17</v>
      </c>
      <c r="B1245" s="4">
        <v>1</v>
      </c>
      <c r="C1245" s="4">
        <f>ROW(SmtRes!A566)</f>
        <v>566</v>
      </c>
      <c r="D1245" s="4">
        <f>ROW(EtalonRes!A676)</f>
        <v>676</v>
      </c>
      <c r="E1245" s="4" t="s">
        <v>1424</v>
      </c>
      <c r="F1245" s="4" t="s">
        <v>1425</v>
      </c>
      <c r="G1245" s="4" t="s">
        <v>1426</v>
      </c>
      <c r="H1245" s="4" t="s">
        <v>117</v>
      </c>
      <c r="I1245" s="4">
        <f>ROUND(34/100,9)</f>
        <v>0.34</v>
      </c>
      <c r="J1245" s="4">
        <v>0</v>
      </c>
      <c r="K1245" s="4">
        <f>ROUND(34/100,9)</f>
        <v>0.34</v>
      </c>
      <c r="L1245" s="4"/>
      <c r="M1245" s="4"/>
      <c r="N1245" s="4"/>
      <c r="O1245" s="4">
        <f t="shared" si="1397"/>
        <v>12108.12</v>
      </c>
      <c r="P1245" s="4">
        <f t="shared" si="1448"/>
        <v>1947.47</v>
      </c>
      <c r="Q1245" s="4">
        <f>(ROUND((ROUND((((ET1245*1.2))*AV1245*I1245),2)*BB1245),2)+ROUND((ROUND(((AE1245-((EU1245*1.2)))*AV1245*I1245),2)*BS1245),2))</f>
        <v>374.35</v>
      </c>
      <c r="R1245" s="4">
        <f>(ROUND((ROUND((((EU1245*1.2))*AV1245*I1245),2)*BS1245),2)+ROUND((ROUND(((AE1245-((EU1245*1.2)))*AV1245*I1245),2)*BS1245),2))</f>
        <v>69.87</v>
      </c>
      <c r="S1245" s="4">
        <f t="shared" si="1399"/>
        <v>9786.2999999999993</v>
      </c>
      <c r="T1245" s="4">
        <f t="shared" si="1400"/>
        <v>0</v>
      </c>
      <c r="U1245" s="4">
        <f t="shared" si="1401"/>
        <v>14.096808000000001</v>
      </c>
      <c r="V1245" s="4">
        <f t="shared" si="1402"/>
        <v>0</v>
      </c>
      <c r="W1245" s="4">
        <f t="shared" si="1403"/>
        <v>0</v>
      </c>
      <c r="X1245" s="4">
        <f>(ROUND((((S1245+ROUND((ROUND((((EU1245*1.2))*AV1245*I1245),2)*BS1245),2))*AT1245)/100),2)+ROUND(((ROUND((ROUND(((AE1245-((EU1245*1.2)))*AV1245*I1245),2)*BS1245),2)*AT1245)/100),2))</f>
        <v>9560.48</v>
      </c>
      <c r="Y1245" s="4">
        <f>(ROUND((((S1245+ROUND((ROUND((((EU1245*1.2))*AV1245*I1245),2)*BS1245),2))*AU1245)/100),2)+ROUND(((ROUND((ROUND(((AE1245-((EU1245*1.2)))*AV1245*I1245),2)*BS1245),2)*AU1245)/100),2))</f>
        <v>5026.6499999999996</v>
      </c>
      <c r="Z1245" s="4"/>
      <c r="AA1245" s="4">
        <v>55890823</v>
      </c>
      <c r="AB1245" s="4">
        <f t="shared" si="1404"/>
        <v>1348.1479999999999</v>
      </c>
      <c r="AC1245" s="4">
        <f>ROUND(((ES1245*1)),6)</f>
        <v>786.8</v>
      </c>
      <c r="AD1245" s="4">
        <f>ROUND(((((ET1245*1.2))-((EU1245*1.2)))+AE1245),6)</f>
        <v>73.475999999999999</v>
      </c>
      <c r="AE1245" s="4">
        <f>ROUND(((EU1245*1.2)),6)</f>
        <v>3.48</v>
      </c>
      <c r="AF1245" s="4">
        <f>ROUND(((EV1245*1.2)),6)</f>
        <v>487.87200000000001</v>
      </c>
      <c r="AG1245" s="4">
        <f t="shared" si="1405"/>
        <v>0</v>
      </c>
      <c r="AH1245" s="4">
        <f>((EW1245*1.2))</f>
        <v>39.6</v>
      </c>
      <c r="AI1245" s="4">
        <f>((EX1245*1.2))</f>
        <v>0</v>
      </c>
      <c r="AJ1245" s="4">
        <f t="shared" si="1406"/>
        <v>0</v>
      </c>
      <c r="AK1245" s="4">
        <v>1254.5899999999999</v>
      </c>
      <c r="AL1245" s="4">
        <v>786.8</v>
      </c>
      <c r="AM1245" s="4">
        <v>61.23</v>
      </c>
      <c r="AN1245" s="4">
        <v>2.9</v>
      </c>
      <c r="AO1245" s="4">
        <v>406.56</v>
      </c>
      <c r="AP1245" s="4">
        <v>0</v>
      </c>
      <c r="AQ1245" s="4">
        <v>33</v>
      </c>
      <c r="AR1245" s="4">
        <v>0</v>
      </c>
      <c r="AS1245" s="4">
        <v>0</v>
      </c>
      <c r="AT1245" s="4">
        <v>97</v>
      </c>
      <c r="AU1245" s="4">
        <v>51</v>
      </c>
      <c r="AV1245" s="4">
        <v>1.0469999999999999</v>
      </c>
      <c r="AW1245" s="4">
        <v>1</v>
      </c>
      <c r="AX1245" s="4"/>
      <c r="AY1245" s="4"/>
      <c r="AZ1245" s="4">
        <v>1</v>
      </c>
      <c r="BA1245" s="4">
        <v>56.35</v>
      </c>
      <c r="BB1245" s="4">
        <v>14.31</v>
      </c>
      <c r="BC1245" s="4">
        <v>7.28</v>
      </c>
      <c r="BD1245" s="4" t="s">
        <v>3</v>
      </c>
      <c r="BE1245" s="4" t="s">
        <v>3</v>
      </c>
      <c r="BF1245" s="4" t="s">
        <v>3</v>
      </c>
      <c r="BG1245" s="4" t="s">
        <v>3</v>
      </c>
      <c r="BH1245" s="4">
        <v>0</v>
      </c>
      <c r="BI1245" s="4">
        <v>2</v>
      </c>
      <c r="BJ1245" s="4" t="s">
        <v>1427</v>
      </c>
      <c r="BK1245" s="4"/>
      <c r="BL1245" s="4"/>
      <c r="BM1245" s="4">
        <v>67</v>
      </c>
      <c r="BN1245" s="4">
        <v>0</v>
      </c>
      <c r="BO1245" s="4" t="s">
        <v>1425</v>
      </c>
      <c r="BP1245" s="4">
        <v>1</v>
      </c>
      <c r="BQ1245" s="4">
        <v>40</v>
      </c>
      <c r="BR1245" s="4">
        <v>0</v>
      </c>
      <c r="BS1245" s="4">
        <v>56.35</v>
      </c>
      <c r="BT1245" s="4">
        <v>1</v>
      </c>
      <c r="BU1245" s="4">
        <v>1</v>
      </c>
      <c r="BV1245" s="4">
        <v>1</v>
      </c>
      <c r="BW1245" s="4">
        <v>1</v>
      </c>
      <c r="BX1245" s="4">
        <v>1</v>
      </c>
      <c r="BY1245" s="4" t="s">
        <v>3</v>
      </c>
      <c r="BZ1245" s="4">
        <v>97</v>
      </c>
      <c r="CA1245" s="4">
        <v>51</v>
      </c>
      <c r="CB1245" s="4" t="s">
        <v>3</v>
      </c>
      <c r="CC1245" s="4"/>
      <c r="CD1245" s="4"/>
      <c r="CE1245" s="4">
        <v>1566</v>
      </c>
      <c r="CF1245" s="4">
        <v>0</v>
      </c>
      <c r="CG1245" s="4">
        <v>0</v>
      </c>
      <c r="CH1245" s="4"/>
      <c r="CI1245" s="4"/>
      <c r="CJ1245" s="4"/>
      <c r="CK1245" s="4"/>
      <c r="CL1245" s="4"/>
      <c r="CM1245" s="4">
        <v>0</v>
      </c>
      <c r="CN1245" s="10" t="s">
        <v>2491</v>
      </c>
      <c r="CO1245" s="4">
        <v>0</v>
      </c>
      <c r="CP1245" s="4">
        <f t="shared" si="1407"/>
        <v>12108.119999999999</v>
      </c>
      <c r="CQ1245" s="4">
        <f t="shared" si="1449"/>
        <v>5727.9</v>
      </c>
      <c r="CR1245" s="4">
        <f>(ROUND((ROUND((((ET1245*1.2))*AV1245*1),2)*BB1245),2)+ROUND((ROUND(((AE1245-((EU1245*1.2)))*AV1245*1),2)*BS1245),2))</f>
        <v>1100.8699999999999</v>
      </c>
      <c r="CS1245" s="4">
        <f>(ROUND((ROUND((((EU1245*1.2))*AV1245*1),2)*BS1245),2)+ROUND((ROUND(((AE1245-((EU1245*1.2)))*AV1245*1),2)*BS1245),2))</f>
        <v>205.11</v>
      </c>
      <c r="CT1245" s="4">
        <f t="shared" si="1409"/>
        <v>28783.58</v>
      </c>
      <c r="CU1245" s="4">
        <f t="shared" si="1410"/>
        <v>0</v>
      </c>
      <c r="CV1245" s="4">
        <f t="shared" si="1411"/>
        <v>41.461199999999998</v>
      </c>
      <c r="CW1245" s="4">
        <f t="shared" si="1412"/>
        <v>0</v>
      </c>
      <c r="CX1245" s="4">
        <f t="shared" si="1413"/>
        <v>0</v>
      </c>
      <c r="CY1245" s="4">
        <f>(ROUND((((S1245+ROUND((ROUND((((EU1245*1.2))*AV1245*1),2)*BS1245),2))*AT1245)/100),2)+ROUND(((ROUND((ROUND(((AE1245-((EU1245*1.2)))*AV1245*1),2)*BS1245),2)*AT1245)/100),2))</f>
        <v>9691.67</v>
      </c>
      <c r="CZ1245" s="4">
        <f>(ROUND((((S1245+ROUND((ROUND((((EU1245*1.2))*AV1245*1),2)*BS1245),2))*AU1245)/100),2)+ROUND(((ROUND((ROUND(((AE1245-((EU1245*1.2)))*AV1245*1),2)*BS1245),2)*AU1245)/100),2))</f>
        <v>5095.62</v>
      </c>
      <c r="DA1245" s="4"/>
      <c r="DB1245" s="4">
        <v>240</v>
      </c>
      <c r="DC1245" s="4" t="s">
        <v>3</v>
      </c>
      <c r="DD1245" s="4" t="s">
        <v>22</v>
      </c>
      <c r="DE1245" s="4" t="s">
        <v>42</v>
      </c>
      <c r="DF1245" s="4" t="s">
        <v>42</v>
      </c>
      <c r="DG1245" s="4" t="s">
        <v>42</v>
      </c>
      <c r="DH1245" s="4" t="s">
        <v>3</v>
      </c>
      <c r="DI1245" s="4" t="s">
        <v>42</v>
      </c>
      <c r="DJ1245" s="4" t="s">
        <v>42</v>
      </c>
      <c r="DK1245" s="4" t="s">
        <v>3</v>
      </c>
      <c r="DL1245" s="4" t="s">
        <v>3</v>
      </c>
      <c r="DM1245" s="4" t="s">
        <v>3</v>
      </c>
      <c r="DN1245" s="4">
        <v>0</v>
      </c>
      <c r="DO1245" s="4">
        <v>0</v>
      </c>
      <c r="DP1245" s="4">
        <v>1</v>
      </c>
      <c r="DQ1245" s="4">
        <v>1</v>
      </c>
      <c r="DR1245" s="4"/>
      <c r="DS1245" s="4"/>
      <c r="DT1245" s="4"/>
      <c r="DU1245" s="4">
        <v>1013</v>
      </c>
      <c r="DV1245" s="4" t="s">
        <v>117</v>
      </c>
      <c r="DW1245" s="4" t="s">
        <v>117</v>
      </c>
      <c r="DX1245" s="4">
        <v>1</v>
      </c>
      <c r="DY1245" s="4"/>
      <c r="DZ1245" s="4" t="s">
        <v>3</v>
      </c>
      <c r="EA1245" s="4" t="s">
        <v>3</v>
      </c>
      <c r="EB1245" s="4" t="s">
        <v>3</v>
      </c>
      <c r="EC1245" s="4" t="s">
        <v>3</v>
      </c>
      <c r="ED1245" s="4"/>
      <c r="EE1245" s="4">
        <v>57042957</v>
      </c>
      <c r="EF1245" s="4">
        <v>40</v>
      </c>
      <c r="EG1245" s="4" t="s">
        <v>33</v>
      </c>
      <c r="EH1245" s="4">
        <v>0</v>
      </c>
      <c r="EI1245" s="4" t="s">
        <v>3</v>
      </c>
      <c r="EJ1245" s="4">
        <v>2</v>
      </c>
      <c r="EK1245" s="4">
        <v>67</v>
      </c>
      <c r="EL1245" s="4" t="s">
        <v>34</v>
      </c>
      <c r="EM1245" s="4" t="s">
        <v>35</v>
      </c>
      <c r="EN1245" s="4"/>
      <c r="EO1245" s="4" t="s">
        <v>46</v>
      </c>
      <c r="EP1245" s="4"/>
      <c r="EQ1245" s="4">
        <v>0</v>
      </c>
      <c r="ER1245" s="4">
        <v>1254.5899999999999</v>
      </c>
      <c r="ES1245" s="4">
        <v>786.8</v>
      </c>
      <c r="ET1245" s="4">
        <v>61.23</v>
      </c>
      <c r="EU1245" s="4">
        <v>2.9</v>
      </c>
      <c r="EV1245" s="4">
        <v>406.56</v>
      </c>
      <c r="EW1245" s="4">
        <v>33</v>
      </c>
      <c r="EX1245" s="4">
        <v>0</v>
      </c>
      <c r="EY1245" s="4">
        <v>0</v>
      </c>
      <c r="EZ1245" s="4"/>
      <c r="FA1245" s="4"/>
      <c r="FB1245" s="4"/>
      <c r="FC1245" s="4"/>
      <c r="FD1245" s="4"/>
      <c r="FE1245" s="4"/>
      <c r="FF1245" s="4"/>
      <c r="FG1245" s="4"/>
      <c r="FH1245" s="4"/>
      <c r="FI1245" s="4"/>
      <c r="FJ1245" s="4"/>
      <c r="FK1245" s="4"/>
      <c r="FL1245" s="4"/>
      <c r="FM1245" s="4"/>
      <c r="FN1245" s="4"/>
      <c r="FO1245" s="4"/>
      <c r="FP1245" s="4"/>
      <c r="FQ1245" s="4">
        <v>0</v>
      </c>
      <c r="FR1245" s="4">
        <v>0</v>
      </c>
      <c r="FS1245" s="4">
        <v>0</v>
      </c>
      <c r="FT1245" s="4"/>
      <c r="FU1245" s="4"/>
      <c r="FV1245" s="4"/>
      <c r="FW1245" s="4"/>
      <c r="FX1245" s="4">
        <v>97</v>
      </c>
      <c r="FY1245" s="4">
        <v>51</v>
      </c>
      <c r="FZ1245" s="4"/>
      <c r="GA1245" s="4" t="s">
        <v>3</v>
      </c>
      <c r="GB1245" s="4"/>
      <c r="GC1245" s="4"/>
      <c r="GD1245" s="4">
        <v>1</v>
      </c>
      <c r="GE1245" s="4"/>
      <c r="GF1245" s="4">
        <v>424158067</v>
      </c>
      <c r="GG1245" s="4">
        <v>2</v>
      </c>
      <c r="GH1245" s="4">
        <v>1</v>
      </c>
      <c r="GI1245" s="4">
        <v>2</v>
      </c>
      <c r="GJ1245" s="4">
        <v>0</v>
      </c>
      <c r="GK1245" s="4">
        <v>0</v>
      </c>
      <c r="GL1245" s="4">
        <f t="shared" si="1414"/>
        <v>0</v>
      </c>
      <c r="GM1245" s="4">
        <f t="shared" si="1415"/>
        <v>26695.25</v>
      </c>
      <c r="GN1245" s="4">
        <f t="shared" si="1416"/>
        <v>0</v>
      </c>
      <c r="GO1245" s="4">
        <f t="shared" si="1417"/>
        <v>26695.25</v>
      </c>
      <c r="GP1245" s="4">
        <f t="shared" si="1418"/>
        <v>0</v>
      </c>
      <c r="GQ1245" s="4"/>
      <c r="GR1245" s="4">
        <v>0</v>
      </c>
      <c r="GS1245" s="4">
        <v>3</v>
      </c>
      <c r="GT1245" s="4">
        <v>0</v>
      </c>
      <c r="GU1245" s="4" t="s">
        <v>3</v>
      </c>
      <c r="GV1245" s="4">
        <f t="shared" si="1419"/>
        <v>0</v>
      </c>
      <c r="GW1245" s="4">
        <v>1</v>
      </c>
      <c r="GX1245" s="4">
        <f t="shared" si="1420"/>
        <v>0</v>
      </c>
      <c r="GY1245" s="4"/>
      <c r="GZ1245" s="4"/>
      <c r="HA1245" s="4">
        <v>0</v>
      </c>
      <c r="HB1245" s="4">
        <v>0</v>
      </c>
      <c r="HC1245" s="4">
        <f t="shared" si="1421"/>
        <v>0</v>
      </c>
      <c r="HD1245" s="4"/>
      <c r="HE1245" s="4" t="s">
        <v>3</v>
      </c>
      <c r="HF1245" s="4" t="s">
        <v>3</v>
      </c>
      <c r="HG1245" s="4"/>
      <c r="HH1245" s="4"/>
      <c r="HI1245" s="4"/>
      <c r="HJ1245" s="4"/>
      <c r="HK1245" s="4"/>
      <c r="HL1245" s="4"/>
      <c r="HM1245" s="4" t="s">
        <v>3</v>
      </c>
      <c r="HN1245" s="4" t="s">
        <v>3</v>
      </c>
      <c r="HO1245" s="4" t="s">
        <v>3</v>
      </c>
      <c r="HP1245" s="4" t="s">
        <v>3</v>
      </c>
      <c r="HQ1245" s="4" t="s">
        <v>3</v>
      </c>
      <c r="HR1245" s="4"/>
      <c r="HS1245" s="4">
        <v>0</v>
      </c>
      <c r="HT1245" s="4"/>
      <c r="HU1245" s="4"/>
      <c r="HV1245" s="4"/>
      <c r="HW1245" s="4"/>
      <c r="HX1245" s="4"/>
      <c r="HY1245" s="4"/>
      <c r="HZ1245" s="4"/>
      <c r="IA1245" s="4"/>
      <c r="IB1245" s="4"/>
      <c r="IC1245" s="4"/>
      <c r="ID1245" s="4"/>
      <c r="IE1245" s="4"/>
      <c r="IF1245" s="4"/>
      <c r="IG1245" s="4"/>
      <c r="IH1245" s="4"/>
      <c r="II1245" s="4"/>
      <c r="IJ1245" s="4"/>
      <c r="IK1245" s="4">
        <v>0</v>
      </c>
      <c r="IL1245" s="4"/>
      <c r="IM1245" s="4"/>
      <c r="IN1245" s="4"/>
      <c r="IO1245" s="4"/>
      <c r="IP1245" s="4"/>
      <c r="IQ1245" s="4"/>
      <c r="IR1245" s="4"/>
      <c r="IS1245" s="4"/>
      <c r="IT1245" s="4"/>
      <c r="IU1245" s="4"/>
    </row>
    <row r="1246" spans="1:255" ht="409.5" x14ac:dyDescent="0.25">
      <c r="A1246" s="3">
        <v>18</v>
      </c>
      <c r="B1246" s="3">
        <v>1</v>
      </c>
      <c r="C1246" s="3">
        <v>553</v>
      </c>
      <c r="D1246" s="3"/>
      <c r="E1246" s="3" t="s">
        <v>1428</v>
      </c>
      <c r="F1246" s="3" t="s">
        <v>1429</v>
      </c>
      <c r="G1246" s="3" t="s">
        <v>1430</v>
      </c>
      <c r="H1246" s="3" t="s">
        <v>1355</v>
      </c>
      <c r="I1246" s="3">
        <f>I1244*J1246</f>
        <v>7.4800000000000005E-2</v>
      </c>
      <c r="J1246" s="3">
        <v>0.22</v>
      </c>
      <c r="K1246" s="3">
        <v>0.22</v>
      </c>
      <c r="L1246" s="3"/>
      <c r="M1246" s="3"/>
      <c r="N1246" s="3"/>
      <c r="O1246" s="3">
        <f t="shared" si="1397"/>
        <v>22.06</v>
      </c>
      <c r="P1246" s="3">
        <f t="shared" si="1448"/>
        <v>22.06</v>
      </c>
      <c r="Q1246" s="3">
        <f t="shared" ref="Q1246:Q1251" si="1452">(ROUND((ROUND(((ET1246)*AV1246*I1246),2)*BB1246),2)+ROUND((ROUND(((AE1246-(EU1246))*AV1246*I1246),2)*BS1246),2))</f>
        <v>0</v>
      </c>
      <c r="R1246" s="3">
        <f t="shared" ref="R1246:R1251" si="1453">(ROUND((ROUND(((EU1246)*AV1246*I1246),2)*BS1246),2)+ROUND((ROUND(((AE1246-(EU1246))*AV1246*I1246),2)*BS1246),2))</f>
        <v>0</v>
      </c>
      <c r="S1246" s="3">
        <f t="shared" si="1399"/>
        <v>0</v>
      </c>
      <c r="T1246" s="3">
        <f t="shared" si="1400"/>
        <v>0</v>
      </c>
      <c r="U1246" s="3">
        <f t="shared" si="1401"/>
        <v>0</v>
      </c>
      <c r="V1246" s="3">
        <f t="shared" si="1402"/>
        <v>0</v>
      </c>
      <c r="W1246" s="3">
        <f t="shared" si="1403"/>
        <v>0</v>
      </c>
      <c r="X1246" s="3">
        <f t="shared" ref="X1246:X1251" si="1454">(ROUND((((S1246+ROUND((ROUND(((EU1246)*AV1246*I1246),2)*BS1246),2))*AT1246)/100),2)+ROUND(((ROUND((ROUND(((AE1246-(EU1246))*AV1246*I1246),2)*BS1246),2)*AT1246)/100),2))</f>
        <v>0</v>
      </c>
      <c r="Y1246" s="3">
        <f t="shared" ref="Y1246:Y1251" si="1455">(ROUND((((S1246+ROUND((ROUND(((EU1246)*AV1246*I1246),2)*BS1246),2))*AU1246)/100),2)+ROUND(((ROUND((ROUND(((AE1246-(EU1246))*AV1246*I1246),2)*BS1246),2)*AU1246)/100),2))</f>
        <v>0</v>
      </c>
      <c r="Z1246" s="3"/>
      <c r="AA1246" s="3">
        <v>54971259</v>
      </c>
      <c r="AB1246" s="3">
        <f t="shared" si="1404"/>
        <v>294.89</v>
      </c>
      <c r="AC1246" s="3">
        <f t="shared" ref="AC1246:AC1251" si="1456">ROUND((ES1246),6)</f>
        <v>294.89</v>
      </c>
      <c r="AD1246" s="3">
        <f t="shared" ref="AD1246:AD1251" si="1457">ROUND((((ET1246)-(EU1246))+AE1246),6)</f>
        <v>0</v>
      </c>
      <c r="AE1246" s="3">
        <f t="shared" ref="AE1246:AF1251" si="1458">ROUND((EU1246),6)</f>
        <v>0</v>
      </c>
      <c r="AF1246" s="3">
        <f t="shared" si="1458"/>
        <v>0</v>
      </c>
      <c r="AG1246" s="3">
        <f t="shared" si="1405"/>
        <v>0</v>
      </c>
      <c r="AH1246" s="3">
        <f t="shared" ref="AH1246:AI1251" si="1459">(EW1246)</f>
        <v>0</v>
      </c>
      <c r="AI1246" s="3">
        <f t="shared" si="1459"/>
        <v>0</v>
      </c>
      <c r="AJ1246" s="3">
        <f t="shared" si="1406"/>
        <v>0</v>
      </c>
      <c r="AK1246" s="3">
        <v>294.89</v>
      </c>
      <c r="AL1246" s="3">
        <v>294.89</v>
      </c>
      <c r="AM1246" s="3">
        <v>0</v>
      </c>
      <c r="AN1246" s="3">
        <v>0</v>
      </c>
      <c r="AO1246" s="3">
        <v>0</v>
      </c>
      <c r="AP1246" s="3">
        <v>0</v>
      </c>
      <c r="AQ1246" s="3">
        <v>0</v>
      </c>
      <c r="AR1246" s="3">
        <v>0</v>
      </c>
      <c r="AS1246" s="3">
        <v>0</v>
      </c>
      <c r="AT1246" s="3">
        <v>97</v>
      </c>
      <c r="AU1246" s="3">
        <v>51</v>
      </c>
      <c r="AV1246" s="3">
        <v>1</v>
      </c>
      <c r="AW1246" s="3">
        <v>1</v>
      </c>
      <c r="AX1246" s="3"/>
      <c r="AY1246" s="3"/>
      <c r="AZ1246" s="3">
        <v>1</v>
      </c>
      <c r="BA1246" s="3">
        <v>1</v>
      </c>
      <c r="BB1246" s="3">
        <v>1</v>
      </c>
      <c r="BC1246" s="3">
        <v>1</v>
      </c>
      <c r="BD1246" s="3" t="s">
        <v>3</v>
      </c>
      <c r="BE1246" s="3" t="s">
        <v>3</v>
      </c>
      <c r="BF1246" s="3" t="s">
        <v>3</v>
      </c>
      <c r="BG1246" s="3" t="s">
        <v>3</v>
      </c>
      <c r="BH1246" s="3">
        <v>3</v>
      </c>
      <c r="BI1246" s="3">
        <v>2</v>
      </c>
      <c r="BJ1246" s="3" t="s">
        <v>1431</v>
      </c>
      <c r="BK1246" s="3"/>
      <c r="BL1246" s="3"/>
      <c r="BM1246" s="3">
        <v>67</v>
      </c>
      <c r="BN1246" s="3">
        <v>0</v>
      </c>
      <c r="BO1246" s="3" t="s">
        <v>3</v>
      </c>
      <c r="BP1246" s="3">
        <v>0</v>
      </c>
      <c r="BQ1246" s="3">
        <v>40</v>
      </c>
      <c r="BR1246" s="3">
        <v>0</v>
      </c>
      <c r="BS1246" s="3">
        <v>1</v>
      </c>
      <c r="BT1246" s="3">
        <v>1</v>
      </c>
      <c r="BU1246" s="3">
        <v>1</v>
      </c>
      <c r="BV1246" s="3">
        <v>1</v>
      </c>
      <c r="BW1246" s="3">
        <v>1</v>
      </c>
      <c r="BX1246" s="3">
        <v>1</v>
      </c>
      <c r="BY1246" s="3" t="s">
        <v>3</v>
      </c>
      <c r="BZ1246" s="3">
        <v>97</v>
      </c>
      <c r="CA1246" s="3">
        <v>51</v>
      </c>
      <c r="CB1246" s="3" t="s">
        <v>3</v>
      </c>
      <c r="CC1246" s="3"/>
      <c r="CD1246" s="3"/>
      <c r="CE1246" s="3">
        <v>1566</v>
      </c>
      <c r="CF1246" s="3">
        <v>0</v>
      </c>
      <c r="CG1246" s="3">
        <v>0</v>
      </c>
      <c r="CH1246" s="3"/>
      <c r="CI1246" s="3"/>
      <c r="CJ1246" s="3"/>
      <c r="CK1246" s="3"/>
      <c r="CL1246" s="3"/>
      <c r="CM1246" s="3">
        <v>0</v>
      </c>
      <c r="CN1246" s="9" t="s">
        <v>2499</v>
      </c>
      <c r="CO1246" s="3">
        <v>0</v>
      </c>
      <c r="CP1246" s="3">
        <f t="shared" si="1407"/>
        <v>22.06</v>
      </c>
      <c r="CQ1246" s="3">
        <f t="shared" si="1449"/>
        <v>294.89</v>
      </c>
      <c r="CR1246" s="3">
        <f t="shared" ref="CR1246:CR1251" si="1460">(ROUND((ROUND(((ET1246)*AV1246*1),2)*BB1246),2)+ROUND((ROUND(((AE1246-(EU1246))*AV1246*1),2)*BS1246),2))</f>
        <v>0</v>
      </c>
      <c r="CS1246" s="3">
        <f t="shared" ref="CS1246:CS1251" si="1461">(ROUND((ROUND(((EU1246)*AV1246*1),2)*BS1246),2)+ROUND((ROUND(((AE1246-(EU1246))*AV1246*1),2)*BS1246),2))</f>
        <v>0</v>
      </c>
      <c r="CT1246" s="3">
        <f t="shared" si="1409"/>
        <v>0</v>
      </c>
      <c r="CU1246" s="3">
        <f t="shared" si="1410"/>
        <v>0</v>
      </c>
      <c r="CV1246" s="3">
        <f t="shared" si="1411"/>
        <v>0</v>
      </c>
      <c r="CW1246" s="3">
        <f t="shared" si="1412"/>
        <v>0</v>
      </c>
      <c r="CX1246" s="3">
        <f t="shared" si="1413"/>
        <v>0</v>
      </c>
      <c r="CY1246" s="3">
        <f t="shared" ref="CY1246:CY1251" si="1462">(ROUND((((S1246+ROUND((ROUND(((EU1246)*AV1246*1),2)*BS1246),2))*AT1246)/100),2)+ROUND(((ROUND((ROUND(((AE1246-(EU1246))*AV1246*1),2)*BS1246),2)*AT1246)/100),2))</f>
        <v>0</v>
      </c>
      <c r="CZ1246" s="3">
        <f t="shared" ref="CZ1246:CZ1251" si="1463">(ROUND((((S1246+ROUND((ROUND(((EU1246)*AV1246*1),2)*BS1246),2))*AU1246)/100),2)+ROUND(((ROUND((ROUND(((AE1246-(EU1246))*AV1246*1),2)*BS1246),2)*AU1246)/100),2))</f>
        <v>0</v>
      </c>
      <c r="DA1246" s="3"/>
      <c r="DB1246" s="3"/>
      <c r="DC1246" s="3" t="s">
        <v>3</v>
      </c>
      <c r="DD1246" s="3" t="s">
        <v>3</v>
      </c>
      <c r="DE1246" s="3" t="s">
        <v>3</v>
      </c>
      <c r="DF1246" s="3" t="s">
        <v>3</v>
      </c>
      <c r="DG1246" s="3" t="s">
        <v>3</v>
      </c>
      <c r="DH1246" s="3" t="s">
        <v>3</v>
      </c>
      <c r="DI1246" s="3" t="s">
        <v>3</v>
      </c>
      <c r="DJ1246" s="3" t="s">
        <v>3</v>
      </c>
      <c r="DK1246" s="3" t="s">
        <v>3</v>
      </c>
      <c r="DL1246" s="3" t="s">
        <v>3</v>
      </c>
      <c r="DM1246" s="3" t="s">
        <v>3</v>
      </c>
      <c r="DN1246" s="3">
        <v>0</v>
      </c>
      <c r="DO1246" s="3">
        <v>0</v>
      </c>
      <c r="DP1246" s="3">
        <v>1</v>
      </c>
      <c r="DQ1246" s="3">
        <v>1</v>
      </c>
      <c r="DR1246" s="3"/>
      <c r="DS1246" s="3"/>
      <c r="DT1246" s="3"/>
      <c r="DU1246" s="3">
        <v>1010</v>
      </c>
      <c r="DV1246" s="3" t="s">
        <v>1355</v>
      </c>
      <c r="DW1246" s="3" t="s">
        <v>1355</v>
      </c>
      <c r="DX1246" s="3">
        <v>1000</v>
      </c>
      <c r="DY1246" s="3"/>
      <c r="DZ1246" s="3" t="s">
        <v>3</v>
      </c>
      <c r="EA1246" s="3" t="s">
        <v>3</v>
      </c>
      <c r="EB1246" s="3" t="s">
        <v>3</v>
      </c>
      <c r="EC1246" s="3" t="s">
        <v>3</v>
      </c>
      <c r="ED1246" s="3"/>
      <c r="EE1246" s="3">
        <v>57042957</v>
      </c>
      <c r="EF1246" s="3">
        <v>40</v>
      </c>
      <c r="EG1246" s="3" t="s">
        <v>33</v>
      </c>
      <c r="EH1246" s="3">
        <v>0</v>
      </c>
      <c r="EI1246" s="3" t="s">
        <v>3</v>
      </c>
      <c r="EJ1246" s="3">
        <v>2</v>
      </c>
      <c r="EK1246" s="3">
        <v>67</v>
      </c>
      <c r="EL1246" s="3" t="s">
        <v>34</v>
      </c>
      <c r="EM1246" s="3" t="s">
        <v>35</v>
      </c>
      <c r="EN1246" s="3"/>
      <c r="EO1246" s="3" t="s">
        <v>46</v>
      </c>
      <c r="EP1246" s="3"/>
      <c r="EQ1246" s="3">
        <v>0</v>
      </c>
      <c r="ER1246" s="3">
        <v>294.89</v>
      </c>
      <c r="ES1246" s="3">
        <v>294.89</v>
      </c>
      <c r="ET1246" s="3">
        <v>0</v>
      </c>
      <c r="EU1246" s="3">
        <v>0</v>
      </c>
      <c r="EV1246" s="3">
        <v>0</v>
      </c>
      <c r="EW1246" s="3">
        <v>0</v>
      </c>
      <c r="EX1246" s="3">
        <v>0</v>
      </c>
      <c r="EY1246" s="3"/>
      <c r="EZ1246" s="3"/>
      <c r="FA1246" s="3"/>
      <c r="FB1246" s="3"/>
      <c r="FC1246" s="3"/>
      <c r="FD1246" s="3"/>
      <c r="FE1246" s="3"/>
      <c r="FF1246" s="3"/>
      <c r="FG1246" s="3"/>
      <c r="FH1246" s="3"/>
      <c r="FI1246" s="3"/>
      <c r="FJ1246" s="3"/>
      <c r="FK1246" s="3"/>
      <c r="FL1246" s="3"/>
      <c r="FM1246" s="3"/>
      <c r="FN1246" s="3"/>
      <c r="FO1246" s="3"/>
      <c r="FP1246" s="3"/>
      <c r="FQ1246" s="3">
        <v>0</v>
      </c>
      <c r="FR1246" s="3">
        <v>0</v>
      </c>
      <c r="FS1246" s="3">
        <v>0</v>
      </c>
      <c r="FT1246" s="3"/>
      <c r="FU1246" s="3"/>
      <c r="FV1246" s="3"/>
      <c r="FW1246" s="3"/>
      <c r="FX1246" s="3">
        <v>97</v>
      </c>
      <c r="FY1246" s="3">
        <v>51</v>
      </c>
      <c r="FZ1246" s="3"/>
      <c r="GA1246" s="3" t="s">
        <v>3</v>
      </c>
      <c r="GB1246" s="3"/>
      <c r="GC1246" s="3"/>
      <c r="GD1246" s="3">
        <v>1</v>
      </c>
      <c r="GE1246" s="3"/>
      <c r="GF1246" s="3">
        <v>-285397556</v>
      </c>
      <c r="GG1246" s="3">
        <v>2</v>
      </c>
      <c r="GH1246" s="3">
        <v>1</v>
      </c>
      <c r="GI1246" s="3">
        <v>-2</v>
      </c>
      <c r="GJ1246" s="3">
        <v>0</v>
      </c>
      <c r="GK1246" s="3">
        <v>0</v>
      </c>
      <c r="GL1246" s="3">
        <f t="shared" si="1414"/>
        <v>0</v>
      </c>
      <c r="GM1246" s="3">
        <f t="shared" si="1415"/>
        <v>22.06</v>
      </c>
      <c r="GN1246" s="3">
        <f t="shared" si="1416"/>
        <v>0</v>
      </c>
      <c r="GO1246" s="3">
        <f t="shared" si="1417"/>
        <v>22.06</v>
      </c>
      <c r="GP1246" s="3">
        <f t="shared" si="1418"/>
        <v>0</v>
      </c>
      <c r="GQ1246" s="3"/>
      <c r="GR1246" s="3">
        <v>0</v>
      </c>
      <c r="GS1246" s="3">
        <v>3</v>
      </c>
      <c r="GT1246" s="3">
        <v>0</v>
      </c>
      <c r="GU1246" s="3" t="s">
        <v>3</v>
      </c>
      <c r="GV1246" s="3">
        <f t="shared" si="1419"/>
        <v>0</v>
      </c>
      <c r="GW1246" s="3">
        <v>1</v>
      </c>
      <c r="GX1246" s="3">
        <f t="shared" si="1420"/>
        <v>0</v>
      </c>
      <c r="GY1246" s="3"/>
      <c r="GZ1246" s="3"/>
      <c r="HA1246" s="3">
        <v>0</v>
      </c>
      <c r="HB1246" s="3">
        <v>0</v>
      </c>
      <c r="HC1246" s="3">
        <f t="shared" si="1421"/>
        <v>0</v>
      </c>
      <c r="HD1246" s="3"/>
      <c r="HE1246" s="3" t="s">
        <v>3</v>
      </c>
      <c r="HF1246" s="3" t="s">
        <v>3</v>
      </c>
      <c r="HG1246" s="3"/>
      <c r="HH1246" s="3"/>
      <c r="HI1246" s="3"/>
      <c r="HJ1246" s="3"/>
      <c r="HK1246" s="3"/>
      <c r="HL1246" s="3"/>
      <c r="HM1246" s="3" t="s">
        <v>22</v>
      </c>
      <c r="HN1246" s="3" t="s">
        <v>3</v>
      </c>
      <c r="HO1246" s="3" t="s">
        <v>3</v>
      </c>
      <c r="HP1246" s="3" t="s">
        <v>3</v>
      </c>
      <c r="HQ1246" s="3" t="s">
        <v>3</v>
      </c>
      <c r="HR1246" s="3"/>
      <c r="HS1246" s="3">
        <v>0</v>
      </c>
      <c r="HT1246" s="3"/>
      <c r="HU1246" s="3"/>
      <c r="HV1246" s="3"/>
      <c r="HW1246" s="3"/>
      <c r="HX1246" s="3"/>
      <c r="HY1246" s="3"/>
      <c r="HZ1246" s="3"/>
      <c r="IA1246" s="3"/>
      <c r="IB1246" s="3"/>
      <c r="IC1246" s="3"/>
      <c r="ID1246" s="3"/>
      <c r="IE1246" s="3"/>
      <c r="IF1246" s="3"/>
      <c r="IG1246" s="3"/>
      <c r="IH1246" s="3"/>
      <c r="II1246" s="3"/>
      <c r="IJ1246" s="3"/>
      <c r="IK1246" s="3">
        <v>0</v>
      </c>
      <c r="IL1246" s="3"/>
      <c r="IM1246" s="3"/>
      <c r="IN1246" s="3"/>
      <c r="IO1246" s="3"/>
      <c r="IP1246" s="3"/>
      <c r="IQ1246" s="3"/>
      <c r="IR1246" s="3"/>
      <c r="IS1246" s="3"/>
      <c r="IT1246" s="3"/>
      <c r="IU1246" s="3"/>
    </row>
    <row r="1247" spans="1:255" ht="409.5" x14ac:dyDescent="0.25">
      <c r="A1247" s="4">
        <v>18</v>
      </c>
      <c r="B1247" s="4">
        <v>1</v>
      </c>
      <c r="C1247" s="4">
        <v>564</v>
      </c>
      <c r="D1247" s="4"/>
      <c r="E1247" s="4" t="s">
        <v>1428</v>
      </c>
      <c r="F1247" s="4" t="s">
        <v>1429</v>
      </c>
      <c r="G1247" s="4" t="s">
        <v>1430</v>
      </c>
      <c r="H1247" s="4" t="s">
        <v>1355</v>
      </c>
      <c r="I1247" s="4">
        <f>I1245*J1247</f>
        <v>7.4800000000000005E-2</v>
      </c>
      <c r="J1247" s="4">
        <v>0.22</v>
      </c>
      <c r="K1247" s="4">
        <v>0.22</v>
      </c>
      <c r="L1247" s="4"/>
      <c r="M1247" s="4"/>
      <c r="N1247" s="4"/>
      <c r="O1247" s="4">
        <f t="shared" si="1397"/>
        <v>77.87</v>
      </c>
      <c r="P1247" s="4">
        <f t="shared" si="1448"/>
        <v>77.87</v>
      </c>
      <c r="Q1247" s="4">
        <f t="shared" si="1452"/>
        <v>0</v>
      </c>
      <c r="R1247" s="4">
        <f t="shared" si="1453"/>
        <v>0</v>
      </c>
      <c r="S1247" s="4">
        <f t="shared" si="1399"/>
        <v>0</v>
      </c>
      <c r="T1247" s="4">
        <f t="shared" si="1400"/>
        <v>0</v>
      </c>
      <c r="U1247" s="4">
        <f t="shared" si="1401"/>
        <v>0</v>
      </c>
      <c r="V1247" s="4">
        <f t="shared" si="1402"/>
        <v>0</v>
      </c>
      <c r="W1247" s="4">
        <f t="shared" si="1403"/>
        <v>0</v>
      </c>
      <c r="X1247" s="4">
        <f t="shared" si="1454"/>
        <v>0</v>
      </c>
      <c r="Y1247" s="4">
        <f t="shared" si="1455"/>
        <v>0</v>
      </c>
      <c r="Z1247" s="4"/>
      <c r="AA1247" s="4">
        <v>55890823</v>
      </c>
      <c r="AB1247" s="4">
        <f t="shared" si="1404"/>
        <v>294.89</v>
      </c>
      <c r="AC1247" s="4">
        <f t="shared" si="1456"/>
        <v>294.89</v>
      </c>
      <c r="AD1247" s="4">
        <f t="shared" si="1457"/>
        <v>0</v>
      </c>
      <c r="AE1247" s="4">
        <f t="shared" si="1458"/>
        <v>0</v>
      </c>
      <c r="AF1247" s="4">
        <f t="shared" si="1458"/>
        <v>0</v>
      </c>
      <c r="AG1247" s="4">
        <f t="shared" si="1405"/>
        <v>0</v>
      </c>
      <c r="AH1247" s="4">
        <f t="shared" si="1459"/>
        <v>0</v>
      </c>
      <c r="AI1247" s="4">
        <f t="shared" si="1459"/>
        <v>0</v>
      </c>
      <c r="AJ1247" s="4">
        <f t="shared" si="1406"/>
        <v>0</v>
      </c>
      <c r="AK1247" s="4">
        <v>294.89</v>
      </c>
      <c r="AL1247" s="4">
        <v>294.89</v>
      </c>
      <c r="AM1247" s="4">
        <v>0</v>
      </c>
      <c r="AN1247" s="4">
        <v>0</v>
      </c>
      <c r="AO1247" s="4">
        <v>0</v>
      </c>
      <c r="AP1247" s="4">
        <v>0</v>
      </c>
      <c r="AQ1247" s="4">
        <v>0</v>
      </c>
      <c r="AR1247" s="4">
        <v>0</v>
      </c>
      <c r="AS1247" s="4">
        <v>0</v>
      </c>
      <c r="AT1247" s="4">
        <v>97</v>
      </c>
      <c r="AU1247" s="4">
        <v>51</v>
      </c>
      <c r="AV1247" s="4">
        <v>1</v>
      </c>
      <c r="AW1247" s="4">
        <v>1</v>
      </c>
      <c r="AX1247" s="4"/>
      <c r="AY1247" s="4"/>
      <c r="AZ1247" s="4">
        <v>1</v>
      </c>
      <c r="BA1247" s="4">
        <v>1</v>
      </c>
      <c r="BB1247" s="4">
        <v>1</v>
      </c>
      <c r="BC1247" s="4">
        <v>3.53</v>
      </c>
      <c r="BD1247" s="4" t="s">
        <v>3</v>
      </c>
      <c r="BE1247" s="4" t="s">
        <v>3</v>
      </c>
      <c r="BF1247" s="4" t="s">
        <v>3</v>
      </c>
      <c r="BG1247" s="4" t="s">
        <v>3</v>
      </c>
      <c r="BH1247" s="4">
        <v>3</v>
      </c>
      <c r="BI1247" s="4">
        <v>2</v>
      </c>
      <c r="BJ1247" s="4" t="s">
        <v>1431</v>
      </c>
      <c r="BK1247" s="4"/>
      <c r="BL1247" s="4"/>
      <c r="BM1247" s="4">
        <v>67</v>
      </c>
      <c r="BN1247" s="4">
        <v>0</v>
      </c>
      <c r="BO1247" s="4" t="s">
        <v>1429</v>
      </c>
      <c r="BP1247" s="4">
        <v>1</v>
      </c>
      <c r="BQ1247" s="4">
        <v>40</v>
      </c>
      <c r="BR1247" s="4">
        <v>0</v>
      </c>
      <c r="BS1247" s="4">
        <v>1</v>
      </c>
      <c r="BT1247" s="4">
        <v>1</v>
      </c>
      <c r="BU1247" s="4">
        <v>1</v>
      </c>
      <c r="BV1247" s="4">
        <v>1</v>
      </c>
      <c r="BW1247" s="4">
        <v>1</v>
      </c>
      <c r="BX1247" s="4">
        <v>1</v>
      </c>
      <c r="BY1247" s="4" t="s">
        <v>3</v>
      </c>
      <c r="BZ1247" s="4">
        <v>97</v>
      </c>
      <c r="CA1247" s="4">
        <v>51</v>
      </c>
      <c r="CB1247" s="4" t="s">
        <v>3</v>
      </c>
      <c r="CC1247" s="4"/>
      <c r="CD1247" s="4"/>
      <c r="CE1247" s="4">
        <v>1566</v>
      </c>
      <c r="CF1247" s="4">
        <v>0</v>
      </c>
      <c r="CG1247" s="4">
        <v>0</v>
      </c>
      <c r="CH1247" s="4"/>
      <c r="CI1247" s="4"/>
      <c r="CJ1247" s="4"/>
      <c r="CK1247" s="4"/>
      <c r="CL1247" s="4"/>
      <c r="CM1247" s="4">
        <v>0</v>
      </c>
      <c r="CN1247" s="10" t="s">
        <v>2499</v>
      </c>
      <c r="CO1247" s="4">
        <v>0</v>
      </c>
      <c r="CP1247" s="4">
        <f t="shared" si="1407"/>
        <v>77.87</v>
      </c>
      <c r="CQ1247" s="4">
        <f t="shared" si="1449"/>
        <v>1040.96</v>
      </c>
      <c r="CR1247" s="4">
        <f t="shared" si="1460"/>
        <v>0</v>
      </c>
      <c r="CS1247" s="4">
        <f t="shared" si="1461"/>
        <v>0</v>
      </c>
      <c r="CT1247" s="4">
        <f t="shared" si="1409"/>
        <v>0</v>
      </c>
      <c r="CU1247" s="4">
        <f t="shared" si="1410"/>
        <v>0</v>
      </c>
      <c r="CV1247" s="4">
        <f t="shared" si="1411"/>
        <v>0</v>
      </c>
      <c r="CW1247" s="4">
        <f t="shared" si="1412"/>
        <v>0</v>
      </c>
      <c r="CX1247" s="4">
        <f t="shared" si="1413"/>
        <v>0</v>
      </c>
      <c r="CY1247" s="4">
        <f t="shared" si="1462"/>
        <v>0</v>
      </c>
      <c r="CZ1247" s="4">
        <f t="shared" si="1463"/>
        <v>0</v>
      </c>
      <c r="DA1247" s="4"/>
      <c r="DB1247" s="4"/>
      <c r="DC1247" s="4" t="s">
        <v>3</v>
      </c>
      <c r="DD1247" s="4" t="s">
        <v>3</v>
      </c>
      <c r="DE1247" s="4" t="s">
        <v>3</v>
      </c>
      <c r="DF1247" s="4" t="s">
        <v>3</v>
      </c>
      <c r="DG1247" s="4" t="s">
        <v>3</v>
      </c>
      <c r="DH1247" s="4" t="s">
        <v>3</v>
      </c>
      <c r="DI1247" s="4" t="s">
        <v>3</v>
      </c>
      <c r="DJ1247" s="4" t="s">
        <v>3</v>
      </c>
      <c r="DK1247" s="4" t="s">
        <v>3</v>
      </c>
      <c r="DL1247" s="4" t="s">
        <v>3</v>
      </c>
      <c r="DM1247" s="4" t="s">
        <v>3</v>
      </c>
      <c r="DN1247" s="4">
        <v>0</v>
      </c>
      <c r="DO1247" s="4">
        <v>0</v>
      </c>
      <c r="DP1247" s="4">
        <v>1</v>
      </c>
      <c r="DQ1247" s="4">
        <v>1</v>
      </c>
      <c r="DR1247" s="4"/>
      <c r="DS1247" s="4"/>
      <c r="DT1247" s="4"/>
      <c r="DU1247" s="4">
        <v>1010</v>
      </c>
      <c r="DV1247" s="4" t="s">
        <v>1355</v>
      </c>
      <c r="DW1247" s="4" t="s">
        <v>1355</v>
      </c>
      <c r="DX1247" s="4">
        <v>1000</v>
      </c>
      <c r="DY1247" s="4"/>
      <c r="DZ1247" s="4" t="s">
        <v>3</v>
      </c>
      <c r="EA1247" s="4" t="s">
        <v>3</v>
      </c>
      <c r="EB1247" s="4" t="s">
        <v>3</v>
      </c>
      <c r="EC1247" s="4" t="s">
        <v>3</v>
      </c>
      <c r="ED1247" s="4"/>
      <c r="EE1247" s="4">
        <v>57042957</v>
      </c>
      <c r="EF1247" s="4">
        <v>40</v>
      </c>
      <c r="EG1247" s="4" t="s">
        <v>33</v>
      </c>
      <c r="EH1247" s="4">
        <v>0</v>
      </c>
      <c r="EI1247" s="4" t="s">
        <v>3</v>
      </c>
      <c r="EJ1247" s="4">
        <v>2</v>
      </c>
      <c r="EK1247" s="4">
        <v>67</v>
      </c>
      <c r="EL1247" s="4" t="s">
        <v>34</v>
      </c>
      <c r="EM1247" s="4" t="s">
        <v>35</v>
      </c>
      <c r="EN1247" s="4"/>
      <c r="EO1247" s="4" t="s">
        <v>46</v>
      </c>
      <c r="EP1247" s="4"/>
      <c r="EQ1247" s="4">
        <v>0</v>
      </c>
      <c r="ER1247" s="4">
        <v>294.89</v>
      </c>
      <c r="ES1247" s="4">
        <v>294.89</v>
      </c>
      <c r="ET1247" s="4">
        <v>0</v>
      </c>
      <c r="EU1247" s="4">
        <v>0</v>
      </c>
      <c r="EV1247" s="4">
        <v>0</v>
      </c>
      <c r="EW1247" s="4">
        <v>0</v>
      </c>
      <c r="EX1247" s="4">
        <v>0</v>
      </c>
      <c r="EY1247" s="4"/>
      <c r="EZ1247" s="4"/>
      <c r="FA1247" s="4"/>
      <c r="FB1247" s="4"/>
      <c r="FC1247" s="4"/>
      <c r="FD1247" s="4"/>
      <c r="FE1247" s="4"/>
      <c r="FF1247" s="4"/>
      <c r="FG1247" s="4"/>
      <c r="FH1247" s="4"/>
      <c r="FI1247" s="4"/>
      <c r="FJ1247" s="4"/>
      <c r="FK1247" s="4"/>
      <c r="FL1247" s="4"/>
      <c r="FM1247" s="4"/>
      <c r="FN1247" s="4"/>
      <c r="FO1247" s="4"/>
      <c r="FP1247" s="4"/>
      <c r="FQ1247" s="4">
        <v>0</v>
      </c>
      <c r="FR1247" s="4">
        <v>0</v>
      </c>
      <c r="FS1247" s="4">
        <v>0</v>
      </c>
      <c r="FT1247" s="4"/>
      <c r="FU1247" s="4"/>
      <c r="FV1247" s="4"/>
      <c r="FW1247" s="4"/>
      <c r="FX1247" s="4">
        <v>97</v>
      </c>
      <c r="FY1247" s="4">
        <v>51</v>
      </c>
      <c r="FZ1247" s="4"/>
      <c r="GA1247" s="4" t="s">
        <v>3</v>
      </c>
      <c r="GB1247" s="4"/>
      <c r="GC1247" s="4"/>
      <c r="GD1247" s="4">
        <v>1</v>
      </c>
      <c r="GE1247" s="4"/>
      <c r="GF1247" s="4">
        <v>-285397556</v>
      </c>
      <c r="GG1247" s="4">
        <v>2</v>
      </c>
      <c r="GH1247" s="4">
        <v>1</v>
      </c>
      <c r="GI1247" s="4">
        <v>2</v>
      </c>
      <c r="GJ1247" s="4">
        <v>0</v>
      </c>
      <c r="GK1247" s="4">
        <v>0</v>
      </c>
      <c r="GL1247" s="4">
        <f t="shared" si="1414"/>
        <v>0</v>
      </c>
      <c r="GM1247" s="4">
        <f t="shared" si="1415"/>
        <v>77.87</v>
      </c>
      <c r="GN1247" s="4">
        <f t="shared" si="1416"/>
        <v>0</v>
      </c>
      <c r="GO1247" s="4">
        <f t="shared" si="1417"/>
        <v>77.87</v>
      </c>
      <c r="GP1247" s="4">
        <f t="shared" si="1418"/>
        <v>0</v>
      </c>
      <c r="GQ1247" s="4"/>
      <c r="GR1247" s="4">
        <v>0</v>
      </c>
      <c r="GS1247" s="4">
        <v>3</v>
      </c>
      <c r="GT1247" s="4">
        <v>0</v>
      </c>
      <c r="GU1247" s="4" t="s">
        <v>3</v>
      </c>
      <c r="GV1247" s="4">
        <f t="shared" si="1419"/>
        <v>0</v>
      </c>
      <c r="GW1247" s="4">
        <v>1</v>
      </c>
      <c r="GX1247" s="4">
        <f t="shared" si="1420"/>
        <v>0</v>
      </c>
      <c r="GY1247" s="4"/>
      <c r="GZ1247" s="4"/>
      <c r="HA1247" s="4">
        <v>0</v>
      </c>
      <c r="HB1247" s="4">
        <v>0</v>
      </c>
      <c r="HC1247" s="4">
        <f t="shared" si="1421"/>
        <v>0</v>
      </c>
      <c r="HD1247" s="4"/>
      <c r="HE1247" s="4" t="s">
        <v>3</v>
      </c>
      <c r="HF1247" s="4" t="s">
        <v>3</v>
      </c>
      <c r="HG1247" s="4"/>
      <c r="HH1247" s="4"/>
      <c r="HI1247" s="4"/>
      <c r="HJ1247" s="4"/>
      <c r="HK1247" s="4"/>
      <c r="HL1247" s="4"/>
      <c r="HM1247" s="4" t="s">
        <v>22</v>
      </c>
      <c r="HN1247" s="4" t="s">
        <v>3</v>
      </c>
      <c r="HO1247" s="4" t="s">
        <v>3</v>
      </c>
      <c r="HP1247" s="4" t="s">
        <v>3</v>
      </c>
      <c r="HQ1247" s="4" t="s">
        <v>3</v>
      </c>
      <c r="HR1247" s="4"/>
      <c r="HS1247" s="4">
        <v>0</v>
      </c>
      <c r="HT1247" s="4"/>
      <c r="HU1247" s="4"/>
      <c r="HV1247" s="4"/>
      <c r="HW1247" s="4"/>
      <c r="HX1247" s="4"/>
      <c r="HY1247" s="4"/>
      <c r="HZ1247" s="4"/>
      <c r="IA1247" s="4"/>
      <c r="IB1247" s="4"/>
      <c r="IC1247" s="4"/>
      <c r="ID1247" s="4"/>
      <c r="IE1247" s="4"/>
      <c r="IF1247" s="4"/>
      <c r="IG1247" s="4"/>
      <c r="IH1247" s="4"/>
      <c r="II1247" s="4"/>
      <c r="IJ1247" s="4"/>
      <c r="IK1247" s="4">
        <v>0</v>
      </c>
      <c r="IL1247" s="4"/>
      <c r="IM1247" s="4"/>
      <c r="IN1247" s="4"/>
      <c r="IO1247" s="4"/>
      <c r="IP1247" s="4"/>
      <c r="IQ1247" s="4"/>
      <c r="IR1247" s="4"/>
      <c r="IS1247" s="4"/>
      <c r="IT1247" s="4"/>
      <c r="IU1247" s="4"/>
    </row>
    <row r="1248" spans="1:255" ht="409.5" x14ac:dyDescent="0.25">
      <c r="A1248" s="3">
        <v>18</v>
      </c>
      <c r="B1248" s="3">
        <v>1</v>
      </c>
      <c r="C1248" s="3">
        <v>555</v>
      </c>
      <c r="D1248" s="3"/>
      <c r="E1248" s="3" t="s">
        <v>1432</v>
      </c>
      <c r="F1248" s="3" t="s">
        <v>1433</v>
      </c>
      <c r="G1248" s="3" t="s">
        <v>1434</v>
      </c>
      <c r="H1248" s="3" t="s">
        <v>764</v>
      </c>
      <c r="I1248" s="3">
        <f>I1244*J1248</f>
        <v>3.4680000000000002E-2</v>
      </c>
      <c r="J1248" s="3">
        <v>0.10199999999999999</v>
      </c>
      <c r="K1248" s="3">
        <v>0.10199999999999999</v>
      </c>
      <c r="L1248" s="3"/>
      <c r="M1248" s="3"/>
      <c r="N1248" s="3"/>
      <c r="O1248" s="3">
        <f t="shared" si="1397"/>
        <v>301.7</v>
      </c>
      <c r="P1248" s="3">
        <f t="shared" si="1448"/>
        <v>301.7</v>
      </c>
      <c r="Q1248" s="3">
        <f t="shared" si="1452"/>
        <v>0</v>
      </c>
      <c r="R1248" s="3">
        <f t="shared" si="1453"/>
        <v>0</v>
      </c>
      <c r="S1248" s="3">
        <f t="shared" si="1399"/>
        <v>0</v>
      </c>
      <c r="T1248" s="3">
        <f t="shared" si="1400"/>
        <v>0</v>
      </c>
      <c r="U1248" s="3">
        <f t="shared" si="1401"/>
        <v>0</v>
      </c>
      <c r="V1248" s="3">
        <f t="shared" si="1402"/>
        <v>0</v>
      </c>
      <c r="W1248" s="3">
        <f t="shared" si="1403"/>
        <v>0</v>
      </c>
      <c r="X1248" s="3">
        <f t="shared" si="1454"/>
        <v>0</v>
      </c>
      <c r="Y1248" s="3">
        <f t="shared" si="1455"/>
        <v>0</v>
      </c>
      <c r="Z1248" s="3"/>
      <c r="AA1248" s="3">
        <v>54971259</v>
      </c>
      <c r="AB1248" s="3">
        <f t="shared" si="1404"/>
        <v>8699.43</v>
      </c>
      <c r="AC1248" s="3">
        <f t="shared" si="1456"/>
        <v>8699.43</v>
      </c>
      <c r="AD1248" s="3">
        <f t="shared" si="1457"/>
        <v>0</v>
      </c>
      <c r="AE1248" s="3">
        <f t="shared" si="1458"/>
        <v>0</v>
      </c>
      <c r="AF1248" s="3">
        <f t="shared" si="1458"/>
        <v>0</v>
      </c>
      <c r="AG1248" s="3">
        <f t="shared" si="1405"/>
        <v>0</v>
      </c>
      <c r="AH1248" s="3">
        <f t="shared" si="1459"/>
        <v>0</v>
      </c>
      <c r="AI1248" s="3">
        <f t="shared" si="1459"/>
        <v>0</v>
      </c>
      <c r="AJ1248" s="3">
        <f t="shared" si="1406"/>
        <v>0</v>
      </c>
      <c r="AK1248" s="3">
        <v>8699.43</v>
      </c>
      <c r="AL1248" s="3">
        <v>8699.43</v>
      </c>
      <c r="AM1248" s="3">
        <v>0</v>
      </c>
      <c r="AN1248" s="3">
        <v>0</v>
      </c>
      <c r="AO1248" s="3">
        <v>0</v>
      </c>
      <c r="AP1248" s="3">
        <v>0</v>
      </c>
      <c r="AQ1248" s="3">
        <v>0</v>
      </c>
      <c r="AR1248" s="3">
        <v>0</v>
      </c>
      <c r="AS1248" s="3">
        <v>0</v>
      </c>
      <c r="AT1248" s="3">
        <v>97</v>
      </c>
      <c r="AU1248" s="3">
        <v>51</v>
      </c>
      <c r="AV1248" s="3">
        <v>1</v>
      </c>
      <c r="AW1248" s="3">
        <v>1</v>
      </c>
      <c r="AX1248" s="3"/>
      <c r="AY1248" s="3"/>
      <c r="AZ1248" s="3">
        <v>1</v>
      </c>
      <c r="BA1248" s="3">
        <v>1</v>
      </c>
      <c r="BB1248" s="3">
        <v>1</v>
      </c>
      <c r="BC1248" s="3">
        <v>1</v>
      </c>
      <c r="BD1248" s="3" t="s">
        <v>3</v>
      </c>
      <c r="BE1248" s="3" t="s">
        <v>3</v>
      </c>
      <c r="BF1248" s="3" t="s">
        <v>3</v>
      </c>
      <c r="BG1248" s="3" t="s">
        <v>3</v>
      </c>
      <c r="BH1248" s="3">
        <v>3</v>
      </c>
      <c r="BI1248" s="3">
        <v>2</v>
      </c>
      <c r="BJ1248" s="3" t="s">
        <v>1435</v>
      </c>
      <c r="BK1248" s="3"/>
      <c r="BL1248" s="3"/>
      <c r="BM1248" s="3">
        <v>67</v>
      </c>
      <c r="BN1248" s="3">
        <v>0</v>
      </c>
      <c r="BO1248" s="3" t="s">
        <v>3</v>
      </c>
      <c r="BP1248" s="3">
        <v>0</v>
      </c>
      <c r="BQ1248" s="3">
        <v>40</v>
      </c>
      <c r="BR1248" s="3">
        <v>0</v>
      </c>
      <c r="BS1248" s="3">
        <v>1</v>
      </c>
      <c r="BT1248" s="3">
        <v>1</v>
      </c>
      <c r="BU1248" s="3">
        <v>1</v>
      </c>
      <c r="BV1248" s="3">
        <v>1</v>
      </c>
      <c r="BW1248" s="3">
        <v>1</v>
      </c>
      <c r="BX1248" s="3">
        <v>1</v>
      </c>
      <c r="BY1248" s="3" t="s">
        <v>3</v>
      </c>
      <c r="BZ1248" s="3">
        <v>97</v>
      </c>
      <c r="CA1248" s="3">
        <v>51</v>
      </c>
      <c r="CB1248" s="3" t="s">
        <v>3</v>
      </c>
      <c r="CC1248" s="3"/>
      <c r="CD1248" s="3"/>
      <c r="CE1248" s="3">
        <v>1566</v>
      </c>
      <c r="CF1248" s="3">
        <v>0</v>
      </c>
      <c r="CG1248" s="3">
        <v>0</v>
      </c>
      <c r="CH1248" s="3"/>
      <c r="CI1248" s="3"/>
      <c r="CJ1248" s="3"/>
      <c r="CK1248" s="3"/>
      <c r="CL1248" s="3"/>
      <c r="CM1248" s="3">
        <v>0</v>
      </c>
      <c r="CN1248" s="9" t="s">
        <v>2499</v>
      </c>
      <c r="CO1248" s="3">
        <v>0</v>
      </c>
      <c r="CP1248" s="3">
        <f t="shared" si="1407"/>
        <v>301.7</v>
      </c>
      <c r="CQ1248" s="3">
        <f t="shared" si="1449"/>
        <v>8699.43</v>
      </c>
      <c r="CR1248" s="3">
        <f t="shared" si="1460"/>
        <v>0</v>
      </c>
      <c r="CS1248" s="3">
        <f t="shared" si="1461"/>
        <v>0</v>
      </c>
      <c r="CT1248" s="3">
        <f t="shared" si="1409"/>
        <v>0</v>
      </c>
      <c r="CU1248" s="3">
        <f t="shared" si="1410"/>
        <v>0</v>
      </c>
      <c r="CV1248" s="3">
        <f t="shared" si="1411"/>
        <v>0</v>
      </c>
      <c r="CW1248" s="3">
        <f t="shared" si="1412"/>
        <v>0</v>
      </c>
      <c r="CX1248" s="3">
        <f t="shared" si="1413"/>
        <v>0</v>
      </c>
      <c r="CY1248" s="3">
        <f t="shared" si="1462"/>
        <v>0</v>
      </c>
      <c r="CZ1248" s="3">
        <f t="shared" si="1463"/>
        <v>0</v>
      </c>
      <c r="DA1248" s="3"/>
      <c r="DB1248" s="3"/>
      <c r="DC1248" s="3" t="s">
        <v>3</v>
      </c>
      <c r="DD1248" s="3" t="s">
        <v>3</v>
      </c>
      <c r="DE1248" s="3" t="s">
        <v>3</v>
      </c>
      <c r="DF1248" s="3" t="s">
        <v>3</v>
      </c>
      <c r="DG1248" s="3" t="s">
        <v>3</v>
      </c>
      <c r="DH1248" s="3" t="s">
        <v>3</v>
      </c>
      <c r="DI1248" s="3" t="s">
        <v>3</v>
      </c>
      <c r="DJ1248" s="3" t="s">
        <v>3</v>
      </c>
      <c r="DK1248" s="3" t="s">
        <v>3</v>
      </c>
      <c r="DL1248" s="3" t="s">
        <v>3</v>
      </c>
      <c r="DM1248" s="3" t="s">
        <v>3</v>
      </c>
      <c r="DN1248" s="3">
        <v>0</v>
      </c>
      <c r="DO1248" s="3">
        <v>0</v>
      </c>
      <c r="DP1248" s="3">
        <v>1</v>
      </c>
      <c r="DQ1248" s="3">
        <v>1</v>
      </c>
      <c r="DR1248" s="3"/>
      <c r="DS1248" s="3"/>
      <c r="DT1248" s="3"/>
      <c r="DU1248" s="3">
        <v>1003</v>
      </c>
      <c r="DV1248" s="3" t="s">
        <v>764</v>
      </c>
      <c r="DW1248" s="3" t="s">
        <v>764</v>
      </c>
      <c r="DX1248" s="3">
        <v>1000</v>
      </c>
      <c r="DY1248" s="3"/>
      <c r="DZ1248" s="3" t="s">
        <v>3</v>
      </c>
      <c r="EA1248" s="3" t="s">
        <v>3</v>
      </c>
      <c r="EB1248" s="3" t="s">
        <v>3</v>
      </c>
      <c r="EC1248" s="3" t="s">
        <v>3</v>
      </c>
      <c r="ED1248" s="3"/>
      <c r="EE1248" s="3">
        <v>57042957</v>
      </c>
      <c r="EF1248" s="3">
        <v>40</v>
      </c>
      <c r="EG1248" s="3" t="s">
        <v>33</v>
      </c>
      <c r="EH1248" s="3">
        <v>0</v>
      </c>
      <c r="EI1248" s="3" t="s">
        <v>3</v>
      </c>
      <c r="EJ1248" s="3">
        <v>2</v>
      </c>
      <c r="EK1248" s="3">
        <v>67</v>
      </c>
      <c r="EL1248" s="3" t="s">
        <v>34</v>
      </c>
      <c r="EM1248" s="3" t="s">
        <v>35</v>
      </c>
      <c r="EN1248" s="3"/>
      <c r="EO1248" s="3" t="s">
        <v>46</v>
      </c>
      <c r="EP1248" s="3"/>
      <c r="EQ1248" s="3">
        <v>0</v>
      </c>
      <c r="ER1248" s="3">
        <v>8699.43</v>
      </c>
      <c r="ES1248" s="3">
        <v>8699.43</v>
      </c>
      <c r="ET1248" s="3">
        <v>0</v>
      </c>
      <c r="EU1248" s="3">
        <v>0</v>
      </c>
      <c r="EV1248" s="3">
        <v>0</v>
      </c>
      <c r="EW1248" s="3">
        <v>0</v>
      </c>
      <c r="EX1248" s="3">
        <v>0</v>
      </c>
      <c r="EY1248" s="3"/>
      <c r="EZ1248" s="3"/>
      <c r="FA1248" s="3"/>
      <c r="FB1248" s="3"/>
      <c r="FC1248" s="3"/>
      <c r="FD1248" s="3"/>
      <c r="FE1248" s="3"/>
      <c r="FF1248" s="3"/>
      <c r="FG1248" s="3"/>
      <c r="FH1248" s="3"/>
      <c r="FI1248" s="3"/>
      <c r="FJ1248" s="3"/>
      <c r="FK1248" s="3"/>
      <c r="FL1248" s="3"/>
      <c r="FM1248" s="3"/>
      <c r="FN1248" s="3"/>
      <c r="FO1248" s="3"/>
      <c r="FP1248" s="3"/>
      <c r="FQ1248" s="3">
        <v>0</v>
      </c>
      <c r="FR1248" s="3">
        <v>0</v>
      </c>
      <c r="FS1248" s="3">
        <v>0</v>
      </c>
      <c r="FT1248" s="3"/>
      <c r="FU1248" s="3"/>
      <c r="FV1248" s="3"/>
      <c r="FW1248" s="3"/>
      <c r="FX1248" s="3">
        <v>97</v>
      </c>
      <c r="FY1248" s="3">
        <v>51</v>
      </c>
      <c r="FZ1248" s="3"/>
      <c r="GA1248" s="3" t="s">
        <v>3</v>
      </c>
      <c r="GB1248" s="3"/>
      <c r="GC1248" s="3"/>
      <c r="GD1248" s="3">
        <v>1</v>
      </c>
      <c r="GE1248" s="3"/>
      <c r="GF1248" s="3">
        <v>-1490051107</v>
      </c>
      <c r="GG1248" s="3">
        <v>2</v>
      </c>
      <c r="GH1248" s="3">
        <v>1</v>
      </c>
      <c r="GI1248" s="3">
        <v>-2</v>
      </c>
      <c r="GJ1248" s="3">
        <v>0</v>
      </c>
      <c r="GK1248" s="3">
        <v>0</v>
      </c>
      <c r="GL1248" s="3">
        <f t="shared" si="1414"/>
        <v>0</v>
      </c>
      <c r="GM1248" s="3">
        <f t="shared" si="1415"/>
        <v>301.7</v>
      </c>
      <c r="GN1248" s="3">
        <f t="shared" si="1416"/>
        <v>0</v>
      </c>
      <c r="GO1248" s="3">
        <f t="shared" si="1417"/>
        <v>301.7</v>
      </c>
      <c r="GP1248" s="3">
        <f t="shared" si="1418"/>
        <v>0</v>
      </c>
      <c r="GQ1248" s="3"/>
      <c r="GR1248" s="3">
        <v>0</v>
      </c>
      <c r="GS1248" s="3">
        <v>3</v>
      </c>
      <c r="GT1248" s="3">
        <v>0</v>
      </c>
      <c r="GU1248" s="3" t="s">
        <v>3</v>
      </c>
      <c r="GV1248" s="3">
        <f t="shared" si="1419"/>
        <v>0</v>
      </c>
      <c r="GW1248" s="3">
        <v>1</v>
      </c>
      <c r="GX1248" s="3">
        <f t="shared" si="1420"/>
        <v>0</v>
      </c>
      <c r="GY1248" s="3"/>
      <c r="GZ1248" s="3"/>
      <c r="HA1248" s="3">
        <v>0</v>
      </c>
      <c r="HB1248" s="3">
        <v>0</v>
      </c>
      <c r="HC1248" s="3">
        <f t="shared" si="1421"/>
        <v>0</v>
      </c>
      <c r="HD1248" s="3"/>
      <c r="HE1248" s="3" t="s">
        <v>3</v>
      </c>
      <c r="HF1248" s="3" t="s">
        <v>3</v>
      </c>
      <c r="HG1248" s="3"/>
      <c r="HH1248" s="3"/>
      <c r="HI1248" s="3"/>
      <c r="HJ1248" s="3"/>
      <c r="HK1248" s="3"/>
      <c r="HL1248" s="3"/>
      <c r="HM1248" s="3" t="s">
        <v>22</v>
      </c>
      <c r="HN1248" s="3" t="s">
        <v>3</v>
      </c>
      <c r="HO1248" s="3" t="s">
        <v>3</v>
      </c>
      <c r="HP1248" s="3" t="s">
        <v>3</v>
      </c>
      <c r="HQ1248" s="3" t="s">
        <v>3</v>
      </c>
      <c r="HR1248" s="3"/>
      <c r="HS1248" s="3">
        <v>0</v>
      </c>
      <c r="HT1248" s="3"/>
      <c r="HU1248" s="3"/>
      <c r="HV1248" s="3"/>
      <c r="HW1248" s="3"/>
      <c r="HX1248" s="3"/>
      <c r="HY1248" s="3"/>
      <c r="HZ1248" s="3"/>
      <c r="IA1248" s="3"/>
      <c r="IB1248" s="3"/>
      <c r="IC1248" s="3"/>
      <c r="ID1248" s="3"/>
      <c r="IE1248" s="3"/>
      <c r="IF1248" s="3"/>
      <c r="IG1248" s="3"/>
      <c r="IH1248" s="3"/>
      <c r="II1248" s="3"/>
      <c r="IJ1248" s="3"/>
      <c r="IK1248" s="3">
        <v>0</v>
      </c>
      <c r="IL1248" s="3"/>
      <c r="IM1248" s="3"/>
      <c r="IN1248" s="3"/>
      <c r="IO1248" s="3"/>
      <c r="IP1248" s="3"/>
      <c r="IQ1248" s="3"/>
      <c r="IR1248" s="3"/>
      <c r="IS1248" s="3"/>
      <c r="IT1248" s="3"/>
      <c r="IU1248" s="3"/>
    </row>
    <row r="1249" spans="1:255" ht="409.5" x14ac:dyDescent="0.25">
      <c r="A1249" s="4">
        <v>18</v>
      </c>
      <c r="B1249" s="4">
        <v>1</v>
      </c>
      <c r="C1249" s="4">
        <v>566</v>
      </c>
      <c r="D1249" s="4"/>
      <c r="E1249" s="4" t="s">
        <v>1432</v>
      </c>
      <c r="F1249" s="4" t="s">
        <v>1433</v>
      </c>
      <c r="G1249" s="4" t="s">
        <v>1434</v>
      </c>
      <c r="H1249" s="4" t="s">
        <v>764</v>
      </c>
      <c r="I1249" s="4">
        <f>I1245*J1249</f>
        <v>3.4680000000000002E-2</v>
      </c>
      <c r="J1249" s="4">
        <v>0.10199999999999999</v>
      </c>
      <c r="K1249" s="4">
        <v>0.10199999999999999</v>
      </c>
      <c r="L1249" s="4"/>
      <c r="M1249" s="4"/>
      <c r="N1249" s="4"/>
      <c r="O1249" s="4">
        <f t="shared" si="1397"/>
        <v>3273.45</v>
      </c>
      <c r="P1249" s="4">
        <f t="shared" si="1448"/>
        <v>3273.45</v>
      </c>
      <c r="Q1249" s="4">
        <f t="shared" si="1452"/>
        <v>0</v>
      </c>
      <c r="R1249" s="4">
        <f t="shared" si="1453"/>
        <v>0</v>
      </c>
      <c r="S1249" s="4">
        <f t="shared" si="1399"/>
        <v>0</v>
      </c>
      <c r="T1249" s="4">
        <f t="shared" si="1400"/>
        <v>0</v>
      </c>
      <c r="U1249" s="4">
        <f t="shared" si="1401"/>
        <v>0</v>
      </c>
      <c r="V1249" s="4">
        <f t="shared" si="1402"/>
        <v>0</v>
      </c>
      <c r="W1249" s="4">
        <f t="shared" si="1403"/>
        <v>0</v>
      </c>
      <c r="X1249" s="4">
        <f t="shared" si="1454"/>
        <v>0</v>
      </c>
      <c r="Y1249" s="4">
        <f t="shared" si="1455"/>
        <v>0</v>
      </c>
      <c r="Z1249" s="4"/>
      <c r="AA1249" s="4">
        <v>55890823</v>
      </c>
      <c r="AB1249" s="4">
        <f t="shared" si="1404"/>
        <v>8699.43</v>
      </c>
      <c r="AC1249" s="4">
        <f t="shared" si="1456"/>
        <v>8699.43</v>
      </c>
      <c r="AD1249" s="4">
        <f t="shared" si="1457"/>
        <v>0</v>
      </c>
      <c r="AE1249" s="4">
        <f t="shared" si="1458"/>
        <v>0</v>
      </c>
      <c r="AF1249" s="4">
        <f t="shared" si="1458"/>
        <v>0</v>
      </c>
      <c r="AG1249" s="4">
        <f t="shared" si="1405"/>
        <v>0</v>
      </c>
      <c r="AH1249" s="4">
        <f t="shared" si="1459"/>
        <v>0</v>
      </c>
      <c r="AI1249" s="4">
        <f t="shared" si="1459"/>
        <v>0</v>
      </c>
      <c r="AJ1249" s="4">
        <f t="shared" si="1406"/>
        <v>0</v>
      </c>
      <c r="AK1249" s="4">
        <v>8699.43</v>
      </c>
      <c r="AL1249" s="4">
        <v>8699.43</v>
      </c>
      <c r="AM1249" s="4">
        <v>0</v>
      </c>
      <c r="AN1249" s="4">
        <v>0</v>
      </c>
      <c r="AO1249" s="4">
        <v>0</v>
      </c>
      <c r="AP1249" s="4">
        <v>0</v>
      </c>
      <c r="AQ1249" s="4">
        <v>0</v>
      </c>
      <c r="AR1249" s="4">
        <v>0</v>
      </c>
      <c r="AS1249" s="4">
        <v>0</v>
      </c>
      <c r="AT1249" s="4">
        <v>97</v>
      </c>
      <c r="AU1249" s="4">
        <v>51</v>
      </c>
      <c r="AV1249" s="4">
        <v>1</v>
      </c>
      <c r="AW1249" s="4">
        <v>1</v>
      </c>
      <c r="AX1249" s="4"/>
      <c r="AY1249" s="4"/>
      <c r="AZ1249" s="4">
        <v>1</v>
      </c>
      <c r="BA1249" s="4">
        <v>1</v>
      </c>
      <c r="BB1249" s="4">
        <v>1</v>
      </c>
      <c r="BC1249" s="4">
        <v>10.85</v>
      </c>
      <c r="BD1249" s="4" t="s">
        <v>3</v>
      </c>
      <c r="BE1249" s="4" t="s">
        <v>3</v>
      </c>
      <c r="BF1249" s="4" t="s">
        <v>3</v>
      </c>
      <c r="BG1249" s="4" t="s">
        <v>3</v>
      </c>
      <c r="BH1249" s="4">
        <v>3</v>
      </c>
      <c r="BI1249" s="4">
        <v>2</v>
      </c>
      <c r="BJ1249" s="4" t="s">
        <v>1435</v>
      </c>
      <c r="BK1249" s="4"/>
      <c r="BL1249" s="4"/>
      <c r="BM1249" s="4">
        <v>67</v>
      </c>
      <c r="BN1249" s="4">
        <v>0</v>
      </c>
      <c r="BO1249" s="4" t="s">
        <v>1433</v>
      </c>
      <c r="BP1249" s="4">
        <v>1</v>
      </c>
      <c r="BQ1249" s="4">
        <v>40</v>
      </c>
      <c r="BR1249" s="4">
        <v>0</v>
      </c>
      <c r="BS1249" s="4">
        <v>1</v>
      </c>
      <c r="BT1249" s="4">
        <v>1</v>
      </c>
      <c r="BU1249" s="4">
        <v>1</v>
      </c>
      <c r="BV1249" s="4">
        <v>1</v>
      </c>
      <c r="BW1249" s="4">
        <v>1</v>
      </c>
      <c r="BX1249" s="4">
        <v>1</v>
      </c>
      <c r="BY1249" s="4" t="s">
        <v>3</v>
      </c>
      <c r="BZ1249" s="4">
        <v>97</v>
      </c>
      <c r="CA1249" s="4">
        <v>51</v>
      </c>
      <c r="CB1249" s="4" t="s">
        <v>3</v>
      </c>
      <c r="CC1249" s="4"/>
      <c r="CD1249" s="4"/>
      <c r="CE1249" s="4">
        <v>1566</v>
      </c>
      <c r="CF1249" s="4">
        <v>0</v>
      </c>
      <c r="CG1249" s="4">
        <v>0</v>
      </c>
      <c r="CH1249" s="4"/>
      <c r="CI1249" s="4"/>
      <c r="CJ1249" s="4"/>
      <c r="CK1249" s="4"/>
      <c r="CL1249" s="4"/>
      <c r="CM1249" s="4">
        <v>0</v>
      </c>
      <c r="CN1249" s="10" t="s">
        <v>2499</v>
      </c>
      <c r="CO1249" s="4">
        <v>0</v>
      </c>
      <c r="CP1249" s="4">
        <f t="shared" si="1407"/>
        <v>3273.45</v>
      </c>
      <c r="CQ1249" s="4">
        <f t="shared" si="1449"/>
        <v>94388.82</v>
      </c>
      <c r="CR1249" s="4">
        <f t="shared" si="1460"/>
        <v>0</v>
      </c>
      <c r="CS1249" s="4">
        <f t="shared" si="1461"/>
        <v>0</v>
      </c>
      <c r="CT1249" s="4">
        <f t="shared" si="1409"/>
        <v>0</v>
      </c>
      <c r="CU1249" s="4">
        <f t="shared" si="1410"/>
        <v>0</v>
      </c>
      <c r="CV1249" s="4">
        <f t="shared" si="1411"/>
        <v>0</v>
      </c>
      <c r="CW1249" s="4">
        <f t="shared" si="1412"/>
        <v>0</v>
      </c>
      <c r="CX1249" s="4">
        <f t="shared" si="1413"/>
        <v>0</v>
      </c>
      <c r="CY1249" s="4">
        <f t="shared" si="1462"/>
        <v>0</v>
      </c>
      <c r="CZ1249" s="4">
        <f t="shared" si="1463"/>
        <v>0</v>
      </c>
      <c r="DA1249" s="4"/>
      <c r="DB1249" s="4"/>
      <c r="DC1249" s="4" t="s">
        <v>3</v>
      </c>
      <c r="DD1249" s="4" t="s">
        <v>3</v>
      </c>
      <c r="DE1249" s="4" t="s">
        <v>3</v>
      </c>
      <c r="DF1249" s="4" t="s">
        <v>3</v>
      </c>
      <c r="DG1249" s="4" t="s">
        <v>3</v>
      </c>
      <c r="DH1249" s="4" t="s">
        <v>3</v>
      </c>
      <c r="DI1249" s="4" t="s">
        <v>3</v>
      </c>
      <c r="DJ1249" s="4" t="s">
        <v>3</v>
      </c>
      <c r="DK1249" s="4" t="s">
        <v>3</v>
      </c>
      <c r="DL1249" s="4" t="s">
        <v>3</v>
      </c>
      <c r="DM1249" s="4" t="s">
        <v>3</v>
      </c>
      <c r="DN1249" s="4">
        <v>0</v>
      </c>
      <c r="DO1249" s="4">
        <v>0</v>
      </c>
      <c r="DP1249" s="4">
        <v>1</v>
      </c>
      <c r="DQ1249" s="4">
        <v>1</v>
      </c>
      <c r="DR1249" s="4"/>
      <c r="DS1249" s="4"/>
      <c r="DT1249" s="4"/>
      <c r="DU1249" s="4">
        <v>1003</v>
      </c>
      <c r="DV1249" s="4" t="s">
        <v>764</v>
      </c>
      <c r="DW1249" s="4" t="s">
        <v>764</v>
      </c>
      <c r="DX1249" s="4">
        <v>1000</v>
      </c>
      <c r="DY1249" s="4"/>
      <c r="DZ1249" s="4" t="s">
        <v>3</v>
      </c>
      <c r="EA1249" s="4" t="s">
        <v>3</v>
      </c>
      <c r="EB1249" s="4" t="s">
        <v>3</v>
      </c>
      <c r="EC1249" s="4" t="s">
        <v>3</v>
      </c>
      <c r="ED1249" s="4"/>
      <c r="EE1249" s="4">
        <v>57042957</v>
      </c>
      <c r="EF1249" s="4">
        <v>40</v>
      </c>
      <c r="EG1249" s="4" t="s">
        <v>33</v>
      </c>
      <c r="EH1249" s="4">
        <v>0</v>
      </c>
      <c r="EI1249" s="4" t="s">
        <v>3</v>
      </c>
      <c r="EJ1249" s="4">
        <v>2</v>
      </c>
      <c r="EK1249" s="4">
        <v>67</v>
      </c>
      <c r="EL1249" s="4" t="s">
        <v>34</v>
      </c>
      <c r="EM1249" s="4" t="s">
        <v>35</v>
      </c>
      <c r="EN1249" s="4"/>
      <c r="EO1249" s="4" t="s">
        <v>46</v>
      </c>
      <c r="EP1249" s="4"/>
      <c r="EQ1249" s="4">
        <v>0</v>
      </c>
      <c r="ER1249" s="4">
        <v>8699.43</v>
      </c>
      <c r="ES1249" s="4">
        <v>8699.43</v>
      </c>
      <c r="ET1249" s="4">
        <v>0</v>
      </c>
      <c r="EU1249" s="4">
        <v>0</v>
      </c>
      <c r="EV1249" s="4">
        <v>0</v>
      </c>
      <c r="EW1249" s="4">
        <v>0</v>
      </c>
      <c r="EX1249" s="4">
        <v>0</v>
      </c>
      <c r="EY1249" s="4"/>
      <c r="EZ1249" s="4"/>
      <c r="FA1249" s="4"/>
      <c r="FB1249" s="4"/>
      <c r="FC1249" s="4"/>
      <c r="FD1249" s="4"/>
      <c r="FE1249" s="4"/>
      <c r="FF1249" s="4"/>
      <c r="FG1249" s="4"/>
      <c r="FH1249" s="4"/>
      <c r="FI1249" s="4"/>
      <c r="FJ1249" s="4"/>
      <c r="FK1249" s="4"/>
      <c r="FL1249" s="4"/>
      <c r="FM1249" s="4"/>
      <c r="FN1249" s="4"/>
      <c r="FO1249" s="4"/>
      <c r="FP1249" s="4"/>
      <c r="FQ1249" s="4">
        <v>0</v>
      </c>
      <c r="FR1249" s="4">
        <v>0</v>
      </c>
      <c r="FS1249" s="4">
        <v>0</v>
      </c>
      <c r="FT1249" s="4"/>
      <c r="FU1249" s="4"/>
      <c r="FV1249" s="4"/>
      <c r="FW1249" s="4"/>
      <c r="FX1249" s="4">
        <v>97</v>
      </c>
      <c r="FY1249" s="4">
        <v>51</v>
      </c>
      <c r="FZ1249" s="4"/>
      <c r="GA1249" s="4" t="s">
        <v>3</v>
      </c>
      <c r="GB1249" s="4"/>
      <c r="GC1249" s="4"/>
      <c r="GD1249" s="4">
        <v>1</v>
      </c>
      <c r="GE1249" s="4"/>
      <c r="GF1249" s="4">
        <v>-1490051107</v>
      </c>
      <c r="GG1249" s="4">
        <v>2</v>
      </c>
      <c r="GH1249" s="4">
        <v>1</v>
      </c>
      <c r="GI1249" s="4">
        <v>2</v>
      </c>
      <c r="GJ1249" s="4">
        <v>0</v>
      </c>
      <c r="GK1249" s="4">
        <v>0</v>
      </c>
      <c r="GL1249" s="4">
        <f t="shared" si="1414"/>
        <v>0</v>
      </c>
      <c r="GM1249" s="4">
        <f t="shared" si="1415"/>
        <v>3273.45</v>
      </c>
      <c r="GN1249" s="4">
        <f t="shared" si="1416"/>
        <v>0</v>
      </c>
      <c r="GO1249" s="4">
        <f t="shared" si="1417"/>
        <v>3273.45</v>
      </c>
      <c r="GP1249" s="4">
        <f t="shared" si="1418"/>
        <v>0</v>
      </c>
      <c r="GQ1249" s="4"/>
      <c r="GR1249" s="4">
        <v>0</v>
      </c>
      <c r="GS1249" s="4">
        <v>3</v>
      </c>
      <c r="GT1249" s="4">
        <v>0</v>
      </c>
      <c r="GU1249" s="4" t="s">
        <v>3</v>
      </c>
      <c r="GV1249" s="4">
        <f t="shared" si="1419"/>
        <v>0</v>
      </c>
      <c r="GW1249" s="4">
        <v>1</v>
      </c>
      <c r="GX1249" s="4">
        <f t="shared" si="1420"/>
        <v>0</v>
      </c>
      <c r="GY1249" s="4"/>
      <c r="GZ1249" s="4"/>
      <c r="HA1249" s="4">
        <v>0</v>
      </c>
      <c r="HB1249" s="4">
        <v>0</v>
      </c>
      <c r="HC1249" s="4">
        <f t="shared" si="1421"/>
        <v>0</v>
      </c>
      <c r="HD1249" s="4"/>
      <c r="HE1249" s="4" t="s">
        <v>3</v>
      </c>
      <c r="HF1249" s="4" t="s">
        <v>3</v>
      </c>
      <c r="HG1249" s="4"/>
      <c r="HH1249" s="4"/>
      <c r="HI1249" s="4"/>
      <c r="HJ1249" s="4"/>
      <c r="HK1249" s="4"/>
      <c r="HL1249" s="4"/>
      <c r="HM1249" s="4" t="s">
        <v>22</v>
      </c>
      <c r="HN1249" s="4" t="s">
        <v>3</v>
      </c>
      <c r="HO1249" s="4" t="s">
        <v>3</v>
      </c>
      <c r="HP1249" s="4" t="s">
        <v>3</v>
      </c>
      <c r="HQ1249" s="4" t="s">
        <v>3</v>
      </c>
      <c r="HR1249" s="4"/>
      <c r="HS1249" s="4">
        <v>0</v>
      </c>
      <c r="HT1249" s="4"/>
      <c r="HU1249" s="4"/>
      <c r="HV1249" s="4"/>
      <c r="HW1249" s="4"/>
      <c r="HX1249" s="4"/>
      <c r="HY1249" s="4"/>
      <c r="HZ1249" s="4"/>
      <c r="IA1249" s="4"/>
      <c r="IB1249" s="4"/>
      <c r="IC1249" s="4"/>
      <c r="ID1249" s="4"/>
      <c r="IE1249" s="4"/>
      <c r="IF1249" s="4"/>
      <c r="IG1249" s="4"/>
      <c r="IH1249" s="4"/>
      <c r="II1249" s="4"/>
      <c r="IJ1249" s="4"/>
      <c r="IK1249" s="4">
        <v>0</v>
      </c>
      <c r="IL1249" s="4"/>
      <c r="IM1249" s="4"/>
      <c r="IN1249" s="4"/>
      <c r="IO1249" s="4"/>
      <c r="IP1249" s="4"/>
      <c r="IQ1249" s="4"/>
      <c r="IR1249" s="4"/>
      <c r="IS1249" s="4"/>
      <c r="IT1249" s="4"/>
      <c r="IU1249" s="4"/>
    </row>
    <row r="1250" spans="1:255" ht="409.5" x14ac:dyDescent="0.25">
      <c r="A1250" s="3">
        <v>18</v>
      </c>
      <c r="B1250" s="3">
        <v>1</v>
      </c>
      <c r="C1250" s="3">
        <v>552</v>
      </c>
      <c r="D1250" s="3"/>
      <c r="E1250" s="3" t="s">
        <v>1436</v>
      </c>
      <c r="F1250" s="3" t="s">
        <v>1090</v>
      </c>
      <c r="G1250" s="3" t="s">
        <v>1091</v>
      </c>
      <c r="H1250" s="3" t="s">
        <v>1092</v>
      </c>
      <c r="I1250" s="3">
        <f>I1244*J1250</f>
        <v>2.3499999999999999E-4</v>
      </c>
      <c r="J1250" s="3">
        <v>6.9117647058823521E-4</v>
      </c>
      <c r="K1250" s="3">
        <v>6.8999999999999997E-4</v>
      </c>
      <c r="L1250" s="3"/>
      <c r="M1250" s="3"/>
      <c r="N1250" s="3"/>
      <c r="O1250" s="3">
        <f t="shared" si="1397"/>
        <v>7.95</v>
      </c>
      <c r="P1250" s="3">
        <f t="shared" si="1448"/>
        <v>7.95</v>
      </c>
      <c r="Q1250" s="3">
        <f t="shared" si="1452"/>
        <v>0</v>
      </c>
      <c r="R1250" s="3">
        <f t="shared" si="1453"/>
        <v>0</v>
      </c>
      <c r="S1250" s="3">
        <f t="shared" si="1399"/>
        <v>0</v>
      </c>
      <c r="T1250" s="3">
        <f t="shared" si="1400"/>
        <v>0</v>
      </c>
      <c r="U1250" s="3">
        <f t="shared" si="1401"/>
        <v>0</v>
      </c>
      <c r="V1250" s="3">
        <f t="shared" si="1402"/>
        <v>0</v>
      </c>
      <c r="W1250" s="3">
        <f t="shared" si="1403"/>
        <v>0</v>
      </c>
      <c r="X1250" s="3">
        <f t="shared" si="1454"/>
        <v>0</v>
      </c>
      <c r="Y1250" s="3">
        <f t="shared" si="1455"/>
        <v>0</v>
      </c>
      <c r="Z1250" s="3"/>
      <c r="AA1250" s="3">
        <v>54971259</v>
      </c>
      <c r="AB1250" s="3">
        <f t="shared" si="1404"/>
        <v>33827.69</v>
      </c>
      <c r="AC1250" s="3">
        <f t="shared" si="1456"/>
        <v>33827.69</v>
      </c>
      <c r="AD1250" s="3">
        <f t="shared" si="1457"/>
        <v>0</v>
      </c>
      <c r="AE1250" s="3">
        <f t="shared" si="1458"/>
        <v>0</v>
      </c>
      <c r="AF1250" s="3">
        <f t="shared" si="1458"/>
        <v>0</v>
      </c>
      <c r="AG1250" s="3">
        <f t="shared" si="1405"/>
        <v>0</v>
      </c>
      <c r="AH1250" s="3">
        <f t="shared" si="1459"/>
        <v>0</v>
      </c>
      <c r="AI1250" s="3">
        <f t="shared" si="1459"/>
        <v>0</v>
      </c>
      <c r="AJ1250" s="3">
        <f t="shared" si="1406"/>
        <v>0</v>
      </c>
      <c r="AK1250" s="3">
        <v>33827.69</v>
      </c>
      <c r="AL1250" s="3">
        <v>33827.69</v>
      </c>
      <c r="AM1250" s="3">
        <v>0</v>
      </c>
      <c r="AN1250" s="3">
        <v>0</v>
      </c>
      <c r="AO1250" s="3">
        <v>0</v>
      </c>
      <c r="AP1250" s="3">
        <v>0</v>
      </c>
      <c r="AQ1250" s="3">
        <v>0</v>
      </c>
      <c r="AR1250" s="3">
        <v>0</v>
      </c>
      <c r="AS1250" s="3">
        <v>0</v>
      </c>
      <c r="AT1250" s="3">
        <v>97</v>
      </c>
      <c r="AU1250" s="3">
        <v>51</v>
      </c>
      <c r="AV1250" s="3">
        <v>1</v>
      </c>
      <c r="AW1250" s="3">
        <v>1</v>
      </c>
      <c r="AX1250" s="3"/>
      <c r="AY1250" s="3"/>
      <c r="AZ1250" s="3">
        <v>1</v>
      </c>
      <c r="BA1250" s="3">
        <v>1</v>
      </c>
      <c r="BB1250" s="3">
        <v>1</v>
      </c>
      <c r="BC1250" s="3">
        <v>1</v>
      </c>
      <c r="BD1250" s="3" t="s">
        <v>3</v>
      </c>
      <c r="BE1250" s="3" t="s">
        <v>3</v>
      </c>
      <c r="BF1250" s="3" t="s">
        <v>3</v>
      </c>
      <c r="BG1250" s="3" t="s">
        <v>3</v>
      </c>
      <c r="BH1250" s="3">
        <v>3</v>
      </c>
      <c r="BI1250" s="3">
        <v>2</v>
      </c>
      <c r="BJ1250" s="3" t="s">
        <v>1093</v>
      </c>
      <c r="BK1250" s="3"/>
      <c r="BL1250" s="3"/>
      <c r="BM1250" s="3">
        <v>67</v>
      </c>
      <c r="BN1250" s="3">
        <v>0</v>
      </c>
      <c r="BO1250" s="3" t="s">
        <v>3</v>
      </c>
      <c r="BP1250" s="3">
        <v>0</v>
      </c>
      <c r="BQ1250" s="3">
        <v>40</v>
      </c>
      <c r="BR1250" s="3">
        <v>0</v>
      </c>
      <c r="BS1250" s="3">
        <v>1</v>
      </c>
      <c r="BT1250" s="3">
        <v>1</v>
      </c>
      <c r="BU1250" s="3">
        <v>1</v>
      </c>
      <c r="BV1250" s="3">
        <v>1</v>
      </c>
      <c r="BW1250" s="3">
        <v>1</v>
      </c>
      <c r="BX1250" s="3">
        <v>1</v>
      </c>
      <c r="BY1250" s="3" t="s">
        <v>3</v>
      </c>
      <c r="BZ1250" s="3">
        <v>97</v>
      </c>
      <c r="CA1250" s="3">
        <v>51</v>
      </c>
      <c r="CB1250" s="3" t="s">
        <v>3</v>
      </c>
      <c r="CC1250" s="3"/>
      <c r="CD1250" s="3"/>
      <c r="CE1250" s="3">
        <v>1566</v>
      </c>
      <c r="CF1250" s="3">
        <v>0</v>
      </c>
      <c r="CG1250" s="3">
        <v>0</v>
      </c>
      <c r="CH1250" s="3"/>
      <c r="CI1250" s="3"/>
      <c r="CJ1250" s="3"/>
      <c r="CK1250" s="3"/>
      <c r="CL1250" s="3"/>
      <c r="CM1250" s="3">
        <v>0</v>
      </c>
      <c r="CN1250" s="9" t="s">
        <v>2499</v>
      </c>
      <c r="CO1250" s="3">
        <v>0</v>
      </c>
      <c r="CP1250" s="3">
        <f t="shared" si="1407"/>
        <v>7.95</v>
      </c>
      <c r="CQ1250" s="3">
        <f t="shared" si="1449"/>
        <v>33827.69</v>
      </c>
      <c r="CR1250" s="3">
        <f t="shared" si="1460"/>
        <v>0</v>
      </c>
      <c r="CS1250" s="3">
        <f t="shared" si="1461"/>
        <v>0</v>
      </c>
      <c r="CT1250" s="3">
        <f t="shared" si="1409"/>
        <v>0</v>
      </c>
      <c r="CU1250" s="3">
        <f t="shared" si="1410"/>
        <v>0</v>
      </c>
      <c r="CV1250" s="3">
        <f t="shared" si="1411"/>
        <v>0</v>
      </c>
      <c r="CW1250" s="3">
        <f t="shared" si="1412"/>
        <v>0</v>
      </c>
      <c r="CX1250" s="3">
        <f t="shared" si="1413"/>
        <v>0</v>
      </c>
      <c r="CY1250" s="3">
        <f t="shared" si="1462"/>
        <v>0</v>
      </c>
      <c r="CZ1250" s="3">
        <f t="shared" si="1463"/>
        <v>0</v>
      </c>
      <c r="DA1250" s="3"/>
      <c r="DB1250" s="3"/>
      <c r="DC1250" s="3" t="s">
        <v>3</v>
      </c>
      <c r="DD1250" s="3" t="s">
        <v>3</v>
      </c>
      <c r="DE1250" s="3" t="s">
        <v>3</v>
      </c>
      <c r="DF1250" s="3" t="s">
        <v>3</v>
      </c>
      <c r="DG1250" s="3" t="s">
        <v>3</v>
      </c>
      <c r="DH1250" s="3" t="s">
        <v>3</v>
      </c>
      <c r="DI1250" s="3" t="s">
        <v>3</v>
      </c>
      <c r="DJ1250" s="3" t="s">
        <v>3</v>
      </c>
      <c r="DK1250" s="3" t="s">
        <v>3</v>
      </c>
      <c r="DL1250" s="3" t="s">
        <v>3</v>
      </c>
      <c r="DM1250" s="3" t="s">
        <v>3</v>
      </c>
      <c r="DN1250" s="3">
        <v>0</v>
      </c>
      <c r="DO1250" s="3">
        <v>0</v>
      </c>
      <c r="DP1250" s="3">
        <v>1</v>
      </c>
      <c r="DQ1250" s="3">
        <v>1</v>
      </c>
      <c r="DR1250" s="3"/>
      <c r="DS1250" s="3"/>
      <c r="DT1250" s="3"/>
      <c r="DU1250" s="3">
        <v>1009</v>
      </c>
      <c r="DV1250" s="3" t="s">
        <v>1092</v>
      </c>
      <c r="DW1250" s="3" t="s">
        <v>1092</v>
      </c>
      <c r="DX1250" s="3">
        <v>1000</v>
      </c>
      <c r="DY1250" s="3"/>
      <c r="DZ1250" s="3" t="s">
        <v>3</v>
      </c>
      <c r="EA1250" s="3" t="s">
        <v>3</v>
      </c>
      <c r="EB1250" s="3" t="s">
        <v>3</v>
      </c>
      <c r="EC1250" s="3" t="s">
        <v>3</v>
      </c>
      <c r="ED1250" s="3"/>
      <c r="EE1250" s="3">
        <v>57042957</v>
      </c>
      <c r="EF1250" s="3">
        <v>40</v>
      </c>
      <c r="EG1250" s="3" t="s">
        <v>33</v>
      </c>
      <c r="EH1250" s="3">
        <v>0</v>
      </c>
      <c r="EI1250" s="3" t="s">
        <v>3</v>
      </c>
      <c r="EJ1250" s="3">
        <v>2</v>
      </c>
      <c r="EK1250" s="3">
        <v>67</v>
      </c>
      <c r="EL1250" s="3" t="s">
        <v>34</v>
      </c>
      <c r="EM1250" s="3" t="s">
        <v>35</v>
      </c>
      <c r="EN1250" s="3"/>
      <c r="EO1250" s="3" t="s">
        <v>46</v>
      </c>
      <c r="EP1250" s="3"/>
      <c r="EQ1250" s="3">
        <v>0</v>
      </c>
      <c r="ER1250" s="3">
        <v>33827.69</v>
      </c>
      <c r="ES1250" s="3">
        <v>33827.69</v>
      </c>
      <c r="ET1250" s="3">
        <v>0</v>
      </c>
      <c r="EU1250" s="3">
        <v>0</v>
      </c>
      <c r="EV1250" s="3">
        <v>0</v>
      </c>
      <c r="EW1250" s="3">
        <v>0</v>
      </c>
      <c r="EX1250" s="3">
        <v>0</v>
      </c>
      <c r="EY1250" s="3"/>
      <c r="EZ1250" s="3"/>
      <c r="FA1250" s="3"/>
      <c r="FB1250" s="3"/>
      <c r="FC1250" s="3"/>
      <c r="FD1250" s="3"/>
      <c r="FE1250" s="3"/>
      <c r="FF1250" s="3"/>
      <c r="FG1250" s="3"/>
      <c r="FH1250" s="3"/>
      <c r="FI1250" s="3"/>
      <c r="FJ1250" s="3"/>
      <c r="FK1250" s="3"/>
      <c r="FL1250" s="3"/>
      <c r="FM1250" s="3"/>
      <c r="FN1250" s="3"/>
      <c r="FO1250" s="3"/>
      <c r="FP1250" s="3"/>
      <c r="FQ1250" s="3">
        <v>0</v>
      </c>
      <c r="FR1250" s="3">
        <v>0</v>
      </c>
      <c r="FS1250" s="3">
        <v>0</v>
      </c>
      <c r="FT1250" s="3"/>
      <c r="FU1250" s="3"/>
      <c r="FV1250" s="3"/>
      <c r="FW1250" s="3"/>
      <c r="FX1250" s="3">
        <v>97</v>
      </c>
      <c r="FY1250" s="3">
        <v>51</v>
      </c>
      <c r="FZ1250" s="3"/>
      <c r="GA1250" s="3" t="s">
        <v>3</v>
      </c>
      <c r="GB1250" s="3"/>
      <c r="GC1250" s="3"/>
      <c r="GD1250" s="3">
        <v>1</v>
      </c>
      <c r="GE1250" s="3"/>
      <c r="GF1250" s="3">
        <v>-1473174696</v>
      </c>
      <c r="GG1250" s="3">
        <v>2</v>
      </c>
      <c r="GH1250" s="3">
        <v>1</v>
      </c>
      <c r="GI1250" s="3">
        <v>-2</v>
      </c>
      <c r="GJ1250" s="3">
        <v>0</v>
      </c>
      <c r="GK1250" s="3">
        <v>0</v>
      </c>
      <c r="GL1250" s="3">
        <f t="shared" si="1414"/>
        <v>0</v>
      </c>
      <c r="GM1250" s="3">
        <f t="shared" si="1415"/>
        <v>7.95</v>
      </c>
      <c r="GN1250" s="3">
        <f t="shared" si="1416"/>
        <v>0</v>
      </c>
      <c r="GO1250" s="3">
        <f t="shared" si="1417"/>
        <v>7.95</v>
      </c>
      <c r="GP1250" s="3">
        <f t="shared" si="1418"/>
        <v>0</v>
      </c>
      <c r="GQ1250" s="3"/>
      <c r="GR1250" s="3">
        <v>0</v>
      </c>
      <c r="GS1250" s="3">
        <v>3</v>
      </c>
      <c r="GT1250" s="3">
        <v>0</v>
      </c>
      <c r="GU1250" s="3" t="s">
        <v>3</v>
      </c>
      <c r="GV1250" s="3">
        <f t="shared" si="1419"/>
        <v>0</v>
      </c>
      <c r="GW1250" s="3">
        <v>1</v>
      </c>
      <c r="GX1250" s="3">
        <f t="shared" si="1420"/>
        <v>0</v>
      </c>
      <c r="GY1250" s="3"/>
      <c r="GZ1250" s="3"/>
      <c r="HA1250" s="3">
        <v>0</v>
      </c>
      <c r="HB1250" s="3">
        <v>0</v>
      </c>
      <c r="HC1250" s="3">
        <f t="shared" si="1421"/>
        <v>0</v>
      </c>
      <c r="HD1250" s="3"/>
      <c r="HE1250" s="3" t="s">
        <v>3</v>
      </c>
      <c r="HF1250" s="3" t="s">
        <v>3</v>
      </c>
      <c r="HG1250" s="3"/>
      <c r="HH1250" s="3"/>
      <c r="HI1250" s="3"/>
      <c r="HJ1250" s="3"/>
      <c r="HK1250" s="3"/>
      <c r="HL1250" s="3"/>
      <c r="HM1250" s="3" t="s">
        <v>22</v>
      </c>
      <c r="HN1250" s="3" t="s">
        <v>3</v>
      </c>
      <c r="HO1250" s="3" t="s">
        <v>3</v>
      </c>
      <c r="HP1250" s="3" t="s">
        <v>3</v>
      </c>
      <c r="HQ1250" s="3" t="s">
        <v>3</v>
      </c>
      <c r="HR1250" s="3"/>
      <c r="HS1250" s="3">
        <v>0</v>
      </c>
      <c r="HT1250" s="3"/>
      <c r="HU1250" s="3"/>
      <c r="HV1250" s="3"/>
      <c r="HW1250" s="3"/>
      <c r="HX1250" s="3"/>
      <c r="HY1250" s="3"/>
      <c r="HZ1250" s="3"/>
      <c r="IA1250" s="3"/>
      <c r="IB1250" s="3"/>
      <c r="IC1250" s="3"/>
      <c r="ID1250" s="3"/>
      <c r="IE1250" s="3"/>
      <c r="IF1250" s="3"/>
      <c r="IG1250" s="3"/>
      <c r="IH1250" s="3"/>
      <c r="II1250" s="3"/>
      <c r="IJ1250" s="3"/>
      <c r="IK1250" s="3">
        <v>0</v>
      </c>
      <c r="IL1250" s="3"/>
      <c r="IM1250" s="3"/>
      <c r="IN1250" s="3"/>
      <c r="IO1250" s="3"/>
      <c r="IP1250" s="3"/>
      <c r="IQ1250" s="3"/>
      <c r="IR1250" s="3"/>
      <c r="IS1250" s="3"/>
      <c r="IT1250" s="3"/>
      <c r="IU1250" s="3"/>
    </row>
    <row r="1251" spans="1:255" ht="409.5" x14ac:dyDescent="0.25">
      <c r="A1251" s="4">
        <v>18</v>
      </c>
      <c r="B1251" s="4">
        <v>1</v>
      </c>
      <c r="C1251" s="4">
        <v>563</v>
      </c>
      <c r="D1251" s="4"/>
      <c r="E1251" s="4" t="s">
        <v>1436</v>
      </c>
      <c r="F1251" s="4" t="s">
        <v>1090</v>
      </c>
      <c r="G1251" s="4" t="s">
        <v>1091</v>
      </c>
      <c r="H1251" s="4" t="s">
        <v>1092</v>
      </c>
      <c r="I1251" s="4">
        <f>I1245*J1251</f>
        <v>2.3499999999999999E-4</v>
      </c>
      <c r="J1251" s="4">
        <v>6.9117647058823521E-4</v>
      </c>
      <c r="K1251" s="4">
        <v>6.8999999999999997E-4</v>
      </c>
      <c r="L1251" s="4"/>
      <c r="M1251" s="4"/>
      <c r="N1251" s="4"/>
      <c r="O1251" s="4">
        <f t="shared" si="1397"/>
        <v>38.96</v>
      </c>
      <c r="P1251" s="4">
        <f t="shared" si="1448"/>
        <v>38.96</v>
      </c>
      <c r="Q1251" s="4">
        <f t="shared" si="1452"/>
        <v>0</v>
      </c>
      <c r="R1251" s="4">
        <f t="shared" si="1453"/>
        <v>0</v>
      </c>
      <c r="S1251" s="4">
        <f t="shared" si="1399"/>
        <v>0</v>
      </c>
      <c r="T1251" s="4">
        <f t="shared" si="1400"/>
        <v>0</v>
      </c>
      <c r="U1251" s="4">
        <f t="shared" si="1401"/>
        <v>0</v>
      </c>
      <c r="V1251" s="4">
        <f t="shared" si="1402"/>
        <v>0</v>
      </c>
      <c r="W1251" s="4">
        <f t="shared" si="1403"/>
        <v>0</v>
      </c>
      <c r="X1251" s="4">
        <f t="shared" si="1454"/>
        <v>0</v>
      </c>
      <c r="Y1251" s="4">
        <f t="shared" si="1455"/>
        <v>0</v>
      </c>
      <c r="Z1251" s="4"/>
      <c r="AA1251" s="4">
        <v>55890823</v>
      </c>
      <c r="AB1251" s="4">
        <f t="shared" si="1404"/>
        <v>33827.69</v>
      </c>
      <c r="AC1251" s="4">
        <f t="shared" si="1456"/>
        <v>33827.69</v>
      </c>
      <c r="AD1251" s="4">
        <f t="shared" si="1457"/>
        <v>0</v>
      </c>
      <c r="AE1251" s="4">
        <f t="shared" si="1458"/>
        <v>0</v>
      </c>
      <c r="AF1251" s="4">
        <f t="shared" si="1458"/>
        <v>0</v>
      </c>
      <c r="AG1251" s="4">
        <f t="shared" si="1405"/>
        <v>0</v>
      </c>
      <c r="AH1251" s="4">
        <f t="shared" si="1459"/>
        <v>0</v>
      </c>
      <c r="AI1251" s="4">
        <f t="shared" si="1459"/>
        <v>0</v>
      </c>
      <c r="AJ1251" s="4">
        <f t="shared" si="1406"/>
        <v>0</v>
      </c>
      <c r="AK1251" s="4">
        <v>33827.69</v>
      </c>
      <c r="AL1251" s="4">
        <v>33827.69</v>
      </c>
      <c r="AM1251" s="4">
        <v>0</v>
      </c>
      <c r="AN1251" s="4">
        <v>0</v>
      </c>
      <c r="AO1251" s="4">
        <v>0</v>
      </c>
      <c r="AP1251" s="4">
        <v>0</v>
      </c>
      <c r="AQ1251" s="4">
        <v>0</v>
      </c>
      <c r="AR1251" s="4">
        <v>0</v>
      </c>
      <c r="AS1251" s="4">
        <v>0</v>
      </c>
      <c r="AT1251" s="4">
        <v>97</v>
      </c>
      <c r="AU1251" s="4">
        <v>51</v>
      </c>
      <c r="AV1251" s="4">
        <v>1</v>
      </c>
      <c r="AW1251" s="4">
        <v>1</v>
      </c>
      <c r="AX1251" s="4"/>
      <c r="AY1251" s="4"/>
      <c r="AZ1251" s="4">
        <v>1</v>
      </c>
      <c r="BA1251" s="4">
        <v>1</v>
      </c>
      <c r="BB1251" s="4">
        <v>1</v>
      </c>
      <c r="BC1251" s="4">
        <v>4.9000000000000004</v>
      </c>
      <c r="BD1251" s="4" t="s">
        <v>3</v>
      </c>
      <c r="BE1251" s="4" t="s">
        <v>3</v>
      </c>
      <c r="BF1251" s="4" t="s">
        <v>3</v>
      </c>
      <c r="BG1251" s="4" t="s">
        <v>3</v>
      </c>
      <c r="BH1251" s="4">
        <v>3</v>
      </c>
      <c r="BI1251" s="4">
        <v>2</v>
      </c>
      <c r="BJ1251" s="4" t="s">
        <v>1093</v>
      </c>
      <c r="BK1251" s="4"/>
      <c r="BL1251" s="4"/>
      <c r="BM1251" s="4">
        <v>67</v>
      </c>
      <c r="BN1251" s="4">
        <v>0</v>
      </c>
      <c r="BO1251" s="4" t="s">
        <v>1090</v>
      </c>
      <c r="BP1251" s="4">
        <v>1</v>
      </c>
      <c r="BQ1251" s="4">
        <v>40</v>
      </c>
      <c r="BR1251" s="4">
        <v>0</v>
      </c>
      <c r="BS1251" s="4">
        <v>1</v>
      </c>
      <c r="BT1251" s="4">
        <v>1</v>
      </c>
      <c r="BU1251" s="4">
        <v>1</v>
      </c>
      <c r="BV1251" s="4">
        <v>1</v>
      </c>
      <c r="BW1251" s="4">
        <v>1</v>
      </c>
      <c r="BX1251" s="4">
        <v>1</v>
      </c>
      <c r="BY1251" s="4" t="s">
        <v>3</v>
      </c>
      <c r="BZ1251" s="4">
        <v>97</v>
      </c>
      <c r="CA1251" s="4">
        <v>51</v>
      </c>
      <c r="CB1251" s="4" t="s">
        <v>3</v>
      </c>
      <c r="CC1251" s="4"/>
      <c r="CD1251" s="4"/>
      <c r="CE1251" s="4">
        <v>1566</v>
      </c>
      <c r="CF1251" s="4">
        <v>0</v>
      </c>
      <c r="CG1251" s="4">
        <v>0</v>
      </c>
      <c r="CH1251" s="4"/>
      <c r="CI1251" s="4"/>
      <c r="CJ1251" s="4"/>
      <c r="CK1251" s="4"/>
      <c r="CL1251" s="4"/>
      <c r="CM1251" s="4">
        <v>0</v>
      </c>
      <c r="CN1251" s="10" t="s">
        <v>2499</v>
      </c>
      <c r="CO1251" s="4">
        <v>0</v>
      </c>
      <c r="CP1251" s="4">
        <f t="shared" si="1407"/>
        <v>38.96</v>
      </c>
      <c r="CQ1251" s="4">
        <f t="shared" si="1449"/>
        <v>165755.68</v>
      </c>
      <c r="CR1251" s="4">
        <f t="shared" si="1460"/>
        <v>0</v>
      </c>
      <c r="CS1251" s="4">
        <f t="shared" si="1461"/>
        <v>0</v>
      </c>
      <c r="CT1251" s="4">
        <f t="shared" si="1409"/>
        <v>0</v>
      </c>
      <c r="CU1251" s="4">
        <f t="shared" si="1410"/>
        <v>0</v>
      </c>
      <c r="CV1251" s="4">
        <f t="shared" si="1411"/>
        <v>0</v>
      </c>
      <c r="CW1251" s="4">
        <f t="shared" si="1412"/>
        <v>0</v>
      </c>
      <c r="CX1251" s="4">
        <f t="shared" si="1413"/>
        <v>0</v>
      </c>
      <c r="CY1251" s="4">
        <f t="shared" si="1462"/>
        <v>0</v>
      </c>
      <c r="CZ1251" s="4">
        <f t="shared" si="1463"/>
        <v>0</v>
      </c>
      <c r="DA1251" s="4"/>
      <c r="DB1251" s="4"/>
      <c r="DC1251" s="4" t="s">
        <v>3</v>
      </c>
      <c r="DD1251" s="4" t="s">
        <v>3</v>
      </c>
      <c r="DE1251" s="4" t="s">
        <v>3</v>
      </c>
      <c r="DF1251" s="4" t="s">
        <v>3</v>
      </c>
      <c r="DG1251" s="4" t="s">
        <v>3</v>
      </c>
      <c r="DH1251" s="4" t="s">
        <v>3</v>
      </c>
      <c r="DI1251" s="4" t="s">
        <v>3</v>
      </c>
      <c r="DJ1251" s="4" t="s">
        <v>3</v>
      </c>
      <c r="DK1251" s="4" t="s">
        <v>3</v>
      </c>
      <c r="DL1251" s="4" t="s">
        <v>3</v>
      </c>
      <c r="DM1251" s="4" t="s">
        <v>3</v>
      </c>
      <c r="DN1251" s="4">
        <v>0</v>
      </c>
      <c r="DO1251" s="4">
        <v>0</v>
      </c>
      <c r="DP1251" s="4">
        <v>1</v>
      </c>
      <c r="DQ1251" s="4">
        <v>1</v>
      </c>
      <c r="DR1251" s="4"/>
      <c r="DS1251" s="4"/>
      <c r="DT1251" s="4"/>
      <c r="DU1251" s="4">
        <v>1009</v>
      </c>
      <c r="DV1251" s="4" t="s">
        <v>1092</v>
      </c>
      <c r="DW1251" s="4" t="s">
        <v>1092</v>
      </c>
      <c r="DX1251" s="4">
        <v>1000</v>
      </c>
      <c r="DY1251" s="4"/>
      <c r="DZ1251" s="4" t="s">
        <v>3</v>
      </c>
      <c r="EA1251" s="4" t="s">
        <v>3</v>
      </c>
      <c r="EB1251" s="4" t="s">
        <v>3</v>
      </c>
      <c r="EC1251" s="4" t="s">
        <v>3</v>
      </c>
      <c r="ED1251" s="4"/>
      <c r="EE1251" s="4">
        <v>57042957</v>
      </c>
      <c r="EF1251" s="4">
        <v>40</v>
      </c>
      <c r="EG1251" s="4" t="s">
        <v>33</v>
      </c>
      <c r="EH1251" s="4">
        <v>0</v>
      </c>
      <c r="EI1251" s="4" t="s">
        <v>3</v>
      </c>
      <c r="EJ1251" s="4">
        <v>2</v>
      </c>
      <c r="EK1251" s="4">
        <v>67</v>
      </c>
      <c r="EL1251" s="4" t="s">
        <v>34</v>
      </c>
      <c r="EM1251" s="4" t="s">
        <v>35</v>
      </c>
      <c r="EN1251" s="4"/>
      <c r="EO1251" s="4" t="s">
        <v>46</v>
      </c>
      <c r="EP1251" s="4"/>
      <c r="EQ1251" s="4">
        <v>0</v>
      </c>
      <c r="ER1251" s="4">
        <v>33827.69</v>
      </c>
      <c r="ES1251" s="4">
        <v>33827.69</v>
      </c>
      <c r="ET1251" s="4">
        <v>0</v>
      </c>
      <c r="EU1251" s="4">
        <v>0</v>
      </c>
      <c r="EV1251" s="4">
        <v>0</v>
      </c>
      <c r="EW1251" s="4">
        <v>0</v>
      </c>
      <c r="EX1251" s="4">
        <v>0</v>
      </c>
      <c r="EY1251" s="4"/>
      <c r="EZ1251" s="4"/>
      <c r="FA1251" s="4"/>
      <c r="FB1251" s="4"/>
      <c r="FC1251" s="4"/>
      <c r="FD1251" s="4"/>
      <c r="FE1251" s="4"/>
      <c r="FF1251" s="4"/>
      <c r="FG1251" s="4"/>
      <c r="FH1251" s="4"/>
      <c r="FI1251" s="4"/>
      <c r="FJ1251" s="4"/>
      <c r="FK1251" s="4"/>
      <c r="FL1251" s="4"/>
      <c r="FM1251" s="4"/>
      <c r="FN1251" s="4"/>
      <c r="FO1251" s="4"/>
      <c r="FP1251" s="4"/>
      <c r="FQ1251" s="4">
        <v>0</v>
      </c>
      <c r="FR1251" s="4">
        <v>0</v>
      </c>
      <c r="FS1251" s="4">
        <v>0</v>
      </c>
      <c r="FT1251" s="4"/>
      <c r="FU1251" s="4"/>
      <c r="FV1251" s="4"/>
      <c r="FW1251" s="4"/>
      <c r="FX1251" s="4">
        <v>97</v>
      </c>
      <c r="FY1251" s="4">
        <v>51</v>
      </c>
      <c r="FZ1251" s="4"/>
      <c r="GA1251" s="4" t="s">
        <v>3</v>
      </c>
      <c r="GB1251" s="4"/>
      <c r="GC1251" s="4"/>
      <c r="GD1251" s="4">
        <v>1</v>
      </c>
      <c r="GE1251" s="4"/>
      <c r="GF1251" s="4">
        <v>-1473174696</v>
      </c>
      <c r="GG1251" s="4">
        <v>2</v>
      </c>
      <c r="GH1251" s="4">
        <v>1</v>
      </c>
      <c r="GI1251" s="4">
        <v>2</v>
      </c>
      <c r="GJ1251" s="4">
        <v>0</v>
      </c>
      <c r="GK1251" s="4">
        <v>0</v>
      </c>
      <c r="GL1251" s="4">
        <f t="shared" si="1414"/>
        <v>0</v>
      </c>
      <c r="GM1251" s="4">
        <f t="shared" si="1415"/>
        <v>38.96</v>
      </c>
      <c r="GN1251" s="4">
        <f t="shared" si="1416"/>
        <v>0</v>
      </c>
      <c r="GO1251" s="4">
        <f t="shared" si="1417"/>
        <v>38.96</v>
      </c>
      <c r="GP1251" s="4">
        <f t="shared" si="1418"/>
        <v>0</v>
      </c>
      <c r="GQ1251" s="4"/>
      <c r="GR1251" s="4">
        <v>0</v>
      </c>
      <c r="GS1251" s="4">
        <v>3</v>
      </c>
      <c r="GT1251" s="4">
        <v>0</v>
      </c>
      <c r="GU1251" s="4" t="s">
        <v>3</v>
      </c>
      <c r="GV1251" s="4">
        <f t="shared" si="1419"/>
        <v>0</v>
      </c>
      <c r="GW1251" s="4">
        <v>1</v>
      </c>
      <c r="GX1251" s="4">
        <f t="shared" si="1420"/>
        <v>0</v>
      </c>
      <c r="GY1251" s="4"/>
      <c r="GZ1251" s="4"/>
      <c r="HA1251" s="4">
        <v>0</v>
      </c>
      <c r="HB1251" s="4">
        <v>0</v>
      </c>
      <c r="HC1251" s="4">
        <f t="shared" si="1421"/>
        <v>0</v>
      </c>
      <c r="HD1251" s="4"/>
      <c r="HE1251" s="4" t="s">
        <v>3</v>
      </c>
      <c r="HF1251" s="4" t="s">
        <v>3</v>
      </c>
      <c r="HG1251" s="4"/>
      <c r="HH1251" s="4"/>
      <c r="HI1251" s="4"/>
      <c r="HJ1251" s="4"/>
      <c r="HK1251" s="4"/>
      <c r="HL1251" s="4"/>
      <c r="HM1251" s="4" t="s">
        <v>22</v>
      </c>
      <c r="HN1251" s="4" t="s">
        <v>3</v>
      </c>
      <c r="HO1251" s="4" t="s">
        <v>3</v>
      </c>
      <c r="HP1251" s="4" t="s">
        <v>3</v>
      </c>
      <c r="HQ1251" s="4" t="s">
        <v>3</v>
      </c>
      <c r="HR1251" s="4"/>
      <c r="HS1251" s="4">
        <v>0</v>
      </c>
      <c r="HT1251" s="4"/>
      <c r="HU1251" s="4"/>
      <c r="HV1251" s="4"/>
      <c r="HW1251" s="4"/>
      <c r="HX1251" s="4"/>
      <c r="HY1251" s="4"/>
      <c r="HZ1251" s="4"/>
      <c r="IA1251" s="4"/>
      <c r="IB1251" s="4"/>
      <c r="IC1251" s="4"/>
      <c r="ID1251" s="4"/>
      <c r="IE1251" s="4"/>
      <c r="IF1251" s="4"/>
      <c r="IG1251" s="4"/>
      <c r="IH1251" s="4"/>
      <c r="II1251" s="4"/>
      <c r="IJ1251" s="4"/>
      <c r="IK1251" s="4">
        <v>0</v>
      </c>
      <c r="IL1251" s="4"/>
      <c r="IM1251" s="4"/>
      <c r="IN1251" s="4"/>
      <c r="IO1251" s="4"/>
      <c r="IP1251" s="4"/>
      <c r="IQ1251" s="4"/>
      <c r="IR1251" s="4"/>
      <c r="IS1251" s="4"/>
      <c r="IT1251" s="4"/>
      <c r="IU1251" s="4"/>
    </row>
    <row r="1252" spans="1:255" x14ac:dyDescent="0.25">
      <c r="A1252" s="2">
        <v>19</v>
      </c>
      <c r="B1252" s="2">
        <v>1</v>
      </c>
      <c r="C1252" s="2"/>
      <c r="D1252" s="2"/>
      <c r="E1252" s="2"/>
      <c r="F1252" s="2" t="s">
        <v>3</v>
      </c>
      <c r="G1252" s="2" t="s">
        <v>1437</v>
      </c>
      <c r="H1252" s="2" t="s">
        <v>3</v>
      </c>
      <c r="I1252" s="2"/>
      <c r="J1252" s="2"/>
      <c r="K1252" s="2"/>
      <c r="L1252" s="2"/>
      <c r="M1252" s="2"/>
      <c r="N1252" s="2"/>
      <c r="O1252" s="2"/>
      <c r="P1252" s="2"/>
      <c r="Q1252" s="2"/>
      <c r="R1252" s="2"/>
      <c r="S1252" s="2"/>
      <c r="T1252" s="2"/>
      <c r="U1252" s="2"/>
      <c r="V1252" s="2"/>
      <c r="W1252" s="2"/>
      <c r="X1252" s="2"/>
      <c r="Y1252" s="2"/>
      <c r="Z1252" s="2"/>
      <c r="AA1252" s="2">
        <v>1</v>
      </c>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c r="DD1252" s="2"/>
      <c r="DE1252" s="2"/>
      <c r="DF1252" s="2"/>
      <c r="DG1252" s="2"/>
      <c r="DH1252" s="2"/>
      <c r="DI1252" s="2"/>
      <c r="DJ1252" s="2"/>
      <c r="DK1252" s="2"/>
      <c r="DL1252" s="2"/>
      <c r="DM1252" s="2"/>
      <c r="DN1252" s="2"/>
      <c r="DO1252" s="2"/>
      <c r="DP1252" s="2"/>
      <c r="DQ1252" s="2"/>
      <c r="DR1252" s="2"/>
      <c r="DS1252" s="2"/>
      <c r="DT1252" s="2"/>
      <c r="DU1252" s="2"/>
      <c r="DV1252" s="2"/>
      <c r="DW1252" s="2"/>
      <c r="DX1252" s="2"/>
      <c r="DY1252" s="2"/>
      <c r="DZ1252" s="2"/>
      <c r="EA1252" s="2"/>
      <c r="EB1252" s="2"/>
      <c r="EC1252" s="2"/>
      <c r="ED1252" s="2"/>
      <c r="EE1252" s="2"/>
      <c r="EF1252" s="2"/>
      <c r="EG1252" s="2"/>
      <c r="EH1252" s="2"/>
      <c r="EI1252" s="2"/>
      <c r="EJ1252" s="2"/>
      <c r="EK1252" s="2"/>
      <c r="EL1252" s="2"/>
      <c r="EM1252" s="2"/>
      <c r="EN1252" s="2"/>
      <c r="EO1252" s="2"/>
      <c r="EP1252" s="2"/>
      <c r="EQ1252" s="2"/>
      <c r="ER1252" s="2"/>
      <c r="ES1252" s="2"/>
      <c r="ET1252" s="2"/>
      <c r="EU1252" s="2"/>
      <c r="EV1252" s="2"/>
      <c r="EW1252" s="2"/>
      <c r="EX1252" s="2"/>
      <c r="EY1252" s="2"/>
      <c r="EZ1252" s="2"/>
      <c r="FA1252" s="2"/>
      <c r="FB1252" s="2"/>
      <c r="FC1252" s="2"/>
      <c r="FD1252" s="2"/>
      <c r="FE1252" s="2"/>
      <c r="FF1252" s="2"/>
      <c r="FG1252" s="2"/>
      <c r="FH1252" s="2"/>
      <c r="FI1252" s="2"/>
      <c r="FJ1252" s="2"/>
      <c r="FK1252" s="2"/>
      <c r="FL1252" s="2"/>
      <c r="FM1252" s="2"/>
      <c r="FN1252" s="2"/>
      <c r="FO1252" s="2"/>
      <c r="FP1252" s="2"/>
      <c r="FQ1252" s="2"/>
      <c r="FR1252" s="2"/>
      <c r="FS1252" s="2"/>
      <c r="FT1252" s="2"/>
      <c r="FU1252" s="2"/>
      <c r="FV1252" s="2"/>
      <c r="FW1252" s="2"/>
      <c r="FX1252" s="2"/>
      <c r="FY1252" s="2"/>
      <c r="FZ1252" s="2"/>
      <c r="GA1252" s="2"/>
      <c r="GB1252" s="2"/>
      <c r="GC1252" s="2"/>
      <c r="GD1252" s="2"/>
      <c r="GE1252" s="2"/>
      <c r="GF1252" s="2"/>
      <c r="GG1252" s="2"/>
      <c r="GH1252" s="2"/>
      <c r="GI1252" s="2"/>
      <c r="GJ1252" s="2"/>
      <c r="GK1252" s="2"/>
      <c r="GL1252" s="2"/>
      <c r="GM1252" s="2"/>
      <c r="GN1252" s="2"/>
      <c r="GO1252" s="2"/>
      <c r="GP1252" s="2"/>
      <c r="GQ1252" s="2"/>
      <c r="GR1252" s="2"/>
      <c r="GS1252" s="2"/>
      <c r="GT1252" s="2"/>
      <c r="GU1252" s="2"/>
      <c r="GV1252" s="2"/>
      <c r="GW1252" s="2"/>
      <c r="GX1252" s="2"/>
      <c r="GY1252" s="2"/>
      <c r="GZ1252" s="2"/>
      <c r="HA1252" s="2"/>
      <c r="HB1252" s="2"/>
      <c r="HC1252" s="2"/>
      <c r="HD1252" s="2"/>
      <c r="HE1252" s="2"/>
      <c r="HF1252" s="2"/>
      <c r="HG1252" s="2"/>
      <c r="HH1252" s="2"/>
      <c r="HI1252" s="2"/>
      <c r="HJ1252" s="2"/>
      <c r="HK1252" s="2"/>
      <c r="HL1252" s="2"/>
      <c r="HM1252" s="2"/>
      <c r="HN1252" s="2"/>
      <c r="HO1252" s="2"/>
      <c r="HP1252" s="2"/>
      <c r="HQ1252" s="2"/>
      <c r="HR1252" s="2"/>
      <c r="HS1252" s="2"/>
      <c r="HT1252" s="2"/>
      <c r="HU1252" s="2"/>
      <c r="HV1252" s="2"/>
      <c r="HW1252" s="2"/>
      <c r="HX1252" s="2"/>
      <c r="HY1252" s="2"/>
      <c r="HZ1252" s="2"/>
      <c r="IA1252" s="2"/>
      <c r="IB1252" s="2"/>
      <c r="IC1252" s="2"/>
      <c r="ID1252" s="2"/>
      <c r="IE1252" s="2"/>
      <c r="IF1252" s="2"/>
      <c r="IG1252" s="2"/>
      <c r="IH1252" s="2"/>
      <c r="II1252" s="2"/>
      <c r="IJ1252" s="2"/>
      <c r="IK1252" s="2">
        <v>0</v>
      </c>
      <c r="IL1252" s="2"/>
      <c r="IM1252" s="2"/>
      <c r="IN1252" s="2"/>
      <c r="IO1252" s="2"/>
      <c r="IP1252" s="2"/>
      <c r="IQ1252" s="2"/>
      <c r="IR1252" s="2"/>
      <c r="IS1252" s="2"/>
      <c r="IT1252" s="2"/>
      <c r="IU1252" s="2"/>
    </row>
    <row r="1253" spans="1:255" ht="409.5" x14ac:dyDescent="0.25">
      <c r="A1253" s="3">
        <v>17</v>
      </c>
      <c r="B1253" s="3">
        <v>1</v>
      </c>
      <c r="C1253" s="3">
        <f>ROW(SmtRes!A576)</f>
        <v>576</v>
      </c>
      <c r="D1253" s="3">
        <f>ROW(EtalonRes!A687)</f>
        <v>687</v>
      </c>
      <c r="E1253" s="3" t="s">
        <v>1438</v>
      </c>
      <c r="F1253" s="3" t="s">
        <v>1425</v>
      </c>
      <c r="G1253" s="3" t="s">
        <v>1426</v>
      </c>
      <c r="H1253" s="3" t="s">
        <v>117</v>
      </c>
      <c r="I1253" s="3">
        <f>ROUND((935+10)/100,9)</f>
        <v>9.4499999999999993</v>
      </c>
      <c r="J1253" s="3">
        <v>0</v>
      </c>
      <c r="K1253" s="3">
        <f>ROUND((935+10)/100,9)</f>
        <v>9.4499999999999993</v>
      </c>
      <c r="L1253" s="3"/>
      <c r="M1253" s="3"/>
      <c r="N1253" s="3"/>
      <c r="O1253" s="3">
        <f t="shared" ref="O1253:O1298" si="1464">ROUND(CP1253,2)</f>
        <v>12989.32</v>
      </c>
      <c r="P1253" s="3">
        <f t="shared" ref="P1253:P1298" si="1465">ROUND((ROUND((AC1253*AW1253*I1253),2)*BC1253),2)</f>
        <v>7435.26</v>
      </c>
      <c r="Q1253" s="3">
        <f>(ROUND((ROUND((((ET1253*1.2))*AV1253*I1253),2)*BB1253),2)+ROUND((ROUND(((AE1253-((EU1253*1.2)))*AV1253*I1253),2)*BS1253),2))</f>
        <v>726.98</v>
      </c>
      <c r="R1253" s="3">
        <f>(ROUND((ROUND((((EU1253*1.2))*AV1253*I1253),2)*BS1253),2)+ROUND((ROUND(((AE1253-((EU1253*1.2)))*AV1253*I1253),2)*BS1253),2))</f>
        <v>34.43</v>
      </c>
      <c r="S1253" s="3">
        <f t="shared" ref="S1253:S1298" si="1466">ROUND((ROUND((AF1253*AV1253*I1253),2)*BA1253),2)</f>
        <v>4827.08</v>
      </c>
      <c r="T1253" s="3">
        <f t="shared" ref="T1253:T1298" si="1467">ROUND(CU1253*I1253,2)</f>
        <v>0</v>
      </c>
      <c r="U1253" s="3">
        <f t="shared" ref="U1253:U1298" si="1468">CV1253*I1253</f>
        <v>391.80833999999993</v>
      </c>
      <c r="V1253" s="3">
        <f t="shared" ref="V1253:V1298" si="1469">CW1253*I1253</f>
        <v>0</v>
      </c>
      <c r="W1253" s="3">
        <f t="shared" ref="W1253:W1298" si="1470">ROUND(CX1253*I1253,2)</f>
        <v>0</v>
      </c>
      <c r="X1253" s="3">
        <f>(ROUND((((S1253+ROUND((ROUND((((EU1253*1.2))*AV1253*I1253),2)*BS1253),2))*AT1253)/100),2)+ROUND(((ROUND((ROUND(((AE1253-((EU1253*1.2)))*AV1253*I1253),2)*BS1253),2)*AT1253)/100),2))</f>
        <v>4715.66</v>
      </c>
      <c r="Y1253" s="3">
        <f>(ROUND((((S1253+ROUND((ROUND((((EU1253*1.2))*AV1253*I1253),2)*BS1253),2))*AU1253)/100),2)+ROUND(((ROUND((ROUND(((AE1253-((EU1253*1.2)))*AV1253*I1253),2)*BS1253),2)*AU1253)/100),2))</f>
        <v>2479.37</v>
      </c>
      <c r="Z1253" s="3"/>
      <c r="AA1253" s="3">
        <v>54971259</v>
      </c>
      <c r="AB1253" s="3">
        <f t="shared" ref="AB1253:AB1298" si="1471">ROUND((AC1253+AD1253+AF1253),6)</f>
        <v>1348.1479999999999</v>
      </c>
      <c r="AC1253" s="3">
        <f>ROUND(((ES1253*1)),6)</f>
        <v>786.8</v>
      </c>
      <c r="AD1253" s="3">
        <f>ROUND(((((ET1253*1.2))-((EU1253*1.2)))+AE1253),6)</f>
        <v>73.475999999999999</v>
      </c>
      <c r="AE1253" s="3">
        <f>ROUND(((EU1253*1.2)),6)</f>
        <v>3.48</v>
      </c>
      <c r="AF1253" s="3">
        <f>ROUND(((EV1253*1.2)),6)</f>
        <v>487.87200000000001</v>
      </c>
      <c r="AG1253" s="3">
        <f t="shared" ref="AG1253:AG1298" si="1472">ROUND((AP1253),6)</f>
        <v>0</v>
      </c>
      <c r="AH1253" s="3">
        <f>((EW1253*1.2))</f>
        <v>39.6</v>
      </c>
      <c r="AI1253" s="3">
        <f>((EX1253*1.2))</f>
        <v>0</v>
      </c>
      <c r="AJ1253" s="3">
        <f t="shared" ref="AJ1253:AJ1298" si="1473">(AS1253)</f>
        <v>0</v>
      </c>
      <c r="AK1253" s="3">
        <v>1254.5899999999999</v>
      </c>
      <c r="AL1253" s="3">
        <v>786.8</v>
      </c>
      <c r="AM1253" s="3">
        <v>61.23</v>
      </c>
      <c r="AN1253" s="3">
        <v>2.9</v>
      </c>
      <c r="AO1253" s="3">
        <v>406.56</v>
      </c>
      <c r="AP1253" s="3">
        <v>0</v>
      </c>
      <c r="AQ1253" s="3">
        <v>33</v>
      </c>
      <c r="AR1253" s="3">
        <v>0</v>
      </c>
      <c r="AS1253" s="3">
        <v>0</v>
      </c>
      <c r="AT1253" s="3">
        <v>97</v>
      </c>
      <c r="AU1253" s="3">
        <v>51</v>
      </c>
      <c r="AV1253" s="3">
        <v>1.0469999999999999</v>
      </c>
      <c r="AW1253" s="3">
        <v>1</v>
      </c>
      <c r="AX1253" s="3"/>
      <c r="AY1253" s="3"/>
      <c r="AZ1253" s="3">
        <v>1</v>
      </c>
      <c r="BA1253" s="3">
        <v>1</v>
      </c>
      <c r="BB1253" s="3">
        <v>1</v>
      </c>
      <c r="BC1253" s="3">
        <v>1</v>
      </c>
      <c r="BD1253" s="3" t="s">
        <v>3</v>
      </c>
      <c r="BE1253" s="3" t="s">
        <v>3</v>
      </c>
      <c r="BF1253" s="3" t="s">
        <v>3</v>
      </c>
      <c r="BG1253" s="3" t="s">
        <v>3</v>
      </c>
      <c r="BH1253" s="3">
        <v>0</v>
      </c>
      <c r="BI1253" s="3">
        <v>2</v>
      </c>
      <c r="BJ1253" s="3" t="s">
        <v>1427</v>
      </c>
      <c r="BK1253" s="3"/>
      <c r="BL1253" s="3"/>
      <c r="BM1253" s="3">
        <v>67</v>
      </c>
      <c r="BN1253" s="3">
        <v>0</v>
      </c>
      <c r="BO1253" s="3" t="s">
        <v>1425</v>
      </c>
      <c r="BP1253" s="3">
        <v>1</v>
      </c>
      <c r="BQ1253" s="3">
        <v>40</v>
      </c>
      <c r="BR1253" s="3">
        <v>0</v>
      </c>
      <c r="BS1253" s="3">
        <v>1</v>
      </c>
      <c r="BT1253" s="3">
        <v>1</v>
      </c>
      <c r="BU1253" s="3">
        <v>1</v>
      </c>
      <c r="BV1253" s="3">
        <v>1</v>
      </c>
      <c r="BW1253" s="3">
        <v>1</v>
      </c>
      <c r="BX1253" s="3">
        <v>1</v>
      </c>
      <c r="BY1253" s="3" t="s">
        <v>3</v>
      </c>
      <c r="BZ1253" s="3">
        <v>97</v>
      </c>
      <c r="CA1253" s="3">
        <v>51</v>
      </c>
      <c r="CB1253" s="3" t="s">
        <v>3</v>
      </c>
      <c r="CC1253" s="3"/>
      <c r="CD1253" s="3"/>
      <c r="CE1253" s="3">
        <v>1566</v>
      </c>
      <c r="CF1253" s="3">
        <v>0</v>
      </c>
      <c r="CG1253" s="3">
        <v>0</v>
      </c>
      <c r="CH1253" s="3"/>
      <c r="CI1253" s="3"/>
      <c r="CJ1253" s="3"/>
      <c r="CK1253" s="3"/>
      <c r="CL1253" s="3"/>
      <c r="CM1253" s="3">
        <v>0</v>
      </c>
      <c r="CN1253" s="9" t="s">
        <v>2491</v>
      </c>
      <c r="CO1253" s="3">
        <v>0</v>
      </c>
      <c r="CP1253" s="3">
        <f t="shared" ref="CP1253:CP1298" si="1474">(P1253+Q1253+S1253)</f>
        <v>12989.32</v>
      </c>
      <c r="CQ1253" s="3">
        <f t="shared" ref="CQ1253:CQ1298" si="1475">ROUND((ROUND((AC1253*AW1253*1),2)*BC1253),2)</f>
        <v>786.8</v>
      </c>
      <c r="CR1253" s="3">
        <f>(ROUND((ROUND((((ET1253*1.2))*AV1253*1),2)*BB1253),2)+ROUND((ROUND(((AE1253-((EU1253*1.2)))*AV1253*1),2)*BS1253),2))</f>
        <v>76.930000000000007</v>
      </c>
      <c r="CS1253" s="3">
        <f>(ROUND((ROUND((((EU1253*1.2))*AV1253*1),2)*BS1253),2)+ROUND((ROUND(((AE1253-((EU1253*1.2)))*AV1253*1),2)*BS1253),2))</f>
        <v>3.64</v>
      </c>
      <c r="CT1253" s="3">
        <f t="shared" ref="CT1253:CT1298" si="1476">ROUND((ROUND((AF1253*AV1253*1),2)*BA1253),2)</f>
        <v>510.8</v>
      </c>
      <c r="CU1253" s="3">
        <f t="shared" ref="CU1253:CU1298" si="1477">AG1253</f>
        <v>0</v>
      </c>
      <c r="CV1253" s="3">
        <f t="shared" ref="CV1253:CV1298" si="1478">(AH1253*AV1253)</f>
        <v>41.461199999999998</v>
      </c>
      <c r="CW1253" s="3">
        <f t="shared" ref="CW1253:CW1298" si="1479">AI1253</f>
        <v>0</v>
      </c>
      <c r="CX1253" s="3">
        <f t="shared" ref="CX1253:CX1298" si="1480">AJ1253</f>
        <v>0</v>
      </c>
      <c r="CY1253" s="3">
        <f>(ROUND((((S1253+ROUND((ROUND((((EU1253*1.2))*AV1253*1),2)*BS1253),2))*AT1253)/100),2)+ROUND(((ROUND((ROUND(((AE1253-((EU1253*1.2)))*AV1253*1),2)*BS1253),2)*AT1253)/100),2))</f>
        <v>4685.8</v>
      </c>
      <c r="CZ1253" s="3">
        <f>(ROUND((((S1253+ROUND((ROUND((((EU1253*1.2))*AV1253*1),2)*BS1253),2))*AU1253)/100),2)+ROUND(((ROUND((ROUND(((AE1253-((EU1253*1.2)))*AV1253*1),2)*BS1253),2)*AU1253)/100),2))</f>
        <v>2463.67</v>
      </c>
      <c r="DA1253" s="3"/>
      <c r="DB1253" s="3">
        <v>241</v>
      </c>
      <c r="DC1253" s="3" t="s">
        <v>3</v>
      </c>
      <c r="DD1253" s="3" t="s">
        <v>22</v>
      </c>
      <c r="DE1253" s="3" t="s">
        <v>42</v>
      </c>
      <c r="DF1253" s="3" t="s">
        <v>42</v>
      </c>
      <c r="DG1253" s="3" t="s">
        <v>42</v>
      </c>
      <c r="DH1253" s="3" t="s">
        <v>3</v>
      </c>
      <c r="DI1253" s="3" t="s">
        <v>42</v>
      </c>
      <c r="DJ1253" s="3" t="s">
        <v>42</v>
      </c>
      <c r="DK1253" s="3" t="s">
        <v>3</v>
      </c>
      <c r="DL1253" s="3" t="s">
        <v>3</v>
      </c>
      <c r="DM1253" s="3" t="s">
        <v>3</v>
      </c>
      <c r="DN1253" s="3">
        <v>0</v>
      </c>
      <c r="DO1253" s="3">
        <v>0</v>
      </c>
      <c r="DP1253" s="3">
        <v>1</v>
      </c>
      <c r="DQ1253" s="3">
        <v>1</v>
      </c>
      <c r="DR1253" s="3"/>
      <c r="DS1253" s="3"/>
      <c r="DT1253" s="3"/>
      <c r="DU1253" s="3">
        <v>1013</v>
      </c>
      <c r="DV1253" s="3" t="s">
        <v>117</v>
      </c>
      <c r="DW1253" s="3" t="s">
        <v>117</v>
      </c>
      <c r="DX1253" s="3">
        <v>1</v>
      </c>
      <c r="DY1253" s="3"/>
      <c r="DZ1253" s="3" t="s">
        <v>3</v>
      </c>
      <c r="EA1253" s="3" t="s">
        <v>3</v>
      </c>
      <c r="EB1253" s="3" t="s">
        <v>3</v>
      </c>
      <c r="EC1253" s="3" t="s">
        <v>3</v>
      </c>
      <c r="ED1253" s="3"/>
      <c r="EE1253" s="3">
        <v>57042957</v>
      </c>
      <c r="EF1253" s="3">
        <v>40</v>
      </c>
      <c r="EG1253" s="3" t="s">
        <v>33</v>
      </c>
      <c r="EH1253" s="3">
        <v>0</v>
      </c>
      <c r="EI1253" s="3" t="s">
        <v>3</v>
      </c>
      <c r="EJ1253" s="3">
        <v>2</v>
      </c>
      <c r="EK1253" s="3">
        <v>67</v>
      </c>
      <c r="EL1253" s="3" t="s">
        <v>34</v>
      </c>
      <c r="EM1253" s="3" t="s">
        <v>35</v>
      </c>
      <c r="EN1253" s="3"/>
      <c r="EO1253" s="3" t="s">
        <v>46</v>
      </c>
      <c r="EP1253" s="3"/>
      <c r="EQ1253" s="3">
        <v>0</v>
      </c>
      <c r="ER1253" s="3">
        <v>1254.5899999999999</v>
      </c>
      <c r="ES1253" s="3">
        <v>786.8</v>
      </c>
      <c r="ET1253" s="3">
        <v>61.23</v>
      </c>
      <c r="EU1253" s="3">
        <v>2.9</v>
      </c>
      <c r="EV1253" s="3">
        <v>406.56</v>
      </c>
      <c r="EW1253" s="3">
        <v>33</v>
      </c>
      <c r="EX1253" s="3">
        <v>0</v>
      </c>
      <c r="EY1253" s="3">
        <v>0</v>
      </c>
      <c r="EZ1253" s="3"/>
      <c r="FA1253" s="3"/>
      <c r="FB1253" s="3"/>
      <c r="FC1253" s="3"/>
      <c r="FD1253" s="3"/>
      <c r="FE1253" s="3"/>
      <c r="FF1253" s="3"/>
      <c r="FG1253" s="3"/>
      <c r="FH1253" s="3"/>
      <c r="FI1253" s="3"/>
      <c r="FJ1253" s="3"/>
      <c r="FK1253" s="3"/>
      <c r="FL1253" s="3"/>
      <c r="FM1253" s="3"/>
      <c r="FN1253" s="3"/>
      <c r="FO1253" s="3"/>
      <c r="FP1253" s="3"/>
      <c r="FQ1253" s="3">
        <v>0</v>
      </c>
      <c r="FR1253" s="3">
        <v>0</v>
      </c>
      <c r="FS1253" s="3">
        <v>0</v>
      </c>
      <c r="FT1253" s="3"/>
      <c r="FU1253" s="3"/>
      <c r="FV1253" s="3"/>
      <c r="FW1253" s="3"/>
      <c r="FX1253" s="3">
        <v>97</v>
      </c>
      <c r="FY1253" s="3">
        <v>51</v>
      </c>
      <c r="FZ1253" s="3"/>
      <c r="GA1253" s="3" t="s">
        <v>3</v>
      </c>
      <c r="GB1253" s="3"/>
      <c r="GC1253" s="3"/>
      <c r="GD1253" s="3">
        <v>1</v>
      </c>
      <c r="GE1253" s="3"/>
      <c r="GF1253" s="3">
        <v>424158067</v>
      </c>
      <c r="GG1253" s="3">
        <v>2</v>
      </c>
      <c r="GH1253" s="3">
        <v>1</v>
      </c>
      <c r="GI1253" s="3">
        <v>2</v>
      </c>
      <c r="GJ1253" s="3">
        <v>0</v>
      </c>
      <c r="GK1253" s="3">
        <v>0</v>
      </c>
      <c r="GL1253" s="3">
        <f t="shared" ref="GL1253:GL1298" si="1481">ROUND(IF(AND(BH1253=3,BI1253=3,FS1253&lt;&gt;0),P1253,0),2)</f>
        <v>0</v>
      </c>
      <c r="GM1253" s="3">
        <f t="shared" ref="GM1253:GM1298" si="1482">ROUND(O1253+X1253+Y1253,2)+GX1253</f>
        <v>20184.349999999999</v>
      </c>
      <c r="GN1253" s="3">
        <f t="shared" ref="GN1253:GN1298" si="1483">IF(OR(BI1253=0,BI1253=1),GM1253-GX1253,0)</f>
        <v>0</v>
      </c>
      <c r="GO1253" s="3">
        <f t="shared" ref="GO1253:GO1298" si="1484">IF(BI1253=2,GM1253-GX1253,0)</f>
        <v>20184.349999999999</v>
      </c>
      <c r="GP1253" s="3">
        <f t="shared" ref="GP1253:GP1298" si="1485">IF(BI1253=4,GM1253-GX1253,0)</f>
        <v>0</v>
      </c>
      <c r="GQ1253" s="3"/>
      <c r="GR1253" s="3">
        <v>0</v>
      </c>
      <c r="GS1253" s="3">
        <v>3</v>
      </c>
      <c r="GT1253" s="3">
        <v>0</v>
      </c>
      <c r="GU1253" s="3" t="s">
        <v>3</v>
      </c>
      <c r="GV1253" s="3">
        <f t="shared" ref="GV1253:GV1298" si="1486">ROUND((GT1253),6)</f>
        <v>0</v>
      </c>
      <c r="GW1253" s="3">
        <v>1</v>
      </c>
      <c r="GX1253" s="3">
        <f t="shared" ref="GX1253:GX1298" si="1487">ROUND(HC1253*I1253,2)</f>
        <v>0</v>
      </c>
      <c r="GY1253" s="3"/>
      <c r="GZ1253" s="3"/>
      <c r="HA1253" s="3">
        <v>0</v>
      </c>
      <c r="HB1253" s="3">
        <v>0</v>
      </c>
      <c r="HC1253" s="3">
        <f t="shared" ref="HC1253:HC1298" si="1488">GV1253*GW1253</f>
        <v>0</v>
      </c>
      <c r="HD1253" s="3"/>
      <c r="HE1253" s="3" t="s">
        <v>3</v>
      </c>
      <c r="HF1253" s="3" t="s">
        <v>3</v>
      </c>
      <c r="HG1253" s="3"/>
      <c r="HH1253" s="3"/>
      <c r="HI1253" s="3"/>
      <c r="HJ1253" s="3"/>
      <c r="HK1253" s="3"/>
      <c r="HL1253" s="3"/>
      <c r="HM1253" s="3" t="s">
        <v>3</v>
      </c>
      <c r="HN1253" s="3" t="s">
        <v>3</v>
      </c>
      <c r="HO1253" s="3" t="s">
        <v>3</v>
      </c>
      <c r="HP1253" s="3" t="s">
        <v>3</v>
      </c>
      <c r="HQ1253" s="3" t="s">
        <v>3</v>
      </c>
      <c r="HR1253" s="3"/>
      <c r="HS1253" s="3">
        <v>0</v>
      </c>
      <c r="HT1253" s="3"/>
      <c r="HU1253" s="3"/>
      <c r="HV1253" s="3"/>
      <c r="HW1253" s="3"/>
      <c r="HX1253" s="3"/>
      <c r="HY1253" s="3"/>
      <c r="HZ1253" s="3"/>
      <c r="IA1253" s="3"/>
      <c r="IB1253" s="3"/>
      <c r="IC1253" s="3"/>
      <c r="ID1253" s="3"/>
      <c r="IE1253" s="3"/>
      <c r="IF1253" s="3"/>
      <c r="IG1253" s="3"/>
      <c r="IH1253" s="3"/>
      <c r="II1253" s="3"/>
      <c r="IJ1253" s="3"/>
      <c r="IK1253" s="3">
        <v>0</v>
      </c>
      <c r="IL1253" s="3"/>
      <c r="IM1253" s="3"/>
      <c r="IN1253" s="3"/>
      <c r="IO1253" s="3"/>
      <c r="IP1253" s="3"/>
      <c r="IQ1253" s="3"/>
      <c r="IR1253" s="3"/>
      <c r="IS1253" s="3"/>
      <c r="IT1253" s="3"/>
      <c r="IU1253" s="3"/>
    </row>
    <row r="1254" spans="1:255" ht="409.5" x14ac:dyDescent="0.25">
      <c r="A1254" s="4">
        <v>17</v>
      </c>
      <c r="B1254" s="4">
        <v>1</v>
      </c>
      <c r="C1254" s="4">
        <f>ROW(SmtRes!A586)</f>
        <v>586</v>
      </c>
      <c r="D1254" s="4">
        <f>ROW(EtalonRes!A698)</f>
        <v>698</v>
      </c>
      <c r="E1254" s="4" t="s">
        <v>1438</v>
      </c>
      <c r="F1254" s="4" t="s">
        <v>1425</v>
      </c>
      <c r="G1254" s="4" t="s">
        <v>1426</v>
      </c>
      <c r="H1254" s="4" t="s">
        <v>117</v>
      </c>
      <c r="I1254" s="4">
        <f>ROUND((935+10)/100,9)</f>
        <v>9.4499999999999993</v>
      </c>
      <c r="J1254" s="4">
        <v>0</v>
      </c>
      <c r="K1254" s="4">
        <f>ROUND((935+10)/100,9)</f>
        <v>9.4499999999999993</v>
      </c>
      <c r="L1254" s="4"/>
      <c r="M1254" s="4"/>
      <c r="N1254" s="4"/>
      <c r="O1254" s="4">
        <f t="shared" si="1464"/>
        <v>336537.73</v>
      </c>
      <c r="P1254" s="4">
        <f t="shared" si="1465"/>
        <v>54128.69</v>
      </c>
      <c r="Q1254" s="4">
        <f>(ROUND((ROUND((((ET1254*1.2))*AV1254*I1254),2)*BB1254),2)+ROUND((ROUND(((AE1254-((EU1254*1.2)))*AV1254*I1254),2)*BS1254),2))</f>
        <v>10403.08</v>
      </c>
      <c r="R1254" s="4">
        <f>(ROUND((ROUND((((EU1254*1.2))*AV1254*I1254),2)*BS1254),2)+ROUND((ROUND(((AE1254-((EU1254*1.2)))*AV1254*I1254),2)*BS1254),2))</f>
        <v>1940.13</v>
      </c>
      <c r="S1254" s="4">
        <f t="shared" si="1466"/>
        <v>272005.96000000002</v>
      </c>
      <c r="T1254" s="4">
        <f t="shared" si="1467"/>
        <v>0</v>
      </c>
      <c r="U1254" s="4">
        <f t="shared" si="1468"/>
        <v>391.80833999999993</v>
      </c>
      <c r="V1254" s="4">
        <f t="shared" si="1469"/>
        <v>0</v>
      </c>
      <c r="W1254" s="4">
        <f t="shared" si="1470"/>
        <v>0</v>
      </c>
      <c r="X1254" s="4">
        <f>(ROUND((((S1254+ROUND((ROUND((((EU1254*1.2))*AV1254*I1254),2)*BS1254),2))*AT1254)/100),2)+ROUND(((ROUND((ROUND(((AE1254-((EU1254*1.2)))*AV1254*I1254),2)*BS1254),2)*AT1254)/100),2))</f>
        <v>265727.71000000002</v>
      </c>
      <c r="Y1254" s="4">
        <f>(ROUND((((S1254+ROUND((ROUND((((EU1254*1.2))*AV1254*I1254),2)*BS1254),2))*AU1254)/100),2)+ROUND(((ROUND((ROUND(((AE1254-((EU1254*1.2)))*AV1254*I1254),2)*BS1254),2)*AU1254)/100),2))</f>
        <v>139712.51</v>
      </c>
      <c r="Z1254" s="4"/>
      <c r="AA1254" s="4">
        <v>55890823</v>
      </c>
      <c r="AB1254" s="4">
        <f t="shared" si="1471"/>
        <v>1348.1479999999999</v>
      </c>
      <c r="AC1254" s="4">
        <f>ROUND(((ES1254*1)),6)</f>
        <v>786.8</v>
      </c>
      <c r="AD1254" s="4">
        <f>ROUND(((((ET1254*1.2))-((EU1254*1.2)))+AE1254),6)</f>
        <v>73.475999999999999</v>
      </c>
      <c r="AE1254" s="4">
        <f>ROUND(((EU1254*1.2)),6)</f>
        <v>3.48</v>
      </c>
      <c r="AF1254" s="4">
        <f>ROUND(((EV1254*1.2)),6)</f>
        <v>487.87200000000001</v>
      </c>
      <c r="AG1254" s="4">
        <f t="shared" si="1472"/>
        <v>0</v>
      </c>
      <c r="AH1254" s="4">
        <f>((EW1254*1.2))</f>
        <v>39.6</v>
      </c>
      <c r="AI1254" s="4">
        <f>((EX1254*1.2))</f>
        <v>0</v>
      </c>
      <c r="AJ1254" s="4">
        <f t="shared" si="1473"/>
        <v>0</v>
      </c>
      <c r="AK1254" s="4">
        <v>1254.5899999999999</v>
      </c>
      <c r="AL1254" s="4">
        <v>786.8</v>
      </c>
      <c r="AM1254" s="4">
        <v>61.23</v>
      </c>
      <c r="AN1254" s="4">
        <v>2.9</v>
      </c>
      <c r="AO1254" s="4">
        <v>406.56</v>
      </c>
      <c r="AP1254" s="4">
        <v>0</v>
      </c>
      <c r="AQ1254" s="4">
        <v>33</v>
      </c>
      <c r="AR1254" s="4">
        <v>0</v>
      </c>
      <c r="AS1254" s="4">
        <v>0</v>
      </c>
      <c r="AT1254" s="4">
        <v>97</v>
      </c>
      <c r="AU1254" s="4">
        <v>51</v>
      </c>
      <c r="AV1254" s="4">
        <v>1.0469999999999999</v>
      </c>
      <c r="AW1254" s="4">
        <v>1</v>
      </c>
      <c r="AX1254" s="4"/>
      <c r="AY1254" s="4"/>
      <c r="AZ1254" s="4">
        <v>1</v>
      </c>
      <c r="BA1254" s="4">
        <v>56.35</v>
      </c>
      <c r="BB1254" s="4">
        <v>14.31</v>
      </c>
      <c r="BC1254" s="4">
        <v>7.28</v>
      </c>
      <c r="BD1254" s="4" t="s">
        <v>3</v>
      </c>
      <c r="BE1254" s="4" t="s">
        <v>3</v>
      </c>
      <c r="BF1254" s="4" t="s">
        <v>3</v>
      </c>
      <c r="BG1254" s="4" t="s">
        <v>3</v>
      </c>
      <c r="BH1254" s="4">
        <v>0</v>
      </c>
      <c r="BI1254" s="4">
        <v>2</v>
      </c>
      <c r="BJ1254" s="4" t="s">
        <v>1427</v>
      </c>
      <c r="BK1254" s="4"/>
      <c r="BL1254" s="4"/>
      <c r="BM1254" s="4">
        <v>67</v>
      </c>
      <c r="BN1254" s="4">
        <v>0</v>
      </c>
      <c r="BO1254" s="4" t="s">
        <v>1425</v>
      </c>
      <c r="BP1254" s="4">
        <v>1</v>
      </c>
      <c r="BQ1254" s="4">
        <v>40</v>
      </c>
      <c r="BR1254" s="4">
        <v>0</v>
      </c>
      <c r="BS1254" s="4">
        <v>56.35</v>
      </c>
      <c r="BT1254" s="4">
        <v>1</v>
      </c>
      <c r="BU1254" s="4">
        <v>1</v>
      </c>
      <c r="BV1254" s="4">
        <v>1</v>
      </c>
      <c r="BW1254" s="4">
        <v>1</v>
      </c>
      <c r="BX1254" s="4">
        <v>1</v>
      </c>
      <c r="BY1254" s="4" t="s">
        <v>3</v>
      </c>
      <c r="BZ1254" s="4">
        <v>97</v>
      </c>
      <c r="CA1254" s="4">
        <v>51</v>
      </c>
      <c r="CB1254" s="4" t="s">
        <v>3</v>
      </c>
      <c r="CC1254" s="4"/>
      <c r="CD1254" s="4"/>
      <c r="CE1254" s="4">
        <v>1566</v>
      </c>
      <c r="CF1254" s="4">
        <v>0</v>
      </c>
      <c r="CG1254" s="4">
        <v>0</v>
      </c>
      <c r="CH1254" s="4"/>
      <c r="CI1254" s="4"/>
      <c r="CJ1254" s="4"/>
      <c r="CK1254" s="4"/>
      <c r="CL1254" s="4"/>
      <c r="CM1254" s="4">
        <v>0</v>
      </c>
      <c r="CN1254" s="10" t="s">
        <v>2491</v>
      </c>
      <c r="CO1254" s="4">
        <v>0</v>
      </c>
      <c r="CP1254" s="4">
        <f t="shared" si="1474"/>
        <v>336537.73000000004</v>
      </c>
      <c r="CQ1254" s="4">
        <f t="shared" si="1475"/>
        <v>5727.9</v>
      </c>
      <c r="CR1254" s="4">
        <f>(ROUND((ROUND((((ET1254*1.2))*AV1254*1),2)*BB1254),2)+ROUND((ROUND(((AE1254-((EU1254*1.2)))*AV1254*1),2)*BS1254),2))</f>
        <v>1100.8699999999999</v>
      </c>
      <c r="CS1254" s="4">
        <f>(ROUND((ROUND((((EU1254*1.2))*AV1254*1),2)*BS1254),2)+ROUND((ROUND(((AE1254-((EU1254*1.2)))*AV1254*1),2)*BS1254),2))</f>
        <v>205.11</v>
      </c>
      <c r="CT1254" s="4">
        <f t="shared" si="1476"/>
        <v>28783.58</v>
      </c>
      <c r="CU1254" s="4">
        <f t="shared" si="1477"/>
        <v>0</v>
      </c>
      <c r="CV1254" s="4">
        <f t="shared" si="1478"/>
        <v>41.461199999999998</v>
      </c>
      <c r="CW1254" s="4">
        <f t="shared" si="1479"/>
        <v>0</v>
      </c>
      <c r="CX1254" s="4">
        <f t="shared" si="1480"/>
        <v>0</v>
      </c>
      <c r="CY1254" s="4">
        <f>(ROUND((((S1254+ROUND((ROUND((((EU1254*1.2))*AV1254*1),2)*BS1254),2))*AT1254)/100),2)+ROUND(((ROUND((ROUND(((AE1254-((EU1254*1.2)))*AV1254*1),2)*BS1254),2)*AT1254)/100),2))</f>
        <v>264044.74</v>
      </c>
      <c r="CZ1254" s="4">
        <f>(ROUND((((S1254+ROUND((ROUND((((EU1254*1.2))*AV1254*1),2)*BS1254),2))*AU1254)/100),2)+ROUND(((ROUND((ROUND(((AE1254-((EU1254*1.2)))*AV1254*1),2)*BS1254),2)*AU1254)/100),2))</f>
        <v>138827.65</v>
      </c>
      <c r="DA1254" s="4"/>
      <c r="DB1254" s="4">
        <v>242</v>
      </c>
      <c r="DC1254" s="4" t="s">
        <v>3</v>
      </c>
      <c r="DD1254" s="4" t="s">
        <v>22</v>
      </c>
      <c r="DE1254" s="4" t="s">
        <v>42</v>
      </c>
      <c r="DF1254" s="4" t="s">
        <v>42</v>
      </c>
      <c r="DG1254" s="4" t="s">
        <v>42</v>
      </c>
      <c r="DH1254" s="4" t="s">
        <v>3</v>
      </c>
      <c r="DI1254" s="4" t="s">
        <v>42</v>
      </c>
      <c r="DJ1254" s="4" t="s">
        <v>42</v>
      </c>
      <c r="DK1254" s="4" t="s">
        <v>3</v>
      </c>
      <c r="DL1254" s="4" t="s">
        <v>3</v>
      </c>
      <c r="DM1254" s="4" t="s">
        <v>3</v>
      </c>
      <c r="DN1254" s="4">
        <v>0</v>
      </c>
      <c r="DO1254" s="4">
        <v>0</v>
      </c>
      <c r="DP1254" s="4">
        <v>1</v>
      </c>
      <c r="DQ1254" s="4">
        <v>1</v>
      </c>
      <c r="DR1254" s="4"/>
      <c r="DS1254" s="4"/>
      <c r="DT1254" s="4"/>
      <c r="DU1254" s="4">
        <v>1013</v>
      </c>
      <c r="DV1254" s="4" t="s">
        <v>117</v>
      </c>
      <c r="DW1254" s="4" t="s">
        <v>117</v>
      </c>
      <c r="DX1254" s="4">
        <v>1</v>
      </c>
      <c r="DY1254" s="4"/>
      <c r="DZ1254" s="4" t="s">
        <v>3</v>
      </c>
      <c r="EA1254" s="4" t="s">
        <v>3</v>
      </c>
      <c r="EB1254" s="4" t="s">
        <v>3</v>
      </c>
      <c r="EC1254" s="4" t="s">
        <v>3</v>
      </c>
      <c r="ED1254" s="4"/>
      <c r="EE1254" s="4">
        <v>57042957</v>
      </c>
      <c r="EF1254" s="4">
        <v>40</v>
      </c>
      <c r="EG1254" s="4" t="s">
        <v>33</v>
      </c>
      <c r="EH1254" s="4">
        <v>0</v>
      </c>
      <c r="EI1254" s="4" t="s">
        <v>3</v>
      </c>
      <c r="EJ1254" s="4">
        <v>2</v>
      </c>
      <c r="EK1254" s="4">
        <v>67</v>
      </c>
      <c r="EL1254" s="4" t="s">
        <v>34</v>
      </c>
      <c r="EM1254" s="4" t="s">
        <v>35</v>
      </c>
      <c r="EN1254" s="4"/>
      <c r="EO1254" s="4" t="s">
        <v>46</v>
      </c>
      <c r="EP1254" s="4"/>
      <c r="EQ1254" s="4">
        <v>0</v>
      </c>
      <c r="ER1254" s="4">
        <v>1254.5899999999999</v>
      </c>
      <c r="ES1254" s="4">
        <v>786.8</v>
      </c>
      <c r="ET1254" s="4">
        <v>61.23</v>
      </c>
      <c r="EU1254" s="4">
        <v>2.9</v>
      </c>
      <c r="EV1254" s="4">
        <v>406.56</v>
      </c>
      <c r="EW1254" s="4">
        <v>33</v>
      </c>
      <c r="EX1254" s="4">
        <v>0</v>
      </c>
      <c r="EY1254" s="4">
        <v>0</v>
      </c>
      <c r="EZ1254" s="4"/>
      <c r="FA1254" s="4"/>
      <c r="FB1254" s="4"/>
      <c r="FC1254" s="4"/>
      <c r="FD1254" s="4"/>
      <c r="FE1254" s="4"/>
      <c r="FF1254" s="4"/>
      <c r="FG1254" s="4"/>
      <c r="FH1254" s="4"/>
      <c r="FI1254" s="4"/>
      <c r="FJ1254" s="4"/>
      <c r="FK1254" s="4"/>
      <c r="FL1254" s="4"/>
      <c r="FM1254" s="4"/>
      <c r="FN1254" s="4"/>
      <c r="FO1254" s="4"/>
      <c r="FP1254" s="4"/>
      <c r="FQ1254" s="4">
        <v>0</v>
      </c>
      <c r="FR1254" s="4">
        <v>0</v>
      </c>
      <c r="FS1254" s="4">
        <v>0</v>
      </c>
      <c r="FT1254" s="4"/>
      <c r="FU1254" s="4"/>
      <c r="FV1254" s="4"/>
      <c r="FW1254" s="4"/>
      <c r="FX1254" s="4">
        <v>97</v>
      </c>
      <c r="FY1254" s="4">
        <v>51</v>
      </c>
      <c r="FZ1254" s="4"/>
      <c r="GA1254" s="4" t="s">
        <v>3</v>
      </c>
      <c r="GB1254" s="4"/>
      <c r="GC1254" s="4"/>
      <c r="GD1254" s="4">
        <v>1</v>
      </c>
      <c r="GE1254" s="4"/>
      <c r="GF1254" s="4">
        <v>424158067</v>
      </c>
      <c r="GG1254" s="4">
        <v>2</v>
      </c>
      <c r="GH1254" s="4">
        <v>1</v>
      </c>
      <c r="GI1254" s="4">
        <v>2</v>
      </c>
      <c r="GJ1254" s="4">
        <v>0</v>
      </c>
      <c r="GK1254" s="4">
        <v>0</v>
      </c>
      <c r="GL1254" s="4">
        <f t="shared" si="1481"/>
        <v>0</v>
      </c>
      <c r="GM1254" s="4">
        <f t="shared" si="1482"/>
        <v>741977.95</v>
      </c>
      <c r="GN1254" s="4">
        <f t="shared" si="1483"/>
        <v>0</v>
      </c>
      <c r="GO1254" s="4">
        <f t="shared" si="1484"/>
        <v>741977.95</v>
      </c>
      <c r="GP1254" s="4">
        <f t="shared" si="1485"/>
        <v>0</v>
      </c>
      <c r="GQ1254" s="4"/>
      <c r="GR1254" s="4">
        <v>0</v>
      </c>
      <c r="GS1254" s="4">
        <v>3</v>
      </c>
      <c r="GT1254" s="4">
        <v>0</v>
      </c>
      <c r="GU1254" s="4" t="s">
        <v>3</v>
      </c>
      <c r="GV1254" s="4">
        <f t="shared" si="1486"/>
        <v>0</v>
      </c>
      <c r="GW1254" s="4">
        <v>1</v>
      </c>
      <c r="GX1254" s="4">
        <f t="shared" si="1487"/>
        <v>0</v>
      </c>
      <c r="GY1254" s="4"/>
      <c r="GZ1254" s="4"/>
      <c r="HA1254" s="4">
        <v>0</v>
      </c>
      <c r="HB1254" s="4">
        <v>0</v>
      </c>
      <c r="HC1254" s="4">
        <f t="shared" si="1488"/>
        <v>0</v>
      </c>
      <c r="HD1254" s="4"/>
      <c r="HE1254" s="4" t="s">
        <v>3</v>
      </c>
      <c r="HF1254" s="4" t="s">
        <v>3</v>
      </c>
      <c r="HG1254" s="4"/>
      <c r="HH1254" s="4"/>
      <c r="HI1254" s="4"/>
      <c r="HJ1254" s="4"/>
      <c r="HK1254" s="4"/>
      <c r="HL1254" s="4"/>
      <c r="HM1254" s="4" t="s">
        <v>3</v>
      </c>
      <c r="HN1254" s="4" t="s">
        <v>3</v>
      </c>
      <c r="HO1254" s="4" t="s">
        <v>3</v>
      </c>
      <c r="HP1254" s="4" t="s">
        <v>3</v>
      </c>
      <c r="HQ1254" s="4" t="s">
        <v>3</v>
      </c>
      <c r="HR1254" s="4"/>
      <c r="HS1254" s="4">
        <v>0</v>
      </c>
      <c r="HT1254" s="4"/>
      <c r="HU1254" s="4"/>
      <c r="HV1254" s="4"/>
      <c r="HW1254" s="4"/>
      <c r="HX1254" s="4"/>
      <c r="HY1254" s="4"/>
      <c r="HZ1254" s="4"/>
      <c r="IA1254" s="4"/>
      <c r="IB1254" s="4"/>
      <c r="IC1254" s="4"/>
      <c r="ID1254" s="4"/>
      <c r="IE1254" s="4"/>
      <c r="IF1254" s="4"/>
      <c r="IG1254" s="4"/>
      <c r="IH1254" s="4"/>
      <c r="II1254" s="4"/>
      <c r="IJ1254" s="4"/>
      <c r="IK1254" s="4">
        <v>0</v>
      </c>
      <c r="IL1254" s="4"/>
      <c r="IM1254" s="4"/>
      <c r="IN1254" s="4"/>
      <c r="IO1254" s="4"/>
      <c r="IP1254" s="4"/>
      <c r="IQ1254" s="4"/>
      <c r="IR1254" s="4"/>
      <c r="IS1254" s="4"/>
      <c r="IT1254" s="4"/>
      <c r="IU1254" s="4"/>
    </row>
    <row r="1255" spans="1:255" ht="409.5" x14ac:dyDescent="0.25">
      <c r="A1255" s="3">
        <v>18</v>
      </c>
      <c r="B1255" s="3">
        <v>1</v>
      </c>
      <c r="C1255" s="3">
        <v>575</v>
      </c>
      <c r="D1255" s="3"/>
      <c r="E1255" s="3" t="s">
        <v>1439</v>
      </c>
      <c r="F1255" s="3" t="s">
        <v>1429</v>
      </c>
      <c r="G1255" s="3" t="s">
        <v>1430</v>
      </c>
      <c r="H1255" s="3" t="s">
        <v>1355</v>
      </c>
      <c r="I1255" s="3">
        <f>I1253*J1255</f>
        <v>2.0790000000000002</v>
      </c>
      <c r="J1255" s="3">
        <v>0.22000000000000003</v>
      </c>
      <c r="K1255" s="3">
        <v>0.22</v>
      </c>
      <c r="L1255" s="3"/>
      <c r="M1255" s="3"/>
      <c r="N1255" s="3"/>
      <c r="O1255" s="3">
        <f t="shared" si="1464"/>
        <v>613.08000000000004</v>
      </c>
      <c r="P1255" s="3">
        <f t="shared" si="1465"/>
        <v>613.08000000000004</v>
      </c>
      <c r="Q1255" s="3">
        <f t="shared" ref="Q1255:Q1262" si="1489">(ROUND((ROUND(((ET1255)*AV1255*I1255),2)*BB1255),2)+ROUND((ROUND(((AE1255-(EU1255))*AV1255*I1255),2)*BS1255),2))</f>
        <v>0</v>
      </c>
      <c r="R1255" s="3">
        <f t="shared" ref="R1255:R1262" si="1490">(ROUND((ROUND(((EU1255)*AV1255*I1255),2)*BS1255),2)+ROUND((ROUND(((AE1255-(EU1255))*AV1255*I1255),2)*BS1255),2))</f>
        <v>0</v>
      </c>
      <c r="S1255" s="3">
        <f t="shared" si="1466"/>
        <v>0</v>
      </c>
      <c r="T1255" s="3">
        <f t="shared" si="1467"/>
        <v>0</v>
      </c>
      <c r="U1255" s="3">
        <f t="shared" si="1468"/>
        <v>0</v>
      </c>
      <c r="V1255" s="3">
        <f t="shared" si="1469"/>
        <v>0</v>
      </c>
      <c r="W1255" s="3">
        <f t="shared" si="1470"/>
        <v>0</v>
      </c>
      <c r="X1255" s="3">
        <f t="shared" ref="X1255:X1262" si="1491">(ROUND((((S1255+ROUND((ROUND(((EU1255)*AV1255*I1255),2)*BS1255),2))*AT1255)/100),2)+ROUND(((ROUND((ROUND(((AE1255-(EU1255))*AV1255*I1255),2)*BS1255),2)*AT1255)/100),2))</f>
        <v>0</v>
      </c>
      <c r="Y1255" s="3">
        <f t="shared" ref="Y1255:Y1262" si="1492">(ROUND((((S1255+ROUND((ROUND(((EU1255)*AV1255*I1255),2)*BS1255),2))*AU1255)/100),2)+ROUND(((ROUND((ROUND(((AE1255-(EU1255))*AV1255*I1255),2)*BS1255),2)*AU1255)/100),2))</f>
        <v>0</v>
      </c>
      <c r="Z1255" s="3"/>
      <c r="AA1255" s="3">
        <v>54971259</v>
      </c>
      <c r="AB1255" s="3">
        <f t="shared" si="1471"/>
        <v>294.89</v>
      </c>
      <c r="AC1255" s="3">
        <f t="shared" ref="AC1255:AC1262" si="1493">ROUND((ES1255),6)</f>
        <v>294.89</v>
      </c>
      <c r="AD1255" s="3">
        <f t="shared" ref="AD1255:AD1262" si="1494">ROUND((((ET1255)-(EU1255))+AE1255),6)</f>
        <v>0</v>
      </c>
      <c r="AE1255" s="3">
        <f t="shared" ref="AE1255:AF1262" si="1495">ROUND((EU1255),6)</f>
        <v>0</v>
      </c>
      <c r="AF1255" s="3">
        <f t="shared" si="1495"/>
        <v>0</v>
      </c>
      <c r="AG1255" s="3">
        <f t="shared" si="1472"/>
        <v>0</v>
      </c>
      <c r="AH1255" s="3">
        <f t="shared" ref="AH1255:AI1262" si="1496">(EW1255)</f>
        <v>0</v>
      </c>
      <c r="AI1255" s="3">
        <f t="shared" si="1496"/>
        <v>0</v>
      </c>
      <c r="AJ1255" s="3">
        <f t="shared" si="1473"/>
        <v>0</v>
      </c>
      <c r="AK1255" s="3">
        <v>294.89</v>
      </c>
      <c r="AL1255" s="3">
        <v>294.89</v>
      </c>
      <c r="AM1255" s="3">
        <v>0</v>
      </c>
      <c r="AN1255" s="3">
        <v>0</v>
      </c>
      <c r="AO1255" s="3">
        <v>0</v>
      </c>
      <c r="AP1255" s="3">
        <v>0</v>
      </c>
      <c r="AQ1255" s="3">
        <v>0</v>
      </c>
      <c r="AR1255" s="3">
        <v>0</v>
      </c>
      <c r="AS1255" s="3">
        <v>0</v>
      </c>
      <c r="AT1255" s="3">
        <v>97</v>
      </c>
      <c r="AU1255" s="3">
        <v>51</v>
      </c>
      <c r="AV1255" s="3">
        <v>1</v>
      </c>
      <c r="AW1255" s="3">
        <v>1</v>
      </c>
      <c r="AX1255" s="3"/>
      <c r="AY1255" s="3"/>
      <c r="AZ1255" s="3">
        <v>1</v>
      </c>
      <c r="BA1255" s="3">
        <v>1</v>
      </c>
      <c r="BB1255" s="3">
        <v>1</v>
      </c>
      <c r="BC1255" s="3">
        <v>1</v>
      </c>
      <c r="BD1255" s="3" t="s">
        <v>3</v>
      </c>
      <c r="BE1255" s="3" t="s">
        <v>3</v>
      </c>
      <c r="BF1255" s="3" t="s">
        <v>3</v>
      </c>
      <c r="BG1255" s="3" t="s">
        <v>3</v>
      </c>
      <c r="BH1255" s="3">
        <v>3</v>
      </c>
      <c r="BI1255" s="3">
        <v>2</v>
      </c>
      <c r="BJ1255" s="3" t="s">
        <v>1431</v>
      </c>
      <c r="BK1255" s="3"/>
      <c r="BL1255" s="3"/>
      <c r="BM1255" s="3">
        <v>67</v>
      </c>
      <c r="BN1255" s="3">
        <v>0</v>
      </c>
      <c r="BO1255" s="3" t="s">
        <v>3</v>
      </c>
      <c r="BP1255" s="3">
        <v>0</v>
      </c>
      <c r="BQ1255" s="3">
        <v>40</v>
      </c>
      <c r="BR1255" s="3">
        <v>0</v>
      </c>
      <c r="BS1255" s="3">
        <v>1</v>
      </c>
      <c r="BT1255" s="3">
        <v>1</v>
      </c>
      <c r="BU1255" s="3">
        <v>1</v>
      </c>
      <c r="BV1255" s="3">
        <v>1</v>
      </c>
      <c r="BW1255" s="3">
        <v>1</v>
      </c>
      <c r="BX1255" s="3">
        <v>1</v>
      </c>
      <c r="BY1255" s="3" t="s">
        <v>3</v>
      </c>
      <c r="BZ1255" s="3">
        <v>97</v>
      </c>
      <c r="CA1255" s="3">
        <v>51</v>
      </c>
      <c r="CB1255" s="3" t="s">
        <v>3</v>
      </c>
      <c r="CC1255" s="3"/>
      <c r="CD1255" s="3"/>
      <c r="CE1255" s="3">
        <v>1566</v>
      </c>
      <c r="CF1255" s="3">
        <v>0</v>
      </c>
      <c r="CG1255" s="3">
        <v>0</v>
      </c>
      <c r="CH1255" s="3"/>
      <c r="CI1255" s="3"/>
      <c r="CJ1255" s="3"/>
      <c r="CK1255" s="3"/>
      <c r="CL1255" s="3"/>
      <c r="CM1255" s="3">
        <v>0</v>
      </c>
      <c r="CN1255" s="9" t="s">
        <v>2499</v>
      </c>
      <c r="CO1255" s="3">
        <v>0</v>
      </c>
      <c r="CP1255" s="3">
        <f t="shared" si="1474"/>
        <v>613.08000000000004</v>
      </c>
      <c r="CQ1255" s="3">
        <f t="shared" si="1475"/>
        <v>294.89</v>
      </c>
      <c r="CR1255" s="3">
        <f t="shared" ref="CR1255:CR1262" si="1497">(ROUND((ROUND(((ET1255)*AV1255*1),2)*BB1255),2)+ROUND((ROUND(((AE1255-(EU1255))*AV1255*1),2)*BS1255),2))</f>
        <v>0</v>
      </c>
      <c r="CS1255" s="3">
        <f t="shared" ref="CS1255:CS1262" si="1498">(ROUND((ROUND(((EU1255)*AV1255*1),2)*BS1255),2)+ROUND((ROUND(((AE1255-(EU1255))*AV1255*1),2)*BS1255),2))</f>
        <v>0</v>
      </c>
      <c r="CT1255" s="3">
        <f t="shared" si="1476"/>
        <v>0</v>
      </c>
      <c r="CU1255" s="3">
        <f t="shared" si="1477"/>
        <v>0</v>
      </c>
      <c r="CV1255" s="3">
        <f t="shared" si="1478"/>
        <v>0</v>
      </c>
      <c r="CW1255" s="3">
        <f t="shared" si="1479"/>
        <v>0</v>
      </c>
      <c r="CX1255" s="3">
        <f t="shared" si="1480"/>
        <v>0</v>
      </c>
      <c r="CY1255" s="3">
        <f t="shared" ref="CY1255:CY1262" si="1499">(ROUND((((S1255+ROUND((ROUND(((EU1255)*AV1255*1),2)*BS1255),2))*AT1255)/100),2)+ROUND(((ROUND((ROUND(((AE1255-(EU1255))*AV1255*1),2)*BS1255),2)*AT1255)/100),2))</f>
        <v>0</v>
      </c>
      <c r="CZ1255" s="3">
        <f t="shared" ref="CZ1255:CZ1262" si="1500">(ROUND((((S1255+ROUND((ROUND(((EU1255)*AV1255*1),2)*BS1255),2))*AU1255)/100),2)+ROUND(((ROUND((ROUND(((AE1255-(EU1255))*AV1255*1),2)*BS1255),2)*AU1255)/100),2))</f>
        <v>0</v>
      </c>
      <c r="DA1255" s="3"/>
      <c r="DB1255" s="3"/>
      <c r="DC1255" s="3" t="s">
        <v>3</v>
      </c>
      <c r="DD1255" s="3" t="s">
        <v>3</v>
      </c>
      <c r="DE1255" s="3" t="s">
        <v>3</v>
      </c>
      <c r="DF1255" s="3" t="s">
        <v>3</v>
      </c>
      <c r="DG1255" s="3" t="s">
        <v>3</v>
      </c>
      <c r="DH1255" s="3" t="s">
        <v>3</v>
      </c>
      <c r="DI1255" s="3" t="s">
        <v>3</v>
      </c>
      <c r="DJ1255" s="3" t="s">
        <v>3</v>
      </c>
      <c r="DK1255" s="3" t="s">
        <v>3</v>
      </c>
      <c r="DL1255" s="3" t="s">
        <v>3</v>
      </c>
      <c r="DM1255" s="3" t="s">
        <v>3</v>
      </c>
      <c r="DN1255" s="3">
        <v>0</v>
      </c>
      <c r="DO1255" s="3">
        <v>0</v>
      </c>
      <c r="DP1255" s="3">
        <v>1</v>
      </c>
      <c r="DQ1255" s="3">
        <v>1</v>
      </c>
      <c r="DR1255" s="3"/>
      <c r="DS1255" s="3"/>
      <c r="DT1255" s="3"/>
      <c r="DU1255" s="3">
        <v>1010</v>
      </c>
      <c r="DV1255" s="3" t="s">
        <v>1355</v>
      </c>
      <c r="DW1255" s="3" t="s">
        <v>1355</v>
      </c>
      <c r="DX1255" s="3">
        <v>1000</v>
      </c>
      <c r="DY1255" s="3"/>
      <c r="DZ1255" s="3" t="s">
        <v>3</v>
      </c>
      <c r="EA1255" s="3" t="s">
        <v>3</v>
      </c>
      <c r="EB1255" s="3" t="s">
        <v>3</v>
      </c>
      <c r="EC1255" s="3" t="s">
        <v>3</v>
      </c>
      <c r="ED1255" s="3"/>
      <c r="EE1255" s="3">
        <v>57042957</v>
      </c>
      <c r="EF1255" s="3">
        <v>40</v>
      </c>
      <c r="EG1255" s="3" t="s">
        <v>33</v>
      </c>
      <c r="EH1255" s="3">
        <v>0</v>
      </c>
      <c r="EI1255" s="3" t="s">
        <v>3</v>
      </c>
      <c r="EJ1255" s="3">
        <v>2</v>
      </c>
      <c r="EK1255" s="3">
        <v>67</v>
      </c>
      <c r="EL1255" s="3" t="s">
        <v>34</v>
      </c>
      <c r="EM1255" s="3" t="s">
        <v>35</v>
      </c>
      <c r="EN1255" s="3"/>
      <c r="EO1255" s="3" t="s">
        <v>46</v>
      </c>
      <c r="EP1255" s="3"/>
      <c r="EQ1255" s="3">
        <v>0</v>
      </c>
      <c r="ER1255" s="3">
        <v>294.89</v>
      </c>
      <c r="ES1255" s="3">
        <v>294.89</v>
      </c>
      <c r="ET1255" s="3">
        <v>0</v>
      </c>
      <c r="EU1255" s="3">
        <v>0</v>
      </c>
      <c r="EV1255" s="3">
        <v>0</v>
      </c>
      <c r="EW1255" s="3">
        <v>0</v>
      </c>
      <c r="EX1255" s="3">
        <v>0</v>
      </c>
      <c r="EY1255" s="3"/>
      <c r="EZ1255" s="3"/>
      <c r="FA1255" s="3"/>
      <c r="FB1255" s="3"/>
      <c r="FC1255" s="3"/>
      <c r="FD1255" s="3"/>
      <c r="FE1255" s="3"/>
      <c r="FF1255" s="3"/>
      <c r="FG1255" s="3"/>
      <c r="FH1255" s="3"/>
      <c r="FI1255" s="3"/>
      <c r="FJ1255" s="3"/>
      <c r="FK1255" s="3"/>
      <c r="FL1255" s="3"/>
      <c r="FM1255" s="3"/>
      <c r="FN1255" s="3"/>
      <c r="FO1255" s="3"/>
      <c r="FP1255" s="3"/>
      <c r="FQ1255" s="3">
        <v>0</v>
      </c>
      <c r="FR1255" s="3">
        <v>0</v>
      </c>
      <c r="FS1255" s="3">
        <v>0</v>
      </c>
      <c r="FT1255" s="3"/>
      <c r="FU1255" s="3"/>
      <c r="FV1255" s="3"/>
      <c r="FW1255" s="3"/>
      <c r="FX1255" s="3">
        <v>97</v>
      </c>
      <c r="FY1255" s="3">
        <v>51</v>
      </c>
      <c r="FZ1255" s="3"/>
      <c r="GA1255" s="3" t="s">
        <v>3</v>
      </c>
      <c r="GB1255" s="3"/>
      <c r="GC1255" s="3"/>
      <c r="GD1255" s="3">
        <v>1</v>
      </c>
      <c r="GE1255" s="3"/>
      <c r="GF1255" s="3">
        <v>-285397556</v>
      </c>
      <c r="GG1255" s="3">
        <v>2</v>
      </c>
      <c r="GH1255" s="3">
        <v>1</v>
      </c>
      <c r="GI1255" s="3">
        <v>-2</v>
      </c>
      <c r="GJ1255" s="3">
        <v>0</v>
      </c>
      <c r="GK1255" s="3">
        <v>0</v>
      </c>
      <c r="GL1255" s="3">
        <f t="shared" si="1481"/>
        <v>0</v>
      </c>
      <c r="GM1255" s="3">
        <f t="shared" si="1482"/>
        <v>613.08000000000004</v>
      </c>
      <c r="GN1255" s="3">
        <f t="shared" si="1483"/>
        <v>0</v>
      </c>
      <c r="GO1255" s="3">
        <f t="shared" si="1484"/>
        <v>613.08000000000004</v>
      </c>
      <c r="GP1255" s="3">
        <f t="shared" si="1485"/>
        <v>0</v>
      </c>
      <c r="GQ1255" s="3"/>
      <c r="GR1255" s="3">
        <v>0</v>
      </c>
      <c r="GS1255" s="3">
        <v>3</v>
      </c>
      <c r="GT1255" s="3">
        <v>0</v>
      </c>
      <c r="GU1255" s="3" t="s">
        <v>3</v>
      </c>
      <c r="GV1255" s="3">
        <f t="shared" si="1486"/>
        <v>0</v>
      </c>
      <c r="GW1255" s="3">
        <v>1</v>
      </c>
      <c r="GX1255" s="3">
        <f t="shared" si="1487"/>
        <v>0</v>
      </c>
      <c r="GY1255" s="3"/>
      <c r="GZ1255" s="3"/>
      <c r="HA1255" s="3">
        <v>0</v>
      </c>
      <c r="HB1255" s="3">
        <v>0</v>
      </c>
      <c r="HC1255" s="3">
        <f t="shared" si="1488"/>
        <v>0</v>
      </c>
      <c r="HD1255" s="3"/>
      <c r="HE1255" s="3" t="s">
        <v>3</v>
      </c>
      <c r="HF1255" s="3" t="s">
        <v>3</v>
      </c>
      <c r="HG1255" s="3"/>
      <c r="HH1255" s="3"/>
      <c r="HI1255" s="3"/>
      <c r="HJ1255" s="3"/>
      <c r="HK1255" s="3"/>
      <c r="HL1255" s="3"/>
      <c r="HM1255" s="3" t="s">
        <v>22</v>
      </c>
      <c r="HN1255" s="3" t="s">
        <v>3</v>
      </c>
      <c r="HO1255" s="3" t="s">
        <v>3</v>
      </c>
      <c r="HP1255" s="3" t="s">
        <v>3</v>
      </c>
      <c r="HQ1255" s="3" t="s">
        <v>3</v>
      </c>
      <c r="HR1255" s="3"/>
      <c r="HS1255" s="3">
        <v>0</v>
      </c>
      <c r="HT1255" s="3"/>
      <c r="HU1255" s="3"/>
      <c r="HV1255" s="3"/>
      <c r="HW1255" s="3"/>
      <c r="HX1255" s="3"/>
      <c r="HY1255" s="3"/>
      <c r="HZ1255" s="3"/>
      <c r="IA1255" s="3"/>
      <c r="IB1255" s="3"/>
      <c r="IC1255" s="3"/>
      <c r="ID1255" s="3"/>
      <c r="IE1255" s="3"/>
      <c r="IF1255" s="3"/>
      <c r="IG1255" s="3"/>
      <c r="IH1255" s="3"/>
      <c r="II1255" s="3"/>
      <c r="IJ1255" s="3"/>
      <c r="IK1255" s="3">
        <v>0</v>
      </c>
      <c r="IL1255" s="3"/>
      <c r="IM1255" s="3"/>
      <c r="IN1255" s="3"/>
      <c r="IO1255" s="3"/>
      <c r="IP1255" s="3"/>
      <c r="IQ1255" s="3"/>
      <c r="IR1255" s="3"/>
      <c r="IS1255" s="3"/>
      <c r="IT1255" s="3"/>
      <c r="IU1255" s="3"/>
    </row>
    <row r="1256" spans="1:255" ht="409.5" x14ac:dyDescent="0.25">
      <c r="A1256" s="4">
        <v>18</v>
      </c>
      <c r="B1256" s="4">
        <v>1</v>
      </c>
      <c r="C1256" s="4">
        <v>585</v>
      </c>
      <c r="D1256" s="4"/>
      <c r="E1256" s="4" t="s">
        <v>1439</v>
      </c>
      <c r="F1256" s="4" t="s">
        <v>1429</v>
      </c>
      <c r="G1256" s="4" t="s">
        <v>1430</v>
      </c>
      <c r="H1256" s="4" t="s">
        <v>1355</v>
      </c>
      <c r="I1256" s="4">
        <f>I1254*J1256</f>
        <v>2.0790000000000002</v>
      </c>
      <c r="J1256" s="4">
        <v>0.22000000000000003</v>
      </c>
      <c r="K1256" s="4">
        <v>0.22</v>
      </c>
      <c r="L1256" s="4"/>
      <c r="M1256" s="4"/>
      <c r="N1256" s="4"/>
      <c r="O1256" s="4">
        <f t="shared" si="1464"/>
        <v>2164.17</v>
      </c>
      <c r="P1256" s="4">
        <f t="shared" si="1465"/>
        <v>2164.17</v>
      </c>
      <c r="Q1256" s="4">
        <f t="shared" si="1489"/>
        <v>0</v>
      </c>
      <c r="R1256" s="4">
        <f t="shared" si="1490"/>
        <v>0</v>
      </c>
      <c r="S1256" s="4">
        <f t="shared" si="1466"/>
        <v>0</v>
      </c>
      <c r="T1256" s="4">
        <f t="shared" si="1467"/>
        <v>0</v>
      </c>
      <c r="U1256" s="4">
        <f t="shared" si="1468"/>
        <v>0</v>
      </c>
      <c r="V1256" s="4">
        <f t="shared" si="1469"/>
        <v>0</v>
      </c>
      <c r="W1256" s="4">
        <f t="shared" si="1470"/>
        <v>0</v>
      </c>
      <c r="X1256" s="4">
        <f t="shared" si="1491"/>
        <v>0</v>
      </c>
      <c r="Y1256" s="4">
        <f t="shared" si="1492"/>
        <v>0</v>
      </c>
      <c r="Z1256" s="4"/>
      <c r="AA1256" s="4">
        <v>55890823</v>
      </c>
      <c r="AB1256" s="4">
        <f t="shared" si="1471"/>
        <v>294.89</v>
      </c>
      <c r="AC1256" s="4">
        <f t="shared" si="1493"/>
        <v>294.89</v>
      </c>
      <c r="AD1256" s="4">
        <f t="shared" si="1494"/>
        <v>0</v>
      </c>
      <c r="AE1256" s="4">
        <f t="shared" si="1495"/>
        <v>0</v>
      </c>
      <c r="AF1256" s="4">
        <f t="shared" si="1495"/>
        <v>0</v>
      </c>
      <c r="AG1256" s="4">
        <f t="shared" si="1472"/>
        <v>0</v>
      </c>
      <c r="AH1256" s="4">
        <f t="shared" si="1496"/>
        <v>0</v>
      </c>
      <c r="AI1256" s="4">
        <f t="shared" si="1496"/>
        <v>0</v>
      </c>
      <c r="AJ1256" s="4">
        <f t="shared" si="1473"/>
        <v>0</v>
      </c>
      <c r="AK1256" s="4">
        <v>294.89</v>
      </c>
      <c r="AL1256" s="4">
        <v>294.89</v>
      </c>
      <c r="AM1256" s="4">
        <v>0</v>
      </c>
      <c r="AN1256" s="4">
        <v>0</v>
      </c>
      <c r="AO1256" s="4">
        <v>0</v>
      </c>
      <c r="AP1256" s="4">
        <v>0</v>
      </c>
      <c r="AQ1256" s="4">
        <v>0</v>
      </c>
      <c r="AR1256" s="4">
        <v>0</v>
      </c>
      <c r="AS1256" s="4">
        <v>0</v>
      </c>
      <c r="AT1256" s="4">
        <v>97</v>
      </c>
      <c r="AU1256" s="4">
        <v>51</v>
      </c>
      <c r="AV1256" s="4">
        <v>1</v>
      </c>
      <c r="AW1256" s="4">
        <v>1</v>
      </c>
      <c r="AX1256" s="4"/>
      <c r="AY1256" s="4"/>
      <c r="AZ1256" s="4">
        <v>1</v>
      </c>
      <c r="BA1256" s="4">
        <v>1</v>
      </c>
      <c r="BB1256" s="4">
        <v>1</v>
      </c>
      <c r="BC1256" s="4">
        <v>3.53</v>
      </c>
      <c r="BD1256" s="4" t="s">
        <v>3</v>
      </c>
      <c r="BE1256" s="4" t="s">
        <v>3</v>
      </c>
      <c r="BF1256" s="4" t="s">
        <v>3</v>
      </c>
      <c r="BG1256" s="4" t="s">
        <v>3</v>
      </c>
      <c r="BH1256" s="4">
        <v>3</v>
      </c>
      <c r="BI1256" s="4">
        <v>2</v>
      </c>
      <c r="BJ1256" s="4" t="s">
        <v>1431</v>
      </c>
      <c r="BK1256" s="4"/>
      <c r="BL1256" s="4"/>
      <c r="BM1256" s="4">
        <v>67</v>
      </c>
      <c r="BN1256" s="4">
        <v>0</v>
      </c>
      <c r="BO1256" s="4" t="s">
        <v>1429</v>
      </c>
      <c r="BP1256" s="4">
        <v>1</v>
      </c>
      <c r="BQ1256" s="4">
        <v>40</v>
      </c>
      <c r="BR1256" s="4">
        <v>0</v>
      </c>
      <c r="BS1256" s="4">
        <v>1</v>
      </c>
      <c r="BT1256" s="4">
        <v>1</v>
      </c>
      <c r="BU1256" s="4">
        <v>1</v>
      </c>
      <c r="BV1256" s="4">
        <v>1</v>
      </c>
      <c r="BW1256" s="4">
        <v>1</v>
      </c>
      <c r="BX1256" s="4">
        <v>1</v>
      </c>
      <c r="BY1256" s="4" t="s">
        <v>3</v>
      </c>
      <c r="BZ1256" s="4">
        <v>97</v>
      </c>
      <c r="CA1256" s="4">
        <v>51</v>
      </c>
      <c r="CB1256" s="4" t="s">
        <v>3</v>
      </c>
      <c r="CC1256" s="4"/>
      <c r="CD1256" s="4"/>
      <c r="CE1256" s="4">
        <v>1566</v>
      </c>
      <c r="CF1256" s="4">
        <v>0</v>
      </c>
      <c r="CG1256" s="4">
        <v>0</v>
      </c>
      <c r="CH1256" s="4"/>
      <c r="CI1256" s="4"/>
      <c r="CJ1256" s="4"/>
      <c r="CK1256" s="4"/>
      <c r="CL1256" s="4"/>
      <c r="CM1256" s="4">
        <v>0</v>
      </c>
      <c r="CN1256" s="10" t="s">
        <v>2499</v>
      </c>
      <c r="CO1256" s="4">
        <v>0</v>
      </c>
      <c r="CP1256" s="4">
        <f t="shared" si="1474"/>
        <v>2164.17</v>
      </c>
      <c r="CQ1256" s="4">
        <f t="shared" si="1475"/>
        <v>1040.96</v>
      </c>
      <c r="CR1256" s="4">
        <f t="shared" si="1497"/>
        <v>0</v>
      </c>
      <c r="CS1256" s="4">
        <f t="shared" si="1498"/>
        <v>0</v>
      </c>
      <c r="CT1256" s="4">
        <f t="shared" si="1476"/>
        <v>0</v>
      </c>
      <c r="CU1256" s="4">
        <f t="shared" si="1477"/>
        <v>0</v>
      </c>
      <c r="CV1256" s="4">
        <f t="shared" si="1478"/>
        <v>0</v>
      </c>
      <c r="CW1256" s="4">
        <f t="shared" si="1479"/>
        <v>0</v>
      </c>
      <c r="CX1256" s="4">
        <f t="shared" si="1480"/>
        <v>0</v>
      </c>
      <c r="CY1256" s="4">
        <f t="shared" si="1499"/>
        <v>0</v>
      </c>
      <c r="CZ1256" s="4">
        <f t="shared" si="1500"/>
        <v>0</v>
      </c>
      <c r="DA1256" s="4"/>
      <c r="DB1256" s="4"/>
      <c r="DC1256" s="4" t="s">
        <v>3</v>
      </c>
      <c r="DD1256" s="4" t="s">
        <v>3</v>
      </c>
      <c r="DE1256" s="4" t="s">
        <v>3</v>
      </c>
      <c r="DF1256" s="4" t="s">
        <v>3</v>
      </c>
      <c r="DG1256" s="4" t="s">
        <v>3</v>
      </c>
      <c r="DH1256" s="4" t="s">
        <v>3</v>
      </c>
      <c r="DI1256" s="4" t="s">
        <v>3</v>
      </c>
      <c r="DJ1256" s="4" t="s">
        <v>3</v>
      </c>
      <c r="DK1256" s="4" t="s">
        <v>3</v>
      </c>
      <c r="DL1256" s="4" t="s">
        <v>3</v>
      </c>
      <c r="DM1256" s="4" t="s">
        <v>3</v>
      </c>
      <c r="DN1256" s="4">
        <v>0</v>
      </c>
      <c r="DO1256" s="4">
        <v>0</v>
      </c>
      <c r="DP1256" s="4">
        <v>1</v>
      </c>
      <c r="DQ1256" s="4">
        <v>1</v>
      </c>
      <c r="DR1256" s="4"/>
      <c r="DS1256" s="4"/>
      <c r="DT1256" s="4"/>
      <c r="DU1256" s="4">
        <v>1010</v>
      </c>
      <c r="DV1256" s="4" t="s">
        <v>1355</v>
      </c>
      <c r="DW1256" s="4" t="s">
        <v>1355</v>
      </c>
      <c r="DX1256" s="4">
        <v>1000</v>
      </c>
      <c r="DY1256" s="4"/>
      <c r="DZ1256" s="4" t="s">
        <v>3</v>
      </c>
      <c r="EA1256" s="4" t="s">
        <v>3</v>
      </c>
      <c r="EB1256" s="4" t="s">
        <v>3</v>
      </c>
      <c r="EC1256" s="4" t="s">
        <v>3</v>
      </c>
      <c r="ED1256" s="4"/>
      <c r="EE1256" s="4">
        <v>57042957</v>
      </c>
      <c r="EF1256" s="4">
        <v>40</v>
      </c>
      <c r="EG1256" s="4" t="s">
        <v>33</v>
      </c>
      <c r="EH1256" s="4">
        <v>0</v>
      </c>
      <c r="EI1256" s="4" t="s">
        <v>3</v>
      </c>
      <c r="EJ1256" s="4">
        <v>2</v>
      </c>
      <c r="EK1256" s="4">
        <v>67</v>
      </c>
      <c r="EL1256" s="4" t="s">
        <v>34</v>
      </c>
      <c r="EM1256" s="4" t="s">
        <v>35</v>
      </c>
      <c r="EN1256" s="4"/>
      <c r="EO1256" s="4" t="s">
        <v>46</v>
      </c>
      <c r="EP1256" s="4"/>
      <c r="EQ1256" s="4">
        <v>0</v>
      </c>
      <c r="ER1256" s="4">
        <v>294.89</v>
      </c>
      <c r="ES1256" s="4">
        <v>294.89</v>
      </c>
      <c r="ET1256" s="4">
        <v>0</v>
      </c>
      <c r="EU1256" s="4">
        <v>0</v>
      </c>
      <c r="EV1256" s="4">
        <v>0</v>
      </c>
      <c r="EW1256" s="4">
        <v>0</v>
      </c>
      <c r="EX1256" s="4">
        <v>0</v>
      </c>
      <c r="EY1256" s="4"/>
      <c r="EZ1256" s="4"/>
      <c r="FA1256" s="4"/>
      <c r="FB1256" s="4"/>
      <c r="FC1256" s="4"/>
      <c r="FD1256" s="4"/>
      <c r="FE1256" s="4"/>
      <c r="FF1256" s="4"/>
      <c r="FG1256" s="4"/>
      <c r="FH1256" s="4"/>
      <c r="FI1256" s="4"/>
      <c r="FJ1256" s="4"/>
      <c r="FK1256" s="4"/>
      <c r="FL1256" s="4"/>
      <c r="FM1256" s="4"/>
      <c r="FN1256" s="4"/>
      <c r="FO1256" s="4"/>
      <c r="FP1256" s="4"/>
      <c r="FQ1256" s="4">
        <v>0</v>
      </c>
      <c r="FR1256" s="4">
        <v>0</v>
      </c>
      <c r="FS1256" s="4">
        <v>0</v>
      </c>
      <c r="FT1256" s="4"/>
      <c r="FU1256" s="4"/>
      <c r="FV1256" s="4"/>
      <c r="FW1256" s="4"/>
      <c r="FX1256" s="4">
        <v>97</v>
      </c>
      <c r="FY1256" s="4">
        <v>51</v>
      </c>
      <c r="FZ1256" s="4"/>
      <c r="GA1256" s="4" t="s">
        <v>3</v>
      </c>
      <c r="GB1256" s="4"/>
      <c r="GC1256" s="4"/>
      <c r="GD1256" s="4">
        <v>1</v>
      </c>
      <c r="GE1256" s="4"/>
      <c r="GF1256" s="4">
        <v>-285397556</v>
      </c>
      <c r="GG1256" s="4">
        <v>2</v>
      </c>
      <c r="GH1256" s="4">
        <v>1</v>
      </c>
      <c r="GI1256" s="4">
        <v>2</v>
      </c>
      <c r="GJ1256" s="4">
        <v>0</v>
      </c>
      <c r="GK1256" s="4">
        <v>0</v>
      </c>
      <c r="GL1256" s="4">
        <f t="shared" si="1481"/>
        <v>0</v>
      </c>
      <c r="GM1256" s="4">
        <f t="shared" si="1482"/>
        <v>2164.17</v>
      </c>
      <c r="GN1256" s="4">
        <f t="shared" si="1483"/>
        <v>0</v>
      </c>
      <c r="GO1256" s="4">
        <f t="shared" si="1484"/>
        <v>2164.17</v>
      </c>
      <c r="GP1256" s="4">
        <f t="shared" si="1485"/>
        <v>0</v>
      </c>
      <c r="GQ1256" s="4"/>
      <c r="GR1256" s="4">
        <v>0</v>
      </c>
      <c r="GS1256" s="4">
        <v>3</v>
      </c>
      <c r="GT1256" s="4">
        <v>0</v>
      </c>
      <c r="GU1256" s="4" t="s">
        <v>3</v>
      </c>
      <c r="GV1256" s="4">
        <f t="shared" si="1486"/>
        <v>0</v>
      </c>
      <c r="GW1256" s="4">
        <v>1</v>
      </c>
      <c r="GX1256" s="4">
        <f t="shared" si="1487"/>
        <v>0</v>
      </c>
      <c r="GY1256" s="4"/>
      <c r="GZ1256" s="4"/>
      <c r="HA1256" s="4">
        <v>0</v>
      </c>
      <c r="HB1256" s="4">
        <v>0</v>
      </c>
      <c r="HC1256" s="4">
        <f t="shared" si="1488"/>
        <v>0</v>
      </c>
      <c r="HD1256" s="4"/>
      <c r="HE1256" s="4" t="s">
        <v>3</v>
      </c>
      <c r="HF1256" s="4" t="s">
        <v>3</v>
      </c>
      <c r="HG1256" s="4"/>
      <c r="HH1256" s="4"/>
      <c r="HI1256" s="4"/>
      <c r="HJ1256" s="4"/>
      <c r="HK1256" s="4"/>
      <c r="HL1256" s="4"/>
      <c r="HM1256" s="4" t="s">
        <v>22</v>
      </c>
      <c r="HN1256" s="4" t="s">
        <v>3</v>
      </c>
      <c r="HO1256" s="4" t="s">
        <v>3</v>
      </c>
      <c r="HP1256" s="4" t="s">
        <v>3</v>
      </c>
      <c r="HQ1256" s="4" t="s">
        <v>3</v>
      </c>
      <c r="HR1256" s="4"/>
      <c r="HS1256" s="4">
        <v>0</v>
      </c>
      <c r="HT1256" s="4"/>
      <c r="HU1256" s="4"/>
      <c r="HV1256" s="4"/>
      <c r="HW1256" s="4"/>
      <c r="HX1256" s="4"/>
      <c r="HY1256" s="4"/>
      <c r="HZ1256" s="4"/>
      <c r="IA1256" s="4"/>
      <c r="IB1256" s="4"/>
      <c r="IC1256" s="4"/>
      <c r="ID1256" s="4"/>
      <c r="IE1256" s="4"/>
      <c r="IF1256" s="4"/>
      <c r="IG1256" s="4"/>
      <c r="IH1256" s="4"/>
      <c r="II1256" s="4"/>
      <c r="IJ1256" s="4"/>
      <c r="IK1256" s="4">
        <v>0</v>
      </c>
      <c r="IL1256" s="4"/>
      <c r="IM1256" s="4"/>
      <c r="IN1256" s="4"/>
      <c r="IO1256" s="4"/>
      <c r="IP1256" s="4"/>
      <c r="IQ1256" s="4"/>
      <c r="IR1256" s="4"/>
      <c r="IS1256" s="4"/>
      <c r="IT1256" s="4"/>
      <c r="IU1256" s="4"/>
    </row>
    <row r="1257" spans="1:255" ht="409.5" x14ac:dyDescent="0.25">
      <c r="A1257" s="3">
        <v>18</v>
      </c>
      <c r="B1257" s="3">
        <v>1</v>
      </c>
      <c r="C1257" s="3">
        <v>574</v>
      </c>
      <c r="D1257" s="3"/>
      <c r="E1257" s="3" t="s">
        <v>1440</v>
      </c>
      <c r="F1257" s="3" t="s">
        <v>1090</v>
      </c>
      <c r="G1257" s="3" t="s">
        <v>1091</v>
      </c>
      <c r="H1257" s="3" t="s">
        <v>1092</v>
      </c>
      <c r="I1257" s="3">
        <f>I1253*J1257</f>
        <v>6.5209999999999999E-3</v>
      </c>
      <c r="J1257" s="3">
        <v>6.9005291005291012E-4</v>
      </c>
      <c r="K1257" s="3">
        <v>6.8999999999999997E-4</v>
      </c>
      <c r="L1257" s="3"/>
      <c r="M1257" s="3"/>
      <c r="N1257" s="3"/>
      <c r="O1257" s="3">
        <f t="shared" si="1464"/>
        <v>220.59</v>
      </c>
      <c r="P1257" s="3">
        <f t="shared" si="1465"/>
        <v>220.59</v>
      </c>
      <c r="Q1257" s="3">
        <f t="shared" si="1489"/>
        <v>0</v>
      </c>
      <c r="R1257" s="3">
        <f t="shared" si="1490"/>
        <v>0</v>
      </c>
      <c r="S1257" s="3">
        <f t="shared" si="1466"/>
        <v>0</v>
      </c>
      <c r="T1257" s="3">
        <f t="shared" si="1467"/>
        <v>0</v>
      </c>
      <c r="U1257" s="3">
        <f t="shared" si="1468"/>
        <v>0</v>
      </c>
      <c r="V1257" s="3">
        <f t="shared" si="1469"/>
        <v>0</v>
      </c>
      <c r="W1257" s="3">
        <f t="shared" si="1470"/>
        <v>0</v>
      </c>
      <c r="X1257" s="3">
        <f t="shared" si="1491"/>
        <v>0</v>
      </c>
      <c r="Y1257" s="3">
        <f t="shared" si="1492"/>
        <v>0</v>
      </c>
      <c r="Z1257" s="3"/>
      <c r="AA1257" s="3">
        <v>54971259</v>
      </c>
      <c r="AB1257" s="3">
        <f t="shared" si="1471"/>
        <v>33827.69</v>
      </c>
      <c r="AC1257" s="3">
        <f t="shared" si="1493"/>
        <v>33827.69</v>
      </c>
      <c r="AD1257" s="3">
        <f t="shared" si="1494"/>
        <v>0</v>
      </c>
      <c r="AE1257" s="3">
        <f t="shared" si="1495"/>
        <v>0</v>
      </c>
      <c r="AF1257" s="3">
        <f t="shared" si="1495"/>
        <v>0</v>
      </c>
      <c r="AG1257" s="3">
        <f t="shared" si="1472"/>
        <v>0</v>
      </c>
      <c r="AH1257" s="3">
        <f t="shared" si="1496"/>
        <v>0</v>
      </c>
      <c r="AI1257" s="3">
        <f t="shared" si="1496"/>
        <v>0</v>
      </c>
      <c r="AJ1257" s="3">
        <f t="shared" si="1473"/>
        <v>0</v>
      </c>
      <c r="AK1257" s="3">
        <v>33827.69</v>
      </c>
      <c r="AL1257" s="3">
        <v>33827.69</v>
      </c>
      <c r="AM1257" s="3">
        <v>0</v>
      </c>
      <c r="AN1257" s="3">
        <v>0</v>
      </c>
      <c r="AO1257" s="3">
        <v>0</v>
      </c>
      <c r="AP1257" s="3">
        <v>0</v>
      </c>
      <c r="AQ1257" s="3">
        <v>0</v>
      </c>
      <c r="AR1257" s="3">
        <v>0</v>
      </c>
      <c r="AS1257" s="3">
        <v>0</v>
      </c>
      <c r="AT1257" s="3">
        <v>97</v>
      </c>
      <c r="AU1257" s="3">
        <v>51</v>
      </c>
      <c r="AV1257" s="3">
        <v>1</v>
      </c>
      <c r="AW1257" s="3">
        <v>1</v>
      </c>
      <c r="AX1257" s="3"/>
      <c r="AY1257" s="3"/>
      <c r="AZ1257" s="3">
        <v>1</v>
      </c>
      <c r="BA1257" s="3">
        <v>1</v>
      </c>
      <c r="BB1257" s="3">
        <v>1</v>
      </c>
      <c r="BC1257" s="3">
        <v>1</v>
      </c>
      <c r="BD1257" s="3" t="s">
        <v>3</v>
      </c>
      <c r="BE1257" s="3" t="s">
        <v>3</v>
      </c>
      <c r="BF1257" s="3" t="s">
        <v>3</v>
      </c>
      <c r="BG1257" s="3" t="s">
        <v>3</v>
      </c>
      <c r="BH1257" s="3">
        <v>3</v>
      </c>
      <c r="BI1257" s="3">
        <v>2</v>
      </c>
      <c r="BJ1257" s="3" t="s">
        <v>1093</v>
      </c>
      <c r="BK1257" s="3"/>
      <c r="BL1257" s="3"/>
      <c r="BM1257" s="3">
        <v>67</v>
      </c>
      <c r="BN1257" s="3">
        <v>0</v>
      </c>
      <c r="BO1257" s="3" t="s">
        <v>3</v>
      </c>
      <c r="BP1257" s="3">
        <v>0</v>
      </c>
      <c r="BQ1257" s="3">
        <v>40</v>
      </c>
      <c r="BR1257" s="3">
        <v>0</v>
      </c>
      <c r="BS1257" s="3">
        <v>1</v>
      </c>
      <c r="BT1257" s="3">
        <v>1</v>
      </c>
      <c r="BU1257" s="3">
        <v>1</v>
      </c>
      <c r="BV1257" s="3">
        <v>1</v>
      </c>
      <c r="BW1257" s="3">
        <v>1</v>
      </c>
      <c r="BX1257" s="3">
        <v>1</v>
      </c>
      <c r="BY1257" s="3" t="s">
        <v>3</v>
      </c>
      <c r="BZ1257" s="3">
        <v>97</v>
      </c>
      <c r="CA1257" s="3">
        <v>51</v>
      </c>
      <c r="CB1257" s="3" t="s">
        <v>3</v>
      </c>
      <c r="CC1257" s="3"/>
      <c r="CD1257" s="3"/>
      <c r="CE1257" s="3">
        <v>1566</v>
      </c>
      <c r="CF1257" s="3">
        <v>0</v>
      </c>
      <c r="CG1257" s="3">
        <v>0</v>
      </c>
      <c r="CH1257" s="3"/>
      <c r="CI1257" s="3"/>
      <c r="CJ1257" s="3"/>
      <c r="CK1257" s="3"/>
      <c r="CL1257" s="3"/>
      <c r="CM1257" s="3">
        <v>0</v>
      </c>
      <c r="CN1257" s="9" t="s">
        <v>2499</v>
      </c>
      <c r="CO1257" s="3">
        <v>0</v>
      </c>
      <c r="CP1257" s="3">
        <f t="shared" si="1474"/>
        <v>220.59</v>
      </c>
      <c r="CQ1257" s="3">
        <f t="shared" si="1475"/>
        <v>33827.69</v>
      </c>
      <c r="CR1257" s="3">
        <f t="shared" si="1497"/>
        <v>0</v>
      </c>
      <c r="CS1257" s="3">
        <f t="shared" si="1498"/>
        <v>0</v>
      </c>
      <c r="CT1257" s="3">
        <f t="shared" si="1476"/>
        <v>0</v>
      </c>
      <c r="CU1257" s="3">
        <f t="shared" si="1477"/>
        <v>0</v>
      </c>
      <c r="CV1257" s="3">
        <f t="shared" si="1478"/>
        <v>0</v>
      </c>
      <c r="CW1257" s="3">
        <f t="shared" si="1479"/>
        <v>0</v>
      </c>
      <c r="CX1257" s="3">
        <f t="shared" si="1480"/>
        <v>0</v>
      </c>
      <c r="CY1257" s="3">
        <f t="shared" si="1499"/>
        <v>0</v>
      </c>
      <c r="CZ1257" s="3">
        <f t="shared" si="1500"/>
        <v>0</v>
      </c>
      <c r="DA1257" s="3"/>
      <c r="DB1257" s="3"/>
      <c r="DC1257" s="3" t="s">
        <v>3</v>
      </c>
      <c r="DD1257" s="3" t="s">
        <v>3</v>
      </c>
      <c r="DE1257" s="3" t="s">
        <v>3</v>
      </c>
      <c r="DF1257" s="3" t="s">
        <v>3</v>
      </c>
      <c r="DG1257" s="3" t="s">
        <v>3</v>
      </c>
      <c r="DH1257" s="3" t="s">
        <v>3</v>
      </c>
      <c r="DI1257" s="3" t="s">
        <v>3</v>
      </c>
      <c r="DJ1257" s="3" t="s">
        <v>3</v>
      </c>
      <c r="DK1257" s="3" t="s">
        <v>3</v>
      </c>
      <c r="DL1257" s="3" t="s">
        <v>3</v>
      </c>
      <c r="DM1257" s="3" t="s">
        <v>3</v>
      </c>
      <c r="DN1257" s="3">
        <v>0</v>
      </c>
      <c r="DO1257" s="3">
        <v>0</v>
      </c>
      <c r="DP1257" s="3">
        <v>1</v>
      </c>
      <c r="DQ1257" s="3">
        <v>1</v>
      </c>
      <c r="DR1257" s="3"/>
      <c r="DS1257" s="3"/>
      <c r="DT1257" s="3"/>
      <c r="DU1257" s="3">
        <v>1009</v>
      </c>
      <c r="DV1257" s="3" t="s">
        <v>1092</v>
      </c>
      <c r="DW1257" s="3" t="s">
        <v>1092</v>
      </c>
      <c r="DX1257" s="3">
        <v>1000</v>
      </c>
      <c r="DY1257" s="3"/>
      <c r="DZ1257" s="3" t="s">
        <v>3</v>
      </c>
      <c r="EA1257" s="3" t="s">
        <v>3</v>
      </c>
      <c r="EB1257" s="3" t="s">
        <v>3</v>
      </c>
      <c r="EC1257" s="3" t="s">
        <v>3</v>
      </c>
      <c r="ED1257" s="3"/>
      <c r="EE1257" s="3">
        <v>57042957</v>
      </c>
      <c r="EF1257" s="3">
        <v>40</v>
      </c>
      <c r="EG1257" s="3" t="s">
        <v>33</v>
      </c>
      <c r="EH1257" s="3">
        <v>0</v>
      </c>
      <c r="EI1257" s="3" t="s">
        <v>3</v>
      </c>
      <c r="EJ1257" s="3">
        <v>2</v>
      </c>
      <c r="EK1257" s="3">
        <v>67</v>
      </c>
      <c r="EL1257" s="3" t="s">
        <v>34</v>
      </c>
      <c r="EM1257" s="3" t="s">
        <v>35</v>
      </c>
      <c r="EN1257" s="3"/>
      <c r="EO1257" s="3" t="s">
        <v>46</v>
      </c>
      <c r="EP1257" s="3"/>
      <c r="EQ1257" s="3">
        <v>0</v>
      </c>
      <c r="ER1257" s="3">
        <v>33827.69</v>
      </c>
      <c r="ES1257" s="3">
        <v>33827.69</v>
      </c>
      <c r="ET1257" s="3">
        <v>0</v>
      </c>
      <c r="EU1257" s="3">
        <v>0</v>
      </c>
      <c r="EV1257" s="3">
        <v>0</v>
      </c>
      <c r="EW1257" s="3">
        <v>0</v>
      </c>
      <c r="EX1257" s="3">
        <v>0</v>
      </c>
      <c r="EY1257" s="3"/>
      <c r="EZ1257" s="3"/>
      <c r="FA1257" s="3"/>
      <c r="FB1257" s="3"/>
      <c r="FC1257" s="3"/>
      <c r="FD1257" s="3"/>
      <c r="FE1257" s="3"/>
      <c r="FF1257" s="3"/>
      <c r="FG1257" s="3"/>
      <c r="FH1257" s="3"/>
      <c r="FI1257" s="3"/>
      <c r="FJ1257" s="3"/>
      <c r="FK1257" s="3"/>
      <c r="FL1257" s="3"/>
      <c r="FM1257" s="3"/>
      <c r="FN1257" s="3"/>
      <c r="FO1257" s="3"/>
      <c r="FP1257" s="3"/>
      <c r="FQ1257" s="3">
        <v>0</v>
      </c>
      <c r="FR1257" s="3">
        <v>0</v>
      </c>
      <c r="FS1257" s="3">
        <v>0</v>
      </c>
      <c r="FT1257" s="3"/>
      <c r="FU1257" s="3"/>
      <c r="FV1257" s="3"/>
      <c r="FW1257" s="3"/>
      <c r="FX1257" s="3">
        <v>97</v>
      </c>
      <c r="FY1257" s="3">
        <v>51</v>
      </c>
      <c r="FZ1257" s="3"/>
      <c r="GA1257" s="3" t="s">
        <v>3</v>
      </c>
      <c r="GB1257" s="3"/>
      <c r="GC1257" s="3"/>
      <c r="GD1257" s="3">
        <v>1</v>
      </c>
      <c r="GE1257" s="3"/>
      <c r="GF1257" s="3">
        <v>-1473174696</v>
      </c>
      <c r="GG1257" s="3">
        <v>2</v>
      </c>
      <c r="GH1257" s="3">
        <v>1</v>
      </c>
      <c r="GI1257" s="3">
        <v>-2</v>
      </c>
      <c r="GJ1257" s="3">
        <v>0</v>
      </c>
      <c r="GK1257" s="3">
        <v>0</v>
      </c>
      <c r="GL1257" s="3">
        <f t="shared" si="1481"/>
        <v>0</v>
      </c>
      <c r="GM1257" s="3">
        <f t="shared" si="1482"/>
        <v>220.59</v>
      </c>
      <c r="GN1257" s="3">
        <f t="shared" si="1483"/>
        <v>0</v>
      </c>
      <c r="GO1257" s="3">
        <f t="shared" si="1484"/>
        <v>220.59</v>
      </c>
      <c r="GP1257" s="3">
        <f t="shared" si="1485"/>
        <v>0</v>
      </c>
      <c r="GQ1257" s="3"/>
      <c r="GR1257" s="3">
        <v>0</v>
      </c>
      <c r="GS1257" s="3">
        <v>3</v>
      </c>
      <c r="GT1257" s="3">
        <v>0</v>
      </c>
      <c r="GU1257" s="3" t="s">
        <v>3</v>
      </c>
      <c r="GV1257" s="3">
        <f t="shared" si="1486"/>
        <v>0</v>
      </c>
      <c r="GW1257" s="3">
        <v>1</v>
      </c>
      <c r="GX1257" s="3">
        <f t="shared" si="1487"/>
        <v>0</v>
      </c>
      <c r="GY1257" s="3"/>
      <c r="GZ1257" s="3"/>
      <c r="HA1257" s="3">
        <v>0</v>
      </c>
      <c r="HB1257" s="3">
        <v>0</v>
      </c>
      <c r="HC1257" s="3">
        <f t="shared" si="1488"/>
        <v>0</v>
      </c>
      <c r="HD1257" s="3"/>
      <c r="HE1257" s="3" t="s">
        <v>3</v>
      </c>
      <c r="HF1257" s="3" t="s">
        <v>3</v>
      </c>
      <c r="HG1257" s="3"/>
      <c r="HH1257" s="3"/>
      <c r="HI1257" s="3"/>
      <c r="HJ1257" s="3"/>
      <c r="HK1257" s="3"/>
      <c r="HL1257" s="3"/>
      <c r="HM1257" s="3" t="s">
        <v>22</v>
      </c>
      <c r="HN1257" s="3" t="s">
        <v>3</v>
      </c>
      <c r="HO1257" s="3" t="s">
        <v>3</v>
      </c>
      <c r="HP1257" s="3" t="s">
        <v>3</v>
      </c>
      <c r="HQ1257" s="3" t="s">
        <v>3</v>
      </c>
      <c r="HR1257" s="3"/>
      <c r="HS1257" s="3">
        <v>0</v>
      </c>
      <c r="HT1257" s="3"/>
      <c r="HU1257" s="3"/>
      <c r="HV1257" s="3"/>
      <c r="HW1257" s="3"/>
      <c r="HX1257" s="3"/>
      <c r="HY1257" s="3"/>
      <c r="HZ1257" s="3"/>
      <c r="IA1257" s="3"/>
      <c r="IB1257" s="3"/>
      <c r="IC1257" s="3"/>
      <c r="ID1257" s="3"/>
      <c r="IE1257" s="3"/>
      <c r="IF1257" s="3"/>
      <c r="IG1257" s="3"/>
      <c r="IH1257" s="3"/>
      <c r="II1257" s="3"/>
      <c r="IJ1257" s="3"/>
      <c r="IK1257" s="3">
        <v>0</v>
      </c>
      <c r="IL1257" s="3"/>
      <c r="IM1257" s="3"/>
      <c r="IN1257" s="3"/>
      <c r="IO1257" s="3"/>
      <c r="IP1257" s="3"/>
      <c r="IQ1257" s="3"/>
      <c r="IR1257" s="3"/>
      <c r="IS1257" s="3"/>
      <c r="IT1257" s="3"/>
      <c r="IU1257" s="3"/>
    </row>
    <row r="1258" spans="1:255" ht="409.5" x14ac:dyDescent="0.25">
      <c r="A1258" s="4">
        <v>18</v>
      </c>
      <c r="B1258" s="4">
        <v>1</v>
      </c>
      <c r="C1258" s="4">
        <v>584</v>
      </c>
      <c r="D1258" s="4"/>
      <c r="E1258" s="4" t="s">
        <v>1440</v>
      </c>
      <c r="F1258" s="4" t="s">
        <v>1090</v>
      </c>
      <c r="G1258" s="4" t="s">
        <v>1091</v>
      </c>
      <c r="H1258" s="4" t="s">
        <v>1092</v>
      </c>
      <c r="I1258" s="4">
        <f>I1254*J1258</f>
        <v>6.5209999999999999E-3</v>
      </c>
      <c r="J1258" s="4">
        <v>6.9005291005291012E-4</v>
      </c>
      <c r="K1258" s="4">
        <v>6.8999999999999997E-4</v>
      </c>
      <c r="L1258" s="4"/>
      <c r="M1258" s="4"/>
      <c r="N1258" s="4"/>
      <c r="O1258" s="4">
        <f t="shared" si="1464"/>
        <v>1080.8900000000001</v>
      </c>
      <c r="P1258" s="4">
        <f t="shared" si="1465"/>
        <v>1080.8900000000001</v>
      </c>
      <c r="Q1258" s="4">
        <f t="shared" si="1489"/>
        <v>0</v>
      </c>
      <c r="R1258" s="4">
        <f t="shared" si="1490"/>
        <v>0</v>
      </c>
      <c r="S1258" s="4">
        <f t="shared" si="1466"/>
        <v>0</v>
      </c>
      <c r="T1258" s="4">
        <f t="shared" si="1467"/>
        <v>0</v>
      </c>
      <c r="U1258" s="4">
        <f t="shared" si="1468"/>
        <v>0</v>
      </c>
      <c r="V1258" s="4">
        <f t="shared" si="1469"/>
        <v>0</v>
      </c>
      <c r="W1258" s="4">
        <f t="shared" si="1470"/>
        <v>0</v>
      </c>
      <c r="X1258" s="4">
        <f t="shared" si="1491"/>
        <v>0</v>
      </c>
      <c r="Y1258" s="4">
        <f t="shared" si="1492"/>
        <v>0</v>
      </c>
      <c r="Z1258" s="4"/>
      <c r="AA1258" s="4">
        <v>55890823</v>
      </c>
      <c r="AB1258" s="4">
        <f t="shared" si="1471"/>
        <v>33827.69</v>
      </c>
      <c r="AC1258" s="4">
        <f t="shared" si="1493"/>
        <v>33827.69</v>
      </c>
      <c r="AD1258" s="4">
        <f t="shared" si="1494"/>
        <v>0</v>
      </c>
      <c r="AE1258" s="4">
        <f t="shared" si="1495"/>
        <v>0</v>
      </c>
      <c r="AF1258" s="4">
        <f t="shared" si="1495"/>
        <v>0</v>
      </c>
      <c r="AG1258" s="4">
        <f t="shared" si="1472"/>
        <v>0</v>
      </c>
      <c r="AH1258" s="4">
        <f t="shared" si="1496"/>
        <v>0</v>
      </c>
      <c r="AI1258" s="4">
        <f t="shared" si="1496"/>
        <v>0</v>
      </c>
      <c r="AJ1258" s="4">
        <f t="shared" si="1473"/>
        <v>0</v>
      </c>
      <c r="AK1258" s="4">
        <v>33827.69</v>
      </c>
      <c r="AL1258" s="4">
        <v>33827.69</v>
      </c>
      <c r="AM1258" s="4">
        <v>0</v>
      </c>
      <c r="AN1258" s="4">
        <v>0</v>
      </c>
      <c r="AO1258" s="4">
        <v>0</v>
      </c>
      <c r="AP1258" s="4">
        <v>0</v>
      </c>
      <c r="AQ1258" s="4">
        <v>0</v>
      </c>
      <c r="AR1258" s="4">
        <v>0</v>
      </c>
      <c r="AS1258" s="4">
        <v>0</v>
      </c>
      <c r="AT1258" s="4">
        <v>97</v>
      </c>
      <c r="AU1258" s="4">
        <v>51</v>
      </c>
      <c r="AV1258" s="4">
        <v>1</v>
      </c>
      <c r="AW1258" s="4">
        <v>1</v>
      </c>
      <c r="AX1258" s="4"/>
      <c r="AY1258" s="4"/>
      <c r="AZ1258" s="4">
        <v>1</v>
      </c>
      <c r="BA1258" s="4">
        <v>1</v>
      </c>
      <c r="BB1258" s="4">
        <v>1</v>
      </c>
      <c r="BC1258" s="4">
        <v>4.9000000000000004</v>
      </c>
      <c r="BD1258" s="4" t="s">
        <v>3</v>
      </c>
      <c r="BE1258" s="4" t="s">
        <v>3</v>
      </c>
      <c r="BF1258" s="4" t="s">
        <v>3</v>
      </c>
      <c r="BG1258" s="4" t="s">
        <v>3</v>
      </c>
      <c r="BH1258" s="4">
        <v>3</v>
      </c>
      <c r="BI1258" s="4">
        <v>2</v>
      </c>
      <c r="BJ1258" s="4" t="s">
        <v>1093</v>
      </c>
      <c r="BK1258" s="4"/>
      <c r="BL1258" s="4"/>
      <c r="BM1258" s="4">
        <v>67</v>
      </c>
      <c r="BN1258" s="4">
        <v>0</v>
      </c>
      <c r="BO1258" s="4" t="s">
        <v>1090</v>
      </c>
      <c r="BP1258" s="4">
        <v>1</v>
      </c>
      <c r="BQ1258" s="4">
        <v>40</v>
      </c>
      <c r="BR1258" s="4">
        <v>0</v>
      </c>
      <c r="BS1258" s="4">
        <v>1</v>
      </c>
      <c r="BT1258" s="4">
        <v>1</v>
      </c>
      <c r="BU1258" s="4">
        <v>1</v>
      </c>
      <c r="BV1258" s="4">
        <v>1</v>
      </c>
      <c r="BW1258" s="4">
        <v>1</v>
      </c>
      <c r="BX1258" s="4">
        <v>1</v>
      </c>
      <c r="BY1258" s="4" t="s">
        <v>3</v>
      </c>
      <c r="BZ1258" s="4">
        <v>97</v>
      </c>
      <c r="CA1258" s="4">
        <v>51</v>
      </c>
      <c r="CB1258" s="4" t="s">
        <v>3</v>
      </c>
      <c r="CC1258" s="4"/>
      <c r="CD1258" s="4"/>
      <c r="CE1258" s="4">
        <v>1566</v>
      </c>
      <c r="CF1258" s="4">
        <v>0</v>
      </c>
      <c r="CG1258" s="4">
        <v>0</v>
      </c>
      <c r="CH1258" s="4"/>
      <c r="CI1258" s="4"/>
      <c r="CJ1258" s="4"/>
      <c r="CK1258" s="4"/>
      <c r="CL1258" s="4"/>
      <c r="CM1258" s="4">
        <v>0</v>
      </c>
      <c r="CN1258" s="10" t="s">
        <v>2499</v>
      </c>
      <c r="CO1258" s="4">
        <v>0</v>
      </c>
      <c r="CP1258" s="4">
        <f t="shared" si="1474"/>
        <v>1080.8900000000001</v>
      </c>
      <c r="CQ1258" s="4">
        <f t="shared" si="1475"/>
        <v>165755.68</v>
      </c>
      <c r="CR1258" s="4">
        <f t="shared" si="1497"/>
        <v>0</v>
      </c>
      <c r="CS1258" s="4">
        <f t="shared" si="1498"/>
        <v>0</v>
      </c>
      <c r="CT1258" s="4">
        <f t="shared" si="1476"/>
        <v>0</v>
      </c>
      <c r="CU1258" s="4">
        <f t="shared" si="1477"/>
        <v>0</v>
      </c>
      <c r="CV1258" s="4">
        <f t="shared" si="1478"/>
        <v>0</v>
      </c>
      <c r="CW1258" s="4">
        <f t="shared" si="1479"/>
        <v>0</v>
      </c>
      <c r="CX1258" s="4">
        <f t="shared" si="1480"/>
        <v>0</v>
      </c>
      <c r="CY1258" s="4">
        <f t="shared" si="1499"/>
        <v>0</v>
      </c>
      <c r="CZ1258" s="4">
        <f t="shared" si="1500"/>
        <v>0</v>
      </c>
      <c r="DA1258" s="4"/>
      <c r="DB1258" s="4"/>
      <c r="DC1258" s="4" t="s">
        <v>3</v>
      </c>
      <c r="DD1258" s="4" t="s">
        <v>3</v>
      </c>
      <c r="DE1258" s="4" t="s">
        <v>3</v>
      </c>
      <c r="DF1258" s="4" t="s">
        <v>3</v>
      </c>
      <c r="DG1258" s="4" t="s">
        <v>3</v>
      </c>
      <c r="DH1258" s="4" t="s">
        <v>3</v>
      </c>
      <c r="DI1258" s="4" t="s">
        <v>3</v>
      </c>
      <c r="DJ1258" s="4" t="s">
        <v>3</v>
      </c>
      <c r="DK1258" s="4" t="s">
        <v>3</v>
      </c>
      <c r="DL1258" s="4" t="s">
        <v>3</v>
      </c>
      <c r="DM1258" s="4" t="s">
        <v>3</v>
      </c>
      <c r="DN1258" s="4">
        <v>0</v>
      </c>
      <c r="DO1258" s="4">
        <v>0</v>
      </c>
      <c r="DP1258" s="4">
        <v>1</v>
      </c>
      <c r="DQ1258" s="4">
        <v>1</v>
      </c>
      <c r="DR1258" s="4"/>
      <c r="DS1258" s="4"/>
      <c r="DT1258" s="4"/>
      <c r="DU1258" s="4">
        <v>1009</v>
      </c>
      <c r="DV1258" s="4" t="s">
        <v>1092</v>
      </c>
      <c r="DW1258" s="4" t="s">
        <v>1092</v>
      </c>
      <c r="DX1258" s="4">
        <v>1000</v>
      </c>
      <c r="DY1258" s="4"/>
      <c r="DZ1258" s="4" t="s">
        <v>3</v>
      </c>
      <c r="EA1258" s="4" t="s">
        <v>3</v>
      </c>
      <c r="EB1258" s="4" t="s">
        <v>3</v>
      </c>
      <c r="EC1258" s="4" t="s">
        <v>3</v>
      </c>
      <c r="ED1258" s="4"/>
      <c r="EE1258" s="4">
        <v>57042957</v>
      </c>
      <c r="EF1258" s="4">
        <v>40</v>
      </c>
      <c r="EG1258" s="4" t="s">
        <v>33</v>
      </c>
      <c r="EH1258" s="4">
        <v>0</v>
      </c>
      <c r="EI1258" s="4" t="s">
        <v>3</v>
      </c>
      <c r="EJ1258" s="4">
        <v>2</v>
      </c>
      <c r="EK1258" s="4">
        <v>67</v>
      </c>
      <c r="EL1258" s="4" t="s">
        <v>34</v>
      </c>
      <c r="EM1258" s="4" t="s">
        <v>35</v>
      </c>
      <c r="EN1258" s="4"/>
      <c r="EO1258" s="4" t="s">
        <v>46</v>
      </c>
      <c r="EP1258" s="4"/>
      <c r="EQ1258" s="4">
        <v>0</v>
      </c>
      <c r="ER1258" s="4">
        <v>33827.69</v>
      </c>
      <c r="ES1258" s="4">
        <v>33827.69</v>
      </c>
      <c r="ET1258" s="4">
        <v>0</v>
      </c>
      <c r="EU1258" s="4">
        <v>0</v>
      </c>
      <c r="EV1258" s="4">
        <v>0</v>
      </c>
      <c r="EW1258" s="4">
        <v>0</v>
      </c>
      <c r="EX1258" s="4">
        <v>0</v>
      </c>
      <c r="EY1258" s="4"/>
      <c r="EZ1258" s="4"/>
      <c r="FA1258" s="4"/>
      <c r="FB1258" s="4"/>
      <c r="FC1258" s="4"/>
      <c r="FD1258" s="4"/>
      <c r="FE1258" s="4"/>
      <c r="FF1258" s="4"/>
      <c r="FG1258" s="4"/>
      <c r="FH1258" s="4"/>
      <c r="FI1258" s="4"/>
      <c r="FJ1258" s="4"/>
      <c r="FK1258" s="4"/>
      <c r="FL1258" s="4"/>
      <c r="FM1258" s="4"/>
      <c r="FN1258" s="4"/>
      <c r="FO1258" s="4"/>
      <c r="FP1258" s="4"/>
      <c r="FQ1258" s="4">
        <v>0</v>
      </c>
      <c r="FR1258" s="4">
        <v>0</v>
      </c>
      <c r="FS1258" s="4">
        <v>0</v>
      </c>
      <c r="FT1258" s="4"/>
      <c r="FU1258" s="4"/>
      <c r="FV1258" s="4"/>
      <c r="FW1258" s="4"/>
      <c r="FX1258" s="4">
        <v>97</v>
      </c>
      <c r="FY1258" s="4">
        <v>51</v>
      </c>
      <c r="FZ1258" s="4"/>
      <c r="GA1258" s="4" t="s">
        <v>3</v>
      </c>
      <c r="GB1258" s="4"/>
      <c r="GC1258" s="4"/>
      <c r="GD1258" s="4">
        <v>1</v>
      </c>
      <c r="GE1258" s="4"/>
      <c r="GF1258" s="4">
        <v>-1473174696</v>
      </c>
      <c r="GG1258" s="4">
        <v>2</v>
      </c>
      <c r="GH1258" s="4">
        <v>1</v>
      </c>
      <c r="GI1258" s="4">
        <v>2</v>
      </c>
      <c r="GJ1258" s="4">
        <v>0</v>
      </c>
      <c r="GK1258" s="4">
        <v>0</v>
      </c>
      <c r="GL1258" s="4">
        <f t="shared" si="1481"/>
        <v>0</v>
      </c>
      <c r="GM1258" s="4">
        <f t="shared" si="1482"/>
        <v>1080.8900000000001</v>
      </c>
      <c r="GN1258" s="4">
        <f t="shared" si="1483"/>
        <v>0</v>
      </c>
      <c r="GO1258" s="4">
        <f t="shared" si="1484"/>
        <v>1080.8900000000001</v>
      </c>
      <c r="GP1258" s="4">
        <f t="shared" si="1485"/>
        <v>0</v>
      </c>
      <c r="GQ1258" s="4"/>
      <c r="GR1258" s="4">
        <v>0</v>
      </c>
      <c r="GS1258" s="4">
        <v>3</v>
      </c>
      <c r="GT1258" s="4">
        <v>0</v>
      </c>
      <c r="GU1258" s="4" t="s">
        <v>3</v>
      </c>
      <c r="GV1258" s="4">
        <f t="shared" si="1486"/>
        <v>0</v>
      </c>
      <c r="GW1258" s="4">
        <v>1</v>
      </c>
      <c r="GX1258" s="4">
        <f t="shared" si="1487"/>
        <v>0</v>
      </c>
      <c r="GY1258" s="4"/>
      <c r="GZ1258" s="4"/>
      <c r="HA1258" s="4">
        <v>0</v>
      </c>
      <c r="HB1258" s="4">
        <v>0</v>
      </c>
      <c r="HC1258" s="4">
        <f t="shared" si="1488"/>
        <v>0</v>
      </c>
      <c r="HD1258" s="4"/>
      <c r="HE1258" s="4" t="s">
        <v>3</v>
      </c>
      <c r="HF1258" s="4" t="s">
        <v>3</v>
      </c>
      <c r="HG1258" s="4"/>
      <c r="HH1258" s="4"/>
      <c r="HI1258" s="4"/>
      <c r="HJ1258" s="4"/>
      <c r="HK1258" s="4"/>
      <c r="HL1258" s="4"/>
      <c r="HM1258" s="4" t="s">
        <v>22</v>
      </c>
      <c r="HN1258" s="4" t="s">
        <v>3</v>
      </c>
      <c r="HO1258" s="4" t="s">
        <v>3</v>
      </c>
      <c r="HP1258" s="4" t="s">
        <v>3</v>
      </c>
      <c r="HQ1258" s="4" t="s">
        <v>3</v>
      </c>
      <c r="HR1258" s="4"/>
      <c r="HS1258" s="4">
        <v>0</v>
      </c>
      <c r="HT1258" s="4"/>
      <c r="HU1258" s="4"/>
      <c r="HV1258" s="4"/>
      <c r="HW1258" s="4"/>
      <c r="HX1258" s="4"/>
      <c r="HY1258" s="4"/>
      <c r="HZ1258" s="4"/>
      <c r="IA1258" s="4"/>
      <c r="IB1258" s="4"/>
      <c r="IC1258" s="4"/>
      <c r="ID1258" s="4"/>
      <c r="IE1258" s="4"/>
      <c r="IF1258" s="4"/>
      <c r="IG1258" s="4"/>
      <c r="IH1258" s="4"/>
      <c r="II1258" s="4"/>
      <c r="IJ1258" s="4"/>
      <c r="IK1258" s="4">
        <v>0</v>
      </c>
      <c r="IL1258" s="4"/>
      <c r="IM1258" s="4"/>
      <c r="IN1258" s="4"/>
      <c r="IO1258" s="4"/>
      <c r="IP1258" s="4"/>
      <c r="IQ1258" s="4"/>
      <c r="IR1258" s="4"/>
      <c r="IS1258" s="4"/>
      <c r="IT1258" s="4"/>
      <c r="IU1258" s="4"/>
    </row>
    <row r="1259" spans="1:255" x14ac:dyDescent="0.25">
      <c r="A1259" s="3">
        <v>17</v>
      </c>
      <c r="B1259" s="3">
        <v>1</v>
      </c>
      <c r="C1259" s="3"/>
      <c r="D1259" s="3"/>
      <c r="E1259" s="3" t="s">
        <v>1441</v>
      </c>
      <c r="F1259" s="3" t="s">
        <v>1442</v>
      </c>
      <c r="G1259" s="3" t="s">
        <v>2551</v>
      </c>
      <c r="H1259" s="3" t="s">
        <v>764</v>
      </c>
      <c r="I1259" s="3">
        <f>ROUND(935*1.02/1000,9)</f>
        <v>0.95369999999999999</v>
      </c>
      <c r="J1259" s="3">
        <v>0</v>
      </c>
      <c r="K1259" s="3">
        <f>ROUND(935*1.02/1000,9)</f>
        <v>0.95369999999999999</v>
      </c>
      <c r="L1259" s="3"/>
      <c r="M1259" s="3"/>
      <c r="N1259" s="3"/>
      <c r="O1259" s="3">
        <f t="shared" si="1464"/>
        <v>12316.37</v>
      </c>
      <c r="P1259" s="3">
        <f t="shared" si="1465"/>
        <v>12316.37</v>
      </c>
      <c r="Q1259" s="3">
        <f t="shared" si="1489"/>
        <v>0</v>
      </c>
      <c r="R1259" s="3">
        <f t="shared" si="1490"/>
        <v>0</v>
      </c>
      <c r="S1259" s="3">
        <f t="shared" si="1466"/>
        <v>0</v>
      </c>
      <c r="T1259" s="3">
        <f t="shared" si="1467"/>
        <v>0</v>
      </c>
      <c r="U1259" s="3">
        <f t="shared" si="1468"/>
        <v>0</v>
      </c>
      <c r="V1259" s="3">
        <f t="shared" si="1469"/>
        <v>0</v>
      </c>
      <c r="W1259" s="3">
        <f t="shared" si="1470"/>
        <v>0</v>
      </c>
      <c r="X1259" s="3">
        <f t="shared" si="1491"/>
        <v>0</v>
      </c>
      <c r="Y1259" s="3">
        <f t="shared" si="1492"/>
        <v>0</v>
      </c>
      <c r="Z1259" s="3"/>
      <c r="AA1259" s="3">
        <v>54971259</v>
      </c>
      <c r="AB1259" s="3">
        <f t="shared" si="1471"/>
        <v>12914.3</v>
      </c>
      <c r="AC1259" s="3">
        <f t="shared" si="1493"/>
        <v>12914.3</v>
      </c>
      <c r="AD1259" s="3">
        <f t="shared" si="1494"/>
        <v>0</v>
      </c>
      <c r="AE1259" s="3">
        <f t="shared" si="1495"/>
        <v>0</v>
      </c>
      <c r="AF1259" s="3">
        <f t="shared" si="1495"/>
        <v>0</v>
      </c>
      <c r="AG1259" s="3">
        <f t="shared" si="1472"/>
        <v>0</v>
      </c>
      <c r="AH1259" s="3">
        <f t="shared" si="1496"/>
        <v>0</v>
      </c>
      <c r="AI1259" s="3">
        <f t="shared" si="1496"/>
        <v>0</v>
      </c>
      <c r="AJ1259" s="3">
        <f t="shared" si="1473"/>
        <v>0</v>
      </c>
      <c r="AK1259" s="3">
        <v>12914.3</v>
      </c>
      <c r="AL1259" s="3">
        <v>12914.3</v>
      </c>
      <c r="AM1259" s="3">
        <v>0</v>
      </c>
      <c r="AN1259" s="3">
        <v>0</v>
      </c>
      <c r="AO1259" s="3">
        <v>0</v>
      </c>
      <c r="AP1259" s="3">
        <v>0</v>
      </c>
      <c r="AQ1259" s="3">
        <v>0</v>
      </c>
      <c r="AR1259" s="3">
        <v>0</v>
      </c>
      <c r="AS1259" s="3">
        <v>0</v>
      </c>
      <c r="AT1259" s="3">
        <v>0</v>
      </c>
      <c r="AU1259" s="3">
        <v>0</v>
      </c>
      <c r="AV1259" s="3">
        <v>1</v>
      </c>
      <c r="AW1259" s="3">
        <v>1</v>
      </c>
      <c r="AX1259" s="3"/>
      <c r="AY1259" s="3"/>
      <c r="AZ1259" s="3">
        <v>1</v>
      </c>
      <c r="BA1259" s="3">
        <v>1</v>
      </c>
      <c r="BB1259" s="3">
        <v>1</v>
      </c>
      <c r="BC1259" s="3">
        <v>1</v>
      </c>
      <c r="BD1259" s="3" t="s">
        <v>3</v>
      </c>
      <c r="BE1259" s="3" t="s">
        <v>3</v>
      </c>
      <c r="BF1259" s="3" t="s">
        <v>3</v>
      </c>
      <c r="BG1259" s="3" t="s">
        <v>3</v>
      </c>
      <c r="BH1259" s="3">
        <v>3</v>
      </c>
      <c r="BI1259" s="3">
        <v>2</v>
      </c>
      <c r="BJ1259" s="3" t="s">
        <v>1443</v>
      </c>
      <c r="BK1259" s="3"/>
      <c r="BL1259" s="3"/>
      <c r="BM1259" s="3">
        <v>1618</v>
      </c>
      <c r="BN1259" s="3">
        <v>0</v>
      </c>
      <c r="BO1259" s="3" t="s">
        <v>3</v>
      </c>
      <c r="BP1259" s="3">
        <v>0</v>
      </c>
      <c r="BQ1259" s="3">
        <v>201</v>
      </c>
      <c r="BR1259" s="3">
        <v>0</v>
      </c>
      <c r="BS1259" s="3">
        <v>1</v>
      </c>
      <c r="BT1259" s="3">
        <v>1</v>
      </c>
      <c r="BU1259" s="3">
        <v>1</v>
      </c>
      <c r="BV1259" s="3">
        <v>1</v>
      </c>
      <c r="BW1259" s="3">
        <v>1</v>
      </c>
      <c r="BX1259" s="3">
        <v>1</v>
      </c>
      <c r="BY1259" s="3" t="s">
        <v>3</v>
      </c>
      <c r="BZ1259" s="3">
        <v>0</v>
      </c>
      <c r="CA1259" s="3">
        <v>0</v>
      </c>
      <c r="CB1259" s="3" t="s">
        <v>3</v>
      </c>
      <c r="CC1259" s="3"/>
      <c r="CD1259" s="3"/>
      <c r="CE1259" s="3">
        <v>1566</v>
      </c>
      <c r="CF1259" s="3">
        <v>0</v>
      </c>
      <c r="CG1259" s="3">
        <v>0</v>
      </c>
      <c r="CH1259" s="3"/>
      <c r="CI1259" s="3"/>
      <c r="CJ1259" s="3"/>
      <c r="CK1259" s="3"/>
      <c r="CL1259" s="3"/>
      <c r="CM1259" s="3">
        <v>0</v>
      </c>
      <c r="CN1259" s="3" t="s">
        <v>3</v>
      </c>
      <c r="CO1259" s="3">
        <v>0</v>
      </c>
      <c r="CP1259" s="3">
        <f t="shared" si="1474"/>
        <v>12316.37</v>
      </c>
      <c r="CQ1259" s="3">
        <f t="shared" si="1475"/>
        <v>12914.3</v>
      </c>
      <c r="CR1259" s="3">
        <f t="shared" si="1497"/>
        <v>0</v>
      </c>
      <c r="CS1259" s="3">
        <f t="shared" si="1498"/>
        <v>0</v>
      </c>
      <c r="CT1259" s="3">
        <f t="shared" si="1476"/>
        <v>0</v>
      </c>
      <c r="CU1259" s="3">
        <f t="shared" si="1477"/>
        <v>0</v>
      </c>
      <c r="CV1259" s="3">
        <f t="shared" si="1478"/>
        <v>0</v>
      </c>
      <c r="CW1259" s="3">
        <f t="shared" si="1479"/>
        <v>0</v>
      </c>
      <c r="CX1259" s="3">
        <f t="shared" si="1480"/>
        <v>0</v>
      </c>
      <c r="CY1259" s="3">
        <f t="shared" si="1499"/>
        <v>0</v>
      </c>
      <c r="CZ1259" s="3">
        <f t="shared" si="1500"/>
        <v>0</v>
      </c>
      <c r="DA1259" s="3"/>
      <c r="DB1259" s="3"/>
      <c r="DC1259" s="3" t="s">
        <v>3</v>
      </c>
      <c r="DD1259" s="3" t="s">
        <v>3</v>
      </c>
      <c r="DE1259" s="3" t="s">
        <v>3</v>
      </c>
      <c r="DF1259" s="3" t="s">
        <v>3</v>
      </c>
      <c r="DG1259" s="3" t="s">
        <v>3</v>
      </c>
      <c r="DH1259" s="3" t="s">
        <v>3</v>
      </c>
      <c r="DI1259" s="3" t="s">
        <v>3</v>
      </c>
      <c r="DJ1259" s="3" t="s">
        <v>3</v>
      </c>
      <c r="DK1259" s="3" t="s">
        <v>3</v>
      </c>
      <c r="DL1259" s="3" t="s">
        <v>3</v>
      </c>
      <c r="DM1259" s="3" t="s">
        <v>3</v>
      </c>
      <c r="DN1259" s="3">
        <v>0</v>
      </c>
      <c r="DO1259" s="3">
        <v>0</v>
      </c>
      <c r="DP1259" s="3">
        <v>1</v>
      </c>
      <c r="DQ1259" s="3">
        <v>1</v>
      </c>
      <c r="DR1259" s="3"/>
      <c r="DS1259" s="3"/>
      <c r="DT1259" s="3"/>
      <c r="DU1259" s="3">
        <v>1003</v>
      </c>
      <c r="DV1259" s="3" t="s">
        <v>764</v>
      </c>
      <c r="DW1259" s="3" t="s">
        <v>764</v>
      </c>
      <c r="DX1259" s="3">
        <v>1000</v>
      </c>
      <c r="DY1259" s="3"/>
      <c r="DZ1259" s="3" t="s">
        <v>3</v>
      </c>
      <c r="EA1259" s="3" t="s">
        <v>3</v>
      </c>
      <c r="EB1259" s="3" t="s">
        <v>3</v>
      </c>
      <c r="EC1259" s="3" t="s">
        <v>3</v>
      </c>
      <c r="ED1259" s="3"/>
      <c r="EE1259" s="3">
        <v>57042987</v>
      </c>
      <c r="EF1259" s="3">
        <v>201</v>
      </c>
      <c r="EG1259" s="3" t="s">
        <v>575</v>
      </c>
      <c r="EH1259" s="3">
        <v>0</v>
      </c>
      <c r="EI1259" s="3" t="s">
        <v>3</v>
      </c>
      <c r="EJ1259" s="3">
        <v>2</v>
      </c>
      <c r="EK1259" s="3">
        <v>1618</v>
      </c>
      <c r="EL1259" s="3" t="s">
        <v>576</v>
      </c>
      <c r="EM1259" s="3" t="s">
        <v>577</v>
      </c>
      <c r="EN1259" s="3"/>
      <c r="EO1259" s="3" t="s">
        <v>3</v>
      </c>
      <c r="EP1259" s="3"/>
      <c r="EQ1259" s="3">
        <v>0</v>
      </c>
      <c r="ER1259" s="3">
        <v>12914.3</v>
      </c>
      <c r="ES1259" s="3">
        <v>12914.3</v>
      </c>
      <c r="ET1259" s="3">
        <v>0</v>
      </c>
      <c r="EU1259" s="3">
        <v>0</v>
      </c>
      <c r="EV1259" s="3">
        <v>0</v>
      </c>
      <c r="EW1259" s="3">
        <v>0</v>
      </c>
      <c r="EX1259" s="3">
        <v>0</v>
      </c>
      <c r="EY1259" s="3">
        <v>0</v>
      </c>
      <c r="EZ1259" s="3"/>
      <c r="FA1259" s="3"/>
      <c r="FB1259" s="3"/>
      <c r="FC1259" s="3"/>
      <c r="FD1259" s="3"/>
      <c r="FE1259" s="3"/>
      <c r="FF1259" s="3"/>
      <c r="FG1259" s="3"/>
      <c r="FH1259" s="3"/>
      <c r="FI1259" s="3"/>
      <c r="FJ1259" s="3"/>
      <c r="FK1259" s="3"/>
      <c r="FL1259" s="3"/>
      <c r="FM1259" s="3"/>
      <c r="FN1259" s="3"/>
      <c r="FO1259" s="3"/>
      <c r="FP1259" s="3"/>
      <c r="FQ1259" s="3">
        <v>0</v>
      </c>
      <c r="FR1259" s="3">
        <v>0</v>
      </c>
      <c r="FS1259" s="3">
        <v>0</v>
      </c>
      <c r="FT1259" s="3"/>
      <c r="FU1259" s="3"/>
      <c r="FV1259" s="3"/>
      <c r="FW1259" s="3"/>
      <c r="FX1259" s="3">
        <v>0</v>
      </c>
      <c r="FY1259" s="3">
        <v>0</v>
      </c>
      <c r="FZ1259" s="3"/>
      <c r="GA1259" s="3" t="s">
        <v>3</v>
      </c>
      <c r="GB1259" s="3"/>
      <c r="GC1259" s="3"/>
      <c r="GD1259" s="3">
        <v>1</v>
      </c>
      <c r="GE1259" s="3"/>
      <c r="GF1259" s="3">
        <v>165323752</v>
      </c>
      <c r="GG1259" s="3">
        <v>2</v>
      </c>
      <c r="GH1259" s="3">
        <v>1</v>
      </c>
      <c r="GI1259" s="3">
        <v>-2</v>
      </c>
      <c r="GJ1259" s="3">
        <v>0</v>
      </c>
      <c r="GK1259" s="3">
        <v>0</v>
      </c>
      <c r="GL1259" s="3">
        <f t="shared" si="1481"/>
        <v>0</v>
      </c>
      <c r="GM1259" s="3">
        <f t="shared" si="1482"/>
        <v>12316.37</v>
      </c>
      <c r="GN1259" s="3">
        <f t="shared" si="1483"/>
        <v>0</v>
      </c>
      <c r="GO1259" s="3">
        <f t="shared" si="1484"/>
        <v>12316.37</v>
      </c>
      <c r="GP1259" s="3">
        <f t="shared" si="1485"/>
        <v>0</v>
      </c>
      <c r="GQ1259" s="3"/>
      <c r="GR1259" s="3">
        <v>0</v>
      </c>
      <c r="GS1259" s="3">
        <v>3</v>
      </c>
      <c r="GT1259" s="3">
        <v>0</v>
      </c>
      <c r="GU1259" s="3" t="s">
        <v>3</v>
      </c>
      <c r="GV1259" s="3">
        <f t="shared" si="1486"/>
        <v>0</v>
      </c>
      <c r="GW1259" s="3">
        <v>1</v>
      </c>
      <c r="GX1259" s="3">
        <f t="shared" si="1487"/>
        <v>0</v>
      </c>
      <c r="GY1259" s="3"/>
      <c r="GZ1259" s="3"/>
      <c r="HA1259" s="3">
        <v>0</v>
      </c>
      <c r="HB1259" s="3">
        <v>0</v>
      </c>
      <c r="HC1259" s="3">
        <f t="shared" si="1488"/>
        <v>0</v>
      </c>
      <c r="HD1259" s="3"/>
      <c r="HE1259" s="3" t="s">
        <v>3</v>
      </c>
      <c r="HF1259" s="3" t="s">
        <v>3</v>
      </c>
      <c r="HG1259" s="3"/>
      <c r="HH1259" s="3"/>
      <c r="HI1259" s="3"/>
      <c r="HJ1259" s="3"/>
      <c r="HK1259" s="3"/>
      <c r="HL1259" s="3"/>
      <c r="HM1259" s="3" t="s">
        <v>3</v>
      </c>
      <c r="HN1259" s="3" t="s">
        <v>3</v>
      </c>
      <c r="HO1259" s="3" t="s">
        <v>3</v>
      </c>
      <c r="HP1259" s="3" t="s">
        <v>3</v>
      </c>
      <c r="HQ1259" s="3" t="s">
        <v>3</v>
      </c>
      <c r="HR1259" s="3"/>
      <c r="HS1259" s="3">
        <v>0</v>
      </c>
      <c r="HT1259" s="3"/>
      <c r="HU1259" s="3"/>
      <c r="HV1259" s="3"/>
      <c r="HW1259" s="3"/>
      <c r="HX1259" s="3"/>
      <c r="HY1259" s="3"/>
      <c r="HZ1259" s="3"/>
      <c r="IA1259" s="3"/>
      <c r="IB1259" s="3"/>
      <c r="IC1259" s="3"/>
      <c r="ID1259" s="3"/>
      <c r="IE1259" s="3"/>
      <c r="IF1259" s="3"/>
      <c r="IG1259" s="3"/>
      <c r="IH1259" s="3"/>
      <c r="II1259" s="3"/>
      <c r="IJ1259" s="3"/>
      <c r="IK1259" s="3">
        <v>0</v>
      </c>
      <c r="IL1259" s="3"/>
      <c r="IM1259" s="3"/>
      <c r="IN1259" s="3"/>
      <c r="IO1259" s="3"/>
      <c r="IP1259" s="3"/>
      <c r="IQ1259" s="3"/>
      <c r="IR1259" s="3"/>
      <c r="IS1259" s="3"/>
      <c r="IT1259" s="3"/>
      <c r="IU1259" s="3"/>
    </row>
    <row r="1260" spans="1:255" x14ac:dyDescent="0.25">
      <c r="A1260" s="4">
        <v>17</v>
      </c>
      <c r="B1260" s="4">
        <v>1</v>
      </c>
      <c r="C1260" s="4"/>
      <c r="D1260" s="4"/>
      <c r="E1260" s="4" t="s">
        <v>1441</v>
      </c>
      <c r="F1260" s="4" t="s">
        <v>1442</v>
      </c>
      <c r="G1260" s="4" t="s">
        <v>2551</v>
      </c>
      <c r="H1260" s="4" t="s">
        <v>764</v>
      </c>
      <c r="I1260" s="4">
        <f>ROUND(935*1.02/1000,9)</f>
        <v>0.95369999999999999</v>
      </c>
      <c r="J1260" s="4">
        <v>0</v>
      </c>
      <c r="K1260" s="4">
        <f>ROUND(935*1.02/1000,9)</f>
        <v>0.95369999999999999</v>
      </c>
      <c r="L1260" s="4"/>
      <c r="M1260" s="4"/>
      <c r="N1260" s="4"/>
      <c r="O1260" s="4">
        <f t="shared" si="1464"/>
        <v>44954.75</v>
      </c>
      <c r="P1260" s="4">
        <f t="shared" si="1465"/>
        <v>44954.75</v>
      </c>
      <c r="Q1260" s="4">
        <f t="shared" si="1489"/>
        <v>0</v>
      </c>
      <c r="R1260" s="4">
        <f t="shared" si="1490"/>
        <v>0</v>
      </c>
      <c r="S1260" s="4">
        <f t="shared" si="1466"/>
        <v>0</v>
      </c>
      <c r="T1260" s="4">
        <f t="shared" si="1467"/>
        <v>0</v>
      </c>
      <c r="U1260" s="4">
        <f t="shared" si="1468"/>
        <v>0</v>
      </c>
      <c r="V1260" s="4">
        <f t="shared" si="1469"/>
        <v>0</v>
      </c>
      <c r="W1260" s="4">
        <f t="shared" si="1470"/>
        <v>0</v>
      </c>
      <c r="X1260" s="4">
        <f t="shared" si="1491"/>
        <v>0</v>
      </c>
      <c r="Y1260" s="4">
        <f t="shared" si="1492"/>
        <v>0</v>
      </c>
      <c r="Z1260" s="4"/>
      <c r="AA1260" s="4">
        <v>55890823</v>
      </c>
      <c r="AB1260" s="4">
        <f t="shared" si="1471"/>
        <v>12914.3</v>
      </c>
      <c r="AC1260" s="4">
        <f t="shared" si="1493"/>
        <v>12914.3</v>
      </c>
      <c r="AD1260" s="4">
        <f t="shared" si="1494"/>
        <v>0</v>
      </c>
      <c r="AE1260" s="4">
        <f t="shared" si="1495"/>
        <v>0</v>
      </c>
      <c r="AF1260" s="4">
        <f t="shared" si="1495"/>
        <v>0</v>
      </c>
      <c r="AG1260" s="4">
        <f t="shared" si="1472"/>
        <v>0</v>
      </c>
      <c r="AH1260" s="4">
        <f t="shared" si="1496"/>
        <v>0</v>
      </c>
      <c r="AI1260" s="4">
        <f t="shared" si="1496"/>
        <v>0</v>
      </c>
      <c r="AJ1260" s="4">
        <f t="shared" si="1473"/>
        <v>0</v>
      </c>
      <c r="AK1260" s="4">
        <v>12914.3</v>
      </c>
      <c r="AL1260" s="4">
        <v>12914.3</v>
      </c>
      <c r="AM1260" s="4">
        <v>0</v>
      </c>
      <c r="AN1260" s="4">
        <v>0</v>
      </c>
      <c r="AO1260" s="4">
        <v>0</v>
      </c>
      <c r="AP1260" s="4">
        <v>0</v>
      </c>
      <c r="AQ1260" s="4">
        <v>0</v>
      </c>
      <c r="AR1260" s="4">
        <v>0</v>
      </c>
      <c r="AS1260" s="4">
        <v>0</v>
      </c>
      <c r="AT1260" s="4">
        <v>0</v>
      </c>
      <c r="AU1260" s="4">
        <v>0</v>
      </c>
      <c r="AV1260" s="4">
        <v>1</v>
      </c>
      <c r="AW1260" s="4">
        <v>1</v>
      </c>
      <c r="AX1260" s="4"/>
      <c r="AY1260" s="4"/>
      <c r="AZ1260" s="4">
        <v>1</v>
      </c>
      <c r="BA1260" s="4">
        <v>1</v>
      </c>
      <c r="BB1260" s="4">
        <v>1</v>
      </c>
      <c r="BC1260" s="4">
        <v>3.65</v>
      </c>
      <c r="BD1260" s="4" t="s">
        <v>3</v>
      </c>
      <c r="BE1260" s="4" t="s">
        <v>3</v>
      </c>
      <c r="BF1260" s="4" t="s">
        <v>3</v>
      </c>
      <c r="BG1260" s="4" t="s">
        <v>3</v>
      </c>
      <c r="BH1260" s="4">
        <v>3</v>
      </c>
      <c r="BI1260" s="4">
        <v>2</v>
      </c>
      <c r="BJ1260" s="4" t="s">
        <v>1443</v>
      </c>
      <c r="BK1260" s="4"/>
      <c r="BL1260" s="4"/>
      <c r="BM1260" s="4">
        <v>1618</v>
      </c>
      <c r="BN1260" s="4">
        <v>0</v>
      </c>
      <c r="BO1260" s="4" t="s">
        <v>1442</v>
      </c>
      <c r="BP1260" s="4">
        <v>1</v>
      </c>
      <c r="BQ1260" s="4">
        <v>201</v>
      </c>
      <c r="BR1260" s="4">
        <v>0</v>
      </c>
      <c r="BS1260" s="4">
        <v>1</v>
      </c>
      <c r="BT1260" s="4">
        <v>1</v>
      </c>
      <c r="BU1260" s="4">
        <v>1</v>
      </c>
      <c r="BV1260" s="4">
        <v>1</v>
      </c>
      <c r="BW1260" s="4">
        <v>1</v>
      </c>
      <c r="BX1260" s="4">
        <v>1</v>
      </c>
      <c r="BY1260" s="4" t="s">
        <v>3</v>
      </c>
      <c r="BZ1260" s="4">
        <v>0</v>
      </c>
      <c r="CA1260" s="4">
        <v>0</v>
      </c>
      <c r="CB1260" s="4" t="s">
        <v>3</v>
      </c>
      <c r="CC1260" s="4"/>
      <c r="CD1260" s="4"/>
      <c r="CE1260" s="4">
        <v>1566</v>
      </c>
      <c r="CF1260" s="4">
        <v>0</v>
      </c>
      <c r="CG1260" s="4">
        <v>0</v>
      </c>
      <c r="CH1260" s="4"/>
      <c r="CI1260" s="4"/>
      <c r="CJ1260" s="4"/>
      <c r="CK1260" s="4"/>
      <c r="CL1260" s="4"/>
      <c r="CM1260" s="4">
        <v>0</v>
      </c>
      <c r="CN1260" s="4" t="s">
        <v>3</v>
      </c>
      <c r="CO1260" s="4">
        <v>0</v>
      </c>
      <c r="CP1260" s="4">
        <f t="shared" si="1474"/>
        <v>44954.75</v>
      </c>
      <c r="CQ1260" s="4">
        <f t="shared" si="1475"/>
        <v>47137.2</v>
      </c>
      <c r="CR1260" s="4">
        <f t="shared" si="1497"/>
        <v>0</v>
      </c>
      <c r="CS1260" s="4">
        <f t="shared" si="1498"/>
        <v>0</v>
      </c>
      <c r="CT1260" s="4">
        <f t="shared" si="1476"/>
        <v>0</v>
      </c>
      <c r="CU1260" s="4">
        <f t="shared" si="1477"/>
        <v>0</v>
      </c>
      <c r="CV1260" s="4">
        <f t="shared" si="1478"/>
        <v>0</v>
      </c>
      <c r="CW1260" s="4">
        <f t="shared" si="1479"/>
        <v>0</v>
      </c>
      <c r="CX1260" s="4">
        <f t="shared" si="1480"/>
        <v>0</v>
      </c>
      <c r="CY1260" s="4">
        <f t="shared" si="1499"/>
        <v>0</v>
      </c>
      <c r="CZ1260" s="4">
        <f t="shared" si="1500"/>
        <v>0</v>
      </c>
      <c r="DA1260" s="4"/>
      <c r="DB1260" s="4"/>
      <c r="DC1260" s="4" t="s">
        <v>3</v>
      </c>
      <c r="DD1260" s="4" t="s">
        <v>3</v>
      </c>
      <c r="DE1260" s="4" t="s">
        <v>3</v>
      </c>
      <c r="DF1260" s="4" t="s">
        <v>3</v>
      </c>
      <c r="DG1260" s="4" t="s">
        <v>3</v>
      </c>
      <c r="DH1260" s="4" t="s">
        <v>3</v>
      </c>
      <c r="DI1260" s="4" t="s">
        <v>3</v>
      </c>
      <c r="DJ1260" s="4" t="s">
        <v>3</v>
      </c>
      <c r="DK1260" s="4" t="s">
        <v>3</v>
      </c>
      <c r="DL1260" s="4" t="s">
        <v>3</v>
      </c>
      <c r="DM1260" s="4" t="s">
        <v>3</v>
      </c>
      <c r="DN1260" s="4">
        <v>0</v>
      </c>
      <c r="DO1260" s="4">
        <v>0</v>
      </c>
      <c r="DP1260" s="4">
        <v>1</v>
      </c>
      <c r="DQ1260" s="4">
        <v>1</v>
      </c>
      <c r="DR1260" s="4"/>
      <c r="DS1260" s="4"/>
      <c r="DT1260" s="4"/>
      <c r="DU1260" s="4">
        <v>1003</v>
      </c>
      <c r="DV1260" s="4" t="s">
        <v>764</v>
      </c>
      <c r="DW1260" s="4" t="s">
        <v>764</v>
      </c>
      <c r="DX1260" s="4">
        <v>1000</v>
      </c>
      <c r="DY1260" s="4"/>
      <c r="DZ1260" s="4" t="s">
        <v>3</v>
      </c>
      <c r="EA1260" s="4" t="s">
        <v>3</v>
      </c>
      <c r="EB1260" s="4" t="s">
        <v>3</v>
      </c>
      <c r="EC1260" s="4" t="s">
        <v>3</v>
      </c>
      <c r="ED1260" s="4"/>
      <c r="EE1260" s="4">
        <v>57042987</v>
      </c>
      <c r="EF1260" s="4">
        <v>201</v>
      </c>
      <c r="EG1260" s="4" t="s">
        <v>575</v>
      </c>
      <c r="EH1260" s="4">
        <v>0</v>
      </c>
      <c r="EI1260" s="4" t="s">
        <v>3</v>
      </c>
      <c r="EJ1260" s="4">
        <v>2</v>
      </c>
      <c r="EK1260" s="4">
        <v>1618</v>
      </c>
      <c r="EL1260" s="4" t="s">
        <v>576</v>
      </c>
      <c r="EM1260" s="4" t="s">
        <v>577</v>
      </c>
      <c r="EN1260" s="4"/>
      <c r="EO1260" s="4" t="s">
        <v>3</v>
      </c>
      <c r="EP1260" s="4"/>
      <c r="EQ1260" s="4">
        <v>0</v>
      </c>
      <c r="ER1260" s="4">
        <v>12914.3</v>
      </c>
      <c r="ES1260" s="4">
        <v>12914.3</v>
      </c>
      <c r="ET1260" s="4">
        <v>0</v>
      </c>
      <c r="EU1260" s="4">
        <v>0</v>
      </c>
      <c r="EV1260" s="4">
        <v>0</v>
      </c>
      <c r="EW1260" s="4">
        <v>0</v>
      </c>
      <c r="EX1260" s="4">
        <v>0</v>
      </c>
      <c r="EY1260" s="4">
        <v>0</v>
      </c>
      <c r="EZ1260" s="4"/>
      <c r="FA1260" s="4"/>
      <c r="FB1260" s="4"/>
      <c r="FC1260" s="4"/>
      <c r="FD1260" s="4"/>
      <c r="FE1260" s="4"/>
      <c r="FF1260" s="4"/>
      <c r="FG1260" s="4"/>
      <c r="FH1260" s="4"/>
      <c r="FI1260" s="4"/>
      <c r="FJ1260" s="4"/>
      <c r="FK1260" s="4"/>
      <c r="FL1260" s="4"/>
      <c r="FM1260" s="4"/>
      <c r="FN1260" s="4"/>
      <c r="FO1260" s="4"/>
      <c r="FP1260" s="4"/>
      <c r="FQ1260" s="4">
        <v>0</v>
      </c>
      <c r="FR1260" s="4">
        <v>0</v>
      </c>
      <c r="FS1260" s="4">
        <v>0</v>
      </c>
      <c r="FT1260" s="4"/>
      <c r="FU1260" s="4"/>
      <c r="FV1260" s="4"/>
      <c r="FW1260" s="4"/>
      <c r="FX1260" s="4">
        <v>0</v>
      </c>
      <c r="FY1260" s="4">
        <v>0</v>
      </c>
      <c r="FZ1260" s="4"/>
      <c r="GA1260" s="4" t="s">
        <v>3</v>
      </c>
      <c r="GB1260" s="4"/>
      <c r="GC1260" s="4"/>
      <c r="GD1260" s="4">
        <v>1</v>
      </c>
      <c r="GE1260" s="4"/>
      <c r="GF1260" s="4">
        <v>165323752</v>
      </c>
      <c r="GG1260" s="4">
        <v>2</v>
      </c>
      <c r="GH1260" s="4">
        <v>1</v>
      </c>
      <c r="GI1260" s="4">
        <v>2</v>
      </c>
      <c r="GJ1260" s="4">
        <v>0</v>
      </c>
      <c r="GK1260" s="4">
        <v>0</v>
      </c>
      <c r="GL1260" s="4">
        <f t="shared" si="1481"/>
        <v>0</v>
      </c>
      <c r="GM1260" s="4">
        <f t="shared" si="1482"/>
        <v>44954.75</v>
      </c>
      <c r="GN1260" s="4">
        <f t="shared" si="1483"/>
        <v>0</v>
      </c>
      <c r="GO1260" s="4">
        <f t="shared" si="1484"/>
        <v>44954.75</v>
      </c>
      <c r="GP1260" s="4">
        <f t="shared" si="1485"/>
        <v>0</v>
      </c>
      <c r="GQ1260" s="4"/>
      <c r="GR1260" s="4">
        <v>0</v>
      </c>
      <c r="GS1260" s="4">
        <v>3</v>
      </c>
      <c r="GT1260" s="4">
        <v>0</v>
      </c>
      <c r="GU1260" s="4" t="s">
        <v>3</v>
      </c>
      <c r="GV1260" s="4">
        <f t="shared" si="1486"/>
        <v>0</v>
      </c>
      <c r="GW1260" s="4">
        <v>1</v>
      </c>
      <c r="GX1260" s="4">
        <f t="shared" si="1487"/>
        <v>0</v>
      </c>
      <c r="GY1260" s="4"/>
      <c r="GZ1260" s="4"/>
      <c r="HA1260" s="4">
        <v>0</v>
      </c>
      <c r="HB1260" s="4">
        <v>0</v>
      </c>
      <c r="HC1260" s="4">
        <f t="shared" si="1488"/>
        <v>0</v>
      </c>
      <c r="HD1260" s="4"/>
      <c r="HE1260" s="4" t="s">
        <v>3</v>
      </c>
      <c r="HF1260" s="4" t="s">
        <v>3</v>
      </c>
      <c r="HG1260" s="4"/>
      <c r="HH1260" s="4"/>
      <c r="HI1260" s="4"/>
      <c r="HJ1260" s="4"/>
      <c r="HK1260" s="4"/>
      <c r="HL1260" s="4"/>
      <c r="HM1260" s="4" t="s">
        <v>3</v>
      </c>
      <c r="HN1260" s="4" t="s">
        <v>3</v>
      </c>
      <c r="HO1260" s="4" t="s">
        <v>3</v>
      </c>
      <c r="HP1260" s="4" t="s">
        <v>3</v>
      </c>
      <c r="HQ1260" s="4" t="s">
        <v>3</v>
      </c>
      <c r="HR1260" s="4"/>
      <c r="HS1260" s="4">
        <v>0</v>
      </c>
      <c r="HT1260" s="4"/>
      <c r="HU1260" s="4"/>
      <c r="HV1260" s="4"/>
      <c r="HW1260" s="4"/>
      <c r="HX1260" s="4"/>
      <c r="HY1260" s="4"/>
      <c r="HZ1260" s="4"/>
      <c r="IA1260" s="4"/>
      <c r="IB1260" s="4"/>
      <c r="IC1260" s="4"/>
      <c r="ID1260" s="4"/>
      <c r="IE1260" s="4"/>
      <c r="IF1260" s="4"/>
      <c r="IG1260" s="4"/>
      <c r="IH1260" s="4"/>
      <c r="II1260" s="4"/>
      <c r="IJ1260" s="4"/>
      <c r="IK1260" s="4">
        <v>0</v>
      </c>
      <c r="IL1260" s="4"/>
      <c r="IM1260" s="4"/>
      <c r="IN1260" s="4"/>
      <c r="IO1260" s="4"/>
      <c r="IP1260" s="4"/>
      <c r="IQ1260" s="4"/>
      <c r="IR1260" s="4"/>
      <c r="IS1260" s="4"/>
      <c r="IT1260" s="4"/>
      <c r="IU1260" s="4"/>
    </row>
    <row r="1261" spans="1:255" x14ac:dyDescent="0.25">
      <c r="A1261" s="3">
        <v>17</v>
      </c>
      <c r="B1261" s="3">
        <v>1</v>
      </c>
      <c r="C1261" s="3"/>
      <c r="D1261" s="3"/>
      <c r="E1261" s="3" t="s">
        <v>1444</v>
      </c>
      <c r="F1261" s="3" t="s">
        <v>806</v>
      </c>
      <c r="G1261" s="3" t="s">
        <v>2540</v>
      </c>
      <c r="H1261" s="3" t="s">
        <v>764</v>
      </c>
      <c r="I1261" s="3">
        <f>ROUND(10*1.02/1000,9)</f>
        <v>1.0200000000000001E-2</v>
      </c>
      <c r="J1261" s="3">
        <v>0</v>
      </c>
      <c r="K1261" s="3">
        <f>ROUND(10*1.02/1000,9)</f>
        <v>1.0200000000000001E-2</v>
      </c>
      <c r="L1261" s="3"/>
      <c r="M1261" s="3"/>
      <c r="N1261" s="3"/>
      <c r="O1261" s="3">
        <f t="shared" si="1464"/>
        <v>98.98</v>
      </c>
      <c r="P1261" s="3">
        <f t="shared" si="1465"/>
        <v>98.98</v>
      </c>
      <c r="Q1261" s="3">
        <f t="shared" si="1489"/>
        <v>0</v>
      </c>
      <c r="R1261" s="3">
        <f t="shared" si="1490"/>
        <v>0</v>
      </c>
      <c r="S1261" s="3">
        <f t="shared" si="1466"/>
        <v>0</v>
      </c>
      <c r="T1261" s="3">
        <f t="shared" si="1467"/>
        <v>0</v>
      </c>
      <c r="U1261" s="3">
        <f t="shared" si="1468"/>
        <v>0</v>
      </c>
      <c r="V1261" s="3">
        <f t="shared" si="1469"/>
        <v>0</v>
      </c>
      <c r="W1261" s="3">
        <f t="shared" si="1470"/>
        <v>0</v>
      </c>
      <c r="X1261" s="3">
        <f t="shared" si="1491"/>
        <v>0</v>
      </c>
      <c r="Y1261" s="3">
        <f t="shared" si="1492"/>
        <v>0</v>
      </c>
      <c r="Z1261" s="3"/>
      <c r="AA1261" s="3">
        <v>54971259</v>
      </c>
      <c r="AB1261" s="3">
        <f t="shared" si="1471"/>
        <v>9703.66</v>
      </c>
      <c r="AC1261" s="3">
        <f t="shared" si="1493"/>
        <v>9703.66</v>
      </c>
      <c r="AD1261" s="3">
        <f t="shared" si="1494"/>
        <v>0</v>
      </c>
      <c r="AE1261" s="3">
        <f t="shared" si="1495"/>
        <v>0</v>
      </c>
      <c r="AF1261" s="3">
        <f t="shared" si="1495"/>
        <v>0</v>
      </c>
      <c r="AG1261" s="3">
        <f t="shared" si="1472"/>
        <v>0</v>
      </c>
      <c r="AH1261" s="3">
        <f t="shared" si="1496"/>
        <v>0</v>
      </c>
      <c r="AI1261" s="3">
        <f t="shared" si="1496"/>
        <v>0</v>
      </c>
      <c r="AJ1261" s="3">
        <f t="shared" si="1473"/>
        <v>0</v>
      </c>
      <c r="AK1261" s="3">
        <v>9703.66</v>
      </c>
      <c r="AL1261" s="3">
        <v>9703.66</v>
      </c>
      <c r="AM1261" s="3">
        <v>0</v>
      </c>
      <c r="AN1261" s="3">
        <v>0</v>
      </c>
      <c r="AO1261" s="3">
        <v>0</v>
      </c>
      <c r="AP1261" s="3">
        <v>0</v>
      </c>
      <c r="AQ1261" s="3">
        <v>0</v>
      </c>
      <c r="AR1261" s="3">
        <v>0</v>
      </c>
      <c r="AS1261" s="3">
        <v>0</v>
      </c>
      <c r="AT1261" s="3">
        <v>0</v>
      </c>
      <c r="AU1261" s="3">
        <v>0</v>
      </c>
      <c r="AV1261" s="3">
        <v>1</v>
      </c>
      <c r="AW1261" s="3">
        <v>1</v>
      </c>
      <c r="AX1261" s="3"/>
      <c r="AY1261" s="3"/>
      <c r="AZ1261" s="3">
        <v>1</v>
      </c>
      <c r="BA1261" s="3">
        <v>1</v>
      </c>
      <c r="BB1261" s="3">
        <v>1</v>
      </c>
      <c r="BC1261" s="3">
        <v>1</v>
      </c>
      <c r="BD1261" s="3" t="s">
        <v>3</v>
      </c>
      <c r="BE1261" s="3" t="s">
        <v>3</v>
      </c>
      <c r="BF1261" s="3" t="s">
        <v>3</v>
      </c>
      <c r="BG1261" s="3" t="s">
        <v>3</v>
      </c>
      <c r="BH1261" s="3">
        <v>3</v>
      </c>
      <c r="BI1261" s="3">
        <v>2</v>
      </c>
      <c r="BJ1261" s="3" t="s">
        <v>807</v>
      </c>
      <c r="BK1261" s="3"/>
      <c r="BL1261" s="3"/>
      <c r="BM1261" s="3">
        <v>1618</v>
      </c>
      <c r="BN1261" s="3">
        <v>0</v>
      </c>
      <c r="BO1261" s="3" t="s">
        <v>3</v>
      </c>
      <c r="BP1261" s="3">
        <v>0</v>
      </c>
      <c r="BQ1261" s="3">
        <v>201</v>
      </c>
      <c r="BR1261" s="3">
        <v>0</v>
      </c>
      <c r="BS1261" s="3">
        <v>1</v>
      </c>
      <c r="BT1261" s="3">
        <v>1</v>
      </c>
      <c r="BU1261" s="3">
        <v>1</v>
      </c>
      <c r="BV1261" s="3">
        <v>1</v>
      </c>
      <c r="BW1261" s="3">
        <v>1</v>
      </c>
      <c r="BX1261" s="3">
        <v>1</v>
      </c>
      <c r="BY1261" s="3" t="s">
        <v>3</v>
      </c>
      <c r="BZ1261" s="3">
        <v>0</v>
      </c>
      <c r="CA1261" s="3">
        <v>0</v>
      </c>
      <c r="CB1261" s="3" t="s">
        <v>3</v>
      </c>
      <c r="CC1261" s="3"/>
      <c r="CD1261" s="3"/>
      <c r="CE1261" s="3">
        <v>1566</v>
      </c>
      <c r="CF1261" s="3">
        <v>0</v>
      </c>
      <c r="CG1261" s="3">
        <v>0</v>
      </c>
      <c r="CH1261" s="3"/>
      <c r="CI1261" s="3"/>
      <c r="CJ1261" s="3"/>
      <c r="CK1261" s="3"/>
      <c r="CL1261" s="3"/>
      <c r="CM1261" s="3">
        <v>0</v>
      </c>
      <c r="CN1261" s="3" t="s">
        <v>3</v>
      </c>
      <c r="CO1261" s="3">
        <v>0</v>
      </c>
      <c r="CP1261" s="3">
        <f t="shared" si="1474"/>
        <v>98.98</v>
      </c>
      <c r="CQ1261" s="3">
        <f t="shared" si="1475"/>
        <v>9703.66</v>
      </c>
      <c r="CR1261" s="3">
        <f t="shared" si="1497"/>
        <v>0</v>
      </c>
      <c r="CS1261" s="3">
        <f t="shared" si="1498"/>
        <v>0</v>
      </c>
      <c r="CT1261" s="3">
        <f t="shared" si="1476"/>
        <v>0</v>
      </c>
      <c r="CU1261" s="3">
        <f t="shared" si="1477"/>
        <v>0</v>
      </c>
      <c r="CV1261" s="3">
        <f t="shared" si="1478"/>
        <v>0</v>
      </c>
      <c r="CW1261" s="3">
        <f t="shared" si="1479"/>
        <v>0</v>
      </c>
      <c r="CX1261" s="3">
        <f t="shared" si="1480"/>
        <v>0</v>
      </c>
      <c r="CY1261" s="3">
        <f t="shared" si="1499"/>
        <v>0</v>
      </c>
      <c r="CZ1261" s="3">
        <f t="shared" si="1500"/>
        <v>0</v>
      </c>
      <c r="DA1261" s="3"/>
      <c r="DB1261" s="3"/>
      <c r="DC1261" s="3" t="s">
        <v>3</v>
      </c>
      <c r="DD1261" s="3" t="s">
        <v>3</v>
      </c>
      <c r="DE1261" s="3" t="s">
        <v>3</v>
      </c>
      <c r="DF1261" s="3" t="s">
        <v>3</v>
      </c>
      <c r="DG1261" s="3" t="s">
        <v>3</v>
      </c>
      <c r="DH1261" s="3" t="s">
        <v>3</v>
      </c>
      <c r="DI1261" s="3" t="s">
        <v>3</v>
      </c>
      <c r="DJ1261" s="3" t="s">
        <v>3</v>
      </c>
      <c r="DK1261" s="3" t="s">
        <v>3</v>
      </c>
      <c r="DL1261" s="3" t="s">
        <v>3</v>
      </c>
      <c r="DM1261" s="3" t="s">
        <v>3</v>
      </c>
      <c r="DN1261" s="3">
        <v>0</v>
      </c>
      <c r="DO1261" s="3">
        <v>0</v>
      </c>
      <c r="DP1261" s="3">
        <v>1</v>
      </c>
      <c r="DQ1261" s="3">
        <v>1</v>
      </c>
      <c r="DR1261" s="3"/>
      <c r="DS1261" s="3"/>
      <c r="DT1261" s="3"/>
      <c r="DU1261" s="3">
        <v>1003</v>
      </c>
      <c r="DV1261" s="3" t="s">
        <v>764</v>
      </c>
      <c r="DW1261" s="3" t="s">
        <v>764</v>
      </c>
      <c r="DX1261" s="3">
        <v>1000</v>
      </c>
      <c r="DY1261" s="3"/>
      <c r="DZ1261" s="3" t="s">
        <v>3</v>
      </c>
      <c r="EA1261" s="3" t="s">
        <v>3</v>
      </c>
      <c r="EB1261" s="3" t="s">
        <v>3</v>
      </c>
      <c r="EC1261" s="3" t="s">
        <v>3</v>
      </c>
      <c r="ED1261" s="3"/>
      <c r="EE1261" s="3">
        <v>57042987</v>
      </c>
      <c r="EF1261" s="3">
        <v>201</v>
      </c>
      <c r="EG1261" s="3" t="s">
        <v>575</v>
      </c>
      <c r="EH1261" s="3">
        <v>0</v>
      </c>
      <c r="EI1261" s="3" t="s">
        <v>3</v>
      </c>
      <c r="EJ1261" s="3">
        <v>2</v>
      </c>
      <c r="EK1261" s="3">
        <v>1618</v>
      </c>
      <c r="EL1261" s="3" t="s">
        <v>576</v>
      </c>
      <c r="EM1261" s="3" t="s">
        <v>577</v>
      </c>
      <c r="EN1261" s="3"/>
      <c r="EO1261" s="3" t="s">
        <v>3</v>
      </c>
      <c r="EP1261" s="3"/>
      <c r="EQ1261" s="3">
        <v>0</v>
      </c>
      <c r="ER1261" s="3">
        <v>9703.66</v>
      </c>
      <c r="ES1261" s="3">
        <v>9703.66</v>
      </c>
      <c r="ET1261" s="3">
        <v>0</v>
      </c>
      <c r="EU1261" s="3">
        <v>0</v>
      </c>
      <c r="EV1261" s="3">
        <v>0</v>
      </c>
      <c r="EW1261" s="3">
        <v>0</v>
      </c>
      <c r="EX1261" s="3">
        <v>0</v>
      </c>
      <c r="EY1261" s="3">
        <v>0</v>
      </c>
      <c r="EZ1261" s="3"/>
      <c r="FA1261" s="3"/>
      <c r="FB1261" s="3"/>
      <c r="FC1261" s="3"/>
      <c r="FD1261" s="3"/>
      <c r="FE1261" s="3"/>
      <c r="FF1261" s="3"/>
      <c r="FG1261" s="3"/>
      <c r="FH1261" s="3"/>
      <c r="FI1261" s="3"/>
      <c r="FJ1261" s="3"/>
      <c r="FK1261" s="3"/>
      <c r="FL1261" s="3"/>
      <c r="FM1261" s="3"/>
      <c r="FN1261" s="3"/>
      <c r="FO1261" s="3"/>
      <c r="FP1261" s="3"/>
      <c r="FQ1261" s="3">
        <v>0</v>
      </c>
      <c r="FR1261" s="3">
        <v>0</v>
      </c>
      <c r="FS1261" s="3">
        <v>0</v>
      </c>
      <c r="FT1261" s="3"/>
      <c r="FU1261" s="3"/>
      <c r="FV1261" s="3"/>
      <c r="FW1261" s="3"/>
      <c r="FX1261" s="3">
        <v>0</v>
      </c>
      <c r="FY1261" s="3">
        <v>0</v>
      </c>
      <c r="FZ1261" s="3"/>
      <c r="GA1261" s="3" t="s">
        <v>3</v>
      </c>
      <c r="GB1261" s="3"/>
      <c r="GC1261" s="3"/>
      <c r="GD1261" s="3">
        <v>1</v>
      </c>
      <c r="GE1261" s="3"/>
      <c r="GF1261" s="3">
        <v>885603372</v>
      </c>
      <c r="GG1261" s="3">
        <v>2</v>
      </c>
      <c r="GH1261" s="3">
        <v>1</v>
      </c>
      <c r="GI1261" s="3">
        <v>-2</v>
      </c>
      <c r="GJ1261" s="3">
        <v>0</v>
      </c>
      <c r="GK1261" s="3">
        <v>0</v>
      </c>
      <c r="GL1261" s="3">
        <f t="shared" si="1481"/>
        <v>0</v>
      </c>
      <c r="GM1261" s="3">
        <f t="shared" si="1482"/>
        <v>98.98</v>
      </c>
      <c r="GN1261" s="3">
        <f t="shared" si="1483"/>
        <v>0</v>
      </c>
      <c r="GO1261" s="3">
        <f t="shared" si="1484"/>
        <v>98.98</v>
      </c>
      <c r="GP1261" s="3">
        <f t="shared" si="1485"/>
        <v>0</v>
      </c>
      <c r="GQ1261" s="3"/>
      <c r="GR1261" s="3">
        <v>0</v>
      </c>
      <c r="GS1261" s="3">
        <v>3</v>
      </c>
      <c r="GT1261" s="3">
        <v>0</v>
      </c>
      <c r="GU1261" s="3" t="s">
        <v>3</v>
      </c>
      <c r="GV1261" s="3">
        <f t="shared" si="1486"/>
        <v>0</v>
      </c>
      <c r="GW1261" s="3">
        <v>1</v>
      </c>
      <c r="GX1261" s="3">
        <f t="shared" si="1487"/>
        <v>0</v>
      </c>
      <c r="GY1261" s="3"/>
      <c r="GZ1261" s="3"/>
      <c r="HA1261" s="3">
        <v>0</v>
      </c>
      <c r="HB1261" s="3">
        <v>0</v>
      </c>
      <c r="HC1261" s="3">
        <f t="shared" si="1488"/>
        <v>0</v>
      </c>
      <c r="HD1261" s="3"/>
      <c r="HE1261" s="3" t="s">
        <v>3</v>
      </c>
      <c r="HF1261" s="3" t="s">
        <v>3</v>
      </c>
      <c r="HG1261" s="3"/>
      <c r="HH1261" s="3"/>
      <c r="HI1261" s="3"/>
      <c r="HJ1261" s="3"/>
      <c r="HK1261" s="3"/>
      <c r="HL1261" s="3"/>
      <c r="HM1261" s="3" t="s">
        <v>3</v>
      </c>
      <c r="HN1261" s="3" t="s">
        <v>3</v>
      </c>
      <c r="HO1261" s="3" t="s">
        <v>3</v>
      </c>
      <c r="HP1261" s="3" t="s">
        <v>3</v>
      </c>
      <c r="HQ1261" s="3" t="s">
        <v>3</v>
      </c>
      <c r="HR1261" s="3"/>
      <c r="HS1261" s="3">
        <v>0</v>
      </c>
      <c r="HT1261" s="3"/>
      <c r="HU1261" s="3"/>
      <c r="HV1261" s="3"/>
      <c r="HW1261" s="3"/>
      <c r="HX1261" s="3"/>
      <c r="HY1261" s="3"/>
      <c r="HZ1261" s="3"/>
      <c r="IA1261" s="3"/>
      <c r="IB1261" s="3"/>
      <c r="IC1261" s="3"/>
      <c r="ID1261" s="3"/>
      <c r="IE1261" s="3"/>
      <c r="IF1261" s="3"/>
      <c r="IG1261" s="3"/>
      <c r="IH1261" s="3"/>
      <c r="II1261" s="3"/>
      <c r="IJ1261" s="3"/>
      <c r="IK1261" s="3">
        <v>0</v>
      </c>
      <c r="IL1261" s="3"/>
      <c r="IM1261" s="3"/>
      <c r="IN1261" s="3"/>
      <c r="IO1261" s="3"/>
      <c r="IP1261" s="3"/>
      <c r="IQ1261" s="3"/>
      <c r="IR1261" s="3"/>
      <c r="IS1261" s="3"/>
      <c r="IT1261" s="3"/>
      <c r="IU1261" s="3"/>
    </row>
    <row r="1262" spans="1:255" x14ac:dyDescent="0.25">
      <c r="A1262" s="4">
        <v>17</v>
      </c>
      <c r="B1262" s="4">
        <v>1</v>
      </c>
      <c r="C1262" s="4"/>
      <c r="D1262" s="4"/>
      <c r="E1262" s="4" t="s">
        <v>1444</v>
      </c>
      <c r="F1262" s="4" t="s">
        <v>806</v>
      </c>
      <c r="G1262" s="4" t="s">
        <v>2540</v>
      </c>
      <c r="H1262" s="4" t="s">
        <v>764</v>
      </c>
      <c r="I1262" s="4">
        <f>ROUND(10*1.02/1000,9)</f>
        <v>1.0200000000000001E-2</v>
      </c>
      <c r="J1262" s="4">
        <v>0</v>
      </c>
      <c r="K1262" s="4">
        <f>ROUND(10*1.02/1000,9)</f>
        <v>1.0200000000000001E-2</v>
      </c>
      <c r="L1262" s="4"/>
      <c r="M1262" s="4"/>
      <c r="N1262" s="4"/>
      <c r="O1262" s="4">
        <f t="shared" si="1464"/>
        <v>545.38</v>
      </c>
      <c r="P1262" s="4">
        <f t="shared" si="1465"/>
        <v>545.38</v>
      </c>
      <c r="Q1262" s="4">
        <f t="shared" si="1489"/>
        <v>0</v>
      </c>
      <c r="R1262" s="4">
        <f t="shared" si="1490"/>
        <v>0</v>
      </c>
      <c r="S1262" s="4">
        <f t="shared" si="1466"/>
        <v>0</v>
      </c>
      <c r="T1262" s="4">
        <f t="shared" si="1467"/>
        <v>0</v>
      </c>
      <c r="U1262" s="4">
        <f t="shared" si="1468"/>
        <v>0</v>
      </c>
      <c r="V1262" s="4">
        <f t="shared" si="1469"/>
        <v>0</v>
      </c>
      <c r="W1262" s="4">
        <f t="shared" si="1470"/>
        <v>0</v>
      </c>
      <c r="X1262" s="4">
        <f t="shared" si="1491"/>
        <v>0</v>
      </c>
      <c r="Y1262" s="4">
        <f t="shared" si="1492"/>
        <v>0</v>
      </c>
      <c r="Z1262" s="4"/>
      <c r="AA1262" s="4">
        <v>55890823</v>
      </c>
      <c r="AB1262" s="4">
        <f t="shared" si="1471"/>
        <v>9703.66</v>
      </c>
      <c r="AC1262" s="4">
        <f t="shared" si="1493"/>
        <v>9703.66</v>
      </c>
      <c r="AD1262" s="4">
        <f t="shared" si="1494"/>
        <v>0</v>
      </c>
      <c r="AE1262" s="4">
        <f t="shared" si="1495"/>
        <v>0</v>
      </c>
      <c r="AF1262" s="4">
        <f t="shared" si="1495"/>
        <v>0</v>
      </c>
      <c r="AG1262" s="4">
        <f t="shared" si="1472"/>
        <v>0</v>
      </c>
      <c r="AH1262" s="4">
        <f t="shared" si="1496"/>
        <v>0</v>
      </c>
      <c r="AI1262" s="4">
        <f t="shared" si="1496"/>
        <v>0</v>
      </c>
      <c r="AJ1262" s="4">
        <f t="shared" si="1473"/>
        <v>0</v>
      </c>
      <c r="AK1262" s="4">
        <v>9703.66</v>
      </c>
      <c r="AL1262" s="4">
        <v>9703.66</v>
      </c>
      <c r="AM1262" s="4">
        <v>0</v>
      </c>
      <c r="AN1262" s="4">
        <v>0</v>
      </c>
      <c r="AO1262" s="4">
        <v>0</v>
      </c>
      <c r="AP1262" s="4">
        <v>0</v>
      </c>
      <c r="AQ1262" s="4">
        <v>0</v>
      </c>
      <c r="AR1262" s="4">
        <v>0</v>
      </c>
      <c r="AS1262" s="4">
        <v>0</v>
      </c>
      <c r="AT1262" s="4">
        <v>0</v>
      </c>
      <c r="AU1262" s="4">
        <v>0</v>
      </c>
      <c r="AV1262" s="4">
        <v>1</v>
      </c>
      <c r="AW1262" s="4">
        <v>1</v>
      </c>
      <c r="AX1262" s="4"/>
      <c r="AY1262" s="4"/>
      <c r="AZ1262" s="4">
        <v>1</v>
      </c>
      <c r="BA1262" s="4">
        <v>1</v>
      </c>
      <c r="BB1262" s="4">
        <v>1</v>
      </c>
      <c r="BC1262" s="4">
        <v>5.51</v>
      </c>
      <c r="BD1262" s="4" t="s">
        <v>3</v>
      </c>
      <c r="BE1262" s="4" t="s">
        <v>3</v>
      </c>
      <c r="BF1262" s="4" t="s">
        <v>3</v>
      </c>
      <c r="BG1262" s="4" t="s">
        <v>3</v>
      </c>
      <c r="BH1262" s="4">
        <v>3</v>
      </c>
      <c r="BI1262" s="4">
        <v>2</v>
      </c>
      <c r="BJ1262" s="4" t="s">
        <v>807</v>
      </c>
      <c r="BK1262" s="4"/>
      <c r="BL1262" s="4"/>
      <c r="BM1262" s="4">
        <v>1618</v>
      </c>
      <c r="BN1262" s="4">
        <v>0</v>
      </c>
      <c r="BO1262" s="4" t="s">
        <v>806</v>
      </c>
      <c r="BP1262" s="4">
        <v>1</v>
      </c>
      <c r="BQ1262" s="4">
        <v>201</v>
      </c>
      <c r="BR1262" s="4">
        <v>0</v>
      </c>
      <c r="BS1262" s="4">
        <v>1</v>
      </c>
      <c r="BT1262" s="4">
        <v>1</v>
      </c>
      <c r="BU1262" s="4">
        <v>1</v>
      </c>
      <c r="BV1262" s="4">
        <v>1</v>
      </c>
      <c r="BW1262" s="4">
        <v>1</v>
      </c>
      <c r="BX1262" s="4">
        <v>1</v>
      </c>
      <c r="BY1262" s="4" t="s">
        <v>3</v>
      </c>
      <c r="BZ1262" s="4">
        <v>0</v>
      </c>
      <c r="CA1262" s="4">
        <v>0</v>
      </c>
      <c r="CB1262" s="4" t="s">
        <v>3</v>
      </c>
      <c r="CC1262" s="4"/>
      <c r="CD1262" s="4"/>
      <c r="CE1262" s="4">
        <v>1566</v>
      </c>
      <c r="CF1262" s="4">
        <v>0</v>
      </c>
      <c r="CG1262" s="4">
        <v>0</v>
      </c>
      <c r="CH1262" s="4"/>
      <c r="CI1262" s="4"/>
      <c r="CJ1262" s="4"/>
      <c r="CK1262" s="4"/>
      <c r="CL1262" s="4"/>
      <c r="CM1262" s="4">
        <v>0</v>
      </c>
      <c r="CN1262" s="4" t="s">
        <v>3</v>
      </c>
      <c r="CO1262" s="4">
        <v>0</v>
      </c>
      <c r="CP1262" s="4">
        <f t="shared" si="1474"/>
        <v>545.38</v>
      </c>
      <c r="CQ1262" s="4">
        <f t="shared" si="1475"/>
        <v>53467.17</v>
      </c>
      <c r="CR1262" s="4">
        <f t="shared" si="1497"/>
        <v>0</v>
      </c>
      <c r="CS1262" s="4">
        <f t="shared" si="1498"/>
        <v>0</v>
      </c>
      <c r="CT1262" s="4">
        <f t="shared" si="1476"/>
        <v>0</v>
      </c>
      <c r="CU1262" s="4">
        <f t="shared" si="1477"/>
        <v>0</v>
      </c>
      <c r="CV1262" s="4">
        <f t="shared" si="1478"/>
        <v>0</v>
      </c>
      <c r="CW1262" s="4">
        <f t="shared" si="1479"/>
        <v>0</v>
      </c>
      <c r="CX1262" s="4">
        <f t="shared" si="1480"/>
        <v>0</v>
      </c>
      <c r="CY1262" s="4">
        <f t="shared" si="1499"/>
        <v>0</v>
      </c>
      <c r="CZ1262" s="4">
        <f t="shared" si="1500"/>
        <v>0</v>
      </c>
      <c r="DA1262" s="4"/>
      <c r="DB1262" s="4"/>
      <c r="DC1262" s="4" t="s">
        <v>3</v>
      </c>
      <c r="DD1262" s="4" t="s">
        <v>3</v>
      </c>
      <c r="DE1262" s="4" t="s">
        <v>3</v>
      </c>
      <c r="DF1262" s="4" t="s">
        <v>3</v>
      </c>
      <c r="DG1262" s="4" t="s">
        <v>3</v>
      </c>
      <c r="DH1262" s="4" t="s">
        <v>3</v>
      </c>
      <c r="DI1262" s="4" t="s">
        <v>3</v>
      </c>
      <c r="DJ1262" s="4" t="s">
        <v>3</v>
      </c>
      <c r="DK1262" s="4" t="s">
        <v>3</v>
      </c>
      <c r="DL1262" s="4" t="s">
        <v>3</v>
      </c>
      <c r="DM1262" s="4" t="s">
        <v>3</v>
      </c>
      <c r="DN1262" s="4">
        <v>0</v>
      </c>
      <c r="DO1262" s="4">
        <v>0</v>
      </c>
      <c r="DP1262" s="4">
        <v>1</v>
      </c>
      <c r="DQ1262" s="4">
        <v>1</v>
      </c>
      <c r="DR1262" s="4"/>
      <c r="DS1262" s="4"/>
      <c r="DT1262" s="4"/>
      <c r="DU1262" s="4">
        <v>1003</v>
      </c>
      <c r="DV1262" s="4" t="s">
        <v>764</v>
      </c>
      <c r="DW1262" s="4" t="s">
        <v>764</v>
      </c>
      <c r="DX1262" s="4">
        <v>1000</v>
      </c>
      <c r="DY1262" s="4"/>
      <c r="DZ1262" s="4" t="s">
        <v>3</v>
      </c>
      <c r="EA1262" s="4" t="s">
        <v>3</v>
      </c>
      <c r="EB1262" s="4" t="s">
        <v>3</v>
      </c>
      <c r="EC1262" s="4" t="s">
        <v>3</v>
      </c>
      <c r="ED1262" s="4"/>
      <c r="EE1262" s="4">
        <v>57042987</v>
      </c>
      <c r="EF1262" s="4">
        <v>201</v>
      </c>
      <c r="EG1262" s="4" t="s">
        <v>575</v>
      </c>
      <c r="EH1262" s="4">
        <v>0</v>
      </c>
      <c r="EI1262" s="4" t="s">
        <v>3</v>
      </c>
      <c r="EJ1262" s="4">
        <v>2</v>
      </c>
      <c r="EK1262" s="4">
        <v>1618</v>
      </c>
      <c r="EL1262" s="4" t="s">
        <v>576</v>
      </c>
      <c r="EM1262" s="4" t="s">
        <v>577</v>
      </c>
      <c r="EN1262" s="4"/>
      <c r="EO1262" s="4" t="s">
        <v>3</v>
      </c>
      <c r="EP1262" s="4"/>
      <c r="EQ1262" s="4">
        <v>0</v>
      </c>
      <c r="ER1262" s="4">
        <v>9703.66</v>
      </c>
      <c r="ES1262" s="4">
        <v>9703.66</v>
      </c>
      <c r="ET1262" s="4">
        <v>0</v>
      </c>
      <c r="EU1262" s="4">
        <v>0</v>
      </c>
      <c r="EV1262" s="4">
        <v>0</v>
      </c>
      <c r="EW1262" s="4">
        <v>0</v>
      </c>
      <c r="EX1262" s="4">
        <v>0</v>
      </c>
      <c r="EY1262" s="4">
        <v>0</v>
      </c>
      <c r="EZ1262" s="4"/>
      <c r="FA1262" s="4"/>
      <c r="FB1262" s="4"/>
      <c r="FC1262" s="4"/>
      <c r="FD1262" s="4"/>
      <c r="FE1262" s="4"/>
      <c r="FF1262" s="4"/>
      <c r="FG1262" s="4"/>
      <c r="FH1262" s="4"/>
      <c r="FI1262" s="4"/>
      <c r="FJ1262" s="4"/>
      <c r="FK1262" s="4"/>
      <c r="FL1262" s="4"/>
      <c r="FM1262" s="4"/>
      <c r="FN1262" s="4"/>
      <c r="FO1262" s="4"/>
      <c r="FP1262" s="4"/>
      <c r="FQ1262" s="4">
        <v>0</v>
      </c>
      <c r="FR1262" s="4">
        <v>0</v>
      </c>
      <c r="FS1262" s="4">
        <v>0</v>
      </c>
      <c r="FT1262" s="4"/>
      <c r="FU1262" s="4"/>
      <c r="FV1262" s="4"/>
      <c r="FW1262" s="4"/>
      <c r="FX1262" s="4">
        <v>0</v>
      </c>
      <c r="FY1262" s="4">
        <v>0</v>
      </c>
      <c r="FZ1262" s="4"/>
      <c r="GA1262" s="4" t="s">
        <v>3</v>
      </c>
      <c r="GB1262" s="4"/>
      <c r="GC1262" s="4"/>
      <c r="GD1262" s="4">
        <v>1</v>
      </c>
      <c r="GE1262" s="4"/>
      <c r="GF1262" s="4">
        <v>885603372</v>
      </c>
      <c r="GG1262" s="4">
        <v>2</v>
      </c>
      <c r="GH1262" s="4">
        <v>1</v>
      </c>
      <c r="GI1262" s="4">
        <v>2</v>
      </c>
      <c r="GJ1262" s="4">
        <v>0</v>
      </c>
      <c r="GK1262" s="4">
        <v>0</v>
      </c>
      <c r="GL1262" s="4">
        <f t="shared" si="1481"/>
        <v>0</v>
      </c>
      <c r="GM1262" s="4">
        <f t="shared" si="1482"/>
        <v>545.38</v>
      </c>
      <c r="GN1262" s="4">
        <f t="shared" si="1483"/>
        <v>0</v>
      </c>
      <c r="GO1262" s="4">
        <f t="shared" si="1484"/>
        <v>545.38</v>
      </c>
      <c r="GP1262" s="4">
        <f t="shared" si="1485"/>
        <v>0</v>
      </c>
      <c r="GQ1262" s="4"/>
      <c r="GR1262" s="4">
        <v>0</v>
      </c>
      <c r="GS1262" s="4">
        <v>3</v>
      </c>
      <c r="GT1262" s="4">
        <v>0</v>
      </c>
      <c r="GU1262" s="4" t="s">
        <v>3</v>
      </c>
      <c r="GV1262" s="4">
        <f t="shared" si="1486"/>
        <v>0</v>
      </c>
      <c r="GW1262" s="4">
        <v>1</v>
      </c>
      <c r="GX1262" s="4">
        <f t="shared" si="1487"/>
        <v>0</v>
      </c>
      <c r="GY1262" s="4"/>
      <c r="GZ1262" s="4"/>
      <c r="HA1262" s="4">
        <v>0</v>
      </c>
      <c r="HB1262" s="4">
        <v>0</v>
      </c>
      <c r="HC1262" s="4">
        <f t="shared" si="1488"/>
        <v>0</v>
      </c>
      <c r="HD1262" s="4"/>
      <c r="HE1262" s="4" t="s">
        <v>3</v>
      </c>
      <c r="HF1262" s="4" t="s">
        <v>3</v>
      </c>
      <c r="HG1262" s="4"/>
      <c r="HH1262" s="4"/>
      <c r="HI1262" s="4"/>
      <c r="HJ1262" s="4"/>
      <c r="HK1262" s="4"/>
      <c r="HL1262" s="4"/>
      <c r="HM1262" s="4" t="s">
        <v>3</v>
      </c>
      <c r="HN1262" s="4" t="s">
        <v>3</v>
      </c>
      <c r="HO1262" s="4" t="s">
        <v>3</v>
      </c>
      <c r="HP1262" s="4" t="s">
        <v>3</v>
      </c>
      <c r="HQ1262" s="4" t="s">
        <v>3</v>
      </c>
      <c r="HR1262" s="4"/>
      <c r="HS1262" s="4">
        <v>0</v>
      </c>
      <c r="HT1262" s="4"/>
      <c r="HU1262" s="4"/>
      <c r="HV1262" s="4"/>
      <c r="HW1262" s="4"/>
      <c r="HX1262" s="4"/>
      <c r="HY1262" s="4"/>
      <c r="HZ1262" s="4"/>
      <c r="IA1262" s="4"/>
      <c r="IB1262" s="4"/>
      <c r="IC1262" s="4"/>
      <c r="ID1262" s="4"/>
      <c r="IE1262" s="4"/>
      <c r="IF1262" s="4"/>
      <c r="IG1262" s="4"/>
      <c r="IH1262" s="4"/>
      <c r="II1262" s="4"/>
      <c r="IJ1262" s="4"/>
      <c r="IK1262" s="4">
        <v>0</v>
      </c>
      <c r="IL1262" s="4"/>
      <c r="IM1262" s="4"/>
      <c r="IN1262" s="4"/>
      <c r="IO1262" s="4"/>
      <c r="IP1262" s="4"/>
      <c r="IQ1262" s="4"/>
      <c r="IR1262" s="4"/>
      <c r="IS1262" s="4"/>
      <c r="IT1262" s="4"/>
      <c r="IU1262" s="4"/>
    </row>
    <row r="1263" spans="1:255" ht="409.5" x14ac:dyDescent="0.25">
      <c r="A1263" s="3">
        <v>17</v>
      </c>
      <c r="B1263" s="3">
        <v>1</v>
      </c>
      <c r="C1263" s="3">
        <f>ROW(SmtRes!A589)</f>
        <v>589</v>
      </c>
      <c r="D1263" s="3">
        <f>ROW(EtalonRes!A702)</f>
        <v>702</v>
      </c>
      <c r="E1263" s="3" t="s">
        <v>1445</v>
      </c>
      <c r="F1263" s="3" t="s">
        <v>919</v>
      </c>
      <c r="G1263" s="3" t="s">
        <v>920</v>
      </c>
      <c r="H1263" s="3" t="s">
        <v>57</v>
      </c>
      <c r="I1263" s="3">
        <f>ROUND(620/100,9)</f>
        <v>6.2</v>
      </c>
      <c r="J1263" s="3">
        <v>0</v>
      </c>
      <c r="K1263" s="3">
        <f>ROUND(620/100,9)</f>
        <v>6.2</v>
      </c>
      <c r="L1263" s="3"/>
      <c r="M1263" s="3"/>
      <c r="N1263" s="3"/>
      <c r="O1263" s="3">
        <f t="shared" si="1464"/>
        <v>3702.29</v>
      </c>
      <c r="P1263" s="3">
        <f t="shared" si="1465"/>
        <v>1948.6</v>
      </c>
      <c r="Q1263" s="3">
        <f>(ROUND((ROUND((((ET1263*1.2))*AV1263*I1263),2)*BB1263),2)+ROUND((ROUND(((AE1263-((EU1263*1.2)))*AV1263*I1263),2)*BS1263),2))</f>
        <v>256.05</v>
      </c>
      <c r="R1263" s="3">
        <f>(ROUND((ROUND((((EU1263*1.2))*AV1263*I1263),2)*BS1263),2)+ROUND((ROUND(((AE1263-((EU1263*1.2)))*AV1263*I1263),2)*BS1263),2))</f>
        <v>44.48</v>
      </c>
      <c r="S1263" s="3">
        <f t="shared" si="1466"/>
        <v>1497.64</v>
      </c>
      <c r="T1263" s="3">
        <f t="shared" si="1467"/>
        <v>0</v>
      </c>
      <c r="U1263" s="3">
        <f t="shared" si="1468"/>
        <v>116.84520000000001</v>
      </c>
      <c r="V1263" s="3">
        <f t="shared" si="1469"/>
        <v>0</v>
      </c>
      <c r="W1263" s="3">
        <f t="shared" si="1470"/>
        <v>0</v>
      </c>
      <c r="X1263" s="3">
        <f>(ROUND((((S1263+ROUND((ROUND((((EU1263*1.2))*AV1263*I1263),2)*BS1263),2))*AT1263)/100),2)+ROUND(((ROUND((ROUND(((AE1263-((EU1263*1.2)))*AV1263*I1263),2)*BS1263),2)*AT1263)/100),2))</f>
        <v>1495.86</v>
      </c>
      <c r="Y1263" s="3">
        <f>(ROUND((((S1263+ROUND((ROUND((((EU1263*1.2))*AV1263*I1263),2)*BS1263),2))*AU1263)/100),2)+ROUND(((ROUND((ROUND(((AE1263-((EU1263*1.2)))*AV1263*I1263),2)*BS1263),2)*AU1263)/100),2))</f>
        <v>786.48</v>
      </c>
      <c r="Z1263" s="3"/>
      <c r="AA1263" s="3">
        <v>54971259</v>
      </c>
      <c r="AB1263" s="3">
        <f t="shared" si="1471"/>
        <v>584.44600000000003</v>
      </c>
      <c r="AC1263" s="3">
        <f>ROUND(((ES1263*1)),6)</f>
        <v>314.29000000000002</v>
      </c>
      <c r="AD1263" s="3">
        <f>ROUND(((((ET1263*1.2))-((EU1263*1.2)))+AE1263),6)</f>
        <v>39.444000000000003</v>
      </c>
      <c r="AE1263" s="3">
        <f>ROUND(((EU1263*1.2)),6)</f>
        <v>6.8520000000000003</v>
      </c>
      <c r="AF1263" s="3">
        <f>ROUND(((EV1263*1.2)),6)</f>
        <v>230.71199999999999</v>
      </c>
      <c r="AG1263" s="3">
        <f t="shared" si="1472"/>
        <v>0</v>
      </c>
      <c r="AH1263" s="3">
        <f>((EW1263*1.2))</f>
        <v>18</v>
      </c>
      <c r="AI1263" s="3">
        <f>((EX1263*1.2))</f>
        <v>0</v>
      </c>
      <c r="AJ1263" s="3">
        <f t="shared" si="1473"/>
        <v>0</v>
      </c>
      <c r="AK1263" s="3">
        <v>539.41999999999996</v>
      </c>
      <c r="AL1263" s="3">
        <v>314.29000000000002</v>
      </c>
      <c r="AM1263" s="3">
        <v>32.869999999999997</v>
      </c>
      <c r="AN1263" s="3">
        <v>5.71</v>
      </c>
      <c r="AO1263" s="3">
        <v>192.26</v>
      </c>
      <c r="AP1263" s="3">
        <v>0</v>
      </c>
      <c r="AQ1263" s="3">
        <v>15</v>
      </c>
      <c r="AR1263" s="3">
        <v>0</v>
      </c>
      <c r="AS1263" s="3">
        <v>0</v>
      </c>
      <c r="AT1263" s="3">
        <v>97</v>
      </c>
      <c r="AU1263" s="3">
        <v>51</v>
      </c>
      <c r="AV1263" s="3">
        <v>1.0469999999999999</v>
      </c>
      <c r="AW1263" s="3">
        <v>1</v>
      </c>
      <c r="AX1263" s="3"/>
      <c r="AY1263" s="3"/>
      <c r="AZ1263" s="3">
        <v>1</v>
      </c>
      <c r="BA1263" s="3">
        <v>1</v>
      </c>
      <c r="BB1263" s="3">
        <v>1</v>
      </c>
      <c r="BC1263" s="3">
        <v>1</v>
      </c>
      <c r="BD1263" s="3" t="s">
        <v>3</v>
      </c>
      <c r="BE1263" s="3" t="s">
        <v>3</v>
      </c>
      <c r="BF1263" s="3" t="s">
        <v>3</v>
      </c>
      <c r="BG1263" s="3" t="s">
        <v>3</v>
      </c>
      <c r="BH1263" s="3">
        <v>0</v>
      </c>
      <c r="BI1263" s="3">
        <v>2</v>
      </c>
      <c r="BJ1263" s="3" t="s">
        <v>921</v>
      </c>
      <c r="BK1263" s="3"/>
      <c r="BL1263" s="3"/>
      <c r="BM1263" s="3">
        <v>67</v>
      </c>
      <c r="BN1263" s="3">
        <v>0</v>
      </c>
      <c r="BO1263" s="3" t="s">
        <v>919</v>
      </c>
      <c r="BP1263" s="3">
        <v>1</v>
      </c>
      <c r="BQ1263" s="3">
        <v>40</v>
      </c>
      <c r="BR1263" s="3">
        <v>0</v>
      </c>
      <c r="BS1263" s="3">
        <v>1</v>
      </c>
      <c r="BT1263" s="3">
        <v>1</v>
      </c>
      <c r="BU1263" s="3">
        <v>1</v>
      </c>
      <c r="BV1263" s="3">
        <v>1</v>
      </c>
      <c r="BW1263" s="3">
        <v>1</v>
      </c>
      <c r="BX1263" s="3">
        <v>1</v>
      </c>
      <c r="BY1263" s="3" t="s">
        <v>3</v>
      </c>
      <c r="BZ1263" s="3">
        <v>97</v>
      </c>
      <c r="CA1263" s="3">
        <v>51</v>
      </c>
      <c r="CB1263" s="3" t="s">
        <v>3</v>
      </c>
      <c r="CC1263" s="3"/>
      <c r="CD1263" s="3"/>
      <c r="CE1263" s="3">
        <v>1566</v>
      </c>
      <c r="CF1263" s="3">
        <v>0</v>
      </c>
      <c r="CG1263" s="3">
        <v>0</v>
      </c>
      <c r="CH1263" s="3"/>
      <c r="CI1263" s="3"/>
      <c r="CJ1263" s="3"/>
      <c r="CK1263" s="3"/>
      <c r="CL1263" s="3"/>
      <c r="CM1263" s="3">
        <v>0</v>
      </c>
      <c r="CN1263" s="9" t="s">
        <v>2491</v>
      </c>
      <c r="CO1263" s="3">
        <v>0</v>
      </c>
      <c r="CP1263" s="3">
        <f t="shared" si="1474"/>
        <v>3702.29</v>
      </c>
      <c r="CQ1263" s="3">
        <f t="shared" si="1475"/>
        <v>314.29000000000002</v>
      </c>
      <c r="CR1263" s="3">
        <f>(ROUND((ROUND((((ET1263*1.2))*AV1263*1),2)*BB1263),2)+ROUND((ROUND(((AE1263-((EU1263*1.2)))*AV1263*1),2)*BS1263),2))</f>
        <v>41.3</v>
      </c>
      <c r="CS1263" s="3">
        <f>(ROUND((ROUND((((EU1263*1.2))*AV1263*1),2)*BS1263),2)+ROUND((ROUND(((AE1263-((EU1263*1.2)))*AV1263*1),2)*BS1263),2))</f>
        <v>7.17</v>
      </c>
      <c r="CT1263" s="3">
        <f t="shared" si="1476"/>
        <v>241.56</v>
      </c>
      <c r="CU1263" s="3">
        <f t="shared" si="1477"/>
        <v>0</v>
      </c>
      <c r="CV1263" s="3">
        <f t="shared" si="1478"/>
        <v>18.846</v>
      </c>
      <c r="CW1263" s="3">
        <f t="shared" si="1479"/>
        <v>0</v>
      </c>
      <c r="CX1263" s="3">
        <f t="shared" si="1480"/>
        <v>0</v>
      </c>
      <c r="CY1263" s="3">
        <f>(ROUND((((S1263+ROUND((ROUND((((EU1263*1.2))*AV1263*1),2)*BS1263),2))*AT1263)/100),2)+ROUND(((ROUND((ROUND(((AE1263-((EU1263*1.2)))*AV1263*1),2)*BS1263),2)*AT1263)/100),2))</f>
        <v>1459.67</v>
      </c>
      <c r="CZ1263" s="3">
        <f>(ROUND((((S1263+ROUND((ROUND((((EU1263*1.2))*AV1263*1),2)*BS1263),2))*AU1263)/100),2)+ROUND(((ROUND((ROUND(((AE1263-((EU1263*1.2)))*AV1263*1),2)*BS1263),2)*AU1263)/100),2))</f>
        <v>767.45</v>
      </c>
      <c r="DA1263" s="3"/>
      <c r="DB1263" s="3">
        <v>243</v>
      </c>
      <c r="DC1263" s="3" t="s">
        <v>3</v>
      </c>
      <c r="DD1263" s="3" t="s">
        <v>22</v>
      </c>
      <c r="DE1263" s="3" t="s">
        <v>42</v>
      </c>
      <c r="DF1263" s="3" t="s">
        <v>42</v>
      </c>
      <c r="DG1263" s="3" t="s">
        <v>42</v>
      </c>
      <c r="DH1263" s="3" t="s">
        <v>3</v>
      </c>
      <c r="DI1263" s="3" t="s">
        <v>42</v>
      </c>
      <c r="DJ1263" s="3" t="s">
        <v>42</v>
      </c>
      <c r="DK1263" s="3" t="s">
        <v>3</v>
      </c>
      <c r="DL1263" s="3" t="s">
        <v>3</v>
      </c>
      <c r="DM1263" s="3" t="s">
        <v>3</v>
      </c>
      <c r="DN1263" s="3">
        <v>0</v>
      </c>
      <c r="DO1263" s="3">
        <v>0</v>
      </c>
      <c r="DP1263" s="3">
        <v>1</v>
      </c>
      <c r="DQ1263" s="3">
        <v>1</v>
      </c>
      <c r="DR1263" s="3"/>
      <c r="DS1263" s="3"/>
      <c r="DT1263" s="3"/>
      <c r="DU1263" s="3">
        <v>1003</v>
      </c>
      <c r="DV1263" s="3" t="s">
        <v>57</v>
      </c>
      <c r="DW1263" s="3" t="s">
        <v>57</v>
      </c>
      <c r="DX1263" s="3">
        <v>100</v>
      </c>
      <c r="DY1263" s="3"/>
      <c r="DZ1263" s="3" t="s">
        <v>3</v>
      </c>
      <c r="EA1263" s="3" t="s">
        <v>3</v>
      </c>
      <c r="EB1263" s="3" t="s">
        <v>3</v>
      </c>
      <c r="EC1263" s="3" t="s">
        <v>3</v>
      </c>
      <c r="ED1263" s="3"/>
      <c r="EE1263" s="3">
        <v>57042957</v>
      </c>
      <c r="EF1263" s="3">
        <v>40</v>
      </c>
      <c r="EG1263" s="3" t="s">
        <v>33</v>
      </c>
      <c r="EH1263" s="3">
        <v>0</v>
      </c>
      <c r="EI1263" s="3" t="s">
        <v>3</v>
      </c>
      <c r="EJ1263" s="3">
        <v>2</v>
      </c>
      <c r="EK1263" s="3">
        <v>67</v>
      </c>
      <c r="EL1263" s="3" t="s">
        <v>34</v>
      </c>
      <c r="EM1263" s="3" t="s">
        <v>35</v>
      </c>
      <c r="EN1263" s="3"/>
      <c r="EO1263" s="3" t="s">
        <v>46</v>
      </c>
      <c r="EP1263" s="3"/>
      <c r="EQ1263" s="3">
        <v>0</v>
      </c>
      <c r="ER1263" s="3">
        <v>539.41999999999996</v>
      </c>
      <c r="ES1263" s="3">
        <v>314.29000000000002</v>
      </c>
      <c r="ET1263" s="3">
        <v>32.869999999999997</v>
      </c>
      <c r="EU1263" s="3">
        <v>5.71</v>
      </c>
      <c r="EV1263" s="3">
        <v>192.26</v>
      </c>
      <c r="EW1263" s="3">
        <v>15</v>
      </c>
      <c r="EX1263" s="3">
        <v>0</v>
      </c>
      <c r="EY1263" s="3">
        <v>0</v>
      </c>
      <c r="EZ1263" s="3"/>
      <c r="FA1263" s="3"/>
      <c r="FB1263" s="3"/>
      <c r="FC1263" s="3"/>
      <c r="FD1263" s="3"/>
      <c r="FE1263" s="3"/>
      <c r="FF1263" s="3"/>
      <c r="FG1263" s="3"/>
      <c r="FH1263" s="3"/>
      <c r="FI1263" s="3"/>
      <c r="FJ1263" s="3"/>
      <c r="FK1263" s="3"/>
      <c r="FL1263" s="3"/>
      <c r="FM1263" s="3"/>
      <c r="FN1263" s="3"/>
      <c r="FO1263" s="3"/>
      <c r="FP1263" s="3"/>
      <c r="FQ1263" s="3">
        <v>0</v>
      </c>
      <c r="FR1263" s="3">
        <v>0</v>
      </c>
      <c r="FS1263" s="3">
        <v>0</v>
      </c>
      <c r="FT1263" s="3"/>
      <c r="FU1263" s="3"/>
      <c r="FV1263" s="3"/>
      <c r="FW1263" s="3"/>
      <c r="FX1263" s="3">
        <v>97</v>
      </c>
      <c r="FY1263" s="3">
        <v>51</v>
      </c>
      <c r="FZ1263" s="3"/>
      <c r="GA1263" s="3" t="s">
        <v>3</v>
      </c>
      <c r="GB1263" s="3"/>
      <c r="GC1263" s="3"/>
      <c r="GD1263" s="3">
        <v>1</v>
      </c>
      <c r="GE1263" s="3"/>
      <c r="GF1263" s="3">
        <v>823412492</v>
      </c>
      <c r="GG1263" s="3">
        <v>2</v>
      </c>
      <c r="GH1263" s="3">
        <v>1</v>
      </c>
      <c r="GI1263" s="3">
        <v>2</v>
      </c>
      <c r="GJ1263" s="3">
        <v>0</v>
      </c>
      <c r="GK1263" s="3">
        <v>0</v>
      </c>
      <c r="GL1263" s="3">
        <f t="shared" si="1481"/>
        <v>0</v>
      </c>
      <c r="GM1263" s="3">
        <f t="shared" si="1482"/>
        <v>5984.63</v>
      </c>
      <c r="GN1263" s="3">
        <f t="shared" si="1483"/>
        <v>0</v>
      </c>
      <c r="GO1263" s="3">
        <f t="shared" si="1484"/>
        <v>5984.63</v>
      </c>
      <c r="GP1263" s="3">
        <f t="shared" si="1485"/>
        <v>0</v>
      </c>
      <c r="GQ1263" s="3"/>
      <c r="GR1263" s="3">
        <v>0</v>
      </c>
      <c r="GS1263" s="3">
        <v>3</v>
      </c>
      <c r="GT1263" s="3">
        <v>0</v>
      </c>
      <c r="GU1263" s="3" t="s">
        <v>3</v>
      </c>
      <c r="GV1263" s="3">
        <f t="shared" si="1486"/>
        <v>0</v>
      </c>
      <c r="GW1263" s="3">
        <v>1</v>
      </c>
      <c r="GX1263" s="3">
        <f t="shared" si="1487"/>
        <v>0</v>
      </c>
      <c r="GY1263" s="3"/>
      <c r="GZ1263" s="3"/>
      <c r="HA1263" s="3">
        <v>0</v>
      </c>
      <c r="HB1263" s="3">
        <v>0</v>
      </c>
      <c r="HC1263" s="3">
        <f t="shared" si="1488"/>
        <v>0</v>
      </c>
      <c r="HD1263" s="3"/>
      <c r="HE1263" s="3" t="s">
        <v>3</v>
      </c>
      <c r="HF1263" s="3" t="s">
        <v>3</v>
      </c>
      <c r="HG1263" s="3"/>
      <c r="HH1263" s="3"/>
      <c r="HI1263" s="3"/>
      <c r="HJ1263" s="3"/>
      <c r="HK1263" s="3"/>
      <c r="HL1263" s="3"/>
      <c r="HM1263" s="3" t="s">
        <v>3</v>
      </c>
      <c r="HN1263" s="3" t="s">
        <v>3</v>
      </c>
      <c r="HO1263" s="3" t="s">
        <v>3</v>
      </c>
      <c r="HP1263" s="3" t="s">
        <v>3</v>
      </c>
      <c r="HQ1263" s="3" t="s">
        <v>3</v>
      </c>
      <c r="HR1263" s="3"/>
      <c r="HS1263" s="3">
        <v>0</v>
      </c>
      <c r="HT1263" s="3"/>
      <c r="HU1263" s="3"/>
      <c r="HV1263" s="3"/>
      <c r="HW1263" s="3"/>
      <c r="HX1263" s="3"/>
      <c r="HY1263" s="3"/>
      <c r="HZ1263" s="3"/>
      <c r="IA1263" s="3"/>
      <c r="IB1263" s="3"/>
      <c r="IC1263" s="3"/>
      <c r="ID1263" s="3"/>
      <c r="IE1263" s="3"/>
      <c r="IF1263" s="3"/>
      <c r="IG1263" s="3"/>
      <c r="IH1263" s="3"/>
      <c r="II1263" s="3"/>
      <c r="IJ1263" s="3"/>
      <c r="IK1263" s="3">
        <v>0</v>
      </c>
      <c r="IL1263" s="3"/>
      <c r="IM1263" s="3"/>
      <c r="IN1263" s="3"/>
      <c r="IO1263" s="3"/>
      <c r="IP1263" s="3"/>
      <c r="IQ1263" s="3"/>
      <c r="IR1263" s="3"/>
      <c r="IS1263" s="3"/>
      <c r="IT1263" s="3"/>
      <c r="IU1263" s="3"/>
    </row>
    <row r="1264" spans="1:255" ht="409.5" x14ac:dyDescent="0.25">
      <c r="A1264" s="4">
        <v>17</v>
      </c>
      <c r="B1264" s="4">
        <v>1</v>
      </c>
      <c r="C1264" s="4">
        <f>ROW(SmtRes!A592)</f>
        <v>592</v>
      </c>
      <c r="D1264" s="4">
        <f>ROW(EtalonRes!A706)</f>
        <v>706</v>
      </c>
      <c r="E1264" s="4" t="s">
        <v>1445</v>
      </c>
      <c r="F1264" s="4" t="s">
        <v>919</v>
      </c>
      <c r="G1264" s="4" t="s">
        <v>920</v>
      </c>
      <c r="H1264" s="4" t="s">
        <v>57</v>
      </c>
      <c r="I1264" s="4">
        <f>ROUND(620/100,9)</f>
        <v>6.2</v>
      </c>
      <c r="J1264" s="4">
        <v>0</v>
      </c>
      <c r="K1264" s="4">
        <f>ROUND(620/100,9)</f>
        <v>6.2</v>
      </c>
      <c r="L1264" s="4"/>
      <c r="M1264" s="4"/>
      <c r="N1264" s="4"/>
      <c r="O1264" s="4">
        <f t="shared" si="1464"/>
        <v>108390.21</v>
      </c>
      <c r="P1264" s="4">
        <f t="shared" si="1465"/>
        <v>19174.22</v>
      </c>
      <c r="Q1264" s="4">
        <f>(ROUND((ROUND((((ET1264*1.2))*AV1264*I1264),2)*BB1264),2)+ROUND((ROUND(((AE1264-((EU1264*1.2)))*AV1264*I1264),2)*BS1264),2))</f>
        <v>4823.9799999999996</v>
      </c>
      <c r="R1264" s="4">
        <f>(ROUND((ROUND((((EU1264*1.2))*AV1264*I1264),2)*BS1264),2)+ROUND((ROUND(((AE1264-((EU1264*1.2)))*AV1264*I1264),2)*BS1264),2))</f>
        <v>2506.4499999999998</v>
      </c>
      <c r="S1264" s="4">
        <f t="shared" si="1466"/>
        <v>84392.01</v>
      </c>
      <c r="T1264" s="4">
        <f t="shared" si="1467"/>
        <v>0</v>
      </c>
      <c r="U1264" s="4">
        <f t="shared" si="1468"/>
        <v>116.84520000000001</v>
      </c>
      <c r="V1264" s="4">
        <f t="shared" si="1469"/>
        <v>0</v>
      </c>
      <c r="W1264" s="4">
        <f t="shared" si="1470"/>
        <v>0</v>
      </c>
      <c r="X1264" s="4">
        <f>(ROUND((((S1264+ROUND((ROUND((((EU1264*1.2))*AV1264*I1264),2)*BS1264),2))*AT1264)/100),2)+ROUND(((ROUND((ROUND(((AE1264-((EU1264*1.2)))*AV1264*I1264),2)*BS1264),2)*AT1264)/100),2))</f>
        <v>84291.51</v>
      </c>
      <c r="Y1264" s="4">
        <f>(ROUND((((S1264+ROUND((ROUND((((EU1264*1.2))*AV1264*I1264),2)*BS1264),2))*AU1264)/100),2)+ROUND(((ROUND((ROUND(((AE1264-((EU1264*1.2)))*AV1264*I1264),2)*BS1264),2)*AU1264)/100),2))</f>
        <v>44318.21</v>
      </c>
      <c r="Z1264" s="4"/>
      <c r="AA1264" s="4">
        <v>55890823</v>
      </c>
      <c r="AB1264" s="4">
        <f t="shared" si="1471"/>
        <v>584.44600000000003</v>
      </c>
      <c r="AC1264" s="4">
        <f>ROUND(((ES1264*1)),6)</f>
        <v>314.29000000000002</v>
      </c>
      <c r="AD1264" s="4">
        <f>ROUND(((((ET1264*1.2))-((EU1264*1.2)))+AE1264),6)</f>
        <v>39.444000000000003</v>
      </c>
      <c r="AE1264" s="4">
        <f>ROUND(((EU1264*1.2)),6)</f>
        <v>6.8520000000000003</v>
      </c>
      <c r="AF1264" s="4">
        <f>ROUND(((EV1264*1.2)),6)</f>
        <v>230.71199999999999</v>
      </c>
      <c r="AG1264" s="4">
        <f t="shared" si="1472"/>
        <v>0</v>
      </c>
      <c r="AH1264" s="4">
        <f>((EW1264*1.2))</f>
        <v>18</v>
      </c>
      <c r="AI1264" s="4">
        <f>((EX1264*1.2))</f>
        <v>0</v>
      </c>
      <c r="AJ1264" s="4">
        <f t="shared" si="1473"/>
        <v>0</v>
      </c>
      <c r="AK1264" s="4">
        <v>539.41999999999996</v>
      </c>
      <c r="AL1264" s="4">
        <v>314.29000000000002</v>
      </c>
      <c r="AM1264" s="4">
        <v>32.869999999999997</v>
      </c>
      <c r="AN1264" s="4">
        <v>5.71</v>
      </c>
      <c r="AO1264" s="4">
        <v>192.26</v>
      </c>
      <c r="AP1264" s="4">
        <v>0</v>
      </c>
      <c r="AQ1264" s="4">
        <v>15</v>
      </c>
      <c r="AR1264" s="4">
        <v>0</v>
      </c>
      <c r="AS1264" s="4">
        <v>0</v>
      </c>
      <c r="AT1264" s="4">
        <v>97</v>
      </c>
      <c r="AU1264" s="4">
        <v>51</v>
      </c>
      <c r="AV1264" s="4">
        <v>1.0469999999999999</v>
      </c>
      <c r="AW1264" s="4">
        <v>1</v>
      </c>
      <c r="AX1264" s="4"/>
      <c r="AY1264" s="4"/>
      <c r="AZ1264" s="4">
        <v>1</v>
      </c>
      <c r="BA1264" s="4">
        <v>56.35</v>
      </c>
      <c r="BB1264" s="4">
        <v>18.84</v>
      </c>
      <c r="BC1264" s="4">
        <v>9.84</v>
      </c>
      <c r="BD1264" s="4" t="s">
        <v>3</v>
      </c>
      <c r="BE1264" s="4" t="s">
        <v>3</v>
      </c>
      <c r="BF1264" s="4" t="s">
        <v>3</v>
      </c>
      <c r="BG1264" s="4" t="s">
        <v>3</v>
      </c>
      <c r="BH1264" s="4">
        <v>0</v>
      </c>
      <c r="BI1264" s="4">
        <v>2</v>
      </c>
      <c r="BJ1264" s="4" t="s">
        <v>921</v>
      </c>
      <c r="BK1264" s="4"/>
      <c r="BL1264" s="4"/>
      <c r="BM1264" s="4">
        <v>67</v>
      </c>
      <c r="BN1264" s="4">
        <v>0</v>
      </c>
      <c r="BO1264" s="4" t="s">
        <v>919</v>
      </c>
      <c r="BP1264" s="4">
        <v>1</v>
      </c>
      <c r="BQ1264" s="4">
        <v>40</v>
      </c>
      <c r="BR1264" s="4">
        <v>0</v>
      </c>
      <c r="BS1264" s="4">
        <v>56.35</v>
      </c>
      <c r="BT1264" s="4">
        <v>1</v>
      </c>
      <c r="BU1264" s="4">
        <v>1</v>
      </c>
      <c r="BV1264" s="4">
        <v>1</v>
      </c>
      <c r="BW1264" s="4">
        <v>1</v>
      </c>
      <c r="BX1264" s="4">
        <v>1</v>
      </c>
      <c r="BY1264" s="4" t="s">
        <v>3</v>
      </c>
      <c r="BZ1264" s="4">
        <v>97</v>
      </c>
      <c r="CA1264" s="4">
        <v>51</v>
      </c>
      <c r="CB1264" s="4" t="s">
        <v>3</v>
      </c>
      <c r="CC1264" s="4"/>
      <c r="CD1264" s="4"/>
      <c r="CE1264" s="4">
        <v>1566</v>
      </c>
      <c r="CF1264" s="4">
        <v>0</v>
      </c>
      <c r="CG1264" s="4">
        <v>0</v>
      </c>
      <c r="CH1264" s="4"/>
      <c r="CI1264" s="4"/>
      <c r="CJ1264" s="4"/>
      <c r="CK1264" s="4"/>
      <c r="CL1264" s="4"/>
      <c r="CM1264" s="4">
        <v>0</v>
      </c>
      <c r="CN1264" s="10" t="s">
        <v>2491</v>
      </c>
      <c r="CO1264" s="4">
        <v>0</v>
      </c>
      <c r="CP1264" s="4">
        <f t="shared" si="1474"/>
        <v>108390.20999999999</v>
      </c>
      <c r="CQ1264" s="4">
        <f t="shared" si="1475"/>
        <v>3092.61</v>
      </c>
      <c r="CR1264" s="4">
        <f>(ROUND((ROUND((((ET1264*1.2))*AV1264*1),2)*BB1264),2)+ROUND((ROUND(((AE1264-((EU1264*1.2)))*AV1264*1),2)*BS1264),2))</f>
        <v>778.09</v>
      </c>
      <c r="CS1264" s="4">
        <f>(ROUND((ROUND((((EU1264*1.2))*AV1264*1),2)*BS1264),2)+ROUND((ROUND(((AE1264-((EU1264*1.2)))*AV1264*1),2)*BS1264),2))</f>
        <v>404.03</v>
      </c>
      <c r="CT1264" s="4">
        <f t="shared" si="1476"/>
        <v>13611.91</v>
      </c>
      <c r="CU1264" s="4">
        <f t="shared" si="1477"/>
        <v>0</v>
      </c>
      <c r="CV1264" s="4">
        <f t="shared" si="1478"/>
        <v>18.846</v>
      </c>
      <c r="CW1264" s="4">
        <f t="shared" si="1479"/>
        <v>0</v>
      </c>
      <c r="CX1264" s="4">
        <f t="shared" si="1480"/>
        <v>0</v>
      </c>
      <c r="CY1264" s="4">
        <f>(ROUND((((S1264+ROUND((ROUND((((EU1264*1.2))*AV1264*1),2)*BS1264),2))*AT1264)/100),2)+ROUND(((ROUND((ROUND(((AE1264-((EU1264*1.2)))*AV1264*1),2)*BS1264),2)*AT1264)/100),2))</f>
        <v>82252.160000000003</v>
      </c>
      <c r="CZ1264" s="4">
        <f>(ROUND((((S1264+ROUND((ROUND((((EU1264*1.2))*AV1264*1),2)*BS1264),2))*AU1264)/100),2)+ROUND(((ROUND((ROUND(((AE1264-((EU1264*1.2)))*AV1264*1),2)*BS1264),2)*AU1264)/100),2))</f>
        <v>43245.98</v>
      </c>
      <c r="DA1264" s="4"/>
      <c r="DB1264" s="4">
        <v>244</v>
      </c>
      <c r="DC1264" s="4" t="s">
        <v>3</v>
      </c>
      <c r="DD1264" s="4" t="s">
        <v>22</v>
      </c>
      <c r="DE1264" s="4" t="s">
        <v>42</v>
      </c>
      <c r="DF1264" s="4" t="s">
        <v>42</v>
      </c>
      <c r="DG1264" s="4" t="s">
        <v>42</v>
      </c>
      <c r="DH1264" s="4" t="s">
        <v>3</v>
      </c>
      <c r="DI1264" s="4" t="s">
        <v>42</v>
      </c>
      <c r="DJ1264" s="4" t="s">
        <v>42</v>
      </c>
      <c r="DK1264" s="4" t="s">
        <v>3</v>
      </c>
      <c r="DL1264" s="4" t="s">
        <v>3</v>
      </c>
      <c r="DM1264" s="4" t="s">
        <v>3</v>
      </c>
      <c r="DN1264" s="4">
        <v>0</v>
      </c>
      <c r="DO1264" s="4">
        <v>0</v>
      </c>
      <c r="DP1264" s="4">
        <v>1</v>
      </c>
      <c r="DQ1264" s="4">
        <v>1</v>
      </c>
      <c r="DR1264" s="4"/>
      <c r="DS1264" s="4"/>
      <c r="DT1264" s="4"/>
      <c r="DU1264" s="4">
        <v>1003</v>
      </c>
      <c r="DV1264" s="4" t="s">
        <v>57</v>
      </c>
      <c r="DW1264" s="4" t="s">
        <v>57</v>
      </c>
      <c r="DX1264" s="4">
        <v>100</v>
      </c>
      <c r="DY1264" s="4"/>
      <c r="DZ1264" s="4" t="s">
        <v>3</v>
      </c>
      <c r="EA1264" s="4" t="s">
        <v>3</v>
      </c>
      <c r="EB1264" s="4" t="s">
        <v>3</v>
      </c>
      <c r="EC1264" s="4" t="s">
        <v>3</v>
      </c>
      <c r="ED1264" s="4"/>
      <c r="EE1264" s="4">
        <v>57042957</v>
      </c>
      <c r="EF1264" s="4">
        <v>40</v>
      </c>
      <c r="EG1264" s="4" t="s">
        <v>33</v>
      </c>
      <c r="EH1264" s="4">
        <v>0</v>
      </c>
      <c r="EI1264" s="4" t="s">
        <v>3</v>
      </c>
      <c r="EJ1264" s="4">
        <v>2</v>
      </c>
      <c r="EK1264" s="4">
        <v>67</v>
      </c>
      <c r="EL1264" s="4" t="s">
        <v>34</v>
      </c>
      <c r="EM1264" s="4" t="s">
        <v>35</v>
      </c>
      <c r="EN1264" s="4"/>
      <c r="EO1264" s="4" t="s">
        <v>46</v>
      </c>
      <c r="EP1264" s="4"/>
      <c r="EQ1264" s="4">
        <v>0</v>
      </c>
      <c r="ER1264" s="4">
        <v>539.41999999999996</v>
      </c>
      <c r="ES1264" s="4">
        <v>314.29000000000002</v>
      </c>
      <c r="ET1264" s="4">
        <v>32.869999999999997</v>
      </c>
      <c r="EU1264" s="4">
        <v>5.71</v>
      </c>
      <c r="EV1264" s="4">
        <v>192.26</v>
      </c>
      <c r="EW1264" s="4">
        <v>15</v>
      </c>
      <c r="EX1264" s="4">
        <v>0</v>
      </c>
      <c r="EY1264" s="4">
        <v>0</v>
      </c>
      <c r="EZ1264" s="4"/>
      <c r="FA1264" s="4"/>
      <c r="FB1264" s="4"/>
      <c r="FC1264" s="4"/>
      <c r="FD1264" s="4"/>
      <c r="FE1264" s="4"/>
      <c r="FF1264" s="4"/>
      <c r="FG1264" s="4"/>
      <c r="FH1264" s="4"/>
      <c r="FI1264" s="4"/>
      <c r="FJ1264" s="4"/>
      <c r="FK1264" s="4"/>
      <c r="FL1264" s="4"/>
      <c r="FM1264" s="4"/>
      <c r="FN1264" s="4"/>
      <c r="FO1264" s="4"/>
      <c r="FP1264" s="4"/>
      <c r="FQ1264" s="4">
        <v>0</v>
      </c>
      <c r="FR1264" s="4">
        <v>0</v>
      </c>
      <c r="FS1264" s="4">
        <v>0</v>
      </c>
      <c r="FT1264" s="4"/>
      <c r="FU1264" s="4"/>
      <c r="FV1264" s="4"/>
      <c r="FW1264" s="4"/>
      <c r="FX1264" s="4">
        <v>97</v>
      </c>
      <c r="FY1264" s="4">
        <v>51</v>
      </c>
      <c r="FZ1264" s="4"/>
      <c r="GA1264" s="4" t="s">
        <v>3</v>
      </c>
      <c r="GB1264" s="4"/>
      <c r="GC1264" s="4"/>
      <c r="GD1264" s="4">
        <v>1</v>
      </c>
      <c r="GE1264" s="4"/>
      <c r="GF1264" s="4">
        <v>823412492</v>
      </c>
      <c r="GG1264" s="4">
        <v>2</v>
      </c>
      <c r="GH1264" s="4">
        <v>1</v>
      </c>
      <c r="GI1264" s="4">
        <v>2</v>
      </c>
      <c r="GJ1264" s="4">
        <v>0</v>
      </c>
      <c r="GK1264" s="4">
        <v>0</v>
      </c>
      <c r="GL1264" s="4">
        <f t="shared" si="1481"/>
        <v>0</v>
      </c>
      <c r="GM1264" s="4">
        <f t="shared" si="1482"/>
        <v>236999.93</v>
      </c>
      <c r="GN1264" s="4">
        <f t="shared" si="1483"/>
        <v>0</v>
      </c>
      <c r="GO1264" s="4">
        <f t="shared" si="1484"/>
        <v>236999.93</v>
      </c>
      <c r="GP1264" s="4">
        <f t="shared" si="1485"/>
        <v>0</v>
      </c>
      <c r="GQ1264" s="4"/>
      <c r="GR1264" s="4">
        <v>0</v>
      </c>
      <c r="GS1264" s="4">
        <v>3</v>
      </c>
      <c r="GT1264" s="4">
        <v>0</v>
      </c>
      <c r="GU1264" s="4" t="s">
        <v>3</v>
      </c>
      <c r="GV1264" s="4">
        <f t="shared" si="1486"/>
        <v>0</v>
      </c>
      <c r="GW1264" s="4">
        <v>1</v>
      </c>
      <c r="GX1264" s="4">
        <f t="shared" si="1487"/>
        <v>0</v>
      </c>
      <c r="GY1264" s="4"/>
      <c r="GZ1264" s="4"/>
      <c r="HA1264" s="4">
        <v>0</v>
      </c>
      <c r="HB1264" s="4">
        <v>0</v>
      </c>
      <c r="HC1264" s="4">
        <f t="shared" si="1488"/>
        <v>0</v>
      </c>
      <c r="HD1264" s="4"/>
      <c r="HE1264" s="4" t="s">
        <v>3</v>
      </c>
      <c r="HF1264" s="4" t="s">
        <v>3</v>
      </c>
      <c r="HG1264" s="4"/>
      <c r="HH1264" s="4"/>
      <c r="HI1264" s="4"/>
      <c r="HJ1264" s="4"/>
      <c r="HK1264" s="4"/>
      <c r="HL1264" s="4"/>
      <c r="HM1264" s="4" t="s">
        <v>3</v>
      </c>
      <c r="HN1264" s="4" t="s">
        <v>3</v>
      </c>
      <c r="HO1264" s="4" t="s">
        <v>3</v>
      </c>
      <c r="HP1264" s="4" t="s">
        <v>3</v>
      </c>
      <c r="HQ1264" s="4" t="s">
        <v>3</v>
      </c>
      <c r="HR1264" s="4"/>
      <c r="HS1264" s="4">
        <v>0</v>
      </c>
      <c r="HT1264" s="4"/>
      <c r="HU1264" s="4"/>
      <c r="HV1264" s="4"/>
      <c r="HW1264" s="4"/>
      <c r="HX1264" s="4"/>
      <c r="HY1264" s="4"/>
      <c r="HZ1264" s="4"/>
      <c r="IA1264" s="4"/>
      <c r="IB1264" s="4"/>
      <c r="IC1264" s="4"/>
      <c r="ID1264" s="4"/>
      <c r="IE1264" s="4"/>
      <c r="IF1264" s="4"/>
      <c r="IG1264" s="4"/>
      <c r="IH1264" s="4"/>
      <c r="II1264" s="4"/>
      <c r="IJ1264" s="4"/>
      <c r="IK1264" s="4">
        <v>0</v>
      </c>
      <c r="IL1264" s="4"/>
      <c r="IM1264" s="4"/>
      <c r="IN1264" s="4"/>
      <c r="IO1264" s="4"/>
      <c r="IP1264" s="4"/>
      <c r="IQ1264" s="4"/>
      <c r="IR1264" s="4"/>
      <c r="IS1264" s="4"/>
      <c r="IT1264" s="4"/>
      <c r="IU1264" s="4"/>
    </row>
    <row r="1265" spans="1:255" ht="409.5" x14ac:dyDescent="0.25">
      <c r="A1265" s="3">
        <v>18</v>
      </c>
      <c r="B1265" s="3">
        <v>1</v>
      </c>
      <c r="C1265" s="3">
        <v>588</v>
      </c>
      <c r="D1265" s="3"/>
      <c r="E1265" s="3" t="s">
        <v>1446</v>
      </c>
      <c r="F1265" s="3" t="s">
        <v>923</v>
      </c>
      <c r="G1265" s="3" t="s">
        <v>924</v>
      </c>
      <c r="H1265" s="3" t="s">
        <v>769</v>
      </c>
      <c r="I1265" s="3">
        <f>I1263*J1265</f>
        <v>632.4</v>
      </c>
      <c r="J1265" s="3">
        <v>102</v>
      </c>
      <c r="K1265" s="3">
        <v>102</v>
      </c>
      <c r="L1265" s="3"/>
      <c r="M1265" s="3"/>
      <c r="N1265" s="3"/>
      <c r="O1265" s="3">
        <f t="shared" si="1464"/>
        <v>2181.7800000000002</v>
      </c>
      <c r="P1265" s="3">
        <f t="shared" si="1465"/>
        <v>2181.7800000000002</v>
      </c>
      <c r="Q1265" s="3">
        <f>(ROUND((ROUND(((ET1265)*AV1265*I1265),2)*BB1265),2)+ROUND((ROUND(((AE1265-(EU1265))*AV1265*I1265),2)*BS1265),2))</f>
        <v>0</v>
      </c>
      <c r="R1265" s="3">
        <f>(ROUND((ROUND(((EU1265)*AV1265*I1265),2)*BS1265),2)+ROUND((ROUND(((AE1265-(EU1265))*AV1265*I1265),2)*BS1265),2))</f>
        <v>0</v>
      </c>
      <c r="S1265" s="3">
        <f t="shared" si="1466"/>
        <v>0</v>
      </c>
      <c r="T1265" s="3">
        <f t="shared" si="1467"/>
        <v>0</v>
      </c>
      <c r="U1265" s="3">
        <f t="shared" si="1468"/>
        <v>0</v>
      </c>
      <c r="V1265" s="3">
        <f t="shared" si="1469"/>
        <v>0</v>
      </c>
      <c r="W1265" s="3">
        <f t="shared" si="1470"/>
        <v>0</v>
      </c>
      <c r="X1265" s="3">
        <f>(ROUND((((S1265+ROUND((ROUND(((EU1265)*AV1265*I1265),2)*BS1265),2))*AT1265)/100),2)+ROUND(((ROUND((ROUND(((AE1265-(EU1265))*AV1265*I1265),2)*BS1265),2)*AT1265)/100),2))</f>
        <v>0</v>
      </c>
      <c r="Y1265" s="3">
        <f>(ROUND((((S1265+ROUND((ROUND(((EU1265)*AV1265*I1265),2)*BS1265),2))*AU1265)/100),2)+ROUND(((ROUND((ROUND(((AE1265-(EU1265))*AV1265*I1265),2)*BS1265),2)*AU1265)/100),2))</f>
        <v>0</v>
      </c>
      <c r="Z1265" s="3"/>
      <c r="AA1265" s="3">
        <v>54971259</v>
      </c>
      <c r="AB1265" s="3">
        <f t="shared" si="1471"/>
        <v>3.45</v>
      </c>
      <c r="AC1265" s="3">
        <f>ROUND((ES1265),6)</f>
        <v>3.45</v>
      </c>
      <c r="AD1265" s="3">
        <f>ROUND((((ET1265)-(EU1265))+AE1265),6)</f>
        <v>0</v>
      </c>
      <c r="AE1265" s="3">
        <f t="shared" ref="AE1265:AF1268" si="1501">ROUND((EU1265),6)</f>
        <v>0</v>
      </c>
      <c r="AF1265" s="3">
        <f t="shared" si="1501"/>
        <v>0</v>
      </c>
      <c r="AG1265" s="3">
        <f t="shared" si="1472"/>
        <v>0</v>
      </c>
      <c r="AH1265" s="3">
        <f t="shared" ref="AH1265:AI1268" si="1502">(EW1265)</f>
        <v>0</v>
      </c>
      <c r="AI1265" s="3">
        <f t="shared" si="1502"/>
        <v>0</v>
      </c>
      <c r="AJ1265" s="3">
        <f t="shared" si="1473"/>
        <v>0</v>
      </c>
      <c r="AK1265" s="3">
        <v>3.45</v>
      </c>
      <c r="AL1265" s="3">
        <v>3.45</v>
      </c>
      <c r="AM1265" s="3">
        <v>0</v>
      </c>
      <c r="AN1265" s="3">
        <v>0</v>
      </c>
      <c r="AO1265" s="3">
        <v>0</v>
      </c>
      <c r="AP1265" s="3">
        <v>0</v>
      </c>
      <c r="AQ1265" s="3">
        <v>0</v>
      </c>
      <c r="AR1265" s="3">
        <v>0</v>
      </c>
      <c r="AS1265" s="3">
        <v>0</v>
      </c>
      <c r="AT1265" s="3">
        <v>97</v>
      </c>
      <c r="AU1265" s="3">
        <v>51</v>
      </c>
      <c r="AV1265" s="3">
        <v>1</v>
      </c>
      <c r="AW1265" s="3">
        <v>1</v>
      </c>
      <c r="AX1265" s="3"/>
      <c r="AY1265" s="3"/>
      <c r="AZ1265" s="3">
        <v>1</v>
      </c>
      <c r="BA1265" s="3">
        <v>1</v>
      </c>
      <c r="BB1265" s="3">
        <v>1</v>
      </c>
      <c r="BC1265" s="3">
        <v>1</v>
      </c>
      <c r="BD1265" s="3" t="s">
        <v>3</v>
      </c>
      <c r="BE1265" s="3" t="s">
        <v>3</v>
      </c>
      <c r="BF1265" s="3" t="s">
        <v>3</v>
      </c>
      <c r="BG1265" s="3" t="s">
        <v>3</v>
      </c>
      <c r="BH1265" s="3">
        <v>3</v>
      </c>
      <c r="BI1265" s="3">
        <v>2</v>
      </c>
      <c r="BJ1265" s="3" t="s">
        <v>925</v>
      </c>
      <c r="BK1265" s="3"/>
      <c r="BL1265" s="3"/>
      <c r="BM1265" s="3">
        <v>67</v>
      </c>
      <c r="BN1265" s="3">
        <v>0</v>
      </c>
      <c r="BO1265" s="3" t="s">
        <v>3</v>
      </c>
      <c r="BP1265" s="3">
        <v>0</v>
      </c>
      <c r="BQ1265" s="3">
        <v>40</v>
      </c>
      <c r="BR1265" s="3">
        <v>0</v>
      </c>
      <c r="BS1265" s="3">
        <v>1</v>
      </c>
      <c r="BT1265" s="3">
        <v>1</v>
      </c>
      <c r="BU1265" s="3">
        <v>1</v>
      </c>
      <c r="BV1265" s="3">
        <v>1</v>
      </c>
      <c r="BW1265" s="3">
        <v>1</v>
      </c>
      <c r="BX1265" s="3">
        <v>1</v>
      </c>
      <c r="BY1265" s="3" t="s">
        <v>3</v>
      </c>
      <c r="BZ1265" s="3">
        <v>97</v>
      </c>
      <c r="CA1265" s="3">
        <v>51</v>
      </c>
      <c r="CB1265" s="3" t="s">
        <v>3</v>
      </c>
      <c r="CC1265" s="3"/>
      <c r="CD1265" s="3"/>
      <c r="CE1265" s="3">
        <v>1566</v>
      </c>
      <c r="CF1265" s="3">
        <v>0</v>
      </c>
      <c r="CG1265" s="3">
        <v>0</v>
      </c>
      <c r="CH1265" s="3"/>
      <c r="CI1265" s="3"/>
      <c r="CJ1265" s="3"/>
      <c r="CK1265" s="3"/>
      <c r="CL1265" s="3"/>
      <c r="CM1265" s="3">
        <v>0</v>
      </c>
      <c r="CN1265" s="9" t="s">
        <v>2499</v>
      </c>
      <c r="CO1265" s="3">
        <v>0</v>
      </c>
      <c r="CP1265" s="3">
        <f t="shared" si="1474"/>
        <v>2181.7800000000002</v>
      </c>
      <c r="CQ1265" s="3">
        <f t="shared" si="1475"/>
        <v>3.45</v>
      </c>
      <c r="CR1265" s="3">
        <f>(ROUND((ROUND(((ET1265)*AV1265*1),2)*BB1265),2)+ROUND((ROUND(((AE1265-(EU1265))*AV1265*1),2)*BS1265),2))</f>
        <v>0</v>
      </c>
      <c r="CS1265" s="3">
        <f>(ROUND((ROUND(((EU1265)*AV1265*1),2)*BS1265),2)+ROUND((ROUND(((AE1265-(EU1265))*AV1265*1),2)*BS1265),2))</f>
        <v>0</v>
      </c>
      <c r="CT1265" s="3">
        <f t="shared" si="1476"/>
        <v>0</v>
      </c>
      <c r="CU1265" s="3">
        <f t="shared" si="1477"/>
        <v>0</v>
      </c>
      <c r="CV1265" s="3">
        <f t="shared" si="1478"/>
        <v>0</v>
      </c>
      <c r="CW1265" s="3">
        <f t="shared" si="1479"/>
        <v>0</v>
      </c>
      <c r="CX1265" s="3">
        <f t="shared" si="1480"/>
        <v>0</v>
      </c>
      <c r="CY1265" s="3">
        <f>(ROUND((((S1265+ROUND((ROUND(((EU1265)*AV1265*1),2)*BS1265),2))*AT1265)/100),2)+ROUND(((ROUND((ROUND(((AE1265-(EU1265))*AV1265*1),2)*BS1265),2)*AT1265)/100),2))</f>
        <v>0</v>
      </c>
      <c r="CZ1265" s="3">
        <f>(ROUND((((S1265+ROUND((ROUND(((EU1265)*AV1265*1),2)*BS1265),2))*AU1265)/100),2)+ROUND(((ROUND((ROUND(((AE1265-(EU1265))*AV1265*1),2)*BS1265),2)*AU1265)/100),2))</f>
        <v>0</v>
      </c>
      <c r="DA1265" s="3"/>
      <c r="DB1265" s="3"/>
      <c r="DC1265" s="3" t="s">
        <v>3</v>
      </c>
      <c r="DD1265" s="3" t="s">
        <v>3</v>
      </c>
      <c r="DE1265" s="3" t="s">
        <v>3</v>
      </c>
      <c r="DF1265" s="3" t="s">
        <v>3</v>
      </c>
      <c r="DG1265" s="3" t="s">
        <v>3</v>
      </c>
      <c r="DH1265" s="3" t="s">
        <v>3</v>
      </c>
      <c r="DI1265" s="3" t="s">
        <v>3</v>
      </c>
      <c r="DJ1265" s="3" t="s">
        <v>3</v>
      </c>
      <c r="DK1265" s="3" t="s">
        <v>3</v>
      </c>
      <c r="DL1265" s="3" t="s">
        <v>3</v>
      </c>
      <c r="DM1265" s="3" t="s">
        <v>3</v>
      </c>
      <c r="DN1265" s="3">
        <v>0</v>
      </c>
      <c r="DO1265" s="3">
        <v>0</v>
      </c>
      <c r="DP1265" s="3">
        <v>1</v>
      </c>
      <c r="DQ1265" s="3">
        <v>1</v>
      </c>
      <c r="DR1265" s="3"/>
      <c r="DS1265" s="3"/>
      <c r="DT1265" s="3"/>
      <c r="DU1265" s="3">
        <v>1003</v>
      </c>
      <c r="DV1265" s="3" t="s">
        <v>769</v>
      </c>
      <c r="DW1265" s="3" t="s">
        <v>769</v>
      </c>
      <c r="DX1265" s="3">
        <v>1</v>
      </c>
      <c r="DY1265" s="3"/>
      <c r="DZ1265" s="3" t="s">
        <v>3</v>
      </c>
      <c r="EA1265" s="3" t="s">
        <v>3</v>
      </c>
      <c r="EB1265" s="3" t="s">
        <v>3</v>
      </c>
      <c r="EC1265" s="3" t="s">
        <v>3</v>
      </c>
      <c r="ED1265" s="3"/>
      <c r="EE1265" s="3">
        <v>57042957</v>
      </c>
      <c r="EF1265" s="3">
        <v>40</v>
      </c>
      <c r="EG1265" s="3" t="s">
        <v>33</v>
      </c>
      <c r="EH1265" s="3">
        <v>0</v>
      </c>
      <c r="EI1265" s="3" t="s">
        <v>3</v>
      </c>
      <c r="EJ1265" s="3">
        <v>2</v>
      </c>
      <c r="EK1265" s="3">
        <v>67</v>
      </c>
      <c r="EL1265" s="3" t="s">
        <v>34</v>
      </c>
      <c r="EM1265" s="3" t="s">
        <v>35</v>
      </c>
      <c r="EN1265" s="3"/>
      <c r="EO1265" s="3" t="s">
        <v>46</v>
      </c>
      <c r="EP1265" s="3"/>
      <c r="EQ1265" s="3">
        <v>0</v>
      </c>
      <c r="ER1265" s="3">
        <v>3.45</v>
      </c>
      <c r="ES1265" s="3">
        <v>3.45</v>
      </c>
      <c r="ET1265" s="3">
        <v>0</v>
      </c>
      <c r="EU1265" s="3">
        <v>0</v>
      </c>
      <c r="EV1265" s="3">
        <v>0</v>
      </c>
      <c r="EW1265" s="3">
        <v>0</v>
      </c>
      <c r="EX1265" s="3">
        <v>0</v>
      </c>
      <c r="EY1265" s="3"/>
      <c r="EZ1265" s="3"/>
      <c r="FA1265" s="3"/>
      <c r="FB1265" s="3"/>
      <c r="FC1265" s="3"/>
      <c r="FD1265" s="3"/>
      <c r="FE1265" s="3"/>
      <c r="FF1265" s="3"/>
      <c r="FG1265" s="3"/>
      <c r="FH1265" s="3"/>
      <c r="FI1265" s="3"/>
      <c r="FJ1265" s="3"/>
      <c r="FK1265" s="3"/>
      <c r="FL1265" s="3"/>
      <c r="FM1265" s="3"/>
      <c r="FN1265" s="3"/>
      <c r="FO1265" s="3"/>
      <c r="FP1265" s="3"/>
      <c r="FQ1265" s="3">
        <v>0</v>
      </c>
      <c r="FR1265" s="3">
        <v>0</v>
      </c>
      <c r="FS1265" s="3">
        <v>0</v>
      </c>
      <c r="FT1265" s="3"/>
      <c r="FU1265" s="3"/>
      <c r="FV1265" s="3"/>
      <c r="FW1265" s="3"/>
      <c r="FX1265" s="3">
        <v>97</v>
      </c>
      <c r="FY1265" s="3">
        <v>51</v>
      </c>
      <c r="FZ1265" s="3"/>
      <c r="GA1265" s="3" t="s">
        <v>3</v>
      </c>
      <c r="GB1265" s="3"/>
      <c r="GC1265" s="3"/>
      <c r="GD1265" s="3">
        <v>1</v>
      </c>
      <c r="GE1265" s="3"/>
      <c r="GF1265" s="3">
        <v>1194371439</v>
      </c>
      <c r="GG1265" s="3">
        <v>2</v>
      </c>
      <c r="GH1265" s="3">
        <v>1</v>
      </c>
      <c r="GI1265" s="3">
        <v>-2</v>
      </c>
      <c r="GJ1265" s="3">
        <v>0</v>
      </c>
      <c r="GK1265" s="3">
        <v>0</v>
      </c>
      <c r="GL1265" s="3">
        <f t="shared" si="1481"/>
        <v>0</v>
      </c>
      <c r="GM1265" s="3">
        <f t="shared" si="1482"/>
        <v>2181.7800000000002</v>
      </c>
      <c r="GN1265" s="3">
        <f t="shared" si="1483"/>
        <v>0</v>
      </c>
      <c r="GO1265" s="3">
        <f t="shared" si="1484"/>
        <v>2181.7800000000002</v>
      </c>
      <c r="GP1265" s="3">
        <f t="shared" si="1485"/>
        <v>0</v>
      </c>
      <c r="GQ1265" s="3"/>
      <c r="GR1265" s="3">
        <v>0</v>
      </c>
      <c r="GS1265" s="3">
        <v>3</v>
      </c>
      <c r="GT1265" s="3">
        <v>0</v>
      </c>
      <c r="GU1265" s="3" t="s">
        <v>3</v>
      </c>
      <c r="GV1265" s="3">
        <f t="shared" si="1486"/>
        <v>0</v>
      </c>
      <c r="GW1265" s="3">
        <v>1</v>
      </c>
      <c r="GX1265" s="3">
        <f t="shared" si="1487"/>
        <v>0</v>
      </c>
      <c r="GY1265" s="3"/>
      <c r="GZ1265" s="3"/>
      <c r="HA1265" s="3">
        <v>0</v>
      </c>
      <c r="HB1265" s="3">
        <v>0</v>
      </c>
      <c r="HC1265" s="3">
        <f t="shared" si="1488"/>
        <v>0</v>
      </c>
      <c r="HD1265" s="3"/>
      <c r="HE1265" s="3" t="s">
        <v>3</v>
      </c>
      <c r="HF1265" s="3" t="s">
        <v>3</v>
      </c>
      <c r="HG1265" s="3"/>
      <c r="HH1265" s="3"/>
      <c r="HI1265" s="3"/>
      <c r="HJ1265" s="3"/>
      <c r="HK1265" s="3"/>
      <c r="HL1265" s="3"/>
      <c r="HM1265" s="3" t="s">
        <v>3</v>
      </c>
      <c r="HN1265" s="3" t="s">
        <v>3</v>
      </c>
      <c r="HO1265" s="3" t="s">
        <v>3</v>
      </c>
      <c r="HP1265" s="3" t="s">
        <v>3</v>
      </c>
      <c r="HQ1265" s="3" t="s">
        <v>3</v>
      </c>
      <c r="HR1265" s="3"/>
      <c r="HS1265" s="3">
        <v>0</v>
      </c>
      <c r="HT1265" s="3"/>
      <c r="HU1265" s="3"/>
      <c r="HV1265" s="3"/>
      <c r="HW1265" s="3"/>
      <c r="HX1265" s="3"/>
      <c r="HY1265" s="3"/>
      <c r="HZ1265" s="3"/>
      <c r="IA1265" s="3"/>
      <c r="IB1265" s="3"/>
      <c r="IC1265" s="3"/>
      <c r="ID1265" s="3"/>
      <c r="IE1265" s="3"/>
      <c r="IF1265" s="3"/>
      <c r="IG1265" s="3"/>
      <c r="IH1265" s="3"/>
      <c r="II1265" s="3"/>
      <c r="IJ1265" s="3"/>
      <c r="IK1265" s="3">
        <v>0</v>
      </c>
      <c r="IL1265" s="3"/>
      <c r="IM1265" s="3"/>
      <c r="IN1265" s="3"/>
      <c r="IO1265" s="3"/>
      <c r="IP1265" s="3"/>
      <c r="IQ1265" s="3"/>
      <c r="IR1265" s="3"/>
      <c r="IS1265" s="3"/>
      <c r="IT1265" s="3"/>
      <c r="IU1265" s="3"/>
    </row>
    <row r="1266" spans="1:255" ht="409.5" x14ac:dyDescent="0.25">
      <c r="A1266" s="4">
        <v>18</v>
      </c>
      <c r="B1266" s="4">
        <v>1</v>
      </c>
      <c r="C1266" s="4">
        <v>591</v>
      </c>
      <c r="D1266" s="4"/>
      <c r="E1266" s="4" t="s">
        <v>1446</v>
      </c>
      <c r="F1266" s="4" t="s">
        <v>923</v>
      </c>
      <c r="G1266" s="4" t="s">
        <v>924</v>
      </c>
      <c r="H1266" s="4" t="s">
        <v>769</v>
      </c>
      <c r="I1266" s="4">
        <f>I1264*J1266</f>
        <v>632.4</v>
      </c>
      <c r="J1266" s="4">
        <v>102</v>
      </c>
      <c r="K1266" s="4">
        <v>102</v>
      </c>
      <c r="L1266" s="4"/>
      <c r="M1266" s="4"/>
      <c r="N1266" s="4"/>
      <c r="O1266" s="4">
        <f t="shared" si="1464"/>
        <v>8268.9500000000007</v>
      </c>
      <c r="P1266" s="4">
        <f t="shared" si="1465"/>
        <v>8268.9500000000007</v>
      </c>
      <c r="Q1266" s="4">
        <f>(ROUND((ROUND(((ET1266)*AV1266*I1266),2)*BB1266),2)+ROUND((ROUND(((AE1266-(EU1266))*AV1266*I1266),2)*BS1266),2))</f>
        <v>0</v>
      </c>
      <c r="R1266" s="4">
        <f>(ROUND((ROUND(((EU1266)*AV1266*I1266),2)*BS1266),2)+ROUND((ROUND(((AE1266-(EU1266))*AV1266*I1266),2)*BS1266),2))</f>
        <v>0</v>
      </c>
      <c r="S1266" s="4">
        <f t="shared" si="1466"/>
        <v>0</v>
      </c>
      <c r="T1266" s="4">
        <f t="shared" si="1467"/>
        <v>0</v>
      </c>
      <c r="U1266" s="4">
        <f t="shared" si="1468"/>
        <v>0</v>
      </c>
      <c r="V1266" s="4">
        <f t="shared" si="1469"/>
        <v>0</v>
      </c>
      <c r="W1266" s="4">
        <f t="shared" si="1470"/>
        <v>0</v>
      </c>
      <c r="X1266" s="4">
        <f>(ROUND((((S1266+ROUND((ROUND(((EU1266)*AV1266*I1266),2)*BS1266),2))*AT1266)/100),2)+ROUND(((ROUND((ROUND(((AE1266-(EU1266))*AV1266*I1266),2)*BS1266),2)*AT1266)/100),2))</f>
        <v>0</v>
      </c>
      <c r="Y1266" s="4">
        <f>(ROUND((((S1266+ROUND((ROUND(((EU1266)*AV1266*I1266),2)*BS1266),2))*AU1266)/100),2)+ROUND(((ROUND((ROUND(((AE1266-(EU1266))*AV1266*I1266),2)*BS1266),2)*AU1266)/100),2))</f>
        <v>0</v>
      </c>
      <c r="Z1266" s="4"/>
      <c r="AA1266" s="4">
        <v>55890823</v>
      </c>
      <c r="AB1266" s="4">
        <f t="shared" si="1471"/>
        <v>3.45</v>
      </c>
      <c r="AC1266" s="4">
        <f>ROUND((ES1266),6)</f>
        <v>3.45</v>
      </c>
      <c r="AD1266" s="4">
        <f>ROUND((((ET1266)-(EU1266))+AE1266),6)</f>
        <v>0</v>
      </c>
      <c r="AE1266" s="4">
        <f t="shared" si="1501"/>
        <v>0</v>
      </c>
      <c r="AF1266" s="4">
        <f t="shared" si="1501"/>
        <v>0</v>
      </c>
      <c r="AG1266" s="4">
        <f t="shared" si="1472"/>
        <v>0</v>
      </c>
      <c r="AH1266" s="4">
        <f t="shared" si="1502"/>
        <v>0</v>
      </c>
      <c r="AI1266" s="4">
        <f t="shared" si="1502"/>
        <v>0</v>
      </c>
      <c r="AJ1266" s="4">
        <f t="shared" si="1473"/>
        <v>0</v>
      </c>
      <c r="AK1266" s="4">
        <v>3.45</v>
      </c>
      <c r="AL1266" s="4">
        <v>3.45</v>
      </c>
      <c r="AM1266" s="4">
        <v>0</v>
      </c>
      <c r="AN1266" s="4">
        <v>0</v>
      </c>
      <c r="AO1266" s="4">
        <v>0</v>
      </c>
      <c r="AP1266" s="4">
        <v>0</v>
      </c>
      <c r="AQ1266" s="4">
        <v>0</v>
      </c>
      <c r="AR1266" s="4">
        <v>0</v>
      </c>
      <c r="AS1266" s="4">
        <v>0</v>
      </c>
      <c r="AT1266" s="4">
        <v>97</v>
      </c>
      <c r="AU1266" s="4">
        <v>51</v>
      </c>
      <c r="AV1266" s="4">
        <v>1</v>
      </c>
      <c r="AW1266" s="4">
        <v>1</v>
      </c>
      <c r="AX1266" s="4"/>
      <c r="AY1266" s="4"/>
      <c r="AZ1266" s="4">
        <v>1</v>
      </c>
      <c r="BA1266" s="4">
        <v>1</v>
      </c>
      <c r="BB1266" s="4">
        <v>1</v>
      </c>
      <c r="BC1266" s="4">
        <v>3.79</v>
      </c>
      <c r="BD1266" s="4" t="s">
        <v>3</v>
      </c>
      <c r="BE1266" s="4" t="s">
        <v>3</v>
      </c>
      <c r="BF1266" s="4" t="s">
        <v>3</v>
      </c>
      <c r="BG1266" s="4" t="s">
        <v>3</v>
      </c>
      <c r="BH1266" s="4">
        <v>3</v>
      </c>
      <c r="BI1266" s="4">
        <v>2</v>
      </c>
      <c r="BJ1266" s="4" t="s">
        <v>925</v>
      </c>
      <c r="BK1266" s="4"/>
      <c r="BL1266" s="4"/>
      <c r="BM1266" s="4">
        <v>67</v>
      </c>
      <c r="BN1266" s="4">
        <v>0</v>
      </c>
      <c r="BO1266" s="4" t="s">
        <v>923</v>
      </c>
      <c r="BP1266" s="4">
        <v>1</v>
      </c>
      <c r="BQ1266" s="4">
        <v>40</v>
      </c>
      <c r="BR1266" s="4">
        <v>0</v>
      </c>
      <c r="BS1266" s="4">
        <v>1</v>
      </c>
      <c r="BT1266" s="4">
        <v>1</v>
      </c>
      <c r="BU1266" s="4">
        <v>1</v>
      </c>
      <c r="BV1266" s="4">
        <v>1</v>
      </c>
      <c r="BW1266" s="4">
        <v>1</v>
      </c>
      <c r="BX1266" s="4">
        <v>1</v>
      </c>
      <c r="BY1266" s="4" t="s">
        <v>3</v>
      </c>
      <c r="BZ1266" s="4">
        <v>97</v>
      </c>
      <c r="CA1266" s="4">
        <v>51</v>
      </c>
      <c r="CB1266" s="4" t="s">
        <v>3</v>
      </c>
      <c r="CC1266" s="4"/>
      <c r="CD1266" s="4"/>
      <c r="CE1266" s="4">
        <v>1566</v>
      </c>
      <c r="CF1266" s="4">
        <v>0</v>
      </c>
      <c r="CG1266" s="4">
        <v>0</v>
      </c>
      <c r="CH1266" s="4"/>
      <c r="CI1266" s="4"/>
      <c r="CJ1266" s="4"/>
      <c r="CK1266" s="4"/>
      <c r="CL1266" s="4"/>
      <c r="CM1266" s="4">
        <v>0</v>
      </c>
      <c r="CN1266" s="10" t="s">
        <v>2499</v>
      </c>
      <c r="CO1266" s="4">
        <v>0</v>
      </c>
      <c r="CP1266" s="4">
        <f t="shared" si="1474"/>
        <v>8268.9500000000007</v>
      </c>
      <c r="CQ1266" s="4">
        <f t="shared" si="1475"/>
        <v>13.08</v>
      </c>
      <c r="CR1266" s="4">
        <f>(ROUND((ROUND(((ET1266)*AV1266*1),2)*BB1266),2)+ROUND((ROUND(((AE1266-(EU1266))*AV1266*1),2)*BS1266),2))</f>
        <v>0</v>
      </c>
      <c r="CS1266" s="4">
        <f>(ROUND((ROUND(((EU1266)*AV1266*1),2)*BS1266),2)+ROUND((ROUND(((AE1266-(EU1266))*AV1266*1),2)*BS1266),2))</f>
        <v>0</v>
      </c>
      <c r="CT1266" s="4">
        <f t="shared" si="1476"/>
        <v>0</v>
      </c>
      <c r="CU1266" s="4">
        <f t="shared" si="1477"/>
        <v>0</v>
      </c>
      <c r="CV1266" s="4">
        <f t="shared" si="1478"/>
        <v>0</v>
      </c>
      <c r="CW1266" s="4">
        <f t="shared" si="1479"/>
        <v>0</v>
      </c>
      <c r="CX1266" s="4">
        <f t="shared" si="1480"/>
        <v>0</v>
      </c>
      <c r="CY1266" s="4">
        <f>(ROUND((((S1266+ROUND((ROUND(((EU1266)*AV1266*1),2)*BS1266),2))*AT1266)/100),2)+ROUND(((ROUND((ROUND(((AE1266-(EU1266))*AV1266*1),2)*BS1266),2)*AT1266)/100),2))</f>
        <v>0</v>
      </c>
      <c r="CZ1266" s="4">
        <f>(ROUND((((S1266+ROUND((ROUND(((EU1266)*AV1266*1),2)*BS1266),2))*AU1266)/100),2)+ROUND(((ROUND((ROUND(((AE1266-(EU1266))*AV1266*1),2)*BS1266),2)*AU1266)/100),2))</f>
        <v>0</v>
      </c>
      <c r="DA1266" s="4"/>
      <c r="DB1266" s="4"/>
      <c r="DC1266" s="4" t="s">
        <v>3</v>
      </c>
      <c r="DD1266" s="4" t="s">
        <v>3</v>
      </c>
      <c r="DE1266" s="4" t="s">
        <v>3</v>
      </c>
      <c r="DF1266" s="4" t="s">
        <v>3</v>
      </c>
      <c r="DG1266" s="4" t="s">
        <v>3</v>
      </c>
      <c r="DH1266" s="4" t="s">
        <v>3</v>
      </c>
      <c r="DI1266" s="4" t="s">
        <v>3</v>
      </c>
      <c r="DJ1266" s="4" t="s">
        <v>3</v>
      </c>
      <c r="DK1266" s="4" t="s">
        <v>3</v>
      </c>
      <c r="DL1266" s="4" t="s">
        <v>3</v>
      </c>
      <c r="DM1266" s="4" t="s">
        <v>3</v>
      </c>
      <c r="DN1266" s="4">
        <v>0</v>
      </c>
      <c r="DO1266" s="4">
        <v>0</v>
      </c>
      <c r="DP1266" s="4">
        <v>1</v>
      </c>
      <c r="DQ1266" s="4">
        <v>1</v>
      </c>
      <c r="DR1266" s="4"/>
      <c r="DS1266" s="4"/>
      <c r="DT1266" s="4"/>
      <c r="DU1266" s="4">
        <v>1003</v>
      </c>
      <c r="DV1266" s="4" t="s">
        <v>769</v>
      </c>
      <c r="DW1266" s="4" t="s">
        <v>769</v>
      </c>
      <c r="DX1266" s="4">
        <v>1</v>
      </c>
      <c r="DY1266" s="4"/>
      <c r="DZ1266" s="4" t="s">
        <v>3</v>
      </c>
      <c r="EA1266" s="4" t="s">
        <v>3</v>
      </c>
      <c r="EB1266" s="4" t="s">
        <v>3</v>
      </c>
      <c r="EC1266" s="4" t="s">
        <v>3</v>
      </c>
      <c r="ED1266" s="4"/>
      <c r="EE1266" s="4">
        <v>57042957</v>
      </c>
      <c r="EF1266" s="4">
        <v>40</v>
      </c>
      <c r="EG1266" s="4" t="s">
        <v>33</v>
      </c>
      <c r="EH1266" s="4">
        <v>0</v>
      </c>
      <c r="EI1266" s="4" t="s">
        <v>3</v>
      </c>
      <c r="EJ1266" s="4">
        <v>2</v>
      </c>
      <c r="EK1266" s="4">
        <v>67</v>
      </c>
      <c r="EL1266" s="4" t="s">
        <v>34</v>
      </c>
      <c r="EM1266" s="4" t="s">
        <v>35</v>
      </c>
      <c r="EN1266" s="4"/>
      <c r="EO1266" s="4" t="s">
        <v>46</v>
      </c>
      <c r="EP1266" s="4"/>
      <c r="EQ1266" s="4">
        <v>0</v>
      </c>
      <c r="ER1266" s="4">
        <v>3.45</v>
      </c>
      <c r="ES1266" s="4">
        <v>3.45</v>
      </c>
      <c r="ET1266" s="4">
        <v>0</v>
      </c>
      <c r="EU1266" s="4">
        <v>0</v>
      </c>
      <c r="EV1266" s="4">
        <v>0</v>
      </c>
      <c r="EW1266" s="4">
        <v>0</v>
      </c>
      <c r="EX1266" s="4">
        <v>0</v>
      </c>
      <c r="EY1266" s="4"/>
      <c r="EZ1266" s="4"/>
      <c r="FA1266" s="4"/>
      <c r="FB1266" s="4"/>
      <c r="FC1266" s="4"/>
      <c r="FD1266" s="4"/>
      <c r="FE1266" s="4"/>
      <c r="FF1266" s="4"/>
      <c r="FG1266" s="4"/>
      <c r="FH1266" s="4"/>
      <c r="FI1266" s="4"/>
      <c r="FJ1266" s="4"/>
      <c r="FK1266" s="4"/>
      <c r="FL1266" s="4"/>
      <c r="FM1266" s="4"/>
      <c r="FN1266" s="4"/>
      <c r="FO1266" s="4"/>
      <c r="FP1266" s="4"/>
      <c r="FQ1266" s="4">
        <v>0</v>
      </c>
      <c r="FR1266" s="4">
        <v>0</v>
      </c>
      <c r="FS1266" s="4">
        <v>0</v>
      </c>
      <c r="FT1266" s="4"/>
      <c r="FU1266" s="4"/>
      <c r="FV1266" s="4"/>
      <c r="FW1266" s="4"/>
      <c r="FX1266" s="4">
        <v>97</v>
      </c>
      <c r="FY1266" s="4">
        <v>51</v>
      </c>
      <c r="FZ1266" s="4"/>
      <c r="GA1266" s="4" t="s">
        <v>3</v>
      </c>
      <c r="GB1266" s="4"/>
      <c r="GC1266" s="4"/>
      <c r="GD1266" s="4">
        <v>1</v>
      </c>
      <c r="GE1266" s="4"/>
      <c r="GF1266" s="4">
        <v>1194371439</v>
      </c>
      <c r="GG1266" s="4">
        <v>2</v>
      </c>
      <c r="GH1266" s="4">
        <v>1</v>
      </c>
      <c r="GI1266" s="4">
        <v>2</v>
      </c>
      <c r="GJ1266" s="4">
        <v>0</v>
      </c>
      <c r="GK1266" s="4">
        <v>0</v>
      </c>
      <c r="GL1266" s="4">
        <f t="shared" si="1481"/>
        <v>0</v>
      </c>
      <c r="GM1266" s="4">
        <f t="shared" si="1482"/>
        <v>8268.9500000000007</v>
      </c>
      <c r="GN1266" s="4">
        <f t="shared" si="1483"/>
        <v>0</v>
      </c>
      <c r="GO1266" s="4">
        <f t="shared" si="1484"/>
        <v>8268.9500000000007</v>
      </c>
      <c r="GP1266" s="4">
        <f t="shared" si="1485"/>
        <v>0</v>
      </c>
      <c r="GQ1266" s="4"/>
      <c r="GR1266" s="4">
        <v>0</v>
      </c>
      <c r="GS1266" s="4">
        <v>3</v>
      </c>
      <c r="GT1266" s="4">
        <v>0</v>
      </c>
      <c r="GU1266" s="4" t="s">
        <v>3</v>
      </c>
      <c r="GV1266" s="4">
        <f t="shared" si="1486"/>
        <v>0</v>
      </c>
      <c r="GW1266" s="4">
        <v>1</v>
      </c>
      <c r="GX1266" s="4">
        <f t="shared" si="1487"/>
        <v>0</v>
      </c>
      <c r="GY1266" s="4"/>
      <c r="GZ1266" s="4"/>
      <c r="HA1266" s="4">
        <v>0</v>
      </c>
      <c r="HB1266" s="4">
        <v>0</v>
      </c>
      <c r="HC1266" s="4">
        <f t="shared" si="1488"/>
        <v>0</v>
      </c>
      <c r="HD1266" s="4"/>
      <c r="HE1266" s="4" t="s">
        <v>3</v>
      </c>
      <c r="HF1266" s="4" t="s">
        <v>3</v>
      </c>
      <c r="HG1266" s="4"/>
      <c r="HH1266" s="4"/>
      <c r="HI1266" s="4"/>
      <c r="HJ1266" s="4"/>
      <c r="HK1266" s="4"/>
      <c r="HL1266" s="4"/>
      <c r="HM1266" s="4" t="s">
        <v>3</v>
      </c>
      <c r="HN1266" s="4" t="s">
        <v>3</v>
      </c>
      <c r="HO1266" s="4" t="s">
        <v>3</v>
      </c>
      <c r="HP1266" s="4" t="s">
        <v>3</v>
      </c>
      <c r="HQ1266" s="4" t="s">
        <v>3</v>
      </c>
      <c r="HR1266" s="4"/>
      <c r="HS1266" s="4">
        <v>0</v>
      </c>
      <c r="HT1266" s="4"/>
      <c r="HU1266" s="4"/>
      <c r="HV1266" s="4"/>
      <c r="HW1266" s="4"/>
      <c r="HX1266" s="4"/>
      <c r="HY1266" s="4"/>
      <c r="HZ1266" s="4"/>
      <c r="IA1266" s="4"/>
      <c r="IB1266" s="4"/>
      <c r="IC1266" s="4"/>
      <c r="ID1266" s="4"/>
      <c r="IE1266" s="4"/>
      <c r="IF1266" s="4"/>
      <c r="IG1266" s="4"/>
      <c r="IH1266" s="4"/>
      <c r="II1266" s="4"/>
      <c r="IJ1266" s="4"/>
      <c r="IK1266" s="4">
        <v>0</v>
      </c>
      <c r="IL1266" s="4"/>
      <c r="IM1266" s="4"/>
      <c r="IN1266" s="4"/>
      <c r="IO1266" s="4"/>
      <c r="IP1266" s="4"/>
      <c r="IQ1266" s="4"/>
      <c r="IR1266" s="4"/>
      <c r="IS1266" s="4"/>
      <c r="IT1266" s="4"/>
      <c r="IU1266" s="4"/>
    </row>
    <row r="1267" spans="1:255" x14ac:dyDescent="0.25">
      <c r="A1267" s="3">
        <v>18</v>
      </c>
      <c r="B1267" s="3">
        <v>1</v>
      </c>
      <c r="C1267" s="3">
        <v>589</v>
      </c>
      <c r="D1267" s="3"/>
      <c r="E1267" s="3" t="s">
        <v>1447</v>
      </c>
      <c r="F1267" s="3" t="s">
        <v>950</v>
      </c>
      <c r="G1267" s="3" t="s">
        <v>951</v>
      </c>
      <c r="H1267" s="3" t="s">
        <v>40</v>
      </c>
      <c r="I1267" s="3">
        <f>I1263*J1267</f>
        <v>3.2</v>
      </c>
      <c r="J1267" s="3">
        <v>0.5161290322580645</v>
      </c>
      <c r="K1267" s="3">
        <v>0.51612899999999995</v>
      </c>
      <c r="L1267" s="3"/>
      <c r="M1267" s="3"/>
      <c r="N1267" s="3"/>
      <c r="O1267" s="3">
        <f t="shared" si="1464"/>
        <v>470.05</v>
      </c>
      <c r="P1267" s="3">
        <f t="shared" si="1465"/>
        <v>470.05</v>
      </c>
      <c r="Q1267" s="3">
        <f>(ROUND((ROUND(((ET1267)*AV1267*I1267),2)*BB1267),2)+ROUND((ROUND(((AE1267-(EU1267))*AV1267*I1267),2)*BS1267),2))</f>
        <v>0</v>
      </c>
      <c r="R1267" s="3">
        <f>(ROUND((ROUND(((EU1267)*AV1267*I1267),2)*BS1267),2)+ROUND((ROUND(((AE1267-(EU1267))*AV1267*I1267),2)*BS1267),2))</f>
        <v>0</v>
      </c>
      <c r="S1267" s="3">
        <f t="shared" si="1466"/>
        <v>0</v>
      </c>
      <c r="T1267" s="3">
        <f t="shared" si="1467"/>
        <v>0</v>
      </c>
      <c r="U1267" s="3">
        <f t="shared" si="1468"/>
        <v>0</v>
      </c>
      <c r="V1267" s="3">
        <f t="shared" si="1469"/>
        <v>0</v>
      </c>
      <c r="W1267" s="3">
        <f t="shared" si="1470"/>
        <v>0</v>
      </c>
      <c r="X1267" s="3">
        <f>(ROUND((((S1267+ROUND((ROUND(((EU1267)*AV1267*I1267),2)*BS1267),2))*AT1267)/100),2)+ROUND(((ROUND((ROUND(((AE1267-(EU1267))*AV1267*I1267),2)*BS1267),2)*AT1267)/100),2))</f>
        <v>0</v>
      </c>
      <c r="Y1267" s="3">
        <f>(ROUND((((S1267+ROUND((ROUND(((EU1267)*AV1267*I1267),2)*BS1267),2))*AU1267)/100),2)+ROUND(((ROUND((ROUND(((AE1267-(EU1267))*AV1267*I1267),2)*BS1267),2)*AU1267)/100),2))</f>
        <v>0</v>
      </c>
      <c r="Z1267" s="3"/>
      <c r="AA1267" s="3">
        <v>54971259</v>
      </c>
      <c r="AB1267" s="3">
        <f t="shared" si="1471"/>
        <v>146.88999999999999</v>
      </c>
      <c r="AC1267" s="3">
        <f>ROUND((ES1267),6)</f>
        <v>146.88999999999999</v>
      </c>
      <c r="AD1267" s="3">
        <f>ROUND((((ET1267)-(EU1267))+AE1267),6)</f>
        <v>0</v>
      </c>
      <c r="AE1267" s="3">
        <f t="shared" si="1501"/>
        <v>0</v>
      </c>
      <c r="AF1267" s="3">
        <f t="shared" si="1501"/>
        <v>0</v>
      </c>
      <c r="AG1267" s="3">
        <f t="shared" si="1472"/>
        <v>0</v>
      </c>
      <c r="AH1267" s="3">
        <f t="shared" si="1502"/>
        <v>0</v>
      </c>
      <c r="AI1267" s="3">
        <f t="shared" si="1502"/>
        <v>0</v>
      </c>
      <c r="AJ1267" s="3">
        <f t="shared" si="1473"/>
        <v>0</v>
      </c>
      <c r="AK1267" s="3">
        <v>146.88999999999999</v>
      </c>
      <c r="AL1267" s="3">
        <v>146.88999999999999</v>
      </c>
      <c r="AM1267" s="3">
        <v>0</v>
      </c>
      <c r="AN1267" s="3">
        <v>0</v>
      </c>
      <c r="AO1267" s="3">
        <v>0</v>
      </c>
      <c r="AP1267" s="3">
        <v>0</v>
      </c>
      <c r="AQ1267" s="3">
        <v>0</v>
      </c>
      <c r="AR1267" s="3">
        <v>0</v>
      </c>
      <c r="AS1267" s="3">
        <v>0</v>
      </c>
      <c r="AT1267" s="3">
        <v>97</v>
      </c>
      <c r="AU1267" s="3">
        <v>51</v>
      </c>
      <c r="AV1267" s="3">
        <v>1</v>
      </c>
      <c r="AW1267" s="3">
        <v>1</v>
      </c>
      <c r="AX1267" s="3"/>
      <c r="AY1267" s="3"/>
      <c r="AZ1267" s="3">
        <v>1</v>
      </c>
      <c r="BA1267" s="3">
        <v>1</v>
      </c>
      <c r="BB1267" s="3">
        <v>1</v>
      </c>
      <c r="BC1267" s="3">
        <v>1</v>
      </c>
      <c r="BD1267" s="3" t="s">
        <v>3</v>
      </c>
      <c r="BE1267" s="3" t="s">
        <v>3</v>
      </c>
      <c r="BF1267" s="3" t="s">
        <v>3</v>
      </c>
      <c r="BG1267" s="3" t="s">
        <v>3</v>
      </c>
      <c r="BH1267" s="3">
        <v>3</v>
      </c>
      <c r="BI1267" s="3">
        <v>2</v>
      </c>
      <c r="BJ1267" s="3" t="s">
        <v>952</v>
      </c>
      <c r="BK1267" s="3"/>
      <c r="BL1267" s="3"/>
      <c r="BM1267" s="3">
        <v>67</v>
      </c>
      <c r="BN1267" s="3">
        <v>0</v>
      </c>
      <c r="BO1267" s="3" t="s">
        <v>3</v>
      </c>
      <c r="BP1267" s="3">
        <v>0</v>
      </c>
      <c r="BQ1267" s="3">
        <v>40</v>
      </c>
      <c r="BR1267" s="3">
        <v>0</v>
      </c>
      <c r="BS1267" s="3">
        <v>1</v>
      </c>
      <c r="BT1267" s="3">
        <v>1</v>
      </c>
      <c r="BU1267" s="3">
        <v>1</v>
      </c>
      <c r="BV1267" s="3">
        <v>1</v>
      </c>
      <c r="BW1267" s="3">
        <v>1</v>
      </c>
      <c r="BX1267" s="3">
        <v>1</v>
      </c>
      <c r="BY1267" s="3" t="s">
        <v>3</v>
      </c>
      <c r="BZ1267" s="3">
        <v>97</v>
      </c>
      <c r="CA1267" s="3">
        <v>51</v>
      </c>
      <c r="CB1267" s="3" t="s">
        <v>3</v>
      </c>
      <c r="CC1267" s="3"/>
      <c r="CD1267" s="3"/>
      <c r="CE1267" s="3">
        <v>1566</v>
      </c>
      <c r="CF1267" s="3">
        <v>0</v>
      </c>
      <c r="CG1267" s="3">
        <v>0</v>
      </c>
      <c r="CH1267" s="3"/>
      <c r="CI1267" s="3"/>
      <c r="CJ1267" s="3"/>
      <c r="CK1267" s="3"/>
      <c r="CL1267" s="3"/>
      <c r="CM1267" s="3">
        <v>0</v>
      </c>
      <c r="CN1267" s="3" t="s">
        <v>3</v>
      </c>
      <c r="CO1267" s="3">
        <v>0</v>
      </c>
      <c r="CP1267" s="3">
        <f t="shared" si="1474"/>
        <v>470.05</v>
      </c>
      <c r="CQ1267" s="3">
        <f t="shared" si="1475"/>
        <v>146.88999999999999</v>
      </c>
      <c r="CR1267" s="3">
        <f>(ROUND((ROUND(((ET1267)*AV1267*1),2)*BB1267),2)+ROUND((ROUND(((AE1267-(EU1267))*AV1267*1),2)*BS1267),2))</f>
        <v>0</v>
      </c>
      <c r="CS1267" s="3">
        <f>(ROUND((ROUND(((EU1267)*AV1267*1),2)*BS1267),2)+ROUND((ROUND(((AE1267-(EU1267))*AV1267*1),2)*BS1267),2))</f>
        <v>0</v>
      </c>
      <c r="CT1267" s="3">
        <f t="shared" si="1476"/>
        <v>0</v>
      </c>
      <c r="CU1267" s="3">
        <f t="shared" si="1477"/>
        <v>0</v>
      </c>
      <c r="CV1267" s="3">
        <f t="shared" si="1478"/>
        <v>0</v>
      </c>
      <c r="CW1267" s="3">
        <f t="shared" si="1479"/>
        <v>0</v>
      </c>
      <c r="CX1267" s="3">
        <f t="shared" si="1480"/>
        <v>0</v>
      </c>
      <c r="CY1267" s="3">
        <f>(ROUND((((S1267+ROUND((ROUND(((EU1267)*AV1267*1),2)*BS1267),2))*AT1267)/100),2)+ROUND(((ROUND((ROUND(((AE1267-(EU1267))*AV1267*1),2)*BS1267),2)*AT1267)/100),2))</f>
        <v>0</v>
      </c>
      <c r="CZ1267" s="3">
        <f>(ROUND((((S1267+ROUND((ROUND(((EU1267)*AV1267*1),2)*BS1267),2))*AU1267)/100),2)+ROUND(((ROUND((ROUND(((AE1267-(EU1267))*AV1267*1),2)*BS1267),2)*AU1267)/100),2))</f>
        <v>0</v>
      </c>
      <c r="DA1267" s="3"/>
      <c r="DB1267" s="3"/>
      <c r="DC1267" s="3" t="s">
        <v>3</v>
      </c>
      <c r="DD1267" s="3" t="s">
        <v>3</v>
      </c>
      <c r="DE1267" s="3" t="s">
        <v>3</v>
      </c>
      <c r="DF1267" s="3" t="s">
        <v>3</v>
      </c>
      <c r="DG1267" s="3" t="s">
        <v>3</v>
      </c>
      <c r="DH1267" s="3" t="s">
        <v>3</v>
      </c>
      <c r="DI1267" s="3" t="s">
        <v>3</v>
      </c>
      <c r="DJ1267" s="3" t="s">
        <v>3</v>
      </c>
      <c r="DK1267" s="3" t="s">
        <v>3</v>
      </c>
      <c r="DL1267" s="3" t="s">
        <v>3</v>
      </c>
      <c r="DM1267" s="3" t="s">
        <v>3</v>
      </c>
      <c r="DN1267" s="3">
        <v>0</v>
      </c>
      <c r="DO1267" s="3">
        <v>0</v>
      </c>
      <c r="DP1267" s="3">
        <v>1</v>
      </c>
      <c r="DQ1267" s="3">
        <v>1</v>
      </c>
      <c r="DR1267" s="3"/>
      <c r="DS1267" s="3"/>
      <c r="DT1267" s="3"/>
      <c r="DU1267" s="3">
        <v>1010</v>
      </c>
      <c r="DV1267" s="3" t="s">
        <v>40</v>
      </c>
      <c r="DW1267" s="3" t="s">
        <v>40</v>
      </c>
      <c r="DX1267" s="3">
        <v>100</v>
      </c>
      <c r="DY1267" s="3"/>
      <c r="DZ1267" s="3" t="s">
        <v>3</v>
      </c>
      <c r="EA1267" s="3" t="s">
        <v>3</v>
      </c>
      <c r="EB1267" s="3" t="s">
        <v>3</v>
      </c>
      <c r="EC1267" s="3" t="s">
        <v>3</v>
      </c>
      <c r="ED1267" s="3"/>
      <c r="EE1267" s="3">
        <v>57042957</v>
      </c>
      <c r="EF1267" s="3">
        <v>40</v>
      </c>
      <c r="EG1267" s="3" t="s">
        <v>33</v>
      </c>
      <c r="EH1267" s="3">
        <v>0</v>
      </c>
      <c r="EI1267" s="3" t="s">
        <v>3</v>
      </c>
      <c r="EJ1267" s="3">
        <v>2</v>
      </c>
      <c r="EK1267" s="3">
        <v>67</v>
      </c>
      <c r="EL1267" s="3" t="s">
        <v>34</v>
      </c>
      <c r="EM1267" s="3" t="s">
        <v>35</v>
      </c>
      <c r="EN1267" s="3"/>
      <c r="EO1267" s="3" t="s">
        <v>3</v>
      </c>
      <c r="EP1267" s="3"/>
      <c r="EQ1267" s="3">
        <v>0</v>
      </c>
      <c r="ER1267" s="3">
        <v>146.88999999999999</v>
      </c>
      <c r="ES1267" s="3">
        <v>146.88999999999999</v>
      </c>
      <c r="ET1267" s="3">
        <v>0</v>
      </c>
      <c r="EU1267" s="3">
        <v>0</v>
      </c>
      <c r="EV1267" s="3">
        <v>0</v>
      </c>
      <c r="EW1267" s="3">
        <v>0</v>
      </c>
      <c r="EX1267" s="3">
        <v>0</v>
      </c>
      <c r="EY1267" s="3"/>
      <c r="EZ1267" s="3"/>
      <c r="FA1267" s="3"/>
      <c r="FB1267" s="3"/>
      <c r="FC1267" s="3"/>
      <c r="FD1267" s="3"/>
      <c r="FE1267" s="3"/>
      <c r="FF1267" s="3"/>
      <c r="FG1267" s="3"/>
      <c r="FH1267" s="3"/>
      <c r="FI1267" s="3"/>
      <c r="FJ1267" s="3"/>
      <c r="FK1267" s="3"/>
      <c r="FL1267" s="3"/>
      <c r="FM1267" s="3"/>
      <c r="FN1267" s="3"/>
      <c r="FO1267" s="3"/>
      <c r="FP1267" s="3"/>
      <c r="FQ1267" s="3">
        <v>0</v>
      </c>
      <c r="FR1267" s="3">
        <v>0</v>
      </c>
      <c r="FS1267" s="3">
        <v>0</v>
      </c>
      <c r="FT1267" s="3"/>
      <c r="FU1267" s="3"/>
      <c r="FV1267" s="3"/>
      <c r="FW1267" s="3"/>
      <c r="FX1267" s="3">
        <v>97</v>
      </c>
      <c r="FY1267" s="3">
        <v>51</v>
      </c>
      <c r="FZ1267" s="3"/>
      <c r="GA1267" s="3" t="s">
        <v>3</v>
      </c>
      <c r="GB1267" s="3"/>
      <c r="GC1267" s="3"/>
      <c r="GD1267" s="3">
        <v>1</v>
      </c>
      <c r="GE1267" s="3"/>
      <c r="GF1267" s="3">
        <v>289520784</v>
      </c>
      <c r="GG1267" s="3">
        <v>2</v>
      </c>
      <c r="GH1267" s="3">
        <v>1</v>
      </c>
      <c r="GI1267" s="3">
        <v>-2</v>
      </c>
      <c r="GJ1267" s="3">
        <v>0</v>
      </c>
      <c r="GK1267" s="3">
        <v>0</v>
      </c>
      <c r="GL1267" s="3">
        <f t="shared" si="1481"/>
        <v>0</v>
      </c>
      <c r="GM1267" s="3">
        <f t="shared" si="1482"/>
        <v>470.05</v>
      </c>
      <c r="GN1267" s="3">
        <f t="shared" si="1483"/>
        <v>0</v>
      </c>
      <c r="GO1267" s="3">
        <f t="shared" si="1484"/>
        <v>470.05</v>
      </c>
      <c r="GP1267" s="3">
        <f t="shared" si="1485"/>
        <v>0</v>
      </c>
      <c r="GQ1267" s="3"/>
      <c r="GR1267" s="3">
        <v>0</v>
      </c>
      <c r="GS1267" s="3">
        <v>3</v>
      </c>
      <c r="GT1267" s="3">
        <v>0</v>
      </c>
      <c r="GU1267" s="3" t="s">
        <v>3</v>
      </c>
      <c r="GV1267" s="3">
        <f t="shared" si="1486"/>
        <v>0</v>
      </c>
      <c r="GW1267" s="3">
        <v>1</v>
      </c>
      <c r="GX1267" s="3">
        <f t="shared" si="1487"/>
        <v>0</v>
      </c>
      <c r="GY1267" s="3"/>
      <c r="GZ1267" s="3"/>
      <c r="HA1267" s="3">
        <v>0</v>
      </c>
      <c r="HB1267" s="3">
        <v>0</v>
      </c>
      <c r="HC1267" s="3">
        <f t="shared" si="1488"/>
        <v>0</v>
      </c>
      <c r="HD1267" s="3"/>
      <c r="HE1267" s="3" t="s">
        <v>3</v>
      </c>
      <c r="HF1267" s="3" t="s">
        <v>3</v>
      </c>
      <c r="HG1267" s="3"/>
      <c r="HH1267" s="3"/>
      <c r="HI1267" s="3"/>
      <c r="HJ1267" s="3"/>
      <c r="HK1267" s="3"/>
      <c r="HL1267" s="3"/>
      <c r="HM1267" s="3" t="s">
        <v>3</v>
      </c>
      <c r="HN1267" s="3" t="s">
        <v>3</v>
      </c>
      <c r="HO1267" s="3" t="s">
        <v>3</v>
      </c>
      <c r="HP1267" s="3" t="s">
        <v>3</v>
      </c>
      <c r="HQ1267" s="3" t="s">
        <v>3</v>
      </c>
      <c r="HR1267" s="3"/>
      <c r="HS1267" s="3">
        <v>0</v>
      </c>
      <c r="HT1267" s="3"/>
      <c r="HU1267" s="3"/>
      <c r="HV1267" s="3"/>
      <c r="HW1267" s="3"/>
      <c r="HX1267" s="3"/>
      <c r="HY1267" s="3"/>
      <c r="HZ1267" s="3"/>
      <c r="IA1267" s="3"/>
      <c r="IB1267" s="3"/>
      <c r="IC1267" s="3"/>
      <c r="ID1267" s="3"/>
      <c r="IE1267" s="3"/>
      <c r="IF1267" s="3"/>
      <c r="IG1267" s="3"/>
      <c r="IH1267" s="3"/>
      <c r="II1267" s="3"/>
      <c r="IJ1267" s="3"/>
      <c r="IK1267" s="3">
        <v>0</v>
      </c>
      <c r="IL1267" s="3"/>
      <c r="IM1267" s="3"/>
      <c r="IN1267" s="3"/>
      <c r="IO1267" s="3"/>
      <c r="IP1267" s="3"/>
      <c r="IQ1267" s="3"/>
      <c r="IR1267" s="3"/>
      <c r="IS1267" s="3"/>
      <c r="IT1267" s="3"/>
      <c r="IU1267" s="3"/>
    </row>
    <row r="1268" spans="1:255" x14ac:dyDescent="0.25">
      <c r="A1268" s="4">
        <v>18</v>
      </c>
      <c r="B1268" s="4">
        <v>1</v>
      </c>
      <c r="C1268" s="4">
        <v>592</v>
      </c>
      <c r="D1268" s="4"/>
      <c r="E1268" s="4" t="s">
        <v>1447</v>
      </c>
      <c r="F1268" s="4" t="s">
        <v>950</v>
      </c>
      <c r="G1268" s="4" t="s">
        <v>951</v>
      </c>
      <c r="H1268" s="4" t="s">
        <v>40</v>
      </c>
      <c r="I1268" s="4">
        <f>I1264*J1268</f>
        <v>3.2</v>
      </c>
      <c r="J1268" s="4">
        <v>0.5161290322580645</v>
      </c>
      <c r="K1268" s="4">
        <v>0.51612899999999995</v>
      </c>
      <c r="L1268" s="4"/>
      <c r="M1268" s="4"/>
      <c r="N1268" s="4"/>
      <c r="O1268" s="4">
        <f t="shared" si="1464"/>
        <v>817.89</v>
      </c>
      <c r="P1268" s="4">
        <f t="shared" si="1465"/>
        <v>817.89</v>
      </c>
      <c r="Q1268" s="4">
        <f>(ROUND((ROUND(((ET1268)*AV1268*I1268),2)*BB1268),2)+ROUND((ROUND(((AE1268-(EU1268))*AV1268*I1268),2)*BS1268),2))</f>
        <v>0</v>
      </c>
      <c r="R1268" s="4">
        <f>(ROUND((ROUND(((EU1268)*AV1268*I1268),2)*BS1268),2)+ROUND((ROUND(((AE1268-(EU1268))*AV1268*I1268),2)*BS1268),2))</f>
        <v>0</v>
      </c>
      <c r="S1268" s="4">
        <f t="shared" si="1466"/>
        <v>0</v>
      </c>
      <c r="T1268" s="4">
        <f t="shared" si="1467"/>
        <v>0</v>
      </c>
      <c r="U1268" s="4">
        <f t="shared" si="1468"/>
        <v>0</v>
      </c>
      <c r="V1268" s="4">
        <f t="shared" si="1469"/>
        <v>0</v>
      </c>
      <c r="W1268" s="4">
        <f t="shared" si="1470"/>
        <v>0</v>
      </c>
      <c r="X1268" s="4">
        <f>(ROUND((((S1268+ROUND((ROUND(((EU1268)*AV1268*I1268),2)*BS1268),2))*AT1268)/100),2)+ROUND(((ROUND((ROUND(((AE1268-(EU1268))*AV1268*I1268),2)*BS1268),2)*AT1268)/100),2))</f>
        <v>0</v>
      </c>
      <c r="Y1268" s="4">
        <f>(ROUND((((S1268+ROUND((ROUND(((EU1268)*AV1268*I1268),2)*BS1268),2))*AU1268)/100),2)+ROUND(((ROUND((ROUND(((AE1268-(EU1268))*AV1268*I1268),2)*BS1268),2)*AU1268)/100),2))</f>
        <v>0</v>
      </c>
      <c r="Z1268" s="4"/>
      <c r="AA1268" s="4">
        <v>55890823</v>
      </c>
      <c r="AB1268" s="4">
        <f t="shared" si="1471"/>
        <v>146.88999999999999</v>
      </c>
      <c r="AC1268" s="4">
        <f>ROUND((ES1268),6)</f>
        <v>146.88999999999999</v>
      </c>
      <c r="AD1268" s="4">
        <f>ROUND((((ET1268)-(EU1268))+AE1268),6)</f>
        <v>0</v>
      </c>
      <c r="AE1268" s="4">
        <f t="shared" si="1501"/>
        <v>0</v>
      </c>
      <c r="AF1268" s="4">
        <f t="shared" si="1501"/>
        <v>0</v>
      </c>
      <c r="AG1268" s="4">
        <f t="shared" si="1472"/>
        <v>0</v>
      </c>
      <c r="AH1268" s="4">
        <f t="shared" si="1502"/>
        <v>0</v>
      </c>
      <c r="AI1268" s="4">
        <f t="shared" si="1502"/>
        <v>0</v>
      </c>
      <c r="AJ1268" s="4">
        <f t="shared" si="1473"/>
        <v>0</v>
      </c>
      <c r="AK1268" s="4">
        <v>146.88999999999999</v>
      </c>
      <c r="AL1268" s="4">
        <v>146.88999999999999</v>
      </c>
      <c r="AM1268" s="4">
        <v>0</v>
      </c>
      <c r="AN1268" s="4">
        <v>0</v>
      </c>
      <c r="AO1268" s="4">
        <v>0</v>
      </c>
      <c r="AP1268" s="4">
        <v>0</v>
      </c>
      <c r="AQ1268" s="4">
        <v>0</v>
      </c>
      <c r="AR1268" s="4">
        <v>0</v>
      </c>
      <c r="AS1268" s="4">
        <v>0</v>
      </c>
      <c r="AT1268" s="4">
        <v>97</v>
      </c>
      <c r="AU1268" s="4">
        <v>51</v>
      </c>
      <c r="AV1268" s="4">
        <v>1</v>
      </c>
      <c r="AW1268" s="4">
        <v>1</v>
      </c>
      <c r="AX1268" s="4"/>
      <c r="AY1268" s="4"/>
      <c r="AZ1268" s="4">
        <v>1</v>
      </c>
      <c r="BA1268" s="4">
        <v>1</v>
      </c>
      <c r="BB1268" s="4">
        <v>1</v>
      </c>
      <c r="BC1268" s="4">
        <v>1.74</v>
      </c>
      <c r="BD1268" s="4" t="s">
        <v>3</v>
      </c>
      <c r="BE1268" s="4" t="s">
        <v>3</v>
      </c>
      <c r="BF1268" s="4" t="s">
        <v>3</v>
      </c>
      <c r="BG1268" s="4" t="s">
        <v>3</v>
      </c>
      <c r="BH1268" s="4">
        <v>3</v>
      </c>
      <c r="BI1268" s="4">
        <v>2</v>
      </c>
      <c r="BJ1268" s="4" t="s">
        <v>952</v>
      </c>
      <c r="BK1268" s="4"/>
      <c r="BL1268" s="4"/>
      <c r="BM1268" s="4">
        <v>67</v>
      </c>
      <c r="BN1268" s="4">
        <v>0</v>
      </c>
      <c r="BO1268" s="4" t="s">
        <v>950</v>
      </c>
      <c r="BP1268" s="4">
        <v>1</v>
      </c>
      <c r="BQ1268" s="4">
        <v>40</v>
      </c>
      <c r="BR1268" s="4">
        <v>0</v>
      </c>
      <c r="BS1268" s="4">
        <v>1</v>
      </c>
      <c r="BT1268" s="4">
        <v>1</v>
      </c>
      <c r="BU1268" s="4">
        <v>1</v>
      </c>
      <c r="BV1268" s="4">
        <v>1</v>
      </c>
      <c r="BW1268" s="4">
        <v>1</v>
      </c>
      <c r="BX1268" s="4">
        <v>1</v>
      </c>
      <c r="BY1268" s="4" t="s">
        <v>3</v>
      </c>
      <c r="BZ1268" s="4">
        <v>97</v>
      </c>
      <c r="CA1268" s="4">
        <v>51</v>
      </c>
      <c r="CB1268" s="4" t="s">
        <v>3</v>
      </c>
      <c r="CC1268" s="4"/>
      <c r="CD1268" s="4"/>
      <c r="CE1268" s="4">
        <v>1566</v>
      </c>
      <c r="CF1268" s="4">
        <v>0</v>
      </c>
      <c r="CG1268" s="4">
        <v>0</v>
      </c>
      <c r="CH1268" s="4"/>
      <c r="CI1268" s="4"/>
      <c r="CJ1268" s="4"/>
      <c r="CK1268" s="4"/>
      <c r="CL1268" s="4"/>
      <c r="CM1268" s="4">
        <v>0</v>
      </c>
      <c r="CN1268" s="4" t="s">
        <v>3</v>
      </c>
      <c r="CO1268" s="4">
        <v>0</v>
      </c>
      <c r="CP1268" s="4">
        <f t="shared" si="1474"/>
        <v>817.89</v>
      </c>
      <c r="CQ1268" s="4">
        <f t="shared" si="1475"/>
        <v>255.59</v>
      </c>
      <c r="CR1268" s="4">
        <f>(ROUND((ROUND(((ET1268)*AV1268*1),2)*BB1268),2)+ROUND((ROUND(((AE1268-(EU1268))*AV1268*1),2)*BS1268),2))</f>
        <v>0</v>
      </c>
      <c r="CS1268" s="4">
        <f>(ROUND((ROUND(((EU1268)*AV1268*1),2)*BS1268),2)+ROUND((ROUND(((AE1268-(EU1268))*AV1268*1),2)*BS1268),2))</f>
        <v>0</v>
      </c>
      <c r="CT1268" s="4">
        <f t="shared" si="1476"/>
        <v>0</v>
      </c>
      <c r="CU1268" s="4">
        <f t="shared" si="1477"/>
        <v>0</v>
      </c>
      <c r="CV1268" s="4">
        <f t="shared" si="1478"/>
        <v>0</v>
      </c>
      <c r="CW1268" s="4">
        <f t="shared" si="1479"/>
        <v>0</v>
      </c>
      <c r="CX1268" s="4">
        <f t="shared" si="1480"/>
        <v>0</v>
      </c>
      <c r="CY1268" s="4">
        <f>(ROUND((((S1268+ROUND((ROUND(((EU1268)*AV1268*1),2)*BS1268),2))*AT1268)/100),2)+ROUND(((ROUND((ROUND(((AE1268-(EU1268))*AV1268*1),2)*BS1268),2)*AT1268)/100),2))</f>
        <v>0</v>
      </c>
      <c r="CZ1268" s="4">
        <f>(ROUND((((S1268+ROUND((ROUND(((EU1268)*AV1268*1),2)*BS1268),2))*AU1268)/100),2)+ROUND(((ROUND((ROUND(((AE1268-(EU1268))*AV1268*1),2)*BS1268),2)*AU1268)/100),2))</f>
        <v>0</v>
      </c>
      <c r="DA1268" s="4"/>
      <c r="DB1268" s="4"/>
      <c r="DC1268" s="4" t="s">
        <v>3</v>
      </c>
      <c r="DD1268" s="4" t="s">
        <v>3</v>
      </c>
      <c r="DE1268" s="4" t="s">
        <v>3</v>
      </c>
      <c r="DF1268" s="4" t="s">
        <v>3</v>
      </c>
      <c r="DG1268" s="4" t="s">
        <v>3</v>
      </c>
      <c r="DH1268" s="4" t="s">
        <v>3</v>
      </c>
      <c r="DI1268" s="4" t="s">
        <v>3</v>
      </c>
      <c r="DJ1268" s="4" t="s">
        <v>3</v>
      </c>
      <c r="DK1268" s="4" t="s">
        <v>3</v>
      </c>
      <c r="DL1268" s="4" t="s">
        <v>3</v>
      </c>
      <c r="DM1268" s="4" t="s">
        <v>3</v>
      </c>
      <c r="DN1268" s="4">
        <v>0</v>
      </c>
      <c r="DO1268" s="4">
        <v>0</v>
      </c>
      <c r="DP1268" s="4">
        <v>1</v>
      </c>
      <c r="DQ1268" s="4">
        <v>1</v>
      </c>
      <c r="DR1268" s="4"/>
      <c r="DS1268" s="4"/>
      <c r="DT1268" s="4"/>
      <c r="DU1268" s="4">
        <v>1010</v>
      </c>
      <c r="DV1268" s="4" t="s">
        <v>40</v>
      </c>
      <c r="DW1268" s="4" t="s">
        <v>40</v>
      </c>
      <c r="DX1268" s="4">
        <v>100</v>
      </c>
      <c r="DY1268" s="4"/>
      <c r="DZ1268" s="4" t="s">
        <v>3</v>
      </c>
      <c r="EA1268" s="4" t="s">
        <v>3</v>
      </c>
      <c r="EB1268" s="4" t="s">
        <v>3</v>
      </c>
      <c r="EC1268" s="4" t="s">
        <v>3</v>
      </c>
      <c r="ED1268" s="4"/>
      <c r="EE1268" s="4">
        <v>57042957</v>
      </c>
      <c r="EF1268" s="4">
        <v>40</v>
      </c>
      <c r="EG1268" s="4" t="s">
        <v>33</v>
      </c>
      <c r="EH1268" s="4">
        <v>0</v>
      </c>
      <c r="EI1268" s="4" t="s">
        <v>3</v>
      </c>
      <c r="EJ1268" s="4">
        <v>2</v>
      </c>
      <c r="EK1268" s="4">
        <v>67</v>
      </c>
      <c r="EL1268" s="4" t="s">
        <v>34</v>
      </c>
      <c r="EM1268" s="4" t="s">
        <v>35</v>
      </c>
      <c r="EN1268" s="4"/>
      <c r="EO1268" s="4" t="s">
        <v>3</v>
      </c>
      <c r="EP1268" s="4"/>
      <c r="EQ1268" s="4">
        <v>0</v>
      </c>
      <c r="ER1268" s="4">
        <v>146.88999999999999</v>
      </c>
      <c r="ES1268" s="4">
        <v>146.88999999999999</v>
      </c>
      <c r="ET1268" s="4">
        <v>0</v>
      </c>
      <c r="EU1268" s="4">
        <v>0</v>
      </c>
      <c r="EV1268" s="4">
        <v>0</v>
      </c>
      <c r="EW1268" s="4">
        <v>0</v>
      </c>
      <c r="EX1268" s="4">
        <v>0</v>
      </c>
      <c r="EY1268" s="4"/>
      <c r="EZ1268" s="4"/>
      <c r="FA1268" s="4"/>
      <c r="FB1268" s="4"/>
      <c r="FC1268" s="4"/>
      <c r="FD1268" s="4"/>
      <c r="FE1268" s="4"/>
      <c r="FF1268" s="4"/>
      <c r="FG1268" s="4"/>
      <c r="FH1268" s="4"/>
      <c r="FI1268" s="4"/>
      <c r="FJ1268" s="4"/>
      <c r="FK1268" s="4"/>
      <c r="FL1268" s="4"/>
      <c r="FM1268" s="4"/>
      <c r="FN1268" s="4"/>
      <c r="FO1268" s="4"/>
      <c r="FP1268" s="4"/>
      <c r="FQ1268" s="4">
        <v>0</v>
      </c>
      <c r="FR1268" s="4">
        <v>0</v>
      </c>
      <c r="FS1268" s="4">
        <v>0</v>
      </c>
      <c r="FT1268" s="4"/>
      <c r="FU1268" s="4"/>
      <c r="FV1268" s="4"/>
      <c r="FW1268" s="4"/>
      <c r="FX1268" s="4">
        <v>97</v>
      </c>
      <c r="FY1268" s="4">
        <v>51</v>
      </c>
      <c r="FZ1268" s="4"/>
      <c r="GA1268" s="4" t="s">
        <v>3</v>
      </c>
      <c r="GB1268" s="4"/>
      <c r="GC1268" s="4"/>
      <c r="GD1268" s="4">
        <v>1</v>
      </c>
      <c r="GE1268" s="4"/>
      <c r="GF1268" s="4">
        <v>289520784</v>
      </c>
      <c r="GG1268" s="4">
        <v>2</v>
      </c>
      <c r="GH1268" s="4">
        <v>1</v>
      </c>
      <c r="GI1268" s="4">
        <v>2</v>
      </c>
      <c r="GJ1268" s="4">
        <v>0</v>
      </c>
      <c r="GK1268" s="4">
        <v>0</v>
      </c>
      <c r="GL1268" s="4">
        <f t="shared" si="1481"/>
        <v>0</v>
      </c>
      <c r="GM1268" s="4">
        <f t="shared" si="1482"/>
        <v>817.89</v>
      </c>
      <c r="GN1268" s="4">
        <f t="shared" si="1483"/>
        <v>0</v>
      </c>
      <c r="GO1268" s="4">
        <f t="shared" si="1484"/>
        <v>817.89</v>
      </c>
      <c r="GP1268" s="4">
        <f t="shared" si="1485"/>
        <v>0</v>
      </c>
      <c r="GQ1268" s="4"/>
      <c r="GR1268" s="4">
        <v>0</v>
      </c>
      <c r="GS1268" s="4">
        <v>3</v>
      </c>
      <c r="GT1268" s="4">
        <v>0</v>
      </c>
      <c r="GU1268" s="4" t="s">
        <v>3</v>
      </c>
      <c r="GV1268" s="4">
        <f t="shared" si="1486"/>
        <v>0</v>
      </c>
      <c r="GW1268" s="4">
        <v>1</v>
      </c>
      <c r="GX1268" s="4">
        <f t="shared" si="1487"/>
        <v>0</v>
      </c>
      <c r="GY1268" s="4"/>
      <c r="GZ1268" s="4"/>
      <c r="HA1268" s="4">
        <v>0</v>
      </c>
      <c r="HB1268" s="4">
        <v>0</v>
      </c>
      <c r="HC1268" s="4">
        <f t="shared" si="1488"/>
        <v>0</v>
      </c>
      <c r="HD1268" s="4"/>
      <c r="HE1268" s="4" t="s">
        <v>3</v>
      </c>
      <c r="HF1268" s="4" t="s">
        <v>3</v>
      </c>
      <c r="HG1268" s="4"/>
      <c r="HH1268" s="4"/>
      <c r="HI1268" s="4"/>
      <c r="HJ1268" s="4"/>
      <c r="HK1268" s="4"/>
      <c r="HL1268" s="4"/>
      <c r="HM1268" s="4" t="s">
        <v>3</v>
      </c>
      <c r="HN1268" s="4" t="s">
        <v>3</v>
      </c>
      <c r="HO1268" s="4" t="s">
        <v>3</v>
      </c>
      <c r="HP1268" s="4" t="s">
        <v>3</v>
      </c>
      <c r="HQ1268" s="4" t="s">
        <v>3</v>
      </c>
      <c r="HR1268" s="4"/>
      <c r="HS1268" s="4">
        <v>0</v>
      </c>
      <c r="HT1268" s="4"/>
      <c r="HU1268" s="4"/>
      <c r="HV1268" s="4"/>
      <c r="HW1268" s="4"/>
      <c r="HX1268" s="4"/>
      <c r="HY1268" s="4"/>
      <c r="HZ1268" s="4"/>
      <c r="IA1268" s="4"/>
      <c r="IB1268" s="4"/>
      <c r="IC1268" s="4"/>
      <c r="ID1268" s="4"/>
      <c r="IE1268" s="4"/>
      <c r="IF1268" s="4"/>
      <c r="IG1268" s="4"/>
      <c r="IH1268" s="4"/>
      <c r="II1268" s="4"/>
      <c r="IJ1268" s="4"/>
      <c r="IK1268" s="4">
        <v>0</v>
      </c>
      <c r="IL1268" s="4"/>
      <c r="IM1268" s="4"/>
      <c r="IN1268" s="4"/>
      <c r="IO1268" s="4"/>
      <c r="IP1268" s="4"/>
      <c r="IQ1268" s="4"/>
      <c r="IR1268" s="4"/>
      <c r="IS1268" s="4"/>
      <c r="IT1268" s="4"/>
      <c r="IU1268" s="4"/>
    </row>
    <row r="1269" spans="1:255" ht="409.5" x14ac:dyDescent="0.25">
      <c r="A1269" s="3">
        <v>17</v>
      </c>
      <c r="B1269" s="3">
        <v>1</v>
      </c>
      <c r="C1269" s="3">
        <f>ROW(SmtRes!A595)</f>
        <v>595</v>
      </c>
      <c r="D1269" s="3">
        <f>ROW(EtalonRes!A709)</f>
        <v>709</v>
      </c>
      <c r="E1269" s="3" t="s">
        <v>1448</v>
      </c>
      <c r="F1269" s="3" t="s">
        <v>1449</v>
      </c>
      <c r="G1269" s="3" t="s">
        <v>1450</v>
      </c>
      <c r="H1269" s="3" t="s">
        <v>40</v>
      </c>
      <c r="I1269" s="3">
        <f>ROUND(60/100,9)</f>
        <v>0.6</v>
      </c>
      <c r="J1269" s="3">
        <v>0</v>
      </c>
      <c r="K1269" s="3">
        <f>ROUND(60/100,9)</f>
        <v>0.6</v>
      </c>
      <c r="L1269" s="3"/>
      <c r="M1269" s="3"/>
      <c r="N1269" s="3"/>
      <c r="O1269" s="3">
        <f t="shared" si="1464"/>
        <v>243.15</v>
      </c>
      <c r="P1269" s="3">
        <f t="shared" si="1465"/>
        <v>0</v>
      </c>
      <c r="Q1269" s="3">
        <f>(ROUND((ROUND((((ET1269*1.2))*AV1269*I1269),2)*BB1269),2)+ROUND((ROUND(((AE1269-((EU1269*1.2)))*AV1269*I1269),2)*BS1269),2))</f>
        <v>120</v>
      </c>
      <c r="R1269" s="3">
        <f>(ROUND((ROUND((((EU1269*1.2))*AV1269*I1269),2)*BS1269),2)+ROUND((ROUND(((AE1269-((EU1269*1.2)))*AV1269*I1269),2)*BS1269),2))</f>
        <v>35.68</v>
      </c>
      <c r="S1269" s="3">
        <f t="shared" si="1466"/>
        <v>123.15</v>
      </c>
      <c r="T1269" s="3">
        <f t="shared" si="1467"/>
        <v>0</v>
      </c>
      <c r="U1269" s="3">
        <f t="shared" si="1468"/>
        <v>9.8602271999999989</v>
      </c>
      <c r="V1269" s="3">
        <f t="shared" si="1469"/>
        <v>0</v>
      </c>
      <c r="W1269" s="3">
        <f t="shared" si="1470"/>
        <v>0</v>
      </c>
      <c r="X1269" s="3">
        <f>(ROUND((((S1269+ROUND((ROUND((((EU1269*1.2))*AV1269*I1269),2)*BS1269),2))*AT1269)/100),2)+ROUND(((ROUND((ROUND(((AE1269-((EU1269*1.2)))*AV1269*I1269),2)*BS1269),2)*AT1269)/100),2))</f>
        <v>146.12</v>
      </c>
      <c r="Y1269" s="3">
        <f>(ROUND((((S1269+ROUND((ROUND((((EU1269*1.2))*AV1269*I1269),2)*BS1269),2))*AU1269)/100),2)+ROUND(((ROUND((ROUND(((AE1269-((EU1269*1.2)))*AV1269*I1269),2)*BS1269),2)*AU1269)/100),2))</f>
        <v>69.89</v>
      </c>
      <c r="Z1269" s="3"/>
      <c r="AA1269" s="3">
        <v>54971259</v>
      </c>
      <c r="AB1269" s="3">
        <f t="shared" si="1471"/>
        <v>387.072</v>
      </c>
      <c r="AC1269" s="3">
        <f>ROUND(((ES1269*1)),6)</f>
        <v>0</v>
      </c>
      <c r="AD1269" s="3">
        <f>ROUND(((((ET1269*1.2))-((EU1269*1.2)))+AE1269),6)</f>
        <v>191.02799999999999</v>
      </c>
      <c r="AE1269" s="3">
        <f t="shared" ref="AE1269:AF1272" si="1503">ROUND(((EU1269*1.2)),6)</f>
        <v>56.795999999999999</v>
      </c>
      <c r="AF1269" s="3">
        <f t="shared" si="1503"/>
        <v>196.04400000000001</v>
      </c>
      <c r="AG1269" s="3">
        <f t="shared" si="1472"/>
        <v>0</v>
      </c>
      <c r="AH1269" s="3">
        <f t="shared" ref="AH1269:AI1272" si="1504">((EW1269*1.2))</f>
        <v>15.696</v>
      </c>
      <c r="AI1269" s="3">
        <f t="shared" si="1504"/>
        <v>0</v>
      </c>
      <c r="AJ1269" s="3">
        <f t="shared" si="1473"/>
        <v>0</v>
      </c>
      <c r="AK1269" s="3">
        <v>322.56</v>
      </c>
      <c r="AL1269" s="3">
        <v>0</v>
      </c>
      <c r="AM1269" s="3">
        <v>159.19</v>
      </c>
      <c r="AN1269" s="3">
        <v>47.33</v>
      </c>
      <c r="AO1269" s="3">
        <v>163.37</v>
      </c>
      <c r="AP1269" s="3">
        <v>0</v>
      </c>
      <c r="AQ1269" s="3">
        <v>13.08</v>
      </c>
      <c r="AR1269" s="3">
        <v>0</v>
      </c>
      <c r="AS1269" s="3">
        <v>0</v>
      </c>
      <c r="AT1269" s="3">
        <v>92</v>
      </c>
      <c r="AU1269" s="3">
        <v>44</v>
      </c>
      <c r="AV1269" s="3">
        <v>1.0469999999999999</v>
      </c>
      <c r="AW1269" s="3">
        <v>1.002</v>
      </c>
      <c r="AX1269" s="3"/>
      <c r="AY1269" s="3"/>
      <c r="AZ1269" s="3">
        <v>1</v>
      </c>
      <c r="BA1269" s="3">
        <v>1</v>
      </c>
      <c r="BB1269" s="3">
        <v>1</v>
      </c>
      <c r="BC1269" s="3">
        <v>1</v>
      </c>
      <c r="BD1269" s="3" t="s">
        <v>3</v>
      </c>
      <c r="BE1269" s="3" t="s">
        <v>3</v>
      </c>
      <c r="BF1269" s="3" t="s">
        <v>3</v>
      </c>
      <c r="BG1269" s="3" t="s">
        <v>3</v>
      </c>
      <c r="BH1269" s="3">
        <v>0</v>
      </c>
      <c r="BI1269" s="3">
        <v>1</v>
      </c>
      <c r="BJ1269" s="3" t="s">
        <v>1451</v>
      </c>
      <c r="BK1269" s="3"/>
      <c r="BL1269" s="3"/>
      <c r="BM1269" s="3">
        <v>108</v>
      </c>
      <c r="BN1269" s="3">
        <v>0</v>
      </c>
      <c r="BO1269" s="3" t="s">
        <v>1449</v>
      </c>
      <c r="BP1269" s="3">
        <v>1</v>
      </c>
      <c r="BQ1269" s="3">
        <v>60</v>
      </c>
      <c r="BR1269" s="3">
        <v>0</v>
      </c>
      <c r="BS1269" s="3">
        <v>1</v>
      </c>
      <c r="BT1269" s="3">
        <v>1</v>
      </c>
      <c r="BU1269" s="3">
        <v>1</v>
      </c>
      <c r="BV1269" s="3">
        <v>1</v>
      </c>
      <c r="BW1269" s="3">
        <v>1</v>
      </c>
      <c r="BX1269" s="3">
        <v>1</v>
      </c>
      <c r="BY1269" s="3" t="s">
        <v>3</v>
      </c>
      <c r="BZ1269" s="3">
        <v>92</v>
      </c>
      <c r="CA1269" s="3">
        <v>44</v>
      </c>
      <c r="CB1269" s="3" t="s">
        <v>3</v>
      </c>
      <c r="CC1269" s="3"/>
      <c r="CD1269" s="3"/>
      <c r="CE1269" s="3">
        <v>1566</v>
      </c>
      <c r="CF1269" s="3">
        <v>0</v>
      </c>
      <c r="CG1269" s="3">
        <v>0</v>
      </c>
      <c r="CH1269" s="3"/>
      <c r="CI1269" s="3"/>
      <c r="CJ1269" s="3"/>
      <c r="CK1269" s="3"/>
      <c r="CL1269" s="3"/>
      <c r="CM1269" s="3">
        <v>0</v>
      </c>
      <c r="CN1269" s="9" t="s">
        <v>2491</v>
      </c>
      <c r="CO1269" s="3">
        <v>0</v>
      </c>
      <c r="CP1269" s="3">
        <f t="shared" si="1474"/>
        <v>243.15</v>
      </c>
      <c r="CQ1269" s="3">
        <f t="shared" si="1475"/>
        <v>0</v>
      </c>
      <c r="CR1269" s="3">
        <f>(ROUND((ROUND((((ET1269*1.2))*AV1269*1),2)*BB1269),2)+ROUND((ROUND(((AE1269-((EU1269*1.2)))*AV1269*1),2)*BS1269),2))</f>
        <v>200.01</v>
      </c>
      <c r="CS1269" s="3">
        <f>(ROUND((ROUND((((EU1269*1.2))*AV1269*1),2)*BS1269),2)+ROUND((ROUND(((AE1269-((EU1269*1.2)))*AV1269*1),2)*BS1269),2))</f>
        <v>59.47</v>
      </c>
      <c r="CT1269" s="3">
        <f t="shared" si="1476"/>
        <v>205.26</v>
      </c>
      <c r="CU1269" s="3">
        <f t="shared" si="1477"/>
        <v>0</v>
      </c>
      <c r="CV1269" s="3">
        <f t="shared" si="1478"/>
        <v>16.433712</v>
      </c>
      <c r="CW1269" s="3">
        <f t="shared" si="1479"/>
        <v>0</v>
      </c>
      <c r="CX1269" s="3">
        <f t="shared" si="1480"/>
        <v>0</v>
      </c>
      <c r="CY1269" s="3">
        <f>(ROUND((((S1269+ROUND((ROUND((((EU1269*1.2))*AV1269*1),2)*BS1269),2))*AT1269)/100),2)+ROUND(((ROUND((ROUND(((AE1269-((EU1269*1.2)))*AV1269*1),2)*BS1269),2)*AT1269)/100),2))</f>
        <v>168.01</v>
      </c>
      <c r="CZ1269" s="3">
        <f>(ROUND((((S1269+ROUND((ROUND((((EU1269*1.2))*AV1269*1),2)*BS1269),2))*AU1269)/100),2)+ROUND(((ROUND((ROUND(((AE1269-((EU1269*1.2)))*AV1269*1),2)*BS1269),2)*AU1269)/100),2))</f>
        <v>80.349999999999994</v>
      </c>
      <c r="DA1269" s="3"/>
      <c r="DB1269" s="3">
        <v>245</v>
      </c>
      <c r="DC1269" s="3" t="s">
        <v>3</v>
      </c>
      <c r="DD1269" s="3" t="s">
        <v>22</v>
      </c>
      <c r="DE1269" s="3" t="s">
        <v>42</v>
      </c>
      <c r="DF1269" s="3" t="s">
        <v>42</v>
      </c>
      <c r="DG1269" s="3" t="s">
        <v>42</v>
      </c>
      <c r="DH1269" s="3" t="s">
        <v>3</v>
      </c>
      <c r="DI1269" s="3" t="s">
        <v>42</v>
      </c>
      <c r="DJ1269" s="3" t="s">
        <v>42</v>
      </c>
      <c r="DK1269" s="3" t="s">
        <v>3</v>
      </c>
      <c r="DL1269" s="3" t="s">
        <v>3</v>
      </c>
      <c r="DM1269" s="3" t="s">
        <v>3</v>
      </c>
      <c r="DN1269" s="3">
        <v>0</v>
      </c>
      <c r="DO1269" s="3">
        <v>0</v>
      </c>
      <c r="DP1269" s="3">
        <v>1</v>
      </c>
      <c r="DQ1269" s="3">
        <v>1</v>
      </c>
      <c r="DR1269" s="3"/>
      <c r="DS1269" s="3"/>
      <c r="DT1269" s="3"/>
      <c r="DU1269" s="3">
        <v>1010</v>
      </c>
      <c r="DV1269" s="3" t="s">
        <v>40</v>
      </c>
      <c r="DW1269" s="3" t="s">
        <v>40</v>
      </c>
      <c r="DX1269" s="3">
        <v>100</v>
      </c>
      <c r="DY1269" s="3"/>
      <c r="DZ1269" s="3" t="s">
        <v>3</v>
      </c>
      <c r="EA1269" s="3" t="s">
        <v>3</v>
      </c>
      <c r="EB1269" s="3" t="s">
        <v>3</v>
      </c>
      <c r="EC1269" s="3" t="s">
        <v>3</v>
      </c>
      <c r="ED1269" s="3"/>
      <c r="EE1269" s="3">
        <v>57043008</v>
      </c>
      <c r="EF1269" s="3">
        <v>60</v>
      </c>
      <c r="EG1269" s="3" t="s">
        <v>43</v>
      </c>
      <c r="EH1269" s="3">
        <v>0</v>
      </c>
      <c r="EI1269" s="3" t="s">
        <v>3</v>
      </c>
      <c r="EJ1269" s="3">
        <v>1</v>
      </c>
      <c r="EK1269" s="3">
        <v>108</v>
      </c>
      <c r="EL1269" s="3" t="s">
        <v>1452</v>
      </c>
      <c r="EM1269" s="3" t="s">
        <v>1453</v>
      </c>
      <c r="EN1269" s="3"/>
      <c r="EO1269" s="3" t="s">
        <v>46</v>
      </c>
      <c r="EP1269" s="3"/>
      <c r="EQ1269" s="3">
        <v>0</v>
      </c>
      <c r="ER1269" s="3">
        <v>322.56</v>
      </c>
      <c r="ES1269" s="3">
        <v>0</v>
      </c>
      <c r="ET1269" s="3">
        <v>159.19</v>
      </c>
      <c r="EU1269" s="3">
        <v>47.33</v>
      </c>
      <c r="EV1269" s="3">
        <v>163.37</v>
      </c>
      <c r="EW1269" s="3">
        <v>13.08</v>
      </c>
      <c r="EX1269" s="3">
        <v>0</v>
      </c>
      <c r="EY1269" s="3">
        <v>0</v>
      </c>
      <c r="EZ1269" s="3"/>
      <c r="FA1269" s="3"/>
      <c r="FB1269" s="3"/>
      <c r="FC1269" s="3"/>
      <c r="FD1269" s="3"/>
      <c r="FE1269" s="3"/>
      <c r="FF1269" s="3"/>
      <c r="FG1269" s="3"/>
      <c r="FH1269" s="3"/>
      <c r="FI1269" s="3"/>
      <c r="FJ1269" s="3"/>
      <c r="FK1269" s="3"/>
      <c r="FL1269" s="3"/>
      <c r="FM1269" s="3"/>
      <c r="FN1269" s="3"/>
      <c r="FO1269" s="3"/>
      <c r="FP1269" s="3"/>
      <c r="FQ1269" s="3">
        <v>0</v>
      </c>
      <c r="FR1269" s="3">
        <v>0</v>
      </c>
      <c r="FS1269" s="3">
        <v>0</v>
      </c>
      <c r="FT1269" s="3"/>
      <c r="FU1269" s="3"/>
      <c r="FV1269" s="3"/>
      <c r="FW1269" s="3"/>
      <c r="FX1269" s="3">
        <v>92</v>
      </c>
      <c r="FY1269" s="3">
        <v>44</v>
      </c>
      <c r="FZ1269" s="3"/>
      <c r="GA1269" s="3" t="s">
        <v>3</v>
      </c>
      <c r="GB1269" s="3"/>
      <c r="GC1269" s="3"/>
      <c r="GD1269" s="3">
        <v>1</v>
      </c>
      <c r="GE1269" s="3"/>
      <c r="GF1269" s="3">
        <v>496352147</v>
      </c>
      <c r="GG1269" s="3">
        <v>2</v>
      </c>
      <c r="GH1269" s="3">
        <v>1</v>
      </c>
      <c r="GI1269" s="3">
        <v>2</v>
      </c>
      <c r="GJ1269" s="3">
        <v>0</v>
      </c>
      <c r="GK1269" s="3">
        <v>0</v>
      </c>
      <c r="GL1269" s="3">
        <f t="shared" si="1481"/>
        <v>0</v>
      </c>
      <c r="GM1269" s="3">
        <f t="shared" si="1482"/>
        <v>459.16</v>
      </c>
      <c r="GN1269" s="3">
        <f t="shared" si="1483"/>
        <v>459.16</v>
      </c>
      <c r="GO1269" s="3">
        <f t="shared" si="1484"/>
        <v>0</v>
      </c>
      <c r="GP1269" s="3">
        <f t="shared" si="1485"/>
        <v>0</v>
      </c>
      <c r="GQ1269" s="3"/>
      <c r="GR1269" s="3">
        <v>0</v>
      </c>
      <c r="GS1269" s="3">
        <v>3</v>
      </c>
      <c r="GT1269" s="3">
        <v>0</v>
      </c>
      <c r="GU1269" s="3" t="s">
        <v>3</v>
      </c>
      <c r="GV1269" s="3">
        <f t="shared" si="1486"/>
        <v>0</v>
      </c>
      <c r="GW1269" s="3">
        <v>1</v>
      </c>
      <c r="GX1269" s="3">
        <f t="shared" si="1487"/>
        <v>0</v>
      </c>
      <c r="GY1269" s="3"/>
      <c r="GZ1269" s="3"/>
      <c r="HA1269" s="3">
        <v>0</v>
      </c>
      <c r="HB1269" s="3">
        <v>0</v>
      </c>
      <c r="HC1269" s="3">
        <f t="shared" si="1488"/>
        <v>0</v>
      </c>
      <c r="HD1269" s="3"/>
      <c r="HE1269" s="3" t="s">
        <v>3</v>
      </c>
      <c r="HF1269" s="3" t="s">
        <v>3</v>
      </c>
      <c r="HG1269" s="3"/>
      <c r="HH1269" s="3"/>
      <c r="HI1269" s="3"/>
      <c r="HJ1269" s="3"/>
      <c r="HK1269" s="3"/>
      <c r="HL1269" s="3"/>
      <c r="HM1269" s="3" t="s">
        <v>3</v>
      </c>
      <c r="HN1269" s="3" t="s">
        <v>3</v>
      </c>
      <c r="HO1269" s="3" t="s">
        <v>3</v>
      </c>
      <c r="HP1269" s="3" t="s">
        <v>3</v>
      </c>
      <c r="HQ1269" s="3" t="s">
        <v>3</v>
      </c>
      <c r="HR1269" s="3"/>
      <c r="HS1269" s="3">
        <v>0</v>
      </c>
      <c r="HT1269" s="3"/>
      <c r="HU1269" s="3"/>
      <c r="HV1269" s="3"/>
      <c r="HW1269" s="3"/>
      <c r="HX1269" s="3"/>
      <c r="HY1269" s="3"/>
      <c r="HZ1269" s="3"/>
      <c r="IA1269" s="3"/>
      <c r="IB1269" s="3"/>
      <c r="IC1269" s="3"/>
      <c r="ID1269" s="3"/>
      <c r="IE1269" s="3"/>
      <c r="IF1269" s="3"/>
      <c r="IG1269" s="3"/>
      <c r="IH1269" s="3"/>
      <c r="II1269" s="3"/>
      <c r="IJ1269" s="3"/>
      <c r="IK1269" s="3">
        <v>0</v>
      </c>
      <c r="IL1269" s="3"/>
      <c r="IM1269" s="3"/>
      <c r="IN1269" s="3"/>
      <c r="IO1269" s="3"/>
      <c r="IP1269" s="3"/>
      <c r="IQ1269" s="3"/>
      <c r="IR1269" s="3"/>
      <c r="IS1269" s="3"/>
      <c r="IT1269" s="3"/>
      <c r="IU1269" s="3"/>
    </row>
    <row r="1270" spans="1:255" ht="409.5" x14ac:dyDescent="0.25">
      <c r="A1270" s="4">
        <v>17</v>
      </c>
      <c r="B1270" s="4">
        <v>1</v>
      </c>
      <c r="C1270" s="4">
        <f>ROW(SmtRes!A598)</f>
        <v>598</v>
      </c>
      <c r="D1270" s="4">
        <f>ROW(EtalonRes!A712)</f>
        <v>712</v>
      </c>
      <c r="E1270" s="4" t="s">
        <v>1448</v>
      </c>
      <c r="F1270" s="4" t="s">
        <v>1449</v>
      </c>
      <c r="G1270" s="4" t="s">
        <v>1450</v>
      </c>
      <c r="H1270" s="4" t="s">
        <v>40</v>
      </c>
      <c r="I1270" s="4">
        <f>ROUND(60/100,9)</f>
        <v>0.6</v>
      </c>
      <c r="J1270" s="4">
        <v>0</v>
      </c>
      <c r="K1270" s="4">
        <f>ROUND(60/100,9)</f>
        <v>0.6</v>
      </c>
      <c r="L1270" s="4"/>
      <c r="M1270" s="4"/>
      <c r="N1270" s="4"/>
      <c r="O1270" s="4">
        <f t="shared" si="1464"/>
        <v>9955.1</v>
      </c>
      <c r="P1270" s="4">
        <f t="shared" si="1465"/>
        <v>0</v>
      </c>
      <c r="Q1270" s="4">
        <f>(ROUND((ROUND((((ET1270*1.2))*AV1270*I1270),2)*BB1270),2)+ROUND((ROUND(((AE1270-((EU1270*1.2)))*AV1270*I1270),2)*BS1270),2))</f>
        <v>3015.6</v>
      </c>
      <c r="R1270" s="4">
        <f>(ROUND((ROUND((((EU1270*1.2))*AV1270*I1270),2)*BS1270),2)+ROUND((ROUND(((AE1270-((EU1270*1.2)))*AV1270*I1270),2)*BS1270),2))</f>
        <v>2010.57</v>
      </c>
      <c r="S1270" s="4">
        <f t="shared" si="1466"/>
        <v>6939.5</v>
      </c>
      <c r="T1270" s="4">
        <f t="shared" si="1467"/>
        <v>0</v>
      </c>
      <c r="U1270" s="4">
        <f t="shared" si="1468"/>
        <v>9.8602271999999989</v>
      </c>
      <c r="V1270" s="4">
        <f t="shared" si="1469"/>
        <v>0</v>
      </c>
      <c r="W1270" s="4">
        <f t="shared" si="1470"/>
        <v>0</v>
      </c>
      <c r="X1270" s="4">
        <f>(ROUND((((S1270+ROUND((ROUND((((EU1270*1.2))*AV1270*I1270),2)*BS1270),2))*AT1270)/100),2)+ROUND(((ROUND((ROUND(((AE1270-((EU1270*1.2)))*AV1270*I1270),2)*BS1270),2)*AT1270)/100),2))</f>
        <v>8234.06</v>
      </c>
      <c r="Y1270" s="4">
        <f>(ROUND((((S1270+ROUND((ROUND((((EU1270*1.2))*AV1270*I1270),2)*BS1270),2))*AU1270)/100),2)+ROUND(((ROUND((ROUND(((AE1270-((EU1270*1.2)))*AV1270*I1270),2)*BS1270),2)*AU1270)/100),2))</f>
        <v>3938.03</v>
      </c>
      <c r="Z1270" s="4"/>
      <c r="AA1270" s="4">
        <v>55890823</v>
      </c>
      <c r="AB1270" s="4">
        <f t="shared" si="1471"/>
        <v>387.072</v>
      </c>
      <c r="AC1270" s="4">
        <f>ROUND(((ES1270*1)),6)</f>
        <v>0</v>
      </c>
      <c r="AD1270" s="4">
        <f>ROUND(((((ET1270*1.2))-((EU1270*1.2)))+AE1270),6)</f>
        <v>191.02799999999999</v>
      </c>
      <c r="AE1270" s="4">
        <f t="shared" si="1503"/>
        <v>56.795999999999999</v>
      </c>
      <c r="AF1270" s="4">
        <f t="shared" si="1503"/>
        <v>196.04400000000001</v>
      </c>
      <c r="AG1270" s="4">
        <f t="shared" si="1472"/>
        <v>0</v>
      </c>
      <c r="AH1270" s="4">
        <f t="shared" si="1504"/>
        <v>15.696</v>
      </c>
      <c r="AI1270" s="4">
        <f t="shared" si="1504"/>
        <v>0</v>
      </c>
      <c r="AJ1270" s="4">
        <f t="shared" si="1473"/>
        <v>0</v>
      </c>
      <c r="AK1270" s="4">
        <v>322.56</v>
      </c>
      <c r="AL1270" s="4">
        <v>0</v>
      </c>
      <c r="AM1270" s="4">
        <v>159.19</v>
      </c>
      <c r="AN1270" s="4">
        <v>47.33</v>
      </c>
      <c r="AO1270" s="4">
        <v>163.37</v>
      </c>
      <c r="AP1270" s="4">
        <v>0</v>
      </c>
      <c r="AQ1270" s="4">
        <v>13.08</v>
      </c>
      <c r="AR1270" s="4">
        <v>0</v>
      </c>
      <c r="AS1270" s="4">
        <v>0</v>
      </c>
      <c r="AT1270" s="4">
        <v>92</v>
      </c>
      <c r="AU1270" s="4">
        <v>44</v>
      </c>
      <c r="AV1270" s="4">
        <v>1.0469999999999999</v>
      </c>
      <c r="AW1270" s="4">
        <v>1.002</v>
      </c>
      <c r="AX1270" s="4"/>
      <c r="AY1270" s="4"/>
      <c r="AZ1270" s="4">
        <v>1</v>
      </c>
      <c r="BA1270" s="4">
        <v>56.35</v>
      </c>
      <c r="BB1270" s="4">
        <v>25.13</v>
      </c>
      <c r="BC1270" s="4">
        <v>1</v>
      </c>
      <c r="BD1270" s="4" t="s">
        <v>3</v>
      </c>
      <c r="BE1270" s="4" t="s">
        <v>3</v>
      </c>
      <c r="BF1270" s="4" t="s">
        <v>3</v>
      </c>
      <c r="BG1270" s="4" t="s">
        <v>3</v>
      </c>
      <c r="BH1270" s="4">
        <v>0</v>
      </c>
      <c r="BI1270" s="4">
        <v>1</v>
      </c>
      <c r="BJ1270" s="4" t="s">
        <v>1451</v>
      </c>
      <c r="BK1270" s="4"/>
      <c r="BL1270" s="4"/>
      <c r="BM1270" s="4">
        <v>108</v>
      </c>
      <c r="BN1270" s="4">
        <v>0</v>
      </c>
      <c r="BO1270" s="4" t="s">
        <v>1449</v>
      </c>
      <c r="BP1270" s="4">
        <v>1</v>
      </c>
      <c r="BQ1270" s="4">
        <v>60</v>
      </c>
      <c r="BR1270" s="4">
        <v>0</v>
      </c>
      <c r="BS1270" s="4">
        <v>56.35</v>
      </c>
      <c r="BT1270" s="4">
        <v>1</v>
      </c>
      <c r="BU1270" s="4">
        <v>1</v>
      </c>
      <c r="BV1270" s="4">
        <v>1</v>
      </c>
      <c r="BW1270" s="4">
        <v>1</v>
      </c>
      <c r="BX1270" s="4">
        <v>1</v>
      </c>
      <c r="BY1270" s="4" t="s">
        <v>3</v>
      </c>
      <c r="BZ1270" s="4">
        <v>92</v>
      </c>
      <c r="CA1270" s="4">
        <v>44</v>
      </c>
      <c r="CB1270" s="4" t="s">
        <v>3</v>
      </c>
      <c r="CC1270" s="4"/>
      <c r="CD1270" s="4"/>
      <c r="CE1270" s="4">
        <v>1566</v>
      </c>
      <c r="CF1270" s="4">
        <v>0</v>
      </c>
      <c r="CG1270" s="4">
        <v>0</v>
      </c>
      <c r="CH1270" s="4"/>
      <c r="CI1270" s="4"/>
      <c r="CJ1270" s="4"/>
      <c r="CK1270" s="4"/>
      <c r="CL1270" s="4"/>
      <c r="CM1270" s="4">
        <v>0</v>
      </c>
      <c r="CN1270" s="10" t="s">
        <v>2491</v>
      </c>
      <c r="CO1270" s="4">
        <v>0</v>
      </c>
      <c r="CP1270" s="4">
        <f t="shared" si="1474"/>
        <v>9955.1</v>
      </c>
      <c r="CQ1270" s="4">
        <f t="shared" si="1475"/>
        <v>0</v>
      </c>
      <c r="CR1270" s="4">
        <f>(ROUND((ROUND((((ET1270*1.2))*AV1270*1),2)*BB1270),2)+ROUND((ROUND(((AE1270-((EU1270*1.2)))*AV1270*1),2)*BS1270),2))</f>
        <v>5026.25</v>
      </c>
      <c r="CS1270" s="4">
        <f>(ROUND((ROUND((((EU1270*1.2))*AV1270*1),2)*BS1270),2)+ROUND((ROUND(((AE1270-((EU1270*1.2)))*AV1270*1),2)*BS1270),2))</f>
        <v>3351.13</v>
      </c>
      <c r="CT1270" s="4">
        <f t="shared" si="1476"/>
        <v>11566.4</v>
      </c>
      <c r="CU1270" s="4">
        <f t="shared" si="1477"/>
        <v>0</v>
      </c>
      <c r="CV1270" s="4">
        <f t="shared" si="1478"/>
        <v>16.433712</v>
      </c>
      <c r="CW1270" s="4">
        <f t="shared" si="1479"/>
        <v>0</v>
      </c>
      <c r="CX1270" s="4">
        <f t="shared" si="1480"/>
        <v>0</v>
      </c>
      <c r="CY1270" s="4">
        <f>(ROUND((((S1270+ROUND((ROUND((((EU1270*1.2))*AV1270*1),2)*BS1270),2))*AT1270)/100),2)+ROUND(((ROUND((ROUND(((AE1270-((EU1270*1.2)))*AV1270*1),2)*BS1270),2)*AT1270)/100),2))</f>
        <v>9467.3799999999992</v>
      </c>
      <c r="CZ1270" s="4">
        <f>(ROUND((((S1270+ROUND((ROUND((((EU1270*1.2))*AV1270*1),2)*BS1270),2))*AU1270)/100),2)+ROUND(((ROUND((ROUND(((AE1270-((EU1270*1.2)))*AV1270*1),2)*BS1270),2)*AU1270)/100),2))</f>
        <v>4527.88</v>
      </c>
      <c r="DA1270" s="4"/>
      <c r="DB1270" s="4">
        <v>246</v>
      </c>
      <c r="DC1270" s="4" t="s">
        <v>3</v>
      </c>
      <c r="DD1270" s="4" t="s">
        <v>22</v>
      </c>
      <c r="DE1270" s="4" t="s">
        <v>42</v>
      </c>
      <c r="DF1270" s="4" t="s">
        <v>42</v>
      </c>
      <c r="DG1270" s="4" t="s">
        <v>42</v>
      </c>
      <c r="DH1270" s="4" t="s">
        <v>3</v>
      </c>
      <c r="DI1270" s="4" t="s">
        <v>42</v>
      </c>
      <c r="DJ1270" s="4" t="s">
        <v>42</v>
      </c>
      <c r="DK1270" s="4" t="s">
        <v>3</v>
      </c>
      <c r="DL1270" s="4" t="s">
        <v>3</v>
      </c>
      <c r="DM1270" s="4" t="s">
        <v>3</v>
      </c>
      <c r="DN1270" s="4">
        <v>0</v>
      </c>
      <c r="DO1270" s="4">
        <v>0</v>
      </c>
      <c r="DP1270" s="4">
        <v>1</v>
      </c>
      <c r="DQ1270" s="4">
        <v>1</v>
      </c>
      <c r="DR1270" s="4"/>
      <c r="DS1270" s="4"/>
      <c r="DT1270" s="4"/>
      <c r="DU1270" s="4">
        <v>1010</v>
      </c>
      <c r="DV1270" s="4" t="s">
        <v>40</v>
      </c>
      <c r="DW1270" s="4" t="s">
        <v>40</v>
      </c>
      <c r="DX1270" s="4">
        <v>100</v>
      </c>
      <c r="DY1270" s="4"/>
      <c r="DZ1270" s="4" t="s">
        <v>3</v>
      </c>
      <c r="EA1270" s="4" t="s">
        <v>3</v>
      </c>
      <c r="EB1270" s="4" t="s">
        <v>3</v>
      </c>
      <c r="EC1270" s="4" t="s">
        <v>3</v>
      </c>
      <c r="ED1270" s="4"/>
      <c r="EE1270" s="4">
        <v>57043008</v>
      </c>
      <c r="EF1270" s="4">
        <v>60</v>
      </c>
      <c r="EG1270" s="4" t="s">
        <v>43</v>
      </c>
      <c r="EH1270" s="4">
        <v>0</v>
      </c>
      <c r="EI1270" s="4" t="s">
        <v>3</v>
      </c>
      <c r="EJ1270" s="4">
        <v>1</v>
      </c>
      <c r="EK1270" s="4">
        <v>108</v>
      </c>
      <c r="EL1270" s="4" t="s">
        <v>1452</v>
      </c>
      <c r="EM1270" s="4" t="s">
        <v>1453</v>
      </c>
      <c r="EN1270" s="4"/>
      <c r="EO1270" s="4" t="s">
        <v>46</v>
      </c>
      <c r="EP1270" s="4"/>
      <c r="EQ1270" s="4">
        <v>0</v>
      </c>
      <c r="ER1270" s="4">
        <v>322.56</v>
      </c>
      <c r="ES1270" s="4">
        <v>0</v>
      </c>
      <c r="ET1270" s="4">
        <v>159.19</v>
      </c>
      <c r="EU1270" s="4">
        <v>47.33</v>
      </c>
      <c r="EV1270" s="4">
        <v>163.37</v>
      </c>
      <c r="EW1270" s="4">
        <v>13.08</v>
      </c>
      <c r="EX1270" s="4">
        <v>0</v>
      </c>
      <c r="EY1270" s="4">
        <v>0</v>
      </c>
      <c r="EZ1270" s="4"/>
      <c r="FA1270" s="4"/>
      <c r="FB1270" s="4"/>
      <c r="FC1270" s="4"/>
      <c r="FD1270" s="4"/>
      <c r="FE1270" s="4"/>
      <c r="FF1270" s="4"/>
      <c r="FG1270" s="4"/>
      <c r="FH1270" s="4"/>
      <c r="FI1270" s="4"/>
      <c r="FJ1270" s="4"/>
      <c r="FK1270" s="4"/>
      <c r="FL1270" s="4"/>
      <c r="FM1270" s="4"/>
      <c r="FN1270" s="4"/>
      <c r="FO1270" s="4"/>
      <c r="FP1270" s="4"/>
      <c r="FQ1270" s="4">
        <v>0</v>
      </c>
      <c r="FR1270" s="4">
        <v>0</v>
      </c>
      <c r="FS1270" s="4">
        <v>0</v>
      </c>
      <c r="FT1270" s="4"/>
      <c r="FU1270" s="4"/>
      <c r="FV1270" s="4"/>
      <c r="FW1270" s="4"/>
      <c r="FX1270" s="4">
        <v>92</v>
      </c>
      <c r="FY1270" s="4">
        <v>44</v>
      </c>
      <c r="FZ1270" s="4"/>
      <c r="GA1270" s="4" t="s">
        <v>3</v>
      </c>
      <c r="GB1270" s="4"/>
      <c r="GC1270" s="4"/>
      <c r="GD1270" s="4">
        <v>1</v>
      </c>
      <c r="GE1270" s="4"/>
      <c r="GF1270" s="4">
        <v>496352147</v>
      </c>
      <c r="GG1270" s="4">
        <v>2</v>
      </c>
      <c r="GH1270" s="4">
        <v>1</v>
      </c>
      <c r="GI1270" s="4">
        <v>2</v>
      </c>
      <c r="GJ1270" s="4">
        <v>0</v>
      </c>
      <c r="GK1270" s="4">
        <v>0</v>
      </c>
      <c r="GL1270" s="4">
        <f t="shared" si="1481"/>
        <v>0</v>
      </c>
      <c r="GM1270" s="4">
        <f t="shared" si="1482"/>
        <v>22127.19</v>
      </c>
      <c r="GN1270" s="4">
        <f t="shared" si="1483"/>
        <v>22127.19</v>
      </c>
      <c r="GO1270" s="4">
        <f t="shared" si="1484"/>
        <v>0</v>
      </c>
      <c r="GP1270" s="4">
        <f t="shared" si="1485"/>
        <v>0</v>
      </c>
      <c r="GQ1270" s="4"/>
      <c r="GR1270" s="4">
        <v>0</v>
      </c>
      <c r="GS1270" s="4">
        <v>3</v>
      </c>
      <c r="GT1270" s="4">
        <v>0</v>
      </c>
      <c r="GU1270" s="4" t="s">
        <v>3</v>
      </c>
      <c r="GV1270" s="4">
        <f t="shared" si="1486"/>
        <v>0</v>
      </c>
      <c r="GW1270" s="4">
        <v>1</v>
      </c>
      <c r="GX1270" s="4">
        <f t="shared" si="1487"/>
        <v>0</v>
      </c>
      <c r="GY1270" s="4"/>
      <c r="GZ1270" s="4"/>
      <c r="HA1270" s="4">
        <v>0</v>
      </c>
      <c r="HB1270" s="4">
        <v>0</v>
      </c>
      <c r="HC1270" s="4">
        <f t="shared" si="1488"/>
        <v>0</v>
      </c>
      <c r="HD1270" s="4"/>
      <c r="HE1270" s="4" t="s">
        <v>3</v>
      </c>
      <c r="HF1270" s="4" t="s">
        <v>3</v>
      </c>
      <c r="HG1270" s="4"/>
      <c r="HH1270" s="4"/>
      <c r="HI1270" s="4"/>
      <c r="HJ1270" s="4"/>
      <c r="HK1270" s="4"/>
      <c r="HL1270" s="4"/>
      <c r="HM1270" s="4" t="s">
        <v>3</v>
      </c>
      <c r="HN1270" s="4" t="s">
        <v>3</v>
      </c>
      <c r="HO1270" s="4" t="s">
        <v>3</v>
      </c>
      <c r="HP1270" s="4" t="s">
        <v>3</v>
      </c>
      <c r="HQ1270" s="4" t="s">
        <v>3</v>
      </c>
      <c r="HR1270" s="4"/>
      <c r="HS1270" s="4">
        <v>0</v>
      </c>
      <c r="HT1270" s="4"/>
      <c r="HU1270" s="4"/>
      <c r="HV1270" s="4"/>
      <c r="HW1270" s="4"/>
      <c r="HX1270" s="4"/>
      <c r="HY1270" s="4"/>
      <c r="HZ1270" s="4"/>
      <c r="IA1270" s="4"/>
      <c r="IB1270" s="4"/>
      <c r="IC1270" s="4"/>
      <c r="ID1270" s="4"/>
      <c r="IE1270" s="4"/>
      <c r="IF1270" s="4"/>
      <c r="IG1270" s="4"/>
      <c r="IH1270" s="4"/>
      <c r="II1270" s="4"/>
      <c r="IJ1270" s="4"/>
      <c r="IK1270" s="4">
        <v>0</v>
      </c>
      <c r="IL1270" s="4"/>
      <c r="IM1270" s="4"/>
      <c r="IN1270" s="4"/>
      <c r="IO1270" s="4"/>
      <c r="IP1270" s="4"/>
      <c r="IQ1270" s="4"/>
      <c r="IR1270" s="4"/>
      <c r="IS1270" s="4"/>
      <c r="IT1270" s="4"/>
      <c r="IU1270" s="4"/>
    </row>
    <row r="1271" spans="1:255" ht="409.5" x14ac:dyDescent="0.25">
      <c r="A1271" s="3">
        <v>17</v>
      </c>
      <c r="B1271" s="3">
        <v>1</v>
      </c>
      <c r="C1271" s="3">
        <f>ROW(SmtRes!A604)</f>
        <v>604</v>
      </c>
      <c r="D1271" s="3">
        <f>ROW(EtalonRes!A718)</f>
        <v>718</v>
      </c>
      <c r="E1271" s="3" t="s">
        <v>1454</v>
      </c>
      <c r="F1271" s="3" t="s">
        <v>1455</v>
      </c>
      <c r="G1271" s="3" t="s">
        <v>1456</v>
      </c>
      <c r="H1271" s="3" t="s">
        <v>1457</v>
      </c>
      <c r="I1271" s="3">
        <f>ROUND(60/100,9)</f>
        <v>0.6</v>
      </c>
      <c r="J1271" s="3">
        <v>0</v>
      </c>
      <c r="K1271" s="3">
        <f>ROUND(60/100,9)</f>
        <v>0.6</v>
      </c>
      <c r="L1271" s="3"/>
      <c r="M1271" s="3"/>
      <c r="N1271" s="3"/>
      <c r="O1271" s="3">
        <f t="shared" si="1464"/>
        <v>1643.71</v>
      </c>
      <c r="P1271" s="3">
        <f t="shared" si="1465"/>
        <v>517.29</v>
      </c>
      <c r="Q1271" s="3">
        <f>(ROUND((ROUND((((ET1271*1.2))*AV1271*I1271),2)*BB1271),2)+ROUND((ROUND(((AE1271-((EU1271*1.2)))*AV1271*I1271),2)*BS1271),2))</f>
        <v>0</v>
      </c>
      <c r="R1271" s="3">
        <f>(ROUND((ROUND((((EU1271*1.2))*AV1271*I1271),2)*BS1271),2)+ROUND((ROUND(((AE1271-((EU1271*1.2)))*AV1271*I1271),2)*BS1271),2))</f>
        <v>0</v>
      </c>
      <c r="S1271" s="3">
        <f t="shared" si="1466"/>
        <v>1126.42</v>
      </c>
      <c r="T1271" s="3">
        <f t="shared" si="1467"/>
        <v>0</v>
      </c>
      <c r="U1271" s="3">
        <f t="shared" si="1468"/>
        <v>99.506879999999995</v>
      </c>
      <c r="V1271" s="3">
        <f t="shared" si="1469"/>
        <v>0</v>
      </c>
      <c r="W1271" s="3">
        <f t="shared" si="1470"/>
        <v>0</v>
      </c>
      <c r="X1271" s="3">
        <f>(ROUND((((S1271+ROUND((ROUND((((EU1271*1.2))*AV1271*I1271),2)*BS1271),2))*AT1271)/100),2)+ROUND(((ROUND((ROUND(((AE1271-((EU1271*1.2)))*AV1271*I1271),2)*BS1271),2)*AT1271)/100),2))</f>
        <v>1036.31</v>
      </c>
      <c r="Y1271" s="3">
        <f>(ROUND((((S1271+ROUND((ROUND((((EU1271*1.2))*AV1271*I1271),2)*BS1271),2))*AU1271)/100),2)+ROUND(((ROUND((ROUND(((AE1271-((EU1271*1.2)))*AV1271*I1271),2)*BS1271),2)*AU1271)/100),2))</f>
        <v>495.62</v>
      </c>
      <c r="Z1271" s="3"/>
      <c r="AA1271" s="3">
        <v>54971259</v>
      </c>
      <c r="AB1271" s="3">
        <f t="shared" si="1471"/>
        <v>2653.518</v>
      </c>
      <c r="AC1271" s="3">
        <f>ROUND(((ES1271*1)),6)</f>
        <v>860.43</v>
      </c>
      <c r="AD1271" s="3">
        <f>ROUND(((((ET1271*1.2))-((EU1271*1.2)))+AE1271),6)</f>
        <v>0</v>
      </c>
      <c r="AE1271" s="3">
        <f t="shared" si="1503"/>
        <v>0</v>
      </c>
      <c r="AF1271" s="3">
        <f t="shared" si="1503"/>
        <v>1793.088</v>
      </c>
      <c r="AG1271" s="3">
        <f t="shared" si="1472"/>
        <v>0</v>
      </c>
      <c r="AH1271" s="3">
        <f t="shared" si="1504"/>
        <v>158.4</v>
      </c>
      <c r="AI1271" s="3">
        <f t="shared" si="1504"/>
        <v>0</v>
      </c>
      <c r="AJ1271" s="3">
        <f t="shared" si="1473"/>
        <v>0</v>
      </c>
      <c r="AK1271" s="3">
        <v>2354.67</v>
      </c>
      <c r="AL1271" s="3">
        <v>860.43</v>
      </c>
      <c r="AM1271" s="3">
        <v>0</v>
      </c>
      <c r="AN1271" s="3">
        <v>0</v>
      </c>
      <c r="AO1271" s="3">
        <v>1494.24</v>
      </c>
      <c r="AP1271" s="3">
        <v>0</v>
      </c>
      <c r="AQ1271" s="3">
        <v>132</v>
      </c>
      <c r="AR1271" s="3">
        <v>0</v>
      </c>
      <c r="AS1271" s="3">
        <v>0</v>
      </c>
      <c r="AT1271" s="3">
        <v>92</v>
      </c>
      <c r="AU1271" s="3">
        <v>44</v>
      </c>
      <c r="AV1271" s="3">
        <v>1.0469999999999999</v>
      </c>
      <c r="AW1271" s="3">
        <v>1.002</v>
      </c>
      <c r="AX1271" s="3"/>
      <c r="AY1271" s="3"/>
      <c r="AZ1271" s="3">
        <v>1</v>
      </c>
      <c r="BA1271" s="3">
        <v>1</v>
      </c>
      <c r="BB1271" s="3">
        <v>1</v>
      </c>
      <c r="BC1271" s="3">
        <v>1</v>
      </c>
      <c r="BD1271" s="3" t="s">
        <v>3</v>
      </c>
      <c r="BE1271" s="3" t="s">
        <v>3</v>
      </c>
      <c r="BF1271" s="3" t="s">
        <v>3</v>
      </c>
      <c r="BG1271" s="3" t="s">
        <v>3</v>
      </c>
      <c r="BH1271" s="3">
        <v>0</v>
      </c>
      <c r="BI1271" s="3">
        <v>1</v>
      </c>
      <c r="BJ1271" s="3" t="s">
        <v>1458</v>
      </c>
      <c r="BK1271" s="3"/>
      <c r="BL1271" s="3"/>
      <c r="BM1271" s="3">
        <v>108</v>
      </c>
      <c r="BN1271" s="3">
        <v>0</v>
      </c>
      <c r="BO1271" s="3" t="s">
        <v>1455</v>
      </c>
      <c r="BP1271" s="3">
        <v>1</v>
      </c>
      <c r="BQ1271" s="3">
        <v>60</v>
      </c>
      <c r="BR1271" s="3">
        <v>0</v>
      </c>
      <c r="BS1271" s="3">
        <v>1</v>
      </c>
      <c r="BT1271" s="3">
        <v>1</v>
      </c>
      <c r="BU1271" s="3">
        <v>1</v>
      </c>
      <c r="BV1271" s="3">
        <v>1</v>
      </c>
      <c r="BW1271" s="3">
        <v>1</v>
      </c>
      <c r="BX1271" s="3">
        <v>1</v>
      </c>
      <c r="BY1271" s="3" t="s">
        <v>3</v>
      </c>
      <c r="BZ1271" s="3">
        <v>92</v>
      </c>
      <c r="CA1271" s="3">
        <v>44</v>
      </c>
      <c r="CB1271" s="3" t="s">
        <v>3</v>
      </c>
      <c r="CC1271" s="3"/>
      <c r="CD1271" s="3"/>
      <c r="CE1271" s="3">
        <v>1566</v>
      </c>
      <c r="CF1271" s="3">
        <v>0</v>
      </c>
      <c r="CG1271" s="3">
        <v>0</v>
      </c>
      <c r="CH1271" s="3"/>
      <c r="CI1271" s="3"/>
      <c r="CJ1271" s="3"/>
      <c r="CK1271" s="3"/>
      <c r="CL1271" s="3"/>
      <c r="CM1271" s="3">
        <v>0</v>
      </c>
      <c r="CN1271" s="9" t="s">
        <v>2491</v>
      </c>
      <c r="CO1271" s="3">
        <v>0</v>
      </c>
      <c r="CP1271" s="3">
        <f t="shared" si="1474"/>
        <v>1643.71</v>
      </c>
      <c r="CQ1271" s="3">
        <f t="shared" si="1475"/>
        <v>862.15</v>
      </c>
      <c r="CR1271" s="3">
        <f>(ROUND((ROUND((((ET1271*1.2))*AV1271*1),2)*BB1271),2)+ROUND((ROUND(((AE1271-((EU1271*1.2)))*AV1271*1),2)*BS1271),2))</f>
        <v>0</v>
      </c>
      <c r="CS1271" s="3">
        <f>(ROUND((ROUND((((EU1271*1.2))*AV1271*1),2)*BS1271),2)+ROUND((ROUND(((AE1271-((EU1271*1.2)))*AV1271*1),2)*BS1271),2))</f>
        <v>0</v>
      </c>
      <c r="CT1271" s="3">
        <f t="shared" si="1476"/>
        <v>1877.36</v>
      </c>
      <c r="CU1271" s="3">
        <f t="shared" si="1477"/>
        <v>0</v>
      </c>
      <c r="CV1271" s="3">
        <f t="shared" si="1478"/>
        <v>165.84479999999999</v>
      </c>
      <c r="CW1271" s="3">
        <f t="shared" si="1479"/>
        <v>0</v>
      </c>
      <c r="CX1271" s="3">
        <f t="shared" si="1480"/>
        <v>0</v>
      </c>
      <c r="CY1271" s="3">
        <f>(ROUND((((S1271+ROUND((ROUND((((EU1271*1.2))*AV1271*1),2)*BS1271),2))*AT1271)/100),2)+ROUND(((ROUND((ROUND(((AE1271-((EU1271*1.2)))*AV1271*1),2)*BS1271),2)*AT1271)/100),2))</f>
        <v>1036.31</v>
      </c>
      <c r="CZ1271" s="3">
        <f>(ROUND((((S1271+ROUND((ROUND((((EU1271*1.2))*AV1271*1),2)*BS1271),2))*AU1271)/100),2)+ROUND(((ROUND((ROUND(((AE1271-((EU1271*1.2)))*AV1271*1),2)*BS1271),2)*AU1271)/100),2))</f>
        <v>495.62</v>
      </c>
      <c r="DA1271" s="3"/>
      <c r="DB1271" s="3">
        <v>247</v>
      </c>
      <c r="DC1271" s="3" t="s">
        <v>3</v>
      </c>
      <c r="DD1271" s="3" t="s">
        <v>22</v>
      </c>
      <c r="DE1271" s="3" t="s">
        <v>42</v>
      </c>
      <c r="DF1271" s="3" t="s">
        <v>42</v>
      </c>
      <c r="DG1271" s="3" t="s">
        <v>42</v>
      </c>
      <c r="DH1271" s="3" t="s">
        <v>3</v>
      </c>
      <c r="DI1271" s="3" t="s">
        <v>42</v>
      </c>
      <c r="DJ1271" s="3" t="s">
        <v>42</v>
      </c>
      <c r="DK1271" s="3" t="s">
        <v>3</v>
      </c>
      <c r="DL1271" s="3" t="s">
        <v>3</v>
      </c>
      <c r="DM1271" s="3" t="s">
        <v>3</v>
      </c>
      <c r="DN1271" s="3">
        <v>0</v>
      </c>
      <c r="DO1271" s="3">
        <v>0</v>
      </c>
      <c r="DP1271" s="3">
        <v>1</v>
      </c>
      <c r="DQ1271" s="3">
        <v>1</v>
      </c>
      <c r="DR1271" s="3"/>
      <c r="DS1271" s="3"/>
      <c r="DT1271" s="3"/>
      <c r="DU1271" s="3">
        <v>1013</v>
      </c>
      <c r="DV1271" s="3" t="s">
        <v>1457</v>
      </c>
      <c r="DW1271" s="3" t="s">
        <v>1457</v>
      </c>
      <c r="DX1271" s="3">
        <v>1</v>
      </c>
      <c r="DY1271" s="3"/>
      <c r="DZ1271" s="3" t="s">
        <v>3</v>
      </c>
      <c r="EA1271" s="3" t="s">
        <v>3</v>
      </c>
      <c r="EB1271" s="3" t="s">
        <v>3</v>
      </c>
      <c r="EC1271" s="3" t="s">
        <v>3</v>
      </c>
      <c r="ED1271" s="3"/>
      <c r="EE1271" s="3">
        <v>57043008</v>
      </c>
      <c r="EF1271" s="3">
        <v>60</v>
      </c>
      <c r="EG1271" s="3" t="s">
        <v>43</v>
      </c>
      <c r="EH1271" s="3">
        <v>0</v>
      </c>
      <c r="EI1271" s="3" t="s">
        <v>3</v>
      </c>
      <c r="EJ1271" s="3">
        <v>1</v>
      </c>
      <c r="EK1271" s="3">
        <v>108</v>
      </c>
      <c r="EL1271" s="3" t="s">
        <v>1452</v>
      </c>
      <c r="EM1271" s="3" t="s">
        <v>1453</v>
      </c>
      <c r="EN1271" s="3"/>
      <c r="EO1271" s="3" t="s">
        <v>46</v>
      </c>
      <c r="EP1271" s="3"/>
      <c r="EQ1271" s="3">
        <v>0</v>
      </c>
      <c r="ER1271" s="3">
        <v>2354.67</v>
      </c>
      <c r="ES1271" s="3">
        <v>860.43</v>
      </c>
      <c r="ET1271" s="3">
        <v>0</v>
      </c>
      <c r="EU1271" s="3">
        <v>0</v>
      </c>
      <c r="EV1271" s="3">
        <v>1494.24</v>
      </c>
      <c r="EW1271" s="3">
        <v>132</v>
      </c>
      <c r="EX1271" s="3">
        <v>0</v>
      </c>
      <c r="EY1271" s="3">
        <v>0</v>
      </c>
      <c r="EZ1271" s="3"/>
      <c r="FA1271" s="3"/>
      <c r="FB1271" s="3"/>
      <c r="FC1271" s="3"/>
      <c r="FD1271" s="3"/>
      <c r="FE1271" s="3"/>
      <c r="FF1271" s="3"/>
      <c r="FG1271" s="3"/>
      <c r="FH1271" s="3"/>
      <c r="FI1271" s="3"/>
      <c r="FJ1271" s="3"/>
      <c r="FK1271" s="3"/>
      <c r="FL1271" s="3"/>
      <c r="FM1271" s="3"/>
      <c r="FN1271" s="3"/>
      <c r="FO1271" s="3"/>
      <c r="FP1271" s="3"/>
      <c r="FQ1271" s="3">
        <v>0</v>
      </c>
      <c r="FR1271" s="3">
        <v>0</v>
      </c>
      <c r="FS1271" s="3">
        <v>0</v>
      </c>
      <c r="FT1271" s="3"/>
      <c r="FU1271" s="3"/>
      <c r="FV1271" s="3"/>
      <c r="FW1271" s="3"/>
      <c r="FX1271" s="3">
        <v>92</v>
      </c>
      <c r="FY1271" s="3">
        <v>44</v>
      </c>
      <c r="FZ1271" s="3"/>
      <c r="GA1271" s="3" t="s">
        <v>3</v>
      </c>
      <c r="GB1271" s="3"/>
      <c r="GC1271" s="3"/>
      <c r="GD1271" s="3">
        <v>1</v>
      </c>
      <c r="GE1271" s="3"/>
      <c r="GF1271" s="3">
        <v>384545902</v>
      </c>
      <c r="GG1271" s="3">
        <v>2</v>
      </c>
      <c r="GH1271" s="3">
        <v>1</v>
      </c>
      <c r="GI1271" s="3">
        <v>2</v>
      </c>
      <c r="GJ1271" s="3">
        <v>0</v>
      </c>
      <c r="GK1271" s="3">
        <v>0</v>
      </c>
      <c r="GL1271" s="3">
        <f t="shared" si="1481"/>
        <v>0</v>
      </c>
      <c r="GM1271" s="3">
        <f t="shared" si="1482"/>
        <v>3175.64</v>
      </c>
      <c r="GN1271" s="3">
        <f t="shared" si="1483"/>
        <v>3175.64</v>
      </c>
      <c r="GO1271" s="3">
        <f t="shared" si="1484"/>
        <v>0</v>
      </c>
      <c r="GP1271" s="3">
        <f t="shared" si="1485"/>
        <v>0</v>
      </c>
      <c r="GQ1271" s="3"/>
      <c r="GR1271" s="3">
        <v>0</v>
      </c>
      <c r="GS1271" s="3">
        <v>3</v>
      </c>
      <c r="GT1271" s="3">
        <v>0</v>
      </c>
      <c r="GU1271" s="3" t="s">
        <v>3</v>
      </c>
      <c r="GV1271" s="3">
        <f t="shared" si="1486"/>
        <v>0</v>
      </c>
      <c r="GW1271" s="3">
        <v>1</v>
      </c>
      <c r="GX1271" s="3">
        <f t="shared" si="1487"/>
        <v>0</v>
      </c>
      <c r="GY1271" s="3"/>
      <c r="GZ1271" s="3"/>
      <c r="HA1271" s="3">
        <v>0</v>
      </c>
      <c r="HB1271" s="3">
        <v>0</v>
      </c>
      <c r="HC1271" s="3">
        <f t="shared" si="1488"/>
        <v>0</v>
      </c>
      <c r="HD1271" s="3"/>
      <c r="HE1271" s="3" t="s">
        <v>3</v>
      </c>
      <c r="HF1271" s="3" t="s">
        <v>3</v>
      </c>
      <c r="HG1271" s="3"/>
      <c r="HH1271" s="3"/>
      <c r="HI1271" s="3"/>
      <c r="HJ1271" s="3"/>
      <c r="HK1271" s="3"/>
      <c r="HL1271" s="3"/>
      <c r="HM1271" s="3" t="s">
        <v>3</v>
      </c>
      <c r="HN1271" s="3" t="s">
        <v>3</v>
      </c>
      <c r="HO1271" s="3" t="s">
        <v>3</v>
      </c>
      <c r="HP1271" s="3" t="s">
        <v>3</v>
      </c>
      <c r="HQ1271" s="3" t="s">
        <v>3</v>
      </c>
      <c r="HR1271" s="3"/>
      <c r="HS1271" s="3">
        <v>0</v>
      </c>
      <c r="HT1271" s="3"/>
      <c r="HU1271" s="3"/>
      <c r="HV1271" s="3"/>
      <c r="HW1271" s="3"/>
      <c r="HX1271" s="3"/>
      <c r="HY1271" s="3"/>
      <c r="HZ1271" s="3"/>
      <c r="IA1271" s="3"/>
      <c r="IB1271" s="3"/>
      <c r="IC1271" s="3"/>
      <c r="ID1271" s="3"/>
      <c r="IE1271" s="3"/>
      <c r="IF1271" s="3"/>
      <c r="IG1271" s="3"/>
      <c r="IH1271" s="3"/>
      <c r="II1271" s="3"/>
      <c r="IJ1271" s="3"/>
      <c r="IK1271" s="3">
        <v>0</v>
      </c>
      <c r="IL1271" s="3"/>
      <c r="IM1271" s="3"/>
      <c r="IN1271" s="3"/>
      <c r="IO1271" s="3"/>
      <c r="IP1271" s="3"/>
      <c r="IQ1271" s="3"/>
      <c r="IR1271" s="3"/>
      <c r="IS1271" s="3"/>
      <c r="IT1271" s="3"/>
      <c r="IU1271" s="3"/>
    </row>
    <row r="1272" spans="1:255" ht="409.5" x14ac:dyDescent="0.25">
      <c r="A1272" s="4">
        <v>17</v>
      </c>
      <c r="B1272" s="4">
        <v>1</v>
      </c>
      <c r="C1272" s="4">
        <f>ROW(SmtRes!A610)</f>
        <v>610</v>
      </c>
      <c r="D1272" s="4">
        <f>ROW(EtalonRes!A724)</f>
        <v>724</v>
      </c>
      <c r="E1272" s="4" t="s">
        <v>1454</v>
      </c>
      <c r="F1272" s="4" t="s">
        <v>1455</v>
      </c>
      <c r="G1272" s="4" t="s">
        <v>1456</v>
      </c>
      <c r="H1272" s="4" t="s">
        <v>1457</v>
      </c>
      <c r="I1272" s="4">
        <f>ROUND(60/100,9)</f>
        <v>0.6</v>
      </c>
      <c r="J1272" s="4">
        <v>0</v>
      </c>
      <c r="K1272" s="4">
        <f>ROUND(60/100,9)</f>
        <v>0.6</v>
      </c>
      <c r="L1272" s="4"/>
      <c r="M1272" s="4"/>
      <c r="N1272" s="4"/>
      <c r="O1272" s="4">
        <f t="shared" si="1464"/>
        <v>66205.06</v>
      </c>
      <c r="P1272" s="4">
        <f t="shared" si="1465"/>
        <v>2731.29</v>
      </c>
      <c r="Q1272" s="4">
        <f>(ROUND((ROUND((((ET1272*1.2))*AV1272*I1272),2)*BB1272),2)+ROUND((ROUND(((AE1272-((EU1272*1.2)))*AV1272*I1272),2)*BS1272),2))</f>
        <v>0</v>
      </c>
      <c r="R1272" s="4">
        <f>(ROUND((ROUND((((EU1272*1.2))*AV1272*I1272),2)*BS1272),2)+ROUND((ROUND(((AE1272-((EU1272*1.2)))*AV1272*I1272),2)*BS1272),2))</f>
        <v>0</v>
      </c>
      <c r="S1272" s="4">
        <f t="shared" si="1466"/>
        <v>63473.77</v>
      </c>
      <c r="T1272" s="4">
        <f t="shared" si="1467"/>
        <v>0</v>
      </c>
      <c r="U1272" s="4">
        <f t="shared" si="1468"/>
        <v>99.506879999999995</v>
      </c>
      <c r="V1272" s="4">
        <f t="shared" si="1469"/>
        <v>0</v>
      </c>
      <c r="W1272" s="4">
        <f t="shared" si="1470"/>
        <v>0</v>
      </c>
      <c r="X1272" s="4">
        <f>(ROUND((((S1272+ROUND((ROUND((((EU1272*1.2))*AV1272*I1272),2)*BS1272),2))*AT1272)/100),2)+ROUND(((ROUND((ROUND(((AE1272-((EU1272*1.2)))*AV1272*I1272),2)*BS1272),2)*AT1272)/100),2))</f>
        <v>58395.87</v>
      </c>
      <c r="Y1272" s="4">
        <f>(ROUND((((S1272+ROUND((ROUND((((EU1272*1.2))*AV1272*I1272),2)*BS1272),2))*AU1272)/100),2)+ROUND(((ROUND((ROUND(((AE1272-((EU1272*1.2)))*AV1272*I1272),2)*BS1272),2)*AU1272)/100),2))</f>
        <v>27928.46</v>
      </c>
      <c r="Z1272" s="4"/>
      <c r="AA1272" s="4">
        <v>55890823</v>
      </c>
      <c r="AB1272" s="4">
        <f t="shared" si="1471"/>
        <v>2653.518</v>
      </c>
      <c r="AC1272" s="4">
        <f>ROUND(((ES1272*1)),6)</f>
        <v>860.43</v>
      </c>
      <c r="AD1272" s="4">
        <f>ROUND(((((ET1272*1.2))-((EU1272*1.2)))+AE1272),6)</f>
        <v>0</v>
      </c>
      <c r="AE1272" s="4">
        <f t="shared" si="1503"/>
        <v>0</v>
      </c>
      <c r="AF1272" s="4">
        <f t="shared" si="1503"/>
        <v>1793.088</v>
      </c>
      <c r="AG1272" s="4">
        <f t="shared" si="1472"/>
        <v>0</v>
      </c>
      <c r="AH1272" s="4">
        <f t="shared" si="1504"/>
        <v>158.4</v>
      </c>
      <c r="AI1272" s="4">
        <f t="shared" si="1504"/>
        <v>0</v>
      </c>
      <c r="AJ1272" s="4">
        <f t="shared" si="1473"/>
        <v>0</v>
      </c>
      <c r="AK1272" s="4">
        <v>2354.67</v>
      </c>
      <c r="AL1272" s="4">
        <v>860.43</v>
      </c>
      <c r="AM1272" s="4">
        <v>0</v>
      </c>
      <c r="AN1272" s="4">
        <v>0</v>
      </c>
      <c r="AO1272" s="4">
        <v>1494.24</v>
      </c>
      <c r="AP1272" s="4">
        <v>0</v>
      </c>
      <c r="AQ1272" s="4">
        <v>132</v>
      </c>
      <c r="AR1272" s="4">
        <v>0</v>
      </c>
      <c r="AS1272" s="4">
        <v>0</v>
      </c>
      <c r="AT1272" s="4">
        <v>92</v>
      </c>
      <c r="AU1272" s="4">
        <v>44</v>
      </c>
      <c r="AV1272" s="4">
        <v>1.0469999999999999</v>
      </c>
      <c r="AW1272" s="4">
        <v>1.002</v>
      </c>
      <c r="AX1272" s="4"/>
      <c r="AY1272" s="4"/>
      <c r="AZ1272" s="4">
        <v>1</v>
      </c>
      <c r="BA1272" s="4">
        <v>56.35</v>
      </c>
      <c r="BB1272" s="4">
        <v>1</v>
      </c>
      <c r="BC1272" s="4">
        <v>5.28</v>
      </c>
      <c r="BD1272" s="4" t="s">
        <v>3</v>
      </c>
      <c r="BE1272" s="4" t="s">
        <v>3</v>
      </c>
      <c r="BF1272" s="4" t="s">
        <v>3</v>
      </c>
      <c r="BG1272" s="4" t="s">
        <v>3</v>
      </c>
      <c r="BH1272" s="4">
        <v>0</v>
      </c>
      <c r="BI1272" s="4">
        <v>1</v>
      </c>
      <c r="BJ1272" s="4" t="s">
        <v>1458</v>
      </c>
      <c r="BK1272" s="4"/>
      <c r="BL1272" s="4"/>
      <c r="BM1272" s="4">
        <v>108</v>
      </c>
      <c r="BN1272" s="4">
        <v>0</v>
      </c>
      <c r="BO1272" s="4" t="s">
        <v>1455</v>
      </c>
      <c r="BP1272" s="4">
        <v>1</v>
      </c>
      <c r="BQ1272" s="4">
        <v>60</v>
      </c>
      <c r="BR1272" s="4">
        <v>0</v>
      </c>
      <c r="BS1272" s="4">
        <v>56.35</v>
      </c>
      <c r="BT1272" s="4">
        <v>1</v>
      </c>
      <c r="BU1272" s="4">
        <v>1</v>
      </c>
      <c r="BV1272" s="4">
        <v>1</v>
      </c>
      <c r="BW1272" s="4">
        <v>1</v>
      </c>
      <c r="BX1272" s="4">
        <v>1</v>
      </c>
      <c r="BY1272" s="4" t="s">
        <v>3</v>
      </c>
      <c r="BZ1272" s="4">
        <v>92</v>
      </c>
      <c r="CA1272" s="4">
        <v>44</v>
      </c>
      <c r="CB1272" s="4" t="s">
        <v>3</v>
      </c>
      <c r="CC1272" s="4"/>
      <c r="CD1272" s="4"/>
      <c r="CE1272" s="4">
        <v>1566</v>
      </c>
      <c r="CF1272" s="4">
        <v>0</v>
      </c>
      <c r="CG1272" s="4">
        <v>0</v>
      </c>
      <c r="CH1272" s="4"/>
      <c r="CI1272" s="4"/>
      <c r="CJ1272" s="4"/>
      <c r="CK1272" s="4"/>
      <c r="CL1272" s="4"/>
      <c r="CM1272" s="4">
        <v>0</v>
      </c>
      <c r="CN1272" s="10" t="s">
        <v>2491</v>
      </c>
      <c r="CO1272" s="4">
        <v>0</v>
      </c>
      <c r="CP1272" s="4">
        <f t="shared" si="1474"/>
        <v>66205.06</v>
      </c>
      <c r="CQ1272" s="4">
        <f t="shared" si="1475"/>
        <v>4552.1499999999996</v>
      </c>
      <c r="CR1272" s="4">
        <f>(ROUND((ROUND((((ET1272*1.2))*AV1272*1),2)*BB1272),2)+ROUND((ROUND(((AE1272-((EU1272*1.2)))*AV1272*1),2)*BS1272),2))</f>
        <v>0</v>
      </c>
      <c r="CS1272" s="4">
        <f>(ROUND((ROUND((((EU1272*1.2))*AV1272*1),2)*BS1272),2)+ROUND((ROUND(((AE1272-((EU1272*1.2)))*AV1272*1),2)*BS1272),2))</f>
        <v>0</v>
      </c>
      <c r="CT1272" s="4">
        <f t="shared" si="1476"/>
        <v>105789.24</v>
      </c>
      <c r="CU1272" s="4">
        <f t="shared" si="1477"/>
        <v>0</v>
      </c>
      <c r="CV1272" s="4">
        <f t="shared" si="1478"/>
        <v>165.84479999999999</v>
      </c>
      <c r="CW1272" s="4">
        <f t="shared" si="1479"/>
        <v>0</v>
      </c>
      <c r="CX1272" s="4">
        <f t="shared" si="1480"/>
        <v>0</v>
      </c>
      <c r="CY1272" s="4">
        <f>(ROUND((((S1272+ROUND((ROUND((((EU1272*1.2))*AV1272*1),2)*BS1272),2))*AT1272)/100),2)+ROUND(((ROUND((ROUND(((AE1272-((EU1272*1.2)))*AV1272*1),2)*BS1272),2)*AT1272)/100),2))</f>
        <v>58395.87</v>
      </c>
      <c r="CZ1272" s="4">
        <f>(ROUND((((S1272+ROUND((ROUND((((EU1272*1.2))*AV1272*1),2)*BS1272),2))*AU1272)/100),2)+ROUND(((ROUND((ROUND(((AE1272-((EU1272*1.2)))*AV1272*1),2)*BS1272),2)*AU1272)/100),2))</f>
        <v>27928.46</v>
      </c>
      <c r="DA1272" s="4"/>
      <c r="DB1272" s="4">
        <v>248</v>
      </c>
      <c r="DC1272" s="4" t="s">
        <v>3</v>
      </c>
      <c r="DD1272" s="4" t="s">
        <v>22</v>
      </c>
      <c r="DE1272" s="4" t="s">
        <v>42</v>
      </c>
      <c r="DF1272" s="4" t="s">
        <v>42</v>
      </c>
      <c r="DG1272" s="4" t="s">
        <v>42</v>
      </c>
      <c r="DH1272" s="4" t="s">
        <v>3</v>
      </c>
      <c r="DI1272" s="4" t="s">
        <v>42</v>
      </c>
      <c r="DJ1272" s="4" t="s">
        <v>42</v>
      </c>
      <c r="DK1272" s="4" t="s">
        <v>3</v>
      </c>
      <c r="DL1272" s="4" t="s">
        <v>3</v>
      </c>
      <c r="DM1272" s="4" t="s">
        <v>3</v>
      </c>
      <c r="DN1272" s="4">
        <v>0</v>
      </c>
      <c r="DO1272" s="4">
        <v>0</v>
      </c>
      <c r="DP1272" s="4">
        <v>1</v>
      </c>
      <c r="DQ1272" s="4">
        <v>1</v>
      </c>
      <c r="DR1272" s="4"/>
      <c r="DS1272" s="4"/>
      <c r="DT1272" s="4"/>
      <c r="DU1272" s="4">
        <v>1013</v>
      </c>
      <c r="DV1272" s="4" t="s">
        <v>1457</v>
      </c>
      <c r="DW1272" s="4" t="s">
        <v>1457</v>
      </c>
      <c r="DX1272" s="4">
        <v>1</v>
      </c>
      <c r="DY1272" s="4"/>
      <c r="DZ1272" s="4" t="s">
        <v>3</v>
      </c>
      <c r="EA1272" s="4" t="s">
        <v>3</v>
      </c>
      <c r="EB1272" s="4" t="s">
        <v>3</v>
      </c>
      <c r="EC1272" s="4" t="s">
        <v>3</v>
      </c>
      <c r="ED1272" s="4"/>
      <c r="EE1272" s="4">
        <v>57043008</v>
      </c>
      <c r="EF1272" s="4">
        <v>60</v>
      </c>
      <c r="EG1272" s="4" t="s">
        <v>43</v>
      </c>
      <c r="EH1272" s="4">
        <v>0</v>
      </c>
      <c r="EI1272" s="4" t="s">
        <v>3</v>
      </c>
      <c r="EJ1272" s="4">
        <v>1</v>
      </c>
      <c r="EK1272" s="4">
        <v>108</v>
      </c>
      <c r="EL1272" s="4" t="s">
        <v>1452</v>
      </c>
      <c r="EM1272" s="4" t="s">
        <v>1453</v>
      </c>
      <c r="EN1272" s="4"/>
      <c r="EO1272" s="4" t="s">
        <v>46</v>
      </c>
      <c r="EP1272" s="4"/>
      <c r="EQ1272" s="4">
        <v>0</v>
      </c>
      <c r="ER1272" s="4">
        <v>2354.67</v>
      </c>
      <c r="ES1272" s="4">
        <v>860.43</v>
      </c>
      <c r="ET1272" s="4">
        <v>0</v>
      </c>
      <c r="EU1272" s="4">
        <v>0</v>
      </c>
      <c r="EV1272" s="4">
        <v>1494.24</v>
      </c>
      <c r="EW1272" s="4">
        <v>132</v>
      </c>
      <c r="EX1272" s="4">
        <v>0</v>
      </c>
      <c r="EY1272" s="4">
        <v>0</v>
      </c>
      <c r="EZ1272" s="4"/>
      <c r="FA1272" s="4"/>
      <c r="FB1272" s="4"/>
      <c r="FC1272" s="4"/>
      <c r="FD1272" s="4"/>
      <c r="FE1272" s="4"/>
      <c r="FF1272" s="4"/>
      <c r="FG1272" s="4"/>
      <c r="FH1272" s="4"/>
      <c r="FI1272" s="4"/>
      <c r="FJ1272" s="4"/>
      <c r="FK1272" s="4"/>
      <c r="FL1272" s="4"/>
      <c r="FM1272" s="4"/>
      <c r="FN1272" s="4"/>
      <c r="FO1272" s="4"/>
      <c r="FP1272" s="4"/>
      <c r="FQ1272" s="4">
        <v>0</v>
      </c>
      <c r="FR1272" s="4">
        <v>0</v>
      </c>
      <c r="FS1272" s="4">
        <v>0</v>
      </c>
      <c r="FT1272" s="4"/>
      <c r="FU1272" s="4"/>
      <c r="FV1272" s="4"/>
      <c r="FW1272" s="4"/>
      <c r="FX1272" s="4">
        <v>92</v>
      </c>
      <c r="FY1272" s="4">
        <v>44</v>
      </c>
      <c r="FZ1272" s="4"/>
      <c r="GA1272" s="4" t="s">
        <v>3</v>
      </c>
      <c r="GB1272" s="4"/>
      <c r="GC1272" s="4"/>
      <c r="GD1272" s="4">
        <v>1</v>
      </c>
      <c r="GE1272" s="4"/>
      <c r="GF1272" s="4">
        <v>384545902</v>
      </c>
      <c r="GG1272" s="4">
        <v>2</v>
      </c>
      <c r="GH1272" s="4">
        <v>1</v>
      </c>
      <c r="GI1272" s="4">
        <v>2</v>
      </c>
      <c r="GJ1272" s="4">
        <v>0</v>
      </c>
      <c r="GK1272" s="4">
        <v>0</v>
      </c>
      <c r="GL1272" s="4">
        <f t="shared" si="1481"/>
        <v>0</v>
      </c>
      <c r="GM1272" s="4">
        <f t="shared" si="1482"/>
        <v>152529.39000000001</v>
      </c>
      <c r="GN1272" s="4">
        <f t="shared" si="1483"/>
        <v>152529.39000000001</v>
      </c>
      <c r="GO1272" s="4">
        <f t="shared" si="1484"/>
        <v>0</v>
      </c>
      <c r="GP1272" s="4">
        <f t="shared" si="1485"/>
        <v>0</v>
      </c>
      <c r="GQ1272" s="4"/>
      <c r="GR1272" s="4">
        <v>0</v>
      </c>
      <c r="GS1272" s="4">
        <v>3</v>
      </c>
      <c r="GT1272" s="4">
        <v>0</v>
      </c>
      <c r="GU1272" s="4" t="s">
        <v>3</v>
      </c>
      <c r="GV1272" s="4">
        <f t="shared" si="1486"/>
        <v>0</v>
      </c>
      <c r="GW1272" s="4">
        <v>1</v>
      </c>
      <c r="GX1272" s="4">
        <f t="shared" si="1487"/>
        <v>0</v>
      </c>
      <c r="GY1272" s="4"/>
      <c r="GZ1272" s="4"/>
      <c r="HA1272" s="4">
        <v>0</v>
      </c>
      <c r="HB1272" s="4">
        <v>0</v>
      </c>
      <c r="HC1272" s="4">
        <f t="shared" si="1488"/>
        <v>0</v>
      </c>
      <c r="HD1272" s="4"/>
      <c r="HE1272" s="4" t="s">
        <v>3</v>
      </c>
      <c r="HF1272" s="4" t="s">
        <v>3</v>
      </c>
      <c r="HG1272" s="4"/>
      <c r="HH1272" s="4"/>
      <c r="HI1272" s="4"/>
      <c r="HJ1272" s="4"/>
      <c r="HK1272" s="4"/>
      <c r="HL1272" s="4"/>
      <c r="HM1272" s="4" t="s">
        <v>3</v>
      </c>
      <c r="HN1272" s="4" t="s">
        <v>3</v>
      </c>
      <c r="HO1272" s="4" t="s">
        <v>3</v>
      </c>
      <c r="HP1272" s="4" t="s">
        <v>3</v>
      </c>
      <c r="HQ1272" s="4" t="s">
        <v>3</v>
      </c>
      <c r="HR1272" s="4"/>
      <c r="HS1272" s="4">
        <v>0</v>
      </c>
      <c r="HT1272" s="4"/>
      <c r="HU1272" s="4"/>
      <c r="HV1272" s="4"/>
      <c r="HW1272" s="4"/>
      <c r="HX1272" s="4"/>
      <c r="HY1272" s="4"/>
      <c r="HZ1272" s="4"/>
      <c r="IA1272" s="4"/>
      <c r="IB1272" s="4"/>
      <c r="IC1272" s="4"/>
      <c r="ID1272" s="4"/>
      <c r="IE1272" s="4"/>
      <c r="IF1272" s="4"/>
      <c r="IG1272" s="4"/>
      <c r="IH1272" s="4"/>
      <c r="II1272" s="4"/>
      <c r="IJ1272" s="4"/>
      <c r="IK1272" s="4">
        <v>0</v>
      </c>
      <c r="IL1272" s="4"/>
      <c r="IM1272" s="4"/>
      <c r="IN1272" s="4"/>
      <c r="IO1272" s="4"/>
      <c r="IP1272" s="4"/>
      <c r="IQ1272" s="4"/>
      <c r="IR1272" s="4"/>
      <c r="IS1272" s="4"/>
      <c r="IT1272" s="4"/>
      <c r="IU1272" s="4"/>
    </row>
    <row r="1273" spans="1:255" ht="409.5" x14ac:dyDescent="0.25">
      <c r="A1273" s="3">
        <v>18</v>
      </c>
      <c r="B1273" s="3">
        <v>1</v>
      </c>
      <c r="C1273" s="3">
        <v>604</v>
      </c>
      <c r="D1273" s="3"/>
      <c r="E1273" s="3" t="s">
        <v>1459</v>
      </c>
      <c r="F1273" s="3" t="s">
        <v>1460</v>
      </c>
      <c r="G1273" s="3" t="s">
        <v>1461</v>
      </c>
      <c r="H1273" s="3" t="s">
        <v>1462</v>
      </c>
      <c r="I1273" s="3">
        <f>I1271*J1273</f>
        <v>0.24959999999999999</v>
      </c>
      <c r="J1273" s="3">
        <v>0.41599999999999998</v>
      </c>
      <c r="K1273" s="3">
        <v>0.41599999999999998</v>
      </c>
      <c r="L1273" s="3"/>
      <c r="M1273" s="3"/>
      <c r="N1273" s="3"/>
      <c r="O1273" s="3">
        <f t="shared" si="1464"/>
        <v>116.88</v>
      </c>
      <c r="P1273" s="3">
        <f t="shared" si="1465"/>
        <v>116.88</v>
      </c>
      <c r="Q1273" s="3">
        <f>(ROUND((ROUND(((ET1273)*AV1273*I1273),2)*BB1273),2)+ROUND((ROUND(((AE1273-(EU1273))*AV1273*I1273),2)*BS1273),2))</f>
        <v>0</v>
      </c>
      <c r="R1273" s="3">
        <f>(ROUND((ROUND(((EU1273)*AV1273*I1273),2)*BS1273),2)+ROUND((ROUND(((AE1273-(EU1273))*AV1273*I1273),2)*BS1273),2))</f>
        <v>0</v>
      </c>
      <c r="S1273" s="3">
        <f t="shared" si="1466"/>
        <v>0</v>
      </c>
      <c r="T1273" s="3">
        <f t="shared" si="1467"/>
        <v>0</v>
      </c>
      <c r="U1273" s="3">
        <f t="shared" si="1468"/>
        <v>0</v>
      </c>
      <c r="V1273" s="3">
        <f t="shared" si="1469"/>
        <v>0</v>
      </c>
      <c r="W1273" s="3">
        <f t="shared" si="1470"/>
        <v>0</v>
      </c>
      <c r="X1273" s="3">
        <f>(ROUND((((S1273+ROUND((ROUND(((EU1273)*AV1273*I1273),2)*BS1273),2))*AT1273)/100),2)+ROUND(((ROUND((ROUND(((AE1273-(EU1273))*AV1273*I1273),2)*BS1273),2)*AT1273)/100),2))</f>
        <v>0</v>
      </c>
      <c r="Y1273" s="3">
        <f>(ROUND((((S1273+ROUND((ROUND(((EU1273)*AV1273*I1273),2)*BS1273),2))*AU1273)/100),2)+ROUND(((ROUND((ROUND(((AE1273-(EU1273))*AV1273*I1273),2)*BS1273),2)*AU1273)/100),2))</f>
        <v>0</v>
      </c>
      <c r="Z1273" s="3"/>
      <c r="AA1273" s="3">
        <v>54971259</v>
      </c>
      <c r="AB1273" s="3">
        <f t="shared" si="1471"/>
        <v>467.32</v>
      </c>
      <c r="AC1273" s="3">
        <f>ROUND((ES1273),6)</f>
        <v>467.32</v>
      </c>
      <c r="AD1273" s="3">
        <f>ROUND((((ET1273)-(EU1273))+AE1273),6)</f>
        <v>0</v>
      </c>
      <c r="AE1273" s="3">
        <f>ROUND((EU1273),6)</f>
        <v>0</v>
      </c>
      <c r="AF1273" s="3">
        <f>ROUND((EV1273),6)</f>
        <v>0</v>
      </c>
      <c r="AG1273" s="3">
        <f t="shared" si="1472"/>
        <v>0</v>
      </c>
      <c r="AH1273" s="3">
        <f>(EW1273)</f>
        <v>0</v>
      </c>
      <c r="AI1273" s="3">
        <f>(EX1273)</f>
        <v>0</v>
      </c>
      <c r="AJ1273" s="3">
        <f t="shared" si="1473"/>
        <v>0</v>
      </c>
      <c r="AK1273" s="3">
        <v>467.32</v>
      </c>
      <c r="AL1273" s="3">
        <v>467.32</v>
      </c>
      <c r="AM1273" s="3">
        <v>0</v>
      </c>
      <c r="AN1273" s="3">
        <v>0</v>
      </c>
      <c r="AO1273" s="3">
        <v>0</v>
      </c>
      <c r="AP1273" s="3">
        <v>0</v>
      </c>
      <c r="AQ1273" s="3">
        <v>0</v>
      </c>
      <c r="AR1273" s="3">
        <v>0</v>
      </c>
      <c r="AS1273" s="3">
        <v>0</v>
      </c>
      <c r="AT1273" s="3">
        <v>92</v>
      </c>
      <c r="AU1273" s="3">
        <v>44</v>
      </c>
      <c r="AV1273" s="3">
        <v>1</v>
      </c>
      <c r="AW1273" s="3">
        <v>1.002</v>
      </c>
      <c r="AX1273" s="3"/>
      <c r="AY1273" s="3"/>
      <c r="AZ1273" s="3">
        <v>1</v>
      </c>
      <c r="BA1273" s="3">
        <v>1</v>
      </c>
      <c r="BB1273" s="3">
        <v>1</v>
      </c>
      <c r="BC1273" s="3">
        <v>1</v>
      </c>
      <c r="BD1273" s="3" t="s">
        <v>3</v>
      </c>
      <c r="BE1273" s="3" t="s">
        <v>3</v>
      </c>
      <c r="BF1273" s="3" t="s">
        <v>3</v>
      </c>
      <c r="BG1273" s="3" t="s">
        <v>3</v>
      </c>
      <c r="BH1273" s="3">
        <v>3</v>
      </c>
      <c r="BI1273" s="3">
        <v>1</v>
      </c>
      <c r="BJ1273" s="3" t="s">
        <v>1463</v>
      </c>
      <c r="BK1273" s="3"/>
      <c r="BL1273" s="3"/>
      <c r="BM1273" s="3">
        <v>108</v>
      </c>
      <c r="BN1273" s="3">
        <v>0</v>
      </c>
      <c r="BO1273" s="3" t="s">
        <v>3</v>
      </c>
      <c r="BP1273" s="3">
        <v>0</v>
      </c>
      <c r="BQ1273" s="3">
        <v>60</v>
      </c>
      <c r="BR1273" s="3">
        <v>0</v>
      </c>
      <c r="BS1273" s="3">
        <v>1</v>
      </c>
      <c r="BT1273" s="3">
        <v>1</v>
      </c>
      <c r="BU1273" s="3">
        <v>1</v>
      </c>
      <c r="BV1273" s="3">
        <v>1</v>
      </c>
      <c r="BW1273" s="3">
        <v>1</v>
      </c>
      <c r="BX1273" s="3">
        <v>1</v>
      </c>
      <c r="BY1273" s="3" t="s">
        <v>3</v>
      </c>
      <c r="BZ1273" s="3">
        <v>92</v>
      </c>
      <c r="CA1273" s="3">
        <v>44</v>
      </c>
      <c r="CB1273" s="3" t="s">
        <v>3</v>
      </c>
      <c r="CC1273" s="3"/>
      <c r="CD1273" s="3"/>
      <c r="CE1273" s="3">
        <v>1566</v>
      </c>
      <c r="CF1273" s="3">
        <v>0</v>
      </c>
      <c r="CG1273" s="3">
        <v>0</v>
      </c>
      <c r="CH1273" s="3"/>
      <c r="CI1273" s="3"/>
      <c r="CJ1273" s="3"/>
      <c r="CK1273" s="3"/>
      <c r="CL1273" s="3"/>
      <c r="CM1273" s="3">
        <v>0</v>
      </c>
      <c r="CN1273" s="9" t="s">
        <v>2499</v>
      </c>
      <c r="CO1273" s="3">
        <v>0</v>
      </c>
      <c r="CP1273" s="3">
        <f t="shared" si="1474"/>
        <v>116.88</v>
      </c>
      <c r="CQ1273" s="3">
        <f t="shared" si="1475"/>
        <v>468.25</v>
      </c>
      <c r="CR1273" s="3">
        <f>(ROUND((ROUND(((ET1273)*AV1273*1),2)*BB1273),2)+ROUND((ROUND(((AE1273-(EU1273))*AV1273*1),2)*BS1273),2))</f>
        <v>0</v>
      </c>
      <c r="CS1273" s="3">
        <f>(ROUND((ROUND(((EU1273)*AV1273*1),2)*BS1273),2)+ROUND((ROUND(((AE1273-(EU1273))*AV1273*1),2)*BS1273),2))</f>
        <v>0</v>
      </c>
      <c r="CT1273" s="3">
        <f t="shared" si="1476"/>
        <v>0</v>
      </c>
      <c r="CU1273" s="3">
        <f t="shared" si="1477"/>
        <v>0</v>
      </c>
      <c r="CV1273" s="3">
        <f t="shared" si="1478"/>
        <v>0</v>
      </c>
      <c r="CW1273" s="3">
        <f t="shared" si="1479"/>
        <v>0</v>
      </c>
      <c r="CX1273" s="3">
        <f t="shared" si="1480"/>
        <v>0</v>
      </c>
      <c r="CY1273" s="3">
        <f>(ROUND((((S1273+ROUND((ROUND(((EU1273)*AV1273*1),2)*BS1273),2))*AT1273)/100),2)+ROUND(((ROUND((ROUND(((AE1273-(EU1273))*AV1273*1),2)*BS1273),2)*AT1273)/100),2))</f>
        <v>0</v>
      </c>
      <c r="CZ1273" s="3">
        <f>(ROUND((((S1273+ROUND((ROUND(((EU1273)*AV1273*1),2)*BS1273),2))*AU1273)/100),2)+ROUND(((ROUND((ROUND(((AE1273-(EU1273))*AV1273*1),2)*BS1273),2)*AU1273)/100),2))</f>
        <v>0</v>
      </c>
      <c r="DA1273" s="3"/>
      <c r="DB1273" s="3"/>
      <c r="DC1273" s="3" t="s">
        <v>3</v>
      </c>
      <c r="DD1273" s="3" t="s">
        <v>3</v>
      </c>
      <c r="DE1273" s="3" t="s">
        <v>3</v>
      </c>
      <c r="DF1273" s="3" t="s">
        <v>3</v>
      </c>
      <c r="DG1273" s="3" t="s">
        <v>3</v>
      </c>
      <c r="DH1273" s="3" t="s">
        <v>3</v>
      </c>
      <c r="DI1273" s="3" t="s">
        <v>3</v>
      </c>
      <c r="DJ1273" s="3" t="s">
        <v>3</v>
      </c>
      <c r="DK1273" s="3" t="s">
        <v>3</v>
      </c>
      <c r="DL1273" s="3" t="s">
        <v>3</v>
      </c>
      <c r="DM1273" s="3" t="s">
        <v>3</v>
      </c>
      <c r="DN1273" s="3">
        <v>0</v>
      </c>
      <c r="DO1273" s="3">
        <v>0</v>
      </c>
      <c r="DP1273" s="3">
        <v>1</v>
      </c>
      <c r="DQ1273" s="3">
        <v>1</v>
      </c>
      <c r="DR1273" s="3"/>
      <c r="DS1273" s="3"/>
      <c r="DT1273" s="3"/>
      <c r="DU1273" s="3">
        <v>1007</v>
      </c>
      <c r="DV1273" s="3" t="s">
        <v>1462</v>
      </c>
      <c r="DW1273" s="3" t="s">
        <v>1462</v>
      </c>
      <c r="DX1273" s="3">
        <v>1</v>
      </c>
      <c r="DY1273" s="3"/>
      <c r="DZ1273" s="3" t="s">
        <v>3</v>
      </c>
      <c r="EA1273" s="3" t="s">
        <v>3</v>
      </c>
      <c r="EB1273" s="3" t="s">
        <v>3</v>
      </c>
      <c r="EC1273" s="3" t="s">
        <v>3</v>
      </c>
      <c r="ED1273" s="3"/>
      <c r="EE1273" s="3">
        <v>57043008</v>
      </c>
      <c r="EF1273" s="3">
        <v>60</v>
      </c>
      <c r="EG1273" s="3" t="s">
        <v>43</v>
      </c>
      <c r="EH1273" s="3">
        <v>0</v>
      </c>
      <c r="EI1273" s="3" t="s">
        <v>3</v>
      </c>
      <c r="EJ1273" s="3">
        <v>1</v>
      </c>
      <c r="EK1273" s="3">
        <v>108</v>
      </c>
      <c r="EL1273" s="3" t="s">
        <v>1452</v>
      </c>
      <c r="EM1273" s="3" t="s">
        <v>1453</v>
      </c>
      <c r="EN1273" s="3"/>
      <c r="EO1273" s="3" t="s">
        <v>46</v>
      </c>
      <c r="EP1273" s="3"/>
      <c r="EQ1273" s="3">
        <v>0</v>
      </c>
      <c r="ER1273" s="3">
        <v>467.32</v>
      </c>
      <c r="ES1273" s="3">
        <v>467.32</v>
      </c>
      <c r="ET1273" s="3">
        <v>0</v>
      </c>
      <c r="EU1273" s="3">
        <v>0</v>
      </c>
      <c r="EV1273" s="3">
        <v>0</v>
      </c>
      <c r="EW1273" s="3">
        <v>0</v>
      </c>
      <c r="EX1273" s="3">
        <v>0</v>
      </c>
      <c r="EY1273" s="3"/>
      <c r="EZ1273" s="3"/>
      <c r="FA1273" s="3"/>
      <c r="FB1273" s="3"/>
      <c r="FC1273" s="3"/>
      <c r="FD1273" s="3"/>
      <c r="FE1273" s="3"/>
      <c r="FF1273" s="3"/>
      <c r="FG1273" s="3"/>
      <c r="FH1273" s="3"/>
      <c r="FI1273" s="3"/>
      <c r="FJ1273" s="3"/>
      <c r="FK1273" s="3"/>
      <c r="FL1273" s="3"/>
      <c r="FM1273" s="3"/>
      <c r="FN1273" s="3"/>
      <c r="FO1273" s="3"/>
      <c r="FP1273" s="3"/>
      <c r="FQ1273" s="3">
        <v>0</v>
      </c>
      <c r="FR1273" s="3">
        <v>0</v>
      </c>
      <c r="FS1273" s="3">
        <v>0</v>
      </c>
      <c r="FT1273" s="3"/>
      <c r="FU1273" s="3"/>
      <c r="FV1273" s="3"/>
      <c r="FW1273" s="3"/>
      <c r="FX1273" s="3">
        <v>92</v>
      </c>
      <c r="FY1273" s="3">
        <v>44</v>
      </c>
      <c r="FZ1273" s="3"/>
      <c r="GA1273" s="3" t="s">
        <v>3</v>
      </c>
      <c r="GB1273" s="3"/>
      <c r="GC1273" s="3"/>
      <c r="GD1273" s="3">
        <v>1</v>
      </c>
      <c r="GE1273" s="3"/>
      <c r="GF1273" s="3">
        <v>2126752252</v>
      </c>
      <c r="GG1273" s="3">
        <v>2</v>
      </c>
      <c r="GH1273" s="3">
        <v>1</v>
      </c>
      <c r="GI1273" s="3">
        <v>-2</v>
      </c>
      <c r="GJ1273" s="3">
        <v>0</v>
      </c>
      <c r="GK1273" s="3">
        <v>0</v>
      </c>
      <c r="GL1273" s="3">
        <f t="shared" si="1481"/>
        <v>0</v>
      </c>
      <c r="GM1273" s="3">
        <f t="shared" si="1482"/>
        <v>116.88</v>
      </c>
      <c r="GN1273" s="3">
        <f t="shared" si="1483"/>
        <v>116.88</v>
      </c>
      <c r="GO1273" s="3">
        <f t="shared" si="1484"/>
        <v>0</v>
      </c>
      <c r="GP1273" s="3">
        <f t="shared" si="1485"/>
        <v>0</v>
      </c>
      <c r="GQ1273" s="3"/>
      <c r="GR1273" s="3">
        <v>0</v>
      </c>
      <c r="GS1273" s="3">
        <v>3</v>
      </c>
      <c r="GT1273" s="3">
        <v>0</v>
      </c>
      <c r="GU1273" s="3" t="s">
        <v>3</v>
      </c>
      <c r="GV1273" s="3">
        <f t="shared" si="1486"/>
        <v>0</v>
      </c>
      <c r="GW1273" s="3">
        <v>1</v>
      </c>
      <c r="GX1273" s="3">
        <f t="shared" si="1487"/>
        <v>0</v>
      </c>
      <c r="GY1273" s="3"/>
      <c r="GZ1273" s="3"/>
      <c r="HA1273" s="3">
        <v>0</v>
      </c>
      <c r="HB1273" s="3">
        <v>0</v>
      </c>
      <c r="HC1273" s="3">
        <f t="shared" si="1488"/>
        <v>0</v>
      </c>
      <c r="HD1273" s="3"/>
      <c r="HE1273" s="3" t="s">
        <v>3</v>
      </c>
      <c r="HF1273" s="3" t="s">
        <v>3</v>
      </c>
      <c r="HG1273" s="3"/>
      <c r="HH1273" s="3"/>
      <c r="HI1273" s="3"/>
      <c r="HJ1273" s="3"/>
      <c r="HK1273" s="3"/>
      <c r="HL1273" s="3"/>
      <c r="HM1273" s="3" t="s">
        <v>3</v>
      </c>
      <c r="HN1273" s="3" t="s">
        <v>3</v>
      </c>
      <c r="HO1273" s="3" t="s">
        <v>3</v>
      </c>
      <c r="HP1273" s="3" t="s">
        <v>3</v>
      </c>
      <c r="HQ1273" s="3" t="s">
        <v>3</v>
      </c>
      <c r="HR1273" s="3"/>
      <c r="HS1273" s="3">
        <v>0</v>
      </c>
      <c r="HT1273" s="3"/>
      <c r="HU1273" s="3"/>
      <c r="HV1273" s="3"/>
      <c r="HW1273" s="3"/>
      <c r="HX1273" s="3"/>
      <c r="HY1273" s="3"/>
      <c r="HZ1273" s="3"/>
      <c r="IA1273" s="3"/>
      <c r="IB1273" s="3"/>
      <c r="IC1273" s="3"/>
      <c r="ID1273" s="3"/>
      <c r="IE1273" s="3"/>
      <c r="IF1273" s="3"/>
      <c r="IG1273" s="3"/>
      <c r="IH1273" s="3"/>
      <c r="II1273" s="3"/>
      <c r="IJ1273" s="3"/>
      <c r="IK1273" s="3">
        <v>0</v>
      </c>
      <c r="IL1273" s="3"/>
      <c r="IM1273" s="3"/>
      <c r="IN1273" s="3"/>
      <c r="IO1273" s="3"/>
      <c r="IP1273" s="3"/>
      <c r="IQ1273" s="3"/>
      <c r="IR1273" s="3"/>
      <c r="IS1273" s="3"/>
      <c r="IT1273" s="3"/>
      <c r="IU1273" s="3"/>
    </row>
    <row r="1274" spans="1:255" ht="409.5" x14ac:dyDescent="0.25">
      <c r="A1274" s="4">
        <v>18</v>
      </c>
      <c r="B1274" s="4">
        <v>1</v>
      </c>
      <c r="C1274" s="4">
        <v>610</v>
      </c>
      <c r="D1274" s="4"/>
      <c r="E1274" s="4" t="s">
        <v>1459</v>
      </c>
      <c r="F1274" s="4" t="s">
        <v>1460</v>
      </c>
      <c r="G1274" s="4" t="s">
        <v>1461</v>
      </c>
      <c r="H1274" s="4" t="s">
        <v>1462</v>
      </c>
      <c r="I1274" s="4">
        <f>I1272*J1274</f>
        <v>0.24959999999999999</v>
      </c>
      <c r="J1274" s="4">
        <v>0.41599999999999998</v>
      </c>
      <c r="K1274" s="4">
        <v>0.41599999999999998</v>
      </c>
      <c r="L1274" s="4"/>
      <c r="M1274" s="4"/>
      <c r="N1274" s="4"/>
      <c r="O1274" s="4">
        <f t="shared" si="1464"/>
        <v>1293.8599999999999</v>
      </c>
      <c r="P1274" s="4">
        <f t="shared" si="1465"/>
        <v>1293.8599999999999</v>
      </c>
      <c r="Q1274" s="4">
        <f>(ROUND((ROUND(((ET1274)*AV1274*I1274),2)*BB1274),2)+ROUND((ROUND(((AE1274-(EU1274))*AV1274*I1274),2)*BS1274),2))</f>
        <v>0</v>
      </c>
      <c r="R1274" s="4">
        <f>(ROUND((ROUND(((EU1274)*AV1274*I1274),2)*BS1274),2)+ROUND((ROUND(((AE1274-(EU1274))*AV1274*I1274),2)*BS1274),2))</f>
        <v>0</v>
      </c>
      <c r="S1274" s="4">
        <f t="shared" si="1466"/>
        <v>0</v>
      </c>
      <c r="T1274" s="4">
        <f t="shared" si="1467"/>
        <v>0</v>
      </c>
      <c r="U1274" s="4">
        <f t="shared" si="1468"/>
        <v>0</v>
      </c>
      <c r="V1274" s="4">
        <f t="shared" si="1469"/>
        <v>0</v>
      </c>
      <c r="W1274" s="4">
        <f t="shared" si="1470"/>
        <v>0</v>
      </c>
      <c r="X1274" s="4">
        <f>(ROUND((((S1274+ROUND((ROUND(((EU1274)*AV1274*I1274),2)*BS1274),2))*AT1274)/100),2)+ROUND(((ROUND((ROUND(((AE1274-(EU1274))*AV1274*I1274),2)*BS1274),2)*AT1274)/100),2))</f>
        <v>0</v>
      </c>
      <c r="Y1274" s="4">
        <f>(ROUND((((S1274+ROUND((ROUND(((EU1274)*AV1274*I1274),2)*BS1274),2))*AU1274)/100),2)+ROUND(((ROUND((ROUND(((AE1274-(EU1274))*AV1274*I1274),2)*BS1274),2)*AU1274)/100),2))</f>
        <v>0</v>
      </c>
      <c r="Z1274" s="4"/>
      <c r="AA1274" s="4">
        <v>55890823</v>
      </c>
      <c r="AB1274" s="4">
        <f t="shared" si="1471"/>
        <v>467.32</v>
      </c>
      <c r="AC1274" s="4">
        <f>ROUND((ES1274),6)</f>
        <v>467.32</v>
      </c>
      <c r="AD1274" s="4">
        <f>ROUND((((ET1274)-(EU1274))+AE1274),6)</f>
        <v>0</v>
      </c>
      <c r="AE1274" s="4">
        <f>ROUND((EU1274),6)</f>
        <v>0</v>
      </c>
      <c r="AF1274" s="4">
        <f>ROUND((EV1274),6)</f>
        <v>0</v>
      </c>
      <c r="AG1274" s="4">
        <f t="shared" si="1472"/>
        <v>0</v>
      </c>
      <c r="AH1274" s="4">
        <f>(EW1274)</f>
        <v>0</v>
      </c>
      <c r="AI1274" s="4">
        <f>(EX1274)</f>
        <v>0</v>
      </c>
      <c r="AJ1274" s="4">
        <f t="shared" si="1473"/>
        <v>0</v>
      </c>
      <c r="AK1274" s="4">
        <v>467.32</v>
      </c>
      <c r="AL1274" s="4">
        <v>467.32</v>
      </c>
      <c r="AM1274" s="4">
        <v>0</v>
      </c>
      <c r="AN1274" s="4">
        <v>0</v>
      </c>
      <c r="AO1274" s="4">
        <v>0</v>
      </c>
      <c r="AP1274" s="4">
        <v>0</v>
      </c>
      <c r="AQ1274" s="4">
        <v>0</v>
      </c>
      <c r="AR1274" s="4">
        <v>0</v>
      </c>
      <c r="AS1274" s="4">
        <v>0</v>
      </c>
      <c r="AT1274" s="4">
        <v>92</v>
      </c>
      <c r="AU1274" s="4">
        <v>44</v>
      </c>
      <c r="AV1274" s="4">
        <v>1</v>
      </c>
      <c r="AW1274" s="4">
        <v>1.002</v>
      </c>
      <c r="AX1274" s="4"/>
      <c r="AY1274" s="4"/>
      <c r="AZ1274" s="4">
        <v>1</v>
      </c>
      <c r="BA1274" s="4">
        <v>1</v>
      </c>
      <c r="BB1274" s="4">
        <v>1</v>
      </c>
      <c r="BC1274" s="4">
        <v>11.07</v>
      </c>
      <c r="BD1274" s="4" t="s">
        <v>3</v>
      </c>
      <c r="BE1274" s="4" t="s">
        <v>3</v>
      </c>
      <c r="BF1274" s="4" t="s">
        <v>3</v>
      </c>
      <c r="BG1274" s="4" t="s">
        <v>3</v>
      </c>
      <c r="BH1274" s="4">
        <v>3</v>
      </c>
      <c r="BI1274" s="4">
        <v>1</v>
      </c>
      <c r="BJ1274" s="4" t="s">
        <v>1463</v>
      </c>
      <c r="BK1274" s="4"/>
      <c r="BL1274" s="4"/>
      <c r="BM1274" s="4">
        <v>108</v>
      </c>
      <c r="BN1274" s="4">
        <v>0</v>
      </c>
      <c r="BO1274" s="4" t="s">
        <v>1460</v>
      </c>
      <c r="BP1274" s="4">
        <v>1</v>
      </c>
      <c r="BQ1274" s="4">
        <v>60</v>
      </c>
      <c r="BR1274" s="4">
        <v>0</v>
      </c>
      <c r="BS1274" s="4">
        <v>1</v>
      </c>
      <c r="BT1274" s="4">
        <v>1</v>
      </c>
      <c r="BU1274" s="4">
        <v>1</v>
      </c>
      <c r="BV1274" s="4">
        <v>1</v>
      </c>
      <c r="BW1274" s="4">
        <v>1</v>
      </c>
      <c r="BX1274" s="4">
        <v>1</v>
      </c>
      <c r="BY1274" s="4" t="s">
        <v>3</v>
      </c>
      <c r="BZ1274" s="4">
        <v>92</v>
      </c>
      <c r="CA1274" s="4">
        <v>44</v>
      </c>
      <c r="CB1274" s="4" t="s">
        <v>3</v>
      </c>
      <c r="CC1274" s="4"/>
      <c r="CD1274" s="4"/>
      <c r="CE1274" s="4">
        <v>1566</v>
      </c>
      <c r="CF1274" s="4">
        <v>0</v>
      </c>
      <c r="CG1274" s="4">
        <v>0</v>
      </c>
      <c r="CH1274" s="4"/>
      <c r="CI1274" s="4"/>
      <c r="CJ1274" s="4"/>
      <c r="CK1274" s="4"/>
      <c r="CL1274" s="4"/>
      <c r="CM1274" s="4">
        <v>0</v>
      </c>
      <c r="CN1274" s="10" t="s">
        <v>2499</v>
      </c>
      <c r="CO1274" s="4">
        <v>0</v>
      </c>
      <c r="CP1274" s="4">
        <f t="shared" si="1474"/>
        <v>1293.8599999999999</v>
      </c>
      <c r="CQ1274" s="4">
        <f t="shared" si="1475"/>
        <v>5183.53</v>
      </c>
      <c r="CR1274" s="4">
        <f>(ROUND((ROUND(((ET1274)*AV1274*1),2)*BB1274),2)+ROUND((ROUND(((AE1274-(EU1274))*AV1274*1),2)*BS1274),2))</f>
        <v>0</v>
      </c>
      <c r="CS1274" s="4">
        <f>(ROUND((ROUND(((EU1274)*AV1274*1),2)*BS1274),2)+ROUND((ROUND(((AE1274-(EU1274))*AV1274*1),2)*BS1274),2))</f>
        <v>0</v>
      </c>
      <c r="CT1274" s="4">
        <f t="shared" si="1476"/>
        <v>0</v>
      </c>
      <c r="CU1274" s="4">
        <f t="shared" si="1477"/>
        <v>0</v>
      </c>
      <c r="CV1274" s="4">
        <f t="shared" si="1478"/>
        <v>0</v>
      </c>
      <c r="CW1274" s="4">
        <f t="shared" si="1479"/>
        <v>0</v>
      </c>
      <c r="CX1274" s="4">
        <f t="shared" si="1480"/>
        <v>0</v>
      </c>
      <c r="CY1274" s="4">
        <f>(ROUND((((S1274+ROUND((ROUND(((EU1274)*AV1274*1),2)*BS1274),2))*AT1274)/100),2)+ROUND(((ROUND((ROUND(((AE1274-(EU1274))*AV1274*1),2)*BS1274),2)*AT1274)/100),2))</f>
        <v>0</v>
      </c>
      <c r="CZ1274" s="4">
        <f>(ROUND((((S1274+ROUND((ROUND(((EU1274)*AV1274*1),2)*BS1274),2))*AU1274)/100),2)+ROUND(((ROUND((ROUND(((AE1274-(EU1274))*AV1274*1),2)*BS1274),2)*AU1274)/100),2))</f>
        <v>0</v>
      </c>
      <c r="DA1274" s="4"/>
      <c r="DB1274" s="4"/>
      <c r="DC1274" s="4" t="s">
        <v>3</v>
      </c>
      <c r="DD1274" s="4" t="s">
        <v>3</v>
      </c>
      <c r="DE1274" s="4" t="s">
        <v>3</v>
      </c>
      <c r="DF1274" s="4" t="s">
        <v>3</v>
      </c>
      <c r="DG1274" s="4" t="s">
        <v>3</v>
      </c>
      <c r="DH1274" s="4" t="s">
        <v>3</v>
      </c>
      <c r="DI1274" s="4" t="s">
        <v>3</v>
      </c>
      <c r="DJ1274" s="4" t="s">
        <v>3</v>
      </c>
      <c r="DK1274" s="4" t="s">
        <v>3</v>
      </c>
      <c r="DL1274" s="4" t="s">
        <v>3</v>
      </c>
      <c r="DM1274" s="4" t="s">
        <v>3</v>
      </c>
      <c r="DN1274" s="4">
        <v>0</v>
      </c>
      <c r="DO1274" s="4">
        <v>0</v>
      </c>
      <c r="DP1274" s="4">
        <v>1</v>
      </c>
      <c r="DQ1274" s="4">
        <v>1</v>
      </c>
      <c r="DR1274" s="4"/>
      <c r="DS1274" s="4"/>
      <c r="DT1274" s="4"/>
      <c r="DU1274" s="4">
        <v>1007</v>
      </c>
      <c r="DV1274" s="4" t="s">
        <v>1462</v>
      </c>
      <c r="DW1274" s="4" t="s">
        <v>1462</v>
      </c>
      <c r="DX1274" s="4">
        <v>1</v>
      </c>
      <c r="DY1274" s="4"/>
      <c r="DZ1274" s="4" t="s">
        <v>3</v>
      </c>
      <c r="EA1274" s="4" t="s">
        <v>3</v>
      </c>
      <c r="EB1274" s="4" t="s">
        <v>3</v>
      </c>
      <c r="EC1274" s="4" t="s">
        <v>3</v>
      </c>
      <c r="ED1274" s="4"/>
      <c r="EE1274" s="4">
        <v>57043008</v>
      </c>
      <c r="EF1274" s="4">
        <v>60</v>
      </c>
      <c r="EG1274" s="4" t="s">
        <v>43</v>
      </c>
      <c r="EH1274" s="4">
        <v>0</v>
      </c>
      <c r="EI1274" s="4" t="s">
        <v>3</v>
      </c>
      <c r="EJ1274" s="4">
        <v>1</v>
      </c>
      <c r="EK1274" s="4">
        <v>108</v>
      </c>
      <c r="EL1274" s="4" t="s">
        <v>1452</v>
      </c>
      <c r="EM1274" s="4" t="s">
        <v>1453</v>
      </c>
      <c r="EN1274" s="4"/>
      <c r="EO1274" s="4" t="s">
        <v>46</v>
      </c>
      <c r="EP1274" s="4"/>
      <c r="EQ1274" s="4">
        <v>0</v>
      </c>
      <c r="ER1274" s="4">
        <v>467.32</v>
      </c>
      <c r="ES1274" s="4">
        <v>467.32</v>
      </c>
      <c r="ET1274" s="4">
        <v>0</v>
      </c>
      <c r="EU1274" s="4">
        <v>0</v>
      </c>
      <c r="EV1274" s="4">
        <v>0</v>
      </c>
      <c r="EW1274" s="4">
        <v>0</v>
      </c>
      <c r="EX1274" s="4">
        <v>0</v>
      </c>
      <c r="EY1274" s="4"/>
      <c r="EZ1274" s="4"/>
      <c r="FA1274" s="4"/>
      <c r="FB1274" s="4"/>
      <c r="FC1274" s="4"/>
      <c r="FD1274" s="4"/>
      <c r="FE1274" s="4"/>
      <c r="FF1274" s="4"/>
      <c r="FG1274" s="4"/>
      <c r="FH1274" s="4"/>
      <c r="FI1274" s="4"/>
      <c r="FJ1274" s="4"/>
      <c r="FK1274" s="4"/>
      <c r="FL1274" s="4"/>
      <c r="FM1274" s="4"/>
      <c r="FN1274" s="4"/>
      <c r="FO1274" s="4"/>
      <c r="FP1274" s="4"/>
      <c r="FQ1274" s="4">
        <v>0</v>
      </c>
      <c r="FR1274" s="4">
        <v>0</v>
      </c>
      <c r="FS1274" s="4">
        <v>0</v>
      </c>
      <c r="FT1274" s="4"/>
      <c r="FU1274" s="4"/>
      <c r="FV1274" s="4"/>
      <c r="FW1274" s="4"/>
      <c r="FX1274" s="4">
        <v>92</v>
      </c>
      <c r="FY1274" s="4">
        <v>44</v>
      </c>
      <c r="FZ1274" s="4"/>
      <c r="GA1274" s="4" t="s">
        <v>3</v>
      </c>
      <c r="GB1274" s="4"/>
      <c r="GC1274" s="4"/>
      <c r="GD1274" s="4">
        <v>1</v>
      </c>
      <c r="GE1274" s="4"/>
      <c r="GF1274" s="4">
        <v>2126752252</v>
      </c>
      <c r="GG1274" s="4">
        <v>2</v>
      </c>
      <c r="GH1274" s="4">
        <v>1</v>
      </c>
      <c r="GI1274" s="4">
        <v>2</v>
      </c>
      <c r="GJ1274" s="4">
        <v>0</v>
      </c>
      <c r="GK1274" s="4">
        <v>0</v>
      </c>
      <c r="GL1274" s="4">
        <f t="shared" si="1481"/>
        <v>0</v>
      </c>
      <c r="GM1274" s="4">
        <f t="shared" si="1482"/>
        <v>1293.8599999999999</v>
      </c>
      <c r="GN1274" s="4">
        <f t="shared" si="1483"/>
        <v>1293.8599999999999</v>
      </c>
      <c r="GO1274" s="4">
        <f t="shared" si="1484"/>
        <v>0</v>
      </c>
      <c r="GP1274" s="4">
        <f t="shared" si="1485"/>
        <v>0</v>
      </c>
      <c r="GQ1274" s="4"/>
      <c r="GR1274" s="4">
        <v>0</v>
      </c>
      <c r="GS1274" s="4">
        <v>3</v>
      </c>
      <c r="GT1274" s="4">
        <v>0</v>
      </c>
      <c r="GU1274" s="4" t="s">
        <v>3</v>
      </c>
      <c r="GV1274" s="4">
        <f t="shared" si="1486"/>
        <v>0</v>
      </c>
      <c r="GW1274" s="4">
        <v>1</v>
      </c>
      <c r="GX1274" s="4">
        <f t="shared" si="1487"/>
        <v>0</v>
      </c>
      <c r="GY1274" s="4"/>
      <c r="GZ1274" s="4"/>
      <c r="HA1274" s="4">
        <v>0</v>
      </c>
      <c r="HB1274" s="4">
        <v>0</v>
      </c>
      <c r="HC1274" s="4">
        <f t="shared" si="1488"/>
        <v>0</v>
      </c>
      <c r="HD1274" s="4"/>
      <c r="HE1274" s="4" t="s">
        <v>3</v>
      </c>
      <c r="HF1274" s="4" t="s">
        <v>3</v>
      </c>
      <c r="HG1274" s="4"/>
      <c r="HH1274" s="4"/>
      <c r="HI1274" s="4"/>
      <c r="HJ1274" s="4"/>
      <c r="HK1274" s="4"/>
      <c r="HL1274" s="4"/>
      <c r="HM1274" s="4" t="s">
        <v>3</v>
      </c>
      <c r="HN1274" s="4" t="s">
        <v>3</v>
      </c>
      <c r="HO1274" s="4" t="s">
        <v>3</v>
      </c>
      <c r="HP1274" s="4" t="s">
        <v>3</v>
      </c>
      <c r="HQ1274" s="4" t="s">
        <v>3</v>
      </c>
      <c r="HR1274" s="4"/>
      <c r="HS1274" s="4">
        <v>0</v>
      </c>
      <c r="HT1274" s="4"/>
      <c r="HU1274" s="4"/>
      <c r="HV1274" s="4"/>
      <c r="HW1274" s="4"/>
      <c r="HX1274" s="4"/>
      <c r="HY1274" s="4"/>
      <c r="HZ1274" s="4"/>
      <c r="IA1274" s="4"/>
      <c r="IB1274" s="4"/>
      <c r="IC1274" s="4"/>
      <c r="ID1274" s="4"/>
      <c r="IE1274" s="4"/>
      <c r="IF1274" s="4"/>
      <c r="IG1274" s="4"/>
      <c r="IH1274" s="4"/>
      <c r="II1274" s="4"/>
      <c r="IJ1274" s="4"/>
      <c r="IK1274" s="4">
        <v>0</v>
      </c>
      <c r="IL1274" s="4"/>
      <c r="IM1274" s="4"/>
      <c r="IN1274" s="4"/>
      <c r="IO1274" s="4"/>
      <c r="IP1274" s="4"/>
      <c r="IQ1274" s="4"/>
      <c r="IR1274" s="4"/>
      <c r="IS1274" s="4"/>
      <c r="IT1274" s="4"/>
      <c r="IU1274" s="4"/>
    </row>
    <row r="1275" spans="1:255" ht="409.5" x14ac:dyDescent="0.25">
      <c r="A1275" s="3">
        <v>17</v>
      </c>
      <c r="B1275" s="3">
        <v>1</v>
      </c>
      <c r="C1275" s="3">
        <f>ROW(SmtRes!A625)</f>
        <v>625</v>
      </c>
      <c r="D1275" s="3">
        <f>ROW(EtalonRes!A739)</f>
        <v>739</v>
      </c>
      <c r="E1275" s="3" t="s">
        <v>3</v>
      </c>
      <c r="F1275" s="3" t="s">
        <v>1464</v>
      </c>
      <c r="G1275" s="3" t="s">
        <v>1465</v>
      </c>
      <c r="H1275" s="3" t="s">
        <v>57</v>
      </c>
      <c r="I1275" s="3">
        <f>ROUND(6/100,9)</f>
        <v>0.06</v>
      </c>
      <c r="J1275" s="3">
        <v>0</v>
      </c>
      <c r="K1275" s="3">
        <f>ROUND(6/100,9)</f>
        <v>0.06</v>
      </c>
      <c r="L1275" s="3"/>
      <c r="M1275" s="3"/>
      <c r="N1275" s="3"/>
      <c r="O1275" s="3">
        <f t="shared" si="1464"/>
        <v>99.33</v>
      </c>
      <c r="P1275" s="3">
        <f t="shared" si="1465"/>
        <v>66.8</v>
      </c>
      <c r="Q1275" s="3">
        <f>(ROUND((ROUND((((ET1275*1.2))*AV1275*I1275),2)*BB1275),2)+ROUND((ROUND(((AE1275-((EU1275*1.2)))*AV1275*I1275),2)*BS1275),2))</f>
        <v>5.78</v>
      </c>
      <c r="R1275" s="3">
        <f>(ROUND((ROUND((((EU1275*1.2))*AV1275*I1275),2)*BS1275),2)+ROUND((ROUND(((AE1275-((EU1275*1.2)))*AV1275*I1275),2)*BS1275),2))</f>
        <v>0.4</v>
      </c>
      <c r="S1275" s="3">
        <f t="shared" si="1466"/>
        <v>26.75</v>
      </c>
      <c r="T1275" s="3">
        <f t="shared" si="1467"/>
        <v>0</v>
      </c>
      <c r="U1275" s="3">
        <f t="shared" si="1468"/>
        <v>2.1710591999999997</v>
      </c>
      <c r="V1275" s="3">
        <f t="shared" si="1469"/>
        <v>0</v>
      </c>
      <c r="W1275" s="3">
        <f t="shared" si="1470"/>
        <v>0</v>
      </c>
      <c r="X1275" s="3">
        <f>(ROUND((((S1275+ROUND((ROUND((((EU1275*1.2))*AV1275*I1275),2)*BS1275),2))*AT1275)/100),2)+ROUND(((ROUND((ROUND(((AE1275-((EU1275*1.2)))*AV1275*I1275),2)*BS1275),2)*AT1275)/100),2))</f>
        <v>26.34</v>
      </c>
      <c r="Y1275" s="3">
        <f>(ROUND((((S1275+ROUND((ROUND((((EU1275*1.2))*AV1275*I1275),2)*BS1275),2))*AU1275)/100),2)+ROUND(((ROUND((ROUND(((AE1275-((EU1275*1.2)))*AV1275*I1275),2)*BS1275),2)*AU1275)/100),2))</f>
        <v>13.85</v>
      </c>
      <c r="Z1275" s="3"/>
      <c r="AA1275" s="3">
        <v>-1</v>
      </c>
      <c r="AB1275" s="3">
        <f t="shared" si="1471"/>
        <v>1631.1420000000001</v>
      </c>
      <c r="AC1275" s="3">
        <f>ROUND(((ES1275*1)),6)</f>
        <v>1113.3900000000001</v>
      </c>
      <c r="AD1275" s="3">
        <f>ROUND(((((ET1275*1.2))-((EU1275*1.2)))+AE1275),6)</f>
        <v>91.968000000000004</v>
      </c>
      <c r="AE1275" s="3">
        <f>ROUND(((EU1275*1.2)),6)</f>
        <v>6.36</v>
      </c>
      <c r="AF1275" s="3">
        <f>ROUND(((EV1275*1.2)),6)</f>
        <v>425.78399999999999</v>
      </c>
      <c r="AG1275" s="3">
        <f t="shared" si="1472"/>
        <v>0</v>
      </c>
      <c r="AH1275" s="3">
        <f>((EW1275*1.2))</f>
        <v>34.56</v>
      </c>
      <c r="AI1275" s="3">
        <f>((EX1275*1.2))</f>
        <v>0</v>
      </c>
      <c r="AJ1275" s="3">
        <f t="shared" si="1473"/>
        <v>0</v>
      </c>
      <c r="AK1275" s="3">
        <v>1544.85</v>
      </c>
      <c r="AL1275" s="3">
        <v>1113.3900000000001</v>
      </c>
      <c r="AM1275" s="3">
        <v>76.64</v>
      </c>
      <c r="AN1275" s="3">
        <v>5.3</v>
      </c>
      <c r="AO1275" s="3">
        <v>354.82</v>
      </c>
      <c r="AP1275" s="3">
        <v>0</v>
      </c>
      <c r="AQ1275" s="3">
        <v>28.8</v>
      </c>
      <c r="AR1275" s="3">
        <v>0</v>
      </c>
      <c r="AS1275" s="3">
        <v>0</v>
      </c>
      <c r="AT1275" s="3">
        <v>97</v>
      </c>
      <c r="AU1275" s="3">
        <v>51</v>
      </c>
      <c r="AV1275" s="3">
        <v>1.0469999999999999</v>
      </c>
      <c r="AW1275" s="3">
        <v>1</v>
      </c>
      <c r="AX1275" s="3"/>
      <c r="AY1275" s="3"/>
      <c r="AZ1275" s="3">
        <v>1</v>
      </c>
      <c r="BA1275" s="3">
        <v>1</v>
      </c>
      <c r="BB1275" s="3">
        <v>1</v>
      </c>
      <c r="BC1275" s="3">
        <v>1</v>
      </c>
      <c r="BD1275" s="3" t="s">
        <v>3</v>
      </c>
      <c r="BE1275" s="3" t="s">
        <v>3</v>
      </c>
      <c r="BF1275" s="3" t="s">
        <v>3</v>
      </c>
      <c r="BG1275" s="3" t="s">
        <v>3</v>
      </c>
      <c r="BH1275" s="3">
        <v>0</v>
      </c>
      <c r="BI1275" s="3">
        <v>2</v>
      </c>
      <c r="BJ1275" s="3" t="s">
        <v>1466</v>
      </c>
      <c r="BK1275" s="3"/>
      <c r="BL1275" s="3"/>
      <c r="BM1275" s="3">
        <v>67</v>
      </c>
      <c r="BN1275" s="3">
        <v>0</v>
      </c>
      <c r="BO1275" s="3" t="s">
        <v>1464</v>
      </c>
      <c r="BP1275" s="3">
        <v>1</v>
      </c>
      <c r="BQ1275" s="3">
        <v>40</v>
      </c>
      <c r="BR1275" s="3">
        <v>0</v>
      </c>
      <c r="BS1275" s="3">
        <v>1</v>
      </c>
      <c r="BT1275" s="3">
        <v>1</v>
      </c>
      <c r="BU1275" s="3">
        <v>1</v>
      </c>
      <c r="BV1275" s="3">
        <v>1</v>
      </c>
      <c r="BW1275" s="3">
        <v>1</v>
      </c>
      <c r="BX1275" s="3">
        <v>1</v>
      </c>
      <c r="BY1275" s="3" t="s">
        <v>3</v>
      </c>
      <c r="BZ1275" s="3">
        <v>97</v>
      </c>
      <c r="CA1275" s="3">
        <v>51</v>
      </c>
      <c r="CB1275" s="3" t="s">
        <v>3</v>
      </c>
      <c r="CC1275" s="3"/>
      <c r="CD1275" s="3"/>
      <c r="CE1275" s="3">
        <v>1566</v>
      </c>
      <c r="CF1275" s="3">
        <v>0</v>
      </c>
      <c r="CG1275" s="3">
        <v>0</v>
      </c>
      <c r="CH1275" s="3"/>
      <c r="CI1275" s="3"/>
      <c r="CJ1275" s="3"/>
      <c r="CK1275" s="3"/>
      <c r="CL1275" s="3"/>
      <c r="CM1275" s="3">
        <v>0</v>
      </c>
      <c r="CN1275" s="9" t="s">
        <v>2491</v>
      </c>
      <c r="CO1275" s="3">
        <v>0</v>
      </c>
      <c r="CP1275" s="3">
        <f t="shared" si="1474"/>
        <v>99.33</v>
      </c>
      <c r="CQ1275" s="3">
        <f t="shared" si="1475"/>
        <v>1113.3900000000001</v>
      </c>
      <c r="CR1275" s="3">
        <f>(ROUND((ROUND((((ET1275*1.2))*AV1275*1),2)*BB1275),2)+ROUND((ROUND(((AE1275-((EU1275*1.2)))*AV1275*1),2)*BS1275),2))</f>
        <v>96.29</v>
      </c>
      <c r="CS1275" s="3">
        <f>(ROUND((ROUND((((EU1275*1.2))*AV1275*1),2)*BS1275),2)+ROUND((ROUND(((AE1275-((EU1275*1.2)))*AV1275*1),2)*BS1275),2))</f>
        <v>6.66</v>
      </c>
      <c r="CT1275" s="3">
        <f t="shared" si="1476"/>
        <v>445.8</v>
      </c>
      <c r="CU1275" s="3">
        <f t="shared" si="1477"/>
        <v>0</v>
      </c>
      <c r="CV1275" s="3">
        <f t="shared" si="1478"/>
        <v>36.18432</v>
      </c>
      <c r="CW1275" s="3">
        <f t="shared" si="1479"/>
        <v>0</v>
      </c>
      <c r="CX1275" s="3">
        <f t="shared" si="1480"/>
        <v>0</v>
      </c>
      <c r="CY1275" s="3">
        <f>(ROUND((((S1275+ROUND((ROUND((((EU1275*1.2))*AV1275*1),2)*BS1275),2))*AT1275)/100),2)+ROUND(((ROUND((ROUND(((AE1275-((EU1275*1.2)))*AV1275*1),2)*BS1275),2)*AT1275)/100),2))</f>
        <v>32.409999999999997</v>
      </c>
      <c r="CZ1275" s="3">
        <f>(ROUND((((S1275+ROUND((ROUND((((EU1275*1.2))*AV1275*1),2)*BS1275),2))*AU1275)/100),2)+ROUND(((ROUND((ROUND(((AE1275-((EU1275*1.2)))*AV1275*1),2)*BS1275),2)*AU1275)/100),2))</f>
        <v>17.04</v>
      </c>
      <c r="DA1275" s="3"/>
      <c r="DB1275" s="3">
        <v>249</v>
      </c>
      <c r="DC1275" s="3" t="s">
        <v>3</v>
      </c>
      <c r="DD1275" s="3" t="s">
        <v>22</v>
      </c>
      <c r="DE1275" s="3" t="s">
        <v>42</v>
      </c>
      <c r="DF1275" s="3" t="s">
        <v>42</v>
      </c>
      <c r="DG1275" s="3" t="s">
        <v>42</v>
      </c>
      <c r="DH1275" s="3" t="s">
        <v>3</v>
      </c>
      <c r="DI1275" s="3" t="s">
        <v>42</v>
      </c>
      <c r="DJ1275" s="3" t="s">
        <v>42</v>
      </c>
      <c r="DK1275" s="3" t="s">
        <v>3</v>
      </c>
      <c r="DL1275" s="3" t="s">
        <v>3</v>
      </c>
      <c r="DM1275" s="3" t="s">
        <v>3</v>
      </c>
      <c r="DN1275" s="3">
        <v>0</v>
      </c>
      <c r="DO1275" s="3">
        <v>0</v>
      </c>
      <c r="DP1275" s="3">
        <v>1</v>
      </c>
      <c r="DQ1275" s="3">
        <v>1</v>
      </c>
      <c r="DR1275" s="3"/>
      <c r="DS1275" s="3"/>
      <c r="DT1275" s="3"/>
      <c r="DU1275" s="3">
        <v>1003</v>
      </c>
      <c r="DV1275" s="3" t="s">
        <v>57</v>
      </c>
      <c r="DW1275" s="3" t="s">
        <v>57</v>
      </c>
      <c r="DX1275" s="3">
        <v>100</v>
      </c>
      <c r="DY1275" s="3"/>
      <c r="DZ1275" s="3" t="s">
        <v>3</v>
      </c>
      <c r="EA1275" s="3" t="s">
        <v>3</v>
      </c>
      <c r="EB1275" s="3" t="s">
        <v>3</v>
      </c>
      <c r="EC1275" s="3" t="s">
        <v>3</v>
      </c>
      <c r="ED1275" s="3"/>
      <c r="EE1275" s="3">
        <v>57042957</v>
      </c>
      <c r="EF1275" s="3">
        <v>40</v>
      </c>
      <c r="EG1275" s="3" t="s">
        <v>33</v>
      </c>
      <c r="EH1275" s="3">
        <v>0</v>
      </c>
      <c r="EI1275" s="3" t="s">
        <v>3</v>
      </c>
      <c r="EJ1275" s="3">
        <v>2</v>
      </c>
      <c r="EK1275" s="3">
        <v>67</v>
      </c>
      <c r="EL1275" s="3" t="s">
        <v>34</v>
      </c>
      <c r="EM1275" s="3" t="s">
        <v>35</v>
      </c>
      <c r="EN1275" s="3"/>
      <c r="EO1275" s="3" t="s">
        <v>46</v>
      </c>
      <c r="EP1275" s="3"/>
      <c r="EQ1275" s="3">
        <v>1024</v>
      </c>
      <c r="ER1275" s="3">
        <v>1544.85</v>
      </c>
      <c r="ES1275" s="3">
        <v>1113.3900000000001</v>
      </c>
      <c r="ET1275" s="3">
        <v>76.64</v>
      </c>
      <c r="EU1275" s="3">
        <v>5.3</v>
      </c>
      <c r="EV1275" s="3">
        <v>354.82</v>
      </c>
      <c r="EW1275" s="3">
        <v>28.8</v>
      </c>
      <c r="EX1275" s="3">
        <v>0</v>
      </c>
      <c r="EY1275" s="3">
        <v>0</v>
      </c>
      <c r="EZ1275" s="3"/>
      <c r="FA1275" s="3"/>
      <c r="FB1275" s="3"/>
      <c r="FC1275" s="3"/>
      <c r="FD1275" s="3"/>
      <c r="FE1275" s="3"/>
      <c r="FF1275" s="3"/>
      <c r="FG1275" s="3"/>
      <c r="FH1275" s="3"/>
      <c r="FI1275" s="3"/>
      <c r="FJ1275" s="3"/>
      <c r="FK1275" s="3"/>
      <c r="FL1275" s="3"/>
      <c r="FM1275" s="3"/>
      <c r="FN1275" s="3"/>
      <c r="FO1275" s="3"/>
      <c r="FP1275" s="3"/>
      <c r="FQ1275" s="3">
        <v>0</v>
      </c>
      <c r="FR1275" s="3">
        <v>0</v>
      </c>
      <c r="FS1275" s="3">
        <v>0</v>
      </c>
      <c r="FT1275" s="3"/>
      <c r="FU1275" s="3"/>
      <c r="FV1275" s="3"/>
      <c r="FW1275" s="3"/>
      <c r="FX1275" s="3">
        <v>97</v>
      </c>
      <c r="FY1275" s="3">
        <v>51</v>
      </c>
      <c r="FZ1275" s="3"/>
      <c r="GA1275" s="3" t="s">
        <v>3</v>
      </c>
      <c r="GB1275" s="3"/>
      <c r="GC1275" s="3"/>
      <c r="GD1275" s="3">
        <v>1</v>
      </c>
      <c r="GE1275" s="3"/>
      <c r="GF1275" s="3">
        <v>802287233</v>
      </c>
      <c r="GG1275" s="3">
        <v>2</v>
      </c>
      <c r="GH1275" s="3">
        <v>1</v>
      </c>
      <c r="GI1275" s="3">
        <v>2</v>
      </c>
      <c r="GJ1275" s="3">
        <v>0</v>
      </c>
      <c r="GK1275" s="3">
        <v>0</v>
      </c>
      <c r="GL1275" s="3">
        <f t="shared" si="1481"/>
        <v>0</v>
      </c>
      <c r="GM1275" s="3">
        <f t="shared" si="1482"/>
        <v>139.52000000000001</v>
      </c>
      <c r="GN1275" s="3">
        <f t="shared" si="1483"/>
        <v>0</v>
      </c>
      <c r="GO1275" s="3">
        <f t="shared" si="1484"/>
        <v>139.52000000000001</v>
      </c>
      <c r="GP1275" s="3">
        <f t="shared" si="1485"/>
        <v>0</v>
      </c>
      <c r="GQ1275" s="3"/>
      <c r="GR1275" s="3">
        <v>0</v>
      </c>
      <c r="GS1275" s="3">
        <v>3</v>
      </c>
      <c r="GT1275" s="3">
        <v>0</v>
      </c>
      <c r="GU1275" s="3" t="s">
        <v>3</v>
      </c>
      <c r="GV1275" s="3">
        <f t="shared" si="1486"/>
        <v>0</v>
      </c>
      <c r="GW1275" s="3">
        <v>1</v>
      </c>
      <c r="GX1275" s="3">
        <f t="shared" si="1487"/>
        <v>0</v>
      </c>
      <c r="GY1275" s="3"/>
      <c r="GZ1275" s="3"/>
      <c r="HA1275" s="3">
        <v>0</v>
      </c>
      <c r="HB1275" s="3">
        <v>0</v>
      </c>
      <c r="HC1275" s="3">
        <f t="shared" si="1488"/>
        <v>0</v>
      </c>
      <c r="HD1275" s="3"/>
      <c r="HE1275" s="3" t="s">
        <v>3</v>
      </c>
      <c r="HF1275" s="3" t="s">
        <v>3</v>
      </c>
      <c r="HG1275" s="3"/>
      <c r="HH1275" s="3"/>
      <c r="HI1275" s="3"/>
      <c r="HJ1275" s="3"/>
      <c r="HK1275" s="3"/>
      <c r="HL1275" s="3"/>
      <c r="HM1275" s="3" t="s">
        <v>3</v>
      </c>
      <c r="HN1275" s="3" t="s">
        <v>3</v>
      </c>
      <c r="HO1275" s="3" t="s">
        <v>3</v>
      </c>
      <c r="HP1275" s="3" t="s">
        <v>3</v>
      </c>
      <c r="HQ1275" s="3" t="s">
        <v>3</v>
      </c>
      <c r="HR1275" s="3"/>
      <c r="HS1275" s="3">
        <v>0</v>
      </c>
      <c r="HT1275" s="3"/>
      <c r="HU1275" s="3"/>
      <c r="HV1275" s="3"/>
      <c r="HW1275" s="3"/>
      <c r="HX1275" s="3"/>
      <c r="HY1275" s="3"/>
      <c r="HZ1275" s="3"/>
      <c r="IA1275" s="3"/>
      <c r="IB1275" s="3"/>
      <c r="IC1275" s="3"/>
      <c r="ID1275" s="3"/>
      <c r="IE1275" s="3"/>
      <c r="IF1275" s="3"/>
      <c r="IG1275" s="3"/>
      <c r="IH1275" s="3"/>
      <c r="II1275" s="3"/>
      <c r="IJ1275" s="3"/>
      <c r="IK1275" s="3">
        <v>0</v>
      </c>
      <c r="IL1275" s="3"/>
      <c r="IM1275" s="3"/>
      <c r="IN1275" s="3"/>
      <c r="IO1275" s="3"/>
      <c r="IP1275" s="3"/>
      <c r="IQ1275" s="3"/>
      <c r="IR1275" s="3"/>
      <c r="IS1275" s="3"/>
      <c r="IT1275" s="3"/>
      <c r="IU1275" s="3"/>
    </row>
    <row r="1276" spans="1:255" ht="409.5" x14ac:dyDescent="0.25">
      <c r="A1276" s="4">
        <v>17</v>
      </c>
      <c r="B1276" s="4">
        <v>1</v>
      </c>
      <c r="C1276" s="4">
        <f>ROW(SmtRes!A640)</f>
        <v>640</v>
      </c>
      <c r="D1276" s="4">
        <f>ROW(EtalonRes!A754)</f>
        <v>754</v>
      </c>
      <c r="E1276" s="4" t="s">
        <v>3</v>
      </c>
      <c r="F1276" s="4" t="s">
        <v>1464</v>
      </c>
      <c r="G1276" s="4" t="s">
        <v>1465</v>
      </c>
      <c r="H1276" s="4" t="s">
        <v>57</v>
      </c>
      <c r="I1276" s="4">
        <f>ROUND(6/100,9)</f>
        <v>0.06</v>
      </c>
      <c r="J1276" s="4">
        <v>0</v>
      </c>
      <c r="K1276" s="4">
        <f>ROUND(6/100,9)</f>
        <v>0.06</v>
      </c>
      <c r="L1276" s="4"/>
      <c r="M1276" s="4"/>
      <c r="N1276" s="4"/>
      <c r="O1276" s="4">
        <f t="shared" si="1464"/>
        <v>1913.94</v>
      </c>
      <c r="P1276" s="4">
        <f t="shared" si="1465"/>
        <v>319.3</v>
      </c>
      <c r="Q1276" s="4">
        <f>(ROUND((ROUND((((ET1276*1.2))*AV1276*I1276),2)*BB1276),2)+ROUND((ROUND(((AE1276-((EU1276*1.2)))*AV1276*I1276),2)*BS1276),2))</f>
        <v>87.28</v>
      </c>
      <c r="R1276" s="4">
        <f>(ROUND((ROUND((((EU1276*1.2))*AV1276*I1276),2)*BS1276),2)+ROUND((ROUND(((AE1276-((EU1276*1.2)))*AV1276*I1276),2)*BS1276),2))</f>
        <v>22.54</v>
      </c>
      <c r="S1276" s="4">
        <f t="shared" si="1466"/>
        <v>1507.36</v>
      </c>
      <c r="T1276" s="4">
        <f t="shared" si="1467"/>
        <v>0</v>
      </c>
      <c r="U1276" s="4">
        <f t="shared" si="1468"/>
        <v>2.1710591999999997</v>
      </c>
      <c r="V1276" s="4">
        <f t="shared" si="1469"/>
        <v>0</v>
      </c>
      <c r="W1276" s="4">
        <f t="shared" si="1470"/>
        <v>0</v>
      </c>
      <c r="X1276" s="4">
        <f>(ROUND((((S1276+ROUND((ROUND((((EU1276*1.2))*AV1276*I1276),2)*BS1276),2))*AT1276)/100),2)+ROUND(((ROUND((ROUND(((AE1276-((EU1276*1.2)))*AV1276*I1276),2)*BS1276),2)*AT1276)/100),2))</f>
        <v>1484</v>
      </c>
      <c r="Y1276" s="4">
        <f>(ROUND((((S1276+ROUND((ROUND((((EU1276*1.2))*AV1276*I1276),2)*BS1276),2))*AU1276)/100),2)+ROUND(((ROUND((ROUND(((AE1276-((EU1276*1.2)))*AV1276*I1276),2)*BS1276),2)*AU1276)/100),2))</f>
        <v>780.25</v>
      </c>
      <c r="Z1276" s="4"/>
      <c r="AA1276" s="4">
        <v>-1</v>
      </c>
      <c r="AB1276" s="4">
        <f t="shared" si="1471"/>
        <v>1631.1420000000001</v>
      </c>
      <c r="AC1276" s="4">
        <f>ROUND(((ES1276*1)),6)</f>
        <v>1113.3900000000001</v>
      </c>
      <c r="AD1276" s="4">
        <f>ROUND(((((ET1276*1.2))-((EU1276*1.2)))+AE1276),6)</f>
        <v>91.968000000000004</v>
      </c>
      <c r="AE1276" s="4">
        <f>ROUND(((EU1276*1.2)),6)</f>
        <v>6.36</v>
      </c>
      <c r="AF1276" s="4">
        <f>ROUND(((EV1276*1.2)),6)</f>
        <v>425.78399999999999</v>
      </c>
      <c r="AG1276" s="4">
        <f t="shared" si="1472"/>
        <v>0</v>
      </c>
      <c r="AH1276" s="4">
        <f>((EW1276*1.2))</f>
        <v>34.56</v>
      </c>
      <c r="AI1276" s="4">
        <f>((EX1276*1.2))</f>
        <v>0</v>
      </c>
      <c r="AJ1276" s="4">
        <f t="shared" si="1473"/>
        <v>0</v>
      </c>
      <c r="AK1276" s="4">
        <v>1544.85</v>
      </c>
      <c r="AL1276" s="4">
        <v>1113.3900000000001</v>
      </c>
      <c r="AM1276" s="4">
        <v>76.64</v>
      </c>
      <c r="AN1276" s="4">
        <v>5.3</v>
      </c>
      <c r="AO1276" s="4">
        <v>354.82</v>
      </c>
      <c r="AP1276" s="4">
        <v>0</v>
      </c>
      <c r="AQ1276" s="4">
        <v>28.8</v>
      </c>
      <c r="AR1276" s="4">
        <v>0</v>
      </c>
      <c r="AS1276" s="4">
        <v>0</v>
      </c>
      <c r="AT1276" s="4">
        <v>97</v>
      </c>
      <c r="AU1276" s="4">
        <v>51</v>
      </c>
      <c r="AV1276" s="4">
        <v>1.0469999999999999</v>
      </c>
      <c r="AW1276" s="4">
        <v>1</v>
      </c>
      <c r="AX1276" s="4"/>
      <c r="AY1276" s="4"/>
      <c r="AZ1276" s="4">
        <v>1</v>
      </c>
      <c r="BA1276" s="4">
        <v>56.35</v>
      </c>
      <c r="BB1276" s="4">
        <v>15.1</v>
      </c>
      <c r="BC1276" s="4">
        <v>4.78</v>
      </c>
      <c r="BD1276" s="4" t="s">
        <v>3</v>
      </c>
      <c r="BE1276" s="4" t="s">
        <v>3</v>
      </c>
      <c r="BF1276" s="4" t="s">
        <v>3</v>
      </c>
      <c r="BG1276" s="4" t="s">
        <v>3</v>
      </c>
      <c r="BH1276" s="4">
        <v>0</v>
      </c>
      <c r="BI1276" s="4">
        <v>2</v>
      </c>
      <c r="BJ1276" s="4" t="s">
        <v>1466</v>
      </c>
      <c r="BK1276" s="4"/>
      <c r="BL1276" s="4"/>
      <c r="BM1276" s="4">
        <v>67</v>
      </c>
      <c r="BN1276" s="4">
        <v>0</v>
      </c>
      <c r="BO1276" s="4" t="s">
        <v>1464</v>
      </c>
      <c r="BP1276" s="4">
        <v>1</v>
      </c>
      <c r="BQ1276" s="4">
        <v>40</v>
      </c>
      <c r="BR1276" s="4">
        <v>0</v>
      </c>
      <c r="BS1276" s="4">
        <v>56.35</v>
      </c>
      <c r="BT1276" s="4">
        <v>1</v>
      </c>
      <c r="BU1276" s="4">
        <v>1</v>
      </c>
      <c r="BV1276" s="4">
        <v>1</v>
      </c>
      <c r="BW1276" s="4">
        <v>1</v>
      </c>
      <c r="BX1276" s="4">
        <v>1</v>
      </c>
      <c r="BY1276" s="4" t="s">
        <v>3</v>
      </c>
      <c r="BZ1276" s="4">
        <v>97</v>
      </c>
      <c r="CA1276" s="4">
        <v>51</v>
      </c>
      <c r="CB1276" s="4" t="s">
        <v>3</v>
      </c>
      <c r="CC1276" s="4"/>
      <c r="CD1276" s="4"/>
      <c r="CE1276" s="4">
        <v>1566</v>
      </c>
      <c r="CF1276" s="4">
        <v>0</v>
      </c>
      <c r="CG1276" s="4">
        <v>0</v>
      </c>
      <c r="CH1276" s="4"/>
      <c r="CI1276" s="4"/>
      <c r="CJ1276" s="4"/>
      <c r="CK1276" s="4"/>
      <c r="CL1276" s="4"/>
      <c r="CM1276" s="4">
        <v>0</v>
      </c>
      <c r="CN1276" s="10" t="s">
        <v>2491</v>
      </c>
      <c r="CO1276" s="4">
        <v>0</v>
      </c>
      <c r="CP1276" s="4">
        <f t="shared" si="1474"/>
        <v>1913.94</v>
      </c>
      <c r="CQ1276" s="4">
        <f t="shared" si="1475"/>
        <v>5322</v>
      </c>
      <c r="CR1276" s="4">
        <f>(ROUND((ROUND((((ET1276*1.2))*AV1276*1),2)*BB1276),2)+ROUND((ROUND(((AE1276-((EU1276*1.2)))*AV1276*1),2)*BS1276),2))</f>
        <v>1453.98</v>
      </c>
      <c r="CS1276" s="4">
        <f>(ROUND((ROUND((((EU1276*1.2))*AV1276*1),2)*BS1276),2)+ROUND((ROUND(((AE1276-((EU1276*1.2)))*AV1276*1),2)*BS1276),2))</f>
        <v>375.29</v>
      </c>
      <c r="CT1276" s="4">
        <f t="shared" si="1476"/>
        <v>25120.83</v>
      </c>
      <c r="CU1276" s="4">
        <f t="shared" si="1477"/>
        <v>0</v>
      </c>
      <c r="CV1276" s="4">
        <f t="shared" si="1478"/>
        <v>36.18432</v>
      </c>
      <c r="CW1276" s="4">
        <f t="shared" si="1479"/>
        <v>0</v>
      </c>
      <c r="CX1276" s="4">
        <f t="shared" si="1480"/>
        <v>0</v>
      </c>
      <c r="CY1276" s="4">
        <f>(ROUND((((S1276+ROUND((ROUND((((EU1276*1.2))*AV1276*1),2)*BS1276),2))*AT1276)/100),2)+ROUND(((ROUND((ROUND(((AE1276-((EU1276*1.2)))*AV1276*1),2)*BS1276),2)*AT1276)/100),2))</f>
        <v>1826.17</v>
      </c>
      <c r="CZ1276" s="4">
        <f>(ROUND((((S1276+ROUND((ROUND((((EU1276*1.2))*AV1276*1),2)*BS1276),2))*AU1276)/100),2)+ROUND(((ROUND((ROUND(((AE1276-((EU1276*1.2)))*AV1276*1),2)*BS1276),2)*AU1276)/100),2))</f>
        <v>960.15</v>
      </c>
      <c r="DA1276" s="4"/>
      <c r="DB1276" s="4">
        <v>250</v>
      </c>
      <c r="DC1276" s="4" t="s">
        <v>3</v>
      </c>
      <c r="DD1276" s="4" t="s">
        <v>22</v>
      </c>
      <c r="DE1276" s="4" t="s">
        <v>42</v>
      </c>
      <c r="DF1276" s="4" t="s">
        <v>42</v>
      </c>
      <c r="DG1276" s="4" t="s">
        <v>42</v>
      </c>
      <c r="DH1276" s="4" t="s">
        <v>3</v>
      </c>
      <c r="DI1276" s="4" t="s">
        <v>42</v>
      </c>
      <c r="DJ1276" s="4" t="s">
        <v>42</v>
      </c>
      <c r="DK1276" s="4" t="s">
        <v>3</v>
      </c>
      <c r="DL1276" s="4" t="s">
        <v>3</v>
      </c>
      <c r="DM1276" s="4" t="s">
        <v>3</v>
      </c>
      <c r="DN1276" s="4">
        <v>0</v>
      </c>
      <c r="DO1276" s="4">
        <v>0</v>
      </c>
      <c r="DP1276" s="4">
        <v>1</v>
      </c>
      <c r="DQ1276" s="4">
        <v>1</v>
      </c>
      <c r="DR1276" s="4"/>
      <c r="DS1276" s="4"/>
      <c r="DT1276" s="4"/>
      <c r="DU1276" s="4">
        <v>1003</v>
      </c>
      <c r="DV1276" s="4" t="s">
        <v>57</v>
      </c>
      <c r="DW1276" s="4" t="s">
        <v>57</v>
      </c>
      <c r="DX1276" s="4">
        <v>100</v>
      </c>
      <c r="DY1276" s="4"/>
      <c r="DZ1276" s="4" t="s">
        <v>3</v>
      </c>
      <c r="EA1276" s="4" t="s">
        <v>3</v>
      </c>
      <c r="EB1276" s="4" t="s">
        <v>3</v>
      </c>
      <c r="EC1276" s="4" t="s">
        <v>3</v>
      </c>
      <c r="ED1276" s="4"/>
      <c r="EE1276" s="4">
        <v>57042957</v>
      </c>
      <c r="EF1276" s="4">
        <v>40</v>
      </c>
      <c r="EG1276" s="4" t="s">
        <v>33</v>
      </c>
      <c r="EH1276" s="4">
        <v>0</v>
      </c>
      <c r="EI1276" s="4" t="s">
        <v>3</v>
      </c>
      <c r="EJ1276" s="4">
        <v>2</v>
      </c>
      <c r="EK1276" s="4">
        <v>67</v>
      </c>
      <c r="EL1276" s="4" t="s">
        <v>34</v>
      </c>
      <c r="EM1276" s="4" t="s">
        <v>35</v>
      </c>
      <c r="EN1276" s="4"/>
      <c r="EO1276" s="4" t="s">
        <v>46</v>
      </c>
      <c r="EP1276" s="4"/>
      <c r="EQ1276" s="4">
        <v>1024</v>
      </c>
      <c r="ER1276" s="4">
        <v>1544.85</v>
      </c>
      <c r="ES1276" s="4">
        <v>1113.3900000000001</v>
      </c>
      <c r="ET1276" s="4">
        <v>76.64</v>
      </c>
      <c r="EU1276" s="4">
        <v>5.3</v>
      </c>
      <c r="EV1276" s="4">
        <v>354.82</v>
      </c>
      <c r="EW1276" s="4">
        <v>28.8</v>
      </c>
      <c r="EX1276" s="4">
        <v>0</v>
      </c>
      <c r="EY1276" s="4">
        <v>0</v>
      </c>
      <c r="EZ1276" s="4"/>
      <c r="FA1276" s="4"/>
      <c r="FB1276" s="4"/>
      <c r="FC1276" s="4"/>
      <c r="FD1276" s="4"/>
      <c r="FE1276" s="4"/>
      <c r="FF1276" s="4"/>
      <c r="FG1276" s="4"/>
      <c r="FH1276" s="4"/>
      <c r="FI1276" s="4"/>
      <c r="FJ1276" s="4"/>
      <c r="FK1276" s="4"/>
      <c r="FL1276" s="4"/>
      <c r="FM1276" s="4"/>
      <c r="FN1276" s="4"/>
      <c r="FO1276" s="4"/>
      <c r="FP1276" s="4"/>
      <c r="FQ1276" s="4">
        <v>0</v>
      </c>
      <c r="FR1276" s="4">
        <v>0</v>
      </c>
      <c r="FS1276" s="4">
        <v>0</v>
      </c>
      <c r="FT1276" s="4"/>
      <c r="FU1276" s="4"/>
      <c r="FV1276" s="4"/>
      <c r="FW1276" s="4"/>
      <c r="FX1276" s="4">
        <v>97</v>
      </c>
      <c r="FY1276" s="4">
        <v>51</v>
      </c>
      <c r="FZ1276" s="4"/>
      <c r="GA1276" s="4" t="s">
        <v>3</v>
      </c>
      <c r="GB1276" s="4"/>
      <c r="GC1276" s="4"/>
      <c r="GD1276" s="4">
        <v>1</v>
      </c>
      <c r="GE1276" s="4"/>
      <c r="GF1276" s="4">
        <v>802287233</v>
      </c>
      <c r="GG1276" s="4">
        <v>2</v>
      </c>
      <c r="GH1276" s="4">
        <v>1</v>
      </c>
      <c r="GI1276" s="4">
        <v>2</v>
      </c>
      <c r="GJ1276" s="4">
        <v>0</v>
      </c>
      <c r="GK1276" s="4">
        <v>0</v>
      </c>
      <c r="GL1276" s="4">
        <f t="shared" si="1481"/>
        <v>0</v>
      </c>
      <c r="GM1276" s="4">
        <f t="shared" si="1482"/>
        <v>4178.1899999999996</v>
      </c>
      <c r="GN1276" s="4">
        <f t="shared" si="1483"/>
        <v>0</v>
      </c>
      <c r="GO1276" s="4">
        <f t="shared" si="1484"/>
        <v>4178.1899999999996</v>
      </c>
      <c r="GP1276" s="4">
        <f t="shared" si="1485"/>
        <v>0</v>
      </c>
      <c r="GQ1276" s="4"/>
      <c r="GR1276" s="4">
        <v>0</v>
      </c>
      <c r="GS1276" s="4">
        <v>3</v>
      </c>
      <c r="GT1276" s="4">
        <v>0</v>
      </c>
      <c r="GU1276" s="4" t="s">
        <v>3</v>
      </c>
      <c r="GV1276" s="4">
        <f t="shared" si="1486"/>
        <v>0</v>
      </c>
      <c r="GW1276" s="4">
        <v>1</v>
      </c>
      <c r="GX1276" s="4">
        <f t="shared" si="1487"/>
        <v>0</v>
      </c>
      <c r="GY1276" s="4"/>
      <c r="GZ1276" s="4"/>
      <c r="HA1276" s="4">
        <v>0</v>
      </c>
      <c r="HB1276" s="4">
        <v>0</v>
      </c>
      <c r="HC1276" s="4">
        <f t="shared" si="1488"/>
        <v>0</v>
      </c>
      <c r="HD1276" s="4"/>
      <c r="HE1276" s="4" t="s">
        <v>3</v>
      </c>
      <c r="HF1276" s="4" t="s">
        <v>3</v>
      </c>
      <c r="HG1276" s="4"/>
      <c r="HH1276" s="4"/>
      <c r="HI1276" s="4"/>
      <c r="HJ1276" s="4"/>
      <c r="HK1276" s="4"/>
      <c r="HL1276" s="4"/>
      <c r="HM1276" s="4" t="s">
        <v>3</v>
      </c>
      <c r="HN1276" s="4" t="s">
        <v>3</v>
      </c>
      <c r="HO1276" s="4" t="s">
        <v>3</v>
      </c>
      <c r="HP1276" s="4" t="s">
        <v>3</v>
      </c>
      <c r="HQ1276" s="4" t="s">
        <v>3</v>
      </c>
      <c r="HR1276" s="4"/>
      <c r="HS1276" s="4">
        <v>0</v>
      </c>
      <c r="HT1276" s="4"/>
      <c r="HU1276" s="4"/>
      <c r="HV1276" s="4"/>
      <c r="HW1276" s="4"/>
      <c r="HX1276" s="4"/>
      <c r="HY1276" s="4"/>
      <c r="HZ1276" s="4"/>
      <c r="IA1276" s="4"/>
      <c r="IB1276" s="4"/>
      <c r="IC1276" s="4"/>
      <c r="ID1276" s="4"/>
      <c r="IE1276" s="4"/>
      <c r="IF1276" s="4"/>
      <c r="IG1276" s="4"/>
      <c r="IH1276" s="4"/>
      <c r="II1276" s="4"/>
      <c r="IJ1276" s="4"/>
      <c r="IK1276" s="4">
        <v>0</v>
      </c>
      <c r="IL1276" s="4"/>
      <c r="IM1276" s="4"/>
      <c r="IN1276" s="4"/>
      <c r="IO1276" s="4"/>
      <c r="IP1276" s="4"/>
      <c r="IQ1276" s="4"/>
      <c r="IR1276" s="4"/>
      <c r="IS1276" s="4"/>
      <c r="IT1276" s="4"/>
      <c r="IU1276" s="4"/>
    </row>
    <row r="1277" spans="1:255" ht="409.5" x14ac:dyDescent="0.25">
      <c r="A1277" s="3">
        <v>18</v>
      </c>
      <c r="B1277" s="3">
        <v>1</v>
      </c>
      <c r="C1277" s="3">
        <v>621</v>
      </c>
      <c r="D1277" s="3"/>
      <c r="E1277" s="3" t="s">
        <v>3</v>
      </c>
      <c r="F1277" s="3" t="s">
        <v>1467</v>
      </c>
      <c r="G1277" s="3" t="s">
        <v>1468</v>
      </c>
      <c r="H1277" s="3" t="s">
        <v>769</v>
      </c>
      <c r="I1277" s="3">
        <f>I1275*J1277</f>
        <v>6.18</v>
      </c>
      <c r="J1277" s="3">
        <v>103</v>
      </c>
      <c r="K1277" s="3">
        <v>103</v>
      </c>
      <c r="L1277" s="3"/>
      <c r="M1277" s="3"/>
      <c r="N1277" s="3"/>
      <c r="O1277" s="3">
        <f t="shared" si="1464"/>
        <v>0</v>
      </c>
      <c r="P1277" s="3">
        <f t="shared" si="1465"/>
        <v>0</v>
      </c>
      <c r="Q1277" s="3">
        <f t="shared" ref="Q1277:Q1286" si="1505">(ROUND((ROUND(((ET1277)*AV1277*I1277),2)*BB1277),2)+ROUND((ROUND(((AE1277-(EU1277))*AV1277*I1277),2)*BS1277),2))</f>
        <v>0</v>
      </c>
      <c r="R1277" s="3">
        <f t="shared" ref="R1277:R1286" si="1506">(ROUND((ROUND(((EU1277)*AV1277*I1277),2)*BS1277),2)+ROUND((ROUND(((AE1277-(EU1277))*AV1277*I1277),2)*BS1277),2))</f>
        <v>0</v>
      </c>
      <c r="S1277" s="3">
        <f t="shared" si="1466"/>
        <v>0</v>
      </c>
      <c r="T1277" s="3">
        <f t="shared" si="1467"/>
        <v>0</v>
      </c>
      <c r="U1277" s="3">
        <f t="shared" si="1468"/>
        <v>0</v>
      </c>
      <c r="V1277" s="3">
        <f t="shared" si="1469"/>
        <v>0</v>
      </c>
      <c r="W1277" s="3">
        <f t="shared" si="1470"/>
        <v>0</v>
      </c>
      <c r="X1277" s="3">
        <f t="shared" ref="X1277:X1286" si="1507">(ROUND((((S1277+ROUND((ROUND(((EU1277)*AV1277*I1277),2)*BS1277),2))*AT1277)/100),2)+ROUND(((ROUND((ROUND(((AE1277-(EU1277))*AV1277*I1277),2)*BS1277),2)*AT1277)/100),2))</f>
        <v>0</v>
      </c>
      <c r="Y1277" s="3">
        <f t="shared" ref="Y1277:Y1286" si="1508">(ROUND((((S1277+ROUND((ROUND(((EU1277)*AV1277*I1277),2)*BS1277),2))*AU1277)/100),2)+ROUND(((ROUND((ROUND(((AE1277-(EU1277))*AV1277*I1277),2)*BS1277),2)*AU1277)/100),2))</f>
        <v>0</v>
      </c>
      <c r="Z1277" s="3"/>
      <c r="AA1277" s="3">
        <v>-1</v>
      </c>
      <c r="AB1277" s="3">
        <f t="shared" si="1471"/>
        <v>0</v>
      </c>
      <c r="AC1277" s="3">
        <f t="shared" ref="AC1277:AC1286" si="1509">ROUND((ES1277),6)</f>
        <v>0</v>
      </c>
      <c r="AD1277" s="3">
        <f t="shared" ref="AD1277:AD1286" si="1510">ROUND((((ET1277)-(EU1277))+AE1277),6)</f>
        <v>0</v>
      </c>
      <c r="AE1277" s="3">
        <f t="shared" ref="AE1277:AE1286" si="1511">ROUND((EU1277),6)</f>
        <v>0</v>
      </c>
      <c r="AF1277" s="3">
        <f t="shared" ref="AF1277:AF1286" si="1512">ROUND((EV1277),6)</f>
        <v>0</v>
      </c>
      <c r="AG1277" s="3">
        <f t="shared" si="1472"/>
        <v>0</v>
      </c>
      <c r="AH1277" s="3">
        <f t="shared" ref="AH1277:AH1286" si="1513">(EW1277)</f>
        <v>0</v>
      </c>
      <c r="AI1277" s="3">
        <f t="shared" ref="AI1277:AI1286" si="1514">(EX1277)</f>
        <v>0</v>
      </c>
      <c r="AJ1277" s="3">
        <f t="shared" si="1473"/>
        <v>0</v>
      </c>
      <c r="AK1277" s="3">
        <v>0</v>
      </c>
      <c r="AL1277" s="3">
        <v>0</v>
      </c>
      <c r="AM1277" s="3">
        <v>0</v>
      </c>
      <c r="AN1277" s="3">
        <v>0</v>
      </c>
      <c r="AO1277" s="3">
        <v>0</v>
      </c>
      <c r="AP1277" s="3">
        <v>0</v>
      </c>
      <c r="AQ1277" s="3">
        <v>0</v>
      </c>
      <c r="AR1277" s="3">
        <v>0</v>
      </c>
      <c r="AS1277" s="3">
        <v>0</v>
      </c>
      <c r="AT1277" s="3">
        <v>97</v>
      </c>
      <c r="AU1277" s="3">
        <v>51</v>
      </c>
      <c r="AV1277" s="3">
        <v>1.0469999999999999</v>
      </c>
      <c r="AW1277" s="3">
        <v>1</v>
      </c>
      <c r="AX1277" s="3"/>
      <c r="AY1277" s="3"/>
      <c r="AZ1277" s="3">
        <v>1</v>
      </c>
      <c r="BA1277" s="3">
        <v>1</v>
      </c>
      <c r="BB1277" s="3">
        <v>1</v>
      </c>
      <c r="BC1277" s="3">
        <v>1</v>
      </c>
      <c r="BD1277" s="3" t="s">
        <v>3</v>
      </c>
      <c r="BE1277" s="3" t="s">
        <v>3</v>
      </c>
      <c r="BF1277" s="3" t="s">
        <v>3</v>
      </c>
      <c r="BG1277" s="3" t="s">
        <v>3</v>
      </c>
      <c r="BH1277" s="3">
        <v>3</v>
      </c>
      <c r="BI1277" s="3">
        <v>2</v>
      </c>
      <c r="BJ1277" s="3" t="s">
        <v>3</v>
      </c>
      <c r="BK1277" s="3"/>
      <c r="BL1277" s="3"/>
      <c r="BM1277" s="3">
        <v>67</v>
      </c>
      <c r="BN1277" s="3">
        <v>0</v>
      </c>
      <c r="BO1277" s="3" t="s">
        <v>3</v>
      </c>
      <c r="BP1277" s="3">
        <v>0</v>
      </c>
      <c r="BQ1277" s="3">
        <v>40</v>
      </c>
      <c r="BR1277" s="3">
        <v>0</v>
      </c>
      <c r="BS1277" s="3">
        <v>1</v>
      </c>
      <c r="BT1277" s="3">
        <v>1</v>
      </c>
      <c r="BU1277" s="3">
        <v>1</v>
      </c>
      <c r="BV1277" s="3">
        <v>1</v>
      </c>
      <c r="BW1277" s="3">
        <v>1</v>
      </c>
      <c r="BX1277" s="3">
        <v>1</v>
      </c>
      <c r="BY1277" s="3" t="s">
        <v>3</v>
      </c>
      <c r="BZ1277" s="3">
        <v>97</v>
      </c>
      <c r="CA1277" s="3">
        <v>51</v>
      </c>
      <c r="CB1277" s="3" t="s">
        <v>3</v>
      </c>
      <c r="CC1277" s="3"/>
      <c r="CD1277" s="3"/>
      <c r="CE1277" s="3">
        <v>1566</v>
      </c>
      <c r="CF1277" s="3">
        <v>0</v>
      </c>
      <c r="CG1277" s="3">
        <v>0</v>
      </c>
      <c r="CH1277" s="3"/>
      <c r="CI1277" s="3"/>
      <c r="CJ1277" s="3"/>
      <c r="CK1277" s="3"/>
      <c r="CL1277" s="3"/>
      <c r="CM1277" s="3">
        <v>0</v>
      </c>
      <c r="CN1277" s="9" t="s">
        <v>2499</v>
      </c>
      <c r="CO1277" s="3">
        <v>0</v>
      </c>
      <c r="CP1277" s="3">
        <f t="shared" si="1474"/>
        <v>0</v>
      </c>
      <c r="CQ1277" s="3">
        <f t="shared" si="1475"/>
        <v>0</v>
      </c>
      <c r="CR1277" s="3">
        <f t="shared" ref="CR1277:CR1286" si="1515">(ROUND((ROUND(((ET1277)*AV1277*1),2)*BB1277),2)+ROUND((ROUND(((AE1277-(EU1277))*AV1277*1),2)*BS1277),2))</f>
        <v>0</v>
      </c>
      <c r="CS1277" s="3">
        <f t="shared" ref="CS1277:CS1286" si="1516">(ROUND((ROUND(((EU1277)*AV1277*1),2)*BS1277),2)+ROUND((ROUND(((AE1277-(EU1277))*AV1277*1),2)*BS1277),2))</f>
        <v>0</v>
      </c>
      <c r="CT1277" s="3">
        <f t="shared" si="1476"/>
        <v>0</v>
      </c>
      <c r="CU1277" s="3">
        <f t="shared" si="1477"/>
        <v>0</v>
      </c>
      <c r="CV1277" s="3">
        <f t="shared" si="1478"/>
        <v>0</v>
      </c>
      <c r="CW1277" s="3">
        <f t="shared" si="1479"/>
        <v>0</v>
      </c>
      <c r="CX1277" s="3">
        <f t="shared" si="1480"/>
        <v>0</v>
      </c>
      <c r="CY1277" s="3">
        <f t="shared" ref="CY1277:CY1286" si="1517">(ROUND((((S1277+ROUND((ROUND(((EU1277)*AV1277*1),2)*BS1277),2))*AT1277)/100),2)+ROUND(((ROUND((ROUND(((AE1277-(EU1277))*AV1277*1),2)*BS1277),2)*AT1277)/100),2))</f>
        <v>0</v>
      </c>
      <c r="CZ1277" s="3">
        <f t="shared" ref="CZ1277:CZ1286" si="1518">(ROUND((((S1277+ROUND((ROUND(((EU1277)*AV1277*1),2)*BS1277),2))*AU1277)/100),2)+ROUND(((ROUND((ROUND(((AE1277-(EU1277))*AV1277*1),2)*BS1277),2)*AU1277)/100),2))</f>
        <v>0</v>
      </c>
      <c r="DA1277" s="3"/>
      <c r="DB1277" s="3"/>
      <c r="DC1277" s="3" t="s">
        <v>3</v>
      </c>
      <c r="DD1277" s="3" t="s">
        <v>3</v>
      </c>
      <c r="DE1277" s="3" t="s">
        <v>3</v>
      </c>
      <c r="DF1277" s="3" t="s">
        <v>3</v>
      </c>
      <c r="DG1277" s="3" t="s">
        <v>3</v>
      </c>
      <c r="DH1277" s="3" t="s">
        <v>3</v>
      </c>
      <c r="DI1277" s="3" t="s">
        <v>3</v>
      </c>
      <c r="DJ1277" s="3" t="s">
        <v>3</v>
      </c>
      <c r="DK1277" s="3" t="s">
        <v>3</v>
      </c>
      <c r="DL1277" s="3" t="s">
        <v>3</v>
      </c>
      <c r="DM1277" s="3" t="s">
        <v>3</v>
      </c>
      <c r="DN1277" s="3">
        <v>0</v>
      </c>
      <c r="DO1277" s="3">
        <v>0</v>
      </c>
      <c r="DP1277" s="3">
        <v>1</v>
      </c>
      <c r="DQ1277" s="3">
        <v>1</v>
      </c>
      <c r="DR1277" s="3"/>
      <c r="DS1277" s="3"/>
      <c r="DT1277" s="3"/>
      <c r="DU1277" s="3">
        <v>1003</v>
      </c>
      <c r="DV1277" s="3" t="s">
        <v>769</v>
      </c>
      <c r="DW1277" s="3" t="s">
        <v>769</v>
      </c>
      <c r="DX1277" s="3">
        <v>1</v>
      </c>
      <c r="DY1277" s="3"/>
      <c r="DZ1277" s="3" t="s">
        <v>3</v>
      </c>
      <c r="EA1277" s="3" t="s">
        <v>3</v>
      </c>
      <c r="EB1277" s="3" t="s">
        <v>3</v>
      </c>
      <c r="EC1277" s="3" t="s">
        <v>3</v>
      </c>
      <c r="ED1277" s="3"/>
      <c r="EE1277" s="3">
        <v>57042957</v>
      </c>
      <c r="EF1277" s="3">
        <v>40</v>
      </c>
      <c r="EG1277" s="3" t="s">
        <v>33</v>
      </c>
      <c r="EH1277" s="3">
        <v>0</v>
      </c>
      <c r="EI1277" s="3" t="s">
        <v>3</v>
      </c>
      <c r="EJ1277" s="3">
        <v>2</v>
      </c>
      <c r="EK1277" s="3">
        <v>67</v>
      </c>
      <c r="EL1277" s="3" t="s">
        <v>34</v>
      </c>
      <c r="EM1277" s="3" t="s">
        <v>35</v>
      </c>
      <c r="EN1277" s="3"/>
      <c r="EO1277" s="3" t="s">
        <v>46</v>
      </c>
      <c r="EP1277" s="3"/>
      <c r="EQ1277" s="3">
        <v>1024</v>
      </c>
      <c r="ER1277" s="3">
        <v>0</v>
      </c>
      <c r="ES1277" s="3">
        <v>0</v>
      </c>
      <c r="ET1277" s="3">
        <v>0</v>
      </c>
      <c r="EU1277" s="3">
        <v>0</v>
      </c>
      <c r="EV1277" s="3">
        <v>0</v>
      </c>
      <c r="EW1277" s="3">
        <v>0</v>
      </c>
      <c r="EX1277" s="3">
        <v>0</v>
      </c>
      <c r="EY1277" s="3"/>
      <c r="EZ1277" s="3"/>
      <c r="FA1277" s="3"/>
      <c r="FB1277" s="3"/>
      <c r="FC1277" s="3"/>
      <c r="FD1277" s="3"/>
      <c r="FE1277" s="3"/>
      <c r="FF1277" s="3"/>
      <c r="FG1277" s="3"/>
      <c r="FH1277" s="3"/>
      <c r="FI1277" s="3"/>
      <c r="FJ1277" s="3"/>
      <c r="FK1277" s="3"/>
      <c r="FL1277" s="3"/>
      <c r="FM1277" s="3"/>
      <c r="FN1277" s="3"/>
      <c r="FO1277" s="3"/>
      <c r="FP1277" s="3"/>
      <c r="FQ1277" s="3">
        <v>0</v>
      </c>
      <c r="FR1277" s="3">
        <v>0</v>
      </c>
      <c r="FS1277" s="3">
        <v>0</v>
      </c>
      <c r="FT1277" s="3"/>
      <c r="FU1277" s="3"/>
      <c r="FV1277" s="3"/>
      <c r="FW1277" s="3"/>
      <c r="FX1277" s="3">
        <v>97</v>
      </c>
      <c r="FY1277" s="3">
        <v>51</v>
      </c>
      <c r="FZ1277" s="3"/>
      <c r="GA1277" s="3" t="s">
        <v>3</v>
      </c>
      <c r="GB1277" s="3"/>
      <c r="GC1277" s="3"/>
      <c r="GD1277" s="3">
        <v>1</v>
      </c>
      <c r="GE1277" s="3"/>
      <c r="GF1277" s="3">
        <v>635170367</v>
      </c>
      <c r="GG1277" s="3">
        <v>2</v>
      </c>
      <c r="GH1277" s="3">
        <v>1</v>
      </c>
      <c r="GI1277" s="3">
        <v>-2</v>
      </c>
      <c r="GJ1277" s="3">
        <v>0</v>
      </c>
      <c r="GK1277" s="3">
        <v>0</v>
      </c>
      <c r="GL1277" s="3">
        <f t="shared" si="1481"/>
        <v>0</v>
      </c>
      <c r="GM1277" s="3">
        <f t="shared" si="1482"/>
        <v>0</v>
      </c>
      <c r="GN1277" s="3">
        <f t="shared" si="1483"/>
        <v>0</v>
      </c>
      <c r="GO1277" s="3">
        <f t="shared" si="1484"/>
        <v>0</v>
      </c>
      <c r="GP1277" s="3">
        <f t="shared" si="1485"/>
        <v>0</v>
      </c>
      <c r="GQ1277" s="3"/>
      <c r="GR1277" s="3">
        <v>0</v>
      </c>
      <c r="GS1277" s="3">
        <v>3</v>
      </c>
      <c r="GT1277" s="3">
        <v>0</v>
      </c>
      <c r="GU1277" s="3" t="s">
        <v>3</v>
      </c>
      <c r="GV1277" s="3">
        <f t="shared" si="1486"/>
        <v>0</v>
      </c>
      <c r="GW1277" s="3">
        <v>1</v>
      </c>
      <c r="GX1277" s="3">
        <f t="shared" si="1487"/>
        <v>0</v>
      </c>
      <c r="GY1277" s="3"/>
      <c r="GZ1277" s="3"/>
      <c r="HA1277" s="3">
        <v>0</v>
      </c>
      <c r="HB1277" s="3">
        <v>0</v>
      </c>
      <c r="HC1277" s="3">
        <f t="shared" si="1488"/>
        <v>0</v>
      </c>
      <c r="HD1277" s="3"/>
      <c r="HE1277" s="3" t="s">
        <v>3</v>
      </c>
      <c r="HF1277" s="3" t="s">
        <v>3</v>
      </c>
      <c r="HG1277" s="3"/>
      <c r="HH1277" s="3"/>
      <c r="HI1277" s="3"/>
      <c r="HJ1277" s="3"/>
      <c r="HK1277" s="3"/>
      <c r="HL1277" s="3"/>
      <c r="HM1277" s="3" t="s">
        <v>22</v>
      </c>
      <c r="HN1277" s="3" t="s">
        <v>3</v>
      </c>
      <c r="HO1277" s="3" t="s">
        <v>3</v>
      </c>
      <c r="HP1277" s="3" t="s">
        <v>3</v>
      </c>
      <c r="HQ1277" s="3" t="s">
        <v>3</v>
      </c>
      <c r="HR1277" s="3"/>
      <c r="HS1277" s="3">
        <v>0</v>
      </c>
      <c r="HT1277" s="3"/>
      <c r="HU1277" s="3"/>
      <c r="HV1277" s="3"/>
      <c r="HW1277" s="3"/>
      <c r="HX1277" s="3"/>
      <c r="HY1277" s="3"/>
      <c r="HZ1277" s="3"/>
      <c r="IA1277" s="3"/>
      <c r="IB1277" s="3"/>
      <c r="IC1277" s="3"/>
      <c r="ID1277" s="3"/>
      <c r="IE1277" s="3"/>
      <c r="IF1277" s="3"/>
      <c r="IG1277" s="3"/>
      <c r="IH1277" s="3"/>
      <c r="II1277" s="3"/>
      <c r="IJ1277" s="3"/>
      <c r="IK1277" s="3">
        <v>0</v>
      </c>
      <c r="IL1277" s="3"/>
      <c r="IM1277" s="3"/>
      <c r="IN1277" s="3"/>
      <c r="IO1277" s="3"/>
      <c r="IP1277" s="3"/>
      <c r="IQ1277" s="3"/>
      <c r="IR1277" s="3"/>
      <c r="IS1277" s="3"/>
      <c r="IT1277" s="3"/>
      <c r="IU1277" s="3"/>
    </row>
    <row r="1278" spans="1:255" ht="409.5" x14ac:dyDescent="0.25">
      <c r="A1278" s="4">
        <v>18</v>
      </c>
      <c r="B1278" s="4">
        <v>1</v>
      </c>
      <c r="C1278" s="4">
        <v>636</v>
      </c>
      <c r="D1278" s="4"/>
      <c r="E1278" s="4" t="s">
        <v>3</v>
      </c>
      <c r="F1278" s="4" t="s">
        <v>1467</v>
      </c>
      <c r="G1278" s="4" t="s">
        <v>1468</v>
      </c>
      <c r="H1278" s="4" t="s">
        <v>769</v>
      </c>
      <c r="I1278" s="4">
        <f>I1276*J1278</f>
        <v>6.18</v>
      </c>
      <c r="J1278" s="4">
        <v>103</v>
      </c>
      <c r="K1278" s="4">
        <v>103</v>
      </c>
      <c r="L1278" s="4"/>
      <c r="M1278" s="4"/>
      <c r="N1278" s="4"/>
      <c r="O1278" s="4">
        <f t="shared" si="1464"/>
        <v>0</v>
      </c>
      <c r="P1278" s="4">
        <f t="shared" si="1465"/>
        <v>0</v>
      </c>
      <c r="Q1278" s="4">
        <f t="shared" si="1505"/>
        <v>0</v>
      </c>
      <c r="R1278" s="4">
        <f t="shared" si="1506"/>
        <v>0</v>
      </c>
      <c r="S1278" s="4">
        <f t="shared" si="1466"/>
        <v>0</v>
      </c>
      <c r="T1278" s="4">
        <f t="shared" si="1467"/>
        <v>0</v>
      </c>
      <c r="U1278" s="4">
        <f t="shared" si="1468"/>
        <v>0</v>
      </c>
      <c r="V1278" s="4">
        <f t="shared" si="1469"/>
        <v>0</v>
      </c>
      <c r="W1278" s="4">
        <f t="shared" si="1470"/>
        <v>0</v>
      </c>
      <c r="X1278" s="4">
        <f t="shared" si="1507"/>
        <v>0</v>
      </c>
      <c r="Y1278" s="4">
        <f t="shared" si="1508"/>
        <v>0</v>
      </c>
      <c r="Z1278" s="4"/>
      <c r="AA1278" s="4">
        <v>-1</v>
      </c>
      <c r="AB1278" s="4">
        <f t="shared" si="1471"/>
        <v>0</v>
      </c>
      <c r="AC1278" s="4">
        <f t="shared" si="1509"/>
        <v>0</v>
      </c>
      <c r="AD1278" s="4">
        <f t="shared" si="1510"/>
        <v>0</v>
      </c>
      <c r="AE1278" s="4">
        <f t="shared" si="1511"/>
        <v>0</v>
      </c>
      <c r="AF1278" s="4">
        <f t="shared" si="1512"/>
        <v>0</v>
      </c>
      <c r="AG1278" s="4">
        <f t="shared" si="1472"/>
        <v>0</v>
      </c>
      <c r="AH1278" s="4">
        <f t="shared" si="1513"/>
        <v>0</v>
      </c>
      <c r="AI1278" s="4">
        <f t="shared" si="1514"/>
        <v>0</v>
      </c>
      <c r="AJ1278" s="4">
        <f t="shared" si="1473"/>
        <v>0</v>
      </c>
      <c r="AK1278" s="4">
        <v>0</v>
      </c>
      <c r="AL1278" s="4">
        <v>0</v>
      </c>
      <c r="AM1278" s="4">
        <v>0</v>
      </c>
      <c r="AN1278" s="4">
        <v>0</v>
      </c>
      <c r="AO1278" s="4">
        <v>0</v>
      </c>
      <c r="AP1278" s="4">
        <v>0</v>
      </c>
      <c r="AQ1278" s="4">
        <v>0</v>
      </c>
      <c r="AR1278" s="4">
        <v>0</v>
      </c>
      <c r="AS1278" s="4">
        <v>0</v>
      </c>
      <c r="AT1278" s="4">
        <v>97</v>
      </c>
      <c r="AU1278" s="4">
        <v>51</v>
      </c>
      <c r="AV1278" s="4">
        <v>1</v>
      </c>
      <c r="AW1278" s="4">
        <v>1</v>
      </c>
      <c r="AX1278" s="4"/>
      <c r="AY1278" s="4"/>
      <c r="AZ1278" s="4">
        <v>1</v>
      </c>
      <c r="BA1278" s="4">
        <v>1</v>
      </c>
      <c r="BB1278" s="4">
        <v>1</v>
      </c>
      <c r="BC1278" s="4">
        <v>9.84</v>
      </c>
      <c r="BD1278" s="4" t="s">
        <v>3</v>
      </c>
      <c r="BE1278" s="4" t="s">
        <v>3</v>
      </c>
      <c r="BF1278" s="4" t="s">
        <v>3</v>
      </c>
      <c r="BG1278" s="4" t="s">
        <v>3</v>
      </c>
      <c r="BH1278" s="4">
        <v>3</v>
      </c>
      <c r="BI1278" s="4">
        <v>2</v>
      </c>
      <c r="BJ1278" s="4" t="s">
        <v>3</v>
      </c>
      <c r="BK1278" s="4"/>
      <c r="BL1278" s="4"/>
      <c r="BM1278" s="4">
        <v>67</v>
      </c>
      <c r="BN1278" s="4">
        <v>0</v>
      </c>
      <c r="BO1278" s="4" t="s">
        <v>3</v>
      </c>
      <c r="BP1278" s="4">
        <v>0</v>
      </c>
      <c r="BQ1278" s="4">
        <v>40</v>
      </c>
      <c r="BR1278" s="4">
        <v>0</v>
      </c>
      <c r="BS1278" s="4">
        <v>1</v>
      </c>
      <c r="BT1278" s="4">
        <v>1</v>
      </c>
      <c r="BU1278" s="4">
        <v>1</v>
      </c>
      <c r="BV1278" s="4">
        <v>1</v>
      </c>
      <c r="BW1278" s="4">
        <v>1</v>
      </c>
      <c r="BX1278" s="4">
        <v>1</v>
      </c>
      <c r="BY1278" s="4" t="s">
        <v>3</v>
      </c>
      <c r="BZ1278" s="4">
        <v>97</v>
      </c>
      <c r="CA1278" s="4">
        <v>51</v>
      </c>
      <c r="CB1278" s="4" t="s">
        <v>3</v>
      </c>
      <c r="CC1278" s="4"/>
      <c r="CD1278" s="4"/>
      <c r="CE1278" s="4">
        <v>1566</v>
      </c>
      <c r="CF1278" s="4">
        <v>0</v>
      </c>
      <c r="CG1278" s="4">
        <v>0</v>
      </c>
      <c r="CH1278" s="4"/>
      <c r="CI1278" s="4"/>
      <c r="CJ1278" s="4"/>
      <c r="CK1278" s="4"/>
      <c r="CL1278" s="4"/>
      <c r="CM1278" s="4">
        <v>0</v>
      </c>
      <c r="CN1278" s="10" t="s">
        <v>2499</v>
      </c>
      <c r="CO1278" s="4">
        <v>0</v>
      </c>
      <c r="CP1278" s="4">
        <f t="shared" si="1474"/>
        <v>0</v>
      </c>
      <c r="CQ1278" s="4">
        <f t="shared" si="1475"/>
        <v>0</v>
      </c>
      <c r="CR1278" s="4">
        <f t="shared" si="1515"/>
        <v>0</v>
      </c>
      <c r="CS1278" s="4">
        <f t="shared" si="1516"/>
        <v>0</v>
      </c>
      <c r="CT1278" s="4">
        <f t="shared" si="1476"/>
        <v>0</v>
      </c>
      <c r="CU1278" s="4">
        <f t="shared" si="1477"/>
        <v>0</v>
      </c>
      <c r="CV1278" s="4">
        <f t="shared" si="1478"/>
        <v>0</v>
      </c>
      <c r="CW1278" s="4">
        <f t="shared" si="1479"/>
        <v>0</v>
      </c>
      <c r="CX1278" s="4">
        <f t="shared" si="1480"/>
        <v>0</v>
      </c>
      <c r="CY1278" s="4">
        <f t="shared" si="1517"/>
        <v>0</v>
      </c>
      <c r="CZ1278" s="4">
        <f t="shared" si="1518"/>
        <v>0</v>
      </c>
      <c r="DA1278" s="4"/>
      <c r="DB1278" s="4"/>
      <c r="DC1278" s="4" t="s">
        <v>3</v>
      </c>
      <c r="DD1278" s="4" t="s">
        <v>3</v>
      </c>
      <c r="DE1278" s="4" t="s">
        <v>3</v>
      </c>
      <c r="DF1278" s="4" t="s">
        <v>3</v>
      </c>
      <c r="DG1278" s="4" t="s">
        <v>3</v>
      </c>
      <c r="DH1278" s="4" t="s">
        <v>3</v>
      </c>
      <c r="DI1278" s="4" t="s">
        <v>3</v>
      </c>
      <c r="DJ1278" s="4" t="s">
        <v>3</v>
      </c>
      <c r="DK1278" s="4" t="s">
        <v>3</v>
      </c>
      <c r="DL1278" s="4" t="s">
        <v>3</v>
      </c>
      <c r="DM1278" s="4" t="s">
        <v>3</v>
      </c>
      <c r="DN1278" s="4">
        <v>0</v>
      </c>
      <c r="DO1278" s="4">
        <v>0</v>
      </c>
      <c r="DP1278" s="4">
        <v>1</v>
      </c>
      <c r="DQ1278" s="4">
        <v>1</v>
      </c>
      <c r="DR1278" s="4"/>
      <c r="DS1278" s="4"/>
      <c r="DT1278" s="4"/>
      <c r="DU1278" s="4">
        <v>1003</v>
      </c>
      <c r="DV1278" s="4" t="s">
        <v>769</v>
      </c>
      <c r="DW1278" s="4" t="s">
        <v>769</v>
      </c>
      <c r="DX1278" s="4">
        <v>1</v>
      </c>
      <c r="DY1278" s="4"/>
      <c r="DZ1278" s="4" t="s">
        <v>3</v>
      </c>
      <c r="EA1278" s="4" t="s">
        <v>3</v>
      </c>
      <c r="EB1278" s="4" t="s">
        <v>3</v>
      </c>
      <c r="EC1278" s="4" t="s">
        <v>3</v>
      </c>
      <c r="ED1278" s="4"/>
      <c r="EE1278" s="4">
        <v>57042957</v>
      </c>
      <c r="EF1278" s="4">
        <v>40</v>
      </c>
      <c r="EG1278" s="4" t="s">
        <v>33</v>
      </c>
      <c r="EH1278" s="4">
        <v>0</v>
      </c>
      <c r="EI1278" s="4" t="s">
        <v>3</v>
      </c>
      <c r="EJ1278" s="4">
        <v>2</v>
      </c>
      <c r="EK1278" s="4">
        <v>67</v>
      </c>
      <c r="EL1278" s="4" t="s">
        <v>34</v>
      </c>
      <c r="EM1278" s="4" t="s">
        <v>35</v>
      </c>
      <c r="EN1278" s="4"/>
      <c r="EO1278" s="4" t="s">
        <v>46</v>
      </c>
      <c r="EP1278" s="4"/>
      <c r="EQ1278" s="4">
        <v>1024</v>
      </c>
      <c r="ER1278" s="4">
        <v>0</v>
      </c>
      <c r="ES1278" s="4">
        <v>0</v>
      </c>
      <c r="ET1278" s="4">
        <v>0</v>
      </c>
      <c r="EU1278" s="4">
        <v>0</v>
      </c>
      <c r="EV1278" s="4">
        <v>0</v>
      </c>
      <c r="EW1278" s="4">
        <v>0</v>
      </c>
      <c r="EX1278" s="4">
        <v>0</v>
      </c>
      <c r="EY1278" s="4"/>
      <c r="EZ1278" s="4"/>
      <c r="FA1278" s="4"/>
      <c r="FB1278" s="4"/>
      <c r="FC1278" s="4"/>
      <c r="FD1278" s="4"/>
      <c r="FE1278" s="4"/>
      <c r="FF1278" s="4"/>
      <c r="FG1278" s="4"/>
      <c r="FH1278" s="4"/>
      <c r="FI1278" s="4"/>
      <c r="FJ1278" s="4"/>
      <c r="FK1278" s="4"/>
      <c r="FL1278" s="4"/>
      <c r="FM1278" s="4"/>
      <c r="FN1278" s="4"/>
      <c r="FO1278" s="4"/>
      <c r="FP1278" s="4"/>
      <c r="FQ1278" s="4">
        <v>0</v>
      </c>
      <c r="FR1278" s="4">
        <v>0</v>
      </c>
      <c r="FS1278" s="4">
        <v>0</v>
      </c>
      <c r="FT1278" s="4"/>
      <c r="FU1278" s="4"/>
      <c r="FV1278" s="4"/>
      <c r="FW1278" s="4"/>
      <c r="FX1278" s="4">
        <v>97</v>
      </c>
      <c r="FY1278" s="4">
        <v>51</v>
      </c>
      <c r="FZ1278" s="4"/>
      <c r="GA1278" s="4" t="s">
        <v>3</v>
      </c>
      <c r="GB1278" s="4"/>
      <c r="GC1278" s="4"/>
      <c r="GD1278" s="4">
        <v>1</v>
      </c>
      <c r="GE1278" s="4"/>
      <c r="GF1278" s="4">
        <v>635170367</v>
      </c>
      <c r="GG1278" s="4">
        <v>2</v>
      </c>
      <c r="GH1278" s="4">
        <v>1</v>
      </c>
      <c r="GI1278" s="4">
        <v>5</v>
      </c>
      <c r="GJ1278" s="4">
        <v>0</v>
      </c>
      <c r="GK1278" s="4">
        <v>0</v>
      </c>
      <c r="GL1278" s="4">
        <f t="shared" si="1481"/>
        <v>0</v>
      </c>
      <c r="GM1278" s="4">
        <f t="shared" si="1482"/>
        <v>0</v>
      </c>
      <c r="GN1278" s="4">
        <f t="shared" si="1483"/>
        <v>0</v>
      </c>
      <c r="GO1278" s="4">
        <f t="shared" si="1484"/>
        <v>0</v>
      </c>
      <c r="GP1278" s="4">
        <f t="shared" si="1485"/>
        <v>0</v>
      </c>
      <c r="GQ1278" s="4"/>
      <c r="GR1278" s="4">
        <v>0</v>
      </c>
      <c r="GS1278" s="4">
        <v>3</v>
      </c>
      <c r="GT1278" s="4">
        <v>0</v>
      </c>
      <c r="GU1278" s="4" t="s">
        <v>3</v>
      </c>
      <c r="GV1278" s="4">
        <f t="shared" si="1486"/>
        <v>0</v>
      </c>
      <c r="GW1278" s="4">
        <v>1</v>
      </c>
      <c r="GX1278" s="4">
        <f t="shared" si="1487"/>
        <v>0</v>
      </c>
      <c r="GY1278" s="4"/>
      <c r="GZ1278" s="4"/>
      <c r="HA1278" s="4">
        <v>0</v>
      </c>
      <c r="HB1278" s="4">
        <v>0</v>
      </c>
      <c r="HC1278" s="4">
        <f t="shared" si="1488"/>
        <v>0</v>
      </c>
      <c r="HD1278" s="4"/>
      <c r="HE1278" s="4" t="s">
        <v>3</v>
      </c>
      <c r="HF1278" s="4" t="s">
        <v>3</v>
      </c>
      <c r="HG1278" s="4"/>
      <c r="HH1278" s="4"/>
      <c r="HI1278" s="4"/>
      <c r="HJ1278" s="4"/>
      <c r="HK1278" s="4"/>
      <c r="HL1278" s="4"/>
      <c r="HM1278" s="4" t="s">
        <v>22</v>
      </c>
      <c r="HN1278" s="4" t="s">
        <v>3</v>
      </c>
      <c r="HO1278" s="4" t="s">
        <v>3</v>
      </c>
      <c r="HP1278" s="4" t="s">
        <v>3</v>
      </c>
      <c r="HQ1278" s="4" t="s">
        <v>3</v>
      </c>
      <c r="HR1278" s="4"/>
      <c r="HS1278" s="4">
        <v>0</v>
      </c>
      <c r="HT1278" s="4"/>
      <c r="HU1278" s="4"/>
      <c r="HV1278" s="4"/>
      <c r="HW1278" s="4"/>
      <c r="HX1278" s="4"/>
      <c r="HY1278" s="4"/>
      <c r="HZ1278" s="4"/>
      <c r="IA1278" s="4"/>
      <c r="IB1278" s="4"/>
      <c r="IC1278" s="4"/>
      <c r="ID1278" s="4"/>
      <c r="IE1278" s="4"/>
      <c r="IF1278" s="4"/>
      <c r="IG1278" s="4"/>
      <c r="IH1278" s="4"/>
      <c r="II1278" s="4"/>
      <c r="IJ1278" s="4"/>
      <c r="IK1278" s="4">
        <v>0</v>
      </c>
      <c r="IL1278" s="4"/>
      <c r="IM1278" s="4"/>
      <c r="IN1278" s="4"/>
      <c r="IO1278" s="4"/>
      <c r="IP1278" s="4"/>
      <c r="IQ1278" s="4"/>
      <c r="IR1278" s="4"/>
      <c r="IS1278" s="4"/>
      <c r="IT1278" s="4"/>
      <c r="IU1278" s="4"/>
    </row>
    <row r="1279" spans="1:255" ht="409.5" x14ac:dyDescent="0.25">
      <c r="A1279" s="3">
        <v>18</v>
      </c>
      <c r="B1279" s="3">
        <v>1</v>
      </c>
      <c r="C1279" s="3">
        <v>622</v>
      </c>
      <c r="D1279" s="3"/>
      <c r="E1279" s="3" t="s">
        <v>3</v>
      </c>
      <c r="F1279" s="3" t="s">
        <v>1469</v>
      </c>
      <c r="G1279" s="3" t="s">
        <v>1470</v>
      </c>
      <c r="H1279" s="3" t="s">
        <v>266</v>
      </c>
      <c r="I1279" s="3">
        <f>I1275*J1279</f>
        <v>0.96</v>
      </c>
      <c r="J1279" s="3">
        <v>16</v>
      </c>
      <c r="K1279" s="3">
        <v>16</v>
      </c>
      <c r="L1279" s="3"/>
      <c r="M1279" s="3"/>
      <c r="N1279" s="3"/>
      <c r="O1279" s="3">
        <f t="shared" si="1464"/>
        <v>0</v>
      </c>
      <c r="P1279" s="3">
        <f t="shared" si="1465"/>
        <v>0</v>
      </c>
      <c r="Q1279" s="3">
        <f t="shared" si="1505"/>
        <v>0</v>
      </c>
      <c r="R1279" s="3">
        <f t="shared" si="1506"/>
        <v>0</v>
      </c>
      <c r="S1279" s="3">
        <f t="shared" si="1466"/>
        <v>0</v>
      </c>
      <c r="T1279" s="3">
        <f t="shared" si="1467"/>
        <v>0</v>
      </c>
      <c r="U1279" s="3">
        <f t="shared" si="1468"/>
        <v>0</v>
      </c>
      <c r="V1279" s="3">
        <f t="shared" si="1469"/>
        <v>0</v>
      </c>
      <c r="W1279" s="3">
        <f t="shared" si="1470"/>
        <v>0</v>
      </c>
      <c r="X1279" s="3">
        <f t="shared" si="1507"/>
        <v>0</v>
      </c>
      <c r="Y1279" s="3">
        <f t="shared" si="1508"/>
        <v>0</v>
      </c>
      <c r="Z1279" s="3"/>
      <c r="AA1279" s="3">
        <v>-1</v>
      </c>
      <c r="AB1279" s="3">
        <f t="shared" si="1471"/>
        <v>0</v>
      </c>
      <c r="AC1279" s="3">
        <f t="shared" si="1509"/>
        <v>0</v>
      </c>
      <c r="AD1279" s="3">
        <f t="shared" si="1510"/>
        <v>0</v>
      </c>
      <c r="AE1279" s="3">
        <f t="shared" si="1511"/>
        <v>0</v>
      </c>
      <c r="AF1279" s="3">
        <f t="shared" si="1512"/>
        <v>0</v>
      </c>
      <c r="AG1279" s="3">
        <f t="shared" si="1472"/>
        <v>0</v>
      </c>
      <c r="AH1279" s="3">
        <f t="shared" si="1513"/>
        <v>0</v>
      </c>
      <c r="AI1279" s="3">
        <f t="shared" si="1514"/>
        <v>0</v>
      </c>
      <c r="AJ1279" s="3">
        <f t="shared" si="1473"/>
        <v>0</v>
      </c>
      <c r="AK1279" s="3">
        <v>0</v>
      </c>
      <c r="AL1279" s="3">
        <v>0</v>
      </c>
      <c r="AM1279" s="3">
        <v>0</v>
      </c>
      <c r="AN1279" s="3">
        <v>0</v>
      </c>
      <c r="AO1279" s="3">
        <v>0</v>
      </c>
      <c r="AP1279" s="3">
        <v>0</v>
      </c>
      <c r="AQ1279" s="3">
        <v>0</v>
      </c>
      <c r="AR1279" s="3">
        <v>0</v>
      </c>
      <c r="AS1279" s="3">
        <v>0</v>
      </c>
      <c r="AT1279" s="3">
        <v>97</v>
      </c>
      <c r="AU1279" s="3">
        <v>51</v>
      </c>
      <c r="AV1279" s="3">
        <v>1.0469999999999999</v>
      </c>
      <c r="AW1279" s="3">
        <v>1</v>
      </c>
      <c r="AX1279" s="3"/>
      <c r="AY1279" s="3"/>
      <c r="AZ1279" s="3">
        <v>1</v>
      </c>
      <c r="BA1279" s="3">
        <v>1</v>
      </c>
      <c r="BB1279" s="3">
        <v>1</v>
      </c>
      <c r="BC1279" s="3">
        <v>1</v>
      </c>
      <c r="BD1279" s="3" t="s">
        <v>3</v>
      </c>
      <c r="BE1279" s="3" t="s">
        <v>3</v>
      </c>
      <c r="BF1279" s="3" t="s">
        <v>3</v>
      </c>
      <c r="BG1279" s="3" t="s">
        <v>3</v>
      </c>
      <c r="BH1279" s="3">
        <v>3</v>
      </c>
      <c r="BI1279" s="3">
        <v>2</v>
      </c>
      <c r="BJ1279" s="3" t="s">
        <v>3</v>
      </c>
      <c r="BK1279" s="3"/>
      <c r="BL1279" s="3"/>
      <c r="BM1279" s="3">
        <v>67</v>
      </c>
      <c r="BN1279" s="3">
        <v>0</v>
      </c>
      <c r="BO1279" s="3" t="s">
        <v>3</v>
      </c>
      <c r="BP1279" s="3">
        <v>0</v>
      </c>
      <c r="BQ1279" s="3">
        <v>40</v>
      </c>
      <c r="BR1279" s="3">
        <v>0</v>
      </c>
      <c r="BS1279" s="3">
        <v>1</v>
      </c>
      <c r="BT1279" s="3">
        <v>1</v>
      </c>
      <c r="BU1279" s="3">
        <v>1</v>
      </c>
      <c r="BV1279" s="3">
        <v>1</v>
      </c>
      <c r="BW1279" s="3">
        <v>1</v>
      </c>
      <c r="BX1279" s="3">
        <v>1</v>
      </c>
      <c r="BY1279" s="3" t="s">
        <v>3</v>
      </c>
      <c r="BZ1279" s="3">
        <v>97</v>
      </c>
      <c r="CA1279" s="3">
        <v>51</v>
      </c>
      <c r="CB1279" s="3" t="s">
        <v>3</v>
      </c>
      <c r="CC1279" s="3"/>
      <c r="CD1279" s="3"/>
      <c r="CE1279" s="3">
        <v>1566</v>
      </c>
      <c r="CF1279" s="3">
        <v>0</v>
      </c>
      <c r="CG1279" s="3">
        <v>0</v>
      </c>
      <c r="CH1279" s="3"/>
      <c r="CI1279" s="3"/>
      <c r="CJ1279" s="3"/>
      <c r="CK1279" s="3"/>
      <c r="CL1279" s="3"/>
      <c r="CM1279" s="3">
        <v>0</v>
      </c>
      <c r="CN1279" s="9" t="s">
        <v>2499</v>
      </c>
      <c r="CO1279" s="3">
        <v>0</v>
      </c>
      <c r="CP1279" s="3">
        <f t="shared" si="1474"/>
        <v>0</v>
      </c>
      <c r="CQ1279" s="3">
        <f t="shared" si="1475"/>
        <v>0</v>
      </c>
      <c r="CR1279" s="3">
        <f t="shared" si="1515"/>
        <v>0</v>
      </c>
      <c r="CS1279" s="3">
        <f t="shared" si="1516"/>
        <v>0</v>
      </c>
      <c r="CT1279" s="3">
        <f t="shared" si="1476"/>
        <v>0</v>
      </c>
      <c r="CU1279" s="3">
        <f t="shared" si="1477"/>
        <v>0</v>
      </c>
      <c r="CV1279" s="3">
        <f t="shared" si="1478"/>
        <v>0</v>
      </c>
      <c r="CW1279" s="3">
        <f t="shared" si="1479"/>
        <v>0</v>
      </c>
      <c r="CX1279" s="3">
        <f t="shared" si="1480"/>
        <v>0</v>
      </c>
      <c r="CY1279" s="3">
        <f t="shared" si="1517"/>
        <v>0</v>
      </c>
      <c r="CZ1279" s="3">
        <f t="shared" si="1518"/>
        <v>0</v>
      </c>
      <c r="DA1279" s="3"/>
      <c r="DB1279" s="3"/>
      <c r="DC1279" s="3" t="s">
        <v>3</v>
      </c>
      <c r="DD1279" s="3" t="s">
        <v>3</v>
      </c>
      <c r="DE1279" s="3" t="s">
        <v>3</v>
      </c>
      <c r="DF1279" s="3" t="s">
        <v>3</v>
      </c>
      <c r="DG1279" s="3" t="s">
        <v>3</v>
      </c>
      <c r="DH1279" s="3" t="s">
        <v>3</v>
      </c>
      <c r="DI1279" s="3" t="s">
        <v>3</v>
      </c>
      <c r="DJ1279" s="3" t="s">
        <v>3</v>
      </c>
      <c r="DK1279" s="3" t="s">
        <v>3</v>
      </c>
      <c r="DL1279" s="3" t="s">
        <v>3</v>
      </c>
      <c r="DM1279" s="3" t="s">
        <v>3</v>
      </c>
      <c r="DN1279" s="3">
        <v>0</v>
      </c>
      <c r="DO1279" s="3">
        <v>0</v>
      </c>
      <c r="DP1279" s="3">
        <v>1</v>
      </c>
      <c r="DQ1279" s="3">
        <v>1</v>
      </c>
      <c r="DR1279" s="3"/>
      <c r="DS1279" s="3"/>
      <c r="DT1279" s="3"/>
      <c r="DU1279" s="3">
        <v>1010</v>
      </c>
      <c r="DV1279" s="3" t="s">
        <v>266</v>
      </c>
      <c r="DW1279" s="3" t="s">
        <v>266</v>
      </c>
      <c r="DX1279" s="3">
        <v>1</v>
      </c>
      <c r="DY1279" s="3"/>
      <c r="DZ1279" s="3" t="s">
        <v>3</v>
      </c>
      <c r="EA1279" s="3" t="s">
        <v>3</v>
      </c>
      <c r="EB1279" s="3" t="s">
        <v>3</v>
      </c>
      <c r="EC1279" s="3" t="s">
        <v>3</v>
      </c>
      <c r="ED1279" s="3"/>
      <c r="EE1279" s="3">
        <v>57042957</v>
      </c>
      <c r="EF1279" s="3">
        <v>40</v>
      </c>
      <c r="EG1279" s="3" t="s">
        <v>33</v>
      </c>
      <c r="EH1279" s="3">
        <v>0</v>
      </c>
      <c r="EI1279" s="3" t="s">
        <v>3</v>
      </c>
      <c r="EJ1279" s="3">
        <v>2</v>
      </c>
      <c r="EK1279" s="3">
        <v>67</v>
      </c>
      <c r="EL1279" s="3" t="s">
        <v>34</v>
      </c>
      <c r="EM1279" s="3" t="s">
        <v>35</v>
      </c>
      <c r="EN1279" s="3"/>
      <c r="EO1279" s="3" t="s">
        <v>46</v>
      </c>
      <c r="EP1279" s="3"/>
      <c r="EQ1279" s="3">
        <v>1024</v>
      </c>
      <c r="ER1279" s="3">
        <v>0</v>
      </c>
      <c r="ES1279" s="3">
        <v>0</v>
      </c>
      <c r="ET1279" s="3">
        <v>0</v>
      </c>
      <c r="EU1279" s="3">
        <v>0</v>
      </c>
      <c r="EV1279" s="3">
        <v>0</v>
      </c>
      <c r="EW1279" s="3">
        <v>0</v>
      </c>
      <c r="EX1279" s="3">
        <v>0</v>
      </c>
      <c r="EY1279" s="3"/>
      <c r="EZ1279" s="3"/>
      <c r="FA1279" s="3"/>
      <c r="FB1279" s="3"/>
      <c r="FC1279" s="3"/>
      <c r="FD1279" s="3"/>
      <c r="FE1279" s="3"/>
      <c r="FF1279" s="3"/>
      <c r="FG1279" s="3"/>
      <c r="FH1279" s="3"/>
      <c r="FI1279" s="3"/>
      <c r="FJ1279" s="3"/>
      <c r="FK1279" s="3"/>
      <c r="FL1279" s="3"/>
      <c r="FM1279" s="3"/>
      <c r="FN1279" s="3"/>
      <c r="FO1279" s="3"/>
      <c r="FP1279" s="3"/>
      <c r="FQ1279" s="3">
        <v>0</v>
      </c>
      <c r="FR1279" s="3">
        <v>0</v>
      </c>
      <c r="FS1279" s="3">
        <v>0</v>
      </c>
      <c r="FT1279" s="3"/>
      <c r="FU1279" s="3"/>
      <c r="FV1279" s="3"/>
      <c r="FW1279" s="3"/>
      <c r="FX1279" s="3">
        <v>97</v>
      </c>
      <c r="FY1279" s="3">
        <v>51</v>
      </c>
      <c r="FZ1279" s="3"/>
      <c r="GA1279" s="3" t="s">
        <v>3</v>
      </c>
      <c r="GB1279" s="3"/>
      <c r="GC1279" s="3"/>
      <c r="GD1279" s="3">
        <v>1</v>
      </c>
      <c r="GE1279" s="3"/>
      <c r="GF1279" s="3">
        <v>825121317</v>
      </c>
      <c r="GG1279" s="3">
        <v>2</v>
      </c>
      <c r="GH1279" s="3">
        <v>1</v>
      </c>
      <c r="GI1279" s="3">
        <v>-2</v>
      </c>
      <c r="GJ1279" s="3">
        <v>0</v>
      </c>
      <c r="GK1279" s="3">
        <v>0</v>
      </c>
      <c r="GL1279" s="3">
        <f t="shared" si="1481"/>
        <v>0</v>
      </c>
      <c r="GM1279" s="3">
        <f t="shared" si="1482"/>
        <v>0</v>
      </c>
      <c r="GN1279" s="3">
        <f t="shared" si="1483"/>
        <v>0</v>
      </c>
      <c r="GO1279" s="3">
        <f t="shared" si="1484"/>
        <v>0</v>
      </c>
      <c r="GP1279" s="3">
        <f t="shared" si="1485"/>
        <v>0</v>
      </c>
      <c r="GQ1279" s="3"/>
      <c r="GR1279" s="3">
        <v>0</v>
      </c>
      <c r="GS1279" s="3">
        <v>3</v>
      </c>
      <c r="GT1279" s="3">
        <v>0</v>
      </c>
      <c r="GU1279" s="3" t="s">
        <v>3</v>
      </c>
      <c r="GV1279" s="3">
        <f t="shared" si="1486"/>
        <v>0</v>
      </c>
      <c r="GW1279" s="3">
        <v>1</v>
      </c>
      <c r="GX1279" s="3">
        <f t="shared" si="1487"/>
        <v>0</v>
      </c>
      <c r="GY1279" s="3"/>
      <c r="GZ1279" s="3"/>
      <c r="HA1279" s="3">
        <v>0</v>
      </c>
      <c r="HB1279" s="3">
        <v>0</v>
      </c>
      <c r="HC1279" s="3">
        <f t="shared" si="1488"/>
        <v>0</v>
      </c>
      <c r="HD1279" s="3"/>
      <c r="HE1279" s="3" t="s">
        <v>3</v>
      </c>
      <c r="HF1279" s="3" t="s">
        <v>3</v>
      </c>
      <c r="HG1279" s="3"/>
      <c r="HH1279" s="3"/>
      <c r="HI1279" s="3"/>
      <c r="HJ1279" s="3"/>
      <c r="HK1279" s="3"/>
      <c r="HL1279" s="3"/>
      <c r="HM1279" s="3" t="s">
        <v>22</v>
      </c>
      <c r="HN1279" s="3" t="s">
        <v>3</v>
      </c>
      <c r="HO1279" s="3" t="s">
        <v>3</v>
      </c>
      <c r="HP1279" s="3" t="s">
        <v>3</v>
      </c>
      <c r="HQ1279" s="3" t="s">
        <v>3</v>
      </c>
      <c r="HR1279" s="3"/>
      <c r="HS1279" s="3">
        <v>0</v>
      </c>
      <c r="HT1279" s="3"/>
      <c r="HU1279" s="3"/>
      <c r="HV1279" s="3"/>
      <c r="HW1279" s="3"/>
      <c r="HX1279" s="3"/>
      <c r="HY1279" s="3"/>
      <c r="HZ1279" s="3"/>
      <c r="IA1279" s="3"/>
      <c r="IB1279" s="3"/>
      <c r="IC1279" s="3"/>
      <c r="ID1279" s="3"/>
      <c r="IE1279" s="3"/>
      <c r="IF1279" s="3"/>
      <c r="IG1279" s="3"/>
      <c r="IH1279" s="3"/>
      <c r="II1279" s="3"/>
      <c r="IJ1279" s="3"/>
      <c r="IK1279" s="3">
        <v>0</v>
      </c>
      <c r="IL1279" s="3"/>
      <c r="IM1279" s="3"/>
      <c r="IN1279" s="3"/>
      <c r="IO1279" s="3"/>
      <c r="IP1279" s="3"/>
      <c r="IQ1279" s="3"/>
      <c r="IR1279" s="3"/>
      <c r="IS1279" s="3"/>
      <c r="IT1279" s="3"/>
      <c r="IU1279" s="3"/>
    </row>
    <row r="1280" spans="1:255" ht="409.5" x14ac:dyDescent="0.25">
      <c r="A1280" s="4">
        <v>18</v>
      </c>
      <c r="B1280" s="4">
        <v>1</v>
      </c>
      <c r="C1280" s="4">
        <v>637</v>
      </c>
      <c r="D1280" s="4"/>
      <c r="E1280" s="4" t="s">
        <v>3</v>
      </c>
      <c r="F1280" s="4" t="s">
        <v>1469</v>
      </c>
      <c r="G1280" s="4" t="s">
        <v>1470</v>
      </c>
      <c r="H1280" s="4" t="s">
        <v>266</v>
      </c>
      <c r="I1280" s="4">
        <f>I1276*J1280</f>
        <v>0.96</v>
      </c>
      <c r="J1280" s="4">
        <v>16</v>
      </c>
      <c r="K1280" s="4">
        <v>16</v>
      </c>
      <c r="L1280" s="4"/>
      <c r="M1280" s="4"/>
      <c r="N1280" s="4"/>
      <c r="O1280" s="4">
        <f t="shared" si="1464"/>
        <v>0</v>
      </c>
      <c r="P1280" s="4">
        <f t="shared" si="1465"/>
        <v>0</v>
      </c>
      <c r="Q1280" s="4">
        <f t="shared" si="1505"/>
        <v>0</v>
      </c>
      <c r="R1280" s="4">
        <f t="shared" si="1506"/>
        <v>0</v>
      </c>
      <c r="S1280" s="4">
        <f t="shared" si="1466"/>
        <v>0</v>
      </c>
      <c r="T1280" s="4">
        <f t="shared" si="1467"/>
        <v>0</v>
      </c>
      <c r="U1280" s="4">
        <f t="shared" si="1468"/>
        <v>0</v>
      </c>
      <c r="V1280" s="4">
        <f t="shared" si="1469"/>
        <v>0</v>
      </c>
      <c r="W1280" s="4">
        <f t="shared" si="1470"/>
        <v>0</v>
      </c>
      <c r="X1280" s="4">
        <f t="shared" si="1507"/>
        <v>0</v>
      </c>
      <c r="Y1280" s="4">
        <f t="shared" si="1508"/>
        <v>0</v>
      </c>
      <c r="Z1280" s="4"/>
      <c r="AA1280" s="4">
        <v>-1</v>
      </c>
      <c r="AB1280" s="4">
        <f t="shared" si="1471"/>
        <v>0</v>
      </c>
      <c r="AC1280" s="4">
        <f t="shared" si="1509"/>
        <v>0</v>
      </c>
      <c r="AD1280" s="4">
        <f t="shared" si="1510"/>
        <v>0</v>
      </c>
      <c r="AE1280" s="4">
        <f t="shared" si="1511"/>
        <v>0</v>
      </c>
      <c r="AF1280" s="4">
        <f t="shared" si="1512"/>
        <v>0</v>
      </c>
      <c r="AG1280" s="4">
        <f t="shared" si="1472"/>
        <v>0</v>
      </c>
      <c r="AH1280" s="4">
        <f t="shared" si="1513"/>
        <v>0</v>
      </c>
      <c r="AI1280" s="4">
        <f t="shared" si="1514"/>
        <v>0</v>
      </c>
      <c r="AJ1280" s="4">
        <f t="shared" si="1473"/>
        <v>0</v>
      </c>
      <c r="AK1280" s="4">
        <v>0</v>
      </c>
      <c r="AL1280" s="4">
        <v>0</v>
      </c>
      <c r="AM1280" s="4">
        <v>0</v>
      </c>
      <c r="AN1280" s="4">
        <v>0</v>
      </c>
      <c r="AO1280" s="4">
        <v>0</v>
      </c>
      <c r="AP1280" s="4">
        <v>0</v>
      </c>
      <c r="AQ1280" s="4">
        <v>0</v>
      </c>
      <c r="AR1280" s="4">
        <v>0</v>
      </c>
      <c r="AS1280" s="4">
        <v>0</v>
      </c>
      <c r="AT1280" s="4">
        <v>97</v>
      </c>
      <c r="AU1280" s="4">
        <v>51</v>
      </c>
      <c r="AV1280" s="4">
        <v>1</v>
      </c>
      <c r="AW1280" s="4">
        <v>1</v>
      </c>
      <c r="AX1280" s="4"/>
      <c r="AY1280" s="4"/>
      <c r="AZ1280" s="4">
        <v>1</v>
      </c>
      <c r="BA1280" s="4">
        <v>1</v>
      </c>
      <c r="BB1280" s="4">
        <v>1</v>
      </c>
      <c r="BC1280" s="4">
        <v>9.84</v>
      </c>
      <c r="BD1280" s="4" t="s">
        <v>3</v>
      </c>
      <c r="BE1280" s="4" t="s">
        <v>3</v>
      </c>
      <c r="BF1280" s="4" t="s">
        <v>3</v>
      </c>
      <c r="BG1280" s="4" t="s">
        <v>3</v>
      </c>
      <c r="BH1280" s="4">
        <v>3</v>
      </c>
      <c r="BI1280" s="4">
        <v>2</v>
      </c>
      <c r="BJ1280" s="4" t="s">
        <v>3</v>
      </c>
      <c r="BK1280" s="4"/>
      <c r="BL1280" s="4"/>
      <c r="BM1280" s="4">
        <v>67</v>
      </c>
      <c r="BN1280" s="4">
        <v>0</v>
      </c>
      <c r="BO1280" s="4" t="s">
        <v>3</v>
      </c>
      <c r="BP1280" s="4">
        <v>0</v>
      </c>
      <c r="BQ1280" s="4">
        <v>40</v>
      </c>
      <c r="BR1280" s="4">
        <v>0</v>
      </c>
      <c r="BS1280" s="4">
        <v>1</v>
      </c>
      <c r="BT1280" s="4">
        <v>1</v>
      </c>
      <c r="BU1280" s="4">
        <v>1</v>
      </c>
      <c r="BV1280" s="4">
        <v>1</v>
      </c>
      <c r="BW1280" s="4">
        <v>1</v>
      </c>
      <c r="BX1280" s="4">
        <v>1</v>
      </c>
      <c r="BY1280" s="4" t="s">
        <v>3</v>
      </c>
      <c r="BZ1280" s="4">
        <v>97</v>
      </c>
      <c r="CA1280" s="4">
        <v>51</v>
      </c>
      <c r="CB1280" s="4" t="s">
        <v>3</v>
      </c>
      <c r="CC1280" s="4"/>
      <c r="CD1280" s="4"/>
      <c r="CE1280" s="4">
        <v>1566</v>
      </c>
      <c r="CF1280" s="4">
        <v>0</v>
      </c>
      <c r="CG1280" s="4">
        <v>0</v>
      </c>
      <c r="CH1280" s="4"/>
      <c r="CI1280" s="4"/>
      <c r="CJ1280" s="4"/>
      <c r="CK1280" s="4"/>
      <c r="CL1280" s="4"/>
      <c r="CM1280" s="4">
        <v>0</v>
      </c>
      <c r="CN1280" s="10" t="s">
        <v>2499</v>
      </c>
      <c r="CO1280" s="4">
        <v>0</v>
      </c>
      <c r="CP1280" s="4">
        <f t="shared" si="1474"/>
        <v>0</v>
      </c>
      <c r="CQ1280" s="4">
        <f t="shared" si="1475"/>
        <v>0</v>
      </c>
      <c r="CR1280" s="4">
        <f t="shared" si="1515"/>
        <v>0</v>
      </c>
      <c r="CS1280" s="4">
        <f t="shared" si="1516"/>
        <v>0</v>
      </c>
      <c r="CT1280" s="4">
        <f t="shared" si="1476"/>
        <v>0</v>
      </c>
      <c r="CU1280" s="4">
        <f t="shared" si="1477"/>
        <v>0</v>
      </c>
      <c r="CV1280" s="4">
        <f t="shared" si="1478"/>
        <v>0</v>
      </c>
      <c r="CW1280" s="4">
        <f t="shared" si="1479"/>
        <v>0</v>
      </c>
      <c r="CX1280" s="4">
        <f t="shared" si="1480"/>
        <v>0</v>
      </c>
      <c r="CY1280" s="4">
        <f t="shared" si="1517"/>
        <v>0</v>
      </c>
      <c r="CZ1280" s="4">
        <f t="shared" si="1518"/>
        <v>0</v>
      </c>
      <c r="DA1280" s="4"/>
      <c r="DB1280" s="4"/>
      <c r="DC1280" s="4" t="s">
        <v>3</v>
      </c>
      <c r="DD1280" s="4" t="s">
        <v>3</v>
      </c>
      <c r="DE1280" s="4" t="s">
        <v>3</v>
      </c>
      <c r="DF1280" s="4" t="s">
        <v>3</v>
      </c>
      <c r="DG1280" s="4" t="s">
        <v>3</v>
      </c>
      <c r="DH1280" s="4" t="s">
        <v>3</v>
      </c>
      <c r="DI1280" s="4" t="s">
        <v>3</v>
      </c>
      <c r="DJ1280" s="4" t="s">
        <v>3</v>
      </c>
      <c r="DK1280" s="4" t="s">
        <v>3</v>
      </c>
      <c r="DL1280" s="4" t="s">
        <v>3</v>
      </c>
      <c r="DM1280" s="4" t="s">
        <v>3</v>
      </c>
      <c r="DN1280" s="4">
        <v>0</v>
      </c>
      <c r="DO1280" s="4">
        <v>0</v>
      </c>
      <c r="DP1280" s="4">
        <v>1</v>
      </c>
      <c r="DQ1280" s="4">
        <v>1</v>
      </c>
      <c r="DR1280" s="4"/>
      <c r="DS1280" s="4"/>
      <c r="DT1280" s="4"/>
      <c r="DU1280" s="4">
        <v>1010</v>
      </c>
      <c r="DV1280" s="4" t="s">
        <v>266</v>
      </c>
      <c r="DW1280" s="4" t="s">
        <v>266</v>
      </c>
      <c r="DX1280" s="4">
        <v>1</v>
      </c>
      <c r="DY1280" s="4"/>
      <c r="DZ1280" s="4" t="s">
        <v>3</v>
      </c>
      <c r="EA1280" s="4" t="s">
        <v>3</v>
      </c>
      <c r="EB1280" s="4" t="s">
        <v>3</v>
      </c>
      <c r="EC1280" s="4" t="s">
        <v>3</v>
      </c>
      <c r="ED1280" s="4"/>
      <c r="EE1280" s="4">
        <v>57042957</v>
      </c>
      <c r="EF1280" s="4">
        <v>40</v>
      </c>
      <c r="EG1280" s="4" t="s">
        <v>33</v>
      </c>
      <c r="EH1280" s="4">
        <v>0</v>
      </c>
      <c r="EI1280" s="4" t="s">
        <v>3</v>
      </c>
      <c r="EJ1280" s="4">
        <v>2</v>
      </c>
      <c r="EK1280" s="4">
        <v>67</v>
      </c>
      <c r="EL1280" s="4" t="s">
        <v>34</v>
      </c>
      <c r="EM1280" s="4" t="s">
        <v>35</v>
      </c>
      <c r="EN1280" s="4"/>
      <c r="EO1280" s="4" t="s">
        <v>46</v>
      </c>
      <c r="EP1280" s="4"/>
      <c r="EQ1280" s="4">
        <v>1024</v>
      </c>
      <c r="ER1280" s="4">
        <v>0</v>
      </c>
      <c r="ES1280" s="4">
        <v>0</v>
      </c>
      <c r="ET1280" s="4">
        <v>0</v>
      </c>
      <c r="EU1280" s="4">
        <v>0</v>
      </c>
      <c r="EV1280" s="4">
        <v>0</v>
      </c>
      <c r="EW1280" s="4">
        <v>0</v>
      </c>
      <c r="EX1280" s="4">
        <v>0</v>
      </c>
      <c r="EY1280" s="4"/>
      <c r="EZ1280" s="4"/>
      <c r="FA1280" s="4"/>
      <c r="FB1280" s="4"/>
      <c r="FC1280" s="4"/>
      <c r="FD1280" s="4"/>
      <c r="FE1280" s="4"/>
      <c r="FF1280" s="4"/>
      <c r="FG1280" s="4"/>
      <c r="FH1280" s="4"/>
      <c r="FI1280" s="4"/>
      <c r="FJ1280" s="4"/>
      <c r="FK1280" s="4"/>
      <c r="FL1280" s="4"/>
      <c r="FM1280" s="4"/>
      <c r="FN1280" s="4"/>
      <c r="FO1280" s="4"/>
      <c r="FP1280" s="4"/>
      <c r="FQ1280" s="4">
        <v>0</v>
      </c>
      <c r="FR1280" s="4">
        <v>0</v>
      </c>
      <c r="FS1280" s="4">
        <v>0</v>
      </c>
      <c r="FT1280" s="4"/>
      <c r="FU1280" s="4"/>
      <c r="FV1280" s="4"/>
      <c r="FW1280" s="4"/>
      <c r="FX1280" s="4">
        <v>97</v>
      </c>
      <c r="FY1280" s="4">
        <v>51</v>
      </c>
      <c r="FZ1280" s="4"/>
      <c r="GA1280" s="4" t="s">
        <v>3</v>
      </c>
      <c r="GB1280" s="4"/>
      <c r="GC1280" s="4"/>
      <c r="GD1280" s="4">
        <v>1</v>
      </c>
      <c r="GE1280" s="4"/>
      <c r="GF1280" s="4">
        <v>825121317</v>
      </c>
      <c r="GG1280" s="4">
        <v>2</v>
      </c>
      <c r="GH1280" s="4">
        <v>1</v>
      </c>
      <c r="GI1280" s="4">
        <v>5</v>
      </c>
      <c r="GJ1280" s="4">
        <v>0</v>
      </c>
      <c r="GK1280" s="4">
        <v>0</v>
      </c>
      <c r="GL1280" s="4">
        <f t="shared" si="1481"/>
        <v>0</v>
      </c>
      <c r="GM1280" s="4">
        <f t="shared" si="1482"/>
        <v>0</v>
      </c>
      <c r="GN1280" s="4">
        <f t="shared" si="1483"/>
        <v>0</v>
      </c>
      <c r="GO1280" s="4">
        <f t="shared" si="1484"/>
        <v>0</v>
      </c>
      <c r="GP1280" s="4">
        <f t="shared" si="1485"/>
        <v>0</v>
      </c>
      <c r="GQ1280" s="4"/>
      <c r="GR1280" s="4">
        <v>0</v>
      </c>
      <c r="GS1280" s="4">
        <v>3</v>
      </c>
      <c r="GT1280" s="4">
        <v>0</v>
      </c>
      <c r="GU1280" s="4" t="s">
        <v>3</v>
      </c>
      <c r="GV1280" s="4">
        <f t="shared" si="1486"/>
        <v>0</v>
      </c>
      <c r="GW1280" s="4">
        <v>1</v>
      </c>
      <c r="GX1280" s="4">
        <f t="shared" si="1487"/>
        <v>0</v>
      </c>
      <c r="GY1280" s="4"/>
      <c r="GZ1280" s="4"/>
      <c r="HA1280" s="4">
        <v>0</v>
      </c>
      <c r="HB1280" s="4">
        <v>0</v>
      </c>
      <c r="HC1280" s="4">
        <f t="shared" si="1488"/>
        <v>0</v>
      </c>
      <c r="HD1280" s="4"/>
      <c r="HE1280" s="4" t="s">
        <v>3</v>
      </c>
      <c r="HF1280" s="4" t="s">
        <v>3</v>
      </c>
      <c r="HG1280" s="4"/>
      <c r="HH1280" s="4"/>
      <c r="HI1280" s="4"/>
      <c r="HJ1280" s="4"/>
      <c r="HK1280" s="4"/>
      <c r="HL1280" s="4"/>
      <c r="HM1280" s="4" t="s">
        <v>22</v>
      </c>
      <c r="HN1280" s="4" t="s">
        <v>3</v>
      </c>
      <c r="HO1280" s="4" t="s">
        <v>3</v>
      </c>
      <c r="HP1280" s="4" t="s">
        <v>3</v>
      </c>
      <c r="HQ1280" s="4" t="s">
        <v>3</v>
      </c>
      <c r="HR1280" s="4"/>
      <c r="HS1280" s="4">
        <v>0</v>
      </c>
      <c r="HT1280" s="4"/>
      <c r="HU1280" s="4"/>
      <c r="HV1280" s="4"/>
      <c r="HW1280" s="4"/>
      <c r="HX1280" s="4"/>
      <c r="HY1280" s="4"/>
      <c r="HZ1280" s="4"/>
      <c r="IA1280" s="4"/>
      <c r="IB1280" s="4"/>
      <c r="IC1280" s="4"/>
      <c r="ID1280" s="4"/>
      <c r="IE1280" s="4"/>
      <c r="IF1280" s="4"/>
      <c r="IG1280" s="4"/>
      <c r="IH1280" s="4"/>
      <c r="II1280" s="4"/>
      <c r="IJ1280" s="4"/>
      <c r="IK1280" s="4">
        <v>0</v>
      </c>
      <c r="IL1280" s="4"/>
      <c r="IM1280" s="4"/>
      <c r="IN1280" s="4"/>
      <c r="IO1280" s="4"/>
      <c r="IP1280" s="4"/>
      <c r="IQ1280" s="4"/>
      <c r="IR1280" s="4"/>
      <c r="IS1280" s="4"/>
      <c r="IT1280" s="4"/>
      <c r="IU1280" s="4"/>
    </row>
    <row r="1281" spans="1:255" ht="409.5" x14ac:dyDescent="0.25">
      <c r="A1281" s="3">
        <v>18</v>
      </c>
      <c r="B1281" s="3">
        <v>1</v>
      </c>
      <c r="C1281" s="3">
        <v>623</v>
      </c>
      <c r="D1281" s="3"/>
      <c r="E1281" s="3" t="s">
        <v>3</v>
      </c>
      <c r="F1281" s="3" t="s">
        <v>1471</v>
      </c>
      <c r="G1281" s="3" t="s">
        <v>1472</v>
      </c>
      <c r="H1281" s="3" t="s">
        <v>40</v>
      </c>
      <c r="I1281" s="3">
        <f>I1275*J1281</f>
        <v>1.4999999999999999E-2</v>
      </c>
      <c r="J1281" s="3">
        <v>0.25</v>
      </c>
      <c r="K1281" s="3">
        <v>0.25</v>
      </c>
      <c r="L1281" s="3"/>
      <c r="M1281" s="3"/>
      <c r="N1281" s="3"/>
      <c r="O1281" s="3">
        <f t="shared" si="1464"/>
        <v>0</v>
      </c>
      <c r="P1281" s="3">
        <f t="shared" si="1465"/>
        <v>0</v>
      </c>
      <c r="Q1281" s="3">
        <f t="shared" si="1505"/>
        <v>0</v>
      </c>
      <c r="R1281" s="3">
        <f t="shared" si="1506"/>
        <v>0</v>
      </c>
      <c r="S1281" s="3">
        <f t="shared" si="1466"/>
        <v>0</v>
      </c>
      <c r="T1281" s="3">
        <f t="shared" si="1467"/>
        <v>0</v>
      </c>
      <c r="U1281" s="3">
        <f t="shared" si="1468"/>
        <v>0</v>
      </c>
      <c r="V1281" s="3">
        <f t="shared" si="1469"/>
        <v>0</v>
      </c>
      <c r="W1281" s="3">
        <f t="shared" si="1470"/>
        <v>0</v>
      </c>
      <c r="X1281" s="3">
        <f t="shared" si="1507"/>
        <v>0</v>
      </c>
      <c r="Y1281" s="3">
        <f t="shared" si="1508"/>
        <v>0</v>
      </c>
      <c r="Z1281" s="3"/>
      <c r="AA1281" s="3">
        <v>-1</v>
      </c>
      <c r="AB1281" s="3">
        <f t="shared" si="1471"/>
        <v>0</v>
      </c>
      <c r="AC1281" s="3">
        <f t="shared" si="1509"/>
        <v>0</v>
      </c>
      <c r="AD1281" s="3">
        <f t="shared" si="1510"/>
        <v>0</v>
      </c>
      <c r="AE1281" s="3">
        <f t="shared" si="1511"/>
        <v>0</v>
      </c>
      <c r="AF1281" s="3">
        <f t="shared" si="1512"/>
        <v>0</v>
      </c>
      <c r="AG1281" s="3">
        <f t="shared" si="1472"/>
        <v>0</v>
      </c>
      <c r="AH1281" s="3">
        <f t="shared" si="1513"/>
        <v>0</v>
      </c>
      <c r="AI1281" s="3">
        <f t="shared" si="1514"/>
        <v>0</v>
      </c>
      <c r="AJ1281" s="3">
        <f t="shared" si="1473"/>
        <v>0</v>
      </c>
      <c r="AK1281" s="3">
        <v>0</v>
      </c>
      <c r="AL1281" s="3">
        <v>0</v>
      </c>
      <c r="AM1281" s="3">
        <v>0</v>
      </c>
      <c r="AN1281" s="3">
        <v>0</v>
      </c>
      <c r="AO1281" s="3">
        <v>0</v>
      </c>
      <c r="AP1281" s="3">
        <v>0</v>
      </c>
      <c r="AQ1281" s="3">
        <v>0</v>
      </c>
      <c r="AR1281" s="3">
        <v>0</v>
      </c>
      <c r="AS1281" s="3">
        <v>0</v>
      </c>
      <c r="AT1281" s="3">
        <v>97</v>
      </c>
      <c r="AU1281" s="3">
        <v>51</v>
      </c>
      <c r="AV1281" s="3">
        <v>1.0469999999999999</v>
      </c>
      <c r="AW1281" s="3">
        <v>1</v>
      </c>
      <c r="AX1281" s="3"/>
      <c r="AY1281" s="3"/>
      <c r="AZ1281" s="3">
        <v>1</v>
      </c>
      <c r="BA1281" s="3">
        <v>1</v>
      </c>
      <c r="BB1281" s="3">
        <v>1</v>
      </c>
      <c r="BC1281" s="3">
        <v>1</v>
      </c>
      <c r="BD1281" s="3" t="s">
        <v>3</v>
      </c>
      <c r="BE1281" s="3" t="s">
        <v>3</v>
      </c>
      <c r="BF1281" s="3" t="s">
        <v>3</v>
      </c>
      <c r="BG1281" s="3" t="s">
        <v>3</v>
      </c>
      <c r="BH1281" s="3">
        <v>3</v>
      </c>
      <c r="BI1281" s="3">
        <v>2</v>
      </c>
      <c r="BJ1281" s="3" t="s">
        <v>3</v>
      </c>
      <c r="BK1281" s="3"/>
      <c r="BL1281" s="3"/>
      <c r="BM1281" s="3">
        <v>67</v>
      </c>
      <c r="BN1281" s="3">
        <v>0</v>
      </c>
      <c r="BO1281" s="3" t="s">
        <v>3</v>
      </c>
      <c r="BP1281" s="3">
        <v>0</v>
      </c>
      <c r="BQ1281" s="3">
        <v>40</v>
      </c>
      <c r="BR1281" s="3">
        <v>0</v>
      </c>
      <c r="BS1281" s="3">
        <v>1</v>
      </c>
      <c r="BT1281" s="3">
        <v>1</v>
      </c>
      <c r="BU1281" s="3">
        <v>1</v>
      </c>
      <c r="BV1281" s="3">
        <v>1</v>
      </c>
      <c r="BW1281" s="3">
        <v>1</v>
      </c>
      <c r="BX1281" s="3">
        <v>1</v>
      </c>
      <c r="BY1281" s="3" t="s">
        <v>3</v>
      </c>
      <c r="BZ1281" s="3">
        <v>97</v>
      </c>
      <c r="CA1281" s="3">
        <v>51</v>
      </c>
      <c r="CB1281" s="3" t="s">
        <v>3</v>
      </c>
      <c r="CC1281" s="3"/>
      <c r="CD1281" s="3"/>
      <c r="CE1281" s="3">
        <v>1566</v>
      </c>
      <c r="CF1281" s="3">
        <v>0</v>
      </c>
      <c r="CG1281" s="3">
        <v>0</v>
      </c>
      <c r="CH1281" s="3"/>
      <c r="CI1281" s="3"/>
      <c r="CJ1281" s="3"/>
      <c r="CK1281" s="3"/>
      <c r="CL1281" s="3"/>
      <c r="CM1281" s="3">
        <v>0</v>
      </c>
      <c r="CN1281" s="9" t="s">
        <v>2499</v>
      </c>
      <c r="CO1281" s="3">
        <v>0</v>
      </c>
      <c r="CP1281" s="3">
        <f t="shared" si="1474"/>
        <v>0</v>
      </c>
      <c r="CQ1281" s="3">
        <f t="shared" si="1475"/>
        <v>0</v>
      </c>
      <c r="CR1281" s="3">
        <f t="shared" si="1515"/>
        <v>0</v>
      </c>
      <c r="CS1281" s="3">
        <f t="shared" si="1516"/>
        <v>0</v>
      </c>
      <c r="CT1281" s="3">
        <f t="shared" si="1476"/>
        <v>0</v>
      </c>
      <c r="CU1281" s="3">
        <f t="shared" si="1477"/>
        <v>0</v>
      </c>
      <c r="CV1281" s="3">
        <f t="shared" si="1478"/>
        <v>0</v>
      </c>
      <c r="CW1281" s="3">
        <f t="shared" si="1479"/>
        <v>0</v>
      </c>
      <c r="CX1281" s="3">
        <f t="shared" si="1480"/>
        <v>0</v>
      </c>
      <c r="CY1281" s="3">
        <f t="shared" si="1517"/>
        <v>0</v>
      </c>
      <c r="CZ1281" s="3">
        <f t="shared" si="1518"/>
        <v>0</v>
      </c>
      <c r="DA1281" s="3"/>
      <c r="DB1281" s="3"/>
      <c r="DC1281" s="3" t="s">
        <v>3</v>
      </c>
      <c r="DD1281" s="3" t="s">
        <v>3</v>
      </c>
      <c r="DE1281" s="3" t="s">
        <v>3</v>
      </c>
      <c r="DF1281" s="3" t="s">
        <v>3</v>
      </c>
      <c r="DG1281" s="3" t="s">
        <v>3</v>
      </c>
      <c r="DH1281" s="3" t="s">
        <v>3</v>
      </c>
      <c r="DI1281" s="3" t="s">
        <v>3</v>
      </c>
      <c r="DJ1281" s="3" t="s">
        <v>3</v>
      </c>
      <c r="DK1281" s="3" t="s">
        <v>3</v>
      </c>
      <c r="DL1281" s="3" t="s">
        <v>3</v>
      </c>
      <c r="DM1281" s="3" t="s">
        <v>3</v>
      </c>
      <c r="DN1281" s="3">
        <v>0</v>
      </c>
      <c r="DO1281" s="3">
        <v>0</v>
      </c>
      <c r="DP1281" s="3">
        <v>1</v>
      </c>
      <c r="DQ1281" s="3">
        <v>1</v>
      </c>
      <c r="DR1281" s="3"/>
      <c r="DS1281" s="3"/>
      <c r="DT1281" s="3"/>
      <c r="DU1281" s="3">
        <v>1010</v>
      </c>
      <c r="DV1281" s="3" t="s">
        <v>40</v>
      </c>
      <c r="DW1281" s="3" t="s">
        <v>40</v>
      </c>
      <c r="DX1281" s="3">
        <v>100</v>
      </c>
      <c r="DY1281" s="3"/>
      <c r="DZ1281" s="3" t="s">
        <v>3</v>
      </c>
      <c r="EA1281" s="3" t="s">
        <v>3</v>
      </c>
      <c r="EB1281" s="3" t="s">
        <v>3</v>
      </c>
      <c r="EC1281" s="3" t="s">
        <v>3</v>
      </c>
      <c r="ED1281" s="3"/>
      <c r="EE1281" s="3">
        <v>57042957</v>
      </c>
      <c r="EF1281" s="3">
        <v>40</v>
      </c>
      <c r="EG1281" s="3" t="s">
        <v>33</v>
      </c>
      <c r="EH1281" s="3">
        <v>0</v>
      </c>
      <c r="EI1281" s="3" t="s">
        <v>3</v>
      </c>
      <c r="EJ1281" s="3">
        <v>2</v>
      </c>
      <c r="EK1281" s="3">
        <v>67</v>
      </c>
      <c r="EL1281" s="3" t="s">
        <v>34</v>
      </c>
      <c r="EM1281" s="3" t="s">
        <v>35</v>
      </c>
      <c r="EN1281" s="3"/>
      <c r="EO1281" s="3" t="s">
        <v>46</v>
      </c>
      <c r="EP1281" s="3"/>
      <c r="EQ1281" s="3">
        <v>1024</v>
      </c>
      <c r="ER1281" s="3">
        <v>0</v>
      </c>
      <c r="ES1281" s="3">
        <v>0</v>
      </c>
      <c r="ET1281" s="3">
        <v>0</v>
      </c>
      <c r="EU1281" s="3">
        <v>0</v>
      </c>
      <c r="EV1281" s="3">
        <v>0</v>
      </c>
      <c r="EW1281" s="3">
        <v>0</v>
      </c>
      <c r="EX1281" s="3">
        <v>0</v>
      </c>
      <c r="EY1281" s="3"/>
      <c r="EZ1281" s="3"/>
      <c r="FA1281" s="3"/>
      <c r="FB1281" s="3"/>
      <c r="FC1281" s="3"/>
      <c r="FD1281" s="3"/>
      <c r="FE1281" s="3"/>
      <c r="FF1281" s="3"/>
      <c r="FG1281" s="3"/>
      <c r="FH1281" s="3"/>
      <c r="FI1281" s="3"/>
      <c r="FJ1281" s="3"/>
      <c r="FK1281" s="3"/>
      <c r="FL1281" s="3"/>
      <c r="FM1281" s="3"/>
      <c r="FN1281" s="3"/>
      <c r="FO1281" s="3"/>
      <c r="FP1281" s="3"/>
      <c r="FQ1281" s="3">
        <v>0</v>
      </c>
      <c r="FR1281" s="3">
        <v>0</v>
      </c>
      <c r="FS1281" s="3">
        <v>0</v>
      </c>
      <c r="FT1281" s="3"/>
      <c r="FU1281" s="3"/>
      <c r="FV1281" s="3"/>
      <c r="FW1281" s="3"/>
      <c r="FX1281" s="3">
        <v>97</v>
      </c>
      <c r="FY1281" s="3">
        <v>51</v>
      </c>
      <c r="FZ1281" s="3"/>
      <c r="GA1281" s="3" t="s">
        <v>3</v>
      </c>
      <c r="GB1281" s="3"/>
      <c r="GC1281" s="3"/>
      <c r="GD1281" s="3">
        <v>1</v>
      </c>
      <c r="GE1281" s="3"/>
      <c r="GF1281" s="3">
        <v>-1262944909</v>
      </c>
      <c r="GG1281" s="3">
        <v>2</v>
      </c>
      <c r="GH1281" s="3">
        <v>1</v>
      </c>
      <c r="GI1281" s="3">
        <v>-2</v>
      </c>
      <c r="GJ1281" s="3">
        <v>0</v>
      </c>
      <c r="GK1281" s="3">
        <v>0</v>
      </c>
      <c r="GL1281" s="3">
        <f t="shared" si="1481"/>
        <v>0</v>
      </c>
      <c r="GM1281" s="3">
        <f t="shared" si="1482"/>
        <v>0</v>
      </c>
      <c r="GN1281" s="3">
        <f t="shared" si="1483"/>
        <v>0</v>
      </c>
      <c r="GO1281" s="3">
        <f t="shared" si="1484"/>
        <v>0</v>
      </c>
      <c r="GP1281" s="3">
        <f t="shared" si="1485"/>
        <v>0</v>
      </c>
      <c r="GQ1281" s="3"/>
      <c r="GR1281" s="3">
        <v>0</v>
      </c>
      <c r="GS1281" s="3">
        <v>3</v>
      </c>
      <c r="GT1281" s="3">
        <v>0</v>
      </c>
      <c r="GU1281" s="3" t="s">
        <v>3</v>
      </c>
      <c r="GV1281" s="3">
        <f t="shared" si="1486"/>
        <v>0</v>
      </c>
      <c r="GW1281" s="3">
        <v>1</v>
      </c>
      <c r="GX1281" s="3">
        <f t="shared" si="1487"/>
        <v>0</v>
      </c>
      <c r="GY1281" s="3"/>
      <c r="GZ1281" s="3"/>
      <c r="HA1281" s="3">
        <v>0</v>
      </c>
      <c r="HB1281" s="3">
        <v>0</v>
      </c>
      <c r="HC1281" s="3">
        <f t="shared" si="1488"/>
        <v>0</v>
      </c>
      <c r="HD1281" s="3"/>
      <c r="HE1281" s="3" t="s">
        <v>3</v>
      </c>
      <c r="HF1281" s="3" t="s">
        <v>3</v>
      </c>
      <c r="HG1281" s="3"/>
      <c r="HH1281" s="3"/>
      <c r="HI1281" s="3"/>
      <c r="HJ1281" s="3"/>
      <c r="HK1281" s="3"/>
      <c r="HL1281" s="3"/>
      <c r="HM1281" s="3" t="s">
        <v>22</v>
      </c>
      <c r="HN1281" s="3" t="s">
        <v>3</v>
      </c>
      <c r="HO1281" s="3" t="s">
        <v>3</v>
      </c>
      <c r="HP1281" s="3" t="s">
        <v>3</v>
      </c>
      <c r="HQ1281" s="3" t="s">
        <v>3</v>
      </c>
      <c r="HR1281" s="3"/>
      <c r="HS1281" s="3">
        <v>0</v>
      </c>
      <c r="HT1281" s="3"/>
      <c r="HU1281" s="3"/>
      <c r="HV1281" s="3"/>
      <c r="HW1281" s="3"/>
      <c r="HX1281" s="3"/>
      <c r="HY1281" s="3"/>
      <c r="HZ1281" s="3"/>
      <c r="IA1281" s="3"/>
      <c r="IB1281" s="3"/>
      <c r="IC1281" s="3"/>
      <c r="ID1281" s="3"/>
      <c r="IE1281" s="3"/>
      <c r="IF1281" s="3"/>
      <c r="IG1281" s="3"/>
      <c r="IH1281" s="3"/>
      <c r="II1281" s="3"/>
      <c r="IJ1281" s="3"/>
      <c r="IK1281" s="3">
        <v>0</v>
      </c>
      <c r="IL1281" s="3"/>
      <c r="IM1281" s="3"/>
      <c r="IN1281" s="3"/>
      <c r="IO1281" s="3"/>
      <c r="IP1281" s="3"/>
      <c r="IQ1281" s="3"/>
      <c r="IR1281" s="3"/>
      <c r="IS1281" s="3"/>
      <c r="IT1281" s="3"/>
      <c r="IU1281" s="3"/>
    </row>
    <row r="1282" spans="1:255" ht="409.5" x14ac:dyDescent="0.25">
      <c r="A1282" s="4">
        <v>18</v>
      </c>
      <c r="B1282" s="4">
        <v>1</v>
      </c>
      <c r="C1282" s="4">
        <v>638</v>
      </c>
      <c r="D1282" s="4"/>
      <c r="E1282" s="4" t="s">
        <v>3</v>
      </c>
      <c r="F1282" s="4" t="s">
        <v>1471</v>
      </c>
      <c r="G1282" s="4" t="s">
        <v>1472</v>
      </c>
      <c r="H1282" s="4" t="s">
        <v>40</v>
      </c>
      <c r="I1282" s="4">
        <f>I1276*J1282</f>
        <v>1.4999999999999999E-2</v>
      </c>
      <c r="J1282" s="4">
        <v>0.25</v>
      </c>
      <c r="K1282" s="4">
        <v>0.25</v>
      </c>
      <c r="L1282" s="4"/>
      <c r="M1282" s="4"/>
      <c r="N1282" s="4"/>
      <c r="O1282" s="4">
        <f t="shared" si="1464"/>
        <v>0</v>
      </c>
      <c r="P1282" s="4">
        <f t="shared" si="1465"/>
        <v>0</v>
      </c>
      <c r="Q1282" s="4">
        <f t="shared" si="1505"/>
        <v>0</v>
      </c>
      <c r="R1282" s="4">
        <f t="shared" si="1506"/>
        <v>0</v>
      </c>
      <c r="S1282" s="4">
        <f t="shared" si="1466"/>
        <v>0</v>
      </c>
      <c r="T1282" s="4">
        <f t="shared" si="1467"/>
        <v>0</v>
      </c>
      <c r="U1282" s="4">
        <f t="shared" si="1468"/>
        <v>0</v>
      </c>
      <c r="V1282" s="4">
        <f t="shared" si="1469"/>
        <v>0</v>
      </c>
      <c r="W1282" s="4">
        <f t="shared" si="1470"/>
        <v>0</v>
      </c>
      <c r="X1282" s="4">
        <f t="shared" si="1507"/>
        <v>0</v>
      </c>
      <c r="Y1282" s="4">
        <f t="shared" si="1508"/>
        <v>0</v>
      </c>
      <c r="Z1282" s="4"/>
      <c r="AA1282" s="4">
        <v>-1</v>
      </c>
      <c r="AB1282" s="4">
        <f t="shared" si="1471"/>
        <v>0</v>
      </c>
      <c r="AC1282" s="4">
        <f t="shared" si="1509"/>
        <v>0</v>
      </c>
      <c r="AD1282" s="4">
        <f t="shared" si="1510"/>
        <v>0</v>
      </c>
      <c r="AE1282" s="4">
        <f t="shared" si="1511"/>
        <v>0</v>
      </c>
      <c r="AF1282" s="4">
        <f t="shared" si="1512"/>
        <v>0</v>
      </c>
      <c r="AG1282" s="4">
        <f t="shared" si="1472"/>
        <v>0</v>
      </c>
      <c r="AH1282" s="4">
        <f t="shared" si="1513"/>
        <v>0</v>
      </c>
      <c r="AI1282" s="4">
        <f t="shared" si="1514"/>
        <v>0</v>
      </c>
      <c r="AJ1282" s="4">
        <f t="shared" si="1473"/>
        <v>0</v>
      </c>
      <c r="AK1282" s="4">
        <v>0</v>
      </c>
      <c r="AL1282" s="4">
        <v>0</v>
      </c>
      <c r="AM1282" s="4">
        <v>0</v>
      </c>
      <c r="AN1282" s="4">
        <v>0</v>
      </c>
      <c r="AO1282" s="4">
        <v>0</v>
      </c>
      <c r="AP1282" s="4">
        <v>0</v>
      </c>
      <c r="AQ1282" s="4">
        <v>0</v>
      </c>
      <c r="AR1282" s="4">
        <v>0</v>
      </c>
      <c r="AS1282" s="4">
        <v>0</v>
      </c>
      <c r="AT1282" s="4">
        <v>97</v>
      </c>
      <c r="AU1282" s="4">
        <v>51</v>
      </c>
      <c r="AV1282" s="4">
        <v>1</v>
      </c>
      <c r="AW1282" s="4">
        <v>1</v>
      </c>
      <c r="AX1282" s="4"/>
      <c r="AY1282" s="4"/>
      <c r="AZ1282" s="4">
        <v>1</v>
      </c>
      <c r="BA1282" s="4">
        <v>1</v>
      </c>
      <c r="BB1282" s="4">
        <v>1</v>
      </c>
      <c r="BC1282" s="4">
        <v>9.84</v>
      </c>
      <c r="BD1282" s="4" t="s">
        <v>3</v>
      </c>
      <c r="BE1282" s="4" t="s">
        <v>3</v>
      </c>
      <c r="BF1282" s="4" t="s">
        <v>3</v>
      </c>
      <c r="BG1282" s="4" t="s">
        <v>3</v>
      </c>
      <c r="BH1282" s="4">
        <v>3</v>
      </c>
      <c r="BI1282" s="4">
        <v>2</v>
      </c>
      <c r="BJ1282" s="4" t="s">
        <v>3</v>
      </c>
      <c r="BK1282" s="4"/>
      <c r="BL1282" s="4"/>
      <c r="BM1282" s="4">
        <v>67</v>
      </c>
      <c r="BN1282" s="4">
        <v>0</v>
      </c>
      <c r="BO1282" s="4" t="s">
        <v>3</v>
      </c>
      <c r="BP1282" s="4">
        <v>0</v>
      </c>
      <c r="BQ1282" s="4">
        <v>40</v>
      </c>
      <c r="BR1282" s="4">
        <v>0</v>
      </c>
      <c r="BS1282" s="4">
        <v>1</v>
      </c>
      <c r="BT1282" s="4">
        <v>1</v>
      </c>
      <c r="BU1282" s="4">
        <v>1</v>
      </c>
      <c r="BV1282" s="4">
        <v>1</v>
      </c>
      <c r="BW1282" s="4">
        <v>1</v>
      </c>
      <c r="BX1282" s="4">
        <v>1</v>
      </c>
      <c r="BY1282" s="4" t="s">
        <v>3</v>
      </c>
      <c r="BZ1282" s="4">
        <v>97</v>
      </c>
      <c r="CA1282" s="4">
        <v>51</v>
      </c>
      <c r="CB1282" s="4" t="s">
        <v>3</v>
      </c>
      <c r="CC1282" s="4"/>
      <c r="CD1282" s="4"/>
      <c r="CE1282" s="4">
        <v>1566</v>
      </c>
      <c r="CF1282" s="4">
        <v>0</v>
      </c>
      <c r="CG1282" s="4">
        <v>0</v>
      </c>
      <c r="CH1282" s="4"/>
      <c r="CI1282" s="4"/>
      <c r="CJ1282" s="4"/>
      <c r="CK1282" s="4"/>
      <c r="CL1282" s="4"/>
      <c r="CM1282" s="4">
        <v>0</v>
      </c>
      <c r="CN1282" s="10" t="s">
        <v>2499</v>
      </c>
      <c r="CO1282" s="4">
        <v>0</v>
      </c>
      <c r="CP1282" s="4">
        <f t="shared" si="1474"/>
        <v>0</v>
      </c>
      <c r="CQ1282" s="4">
        <f t="shared" si="1475"/>
        <v>0</v>
      </c>
      <c r="CR1282" s="4">
        <f t="shared" si="1515"/>
        <v>0</v>
      </c>
      <c r="CS1282" s="4">
        <f t="shared" si="1516"/>
        <v>0</v>
      </c>
      <c r="CT1282" s="4">
        <f t="shared" si="1476"/>
        <v>0</v>
      </c>
      <c r="CU1282" s="4">
        <f t="shared" si="1477"/>
        <v>0</v>
      </c>
      <c r="CV1282" s="4">
        <f t="shared" si="1478"/>
        <v>0</v>
      </c>
      <c r="CW1282" s="4">
        <f t="shared" si="1479"/>
        <v>0</v>
      </c>
      <c r="CX1282" s="4">
        <f t="shared" si="1480"/>
        <v>0</v>
      </c>
      <c r="CY1282" s="4">
        <f t="shared" si="1517"/>
        <v>0</v>
      </c>
      <c r="CZ1282" s="4">
        <f t="shared" si="1518"/>
        <v>0</v>
      </c>
      <c r="DA1282" s="4"/>
      <c r="DB1282" s="4"/>
      <c r="DC1282" s="4" t="s">
        <v>3</v>
      </c>
      <c r="DD1282" s="4" t="s">
        <v>3</v>
      </c>
      <c r="DE1282" s="4" t="s">
        <v>3</v>
      </c>
      <c r="DF1282" s="4" t="s">
        <v>3</v>
      </c>
      <c r="DG1282" s="4" t="s">
        <v>3</v>
      </c>
      <c r="DH1282" s="4" t="s">
        <v>3</v>
      </c>
      <c r="DI1282" s="4" t="s">
        <v>3</v>
      </c>
      <c r="DJ1282" s="4" t="s">
        <v>3</v>
      </c>
      <c r="DK1282" s="4" t="s">
        <v>3</v>
      </c>
      <c r="DL1282" s="4" t="s">
        <v>3</v>
      </c>
      <c r="DM1282" s="4" t="s">
        <v>3</v>
      </c>
      <c r="DN1282" s="4">
        <v>0</v>
      </c>
      <c r="DO1282" s="4">
        <v>0</v>
      </c>
      <c r="DP1282" s="4">
        <v>1</v>
      </c>
      <c r="DQ1282" s="4">
        <v>1</v>
      </c>
      <c r="DR1282" s="4"/>
      <c r="DS1282" s="4"/>
      <c r="DT1282" s="4"/>
      <c r="DU1282" s="4">
        <v>1010</v>
      </c>
      <c r="DV1282" s="4" t="s">
        <v>40</v>
      </c>
      <c r="DW1282" s="4" t="s">
        <v>40</v>
      </c>
      <c r="DX1282" s="4">
        <v>100</v>
      </c>
      <c r="DY1282" s="4"/>
      <c r="DZ1282" s="4" t="s">
        <v>3</v>
      </c>
      <c r="EA1282" s="4" t="s">
        <v>3</v>
      </c>
      <c r="EB1282" s="4" t="s">
        <v>3</v>
      </c>
      <c r="EC1282" s="4" t="s">
        <v>3</v>
      </c>
      <c r="ED1282" s="4"/>
      <c r="EE1282" s="4">
        <v>57042957</v>
      </c>
      <c r="EF1282" s="4">
        <v>40</v>
      </c>
      <c r="EG1282" s="4" t="s">
        <v>33</v>
      </c>
      <c r="EH1282" s="4">
        <v>0</v>
      </c>
      <c r="EI1282" s="4" t="s">
        <v>3</v>
      </c>
      <c r="EJ1282" s="4">
        <v>2</v>
      </c>
      <c r="EK1282" s="4">
        <v>67</v>
      </c>
      <c r="EL1282" s="4" t="s">
        <v>34</v>
      </c>
      <c r="EM1282" s="4" t="s">
        <v>35</v>
      </c>
      <c r="EN1282" s="4"/>
      <c r="EO1282" s="4" t="s">
        <v>46</v>
      </c>
      <c r="EP1282" s="4"/>
      <c r="EQ1282" s="4">
        <v>1024</v>
      </c>
      <c r="ER1282" s="4">
        <v>0</v>
      </c>
      <c r="ES1282" s="4">
        <v>0</v>
      </c>
      <c r="ET1282" s="4">
        <v>0</v>
      </c>
      <c r="EU1282" s="4">
        <v>0</v>
      </c>
      <c r="EV1282" s="4">
        <v>0</v>
      </c>
      <c r="EW1282" s="4">
        <v>0</v>
      </c>
      <c r="EX1282" s="4">
        <v>0</v>
      </c>
      <c r="EY1282" s="4"/>
      <c r="EZ1282" s="4"/>
      <c r="FA1282" s="4"/>
      <c r="FB1282" s="4"/>
      <c r="FC1282" s="4"/>
      <c r="FD1282" s="4"/>
      <c r="FE1282" s="4"/>
      <c r="FF1282" s="4"/>
      <c r="FG1282" s="4"/>
      <c r="FH1282" s="4"/>
      <c r="FI1282" s="4"/>
      <c r="FJ1282" s="4"/>
      <c r="FK1282" s="4"/>
      <c r="FL1282" s="4"/>
      <c r="FM1282" s="4"/>
      <c r="FN1282" s="4"/>
      <c r="FO1282" s="4"/>
      <c r="FP1282" s="4"/>
      <c r="FQ1282" s="4">
        <v>0</v>
      </c>
      <c r="FR1282" s="4">
        <v>0</v>
      </c>
      <c r="FS1282" s="4">
        <v>0</v>
      </c>
      <c r="FT1282" s="4"/>
      <c r="FU1282" s="4"/>
      <c r="FV1282" s="4"/>
      <c r="FW1282" s="4"/>
      <c r="FX1282" s="4">
        <v>97</v>
      </c>
      <c r="FY1282" s="4">
        <v>51</v>
      </c>
      <c r="FZ1282" s="4"/>
      <c r="GA1282" s="4" t="s">
        <v>3</v>
      </c>
      <c r="GB1282" s="4"/>
      <c r="GC1282" s="4"/>
      <c r="GD1282" s="4">
        <v>1</v>
      </c>
      <c r="GE1282" s="4"/>
      <c r="GF1282" s="4">
        <v>-1262944909</v>
      </c>
      <c r="GG1282" s="4">
        <v>2</v>
      </c>
      <c r="GH1282" s="4">
        <v>1</v>
      </c>
      <c r="GI1282" s="4">
        <v>5</v>
      </c>
      <c r="GJ1282" s="4">
        <v>0</v>
      </c>
      <c r="GK1282" s="4">
        <v>0</v>
      </c>
      <c r="GL1282" s="4">
        <f t="shared" si="1481"/>
        <v>0</v>
      </c>
      <c r="GM1282" s="4">
        <f t="shared" si="1482"/>
        <v>0</v>
      </c>
      <c r="GN1282" s="4">
        <f t="shared" si="1483"/>
        <v>0</v>
      </c>
      <c r="GO1282" s="4">
        <f t="shared" si="1484"/>
        <v>0</v>
      </c>
      <c r="GP1282" s="4">
        <f t="shared" si="1485"/>
        <v>0</v>
      </c>
      <c r="GQ1282" s="4"/>
      <c r="GR1282" s="4">
        <v>0</v>
      </c>
      <c r="GS1282" s="4">
        <v>3</v>
      </c>
      <c r="GT1282" s="4">
        <v>0</v>
      </c>
      <c r="GU1282" s="4" t="s">
        <v>3</v>
      </c>
      <c r="GV1282" s="4">
        <f t="shared" si="1486"/>
        <v>0</v>
      </c>
      <c r="GW1282" s="4">
        <v>1</v>
      </c>
      <c r="GX1282" s="4">
        <f t="shared" si="1487"/>
        <v>0</v>
      </c>
      <c r="GY1282" s="4"/>
      <c r="GZ1282" s="4"/>
      <c r="HA1282" s="4">
        <v>0</v>
      </c>
      <c r="HB1282" s="4">
        <v>0</v>
      </c>
      <c r="HC1282" s="4">
        <f t="shared" si="1488"/>
        <v>0</v>
      </c>
      <c r="HD1282" s="4"/>
      <c r="HE1282" s="4" t="s">
        <v>3</v>
      </c>
      <c r="HF1282" s="4" t="s">
        <v>3</v>
      </c>
      <c r="HG1282" s="4"/>
      <c r="HH1282" s="4"/>
      <c r="HI1282" s="4"/>
      <c r="HJ1282" s="4"/>
      <c r="HK1282" s="4"/>
      <c r="HL1282" s="4"/>
      <c r="HM1282" s="4" t="s">
        <v>22</v>
      </c>
      <c r="HN1282" s="4" t="s">
        <v>3</v>
      </c>
      <c r="HO1282" s="4" t="s">
        <v>3</v>
      </c>
      <c r="HP1282" s="4" t="s">
        <v>3</v>
      </c>
      <c r="HQ1282" s="4" t="s">
        <v>3</v>
      </c>
      <c r="HR1282" s="4"/>
      <c r="HS1282" s="4">
        <v>0</v>
      </c>
      <c r="HT1282" s="4"/>
      <c r="HU1282" s="4"/>
      <c r="HV1282" s="4"/>
      <c r="HW1282" s="4"/>
      <c r="HX1282" s="4"/>
      <c r="HY1282" s="4"/>
      <c r="HZ1282" s="4"/>
      <c r="IA1282" s="4"/>
      <c r="IB1282" s="4"/>
      <c r="IC1282" s="4"/>
      <c r="ID1282" s="4"/>
      <c r="IE1282" s="4"/>
      <c r="IF1282" s="4"/>
      <c r="IG1282" s="4"/>
      <c r="IH1282" s="4"/>
      <c r="II1282" s="4"/>
      <c r="IJ1282" s="4"/>
      <c r="IK1282" s="4">
        <v>0</v>
      </c>
      <c r="IL1282" s="4"/>
      <c r="IM1282" s="4"/>
      <c r="IN1282" s="4"/>
      <c r="IO1282" s="4"/>
      <c r="IP1282" s="4"/>
      <c r="IQ1282" s="4"/>
      <c r="IR1282" s="4"/>
      <c r="IS1282" s="4"/>
      <c r="IT1282" s="4"/>
      <c r="IU1282" s="4"/>
    </row>
    <row r="1283" spans="1:255" ht="409.5" x14ac:dyDescent="0.25">
      <c r="A1283" s="3">
        <v>18</v>
      </c>
      <c r="B1283" s="3">
        <v>1</v>
      </c>
      <c r="C1283" s="3">
        <v>624</v>
      </c>
      <c r="D1283" s="3"/>
      <c r="E1283" s="3" t="s">
        <v>3</v>
      </c>
      <c r="F1283" s="3" t="s">
        <v>1473</v>
      </c>
      <c r="G1283" s="3" t="s">
        <v>1474</v>
      </c>
      <c r="H1283" s="3" t="s">
        <v>266</v>
      </c>
      <c r="I1283" s="3">
        <f>I1275*J1283</f>
        <v>0.48</v>
      </c>
      <c r="J1283" s="3">
        <v>8</v>
      </c>
      <c r="K1283" s="3">
        <v>8</v>
      </c>
      <c r="L1283" s="3"/>
      <c r="M1283" s="3"/>
      <c r="N1283" s="3"/>
      <c r="O1283" s="3">
        <f t="shared" si="1464"/>
        <v>0</v>
      </c>
      <c r="P1283" s="3">
        <f t="shared" si="1465"/>
        <v>0</v>
      </c>
      <c r="Q1283" s="3">
        <f t="shared" si="1505"/>
        <v>0</v>
      </c>
      <c r="R1283" s="3">
        <f t="shared" si="1506"/>
        <v>0</v>
      </c>
      <c r="S1283" s="3">
        <f t="shared" si="1466"/>
        <v>0</v>
      </c>
      <c r="T1283" s="3">
        <f t="shared" si="1467"/>
        <v>0</v>
      </c>
      <c r="U1283" s="3">
        <f t="shared" si="1468"/>
        <v>0</v>
      </c>
      <c r="V1283" s="3">
        <f t="shared" si="1469"/>
        <v>0</v>
      </c>
      <c r="W1283" s="3">
        <f t="shared" si="1470"/>
        <v>0</v>
      </c>
      <c r="X1283" s="3">
        <f t="shared" si="1507"/>
        <v>0</v>
      </c>
      <c r="Y1283" s="3">
        <f t="shared" si="1508"/>
        <v>0</v>
      </c>
      <c r="Z1283" s="3"/>
      <c r="AA1283" s="3">
        <v>-1</v>
      </c>
      <c r="AB1283" s="3">
        <f t="shared" si="1471"/>
        <v>0</v>
      </c>
      <c r="AC1283" s="3">
        <f t="shared" si="1509"/>
        <v>0</v>
      </c>
      <c r="AD1283" s="3">
        <f t="shared" si="1510"/>
        <v>0</v>
      </c>
      <c r="AE1283" s="3">
        <f t="shared" si="1511"/>
        <v>0</v>
      </c>
      <c r="AF1283" s="3">
        <f t="shared" si="1512"/>
        <v>0</v>
      </c>
      <c r="AG1283" s="3">
        <f t="shared" si="1472"/>
        <v>0</v>
      </c>
      <c r="AH1283" s="3">
        <f t="shared" si="1513"/>
        <v>0</v>
      </c>
      <c r="AI1283" s="3">
        <f t="shared" si="1514"/>
        <v>0</v>
      </c>
      <c r="AJ1283" s="3">
        <f t="shared" si="1473"/>
        <v>0</v>
      </c>
      <c r="AK1283" s="3">
        <v>0</v>
      </c>
      <c r="AL1283" s="3">
        <v>0</v>
      </c>
      <c r="AM1283" s="3">
        <v>0</v>
      </c>
      <c r="AN1283" s="3">
        <v>0</v>
      </c>
      <c r="AO1283" s="3">
        <v>0</v>
      </c>
      <c r="AP1283" s="3">
        <v>0</v>
      </c>
      <c r="AQ1283" s="3">
        <v>0</v>
      </c>
      <c r="AR1283" s="3">
        <v>0</v>
      </c>
      <c r="AS1283" s="3">
        <v>0</v>
      </c>
      <c r="AT1283" s="3">
        <v>97</v>
      </c>
      <c r="AU1283" s="3">
        <v>51</v>
      </c>
      <c r="AV1283" s="3">
        <v>1.0469999999999999</v>
      </c>
      <c r="AW1283" s="3">
        <v>1</v>
      </c>
      <c r="AX1283" s="3"/>
      <c r="AY1283" s="3"/>
      <c r="AZ1283" s="3">
        <v>1</v>
      </c>
      <c r="BA1283" s="3">
        <v>1</v>
      </c>
      <c r="BB1283" s="3">
        <v>1</v>
      </c>
      <c r="BC1283" s="3">
        <v>1</v>
      </c>
      <c r="BD1283" s="3" t="s">
        <v>3</v>
      </c>
      <c r="BE1283" s="3" t="s">
        <v>3</v>
      </c>
      <c r="BF1283" s="3" t="s">
        <v>3</v>
      </c>
      <c r="BG1283" s="3" t="s">
        <v>3</v>
      </c>
      <c r="BH1283" s="3">
        <v>3</v>
      </c>
      <c r="BI1283" s="3">
        <v>2</v>
      </c>
      <c r="BJ1283" s="3" t="s">
        <v>3</v>
      </c>
      <c r="BK1283" s="3"/>
      <c r="BL1283" s="3"/>
      <c r="BM1283" s="3">
        <v>67</v>
      </c>
      <c r="BN1283" s="3">
        <v>0</v>
      </c>
      <c r="BO1283" s="3" t="s">
        <v>3</v>
      </c>
      <c r="BP1283" s="3">
        <v>0</v>
      </c>
      <c r="BQ1283" s="3">
        <v>40</v>
      </c>
      <c r="BR1283" s="3">
        <v>0</v>
      </c>
      <c r="BS1283" s="3">
        <v>1</v>
      </c>
      <c r="BT1283" s="3">
        <v>1</v>
      </c>
      <c r="BU1283" s="3">
        <v>1</v>
      </c>
      <c r="BV1283" s="3">
        <v>1</v>
      </c>
      <c r="BW1283" s="3">
        <v>1</v>
      </c>
      <c r="BX1283" s="3">
        <v>1</v>
      </c>
      <c r="BY1283" s="3" t="s">
        <v>3</v>
      </c>
      <c r="BZ1283" s="3">
        <v>97</v>
      </c>
      <c r="CA1283" s="3">
        <v>51</v>
      </c>
      <c r="CB1283" s="3" t="s">
        <v>3</v>
      </c>
      <c r="CC1283" s="3"/>
      <c r="CD1283" s="3"/>
      <c r="CE1283" s="3">
        <v>1566</v>
      </c>
      <c r="CF1283" s="3">
        <v>0</v>
      </c>
      <c r="CG1283" s="3">
        <v>0</v>
      </c>
      <c r="CH1283" s="3"/>
      <c r="CI1283" s="3"/>
      <c r="CJ1283" s="3"/>
      <c r="CK1283" s="3"/>
      <c r="CL1283" s="3"/>
      <c r="CM1283" s="3">
        <v>0</v>
      </c>
      <c r="CN1283" s="9" t="s">
        <v>2499</v>
      </c>
      <c r="CO1283" s="3">
        <v>0</v>
      </c>
      <c r="CP1283" s="3">
        <f t="shared" si="1474"/>
        <v>0</v>
      </c>
      <c r="CQ1283" s="3">
        <f t="shared" si="1475"/>
        <v>0</v>
      </c>
      <c r="CR1283" s="3">
        <f t="shared" si="1515"/>
        <v>0</v>
      </c>
      <c r="CS1283" s="3">
        <f t="shared" si="1516"/>
        <v>0</v>
      </c>
      <c r="CT1283" s="3">
        <f t="shared" si="1476"/>
        <v>0</v>
      </c>
      <c r="CU1283" s="3">
        <f t="shared" si="1477"/>
        <v>0</v>
      </c>
      <c r="CV1283" s="3">
        <f t="shared" si="1478"/>
        <v>0</v>
      </c>
      <c r="CW1283" s="3">
        <f t="shared" si="1479"/>
        <v>0</v>
      </c>
      <c r="CX1283" s="3">
        <f t="shared" si="1480"/>
        <v>0</v>
      </c>
      <c r="CY1283" s="3">
        <f t="shared" si="1517"/>
        <v>0</v>
      </c>
      <c r="CZ1283" s="3">
        <f t="shared" si="1518"/>
        <v>0</v>
      </c>
      <c r="DA1283" s="3"/>
      <c r="DB1283" s="3"/>
      <c r="DC1283" s="3" t="s">
        <v>3</v>
      </c>
      <c r="DD1283" s="3" t="s">
        <v>3</v>
      </c>
      <c r="DE1283" s="3" t="s">
        <v>3</v>
      </c>
      <c r="DF1283" s="3" t="s">
        <v>3</v>
      </c>
      <c r="DG1283" s="3" t="s">
        <v>3</v>
      </c>
      <c r="DH1283" s="3" t="s">
        <v>3</v>
      </c>
      <c r="DI1283" s="3" t="s">
        <v>3</v>
      </c>
      <c r="DJ1283" s="3" t="s">
        <v>3</v>
      </c>
      <c r="DK1283" s="3" t="s">
        <v>3</v>
      </c>
      <c r="DL1283" s="3" t="s">
        <v>3</v>
      </c>
      <c r="DM1283" s="3" t="s">
        <v>3</v>
      </c>
      <c r="DN1283" s="3">
        <v>0</v>
      </c>
      <c r="DO1283" s="3">
        <v>0</v>
      </c>
      <c r="DP1283" s="3">
        <v>1</v>
      </c>
      <c r="DQ1283" s="3">
        <v>1</v>
      </c>
      <c r="DR1283" s="3"/>
      <c r="DS1283" s="3"/>
      <c r="DT1283" s="3"/>
      <c r="DU1283" s="3">
        <v>1010</v>
      </c>
      <c r="DV1283" s="3" t="s">
        <v>266</v>
      </c>
      <c r="DW1283" s="3" t="s">
        <v>266</v>
      </c>
      <c r="DX1283" s="3">
        <v>1</v>
      </c>
      <c r="DY1283" s="3"/>
      <c r="DZ1283" s="3" t="s">
        <v>3</v>
      </c>
      <c r="EA1283" s="3" t="s">
        <v>3</v>
      </c>
      <c r="EB1283" s="3" t="s">
        <v>3</v>
      </c>
      <c r="EC1283" s="3" t="s">
        <v>3</v>
      </c>
      <c r="ED1283" s="3"/>
      <c r="EE1283" s="3">
        <v>57042957</v>
      </c>
      <c r="EF1283" s="3">
        <v>40</v>
      </c>
      <c r="EG1283" s="3" t="s">
        <v>33</v>
      </c>
      <c r="EH1283" s="3">
        <v>0</v>
      </c>
      <c r="EI1283" s="3" t="s">
        <v>3</v>
      </c>
      <c r="EJ1283" s="3">
        <v>2</v>
      </c>
      <c r="EK1283" s="3">
        <v>67</v>
      </c>
      <c r="EL1283" s="3" t="s">
        <v>34</v>
      </c>
      <c r="EM1283" s="3" t="s">
        <v>35</v>
      </c>
      <c r="EN1283" s="3"/>
      <c r="EO1283" s="3" t="s">
        <v>46</v>
      </c>
      <c r="EP1283" s="3"/>
      <c r="EQ1283" s="3">
        <v>1024</v>
      </c>
      <c r="ER1283" s="3">
        <v>0</v>
      </c>
      <c r="ES1283" s="3">
        <v>0</v>
      </c>
      <c r="ET1283" s="3">
        <v>0</v>
      </c>
      <c r="EU1283" s="3">
        <v>0</v>
      </c>
      <c r="EV1283" s="3">
        <v>0</v>
      </c>
      <c r="EW1283" s="3">
        <v>0</v>
      </c>
      <c r="EX1283" s="3">
        <v>0</v>
      </c>
      <c r="EY1283" s="3"/>
      <c r="EZ1283" s="3"/>
      <c r="FA1283" s="3"/>
      <c r="FB1283" s="3"/>
      <c r="FC1283" s="3"/>
      <c r="FD1283" s="3"/>
      <c r="FE1283" s="3"/>
      <c r="FF1283" s="3"/>
      <c r="FG1283" s="3"/>
      <c r="FH1283" s="3"/>
      <c r="FI1283" s="3"/>
      <c r="FJ1283" s="3"/>
      <c r="FK1283" s="3"/>
      <c r="FL1283" s="3"/>
      <c r="FM1283" s="3"/>
      <c r="FN1283" s="3"/>
      <c r="FO1283" s="3"/>
      <c r="FP1283" s="3"/>
      <c r="FQ1283" s="3">
        <v>0</v>
      </c>
      <c r="FR1283" s="3">
        <v>0</v>
      </c>
      <c r="FS1283" s="3">
        <v>0</v>
      </c>
      <c r="FT1283" s="3"/>
      <c r="FU1283" s="3"/>
      <c r="FV1283" s="3"/>
      <c r="FW1283" s="3"/>
      <c r="FX1283" s="3">
        <v>97</v>
      </c>
      <c r="FY1283" s="3">
        <v>51</v>
      </c>
      <c r="FZ1283" s="3"/>
      <c r="GA1283" s="3" t="s">
        <v>3</v>
      </c>
      <c r="GB1283" s="3"/>
      <c r="GC1283" s="3"/>
      <c r="GD1283" s="3">
        <v>1</v>
      </c>
      <c r="GE1283" s="3"/>
      <c r="GF1283" s="3">
        <v>1422364980</v>
      </c>
      <c r="GG1283" s="3">
        <v>2</v>
      </c>
      <c r="GH1283" s="3">
        <v>1</v>
      </c>
      <c r="GI1283" s="3">
        <v>-2</v>
      </c>
      <c r="GJ1283" s="3">
        <v>0</v>
      </c>
      <c r="GK1283" s="3">
        <v>0</v>
      </c>
      <c r="GL1283" s="3">
        <f t="shared" si="1481"/>
        <v>0</v>
      </c>
      <c r="GM1283" s="3">
        <f t="shared" si="1482"/>
        <v>0</v>
      </c>
      <c r="GN1283" s="3">
        <f t="shared" si="1483"/>
        <v>0</v>
      </c>
      <c r="GO1283" s="3">
        <f t="shared" si="1484"/>
        <v>0</v>
      </c>
      <c r="GP1283" s="3">
        <f t="shared" si="1485"/>
        <v>0</v>
      </c>
      <c r="GQ1283" s="3"/>
      <c r="GR1283" s="3">
        <v>0</v>
      </c>
      <c r="GS1283" s="3">
        <v>3</v>
      </c>
      <c r="GT1283" s="3">
        <v>0</v>
      </c>
      <c r="GU1283" s="3" t="s">
        <v>3</v>
      </c>
      <c r="GV1283" s="3">
        <f t="shared" si="1486"/>
        <v>0</v>
      </c>
      <c r="GW1283" s="3">
        <v>1</v>
      </c>
      <c r="GX1283" s="3">
        <f t="shared" si="1487"/>
        <v>0</v>
      </c>
      <c r="GY1283" s="3"/>
      <c r="GZ1283" s="3"/>
      <c r="HA1283" s="3">
        <v>0</v>
      </c>
      <c r="HB1283" s="3">
        <v>0</v>
      </c>
      <c r="HC1283" s="3">
        <f t="shared" si="1488"/>
        <v>0</v>
      </c>
      <c r="HD1283" s="3"/>
      <c r="HE1283" s="3" t="s">
        <v>3</v>
      </c>
      <c r="HF1283" s="3" t="s">
        <v>3</v>
      </c>
      <c r="HG1283" s="3"/>
      <c r="HH1283" s="3"/>
      <c r="HI1283" s="3"/>
      <c r="HJ1283" s="3"/>
      <c r="HK1283" s="3"/>
      <c r="HL1283" s="3"/>
      <c r="HM1283" s="3" t="s">
        <v>22</v>
      </c>
      <c r="HN1283" s="3" t="s">
        <v>3</v>
      </c>
      <c r="HO1283" s="3" t="s">
        <v>3</v>
      </c>
      <c r="HP1283" s="3" t="s">
        <v>3</v>
      </c>
      <c r="HQ1283" s="3" t="s">
        <v>3</v>
      </c>
      <c r="HR1283" s="3"/>
      <c r="HS1283" s="3">
        <v>0</v>
      </c>
      <c r="HT1283" s="3"/>
      <c r="HU1283" s="3"/>
      <c r="HV1283" s="3"/>
      <c r="HW1283" s="3"/>
      <c r="HX1283" s="3"/>
      <c r="HY1283" s="3"/>
      <c r="HZ1283" s="3"/>
      <c r="IA1283" s="3"/>
      <c r="IB1283" s="3"/>
      <c r="IC1283" s="3"/>
      <c r="ID1283" s="3"/>
      <c r="IE1283" s="3"/>
      <c r="IF1283" s="3"/>
      <c r="IG1283" s="3"/>
      <c r="IH1283" s="3"/>
      <c r="II1283" s="3"/>
      <c r="IJ1283" s="3"/>
      <c r="IK1283" s="3">
        <v>0</v>
      </c>
      <c r="IL1283" s="3"/>
      <c r="IM1283" s="3"/>
      <c r="IN1283" s="3"/>
      <c r="IO1283" s="3"/>
      <c r="IP1283" s="3"/>
      <c r="IQ1283" s="3"/>
      <c r="IR1283" s="3"/>
      <c r="IS1283" s="3"/>
      <c r="IT1283" s="3"/>
      <c r="IU1283" s="3"/>
    </row>
    <row r="1284" spans="1:255" ht="409.5" x14ac:dyDescent="0.25">
      <c r="A1284" s="4">
        <v>18</v>
      </c>
      <c r="B1284" s="4">
        <v>1</v>
      </c>
      <c r="C1284" s="4">
        <v>639</v>
      </c>
      <c r="D1284" s="4"/>
      <c r="E1284" s="4" t="s">
        <v>3</v>
      </c>
      <c r="F1284" s="4" t="s">
        <v>1473</v>
      </c>
      <c r="G1284" s="4" t="s">
        <v>1474</v>
      </c>
      <c r="H1284" s="4" t="s">
        <v>266</v>
      </c>
      <c r="I1284" s="4">
        <f>I1276*J1284</f>
        <v>0.48</v>
      </c>
      <c r="J1284" s="4">
        <v>8</v>
      </c>
      <c r="K1284" s="4">
        <v>8</v>
      </c>
      <c r="L1284" s="4"/>
      <c r="M1284" s="4"/>
      <c r="N1284" s="4"/>
      <c r="O1284" s="4">
        <f t="shared" si="1464"/>
        <v>0</v>
      </c>
      <c r="P1284" s="4">
        <f t="shared" si="1465"/>
        <v>0</v>
      </c>
      <c r="Q1284" s="4">
        <f t="shared" si="1505"/>
        <v>0</v>
      </c>
      <c r="R1284" s="4">
        <f t="shared" si="1506"/>
        <v>0</v>
      </c>
      <c r="S1284" s="4">
        <f t="shared" si="1466"/>
        <v>0</v>
      </c>
      <c r="T1284" s="4">
        <f t="shared" si="1467"/>
        <v>0</v>
      </c>
      <c r="U1284" s="4">
        <f t="shared" si="1468"/>
        <v>0</v>
      </c>
      <c r="V1284" s="4">
        <f t="shared" si="1469"/>
        <v>0</v>
      </c>
      <c r="W1284" s="4">
        <f t="shared" si="1470"/>
        <v>0</v>
      </c>
      <c r="X1284" s="4">
        <f t="shared" si="1507"/>
        <v>0</v>
      </c>
      <c r="Y1284" s="4">
        <f t="shared" si="1508"/>
        <v>0</v>
      </c>
      <c r="Z1284" s="4"/>
      <c r="AA1284" s="4">
        <v>-1</v>
      </c>
      <c r="AB1284" s="4">
        <f t="shared" si="1471"/>
        <v>0</v>
      </c>
      <c r="AC1284" s="4">
        <f t="shared" si="1509"/>
        <v>0</v>
      </c>
      <c r="AD1284" s="4">
        <f t="shared" si="1510"/>
        <v>0</v>
      </c>
      <c r="AE1284" s="4">
        <f t="shared" si="1511"/>
        <v>0</v>
      </c>
      <c r="AF1284" s="4">
        <f t="shared" si="1512"/>
        <v>0</v>
      </c>
      <c r="AG1284" s="4">
        <f t="shared" si="1472"/>
        <v>0</v>
      </c>
      <c r="AH1284" s="4">
        <f t="shared" si="1513"/>
        <v>0</v>
      </c>
      <c r="AI1284" s="4">
        <f t="shared" si="1514"/>
        <v>0</v>
      </c>
      <c r="AJ1284" s="4">
        <f t="shared" si="1473"/>
        <v>0</v>
      </c>
      <c r="AK1284" s="4">
        <v>0</v>
      </c>
      <c r="AL1284" s="4">
        <v>0</v>
      </c>
      <c r="AM1284" s="4">
        <v>0</v>
      </c>
      <c r="AN1284" s="4">
        <v>0</v>
      </c>
      <c r="AO1284" s="4">
        <v>0</v>
      </c>
      <c r="AP1284" s="4">
        <v>0</v>
      </c>
      <c r="AQ1284" s="4">
        <v>0</v>
      </c>
      <c r="AR1284" s="4">
        <v>0</v>
      </c>
      <c r="AS1284" s="4">
        <v>0</v>
      </c>
      <c r="AT1284" s="4">
        <v>97</v>
      </c>
      <c r="AU1284" s="4">
        <v>51</v>
      </c>
      <c r="AV1284" s="4">
        <v>1</v>
      </c>
      <c r="AW1284" s="4">
        <v>1</v>
      </c>
      <c r="AX1284" s="4"/>
      <c r="AY1284" s="4"/>
      <c r="AZ1284" s="4">
        <v>1</v>
      </c>
      <c r="BA1284" s="4">
        <v>1</v>
      </c>
      <c r="BB1284" s="4">
        <v>1</v>
      </c>
      <c r="BC1284" s="4">
        <v>9.84</v>
      </c>
      <c r="BD1284" s="4" t="s">
        <v>3</v>
      </c>
      <c r="BE1284" s="4" t="s">
        <v>3</v>
      </c>
      <c r="BF1284" s="4" t="s">
        <v>3</v>
      </c>
      <c r="BG1284" s="4" t="s">
        <v>3</v>
      </c>
      <c r="BH1284" s="4">
        <v>3</v>
      </c>
      <c r="BI1284" s="4">
        <v>2</v>
      </c>
      <c r="BJ1284" s="4" t="s">
        <v>3</v>
      </c>
      <c r="BK1284" s="4"/>
      <c r="BL1284" s="4"/>
      <c r="BM1284" s="4">
        <v>67</v>
      </c>
      <c r="BN1284" s="4">
        <v>0</v>
      </c>
      <c r="BO1284" s="4" t="s">
        <v>3</v>
      </c>
      <c r="BP1284" s="4">
        <v>0</v>
      </c>
      <c r="BQ1284" s="4">
        <v>40</v>
      </c>
      <c r="BR1284" s="4">
        <v>0</v>
      </c>
      <c r="BS1284" s="4">
        <v>1</v>
      </c>
      <c r="BT1284" s="4">
        <v>1</v>
      </c>
      <c r="BU1284" s="4">
        <v>1</v>
      </c>
      <c r="BV1284" s="4">
        <v>1</v>
      </c>
      <c r="BW1284" s="4">
        <v>1</v>
      </c>
      <c r="BX1284" s="4">
        <v>1</v>
      </c>
      <c r="BY1284" s="4" t="s">
        <v>3</v>
      </c>
      <c r="BZ1284" s="4">
        <v>97</v>
      </c>
      <c r="CA1284" s="4">
        <v>51</v>
      </c>
      <c r="CB1284" s="4" t="s">
        <v>3</v>
      </c>
      <c r="CC1284" s="4"/>
      <c r="CD1284" s="4"/>
      <c r="CE1284" s="4">
        <v>1566</v>
      </c>
      <c r="CF1284" s="4">
        <v>0</v>
      </c>
      <c r="CG1284" s="4">
        <v>0</v>
      </c>
      <c r="CH1284" s="4"/>
      <c r="CI1284" s="4"/>
      <c r="CJ1284" s="4"/>
      <c r="CK1284" s="4"/>
      <c r="CL1284" s="4"/>
      <c r="CM1284" s="4">
        <v>0</v>
      </c>
      <c r="CN1284" s="10" t="s">
        <v>2499</v>
      </c>
      <c r="CO1284" s="4">
        <v>0</v>
      </c>
      <c r="CP1284" s="4">
        <f t="shared" si="1474"/>
        <v>0</v>
      </c>
      <c r="CQ1284" s="4">
        <f t="shared" si="1475"/>
        <v>0</v>
      </c>
      <c r="CR1284" s="4">
        <f t="shared" si="1515"/>
        <v>0</v>
      </c>
      <c r="CS1284" s="4">
        <f t="shared" si="1516"/>
        <v>0</v>
      </c>
      <c r="CT1284" s="4">
        <f t="shared" si="1476"/>
        <v>0</v>
      </c>
      <c r="CU1284" s="4">
        <f t="shared" si="1477"/>
        <v>0</v>
      </c>
      <c r="CV1284" s="4">
        <f t="shared" si="1478"/>
        <v>0</v>
      </c>
      <c r="CW1284" s="4">
        <f t="shared" si="1479"/>
        <v>0</v>
      </c>
      <c r="CX1284" s="4">
        <f t="shared" si="1480"/>
        <v>0</v>
      </c>
      <c r="CY1284" s="4">
        <f t="shared" si="1517"/>
        <v>0</v>
      </c>
      <c r="CZ1284" s="4">
        <f t="shared" si="1518"/>
        <v>0</v>
      </c>
      <c r="DA1284" s="4"/>
      <c r="DB1284" s="4"/>
      <c r="DC1284" s="4" t="s">
        <v>3</v>
      </c>
      <c r="DD1284" s="4" t="s">
        <v>3</v>
      </c>
      <c r="DE1284" s="4" t="s">
        <v>3</v>
      </c>
      <c r="DF1284" s="4" t="s">
        <v>3</v>
      </c>
      <c r="DG1284" s="4" t="s">
        <v>3</v>
      </c>
      <c r="DH1284" s="4" t="s">
        <v>3</v>
      </c>
      <c r="DI1284" s="4" t="s">
        <v>3</v>
      </c>
      <c r="DJ1284" s="4" t="s">
        <v>3</v>
      </c>
      <c r="DK1284" s="4" t="s">
        <v>3</v>
      </c>
      <c r="DL1284" s="4" t="s">
        <v>3</v>
      </c>
      <c r="DM1284" s="4" t="s">
        <v>3</v>
      </c>
      <c r="DN1284" s="4">
        <v>0</v>
      </c>
      <c r="DO1284" s="4">
        <v>0</v>
      </c>
      <c r="DP1284" s="4">
        <v>1</v>
      </c>
      <c r="DQ1284" s="4">
        <v>1</v>
      </c>
      <c r="DR1284" s="4"/>
      <c r="DS1284" s="4"/>
      <c r="DT1284" s="4"/>
      <c r="DU1284" s="4">
        <v>1010</v>
      </c>
      <c r="DV1284" s="4" t="s">
        <v>266</v>
      </c>
      <c r="DW1284" s="4" t="s">
        <v>266</v>
      </c>
      <c r="DX1284" s="4">
        <v>1</v>
      </c>
      <c r="DY1284" s="4"/>
      <c r="DZ1284" s="4" t="s">
        <v>3</v>
      </c>
      <c r="EA1284" s="4" t="s">
        <v>3</v>
      </c>
      <c r="EB1284" s="4" t="s">
        <v>3</v>
      </c>
      <c r="EC1284" s="4" t="s">
        <v>3</v>
      </c>
      <c r="ED1284" s="4"/>
      <c r="EE1284" s="4">
        <v>57042957</v>
      </c>
      <c r="EF1284" s="4">
        <v>40</v>
      </c>
      <c r="EG1284" s="4" t="s">
        <v>33</v>
      </c>
      <c r="EH1284" s="4">
        <v>0</v>
      </c>
      <c r="EI1284" s="4" t="s">
        <v>3</v>
      </c>
      <c r="EJ1284" s="4">
        <v>2</v>
      </c>
      <c r="EK1284" s="4">
        <v>67</v>
      </c>
      <c r="EL1284" s="4" t="s">
        <v>34</v>
      </c>
      <c r="EM1284" s="4" t="s">
        <v>35</v>
      </c>
      <c r="EN1284" s="4"/>
      <c r="EO1284" s="4" t="s">
        <v>46</v>
      </c>
      <c r="EP1284" s="4"/>
      <c r="EQ1284" s="4">
        <v>1024</v>
      </c>
      <c r="ER1284" s="4">
        <v>0</v>
      </c>
      <c r="ES1284" s="4">
        <v>0</v>
      </c>
      <c r="ET1284" s="4">
        <v>0</v>
      </c>
      <c r="EU1284" s="4">
        <v>0</v>
      </c>
      <c r="EV1284" s="4">
        <v>0</v>
      </c>
      <c r="EW1284" s="4">
        <v>0</v>
      </c>
      <c r="EX1284" s="4">
        <v>0</v>
      </c>
      <c r="EY1284" s="4"/>
      <c r="EZ1284" s="4"/>
      <c r="FA1284" s="4"/>
      <c r="FB1284" s="4"/>
      <c r="FC1284" s="4"/>
      <c r="FD1284" s="4"/>
      <c r="FE1284" s="4"/>
      <c r="FF1284" s="4"/>
      <c r="FG1284" s="4"/>
      <c r="FH1284" s="4"/>
      <c r="FI1284" s="4"/>
      <c r="FJ1284" s="4"/>
      <c r="FK1284" s="4"/>
      <c r="FL1284" s="4"/>
      <c r="FM1284" s="4"/>
      <c r="FN1284" s="4"/>
      <c r="FO1284" s="4"/>
      <c r="FP1284" s="4"/>
      <c r="FQ1284" s="4">
        <v>0</v>
      </c>
      <c r="FR1284" s="4">
        <v>0</v>
      </c>
      <c r="FS1284" s="4">
        <v>0</v>
      </c>
      <c r="FT1284" s="4"/>
      <c r="FU1284" s="4"/>
      <c r="FV1284" s="4"/>
      <c r="FW1284" s="4"/>
      <c r="FX1284" s="4">
        <v>97</v>
      </c>
      <c r="FY1284" s="4">
        <v>51</v>
      </c>
      <c r="FZ1284" s="4"/>
      <c r="GA1284" s="4" t="s">
        <v>3</v>
      </c>
      <c r="GB1284" s="4"/>
      <c r="GC1284" s="4"/>
      <c r="GD1284" s="4">
        <v>1</v>
      </c>
      <c r="GE1284" s="4"/>
      <c r="GF1284" s="4">
        <v>1422364980</v>
      </c>
      <c r="GG1284" s="4">
        <v>2</v>
      </c>
      <c r="GH1284" s="4">
        <v>1</v>
      </c>
      <c r="GI1284" s="4">
        <v>5</v>
      </c>
      <c r="GJ1284" s="4">
        <v>0</v>
      </c>
      <c r="GK1284" s="4">
        <v>0</v>
      </c>
      <c r="GL1284" s="4">
        <f t="shared" si="1481"/>
        <v>0</v>
      </c>
      <c r="GM1284" s="4">
        <f t="shared" si="1482"/>
        <v>0</v>
      </c>
      <c r="GN1284" s="4">
        <f t="shared" si="1483"/>
        <v>0</v>
      </c>
      <c r="GO1284" s="4">
        <f t="shared" si="1484"/>
        <v>0</v>
      </c>
      <c r="GP1284" s="4">
        <f t="shared" si="1485"/>
        <v>0</v>
      </c>
      <c r="GQ1284" s="4"/>
      <c r="GR1284" s="4">
        <v>0</v>
      </c>
      <c r="GS1284" s="4">
        <v>3</v>
      </c>
      <c r="GT1284" s="4">
        <v>0</v>
      </c>
      <c r="GU1284" s="4" t="s">
        <v>3</v>
      </c>
      <c r="GV1284" s="4">
        <f t="shared" si="1486"/>
        <v>0</v>
      </c>
      <c r="GW1284" s="4">
        <v>1</v>
      </c>
      <c r="GX1284" s="4">
        <f t="shared" si="1487"/>
        <v>0</v>
      </c>
      <c r="GY1284" s="4"/>
      <c r="GZ1284" s="4"/>
      <c r="HA1284" s="4">
        <v>0</v>
      </c>
      <c r="HB1284" s="4">
        <v>0</v>
      </c>
      <c r="HC1284" s="4">
        <f t="shared" si="1488"/>
        <v>0</v>
      </c>
      <c r="HD1284" s="4"/>
      <c r="HE1284" s="4" t="s">
        <v>3</v>
      </c>
      <c r="HF1284" s="4" t="s">
        <v>3</v>
      </c>
      <c r="HG1284" s="4"/>
      <c r="HH1284" s="4"/>
      <c r="HI1284" s="4"/>
      <c r="HJ1284" s="4"/>
      <c r="HK1284" s="4"/>
      <c r="HL1284" s="4"/>
      <c r="HM1284" s="4" t="s">
        <v>22</v>
      </c>
      <c r="HN1284" s="4" t="s">
        <v>3</v>
      </c>
      <c r="HO1284" s="4" t="s">
        <v>3</v>
      </c>
      <c r="HP1284" s="4" t="s">
        <v>3</v>
      </c>
      <c r="HQ1284" s="4" t="s">
        <v>3</v>
      </c>
      <c r="HR1284" s="4"/>
      <c r="HS1284" s="4">
        <v>0</v>
      </c>
      <c r="HT1284" s="4"/>
      <c r="HU1284" s="4"/>
      <c r="HV1284" s="4"/>
      <c r="HW1284" s="4"/>
      <c r="HX1284" s="4"/>
      <c r="HY1284" s="4"/>
      <c r="HZ1284" s="4"/>
      <c r="IA1284" s="4"/>
      <c r="IB1284" s="4"/>
      <c r="IC1284" s="4"/>
      <c r="ID1284" s="4"/>
      <c r="IE1284" s="4"/>
      <c r="IF1284" s="4"/>
      <c r="IG1284" s="4"/>
      <c r="IH1284" s="4"/>
      <c r="II1284" s="4"/>
      <c r="IJ1284" s="4"/>
      <c r="IK1284" s="4">
        <v>0</v>
      </c>
      <c r="IL1284" s="4"/>
      <c r="IM1284" s="4"/>
      <c r="IN1284" s="4"/>
      <c r="IO1284" s="4"/>
      <c r="IP1284" s="4"/>
      <c r="IQ1284" s="4"/>
      <c r="IR1284" s="4"/>
      <c r="IS1284" s="4"/>
      <c r="IT1284" s="4"/>
      <c r="IU1284" s="4"/>
    </row>
    <row r="1285" spans="1:255" ht="409.5" x14ac:dyDescent="0.25">
      <c r="A1285" s="3">
        <v>18</v>
      </c>
      <c r="B1285" s="3">
        <v>1</v>
      </c>
      <c r="C1285" s="3">
        <v>625</v>
      </c>
      <c r="D1285" s="3"/>
      <c r="E1285" s="3" t="s">
        <v>3</v>
      </c>
      <c r="F1285" s="3" t="s">
        <v>1475</v>
      </c>
      <c r="G1285" s="3" t="s">
        <v>1476</v>
      </c>
      <c r="H1285" s="3" t="s">
        <v>266</v>
      </c>
      <c r="I1285" s="3">
        <f>I1275*J1285</f>
        <v>0</v>
      </c>
      <c r="J1285" s="3">
        <v>0</v>
      </c>
      <c r="K1285" s="3">
        <v>0</v>
      </c>
      <c r="L1285" s="3"/>
      <c r="M1285" s="3"/>
      <c r="N1285" s="3"/>
      <c r="O1285" s="3">
        <f t="shared" si="1464"/>
        <v>0</v>
      </c>
      <c r="P1285" s="3">
        <f t="shared" si="1465"/>
        <v>0</v>
      </c>
      <c r="Q1285" s="3">
        <f t="shared" si="1505"/>
        <v>0</v>
      </c>
      <c r="R1285" s="3">
        <f t="shared" si="1506"/>
        <v>0</v>
      </c>
      <c r="S1285" s="3">
        <f t="shared" si="1466"/>
        <v>0</v>
      </c>
      <c r="T1285" s="3">
        <f t="shared" si="1467"/>
        <v>0</v>
      </c>
      <c r="U1285" s="3">
        <f t="shared" si="1468"/>
        <v>0</v>
      </c>
      <c r="V1285" s="3">
        <f t="shared" si="1469"/>
        <v>0</v>
      </c>
      <c r="W1285" s="3">
        <f t="shared" si="1470"/>
        <v>0</v>
      </c>
      <c r="X1285" s="3">
        <f t="shared" si="1507"/>
        <v>0</v>
      </c>
      <c r="Y1285" s="3">
        <f t="shared" si="1508"/>
        <v>0</v>
      </c>
      <c r="Z1285" s="3"/>
      <c r="AA1285" s="3">
        <v>-1</v>
      </c>
      <c r="AB1285" s="3">
        <f t="shared" si="1471"/>
        <v>0</v>
      </c>
      <c r="AC1285" s="3">
        <f t="shared" si="1509"/>
        <v>0</v>
      </c>
      <c r="AD1285" s="3">
        <f t="shared" si="1510"/>
        <v>0</v>
      </c>
      <c r="AE1285" s="3">
        <f t="shared" si="1511"/>
        <v>0</v>
      </c>
      <c r="AF1285" s="3">
        <f t="shared" si="1512"/>
        <v>0</v>
      </c>
      <c r="AG1285" s="3">
        <f t="shared" si="1472"/>
        <v>0</v>
      </c>
      <c r="AH1285" s="3">
        <f t="shared" si="1513"/>
        <v>0</v>
      </c>
      <c r="AI1285" s="3">
        <f t="shared" si="1514"/>
        <v>0</v>
      </c>
      <c r="AJ1285" s="3">
        <f t="shared" si="1473"/>
        <v>0</v>
      </c>
      <c r="AK1285" s="3">
        <v>0</v>
      </c>
      <c r="AL1285" s="3">
        <v>0</v>
      </c>
      <c r="AM1285" s="3">
        <v>0</v>
      </c>
      <c r="AN1285" s="3">
        <v>0</v>
      </c>
      <c r="AO1285" s="3">
        <v>0</v>
      </c>
      <c r="AP1285" s="3">
        <v>0</v>
      </c>
      <c r="AQ1285" s="3">
        <v>0</v>
      </c>
      <c r="AR1285" s="3">
        <v>0</v>
      </c>
      <c r="AS1285" s="3">
        <v>0</v>
      </c>
      <c r="AT1285" s="3">
        <v>97</v>
      </c>
      <c r="AU1285" s="3">
        <v>51</v>
      </c>
      <c r="AV1285" s="3">
        <v>1.0469999999999999</v>
      </c>
      <c r="AW1285" s="3">
        <v>1</v>
      </c>
      <c r="AX1285" s="3"/>
      <c r="AY1285" s="3"/>
      <c r="AZ1285" s="3">
        <v>1</v>
      </c>
      <c r="BA1285" s="3">
        <v>1</v>
      </c>
      <c r="BB1285" s="3">
        <v>1</v>
      </c>
      <c r="BC1285" s="3">
        <v>1</v>
      </c>
      <c r="BD1285" s="3" t="s">
        <v>3</v>
      </c>
      <c r="BE1285" s="3" t="s">
        <v>3</v>
      </c>
      <c r="BF1285" s="3" t="s">
        <v>3</v>
      </c>
      <c r="BG1285" s="3" t="s">
        <v>3</v>
      </c>
      <c r="BH1285" s="3">
        <v>3</v>
      </c>
      <c r="BI1285" s="3">
        <v>2</v>
      </c>
      <c r="BJ1285" s="3" t="s">
        <v>3</v>
      </c>
      <c r="BK1285" s="3"/>
      <c r="BL1285" s="3"/>
      <c r="BM1285" s="3">
        <v>67</v>
      </c>
      <c r="BN1285" s="3">
        <v>0</v>
      </c>
      <c r="BO1285" s="3" t="s">
        <v>3</v>
      </c>
      <c r="BP1285" s="3">
        <v>0</v>
      </c>
      <c r="BQ1285" s="3">
        <v>40</v>
      </c>
      <c r="BR1285" s="3">
        <v>0</v>
      </c>
      <c r="BS1285" s="3">
        <v>1</v>
      </c>
      <c r="BT1285" s="3">
        <v>1</v>
      </c>
      <c r="BU1285" s="3">
        <v>1</v>
      </c>
      <c r="BV1285" s="3">
        <v>1</v>
      </c>
      <c r="BW1285" s="3">
        <v>1</v>
      </c>
      <c r="BX1285" s="3">
        <v>1</v>
      </c>
      <c r="BY1285" s="3" t="s">
        <v>3</v>
      </c>
      <c r="BZ1285" s="3">
        <v>97</v>
      </c>
      <c r="CA1285" s="3">
        <v>51</v>
      </c>
      <c r="CB1285" s="3" t="s">
        <v>3</v>
      </c>
      <c r="CC1285" s="3"/>
      <c r="CD1285" s="3"/>
      <c r="CE1285" s="3">
        <v>1566</v>
      </c>
      <c r="CF1285" s="3">
        <v>0</v>
      </c>
      <c r="CG1285" s="3">
        <v>0</v>
      </c>
      <c r="CH1285" s="3"/>
      <c r="CI1285" s="3"/>
      <c r="CJ1285" s="3"/>
      <c r="CK1285" s="3"/>
      <c r="CL1285" s="3"/>
      <c r="CM1285" s="3">
        <v>0</v>
      </c>
      <c r="CN1285" s="9" t="s">
        <v>2499</v>
      </c>
      <c r="CO1285" s="3">
        <v>0</v>
      </c>
      <c r="CP1285" s="3">
        <f t="shared" si="1474"/>
        <v>0</v>
      </c>
      <c r="CQ1285" s="3">
        <f t="shared" si="1475"/>
        <v>0</v>
      </c>
      <c r="CR1285" s="3">
        <f t="shared" si="1515"/>
        <v>0</v>
      </c>
      <c r="CS1285" s="3">
        <f t="shared" si="1516"/>
        <v>0</v>
      </c>
      <c r="CT1285" s="3">
        <f t="shared" si="1476"/>
        <v>0</v>
      </c>
      <c r="CU1285" s="3">
        <f t="shared" si="1477"/>
        <v>0</v>
      </c>
      <c r="CV1285" s="3">
        <f t="shared" si="1478"/>
        <v>0</v>
      </c>
      <c r="CW1285" s="3">
        <f t="shared" si="1479"/>
        <v>0</v>
      </c>
      <c r="CX1285" s="3">
        <f t="shared" si="1480"/>
        <v>0</v>
      </c>
      <c r="CY1285" s="3">
        <f t="shared" si="1517"/>
        <v>0</v>
      </c>
      <c r="CZ1285" s="3">
        <f t="shared" si="1518"/>
        <v>0</v>
      </c>
      <c r="DA1285" s="3"/>
      <c r="DB1285" s="3"/>
      <c r="DC1285" s="3" t="s">
        <v>3</v>
      </c>
      <c r="DD1285" s="3" t="s">
        <v>3</v>
      </c>
      <c r="DE1285" s="3" t="s">
        <v>3</v>
      </c>
      <c r="DF1285" s="3" t="s">
        <v>3</v>
      </c>
      <c r="DG1285" s="3" t="s">
        <v>3</v>
      </c>
      <c r="DH1285" s="3" t="s">
        <v>3</v>
      </c>
      <c r="DI1285" s="3" t="s">
        <v>3</v>
      </c>
      <c r="DJ1285" s="3" t="s">
        <v>3</v>
      </c>
      <c r="DK1285" s="3" t="s">
        <v>3</v>
      </c>
      <c r="DL1285" s="3" t="s">
        <v>3</v>
      </c>
      <c r="DM1285" s="3" t="s">
        <v>3</v>
      </c>
      <c r="DN1285" s="3">
        <v>0</v>
      </c>
      <c r="DO1285" s="3">
        <v>0</v>
      </c>
      <c r="DP1285" s="3">
        <v>1</v>
      </c>
      <c r="DQ1285" s="3">
        <v>1</v>
      </c>
      <c r="DR1285" s="3"/>
      <c r="DS1285" s="3"/>
      <c r="DT1285" s="3"/>
      <c r="DU1285" s="3">
        <v>1010</v>
      </c>
      <c r="DV1285" s="3" t="s">
        <v>266</v>
      </c>
      <c r="DW1285" s="3" t="s">
        <v>266</v>
      </c>
      <c r="DX1285" s="3">
        <v>1</v>
      </c>
      <c r="DY1285" s="3"/>
      <c r="DZ1285" s="3" t="s">
        <v>3</v>
      </c>
      <c r="EA1285" s="3" t="s">
        <v>3</v>
      </c>
      <c r="EB1285" s="3" t="s">
        <v>3</v>
      </c>
      <c r="EC1285" s="3" t="s">
        <v>3</v>
      </c>
      <c r="ED1285" s="3"/>
      <c r="EE1285" s="3">
        <v>57042957</v>
      </c>
      <c r="EF1285" s="3">
        <v>40</v>
      </c>
      <c r="EG1285" s="3" t="s">
        <v>33</v>
      </c>
      <c r="EH1285" s="3">
        <v>0</v>
      </c>
      <c r="EI1285" s="3" t="s">
        <v>3</v>
      </c>
      <c r="EJ1285" s="3">
        <v>2</v>
      </c>
      <c r="EK1285" s="3">
        <v>67</v>
      </c>
      <c r="EL1285" s="3" t="s">
        <v>34</v>
      </c>
      <c r="EM1285" s="3" t="s">
        <v>35</v>
      </c>
      <c r="EN1285" s="3"/>
      <c r="EO1285" s="3" t="s">
        <v>46</v>
      </c>
      <c r="EP1285" s="3"/>
      <c r="EQ1285" s="3">
        <v>1024</v>
      </c>
      <c r="ER1285" s="3">
        <v>0</v>
      </c>
      <c r="ES1285" s="3">
        <v>0</v>
      </c>
      <c r="ET1285" s="3">
        <v>0</v>
      </c>
      <c r="EU1285" s="3">
        <v>0</v>
      </c>
      <c r="EV1285" s="3">
        <v>0</v>
      </c>
      <c r="EW1285" s="3">
        <v>0</v>
      </c>
      <c r="EX1285" s="3">
        <v>0</v>
      </c>
      <c r="EY1285" s="3"/>
      <c r="EZ1285" s="3"/>
      <c r="FA1285" s="3"/>
      <c r="FB1285" s="3"/>
      <c r="FC1285" s="3"/>
      <c r="FD1285" s="3"/>
      <c r="FE1285" s="3"/>
      <c r="FF1285" s="3"/>
      <c r="FG1285" s="3"/>
      <c r="FH1285" s="3"/>
      <c r="FI1285" s="3"/>
      <c r="FJ1285" s="3"/>
      <c r="FK1285" s="3"/>
      <c r="FL1285" s="3"/>
      <c r="FM1285" s="3"/>
      <c r="FN1285" s="3"/>
      <c r="FO1285" s="3"/>
      <c r="FP1285" s="3"/>
      <c r="FQ1285" s="3">
        <v>0</v>
      </c>
      <c r="FR1285" s="3">
        <v>0</v>
      </c>
      <c r="FS1285" s="3">
        <v>0</v>
      </c>
      <c r="FT1285" s="3"/>
      <c r="FU1285" s="3"/>
      <c r="FV1285" s="3"/>
      <c r="FW1285" s="3"/>
      <c r="FX1285" s="3">
        <v>97</v>
      </c>
      <c r="FY1285" s="3">
        <v>51</v>
      </c>
      <c r="FZ1285" s="3"/>
      <c r="GA1285" s="3" t="s">
        <v>3</v>
      </c>
      <c r="GB1285" s="3"/>
      <c r="GC1285" s="3"/>
      <c r="GD1285" s="3">
        <v>1</v>
      </c>
      <c r="GE1285" s="3"/>
      <c r="GF1285" s="3">
        <v>-343422954</v>
      </c>
      <c r="GG1285" s="3">
        <v>2</v>
      </c>
      <c r="GH1285" s="3">
        <v>1</v>
      </c>
      <c r="GI1285" s="3">
        <v>-2</v>
      </c>
      <c r="GJ1285" s="3">
        <v>0</v>
      </c>
      <c r="GK1285" s="3">
        <v>0</v>
      </c>
      <c r="GL1285" s="3">
        <f t="shared" si="1481"/>
        <v>0</v>
      </c>
      <c r="GM1285" s="3">
        <f t="shared" si="1482"/>
        <v>0</v>
      </c>
      <c r="GN1285" s="3">
        <f t="shared" si="1483"/>
        <v>0</v>
      </c>
      <c r="GO1285" s="3">
        <f t="shared" si="1484"/>
        <v>0</v>
      </c>
      <c r="GP1285" s="3">
        <f t="shared" si="1485"/>
        <v>0</v>
      </c>
      <c r="GQ1285" s="3"/>
      <c r="GR1285" s="3">
        <v>0</v>
      </c>
      <c r="GS1285" s="3">
        <v>3</v>
      </c>
      <c r="GT1285" s="3">
        <v>0</v>
      </c>
      <c r="GU1285" s="3" t="s">
        <v>3</v>
      </c>
      <c r="GV1285" s="3">
        <f t="shared" si="1486"/>
        <v>0</v>
      </c>
      <c r="GW1285" s="3">
        <v>1</v>
      </c>
      <c r="GX1285" s="3">
        <f t="shared" si="1487"/>
        <v>0</v>
      </c>
      <c r="GY1285" s="3"/>
      <c r="GZ1285" s="3"/>
      <c r="HA1285" s="3">
        <v>0</v>
      </c>
      <c r="HB1285" s="3">
        <v>0</v>
      </c>
      <c r="HC1285" s="3">
        <f t="shared" si="1488"/>
        <v>0</v>
      </c>
      <c r="HD1285" s="3"/>
      <c r="HE1285" s="3" t="s">
        <v>3</v>
      </c>
      <c r="HF1285" s="3" t="s">
        <v>3</v>
      </c>
      <c r="HG1285" s="3"/>
      <c r="HH1285" s="3"/>
      <c r="HI1285" s="3"/>
      <c r="HJ1285" s="3"/>
      <c r="HK1285" s="3"/>
      <c r="HL1285" s="3"/>
      <c r="HM1285" s="3" t="s">
        <v>22</v>
      </c>
      <c r="HN1285" s="3" t="s">
        <v>3</v>
      </c>
      <c r="HO1285" s="3" t="s">
        <v>3</v>
      </c>
      <c r="HP1285" s="3" t="s">
        <v>3</v>
      </c>
      <c r="HQ1285" s="3" t="s">
        <v>3</v>
      </c>
      <c r="HR1285" s="3"/>
      <c r="HS1285" s="3">
        <v>0</v>
      </c>
      <c r="HT1285" s="3"/>
      <c r="HU1285" s="3"/>
      <c r="HV1285" s="3"/>
      <c r="HW1285" s="3"/>
      <c r="HX1285" s="3"/>
      <c r="HY1285" s="3"/>
      <c r="HZ1285" s="3"/>
      <c r="IA1285" s="3"/>
      <c r="IB1285" s="3"/>
      <c r="IC1285" s="3"/>
      <c r="ID1285" s="3"/>
      <c r="IE1285" s="3"/>
      <c r="IF1285" s="3"/>
      <c r="IG1285" s="3"/>
      <c r="IH1285" s="3"/>
      <c r="II1285" s="3"/>
      <c r="IJ1285" s="3"/>
      <c r="IK1285" s="3">
        <v>0</v>
      </c>
      <c r="IL1285" s="3"/>
      <c r="IM1285" s="3"/>
      <c r="IN1285" s="3"/>
      <c r="IO1285" s="3"/>
      <c r="IP1285" s="3"/>
      <c r="IQ1285" s="3"/>
      <c r="IR1285" s="3"/>
      <c r="IS1285" s="3"/>
      <c r="IT1285" s="3"/>
      <c r="IU1285" s="3"/>
    </row>
    <row r="1286" spans="1:255" ht="409.5" x14ac:dyDescent="0.25">
      <c r="A1286" s="4">
        <v>18</v>
      </c>
      <c r="B1286" s="4">
        <v>1</v>
      </c>
      <c r="C1286" s="4">
        <v>640</v>
      </c>
      <c r="D1286" s="4"/>
      <c r="E1286" s="4" t="s">
        <v>3</v>
      </c>
      <c r="F1286" s="4" t="s">
        <v>1475</v>
      </c>
      <c r="G1286" s="4" t="s">
        <v>1476</v>
      </c>
      <c r="H1286" s="4" t="s">
        <v>266</v>
      </c>
      <c r="I1286" s="4">
        <f>I1276*J1286</f>
        <v>0</v>
      </c>
      <c r="J1286" s="4">
        <v>0</v>
      </c>
      <c r="K1286" s="4">
        <v>0</v>
      </c>
      <c r="L1286" s="4"/>
      <c r="M1286" s="4"/>
      <c r="N1286" s="4"/>
      <c r="O1286" s="4">
        <f t="shared" si="1464"/>
        <v>0</v>
      </c>
      <c r="P1286" s="4">
        <f t="shared" si="1465"/>
        <v>0</v>
      </c>
      <c r="Q1286" s="4">
        <f t="shared" si="1505"/>
        <v>0</v>
      </c>
      <c r="R1286" s="4">
        <f t="shared" si="1506"/>
        <v>0</v>
      </c>
      <c r="S1286" s="4">
        <f t="shared" si="1466"/>
        <v>0</v>
      </c>
      <c r="T1286" s="4">
        <f t="shared" si="1467"/>
        <v>0</v>
      </c>
      <c r="U1286" s="4">
        <f t="shared" si="1468"/>
        <v>0</v>
      </c>
      <c r="V1286" s="4">
        <f t="shared" si="1469"/>
        <v>0</v>
      </c>
      <c r="W1286" s="4">
        <f t="shared" si="1470"/>
        <v>0</v>
      </c>
      <c r="X1286" s="4">
        <f t="shared" si="1507"/>
        <v>0</v>
      </c>
      <c r="Y1286" s="4">
        <f t="shared" si="1508"/>
        <v>0</v>
      </c>
      <c r="Z1286" s="4"/>
      <c r="AA1286" s="4">
        <v>-1</v>
      </c>
      <c r="AB1286" s="4">
        <f t="shared" si="1471"/>
        <v>0</v>
      </c>
      <c r="AC1286" s="4">
        <f t="shared" si="1509"/>
        <v>0</v>
      </c>
      <c r="AD1286" s="4">
        <f t="shared" si="1510"/>
        <v>0</v>
      </c>
      <c r="AE1286" s="4">
        <f t="shared" si="1511"/>
        <v>0</v>
      </c>
      <c r="AF1286" s="4">
        <f t="shared" si="1512"/>
        <v>0</v>
      </c>
      <c r="AG1286" s="4">
        <f t="shared" si="1472"/>
        <v>0</v>
      </c>
      <c r="AH1286" s="4">
        <f t="shared" si="1513"/>
        <v>0</v>
      </c>
      <c r="AI1286" s="4">
        <f t="shared" si="1514"/>
        <v>0</v>
      </c>
      <c r="AJ1286" s="4">
        <f t="shared" si="1473"/>
        <v>0</v>
      </c>
      <c r="AK1286" s="4">
        <v>0</v>
      </c>
      <c r="AL1286" s="4">
        <v>0</v>
      </c>
      <c r="AM1286" s="4">
        <v>0</v>
      </c>
      <c r="AN1286" s="4">
        <v>0</v>
      </c>
      <c r="AO1286" s="4">
        <v>0</v>
      </c>
      <c r="AP1286" s="4">
        <v>0</v>
      </c>
      <c r="AQ1286" s="4">
        <v>0</v>
      </c>
      <c r="AR1286" s="4">
        <v>0</v>
      </c>
      <c r="AS1286" s="4">
        <v>0</v>
      </c>
      <c r="AT1286" s="4">
        <v>97</v>
      </c>
      <c r="AU1286" s="4">
        <v>51</v>
      </c>
      <c r="AV1286" s="4">
        <v>1</v>
      </c>
      <c r="AW1286" s="4">
        <v>1</v>
      </c>
      <c r="AX1286" s="4"/>
      <c r="AY1286" s="4"/>
      <c r="AZ1286" s="4">
        <v>1</v>
      </c>
      <c r="BA1286" s="4">
        <v>1</v>
      </c>
      <c r="BB1286" s="4">
        <v>1</v>
      </c>
      <c r="BC1286" s="4">
        <v>9.84</v>
      </c>
      <c r="BD1286" s="4" t="s">
        <v>3</v>
      </c>
      <c r="BE1286" s="4" t="s">
        <v>3</v>
      </c>
      <c r="BF1286" s="4" t="s">
        <v>3</v>
      </c>
      <c r="BG1286" s="4" t="s">
        <v>3</v>
      </c>
      <c r="BH1286" s="4">
        <v>3</v>
      </c>
      <c r="BI1286" s="4">
        <v>2</v>
      </c>
      <c r="BJ1286" s="4" t="s">
        <v>3</v>
      </c>
      <c r="BK1286" s="4"/>
      <c r="BL1286" s="4"/>
      <c r="BM1286" s="4">
        <v>67</v>
      </c>
      <c r="BN1286" s="4">
        <v>0</v>
      </c>
      <c r="BO1286" s="4" t="s">
        <v>3</v>
      </c>
      <c r="BP1286" s="4">
        <v>0</v>
      </c>
      <c r="BQ1286" s="4">
        <v>40</v>
      </c>
      <c r="BR1286" s="4">
        <v>0</v>
      </c>
      <c r="BS1286" s="4">
        <v>1</v>
      </c>
      <c r="BT1286" s="4">
        <v>1</v>
      </c>
      <c r="BU1286" s="4">
        <v>1</v>
      </c>
      <c r="BV1286" s="4">
        <v>1</v>
      </c>
      <c r="BW1286" s="4">
        <v>1</v>
      </c>
      <c r="BX1286" s="4">
        <v>1</v>
      </c>
      <c r="BY1286" s="4" t="s">
        <v>3</v>
      </c>
      <c r="BZ1286" s="4">
        <v>97</v>
      </c>
      <c r="CA1286" s="4">
        <v>51</v>
      </c>
      <c r="CB1286" s="4" t="s">
        <v>3</v>
      </c>
      <c r="CC1286" s="4"/>
      <c r="CD1286" s="4"/>
      <c r="CE1286" s="4">
        <v>1566</v>
      </c>
      <c r="CF1286" s="4">
        <v>0</v>
      </c>
      <c r="CG1286" s="4">
        <v>0</v>
      </c>
      <c r="CH1286" s="4"/>
      <c r="CI1286" s="4"/>
      <c r="CJ1286" s="4"/>
      <c r="CK1286" s="4"/>
      <c r="CL1286" s="4"/>
      <c r="CM1286" s="4">
        <v>0</v>
      </c>
      <c r="CN1286" s="10" t="s">
        <v>2499</v>
      </c>
      <c r="CO1286" s="4">
        <v>0</v>
      </c>
      <c r="CP1286" s="4">
        <f t="shared" si="1474"/>
        <v>0</v>
      </c>
      <c r="CQ1286" s="4">
        <f t="shared" si="1475"/>
        <v>0</v>
      </c>
      <c r="CR1286" s="4">
        <f t="shared" si="1515"/>
        <v>0</v>
      </c>
      <c r="CS1286" s="4">
        <f t="shared" si="1516"/>
        <v>0</v>
      </c>
      <c r="CT1286" s="4">
        <f t="shared" si="1476"/>
        <v>0</v>
      </c>
      <c r="CU1286" s="4">
        <f t="shared" si="1477"/>
        <v>0</v>
      </c>
      <c r="CV1286" s="4">
        <f t="shared" si="1478"/>
        <v>0</v>
      </c>
      <c r="CW1286" s="4">
        <f t="shared" si="1479"/>
        <v>0</v>
      </c>
      <c r="CX1286" s="4">
        <f t="shared" si="1480"/>
        <v>0</v>
      </c>
      <c r="CY1286" s="4">
        <f t="shared" si="1517"/>
        <v>0</v>
      </c>
      <c r="CZ1286" s="4">
        <f t="shared" si="1518"/>
        <v>0</v>
      </c>
      <c r="DA1286" s="4"/>
      <c r="DB1286" s="4"/>
      <c r="DC1286" s="4" t="s">
        <v>3</v>
      </c>
      <c r="DD1286" s="4" t="s">
        <v>3</v>
      </c>
      <c r="DE1286" s="4" t="s">
        <v>3</v>
      </c>
      <c r="DF1286" s="4" t="s">
        <v>3</v>
      </c>
      <c r="DG1286" s="4" t="s">
        <v>3</v>
      </c>
      <c r="DH1286" s="4" t="s">
        <v>3</v>
      </c>
      <c r="DI1286" s="4" t="s">
        <v>3</v>
      </c>
      <c r="DJ1286" s="4" t="s">
        <v>3</v>
      </c>
      <c r="DK1286" s="4" t="s">
        <v>3</v>
      </c>
      <c r="DL1286" s="4" t="s">
        <v>3</v>
      </c>
      <c r="DM1286" s="4" t="s">
        <v>3</v>
      </c>
      <c r="DN1286" s="4">
        <v>0</v>
      </c>
      <c r="DO1286" s="4">
        <v>0</v>
      </c>
      <c r="DP1286" s="4">
        <v>1</v>
      </c>
      <c r="DQ1286" s="4">
        <v>1</v>
      </c>
      <c r="DR1286" s="4"/>
      <c r="DS1286" s="4"/>
      <c r="DT1286" s="4"/>
      <c r="DU1286" s="4">
        <v>1010</v>
      </c>
      <c r="DV1286" s="4" t="s">
        <v>266</v>
      </c>
      <c r="DW1286" s="4" t="s">
        <v>266</v>
      </c>
      <c r="DX1286" s="4">
        <v>1</v>
      </c>
      <c r="DY1286" s="4"/>
      <c r="DZ1286" s="4" t="s">
        <v>3</v>
      </c>
      <c r="EA1286" s="4" t="s">
        <v>3</v>
      </c>
      <c r="EB1286" s="4" t="s">
        <v>3</v>
      </c>
      <c r="EC1286" s="4" t="s">
        <v>3</v>
      </c>
      <c r="ED1286" s="4"/>
      <c r="EE1286" s="4">
        <v>57042957</v>
      </c>
      <c r="EF1286" s="4">
        <v>40</v>
      </c>
      <c r="EG1286" s="4" t="s">
        <v>33</v>
      </c>
      <c r="EH1286" s="4">
        <v>0</v>
      </c>
      <c r="EI1286" s="4" t="s">
        <v>3</v>
      </c>
      <c r="EJ1286" s="4">
        <v>2</v>
      </c>
      <c r="EK1286" s="4">
        <v>67</v>
      </c>
      <c r="EL1286" s="4" t="s">
        <v>34</v>
      </c>
      <c r="EM1286" s="4" t="s">
        <v>35</v>
      </c>
      <c r="EN1286" s="4"/>
      <c r="EO1286" s="4" t="s">
        <v>46</v>
      </c>
      <c r="EP1286" s="4"/>
      <c r="EQ1286" s="4">
        <v>1024</v>
      </c>
      <c r="ER1286" s="4">
        <v>0</v>
      </c>
      <c r="ES1286" s="4">
        <v>0</v>
      </c>
      <c r="ET1286" s="4">
        <v>0</v>
      </c>
      <c r="EU1286" s="4">
        <v>0</v>
      </c>
      <c r="EV1286" s="4">
        <v>0</v>
      </c>
      <c r="EW1286" s="4">
        <v>0</v>
      </c>
      <c r="EX1286" s="4">
        <v>0</v>
      </c>
      <c r="EY1286" s="4"/>
      <c r="EZ1286" s="4"/>
      <c r="FA1286" s="4"/>
      <c r="FB1286" s="4"/>
      <c r="FC1286" s="4"/>
      <c r="FD1286" s="4"/>
      <c r="FE1286" s="4"/>
      <c r="FF1286" s="4"/>
      <c r="FG1286" s="4"/>
      <c r="FH1286" s="4"/>
      <c r="FI1286" s="4"/>
      <c r="FJ1286" s="4"/>
      <c r="FK1286" s="4"/>
      <c r="FL1286" s="4"/>
      <c r="FM1286" s="4"/>
      <c r="FN1286" s="4"/>
      <c r="FO1286" s="4"/>
      <c r="FP1286" s="4"/>
      <c r="FQ1286" s="4">
        <v>0</v>
      </c>
      <c r="FR1286" s="4">
        <v>0</v>
      </c>
      <c r="FS1286" s="4">
        <v>0</v>
      </c>
      <c r="FT1286" s="4"/>
      <c r="FU1286" s="4"/>
      <c r="FV1286" s="4"/>
      <c r="FW1286" s="4"/>
      <c r="FX1286" s="4">
        <v>97</v>
      </c>
      <c r="FY1286" s="4">
        <v>51</v>
      </c>
      <c r="FZ1286" s="4"/>
      <c r="GA1286" s="4" t="s">
        <v>3</v>
      </c>
      <c r="GB1286" s="4"/>
      <c r="GC1286" s="4"/>
      <c r="GD1286" s="4">
        <v>1</v>
      </c>
      <c r="GE1286" s="4"/>
      <c r="GF1286" s="4">
        <v>-343422954</v>
      </c>
      <c r="GG1286" s="4">
        <v>2</v>
      </c>
      <c r="GH1286" s="4">
        <v>1</v>
      </c>
      <c r="GI1286" s="4">
        <v>5</v>
      </c>
      <c r="GJ1286" s="4">
        <v>0</v>
      </c>
      <c r="GK1286" s="4">
        <v>0</v>
      </c>
      <c r="GL1286" s="4">
        <f t="shared" si="1481"/>
        <v>0</v>
      </c>
      <c r="GM1286" s="4">
        <f t="shared" si="1482"/>
        <v>0</v>
      </c>
      <c r="GN1286" s="4">
        <f t="shared" si="1483"/>
        <v>0</v>
      </c>
      <c r="GO1286" s="4">
        <f t="shared" si="1484"/>
        <v>0</v>
      </c>
      <c r="GP1286" s="4">
        <f t="shared" si="1485"/>
        <v>0</v>
      </c>
      <c r="GQ1286" s="4"/>
      <c r="GR1286" s="4">
        <v>0</v>
      </c>
      <c r="GS1286" s="4">
        <v>3</v>
      </c>
      <c r="GT1286" s="4">
        <v>0</v>
      </c>
      <c r="GU1286" s="4" t="s">
        <v>3</v>
      </c>
      <c r="GV1286" s="4">
        <f t="shared" si="1486"/>
        <v>0</v>
      </c>
      <c r="GW1286" s="4">
        <v>1</v>
      </c>
      <c r="GX1286" s="4">
        <f t="shared" si="1487"/>
        <v>0</v>
      </c>
      <c r="GY1286" s="4"/>
      <c r="GZ1286" s="4"/>
      <c r="HA1286" s="4">
        <v>0</v>
      </c>
      <c r="HB1286" s="4">
        <v>0</v>
      </c>
      <c r="HC1286" s="4">
        <f t="shared" si="1488"/>
        <v>0</v>
      </c>
      <c r="HD1286" s="4"/>
      <c r="HE1286" s="4" t="s">
        <v>3</v>
      </c>
      <c r="HF1286" s="4" t="s">
        <v>3</v>
      </c>
      <c r="HG1286" s="4"/>
      <c r="HH1286" s="4"/>
      <c r="HI1286" s="4"/>
      <c r="HJ1286" s="4"/>
      <c r="HK1286" s="4"/>
      <c r="HL1286" s="4"/>
      <c r="HM1286" s="4" t="s">
        <v>22</v>
      </c>
      <c r="HN1286" s="4" t="s">
        <v>3</v>
      </c>
      <c r="HO1286" s="4" t="s">
        <v>3</v>
      </c>
      <c r="HP1286" s="4" t="s">
        <v>3</v>
      </c>
      <c r="HQ1286" s="4" t="s">
        <v>3</v>
      </c>
      <c r="HR1286" s="4"/>
      <c r="HS1286" s="4">
        <v>0</v>
      </c>
      <c r="HT1286" s="4"/>
      <c r="HU1286" s="4"/>
      <c r="HV1286" s="4"/>
      <c r="HW1286" s="4"/>
      <c r="HX1286" s="4"/>
      <c r="HY1286" s="4"/>
      <c r="HZ1286" s="4"/>
      <c r="IA1286" s="4"/>
      <c r="IB1286" s="4"/>
      <c r="IC1286" s="4"/>
      <c r="ID1286" s="4"/>
      <c r="IE1286" s="4"/>
      <c r="IF1286" s="4"/>
      <c r="IG1286" s="4"/>
      <c r="IH1286" s="4"/>
      <c r="II1286" s="4"/>
      <c r="IJ1286" s="4"/>
      <c r="IK1286" s="4">
        <v>0</v>
      </c>
      <c r="IL1286" s="4"/>
      <c r="IM1286" s="4"/>
      <c r="IN1286" s="4"/>
      <c r="IO1286" s="4"/>
      <c r="IP1286" s="4"/>
      <c r="IQ1286" s="4"/>
      <c r="IR1286" s="4"/>
      <c r="IS1286" s="4"/>
      <c r="IT1286" s="4"/>
      <c r="IU1286" s="4"/>
    </row>
    <row r="1287" spans="1:255" ht="409.5" x14ac:dyDescent="0.25">
      <c r="A1287" s="3">
        <v>17</v>
      </c>
      <c r="B1287" s="3">
        <v>1</v>
      </c>
      <c r="C1287" s="3">
        <f>ROW(SmtRes!A651)</f>
        <v>651</v>
      </c>
      <c r="D1287" s="3">
        <f>ROW(EtalonRes!A768)</f>
        <v>768</v>
      </c>
      <c r="E1287" s="3" t="s">
        <v>1477</v>
      </c>
      <c r="F1287" s="3" t="s">
        <v>927</v>
      </c>
      <c r="G1287" s="3" t="s">
        <v>1478</v>
      </c>
      <c r="H1287" s="3" t="s">
        <v>57</v>
      </c>
      <c r="I1287" s="3">
        <f>ROUND(6/100,9)</f>
        <v>0.06</v>
      </c>
      <c r="J1287" s="3">
        <v>0</v>
      </c>
      <c r="K1287" s="3">
        <f>ROUND(6/100,9)</f>
        <v>0.06</v>
      </c>
      <c r="L1287" s="3"/>
      <c r="M1287" s="3"/>
      <c r="N1287" s="3"/>
      <c r="O1287" s="3">
        <f t="shared" si="1464"/>
        <v>80.2</v>
      </c>
      <c r="P1287" s="3">
        <f t="shared" si="1465"/>
        <v>58.86</v>
      </c>
      <c r="Q1287" s="3">
        <f>(ROUND((ROUND((((ET1287*1.2))*AV1287*I1287),2)*BB1287),2)+ROUND((ROUND(((AE1287-((EU1287*1.2)))*AV1287*I1287),2)*BS1287),2))</f>
        <v>2.12</v>
      </c>
      <c r="R1287" s="3">
        <f>(ROUND((ROUND((((EU1287*1.2))*AV1287*I1287),2)*BS1287),2)+ROUND((ROUND(((AE1287-((EU1287*1.2)))*AV1287*I1287),2)*BS1287),2))</f>
        <v>0.09</v>
      </c>
      <c r="S1287" s="3">
        <f t="shared" si="1466"/>
        <v>19.22</v>
      </c>
      <c r="T1287" s="3">
        <f t="shared" si="1467"/>
        <v>0</v>
      </c>
      <c r="U1287" s="3">
        <f t="shared" si="1468"/>
        <v>1.5604487999999999</v>
      </c>
      <c r="V1287" s="3">
        <f t="shared" si="1469"/>
        <v>0</v>
      </c>
      <c r="W1287" s="3">
        <f t="shared" si="1470"/>
        <v>0</v>
      </c>
      <c r="X1287" s="3">
        <f>(ROUND((((S1287+ROUND((ROUND((((EU1287*1.2))*AV1287*I1287),2)*BS1287),2))*AT1287)/100),2)+ROUND(((ROUND((ROUND(((AE1287-((EU1287*1.2)))*AV1287*I1287),2)*BS1287),2)*AT1287)/100),2))</f>
        <v>18.73</v>
      </c>
      <c r="Y1287" s="3">
        <f>(ROUND((((S1287+ROUND((ROUND((((EU1287*1.2))*AV1287*I1287),2)*BS1287),2))*AU1287)/100),2)+ROUND(((ROUND((ROUND(((AE1287-((EU1287*1.2)))*AV1287*I1287),2)*BS1287),2)*AU1287)/100),2))</f>
        <v>9.85</v>
      </c>
      <c r="Z1287" s="3"/>
      <c r="AA1287" s="3">
        <v>54971259</v>
      </c>
      <c r="AB1287" s="3">
        <f t="shared" si="1471"/>
        <v>1320.732</v>
      </c>
      <c r="AC1287" s="3">
        <f>ROUND(((ES1287*1)),6)</f>
        <v>981</v>
      </c>
      <c r="AD1287" s="3">
        <f>ROUND(((((ET1287*1.2))-((EU1287*1.2)))+AE1287),6)</f>
        <v>33.707999999999998</v>
      </c>
      <c r="AE1287" s="3">
        <f>ROUND(((EU1287*1.2)),6)</f>
        <v>1.512</v>
      </c>
      <c r="AF1287" s="3">
        <f>ROUND(((EV1287*1.2)),6)</f>
        <v>306.024</v>
      </c>
      <c r="AG1287" s="3">
        <f t="shared" si="1472"/>
        <v>0</v>
      </c>
      <c r="AH1287" s="3">
        <f>((EW1287*1.2))</f>
        <v>24.84</v>
      </c>
      <c r="AI1287" s="3">
        <f>((EX1287*1.2))</f>
        <v>0</v>
      </c>
      <c r="AJ1287" s="3">
        <f t="shared" si="1473"/>
        <v>0</v>
      </c>
      <c r="AK1287" s="3">
        <v>1264.1099999999999</v>
      </c>
      <c r="AL1287" s="3">
        <v>981</v>
      </c>
      <c r="AM1287" s="3">
        <v>28.09</v>
      </c>
      <c r="AN1287" s="3">
        <v>1.26</v>
      </c>
      <c r="AO1287" s="3">
        <v>255.02</v>
      </c>
      <c r="AP1287" s="3">
        <v>0</v>
      </c>
      <c r="AQ1287" s="3">
        <v>20.7</v>
      </c>
      <c r="AR1287" s="3">
        <v>0</v>
      </c>
      <c r="AS1287" s="3">
        <v>0</v>
      </c>
      <c r="AT1287" s="3">
        <v>97</v>
      </c>
      <c r="AU1287" s="3">
        <v>51</v>
      </c>
      <c r="AV1287" s="3">
        <v>1.0469999999999999</v>
      </c>
      <c r="AW1287" s="3">
        <v>1</v>
      </c>
      <c r="AX1287" s="3"/>
      <c r="AY1287" s="3"/>
      <c r="AZ1287" s="3">
        <v>1</v>
      </c>
      <c r="BA1287" s="3">
        <v>1</v>
      </c>
      <c r="BB1287" s="3">
        <v>1</v>
      </c>
      <c r="BC1287" s="3">
        <v>1</v>
      </c>
      <c r="BD1287" s="3" t="s">
        <v>3</v>
      </c>
      <c r="BE1287" s="3" t="s">
        <v>3</v>
      </c>
      <c r="BF1287" s="3" t="s">
        <v>3</v>
      </c>
      <c r="BG1287" s="3" t="s">
        <v>3</v>
      </c>
      <c r="BH1287" s="3">
        <v>0</v>
      </c>
      <c r="BI1287" s="3">
        <v>2</v>
      </c>
      <c r="BJ1287" s="3" t="s">
        <v>929</v>
      </c>
      <c r="BK1287" s="3"/>
      <c r="BL1287" s="3"/>
      <c r="BM1287" s="3">
        <v>67</v>
      </c>
      <c r="BN1287" s="3">
        <v>0</v>
      </c>
      <c r="BO1287" s="3" t="s">
        <v>927</v>
      </c>
      <c r="BP1287" s="3">
        <v>1</v>
      </c>
      <c r="BQ1287" s="3">
        <v>40</v>
      </c>
      <c r="BR1287" s="3">
        <v>0</v>
      </c>
      <c r="BS1287" s="3">
        <v>1</v>
      </c>
      <c r="BT1287" s="3">
        <v>1</v>
      </c>
      <c r="BU1287" s="3">
        <v>1</v>
      </c>
      <c r="BV1287" s="3">
        <v>1</v>
      </c>
      <c r="BW1287" s="3">
        <v>1</v>
      </c>
      <c r="BX1287" s="3">
        <v>1</v>
      </c>
      <c r="BY1287" s="3" t="s">
        <v>3</v>
      </c>
      <c r="BZ1287" s="3">
        <v>97</v>
      </c>
      <c r="CA1287" s="3">
        <v>51</v>
      </c>
      <c r="CB1287" s="3" t="s">
        <v>3</v>
      </c>
      <c r="CC1287" s="3"/>
      <c r="CD1287" s="3"/>
      <c r="CE1287" s="3">
        <v>1566</v>
      </c>
      <c r="CF1287" s="3">
        <v>0</v>
      </c>
      <c r="CG1287" s="3">
        <v>0</v>
      </c>
      <c r="CH1287" s="3"/>
      <c r="CI1287" s="3"/>
      <c r="CJ1287" s="3"/>
      <c r="CK1287" s="3"/>
      <c r="CL1287" s="3"/>
      <c r="CM1287" s="3">
        <v>0</v>
      </c>
      <c r="CN1287" s="9" t="s">
        <v>2491</v>
      </c>
      <c r="CO1287" s="3">
        <v>0</v>
      </c>
      <c r="CP1287" s="3">
        <f t="shared" si="1474"/>
        <v>80.199999999999989</v>
      </c>
      <c r="CQ1287" s="3">
        <f t="shared" si="1475"/>
        <v>981</v>
      </c>
      <c r="CR1287" s="3">
        <f>(ROUND((ROUND((((ET1287*1.2))*AV1287*1),2)*BB1287),2)+ROUND((ROUND(((AE1287-((EU1287*1.2)))*AV1287*1),2)*BS1287),2))</f>
        <v>35.29</v>
      </c>
      <c r="CS1287" s="3">
        <f>(ROUND((ROUND((((EU1287*1.2))*AV1287*1),2)*BS1287),2)+ROUND((ROUND(((AE1287-((EU1287*1.2)))*AV1287*1),2)*BS1287),2))</f>
        <v>1.58</v>
      </c>
      <c r="CT1287" s="3">
        <f t="shared" si="1476"/>
        <v>320.41000000000003</v>
      </c>
      <c r="CU1287" s="3">
        <f t="shared" si="1477"/>
        <v>0</v>
      </c>
      <c r="CV1287" s="3">
        <f t="shared" si="1478"/>
        <v>26.007479999999997</v>
      </c>
      <c r="CW1287" s="3">
        <f t="shared" si="1479"/>
        <v>0</v>
      </c>
      <c r="CX1287" s="3">
        <f t="shared" si="1480"/>
        <v>0</v>
      </c>
      <c r="CY1287" s="3">
        <f>(ROUND((((S1287+ROUND((ROUND((((EU1287*1.2))*AV1287*1),2)*BS1287),2))*AT1287)/100),2)+ROUND(((ROUND((ROUND(((AE1287-((EU1287*1.2)))*AV1287*1),2)*BS1287),2)*AT1287)/100),2))</f>
        <v>20.18</v>
      </c>
      <c r="CZ1287" s="3">
        <f>(ROUND((((S1287+ROUND((ROUND((((EU1287*1.2))*AV1287*1),2)*BS1287),2))*AU1287)/100),2)+ROUND(((ROUND((ROUND(((AE1287-((EU1287*1.2)))*AV1287*1),2)*BS1287),2)*AU1287)/100),2))</f>
        <v>10.61</v>
      </c>
      <c r="DA1287" s="3"/>
      <c r="DB1287" s="3">
        <v>251</v>
      </c>
      <c r="DC1287" s="3" t="s">
        <v>3</v>
      </c>
      <c r="DD1287" s="3" t="s">
        <v>22</v>
      </c>
      <c r="DE1287" s="3" t="s">
        <v>42</v>
      </c>
      <c r="DF1287" s="3" t="s">
        <v>42</v>
      </c>
      <c r="DG1287" s="3" t="s">
        <v>42</v>
      </c>
      <c r="DH1287" s="3" t="s">
        <v>3</v>
      </c>
      <c r="DI1287" s="3" t="s">
        <v>42</v>
      </c>
      <c r="DJ1287" s="3" t="s">
        <v>42</v>
      </c>
      <c r="DK1287" s="3" t="s">
        <v>3</v>
      </c>
      <c r="DL1287" s="3" t="s">
        <v>3</v>
      </c>
      <c r="DM1287" s="3" t="s">
        <v>3</v>
      </c>
      <c r="DN1287" s="3">
        <v>0</v>
      </c>
      <c r="DO1287" s="3">
        <v>0</v>
      </c>
      <c r="DP1287" s="3">
        <v>1</v>
      </c>
      <c r="DQ1287" s="3">
        <v>1</v>
      </c>
      <c r="DR1287" s="3"/>
      <c r="DS1287" s="3"/>
      <c r="DT1287" s="3"/>
      <c r="DU1287" s="3">
        <v>1003</v>
      </c>
      <c r="DV1287" s="3" t="s">
        <v>57</v>
      </c>
      <c r="DW1287" s="3" t="s">
        <v>57</v>
      </c>
      <c r="DX1287" s="3">
        <v>100</v>
      </c>
      <c r="DY1287" s="3"/>
      <c r="DZ1287" s="3" t="s">
        <v>3</v>
      </c>
      <c r="EA1287" s="3" t="s">
        <v>3</v>
      </c>
      <c r="EB1287" s="3" t="s">
        <v>3</v>
      </c>
      <c r="EC1287" s="3" t="s">
        <v>3</v>
      </c>
      <c r="ED1287" s="3"/>
      <c r="EE1287" s="3">
        <v>57042957</v>
      </c>
      <c r="EF1287" s="3">
        <v>40</v>
      </c>
      <c r="EG1287" s="3" t="s">
        <v>33</v>
      </c>
      <c r="EH1287" s="3">
        <v>0</v>
      </c>
      <c r="EI1287" s="3" t="s">
        <v>3</v>
      </c>
      <c r="EJ1287" s="3">
        <v>2</v>
      </c>
      <c r="EK1287" s="3">
        <v>67</v>
      </c>
      <c r="EL1287" s="3" t="s">
        <v>34</v>
      </c>
      <c r="EM1287" s="3" t="s">
        <v>35</v>
      </c>
      <c r="EN1287" s="3"/>
      <c r="EO1287" s="3" t="s">
        <v>46</v>
      </c>
      <c r="EP1287" s="3"/>
      <c r="EQ1287" s="3">
        <v>0</v>
      </c>
      <c r="ER1287" s="3">
        <v>1264.1099999999999</v>
      </c>
      <c r="ES1287" s="3">
        <v>981</v>
      </c>
      <c r="ET1287" s="3">
        <v>28.09</v>
      </c>
      <c r="EU1287" s="3">
        <v>1.26</v>
      </c>
      <c r="EV1287" s="3">
        <v>255.02</v>
      </c>
      <c r="EW1287" s="3">
        <v>20.7</v>
      </c>
      <c r="EX1287" s="3">
        <v>0</v>
      </c>
      <c r="EY1287" s="3">
        <v>0</v>
      </c>
      <c r="EZ1287" s="3"/>
      <c r="FA1287" s="3"/>
      <c r="FB1287" s="3"/>
      <c r="FC1287" s="3"/>
      <c r="FD1287" s="3"/>
      <c r="FE1287" s="3"/>
      <c r="FF1287" s="3"/>
      <c r="FG1287" s="3"/>
      <c r="FH1287" s="3"/>
      <c r="FI1287" s="3"/>
      <c r="FJ1287" s="3"/>
      <c r="FK1287" s="3"/>
      <c r="FL1287" s="3"/>
      <c r="FM1287" s="3"/>
      <c r="FN1287" s="3"/>
      <c r="FO1287" s="3"/>
      <c r="FP1287" s="3"/>
      <c r="FQ1287" s="3">
        <v>0</v>
      </c>
      <c r="FR1287" s="3">
        <v>0</v>
      </c>
      <c r="FS1287" s="3">
        <v>0</v>
      </c>
      <c r="FT1287" s="3"/>
      <c r="FU1287" s="3"/>
      <c r="FV1287" s="3"/>
      <c r="FW1287" s="3"/>
      <c r="FX1287" s="3">
        <v>97</v>
      </c>
      <c r="FY1287" s="3">
        <v>51</v>
      </c>
      <c r="FZ1287" s="3"/>
      <c r="GA1287" s="3" t="s">
        <v>3</v>
      </c>
      <c r="GB1287" s="3"/>
      <c r="GC1287" s="3"/>
      <c r="GD1287" s="3">
        <v>1</v>
      </c>
      <c r="GE1287" s="3"/>
      <c r="GF1287" s="3">
        <v>1132409196</v>
      </c>
      <c r="GG1287" s="3">
        <v>2</v>
      </c>
      <c r="GH1287" s="3">
        <v>1</v>
      </c>
      <c r="GI1287" s="3">
        <v>2</v>
      </c>
      <c r="GJ1287" s="3">
        <v>0</v>
      </c>
      <c r="GK1287" s="3">
        <v>0</v>
      </c>
      <c r="GL1287" s="3">
        <f t="shared" si="1481"/>
        <v>0</v>
      </c>
      <c r="GM1287" s="3">
        <f t="shared" si="1482"/>
        <v>108.78</v>
      </c>
      <c r="GN1287" s="3">
        <f t="shared" si="1483"/>
        <v>0</v>
      </c>
      <c r="GO1287" s="3">
        <f t="shared" si="1484"/>
        <v>108.78</v>
      </c>
      <c r="GP1287" s="3">
        <f t="shared" si="1485"/>
        <v>0</v>
      </c>
      <c r="GQ1287" s="3"/>
      <c r="GR1287" s="3">
        <v>0</v>
      </c>
      <c r="GS1287" s="3">
        <v>3</v>
      </c>
      <c r="GT1287" s="3">
        <v>0</v>
      </c>
      <c r="GU1287" s="3" t="s">
        <v>3</v>
      </c>
      <c r="GV1287" s="3">
        <f t="shared" si="1486"/>
        <v>0</v>
      </c>
      <c r="GW1287" s="3">
        <v>1</v>
      </c>
      <c r="GX1287" s="3">
        <f t="shared" si="1487"/>
        <v>0</v>
      </c>
      <c r="GY1287" s="3"/>
      <c r="GZ1287" s="3"/>
      <c r="HA1287" s="3">
        <v>0</v>
      </c>
      <c r="HB1287" s="3">
        <v>0</v>
      </c>
      <c r="HC1287" s="3">
        <f t="shared" si="1488"/>
        <v>0</v>
      </c>
      <c r="HD1287" s="3"/>
      <c r="HE1287" s="3" t="s">
        <v>3</v>
      </c>
      <c r="HF1287" s="3" t="s">
        <v>3</v>
      </c>
      <c r="HG1287" s="3"/>
      <c r="HH1287" s="3"/>
      <c r="HI1287" s="3"/>
      <c r="HJ1287" s="3"/>
      <c r="HK1287" s="3"/>
      <c r="HL1287" s="3"/>
      <c r="HM1287" s="3" t="s">
        <v>3</v>
      </c>
      <c r="HN1287" s="3" t="s">
        <v>3</v>
      </c>
      <c r="HO1287" s="3" t="s">
        <v>3</v>
      </c>
      <c r="HP1287" s="3" t="s">
        <v>3</v>
      </c>
      <c r="HQ1287" s="3" t="s">
        <v>3</v>
      </c>
      <c r="HR1287" s="3"/>
      <c r="HS1287" s="3">
        <v>0</v>
      </c>
      <c r="HT1287" s="3"/>
      <c r="HU1287" s="3"/>
      <c r="HV1287" s="3"/>
      <c r="HW1287" s="3"/>
      <c r="HX1287" s="3"/>
      <c r="HY1287" s="3"/>
      <c r="HZ1287" s="3"/>
      <c r="IA1287" s="3"/>
      <c r="IB1287" s="3"/>
      <c r="IC1287" s="3"/>
      <c r="ID1287" s="3"/>
      <c r="IE1287" s="3"/>
      <c r="IF1287" s="3"/>
      <c r="IG1287" s="3"/>
      <c r="IH1287" s="3"/>
      <c r="II1287" s="3"/>
      <c r="IJ1287" s="3"/>
      <c r="IK1287" s="3">
        <v>0</v>
      </c>
      <c r="IL1287" s="3"/>
      <c r="IM1287" s="3"/>
      <c r="IN1287" s="3"/>
      <c r="IO1287" s="3"/>
      <c r="IP1287" s="3"/>
      <c r="IQ1287" s="3"/>
      <c r="IR1287" s="3"/>
      <c r="IS1287" s="3"/>
      <c r="IT1287" s="3"/>
      <c r="IU1287" s="3"/>
    </row>
    <row r="1288" spans="1:255" ht="409.5" x14ac:dyDescent="0.25">
      <c r="A1288" s="4">
        <v>17</v>
      </c>
      <c r="B1288" s="4">
        <v>1</v>
      </c>
      <c r="C1288" s="4">
        <f>ROW(SmtRes!A662)</f>
        <v>662</v>
      </c>
      <c r="D1288" s="4">
        <f>ROW(EtalonRes!A782)</f>
        <v>782</v>
      </c>
      <c r="E1288" s="4" t="s">
        <v>1477</v>
      </c>
      <c r="F1288" s="4" t="s">
        <v>927</v>
      </c>
      <c r="G1288" s="4" t="s">
        <v>1478</v>
      </c>
      <c r="H1288" s="4" t="s">
        <v>57</v>
      </c>
      <c r="I1288" s="4">
        <f>ROUND(6/100,9)</f>
        <v>0.06</v>
      </c>
      <c r="J1288" s="4">
        <v>0</v>
      </c>
      <c r="K1288" s="4">
        <f>ROUND(6/100,9)</f>
        <v>0.06</v>
      </c>
      <c r="L1288" s="4"/>
      <c r="M1288" s="4"/>
      <c r="N1288" s="4"/>
      <c r="O1288" s="4">
        <f t="shared" si="1464"/>
        <v>1249.46</v>
      </c>
      <c r="P1288" s="4">
        <f t="shared" si="1465"/>
        <v>136.56</v>
      </c>
      <c r="Q1288" s="4">
        <f>(ROUND((ROUND((((ET1288*1.2))*AV1288*I1288),2)*BB1288),2)+ROUND((ROUND(((AE1288-((EU1288*1.2)))*AV1288*I1288),2)*BS1288),2))</f>
        <v>29.85</v>
      </c>
      <c r="R1288" s="4">
        <f>(ROUND((ROUND((((EU1288*1.2))*AV1288*I1288),2)*BS1288),2)+ROUND((ROUND(((AE1288-((EU1288*1.2)))*AV1288*I1288),2)*BS1288),2))</f>
        <v>5.07</v>
      </c>
      <c r="S1288" s="4">
        <f t="shared" si="1466"/>
        <v>1083.05</v>
      </c>
      <c r="T1288" s="4">
        <f t="shared" si="1467"/>
        <v>0</v>
      </c>
      <c r="U1288" s="4">
        <f t="shared" si="1468"/>
        <v>1.5604487999999999</v>
      </c>
      <c r="V1288" s="4">
        <f t="shared" si="1469"/>
        <v>0</v>
      </c>
      <c r="W1288" s="4">
        <f t="shared" si="1470"/>
        <v>0</v>
      </c>
      <c r="X1288" s="4">
        <f>(ROUND((((S1288+ROUND((ROUND((((EU1288*1.2))*AV1288*I1288),2)*BS1288),2))*AT1288)/100),2)+ROUND(((ROUND((ROUND(((AE1288-((EU1288*1.2)))*AV1288*I1288),2)*BS1288),2)*AT1288)/100),2))</f>
        <v>1055.48</v>
      </c>
      <c r="Y1288" s="4">
        <f>(ROUND((((S1288+ROUND((ROUND((((EU1288*1.2))*AV1288*I1288),2)*BS1288),2))*AU1288)/100),2)+ROUND(((ROUND((ROUND(((AE1288-((EU1288*1.2)))*AV1288*I1288),2)*BS1288),2)*AU1288)/100),2))</f>
        <v>554.94000000000005</v>
      </c>
      <c r="Z1288" s="4"/>
      <c r="AA1288" s="4">
        <v>55890823</v>
      </c>
      <c r="AB1288" s="4">
        <f t="shared" si="1471"/>
        <v>1320.732</v>
      </c>
      <c r="AC1288" s="4">
        <f>ROUND(((ES1288*1)),6)</f>
        <v>981</v>
      </c>
      <c r="AD1288" s="4">
        <f>ROUND(((((ET1288*1.2))-((EU1288*1.2)))+AE1288),6)</f>
        <v>33.707999999999998</v>
      </c>
      <c r="AE1288" s="4">
        <f>ROUND(((EU1288*1.2)),6)</f>
        <v>1.512</v>
      </c>
      <c r="AF1288" s="4">
        <f>ROUND(((EV1288*1.2)),6)</f>
        <v>306.024</v>
      </c>
      <c r="AG1288" s="4">
        <f t="shared" si="1472"/>
        <v>0</v>
      </c>
      <c r="AH1288" s="4">
        <f>((EW1288*1.2))</f>
        <v>24.84</v>
      </c>
      <c r="AI1288" s="4">
        <f>((EX1288*1.2))</f>
        <v>0</v>
      </c>
      <c r="AJ1288" s="4">
        <f t="shared" si="1473"/>
        <v>0</v>
      </c>
      <c r="AK1288" s="4">
        <v>1264.1099999999999</v>
      </c>
      <c r="AL1288" s="4">
        <v>981</v>
      </c>
      <c r="AM1288" s="4">
        <v>28.09</v>
      </c>
      <c r="AN1288" s="4">
        <v>1.26</v>
      </c>
      <c r="AO1288" s="4">
        <v>255.02</v>
      </c>
      <c r="AP1288" s="4">
        <v>0</v>
      </c>
      <c r="AQ1288" s="4">
        <v>20.7</v>
      </c>
      <c r="AR1288" s="4">
        <v>0</v>
      </c>
      <c r="AS1288" s="4">
        <v>0</v>
      </c>
      <c r="AT1288" s="4">
        <v>97</v>
      </c>
      <c r="AU1288" s="4">
        <v>51</v>
      </c>
      <c r="AV1288" s="4">
        <v>1.0469999999999999</v>
      </c>
      <c r="AW1288" s="4">
        <v>1</v>
      </c>
      <c r="AX1288" s="4"/>
      <c r="AY1288" s="4"/>
      <c r="AZ1288" s="4">
        <v>1</v>
      </c>
      <c r="BA1288" s="4">
        <v>56.35</v>
      </c>
      <c r="BB1288" s="4">
        <v>14.08</v>
      </c>
      <c r="BC1288" s="4">
        <v>2.3199999999999998</v>
      </c>
      <c r="BD1288" s="4" t="s">
        <v>3</v>
      </c>
      <c r="BE1288" s="4" t="s">
        <v>3</v>
      </c>
      <c r="BF1288" s="4" t="s">
        <v>3</v>
      </c>
      <c r="BG1288" s="4" t="s">
        <v>3</v>
      </c>
      <c r="BH1288" s="4">
        <v>0</v>
      </c>
      <c r="BI1288" s="4">
        <v>2</v>
      </c>
      <c r="BJ1288" s="4" t="s">
        <v>929</v>
      </c>
      <c r="BK1288" s="4"/>
      <c r="BL1288" s="4"/>
      <c r="BM1288" s="4">
        <v>67</v>
      </c>
      <c r="BN1288" s="4">
        <v>0</v>
      </c>
      <c r="BO1288" s="4" t="s">
        <v>927</v>
      </c>
      <c r="BP1288" s="4">
        <v>1</v>
      </c>
      <c r="BQ1288" s="4">
        <v>40</v>
      </c>
      <c r="BR1288" s="4">
        <v>0</v>
      </c>
      <c r="BS1288" s="4">
        <v>56.35</v>
      </c>
      <c r="BT1288" s="4">
        <v>1</v>
      </c>
      <c r="BU1288" s="4">
        <v>1</v>
      </c>
      <c r="BV1288" s="4">
        <v>1</v>
      </c>
      <c r="BW1288" s="4">
        <v>1</v>
      </c>
      <c r="BX1288" s="4">
        <v>1</v>
      </c>
      <c r="BY1288" s="4" t="s">
        <v>3</v>
      </c>
      <c r="BZ1288" s="4">
        <v>97</v>
      </c>
      <c r="CA1288" s="4">
        <v>51</v>
      </c>
      <c r="CB1288" s="4" t="s">
        <v>3</v>
      </c>
      <c r="CC1288" s="4"/>
      <c r="CD1288" s="4"/>
      <c r="CE1288" s="4">
        <v>1566</v>
      </c>
      <c r="CF1288" s="4">
        <v>0</v>
      </c>
      <c r="CG1288" s="4">
        <v>0</v>
      </c>
      <c r="CH1288" s="4"/>
      <c r="CI1288" s="4"/>
      <c r="CJ1288" s="4"/>
      <c r="CK1288" s="4"/>
      <c r="CL1288" s="4"/>
      <c r="CM1288" s="4">
        <v>0</v>
      </c>
      <c r="CN1288" s="10" t="s">
        <v>2491</v>
      </c>
      <c r="CO1288" s="4">
        <v>0</v>
      </c>
      <c r="CP1288" s="4">
        <f t="shared" si="1474"/>
        <v>1249.46</v>
      </c>
      <c r="CQ1288" s="4">
        <f t="shared" si="1475"/>
        <v>2275.92</v>
      </c>
      <c r="CR1288" s="4">
        <f>(ROUND((ROUND((((ET1288*1.2))*AV1288*1),2)*BB1288),2)+ROUND((ROUND(((AE1288-((EU1288*1.2)))*AV1288*1),2)*BS1288),2))</f>
        <v>496.88</v>
      </c>
      <c r="CS1288" s="4">
        <f>(ROUND((ROUND((((EU1288*1.2))*AV1288*1),2)*BS1288),2)+ROUND((ROUND(((AE1288-((EU1288*1.2)))*AV1288*1),2)*BS1288),2))</f>
        <v>89.03</v>
      </c>
      <c r="CT1288" s="4">
        <f t="shared" si="1476"/>
        <v>18055.099999999999</v>
      </c>
      <c r="CU1288" s="4">
        <f t="shared" si="1477"/>
        <v>0</v>
      </c>
      <c r="CV1288" s="4">
        <f t="shared" si="1478"/>
        <v>26.007479999999997</v>
      </c>
      <c r="CW1288" s="4">
        <f t="shared" si="1479"/>
        <v>0</v>
      </c>
      <c r="CX1288" s="4">
        <f t="shared" si="1480"/>
        <v>0</v>
      </c>
      <c r="CY1288" s="4">
        <f>(ROUND((((S1288+ROUND((ROUND((((EU1288*1.2))*AV1288*1),2)*BS1288),2))*AT1288)/100),2)+ROUND(((ROUND((ROUND(((AE1288-((EU1288*1.2)))*AV1288*1),2)*BS1288),2)*AT1288)/100),2))</f>
        <v>1136.92</v>
      </c>
      <c r="CZ1288" s="4">
        <f>(ROUND((((S1288+ROUND((ROUND((((EU1288*1.2))*AV1288*1),2)*BS1288),2))*AU1288)/100),2)+ROUND(((ROUND((ROUND(((AE1288-((EU1288*1.2)))*AV1288*1),2)*BS1288),2)*AU1288)/100),2))</f>
        <v>597.76</v>
      </c>
      <c r="DA1288" s="4"/>
      <c r="DB1288" s="4">
        <v>252</v>
      </c>
      <c r="DC1288" s="4" t="s">
        <v>3</v>
      </c>
      <c r="DD1288" s="4" t="s">
        <v>22</v>
      </c>
      <c r="DE1288" s="4" t="s">
        <v>42</v>
      </c>
      <c r="DF1288" s="4" t="s">
        <v>42</v>
      </c>
      <c r="DG1288" s="4" t="s">
        <v>42</v>
      </c>
      <c r="DH1288" s="4" t="s">
        <v>3</v>
      </c>
      <c r="DI1288" s="4" t="s">
        <v>42</v>
      </c>
      <c r="DJ1288" s="4" t="s">
        <v>42</v>
      </c>
      <c r="DK1288" s="4" t="s">
        <v>3</v>
      </c>
      <c r="DL1288" s="4" t="s">
        <v>3</v>
      </c>
      <c r="DM1288" s="4" t="s">
        <v>3</v>
      </c>
      <c r="DN1288" s="4">
        <v>0</v>
      </c>
      <c r="DO1288" s="4">
        <v>0</v>
      </c>
      <c r="DP1288" s="4">
        <v>1</v>
      </c>
      <c r="DQ1288" s="4">
        <v>1</v>
      </c>
      <c r="DR1288" s="4"/>
      <c r="DS1288" s="4"/>
      <c r="DT1288" s="4"/>
      <c r="DU1288" s="4">
        <v>1003</v>
      </c>
      <c r="DV1288" s="4" t="s">
        <v>57</v>
      </c>
      <c r="DW1288" s="4" t="s">
        <v>57</v>
      </c>
      <c r="DX1288" s="4">
        <v>100</v>
      </c>
      <c r="DY1288" s="4"/>
      <c r="DZ1288" s="4" t="s">
        <v>3</v>
      </c>
      <c r="EA1288" s="4" t="s">
        <v>3</v>
      </c>
      <c r="EB1288" s="4" t="s">
        <v>3</v>
      </c>
      <c r="EC1288" s="4" t="s">
        <v>3</v>
      </c>
      <c r="ED1288" s="4"/>
      <c r="EE1288" s="4">
        <v>57042957</v>
      </c>
      <c r="EF1288" s="4">
        <v>40</v>
      </c>
      <c r="EG1288" s="4" t="s">
        <v>33</v>
      </c>
      <c r="EH1288" s="4">
        <v>0</v>
      </c>
      <c r="EI1288" s="4" t="s">
        <v>3</v>
      </c>
      <c r="EJ1288" s="4">
        <v>2</v>
      </c>
      <c r="EK1288" s="4">
        <v>67</v>
      </c>
      <c r="EL1288" s="4" t="s">
        <v>34</v>
      </c>
      <c r="EM1288" s="4" t="s">
        <v>35</v>
      </c>
      <c r="EN1288" s="4"/>
      <c r="EO1288" s="4" t="s">
        <v>46</v>
      </c>
      <c r="EP1288" s="4"/>
      <c r="EQ1288" s="4">
        <v>0</v>
      </c>
      <c r="ER1288" s="4">
        <v>1264.1099999999999</v>
      </c>
      <c r="ES1288" s="4">
        <v>981</v>
      </c>
      <c r="ET1288" s="4">
        <v>28.09</v>
      </c>
      <c r="EU1288" s="4">
        <v>1.26</v>
      </c>
      <c r="EV1288" s="4">
        <v>255.02</v>
      </c>
      <c r="EW1288" s="4">
        <v>20.7</v>
      </c>
      <c r="EX1288" s="4">
        <v>0</v>
      </c>
      <c r="EY1288" s="4">
        <v>0</v>
      </c>
      <c r="EZ1288" s="4"/>
      <c r="FA1288" s="4"/>
      <c r="FB1288" s="4"/>
      <c r="FC1288" s="4"/>
      <c r="FD1288" s="4"/>
      <c r="FE1288" s="4"/>
      <c r="FF1288" s="4"/>
      <c r="FG1288" s="4"/>
      <c r="FH1288" s="4"/>
      <c r="FI1288" s="4"/>
      <c r="FJ1288" s="4"/>
      <c r="FK1288" s="4"/>
      <c r="FL1288" s="4"/>
      <c r="FM1288" s="4"/>
      <c r="FN1288" s="4"/>
      <c r="FO1288" s="4"/>
      <c r="FP1288" s="4"/>
      <c r="FQ1288" s="4">
        <v>0</v>
      </c>
      <c r="FR1288" s="4">
        <v>0</v>
      </c>
      <c r="FS1288" s="4">
        <v>0</v>
      </c>
      <c r="FT1288" s="4"/>
      <c r="FU1288" s="4"/>
      <c r="FV1288" s="4"/>
      <c r="FW1288" s="4"/>
      <c r="FX1288" s="4">
        <v>97</v>
      </c>
      <c r="FY1288" s="4">
        <v>51</v>
      </c>
      <c r="FZ1288" s="4"/>
      <c r="GA1288" s="4" t="s">
        <v>3</v>
      </c>
      <c r="GB1288" s="4"/>
      <c r="GC1288" s="4"/>
      <c r="GD1288" s="4">
        <v>1</v>
      </c>
      <c r="GE1288" s="4"/>
      <c r="GF1288" s="4">
        <v>1132409196</v>
      </c>
      <c r="GG1288" s="4">
        <v>2</v>
      </c>
      <c r="GH1288" s="4">
        <v>1</v>
      </c>
      <c r="GI1288" s="4">
        <v>2</v>
      </c>
      <c r="GJ1288" s="4">
        <v>0</v>
      </c>
      <c r="GK1288" s="4">
        <v>0</v>
      </c>
      <c r="GL1288" s="4">
        <f t="shared" si="1481"/>
        <v>0</v>
      </c>
      <c r="GM1288" s="4">
        <f t="shared" si="1482"/>
        <v>2859.88</v>
      </c>
      <c r="GN1288" s="4">
        <f t="shared" si="1483"/>
        <v>0</v>
      </c>
      <c r="GO1288" s="4">
        <f t="shared" si="1484"/>
        <v>2859.88</v>
      </c>
      <c r="GP1288" s="4">
        <f t="shared" si="1485"/>
        <v>0</v>
      </c>
      <c r="GQ1288" s="4"/>
      <c r="GR1288" s="4">
        <v>0</v>
      </c>
      <c r="GS1288" s="4">
        <v>3</v>
      </c>
      <c r="GT1288" s="4">
        <v>0</v>
      </c>
      <c r="GU1288" s="4" t="s">
        <v>3</v>
      </c>
      <c r="GV1288" s="4">
        <f t="shared" si="1486"/>
        <v>0</v>
      </c>
      <c r="GW1288" s="4">
        <v>1</v>
      </c>
      <c r="GX1288" s="4">
        <f t="shared" si="1487"/>
        <v>0</v>
      </c>
      <c r="GY1288" s="4"/>
      <c r="GZ1288" s="4"/>
      <c r="HA1288" s="4">
        <v>0</v>
      </c>
      <c r="HB1288" s="4">
        <v>0</v>
      </c>
      <c r="HC1288" s="4">
        <f t="shared" si="1488"/>
        <v>0</v>
      </c>
      <c r="HD1288" s="4"/>
      <c r="HE1288" s="4" t="s">
        <v>3</v>
      </c>
      <c r="HF1288" s="4" t="s">
        <v>3</v>
      </c>
      <c r="HG1288" s="4"/>
      <c r="HH1288" s="4"/>
      <c r="HI1288" s="4"/>
      <c r="HJ1288" s="4"/>
      <c r="HK1288" s="4"/>
      <c r="HL1288" s="4"/>
      <c r="HM1288" s="4" t="s">
        <v>3</v>
      </c>
      <c r="HN1288" s="4" t="s">
        <v>3</v>
      </c>
      <c r="HO1288" s="4" t="s">
        <v>3</v>
      </c>
      <c r="HP1288" s="4" t="s">
        <v>3</v>
      </c>
      <c r="HQ1288" s="4" t="s">
        <v>3</v>
      </c>
      <c r="HR1288" s="4"/>
      <c r="HS1288" s="4">
        <v>0</v>
      </c>
      <c r="HT1288" s="4"/>
      <c r="HU1288" s="4"/>
      <c r="HV1288" s="4"/>
      <c r="HW1288" s="4"/>
      <c r="HX1288" s="4"/>
      <c r="HY1288" s="4"/>
      <c r="HZ1288" s="4"/>
      <c r="IA1288" s="4"/>
      <c r="IB1288" s="4"/>
      <c r="IC1288" s="4"/>
      <c r="ID1288" s="4"/>
      <c r="IE1288" s="4"/>
      <c r="IF1288" s="4"/>
      <c r="IG1288" s="4"/>
      <c r="IH1288" s="4"/>
      <c r="II1288" s="4"/>
      <c r="IJ1288" s="4"/>
      <c r="IK1288" s="4">
        <v>0</v>
      </c>
      <c r="IL1288" s="4"/>
      <c r="IM1288" s="4"/>
      <c r="IN1288" s="4"/>
      <c r="IO1288" s="4"/>
      <c r="IP1288" s="4"/>
      <c r="IQ1288" s="4"/>
      <c r="IR1288" s="4"/>
      <c r="IS1288" s="4"/>
      <c r="IT1288" s="4"/>
      <c r="IU1288" s="4"/>
    </row>
    <row r="1289" spans="1:255" ht="409.5" x14ac:dyDescent="0.25">
      <c r="A1289" s="3">
        <v>18</v>
      </c>
      <c r="B1289" s="3">
        <v>1</v>
      </c>
      <c r="C1289" s="3">
        <v>649</v>
      </c>
      <c r="D1289" s="3"/>
      <c r="E1289" s="3" t="s">
        <v>1479</v>
      </c>
      <c r="F1289" s="3" t="s">
        <v>931</v>
      </c>
      <c r="G1289" s="3" t="s">
        <v>932</v>
      </c>
      <c r="H1289" s="3" t="s">
        <v>769</v>
      </c>
      <c r="I1289" s="3">
        <f>I1287*J1289</f>
        <v>6.12</v>
      </c>
      <c r="J1289" s="3">
        <v>102</v>
      </c>
      <c r="K1289" s="3">
        <v>102</v>
      </c>
      <c r="L1289" s="3"/>
      <c r="M1289" s="3"/>
      <c r="N1289" s="3"/>
      <c r="O1289" s="3">
        <f t="shared" si="1464"/>
        <v>35.369999999999997</v>
      </c>
      <c r="P1289" s="3">
        <f t="shared" si="1465"/>
        <v>35.369999999999997</v>
      </c>
      <c r="Q1289" s="3">
        <f>(ROUND((ROUND(((ET1289)*AV1289*I1289),2)*BB1289),2)+ROUND((ROUND(((AE1289-(EU1289))*AV1289*I1289),2)*BS1289),2))</f>
        <v>0</v>
      </c>
      <c r="R1289" s="3">
        <f>(ROUND((ROUND(((EU1289)*AV1289*I1289),2)*BS1289),2)+ROUND((ROUND(((AE1289-(EU1289))*AV1289*I1289),2)*BS1289),2))</f>
        <v>0</v>
      </c>
      <c r="S1289" s="3">
        <f t="shared" si="1466"/>
        <v>0</v>
      </c>
      <c r="T1289" s="3">
        <f t="shared" si="1467"/>
        <v>0</v>
      </c>
      <c r="U1289" s="3">
        <f t="shared" si="1468"/>
        <v>0</v>
      </c>
      <c r="V1289" s="3">
        <f t="shared" si="1469"/>
        <v>0</v>
      </c>
      <c r="W1289" s="3">
        <f t="shared" si="1470"/>
        <v>0</v>
      </c>
      <c r="X1289" s="3">
        <f>(ROUND((((S1289+ROUND((ROUND(((EU1289)*AV1289*I1289),2)*BS1289),2))*AT1289)/100),2)+ROUND(((ROUND((ROUND(((AE1289-(EU1289))*AV1289*I1289),2)*BS1289),2)*AT1289)/100),2))</f>
        <v>0</v>
      </c>
      <c r="Y1289" s="3">
        <f>(ROUND((((S1289+ROUND((ROUND(((EU1289)*AV1289*I1289),2)*BS1289),2))*AU1289)/100),2)+ROUND(((ROUND((ROUND(((AE1289-(EU1289))*AV1289*I1289),2)*BS1289),2)*AU1289)/100),2))</f>
        <v>0</v>
      </c>
      <c r="Z1289" s="3"/>
      <c r="AA1289" s="3">
        <v>54971259</v>
      </c>
      <c r="AB1289" s="3">
        <f t="shared" si="1471"/>
        <v>5.78</v>
      </c>
      <c r="AC1289" s="3">
        <f>ROUND((ES1289),6)</f>
        <v>5.78</v>
      </c>
      <c r="AD1289" s="3">
        <f>ROUND((((ET1289)-(EU1289))+AE1289),6)</f>
        <v>0</v>
      </c>
      <c r="AE1289" s="3">
        <f>ROUND((EU1289),6)</f>
        <v>0</v>
      </c>
      <c r="AF1289" s="3">
        <f>ROUND((EV1289),6)</f>
        <v>0</v>
      </c>
      <c r="AG1289" s="3">
        <f t="shared" si="1472"/>
        <v>0</v>
      </c>
      <c r="AH1289" s="3">
        <f>(EW1289)</f>
        <v>0</v>
      </c>
      <c r="AI1289" s="3">
        <f>(EX1289)</f>
        <v>0</v>
      </c>
      <c r="AJ1289" s="3">
        <f t="shared" si="1473"/>
        <v>0</v>
      </c>
      <c r="AK1289" s="3">
        <v>5.78</v>
      </c>
      <c r="AL1289" s="3">
        <v>5.78</v>
      </c>
      <c r="AM1289" s="3">
        <v>0</v>
      </c>
      <c r="AN1289" s="3">
        <v>0</v>
      </c>
      <c r="AO1289" s="3">
        <v>0</v>
      </c>
      <c r="AP1289" s="3">
        <v>0</v>
      </c>
      <c r="AQ1289" s="3">
        <v>0</v>
      </c>
      <c r="AR1289" s="3">
        <v>0</v>
      </c>
      <c r="AS1289" s="3">
        <v>0</v>
      </c>
      <c r="AT1289" s="3">
        <v>97</v>
      </c>
      <c r="AU1289" s="3">
        <v>51</v>
      </c>
      <c r="AV1289" s="3">
        <v>1</v>
      </c>
      <c r="AW1289" s="3">
        <v>1</v>
      </c>
      <c r="AX1289" s="3"/>
      <c r="AY1289" s="3"/>
      <c r="AZ1289" s="3">
        <v>1</v>
      </c>
      <c r="BA1289" s="3">
        <v>1</v>
      </c>
      <c r="BB1289" s="3">
        <v>1</v>
      </c>
      <c r="BC1289" s="3">
        <v>1</v>
      </c>
      <c r="BD1289" s="3" t="s">
        <v>3</v>
      </c>
      <c r="BE1289" s="3" t="s">
        <v>3</v>
      </c>
      <c r="BF1289" s="3" t="s">
        <v>3</v>
      </c>
      <c r="BG1289" s="3" t="s">
        <v>3</v>
      </c>
      <c r="BH1289" s="3">
        <v>3</v>
      </c>
      <c r="BI1289" s="3">
        <v>2</v>
      </c>
      <c r="BJ1289" s="3" t="s">
        <v>933</v>
      </c>
      <c r="BK1289" s="3"/>
      <c r="BL1289" s="3"/>
      <c r="BM1289" s="3">
        <v>67</v>
      </c>
      <c r="BN1289" s="3">
        <v>0</v>
      </c>
      <c r="BO1289" s="3" t="s">
        <v>3</v>
      </c>
      <c r="BP1289" s="3">
        <v>0</v>
      </c>
      <c r="BQ1289" s="3">
        <v>40</v>
      </c>
      <c r="BR1289" s="3">
        <v>0</v>
      </c>
      <c r="BS1289" s="3">
        <v>1</v>
      </c>
      <c r="BT1289" s="3">
        <v>1</v>
      </c>
      <c r="BU1289" s="3">
        <v>1</v>
      </c>
      <c r="BV1289" s="3">
        <v>1</v>
      </c>
      <c r="BW1289" s="3">
        <v>1</v>
      </c>
      <c r="BX1289" s="3">
        <v>1</v>
      </c>
      <c r="BY1289" s="3" t="s">
        <v>3</v>
      </c>
      <c r="BZ1289" s="3">
        <v>97</v>
      </c>
      <c r="CA1289" s="3">
        <v>51</v>
      </c>
      <c r="CB1289" s="3" t="s">
        <v>3</v>
      </c>
      <c r="CC1289" s="3"/>
      <c r="CD1289" s="3"/>
      <c r="CE1289" s="3">
        <v>1566</v>
      </c>
      <c r="CF1289" s="3">
        <v>0</v>
      </c>
      <c r="CG1289" s="3">
        <v>0</v>
      </c>
      <c r="CH1289" s="3"/>
      <c r="CI1289" s="3"/>
      <c r="CJ1289" s="3"/>
      <c r="CK1289" s="3"/>
      <c r="CL1289" s="3"/>
      <c r="CM1289" s="3">
        <v>0</v>
      </c>
      <c r="CN1289" s="9" t="s">
        <v>2499</v>
      </c>
      <c r="CO1289" s="3">
        <v>0</v>
      </c>
      <c r="CP1289" s="3">
        <f t="shared" si="1474"/>
        <v>35.369999999999997</v>
      </c>
      <c r="CQ1289" s="3">
        <f t="shared" si="1475"/>
        <v>5.78</v>
      </c>
      <c r="CR1289" s="3">
        <f>(ROUND((ROUND(((ET1289)*AV1289*1),2)*BB1289),2)+ROUND((ROUND(((AE1289-(EU1289))*AV1289*1),2)*BS1289),2))</f>
        <v>0</v>
      </c>
      <c r="CS1289" s="3">
        <f>(ROUND((ROUND(((EU1289)*AV1289*1),2)*BS1289),2)+ROUND((ROUND(((AE1289-(EU1289))*AV1289*1),2)*BS1289),2))</f>
        <v>0</v>
      </c>
      <c r="CT1289" s="3">
        <f t="shared" si="1476"/>
        <v>0</v>
      </c>
      <c r="CU1289" s="3">
        <f t="shared" si="1477"/>
        <v>0</v>
      </c>
      <c r="CV1289" s="3">
        <f t="shared" si="1478"/>
        <v>0</v>
      </c>
      <c r="CW1289" s="3">
        <f t="shared" si="1479"/>
        <v>0</v>
      </c>
      <c r="CX1289" s="3">
        <f t="shared" si="1480"/>
        <v>0</v>
      </c>
      <c r="CY1289" s="3">
        <f>(ROUND((((S1289+ROUND((ROUND(((EU1289)*AV1289*1),2)*BS1289),2))*AT1289)/100),2)+ROUND(((ROUND((ROUND(((AE1289-(EU1289))*AV1289*1),2)*BS1289),2)*AT1289)/100),2))</f>
        <v>0</v>
      </c>
      <c r="CZ1289" s="3">
        <f>(ROUND((((S1289+ROUND((ROUND(((EU1289)*AV1289*1),2)*BS1289),2))*AU1289)/100),2)+ROUND(((ROUND((ROUND(((AE1289-(EU1289))*AV1289*1),2)*BS1289),2)*AU1289)/100),2))</f>
        <v>0</v>
      </c>
      <c r="DA1289" s="3"/>
      <c r="DB1289" s="3"/>
      <c r="DC1289" s="3" t="s">
        <v>3</v>
      </c>
      <c r="DD1289" s="3" t="s">
        <v>3</v>
      </c>
      <c r="DE1289" s="3" t="s">
        <v>3</v>
      </c>
      <c r="DF1289" s="3" t="s">
        <v>3</v>
      </c>
      <c r="DG1289" s="3" t="s">
        <v>3</v>
      </c>
      <c r="DH1289" s="3" t="s">
        <v>3</v>
      </c>
      <c r="DI1289" s="3" t="s">
        <v>3</v>
      </c>
      <c r="DJ1289" s="3" t="s">
        <v>3</v>
      </c>
      <c r="DK1289" s="3" t="s">
        <v>3</v>
      </c>
      <c r="DL1289" s="3" t="s">
        <v>3</v>
      </c>
      <c r="DM1289" s="3" t="s">
        <v>3</v>
      </c>
      <c r="DN1289" s="3">
        <v>0</v>
      </c>
      <c r="DO1289" s="3">
        <v>0</v>
      </c>
      <c r="DP1289" s="3">
        <v>1</v>
      </c>
      <c r="DQ1289" s="3">
        <v>1</v>
      </c>
      <c r="DR1289" s="3"/>
      <c r="DS1289" s="3"/>
      <c r="DT1289" s="3"/>
      <c r="DU1289" s="3">
        <v>1003</v>
      </c>
      <c r="DV1289" s="3" t="s">
        <v>769</v>
      </c>
      <c r="DW1289" s="3" t="s">
        <v>769</v>
      </c>
      <c r="DX1289" s="3">
        <v>1</v>
      </c>
      <c r="DY1289" s="3"/>
      <c r="DZ1289" s="3" t="s">
        <v>3</v>
      </c>
      <c r="EA1289" s="3" t="s">
        <v>3</v>
      </c>
      <c r="EB1289" s="3" t="s">
        <v>3</v>
      </c>
      <c r="EC1289" s="3" t="s">
        <v>3</v>
      </c>
      <c r="ED1289" s="3"/>
      <c r="EE1289" s="3">
        <v>57042957</v>
      </c>
      <c r="EF1289" s="3">
        <v>40</v>
      </c>
      <c r="EG1289" s="3" t="s">
        <v>33</v>
      </c>
      <c r="EH1289" s="3">
        <v>0</v>
      </c>
      <c r="EI1289" s="3" t="s">
        <v>3</v>
      </c>
      <c r="EJ1289" s="3">
        <v>2</v>
      </c>
      <c r="EK1289" s="3">
        <v>67</v>
      </c>
      <c r="EL1289" s="3" t="s">
        <v>34</v>
      </c>
      <c r="EM1289" s="3" t="s">
        <v>35</v>
      </c>
      <c r="EN1289" s="3"/>
      <c r="EO1289" s="3" t="s">
        <v>46</v>
      </c>
      <c r="EP1289" s="3"/>
      <c r="EQ1289" s="3">
        <v>0</v>
      </c>
      <c r="ER1289" s="3">
        <v>5.78</v>
      </c>
      <c r="ES1289" s="3">
        <v>5.78</v>
      </c>
      <c r="ET1289" s="3">
        <v>0</v>
      </c>
      <c r="EU1289" s="3">
        <v>0</v>
      </c>
      <c r="EV1289" s="3">
        <v>0</v>
      </c>
      <c r="EW1289" s="3">
        <v>0</v>
      </c>
      <c r="EX1289" s="3">
        <v>0</v>
      </c>
      <c r="EY1289" s="3"/>
      <c r="EZ1289" s="3"/>
      <c r="FA1289" s="3"/>
      <c r="FB1289" s="3"/>
      <c r="FC1289" s="3"/>
      <c r="FD1289" s="3"/>
      <c r="FE1289" s="3"/>
      <c r="FF1289" s="3"/>
      <c r="FG1289" s="3"/>
      <c r="FH1289" s="3"/>
      <c r="FI1289" s="3"/>
      <c r="FJ1289" s="3"/>
      <c r="FK1289" s="3"/>
      <c r="FL1289" s="3"/>
      <c r="FM1289" s="3"/>
      <c r="FN1289" s="3"/>
      <c r="FO1289" s="3"/>
      <c r="FP1289" s="3"/>
      <c r="FQ1289" s="3">
        <v>0</v>
      </c>
      <c r="FR1289" s="3">
        <v>0</v>
      </c>
      <c r="FS1289" s="3">
        <v>0</v>
      </c>
      <c r="FT1289" s="3"/>
      <c r="FU1289" s="3"/>
      <c r="FV1289" s="3"/>
      <c r="FW1289" s="3"/>
      <c r="FX1289" s="3">
        <v>97</v>
      </c>
      <c r="FY1289" s="3">
        <v>51</v>
      </c>
      <c r="FZ1289" s="3"/>
      <c r="GA1289" s="3" t="s">
        <v>3</v>
      </c>
      <c r="GB1289" s="3"/>
      <c r="GC1289" s="3"/>
      <c r="GD1289" s="3">
        <v>1</v>
      </c>
      <c r="GE1289" s="3"/>
      <c r="GF1289" s="3">
        <v>-1899352111</v>
      </c>
      <c r="GG1289" s="3">
        <v>2</v>
      </c>
      <c r="GH1289" s="3">
        <v>1</v>
      </c>
      <c r="GI1289" s="3">
        <v>-2</v>
      </c>
      <c r="GJ1289" s="3">
        <v>0</v>
      </c>
      <c r="GK1289" s="3">
        <v>0</v>
      </c>
      <c r="GL1289" s="3">
        <f t="shared" si="1481"/>
        <v>0</v>
      </c>
      <c r="GM1289" s="3">
        <f t="shared" si="1482"/>
        <v>35.369999999999997</v>
      </c>
      <c r="GN1289" s="3">
        <f t="shared" si="1483"/>
        <v>0</v>
      </c>
      <c r="GO1289" s="3">
        <f t="shared" si="1484"/>
        <v>35.369999999999997</v>
      </c>
      <c r="GP1289" s="3">
        <f t="shared" si="1485"/>
        <v>0</v>
      </c>
      <c r="GQ1289" s="3"/>
      <c r="GR1289" s="3">
        <v>0</v>
      </c>
      <c r="GS1289" s="3">
        <v>3</v>
      </c>
      <c r="GT1289" s="3">
        <v>0</v>
      </c>
      <c r="GU1289" s="3" t="s">
        <v>3</v>
      </c>
      <c r="GV1289" s="3">
        <f t="shared" si="1486"/>
        <v>0</v>
      </c>
      <c r="GW1289" s="3">
        <v>1</v>
      </c>
      <c r="GX1289" s="3">
        <f t="shared" si="1487"/>
        <v>0</v>
      </c>
      <c r="GY1289" s="3"/>
      <c r="GZ1289" s="3"/>
      <c r="HA1289" s="3">
        <v>0</v>
      </c>
      <c r="HB1289" s="3">
        <v>0</v>
      </c>
      <c r="HC1289" s="3">
        <f t="shared" si="1488"/>
        <v>0</v>
      </c>
      <c r="HD1289" s="3"/>
      <c r="HE1289" s="3" t="s">
        <v>3</v>
      </c>
      <c r="HF1289" s="3" t="s">
        <v>3</v>
      </c>
      <c r="HG1289" s="3"/>
      <c r="HH1289" s="3"/>
      <c r="HI1289" s="3"/>
      <c r="HJ1289" s="3"/>
      <c r="HK1289" s="3"/>
      <c r="HL1289" s="3"/>
      <c r="HM1289" s="3" t="s">
        <v>3</v>
      </c>
      <c r="HN1289" s="3" t="s">
        <v>3</v>
      </c>
      <c r="HO1289" s="3" t="s">
        <v>3</v>
      </c>
      <c r="HP1289" s="3" t="s">
        <v>3</v>
      </c>
      <c r="HQ1289" s="3" t="s">
        <v>3</v>
      </c>
      <c r="HR1289" s="3"/>
      <c r="HS1289" s="3">
        <v>0</v>
      </c>
      <c r="HT1289" s="3"/>
      <c r="HU1289" s="3"/>
      <c r="HV1289" s="3"/>
      <c r="HW1289" s="3"/>
      <c r="HX1289" s="3"/>
      <c r="HY1289" s="3"/>
      <c r="HZ1289" s="3"/>
      <c r="IA1289" s="3"/>
      <c r="IB1289" s="3"/>
      <c r="IC1289" s="3"/>
      <c r="ID1289" s="3"/>
      <c r="IE1289" s="3"/>
      <c r="IF1289" s="3"/>
      <c r="IG1289" s="3"/>
      <c r="IH1289" s="3"/>
      <c r="II1289" s="3"/>
      <c r="IJ1289" s="3"/>
      <c r="IK1289" s="3">
        <v>0</v>
      </c>
      <c r="IL1289" s="3"/>
      <c r="IM1289" s="3"/>
      <c r="IN1289" s="3"/>
      <c r="IO1289" s="3"/>
      <c r="IP1289" s="3"/>
      <c r="IQ1289" s="3"/>
      <c r="IR1289" s="3"/>
      <c r="IS1289" s="3"/>
      <c r="IT1289" s="3"/>
      <c r="IU1289" s="3"/>
    </row>
    <row r="1290" spans="1:255" ht="409.5" x14ac:dyDescent="0.25">
      <c r="A1290" s="4">
        <v>18</v>
      </c>
      <c r="B1290" s="4">
        <v>1</v>
      </c>
      <c r="C1290" s="4">
        <v>660</v>
      </c>
      <c r="D1290" s="4"/>
      <c r="E1290" s="4" t="s">
        <v>1479</v>
      </c>
      <c r="F1290" s="4" t="s">
        <v>931</v>
      </c>
      <c r="G1290" s="4" t="s">
        <v>932</v>
      </c>
      <c r="H1290" s="4" t="s">
        <v>769</v>
      </c>
      <c r="I1290" s="4">
        <f>I1288*J1290</f>
        <v>6.12</v>
      </c>
      <c r="J1290" s="4">
        <v>102</v>
      </c>
      <c r="K1290" s="4">
        <v>102</v>
      </c>
      <c r="L1290" s="4"/>
      <c r="M1290" s="4"/>
      <c r="N1290" s="4"/>
      <c r="O1290" s="4">
        <f t="shared" si="1464"/>
        <v>217.17</v>
      </c>
      <c r="P1290" s="4">
        <f t="shared" si="1465"/>
        <v>217.17</v>
      </c>
      <c r="Q1290" s="4">
        <f>(ROUND((ROUND(((ET1290)*AV1290*I1290),2)*BB1290),2)+ROUND((ROUND(((AE1290-(EU1290))*AV1290*I1290),2)*BS1290),2))</f>
        <v>0</v>
      </c>
      <c r="R1290" s="4">
        <f>(ROUND((ROUND(((EU1290)*AV1290*I1290),2)*BS1290),2)+ROUND((ROUND(((AE1290-(EU1290))*AV1290*I1290),2)*BS1290),2))</f>
        <v>0</v>
      </c>
      <c r="S1290" s="4">
        <f t="shared" si="1466"/>
        <v>0</v>
      </c>
      <c r="T1290" s="4">
        <f t="shared" si="1467"/>
        <v>0</v>
      </c>
      <c r="U1290" s="4">
        <f t="shared" si="1468"/>
        <v>0</v>
      </c>
      <c r="V1290" s="4">
        <f t="shared" si="1469"/>
        <v>0</v>
      </c>
      <c r="W1290" s="4">
        <f t="shared" si="1470"/>
        <v>0</v>
      </c>
      <c r="X1290" s="4">
        <f>(ROUND((((S1290+ROUND((ROUND(((EU1290)*AV1290*I1290),2)*BS1290),2))*AT1290)/100),2)+ROUND(((ROUND((ROUND(((AE1290-(EU1290))*AV1290*I1290),2)*BS1290),2)*AT1290)/100),2))</f>
        <v>0</v>
      </c>
      <c r="Y1290" s="4">
        <f>(ROUND((((S1290+ROUND((ROUND(((EU1290)*AV1290*I1290),2)*BS1290),2))*AU1290)/100),2)+ROUND(((ROUND((ROUND(((AE1290-(EU1290))*AV1290*I1290),2)*BS1290),2)*AU1290)/100),2))</f>
        <v>0</v>
      </c>
      <c r="Z1290" s="4"/>
      <c r="AA1290" s="4">
        <v>55890823</v>
      </c>
      <c r="AB1290" s="4">
        <f t="shared" si="1471"/>
        <v>5.78</v>
      </c>
      <c r="AC1290" s="4">
        <f>ROUND((ES1290),6)</f>
        <v>5.78</v>
      </c>
      <c r="AD1290" s="4">
        <f>ROUND((((ET1290)-(EU1290))+AE1290),6)</f>
        <v>0</v>
      </c>
      <c r="AE1290" s="4">
        <f>ROUND((EU1290),6)</f>
        <v>0</v>
      </c>
      <c r="AF1290" s="4">
        <f>ROUND((EV1290),6)</f>
        <v>0</v>
      </c>
      <c r="AG1290" s="4">
        <f t="shared" si="1472"/>
        <v>0</v>
      </c>
      <c r="AH1290" s="4">
        <f>(EW1290)</f>
        <v>0</v>
      </c>
      <c r="AI1290" s="4">
        <f>(EX1290)</f>
        <v>0</v>
      </c>
      <c r="AJ1290" s="4">
        <f t="shared" si="1473"/>
        <v>0</v>
      </c>
      <c r="AK1290" s="4">
        <v>5.78</v>
      </c>
      <c r="AL1290" s="4">
        <v>5.78</v>
      </c>
      <c r="AM1290" s="4">
        <v>0</v>
      </c>
      <c r="AN1290" s="4">
        <v>0</v>
      </c>
      <c r="AO1290" s="4">
        <v>0</v>
      </c>
      <c r="AP1290" s="4">
        <v>0</v>
      </c>
      <c r="AQ1290" s="4">
        <v>0</v>
      </c>
      <c r="AR1290" s="4">
        <v>0</v>
      </c>
      <c r="AS1290" s="4">
        <v>0</v>
      </c>
      <c r="AT1290" s="4">
        <v>97</v>
      </c>
      <c r="AU1290" s="4">
        <v>51</v>
      </c>
      <c r="AV1290" s="4">
        <v>1</v>
      </c>
      <c r="AW1290" s="4">
        <v>1</v>
      </c>
      <c r="AX1290" s="4"/>
      <c r="AY1290" s="4"/>
      <c r="AZ1290" s="4">
        <v>1</v>
      </c>
      <c r="BA1290" s="4">
        <v>1</v>
      </c>
      <c r="BB1290" s="4">
        <v>1</v>
      </c>
      <c r="BC1290" s="4">
        <v>6.14</v>
      </c>
      <c r="BD1290" s="4" t="s">
        <v>3</v>
      </c>
      <c r="BE1290" s="4" t="s">
        <v>3</v>
      </c>
      <c r="BF1290" s="4" t="s">
        <v>3</v>
      </c>
      <c r="BG1290" s="4" t="s">
        <v>3</v>
      </c>
      <c r="BH1290" s="4">
        <v>3</v>
      </c>
      <c r="BI1290" s="4">
        <v>2</v>
      </c>
      <c r="BJ1290" s="4" t="s">
        <v>933</v>
      </c>
      <c r="BK1290" s="4"/>
      <c r="BL1290" s="4"/>
      <c r="BM1290" s="4">
        <v>67</v>
      </c>
      <c r="BN1290" s="4">
        <v>0</v>
      </c>
      <c r="BO1290" s="4" t="s">
        <v>931</v>
      </c>
      <c r="BP1290" s="4">
        <v>1</v>
      </c>
      <c r="BQ1290" s="4">
        <v>40</v>
      </c>
      <c r="BR1290" s="4">
        <v>0</v>
      </c>
      <c r="BS1290" s="4">
        <v>1</v>
      </c>
      <c r="BT1290" s="4">
        <v>1</v>
      </c>
      <c r="BU1290" s="4">
        <v>1</v>
      </c>
      <c r="BV1290" s="4">
        <v>1</v>
      </c>
      <c r="BW1290" s="4">
        <v>1</v>
      </c>
      <c r="BX1290" s="4">
        <v>1</v>
      </c>
      <c r="BY1290" s="4" t="s">
        <v>3</v>
      </c>
      <c r="BZ1290" s="4">
        <v>97</v>
      </c>
      <c r="CA1290" s="4">
        <v>51</v>
      </c>
      <c r="CB1290" s="4" t="s">
        <v>3</v>
      </c>
      <c r="CC1290" s="4"/>
      <c r="CD1290" s="4"/>
      <c r="CE1290" s="4">
        <v>1566</v>
      </c>
      <c r="CF1290" s="4">
        <v>0</v>
      </c>
      <c r="CG1290" s="4">
        <v>0</v>
      </c>
      <c r="CH1290" s="4"/>
      <c r="CI1290" s="4"/>
      <c r="CJ1290" s="4"/>
      <c r="CK1290" s="4"/>
      <c r="CL1290" s="4"/>
      <c r="CM1290" s="4">
        <v>0</v>
      </c>
      <c r="CN1290" s="10" t="s">
        <v>2499</v>
      </c>
      <c r="CO1290" s="4">
        <v>0</v>
      </c>
      <c r="CP1290" s="4">
        <f t="shared" si="1474"/>
        <v>217.17</v>
      </c>
      <c r="CQ1290" s="4">
        <f t="shared" si="1475"/>
        <v>35.49</v>
      </c>
      <c r="CR1290" s="4">
        <f>(ROUND((ROUND(((ET1290)*AV1290*1),2)*BB1290),2)+ROUND((ROUND(((AE1290-(EU1290))*AV1290*1),2)*BS1290),2))</f>
        <v>0</v>
      </c>
      <c r="CS1290" s="4">
        <f>(ROUND((ROUND(((EU1290)*AV1290*1),2)*BS1290),2)+ROUND((ROUND(((AE1290-(EU1290))*AV1290*1),2)*BS1290),2))</f>
        <v>0</v>
      </c>
      <c r="CT1290" s="4">
        <f t="shared" si="1476"/>
        <v>0</v>
      </c>
      <c r="CU1290" s="4">
        <f t="shared" si="1477"/>
        <v>0</v>
      </c>
      <c r="CV1290" s="4">
        <f t="shared" si="1478"/>
        <v>0</v>
      </c>
      <c r="CW1290" s="4">
        <f t="shared" si="1479"/>
        <v>0</v>
      </c>
      <c r="CX1290" s="4">
        <f t="shared" si="1480"/>
        <v>0</v>
      </c>
      <c r="CY1290" s="4">
        <f>(ROUND((((S1290+ROUND((ROUND(((EU1290)*AV1290*1),2)*BS1290),2))*AT1290)/100),2)+ROUND(((ROUND((ROUND(((AE1290-(EU1290))*AV1290*1),2)*BS1290),2)*AT1290)/100),2))</f>
        <v>0</v>
      </c>
      <c r="CZ1290" s="4">
        <f>(ROUND((((S1290+ROUND((ROUND(((EU1290)*AV1290*1),2)*BS1290),2))*AU1290)/100),2)+ROUND(((ROUND((ROUND(((AE1290-(EU1290))*AV1290*1),2)*BS1290),2)*AU1290)/100),2))</f>
        <v>0</v>
      </c>
      <c r="DA1290" s="4"/>
      <c r="DB1290" s="4"/>
      <c r="DC1290" s="4" t="s">
        <v>3</v>
      </c>
      <c r="DD1290" s="4" t="s">
        <v>3</v>
      </c>
      <c r="DE1290" s="4" t="s">
        <v>3</v>
      </c>
      <c r="DF1290" s="4" t="s">
        <v>3</v>
      </c>
      <c r="DG1290" s="4" t="s">
        <v>3</v>
      </c>
      <c r="DH1290" s="4" t="s">
        <v>3</v>
      </c>
      <c r="DI1290" s="4" t="s">
        <v>3</v>
      </c>
      <c r="DJ1290" s="4" t="s">
        <v>3</v>
      </c>
      <c r="DK1290" s="4" t="s">
        <v>3</v>
      </c>
      <c r="DL1290" s="4" t="s">
        <v>3</v>
      </c>
      <c r="DM1290" s="4" t="s">
        <v>3</v>
      </c>
      <c r="DN1290" s="4">
        <v>0</v>
      </c>
      <c r="DO1290" s="4">
        <v>0</v>
      </c>
      <c r="DP1290" s="4">
        <v>1</v>
      </c>
      <c r="DQ1290" s="4">
        <v>1</v>
      </c>
      <c r="DR1290" s="4"/>
      <c r="DS1290" s="4"/>
      <c r="DT1290" s="4"/>
      <c r="DU1290" s="4">
        <v>1003</v>
      </c>
      <c r="DV1290" s="4" t="s">
        <v>769</v>
      </c>
      <c r="DW1290" s="4" t="s">
        <v>769</v>
      </c>
      <c r="DX1290" s="4">
        <v>1</v>
      </c>
      <c r="DY1290" s="4"/>
      <c r="DZ1290" s="4" t="s">
        <v>3</v>
      </c>
      <c r="EA1290" s="4" t="s">
        <v>3</v>
      </c>
      <c r="EB1290" s="4" t="s">
        <v>3</v>
      </c>
      <c r="EC1290" s="4" t="s">
        <v>3</v>
      </c>
      <c r="ED1290" s="4"/>
      <c r="EE1290" s="4">
        <v>57042957</v>
      </c>
      <c r="EF1290" s="4">
        <v>40</v>
      </c>
      <c r="EG1290" s="4" t="s">
        <v>33</v>
      </c>
      <c r="EH1290" s="4">
        <v>0</v>
      </c>
      <c r="EI1290" s="4" t="s">
        <v>3</v>
      </c>
      <c r="EJ1290" s="4">
        <v>2</v>
      </c>
      <c r="EK1290" s="4">
        <v>67</v>
      </c>
      <c r="EL1290" s="4" t="s">
        <v>34</v>
      </c>
      <c r="EM1290" s="4" t="s">
        <v>35</v>
      </c>
      <c r="EN1290" s="4"/>
      <c r="EO1290" s="4" t="s">
        <v>46</v>
      </c>
      <c r="EP1290" s="4"/>
      <c r="EQ1290" s="4">
        <v>0</v>
      </c>
      <c r="ER1290" s="4">
        <v>5.78</v>
      </c>
      <c r="ES1290" s="4">
        <v>5.78</v>
      </c>
      <c r="ET1290" s="4">
        <v>0</v>
      </c>
      <c r="EU1290" s="4">
        <v>0</v>
      </c>
      <c r="EV1290" s="4">
        <v>0</v>
      </c>
      <c r="EW1290" s="4">
        <v>0</v>
      </c>
      <c r="EX1290" s="4">
        <v>0</v>
      </c>
      <c r="EY1290" s="4"/>
      <c r="EZ1290" s="4"/>
      <c r="FA1290" s="4"/>
      <c r="FB1290" s="4"/>
      <c r="FC1290" s="4"/>
      <c r="FD1290" s="4"/>
      <c r="FE1290" s="4"/>
      <c r="FF1290" s="4"/>
      <c r="FG1290" s="4"/>
      <c r="FH1290" s="4"/>
      <c r="FI1290" s="4"/>
      <c r="FJ1290" s="4"/>
      <c r="FK1290" s="4"/>
      <c r="FL1290" s="4"/>
      <c r="FM1290" s="4"/>
      <c r="FN1290" s="4"/>
      <c r="FO1290" s="4"/>
      <c r="FP1290" s="4"/>
      <c r="FQ1290" s="4">
        <v>0</v>
      </c>
      <c r="FR1290" s="4">
        <v>0</v>
      </c>
      <c r="FS1290" s="4">
        <v>0</v>
      </c>
      <c r="FT1290" s="4"/>
      <c r="FU1290" s="4"/>
      <c r="FV1290" s="4"/>
      <c r="FW1290" s="4"/>
      <c r="FX1290" s="4">
        <v>97</v>
      </c>
      <c r="FY1290" s="4">
        <v>51</v>
      </c>
      <c r="FZ1290" s="4"/>
      <c r="GA1290" s="4" t="s">
        <v>3</v>
      </c>
      <c r="GB1290" s="4"/>
      <c r="GC1290" s="4"/>
      <c r="GD1290" s="4">
        <v>1</v>
      </c>
      <c r="GE1290" s="4"/>
      <c r="GF1290" s="4">
        <v>-1899352111</v>
      </c>
      <c r="GG1290" s="4">
        <v>2</v>
      </c>
      <c r="GH1290" s="4">
        <v>1</v>
      </c>
      <c r="GI1290" s="4">
        <v>2</v>
      </c>
      <c r="GJ1290" s="4">
        <v>0</v>
      </c>
      <c r="GK1290" s="4">
        <v>0</v>
      </c>
      <c r="GL1290" s="4">
        <f t="shared" si="1481"/>
        <v>0</v>
      </c>
      <c r="GM1290" s="4">
        <f t="shared" si="1482"/>
        <v>217.17</v>
      </c>
      <c r="GN1290" s="4">
        <f t="shared" si="1483"/>
        <v>0</v>
      </c>
      <c r="GO1290" s="4">
        <f t="shared" si="1484"/>
        <v>217.17</v>
      </c>
      <c r="GP1290" s="4">
        <f t="shared" si="1485"/>
        <v>0</v>
      </c>
      <c r="GQ1290" s="4"/>
      <c r="GR1290" s="4">
        <v>0</v>
      </c>
      <c r="GS1290" s="4">
        <v>3</v>
      </c>
      <c r="GT1290" s="4">
        <v>0</v>
      </c>
      <c r="GU1290" s="4" t="s">
        <v>3</v>
      </c>
      <c r="GV1290" s="4">
        <f t="shared" si="1486"/>
        <v>0</v>
      </c>
      <c r="GW1290" s="4">
        <v>1</v>
      </c>
      <c r="GX1290" s="4">
        <f t="shared" si="1487"/>
        <v>0</v>
      </c>
      <c r="GY1290" s="4"/>
      <c r="GZ1290" s="4"/>
      <c r="HA1290" s="4">
        <v>0</v>
      </c>
      <c r="HB1290" s="4">
        <v>0</v>
      </c>
      <c r="HC1290" s="4">
        <f t="shared" si="1488"/>
        <v>0</v>
      </c>
      <c r="HD1290" s="4"/>
      <c r="HE1290" s="4" t="s">
        <v>3</v>
      </c>
      <c r="HF1290" s="4" t="s">
        <v>3</v>
      </c>
      <c r="HG1290" s="4"/>
      <c r="HH1290" s="4"/>
      <c r="HI1290" s="4"/>
      <c r="HJ1290" s="4"/>
      <c r="HK1290" s="4"/>
      <c r="HL1290" s="4"/>
      <c r="HM1290" s="4" t="s">
        <v>3</v>
      </c>
      <c r="HN1290" s="4" t="s">
        <v>3</v>
      </c>
      <c r="HO1290" s="4" t="s">
        <v>3</v>
      </c>
      <c r="HP1290" s="4" t="s">
        <v>3</v>
      </c>
      <c r="HQ1290" s="4" t="s">
        <v>3</v>
      </c>
      <c r="HR1290" s="4"/>
      <c r="HS1290" s="4">
        <v>0</v>
      </c>
      <c r="HT1290" s="4"/>
      <c r="HU1290" s="4"/>
      <c r="HV1290" s="4"/>
      <c r="HW1290" s="4"/>
      <c r="HX1290" s="4"/>
      <c r="HY1290" s="4"/>
      <c r="HZ1290" s="4"/>
      <c r="IA1290" s="4"/>
      <c r="IB1290" s="4"/>
      <c r="IC1290" s="4"/>
      <c r="ID1290" s="4"/>
      <c r="IE1290" s="4"/>
      <c r="IF1290" s="4"/>
      <c r="IG1290" s="4"/>
      <c r="IH1290" s="4"/>
      <c r="II1290" s="4"/>
      <c r="IJ1290" s="4"/>
      <c r="IK1290" s="4">
        <v>0</v>
      </c>
      <c r="IL1290" s="4"/>
      <c r="IM1290" s="4"/>
      <c r="IN1290" s="4"/>
      <c r="IO1290" s="4"/>
      <c r="IP1290" s="4"/>
      <c r="IQ1290" s="4"/>
      <c r="IR1290" s="4"/>
      <c r="IS1290" s="4"/>
      <c r="IT1290" s="4"/>
      <c r="IU1290" s="4"/>
    </row>
    <row r="1291" spans="1:255" ht="409.5" x14ac:dyDescent="0.25">
      <c r="A1291" s="3">
        <v>17</v>
      </c>
      <c r="B1291" s="3">
        <v>1</v>
      </c>
      <c r="C1291" s="3">
        <f>ROW(SmtRes!A669)</f>
        <v>669</v>
      </c>
      <c r="D1291" s="3">
        <f>ROW(EtalonRes!A791)</f>
        <v>791</v>
      </c>
      <c r="E1291" s="3" t="s">
        <v>3</v>
      </c>
      <c r="F1291" s="3" t="s">
        <v>1480</v>
      </c>
      <c r="G1291" s="3" t="s">
        <v>1481</v>
      </c>
      <c r="H1291" s="3" t="s">
        <v>57</v>
      </c>
      <c r="I1291" s="3">
        <f>ROUND(6/100,9)</f>
        <v>0.06</v>
      </c>
      <c r="J1291" s="3">
        <v>0</v>
      </c>
      <c r="K1291" s="3">
        <f>ROUND(6/100,9)</f>
        <v>0.06</v>
      </c>
      <c r="L1291" s="3"/>
      <c r="M1291" s="3"/>
      <c r="N1291" s="3"/>
      <c r="O1291" s="3">
        <f t="shared" si="1464"/>
        <v>72.12</v>
      </c>
      <c r="P1291" s="3">
        <f t="shared" si="1465"/>
        <v>5.1100000000000003</v>
      </c>
      <c r="Q1291" s="3">
        <f>(ROUND((ROUND(((((ET1291*1.2)*1.25))*AV1291*I1291),2)*BB1291),2)+ROUND((ROUND(((AE1291-(((EU1291*1.2)*1.25)))*AV1291*I1291),2)*BS1291),2))</f>
        <v>0.97</v>
      </c>
      <c r="R1291" s="3">
        <f>(ROUND((ROUND(((((EU1291*1.2)*1.25))*AV1291*I1291),2)*BS1291),2)+ROUND((ROUND(((AE1291-(((EU1291*1.2)*1.25)))*AV1291*I1291),2)*BS1291),2))</f>
        <v>0.14000000000000001</v>
      </c>
      <c r="S1291" s="3">
        <f t="shared" si="1466"/>
        <v>66.040000000000006</v>
      </c>
      <c r="T1291" s="3">
        <f t="shared" si="1467"/>
        <v>0</v>
      </c>
      <c r="U1291" s="3">
        <f t="shared" si="1468"/>
        <v>5.1594998399999996</v>
      </c>
      <c r="V1291" s="3">
        <f t="shared" si="1469"/>
        <v>0</v>
      </c>
      <c r="W1291" s="3">
        <f t="shared" si="1470"/>
        <v>0</v>
      </c>
      <c r="X1291" s="3">
        <f>(ROUND((((S1291+ROUND((ROUND(((((EU1291*1.2)*1.25))*AV1291*I1291),2)*BS1291),2))*AT1291)/100),2)+ROUND(((ROUND((ROUND(((AE1291-(((EU1291*1.2)*1.25)))*AV1291*I1291),2)*BS1291),2)*AT1291)/100),2))</f>
        <v>80.08</v>
      </c>
      <c r="Y1291" s="3">
        <f>(ROUND((((S1291+ROUND((ROUND(((((EU1291*1.2)*1.25))*AV1291*I1291),2)*BS1291),2))*AU1291)/100),2)+ROUND(((ROUND((ROUND(((AE1291-(((EU1291*1.2)*1.25)))*AV1291*I1291),2)*BS1291),2)*AU1291)/100),2))</f>
        <v>47.65</v>
      </c>
      <c r="Z1291" s="3"/>
      <c r="AA1291" s="3">
        <v>-1</v>
      </c>
      <c r="AB1291" s="3">
        <f t="shared" si="1471"/>
        <v>1131.8876</v>
      </c>
      <c r="AC1291" s="3">
        <f>ROUND((((ES1291*1)*1)),6)</f>
        <v>85.16</v>
      </c>
      <c r="AD1291" s="3">
        <f>ROUND((((((ET1291*1.2)*1.25))-(((EU1291*1.2)*1.25)))+AE1291),6)</f>
        <v>15.15</v>
      </c>
      <c r="AE1291" s="3">
        <f>ROUND((((EU1291*1.2)*1.25)),6)</f>
        <v>2.145</v>
      </c>
      <c r="AF1291" s="3">
        <f>ROUND((((EV1291*1.2)*1.15)),6)</f>
        <v>1031.5776000000001</v>
      </c>
      <c r="AG1291" s="3">
        <f t="shared" si="1472"/>
        <v>0</v>
      </c>
      <c r="AH1291" s="3">
        <f>(((EW1291*1.2)*1.15))</f>
        <v>80.591999999999999</v>
      </c>
      <c r="AI1291" s="3">
        <f>(((EX1291*1.2)*1.25))</f>
        <v>0</v>
      </c>
      <c r="AJ1291" s="3">
        <f t="shared" si="1473"/>
        <v>0</v>
      </c>
      <c r="AK1291" s="3">
        <v>842.78</v>
      </c>
      <c r="AL1291" s="3">
        <v>85.16</v>
      </c>
      <c r="AM1291" s="3">
        <v>10.1</v>
      </c>
      <c r="AN1291" s="3">
        <v>1.43</v>
      </c>
      <c r="AO1291" s="3">
        <v>747.52</v>
      </c>
      <c r="AP1291" s="3">
        <v>0</v>
      </c>
      <c r="AQ1291" s="3">
        <v>58.4</v>
      </c>
      <c r="AR1291" s="3">
        <v>0</v>
      </c>
      <c r="AS1291" s="3">
        <v>0</v>
      </c>
      <c r="AT1291" s="3">
        <v>121</v>
      </c>
      <c r="AU1291" s="3">
        <v>72</v>
      </c>
      <c r="AV1291" s="3">
        <v>1.0669999999999999</v>
      </c>
      <c r="AW1291" s="3">
        <v>1</v>
      </c>
      <c r="AX1291" s="3"/>
      <c r="AY1291" s="3"/>
      <c r="AZ1291" s="3">
        <v>1</v>
      </c>
      <c r="BA1291" s="3">
        <v>1</v>
      </c>
      <c r="BB1291" s="3">
        <v>1</v>
      </c>
      <c r="BC1291" s="3">
        <v>1</v>
      </c>
      <c r="BD1291" s="3" t="s">
        <v>3</v>
      </c>
      <c r="BE1291" s="3" t="s">
        <v>3</v>
      </c>
      <c r="BF1291" s="3" t="s">
        <v>3</v>
      </c>
      <c r="BG1291" s="3" t="s">
        <v>3</v>
      </c>
      <c r="BH1291" s="3">
        <v>0</v>
      </c>
      <c r="BI1291" s="3">
        <v>1</v>
      </c>
      <c r="BJ1291" s="3" t="s">
        <v>1482</v>
      </c>
      <c r="BK1291" s="3"/>
      <c r="BL1291" s="3"/>
      <c r="BM1291" s="3">
        <v>21</v>
      </c>
      <c r="BN1291" s="3">
        <v>0</v>
      </c>
      <c r="BO1291" s="3" t="s">
        <v>1480</v>
      </c>
      <c r="BP1291" s="3">
        <v>1</v>
      </c>
      <c r="BQ1291" s="3">
        <v>30</v>
      </c>
      <c r="BR1291" s="3">
        <v>0</v>
      </c>
      <c r="BS1291" s="3">
        <v>1</v>
      </c>
      <c r="BT1291" s="3">
        <v>1</v>
      </c>
      <c r="BU1291" s="3">
        <v>1</v>
      </c>
      <c r="BV1291" s="3">
        <v>1</v>
      </c>
      <c r="BW1291" s="3">
        <v>1</v>
      </c>
      <c r="BX1291" s="3">
        <v>1</v>
      </c>
      <c r="BY1291" s="3" t="s">
        <v>3</v>
      </c>
      <c r="BZ1291" s="3">
        <v>121</v>
      </c>
      <c r="CA1291" s="3">
        <v>72</v>
      </c>
      <c r="CB1291" s="3" t="s">
        <v>3</v>
      </c>
      <c r="CC1291" s="3"/>
      <c r="CD1291" s="3"/>
      <c r="CE1291" s="3">
        <v>1566</v>
      </c>
      <c r="CF1291" s="3">
        <v>0</v>
      </c>
      <c r="CG1291" s="3">
        <v>0</v>
      </c>
      <c r="CH1291" s="3"/>
      <c r="CI1291" s="3"/>
      <c r="CJ1291" s="3"/>
      <c r="CK1291" s="3"/>
      <c r="CL1291" s="3"/>
      <c r="CM1291" s="3">
        <v>0</v>
      </c>
      <c r="CN1291" s="9" t="s">
        <v>2547</v>
      </c>
      <c r="CO1291" s="3">
        <v>0</v>
      </c>
      <c r="CP1291" s="3">
        <f t="shared" si="1474"/>
        <v>72.12</v>
      </c>
      <c r="CQ1291" s="3">
        <f t="shared" si="1475"/>
        <v>85.16</v>
      </c>
      <c r="CR1291" s="3">
        <f>(ROUND((ROUND(((((ET1291*1.2)*1.25))*AV1291*1),2)*BB1291),2)+ROUND((ROUND(((AE1291-(((EU1291*1.2)*1.25)))*AV1291*1),2)*BS1291),2))</f>
        <v>16.170000000000002</v>
      </c>
      <c r="CS1291" s="3">
        <f>(ROUND((ROUND(((((EU1291*1.2)*1.25))*AV1291*1),2)*BS1291),2)+ROUND((ROUND(((AE1291-(((EU1291*1.2)*1.25)))*AV1291*1),2)*BS1291),2))</f>
        <v>2.29</v>
      </c>
      <c r="CT1291" s="3">
        <f t="shared" si="1476"/>
        <v>1100.69</v>
      </c>
      <c r="CU1291" s="3">
        <f t="shared" si="1477"/>
        <v>0</v>
      </c>
      <c r="CV1291" s="3">
        <f t="shared" si="1478"/>
        <v>85.991664</v>
      </c>
      <c r="CW1291" s="3">
        <f t="shared" si="1479"/>
        <v>0</v>
      </c>
      <c r="CX1291" s="3">
        <f t="shared" si="1480"/>
        <v>0</v>
      </c>
      <c r="CY1291" s="3">
        <f>(ROUND((((S1291+ROUND((ROUND(((((EU1291*1.2)*1.25))*AV1291*1),2)*BS1291),2))*AT1291)/100),2)+ROUND(((ROUND((ROUND(((AE1291-(((EU1291*1.2)*1.25)))*AV1291*1),2)*BS1291),2)*AT1291)/100),2))</f>
        <v>82.68</v>
      </c>
      <c r="CZ1291" s="3">
        <f>(ROUND((((S1291+ROUND((ROUND(((((EU1291*1.2)*1.25))*AV1291*1),2)*BS1291),2))*AU1291)/100),2)+ROUND(((ROUND((ROUND(((AE1291-(((EU1291*1.2)*1.25)))*AV1291*1),2)*BS1291),2)*AU1291)/100),2))</f>
        <v>49.2</v>
      </c>
      <c r="DA1291" s="3"/>
      <c r="DB1291" s="3">
        <v>253</v>
      </c>
      <c r="DC1291" s="3" t="s">
        <v>3</v>
      </c>
      <c r="DD1291" s="3" t="s">
        <v>957</v>
      </c>
      <c r="DE1291" s="3" t="s">
        <v>958</v>
      </c>
      <c r="DF1291" s="3" t="s">
        <v>958</v>
      </c>
      <c r="DG1291" s="3" t="s">
        <v>959</v>
      </c>
      <c r="DH1291" s="3" t="s">
        <v>3</v>
      </c>
      <c r="DI1291" s="3" t="s">
        <v>959</v>
      </c>
      <c r="DJ1291" s="3" t="s">
        <v>958</v>
      </c>
      <c r="DK1291" s="3" t="s">
        <v>3</v>
      </c>
      <c r="DL1291" s="3" t="s">
        <v>3</v>
      </c>
      <c r="DM1291" s="3" t="s">
        <v>3</v>
      </c>
      <c r="DN1291" s="3">
        <v>0</v>
      </c>
      <c r="DO1291" s="3">
        <v>0</v>
      </c>
      <c r="DP1291" s="3">
        <v>1</v>
      </c>
      <c r="DQ1291" s="3">
        <v>1</v>
      </c>
      <c r="DR1291" s="3"/>
      <c r="DS1291" s="3"/>
      <c r="DT1291" s="3"/>
      <c r="DU1291" s="3">
        <v>1003</v>
      </c>
      <c r="DV1291" s="3" t="s">
        <v>57</v>
      </c>
      <c r="DW1291" s="3" t="s">
        <v>57</v>
      </c>
      <c r="DX1291" s="3">
        <v>100</v>
      </c>
      <c r="DY1291" s="3"/>
      <c r="DZ1291" s="3" t="s">
        <v>3</v>
      </c>
      <c r="EA1291" s="3" t="s">
        <v>3</v>
      </c>
      <c r="EB1291" s="3" t="s">
        <v>3</v>
      </c>
      <c r="EC1291" s="3" t="s">
        <v>3</v>
      </c>
      <c r="ED1291" s="3"/>
      <c r="EE1291" s="3">
        <v>57042910</v>
      </c>
      <c r="EF1291" s="3">
        <v>30</v>
      </c>
      <c r="EG1291" s="3" t="s">
        <v>110</v>
      </c>
      <c r="EH1291" s="3">
        <v>0</v>
      </c>
      <c r="EI1291" s="3" t="s">
        <v>3</v>
      </c>
      <c r="EJ1291" s="3">
        <v>1</v>
      </c>
      <c r="EK1291" s="3">
        <v>21</v>
      </c>
      <c r="EL1291" s="3" t="s">
        <v>1483</v>
      </c>
      <c r="EM1291" s="3" t="s">
        <v>1484</v>
      </c>
      <c r="EN1291" s="3"/>
      <c r="EO1291" s="3" t="s">
        <v>962</v>
      </c>
      <c r="EP1291" s="3"/>
      <c r="EQ1291" s="3">
        <v>1024</v>
      </c>
      <c r="ER1291" s="3">
        <v>842.78</v>
      </c>
      <c r="ES1291" s="3">
        <v>85.16</v>
      </c>
      <c r="ET1291" s="3">
        <v>10.1</v>
      </c>
      <c r="EU1291" s="3">
        <v>1.43</v>
      </c>
      <c r="EV1291" s="3">
        <v>747.52</v>
      </c>
      <c r="EW1291" s="3">
        <v>58.4</v>
      </c>
      <c r="EX1291" s="3">
        <v>0</v>
      </c>
      <c r="EY1291" s="3">
        <v>0</v>
      </c>
      <c r="EZ1291" s="3"/>
      <c r="FA1291" s="3"/>
      <c r="FB1291" s="3"/>
      <c r="FC1291" s="3"/>
      <c r="FD1291" s="3"/>
      <c r="FE1291" s="3"/>
      <c r="FF1291" s="3"/>
      <c r="FG1291" s="3"/>
      <c r="FH1291" s="3"/>
      <c r="FI1291" s="3"/>
      <c r="FJ1291" s="3"/>
      <c r="FK1291" s="3"/>
      <c r="FL1291" s="3"/>
      <c r="FM1291" s="3"/>
      <c r="FN1291" s="3"/>
      <c r="FO1291" s="3"/>
      <c r="FP1291" s="3"/>
      <c r="FQ1291" s="3">
        <v>0</v>
      </c>
      <c r="FR1291" s="3">
        <v>0</v>
      </c>
      <c r="FS1291" s="3">
        <v>0</v>
      </c>
      <c r="FT1291" s="3"/>
      <c r="FU1291" s="3"/>
      <c r="FV1291" s="3"/>
      <c r="FW1291" s="3"/>
      <c r="FX1291" s="3">
        <v>121</v>
      </c>
      <c r="FY1291" s="3">
        <v>72</v>
      </c>
      <c r="FZ1291" s="3"/>
      <c r="GA1291" s="3" t="s">
        <v>3</v>
      </c>
      <c r="GB1291" s="3"/>
      <c r="GC1291" s="3"/>
      <c r="GD1291" s="3">
        <v>1</v>
      </c>
      <c r="GE1291" s="3"/>
      <c r="GF1291" s="3">
        <v>-60323720</v>
      </c>
      <c r="GG1291" s="3">
        <v>2</v>
      </c>
      <c r="GH1291" s="3">
        <v>1</v>
      </c>
      <c r="GI1291" s="3">
        <v>2</v>
      </c>
      <c r="GJ1291" s="3">
        <v>0</v>
      </c>
      <c r="GK1291" s="3">
        <v>0</v>
      </c>
      <c r="GL1291" s="3">
        <f t="shared" si="1481"/>
        <v>0</v>
      </c>
      <c r="GM1291" s="3">
        <f t="shared" si="1482"/>
        <v>199.85</v>
      </c>
      <c r="GN1291" s="3">
        <f t="shared" si="1483"/>
        <v>199.85</v>
      </c>
      <c r="GO1291" s="3">
        <f t="shared" si="1484"/>
        <v>0</v>
      </c>
      <c r="GP1291" s="3">
        <f t="shared" si="1485"/>
        <v>0</v>
      </c>
      <c r="GQ1291" s="3"/>
      <c r="GR1291" s="3">
        <v>0</v>
      </c>
      <c r="GS1291" s="3">
        <v>3</v>
      </c>
      <c r="GT1291" s="3">
        <v>0</v>
      </c>
      <c r="GU1291" s="3" t="s">
        <v>3</v>
      </c>
      <c r="GV1291" s="3">
        <f t="shared" si="1486"/>
        <v>0</v>
      </c>
      <c r="GW1291" s="3">
        <v>1</v>
      </c>
      <c r="GX1291" s="3">
        <f t="shared" si="1487"/>
        <v>0</v>
      </c>
      <c r="GY1291" s="3"/>
      <c r="GZ1291" s="3"/>
      <c r="HA1291" s="3">
        <v>0</v>
      </c>
      <c r="HB1291" s="3">
        <v>0</v>
      </c>
      <c r="HC1291" s="3">
        <f t="shared" si="1488"/>
        <v>0</v>
      </c>
      <c r="HD1291" s="3"/>
      <c r="HE1291" s="3" t="s">
        <v>3</v>
      </c>
      <c r="HF1291" s="3" t="s">
        <v>3</v>
      </c>
      <c r="HG1291" s="3"/>
      <c r="HH1291" s="3"/>
      <c r="HI1291" s="3"/>
      <c r="HJ1291" s="3"/>
      <c r="HK1291" s="3"/>
      <c r="HL1291" s="3"/>
      <c r="HM1291" s="3" t="s">
        <v>3</v>
      </c>
      <c r="HN1291" s="3" t="s">
        <v>3</v>
      </c>
      <c r="HO1291" s="3" t="s">
        <v>3</v>
      </c>
      <c r="HP1291" s="3" t="s">
        <v>3</v>
      </c>
      <c r="HQ1291" s="3" t="s">
        <v>3</v>
      </c>
      <c r="HR1291" s="3"/>
      <c r="HS1291" s="3">
        <v>0</v>
      </c>
      <c r="HT1291" s="3"/>
      <c r="HU1291" s="3"/>
      <c r="HV1291" s="3"/>
      <c r="HW1291" s="3"/>
      <c r="HX1291" s="3"/>
      <c r="HY1291" s="3"/>
      <c r="HZ1291" s="3"/>
      <c r="IA1291" s="3"/>
      <c r="IB1291" s="3"/>
      <c r="IC1291" s="3"/>
      <c r="ID1291" s="3"/>
      <c r="IE1291" s="3"/>
      <c r="IF1291" s="3"/>
      <c r="IG1291" s="3"/>
      <c r="IH1291" s="3"/>
      <c r="II1291" s="3"/>
      <c r="IJ1291" s="3"/>
      <c r="IK1291" s="3">
        <v>0</v>
      </c>
      <c r="IL1291" s="3"/>
      <c r="IM1291" s="3"/>
      <c r="IN1291" s="3"/>
      <c r="IO1291" s="3"/>
      <c r="IP1291" s="3"/>
      <c r="IQ1291" s="3"/>
      <c r="IR1291" s="3"/>
      <c r="IS1291" s="3"/>
      <c r="IT1291" s="3"/>
      <c r="IU1291" s="3"/>
    </row>
    <row r="1292" spans="1:255" ht="409.5" x14ac:dyDescent="0.25">
      <c r="A1292" s="4">
        <v>17</v>
      </c>
      <c r="B1292" s="4">
        <v>1</v>
      </c>
      <c r="C1292" s="4">
        <f>ROW(SmtRes!A676)</f>
        <v>676</v>
      </c>
      <c r="D1292" s="4">
        <f>ROW(EtalonRes!A800)</f>
        <v>800</v>
      </c>
      <c r="E1292" s="4" t="s">
        <v>3</v>
      </c>
      <c r="F1292" s="4" t="s">
        <v>1480</v>
      </c>
      <c r="G1292" s="4" t="s">
        <v>1481</v>
      </c>
      <c r="H1292" s="4" t="s">
        <v>57</v>
      </c>
      <c r="I1292" s="4">
        <f>ROUND(6/100,9)</f>
        <v>0.06</v>
      </c>
      <c r="J1292" s="4">
        <v>0</v>
      </c>
      <c r="K1292" s="4">
        <f>ROUND(6/100,9)</f>
        <v>0.06</v>
      </c>
      <c r="L1292" s="4"/>
      <c r="M1292" s="4"/>
      <c r="N1292" s="4"/>
      <c r="O1292" s="4">
        <f t="shared" si="1464"/>
        <v>3802.96</v>
      </c>
      <c r="P1292" s="4">
        <f t="shared" si="1465"/>
        <v>65.510000000000005</v>
      </c>
      <c r="Q1292" s="4">
        <f>(ROUND((ROUND(((((ET1292*1.2)*1.25))*AV1292*I1292),2)*BB1292),2)+ROUND((ROUND(((AE1292-(((EU1292*1.2)*1.25)))*AV1292*I1292),2)*BS1292),2))</f>
        <v>16.100000000000001</v>
      </c>
      <c r="R1292" s="4">
        <f>(ROUND((ROUND(((((EU1292*1.2)*1.25))*AV1292*I1292),2)*BS1292),2)+ROUND((ROUND(((AE1292-(((EU1292*1.2)*1.25)))*AV1292*I1292),2)*BS1292),2))</f>
        <v>7.89</v>
      </c>
      <c r="S1292" s="4">
        <f t="shared" si="1466"/>
        <v>3721.35</v>
      </c>
      <c r="T1292" s="4">
        <f t="shared" si="1467"/>
        <v>0</v>
      </c>
      <c r="U1292" s="4">
        <f t="shared" si="1468"/>
        <v>5.1594998399999996</v>
      </c>
      <c r="V1292" s="4">
        <f t="shared" si="1469"/>
        <v>0</v>
      </c>
      <c r="W1292" s="4">
        <f t="shared" si="1470"/>
        <v>0</v>
      </c>
      <c r="X1292" s="4">
        <f>(ROUND((((S1292+ROUND((ROUND(((((EU1292*1.2)*1.25))*AV1292*I1292),2)*BS1292),2))*AT1292)/100),2)+ROUND(((ROUND((ROUND(((AE1292-(((EU1292*1.2)*1.25)))*AV1292*I1292),2)*BS1292),2)*AT1292)/100),2))</f>
        <v>4512.38</v>
      </c>
      <c r="Y1292" s="4">
        <f>(ROUND((((S1292+ROUND((ROUND(((((EU1292*1.2)*1.25))*AV1292*I1292),2)*BS1292),2))*AU1292)/100),2)+ROUND(((ROUND((ROUND(((AE1292-(((EU1292*1.2)*1.25)))*AV1292*I1292),2)*BS1292),2)*AU1292)/100),2))</f>
        <v>2685.05</v>
      </c>
      <c r="Z1292" s="4"/>
      <c r="AA1292" s="4">
        <v>-1</v>
      </c>
      <c r="AB1292" s="4">
        <f t="shared" si="1471"/>
        <v>1131.8876</v>
      </c>
      <c r="AC1292" s="4">
        <f>ROUND((((ES1292*1)*1)),6)</f>
        <v>85.16</v>
      </c>
      <c r="AD1292" s="4">
        <f>ROUND((((((ET1292*1.2)*1.25))-(((EU1292*1.2)*1.25)))+AE1292),6)</f>
        <v>15.15</v>
      </c>
      <c r="AE1292" s="4">
        <f>ROUND((((EU1292*1.2)*1.25)),6)</f>
        <v>2.145</v>
      </c>
      <c r="AF1292" s="4">
        <f>ROUND((((EV1292*1.2)*1.15)),6)</f>
        <v>1031.5776000000001</v>
      </c>
      <c r="AG1292" s="4">
        <f t="shared" si="1472"/>
        <v>0</v>
      </c>
      <c r="AH1292" s="4">
        <f>(((EW1292*1.2)*1.15))</f>
        <v>80.591999999999999</v>
      </c>
      <c r="AI1292" s="4">
        <f>(((EX1292*1.2)*1.25))</f>
        <v>0</v>
      </c>
      <c r="AJ1292" s="4">
        <f t="shared" si="1473"/>
        <v>0</v>
      </c>
      <c r="AK1292" s="4">
        <v>842.78</v>
      </c>
      <c r="AL1292" s="4">
        <v>85.16</v>
      </c>
      <c r="AM1292" s="4">
        <v>10.1</v>
      </c>
      <c r="AN1292" s="4">
        <v>1.43</v>
      </c>
      <c r="AO1292" s="4">
        <v>747.52</v>
      </c>
      <c r="AP1292" s="4">
        <v>0</v>
      </c>
      <c r="AQ1292" s="4">
        <v>58.4</v>
      </c>
      <c r="AR1292" s="4">
        <v>0</v>
      </c>
      <c r="AS1292" s="4">
        <v>0</v>
      </c>
      <c r="AT1292" s="4">
        <v>121</v>
      </c>
      <c r="AU1292" s="4">
        <v>72</v>
      </c>
      <c r="AV1292" s="4">
        <v>1.0669999999999999</v>
      </c>
      <c r="AW1292" s="4">
        <v>1</v>
      </c>
      <c r="AX1292" s="4"/>
      <c r="AY1292" s="4"/>
      <c r="AZ1292" s="4">
        <v>1</v>
      </c>
      <c r="BA1292" s="4">
        <v>56.35</v>
      </c>
      <c r="BB1292" s="4">
        <v>16.600000000000001</v>
      </c>
      <c r="BC1292" s="4">
        <v>12.82</v>
      </c>
      <c r="BD1292" s="4" t="s">
        <v>3</v>
      </c>
      <c r="BE1292" s="4" t="s">
        <v>3</v>
      </c>
      <c r="BF1292" s="4" t="s">
        <v>3</v>
      </c>
      <c r="BG1292" s="4" t="s">
        <v>3</v>
      </c>
      <c r="BH1292" s="4">
        <v>0</v>
      </c>
      <c r="BI1292" s="4">
        <v>1</v>
      </c>
      <c r="BJ1292" s="4" t="s">
        <v>1482</v>
      </c>
      <c r="BK1292" s="4"/>
      <c r="BL1292" s="4"/>
      <c r="BM1292" s="4">
        <v>21</v>
      </c>
      <c r="BN1292" s="4">
        <v>0</v>
      </c>
      <c r="BO1292" s="4" t="s">
        <v>1480</v>
      </c>
      <c r="BP1292" s="4">
        <v>1</v>
      </c>
      <c r="BQ1292" s="4">
        <v>30</v>
      </c>
      <c r="BR1292" s="4">
        <v>0</v>
      </c>
      <c r="BS1292" s="4">
        <v>56.35</v>
      </c>
      <c r="BT1292" s="4">
        <v>1</v>
      </c>
      <c r="BU1292" s="4">
        <v>1</v>
      </c>
      <c r="BV1292" s="4">
        <v>1</v>
      </c>
      <c r="BW1292" s="4">
        <v>1</v>
      </c>
      <c r="BX1292" s="4">
        <v>1</v>
      </c>
      <c r="BY1292" s="4" t="s">
        <v>3</v>
      </c>
      <c r="BZ1292" s="4">
        <v>121</v>
      </c>
      <c r="CA1292" s="4">
        <v>72</v>
      </c>
      <c r="CB1292" s="4" t="s">
        <v>3</v>
      </c>
      <c r="CC1292" s="4"/>
      <c r="CD1292" s="4"/>
      <c r="CE1292" s="4">
        <v>1566</v>
      </c>
      <c r="CF1292" s="4">
        <v>0</v>
      </c>
      <c r="CG1292" s="4">
        <v>0</v>
      </c>
      <c r="CH1292" s="4"/>
      <c r="CI1292" s="4"/>
      <c r="CJ1292" s="4"/>
      <c r="CK1292" s="4"/>
      <c r="CL1292" s="4"/>
      <c r="CM1292" s="4">
        <v>0</v>
      </c>
      <c r="CN1292" s="10" t="s">
        <v>2547</v>
      </c>
      <c r="CO1292" s="4">
        <v>0</v>
      </c>
      <c r="CP1292" s="4">
        <f t="shared" si="1474"/>
        <v>3802.96</v>
      </c>
      <c r="CQ1292" s="4">
        <f t="shared" si="1475"/>
        <v>1091.75</v>
      </c>
      <c r="CR1292" s="4">
        <f>(ROUND((ROUND(((((ET1292*1.2)*1.25))*AV1292*1),2)*BB1292),2)+ROUND((ROUND(((AE1292-(((EU1292*1.2)*1.25)))*AV1292*1),2)*BS1292),2))</f>
        <v>268.42</v>
      </c>
      <c r="CS1292" s="4">
        <f>(ROUND((ROUND(((((EU1292*1.2)*1.25))*AV1292*1),2)*BS1292),2)+ROUND((ROUND(((AE1292-(((EU1292*1.2)*1.25)))*AV1292*1),2)*BS1292),2))</f>
        <v>129.04</v>
      </c>
      <c r="CT1292" s="4">
        <f t="shared" si="1476"/>
        <v>62023.88</v>
      </c>
      <c r="CU1292" s="4">
        <f t="shared" si="1477"/>
        <v>0</v>
      </c>
      <c r="CV1292" s="4">
        <f t="shared" si="1478"/>
        <v>85.991664</v>
      </c>
      <c r="CW1292" s="4">
        <f t="shared" si="1479"/>
        <v>0</v>
      </c>
      <c r="CX1292" s="4">
        <f t="shared" si="1480"/>
        <v>0</v>
      </c>
      <c r="CY1292" s="4">
        <f>(ROUND((((S1292+ROUND((ROUND(((((EU1292*1.2)*1.25))*AV1292*1),2)*BS1292),2))*AT1292)/100),2)+ROUND(((ROUND((ROUND(((AE1292-(((EU1292*1.2)*1.25)))*AV1292*1),2)*BS1292),2)*AT1292)/100),2))</f>
        <v>4658.97</v>
      </c>
      <c r="CZ1292" s="4">
        <f>(ROUND((((S1292+ROUND((ROUND(((((EU1292*1.2)*1.25))*AV1292*1),2)*BS1292),2))*AU1292)/100),2)+ROUND(((ROUND((ROUND(((AE1292-(((EU1292*1.2)*1.25)))*AV1292*1),2)*BS1292),2)*AU1292)/100),2))</f>
        <v>2772.28</v>
      </c>
      <c r="DA1292" s="4"/>
      <c r="DB1292" s="4">
        <v>255</v>
      </c>
      <c r="DC1292" s="4" t="s">
        <v>3</v>
      </c>
      <c r="DD1292" s="4" t="s">
        <v>957</v>
      </c>
      <c r="DE1292" s="4" t="s">
        <v>958</v>
      </c>
      <c r="DF1292" s="4" t="s">
        <v>958</v>
      </c>
      <c r="DG1292" s="4" t="s">
        <v>959</v>
      </c>
      <c r="DH1292" s="4" t="s">
        <v>3</v>
      </c>
      <c r="DI1292" s="4" t="s">
        <v>959</v>
      </c>
      <c r="DJ1292" s="4" t="s">
        <v>958</v>
      </c>
      <c r="DK1292" s="4" t="s">
        <v>3</v>
      </c>
      <c r="DL1292" s="4" t="s">
        <v>3</v>
      </c>
      <c r="DM1292" s="4" t="s">
        <v>3</v>
      </c>
      <c r="DN1292" s="4">
        <v>0</v>
      </c>
      <c r="DO1292" s="4">
        <v>0</v>
      </c>
      <c r="DP1292" s="4">
        <v>1</v>
      </c>
      <c r="DQ1292" s="4">
        <v>1</v>
      </c>
      <c r="DR1292" s="4"/>
      <c r="DS1292" s="4"/>
      <c r="DT1292" s="4"/>
      <c r="DU1292" s="4">
        <v>1003</v>
      </c>
      <c r="DV1292" s="4" t="s">
        <v>57</v>
      </c>
      <c r="DW1292" s="4" t="s">
        <v>57</v>
      </c>
      <c r="DX1292" s="4">
        <v>100</v>
      </c>
      <c r="DY1292" s="4"/>
      <c r="DZ1292" s="4" t="s">
        <v>3</v>
      </c>
      <c r="EA1292" s="4" t="s">
        <v>3</v>
      </c>
      <c r="EB1292" s="4" t="s">
        <v>3</v>
      </c>
      <c r="EC1292" s="4" t="s">
        <v>3</v>
      </c>
      <c r="ED1292" s="4"/>
      <c r="EE1292" s="4">
        <v>57042910</v>
      </c>
      <c r="EF1292" s="4">
        <v>30</v>
      </c>
      <c r="EG1292" s="4" t="s">
        <v>110</v>
      </c>
      <c r="EH1292" s="4">
        <v>0</v>
      </c>
      <c r="EI1292" s="4" t="s">
        <v>3</v>
      </c>
      <c r="EJ1292" s="4">
        <v>1</v>
      </c>
      <c r="EK1292" s="4">
        <v>21</v>
      </c>
      <c r="EL1292" s="4" t="s">
        <v>1483</v>
      </c>
      <c r="EM1292" s="4" t="s">
        <v>1484</v>
      </c>
      <c r="EN1292" s="4"/>
      <c r="EO1292" s="4" t="s">
        <v>962</v>
      </c>
      <c r="EP1292" s="4"/>
      <c r="EQ1292" s="4">
        <v>1024</v>
      </c>
      <c r="ER1292" s="4">
        <v>842.78</v>
      </c>
      <c r="ES1292" s="4">
        <v>85.16</v>
      </c>
      <c r="ET1292" s="4">
        <v>10.1</v>
      </c>
      <c r="EU1292" s="4">
        <v>1.43</v>
      </c>
      <c r="EV1292" s="4">
        <v>747.52</v>
      </c>
      <c r="EW1292" s="4">
        <v>58.4</v>
      </c>
      <c r="EX1292" s="4">
        <v>0</v>
      </c>
      <c r="EY1292" s="4">
        <v>0</v>
      </c>
      <c r="EZ1292" s="4"/>
      <c r="FA1292" s="4"/>
      <c r="FB1292" s="4"/>
      <c r="FC1292" s="4"/>
      <c r="FD1292" s="4"/>
      <c r="FE1292" s="4"/>
      <c r="FF1292" s="4"/>
      <c r="FG1292" s="4"/>
      <c r="FH1292" s="4"/>
      <c r="FI1292" s="4"/>
      <c r="FJ1292" s="4"/>
      <c r="FK1292" s="4"/>
      <c r="FL1292" s="4"/>
      <c r="FM1292" s="4"/>
      <c r="FN1292" s="4"/>
      <c r="FO1292" s="4"/>
      <c r="FP1292" s="4"/>
      <c r="FQ1292" s="4">
        <v>0</v>
      </c>
      <c r="FR1292" s="4">
        <v>0</v>
      </c>
      <c r="FS1292" s="4">
        <v>0</v>
      </c>
      <c r="FT1292" s="4"/>
      <c r="FU1292" s="4"/>
      <c r="FV1292" s="4"/>
      <c r="FW1292" s="4"/>
      <c r="FX1292" s="4">
        <v>121</v>
      </c>
      <c r="FY1292" s="4">
        <v>72</v>
      </c>
      <c r="FZ1292" s="4"/>
      <c r="GA1292" s="4" t="s">
        <v>3</v>
      </c>
      <c r="GB1292" s="4"/>
      <c r="GC1292" s="4"/>
      <c r="GD1292" s="4">
        <v>1</v>
      </c>
      <c r="GE1292" s="4"/>
      <c r="GF1292" s="4">
        <v>-60323720</v>
      </c>
      <c r="GG1292" s="4">
        <v>2</v>
      </c>
      <c r="GH1292" s="4">
        <v>1</v>
      </c>
      <c r="GI1292" s="4">
        <v>2</v>
      </c>
      <c r="GJ1292" s="4">
        <v>0</v>
      </c>
      <c r="GK1292" s="4">
        <v>0</v>
      </c>
      <c r="GL1292" s="4">
        <f t="shared" si="1481"/>
        <v>0</v>
      </c>
      <c r="GM1292" s="4">
        <f t="shared" si="1482"/>
        <v>11000.39</v>
      </c>
      <c r="GN1292" s="4">
        <f t="shared" si="1483"/>
        <v>11000.39</v>
      </c>
      <c r="GO1292" s="4">
        <f t="shared" si="1484"/>
        <v>0</v>
      </c>
      <c r="GP1292" s="4">
        <f t="shared" si="1485"/>
        <v>0</v>
      </c>
      <c r="GQ1292" s="4"/>
      <c r="GR1292" s="4">
        <v>0</v>
      </c>
      <c r="GS1292" s="4">
        <v>3</v>
      </c>
      <c r="GT1292" s="4">
        <v>0</v>
      </c>
      <c r="GU1292" s="4" t="s">
        <v>3</v>
      </c>
      <c r="GV1292" s="4">
        <f t="shared" si="1486"/>
        <v>0</v>
      </c>
      <c r="GW1292" s="4">
        <v>1</v>
      </c>
      <c r="GX1292" s="4">
        <f t="shared" si="1487"/>
        <v>0</v>
      </c>
      <c r="GY1292" s="4"/>
      <c r="GZ1292" s="4"/>
      <c r="HA1292" s="4">
        <v>0</v>
      </c>
      <c r="HB1292" s="4">
        <v>0</v>
      </c>
      <c r="HC1292" s="4">
        <f t="shared" si="1488"/>
        <v>0</v>
      </c>
      <c r="HD1292" s="4"/>
      <c r="HE1292" s="4" t="s">
        <v>3</v>
      </c>
      <c r="HF1292" s="4" t="s">
        <v>3</v>
      </c>
      <c r="HG1292" s="4"/>
      <c r="HH1292" s="4"/>
      <c r="HI1292" s="4"/>
      <c r="HJ1292" s="4"/>
      <c r="HK1292" s="4"/>
      <c r="HL1292" s="4"/>
      <c r="HM1292" s="4" t="s">
        <v>3</v>
      </c>
      <c r="HN1292" s="4" t="s">
        <v>3</v>
      </c>
      <c r="HO1292" s="4" t="s">
        <v>3</v>
      </c>
      <c r="HP1292" s="4" t="s">
        <v>3</v>
      </c>
      <c r="HQ1292" s="4" t="s">
        <v>3</v>
      </c>
      <c r="HR1292" s="4"/>
      <c r="HS1292" s="4">
        <v>0</v>
      </c>
      <c r="HT1292" s="4"/>
      <c r="HU1292" s="4"/>
      <c r="HV1292" s="4"/>
      <c r="HW1292" s="4"/>
      <c r="HX1292" s="4"/>
      <c r="HY1292" s="4"/>
      <c r="HZ1292" s="4"/>
      <c r="IA1292" s="4"/>
      <c r="IB1292" s="4"/>
      <c r="IC1292" s="4"/>
      <c r="ID1292" s="4"/>
      <c r="IE1292" s="4"/>
      <c r="IF1292" s="4"/>
      <c r="IG1292" s="4"/>
      <c r="IH1292" s="4"/>
      <c r="II1292" s="4"/>
      <c r="IJ1292" s="4"/>
      <c r="IK1292" s="4">
        <v>0</v>
      </c>
      <c r="IL1292" s="4"/>
      <c r="IM1292" s="4"/>
      <c r="IN1292" s="4"/>
      <c r="IO1292" s="4"/>
      <c r="IP1292" s="4"/>
      <c r="IQ1292" s="4"/>
      <c r="IR1292" s="4"/>
      <c r="IS1292" s="4"/>
      <c r="IT1292" s="4"/>
      <c r="IU1292" s="4"/>
    </row>
    <row r="1293" spans="1:255" ht="409.5" x14ac:dyDescent="0.25">
      <c r="A1293" s="3">
        <v>18</v>
      </c>
      <c r="B1293" s="3">
        <v>1</v>
      </c>
      <c r="C1293" s="3">
        <v>668</v>
      </c>
      <c r="D1293" s="3"/>
      <c r="E1293" s="3" t="s">
        <v>3</v>
      </c>
      <c r="F1293" s="3" t="s">
        <v>931</v>
      </c>
      <c r="G1293" s="3" t="s">
        <v>932</v>
      </c>
      <c r="H1293" s="3" t="s">
        <v>769</v>
      </c>
      <c r="I1293" s="3">
        <f>I1291*J1293</f>
        <v>6.12</v>
      </c>
      <c r="J1293" s="3">
        <v>102</v>
      </c>
      <c r="K1293" s="3">
        <v>102</v>
      </c>
      <c r="L1293" s="3"/>
      <c r="M1293" s="3"/>
      <c r="N1293" s="3"/>
      <c r="O1293" s="3">
        <f t="shared" si="1464"/>
        <v>35.369999999999997</v>
      </c>
      <c r="P1293" s="3">
        <f t="shared" si="1465"/>
        <v>35.369999999999997</v>
      </c>
      <c r="Q1293" s="3">
        <f t="shared" ref="Q1293:Q1298" si="1519">(ROUND((ROUND(((ET1293)*AV1293*I1293),2)*BB1293),2)+ROUND((ROUND(((AE1293-(EU1293))*AV1293*I1293),2)*BS1293),2))</f>
        <v>0</v>
      </c>
      <c r="R1293" s="3">
        <f t="shared" ref="R1293:R1298" si="1520">(ROUND((ROUND(((EU1293)*AV1293*I1293),2)*BS1293),2)+ROUND((ROUND(((AE1293-(EU1293))*AV1293*I1293),2)*BS1293),2))</f>
        <v>0</v>
      </c>
      <c r="S1293" s="3">
        <f t="shared" si="1466"/>
        <v>0</v>
      </c>
      <c r="T1293" s="3">
        <f t="shared" si="1467"/>
        <v>0</v>
      </c>
      <c r="U1293" s="3">
        <f t="shared" si="1468"/>
        <v>0</v>
      </c>
      <c r="V1293" s="3">
        <f t="shared" si="1469"/>
        <v>0</v>
      </c>
      <c r="W1293" s="3">
        <f t="shared" si="1470"/>
        <v>0</v>
      </c>
      <c r="X1293" s="3">
        <f t="shared" ref="X1293:X1298" si="1521">(ROUND((((S1293+ROUND((ROUND(((EU1293)*AV1293*I1293),2)*BS1293),2))*AT1293)/100),2)+ROUND(((ROUND((ROUND(((AE1293-(EU1293))*AV1293*I1293),2)*BS1293),2)*AT1293)/100),2))</f>
        <v>0</v>
      </c>
      <c r="Y1293" s="3">
        <f t="shared" ref="Y1293:Y1298" si="1522">(ROUND((((S1293+ROUND((ROUND(((EU1293)*AV1293*I1293),2)*BS1293),2))*AU1293)/100),2)+ROUND(((ROUND((ROUND(((AE1293-(EU1293))*AV1293*I1293),2)*BS1293),2)*AU1293)/100),2))</f>
        <v>0</v>
      </c>
      <c r="Z1293" s="3"/>
      <c r="AA1293" s="3">
        <v>-1</v>
      </c>
      <c r="AB1293" s="3">
        <f t="shared" si="1471"/>
        <v>5.78</v>
      </c>
      <c r="AC1293" s="3">
        <f t="shared" ref="AC1293:AC1298" si="1523">ROUND((ES1293),6)</f>
        <v>5.78</v>
      </c>
      <c r="AD1293" s="3">
        <f t="shared" ref="AD1293:AD1298" si="1524">ROUND((((ET1293)-(EU1293))+AE1293),6)</f>
        <v>0</v>
      </c>
      <c r="AE1293" s="3">
        <f t="shared" ref="AE1293:AF1298" si="1525">ROUND((EU1293),6)</f>
        <v>0</v>
      </c>
      <c r="AF1293" s="3">
        <f t="shared" si="1525"/>
        <v>0</v>
      </c>
      <c r="AG1293" s="3">
        <f t="shared" si="1472"/>
        <v>0</v>
      </c>
      <c r="AH1293" s="3">
        <f t="shared" ref="AH1293:AI1298" si="1526">(EW1293)</f>
        <v>0</v>
      </c>
      <c r="AI1293" s="3">
        <f t="shared" si="1526"/>
        <v>0</v>
      </c>
      <c r="AJ1293" s="3">
        <f t="shared" si="1473"/>
        <v>0</v>
      </c>
      <c r="AK1293" s="3">
        <v>5.78</v>
      </c>
      <c r="AL1293" s="3">
        <v>5.78</v>
      </c>
      <c r="AM1293" s="3">
        <v>0</v>
      </c>
      <c r="AN1293" s="3">
        <v>0</v>
      </c>
      <c r="AO1293" s="3">
        <v>0</v>
      </c>
      <c r="AP1293" s="3">
        <v>0</v>
      </c>
      <c r="AQ1293" s="3">
        <v>0</v>
      </c>
      <c r="AR1293" s="3">
        <v>0</v>
      </c>
      <c r="AS1293" s="3">
        <v>0</v>
      </c>
      <c r="AT1293" s="3">
        <v>121</v>
      </c>
      <c r="AU1293" s="3">
        <v>72</v>
      </c>
      <c r="AV1293" s="3">
        <v>1</v>
      </c>
      <c r="AW1293" s="3">
        <v>1</v>
      </c>
      <c r="AX1293" s="3"/>
      <c r="AY1293" s="3"/>
      <c r="AZ1293" s="3">
        <v>1</v>
      </c>
      <c r="BA1293" s="3">
        <v>1</v>
      </c>
      <c r="BB1293" s="3">
        <v>1</v>
      </c>
      <c r="BC1293" s="3">
        <v>1</v>
      </c>
      <c r="BD1293" s="3" t="s">
        <v>3</v>
      </c>
      <c r="BE1293" s="3" t="s">
        <v>3</v>
      </c>
      <c r="BF1293" s="3" t="s">
        <v>3</v>
      </c>
      <c r="BG1293" s="3" t="s">
        <v>3</v>
      </c>
      <c r="BH1293" s="3">
        <v>3</v>
      </c>
      <c r="BI1293" s="3">
        <v>1</v>
      </c>
      <c r="BJ1293" s="3" t="s">
        <v>933</v>
      </c>
      <c r="BK1293" s="3"/>
      <c r="BL1293" s="3"/>
      <c r="BM1293" s="3">
        <v>21</v>
      </c>
      <c r="BN1293" s="3">
        <v>0</v>
      </c>
      <c r="BO1293" s="3" t="s">
        <v>3</v>
      </c>
      <c r="BP1293" s="3">
        <v>0</v>
      </c>
      <c r="BQ1293" s="3">
        <v>30</v>
      </c>
      <c r="BR1293" s="3">
        <v>0</v>
      </c>
      <c r="BS1293" s="3">
        <v>1</v>
      </c>
      <c r="BT1293" s="3">
        <v>1</v>
      </c>
      <c r="BU1293" s="3">
        <v>1</v>
      </c>
      <c r="BV1293" s="3">
        <v>1</v>
      </c>
      <c r="BW1293" s="3">
        <v>1</v>
      </c>
      <c r="BX1293" s="3">
        <v>1</v>
      </c>
      <c r="BY1293" s="3" t="s">
        <v>3</v>
      </c>
      <c r="BZ1293" s="3">
        <v>121</v>
      </c>
      <c r="CA1293" s="3">
        <v>72</v>
      </c>
      <c r="CB1293" s="3" t="s">
        <v>3</v>
      </c>
      <c r="CC1293" s="3"/>
      <c r="CD1293" s="3"/>
      <c r="CE1293" s="3">
        <v>1566</v>
      </c>
      <c r="CF1293" s="3">
        <v>0</v>
      </c>
      <c r="CG1293" s="3">
        <v>0</v>
      </c>
      <c r="CH1293" s="3"/>
      <c r="CI1293" s="3"/>
      <c r="CJ1293" s="3"/>
      <c r="CK1293" s="3"/>
      <c r="CL1293" s="3"/>
      <c r="CM1293" s="3">
        <v>0</v>
      </c>
      <c r="CN1293" s="9" t="s">
        <v>2552</v>
      </c>
      <c r="CO1293" s="3">
        <v>0</v>
      </c>
      <c r="CP1293" s="3">
        <f t="shared" si="1474"/>
        <v>35.369999999999997</v>
      </c>
      <c r="CQ1293" s="3">
        <f t="shared" si="1475"/>
        <v>5.78</v>
      </c>
      <c r="CR1293" s="3">
        <f t="shared" ref="CR1293:CR1298" si="1527">(ROUND((ROUND(((ET1293)*AV1293*1),2)*BB1293),2)+ROUND((ROUND(((AE1293-(EU1293))*AV1293*1),2)*BS1293),2))</f>
        <v>0</v>
      </c>
      <c r="CS1293" s="3">
        <f t="shared" ref="CS1293:CS1298" si="1528">(ROUND((ROUND(((EU1293)*AV1293*1),2)*BS1293),2)+ROUND((ROUND(((AE1293-(EU1293))*AV1293*1),2)*BS1293),2))</f>
        <v>0</v>
      </c>
      <c r="CT1293" s="3">
        <f t="shared" si="1476"/>
        <v>0</v>
      </c>
      <c r="CU1293" s="3">
        <f t="shared" si="1477"/>
        <v>0</v>
      </c>
      <c r="CV1293" s="3">
        <f t="shared" si="1478"/>
        <v>0</v>
      </c>
      <c r="CW1293" s="3">
        <f t="shared" si="1479"/>
        <v>0</v>
      </c>
      <c r="CX1293" s="3">
        <f t="shared" si="1480"/>
        <v>0</v>
      </c>
      <c r="CY1293" s="3">
        <f t="shared" ref="CY1293:CY1298" si="1529">(ROUND((((S1293+ROUND((ROUND(((EU1293)*AV1293*1),2)*BS1293),2))*AT1293)/100),2)+ROUND(((ROUND((ROUND(((AE1293-(EU1293))*AV1293*1),2)*BS1293),2)*AT1293)/100),2))</f>
        <v>0</v>
      </c>
      <c r="CZ1293" s="3">
        <f t="shared" ref="CZ1293:CZ1298" si="1530">(ROUND((((S1293+ROUND((ROUND(((EU1293)*AV1293*1),2)*BS1293),2))*AU1293)/100),2)+ROUND(((ROUND((ROUND(((AE1293-(EU1293))*AV1293*1),2)*BS1293),2)*AU1293)/100),2))</f>
        <v>0</v>
      </c>
      <c r="DA1293" s="3"/>
      <c r="DB1293" s="3"/>
      <c r="DC1293" s="3" t="s">
        <v>3</v>
      </c>
      <c r="DD1293" s="3" t="s">
        <v>3</v>
      </c>
      <c r="DE1293" s="3" t="s">
        <v>3</v>
      </c>
      <c r="DF1293" s="3" t="s">
        <v>3</v>
      </c>
      <c r="DG1293" s="3" t="s">
        <v>3</v>
      </c>
      <c r="DH1293" s="3" t="s">
        <v>3</v>
      </c>
      <c r="DI1293" s="3" t="s">
        <v>3</v>
      </c>
      <c r="DJ1293" s="3" t="s">
        <v>3</v>
      </c>
      <c r="DK1293" s="3" t="s">
        <v>3</v>
      </c>
      <c r="DL1293" s="3" t="s">
        <v>3</v>
      </c>
      <c r="DM1293" s="3" t="s">
        <v>3</v>
      </c>
      <c r="DN1293" s="3">
        <v>0</v>
      </c>
      <c r="DO1293" s="3">
        <v>0</v>
      </c>
      <c r="DP1293" s="3">
        <v>1</v>
      </c>
      <c r="DQ1293" s="3">
        <v>1</v>
      </c>
      <c r="DR1293" s="3"/>
      <c r="DS1293" s="3"/>
      <c r="DT1293" s="3"/>
      <c r="DU1293" s="3">
        <v>1003</v>
      </c>
      <c r="DV1293" s="3" t="s">
        <v>769</v>
      </c>
      <c r="DW1293" s="3" t="s">
        <v>769</v>
      </c>
      <c r="DX1293" s="3">
        <v>1</v>
      </c>
      <c r="DY1293" s="3"/>
      <c r="DZ1293" s="3" t="s">
        <v>3</v>
      </c>
      <c r="EA1293" s="3" t="s">
        <v>3</v>
      </c>
      <c r="EB1293" s="3" t="s">
        <v>3</v>
      </c>
      <c r="EC1293" s="3" t="s">
        <v>3</v>
      </c>
      <c r="ED1293" s="3"/>
      <c r="EE1293" s="3">
        <v>57042910</v>
      </c>
      <c r="EF1293" s="3">
        <v>30</v>
      </c>
      <c r="EG1293" s="3" t="s">
        <v>110</v>
      </c>
      <c r="EH1293" s="3">
        <v>0</v>
      </c>
      <c r="EI1293" s="3" t="s">
        <v>3</v>
      </c>
      <c r="EJ1293" s="3">
        <v>1</v>
      </c>
      <c r="EK1293" s="3">
        <v>21</v>
      </c>
      <c r="EL1293" s="3" t="s">
        <v>1483</v>
      </c>
      <c r="EM1293" s="3" t="s">
        <v>1484</v>
      </c>
      <c r="EN1293" s="3"/>
      <c r="EO1293" s="3" t="s">
        <v>1485</v>
      </c>
      <c r="EP1293" s="3"/>
      <c r="EQ1293" s="3">
        <v>1024</v>
      </c>
      <c r="ER1293" s="3">
        <v>5.78</v>
      </c>
      <c r="ES1293" s="3">
        <v>5.78</v>
      </c>
      <c r="ET1293" s="3">
        <v>0</v>
      </c>
      <c r="EU1293" s="3">
        <v>0</v>
      </c>
      <c r="EV1293" s="3">
        <v>0</v>
      </c>
      <c r="EW1293" s="3">
        <v>0</v>
      </c>
      <c r="EX1293" s="3">
        <v>0</v>
      </c>
      <c r="EY1293" s="3"/>
      <c r="EZ1293" s="3"/>
      <c r="FA1293" s="3"/>
      <c r="FB1293" s="3"/>
      <c r="FC1293" s="3"/>
      <c r="FD1293" s="3"/>
      <c r="FE1293" s="3"/>
      <c r="FF1293" s="3"/>
      <c r="FG1293" s="3"/>
      <c r="FH1293" s="3"/>
      <c r="FI1293" s="3"/>
      <c r="FJ1293" s="3"/>
      <c r="FK1293" s="3"/>
      <c r="FL1293" s="3"/>
      <c r="FM1293" s="3"/>
      <c r="FN1293" s="3"/>
      <c r="FO1293" s="3"/>
      <c r="FP1293" s="3"/>
      <c r="FQ1293" s="3">
        <v>0</v>
      </c>
      <c r="FR1293" s="3">
        <v>0</v>
      </c>
      <c r="FS1293" s="3">
        <v>0</v>
      </c>
      <c r="FT1293" s="3"/>
      <c r="FU1293" s="3"/>
      <c r="FV1293" s="3"/>
      <c r="FW1293" s="3"/>
      <c r="FX1293" s="3">
        <v>121</v>
      </c>
      <c r="FY1293" s="3">
        <v>72</v>
      </c>
      <c r="FZ1293" s="3"/>
      <c r="GA1293" s="3" t="s">
        <v>3</v>
      </c>
      <c r="GB1293" s="3"/>
      <c r="GC1293" s="3"/>
      <c r="GD1293" s="3">
        <v>1</v>
      </c>
      <c r="GE1293" s="3"/>
      <c r="GF1293" s="3">
        <v>-1899352111</v>
      </c>
      <c r="GG1293" s="3">
        <v>2</v>
      </c>
      <c r="GH1293" s="3">
        <v>1</v>
      </c>
      <c r="GI1293" s="3">
        <v>-2</v>
      </c>
      <c r="GJ1293" s="3">
        <v>0</v>
      </c>
      <c r="GK1293" s="3">
        <v>0</v>
      </c>
      <c r="GL1293" s="3">
        <f t="shared" si="1481"/>
        <v>0</v>
      </c>
      <c r="GM1293" s="3">
        <f t="shared" si="1482"/>
        <v>35.369999999999997</v>
      </c>
      <c r="GN1293" s="3">
        <f t="shared" si="1483"/>
        <v>35.369999999999997</v>
      </c>
      <c r="GO1293" s="3">
        <f t="shared" si="1484"/>
        <v>0</v>
      </c>
      <c r="GP1293" s="3">
        <f t="shared" si="1485"/>
        <v>0</v>
      </c>
      <c r="GQ1293" s="3"/>
      <c r="GR1293" s="3">
        <v>0</v>
      </c>
      <c r="GS1293" s="3">
        <v>3</v>
      </c>
      <c r="GT1293" s="3">
        <v>0</v>
      </c>
      <c r="GU1293" s="3" t="s">
        <v>3</v>
      </c>
      <c r="GV1293" s="3">
        <f t="shared" si="1486"/>
        <v>0</v>
      </c>
      <c r="GW1293" s="3">
        <v>1</v>
      </c>
      <c r="GX1293" s="3">
        <f t="shared" si="1487"/>
        <v>0</v>
      </c>
      <c r="GY1293" s="3"/>
      <c r="GZ1293" s="3"/>
      <c r="HA1293" s="3">
        <v>0</v>
      </c>
      <c r="HB1293" s="3">
        <v>0</v>
      </c>
      <c r="HC1293" s="3">
        <f t="shared" si="1488"/>
        <v>0</v>
      </c>
      <c r="HD1293" s="3"/>
      <c r="HE1293" s="3" t="s">
        <v>3</v>
      </c>
      <c r="HF1293" s="3" t="s">
        <v>3</v>
      </c>
      <c r="HG1293" s="3"/>
      <c r="HH1293" s="3"/>
      <c r="HI1293" s="3"/>
      <c r="HJ1293" s="3"/>
      <c r="HK1293" s="3"/>
      <c r="HL1293" s="3"/>
      <c r="HM1293" s="3" t="s">
        <v>3</v>
      </c>
      <c r="HN1293" s="3" t="s">
        <v>3</v>
      </c>
      <c r="HO1293" s="3" t="s">
        <v>3</v>
      </c>
      <c r="HP1293" s="3" t="s">
        <v>3</v>
      </c>
      <c r="HQ1293" s="3" t="s">
        <v>3</v>
      </c>
      <c r="HR1293" s="3"/>
      <c r="HS1293" s="3">
        <v>0</v>
      </c>
      <c r="HT1293" s="3"/>
      <c r="HU1293" s="3"/>
      <c r="HV1293" s="3"/>
      <c r="HW1293" s="3"/>
      <c r="HX1293" s="3"/>
      <c r="HY1293" s="3"/>
      <c r="HZ1293" s="3"/>
      <c r="IA1293" s="3"/>
      <c r="IB1293" s="3"/>
      <c r="IC1293" s="3"/>
      <c r="ID1293" s="3"/>
      <c r="IE1293" s="3"/>
      <c r="IF1293" s="3"/>
      <c r="IG1293" s="3"/>
      <c r="IH1293" s="3"/>
      <c r="II1293" s="3"/>
      <c r="IJ1293" s="3"/>
      <c r="IK1293" s="3">
        <v>0</v>
      </c>
      <c r="IL1293" s="3"/>
      <c r="IM1293" s="3"/>
      <c r="IN1293" s="3"/>
      <c r="IO1293" s="3"/>
      <c r="IP1293" s="3"/>
      <c r="IQ1293" s="3"/>
      <c r="IR1293" s="3"/>
      <c r="IS1293" s="3"/>
      <c r="IT1293" s="3"/>
      <c r="IU1293" s="3"/>
    </row>
    <row r="1294" spans="1:255" ht="409.5" x14ac:dyDescent="0.25">
      <c r="A1294" s="4">
        <v>18</v>
      </c>
      <c r="B1294" s="4">
        <v>1</v>
      </c>
      <c r="C1294" s="4">
        <v>675</v>
      </c>
      <c r="D1294" s="4"/>
      <c r="E1294" s="4" t="s">
        <v>3</v>
      </c>
      <c r="F1294" s="4" t="s">
        <v>931</v>
      </c>
      <c r="G1294" s="4" t="s">
        <v>932</v>
      </c>
      <c r="H1294" s="4" t="s">
        <v>769</v>
      </c>
      <c r="I1294" s="4">
        <f>I1292*J1294</f>
        <v>6.12</v>
      </c>
      <c r="J1294" s="4">
        <v>102</v>
      </c>
      <c r="K1294" s="4">
        <v>102</v>
      </c>
      <c r="L1294" s="4"/>
      <c r="M1294" s="4"/>
      <c r="N1294" s="4"/>
      <c r="O1294" s="4">
        <f t="shared" si="1464"/>
        <v>217.17</v>
      </c>
      <c r="P1294" s="4">
        <f t="shared" si="1465"/>
        <v>217.17</v>
      </c>
      <c r="Q1294" s="4">
        <f t="shared" si="1519"/>
        <v>0</v>
      </c>
      <c r="R1294" s="4">
        <f t="shared" si="1520"/>
        <v>0</v>
      </c>
      <c r="S1294" s="4">
        <f t="shared" si="1466"/>
        <v>0</v>
      </c>
      <c r="T1294" s="4">
        <f t="shared" si="1467"/>
        <v>0</v>
      </c>
      <c r="U1294" s="4">
        <f t="shared" si="1468"/>
        <v>0</v>
      </c>
      <c r="V1294" s="4">
        <f t="shared" si="1469"/>
        <v>0</v>
      </c>
      <c r="W1294" s="4">
        <f t="shared" si="1470"/>
        <v>0</v>
      </c>
      <c r="X1294" s="4">
        <f t="shared" si="1521"/>
        <v>0</v>
      </c>
      <c r="Y1294" s="4">
        <f t="shared" si="1522"/>
        <v>0</v>
      </c>
      <c r="Z1294" s="4"/>
      <c r="AA1294" s="4">
        <v>-1</v>
      </c>
      <c r="AB1294" s="4">
        <f t="shared" si="1471"/>
        <v>5.78</v>
      </c>
      <c r="AC1294" s="4">
        <f t="shared" si="1523"/>
        <v>5.78</v>
      </c>
      <c r="AD1294" s="4">
        <f t="shared" si="1524"/>
        <v>0</v>
      </c>
      <c r="AE1294" s="4">
        <f t="shared" si="1525"/>
        <v>0</v>
      </c>
      <c r="AF1294" s="4">
        <f t="shared" si="1525"/>
        <v>0</v>
      </c>
      <c r="AG1294" s="4">
        <f t="shared" si="1472"/>
        <v>0</v>
      </c>
      <c r="AH1294" s="4">
        <f t="shared" si="1526"/>
        <v>0</v>
      </c>
      <c r="AI1294" s="4">
        <f t="shared" si="1526"/>
        <v>0</v>
      </c>
      <c r="AJ1294" s="4">
        <f t="shared" si="1473"/>
        <v>0</v>
      </c>
      <c r="AK1294" s="4">
        <v>5.78</v>
      </c>
      <c r="AL1294" s="4">
        <v>5.78</v>
      </c>
      <c r="AM1294" s="4">
        <v>0</v>
      </c>
      <c r="AN1294" s="4">
        <v>0</v>
      </c>
      <c r="AO1294" s="4">
        <v>0</v>
      </c>
      <c r="AP1294" s="4">
        <v>0</v>
      </c>
      <c r="AQ1294" s="4">
        <v>0</v>
      </c>
      <c r="AR1294" s="4">
        <v>0</v>
      </c>
      <c r="AS1294" s="4">
        <v>0</v>
      </c>
      <c r="AT1294" s="4">
        <v>121</v>
      </c>
      <c r="AU1294" s="4">
        <v>72</v>
      </c>
      <c r="AV1294" s="4">
        <v>1</v>
      </c>
      <c r="AW1294" s="4">
        <v>1</v>
      </c>
      <c r="AX1294" s="4"/>
      <c r="AY1294" s="4"/>
      <c r="AZ1294" s="4">
        <v>1</v>
      </c>
      <c r="BA1294" s="4">
        <v>1</v>
      </c>
      <c r="BB1294" s="4">
        <v>1</v>
      </c>
      <c r="BC1294" s="4">
        <v>6.14</v>
      </c>
      <c r="BD1294" s="4" t="s">
        <v>3</v>
      </c>
      <c r="BE1294" s="4" t="s">
        <v>3</v>
      </c>
      <c r="BF1294" s="4" t="s">
        <v>3</v>
      </c>
      <c r="BG1294" s="4" t="s">
        <v>3</v>
      </c>
      <c r="BH1294" s="4">
        <v>3</v>
      </c>
      <c r="BI1294" s="4">
        <v>1</v>
      </c>
      <c r="BJ1294" s="4" t="s">
        <v>933</v>
      </c>
      <c r="BK1294" s="4"/>
      <c r="BL1294" s="4"/>
      <c r="BM1294" s="4">
        <v>21</v>
      </c>
      <c r="BN1294" s="4">
        <v>0</v>
      </c>
      <c r="BO1294" s="4" t="s">
        <v>931</v>
      </c>
      <c r="BP1294" s="4">
        <v>1</v>
      </c>
      <c r="BQ1294" s="4">
        <v>30</v>
      </c>
      <c r="BR1294" s="4">
        <v>0</v>
      </c>
      <c r="BS1294" s="4">
        <v>1</v>
      </c>
      <c r="BT1294" s="4">
        <v>1</v>
      </c>
      <c r="BU1294" s="4">
        <v>1</v>
      </c>
      <c r="BV1294" s="4">
        <v>1</v>
      </c>
      <c r="BW1294" s="4">
        <v>1</v>
      </c>
      <c r="BX1294" s="4">
        <v>1</v>
      </c>
      <c r="BY1294" s="4" t="s">
        <v>3</v>
      </c>
      <c r="BZ1294" s="4">
        <v>121</v>
      </c>
      <c r="CA1294" s="4">
        <v>72</v>
      </c>
      <c r="CB1294" s="4" t="s">
        <v>3</v>
      </c>
      <c r="CC1294" s="4"/>
      <c r="CD1294" s="4"/>
      <c r="CE1294" s="4">
        <v>1566</v>
      </c>
      <c r="CF1294" s="4">
        <v>0</v>
      </c>
      <c r="CG1294" s="4">
        <v>0</v>
      </c>
      <c r="CH1294" s="4"/>
      <c r="CI1294" s="4"/>
      <c r="CJ1294" s="4"/>
      <c r="CK1294" s="4"/>
      <c r="CL1294" s="4"/>
      <c r="CM1294" s="4">
        <v>0</v>
      </c>
      <c r="CN1294" s="10" t="s">
        <v>2552</v>
      </c>
      <c r="CO1294" s="4">
        <v>0</v>
      </c>
      <c r="CP1294" s="4">
        <f t="shared" si="1474"/>
        <v>217.17</v>
      </c>
      <c r="CQ1294" s="4">
        <f t="shared" si="1475"/>
        <v>35.49</v>
      </c>
      <c r="CR1294" s="4">
        <f t="shared" si="1527"/>
        <v>0</v>
      </c>
      <c r="CS1294" s="4">
        <f t="shared" si="1528"/>
        <v>0</v>
      </c>
      <c r="CT1294" s="4">
        <f t="shared" si="1476"/>
        <v>0</v>
      </c>
      <c r="CU1294" s="4">
        <f t="shared" si="1477"/>
        <v>0</v>
      </c>
      <c r="CV1294" s="4">
        <f t="shared" si="1478"/>
        <v>0</v>
      </c>
      <c r="CW1294" s="4">
        <f t="shared" si="1479"/>
        <v>0</v>
      </c>
      <c r="CX1294" s="4">
        <f t="shared" si="1480"/>
        <v>0</v>
      </c>
      <c r="CY1294" s="4">
        <f t="shared" si="1529"/>
        <v>0</v>
      </c>
      <c r="CZ1294" s="4">
        <f t="shared" si="1530"/>
        <v>0</v>
      </c>
      <c r="DA1294" s="4"/>
      <c r="DB1294" s="4"/>
      <c r="DC1294" s="4" t="s">
        <v>3</v>
      </c>
      <c r="DD1294" s="4" t="s">
        <v>3</v>
      </c>
      <c r="DE1294" s="4" t="s">
        <v>3</v>
      </c>
      <c r="DF1294" s="4" t="s">
        <v>3</v>
      </c>
      <c r="DG1294" s="4" t="s">
        <v>3</v>
      </c>
      <c r="DH1294" s="4" t="s">
        <v>3</v>
      </c>
      <c r="DI1294" s="4" t="s">
        <v>3</v>
      </c>
      <c r="DJ1294" s="4" t="s">
        <v>3</v>
      </c>
      <c r="DK1294" s="4" t="s">
        <v>3</v>
      </c>
      <c r="DL1294" s="4" t="s">
        <v>3</v>
      </c>
      <c r="DM1294" s="4" t="s">
        <v>3</v>
      </c>
      <c r="DN1294" s="4">
        <v>0</v>
      </c>
      <c r="DO1294" s="4">
        <v>0</v>
      </c>
      <c r="DP1294" s="4">
        <v>1</v>
      </c>
      <c r="DQ1294" s="4">
        <v>1</v>
      </c>
      <c r="DR1294" s="4"/>
      <c r="DS1294" s="4"/>
      <c r="DT1294" s="4"/>
      <c r="DU1294" s="4">
        <v>1003</v>
      </c>
      <c r="DV1294" s="4" t="s">
        <v>769</v>
      </c>
      <c r="DW1294" s="4" t="s">
        <v>769</v>
      </c>
      <c r="DX1294" s="4">
        <v>1</v>
      </c>
      <c r="DY1294" s="4"/>
      <c r="DZ1294" s="4" t="s">
        <v>3</v>
      </c>
      <c r="EA1294" s="4" t="s">
        <v>3</v>
      </c>
      <c r="EB1294" s="4" t="s">
        <v>3</v>
      </c>
      <c r="EC1294" s="4" t="s">
        <v>3</v>
      </c>
      <c r="ED1294" s="4"/>
      <c r="EE1294" s="4">
        <v>57042910</v>
      </c>
      <c r="EF1294" s="4">
        <v>30</v>
      </c>
      <c r="EG1294" s="4" t="s">
        <v>110</v>
      </c>
      <c r="EH1294" s="4">
        <v>0</v>
      </c>
      <c r="EI1294" s="4" t="s">
        <v>3</v>
      </c>
      <c r="EJ1294" s="4">
        <v>1</v>
      </c>
      <c r="EK1294" s="4">
        <v>21</v>
      </c>
      <c r="EL1294" s="4" t="s">
        <v>1483</v>
      </c>
      <c r="EM1294" s="4" t="s">
        <v>1484</v>
      </c>
      <c r="EN1294" s="4"/>
      <c r="EO1294" s="4" t="s">
        <v>1485</v>
      </c>
      <c r="EP1294" s="4"/>
      <c r="EQ1294" s="4">
        <v>1024</v>
      </c>
      <c r="ER1294" s="4">
        <v>5.78</v>
      </c>
      <c r="ES1294" s="4">
        <v>5.78</v>
      </c>
      <c r="ET1294" s="4">
        <v>0</v>
      </c>
      <c r="EU1294" s="4">
        <v>0</v>
      </c>
      <c r="EV1294" s="4">
        <v>0</v>
      </c>
      <c r="EW1294" s="4">
        <v>0</v>
      </c>
      <c r="EX1294" s="4">
        <v>0</v>
      </c>
      <c r="EY1294" s="4"/>
      <c r="EZ1294" s="4"/>
      <c r="FA1294" s="4"/>
      <c r="FB1294" s="4"/>
      <c r="FC1294" s="4"/>
      <c r="FD1294" s="4"/>
      <c r="FE1294" s="4"/>
      <c r="FF1294" s="4"/>
      <c r="FG1294" s="4"/>
      <c r="FH1294" s="4"/>
      <c r="FI1294" s="4"/>
      <c r="FJ1294" s="4"/>
      <c r="FK1294" s="4"/>
      <c r="FL1294" s="4"/>
      <c r="FM1294" s="4"/>
      <c r="FN1294" s="4"/>
      <c r="FO1294" s="4"/>
      <c r="FP1294" s="4"/>
      <c r="FQ1294" s="4">
        <v>0</v>
      </c>
      <c r="FR1294" s="4">
        <v>0</v>
      </c>
      <c r="FS1294" s="4">
        <v>0</v>
      </c>
      <c r="FT1294" s="4"/>
      <c r="FU1294" s="4"/>
      <c r="FV1294" s="4"/>
      <c r="FW1294" s="4"/>
      <c r="FX1294" s="4">
        <v>121</v>
      </c>
      <c r="FY1294" s="4">
        <v>72</v>
      </c>
      <c r="FZ1294" s="4"/>
      <c r="GA1294" s="4" t="s">
        <v>3</v>
      </c>
      <c r="GB1294" s="4"/>
      <c r="GC1294" s="4"/>
      <c r="GD1294" s="4">
        <v>1</v>
      </c>
      <c r="GE1294" s="4"/>
      <c r="GF1294" s="4">
        <v>-1899352111</v>
      </c>
      <c r="GG1294" s="4">
        <v>2</v>
      </c>
      <c r="GH1294" s="4">
        <v>1</v>
      </c>
      <c r="GI1294" s="4">
        <v>2</v>
      </c>
      <c r="GJ1294" s="4">
        <v>0</v>
      </c>
      <c r="GK1294" s="4">
        <v>0</v>
      </c>
      <c r="GL1294" s="4">
        <f t="shared" si="1481"/>
        <v>0</v>
      </c>
      <c r="GM1294" s="4">
        <f t="shared" si="1482"/>
        <v>217.17</v>
      </c>
      <c r="GN1294" s="4">
        <f t="shared" si="1483"/>
        <v>217.17</v>
      </c>
      <c r="GO1294" s="4">
        <f t="shared" si="1484"/>
        <v>0</v>
      </c>
      <c r="GP1294" s="4">
        <f t="shared" si="1485"/>
        <v>0</v>
      </c>
      <c r="GQ1294" s="4"/>
      <c r="GR1294" s="4">
        <v>0</v>
      </c>
      <c r="GS1294" s="4">
        <v>3</v>
      </c>
      <c r="GT1294" s="4">
        <v>0</v>
      </c>
      <c r="GU1294" s="4" t="s">
        <v>3</v>
      </c>
      <c r="GV1294" s="4">
        <f t="shared" si="1486"/>
        <v>0</v>
      </c>
      <c r="GW1294" s="4">
        <v>1</v>
      </c>
      <c r="GX1294" s="4">
        <f t="shared" si="1487"/>
        <v>0</v>
      </c>
      <c r="GY1294" s="4"/>
      <c r="GZ1294" s="4"/>
      <c r="HA1294" s="4">
        <v>0</v>
      </c>
      <c r="HB1294" s="4">
        <v>0</v>
      </c>
      <c r="HC1294" s="4">
        <f t="shared" si="1488"/>
        <v>0</v>
      </c>
      <c r="HD1294" s="4"/>
      <c r="HE1294" s="4" t="s">
        <v>3</v>
      </c>
      <c r="HF1294" s="4" t="s">
        <v>3</v>
      </c>
      <c r="HG1294" s="4"/>
      <c r="HH1294" s="4"/>
      <c r="HI1294" s="4"/>
      <c r="HJ1294" s="4"/>
      <c r="HK1294" s="4"/>
      <c r="HL1294" s="4"/>
      <c r="HM1294" s="4" t="s">
        <v>3</v>
      </c>
      <c r="HN1294" s="4" t="s">
        <v>3</v>
      </c>
      <c r="HO1294" s="4" t="s">
        <v>3</v>
      </c>
      <c r="HP1294" s="4" t="s">
        <v>3</v>
      </c>
      <c r="HQ1294" s="4" t="s">
        <v>3</v>
      </c>
      <c r="HR1294" s="4"/>
      <c r="HS1294" s="4">
        <v>0</v>
      </c>
      <c r="HT1294" s="4"/>
      <c r="HU1294" s="4"/>
      <c r="HV1294" s="4"/>
      <c r="HW1294" s="4"/>
      <c r="HX1294" s="4"/>
      <c r="HY1294" s="4"/>
      <c r="HZ1294" s="4"/>
      <c r="IA1294" s="4"/>
      <c r="IB1294" s="4"/>
      <c r="IC1294" s="4"/>
      <c r="ID1294" s="4"/>
      <c r="IE1294" s="4"/>
      <c r="IF1294" s="4"/>
      <c r="IG1294" s="4"/>
      <c r="IH1294" s="4"/>
      <c r="II1294" s="4"/>
      <c r="IJ1294" s="4"/>
      <c r="IK1294" s="4">
        <v>0</v>
      </c>
      <c r="IL1294" s="4"/>
      <c r="IM1294" s="4"/>
      <c r="IN1294" s="4"/>
      <c r="IO1294" s="4"/>
      <c r="IP1294" s="4"/>
      <c r="IQ1294" s="4"/>
      <c r="IR1294" s="4"/>
      <c r="IS1294" s="4"/>
      <c r="IT1294" s="4"/>
      <c r="IU1294" s="4"/>
    </row>
    <row r="1295" spans="1:255" x14ac:dyDescent="0.25">
      <c r="A1295" s="3">
        <v>17</v>
      </c>
      <c r="B1295" s="3">
        <v>1</v>
      </c>
      <c r="C1295" s="3"/>
      <c r="D1295" s="3"/>
      <c r="E1295" s="3" t="s">
        <v>1486</v>
      </c>
      <c r="F1295" s="3" t="s">
        <v>1487</v>
      </c>
      <c r="G1295" s="3" t="s">
        <v>1488</v>
      </c>
      <c r="H1295" s="3" t="s">
        <v>40</v>
      </c>
      <c r="I1295" s="3">
        <f>ROUND(100/100,9)</f>
        <v>1</v>
      </c>
      <c r="J1295" s="3">
        <v>0</v>
      </c>
      <c r="K1295" s="3">
        <f>ROUND(100/100,9)</f>
        <v>1</v>
      </c>
      <c r="L1295" s="3"/>
      <c r="M1295" s="3"/>
      <c r="N1295" s="3"/>
      <c r="O1295" s="3">
        <f t="shared" si="1464"/>
        <v>26.71</v>
      </c>
      <c r="P1295" s="3">
        <f t="shared" si="1465"/>
        <v>26.71</v>
      </c>
      <c r="Q1295" s="3">
        <f t="shared" si="1519"/>
        <v>0</v>
      </c>
      <c r="R1295" s="3">
        <f t="shared" si="1520"/>
        <v>0</v>
      </c>
      <c r="S1295" s="3">
        <f t="shared" si="1466"/>
        <v>0</v>
      </c>
      <c r="T1295" s="3">
        <f t="shared" si="1467"/>
        <v>0</v>
      </c>
      <c r="U1295" s="3">
        <f t="shared" si="1468"/>
        <v>0</v>
      </c>
      <c r="V1295" s="3">
        <f t="shared" si="1469"/>
        <v>0</v>
      </c>
      <c r="W1295" s="3">
        <f t="shared" si="1470"/>
        <v>0</v>
      </c>
      <c r="X1295" s="3">
        <f t="shared" si="1521"/>
        <v>0</v>
      </c>
      <c r="Y1295" s="3">
        <f t="shared" si="1522"/>
        <v>0</v>
      </c>
      <c r="Z1295" s="3"/>
      <c r="AA1295" s="3">
        <v>54971259</v>
      </c>
      <c r="AB1295" s="3">
        <f t="shared" si="1471"/>
        <v>26.71</v>
      </c>
      <c r="AC1295" s="3">
        <f t="shared" si="1523"/>
        <v>26.71</v>
      </c>
      <c r="AD1295" s="3">
        <f t="shared" si="1524"/>
        <v>0</v>
      </c>
      <c r="AE1295" s="3">
        <f t="shared" si="1525"/>
        <v>0</v>
      </c>
      <c r="AF1295" s="3">
        <f t="shared" si="1525"/>
        <v>0</v>
      </c>
      <c r="AG1295" s="3">
        <f t="shared" si="1472"/>
        <v>0</v>
      </c>
      <c r="AH1295" s="3">
        <f t="shared" si="1526"/>
        <v>0</v>
      </c>
      <c r="AI1295" s="3">
        <f t="shared" si="1526"/>
        <v>0</v>
      </c>
      <c r="AJ1295" s="3">
        <f t="shared" si="1473"/>
        <v>0</v>
      </c>
      <c r="AK1295" s="3">
        <v>26.71</v>
      </c>
      <c r="AL1295" s="3">
        <v>26.71</v>
      </c>
      <c r="AM1295" s="3">
        <v>0</v>
      </c>
      <c r="AN1295" s="3">
        <v>0</v>
      </c>
      <c r="AO1295" s="3">
        <v>0</v>
      </c>
      <c r="AP1295" s="3">
        <v>0</v>
      </c>
      <c r="AQ1295" s="3">
        <v>0</v>
      </c>
      <c r="AR1295" s="3">
        <v>0</v>
      </c>
      <c r="AS1295" s="3">
        <v>0</v>
      </c>
      <c r="AT1295" s="3">
        <v>0</v>
      </c>
      <c r="AU1295" s="3">
        <v>0</v>
      </c>
      <c r="AV1295" s="3">
        <v>1</v>
      </c>
      <c r="AW1295" s="3">
        <v>1</v>
      </c>
      <c r="AX1295" s="3"/>
      <c r="AY1295" s="3"/>
      <c r="AZ1295" s="3">
        <v>1</v>
      </c>
      <c r="BA1295" s="3">
        <v>1</v>
      </c>
      <c r="BB1295" s="3">
        <v>1</v>
      </c>
      <c r="BC1295" s="3">
        <v>1</v>
      </c>
      <c r="BD1295" s="3" t="s">
        <v>3</v>
      </c>
      <c r="BE1295" s="3" t="s">
        <v>3</v>
      </c>
      <c r="BF1295" s="3" t="s">
        <v>3</v>
      </c>
      <c r="BG1295" s="3" t="s">
        <v>3</v>
      </c>
      <c r="BH1295" s="3">
        <v>3</v>
      </c>
      <c r="BI1295" s="3">
        <v>2</v>
      </c>
      <c r="BJ1295" s="3" t="s">
        <v>1489</v>
      </c>
      <c r="BK1295" s="3"/>
      <c r="BL1295" s="3"/>
      <c r="BM1295" s="3">
        <v>1618</v>
      </c>
      <c r="BN1295" s="3">
        <v>0</v>
      </c>
      <c r="BO1295" s="3" t="s">
        <v>3</v>
      </c>
      <c r="BP1295" s="3">
        <v>0</v>
      </c>
      <c r="BQ1295" s="3">
        <v>201</v>
      </c>
      <c r="BR1295" s="3">
        <v>0</v>
      </c>
      <c r="BS1295" s="3">
        <v>1</v>
      </c>
      <c r="BT1295" s="3">
        <v>1</v>
      </c>
      <c r="BU1295" s="3">
        <v>1</v>
      </c>
      <c r="BV1295" s="3">
        <v>1</v>
      </c>
      <c r="BW1295" s="3">
        <v>1</v>
      </c>
      <c r="BX1295" s="3">
        <v>1</v>
      </c>
      <c r="BY1295" s="3" t="s">
        <v>3</v>
      </c>
      <c r="BZ1295" s="3">
        <v>0</v>
      </c>
      <c r="CA1295" s="3">
        <v>0</v>
      </c>
      <c r="CB1295" s="3" t="s">
        <v>3</v>
      </c>
      <c r="CC1295" s="3"/>
      <c r="CD1295" s="3"/>
      <c r="CE1295" s="3">
        <v>1566</v>
      </c>
      <c r="CF1295" s="3">
        <v>0</v>
      </c>
      <c r="CG1295" s="3">
        <v>0</v>
      </c>
      <c r="CH1295" s="3"/>
      <c r="CI1295" s="3"/>
      <c r="CJ1295" s="3"/>
      <c r="CK1295" s="3"/>
      <c r="CL1295" s="3"/>
      <c r="CM1295" s="3">
        <v>0</v>
      </c>
      <c r="CN1295" s="3" t="s">
        <v>3</v>
      </c>
      <c r="CO1295" s="3">
        <v>0</v>
      </c>
      <c r="CP1295" s="3">
        <f t="shared" si="1474"/>
        <v>26.71</v>
      </c>
      <c r="CQ1295" s="3">
        <f t="shared" si="1475"/>
        <v>26.71</v>
      </c>
      <c r="CR1295" s="3">
        <f t="shared" si="1527"/>
        <v>0</v>
      </c>
      <c r="CS1295" s="3">
        <f t="shared" si="1528"/>
        <v>0</v>
      </c>
      <c r="CT1295" s="3">
        <f t="shared" si="1476"/>
        <v>0</v>
      </c>
      <c r="CU1295" s="3">
        <f t="shared" si="1477"/>
        <v>0</v>
      </c>
      <c r="CV1295" s="3">
        <f t="shared" si="1478"/>
        <v>0</v>
      </c>
      <c r="CW1295" s="3">
        <f t="shared" si="1479"/>
        <v>0</v>
      </c>
      <c r="CX1295" s="3">
        <f t="shared" si="1480"/>
        <v>0</v>
      </c>
      <c r="CY1295" s="3">
        <f t="shared" si="1529"/>
        <v>0</v>
      </c>
      <c r="CZ1295" s="3">
        <f t="shared" si="1530"/>
        <v>0</v>
      </c>
      <c r="DA1295" s="3"/>
      <c r="DB1295" s="3"/>
      <c r="DC1295" s="3" t="s">
        <v>3</v>
      </c>
      <c r="DD1295" s="3" t="s">
        <v>3</v>
      </c>
      <c r="DE1295" s="3" t="s">
        <v>3</v>
      </c>
      <c r="DF1295" s="3" t="s">
        <v>3</v>
      </c>
      <c r="DG1295" s="3" t="s">
        <v>3</v>
      </c>
      <c r="DH1295" s="3" t="s">
        <v>3</v>
      </c>
      <c r="DI1295" s="3" t="s">
        <v>3</v>
      </c>
      <c r="DJ1295" s="3" t="s">
        <v>3</v>
      </c>
      <c r="DK1295" s="3" t="s">
        <v>3</v>
      </c>
      <c r="DL1295" s="3" t="s">
        <v>3</v>
      </c>
      <c r="DM1295" s="3" t="s">
        <v>3</v>
      </c>
      <c r="DN1295" s="3">
        <v>0</v>
      </c>
      <c r="DO1295" s="3">
        <v>0</v>
      </c>
      <c r="DP1295" s="3">
        <v>1</v>
      </c>
      <c r="DQ1295" s="3">
        <v>1</v>
      </c>
      <c r="DR1295" s="3"/>
      <c r="DS1295" s="3"/>
      <c r="DT1295" s="3"/>
      <c r="DU1295" s="3">
        <v>1010</v>
      </c>
      <c r="DV1295" s="3" t="s">
        <v>40</v>
      </c>
      <c r="DW1295" s="3" t="s">
        <v>40</v>
      </c>
      <c r="DX1295" s="3">
        <v>100</v>
      </c>
      <c r="DY1295" s="3"/>
      <c r="DZ1295" s="3" t="s">
        <v>3</v>
      </c>
      <c r="EA1295" s="3" t="s">
        <v>3</v>
      </c>
      <c r="EB1295" s="3" t="s">
        <v>3</v>
      </c>
      <c r="EC1295" s="3" t="s">
        <v>3</v>
      </c>
      <c r="ED1295" s="3"/>
      <c r="EE1295" s="3">
        <v>57042987</v>
      </c>
      <c r="EF1295" s="3">
        <v>201</v>
      </c>
      <c r="EG1295" s="3" t="s">
        <v>575</v>
      </c>
      <c r="EH1295" s="3">
        <v>0</v>
      </c>
      <c r="EI1295" s="3" t="s">
        <v>3</v>
      </c>
      <c r="EJ1295" s="3">
        <v>2</v>
      </c>
      <c r="EK1295" s="3">
        <v>1618</v>
      </c>
      <c r="EL1295" s="3" t="s">
        <v>576</v>
      </c>
      <c r="EM1295" s="3" t="s">
        <v>577</v>
      </c>
      <c r="EN1295" s="3"/>
      <c r="EO1295" s="3" t="s">
        <v>3</v>
      </c>
      <c r="EP1295" s="3"/>
      <c r="EQ1295" s="3">
        <v>0</v>
      </c>
      <c r="ER1295" s="3">
        <v>26.71</v>
      </c>
      <c r="ES1295" s="3">
        <v>26.71</v>
      </c>
      <c r="ET1295" s="3">
        <v>0</v>
      </c>
      <c r="EU1295" s="3">
        <v>0</v>
      </c>
      <c r="EV1295" s="3">
        <v>0</v>
      </c>
      <c r="EW1295" s="3">
        <v>0</v>
      </c>
      <c r="EX1295" s="3">
        <v>0</v>
      </c>
      <c r="EY1295" s="3">
        <v>0</v>
      </c>
      <c r="EZ1295" s="3"/>
      <c r="FA1295" s="3"/>
      <c r="FB1295" s="3"/>
      <c r="FC1295" s="3"/>
      <c r="FD1295" s="3"/>
      <c r="FE1295" s="3"/>
      <c r="FF1295" s="3"/>
      <c r="FG1295" s="3"/>
      <c r="FH1295" s="3"/>
      <c r="FI1295" s="3"/>
      <c r="FJ1295" s="3"/>
      <c r="FK1295" s="3"/>
      <c r="FL1295" s="3"/>
      <c r="FM1295" s="3"/>
      <c r="FN1295" s="3"/>
      <c r="FO1295" s="3"/>
      <c r="FP1295" s="3"/>
      <c r="FQ1295" s="3">
        <v>0</v>
      </c>
      <c r="FR1295" s="3">
        <v>0</v>
      </c>
      <c r="FS1295" s="3">
        <v>0</v>
      </c>
      <c r="FT1295" s="3"/>
      <c r="FU1295" s="3"/>
      <c r="FV1295" s="3"/>
      <c r="FW1295" s="3"/>
      <c r="FX1295" s="3">
        <v>0</v>
      </c>
      <c r="FY1295" s="3">
        <v>0</v>
      </c>
      <c r="FZ1295" s="3"/>
      <c r="GA1295" s="3" t="s">
        <v>3</v>
      </c>
      <c r="GB1295" s="3"/>
      <c r="GC1295" s="3"/>
      <c r="GD1295" s="3">
        <v>1</v>
      </c>
      <c r="GE1295" s="3"/>
      <c r="GF1295" s="3">
        <v>1957239115</v>
      </c>
      <c r="GG1295" s="3">
        <v>2</v>
      </c>
      <c r="GH1295" s="3">
        <v>1</v>
      </c>
      <c r="GI1295" s="3">
        <v>-2</v>
      </c>
      <c r="GJ1295" s="3">
        <v>0</v>
      </c>
      <c r="GK1295" s="3">
        <v>0</v>
      </c>
      <c r="GL1295" s="3">
        <f t="shared" si="1481"/>
        <v>0</v>
      </c>
      <c r="GM1295" s="3">
        <f t="shared" si="1482"/>
        <v>26.71</v>
      </c>
      <c r="GN1295" s="3">
        <f t="shared" si="1483"/>
        <v>0</v>
      </c>
      <c r="GO1295" s="3">
        <f t="shared" si="1484"/>
        <v>26.71</v>
      </c>
      <c r="GP1295" s="3">
        <f t="shared" si="1485"/>
        <v>0</v>
      </c>
      <c r="GQ1295" s="3"/>
      <c r="GR1295" s="3">
        <v>0</v>
      </c>
      <c r="GS1295" s="3">
        <v>3</v>
      </c>
      <c r="GT1295" s="3">
        <v>0</v>
      </c>
      <c r="GU1295" s="3" t="s">
        <v>3</v>
      </c>
      <c r="GV1295" s="3">
        <f t="shared" si="1486"/>
        <v>0</v>
      </c>
      <c r="GW1295" s="3">
        <v>1</v>
      </c>
      <c r="GX1295" s="3">
        <f t="shared" si="1487"/>
        <v>0</v>
      </c>
      <c r="GY1295" s="3"/>
      <c r="GZ1295" s="3"/>
      <c r="HA1295" s="3">
        <v>0</v>
      </c>
      <c r="HB1295" s="3">
        <v>0</v>
      </c>
      <c r="HC1295" s="3">
        <f t="shared" si="1488"/>
        <v>0</v>
      </c>
      <c r="HD1295" s="3"/>
      <c r="HE1295" s="3" t="s">
        <v>3</v>
      </c>
      <c r="HF1295" s="3" t="s">
        <v>3</v>
      </c>
      <c r="HG1295" s="3"/>
      <c r="HH1295" s="3"/>
      <c r="HI1295" s="3"/>
      <c r="HJ1295" s="3"/>
      <c r="HK1295" s="3"/>
      <c r="HL1295" s="3"/>
      <c r="HM1295" s="3" t="s">
        <v>3</v>
      </c>
      <c r="HN1295" s="3" t="s">
        <v>3</v>
      </c>
      <c r="HO1295" s="3" t="s">
        <v>3</v>
      </c>
      <c r="HP1295" s="3" t="s">
        <v>3</v>
      </c>
      <c r="HQ1295" s="3" t="s">
        <v>3</v>
      </c>
      <c r="HR1295" s="3"/>
      <c r="HS1295" s="3">
        <v>0</v>
      </c>
      <c r="HT1295" s="3"/>
      <c r="HU1295" s="3"/>
      <c r="HV1295" s="3"/>
      <c r="HW1295" s="3"/>
      <c r="HX1295" s="3"/>
      <c r="HY1295" s="3"/>
      <c r="HZ1295" s="3"/>
      <c r="IA1295" s="3"/>
      <c r="IB1295" s="3"/>
      <c r="IC1295" s="3"/>
      <c r="ID1295" s="3"/>
      <c r="IE1295" s="3"/>
      <c r="IF1295" s="3"/>
      <c r="IG1295" s="3"/>
      <c r="IH1295" s="3"/>
      <c r="II1295" s="3"/>
      <c r="IJ1295" s="3"/>
      <c r="IK1295" s="3">
        <v>0</v>
      </c>
      <c r="IL1295" s="3"/>
      <c r="IM1295" s="3"/>
      <c r="IN1295" s="3"/>
      <c r="IO1295" s="3"/>
      <c r="IP1295" s="3"/>
      <c r="IQ1295" s="3"/>
      <c r="IR1295" s="3"/>
      <c r="IS1295" s="3"/>
      <c r="IT1295" s="3"/>
      <c r="IU1295" s="3"/>
    </row>
    <row r="1296" spans="1:255" x14ac:dyDescent="0.25">
      <c r="A1296" s="4">
        <v>17</v>
      </c>
      <c r="B1296" s="4">
        <v>1</v>
      </c>
      <c r="C1296" s="4"/>
      <c r="D1296" s="4"/>
      <c r="E1296" s="4" t="s">
        <v>1486</v>
      </c>
      <c r="F1296" s="4" t="s">
        <v>1487</v>
      </c>
      <c r="G1296" s="4" t="s">
        <v>1488</v>
      </c>
      <c r="H1296" s="4" t="s">
        <v>40</v>
      </c>
      <c r="I1296" s="4">
        <f>ROUND(100/100,9)</f>
        <v>1</v>
      </c>
      <c r="J1296" s="4">
        <v>0</v>
      </c>
      <c r="K1296" s="4">
        <f>ROUND(100/100,9)</f>
        <v>1</v>
      </c>
      <c r="L1296" s="4"/>
      <c r="M1296" s="4"/>
      <c r="N1296" s="4"/>
      <c r="O1296" s="4">
        <f t="shared" si="1464"/>
        <v>105.5</v>
      </c>
      <c r="P1296" s="4">
        <f t="shared" si="1465"/>
        <v>105.5</v>
      </c>
      <c r="Q1296" s="4">
        <f t="shared" si="1519"/>
        <v>0</v>
      </c>
      <c r="R1296" s="4">
        <f t="shared" si="1520"/>
        <v>0</v>
      </c>
      <c r="S1296" s="4">
        <f t="shared" si="1466"/>
        <v>0</v>
      </c>
      <c r="T1296" s="4">
        <f t="shared" si="1467"/>
        <v>0</v>
      </c>
      <c r="U1296" s="4">
        <f t="shared" si="1468"/>
        <v>0</v>
      </c>
      <c r="V1296" s="4">
        <f t="shared" si="1469"/>
        <v>0</v>
      </c>
      <c r="W1296" s="4">
        <f t="shared" si="1470"/>
        <v>0</v>
      </c>
      <c r="X1296" s="4">
        <f t="shared" si="1521"/>
        <v>0</v>
      </c>
      <c r="Y1296" s="4">
        <f t="shared" si="1522"/>
        <v>0</v>
      </c>
      <c r="Z1296" s="4"/>
      <c r="AA1296" s="4">
        <v>55890823</v>
      </c>
      <c r="AB1296" s="4">
        <f t="shared" si="1471"/>
        <v>26.71</v>
      </c>
      <c r="AC1296" s="4">
        <f t="shared" si="1523"/>
        <v>26.71</v>
      </c>
      <c r="AD1296" s="4">
        <f t="shared" si="1524"/>
        <v>0</v>
      </c>
      <c r="AE1296" s="4">
        <f t="shared" si="1525"/>
        <v>0</v>
      </c>
      <c r="AF1296" s="4">
        <f t="shared" si="1525"/>
        <v>0</v>
      </c>
      <c r="AG1296" s="4">
        <f t="shared" si="1472"/>
        <v>0</v>
      </c>
      <c r="AH1296" s="4">
        <f t="shared" si="1526"/>
        <v>0</v>
      </c>
      <c r="AI1296" s="4">
        <f t="shared" si="1526"/>
        <v>0</v>
      </c>
      <c r="AJ1296" s="4">
        <f t="shared" si="1473"/>
        <v>0</v>
      </c>
      <c r="AK1296" s="4">
        <v>26.71</v>
      </c>
      <c r="AL1296" s="4">
        <v>26.71</v>
      </c>
      <c r="AM1296" s="4">
        <v>0</v>
      </c>
      <c r="AN1296" s="4">
        <v>0</v>
      </c>
      <c r="AO1296" s="4">
        <v>0</v>
      </c>
      <c r="AP1296" s="4">
        <v>0</v>
      </c>
      <c r="AQ1296" s="4">
        <v>0</v>
      </c>
      <c r="AR1296" s="4">
        <v>0</v>
      </c>
      <c r="AS1296" s="4">
        <v>0</v>
      </c>
      <c r="AT1296" s="4">
        <v>0</v>
      </c>
      <c r="AU1296" s="4">
        <v>0</v>
      </c>
      <c r="AV1296" s="4">
        <v>1</v>
      </c>
      <c r="AW1296" s="4">
        <v>1</v>
      </c>
      <c r="AX1296" s="4"/>
      <c r="AY1296" s="4"/>
      <c r="AZ1296" s="4">
        <v>1</v>
      </c>
      <c r="BA1296" s="4">
        <v>1</v>
      </c>
      <c r="BB1296" s="4">
        <v>1</v>
      </c>
      <c r="BC1296" s="4">
        <v>3.95</v>
      </c>
      <c r="BD1296" s="4" t="s">
        <v>3</v>
      </c>
      <c r="BE1296" s="4" t="s">
        <v>3</v>
      </c>
      <c r="BF1296" s="4" t="s">
        <v>3</v>
      </c>
      <c r="BG1296" s="4" t="s">
        <v>3</v>
      </c>
      <c r="BH1296" s="4">
        <v>3</v>
      </c>
      <c r="BI1296" s="4">
        <v>2</v>
      </c>
      <c r="BJ1296" s="4" t="s">
        <v>1489</v>
      </c>
      <c r="BK1296" s="4"/>
      <c r="BL1296" s="4"/>
      <c r="BM1296" s="4">
        <v>1618</v>
      </c>
      <c r="BN1296" s="4">
        <v>0</v>
      </c>
      <c r="BO1296" s="4" t="s">
        <v>1487</v>
      </c>
      <c r="BP1296" s="4">
        <v>1</v>
      </c>
      <c r="BQ1296" s="4">
        <v>201</v>
      </c>
      <c r="BR1296" s="4">
        <v>0</v>
      </c>
      <c r="BS1296" s="4">
        <v>1</v>
      </c>
      <c r="BT1296" s="4">
        <v>1</v>
      </c>
      <c r="BU1296" s="4">
        <v>1</v>
      </c>
      <c r="BV1296" s="4">
        <v>1</v>
      </c>
      <c r="BW1296" s="4">
        <v>1</v>
      </c>
      <c r="BX1296" s="4">
        <v>1</v>
      </c>
      <c r="BY1296" s="4" t="s">
        <v>3</v>
      </c>
      <c r="BZ1296" s="4">
        <v>0</v>
      </c>
      <c r="CA1296" s="4">
        <v>0</v>
      </c>
      <c r="CB1296" s="4" t="s">
        <v>3</v>
      </c>
      <c r="CC1296" s="4"/>
      <c r="CD1296" s="4"/>
      <c r="CE1296" s="4">
        <v>1566</v>
      </c>
      <c r="CF1296" s="4">
        <v>0</v>
      </c>
      <c r="CG1296" s="4">
        <v>0</v>
      </c>
      <c r="CH1296" s="4"/>
      <c r="CI1296" s="4"/>
      <c r="CJ1296" s="4"/>
      <c r="CK1296" s="4"/>
      <c r="CL1296" s="4"/>
      <c r="CM1296" s="4">
        <v>0</v>
      </c>
      <c r="CN1296" s="4" t="s">
        <v>3</v>
      </c>
      <c r="CO1296" s="4">
        <v>0</v>
      </c>
      <c r="CP1296" s="4">
        <f t="shared" si="1474"/>
        <v>105.5</v>
      </c>
      <c r="CQ1296" s="4">
        <f t="shared" si="1475"/>
        <v>105.5</v>
      </c>
      <c r="CR1296" s="4">
        <f t="shared" si="1527"/>
        <v>0</v>
      </c>
      <c r="CS1296" s="4">
        <f t="shared" si="1528"/>
        <v>0</v>
      </c>
      <c r="CT1296" s="4">
        <f t="shared" si="1476"/>
        <v>0</v>
      </c>
      <c r="CU1296" s="4">
        <f t="shared" si="1477"/>
        <v>0</v>
      </c>
      <c r="CV1296" s="4">
        <f t="shared" si="1478"/>
        <v>0</v>
      </c>
      <c r="CW1296" s="4">
        <f t="shared" si="1479"/>
        <v>0</v>
      </c>
      <c r="CX1296" s="4">
        <f t="shared" si="1480"/>
        <v>0</v>
      </c>
      <c r="CY1296" s="4">
        <f t="shared" si="1529"/>
        <v>0</v>
      </c>
      <c r="CZ1296" s="4">
        <f t="shared" si="1530"/>
        <v>0</v>
      </c>
      <c r="DA1296" s="4"/>
      <c r="DB1296" s="4"/>
      <c r="DC1296" s="4" t="s">
        <v>3</v>
      </c>
      <c r="DD1296" s="4" t="s">
        <v>3</v>
      </c>
      <c r="DE1296" s="4" t="s">
        <v>3</v>
      </c>
      <c r="DF1296" s="4" t="s">
        <v>3</v>
      </c>
      <c r="DG1296" s="4" t="s">
        <v>3</v>
      </c>
      <c r="DH1296" s="4" t="s">
        <v>3</v>
      </c>
      <c r="DI1296" s="4" t="s">
        <v>3</v>
      </c>
      <c r="DJ1296" s="4" t="s">
        <v>3</v>
      </c>
      <c r="DK1296" s="4" t="s">
        <v>3</v>
      </c>
      <c r="DL1296" s="4" t="s">
        <v>3</v>
      </c>
      <c r="DM1296" s="4" t="s">
        <v>3</v>
      </c>
      <c r="DN1296" s="4">
        <v>0</v>
      </c>
      <c r="DO1296" s="4">
        <v>0</v>
      </c>
      <c r="DP1296" s="4">
        <v>1</v>
      </c>
      <c r="DQ1296" s="4">
        <v>1</v>
      </c>
      <c r="DR1296" s="4"/>
      <c r="DS1296" s="4"/>
      <c r="DT1296" s="4"/>
      <c r="DU1296" s="4">
        <v>1010</v>
      </c>
      <c r="DV1296" s="4" t="s">
        <v>40</v>
      </c>
      <c r="DW1296" s="4" t="s">
        <v>40</v>
      </c>
      <c r="DX1296" s="4">
        <v>100</v>
      </c>
      <c r="DY1296" s="4"/>
      <c r="DZ1296" s="4" t="s">
        <v>3</v>
      </c>
      <c r="EA1296" s="4" t="s">
        <v>3</v>
      </c>
      <c r="EB1296" s="4" t="s">
        <v>3</v>
      </c>
      <c r="EC1296" s="4" t="s">
        <v>3</v>
      </c>
      <c r="ED1296" s="4"/>
      <c r="EE1296" s="4">
        <v>57042987</v>
      </c>
      <c r="EF1296" s="4">
        <v>201</v>
      </c>
      <c r="EG1296" s="4" t="s">
        <v>575</v>
      </c>
      <c r="EH1296" s="4">
        <v>0</v>
      </c>
      <c r="EI1296" s="4" t="s">
        <v>3</v>
      </c>
      <c r="EJ1296" s="4">
        <v>2</v>
      </c>
      <c r="EK1296" s="4">
        <v>1618</v>
      </c>
      <c r="EL1296" s="4" t="s">
        <v>576</v>
      </c>
      <c r="EM1296" s="4" t="s">
        <v>577</v>
      </c>
      <c r="EN1296" s="4"/>
      <c r="EO1296" s="4" t="s">
        <v>3</v>
      </c>
      <c r="EP1296" s="4"/>
      <c r="EQ1296" s="4">
        <v>0</v>
      </c>
      <c r="ER1296" s="4">
        <v>26.71</v>
      </c>
      <c r="ES1296" s="4">
        <v>26.71</v>
      </c>
      <c r="ET1296" s="4">
        <v>0</v>
      </c>
      <c r="EU1296" s="4">
        <v>0</v>
      </c>
      <c r="EV1296" s="4">
        <v>0</v>
      </c>
      <c r="EW1296" s="4">
        <v>0</v>
      </c>
      <c r="EX1296" s="4">
        <v>0</v>
      </c>
      <c r="EY1296" s="4">
        <v>0</v>
      </c>
      <c r="EZ1296" s="4"/>
      <c r="FA1296" s="4"/>
      <c r="FB1296" s="4"/>
      <c r="FC1296" s="4"/>
      <c r="FD1296" s="4"/>
      <c r="FE1296" s="4"/>
      <c r="FF1296" s="4"/>
      <c r="FG1296" s="4"/>
      <c r="FH1296" s="4"/>
      <c r="FI1296" s="4"/>
      <c r="FJ1296" s="4"/>
      <c r="FK1296" s="4"/>
      <c r="FL1296" s="4"/>
      <c r="FM1296" s="4"/>
      <c r="FN1296" s="4"/>
      <c r="FO1296" s="4"/>
      <c r="FP1296" s="4"/>
      <c r="FQ1296" s="4">
        <v>0</v>
      </c>
      <c r="FR1296" s="4">
        <v>0</v>
      </c>
      <c r="FS1296" s="4">
        <v>0</v>
      </c>
      <c r="FT1296" s="4"/>
      <c r="FU1296" s="4"/>
      <c r="FV1296" s="4"/>
      <c r="FW1296" s="4"/>
      <c r="FX1296" s="4">
        <v>0</v>
      </c>
      <c r="FY1296" s="4">
        <v>0</v>
      </c>
      <c r="FZ1296" s="4"/>
      <c r="GA1296" s="4" t="s">
        <v>3</v>
      </c>
      <c r="GB1296" s="4"/>
      <c r="GC1296" s="4"/>
      <c r="GD1296" s="4">
        <v>1</v>
      </c>
      <c r="GE1296" s="4"/>
      <c r="GF1296" s="4">
        <v>1957239115</v>
      </c>
      <c r="GG1296" s="4">
        <v>2</v>
      </c>
      <c r="GH1296" s="4">
        <v>1</v>
      </c>
      <c r="GI1296" s="4">
        <v>2</v>
      </c>
      <c r="GJ1296" s="4">
        <v>0</v>
      </c>
      <c r="GK1296" s="4">
        <v>0</v>
      </c>
      <c r="GL1296" s="4">
        <f t="shared" si="1481"/>
        <v>0</v>
      </c>
      <c r="GM1296" s="4">
        <f t="shared" si="1482"/>
        <v>105.5</v>
      </c>
      <c r="GN1296" s="4">
        <f t="shared" si="1483"/>
        <v>0</v>
      </c>
      <c r="GO1296" s="4">
        <f t="shared" si="1484"/>
        <v>105.5</v>
      </c>
      <c r="GP1296" s="4">
        <f t="shared" si="1485"/>
        <v>0</v>
      </c>
      <c r="GQ1296" s="4"/>
      <c r="GR1296" s="4">
        <v>0</v>
      </c>
      <c r="GS1296" s="4">
        <v>3</v>
      </c>
      <c r="GT1296" s="4">
        <v>0</v>
      </c>
      <c r="GU1296" s="4" t="s">
        <v>3</v>
      </c>
      <c r="GV1296" s="4">
        <f t="shared" si="1486"/>
        <v>0</v>
      </c>
      <c r="GW1296" s="4">
        <v>1</v>
      </c>
      <c r="GX1296" s="4">
        <f t="shared" si="1487"/>
        <v>0</v>
      </c>
      <c r="GY1296" s="4"/>
      <c r="GZ1296" s="4"/>
      <c r="HA1296" s="4">
        <v>0</v>
      </c>
      <c r="HB1296" s="4">
        <v>0</v>
      </c>
      <c r="HC1296" s="4">
        <f t="shared" si="1488"/>
        <v>0</v>
      </c>
      <c r="HD1296" s="4"/>
      <c r="HE1296" s="4" t="s">
        <v>3</v>
      </c>
      <c r="HF1296" s="4" t="s">
        <v>3</v>
      </c>
      <c r="HG1296" s="4"/>
      <c r="HH1296" s="4"/>
      <c r="HI1296" s="4"/>
      <c r="HJ1296" s="4"/>
      <c r="HK1296" s="4"/>
      <c r="HL1296" s="4"/>
      <c r="HM1296" s="4" t="s">
        <v>3</v>
      </c>
      <c r="HN1296" s="4" t="s">
        <v>3</v>
      </c>
      <c r="HO1296" s="4" t="s">
        <v>3</v>
      </c>
      <c r="HP1296" s="4" t="s">
        <v>3</v>
      </c>
      <c r="HQ1296" s="4" t="s">
        <v>3</v>
      </c>
      <c r="HR1296" s="4"/>
      <c r="HS1296" s="4">
        <v>0</v>
      </c>
      <c r="HT1296" s="4"/>
      <c r="HU1296" s="4"/>
      <c r="HV1296" s="4"/>
      <c r="HW1296" s="4"/>
      <c r="HX1296" s="4"/>
      <c r="HY1296" s="4"/>
      <c r="HZ1296" s="4"/>
      <c r="IA1296" s="4"/>
      <c r="IB1296" s="4"/>
      <c r="IC1296" s="4"/>
      <c r="ID1296" s="4"/>
      <c r="IE1296" s="4"/>
      <c r="IF1296" s="4"/>
      <c r="IG1296" s="4"/>
      <c r="IH1296" s="4"/>
      <c r="II1296" s="4"/>
      <c r="IJ1296" s="4"/>
      <c r="IK1296" s="4">
        <v>0</v>
      </c>
      <c r="IL1296" s="4"/>
      <c r="IM1296" s="4"/>
      <c r="IN1296" s="4"/>
      <c r="IO1296" s="4"/>
      <c r="IP1296" s="4"/>
      <c r="IQ1296" s="4"/>
      <c r="IR1296" s="4"/>
      <c r="IS1296" s="4"/>
      <c r="IT1296" s="4"/>
      <c r="IU1296" s="4"/>
    </row>
    <row r="1297" spans="1:255" x14ac:dyDescent="0.25">
      <c r="A1297" s="3">
        <v>17</v>
      </c>
      <c r="B1297" s="3">
        <v>1</v>
      </c>
      <c r="C1297" s="3"/>
      <c r="D1297" s="3"/>
      <c r="E1297" s="3" t="s">
        <v>1490</v>
      </c>
      <c r="F1297" s="3" t="s">
        <v>1491</v>
      </c>
      <c r="G1297" s="3" t="s">
        <v>1492</v>
      </c>
      <c r="H1297" s="3" t="s">
        <v>40</v>
      </c>
      <c r="I1297" s="3">
        <f>ROUND(100/100,9)</f>
        <v>1</v>
      </c>
      <c r="J1297" s="3">
        <v>0</v>
      </c>
      <c r="K1297" s="3">
        <f>ROUND(100/100,9)</f>
        <v>1</v>
      </c>
      <c r="L1297" s="3"/>
      <c r="M1297" s="3"/>
      <c r="N1297" s="3"/>
      <c r="O1297" s="3">
        <f t="shared" si="1464"/>
        <v>68.180000000000007</v>
      </c>
      <c r="P1297" s="3">
        <f t="shared" si="1465"/>
        <v>68.180000000000007</v>
      </c>
      <c r="Q1297" s="3">
        <f t="shared" si="1519"/>
        <v>0</v>
      </c>
      <c r="R1297" s="3">
        <f t="shared" si="1520"/>
        <v>0</v>
      </c>
      <c r="S1297" s="3">
        <f t="shared" si="1466"/>
        <v>0</v>
      </c>
      <c r="T1297" s="3">
        <f t="shared" si="1467"/>
        <v>0</v>
      </c>
      <c r="U1297" s="3">
        <f t="shared" si="1468"/>
        <v>0</v>
      </c>
      <c r="V1297" s="3">
        <f t="shared" si="1469"/>
        <v>0</v>
      </c>
      <c r="W1297" s="3">
        <f t="shared" si="1470"/>
        <v>0</v>
      </c>
      <c r="X1297" s="3">
        <f t="shared" si="1521"/>
        <v>0</v>
      </c>
      <c r="Y1297" s="3">
        <f t="shared" si="1522"/>
        <v>0</v>
      </c>
      <c r="Z1297" s="3"/>
      <c r="AA1297" s="3">
        <v>54971259</v>
      </c>
      <c r="AB1297" s="3">
        <f t="shared" si="1471"/>
        <v>68.180000000000007</v>
      </c>
      <c r="AC1297" s="3">
        <f t="shared" si="1523"/>
        <v>68.180000000000007</v>
      </c>
      <c r="AD1297" s="3">
        <f t="shared" si="1524"/>
        <v>0</v>
      </c>
      <c r="AE1297" s="3">
        <f t="shared" si="1525"/>
        <v>0</v>
      </c>
      <c r="AF1297" s="3">
        <f t="shared" si="1525"/>
        <v>0</v>
      </c>
      <c r="AG1297" s="3">
        <f t="shared" si="1472"/>
        <v>0</v>
      </c>
      <c r="AH1297" s="3">
        <f t="shared" si="1526"/>
        <v>0</v>
      </c>
      <c r="AI1297" s="3">
        <f t="shared" si="1526"/>
        <v>0</v>
      </c>
      <c r="AJ1297" s="3">
        <f t="shared" si="1473"/>
        <v>0</v>
      </c>
      <c r="AK1297" s="3">
        <v>68.180000000000007</v>
      </c>
      <c r="AL1297" s="3">
        <v>68.180000000000007</v>
      </c>
      <c r="AM1297" s="3">
        <v>0</v>
      </c>
      <c r="AN1297" s="3">
        <v>0</v>
      </c>
      <c r="AO1297" s="3">
        <v>0</v>
      </c>
      <c r="AP1297" s="3">
        <v>0</v>
      </c>
      <c r="AQ1297" s="3">
        <v>0</v>
      </c>
      <c r="AR1297" s="3">
        <v>0</v>
      </c>
      <c r="AS1297" s="3">
        <v>0</v>
      </c>
      <c r="AT1297" s="3">
        <v>0</v>
      </c>
      <c r="AU1297" s="3">
        <v>0</v>
      </c>
      <c r="AV1297" s="3">
        <v>1</v>
      </c>
      <c r="AW1297" s="3">
        <v>1</v>
      </c>
      <c r="AX1297" s="3"/>
      <c r="AY1297" s="3"/>
      <c r="AZ1297" s="3">
        <v>1</v>
      </c>
      <c r="BA1297" s="3">
        <v>1</v>
      </c>
      <c r="BB1297" s="3">
        <v>1</v>
      </c>
      <c r="BC1297" s="3">
        <v>1</v>
      </c>
      <c r="BD1297" s="3" t="s">
        <v>3</v>
      </c>
      <c r="BE1297" s="3" t="s">
        <v>3</v>
      </c>
      <c r="BF1297" s="3" t="s">
        <v>3</v>
      </c>
      <c r="BG1297" s="3" t="s">
        <v>3</v>
      </c>
      <c r="BH1297" s="3">
        <v>3</v>
      </c>
      <c r="BI1297" s="3">
        <v>2</v>
      </c>
      <c r="BJ1297" s="3" t="s">
        <v>1493</v>
      </c>
      <c r="BK1297" s="3"/>
      <c r="BL1297" s="3"/>
      <c r="BM1297" s="3">
        <v>1618</v>
      </c>
      <c r="BN1297" s="3">
        <v>0</v>
      </c>
      <c r="BO1297" s="3" t="s">
        <v>3</v>
      </c>
      <c r="BP1297" s="3">
        <v>0</v>
      </c>
      <c r="BQ1297" s="3">
        <v>201</v>
      </c>
      <c r="BR1297" s="3">
        <v>0</v>
      </c>
      <c r="BS1297" s="3">
        <v>1</v>
      </c>
      <c r="BT1297" s="3">
        <v>1</v>
      </c>
      <c r="BU1297" s="3">
        <v>1</v>
      </c>
      <c r="BV1297" s="3">
        <v>1</v>
      </c>
      <c r="BW1297" s="3">
        <v>1</v>
      </c>
      <c r="BX1297" s="3">
        <v>1</v>
      </c>
      <c r="BY1297" s="3" t="s">
        <v>3</v>
      </c>
      <c r="BZ1297" s="3">
        <v>0</v>
      </c>
      <c r="CA1297" s="3">
        <v>0</v>
      </c>
      <c r="CB1297" s="3" t="s">
        <v>3</v>
      </c>
      <c r="CC1297" s="3"/>
      <c r="CD1297" s="3"/>
      <c r="CE1297" s="3">
        <v>1566</v>
      </c>
      <c r="CF1297" s="3">
        <v>0</v>
      </c>
      <c r="CG1297" s="3">
        <v>0</v>
      </c>
      <c r="CH1297" s="3"/>
      <c r="CI1297" s="3"/>
      <c r="CJ1297" s="3"/>
      <c r="CK1297" s="3"/>
      <c r="CL1297" s="3"/>
      <c r="CM1297" s="3">
        <v>0</v>
      </c>
      <c r="CN1297" s="3" t="s">
        <v>3</v>
      </c>
      <c r="CO1297" s="3">
        <v>0</v>
      </c>
      <c r="CP1297" s="3">
        <f t="shared" si="1474"/>
        <v>68.180000000000007</v>
      </c>
      <c r="CQ1297" s="3">
        <f t="shared" si="1475"/>
        <v>68.180000000000007</v>
      </c>
      <c r="CR1297" s="3">
        <f t="shared" si="1527"/>
        <v>0</v>
      </c>
      <c r="CS1297" s="3">
        <f t="shared" si="1528"/>
        <v>0</v>
      </c>
      <c r="CT1297" s="3">
        <f t="shared" si="1476"/>
        <v>0</v>
      </c>
      <c r="CU1297" s="3">
        <f t="shared" si="1477"/>
        <v>0</v>
      </c>
      <c r="CV1297" s="3">
        <f t="shared" si="1478"/>
        <v>0</v>
      </c>
      <c r="CW1297" s="3">
        <f t="shared" si="1479"/>
        <v>0</v>
      </c>
      <c r="CX1297" s="3">
        <f t="shared" si="1480"/>
        <v>0</v>
      </c>
      <c r="CY1297" s="3">
        <f t="shared" si="1529"/>
        <v>0</v>
      </c>
      <c r="CZ1297" s="3">
        <f t="shared" si="1530"/>
        <v>0</v>
      </c>
      <c r="DA1297" s="3"/>
      <c r="DB1297" s="3"/>
      <c r="DC1297" s="3" t="s">
        <v>3</v>
      </c>
      <c r="DD1297" s="3" t="s">
        <v>3</v>
      </c>
      <c r="DE1297" s="3" t="s">
        <v>3</v>
      </c>
      <c r="DF1297" s="3" t="s">
        <v>3</v>
      </c>
      <c r="DG1297" s="3" t="s">
        <v>3</v>
      </c>
      <c r="DH1297" s="3" t="s">
        <v>3</v>
      </c>
      <c r="DI1297" s="3" t="s">
        <v>3</v>
      </c>
      <c r="DJ1297" s="3" t="s">
        <v>3</v>
      </c>
      <c r="DK1297" s="3" t="s">
        <v>3</v>
      </c>
      <c r="DL1297" s="3" t="s">
        <v>3</v>
      </c>
      <c r="DM1297" s="3" t="s">
        <v>3</v>
      </c>
      <c r="DN1297" s="3">
        <v>0</v>
      </c>
      <c r="DO1297" s="3">
        <v>0</v>
      </c>
      <c r="DP1297" s="3">
        <v>1</v>
      </c>
      <c r="DQ1297" s="3">
        <v>1</v>
      </c>
      <c r="DR1297" s="3"/>
      <c r="DS1297" s="3"/>
      <c r="DT1297" s="3"/>
      <c r="DU1297" s="3">
        <v>1010</v>
      </c>
      <c r="DV1297" s="3" t="s">
        <v>40</v>
      </c>
      <c r="DW1297" s="3" t="s">
        <v>40</v>
      </c>
      <c r="DX1297" s="3">
        <v>100</v>
      </c>
      <c r="DY1297" s="3"/>
      <c r="DZ1297" s="3" t="s">
        <v>3</v>
      </c>
      <c r="EA1297" s="3" t="s">
        <v>3</v>
      </c>
      <c r="EB1297" s="3" t="s">
        <v>3</v>
      </c>
      <c r="EC1297" s="3" t="s">
        <v>3</v>
      </c>
      <c r="ED1297" s="3"/>
      <c r="EE1297" s="3">
        <v>57042987</v>
      </c>
      <c r="EF1297" s="3">
        <v>201</v>
      </c>
      <c r="EG1297" s="3" t="s">
        <v>575</v>
      </c>
      <c r="EH1297" s="3">
        <v>0</v>
      </c>
      <c r="EI1297" s="3" t="s">
        <v>3</v>
      </c>
      <c r="EJ1297" s="3">
        <v>2</v>
      </c>
      <c r="EK1297" s="3">
        <v>1618</v>
      </c>
      <c r="EL1297" s="3" t="s">
        <v>576</v>
      </c>
      <c r="EM1297" s="3" t="s">
        <v>577</v>
      </c>
      <c r="EN1297" s="3"/>
      <c r="EO1297" s="3" t="s">
        <v>3</v>
      </c>
      <c r="EP1297" s="3"/>
      <c r="EQ1297" s="3">
        <v>0</v>
      </c>
      <c r="ER1297" s="3">
        <v>68.180000000000007</v>
      </c>
      <c r="ES1297" s="3">
        <v>68.180000000000007</v>
      </c>
      <c r="ET1297" s="3">
        <v>0</v>
      </c>
      <c r="EU1297" s="3">
        <v>0</v>
      </c>
      <c r="EV1297" s="3">
        <v>0</v>
      </c>
      <c r="EW1297" s="3">
        <v>0</v>
      </c>
      <c r="EX1297" s="3">
        <v>0</v>
      </c>
      <c r="EY1297" s="3">
        <v>0</v>
      </c>
      <c r="EZ1297" s="3"/>
      <c r="FA1297" s="3"/>
      <c r="FB1297" s="3"/>
      <c r="FC1297" s="3"/>
      <c r="FD1297" s="3"/>
      <c r="FE1297" s="3"/>
      <c r="FF1297" s="3"/>
      <c r="FG1297" s="3"/>
      <c r="FH1297" s="3"/>
      <c r="FI1297" s="3"/>
      <c r="FJ1297" s="3"/>
      <c r="FK1297" s="3"/>
      <c r="FL1297" s="3"/>
      <c r="FM1297" s="3"/>
      <c r="FN1297" s="3"/>
      <c r="FO1297" s="3"/>
      <c r="FP1297" s="3"/>
      <c r="FQ1297" s="3">
        <v>0</v>
      </c>
      <c r="FR1297" s="3">
        <v>0</v>
      </c>
      <c r="FS1297" s="3">
        <v>0</v>
      </c>
      <c r="FT1297" s="3"/>
      <c r="FU1297" s="3"/>
      <c r="FV1297" s="3"/>
      <c r="FW1297" s="3"/>
      <c r="FX1297" s="3">
        <v>0</v>
      </c>
      <c r="FY1297" s="3">
        <v>0</v>
      </c>
      <c r="FZ1297" s="3"/>
      <c r="GA1297" s="3" t="s">
        <v>3</v>
      </c>
      <c r="GB1297" s="3"/>
      <c r="GC1297" s="3"/>
      <c r="GD1297" s="3">
        <v>1</v>
      </c>
      <c r="GE1297" s="3"/>
      <c r="GF1297" s="3">
        <v>1969645253</v>
      </c>
      <c r="GG1297" s="3">
        <v>2</v>
      </c>
      <c r="GH1297" s="3">
        <v>1</v>
      </c>
      <c r="GI1297" s="3">
        <v>-2</v>
      </c>
      <c r="GJ1297" s="3">
        <v>0</v>
      </c>
      <c r="GK1297" s="3">
        <v>0</v>
      </c>
      <c r="GL1297" s="3">
        <f t="shared" si="1481"/>
        <v>0</v>
      </c>
      <c r="GM1297" s="3">
        <f t="shared" si="1482"/>
        <v>68.180000000000007</v>
      </c>
      <c r="GN1297" s="3">
        <f t="shared" si="1483"/>
        <v>0</v>
      </c>
      <c r="GO1297" s="3">
        <f t="shared" si="1484"/>
        <v>68.180000000000007</v>
      </c>
      <c r="GP1297" s="3">
        <f t="shared" si="1485"/>
        <v>0</v>
      </c>
      <c r="GQ1297" s="3"/>
      <c r="GR1297" s="3">
        <v>0</v>
      </c>
      <c r="GS1297" s="3">
        <v>3</v>
      </c>
      <c r="GT1297" s="3">
        <v>0</v>
      </c>
      <c r="GU1297" s="3" t="s">
        <v>3</v>
      </c>
      <c r="GV1297" s="3">
        <f t="shared" si="1486"/>
        <v>0</v>
      </c>
      <c r="GW1297" s="3">
        <v>1</v>
      </c>
      <c r="GX1297" s="3">
        <f t="shared" si="1487"/>
        <v>0</v>
      </c>
      <c r="GY1297" s="3"/>
      <c r="GZ1297" s="3"/>
      <c r="HA1297" s="3">
        <v>0</v>
      </c>
      <c r="HB1297" s="3">
        <v>0</v>
      </c>
      <c r="HC1297" s="3">
        <f t="shared" si="1488"/>
        <v>0</v>
      </c>
      <c r="HD1297" s="3"/>
      <c r="HE1297" s="3" t="s">
        <v>3</v>
      </c>
      <c r="HF1297" s="3" t="s">
        <v>3</v>
      </c>
      <c r="HG1297" s="3"/>
      <c r="HH1297" s="3"/>
      <c r="HI1297" s="3"/>
      <c r="HJ1297" s="3"/>
      <c r="HK1297" s="3"/>
      <c r="HL1297" s="3"/>
      <c r="HM1297" s="3" t="s">
        <v>3</v>
      </c>
      <c r="HN1297" s="3" t="s">
        <v>3</v>
      </c>
      <c r="HO1297" s="3" t="s">
        <v>3</v>
      </c>
      <c r="HP1297" s="3" t="s">
        <v>3</v>
      </c>
      <c r="HQ1297" s="3" t="s">
        <v>3</v>
      </c>
      <c r="HR1297" s="3"/>
      <c r="HS1297" s="3">
        <v>0</v>
      </c>
      <c r="HT1297" s="3"/>
      <c r="HU1297" s="3"/>
      <c r="HV1297" s="3"/>
      <c r="HW1297" s="3"/>
      <c r="HX1297" s="3"/>
      <c r="HY1297" s="3"/>
      <c r="HZ1297" s="3"/>
      <c r="IA1297" s="3"/>
      <c r="IB1297" s="3"/>
      <c r="IC1297" s="3"/>
      <c r="ID1297" s="3"/>
      <c r="IE1297" s="3"/>
      <c r="IF1297" s="3"/>
      <c r="IG1297" s="3"/>
      <c r="IH1297" s="3"/>
      <c r="II1297" s="3"/>
      <c r="IJ1297" s="3"/>
      <c r="IK1297" s="3">
        <v>0</v>
      </c>
      <c r="IL1297" s="3"/>
      <c r="IM1297" s="3"/>
      <c r="IN1297" s="3"/>
      <c r="IO1297" s="3"/>
      <c r="IP1297" s="3"/>
      <c r="IQ1297" s="3"/>
      <c r="IR1297" s="3"/>
      <c r="IS1297" s="3"/>
      <c r="IT1297" s="3"/>
      <c r="IU1297" s="3"/>
    </row>
    <row r="1298" spans="1:255" x14ac:dyDescent="0.25">
      <c r="A1298" s="4">
        <v>17</v>
      </c>
      <c r="B1298" s="4">
        <v>1</v>
      </c>
      <c r="C1298" s="4"/>
      <c r="D1298" s="4"/>
      <c r="E1298" s="4" t="s">
        <v>1490</v>
      </c>
      <c r="F1298" s="4" t="s">
        <v>1491</v>
      </c>
      <c r="G1298" s="4" t="s">
        <v>1492</v>
      </c>
      <c r="H1298" s="4" t="s">
        <v>40</v>
      </c>
      <c r="I1298" s="4">
        <f>ROUND(100/100,9)</f>
        <v>1</v>
      </c>
      <c r="J1298" s="4">
        <v>0</v>
      </c>
      <c r="K1298" s="4">
        <f>ROUND(100/100,9)</f>
        <v>1</v>
      </c>
      <c r="L1298" s="4"/>
      <c r="M1298" s="4"/>
      <c r="N1298" s="4"/>
      <c r="O1298" s="4">
        <f t="shared" si="1464"/>
        <v>336.81</v>
      </c>
      <c r="P1298" s="4">
        <f t="shared" si="1465"/>
        <v>336.81</v>
      </c>
      <c r="Q1298" s="4">
        <f t="shared" si="1519"/>
        <v>0</v>
      </c>
      <c r="R1298" s="4">
        <f t="shared" si="1520"/>
        <v>0</v>
      </c>
      <c r="S1298" s="4">
        <f t="shared" si="1466"/>
        <v>0</v>
      </c>
      <c r="T1298" s="4">
        <f t="shared" si="1467"/>
        <v>0</v>
      </c>
      <c r="U1298" s="4">
        <f t="shared" si="1468"/>
        <v>0</v>
      </c>
      <c r="V1298" s="4">
        <f t="shared" si="1469"/>
        <v>0</v>
      </c>
      <c r="W1298" s="4">
        <f t="shared" si="1470"/>
        <v>0</v>
      </c>
      <c r="X1298" s="4">
        <f t="shared" si="1521"/>
        <v>0</v>
      </c>
      <c r="Y1298" s="4">
        <f t="shared" si="1522"/>
        <v>0</v>
      </c>
      <c r="Z1298" s="4"/>
      <c r="AA1298" s="4">
        <v>55890823</v>
      </c>
      <c r="AB1298" s="4">
        <f t="shared" si="1471"/>
        <v>68.180000000000007</v>
      </c>
      <c r="AC1298" s="4">
        <f t="shared" si="1523"/>
        <v>68.180000000000007</v>
      </c>
      <c r="AD1298" s="4">
        <f t="shared" si="1524"/>
        <v>0</v>
      </c>
      <c r="AE1298" s="4">
        <f t="shared" si="1525"/>
        <v>0</v>
      </c>
      <c r="AF1298" s="4">
        <f t="shared" si="1525"/>
        <v>0</v>
      </c>
      <c r="AG1298" s="4">
        <f t="shared" si="1472"/>
        <v>0</v>
      </c>
      <c r="AH1298" s="4">
        <f t="shared" si="1526"/>
        <v>0</v>
      </c>
      <c r="AI1298" s="4">
        <f t="shared" si="1526"/>
        <v>0</v>
      </c>
      <c r="AJ1298" s="4">
        <f t="shared" si="1473"/>
        <v>0</v>
      </c>
      <c r="AK1298" s="4">
        <v>68.180000000000007</v>
      </c>
      <c r="AL1298" s="4">
        <v>68.180000000000007</v>
      </c>
      <c r="AM1298" s="4">
        <v>0</v>
      </c>
      <c r="AN1298" s="4">
        <v>0</v>
      </c>
      <c r="AO1298" s="4">
        <v>0</v>
      </c>
      <c r="AP1298" s="4">
        <v>0</v>
      </c>
      <c r="AQ1298" s="4">
        <v>0</v>
      </c>
      <c r="AR1298" s="4">
        <v>0</v>
      </c>
      <c r="AS1298" s="4">
        <v>0</v>
      </c>
      <c r="AT1298" s="4">
        <v>0</v>
      </c>
      <c r="AU1298" s="4">
        <v>0</v>
      </c>
      <c r="AV1298" s="4">
        <v>1</v>
      </c>
      <c r="AW1298" s="4">
        <v>1</v>
      </c>
      <c r="AX1298" s="4"/>
      <c r="AY1298" s="4"/>
      <c r="AZ1298" s="4">
        <v>1</v>
      </c>
      <c r="BA1298" s="4">
        <v>1</v>
      </c>
      <c r="BB1298" s="4">
        <v>1</v>
      </c>
      <c r="BC1298" s="4">
        <v>4.9400000000000004</v>
      </c>
      <c r="BD1298" s="4" t="s">
        <v>3</v>
      </c>
      <c r="BE1298" s="4" t="s">
        <v>3</v>
      </c>
      <c r="BF1298" s="4" t="s">
        <v>3</v>
      </c>
      <c r="BG1298" s="4" t="s">
        <v>3</v>
      </c>
      <c r="BH1298" s="4">
        <v>3</v>
      </c>
      <c r="BI1298" s="4">
        <v>2</v>
      </c>
      <c r="BJ1298" s="4" t="s">
        <v>1493</v>
      </c>
      <c r="BK1298" s="4"/>
      <c r="BL1298" s="4"/>
      <c r="BM1298" s="4">
        <v>1618</v>
      </c>
      <c r="BN1298" s="4">
        <v>0</v>
      </c>
      <c r="BO1298" s="4" t="s">
        <v>1491</v>
      </c>
      <c r="BP1298" s="4">
        <v>1</v>
      </c>
      <c r="BQ1298" s="4">
        <v>201</v>
      </c>
      <c r="BR1298" s="4">
        <v>0</v>
      </c>
      <c r="BS1298" s="4">
        <v>1</v>
      </c>
      <c r="BT1298" s="4">
        <v>1</v>
      </c>
      <c r="BU1298" s="4">
        <v>1</v>
      </c>
      <c r="BV1298" s="4">
        <v>1</v>
      </c>
      <c r="BW1298" s="4">
        <v>1</v>
      </c>
      <c r="BX1298" s="4">
        <v>1</v>
      </c>
      <c r="BY1298" s="4" t="s">
        <v>3</v>
      </c>
      <c r="BZ1298" s="4">
        <v>0</v>
      </c>
      <c r="CA1298" s="4">
        <v>0</v>
      </c>
      <c r="CB1298" s="4" t="s">
        <v>3</v>
      </c>
      <c r="CC1298" s="4"/>
      <c r="CD1298" s="4"/>
      <c r="CE1298" s="4">
        <v>1566</v>
      </c>
      <c r="CF1298" s="4">
        <v>0</v>
      </c>
      <c r="CG1298" s="4">
        <v>0</v>
      </c>
      <c r="CH1298" s="4"/>
      <c r="CI1298" s="4"/>
      <c r="CJ1298" s="4"/>
      <c r="CK1298" s="4"/>
      <c r="CL1298" s="4"/>
      <c r="CM1298" s="4">
        <v>0</v>
      </c>
      <c r="CN1298" s="4" t="s">
        <v>3</v>
      </c>
      <c r="CO1298" s="4">
        <v>0</v>
      </c>
      <c r="CP1298" s="4">
        <f t="shared" si="1474"/>
        <v>336.81</v>
      </c>
      <c r="CQ1298" s="4">
        <f t="shared" si="1475"/>
        <v>336.81</v>
      </c>
      <c r="CR1298" s="4">
        <f t="shared" si="1527"/>
        <v>0</v>
      </c>
      <c r="CS1298" s="4">
        <f t="shared" si="1528"/>
        <v>0</v>
      </c>
      <c r="CT1298" s="4">
        <f t="shared" si="1476"/>
        <v>0</v>
      </c>
      <c r="CU1298" s="4">
        <f t="shared" si="1477"/>
        <v>0</v>
      </c>
      <c r="CV1298" s="4">
        <f t="shared" si="1478"/>
        <v>0</v>
      </c>
      <c r="CW1298" s="4">
        <f t="shared" si="1479"/>
        <v>0</v>
      </c>
      <c r="CX1298" s="4">
        <f t="shared" si="1480"/>
        <v>0</v>
      </c>
      <c r="CY1298" s="4">
        <f t="shared" si="1529"/>
        <v>0</v>
      </c>
      <c r="CZ1298" s="4">
        <f t="shared" si="1530"/>
        <v>0</v>
      </c>
      <c r="DA1298" s="4"/>
      <c r="DB1298" s="4"/>
      <c r="DC1298" s="4" t="s">
        <v>3</v>
      </c>
      <c r="DD1298" s="4" t="s">
        <v>3</v>
      </c>
      <c r="DE1298" s="4" t="s">
        <v>3</v>
      </c>
      <c r="DF1298" s="4" t="s">
        <v>3</v>
      </c>
      <c r="DG1298" s="4" t="s">
        <v>3</v>
      </c>
      <c r="DH1298" s="4" t="s">
        <v>3</v>
      </c>
      <c r="DI1298" s="4" t="s">
        <v>3</v>
      </c>
      <c r="DJ1298" s="4" t="s">
        <v>3</v>
      </c>
      <c r="DK1298" s="4" t="s">
        <v>3</v>
      </c>
      <c r="DL1298" s="4" t="s">
        <v>3</v>
      </c>
      <c r="DM1298" s="4" t="s">
        <v>3</v>
      </c>
      <c r="DN1298" s="4">
        <v>0</v>
      </c>
      <c r="DO1298" s="4">
        <v>0</v>
      </c>
      <c r="DP1298" s="4">
        <v>1</v>
      </c>
      <c r="DQ1298" s="4">
        <v>1</v>
      </c>
      <c r="DR1298" s="4"/>
      <c r="DS1298" s="4"/>
      <c r="DT1298" s="4"/>
      <c r="DU1298" s="4">
        <v>1010</v>
      </c>
      <c r="DV1298" s="4" t="s">
        <v>40</v>
      </c>
      <c r="DW1298" s="4" t="s">
        <v>40</v>
      </c>
      <c r="DX1298" s="4">
        <v>100</v>
      </c>
      <c r="DY1298" s="4"/>
      <c r="DZ1298" s="4" t="s">
        <v>3</v>
      </c>
      <c r="EA1298" s="4" t="s">
        <v>3</v>
      </c>
      <c r="EB1298" s="4" t="s">
        <v>3</v>
      </c>
      <c r="EC1298" s="4" t="s">
        <v>3</v>
      </c>
      <c r="ED1298" s="4"/>
      <c r="EE1298" s="4">
        <v>57042987</v>
      </c>
      <c r="EF1298" s="4">
        <v>201</v>
      </c>
      <c r="EG1298" s="4" t="s">
        <v>575</v>
      </c>
      <c r="EH1298" s="4">
        <v>0</v>
      </c>
      <c r="EI1298" s="4" t="s">
        <v>3</v>
      </c>
      <c r="EJ1298" s="4">
        <v>2</v>
      </c>
      <c r="EK1298" s="4">
        <v>1618</v>
      </c>
      <c r="EL1298" s="4" t="s">
        <v>576</v>
      </c>
      <c r="EM1298" s="4" t="s">
        <v>577</v>
      </c>
      <c r="EN1298" s="4"/>
      <c r="EO1298" s="4" t="s">
        <v>3</v>
      </c>
      <c r="EP1298" s="4"/>
      <c r="EQ1298" s="4">
        <v>0</v>
      </c>
      <c r="ER1298" s="4">
        <v>68.180000000000007</v>
      </c>
      <c r="ES1298" s="4">
        <v>68.180000000000007</v>
      </c>
      <c r="ET1298" s="4">
        <v>0</v>
      </c>
      <c r="EU1298" s="4">
        <v>0</v>
      </c>
      <c r="EV1298" s="4">
        <v>0</v>
      </c>
      <c r="EW1298" s="4">
        <v>0</v>
      </c>
      <c r="EX1298" s="4">
        <v>0</v>
      </c>
      <c r="EY1298" s="4">
        <v>0</v>
      </c>
      <c r="EZ1298" s="4"/>
      <c r="FA1298" s="4"/>
      <c r="FB1298" s="4"/>
      <c r="FC1298" s="4"/>
      <c r="FD1298" s="4"/>
      <c r="FE1298" s="4"/>
      <c r="FF1298" s="4"/>
      <c r="FG1298" s="4"/>
      <c r="FH1298" s="4"/>
      <c r="FI1298" s="4"/>
      <c r="FJ1298" s="4"/>
      <c r="FK1298" s="4"/>
      <c r="FL1298" s="4"/>
      <c r="FM1298" s="4"/>
      <c r="FN1298" s="4"/>
      <c r="FO1298" s="4"/>
      <c r="FP1298" s="4"/>
      <c r="FQ1298" s="4">
        <v>0</v>
      </c>
      <c r="FR1298" s="4">
        <v>0</v>
      </c>
      <c r="FS1298" s="4">
        <v>0</v>
      </c>
      <c r="FT1298" s="4"/>
      <c r="FU1298" s="4"/>
      <c r="FV1298" s="4"/>
      <c r="FW1298" s="4"/>
      <c r="FX1298" s="4">
        <v>0</v>
      </c>
      <c r="FY1298" s="4">
        <v>0</v>
      </c>
      <c r="FZ1298" s="4"/>
      <c r="GA1298" s="4" t="s">
        <v>3</v>
      </c>
      <c r="GB1298" s="4"/>
      <c r="GC1298" s="4"/>
      <c r="GD1298" s="4">
        <v>1</v>
      </c>
      <c r="GE1298" s="4"/>
      <c r="GF1298" s="4">
        <v>1969645253</v>
      </c>
      <c r="GG1298" s="4">
        <v>2</v>
      </c>
      <c r="GH1298" s="4">
        <v>1</v>
      </c>
      <c r="GI1298" s="4">
        <v>2</v>
      </c>
      <c r="GJ1298" s="4">
        <v>0</v>
      </c>
      <c r="GK1298" s="4">
        <v>0</v>
      </c>
      <c r="GL1298" s="4">
        <f t="shared" si="1481"/>
        <v>0</v>
      </c>
      <c r="GM1298" s="4">
        <f t="shared" si="1482"/>
        <v>336.81</v>
      </c>
      <c r="GN1298" s="4">
        <f t="shared" si="1483"/>
        <v>0</v>
      </c>
      <c r="GO1298" s="4">
        <f t="shared" si="1484"/>
        <v>336.81</v>
      </c>
      <c r="GP1298" s="4">
        <f t="shared" si="1485"/>
        <v>0</v>
      </c>
      <c r="GQ1298" s="4"/>
      <c r="GR1298" s="4">
        <v>0</v>
      </c>
      <c r="GS1298" s="4">
        <v>3</v>
      </c>
      <c r="GT1298" s="4">
        <v>0</v>
      </c>
      <c r="GU1298" s="4" t="s">
        <v>3</v>
      </c>
      <c r="GV1298" s="4">
        <f t="shared" si="1486"/>
        <v>0</v>
      </c>
      <c r="GW1298" s="4">
        <v>1</v>
      </c>
      <c r="GX1298" s="4">
        <f t="shared" si="1487"/>
        <v>0</v>
      </c>
      <c r="GY1298" s="4"/>
      <c r="GZ1298" s="4"/>
      <c r="HA1298" s="4">
        <v>0</v>
      </c>
      <c r="HB1298" s="4">
        <v>0</v>
      </c>
      <c r="HC1298" s="4">
        <f t="shared" si="1488"/>
        <v>0</v>
      </c>
      <c r="HD1298" s="4"/>
      <c r="HE1298" s="4" t="s">
        <v>3</v>
      </c>
      <c r="HF1298" s="4" t="s">
        <v>3</v>
      </c>
      <c r="HG1298" s="4"/>
      <c r="HH1298" s="4"/>
      <c r="HI1298" s="4"/>
      <c r="HJ1298" s="4"/>
      <c r="HK1298" s="4"/>
      <c r="HL1298" s="4"/>
      <c r="HM1298" s="4" t="s">
        <v>3</v>
      </c>
      <c r="HN1298" s="4" t="s">
        <v>3</v>
      </c>
      <c r="HO1298" s="4" t="s">
        <v>3</v>
      </c>
      <c r="HP1298" s="4" t="s">
        <v>3</v>
      </c>
      <c r="HQ1298" s="4" t="s">
        <v>3</v>
      </c>
      <c r="HR1298" s="4"/>
      <c r="HS1298" s="4">
        <v>0</v>
      </c>
      <c r="HT1298" s="4"/>
      <c r="HU1298" s="4"/>
      <c r="HV1298" s="4"/>
      <c r="HW1298" s="4"/>
      <c r="HX1298" s="4"/>
      <c r="HY1298" s="4"/>
      <c r="HZ1298" s="4"/>
      <c r="IA1298" s="4"/>
      <c r="IB1298" s="4"/>
      <c r="IC1298" s="4"/>
      <c r="ID1298" s="4"/>
      <c r="IE1298" s="4"/>
      <c r="IF1298" s="4"/>
      <c r="IG1298" s="4"/>
      <c r="IH1298" s="4"/>
      <c r="II1298" s="4"/>
      <c r="IJ1298" s="4"/>
      <c r="IK1298" s="4">
        <v>0</v>
      </c>
      <c r="IL1298" s="4"/>
      <c r="IM1298" s="4"/>
      <c r="IN1298" s="4"/>
      <c r="IO1298" s="4"/>
      <c r="IP1298" s="4"/>
      <c r="IQ1298" s="4"/>
      <c r="IR1298" s="4"/>
      <c r="IS1298" s="4"/>
      <c r="IT1298" s="4"/>
      <c r="IU1298" s="4"/>
    </row>
    <row r="1299" spans="1:255" x14ac:dyDescent="0.25">
      <c r="A1299" s="2">
        <v>19</v>
      </c>
      <c r="B1299" s="2">
        <v>1</v>
      </c>
      <c r="C1299" s="2"/>
      <c r="D1299" s="2"/>
      <c r="E1299" s="2"/>
      <c r="F1299" s="2" t="s">
        <v>3</v>
      </c>
      <c r="G1299" s="2" t="s">
        <v>1494</v>
      </c>
      <c r="H1299" s="2" t="s">
        <v>3</v>
      </c>
      <c r="I1299" s="2"/>
      <c r="J1299" s="2"/>
      <c r="K1299" s="2"/>
      <c r="L1299" s="2"/>
      <c r="M1299" s="2"/>
      <c r="N1299" s="2"/>
      <c r="O1299" s="2"/>
      <c r="P1299" s="2"/>
      <c r="Q1299" s="2"/>
      <c r="R1299" s="2"/>
      <c r="S1299" s="2"/>
      <c r="T1299" s="2"/>
      <c r="U1299" s="2"/>
      <c r="V1299" s="2"/>
      <c r="W1299" s="2"/>
      <c r="X1299" s="2"/>
      <c r="Y1299" s="2"/>
      <c r="Z1299" s="2"/>
      <c r="AA1299" s="2">
        <v>1</v>
      </c>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c r="CW1299" s="2"/>
      <c r="CX1299" s="2"/>
      <c r="CY1299" s="2"/>
      <c r="CZ1299" s="2"/>
      <c r="DA1299" s="2"/>
      <c r="DB1299" s="2"/>
      <c r="DC1299" s="2"/>
      <c r="DD1299" s="2"/>
      <c r="DE1299" s="2"/>
      <c r="DF1299" s="2"/>
      <c r="DG1299" s="2"/>
      <c r="DH1299" s="2"/>
      <c r="DI1299" s="2"/>
      <c r="DJ1299" s="2"/>
      <c r="DK1299" s="2"/>
      <c r="DL1299" s="2"/>
      <c r="DM1299" s="2"/>
      <c r="DN1299" s="2"/>
      <c r="DO1299" s="2"/>
      <c r="DP1299" s="2"/>
      <c r="DQ1299" s="2"/>
      <c r="DR1299" s="2"/>
      <c r="DS1299" s="2"/>
      <c r="DT1299" s="2"/>
      <c r="DU1299" s="2"/>
      <c r="DV1299" s="2"/>
      <c r="DW1299" s="2"/>
      <c r="DX1299" s="2"/>
      <c r="DY1299" s="2"/>
      <c r="DZ1299" s="2"/>
      <c r="EA1299" s="2"/>
      <c r="EB1299" s="2"/>
      <c r="EC1299" s="2"/>
      <c r="ED1299" s="2"/>
      <c r="EE1299" s="2"/>
      <c r="EF1299" s="2"/>
      <c r="EG1299" s="2"/>
      <c r="EH1299" s="2"/>
      <c r="EI1299" s="2"/>
      <c r="EJ1299" s="2"/>
      <c r="EK1299" s="2"/>
      <c r="EL1299" s="2"/>
      <c r="EM1299" s="2"/>
      <c r="EN1299" s="2"/>
      <c r="EO1299" s="2"/>
      <c r="EP1299" s="2"/>
      <c r="EQ1299" s="2"/>
      <c r="ER1299" s="2"/>
      <c r="ES1299" s="2"/>
      <c r="ET1299" s="2"/>
      <c r="EU1299" s="2"/>
      <c r="EV1299" s="2"/>
      <c r="EW1299" s="2"/>
      <c r="EX1299" s="2"/>
      <c r="EY1299" s="2"/>
      <c r="EZ1299" s="2"/>
      <c r="FA1299" s="2"/>
      <c r="FB1299" s="2"/>
      <c r="FC1299" s="2"/>
      <c r="FD1299" s="2"/>
      <c r="FE1299" s="2"/>
      <c r="FF1299" s="2"/>
      <c r="FG1299" s="2"/>
      <c r="FH1299" s="2"/>
      <c r="FI1299" s="2"/>
      <c r="FJ1299" s="2"/>
      <c r="FK1299" s="2"/>
      <c r="FL1299" s="2"/>
      <c r="FM1299" s="2"/>
      <c r="FN1299" s="2"/>
      <c r="FO1299" s="2"/>
      <c r="FP1299" s="2"/>
      <c r="FQ1299" s="2"/>
      <c r="FR1299" s="2"/>
      <c r="FS1299" s="2"/>
      <c r="FT1299" s="2"/>
      <c r="FU1299" s="2"/>
      <c r="FV1299" s="2"/>
      <c r="FW1299" s="2"/>
      <c r="FX1299" s="2"/>
      <c r="FY1299" s="2"/>
      <c r="FZ1299" s="2"/>
      <c r="GA1299" s="2"/>
      <c r="GB1299" s="2"/>
      <c r="GC1299" s="2"/>
      <c r="GD1299" s="2"/>
      <c r="GE1299" s="2"/>
      <c r="GF1299" s="2"/>
      <c r="GG1299" s="2"/>
      <c r="GH1299" s="2"/>
      <c r="GI1299" s="2"/>
      <c r="GJ1299" s="2"/>
      <c r="GK1299" s="2"/>
      <c r="GL1299" s="2"/>
      <c r="GM1299" s="2"/>
      <c r="GN1299" s="2"/>
      <c r="GO1299" s="2"/>
      <c r="GP1299" s="2"/>
      <c r="GQ1299" s="2"/>
      <c r="GR1299" s="2"/>
      <c r="GS1299" s="2"/>
      <c r="GT1299" s="2"/>
      <c r="GU1299" s="2"/>
      <c r="GV1299" s="2"/>
      <c r="GW1299" s="2"/>
      <c r="GX1299" s="2"/>
      <c r="GY1299" s="2"/>
      <c r="GZ1299" s="2"/>
      <c r="HA1299" s="2"/>
      <c r="HB1299" s="2"/>
      <c r="HC1299" s="2"/>
      <c r="HD1299" s="2"/>
      <c r="HE1299" s="2"/>
      <c r="HF1299" s="2"/>
      <c r="HG1299" s="2"/>
      <c r="HH1299" s="2"/>
      <c r="HI1299" s="2"/>
      <c r="HJ1299" s="2"/>
      <c r="HK1299" s="2"/>
      <c r="HL1299" s="2"/>
      <c r="HM1299" s="2"/>
      <c r="HN1299" s="2"/>
      <c r="HO1299" s="2"/>
      <c r="HP1299" s="2"/>
      <c r="HQ1299" s="2"/>
      <c r="HR1299" s="2"/>
      <c r="HS1299" s="2"/>
      <c r="HT1299" s="2"/>
      <c r="HU1299" s="2"/>
      <c r="HV1299" s="2"/>
      <c r="HW1299" s="2"/>
      <c r="HX1299" s="2"/>
      <c r="HY1299" s="2"/>
      <c r="HZ1299" s="2"/>
      <c r="IA1299" s="2"/>
      <c r="IB1299" s="2"/>
      <c r="IC1299" s="2"/>
      <c r="ID1299" s="2"/>
      <c r="IE1299" s="2"/>
      <c r="IF1299" s="2"/>
      <c r="IG1299" s="2"/>
      <c r="IH1299" s="2"/>
      <c r="II1299" s="2"/>
      <c r="IJ1299" s="2"/>
      <c r="IK1299" s="2">
        <v>0</v>
      </c>
      <c r="IL1299" s="2"/>
      <c r="IM1299" s="2"/>
      <c r="IN1299" s="2"/>
      <c r="IO1299" s="2"/>
      <c r="IP1299" s="2"/>
      <c r="IQ1299" s="2"/>
      <c r="IR1299" s="2"/>
      <c r="IS1299" s="2"/>
      <c r="IT1299" s="2"/>
      <c r="IU1299" s="2"/>
    </row>
    <row r="1300" spans="1:255" ht="409.5" x14ac:dyDescent="0.25">
      <c r="A1300" s="3">
        <v>17</v>
      </c>
      <c r="B1300" s="3">
        <v>1</v>
      </c>
      <c r="C1300" s="3">
        <f>ROW(SmtRes!A681)</f>
        <v>681</v>
      </c>
      <c r="D1300" s="3">
        <f>ROW(EtalonRes!A806)</f>
        <v>806</v>
      </c>
      <c r="E1300" s="3" t="s">
        <v>1495</v>
      </c>
      <c r="F1300" s="3" t="s">
        <v>1496</v>
      </c>
      <c r="G1300" s="3" t="s">
        <v>1497</v>
      </c>
      <c r="H1300" s="3" t="s">
        <v>40</v>
      </c>
      <c r="I1300" s="3">
        <f>ROUND(1/100,9)</f>
        <v>0.01</v>
      </c>
      <c r="J1300" s="3">
        <v>0</v>
      </c>
      <c r="K1300" s="3">
        <f>ROUND(1/100,9)</f>
        <v>0.01</v>
      </c>
      <c r="L1300" s="3"/>
      <c r="M1300" s="3"/>
      <c r="N1300" s="3"/>
      <c r="O1300" s="3">
        <f>ROUND(CP1300,2)</f>
        <v>5.22</v>
      </c>
      <c r="P1300" s="3">
        <f>ROUND((ROUND((AC1300*AW1300*I1300),2)*BC1300),2)</f>
        <v>1.95</v>
      </c>
      <c r="Q1300" s="3">
        <f>(ROUND((ROUND((((ET1300*1.2))*AV1300*I1300),2)*BB1300),2)+ROUND((ROUND(((AE1300-((EU1300*1.2)))*AV1300*I1300),2)*BS1300),2))</f>
        <v>0.03</v>
      </c>
      <c r="R1300" s="3">
        <f>(ROUND((ROUND((((EU1300*1.2))*AV1300*I1300),2)*BS1300),2)+ROUND((ROUND(((AE1300-((EU1300*1.2)))*AV1300*I1300),2)*BS1300),2))</f>
        <v>0</v>
      </c>
      <c r="S1300" s="3">
        <f>ROUND((ROUND((AF1300*AV1300*I1300),2)*BA1300),2)</f>
        <v>3.24</v>
      </c>
      <c r="T1300" s="3">
        <f>ROUND(CU1300*I1300,2)</f>
        <v>0</v>
      </c>
      <c r="U1300" s="3">
        <f>CV1300*I1300</f>
        <v>0.28985147999999999</v>
      </c>
      <c r="V1300" s="3">
        <f>CW1300*I1300</f>
        <v>0</v>
      </c>
      <c r="W1300" s="3">
        <f>ROUND(CX1300*I1300,2)</f>
        <v>0</v>
      </c>
      <c r="X1300" s="3">
        <f>(ROUND((((S1300+ROUND((ROUND((((EU1300*1.2))*AV1300*I1300),2)*BS1300),2))*AT1300)/100),2)+ROUND(((ROUND((ROUND(((AE1300-((EU1300*1.2)))*AV1300*I1300),2)*BS1300),2)*AT1300)/100),2))</f>
        <v>3.14</v>
      </c>
      <c r="Y1300" s="3">
        <f>(ROUND((((S1300+ROUND((ROUND((((EU1300*1.2))*AV1300*I1300),2)*BS1300),2))*AU1300)/100),2)+ROUND(((ROUND((ROUND(((AE1300-((EU1300*1.2)))*AV1300*I1300),2)*BS1300),2)*AU1300)/100),2))</f>
        <v>1.65</v>
      </c>
      <c r="Z1300" s="3"/>
      <c r="AA1300" s="3">
        <v>54971259</v>
      </c>
      <c r="AB1300" s="3">
        <f>ROUND((AC1300+AD1300+AF1300),6)</f>
        <v>507.33800000000002</v>
      </c>
      <c r="AC1300" s="3">
        <f>ROUND(((ES1300*1)),6)</f>
        <v>195.11</v>
      </c>
      <c r="AD1300" s="3">
        <f>ROUND(((((ET1300*1.2))-((EU1300*1.2)))+AE1300),6)</f>
        <v>2.7719999999999998</v>
      </c>
      <c r="AE1300" s="3">
        <f>ROUND(((EU1300*1.2)),6)</f>
        <v>0.156</v>
      </c>
      <c r="AF1300" s="3">
        <f>ROUND(((EV1300*1.2)),6)</f>
        <v>309.45600000000002</v>
      </c>
      <c r="AG1300" s="3">
        <f>ROUND((AP1300),6)</f>
        <v>0</v>
      </c>
      <c r="AH1300" s="3">
        <f>((EW1300*1.2))</f>
        <v>27.684000000000001</v>
      </c>
      <c r="AI1300" s="3">
        <f>((EX1300*1.2))</f>
        <v>0</v>
      </c>
      <c r="AJ1300" s="3">
        <f>(AS1300)</f>
        <v>0</v>
      </c>
      <c r="AK1300" s="3">
        <v>455.3</v>
      </c>
      <c r="AL1300" s="3">
        <v>195.11</v>
      </c>
      <c r="AM1300" s="3">
        <v>2.31</v>
      </c>
      <c r="AN1300" s="3">
        <v>0.13</v>
      </c>
      <c r="AO1300" s="3">
        <v>257.88</v>
      </c>
      <c r="AP1300" s="3">
        <v>0</v>
      </c>
      <c r="AQ1300" s="3">
        <v>23.07</v>
      </c>
      <c r="AR1300" s="3">
        <v>0</v>
      </c>
      <c r="AS1300" s="3">
        <v>0</v>
      </c>
      <c r="AT1300" s="3">
        <v>97</v>
      </c>
      <c r="AU1300" s="3">
        <v>51</v>
      </c>
      <c r="AV1300" s="3">
        <v>1.0469999999999999</v>
      </c>
      <c r="AW1300" s="3">
        <v>1</v>
      </c>
      <c r="AX1300" s="3"/>
      <c r="AY1300" s="3"/>
      <c r="AZ1300" s="3">
        <v>1</v>
      </c>
      <c r="BA1300" s="3">
        <v>1</v>
      </c>
      <c r="BB1300" s="3">
        <v>1</v>
      </c>
      <c r="BC1300" s="3">
        <v>1</v>
      </c>
      <c r="BD1300" s="3" t="s">
        <v>3</v>
      </c>
      <c r="BE1300" s="3" t="s">
        <v>3</v>
      </c>
      <c r="BF1300" s="3" t="s">
        <v>3</v>
      </c>
      <c r="BG1300" s="3" t="s">
        <v>3</v>
      </c>
      <c r="BH1300" s="3">
        <v>0</v>
      </c>
      <c r="BI1300" s="3">
        <v>2</v>
      </c>
      <c r="BJ1300" s="3" t="s">
        <v>1498</v>
      </c>
      <c r="BK1300" s="3"/>
      <c r="BL1300" s="3"/>
      <c r="BM1300" s="3">
        <v>67</v>
      </c>
      <c r="BN1300" s="3">
        <v>0</v>
      </c>
      <c r="BO1300" s="3" t="s">
        <v>1496</v>
      </c>
      <c r="BP1300" s="3">
        <v>1</v>
      </c>
      <c r="BQ1300" s="3">
        <v>40</v>
      </c>
      <c r="BR1300" s="3">
        <v>0</v>
      </c>
      <c r="BS1300" s="3">
        <v>1</v>
      </c>
      <c r="BT1300" s="3">
        <v>1</v>
      </c>
      <c r="BU1300" s="3">
        <v>1</v>
      </c>
      <c r="BV1300" s="3">
        <v>1</v>
      </c>
      <c r="BW1300" s="3">
        <v>1</v>
      </c>
      <c r="BX1300" s="3">
        <v>1</v>
      </c>
      <c r="BY1300" s="3" t="s">
        <v>3</v>
      </c>
      <c r="BZ1300" s="3">
        <v>97</v>
      </c>
      <c r="CA1300" s="3">
        <v>51</v>
      </c>
      <c r="CB1300" s="3" t="s">
        <v>3</v>
      </c>
      <c r="CC1300" s="3"/>
      <c r="CD1300" s="3"/>
      <c r="CE1300" s="3">
        <v>1566</v>
      </c>
      <c r="CF1300" s="3">
        <v>0</v>
      </c>
      <c r="CG1300" s="3">
        <v>0</v>
      </c>
      <c r="CH1300" s="3"/>
      <c r="CI1300" s="3"/>
      <c r="CJ1300" s="3"/>
      <c r="CK1300" s="3"/>
      <c r="CL1300" s="3"/>
      <c r="CM1300" s="3">
        <v>0</v>
      </c>
      <c r="CN1300" s="9" t="s">
        <v>2491</v>
      </c>
      <c r="CO1300" s="3">
        <v>0</v>
      </c>
      <c r="CP1300" s="3">
        <f>(P1300+Q1300+S1300)</f>
        <v>5.2200000000000006</v>
      </c>
      <c r="CQ1300" s="3">
        <f>ROUND((ROUND((AC1300*AW1300*1),2)*BC1300),2)</f>
        <v>195.11</v>
      </c>
      <c r="CR1300" s="3">
        <f>(ROUND((ROUND((((ET1300*1.2))*AV1300*1),2)*BB1300),2)+ROUND((ROUND(((AE1300-((EU1300*1.2)))*AV1300*1),2)*BS1300),2))</f>
        <v>2.9</v>
      </c>
      <c r="CS1300" s="3">
        <f>(ROUND((ROUND((((EU1300*1.2))*AV1300*1),2)*BS1300),2)+ROUND((ROUND(((AE1300-((EU1300*1.2)))*AV1300*1),2)*BS1300),2))</f>
        <v>0.16</v>
      </c>
      <c r="CT1300" s="3">
        <f>ROUND((ROUND((AF1300*AV1300*1),2)*BA1300),2)</f>
        <v>324</v>
      </c>
      <c r="CU1300" s="3">
        <f>AG1300</f>
        <v>0</v>
      </c>
      <c r="CV1300" s="3">
        <f>(AH1300*AV1300)</f>
        <v>28.985147999999999</v>
      </c>
      <c r="CW1300" s="3">
        <f t="shared" ref="CW1300:CX1303" si="1531">AI1300</f>
        <v>0</v>
      </c>
      <c r="CX1300" s="3">
        <f t="shared" si="1531"/>
        <v>0</v>
      </c>
      <c r="CY1300" s="3">
        <f>(ROUND((((S1300+ROUND((ROUND((((EU1300*1.2))*AV1300*1),2)*BS1300),2))*AT1300)/100),2)+ROUND(((ROUND((ROUND(((AE1300-((EU1300*1.2)))*AV1300*1),2)*BS1300),2)*AT1300)/100),2))</f>
        <v>3.3</v>
      </c>
      <c r="CZ1300" s="3">
        <f>(ROUND((((S1300+ROUND((ROUND((((EU1300*1.2))*AV1300*1),2)*BS1300),2))*AU1300)/100),2)+ROUND(((ROUND((ROUND(((AE1300-((EU1300*1.2)))*AV1300*1),2)*BS1300),2)*AU1300)/100),2))</f>
        <v>1.73</v>
      </c>
      <c r="DA1300" s="3"/>
      <c r="DB1300" s="3">
        <v>257</v>
      </c>
      <c r="DC1300" s="3" t="s">
        <v>3</v>
      </c>
      <c r="DD1300" s="3" t="s">
        <v>22</v>
      </c>
      <c r="DE1300" s="3" t="s">
        <v>42</v>
      </c>
      <c r="DF1300" s="3" t="s">
        <v>42</v>
      </c>
      <c r="DG1300" s="3" t="s">
        <v>42</v>
      </c>
      <c r="DH1300" s="3" t="s">
        <v>3</v>
      </c>
      <c r="DI1300" s="3" t="s">
        <v>42</v>
      </c>
      <c r="DJ1300" s="3" t="s">
        <v>42</v>
      </c>
      <c r="DK1300" s="3" t="s">
        <v>3</v>
      </c>
      <c r="DL1300" s="3" t="s">
        <v>3</v>
      </c>
      <c r="DM1300" s="3" t="s">
        <v>3</v>
      </c>
      <c r="DN1300" s="3">
        <v>0</v>
      </c>
      <c r="DO1300" s="3">
        <v>0</v>
      </c>
      <c r="DP1300" s="3">
        <v>1</v>
      </c>
      <c r="DQ1300" s="3">
        <v>1</v>
      </c>
      <c r="DR1300" s="3"/>
      <c r="DS1300" s="3"/>
      <c r="DT1300" s="3"/>
      <c r="DU1300" s="3">
        <v>1010</v>
      </c>
      <c r="DV1300" s="3" t="s">
        <v>40</v>
      </c>
      <c r="DW1300" s="3" t="s">
        <v>40</v>
      </c>
      <c r="DX1300" s="3">
        <v>100</v>
      </c>
      <c r="DY1300" s="3"/>
      <c r="DZ1300" s="3" t="s">
        <v>3</v>
      </c>
      <c r="EA1300" s="3" t="s">
        <v>3</v>
      </c>
      <c r="EB1300" s="3" t="s">
        <v>3</v>
      </c>
      <c r="EC1300" s="3" t="s">
        <v>3</v>
      </c>
      <c r="ED1300" s="3"/>
      <c r="EE1300" s="3">
        <v>57042957</v>
      </c>
      <c r="EF1300" s="3">
        <v>40</v>
      </c>
      <c r="EG1300" s="3" t="s">
        <v>33</v>
      </c>
      <c r="EH1300" s="3">
        <v>0</v>
      </c>
      <c r="EI1300" s="3" t="s">
        <v>3</v>
      </c>
      <c r="EJ1300" s="3">
        <v>2</v>
      </c>
      <c r="EK1300" s="3">
        <v>67</v>
      </c>
      <c r="EL1300" s="3" t="s">
        <v>34</v>
      </c>
      <c r="EM1300" s="3" t="s">
        <v>35</v>
      </c>
      <c r="EN1300" s="3"/>
      <c r="EO1300" s="3" t="s">
        <v>46</v>
      </c>
      <c r="EP1300" s="3"/>
      <c r="EQ1300" s="3">
        <v>0</v>
      </c>
      <c r="ER1300" s="3">
        <v>455.3</v>
      </c>
      <c r="ES1300" s="3">
        <v>195.11</v>
      </c>
      <c r="ET1300" s="3">
        <v>2.31</v>
      </c>
      <c r="EU1300" s="3">
        <v>0.13</v>
      </c>
      <c r="EV1300" s="3">
        <v>257.88</v>
      </c>
      <c r="EW1300" s="3">
        <v>23.07</v>
      </c>
      <c r="EX1300" s="3">
        <v>0</v>
      </c>
      <c r="EY1300" s="3">
        <v>0</v>
      </c>
      <c r="EZ1300" s="3"/>
      <c r="FA1300" s="3"/>
      <c r="FB1300" s="3"/>
      <c r="FC1300" s="3"/>
      <c r="FD1300" s="3"/>
      <c r="FE1300" s="3"/>
      <c r="FF1300" s="3"/>
      <c r="FG1300" s="3"/>
      <c r="FH1300" s="3"/>
      <c r="FI1300" s="3"/>
      <c r="FJ1300" s="3"/>
      <c r="FK1300" s="3"/>
      <c r="FL1300" s="3"/>
      <c r="FM1300" s="3"/>
      <c r="FN1300" s="3"/>
      <c r="FO1300" s="3"/>
      <c r="FP1300" s="3"/>
      <c r="FQ1300" s="3">
        <v>0</v>
      </c>
      <c r="FR1300" s="3">
        <v>0</v>
      </c>
      <c r="FS1300" s="3">
        <v>0</v>
      </c>
      <c r="FT1300" s="3"/>
      <c r="FU1300" s="3"/>
      <c r="FV1300" s="3"/>
      <c r="FW1300" s="3"/>
      <c r="FX1300" s="3">
        <v>97</v>
      </c>
      <c r="FY1300" s="3">
        <v>51</v>
      </c>
      <c r="FZ1300" s="3"/>
      <c r="GA1300" s="3" t="s">
        <v>3</v>
      </c>
      <c r="GB1300" s="3"/>
      <c r="GC1300" s="3"/>
      <c r="GD1300" s="3">
        <v>1</v>
      </c>
      <c r="GE1300" s="3"/>
      <c r="GF1300" s="3">
        <v>-934366292</v>
      </c>
      <c r="GG1300" s="3">
        <v>2</v>
      </c>
      <c r="GH1300" s="3">
        <v>1</v>
      </c>
      <c r="GI1300" s="3">
        <v>2</v>
      </c>
      <c r="GJ1300" s="3">
        <v>0</v>
      </c>
      <c r="GK1300" s="3">
        <v>0</v>
      </c>
      <c r="GL1300" s="3">
        <f>ROUND(IF(AND(BH1300=3,BI1300=3,FS1300&lt;&gt;0),P1300,0),2)</f>
        <v>0</v>
      </c>
      <c r="GM1300" s="3">
        <f>ROUND(O1300+X1300+Y1300,2)+GX1300</f>
        <v>10.01</v>
      </c>
      <c r="GN1300" s="3">
        <f>IF(OR(BI1300=0,BI1300=1),GM1300-GX1300,0)</f>
        <v>0</v>
      </c>
      <c r="GO1300" s="3">
        <f>IF(BI1300=2,GM1300-GX1300,0)</f>
        <v>10.01</v>
      </c>
      <c r="GP1300" s="3">
        <f>IF(BI1300=4,GM1300-GX1300,0)</f>
        <v>0</v>
      </c>
      <c r="GQ1300" s="3"/>
      <c r="GR1300" s="3">
        <v>0</v>
      </c>
      <c r="GS1300" s="3">
        <v>3</v>
      </c>
      <c r="GT1300" s="3">
        <v>0</v>
      </c>
      <c r="GU1300" s="3" t="s">
        <v>3</v>
      </c>
      <c r="GV1300" s="3">
        <f>ROUND((GT1300),6)</f>
        <v>0</v>
      </c>
      <c r="GW1300" s="3">
        <v>1</v>
      </c>
      <c r="GX1300" s="3">
        <f>ROUND(HC1300*I1300,2)</f>
        <v>0</v>
      </c>
      <c r="GY1300" s="3"/>
      <c r="GZ1300" s="3"/>
      <c r="HA1300" s="3">
        <v>0</v>
      </c>
      <c r="HB1300" s="3">
        <v>0</v>
      </c>
      <c r="HC1300" s="3">
        <f>GV1300*GW1300</f>
        <v>0</v>
      </c>
      <c r="HD1300" s="3"/>
      <c r="HE1300" s="3" t="s">
        <v>3</v>
      </c>
      <c r="HF1300" s="3" t="s">
        <v>3</v>
      </c>
      <c r="HG1300" s="3"/>
      <c r="HH1300" s="3"/>
      <c r="HI1300" s="3"/>
      <c r="HJ1300" s="3"/>
      <c r="HK1300" s="3"/>
      <c r="HL1300" s="3"/>
      <c r="HM1300" s="3" t="s">
        <v>3</v>
      </c>
      <c r="HN1300" s="3" t="s">
        <v>3</v>
      </c>
      <c r="HO1300" s="3" t="s">
        <v>3</v>
      </c>
      <c r="HP1300" s="3" t="s">
        <v>3</v>
      </c>
      <c r="HQ1300" s="3" t="s">
        <v>3</v>
      </c>
      <c r="HR1300" s="3"/>
      <c r="HS1300" s="3">
        <v>0</v>
      </c>
      <c r="HT1300" s="3"/>
      <c r="HU1300" s="3"/>
      <c r="HV1300" s="3"/>
      <c r="HW1300" s="3"/>
      <c r="HX1300" s="3"/>
      <c r="HY1300" s="3"/>
      <c r="HZ1300" s="3"/>
      <c r="IA1300" s="3"/>
      <c r="IB1300" s="3"/>
      <c r="IC1300" s="3"/>
      <c r="ID1300" s="3"/>
      <c r="IE1300" s="3"/>
      <c r="IF1300" s="3"/>
      <c r="IG1300" s="3"/>
      <c r="IH1300" s="3"/>
      <c r="II1300" s="3"/>
      <c r="IJ1300" s="3"/>
      <c r="IK1300" s="3">
        <v>0</v>
      </c>
      <c r="IL1300" s="3"/>
      <c r="IM1300" s="3"/>
      <c r="IN1300" s="3"/>
      <c r="IO1300" s="3"/>
      <c r="IP1300" s="3"/>
      <c r="IQ1300" s="3"/>
      <c r="IR1300" s="3"/>
      <c r="IS1300" s="3"/>
      <c r="IT1300" s="3"/>
      <c r="IU1300" s="3"/>
    </row>
    <row r="1301" spans="1:255" ht="409.5" x14ac:dyDescent="0.25">
      <c r="A1301" s="4">
        <v>17</v>
      </c>
      <c r="B1301" s="4">
        <v>1</v>
      </c>
      <c r="C1301" s="4">
        <f>ROW(SmtRes!A686)</f>
        <v>686</v>
      </c>
      <c r="D1301" s="4">
        <f>ROW(EtalonRes!A812)</f>
        <v>812</v>
      </c>
      <c r="E1301" s="4" t="s">
        <v>1495</v>
      </c>
      <c r="F1301" s="4" t="s">
        <v>1496</v>
      </c>
      <c r="G1301" s="4" t="s">
        <v>1497</v>
      </c>
      <c r="H1301" s="4" t="s">
        <v>40</v>
      </c>
      <c r="I1301" s="4">
        <f>ROUND(1/100,9)</f>
        <v>0.01</v>
      </c>
      <c r="J1301" s="4">
        <v>0</v>
      </c>
      <c r="K1301" s="4">
        <f>ROUND(1/100,9)</f>
        <v>0.01</v>
      </c>
      <c r="L1301" s="4"/>
      <c r="M1301" s="4"/>
      <c r="N1301" s="4"/>
      <c r="O1301" s="4">
        <f>ROUND(CP1301,2)</f>
        <v>190.19</v>
      </c>
      <c r="P1301" s="4">
        <f>ROUND((ROUND((AC1301*AW1301*I1301),2)*BC1301),2)</f>
        <v>7.25</v>
      </c>
      <c r="Q1301" s="4">
        <f>(ROUND((ROUND((((ET1301*1.2))*AV1301*I1301),2)*BB1301),2)+ROUND((ROUND(((AE1301-((EU1301*1.2)))*AV1301*I1301),2)*BS1301),2))</f>
        <v>0.37</v>
      </c>
      <c r="R1301" s="4">
        <f>(ROUND((ROUND((((EU1301*1.2))*AV1301*I1301),2)*BS1301),2)+ROUND((ROUND(((AE1301-((EU1301*1.2)))*AV1301*I1301),2)*BS1301),2))</f>
        <v>0</v>
      </c>
      <c r="S1301" s="4">
        <f>ROUND((ROUND((AF1301*AV1301*I1301),2)*BA1301),2)</f>
        <v>182.57</v>
      </c>
      <c r="T1301" s="4">
        <f>ROUND(CU1301*I1301,2)</f>
        <v>0</v>
      </c>
      <c r="U1301" s="4">
        <f>CV1301*I1301</f>
        <v>0.28985147999999999</v>
      </c>
      <c r="V1301" s="4">
        <f>CW1301*I1301</f>
        <v>0</v>
      </c>
      <c r="W1301" s="4">
        <f>ROUND(CX1301*I1301,2)</f>
        <v>0</v>
      </c>
      <c r="X1301" s="4">
        <f>(ROUND((((S1301+ROUND((ROUND((((EU1301*1.2))*AV1301*I1301),2)*BS1301),2))*AT1301)/100),2)+ROUND(((ROUND((ROUND(((AE1301-((EU1301*1.2)))*AV1301*I1301),2)*BS1301),2)*AT1301)/100),2))</f>
        <v>177.09</v>
      </c>
      <c r="Y1301" s="4">
        <f>(ROUND((((S1301+ROUND((ROUND((((EU1301*1.2))*AV1301*I1301),2)*BS1301),2))*AU1301)/100),2)+ROUND(((ROUND((ROUND(((AE1301-((EU1301*1.2)))*AV1301*I1301),2)*BS1301),2)*AU1301)/100),2))</f>
        <v>93.11</v>
      </c>
      <c r="Z1301" s="4"/>
      <c r="AA1301" s="4">
        <v>55890823</v>
      </c>
      <c r="AB1301" s="4">
        <f>ROUND((AC1301+AD1301+AF1301),6)</f>
        <v>507.33800000000002</v>
      </c>
      <c r="AC1301" s="4">
        <f>ROUND(((ES1301*1)),6)</f>
        <v>195.11</v>
      </c>
      <c r="AD1301" s="4">
        <f>ROUND(((((ET1301*1.2))-((EU1301*1.2)))+AE1301),6)</f>
        <v>2.7719999999999998</v>
      </c>
      <c r="AE1301" s="4">
        <f>ROUND(((EU1301*1.2)),6)</f>
        <v>0.156</v>
      </c>
      <c r="AF1301" s="4">
        <f>ROUND(((EV1301*1.2)),6)</f>
        <v>309.45600000000002</v>
      </c>
      <c r="AG1301" s="4">
        <f>ROUND((AP1301),6)</f>
        <v>0</v>
      </c>
      <c r="AH1301" s="4">
        <f>((EW1301*1.2))</f>
        <v>27.684000000000001</v>
      </c>
      <c r="AI1301" s="4">
        <f>((EX1301*1.2))</f>
        <v>0</v>
      </c>
      <c r="AJ1301" s="4">
        <f>(AS1301)</f>
        <v>0</v>
      </c>
      <c r="AK1301" s="4">
        <v>455.3</v>
      </c>
      <c r="AL1301" s="4">
        <v>195.11</v>
      </c>
      <c r="AM1301" s="4">
        <v>2.31</v>
      </c>
      <c r="AN1301" s="4">
        <v>0.13</v>
      </c>
      <c r="AO1301" s="4">
        <v>257.88</v>
      </c>
      <c r="AP1301" s="4">
        <v>0</v>
      </c>
      <c r="AQ1301" s="4">
        <v>23.07</v>
      </c>
      <c r="AR1301" s="4">
        <v>0</v>
      </c>
      <c r="AS1301" s="4">
        <v>0</v>
      </c>
      <c r="AT1301" s="4">
        <v>97</v>
      </c>
      <c r="AU1301" s="4">
        <v>51</v>
      </c>
      <c r="AV1301" s="4">
        <v>1.0469999999999999</v>
      </c>
      <c r="AW1301" s="4">
        <v>1</v>
      </c>
      <c r="AX1301" s="4"/>
      <c r="AY1301" s="4"/>
      <c r="AZ1301" s="4">
        <v>1</v>
      </c>
      <c r="BA1301" s="4">
        <v>56.35</v>
      </c>
      <c r="BB1301" s="4">
        <v>12.26</v>
      </c>
      <c r="BC1301" s="4">
        <v>3.72</v>
      </c>
      <c r="BD1301" s="4" t="s">
        <v>3</v>
      </c>
      <c r="BE1301" s="4" t="s">
        <v>3</v>
      </c>
      <c r="BF1301" s="4" t="s">
        <v>3</v>
      </c>
      <c r="BG1301" s="4" t="s">
        <v>3</v>
      </c>
      <c r="BH1301" s="4">
        <v>0</v>
      </c>
      <c r="BI1301" s="4">
        <v>2</v>
      </c>
      <c r="BJ1301" s="4" t="s">
        <v>1498</v>
      </c>
      <c r="BK1301" s="4"/>
      <c r="BL1301" s="4"/>
      <c r="BM1301" s="4">
        <v>67</v>
      </c>
      <c r="BN1301" s="4">
        <v>0</v>
      </c>
      <c r="BO1301" s="4" t="s">
        <v>1496</v>
      </c>
      <c r="BP1301" s="4">
        <v>1</v>
      </c>
      <c r="BQ1301" s="4">
        <v>40</v>
      </c>
      <c r="BR1301" s="4">
        <v>0</v>
      </c>
      <c r="BS1301" s="4">
        <v>56.35</v>
      </c>
      <c r="BT1301" s="4">
        <v>1</v>
      </c>
      <c r="BU1301" s="4">
        <v>1</v>
      </c>
      <c r="BV1301" s="4">
        <v>1</v>
      </c>
      <c r="BW1301" s="4">
        <v>1</v>
      </c>
      <c r="BX1301" s="4">
        <v>1</v>
      </c>
      <c r="BY1301" s="4" t="s">
        <v>3</v>
      </c>
      <c r="BZ1301" s="4">
        <v>97</v>
      </c>
      <c r="CA1301" s="4">
        <v>51</v>
      </c>
      <c r="CB1301" s="4" t="s">
        <v>3</v>
      </c>
      <c r="CC1301" s="4"/>
      <c r="CD1301" s="4"/>
      <c r="CE1301" s="4">
        <v>1566</v>
      </c>
      <c r="CF1301" s="4">
        <v>0</v>
      </c>
      <c r="CG1301" s="4">
        <v>0</v>
      </c>
      <c r="CH1301" s="4"/>
      <c r="CI1301" s="4"/>
      <c r="CJ1301" s="4"/>
      <c r="CK1301" s="4"/>
      <c r="CL1301" s="4"/>
      <c r="CM1301" s="4">
        <v>0</v>
      </c>
      <c r="CN1301" s="10" t="s">
        <v>2491</v>
      </c>
      <c r="CO1301" s="4">
        <v>0</v>
      </c>
      <c r="CP1301" s="4">
        <f>(P1301+Q1301+S1301)</f>
        <v>190.19</v>
      </c>
      <c r="CQ1301" s="4">
        <f>ROUND((ROUND((AC1301*AW1301*1),2)*BC1301),2)</f>
        <v>725.81</v>
      </c>
      <c r="CR1301" s="4">
        <f>(ROUND((ROUND((((ET1301*1.2))*AV1301*1),2)*BB1301),2)+ROUND((ROUND(((AE1301-((EU1301*1.2)))*AV1301*1),2)*BS1301),2))</f>
        <v>35.549999999999997</v>
      </c>
      <c r="CS1301" s="4">
        <f>(ROUND((ROUND((((EU1301*1.2))*AV1301*1),2)*BS1301),2)+ROUND((ROUND(((AE1301-((EU1301*1.2)))*AV1301*1),2)*BS1301),2))</f>
        <v>9.02</v>
      </c>
      <c r="CT1301" s="4">
        <f>ROUND((ROUND((AF1301*AV1301*1),2)*BA1301),2)</f>
        <v>18257.400000000001</v>
      </c>
      <c r="CU1301" s="4">
        <f>AG1301</f>
        <v>0</v>
      </c>
      <c r="CV1301" s="4">
        <f>(AH1301*AV1301)</f>
        <v>28.985147999999999</v>
      </c>
      <c r="CW1301" s="4">
        <f t="shared" si="1531"/>
        <v>0</v>
      </c>
      <c r="CX1301" s="4">
        <f t="shared" si="1531"/>
        <v>0</v>
      </c>
      <c r="CY1301" s="4">
        <f>(ROUND((((S1301+ROUND((ROUND((((EU1301*1.2))*AV1301*1),2)*BS1301),2))*AT1301)/100),2)+ROUND(((ROUND((ROUND(((AE1301-((EU1301*1.2)))*AV1301*1),2)*BS1301),2)*AT1301)/100),2))</f>
        <v>185.84</v>
      </c>
      <c r="CZ1301" s="4">
        <f>(ROUND((((S1301+ROUND((ROUND((((EU1301*1.2))*AV1301*1),2)*BS1301),2))*AU1301)/100),2)+ROUND(((ROUND((ROUND(((AE1301-((EU1301*1.2)))*AV1301*1),2)*BS1301),2)*AU1301)/100),2))</f>
        <v>97.71</v>
      </c>
      <c r="DA1301" s="4"/>
      <c r="DB1301" s="4">
        <v>258</v>
      </c>
      <c r="DC1301" s="4" t="s">
        <v>3</v>
      </c>
      <c r="DD1301" s="4" t="s">
        <v>22</v>
      </c>
      <c r="DE1301" s="4" t="s">
        <v>42</v>
      </c>
      <c r="DF1301" s="4" t="s">
        <v>42</v>
      </c>
      <c r="DG1301" s="4" t="s">
        <v>42</v>
      </c>
      <c r="DH1301" s="4" t="s">
        <v>3</v>
      </c>
      <c r="DI1301" s="4" t="s">
        <v>42</v>
      </c>
      <c r="DJ1301" s="4" t="s">
        <v>42</v>
      </c>
      <c r="DK1301" s="4" t="s">
        <v>3</v>
      </c>
      <c r="DL1301" s="4" t="s">
        <v>3</v>
      </c>
      <c r="DM1301" s="4" t="s">
        <v>3</v>
      </c>
      <c r="DN1301" s="4">
        <v>0</v>
      </c>
      <c r="DO1301" s="4">
        <v>0</v>
      </c>
      <c r="DP1301" s="4">
        <v>1</v>
      </c>
      <c r="DQ1301" s="4">
        <v>1</v>
      </c>
      <c r="DR1301" s="4"/>
      <c r="DS1301" s="4"/>
      <c r="DT1301" s="4"/>
      <c r="DU1301" s="4">
        <v>1010</v>
      </c>
      <c r="DV1301" s="4" t="s">
        <v>40</v>
      </c>
      <c r="DW1301" s="4" t="s">
        <v>40</v>
      </c>
      <c r="DX1301" s="4">
        <v>100</v>
      </c>
      <c r="DY1301" s="4"/>
      <c r="DZ1301" s="4" t="s">
        <v>3</v>
      </c>
      <c r="EA1301" s="4" t="s">
        <v>3</v>
      </c>
      <c r="EB1301" s="4" t="s">
        <v>3</v>
      </c>
      <c r="EC1301" s="4" t="s">
        <v>3</v>
      </c>
      <c r="ED1301" s="4"/>
      <c r="EE1301" s="4">
        <v>57042957</v>
      </c>
      <c r="EF1301" s="4">
        <v>40</v>
      </c>
      <c r="EG1301" s="4" t="s">
        <v>33</v>
      </c>
      <c r="EH1301" s="4">
        <v>0</v>
      </c>
      <c r="EI1301" s="4" t="s">
        <v>3</v>
      </c>
      <c r="EJ1301" s="4">
        <v>2</v>
      </c>
      <c r="EK1301" s="4">
        <v>67</v>
      </c>
      <c r="EL1301" s="4" t="s">
        <v>34</v>
      </c>
      <c r="EM1301" s="4" t="s">
        <v>35</v>
      </c>
      <c r="EN1301" s="4"/>
      <c r="EO1301" s="4" t="s">
        <v>46</v>
      </c>
      <c r="EP1301" s="4"/>
      <c r="EQ1301" s="4">
        <v>0</v>
      </c>
      <c r="ER1301" s="4">
        <v>455.3</v>
      </c>
      <c r="ES1301" s="4">
        <v>195.11</v>
      </c>
      <c r="ET1301" s="4">
        <v>2.31</v>
      </c>
      <c r="EU1301" s="4">
        <v>0.13</v>
      </c>
      <c r="EV1301" s="4">
        <v>257.88</v>
      </c>
      <c r="EW1301" s="4">
        <v>23.07</v>
      </c>
      <c r="EX1301" s="4">
        <v>0</v>
      </c>
      <c r="EY1301" s="4">
        <v>0</v>
      </c>
      <c r="EZ1301" s="4"/>
      <c r="FA1301" s="4"/>
      <c r="FB1301" s="4"/>
      <c r="FC1301" s="4"/>
      <c r="FD1301" s="4"/>
      <c r="FE1301" s="4"/>
      <c r="FF1301" s="4"/>
      <c r="FG1301" s="4"/>
      <c r="FH1301" s="4"/>
      <c r="FI1301" s="4"/>
      <c r="FJ1301" s="4"/>
      <c r="FK1301" s="4"/>
      <c r="FL1301" s="4"/>
      <c r="FM1301" s="4"/>
      <c r="FN1301" s="4"/>
      <c r="FO1301" s="4"/>
      <c r="FP1301" s="4"/>
      <c r="FQ1301" s="4">
        <v>0</v>
      </c>
      <c r="FR1301" s="4">
        <v>0</v>
      </c>
      <c r="FS1301" s="4">
        <v>0</v>
      </c>
      <c r="FT1301" s="4"/>
      <c r="FU1301" s="4"/>
      <c r="FV1301" s="4"/>
      <c r="FW1301" s="4"/>
      <c r="FX1301" s="4">
        <v>97</v>
      </c>
      <c r="FY1301" s="4">
        <v>51</v>
      </c>
      <c r="FZ1301" s="4"/>
      <c r="GA1301" s="4" t="s">
        <v>3</v>
      </c>
      <c r="GB1301" s="4"/>
      <c r="GC1301" s="4"/>
      <c r="GD1301" s="4">
        <v>1</v>
      </c>
      <c r="GE1301" s="4"/>
      <c r="GF1301" s="4">
        <v>-934366292</v>
      </c>
      <c r="GG1301" s="4">
        <v>2</v>
      </c>
      <c r="GH1301" s="4">
        <v>1</v>
      </c>
      <c r="GI1301" s="4">
        <v>2</v>
      </c>
      <c r="GJ1301" s="4">
        <v>0</v>
      </c>
      <c r="GK1301" s="4">
        <v>0</v>
      </c>
      <c r="GL1301" s="4">
        <f>ROUND(IF(AND(BH1301=3,BI1301=3,FS1301&lt;&gt;0),P1301,0),2)</f>
        <v>0</v>
      </c>
      <c r="GM1301" s="4">
        <f>ROUND(O1301+X1301+Y1301,2)+GX1301</f>
        <v>460.39</v>
      </c>
      <c r="GN1301" s="4">
        <f>IF(OR(BI1301=0,BI1301=1),GM1301-GX1301,0)</f>
        <v>0</v>
      </c>
      <c r="GO1301" s="4">
        <f>IF(BI1301=2,GM1301-GX1301,0)</f>
        <v>460.39</v>
      </c>
      <c r="GP1301" s="4">
        <f>IF(BI1301=4,GM1301-GX1301,0)</f>
        <v>0</v>
      </c>
      <c r="GQ1301" s="4"/>
      <c r="GR1301" s="4">
        <v>0</v>
      </c>
      <c r="GS1301" s="4">
        <v>3</v>
      </c>
      <c r="GT1301" s="4">
        <v>0</v>
      </c>
      <c r="GU1301" s="4" t="s">
        <v>3</v>
      </c>
      <c r="GV1301" s="4">
        <f>ROUND((GT1301),6)</f>
        <v>0</v>
      </c>
      <c r="GW1301" s="4">
        <v>1</v>
      </c>
      <c r="GX1301" s="4">
        <f>ROUND(HC1301*I1301,2)</f>
        <v>0</v>
      </c>
      <c r="GY1301" s="4"/>
      <c r="GZ1301" s="4"/>
      <c r="HA1301" s="4">
        <v>0</v>
      </c>
      <c r="HB1301" s="4">
        <v>0</v>
      </c>
      <c r="HC1301" s="4">
        <f>GV1301*GW1301</f>
        <v>0</v>
      </c>
      <c r="HD1301" s="4"/>
      <c r="HE1301" s="4" t="s">
        <v>3</v>
      </c>
      <c r="HF1301" s="4" t="s">
        <v>3</v>
      </c>
      <c r="HG1301" s="4"/>
      <c r="HH1301" s="4"/>
      <c r="HI1301" s="4"/>
      <c r="HJ1301" s="4"/>
      <c r="HK1301" s="4"/>
      <c r="HL1301" s="4"/>
      <c r="HM1301" s="4" t="s">
        <v>3</v>
      </c>
      <c r="HN1301" s="4" t="s">
        <v>3</v>
      </c>
      <c r="HO1301" s="4" t="s">
        <v>3</v>
      </c>
      <c r="HP1301" s="4" t="s">
        <v>3</v>
      </c>
      <c r="HQ1301" s="4" t="s">
        <v>3</v>
      </c>
      <c r="HR1301" s="4"/>
      <c r="HS1301" s="4">
        <v>0</v>
      </c>
      <c r="HT1301" s="4"/>
      <c r="HU1301" s="4"/>
      <c r="HV1301" s="4"/>
      <c r="HW1301" s="4"/>
      <c r="HX1301" s="4"/>
      <c r="HY1301" s="4"/>
      <c r="HZ1301" s="4"/>
      <c r="IA1301" s="4"/>
      <c r="IB1301" s="4"/>
      <c r="IC1301" s="4"/>
      <c r="ID1301" s="4"/>
      <c r="IE1301" s="4"/>
      <c r="IF1301" s="4"/>
      <c r="IG1301" s="4"/>
      <c r="IH1301" s="4"/>
      <c r="II1301" s="4"/>
      <c r="IJ1301" s="4"/>
      <c r="IK1301" s="4">
        <v>0</v>
      </c>
      <c r="IL1301" s="4"/>
      <c r="IM1301" s="4"/>
      <c r="IN1301" s="4"/>
      <c r="IO1301" s="4"/>
      <c r="IP1301" s="4"/>
      <c r="IQ1301" s="4"/>
      <c r="IR1301" s="4"/>
      <c r="IS1301" s="4"/>
      <c r="IT1301" s="4"/>
      <c r="IU1301" s="4"/>
    </row>
    <row r="1302" spans="1:255" x14ac:dyDescent="0.25">
      <c r="A1302" s="3">
        <v>17</v>
      </c>
      <c r="B1302" s="3">
        <v>1</v>
      </c>
      <c r="C1302" s="3"/>
      <c r="D1302" s="3"/>
      <c r="E1302" s="3" t="s">
        <v>1499</v>
      </c>
      <c r="F1302" s="3" t="s">
        <v>1500</v>
      </c>
      <c r="G1302" s="3" t="s">
        <v>1501</v>
      </c>
      <c r="H1302" s="3" t="s">
        <v>266</v>
      </c>
      <c r="I1302" s="3">
        <v>1</v>
      </c>
      <c r="J1302" s="3">
        <v>0</v>
      </c>
      <c r="K1302" s="3">
        <v>1</v>
      </c>
      <c r="L1302" s="3"/>
      <c r="M1302" s="3"/>
      <c r="N1302" s="3"/>
      <c r="O1302" s="3">
        <f>ROUND(CP1302,2)</f>
        <v>439.26</v>
      </c>
      <c r="P1302" s="3">
        <f>ROUND((ROUND((AC1302*AW1302*I1302),2)*BC1302),2)</f>
        <v>439.26</v>
      </c>
      <c r="Q1302" s="3">
        <f>(ROUND((ROUND(((ET1302)*AV1302*I1302),2)*BB1302),2)+ROUND((ROUND(((AE1302-(EU1302))*AV1302*I1302),2)*BS1302),2))</f>
        <v>0</v>
      </c>
      <c r="R1302" s="3">
        <f>(ROUND((ROUND(((EU1302)*AV1302*I1302),2)*BS1302),2)+ROUND((ROUND(((AE1302-(EU1302))*AV1302*I1302),2)*BS1302),2))</f>
        <v>0</v>
      </c>
      <c r="S1302" s="3">
        <f>ROUND((ROUND((AF1302*AV1302*I1302),2)*BA1302),2)</f>
        <v>0</v>
      </c>
      <c r="T1302" s="3">
        <f>ROUND(CU1302*I1302,2)</f>
        <v>0</v>
      </c>
      <c r="U1302" s="3">
        <f>CV1302*I1302</f>
        <v>0</v>
      </c>
      <c r="V1302" s="3">
        <f>CW1302*I1302</f>
        <v>0</v>
      </c>
      <c r="W1302" s="3">
        <f>ROUND(CX1302*I1302,2)</f>
        <v>0</v>
      </c>
      <c r="X1302" s="3">
        <f>(ROUND((((S1302+ROUND((ROUND(((EU1302)*AV1302*I1302),2)*BS1302),2))*AT1302)/100),2)+ROUND(((ROUND((ROUND(((AE1302-(EU1302))*AV1302*I1302),2)*BS1302),2)*AT1302)/100),2))</f>
        <v>0</v>
      </c>
      <c r="Y1302" s="3">
        <f>(ROUND((((S1302+ROUND((ROUND(((EU1302)*AV1302*I1302),2)*BS1302),2))*AU1302)/100),2)+ROUND(((ROUND((ROUND(((AE1302-(EU1302))*AV1302*I1302),2)*BS1302),2)*AU1302)/100),2))</f>
        <v>0</v>
      </c>
      <c r="Z1302" s="3"/>
      <c r="AA1302" s="3">
        <v>54971259</v>
      </c>
      <c r="AB1302" s="3">
        <f>ROUND((AC1302+AD1302+AF1302),6)</f>
        <v>439.26</v>
      </c>
      <c r="AC1302" s="3">
        <f>ROUND((ES1302),6)</f>
        <v>439.26</v>
      </c>
      <c r="AD1302" s="3">
        <f>ROUND((((ET1302)-(EU1302))+AE1302),6)</f>
        <v>0</v>
      </c>
      <c r="AE1302" s="3">
        <f>ROUND((EU1302),6)</f>
        <v>0</v>
      </c>
      <c r="AF1302" s="3">
        <f>ROUND((EV1302),6)</f>
        <v>0</v>
      </c>
      <c r="AG1302" s="3">
        <f>ROUND((AP1302),6)</f>
        <v>0</v>
      </c>
      <c r="AH1302" s="3">
        <f>(EW1302)</f>
        <v>0</v>
      </c>
      <c r="AI1302" s="3">
        <f>(EX1302)</f>
        <v>0</v>
      </c>
      <c r="AJ1302" s="3">
        <f>(AS1302)</f>
        <v>0</v>
      </c>
      <c r="AK1302" s="3">
        <v>439.26</v>
      </c>
      <c r="AL1302" s="3">
        <v>439.26</v>
      </c>
      <c r="AM1302" s="3">
        <v>0</v>
      </c>
      <c r="AN1302" s="3">
        <v>0</v>
      </c>
      <c r="AO1302" s="3">
        <v>0</v>
      </c>
      <c r="AP1302" s="3">
        <v>0</v>
      </c>
      <c r="AQ1302" s="3">
        <v>0</v>
      </c>
      <c r="AR1302" s="3">
        <v>0</v>
      </c>
      <c r="AS1302" s="3">
        <v>0</v>
      </c>
      <c r="AT1302" s="3">
        <v>0</v>
      </c>
      <c r="AU1302" s="3">
        <v>0</v>
      </c>
      <c r="AV1302" s="3">
        <v>1</v>
      </c>
      <c r="AW1302" s="3">
        <v>1</v>
      </c>
      <c r="AX1302" s="3"/>
      <c r="AY1302" s="3"/>
      <c r="AZ1302" s="3">
        <v>1</v>
      </c>
      <c r="BA1302" s="3">
        <v>1</v>
      </c>
      <c r="BB1302" s="3">
        <v>1</v>
      </c>
      <c r="BC1302" s="3">
        <v>1</v>
      </c>
      <c r="BD1302" s="3" t="s">
        <v>3</v>
      </c>
      <c r="BE1302" s="3" t="s">
        <v>3</v>
      </c>
      <c r="BF1302" s="3" t="s">
        <v>3</v>
      </c>
      <c r="BG1302" s="3" t="s">
        <v>3</v>
      </c>
      <c r="BH1302" s="3">
        <v>3</v>
      </c>
      <c r="BI1302" s="3">
        <v>2</v>
      </c>
      <c r="BJ1302" s="3" t="s">
        <v>1502</v>
      </c>
      <c r="BK1302" s="3"/>
      <c r="BL1302" s="3"/>
      <c r="BM1302" s="3">
        <v>1618</v>
      </c>
      <c r="BN1302" s="3">
        <v>0</v>
      </c>
      <c r="BO1302" s="3" t="s">
        <v>3</v>
      </c>
      <c r="BP1302" s="3">
        <v>0</v>
      </c>
      <c r="BQ1302" s="3">
        <v>201</v>
      </c>
      <c r="BR1302" s="3">
        <v>0</v>
      </c>
      <c r="BS1302" s="3">
        <v>1</v>
      </c>
      <c r="BT1302" s="3">
        <v>1</v>
      </c>
      <c r="BU1302" s="3">
        <v>1</v>
      </c>
      <c r="BV1302" s="3">
        <v>1</v>
      </c>
      <c r="BW1302" s="3">
        <v>1</v>
      </c>
      <c r="BX1302" s="3">
        <v>1</v>
      </c>
      <c r="BY1302" s="3" t="s">
        <v>3</v>
      </c>
      <c r="BZ1302" s="3">
        <v>0</v>
      </c>
      <c r="CA1302" s="3">
        <v>0</v>
      </c>
      <c r="CB1302" s="3" t="s">
        <v>3</v>
      </c>
      <c r="CC1302" s="3"/>
      <c r="CD1302" s="3"/>
      <c r="CE1302" s="3">
        <v>1566</v>
      </c>
      <c r="CF1302" s="3">
        <v>0</v>
      </c>
      <c r="CG1302" s="3">
        <v>0</v>
      </c>
      <c r="CH1302" s="3"/>
      <c r="CI1302" s="3"/>
      <c r="CJ1302" s="3"/>
      <c r="CK1302" s="3"/>
      <c r="CL1302" s="3"/>
      <c r="CM1302" s="3">
        <v>0</v>
      </c>
      <c r="CN1302" s="3" t="s">
        <v>3</v>
      </c>
      <c r="CO1302" s="3">
        <v>0</v>
      </c>
      <c r="CP1302" s="3">
        <f>(P1302+Q1302+S1302)</f>
        <v>439.26</v>
      </c>
      <c r="CQ1302" s="3">
        <f>ROUND((ROUND((AC1302*AW1302*1),2)*BC1302),2)</f>
        <v>439.26</v>
      </c>
      <c r="CR1302" s="3">
        <f>(ROUND((ROUND(((ET1302)*AV1302*1),2)*BB1302),2)+ROUND((ROUND(((AE1302-(EU1302))*AV1302*1),2)*BS1302),2))</f>
        <v>0</v>
      </c>
      <c r="CS1302" s="3">
        <f>(ROUND((ROUND(((EU1302)*AV1302*1),2)*BS1302),2)+ROUND((ROUND(((AE1302-(EU1302))*AV1302*1),2)*BS1302),2))</f>
        <v>0</v>
      </c>
      <c r="CT1302" s="3">
        <f>ROUND((ROUND((AF1302*AV1302*1),2)*BA1302),2)</f>
        <v>0</v>
      </c>
      <c r="CU1302" s="3">
        <f>AG1302</f>
        <v>0</v>
      </c>
      <c r="CV1302" s="3">
        <f>(AH1302*AV1302)</f>
        <v>0</v>
      </c>
      <c r="CW1302" s="3">
        <f t="shared" si="1531"/>
        <v>0</v>
      </c>
      <c r="CX1302" s="3">
        <f t="shared" si="1531"/>
        <v>0</v>
      </c>
      <c r="CY1302" s="3">
        <f>(ROUND((((S1302+ROUND((ROUND(((EU1302)*AV1302*1),2)*BS1302),2))*AT1302)/100),2)+ROUND(((ROUND((ROUND(((AE1302-(EU1302))*AV1302*1),2)*BS1302),2)*AT1302)/100),2))</f>
        <v>0</v>
      </c>
      <c r="CZ1302" s="3">
        <f>(ROUND((((S1302+ROUND((ROUND(((EU1302)*AV1302*1),2)*BS1302),2))*AU1302)/100),2)+ROUND(((ROUND((ROUND(((AE1302-(EU1302))*AV1302*1),2)*BS1302),2)*AU1302)/100),2))</f>
        <v>0</v>
      </c>
      <c r="DA1302" s="3"/>
      <c r="DB1302" s="3"/>
      <c r="DC1302" s="3" t="s">
        <v>3</v>
      </c>
      <c r="DD1302" s="3" t="s">
        <v>3</v>
      </c>
      <c r="DE1302" s="3" t="s">
        <v>3</v>
      </c>
      <c r="DF1302" s="3" t="s">
        <v>3</v>
      </c>
      <c r="DG1302" s="3" t="s">
        <v>3</v>
      </c>
      <c r="DH1302" s="3" t="s">
        <v>3</v>
      </c>
      <c r="DI1302" s="3" t="s">
        <v>3</v>
      </c>
      <c r="DJ1302" s="3" t="s">
        <v>3</v>
      </c>
      <c r="DK1302" s="3" t="s">
        <v>3</v>
      </c>
      <c r="DL1302" s="3" t="s">
        <v>3</v>
      </c>
      <c r="DM1302" s="3" t="s">
        <v>3</v>
      </c>
      <c r="DN1302" s="3">
        <v>0</v>
      </c>
      <c r="DO1302" s="3">
        <v>0</v>
      </c>
      <c r="DP1302" s="3">
        <v>1</v>
      </c>
      <c r="DQ1302" s="3">
        <v>1</v>
      </c>
      <c r="DR1302" s="3"/>
      <c r="DS1302" s="3"/>
      <c r="DT1302" s="3"/>
      <c r="DU1302" s="3">
        <v>1010</v>
      </c>
      <c r="DV1302" s="3" t="s">
        <v>266</v>
      </c>
      <c r="DW1302" s="3" t="s">
        <v>266</v>
      </c>
      <c r="DX1302" s="3">
        <v>1</v>
      </c>
      <c r="DY1302" s="3"/>
      <c r="DZ1302" s="3" t="s">
        <v>3</v>
      </c>
      <c r="EA1302" s="3" t="s">
        <v>3</v>
      </c>
      <c r="EB1302" s="3" t="s">
        <v>3</v>
      </c>
      <c r="EC1302" s="3" t="s">
        <v>3</v>
      </c>
      <c r="ED1302" s="3"/>
      <c r="EE1302" s="3">
        <v>57042987</v>
      </c>
      <c r="EF1302" s="3">
        <v>201</v>
      </c>
      <c r="EG1302" s="3" t="s">
        <v>575</v>
      </c>
      <c r="EH1302" s="3">
        <v>0</v>
      </c>
      <c r="EI1302" s="3" t="s">
        <v>3</v>
      </c>
      <c r="EJ1302" s="3">
        <v>2</v>
      </c>
      <c r="EK1302" s="3">
        <v>1618</v>
      </c>
      <c r="EL1302" s="3" t="s">
        <v>576</v>
      </c>
      <c r="EM1302" s="3" t="s">
        <v>577</v>
      </c>
      <c r="EN1302" s="3"/>
      <c r="EO1302" s="3" t="s">
        <v>3</v>
      </c>
      <c r="EP1302" s="3"/>
      <c r="EQ1302" s="3">
        <v>0</v>
      </c>
      <c r="ER1302" s="3">
        <v>439.26</v>
      </c>
      <c r="ES1302" s="3">
        <v>439.26</v>
      </c>
      <c r="ET1302" s="3">
        <v>0</v>
      </c>
      <c r="EU1302" s="3">
        <v>0</v>
      </c>
      <c r="EV1302" s="3">
        <v>0</v>
      </c>
      <c r="EW1302" s="3">
        <v>0</v>
      </c>
      <c r="EX1302" s="3">
        <v>0</v>
      </c>
      <c r="EY1302" s="3">
        <v>0</v>
      </c>
      <c r="EZ1302" s="3"/>
      <c r="FA1302" s="3"/>
      <c r="FB1302" s="3"/>
      <c r="FC1302" s="3"/>
      <c r="FD1302" s="3"/>
      <c r="FE1302" s="3"/>
      <c r="FF1302" s="3"/>
      <c r="FG1302" s="3"/>
      <c r="FH1302" s="3"/>
      <c r="FI1302" s="3"/>
      <c r="FJ1302" s="3"/>
      <c r="FK1302" s="3"/>
      <c r="FL1302" s="3"/>
      <c r="FM1302" s="3"/>
      <c r="FN1302" s="3"/>
      <c r="FO1302" s="3"/>
      <c r="FP1302" s="3"/>
      <c r="FQ1302" s="3">
        <v>0</v>
      </c>
      <c r="FR1302" s="3">
        <v>0</v>
      </c>
      <c r="FS1302" s="3">
        <v>0</v>
      </c>
      <c r="FT1302" s="3"/>
      <c r="FU1302" s="3"/>
      <c r="FV1302" s="3"/>
      <c r="FW1302" s="3"/>
      <c r="FX1302" s="3">
        <v>0</v>
      </c>
      <c r="FY1302" s="3">
        <v>0</v>
      </c>
      <c r="FZ1302" s="3"/>
      <c r="GA1302" s="3" t="s">
        <v>3</v>
      </c>
      <c r="GB1302" s="3"/>
      <c r="GC1302" s="3"/>
      <c r="GD1302" s="3">
        <v>1</v>
      </c>
      <c r="GE1302" s="3"/>
      <c r="GF1302" s="3">
        <v>-1291044142</v>
      </c>
      <c r="GG1302" s="3">
        <v>2</v>
      </c>
      <c r="GH1302" s="3">
        <v>1</v>
      </c>
      <c r="GI1302" s="3">
        <v>-2</v>
      </c>
      <c r="GJ1302" s="3">
        <v>0</v>
      </c>
      <c r="GK1302" s="3">
        <v>0</v>
      </c>
      <c r="GL1302" s="3">
        <f>ROUND(IF(AND(BH1302=3,BI1302=3,FS1302&lt;&gt;0),P1302,0),2)</f>
        <v>0</v>
      </c>
      <c r="GM1302" s="3">
        <f>ROUND(O1302+X1302+Y1302,2)+GX1302</f>
        <v>439.26</v>
      </c>
      <c r="GN1302" s="3">
        <f>IF(OR(BI1302=0,BI1302=1),GM1302-GX1302,0)</f>
        <v>0</v>
      </c>
      <c r="GO1302" s="3">
        <f>IF(BI1302=2,GM1302-GX1302,0)</f>
        <v>439.26</v>
      </c>
      <c r="GP1302" s="3">
        <f>IF(BI1302=4,GM1302-GX1302,0)</f>
        <v>0</v>
      </c>
      <c r="GQ1302" s="3"/>
      <c r="GR1302" s="3">
        <v>0</v>
      </c>
      <c r="GS1302" s="3">
        <v>3</v>
      </c>
      <c r="GT1302" s="3">
        <v>0</v>
      </c>
      <c r="GU1302" s="3" t="s">
        <v>3</v>
      </c>
      <c r="GV1302" s="3">
        <f>ROUND((GT1302),6)</f>
        <v>0</v>
      </c>
      <c r="GW1302" s="3">
        <v>1</v>
      </c>
      <c r="GX1302" s="3">
        <f>ROUND(HC1302*I1302,2)</f>
        <v>0</v>
      </c>
      <c r="GY1302" s="3"/>
      <c r="GZ1302" s="3"/>
      <c r="HA1302" s="3">
        <v>0</v>
      </c>
      <c r="HB1302" s="3">
        <v>0</v>
      </c>
      <c r="HC1302" s="3">
        <f>GV1302*GW1302</f>
        <v>0</v>
      </c>
      <c r="HD1302" s="3"/>
      <c r="HE1302" s="3" t="s">
        <v>3</v>
      </c>
      <c r="HF1302" s="3" t="s">
        <v>3</v>
      </c>
      <c r="HG1302" s="3"/>
      <c r="HH1302" s="3"/>
      <c r="HI1302" s="3"/>
      <c r="HJ1302" s="3"/>
      <c r="HK1302" s="3"/>
      <c r="HL1302" s="3"/>
      <c r="HM1302" s="3" t="s">
        <v>3</v>
      </c>
      <c r="HN1302" s="3" t="s">
        <v>3</v>
      </c>
      <c r="HO1302" s="3" t="s">
        <v>3</v>
      </c>
      <c r="HP1302" s="3" t="s">
        <v>3</v>
      </c>
      <c r="HQ1302" s="3" t="s">
        <v>3</v>
      </c>
      <c r="HR1302" s="3"/>
      <c r="HS1302" s="3">
        <v>0</v>
      </c>
      <c r="HT1302" s="3"/>
      <c r="HU1302" s="3"/>
      <c r="HV1302" s="3"/>
      <c r="HW1302" s="3"/>
      <c r="HX1302" s="3"/>
      <c r="HY1302" s="3"/>
      <c r="HZ1302" s="3"/>
      <c r="IA1302" s="3"/>
      <c r="IB1302" s="3"/>
      <c r="IC1302" s="3"/>
      <c r="ID1302" s="3"/>
      <c r="IE1302" s="3"/>
      <c r="IF1302" s="3"/>
      <c r="IG1302" s="3"/>
      <c r="IH1302" s="3"/>
      <c r="II1302" s="3"/>
      <c r="IJ1302" s="3"/>
      <c r="IK1302" s="3">
        <v>0</v>
      </c>
      <c r="IL1302" s="3"/>
      <c r="IM1302" s="3"/>
      <c r="IN1302" s="3"/>
      <c r="IO1302" s="3"/>
      <c r="IP1302" s="3"/>
      <c r="IQ1302" s="3"/>
      <c r="IR1302" s="3"/>
      <c r="IS1302" s="3"/>
      <c r="IT1302" s="3"/>
      <c r="IU1302" s="3"/>
    </row>
    <row r="1303" spans="1:255" x14ac:dyDescent="0.25">
      <c r="A1303" s="4">
        <v>17</v>
      </c>
      <c r="B1303" s="4">
        <v>1</v>
      </c>
      <c r="C1303" s="4"/>
      <c r="D1303" s="4"/>
      <c r="E1303" s="4" t="s">
        <v>1499</v>
      </c>
      <c r="F1303" s="4" t="s">
        <v>1500</v>
      </c>
      <c r="G1303" s="4" t="s">
        <v>1501</v>
      </c>
      <c r="H1303" s="4" t="s">
        <v>266</v>
      </c>
      <c r="I1303" s="4">
        <v>1</v>
      </c>
      <c r="J1303" s="4">
        <v>0</v>
      </c>
      <c r="K1303" s="4">
        <v>1</v>
      </c>
      <c r="L1303" s="4"/>
      <c r="M1303" s="4"/>
      <c r="N1303" s="4"/>
      <c r="O1303" s="4">
        <f>ROUND(CP1303,2)</f>
        <v>5126.16</v>
      </c>
      <c r="P1303" s="4">
        <f>ROUND((ROUND((AC1303*AW1303*I1303),2)*BC1303),2)</f>
        <v>5126.16</v>
      </c>
      <c r="Q1303" s="4">
        <f>(ROUND((ROUND(((ET1303)*AV1303*I1303),2)*BB1303),2)+ROUND((ROUND(((AE1303-(EU1303))*AV1303*I1303),2)*BS1303),2))</f>
        <v>0</v>
      </c>
      <c r="R1303" s="4">
        <f>(ROUND((ROUND(((EU1303)*AV1303*I1303),2)*BS1303),2)+ROUND((ROUND(((AE1303-(EU1303))*AV1303*I1303),2)*BS1303),2))</f>
        <v>0</v>
      </c>
      <c r="S1303" s="4">
        <f>ROUND((ROUND((AF1303*AV1303*I1303),2)*BA1303),2)</f>
        <v>0</v>
      </c>
      <c r="T1303" s="4">
        <f>ROUND(CU1303*I1303,2)</f>
        <v>0</v>
      </c>
      <c r="U1303" s="4">
        <f>CV1303*I1303</f>
        <v>0</v>
      </c>
      <c r="V1303" s="4">
        <f>CW1303*I1303</f>
        <v>0</v>
      </c>
      <c r="W1303" s="4">
        <f>ROUND(CX1303*I1303,2)</f>
        <v>0</v>
      </c>
      <c r="X1303" s="4">
        <f>(ROUND((((S1303+ROUND((ROUND(((EU1303)*AV1303*I1303),2)*BS1303),2))*AT1303)/100),2)+ROUND(((ROUND((ROUND(((AE1303-(EU1303))*AV1303*I1303),2)*BS1303),2)*AT1303)/100),2))</f>
        <v>0</v>
      </c>
      <c r="Y1303" s="4">
        <f>(ROUND((((S1303+ROUND((ROUND(((EU1303)*AV1303*I1303),2)*BS1303),2))*AU1303)/100),2)+ROUND(((ROUND((ROUND(((AE1303-(EU1303))*AV1303*I1303),2)*BS1303),2)*AU1303)/100),2))</f>
        <v>0</v>
      </c>
      <c r="Z1303" s="4"/>
      <c r="AA1303" s="4">
        <v>55890823</v>
      </c>
      <c r="AB1303" s="4">
        <f>ROUND((AC1303+AD1303+AF1303),6)</f>
        <v>439.26</v>
      </c>
      <c r="AC1303" s="4">
        <f>ROUND((ES1303),6)</f>
        <v>439.26</v>
      </c>
      <c r="AD1303" s="4">
        <f>ROUND((((ET1303)-(EU1303))+AE1303),6)</f>
        <v>0</v>
      </c>
      <c r="AE1303" s="4">
        <f>ROUND((EU1303),6)</f>
        <v>0</v>
      </c>
      <c r="AF1303" s="4">
        <f>ROUND((EV1303),6)</f>
        <v>0</v>
      </c>
      <c r="AG1303" s="4">
        <f>ROUND((AP1303),6)</f>
        <v>0</v>
      </c>
      <c r="AH1303" s="4">
        <f>(EW1303)</f>
        <v>0</v>
      </c>
      <c r="AI1303" s="4">
        <f>(EX1303)</f>
        <v>0</v>
      </c>
      <c r="AJ1303" s="4">
        <f>(AS1303)</f>
        <v>0</v>
      </c>
      <c r="AK1303" s="4">
        <v>439.26</v>
      </c>
      <c r="AL1303" s="4">
        <v>439.26</v>
      </c>
      <c r="AM1303" s="4">
        <v>0</v>
      </c>
      <c r="AN1303" s="4">
        <v>0</v>
      </c>
      <c r="AO1303" s="4">
        <v>0</v>
      </c>
      <c r="AP1303" s="4">
        <v>0</v>
      </c>
      <c r="AQ1303" s="4">
        <v>0</v>
      </c>
      <c r="AR1303" s="4">
        <v>0</v>
      </c>
      <c r="AS1303" s="4">
        <v>0</v>
      </c>
      <c r="AT1303" s="4">
        <v>0</v>
      </c>
      <c r="AU1303" s="4">
        <v>0</v>
      </c>
      <c r="AV1303" s="4">
        <v>1</v>
      </c>
      <c r="AW1303" s="4">
        <v>1</v>
      </c>
      <c r="AX1303" s="4"/>
      <c r="AY1303" s="4"/>
      <c r="AZ1303" s="4">
        <v>1</v>
      </c>
      <c r="BA1303" s="4">
        <v>1</v>
      </c>
      <c r="BB1303" s="4">
        <v>1</v>
      </c>
      <c r="BC1303" s="4">
        <v>11.67</v>
      </c>
      <c r="BD1303" s="4" t="s">
        <v>3</v>
      </c>
      <c r="BE1303" s="4" t="s">
        <v>3</v>
      </c>
      <c r="BF1303" s="4" t="s">
        <v>3</v>
      </c>
      <c r="BG1303" s="4" t="s">
        <v>3</v>
      </c>
      <c r="BH1303" s="4">
        <v>3</v>
      </c>
      <c r="BI1303" s="4">
        <v>2</v>
      </c>
      <c r="BJ1303" s="4" t="s">
        <v>1502</v>
      </c>
      <c r="BK1303" s="4"/>
      <c r="BL1303" s="4"/>
      <c r="BM1303" s="4">
        <v>1618</v>
      </c>
      <c r="BN1303" s="4">
        <v>0</v>
      </c>
      <c r="BO1303" s="4" t="s">
        <v>1500</v>
      </c>
      <c r="BP1303" s="4">
        <v>1</v>
      </c>
      <c r="BQ1303" s="4">
        <v>201</v>
      </c>
      <c r="BR1303" s="4">
        <v>0</v>
      </c>
      <c r="BS1303" s="4">
        <v>1</v>
      </c>
      <c r="BT1303" s="4">
        <v>1</v>
      </c>
      <c r="BU1303" s="4">
        <v>1</v>
      </c>
      <c r="BV1303" s="4">
        <v>1</v>
      </c>
      <c r="BW1303" s="4">
        <v>1</v>
      </c>
      <c r="BX1303" s="4">
        <v>1</v>
      </c>
      <c r="BY1303" s="4" t="s">
        <v>3</v>
      </c>
      <c r="BZ1303" s="4">
        <v>0</v>
      </c>
      <c r="CA1303" s="4">
        <v>0</v>
      </c>
      <c r="CB1303" s="4" t="s">
        <v>3</v>
      </c>
      <c r="CC1303" s="4"/>
      <c r="CD1303" s="4"/>
      <c r="CE1303" s="4">
        <v>1566</v>
      </c>
      <c r="CF1303" s="4">
        <v>0</v>
      </c>
      <c r="CG1303" s="4">
        <v>0</v>
      </c>
      <c r="CH1303" s="4"/>
      <c r="CI1303" s="4"/>
      <c r="CJ1303" s="4"/>
      <c r="CK1303" s="4"/>
      <c r="CL1303" s="4"/>
      <c r="CM1303" s="4">
        <v>0</v>
      </c>
      <c r="CN1303" s="4" t="s">
        <v>3</v>
      </c>
      <c r="CO1303" s="4">
        <v>0</v>
      </c>
      <c r="CP1303" s="4">
        <f>(P1303+Q1303+S1303)</f>
        <v>5126.16</v>
      </c>
      <c r="CQ1303" s="4">
        <f>ROUND((ROUND((AC1303*AW1303*1),2)*BC1303),2)</f>
        <v>5126.16</v>
      </c>
      <c r="CR1303" s="4">
        <f>(ROUND((ROUND(((ET1303)*AV1303*1),2)*BB1303),2)+ROUND((ROUND(((AE1303-(EU1303))*AV1303*1),2)*BS1303),2))</f>
        <v>0</v>
      </c>
      <c r="CS1303" s="4">
        <f>(ROUND((ROUND(((EU1303)*AV1303*1),2)*BS1303),2)+ROUND((ROUND(((AE1303-(EU1303))*AV1303*1),2)*BS1303),2))</f>
        <v>0</v>
      </c>
      <c r="CT1303" s="4">
        <f>ROUND((ROUND((AF1303*AV1303*1),2)*BA1303),2)</f>
        <v>0</v>
      </c>
      <c r="CU1303" s="4">
        <f>AG1303</f>
        <v>0</v>
      </c>
      <c r="CV1303" s="4">
        <f>(AH1303*AV1303)</f>
        <v>0</v>
      </c>
      <c r="CW1303" s="4">
        <f t="shared" si="1531"/>
        <v>0</v>
      </c>
      <c r="CX1303" s="4">
        <f t="shared" si="1531"/>
        <v>0</v>
      </c>
      <c r="CY1303" s="4">
        <f>(ROUND((((S1303+ROUND((ROUND(((EU1303)*AV1303*1),2)*BS1303),2))*AT1303)/100),2)+ROUND(((ROUND((ROUND(((AE1303-(EU1303))*AV1303*1),2)*BS1303),2)*AT1303)/100),2))</f>
        <v>0</v>
      </c>
      <c r="CZ1303" s="4">
        <f>(ROUND((((S1303+ROUND((ROUND(((EU1303)*AV1303*1),2)*BS1303),2))*AU1303)/100),2)+ROUND(((ROUND((ROUND(((AE1303-(EU1303))*AV1303*1),2)*BS1303),2)*AU1303)/100),2))</f>
        <v>0</v>
      </c>
      <c r="DA1303" s="4"/>
      <c r="DB1303" s="4"/>
      <c r="DC1303" s="4" t="s">
        <v>3</v>
      </c>
      <c r="DD1303" s="4" t="s">
        <v>3</v>
      </c>
      <c r="DE1303" s="4" t="s">
        <v>3</v>
      </c>
      <c r="DF1303" s="4" t="s">
        <v>3</v>
      </c>
      <c r="DG1303" s="4" t="s">
        <v>3</v>
      </c>
      <c r="DH1303" s="4" t="s">
        <v>3</v>
      </c>
      <c r="DI1303" s="4" t="s">
        <v>3</v>
      </c>
      <c r="DJ1303" s="4" t="s">
        <v>3</v>
      </c>
      <c r="DK1303" s="4" t="s">
        <v>3</v>
      </c>
      <c r="DL1303" s="4" t="s">
        <v>3</v>
      </c>
      <c r="DM1303" s="4" t="s">
        <v>3</v>
      </c>
      <c r="DN1303" s="4">
        <v>0</v>
      </c>
      <c r="DO1303" s="4">
        <v>0</v>
      </c>
      <c r="DP1303" s="4">
        <v>1</v>
      </c>
      <c r="DQ1303" s="4">
        <v>1</v>
      </c>
      <c r="DR1303" s="4"/>
      <c r="DS1303" s="4"/>
      <c r="DT1303" s="4"/>
      <c r="DU1303" s="4">
        <v>1010</v>
      </c>
      <c r="DV1303" s="4" t="s">
        <v>266</v>
      </c>
      <c r="DW1303" s="4" t="s">
        <v>266</v>
      </c>
      <c r="DX1303" s="4">
        <v>1</v>
      </c>
      <c r="DY1303" s="4"/>
      <c r="DZ1303" s="4" t="s">
        <v>3</v>
      </c>
      <c r="EA1303" s="4" t="s">
        <v>3</v>
      </c>
      <c r="EB1303" s="4" t="s">
        <v>3</v>
      </c>
      <c r="EC1303" s="4" t="s">
        <v>3</v>
      </c>
      <c r="ED1303" s="4"/>
      <c r="EE1303" s="4">
        <v>57042987</v>
      </c>
      <c r="EF1303" s="4">
        <v>201</v>
      </c>
      <c r="EG1303" s="4" t="s">
        <v>575</v>
      </c>
      <c r="EH1303" s="4">
        <v>0</v>
      </c>
      <c r="EI1303" s="4" t="s">
        <v>3</v>
      </c>
      <c r="EJ1303" s="4">
        <v>2</v>
      </c>
      <c r="EK1303" s="4">
        <v>1618</v>
      </c>
      <c r="EL1303" s="4" t="s">
        <v>576</v>
      </c>
      <c r="EM1303" s="4" t="s">
        <v>577</v>
      </c>
      <c r="EN1303" s="4"/>
      <c r="EO1303" s="4" t="s">
        <v>3</v>
      </c>
      <c r="EP1303" s="4"/>
      <c r="EQ1303" s="4">
        <v>0</v>
      </c>
      <c r="ER1303" s="4">
        <v>439.26</v>
      </c>
      <c r="ES1303" s="4">
        <v>439.26</v>
      </c>
      <c r="ET1303" s="4">
        <v>0</v>
      </c>
      <c r="EU1303" s="4">
        <v>0</v>
      </c>
      <c r="EV1303" s="4">
        <v>0</v>
      </c>
      <c r="EW1303" s="4">
        <v>0</v>
      </c>
      <c r="EX1303" s="4">
        <v>0</v>
      </c>
      <c r="EY1303" s="4">
        <v>0</v>
      </c>
      <c r="EZ1303" s="4"/>
      <c r="FA1303" s="4"/>
      <c r="FB1303" s="4"/>
      <c r="FC1303" s="4"/>
      <c r="FD1303" s="4"/>
      <c r="FE1303" s="4"/>
      <c r="FF1303" s="4"/>
      <c r="FG1303" s="4"/>
      <c r="FH1303" s="4"/>
      <c r="FI1303" s="4"/>
      <c r="FJ1303" s="4"/>
      <c r="FK1303" s="4"/>
      <c r="FL1303" s="4"/>
      <c r="FM1303" s="4"/>
      <c r="FN1303" s="4"/>
      <c r="FO1303" s="4"/>
      <c r="FP1303" s="4"/>
      <c r="FQ1303" s="4">
        <v>0</v>
      </c>
      <c r="FR1303" s="4">
        <v>0</v>
      </c>
      <c r="FS1303" s="4">
        <v>0</v>
      </c>
      <c r="FT1303" s="4"/>
      <c r="FU1303" s="4"/>
      <c r="FV1303" s="4"/>
      <c r="FW1303" s="4"/>
      <c r="FX1303" s="4">
        <v>0</v>
      </c>
      <c r="FY1303" s="4">
        <v>0</v>
      </c>
      <c r="FZ1303" s="4"/>
      <c r="GA1303" s="4" t="s">
        <v>3</v>
      </c>
      <c r="GB1303" s="4"/>
      <c r="GC1303" s="4"/>
      <c r="GD1303" s="4">
        <v>1</v>
      </c>
      <c r="GE1303" s="4"/>
      <c r="GF1303" s="4">
        <v>-1291044142</v>
      </c>
      <c r="GG1303" s="4">
        <v>2</v>
      </c>
      <c r="GH1303" s="4">
        <v>1</v>
      </c>
      <c r="GI1303" s="4">
        <v>2</v>
      </c>
      <c r="GJ1303" s="4">
        <v>0</v>
      </c>
      <c r="GK1303" s="4">
        <v>0</v>
      </c>
      <c r="GL1303" s="4">
        <f>ROUND(IF(AND(BH1303=3,BI1303=3,FS1303&lt;&gt;0),P1303,0),2)</f>
        <v>0</v>
      </c>
      <c r="GM1303" s="4">
        <f>ROUND(O1303+X1303+Y1303,2)+GX1303</f>
        <v>5126.16</v>
      </c>
      <c r="GN1303" s="4">
        <f>IF(OR(BI1303=0,BI1303=1),GM1303-GX1303,0)</f>
        <v>0</v>
      </c>
      <c r="GO1303" s="4">
        <f>IF(BI1303=2,GM1303-GX1303,0)</f>
        <v>5126.16</v>
      </c>
      <c r="GP1303" s="4">
        <f>IF(BI1303=4,GM1303-GX1303,0)</f>
        <v>0</v>
      </c>
      <c r="GQ1303" s="4"/>
      <c r="GR1303" s="4">
        <v>0</v>
      </c>
      <c r="GS1303" s="4">
        <v>3</v>
      </c>
      <c r="GT1303" s="4">
        <v>0</v>
      </c>
      <c r="GU1303" s="4" t="s">
        <v>3</v>
      </c>
      <c r="GV1303" s="4">
        <f>ROUND((GT1303),6)</f>
        <v>0</v>
      </c>
      <c r="GW1303" s="4">
        <v>1</v>
      </c>
      <c r="GX1303" s="4">
        <f>ROUND(HC1303*I1303,2)</f>
        <v>0</v>
      </c>
      <c r="GY1303" s="4"/>
      <c r="GZ1303" s="4"/>
      <c r="HA1303" s="4">
        <v>0</v>
      </c>
      <c r="HB1303" s="4">
        <v>0</v>
      </c>
      <c r="HC1303" s="4">
        <f>GV1303*GW1303</f>
        <v>0</v>
      </c>
      <c r="HD1303" s="4"/>
      <c r="HE1303" s="4" t="s">
        <v>3</v>
      </c>
      <c r="HF1303" s="4" t="s">
        <v>3</v>
      </c>
      <c r="HG1303" s="4"/>
      <c r="HH1303" s="4"/>
      <c r="HI1303" s="4"/>
      <c r="HJ1303" s="4"/>
      <c r="HK1303" s="4"/>
      <c r="HL1303" s="4"/>
      <c r="HM1303" s="4" t="s">
        <v>3</v>
      </c>
      <c r="HN1303" s="4" t="s">
        <v>3</v>
      </c>
      <c r="HO1303" s="4" t="s">
        <v>3</v>
      </c>
      <c r="HP1303" s="4" t="s">
        <v>3</v>
      </c>
      <c r="HQ1303" s="4" t="s">
        <v>3</v>
      </c>
      <c r="HR1303" s="4"/>
      <c r="HS1303" s="4">
        <v>0</v>
      </c>
      <c r="HT1303" s="4"/>
      <c r="HU1303" s="4"/>
      <c r="HV1303" s="4"/>
      <c r="HW1303" s="4"/>
      <c r="HX1303" s="4"/>
      <c r="HY1303" s="4"/>
      <c r="HZ1303" s="4"/>
      <c r="IA1303" s="4"/>
      <c r="IB1303" s="4"/>
      <c r="IC1303" s="4"/>
      <c r="ID1303" s="4"/>
      <c r="IE1303" s="4"/>
      <c r="IF1303" s="4"/>
      <c r="IG1303" s="4"/>
      <c r="IH1303" s="4"/>
      <c r="II1303" s="4"/>
      <c r="IJ1303" s="4"/>
      <c r="IK1303" s="4">
        <v>0</v>
      </c>
      <c r="IL1303" s="4"/>
      <c r="IM1303" s="4"/>
      <c r="IN1303" s="4"/>
      <c r="IO1303" s="4"/>
      <c r="IP1303" s="4"/>
      <c r="IQ1303" s="4"/>
      <c r="IR1303" s="4"/>
      <c r="IS1303" s="4"/>
      <c r="IT1303" s="4"/>
      <c r="IU1303" s="4"/>
    </row>
    <row r="1305" spans="1:255" ht="13" x14ac:dyDescent="0.3">
      <c r="A1305" s="5">
        <v>51</v>
      </c>
      <c r="B1305" s="5">
        <f>B1213</f>
        <v>1</v>
      </c>
      <c r="C1305" s="5">
        <f>A1213</f>
        <v>4</v>
      </c>
      <c r="D1305" s="5">
        <f>ROW(A1213)</f>
        <v>1213</v>
      </c>
      <c r="E1305" s="5"/>
      <c r="F1305" s="5" t="str">
        <f>IF(F1213&lt;&gt;"",F1213,"")</f>
        <v>12</v>
      </c>
      <c r="G1305" s="5" t="str">
        <f>IF(G1213&lt;&gt;"",G1213,"")</f>
        <v>ОЗДС</v>
      </c>
      <c r="H1305" s="5">
        <v>0</v>
      </c>
      <c r="I1305" s="5"/>
      <c r="J1305" s="5"/>
      <c r="K1305" s="5"/>
      <c r="L1305" s="5"/>
      <c r="M1305" s="5"/>
      <c r="N1305" s="5"/>
      <c r="O1305" s="5">
        <f t="shared" ref="O1305:T1305" si="1532">ROUND(AB1305,2)</f>
        <v>55091.51</v>
      </c>
      <c r="P1305" s="5">
        <f t="shared" si="1532"/>
        <v>43462.16</v>
      </c>
      <c r="Q1305" s="5">
        <f t="shared" si="1532"/>
        <v>1507.19</v>
      </c>
      <c r="R1305" s="5">
        <f t="shared" si="1532"/>
        <v>169.42</v>
      </c>
      <c r="S1305" s="5">
        <f t="shared" si="1532"/>
        <v>10122.16</v>
      </c>
      <c r="T1305" s="5">
        <f t="shared" si="1532"/>
        <v>0</v>
      </c>
      <c r="U1305" s="5">
        <f>AH1305</f>
        <v>819.00029628000004</v>
      </c>
      <c r="V1305" s="5">
        <f>AI1305</f>
        <v>0</v>
      </c>
      <c r="W1305" s="5">
        <f>ROUND(AJ1305,2)</f>
        <v>0</v>
      </c>
      <c r="X1305" s="5">
        <f>ROUND(AK1305,2)</f>
        <v>9906.23</v>
      </c>
      <c r="Y1305" s="5">
        <f>ROUND(AL1305,2)</f>
        <v>5149.92</v>
      </c>
      <c r="Z1305" s="5"/>
      <c r="AA1305" s="5"/>
      <c r="AB1305" s="5">
        <f>ROUND(SUMIF(AA1217:AA1303,"=54971259",O1217:O1303),2)</f>
        <v>55091.51</v>
      </c>
      <c r="AC1305" s="5">
        <f>ROUND(SUMIF(AA1217:AA1303,"=54971259",P1217:P1303),2)</f>
        <v>43462.16</v>
      </c>
      <c r="AD1305" s="5">
        <f>ROUND(SUMIF(AA1217:AA1303,"=54971259",Q1217:Q1303),2)</f>
        <v>1507.19</v>
      </c>
      <c r="AE1305" s="5">
        <f>ROUND(SUMIF(AA1217:AA1303,"=54971259",R1217:R1303),2)</f>
        <v>169.42</v>
      </c>
      <c r="AF1305" s="5">
        <f>ROUND(SUMIF(AA1217:AA1303,"=54971259",S1217:S1303),2)</f>
        <v>10122.16</v>
      </c>
      <c r="AG1305" s="5">
        <f>ROUND(SUMIF(AA1217:AA1303,"=54971259",T1217:T1303),2)</f>
        <v>0</v>
      </c>
      <c r="AH1305" s="5">
        <f>SUMIF(AA1217:AA1303,"=54971259",U1217:U1303)</f>
        <v>819.00029628000004</v>
      </c>
      <c r="AI1305" s="5">
        <f>SUMIF(AA1217:AA1303,"=54971259",V1217:V1303)</f>
        <v>0</v>
      </c>
      <c r="AJ1305" s="5">
        <f>ROUND(SUMIF(AA1217:AA1303,"=54971259",W1217:W1303),2)</f>
        <v>0</v>
      </c>
      <c r="AK1305" s="5">
        <f>ROUND(SUMIF(AA1217:AA1303,"=54971259",X1217:X1303),2)</f>
        <v>9906.23</v>
      </c>
      <c r="AL1305" s="5">
        <f>ROUND(SUMIF(AA1217:AA1303,"=54971259",Y1217:Y1303),2)</f>
        <v>5149.92</v>
      </c>
      <c r="AM1305" s="5"/>
      <c r="AN1305" s="5"/>
      <c r="AO1305" s="5">
        <f t="shared" ref="AO1305:BD1305" si="1533">ROUND(BX1305,2)</f>
        <v>0</v>
      </c>
      <c r="AP1305" s="5">
        <f t="shared" si="1533"/>
        <v>12443.97</v>
      </c>
      <c r="AQ1305" s="5">
        <f t="shared" si="1533"/>
        <v>0</v>
      </c>
      <c r="AR1305" s="5">
        <f t="shared" si="1533"/>
        <v>70147.66</v>
      </c>
      <c r="AS1305" s="5">
        <f t="shared" si="1533"/>
        <v>3751.68</v>
      </c>
      <c r="AT1305" s="5">
        <f t="shared" si="1533"/>
        <v>53952.01</v>
      </c>
      <c r="AU1305" s="5">
        <f t="shared" si="1533"/>
        <v>0</v>
      </c>
      <c r="AV1305" s="5">
        <f t="shared" si="1533"/>
        <v>43462.16</v>
      </c>
      <c r="AW1305" s="5">
        <f t="shared" si="1533"/>
        <v>31018.19</v>
      </c>
      <c r="AX1305" s="5">
        <f t="shared" si="1533"/>
        <v>0</v>
      </c>
      <c r="AY1305" s="5">
        <f t="shared" si="1533"/>
        <v>31018.19</v>
      </c>
      <c r="AZ1305" s="5">
        <f t="shared" si="1533"/>
        <v>12443.97</v>
      </c>
      <c r="BA1305" s="5">
        <f t="shared" si="1533"/>
        <v>0</v>
      </c>
      <c r="BB1305" s="5">
        <f t="shared" si="1533"/>
        <v>0</v>
      </c>
      <c r="BC1305" s="5">
        <f t="shared" si="1533"/>
        <v>0</v>
      </c>
      <c r="BD1305" s="5">
        <f t="shared" si="1533"/>
        <v>0</v>
      </c>
      <c r="BE1305" s="5"/>
      <c r="BF1305" s="5"/>
      <c r="BG1305" s="5"/>
      <c r="BH1305" s="5"/>
      <c r="BI1305" s="5"/>
      <c r="BJ1305" s="5"/>
      <c r="BK1305" s="5"/>
      <c r="BL1305" s="5"/>
      <c r="BM1305" s="5"/>
      <c r="BN1305" s="5"/>
      <c r="BO1305" s="5"/>
      <c r="BP1305" s="5"/>
      <c r="BQ1305" s="5"/>
      <c r="BR1305" s="5"/>
      <c r="BS1305" s="5"/>
      <c r="BT1305" s="5"/>
      <c r="BU1305" s="5"/>
      <c r="BV1305" s="5"/>
      <c r="BW1305" s="5"/>
      <c r="BX1305" s="5">
        <f>ROUND(SUMIF(AA1217:AA1303,"=54971259",FQ1217:FQ1303),2)</f>
        <v>0</v>
      </c>
      <c r="BY1305" s="5">
        <f>ROUND(SUMIF(AA1217:AA1303,"=54971259",FR1217:FR1303),2)</f>
        <v>12443.97</v>
      </c>
      <c r="BZ1305" s="5">
        <f>ROUND(SUMIF(AA1217:AA1303,"=54971259",GL1217:GL1303),2)</f>
        <v>0</v>
      </c>
      <c r="CA1305" s="5">
        <f>ROUND(SUMIF(AA1217:AA1303,"=54971259",GM1217:GM1303),2)</f>
        <v>70147.66</v>
      </c>
      <c r="CB1305" s="5">
        <f>ROUND(SUMIF(AA1217:AA1303,"=54971259",GN1217:GN1303),2)</f>
        <v>3751.68</v>
      </c>
      <c r="CC1305" s="5">
        <f>ROUND(SUMIF(AA1217:AA1303,"=54971259",GO1217:GO1303),2)</f>
        <v>53952.01</v>
      </c>
      <c r="CD1305" s="5">
        <f>ROUND(SUMIF(AA1217:AA1303,"=54971259",GP1217:GP1303),2)</f>
        <v>0</v>
      </c>
      <c r="CE1305" s="5">
        <f>AC1305-BX1305</f>
        <v>43462.16</v>
      </c>
      <c r="CF1305" s="5">
        <f>AC1305-BY1305</f>
        <v>31018.190000000002</v>
      </c>
      <c r="CG1305" s="5">
        <f>BX1305-BZ1305</f>
        <v>0</v>
      </c>
      <c r="CH1305" s="5">
        <f>AC1305-BX1305-BY1305+BZ1305</f>
        <v>31018.190000000002</v>
      </c>
      <c r="CI1305" s="5">
        <f>BY1305-BZ1305</f>
        <v>12443.97</v>
      </c>
      <c r="CJ1305" s="5">
        <f>ROUND(SUMIF(AA1217:AA1303,"=54971259",GX1217:GX1303),2)</f>
        <v>0</v>
      </c>
      <c r="CK1305" s="5">
        <f>ROUND(SUMIF(AA1217:AA1303,"=54971259",GY1217:GY1303),2)</f>
        <v>0</v>
      </c>
      <c r="CL1305" s="5">
        <f>ROUND(SUMIF(AA1217:AA1303,"=54971259",GZ1217:GZ1303),2)</f>
        <v>0</v>
      </c>
      <c r="CM1305" s="5">
        <f>ROUND(SUMIF(AA1217:AA1303,"=54971259",HD1217:HD1303),2)</f>
        <v>0</v>
      </c>
      <c r="CN1305" s="5"/>
      <c r="CO1305" s="5"/>
      <c r="CP1305" s="5"/>
      <c r="CQ1305" s="5"/>
      <c r="CR1305" s="5"/>
      <c r="CS1305" s="5"/>
      <c r="CT1305" s="5"/>
      <c r="CU1305" s="5"/>
      <c r="CV1305" s="5"/>
      <c r="CW1305" s="5"/>
      <c r="CX1305" s="5"/>
      <c r="CY1305" s="5"/>
      <c r="CZ1305" s="5"/>
      <c r="DA1305" s="5"/>
      <c r="DB1305" s="5"/>
      <c r="DC1305" s="5"/>
      <c r="DD1305" s="5"/>
      <c r="DE1305" s="5"/>
      <c r="DF1305" s="5"/>
      <c r="DG1305" s="6">
        <f t="shared" ref="DG1305:DL1305" si="1534">ROUND(DT1305,2)</f>
        <v>830135.83</v>
      </c>
      <c r="DH1305" s="6">
        <f t="shared" si="1534"/>
        <v>234777.77</v>
      </c>
      <c r="DI1305" s="6">
        <f t="shared" si="1534"/>
        <v>24974.36</v>
      </c>
      <c r="DJ1305" s="6">
        <f t="shared" si="1534"/>
        <v>9546.81</v>
      </c>
      <c r="DK1305" s="6">
        <f t="shared" si="1534"/>
        <v>570383.69999999995</v>
      </c>
      <c r="DL1305" s="6">
        <f t="shared" si="1534"/>
        <v>0</v>
      </c>
      <c r="DM1305" s="6">
        <f>DZ1305</f>
        <v>819.00029628000004</v>
      </c>
      <c r="DN1305" s="6">
        <f>EA1305</f>
        <v>0</v>
      </c>
      <c r="DO1305" s="6">
        <f>ROUND(EB1305,2)</f>
        <v>0</v>
      </c>
      <c r="DP1305" s="6">
        <f>ROUND(EC1305,2)</f>
        <v>558216.26</v>
      </c>
      <c r="DQ1305" s="6">
        <f>ROUND(ED1305,2)</f>
        <v>290198.37</v>
      </c>
      <c r="DR1305" s="6"/>
      <c r="DS1305" s="6"/>
      <c r="DT1305" s="6">
        <f>ROUND(SUMIF(AA1217:AA1303,"=55890823",O1217:O1303),2)</f>
        <v>830135.83</v>
      </c>
      <c r="DU1305" s="6">
        <f>ROUND(SUMIF(AA1217:AA1303,"=55890823",P1217:P1303),2)</f>
        <v>234777.77</v>
      </c>
      <c r="DV1305" s="6">
        <f>ROUND(SUMIF(AA1217:AA1303,"=55890823",Q1217:Q1303),2)</f>
        <v>24974.36</v>
      </c>
      <c r="DW1305" s="6">
        <f>ROUND(SUMIF(AA1217:AA1303,"=55890823",R1217:R1303),2)</f>
        <v>9546.81</v>
      </c>
      <c r="DX1305" s="6">
        <f>ROUND(SUMIF(AA1217:AA1303,"=55890823",S1217:S1303),2)</f>
        <v>570383.69999999995</v>
      </c>
      <c r="DY1305" s="6">
        <f>ROUND(SUMIF(AA1217:AA1303,"=55890823",T1217:T1303),2)</f>
        <v>0</v>
      </c>
      <c r="DZ1305" s="6">
        <f>SUMIF(AA1217:AA1303,"=55890823",U1217:U1303)</f>
        <v>819.00029628000004</v>
      </c>
      <c r="EA1305" s="6">
        <f>SUMIF(AA1217:AA1303,"=55890823",V1217:V1303)</f>
        <v>0</v>
      </c>
      <c r="EB1305" s="6">
        <f>ROUND(SUMIF(AA1217:AA1303,"=55890823",W1217:W1303),2)</f>
        <v>0</v>
      </c>
      <c r="EC1305" s="6">
        <f>ROUND(SUMIF(AA1217:AA1303,"=55890823",X1217:X1303),2)</f>
        <v>558216.26</v>
      </c>
      <c r="ED1305" s="6">
        <f>ROUND(SUMIF(AA1217:AA1303,"=55890823",Y1217:Y1303),2)</f>
        <v>290198.37</v>
      </c>
      <c r="EE1305" s="6"/>
      <c r="EF1305" s="6"/>
      <c r="EG1305" s="6">
        <f t="shared" ref="EG1305:EV1305" si="1535">ROUND(FP1305,2)</f>
        <v>0</v>
      </c>
      <c r="EH1305" s="6">
        <f t="shared" si="1535"/>
        <v>62294.48</v>
      </c>
      <c r="EI1305" s="6">
        <f t="shared" si="1535"/>
        <v>0</v>
      </c>
      <c r="EJ1305" s="6">
        <f t="shared" si="1535"/>
        <v>1678550.46</v>
      </c>
      <c r="EK1305" s="6">
        <f t="shared" si="1535"/>
        <v>175950.44</v>
      </c>
      <c r="EL1305" s="6">
        <f t="shared" si="1535"/>
        <v>1440305.54</v>
      </c>
      <c r="EM1305" s="6">
        <f t="shared" si="1535"/>
        <v>0</v>
      </c>
      <c r="EN1305" s="6">
        <f t="shared" si="1535"/>
        <v>234777.77</v>
      </c>
      <c r="EO1305" s="6">
        <f t="shared" si="1535"/>
        <v>172483.29</v>
      </c>
      <c r="EP1305" s="6">
        <f t="shared" si="1535"/>
        <v>0</v>
      </c>
      <c r="EQ1305" s="6">
        <f t="shared" si="1535"/>
        <v>172483.29</v>
      </c>
      <c r="ER1305" s="6">
        <f t="shared" si="1535"/>
        <v>62294.48</v>
      </c>
      <c r="ES1305" s="6">
        <f t="shared" si="1535"/>
        <v>0</v>
      </c>
      <c r="ET1305" s="6">
        <f t="shared" si="1535"/>
        <v>0</v>
      </c>
      <c r="EU1305" s="6">
        <f t="shared" si="1535"/>
        <v>0</v>
      </c>
      <c r="EV1305" s="6">
        <f t="shared" si="1535"/>
        <v>0</v>
      </c>
      <c r="EW1305" s="6"/>
      <c r="EX1305" s="6"/>
      <c r="EY1305" s="6"/>
      <c r="EZ1305" s="6"/>
      <c r="FA1305" s="6"/>
      <c r="FB1305" s="6"/>
      <c r="FC1305" s="6"/>
      <c r="FD1305" s="6"/>
      <c r="FE1305" s="6"/>
      <c r="FF1305" s="6"/>
      <c r="FG1305" s="6"/>
      <c r="FH1305" s="6"/>
      <c r="FI1305" s="6"/>
      <c r="FJ1305" s="6"/>
      <c r="FK1305" s="6"/>
      <c r="FL1305" s="6"/>
      <c r="FM1305" s="6"/>
      <c r="FN1305" s="6"/>
      <c r="FO1305" s="6"/>
      <c r="FP1305" s="6">
        <f>ROUND(SUMIF(AA1217:AA1303,"=55890823",FQ1217:FQ1303),2)</f>
        <v>0</v>
      </c>
      <c r="FQ1305" s="6">
        <f>ROUND(SUMIF(AA1217:AA1303,"=55890823",FR1217:FR1303),2)</f>
        <v>62294.48</v>
      </c>
      <c r="FR1305" s="6">
        <f>ROUND(SUMIF(AA1217:AA1303,"=55890823",GL1217:GL1303),2)</f>
        <v>0</v>
      </c>
      <c r="FS1305" s="6">
        <f>ROUND(SUMIF(AA1217:AA1303,"=55890823",GM1217:GM1303),2)</f>
        <v>1678550.46</v>
      </c>
      <c r="FT1305" s="6">
        <f>ROUND(SUMIF(AA1217:AA1303,"=55890823",GN1217:GN1303),2)</f>
        <v>175950.44</v>
      </c>
      <c r="FU1305" s="6">
        <f>ROUND(SUMIF(AA1217:AA1303,"=55890823",GO1217:GO1303),2)</f>
        <v>1440305.54</v>
      </c>
      <c r="FV1305" s="6">
        <f>ROUND(SUMIF(AA1217:AA1303,"=55890823",GP1217:GP1303),2)</f>
        <v>0</v>
      </c>
      <c r="FW1305" s="6">
        <f>DU1305-FP1305</f>
        <v>234777.77</v>
      </c>
      <c r="FX1305" s="6">
        <f>DU1305-FQ1305</f>
        <v>172483.28999999998</v>
      </c>
      <c r="FY1305" s="6">
        <f>FP1305-FR1305</f>
        <v>0</v>
      </c>
      <c r="FZ1305" s="6">
        <f>DU1305-FP1305-FQ1305+FR1305</f>
        <v>172483.28999999998</v>
      </c>
      <c r="GA1305" s="6">
        <f>FQ1305-FR1305</f>
        <v>62294.48</v>
      </c>
      <c r="GB1305" s="6">
        <f>ROUND(SUMIF(AA1217:AA1303,"=55890823",GX1217:GX1303),2)</f>
        <v>0</v>
      </c>
      <c r="GC1305" s="6">
        <f>ROUND(SUMIF(AA1217:AA1303,"=55890823",GY1217:GY1303),2)</f>
        <v>0</v>
      </c>
      <c r="GD1305" s="6">
        <f>ROUND(SUMIF(AA1217:AA1303,"=55890823",GZ1217:GZ1303),2)</f>
        <v>0</v>
      </c>
      <c r="GE1305" s="6">
        <f>ROUND(SUMIF(AA1217:AA1303,"=55890823",HD1217:HD1303),2)</f>
        <v>0</v>
      </c>
      <c r="GF1305" s="6"/>
      <c r="GG1305" s="6"/>
      <c r="GH1305" s="6"/>
      <c r="GI1305" s="6"/>
      <c r="GJ1305" s="6"/>
      <c r="GK1305" s="6"/>
      <c r="GL1305" s="6"/>
      <c r="GM1305" s="6"/>
      <c r="GN1305" s="6"/>
      <c r="GO1305" s="6"/>
      <c r="GP1305" s="6"/>
      <c r="GQ1305" s="6"/>
      <c r="GR1305" s="6"/>
      <c r="GS1305" s="6"/>
      <c r="GT1305" s="6"/>
      <c r="GU1305" s="6"/>
      <c r="GV1305" s="6"/>
      <c r="GW1305" s="6"/>
      <c r="GX1305" s="6">
        <v>0</v>
      </c>
    </row>
    <row r="1307" spans="1:255" ht="13" x14ac:dyDescent="0.3">
      <c r="A1307" s="7">
        <v>50</v>
      </c>
      <c r="B1307" s="7">
        <v>0</v>
      </c>
      <c r="C1307" s="7">
        <v>0</v>
      </c>
      <c r="D1307" s="7">
        <v>1</v>
      </c>
      <c r="E1307" s="7">
        <v>201</v>
      </c>
      <c r="F1307" s="7">
        <f>ROUND(Source!O1305,O1307)</f>
        <v>55091.51</v>
      </c>
      <c r="G1307" s="7" t="s">
        <v>162</v>
      </c>
      <c r="H1307" s="7" t="s">
        <v>163</v>
      </c>
      <c r="I1307" s="7"/>
      <c r="J1307" s="7"/>
      <c r="K1307" s="7">
        <v>201</v>
      </c>
      <c r="L1307" s="7">
        <v>1</v>
      </c>
      <c r="M1307" s="7">
        <v>3</v>
      </c>
      <c r="N1307" s="7" t="s">
        <v>3</v>
      </c>
      <c r="O1307" s="7">
        <v>2</v>
      </c>
      <c r="P1307" s="7">
        <f>ROUND(Source!DG1305,O1307)</f>
        <v>830135.83</v>
      </c>
      <c r="Q1307" s="7"/>
      <c r="R1307" s="7"/>
      <c r="S1307" s="7"/>
      <c r="T1307" s="7"/>
      <c r="U1307" s="7"/>
      <c r="V1307" s="7"/>
      <c r="W1307" s="7">
        <v>55091.51</v>
      </c>
      <c r="X1307" s="7">
        <v>1</v>
      </c>
      <c r="Y1307" s="7">
        <v>55091.51</v>
      </c>
      <c r="Z1307" s="7">
        <v>830135.83</v>
      </c>
      <c r="AA1307" s="7">
        <v>1</v>
      </c>
      <c r="AB1307" s="7">
        <v>830135.83</v>
      </c>
    </row>
    <row r="1308" spans="1:255" ht="13" x14ac:dyDescent="0.3">
      <c r="A1308" s="7">
        <v>50</v>
      </c>
      <c r="B1308" s="7">
        <v>0</v>
      </c>
      <c r="C1308" s="7">
        <v>0</v>
      </c>
      <c r="D1308" s="7">
        <v>1</v>
      </c>
      <c r="E1308" s="7">
        <v>202</v>
      </c>
      <c r="F1308" s="7">
        <f>ROUND(Source!P1305,O1308)</f>
        <v>43462.16</v>
      </c>
      <c r="G1308" s="7" t="s">
        <v>164</v>
      </c>
      <c r="H1308" s="7" t="s">
        <v>165</v>
      </c>
      <c r="I1308" s="7"/>
      <c r="J1308" s="7"/>
      <c r="K1308" s="7">
        <v>202</v>
      </c>
      <c r="L1308" s="7">
        <v>2</v>
      </c>
      <c r="M1308" s="7">
        <v>3</v>
      </c>
      <c r="N1308" s="7" t="s">
        <v>3</v>
      </c>
      <c r="O1308" s="7">
        <v>2</v>
      </c>
      <c r="P1308" s="7">
        <f>ROUND(Source!DH1305,O1308)</f>
        <v>234777.77</v>
      </c>
      <c r="Q1308" s="7"/>
      <c r="R1308" s="7"/>
      <c r="S1308" s="7"/>
      <c r="T1308" s="7"/>
      <c r="U1308" s="7"/>
      <c r="V1308" s="7"/>
      <c r="W1308" s="7">
        <v>43462.16</v>
      </c>
      <c r="X1308" s="7">
        <v>1</v>
      </c>
      <c r="Y1308" s="7">
        <v>43462.16</v>
      </c>
      <c r="Z1308" s="7">
        <v>234777.77</v>
      </c>
      <c r="AA1308" s="7">
        <v>1</v>
      </c>
      <c r="AB1308" s="7">
        <v>234777.77</v>
      </c>
    </row>
    <row r="1309" spans="1:255" ht="13" x14ac:dyDescent="0.3">
      <c r="A1309" s="7">
        <v>50</v>
      </c>
      <c r="B1309" s="7">
        <v>0</v>
      </c>
      <c r="C1309" s="7">
        <v>0</v>
      </c>
      <c r="D1309" s="7">
        <v>1</v>
      </c>
      <c r="E1309" s="7">
        <v>222</v>
      </c>
      <c r="F1309" s="7">
        <f>ROUND(Source!AO1305,O1309)</f>
        <v>0</v>
      </c>
      <c r="G1309" s="7" t="s">
        <v>166</v>
      </c>
      <c r="H1309" s="7" t="s">
        <v>167</v>
      </c>
      <c r="I1309" s="7"/>
      <c r="J1309" s="7"/>
      <c r="K1309" s="7">
        <v>222</v>
      </c>
      <c r="L1309" s="7">
        <v>3</v>
      </c>
      <c r="M1309" s="7">
        <v>3</v>
      </c>
      <c r="N1309" s="7" t="s">
        <v>3</v>
      </c>
      <c r="O1309" s="7">
        <v>2</v>
      </c>
      <c r="P1309" s="7">
        <f>ROUND(Source!EG1305,O1309)</f>
        <v>0</v>
      </c>
      <c r="Q1309" s="7"/>
      <c r="R1309" s="7"/>
      <c r="S1309" s="7"/>
      <c r="T1309" s="7"/>
      <c r="U1309" s="7"/>
      <c r="V1309" s="7"/>
      <c r="W1309" s="7">
        <v>0</v>
      </c>
      <c r="X1309" s="7">
        <v>1</v>
      </c>
      <c r="Y1309" s="7">
        <v>0</v>
      </c>
      <c r="Z1309" s="7">
        <v>0</v>
      </c>
      <c r="AA1309" s="7">
        <v>1</v>
      </c>
      <c r="AB1309" s="7">
        <v>0</v>
      </c>
    </row>
    <row r="1310" spans="1:255" ht="13" x14ac:dyDescent="0.3">
      <c r="A1310" s="7">
        <v>50</v>
      </c>
      <c r="B1310" s="7">
        <v>0</v>
      </c>
      <c r="C1310" s="7">
        <v>0</v>
      </c>
      <c r="D1310" s="7">
        <v>1</v>
      </c>
      <c r="E1310" s="7">
        <v>225</v>
      </c>
      <c r="F1310" s="7">
        <f>ROUND(Source!AV1305,O1310)</f>
        <v>43462.16</v>
      </c>
      <c r="G1310" s="7" t="s">
        <v>168</v>
      </c>
      <c r="H1310" s="7" t="s">
        <v>169</v>
      </c>
      <c r="I1310" s="7"/>
      <c r="J1310" s="7"/>
      <c r="K1310" s="7">
        <v>225</v>
      </c>
      <c r="L1310" s="7">
        <v>4</v>
      </c>
      <c r="M1310" s="7">
        <v>3</v>
      </c>
      <c r="N1310" s="7" t="s">
        <v>3</v>
      </c>
      <c r="O1310" s="7">
        <v>2</v>
      </c>
      <c r="P1310" s="7">
        <f>ROUND(Source!EN1305,O1310)</f>
        <v>234777.77</v>
      </c>
      <c r="Q1310" s="7"/>
      <c r="R1310" s="7"/>
      <c r="S1310" s="7"/>
      <c r="T1310" s="7"/>
      <c r="U1310" s="7"/>
      <c r="V1310" s="7"/>
      <c r="W1310" s="7">
        <v>43462.16</v>
      </c>
      <c r="X1310" s="7">
        <v>1</v>
      </c>
      <c r="Y1310" s="7">
        <v>43462.16</v>
      </c>
      <c r="Z1310" s="7">
        <v>234777.77</v>
      </c>
      <c r="AA1310" s="7">
        <v>1</v>
      </c>
      <c r="AB1310" s="7">
        <v>234777.77</v>
      </c>
    </row>
    <row r="1311" spans="1:255" ht="13" x14ac:dyDescent="0.3">
      <c r="A1311" s="7">
        <v>50</v>
      </c>
      <c r="B1311" s="7">
        <v>0</v>
      </c>
      <c r="C1311" s="7">
        <v>0</v>
      </c>
      <c r="D1311" s="7">
        <v>1</v>
      </c>
      <c r="E1311" s="7">
        <v>226</v>
      </c>
      <c r="F1311" s="7">
        <f>ROUND(Source!AW1305,O1311)</f>
        <v>31018.19</v>
      </c>
      <c r="G1311" s="7" t="s">
        <v>170</v>
      </c>
      <c r="H1311" s="7" t="s">
        <v>171</v>
      </c>
      <c r="I1311" s="7"/>
      <c r="J1311" s="7"/>
      <c r="K1311" s="7">
        <v>226</v>
      </c>
      <c r="L1311" s="7">
        <v>5</v>
      </c>
      <c r="M1311" s="7">
        <v>3</v>
      </c>
      <c r="N1311" s="7" t="s">
        <v>3</v>
      </c>
      <c r="O1311" s="7">
        <v>2</v>
      </c>
      <c r="P1311" s="7">
        <f>ROUND(Source!EO1305,O1311)</f>
        <v>172483.29</v>
      </c>
      <c r="Q1311" s="7"/>
      <c r="R1311" s="7"/>
      <c r="S1311" s="7"/>
      <c r="T1311" s="7"/>
      <c r="U1311" s="7"/>
      <c r="V1311" s="7"/>
      <c r="W1311" s="7">
        <v>31018.19</v>
      </c>
      <c r="X1311" s="7">
        <v>1</v>
      </c>
      <c r="Y1311" s="7">
        <v>31018.19</v>
      </c>
      <c r="Z1311" s="7">
        <v>172483.29</v>
      </c>
      <c r="AA1311" s="7">
        <v>1</v>
      </c>
      <c r="AB1311" s="7">
        <v>172483.29</v>
      </c>
    </row>
    <row r="1312" spans="1:255" ht="13" x14ac:dyDescent="0.3">
      <c r="A1312" s="7">
        <v>50</v>
      </c>
      <c r="B1312" s="7">
        <v>0</v>
      </c>
      <c r="C1312" s="7">
        <v>0</v>
      </c>
      <c r="D1312" s="7">
        <v>1</v>
      </c>
      <c r="E1312" s="7">
        <v>227</v>
      </c>
      <c r="F1312" s="7">
        <f>ROUND(Source!AX1305,O1312)</f>
        <v>0</v>
      </c>
      <c r="G1312" s="7" t="s">
        <v>172</v>
      </c>
      <c r="H1312" s="7" t="s">
        <v>173</v>
      </c>
      <c r="I1312" s="7"/>
      <c r="J1312" s="7"/>
      <c r="K1312" s="7">
        <v>227</v>
      </c>
      <c r="L1312" s="7">
        <v>6</v>
      </c>
      <c r="M1312" s="7">
        <v>3</v>
      </c>
      <c r="N1312" s="7" t="s">
        <v>3</v>
      </c>
      <c r="O1312" s="7">
        <v>2</v>
      </c>
      <c r="P1312" s="7">
        <f>ROUND(Source!EP1305,O1312)</f>
        <v>0</v>
      </c>
      <c r="Q1312" s="7"/>
      <c r="R1312" s="7"/>
      <c r="S1312" s="7"/>
      <c r="T1312" s="7"/>
      <c r="U1312" s="7"/>
      <c r="V1312" s="7"/>
      <c r="W1312" s="7">
        <v>0</v>
      </c>
      <c r="X1312" s="7">
        <v>1</v>
      </c>
      <c r="Y1312" s="7">
        <v>0</v>
      </c>
      <c r="Z1312" s="7">
        <v>0</v>
      </c>
      <c r="AA1312" s="7">
        <v>1</v>
      </c>
      <c r="AB1312" s="7">
        <v>0</v>
      </c>
    </row>
    <row r="1313" spans="1:28" ht="13" x14ac:dyDescent="0.3">
      <c r="A1313" s="7">
        <v>50</v>
      </c>
      <c r="B1313" s="7">
        <v>0</v>
      </c>
      <c r="C1313" s="7">
        <v>0</v>
      </c>
      <c r="D1313" s="7">
        <v>1</v>
      </c>
      <c r="E1313" s="7">
        <v>228</v>
      </c>
      <c r="F1313" s="7">
        <f>ROUND(Source!AY1305,O1313)</f>
        <v>31018.19</v>
      </c>
      <c r="G1313" s="7" t="s">
        <v>174</v>
      </c>
      <c r="H1313" s="7" t="s">
        <v>175</v>
      </c>
      <c r="I1313" s="7"/>
      <c r="J1313" s="7"/>
      <c r="K1313" s="7">
        <v>228</v>
      </c>
      <c r="L1313" s="7">
        <v>7</v>
      </c>
      <c r="M1313" s="7">
        <v>3</v>
      </c>
      <c r="N1313" s="7" t="s">
        <v>3</v>
      </c>
      <c r="O1313" s="7">
        <v>2</v>
      </c>
      <c r="P1313" s="7">
        <f>ROUND(Source!EQ1305,O1313)</f>
        <v>172483.29</v>
      </c>
      <c r="Q1313" s="7"/>
      <c r="R1313" s="7"/>
      <c r="S1313" s="7"/>
      <c r="T1313" s="7"/>
      <c r="U1313" s="7"/>
      <c r="V1313" s="7"/>
      <c r="W1313" s="7">
        <v>31018.19</v>
      </c>
      <c r="X1313" s="7">
        <v>1</v>
      </c>
      <c r="Y1313" s="7">
        <v>31018.19</v>
      </c>
      <c r="Z1313" s="7">
        <v>172483.29</v>
      </c>
      <c r="AA1313" s="7">
        <v>1</v>
      </c>
      <c r="AB1313" s="7">
        <v>172483.29</v>
      </c>
    </row>
    <row r="1314" spans="1:28" ht="13" x14ac:dyDescent="0.3">
      <c r="A1314" s="7">
        <v>50</v>
      </c>
      <c r="B1314" s="7">
        <v>0</v>
      </c>
      <c r="C1314" s="7">
        <v>0</v>
      </c>
      <c r="D1314" s="7">
        <v>1</v>
      </c>
      <c r="E1314" s="7">
        <v>216</v>
      </c>
      <c r="F1314" s="7">
        <f>ROUND(Source!AP1305,O1314)</f>
        <v>12443.97</v>
      </c>
      <c r="G1314" s="7" t="s">
        <v>176</v>
      </c>
      <c r="H1314" s="7" t="s">
        <v>177</v>
      </c>
      <c r="I1314" s="7"/>
      <c r="J1314" s="7"/>
      <c r="K1314" s="7">
        <v>216</v>
      </c>
      <c r="L1314" s="7">
        <v>8</v>
      </c>
      <c r="M1314" s="7">
        <v>3</v>
      </c>
      <c r="N1314" s="7" t="s">
        <v>3</v>
      </c>
      <c r="O1314" s="7">
        <v>2</v>
      </c>
      <c r="P1314" s="7">
        <f>ROUND(Source!EH1305,O1314)</f>
        <v>62294.48</v>
      </c>
      <c r="Q1314" s="7"/>
      <c r="R1314" s="7"/>
      <c r="S1314" s="7"/>
      <c r="T1314" s="7"/>
      <c r="U1314" s="7"/>
      <c r="V1314" s="7"/>
      <c r="W1314" s="7">
        <v>12443.97</v>
      </c>
      <c r="X1314" s="7">
        <v>1</v>
      </c>
      <c r="Y1314" s="7">
        <v>12443.97</v>
      </c>
      <c r="Z1314" s="7">
        <v>62294.48</v>
      </c>
      <c r="AA1314" s="7">
        <v>1</v>
      </c>
      <c r="AB1314" s="7">
        <v>62294.48</v>
      </c>
    </row>
    <row r="1315" spans="1:28" ht="13" x14ac:dyDescent="0.3">
      <c r="A1315" s="7">
        <v>50</v>
      </c>
      <c r="B1315" s="7">
        <v>0</v>
      </c>
      <c r="C1315" s="7">
        <v>0</v>
      </c>
      <c r="D1315" s="7">
        <v>1</v>
      </c>
      <c r="E1315" s="7">
        <v>223</v>
      </c>
      <c r="F1315" s="7">
        <f>ROUND(Source!AQ1305,O1315)</f>
        <v>0</v>
      </c>
      <c r="G1315" s="7" t="s">
        <v>178</v>
      </c>
      <c r="H1315" s="7" t="s">
        <v>179</v>
      </c>
      <c r="I1315" s="7"/>
      <c r="J1315" s="7"/>
      <c r="K1315" s="7">
        <v>223</v>
      </c>
      <c r="L1315" s="7">
        <v>9</v>
      </c>
      <c r="M1315" s="7">
        <v>3</v>
      </c>
      <c r="N1315" s="7" t="s">
        <v>3</v>
      </c>
      <c r="O1315" s="7">
        <v>2</v>
      </c>
      <c r="P1315" s="7">
        <f>ROUND(Source!EI1305,O1315)</f>
        <v>0</v>
      </c>
      <c r="Q1315" s="7"/>
      <c r="R1315" s="7"/>
      <c r="S1315" s="7"/>
      <c r="T1315" s="7"/>
      <c r="U1315" s="7"/>
      <c r="V1315" s="7"/>
      <c r="W1315" s="7">
        <v>0</v>
      </c>
      <c r="X1315" s="7">
        <v>1</v>
      </c>
      <c r="Y1315" s="7">
        <v>0</v>
      </c>
      <c r="Z1315" s="7">
        <v>0</v>
      </c>
      <c r="AA1315" s="7">
        <v>1</v>
      </c>
      <c r="AB1315" s="7">
        <v>0</v>
      </c>
    </row>
    <row r="1316" spans="1:28" ht="13" x14ac:dyDescent="0.3">
      <c r="A1316" s="7">
        <v>50</v>
      </c>
      <c r="B1316" s="7">
        <v>0</v>
      </c>
      <c r="C1316" s="7">
        <v>0</v>
      </c>
      <c r="D1316" s="7">
        <v>1</v>
      </c>
      <c r="E1316" s="7">
        <v>229</v>
      </c>
      <c r="F1316" s="7">
        <f>ROUND(Source!AZ1305,O1316)</f>
        <v>12443.97</v>
      </c>
      <c r="G1316" s="7" t="s">
        <v>180</v>
      </c>
      <c r="H1316" s="7" t="s">
        <v>181</v>
      </c>
      <c r="I1316" s="7"/>
      <c r="J1316" s="7"/>
      <c r="K1316" s="7">
        <v>229</v>
      </c>
      <c r="L1316" s="7">
        <v>10</v>
      </c>
      <c r="M1316" s="7">
        <v>3</v>
      </c>
      <c r="N1316" s="7" t="s">
        <v>3</v>
      </c>
      <c r="O1316" s="7">
        <v>2</v>
      </c>
      <c r="P1316" s="7">
        <f>ROUND(Source!ER1305,O1316)</f>
        <v>62294.48</v>
      </c>
      <c r="Q1316" s="7"/>
      <c r="R1316" s="7"/>
      <c r="S1316" s="7"/>
      <c r="T1316" s="7"/>
      <c r="U1316" s="7"/>
      <c r="V1316" s="7"/>
      <c r="W1316" s="7">
        <v>12443.97</v>
      </c>
      <c r="X1316" s="7">
        <v>1</v>
      </c>
      <c r="Y1316" s="7">
        <v>12443.97</v>
      </c>
      <c r="Z1316" s="7">
        <v>62294.48</v>
      </c>
      <c r="AA1316" s="7">
        <v>1</v>
      </c>
      <c r="AB1316" s="7">
        <v>62294.48</v>
      </c>
    </row>
    <row r="1317" spans="1:28" ht="13" x14ac:dyDescent="0.3">
      <c r="A1317" s="7">
        <v>50</v>
      </c>
      <c r="B1317" s="7">
        <v>0</v>
      </c>
      <c r="C1317" s="7">
        <v>0</v>
      </c>
      <c r="D1317" s="7">
        <v>1</v>
      </c>
      <c r="E1317" s="7">
        <v>203</v>
      </c>
      <c r="F1317" s="7">
        <f>ROUND(Source!Q1305,O1317)</f>
        <v>1507.19</v>
      </c>
      <c r="G1317" s="7" t="s">
        <v>182</v>
      </c>
      <c r="H1317" s="7" t="s">
        <v>183</v>
      </c>
      <c r="I1317" s="7"/>
      <c r="J1317" s="7"/>
      <c r="K1317" s="7">
        <v>203</v>
      </c>
      <c r="L1317" s="7">
        <v>11</v>
      </c>
      <c r="M1317" s="7">
        <v>3</v>
      </c>
      <c r="N1317" s="7" t="s">
        <v>3</v>
      </c>
      <c r="O1317" s="7">
        <v>2</v>
      </c>
      <c r="P1317" s="7">
        <f>ROUND(Source!DI1305,O1317)</f>
        <v>24974.36</v>
      </c>
      <c r="Q1317" s="7"/>
      <c r="R1317" s="7"/>
      <c r="S1317" s="7"/>
      <c r="T1317" s="7"/>
      <c r="U1317" s="7"/>
      <c r="V1317" s="7"/>
      <c r="W1317" s="7">
        <v>1507.19</v>
      </c>
      <c r="X1317" s="7">
        <v>1</v>
      </c>
      <c r="Y1317" s="7">
        <v>1507.19</v>
      </c>
      <c r="Z1317" s="7">
        <v>24974.36</v>
      </c>
      <c r="AA1317" s="7">
        <v>1</v>
      </c>
      <c r="AB1317" s="7">
        <v>24974.36</v>
      </c>
    </row>
    <row r="1318" spans="1:28" ht="13" x14ac:dyDescent="0.3">
      <c r="A1318" s="7">
        <v>50</v>
      </c>
      <c r="B1318" s="7">
        <v>0</v>
      </c>
      <c r="C1318" s="7">
        <v>0</v>
      </c>
      <c r="D1318" s="7">
        <v>1</v>
      </c>
      <c r="E1318" s="7">
        <v>231</v>
      </c>
      <c r="F1318" s="7">
        <f>ROUND(Source!BB1305,O1318)</f>
        <v>0</v>
      </c>
      <c r="G1318" s="7" t="s">
        <v>184</v>
      </c>
      <c r="H1318" s="7" t="s">
        <v>185</v>
      </c>
      <c r="I1318" s="7"/>
      <c r="J1318" s="7"/>
      <c r="K1318" s="7">
        <v>231</v>
      </c>
      <c r="L1318" s="7">
        <v>12</v>
      </c>
      <c r="M1318" s="7">
        <v>3</v>
      </c>
      <c r="N1318" s="7" t="s">
        <v>3</v>
      </c>
      <c r="O1318" s="7">
        <v>2</v>
      </c>
      <c r="P1318" s="7">
        <f>ROUND(Source!ET1305,O1318)</f>
        <v>0</v>
      </c>
      <c r="Q1318" s="7"/>
      <c r="R1318" s="7"/>
      <c r="S1318" s="7"/>
      <c r="T1318" s="7"/>
      <c r="U1318" s="7"/>
      <c r="V1318" s="7"/>
      <c r="W1318" s="7">
        <v>0</v>
      </c>
      <c r="X1318" s="7">
        <v>1</v>
      </c>
      <c r="Y1318" s="7">
        <v>0</v>
      </c>
      <c r="Z1318" s="7">
        <v>0</v>
      </c>
      <c r="AA1318" s="7">
        <v>1</v>
      </c>
      <c r="AB1318" s="7">
        <v>0</v>
      </c>
    </row>
    <row r="1319" spans="1:28" ht="13" x14ac:dyDescent="0.3">
      <c r="A1319" s="7">
        <v>50</v>
      </c>
      <c r="B1319" s="7">
        <v>0</v>
      </c>
      <c r="C1319" s="7">
        <v>0</v>
      </c>
      <c r="D1319" s="7">
        <v>1</v>
      </c>
      <c r="E1319" s="7">
        <v>204</v>
      </c>
      <c r="F1319" s="7">
        <f>ROUND(Source!R1305,O1319)</f>
        <v>169.42</v>
      </c>
      <c r="G1319" s="7" t="s">
        <v>186</v>
      </c>
      <c r="H1319" s="7" t="s">
        <v>187</v>
      </c>
      <c r="I1319" s="7"/>
      <c r="J1319" s="7"/>
      <c r="K1319" s="7">
        <v>204</v>
      </c>
      <c r="L1319" s="7">
        <v>13</v>
      </c>
      <c r="M1319" s="7">
        <v>3</v>
      </c>
      <c r="N1319" s="7" t="s">
        <v>3</v>
      </c>
      <c r="O1319" s="7">
        <v>2</v>
      </c>
      <c r="P1319" s="7">
        <f>ROUND(Source!DJ1305,O1319)</f>
        <v>9546.81</v>
      </c>
      <c r="Q1319" s="7"/>
      <c r="R1319" s="7"/>
      <c r="S1319" s="7"/>
      <c r="T1319" s="7"/>
      <c r="U1319" s="7"/>
      <c r="V1319" s="7"/>
      <c r="W1319" s="7">
        <v>169.42</v>
      </c>
      <c r="X1319" s="7">
        <v>1</v>
      </c>
      <c r="Y1319" s="7">
        <v>169.42</v>
      </c>
      <c r="Z1319" s="7">
        <v>9546.81</v>
      </c>
      <c r="AA1319" s="7">
        <v>1</v>
      </c>
      <c r="AB1319" s="7">
        <v>9546.81</v>
      </c>
    </row>
    <row r="1320" spans="1:28" ht="13" x14ac:dyDescent="0.3">
      <c r="A1320" s="7">
        <v>50</v>
      </c>
      <c r="B1320" s="7">
        <v>0</v>
      </c>
      <c r="C1320" s="7">
        <v>0</v>
      </c>
      <c r="D1320" s="7">
        <v>1</v>
      </c>
      <c r="E1320" s="7">
        <v>205</v>
      </c>
      <c r="F1320" s="7">
        <f>ROUND(Source!S1305,O1320)</f>
        <v>10122.16</v>
      </c>
      <c r="G1320" s="7" t="s">
        <v>188</v>
      </c>
      <c r="H1320" s="7" t="s">
        <v>189</v>
      </c>
      <c r="I1320" s="7"/>
      <c r="J1320" s="7"/>
      <c r="K1320" s="7">
        <v>205</v>
      </c>
      <c r="L1320" s="7">
        <v>14</v>
      </c>
      <c r="M1320" s="7">
        <v>3</v>
      </c>
      <c r="N1320" s="7" t="s">
        <v>3</v>
      </c>
      <c r="O1320" s="7">
        <v>2</v>
      </c>
      <c r="P1320" s="7">
        <f>ROUND(Source!DK1305,O1320)</f>
        <v>570383.69999999995</v>
      </c>
      <c r="Q1320" s="7"/>
      <c r="R1320" s="7"/>
      <c r="S1320" s="7"/>
      <c r="T1320" s="7"/>
      <c r="U1320" s="7"/>
      <c r="V1320" s="7"/>
      <c r="W1320" s="7">
        <v>10122.16</v>
      </c>
      <c r="X1320" s="7">
        <v>1</v>
      </c>
      <c r="Y1320" s="7">
        <v>10122.16</v>
      </c>
      <c r="Z1320" s="7">
        <v>570383.69999999995</v>
      </c>
      <c r="AA1320" s="7">
        <v>1</v>
      </c>
      <c r="AB1320" s="7">
        <v>570383.69999999995</v>
      </c>
    </row>
    <row r="1321" spans="1:28" ht="13" x14ac:dyDescent="0.3">
      <c r="A1321" s="7">
        <v>50</v>
      </c>
      <c r="B1321" s="7">
        <v>0</v>
      </c>
      <c r="C1321" s="7">
        <v>0</v>
      </c>
      <c r="D1321" s="7">
        <v>1</v>
      </c>
      <c r="E1321" s="7">
        <v>232</v>
      </c>
      <c r="F1321" s="7">
        <f>ROUND(Source!BC1305,O1321)</f>
        <v>0</v>
      </c>
      <c r="G1321" s="7" t="s">
        <v>190</v>
      </c>
      <c r="H1321" s="7" t="s">
        <v>191</v>
      </c>
      <c r="I1321" s="7"/>
      <c r="J1321" s="7"/>
      <c r="K1321" s="7">
        <v>232</v>
      </c>
      <c r="L1321" s="7">
        <v>15</v>
      </c>
      <c r="M1321" s="7">
        <v>3</v>
      </c>
      <c r="N1321" s="7" t="s">
        <v>3</v>
      </c>
      <c r="O1321" s="7">
        <v>2</v>
      </c>
      <c r="P1321" s="7">
        <f>ROUND(Source!EU1305,O1321)</f>
        <v>0</v>
      </c>
      <c r="Q1321" s="7"/>
      <c r="R1321" s="7"/>
      <c r="S1321" s="7"/>
      <c r="T1321" s="7"/>
      <c r="U1321" s="7"/>
      <c r="V1321" s="7"/>
      <c r="W1321" s="7">
        <v>0</v>
      </c>
      <c r="X1321" s="7">
        <v>1</v>
      </c>
      <c r="Y1321" s="7">
        <v>0</v>
      </c>
      <c r="Z1321" s="7">
        <v>0</v>
      </c>
      <c r="AA1321" s="7">
        <v>1</v>
      </c>
      <c r="AB1321" s="7">
        <v>0</v>
      </c>
    </row>
    <row r="1322" spans="1:28" ht="13" x14ac:dyDescent="0.3">
      <c r="A1322" s="7">
        <v>50</v>
      </c>
      <c r="B1322" s="7">
        <v>0</v>
      </c>
      <c r="C1322" s="7">
        <v>0</v>
      </c>
      <c r="D1322" s="7">
        <v>1</v>
      </c>
      <c r="E1322" s="7">
        <v>214</v>
      </c>
      <c r="F1322" s="7">
        <f>ROUND(Source!AS1305,O1322)</f>
        <v>3751.68</v>
      </c>
      <c r="G1322" s="7" t="s">
        <v>192</v>
      </c>
      <c r="H1322" s="7" t="s">
        <v>193</v>
      </c>
      <c r="I1322" s="7"/>
      <c r="J1322" s="7"/>
      <c r="K1322" s="7">
        <v>214</v>
      </c>
      <c r="L1322" s="7">
        <v>16</v>
      </c>
      <c r="M1322" s="7">
        <v>3</v>
      </c>
      <c r="N1322" s="7" t="s">
        <v>3</v>
      </c>
      <c r="O1322" s="7">
        <v>2</v>
      </c>
      <c r="P1322" s="7">
        <f>ROUND(Source!EK1305,O1322)</f>
        <v>175950.44</v>
      </c>
      <c r="Q1322" s="7"/>
      <c r="R1322" s="7"/>
      <c r="S1322" s="7"/>
      <c r="T1322" s="7"/>
      <c r="U1322" s="7"/>
      <c r="V1322" s="7"/>
      <c r="W1322" s="7">
        <v>3751.68</v>
      </c>
      <c r="X1322" s="7">
        <v>1</v>
      </c>
      <c r="Y1322" s="7">
        <v>3751.68</v>
      </c>
      <c r="Z1322" s="7">
        <v>175950.44</v>
      </c>
      <c r="AA1322" s="7">
        <v>1</v>
      </c>
      <c r="AB1322" s="7">
        <v>175950.44</v>
      </c>
    </row>
    <row r="1323" spans="1:28" ht="13" x14ac:dyDescent="0.3">
      <c r="A1323" s="7">
        <v>50</v>
      </c>
      <c r="B1323" s="7">
        <v>0</v>
      </c>
      <c r="C1323" s="7">
        <v>0</v>
      </c>
      <c r="D1323" s="7">
        <v>1</v>
      </c>
      <c r="E1323" s="7">
        <v>215</v>
      </c>
      <c r="F1323" s="7">
        <f>ROUND(Source!AT1305,O1323)</f>
        <v>53952.01</v>
      </c>
      <c r="G1323" s="7" t="s">
        <v>194</v>
      </c>
      <c r="H1323" s="7" t="s">
        <v>195</v>
      </c>
      <c r="I1323" s="7"/>
      <c r="J1323" s="7"/>
      <c r="K1323" s="7">
        <v>215</v>
      </c>
      <c r="L1323" s="7">
        <v>17</v>
      </c>
      <c r="M1323" s="7">
        <v>3</v>
      </c>
      <c r="N1323" s="7" t="s">
        <v>3</v>
      </c>
      <c r="O1323" s="7">
        <v>2</v>
      </c>
      <c r="P1323" s="7">
        <f>ROUND(Source!EL1305,O1323)</f>
        <v>1440305.54</v>
      </c>
      <c r="Q1323" s="7"/>
      <c r="R1323" s="7"/>
      <c r="S1323" s="7"/>
      <c r="T1323" s="7"/>
      <c r="U1323" s="7"/>
      <c r="V1323" s="7"/>
      <c r="W1323" s="7">
        <v>53952.01</v>
      </c>
      <c r="X1323" s="7">
        <v>1</v>
      </c>
      <c r="Y1323" s="7">
        <v>53952.01</v>
      </c>
      <c r="Z1323" s="7">
        <v>1440305.54</v>
      </c>
      <c r="AA1323" s="7">
        <v>1</v>
      </c>
      <c r="AB1323" s="7">
        <v>1440305.54</v>
      </c>
    </row>
    <row r="1324" spans="1:28" ht="13" x14ac:dyDescent="0.3">
      <c r="A1324" s="7">
        <v>50</v>
      </c>
      <c r="B1324" s="7">
        <v>0</v>
      </c>
      <c r="C1324" s="7">
        <v>0</v>
      </c>
      <c r="D1324" s="7">
        <v>1</v>
      </c>
      <c r="E1324" s="7">
        <v>217</v>
      </c>
      <c r="F1324" s="7">
        <f>ROUND(Source!AU1305,O1324)</f>
        <v>0</v>
      </c>
      <c r="G1324" s="7" t="s">
        <v>196</v>
      </c>
      <c r="H1324" s="7" t="s">
        <v>197</v>
      </c>
      <c r="I1324" s="7"/>
      <c r="J1324" s="7"/>
      <c r="K1324" s="7">
        <v>217</v>
      </c>
      <c r="L1324" s="7">
        <v>18</v>
      </c>
      <c r="M1324" s="7">
        <v>3</v>
      </c>
      <c r="N1324" s="7" t="s">
        <v>3</v>
      </c>
      <c r="O1324" s="7">
        <v>2</v>
      </c>
      <c r="P1324" s="7">
        <f>ROUND(Source!EM1305,O1324)</f>
        <v>0</v>
      </c>
      <c r="Q1324" s="7"/>
      <c r="R1324" s="7"/>
      <c r="S1324" s="7"/>
      <c r="T1324" s="7"/>
      <c r="U1324" s="7"/>
      <c r="V1324" s="7"/>
      <c r="W1324" s="7">
        <v>0</v>
      </c>
      <c r="X1324" s="7">
        <v>1</v>
      </c>
      <c r="Y1324" s="7">
        <v>0</v>
      </c>
      <c r="Z1324" s="7">
        <v>0</v>
      </c>
      <c r="AA1324" s="7">
        <v>1</v>
      </c>
      <c r="AB1324" s="7">
        <v>0</v>
      </c>
    </row>
    <row r="1325" spans="1:28" ht="13" x14ac:dyDescent="0.3">
      <c r="A1325" s="7">
        <v>50</v>
      </c>
      <c r="B1325" s="7">
        <v>0</v>
      </c>
      <c r="C1325" s="7">
        <v>0</v>
      </c>
      <c r="D1325" s="7">
        <v>1</v>
      </c>
      <c r="E1325" s="7">
        <v>230</v>
      </c>
      <c r="F1325" s="7">
        <f>ROUND(Source!BA1305,O1325)</f>
        <v>0</v>
      </c>
      <c r="G1325" s="7" t="s">
        <v>198</v>
      </c>
      <c r="H1325" s="7" t="s">
        <v>199</v>
      </c>
      <c r="I1325" s="7"/>
      <c r="J1325" s="7"/>
      <c r="K1325" s="7">
        <v>230</v>
      </c>
      <c r="L1325" s="7">
        <v>19</v>
      </c>
      <c r="M1325" s="7">
        <v>3</v>
      </c>
      <c r="N1325" s="7" t="s">
        <v>3</v>
      </c>
      <c r="O1325" s="7">
        <v>2</v>
      </c>
      <c r="P1325" s="7">
        <f>ROUND(Source!ES1305,O1325)</f>
        <v>0</v>
      </c>
      <c r="Q1325" s="7"/>
      <c r="R1325" s="7"/>
      <c r="S1325" s="7"/>
      <c r="T1325" s="7"/>
      <c r="U1325" s="7"/>
      <c r="V1325" s="7"/>
      <c r="W1325" s="7">
        <v>0</v>
      </c>
      <c r="X1325" s="7">
        <v>1</v>
      </c>
      <c r="Y1325" s="7">
        <v>0</v>
      </c>
      <c r="Z1325" s="7">
        <v>0</v>
      </c>
      <c r="AA1325" s="7">
        <v>1</v>
      </c>
      <c r="AB1325" s="7">
        <v>0</v>
      </c>
    </row>
    <row r="1326" spans="1:28" ht="13" x14ac:dyDescent="0.3">
      <c r="A1326" s="7">
        <v>50</v>
      </c>
      <c r="B1326" s="7">
        <v>0</v>
      </c>
      <c r="C1326" s="7">
        <v>0</v>
      </c>
      <c r="D1326" s="7">
        <v>1</v>
      </c>
      <c r="E1326" s="7">
        <v>206</v>
      </c>
      <c r="F1326" s="7">
        <f>ROUND(Source!T1305,O1326)</f>
        <v>0</v>
      </c>
      <c r="G1326" s="7" t="s">
        <v>200</v>
      </c>
      <c r="H1326" s="7" t="s">
        <v>201</v>
      </c>
      <c r="I1326" s="7"/>
      <c r="J1326" s="7"/>
      <c r="K1326" s="7">
        <v>206</v>
      </c>
      <c r="L1326" s="7">
        <v>20</v>
      </c>
      <c r="M1326" s="7">
        <v>3</v>
      </c>
      <c r="N1326" s="7" t="s">
        <v>3</v>
      </c>
      <c r="O1326" s="7">
        <v>2</v>
      </c>
      <c r="P1326" s="7">
        <f>ROUND(Source!DL1305,O1326)</f>
        <v>0</v>
      </c>
      <c r="Q1326" s="7"/>
      <c r="R1326" s="7"/>
      <c r="S1326" s="7"/>
      <c r="T1326" s="7"/>
      <c r="U1326" s="7"/>
      <c r="V1326" s="7"/>
      <c r="W1326" s="7">
        <v>0</v>
      </c>
      <c r="X1326" s="7">
        <v>1</v>
      </c>
      <c r="Y1326" s="7">
        <v>0</v>
      </c>
      <c r="Z1326" s="7">
        <v>0</v>
      </c>
      <c r="AA1326" s="7">
        <v>1</v>
      </c>
      <c r="AB1326" s="7">
        <v>0</v>
      </c>
    </row>
    <row r="1327" spans="1:28" ht="13" x14ac:dyDescent="0.3">
      <c r="A1327" s="7">
        <v>50</v>
      </c>
      <c r="B1327" s="7">
        <v>0</v>
      </c>
      <c r="C1327" s="7">
        <v>0</v>
      </c>
      <c r="D1327" s="7">
        <v>1</v>
      </c>
      <c r="E1327" s="7">
        <v>207</v>
      </c>
      <c r="F1327" s="7">
        <f>Source!U1305</f>
        <v>819.00029628000004</v>
      </c>
      <c r="G1327" s="7" t="s">
        <v>202</v>
      </c>
      <c r="H1327" s="7" t="s">
        <v>203</v>
      </c>
      <c r="I1327" s="7"/>
      <c r="J1327" s="7"/>
      <c r="K1327" s="7">
        <v>207</v>
      </c>
      <c r="L1327" s="7">
        <v>21</v>
      </c>
      <c r="M1327" s="7">
        <v>3</v>
      </c>
      <c r="N1327" s="7" t="s">
        <v>3</v>
      </c>
      <c r="O1327" s="7">
        <v>-1</v>
      </c>
      <c r="P1327" s="7">
        <f>Source!DM1305</f>
        <v>819.00029628000004</v>
      </c>
      <c r="Q1327" s="7"/>
      <c r="R1327" s="7"/>
      <c r="S1327" s="7"/>
      <c r="T1327" s="7"/>
      <c r="U1327" s="7"/>
      <c r="V1327" s="7"/>
      <c r="W1327" s="7">
        <v>819.00029628000004</v>
      </c>
      <c r="X1327" s="7">
        <v>1</v>
      </c>
      <c r="Y1327" s="7">
        <v>819.00029628000004</v>
      </c>
      <c r="Z1327" s="7">
        <v>819.00029628000004</v>
      </c>
      <c r="AA1327" s="7">
        <v>1</v>
      </c>
      <c r="AB1327" s="7">
        <v>819.00029628000004</v>
      </c>
    </row>
    <row r="1328" spans="1:28" ht="13" x14ac:dyDescent="0.3">
      <c r="A1328" s="7">
        <v>50</v>
      </c>
      <c r="B1328" s="7">
        <v>0</v>
      </c>
      <c r="C1328" s="7">
        <v>0</v>
      </c>
      <c r="D1328" s="7">
        <v>1</v>
      </c>
      <c r="E1328" s="7">
        <v>208</v>
      </c>
      <c r="F1328" s="7">
        <f>Source!V1305</f>
        <v>0</v>
      </c>
      <c r="G1328" s="7" t="s">
        <v>204</v>
      </c>
      <c r="H1328" s="7" t="s">
        <v>205</v>
      </c>
      <c r="I1328" s="7"/>
      <c r="J1328" s="7"/>
      <c r="K1328" s="7">
        <v>208</v>
      </c>
      <c r="L1328" s="7">
        <v>22</v>
      </c>
      <c r="M1328" s="7">
        <v>3</v>
      </c>
      <c r="N1328" s="7" t="s">
        <v>3</v>
      </c>
      <c r="O1328" s="7">
        <v>-1</v>
      </c>
      <c r="P1328" s="7">
        <f>Source!DN1305</f>
        <v>0</v>
      </c>
      <c r="Q1328" s="7"/>
      <c r="R1328" s="7"/>
      <c r="S1328" s="7"/>
      <c r="T1328" s="7"/>
      <c r="U1328" s="7"/>
      <c r="V1328" s="7"/>
      <c r="W1328" s="7">
        <v>0</v>
      </c>
      <c r="X1328" s="7">
        <v>1</v>
      </c>
      <c r="Y1328" s="7">
        <v>0</v>
      </c>
      <c r="Z1328" s="7">
        <v>0</v>
      </c>
      <c r="AA1328" s="7">
        <v>1</v>
      </c>
      <c r="AB1328" s="7">
        <v>0</v>
      </c>
    </row>
    <row r="1329" spans="1:255" ht="13" x14ac:dyDescent="0.3">
      <c r="A1329" s="7">
        <v>50</v>
      </c>
      <c r="B1329" s="7">
        <v>0</v>
      </c>
      <c r="C1329" s="7">
        <v>0</v>
      </c>
      <c r="D1329" s="7">
        <v>1</v>
      </c>
      <c r="E1329" s="7">
        <v>209</v>
      </c>
      <c r="F1329" s="7">
        <f>ROUND(Source!W1305,O1329)</f>
        <v>0</v>
      </c>
      <c r="G1329" s="7" t="s">
        <v>206</v>
      </c>
      <c r="H1329" s="7" t="s">
        <v>207</v>
      </c>
      <c r="I1329" s="7"/>
      <c r="J1329" s="7"/>
      <c r="K1329" s="7">
        <v>209</v>
      </c>
      <c r="L1329" s="7">
        <v>23</v>
      </c>
      <c r="M1329" s="7">
        <v>3</v>
      </c>
      <c r="N1329" s="7" t="s">
        <v>3</v>
      </c>
      <c r="O1329" s="7">
        <v>2</v>
      </c>
      <c r="P1329" s="7">
        <f>ROUND(Source!DO1305,O1329)</f>
        <v>0</v>
      </c>
      <c r="Q1329" s="7"/>
      <c r="R1329" s="7"/>
      <c r="S1329" s="7"/>
      <c r="T1329" s="7"/>
      <c r="U1329" s="7"/>
      <c r="V1329" s="7"/>
      <c r="W1329" s="7">
        <v>0</v>
      </c>
      <c r="X1329" s="7">
        <v>1</v>
      </c>
      <c r="Y1329" s="7">
        <v>0</v>
      </c>
      <c r="Z1329" s="7">
        <v>0</v>
      </c>
      <c r="AA1329" s="7">
        <v>1</v>
      </c>
      <c r="AB1329" s="7">
        <v>0</v>
      </c>
    </row>
    <row r="1330" spans="1:255" ht="13" x14ac:dyDescent="0.3">
      <c r="A1330" s="7">
        <v>50</v>
      </c>
      <c r="B1330" s="7">
        <v>0</v>
      </c>
      <c r="C1330" s="7">
        <v>0</v>
      </c>
      <c r="D1330" s="7">
        <v>1</v>
      </c>
      <c r="E1330" s="7">
        <v>233</v>
      </c>
      <c r="F1330" s="7">
        <f>ROUND(Source!BD1305,O1330)</f>
        <v>0</v>
      </c>
      <c r="G1330" s="7" t="s">
        <v>208</v>
      </c>
      <c r="H1330" s="7" t="s">
        <v>209</v>
      </c>
      <c r="I1330" s="7"/>
      <c r="J1330" s="7"/>
      <c r="K1330" s="7">
        <v>233</v>
      </c>
      <c r="L1330" s="7">
        <v>24</v>
      </c>
      <c r="M1330" s="7">
        <v>3</v>
      </c>
      <c r="N1330" s="7" t="s">
        <v>3</v>
      </c>
      <c r="O1330" s="7">
        <v>2</v>
      </c>
      <c r="P1330" s="7">
        <f>ROUND(Source!EV1305,O1330)</f>
        <v>0</v>
      </c>
      <c r="Q1330" s="7"/>
      <c r="R1330" s="7"/>
      <c r="S1330" s="7"/>
      <c r="T1330" s="7"/>
      <c r="U1330" s="7"/>
      <c r="V1330" s="7"/>
      <c r="W1330" s="7">
        <v>0</v>
      </c>
      <c r="X1330" s="7">
        <v>1</v>
      </c>
      <c r="Y1330" s="7">
        <v>0</v>
      </c>
      <c r="Z1330" s="7">
        <v>0</v>
      </c>
      <c r="AA1330" s="7">
        <v>1</v>
      </c>
      <c r="AB1330" s="7">
        <v>0</v>
      </c>
    </row>
    <row r="1331" spans="1:255" ht="13" x14ac:dyDescent="0.3">
      <c r="A1331" s="7">
        <v>50</v>
      </c>
      <c r="B1331" s="7">
        <v>0</v>
      </c>
      <c r="C1331" s="7">
        <v>0</v>
      </c>
      <c r="D1331" s="7">
        <v>1</v>
      </c>
      <c r="E1331" s="7">
        <v>210</v>
      </c>
      <c r="F1331" s="7">
        <f>ROUND(Source!X1305,O1331)</f>
        <v>9906.23</v>
      </c>
      <c r="G1331" s="7" t="s">
        <v>210</v>
      </c>
      <c r="H1331" s="7" t="s">
        <v>211</v>
      </c>
      <c r="I1331" s="7"/>
      <c r="J1331" s="7"/>
      <c r="K1331" s="7">
        <v>210</v>
      </c>
      <c r="L1331" s="7">
        <v>25</v>
      </c>
      <c r="M1331" s="7">
        <v>3</v>
      </c>
      <c r="N1331" s="7" t="s">
        <v>3</v>
      </c>
      <c r="O1331" s="7">
        <v>2</v>
      </c>
      <c r="P1331" s="7">
        <f>ROUND(Source!DP1305,O1331)</f>
        <v>558216.26</v>
      </c>
      <c r="Q1331" s="7"/>
      <c r="R1331" s="7"/>
      <c r="S1331" s="7"/>
      <c r="T1331" s="7"/>
      <c r="U1331" s="7"/>
      <c r="V1331" s="7"/>
      <c r="W1331" s="7">
        <v>9906.23</v>
      </c>
      <c r="X1331" s="7">
        <v>1</v>
      </c>
      <c r="Y1331" s="7">
        <v>9906.23</v>
      </c>
      <c r="Z1331" s="7">
        <v>558216.26</v>
      </c>
      <c r="AA1331" s="7">
        <v>1</v>
      </c>
      <c r="AB1331" s="7">
        <v>558216.26</v>
      </c>
    </row>
    <row r="1332" spans="1:255" ht="13" x14ac:dyDescent="0.3">
      <c r="A1332" s="7">
        <v>50</v>
      </c>
      <c r="B1332" s="7">
        <v>0</v>
      </c>
      <c r="C1332" s="7">
        <v>0</v>
      </c>
      <c r="D1332" s="7">
        <v>1</v>
      </c>
      <c r="E1332" s="7">
        <v>211</v>
      </c>
      <c r="F1332" s="7">
        <f>ROUND(Source!Y1305,O1332)</f>
        <v>5149.92</v>
      </c>
      <c r="G1332" s="7" t="s">
        <v>212</v>
      </c>
      <c r="H1332" s="7" t="s">
        <v>213</v>
      </c>
      <c r="I1332" s="7"/>
      <c r="J1332" s="7"/>
      <c r="K1332" s="7">
        <v>211</v>
      </c>
      <c r="L1332" s="7">
        <v>26</v>
      </c>
      <c r="M1332" s="7">
        <v>3</v>
      </c>
      <c r="N1332" s="7" t="s">
        <v>3</v>
      </c>
      <c r="O1332" s="7">
        <v>2</v>
      </c>
      <c r="P1332" s="7">
        <f>ROUND(Source!DQ1305,O1332)</f>
        <v>290198.37</v>
      </c>
      <c r="Q1332" s="7"/>
      <c r="R1332" s="7"/>
      <c r="S1332" s="7"/>
      <c r="T1332" s="7"/>
      <c r="U1332" s="7"/>
      <c r="V1332" s="7"/>
      <c r="W1332" s="7">
        <v>5149.92</v>
      </c>
      <c r="X1332" s="7">
        <v>1</v>
      </c>
      <c r="Y1332" s="7">
        <v>5149.92</v>
      </c>
      <c r="Z1332" s="7">
        <v>290198.37</v>
      </c>
      <c r="AA1332" s="7">
        <v>1</v>
      </c>
      <c r="AB1332" s="7">
        <v>290198.37</v>
      </c>
    </row>
    <row r="1333" spans="1:255" ht="13" x14ac:dyDescent="0.3">
      <c r="A1333" s="7">
        <v>50</v>
      </c>
      <c r="B1333" s="7">
        <v>0</v>
      </c>
      <c r="C1333" s="7">
        <v>0</v>
      </c>
      <c r="D1333" s="7">
        <v>1</v>
      </c>
      <c r="E1333" s="7">
        <v>224</v>
      </c>
      <c r="F1333" s="7">
        <f>ROUND(Source!AR1305,O1333)</f>
        <v>70147.66</v>
      </c>
      <c r="G1333" s="7" t="s">
        <v>214</v>
      </c>
      <c r="H1333" s="7" t="s">
        <v>215</v>
      </c>
      <c r="I1333" s="7"/>
      <c r="J1333" s="7"/>
      <c r="K1333" s="7">
        <v>224</v>
      </c>
      <c r="L1333" s="7">
        <v>27</v>
      </c>
      <c r="M1333" s="7">
        <v>3</v>
      </c>
      <c r="N1333" s="7" t="s">
        <v>3</v>
      </c>
      <c r="O1333" s="7">
        <v>2</v>
      </c>
      <c r="P1333" s="7">
        <f>ROUND(Source!EJ1305,O1333)</f>
        <v>1678550.46</v>
      </c>
      <c r="Q1333" s="7"/>
      <c r="R1333" s="7"/>
      <c r="S1333" s="7"/>
      <c r="T1333" s="7"/>
      <c r="U1333" s="7"/>
      <c r="V1333" s="7"/>
      <c r="W1333" s="7">
        <v>70147.66</v>
      </c>
      <c r="X1333" s="7">
        <v>1</v>
      </c>
      <c r="Y1333" s="7">
        <v>70147.66</v>
      </c>
      <c r="Z1333" s="7">
        <v>1678550.46</v>
      </c>
      <c r="AA1333" s="7">
        <v>1</v>
      </c>
      <c r="AB1333" s="7">
        <v>1678550.46</v>
      </c>
    </row>
    <row r="1335" spans="1:255" ht="13" x14ac:dyDescent="0.3">
      <c r="A1335" s="1">
        <v>4</v>
      </c>
      <c r="B1335" s="1">
        <v>1</v>
      </c>
      <c r="C1335" s="1"/>
      <c r="D1335" s="1">
        <f>ROW(A1356)</f>
        <v>1356</v>
      </c>
      <c r="E1335" s="1"/>
      <c r="F1335" s="1" t="s">
        <v>88</v>
      </c>
      <c r="G1335" s="1" t="s">
        <v>1503</v>
      </c>
      <c r="H1335" s="1" t="s">
        <v>3</v>
      </c>
      <c r="I1335" s="1">
        <v>0</v>
      </c>
      <c r="J1335" s="1"/>
      <c r="K1335" s="1">
        <v>-1</v>
      </c>
      <c r="L1335" s="1"/>
      <c r="M1335" s="1" t="s">
        <v>3</v>
      </c>
      <c r="N1335" s="1"/>
      <c r="O1335" s="1"/>
      <c r="P1335" s="1"/>
      <c r="Q1335" s="1"/>
      <c r="R1335" s="1"/>
      <c r="S1335" s="1">
        <v>0</v>
      </c>
      <c r="T1335" s="1">
        <v>0</v>
      </c>
      <c r="U1335" s="1" t="s">
        <v>3</v>
      </c>
      <c r="V1335" s="1">
        <v>2</v>
      </c>
      <c r="W1335" s="1"/>
      <c r="X1335" s="1"/>
      <c r="Y1335" s="1"/>
      <c r="Z1335" s="1"/>
      <c r="AA1335" s="1"/>
      <c r="AB1335" s="1" t="s">
        <v>3</v>
      </c>
      <c r="AC1335" s="1" t="s">
        <v>3</v>
      </c>
      <c r="AD1335" s="1" t="s">
        <v>3</v>
      </c>
      <c r="AE1335" s="1" t="s">
        <v>3</v>
      </c>
      <c r="AF1335" s="1" t="s">
        <v>3</v>
      </c>
      <c r="AG1335" s="1" t="s">
        <v>3</v>
      </c>
      <c r="AH1335" s="1"/>
      <c r="AI1335" s="1"/>
      <c r="AJ1335" s="1"/>
      <c r="AK1335" s="1"/>
      <c r="AL1335" s="1"/>
      <c r="AM1335" s="1"/>
      <c r="AN1335" s="1"/>
      <c r="AO1335" s="1"/>
      <c r="AP1335" s="1" t="s">
        <v>3</v>
      </c>
      <c r="AQ1335" s="1" t="s">
        <v>3</v>
      </c>
      <c r="AR1335" s="1" t="s">
        <v>3</v>
      </c>
      <c r="AS1335" s="1"/>
      <c r="AT1335" s="1"/>
      <c r="AU1335" s="1"/>
      <c r="AV1335" s="1"/>
      <c r="AW1335" s="1"/>
      <c r="AX1335" s="1"/>
      <c r="AY1335" s="1"/>
      <c r="AZ1335" s="1" t="s">
        <v>3</v>
      </c>
      <c r="BA1335" s="1"/>
      <c r="BB1335" s="1" t="s">
        <v>3</v>
      </c>
      <c r="BC1335" s="1" t="s">
        <v>22</v>
      </c>
      <c r="BD1335" s="1" t="s">
        <v>23</v>
      </c>
      <c r="BE1335" s="1" t="s">
        <v>23</v>
      </c>
      <c r="BF1335" s="1" t="s">
        <v>23</v>
      </c>
      <c r="BG1335" s="1" t="s">
        <v>3</v>
      </c>
      <c r="BH1335" s="1" t="s">
        <v>23</v>
      </c>
      <c r="BI1335" s="1" t="s">
        <v>23</v>
      </c>
      <c r="BJ1335" s="1" t="s">
        <v>3</v>
      </c>
      <c r="BK1335" s="1" t="s">
        <v>3</v>
      </c>
      <c r="BL1335" s="1" t="s">
        <v>3</v>
      </c>
      <c r="BM1335" s="1" t="s">
        <v>22</v>
      </c>
      <c r="BN1335" s="1" t="s">
        <v>23</v>
      </c>
      <c r="BO1335" s="1" t="s">
        <v>2489</v>
      </c>
      <c r="BP1335" s="1" t="s">
        <v>24</v>
      </c>
      <c r="BQ1335" s="1"/>
      <c r="BR1335" s="1"/>
      <c r="BS1335" s="1"/>
      <c r="BT1335" s="1"/>
      <c r="BU1335" s="1"/>
      <c r="BV1335" s="1"/>
      <c r="BW1335" s="1"/>
      <c r="BX1335" s="1">
        <v>0</v>
      </c>
      <c r="BY1335" s="1"/>
      <c r="BZ1335" s="1"/>
      <c r="CA1335" s="1"/>
      <c r="CB1335" s="1"/>
      <c r="CC1335" s="1"/>
      <c r="CD1335" s="1"/>
      <c r="CE1335" s="1"/>
      <c r="CF1335" s="1"/>
      <c r="CG1335" s="1"/>
      <c r="CH1335" s="1"/>
      <c r="CI1335" s="1"/>
      <c r="CJ1335" s="1">
        <v>0</v>
      </c>
    </row>
    <row r="1337" spans="1:255" ht="13" x14ac:dyDescent="0.3">
      <c r="A1337" s="5">
        <v>52</v>
      </c>
      <c r="B1337" s="5">
        <f t="shared" ref="B1337:G1337" si="1536">B1356</f>
        <v>1</v>
      </c>
      <c r="C1337" s="5">
        <f t="shared" si="1536"/>
        <v>4</v>
      </c>
      <c r="D1337" s="5">
        <f t="shared" si="1536"/>
        <v>1335</v>
      </c>
      <c r="E1337" s="5">
        <f t="shared" si="1536"/>
        <v>0</v>
      </c>
      <c r="F1337" s="5" t="str">
        <f t="shared" si="1536"/>
        <v>13</v>
      </c>
      <c r="G1337" s="5" t="str">
        <f t="shared" si="1536"/>
        <v>Подключение жил кабелей к аппаратам (ГРЩ)</v>
      </c>
      <c r="H1337" s="5"/>
      <c r="I1337" s="5"/>
      <c r="J1337" s="5"/>
      <c r="K1337" s="5"/>
      <c r="L1337" s="5"/>
      <c r="M1337" s="5"/>
      <c r="N1337" s="5"/>
      <c r="O1337" s="5">
        <f t="shared" ref="O1337:AT1337" si="1537">O1356</f>
        <v>937.6</v>
      </c>
      <c r="P1337" s="5">
        <f t="shared" si="1537"/>
        <v>315.82</v>
      </c>
      <c r="Q1337" s="5">
        <f t="shared" si="1537"/>
        <v>7.33</v>
      </c>
      <c r="R1337" s="5">
        <f t="shared" si="1537"/>
        <v>0.37</v>
      </c>
      <c r="S1337" s="5">
        <f t="shared" si="1537"/>
        <v>614.45000000000005</v>
      </c>
      <c r="T1337" s="5">
        <f t="shared" si="1537"/>
        <v>0</v>
      </c>
      <c r="U1337" s="5">
        <f t="shared" si="1537"/>
        <v>47.300947200000003</v>
      </c>
      <c r="V1337" s="5">
        <f t="shared" si="1537"/>
        <v>0</v>
      </c>
      <c r="W1337" s="5">
        <f t="shared" si="1537"/>
        <v>0</v>
      </c>
      <c r="X1337" s="5">
        <f t="shared" si="1537"/>
        <v>596.38</v>
      </c>
      <c r="Y1337" s="5">
        <f t="shared" si="1537"/>
        <v>313.55</v>
      </c>
      <c r="Z1337" s="5">
        <f t="shared" si="1537"/>
        <v>0</v>
      </c>
      <c r="AA1337" s="5">
        <f t="shared" si="1537"/>
        <v>0</v>
      </c>
      <c r="AB1337" s="5">
        <f t="shared" si="1537"/>
        <v>937.6</v>
      </c>
      <c r="AC1337" s="5">
        <f t="shared" si="1537"/>
        <v>315.82</v>
      </c>
      <c r="AD1337" s="5">
        <f t="shared" si="1537"/>
        <v>7.33</v>
      </c>
      <c r="AE1337" s="5">
        <f t="shared" si="1537"/>
        <v>0.37</v>
      </c>
      <c r="AF1337" s="5">
        <f t="shared" si="1537"/>
        <v>614.45000000000005</v>
      </c>
      <c r="AG1337" s="5">
        <f t="shared" si="1537"/>
        <v>0</v>
      </c>
      <c r="AH1337" s="5">
        <f t="shared" si="1537"/>
        <v>47.300947200000003</v>
      </c>
      <c r="AI1337" s="5">
        <f t="shared" si="1537"/>
        <v>0</v>
      </c>
      <c r="AJ1337" s="5">
        <f t="shared" si="1537"/>
        <v>0</v>
      </c>
      <c r="AK1337" s="5">
        <f t="shared" si="1537"/>
        <v>596.38</v>
      </c>
      <c r="AL1337" s="5">
        <f t="shared" si="1537"/>
        <v>313.55</v>
      </c>
      <c r="AM1337" s="5">
        <f t="shared" si="1537"/>
        <v>0</v>
      </c>
      <c r="AN1337" s="5">
        <f t="shared" si="1537"/>
        <v>0</v>
      </c>
      <c r="AO1337" s="5">
        <f t="shared" si="1537"/>
        <v>0</v>
      </c>
      <c r="AP1337" s="5">
        <f t="shared" si="1537"/>
        <v>0</v>
      </c>
      <c r="AQ1337" s="5">
        <f t="shared" si="1537"/>
        <v>0</v>
      </c>
      <c r="AR1337" s="5">
        <f t="shared" si="1537"/>
        <v>1847.53</v>
      </c>
      <c r="AS1337" s="5">
        <f t="shared" si="1537"/>
        <v>0</v>
      </c>
      <c r="AT1337" s="5">
        <f t="shared" si="1537"/>
        <v>1847.53</v>
      </c>
      <c r="AU1337" s="5">
        <f t="shared" ref="AU1337:BZ1337" si="1538">AU1356</f>
        <v>0</v>
      </c>
      <c r="AV1337" s="5">
        <f t="shared" si="1538"/>
        <v>315.82</v>
      </c>
      <c r="AW1337" s="5">
        <f t="shared" si="1538"/>
        <v>315.82</v>
      </c>
      <c r="AX1337" s="5">
        <f t="shared" si="1538"/>
        <v>0</v>
      </c>
      <c r="AY1337" s="5">
        <f t="shared" si="1538"/>
        <v>315.82</v>
      </c>
      <c r="AZ1337" s="5">
        <f t="shared" si="1538"/>
        <v>0</v>
      </c>
      <c r="BA1337" s="5">
        <f t="shared" si="1538"/>
        <v>0</v>
      </c>
      <c r="BB1337" s="5">
        <f t="shared" si="1538"/>
        <v>0</v>
      </c>
      <c r="BC1337" s="5">
        <f t="shared" si="1538"/>
        <v>0</v>
      </c>
      <c r="BD1337" s="5">
        <f t="shared" si="1538"/>
        <v>0</v>
      </c>
      <c r="BE1337" s="5">
        <f t="shared" si="1538"/>
        <v>0</v>
      </c>
      <c r="BF1337" s="5">
        <f t="shared" si="1538"/>
        <v>0</v>
      </c>
      <c r="BG1337" s="5">
        <f t="shared" si="1538"/>
        <v>0</v>
      </c>
      <c r="BH1337" s="5">
        <f t="shared" si="1538"/>
        <v>0</v>
      </c>
      <c r="BI1337" s="5">
        <f t="shared" si="1538"/>
        <v>0</v>
      </c>
      <c r="BJ1337" s="5">
        <f t="shared" si="1538"/>
        <v>0</v>
      </c>
      <c r="BK1337" s="5">
        <f t="shared" si="1538"/>
        <v>0</v>
      </c>
      <c r="BL1337" s="5">
        <f t="shared" si="1538"/>
        <v>0</v>
      </c>
      <c r="BM1337" s="5">
        <f t="shared" si="1538"/>
        <v>0</v>
      </c>
      <c r="BN1337" s="5">
        <f t="shared" si="1538"/>
        <v>0</v>
      </c>
      <c r="BO1337" s="5">
        <f t="shared" si="1538"/>
        <v>0</v>
      </c>
      <c r="BP1337" s="5">
        <f t="shared" si="1538"/>
        <v>0</v>
      </c>
      <c r="BQ1337" s="5">
        <f t="shared" si="1538"/>
        <v>0</v>
      </c>
      <c r="BR1337" s="5">
        <f t="shared" si="1538"/>
        <v>0</v>
      </c>
      <c r="BS1337" s="5">
        <f t="shared" si="1538"/>
        <v>0</v>
      </c>
      <c r="BT1337" s="5">
        <f t="shared" si="1538"/>
        <v>0</v>
      </c>
      <c r="BU1337" s="5">
        <f t="shared" si="1538"/>
        <v>0</v>
      </c>
      <c r="BV1337" s="5">
        <f t="shared" si="1538"/>
        <v>0</v>
      </c>
      <c r="BW1337" s="5">
        <f t="shared" si="1538"/>
        <v>0</v>
      </c>
      <c r="BX1337" s="5">
        <f t="shared" si="1538"/>
        <v>0</v>
      </c>
      <c r="BY1337" s="5">
        <f t="shared" si="1538"/>
        <v>0</v>
      </c>
      <c r="BZ1337" s="5">
        <f t="shared" si="1538"/>
        <v>0</v>
      </c>
      <c r="CA1337" s="5">
        <f t="shared" ref="CA1337:DF1337" si="1539">CA1356</f>
        <v>1847.53</v>
      </c>
      <c r="CB1337" s="5">
        <f t="shared" si="1539"/>
        <v>0</v>
      </c>
      <c r="CC1337" s="5">
        <f t="shared" si="1539"/>
        <v>1847.53</v>
      </c>
      <c r="CD1337" s="5">
        <f t="shared" si="1539"/>
        <v>0</v>
      </c>
      <c r="CE1337" s="5">
        <f t="shared" si="1539"/>
        <v>315.82</v>
      </c>
      <c r="CF1337" s="5">
        <f t="shared" si="1539"/>
        <v>315.82</v>
      </c>
      <c r="CG1337" s="5">
        <f t="shared" si="1539"/>
        <v>0</v>
      </c>
      <c r="CH1337" s="5">
        <f t="shared" si="1539"/>
        <v>315.82</v>
      </c>
      <c r="CI1337" s="5">
        <f t="shared" si="1539"/>
        <v>0</v>
      </c>
      <c r="CJ1337" s="5">
        <f t="shared" si="1539"/>
        <v>0</v>
      </c>
      <c r="CK1337" s="5">
        <f t="shared" si="1539"/>
        <v>0</v>
      </c>
      <c r="CL1337" s="5">
        <f t="shared" si="1539"/>
        <v>0</v>
      </c>
      <c r="CM1337" s="5">
        <f t="shared" si="1539"/>
        <v>0</v>
      </c>
      <c r="CN1337" s="5">
        <f t="shared" si="1539"/>
        <v>0</v>
      </c>
      <c r="CO1337" s="5">
        <f t="shared" si="1539"/>
        <v>0</v>
      </c>
      <c r="CP1337" s="5">
        <f t="shared" si="1539"/>
        <v>0</v>
      </c>
      <c r="CQ1337" s="5">
        <f t="shared" si="1539"/>
        <v>0</v>
      </c>
      <c r="CR1337" s="5">
        <f t="shared" si="1539"/>
        <v>0</v>
      </c>
      <c r="CS1337" s="5">
        <f t="shared" si="1539"/>
        <v>0</v>
      </c>
      <c r="CT1337" s="5">
        <f t="shared" si="1539"/>
        <v>0</v>
      </c>
      <c r="CU1337" s="5">
        <f t="shared" si="1539"/>
        <v>0</v>
      </c>
      <c r="CV1337" s="5">
        <f t="shared" si="1539"/>
        <v>0</v>
      </c>
      <c r="CW1337" s="5">
        <f t="shared" si="1539"/>
        <v>0</v>
      </c>
      <c r="CX1337" s="5">
        <f t="shared" si="1539"/>
        <v>0</v>
      </c>
      <c r="CY1337" s="5">
        <f t="shared" si="1539"/>
        <v>0</v>
      </c>
      <c r="CZ1337" s="5">
        <f t="shared" si="1539"/>
        <v>0</v>
      </c>
      <c r="DA1337" s="5">
        <f t="shared" si="1539"/>
        <v>0</v>
      </c>
      <c r="DB1337" s="5">
        <f t="shared" si="1539"/>
        <v>0</v>
      </c>
      <c r="DC1337" s="5">
        <f t="shared" si="1539"/>
        <v>0</v>
      </c>
      <c r="DD1337" s="5">
        <f t="shared" si="1539"/>
        <v>0</v>
      </c>
      <c r="DE1337" s="5">
        <f t="shared" si="1539"/>
        <v>0</v>
      </c>
      <c r="DF1337" s="5">
        <f t="shared" si="1539"/>
        <v>0</v>
      </c>
      <c r="DG1337" s="6">
        <f t="shared" ref="DG1337:EL1337" si="1540">DG1356</f>
        <v>36781.519999999997</v>
      </c>
      <c r="DH1337" s="6">
        <f t="shared" si="1540"/>
        <v>2067.2399999999998</v>
      </c>
      <c r="DI1337" s="6">
        <f t="shared" si="1540"/>
        <v>90.03</v>
      </c>
      <c r="DJ1337" s="6">
        <f t="shared" si="1540"/>
        <v>20.85</v>
      </c>
      <c r="DK1337" s="6">
        <f t="shared" si="1540"/>
        <v>34624.25</v>
      </c>
      <c r="DL1337" s="6">
        <f t="shared" si="1540"/>
        <v>0</v>
      </c>
      <c r="DM1337" s="6">
        <f t="shared" si="1540"/>
        <v>47.300947200000003</v>
      </c>
      <c r="DN1337" s="6">
        <f t="shared" si="1540"/>
        <v>0</v>
      </c>
      <c r="DO1337" s="6">
        <f t="shared" si="1540"/>
        <v>0</v>
      </c>
      <c r="DP1337" s="6">
        <f t="shared" si="1540"/>
        <v>33605.75</v>
      </c>
      <c r="DQ1337" s="6">
        <f t="shared" si="1540"/>
        <v>17669</v>
      </c>
      <c r="DR1337" s="6">
        <f t="shared" si="1540"/>
        <v>0</v>
      </c>
      <c r="DS1337" s="6">
        <f t="shared" si="1540"/>
        <v>0</v>
      </c>
      <c r="DT1337" s="6">
        <f t="shared" si="1540"/>
        <v>36781.519999999997</v>
      </c>
      <c r="DU1337" s="6">
        <f t="shared" si="1540"/>
        <v>2067.2399999999998</v>
      </c>
      <c r="DV1337" s="6">
        <f t="shared" si="1540"/>
        <v>90.03</v>
      </c>
      <c r="DW1337" s="6">
        <f t="shared" si="1540"/>
        <v>20.85</v>
      </c>
      <c r="DX1337" s="6">
        <f t="shared" si="1540"/>
        <v>34624.25</v>
      </c>
      <c r="DY1337" s="6">
        <f t="shared" si="1540"/>
        <v>0</v>
      </c>
      <c r="DZ1337" s="6">
        <f t="shared" si="1540"/>
        <v>47.300947200000003</v>
      </c>
      <c r="EA1337" s="6">
        <f t="shared" si="1540"/>
        <v>0</v>
      </c>
      <c r="EB1337" s="6">
        <f t="shared" si="1540"/>
        <v>0</v>
      </c>
      <c r="EC1337" s="6">
        <f t="shared" si="1540"/>
        <v>33605.75</v>
      </c>
      <c r="ED1337" s="6">
        <f t="shared" si="1540"/>
        <v>17669</v>
      </c>
      <c r="EE1337" s="6">
        <f t="shared" si="1540"/>
        <v>0</v>
      </c>
      <c r="EF1337" s="6">
        <f t="shared" si="1540"/>
        <v>0</v>
      </c>
      <c r="EG1337" s="6">
        <f t="shared" si="1540"/>
        <v>0</v>
      </c>
      <c r="EH1337" s="6">
        <f t="shared" si="1540"/>
        <v>0</v>
      </c>
      <c r="EI1337" s="6">
        <f t="shared" si="1540"/>
        <v>0</v>
      </c>
      <c r="EJ1337" s="6">
        <f t="shared" si="1540"/>
        <v>88056.27</v>
      </c>
      <c r="EK1337" s="6">
        <f t="shared" si="1540"/>
        <v>0</v>
      </c>
      <c r="EL1337" s="6">
        <f t="shared" si="1540"/>
        <v>88056.27</v>
      </c>
      <c r="EM1337" s="6">
        <f t="shared" ref="EM1337:FR1337" si="1541">EM1356</f>
        <v>0</v>
      </c>
      <c r="EN1337" s="6">
        <f t="shared" si="1541"/>
        <v>2067.2399999999998</v>
      </c>
      <c r="EO1337" s="6">
        <f t="shared" si="1541"/>
        <v>2067.2399999999998</v>
      </c>
      <c r="EP1337" s="6">
        <f t="shared" si="1541"/>
        <v>0</v>
      </c>
      <c r="EQ1337" s="6">
        <f t="shared" si="1541"/>
        <v>2067.2399999999998</v>
      </c>
      <c r="ER1337" s="6">
        <f t="shared" si="1541"/>
        <v>0</v>
      </c>
      <c r="ES1337" s="6">
        <f t="shared" si="1541"/>
        <v>0</v>
      </c>
      <c r="ET1337" s="6">
        <f t="shared" si="1541"/>
        <v>0</v>
      </c>
      <c r="EU1337" s="6">
        <f t="shared" si="1541"/>
        <v>0</v>
      </c>
      <c r="EV1337" s="6">
        <f t="shared" si="1541"/>
        <v>0</v>
      </c>
      <c r="EW1337" s="6">
        <f t="shared" si="1541"/>
        <v>0</v>
      </c>
      <c r="EX1337" s="6">
        <f t="shared" si="1541"/>
        <v>0</v>
      </c>
      <c r="EY1337" s="6">
        <f t="shared" si="1541"/>
        <v>0</v>
      </c>
      <c r="EZ1337" s="6">
        <f t="shared" si="1541"/>
        <v>0</v>
      </c>
      <c r="FA1337" s="6">
        <f t="shared" si="1541"/>
        <v>0</v>
      </c>
      <c r="FB1337" s="6">
        <f t="shared" si="1541"/>
        <v>0</v>
      </c>
      <c r="FC1337" s="6">
        <f t="shared" si="1541"/>
        <v>0</v>
      </c>
      <c r="FD1337" s="6">
        <f t="shared" si="1541"/>
        <v>0</v>
      </c>
      <c r="FE1337" s="6">
        <f t="shared" si="1541"/>
        <v>0</v>
      </c>
      <c r="FF1337" s="6">
        <f t="shared" si="1541"/>
        <v>0</v>
      </c>
      <c r="FG1337" s="6">
        <f t="shared" si="1541"/>
        <v>0</v>
      </c>
      <c r="FH1337" s="6">
        <f t="shared" si="1541"/>
        <v>0</v>
      </c>
      <c r="FI1337" s="6">
        <f t="shared" si="1541"/>
        <v>0</v>
      </c>
      <c r="FJ1337" s="6">
        <f t="shared" si="1541"/>
        <v>0</v>
      </c>
      <c r="FK1337" s="6">
        <f t="shared" si="1541"/>
        <v>0</v>
      </c>
      <c r="FL1337" s="6">
        <f t="shared" si="1541"/>
        <v>0</v>
      </c>
      <c r="FM1337" s="6">
        <f t="shared" si="1541"/>
        <v>0</v>
      </c>
      <c r="FN1337" s="6">
        <f t="shared" si="1541"/>
        <v>0</v>
      </c>
      <c r="FO1337" s="6">
        <f t="shared" si="1541"/>
        <v>0</v>
      </c>
      <c r="FP1337" s="6">
        <f t="shared" si="1541"/>
        <v>0</v>
      </c>
      <c r="FQ1337" s="6">
        <f t="shared" si="1541"/>
        <v>0</v>
      </c>
      <c r="FR1337" s="6">
        <f t="shared" si="1541"/>
        <v>0</v>
      </c>
      <c r="FS1337" s="6">
        <f t="shared" ref="FS1337:GX1337" si="1542">FS1356</f>
        <v>88056.27</v>
      </c>
      <c r="FT1337" s="6">
        <f t="shared" si="1542"/>
        <v>0</v>
      </c>
      <c r="FU1337" s="6">
        <f t="shared" si="1542"/>
        <v>88056.27</v>
      </c>
      <c r="FV1337" s="6">
        <f t="shared" si="1542"/>
        <v>0</v>
      </c>
      <c r="FW1337" s="6">
        <f t="shared" si="1542"/>
        <v>2067.2399999999998</v>
      </c>
      <c r="FX1337" s="6">
        <f t="shared" si="1542"/>
        <v>2067.2399999999998</v>
      </c>
      <c r="FY1337" s="6">
        <f t="shared" si="1542"/>
        <v>0</v>
      </c>
      <c r="FZ1337" s="6">
        <f t="shared" si="1542"/>
        <v>2067.2399999999998</v>
      </c>
      <c r="GA1337" s="6">
        <f t="shared" si="1542"/>
        <v>0</v>
      </c>
      <c r="GB1337" s="6">
        <f t="shared" si="1542"/>
        <v>0</v>
      </c>
      <c r="GC1337" s="6">
        <f t="shared" si="1542"/>
        <v>0</v>
      </c>
      <c r="GD1337" s="6">
        <f t="shared" si="1542"/>
        <v>0</v>
      </c>
      <c r="GE1337" s="6">
        <f t="shared" si="1542"/>
        <v>0</v>
      </c>
      <c r="GF1337" s="6">
        <f t="shared" si="1542"/>
        <v>0</v>
      </c>
      <c r="GG1337" s="6">
        <f t="shared" si="1542"/>
        <v>0</v>
      </c>
      <c r="GH1337" s="6">
        <f t="shared" si="1542"/>
        <v>0</v>
      </c>
      <c r="GI1337" s="6">
        <f t="shared" si="1542"/>
        <v>0</v>
      </c>
      <c r="GJ1337" s="6">
        <f t="shared" si="1542"/>
        <v>0</v>
      </c>
      <c r="GK1337" s="6">
        <f t="shared" si="1542"/>
        <v>0</v>
      </c>
      <c r="GL1337" s="6">
        <f t="shared" si="1542"/>
        <v>0</v>
      </c>
      <c r="GM1337" s="6">
        <f t="shared" si="1542"/>
        <v>0</v>
      </c>
      <c r="GN1337" s="6">
        <f t="shared" si="1542"/>
        <v>0</v>
      </c>
      <c r="GO1337" s="6">
        <f t="shared" si="1542"/>
        <v>0</v>
      </c>
      <c r="GP1337" s="6">
        <f t="shared" si="1542"/>
        <v>0</v>
      </c>
      <c r="GQ1337" s="6">
        <f t="shared" si="1542"/>
        <v>0</v>
      </c>
      <c r="GR1337" s="6">
        <f t="shared" si="1542"/>
        <v>0</v>
      </c>
      <c r="GS1337" s="6">
        <f t="shared" si="1542"/>
        <v>0</v>
      </c>
      <c r="GT1337" s="6">
        <f t="shared" si="1542"/>
        <v>0</v>
      </c>
      <c r="GU1337" s="6">
        <f t="shared" si="1542"/>
        <v>0</v>
      </c>
      <c r="GV1337" s="6">
        <f t="shared" si="1542"/>
        <v>0</v>
      </c>
      <c r="GW1337" s="6">
        <f t="shared" si="1542"/>
        <v>0</v>
      </c>
      <c r="GX1337" s="6">
        <f t="shared" si="1542"/>
        <v>0</v>
      </c>
    </row>
    <row r="1339" spans="1:255" ht="409.5" x14ac:dyDescent="0.25">
      <c r="A1339" s="3">
        <v>17</v>
      </c>
      <c r="B1339" s="3">
        <v>1</v>
      </c>
      <c r="C1339" s="3">
        <f>ROW(SmtRes!A697)</f>
        <v>697</v>
      </c>
      <c r="D1339" s="3">
        <f>ROW(EtalonRes!A823)</f>
        <v>823</v>
      </c>
      <c r="E1339" s="3" t="s">
        <v>1504</v>
      </c>
      <c r="F1339" s="3" t="s">
        <v>1505</v>
      </c>
      <c r="G1339" s="3" t="s">
        <v>1506</v>
      </c>
      <c r="H1339" s="3" t="s">
        <v>1507</v>
      </c>
      <c r="I1339" s="3">
        <f>ROUND((3*10+5*(3+5+8+2+7+7)+3)/100,9)</f>
        <v>1.93</v>
      </c>
      <c r="J1339" s="3">
        <v>0</v>
      </c>
      <c r="K1339" s="3">
        <f>ROUND((3*10+5*(3+5+8+2+7+7)+3)/100,9)</f>
        <v>1.93</v>
      </c>
      <c r="L1339" s="3"/>
      <c r="M1339" s="3"/>
      <c r="N1339" s="3"/>
      <c r="O1339" s="3">
        <f t="shared" ref="O1339:O1354" si="1543">ROUND(CP1339,2)</f>
        <v>631.69000000000005</v>
      </c>
      <c r="P1339" s="3">
        <f t="shared" ref="P1339:P1354" si="1544">ROUND((ROUND((AC1339*AW1339*I1339),2)*BC1339),2)</f>
        <v>143.01</v>
      </c>
      <c r="Q1339" s="3">
        <f>(ROUND((ROUND((((ET1339*1.2))*AV1339*I1339),2)*BB1339),2)+ROUND((ROUND(((AE1339-((EU1339*1.2)))*AV1339*I1339),2)*BS1339),2))</f>
        <v>2.0099999999999998</v>
      </c>
      <c r="R1339" s="3">
        <f>(ROUND((ROUND((((EU1339*1.2))*AV1339*I1339),2)*BS1339),2)+ROUND((ROUND(((AE1339-((EU1339*1.2)))*AV1339*I1339),2)*BS1339),2))</f>
        <v>0.32</v>
      </c>
      <c r="S1339" s="3">
        <f t="shared" ref="S1339:S1354" si="1545">ROUND((ROUND((AF1339*AV1339*I1339),2)*BA1339),2)</f>
        <v>486.67</v>
      </c>
      <c r="T1339" s="3">
        <f t="shared" ref="T1339:T1354" si="1546">ROUND(CU1339*I1339,2)</f>
        <v>0</v>
      </c>
      <c r="U1339" s="3">
        <f t="shared" ref="U1339:U1354" si="1547">CV1339*I1339</f>
        <v>37.463963399999997</v>
      </c>
      <c r="V1339" s="3">
        <f t="shared" ref="V1339:V1354" si="1548">CW1339*I1339</f>
        <v>0</v>
      </c>
      <c r="W1339" s="3">
        <f t="shared" ref="W1339:W1354" si="1549">ROUND(CX1339*I1339,2)</f>
        <v>0</v>
      </c>
      <c r="X1339" s="3">
        <f>(ROUND((((S1339+ROUND((ROUND((((EU1339*1.2))*AV1339*I1339),2)*BS1339),2))*AT1339)/100),2)+ROUND(((ROUND((ROUND(((AE1339-((EU1339*1.2)))*AV1339*I1339),2)*BS1339),2)*AT1339)/100),2))</f>
        <v>472.38</v>
      </c>
      <c r="Y1339" s="3">
        <f>(ROUND((((S1339+ROUND((ROUND((((EU1339*1.2))*AV1339*I1339),2)*BS1339),2))*AU1339)/100),2)+ROUND(((ROUND((ROUND(((AE1339-((EU1339*1.2)))*AV1339*I1339),2)*BS1339),2)*AU1339)/100),2))</f>
        <v>248.36</v>
      </c>
      <c r="Z1339" s="3"/>
      <c r="AA1339" s="3">
        <v>54971259</v>
      </c>
      <c r="AB1339" s="3">
        <f t="shared" ref="AB1339:AB1354" si="1550">ROUND((AC1339+AD1339+AF1339),6)</f>
        <v>315.93599999999998</v>
      </c>
      <c r="AC1339" s="3">
        <f>ROUND(((ES1339*1)),6)</f>
        <v>74.099999999999994</v>
      </c>
      <c r="AD1339" s="3">
        <f>ROUND(((((ET1339*1.2))-((EU1339*1.2)))+AE1339),6)</f>
        <v>0.996</v>
      </c>
      <c r="AE1339" s="3">
        <f>ROUND(((EU1339*1.2)),6)</f>
        <v>0.156</v>
      </c>
      <c r="AF1339" s="3">
        <f>ROUND(((EV1339*1.2)),6)</f>
        <v>240.84</v>
      </c>
      <c r="AG1339" s="3">
        <f t="shared" ref="AG1339:AG1354" si="1551">ROUND((AP1339),6)</f>
        <v>0</v>
      </c>
      <c r="AH1339" s="3">
        <f>((EW1339*1.2))</f>
        <v>18.54</v>
      </c>
      <c r="AI1339" s="3">
        <f>((EX1339*1.2))</f>
        <v>0</v>
      </c>
      <c r="AJ1339" s="3">
        <f t="shared" ref="AJ1339:AJ1354" si="1552">(AS1339)</f>
        <v>0</v>
      </c>
      <c r="AK1339" s="3">
        <v>275.63</v>
      </c>
      <c r="AL1339" s="3">
        <v>74.099999999999994</v>
      </c>
      <c r="AM1339" s="3">
        <v>0.83</v>
      </c>
      <c r="AN1339" s="3">
        <v>0.13</v>
      </c>
      <c r="AO1339" s="3">
        <v>200.7</v>
      </c>
      <c r="AP1339" s="3">
        <v>0</v>
      </c>
      <c r="AQ1339" s="3">
        <v>15.45</v>
      </c>
      <c r="AR1339" s="3">
        <v>0</v>
      </c>
      <c r="AS1339" s="3">
        <v>0</v>
      </c>
      <c r="AT1339" s="3">
        <v>97</v>
      </c>
      <c r="AU1339" s="3">
        <v>51</v>
      </c>
      <c r="AV1339" s="3">
        <v>1.0469999999999999</v>
      </c>
      <c r="AW1339" s="3">
        <v>1</v>
      </c>
      <c r="AX1339" s="3"/>
      <c r="AY1339" s="3"/>
      <c r="AZ1339" s="3">
        <v>1</v>
      </c>
      <c r="BA1339" s="3">
        <v>1</v>
      </c>
      <c r="BB1339" s="3">
        <v>1</v>
      </c>
      <c r="BC1339" s="3">
        <v>1</v>
      </c>
      <c r="BD1339" s="3" t="s">
        <v>3</v>
      </c>
      <c r="BE1339" s="3" t="s">
        <v>3</v>
      </c>
      <c r="BF1339" s="3" t="s">
        <v>3</v>
      </c>
      <c r="BG1339" s="3" t="s">
        <v>3</v>
      </c>
      <c r="BH1339" s="3">
        <v>0</v>
      </c>
      <c r="BI1339" s="3">
        <v>2</v>
      </c>
      <c r="BJ1339" s="3" t="s">
        <v>1508</v>
      </c>
      <c r="BK1339" s="3"/>
      <c r="BL1339" s="3"/>
      <c r="BM1339" s="3">
        <v>67</v>
      </c>
      <c r="BN1339" s="3">
        <v>0</v>
      </c>
      <c r="BO1339" s="3" t="s">
        <v>1505</v>
      </c>
      <c r="BP1339" s="3">
        <v>1</v>
      </c>
      <c r="BQ1339" s="3">
        <v>40</v>
      </c>
      <c r="BR1339" s="3">
        <v>0</v>
      </c>
      <c r="BS1339" s="3">
        <v>1</v>
      </c>
      <c r="BT1339" s="3">
        <v>1</v>
      </c>
      <c r="BU1339" s="3">
        <v>1</v>
      </c>
      <c r="BV1339" s="3">
        <v>1</v>
      </c>
      <c r="BW1339" s="3">
        <v>1</v>
      </c>
      <c r="BX1339" s="3">
        <v>1</v>
      </c>
      <c r="BY1339" s="3" t="s">
        <v>3</v>
      </c>
      <c r="BZ1339" s="3">
        <v>97</v>
      </c>
      <c r="CA1339" s="3">
        <v>51</v>
      </c>
      <c r="CB1339" s="3" t="s">
        <v>3</v>
      </c>
      <c r="CC1339" s="3"/>
      <c r="CD1339" s="3"/>
      <c r="CE1339" s="3">
        <v>1566</v>
      </c>
      <c r="CF1339" s="3">
        <v>0</v>
      </c>
      <c r="CG1339" s="3">
        <v>0</v>
      </c>
      <c r="CH1339" s="3"/>
      <c r="CI1339" s="3"/>
      <c r="CJ1339" s="3"/>
      <c r="CK1339" s="3"/>
      <c r="CL1339" s="3"/>
      <c r="CM1339" s="3">
        <v>0</v>
      </c>
      <c r="CN1339" s="9" t="s">
        <v>2491</v>
      </c>
      <c r="CO1339" s="3">
        <v>0</v>
      </c>
      <c r="CP1339" s="3">
        <f t="shared" ref="CP1339:CP1354" si="1553">(P1339+Q1339+S1339)</f>
        <v>631.69000000000005</v>
      </c>
      <c r="CQ1339" s="3">
        <f t="shared" ref="CQ1339:CQ1354" si="1554">ROUND((ROUND((AC1339*AW1339*1),2)*BC1339),2)</f>
        <v>74.099999999999994</v>
      </c>
      <c r="CR1339" s="3">
        <f>(ROUND((ROUND((((ET1339*1.2))*AV1339*1),2)*BB1339),2)+ROUND((ROUND(((AE1339-((EU1339*1.2)))*AV1339*1),2)*BS1339),2))</f>
        <v>1.04</v>
      </c>
      <c r="CS1339" s="3">
        <f>(ROUND((ROUND((((EU1339*1.2))*AV1339*1),2)*BS1339),2)+ROUND((ROUND(((AE1339-((EU1339*1.2)))*AV1339*1),2)*BS1339),2))</f>
        <v>0.16</v>
      </c>
      <c r="CT1339" s="3">
        <f t="shared" ref="CT1339:CT1354" si="1555">ROUND((ROUND((AF1339*AV1339*1),2)*BA1339),2)</f>
        <v>252.16</v>
      </c>
      <c r="CU1339" s="3">
        <f t="shared" ref="CU1339:CU1354" si="1556">AG1339</f>
        <v>0</v>
      </c>
      <c r="CV1339" s="3">
        <f t="shared" ref="CV1339:CV1354" si="1557">(AH1339*AV1339)</f>
        <v>19.411379999999998</v>
      </c>
      <c r="CW1339" s="3">
        <f t="shared" ref="CW1339:CW1354" si="1558">AI1339</f>
        <v>0</v>
      </c>
      <c r="CX1339" s="3">
        <f t="shared" ref="CX1339:CX1354" si="1559">AJ1339</f>
        <v>0</v>
      </c>
      <c r="CY1339" s="3">
        <f>(ROUND((((S1339+ROUND((ROUND((((EU1339*1.2))*AV1339*1),2)*BS1339),2))*AT1339)/100),2)+ROUND(((ROUND((ROUND(((AE1339-((EU1339*1.2)))*AV1339*1),2)*BS1339),2)*AT1339)/100),2))</f>
        <v>472.23</v>
      </c>
      <c r="CZ1339" s="3">
        <f>(ROUND((((S1339+ROUND((ROUND((((EU1339*1.2))*AV1339*1),2)*BS1339),2))*AU1339)/100),2)+ROUND(((ROUND((ROUND(((AE1339-((EU1339*1.2)))*AV1339*1),2)*BS1339),2)*AU1339)/100),2))</f>
        <v>248.28</v>
      </c>
      <c r="DA1339" s="3"/>
      <c r="DB1339" s="3">
        <v>259</v>
      </c>
      <c r="DC1339" s="3" t="s">
        <v>3</v>
      </c>
      <c r="DD1339" s="3" t="s">
        <v>22</v>
      </c>
      <c r="DE1339" s="3" t="s">
        <v>42</v>
      </c>
      <c r="DF1339" s="3" t="s">
        <v>42</v>
      </c>
      <c r="DG1339" s="3" t="s">
        <v>42</v>
      </c>
      <c r="DH1339" s="3" t="s">
        <v>3</v>
      </c>
      <c r="DI1339" s="3" t="s">
        <v>42</v>
      </c>
      <c r="DJ1339" s="3" t="s">
        <v>42</v>
      </c>
      <c r="DK1339" s="3" t="s">
        <v>3</v>
      </c>
      <c r="DL1339" s="3" t="s">
        <v>3</v>
      </c>
      <c r="DM1339" s="3" t="s">
        <v>3</v>
      </c>
      <c r="DN1339" s="3">
        <v>0</v>
      </c>
      <c r="DO1339" s="3">
        <v>0</v>
      </c>
      <c r="DP1339" s="3">
        <v>1</v>
      </c>
      <c r="DQ1339" s="3">
        <v>1</v>
      </c>
      <c r="DR1339" s="3"/>
      <c r="DS1339" s="3"/>
      <c r="DT1339" s="3"/>
      <c r="DU1339" s="3">
        <v>1013</v>
      </c>
      <c r="DV1339" s="3" t="s">
        <v>1507</v>
      </c>
      <c r="DW1339" s="3" t="s">
        <v>1507</v>
      </c>
      <c r="DX1339" s="3">
        <v>1</v>
      </c>
      <c r="DY1339" s="3"/>
      <c r="DZ1339" s="3" t="s">
        <v>3</v>
      </c>
      <c r="EA1339" s="3" t="s">
        <v>3</v>
      </c>
      <c r="EB1339" s="3" t="s">
        <v>3</v>
      </c>
      <c r="EC1339" s="3" t="s">
        <v>3</v>
      </c>
      <c r="ED1339" s="3"/>
      <c r="EE1339" s="3">
        <v>57042957</v>
      </c>
      <c r="EF1339" s="3">
        <v>40</v>
      </c>
      <c r="EG1339" s="3" t="s">
        <v>33</v>
      </c>
      <c r="EH1339" s="3">
        <v>0</v>
      </c>
      <c r="EI1339" s="3" t="s">
        <v>3</v>
      </c>
      <c r="EJ1339" s="3">
        <v>2</v>
      </c>
      <c r="EK1339" s="3">
        <v>67</v>
      </c>
      <c r="EL1339" s="3" t="s">
        <v>34</v>
      </c>
      <c r="EM1339" s="3" t="s">
        <v>35</v>
      </c>
      <c r="EN1339" s="3"/>
      <c r="EO1339" s="3" t="s">
        <v>46</v>
      </c>
      <c r="EP1339" s="3"/>
      <c r="EQ1339" s="3">
        <v>0</v>
      </c>
      <c r="ER1339" s="3">
        <v>275.63</v>
      </c>
      <c r="ES1339" s="3">
        <v>74.099999999999994</v>
      </c>
      <c r="ET1339" s="3">
        <v>0.83</v>
      </c>
      <c r="EU1339" s="3">
        <v>0.13</v>
      </c>
      <c r="EV1339" s="3">
        <v>200.7</v>
      </c>
      <c r="EW1339" s="3">
        <v>15.45</v>
      </c>
      <c r="EX1339" s="3">
        <v>0</v>
      </c>
      <c r="EY1339" s="3">
        <v>0</v>
      </c>
      <c r="EZ1339" s="3"/>
      <c r="FA1339" s="3"/>
      <c r="FB1339" s="3"/>
      <c r="FC1339" s="3"/>
      <c r="FD1339" s="3"/>
      <c r="FE1339" s="3"/>
      <c r="FF1339" s="3"/>
      <c r="FG1339" s="3"/>
      <c r="FH1339" s="3"/>
      <c r="FI1339" s="3"/>
      <c r="FJ1339" s="3"/>
      <c r="FK1339" s="3"/>
      <c r="FL1339" s="3"/>
      <c r="FM1339" s="3"/>
      <c r="FN1339" s="3"/>
      <c r="FO1339" s="3"/>
      <c r="FP1339" s="3"/>
      <c r="FQ1339" s="3">
        <v>0</v>
      </c>
      <c r="FR1339" s="3">
        <v>0</v>
      </c>
      <c r="FS1339" s="3">
        <v>0</v>
      </c>
      <c r="FT1339" s="3"/>
      <c r="FU1339" s="3"/>
      <c r="FV1339" s="3"/>
      <c r="FW1339" s="3"/>
      <c r="FX1339" s="3">
        <v>97</v>
      </c>
      <c r="FY1339" s="3">
        <v>51</v>
      </c>
      <c r="FZ1339" s="3"/>
      <c r="GA1339" s="3" t="s">
        <v>3</v>
      </c>
      <c r="GB1339" s="3"/>
      <c r="GC1339" s="3"/>
      <c r="GD1339" s="3">
        <v>1</v>
      </c>
      <c r="GE1339" s="3"/>
      <c r="GF1339" s="3">
        <v>2028037672</v>
      </c>
      <c r="GG1339" s="3">
        <v>2</v>
      </c>
      <c r="GH1339" s="3">
        <v>1</v>
      </c>
      <c r="GI1339" s="3">
        <v>2</v>
      </c>
      <c r="GJ1339" s="3">
        <v>0</v>
      </c>
      <c r="GK1339" s="3">
        <v>0</v>
      </c>
      <c r="GL1339" s="3">
        <f t="shared" ref="GL1339:GL1354" si="1560">ROUND(IF(AND(BH1339=3,BI1339=3,FS1339&lt;&gt;0),P1339,0),2)</f>
        <v>0</v>
      </c>
      <c r="GM1339" s="3">
        <f t="shared" ref="GM1339:GM1354" si="1561">ROUND(O1339+X1339+Y1339,2)+GX1339</f>
        <v>1352.43</v>
      </c>
      <c r="GN1339" s="3">
        <f t="shared" ref="GN1339:GN1354" si="1562">IF(OR(BI1339=0,BI1339=1),GM1339-GX1339,0)</f>
        <v>0</v>
      </c>
      <c r="GO1339" s="3">
        <f t="shared" ref="GO1339:GO1354" si="1563">IF(BI1339=2,GM1339-GX1339,0)</f>
        <v>1352.43</v>
      </c>
      <c r="GP1339" s="3">
        <f t="shared" ref="GP1339:GP1354" si="1564">IF(BI1339=4,GM1339-GX1339,0)</f>
        <v>0</v>
      </c>
      <c r="GQ1339" s="3"/>
      <c r="GR1339" s="3">
        <v>0</v>
      </c>
      <c r="GS1339" s="3">
        <v>3</v>
      </c>
      <c r="GT1339" s="3">
        <v>0</v>
      </c>
      <c r="GU1339" s="3" t="s">
        <v>3</v>
      </c>
      <c r="GV1339" s="3">
        <f t="shared" ref="GV1339:GV1354" si="1565">ROUND((GT1339),6)</f>
        <v>0</v>
      </c>
      <c r="GW1339" s="3">
        <v>1</v>
      </c>
      <c r="GX1339" s="3">
        <f t="shared" ref="GX1339:GX1354" si="1566">ROUND(HC1339*I1339,2)</f>
        <v>0</v>
      </c>
      <c r="GY1339" s="3"/>
      <c r="GZ1339" s="3"/>
      <c r="HA1339" s="3">
        <v>0</v>
      </c>
      <c r="HB1339" s="3">
        <v>0</v>
      </c>
      <c r="HC1339" s="3">
        <f t="shared" ref="HC1339:HC1354" si="1567">GV1339*GW1339</f>
        <v>0</v>
      </c>
      <c r="HD1339" s="3"/>
      <c r="HE1339" s="3" t="s">
        <v>3</v>
      </c>
      <c r="HF1339" s="3" t="s">
        <v>3</v>
      </c>
      <c r="HG1339" s="3"/>
      <c r="HH1339" s="3"/>
      <c r="HI1339" s="3"/>
      <c r="HJ1339" s="3"/>
      <c r="HK1339" s="3"/>
      <c r="HL1339" s="3"/>
      <c r="HM1339" s="3" t="s">
        <v>3</v>
      </c>
      <c r="HN1339" s="3" t="s">
        <v>3</v>
      </c>
      <c r="HO1339" s="3" t="s">
        <v>3</v>
      </c>
      <c r="HP1339" s="3" t="s">
        <v>3</v>
      </c>
      <c r="HQ1339" s="3" t="s">
        <v>3</v>
      </c>
      <c r="HR1339" s="3"/>
      <c r="HS1339" s="3">
        <v>0</v>
      </c>
      <c r="HT1339" s="3"/>
      <c r="HU1339" s="3"/>
      <c r="HV1339" s="3"/>
      <c r="HW1339" s="3"/>
      <c r="HX1339" s="3"/>
      <c r="HY1339" s="3"/>
      <c r="HZ1339" s="3"/>
      <c r="IA1339" s="3"/>
      <c r="IB1339" s="3"/>
      <c r="IC1339" s="3"/>
      <c r="ID1339" s="3"/>
      <c r="IE1339" s="3"/>
      <c r="IF1339" s="3"/>
      <c r="IG1339" s="3"/>
      <c r="IH1339" s="3"/>
      <c r="II1339" s="3"/>
      <c r="IJ1339" s="3"/>
      <c r="IK1339" s="3">
        <v>0</v>
      </c>
      <c r="IL1339" s="3"/>
      <c r="IM1339" s="3"/>
      <c r="IN1339" s="3"/>
      <c r="IO1339" s="3"/>
      <c r="IP1339" s="3"/>
      <c r="IQ1339" s="3"/>
      <c r="IR1339" s="3"/>
      <c r="IS1339" s="3"/>
      <c r="IT1339" s="3"/>
      <c r="IU1339" s="3"/>
    </row>
    <row r="1340" spans="1:255" ht="409.5" x14ac:dyDescent="0.25">
      <c r="A1340" s="4">
        <v>17</v>
      </c>
      <c r="B1340" s="4">
        <v>1</v>
      </c>
      <c r="C1340" s="4">
        <f>ROW(SmtRes!A708)</f>
        <v>708</v>
      </c>
      <c r="D1340" s="4">
        <f>ROW(EtalonRes!A834)</f>
        <v>834</v>
      </c>
      <c r="E1340" s="4" t="s">
        <v>1504</v>
      </c>
      <c r="F1340" s="4" t="s">
        <v>1505</v>
      </c>
      <c r="G1340" s="4" t="s">
        <v>1506</v>
      </c>
      <c r="H1340" s="4" t="s">
        <v>1507</v>
      </c>
      <c r="I1340" s="4">
        <f>ROUND((3*10+5*(3+5+8+2+7+7)+3)/100,9)</f>
        <v>1.93</v>
      </c>
      <c r="J1340" s="4">
        <v>0</v>
      </c>
      <c r="K1340" s="4">
        <f>ROUND((3*10+5*(3+5+8+2+7+7)+3)/100,9)</f>
        <v>1.93</v>
      </c>
      <c r="L1340" s="4"/>
      <c r="M1340" s="4"/>
      <c r="N1340" s="4"/>
      <c r="O1340" s="4">
        <f t="shared" si="1543"/>
        <v>28317.71</v>
      </c>
      <c r="P1340" s="4">
        <f t="shared" si="1544"/>
        <v>859.49</v>
      </c>
      <c r="Q1340" s="4">
        <f>(ROUND((ROUND((((ET1340*1.2))*AV1340*I1340),2)*BB1340),2)+ROUND((ROUND(((AE1340-((EU1340*1.2)))*AV1340*I1340),2)*BS1340),2))</f>
        <v>34.369999999999997</v>
      </c>
      <c r="R1340" s="4">
        <f>(ROUND((ROUND((((EU1340*1.2))*AV1340*I1340),2)*BS1340),2)+ROUND((ROUND(((AE1340-((EU1340*1.2)))*AV1340*I1340),2)*BS1340),2))</f>
        <v>18.03</v>
      </c>
      <c r="S1340" s="4">
        <f t="shared" si="1545"/>
        <v>27423.85</v>
      </c>
      <c r="T1340" s="4">
        <f t="shared" si="1546"/>
        <v>0</v>
      </c>
      <c r="U1340" s="4">
        <f t="shared" si="1547"/>
        <v>37.463963399999997</v>
      </c>
      <c r="V1340" s="4">
        <f t="shared" si="1548"/>
        <v>0</v>
      </c>
      <c r="W1340" s="4">
        <f t="shared" si="1549"/>
        <v>0</v>
      </c>
      <c r="X1340" s="4">
        <f>(ROUND((((S1340+ROUND((ROUND((((EU1340*1.2))*AV1340*I1340),2)*BS1340),2))*AT1340)/100),2)+ROUND(((ROUND((ROUND(((AE1340-((EU1340*1.2)))*AV1340*I1340),2)*BS1340),2)*AT1340)/100),2))</f>
        <v>26618.62</v>
      </c>
      <c r="Y1340" s="4">
        <f>(ROUND((((S1340+ROUND((ROUND((((EU1340*1.2))*AV1340*I1340),2)*BS1340),2))*AU1340)/100),2)+ROUND(((ROUND((ROUND(((AE1340-((EU1340*1.2)))*AV1340*I1340),2)*BS1340),2)*AU1340)/100),2))</f>
        <v>13995.36</v>
      </c>
      <c r="Z1340" s="4"/>
      <c r="AA1340" s="4">
        <v>55890823</v>
      </c>
      <c r="AB1340" s="4">
        <f t="shared" si="1550"/>
        <v>315.93599999999998</v>
      </c>
      <c r="AC1340" s="4">
        <f>ROUND(((ES1340*1)),6)</f>
        <v>74.099999999999994</v>
      </c>
      <c r="AD1340" s="4">
        <f>ROUND(((((ET1340*1.2))-((EU1340*1.2)))+AE1340),6)</f>
        <v>0.996</v>
      </c>
      <c r="AE1340" s="4">
        <f>ROUND(((EU1340*1.2)),6)</f>
        <v>0.156</v>
      </c>
      <c r="AF1340" s="4">
        <f>ROUND(((EV1340*1.2)),6)</f>
        <v>240.84</v>
      </c>
      <c r="AG1340" s="4">
        <f t="shared" si="1551"/>
        <v>0</v>
      </c>
      <c r="AH1340" s="4">
        <f>((EW1340*1.2))</f>
        <v>18.54</v>
      </c>
      <c r="AI1340" s="4">
        <f>((EX1340*1.2))</f>
        <v>0</v>
      </c>
      <c r="AJ1340" s="4">
        <f t="shared" si="1552"/>
        <v>0</v>
      </c>
      <c r="AK1340" s="4">
        <v>275.63</v>
      </c>
      <c r="AL1340" s="4">
        <v>74.099999999999994</v>
      </c>
      <c r="AM1340" s="4">
        <v>0.83</v>
      </c>
      <c r="AN1340" s="4">
        <v>0.13</v>
      </c>
      <c r="AO1340" s="4">
        <v>200.7</v>
      </c>
      <c r="AP1340" s="4">
        <v>0</v>
      </c>
      <c r="AQ1340" s="4">
        <v>15.45</v>
      </c>
      <c r="AR1340" s="4">
        <v>0</v>
      </c>
      <c r="AS1340" s="4">
        <v>0</v>
      </c>
      <c r="AT1340" s="4">
        <v>97</v>
      </c>
      <c r="AU1340" s="4">
        <v>51</v>
      </c>
      <c r="AV1340" s="4">
        <v>1.0469999999999999</v>
      </c>
      <c r="AW1340" s="4">
        <v>1</v>
      </c>
      <c r="AX1340" s="4"/>
      <c r="AY1340" s="4"/>
      <c r="AZ1340" s="4">
        <v>1</v>
      </c>
      <c r="BA1340" s="4">
        <v>56.35</v>
      </c>
      <c r="BB1340" s="4">
        <v>17.100000000000001</v>
      </c>
      <c r="BC1340" s="4">
        <v>6.01</v>
      </c>
      <c r="BD1340" s="4" t="s">
        <v>3</v>
      </c>
      <c r="BE1340" s="4" t="s">
        <v>3</v>
      </c>
      <c r="BF1340" s="4" t="s">
        <v>3</v>
      </c>
      <c r="BG1340" s="4" t="s">
        <v>3</v>
      </c>
      <c r="BH1340" s="4">
        <v>0</v>
      </c>
      <c r="BI1340" s="4">
        <v>2</v>
      </c>
      <c r="BJ1340" s="4" t="s">
        <v>1508</v>
      </c>
      <c r="BK1340" s="4"/>
      <c r="BL1340" s="4"/>
      <c r="BM1340" s="4">
        <v>67</v>
      </c>
      <c r="BN1340" s="4">
        <v>0</v>
      </c>
      <c r="BO1340" s="4" t="s">
        <v>1505</v>
      </c>
      <c r="BP1340" s="4">
        <v>1</v>
      </c>
      <c r="BQ1340" s="4">
        <v>40</v>
      </c>
      <c r="BR1340" s="4">
        <v>0</v>
      </c>
      <c r="BS1340" s="4">
        <v>56.35</v>
      </c>
      <c r="BT1340" s="4">
        <v>1</v>
      </c>
      <c r="BU1340" s="4">
        <v>1</v>
      </c>
      <c r="BV1340" s="4">
        <v>1</v>
      </c>
      <c r="BW1340" s="4">
        <v>1</v>
      </c>
      <c r="BX1340" s="4">
        <v>1</v>
      </c>
      <c r="BY1340" s="4" t="s">
        <v>3</v>
      </c>
      <c r="BZ1340" s="4">
        <v>97</v>
      </c>
      <c r="CA1340" s="4">
        <v>51</v>
      </c>
      <c r="CB1340" s="4" t="s">
        <v>3</v>
      </c>
      <c r="CC1340" s="4"/>
      <c r="CD1340" s="4"/>
      <c r="CE1340" s="4">
        <v>1566</v>
      </c>
      <c r="CF1340" s="4">
        <v>0</v>
      </c>
      <c r="CG1340" s="4">
        <v>0</v>
      </c>
      <c r="CH1340" s="4"/>
      <c r="CI1340" s="4"/>
      <c r="CJ1340" s="4"/>
      <c r="CK1340" s="4"/>
      <c r="CL1340" s="4"/>
      <c r="CM1340" s="4">
        <v>0</v>
      </c>
      <c r="CN1340" s="10" t="s">
        <v>2491</v>
      </c>
      <c r="CO1340" s="4">
        <v>0</v>
      </c>
      <c r="CP1340" s="4">
        <f t="shared" si="1553"/>
        <v>28317.71</v>
      </c>
      <c r="CQ1340" s="4">
        <f t="shared" si="1554"/>
        <v>445.34</v>
      </c>
      <c r="CR1340" s="4">
        <f>(ROUND((ROUND((((ET1340*1.2))*AV1340*1),2)*BB1340),2)+ROUND((ROUND(((AE1340-((EU1340*1.2)))*AV1340*1),2)*BS1340),2))</f>
        <v>17.78</v>
      </c>
      <c r="CS1340" s="4">
        <f>(ROUND((ROUND((((EU1340*1.2))*AV1340*1),2)*BS1340),2)+ROUND((ROUND(((AE1340-((EU1340*1.2)))*AV1340*1),2)*BS1340),2))</f>
        <v>9.02</v>
      </c>
      <c r="CT1340" s="4">
        <f t="shared" si="1555"/>
        <v>14209.22</v>
      </c>
      <c r="CU1340" s="4">
        <f t="shared" si="1556"/>
        <v>0</v>
      </c>
      <c r="CV1340" s="4">
        <f t="shared" si="1557"/>
        <v>19.411379999999998</v>
      </c>
      <c r="CW1340" s="4">
        <f t="shared" si="1558"/>
        <v>0</v>
      </c>
      <c r="CX1340" s="4">
        <f t="shared" si="1559"/>
        <v>0</v>
      </c>
      <c r="CY1340" s="4">
        <f>(ROUND((((S1340+ROUND((ROUND((((EU1340*1.2))*AV1340*1),2)*BS1340),2))*AT1340)/100),2)+ROUND(((ROUND((ROUND(((AE1340-((EU1340*1.2)))*AV1340*1),2)*BS1340),2)*AT1340)/100),2))</f>
        <v>26609.88</v>
      </c>
      <c r="CZ1340" s="4">
        <f>(ROUND((((S1340+ROUND((ROUND((((EU1340*1.2))*AV1340*1),2)*BS1340),2))*AU1340)/100),2)+ROUND(((ROUND((ROUND(((AE1340-((EU1340*1.2)))*AV1340*1),2)*BS1340),2)*AU1340)/100),2))</f>
        <v>13990.76</v>
      </c>
      <c r="DA1340" s="4"/>
      <c r="DB1340" s="4">
        <v>260</v>
      </c>
      <c r="DC1340" s="4" t="s">
        <v>3</v>
      </c>
      <c r="DD1340" s="4" t="s">
        <v>22</v>
      </c>
      <c r="DE1340" s="4" t="s">
        <v>42</v>
      </c>
      <c r="DF1340" s="4" t="s">
        <v>42</v>
      </c>
      <c r="DG1340" s="4" t="s">
        <v>42</v>
      </c>
      <c r="DH1340" s="4" t="s">
        <v>3</v>
      </c>
      <c r="DI1340" s="4" t="s">
        <v>42</v>
      </c>
      <c r="DJ1340" s="4" t="s">
        <v>42</v>
      </c>
      <c r="DK1340" s="4" t="s">
        <v>3</v>
      </c>
      <c r="DL1340" s="4" t="s">
        <v>3</v>
      </c>
      <c r="DM1340" s="4" t="s">
        <v>3</v>
      </c>
      <c r="DN1340" s="4">
        <v>0</v>
      </c>
      <c r="DO1340" s="4">
        <v>0</v>
      </c>
      <c r="DP1340" s="4">
        <v>1</v>
      </c>
      <c r="DQ1340" s="4">
        <v>1</v>
      </c>
      <c r="DR1340" s="4"/>
      <c r="DS1340" s="4"/>
      <c r="DT1340" s="4"/>
      <c r="DU1340" s="4">
        <v>1013</v>
      </c>
      <c r="DV1340" s="4" t="s">
        <v>1507</v>
      </c>
      <c r="DW1340" s="4" t="s">
        <v>1507</v>
      </c>
      <c r="DX1340" s="4">
        <v>1</v>
      </c>
      <c r="DY1340" s="4"/>
      <c r="DZ1340" s="4" t="s">
        <v>3</v>
      </c>
      <c r="EA1340" s="4" t="s">
        <v>3</v>
      </c>
      <c r="EB1340" s="4" t="s">
        <v>3</v>
      </c>
      <c r="EC1340" s="4" t="s">
        <v>3</v>
      </c>
      <c r="ED1340" s="4"/>
      <c r="EE1340" s="4">
        <v>57042957</v>
      </c>
      <c r="EF1340" s="4">
        <v>40</v>
      </c>
      <c r="EG1340" s="4" t="s">
        <v>33</v>
      </c>
      <c r="EH1340" s="4">
        <v>0</v>
      </c>
      <c r="EI1340" s="4" t="s">
        <v>3</v>
      </c>
      <c r="EJ1340" s="4">
        <v>2</v>
      </c>
      <c r="EK1340" s="4">
        <v>67</v>
      </c>
      <c r="EL1340" s="4" t="s">
        <v>34</v>
      </c>
      <c r="EM1340" s="4" t="s">
        <v>35</v>
      </c>
      <c r="EN1340" s="4"/>
      <c r="EO1340" s="4" t="s">
        <v>46</v>
      </c>
      <c r="EP1340" s="4"/>
      <c r="EQ1340" s="4">
        <v>0</v>
      </c>
      <c r="ER1340" s="4">
        <v>275.63</v>
      </c>
      <c r="ES1340" s="4">
        <v>74.099999999999994</v>
      </c>
      <c r="ET1340" s="4">
        <v>0.83</v>
      </c>
      <c r="EU1340" s="4">
        <v>0.13</v>
      </c>
      <c r="EV1340" s="4">
        <v>200.7</v>
      </c>
      <c r="EW1340" s="4">
        <v>15.45</v>
      </c>
      <c r="EX1340" s="4">
        <v>0</v>
      </c>
      <c r="EY1340" s="4">
        <v>0</v>
      </c>
      <c r="EZ1340" s="4"/>
      <c r="FA1340" s="4"/>
      <c r="FB1340" s="4"/>
      <c r="FC1340" s="4"/>
      <c r="FD1340" s="4"/>
      <c r="FE1340" s="4"/>
      <c r="FF1340" s="4"/>
      <c r="FG1340" s="4"/>
      <c r="FH1340" s="4"/>
      <c r="FI1340" s="4"/>
      <c r="FJ1340" s="4"/>
      <c r="FK1340" s="4"/>
      <c r="FL1340" s="4"/>
      <c r="FM1340" s="4"/>
      <c r="FN1340" s="4"/>
      <c r="FO1340" s="4"/>
      <c r="FP1340" s="4"/>
      <c r="FQ1340" s="4">
        <v>0</v>
      </c>
      <c r="FR1340" s="4">
        <v>0</v>
      </c>
      <c r="FS1340" s="4">
        <v>0</v>
      </c>
      <c r="FT1340" s="4"/>
      <c r="FU1340" s="4"/>
      <c r="FV1340" s="4"/>
      <c r="FW1340" s="4"/>
      <c r="FX1340" s="4">
        <v>97</v>
      </c>
      <c r="FY1340" s="4">
        <v>51</v>
      </c>
      <c r="FZ1340" s="4"/>
      <c r="GA1340" s="4" t="s">
        <v>3</v>
      </c>
      <c r="GB1340" s="4"/>
      <c r="GC1340" s="4"/>
      <c r="GD1340" s="4">
        <v>1</v>
      </c>
      <c r="GE1340" s="4"/>
      <c r="GF1340" s="4">
        <v>2028037672</v>
      </c>
      <c r="GG1340" s="4">
        <v>2</v>
      </c>
      <c r="GH1340" s="4">
        <v>1</v>
      </c>
      <c r="GI1340" s="4">
        <v>2</v>
      </c>
      <c r="GJ1340" s="4">
        <v>0</v>
      </c>
      <c r="GK1340" s="4">
        <v>0</v>
      </c>
      <c r="GL1340" s="4">
        <f t="shared" si="1560"/>
        <v>0</v>
      </c>
      <c r="GM1340" s="4">
        <f t="shared" si="1561"/>
        <v>68931.69</v>
      </c>
      <c r="GN1340" s="4">
        <f t="shared" si="1562"/>
        <v>0</v>
      </c>
      <c r="GO1340" s="4">
        <f t="shared" si="1563"/>
        <v>68931.69</v>
      </c>
      <c r="GP1340" s="4">
        <f t="shared" si="1564"/>
        <v>0</v>
      </c>
      <c r="GQ1340" s="4"/>
      <c r="GR1340" s="4">
        <v>0</v>
      </c>
      <c r="GS1340" s="4">
        <v>3</v>
      </c>
      <c r="GT1340" s="4">
        <v>0</v>
      </c>
      <c r="GU1340" s="4" t="s">
        <v>3</v>
      </c>
      <c r="GV1340" s="4">
        <f t="shared" si="1565"/>
        <v>0</v>
      </c>
      <c r="GW1340" s="4">
        <v>1</v>
      </c>
      <c r="GX1340" s="4">
        <f t="shared" si="1566"/>
        <v>0</v>
      </c>
      <c r="GY1340" s="4"/>
      <c r="GZ1340" s="4"/>
      <c r="HA1340" s="4">
        <v>0</v>
      </c>
      <c r="HB1340" s="4">
        <v>0</v>
      </c>
      <c r="HC1340" s="4">
        <f t="shared" si="1567"/>
        <v>0</v>
      </c>
      <c r="HD1340" s="4"/>
      <c r="HE1340" s="4" t="s">
        <v>3</v>
      </c>
      <c r="HF1340" s="4" t="s">
        <v>3</v>
      </c>
      <c r="HG1340" s="4"/>
      <c r="HH1340" s="4"/>
      <c r="HI1340" s="4"/>
      <c r="HJ1340" s="4"/>
      <c r="HK1340" s="4"/>
      <c r="HL1340" s="4"/>
      <c r="HM1340" s="4" t="s">
        <v>3</v>
      </c>
      <c r="HN1340" s="4" t="s">
        <v>3</v>
      </c>
      <c r="HO1340" s="4" t="s">
        <v>3</v>
      </c>
      <c r="HP1340" s="4" t="s">
        <v>3</v>
      </c>
      <c r="HQ1340" s="4" t="s">
        <v>3</v>
      </c>
      <c r="HR1340" s="4"/>
      <c r="HS1340" s="4">
        <v>0</v>
      </c>
      <c r="HT1340" s="4"/>
      <c r="HU1340" s="4"/>
      <c r="HV1340" s="4"/>
      <c r="HW1340" s="4"/>
      <c r="HX1340" s="4"/>
      <c r="HY1340" s="4"/>
      <c r="HZ1340" s="4"/>
      <c r="IA1340" s="4"/>
      <c r="IB1340" s="4"/>
      <c r="IC1340" s="4"/>
      <c r="ID1340" s="4"/>
      <c r="IE1340" s="4"/>
      <c r="IF1340" s="4"/>
      <c r="IG1340" s="4"/>
      <c r="IH1340" s="4"/>
      <c r="II1340" s="4"/>
      <c r="IJ1340" s="4"/>
      <c r="IK1340" s="4">
        <v>0</v>
      </c>
      <c r="IL1340" s="4"/>
      <c r="IM1340" s="4"/>
      <c r="IN1340" s="4"/>
      <c r="IO1340" s="4"/>
      <c r="IP1340" s="4"/>
      <c r="IQ1340" s="4"/>
      <c r="IR1340" s="4"/>
      <c r="IS1340" s="4"/>
      <c r="IT1340" s="4"/>
      <c r="IU1340" s="4"/>
    </row>
    <row r="1341" spans="1:255" x14ac:dyDescent="0.25">
      <c r="A1341" s="3">
        <v>18</v>
      </c>
      <c r="B1341" s="3">
        <v>1</v>
      </c>
      <c r="C1341" s="3">
        <v>696</v>
      </c>
      <c r="D1341" s="3"/>
      <c r="E1341" s="3" t="s">
        <v>1509</v>
      </c>
      <c r="F1341" s="3" t="s">
        <v>1386</v>
      </c>
      <c r="G1341" s="3" t="s">
        <v>1387</v>
      </c>
      <c r="H1341" s="3" t="s">
        <v>266</v>
      </c>
      <c r="I1341" s="3">
        <f>I1339*J1341</f>
        <v>196.86</v>
      </c>
      <c r="J1341" s="3">
        <v>102.00000000000001</v>
      </c>
      <c r="K1341" s="3">
        <v>102</v>
      </c>
      <c r="L1341" s="3"/>
      <c r="M1341" s="3"/>
      <c r="N1341" s="3"/>
      <c r="O1341" s="3">
        <f t="shared" si="1543"/>
        <v>49.22</v>
      </c>
      <c r="P1341" s="3">
        <f t="shared" si="1544"/>
        <v>49.22</v>
      </c>
      <c r="Q1341" s="3">
        <f>(ROUND((ROUND(((ET1341)*AV1341*I1341),2)*BB1341),2)+ROUND((ROUND(((AE1341-(EU1341))*AV1341*I1341),2)*BS1341),2))</f>
        <v>0</v>
      </c>
      <c r="R1341" s="3">
        <f>(ROUND((ROUND(((EU1341)*AV1341*I1341),2)*BS1341),2)+ROUND((ROUND(((AE1341-(EU1341))*AV1341*I1341),2)*BS1341),2))</f>
        <v>0</v>
      </c>
      <c r="S1341" s="3">
        <f t="shared" si="1545"/>
        <v>0</v>
      </c>
      <c r="T1341" s="3">
        <f t="shared" si="1546"/>
        <v>0</v>
      </c>
      <c r="U1341" s="3">
        <f t="shared" si="1547"/>
        <v>0</v>
      </c>
      <c r="V1341" s="3">
        <f t="shared" si="1548"/>
        <v>0</v>
      </c>
      <c r="W1341" s="3">
        <f t="shared" si="1549"/>
        <v>0</v>
      </c>
      <c r="X1341" s="3">
        <f>(ROUND((((S1341+ROUND((ROUND(((EU1341)*AV1341*I1341),2)*BS1341),2))*AT1341)/100),2)+ROUND(((ROUND((ROUND(((AE1341-(EU1341))*AV1341*I1341),2)*BS1341),2)*AT1341)/100),2))</f>
        <v>0</v>
      </c>
      <c r="Y1341" s="3">
        <f>(ROUND((((S1341+ROUND((ROUND(((EU1341)*AV1341*I1341),2)*BS1341),2))*AU1341)/100),2)+ROUND(((ROUND((ROUND(((AE1341-(EU1341))*AV1341*I1341),2)*BS1341),2)*AU1341)/100),2))</f>
        <v>0</v>
      </c>
      <c r="Z1341" s="3"/>
      <c r="AA1341" s="3">
        <v>54971259</v>
      </c>
      <c r="AB1341" s="3">
        <f t="shared" si="1550"/>
        <v>0.25</v>
      </c>
      <c r="AC1341" s="3">
        <f>ROUND((ES1341),6)</f>
        <v>0.25</v>
      </c>
      <c r="AD1341" s="3">
        <f>ROUND((((ET1341)-(EU1341))+AE1341),6)</f>
        <v>0</v>
      </c>
      <c r="AE1341" s="3">
        <f>ROUND((EU1341),6)</f>
        <v>0</v>
      </c>
      <c r="AF1341" s="3">
        <f>ROUND((EV1341),6)</f>
        <v>0</v>
      </c>
      <c r="AG1341" s="3">
        <f t="shared" si="1551"/>
        <v>0</v>
      </c>
      <c r="AH1341" s="3">
        <f>(EW1341)</f>
        <v>0</v>
      </c>
      <c r="AI1341" s="3">
        <f>(EX1341)</f>
        <v>0</v>
      </c>
      <c r="AJ1341" s="3">
        <f t="shared" si="1552"/>
        <v>0</v>
      </c>
      <c r="AK1341" s="3">
        <v>0.25</v>
      </c>
      <c r="AL1341" s="3">
        <v>0.25</v>
      </c>
      <c r="AM1341" s="3">
        <v>0</v>
      </c>
      <c r="AN1341" s="3">
        <v>0</v>
      </c>
      <c r="AO1341" s="3">
        <v>0</v>
      </c>
      <c r="AP1341" s="3">
        <v>0</v>
      </c>
      <c r="AQ1341" s="3">
        <v>0</v>
      </c>
      <c r="AR1341" s="3">
        <v>0</v>
      </c>
      <c r="AS1341" s="3">
        <v>0</v>
      </c>
      <c r="AT1341" s="3">
        <v>97</v>
      </c>
      <c r="AU1341" s="3">
        <v>51</v>
      </c>
      <c r="AV1341" s="3">
        <v>1</v>
      </c>
      <c r="AW1341" s="3">
        <v>1</v>
      </c>
      <c r="AX1341" s="3"/>
      <c r="AY1341" s="3"/>
      <c r="AZ1341" s="3">
        <v>1</v>
      </c>
      <c r="BA1341" s="3">
        <v>1</v>
      </c>
      <c r="BB1341" s="3">
        <v>1</v>
      </c>
      <c r="BC1341" s="3">
        <v>1</v>
      </c>
      <c r="BD1341" s="3" t="s">
        <v>3</v>
      </c>
      <c r="BE1341" s="3" t="s">
        <v>3</v>
      </c>
      <c r="BF1341" s="3" t="s">
        <v>3</v>
      </c>
      <c r="BG1341" s="3" t="s">
        <v>3</v>
      </c>
      <c r="BH1341" s="3">
        <v>3</v>
      </c>
      <c r="BI1341" s="3">
        <v>2</v>
      </c>
      <c r="BJ1341" s="3" t="s">
        <v>1388</v>
      </c>
      <c r="BK1341" s="3"/>
      <c r="BL1341" s="3"/>
      <c r="BM1341" s="3">
        <v>67</v>
      </c>
      <c r="BN1341" s="3">
        <v>0</v>
      </c>
      <c r="BO1341" s="3" t="s">
        <v>3</v>
      </c>
      <c r="BP1341" s="3">
        <v>0</v>
      </c>
      <c r="BQ1341" s="3">
        <v>40</v>
      </c>
      <c r="BR1341" s="3">
        <v>0</v>
      </c>
      <c r="BS1341" s="3">
        <v>1</v>
      </c>
      <c r="BT1341" s="3">
        <v>1</v>
      </c>
      <c r="BU1341" s="3">
        <v>1</v>
      </c>
      <c r="BV1341" s="3">
        <v>1</v>
      </c>
      <c r="BW1341" s="3">
        <v>1</v>
      </c>
      <c r="BX1341" s="3">
        <v>1</v>
      </c>
      <c r="BY1341" s="3" t="s">
        <v>3</v>
      </c>
      <c r="BZ1341" s="3">
        <v>97</v>
      </c>
      <c r="CA1341" s="3">
        <v>51</v>
      </c>
      <c r="CB1341" s="3" t="s">
        <v>3</v>
      </c>
      <c r="CC1341" s="3"/>
      <c r="CD1341" s="3"/>
      <c r="CE1341" s="3">
        <v>1566</v>
      </c>
      <c r="CF1341" s="3">
        <v>0</v>
      </c>
      <c r="CG1341" s="3">
        <v>0</v>
      </c>
      <c r="CH1341" s="3"/>
      <c r="CI1341" s="3"/>
      <c r="CJ1341" s="3"/>
      <c r="CK1341" s="3"/>
      <c r="CL1341" s="3"/>
      <c r="CM1341" s="3">
        <v>0</v>
      </c>
      <c r="CN1341" s="3" t="s">
        <v>3</v>
      </c>
      <c r="CO1341" s="3">
        <v>0</v>
      </c>
      <c r="CP1341" s="3">
        <f t="shared" si="1553"/>
        <v>49.22</v>
      </c>
      <c r="CQ1341" s="3">
        <f t="shared" si="1554"/>
        <v>0.25</v>
      </c>
      <c r="CR1341" s="3">
        <f>(ROUND((ROUND(((ET1341)*AV1341*1),2)*BB1341),2)+ROUND((ROUND(((AE1341-(EU1341))*AV1341*1),2)*BS1341),2))</f>
        <v>0</v>
      </c>
      <c r="CS1341" s="3">
        <f>(ROUND((ROUND(((EU1341)*AV1341*1),2)*BS1341),2)+ROUND((ROUND(((AE1341-(EU1341))*AV1341*1),2)*BS1341),2))</f>
        <v>0</v>
      </c>
      <c r="CT1341" s="3">
        <f t="shared" si="1555"/>
        <v>0</v>
      </c>
      <c r="CU1341" s="3">
        <f t="shared" si="1556"/>
        <v>0</v>
      </c>
      <c r="CV1341" s="3">
        <f t="shared" si="1557"/>
        <v>0</v>
      </c>
      <c r="CW1341" s="3">
        <f t="shared" si="1558"/>
        <v>0</v>
      </c>
      <c r="CX1341" s="3">
        <f t="shared" si="1559"/>
        <v>0</v>
      </c>
      <c r="CY1341" s="3">
        <f>(ROUND((((S1341+ROUND((ROUND(((EU1341)*AV1341*1),2)*BS1341),2))*AT1341)/100),2)+ROUND(((ROUND((ROUND(((AE1341-(EU1341))*AV1341*1),2)*BS1341),2)*AT1341)/100),2))</f>
        <v>0</v>
      </c>
      <c r="CZ1341" s="3">
        <f>(ROUND((((S1341+ROUND((ROUND(((EU1341)*AV1341*1),2)*BS1341),2))*AU1341)/100),2)+ROUND(((ROUND((ROUND(((AE1341-(EU1341))*AV1341*1),2)*BS1341),2)*AU1341)/100),2))</f>
        <v>0</v>
      </c>
      <c r="DA1341" s="3"/>
      <c r="DB1341" s="3"/>
      <c r="DC1341" s="3" t="s">
        <v>3</v>
      </c>
      <c r="DD1341" s="3" t="s">
        <v>3</v>
      </c>
      <c r="DE1341" s="3" t="s">
        <v>3</v>
      </c>
      <c r="DF1341" s="3" t="s">
        <v>3</v>
      </c>
      <c r="DG1341" s="3" t="s">
        <v>3</v>
      </c>
      <c r="DH1341" s="3" t="s">
        <v>3</v>
      </c>
      <c r="DI1341" s="3" t="s">
        <v>3</v>
      </c>
      <c r="DJ1341" s="3" t="s">
        <v>3</v>
      </c>
      <c r="DK1341" s="3" t="s">
        <v>3</v>
      </c>
      <c r="DL1341" s="3" t="s">
        <v>3</v>
      </c>
      <c r="DM1341" s="3" t="s">
        <v>3</v>
      </c>
      <c r="DN1341" s="3">
        <v>0</v>
      </c>
      <c r="DO1341" s="3">
        <v>0</v>
      </c>
      <c r="DP1341" s="3">
        <v>1</v>
      </c>
      <c r="DQ1341" s="3">
        <v>1</v>
      </c>
      <c r="DR1341" s="3"/>
      <c r="DS1341" s="3"/>
      <c r="DT1341" s="3"/>
      <c r="DU1341" s="3">
        <v>1010</v>
      </c>
      <c r="DV1341" s="3" t="s">
        <v>266</v>
      </c>
      <c r="DW1341" s="3" t="s">
        <v>266</v>
      </c>
      <c r="DX1341" s="3">
        <v>1</v>
      </c>
      <c r="DY1341" s="3"/>
      <c r="DZ1341" s="3" t="s">
        <v>3</v>
      </c>
      <c r="EA1341" s="3" t="s">
        <v>3</v>
      </c>
      <c r="EB1341" s="3" t="s">
        <v>3</v>
      </c>
      <c r="EC1341" s="3" t="s">
        <v>3</v>
      </c>
      <c r="ED1341" s="3"/>
      <c r="EE1341" s="3">
        <v>57042957</v>
      </c>
      <c r="EF1341" s="3">
        <v>40</v>
      </c>
      <c r="EG1341" s="3" t="s">
        <v>33</v>
      </c>
      <c r="EH1341" s="3">
        <v>0</v>
      </c>
      <c r="EI1341" s="3" t="s">
        <v>3</v>
      </c>
      <c r="EJ1341" s="3">
        <v>2</v>
      </c>
      <c r="EK1341" s="3">
        <v>67</v>
      </c>
      <c r="EL1341" s="3" t="s">
        <v>34</v>
      </c>
      <c r="EM1341" s="3" t="s">
        <v>35</v>
      </c>
      <c r="EN1341" s="3"/>
      <c r="EO1341" s="3" t="s">
        <v>3</v>
      </c>
      <c r="EP1341" s="3"/>
      <c r="EQ1341" s="3">
        <v>0</v>
      </c>
      <c r="ER1341" s="3">
        <v>0.25</v>
      </c>
      <c r="ES1341" s="3">
        <v>0.25</v>
      </c>
      <c r="ET1341" s="3">
        <v>0</v>
      </c>
      <c r="EU1341" s="3">
        <v>0</v>
      </c>
      <c r="EV1341" s="3">
        <v>0</v>
      </c>
      <c r="EW1341" s="3">
        <v>0</v>
      </c>
      <c r="EX1341" s="3">
        <v>0</v>
      </c>
      <c r="EY1341" s="3"/>
      <c r="EZ1341" s="3"/>
      <c r="FA1341" s="3"/>
      <c r="FB1341" s="3"/>
      <c r="FC1341" s="3"/>
      <c r="FD1341" s="3"/>
      <c r="FE1341" s="3"/>
      <c r="FF1341" s="3"/>
      <c r="FG1341" s="3"/>
      <c r="FH1341" s="3"/>
      <c r="FI1341" s="3"/>
      <c r="FJ1341" s="3"/>
      <c r="FK1341" s="3"/>
      <c r="FL1341" s="3"/>
      <c r="FM1341" s="3"/>
      <c r="FN1341" s="3"/>
      <c r="FO1341" s="3"/>
      <c r="FP1341" s="3"/>
      <c r="FQ1341" s="3">
        <v>0</v>
      </c>
      <c r="FR1341" s="3">
        <v>0</v>
      </c>
      <c r="FS1341" s="3">
        <v>0</v>
      </c>
      <c r="FT1341" s="3"/>
      <c r="FU1341" s="3"/>
      <c r="FV1341" s="3"/>
      <c r="FW1341" s="3"/>
      <c r="FX1341" s="3">
        <v>97</v>
      </c>
      <c r="FY1341" s="3">
        <v>51</v>
      </c>
      <c r="FZ1341" s="3"/>
      <c r="GA1341" s="3" t="s">
        <v>3</v>
      </c>
      <c r="GB1341" s="3"/>
      <c r="GC1341" s="3"/>
      <c r="GD1341" s="3">
        <v>1</v>
      </c>
      <c r="GE1341" s="3"/>
      <c r="GF1341" s="3">
        <v>-1446611938</v>
      </c>
      <c r="GG1341" s="3">
        <v>2</v>
      </c>
      <c r="GH1341" s="3">
        <v>1</v>
      </c>
      <c r="GI1341" s="3">
        <v>-2</v>
      </c>
      <c r="GJ1341" s="3">
        <v>0</v>
      </c>
      <c r="GK1341" s="3">
        <v>0</v>
      </c>
      <c r="GL1341" s="3">
        <f t="shared" si="1560"/>
        <v>0</v>
      </c>
      <c r="GM1341" s="3">
        <f t="shared" si="1561"/>
        <v>49.22</v>
      </c>
      <c r="GN1341" s="3">
        <f t="shared" si="1562"/>
        <v>0</v>
      </c>
      <c r="GO1341" s="3">
        <f t="shared" si="1563"/>
        <v>49.22</v>
      </c>
      <c r="GP1341" s="3">
        <f t="shared" si="1564"/>
        <v>0</v>
      </c>
      <c r="GQ1341" s="3"/>
      <c r="GR1341" s="3">
        <v>0</v>
      </c>
      <c r="GS1341" s="3">
        <v>3</v>
      </c>
      <c r="GT1341" s="3">
        <v>0</v>
      </c>
      <c r="GU1341" s="3" t="s">
        <v>3</v>
      </c>
      <c r="GV1341" s="3">
        <f t="shared" si="1565"/>
        <v>0</v>
      </c>
      <c r="GW1341" s="3">
        <v>1</v>
      </c>
      <c r="GX1341" s="3">
        <f t="shared" si="1566"/>
        <v>0</v>
      </c>
      <c r="GY1341" s="3"/>
      <c r="GZ1341" s="3"/>
      <c r="HA1341" s="3">
        <v>0</v>
      </c>
      <c r="HB1341" s="3">
        <v>0</v>
      </c>
      <c r="HC1341" s="3">
        <f t="shared" si="1567"/>
        <v>0</v>
      </c>
      <c r="HD1341" s="3"/>
      <c r="HE1341" s="3" t="s">
        <v>3</v>
      </c>
      <c r="HF1341" s="3" t="s">
        <v>3</v>
      </c>
      <c r="HG1341" s="3"/>
      <c r="HH1341" s="3"/>
      <c r="HI1341" s="3"/>
      <c r="HJ1341" s="3"/>
      <c r="HK1341" s="3"/>
      <c r="HL1341" s="3"/>
      <c r="HM1341" s="3" t="s">
        <v>22</v>
      </c>
      <c r="HN1341" s="3" t="s">
        <v>3</v>
      </c>
      <c r="HO1341" s="3" t="s">
        <v>3</v>
      </c>
      <c r="HP1341" s="3" t="s">
        <v>3</v>
      </c>
      <c r="HQ1341" s="3" t="s">
        <v>3</v>
      </c>
      <c r="HR1341" s="3"/>
      <c r="HS1341" s="3">
        <v>0</v>
      </c>
      <c r="HT1341" s="3"/>
      <c r="HU1341" s="3"/>
      <c r="HV1341" s="3"/>
      <c r="HW1341" s="3"/>
      <c r="HX1341" s="3"/>
      <c r="HY1341" s="3"/>
      <c r="HZ1341" s="3"/>
      <c r="IA1341" s="3"/>
      <c r="IB1341" s="3"/>
      <c r="IC1341" s="3"/>
      <c r="ID1341" s="3"/>
      <c r="IE1341" s="3"/>
      <c r="IF1341" s="3"/>
      <c r="IG1341" s="3"/>
      <c r="IH1341" s="3"/>
      <c r="II1341" s="3"/>
      <c r="IJ1341" s="3"/>
      <c r="IK1341" s="3">
        <v>0</v>
      </c>
      <c r="IL1341" s="3"/>
      <c r="IM1341" s="3"/>
      <c r="IN1341" s="3"/>
      <c r="IO1341" s="3"/>
      <c r="IP1341" s="3"/>
      <c r="IQ1341" s="3"/>
      <c r="IR1341" s="3"/>
      <c r="IS1341" s="3"/>
      <c r="IT1341" s="3"/>
      <c r="IU1341" s="3"/>
    </row>
    <row r="1342" spans="1:255" x14ac:dyDescent="0.25">
      <c r="A1342" s="4">
        <v>18</v>
      </c>
      <c r="B1342" s="4">
        <v>1</v>
      </c>
      <c r="C1342" s="4">
        <v>707</v>
      </c>
      <c r="D1342" s="4"/>
      <c r="E1342" s="4" t="s">
        <v>1509</v>
      </c>
      <c r="F1342" s="4" t="s">
        <v>1386</v>
      </c>
      <c r="G1342" s="4" t="s">
        <v>1387</v>
      </c>
      <c r="H1342" s="4" t="s">
        <v>266</v>
      </c>
      <c r="I1342" s="4">
        <f>I1340*J1342</f>
        <v>196.86</v>
      </c>
      <c r="J1342" s="4">
        <v>102.00000000000001</v>
      </c>
      <c r="K1342" s="4">
        <v>102</v>
      </c>
      <c r="L1342" s="4"/>
      <c r="M1342" s="4"/>
      <c r="N1342" s="4"/>
      <c r="O1342" s="4">
        <f t="shared" si="1543"/>
        <v>427.23</v>
      </c>
      <c r="P1342" s="4">
        <f t="shared" si="1544"/>
        <v>427.23</v>
      </c>
      <c r="Q1342" s="4">
        <f>(ROUND((ROUND(((ET1342)*AV1342*I1342),2)*BB1342),2)+ROUND((ROUND(((AE1342-(EU1342))*AV1342*I1342),2)*BS1342),2))</f>
        <v>0</v>
      </c>
      <c r="R1342" s="4">
        <f>(ROUND((ROUND(((EU1342)*AV1342*I1342),2)*BS1342),2)+ROUND((ROUND(((AE1342-(EU1342))*AV1342*I1342),2)*BS1342),2))</f>
        <v>0</v>
      </c>
      <c r="S1342" s="4">
        <f t="shared" si="1545"/>
        <v>0</v>
      </c>
      <c r="T1342" s="4">
        <f t="shared" si="1546"/>
        <v>0</v>
      </c>
      <c r="U1342" s="4">
        <f t="shared" si="1547"/>
        <v>0</v>
      </c>
      <c r="V1342" s="4">
        <f t="shared" si="1548"/>
        <v>0</v>
      </c>
      <c r="W1342" s="4">
        <f t="shared" si="1549"/>
        <v>0</v>
      </c>
      <c r="X1342" s="4">
        <f>(ROUND((((S1342+ROUND((ROUND(((EU1342)*AV1342*I1342),2)*BS1342),2))*AT1342)/100),2)+ROUND(((ROUND((ROUND(((AE1342-(EU1342))*AV1342*I1342),2)*BS1342),2)*AT1342)/100),2))</f>
        <v>0</v>
      </c>
      <c r="Y1342" s="4">
        <f>(ROUND((((S1342+ROUND((ROUND(((EU1342)*AV1342*I1342),2)*BS1342),2))*AU1342)/100),2)+ROUND(((ROUND((ROUND(((AE1342-(EU1342))*AV1342*I1342),2)*BS1342),2)*AU1342)/100),2))</f>
        <v>0</v>
      </c>
      <c r="Z1342" s="4"/>
      <c r="AA1342" s="4">
        <v>55890823</v>
      </c>
      <c r="AB1342" s="4">
        <f t="shared" si="1550"/>
        <v>0.25</v>
      </c>
      <c r="AC1342" s="4">
        <f>ROUND((ES1342),6)</f>
        <v>0.25</v>
      </c>
      <c r="AD1342" s="4">
        <f>ROUND((((ET1342)-(EU1342))+AE1342),6)</f>
        <v>0</v>
      </c>
      <c r="AE1342" s="4">
        <f>ROUND((EU1342),6)</f>
        <v>0</v>
      </c>
      <c r="AF1342" s="4">
        <f>ROUND((EV1342),6)</f>
        <v>0</v>
      </c>
      <c r="AG1342" s="4">
        <f t="shared" si="1551"/>
        <v>0</v>
      </c>
      <c r="AH1342" s="4">
        <f>(EW1342)</f>
        <v>0</v>
      </c>
      <c r="AI1342" s="4">
        <f>(EX1342)</f>
        <v>0</v>
      </c>
      <c r="AJ1342" s="4">
        <f t="shared" si="1552"/>
        <v>0</v>
      </c>
      <c r="AK1342" s="4">
        <v>0.25</v>
      </c>
      <c r="AL1342" s="4">
        <v>0.25</v>
      </c>
      <c r="AM1342" s="4">
        <v>0</v>
      </c>
      <c r="AN1342" s="4">
        <v>0</v>
      </c>
      <c r="AO1342" s="4">
        <v>0</v>
      </c>
      <c r="AP1342" s="4">
        <v>0</v>
      </c>
      <c r="AQ1342" s="4">
        <v>0</v>
      </c>
      <c r="AR1342" s="4">
        <v>0</v>
      </c>
      <c r="AS1342" s="4">
        <v>0</v>
      </c>
      <c r="AT1342" s="4">
        <v>97</v>
      </c>
      <c r="AU1342" s="4">
        <v>51</v>
      </c>
      <c r="AV1342" s="4">
        <v>1</v>
      </c>
      <c r="AW1342" s="4">
        <v>1</v>
      </c>
      <c r="AX1342" s="4"/>
      <c r="AY1342" s="4"/>
      <c r="AZ1342" s="4">
        <v>1</v>
      </c>
      <c r="BA1342" s="4">
        <v>1</v>
      </c>
      <c r="BB1342" s="4">
        <v>1</v>
      </c>
      <c r="BC1342" s="4">
        <v>8.68</v>
      </c>
      <c r="BD1342" s="4" t="s">
        <v>3</v>
      </c>
      <c r="BE1342" s="4" t="s">
        <v>3</v>
      </c>
      <c r="BF1342" s="4" t="s">
        <v>3</v>
      </c>
      <c r="BG1342" s="4" t="s">
        <v>3</v>
      </c>
      <c r="BH1342" s="4">
        <v>3</v>
      </c>
      <c r="BI1342" s="4">
        <v>2</v>
      </c>
      <c r="BJ1342" s="4" t="s">
        <v>1388</v>
      </c>
      <c r="BK1342" s="4"/>
      <c r="BL1342" s="4"/>
      <c r="BM1342" s="4">
        <v>67</v>
      </c>
      <c r="BN1342" s="4">
        <v>0</v>
      </c>
      <c r="BO1342" s="4" t="s">
        <v>1386</v>
      </c>
      <c r="BP1342" s="4">
        <v>1</v>
      </c>
      <c r="BQ1342" s="4">
        <v>40</v>
      </c>
      <c r="BR1342" s="4">
        <v>0</v>
      </c>
      <c r="BS1342" s="4">
        <v>1</v>
      </c>
      <c r="BT1342" s="4">
        <v>1</v>
      </c>
      <c r="BU1342" s="4">
        <v>1</v>
      </c>
      <c r="BV1342" s="4">
        <v>1</v>
      </c>
      <c r="BW1342" s="4">
        <v>1</v>
      </c>
      <c r="BX1342" s="4">
        <v>1</v>
      </c>
      <c r="BY1342" s="4" t="s">
        <v>3</v>
      </c>
      <c r="BZ1342" s="4">
        <v>97</v>
      </c>
      <c r="CA1342" s="4">
        <v>51</v>
      </c>
      <c r="CB1342" s="4" t="s">
        <v>3</v>
      </c>
      <c r="CC1342" s="4"/>
      <c r="CD1342" s="4"/>
      <c r="CE1342" s="4">
        <v>1566</v>
      </c>
      <c r="CF1342" s="4">
        <v>0</v>
      </c>
      <c r="CG1342" s="4">
        <v>0</v>
      </c>
      <c r="CH1342" s="4"/>
      <c r="CI1342" s="4"/>
      <c r="CJ1342" s="4"/>
      <c r="CK1342" s="4"/>
      <c r="CL1342" s="4"/>
      <c r="CM1342" s="4">
        <v>0</v>
      </c>
      <c r="CN1342" s="4" t="s">
        <v>3</v>
      </c>
      <c r="CO1342" s="4">
        <v>0</v>
      </c>
      <c r="CP1342" s="4">
        <f t="shared" si="1553"/>
        <v>427.23</v>
      </c>
      <c r="CQ1342" s="4">
        <f t="shared" si="1554"/>
        <v>2.17</v>
      </c>
      <c r="CR1342" s="4">
        <f>(ROUND((ROUND(((ET1342)*AV1342*1),2)*BB1342),2)+ROUND((ROUND(((AE1342-(EU1342))*AV1342*1),2)*BS1342),2))</f>
        <v>0</v>
      </c>
      <c r="CS1342" s="4">
        <f>(ROUND((ROUND(((EU1342)*AV1342*1),2)*BS1342),2)+ROUND((ROUND(((AE1342-(EU1342))*AV1342*1),2)*BS1342),2))</f>
        <v>0</v>
      </c>
      <c r="CT1342" s="4">
        <f t="shared" si="1555"/>
        <v>0</v>
      </c>
      <c r="CU1342" s="4">
        <f t="shared" si="1556"/>
        <v>0</v>
      </c>
      <c r="CV1342" s="4">
        <f t="shared" si="1557"/>
        <v>0</v>
      </c>
      <c r="CW1342" s="4">
        <f t="shared" si="1558"/>
        <v>0</v>
      </c>
      <c r="CX1342" s="4">
        <f t="shared" si="1559"/>
        <v>0</v>
      </c>
      <c r="CY1342" s="4">
        <f>(ROUND((((S1342+ROUND((ROUND(((EU1342)*AV1342*1),2)*BS1342),2))*AT1342)/100),2)+ROUND(((ROUND((ROUND(((AE1342-(EU1342))*AV1342*1),2)*BS1342),2)*AT1342)/100),2))</f>
        <v>0</v>
      </c>
      <c r="CZ1342" s="4">
        <f>(ROUND((((S1342+ROUND((ROUND(((EU1342)*AV1342*1),2)*BS1342),2))*AU1342)/100),2)+ROUND(((ROUND((ROUND(((AE1342-(EU1342))*AV1342*1),2)*BS1342),2)*AU1342)/100),2))</f>
        <v>0</v>
      </c>
      <c r="DA1342" s="4"/>
      <c r="DB1342" s="4"/>
      <c r="DC1342" s="4" t="s">
        <v>3</v>
      </c>
      <c r="DD1342" s="4" t="s">
        <v>3</v>
      </c>
      <c r="DE1342" s="4" t="s">
        <v>3</v>
      </c>
      <c r="DF1342" s="4" t="s">
        <v>3</v>
      </c>
      <c r="DG1342" s="4" t="s">
        <v>3</v>
      </c>
      <c r="DH1342" s="4" t="s">
        <v>3</v>
      </c>
      <c r="DI1342" s="4" t="s">
        <v>3</v>
      </c>
      <c r="DJ1342" s="4" t="s">
        <v>3</v>
      </c>
      <c r="DK1342" s="4" t="s">
        <v>3</v>
      </c>
      <c r="DL1342" s="4" t="s">
        <v>3</v>
      </c>
      <c r="DM1342" s="4" t="s">
        <v>3</v>
      </c>
      <c r="DN1342" s="4">
        <v>0</v>
      </c>
      <c r="DO1342" s="4">
        <v>0</v>
      </c>
      <c r="DP1342" s="4">
        <v>1</v>
      </c>
      <c r="DQ1342" s="4">
        <v>1</v>
      </c>
      <c r="DR1342" s="4"/>
      <c r="DS1342" s="4"/>
      <c r="DT1342" s="4"/>
      <c r="DU1342" s="4">
        <v>1010</v>
      </c>
      <c r="DV1342" s="4" t="s">
        <v>266</v>
      </c>
      <c r="DW1342" s="4" t="s">
        <v>266</v>
      </c>
      <c r="DX1342" s="4">
        <v>1</v>
      </c>
      <c r="DY1342" s="4"/>
      <c r="DZ1342" s="4" t="s">
        <v>3</v>
      </c>
      <c r="EA1342" s="4" t="s">
        <v>3</v>
      </c>
      <c r="EB1342" s="4" t="s">
        <v>3</v>
      </c>
      <c r="EC1342" s="4" t="s">
        <v>3</v>
      </c>
      <c r="ED1342" s="4"/>
      <c r="EE1342" s="4">
        <v>57042957</v>
      </c>
      <c r="EF1342" s="4">
        <v>40</v>
      </c>
      <c r="EG1342" s="4" t="s">
        <v>33</v>
      </c>
      <c r="EH1342" s="4">
        <v>0</v>
      </c>
      <c r="EI1342" s="4" t="s">
        <v>3</v>
      </c>
      <c r="EJ1342" s="4">
        <v>2</v>
      </c>
      <c r="EK1342" s="4">
        <v>67</v>
      </c>
      <c r="EL1342" s="4" t="s">
        <v>34</v>
      </c>
      <c r="EM1342" s="4" t="s">
        <v>35</v>
      </c>
      <c r="EN1342" s="4"/>
      <c r="EO1342" s="4" t="s">
        <v>3</v>
      </c>
      <c r="EP1342" s="4"/>
      <c r="EQ1342" s="4">
        <v>0</v>
      </c>
      <c r="ER1342" s="4">
        <v>0.25</v>
      </c>
      <c r="ES1342" s="4">
        <v>0.25</v>
      </c>
      <c r="ET1342" s="4">
        <v>0</v>
      </c>
      <c r="EU1342" s="4">
        <v>0</v>
      </c>
      <c r="EV1342" s="4">
        <v>0</v>
      </c>
      <c r="EW1342" s="4">
        <v>0</v>
      </c>
      <c r="EX1342" s="4">
        <v>0</v>
      </c>
      <c r="EY1342" s="4"/>
      <c r="EZ1342" s="4"/>
      <c r="FA1342" s="4"/>
      <c r="FB1342" s="4"/>
      <c r="FC1342" s="4"/>
      <c r="FD1342" s="4"/>
      <c r="FE1342" s="4"/>
      <c r="FF1342" s="4"/>
      <c r="FG1342" s="4"/>
      <c r="FH1342" s="4"/>
      <c r="FI1342" s="4"/>
      <c r="FJ1342" s="4"/>
      <c r="FK1342" s="4"/>
      <c r="FL1342" s="4"/>
      <c r="FM1342" s="4"/>
      <c r="FN1342" s="4"/>
      <c r="FO1342" s="4"/>
      <c r="FP1342" s="4"/>
      <c r="FQ1342" s="4">
        <v>0</v>
      </c>
      <c r="FR1342" s="4">
        <v>0</v>
      </c>
      <c r="FS1342" s="4">
        <v>0</v>
      </c>
      <c r="FT1342" s="4"/>
      <c r="FU1342" s="4"/>
      <c r="FV1342" s="4"/>
      <c r="FW1342" s="4"/>
      <c r="FX1342" s="4">
        <v>97</v>
      </c>
      <c r="FY1342" s="4">
        <v>51</v>
      </c>
      <c r="FZ1342" s="4"/>
      <c r="GA1342" s="4" t="s">
        <v>3</v>
      </c>
      <c r="GB1342" s="4"/>
      <c r="GC1342" s="4"/>
      <c r="GD1342" s="4">
        <v>1</v>
      </c>
      <c r="GE1342" s="4"/>
      <c r="GF1342" s="4">
        <v>-1446611938</v>
      </c>
      <c r="GG1342" s="4">
        <v>2</v>
      </c>
      <c r="GH1342" s="4">
        <v>1</v>
      </c>
      <c r="GI1342" s="4">
        <v>2</v>
      </c>
      <c r="GJ1342" s="4">
        <v>0</v>
      </c>
      <c r="GK1342" s="4">
        <v>0</v>
      </c>
      <c r="GL1342" s="4">
        <f t="shared" si="1560"/>
        <v>0</v>
      </c>
      <c r="GM1342" s="4">
        <f t="shared" si="1561"/>
        <v>427.23</v>
      </c>
      <c r="GN1342" s="4">
        <f t="shared" si="1562"/>
        <v>0</v>
      </c>
      <c r="GO1342" s="4">
        <f t="shared" si="1563"/>
        <v>427.23</v>
      </c>
      <c r="GP1342" s="4">
        <f t="shared" si="1564"/>
        <v>0</v>
      </c>
      <c r="GQ1342" s="4"/>
      <c r="GR1342" s="4">
        <v>0</v>
      </c>
      <c r="GS1342" s="4">
        <v>3</v>
      </c>
      <c r="GT1342" s="4">
        <v>0</v>
      </c>
      <c r="GU1342" s="4" t="s">
        <v>3</v>
      </c>
      <c r="GV1342" s="4">
        <f t="shared" si="1565"/>
        <v>0</v>
      </c>
      <c r="GW1342" s="4">
        <v>1</v>
      </c>
      <c r="GX1342" s="4">
        <f t="shared" si="1566"/>
        <v>0</v>
      </c>
      <c r="GY1342" s="4"/>
      <c r="GZ1342" s="4"/>
      <c r="HA1342" s="4">
        <v>0</v>
      </c>
      <c r="HB1342" s="4">
        <v>0</v>
      </c>
      <c r="HC1342" s="4">
        <f t="shared" si="1567"/>
        <v>0</v>
      </c>
      <c r="HD1342" s="4"/>
      <c r="HE1342" s="4" t="s">
        <v>3</v>
      </c>
      <c r="HF1342" s="4" t="s">
        <v>3</v>
      </c>
      <c r="HG1342" s="4"/>
      <c r="HH1342" s="4"/>
      <c r="HI1342" s="4"/>
      <c r="HJ1342" s="4"/>
      <c r="HK1342" s="4"/>
      <c r="HL1342" s="4"/>
      <c r="HM1342" s="4" t="s">
        <v>22</v>
      </c>
      <c r="HN1342" s="4" t="s">
        <v>3</v>
      </c>
      <c r="HO1342" s="4" t="s">
        <v>3</v>
      </c>
      <c r="HP1342" s="4" t="s">
        <v>3</v>
      </c>
      <c r="HQ1342" s="4" t="s">
        <v>3</v>
      </c>
      <c r="HR1342" s="4"/>
      <c r="HS1342" s="4">
        <v>0</v>
      </c>
      <c r="HT1342" s="4"/>
      <c r="HU1342" s="4"/>
      <c r="HV1342" s="4"/>
      <c r="HW1342" s="4"/>
      <c r="HX1342" s="4"/>
      <c r="HY1342" s="4"/>
      <c r="HZ1342" s="4"/>
      <c r="IA1342" s="4"/>
      <c r="IB1342" s="4"/>
      <c r="IC1342" s="4"/>
      <c r="ID1342" s="4"/>
      <c r="IE1342" s="4"/>
      <c r="IF1342" s="4"/>
      <c r="IG1342" s="4"/>
      <c r="IH1342" s="4"/>
      <c r="II1342" s="4"/>
      <c r="IJ1342" s="4"/>
      <c r="IK1342" s="4">
        <v>0</v>
      </c>
      <c r="IL1342" s="4"/>
      <c r="IM1342" s="4"/>
      <c r="IN1342" s="4"/>
      <c r="IO1342" s="4"/>
      <c r="IP1342" s="4"/>
      <c r="IQ1342" s="4"/>
      <c r="IR1342" s="4"/>
      <c r="IS1342" s="4"/>
      <c r="IT1342" s="4"/>
      <c r="IU1342" s="4"/>
    </row>
    <row r="1343" spans="1:255" ht="409.5" x14ac:dyDescent="0.25">
      <c r="A1343" s="3">
        <v>17</v>
      </c>
      <c r="B1343" s="3">
        <v>1</v>
      </c>
      <c r="C1343" s="3">
        <f>ROW(SmtRes!A720)</f>
        <v>720</v>
      </c>
      <c r="D1343" s="3">
        <f>ROW(EtalonRes!A846)</f>
        <v>846</v>
      </c>
      <c r="E1343" s="3" t="s">
        <v>1510</v>
      </c>
      <c r="F1343" s="3" t="s">
        <v>1511</v>
      </c>
      <c r="G1343" s="3" t="s">
        <v>1512</v>
      </c>
      <c r="H1343" s="3" t="s">
        <v>1507</v>
      </c>
      <c r="I1343" s="3">
        <f>ROUND((5+5+5)/100,9)</f>
        <v>0.15</v>
      </c>
      <c r="J1343" s="3">
        <v>0</v>
      </c>
      <c r="K1343" s="3">
        <f>ROUND((5+5+5)/100,9)</f>
        <v>0.15</v>
      </c>
      <c r="L1343" s="3"/>
      <c r="M1343" s="3"/>
      <c r="N1343" s="3"/>
      <c r="O1343" s="3">
        <f t="shared" si="1543"/>
        <v>91.98</v>
      </c>
      <c r="P1343" s="3">
        <f t="shared" si="1544"/>
        <v>15.92</v>
      </c>
      <c r="Q1343" s="3">
        <f>(ROUND((ROUND((((ET1343*1.2))*AV1343*I1343),2)*BB1343),2)+ROUND((ROUND(((AE1343-((EU1343*1.2)))*AV1343*I1343),2)*BS1343),2))</f>
        <v>2.94</v>
      </c>
      <c r="R1343" s="3">
        <f>(ROUND((ROUND((((EU1343*1.2))*AV1343*I1343),2)*BS1343),2)+ROUND((ROUND(((AE1343-((EU1343*1.2)))*AV1343*I1343),2)*BS1343),2))</f>
        <v>0.02</v>
      </c>
      <c r="S1343" s="3">
        <f t="shared" si="1545"/>
        <v>73.12</v>
      </c>
      <c r="T1343" s="3">
        <f t="shared" si="1546"/>
        <v>0</v>
      </c>
      <c r="U1343" s="3">
        <f t="shared" si="1547"/>
        <v>5.6293001999999994</v>
      </c>
      <c r="V1343" s="3">
        <f t="shared" si="1548"/>
        <v>0</v>
      </c>
      <c r="W1343" s="3">
        <f t="shared" si="1549"/>
        <v>0</v>
      </c>
      <c r="X1343" s="3">
        <f>(ROUND((((S1343+ROUND((ROUND((((EU1343*1.2))*AV1343*I1343),2)*BS1343),2))*AT1343)/100),2)+ROUND(((ROUND((ROUND(((AE1343-((EU1343*1.2)))*AV1343*I1343),2)*BS1343),2)*AT1343)/100),2))</f>
        <v>70.95</v>
      </c>
      <c r="Y1343" s="3">
        <f>(ROUND((((S1343+ROUND((ROUND((((EU1343*1.2))*AV1343*I1343),2)*BS1343),2))*AU1343)/100),2)+ROUND(((ROUND((ROUND(((AE1343-((EU1343*1.2)))*AV1343*I1343),2)*BS1343),2)*AU1343)/100),2))</f>
        <v>37.299999999999997</v>
      </c>
      <c r="Z1343" s="3"/>
      <c r="AA1343" s="3">
        <v>54971259</v>
      </c>
      <c r="AB1343" s="3">
        <f t="shared" si="1550"/>
        <v>590.47</v>
      </c>
      <c r="AC1343" s="3">
        <f>ROUND(((ES1343*1)),6)</f>
        <v>106.15</v>
      </c>
      <c r="AD1343" s="3">
        <f>ROUND(((((ET1343*1.2))-((EU1343*1.2)))+AE1343),6)</f>
        <v>18.707999999999998</v>
      </c>
      <c r="AE1343" s="3">
        <f>ROUND(((EU1343*1.2)),6)</f>
        <v>0.156</v>
      </c>
      <c r="AF1343" s="3">
        <f>ROUND(((EV1343*1.2)),6)</f>
        <v>465.61200000000002</v>
      </c>
      <c r="AG1343" s="3">
        <f t="shared" si="1551"/>
        <v>0</v>
      </c>
      <c r="AH1343" s="3">
        <f>((EW1343*1.2))</f>
        <v>35.844000000000001</v>
      </c>
      <c r="AI1343" s="3">
        <f>((EX1343*1.2))</f>
        <v>0</v>
      </c>
      <c r="AJ1343" s="3">
        <f t="shared" si="1552"/>
        <v>0</v>
      </c>
      <c r="AK1343" s="3">
        <v>509.75</v>
      </c>
      <c r="AL1343" s="3">
        <v>106.15</v>
      </c>
      <c r="AM1343" s="3">
        <v>15.59</v>
      </c>
      <c r="AN1343" s="3">
        <v>0.13</v>
      </c>
      <c r="AO1343" s="3">
        <v>388.01</v>
      </c>
      <c r="AP1343" s="3">
        <v>0</v>
      </c>
      <c r="AQ1343" s="3">
        <v>29.87</v>
      </c>
      <c r="AR1343" s="3">
        <v>0</v>
      </c>
      <c r="AS1343" s="3">
        <v>0</v>
      </c>
      <c r="AT1343" s="3">
        <v>97</v>
      </c>
      <c r="AU1343" s="3">
        <v>51</v>
      </c>
      <c r="AV1343" s="3">
        <v>1.0469999999999999</v>
      </c>
      <c r="AW1343" s="3">
        <v>1</v>
      </c>
      <c r="AX1343" s="3"/>
      <c r="AY1343" s="3"/>
      <c r="AZ1343" s="3">
        <v>1</v>
      </c>
      <c r="BA1343" s="3">
        <v>1</v>
      </c>
      <c r="BB1343" s="3">
        <v>1</v>
      </c>
      <c r="BC1343" s="3">
        <v>1</v>
      </c>
      <c r="BD1343" s="3" t="s">
        <v>3</v>
      </c>
      <c r="BE1343" s="3" t="s">
        <v>3</v>
      </c>
      <c r="BF1343" s="3" t="s">
        <v>3</v>
      </c>
      <c r="BG1343" s="3" t="s">
        <v>3</v>
      </c>
      <c r="BH1343" s="3">
        <v>0</v>
      </c>
      <c r="BI1343" s="3">
        <v>2</v>
      </c>
      <c r="BJ1343" s="3" t="s">
        <v>1513</v>
      </c>
      <c r="BK1343" s="3"/>
      <c r="BL1343" s="3"/>
      <c r="BM1343" s="3">
        <v>67</v>
      </c>
      <c r="BN1343" s="3">
        <v>0</v>
      </c>
      <c r="BO1343" s="3" t="s">
        <v>1511</v>
      </c>
      <c r="BP1343" s="3">
        <v>1</v>
      </c>
      <c r="BQ1343" s="3">
        <v>40</v>
      </c>
      <c r="BR1343" s="3">
        <v>0</v>
      </c>
      <c r="BS1343" s="3">
        <v>1</v>
      </c>
      <c r="BT1343" s="3">
        <v>1</v>
      </c>
      <c r="BU1343" s="3">
        <v>1</v>
      </c>
      <c r="BV1343" s="3">
        <v>1</v>
      </c>
      <c r="BW1343" s="3">
        <v>1</v>
      </c>
      <c r="BX1343" s="3">
        <v>1</v>
      </c>
      <c r="BY1343" s="3" t="s">
        <v>3</v>
      </c>
      <c r="BZ1343" s="3">
        <v>97</v>
      </c>
      <c r="CA1343" s="3">
        <v>51</v>
      </c>
      <c r="CB1343" s="3" t="s">
        <v>3</v>
      </c>
      <c r="CC1343" s="3"/>
      <c r="CD1343" s="3"/>
      <c r="CE1343" s="3">
        <v>1566</v>
      </c>
      <c r="CF1343" s="3">
        <v>0</v>
      </c>
      <c r="CG1343" s="3">
        <v>0</v>
      </c>
      <c r="CH1343" s="3"/>
      <c r="CI1343" s="3"/>
      <c r="CJ1343" s="3"/>
      <c r="CK1343" s="3"/>
      <c r="CL1343" s="3"/>
      <c r="CM1343" s="3">
        <v>0</v>
      </c>
      <c r="CN1343" s="9" t="s">
        <v>2491</v>
      </c>
      <c r="CO1343" s="3">
        <v>0</v>
      </c>
      <c r="CP1343" s="3">
        <f t="shared" si="1553"/>
        <v>91.98</v>
      </c>
      <c r="CQ1343" s="3">
        <f t="shared" si="1554"/>
        <v>106.15</v>
      </c>
      <c r="CR1343" s="3">
        <f>(ROUND((ROUND((((ET1343*1.2))*AV1343*1),2)*BB1343),2)+ROUND((ROUND(((AE1343-((EU1343*1.2)))*AV1343*1),2)*BS1343),2))</f>
        <v>19.59</v>
      </c>
      <c r="CS1343" s="3">
        <f>(ROUND((ROUND((((EU1343*1.2))*AV1343*1),2)*BS1343),2)+ROUND((ROUND(((AE1343-((EU1343*1.2)))*AV1343*1),2)*BS1343),2))</f>
        <v>0.16</v>
      </c>
      <c r="CT1343" s="3">
        <f t="shared" si="1555"/>
        <v>487.5</v>
      </c>
      <c r="CU1343" s="3">
        <f t="shared" si="1556"/>
        <v>0</v>
      </c>
      <c r="CV1343" s="3">
        <f t="shared" si="1557"/>
        <v>37.528667999999996</v>
      </c>
      <c r="CW1343" s="3">
        <f t="shared" si="1558"/>
        <v>0</v>
      </c>
      <c r="CX1343" s="3">
        <f t="shared" si="1559"/>
        <v>0</v>
      </c>
      <c r="CY1343" s="3">
        <f>(ROUND((((S1343+ROUND((ROUND((((EU1343*1.2))*AV1343*1),2)*BS1343),2))*AT1343)/100),2)+ROUND(((ROUND((ROUND(((AE1343-((EU1343*1.2)))*AV1343*1),2)*BS1343),2)*AT1343)/100),2))</f>
        <v>71.08</v>
      </c>
      <c r="CZ1343" s="3">
        <f>(ROUND((((S1343+ROUND((ROUND((((EU1343*1.2))*AV1343*1),2)*BS1343),2))*AU1343)/100),2)+ROUND(((ROUND((ROUND(((AE1343-((EU1343*1.2)))*AV1343*1),2)*BS1343),2)*AU1343)/100),2))</f>
        <v>37.369999999999997</v>
      </c>
      <c r="DA1343" s="3"/>
      <c r="DB1343" s="3">
        <v>261</v>
      </c>
      <c r="DC1343" s="3" t="s">
        <v>3</v>
      </c>
      <c r="DD1343" s="3" t="s">
        <v>22</v>
      </c>
      <c r="DE1343" s="3" t="s">
        <v>42</v>
      </c>
      <c r="DF1343" s="3" t="s">
        <v>42</v>
      </c>
      <c r="DG1343" s="3" t="s">
        <v>42</v>
      </c>
      <c r="DH1343" s="3" t="s">
        <v>3</v>
      </c>
      <c r="DI1343" s="3" t="s">
        <v>42</v>
      </c>
      <c r="DJ1343" s="3" t="s">
        <v>42</v>
      </c>
      <c r="DK1343" s="3" t="s">
        <v>3</v>
      </c>
      <c r="DL1343" s="3" t="s">
        <v>3</v>
      </c>
      <c r="DM1343" s="3" t="s">
        <v>3</v>
      </c>
      <c r="DN1343" s="3">
        <v>0</v>
      </c>
      <c r="DO1343" s="3">
        <v>0</v>
      </c>
      <c r="DP1343" s="3">
        <v>1</v>
      </c>
      <c r="DQ1343" s="3">
        <v>1</v>
      </c>
      <c r="DR1343" s="3"/>
      <c r="DS1343" s="3"/>
      <c r="DT1343" s="3"/>
      <c r="DU1343" s="3">
        <v>1013</v>
      </c>
      <c r="DV1343" s="3" t="s">
        <v>1507</v>
      </c>
      <c r="DW1343" s="3" t="s">
        <v>1507</v>
      </c>
      <c r="DX1343" s="3">
        <v>1</v>
      </c>
      <c r="DY1343" s="3"/>
      <c r="DZ1343" s="3" t="s">
        <v>3</v>
      </c>
      <c r="EA1343" s="3" t="s">
        <v>3</v>
      </c>
      <c r="EB1343" s="3" t="s">
        <v>3</v>
      </c>
      <c r="EC1343" s="3" t="s">
        <v>3</v>
      </c>
      <c r="ED1343" s="3"/>
      <c r="EE1343" s="3">
        <v>57042957</v>
      </c>
      <c r="EF1343" s="3">
        <v>40</v>
      </c>
      <c r="EG1343" s="3" t="s">
        <v>33</v>
      </c>
      <c r="EH1343" s="3">
        <v>0</v>
      </c>
      <c r="EI1343" s="3" t="s">
        <v>3</v>
      </c>
      <c r="EJ1343" s="3">
        <v>2</v>
      </c>
      <c r="EK1343" s="3">
        <v>67</v>
      </c>
      <c r="EL1343" s="3" t="s">
        <v>34</v>
      </c>
      <c r="EM1343" s="3" t="s">
        <v>35</v>
      </c>
      <c r="EN1343" s="3"/>
      <c r="EO1343" s="3" t="s">
        <v>46</v>
      </c>
      <c r="EP1343" s="3"/>
      <c r="EQ1343" s="3">
        <v>0</v>
      </c>
      <c r="ER1343" s="3">
        <v>509.75</v>
      </c>
      <c r="ES1343" s="3">
        <v>106.15</v>
      </c>
      <c r="ET1343" s="3">
        <v>15.59</v>
      </c>
      <c r="EU1343" s="3">
        <v>0.13</v>
      </c>
      <c r="EV1343" s="3">
        <v>388.01</v>
      </c>
      <c r="EW1343" s="3">
        <v>29.87</v>
      </c>
      <c r="EX1343" s="3">
        <v>0</v>
      </c>
      <c r="EY1343" s="3">
        <v>0</v>
      </c>
      <c r="EZ1343" s="3"/>
      <c r="FA1343" s="3"/>
      <c r="FB1343" s="3"/>
      <c r="FC1343" s="3"/>
      <c r="FD1343" s="3"/>
      <c r="FE1343" s="3"/>
      <c r="FF1343" s="3"/>
      <c r="FG1343" s="3"/>
      <c r="FH1343" s="3"/>
      <c r="FI1343" s="3"/>
      <c r="FJ1343" s="3"/>
      <c r="FK1343" s="3"/>
      <c r="FL1343" s="3"/>
      <c r="FM1343" s="3"/>
      <c r="FN1343" s="3"/>
      <c r="FO1343" s="3"/>
      <c r="FP1343" s="3"/>
      <c r="FQ1343" s="3">
        <v>0</v>
      </c>
      <c r="FR1343" s="3">
        <v>0</v>
      </c>
      <c r="FS1343" s="3">
        <v>0</v>
      </c>
      <c r="FT1343" s="3"/>
      <c r="FU1343" s="3"/>
      <c r="FV1343" s="3"/>
      <c r="FW1343" s="3"/>
      <c r="FX1343" s="3">
        <v>97</v>
      </c>
      <c r="FY1343" s="3">
        <v>51</v>
      </c>
      <c r="FZ1343" s="3"/>
      <c r="GA1343" s="3" t="s">
        <v>3</v>
      </c>
      <c r="GB1343" s="3"/>
      <c r="GC1343" s="3"/>
      <c r="GD1343" s="3">
        <v>1</v>
      </c>
      <c r="GE1343" s="3"/>
      <c r="GF1343" s="3">
        <v>1675651377</v>
      </c>
      <c r="GG1343" s="3">
        <v>2</v>
      </c>
      <c r="GH1343" s="3">
        <v>1</v>
      </c>
      <c r="GI1343" s="3">
        <v>2</v>
      </c>
      <c r="GJ1343" s="3">
        <v>0</v>
      </c>
      <c r="GK1343" s="3">
        <v>0</v>
      </c>
      <c r="GL1343" s="3">
        <f t="shared" si="1560"/>
        <v>0</v>
      </c>
      <c r="GM1343" s="3">
        <f t="shared" si="1561"/>
        <v>200.23</v>
      </c>
      <c r="GN1343" s="3">
        <f t="shared" si="1562"/>
        <v>0</v>
      </c>
      <c r="GO1343" s="3">
        <f t="shared" si="1563"/>
        <v>200.23</v>
      </c>
      <c r="GP1343" s="3">
        <f t="shared" si="1564"/>
        <v>0</v>
      </c>
      <c r="GQ1343" s="3"/>
      <c r="GR1343" s="3">
        <v>0</v>
      </c>
      <c r="GS1343" s="3">
        <v>3</v>
      </c>
      <c r="GT1343" s="3">
        <v>0</v>
      </c>
      <c r="GU1343" s="3" t="s">
        <v>3</v>
      </c>
      <c r="GV1343" s="3">
        <f t="shared" si="1565"/>
        <v>0</v>
      </c>
      <c r="GW1343" s="3">
        <v>1</v>
      </c>
      <c r="GX1343" s="3">
        <f t="shared" si="1566"/>
        <v>0</v>
      </c>
      <c r="GY1343" s="3"/>
      <c r="GZ1343" s="3"/>
      <c r="HA1343" s="3">
        <v>0</v>
      </c>
      <c r="HB1343" s="3">
        <v>0</v>
      </c>
      <c r="HC1343" s="3">
        <f t="shared" si="1567"/>
        <v>0</v>
      </c>
      <c r="HD1343" s="3"/>
      <c r="HE1343" s="3" t="s">
        <v>3</v>
      </c>
      <c r="HF1343" s="3" t="s">
        <v>3</v>
      </c>
      <c r="HG1343" s="3"/>
      <c r="HH1343" s="3"/>
      <c r="HI1343" s="3"/>
      <c r="HJ1343" s="3"/>
      <c r="HK1343" s="3"/>
      <c r="HL1343" s="3"/>
      <c r="HM1343" s="3" t="s">
        <v>3</v>
      </c>
      <c r="HN1343" s="3" t="s">
        <v>3</v>
      </c>
      <c r="HO1343" s="3" t="s">
        <v>3</v>
      </c>
      <c r="HP1343" s="3" t="s">
        <v>3</v>
      </c>
      <c r="HQ1343" s="3" t="s">
        <v>3</v>
      </c>
      <c r="HR1343" s="3"/>
      <c r="HS1343" s="3">
        <v>0</v>
      </c>
      <c r="HT1343" s="3"/>
      <c r="HU1343" s="3"/>
      <c r="HV1343" s="3"/>
      <c r="HW1343" s="3"/>
      <c r="HX1343" s="3"/>
      <c r="HY1343" s="3"/>
      <c r="HZ1343" s="3"/>
      <c r="IA1343" s="3"/>
      <c r="IB1343" s="3"/>
      <c r="IC1343" s="3"/>
      <c r="ID1343" s="3"/>
      <c r="IE1343" s="3"/>
      <c r="IF1343" s="3"/>
      <c r="IG1343" s="3"/>
      <c r="IH1343" s="3"/>
      <c r="II1343" s="3"/>
      <c r="IJ1343" s="3"/>
      <c r="IK1343" s="3">
        <v>0</v>
      </c>
      <c r="IL1343" s="3"/>
      <c r="IM1343" s="3"/>
      <c r="IN1343" s="3"/>
      <c r="IO1343" s="3"/>
      <c r="IP1343" s="3"/>
      <c r="IQ1343" s="3"/>
      <c r="IR1343" s="3"/>
      <c r="IS1343" s="3"/>
      <c r="IT1343" s="3"/>
      <c r="IU1343" s="3"/>
    </row>
    <row r="1344" spans="1:255" ht="409.5" x14ac:dyDescent="0.25">
      <c r="A1344" s="4">
        <v>17</v>
      </c>
      <c r="B1344" s="4">
        <v>1</v>
      </c>
      <c r="C1344" s="4">
        <f>ROW(SmtRes!A732)</f>
        <v>732</v>
      </c>
      <c r="D1344" s="4">
        <f>ROW(EtalonRes!A858)</f>
        <v>858</v>
      </c>
      <c r="E1344" s="4" t="s">
        <v>1510</v>
      </c>
      <c r="F1344" s="4" t="s">
        <v>1511</v>
      </c>
      <c r="G1344" s="4" t="s">
        <v>1512</v>
      </c>
      <c r="H1344" s="4" t="s">
        <v>1507</v>
      </c>
      <c r="I1344" s="4">
        <f>ROUND((5+5+5)/100,9)</f>
        <v>0.15</v>
      </c>
      <c r="J1344" s="4">
        <v>0</v>
      </c>
      <c r="K1344" s="4">
        <f>ROUND((5+5+5)/100,9)</f>
        <v>0.15</v>
      </c>
      <c r="L1344" s="4"/>
      <c r="M1344" s="4"/>
      <c r="N1344" s="4"/>
      <c r="O1344" s="4">
        <f t="shared" si="1543"/>
        <v>4214.42</v>
      </c>
      <c r="P1344" s="4">
        <f t="shared" si="1544"/>
        <v>63.68</v>
      </c>
      <c r="Q1344" s="4">
        <f>(ROUND((ROUND((((ET1344*1.2))*AV1344*I1344),2)*BB1344),2)+ROUND((ROUND(((AE1344-((EU1344*1.2)))*AV1344*I1344),2)*BS1344),2))</f>
        <v>30.43</v>
      </c>
      <c r="R1344" s="4">
        <f>(ROUND((ROUND((((EU1344*1.2))*AV1344*I1344),2)*BS1344),2)+ROUND((ROUND(((AE1344-((EU1344*1.2)))*AV1344*I1344),2)*BS1344),2))</f>
        <v>1.1299999999999999</v>
      </c>
      <c r="S1344" s="4">
        <f t="shared" si="1545"/>
        <v>4120.3100000000004</v>
      </c>
      <c r="T1344" s="4">
        <f t="shared" si="1546"/>
        <v>0</v>
      </c>
      <c r="U1344" s="4">
        <f t="shared" si="1547"/>
        <v>5.6293001999999994</v>
      </c>
      <c r="V1344" s="4">
        <f t="shared" si="1548"/>
        <v>0</v>
      </c>
      <c r="W1344" s="4">
        <f t="shared" si="1549"/>
        <v>0</v>
      </c>
      <c r="X1344" s="4">
        <f>(ROUND((((S1344+ROUND((ROUND((((EU1344*1.2))*AV1344*I1344),2)*BS1344),2))*AT1344)/100),2)+ROUND(((ROUND((ROUND(((AE1344-((EU1344*1.2)))*AV1344*I1344),2)*BS1344),2)*AT1344)/100),2))</f>
        <v>3997.8</v>
      </c>
      <c r="Y1344" s="4">
        <f>(ROUND((((S1344+ROUND((ROUND((((EU1344*1.2))*AV1344*I1344),2)*BS1344),2))*AU1344)/100),2)+ROUND(((ROUND((ROUND(((AE1344-((EU1344*1.2)))*AV1344*I1344),2)*BS1344),2)*AU1344)/100),2))</f>
        <v>2101.9299999999998</v>
      </c>
      <c r="Z1344" s="4"/>
      <c r="AA1344" s="4">
        <v>55890823</v>
      </c>
      <c r="AB1344" s="4">
        <f t="shared" si="1550"/>
        <v>590.47</v>
      </c>
      <c r="AC1344" s="4">
        <f>ROUND(((ES1344*1)),6)</f>
        <v>106.15</v>
      </c>
      <c r="AD1344" s="4">
        <f>ROUND(((((ET1344*1.2))-((EU1344*1.2)))+AE1344),6)</f>
        <v>18.707999999999998</v>
      </c>
      <c r="AE1344" s="4">
        <f>ROUND(((EU1344*1.2)),6)</f>
        <v>0.156</v>
      </c>
      <c r="AF1344" s="4">
        <f>ROUND(((EV1344*1.2)),6)</f>
        <v>465.61200000000002</v>
      </c>
      <c r="AG1344" s="4">
        <f t="shared" si="1551"/>
        <v>0</v>
      </c>
      <c r="AH1344" s="4">
        <f>((EW1344*1.2))</f>
        <v>35.844000000000001</v>
      </c>
      <c r="AI1344" s="4">
        <f>((EX1344*1.2))</f>
        <v>0</v>
      </c>
      <c r="AJ1344" s="4">
        <f t="shared" si="1552"/>
        <v>0</v>
      </c>
      <c r="AK1344" s="4">
        <v>509.75</v>
      </c>
      <c r="AL1344" s="4">
        <v>106.15</v>
      </c>
      <c r="AM1344" s="4">
        <v>15.59</v>
      </c>
      <c r="AN1344" s="4">
        <v>0.13</v>
      </c>
      <c r="AO1344" s="4">
        <v>388.01</v>
      </c>
      <c r="AP1344" s="4">
        <v>0</v>
      </c>
      <c r="AQ1344" s="4">
        <v>29.87</v>
      </c>
      <c r="AR1344" s="4">
        <v>0</v>
      </c>
      <c r="AS1344" s="4">
        <v>0</v>
      </c>
      <c r="AT1344" s="4">
        <v>97</v>
      </c>
      <c r="AU1344" s="4">
        <v>51</v>
      </c>
      <c r="AV1344" s="4">
        <v>1.0469999999999999</v>
      </c>
      <c r="AW1344" s="4">
        <v>1</v>
      </c>
      <c r="AX1344" s="4"/>
      <c r="AY1344" s="4"/>
      <c r="AZ1344" s="4">
        <v>1</v>
      </c>
      <c r="BA1344" s="4">
        <v>56.35</v>
      </c>
      <c r="BB1344" s="4">
        <v>10.35</v>
      </c>
      <c r="BC1344" s="4">
        <v>4</v>
      </c>
      <c r="BD1344" s="4" t="s">
        <v>3</v>
      </c>
      <c r="BE1344" s="4" t="s">
        <v>3</v>
      </c>
      <c r="BF1344" s="4" t="s">
        <v>3</v>
      </c>
      <c r="BG1344" s="4" t="s">
        <v>3</v>
      </c>
      <c r="BH1344" s="4">
        <v>0</v>
      </c>
      <c r="BI1344" s="4">
        <v>2</v>
      </c>
      <c r="BJ1344" s="4" t="s">
        <v>1513</v>
      </c>
      <c r="BK1344" s="4"/>
      <c r="BL1344" s="4"/>
      <c r="BM1344" s="4">
        <v>67</v>
      </c>
      <c r="BN1344" s="4">
        <v>0</v>
      </c>
      <c r="BO1344" s="4" t="s">
        <v>1511</v>
      </c>
      <c r="BP1344" s="4">
        <v>1</v>
      </c>
      <c r="BQ1344" s="4">
        <v>40</v>
      </c>
      <c r="BR1344" s="4">
        <v>0</v>
      </c>
      <c r="BS1344" s="4">
        <v>56.35</v>
      </c>
      <c r="BT1344" s="4">
        <v>1</v>
      </c>
      <c r="BU1344" s="4">
        <v>1</v>
      </c>
      <c r="BV1344" s="4">
        <v>1</v>
      </c>
      <c r="BW1344" s="4">
        <v>1</v>
      </c>
      <c r="BX1344" s="4">
        <v>1</v>
      </c>
      <c r="BY1344" s="4" t="s">
        <v>3</v>
      </c>
      <c r="BZ1344" s="4">
        <v>97</v>
      </c>
      <c r="CA1344" s="4">
        <v>51</v>
      </c>
      <c r="CB1344" s="4" t="s">
        <v>3</v>
      </c>
      <c r="CC1344" s="4"/>
      <c r="CD1344" s="4"/>
      <c r="CE1344" s="4">
        <v>1566</v>
      </c>
      <c r="CF1344" s="4">
        <v>0</v>
      </c>
      <c r="CG1344" s="4">
        <v>0</v>
      </c>
      <c r="CH1344" s="4"/>
      <c r="CI1344" s="4"/>
      <c r="CJ1344" s="4"/>
      <c r="CK1344" s="4"/>
      <c r="CL1344" s="4"/>
      <c r="CM1344" s="4">
        <v>0</v>
      </c>
      <c r="CN1344" s="10" t="s">
        <v>2491</v>
      </c>
      <c r="CO1344" s="4">
        <v>0</v>
      </c>
      <c r="CP1344" s="4">
        <f t="shared" si="1553"/>
        <v>4214.42</v>
      </c>
      <c r="CQ1344" s="4">
        <f t="shared" si="1554"/>
        <v>424.6</v>
      </c>
      <c r="CR1344" s="4">
        <f>(ROUND((ROUND((((ET1344*1.2))*AV1344*1),2)*BB1344),2)+ROUND((ROUND(((AE1344-((EU1344*1.2)))*AV1344*1),2)*BS1344),2))</f>
        <v>202.76</v>
      </c>
      <c r="CS1344" s="4">
        <f>(ROUND((ROUND((((EU1344*1.2))*AV1344*1),2)*BS1344),2)+ROUND((ROUND(((AE1344-((EU1344*1.2)))*AV1344*1),2)*BS1344),2))</f>
        <v>9.02</v>
      </c>
      <c r="CT1344" s="4">
        <f t="shared" si="1555"/>
        <v>27470.63</v>
      </c>
      <c r="CU1344" s="4">
        <f t="shared" si="1556"/>
        <v>0</v>
      </c>
      <c r="CV1344" s="4">
        <f t="shared" si="1557"/>
        <v>37.528667999999996</v>
      </c>
      <c r="CW1344" s="4">
        <f t="shared" si="1558"/>
        <v>0</v>
      </c>
      <c r="CX1344" s="4">
        <f t="shared" si="1559"/>
        <v>0</v>
      </c>
      <c r="CY1344" s="4">
        <f>(ROUND((((S1344+ROUND((ROUND((((EU1344*1.2))*AV1344*1),2)*BS1344),2))*AT1344)/100),2)+ROUND(((ROUND((ROUND(((AE1344-((EU1344*1.2)))*AV1344*1),2)*BS1344),2)*AT1344)/100),2))</f>
        <v>4005.45</v>
      </c>
      <c r="CZ1344" s="4">
        <f>(ROUND((((S1344+ROUND((ROUND((((EU1344*1.2))*AV1344*1),2)*BS1344),2))*AU1344)/100),2)+ROUND(((ROUND((ROUND(((AE1344-((EU1344*1.2)))*AV1344*1),2)*BS1344),2)*AU1344)/100),2))</f>
        <v>2105.96</v>
      </c>
      <c r="DA1344" s="4"/>
      <c r="DB1344" s="4">
        <v>262</v>
      </c>
      <c r="DC1344" s="4" t="s">
        <v>3</v>
      </c>
      <c r="DD1344" s="4" t="s">
        <v>22</v>
      </c>
      <c r="DE1344" s="4" t="s">
        <v>42</v>
      </c>
      <c r="DF1344" s="4" t="s">
        <v>42</v>
      </c>
      <c r="DG1344" s="4" t="s">
        <v>42</v>
      </c>
      <c r="DH1344" s="4" t="s">
        <v>3</v>
      </c>
      <c r="DI1344" s="4" t="s">
        <v>42</v>
      </c>
      <c r="DJ1344" s="4" t="s">
        <v>42</v>
      </c>
      <c r="DK1344" s="4" t="s">
        <v>3</v>
      </c>
      <c r="DL1344" s="4" t="s">
        <v>3</v>
      </c>
      <c r="DM1344" s="4" t="s">
        <v>3</v>
      </c>
      <c r="DN1344" s="4">
        <v>0</v>
      </c>
      <c r="DO1344" s="4">
        <v>0</v>
      </c>
      <c r="DP1344" s="4">
        <v>1</v>
      </c>
      <c r="DQ1344" s="4">
        <v>1</v>
      </c>
      <c r="DR1344" s="4"/>
      <c r="DS1344" s="4"/>
      <c r="DT1344" s="4"/>
      <c r="DU1344" s="4">
        <v>1013</v>
      </c>
      <c r="DV1344" s="4" t="s">
        <v>1507</v>
      </c>
      <c r="DW1344" s="4" t="s">
        <v>1507</v>
      </c>
      <c r="DX1344" s="4">
        <v>1</v>
      </c>
      <c r="DY1344" s="4"/>
      <c r="DZ1344" s="4" t="s">
        <v>3</v>
      </c>
      <c r="EA1344" s="4" t="s">
        <v>3</v>
      </c>
      <c r="EB1344" s="4" t="s">
        <v>3</v>
      </c>
      <c r="EC1344" s="4" t="s">
        <v>3</v>
      </c>
      <c r="ED1344" s="4"/>
      <c r="EE1344" s="4">
        <v>57042957</v>
      </c>
      <c r="EF1344" s="4">
        <v>40</v>
      </c>
      <c r="EG1344" s="4" t="s">
        <v>33</v>
      </c>
      <c r="EH1344" s="4">
        <v>0</v>
      </c>
      <c r="EI1344" s="4" t="s">
        <v>3</v>
      </c>
      <c r="EJ1344" s="4">
        <v>2</v>
      </c>
      <c r="EK1344" s="4">
        <v>67</v>
      </c>
      <c r="EL1344" s="4" t="s">
        <v>34</v>
      </c>
      <c r="EM1344" s="4" t="s">
        <v>35</v>
      </c>
      <c r="EN1344" s="4"/>
      <c r="EO1344" s="4" t="s">
        <v>46</v>
      </c>
      <c r="EP1344" s="4"/>
      <c r="EQ1344" s="4">
        <v>0</v>
      </c>
      <c r="ER1344" s="4">
        <v>509.75</v>
      </c>
      <c r="ES1344" s="4">
        <v>106.15</v>
      </c>
      <c r="ET1344" s="4">
        <v>15.59</v>
      </c>
      <c r="EU1344" s="4">
        <v>0.13</v>
      </c>
      <c r="EV1344" s="4">
        <v>388.01</v>
      </c>
      <c r="EW1344" s="4">
        <v>29.87</v>
      </c>
      <c r="EX1344" s="4">
        <v>0</v>
      </c>
      <c r="EY1344" s="4">
        <v>0</v>
      </c>
      <c r="EZ1344" s="4"/>
      <c r="FA1344" s="4"/>
      <c r="FB1344" s="4"/>
      <c r="FC1344" s="4"/>
      <c r="FD1344" s="4"/>
      <c r="FE1344" s="4"/>
      <c r="FF1344" s="4"/>
      <c r="FG1344" s="4"/>
      <c r="FH1344" s="4"/>
      <c r="FI1344" s="4"/>
      <c r="FJ1344" s="4"/>
      <c r="FK1344" s="4"/>
      <c r="FL1344" s="4"/>
      <c r="FM1344" s="4"/>
      <c r="FN1344" s="4"/>
      <c r="FO1344" s="4"/>
      <c r="FP1344" s="4"/>
      <c r="FQ1344" s="4">
        <v>0</v>
      </c>
      <c r="FR1344" s="4">
        <v>0</v>
      </c>
      <c r="FS1344" s="4">
        <v>0</v>
      </c>
      <c r="FT1344" s="4"/>
      <c r="FU1344" s="4"/>
      <c r="FV1344" s="4"/>
      <c r="FW1344" s="4"/>
      <c r="FX1344" s="4">
        <v>97</v>
      </c>
      <c r="FY1344" s="4">
        <v>51</v>
      </c>
      <c r="FZ1344" s="4"/>
      <c r="GA1344" s="4" t="s">
        <v>3</v>
      </c>
      <c r="GB1344" s="4"/>
      <c r="GC1344" s="4"/>
      <c r="GD1344" s="4">
        <v>1</v>
      </c>
      <c r="GE1344" s="4"/>
      <c r="GF1344" s="4">
        <v>1675651377</v>
      </c>
      <c r="GG1344" s="4">
        <v>2</v>
      </c>
      <c r="GH1344" s="4">
        <v>1</v>
      </c>
      <c r="GI1344" s="4">
        <v>2</v>
      </c>
      <c r="GJ1344" s="4">
        <v>0</v>
      </c>
      <c r="GK1344" s="4">
        <v>0</v>
      </c>
      <c r="GL1344" s="4">
        <f t="shared" si="1560"/>
        <v>0</v>
      </c>
      <c r="GM1344" s="4">
        <f t="shared" si="1561"/>
        <v>10314.15</v>
      </c>
      <c r="GN1344" s="4">
        <f t="shared" si="1562"/>
        <v>0</v>
      </c>
      <c r="GO1344" s="4">
        <f t="shared" si="1563"/>
        <v>10314.15</v>
      </c>
      <c r="GP1344" s="4">
        <f t="shared" si="1564"/>
        <v>0</v>
      </c>
      <c r="GQ1344" s="4"/>
      <c r="GR1344" s="4">
        <v>0</v>
      </c>
      <c r="GS1344" s="4">
        <v>3</v>
      </c>
      <c r="GT1344" s="4">
        <v>0</v>
      </c>
      <c r="GU1344" s="4" t="s">
        <v>3</v>
      </c>
      <c r="GV1344" s="4">
        <f t="shared" si="1565"/>
        <v>0</v>
      </c>
      <c r="GW1344" s="4">
        <v>1</v>
      </c>
      <c r="GX1344" s="4">
        <f t="shared" si="1566"/>
        <v>0</v>
      </c>
      <c r="GY1344" s="4"/>
      <c r="GZ1344" s="4"/>
      <c r="HA1344" s="4">
        <v>0</v>
      </c>
      <c r="HB1344" s="4">
        <v>0</v>
      </c>
      <c r="HC1344" s="4">
        <f t="shared" si="1567"/>
        <v>0</v>
      </c>
      <c r="HD1344" s="4"/>
      <c r="HE1344" s="4" t="s">
        <v>3</v>
      </c>
      <c r="HF1344" s="4" t="s">
        <v>3</v>
      </c>
      <c r="HG1344" s="4"/>
      <c r="HH1344" s="4"/>
      <c r="HI1344" s="4"/>
      <c r="HJ1344" s="4"/>
      <c r="HK1344" s="4"/>
      <c r="HL1344" s="4"/>
      <c r="HM1344" s="4" t="s">
        <v>3</v>
      </c>
      <c r="HN1344" s="4" t="s">
        <v>3</v>
      </c>
      <c r="HO1344" s="4" t="s">
        <v>3</v>
      </c>
      <c r="HP1344" s="4" t="s">
        <v>3</v>
      </c>
      <c r="HQ1344" s="4" t="s">
        <v>3</v>
      </c>
      <c r="HR1344" s="4"/>
      <c r="HS1344" s="4">
        <v>0</v>
      </c>
      <c r="HT1344" s="4"/>
      <c r="HU1344" s="4"/>
      <c r="HV1344" s="4"/>
      <c r="HW1344" s="4"/>
      <c r="HX1344" s="4"/>
      <c r="HY1344" s="4"/>
      <c r="HZ1344" s="4"/>
      <c r="IA1344" s="4"/>
      <c r="IB1344" s="4"/>
      <c r="IC1344" s="4"/>
      <c r="ID1344" s="4"/>
      <c r="IE1344" s="4"/>
      <c r="IF1344" s="4"/>
      <c r="IG1344" s="4"/>
      <c r="IH1344" s="4"/>
      <c r="II1344" s="4"/>
      <c r="IJ1344" s="4"/>
      <c r="IK1344" s="4">
        <v>0</v>
      </c>
      <c r="IL1344" s="4"/>
      <c r="IM1344" s="4"/>
      <c r="IN1344" s="4"/>
      <c r="IO1344" s="4"/>
      <c r="IP1344" s="4"/>
      <c r="IQ1344" s="4"/>
      <c r="IR1344" s="4"/>
      <c r="IS1344" s="4"/>
      <c r="IT1344" s="4"/>
      <c r="IU1344" s="4"/>
    </row>
    <row r="1345" spans="1:255" ht="409.5" x14ac:dyDescent="0.25">
      <c r="A1345" s="3">
        <v>18</v>
      </c>
      <c r="B1345" s="3">
        <v>1</v>
      </c>
      <c r="C1345" s="3">
        <v>715</v>
      </c>
      <c r="D1345" s="3"/>
      <c r="E1345" s="3" t="s">
        <v>1514</v>
      </c>
      <c r="F1345" s="3" t="s">
        <v>1515</v>
      </c>
      <c r="G1345" s="3" t="s">
        <v>1516</v>
      </c>
      <c r="H1345" s="3" t="s">
        <v>1092</v>
      </c>
      <c r="I1345" s="3">
        <f>I1343*J1345</f>
        <v>1.8599999999999999E-4</v>
      </c>
      <c r="J1345" s="3">
        <v>1.24E-3</v>
      </c>
      <c r="K1345" s="3">
        <v>1.24E-3</v>
      </c>
      <c r="L1345" s="3"/>
      <c r="M1345" s="3"/>
      <c r="N1345" s="3"/>
      <c r="O1345" s="3">
        <f t="shared" si="1543"/>
        <v>4.1900000000000004</v>
      </c>
      <c r="P1345" s="3">
        <f t="shared" si="1544"/>
        <v>4.1900000000000004</v>
      </c>
      <c r="Q1345" s="3">
        <f>(ROUND((ROUND(((ET1345)*AV1345*I1345),2)*BB1345),2)+ROUND((ROUND(((AE1345-(EU1345))*AV1345*I1345),2)*BS1345),2))</f>
        <v>0</v>
      </c>
      <c r="R1345" s="3">
        <f>(ROUND((ROUND(((EU1345)*AV1345*I1345),2)*BS1345),2)+ROUND((ROUND(((AE1345-(EU1345))*AV1345*I1345),2)*BS1345),2))</f>
        <v>0</v>
      </c>
      <c r="S1345" s="3">
        <f t="shared" si="1545"/>
        <v>0</v>
      </c>
      <c r="T1345" s="3">
        <f t="shared" si="1546"/>
        <v>0</v>
      </c>
      <c r="U1345" s="3">
        <f t="shared" si="1547"/>
        <v>0</v>
      </c>
      <c r="V1345" s="3">
        <f t="shared" si="1548"/>
        <v>0</v>
      </c>
      <c r="W1345" s="3">
        <f t="shared" si="1549"/>
        <v>0</v>
      </c>
      <c r="X1345" s="3">
        <f>(ROUND((((S1345+ROUND((ROUND(((EU1345)*AV1345*I1345),2)*BS1345),2))*AT1345)/100),2)+ROUND(((ROUND((ROUND(((AE1345-(EU1345))*AV1345*I1345),2)*BS1345),2)*AT1345)/100),2))</f>
        <v>0</v>
      </c>
      <c r="Y1345" s="3">
        <f>(ROUND((((S1345+ROUND((ROUND(((EU1345)*AV1345*I1345),2)*BS1345),2))*AU1345)/100),2)+ROUND(((ROUND((ROUND(((AE1345-(EU1345))*AV1345*I1345),2)*BS1345),2)*AU1345)/100),2))</f>
        <v>0</v>
      </c>
      <c r="Z1345" s="3"/>
      <c r="AA1345" s="3">
        <v>54971259</v>
      </c>
      <c r="AB1345" s="3">
        <f t="shared" si="1550"/>
        <v>22524.65</v>
      </c>
      <c r="AC1345" s="3">
        <f>ROUND((ES1345),6)</f>
        <v>22524.65</v>
      </c>
      <c r="AD1345" s="3">
        <f>ROUND((((ET1345)-(EU1345))+AE1345),6)</f>
        <v>0</v>
      </c>
      <c r="AE1345" s="3">
        <f t="shared" ref="AE1345:AF1348" si="1568">ROUND((EU1345),6)</f>
        <v>0</v>
      </c>
      <c r="AF1345" s="3">
        <f t="shared" si="1568"/>
        <v>0</v>
      </c>
      <c r="AG1345" s="3">
        <f t="shared" si="1551"/>
        <v>0</v>
      </c>
      <c r="AH1345" s="3">
        <f t="shared" ref="AH1345:AI1348" si="1569">(EW1345)</f>
        <v>0</v>
      </c>
      <c r="AI1345" s="3">
        <f t="shared" si="1569"/>
        <v>0</v>
      </c>
      <c r="AJ1345" s="3">
        <f t="shared" si="1552"/>
        <v>0</v>
      </c>
      <c r="AK1345" s="3">
        <v>22524.65</v>
      </c>
      <c r="AL1345" s="3">
        <v>22524.65</v>
      </c>
      <c r="AM1345" s="3">
        <v>0</v>
      </c>
      <c r="AN1345" s="3">
        <v>0</v>
      </c>
      <c r="AO1345" s="3">
        <v>0</v>
      </c>
      <c r="AP1345" s="3">
        <v>0</v>
      </c>
      <c r="AQ1345" s="3">
        <v>0</v>
      </c>
      <c r="AR1345" s="3">
        <v>0</v>
      </c>
      <c r="AS1345" s="3">
        <v>0</v>
      </c>
      <c r="AT1345" s="3">
        <v>97</v>
      </c>
      <c r="AU1345" s="3">
        <v>51</v>
      </c>
      <c r="AV1345" s="3">
        <v>1</v>
      </c>
      <c r="AW1345" s="3">
        <v>1</v>
      </c>
      <c r="AX1345" s="3"/>
      <c r="AY1345" s="3"/>
      <c r="AZ1345" s="3">
        <v>1</v>
      </c>
      <c r="BA1345" s="3">
        <v>1</v>
      </c>
      <c r="BB1345" s="3">
        <v>1</v>
      </c>
      <c r="BC1345" s="3">
        <v>1</v>
      </c>
      <c r="BD1345" s="3" t="s">
        <v>3</v>
      </c>
      <c r="BE1345" s="3" t="s">
        <v>3</v>
      </c>
      <c r="BF1345" s="3" t="s">
        <v>3</v>
      </c>
      <c r="BG1345" s="3" t="s">
        <v>3</v>
      </c>
      <c r="BH1345" s="3">
        <v>3</v>
      </c>
      <c r="BI1345" s="3">
        <v>2</v>
      </c>
      <c r="BJ1345" s="3" t="s">
        <v>1517</v>
      </c>
      <c r="BK1345" s="3"/>
      <c r="BL1345" s="3"/>
      <c r="BM1345" s="3">
        <v>67</v>
      </c>
      <c r="BN1345" s="3">
        <v>0</v>
      </c>
      <c r="BO1345" s="3" t="s">
        <v>3</v>
      </c>
      <c r="BP1345" s="3">
        <v>0</v>
      </c>
      <c r="BQ1345" s="3">
        <v>40</v>
      </c>
      <c r="BR1345" s="3">
        <v>0</v>
      </c>
      <c r="BS1345" s="3">
        <v>1</v>
      </c>
      <c r="BT1345" s="3">
        <v>1</v>
      </c>
      <c r="BU1345" s="3">
        <v>1</v>
      </c>
      <c r="BV1345" s="3">
        <v>1</v>
      </c>
      <c r="BW1345" s="3">
        <v>1</v>
      </c>
      <c r="BX1345" s="3">
        <v>1</v>
      </c>
      <c r="BY1345" s="3" t="s">
        <v>3</v>
      </c>
      <c r="BZ1345" s="3">
        <v>97</v>
      </c>
      <c r="CA1345" s="3">
        <v>51</v>
      </c>
      <c r="CB1345" s="3" t="s">
        <v>3</v>
      </c>
      <c r="CC1345" s="3"/>
      <c r="CD1345" s="3"/>
      <c r="CE1345" s="3">
        <v>1566</v>
      </c>
      <c r="CF1345" s="3">
        <v>0</v>
      </c>
      <c r="CG1345" s="3">
        <v>0</v>
      </c>
      <c r="CH1345" s="3"/>
      <c r="CI1345" s="3"/>
      <c r="CJ1345" s="3"/>
      <c r="CK1345" s="3"/>
      <c r="CL1345" s="3"/>
      <c r="CM1345" s="3">
        <v>0</v>
      </c>
      <c r="CN1345" s="9" t="s">
        <v>2499</v>
      </c>
      <c r="CO1345" s="3">
        <v>0</v>
      </c>
      <c r="CP1345" s="3">
        <f t="shared" si="1553"/>
        <v>4.1900000000000004</v>
      </c>
      <c r="CQ1345" s="3">
        <f t="shared" si="1554"/>
        <v>22524.65</v>
      </c>
      <c r="CR1345" s="3">
        <f>(ROUND((ROUND(((ET1345)*AV1345*1),2)*BB1345),2)+ROUND((ROUND(((AE1345-(EU1345))*AV1345*1),2)*BS1345),2))</f>
        <v>0</v>
      </c>
      <c r="CS1345" s="3">
        <f>(ROUND((ROUND(((EU1345)*AV1345*1),2)*BS1345),2)+ROUND((ROUND(((AE1345-(EU1345))*AV1345*1),2)*BS1345),2))</f>
        <v>0</v>
      </c>
      <c r="CT1345" s="3">
        <f t="shared" si="1555"/>
        <v>0</v>
      </c>
      <c r="CU1345" s="3">
        <f t="shared" si="1556"/>
        <v>0</v>
      </c>
      <c r="CV1345" s="3">
        <f t="shared" si="1557"/>
        <v>0</v>
      </c>
      <c r="CW1345" s="3">
        <f t="shared" si="1558"/>
        <v>0</v>
      </c>
      <c r="CX1345" s="3">
        <f t="shared" si="1559"/>
        <v>0</v>
      </c>
      <c r="CY1345" s="3">
        <f>(ROUND((((S1345+ROUND((ROUND(((EU1345)*AV1345*1),2)*BS1345),2))*AT1345)/100),2)+ROUND(((ROUND((ROUND(((AE1345-(EU1345))*AV1345*1),2)*BS1345),2)*AT1345)/100),2))</f>
        <v>0</v>
      </c>
      <c r="CZ1345" s="3">
        <f>(ROUND((((S1345+ROUND((ROUND(((EU1345)*AV1345*1),2)*BS1345),2))*AU1345)/100),2)+ROUND(((ROUND((ROUND(((AE1345-(EU1345))*AV1345*1),2)*BS1345),2)*AU1345)/100),2))</f>
        <v>0</v>
      </c>
      <c r="DA1345" s="3"/>
      <c r="DB1345" s="3"/>
      <c r="DC1345" s="3" t="s">
        <v>3</v>
      </c>
      <c r="DD1345" s="3" t="s">
        <v>3</v>
      </c>
      <c r="DE1345" s="3" t="s">
        <v>3</v>
      </c>
      <c r="DF1345" s="3" t="s">
        <v>3</v>
      </c>
      <c r="DG1345" s="3" t="s">
        <v>3</v>
      </c>
      <c r="DH1345" s="3" t="s">
        <v>3</v>
      </c>
      <c r="DI1345" s="3" t="s">
        <v>3</v>
      </c>
      <c r="DJ1345" s="3" t="s">
        <v>3</v>
      </c>
      <c r="DK1345" s="3" t="s">
        <v>3</v>
      </c>
      <c r="DL1345" s="3" t="s">
        <v>3</v>
      </c>
      <c r="DM1345" s="3" t="s">
        <v>3</v>
      </c>
      <c r="DN1345" s="3">
        <v>0</v>
      </c>
      <c r="DO1345" s="3">
        <v>0</v>
      </c>
      <c r="DP1345" s="3">
        <v>1</v>
      </c>
      <c r="DQ1345" s="3">
        <v>1</v>
      </c>
      <c r="DR1345" s="3"/>
      <c r="DS1345" s="3"/>
      <c r="DT1345" s="3"/>
      <c r="DU1345" s="3">
        <v>1009</v>
      </c>
      <c r="DV1345" s="3" t="s">
        <v>1092</v>
      </c>
      <c r="DW1345" s="3" t="s">
        <v>1092</v>
      </c>
      <c r="DX1345" s="3">
        <v>1000</v>
      </c>
      <c r="DY1345" s="3"/>
      <c r="DZ1345" s="3" t="s">
        <v>3</v>
      </c>
      <c r="EA1345" s="3" t="s">
        <v>3</v>
      </c>
      <c r="EB1345" s="3" t="s">
        <v>3</v>
      </c>
      <c r="EC1345" s="3" t="s">
        <v>3</v>
      </c>
      <c r="ED1345" s="3"/>
      <c r="EE1345" s="3">
        <v>57042957</v>
      </c>
      <c r="EF1345" s="3">
        <v>40</v>
      </c>
      <c r="EG1345" s="3" t="s">
        <v>33</v>
      </c>
      <c r="EH1345" s="3">
        <v>0</v>
      </c>
      <c r="EI1345" s="3" t="s">
        <v>3</v>
      </c>
      <c r="EJ1345" s="3">
        <v>2</v>
      </c>
      <c r="EK1345" s="3">
        <v>67</v>
      </c>
      <c r="EL1345" s="3" t="s">
        <v>34</v>
      </c>
      <c r="EM1345" s="3" t="s">
        <v>35</v>
      </c>
      <c r="EN1345" s="3"/>
      <c r="EO1345" s="3" t="s">
        <v>46</v>
      </c>
      <c r="EP1345" s="3"/>
      <c r="EQ1345" s="3">
        <v>0</v>
      </c>
      <c r="ER1345" s="3">
        <v>22524.65</v>
      </c>
      <c r="ES1345" s="3">
        <v>22524.65</v>
      </c>
      <c r="ET1345" s="3">
        <v>0</v>
      </c>
      <c r="EU1345" s="3">
        <v>0</v>
      </c>
      <c r="EV1345" s="3">
        <v>0</v>
      </c>
      <c r="EW1345" s="3">
        <v>0</v>
      </c>
      <c r="EX1345" s="3">
        <v>0</v>
      </c>
      <c r="EY1345" s="3"/>
      <c r="EZ1345" s="3"/>
      <c r="FA1345" s="3"/>
      <c r="FB1345" s="3"/>
      <c r="FC1345" s="3"/>
      <c r="FD1345" s="3"/>
      <c r="FE1345" s="3"/>
      <c r="FF1345" s="3"/>
      <c r="FG1345" s="3"/>
      <c r="FH1345" s="3"/>
      <c r="FI1345" s="3"/>
      <c r="FJ1345" s="3"/>
      <c r="FK1345" s="3"/>
      <c r="FL1345" s="3"/>
      <c r="FM1345" s="3"/>
      <c r="FN1345" s="3"/>
      <c r="FO1345" s="3"/>
      <c r="FP1345" s="3"/>
      <c r="FQ1345" s="3">
        <v>0</v>
      </c>
      <c r="FR1345" s="3">
        <v>0</v>
      </c>
      <c r="FS1345" s="3">
        <v>0</v>
      </c>
      <c r="FT1345" s="3"/>
      <c r="FU1345" s="3"/>
      <c r="FV1345" s="3"/>
      <c r="FW1345" s="3"/>
      <c r="FX1345" s="3">
        <v>97</v>
      </c>
      <c r="FY1345" s="3">
        <v>51</v>
      </c>
      <c r="FZ1345" s="3"/>
      <c r="GA1345" s="3" t="s">
        <v>3</v>
      </c>
      <c r="GB1345" s="3"/>
      <c r="GC1345" s="3"/>
      <c r="GD1345" s="3">
        <v>1</v>
      </c>
      <c r="GE1345" s="3"/>
      <c r="GF1345" s="3">
        <v>1706974629</v>
      </c>
      <c r="GG1345" s="3">
        <v>2</v>
      </c>
      <c r="GH1345" s="3">
        <v>1</v>
      </c>
      <c r="GI1345" s="3">
        <v>-2</v>
      </c>
      <c r="GJ1345" s="3">
        <v>0</v>
      </c>
      <c r="GK1345" s="3">
        <v>0</v>
      </c>
      <c r="GL1345" s="3">
        <f t="shared" si="1560"/>
        <v>0</v>
      </c>
      <c r="GM1345" s="3">
        <f t="shared" si="1561"/>
        <v>4.1900000000000004</v>
      </c>
      <c r="GN1345" s="3">
        <f t="shared" si="1562"/>
        <v>0</v>
      </c>
      <c r="GO1345" s="3">
        <f t="shared" si="1563"/>
        <v>4.1900000000000004</v>
      </c>
      <c r="GP1345" s="3">
        <f t="shared" si="1564"/>
        <v>0</v>
      </c>
      <c r="GQ1345" s="3"/>
      <c r="GR1345" s="3">
        <v>0</v>
      </c>
      <c r="GS1345" s="3">
        <v>3</v>
      </c>
      <c r="GT1345" s="3">
        <v>0</v>
      </c>
      <c r="GU1345" s="3" t="s">
        <v>3</v>
      </c>
      <c r="GV1345" s="3">
        <f t="shared" si="1565"/>
        <v>0</v>
      </c>
      <c r="GW1345" s="3">
        <v>1</v>
      </c>
      <c r="GX1345" s="3">
        <f t="shared" si="1566"/>
        <v>0</v>
      </c>
      <c r="GY1345" s="3"/>
      <c r="GZ1345" s="3"/>
      <c r="HA1345" s="3">
        <v>0</v>
      </c>
      <c r="HB1345" s="3">
        <v>0</v>
      </c>
      <c r="HC1345" s="3">
        <f t="shared" si="1567"/>
        <v>0</v>
      </c>
      <c r="HD1345" s="3"/>
      <c r="HE1345" s="3" t="s">
        <v>3</v>
      </c>
      <c r="HF1345" s="3" t="s">
        <v>3</v>
      </c>
      <c r="HG1345" s="3"/>
      <c r="HH1345" s="3"/>
      <c r="HI1345" s="3"/>
      <c r="HJ1345" s="3"/>
      <c r="HK1345" s="3"/>
      <c r="HL1345" s="3"/>
      <c r="HM1345" s="3" t="s">
        <v>22</v>
      </c>
      <c r="HN1345" s="3" t="s">
        <v>3</v>
      </c>
      <c r="HO1345" s="3" t="s">
        <v>3</v>
      </c>
      <c r="HP1345" s="3" t="s">
        <v>3</v>
      </c>
      <c r="HQ1345" s="3" t="s">
        <v>3</v>
      </c>
      <c r="HR1345" s="3"/>
      <c r="HS1345" s="3">
        <v>0</v>
      </c>
      <c r="HT1345" s="3"/>
      <c r="HU1345" s="3"/>
      <c r="HV1345" s="3"/>
      <c r="HW1345" s="3"/>
      <c r="HX1345" s="3"/>
      <c r="HY1345" s="3"/>
      <c r="HZ1345" s="3"/>
      <c r="IA1345" s="3"/>
      <c r="IB1345" s="3"/>
      <c r="IC1345" s="3"/>
      <c r="ID1345" s="3"/>
      <c r="IE1345" s="3"/>
      <c r="IF1345" s="3"/>
      <c r="IG1345" s="3"/>
      <c r="IH1345" s="3"/>
      <c r="II1345" s="3"/>
      <c r="IJ1345" s="3"/>
      <c r="IK1345" s="3">
        <v>0</v>
      </c>
      <c r="IL1345" s="3"/>
      <c r="IM1345" s="3"/>
      <c r="IN1345" s="3"/>
      <c r="IO1345" s="3"/>
      <c r="IP1345" s="3"/>
      <c r="IQ1345" s="3"/>
      <c r="IR1345" s="3"/>
      <c r="IS1345" s="3"/>
      <c r="IT1345" s="3"/>
      <c r="IU1345" s="3"/>
    </row>
    <row r="1346" spans="1:255" ht="409.5" x14ac:dyDescent="0.25">
      <c r="A1346" s="4">
        <v>18</v>
      </c>
      <c r="B1346" s="4">
        <v>1</v>
      </c>
      <c r="C1346" s="4">
        <v>727</v>
      </c>
      <c r="D1346" s="4"/>
      <c r="E1346" s="4" t="s">
        <v>1514</v>
      </c>
      <c r="F1346" s="4" t="s">
        <v>1515</v>
      </c>
      <c r="G1346" s="4" t="s">
        <v>1516</v>
      </c>
      <c r="H1346" s="4" t="s">
        <v>1092</v>
      </c>
      <c r="I1346" s="4">
        <f>I1344*J1346</f>
        <v>1.8599999999999999E-4</v>
      </c>
      <c r="J1346" s="4">
        <v>1.24E-3</v>
      </c>
      <c r="K1346" s="4">
        <v>1.24E-3</v>
      </c>
      <c r="L1346" s="4"/>
      <c r="M1346" s="4"/>
      <c r="N1346" s="4"/>
      <c r="O1346" s="4">
        <f t="shared" si="1543"/>
        <v>24.85</v>
      </c>
      <c r="P1346" s="4">
        <f t="shared" si="1544"/>
        <v>24.85</v>
      </c>
      <c r="Q1346" s="4">
        <f>(ROUND((ROUND(((ET1346)*AV1346*I1346),2)*BB1346),2)+ROUND((ROUND(((AE1346-(EU1346))*AV1346*I1346),2)*BS1346),2))</f>
        <v>0</v>
      </c>
      <c r="R1346" s="4">
        <f>(ROUND((ROUND(((EU1346)*AV1346*I1346),2)*BS1346),2)+ROUND((ROUND(((AE1346-(EU1346))*AV1346*I1346),2)*BS1346),2))</f>
        <v>0</v>
      </c>
      <c r="S1346" s="4">
        <f t="shared" si="1545"/>
        <v>0</v>
      </c>
      <c r="T1346" s="4">
        <f t="shared" si="1546"/>
        <v>0</v>
      </c>
      <c r="U1346" s="4">
        <f t="shared" si="1547"/>
        <v>0</v>
      </c>
      <c r="V1346" s="4">
        <f t="shared" si="1548"/>
        <v>0</v>
      </c>
      <c r="W1346" s="4">
        <f t="shared" si="1549"/>
        <v>0</v>
      </c>
      <c r="X1346" s="4">
        <f>(ROUND((((S1346+ROUND((ROUND(((EU1346)*AV1346*I1346),2)*BS1346),2))*AT1346)/100),2)+ROUND(((ROUND((ROUND(((AE1346-(EU1346))*AV1346*I1346),2)*BS1346),2)*AT1346)/100),2))</f>
        <v>0</v>
      </c>
      <c r="Y1346" s="4">
        <f>(ROUND((((S1346+ROUND((ROUND(((EU1346)*AV1346*I1346),2)*BS1346),2))*AU1346)/100),2)+ROUND(((ROUND((ROUND(((AE1346-(EU1346))*AV1346*I1346),2)*BS1346),2)*AU1346)/100),2))</f>
        <v>0</v>
      </c>
      <c r="Z1346" s="4"/>
      <c r="AA1346" s="4">
        <v>55890823</v>
      </c>
      <c r="AB1346" s="4">
        <f t="shared" si="1550"/>
        <v>22524.65</v>
      </c>
      <c r="AC1346" s="4">
        <f>ROUND((ES1346),6)</f>
        <v>22524.65</v>
      </c>
      <c r="AD1346" s="4">
        <f>ROUND((((ET1346)-(EU1346))+AE1346),6)</f>
        <v>0</v>
      </c>
      <c r="AE1346" s="4">
        <f t="shared" si="1568"/>
        <v>0</v>
      </c>
      <c r="AF1346" s="4">
        <f t="shared" si="1568"/>
        <v>0</v>
      </c>
      <c r="AG1346" s="4">
        <f t="shared" si="1551"/>
        <v>0</v>
      </c>
      <c r="AH1346" s="4">
        <f t="shared" si="1569"/>
        <v>0</v>
      </c>
      <c r="AI1346" s="4">
        <f t="shared" si="1569"/>
        <v>0</v>
      </c>
      <c r="AJ1346" s="4">
        <f t="shared" si="1552"/>
        <v>0</v>
      </c>
      <c r="AK1346" s="4">
        <v>22524.65</v>
      </c>
      <c r="AL1346" s="4">
        <v>22524.65</v>
      </c>
      <c r="AM1346" s="4">
        <v>0</v>
      </c>
      <c r="AN1346" s="4">
        <v>0</v>
      </c>
      <c r="AO1346" s="4">
        <v>0</v>
      </c>
      <c r="AP1346" s="4">
        <v>0</v>
      </c>
      <c r="AQ1346" s="4">
        <v>0</v>
      </c>
      <c r="AR1346" s="4">
        <v>0</v>
      </c>
      <c r="AS1346" s="4">
        <v>0</v>
      </c>
      <c r="AT1346" s="4">
        <v>97</v>
      </c>
      <c r="AU1346" s="4">
        <v>51</v>
      </c>
      <c r="AV1346" s="4">
        <v>1</v>
      </c>
      <c r="AW1346" s="4">
        <v>1</v>
      </c>
      <c r="AX1346" s="4"/>
      <c r="AY1346" s="4"/>
      <c r="AZ1346" s="4">
        <v>1</v>
      </c>
      <c r="BA1346" s="4">
        <v>1</v>
      </c>
      <c r="BB1346" s="4">
        <v>1</v>
      </c>
      <c r="BC1346" s="4">
        <v>5.93</v>
      </c>
      <c r="BD1346" s="4" t="s">
        <v>3</v>
      </c>
      <c r="BE1346" s="4" t="s">
        <v>3</v>
      </c>
      <c r="BF1346" s="4" t="s">
        <v>3</v>
      </c>
      <c r="BG1346" s="4" t="s">
        <v>3</v>
      </c>
      <c r="BH1346" s="4">
        <v>3</v>
      </c>
      <c r="BI1346" s="4">
        <v>2</v>
      </c>
      <c r="BJ1346" s="4" t="s">
        <v>1517</v>
      </c>
      <c r="BK1346" s="4"/>
      <c r="BL1346" s="4"/>
      <c r="BM1346" s="4">
        <v>67</v>
      </c>
      <c r="BN1346" s="4">
        <v>0</v>
      </c>
      <c r="BO1346" s="4" t="s">
        <v>1515</v>
      </c>
      <c r="BP1346" s="4">
        <v>1</v>
      </c>
      <c r="BQ1346" s="4">
        <v>40</v>
      </c>
      <c r="BR1346" s="4">
        <v>0</v>
      </c>
      <c r="BS1346" s="4">
        <v>1</v>
      </c>
      <c r="BT1346" s="4">
        <v>1</v>
      </c>
      <c r="BU1346" s="4">
        <v>1</v>
      </c>
      <c r="BV1346" s="4">
        <v>1</v>
      </c>
      <c r="BW1346" s="4">
        <v>1</v>
      </c>
      <c r="BX1346" s="4">
        <v>1</v>
      </c>
      <c r="BY1346" s="4" t="s">
        <v>3</v>
      </c>
      <c r="BZ1346" s="4">
        <v>97</v>
      </c>
      <c r="CA1346" s="4">
        <v>51</v>
      </c>
      <c r="CB1346" s="4" t="s">
        <v>3</v>
      </c>
      <c r="CC1346" s="4"/>
      <c r="CD1346" s="4"/>
      <c r="CE1346" s="4">
        <v>1566</v>
      </c>
      <c r="CF1346" s="4">
        <v>0</v>
      </c>
      <c r="CG1346" s="4">
        <v>0</v>
      </c>
      <c r="CH1346" s="4"/>
      <c r="CI1346" s="4"/>
      <c r="CJ1346" s="4"/>
      <c r="CK1346" s="4"/>
      <c r="CL1346" s="4"/>
      <c r="CM1346" s="4">
        <v>0</v>
      </c>
      <c r="CN1346" s="10" t="s">
        <v>2499</v>
      </c>
      <c r="CO1346" s="4">
        <v>0</v>
      </c>
      <c r="CP1346" s="4">
        <f t="shared" si="1553"/>
        <v>24.85</v>
      </c>
      <c r="CQ1346" s="4">
        <f t="shared" si="1554"/>
        <v>133571.17000000001</v>
      </c>
      <c r="CR1346" s="4">
        <f>(ROUND((ROUND(((ET1346)*AV1346*1),2)*BB1346),2)+ROUND((ROUND(((AE1346-(EU1346))*AV1346*1),2)*BS1346),2))</f>
        <v>0</v>
      </c>
      <c r="CS1346" s="4">
        <f>(ROUND((ROUND(((EU1346)*AV1346*1),2)*BS1346),2)+ROUND((ROUND(((AE1346-(EU1346))*AV1346*1),2)*BS1346),2))</f>
        <v>0</v>
      </c>
      <c r="CT1346" s="4">
        <f t="shared" si="1555"/>
        <v>0</v>
      </c>
      <c r="CU1346" s="4">
        <f t="shared" si="1556"/>
        <v>0</v>
      </c>
      <c r="CV1346" s="4">
        <f t="shared" si="1557"/>
        <v>0</v>
      </c>
      <c r="CW1346" s="4">
        <f t="shared" si="1558"/>
        <v>0</v>
      </c>
      <c r="CX1346" s="4">
        <f t="shared" si="1559"/>
        <v>0</v>
      </c>
      <c r="CY1346" s="4">
        <f>(ROUND((((S1346+ROUND((ROUND(((EU1346)*AV1346*1),2)*BS1346),2))*AT1346)/100),2)+ROUND(((ROUND((ROUND(((AE1346-(EU1346))*AV1346*1),2)*BS1346),2)*AT1346)/100),2))</f>
        <v>0</v>
      </c>
      <c r="CZ1346" s="4">
        <f>(ROUND((((S1346+ROUND((ROUND(((EU1346)*AV1346*1),2)*BS1346),2))*AU1346)/100),2)+ROUND(((ROUND((ROUND(((AE1346-(EU1346))*AV1346*1),2)*BS1346),2)*AU1346)/100),2))</f>
        <v>0</v>
      </c>
      <c r="DA1346" s="4"/>
      <c r="DB1346" s="4"/>
      <c r="DC1346" s="4" t="s">
        <v>3</v>
      </c>
      <c r="DD1346" s="4" t="s">
        <v>3</v>
      </c>
      <c r="DE1346" s="4" t="s">
        <v>3</v>
      </c>
      <c r="DF1346" s="4" t="s">
        <v>3</v>
      </c>
      <c r="DG1346" s="4" t="s">
        <v>3</v>
      </c>
      <c r="DH1346" s="4" t="s">
        <v>3</v>
      </c>
      <c r="DI1346" s="4" t="s">
        <v>3</v>
      </c>
      <c r="DJ1346" s="4" t="s">
        <v>3</v>
      </c>
      <c r="DK1346" s="4" t="s">
        <v>3</v>
      </c>
      <c r="DL1346" s="4" t="s">
        <v>3</v>
      </c>
      <c r="DM1346" s="4" t="s">
        <v>3</v>
      </c>
      <c r="DN1346" s="4">
        <v>0</v>
      </c>
      <c r="DO1346" s="4">
        <v>0</v>
      </c>
      <c r="DP1346" s="4">
        <v>1</v>
      </c>
      <c r="DQ1346" s="4">
        <v>1</v>
      </c>
      <c r="DR1346" s="4"/>
      <c r="DS1346" s="4"/>
      <c r="DT1346" s="4"/>
      <c r="DU1346" s="4">
        <v>1009</v>
      </c>
      <c r="DV1346" s="4" t="s">
        <v>1092</v>
      </c>
      <c r="DW1346" s="4" t="s">
        <v>1092</v>
      </c>
      <c r="DX1346" s="4">
        <v>1000</v>
      </c>
      <c r="DY1346" s="4"/>
      <c r="DZ1346" s="4" t="s">
        <v>3</v>
      </c>
      <c r="EA1346" s="4" t="s">
        <v>3</v>
      </c>
      <c r="EB1346" s="4" t="s">
        <v>3</v>
      </c>
      <c r="EC1346" s="4" t="s">
        <v>3</v>
      </c>
      <c r="ED1346" s="4"/>
      <c r="EE1346" s="4">
        <v>57042957</v>
      </c>
      <c r="EF1346" s="4">
        <v>40</v>
      </c>
      <c r="EG1346" s="4" t="s">
        <v>33</v>
      </c>
      <c r="EH1346" s="4">
        <v>0</v>
      </c>
      <c r="EI1346" s="4" t="s">
        <v>3</v>
      </c>
      <c r="EJ1346" s="4">
        <v>2</v>
      </c>
      <c r="EK1346" s="4">
        <v>67</v>
      </c>
      <c r="EL1346" s="4" t="s">
        <v>34</v>
      </c>
      <c r="EM1346" s="4" t="s">
        <v>35</v>
      </c>
      <c r="EN1346" s="4"/>
      <c r="EO1346" s="4" t="s">
        <v>46</v>
      </c>
      <c r="EP1346" s="4"/>
      <c r="EQ1346" s="4">
        <v>0</v>
      </c>
      <c r="ER1346" s="4">
        <v>22524.65</v>
      </c>
      <c r="ES1346" s="4">
        <v>22524.65</v>
      </c>
      <c r="ET1346" s="4">
        <v>0</v>
      </c>
      <c r="EU1346" s="4">
        <v>0</v>
      </c>
      <c r="EV1346" s="4">
        <v>0</v>
      </c>
      <c r="EW1346" s="4">
        <v>0</v>
      </c>
      <c r="EX1346" s="4">
        <v>0</v>
      </c>
      <c r="EY1346" s="4"/>
      <c r="EZ1346" s="4"/>
      <c r="FA1346" s="4"/>
      <c r="FB1346" s="4"/>
      <c r="FC1346" s="4"/>
      <c r="FD1346" s="4"/>
      <c r="FE1346" s="4"/>
      <c r="FF1346" s="4"/>
      <c r="FG1346" s="4"/>
      <c r="FH1346" s="4"/>
      <c r="FI1346" s="4"/>
      <c r="FJ1346" s="4"/>
      <c r="FK1346" s="4"/>
      <c r="FL1346" s="4"/>
      <c r="FM1346" s="4"/>
      <c r="FN1346" s="4"/>
      <c r="FO1346" s="4"/>
      <c r="FP1346" s="4"/>
      <c r="FQ1346" s="4">
        <v>0</v>
      </c>
      <c r="FR1346" s="4">
        <v>0</v>
      </c>
      <c r="FS1346" s="4">
        <v>0</v>
      </c>
      <c r="FT1346" s="4"/>
      <c r="FU1346" s="4"/>
      <c r="FV1346" s="4"/>
      <c r="FW1346" s="4"/>
      <c r="FX1346" s="4">
        <v>97</v>
      </c>
      <c r="FY1346" s="4">
        <v>51</v>
      </c>
      <c r="FZ1346" s="4"/>
      <c r="GA1346" s="4" t="s">
        <v>3</v>
      </c>
      <c r="GB1346" s="4"/>
      <c r="GC1346" s="4"/>
      <c r="GD1346" s="4">
        <v>1</v>
      </c>
      <c r="GE1346" s="4"/>
      <c r="GF1346" s="4">
        <v>1706974629</v>
      </c>
      <c r="GG1346" s="4">
        <v>2</v>
      </c>
      <c r="GH1346" s="4">
        <v>1</v>
      </c>
      <c r="GI1346" s="4">
        <v>2</v>
      </c>
      <c r="GJ1346" s="4">
        <v>0</v>
      </c>
      <c r="GK1346" s="4">
        <v>0</v>
      </c>
      <c r="GL1346" s="4">
        <f t="shared" si="1560"/>
        <v>0</v>
      </c>
      <c r="GM1346" s="4">
        <f t="shared" si="1561"/>
        <v>24.85</v>
      </c>
      <c r="GN1346" s="4">
        <f t="shared" si="1562"/>
        <v>0</v>
      </c>
      <c r="GO1346" s="4">
        <f t="shared" si="1563"/>
        <v>24.85</v>
      </c>
      <c r="GP1346" s="4">
        <f t="shared" si="1564"/>
        <v>0</v>
      </c>
      <c r="GQ1346" s="4"/>
      <c r="GR1346" s="4">
        <v>0</v>
      </c>
      <c r="GS1346" s="4">
        <v>3</v>
      </c>
      <c r="GT1346" s="4">
        <v>0</v>
      </c>
      <c r="GU1346" s="4" t="s">
        <v>3</v>
      </c>
      <c r="GV1346" s="4">
        <f t="shared" si="1565"/>
        <v>0</v>
      </c>
      <c r="GW1346" s="4">
        <v>1</v>
      </c>
      <c r="GX1346" s="4">
        <f t="shared" si="1566"/>
        <v>0</v>
      </c>
      <c r="GY1346" s="4"/>
      <c r="GZ1346" s="4"/>
      <c r="HA1346" s="4">
        <v>0</v>
      </c>
      <c r="HB1346" s="4">
        <v>0</v>
      </c>
      <c r="HC1346" s="4">
        <f t="shared" si="1567"/>
        <v>0</v>
      </c>
      <c r="HD1346" s="4"/>
      <c r="HE1346" s="4" t="s">
        <v>3</v>
      </c>
      <c r="HF1346" s="4" t="s">
        <v>3</v>
      </c>
      <c r="HG1346" s="4"/>
      <c r="HH1346" s="4"/>
      <c r="HI1346" s="4"/>
      <c r="HJ1346" s="4"/>
      <c r="HK1346" s="4"/>
      <c r="HL1346" s="4"/>
      <c r="HM1346" s="4" t="s">
        <v>22</v>
      </c>
      <c r="HN1346" s="4" t="s">
        <v>3</v>
      </c>
      <c r="HO1346" s="4" t="s">
        <v>3</v>
      </c>
      <c r="HP1346" s="4" t="s">
        <v>3</v>
      </c>
      <c r="HQ1346" s="4" t="s">
        <v>3</v>
      </c>
      <c r="HR1346" s="4"/>
      <c r="HS1346" s="4">
        <v>0</v>
      </c>
      <c r="HT1346" s="4"/>
      <c r="HU1346" s="4"/>
      <c r="HV1346" s="4"/>
      <c r="HW1346" s="4"/>
      <c r="HX1346" s="4"/>
      <c r="HY1346" s="4"/>
      <c r="HZ1346" s="4"/>
      <c r="IA1346" s="4"/>
      <c r="IB1346" s="4"/>
      <c r="IC1346" s="4"/>
      <c r="ID1346" s="4"/>
      <c r="IE1346" s="4"/>
      <c r="IF1346" s="4"/>
      <c r="IG1346" s="4"/>
      <c r="IH1346" s="4"/>
      <c r="II1346" s="4"/>
      <c r="IJ1346" s="4"/>
      <c r="IK1346" s="4">
        <v>0</v>
      </c>
      <c r="IL1346" s="4"/>
      <c r="IM1346" s="4"/>
      <c r="IN1346" s="4"/>
      <c r="IO1346" s="4"/>
      <c r="IP1346" s="4"/>
      <c r="IQ1346" s="4"/>
      <c r="IR1346" s="4"/>
      <c r="IS1346" s="4"/>
      <c r="IT1346" s="4"/>
      <c r="IU1346" s="4"/>
    </row>
    <row r="1347" spans="1:255" x14ac:dyDescent="0.25">
      <c r="A1347" s="3">
        <v>18</v>
      </c>
      <c r="B1347" s="3">
        <v>1</v>
      </c>
      <c r="C1347" s="3">
        <v>720</v>
      </c>
      <c r="D1347" s="3"/>
      <c r="E1347" s="3" t="s">
        <v>1518</v>
      </c>
      <c r="F1347" s="3" t="s">
        <v>1519</v>
      </c>
      <c r="G1347" s="3" t="s">
        <v>1520</v>
      </c>
      <c r="H1347" s="3" t="s">
        <v>266</v>
      </c>
      <c r="I1347" s="3">
        <f>I1343*J1347</f>
        <v>15.3</v>
      </c>
      <c r="J1347" s="3">
        <v>102.00000000000001</v>
      </c>
      <c r="K1347" s="3">
        <v>102</v>
      </c>
      <c r="L1347" s="3"/>
      <c r="M1347" s="3"/>
      <c r="N1347" s="3"/>
      <c r="O1347" s="3">
        <f t="shared" si="1543"/>
        <v>8.11</v>
      </c>
      <c r="P1347" s="3">
        <f t="shared" si="1544"/>
        <v>8.11</v>
      </c>
      <c r="Q1347" s="3">
        <f>(ROUND((ROUND(((ET1347)*AV1347*I1347),2)*BB1347),2)+ROUND((ROUND(((AE1347-(EU1347))*AV1347*I1347),2)*BS1347),2))</f>
        <v>0</v>
      </c>
      <c r="R1347" s="3">
        <f>(ROUND((ROUND(((EU1347)*AV1347*I1347),2)*BS1347),2)+ROUND((ROUND(((AE1347-(EU1347))*AV1347*I1347),2)*BS1347),2))</f>
        <v>0</v>
      </c>
      <c r="S1347" s="3">
        <f t="shared" si="1545"/>
        <v>0</v>
      </c>
      <c r="T1347" s="3">
        <f t="shared" si="1546"/>
        <v>0</v>
      </c>
      <c r="U1347" s="3">
        <f t="shared" si="1547"/>
        <v>0</v>
      </c>
      <c r="V1347" s="3">
        <f t="shared" si="1548"/>
        <v>0</v>
      </c>
      <c r="W1347" s="3">
        <f t="shared" si="1549"/>
        <v>0</v>
      </c>
      <c r="X1347" s="3">
        <f>(ROUND((((S1347+ROUND((ROUND(((EU1347)*AV1347*I1347),2)*BS1347),2))*AT1347)/100),2)+ROUND(((ROUND((ROUND(((AE1347-(EU1347))*AV1347*I1347),2)*BS1347),2)*AT1347)/100),2))</f>
        <v>0</v>
      </c>
      <c r="Y1347" s="3">
        <f>(ROUND((((S1347+ROUND((ROUND(((EU1347)*AV1347*I1347),2)*BS1347),2))*AU1347)/100),2)+ROUND(((ROUND((ROUND(((AE1347-(EU1347))*AV1347*I1347),2)*BS1347),2)*AU1347)/100),2))</f>
        <v>0</v>
      </c>
      <c r="Z1347" s="3"/>
      <c r="AA1347" s="3">
        <v>54971259</v>
      </c>
      <c r="AB1347" s="3">
        <f t="shared" si="1550"/>
        <v>0.53</v>
      </c>
      <c r="AC1347" s="3">
        <f>ROUND((ES1347),6)</f>
        <v>0.53</v>
      </c>
      <c r="AD1347" s="3">
        <f>ROUND((((ET1347)-(EU1347))+AE1347),6)</f>
        <v>0</v>
      </c>
      <c r="AE1347" s="3">
        <f t="shared" si="1568"/>
        <v>0</v>
      </c>
      <c r="AF1347" s="3">
        <f t="shared" si="1568"/>
        <v>0</v>
      </c>
      <c r="AG1347" s="3">
        <f t="shared" si="1551"/>
        <v>0</v>
      </c>
      <c r="AH1347" s="3">
        <f t="shared" si="1569"/>
        <v>0</v>
      </c>
      <c r="AI1347" s="3">
        <f t="shared" si="1569"/>
        <v>0</v>
      </c>
      <c r="AJ1347" s="3">
        <f t="shared" si="1552"/>
        <v>0</v>
      </c>
      <c r="AK1347" s="3">
        <v>0.53</v>
      </c>
      <c r="AL1347" s="3">
        <v>0.53</v>
      </c>
      <c r="AM1347" s="3">
        <v>0</v>
      </c>
      <c r="AN1347" s="3">
        <v>0</v>
      </c>
      <c r="AO1347" s="3">
        <v>0</v>
      </c>
      <c r="AP1347" s="3">
        <v>0</v>
      </c>
      <c r="AQ1347" s="3">
        <v>0</v>
      </c>
      <c r="AR1347" s="3">
        <v>0</v>
      </c>
      <c r="AS1347" s="3">
        <v>0</v>
      </c>
      <c r="AT1347" s="3">
        <v>97</v>
      </c>
      <c r="AU1347" s="3">
        <v>51</v>
      </c>
      <c r="AV1347" s="3">
        <v>1</v>
      </c>
      <c r="AW1347" s="3">
        <v>1</v>
      </c>
      <c r="AX1347" s="3"/>
      <c r="AY1347" s="3"/>
      <c r="AZ1347" s="3">
        <v>1</v>
      </c>
      <c r="BA1347" s="3">
        <v>1</v>
      </c>
      <c r="BB1347" s="3">
        <v>1</v>
      </c>
      <c r="BC1347" s="3">
        <v>1</v>
      </c>
      <c r="BD1347" s="3" t="s">
        <v>3</v>
      </c>
      <c r="BE1347" s="3" t="s">
        <v>3</v>
      </c>
      <c r="BF1347" s="3" t="s">
        <v>3</v>
      </c>
      <c r="BG1347" s="3" t="s">
        <v>3</v>
      </c>
      <c r="BH1347" s="3">
        <v>3</v>
      </c>
      <c r="BI1347" s="3">
        <v>2</v>
      </c>
      <c r="BJ1347" s="3" t="s">
        <v>1521</v>
      </c>
      <c r="BK1347" s="3"/>
      <c r="BL1347" s="3"/>
      <c r="BM1347" s="3">
        <v>67</v>
      </c>
      <c r="BN1347" s="3">
        <v>0</v>
      </c>
      <c r="BO1347" s="3" t="s">
        <v>3</v>
      </c>
      <c r="BP1347" s="3">
        <v>0</v>
      </c>
      <c r="BQ1347" s="3">
        <v>40</v>
      </c>
      <c r="BR1347" s="3">
        <v>0</v>
      </c>
      <c r="BS1347" s="3">
        <v>1</v>
      </c>
      <c r="BT1347" s="3">
        <v>1</v>
      </c>
      <c r="BU1347" s="3">
        <v>1</v>
      </c>
      <c r="BV1347" s="3">
        <v>1</v>
      </c>
      <c r="BW1347" s="3">
        <v>1</v>
      </c>
      <c r="BX1347" s="3">
        <v>1</v>
      </c>
      <c r="BY1347" s="3" t="s">
        <v>3</v>
      </c>
      <c r="BZ1347" s="3">
        <v>97</v>
      </c>
      <c r="CA1347" s="3">
        <v>51</v>
      </c>
      <c r="CB1347" s="3" t="s">
        <v>3</v>
      </c>
      <c r="CC1347" s="3"/>
      <c r="CD1347" s="3"/>
      <c r="CE1347" s="3">
        <v>1566</v>
      </c>
      <c r="CF1347" s="3">
        <v>0</v>
      </c>
      <c r="CG1347" s="3">
        <v>0</v>
      </c>
      <c r="CH1347" s="3"/>
      <c r="CI1347" s="3"/>
      <c r="CJ1347" s="3"/>
      <c r="CK1347" s="3"/>
      <c r="CL1347" s="3"/>
      <c r="CM1347" s="3">
        <v>0</v>
      </c>
      <c r="CN1347" s="3" t="s">
        <v>3</v>
      </c>
      <c r="CO1347" s="3">
        <v>0</v>
      </c>
      <c r="CP1347" s="3">
        <f t="shared" si="1553"/>
        <v>8.11</v>
      </c>
      <c r="CQ1347" s="3">
        <f t="shared" si="1554"/>
        <v>0.53</v>
      </c>
      <c r="CR1347" s="3">
        <f>(ROUND((ROUND(((ET1347)*AV1347*1),2)*BB1347),2)+ROUND((ROUND(((AE1347-(EU1347))*AV1347*1),2)*BS1347),2))</f>
        <v>0</v>
      </c>
      <c r="CS1347" s="3">
        <f>(ROUND((ROUND(((EU1347)*AV1347*1),2)*BS1347),2)+ROUND((ROUND(((AE1347-(EU1347))*AV1347*1),2)*BS1347),2))</f>
        <v>0</v>
      </c>
      <c r="CT1347" s="3">
        <f t="shared" si="1555"/>
        <v>0</v>
      </c>
      <c r="CU1347" s="3">
        <f t="shared" si="1556"/>
        <v>0</v>
      </c>
      <c r="CV1347" s="3">
        <f t="shared" si="1557"/>
        <v>0</v>
      </c>
      <c r="CW1347" s="3">
        <f t="shared" si="1558"/>
        <v>0</v>
      </c>
      <c r="CX1347" s="3">
        <f t="shared" si="1559"/>
        <v>0</v>
      </c>
      <c r="CY1347" s="3">
        <f>(ROUND((((S1347+ROUND((ROUND(((EU1347)*AV1347*1),2)*BS1347),2))*AT1347)/100),2)+ROUND(((ROUND((ROUND(((AE1347-(EU1347))*AV1347*1),2)*BS1347),2)*AT1347)/100),2))</f>
        <v>0</v>
      </c>
      <c r="CZ1347" s="3">
        <f>(ROUND((((S1347+ROUND((ROUND(((EU1347)*AV1347*1),2)*BS1347),2))*AU1347)/100),2)+ROUND(((ROUND((ROUND(((AE1347-(EU1347))*AV1347*1),2)*BS1347),2)*AU1347)/100),2))</f>
        <v>0</v>
      </c>
      <c r="DA1347" s="3"/>
      <c r="DB1347" s="3"/>
      <c r="DC1347" s="3" t="s">
        <v>3</v>
      </c>
      <c r="DD1347" s="3" t="s">
        <v>3</v>
      </c>
      <c r="DE1347" s="3" t="s">
        <v>3</v>
      </c>
      <c r="DF1347" s="3" t="s">
        <v>3</v>
      </c>
      <c r="DG1347" s="3" t="s">
        <v>3</v>
      </c>
      <c r="DH1347" s="3" t="s">
        <v>3</v>
      </c>
      <c r="DI1347" s="3" t="s">
        <v>3</v>
      </c>
      <c r="DJ1347" s="3" t="s">
        <v>3</v>
      </c>
      <c r="DK1347" s="3" t="s">
        <v>3</v>
      </c>
      <c r="DL1347" s="3" t="s">
        <v>3</v>
      </c>
      <c r="DM1347" s="3" t="s">
        <v>3</v>
      </c>
      <c r="DN1347" s="3">
        <v>0</v>
      </c>
      <c r="DO1347" s="3">
        <v>0</v>
      </c>
      <c r="DP1347" s="3">
        <v>1</v>
      </c>
      <c r="DQ1347" s="3">
        <v>1</v>
      </c>
      <c r="DR1347" s="3"/>
      <c r="DS1347" s="3"/>
      <c r="DT1347" s="3"/>
      <c r="DU1347" s="3">
        <v>1010</v>
      </c>
      <c r="DV1347" s="3" t="s">
        <v>266</v>
      </c>
      <c r="DW1347" s="3" t="s">
        <v>266</v>
      </c>
      <c r="DX1347" s="3">
        <v>1</v>
      </c>
      <c r="DY1347" s="3"/>
      <c r="DZ1347" s="3" t="s">
        <v>3</v>
      </c>
      <c r="EA1347" s="3" t="s">
        <v>3</v>
      </c>
      <c r="EB1347" s="3" t="s">
        <v>3</v>
      </c>
      <c r="EC1347" s="3" t="s">
        <v>3</v>
      </c>
      <c r="ED1347" s="3"/>
      <c r="EE1347" s="3">
        <v>57042957</v>
      </c>
      <c r="EF1347" s="3">
        <v>40</v>
      </c>
      <c r="EG1347" s="3" t="s">
        <v>33</v>
      </c>
      <c r="EH1347" s="3">
        <v>0</v>
      </c>
      <c r="EI1347" s="3" t="s">
        <v>3</v>
      </c>
      <c r="EJ1347" s="3">
        <v>2</v>
      </c>
      <c r="EK1347" s="3">
        <v>67</v>
      </c>
      <c r="EL1347" s="3" t="s">
        <v>34</v>
      </c>
      <c r="EM1347" s="3" t="s">
        <v>35</v>
      </c>
      <c r="EN1347" s="3"/>
      <c r="EO1347" s="3" t="s">
        <v>3</v>
      </c>
      <c r="EP1347" s="3"/>
      <c r="EQ1347" s="3">
        <v>0</v>
      </c>
      <c r="ER1347" s="3">
        <v>0.53</v>
      </c>
      <c r="ES1347" s="3">
        <v>0.53</v>
      </c>
      <c r="ET1347" s="3">
        <v>0</v>
      </c>
      <c r="EU1347" s="3">
        <v>0</v>
      </c>
      <c r="EV1347" s="3">
        <v>0</v>
      </c>
      <c r="EW1347" s="3">
        <v>0</v>
      </c>
      <c r="EX1347" s="3">
        <v>0</v>
      </c>
      <c r="EY1347" s="3"/>
      <c r="EZ1347" s="3"/>
      <c r="FA1347" s="3"/>
      <c r="FB1347" s="3"/>
      <c r="FC1347" s="3"/>
      <c r="FD1347" s="3"/>
      <c r="FE1347" s="3"/>
      <c r="FF1347" s="3"/>
      <c r="FG1347" s="3"/>
      <c r="FH1347" s="3"/>
      <c r="FI1347" s="3"/>
      <c r="FJ1347" s="3"/>
      <c r="FK1347" s="3"/>
      <c r="FL1347" s="3"/>
      <c r="FM1347" s="3"/>
      <c r="FN1347" s="3"/>
      <c r="FO1347" s="3"/>
      <c r="FP1347" s="3"/>
      <c r="FQ1347" s="3">
        <v>0</v>
      </c>
      <c r="FR1347" s="3">
        <v>0</v>
      </c>
      <c r="FS1347" s="3">
        <v>0</v>
      </c>
      <c r="FT1347" s="3"/>
      <c r="FU1347" s="3"/>
      <c r="FV1347" s="3"/>
      <c r="FW1347" s="3"/>
      <c r="FX1347" s="3">
        <v>97</v>
      </c>
      <c r="FY1347" s="3">
        <v>51</v>
      </c>
      <c r="FZ1347" s="3"/>
      <c r="GA1347" s="3" t="s">
        <v>3</v>
      </c>
      <c r="GB1347" s="3"/>
      <c r="GC1347" s="3"/>
      <c r="GD1347" s="3">
        <v>1</v>
      </c>
      <c r="GE1347" s="3"/>
      <c r="GF1347" s="3">
        <v>1000199071</v>
      </c>
      <c r="GG1347" s="3">
        <v>2</v>
      </c>
      <c r="GH1347" s="3">
        <v>1</v>
      </c>
      <c r="GI1347" s="3">
        <v>-2</v>
      </c>
      <c r="GJ1347" s="3">
        <v>0</v>
      </c>
      <c r="GK1347" s="3">
        <v>0</v>
      </c>
      <c r="GL1347" s="3">
        <f t="shared" si="1560"/>
        <v>0</v>
      </c>
      <c r="GM1347" s="3">
        <f t="shared" si="1561"/>
        <v>8.11</v>
      </c>
      <c r="GN1347" s="3">
        <f t="shared" si="1562"/>
        <v>0</v>
      </c>
      <c r="GO1347" s="3">
        <f t="shared" si="1563"/>
        <v>8.11</v>
      </c>
      <c r="GP1347" s="3">
        <f t="shared" si="1564"/>
        <v>0</v>
      </c>
      <c r="GQ1347" s="3"/>
      <c r="GR1347" s="3">
        <v>0</v>
      </c>
      <c r="GS1347" s="3">
        <v>3</v>
      </c>
      <c r="GT1347" s="3">
        <v>0</v>
      </c>
      <c r="GU1347" s="3" t="s">
        <v>3</v>
      </c>
      <c r="GV1347" s="3">
        <f t="shared" si="1565"/>
        <v>0</v>
      </c>
      <c r="GW1347" s="3">
        <v>1</v>
      </c>
      <c r="GX1347" s="3">
        <f t="shared" si="1566"/>
        <v>0</v>
      </c>
      <c r="GY1347" s="3"/>
      <c r="GZ1347" s="3"/>
      <c r="HA1347" s="3">
        <v>0</v>
      </c>
      <c r="HB1347" s="3">
        <v>0</v>
      </c>
      <c r="HC1347" s="3">
        <f t="shared" si="1567"/>
        <v>0</v>
      </c>
      <c r="HD1347" s="3"/>
      <c r="HE1347" s="3" t="s">
        <v>3</v>
      </c>
      <c r="HF1347" s="3" t="s">
        <v>3</v>
      </c>
      <c r="HG1347" s="3"/>
      <c r="HH1347" s="3"/>
      <c r="HI1347" s="3"/>
      <c r="HJ1347" s="3"/>
      <c r="HK1347" s="3"/>
      <c r="HL1347" s="3"/>
      <c r="HM1347" s="3" t="s">
        <v>3</v>
      </c>
      <c r="HN1347" s="3" t="s">
        <v>3</v>
      </c>
      <c r="HO1347" s="3" t="s">
        <v>3</v>
      </c>
      <c r="HP1347" s="3" t="s">
        <v>3</v>
      </c>
      <c r="HQ1347" s="3" t="s">
        <v>3</v>
      </c>
      <c r="HR1347" s="3"/>
      <c r="HS1347" s="3">
        <v>0</v>
      </c>
      <c r="HT1347" s="3"/>
      <c r="HU1347" s="3"/>
      <c r="HV1347" s="3"/>
      <c r="HW1347" s="3"/>
      <c r="HX1347" s="3"/>
      <c r="HY1347" s="3"/>
      <c r="HZ1347" s="3"/>
      <c r="IA1347" s="3"/>
      <c r="IB1347" s="3"/>
      <c r="IC1347" s="3"/>
      <c r="ID1347" s="3"/>
      <c r="IE1347" s="3"/>
      <c r="IF1347" s="3"/>
      <c r="IG1347" s="3"/>
      <c r="IH1347" s="3"/>
      <c r="II1347" s="3"/>
      <c r="IJ1347" s="3"/>
      <c r="IK1347" s="3">
        <v>0</v>
      </c>
      <c r="IL1347" s="3"/>
      <c r="IM1347" s="3"/>
      <c r="IN1347" s="3"/>
      <c r="IO1347" s="3"/>
      <c r="IP1347" s="3"/>
      <c r="IQ1347" s="3"/>
      <c r="IR1347" s="3"/>
      <c r="IS1347" s="3"/>
      <c r="IT1347" s="3"/>
      <c r="IU1347" s="3"/>
    </row>
    <row r="1348" spans="1:255" x14ac:dyDescent="0.25">
      <c r="A1348" s="4">
        <v>18</v>
      </c>
      <c r="B1348" s="4">
        <v>1</v>
      </c>
      <c r="C1348" s="4">
        <v>732</v>
      </c>
      <c r="D1348" s="4"/>
      <c r="E1348" s="4" t="s">
        <v>1518</v>
      </c>
      <c r="F1348" s="4" t="s">
        <v>1519</v>
      </c>
      <c r="G1348" s="4" t="s">
        <v>1520</v>
      </c>
      <c r="H1348" s="4" t="s">
        <v>266</v>
      </c>
      <c r="I1348" s="4">
        <f>I1344*J1348</f>
        <v>15.3</v>
      </c>
      <c r="J1348" s="4">
        <v>102.00000000000001</v>
      </c>
      <c r="K1348" s="4">
        <v>102</v>
      </c>
      <c r="L1348" s="4"/>
      <c r="M1348" s="4"/>
      <c r="N1348" s="4"/>
      <c r="O1348" s="4">
        <f t="shared" si="1543"/>
        <v>28.3</v>
      </c>
      <c r="P1348" s="4">
        <f t="shared" si="1544"/>
        <v>28.3</v>
      </c>
      <c r="Q1348" s="4">
        <f>(ROUND((ROUND(((ET1348)*AV1348*I1348),2)*BB1348),2)+ROUND((ROUND(((AE1348-(EU1348))*AV1348*I1348),2)*BS1348),2))</f>
        <v>0</v>
      </c>
      <c r="R1348" s="4">
        <f>(ROUND((ROUND(((EU1348)*AV1348*I1348),2)*BS1348),2)+ROUND((ROUND(((AE1348-(EU1348))*AV1348*I1348),2)*BS1348),2))</f>
        <v>0</v>
      </c>
      <c r="S1348" s="4">
        <f t="shared" si="1545"/>
        <v>0</v>
      </c>
      <c r="T1348" s="4">
        <f t="shared" si="1546"/>
        <v>0</v>
      </c>
      <c r="U1348" s="4">
        <f t="shared" si="1547"/>
        <v>0</v>
      </c>
      <c r="V1348" s="4">
        <f t="shared" si="1548"/>
        <v>0</v>
      </c>
      <c r="W1348" s="4">
        <f t="shared" si="1549"/>
        <v>0</v>
      </c>
      <c r="X1348" s="4">
        <f>(ROUND((((S1348+ROUND((ROUND(((EU1348)*AV1348*I1348),2)*BS1348),2))*AT1348)/100),2)+ROUND(((ROUND((ROUND(((AE1348-(EU1348))*AV1348*I1348),2)*BS1348),2)*AT1348)/100),2))</f>
        <v>0</v>
      </c>
      <c r="Y1348" s="4">
        <f>(ROUND((((S1348+ROUND((ROUND(((EU1348)*AV1348*I1348),2)*BS1348),2))*AU1348)/100),2)+ROUND(((ROUND((ROUND(((AE1348-(EU1348))*AV1348*I1348),2)*BS1348),2)*AU1348)/100),2))</f>
        <v>0</v>
      </c>
      <c r="Z1348" s="4"/>
      <c r="AA1348" s="4">
        <v>55890823</v>
      </c>
      <c r="AB1348" s="4">
        <f t="shared" si="1550"/>
        <v>0.53</v>
      </c>
      <c r="AC1348" s="4">
        <f>ROUND((ES1348),6)</f>
        <v>0.53</v>
      </c>
      <c r="AD1348" s="4">
        <f>ROUND((((ET1348)-(EU1348))+AE1348),6)</f>
        <v>0</v>
      </c>
      <c r="AE1348" s="4">
        <f t="shared" si="1568"/>
        <v>0</v>
      </c>
      <c r="AF1348" s="4">
        <f t="shared" si="1568"/>
        <v>0</v>
      </c>
      <c r="AG1348" s="4">
        <f t="shared" si="1551"/>
        <v>0</v>
      </c>
      <c r="AH1348" s="4">
        <f t="shared" si="1569"/>
        <v>0</v>
      </c>
      <c r="AI1348" s="4">
        <f t="shared" si="1569"/>
        <v>0</v>
      </c>
      <c r="AJ1348" s="4">
        <f t="shared" si="1552"/>
        <v>0</v>
      </c>
      <c r="AK1348" s="4">
        <v>0.53</v>
      </c>
      <c r="AL1348" s="4">
        <v>0.53</v>
      </c>
      <c r="AM1348" s="4">
        <v>0</v>
      </c>
      <c r="AN1348" s="4">
        <v>0</v>
      </c>
      <c r="AO1348" s="4">
        <v>0</v>
      </c>
      <c r="AP1348" s="4">
        <v>0</v>
      </c>
      <c r="AQ1348" s="4">
        <v>0</v>
      </c>
      <c r="AR1348" s="4">
        <v>0</v>
      </c>
      <c r="AS1348" s="4">
        <v>0</v>
      </c>
      <c r="AT1348" s="4">
        <v>97</v>
      </c>
      <c r="AU1348" s="4">
        <v>51</v>
      </c>
      <c r="AV1348" s="4">
        <v>1</v>
      </c>
      <c r="AW1348" s="4">
        <v>1</v>
      </c>
      <c r="AX1348" s="4"/>
      <c r="AY1348" s="4"/>
      <c r="AZ1348" s="4">
        <v>1</v>
      </c>
      <c r="BA1348" s="4">
        <v>1</v>
      </c>
      <c r="BB1348" s="4">
        <v>1</v>
      </c>
      <c r="BC1348" s="4">
        <v>3.49</v>
      </c>
      <c r="BD1348" s="4" t="s">
        <v>3</v>
      </c>
      <c r="BE1348" s="4" t="s">
        <v>3</v>
      </c>
      <c r="BF1348" s="4" t="s">
        <v>3</v>
      </c>
      <c r="BG1348" s="4" t="s">
        <v>3</v>
      </c>
      <c r="BH1348" s="4">
        <v>3</v>
      </c>
      <c r="BI1348" s="4">
        <v>2</v>
      </c>
      <c r="BJ1348" s="4" t="s">
        <v>1521</v>
      </c>
      <c r="BK1348" s="4"/>
      <c r="BL1348" s="4"/>
      <c r="BM1348" s="4">
        <v>67</v>
      </c>
      <c r="BN1348" s="4">
        <v>0</v>
      </c>
      <c r="BO1348" s="4" t="s">
        <v>1519</v>
      </c>
      <c r="BP1348" s="4">
        <v>1</v>
      </c>
      <c r="BQ1348" s="4">
        <v>40</v>
      </c>
      <c r="BR1348" s="4">
        <v>0</v>
      </c>
      <c r="BS1348" s="4">
        <v>1</v>
      </c>
      <c r="BT1348" s="4">
        <v>1</v>
      </c>
      <c r="BU1348" s="4">
        <v>1</v>
      </c>
      <c r="BV1348" s="4">
        <v>1</v>
      </c>
      <c r="BW1348" s="4">
        <v>1</v>
      </c>
      <c r="BX1348" s="4">
        <v>1</v>
      </c>
      <c r="BY1348" s="4" t="s">
        <v>3</v>
      </c>
      <c r="BZ1348" s="4">
        <v>97</v>
      </c>
      <c r="CA1348" s="4">
        <v>51</v>
      </c>
      <c r="CB1348" s="4" t="s">
        <v>3</v>
      </c>
      <c r="CC1348" s="4"/>
      <c r="CD1348" s="4"/>
      <c r="CE1348" s="4">
        <v>1566</v>
      </c>
      <c r="CF1348" s="4">
        <v>0</v>
      </c>
      <c r="CG1348" s="4">
        <v>0</v>
      </c>
      <c r="CH1348" s="4"/>
      <c r="CI1348" s="4"/>
      <c r="CJ1348" s="4"/>
      <c r="CK1348" s="4"/>
      <c r="CL1348" s="4"/>
      <c r="CM1348" s="4">
        <v>0</v>
      </c>
      <c r="CN1348" s="4" t="s">
        <v>3</v>
      </c>
      <c r="CO1348" s="4">
        <v>0</v>
      </c>
      <c r="CP1348" s="4">
        <f t="shared" si="1553"/>
        <v>28.3</v>
      </c>
      <c r="CQ1348" s="4">
        <f t="shared" si="1554"/>
        <v>1.85</v>
      </c>
      <c r="CR1348" s="4">
        <f>(ROUND((ROUND(((ET1348)*AV1348*1),2)*BB1348),2)+ROUND((ROUND(((AE1348-(EU1348))*AV1348*1),2)*BS1348),2))</f>
        <v>0</v>
      </c>
      <c r="CS1348" s="4">
        <f>(ROUND((ROUND(((EU1348)*AV1348*1),2)*BS1348),2)+ROUND((ROUND(((AE1348-(EU1348))*AV1348*1),2)*BS1348),2))</f>
        <v>0</v>
      </c>
      <c r="CT1348" s="4">
        <f t="shared" si="1555"/>
        <v>0</v>
      </c>
      <c r="CU1348" s="4">
        <f t="shared" si="1556"/>
        <v>0</v>
      </c>
      <c r="CV1348" s="4">
        <f t="shared" si="1557"/>
        <v>0</v>
      </c>
      <c r="CW1348" s="4">
        <f t="shared" si="1558"/>
        <v>0</v>
      </c>
      <c r="CX1348" s="4">
        <f t="shared" si="1559"/>
        <v>0</v>
      </c>
      <c r="CY1348" s="4">
        <f>(ROUND((((S1348+ROUND((ROUND(((EU1348)*AV1348*1),2)*BS1348),2))*AT1348)/100),2)+ROUND(((ROUND((ROUND(((AE1348-(EU1348))*AV1348*1),2)*BS1348),2)*AT1348)/100),2))</f>
        <v>0</v>
      </c>
      <c r="CZ1348" s="4">
        <f>(ROUND((((S1348+ROUND((ROUND(((EU1348)*AV1348*1),2)*BS1348),2))*AU1348)/100),2)+ROUND(((ROUND((ROUND(((AE1348-(EU1348))*AV1348*1),2)*BS1348),2)*AU1348)/100),2))</f>
        <v>0</v>
      </c>
      <c r="DA1348" s="4"/>
      <c r="DB1348" s="4"/>
      <c r="DC1348" s="4" t="s">
        <v>3</v>
      </c>
      <c r="DD1348" s="4" t="s">
        <v>3</v>
      </c>
      <c r="DE1348" s="4" t="s">
        <v>3</v>
      </c>
      <c r="DF1348" s="4" t="s">
        <v>3</v>
      </c>
      <c r="DG1348" s="4" t="s">
        <v>3</v>
      </c>
      <c r="DH1348" s="4" t="s">
        <v>3</v>
      </c>
      <c r="DI1348" s="4" t="s">
        <v>3</v>
      </c>
      <c r="DJ1348" s="4" t="s">
        <v>3</v>
      </c>
      <c r="DK1348" s="4" t="s">
        <v>3</v>
      </c>
      <c r="DL1348" s="4" t="s">
        <v>3</v>
      </c>
      <c r="DM1348" s="4" t="s">
        <v>3</v>
      </c>
      <c r="DN1348" s="4">
        <v>0</v>
      </c>
      <c r="DO1348" s="4">
        <v>0</v>
      </c>
      <c r="DP1348" s="4">
        <v>1</v>
      </c>
      <c r="DQ1348" s="4">
        <v>1</v>
      </c>
      <c r="DR1348" s="4"/>
      <c r="DS1348" s="4"/>
      <c r="DT1348" s="4"/>
      <c r="DU1348" s="4">
        <v>1010</v>
      </c>
      <c r="DV1348" s="4" t="s">
        <v>266</v>
      </c>
      <c r="DW1348" s="4" t="s">
        <v>266</v>
      </c>
      <c r="DX1348" s="4">
        <v>1</v>
      </c>
      <c r="DY1348" s="4"/>
      <c r="DZ1348" s="4" t="s">
        <v>3</v>
      </c>
      <c r="EA1348" s="4" t="s">
        <v>3</v>
      </c>
      <c r="EB1348" s="4" t="s">
        <v>3</v>
      </c>
      <c r="EC1348" s="4" t="s">
        <v>3</v>
      </c>
      <c r="ED1348" s="4"/>
      <c r="EE1348" s="4">
        <v>57042957</v>
      </c>
      <c r="EF1348" s="4">
        <v>40</v>
      </c>
      <c r="EG1348" s="4" t="s">
        <v>33</v>
      </c>
      <c r="EH1348" s="4">
        <v>0</v>
      </c>
      <c r="EI1348" s="4" t="s">
        <v>3</v>
      </c>
      <c r="EJ1348" s="4">
        <v>2</v>
      </c>
      <c r="EK1348" s="4">
        <v>67</v>
      </c>
      <c r="EL1348" s="4" t="s">
        <v>34</v>
      </c>
      <c r="EM1348" s="4" t="s">
        <v>35</v>
      </c>
      <c r="EN1348" s="4"/>
      <c r="EO1348" s="4" t="s">
        <v>3</v>
      </c>
      <c r="EP1348" s="4"/>
      <c r="EQ1348" s="4">
        <v>0</v>
      </c>
      <c r="ER1348" s="4">
        <v>0.53</v>
      </c>
      <c r="ES1348" s="4">
        <v>0.53</v>
      </c>
      <c r="ET1348" s="4">
        <v>0</v>
      </c>
      <c r="EU1348" s="4">
        <v>0</v>
      </c>
      <c r="EV1348" s="4">
        <v>0</v>
      </c>
      <c r="EW1348" s="4">
        <v>0</v>
      </c>
      <c r="EX1348" s="4">
        <v>0</v>
      </c>
      <c r="EY1348" s="4"/>
      <c r="EZ1348" s="4"/>
      <c r="FA1348" s="4"/>
      <c r="FB1348" s="4"/>
      <c r="FC1348" s="4"/>
      <c r="FD1348" s="4"/>
      <c r="FE1348" s="4"/>
      <c r="FF1348" s="4"/>
      <c r="FG1348" s="4"/>
      <c r="FH1348" s="4"/>
      <c r="FI1348" s="4"/>
      <c r="FJ1348" s="4"/>
      <c r="FK1348" s="4"/>
      <c r="FL1348" s="4"/>
      <c r="FM1348" s="4"/>
      <c r="FN1348" s="4"/>
      <c r="FO1348" s="4"/>
      <c r="FP1348" s="4"/>
      <c r="FQ1348" s="4">
        <v>0</v>
      </c>
      <c r="FR1348" s="4">
        <v>0</v>
      </c>
      <c r="FS1348" s="4">
        <v>0</v>
      </c>
      <c r="FT1348" s="4"/>
      <c r="FU1348" s="4"/>
      <c r="FV1348" s="4"/>
      <c r="FW1348" s="4"/>
      <c r="FX1348" s="4">
        <v>97</v>
      </c>
      <c r="FY1348" s="4">
        <v>51</v>
      </c>
      <c r="FZ1348" s="4"/>
      <c r="GA1348" s="4" t="s">
        <v>3</v>
      </c>
      <c r="GB1348" s="4"/>
      <c r="GC1348" s="4"/>
      <c r="GD1348" s="4">
        <v>1</v>
      </c>
      <c r="GE1348" s="4"/>
      <c r="GF1348" s="4">
        <v>1000199071</v>
      </c>
      <c r="GG1348" s="4">
        <v>2</v>
      </c>
      <c r="GH1348" s="4">
        <v>1</v>
      </c>
      <c r="GI1348" s="4">
        <v>2</v>
      </c>
      <c r="GJ1348" s="4">
        <v>0</v>
      </c>
      <c r="GK1348" s="4">
        <v>0</v>
      </c>
      <c r="GL1348" s="4">
        <f t="shared" si="1560"/>
        <v>0</v>
      </c>
      <c r="GM1348" s="4">
        <f t="shared" si="1561"/>
        <v>28.3</v>
      </c>
      <c r="GN1348" s="4">
        <f t="shared" si="1562"/>
        <v>0</v>
      </c>
      <c r="GO1348" s="4">
        <f t="shared" si="1563"/>
        <v>28.3</v>
      </c>
      <c r="GP1348" s="4">
        <f t="shared" si="1564"/>
        <v>0</v>
      </c>
      <c r="GQ1348" s="4"/>
      <c r="GR1348" s="4">
        <v>0</v>
      </c>
      <c r="GS1348" s="4">
        <v>3</v>
      </c>
      <c r="GT1348" s="4">
        <v>0</v>
      </c>
      <c r="GU1348" s="4" t="s">
        <v>3</v>
      </c>
      <c r="GV1348" s="4">
        <f t="shared" si="1565"/>
        <v>0</v>
      </c>
      <c r="GW1348" s="4">
        <v>1</v>
      </c>
      <c r="GX1348" s="4">
        <f t="shared" si="1566"/>
        <v>0</v>
      </c>
      <c r="GY1348" s="4"/>
      <c r="GZ1348" s="4"/>
      <c r="HA1348" s="4">
        <v>0</v>
      </c>
      <c r="HB1348" s="4">
        <v>0</v>
      </c>
      <c r="HC1348" s="4">
        <f t="shared" si="1567"/>
        <v>0</v>
      </c>
      <c r="HD1348" s="4"/>
      <c r="HE1348" s="4" t="s">
        <v>3</v>
      </c>
      <c r="HF1348" s="4" t="s">
        <v>3</v>
      </c>
      <c r="HG1348" s="4"/>
      <c r="HH1348" s="4"/>
      <c r="HI1348" s="4"/>
      <c r="HJ1348" s="4"/>
      <c r="HK1348" s="4"/>
      <c r="HL1348" s="4"/>
      <c r="HM1348" s="4" t="s">
        <v>3</v>
      </c>
      <c r="HN1348" s="4" t="s">
        <v>3</v>
      </c>
      <c r="HO1348" s="4" t="s">
        <v>3</v>
      </c>
      <c r="HP1348" s="4" t="s">
        <v>3</v>
      </c>
      <c r="HQ1348" s="4" t="s">
        <v>3</v>
      </c>
      <c r="HR1348" s="4"/>
      <c r="HS1348" s="4">
        <v>0</v>
      </c>
      <c r="HT1348" s="4"/>
      <c r="HU1348" s="4"/>
      <c r="HV1348" s="4"/>
      <c r="HW1348" s="4"/>
      <c r="HX1348" s="4"/>
      <c r="HY1348" s="4"/>
      <c r="HZ1348" s="4"/>
      <c r="IA1348" s="4"/>
      <c r="IB1348" s="4"/>
      <c r="IC1348" s="4"/>
      <c r="ID1348" s="4"/>
      <c r="IE1348" s="4"/>
      <c r="IF1348" s="4"/>
      <c r="IG1348" s="4"/>
      <c r="IH1348" s="4"/>
      <c r="II1348" s="4"/>
      <c r="IJ1348" s="4"/>
      <c r="IK1348" s="4">
        <v>0</v>
      </c>
      <c r="IL1348" s="4"/>
      <c r="IM1348" s="4"/>
      <c r="IN1348" s="4"/>
      <c r="IO1348" s="4"/>
      <c r="IP1348" s="4"/>
      <c r="IQ1348" s="4"/>
      <c r="IR1348" s="4"/>
      <c r="IS1348" s="4"/>
      <c r="IT1348" s="4"/>
      <c r="IU1348" s="4"/>
    </row>
    <row r="1349" spans="1:255" ht="409.5" x14ac:dyDescent="0.25">
      <c r="A1349" s="3">
        <v>17</v>
      </c>
      <c r="B1349" s="3">
        <v>1</v>
      </c>
      <c r="C1349" s="3">
        <f>ROW(SmtRes!A744)</f>
        <v>744</v>
      </c>
      <c r="D1349" s="3">
        <f>ROW(EtalonRes!A870)</f>
        <v>870</v>
      </c>
      <c r="E1349" s="3" t="s">
        <v>1522</v>
      </c>
      <c r="F1349" s="3" t="s">
        <v>1523</v>
      </c>
      <c r="G1349" s="3" t="s">
        <v>1524</v>
      </c>
      <c r="H1349" s="3" t="s">
        <v>1507</v>
      </c>
      <c r="I1349" s="3">
        <f>ROUND((5+5)/100,9)</f>
        <v>0.1</v>
      </c>
      <c r="J1349" s="3">
        <v>0</v>
      </c>
      <c r="K1349" s="3">
        <f>ROUND((5+5)/100,9)</f>
        <v>0.1</v>
      </c>
      <c r="L1349" s="3"/>
      <c r="M1349" s="3"/>
      <c r="N1349" s="3"/>
      <c r="O1349" s="3">
        <f t="shared" si="1543"/>
        <v>71.790000000000006</v>
      </c>
      <c r="P1349" s="3">
        <f t="shared" si="1544"/>
        <v>14.75</v>
      </c>
      <c r="Q1349" s="3">
        <f>(ROUND((ROUND((((ET1349*1.2))*AV1349*I1349),2)*BB1349),2)+ROUND((ROUND(((AE1349-((EU1349*1.2)))*AV1349*I1349),2)*BS1349),2))</f>
        <v>2.38</v>
      </c>
      <c r="R1349" s="3">
        <f>(ROUND((ROUND((((EU1349*1.2))*AV1349*I1349),2)*BS1349),2)+ROUND((ROUND(((AE1349-((EU1349*1.2)))*AV1349*I1349),2)*BS1349),2))</f>
        <v>0.03</v>
      </c>
      <c r="S1349" s="3">
        <f t="shared" si="1545"/>
        <v>54.66</v>
      </c>
      <c r="T1349" s="3">
        <f t="shared" si="1546"/>
        <v>0</v>
      </c>
      <c r="U1349" s="3">
        <f t="shared" si="1547"/>
        <v>4.2076836000000002</v>
      </c>
      <c r="V1349" s="3">
        <f t="shared" si="1548"/>
        <v>0</v>
      </c>
      <c r="W1349" s="3">
        <f t="shared" si="1549"/>
        <v>0</v>
      </c>
      <c r="X1349" s="3">
        <f>(ROUND((((S1349+ROUND((ROUND((((EU1349*1.2))*AV1349*I1349),2)*BS1349),2))*AT1349)/100),2)+ROUND(((ROUND((ROUND(((AE1349-((EU1349*1.2)))*AV1349*I1349),2)*BS1349),2)*AT1349)/100),2))</f>
        <v>53.05</v>
      </c>
      <c r="Y1349" s="3">
        <f>(ROUND((((S1349+ROUND((ROUND((((EU1349*1.2))*AV1349*I1349),2)*BS1349),2))*AU1349)/100),2)+ROUND(((ROUND((ROUND(((AE1349-((EU1349*1.2)))*AV1349*I1349),2)*BS1349),2)*AU1349)/100),2))</f>
        <v>27.89</v>
      </c>
      <c r="Z1349" s="3"/>
      <c r="AA1349" s="3">
        <v>54971259</v>
      </c>
      <c r="AB1349" s="3">
        <f t="shared" si="1550"/>
        <v>692.27200000000005</v>
      </c>
      <c r="AC1349" s="3">
        <f>ROUND(((ES1349*1)),6)</f>
        <v>147.46</v>
      </c>
      <c r="AD1349" s="3">
        <f>ROUND(((((ET1349*1.2))-((EU1349*1.2)))+AE1349),6)</f>
        <v>22.763999999999999</v>
      </c>
      <c r="AE1349" s="3">
        <f>ROUND(((EU1349*1.2)),6)</f>
        <v>0.3</v>
      </c>
      <c r="AF1349" s="3">
        <f>ROUND(((EV1349*1.2)),6)</f>
        <v>522.048</v>
      </c>
      <c r="AG1349" s="3">
        <f t="shared" si="1551"/>
        <v>0</v>
      </c>
      <c r="AH1349" s="3">
        <f>((EW1349*1.2))</f>
        <v>40.188000000000002</v>
      </c>
      <c r="AI1349" s="3">
        <f>((EX1349*1.2))</f>
        <v>0</v>
      </c>
      <c r="AJ1349" s="3">
        <f t="shared" si="1552"/>
        <v>0</v>
      </c>
      <c r="AK1349" s="3">
        <v>601.47</v>
      </c>
      <c r="AL1349" s="3">
        <v>147.46</v>
      </c>
      <c r="AM1349" s="3">
        <v>18.97</v>
      </c>
      <c r="AN1349" s="3">
        <v>0.25</v>
      </c>
      <c r="AO1349" s="3">
        <v>435.04</v>
      </c>
      <c r="AP1349" s="3">
        <v>0</v>
      </c>
      <c r="AQ1349" s="3">
        <v>33.49</v>
      </c>
      <c r="AR1349" s="3">
        <v>0</v>
      </c>
      <c r="AS1349" s="3">
        <v>0</v>
      </c>
      <c r="AT1349" s="3">
        <v>97</v>
      </c>
      <c r="AU1349" s="3">
        <v>51</v>
      </c>
      <c r="AV1349" s="3">
        <v>1.0469999999999999</v>
      </c>
      <c r="AW1349" s="3">
        <v>1</v>
      </c>
      <c r="AX1349" s="3"/>
      <c r="AY1349" s="3"/>
      <c r="AZ1349" s="3">
        <v>1</v>
      </c>
      <c r="BA1349" s="3">
        <v>1</v>
      </c>
      <c r="BB1349" s="3">
        <v>1</v>
      </c>
      <c r="BC1349" s="3">
        <v>1</v>
      </c>
      <c r="BD1349" s="3" t="s">
        <v>3</v>
      </c>
      <c r="BE1349" s="3" t="s">
        <v>3</v>
      </c>
      <c r="BF1349" s="3" t="s">
        <v>3</v>
      </c>
      <c r="BG1349" s="3" t="s">
        <v>3</v>
      </c>
      <c r="BH1349" s="3">
        <v>0</v>
      </c>
      <c r="BI1349" s="3">
        <v>2</v>
      </c>
      <c r="BJ1349" s="3" t="s">
        <v>1525</v>
      </c>
      <c r="BK1349" s="3"/>
      <c r="BL1349" s="3"/>
      <c r="BM1349" s="3">
        <v>67</v>
      </c>
      <c r="BN1349" s="3">
        <v>0</v>
      </c>
      <c r="BO1349" s="3" t="s">
        <v>1523</v>
      </c>
      <c r="BP1349" s="3">
        <v>1</v>
      </c>
      <c r="BQ1349" s="3">
        <v>40</v>
      </c>
      <c r="BR1349" s="3">
        <v>0</v>
      </c>
      <c r="BS1349" s="3">
        <v>1</v>
      </c>
      <c r="BT1349" s="3">
        <v>1</v>
      </c>
      <c r="BU1349" s="3">
        <v>1</v>
      </c>
      <c r="BV1349" s="3">
        <v>1</v>
      </c>
      <c r="BW1349" s="3">
        <v>1</v>
      </c>
      <c r="BX1349" s="3">
        <v>1</v>
      </c>
      <c r="BY1349" s="3" t="s">
        <v>3</v>
      </c>
      <c r="BZ1349" s="3">
        <v>97</v>
      </c>
      <c r="CA1349" s="3">
        <v>51</v>
      </c>
      <c r="CB1349" s="3" t="s">
        <v>3</v>
      </c>
      <c r="CC1349" s="3"/>
      <c r="CD1349" s="3"/>
      <c r="CE1349" s="3">
        <v>1566</v>
      </c>
      <c r="CF1349" s="3">
        <v>0</v>
      </c>
      <c r="CG1349" s="3">
        <v>0</v>
      </c>
      <c r="CH1349" s="3"/>
      <c r="CI1349" s="3"/>
      <c r="CJ1349" s="3"/>
      <c r="CK1349" s="3"/>
      <c r="CL1349" s="3"/>
      <c r="CM1349" s="3">
        <v>0</v>
      </c>
      <c r="CN1349" s="9" t="s">
        <v>2491</v>
      </c>
      <c r="CO1349" s="3">
        <v>0</v>
      </c>
      <c r="CP1349" s="3">
        <f t="shared" si="1553"/>
        <v>71.789999999999992</v>
      </c>
      <c r="CQ1349" s="3">
        <f t="shared" si="1554"/>
        <v>147.46</v>
      </c>
      <c r="CR1349" s="3">
        <f>(ROUND((ROUND((((ET1349*1.2))*AV1349*1),2)*BB1349),2)+ROUND((ROUND(((AE1349-((EU1349*1.2)))*AV1349*1),2)*BS1349),2))</f>
        <v>23.83</v>
      </c>
      <c r="CS1349" s="3">
        <f>(ROUND((ROUND((((EU1349*1.2))*AV1349*1),2)*BS1349),2)+ROUND((ROUND(((AE1349-((EU1349*1.2)))*AV1349*1),2)*BS1349),2))</f>
        <v>0.31</v>
      </c>
      <c r="CT1349" s="3">
        <f t="shared" si="1555"/>
        <v>546.58000000000004</v>
      </c>
      <c r="CU1349" s="3">
        <f t="shared" si="1556"/>
        <v>0</v>
      </c>
      <c r="CV1349" s="3">
        <f t="shared" si="1557"/>
        <v>42.076836</v>
      </c>
      <c r="CW1349" s="3">
        <f t="shared" si="1558"/>
        <v>0</v>
      </c>
      <c r="CX1349" s="3">
        <f t="shared" si="1559"/>
        <v>0</v>
      </c>
      <c r="CY1349" s="3">
        <f>(ROUND((((S1349+ROUND((ROUND((((EU1349*1.2))*AV1349*1),2)*BS1349),2))*AT1349)/100),2)+ROUND(((ROUND((ROUND(((AE1349-((EU1349*1.2)))*AV1349*1),2)*BS1349),2)*AT1349)/100),2))</f>
        <v>53.32</v>
      </c>
      <c r="CZ1349" s="3">
        <f>(ROUND((((S1349+ROUND((ROUND((((EU1349*1.2))*AV1349*1),2)*BS1349),2))*AU1349)/100),2)+ROUND(((ROUND((ROUND(((AE1349-((EU1349*1.2)))*AV1349*1),2)*BS1349),2)*AU1349)/100),2))</f>
        <v>28.03</v>
      </c>
      <c r="DA1349" s="3"/>
      <c r="DB1349" s="3">
        <v>263</v>
      </c>
      <c r="DC1349" s="3" t="s">
        <v>3</v>
      </c>
      <c r="DD1349" s="3" t="s">
        <v>22</v>
      </c>
      <c r="DE1349" s="3" t="s">
        <v>42</v>
      </c>
      <c r="DF1349" s="3" t="s">
        <v>42</v>
      </c>
      <c r="DG1349" s="3" t="s">
        <v>42</v>
      </c>
      <c r="DH1349" s="3" t="s">
        <v>3</v>
      </c>
      <c r="DI1349" s="3" t="s">
        <v>42</v>
      </c>
      <c r="DJ1349" s="3" t="s">
        <v>42</v>
      </c>
      <c r="DK1349" s="3" t="s">
        <v>3</v>
      </c>
      <c r="DL1349" s="3" t="s">
        <v>3</v>
      </c>
      <c r="DM1349" s="3" t="s">
        <v>3</v>
      </c>
      <c r="DN1349" s="3">
        <v>0</v>
      </c>
      <c r="DO1349" s="3">
        <v>0</v>
      </c>
      <c r="DP1349" s="3">
        <v>1</v>
      </c>
      <c r="DQ1349" s="3">
        <v>1</v>
      </c>
      <c r="DR1349" s="3"/>
      <c r="DS1349" s="3"/>
      <c r="DT1349" s="3"/>
      <c r="DU1349" s="3">
        <v>1013</v>
      </c>
      <c r="DV1349" s="3" t="s">
        <v>1507</v>
      </c>
      <c r="DW1349" s="3" t="s">
        <v>1507</v>
      </c>
      <c r="DX1349" s="3">
        <v>1</v>
      </c>
      <c r="DY1349" s="3"/>
      <c r="DZ1349" s="3" t="s">
        <v>3</v>
      </c>
      <c r="EA1349" s="3" t="s">
        <v>3</v>
      </c>
      <c r="EB1349" s="3" t="s">
        <v>3</v>
      </c>
      <c r="EC1349" s="3" t="s">
        <v>3</v>
      </c>
      <c r="ED1349" s="3"/>
      <c r="EE1349" s="3">
        <v>57042957</v>
      </c>
      <c r="EF1349" s="3">
        <v>40</v>
      </c>
      <c r="EG1349" s="3" t="s">
        <v>33</v>
      </c>
      <c r="EH1349" s="3">
        <v>0</v>
      </c>
      <c r="EI1349" s="3" t="s">
        <v>3</v>
      </c>
      <c r="EJ1349" s="3">
        <v>2</v>
      </c>
      <c r="EK1349" s="3">
        <v>67</v>
      </c>
      <c r="EL1349" s="3" t="s">
        <v>34</v>
      </c>
      <c r="EM1349" s="3" t="s">
        <v>35</v>
      </c>
      <c r="EN1349" s="3"/>
      <c r="EO1349" s="3" t="s">
        <v>46</v>
      </c>
      <c r="EP1349" s="3"/>
      <c r="EQ1349" s="3">
        <v>0</v>
      </c>
      <c r="ER1349" s="3">
        <v>601.47</v>
      </c>
      <c r="ES1349" s="3">
        <v>147.46</v>
      </c>
      <c r="ET1349" s="3">
        <v>18.97</v>
      </c>
      <c r="EU1349" s="3">
        <v>0.25</v>
      </c>
      <c r="EV1349" s="3">
        <v>435.04</v>
      </c>
      <c r="EW1349" s="3">
        <v>33.49</v>
      </c>
      <c r="EX1349" s="3">
        <v>0</v>
      </c>
      <c r="EY1349" s="3">
        <v>0</v>
      </c>
      <c r="EZ1349" s="3"/>
      <c r="FA1349" s="3"/>
      <c r="FB1349" s="3"/>
      <c r="FC1349" s="3"/>
      <c r="FD1349" s="3"/>
      <c r="FE1349" s="3"/>
      <c r="FF1349" s="3"/>
      <c r="FG1349" s="3"/>
      <c r="FH1349" s="3"/>
      <c r="FI1349" s="3"/>
      <c r="FJ1349" s="3"/>
      <c r="FK1349" s="3"/>
      <c r="FL1349" s="3"/>
      <c r="FM1349" s="3"/>
      <c r="FN1349" s="3"/>
      <c r="FO1349" s="3"/>
      <c r="FP1349" s="3"/>
      <c r="FQ1349" s="3">
        <v>0</v>
      </c>
      <c r="FR1349" s="3">
        <v>0</v>
      </c>
      <c r="FS1349" s="3">
        <v>0</v>
      </c>
      <c r="FT1349" s="3"/>
      <c r="FU1349" s="3"/>
      <c r="FV1349" s="3"/>
      <c r="FW1349" s="3"/>
      <c r="FX1349" s="3">
        <v>97</v>
      </c>
      <c r="FY1349" s="3">
        <v>51</v>
      </c>
      <c r="FZ1349" s="3"/>
      <c r="GA1349" s="3" t="s">
        <v>3</v>
      </c>
      <c r="GB1349" s="3"/>
      <c r="GC1349" s="3"/>
      <c r="GD1349" s="3">
        <v>1</v>
      </c>
      <c r="GE1349" s="3"/>
      <c r="GF1349" s="3">
        <v>-1105116659</v>
      </c>
      <c r="GG1349" s="3">
        <v>2</v>
      </c>
      <c r="GH1349" s="3">
        <v>1</v>
      </c>
      <c r="GI1349" s="3">
        <v>2</v>
      </c>
      <c r="GJ1349" s="3">
        <v>0</v>
      </c>
      <c r="GK1349" s="3">
        <v>0</v>
      </c>
      <c r="GL1349" s="3">
        <f t="shared" si="1560"/>
        <v>0</v>
      </c>
      <c r="GM1349" s="3">
        <f t="shared" si="1561"/>
        <v>152.72999999999999</v>
      </c>
      <c r="GN1349" s="3">
        <f t="shared" si="1562"/>
        <v>0</v>
      </c>
      <c r="GO1349" s="3">
        <f t="shared" si="1563"/>
        <v>152.72999999999999</v>
      </c>
      <c r="GP1349" s="3">
        <f t="shared" si="1564"/>
        <v>0</v>
      </c>
      <c r="GQ1349" s="3"/>
      <c r="GR1349" s="3">
        <v>0</v>
      </c>
      <c r="GS1349" s="3">
        <v>3</v>
      </c>
      <c r="GT1349" s="3">
        <v>0</v>
      </c>
      <c r="GU1349" s="3" t="s">
        <v>3</v>
      </c>
      <c r="GV1349" s="3">
        <f t="shared" si="1565"/>
        <v>0</v>
      </c>
      <c r="GW1349" s="3">
        <v>1</v>
      </c>
      <c r="GX1349" s="3">
        <f t="shared" si="1566"/>
        <v>0</v>
      </c>
      <c r="GY1349" s="3"/>
      <c r="GZ1349" s="3"/>
      <c r="HA1349" s="3">
        <v>0</v>
      </c>
      <c r="HB1349" s="3">
        <v>0</v>
      </c>
      <c r="HC1349" s="3">
        <f t="shared" si="1567"/>
        <v>0</v>
      </c>
      <c r="HD1349" s="3"/>
      <c r="HE1349" s="3" t="s">
        <v>3</v>
      </c>
      <c r="HF1349" s="3" t="s">
        <v>3</v>
      </c>
      <c r="HG1349" s="3"/>
      <c r="HH1349" s="3"/>
      <c r="HI1349" s="3"/>
      <c r="HJ1349" s="3"/>
      <c r="HK1349" s="3"/>
      <c r="HL1349" s="3"/>
      <c r="HM1349" s="3" t="s">
        <v>3</v>
      </c>
      <c r="HN1349" s="3" t="s">
        <v>3</v>
      </c>
      <c r="HO1349" s="3" t="s">
        <v>3</v>
      </c>
      <c r="HP1349" s="3" t="s">
        <v>3</v>
      </c>
      <c r="HQ1349" s="3" t="s">
        <v>3</v>
      </c>
      <c r="HR1349" s="3"/>
      <c r="HS1349" s="3">
        <v>0</v>
      </c>
      <c r="HT1349" s="3"/>
      <c r="HU1349" s="3"/>
      <c r="HV1349" s="3"/>
      <c r="HW1349" s="3"/>
      <c r="HX1349" s="3"/>
      <c r="HY1349" s="3"/>
      <c r="HZ1349" s="3"/>
      <c r="IA1349" s="3"/>
      <c r="IB1349" s="3"/>
      <c r="IC1349" s="3"/>
      <c r="ID1349" s="3"/>
      <c r="IE1349" s="3"/>
      <c r="IF1349" s="3"/>
      <c r="IG1349" s="3"/>
      <c r="IH1349" s="3"/>
      <c r="II1349" s="3"/>
      <c r="IJ1349" s="3"/>
      <c r="IK1349" s="3">
        <v>0</v>
      </c>
      <c r="IL1349" s="3"/>
      <c r="IM1349" s="3"/>
      <c r="IN1349" s="3"/>
      <c r="IO1349" s="3"/>
      <c r="IP1349" s="3"/>
      <c r="IQ1349" s="3"/>
      <c r="IR1349" s="3"/>
      <c r="IS1349" s="3"/>
      <c r="IT1349" s="3"/>
      <c r="IU1349" s="3"/>
    </row>
    <row r="1350" spans="1:255" ht="409.5" x14ac:dyDescent="0.25">
      <c r="A1350" s="4">
        <v>17</v>
      </c>
      <c r="B1350" s="4">
        <v>1</v>
      </c>
      <c r="C1350" s="4">
        <f>ROW(SmtRes!A756)</f>
        <v>756</v>
      </c>
      <c r="D1350" s="4">
        <f>ROW(EtalonRes!A882)</f>
        <v>882</v>
      </c>
      <c r="E1350" s="4" t="s">
        <v>1522</v>
      </c>
      <c r="F1350" s="4" t="s">
        <v>1523</v>
      </c>
      <c r="G1350" s="4" t="s">
        <v>1524</v>
      </c>
      <c r="H1350" s="4" t="s">
        <v>1507</v>
      </c>
      <c r="I1350" s="4">
        <f>ROUND((5+5)/100,9)</f>
        <v>0.1</v>
      </c>
      <c r="J1350" s="4">
        <v>0</v>
      </c>
      <c r="K1350" s="4">
        <f>ROUND((5+5)/100,9)</f>
        <v>0.1</v>
      </c>
      <c r="L1350" s="4"/>
      <c r="M1350" s="4"/>
      <c r="N1350" s="4"/>
      <c r="O1350" s="4">
        <f t="shared" si="1543"/>
        <v>3160.78</v>
      </c>
      <c r="P1350" s="4">
        <f t="shared" si="1544"/>
        <v>55.46</v>
      </c>
      <c r="Q1350" s="4">
        <f>(ROUND((ROUND((((ET1350*1.2))*AV1350*I1350),2)*BB1350),2)+ROUND((ROUND(((AE1350-((EU1350*1.2)))*AV1350*I1350),2)*BS1350),2))</f>
        <v>25.23</v>
      </c>
      <c r="R1350" s="4">
        <f>(ROUND((ROUND((((EU1350*1.2))*AV1350*I1350),2)*BS1350),2)+ROUND((ROUND(((AE1350-((EU1350*1.2)))*AV1350*I1350),2)*BS1350),2))</f>
        <v>1.69</v>
      </c>
      <c r="S1350" s="4">
        <f t="shared" si="1545"/>
        <v>3080.09</v>
      </c>
      <c r="T1350" s="4">
        <f t="shared" si="1546"/>
        <v>0</v>
      </c>
      <c r="U1350" s="4">
        <f t="shared" si="1547"/>
        <v>4.2076836000000002</v>
      </c>
      <c r="V1350" s="4">
        <f t="shared" si="1548"/>
        <v>0</v>
      </c>
      <c r="W1350" s="4">
        <f t="shared" si="1549"/>
        <v>0</v>
      </c>
      <c r="X1350" s="4">
        <f>(ROUND((((S1350+ROUND((ROUND((((EU1350*1.2))*AV1350*I1350),2)*BS1350),2))*AT1350)/100),2)+ROUND(((ROUND((ROUND(((AE1350-((EU1350*1.2)))*AV1350*I1350),2)*BS1350),2)*AT1350)/100),2))</f>
        <v>2989.33</v>
      </c>
      <c r="Y1350" s="4">
        <f>(ROUND((((S1350+ROUND((ROUND((((EU1350*1.2))*AV1350*I1350),2)*BS1350),2))*AU1350)/100),2)+ROUND(((ROUND((ROUND(((AE1350-((EU1350*1.2)))*AV1350*I1350),2)*BS1350),2)*AU1350)/100),2))</f>
        <v>1571.71</v>
      </c>
      <c r="Z1350" s="4"/>
      <c r="AA1350" s="4">
        <v>55890823</v>
      </c>
      <c r="AB1350" s="4">
        <f t="shared" si="1550"/>
        <v>692.27200000000005</v>
      </c>
      <c r="AC1350" s="4">
        <f>ROUND(((ES1350*1)),6)</f>
        <v>147.46</v>
      </c>
      <c r="AD1350" s="4">
        <f>ROUND(((((ET1350*1.2))-((EU1350*1.2)))+AE1350),6)</f>
        <v>22.763999999999999</v>
      </c>
      <c r="AE1350" s="4">
        <f>ROUND(((EU1350*1.2)),6)</f>
        <v>0.3</v>
      </c>
      <c r="AF1350" s="4">
        <f>ROUND(((EV1350*1.2)),6)</f>
        <v>522.048</v>
      </c>
      <c r="AG1350" s="4">
        <f t="shared" si="1551"/>
        <v>0</v>
      </c>
      <c r="AH1350" s="4">
        <f>((EW1350*1.2))</f>
        <v>40.188000000000002</v>
      </c>
      <c r="AI1350" s="4">
        <f>((EX1350*1.2))</f>
        <v>0</v>
      </c>
      <c r="AJ1350" s="4">
        <f t="shared" si="1552"/>
        <v>0</v>
      </c>
      <c r="AK1350" s="4">
        <v>601.47</v>
      </c>
      <c r="AL1350" s="4">
        <v>147.46</v>
      </c>
      <c r="AM1350" s="4">
        <v>18.97</v>
      </c>
      <c r="AN1350" s="4">
        <v>0.25</v>
      </c>
      <c r="AO1350" s="4">
        <v>435.04</v>
      </c>
      <c r="AP1350" s="4">
        <v>0</v>
      </c>
      <c r="AQ1350" s="4">
        <v>33.49</v>
      </c>
      <c r="AR1350" s="4">
        <v>0</v>
      </c>
      <c r="AS1350" s="4">
        <v>0</v>
      </c>
      <c r="AT1350" s="4">
        <v>97</v>
      </c>
      <c r="AU1350" s="4">
        <v>51</v>
      </c>
      <c r="AV1350" s="4">
        <v>1.0469999999999999</v>
      </c>
      <c r="AW1350" s="4">
        <v>1</v>
      </c>
      <c r="AX1350" s="4"/>
      <c r="AY1350" s="4"/>
      <c r="AZ1350" s="4">
        <v>1</v>
      </c>
      <c r="BA1350" s="4">
        <v>56.35</v>
      </c>
      <c r="BB1350" s="4">
        <v>10.6</v>
      </c>
      <c r="BC1350" s="4">
        <v>3.76</v>
      </c>
      <c r="BD1350" s="4" t="s">
        <v>3</v>
      </c>
      <c r="BE1350" s="4" t="s">
        <v>3</v>
      </c>
      <c r="BF1350" s="4" t="s">
        <v>3</v>
      </c>
      <c r="BG1350" s="4" t="s">
        <v>3</v>
      </c>
      <c r="BH1350" s="4">
        <v>0</v>
      </c>
      <c r="BI1350" s="4">
        <v>2</v>
      </c>
      <c r="BJ1350" s="4" t="s">
        <v>1525</v>
      </c>
      <c r="BK1350" s="4"/>
      <c r="BL1350" s="4"/>
      <c r="BM1350" s="4">
        <v>67</v>
      </c>
      <c r="BN1350" s="4">
        <v>0</v>
      </c>
      <c r="BO1350" s="4" t="s">
        <v>1523</v>
      </c>
      <c r="BP1350" s="4">
        <v>1</v>
      </c>
      <c r="BQ1350" s="4">
        <v>40</v>
      </c>
      <c r="BR1350" s="4">
        <v>0</v>
      </c>
      <c r="BS1350" s="4">
        <v>56.35</v>
      </c>
      <c r="BT1350" s="4">
        <v>1</v>
      </c>
      <c r="BU1350" s="4">
        <v>1</v>
      </c>
      <c r="BV1350" s="4">
        <v>1</v>
      </c>
      <c r="BW1350" s="4">
        <v>1</v>
      </c>
      <c r="BX1350" s="4">
        <v>1</v>
      </c>
      <c r="BY1350" s="4" t="s">
        <v>3</v>
      </c>
      <c r="BZ1350" s="4">
        <v>97</v>
      </c>
      <c r="CA1350" s="4">
        <v>51</v>
      </c>
      <c r="CB1350" s="4" t="s">
        <v>3</v>
      </c>
      <c r="CC1350" s="4"/>
      <c r="CD1350" s="4"/>
      <c r="CE1350" s="4">
        <v>1566</v>
      </c>
      <c r="CF1350" s="4">
        <v>0</v>
      </c>
      <c r="CG1350" s="4">
        <v>0</v>
      </c>
      <c r="CH1350" s="4"/>
      <c r="CI1350" s="4"/>
      <c r="CJ1350" s="4"/>
      <c r="CK1350" s="4"/>
      <c r="CL1350" s="4"/>
      <c r="CM1350" s="4">
        <v>0</v>
      </c>
      <c r="CN1350" s="10" t="s">
        <v>2491</v>
      </c>
      <c r="CO1350" s="4">
        <v>0</v>
      </c>
      <c r="CP1350" s="4">
        <f t="shared" si="1553"/>
        <v>3160.78</v>
      </c>
      <c r="CQ1350" s="4">
        <f t="shared" si="1554"/>
        <v>554.45000000000005</v>
      </c>
      <c r="CR1350" s="4">
        <f>(ROUND((ROUND((((ET1350*1.2))*AV1350*1),2)*BB1350),2)+ROUND((ROUND(((AE1350-((EU1350*1.2)))*AV1350*1),2)*BS1350),2))</f>
        <v>252.6</v>
      </c>
      <c r="CS1350" s="4">
        <f>(ROUND((ROUND((((EU1350*1.2))*AV1350*1),2)*BS1350),2)+ROUND((ROUND(((AE1350-((EU1350*1.2)))*AV1350*1),2)*BS1350),2))</f>
        <v>17.47</v>
      </c>
      <c r="CT1350" s="4">
        <f t="shared" si="1555"/>
        <v>30799.78</v>
      </c>
      <c r="CU1350" s="4">
        <f t="shared" si="1556"/>
        <v>0</v>
      </c>
      <c r="CV1350" s="4">
        <f t="shared" si="1557"/>
        <v>42.076836</v>
      </c>
      <c r="CW1350" s="4">
        <f t="shared" si="1558"/>
        <v>0</v>
      </c>
      <c r="CX1350" s="4">
        <f t="shared" si="1559"/>
        <v>0</v>
      </c>
      <c r="CY1350" s="4">
        <f>(ROUND((((S1350+ROUND((ROUND((((EU1350*1.2))*AV1350*1),2)*BS1350),2))*AT1350)/100),2)+ROUND(((ROUND((ROUND(((AE1350-((EU1350*1.2)))*AV1350*1),2)*BS1350),2)*AT1350)/100),2))</f>
        <v>3004.63</v>
      </c>
      <c r="CZ1350" s="4">
        <f>(ROUND((((S1350+ROUND((ROUND((((EU1350*1.2))*AV1350*1),2)*BS1350),2))*AU1350)/100),2)+ROUND(((ROUND((ROUND(((AE1350-((EU1350*1.2)))*AV1350*1),2)*BS1350),2)*AU1350)/100),2))</f>
        <v>1579.76</v>
      </c>
      <c r="DA1350" s="4"/>
      <c r="DB1350" s="4">
        <v>264</v>
      </c>
      <c r="DC1350" s="4" t="s">
        <v>3</v>
      </c>
      <c r="DD1350" s="4" t="s">
        <v>22</v>
      </c>
      <c r="DE1350" s="4" t="s">
        <v>42</v>
      </c>
      <c r="DF1350" s="4" t="s">
        <v>42</v>
      </c>
      <c r="DG1350" s="4" t="s">
        <v>42</v>
      </c>
      <c r="DH1350" s="4" t="s">
        <v>3</v>
      </c>
      <c r="DI1350" s="4" t="s">
        <v>42</v>
      </c>
      <c r="DJ1350" s="4" t="s">
        <v>42</v>
      </c>
      <c r="DK1350" s="4" t="s">
        <v>3</v>
      </c>
      <c r="DL1350" s="4" t="s">
        <v>3</v>
      </c>
      <c r="DM1350" s="4" t="s">
        <v>3</v>
      </c>
      <c r="DN1350" s="4">
        <v>0</v>
      </c>
      <c r="DO1350" s="4">
        <v>0</v>
      </c>
      <c r="DP1350" s="4">
        <v>1</v>
      </c>
      <c r="DQ1350" s="4">
        <v>1</v>
      </c>
      <c r="DR1350" s="4"/>
      <c r="DS1350" s="4"/>
      <c r="DT1350" s="4"/>
      <c r="DU1350" s="4">
        <v>1013</v>
      </c>
      <c r="DV1350" s="4" t="s">
        <v>1507</v>
      </c>
      <c r="DW1350" s="4" t="s">
        <v>1507</v>
      </c>
      <c r="DX1350" s="4">
        <v>1</v>
      </c>
      <c r="DY1350" s="4"/>
      <c r="DZ1350" s="4" t="s">
        <v>3</v>
      </c>
      <c r="EA1350" s="4" t="s">
        <v>3</v>
      </c>
      <c r="EB1350" s="4" t="s">
        <v>3</v>
      </c>
      <c r="EC1350" s="4" t="s">
        <v>3</v>
      </c>
      <c r="ED1350" s="4"/>
      <c r="EE1350" s="4">
        <v>57042957</v>
      </c>
      <c r="EF1350" s="4">
        <v>40</v>
      </c>
      <c r="EG1350" s="4" t="s">
        <v>33</v>
      </c>
      <c r="EH1350" s="4">
        <v>0</v>
      </c>
      <c r="EI1350" s="4" t="s">
        <v>3</v>
      </c>
      <c r="EJ1350" s="4">
        <v>2</v>
      </c>
      <c r="EK1350" s="4">
        <v>67</v>
      </c>
      <c r="EL1350" s="4" t="s">
        <v>34</v>
      </c>
      <c r="EM1350" s="4" t="s">
        <v>35</v>
      </c>
      <c r="EN1350" s="4"/>
      <c r="EO1350" s="4" t="s">
        <v>46</v>
      </c>
      <c r="EP1350" s="4"/>
      <c r="EQ1350" s="4">
        <v>0</v>
      </c>
      <c r="ER1350" s="4">
        <v>601.47</v>
      </c>
      <c r="ES1350" s="4">
        <v>147.46</v>
      </c>
      <c r="ET1350" s="4">
        <v>18.97</v>
      </c>
      <c r="EU1350" s="4">
        <v>0.25</v>
      </c>
      <c r="EV1350" s="4">
        <v>435.04</v>
      </c>
      <c r="EW1350" s="4">
        <v>33.49</v>
      </c>
      <c r="EX1350" s="4">
        <v>0</v>
      </c>
      <c r="EY1350" s="4">
        <v>0</v>
      </c>
      <c r="EZ1350" s="4"/>
      <c r="FA1350" s="4"/>
      <c r="FB1350" s="4"/>
      <c r="FC1350" s="4"/>
      <c r="FD1350" s="4"/>
      <c r="FE1350" s="4"/>
      <c r="FF1350" s="4"/>
      <c r="FG1350" s="4"/>
      <c r="FH1350" s="4"/>
      <c r="FI1350" s="4"/>
      <c r="FJ1350" s="4"/>
      <c r="FK1350" s="4"/>
      <c r="FL1350" s="4"/>
      <c r="FM1350" s="4"/>
      <c r="FN1350" s="4"/>
      <c r="FO1350" s="4"/>
      <c r="FP1350" s="4"/>
      <c r="FQ1350" s="4">
        <v>0</v>
      </c>
      <c r="FR1350" s="4">
        <v>0</v>
      </c>
      <c r="FS1350" s="4">
        <v>0</v>
      </c>
      <c r="FT1350" s="4"/>
      <c r="FU1350" s="4"/>
      <c r="FV1350" s="4"/>
      <c r="FW1350" s="4"/>
      <c r="FX1350" s="4">
        <v>97</v>
      </c>
      <c r="FY1350" s="4">
        <v>51</v>
      </c>
      <c r="FZ1350" s="4"/>
      <c r="GA1350" s="4" t="s">
        <v>3</v>
      </c>
      <c r="GB1350" s="4"/>
      <c r="GC1350" s="4"/>
      <c r="GD1350" s="4">
        <v>1</v>
      </c>
      <c r="GE1350" s="4"/>
      <c r="GF1350" s="4">
        <v>-1105116659</v>
      </c>
      <c r="GG1350" s="4">
        <v>2</v>
      </c>
      <c r="GH1350" s="4">
        <v>1</v>
      </c>
      <c r="GI1350" s="4">
        <v>2</v>
      </c>
      <c r="GJ1350" s="4">
        <v>0</v>
      </c>
      <c r="GK1350" s="4">
        <v>0</v>
      </c>
      <c r="GL1350" s="4">
        <f t="shared" si="1560"/>
        <v>0</v>
      </c>
      <c r="GM1350" s="4">
        <f t="shared" si="1561"/>
        <v>7721.82</v>
      </c>
      <c r="GN1350" s="4">
        <f t="shared" si="1562"/>
        <v>0</v>
      </c>
      <c r="GO1350" s="4">
        <f t="shared" si="1563"/>
        <v>7721.82</v>
      </c>
      <c r="GP1350" s="4">
        <f t="shared" si="1564"/>
        <v>0</v>
      </c>
      <c r="GQ1350" s="4"/>
      <c r="GR1350" s="4">
        <v>0</v>
      </c>
      <c r="GS1350" s="4">
        <v>3</v>
      </c>
      <c r="GT1350" s="4">
        <v>0</v>
      </c>
      <c r="GU1350" s="4" t="s">
        <v>3</v>
      </c>
      <c r="GV1350" s="4">
        <f t="shared" si="1565"/>
        <v>0</v>
      </c>
      <c r="GW1350" s="4">
        <v>1</v>
      </c>
      <c r="GX1350" s="4">
        <f t="shared" si="1566"/>
        <v>0</v>
      </c>
      <c r="GY1350" s="4"/>
      <c r="GZ1350" s="4"/>
      <c r="HA1350" s="4">
        <v>0</v>
      </c>
      <c r="HB1350" s="4">
        <v>0</v>
      </c>
      <c r="HC1350" s="4">
        <f t="shared" si="1567"/>
        <v>0</v>
      </c>
      <c r="HD1350" s="4"/>
      <c r="HE1350" s="4" t="s">
        <v>3</v>
      </c>
      <c r="HF1350" s="4" t="s">
        <v>3</v>
      </c>
      <c r="HG1350" s="4"/>
      <c r="HH1350" s="4"/>
      <c r="HI1350" s="4"/>
      <c r="HJ1350" s="4"/>
      <c r="HK1350" s="4"/>
      <c r="HL1350" s="4"/>
      <c r="HM1350" s="4" t="s">
        <v>3</v>
      </c>
      <c r="HN1350" s="4" t="s">
        <v>3</v>
      </c>
      <c r="HO1350" s="4" t="s">
        <v>3</v>
      </c>
      <c r="HP1350" s="4" t="s">
        <v>3</v>
      </c>
      <c r="HQ1350" s="4" t="s">
        <v>3</v>
      </c>
      <c r="HR1350" s="4"/>
      <c r="HS1350" s="4">
        <v>0</v>
      </c>
      <c r="HT1350" s="4"/>
      <c r="HU1350" s="4"/>
      <c r="HV1350" s="4"/>
      <c r="HW1350" s="4"/>
      <c r="HX1350" s="4"/>
      <c r="HY1350" s="4"/>
      <c r="HZ1350" s="4"/>
      <c r="IA1350" s="4"/>
      <c r="IB1350" s="4"/>
      <c r="IC1350" s="4"/>
      <c r="ID1350" s="4"/>
      <c r="IE1350" s="4"/>
      <c r="IF1350" s="4"/>
      <c r="IG1350" s="4"/>
      <c r="IH1350" s="4"/>
      <c r="II1350" s="4"/>
      <c r="IJ1350" s="4"/>
      <c r="IK1350" s="4">
        <v>0</v>
      </c>
      <c r="IL1350" s="4"/>
      <c r="IM1350" s="4"/>
      <c r="IN1350" s="4"/>
      <c r="IO1350" s="4"/>
      <c r="IP1350" s="4"/>
      <c r="IQ1350" s="4"/>
      <c r="IR1350" s="4"/>
      <c r="IS1350" s="4"/>
      <c r="IT1350" s="4"/>
      <c r="IU1350" s="4"/>
    </row>
    <row r="1351" spans="1:255" ht="409.5" x14ac:dyDescent="0.25">
      <c r="A1351" s="3">
        <v>18</v>
      </c>
      <c r="B1351" s="3">
        <v>1</v>
      </c>
      <c r="C1351" s="3">
        <v>739</v>
      </c>
      <c r="D1351" s="3"/>
      <c r="E1351" s="3" t="s">
        <v>1526</v>
      </c>
      <c r="F1351" s="3" t="s">
        <v>1515</v>
      </c>
      <c r="G1351" s="3" t="s">
        <v>1516</v>
      </c>
      <c r="H1351" s="3" t="s">
        <v>1092</v>
      </c>
      <c r="I1351" s="3">
        <f>I1349*J1351</f>
        <v>5.5400000000000002E-4</v>
      </c>
      <c r="J1351" s="3">
        <v>5.5399999999999998E-3</v>
      </c>
      <c r="K1351" s="3">
        <v>5.5399999999999998E-3</v>
      </c>
      <c r="L1351" s="3"/>
      <c r="M1351" s="3"/>
      <c r="N1351" s="3"/>
      <c r="O1351" s="3">
        <f t="shared" si="1543"/>
        <v>12.48</v>
      </c>
      <c r="P1351" s="3">
        <f t="shared" si="1544"/>
        <v>12.48</v>
      </c>
      <c r="Q1351" s="3">
        <f>(ROUND((ROUND(((ET1351)*AV1351*I1351),2)*BB1351),2)+ROUND((ROUND(((AE1351-(EU1351))*AV1351*I1351),2)*BS1351),2))</f>
        <v>0</v>
      </c>
      <c r="R1351" s="3">
        <f>(ROUND((ROUND(((EU1351)*AV1351*I1351),2)*BS1351),2)+ROUND((ROUND(((AE1351-(EU1351))*AV1351*I1351),2)*BS1351),2))</f>
        <v>0</v>
      </c>
      <c r="S1351" s="3">
        <f t="shared" si="1545"/>
        <v>0</v>
      </c>
      <c r="T1351" s="3">
        <f t="shared" si="1546"/>
        <v>0</v>
      </c>
      <c r="U1351" s="3">
        <f t="shared" si="1547"/>
        <v>0</v>
      </c>
      <c r="V1351" s="3">
        <f t="shared" si="1548"/>
        <v>0</v>
      </c>
      <c r="W1351" s="3">
        <f t="shared" si="1549"/>
        <v>0</v>
      </c>
      <c r="X1351" s="3">
        <f>(ROUND((((S1351+ROUND((ROUND(((EU1351)*AV1351*I1351),2)*BS1351),2))*AT1351)/100),2)+ROUND(((ROUND((ROUND(((AE1351-(EU1351))*AV1351*I1351),2)*BS1351),2)*AT1351)/100),2))</f>
        <v>0</v>
      </c>
      <c r="Y1351" s="3">
        <f>(ROUND((((S1351+ROUND((ROUND(((EU1351)*AV1351*I1351),2)*BS1351),2))*AU1351)/100),2)+ROUND(((ROUND((ROUND(((AE1351-(EU1351))*AV1351*I1351),2)*BS1351),2)*AU1351)/100),2))</f>
        <v>0</v>
      </c>
      <c r="Z1351" s="3"/>
      <c r="AA1351" s="3">
        <v>54971259</v>
      </c>
      <c r="AB1351" s="3">
        <f t="shared" si="1550"/>
        <v>22524.65</v>
      </c>
      <c r="AC1351" s="3">
        <f>ROUND((ES1351),6)</f>
        <v>22524.65</v>
      </c>
      <c r="AD1351" s="3">
        <f>ROUND((((ET1351)-(EU1351))+AE1351),6)</f>
        <v>0</v>
      </c>
      <c r="AE1351" s="3">
        <f t="shared" ref="AE1351:AF1354" si="1570">ROUND((EU1351),6)</f>
        <v>0</v>
      </c>
      <c r="AF1351" s="3">
        <f t="shared" si="1570"/>
        <v>0</v>
      </c>
      <c r="AG1351" s="3">
        <f t="shared" si="1551"/>
        <v>0</v>
      </c>
      <c r="AH1351" s="3">
        <f t="shared" ref="AH1351:AI1354" si="1571">(EW1351)</f>
        <v>0</v>
      </c>
      <c r="AI1351" s="3">
        <f t="shared" si="1571"/>
        <v>0</v>
      </c>
      <c r="AJ1351" s="3">
        <f t="shared" si="1552"/>
        <v>0</v>
      </c>
      <c r="AK1351" s="3">
        <v>22524.65</v>
      </c>
      <c r="AL1351" s="3">
        <v>22524.65</v>
      </c>
      <c r="AM1351" s="3">
        <v>0</v>
      </c>
      <c r="AN1351" s="3">
        <v>0</v>
      </c>
      <c r="AO1351" s="3">
        <v>0</v>
      </c>
      <c r="AP1351" s="3">
        <v>0</v>
      </c>
      <c r="AQ1351" s="3">
        <v>0</v>
      </c>
      <c r="AR1351" s="3">
        <v>0</v>
      </c>
      <c r="AS1351" s="3">
        <v>0</v>
      </c>
      <c r="AT1351" s="3">
        <v>97</v>
      </c>
      <c r="AU1351" s="3">
        <v>51</v>
      </c>
      <c r="AV1351" s="3">
        <v>1</v>
      </c>
      <c r="AW1351" s="3">
        <v>1</v>
      </c>
      <c r="AX1351" s="3"/>
      <c r="AY1351" s="3"/>
      <c r="AZ1351" s="3">
        <v>1</v>
      </c>
      <c r="BA1351" s="3">
        <v>1</v>
      </c>
      <c r="BB1351" s="3">
        <v>1</v>
      </c>
      <c r="BC1351" s="3">
        <v>1</v>
      </c>
      <c r="BD1351" s="3" t="s">
        <v>3</v>
      </c>
      <c r="BE1351" s="3" t="s">
        <v>3</v>
      </c>
      <c r="BF1351" s="3" t="s">
        <v>3</v>
      </c>
      <c r="BG1351" s="3" t="s">
        <v>3</v>
      </c>
      <c r="BH1351" s="3">
        <v>3</v>
      </c>
      <c r="BI1351" s="3">
        <v>2</v>
      </c>
      <c r="BJ1351" s="3" t="s">
        <v>1517</v>
      </c>
      <c r="BK1351" s="3"/>
      <c r="BL1351" s="3"/>
      <c r="BM1351" s="3">
        <v>67</v>
      </c>
      <c r="BN1351" s="3">
        <v>0</v>
      </c>
      <c r="BO1351" s="3" t="s">
        <v>3</v>
      </c>
      <c r="BP1351" s="3">
        <v>0</v>
      </c>
      <c r="BQ1351" s="3">
        <v>40</v>
      </c>
      <c r="BR1351" s="3">
        <v>0</v>
      </c>
      <c r="BS1351" s="3">
        <v>1</v>
      </c>
      <c r="BT1351" s="3">
        <v>1</v>
      </c>
      <c r="BU1351" s="3">
        <v>1</v>
      </c>
      <c r="BV1351" s="3">
        <v>1</v>
      </c>
      <c r="BW1351" s="3">
        <v>1</v>
      </c>
      <c r="BX1351" s="3">
        <v>1</v>
      </c>
      <c r="BY1351" s="3" t="s">
        <v>3</v>
      </c>
      <c r="BZ1351" s="3">
        <v>97</v>
      </c>
      <c r="CA1351" s="3">
        <v>51</v>
      </c>
      <c r="CB1351" s="3" t="s">
        <v>3</v>
      </c>
      <c r="CC1351" s="3"/>
      <c r="CD1351" s="3"/>
      <c r="CE1351" s="3">
        <v>1566</v>
      </c>
      <c r="CF1351" s="3">
        <v>0</v>
      </c>
      <c r="CG1351" s="3">
        <v>0</v>
      </c>
      <c r="CH1351" s="3"/>
      <c r="CI1351" s="3"/>
      <c r="CJ1351" s="3"/>
      <c r="CK1351" s="3"/>
      <c r="CL1351" s="3"/>
      <c r="CM1351" s="3">
        <v>0</v>
      </c>
      <c r="CN1351" s="9" t="s">
        <v>2499</v>
      </c>
      <c r="CO1351" s="3">
        <v>0</v>
      </c>
      <c r="CP1351" s="3">
        <f t="shared" si="1553"/>
        <v>12.48</v>
      </c>
      <c r="CQ1351" s="3">
        <f t="shared" si="1554"/>
        <v>22524.65</v>
      </c>
      <c r="CR1351" s="3">
        <f>(ROUND((ROUND(((ET1351)*AV1351*1),2)*BB1351),2)+ROUND((ROUND(((AE1351-(EU1351))*AV1351*1),2)*BS1351),2))</f>
        <v>0</v>
      </c>
      <c r="CS1351" s="3">
        <f>(ROUND((ROUND(((EU1351)*AV1351*1),2)*BS1351),2)+ROUND((ROUND(((AE1351-(EU1351))*AV1351*1),2)*BS1351),2))</f>
        <v>0</v>
      </c>
      <c r="CT1351" s="3">
        <f t="shared" si="1555"/>
        <v>0</v>
      </c>
      <c r="CU1351" s="3">
        <f t="shared" si="1556"/>
        <v>0</v>
      </c>
      <c r="CV1351" s="3">
        <f t="shared" si="1557"/>
        <v>0</v>
      </c>
      <c r="CW1351" s="3">
        <f t="shared" si="1558"/>
        <v>0</v>
      </c>
      <c r="CX1351" s="3">
        <f t="shared" si="1559"/>
        <v>0</v>
      </c>
      <c r="CY1351" s="3">
        <f>(ROUND((((S1351+ROUND((ROUND(((EU1351)*AV1351*1),2)*BS1351),2))*AT1351)/100),2)+ROUND(((ROUND((ROUND(((AE1351-(EU1351))*AV1351*1),2)*BS1351),2)*AT1351)/100),2))</f>
        <v>0</v>
      </c>
      <c r="CZ1351" s="3">
        <f>(ROUND((((S1351+ROUND((ROUND(((EU1351)*AV1351*1),2)*BS1351),2))*AU1351)/100),2)+ROUND(((ROUND((ROUND(((AE1351-(EU1351))*AV1351*1),2)*BS1351),2)*AU1351)/100),2))</f>
        <v>0</v>
      </c>
      <c r="DA1351" s="3"/>
      <c r="DB1351" s="3"/>
      <c r="DC1351" s="3" t="s">
        <v>3</v>
      </c>
      <c r="DD1351" s="3" t="s">
        <v>3</v>
      </c>
      <c r="DE1351" s="3" t="s">
        <v>3</v>
      </c>
      <c r="DF1351" s="3" t="s">
        <v>3</v>
      </c>
      <c r="DG1351" s="3" t="s">
        <v>3</v>
      </c>
      <c r="DH1351" s="3" t="s">
        <v>3</v>
      </c>
      <c r="DI1351" s="3" t="s">
        <v>3</v>
      </c>
      <c r="DJ1351" s="3" t="s">
        <v>3</v>
      </c>
      <c r="DK1351" s="3" t="s">
        <v>3</v>
      </c>
      <c r="DL1351" s="3" t="s">
        <v>3</v>
      </c>
      <c r="DM1351" s="3" t="s">
        <v>3</v>
      </c>
      <c r="DN1351" s="3">
        <v>0</v>
      </c>
      <c r="DO1351" s="3">
        <v>0</v>
      </c>
      <c r="DP1351" s="3">
        <v>1</v>
      </c>
      <c r="DQ1351" s="3">
        <v>1</v>
      </c>
      <c r="DR1351" s="3"/>
      <c r="DS1351" s="3"/>
      <c r="DT1351" s="3"/>
      <c r="DU1351" s="3">
        <v>1009</v>
      </c>
      <c r="DV1351" s="3" t="s">
        <v>1092</v>
      </c>
      <c r="DW1351" s="3" t="s">
        <v>1092</v>
      </c>
      <c r="DX1351" s="3">
        <v>1000</v>
      </c>
      <c r="DY1351" s="3"/>
      <c r="DZ1351" s="3" t="s">
        <v>3</v>
      </c>
      <c r="EA1351" s="3" t="s">
        <v>3</v>
      </c>
      <c r="EB1351" s="3" t="s">
        <v>3</v>
      </c>
      <c r="EC1351" s="3" t="s">
        <v>3</v>
      </c>
      <c r="ED1351" s="3"/>
      <c r="EE1351" s="3">
        <v>57042957</v>
      </c>
      <c r="EF1351" s="3">
        <v>40</v>
      </c>
      <c r="EG1351" s="3" t="s">
        <v>33</v>
      </c>
      <c r="EH1351" s="3">
        <v>0</v>
      </c>
      <c r="EI1351" s="3" t="s">
        <v>3</v>
      </c>
      <c r="EJ1351" s="3">
        <v>2</v>
      </c>
      <c r="EK1351" s="3">
        <v>67</v>
      </c>
      <c r="EL1351" s="3" t="s">
        <v>34</v>
      </c>
      <c r="EM1351" s="3" t="s">
        <v>35</v>
      </c>
      <c r="EN1351" s="3"/>
      <c r="EO1351" s="3" t="s">
        <v>46</v>
      </c>
      <c r="EP1351" s="3"/>
      <c r="EQ1351" s="3">
        <v>0</v>
      </c>
      <c r="ER1351" s="3">
        <v>22524.65</v>
      </c>
      <c r="ES1351" s="3">
        <v>22524.65</v>
      </c>
      <c r="ET1351" s="3">
        <v>0</v>
      </c>
      <c r="EU1351" s="3">
        <v>0</v>
      </c>
      <c r="EV1351" s="3">
        <v>0</v>
      </c>
      <c r="EW1351" s="3">
        <v>0</v>
      </c>
      <c r="EX1351" s="3">
        <v>0</v>
      </c>
      <c r="EY1351" s="3"/>
      <c r="EZ1351" s="3"/>
      <c r="FA1351" s="3"/>
      <c r="FB1351" s="3"/>
      <c r="FC1351" s="3"/>
      <c r="FD1351" s="3"/>
      <c r="FE1351" s="3"/>
      <c r="FF1351" s="3"/>
      <c r="FG1351" s="3"/>
      <c r="FH1351" s="3"/>
      <c r="FI1351" s="3"/>
      <c r="FJ1351" s="3"/>
      <c r="FK1351" s="3"/>
      <c r="FL1351" s="3"/>
      <c r="FM1351" s="3"/>
      <c r="FN1351" s="3"/>
      <c r="FO1351" s="3"/>
      <c r="FP1351" s="3"/>
      <c r="FQ1351" s="3">
        <v>0</v>
      </c>
      <c r="FR1351" s="3">
        <v>0</v>
      </c>
      <c r="FS1351" s="3">
        <v>0</v>
      </c>
      <c r="FT1351" s="3"/>
      <c r="FU1351" s="3"/>
      <c r="FV1351" s="3"/>
      <c r="FW1351" s="3"/>
      <c r="FX1351" s="3">
        <v>97</v>
      </c>
      <c r="FY1351" s="3">
        <v>51</v>
      </c>
      <c r="FZ1351" s="3"/>
      <c r="GA1351" s="3" t="s">
        <v>3</v>
      </c>
      <c r="GB1351" s="3"/>
      <c r="GC1351" s="3"/>
      <c r="GD1351" s="3">
        <v>1</v>
      </c>
      <c r="GE1351" s="3"/>
      <c r="GF1351" s="3">
        <v>1706974629</v>
      </c>
      <c r="GG1351" s="3">
        <v>2</v>
      </c>
      <c r="GH1351" s="3">
        <v>1</v>
      </c>
      <c r="GI1351" s="3">
        <v>-2</v>
      </c>
      <c r="GJ1351" s="3">
        <v>0</v>
      </c>
      <c r="GK1351" s="3">
        <v>0</v>
      </c>
      <c r="GL1351" s="3">
        <f t="shared" si="1560"/>
        <v>0</v>
      </c>
      <c r="GM1351" s="3">
        <f t="shared" si="1561"/>
        <v>12.48</v>
      </c>
      <c r="GN1351" s="3">
        <f t="shared" si="1562"/>
        <v>0</v>
      </c>
      <c r="GO1351" s="3">
        <f t="shared" si="1563"/>
        <v>12.48</v>
      </c>
      <c r="GP1351" s="3">
        <f t="shared" si="1564"/>
        <v>0</v>
      </c>
      <c r="GQ1351" s="3"/>
      <c r="GR1351" s="3">
        <v>0</v>
      </c>
      <c r="GS1351" s="3">
        <v>3</v>
      </c>
      <c r="GT1351" s="3">
        <v>0</v>
      </c>
      <c r="GU1351" s="3" t="s">
        <v>3</v>
      </c>
      <c r="GV1351" s="3">
        <f t="shared" si="1565"/>
        <v>0</v>
      </c>
      <c r="GW1351" s="3">
        <v>1</v>
      </c>
      <c r="GX1351" s="3">
        <f t="shared" si="1566"/>
        <v>0</v>
      </c>
      <c r="GY1351" s="3"/>
      <c r="GZ1351" s="3"/>
      <c r="HA1351" s="3">
        <v>0</v>
      </c>
      <c r="HB1351" s="3">
        <v>0</v>
      </c>
      <c r="HC1351" s="3">
        <f t="shared" si="1567"/>
        <v>0</v>
      </c>
      <c r="HD1351" s="3"/>
      <c r="HE1351" s="3" t="s">
        <v>3</v>
      </c>
      <c r="HF1351" s="3" t="s">
        <v>3</v>
      </c>
      <c r="HG1351" s="3"/>
      <c r="HH1351" s="3"/>
      <c r="HI1351" s="3"/>
      <c r="HJ1351" s="3"/>
      <c r="HK1351" s="3"/>
      <c r="HL1351" s="3"/>
      <c r="HM1351" s="3" t="s">
        <v>22</v>
      </c>
      <c r="HN1351" s="3" t="s">
        <v>3</v>
      </c>
      <c r="HO1351" s="3" t="s">
        <v>3</v>
      </c>
      <c r="HP1351" s="3" t="s">
        <v>3</v>
      </c>
      <c r="HQ1351" s="3" t="s">
        <v>3</v>
      </c>
      <c r="HR1351" s="3"/>
      <c r="HS1351" s="3">
        <v>0</v>
      </c>
      <c r="HT1351" s="3"/>
      <c r="HU1351" s="3"/>
      <c r="HV1351" s="3"/>
      <c r="HW1351" s="3"/>
      <c r="HX1351" s="3"/>
      <c r="HY1351" s="3"/>
      <c r="HZ1351" s="3"/>
      <c r="IA1351" s="3"/>
      <c r="IB1351" s="3"/>
      <c r="IC1351" s="3"/>
      <c r="ID1351" s="3"/>
      <c r="IE1351" s="3"/>
      <c r="IF1351" s="3"/>
      <c r="IG1351" s="3"/>
      <c r="IH1351" s="3"/>
      <c r="II1351" s="3"/>
      <c r="IJ1351" s="3"/>
      <c r="IK1351" s="3">
        <v>0</v>
      </c>
      <c r="IL1351" s="3"/>
      <c r="IM1351" s="3"/>
      <c r="IN1351" s="3"/>
      <c r="IO1351" s="3"/>
      <c r="IP1351" s="3"/>
      <c r="IQ1351" s="3"/>
      <c r="IR1351" s="3"/>
      <c r="IS1351" s="3"/>
      <c r="IT1351" s="3"/>
      <c r="IU1351" s="3"/>
    </row>
    <row r="1352" spans="1:255" ht="409.5" x14ac:dyDescent="0.25">
      <c r="A1352" s="4">
        <v>18</v>
      </c>
      <c r="B1352" s="4">
        <v>1</v>
      </c>
      <c r="C1352" s="4">
        <v>751</v>
      </c>
      <c r="D1352" s="4"/>
      <c r="E1352" s="4" t="s">
        <v>1526</v>
      </c>
      <c r="F1352" s="4" t="s">
        <v>1515</v>
      </c>
      <c r="G1352" s="4" t="s">
        <v>1516</v>
      </c>
      <c r="H1352" s="4" t="s">
        <v>1092</v>
      </c>
      <c r="I1352" s="4">
        <f>I1350*J1352</f>
        <v>5.5400000000000002E-4</v>
      </c>
      <c r="J1352" s="4">
        <v>5.5399999999999998E-3</v>
      </c>
      <c r="K1352" s="4">
        <v>5.5399999999999998E-3</v>
      </c>
      <c r="L1352" s="4"/>
      <c r="M1352" s="4"/>
      <c r="N1352" s="4"/>
      <c r="O1352" s="4">
        <f t="shared" si="1543"/>
        <v>74.010000000000005</v>
      </c>
      <c r="P1352" s="4">
        <f t="shared" si="1544"/>
        <v>74.010000000000005</v>
      </c>
      <c r="Q1352" s="4">
        <f>(ROUND((ROUND(((ET1352)*AV1352*I1352),2)*BB1352),2)+ROUND((ROUND(((AE1352-(EU1352))*AV1352*I1352),2)*BS1352),2))</f>
        <v>0</v>
      </c>
      <c r="R1352" s="4">
        <f>(ROUND((ROUND(((EU1352)*AV1352*I1352),2)*BS1352),2)+ROUND((ROUND(((AE1352-(EU1352))*AV1352*I1352),2)*BS1352),2))</f>
        <v>0</v>
      </c>
      <c r="S1352" s="4">
        <f t="shared" si="1545"/>
        <v>0</v>
      </c>
      <c r="T1352" s="4">
        <f t="shared" si="1546"/>
        <v>0</v>
      </c>
      <c r="U1352" s="4">
        <f t="shared" si="1547"/>
        <v>0</v>
      </c>
      <c r="V1352" s="4">
        <f t="shared" si="1548"/>
        <v>0</v>
      </c>
      <c r="W1352" s="4">
        <f t="shared" si="1549"/>
        <v>0</v>
      </c>
      <c r="X1352" s="4">
        <f>(ROUND((((S1352+ROUND((ROUND(((EU1352)*AV1352*I1352),2)*BS1352),2))*AT1352)/100),2)+ROUND(((ROUND((ROUND(((AE1352-(EU1352))*AV1352*I1352),2)*BS1352),2)*AT1352)/100),2))</f>
        <v>0</v>
      </c>
      <c r="Y1352" s="4">
        <f>(ROUND((((S1352+ROUND((ROUND(((EU1352)*AV1352*I1352),2)*BS1352),2))*AU1352)/100),2)+ROUND(((ROUND((ROUND(((AE1352-(EU1352))*AV1352*I1352),2)*BS1352),2)*AU1352)/100),2))</f>
        <v>0</v>
      </c>
      <c r="Z1352" s="4"/>
      <c r="AA1352" s="4">
        <v>55890823</v>
      </c>
      <c r="AB1352" s="4">
        <f t="shared" si="1550"/>
        <v>22524.65</v>
      </c>
      <c r="AC1352" s="4">
        <f>ROUND((ES1352),6)</f>
        <v>22524.65</v>
      </c>
      <c r="AD1352" s="4">
        <f>ROUND((((ET1352)-(EU1352))+AE1352),6)</f>
        <v>0</v>
      </c>
      <c r="AE1352" s="4">
        <f t="shared" si="1570"/>
        <v>0</v>
      </c>
      <c r="AF1352" s="4">
        <f t="shared" si="1570"/>
        <v>0</v>
      </c>
      <c r="AG1352" s="4">
        <f t="shared" si="1551"/>
        <v>0</v>
      </c>
      <c r="AH1352" s="4">
        <f t="shared" si="1571"/>
        <v>0</v>
      </c>
      <c r="AI1352" s="4">
        <f t="shared" si="1571"/>
        <v>0</v>
      </c>
      <c r="AJ1352" s="4">
        <f t="shared" si="1552"/>
        <v>0</v>
      </c>
      <c r="AK1352" s="4">
        <v>22524.65</v>
      </c>
      <c r="AL1352" s="4">
        <v>22524.65</v>
      </c>
      <c r="AM1352" s="4">
        <v>0</v>
      </c>
      <c r="AN1352" s="4">
        <v>0</v>
      </c>
      <c r="AO1352" s="4">
        <v>0</v>
      </c>
      <c r="AP1352" s="4">
        <v>0</v>
      </c>
      <c r="AQ1352" s="4">
        <v>0</v>
      </c>
      <c r="AR1352" s="4">
        <v>0</v>
      </c>
      <c r="AS1352" s="4">
        <v>0</v>
      </c>
      <c r="AT1352" s="4">
        <v>97</v>
      </c>
      <c r="AU1352" s="4">
        <v>51</v>
      </c>
      <c r="AV1352" s="4">
        <v>1</v>
      </c>
      <c r="AW1352" s="4">
        <v>1</v>
      </c>
      <c r="AX1352" s="4"/>
      <c r="AY1352" s="4"/>
      <c r="AZ1352" s="4">
        <v>1</v>
      </c>
      <c r="BA1352" s="4">
        <v>1</v>
      </c>
      <c r="BB1352" s="4">
        <v>1</v>
      </c>
      <c r="BC1352" s="4">
        <v>5.93</v>
      </c>
      <c r="BD1352" s="4" t="s">
        <v>3</v>
      </c>
      <c r="BE1352" s="4" t="s">
        <v>3</v>
      </c>
      <c r="BF1352" s="4" t="s">
        <v>3</v>
      </c>
      <c r="BG1352" s="4" t="s">
        <v>3</v>
      </c>
      <c r="BH1352" s="4">
        <v>3</v>
      </c>
      <c r="BI1352" s="4">
        <v>2</v>
      </c>
      <c r="BJ1352" s="4" t="s">
        <v>1517</v>
      </c>
      <c r="BK1352" s="4"/>
      <c r="BL1352" s="4"/>
      <c r="BM1352" s="4">
        <v>67</v>
      </c>
      <c r="BN1352" s="4">
        <v>0</v>
      </c>
      <c r="BO1352" s="4" t="s">
        <v>1515</v>
      </c>
      <c r="BP1352" s="4">
        <v>1</v>
      </c>
      <c r="BQ1352" s="4">
        <v>40</v>
      </c>
      <c r="BR1352" s="4">
        <v>0</v>
      </c>
      <c r="BS1352" s="4">
        <v>1</v>
      </c>
      <c r="BT1352" s="4">
        <v>1</v>
      </c>
      <c r="BU1352" s="4">
        <v>1</v>
      </c>
      <c r="BV1352" s="4">
        <v>1</v>
      </c>
      <c r="BW1352" s="4">
        <v>1</v>
      </c>
      <c r="BX1352" s="4">
        <v>1</v>
      </c>
      <c r="BY1352" s="4" t="s">
        <v>3</v>
      </c>
      <c r="BZ1352" s="4">
        <v>97</v>
      </c>
      <c r="CA1352" s="4">
        <v>51</v>
      </c>
      <c r="CB1352" s="4" t="s">
        <v>3</v>
      </c>
      <c r="CC1352" s="4"/>
      <c r="CD1352" s="4"/>
      <c r="CE1352" s="4">
        <v>1566</v>
      </c>
      <c r="CF1352" s="4">
        <v>0</v>
      </c>
      <c r="CG1352" s="4">
        <v>0</v>
      </c>
      <c r="CH1352" s="4"/>
      <c r="CI1352" s="4"/>
      <c r="CJ1352" s="4"/>
      <c r="CK1352" s="4"/>
      <c r="CL1352" s="4"/>
      <c r="CM1352" s="4">
        <v>0</v>
      </c>
      <c r="CN1352" s="10" t="s">
        <v>2499</v>
      </c>
      <c r="CO1352" s="4">
        <v>0</v>
      </c>
      <c r="CP1352" s="4">
        <f t="shared" si="1553"/>
        <v>74.010000000000005</v>
      </c>
      <c r="CQ1352" s="4">
        <f t="shared" si="1554"/>
        <v>133571.17000000001</v>
      </c>
      <c r="CR1352" s="4">
        <f>(ROUND((ROUND(((ET1352)*AV1352*1),2)*BB1352),2)+ROUND((ROUND(((AE1352-(EU1352))*AV1352*1),2)*BS1352),2))</f>
        <v>0</v>
      </c>
      <c r="CS1352" s="4">
        <f>(ROUND((ROUND(((EU1352)*AV1352*1),2)*BS1352),2)+ROUND((ROUND(((AE1352-(EU1352))*AV1352*1),2)*BS1352),2))</f>
        <v>0</v>
      </c>
      <c r="CT1352" s="4">
        <f t="shared" si="1555"/>
        <v>0</v>
      </c>
      <c r="CU1352" s="4">
        <f t="shared" si="1556"/>
        <v>0</v>
      </c>
      <c r="CV1352" s="4">
        <f t="shared" si="1557"/>
        <v>0</v>
      </c>
      <c r="CW1352" s="4">
        <f t="shared" si="1558"/>
        <v>0</v>
      </c>
      <c r="CX1352" s="4">
        <f t="shared" si="1559"/>
        <v>0</v>
      </c>
      <c r="CY1352" s="4">
        <f>(ROUND((((S1352+ROUND((ROUND(((EU1352)*AV1352*1),2)*BS1352),2))*AT1352)/100),2)+ROUND(((ROUND((ROUND(((AE1352-(EU1352))*AV1352*1),2)*BS1352),2)*AT1352)/100),2))</f>
        <v>0</v>
      </c>
      <c r="CZ1352" s="4">
        <f>(ROUND((((S1352+ROUND((ROUND(((EU1352)*AV1352*1),2)*BS1352),2))*AU1352)/100),2)+ROUND(((ROUND((ROUND(((AE1352-(EU1352))*AV1352*1),2)*BS1352),2)*AU1352)/100),2))</f>
        <v>0</v>
      </c>
      <c r="DA1352" s="4"/>
      <c r="DB1352" s="4"/>
      <c r="DC1352" s="4" t="s">
        <v>3</v>
      </c>
      <c r="DD1352" s="4" t="s">
        <v>3</v>
      </c>
      <c r="DE1352" s="4" t="s">
        <v>3</v>
      </c>
      <c r="DF1352" s="4" t="s">
        <v>3</v>
      </c>
      <c r="DG1352" s="4" t="s">
        <v>3</v>
      </c>
      <c r="DH1352" s="4" t="s">
        <v>3</v>
      </c>
      <c r="DI1352" s="4" t="s">
        <v>3</v>
      </c>
      <c r="DJ1352" s="4" t="s">
        <v>3</v>
      </c>
      <c r="DK1352" s="4" t="s">
        <v>3</v>
      </c>
      <c r="DL1352" s="4" t="s">
        <v>3</v>
      </c>
      <c r="DM1352" s="4" t="s">
        <v>3</v>
      </c>
      <c r="DN1352" s="4">
        <v>0</v>
      </c>
      <c r="DO1352" s="4">
        <v>0</v>
      </c>
      <c r="DP1352" s="4">
        <v>1</v>
      </c>
      <c r="DQ1352" s="4">
        <v>1</v>
      </c>
      <c r="DR1352" s="4"/>
      <c r="DS1352" s="4"/>
      <c r="DT1352" s="4"/>
      <c r="DU1352" s="4">
        <v>1009</v>
      </c>
      <c r="DV1352" s="4" t="s">
        <v>1092</v>
      </c>
      <c r="DW1352" s="4" t="s">
        <v>1092</v>
      </c>
      <c r="DX1352" s="4">
        <v>1000</v>
      </c>
      <c r="DY1352" s="4"/>
      <c r="DZ1352" s="4" t="s">
        <v>3</v>
      </c>
      <c r="EA1352" s="4" t="s">
        <v>3</v>
      </c>
      <c r="EB1352" s="4" t="s">
        <v>3</v>
      </c>
      <c r="EC1352" s="4" t="s">
        <v>3</v>
      </c>
      <c r="ED1352" s="4"/>
      <c r="EE1352" s="4">
        <v>57042957</v>
      </c>
      <c r="EF1352" s="4">
        <v>40</v>
      </c>
      <c r="EG1352" s="4" t="s">
        <v>33</v>
      </c>
      <c r="EH1352" s="4">
        <v>0</v>
      </c>
      <c r="EI1352" s="4" t="s">
        <v>3</v>
      </c>
      <c r="EJ1352" s="4">
        <v>2</v>
      </c>
      <c r="EK1352" s="4">
        <v>67</v>
      </c>
      <c r="EL1352" s="4" t="s">
        <v>34</v>
      </c>
      <c r="EM1352" s="4" t="s">
        <v>35</v>
      </c>
      <c r="EN1352" s="4"/>
      <c r="EO1352" s="4" t="s">
        <v>46</v>
      </c>
      <c r="EP1352" s="4"/>
      <c r="EQ1352" s="4">
        <v>0</v>
      </c>
      <c r="ER1352" s="4">
        <v>22524.65</v>
      </c>
      <c r="ES1352" s="4">
        <v>22524.65</v>
      </c>
      <c r="ET1352" s="4">
        <v>0</v>
      </c>
      <c r="EU1352" s="4">
        <v>0</v>
      </c>
      <c r="EV1352" s="4">
        <v>0</v>
      </c>
      <c r="EW1352" s="4">
        <v>0</v>
      </c>
      <c r="EX1352" s="4">
        <v>0</v>
      </c>
      <c r="EY1352" s="4"/>
      <c r="EZ1352" s="4"/>
      <c r="FA1352" s="4"/>
      <c r="FB1352" s="4"/>
      <c r="FC1352" s="4"/>
      <c r="FD1352" s="4"/>
      <c r="FE1352" s="4"/>
      <c r="FF1352" s="4"/>
      <c r="FG1352" s="4"/>
      <c r="FH1352" s="4"/>
      <c r="FI1352" s="4"/>
      <c r="FJ1352" s="4"/>
      <c r="FK1352" s="4"/>
      <c r="FL1352" s="4"/>
      <c r="FM1352" s="4"/>
      <c r="FN1352" s="4"/>
      <c r="FO1352" s="4"/>
      <c r="FP1352" s="4"/>
      <c r="FQ1352" s="4">
        <v>0</v>
      </c>
      <c r="FR1352" s="4">
        <v>0</v>
      </c>
      <c r="FS1352" s="4">
        <v>0</v>
      </c>
      <c r="FT1352" s="4"/>
      <c r="FU1352" s="4"/>
      <c r="FV1352" s="4"/>
      <c r="FW1352" s="4"/>
      <c r="FX1352" s="4">
        <v>97</v>
      </c>
      <c r="FY1352" s="4">
        <v>51</v>
      </c>
      <c r="FZ1352" s="4"/>
      <c r="GA1352" s="4" t="s">
        <v>3</v>
      </c>
      <c r="GB1352" s="4"/>
      <c r="GC1352" s="4"/>
      <c r="GD1352" s="4">
        <v>1</v>
      </c>
      <c r="GE1352" s="4"/>
      <c r="GF1352" s="4">
        <v>1706974629</v>
      </c>
      <c r="GG1352" s="4">
        <v>2</v>
      </c>
      <c r="GH1352" s="4">
        <v>1</v>
      </c>
      <c r="GI1352" s="4">
        <v>2</v>
      </c>
      <c r="GJ1352" s="4">
        <v>0</v>
      </c>
      <c r="GK1352" s="4">
        <v>0</v>
      </c>
      <c r="GL1352" s="4">
        <f t="shared" si="1560"/>
        <v>0</v>
      </c>
      <c r="GM1352" s="4">
        <f t="shared" si="1561"/>
        <v>74.010000000000005</v>
      </c>
      <c r="GN1352" s="4">
        <f t="shared" si="1562"/>
        <v>0</v>
      </c>
      <c r="GO1352" s="4">
        <f t="shared" si="1563"/>
        <v>74.010000000000005</v>
      </c>
      <c r="GP1352" s="4">
        <f t="shared" si="1564"/>
        <v>0</v>
      </c>
      <c r="GQ1352" s="4"/>
      <c r="GR1352" s="4">
        <v>0</v>
      </c>
      <c r="GS1352" s="4">
        <v>3</v>
      </c>
      <c r="GT1352" s="4">
        <v>0</v>
      </c>
      <c r="GU1352" s="4" t="s">
        <v>3</v>
      </c>
      <c r="GV1352" s="4">
        <f t="shared" si="1565"/>
        <v>0</v>
      </c>
      <c r="GW1352" s="4">
        <v>1</v>
      </c>
      <c r="GX1352" s="4">
        <f t="shared" si="1566"/>
        <v>0</v>
      </c>
      <c r="GY1352" s="4"/>
      <c r="GZ1352" s="4"/>
      <c r="HA1352" s="4">
        <v>0</v>
      </c>
      <c r="HB1352" s="4">
        <v>0</v>
      </c>
      <c r="HC1352" s="4">
        <f t="shared" si="1567"/>
        <v>0</v>
      </c>
      <c r="HD1352" s="4"/>
      <c r="HE1352" s="4" t="s">
        <v>3</v>
      </c>
      <c r="HF1352" s="4" t="s">
        <v>3</v>
      </c>
      <c r="HG1352" s="4"/>
      <c r="HH1352" s="4"/>
      <c r="HI1352" s="4"/>
      <c r="HJ1352" s="4"/>
      <c r="HK1352" s="4"/>
      <c r="HL1352" s="4"/>
      <c r="HM1352" s="4" t="s">
        <v>22</v>
      </c>
      <c r="HN1352" s="4" t="s">
        <v>3</v>
      </c>
      <c r="HO1352" s="4" t="s">
        <v>3</v>
      </c>
      <c r="HP1352" s="4" t="s">
        <v>3</v>
      </c>
      <c r="HQ1352" s="4" t="s">
        <v>3</v>
      </c>
      <c r="HR1352" s="4"/>
      <c r="HS1352" s="4">
        <v>0</v>
      </c>
      <c r="HT1352" s="4"/>
      <c r="HU1352" s="4"/>
      <c r="HV1352" s="4"/>
      <c r="HW1352" s="4"/>
      <c r="HX1352" s="4"/>
      <c r="HY1352" s="4"/>
      <c r="HZ1352" s="4"/>
      <c r="IA1352" s="4"/>
      <c r="IB1352" s="4"/>
      <c r="IC1352" s="4"/>
      <c r="ID1352" s="4"/>
      <c r="IE1352" s="4"/>
      <c r="IF1352" s="4"/>
      <c r="IG1352" s="4"/>
      <c r="IH1352" s="4"/>
      <c r="II1352" s="4"/>
      <c r="IJ1352" s="4"/>
      <c r="IK1352" s="4">
        <v>0</v>
      </c>
      <c r="IL1352" s="4"/>
      <c r="IM1352" s="4"/>
      <c r="IN1352" s="4"/>
      <c r="IO1352" s="4"/>
      <c r="IP1352" s="4"/>
      <c r="IQ1352" s="4"/>
      <c r="IR1352" s="4"/>
      <c r="IS1352" s="4"/>
      <c r="IT1352" s="4"/>
      <c r="IU1352" s="4"/>
    </row>
    <row r="1353" spans="1:255" ht="409.5" x14ac:dyDescent="0.25">
      <c r="A1353" s="3">
        <v>18</v>
      </c>
      <c r="B1353" s="3">
        <v>1</v>
      </c>
      <c r="C1353" s="3">
        <v>743</v>
      </c>
      <c r="D1353" s="3"/>
      <c r="E1353" s="3" t="s">
        <v>1527</v>
      </c>
      <c r="F1353" s="3" t="s">
        <v>1014</v>
      </c>
      <c r="G1353" s="3" t="s">
        <v>1015</v>
      </c>
      <c r="H1353" s="3" t="s">
        <v>266</v>
      </c>
      <c r="I1353" s="3">
        <f>I1349*J1353</f>
        <v>10.199999999999999</v>
      </c>
      <c r="J1353" s="3">
        <v>101.99999999999999</v>
      </c>
      <c r="K1353" s="3">
        <v>102</v>
      </c>
      <c r="L1353" s="3"/>
      <c r="M1353" s="3"/>
      <c r="N1353" s="3"/>
      <c r="O1353" s="3">
        <f t="shared" si="1543"/>
        <v>68.14</v>
      </c>
      <c r="P1353" s="3">
        <f t="shared" si="1544"/>
        <v>68.14</v>
      </c>
      <c r="Q1353" s="3">
        <f>(ROUND((ROUND(((ET1353)*AV1353*I1353),2)*BB1353),2)+ROUND((ROUND(((AE1353-(EU1353))*AV1353*I1353),2)*BS1353),2))</f>
        <v>0</v>
      </c>
      <c r="R1353" s="3">
        <f>(ROUND((ROUND(((EU1353)*AV1353*I1353),2)*BS1353),2)+ROUND((ROUND(((AE1353-(EU1353))*AV1353*I1353),2)*BS1353),2))</f>
        <v>0</v>
      </c>
      <c r="S1353" s="3">
        <f t="shared" si="1545"/>
        <v>0</v>
      </c>
      <c r="T1353" s="3">
        <f t="shared" si="1546"/>
        <v>0</v>
      </c>
      <c r="U1353" s="3">
        <f t="shared" si="1547"/>
        <v>0</v>
      </c>
      <c r="V1353" s="3">
        <f t="shared" si="1548"/>
        <v>0</v>
      </c>
      <c r="W1353" s="3">
        <f t="shared" si="1549"/>
        <v>0</v>
      </c>
      <c r="X1353" s="3">
        <f>(ROUND((((S1353+ROUND((ROUND(((EU1353)*AV1353*I1353),2)*BS1353),2))*AT1353)/100),2)+ROUND(((ROUND((ROUND(((AE1353-(EU1353))*AV1353*I1353),2)*BS1353),2)*AT1353)/100),2))</f>
        <v>0</v>
      </c>
      <c r="Y1353" s="3">
        <f>(ROUND((((S1353+ROUND((ROUND(((EU1353)*AV1353*I1353),2)*BS1353),2))*AU1353)/100),2)+ROUND(((ROUND((ROUND(((AE1353-(EU1353))*AV1353*I1353),2)*BS1353),2)*AU1353)/100),2))</f>
        <v>0</v>
      </c>
      <c r="Z1353" s="3"/>
      <c r="AA1353" s="3">
        <v>54971259</v>
      </c>
      <c r="AB1353" s="3">
        <f t="shared" si="1550"/>
        <v>6.68</v>
      </c>
      <c r="AC1353" s="3">
        <f>ROUND((ES1353),6)</f>
        <v>6.68</v>
      </c>
      <c r="AD1353" s="3">
        <f>ROUND((((ET1353)-(EU1353))+AE1353),6)</f>
        <v>0</v>
      </c>
      <c r="AE1353" s="3">
        <f t="shared" si="1570"/>
        <v>0</v>
      </c>
      <c r="AF1353" s="3">
        <f t="shared" si="1570"/>
        <v>0</v>
      </c>
      <c r="AG1353" s="3">
        <f t="shared" si="1551"/>
        <v>0</v>
      </c>
      <c r="AH1353" s="3">
        <f t="shared" si="1571"/>
        <v>0</v>
      </c>
      <c r="AI1353" s="3">
        <f t="shared" si="1571"/>
        <v>0</v>
      </c>
      <c r="AJ1353" s="3">
        <f t="shared" si="1552"/>
        <v>0</v>
      </c>
      <c r="AK1353" s="3">
        <v>6.68</v>
      </c>
      <c r="AL1353" s="3">
        <v>6.68</v>
      </c>
      <c r="AM1353" s="3">
        <v>0</v>
      </c>
      <c r="AN1353" s="3">
        <v>0</v>
      </c>
      <c r="AO1353" s="3">
        <v>0</v>
      </c>
      <c r="AP1353" s="3">
        <v>0</v>
      </c>
      <c r="AQ1353" s="3">
        <v>0</v>
      </c>
      <c r="AR1353" s="3">
        <v>0</v>
      </c>
      <c r="AS1353" s="3">
        <v>0</v>
      </c>
      <c r="AT1353" s="3">
        <v>97</v>
      </c>
      <c r="AU1353" s="3">
        <v>51</v>
      </c>
      <c r="AV1353" s="3">
        <v>1</v>
      </c>
      <c r="AW1353" s="3">
        <v>1</v>
      </c>
      <c r="AX1353" s="3"/>
      <c r="AY1353" s="3"/>
      <c r="AZ1353" s="3">
        <v>1</v>
      </c>
      <c r="BA1353" s="3">
        <v>1</v>
      </c>
      <c r="BB1353" s="3">
        <v>1</v>
      </c>
      <c r="BC1353" s="3">
        <v>1</v>
      </c>
      <c r="BD1353" s="3" t="s">
        <v>3</v>
      </c>
      <c r="BE1353" s="3" t="s">
        <v>3</v>
      </c>
      <c r="BF1353" s="3" t="s">
        <v>3</v>
      </c>
      <c r="BG1353" s="3" t="s">
        <v>3</v>
      </c>
      <c r="BH1353" s="3">
        <v>3</v>
      </c>
      <c r="BI1353" s="3">
        <v>2</v>
      </c>
      <c r="BJ1353" s="3" t="s">
        <v>1016</v>
      </c>
      <c r="BK1353" s="3"/>
      <c r="BL1353" s="3"/>
      <c r="BM1353" s="3">
        <v>67</v>
      </c>
      <c r="BN1353" s="3">
        <v>0</v>
      </c>
      <c r="BO1353" s="3" t="s">
        <v>3</v>
      </c>
      <c r="BP1353" s="3">
        <v>0</v>
      </c>
      <c r="BQ1353" s="3">
        <v>40</v>
      </c>
      <c r="BR1353" s="3">
        <v>0</v>
      </c>
      <c r="BS1353" s="3">
        <v>1</v>
      </c>
      <c r="BT1353" s="3">
        <v>1</v>
      </c>
      <c r="BU1353" s="3">
        <v>1</v>
      </c>
      <c r="BV1353" s="3">
        <v>1</v>
      </c>
      <c r="BW1353" s="3">
        <v>1</v>
      </c>
      <c r="BX1353" s="3">
        <v>1</v>
      </c>
      <c r="BY1353" s="3" t="s">
        <v>3</v>
      </c>
      <c r="BZ1353" s="3">
        <v>97</v>
      </c>
      <c r="CA1353" s="3">
        <v>51</v>
      </c>
      <c r="CB1353" s="3" t="s">
        <v>3</v>
      </c>
      <c r="CC1353" s="3"/>
      <c r="CD1353" s="3"/>
      <c r="CE1353" s="3">
        <v>1566</v>
      </c>
      <c r="CF1353" s="3">
        <v>0</v>
      </c>
      <c r="CG1353" s="3">
        <v>0</v>
      </c>
      <c r="CH1353" s="3"/>
      <c r="CI1353" s="3"/>
      <c r="CJ1353" s="3"/>
      <c r="CK1353" s="3"/>
      <c r="CL1353" s="3"/>
      <c r="CM1353" s="3">
        <v>0</v>
      </c>
      <c r="CN1353" s="9" t="s">
        <v>2499</v>
      </c>
      <c r="CO1353" s="3">
        <v>0</v>
      </c>
      <c r="CP1353" s="3">
        <f t="shared" si="1553"/>
        <v>68.14</v>
      </c>
      <c r="CQ1353" s="3">
        <f t="shared" si="1554"/>
        <v>6.68</v>
      </c>
      <c r="CR1353" s="3">
        <f>(ROUND((ROUND(((ET1353)*AV1353*1),2)*BB1353),2)+ROUND((ROUND(((AE1353-(EU1353))*AV1353*1),2)*BS1353),2))</f>
        <v>0</v>
      </c>
      <c r="CS1353" s="3">
        <f>(ROUND((ROUND(((EU1353)*AV1353*1),2)*BS1353),2)+ROUND((ROUND(((AE1353-(EU1353))*AV1353*1),2)*BS1353),2))</f>
        <v>0</v>
      </c>
      <c r="CT1353" s="3">
        <f t="shared" si="1555"/>
        <v>0</v>
      </c>
      <c r="CU1353" s="3">
        <f t="shared" si="1556"/>
        <v>0</v>
      </c>
      <c r="CV1353" s="3">
        <f t="shared" si="1557"/>
        <v>0</v>
      </c>
      <c r="CW1353" s="3">
        <f t="shared" si="1558"/>
        <v>0</v>
      </c>
      <c r="CX1353" s="3">
        <f t="shared" si="1559"/>
        <v>0</v>
      </c>
      <c r="CY1353" s="3">
        <f>(ROUND((((S1353+ROUND((ROUND(((EU1353)*AV1353*1),2)*BS1353),2))*AT1353)/100),2)+ROUND(((ROUND((ROUND(((AE1353-(EU1353))*AV1353*1),2)*BS1353),2)*AT1353)/100),2))</f>
        <v>0</v>
      </c>
      <c r="CZ1353" s="3">
        <f>(ROUND((((S1353+ROUND((ROUND(((EU1353)*AV1353*1),2)*BS1353),2))*AU1353)/100),2)+ROUND(((ROUND((ROUND(((AE1353-(EU1353))*AV1353*1),2)*BS1353),2)*AU1353)/100),2))</f>
        <v>0</v>
      </c>
      <c r="DA1353" s="3"/>
      <c r="DB1353" s="3"/>
      <c r="DC1353" s="3" t="s">
        <v>3</v>
      </c>
      <c r="DD1353" s="3" t="s">
        <v>3</v>
      </c>
      <c r="DE1353" s="3" t="s">
        <v>3</v>
      </c>
      <c r="DF1353" s="3" t="s">
        <v>3</v>
      </c>
      <c r="DG1353" s="3" t="s">
        <v>3</v>
      </c>
      <c r="DH1353" s="3" t="s">
        <v>3</v>
      </c>
      <c r="DI1353" s="3" t="s">
        <v>3</v>
      </c>
      <c r="DJ1353" s="3" t="s">
        <v>3</v>
      </c>
      <c r="DK1353" s="3" t="s">
        <v>3</v>
      </c>
      <c r="DL1353" s="3" t="s">
        <v>3</v>
      </c>
      <c r="DM1353" s="3" t="s">
        <v>3</v>
      </c>
      <c r="DN1353" s="3">
        <v>0</v>
      </c>
      <c r="DO1353" s="3">
        <v>0</v>
      </c>
      <c r="DP1353" s="3">
        <v>1</v>
      </c>
      <c r="DQ1353" s="3">
        <v>1</v>
      </c>
      <c r="DR1353" s="3"/>
      <c r="DS1353" s="3"/>
      <c r="DT1353" s="3"/>
      <c r="DU1353" s="3">
        <v>1010</v>
      </c>
      <c r="DV1353" s="3" t="s">
        <v>266</v>
      </c>
      <c r="DW1353" s="3" t="s">
        <v>266</v>
      </c>
      <c r="DX1353" s="3">
        <v>1</v>
      </c>
      <c r="DY1353" s="3"/>
      <c r="DZ1353" s="3" t="s">
        <v>3</v>
      </c>
      <c r="EA1353" s="3" t="s">
        <v>3</v>
      </c>
      <c r="EB1353" s="3" t="s">
        <v>3</v>
      </c>
      <c r="EC1353" s="3" t="s">
        <v>3</v>
      </c>
      <c r="ED1353" s="3"/>
      <c r="EE1353" s="3">
        <v>57042957</v>
      </c>
      <c r="EF1353" s="3">
        <v>40</v>
      </c>
      <c r="EG1353" s="3" t="s">
        <v>33</v>
      </c>
      <c r="EH1353" s="3">
        <v>0</v>
      </c>
      <c r="EI1353" s="3" t="s">
        <v>3</v>
      </c>
      <c r="EJ1353" s="3">
        <v>2</v>
      </c>
      <c r="EK1353" s="3">
        <v>67</v>
      </c>
      <c r="EL1353" s="3" t="s">
        <v>34</v>
      </c>
      <c r="EM1353" s="3" t="s">
        <v>35</v>
      </c>
      <c r="EN1353" s="3"/>
      <c r="EO1353" s="3" t="s">
        <v>46</v>
      </c>
      <c r="EP1353" s="3"/>
      <c r="EQ1353" s="3">
        <v>0</v>
      </c>
      <c r="ER1353" s="3">
        <v>6.68</v>
      </c>
      <c r="ES1353" s="3">
        <v>6.68</v>
      </c>
      <c r="ET1353" s="3">
        <v>0</v>
      </c>
      <c r="EU1353" s="3">
        <v>0</v>
      </c>
      <c r="EV1353" s="3">
        <v>0</v>
      </c>
      <c r="EW1353" s="3">
        <v>0</v>
      </c>
      <c r="EX1353" s="3">
        <v>0</v>
      </c>
      <c r="EY1353" s="3"/>
      <c r="EZ1353" s="3"/>
      <c r="FA1353" s="3"/>
      <c r="FB1353" s="3"/>
      <c r="FC1353" s="3"/>
      <c r="FD1353" s="3"/>
      <c r="FE1353" s="3"/>
      <c r="FF1353" s="3"/>
      <c r="FG1353" s="3"/>
      <c r="FH1353" s="3"/>
      <c r="FI1353" s="3"/>
      <c r="FJ1353" s="3"/>
      <c r="FK1353" s="3"/>
      <c r="FL1353" s="3"/>
      <c r="FM1353" s="3"/>
      <c r="FN1353" s="3"/>
      <c r="FO1353" s="3"/>
      <c r="FP1353" s="3"/>
      <c r="FQ1353" s="3">
        <v>0</v>
      </c>
      <c r="FR1353" s="3">
        <v>0</v>
      </c>
      <c r="FS1353" s="3">
        <v>0</v>
      </c>
      <c r="FT1353" s="3"/>
      <c r="FU1353" s="3"/>
      <c r="FV1353" s="3"/>
      <c r="FW1353" s="3"/>
      <c r="FX1353" s="3">
        <v>97</v>
      </c>
      <c r="FY1353" s="3">
        <v>51</v>
      </c>
      <c r="FZ1353" s="3"/>
      <c r="GA1353" s="3" t="s">
        <v>3</v>
      </c>
      <c r="GB1353" s="3"/>
      <c r="GC1353" s="3"/>
      <c r="GD1353" s="3">
        <v>1</v>
      </c>
      <c r="GE1353" s="3"/>
      <c r="GF1353" s="3">
        <v>-46166609</v>
      </c>
      <c r="GG1353" s="3">
        <v>2</v>
      </c>
      <c r="GH1353" s="3">
        <v>1</v>
      </c>
      <c r="GI1353" s="3">
        <v>-2</v>
      </c>
      <c r="GJ1353" s="3">
        <v>0</v>
      </c>
      <c r="GK1353" s="3">
        <v>0</v>
      </c>
      <c r="GL1353" s="3">
        <f t="shared" si="1560"/>
        <v>0</v>
      </c>
      <c r="GM1353" s="3">
        <f t="shared" si="1561"/>
        <v>68.14</v>
      </c>
      <c r="GN1353" s="3">
        <f t="shared" si="1562"/>
        <v>0</v>
      </c>
      <c r="GO1353" s="3">
        <f t="shared" si="1563"/>
        <v>68.14</v>
      </c>
      <c r="GP1353" s="3">
        <f t="shared" si="1564"/>
        <v>0</v>
      </c>
      <c r="GQ1353" s="3"/>
      <c r="GR1353" s="3">
        <v>0</v>
      </c>
      <c r="GS1353" s="3">
        <v>3</v>
      </c>
      <c r="GT1353" s="3">
        <v>0</v>
      </c>
      <c r="GU1353" s="3" t="s">
        <v>3</v>
      </c>
      <c r="GV1353" s="3">
        <f t="shared" si="1565"/>
        <v>0</v>
      </c>
      <c r="GW1353" s="3">
        <v>1</v>
      </c>
      <c r="GX1353" s="3">
        <f t="shared" si="1566"/>
        <v>0</v>
      </c>
      <c r="GY1353" s="3"/>
      <c r="GZ1353" s="3"/>
      <c r="HA1353" s="3">
        <v>0</v>
      </c>
      <c r="HB1353" s="3">
        <v>0</v>
      </c>
      <c r="HC1353" s="3">
        <f t="shared" si="1567"/>
        <v>0</v>
      </c>
      <c r="HD1353" s="3"/>
      <c r="HE1353" s="3" t="s">
        <v>3</v>
      </c>
      <c r="HF1353" s="3" t="s">
        <v>3</v>
      </c>
      <c r="HG1353" s="3"/>
      <c r="HH1353" s="3"/>
      <c r="HI1353" s="3"/>
      <c r="HJ1353" s="3"/>
      <c r="HK1353" s="3"/>
      <c r="HL1353" s="3"/>
      <c r="HM1353" s="3" t="s">
        <v>22</v>
      </c>
      <c r="HN1353" s="3" t="s">
        <v>3</v>
      </c>
      <c r="HO1353" s="3" t="s">
        <v>3</v>
      </c>
      <c r="HP1353" s="3" t="s">
        <v>3</v>
      </c>
      <c r="HQ1353" s="3" t="s">
        <v>3</v>
      </c>
      <c r="HR1353" s="3"/>
      <c r="HS1353" s="3">
        <v>0</v>
      </c>
      <c r="HT1353" s="3"/>
      <c r="HU1353" s="3"/>
      <c r="HV1353" s="3"/>
      <c r="HW1353" s="3"/>
      <c r="HX1353" s="3"/>
      <c r="HY1353" s="3"/>
      <c r="HZ1353" s="3"/>
      <c r="IA1353" s="3"/>
      <c r="IB1353" s="3"/>
      <c r="IC1353" s="3"/>
      <c r="ID1353" s="3"/>
      <c r="IE1353" s="3"/>
      <c r="IF1353" s="3"/>
      <c r="IG1353" s="3"/>
      <c r="IH1353" s="3"/>
      <c r="II1353" s="3"/>
      <c r="IJ1353" s="3"/>
      <c r="IK1353" s="3">
        <v>0</v>
      </c>
      <c r="IL1353" s="3"/>
      <c r="IM1353" s="3"/>
      <c r="IN1353" s="3"/>
      <c r="IO1353" s="3"/>
      <c r="IP1353" s="3"/>
      <c r="IQ1353" s="3"/>
      <c r="IR1353" s="3"/>
      <c r="IS1353" s="3"/>
      <c r="IT1353" s="3"/>
      <c r="IU1353" s="3"/>
    </row>
    <row r="1354" spans="1:255" ht="409.5" x14ac:dyDescent="0.25">
      <c r="A1354" s="4">
        <v>18</v>
      </c>
      <c r="B1354" s="4">
        <v>1</v>
      </c>
      <c r="C1354" s="4">
        <v>755</v>
      </c>
      <c r="D1354" s="4"/>
      <c r="E1354" s="4" t="s">
        <v>1527</v>
      </c>
      <c r="F1354" s="4" t="s">
        <v>1014</v>
      </c>
      <c r="G1354" s="4" t="s">
        <v>1015</v>
      </c>
      <c r="H1354" s="4" t="s">
        <v>266</v>
      </c>
      <c r="I1354" s="4">
        <f>I1350*J1354</f>
        <v>10.199999999999999</v>
      </c>
      <c r="J1354" s="4">
        <v>101.99999999999999</v>
      </c>
      <c r="K1354" s="4">
        <v>102</v>
      </c>
      <c r="L1354" s="4"/>
      <c r="M1354" s="4"/>
      <c r="N1354" s="4"/>
      <c r="O1354" s="4">
        <f t="shared" si="1543"/>
        <v>534.22</v>
      </c>
      <c r="P1354" s="4">
        <f t="shared" si="1544"/>
        <v>534.22</v>
      </c>
      <c r="Q1354" s="4">
        <f>(ROUND((ROUND(((ET1354)*AV1354*I1354),2)*BB1354),2)+ROUND((ROUND(((AE1354-(EU1354))*AV1354*I1354),2)*BS1354),2))</f>
        <v>0</v>
      </c>
      <c r="R1354" s="4">
        <f>(ROUND((ROUND(((EU1354)*AV1354*I1354),2)*BS1354),2)+ROUND((ROUND(((AE1354-(EU1354))*AV1354*I1354),2)*BS1354),2))</f>
        <v>0</v>
      </c>
      <c r="S1354" s="4">
        <f t="shared" si="1545"/>
        <v>0</v>
      </c>
      <c r="T1354" s="4">
        <f t="shared" si="1546"/>
        <v>0</v>
      </c>
      <c r="U1354" s="4">
        <f t="shared" si="1547"/>
        <v>0</v>
      </c>
      <c r="V1354" s="4">
        <f t="shared" si="1548"/>
        <v>0</v>
      </c>
      <c r="W1354" s="4">
        <f t="shared" si="1549"/>
        <v>0</v>
      </c>
      <c r="X1354" s="4">
        <f>(ROUND((((S1354+ROUND((ROUND(((EU1354)*AV1354*I1354),2)*BS1354),2))*AT1354)/100),2)+ROUND(((ROUND((ROUND(((AE1354-(EU1354))*AV1354*I1354),2)*BS1354),2)*AT1354)/100),2))</f>
        <v>0</v>
      </c>
      <c r="Y1354" s="4">
        <f>(ROUND((((S1354+ROUND((ROUND(((EU1354)*AV1354*I1354),2)*BS1354),2))*AU1354)/100),2)+ROUND(((ROUND((ROUND(((AE1354-(EU1354))*AV1354*I1354),2)*BS1354),2)*AU1354)/100),2))</f>
        <v>0</v>
      </c>
      <c r="Z1354" s="4"/>
      <c r="AA1354" s="4">
        <v>55890823</v>
      </c>
      <c r="AB1354" s="4">
        <f t="shared" si="1550"/>
        <v>6.68</v>
      </c>
      <c r="AC1354" s="4">
        <f>ROUND((ES1354),6)</f>
        <v>6.68</v>
      </c>
      <c r="AD1354" s="4">
        <f>ROUND((((ET1354)-(EU1354))+AE1354),6)</f>
        <v>0</v>
      </c>
      <c r="AE1354" s="4">
        <f t="shared" si="1570"/>
        <v>0</v>
      </c>
      <c r="AF1354" s="4">
        <f t="shared" si="1570"/>
        <v>0</v>
      </c>
      <c r="AG1354" s="4">
        <f t="shared" si="1551"/>
        <v>0</v>
      </c>
      <c r="AH1354" s="4">
        <f t="shared" si="1571"/>
        <v>0</v>
      </c>
      <c r="AI1354" s="4">
        <f t="shared" si="1571"/>
        <v>0</v>
      </c>
      <c r="AJ1354" s="4">
        <f t="shared" si="1552"/>
        <v>0</v>
      </c>
      <c r="AK1354" s="4">
        <v>6.68</v>
      </c>
      <c r="AL1354" s="4">
        <v>6.68</v>
      </c>
      <c r="AM1354" s="4">
        <v>0</v>
      </c>
      <c r="AN1354" s="4">
        <v>0</v>
      </c>
      <c r="AO1354" s="4">
        <v>0</v>
      </c>
      <c r="AP1354" s="4">
        <v>0</v>
      </c>
      <c r="AQ1354" s="4">
        <v>0</v>
      </c>
      <c r="AR1354" s="4">
        <v>0</v>
      </c>
      <c r="AS1354" s="4">
        <v>0</v>
      </c>
      <c r="AT1354" s="4">
        <v>97</v>
      </c>
      <c r="AU1354" s="4">
        <v>51</v>
      </c>
      <c r="AV1354" s="4">
        <v>1</v>
      </c>
      <c r="AW1354" s="4">
        <v>1</v>
      </c>
      <c r="AX1354" s="4"/>
      <c r="AY1354" s="4"/>
      <c r="AZ1354" s="4">
        <v>1</v>
      </c>
      <c r="BA1354" s="4">
        <v>1</v>
      </c>
      <c r="BB1354" s="4">
        <v>1</v>
      </c>
      <c r="BC1354" s="4">
        <v>7.84</v>
      </c>
      <c r="BD1354" s="4" t="s">
        <v>3</v>
      </c>
      <c r="BE1354" s="4" t="s">
        <v>3</v>
      </c>
      <c r="BF1354" s="4" t="s">
        <v>3</v>
      </c>
      <c r="BG1354" s="4" t="s">
        <v>3</v>
      </c>
      <c r="BH1354" s="4">
        <v>3</v>
      </c>
      <c r="BI1354" s="4">
        <v>2</v>
      </c>
      <c r="BJ1354" s="4" t="s">
        <v>1016</v>
      </c>
      <c r="BK1354" s="4"/>
      <c r="BL1354" s="4"/>
      <c r="BM1354" s="4">
        <v>67</v>
      </c>
      <c r="BN1354" s="4">
        <v>0</v>
      </c>
      <c r="BO1354" s="4" t="s">
        <v>1014</v>
      </c>
      <c r="BP1354" s="4">
        <v>1</v>
      </c>
      <c r="BQ1354" s="4">
        <v>40</v>
      </c>
      <c r="BR1354" s="4">
        <v>0</v>
      </c>
      <c r="BS1354" s="4">
        <v>1</v>
      </c>
      <c r="BT1354" s="4">
        <v>1</v>
      </c>
      <c r="BU1354" s="4">
        <v>1</v>
      </c>
      <c r="BV1354" s="4">
        <v>1</v>
      </c>
      <c r="BW1354" s="4">
        <v>1</v>
      </c>
      <c r="BX1354" s="4">
        <v>1</v>
      </c>
      <c r="BY1354" s="4" t="s">
        <v>3</v>
      </c>
      <c r="BZ1354" s="4">
        <v>97</v>
      </c>
      <c r="CA1354" s="4">
        <v>51</v>
      </c>
      <c r="CB1354" s="4" t="s">
        <v>3</v>
      </c>
      <c r="CC1354" s="4"/>
      <c r="CD1354" s="4"/>
      <c r="CE1354" s="4">
        <v>1566</v>
      </c>
      <c r="CF1354" s="4">
        <v>0</v>
      </c>
      <c r="CG1354" s="4">
        <v>0</v>
      </c>
      <c r="CH1354" s="4"/>
      <c r="CI1354" s="4"/>
      <c r="CJ1354" s="4"/>
      <c r="CK1354" s="4"/>
      <c r="CL1354" s="4"/>
      <c r="CM1354" s="4">
        <v>0</v>
      </c>
      <c r="CN1354" s="10" t="s">
        <v>2499</v>
      </c>
      <c r="CO1354" s="4">
        <v>0</v>
      </c>
      <c r="CP1354" s="4">
        <f t="shared" si="1553"/>
        <v>534.22</v>
      </c>
      <c r="CQ1354" s="4">
        <f t="shared" si="1554"/>
        <v>52.37</v>
      </c>
      <c r="CR1354" s="4">
        <f>(ROUND((ROUND(((ET1354)*AV1354*1),2)*BB1354),2)+ROUND((ROUND(((AE1354-(EU1354))*AV1354*1),2)*BS1354),2))</f>
        <v>0</v>
      </c>
      <c r="CS1354" s="4">
        <f>(ROUND((ROUND(((EU1354)*AV1354*1),2)*BS1354),2)+ROUND((ROUND(((AE1354-(EU1354))*AV1354*1),2)*BS1354),2))</f>
        <v>0</v>
      </c>
      <c r="CT1354" s="4">
        <f t="shared" si="1555"/>
        <v>0</v>
      </c>
      <c r="CU1354" s="4">
        <f t="shared" si="1556"/>
        <v>0</v>
      </c>
      <c r="CV1354" s="4">
        <f t="shared" si="1557"/>
        <v>0</v>
      </c>
      <c r="CW1354" s="4">
        <f t="shared" si="1558"/>
        <v>0</v>
      </c>
      <c r="CX1354" s="4">
        <f t="shared" si="1559"/>
        <v>0</v>
      </c>
      <c r="CY1354" s="4">
        <f>(ROUND((((S1354+ROUND((ROUND(((EU1354)*AV1354*1),2)*BS1354),2))*AT1354)/100),2)+ROUND(((ROUND((ROUND(((AE1354-(EU1354))*AV1354*1),2)*BS1354),2)*AT1354)/100),2))</f>
        <v>0</v>
      </c>
      <c r="CZ1354" s="4">
        <f>(ROUND((((S1354+ROUND((ROUND(((EU1354)*AV1354*1),2)*BS1354),2))*AU1354)/100),2)+ROUND(((ROUND((ROUND(((AE1354-(EU1354))*AV1354*1),2)*BS1354),2)*AU1354)/100),2))</f>
        <v>0</v>
      </c>
      <c r="DA1354" s="4"/>
      <c r="DB1354" s="4"/>
      <c r="DC1354" s="4" t="s">
        <v>3</v>
      </c>
      <c r="DD1354" s="4" t="s">
        <v>3</v>
      </c>
      <c r="DE1354" s="4" t="s">
        <v>3</v>
      </c>
      <c r="DF1354" s="4" t="s">
        <v>3</v>
      </c>
      <c r="DG1354" s="4" t="s">
        <v>3</v>
      </c>
      <c r="DH1354" s="4" t="s">
        <v>3</v>
      </c>
      <c r="DI1354" s="4" t="s">
        <v>3</v>
      </c>
      <c r="DJ1354" s="4" t="s">
        <v>3</v>
      </c>
      <c r="DK1354" s="4" t="s">
        <v>3</v>
      </c>
      <c r="DL1354" s="4" t="s">
        <v>3</v>
      </c>
      <c r="DM1354" s="4" t="s">
        <v>3</v>
      </c>
      <c r="DN1354" s="4">
        <v>0</v>
      </c>
      <c r="DO1354" s="4">
        <v>0</v>
      </c>
      <c r="DP1354" s="4">
        <v>1</v>
      </c>
      <c r="DQ1354" s="4">
        <v>1</v>
      </c>
      <c r="DR1354" s="4"/>
      <c r="DS1354" s="4"/>
      <c r="DT1354" s="4"/>
      <c r="DU1354" s="4">
        <v>1010</v>
      </c>
      <c r="DV1354" s="4" t="s">
        <v>266</v>
      </c>
      <c r="DW1354" s="4" t="s">
        <v>266</v>
      </c>
      <c r="DX1354" s="4">
        <v>1</v>
      </c>
      <c r="DY1354" s="4"/>
      <c r="DZ1354" s="4" t="s">
        <v>3</v>
      </c>
      <c r="EA1354" s="4" t="s">
        <v>3</v>
      </c>
      <c r="EB1354" s="4" t="s">
        <v>3</v>
      </c>
      <c r="EC1354" s="4" t="s">
        <v>3</v>
      </c>
      <c r="ED1354" s="4"/>
      <c r="EE1354" s="4">
        <v>57042957</v>
      </c>
      <c r="EF1354" s="4">
        <v>40</v>
      </c>
      <c r="EG1354" s="4" t="s">
        <v>33</v>
      </c>
      <c r="EH1354" s="4">
        <v>0</v>
      </c>
      <c r="EI1354" s="4" t="s">
        <v>3</v>
      </c>
      <c r="EJ1354" s="4">
        <v>2</v>
      </c>
      <c r="EK1354" s="4">
        <v>67</v>
      </c>
      <c r="EL1354" s="4" t="s">
        <v>34</v>
      </c>
      <c r="EM1354" s="4" t="s">
        <v>35</v>
      </c>
      <c r="EN1354" s="4"/>
      <c r="EO1354" s="4" t="s">
        <v>46</v>
      </c>
      <c r="EP1354" s="4"/>
      <c r="EQ1354" s="4">
        <v>0</v>
      </c>
      <c r="ER1354" s="4">
        <v>6.68</v>
      </c>
      <c r="ES1354" s="4">
        <v>6.68</v>
      </c>
      <c r="ET1354" s="4">
        <v>0</v>
      </c>
      <c r="EU1354" s="4">
        <v>0</v>
      </c>
      <c r="EV1354" s="4">
        <v>0</v>
      </c>
      <c r="EW1354" s="4">
        <v>0</v>
      </c>
      <c r="EX1354" s="4">
        <v>0</v>
      </c>
      <c r="EY1354" s="4"/>
      <c r="EZ1354" s="4"/>
      <c r="FA1354" s="4"/>
      <c r="FB1354" s="4"/>
      <c r="FC1354" s="4"/>
      <c r="FD1354" s="4"/>
      <c r="FE1354" s="4"/>
      <c r="FF1354" s="4"/>
      <c r="FG1354" s="4"/>
      <c r="FH1354" s="4"/>
      <c r="FI1354" s="4"/>
      <c r="FJ1354" s="4"/>
      <c r="FK1354" s="4"/>
      <c r="FL1354" s="4"/>
      <c r="FM1354" s="4"/>
      <c r="FN1354" s="4"/>
      <c r="FO1354" s="4"/>
      <c r="FP1354" s="4"/>
      <c r="FQ1354" s="4">
        <v>0</v>
      </c>
      <c r="FR1354" s="4">
        <v>0</v>
      </c>
      <c r="FS1354" s="4">
        <v>0</v>
      </c>
      <c r="FT1354" s="4"/>
      <c r="FU1354" s="4"/>
      <c r="FV1354" s="4"/>
      <c r="FW1354" s="4"/>
      <c r="FX1354" s="4">
        <v>97</v>
      </c>
      <c r="FY1354" s="4">
        <v>51</v>
      </c>
      <c r="FZ1354" s="4"/>
      <c r="GA1354" s="4" t="s">
        <v>3</v>
      </c>
      <c r="GB1354" s="4"/>
      <c r="GC1354" s="4"/>
      <c r="GD1354" s="4">
        <v>1</v>
      </c>
      <c r="GE1354" s="4"/>
      <c r="GF1354" s="4">
        <v>-46166609</v>
      </c>
      <c r="GG1354" s="4">
        <v>2</v>
      </c>
      <c r="GH1354" s="4">
        <v>1</v>
      </c>
      <c r="GI1354" s="4">
        <v>2</v>
      </c>
      <c r="GJ1354" s="4">
        <v>0</v>
      </c>
      <c r="GK1354" s="4">
        <v>0</v>
      </c>
      <c r="GL1354" s="4">
        <f t="shared" si="1560"/>
        <v>0</v>
      </c>
      <c r="GM1354" s="4">
        <f t="shared" si="1561"/>
        <v>534.22</v>
      </c>
      <c r="GN1354" s="4">
        <f t="shared" si="1562"/>
        <v>0</v>
      </c>
      <c r="GO1354" s="4">
        <f t="shared" si="1563"/>
        <v>534.22</v>
      </c>
      <c r="GP1354" s="4">
        <f t="shared" si="1564"/>
        <v>0</v>
      </c>
      <c r="GQ1354" s="4"/>
      <c r="GR1354" s="4">
        <v>0</v>
      </c>
      <c r="GS1354" s="4">
        <v>3</v>
      </c>
      <c r="GT1354" s="4">
        <v>0</v>
      </c>
      <c r="GU1354" s="4" t="s">
        <v>3</v>
      </c>
      <c r="GV1354" s="4">
        <f t="shared" si="1565"/>
        <v>0</v>
      </c>
      <c r="GW1354" s="4">
        <v>1</v>
      </c>
      <c r="GX1354" s="4">
        <f t="shared" si="1566"/>
        <v>0</v>
      </c>
      <c r="GY1354" s="4"/>
      <c r="GZ1354" s="4"/>
      <c r="HA1354" s="4">
        <v>0</v>
      </c>
      <c r="HB1354" s="4">
        <v>0</v>
      </c>
      <c r="HC1354" s="4">
        <f t="shared" si="1567"/>
        <v>0</v>
      </c>
      <c r="HD1354" s="4"/>
      <c r="HE1354" s="4" t="s">
        <v>3</v>
      </c>
      <c r="HF1354" s="4" t="s">
        <v>3</v>
      </c>
      <c r="HG1354" s="4"/>
      <c r="HH1354" s="4"/>
      <c r="HI1354" s="4"/>
      <c r="HJ1354" s="4"/>
      <c r="HK1354" s="4"/>
      <c r="HL1354" s="4"/>
      <c r="HM1354" s="4" t="s">
        <v>22</v>
      </c>
      <c r="HN1354" s="4" t="s">
        <v>3</v>
      </c>
      <c r="HO1354" s="4" t="s">
        <v>3</v>
      </c>
      <c r="HP1354" s="4" t="s">
        <v>3</v>
      </c>
      <c r="HQ1354" s="4" t="s">
        <v>3</v>
      </c>
      <c r="HR1354" s="4"/>
      <c r="HS1354" s="4">
        <v>0</v>
      </c>
      <c r="HT1354" s="4"/>
      <c r="HU1354" s="4"/>
      <c r="HV1354" s="4"/>
      <c r="HW1354" s="4"/>
      <c r="HX1354" s="4"/>
      <c r="HY1354" s="4"/>
      <c r="HZ1354" s="4"/>
      <c r="IA1354" s="4"/>
      <c r="IB1354" s="4"/>
      <c r="IC1354" s="4"/>
      <c r="ID1354" s="4"/>
      <c r="IE1354" s="4"/>
      <c r="IF1354" s="4"/>
      <c r="IG1354" s="4"/>
      <c r="IH1354" s="4"/>
      <c r="II1354" s="4"/>
      <c r="IJ1354" s="4"/>
      <c r="IK1354" s="4">
        <v>0</v>
      </c>
      <c r="IL1354" s="4"/>
      <c r="IM1354" s="4"/>
      <c r="IN1354" s="4"/>
      <c r="IO1354" s="4"/>
      <c r="IP1354" s="4"/>
      <c r="IQ1354" s="4"/>
      <c r="IR1354" s="4"/>
      <c r="IS1354" s="4"/>
      <c r="IT1354" s="4"/>
      <c r="IU1354" s="4"/>
    </row>
    <row r="1356" spans="1:255" ht="13" x14ac:dyDescent="0.3">
      <c r="A1356" s="5">
        <v>51</v>
      </c>
      <c r="B1356" s="5">
        <f>B1335</f>
        <v>1</v>
      </c>
      <c r="C1356" s="5">
        <f>A1335</f>
        <v>4</v>
      </c>
      <c r="D1356" s="5">
        <f>ROW(A1335)</f>
        <v>1335</v>
      </c>
      <c r="E1356" s="5"/>
      <c r="F1356" s="5" t="str">
        <f>IF(F1335&lt;&gt;"",F1335,"")</f>
        <v>13</v>
      </c>
      <c r="G1356" s="5" t="str">
        <f>IF(G1335&lt;&gt;"",G1335,"")</f>
        <v>Подключение жил кабелей к аппаратам (ГРЩ)</v>
      </c>
      <c r="H1356" s="5">
        <v>0</v>
      </c>
      <c r="I1356" s="5"/>
      <c r="J1356" s="5"/>
      <c r="K1356" s="5"/>
      <c r="L1356" s="5"/>
      <c r="M1356" s="5"/>
      <c r="N1356" s="5"/>
      <c r="O1356" s="5">
        <f t="shared" ref="O1356:T1356" si="1572">ROUND(AB1356,2)</f>
        <v>937.6</v>
      </c>
      <c r="P1356" s="5">
        <f t="shared" si="1572"/>
        <v>315.82</v>
      </c>
      <c r="Q1356" s="5">
        <f t="shared" si="1572"/>
        <v>7.33</v>
      </c>
      <c r="R1356" s="5">
        <f t="shared" si="1572"/>
        <v>0.37</v>
      </c>
      <c r="S1356" s="5">
        <f t="shared" si="1572"/>
        <v>614.45000000000005</v>
      </c>
      <c r="T1356" s="5">
        <f t="shared" si="1572"/>
        <v>0</v>
      </c>
      <c r="U1356" s="5">
        <f>AH1356</f>
        <v>47.300947200000003</v>
      </c>
      <c r="V1356" s="5">
        <f>AI1356</f>
        <v>0</v>
      </c>
      <c r="W1356" s="5">
        <f>ROUND(AJ1356,2)</f>
        <v>0</v>
      </c>
      <c r="X1356" s="5">
        <f>ROUND(AK1356,2)</f>
        <v>596.38</v>
      </c>
      <c r="Y1356" s="5">
        <f>ROUND(AL1356,2)</f>
        <v>313.55</v>
      </c>
      <c r="Z1356" s="5"/>
      <c r="AA1356" s="5"/>
      <c r="AB1356" s="5">
        <f>ROUND(SUMIF(AA1339:AA1354,"=54971259",O1339:O1354),2)</f>
        <v>937.6</v>
      </c>
      <c r="AC1356" s="5">
        <f>ROUND(SUMIF(AA1339:AA1354,"=54971259",P1339:P1354),2)</f>
        <v>315.82</v>
      </c>
      <c r="AD1356" s="5">
        <f>ROUND(SUMIF(AA1339:AA1354,"=54971259",Q1339:Q1354),2)</f>
        <v>7.33</v>
      </c>
      <c r="AE1356" s="5">
        <f>ROUND(SUMIF(AA1339:AA1354,"=54971259",R1339:R1354),2)</f>
        <v>0.37</v>
      </c>
      <c r="AF1356" s="5">
        <f>ROUND(SUMIF(AA1339:AA1354,"=54971259",S1339:S1354),2)</f>
        <v>614.45000000000005</v>
      </c>
      <c r="AG1356" s="5">
        <f>ROUND(SUMIF(AA1339:AA1354,"=54971259",T1339:T1354),2)</f>
        <v>0</v>
      </c>
      <c r="AH1356" s="5">
        <f>SUMIF(AA1339:AA1354,"=54971259",U1339:U1354)</f>
        <v>47.300947200000003</v>
      </c>
      <c r="AI1356" s="5">
        <f>SUMIF(AA1339:AA1354,"=54971259",V1339:V1354)</f>
        <v>0</v>
      </c>
      <c r="AJ1356" s="5">
        <f>ROUND(SUMIF(AA1339:AA1354,"=54971259",W1339:W1354),2)</f>
        <v>0</v>
      </c>
      <c r="AK1356" s="5">
        <f>ROUND(SUMIF(AA1339:AA1354,"=54971259",X1339:X1354),2)</f>
        <v>596.38</v>
      </c>
      <c r="AL1356" s="5">
        <f>ROUND(SUMIF(AA1339:AA1354,"=54971259",Y1339:Y1354),2)</f>
        <v>313.55</v>
      </c>
      <c r="AM1356" s="5"/>
      <c r="AN1356" s="5"/>
      <c r="AO1356" s="5">
        <f t="shared" ref="AO1356:BD1356" si="1573">ROUND(BX1356,2)</f>
        <v>0</v>
      </c>
      <c r="AP1356" s="5">
        <f t="shared" si="1573"/>
        <v>0</v>
      </c>
      <c r="AQ1356" s="5">
        <f t="shared" si="1573"/>
        <v>0</v>
      </c>
      <c r="AR1356" s="5">
        <f t="shared" si="1573"/>
        <v>1847.53</v>
      </c>
      <c r="AS1356" s="5">
        <f t="shared" si="1573"/>
        <v>0</v>
      </c>
      <c r="AT1356" s="5">
        <f t="shared" si="1573"/>
        <v>1847.53</v>
      </c>
      <c r="AU1356" s="5">
        <f t="shared" si="1573"/>
        <v>0</v>
      </c>
      <c r="AV1356" s="5">
        <f t="shared" si="1573"/>
        <v>315.82</v>
      </c>
      <c r="AW1356" s="5">
        <f t="shared" si="1573"/>
        <v>315.82</v>
      </c>
      <c r="AX1356" s="5">
        <f t="shared" si="1573"/>
        <v>0</v>
      </c>
      <c r="AY1356" s="5">
        <f t="shared" si="1573"/>
        <v>315.82</v>
      </c>
      <c r="AZ1356" s="5">
        <f t="shared" si="1573"/>
        <v>0</v>
      </c>
      <c r="BA1356" s="5">
        <f t="shared" si="1573"/>
        <v>0</v>
      </c>
      <c r="BB1356" s="5">
        <f t="shared" si="1573"/>
        <v>0</v>
      </c>
      <c r="BC1356" s="5">
        <f t="shared" si="1573"/>
        <v>0</v>
      </c>
      <c r="BD1356" s="5">
        <f t="shared" si="1573"/>
        <v>0</v>
      </c>
      <c r="BE1356" s="5"/>
      <c r="BF1356" s="5"/>
      <c r="BG1356" s="5"/>
      <c r="BH1356" s="5"/>
      <c r="BI1356" s="5"/>
      <c r="BJ1356" s="5"/>
      <c r="BK1356" s="5"/>
      <c r="BL1356" s="5"/>
      <c r="BM1356" s="5"/>
      <c r="BN1356" s="5"/>
      <c r="BO1356" s="5"/>
      <c r="BP1356" s="5"/>
      <c r="BQ1356" s="5"/>
      <c r="BR1356" s="5"/>
      <c r="BS1356" s="5"/>
      <c r="BT1356" s="5"/>
      <c r="BU1356" s="5"/>
      <c r="BV1356" s="5"/>
      <c r="BW1356" s="5"/>
      <c r="BX1356" s="5">
        <f>ROUND(SUMIF(AA1339:AA1354,"=54971259",FQ1339:FQ1354),2)</f>
        <v>0</v>
      </c>
      <c r="BY1356" s="5">
        <f>ROUND(SUMIF(AA1339:AA1354,"=54971259",FR1339:FR1354),2)</f>
        <v>0</v>
      </c>
      <c r="BZ1356" s="5">
        <f>ROUND(SUMIF(AA1339:AA1354,"=54971259",GL1339:GL1354),2)</f>
        <v>0</v>
      </c>
      <c r="CA1356" s="5">
        <f>ROUND(SUMIF(AA1339:AA1354,"=54971259",GM1339:GM1354),2)</f>
        <v>1847.53</v>
      </c>
      <c r="CB1356" s="5">
        <f>ROUND(SUMIF(AA1339:AA1354,"=54971259",GN1339:GN1354),2)</f>
        <v>0</v>
      </c>
      <c r="CC1356" s="5">
        <f>ROUND(SUMIF(AA1339:AA1354,"=54971259",GO1339:GO1354),2)</f>
        <v>1847.53</v>
      </c>
      <c r="CD1356" s="5">
        <f>ROUND(SUMIF(AA1339:AA1354,"=54971259",GP1339:GP1354),2)</f>
        <v>0</v>
      </c>
      <c r="CE1356" s="5">
        <f>AC1356-BX1356</f>
        <v>315.82</v>
      </c>
      <c r="CF1356" s="5">
        <f>AC1356-BY1356</f>
        <v>315.82</v>
      </c>
      <c r="CG1356" s="5">
        <f>BX1356-BZ1356</f>
        <v>0</v>
      </c>
      <c r="CH1356" s="5">
        <f>AC1356-BX1356-BY1356+BZ1356</f>
        <v>315.82</v>
      </c>
      <c r="CI1356" s="5">
        <f>BY1356-BZ1356</f>
        <v>0</v>
      </c>
      <c r="CJ1356" s="5">
        <f>ROUND(SUMIF(AA1339:AA1354,"=54971259",GX1339:GX1354),2)</f>
        <v>0</v>
      </c>
      <c r="CK1356" s="5">
        <f>ROUND(SUMIF(AA1339:AA1354,"=54971259",GY1339:GY1354),2)</f>
        <v>0</v>
      </c>
      <c r="CL1356" s="5">
        <f>ROUND(SUMIF(AA1339:AA1354,"=54971259",GZ1339:GZ1354),2)</f>
        <v>0</v>
      </c>
      <c r="CM1356" s="5">
        <f>ROUND(SUMIF(AA1339:AA1354,"=54971259",HD1339:HD1354),2)</f>
        <v>0</v>
      </c>
      <c r="CN1356" s="5"/>
      <c r="CO1356" s="5"/>
      <c r="CP1356" s="5"/>
      <c r="CQ1356" s="5"/>
      <c r="CR1356" s="5"/>
      <c r="CS1356" s="5"/>
      <c r="CT1356" s="5"/>
      <c r="CU1356" s="5"/>
      <c r="CV1356" s="5"/>
      <c r="CW1356" s="5"/>
      <c r="CX1356" s="5"/>
      <c r="CY1356" s="5"/>
      <c r="CZ1356" s="5"/>
      <c r="DA1356" s="5"/>
      <c r="DB1356" s="5"/>
      <c r="DC1356" s="5"/>
      <c r="DD1356" s="5"/>
      <c r="DE1356" s="5"/>
      <c r="DF1356" s="5"/>
      <c r="DG1356" s="6">
        <f t="shared" ref="DG1356:DL1356" si="1574">ROUND(DT1356,2)</f>
        <v>36781.519999999997</v>
      </c>
      <c r="DH1356" s="6">
        <f t="shared" si="1574"/>
        <v>2067.2399999999998</v>
      </c>
      <c r="DI1356" s="6">
        <f t="shared" si="1574"/>
        <v>90.03</v>
      </c>
      <c r="DJ1356" s="6">
        <f t="shared" si="1574"/>
        <v>20.85</v>
      </c>
      <c r="DK1356" s="6">
        <f t="shared" si="1574"/>
        <v>34624.25</v>
      </c>
      <c r="DL1356" s="6">
        <f t="shared" si="1574"/>
        <v>0</v>
      </c>
      <c r="DM1356" s="6">
        <f>DZ1356</f>
        <v>47.300947200000003</v>
      </c>
      <c r="DN1356" s="6">
        <f>EA1356</f>
        <v>0</v>
      </c>
      <c r="DO1356" s="6">
        <f>ROUND(EB1356,2)</f>
        <v>0</v>
      </c>
      <c r="DP1356" s="6">
        <f>ROUND(EC1356,2)</f>
        <v>33605.75</v>
      </c>
      <c r="DQ1356" s="6">
        <f>ROUND(ED1356,2)</f>
        <v>17669</v>
      </c>
      <c r="DR1356" s="6"/>
      <c r="DS1356" s="6"/>
      <c r="DT1356" s="6">
        <f>ROUND(SUMIF(AA1339:AA1354,"=55890823",O1339:O1354),2)</f>
        <v>36781.519999999997</v>
      </c>
      <c r="DU1356" s="6">
        <f>ROUND(SUMIF(AA1339:AA1354,"=55890823",P1339:P1354),2)</f>
        <v>2067.2399999999998</v>
      </c>
      <c r="DV1356" s="6">
        <f>ROUND(SUMIF(AA1339:AA1354,"=55890823",Q1339:Q1354),2)</f>
        <v>90.03</v>
      </c>
      <c r="DW1356" s="6">
        <f>ROUND(SUMIF(AA1339:AA1354,"=55890823",R1339:R1354),2)</f>
        <v>20.85</v>
      </c>
      <c r="DX1356" s="6">
        <f>ROUND(SUMIF(AA1339:AA1354,"=55890823",S1339:S1354),2)</f>
        <v>34624.25</v>
      </c>
      <c r="DY1356" s="6">
        <f>ROUND(SUMIF(AA1339:AA1354,"=55890823",T1339:T1354),2)</f>
        <v>0</v>
      </c>
      <c r="DZ1356" s="6">
        <f>SUMIF(AA1339:AA1354,"=55890823",U1339:U1354)</f>
        <v>47.300947200000003</v>
      </c>
      <c r="EA1356" s="6">
        <f>SUMIF(AA1339:AA1354,"=55890823",V1339:V1354)</f>
        <v>0</v>
      </c>
      <c r="EB1356" s="6">
        <f>ROUND(SUMIF(AA1339:AA1354,"=55890823",W1339:W1354),2)</f>
        <v>0</v>
      </c>
      <c r="EC1356" s="6">
        <f>ROUND(SUMIF(AA1339:AA1354,"=55890823",X1339:X1354),2)</f>
        <v>33605.75</v>
      </c>
      <c r="ED1356" s="6">
        <f>ROUND(SUMIF(AA1339:AA1354,"=55890823",Y1339:Y1354),2)</f>
        <v>17669</v>
      </c>
      <c r="EE1356" s="6"/>
      <c r="EF1356" s="6"/>
      <c r="EG1356" s="6">
        <f t="shared" ref="EG1356:EV1356" si="1575">ROUND(FP1356,2)</f>
        <v>0</v>
      </c>
      <c r="EH1356" s="6">
        <f t="shared" si="1575"/>
        <v>0</v>
      </c>
      <c r="EI1356" s="6">
        <f t="shared" si="1575"/>
        <v>0</v>
      </c>
      <c r="EJ1356" s="6">
        <f t="shared" si="1575"/>
        <v>88056.27</v>
      </c>
      <c r="EK1356" s="6">
        <f t="shared" si="1575"/>
        <v>0</v>
      </c>
      <c r="EL1356" s="6">
        <f t="shared" si="1575"/>
        <v>88056.27</v>
      </c>
      <c r="EM1356" s="6">
        <f t="shared" si="1575"/>
        <v>0</v>
      </c>
      <c r="EN1356" s="6">
        <f t="shared" si="1575"/>
        <v>2067.2399999999998</v>
      </c>
      <c r="EO1356" s="6">
        <f t="shared" si="1575"/>
        <v>2067.2399999999998</v>
      </c>
      <c r="EP1356" s="6">
        <f t="shared" si="1575"/>
        <v>0</v>
      </c>
      <c r="EQ1356" s="6">
        <f t="shared" si="1575"/>
        <v>2067.2399999999998</v>
      </c>
      <c r="ER1356" s="6">
        <f t="shared" si="1575"/>
        <v>0</v>
      </c>
      <c r="ES1356" s="6">
        <f t="shared" si="1575"/>
        <v>0</v>
      </c>
      <c r="ET1356" s="6">
        <f t="shared" si="1575"/>
        <v>0</v>
      </c>
      <c r="EU1356" s="6">
        <f t="shared" si="1575"/>
        <v>0</v>
      </c>
      <c r="EV1356" s="6">
        <f t="shared" si="1575"/>
        <v>0</v>
      </c>
      <c r="EW1356" s="6"/>
      <c r="EX1356" s="6"/>
      <c r="EY1356" s="6"/>
      <c r="EZ1356" s="6"/>
      <c r="FA1356" s="6"/>
      <c r="FB1356" s="6"/>
      <c r="FC1356" s="6"/>
      <c r="FD1356" s="6"/>
      <c r="FE1356" s="6"/>
      <c r="FF1356" s="6"/>
      <c r="FG1356" s="6"/>
      <c r="FH1356" s="6"/>
      <c r="FI1356" s="6"/>
      <c r="FJ1356" s="6"/>
      <c r="FK1356" s="6"/>
      <c r="FL1356" s="6"/>
      <c r="FM1356" s="6"/>
      <c r="FN1356" s="6"/>
      <c r="FO1356" s="6"/>
      <c r="FP1356" s="6">
        <f>ROUND(SUMIF(AA1339:AA1354,"=55890823",FQ1339:FQ1354),2)</f>
        <v>0</v>
      </c>
      <c r="FQ1356" s="6">
        <f>ROUND(SUMIF(AA1339:AA1354,"=55890823",FR1339:FR1354),2)</f>
        <v>0</v>
      </c>
      <c r="FR1356" s="6">
        <f>ROUND(SUMIF(AA1339:AA1354,"=55890823",GL1339:GL1354),2)</f>
        <v>0</v>
      </c>
      <c r="FS1356" s="6">
        <f>ROUND(SUMIF(AA1339:AA1354,"=55890823",GM1339:GM1354),2)</f>
        <v>88056.27</v>
      </c>
      <c r="FT1356" s="6">
        <f>ROUND(SUMIF(AA1339:AA1354,"=55890823",GN1339:GN1354),2)</f>
        <v>0</v>
      </c>
      <c r="FU1356" s="6">
        <f>ROUND(SUMIF(AA1339:AA1354,"=55890823",GO1339:GO1354),2)</f>
        <v>88056.27</v>
      </c>
      <c r="FV1356" s="6">
        <f>ROUND(SUMIF(AA1339:AA1354,"=55890823",GP1339:GP1354),2)</f>
        <v>0</v>
      </c>
      <c r="FW1356" s="6">
        <f>DU1356-FP1356</f>
        <v>2067.2399999999998</v>
      </c>
      <c r="FX1356" s="6">
        <f>DU1356-FQ1356</f>
        <v>2067.2399999999998</v>
      </c>
      <c r="FY1356" s="6">
        <f>FP1356-FR1356</f>
        <v>0</v>
      </c>
      <c r="FZ1356" s="6">
        <f>DU1356-FP1356-FQ1356+FR1356</f>
        <v>2067.2399999999998</v>
      </c>
      <c r="GA1356" s="6">
        <f>FQ1356-FR1356</f>
        <v>0</v>
      </c>
      <c r="GB1356" s="6">
        <f>ROUND(SUMIF(AA1339:AA1354,"=55890823",GX1339:GX1354),2)</f>
        <v>0</v>
      </c>
      <c r="GC1356" s="6">
        <f>ROUND(SUMIF(AA1339:AA1354,"=55890823",GY1339:GY1354),2)</f>
        <v>0</v>
      </c>
      <c r="GD1356" s="6">
        <f>ROUND(SUMIF(AA1339:AA1354,"=55890823",GZ1339:GZ1354),2)</f>
        <v>0</v>
      </c>
      <c r="GE1356" s="6">
        <f>ROUND(SUMIF(AA1339:AA1354,"=55890823",HD1339:HD1354),2)</f>
        <v>0</v>
      </c>
      <c r="GF1356" s="6"/>
      <c r="GG1356" s="6"/>
      <c r="GH1356" s="6"/>
      <c r="GI1356" s="6"/>
      <c r="GJ1356" s="6"/>
      <c r="GK1356" s="6"/>
      <c r="GL1356" s="6"/>
      <c r="GM1356" s="6"/>
      <c r="GN1356" s="6"/>
      <c r="GO1356" s="6"/>
      <c r="GP1356" s="6"/>
      <c r="GQ1356" s="6"/>
      <c r="GR1356" s="6"/>
      <c r="GS1356" s="6"/>
      <c r="GT1356" s="6"/>
      <c r="GU1356" s="6"/>
      <c r="GV1356" s="6"/>
      <c r="GW1356" s="6"/>
      <c r="GX1356" s="6">
        <v>0</v>
      </c>
    </row>
    <row r="1358" spans="1:255" ht="13" x14ac:dyDescent="0.3">
      <c r="A1358" s="7">
        <v>50</v>
      </c>
      <c r="B1358" s="7">
        <v>0</v>
      </c>
      <c r="C1358" s="7">
        <v>0</v>
      </c>
      <c r="D1358" s="7">
        <v>1</v>
      </c>
      <c r="E1358" s="7">
        <v>201</v>
      </c>
      <c r="F1358" s="7">
        <f>ROUND(Source!O1356,O1358)</f>
        <v>937.6</v>
      </c>
      <c r="G1358" s="7" t="s">
        <v>162</v>
      </c>
      <c r="H1358" s="7" t="s">
        <v>163</v>
      </c>
      <c r="I1358" s="7"/>
      <c r="J1358" s="7"/>
      <c r="K1358" s="7">
        <v>201</v>
      </c>
      <c r="L1358" s="7">
        <v>1</v>
      </c>
      <c r="M1358" s="7">
        <v>3</v>
      </c>
      <c r="N1358" s="7" t="s">
        <v>3</v>
      </c>
      <c r="O1358" s="7">
        <v>2</v>
      </c>
      <c r="P1358" s="7">
        <f>ROUND(Source!DG1356,O1358)</f>
        <v>36781.519999999997</v>
      </c>
      <c r="Q1358" s="7"/>
      <c r="R1358" s="7"/>
      <c r="S1358" s="7"/>
      <c r="T1358" s="7"/>
      <c r="U1358" s="7"/>
      <c r="V1358" s="7"/>
      <c r="W1358" s="7">
        <v>937.6</v>
      </c>
      <c r="X1358" s="7">
        <v>1</v>
      </c>
      <c r="Y1358" s="7">
        <v>937.6</v>
      </c>
      <c r="Z1358" s="7">
        <v>36781.519999999997</v>
      </c>
      <c r="AA1358" s="7">
        <v>1</v>
      </c>
      <c r="AB1358" s="7">
        <v>36781.519999999997</v>
      </c>
    </row>
    <row r="1359" spans="1:255" ht="13" x14ac:dyDescent="0.3">
      <c r="A1359" s="7">
        <v>50</v>
      </c>
      <c r="B1359" s="7">
        <v>0</v>
      </c>
      <c r="C1359" s="7">
        <v>0</v>
      </c>
      <c r="D1359" s="7">
        <v>1</v>
      </c>
      <c r="E1359" s="7">
        <v>202</v>
      </c>
      <c r="F1359" s="7">
        <f>ROUND(Source!P1356,O1359)</f>
        <v>315.82</v>
      </c>
      <c r="G1359" s="7" t="s">
        <v>164</v>
      </c>
      <c r="H1359" s="7" t="s">
        <v>165</v>
      </c>
      <c r="I1359" s="7"/>
      <c r="J1359" s="7"/>
      <c r="K1359" s="7">
        <v>202</v>
      </c>
      <c r="L1359" s="7">
        <v>2</v>
      </c>
      <c r="M1359" s="7">
        <v>3</v>
      </c>
      <c r="N1359" s="7" t="s">
        <v>3</v>
      </c>
      <c r="O1359" s="7">
        <v>2</v>
      </c>
      <c r="P1359" s="7">
        <f>ROUND(Source!DH1356,O1359)</f>
        <v>2067.2399999999998</v>
      </c>
      <c r="Q1359" s="7"/>
      <c r="R1359" s="7"/>
      <c r="S1359" s="7"/>
      <c r="T1359" s="7"/>
      <c r="U1359" s="7"/>
      <c r="V1359" s="7"/>
      <c r="W1359" s="7">
        <v>315.82</v>
      </c>
      <c r="X1359" s="7">
        <v>1</v>
      </c>
      <c r="Y1359" s="7">
        <v>315.82</v>
      </c>
      <c r="Z1359" s="7">
        <v>2067.2399999999998</v>
      </c>
      <c r="AA1359" s="7">
        <v>1</v>
      </c>
      <c r="AB1359" s="7">
        <v>2067.2399999999998</v>
      </c>
    </row>
    <row r="1360" spans="1:255" ht="13" x14ac:dyDescent="0.3">
      <c r="A1360" s="7">
        <v>50</v>
      </c>
      <c r="B1360" s="7">
        <v>0</v>
      </c>
      <c r="C1360" s="7">
        <v>0</v>
      </c>
      <c r="D1360" s="7">
        <v>1</v>
      </c>
      <c r="E1360" s="7">
        <v>222</v>
      </c>
      <c r="F1360" s="7">
        <f>ROUND(Source!AO1356,O1360)</f>
        <v>0</v>
      </c>
      <c r="G1360" s="7" t="s">
        <v>166</v>
      </c>
      <c r="H1360" s="7" t="s">
        <v>167</v>
      </c>
      <c r="I1360" s="7"/>
      <c r="J1360" s="7"/>
      <c r="K1360" s="7">
        <v>222</v>
      </c>
      <c r="L1360" s="7">
        <v>3</v>
      </c>
      <c r="M1360" s="7">
        <v>3</v>
      </c>
      <c r="N1360" s="7" t="s">
        <v>3</v>
      </c>
      <c r="O1360" s="7">
        <v>2</v>
      </c>
      <c r="P1360" s="7">
        <f>ROUND(Source!EG1356,O1360)</f>
        <v>0</v>
      </c>
      <c r="Q1360" s="7"/>
      <c r="R1360" s="7"/>
      <c r="S1360" s="7"/>
      <c r="T1360" s="7"/>
      <c r="U1360" s="7"/>
      <c r="V1360" s="7"/>
      <c r="W1360" s="7">
        <v>0</v>
      </c>
      <c r="X1360" s="7">
        <v>1</v>
      </c>
      <c r="Y1360" s="7">
        <v>0</v>
      </c>
      <c r="Z1360" s="7">
        <v>0</v>
      </c>
      <c r="AA1360" s="7">
        <v>1</v>
      </c>
      <c r="AB1360" s="7">
        <v>0</v>
      </c>
    </row>
    <row r="1361" spans="1:28" ht="13" x14ac:dyDescent="0.3">
      <c r="A1361" s="7">
        <v>50</v>
      </c>
      <c r="B1361" s="7">
        <v>0</v>
      </c>
      <c r="C1361" s="7">
        <v>0</v>
      </c>
      <c r="D1361" s="7">
        <v>1</v>
      </c>
      <c r="E1361" s="7">
        <v>225</v>
      </c>
      <c r="F1361" s="7">
        <f>ROUND(Source!AV1356,O1361)</f>
        <v>315.82</v>
      </c>
      <c r="G1361" s="7" t="s">
        <v>168</v>
      </c>
      <c r="H1361" s="7" t="s">
        <v>169</v>
      </c>
      <c r="I1361" s="7"/>
      <c r="J1361" s="7"/>
      <c r="K1361" s="7">
        <v>225</v>
      </c>
      <c r="L1361" s="7">
        <v>4</v>
      </c>
      <c r="M1361" s="7">
        <v>3</v>
      </c>
      <c r="N1361" s="7" t="s">
        <v>3</v>
      </c>
      <c r="O1361" s="7">
        <v>2</v>
      </c>
      <c r="P1361" s="7">
        <f>ROUND(Source!EN1356,O1361)</f>
        <v>2067.2399999999998</v>
      </c>
      <c r="Q1361" s="7"/>
      <c r="R1361" s="7"/>
      <c r="S1361" s="7"/>
      <c r="T1361" s="7"/>
      <c r="U1361" s="7"/>
      <c r="V1361" s="7"/>
      <c r="W1361" s="7">
        <v>315.82</v>
      </c>
      <c r="X1361" s="7">
        <v>1</v>
      </c>
      <c r="Y1361" s="7">
        <v>315.82</v>
      </c>
      <c r="Z1361" s="7">
        <v>2067.2399999999998</v>
      </c>
      <c r="AA1361" s="7">
        <v>1</v>
      </c>
      <c r="AB1361" s="7">
        <v>2067.2399999999998</v>
      </c>
    </row>
    <row r="1362" spans="1:28" ht="13" x14ac:dyDescent="0.3">
      <c r="A1362" s="7">
        <v>50</v>
      </c>
      <c r="B1362" s="7">
        <v>0</v>
      </c>
      <c r="C1362" s="7">
        <v>0</v>
      </c>
      <c r="D1362" s="7">
        <v>1</v>
      </c>
      <c r="E1362" s="7">
        <v>226</v>
      </c>
      <c r="F1362" s="7">
        <f>ROUND(Source!AW1356,O1362)</f>
        <v>315.82</v>
      </c>
      <c r="G1362" s="7" t="s">
        <v>170</v>
      </c>
      <c r="H1362" s="7" t="s">
        <v>171</v>
      </c>
      <c r="I1362" s="7"/>
      <c r="J1362" s="7"/>
      <c r="K1362" s="7">
        <v>226</v>
      </c>
      <c r="L1362" s="7">
        <v>5</v>
      </c>
      <c r="M1362" s="7">
        <v>3</v>
      </c>
      <c r="N1362" s="7" t="s">
        <v>3</v>
      </c>
      <c r="O1362" s="7">
        <v>2</v>
      </c>
      <c r="P1362" s="7">
        <f>ROUND(Source!EO1356,O1362)</f>
        <v>2067.2399999999998</v>
      </c>
      <c r="Q1362" s="7"/>
      <c r="R1362" s="7"/>
      <c r="S1362" s="7"/>
      <c r="T1362" s="7"/>
      <c r="U1362" s="7"/>
      <c r="V1362" s="7"/>
      <c r="W1362" s="7">
        <v>315.82</v>
      </c>
      <c r="X1362" s="7">
        <v>1</v>
      </c>
      <c r="Y1362" s="7">
        <v>315.82</v>
      </c>
      <c r="Z1362" s="7">
        <v>2067.2399999999998</v>
      </c>
      <c r="AA1362" s="7">
        <v>1</v>
      </c>
      <c r="AB1362" s="7">
        <v>2067.2399999999998</v>
      </c>
    </row>
    <row r="1363" spans="1:28" ht="13" x14ac:dyDescent="0.3">
      <c r="A1363" s="7">
        <v>50</v>
      </c>
      <c r="B1363" s="7">
        <v>0</v>
      </c>
      <c r="C1363" s="7">
        <v>0</v>
      </c>
      <c r="D1363" s="7">
        <v>1</v>
      </c>
      <c r="E1363" s="7">
        <v>227</v>
      </c>
      <c r="F1363" s="7">
        <f>ROUND(Source!AX1356,O1363)</f>
        <v>0</v>
      </c>
      <c r="G1363" s="7" t="s">
        <v>172</v>
      </c>
      <c r="H1363" s="7" t="s">
        <v>173</v>
      </c>
      <c r="I1363" s="7"/>
      <c r="J1363" s="7"/>
      <c r="K1363" s="7">
        <v>227</v>
      </c>
      <c r="L1363" s="7">
        <v>6</v>
      </c>
      <c r="M1363" s="7">
        <v>3</v>
      </c>
      <c r="N1363" s="7" t="s">
        <v>3</v>
      </c>
      <c r="O1363" s="7">
        <v>2</v>
      </c>
      <c r="P1363" s="7">
        <f>ROUND(Source!EP1356,O1363)</f>
        <v>0</v>
      </c>
      <c r="Q1363" s="7"/>
      <c r="R1363" s="7"/>
      <c r="S1363" s="7"/>
      <c r="T1363" s="7"/>
      <c r="U1363" s="7"/>
      <c r="V1363" s="7"/>
      <c r="W1363" s="7">
        <v>0</v>
      </c>
      <c r="X1363" s="7">
        <v>1</v>
      </c>
      <c r="Y1363" s="7">
        <v>0</v>
      </c>
      <c r="Z1363" s="7">
        <v>0</v>
      </c>
      <c r="AA1363" s="7">
        <v>1</v>
      </c>
      <c r="AB1363" s="7">
        <v>0</v>
      </c>
    </row>
    <row r="1364" spans="1:28" ht="13" x14ac:dyDescent="0.3">
      <c r="A1364" s="7">
        <v>50</v>
      </c>
      <c r="B1364" s="7">
        <v>0</v>
      </c>
      <c r="C1364" s="7">
        <v>0</v>
      </c>
      <c r="D1364" s="7">
        <v>1</v>
      </c>
      <c r="E1364" s="7">
        <v>228</v>
      </c>
      <c r="F1364" s="7">
        <f>ROUND(Source!AY1356,O1364)</f>
        <v>315.82</v>
      </c>
      <c r="G1364" s="7" t="s">
        <v>174</v>
      </c>
      <c r="H1364" s="7" t="s">
        <v>175</v>
      </c>
      <c r="I1364" s="7"/>
      <c r="J1364" s="7"/>
      <c r="K1364" s="7">
        <v>228</v>
      </c>
      <c r="L1364" s="7">
        <v>7</v>
      </c>
      <c r="M1364" s="7">
        <v>3</v>
      </c>
      <c r="N1364" s="7" t="s">
        <v>3</v>
      </c>
      <c r="O1364" s="7">
        <v>2</v>
      </c>
      <c r="P1364" s="7">
        <f>ROUND(Source!EQ1356,O1364)</f>
        <v>2067.2399999999998</v>
      </c>
      <c r="Q1364" s="7"/>
      <c r="R1364" s="7"/>
      <c r="S1364" s="7"/>
      <c r="T1364" s="7"/>
      <c r="U1364" s="7"/>
      <c r="V1364" s="7"/>
      <c r="W1364" s="7">
        <v>315.82</v>
      </c>
      <c r="X1364" s="7">
        <v>1</v>
      </c>
      <c r="Y1364" s="7">
        <v>315.82</v>
      </c>
      <c r="Z1364" s="7">
        <v>2067.2399999999998</v>
      </c>
      <c r="AA1364" s="7">
        <v>1</v>
      </c>
      <c r="AB1364" s="7">
        <v>2067.2399999999998</v>
      </c>
    </row>
    <row r="1365" spans="1:28" ht="13" x14ac:dyDescent="0.3">
      <c r="A1365" s="7">
        <v>50</v>
      </c>
      <c r="B1365" s="7">
        <v>0</v>
      </c>
      <c r="C1365" s="7">
        <v>0</v>
      </c>
      <c r="D1365" s="7">
        <v>1</v>
      </c>
      <c r="E1365" s="7">
        <v>216</v>
      </c>
      <c r="F1365" s="7">
        <f>ROUND(Source!AP1356,O1365)</f>
        <v>0</v>
      </c>
      <c r="G1365" s="7" t="s">
        <v>176</v>
      </c>
      <c r="H1365" s="7" t="s">
        <v>177</v>
      </c>
      <c r="I1365" s="7"/>
      <c r="J1365" s="7"/>
      <c r="K1365" s="7">
        <v>216</v>
      </c>
      <c r="L1365" s="7">
        <v>8</v>
      </c>
      <c r="M1365" s="7">
        <v>3</v>
      </c>
      <c r="N1365" s="7" t="s">
        <v>3</v>
      </c>
      <c r="O1365" s="7">
        <v>2</v>
      </c>
      <c r="P1365" s="7">
        <f>ROUND(Source!EH1356,O1365)</f>
        <v>0</v>
      </c>
      <c r="Q1365" s="7"/>
      <c r="R1365" s="7"/>
      <c r="S1365" s="7"/>
      <c r="T1365" s="7"/>
      <c r="U1365" s="7"/>
      <c r="V1365" s="7"/>
      <c r="W1365" s="7">
        <v>0</v>
      </c>
      <c r="X1365" s="7">
        <v>1</v>
      </c>
      <c r="Y1365" s="7">
        <v>0</v>
      </c>
      <c r="Z1365" s="7">
        <v>0</v>
      </c>
      <c r="AA1365" s="7">
        <v>1</v>
      </c>
      <c r="AB1365" s="7">
        <v>0</v>
      </c>
    </row>
    <row r="1366" spans="1:28" ht="13" x14ac:dyDescent="0.3">
      <c r="A1366" s="7">
        <v>50</v>
      </c>
      <c r="B1366" s="7">
        <v>0</v>
      </c>
      <c r="C1366" s="7">
        <v>0</v>
      </c>
      <c r="D1366" s="7">
        <v>1</v>
      </c>
      <c r="E1366" s="7">
        <v>223</v>
      </c>
      <c r="F1366" s="7">
        <f>ROUND(Source!AQ1356,O1366)</f>
        <v>0</v>
      </c>
      <c r="G1366" s="7" t="s">
        <v>178</v>
      </c>
      <c r="H1366" s="7" t="s">
        <v>179</v>
      </c>
      <c r="I1366" s="7"/>
      <c r="J1366" s="7"/>
      <c r="K1366" s="7">
        <v>223</v>
      </c>
      <c r="L1366" s="7">
        <v>9</v>
      </c>
      <c r="M1366" s="7">
        <v>3</v>
      </c>
      <c r="N1366" s="7" t="s">
        <v>3</v>
      </c>
      <c r="O1366" s="7">
        <v>2</v>
      </c>
      <c r="P1366" s="7">
        <f>ROUND(Source!EI1356,O1366)</f>
        <v>0</v>
      </c>
      <c r="Q1366" s="7"/>
      <c r="R1366" s="7"/>
      <c r="S1366" s="7"/>
      <c r="T1366" s="7"/>
      <c r="U1366" s="7"/>
      <c r="V1366" s="7"/>
      <c r="W1366" s="7">
        <v>0</v>
      </c>
      <c r="X1366" s="7">
        <v>1</v>
      </c>
      <c r="Y1366" s="7">
        <v>0</v>
      </c>
      <c r="Z1366" s="7">
        <v>0</v>
      </c>
      <c r="AA1366" s="7">
        <v>1</v>
      </c>
      <c r="AB1366" s="7">
        <v>0</v>
      </c>
    </row>
    <row r="1367" spans="1:28" ht="13" x14ac:dyDescent="0.3">
      <c r="A1367" s="7">
        <v>50</v>
      </c>
      <c r="B1367" s="7">
        <v>0</v>
      </c>
      <c r="C1367" s="7">
        <v>0</v>
      </c>
      <c r="D1367" s="7">
        <v>1</v>
      </c>
      <c r="E1367" s="7">
        <v>229</v>
      </c>
      <c r="F1367" s="7">
        <f>ROUND(Source!AZ1356,O1367)</f>
        <v>0</v>
      </c>
      <c r="G1367" s="7" t="s">
        <v>180</v>
      </c>
      <c r="H1367" s="7" t="s">
        <v>181</v>
      </c>
      <c r="I1367" s="7"/>
      <c r="J1367" s="7"/>
      <c r="K1367" s="7">
        <v>229</v>
      </c>
      <c r="L1367" s="7">
        <v>10</v>
      </c>
      <c r="M1367" s="7">
        <v>3</v>
      </c>
      <c r="N1367" s="7" t="s">
        <v>3</v>
      </c>
      <c r="O1367" s="7">
        <v>2</v>
      </c>
      <c r="P1367" s="7">
        <f>ROUND(Source!ER1356,O1367)</f>
        <v>0</v>
      </c>
      <c r="Q1367" s="7"/>
      <c r="R1367" s="7"/>
      <c r="S1367" s="7"/>
      <c r="T1367" s="7"/>
      <c r="U1367" s="7"/>
      <c r="V1367" s="7"/>
      <c r="W1367" s="7">
        <v>0</v>
      </c>
      <c r="X1367" s="7">
        <v>1</v>
      </c>
      <c r="Y1367" s="7">
        <v>0</v>
      </c>
      <c r="Z1367" s="7">
        <v>0</v>
      </c>
      <c r="AA1367" s="7">
        <v>1</v>
      </c>
      <c r="AB1367" s="7">
        <v>0</v>
      </c>
    </row>
    <row r="1368" spans="1:28" ht="13" x14ac:dyDescent="0.3">
      <c r="A1368" s="7">
        <v>50</v>
      </c>
      <c r="B1368" s="7">
        <v>0</v>
      </c>
      <c r="C1368" s="7">
        <v>0</v>
      </c>
      <c r="D1368" s="7">
        <v>1</v>
      </c>
      <c r="E1368" s="7">
        <v>203</v>
      </c>
      <c r="F1368" s="7">
        <f>ROUND(Source!Q1356,O1368)</f>
        <v>7.33</v>
      </c>
      <c r="G1368" s="7" t="s">
        <v>182</v>
      </c>
      <c r="H1368" s="7" t="s">
        <v>183</v>
      </c>
      <c r="I1368" s="7"/>
      <c r="J1368" s="7"/>
      <c r="K1368" s="7">
        <v>203</v>
      </c>
      <c r="L1368" s="7">
        <v>11</v>
      </c>
      <c r="M1368" s="7">
        <v>3</v>
      </c>
      <c r="N1368" s="7" t="s">
        <v>3</v>
      </c>
      <c r="O1368" s="7">
        <v>2</v>
      </c>
      <c r="P1368" s="7">
        <f>ROUND(Source!DI1356,O1368)</f>
        <v>90.03</v>
      </c>
      <c r="Q1368" s="7"/>
      <c r="R1368" s="7"/>
      <c r="S1368" s="7"/>
      <c r="T1368" s="7"/>
      <c r="U1368" s="7"/>
      <c r="V1368" s="7"/>
      <c r="W1368" s="7">
        <v>7.33</v>
      </c>
      <c r="X1368" s="7">
        <v>1</v>
      </c>
      <c r="Y1368" s="7">
        <v>7.33</v>
      </c>
      <c r="Z1368" s="7">
        <v>90.03</v>
      </c>
      <c r="AA1368" s="7">
        <v>1</v>
      </c>
      <c r="AB1368" s="7">
        <v>90.03</v>
      </c>
    </row>
    <row r="1369" spans="1:28" ht="13" x14ac:dyDescent="0.3">
      <c r="A1369" s="7">
        <v>50</v>
      </c>
      <c r="B1369" s="7">
        <v>0</v>
      </c>
      <c r="C1369" s="7">
        <v>0</v>
      </c>
      <c r="D1369" s="7">
        <v>1</v>
      </c>
      <c r="E1369" s="7">
        <v>231</v>
      </c>
      <c r="F1369" s="7">
        <f>ROUND(Source!BB1356,O1369)</f>
        <v>0</v>
      </c>
      <c r="G1369" s="7" t="s">
        <v>184</v>
      </c>
      <c r="H1369" s="7" t="s">
        <v>185</v>
      </c>
      <c r="I1369" s="7"/>
      <c r="J1369" s="7"/>
      <c r="K1369" s="7">
        <v>231</v>
      </c>
      <c r="L1369" s="7">
        <v>12</v>
      </c>
      <c r="M1369" s="7">
        <v>3</v>
      </c>
      <c r="N1369" s="7" t="s">
        <v>3</v>
      </c>
      <c r="O1369" s="7">
        <v>2</v>
      </c>
      <c r="P1369" s="7">
        <f>ROUND(Source!ET1356,O1369)</f>
        <v>0</v>
      </c>
      <c r="Q1369" s="7"/>
      <c r="R1369" s="7"/>
      <c r="S1369" s="7"/>
      <c r="T1369" s="7"/>
      <c r="U1369" s="7"/>
      <c r="V1369" s="7"/>
      <c r="W1369" s="7">
        <v>0</v>
      </c>
      <c r="X1369" s="7">
        <v>1</v>
      </c>
      <c r="Y1369" s="7">
        <v>0</v>
      </c>
      <c r="Z1369" s="7">
        <v>0</v>
      </c>
      <c r="AA1369" s="7">
        <v>1</v>
      </c>
      <c r="AB1369" s="7">
        <v>0</v>
      </c>
    </row>
    <row r="1370" spans="1:28" ht="13" x14ac:dyDescent="0.3">
      <c r="A1370" s="7">
        <v>50</v>
      </c>
      <c r="B1370" s="7">
        <v>0</v>
      </c>
      <c r="C1370" s="7">
        <v>0</v>
      </c>
      <c r="D1370" s="7">
        <v>1</v>
      </c>
      <c r="E1370" s="7">
        <v>204</v>
      </c>
      <c r="F1370" s="7">
        <f>ROUND(Source!R1356,O1370)</f>
        <v>0.37</v>
      </c>
      <c r="G1370" s="7" t="s">
        <v>186</v>
      </c>
      <c r="H1370" s="7" t="s">
        <v>187</v>
      </c>
      <c r="I1370" s="7"/>
      <c r="J1370" s="7"/>
      <c r="K1370" s="7">
        <v>204</v>
      </c>
      <c r="L1370" s="7">
        <v>13</v>
      </c>
      <c r="M1370" s="7">
        <v>3</v>
      </c>
      <c r="N1370" s="7" t="s">
        <v>3</v>
      </c>
      <c r="O1370" s="7">
        <v>2</v>
      </c>
      <c r="P1370" s="7">
        <f>ROUND(Source!DJ1356,O1370)</f>
        <v>20.85</v>
      </c>
      <c r="Q1370" s="7"/>
      <c r="R1370" s="7"/>
      <c r="S1370" s="7"/>
      <c r="T1370" s="7"/>
      <c r="U1370" s="7"/>
      <c r="V1370" s="7"/>
      <c r="W1370" s="7">
        <v>0.37</v>
      </c>
      <c r="X1370" s="7">
        <v>1</v>
      </c>
      <c r="Y1370" s="7">
        <v>0.37</v>
      </c>
      <c r="Z1370" s="7">
        <v>20.85</v>
      </c>
      <c r="AA1370" s="7">
        <v>1</v>
      </c>
      <c r="AB1370" s="7">
        <v>20.85</v>
      </c>
    </row>
    <row r="1371" spans="1:28" ht="13" x14ac:dyDescent="0.3">
      <c r="A1371" s="7">
        <v>50</v>
      </c>
      <c r="B1371" s="7">
        <v>0</v>
      </c>
      <c r="C1371" s="7">
        <v>0</v>
      </c>
      <c r="D1371" s="7">
        <v>1</v>
      </c>
      <c r="E1371" s="7">
        <v>205</v>
      </c>
      <c r="F1371" s="7">
        <f>ROUND(Source!S1356,O1371)</f>
        <v>614.45000000000005</v>
      </c>
      <c r="G1371" s="7" t="s">
        <v>188</v>
      </c>
      <c r="H1371" s="7" t="s">
        <v>189</v>
      </c>
      <c r="I1371" s="7"/>
      <c r="J1371" s="7"/>
      <c r="K1371" s="7">
        <v>205</v>
      </c>
      <c r="L1371" s="7">
        <v>14</v>
      </c>
      <c r="M1371" s="7">
        <v>3</v>
      </c>
      <c r="N1371" s="7" t="s">
        <v>3</v>
      </c>
      <c r="O1371" s="7">
        <v>2</v>
      </c>
      <c r="P1371" s="7">
        <f>ROUND(Source!DK1356,O1371)</f>
        <v>34624.25</v>
      </c>
      <c r="Q1371" s="7"/>
      <c r="R1371" s="7"/>
      <c r="S1371" s="7"/>
      <c r="T1371" s="7"/>
      <c r="U1371" s="7"/>
      <c r="V1371" s="7"/>
      <c r="W1371" s="7">
        <v>614.45000000000005</v>
      </c>
      <c r="X1371" s="7">
        <v>1</v>
      </c>
      <c r="Y1371" s="7">
        <v>614.45000000000005</v>
      </c>
      <c r="Z1371" s="7">
        <v>34624.25</v>
      </c>
      <c r="AA1371" s="7">
        <v>1</v>
      </c>
      <c r="AB1371" s="7">
        <v>34624.25</v>
      </c>
    </row>
    <row r="1372" spans="1:28" ht="13" x14ac:dyDescent="0.3">
      <c r="A1372" s="7">
        <v>50</v>
      </c>
      <c r="B1372" s="7">
        <v>0</v>
      </c>
      <c r="C1372" s="7">
        <v>0</v>
      </c>
      <c r="D1372" s="7">
        <v>1</v>
      </c>
      <c r="E1372" s="7">
        <v>232</v>
      </c>
      <c r="F1372" s="7">
        <f>ROUND(Source!BC1356,O1372)</f>
        <v>0</v>
      </c>
      <c r="G1372" s="7" t="s">
        <v>190</v>
      </c>
      <c r="H1372" s="7" t="s">
        <v>191</v>
      </c>
      <c r="I1372" s="7"/>
      <c r="J1372" s="7"/>
      <c r="K1372" s="7">
        <v>232</v>
      </c>
      <c r="L1372" s="7">
        <v>15</v>
      </c>
      <c r="M1372" s="7">
        <v>3</v>
      </c>
      <c r="N1372" s="7" t="s">
        <v>3</v>
      </c>
      <c r="O1372" s="7">
        <v>2</v>
      </c>
      <c r="P1372" s="7">
        <f>ROUND(Source!EU1356,O1372)</f>
        <v>0</v>
      </c>
      <c r="Q1372" s="7"/>
      <c r="R1372" s="7"/>
      <c r="S1372" s="7"/>
      <c r="T1372" s="7"/>
      <c r="U1372" s="7"/>
      <c r="V1372" s="7"/>
      <c r="W1372" s="7">
        <v>0</v>
      </c>
      <c r="X1372" s="7">
        <v>1</v>
      </c>
      <c r="Y1372" s="7">
        <v>0</v>
      </c>
      <c r="Z1372" s="7">
        <v>0</v>
      </c>
      <c r="AA1372" s="7">
        <v>1</v>
      </c>
      <c r="AB1372" s="7">
        <v>0</v>
      </c>
    </row>
    <row r="1373" spans="1:28" ht="13" x14ac:dyDescent="0.3">
      <c r="A1373" s="7">
        <v>50</v>
      </c>
      <c r="B1373" s="7">
        <v>0</v>
      </c>
      <c r="C1373" s="7">
        <v>0</v>
      </c>
      <c r="D1373" s="7">
        <v>1</v>
      </c>
      <c r="E1373" s="7">
        <v>214</v>
      </c>
      <c r="F1373" s="7">
        <f>ROUND(Source!AS1356,O1373)</f>
        <v>0</v>
      </c>
      <c r="G1373" s="7" t="s">
        <v>192</v>
      </c>
      <c r="H1373" s="7" t="s">
        <v>193</v>
      </c>
      <c r="I1373" s="7"/>
      <c r="J1373" s="7"/>
      <c r="K1373" s="7">
        <v>214</v>
      </c>
      <c r="L1373" s="7">
        <v>16</v>
      </c>
      <c r="M1373" s="7">
        <v>3</v>
      </c>
      <c r="N1373" s="7" t="s">
        <v>3</v>
      </c>
      <c r="O1373" s="7">
        <v>2</v>
      </c>
      <c r="P1373" s="7">
        <f>ROUND(Source!EK1356,O1373)</f>
        <v>0</v>
      </c>
      <c r="Q1373" s="7"/>
      <c r="R1373" s="7"/>
      <c r="S1373" s="7"/>
      <c r="T1373" s="7"/>
      <c r="U1373" s="7"/>
      <c r="V1373" s="7"/>
      <c r="W1373" s="7">
        <v>0</v>
      </c>
      <c r="X1373" s="7">
        <v>1</v>
      </c>
      <c r="Y1373" s="7">
        <v>0</v>
      </c>
      <c r="Z1373" s="7">
        <v>0</v>
      </c>
      <c r="AA1373" s="7">
        <v>1</v>
      </c>
      <c r="AB1373" s="7">
        <v>0</v>
      </c>
    </row>
    <row r="1374" spans="1:28" ht="13" x14ac:dyDescent="0.3">
      <c r="A1374" s="7">
        <v>50</v>
      </c>
      <c r="B1374" s="7">
        <v>0</v>
      </c>
      <c r="C1374" s="7">
        <v>0</v>
      </c>
      <c r="D1374" s="7">
        <v>1</v>
      </c>
      <c r="E1374" s="7">
        <v>215</v>
      </c>
      <c r="F1374" s="7">
        <f>ROUND(Source!AT1356,O1374)</f>
        <v>1847.53</v>
      </c>
      <c r="G1374" s="7" t="s">
        <v>194</v>
      </c>
      <c r="H1374" s="7" t="s">
        <v>195</v>
      </c>
      <c r="I1374" s="7"/>
      <c r="J1374" s="7"/>
      <c r="K1374" s="7">
        <v>215</v>
      </c>
      <c r="L1374" s="7">
        <v>17</v>
      </c>
      <c r="M1374" s="7">
        <v>3</v>
      </c>
      <c r="N1374" s="7" t="s">
        <v>3</v>
      </c>
      <c r="O1374" s="7">
        <v>2</v>
      </c>
      <c r="P1374" s="7">
        <f>ROUND(Source!EL1356,O1374)</f>
        <v>88056.27</v>
      </c>
      <c r="Q1374" s="7"/>
      <c r="R1374" s="7"/>
      <c r="S1374" s="7"/>
      <c r="T1374" s="7"/>
      <c r="U1374" s="7"/>
      <c r="V1374" s="7"/>
      <c r="W1374" s="7">
        <v>1847.53</v>
      </c>
      <c r="X1374" s="7">
        <v>1</v>
      </c>
      <c r="Y1374" s="7">
        <v>1847.53</v>
      </c>
      <c r="Z1374" s="7">
        <v>88056.27</v>
      </c>
      <c r="AA1374" s="7">
        <v>1</v>
      </c>
      <c r="AB1374" s="7">
        <v>88056.27</v>
      </c>
    </row>
    <row r="1375" spans="1:28" ht="13" x14ac:dyDescent="0.3">
      <c r="A1375" s="7">
        <v>50</v>
      </c>
      <c r="B1375" s="7">
        <v>0</v>
      </c>
      <c r="C1375" s="7">
        <v>0</v>
      </c>
      <c r="D1375" s="7">
        <v>1</v>
      </c>
      <c r="E1375" s="7">
        <v>217</v>
      </c>
      <c r="F1375" s="7">
        <f>ROUND(Source!AU1356,O1375)</f>
        <v>0</v>
      </c>
      <c r="G1375" s="7" t="s">
        <v>196</v>
      </c>
      <c r="H1375" s="7" t="s">
        <v>197</v>
      </c>
      <c r="I1375" s="7"/>
      <c r="J1375" s="7"/>
      <c r="K1375" s="7">
        <v>217</v>
      </c>
      <c r="L1375" s="7">
        <v>18</v>
      </c>
      <c r="M1375" s="7">
        <v>3</v>
      </c>
      <c r="N1375" s="7" t="s">
        <v>3</v>
      </c>
      <c r="O1375" s="7">
        <v>2</v>
      </c>
      <c r="P1375" s="7">
        <f>ROUND(Source!EM1356,O1375)</f>
        <v>0</v>
      </c>
      <c r="Q1375" s="7"/>
      <c r="R1375" s="7"/>
      <c r="S1375" s="7"/>
      <c r="T1375" s="7"/>
      <c r="U1375" s="7"/>
      <c r="V1375" s="7"/>
      <c r="W1375" s="7">
        <v>0</v>
      </c>
      <c r="X1375" s="7">
        <v>1</v>
      </c>
      <c r="Y1375" s="7">
        <v>0</v>
      </c>
      <c r="Z1375" s="7">
        <v>0</v>
      </c>
      <c r="AA1375" s="7">
        <v>1</v>
      </c>
      <c r="AB1375" s="7">
        <v>0</v>
      </c>
    </row>
    <row r="1376" spans="1:28" ht="13" x14ac:dyDescent="0.3">
      <c r="A1376" s="7">
        <v>50</v>
      </c>
      <c r="B1376" s="7">
        <v>0</v>
      </c>
      <c r="C1376" s="7">
        <v>0</v>
      </c>
      <c r="D1376" s="7">
        <v>1</v>
      </c>
      <c r="E1376" s="7">
        <v>230</v>
      </c>
      <c r="F1376" s="7">
        <f>ROUND(Source!BA1356,O1376)</f>
        <v>0</v>
      </c>
      <c r="G1376" s="7" t="s">
        <v>198</v>
      </c>
      <c r="H1376" s="7" t="s">
        <v>199</v>
      </c>
      <c r="I1376" s="7"/>
      <c r="J1376" s="7"/>
      <c r="K1376" s="7">
        <v>230</v>
      </c>
      <c r="L1376" s="7">
        <v>19</v>
      </c>
      <c r="M1376" s="7">
        <v>3</v>
      </c>
      <c r="N1376" s="7" t="s">
        <v>3</v>
      </c>
      <c r="O1376" s="7">
        <v>2</v>
      </c>
      <c r="P1376" s="7">
        <f>ROUND(Source!ES1356,O1376)</f>
        <v>0</v>
      </c>
      <c r="Q1376" s="7"/>
      <c r="R1376" s="7"/>
      <c r="S1376" s="7"/>
      <c r="T1376" s="7"/>
      <c r="U1376" s="7"/>
      <c r="V1376" s="7"/>
      <c r="W1376" s="7">
        <v>0</v>
      </c>
      <c r="X1376" s="7">
        <v>1</v>
      </c>
      <c r="Y1376" s="7">
        <v>0</v>
      </c>
      <c r="Z1376" s="7">
        <v>0</v>
      </c>
      <c r="AA1376" s="7">
        <v>1</v>
      </c>
      <c r="AB1376" s="7">
        <v>0</v>
      </c>
    </row>
    <row r="1377" spans="1:255" ht="13" x14ac:dyDescent="0.3">
      <c r="A1377" s="7">
        <v>50</v>
      </c>
      <c r="B1377" s="7">
        <v>0</v>
      </c>
      <c r="C1377" s="7">
        <v>0</v>
      </c>
      <c r="D1377" s="7">
        <v>1</v>
      </c>
      <c r="E1377" s="7">
        <v>206</v>
      </c>
      <c r="F1377" s="7">
        <f>ROUND(Source!T1356,O1377)</f>
        <v>0</v>
      </c>
      <c r="G1377" s="7" t="s">
        <v>200</v>
      </c>
      <c r="H1377" s="7" t="s">
        <v>201</v>
      </c>
      <c r="I1377" s="7"/>
      <c r="J1377" s="7"/>
      <c r="K1377" s="7">
        <v>206</v>
      </c>
      <c r="L1377" s="7">
        <v>20</v>
      </c>
      <c r="M1377" s="7">
        <v>3</v>
      </c>
      <c r="N1377" s="7" t="s">
        <v>3</v>
      </c>
      <c r="O1377" s="7">
        <v>2</v>
      </c>
      <c r="P1377" s="7">
        <f>ROUND(Source!DL1356,O1377)</f>
        <v>0</v>
      </c>
      <c r="Q1377" s="7"/>
      <c r="R1377" s="7"/>
      <c r="S1377" s="7"/>
      <c r="T1377" s="7"/>
      <c r="U1377" s="7"/>
      <c r="V1377" s="7"/>
      <c r="W1377" s="7">
        <v>0</v>
      </c>
      <c r="X1377" s="7">
        <v>1</v>
      </c>
      <c r="Y1377" s="7">
        <v>0</v>
      </c>
      <c r="Z1377" s="7">
        <v>0</v>
      </c>
      <c r="AA1377" s="7">
        <v>1</v>
      </c>
      <c r="AB1377" s="7">
        <v>0</v>
      </c>
    </row>
    <row r="1378" spans="1:255" ht="13" x14ac:dyDescent="0.3">
      <c r="A1378" s="7">
        <v>50</v>
      </c>
      <c r="B1378" s="7">
        <v>0</v>
      </c>
      <c r="C1378" s="7">
        <v>0</v>
      </c>
      <c r="D1378" s="7">
        <v>1</v>
      </c>
      <c r="E1378" s="7">
        <v>207</v>
      </c>
      <c r="F1378" s="7">
        <f>Source!U1356</f>
        <v>47.300947200000003</v>
      </c>
      <c r="G1378" s="7" t="s">
        <v>202</v>
      </c>
      <c r="H1378" s="7" t="s">
        <v>203</v>
      </c>
      <c r="I1378" s="7"/>
      <c r="J1378" s="7"/>
      <c r="K1378" s="7">
        <v>207</v>
      </c>
      <c r="L1378" s="7">
        <v>21</v>
      </c>
      <c r="M1378" s="7">
        <v>3</v>
      </c>
      <c r="N1378" s="7" t="s">
        <v>3</v>
      </c>
      <c r="O1378" s="7">
        <v>-1</v>
      </c>
      <c r="P1378" s="7">
        <f>Source!DM1356</f>
        <v>47.300947200000003</v>
      </c>
      <c r="Q1378" s="7"/>
      <c r="R1378" s="7"/>
      <c r="S1378" s="7"/>
      <c r="T1378" s="7"/>
      <c r="U1378" s="7"/>
      <c r="V1378" s="7"/>
      <c r="W1378" s="7">
        <v>47.300947200000003</v>
      </c>
      <c r="X1378" s="7">
        <v>1</v>
      </c>
      <c r="Y1378" s="7">
        <v>47.300947200000003</v>
      </c>
      <c r="Z1378" s="7">
        <v>47.300947200000003</v>
      </c>
      <c r="AA1378" s="7">
        <v>1</v>
      </c>
      <c r="AB1378" s="7">
        <v>47.300947200000003</v>
      </c>
    </row>
    <row r="1379" spans="1:255" ht="13" x14ac:dyDescent="0.3">
      <c r="A1379" s="7">
        <v>50</v>
      </c>
      <c r="B1379" s="7">
        <v>0</v>
      </c>
      <c r="C1379" s="7">
        <v>0</v>
      </c>
      <c r="D1379" s="7">
        <v>1</v>
      </c>
      <c r="E1379" s="7">
        <v>208</v>
      </c>
      <c r="F1379" s="7">
        <f>Source!V1356</f>
        <v>0</v>
      </c>
      <c r="G1379" s="7" t="s">
        <v>204</v>
      </c>
      <c r="H1379" s="7" t="s">
        <v>205</v>
      </c>
      <c r="I1379" s="7"/>
      <c r="J1379" s="7"/>
      <c r="K1379" s="7">
        <v>208</v>
      </c>
      <c r="L1379" s="7">
        <v>22</v>
      </c>
      <c r="M1379" s="7">
        <v>3</v>
      </c>
      <c r="N1379" s="7" t="s">
        <v>3</v>
      </c>
      <c r="O1379" s="7">
        <v>-1</v>
      </c>
      <c r="P1379" s="7">
        <f>Source!DN1356</f>
        <v>0</v>
      </c>
      <c r="Q1379" s="7"/>
      <c r="R1379" s="7"/>
      <c r="S1379" s="7"/>
      <c r="T1379" s="7"/>
      <c r="U1379" s="7"/>
      <c r="V1379" s="7"/>
      <c r="W1379" s="7">
        <v>0</v>
      </c>
      <c r="X1379" s="7">
        <v>1</v>
      </c>
      <c r="Y1379" s="7">
        <v>0</v>
      </c>
      <c r="Z1379" s="7">
        <v>0</v>
      </c>
      <c r="AA1379" s="7">
        <v>1</v>
      </c>
      <c r="AB1379" s="7">
        <v>0</v>
      </c>
    </row>
    <row r="1380" spans="1:255" ht="13" x14ac:dyDescent="0.3">
      <c r="A1380" s="7">
        <v>50</v>
      </c>
      <c r="B1380" s="7">
        <v>0</v>
      </c>
      <c r="C1380" s="7">
        <v>0</v>
      </c>
      <c r="D1380" s="7">
        <v>1</v>
      </c>
      <c r="E1380" s="7">
        <v>209</v>
      </c>
      <c r="F1380" s="7">
        <f>ROUND(Source!W1356,O1380)</f>
        <v>0</v>
      </c>
      <c r="G1380" s="7" t="s">
        <v>206</v>
      </c>
      <c r="H1380" s="7" t="s">
        <v>207</v>
      </c>
      <c r="I1380" s="7"/>
      <c r="J1380" s="7"/>
      <c r="K1380" s="7">
        <v>209</v>
      </c>
      <c r="L1380" s="7">
        <v>23</v>
      </c>
      <c r="M1380" s="7">
        <v>3</v>
      </c>
      <c r="N1380" s="7" t="s">
        <v>3</v>
      </c>
      <c r="O1380" s="7">
        <v>2</v>
      </c>
      <c r="P1380" s="7">
        <f>ROUND(Source!DO1356,O1380)</f>
        <v>0</v>
      </c>
      <c r="Q1380" s="7"/>
      <c r="R1380" s="7"/>
      <c r="S1380" s="7"/>
      <c r="T1380" s="7"/>
      <c r="U1380" s="7"/>
      <c r="V1380" s="7"/>
      <c r="W1380" s="7">
        <v>0</v>
      </c>
      <c r="X1380" s="7">
        <v>1</v>
      </c>
      <c r="Y1380" s="7">
        <v>0</v>
      </c>
      <c r="Z1380" s="7">
        <v>0</v>
      </c>
      <c r="AA1380" s="7">
        <v>1</v>
      </c>
      <c r="AB1380" s="7">
        <v>0</v>
      </c>
    </row>
    <row r="1381" spans="1:255" ht="13" x14ac:dyDescent="0.3">
      <c r="A1381" s="7">
        <v>50</v>
      </c>
      <c r="B1381" s="7">
        <v>0</v>
      </c>
      <c r="C1381" s="7">
        <v>0</v>
      </c>
      <c r="D1381" s="7">
        <v>1</v>
      </c>
      <c r="E1381" s="7">
        <v>233</v>
      </c>
      <c r="F1381" s="7">
        <f>ROUND(Source!BD1356,O1381)</f>
        <v>0</v>
      </c>
      <c r="G1381" s="7" t="s">
        <v>208</v>
      </c>
      <c r="H1381" s="7" t="s">
        <v>209</v>
      </c>
      <c r="I1381" s="7"/>
      <c r="J1381" s="7"/>
      <c r="K1381" s="7">
        <v>233</v>
      </c>
      <c r="L1381" s="7">
        <v>24</v>
      </c>
      <c r="M1381" s="7">
        <v>3</v>
      </c>
      <c r="N1381" s="7" t="s">
        <v>3</v>
      </c>
      <c r="O1381" s="7">
        <v>2</v>
      </c>
      <c r="P1381" s="7">
        <f>ROUND(Source!EV1356,O1381)</f>
        <v>0</v>
      </c>
      <c r="Q1381" s="7"/>
      <c r="R1381" s="7"/>
      <c r="S1381" s="7"/>
      <c r="T1381" s="7"/>
      <c r="U1381" s="7"/>
      <c r="V1381" s="7"/>
      <c r="W1381" s="7">
        <v>0</v>
      </c>
      <c r="X1381" s="7">
        <v>1</v>
      </c>
      <c r="Y1381" s="7">
        <v>0</v>
      </c>
      <c r="Z1381" s="7">
        <v>0</v>
      </c>
      <c r="AA1381" s="7">
        <v>1</v>
      </c>
      <c r="AB1381" s="7">
        <v>0</v>
      </c>
    </row>
    <row r="1382" spans="1:255" ht="13" x14ac:dyDescent="0.3">
      <c r="A1382" s="7">
        <v>50</v>
      </c>
      <c r="B1382" s="7">
        <v>0</v>
      </c>
      <c r="C1382" s="7">
        <v>0</v>
      </c>
      <c r="D1382" s="7">
        <v>1</v>
      </c>
      <c r="E1382" s="7">
        <v>210</v>
      </c>
      <c r="F1382" s="7">
        <f>ROUND(Source!X1356,O1382)</f>
        <v>596.38</v>
      </c>
      <c r="G1382" s="7" t="s">
        <v>210</v>
      </c>
      <c r="H1382" s="7" t="s">
        <v>211</v>
      </c>
      <c r="I1382" s="7"/>
      <c r="J1382" s="7"/>
      <c r="K1382" s="7">
        <v>210</v>
      </c>
      <c r="L1382" s="7">
        <v>25</v>
      </c>
      <c r="M1382" s="7">
        <v>3</v>
      </c>
      <c r="N1382" s="7" t="s">
        <v>3</v>
      </c>
      <c r="O1382" s="7">
        <v>2</v>
      </c>
      <c r="P1382" s="7">
        <f>ROUND(Source!DP1356,O1382)</f>
        <v>33605.75</v>
      </c>
      <c r="Q1382" s="7"/>
      <c r="R1382" s="7"/>
      <c r="S1382" s="7"/>
      <c r="T1382" s="7"/>
      <c r="U1382" s="7"/>
      <c r="V1382" s="7"/>
      <c r="W1382" s="7">
        <v>596.38</v>
      </c>
      <c r="X1382" s="7">
        <v>1</v>
      </c>
      <c r="Y1382" s="7">
        <v>596.38</v>
      </c>
      <c r="Z1382" s="7">
        <v>33605.75</v>
      </c>
      <c r="AA1382" s="7">
        <v>1</v>
      </c>
      <c r="AB1382" s="7">
        <v>33605.75</v>
      </c>
    </row>
    <row r="1383" spans="1:255" ht="13" x14ac:dyDescent="0.3">
      <c r="A1383" s="7">
        <v>50</v>
      </c>
      <c r="B1383" s="7">
        <v>0</v>
      </c>
      <c r="C1383" s="7">
        <v>0</v>
      </c>
      <c r="D1383" s="7">
        <v>1</v>
      </c>
      <c r="E1383" s="7">
        <v>211</v>
      </c>
      <c r="F1383" s="7">
        <f>ROUND(Source!Y1356,O1383)</f>
        <v>313.55</v>
      </c>
      <c r="G1383" s="7" t="s">
        <v>212</v>
      </c>
      <c r="H1383" s="7" t="s">
        <v>213</v>
      </c>
      <c r="I1383" s="7"/>
      <c r="J1383" s="7"/>
      <c r="K1383" s="7">
        <v>211</v>
      </c>
      <c r="L1383" s="7">
        <v>26</v>
      </c>
      <c r="M1383" s="7">
        <v>3</v>
      </c>
      <c r="N1383" s="7" t="s">
        <v>3</v>
      </c>
      <c r="O1383" s="7">
        <v>2</v>
      </c>
      <c r="P1383" s="7">
        <f>ROUND(Source!DQ1356,O1383)</f>
        <v>17669</v>
      </c>
      <c r="Q1383" s="7"/>
      <c r="R1383" s="7"/>
      <c r="S1383" s="7"/>
      <c r="T1383" s="7"/>
      <c r="U1383" s="7"/>
      <c r="V1383" s="7"/>
      <c r="W1383" s="7">
        <v>313.55</v>
      </c>
      <c r="X1383" s="7">
        <v>1</v>
      </c>
      <c r="Y1383" s="7">
        <v>313.55</v>
      </c>
      <c r="Z1383" s="7">
        <v>17669</v>
      </c>
      <c r="AA1383" s="7">
        <v>1</v>
      </c>
      <c r="AB1383" s="7">
        <v>17669</v>
      </c>
    </row>
    <row r="1384" spans="1:255" ht="13" x14ac:dyDescent="0.3">
      <c r="A1384" s="7">
        <v>50</v>
      </c>
      <c r="B1384" s="7">
        <v>0</v>
      </c>
      <c r="C1384" s="7">
        <v>0</v>
      </c>
      <c r="D1384" s="7">
        <v>1</v>
      </c>
      <c r="E1384" s="7">
        <v>224</v>
      </c>
      <c r="F1384" s="7">
        <f>ROUND(Source!AR1356,O1384)</f>
        <v>1847.53</v>
      </c>
      <c r="G1384" s="7" t="s">
        <v>214</v>
      </c>
      <c r="H1384" s="7" t="s">
        <v>215</v>
      </c>
      <c r="I1384" s="7"/>
      <c r="J1384" s="7"/>
      <c r="K1384" s="7">
        <v>224</v>
      </c>
      <c r="L1384" s="7">
        <v>27</v>
      </c>
      <c r="M1384" s="7">
        <v>3</v>
      </c>
      <c r="N1384" s="7" t="s">
        <v>3</v>
      </c>
      <c r="O1384" s="7">
        <v>2</v>
      </c>
      <c r="P1384" s="7">
        <f>ROUND(Source!EJ1356,O1384)</f>
        <v>88056.27</v>
      </c>
      <c r="Q1384" s="7"/>
      <c r="R1384" s="7"/>
      <c r="S1384" s="7"/>
      <c r="T1384" s="7"/>
      <c r="U1384" s="7"/>
      <c r="V1384" s="7"/>
      <c r="W1384" s="7">
        <v>1847.53</v>
      </c>
      <c r="X1384" s="7">
        <v>1</v>
      </c>
      <c r="Y1384" s="7">
        <v>1847.53</v>
      </c>
      <c r="Z1384" s="7">
        <v>88056.27</v>
      </c>
      <c r="AA1384" s="7">
        <v>1</v>
      </c>
      <c r="AB1384" s="7">
        <v>88056.27</v>
      </c>
    </row>
    <row r="1386" spans="1:255" ht="13" x14ac:dyDescent="0.3">
      <c r="A1386" s="1">
        <v>4</v>
      </c>
      <c r="B1386" s="1">
        <v>1</v>
      </c>
      <c r="C1386" s="1"/>
      <c r="D1386" s="1">
        <f>ROW(A1401)</f>
        <v>1401</v>
      </c>
      <c r="E1386" s="1"/>
      <c r="F1386" s="1" t="s">
        <v>92</v>
      </c>
      <c r="G1386" s="1" t="s">
        <v>1528</v>
      </c>
      <c r="H1386" s="1" t="s">
        <v>3</v>
      </c>
      <c r="I1386" s="1">
        <v>0</v>
      </c>
      <c r="J1386" s="1"/>
      <c r="K1386" s="1">
        <v>-1</v>
      </c>
      <c r="L1386" s="1"/>
      <c r="M1386" s="1" t="s">
        <v>3</v>
      </c>
      <c r="N1386" s="1"/>
      <c r="O1386" s="1"/>
      <c r="P1386" s="1"/>
      <c r="Q1386" s="1"/>
      <c r="R1386" s="1"/>
      <c r="S1386" s="1">
        <v>0</v>
      </c>
      <c r="T1386" s="1">
        <v>0</v>
      </c>
      <c r="U1386" s="1" t="s">
        <v>3</v>
      </c>
      <c r="V1386" s="1">
        <v>2</v>
      </c>
      <c r="W1386" s="1"/>
      <c r="X1386" s="1"/>
      <c r="Y1386" s="1"/>
      <c r="Z1386" s="1"/>
      <c r="AA1386" s="1"/>
      <c r="AB1386" s="1" t="s">
        <v>3</v>
      </c>
      <c r="AC1386" s="1" t="s">
        <v>3</v>
      </c>
      <c r="AD1386" s="1" t="s">
        <v>3</v>
      </c>
      <c r="AE1386" s="1" t="s">
        <v>3</v>
      </c>
      <c r="AF1386" s="1" t="s">
        <v>3</v>
      </c>
      <c r="AG1386" s="1" t="s">
        <v>3</v>
      </c>
      <c r="AH1386" s="1"/>
      <c r="AI1386" s="1"/>
      <c r="AJ1386" s="1"/>
      <c r="AK1386" s="1"/>
      <c r="AL1386" s="1"/>
      <c r="AM1386" s="1"/>
      <c r="AN1386" s="1"/>
      <c r="AO1386" s="1"/>
      <c r="AP1386" s="1" t="s">
        <v>3</v>
      </c>
      <c r="AQ1386" s="1" t="s">
        <v>3</v>
      </c>
      <c r="AR1386" s="1" t="s">
        <v>3</v>
      </c>
      <c r="AS1386" s="1"/>
      <c r="AT1386" s="1"/>
      <c r="AU1386" s="1"/>
      <c r="AV1386" s="1"/>
      <c r="AW1386" s="1"/>
      <c r="AX1386" s="1"/>
      <c r="AY1386" s="1"/>
      <c r="AZ1386" s="1" t="s">
        <v>3</v>
      </c>
      <c r="BA1386" s="1"/>
      <c r="BB1386" s="1" t="s">
        <v>3</v>
      </c>
      <c r="BC1386" s="1" t="s">
        <v>22</v>
      </c>
      <c r="BD1386" s="1" t="s">
        <v>23</v>
      </c>
      <c r="BE1386" s="1" t="s">
        <v>23</v>
      </c>
      <c r="BF1386" s="1" t="s">
        <v>23</v>
      </c>
      <c r="BG1386" s="1" t="s">
        <v>3</v>
      </c>
      <c r="BH1386" s="1" t="s">
        <v>23</v>
      </c>
      <c r="BI1386" s="1" t="s">
        <v>23</v>
      </c>
      <c r="BJ1386" s="1" t="s">
        <v>3</v>
      </c>
      <c r="BK1386" s="1" t="s">
        <v>3</v>
      </c>
      <c r="BL1386" s="1" t="s">
        <v>3</v>
      </c>
      <c r="BM1386" s="1" t="s">
        <v>22</v>
      </c>
      <c r="BN1386" s="1" t="s">
        <v>23</v>
      </c>
      <c r="BO1386" s="1" t="s">
        <v>2489</v>
      </c>
      <c r="BP1386" s="1" t="s">
        <v>24</v>
      </c>
      <c r="BQ1386" s="1"/>
      <c r="BR1386" s="1"/>
      <c r="BS1386" s="1"/>
      <c r="BT1386" s="1"/>
      <c r="BU1386" s="1"/>
      <c r="BV1386" s="1"/>
      <c r="BW1386" s="1"/>
      <c r="BX1386" s="1">
        <v>0</v>
      </c>
      <c r="BY1386" s="1"/>
      <c r="BZ1386" s="1"/>
      <c r="CA1386" s="1"/>
      <c r="CB1386" s="1"/>
      <c r="CC1386" s="1"/>
      <c r="CD1386" s="1"/>
      <c r="CE1386" s="1"/>
      <c r="CF1386" s="1"/>
      <c r="CG1386" s="1"/>
      <c r="CH1386" s="1"/>
      <c r="CI1386" s="1"/>
      <c r="CJ1386" s="1">
        <v>0</v>
      </c>
    </row>
    <row r="1388" spans="1:255" ht="13" x14ac:dyDescent="0.3">
      <c r="A1388" s="5">
        <v>52</v>
      </c>
      <c r="B1388" s="5">
        <f t="shared" ref="B1388:G1388" si="1576">B1401</f>
        <v>1</v>
      </c>
      <c r="C1388" s="5">
        <f t="shared" si="1576"/>
        <v>4</v>
      </c>
      <c r="D1388" s="5">
        <f t="shared" si="1576"/>
        <v>1386</v>
      </c>
      <c r="E1388" s="5">
        <f t="shared" si="1576"/>
        <v>0</v>
      </c>
      <c r="F1388" s="5" t="str">
        <f t="shared" si="1576"/>
        <v>14</v>
      </c>
      <c r="G1388" s="5" t="str">
        <f t="shared" si="1576"/>
        <v>Подключение жил кабелей к аппаратам (ПЭСПЗ)</v>
      </c>
      <c r="H1388" s="5"/>
      <c r="I1388" s="5"/>
      <c r="J1388" s="5"/>
      <c r="K1388" s="5"/>
      <c r="L1388" s="5"/>
      <c r="M1388" s="5"/>
      <c r="N1388" s="5"/>
      <c r="O1388" s="5">
        <f t="shared" ref="O1388:AT1388" si="1577">O1401</f>
        <v>566.98</v>
      </c>
      <c r="P1388" s="5">
        <f t="shared" si="1577"/>
        <v>159.26</v>
      </c>
      <c r="Q1388" s="5">
        <f t="shared" si="1577"/>
        <v>3.43</v>
      </c>
      <c r="R1388" s="5">
        <f t="shared" si="1577"/>
        <v>0.25</v>
      </c>
      <c r="S1388" s="5">
        <f t="shared" si="1577"/>
        <v>404.29</v>
      </c>
      <c r="T1388" s="5">
        <f t="shared" si="1577"/>
        <v>0</v>
      </c>
      <c r="U1388" s="5">
        <f t="shared" si="1577"/>
        <v>31.122912599999996</v>
      </c>
      <c r="V1388" s="5">
        <f t="shared" si="1577"/>
        <v>0</v>
      </c>
      <c r="W1388" s="5">
        <f t="shared" si="1577"/>
        <v>0</v>
      </c>
      <c r="X1388" s="5">
        <f t="shared" si="1577"/>
        <v>392.41</v>
      </c>
      <c r="Y1388" s="5">
        <f t="shared" si="1577"/>
        <v>206.31</v>
      </c>
      <c r="Z1388" s="5">
        <f t="shared" si="1577"/>
        <v>0</v>
      </c>
      <c r="AA1388" s="5">
        <f t="shared" si="1577"/>
        <v>0</v>
      </c>
      <c r="AB1388" s="5">
        <f t="shared" si="1577"/>
        <v>566.98</v>
      </c>
      <c r="AC1388" s="5">
        <f t="shared" si="1577"/>
        <v>159.26</v>
      </c>
      <c r="AD1388" s="5">
        <f t="shared" si="1577"/>
        <v>3.43</v>
      </c>
      <c r="AE1388" s="5">
        <f t="shared" si="1577"/>
        <v>0.25</v>
      </c>
      <c r="AF1388" s="5">
        <f t="shared" si="1577"/>
        <v>404.29</v>
      </c>
      <c r="AG1388" s="5">
        <f t="shared" si="1577"/>
        <v>0</v>
      </c>
      <c r="AH1388" s="5">
        <f t="shared" si="1577"/>
        <v>31.122912599999996</v>
      </c>
      <c r="AI1388" s="5">
        <f t="shared" si="1577"/>
        <v>0</v>
      </c>
      <c r="AJ1388" s="5">
        <f t="shared" si="1577"/>
        <v>0</v>
      </c>
      <c r="AK1388" s="5">
        <f t="shared" si="1577"/>
        <v>392.41</v>
      </c>
      <c r="AL1388" s="5">
        <f t="shared" si="1577"/>
        <v>206.31</v>
      </c>
      <c r="AM1388" s="5">
        <f t="shared" si="1577"/>
        <v>0</v>
      </c>
      <c r="AN1388" s="5">
        <f t="shared" si="1577"/>
        <v>0</v>
      </c>
      <c r="AO1388" s="5">
        <f t="shared" si="1577"/>
        <v>0</v>
      </c>
      <c r="AP1388" s="5">
        <f t="shared" si="1577"/>
        <v>0</v>
      </c>
      <c r="AQ1388" s="5">
        <f t="shared" si="1577"/>
        <v>0</v>
      </c>
      <c r="AR1388" s="5">
        <f t="shared" si="1577"/>
        <v>1165.7</v>
      </c>
      <c r="AS1388" s="5">
        <f t="shared" si="1577"/>
        <v>0</v>
      </c>
      <c r="AT1388" s="5">
        <f t="shared" si="1577"/>
        <v>1165.7</v>
      </c>
      <c r="AU1388" s="5">
        <f t="shared" ref="AU1388:BZ1388" si="1578">AU1401</f>
        <v>0</v>
      </c>
      <c r="AV1388" s="5">
        <f t="shared" si="1578"/>
        <v>159.26</v>
      </c>
      <c r="AW1388" s="5">
        <f t="shared" si="1578"/>
        <v>159.26</v>
      </c>
      <c r="AX1388" s="5">
        <f t="shared" si="1578"/>
        <v>0</v>
      </c>
      <c r="AY1388" s="5">
        <f t="shared" si="1578"/>
        <v>159.26</v>
      </c>
      <c r="AZ1388" s="5">
        <f t="shared" si="1578"/>
        <v>0</v>
      </c>
      <c r="BA1388" s="5">
        <f t="shared" si="1578"/>
        <v>0</v>
      </c>
      <c r="BB1388" s="5">
        <f t="shared" si="1578"/>
        <v>0</v>
      </c>
      <c r="BC1388" s="5">
        <f t="shared" si="1578"/>
        <v>0</v>
      </c>
      <c r="BD1388" s="5">
        <f t="shared" si="1578"/>
        <v>0</v>
      </c>
      <c r="BE1388" s="5">
        <f t="shared" si="1578"/>
        <v>0</v>
      </c>
      <c r="BF1388" s="5">
        <f t="shared" si="1578"/>
        <v>0</v>
      </c>
      <c r="BG1388" s="5">
        <f t="shared" si="1578"/>
        <v>0</v>
      </c>
      <c r="BH1388" s="5">
        <f t="shared" si="1578"/>
        <v>0</v>
      </c>
      <c r="BI1388" s="5">
        <f t="shared" si="1578"/>
        <v>0</v>
      </c>
      <c r="BJ1388" s="5">
        <f t="shared" si="1578"/>
        <v>0</v>
      </c>
      <c r="BK1388" s="5">
        <f t="shared" si="1578"/>
        <v>0</v>
      </c>
      <c r="BL1388" s="5">
        <f t="shared" si="1578"/>
        <v>0</v>
      </c>
      <c r="BM1388" s="5">
        <f t="shared" si="1578"/>
        <v>0</v>
      </c>
      <c r="BN1388" s="5">
        <f t="shared" si="1578"/>
        <v>0</v>
      </c>
      <c r="BO1388" s="5">
        <f t="shared" si="1578"/>
        <v>0</v>
      </c>
      <c r="BP1388" s="5">
        <f t="shared" si="1578"/>
        <v>0</v>
      </c>
      <c r="BQ1388" s="5">
        <f t="shared" si="1578"/>
        <v>0</v>
      </c>
      <c r="BR1388" s="5">
        <f t="shared" si="1578"/>
        <v>0</v>
      </c>
      <c r="BS1388" s="5">
        <f t="shared" si="1578"/>
        <v>0</v>
      </c>
      <c r="BT1388" s="5">
        <f t="shared" si="1578"/>
        <v>0</v>
      </c>
      <c r="BU1388" s="5">
        <f t="shared" si="1578"/>
        <v>0</v>
      </c>
      <c r="BV1388" s="5">
        <f t="shared" si="1578"/>
        <v>0</v>
      </c>
      <c r="BW1388" s="5">
        <f t="shared" si="1578"/>
        <v>0</v>
      </c>
      <c r="BX1388" s="5">
        <f t="shared" si="1578"/>
        <v>0</v>
      </c>
      <c r="BY1388" s="5">
        <f t="shared" si="1578"/>
        <v>0</v>
      </c>
      <c r="BZ1388" s="5">
        <f t="shared" si="1578"/>
        <v>0</v>
      </c>
      <c r="CA1388" s="5">
        <f t="shared" ref="CA1388:DF1388" si="1579">CA1401</f>
        <v>1165.7</v>
      </c>
      <c r="CB1388" s="5">
        <f t="shared" si="1579"/>
        <v>0</v>
      </c>
      <c r="CC1388" s="5">
        <f t="shared" si="1579"/>
        <v>1165.7</v>
      </c>
      <c r="CD1388" s="5">
        <f t="shared" si="1579"/>
        <v>0</v>
      </c>
      <c r="CE1388" s="5">
        <f t="shared" si="1579"/>
        <v>159.26</v>
      </c>
      <c r="CF1388" s="5">
        <f t="shared" si="1579"/>
        <v>159.26</v>
      </c>
      <c r="CG1388" s="5">
        <f t="shared" si="1579"/>
        <v>0</v>
      </c>
      <c r="CH1388" s="5">
        <f t="shared" si="1579"/>
        <v>159.26</v>
      </c>
      <c r="CI1388" s="5">
        <f t="shared" si="1579"/>
        <v>0</v>
      </c>
      <c r="CJ1388" s="5">
        <f t="shared" si="1579"/>
        <v>0</v>
      </c>
      <c r="CK1388" s="5">
        <f t="shared" si="1579"/>
        <v>0</v>
      </c>
      <c r="CL1388" s="5">
        <f t="shared" si="1579"/>
        <v>0</v>
      </c>
      <c r="CM1388" s="5">
        <f t="shared" si="1579"/>
        <v>0</v>
      </c>
      <c r="CN1388" s="5">
        <f t="shared" si="1579"/>
        <v>0</v>
      </c>
      <c r="CO1388" s="5">
        <f t="shared" si="1579"/>
        <v>0</v>
      </c>
      <c r="CP1388" s="5">
        <f t="shared" si="1579"/>
        <v>0</v>
      </c>
      <c r="CQ1388" s="5">
        <f t="shared" si="1579"/>
        <v>0</v>
      </c>
      <c r="CR1388" s="5">
        <f t="shared" si="1579"/>
        <v>0</v>
      </c>
      <c r="CS1388" s="5">
        <f t="shared" si="1579"/>
        <v>0</v>
      </c>
      <c r="CT1388" s="5">
        <f t="shared" si="1579"/>
        <v>0</v>
      </c>
      <c r="CU1388" s="5">
        <f t="shared" si="1579"/>
        <v>0</v>
      </c>
      <c r="CV1388" s="5">
        <f t="shared" si="1579"/>
        <v>0</v>
      </c>
      <c r="CW1388" s="5">
        <f t="shared" si="1579"/>
        <v>0</v>
      </c>
      <c r="CX1388" s="5">
        <f t="shared" si="1579"/>
        <v>0</v>
      </c>
      <c r="CY1388" s="5">
        <f t="shared" si="1579"/>
        <v>0</v>
      </c>
      <c r="CZ1388" s="5">
        <f t="shared" si="1579"/>
        <v>0</v>
      </c>
      <c r="DA1388" s="5">
        <f t="shared" si="1579"/>
        <v>0</v>
      </c>
      <c r="DB1388" s="5">
        <f t="shared" si="1579"/>
        <v>0</v>
      </c>
      <c r="DC1388" s="5">
        <f t="shared" si="1579"/>
        <v>0</v>
      </c>
      <c r="DD1388" s="5">
        <f t="shared" si="1579"/>
        <v>0</v>
      </c>
      <c r="DE1388" s="5">
        <f t="shared" si="1579"/>
        <v>0</v>
      </c>
      <c r="DF1388" s="5">
        <f t="shared" si="1579"/>
        <v>0</v>
      </c>
      <c r="DG1388" s="6">
        <f t="shared" ref="DG1388:EL1388" si="1580">DG1401</f>
        <v>23845.119999999999</v>
      </c>
      <c r="DH1388" s="6">
        <f t="shared" si="1580"/>
        <v>1017.95</v>
      </c>
      <c r="DI1388" s="6">
        <f t="shared" si="1580"/>
        <v>45.43</v>
      </c>
      <c r="DJ1388" s="6">
        <f t="shared" si="1580"/>
        <v>14.09</v>
      </c>
      <c r="DK1388" s="6">
        <f t="shared" si="1580"/>
        <v>22781.74</v>
      </c>
      <c r="DL1388" s="6">
        <f t="shared" si="1580"/>
        <v>0</v>
      </c>
      <c r="DM1388" s="6">
        <f t="shared" si="1580"/>
        <v>31.122912599999996</v>
      </c>
      <c r="DN1388" s="6">
        <f t="shared" si="1580"/>
        <v>0</v>
      </c>
      <c r="DO1388" s="6">
        <f t="shared" si="1580"/>
        <v>0</v>
      </c>
      <c r="DP1388" s="6">
        <f t="shared" si="1580"/>
        <v>22111.95</v>
      </c>
      <c r="DQ1388" s="6">
        <f t="shared" si="1580"/>
        <v>11625.88</v>
      </c>
      <c r="DR1388" s="6">
        <f t="shared" si="1580"/>
        <v>0</v>
      </c>
      <c r="DS1388" s="6">
        <f t="shared" si="1580"/>
        <v>0</v>
      </c>
      <c r="DT1388" s="6">
        <f t="shared" si="1580"/>
        <v>23845.119999999999</v>
      </c>
      <c r="DU1388" s="6">
        <f t="shared" si="1580"/>
        <v>1017.95</v>
      </c>
      <c r="DV1388" s="6">
        <f t="shared" si="1580"/>
        <v>45.43</v>
      </c>
      <c r="DW1388" s="6">
        <f t="shared" si="1580"/>
        <v>14.09</v>
      </c>
      <c r="DX1388" s="6">
        <f t="shared" si="1580"/>
        <v>22781.74</v>
      </c>
      <c r="DY1388" s="6">
        <f t="shared" si="1580"/>
        <v>0</v>
      </c>
      <c r="DZ1388" s="6">
        <f t="shared" si="1580"/>
        <v>31.122912599999996</v>
      </c>
      <c r="EA1388" s="6">
        <f t="shared" si="1580"/>
        <v>0</v>
      </c>
      <c r="EB1388" s="6">
        <f t="shared" si="1580"/>
        <v>0</v>
      </c>
      <c r="EC1388" s="6">
        <f t="shared" si="1580"/>
        <v>22111.95</v>
      </c>
      <c r="ED1388" s="6">
        <f t="shared" si="1580"/>
        <v>11625.88</v>
      </c>
      <c r="EE1388" s="6">
        <f t="shared" si="1580"/>
        <v>0</v>
      </c>
      <c r="EF1388" s="6">
        <f t="shared" si="1580"/>
        <v>0</v>
      </c>
      <c r="EG1388" s="6">
        <f t="shared" si="1580"/>
        <v>0</v>
      </c>
      <c r="EH1388" s="6">
        <f t="shared" si="1580"/>
        <v>0</v>
      </c>
      <c r="EI1388" s="6">
        <f t="shared" si="1580"/>
        <v>0</v>
      </c>
      <c r="EJ1388" s="6">
        <f t="shared" si="1580"/>
        <v>57582.95</v>
      </c>
      <c r="EK1388" s="6">
        <f t="shared" si="1580"/>
        <v>0</v>
      </c>
      <c r="EL1388" s="6">
        <f t="shared" si="1580"/>
        <v>57582.95</v>
      </c>
      <c r="EM1388" s="6">
        <f t="shared" ref="EM1388:FR1388" si="1581">EM1401</f>
        <v>0</v>
      </c>
      <c r="EN1388" s="6">
        <f t="shared" si="1581"/>
        <v>1017.95</v>
      </c>
      <c r="EO1388" s="6">
        <f t="shared" si="1581"/>
        <v>1017.95</v>
      </c>
      <c r="EP1388" s="6">
        <f t="shared" si="1581"/>
        <v>0</v>
      </c>
      <c r="EQ1388" s="6">
        <f t="shared" si="1581"/>
        <v>1017.95</v>
      </c>
      <c r="ER1388" s="6">
        <f t="shared" si="1581"/>
        <v>0</v>
      </c>
      <c r="ES1388" s="6">
        <f t="shared" si="1581"/>
        <v>0</v>
      </c>
      <c r="ET1388" s="6">
        <f t="shared" si="1581"/>
        <v>0</v>
      </c>
      <c r="EU1388" s="6">
        <f t="shared" si="1581"/>
        <v>0</v>
      </c>
      <c r="EV1388" s="6">
        <f t="shared" si="1581"/>
        <v>0</v>
      </c>
      <c r="EW1388" s="6">
        <f t="shared" si="1581"/>
        <v>0</v>
      </c>
      <c r="EX1388" s="6">
        <f t="shared" si="1581"/>
        <v>0</v>
      </c>
      <c r="EY1388" s="6">
        <f t="shared" si="1581"/>
        <v>0</v>
      </c>
      <c r="EZ1388" s="6">
        <f t="shared" si="1581"/>
        <v>0</v>
      </c>
      <c r="FA1388" s="6">
        <f t="shared" si="1581"/>
        <v>0</v>
      </c>
      <c r="FB1388" s="6">
        <f t="shared" si="1581"/>
        <v>0</v>
      </c>
      <c r="FC1388" s="6">
        <f t="shared" si="1581"/>
        <v>0</v>
      </c>
      <c r="FD1388" s="6">
        <f t="shared" si="1581"/>
        <v>0</v>
      </c>
      <c r="FE1388" s="6">
        <f t="shared" si="1581"/>
        <v>0</v>
      </c>
      <c r="FF1388" s="6">
        <f t="shared" si="1581"/>
        <v>0</v>
      </c>
      <c r="FG1388" s="6">
        <f t="shared" si="1581"/>
        <v>0</v>
      </c>
      <c r="FH1388" s="6">
        <f t="shared" si="1581"/>
        <v>0</v>
      </c>
      <c r="FI1388" s="6">
        <f t="shared" si="1581"/>
        <v>0</v>
      </c>
      <c r="FJ1388" s="6">
        <f t="shared" si="1581"/>
        <v>0</v>
      </c>
      <c r="FK1388" s="6">
        <f t="shared" si="1581"/>
        <v>0</v>
      </c>
      <c r="FL1388" s="6">
        <f t="shared" si="1581"/>
        <v>0</v>
      </c>
      <c r="FM1388" s="6">
        <f t="shared" si="1581"/>
        <v>0</v>
      </c>
      <c r="FN1388" s="6">
        <f t="shared" si="1581"/>
        <v>0</v>
      </c>
      <c r="FO1388" s="6">
        <f t="shared" si="1581"/>
        <v>0</v>
      </c>
      <c r="FP1388" s="6">
        <f t="shared" si="1581"/>
        <v>0</v>
      </c>
      <c r="FQ1388" s="6">
        <f t="shared" si="1581"/>
        <v>0</v>
      </c>
      <c r="FR1388" s="6">
        <f t="shared" si="1581"/>
        <v>0</v>
      </c>
      <c r="FS1388" s="6">
        <f t="shared" ref="FS1388:GX1388" si="1582">FS1401</f>
        <v>57582.95</v>
      </c>
      <c r="FT1388" s="6">
        <f t="shared" si="1582"/>
        <v>0</v>
      </c>
      <c r="FU1388" s="6">
        <f t="shared" si="1582"/>
        <v>57582.95</v>
      </c>
      <c r="FV1388" s="6">
        <f t="shared" si="1582"/>
        <v>0</v>
      </c>
      <c r="FW1388" s="6">
        <f t="shared" si="1582"/>
        <v>1017.95</v>
      </c>
      <c r="FX1388" s="6">
        <f t="shared" si="1582"/>
        <v>1017.95</v>
      </c>
      <c r="FY1388" s="6">
        <f t="shared" si="1582"/>
        <v>0</v>
      </c>
      <c r="FZ1388" s="6">
        <f t="shared" si="1582"/>
        <v>1017.95</v>
      </c>
      <c r="GA1388" s="6">
        <f t="shared" si="1582"/>
        <v>0</v>
      </c>
      <c r="GB1388" s="6">
        <f t="shared" si="1582"/>
        <v>0</v>
      </c>
      <c r="GC1388" s="6">
        <f t="shared" si="1582"/>
        <v>0</v>
      </c>
      <c r="GD1388" s="6">
        <f t="shared" si="1582"/>
        <v>0</v>
      </c>
      <c r="GE1388" s="6">
        <f t="shared" si="1582"/>
        <v>0</v>
      </c>
      <c r="GF1388" s="6">
        <f t="shared" si="1582"/>
        <v>0</v>
      </c>
      <c r="GG1388" s="6">
        <f t="shared" si="1582"/>
        <v>0</v>
      </c>
      <c r="GH1388" s="6">
        <f t="shared" si="1582"/>
        <v>0</v>
      </c>
      <c r="GI1388" s="6">
        <f t="shared" si="1582"/>
        <v>0</v>
      </c>
      <c r="GJ1388" s="6">
        <f t="shared" si="1582"/>
        <v>0</v>
      </c>
      <c r="GK1388" s="6">
        <f t="shared" si="1582"/>
        <v>0</v>
      </c>
      <c r="GL1388" s="6">
        <f t="shared" si="1582"/>
        <v>0</v>
      </c>
      <c r="GM1388" s="6">
        <f t="shared" si="1582"/>
        <v>0</v>
      </c>
      <c r="GN1388" s="6">
        <f t="shared" si="1582"/>
        <v>0</v>
      </c>
      <c r="GO1388" s="6">
        <f t="shared" si="1582"/>
        <v>0</v>
      </c>
      <c r="GP1388" s="6">
        <f t="shared" si="1582"/>
        <v>0</v>
      </c>
      <c r="GQ1388" s="6">
        <f t="shared" si="1582"/>
        <v>0</v>
      </c>
      <c r="GR1388" s="6">
        <f t="shared" si="1582"/>
        <v>0</v>
      </c>
      <c r="GS1388" s="6">
        <f t="shared" si="1582"/>
        <v>0</v>
      </c>
      <c r="GT1388" s="6">
        <f t="shared" si="1582"/>
        <v>0</v>
      </c>
      <c r="GU1388" s="6">
        <f t="shared" si="1582"/>
        <v>0</v>
      </c>
      <c r="GV1388" s="6">
        <f t="shared" si="1582"/>
        <v>0</v>
      </c>
      <c r="GW1388" s="6">
        <f t="shared" si="1582"/>
        <v>0</v>
      </c>
      <c r="GX1388" s="6">
        <f t="shared" si="1582"/>
        <v>0</v>
      </c>
    </row>
    <row r="1390" spans="1:255" ht="409.5" x14ac:dyDescent="0.25">
      <c r="A1390" s="3">
        <v>17</v>
      </c>
      <c r="B1390" s="3">
        <v>1</v>
      </c>
      <c r="C1390" s="3">
        <f>ROW(SmtRes!A767)</f>
        <v>767</v>
      </c>
      <c r="D1390" s="3">
        <f>ROW(EtalonRes!A893)</f>
        <v>893</v>
      </c>
      <c r="E1390" s="3" t="s">
        <v>1529</v>
      </c>
      <c r="F1390" s="3" t="s">
        <v>1505</v>
      </c>
      <c r="G1390" s="3" t="s">
        <v>1506</v>
      </c>
      <c r="H1390" s="3" t="s">
        <v>1507</v>
      </c>
      <c r="I1390" s="3">
        <f>ROUND((5*(12+9+5+1)+3*2)/100,9)</f>
        <v>1.41</v>
      </c>
      <c r="J1390" s="3">
        <v>0</v>
      </c>
      <c r="K1390" s="3">
        <f>ROUND((5*(12+9+5+1)+3*2)/100,9)</f>
        <v>1.41</v>
      </c>
      <c r="L1390" s="3"/>
      <c r="M1390" s="3"/>
      <c r="N1390" s="3"/>
      <c r="O1390" s="3">
        <f t="shared" ref="O1390:O1399" si="1583">ROUND(CP1390,2)</f>
        <v>461.49</v>
      </c>
      <c r="P1390" s="3">
        <f t="shared" ref="P1390:P1399" si="1584">ROUND((ROUND((AC1390*AW1390*I1390),2)*BC1390),2)</f>
        <v>104.48</v>
      </c>
      <c r="Q1390" s="3">
        <f>(ROUND((ROUND((((ET1390*1.2))*AV1390*I1390),2)*BB1390),2)+ROUND((ROUND(((AE1390-((EU1390*1.2)))*AV1390*I1390),2)*BS1390),2))</f>
        <v>1.47</v>
      </c>
      <c r="R1390" s="3">
        <f>(ROUND((ROUND((((EU1390*1.2))*AV1390*I1390),2)*BS1390),2)+ROUND((ROUND(((AE1390-((EU1390*1.2)))*AV1390*I1390),2)*BS1390),2))</f>
        <v>0.23</v>
      </c>
      <c r="S1390" s="3">
        <f t="shared" ref="S1390:S1399" si="1585">ROUND((ROUND((AF1390*AV1390*I1390),2)*BA1390),2)</f>
        <v>355.54</v>
      </c>
      <c r="T1390" s="3">
        <f t="shared" ref="T1390:T1399" si="1586">ROUND(CU1390*I1390,2)</f>
        <v>0</v>
      </c>
      <c r="U1390" s="3">
        <f t="shared" ref="U1390:U1399" si="1587">CV1390*I1390</f>
        <v>27.370045799999996</v>
      </c>
      <c r="V1390" s="3">
        <f t="shared" ref="V1390:V1399" si="1588">CW1390*I1390</f>
        <v>0</v>
      </c>
      <c r="W1390" s="3">
        <f t="shared" ref="W1390:W1399" si="1589">ROUND(CX1390*I1390,2)</f>
        <v>0</v>
      </c>
      <c r="X1390" s="3">
        <f>(ROUND((((S1390+ROUND((ROUND((((EU1390*1.2))*AV1390*I1390),2)*BS1390),2))*AT1390)/100),2)+ROUND(((ROUND((ROUND(((AE1390-((EU1390*1.2)))*AV1390*I1390),2)*BS1390),2)*AT1390)/100),2))</f>
        <v>345.1</v>
      </c>
      <c r="Y1390" s="3">
        <f>(ROUND((((S1390+ROUND((ROUND((((EU1390*1.2))*AV1390*I1390),2)*BS1390),2))*AU1390)/100),2)+ROUND(((ROUND((ROUND(((AE1390-((EU1390*1.2)))*AV1390*I1390),2)*BS1390),2)*AU1390)/100),2))</f>
        <v>181.44</v>
      </c>
      <c r="Z1390" s="3"/>
      <c r="AA1390" s="3">
        <v>54971259</v>
      </c>
      <c r="AB1390" s="3">
        <f t="shared" ref="AB1390:AB1399" si="1590">ROUND((AC1390+AD1390+AF1390),6)</f>
        <v>315.93599999999998</v>
      </c>
      <c r="AC1390" s="3">
        <f>ROUND(((ES1390*1)),6)</f>
        <v>74.099999999999994</v>
      </c>
      <c r="AD1390" s="3">
        <f>ROUND(((((ET1390*1.2))-((EU1390*1.2)))+AE1390),6)</f>
        <v>0.996</v>
      </c>
      <c r="AE1390" s="3">
        <f>ROUND(((EU1390*1.2)),6)</f>
        <v>0.156</v>
      </c>
      <c r="AF1390" s="3">
        <f>ROUND(((EV1390*1.2)),6)</f>
        <v>240.84</v>
      </c>
      <c r="AG1390" s="3">
        <f t="shared" ref="AG1390:AG1399" si="1591">ROUND((AP1390),6)</f>
        <v>0</v>
      </c>
      <c r="AH1390" s="3">
        <f>((EW1390*1.2))</f>
        <v>18.54</v>
      </c>
      <c r="AI1390" s="3">
        <f>((EX1390*1.2))</f>
        <v>0</v>
      </c>
      <c r="AJ1390" s="3">
        <f t="shared" ref="AJ1390:AJ1399" si="1592">(AS1390)</f>
        <v>0</v>
      </c>
      <c r="AK1390" s="3">
        <v>275.63</v>
      </c>
      <c r="AL1390" s="3">
        <v>74.099999999999994</v>
      </c>
      <c r="AM1390" s="3">
        <v>0.83</v>
      </c>
      <c r="AN1390" s="3">
        <v>0.13</v>
      </c>
      <c r="AO1390" s="3">
        <v>200.7</v>
      </c>
      <c r="AP1390" s="3">
        <v>0</v>
      </c>
      <c r="AQ1390" s="3">
        <v>15.45</v>
      </c>
      <c r="AR1390" s="3">
        <v>0</v>
      </c>
      <c r="AS1390" s="3">
        <v>0</v>
      </c>
      <c r="AT1390" s="3">
        <v>97</v>
      </c>
      <c r="AU1390" s="3">
        <v>51</v>
      </c>
      <c r="AV1390" s="3">
        <v>1.0469999999999999</v>
      </c>
      <c r="AW1390" s="3">
        <v>1</v>
      </c>
      <c r="AX1390" s="3"/>
      <c r="AY1390" s="3"/>
      <c r="AZ1390" s="3">
        <v>1</v>
      </c>
      <c r="BA1390" s="3">
        <v>1</v>
      </c>
      <c r="BB1390" s="3">
        <v>1</v>
      </c>
      <c r="BC1390" s="3">
        <v>1</v>
      </c>
      <c r="BD1390" s="3" t="s">
        <v>3</v>
      </c>
      <c r="BE1390" s="3" t="s">
        <v>3</v>
      </c>
      <c r="BF1390" s="3" t="s">
        <v>3</v>
      </c>
      <c r="BG1390" s="3" t="s">
        <v>3</v>
      </c>
      <c r="BH1390" s="3">
        <v>0</v>
      </c>
      <c r="BI1390" s="3">
        <v>2</v>
      </c>
      <c r="BJ1390" s="3" t="s">
        <v>1508</v>
      </c>
      <c r="BK1390" s="3"/>
      <c r="BL1390" s="3"/>
      <c r="BM1390" s="3">
        <v>67</v>
      </c>
      <c r="BN1390" s="3">
        <v>0</v>
      </c>
      <c r="BO1390" s="3" t="s">
        <v>1505</v>
      </c>
      <c r="BP1390" s="3">
        <v>1</v>
      </c>
      <c r="BQ1390" s="3">
        <v>40</v>
      </c>
      <c r="BR1390" s="3">
        <v>0</v>
      </c>
      <c r="BS1390" s="3">
        <v>1</v>
      </c>
      <c r="BT1390" s="3">
        <v>1</v>
      </c>
      <c r="BU1390" s="3">
        <v>1</v>
      </c>
      <c r="BV1390" s="3">
        <v>1</v>
      </c>
      <c r="BW1390" s="3">
        <v>1</v>
      </c>
      <c r="BX1390" s="3">
        <v>1</v>
      </c>
      <c r="BY1390" s="3" t="s">
        <v>3</v>
      </c>
      <c r="BZ1390" s="3">
        <v>97</v>
      </c>
      <c r="CA1390" s="3">
        <v>51</v>
      </c>
      <c r="CB1390" s="3" t="s">
        <v>3</v>
      </c>
      <c r="CC1390" s="3"/>
      <c r="CD1390" s="3"/>
      <c r="CE1390" s="3">
        <v>1566</v>
      </c>
      <c r="CF1390" s="3">
        <v>0</v>
      </c>
      <c r="CG1390" s="3">
        <v>0</v>
      </c>
      <c r="CH1390" s="3"/>
      <c r="CI1390" s="3"/>
      <c r="CJ1390" s="3"/>
      <c r="CK1390" s="3"/>
      <c r="CL1390" s="3"/>
      <c r="CM1390" s="3">
        <v>0</v>
      </c>
      <c r="CN1390" s="9" t="s">
        <v>2491</v>
      </c>
      <c r="CO1390" s="3">
        <v>0</v>
      </c>
      <c r="CP1390" s="3">
        <f t="shared" ref="CP1390:CP1399" si="1593">(P1390+Q1390+S1390)</f>
        <v>461.49</v>
      </c>
      <c r="CQ1390" s="3">
        <f t="shared" ref="CQ1390:CQ1399" si="1594">ROUND((ROUND((AC1390*AW1390*1),2)*BC1390),2)</f>
        <v>74.099999999999994</v>
      </c>
      <c r="CR1390" s="3">
        <f>(ROUND((ROUND((((ET1390*1.2))*AV1390*1),2)*BB1390),2)+ROUND((ROUND(((AE1390-((EU1390*1.2)))*AV1390*1),2)*BS1390),2))</f>
        <v>1.04</v>
      </c>
      <c r="CS1390" s="3">
        <f>(ROUND((ROUND((((EU1390*1.2))*AV1390*1),2)*BS1390),2)+ROUND((ROUND(((AE1390-((EU1390*1.2)))*AV1390*1),2)*BS1390),2))</f>
        <v>0.16</v>
      </c>
      <c r="CT1390" s="3">
        <f t="shared" ref="CT1390:CT1399" si="1595">ROUND((ROUND((AF1390*AV1390*1),2)*BA1390),2)</f>
        <v>252.16</v>
      </c>
      <c r="CU1390" s="3">
        <f t="shared" ref="CU1390:CU1399" si="1596">AG1390</f>
        <v>0</v>
      </c>
      <c r="CV1390" s="3">
        <f t="shared" ref="CV1390:CV1399" si="1597">(AH1390*AV1390)</f>
        <v>19.411379999999998</v>
      </c>
      <c r="CW1390" s="3">
        <f t="shared" ref="CW1390:CW1399" si="1598">AI1390</f>
        <v>0</v>
      </c>
      <c r="CX1390" s="3">
        <f t="shared" ref="CX1390:CX1399" si="1599">AJ1390</f>
        <v>0</v>
      </c>
      <c r="CY1390" s="3">
        <f>(ROUND((((S1390+ROUND((ROUND((((EU1390*1.2))*AV1390*1),2)*BS1390),2))*AT1390)/100),2)+ROUND(((ROUND((ROUND(((AE1390-((EU1390*1.2)))*AV1390*1),2)*BS1390),2)*AT1390)/100),2))</f>
        <v>345.03</v>
      </c>
      <c r="CZ1390" s="3">
        <f>(ROUND((((S1390+ROUND((ROUND((((EU1390*1.2))*AV1390*1),2)*BS1390),2))*AU1390)/100),2)+ROUND(((ROUND((ROUND(((AE1390-((EU1390*1.2)))*AV1390*1),2)*BS1390),2)*AU1390)/100),2))</f>
        <v>181.41</v>
      </c>
      <c r="DA1390" s="3"/>
      <c r="DB1390" s="3">
        <v>265</v>
      </c>
      <c r="DC1390" s="3" t="s">
        <v>3</v>
      </c>
      <c r="DD1390" s="3" t="s">
        <v>22</v>
      </c>
      <c r="DE1390" s="3" t="s">
        <v>42</v>
      </c>
      <c r="DF1390" s="3" t="s">
        <v>42</v>
      </c>
      <c r="DG1390" s="3" t="s">
        <v>42</v>
      </c>
      <c r="DH1390" s="3" t="s">
        <v>3</v>
      </c>
      <c r="DI1390" s="3" t="s">
        <v>42</v>
      </c>
      <c r="DJ1390" s="3" t="s">
        <v>42</v>
      </c>
      <c r="DK1390" s="3" t="s">
        <v>3</v>
      </c>
      <c r="DL1390" s="3" t="s">
        <v>3</v>
      </c>
      <c r="DM1390" s="3" t="s">
        <v>3</v>
      </c>
      <c r="DN1390" s="3">
        <v>0</v>
      </c>
      <c r="DO1390" s="3">
        <v>0</v>
      </c>
      <c r="DP1390" s="3">
        <v>1</v>
      </c>
      <c r="DQ1390" s="3">
        <v>1</v>
      </c>
      <c r="DR1390" s="3"/>
      <c r="DS1390" s="3"/>
      <c r="DT1390" s="3"/>
      <c r="DU1390" s="3">
        <v>1013</v>
      </c>
      <c r="DV1390" s="3" t="s">
        <v>1507</v>
      </c>
      <c r="DW1390" s="3" t="s">
        <v>1507</v>
      </c>
      <c r="DX1390" s="3">
        <v>1</v>
      </c>
      <c r="DY1390" s="3"/>
      <c r="DZ1390" s="3" t="s">
        <v>3</v>
      </c>
      <c r="EA1390" s="3" t="s">
        <v>3</v>
      </c>
      <c r="EB1390" s="3" t="s">
        <v>3</v>
      </c>
      <c r="EC1390" s="3" t="s">
        <v>3</v>
      </c>
      <c r="ED1390" s="3"/>
      <c r="EE1390" s="3">
        <v>57042957</v>
      </c>
      <c r="EF1390" s="3">
        <v>40</v>
      </c>
      <c r="EG1390" s="3" t="s">
        <v>33</v>
      </c>
      <c r="EH1390" s="3">
        <v>0</v>
      </c>
      <c r="EI1390" s="3" t="s">
        <v>3</v>
      </c>
      <c r="EJ1390" s="3">
        <v>2</v>
      </c>
      <c r="EK1390" s="3">
        <v>67</v>
      </c>
      <c r="EL1390" s="3" t="s">
        <v>34</v>
      </c>
      <c r="EM1390" s="3" t="s">
        <v>35</v>
      </c>
      <c r="EN1390" s="3"/>
      <c r="EO1390" s="3" t="s">
        <v>46</v>
      </c>
      <c r="EP1390" s="3"/>
      <c r="EQ1390" s="3">
        <v>0</v>
      </c>
      <c r="ER1390" s="3">
        <v>275.63</v>
      </c>
      <c r="ES1390" s="3">
        <v>74.099999999999994</v>
      </c>
      <c r="ET1390" s="3">
        <v>0.83</v>
      </c>
      <c r="EU1390" s="3">
        <v>0.13</v>
      </c>
      <c r="EV1390" s="3">
        <v>200.7</v>
      </c>
      <c r="EW1390" s="3">
        <v>15.45</v>
      </c>
      <c r="EX1390" s="3">
        <v>0</v>
      </c>
      <c r="EY1390" s="3">
        <v>0</v>
      </c>
      <c r="EZ1390" s="3"/>
      <c r="FA1390" s="3"/>
      <c r="FB1390" s="3"/>
      <c r="FC1390" s="3"/>
      <c r="FD1390" s="3"/>
      <c r="FE1390" s="3"/>
      <c r="FF1390" s="3"/>
      <c r="FG1390" s="3"/>
      <c r="FH1390" s="3"/>
      <c r="FI1390" s="3"/>
      <c r="FJ1390" s="3"/>
      <c r="FK1390" s="3"/>
      <c r="FL1390" s="3"/>
      <c r="FM1390" s="3"/>
      <c r="FN1390" s="3"/>
      <c r="FO1390" s="3"/>
      <c r="FP1390" s="3"/>
      <c r="FQ1390" s="3">
        <v>0</v>
      </c>
      <c r="FR1390" s="3">
        <v>0</v>
      </c>
      <c r="FS1390" s="3">
        <v>0</v>
      </c>
      <c r="FT1390" s="3"/>
      <c r="FU1390" s="3"/>
      <c r="FV1390" s="3"/>
      <c r="FW1390" s="3"/>
      <c r="FX1390" s="3">
        <v>97</v>
      </c>
      <c r="FY1390" s="3">
        <v>51</v>
      </c>
      <c r="FZ1390" s="3"/>
      <c r="GA1390" s="3" t="s">
        <v>3</v>
      </c>
      <c r="GB1390" s="3"/>
      <c r="GC1390" s="3"/>
      <c r="GD1390" s="3">
        <v>1</v>
      </c>
      <c r="GE1390" s="3"/>
      <c r="GF1390" s="3">
        <v>2028037672</v>
      </c>
      <c r="GG1390" s="3">
        <v>2</v>
      </c>
      <c r="GH1390" s="3">
        <v>1</v>
      </c>
      <c r="GI1390" s="3">
        <v>2</v>
      </c>
      <c r="GJ1390" s="3">
        <v>0</v>
      </c>
      <c r="GK1390" s="3">
        <v>0</v>
      </c>
      <c r="GL1390" s="3">
        <f t="shared" ref="GL1390:GL1399" si="1600">ROUND(IF(AND(BH1390=3,BI1390=3,FS1390&lt;&gt;0),P1390,0),2)</f>
        <v>0</v>
      </c>
      <c r="GM1390" s="3">
        <f t="shared" ref="GM1390:GM1399" si="1601">ROUND(O1390+X1390+Y1390,2)+GX1390</f>
        <v>988.03</v>
      </c>
      <c r="GN1390" s="3">
        <f t="shared" ref="GN1390:GN1399" si="1602">IF(OR(BI1390=0,BI1390=1),GM1390-GX1390,0)</f>
        <v>0</v>
      </c>
      <c r="GO1390" s="3">
        <f t="shared" ref="GO1390:GO1399" si="1603">IF(BI1390=2,GM1390-GX1390,0)</f>
        <v>988.03</v>
      </c>
      <c r="GP1390" s="3">
        <f t="shared" ref="GP1390:GP1399" si="1604">IF(BI1390=4,GM1390-GX1390,0)</f>
        <v>0</v>
      </c>
      <c r="GQ1390" s="3"/>
      <c r="GR1390" s="3">
        <v>0</v>
      </c>
      <c r="GS1390" s="3">
        <v>3</v>
      </c>
      <c r="GT1390" s="3">
        <v>0</v>
      </c>
      <c r="GU1390" s="3" t="s">
        <v>3</v>
      </c>
      <c r="GV1390" s="3">
        <f t="shared" ref="GV1390:GV1399" si="1605">ROUND((GT1390),6)</f>
        <v>0</v>
      </c>
      <c r="GW1390" s="3">
        <v>1</v>
      </c>
      <c r="GX1390" s="3">
        <f t="shared" ref="GX1390:GX1399" si="1606">ROUND(HC1390*I1390,2)</f>
        <v>0</v>
      </c>
      <c r="GY1390" s="3"/>
      <c r="GZ1390" s="3"/>
      <c r="HA1390" s="3">
        <v>0</v>
      </c>
      <c r="HB1390" s="3">
        <v>0</v>
      </c>
      <c r="HC1390" s="3">
        <f t="shared" ref="HC1390:HC1399" si="1607">GV1390*GW1390</f>
        <v>0</v>
      </c>
      <c r="HD1390" s="3"/>
      <c r="HE1390" s="3" t="s">
        <v>3</v>
      </c>
      <c r="HF1390" s="3" t="s">
        <v>3</v>
      </c>
      <c r="HG1390" s="3"/>
      <c r="HH1390" s="3"/>
      <c r="HI1390" s="3"/>
      <c r="HJ1390" s="3"/>
      <c r="HK1390" s="3"/>
      <c r="HL1390" s="3"/>
      <c r="HM1390" s="3" t="s">
        <v>3</v>
      </c>
      <c r="HN1390" s="3" t="s">
        <v>3</v>
      </c>
      <c r="HO1390" s="3" t="s">
        <v>3</v>
      </c>
      <c r="HP1390" s="3" t="s">
        <v>3</v>
      </c>
      <c r="HQ1390" s="3" t="s">
        <v>3</v>
      </c>
      <c r="HR1390" s="3"/>
      <c r="HS1390" s="3">
        <v>0</v>
      </c>
      <c r="HT1390" s="3"/>
      <c r="HU1390" s="3"/>
      <c r="HV1390" s="3"/>
      <c r="HW1390" s="3"/>
      <c r="HX1390" s="3"/>
      <c r="HY1390" s="3"/>
      <c r="HZ1390" s="3"/>
      <c r="IA1390" s="3"/>
      <c r="IB1390" s="3"/>
      <c r="IC1390" s="3"/>
      <c r="ID1390" s="3"/>
      <c r="IE1390" s="3"/>
      <c r="IF1390" s="3"/>
      <c r="IG1390" s="3"/>
      <c r="IH1390" s="3"/>
      <c r="II1390" s="3"/>
      <c r="IJ1390" s="3"/>
      <c r="IK1390" s="3">
        <v>0</v>
      </c>
      <c r="IL1390" s="3"/>
      <c r="IM1390" s="3"/>
      <c r="IN1390" s="3"/>
      <c r="IO1390" s="3"/>
      <c r="IP1390" s="3"/>
      <c r="IQ1390" s="3"/>
      <c r="IR1390" s="3"/>
      <c r="IS1390" s="3"/>
      <c r="IT1390" s="3"/>
      <c r="IU1390" s="3"/>
    </row>
    <row r="1391" spans="1:255" ht="409.5" x14ac:dyDescent="0.25">
      <c r="A1391" s="4">
        <v>17</v>
      </c>
      <c r="B1391" s="4">
        <v>1</v>
      </c>
      <c r="C1391" s="4">
        <f>ROW(SmtRes!A778)</f>
        <v>778</v>
      </c>
      <c r="D1391" s="4">
        <f>ROW(EtalonRes!A904)</f>
        <v>904</v>
      </c>
      <c r="E1391" s="4" t="s">
        <v>1529</v>
      </c>
      <c r="F1391" s="4" t="s">
        <v>1505</v>
      </c>
      <c r="G1391" s="4" t="s">
        <v>1506</v>
      </c>
      <c r="H1391" s="4" t="s">
        <v>1507</v>
      </c>
      <c r="I1391" s="4">
        <f>ROUND((5*(12+9+5+1)+3*2)/100,9)</f>
        <v>1.41</v>
      </c>
      <c r="J1391" s="4">
        <v>0</v>
      </c>
      <c r="K1391" s="4">
        <f>ROUND((5*(12+9+5+1)+3*2)/100,9)</f>
        <v>1.41</v>
      </c>
      <c r="L1391" s="4"/>
      <c r="M1391" s="4"/>
      <c r="N1391" s="4"/>
      <c r="O1391" s="4">
        <f t="shared" si="1583"/>
        <v>20687.740000000002</v>
      </c>
      <c r="P1391" s="4">
        <f t="shared" si="1584"/>
        <v>627.91999999999996</v>
      </c>
      <c r="Q1391" s="4">
        <f>(ROUND((ROUND((((ET1391*1.2))*AV1391*I1391),2)*BB1391),2)+ROUND((ROUND(((AE1391-((EU1391*1.2)))*AV1391*I1391),2)*BS1391),2))</f>
        <v>25.14</v>
      </c>
      <c r="R1391" s="4">
        <f>(ROUND((ROUND((((EU1391*1.2))*AV1391*I1391),2)*BS1391),2)+ROUND((ROUND(((AE1391-((EU1391*1.2)))*AV1391*I1391),2)*BS1391),2))</f>
        <v>12.96</v>
      </c>
      <c r="S1391" s="4">
        <f t="shared" si="1585"/>
        <v>20034.68</v>
      </c>
      <c r="T1391" s="4">
        <f t="shared" si="1586"/>
        <v>0</v>
      </c>
      <c r="U1391" s="4">
        <f t="shared" si="1587"/>
        <v>27.370045799999996</v>
      </c>
      <c r="V1391" s="4">
        <f t="shared" si="1588"/>
        <v>0</v>
      </c>
      <c r="W1391" s="4">
        <f t="shared" si="1589"/>
        <v>0</v>
      </c>
      <c r="X1391" s="4">
        <f>(ROUND((((S1391+ROUND((ROUND((((EU1391*1.2))*AV1391*I1391),2)*BS1391),2))*AT1391)/100),2)+ROUND(((ROUND((ROUND(((AE1391-((EU1391*1.2)))*AV1391*I1391),2)*BS1391),2)*AT1391)/100),2))</f>
        <v>19446.21</v>
      </c>
      <c r="Y1391" s="4">
        <f>(ROUND((((S1391+ROUND((ROUND((((EU1391*1.2))*AV1391*I1391),2)*BS1391),2))*AU1391)/100),2)+ROUND(((ROUND((ROUND(((AE1391-((EU1391*1.2)))*AV1391*I1391),2)*BS1391),2)*AU1391)/100),2))</f>
        <v>10224.299999999999</v>
      </c>
      <c r="Z1391" s="4"/>
      <c r="AA1391" s="4">
        <v>55890823</v>
      </c>
      <c r="AB1391" s="4">
        <f t="shared" si="1590"/>
        <v>315.93599999999998</v>
      </c>
      <c r="AC1391" s="4">
        <f>ROUND(((ES1391*1)),6)</f>
        <v>74.099999999999994</v>
      </c>
      <c r="AD1391" s="4">
        <f>ROUND(((((ET1391*1.2))-((EU1391*1.2)))+AE1391),6)</f>
        <v>0.996</v>
      </c>
      <c r="AE1391" s="4">
        <f>ROUND(((EU1391*1.2)),6)</f>
        <v>0.156</v>
      </c>
      <c r="AF1391" s="4">
        <f>ROUND(((EV1391*1.2)),6)</f>
        <v>240.84</v>
      </c>
      <c r="AG1391" s="4">
        <f t="shared" si="1591"/>
        <v>0</v>
      </c>
      <c r="AH1391" s="4">
        <f>((EW1391*1.2))</f>
        <v>18.54</v>
      </c>
      <c r="AI1391" s="4">
        <f>((EX1391*1.2))</f>
        <v>0</v>
      </c>
      <c r="AJ1391" s="4">
        <f t="shared" si="1592"/>
        <v>0</v>
      </c>
      <c r="AK1391" s="4">
        <v>275.63</v>
      </c>
      <c r="AL1391" s="4">
        <v>74.099999999999994</v>
      </c>
      <c r="AM1391" s="4">
        <v>0.83</v>
      </c>
      <c r="AN1391" s="4">
        <v>0.13</v>
      </c>
      <c r="AO1391" s="4">
        <v>200.7</v>
      </c>
      <c r="AP1391" s="4">
        <v>0</v>
      </c>
      <c r="AQ1391" s="4">
        <v>15.45</v>
      </c>
      <c r="AR1391" s="4">
        <v>0</v>
      </c>
      <c r="AS1391" s="4">
        <v>0</v>
      </c>
      <c r="AT1391" s="4">
        <v>97</v>
      </c>
      <c r="AU1391" s="4">
        <v>51</v>
      </c>
      <c r="AV1391" s="4">
        <v>1.0469999999999999</v>
      </c>
      <c r="AW1391" s="4">
        <v>1</v>
      </c>
      <c r="AX1391" s="4"/>
      <c r="AY1391" s="4"/>
      <c r="AZ1391" s="4">
        <v>1</v>
      </c>
      <c r="BA1391" s="4">
        <v>56.35</v>
      </c>
      <c r="BB1391" s="4">
        <v>17.100000000000001</v>
      </c>
      <c r="BC1391" s="4">
        <v>6.01</v>
      </c>
      <c r="BD1391" s="4" t="s">
        <v>3</v>
      </c>
      <c r="BE1391" s="4" t="s">
        <v>3</v>
      </c>
      <c r="BF1391" s="4" t="s">
        <v>3</v>
      </c>
      <c r="BG1391" s="4" t="s">
        <v>3</v>
      </c>
      <c r="BH1391" s="4">
        <v>0</v>
      </c>
      <c r="BI1391" s="4">
        <v>2</v>
      </c>
      <c r="BJ1391" s="4" t="s">
        <v>1508</v>
      </c>
      <c r="BK1391" s="4"/>
      <c r="BL1391" s="4"/>
      <c r="BM1391" s="4">
        <v>67</v>
      </c>
      <c r="BN1391" s="4">
        <v>0</v>
      </c>
      <c r="BO1391" s="4" t="s">
        <v>1505</v>
      </c>
      <c r="BP1391" s="4">
        <v>1</v>
      </c>
      <c r="BQ1391" s="4">
        <v>40</v>
      </c>
      <c r="BR1391" s="4">
        <v>0</v>
      </c>
      <c r="BS1391" s="4">
        <v>56.35</v>
      </c>
      <c r="BT1391" s="4">
        <v>1</v>
      </c>
      <c r="BU1391" s="4">
        <v>1</v>
      </c>
      <c r="BV1391" s="4">
        <v>1</v>
      </c>
      <c r="BW1391" s="4">
        <v>1</v>
      </c>
      <c r="BX1391" s="4">
        <v>1</v>
      </c>
      <c r="BY1391" s="4" t="s">
        <v>3</v>
      </c>
      <c r="BZ1391" s="4">
        <v>97</v>
      </c>
      <c r="CA1391" s="4">
        <v>51</v>
      </c>
      <c r="CB1391" s="4" t="s">
        <v>3</v>
      </c>
      <c r="CC1391" s="4"/>
      <c r="CD1391" s="4"/>
      <c r="CE1391" s="4">
        <v>1566</v>
      </c>
      <c r="CF1391" s="4">
        <v>0</v>
      </c>
      <c r="CG1391" s="4">
        <v>0</v>
      </c>
      <c r="CH1391" s="4"/>
      <c r="CI1391" s="4"/>
      <c r="CJ1391" s="4"/>
      <c r="CK1391" s="4"/>
      <c r="CL1391" s="4"/>
      <c r="CM1391" s="4">
        <v>0</v>
      </c>
      <c r="CN1391" s="10" t="s">
        <v>2491</v>
      </c>
      <c r="CO1391" s="4">
        <v>0</v>
      </c>
      <c r="CP1391" s="4">
        <f t="shared" si="1593"/>
        <v>20687.740000000002</v>
      </c>
      <c r="CQ1391" s="4">
        <f t="shared" si="1594"/>
        <v>445.34</v>
      </c>
      <c r="CR1391" s="4">
        <f>(ROUND((ROUND((((ET1391*1.2))*AV1391*1),2)*BB1391),2)+ROUND((ROUND(((AE1391-((EU1391*1.2)))*AV1391*1),2)*BS1391),2))</f>
        <v>17.78</v>
      </c>
      <c r="CS1391" s="4">
        <f>(ROUND((ROUND((((EU1391*1.2))*AV1391*1),2)*BS1391),2)+ROUND((ROUND(((AE1391-((EU1391*1.2)))*AV1391*1),2)*BS1391),2))</f>
        <v>9.02</v>
      </c>
      <c r="CT1391" s="4">
        <f t="shared" si="1595"/>
        <v>14209.22</v>
      </c>
      <c r="CU1391" s="4">
        <f t="shared" si="1596"/>
        <v>0</v>
      </c>
      <c r="CV1391" s="4">
        <f t="shared" si="1597"/>
        <v>19.411379999999998</v>
      </c>
      <c r="CW1391" s="4">
        <f t="shared" si="1598"/>
        <v>0</v>
      </c>
      <c r="CX1391" s="4">
        <f t="shared" si="1599"/>
        <v>0</v>
      </c>
      <c r="CY1391" s="4">
        <f>(ROUND((((S1391+ROUND((ROUND((((EU1391*1.2))*AV1391*1),2)*BS1391),2))*AT1391)/100),2)+ROUND(((ROUND((ROUND(((AE1391-((EU1391*1.2)))*AV1391*1),2)*BS1391),2)*AT1391)/100),2))</f>
        <v>19442.39</v>
      </c>
      <c r="CZ1391" s="4">
        <f>(ROUND((((S1391+ROUND((ROUND((((EU1391*1.2))*AV1391*1),2)*BS1391),2))*AU1391)/100),2)+ROUND(((ROUND((ROUND(((AE1391-((EU1391*1.2)))*AV1391*1),2)*BS1391),2)*AU1391)/100),2))</f>
        <v>10222.290000000001</v>
      </c>
      <c r="DA1391" s="4"/>
      <c r="DB1391" s="4">
        <v>266</v>
      </c>
      <c r="DC1391" s="4" t="s">
        <v>3</v>
      </c>
      <c r="DD1391" s="4" t="s">
        <v>22</v>
      </c>
      <c r="DE1391" s="4" t="s">
        <v>42</v>
      </c>
      <c r="DF1391" s="4" t="s">
        <v>42</v>
      </c>
      <c r="DG1391" s="4" t="s">
        <v>42</v>
      </c>
      <c r="DH1391" s="4" t="s">
        <v>3</v>
      </c>
      <c r="DI1391" s="4" t="s">
        <v>42</v>
      </c>
      <c r="DJ1391" s="4" t="s">
        <v>42</v>
      </c>
      <c r="DK1391" s="4" t="s">
        <v>3</v>
      </c>
      <c r="DL1391" s="4" t="s">
        <v>3</v>
      </c>
      <c r="DM1391" s="4" t="s">
        <v>3</v>
      </c>
      <c r="DN1391" s="4">
        <v>0</v>
      </c>
      <c r="DO1391" s="4">
        <v>0</v>
      </c>
      <c r="DP1391" s="4">
        <v>1</v>
      </c>
      <c r="DQ1391" s="4">
        <v>1</v>
      </c>
      <c r="DR1391" s="4"/>
      <c r="DS1391" s="4"/>
      <c r="DT1391" s="4"/>
      <c r="DU1391" s="4">
        <v>1013</v>
      </c>
      <c r="DV1391" s="4" t="s">
        <v>1507</v>
      </c>
      <c r="DW1391" s="4" t="s">
        <v>1507</v>
      </c>
      <c r="DX1391" s="4">
        <v>1</v>
      </c>
      <c r="DY1391" s="4"/>
      <c r="DZ1391" s="4" t="s">
        <v>3</v>
      </c>
      <c r="EA1391" s="4" t="s">
        <v>3</v>
      </c>
      <c r="EB1391" s="4" t="s">
        <v>3</v>
      </c>
      <c r="EC1391" s="4" t="s">
        <v>3</v>
      </c>
      <c r="ED1391" s="4"/>
      <c r="EE1391" s="4">
        <v>57042957</v>
      </c>
      <c r="EF1391" s="4">
        <v>40</v>
      </c>
      <c r="EG1391" s="4" t="s">
        <v>33</v>
      </c>
      <c r="EH1391" s="4">
        <v>0</v>
      </c>
      <c r="EI1391" s="4" t="s">
        <v>3</v>
      </c>
      <c r="EJ1391" s="4">
        <v>2</v>
      </c>
      <c r="EK1391" s="4">
        <v>67</v>
      </c>
      <c r="EL1391" s="4" t="s">
        <v>34</v>
      </c>
      <c r="EM1391" s="4" t="s">
        <v>35</v>
      </c>
      <c r="EN1391" s="4"/>
      <c r="EO1391" s="4" t="s">
        <v>46</v>
      </c>
      <c r="EP1391" s="4"/>
      <c r="EQ1391" s="4">
        <v>0</v>
      </c>
      <c r="ER1391" s="4">
        <v>275.63</v>
      </c>
      <c r="ES1391" s="4">
        <v>74.099999999999994</v>
      </c>
      <c r="ET1391" s="4">
        <v>0.83</v>
      </c>
      <c r="EU1391" s="4">
        <v>0.13</v>
      </c>
      <c r="EV1391" s="4">
        <v>200.7</v>
      </c>
      <c r="EW1391" s="4">
        <v>15.45</v>
      </c>
      <c r="EX1391" s="4">
        <v>0</v>
      </c>
      <c r="EY1391" s="4">
        <v>0</v>
      </c>
      <c r="EZ1391" s="4"/>
      <c r="FA1391" s="4"/>
      <c r="FB1391" s="4"/>
      <c r="FC1391" s="4"/>
      <c r="FD1391" s="4"/>
      <c r="FE1391" s="4"/>
      <c r="FF1391" s="4"/>
      <c r="FG1391" s="4"/>
      <c r="FH1391" s="4"/>
      <c r="FI1391" s="4"/>
      <c r="FJ1391" s="4"/>
      <c r="FK1391" s="4"/>
      <c r="FL1391" s="4"/>
      <c r="FM1391" s="4"/>
      <c r="FN1391" s="4"/>
      <c r="FO1391" s="4"/>
      <c r="FP1391" s="4"/>
      <c r="FQ1391" s="4">
        <v>0</v>
      </c>
      <c r="FR1391" s="4">
        <v>0</v>
      </c>
      <c r="FS1391" s="4">
        <v>0</v>
      </c>
      <c r="FT1391" s="4"/>
      <c r="FU1391" s="4"/>
      <c r="FV1391" s="4"/>
      <c r="FW1391" s="4"/>
      <c r="FX1391" s="4">
        <v>97</v>
      </c>
      <c r="FY1391" s="4">
        <v>51</v>
      </c>
      <c r="FZ1391" s="4"/>
      <c r="GA1391" s="4" t="s">
        <v>3</v>
      </c>
      <c r="GB1391" s="4"/>
      <c r="GC1391" s="4"/>
      <c r="GD1391" s="4">
        <v>1</v>
      </c>
      <c r="GE1391" s="4"/>
      <c r="GF1391" s="4">
        <v>2028037672</v>
      </c>
      <c r="GG1391" s="4">
        <v>2</v>
      </c>
      <c r="GH1391" s="4">
        <v>1</v>
      </c>
      <c r="GI1391" s="4">
        <v>2</v>
      </c>
      <c r="GJ1391" s="4">
        <v>0</v>
      </c>
      <c r="GK1391" s="4">
        <v>0</v>
      </c>
      <c r="GL1391" s="4">
        <f t="shared" si="1600"/>
        <v>0</v>
      </c>
      <c r="GM1391" s="4">
        <f t="shared" si="1601"/>
        <v>50358.25</v>
      </c>
      <c r="GN1391" s="4">
        <f t="shared" si="1602"/>
        <v>0</v>
      </c>
      <c r="GO1391" s="4">
        <f t="shared" si="1603"/>
        <v>50358.25</v>
      </c>
      <c r="GP1391" s="4">
        <f t="shared" si="1604"/>
        <v>0</v>
      </c>
      <c r="GQ1391" s="4"/>
      <c r="GR1391" s="4">
        <v>0</v>
      </c>
      <c r="GS1391" s="4">
        <v>3</v>
      </c>
      <c r="GT1391" s="4">
        <v>0</v>
      </c>
      <c r="GU1391" s="4" t="s">
        <v>3</v>
      </c>
      <c r="GV1391" s="4">
        <f t="shared" si="1605"/>
        <v>0</v>
      </c>
      <c r="GW1391" s="4">
        <v>1</v>
      </c>
      <c r="GX1391" s="4">
        <f t="shared" si="1606"/>
        <v>0</v>
      </c>
      <c r="GY1391" s="4"/>
      <c r="GZ1391" s="4"/>
      <c r="HA1391" s="4">
        <v>0</v>
      </c>
      <c r="HB1391" s="4">
        <v>0</v>
      </c>
      <c r="HC1391" s="4">
        <f t="shared" si="1607"/>
        <v>0</v>
      </c>
      <c r="HD1391" s="4"/>
      <c r="HE1391" s="4" t="s">
        <v>3</v>
      </c>
      <c r="HF1391" s="4" t="s">
        <v>3</v>
      </c>
      <c r="HG1391" s="4"/>
      <c r="HH1391" s="4"/>
      <c r="HI1391" s="4"/>
      <c r="HJ1391" s="4"/>
      <c r="HK1391" s="4"/>
      <c r="HL1391" s="4"/>
      <c r="HM1391" s="4" t="s">
        <v>3</v>
      </c>
      <c r="HN1391" s="4" t="s">
        <v>3</v>
      </c>
      <c r="HO1391" s="4" t="s">
        <v>3</v>
      </c>
      <c r="HP1391" s="4" t="s">
        <v>3</v>
      </c>
      <c r="HQ1391" s="4" t="s">
        <v>3</v>
      </c>
      <c r="HR1391" s="4"/>
      <c r="HS1391" s="4">
        <v>0</v>
      </c>
      <c r="HT1391" s="4"/>
      <c r="HU1391" s="4"/>
      <c r="HV1391" s="4"/>
      <c r="HW1391" s="4"/>
      <c r="HX1391" s="4"/>
      <c r="HY1391" s="4"/>
      <c r="HZ1391" s="4"/>
      <c r="IA1391" s="4"/>
      <c r="IB1391" s="4"/>
      <c r="IC1391" s="4"/>
      <c r="ID1391" s="4"/>
      <c r="IE1391" s="4"/>
      <c r="IF1391" s="4"/>
      <c r="IG1391" s="4"/>
      <c r="IH1391" s="4"/>
      <c r="II1391" s="4"/>
      <c r="IJ1391" s="4"/>
      <c r="IK1391" s="4">
        <v>0</v>
      </c>
      <c r="IL1391" s="4"/>
      <c r="IM1391" s="4"/>
      <c r="IN1391" s="4"/>
      <c r="IO1391" s="4"/>
      <c r="IP1391" s="4"/>
      <c r="IQ1391" s="4"/>
      <c r="IR1391" s="4"/>
      <c r="IS1391" s="4"/>
      <c r="IT1391" s="4"/>
      <c r="IU1391" s="4"/>
    </row>
    <row r="1392" spans="1:255" x14ac:dyDescent="0.25">
      <c r="A1392" s="3">
        <v>18</v>
      </c>
      <c r="B1392" s="3">
        <v>1</v>
      </c>
      <c r="C1392" s="3">
        <v>766</v>
      </c>
      <c r="D1392" s="3"/>
      <c r="E1392" s="3" t="s">
        <v>1530</v>
      </c>
      <c r="F1392" s="3" t="s">
        <v>1386</v>
      </c>
      <c r="G1392" s="3" t="s">
        <v>1387</v>
      </c>
      <c r="H1392" s="3" t="s">
        <v>266</v>
      </c>
      <c r="I1392" s="3">
        <f>I1390*J1392</f>
        <v>143.82</v>
      </c>
      <c r="J1392" s="3">
        <v>102</v>
      </c>
      <c r="K1392" s="3">
        <v>102</v>
      </c>
      <c r="L1392" s="3"/>
      <c r="M1392" s="3"/>
      <c r="N1392" s="3"/>
      <c r="O1392" s="3">
        <f t="shared" si="1583"/>
        <v>35.96</v>
      </c>
      <c r="P1392" s="3">
        <f t="shared" si="1584"/>
        <v>35.96</v>
      </c>
      <c r="Q1392" s="3">
        <f>(ROUND((ROUND(((ET1392)*AV1392*I1392),2)*BB1392),2)+ROUND((ROUND(((AE1392-(EU1392))*AV1392*I1392),2)*BS1392),2))</f>
        <v>0</v>
      </c>
      <c r="R1392" s="3">
        <f>(ROUND((ROUND(((EU1392)*AV1392*I1392),2)*BS1392),2)+ROUND((ROUND(((AE1392-(EU1392))*AV1392*I1392),2)*BS1392),2))</f>
        <v>0</v>
      </c>
      <c r="S1392" s="3">
        <f t="shared" si="1585"/>
        <v>0</v>
      </c>
      <c r="T1392" s="3">
        <f t="shared" si="1586"/>
        <v>0</v>
      </c>
      <c r="U1392" s="3">
        <f t="shared" si="1587"/>
        <v>0</v>
      </c>
      <c r="V1392" s="3">
        <f t="shared" si="1588"/>
        <v>0</v>
      </c>
      <c r="W1392" s="3">
        <f t="shared" si="1589"/>
        <v>0</v>
      </c>
      <c r="X1392" s="3">
        <f>(ROUND((((S1392+ROUND((ROUND(((EU1392)*AV1392*I1392),2)*BS1392),2))*AT1392)/100),2)+ROUND(((ROUND((ROUND(((AE1392-(EU1392))*AV1392*I1392),2)*BS1392),2)*AT1392)/100),2))</f>
        <v>0</v>
      </c>
      <c r="Y1392" s="3">
        <f>(ROUND((((S1392+ROUND((ROUND(((EU1392)*AV1392*I1392),2)*BS1392),2))*AU1392)/100),2)+ROUND(((ROUND((ROUND(((AE1392-(EU1392))*AV1392*I1392),2)*BS1392),2)*AU1392)/100),2))</f>
        <v>0</v>
      </c>
      <c r="Z1392" s="3"/>
      <c r="AA1392" s="3">
        <v>54971259</v>
      </c>
      <c r="AB1392" s="3">
        <f t="shared" si="1590"/>
        <v>0.25</v>
      </c>
      <c r="AC1392" s="3">
        <f>ROUND((ES1392),6)</f>
        <v>0.25</v>
      </c>
      <c r="AD1392" s="3">
        <f>ROUND((((ET1392)-(EU1392))+AE1392),6)</f>
        <v>0</v>
      </c>
      <c r="AE1392" s="3">
        <f>ROUND((EU1392),6)</f>
        <v>0</v>
      </c>
      <c r="AF1392" s="3">
        <f>ROUND((EV1392),6)</f>
        <v>0</v>
      </c>
      <c r="AG1392" s="3">
        <f t="shared" si="1591"/>
        <v>0</v>
      </c>
      <c r="AH1392" s="3">
        <f>(EW1392)</f>
        <v>0</v>
      </c>
      <c r="AI1392" s="3">
        <f>(EX1392)</f>
        <v>0</v>
      </c>
      <c r="AJ1392" s="3">
        <f t="shared" si="1592"/>
        <v>0</v>
      </c>
      <c r="AK1392" s="3">
        <v>0.25</v>
      </c>
      <c r="AL1392" s="3">
        <v>0.25</v>
      </c>
      <c r="AM1392" s="3">
        <v>0</v>
      </c>
      <c r="AN1392" s="3">
        <v>0</v>
      </c>
      <c r="AO1392" s="3">
        <v>0</v>
      </c>
      <c r="AP1392" s="3">
        <v>0</v>
      </c>
      <c r="AQ1392" s="3">
        <v>0</v>
      </c>
      <c r="AR1392" s="3">
        <v>0</v>
      </c>
      <c r="AS1392" s="3">
        <v>0</v>
      </c>
      <c r="AT1392" s="3">
        <v>97</v>
      </c>
      <c r="AU1392" s="3">
        <v>51</v>
      </c>
      <c r="AV1392" s="3">
        <v>1</v>
      </c>
      <c r="AW1392" s="3">
        <v>1</v>
      </c>
      <c r="AX1392" s="3"/>
      <c r="AY1392" s="3"/>
      <c r="AZ1392" s="3">
        <v>1</v>
      </c>
      <c r="BA1392" s="3">
        <v>1</v>
      </c>
      <c r="BB1392" s="3">
        <v>1</v>
      </c>
      <c r="BC1392" s="3">
        <v>1</v>
      </c>
      <c r="BD1392" s="3" t="s">
        <v>3</v>
      </c>
      <c r="BE1392" s="3" t="s">
        <v>3</v>
      </c>
      <c r="BF1392" s="3" t="s">
        <v>3</v>
      </c>
      <c r="BG1392" s="3" t="s">
        <v>3</v>
      </c>
      <c r="BH1392" s="3">
        <v>3</v>
      </c>
      <c r="BI1392" s="3">
        <v>2</v>
      </c>
      <c r="BJ1392" s="3" t="s">
        <v>1388</v>
      </c>
      <c r="BK1392" s="3"/>
      <c r="BL1392" s="3"/>
      <c r="BM1392" s="3">
        <v>67</v>
      </c>
      <c r="BN1392" s="3">
        <v>0</v>
      </c>
      <c r="BO1392" s="3" t="s">
        <v>3</v>
      </c>
      <c r="BP1392" s="3">
        <v>0</v>
      </c>
      <c r="BQ1392" s="3">
        <v>40</v>
      </c>
      <c r="BR1392" s="3">
        <v>0</v>
      </c>
      <c r="BS1392" s="3">
        <v>1</v>
      </c>
      <c r="BT1392" s="3">
        <v>1</v>
      </c>
      <c r="BU1392" s="3">
        <v>1</v>
      </c>
      <c r="BV1392" s="3">
        <v>1</v>
      </c>
      <c r="BW1392" s="3">
        <v>1</v>
      </c>
      <c r="BX1392" s="3">
        <v>1</v>
      </c>
      <c r="BY1392" s="3" t="s">
        <v>3</v>
      </c>
      <c r="BZ1392" s="3">
        <v>97</v>
      </c>
      <c r="CA1392" s="3">
        <v>51</v>
      </c>
      <c r="CB1392" s="3" t="s">
        <v>3</v>
      </c>
      <c r="CC1392" s="3"/>
      <c r="CD1392" s="3"/>
      <c r="CE1392" s="3">
        <v>1566</v>
      </c>
      <c r="CF1392" s="3">
        <v>0</v>
      </c>
      <c r="CG1392" s="3">
        <v>0</v>
      </c>
      <c r="CH1392" s="3"/>
      <c r="CI1392" s="3"/>
      <c r="CJ1392" s="3"/>
      <c r="CK1392" s="3"/>
      <c r="CL1392" s="3"/>
      <c r="CM1392" s="3">
        <v>0</v>
      </c>
      <c r="CN1392" s="3" t="s">
        <v>3</v>
      </c>
      <c r="CO1392" s="3">
        <v>0</v>
      </c>
      <c r="CP1392" s="3">
        <f t="shared" si="1593"/>
        <v>35.96</v>
      </c>
      <c r="CQ1392" s="3">
        <f t="shared" si="1594"/>
        <v>0.25</v>
      </c>
      <c r="CR1392" s="3">
        <f>(ROUND((ROUND(((ET1392)*AV1392*1),2)*BB1392),2)+ROUND((ROUND(((AE1392-(EU1392))*AV1392*1),2)*BS1392),2))</f>
        <v>0</v>
      </c>
      <c r="CS1392" s="3">
        <f>(ROUND((ROUND(((EU1392)*AV1392*1),2)*BS1392),2)+ROUND((ROUND(((AE1392-(EU1392))*AV1392*1),2)*BS1392),2))</f>
        <v>0</v>
      </c>
      <c r="CT1392" s="3">
        <f t="shared" si="1595"/>
        <v>0</v>
      </c>
      <c r="CU1392" s="3">
        <f t="shared" si="1596"/>
        <v>0</v>
      </c>
      <c r="CV1392" s="3">
        <f t="shared" si="1597"/>
        <v>0</v>
      </c>
      <c r="CW1392" s="3">
        <f t="shared" si="1598"/>
        <v>0</v>
      </c>
      <c r="CX1392" s="3">
        <f t="shared" si="1599"/>
        <v>0</v>
      </c>
      <c r="CY1392" s="3">
        <f>(ROUND((((S1392+ROUND((ROUND(((EU1392)*AV1392*1),2)*BS1392),2))*AT1392)/100),2)+ROUND(((ROUND((ROUND(((AE1392-(EU1392))*AV1392*1),2)*BS1392),2)*AT1392)/100),2))</f>
        <v>0</v>
      </c>
      <c r="CZ1392" s="3">
        <f>(ROUND((((S1392+ROUND((ROUND(((EU1392)*AV1392*1),2)*BS1392),2))*AU1392)/100),2)+ROUND(((ROUND((ROUND(((AE1392-(EU1392))*AV1392*1),2)*BS1392),2)*AU1392)/100),2))</f>
        <v>0</v>
      </c>
      <c r="DA1392" s="3"/>
      <c r="DB1392" s="3"/>
      <c r="DC1392" s="3" t="s">
        <v>3</v>
      </c>
      <c r="DD1392" s="3" t="s">
        <v>3</v>
      </c>
      <c r="DE1392" s="3" t="s">
        <v>3</v>
      </c>
      <c r="DF1392" s="3" t="s">
        <v>3</v>
      </c>
      <c r="DG1392" s="3" t="s">
        <v>3</v>
      </c>
      <c r="DH1392" s="3" t="s">
        <v>3</v>
      </c>
      <c r="DI1392" s="3" t="s">
        <v>3</v>
      </c>
      <c r="DJ1392" s="3" t="s">
        <v>3</v>
      </c>
      <c r="DK1392" s="3" t="s">
        <v>3</v>
      </c>
      <c r="DL1392" s="3" t="s">
        <v>3</v>
      </c>
      <c r="DM1392" s="3" t="s">
        <v>3</v>
      </c>
      <c r="DN1392" s="3">
        <v>0</v>
      </c>
      <c r="DO1392" s="3">
        <v>0</v>
      </c>
      <c r="DP1392" s="3">
        <v>1</v>
      </c>
      <c r="DQ1392" s="3">
        <v>1</v>
      </c>
      <c r="DR1392" s="3"/>
      <c r="DS1392" s="3"/>
      <c r="DT1392" s="3"/>
      <c r="DU1392" s="3">
        <v>1010</v>
      </c>
      <c r="DV1392" s="3" t="s">
        <v>266</v>
      </c>
      <c r="DW1392" s="3" t="s">
        <v>266</v>
      </c>
      <c r="DX1392" s="3">
        <v>1</v>
      </c>
      <c r="DY1392" s="3"/>
      <c r="DZ1392" s="3" t="s">
        <v>3</v>
      </c>
      <c r="EA1392" s="3" t="s">
        <v>3</v>
      </c>
      <c r="EB1392" s="3" t="s">
        <v>3</v>
      </c>
      <c r="EC1392" s="3" t="s">
        <v>3</v>
      </c>
      <c r="ED1392" s="3"/>
      <c r="EE1392" s="3">
        <v>57042957</v>
      </c>
      <c r="EF1392" s="3">
        <v>40</v>
      </c>
      <c r="EG1392" s="3" t="s">
        <v>33</v>
      </c>
      <c r="EH1392" s="3">
        <v>0</v>
      </c>
      <c r="EI1392" s="3" t="s">
        <v>3</v>
      </c>
      <c r="EJ1392" s="3">
        <v>2</v>
      </c>
      <c r="EK1392" s="3">
        <v>67</v>
      </c>
      <c r="EL1392" s="3" t="s">
        <v>34</v>
      </c>
      <c r="EM1392" s="3" t="s">
        <v>35</v>
      </c>
      <c r="EN1392" s="3"/>
      <c r="EO1392" s="3" t="s">
        <v>3</v>
      </c>
      <c r="EP1392" s="3"/>
      <c r="EQ1392" s="3">
        <v>0</v>
      </c>
      <c r="ER1392" s="3">
        <v>0.25</v>
      </c>
      <c r="ES1392" s="3">
        <v>0.25</v>
      </c>
      <c r="ET1392" s="3">
        <v>0</v>
      </c>
      <c r="EU1392" s="3">
        <v>0</v>
      </c>
      <c r="EV1392" s="3">
        <v>0</v>
      </c>
      <c r="EW1392" s="3">
        <v>0</v>
      </c>
      <c r="EX1392" s="3">
        <v>0</v>
      </c>
      <c r="EY1392" s="3"/>
      <c r="EZ1392" s="3"/>
      <c r="FA1392" s="3"/>
      <c r="FB1392" s="3"/>
      <c r="FC1392" s="3"/>
      <c r="FD1392" s="3"/>
      <c r="FE1392" s="3"/>
      <c r="FF1392" s="3"/>
      <c r="FG1392" s="3"/>
      <c r="FH1392" s="3"/>
      <c r="FI1392" s="3"/>
      <c r="FJ1392" s="3"/>
      <c r="FK1392" s="3"/>
      <c r="FL1392" s="3"/>
      <c r="FM1392" s="3"/>
      <c r="FN1392" s="3"/>
      <c r="FO1392" s="3"/>
      <c r="FP1392" s="3"/>
      <c r="FQ1392" s="3">
        <v>0</v>
      </c>
      <c r="FR1392" s="3">
        <v>0</v>
      </c>
      <c r="FS1392" s="3">
        <v>0</v>
      </c>
      <c r="FT1392" s="3"/>
      <c r="FU1392" s="3"/>
      <c r="FV1392" s="3"/>
      <c r="FW1392" s="3"/>
      <c r="FX1392" s="3">
        <v>97</v>
      </c>
      <c r="FY1392" s="3">
        <v>51</v>
      </c>
      <c r="FZ1392" s="3"/>
      <c r="GA1392" s="3" t="s">
        <v>3</v>
      </c>
      <c r="GB1392" s="3"/>
      <c r="GC1392" s="3"/>
      <c r="GD1392" s="3">
        <v>1</v>
      </c>
      <c r="GE1392" s="3"/>
      <c r="GF1392" s="3">
        <v>-1446611938</v>
      </c>
      <c r="GG1392" s="3">
        <v>2</v>
      </c>
      <c r="GH1392" s="3">
        <v>1</v>
      </c>
      <c r="GI1392" s="3">
        <v>-2</v>
      </c>
      <c r="GJ1392" s="3">
        <v>0</v>
      </c>
      <c r="GK1392" s="3">
        <v>0</v>
      </c>
      <c r="GL1392" s="3">
        <f t="shared" si="1600"/>
        <v>0</v>
      </c>
      <c r="GM1392" s="3">
        <f t="shared" si="1601"/>
        <v>35.96</v>
      </c>
      <c r="GN1392" s="3">
        <f t="shared" si="1602"/>
        <v>0</v>
      </c>
      <c r="GO1392" s="3">
        <f t="shared" si="1603"/>
        <v>35.96</v>
      </c>
      <c r="GP1392" s="3">
        <f t="shared" si="1604"/>
        <v>0</v>
      </c>
      <c r="GQ1392" s="3"/>
      <c r="GR1392" s="3">
        <v>0</v>
      </c>
      <c r="GS1392" s="3">
        <v>3</v>
      </c>
      <c r="GT1392" s="3">
        <v>0</v>
      </c>
      <c r="GU1392" s="3" t="s">
        <v>3</v>
      </c>
      <c r="GV1392" s="3">
        <f t="shared" si="1605"/>
        <v>0</v>
      </c>
      <c r="GW1392" s="3">
        <v>1</v>
      </c>
      <c r="GX1392" s="3">
        <f t="shared" si="1606"/>
        <v>0</v>
      </c>
      <c r="GY1392" s="3"/>
      <c r="GZ1392" s="3"/>
      <c r="HA1392" s="3">
        <v>0</v>
      </c>
      <c r="HB1392" s="3">
        <v>0</v>
      </c>
      <c r="HC1392" s="3">
        <f t="shared" si="1607"/>
        <v>0</v>
      </c>
      <c r="HD1392" s="3"/>
      <c r="HE1392" s="3" t="s">
        <v>3</v>
      </c>
      <c r="HF1392" s="3" t="s">
        <v>3</v>
      </c>
      <c r="HG1392" s="3"/>
      <c r="HH1392" s="3"/>
      <c r="HI1392" s="3"/>
      <c r="HJ1392" s="3"/>
      <c r="HK1392" s="3"/>
      <c r="HL1392" s="3"/>
      <c r="HM1392" s="3" t="s">
        <v>22</v>
      </c>
      <c r="HN1392" s="3" t="s">
        <v>3</v>
      </c>
      <c r="HO1392" s="3" t="s">
        <v>3</v>
      </c>
      <c r="HP1392" s="3" t="s">
        <v>3</v>
      </c>
      <c r="HQ1392" s="3" t="s">
        <v>3</v>
      </c>
      <c r="HR1392" s="3"/>
      <c r="HS1392" s="3">
        <v>0</v>
      </c>
      <c r="HT1392" s="3"/>
      <c r="HU1392" s="3"/>
      <c r="HV1392" s="3"/>
      <c r="HW1392" s="3"/>
      <c r="HX1392" s="3"/>
      <c r="HY1392" s="3"/>
      <c r="HZ1392" s="3"/>
      <c r="IA1392" s="3"/>
      <c r="IB1392" s="3"/>
      <c r="IC1392" s="3"/>
      <c r="ID1392" s="3"/>
      <c r="IE1392" s="3"/>
      <c r="IF1392" s="3"/>
      <c r="IG1392" s="3"/>
      <c r="IH1392" s="3"/>
      <c r="II1392" s="3"/>
      <c r="IJ1392" s="3"/>
      <c r="IK1392" s="3">
        <v>0</v>
      </c>
      <c r="IL1392" s="3"/>
      <c r="IM1392" s="3"/>
      <c r="IN1392" s="3"/>
      <c r="IO1392" s="3"/>
      <c r="IP1392" s="3"/>
      <c r="IQ1392" s="3"/>
      <c r="IR1392" s="3"/>
      <c r="IS1392" s="3"/>
      <c r="IT1392" s="3"/>
      <c r="IU1392" s="3"/>
    </row>
    <row r="1393" spans="1:255" x14ac:dyDescent="0.25">
      <c r="A1393" s="4">
        <v>18</v>
      </c>
      <c r="B1393" s="4">
        <v>1</v>
      </c>
      <c r="C1393" s="4">
        <v>777</v>
      </c>
      <c r="D1393" s="4"/>
      <c r="E1393" s="4" t="s">
        <v>1530</v>
      </c>
      <c r="F1393" s="4" t="s">
        <v>1386</v>
      </c>
      <c r="G1393" s="4" t="s">
        <v>1387</v>
      </c>
      <c r="H1393" s="4" t="s">
        <v>266</v>
      </c>
      <c r="I1393" s="4">
        <f>I1391*J1393</f>
        <v>143.82</v>
      </c>
      <c r="J1393" s="4">
        <v>102</v>
      </c>
      <c r="K1393" s="4">
        <v>102</v>
      </c>
      <c r="L1393" s="4"/>
      <c r="M1393" s="4"/>
      <c r="N1393" s="4"/>
      <c r="O1393" s="4">
        <f t="shared" si="1583"/>
        <v>312.13</v>
      </c>
      <c r="P1393" s="4">
        <f t="shared" si="1584"/>
        <v>312.13</v>
      </c>
      <c r="Q1393" s="4">
        <f>(ROUND((ROUND(((ET1393)*AV1393*I1393),2)*BB1393),2)+ROUND((ROUND(((AE1393-(EU1393))*AV1393*I1393),2)*BS1393),2))</f>
        <v>0</v>
      </c>
      <c r="R1393" s="4">
        <f>(ROUND((ROUND(((EU1393)*AV1393*I1393),2)*BS1393),2)+ROUND((ROUND(((AE1393-(EU1393))*AV1393*I1393),2)*BS1393),2))</f>
        <v>0</v>
      </c>
      <c r="S1393" s="4">
        <f t="shared" si="1585"/>
        <v>0</v>
      </c>
      <c r="T1393" s="4">
        <f t="shared" si="1586"/>
        <v>0</v>
      </c>
      <c r="U1393" s="4">
        <f t="shared" si="1587"/>
        <v>0</v>
      </c>
      <c r="V1393" s="4">
        <f t="shared" si="1588"/>
        <v>0</v>
      </c>
      <c r="W1393" s="4">
        <f t="shared" si="1589"/>
        <v>0</v>
      </c>
      <c r="X1393" s="4">
        <f>(ROUND((((S1393+ROUND((ROUND(((EU1393)*AV1393*I1393),2)*BS1393),2))*AT1393)/100),2)+ROUND(((ROUND((ROUND(((AE1393-(EU1393))*AV1393*I1393),2)*BS1393),2)*AT1393)/100),2))</f>
        <v>0</v>
      </c>
      <c r="Y1393" s="4">
        <f>(ROUND((((S1393+ROUND((ROUND(((EU1393)*AV1393*I1393),2)*BS1393),2))*AU1393)/100),2)+ROUND(((ROUND((ROUND(((AE1393-(EU1393))*AV1393*I1393),2)*BS1393),2)*AU1393)/100),2))</f>
        <v>0</v>
      </c>
      <c r="Z1393" s="4"/>
      <c r="AA1393" s="4">
        <v>55890823</v>
      </c>
      <c r="AB1393" s="4">
        <f t="shared" si="1590"/>
        <v>0.25</v>
      </c>
      <c r="AC1393" s="4">
        <f>ROUND((ES1393),6)</f>
        <v>0.25</v>
      </c>
      <c r="AD1393" s="4">
        <f>ROUND((((ET1393)-(EU1393))+AE1393),6)</f>
        <v>0</v>
      </c>
      <c r="AE1393" s="4">
        <f>ROUND((EU1393),6)</f>
        <v>0</v>
      </c>
      <c r="AF1393" s="4">
        <f>ROUND((EV1393),6)</f>
        <v>0</v>
      </c>
      <c r="AG1393" s="4">
        <f t="shared" si="1591"/>
        <v>0</v>
      </c>
      <c r="AH1393" s="4">
        <f>(EW1393)</f>
        <v>0</v>
      </c>
      <c r="AI1393" s="4">
        <f>(EX1393)</f>
        <v>0</v>
      </c>
      <c r="AJ1393" s="4">
        <f t="shared" si="1592"/>
        <v>0</v>
      </c>
      <c r="AK1393" s="4">
        <v>0.25</v>
      </c>
      <c r="AL1393" s="4">
        <v>0.25</v>
      </c>
      <c r="AM1393" s="4">
        <v>0</v>
      </c>
      <c r="AN1393" s="4">
        <v>0</v>
      </c>
      <c r="AO1393" s="4">
        <v>0</v>
      </c>
      <c r="AP1393" s="4">
        <v>0</v>
      </c>
      <c r="AQ1393" s="4">
        <v>0</v>
      </c>
      <c r="AR1393" s="4">
        <v>0</v>
      </c>
      <c r="AS1393" s="4">
        <v>0</v>
      </c>
      <c r="AT1393" s="4">
        <v>97</v>
      </c>
      <c r="AU1393" s="4">
        <v>51</v>
      </c>
      <c r="AV1393" s="4">
        <v>1</v>
      </c>
      <c r="AW1393" s="4">
        <v>1</v>
      </c>
      <c r="AX1393" s="4"/>
      <c r="AY1393" s="4"/>
      <c r="AZ1393" s="4">
        <v>1</v>
      </c>
      <c r="BA1393" s="4">
        <v>1</v>
      </c>
      <c r="BB1393" s="4">
        <v>1</v>
      </c>
      <c r="BC1393" s="4">
        <v>8.68</v>
      </c>
      <c r="BD1393" s="4" t="s">
        <v>3</v>
      </c>
      <c r="BE1393" s="4" t="s">
        <v>3</v>
      </c>
      <c r="BF1393" s="4" t="s">
        <v>3</v>
      </c>
      <c r="BG1393" s="4" t="s">
        <v>3</v>
      </c>
      <c r="BH1393" s="4">
        <v>3</v>
      </c>
      <c r="BI1393" s="4">
        <v>2</v>
      </c>
      <c r="BJ1393" s="4" t="s">
        <v>1388</v>
      </c>
      <c r="BK1393" s="4"/>
      <c r="BL1393" s="4"/>
      <c r="BM1393" s="4">
        <v>67</v>
      </c>
      <c r="BN1393" s="4">
        <v>0</v>
      </c>
      <c r="BO1393" s="4" t="s">
        <v>1386</v>
      </c>
      <c r="BP1393" s="4">
        <v>1</v>
      </c>
      <c r="BQ1393" s="4">
        <v>40</v>
      </c>
      <c r="BR1393" s="4">
        <v>0</v>
      </c>
      <c r="BS1393" s="4">
        <v>1</v>
      </c>
      <c r="BT1393" s="4">
        <v>1</v>
      </c>
      <c r="BU1393" s="4">
        <v>1</v>
      </c>
      <c r="BV1393" s="4">
        <v>1</v>
      </c>
      <c r="BW1393" s="4">
        <v>1</v>
      </c>
      <c r="BX1393" s="4">
        <v>1</v>
      </c>
      <c r="BY1393" s="4" t="s">
        <v>3</v>
      </c>
      <c r="BZ1393" s="4">
        <v>97</v>
      </c>
      <c r="CA1393" s="4">
        <v>51</v>
      </c>
      <c r="CB1393" s="4" t="s">
        <v>3</v>
      </c>
      <c r="CC1393" s="4"/>
      <c r="CD1393" s="4"/>
      <c r="CE1393" s="4">
        <v>1566</v>
      </c>
      <c r="CF1393" s="4">
        <v>0</v>
      </c>
      <c r="CG1393" s="4">
        <v>0</v>
      </c>
      <c r="CH1393" s="4"/>
      <c r="CI1393" s="4"/>
      <c r="CJ1393" s="4"/>
      <c r="CK1393" s="4"/>
      <c r="CL1393" s="4"/>
      <c r="CM1393" s="4">
        <v>0</v>
      </c>
      <c r="CN1393" s="4" t="s">
        <v>3</v>
      </c>
      <c r="CO1393" s="4">
        <v>0</v>
      </c>
      <c r="CP1393" s="4">
        <f t="shared" si="1593"/>
        <v>312.13</v>
      </c>
      <c r="CQ1393" s="4">
        <f t="shared" si="1594"/>
        <v>2.17</v>
      </c>
      <c r="CR1393" s="4">
        <f>(ROUND((ROUND(((ET1393)*AV1393*1),2)*BB1393),2)+ROUND((ROUND(((AE1393-(EU1393))*AV1393*1),2)*BS1393),2))</f>
        <v>0</v>
      </c>
      <c r="CS1393" s="4">
        <f>(ROUND((ROUND(((EU1393)*AV1393*1),2)*BS1393),2)+ROUND((ROUND(((AE1393-(EU1393))*AV1393*1),2)*BS1393),2))</f>
        <v>0</v>
      </c>
      <c r="CT1393" s="4">
        <f t="shared" si="1595"/>
        <v>0</v>
      </c>
      <c r="CU1393" s="4">
        <f t="shared" si="1596"/>
        <v>0</v>
      </c>
      <c r="CV1393" s="4">
        <f t="shared" si="1597"/>
        <v>0</v>
      </c>
      <c r="CW1393" s="4">
        <f t="shared" si="1598"/>
        <v>0</v>
      </c>
      <c r="CX1393" s="4">
        <f t="shared" si="1599"/>
        <v>0</v>
      </c>
      <c r="CY1393" s="4">
        <f>(ROUND((((S1393+ROUND((ROUND(((EU1393)*AV1393*1),2)*BS1393),2))*AT1393)/100),2)+ROUND(((ROUND((ROUND(((AE1393-(EU1393))*AV1393*1),2)*BS1393),2)*AT1393)/100),2))</f>
        <v>0</v>
      </c>
      <c r="CZ1393" s="4">
        <f>(ROUND((((S1393+ROUND((ROUND(((EU1393)*AV1393*1),2)*BS1393),2))*AU1393)/100),2)+ROUND(((ROUND((ROUND(((AE1393-(EU1393))*AV1393*1),2)*BS1393),2)*AU1393)/100),2))</f>
        <v>0</v>
      </c>
      <c r="DA1393" s="4"/>
      <c r="DB1393" s="4"/>
      <c r="DC1393" s="4" t="s">
        <v>3</v>
      </c>
      <c r="DD1393" s="4" t="s">
        <v>3</v>
      </c>
      <c r="DE1393" s="4" t="s">
        <v>3</v>
      </c>
      <c r="DF1393" s="4" t="s">
        <v>3</v>
      </c>
      <c r="DG1393" s="4" t="s">
        <v>3</v>
      </c>
      <c r="DH1393" s="4" t="s">
        <v>3</v>
      </c>
      <c r="DI1393" s="4" t="s">
        <v>3</v>
      </c>
      <c r="DJ1393" s="4" t="s">
        <v>3</v>
      </c>
      <c r="DK1393" s="4" t="s">
        <v>3</v>
      </c>
      <c r="DL1393" s="4" t="s">
        <v>3</v>
      </c>
      <c r="DM1393" s="4" t="s">
        <v>3</v>
      </c>
      <c r="DN1393" s="4">
        <v>0</v>
      </c>
      <c r="DO1393" s="4">
        <v>0</v>
      </c>
      <c r="DP1393" s="4">
        <v>1</v>
      </c>
      <c r="DQ1393" s="4">
        <v>1</v>
      </c>
      <c r="DR1393" s="4"/>
      <c r="DS1393" s="4"/>
      <c r="DT1393" s="4"/>
      <c r="DU1393" s="4">
        <v>1010</v>
      </c>
      <c r="DV1393" s="4" t="s">
        <v>266</v>
      </c>
      <c r="DW1393" s="4" t="s">
        <v>266</v>
      </c>
      <c r="DX1393" s="4">
        <v>1</v>
      </c>
      <c r="DY1393" s="4"/>
      <c r="DZ1393" s="4" t="s">
        <v>3</v>
      </c>
      <c r="EA1393" s="4" t="s">
        <v>3</v>
      </c>
      <c r="EB1393" s="4" t="s">
        <v>3</v>
      </c>
      <c r="EC1393" s="4" t="s">
        <v>3</v>
      </c>
      <c r="ED1393" s="4"/>
      <c r="EE1393" s="4">
        <v>57042957</v>
      </c>
      <c r="EF1393" s="4">
        <v>40</v>
      </c>
      <c r="EG1393" s="4" t="s">
        <v>33</v>
      </c>
      <c r="EH1393" s="4">
        <v>0</v>
      </c>
      <c r="EI1393" s="4" t="s">
        <v>3</v>
      </c>
      <c r="EJ1393" s="4">
        <v>2</v>
      </c>
      <c r="EK1393" s="4">
        <v>67</v>
      </c>
      <c r="EL1393" s="4" t="s">
        <v>34</v>
      </c>
      <c r="EM1393" s="4" t="s">
        <v>35</v>
      </c>
      <c r="EN1393" s="4"/>
      <c r="EO1393" s="4" t="s">
        <v>3</v>
      </c>
      <c r="EP1393" s="4"/>
      <c r="EQ1393" s="4">
        <v>0</v>
      </c>
      <c r="ER1393" s="4">
        <v>0.25</v>
      </c>
      <c r="ES1393" s="4">
        <v>0.25</v>
      </c>
      <c r="ET1393" s="4">
        <v>0</v>
      </c>
      <c r="EU1393" s="4">
        <v>0</v>
      </c>
      <c r="EV1393" s="4">
        <v>0</v>
      </c>
      <c r="EW1393" s="4">
        <v>0</v>
      </c>
      <c r="EX1393" s="4">
        <v>0</v>
      </c>
      <c r="EY1393" s="4"/>
      <c r="EZ1393" s="4"/>
      <c r="FA1393" s="4"/>
      <c r="FB1393" s="4"/>
      <c r="FC1393" s="4"/>
      <c r="FD1393" s="4"/>
      <c r="FE1393" s="4"/>
      <c r="FF1393" s="4"/>
      <c r="FG1393" s="4"/>
      <c r="FH1393" s="4"/>
      <c r="FI1393" s="4"/>
      <c r="FJ1393" s="4"/>
      <c r="FK1393" s="4"/>
      <c r="FL1393" s="4"/>
      <c r="FM1393" s="4"/>
      <c r="FN1393" s="4"/>
      <c r="FO1393" s="4"/>
      <c r="FP1393" s="4"/>
      <c r="FQ1393" s="4">
        <v>0</v>
      </c>
      <c r="FR1393" s="4">
        <v>0</v>
      </c>
      <c r="FS1393" s="4">
        <v>0</v>
      </c>
      <c r="FT1393" s="4"/>
      <c r="FU1393" s="4"/>
      <c r="FV1393" s="4"/>
      <c r="FW1393" s="4"/>
      <c r="FX1393" s="4">
        <v>97</v>
      </c>
      <c r="FY1393" s="4">
        <v>51</v>
      </c>
      <c r="FZ1393" s="4"/>
      <c r="GA1393" s="4" t="s">
        <v>3</v>
      </c>
      <c r="GB1393" s="4"/>
      <c r="GC1393" s="4"/>
      <c r="GD1393" s="4">
        <v>1</v>
      </c>
      <c r="GE1393" s="4"/>
      <c r="GF1393" s="4">
        <v>-1446611938</v>
      </c>
      <c r="GG1393" s="4">
        <v>2</v>
      </c>
      <c r="GH1393" s="4">
        <v>1</v>
      </c>
      <c r="GI1393" s="4">
        <v>2</v>
      </c>
      <c r="GJ1393" s="4">
        <v>0</v>
      </c>
      <c r="GK1393" s="4">
        <v>0</v>
      </c>
      <c r="GL1393" s="4">
        <f t="shared" si="1600"/>
        <v>0</v>
      </c>
      <c r="GM1393" s="4">
        <f t="shared" si="1601"/>
        <v>312.13</v>
      </c>
      <c r="GN1393" s="4">
        <f t="shared" si="1602"/>
        <v>0</v>
      </c>
      <c r="GO1393" s="4">
        <f t="shared" si="1603"/>
        <v>312.13</v>
      </c>
      <c r="GP1393" s="4">
        <f t="shared" si="1604"/>
        <v>0</v>
      </c>
      <c r="GQ1393" s="4"/>
      <c r="GR1393" s="4">
        <v>0</v>
      </c>
      <c r="GS1393" s="4">
        <v>3</v>
      </c>
      <c r="GT1393" s="4">
        <v>0</v>
      </c>
      <c r="GU1393" s="4" t="s">
        <v>3</v>
      </c>
      <c r="GV1393" s="4">
        <f t="shared" si="1605"/>
        <v>0</v>
      </c>
      <c r="GW1393" s="4">
        <v>1</v>
      </c>
      <c r="GX1393" s="4">
        <f t="shared" si="1606"/>
        <v>0</v>
      </c>
      <c r="GY1393" s="4"/>
      <c r="GZ1393" s="4"/>
      <c r="HA1393" s="4">
        <v>0</v>
      </c>
      <c r="HB1393" s="4">
        <v>0</v>
      </c>
      <c r="HC1393" s="4">
        <f t="shared" si="1607"/>
        <v>0</v>
      </c>
      <c r="HD1393" s="4"/>
      <c r="HE1393" s="4" t="s">
        <v>3</v>
      </c>
      <c r="HF1393" s="4" t="s">
        <v>3</v>
      </c>
      <c r="HG1393" s="4"/>
      <c r="HH1393" s="4"/>
      <c r="HI1393" s="4"/>
      <c r="HJ1393" s="4"/>
      <c r="HK1393" s="4"/>
      <c r="HL1393" s="4"/>
      <c r="HM1393" s="4" t="s">
        <v>22</v>
      </c>
      <c r="HN1393" s="4" t="s">
        <v>3</v>
      </c>
      <c r="HO1393" s="4" t="s">
        <v>3</v>
      </c>
      <c r="HP1393" s="4" t="s">
        <v>3</v>
      </c>
      <c r="HQ1393" s="4" t="s">
        <v>3</v>
      </c>
      <c r="HR1393" s="4"/>
      <c r="HS1393" s="4">
        <v>0</v>
      </c>
      <c r="HT1393" s="4"/>
      <c r="HU1393" s="4"/>
      <c r="HV1393" s="4"/>
      <c r="HW1393" s="4"/>
      <c r="HX1393" s="4"/>
      <c r="HY1393" s="4"/>
      <c r="HZ1393" s="4"/>
      <c r="IA1393" s="4"/>
      <c r="IB1393" s="4"/>
      <c r="IC1393" s="4"/>
      <c r="ID1393" s="4"/>
      <c r="IE1393" s="4"/>
      <c r="IF1393" s="4"/>
      <c r="IG1393" s="4"/>
      <c r="IH1393" s="4"/>
      <c r="II1393" s="4"/>
      <c r="IJ1393" s="4"/>
      <c r="IK1393" s="4">
        <v>0</v>
      </c>
      <c r="IL1393" s="4"/>
      <c r="IM1393" s="4"/>
      <c r="IN1393" s="4"/>
      <c r="IO1393" s="4"/>
      <c r="IP1393" s="4"/>
      <c r="IQ1393" s="4"/>
      <c r="IR1393" s="4"/>
      <c r="IS1393" s="4"/>
      <c r="IT1393" s="4"/>
      <c r="IU1393" s="4"/>
    </row>
    <row r="1394" spans="1:255" ht="409.5" x14ac:dyDescent="0.25">
      <c r="A1394" s="3">
        <v>17</v>
      </c>
      <c r="B1394" s="3">
        <v>1</v>
      </c>
      <c r="C1394" s="3">
        <f>ROW(SmtRes!A790)</f>
        <v>790</v>
      </c>
      <c r="D1394" s="3">
        <f>ROW(EtalonRes!A916)</f>
        <v>916</v>
      </c>
      <c r="E1394" s="3" t="s">
        <v>1531</v>
      </c>
      <c r="F1394" s="3" t="s">
        <v>1511</v>
      </c>
      <c r="G1394" s="3" t="s">
        <v>1512</v>
      </c>
      <c r="H1394" s="3" t="s">
        <v>1507</v>
      </c>
      <c r="I1394" s="3">
        <f>ROUND((5+5)/100,9)</f>
        <v>0.1</v>
      </c>
      <c r="J1394" s="3">
        <v>0</v>
      </c>
      <c r="K1394" s="3">
        <f>ROUND((5+5)/100,9)</f>
        <v>0.1</v>
      </c>
      <c r="L1394" s="3"/>
      <c r="M1394" s="3"/>
      <c r="N1394" s="3"/>
      <c r="O1394" s="3">
        <f t="shared" si="1583"/>
        <v>61.33</v>
      </c>
      <c r="P1394" s="3">
        <f t="shared" si="1584"/>
        <v>10.62</v>
      </c>
      <c r="Q1394" s="3">
        <f>(ROUND((ROUND((((ET1394*1.2))*AV1394*I1394),2)*BB1394),2)+ROUND((ROUND(((AE1394-((EU1394*1.2)))*AV1394*I1394),2)*BS1394),2))</f>
        <v>1.96</v>
      </c>
      <c r="R1394" s="3">
        <f>(ROUND((ROUND((((EU1394*1.2))*AV1394*I1394),2)*BS1394),2)+ROUND((ROUND(((AE1394-((EU1394*1.2)))*AV1394*I1394),2)*BS1394),2))</f>
        <v>0.02</v>
      </c>
      <c r="S1394" s="3">
        <f t="shared" si="1585"/>
        <v>48.75</v>
      </c>
      <c r="T1394" s="3">
        <f t="shared" si="1586"/>
        <v>0</v>
      </c>
      <c r="U1394" s="3">
        <f t="shared" si="1587"/>
        <v>3.7528667999999996</v>
      </c>
      <c r="V1394" s="3">
        <f t="shared" si="1588"/>
        <v>0</v>
      </c>
      <c r="W1394" s="3">
        <f t="shared" si="1589"/>
        <v>0</v>
      </c>
      <c r="X1394" s="3">
        <f>(ROUND((((S1394+ROUND((ROUND((((EU1394*1.2))*AV1394*I1394),2)*BS1394),2))*AT1394)/100),2)+ROUND(((ROUND((ROUND(((AE1394-((EU1394*1.2)))*AV1394*I1394),2)*BS1394),2)*AT1394)/100),2))</f>
        <v>47.31</v>
      </c>
      <c r="Y1394" s="3">
        <f>(ROUND((((S1394+ROUND((ROUND((((EU1394*1.2))*AV1394*I1394),2)*BS1394),2))*AU1394)/100),2)+ROUND(((ROUND((ROUND(((AE1394-((EU1394*1.2)))*AV1394*I1394),2)*BS1394),2)*AU1394)/100),2))</f>
        <v>24.87</v>
      </c>
      <c r="Z1394" s="3"/>
      <c r="AA1394" s="3">
        <v>54971259</v>
      </c>
      <c r="AB1394" s="3">
        <f t="shared" si="1590"/>
        <v>590.47</v>
      </c>
      <c r="AC1394" s="3">
        <f>ROUND(((ES1394*1)),6)</f>
        <v>106.15</v>
      </c>
      <c r="AD1394" s="3">
        <f>ROUND(((((ET1394*1.2))-((EU1394*1.2)))+AE1394),6)</f>
        <v>18.707999999999998</v>
      </c>
      <c r="AE1394" s="3">
        <f>ROUND(((EU1394*1.2)),6)</f>
        <v>0.156</v>
      </c>
      <c r="AF1394" s="3">
        <f>ROUND(((EV1394*1.2)),6)</f>
        <v>465.61200000000002</v>
      </c>
      <c r="AG1394" s="3">
        <f t="shared" si="1591"/>
        <v>0</v>
      </c>
      <c r="AH1394" s="3">
        <f>((EW1394*1.2))</f>
        <v>35.844000000000001</v>
      </c>
      <c r="AI1394" s="3">
        <f>((EX1394*1.2))</f>
        <v>0</v>
      </c>
      <c r="AJ1394" s="3">
        <f t="shared" si="1592"/>
        <v>0</v>
      </c>
      <c r="AK1394" s="3">
        <v>509.75</v>
      </c>
      <c r="AL1394" s="3">
        <v>106.15</v>
      </c>
      <c r="AM1394" s="3">
        <v>15.59</v>
      </c>
      <c r="AN1394" s="3">
        <v>0.13</v>
      </c>
      <c r="AO1394" s="3">
        <v>388.01</v>
      </c>
      <c r="AP1394" s="3">
        <v>0</v>
      </c>
      <c r="AQ1394" s="3">
        <v>29.87</v>
      </c>
      <c r="AR1394" s="3">
        <v>0</v>
      </c>
      <c r="AS1394" s="3">
        <v>0</v>
      </c>
      <c r="AT1394" s="3">
        <v>97</v>
      </c>
      <c r="AU1394" s="3">
        <v>51</v>
      </c>
      <c r="AV1394" s="3">
        <v>1.0469999999999999</v>
      </c>
      <c r="AW1394" s="3">
        <v>1</v>
      </c>
      <c r="AX1394" s="3"/>
      <c r="AY1394" s="3"/>
      <c r="AZ1394" s="3">
        <v>1</v>
      </c>
      <c r="BA1394" s="3">
        <v>1</v>
      </c>
      <c r="BB1394" s="3">
        <v>1</v>
      </c>
      <c r="BC1394" s="3">
        <v>1</v>
      </c>
      <c r="BD1394" s="3" t="s">
        <v>3</v>
      </c>
      <c r="BE1394" s="3" t="s">
        <v>3</v>
      </c>
      <c r="BF1394" s="3" t="s">
        <v>3</v>
      </c>
      <c r="BG1394" s="3" t="s">
        <v>3</v>
      </c>
      <c r="BH1394" s="3">
        <v>0</v>
      </c>
      <c r="BI1394" s="3">
        <v>2</v>
      </c>
      <c r="BJ1394" s="3" t="s">
        <v>1513</v>
      </c>
      <c r="BK1394" s="3"/>
      <c r="BL1394" s="3"/>
      <c r="BM1394" s="3">
        <v>67</v>
      </c>
      <c r="BN1394" s="3">
        <v>0</v>
      </c>
      <c r="BO1394" s="3" t="s">
        <v>1511</v>
      </c>
      <c r="BP1394" s="3">
        <v>1</v>
      </c>
      <c r="BQ1394" s="3">
        <v>40</v>
      </c>
      <c r="BR1394" s="3">
        <v>0</v>
      </c>
      <c r="BS1394" s="3">
        <v>1</v>
      </c>
      <c r="BT1394" s="3">
        <v>1</v>
      </c>
      <c r="BU1394" s="3">
        <v>1</v>
      </c>
      <c r="BV1394" s="3">
        <v>1</v>
      </c>
      <c r="BW1394" s="3">
        <v>1</v>
      </c>
      <c r="BX1394" s="3">
        <v>1</v>
      </c>
      <c r="BY1394" s="3" t="s">
        <v>3</v>
      </c>
      <c r="BZ1394" s="3">
        <v>97</v>
      </c>
      <c r="CA1394" s="3">
        <v>51</v>
      </c>
      <c r="CB1394" s="3" t="s">
        <v>3</v>
      </c>
      <c r="CC1394" s="3"/>
      <c r="CD1394" s="3"/>
      <c r="CE1394" s="3">
        <v>1566</v>
      </c>
      <c r="CF1394" s="3">
        <v>0</v>
      </c>
      <c r="CG1394" s="3">
        <v>0</v>
      </c>
      <c r="CH1394" s="3"/>
      <c r="CI1394" s="3"/>
      <c r="CJ1394" s="3"/>
      <c r="CK1394" s="3"/>
      <c r="CL1394" s="3"/>
      <c r="CM1394" s="3">
        <v>0</v>
      </c>
      <c r="CN1394" s="9" t="s">
        <v>2491</v>
      </c>
      <c r="CO1394" s="3">
        <v>0</v>
      </c>
      <c r="CP1394" s="3">
        <f t="shared" si="1593"/>
        <v>61.33</v>
      </c>
      <c r="CQ1394" s="3">
        <f t="shared" si="1594"/>
        <v>106.15</v>
      </c>
      <c r="CR1394" s="3">
        <f>(ROUND((ROUND((((ET1394*1.2))*AV1394*1),2)*BB1394),2)+ROUND((ROUND(((AE1394-((EU1394*1.2)))*AV1394*1),2)*BS1394),2))</f>
        <v>19.59</v>
      </c>
      <c r="CS1394" s="3">
        <f>(ROUND((ROUND((((EU1394*1.2))*AV1394*1),2)*BS1394),2)+ROUND((ROUND(((AE1394-((EU1394*1.2)))*AV1394*1),2)*BS1394),2))</f>
        <v>0.16</v>
      </c>
      <c r="CT1394" s="3">
        <f t="shared" si="1595"/>
        <v>487.5</v>
      </c>
      <c r="CU1394" s="3">
        <f t="shared" si="1596"/>
        <v>0</v>
      </c>
      <c r="CV1394" s="3">
        <f t="shared" si="1597"/>
        <v>37.528667999999996</v>
      </c>
      <c r="CW1394" s="3">
        <f t="shared" si="1598"/>
        <v>0</v>
      </c>
      <c r="CX1394" s="3">
        <f t="shared" si="1599"/>
        <v>0</v>
      </c>
      <c r="CY1394" s="3">
        <f>(ROUND((((S1394+ROUND((ROUND((((EU1394*1.2))*AV1394*1),2)*BS1394),2))*AT1394)/100),2)+ROUND(((ROUND((ROUND(((AE1394-((EU1394*1.2)))*AV1394*1),2)*BS1394),2)*AT1394)/100),2))</f>
        <v>47.44</v>
      </c>
      <c r="CZ1394" s="3">
        <f>(ROUND((((S1394+ROUND((ROUND((((EU1394*1.2))*AV1394*1),2)*BS1394),2))*AU1394)/100),2)+ROUND(((ROUND((ROUND(((AE1394-((EU1394*1.2)))*AV1394*1),2)*BS1394),2)*AU1394)/100),2))</f>
        <v>24.94</v>
      </c>
      <c r="DA1394" s="3"/>
      <c r="DB1394" s="3">
        <v>267</v>
      </c>
      <c r="DC1394" s="3" t="s">
        <v>3</v>
      </c>
      <c r="DD1394" s="3" t="s">
        <v>22</v>
      </c>
      <c r="DE1394" s="3" t="s">
        <v>42</v>
      </c>
      <c r="DF1394" s="3" t="s">
        <v>42</v>
      </c>
      <c r="DG1394" s="3" t="s">
        <v>42</v>
      </c>
      <c r="DH1394" s="3" t="s">
        <v>3</v>
      </c>
      <c r="DI1394" s="3" t="s">
        <v>42</v>
      </c>
      <c r="DJ1394" s="3" t="s">
        <v>42</v>
      </c>
      <c r="DK1394" s="3" t="s">
        <v>3</v>
      </c>
      <c r="DL1394" s="3" t="s">
        <v>3</v>
      </c>
      <c r="DM1394" s="3" t="s">
        <v>3</v>
      </c>
      <c r="DN1394" s="3">
        <v>0</v>
      </c>
      <c r="DO1394" s="3">
        <v>0</v>
      </c>
      <c r="DP1394" s="3">
        <v>1</v>
      </c>
      <c r="DQ1394" s="3">
        <v>1</v>
      </c>
      <c r="DR1394" s="3"/>
      <c r="DS1394" s="3"/>
      <c r="DT1394" s="3"/>
      <c r="DU1394" s="3">
        <v>1013</v>
      </c>
      <c r="DV1394" s="3" t="s">
        <v>1507</v>
      </c>
      <c r="DW1394" s="3" t="s">
        <v>1507</v>
      </c>
      <c r="DX1394" s="3">
        <v>1</v>
      </c>
      <c r="DY1394" s="3"/>
      <c r="DZ1394" s="3" t="s">
        <v>3</v>
      </c>
      <c r="EA1394" s="3" t="s">
        <v>3</v>
      </c>
      <c r="EB1394" s="3" t="s">
        <v>3</v>
      </c>
      <c r="EC1394" s="3" t="s">
        <v>3</v>
      </c>
      <c r="ED1394" s="3"/>
      <c r="EE1394" s="3">
        <v>57042957</v>
      </c>
      <c r="EF1394" s="3">
        <v>40</v>
      </c>
      <c r="EG1394" s="3" t="s">
        <v>33</v>
      </c>
      <c r="EH1394" s="3">
        <v>0</v>
      </c>
      <c r="EI1394" s="3" t="s">
        <v>3</v>
      </c>
      <c r="EJ1394" s="3">
        <v>2</v>
      </c>
      <c r="EK1394" s="3">
        <v>67</v>
      </c>
      <c r="EL1394" s="3" t="s">
        <v>34</v>
      </c>
      <c r="EM1394" s="3" t="s">
        <v>35</v>
      </c>
      <c r="EN1394" s="3"/>
      <c r="EO1394" s="3" t="s">
        <v>46</v>
      </c>
      <c r="EP1394" s="3"/>
      <c r="EQ1394" s="3">
        <v>0</v>
      </c>
      <c r="ER1394" s="3">
        <v>509.75</v>
      </c>
      <c r="ES1394" s="3">
        <v>106.15</v>
      </c>
      <c r="ET1394" s="3">
        <v>15.59</v>
      </c>
      <c r="EU1394" s="3">
        <v>0.13</v>
      </c>
      <c r="EV1394" s="3">
        <v>388.01</v>
      </c>
      <c r="EW1394" s="3">
        <v>29.87</v>
      </c>
      <c r="EX1394" s="3">
        <v>0</v>
      </c>
      <c r="EY1394" s="3">
        <v>0</v>
      </c>
      <c r="EZ1394" s="3"/>
      <c r="FA1394" s="3"/>
      <c r="FB1394" s="3"/>
      <c r="FC1394" s="3"/>
      <c r="FD1394" s="3"/>
      <c r="FE1394" s="3"/>
      <c r="FF1394" s="3"/>
      <c r="FG1394" s="3"/>
      <c r="FH1394" s="3"/>
      <c r="FI1394" s="3"/>
      <c r="FJ1394" s="3"/>
      <c r="FK1394" s="3"/>
      <c r="FL1394" s="3"/>
      <c r="FM1394" s="3"/>
      <c r="FN1394" s="3"/>
      <c r="FO1394" s="3"/>
      <c r="FP1394" s="3"/>
      <c r="FQ1394" s="3">
        <v>0</v>
      </c>
      <c r="FR1394" s="3">
        <v>0</v>
      </c>
      <c r="FS1394" s="3">
        <v>0</v>
      </c>
      <c r="FT1394" s="3"/>
      <c r="FU1394" s="3"/>
      <c r="FV1394" s="3"/>
      <c r="FW1394" s="3"/>
      <c r="FX1394" s="3">
        <v>97</v>
      </c>
      <c r="FY1394" s="3">
        <v>51</v>
      </c>
      <c r="FZ1394" s="3"/>
      <c r="GA1394" s="3" t="s">
        <v>3</v>
      </c>
      <c r="GB1394" s="3"/>
      <c r="GC1394" s="3"/>
      <c r="GD1394" s="3">
        <v>1</v>
      </c>
      <c r="GE1394" s="3"/>
      <c r="GF1394" s="3">
        <v>1675651377</v>
      </c>
      <c r="GG1394" s="3">
        <v>2</v>
      </c>
      <c r="GH1394" s="3">
        <v>1</v>
      </c>
      <c r="GI1394" s="3">
        <v>2</v>
      </c>
      <c r="GJ1394" s="3">
        <v>0</v>
      </c>
      <c r="GK1394" s="3">
        <v>0</v>
      </c>
      <c r="GL1394" s="3">
        <f t="shared" si="1600"/>
        <v>0</v>
      </c>
      <c r="GM1394" s="3">
        <f t="shared" si="1601"/>
        <v>133.51</v>
      </c>
      <c r="GN1394" s="3">
        <f t="shared" si="1602"/>
        <v>0</v>
      </c>
      <c r="GO1394" s="3">
        <f t="shared" si="1603"/>
        <v>133.51</v>
      </c>
      <c r="GP1394" s="3">
        <f t="shared" si="1604"/>
        <v>0</v>
      </c>
      <c r="GQ1394" s="3"/>
      <c r="GR1394" s="3">
        <v>0</v>
      </c>
      <c r="GS1394" s="3">
        <v>3</v>
      </c>
      <c r="GT1394" s="3">
        <v>0</v>
      </c>
      <c r="GU1394" s="3" t="s">
        <v>3</v>
      </c>
      <c r="GV1394" s="3">
        <f t="shared" si="1605"/>
        <v>0</v>
      </c>
      <c r="GW1394" s="3">
        <v>1</v>
      </c>
      <c r="GX1394" s="3">
        <f t="shared" si="1606"/>
        <v>0</v>
      </c>
      <c r="GY1394" s="3"/>
      <c r="GZ1394" s="3"/>
      <c r="HA1394" s="3">
        <v>0</v>
      </c>
      <c r="HB1394" s="3">
        <v>0</v>
      </c>
      <c r="HC1394" s="3">
        <f t="shared" si="1607"/>
        <v>0</v>
      </c>
      <c r="HD1394" s="3"/>
      <c r="HE1394" s="3" t="s">
        <v>3</v>
      </c>
      <c r="HF1394" s="3" t="s">
        <v>3</v>
      </c>
      <c r="HG1394" s="3"/>
      <c r="HH1394" s="3"/>
      <c r="HI1394" s="3"/>
      <c r="HJ1394" s="3"/>
      <c r="HK1394" s="3"/>
      <c r="HL1394" s="3"/>
      <c r="HM1394" s="3" t="s">
        <v>3</v>
      </c>
      <c r="HN1394" s="3" t="s">
        <v>3</v>
      </c>
      <c r="HO1394" s="3" t="s">
        <v>3</v>
      </c>
      <c r="HP1394" s="3" t="s">
        <v>3</v>
      </c>
      <c r="HQ1394" s="3" t="s">
        <v>3</v>
      </c>
      <c r="HR1394" s="3"/>
      <c r="HS1394" s="3">
        <v>0</v>
      </c>
      <c r="HT1394" s="3"/>
      <c r="HU1394" s="3"/>
      <c r="HV1394" s="3"/>
      <c r="HW1394" s="3"/>
      <c r="HX1394" s="3"/>
      <c r="HY1394" s="3"/>
      <c r="HZ1394" s="3"/>
      <c r="IA1394" s="3"/>
      <c r="IB1394" s="3"/>
      <c r="IC1394" s="3"/>
      <c r="ID1394" s="3"/>
      <c r="IE1394" s="3"/>
      <c r="IF1394" s="3"/>
      <c r="IG1394" s="3"/>
      <c r="IH1394" s="3"/>
      <c r="II1394" s="3"/>
      <c r="IJ1394" s="3"/>
      <c r="IK1394" s="3">
        <v>0</v>
      </c>
      <c r="IL1394" s="3"/>
      <c r="IM1394" s="3"/>
      <c r="IN1394" s="3"/>
      <c r="IO1394" s="3"/>
      <c r="IP1394" s="3"/>
      <c r="IQ1394" s="3"/>
      <c r="IR1394" s="3"/>
      <c r="IS1394" s="3"/>
      <c r="IT1394" s="3"/>
      <c r="IU1394" s="3"/>
    </row>
    <row r="1395" spans="1:255" ht="409.5" x14ac:dyDescent="0.25">
      <c r="A1395" s="4">
        <v>17</v>
      </c>
      <c r="B1395" s="4">
        <v>1</v>
      </c>
      <c r="C1395" s="4">
        <f>ROW(SmtRes!A802)</f>
        <v>802</v>
      </c>
      <c r="D1395" s="4">
        <f>ROW(EtalonRes!A928)</f>
        <v>928</v>
      </c>
      <c r="E1395" s="4" t="s">
        <v>1531</v>
      </c>
      <c r="F1395" s="4" t="s">
        <v>1511</v>
      </c>
      <c r="G1395" s="4" t="s">
        <v>1512</v>
      </c>
      <c r="H1395" s="4" t="s">
        <v>1507</v>
      </c>
      <c r="I1395" s="4">
        <f>ROUND((5+5)/100,9)</f>
        <v>0.1</v>
      </c>
      <c r="J1395" s="4">
        <v>0</v>
      </c>
      <c r="K1395" s="4">
        <f>ROUND((5+5)/100,9)</f>
        <v>0.1</v>
      </c>
      <c r="L1395" s="4"/>
      <c r="M1395" s="4"/>
      <c r="N1395" s="4"/>
      <c r="O1395" s="4">
        <f t="shared" si="1583"/>
        <v>2809.83</v>
      </c>
      <c r="P1395" s="4">
        <f t="shared" si="1584"/>
        <v>42.48</v>
      </c>
      <c r="Q1395" s="4">
        <f>(ROUND((ROUND((((ET1395*1.2))*AV1395*I1395),2)*BB1395),2)+ROUND((ROUND(((AE1395-((EU1395*1.2)))*AV1395*I1395),2)*BS1395),2))</f>
        <v>20.29</v>
      </c>
      <c r="R1395" s="4">
        <f>(ROUND((ROUND((((EU1395*1.2))*AV1395*I1395),2)*BS1395),2)+ROUND((ROUND(((AE1395-((EU1395*1.2)))*AV1395*I1395),2)*BS1395),2))</f>
        <v>1.1299999999999999</v>
      </c>
      <c r="S1395" s="4">
        <f t="shared" si="1585"/>
        <v>2747.06</v>
      </c>
      <c r="T1395" s="4">
        <f t="shared" si="1586"/>
        <v>0</v>
      </c>
      <c r="U1395" s="4">
        <f t="shared" si="1587"/>
        <v>3.7528667999999996</v>
      </c>
      <c r="V1395" s="4">
        <f t="shared" si="1588"/>
        <v>0</v>
      </c>
      <c r="W1395" s="4">
        <f t="shared" si="1589"/>
        <v>0</v>
      </c>
      <c r="X1395" s="4">
        <f>(ROUND((((S1395+ROUND((ROUND((((EU1395*1.2))*AV1395*I1395),2)*BS1395),2))*AT1395)/100),2)+ROUND(((ROUND((ROUND(((AE1395-((EU1395*1.2)))*AV1395*I1395),2)*BS1395),2)*AT1395)/100),2))</f>
        <v>2665.74</v>
      </c>
      <c r="Y1395" s="4">
        <f>(ROUND((((S1395+ROUND((ROUND((((EU1395*1.2))*AV1395*I1395),2)*BS1395),2))*AU1395)/100),2)+ROUND(((ROUND((ROUND(((AE1395-((EU1395*1.2)))*AV1395*I1395),2)*BS1395),2)*AU1395)/100),2))</f>
        <v>1401.58</v>
      </c>
      <c r="Z1395" s="4"/>
      <c r="AA1395" s="4">
        <v>55890823</v>
      </c>
      <c r="AB1395" s="4">
        <f t="shared" si="1590"/>
        <v>590.47</v>
      </c>
      <c r="AC1395" s="4">
        <f>ROUND(((ES1395*1)),6)</f>
        <v>106.15</v>
      </c>
      <c r="AD1395" s="4">
        <f>ROUND(((((ET1395*1.2))-((EU1395*1.2)))+AE1395),6)</f>
        <v>18.707999999999998</v>
      </c>
      <c r="AE1395" s="4">
        <f>ROUND(((EU1395*1.2)),6)</f>
        <v>0.156</v>
      </c>
      <c r="AF1395" s="4">
        <f>ROUND(((EV1395*1.2)),6)</f>
        <v>465.61200000000002</v>
      </c>
      <c r="AG1395" s="4">
        <f t="shared" si="1591"/>
        <v>0</v>
      </c>
      <c r="AH1395" s="4">
        <f>((EW1395*1.2))</f>
        <v>35.844000000000001</v>
      </c>
      <c r="AI1395" s="4">
        <f>((EX1395*1.2))</f>
        <v>0</v>
      </c>
      <c r="AJ1395" s="4">
        <f t="shared" si="1592"/>
        <v>0</v>
      </c>
      <c r="AK1395" s="4">
        <v>509.75</v>
      </c>
      <c r="AL1395" s="4">
        <v>106.15</v>
      </c>
      <c r="AM1395" s="4">
        <v>15.59</v>
      </c>
      <c r="AN1395" s="4">
        <v>0.13</v>
      </c>
      <c r="AO1395" s="4">
        <v>388.01</v>
      </c>
      <c r="AP1395" s="4">
        <v>0</v>
      </c>
      <c r="AQ1395" s="4">
        <v>29.87</v>
      </c>
      <c r="AR1395" s="4">
        <v>0</v>
      </c>
      <c r="AS1395" s="4">
        <v>0</v>
      </c>
      <c r="AT1395" s="4">
        <v>97</v>
      </c>
      <c r="AU1395" s="4">
        <v>51</v>
      </c>
      <c r="AV1395" s="4">
        <v>1.0469999999999999</v>
      </c>
      <c r="AW1395" s="4">
        <v>1</v>
      </c>
      <c r="AX1395" s="4"/>
      <c r="AY1395" s="4"/>
      <c r="AZ1395" s="4">
        <v>1</v>
      </c>
      <c r="BA1395" s="4">
        <v>56.35</v>
      </c>
      <c r="BB1395" s="4">
        <v>10.35</v>
      </c>
      <c r="BC1395" s="4">
        <v>4</v>
      </c>
      <c r="BD1395" s="4" t="s">
        <v>3</v>
      </c>
      <c r="BE1395" s="4" t="s">
        <v>3</v>
      </c>
      <c r="BF1395" s="4" t="s">
        <v>3</v>
      </c>
      <c r="BG1395" s="4" t="s">
        <v>3</v>
      </c>
      <c r="BH1395" s="4">
        <v>0</v>
      </c>
      <c r="BI1395" s="4">
        <v>2</v>
      </c>
      <c r="BJ1395" s="4" t="s">
        <v>1513</v>
      </c>
      <c r="BK1395" s="4"/>
      <c r="BL1395" s="4"/>
      <c r="BM1395" s="4">
        <v>67</v>
      </c>
      <c r="BN1395" s="4">
        <v>0</v>
      </c>
      <c r="BO1395" s="4" t="s">
        <v>1511</v>
      </c>
      <c r="BP1395" s="4">
        <v>1</v>
      </c>
      <c r="BQ1395" s="4">
        <v>40</v>
      </c>
      <c r="BR1395" s="4">
        <v>0</v>
      </c>
      <c r="BS1395" s="4">
        <v>56.35</v>
      </c>
      <c r="BT1395" s="4">
        <v>1</v>
      </c>
      <c r="BU1395" s="4">
        <v>1</v>
      </c>
      <c r="BV1395" s="4">
        <v>1</v>
      </c>
      <c r="BW1395" s="4">
        <v>1</v>
      </c>
      <c r="BX1395" s="4">
        <v>1</v>
      </c>
      <c r="BY1395" s="4" t="s">
        <v>3</v>
      </c>
      <c r="BZ1395" s="4">
        <v>97</v>
      </c>
      <c r="CA1395" s="4">
        <v>51</v>
      </c>
      <c r="CB1395" s="4" t="s">
        <v>3</v>
      </c>
      <c r="CC1395" s="4"/>
      <c r="CD1395" s="4"/>
      <c r="CE1395" s="4">
        <v>1566</v>
      </c>
      <c r="CF1395" s="4">
        <v>0</v>
      </c>
      <c r="CG1395" s="4">
        <v>0</v>
      </c>
      <c r="CH1395" s="4"/>
      <c r="CI1395" s="4"/>
      <c r="CJ1395" s="4"/>
      <c r="CK1395" s="4"/>
      <c r="CL1395" s="4"/>
      <c r="CM1395" s="4">
        <v>0</v>
      </c>
      <c r="CN1395" s="10" t="s">
        <v>2491</v>
      </c>
      <c r="CO1395" s="4">
        <v>0</v>
      </c>
      <c r="CP1395" s="4">
        <f t="shared" si="1593"/>
        <v>2809.83</v>
      </c>
      <c r="CQ1395" s="4">
        <f t="shared" si="1594"/>
        <v>424.6</v>
      </c>
      <c r="CR1395" s="4">
        <f>(ROUND((ROUND((((ET1395*1.2))*AV1395*1),2)*BB1395),2)+ROUND((ROUND(((AE1395-((EU1395*1.2)))*AV1395*1),2)*BS1395),2))</f>
        <v>202.76</v>
      </c>
      <c r="CS1395" s="4">
        <f>(ROUND((ROUND((((EU1395*1.2))*AV1395*1),2)*BS1395),2)+ROUND((ROUND(((AE1395-((EU1395*1.2)))*AV1395*1),2)*BS1395),2))</f>
        <v>9.02</v>
      </c>
      <c r="CT1395" s="4">
        <f t="shared" si="1595"/>
        <v>27470.63</v>
      </c>
      <c r="CU1395" s="4">
        <f t="shared" si="1596"/>
        <v>0</v>
      </c>
      <c r="CV1395" s="4">
        <f t="shared" si="1597"/>
        <v>37.528667999999996</v>
      </c>
      <c r="CW1395" s="4">
        <f t="shared" si="1598"/>
        <v>0</v>
      </c>
      <c r="CX1395" s="4">
        <f t="shared" si="1599"/>
        <v>0</v>
      </c>
      <c r="CY1395" s="4">
        <f>(ROUND((((S1395+ROUND((ROUND((((EU1395*1.2))*AV1395*1),2)*BS1395),2))*AT1395)/100),2)+ROUND(((ROUND((ROUND(((AE1395-((EU1395*1.2)))*AV1395*1),2)*BS1395),2)*AT1395)/100),2))</f>
        <v>2673.4</v>
      </c>
      <c r="CZ1395" s="4">
        <f>(ROUND((((S1395+ROUND((ROUND((((EU1395*1.2))*AV1395*1),2)*BS1395),2))*AU1395)/100),2)+ROUND(((ROUND((ROUND(((AE1395-((EU1395*1.2)))*AV1395*1),2)*BS1395),2)*AU1395)/100),2))</f>
        <v>1405.6</v>
      </c>
      <c r="DA1395" s="4"/>
      <c r="DB1395" s="4">
        <v>268</v>
      </c>
      <c r="DC1395" s="4" t="s">
        <v>3</v>
      </c>
      <c r="DD1395" s="4" t="s">
        <v>22</v>
      </c>
      <c r="DE1395" s="4" t="s">
        <v>42</v>
      </c>
      <c r="DF1395" s="4" t="s">
        <v>42</v>
      </c>
      <c r="DG1395" s="4" t="s">
        <v>42</v>
      </c>
      <c r="DH1395" s="4" t="s">
        <v>3</v>
      </c>
      <c r="DI1395" s="4" t="s">
        <v>42</v>
      </c>
      <c r="DJ1395" s="4" t="s">
        <v>42</v>
      </c>
      <c r="DK1395" s="4" t="s">
        <v>3</v>
      </c>
      <c r="DL1395" s="4" t="s">
        <v>3</v>
      </c>
      <c r="DM1395" s="4" t="s">
        <v>3</v>
      </c>
      <c r="DN1395" s="4">
        <v>0</v>
      </c>
      <c r="DO1395" s="4">
        <v>0</v>
      </c>
      <c r="DP1395" s="4">
        <v>1</v>
      </c>
      <c r="DQ1395" s="4">
        <v>1</v>
      </c>
      <c r="DR1395" s="4"/>
      <c r="DS1395" s="4"/>
      <c r="DT1395" s="4"/>
      <c r="DU1395" s="4">
        <v>1013</v>
      </c>
      <c r="DV1395" s="4" t="s">
        <v>1507</v>
      </c>
      <c r="DW1395" s="4" t="s">
        <v>1507</v>
      </c>
      <c r="DX1395" s="4">
        <v>1</v>
      </c>
      <c r="DY1395" s="4"/>
      <c r="DZ1395" s="4" t="s">
        <v>3</v>
      </c>
      <c r="EA1395" s="4" t="s">
        <v>3</v>
      </c>
      <c r="EB1395" s="4" t="s">
        <v>3</v>
      </c>
      <c r="EC1395" s="4" t="s">
        <v>3</v>
      </c>
      <c r="ED1395" s="4"/>
      <c r="EE1395" s="4">
        <v>57042957</v>
      </c>
      <c r="EF1395" s="4">
        <v>40</v>
      </c>
      <c r="EG1395" s="4" t="s">
        <v>33</v>
      </c>
      <c r="EH1395" s="4">
        <v>0</v>
      </c>
      <c r="EI1395" s="4" t="s">
        <v>3</v>
      </c>
      <c r="EJ1395" s="4">
        <v>2</v>
      </c>
      <c r="EK1395" s="4">
        <v>67</v>
      </c>
      <c r="EL1395" s="4" t="s">
        <v>34</v>
      </c>
      <c r="EM1395" s="4" t="s">
        <v>35</v>
      </c>
      <c r="EN1395" s="4"/>
      <c r="EO1395" s="4" t="s">
        <v>46</v>
      </c>
      <c r="EP1395" s="4"/>
      <c r="EQ1395" s="4">
        <v>0</v>
      </c>
      <c r="ER1395" s="4">
        <v>509.75</v>
      </c>
      <c r="ES1395" s="4">
        <v>106.15</v>
      </c>
      <c r="ET1395" s="4">
        <v>15.59</v>
      </c>
      <c r="EU1395" s="4">
        <v>0.13</v>
      </c>
      <c r="EV1395" s="4">
        <v>388.01</v>
      </c>
      <c r="EW1395" s="4">
        <v>29.87</v>
      </c>
      <c r="EX1395" s="4">
        <v>0</v>
      </c>
      <c r="EY1395" s="4">
        <v>0</v>
      </c>
      <c r="EZ1395" s="4"/>
      <c r="FA1395" s="4"/>
      <c r="FB1395" s="4"/>
      <c r="FC1395" s="4"/>
      <c r="FD1395" s="4"/>
      <c r="FE1395" s="4"/>
      <c r="FF1395" s="4"/>
      <c r="FG1395" s="4"/>
      <c r="FH1395" s="4"/>
      <c r="FI1395" s="4"/>
      <c r="FJ1395" s="4"/>
      <c r="FK1395" s="4"/>
      <c r="FL1395" s="4"/>
      <c r="FM1395" s="4"/>
      <c r="FN1395" s="4"/>
      <c r="FO1395" s="4"/>
      <c r="FP1395" s="4"/>
      <c r="FQ1395" s="4">
        <v>0</v>
      </c>
      <c r="FR1395" s="4">
        <v>0</v>
      </c>
      <c r="FS1395" s="4">
        <v>0</v>
      </c>
      <c r="FT1395" s="4"/>
      <c r="FU1395" s="4"/>
      <c r="FV1395" s="4"/>
      <c r="FW1395" s="4"/>
      <c r="FX1395" s="4">
        <v>97</v>
      </c>
      <c r="FY1395" s="4">
        <v>51</v>
      </c>
      <c r="FZ1395" s="4"/>
      <c r="GA1395" s="4" t="s">
        <v>3</v>
      </c>
      <c r="GB1395" s="4"/>
      <c r="GC1395" s="4"/>
      <c r="GD1395" s="4">
        <v>1</v>
      </c>
      <c r="GE1395" s="4"/>
      <c r="GF1395" s="4">
        <v>1675651377</v>
      </c>
      <c r="GG1395" s="4">
        <v>2</v>
      </c>
      <c r="GH1395" s="4">
        <v>1</v>
      </c>
      <c r="GI1395" s="4">
        <v>2</v>
      </c>
      <c r="GJ1395" s="4">
        <v>0</v>
      </c>
      <c r="GK1395" s="4">
        <v>0</v>
      </c>
      <c r="GL1395" s="4">
        <f t="shared" si="1600"/>
        <v>0</v>
      </c>
      <c r="GM1395" s="4">
        <f t="shared" si="1601"/>
        <v>6877.15</v>
      </c>
      <c r="GN1395" s="4">
        <f t="shared" si="1602"/>
        <v>0</v>
      </c>
      <c r="GO1395" s="4">
        <f t="shared" si="1603"/>
        <v>6877.15</v>
      </c>
      <c r="GP1395" s="4">
        <f t="shared" si="1604"/>
        <v>0</v>
      </c>
      <c r="GQ1395" s="4"/>
      <c r="GR1395" s="4">
        <v>0</v>
      </c>
      <c r="GS1395" s="4">
        <v>3</v>
      </c>
      <c r="GT1395" s="4">
        <v>0</v>
      </c>
      <c r="GU1395" s="4" t="s">
        <v>3</v>
      </c>
      <c r="GV1395" s="4">
        <f t="shared" si="1605"/>
        <v>0</v>
      </c>
      <c r="GW1395" s="4">
        <v>1</v>
      </c>
      <c r="GX1395" s="4">
        <f t="shared" si="1606"/>
        <v>0</v>
      </c>
      <c r="GY1395" s="4"/>
      <c r="GZ1395" s="4"/>
      <c r="HA1395" s="4">
        <v>0</v>
      </c>
      <c r="HB1395" s="4">
        <v>0</v>
      </c>
      <c r="HC1395" s="4">
        <f t="shared" si="1607"/>
        <v>0</v>
      </c>
      <c r="HD1395" s="4"/>
      <c r="HE1395" s="4" t="s">
        <v>3</v>
      </c>
      <c r="HF1395" s="4" t="s">
        <v>3</v>
      </c>
      <c r="HG1395" s="4"/>
      <c r="HH1395" s="4"/>
      <c r="HI1395" s="4"/>
      <c r="HJ1395" s="4"/>
      <c r="HK1395" s="4"/>
      <c r="HL1395" s="4"/>
      <c r="HM1395" s="4" t="s">
        <v>3</v>
      </c>
      <c r="HN1395" s="4" t="s">
        <v>3</v>
      </c>
      <c r="HO1395" s="4" t="s">
        <v>3</v>
      </c>
      <c r="HP1395" s="4" t="s">
        <v>3</v>
      </c>
      <c r="HQ1395" s="4" t="s">
        <v>3</v>
      </c>
      <c r="HR1395" s="4"/>
      <c r="HS1395" s="4">
        <v>0</v>
      </c>
      <c r="HT1395" s="4"/>
      <c r="HU1395" s="4"/>
      <c r="HV1395" s="4"/>
      <c r="HW1395" s="4"/>
      <c r="HX1395" s="4"/>
      <c r="HY1395" s="4"/>
      <c r="HZ1395" s="4"/>
      <c r="IA1395" s="4"/>
      <c r="IB1395" s="4"/>
      <c r="IC1395" s="4"/>
      <c r="ID1395" s="4"/>
      <c r="IE1395" s="4"/>
      <c r="IF1395" s="4"/>
      <c r="IG1395" s="4"/>
      <c r="IH1395" s="4"/>
      <c r="II1395" s="4"/>
      <c r="IJ1395" s="4"/>
      <c r="IK1395" s="4">
        <v>0</v>
      </c>
      <c r="IL1395" s="4"/>
      <c r="IM1395" s="4"/>
      <c r="IN1395" s="4"/>
      <c r="IO1395" s="4"/>
      <c r="IP1395" s="4"/>
      <c r="IQ1395" s="4"/>
      <c r="IR1395" s="4"/>
      <c r="IS1395" s="4"/>
      <c r="IT1395" s="4"/>
      <c r="IU1395" s="4"/>
    </row>
    <row r="1396" spans="1:255" ht="409.5" x14ac:dyDescent="0.25">
      <c r="A1396" s="3">
        <v>18</v>
      </c>
      <c r="B1396" s="3">
        <v>1</v>
      </c>
      <c r="C1396" s="3">
        <v>785</v>
      </c>
      <c r="D1396" s="3"/>
      <c r="E1396" s="3" t="s">
        <v>1532</v>
      </c>
      <c r="F1396" s="3" t="s">
        <v>1515</v>
      </c>
      <c r="G1396" s="3" t="s">
        <v>1516</v>
      </c>
      <c r="H1396" s="3" t="s">
        <v>1092</v>
      </c>
      <c r="I1396" s="3">
        <f>I1394*J1396</f>
        <v>1.2400000000000001E-4</v>
      </c>
      <c r="J1396" s="3">
        <v>1.24E-3</v>
      </c>
      <c r="K1396" s="3">
        <v>1.24E-3</v>
      </c>
      <c r="L1396" s="3"/>
      <c r="M1396" s="3"/>
      <c r="N1396" s="3"/>
      <c r="O1396" s="3">
        <f t="shared" si="1583"/>
        <v>2.79</v>
      </c>
      <c r="P1396" s="3">
        <f t="shared" si="1584"/>
        <v>2.79</v>
      </c>
      <c r="Q1396" s="3">
        <f>(ROUND((ROUND(((ET1396)*AV1396*I1396),2)*BB1396),2)+ROUND((ROUND(((AE1396-(EU1396))*AV1396*I1396),2)*BS1396),2))</f>
        <v>0</v>
      </c>
      <c r="R1396" s="3">
        <f>(ROUND((ROUND(((EU1396)*AV1396*I1396),2)*BS1396),2)+ROUND((ROUND(((AE1396-(EU1396))*AV1396*I1396),2)*BS1396),2))</f>
        <v>0</v>
      </c>
      <c r="S1396" s="3">
        <f t="shared" si="1585"/>
        <v>0</v>
      </c>
      <c r="T1396" s="3">
        <f t="shared" si="1586"/>
        <v>0</v>
      </c>
      <c r="U1396" s="3">
        <f t="shared" si="1587"/>
        <v>0</v>
      </c>
      <c r="V1396" s="3">
        <f t="shared" si="1588"/>
        <v>0</v>
      </c>
      <c r="W1396" s="3">
        <f t="shared" si="1589"/>
        <v>0</v>
      </c>
      <c r="X1396" s="3">
        <f>(ROUND((((S1396+ROUND((ROUND(((EU1396)*AV1396*I1396),2)*BS1396),2))*AT1396)/100),2)+ROUND(((ROUND((ROUND(((AE1396-(EU1396))*AV1396*I1396),2)*BS1396),2)*AT1396)/100),2))</f>
        <v>0</v>
      </c>
      <c r="Y1396" s="3">
        <f>(ROUND((((S1396+ROUND((ROUND(((EU1396)*AV1396*I1396),2)*BS1396),2))*AU1396)/100),2)+ROUND(((ROUND((ROUND(((AE1396-(EU1396))*AV1396*I1396),2)*BS1396),2)*AU1396)/100),2))</f>
        <v>0</v>
      </c>
      <c r="Z1396" s="3"/>
      <c r="AA1396" s="3">
        <v>54971259</v>
      </c>
      <c r="AB1396" s="3">
        <f t="shared" si="1590"/>
        <v>22524.65</v>
      </c>
      <c r="AC1396" s="3">
        <f>ROUND((ES1396),6)</f>
        <v>22524.65</v>
      </c>
      <c r="AD1396" s="3">
        <f>ROUND((((ET1396)-(EU1396))+AE1396),6)</f>
        <v>0</v>
      </c>
      <c r="AE1396" s="3">
        <f t="shared" ref="AE1396:AF1399" si="1608">ROUND((EU1396),6)</f>
        <v>0</v>
      </c>
      <c r="AF1396" s="3">
        <f t="shared" si="1608"/>
        <v>0</v>
      </c>
      <c r="AG1396" s="3">
        <f t="shared" si="1591"/>
        <v>0</v>
      </c>
      <c r="AH1396" s="3">
        <f t="shared" ref="AH1396:AI1399" si="1609">(EW1396)</f>
        <v>0</v>
      </c>
      <c r="AI1396" s="3">
        <f t="shared" si="1609"/>
        <v>0</v>
      </c>
      <c r="AJ1396" s="3">
        <f t="shared" si="1592"/>
        <v>0</v>
      </c>
      <c r="AK1396" s="3">
        <v>22524.65</v>
      </c>
      <c r="AL1396" s="3">
        <v>22524.65</v>
      </c>
      <c r="AM1396" s="3">
        <v>0</v>
      </c>
      <c r="AN1396" s="3">
        <v>0</v>
      </c>
      <c r="AO1396" s="3">
        <v>0</v>
      </c>
      <c r="AP1396" s="3">
        <v>0</v>
      </c>
      <c r="AQ1396" s="3">
        <v>0</v>
      </c>
      <c r="AR1396" s="3">
        <v>0</v>
      </c>
      <c r="AS1396" s="3">
        <v>0</v>
      </c>
      <c r="AT1396" s="3">
        <v>97</v>
      </c>
      <c r="AU1396" s="3">
        <v>51</v>
      </c>
      <c r="AV1396" s="3">
        <v>1</v>
      </c>
      <c r="AW1396" s="3">
        <v>1</v>
      </c>
      <c r="AX1396" s="3"/>
      <c r="AY1396" s="3"/>
      <c r="AZ1396" s="3">
        <v>1</v>
      </c>
      <c r="BA1396" s="3">
        <v>1</v>
      </c>
      <c r="BB1396" s="3">
        <v>1</v>
      </c>
      <c r="BC1396" s="3">
        <v>1</v>
      </c>
      <c r="BD1396" s="3" t="s">
        <v>3</v>
      </c>
      <c r="BE1396" s="3" t="s">
        <v>3</v>
      </c>
      <c r="BF1396" s="3" t="s">
        <v>3</v>
      </c>
      <c r="BG1396" s="3" t="s">
        <v>3</v>
      </c>
      <c r="BH1396" s="3">
        <v>3</v>
      </c>
      <c r="BI1396" s="3">
        <v>2</v>
      </c>
      <c r="BJ1396" s="3" t="s">
        <v>1517</v>
      </c>
      <c r="BK1396" s="3"/>
      <c r="BL1396" s="3"/>
      <c r="BM1396" s="3">
        <v>67</v>
      </c>
      <c r="BN1396" s="3">
        <v>0</v>
      </c>
      <c r="BO1396" s="3" t="s">
        <v>3</v>
      </c>
      <c r="BP1396" s="3">
        <v>0</v>
      </c>
      <c r="BQ1396" s="3">
        <v>40</v>
      </c>
      <c r="BR1396" s="3">
        <v>0</v>
      </c>
      <c r="BS1396" s="3">
        <v>1</v>
      </c>
      <c r="BT1396" s="3">
        <v>1</v>
      </c>
      <c r="BU1396" s="3">
        <v>1</v>
      </c>
      <c r="BV1396" s="3">
        <v>1</v>
      </c>
      <c r="BW1396" s="3">
        <v>1</v>
      </c>
      <c r="BX1396" s="3">
        <v>1</v>
      </c>
      <c r="BY1396" s="3" t="s">
        <v>3</v>
      </c>
      <c r="BZ1396" s="3">
        <v>97</v>
      </c>
      <c r="CA1396" s="3">
        <v>51</v>
      </c>
      <c r="CB1396" s="3" t="s">
        <v>3</v>
      </c>
      <c r="CC1396" s="3"/>
      <c r="CD1396" s="3"/>
      <c r="CE1396" s="3">
        <v>1566</v>
      </c>
      <c r="CF1396" s="3">
        <v>0</v>
      </c>
      <c r="CG1396" s="3">
        <v>0</v>
      </c>
      <c r="CH1396" s="3"/>
      <c r="CI1396" s="3"/>
      <c r="CJ1396" s="3"/>
      <c r="CK1396" s="3"/>
      <c r="CL1396" s="3"/>
      <c r="CM1396" s="3">
        <v>0</v>
      </c>
      <c r="CN1396" s="9" t="s">
        <v>2499</v>
      </c>
      <c r="CO1396" s="3">
        <v>0</v>
      </c>
      <c r="CP1396" s="3">
        <f t="shared" si="1593"/>
        <v>2.79</v>
      </c>
      <c r="CQ1396" s="3">
        <f t="shared" si="1594"/>
        <v>22524.65</v>
      </c>
      <c r="CR1396" s="3">
        <f>(ROUND((ROUND(((ET1396)*AV1396*1),2)*BB1396),2)+ROUND((ROUND(((AE1396-(EU1396))*AV1396*1),2)*BS1396),2))</f>
        <v>0</v>
      </c>
      <c r="CS1396" s="3">
        <f>(ROUND((ROUND(((EU1396)*AV1396*1),2)*BS1396),2)+ROUND((ROUND(((AE1396-(EU1396))*AV1396*1),2)*BS1396),2))</f>
        <v>0</v>
      </c>
      <c r="CT1396" s="3">
        <f t="shared" si="1595"/>
        <v>0</v>
      </c>
      <c r="CU1396" s="3">
        <f t="shared" si="1596"/>
        <v>0</v>
      </c>
      <c r="CV1396" s="3">
        <f t="shared" si="1597"/>
        <v>0</v>
      </c>
      <c r="CW1396" s="3">
        <f t="shared" si="1598"/>
        <v>0</v>
      </c>
      <c r="CX1396" s="3">
        <f t="shared" si="1599"/>
        <v>0</v>
      </c>
      <c r="CY1396" s="3">
        <f>(ROUND((((S1396+ROUND((ROUND(((EU1396)*AV1396*1),2)*BS1396),2))*AT1396)/100),2)+ROUND(((ROUND((ROUND(((AE1396-(EU1396))*AV1396*1),2)*BS1396),2)*AT1396)/100),2))</f>
        <v>0</v>
      </c>
      <c r="CZ1396" s="3">
        <f>(ROUND((((S1396+ROUND((ROUND(((EU1396)*AV1396*1),2)*BS1396),2))*AU1396)/100),2)+ROUND(((ROUND((ROUND(((AE1396-(EU1396))*AV1396*1),2)*BS1396),2)*AU1396)/100),2))</f>
        <v>0</v>
      </c>
      <c r="DA1396" s="3"/>
      <c r="DB1396" s="3"/>
      <c r="DC1396" s="3" t="s">
        <v>3</v>
      </c>
      <c r="DD1396" s="3" t="s">
        <v>3</v>
      </c>
      <c r="DE1396" s="3" t="s">
        <v>3</v>
      </c>
      <c r="DF1396" s="3" t="s">
        <v>3</v>
      </c>
      <c r="DG1396" s="3" t="s">
        <v>3</v>
      </c>
      <c r="DH1396" s="3" t="s">
        <v>3</v>
      </c>
      <c r="DI1396" s="3" t="s">
        <v>3</v>
      </c>
      <c r="DJ1396" s="3" t="s">
        <v>3</v>
      </c>
      <c r="DK1396" s="3" t="s">
        <v>3</v>
      </c>
      <c r="DL1396" s="3" t="s">
        <v>3</v>
      </c>
      <c r="DM1396" s="3" t="s">
        <v>3</v>
      </c>
      <c r="DN1396" s="3">
        <v>0</v>
      </c>
      <c r="DO1396" s="3">
        <v>0</v>
      </c>
      <c r="DP1396" s="3">
        <v>1</v>
      </c>
      <c r="DQ1396" s="3">
        <v>1</v>
      </c>
      <c r="DR1396" s="3"/>
      <c r="DS1396" s="3"/>
      <c r="DT1396" s="3"/>
      <c r="DU1396" s="3">
        <v>1009</v>
      </c>
      <c r="DV1396" s="3" t="s">
        <v>1092</v>
      </c>
      <c r="DW1396" s="3" t="s">
        <v>1092</v>
      </c>
      <c r="DX1396" s="3">
        <v>1000</v>
      </c>
      <c r="DY1396" s="3"/>
      <c r="DZ1396" s="3" t="s">
        <v>3</v>
      </c>
      <c r="EA1396" s="3" t="s">
        <v>3</v>
      </c>
      <c r="EB1396" s="3" t="s">
        <v>3</v>
      </c>
      <c r="EC1396" s="3" t="s">
        <v>3</v>
      </c>
      <c r="ED1396" s="3"/>
      <c r="EE1396" s="3">
        <v>57042957</v>
      </c>
      <c r="EF1396" s="3">
        <v>40</v>
      </c>
      <c r="EG1396" s="3" t="s">
        <v>33</v>
      </c>
      <c r="EH1396" s="3">
        <v>0</v>
      </c>
      <c r="EI1396" s="3" t="s">
        <v>3</v>
      </c>
      <c r="EJ1396" s="3">
        <v>2</v>
      </c>
      <c r="EK1396" s="3">
        <v>67</v>
      </c>
      <c r="EL1396" s="3" t="s">
        <v>34</v>
      </c>
      <c r="EM1396" s="3" t="s">
        <v>35</v>
      </c>
      <c r="EN1396" s="3"/>
      <c r="EO1396" s="3" t="s">
        <v>46</v>
      </c>
      <c r="EP1396" s="3"/>
      <c r="EQ1396" s="3">
        <v>0</v>
      </c>
      <c r="ER1396" s="3">
        <v>22524.65</v>
      </c>
      <c r="ES1396" s="3">
        <v>22524.65</v>
      </c>
      <c r="ET1396" s="3">
        <v>0</v>
      </c>
      <c r="EU1396" s="3">
        <v>0</v>
      </c>
      <c r="EV1396" s="3">
        <v>0</v>
      </c>
      <c r="EW1396" s="3">
        <v>0</v>
      </c>
      <c r="EX1396" s="3">
        <v>0</v>
      </c>
      <c r="EY1396" s="3"/>
      <c r="EZ1396" s="3"/>
      <c r="FA1396" s="3"/>
      <c r="FB1396" s="3"/>
      <c r="FC1396" s="3"/>
      <c r="FD1396" s="3"/>
      <c r="FE1396" s="3"/>
      <c r="FF1396" s="3"/>
      <c r="FG1396" s="3"/>
      <c r="FH1396" s="3"/>
      <c r="FI1396" s="3"/>
      <c r="FJ1396" s="3"/>
      <c r="FK1396" s="3"/>
      <c r="FL1396" s="3"/>
      <c r="FM1396" s="3"/>
      <c r="FN1396" s="3"/>
      <c r="FO1396" s="3"/>
      <c r="FP1396" s="3"/>
      <c r="FQ1396" s="3">
        <v>0</v>
      </c>
      <c r="FR1396" s="3">
        <v>0</v>
      </c>
      <c r="FS1396" s="3">
        <v>0</v>
      </c>
      <c r="FT1396" s="3"/>
      <c r="FU1396" s="3"/>
      <c r="FV1396" s="3"/>
      <c r="FW1396" s="3"/>
      <c r="FX1396" s="3">
        <v>97</v>
      </c>
      <c r="FY1396" s="3">
        <v>51</v>
      </c>
      <c r="FZ1396" s="3"/>
      <c r="GA1396" s="3" t="s">
        <v>3</v>
      </c>
      <c r="GB1396" s="3"/>
      <c r="GC1396" s="3"/>
      <c r="GD1396" s="3">
        <v>1</v>
      </c>
      <c r="GE1396" s="3"/>
      <c r="GF1396" s="3">
        <v>1706974629</v>
      </c>
      <c r="GG1396" s="3">
        <v>2</v>
      </c>
      <c r="GH1396" s="3">
        <v>1</v>
      </c>
      <c r="GI1396" s="3">
        <v>-2</v>
      </c>
      <c r="GJ1396" s="3">
        <v>0</v>
      </c>
      <c r="GK1396" s="3">
        <v>0</v>
      </c>
      <c r="GL1396" s="3">
        <f t="shared" si="1600"/>
        <v>0</v>
      </c>
      <c r="GM1396" s="3">
        <f t="shared" si="1601"/>
        <v>2.79</v>
      </c>
      <c r="GN1396" s="3">
        <f t="shared" si="1602"/>
        <v>0</v>
      </c>
      <c r="GO1396" s="3">
        <f t="shared" si="1603"/>
        <v>2.79</v>
      </c>
      <c r="GP1396" s="3">
        <f t="shared" si="1604"/>
        <v>0</v>
      </c>
      <c r="GQ1396" s="3"/>
      <c r="GR1396" s="3">
        <v>0</v>
      </c>
      <c r="GS1396" s="3">
        <v>3</v>
      </c>
      <c r="GT1396" s="3">
        <v>0</v>
      </c>
      <c r="GU1396" s="3" t="s">
        <v>3</v>
      </c>
      <c r="GV1396" s="3">
        <f t="shared" si="1605"/>
        <v>0</v>
      </c>
      <c r="GW1396" s="3">
        <v>1</v>
      </c>
      <c r="GX1396" s="3">
        <f t="shared" si="1606"/>
        <v>0</v>
      </c>
      <c r="GY1396" s="3"/>
      <c r="GZ1396" s="3"/>
      <c r="HA1396" s="3">
        <v>0</v>
      </c>
      <c r="HB1396" s="3">
        <v>0</v>
      </c>
      <c r="HC1396" s="3">
        <f t="shared" si="1607"/>
        <v>0</v>
      </c>
      <c r="HD1396" s="3"/>
      <c r="HE1396" s="3" t="s">
        <v>3</v>
      </c>
      <c r="HF1396" s="3" t="s">
        <v>3</v>
      </c>
      <c r="HG1396" s="3"/>
      <c r="HH1396" s="3"/>
      <c r="HI1396" s="3"/>
      <c r="HJ1396" s="3"/>
      <c r="HK1396" s="3"/>
      <c r="HL1396" s="3"/>
      <c r="HM1396" s="3" t="s">
        <v>22</v>
      </c>
      <c r="HN1396" s="3" t="s">
        <v>3</v>
      </c>
      <c r="HO1396" s="3" t="s">
        <v>3</v>
      </c>
      <c r="HP1396" s="3" t="s">
        <v>3</v>
      </c>
      <c r="HQ1396" s="3" t="s">
        <v>3</v>
      </c>
      <c r="HR1396" s="3"/>
      <c r="HS1396" s="3">
        <v>0</v>
      </c>
      <c r="HT1396" s="3"/>
      <c r="HU1396" s="3"/>
      <c r="HV1396" s="3"/>
      <c r="HW1396" s="3"/>
      <c r="HX1396" s="3"/>
      <c r="HY1396" s="3"/>
      <c r="HZ1396" s="3"/>
      <c r="IA1396" s="3"/>
      <c r="IB1396" s="3"/>
      <c r="IC1396" s="3"/>
      <c r="ID1396" s="3"/>
      <c r="IE1396" s="3"/>
      <c r="IF1396" s="3"/>
      <c r="IG1396" s="3"/>
      <c r="IH1396" s="3"/>
      <c r="II1396" s="3"/>
      <c r="IJ1396" s="3"/>
      <c r="IK1396" s="3">
        <v>0</v>
      </c>
      <c r="IL1396" s="3"/>
      <c r="IM1396" s="3"/>
      <c r="IN1396" s="3"/>
      <c r="IO1396" s="3"/>
      <c r="IP1396" s="3"/>
      <c r="IQ1396" s="3"/>
      <c r="IR1396" s="3"/>
      <c r="IS1396" s="3"/>
      <c r="IT1396" s="3"/>
      <c r="IU1396" s="3"/>
    </row>
    <row r="1397" spans="1:255" ht="409.5" x14ac:dyDescent="0.25">
      <c r="A1397" s="4">
        <v>18</v>
      </c>
      <c r="B1397" s="4">
        <v>1</v>
      </c>
      <c r="C1397" s="4">
        <v>797</v>
      </c>
      <c r="D1397" s="4"/>
      <c r="E1397" s="4" t="s">
        <v>1532</v>
      </c>
      <c r="F1397" s="4" t="s">
        <v>1515</v>
      </c>
      <c r="G1397" s="4" t="s">
        <v>1516</v>
      </c>
      <c r="H1397" s="4" t="s">
        <v>1092</v>
      </c>
      <c r="I1397" s="4">
        <f>I1395*J1397</f>
        <v>1.2400000000000001E-4</v>
      </c>
      <c r="J1397" s="4">
        <v>1.24E-3</v>
      </c>
      <c r="K1397" s="4">
        <v>1.24E-3</v>
      </c>
      <c r="L1397" s="4"/>
      <c r="M1397" s="4"/>
      <c r="N1397" s="4"/>
      <c r="O1397" s="4">
        <f t="shared" si="1583"/>
        <v>16.54</v>
      </c>
      <c r="P1397" s="4">
        <f t="shared" si="1584"/>
        <v>16.54</v>
      </c>
      <c r="Q1397" s="4">
        <f>(ROUND((ROUND(((ET1397)*AV1397*I1397),2)*BB1397),2)+ROUND((ROUND(((AE1397-(EU1397))*AV1397*I1397),2)*BS1397),2))</f>
        <v>0</v>
      </c>
      <c r="R1397" s="4">
        <f>(ROUND((ROUND(((EU1397)*AV1397*I1397),2)*BS1397),2)+ROUND((ROUND(((AE1397-(EU1397))*AV1397*I1397),2)*BS1397),2))</f>
        <v>0</v>
      </c>
      <c r="S1397" s="4">
        <f t="shared" si="1585"/>
        <v>0</v>
      </c>
      <c r="T1397" s="4">
        <f t="shared" si="1586"/>
        <v>0</v>
      </c>
      <c r="U1397" s="4">
        <f t="shared" si="1587"/>
        <v>0</v>
      </c>
      <c r="V1397" s="4">
        <f t="shared" si="1588"/>
        <v>0</v>
      </c>
      <c r="W1397" s="4">
        <f t="shared" si="1589"/>
        <v>0</v>
      </c>
      <c r="X1397" s="4">
        <f>(ROUND((((S1397+ROUND((ROUND(((EU1397)*AV1397*I1397),2)*BS1397),2))*AT1397)/100),2)+ROUND(((ROUND((ROUND(((AE1397-(EU1397))*AV1397*I1397),2)*BS1397),2)*AT1397)/100),2))</f>
        <v>0</v>
      </c>
      <c r="Y1397" s="4">
        <f>(ROUND((((S1397+ROUND((ROUND(((EU1397)*AV1397*I1397),2)*BS1397),2))*AU1397)/100),2)+ROUND(((ROUND((ROUND(((AE1397-(EU1397))*AV1397*I1397),2)*BS1397),2)*AU1397)/100),2))</f>
        <v>0</v>
      </c>
      <c r="Z1397" s="4"/>
      <c r="AA1397" s="4">
        <v>55890823</v>
      </c>
      <c r="AB1397" s="4">
        <f t="shared" si="1590"/>
        <v>22524.65</v>
      </c>
      <c r="AC1397" s="4">
        <f>ROUND((ES1397),6)</f>
        <v>22524.65</v>
      </c>
      <c r="AD1397" s="4">
        <f>ROUND((((ET1397)-(EU1397))+AE1397),6)</f>
        <v>0</v>
      </c>
      <c r="AE1397" s="4">
        <f t="shared" si="1608"/>
        <v>0</v>
      </c>
      <c r="AF1397" s="4">
        <f t="shared" si="1608"/>
        <v>0</v>
      </c>
      <c r="AG1397" s="4">
        <f t="shared" si="1591"/>
        <v>0</v>
      </c>
      <c r="AH1397" s="4">
        <f t="shared" si="1609"/>
        <v>0</v>
      </c>
      <c r="AI1397" s="4">
        <f t="shared" si="1609"/>
        <v>0</v>
      </c>
      <c r="AJ1397" s="4">
        <f t="shared" si="1592"/>
        <v>0</v>
      </c>
      <c r="AK1397" s="4">
        <v>22524.65</v>
      </c>
      <c r="AL1397" s="4">
        <v>22524.65</v>
      </c>
      <c r="AM1397" s="4">
        <v>0</v>
      </c>
      <c r="AN1397" s="4">
        <v>0</v>
      </c>
      <c r="AO1397" s="4">
        <v>0</v>
      </c>
      <c r="AP1397" s="4">
        <v>0</v>
      </c>
      <c r="AQ1397" s="4">
        <v>0</v>
      </c>
      <c r="AR1397" s="4">
        <v>0</v>
      </c>
      <c r="AS1397" s="4">
        <v>0</v>
      </c>
      <c r="AT1397" s="4">
        <v>97</v>
      </c>
      <c r="AU1397" s="4">
        <v>51</v>
      </c>
      <c r="AV1397" s="4">
        <v>1</v>
      </c>
      <c r="AW1397" s="4">
        <v>1</v>
      </c>
      <c r="AX1397" s="4"/>
      <c r="AY1397" s="4"/>
      <c r="AZ1397" s="4">
        <v>1</v>
      </c>
      <c r="BA1397" s="4">
        <v>1</v>
      </c>
      <c r="BB1397" s="4">
        <v>1</v>
      </c>
      <c r="BC1397" s="4">
        <v>5.93</v>
      </c>
      <c r="BD1397" s="4" t="s">
        <v>3</v>
      </c>
      <c r="BE1397" s="4" t="s">
        <v>3</v>
      </c>
      <c r="BF1397" s="4" t="s">
        <v>3</v>
      </c>
      <c r="BG1397" s="4" t="s">
        <v>3</v>
      </c>
      <c r="BH1397" s="4">
        <v>3</v>
      </c>
      <c r="BI1397" s="4">
        <v>2</v>
      </c>
      <c r="BJ1397" s="4" t="s">
        <v>1517</v>
      </c>
      <c r="BK1397" s="4"/>
      <c r="BL1397" s="4"/>
      <c r="BM1397" s="4">
        <v>67</v>
      </c>
      <c r="BN1397" s="4">
        <v>0</v>
      </c>
      <c r="BO1397" s="4" t="s">
        <v>1515</v>
      </c>
      <c r="BP1397" s="4">
        <v>1</v>
      </c>
      <c r="BQ1397" s="4">
        <v>40</v>
      </c>
      <c r="BR1397" s="4">
        <v>0</v>
      </c>
      <c r="BS1397" s="4">
        <v>1</v>
      </c>
      <c r="BT1397" s="4">
        <v>1</v>
      </c>
      <c r="BU1397" s="4">
        <v>1</v>
      </c>
      <c r="BV1397" s="4">
        <v>1</v>
      </c>
      <c r="BW1397" s="4">
        <v>1</v>
      </c>
      <c r="BX1397" s="4">
        <v>1</v>
      </c>
      <c r="BY1397" s="4" t="s">
        <v>3</v>
      </c>
      <c r="BZ1397" s="4">
        <v>97</v>
      </c>
      <c r="CA1397" s="4">
        <v>51</v>
      </c>
      <c r="CB1397" s="4" t="s">
        <v>3</v>
      </c>
      <c r="CC1397" s="4"/>
      <c r="CD1397" s="4"/>
      <c r="CE1397" s="4">
        <v>1566</v>
      </c>
      <c r="CF1397" s="4">
        <v>0</v>
      </c>
      <c r="CG1397" s="4">
        <v>0</v>
      </c>
      <c r="CH1397" s="4"/>
      <c r="CI1397" s="4"/>
      <c r="CJ1397" s="4"/>
      <c r="CK1397" s="4"/>
      <c r="CL1397" s="4"/>
      <c r="CM1397" s="4">
        <v>0</v>
      </c>
      <c r="CN1397" s="10" t="s">
        <v>2499</v>
      </c>
      <c r="CO1397" s="4">
        <v>0</v>
      </c>
      <c r="CP1397" s="4">
        <f t="shared" si="1593"/>
        <v>16.54</v>
      </c>
      <c r="CQ1397" s="4">
        <f t="shared" si="1594"/>
        <v>133571.17000000001</v>
      </c>
      <c r="CR1397" s="4">
        <f>(ROUND((ROUND(((ET1397)*AV1397*1),2)*BB1397),2)+ROUND((ROUND(((AE1397-(EU1397))*AV1397*1),2)*BS1397),2))</f>
        <v>0</v>
      </c>
      <c r="CS1397" s="4">
        <f>(ROUND((ROUND(((EU1397)*AV1397*1),2)*BS1397),2)+ROUND((ROUND(((AE1397-(EU1397))*AV1397*1),2)*BS1397),2))</f>
        <v>0</v>
      </c>
      <c r="CT1397" s="4">
        <f t="shared" si="1595"/>
        <v>0</v>
      </c>
      <c r="CU1397" s="4">
        <f t="shared" si="1596"/>
        <v>0</v>
      </c>
      <c r="CV1397" s="4">
        <f t="shared" si="1597"/>
        <v>0</v>
      </c>
      <c r="CW1397" s="4">
        <f t="shared" si="1598"/>
        <v>0</v>
      </c>
      <c r="CX1397" s="4">
        <f t="shared" si="1599"/>
        <v>0</v>
      </c>
      <c r="CY1397" s="4">
        <f>(ROUND((((S1397+ROUND((ROUND(((EU1397)*AV1397*1),2)*BS1397),2))*AT1397)/100),2)+ROUND(((ROUND((ROUND(((AE1397-(EU1397))*AV1397*1),2)*BS1397),2)*AT1397)/100),2))</f>
        <v>0</v>
      </c>
      <c r="CZ1397" s="4">
        <f>(ROUND((((S1397+ROUND((ROUND(((EU1397)*AV1397*1),2)*BS1397),2))*AU1397)/100),2)+ROUND(((ROUND((ROUND(((AE1397-(EU1397))*AV1397*1),2)*BS1397),2)*AU1397)/100),2))</f>
        <v>0</v>
      </c>
      <c r="DA1397" s="4"/>
      <c r="DB1397" s="4"/>
      <c r="DC1397" s="4" t="s">
        <v>3</v>
      </c>
      <c r="DD1397" s="4" t="s">
        <v>3</v>
      </c>
      <c r="DE1397" s="4" t="s">
        <v>3</v>
      </c>
      <c r="DF1397" s="4" t="s">
        <v>3</v>
      </c>
      <c r="DG1397" s="4" t="s">
        <v>3</v>
      </c>
      <c r="DH1397" s="4" t="s">
        <v>3</v>
      </c>
      <c r="DI1397" s="4" t="s">
        <v>3</v>
      </c>
      <c r="DJ1397" s="4" t="s">
        <v>3</v>
      </c>
      <c r="DK1397" s="4" t="s">
        <v>3</v>
      </c>
      <c r="DL1397" s="4" t="s">
        <v>3</v>
      </c>
      <c r="DM1397" s="4" t="s">
        <v>3</v>
      </c>
      <c r="DN1397" s="4">
        <v>0</v>
      </c>
      <c r="DO1397" s="4">
        <v>0</v>
      </c>
      <c r="DP1397" s="4">
        <v>1</v>
      </c>
      <c r="DQ1397" s="4">
        <v>1</v>
      </c>
      <c r="DR1397" s="4"/>
      <c r="DS1397" s="4"/>
      <c r="DT1397" s="4"/>
      <c r="DU1397" s="4">
        <v>1009</v>
      </c>
      <c r="DV1397" s="4" t="s">
        <v>1092</v>
      </c>
      <c r="DW1397" s="4" t="s">
        <v>1092</v>
      </c>
      <c r="DX1397" s="4">
        <v>1000</v>
      </c>
      <c r="DY1397" s="4"/>
      <c r="DZ1397" s="4" t="s">
        <v>3</v>
      </c>
      <c r="EA1397" s="4" t="s">
        <v>3</v>
      </c>
      <c r="EB1397" s="4" t="s">
        <v>3</v>
      </c>
      <c r="EC1397" s="4" t="s">
        <v>3</v>
      </c>
      <c r="ED1397" s="4"/>
      <c r="EE1397" s="4">
        <v>57042957</v>
      </c>
      <c r="EF1397" s="4">
        <v>40</v>
      </c>
      <c r="EG1397" s="4" t="s">
        <v>33</v>
      </c>
      <c r="EH1397" s="4">
        <v>0</v>
      </c>
      <c r="EI1397" s="4" t="s">
        <v>3</v>
      </c>
      <c r="EJ1397" s="4">
        <v>2</v>
      </c>
      <c r="EK1397" s="4">
        <v>67</v>
      </c>
      <c r="EL1397" s="4" t="s">
        <v>34</v>
      </c>
      <c r="EM1397" s="4" t="s">
        <v>35</v>
      </c>
      <c r="EN1397" s="4"/>
      <c r="EO1397" s="4" t="s">
        <v>46</v>
      </c>
      <c r="EP1397" s="4"/>
      <c r="EQ1397" s="4">
        <v>0</v>
      </c>
      <c r="ER1397" s="4">
        <v>22524.65</v>
      </c>
      <c r="ES1397" s="4">
        <v>22524.65</v>
      </c>
      <c r="ET1397" s="4">
        <v>0</v>
      </c>
      <c r="EU1397" s="4">
        <v>0</v>
      </c>
      <c r="EV1397" s="4">
        <v>0</v>
      </c>
      <c r="EW1397" s="4">
        <v>0</v>
      </c>
      <c r="EX1397" s="4">
        <v>0</v>
      </c>
      <c r="EY1397" s="4"/>
      <c r="EZ1397" s="4"/>
      <c r="FA1397" s="4"/>
      <c r="FB1397" s="4"/>
      <c r="FC1397" s="4"/>
      <c r="FD1397" s="4"/>
      <c r="FE1397" s="4"/>
      <c r="FF1397" s="4"/>
      <c r="FG1397" s="4"/>
      <c r="FH1397" s="4"/>
      <c r="FI1397" s="4"/>
      <c r="FJ1397" s="4"/>
      <c r="FK1397" s="4"/>
      <c r="FL1397" s="4"/>
      <c r="FM1397" s="4"/>
      <c r="FN1397" s="4"/>
      <c r="FO1397" s="4"/>
      <c r="FP1397" s="4"/>
      <c r="FQ1397" s="4">
        <v>0</v>
      </c>
      <c r="FR1397" s="4">
        <v>0</v>
      </c>
      <c r="FS1397" s="4">
        <v>0</v>
      </c>
      <c r="FT1397" s="4"/>
      <c r="FU1397" s="4"/>
      <c r="FV1397" s="4"/>
      <c r="FW1397" s="4"/>
      <c r="FX1397" s="4">
        <v>97</v>
      </c>
      <c r="FY1397" s="4">
        <v>51</v>
      </c>
      <c r="FZ1397" s="4"/>
      <c r="GA1397" s="4" t="s">
        <v>3</v>
      </c>
      <c r="GB1397" s="4"/>
      <c r="GC1397" s="4"/>
      <c r="GD1397" s="4">
        <v>1</v>
      </c>
      <c r="GE1397" s="4"/>
      <c r="GF1397" s="4">
        <v>1706974629</v>
      </c>
      <c r="GG1397" s="4">
        <v>2</v>
      </c>
      <c r="GH1397" s="4">
        <v>1</v>
      </c>
      <c r="GI1397" s="4">
        <v>2</v>
      </c>
      <c r="GJ1397" s="4">
        <v>0</v>
      </c>
      <c r="GK1397" s="4">
        <v>0</v>
      </c>
      <c r="GL1397" s="4">
        <f t="shared" si="1600"/>
        <v>0</v>
      </c>
      <c r="GM1397" s="4">
        <f t="shared" si="1601"/>
        <v>16.54</v>
      </c>
      <c r="GN1397" s="4">
        <f t="shared" si="1602"/>
        <v>0</v>
      </c>
      <c r="GO1397" s="4">
        <f t="shared" si="1603"/>
        <v>16.54</v>
      </c>
      <c r="GP1397" s="4">
        <f t="shared" si="1604"/>
        <v>0</v>
      </c>
      <c r="GQ1397" s="4"/>
      <c r="GR1397" s="4">
        <v>0</v>
      </c>
      <c r="GS1397" s="4">
        <v>3</v>
      </c>
      <c r="GT1397" s="4">
        <v>0</v>
      </c>
      <c r="GU1397" s="4" t="s">
        <v>3</v>
      </c>
      <c r="GV1397" s="4">
        <f t="shared" si="1605"/>
        <v>0</v>
      </c>
      <c r="GW1397" s="4">
        <v>1</v>
      </c>
      <c r="GX1397" s="4">
        <f t="shared" si="1606"/>
        <v>0</v>
      </c>
      <c r="GY1397" s="4"/>
      <c r="GZ1397" s="4"/>
      <c r="HA1397" s="4">
        <v>0</v>
      </c>
      <c r="HB1397" s="4">
        <v>0</v>
      </c>
      <c r="HC1397" s="4">
        <f t="shared" si="1607"/>
        <v>0</v>
      </c>
      <c r="HD1397" s="4"/>
      <c r="HE1397" s="4" t="s">
        <v>3</v>
      </c>
      <c r="HF1397" s="4" t="s">
        <v>3</v>
      </c>
      <c r="HG1397" s="4"/>
      <c r="HH1397" s="4"/>
      <c r="HI1397" s="4"/>
      <c r="HJ1397" s="4"/>
      <c r="HK1397" s="4"/>
      <c r="HL1397" s="4"/>
      <c r="HM1397" s="4" t="s">
        <v>22</v>
      </c>
      <c r="HN1397" s="4" t="s">
        <v>3</v>
      </c>
      <c r="HO1397" s="4" t="s">
        <v>3</v>
      </c>
      <c r="HP1397" s="4" t="s">
        <v>3</v>
      </c>
      <c r="HQ1397" s="4" t="s">
        <v>3</v>
      </c>
      <c r="HR1397" s="4"/>
      <c r="HS1397" s="4">
        <v>0</v>
      </c>
      <c r="HT1397" s="4"/>
      <c r="HU1397" s="4"/>
      <c r="HV1397" s="4"/>
      <c r="HW1397" s="4"/>
      <c r="HX1397" s="4"/>
      <c r="HY1397" s="4"/>
      <c r="HZ1397" s="4"/>
      <c r="IA1397" s="4"/>
      <c r="IB1397" s="4"/>
      <c r="IC1397" s="4"/>
      <c r="ID1397" s="4"/>
      <c r="IE1397" s="4"/>
      <c r="IF1397" s="4"/>
      <c r="IG1397" s="4"/>
      <c r="IH1397" s="4"/>
      <c r="II1397" s="4"/>
      <c r="IJ1397" s="4"/>
      <c r="IK1397" s="4">
        <v>0</v>
      </c>
      <c r="IL1397" s="4"/>
      <c r="IM1397" s="4"/>
      <c r="IN1397" s="4"/>
      <c r="IO1397" s="4"/>
      <c r="IP1397" s="4"/>
      <c r="IQ1397" s="4"/>
      <c r="IR1397" s="4"/>
      <c r="IS1397" s="4"/>
      <c r="IT1397" s="4"/>
      <c r="IU1397" s="4"/>
    </row>
    <row r="1398" spans="1:255" ht="409.5" x14ac:dyDescent="0.25">
      <c r="A1398" s="3">
        <v>18</v>
      </c>
      <c r="B1398" s="3">
        <v>1</v>
      </c>
      <c r="C1398" s="3">
        <v>790</v>
      </c>
      <c r="D1398" s="3"/>
      <c r="E1398" s="3" t="s">
        <v>1533</v>
      </c>
      <c r="F1398" s="3" t="s">
        <v>1519</v>
      </c>
      <c r="G1398" s="3" t="s">
        <v>1520</v>
      </c>
      <c r="H1398" s="3" t="s">
        <v>266</v>
      </c>
      <c r="I1398" s="3">
        <f>I1394*J1398</f>
        <v>10.199999999999999</v>
      </c>
      <c r="J1398" s="3">
        <v>101.99999999999999</v>
      </c>
      <c r="K1398" s="3">
        <v>102</v>
      </c>
      <c r="L1398" s="3"/>
      <c r="M1398" s="3"/>
      <c r="N1398" s="3"/>
      <c r="O1398" s="3">
        <f t="shared" si="1583"/>
        <v>5.41</v>
      </c>
      <c r="P1398" s="3">
        <f t="shared" si="1584"/>
        <v>5.41</v>
      </c>
      <c r="Q1398" s="3">
        <f>(ROUND((ROUND(((ET1398)*AV1398*I1398),2)*BB1398),2)+ROUND((ROUND(((AE1398-(EU1398))*AV1398*I1398),2)*BS1398),2))</f>
        <v>0</v>
      </c>
      <c r="R1398" s="3">
        <f>(ROUND((ROUND(((EU1398)*AV1398*I1398),2)*BS1398),2)+ROUND((ROUND(((AE1398-(EU1398))*AV1398*I1398),2)*BS1398),2))</f>
        <v>0</v>
      </c>
      <c r="S1398" s="3">
        <f t="shared" si="1585"/>
        <v>0</v>
      </c>
      <c r="T1398" s="3">
        <f t="shared" si="1586"/>
        <v>0</v>
      </c>
      <c r="U1398" s="3">
        <f t="shared" si="1587"/>
        <v>0</v>
      </c>
      <c r="V1398" s="3">
        <f t="shared" si="1588"/>
        <v>0</v>
      </c>
      <c r="W1398" s="3">
        <f t="shared" si="1589"/>
        <v>0</v>
      </c>
      <c r="X1398" s="3">
        <f>(ROUND((((S1398+ROUND((ROUND(((EU1398)*AV1398*I1398),2)*BS1398),2))*AT1398)/100),2)+ROUND(((ROUND((ROUND(((AE1398-(EU1398))*AV1398*I1398),2)*BS1398),2)*AT1398)/100),2))</f>
        <v>0</v>
      </c>
      <c r="Y1398" s="3">
        <f>(ROUND((((S1398+ROUND((ROUND(((EU1398)*AV1398*I1398),2)*BS1398),2))*AU1398)/100),2)+ROUND(((ROUND((ROUND(((AE1398-(EU1398))*AV1398*I1398),2)*BS1398),2)*AU1398)/100),2))</f>
        <v>0</v>
      </c>
      <c r="Z1398" s="3"/>
      <c r="AA1398" s="3">
        <v>54971259</v>
      </c>
      <c r="AB1398" s="3">
        <f t="shared" si="1590"/>
        <v>0.53</v>
      </c>
      <c r="AC1398" s="3">
        <f>ROUND((ES1398),6)</f>
        <v>0.53</v>
      </c>
      <c r="AD1398" s="3">
        <f>ROUND((((ET1398)-(EU1398))+AE1398),6)</f>
        <v>0</v>
      </c>
      <c r="AE1398" s="3">
        <f t="shared" si="1608"/>
        <v>0</v>
      </c>
      <c r="AF1398" s="3">
        <f t="shared" si="1608"/>
        <v>0</v>
      </c>
      <c r="AG1398" s="3">
        <f t="shared" si="1591"/>
        <v>0</v>
      </c>
      <c r="AH1398" s="3">
        <f t="shared" si="1609"/>
        <v>0</v>
      </c>
      <c r="AI1398" s="3">
        <f t="shared" si="1609"/>
        <v>0</v>
      </c>
      <c r="AJ1398" s="3">
        <f t="shared" si="1592"/>
        <v>0</v>
      </c>
      <c r="AK1398" s="3">
        <v>0.53</v>
      </c>
      <c r="AL1398" s="3">
        <v>0.53</v>
      </c>
      <c r="AM1398" s="3">
        <v>0</v>
      </c>
      <c r="AN1398" s="3">
        <v>0</v>
      </c>
      <c r="AO1398" s="3">
        <v>0</v>
      </c>
      <c r="AP1398" s="3">
        <v>0</v>
      </c>
      <c r="AQ1398" s="3">
        <v>0</v>
      </c>
      <c r="AR1398" s="3">
        <v>0</v>
      </c>
      <c r="AS1398" s="3">
        <v>0</v>
      </c>
      <c r="AT1398" s="3">
        <v>97</v>
      </c>
      <c r="AU1398" s="3">
        <v>51</v>
      </c>
      <c r="AV1398" s="3">
        <v>1</v>
      </c>
      <c r="AW1398" s="3">
        <v>1</v>
      </c>
      <c r="AX1398" s="3"/>
      <c r="AY1398" s="3"/>
      <c r="AZ1398" s="3">
        <v>1</v>
      </c>
      <c r="BA1398" s="3">
        <v>1</v>
      </c>
      <c r="BB1398" s="3">
        <v>1</v>
      </c>
      <c r="BC1398" s="3">
        <v>1</v>
      </c>
      <c r="BD1398" s="3" t="s">
        <v>3</v>
      </c>
      <c r="BE1398" s="3" t="s">
        <v>3</v>
      </c>
      <c r="BF1398" s="3" t="s">
        <v>3</v>
      </c>
      <c r="BG1398" s="3" t="s">
        <v>3</v>
      </c>
      <c r="BH1398" s="3">
        <v>3</v>
      </c>
      <c r="BI1398" s="3">
        <v>2</v>
      </c>
      <c r="BJ1398" s="3" t="s">
        <v>1521</v>
      </c>
      <c r="BK1398" s="3"/>
      <c r="BL1398" s="3"/>
      <c r="BM1398" s="3">
        <v>67</v>
      </c>
      <c r="BN1398" s="3">
        <v>0</v>
      </c>
      <c r="BO1398" s="3" t="s">
        <v>3</v>
      </c>
      <c r="BP1398" s="3">
        <v>0</v>
      </c>
      <c r="BQ1398" s="3">
        <v>40</v>
      </c>
      <c r="BR1398" s="3">
        <v>0</v>
      </c>
      <c r="BS1398" s="3">
        <v>1</v>
      </c>
      <c r="BT1398" s="3">
        <v>1</v>
      </c>
      <c r="BU1398" s="3">
        <v>1</v>
      </c>
      <c r="BV1398" s="3">
        <v>1</v>
      </c>
      <c r="BW1398" s="3">
        <v>1</v>
      </c>
      <c r="BX1398" s="3">
        <v>1</v>
      </c>
      <c r="BY1398" s="3" t="s">
        <v>3</v>
      </c>
      <c r="BZ1398" s="3">
        <v>97</v>
      </c>
      <c r="CA1398" s="3">
        <v>51</v>
      </c>
      <c r="CB1398" s="3" t="s">
        <v>3</v>
      </c>
      <c r="CC1398" s="3"/>
      <c r="CD1398" s="3"/>
      <c r="CE1398" s="3">
        <v>1566</v>
      </c>
      <c r="CF1398" s="3">
        <v>0</v>
      </c>
      <c r="CG1398" s="3">
        <v>0</v>
      </c>
      <c r="CH1398" s="3"/>
      <c r="CI1398" s="3"/>
      <c r="CJ1398" s="3"/>
      <c r="CK1398" s="3"/>
      <c r="CL1398" s="3"/>
      <c r="CM1398" s="3">
        <v>0</v>
      </c>
      <c r="CN1398" s="9" t="s">
        <v>2499</v>
      </c>
      <c r="CO1398" s="3">
        <v>0</v>
      </c>
      <c r="CP1398" s="3">
        <f t="shared" si="1593"/>
        <v>5.41</v>
      </c>
      <c r="CQ1398" s="3">
        <f t="shared" si="1594"/>
        <v>0.53</v>
      </c>
      <c r="CR1398" s="3">
        <f>(ROUND((ROUND(((ET1398)*AV1398*1),2)*BB1398),2)+ROUND((ROUND(((AE1398-(EU1398))*AV1398*1),2)*BS1398),2))</f>
        <v>0</v>
      </c>
      <c r="CS1398" s="3">
        <f>(ROUND((ROUND(((EU1398)*AV1398*1),2)*BS1398),2)+ROUND((ROUND(((AE1398-(EU1398))*AV1398*1),2)*BS1398),2))</f>
        <v>0</v>
      </c>
      <c r="CT1398" s="3">
        <f t="shared" si="1595"/>
        <v>0</v>
      </c>
      <c r="CU1398" s="3">
        <f t="shared" si="1596"/>
        <v>0</v>
      </c>
      <c r="CV1398" s="3">
        <f t="shared" si="1597"/>
        <v>0</v>
      </c>
      <c r="CW1398" s="3">
        <f t="shared" si="1598"/>
        <v>0</v>
      </c>
      <c r="CX1398" s="3">
        <f t="shared" si="1599"/>
        <v>0</v>
      </c>
      <c r="CY1398" s="3">
        <f>(ROUND((((S1398+ROUND((ROUND(((EU1398)*AV1398*1),2)*BS1398),2))*AT1398)/100),2)+ROUND(((ROUND((ROUND(((AE1398-(EU1398))*AV1398*1),2)*BS1398),2)*AT1398)/100),2))</f>
        <v>0</v>
      </c>
      <c r="CZ1398" s="3">
        <f>(ROUND((((S1398+ROUND((ROUND(((EU1398)*AV1398*1),2)*BS1398),2))*AU1398)/100),2)+ROUND(((ROUND((ROUND(((AE1398-(EU1398))*AV1398*1),2)*BS1398),2)*AU1398)/100),2))</f>
        <v>0</v>
      </c>
      <c r="DA1398" s="3"/>
      <c r="DB1398" s="3"/>
      <c r="DC1398" s="3" t="s">
        <v>3</v>
      </c>
      <c r="DD1398" s="3" t="s">
        <v>3</v>
      </c>
      <c r="DE1398" s="3" t="s">
        <v>3</v>
      </c>
      <c r="DF1398" s="3" t="s">
        <v>3</v>
      </c>
      <c r="DG1398" s="3" t="s">
        <v>3</v>
      </c>
      <c r="DH1398" s="3" t="s">
        <v>3</v>
      </c>
      <c r="DI1398" s="3" t="s">
        <v>3</v>
      </c>
      <c r="DJ1398" s="3" t="s">
        <v>3</v>
      </c>
      <c r="DK1398" s="3" t="s">
        <v>3</v>
      </c>
      <c r="DL1398" s="3" t="s">
        <v>3</v>
      </c>
      <c r="DM1398" s="3" t="s">
        <v>3</v>
      </c>
      <c r="DN1398" s="3">
        <v>0</v>
      </c>
      <c r="DO1398" s="3">
        <v>0</v>
      </c>
      <c r="DP1398" s="3">
        <v>1</v>
      </c>
      <c r="DQ1398" s="3">
        <v>1</v>
      </c>
      <c r="DR1398" s="3"/>
      <c r="DS1398" s="3"/>
      <c r="DT1398" s="3"/>
      <c r="DU1398" s="3">
        <v>1010</v>
      </c>
      <c r="DV1398" s="3" t="s">
        <v>266</v>
      </c>
      <c r="DW1398" s="3" t="s">
        <v>266</v>
      </c>
      <c r="DX1398" s="3">
        <v>1</v>
      </c>
      <c r="DY1398" s="3"/>
      <c r="DZ1398" s="3" t="s">
        <v>3</v>
      </c>
      <c r="EA1398" s="3" t="s">
        <v>3</v>
      </c>
      <c r="EB1398" s="3" t="s">
        <v>3</v>
      </c>
      <c r="EC1398" s="3" t="s">
        <v>3</v>
      </c>
      <c r="ED1398" s="3"/>
      <c r="EE1398" s="3">
        <v>57042957</v>
      </c>
      <c r="EF1398" s="3">
        <v>40</v>
      </c>
      <c r="EG1398" s="3" t="s">
        <v>33</v>
      </c>
      <c r="EH1398" s="3">
        <v>0</v>
      </c>
      <c r="EI1398" s="3" t="s">
        <v>3</v>
      </c>
      <c r="EJ1398" s="3">
        <v>2</v>
      </c>
      <c r="EK1398" s="3">
        <v>67</v>
      </c>
      <c r="EL1398" s="3" t="s">
        <v>34</v>
      </c>
      <c r="EM1398" s="3" t="s">
        <v>35</v>
      </c>
      <c r="EN1398" s="3"/>
      <c r="EO1398" s="3" t="s">
        <v>46</v>
      </c>
      <c r="EP1398" s="3"/>
      <c r="EQ1398" s="3">
        <v>0</v>
      </c>
      <c r="ER1398" s="3">
        <v>0.53</v>
      </c>
      <c r="ES1398" s="3">
        <v>0.53</v>
      </c>
      <c r="ET1398" s="3">
        <v>0</v>
      </c>
      <c r="EU1398" s="3">
        <v>0</v>
      </c>
      <c r="EV1398" s="3">
        <v>0</v>
      </c>
      <c r="EW1398" s="3">
        <v>0</v>
      </c>
      <c r="EX1398" s="3">
        <v>0</v>
      </c>
      <c r="EY1398" s="3"/>
      <c r="EZ1398" s="3"/>
      <c r="FA1398" s="3"/>
      <c r="FB1398" s="3"/>
      <c r="FC1398" s="3"/>
      <c r="FD1398" s="3"/>
      <c r="FE1398" s="3"/>
      <c r="FF1398" s="3"/>
      <c r="FG1398" s="3"/>
      <c r="FH1398" s="3"/>
      <c r="FI1398" s="3"/>
      <c r="FJ1398" s="3"/>
      <c r="FK1398" s="3"/>
      <c r="FL1398" s="3"/>
      <c r="FM1398" s="3"/>
      <c r="FN1398" s="3"/>
      <c r="FO1398" s="3"/>
      <c r="FP1398" s="3"/>
      <c r="FQ1398" s="3">
        <v>0</v>
      </c>
      <c r="FR1398" s="3">
        <v>0</v>
      </c>
      <c r="FS1398" s="3">
        <v>0</v>
      </c>
      <c r="FT1398" s="3"/>
      <c r="FU1398" s="3"/>
      <c r="FV1398" s="3"/>
      <c r="FW1398" s="3"/>
      <c r="FX1398" s="3">
        <v>97</v>
      </c>
      <c r="FY1398" s="3">
        <v>51</v>
      </c>
      <c r="FZ1398" s="3"/>
      <c r="GA1398" s="3" t="s">
        <v>3</v>
      </c>
      <c r="GB1398" s="3"/>
      <c r="GC1398" s="3"/>
      <c r="GD1398" s="3">
        <v>1</v>
      </c>
      <c r="GE1398" s="3"/>
      <c r="GF1398" s="3">
        <v>1000199071</v>
      </c>
      <c r="GG1398" s="3">
        <v>2</v>
      </c>
      <c r="GH1398" s="3">
        <v>1</v>
      </c>
      <c r="GI1398" s="3">
        <v>-2</v>
      </c>
      <c r="GJ1398" s="3">
        <v>0</v>
      </c>
      <c r="GK1398" s="3">
        <v>0</v>
      </c>
      <c r="GL1398" s="3">
        <f t="shared" si="1600"/>
        <v>0</v>
      </c>
      <c r="GM1398" s="3">
        <f t="shared" si="1601"/>
        <v>5.41</v>
      </c>
      <c r="GN1398" s="3">
        <f t="shared" si="1602"/>
        <v>0</v>
      </c>
      <c r="GO1398" s="3">
        <f t="shared" si="1603"/>
        <v>5.41</v>
      </c>
      <c r="GP1398" s="3">
        <f t="shared" si="1604"/>
        <v>0</v>
      </c>
      <c r="GQ1398" s="3"/>
      <c r="GR1398" s="3">
        <v>0</v>
      </c>
      <c r="GS1398" s="3">
        <v>3</v>
      </c>
      <c r="GT1398" s="3">
        <v>0</v>
      </c>
      <c r="GU1398" s="3" t="s">
        <v>3</v>
      </c>
      <c r="GV1398" s="3">
        <f t="shared" si="1605"/>
        <v>0</v>
      </c>
      <c r="GW1398" s="3">
        <v>1</v>
      </c>
      <c r="GX1398" s="3">
        <f t="shared" si="1606"/>
        <v>0</v>
      </c>
      <c r="GY1398" s="3"/>
      <c r="GZ1398" s="3"/>
      <c r="HA1398" s="3">
        <v>0</v>
      </c>
      <c r="HB1398" s="3">
        <v>0</v>
      </c>
      <c r="HC1398" s="3">
        <f t="shared" si="1607"/>
        <v>0</v>
      </c>
      <c r="HD1398" s="3"/>
      <c r="HE1398" s="3" t="s">
        <v>3</v>
      </c>
      <c r="HF1398" s="3" t="s">
        <v>3</v>
      </c>
      <c r="HG1398" s="3"/>
      <c r="HH1398" s="3"/>
      <c r="HI1398" s="3"/>
      <c r="HJ1398" s="3"/>
      <c r="HK1398" s="3"/>
      <c r="HL1398" s="3"/>
      <c r="HM1398" s="3" t="s">
        <v>22</v>
      </c>
      <c r="HN1398" s="3" t="s">
        <v>3</v>
      </c>
      <c r="HO1398" s="3" t="s">
        <v>3</v>
      </c>
      <c r="HP1398" s="3" t="s">
        <v>3</v>
      </c>
      <c r="HQ1398" s="3" t="s">
        <v>3</v>
      </c>
      <c r="HR1398" s="3"/>
      <c r="HS1398" s="3">
        <v>0</v>
      </c>
      <c r="HT1398" s="3"/>
      <c r="HU1398" s="3"/>
      <c r="HV1398" s="3"/>
      <c r="HW1398" s="3"/>
      <c r="HX1398" s="3"/>
      <c r="HY1398" s="3"/>
      <c r="HZ1398" s="3"/>
      <c r="IA1398" s="3"/>
      <c r="IB1398" s="3"/>
      <c r="IC1398" s="3"/>
      <c r="ID1398" s="3"/>
      <c r="IE1398" s="3"/>
      <c r="IF1398" s="3"/>
      <c r="IG1398" s="3"/>
      <c r="IH1398" s="3"/>
      <c r="II1398" s="3"/>
      <c r="IJ1398" s="3"/>
      <c r="IK1398" s="3">
        <v>0</v>
      </c>
      <c r="IL1398" s="3"/>
      <c r="IM1398" s="3"/>
      <c r="IN1398" s="3"/>
      <c r="IO1398" s="3"/>
      <c r="IP1398" s="3"/>
      <c r="IQ1398" s="3"/>
      <c r="IR1398" s="3"/>
      <c r="IS1398" s="3"/>
      <c r="IT1398" s="3"/>
      <c r="IU1398" s="3"/>
    </row>
    <row r="1399" spans="1:255" ht="409.5" x14ac:dyDescent="0.25">
      <c r="A1399" s="4">
        <v>18</v>
      </c>
      <c r="B1399" s="4">
        <v>1</v>
      </c>
      <c r="C1399" s="4">
        <v>802</v>
      </c>
      <c r="D1399" s="4"/>
      <c r="E1399" s="4" t="s">
        <v>1533</v>
      </c>
      <c r="F1399" s="4" t="s">
        <v>1519</v>
      </c>
      <c r="G1399" s="4" t="s">
        <v>1520</v>
      </c>
      <c r="H1399" s="4" t="s">
        <v>266</v>
      </c>
      <c r="I1399" s="4">
        <f>I1395*J1399</f>
        <v>10.199999999999999</v>
      </c>
      <c r="J1399" s="4">
        <v>101.99999999999999</v>
      </c>
      <c r="K1399" s="4">
        <v>102</v>
      </c>
      <c r="L1399" s="4"/>
      <c r="M1399" s="4"/>
      <c r="N1399" s="4"/>
      <c r="O1399" s="4">
        <f t="shared" si="1583"/>
        <v>18.88</v>
      </c>
      <c r="P1399" s="4">
        <f t="shared" si="1584"/>
        <v>18.88</v>
      </c>
      <c r="Q1399" s="4">
        <f>(ROUND((ROUND(((ET1399)*AV1399*I1399),2)*BB1399),2)+ROUND((ROUND(((AE1399-(EU1399))*AV1399*I1399),2)*BS1399),2))</f>
        <v>0</v>
      </c>
      <c r="R1399" s="4">
        <f>(ROUND((ROUND(((EU1399)*AV1399*I1399),2)*BS1399),2)+ROUND((ROUND(((AE1399-(EU1399))*AV1399*I1399),2)*BS1399),2))</f>
        <v>0</v>
      </c>
      <c r="S1399" s="4">
        <f t="shared" si="1585"/>
        <v>0</v>
      </c>
      <c r="T1399" s="4">
        <f t="shared" si="1586"/>
        <v>0</v>
      </c>
      <c r="U1399" s="4">
        <f t="shared" si="1587"/>
        <v>0</v>
      </c>
      <c r="V1399" s="4">
        <f t="shared" si="1588"/>
        <v>0</v>
      </c>
      <c r="W1399" s="4">
        <f t="shared" si="1589"/>
        <v>0</v>
      </c>
      <c r="X1399" s="4">
        <f>(ROUND((((S1399+ROUND((ROUND(((EU1399)*AV1399*I1399),2)*BS1399),2))*AT1399)/100),2)+ROUND(((ROUND((ROUND(((AE1399-(EU1399))*AV1399*I1399),2)*BS1399),2)*AT1399)/100),2))</f>
        <v>0</v>
      </c>
      <c r="Y1399" s="4">
        <f>(ROUND((((S1399+ROUND((ROUND(((EU1399)*AV1399*I1399),2)*BS1399),2))*AU1399)/100),2)+ROUND(((ROUND((ROUND(((AE1399-(EU1399))*AV1399*I1399),2)*BS1399),2)*AU1399)/100),2))</f>
        <v>0</v>
      </c>
      <c r="Z1399" s="4"/>
      <c r="AA1399" s="4">
        <v>55890823</v>
      </c>
      <c r="AB1399" s="4">
        <f t="shared" si="1590"/>
        <v>0.53</v>
      </c>
      <c r="AC1399" s="4">
        <f>ROUND((ES1399),6)</f>
        <v>0.53</v>
      </c>
      <c r="AD1399" s="4">
        <f>ROUND((((ET1399)-(EU1399))+AE1399),6)</f>
        <v>0</v>
      </c>
      <c r="AE1399" s="4">
        <f t="shared" si="1608"/>
        <v>0</v>
      </c>
      <c r="AF1399" s="4">
        <f t="shared" si="1608"/>
        <v>0</v>
      </c>
      <c r="AG1399" s="4">
        <f t="shared" si="1591"/>
        <v>0</v>
      </c>
      <c r="AH1399" s="4">
        <f t="shared" si="1609"/>
        <v>0</v>
      </c>
      <c r="AI1399" s="4">
        <f t="shared" si="1609"/>
        <v>0</v>
      </c>
      <c r="AJ1399" s="4">
        <f t="shared" si="1592"/>
        <v>0</v>
      </c>
      <c r="AK1399" s="4">
        <v>0.53</v>
      </c>
      <c r="AL1399" s="4">
        <v>0.53</v>
      </c>
      <c r="AM1399" s="4">
        <v>0</v>
      </c>
      <c r="AN1399" s="4">
        <v>0</v>
      </c>
      <c r="AO1399" s="4">
        <v>0</v>
      </c>
      <c r="AP1399" s="4">
        <v>0</v>
      </c>
      <c r="AQ1399" s="4">
        <v>0</v>
      </c>
      <c r="AR1399" s="4">
        <v>0</v>
      </c>
      <c r="AS1399" s="4">
        <v>0</v>
      </c>
      <c r="AT1399" s="4">
        <v>97</v>
      </c>
      <c r="AU1399" s="4">
        <v>51</v>
      </c>
      <c r="AV1399" s="4">
        <v>1</v>
      </c>
      <c r="AW1399" s="4">
        <v>1</v>
      </c>
      <c r="AX1399" s="4"/>
      <c r="AY1399" s="4"/>
      <c r="AZ1399" s="4">
        <v>1</v>
      </c>
      <c r="BA1399" s="4">
        <v>1</v>
      </c>
      <c r="BB1399" s="4">
        <v>1</v>
      </c>
      <c r="BC1399" s="4">
        <v>3.49</v>
      </c>
      <c r="BD1399" s="4" t="s">
        <v>3</v>
      </c>
      <c r="BE1399" s="4" t="s">
        <v>3</v>
      </c>
      <c r="BF1399" s="4" t="s">
        <v>3</v>
      </c>
      <c r="BG1399" s="4" t="s">
        <v>3</v>
      </c>
      <c r="BH1399" s="4">
        <v>3</v>
      </c>
      <c r="BI1399" s="4">
        <v>2</v>
      </c>
      <c r="BJ1399" s="4" t="s">
        <v>1521</v>
      </c>
      <c r="BK1399" s="4"/>
      <c r="BL1399" s="4"/>
      <c r="BM1399" s="4">
        <v>67</v>
      </c>
      <c r="BN1399" s="4">
        <v>0</v>
      </c>
      <c r="BO1399" s="4" t="s">
        <v>1519</v>
      </c>
      <c r="BP1399" s="4">
        <v>1</v>
      </c>
      <c r="BQ1399" s="4">
        <v>40</v>
      </c>
      <c r="BR1399" s="4">
        <v>0</v>
      </c>
      <c r="BS1399" s="4">
        <v>1</v>
      </c>
      <c r="BT1399" s="4">
        <v>1</v>
      </c>
      <c r="BU1399" s="4">
        <v>1</v>
      </c>
      <c r="BV1399" s="4">
        <v>1</v>
      </c>
      <c r="BW1399" s="4">
        <v>1</v>
      </c>
      <c r="BX1399" s="4">
        <v>1</v>
      </c>
      <c r="BY1399" s="4" t="s">
        <v>3</v>
      </c>
      <c r="BZ1399" s="4">
        <v>97</v>
      </c>
      <c r="CA1399" s="4">
        <v>51</v>
      </c>
      <c r="CB1399" s="4" t="s">
        <v>3</v>
      </c>
      <c r="CC1399" s="4"/>
      <c r="CD1399" s="4"/>
      <c r="CE1399" s="4">
        <v>1566</v>
      </c>
      <c r="CF1399" s="4">
        <v>0</v>
      </c>
      <c r="CG1399" s="4">
        <v>0</v>
      </c>
      <c r="CH1399" s="4"/>
      <c r="CI1399" s="4"/>
      <c r="CJ1399" s="4"/>
      <c r="CK1399" s="4"/>
      <c r="CL1399" s="4"/>
      <c r="CM1399" s="4">
        <v>0</v>
      </c>
      <c r="CN1399" s="10" t="s">
        <v>2499</v>
      </c>
      <c r="CO1399" s="4">
        <v>0</v>
      </c>
      <c r="CP1399" s="4">
        <f t="shared" si="1593"/>
        <v>18.88</v>
      </c>
      <c r="CQ1399" s="4">
        <f t="shared" si="1594"/>
        <v>1.85</v>
      </c>
      <c r="CR1399" s="4">
        <f>(ROUND((ROUND(((ET1399)*AV1399*1),2)*BB1399),2)+ROUND((ROUND(((AE1399-(EU1399))*AV1399*1),2)*BS1399),2))</f>
        <v>0</v>
      </c>
      <c r="CS1399" s="4">
        <f>(ROUND((ROUND(((EU1399)*AV1399*1),2)*BS1399),2)+ROUND((ROUND(((AE1399-(EU1399))*AV1399*1),2)*BS1399),2))</f>
        <v>0</v>
      </c>
      <c r="CT1399" s="4">
        <f t="shared" si="1595"/>
        <v>0</v>
      </c>
      <c r="CU1399" s="4">
        <f t="shared" si="1596"/>
        <v>0</v>
      </c>
      <c r="CV1399" s="4">
        <f t="shared" si="1597"/>
        <v>0</v>
      </c>
      <c r="CW1399" s="4">
        <f t="shared" si="1598"/>
        <v>0</v>
      </c>
      <c r="CX1399" s="4">
        <f t="shared" si="1599"/>
        <v>0</v>
      </c>
      <c r="CY1399" s="4">
        <f>(ROUND((((S1399+ROUND((ROUND(((EU1399)*AV1399*1),2)*BS1399),2))*AT1399)/100),2)+ROUND(((ROUND((ROUND(((AE1399-(EU1399))*AV1399*1),2)*BS1399),2)*AT1399)/100),2))</f>
        <v>0</v>
      </c>
      <c r="CZ1399" s="4">
        <f>(ROUND((((S1399+ROUND((ROUND(((EU1399)*AV1399*1),2)*BS1399),2))*AU1399)/100),2)+ROUND(((ROUND((ROUND(((AE1399-(EU1399))*AV1399*1),2)*BS1399),2)*AU1399)/100),2))</f>
        <v>0</v>
      </c>
      <c r="DA1399" s="4"/>
      <c r="DB1399" s="4"/>
      <c r="DC1399" s="4" t="s">
        <v>3</v>
      </c>
      <c r="DD1399" s="4" t="s">
        <v>3</v>
      </c>
      <c r="DE1399" s="4" t="s">
        <v>3</v>
      </c>
      <c r="DF1399" s="4" t="s">
        <v>3</v>
      </c>
      <c r="DG1399" s="4" t="s">
        <v>3</v>
      </c>
      <c r="DH1399" s="4" t="s">
        <v>3</v>
      </c>
      <c r="DI1399" s="4" t="s">
        <v>3</v>
      </c>
      <c r="DJ1399" s="4" t="s">
        <v>3</v>
      </c>
      <c r="DK1399" s="4" t="s">
        <v>3</v>
      </c>
      <c r="DL1399" s="4" t="s">
        <v>3</v>
      </c>
      <c r="DM1399" s="4" t="s">
        <v>3</v>
      </c>
      <c r="DN1399" s="4">
        <v>0</v>
      </c>
      <c r="DO1399" s="4">
        <v>0</v>
      </c>
      <c r="DP1399" s="4">
        <v>1</v>
      </c>
      <c r="DQ1399" s="4">
        <v>1</v>
      </c>
      <c r="DR1399" s="4"/>
      <c r="DS1399" s="4"/>
      <c r="DT1399" s="4"/>
      <c r="DU1399" s="4">
        <v>1010</v>
      </c>
      <c r="DV1399" s="4" t="s">
        <v>266</v>
      </c>
      <c r="DW1399" s="4" t="s">
        <v>266</v>
      </c>
      <c r="DX1399" s="4">
        <v>1</v>
      </c>
      <c r="DY1399" s="4"/>
      <c r="DZ1399" s="4" t="s">
        <v>3</v>
      </c>
      <c r="EA1399" s="4" t="s">
        <v>3</v>
      </c>
      <c r="EB1399" s="4" t="s">
        <v>3</v>
      </c>
      <c r="EC1399" s="4" t="s">
        <v>3</v>
      </c>
      <c r="ED1399" s="4"/>
      <c r="EE1399" s="4">
        <v>57042957</v>
      </c>
      <c r="EF1399" s="4">
        <v>40</v>
      </c>
      <c r="EG1399" s="4" t="s">
        <v>33</v>
      </c>
      <c r="EH1399" s="4">
        <v>0</v>
      </c>
      <c r="EI1399" s="4" t="s">
        <v>3</v>
      </c>
      <c r="EJ1399" s="4">
        <v>2</v>
      </c>
      <c r="EK1399" s="4">
        <v>67</v>
      </c>
      <c r="EL1399" s="4" t="s">
        <v>34</v>
      </c>
      <c r="EM1399" s="4" t="s">
        <v>35</v>
      </c>
      <c r="EN1399" s="4"/>
      <c r="EO1399" s="4" t="s">
        <v>46</v>
      </c>
      <c r="EP1399" s="4"/>
      <c r="EQ1399" s="4">
        <v>0</v>
      </c>
      <c r="ER1399" s="4">
        <v>0.53</v>
      </c>
      <c r="ES1399" s="4">
        <v>0.53</v>
      </c>
      <c r="ET1399" s="4">
        <v>0</v>
      </c>
      <c r="EU1399" s="4">
        <v>0</v>
      </c>
      <c r="EV1399" s="4">
        <v>0</v>
      </c>
      <c r="EW1399" s="4">
        <v>0</v>
      </c>
      <c r="EX1399" s="4">
        <v>0</v>
      </c>
      <c r="EY1399" s="4"/>
      <c r="EZ1399" s="4"/>
      <c r="FA1399" s="4"/>
      <c r="FB1399" s="4"/>
      <c r="FC1399" s="4"/>
      <c r="FD1399" s="4"/>
      <c r="FE1399" s="4"/>
      <c r="FF1399" s="4"/>
      <c r="FG1399" s="4"/>
      <c r="FH1399" s="4"/>
      <c r="FI1399" s="4"/>
      <c r="FJ1399" s="4"/>
      <c r="FK1399" s="4"/>
      <c r="FL1399" s="4"/>
      <c r="FM1399" s="4"/>
      <c r="FN1399" s="4"/>
      <c r="FO1399" s="4"/>
      <c r="FP1399" s="4"/>
      <c r="FQ1399" s="4">
        <v>0</v>
      </c>
      <c r="FR1399" s="4">
        <v>0</v>
      </c>
      <c r="FS1399" s="4">
        <v>0</v>
      </c>
      <c r="FT1399" s="4"/>
      <c r="FU1399" s="4"/>
      <c r="FV1399" s="4"/>
      <c r="FW1399" s="4"/>
      <c r="FX1399" s="4">
        <v>97</v>
      </c>
      <c r="FY1399" s="4">
        <v>51</v>
      </c>
      <c r="FZ1399" s="4"/>
      <c r="GA1399" s="4" t="s">
        <v>3</v>
      </c>
      <c r="GB1399" s="4"/>
      <c r="GC1399" s="4"/>
      <c r="GD1399" s="4">
        <v>1</v>
      </c>
      <c r="GE1399" s="4"/>
      <c r="GF1399" s="4">
        <v>1000199071</v>
      </c>
      <c r="GG1399" s="4">
        <v>2</v>
      </c>
      <c r="GH1399" s="4">
        <v>1</v>
      </c>
      <c r="GI1399" s="4">
        <v>2</v>
      </c>
      <c r="GJ1399" s="4">
        <v>0</v>
      </c>
      <c r="GK1399" s="4">
        <v>0</v>
      </c>
      <c r="GL1399" s="4">
        <f t="shared" si="1600"/>
        <v>0</v>
      </c>
      <c r="GM1399" s="4">
        <f t="shared" si="1601"/>
        <v>18.88</v>
      </c>
      <c r="GN1399" s="4">
        <f t="shared" si="1602"/>
        <v>0</v>
      </c>
      <c r="GO1399" s="4">
        <f t="shared" si="1603"/>
        <v>18.88</v>
      </c>
      <c r="GP1399" s="4">
        <f t="shared" si="1604"/>
        <v>0</v>
      </c>
      <c r="GQ1399" s="4"/>
      <c r="GR1399" s="4">
        <v>0</v>
      </c>
      <c r="GS1399" s="4">
        <v>3</v>
      </c>
      <c r="GT1399" s="4">
        <v>0</v>
      </c>
      <c r="GU1399" s="4" t="s">
        <v>3</v>
      </c>
      <c r="GV1399" s="4">
        <f t="shared" si="1605"/>
        <v>0</v>
      </c>
      <c r="GW1399" s="4">
        <v>1</v>
      </c>
      <c r="GX1399" s="4">
        <f t="shared" si="1606"/>
        <v>0</v>
      </c>
      <c r="GY1399" s="4"/>
      <c r="GZ1399" s="4"/>
      <c r="HA1399" s="4">
        <v>0</v>
      </c>
      <c r="HB1399" s="4">
        <v>0</v>
      </c>
      <c r="HC1399" s="4">
        <f t="shared" si="1607"/>
        <v>0</v>
      </c>
      <c r="HD1399" s="4"/>
      <c r="HE1399" s="4" t="s">
        <v>3</v>
      </c>
      <c r="HF1399" s="4" t="s">
        <v>3</v>
      </c>
      <c r="HG1399" s="4"/>
      <c r="HH1399" s="4"/>
      <c r="HI1399" s="4"/>
      <c r="HJ1399" s="4"/>
      <c r="HK1399" s="4"/>
      <c r="HL1399" s="4"/>
      <c r="HM1399" s="4" t="s">
        <v>22</v>
      </c>
      <c r="HN1399" s="4" t="s">
        <v>3</v>
      </c>
      <c r="HO1399" s="4" t="s">
        <v>3</v>
      </c>
      <c r="HP1399" s="4" t="s">
        <v>3</v>
      </c>
      <c r="HQ1399" s="4" t="s">
        <v>3</v>
      </c>
      <c r="HR1399" s="4"/>
      <c r="HS1399" s="4">
        <v>0</v>
      </c>
      <c r="HT1399" s="4"/>
      <c r="HU1399" s="4"/>
      <c r="HV1399" s="4"/>
      <c r="HW1399" s="4"/>
      <c r="HX1399" s="4"/>
      <c r="HY1399" s="4"/>
      <c r="HZ1399" s="4"/>
      <c r="IA1399" s="4"/>
      <c r="IB1399" s="4"/>
      <c r="IC1399" s="4"/>
      <c r="ID1399" s="4"/>
      <c r="IE1399" s="4"/>
      <c r="IF1399" s="4"/>
      <c r="IG1399" s="4"/>
      <c r="IH1399" s="4"/>
      <c r="II1399" s="4"/>
      <c r="IJ1399" s="4"/>
      <c r="IK1399" s="4">
        <v>0</v>
      </c>
      <c r="IL1399" s="4"/>
      <c r="IM1399" s="4"/>
      <c r="IN1399" s="4"/>
      <c r="IO1399" s="4"/>
      <c r="IP1399" s="4"/>
      <c r="IQ1399" s="4"/>
      <c r="IR1399" s="4"/>
      <c r="IS1399" s="4"/>
      <c r="IT1399" s="4"/>
      <c r="IU1399" s="4"/>
    </row>
    <row r="1401" spans="1:255" ht="13" x14ac:dyDescent="0.3">
      <c r="A1401" s="5">
        <v>51</v>
      </c>
      <c r="B1401" s="5">
        <f>B1386</f>
        <v>1</v>
      </c>
      <c r="C1401" s="5">
        <f>A1386</f>
        <v>4</v>
      </c>
      <c r="D1401" s="5">
        <f>ROW(A1386)</f>
        <v>1386</v>
      </c>
      <c r="E1401" s="5"/>
      <c r="F1401" s="5" t="str">
        <f>IF(F1386&lt;&gt;"",F1386,"")</f>
        <v>14</v>
      </c>
      <c r="G1401" s="5" t="str">
        <f>IF(G1386&lt;&gt;"",G1386,"")</f>
        <v>Подключение жил кабелей к аппаратам (ПЭСПЗ)</v>
      </c>
      <c r="H1401" s="5">
        <v>0</v>
      </c>
      <c r="I1401" s="5"/>
      <c r="J1401" s="5"/>
      <c r="K1401" s="5"/>
      <c r="L1401" s="5"/>
      <c r="M1401" s="5"/>
      <c r="N1401" s="5"/>
      <c r="O1401" s="5">
        <f t="shared" ref="O1401:T1401" si="1610">ROUND(AB1401,2)</f>
        <v>566.98</v>
      </c>
      <c r="P1401" s="5">
        <f t="shared" si="1610"/>
        <v>159.26</v>
      </c>
      <c r="Q1401" s="5">
        <f t="shared" si="1610"/>
        <v>3.43</v>
      </c>
      <c r="R1401" s="5">
        <f t="shared" si="1610"/>
        <v>0.25</v>
      </c>
      <c r="S1401" s="5">
        <f t="shared" si="1610"/>
        <v>404.29</v>
      </c>
      <c r="T1401" s="5">
        <f t="shared" si="1610"/>
        <v>0</v>
      </c>
      <c r="U1401" s="5">
        <f>AH1401</f>
        <v>31.122912599999996</v>
      </c>
      <c r="V1401" s="5">
        <f>AI1401</f>
        <v>0</v>
      </c>
      <c r="W1401" s="5">
        <f>ROUND(AJ1401,2)</f>
        <v>0</v>
      </c>
      <c r="X1401" s="5">
        <f>ROUND(AK1401,2)</f>
        <v>392.41</v>
      </c>
      <c r="Y1401" s="5">
        <f>ROUND(AL1401,2)</f>
        <v>206.31</v>
      </c>
      <c r="Z1401" s="5"/>
      <c r="AA1401" s="5"/>
      <c r="AB1401" s="5">
        <f>ROUND(SUMIF(AA1390:AA1399,"=54971259",O1390:O1399),2)</f>
        <v>566.98</v>
      </c>
      <c r="AC1401" s="5">
        <f>ROUND(SUMIF(AA1390:AA1399,"=54971259",P1390:P1399),2)</f>
        <v>159.26</v>
      </c>
      <c r="AD1401" s="5">
        <f>ROUND(SUMIF(AA1390:AA1399,"=54971259",Q1390:Q1399),2)</f>
        <v>3.43</v>
      </c>
      <c r="AE1401" s="5">
        <f>ROUND(SUMIF(AA1390:AA1399,"=54971259",R1390:R1399),2)</f>
        <v>0.25</v>
      </c>
      <c r="AF1401" s="5">
        <f>ROUND(SUMIF(AA1390:AA1399,"=54971259",S1390:S1399),2)</f>
        <v>404.29</v>
      </c>
      <c r="AG1401" s="5">
        <f>ROUND(SUMIF(AA1390:AA1399,"=54971259",T1390:T1399),2)</f>
        <v>0</v>
      </c>
      <c r="AH1401" s="5">
        <f>SUMIF(AA1390:AA1399,"=54971259",U1390:U1399)</f>
        <v>31.122912599999996</v>
      </c>
      <c r="AI1401" s="5">
        <f>SUMIF(AA1390:AA1399,"=54971259",V1390:V1399)</f>
        <v>0</v>
      </c>
      <c r="AJ1401" s="5">
        <f>ROUND(SUMIF(AA1390:AA1399,"=54971259",W1390:W1399),2)</f>
        <v>0</v>
      </c>
      <c r="AK1401" s="5">
        <f>ROUND(SUMIF(AA1390:AA1399,"=54971259",X1390:X1399),2)</f>
        <v>392.41</v>
      </c>
      <c r="AL1401" s="5">
        <f>ROUND(SUMIF(AA1390:AA1399,"=54971259",Y1390:Y1399),2)</f>
        <v>206.31</v>
      </c>
      <c r="AM1401" s="5"/>
      <c r="AN1401" s="5"/>
      <c r="AO1401" s="5">
        <f t="shared" ref="AO1401:BD1401" si="1611">ROUND(BX1401,2)</f>
        <v>0</v>
      </c>
      <c r="AP1401" s="5">
        <f t="shared" si="1611"/>
        <v>0</v>
      </c>
      <c r="AQ1401" s="5">
        <f t="shared" si="1611"/>
        <v>0</v>
      </c>
      <c r="AR1401" s="5">
        <f t="shared" si="1611"/>
        <v>1165.7</v>
      </c>
      <c r="AS1401" s="5">
        <f t="shared" si="1611"/>
        <v>0</v>
      </c>
      <c r="AT1401" s="5">
        <f t="shared" si="1611"/>
        <v>1165.7</v>
      </c>
      <c r="AU1401" s="5">
        <f t="shared" si="1611"/>
        <v>0</v>
      </c>
      <c r="AV1401" s="5">
        <f t="shared" si="1611"/>
        <v>159.26</v>
      </c>
      <c r="AW1401" s="5">
        <f t="shared" si="1611"/>
        <v>159.26</v>
      </c>
      <c r="AX1401" s="5">
        <f t="shared" si="1611"/>
        <v>0</v>
      </c>
      <c r="AY1401" s="5">
        <f t="shared" si="1611"/>
        <v>159.26</v>
      </c>
      <c r="AZ1401" s="5">
        <f t="shared" si="1611"/>
        <v>0</v>
      </c>
      <c r="BA1401" s="5">
        <f t="shared" si="1611"/>
        <v>0</v>
      </c>
      <c r="BB1401" s="5">
        <f t="shared" si="1611"/>
        <v>0</v>
      </c>
      <c r="BC1401" s="5">
        <f t="shared" si="1611"/>
        <v>0</v>
      </c>
      <c r="BD1401" s="5">
        <f t="shared" si="1611"/>
        <v>0</v>
      </c>
      <c r="BE1401" s="5"/>
      <c r="BF1401" s="5"/>
      <c r="BG1401" s="5"/>
      <c r="BH1401" s="5"/>
      <c r="BI1401" s="5"/>
      <c r="BJ1401" s="5"/>
      <c r="BK1401" s="5"/>
      <c r="BL1401" s="5"/>
      <c r="BM1401" s="5"/>
      <c r="BN1401" s="5"/>
      <c r="BO1401" s="5"/>
      <c r="BP1401" s="5"/>
      <c r="BQ1401" s="5"/>
      <c r="BR1401" s="5"/>
      <c r="BS1401" s="5"/>
      <c r="BT1401" s="5"/>
      <c r="BU1401" s="5"/>
      <c r="BV1401" s="5"/>
      <c r="BW1401" s="5"/>
      <c r="BX1401" s="5">
        <f>ROUND(SUMIF(AA1390:AA1399,"=54971259",FQ1390:FQ1399),2)</f>
        <v>0</v>
      </c>
      <c r="BY1401" s="5">
        <f>ROUND(SUMIF(AA1390:AA1399,"=54971259",FR1390:FR1399),2)</f>
        <v>0</v>
      </c>
      <c r="BZ1401" s="5">
        <f>ROUND(SUMIF(AA1390:AA1399,"=54971259",GL1390:GL1399),2)</f>
        <v>0</v>
      </c>
      <c r="CA1401" s="5">
        <f>ROUND(SUMIF(AA1390:AA1399,"=54971259",GM1390:GM1399),2)</f>
        <v>1165.7</v>
      </c>
      <c r="CB1401" s="5">
        <f>ROUND(SUMIF(AA1390:AA1399,"=54971259",GN1390:GN1399),2)</f>
        <v>0</v>
      </c>
      <c r="CC1401" s="5">
        <f>ROUND(SUMIF(AA1390:AA1399,"=54971259",GO1390:GO1399),2)</f>
        <v>1165.7</v>
      </c>
      <c r="CD1401" s="5">
        <f>ROUND(SUMIF(AA1390:AA1399,"=54971259",GP1390:GP1399),2)</f>
        <v>0</v>
      </c>
      <c r="CE1401" s="5">
        <f>AC1401-BX1401</f>
        <v>159.26</v>
      </c>
      <c r="CF1401" s="5">
        <f>AC1401-BY1401</f>
        <v>159.26</v>
      </c>
      <c r="CG1401" s="5">
        <f>BX1401-BZ1401</f>
        <v>0</v>
      </c>
      <c r="CH1401" s="5">
        <f>AC1401-BX1401-BY1401+BZ1401</f>
        <v>159.26</v>
      </c>
      <c r="CI1401" s="5">
        <f>BY1401-BZ1401</f>
        <v>0</v>
      </c>
      <c r="CJ1401" s="5">
        <f>ROUND(SUMIF(AA1390:AA1399,"=54971259",GX1390:GX1399),2)</f>
        <v>0</v>
      </c>
      <c r="CK1401" s="5">
        <f>ROUND(SUMIF(AA1390:AA1399,"=54971259",GY1390:GY1399),2)</f>
        <v>0</v>
      </c>
      <c r="CL1401" s="5">
        <f>ROUND(SUMIF(AA1390:AA1399,"=54971259",GZ1390:GZ1399),2)</f>
        <v>0</v>
      </c>
      <c r="CM1401" s="5">
        <f>ROUND(SUMIF(AA1390:AA1399,"=54971259",HD1390:HD1399),2)</f>
        <v>0</v>
      </c>
      <c r="CN1401" s="5"/>
      <c r="CO1401" s="5"/>
      <c r="CP1401" s="5"/>
      <c r="CQ1401" s="5"/>
      <c r="CR1401" s="5"/>
      <c r="CS1401" s="5"/>
      <c r="CT1401" s="5"/>
      <c r="CU1401" s="5"/>
      <c r="CV1401" s="5"/>
      <c r="CW1401" s="5"/>
      <c r="CX1401" s="5"/>
      <c r="CY1401" s="5"/>
      <c r="CZ1401" s="5"/>
      <c r="DA1401" s="5"/>
      <c r="DB1401" s="5"/>
      <c r="DC1401" s="5"/>
      <c r="DD1401" s="5"/>
      <c r="DE1401" s="5"/>
      <c r="DF1401" s="5"/>
      <c r="DG1401" s="6">
        <f t="shared" ref="DG1401:DL1401" si="1612">ROUND(DT1401,2)</f>
        <v>23845.119999999999</v>
      </c>
      <c r="DH1401" s="6">
        <f t="shared" si="1612"/>
        <v>1017.95</v>
      </c>
      <c r="DI1401" s="6">
        <f t="shared" si="1612"/>
        <v>45.43</v>
      </c>
      <c r="DJ1401" s="6">
        <f t="shared" si="1612"/>
        <v>14.09</v>
      </c>
      <c r="DK1401" s="6">
        <f t="shared" si="1612"/>
        <v>22781.74</v>
      </c>
      <c r="DL1401" s="6">
        <f t="shared" si="1612"/>
        <v>0</v>
      </c>
      <c r="DM1401" s="6">
        <f>DZ1401</f>
        <v>31.122912599999996</v>
      </c>
      <c r="DN1401" s="6">
        <f>EA1401</f>
        <v>0</v>
      </c>
      <c r="DO1401" s="6">
        <f>ROUND(EB1401,2)</f>
        <v>0</v>
      </c>
      <c r="DP1401" s="6">
        <f>ROUND(EC1401,2)</f>
        <v>22111.95</v>
      </c>
      <c r="DQ1401" s="6">
        <f>ROUND(ED1401,2)</f>
        <v>11625.88</v>
      </c>
      <c r="DR1401" s="6"/>
      <c r="DS1401" s="6"/>
      <c r="DT1401" s="6">
        <f>ROUND(SUMIF(AA1390:AA1399,"=55890823",O1390:O1399),2)</f>
        <v>23845.119999999999</v>
      </c>
      <c r="DU1401" s="6">
        <f>ROUND(SUMIF(AA1390:AA1399,"=55890823",P1390:P1399),2)</f>
        <v>1017.95</v>
      </c>
      <c r="DV1401" s="6">
        <f>ROUND(SUMIF(AA1390:AA1399,"=55890823",Q1390:Q1399),2)</f>
        <v>45.43</v>
      </c>
      <c r="DW1401" s="6">
        <f>ROUND(SUMIF(AA1390:AA1399,"=55890823",R1390:R1399),2)</f>
        <v>14.09</v>
      </c>
      <c r="DX1401" s="6">
        <f>ROUND(SUMIF(AA1390:AA1399,"=55890823",S1390:S1399),2)</f>
        <v>22781.74</v>
      </c>
      <c r="DY1401" s="6">
        <f>ROUND(SUMIF(AA1390:AA1399,"=55890823",T1390:T1399),2)</f>
        <v>0</v>
      </c>
      <c r="DZ1401" s="6">
        <f>SUMIF(AA1390:AA1399,"=55890823",U1390:U1399)</f>
        <v>31.122912599999996</v>
      </c>
      <c r="EA1401" s="6">
        <f>SUMIF(AA1390:AA1399,"=55890823",V1390:V1399)</f>
        <v>0</v>
      </c>
      <c r="EB1401" s="6">
        <f>ROUND(SUMIF(AA1390:AA1399,"=55890823",W1390:W1399),2)</f>
        <v>0</v>
      </c>
      <c r="EC1401" s="6">
        <f>ROUND(SUMIF(AA1390:AA1399,"=55890823",X1390:X1399),2)</f>
        <v>22111.95</v>
      </c>
      <c r="ED1401" s="6">
        <f>ROUND(SUMIF(AA1390:AA1399,"=55890823",Y1390:Y1399),2)</f>
        <v>11625.88</v>
      </c>
      <c r="EE1401" s="6"/>
      <c r="EF1401" s="6"/>
      <c r="EG1401" s="6">
        <f t="shared" ref="EG1401:EV1401" si="1613">ROUND(FP1401,2)</f>
        <v>0</v>
      </c>
      <c r="EH1401" s="6">
        <f t="shared" si="1613"/>
        <v>0</v>
      </c>
      <c r="EI1401" s="6">
        <f t="shared" si="1613"/>
        <v>0</v>
      </c>
      <c r="EJ1401" s="6">
        <f t="shared" si="1613"/>
        <v>57582.95</v>
      </c>
      <c r="EK1401" s="6">
        <f t="shared" si="1613"/>
        <v>0</v>
      </c>
      <c r="EL1401" s="6">
        <f t="shared" si="1613"/>
        <v>57582.95</v>
      </c>
      <c r="EM1401" s="6">
        <f t="shared" si="1613"/>
        <v>0</v>
      </c>
      <c r="EN1401" s="6">
        <f t="shared" si="1613"/>
        <v>1017.95</v>
      </c>
      <c r="EO1401" s="6">
        <f t="shared" si="1613"/>
        <v>1017.95</v>
      </c>
      <c r="EP1401" s="6">
        <f t="shared" si="1613"/>
        <v>0</v>
      </c>
      <c r="EQ1401" s="6">
        <f t="shared" si="1613"/>
        <v>1017.95</v>
      </c>
      <c r="ER1401" s="6">
        <f t="shared" si="1613"/>
        <v>0</v>
      </c>
      <c r="ES1401" s="6">
        <f t="shared" si="1613"/>
        <v>0</v>
      </c>
      <c r="ET1401" s="6">
        <f t="shared" si="1613"/>
        <v>0</v>
      </c>
      <c r="EU1401" s="6">
        <f t="shared" si="1613"/>
        <v>0</v>
      </c>
      <c r="EV1401" s="6">
        <f t="shared" si="1613"/>
        <v>0</v>
      </c>
      <c r="EW1401" s="6"/>
      <c r="EX1401" s="6"/>
      <c r="EY1401" s="6"/>
      <c r="EZ1401" s="6"/>
      <c r="FA1401" s="6"/>
      <c r="FB1401" s="6"/>
      <c r="FC1401" s="6"/>
      <c r="FD1401" s="6"/>
      <c r="FE1401" s="6"/>
      <c r="FF1401" s="6"/>
      <c r="FG1401" s="6"/>
      <c r="FH1401" s="6"/>
      <c r="FI1401" s="6"/>
      <c r="FJ1401" s="6"/>
      <c r="FK1401" s="6"/>
      <c r="FL1401" s="6"/>
      <c r="FM1401" s="6"/>
      <c r="FN1401" s="6"/>
      <c r="FO1401" s="6"/>
      <c r="FP1401" s="6">
        <f>ROUND(SUMIF(AA1390:AA1399,"=55890823",FQ1390:FQ1399),2)</f>
        <v>0</v>
      </c>
      <c r="FQ1401" s="6">
        <f>ROUND(SUMIF(AA1390:AA1399,"=55890823",FR1390:FR1399),2)</f>
        <v>0</v>
      </c>
      <c r="FR1401" s="6">
        <f>ROUND(SUMIF(AA1390:AA1399,"=55890823",GL1390:GL1399),2)</f>
        <v>0</v>
      </c>
      <c r="FS1401" s="6">
        <f>ROUND(SUMIF(AA1390:AA1399,"=55890823",GM1390:GM1399),2)</f>
        <v>57582.95</v>
      </c>
      <c r="FT1401" s="6">
        <f>ROUND(SUMIF(AA1390:AA1399,"=55890823",GN1390:GN1399),2)</f>
        <v>0</v>
      </c>
      <c r="FU1401" s="6">
        <f>ROUND(SUMIF(AA1390:AA1399,"=55890823",GO1390:GO1399),2)</f>
        <v>57582.95</v>
      </c>
      <c r="FV1401" s="6">
        <f>ROUND(SUMIF(AA1390:AA1399,"=55890823",GP1390:GP1399),2)</f>
        <v>0</v>
      </c>
      <c r="FW1401" s="6">
        <f>DU1401-FP1401</f>
        <v>1017.95</v>
      </c>
      <c r="FX1401" s="6">
        <f>DU1401-FQ1401</f>
        <v>1017.95</v>
      </c>
      <c r="FY1401" s="6">
        <f>FP1401-FR1401</f>
        <v>0</v>
      </c>
      <c r="FZ1401" s="6">
        <f>DU1401-FP1401-FQ1401+FR1401</f>
        <v>1017.95</v>
      </c>
      <c r="GA1401" s="6">
        <f>FQ1401-FR1401</f>
        <v>0</v>
      </c>
      <c r="GB1401" s="6">
        <f>ROUND(SUMIF(AA1390:AA1399,"=55890823",GX1390:GX1399),2)</f>
        <v>0</v>
      </c>
      <c r="GC1401" s="6">
        <f>ROUND(SUMIF(AA1390:AA1399,"=55890823",GY1390:GY1399),2)</f>
        <v>0</v>
      </c>
      <c r="GD1401" s="6">
        <f>ROUND(SUMIF(AA1390:AA1399,"=55890823",GZ1390:GZ1399),2)</f>
        <v>0</v>
      </c>
      <c r="GE1401" s="6">
        <f>ROUND(SUMIF(AA1390:AA1399,"=55890823",HD1390:HD1399),2)</f>
        <v>0</v>
      </c>
      <c r="GF1401" s="6"/>
      <c r="GG1401" s="6"/>
      <c r="GH1401" s="6"/>
      <c r="GI1401" s="6"/>
      <c r="GJ1401" s="6"/>
      <c r="GK1401" s="6"/>
      <c r="GL1401" s="6"/>
      <c r="GM1401" s="6"/>
      <c r="GN1401" s="6"/>
      <c r="GO1401" s="6"/>
      <c r="GP1401" s="6"/>
      <c r="GQ1401" s="6"/>
      <c r="GR1401" s="6"/>
      <c r="GS1401" s="6"/>
      <c r="GT1401" s="6"/>
      <c r="GU1401" s="6"/>
      <c r="GV1401" s="6"/>
      <c r="GW1401" s="6"/>
      <c r="GX1401" s="6">
        <v>0</v>
      </c>
    </row>
    <row r="1403" spans="1:255" ht="13" x14ac:dyDescent="0.3">
      <c r="A1403" s="7">
        <v>50</v>
      </c>
      <c r="B1403" s="7">
        <v>0</v>
      </c>
      <c r="C1403" s="7">
        <v>0</v>
      </c>
      <c r="D1403" s="7">
        <v>1</v>
      </c>
      <c r="E1403" s="7">
        <v>201</v>
      </c>
      <c r="F1403" s="7">
        <f>ROUND(Source!O1401,O1403)</f>
        <v>566.98</v>
      </c>
      <c r="G1403" s="7" t="s">
        <v>162</v>
      </c>
      <c r="H1403" s="7" t="s">
        <v>163</v>
      </c>
      <c r="I1403" s="7"/>
      <c r="J1403" s="7"/>
      <c r="K1403" s="7">
        <v>201</v>
      </c>
      <c r="L1403" s="7">
        <v>1</v>
      </c>
      <c r="M1403" s="7">
        <v>3</v>
      </c>
      <c r="N1403" s="7" t="s">
        <v>3</v>
      </c>
      <c r="O1403" s="7">
        <v>2</v>
      </c>
      <c r="P1403" s="7">
        <f>ROUND(Source!DG1401,O1403)</f>
        <v>23845.119999999999</v>
      </c>
      <c r="Q1403" s="7"/>
      <c r="R1403" s="7"/>
      <c r="S1403" s="7"/>
      <c r="T1403" s="7"/>
      <c r="U1403" s="7"/>
      <c r="V1403" s="7"/>
      <c r="W1403" s="7">
        <v>566.98</v>
      </c>
      <c r="X1403" s="7">
        <v>1</v>
      </c>
      <c r="Y1403" s="7">
        <v>566.98</v>
      </c>
      <c r="Z1403" s="7">
        <v>23845.119999999999</v>
      </c>
      <c r="AA1403" s="7">
        <v>1</v>
      </c>
      <c r="AB1403" s="7">
        <v>23845.119999999999</v>
      </c>
    </row>
    <row r="1404" spans="1:255" ht="13" x14ac:dyDescent="0.3">
      <c r="A1404" s="7">
        <v>50</v>
      </c>
      <c r="B1404" s="7">
        <v>0</v>
      </c>
      <c r="C1404" s="7">
        <v>0</v>
      </c>
      <c r="D1404" s="7">
        <v>1</v>
      </c>
      <c r="E1404" s="7">
        <v>202</v>
      </c>
      <c r="F1404" s="7">
        <f>ROUND(Source!P1401,O1404)</f>
        <v>159.26</v>
      </c>
      <c r="G1404" s="7" t="s">
        <v>164</v>
      </c>
      <c r="H1404" s="7" t="s">
        <v>165</v>
      </c>
      <c r="I1404" s="7"/>
      <c r="J1404" s="7"/>
      <c r="K1404" s="7">
        <v>202</v>
      </c>
      <c r="L1404" s="7">
        <v>2</v>
      </c>
      <c r="M1404" s="7">
        <v>3</v>
      </c>
      <c r="N1404" s="7" t="s">
        <v>3</v>
      </c>
      <c r="O1404" s="7">
        <v>2</v>
      </c>
      <c r="P1404" s="7">
        <f>ROUND(Source!DH1401,O1404)</f>
        <v>1017.95</v>
      </c>
      <c r="Q1404" s="7"/>
      <c r="R1404" s="7"/>
      <c r="S1404" s="7"/>
      <c r="T1404" s="7"/>
      <c r="U1404" s="7"/>
      <c r="V1404" s="7"/>
      <c r="W1404" s="7">
        <v>159.26</v>
      </c>
      <c r="X1404" s="7">
        <v>1</v>
      </c>
      <c r="Y1404" s="7">
        <v>159.26</v>
      </c>
      <c r="Z1404" s="7">
        <v>1017.95</v>
      </c>
      <c r="AA1404" s="7">
        <v>1</v>
      </c>
      <c r="AB1404" s="7">
        <v>1017.95</v>
      </c>
    </row>
    <row r="1405" spans="1:255" ht="13" x14ac:dyDescent="0.3">
      <c r="A1405" s="7">
        <v>50</v>
      </c>
      <c r="B1405" s="7">
        <v>0</v>
      </c>
      <c r="C1405" s="7">
        <v>0</v>
      </c>
      <c r="D1405" s="7">
        <v>1</v>
      </c>
      <c r="E1405" s="7">
        <v>222</v>
      </c>
      <c r="F1405" s="7">
        <f>ROUND(Source!AO1401,O1405)</f>
        <v>0</v>
      </c>
      <c r="G1405" s="7" t="s">
        <v>166</v>
      </c>
      <c r="H1405" s="7" t="s">
        <v>167</v>
      </c>
      <c r="I1405" s="7"/>
      <c r="J1405" s="7"/>
      <c r="K1405" s="7">
        <v>222</v>
      </c>
      <c r="L1405" s="7">
        <v>3</v>
      </c>
      <c r="M1405" s="7">
        <v>3</v>
      </c>
      <c r="N1405" s="7" t="s">
        <v>3</v>
      </c>
      <c r="O1405" s="7">
        <v>2</v>
      </c>
      <c r="P1405" s="7">
        <f>ROUND(Source!EG1401,O1405)</f>
        <v>0</v>
      </c>
      <c r="Q1405" s="7"/>
      <c r="R1405" s="7"/>
      <c r="S1405" s="7"/>
      <c r="T1405" s="7"/>
      <c r="U1405" s="7"/>
      <c r="V1405" s="7"/>
      <c r="W1405" s="7">
        <v>0</v>
      </c>
      <c r="X1405" s="7">
        <v>1</v>
      </c>
      <c r="Y1405" s="7">
        <v>0</v>
      </c>
      <c r="Z1405" s="7">
        <v>0</v>
      </c>
      <c r="AA1405" s="7">
        <v>1</v>
      </c>
      <c r="AB1405" s="7">
        <v>0</v>
      </c>
    </row>
    <row r="1406" spans="1:255" ht="13" x14ac:dyDescent="0.3">
      <c r="A1406" s="7">
        <v>50</v>
      </c>
      <c r="B1406" s="7">
        <v>0</v>
      </c>
      <c r="C1406" s="7">
        <v>0</v>
      </c>
      <c r="D1406" s="7">
        <v>1</v>
      </c>
      <c r="E1406" s="7">
        <v>225</v>
      </c>
      <c r="F1406" s="7">
        <f>ROUND(Source!AV1401,O1406)</f>
        <v>159.26</v>
      </c>
      <c r="G1406" s="7" t="s">
        <v>168</v>
      </c>
      <c r="H1406" s="7" t="s">
        <v>169</v>
      </c>
      <c r="I1406" s="7"/>
      <c r="J1406" s="7"/>
      <c r="K1406" s="7">
        <v>225</v>
      </c>
      <c r="L1406" s="7">
        <v>4</v>
      </c>
      <c r="M1406" s="7">
        <v>3</v>
      </c>
      <c r="N1406" s="7" t="s">
        <v>3</v>
      </c>
      <c r="O1406" s="7">
        <v>2</v>
      </c>
      <c r="P1406" s="7">
        <f>ROUND(Source!EN1401,O1406)</f>
        <v>1017.95</v>
      </c>
      <c r="Q1406" s="7"/>
      <c r="R1406" s="7"/>
      <c r="S1406" s="7"/>
      <c r="T1406" s="7"/>
      <c r="U1406" s="7"/>
      <c r="V1406" s="7"/>
      <c r="W1406" s="7">
        <v>159.26</v>
      </c>
      <c r="X1406" s="7">
        <v>1</v>
      </c>
      <c r="Y1406" s="7">
        <v>159.26</v>
      </c>
      <c r="Z1406" s="7">
        <v>1017.95</v>
      </c>
      <c r="AA1406" s="7">
        <v>1</v>
      </c>
      <c r="AB1406" s="7">
        <v>1017.95</v>
      </c>
    </row>
    <row r="1407" spans="1:255" ht="13" x14ac:dyDescent="0.3">
      <c r="A1407" s="7">
        <v>50</v>
      </c>
      <c r="B1407" s="7">
        <v>0</v>
      </c>
      <c r="C1407" s="7">
        <v>0</v>
      </c>
      <c r="D1407" s="7">
        <v>1</v>
      </c>
      <c r="E1407" s="7">
        <v>226</v>
      </c>
      <c r="F1407" s="7">
        <f>ROUND(Source!AW1401,O1407)</f>
        <v>159.26</v>
      </c>
      <c r="G1407" s="7" t="s">
        <v>170</v>
      </c>
      <c r="H1407" s="7" t="s">
        <v>171</v>
      </c>
      <c r="I1407" s="7"/>
      <c r="J1407" s="7"/>
      <c r="K1407" s="7">
        <v>226</v>
      </c>
      <c r="L1407" s="7">
        <v>5</v>
      </c>
      <c r="M1407" s="7">
        <v>3</v>
      </c>
      <c r="N1407" s="7" t="s">
        <v>3</v>
      </c>
      <c r="O1407" s="7">
        <v>2</v>
      </c>
      <c r="P1407" s="7">
        <f>ROUND(Source!EO1401,O1407)</f>
        <v>1017.95</v>
      </c>
      <c r="Q1407" s="7"/>
      <c r="R1407" s="7"/>
      <c r="S1407" s="7"/>
      <c r="T1407" s="7"/>
      <c r="U1407" s="7"/>
      <c r="V1407" s="7"/>
      <c r="W1407" s="7">
        <v>159.26</v>
      </c>
      <c r="X1407" s="7">
        <v>1</v>
      </c>
      <c r="Y1407" s="7">
        <v>159.26</v>
      </c>
      <c r="Z1407" s="7">
        <v>1017.95</v>
      </c>
      <c r="AA1407" s="7">
        <v>1</v>
      </c>
      <c r="AB1407" s="7">
        <v>1017.95</v>
      </c>
    </row>
    <row r="1408" spans="1:255" ht="13" x14ac:dyDescent="0.3">
      <c r="A1408" s="7">
        <v>50</v>
      </c>
      <c r="B1408" s="7">
        <v>0</v>
      </c>
      <c r="C1408" s="7">
        <v>0</v>
      </c>
      <c r="D1408" s="7">
        <v>1</v>
      </c>
      <c r="E1408" s="7">
        <v>227</v>
      </c>
      <c r="F1408" s="7">
        <f>ROUND(Source!AX1401,O1408)</f>
        <v>0</v>
      </c>
      <c r="G1408" s="7" t="s">
        <v>172</v>
      </c>
      <c r="H1408" s="7" t="s">
        <v>173</v>
      </c>
      <c r="I1408" s="7"/>
      <c r="J1408" s="7"/>
      <c r="K1408" s="7">
        <v>227</v>
      </c>
      <c r="L1408" s="7">
        <v>6</v>
      </c>
      <c r="M1408" s="7">
        <v>3</v>
      </c>
      <c r="N1408" s="7" t="s">
        <v>3</v>
      </c>
      <c r="O1408" s="7">
        <v>2</v>
      </c>
      <c r="P1408" s="7">
        <f>ROUND(Source!EP1401,O1408)</f>
        <v>0</v>
      </c>
      <c r="Q1408" s="7"/>
      <c r="R1408" s="7"/>
      <c r="S1408" s="7"/>
      <c r="T1408" s="7"/>
      <c r="U1408" s="7"/>
      <c r="V1408" s="7"/>
      <c r="W1408" s="7">
        <v>0</v>
      </c>
      <c r="X1408" s="7">
        <v>1</v>
      </c>
      <c r="Y1408" s="7">
        <v>0</v>
      </c>
      <c r="Z1408" s="7">
        <v>0</v>
      </c>
      <c r="AA1408" s="7">
        <v>1</v>
      </c>
      <c r="AB1408" s="7">
        <v>0</v>
      </c>
    </row>
    <row r="1409" spans="1:28" ht="13" x14ac:dyDescent="0.3">
      <c r="A1409" s="7">
        <v>50</v>
      </c>
      <c r="B1409" s="7">
        <v>0</v>
      </c>
      <c r="C1409" s="7">
        <v>0</v>
      </c>
      <c r="D1409" s="7">
        <v>1</v>
      </c>
      <c r="E1409" s="7">
        <v>228</v>
      </c>
      <c r="F1409" s="7">
        <f>ROUND(Source!AY1401,O1409)</f>
        <v>159.26</v>
      </c>
      <c r="G1409" s="7" t="s">
        <v>174</v>
      </c>
      <c r="H1409" s="7" t="s">
        <v>175</v>
      </c>
      <c r="I1409" s="7"/>
      <c r="J1409" s="7"/>
      <c r="K1409" s="7">
        <v>228</v>
      </c>
      <c r="L1409" s="7">
        <v>7</v>
      </c>
      <c r="M1409" s="7">
        <v>3</v>
      </c>
      <c r="N1409" s="7" t="s">
        <v>3</v>
      </c>
      <c r="O1409" s="7">
        <v>2</v>
      </c>
      <c r="P1409" s="7">
        <f>ROUND(Source!EQ1401,O1409)</f>
        <v>1017.95</v>
      </c>
      <c r="Q1409" s="7"/>
      <c r="R1409" s="7"/>
      <c r="S1409" s="7"/>
      <c r="T1409" s="7"/>
      <c r="U1409" s="7"/>
      <c r="V1409" s="7"/>
      <c r="W1409" s="7">
        <v>159.26</v>
      </c>
      <c r="X1409" s="7">
        <v>1</v>
      </c>
      <c r="Y1409" s="7">
        <v>159.26</v>
      </c>
      <c r="Z1409" s="7">
        <v>1017.95</v>
      </c>
      <c r="AA1409" s="7">
        <v>1</v>
      </c>
      <c r="AB1409" s="7">
        <v>1017.95</v>
      </c>
    </row>
    <row r="1410" spans="1:28" ht="13" x14ac:dyDescent="0.3">
      <c r="A1410" s="7">
        <v>50</v>
      </c>
      <c r="B1410" s="7">
        <v>0</v>
      </c>
      <c r="C1410" s="7">
        <v>0</v>
      </c>
      <c r="D1410" s="7">
        <v>1</v>
      </c>
      <c r="E1410" s="7">
        <v>216</v>
      </c>
      <c r="F1410" s="7">
        <f>ROUND(Source!AP1401,O1410)</f>
        <v>0</v>
      </c>
      <c r="G1410" s="7" t="s">
        <v>176</v>
      </c>
      <c r="H1410" s="7" t="s">
        <v>177</v>
      </c>
      <c r="I1410" s="7"/>
      <c r="J1410" s="7"/>
      <c r="K1410" s="7">
        <v>216</v>
      </c>
      <c r="L1410" s="7">
        <v>8</v>
      </c>
      <c r="M1410" s="7">
        <v>3</v>
      </c>
      <c r="N1410" s="7" t="s">
        <v>3</v>
      </c>
      <c r="O1410" s="7">
        <v>2</v>
      </c>
      <c r="P1410" s="7">
        <f>ROUND(Source!EH1401,O1410)</f>
        <v>0</v>
      </c>
      <c r="Q1410" s="7"/>
      <c r="R1410" s="7"/>
      <c r="S1410" s="7"/>
      <c r="T1410" s="7"/>
      <c r="U1410" s="7"/>
      <c r="V1410" s="7"/>
      <c r="W1410" s="7">
        <v>0</v>
      </c>
      <c r="X1410" s="7">
        <v>1</v>
      </c>
      <c r="Y1410" s="7">
        <v>0</v>
      </c>
      <c r="Z1410" s="7">
        <v>0</v>
      </c>
      <c r="AA1410" s="7">
        <v>1</v>
      </c>
      <c r="AB1410" s="7">
        <v>0</v>
      </c>
    </row>
    <row r="1411" spans="1:28" ht="13" x14ac:dyDescent="0.3">
      <c r="A1411" s="7">
        <v>50</v>
      </c>
      <c r="B1411" s="7">
        <v>0</v>
      </c>
      <c r="C1411" s="7">
        <v>0</v>
      </c>
      <c r="D1411" s="7">
        <v>1</v>
      </c>
      <c r="E1411" s="7">
        <v>223</v>
      </c>
      <c r="F1411" s="7">
        <f>ROUND(Source!AQ1401,O1411)</f>
        <v>0</v>
      </c>
      <c r="G1411" s="7" t="s">
        <v>178</v>
      </c>
      <c r="H1411" s="7" t="s">
        <v>179</v>
      </c>
      <c r="I1411" s="7"/>
      <c r="J1411" s="7"/>
      <c r="K1411" s="7">
        <v>223</v>
      </c>
      <c r="L1411" s="7">
        <v>9</v>
      </c>
      <c r="M1411" s="7">
        <v>3</v>
      </c>
      <c r="N1411" s="7" t="s">
        <v>3</v>
      </c>
      <c r="O1411" s="7">
        <v>2</v>
      </c>
      <c r="P1411" s="7">
        <f>ROUND(Source!EI1401,O1411)</f>
        <v>0</v>
      </c>
      <c r="Q1411" s="7"/>
      <c r="R1411" s="7"/>
      <c r="S1411" s="7"/>
      <c r="T1411" s="7"/>
      <c r="U1411" s="7"/>
      <c r="V1411" s="7"/>
      <c r="W1411" s="7">
        <v>0</v>
      </c>
      <c r="X1411" s="7">
        <v>1</v>
      </c>
      <c r="Y1411" s="7">
        <v>0</v>
      </c>
      <c r="Z1411" s="7">
        <v>0</v>
      </c>
      <c r="AA1411" s="7">
        <v>1</v>
      </c>
      <c r="AB1411" s="7">
        <v>0</v>
      </c>
    </row>
    <row r="1412" spans="1:28" ht="13" x14ac:dyDescent="0.3">
      <c r="A1412" s="7">
        <v>50</v>
      </c>
      <c r="B1412" s="7">
        <v>0</v>
      </c>
      <c r="C1412" s="7">
        <v>0</v>
      </c>
      <c r="D1412" s="7">
        <v>1</v>
      </c>
      <c r="E1412" s="7">
        <v>229</v>
      </c>
      <c r="F1412" s="7">
        <f>ROUND(Source!AZ1401,O1412)</f>
        <v>0</v>
      </c>
      <c r="G1412" s="7" t="s">
        <v>180</v>
      </c>
      <c r="H1412" s="7" t="s">
        <v>181</v>
      </c>
      <c r="I1412" s="7"/>
      <c r="J1412" s="7"/>
      <c r="K1412" s="7">
        <v>229</v>
      </c>
      <c r="L1412" s="7">
        <v>10</v>
      </c>
      <c r="M1412" s="7">
        <v>3</v>
      </c>
      <c r="N1412" s="7" t="s">
        <v>3</v>
      </c>
      <c r="O1412" s="7">
        <v>2</v>
      </c>
      <c r="P1412" s="7">
        <f>ROUND(Source!ER1401,O1412)</f>
        <v>0</v>
      </c>
      <c r="Q1412" s="7"/>
      <c r="R1412" s="7"/>
      <c r="S1412" s="7"/>
      <c r="T1412" s="7"/>
      <c r="U1412" s="7"/>
      <c r="V1412" s="7"/>
      <c r="W1412" s="7">
        <v>0</v>
      </c>
      <c r="X1412" s="7">
        <v>1</v>
      </c>
      <c r="Y1412" s="7">
        <v>0</v>
      </c>
      <c r="Z1412" s="7">
        <v>0</v>
      </c>
      <c r="AA1412" s="7">
        <v>1</v>
      </c>
      <c r="AB1412" s="7">
        <v>0</v>
      </c>
    </row>
    <row r="1413" spans="1:28" ht="13" x14ac:dyDescent="0.3">
      <c r="A1413" s="7">
        <v>50</v>
      </c>
      <c r="B1413" s="7">
        <v>0</v>
      </c>
      <c r="C1413" s="7">
        <v>0</v>
      </c>
      <c r="D1413" s="7">
        <v>1</v>
      </c>
      <c r="E1413" s="7">
        <v>203</v>
      </c>
      <c r="F1413" s="7">
        <f>ROUND(Source!Q1401,O1413)</f>
        <v>3.43</v>
      </c>
      <c r="G1413" s="7" t="s">
        <v>182</v>
      </c>
      <c r="H1413" s="7" t="s">
        <v>183</v>
      </c>
      <c r="I1413" s="7"/>
      <c r="J1413" s="7"/>
      <c r="K1413" s="7">
        <v>203</v>
      </c>
      <c r="L1413" s="7">
        <v>11</v>
      </c>
      <c r="M1413" s="7">
        <v>3</v>
      </c>
      <c r="N1413" s="7" t="s">
        <v>3</v>
      </c>
      <c r="O1413" s="7">
        <v>2</v>
      </c>
      <c r="P1413" s="7">
        <f>ROUND(Source!DI1401,O1413)</f>
        <v>45.43</v>
      </c>
      <c r="Q1413" s="7"/>
      <c r="R1413" s="7"/>
      <c r="S1413" s="7"/>
      <c r="T1413" s="7"/>
      <c r="U1413" s="7"/>
      <c r="V1413" s="7"/>
      <c r="W1413" s="7">
        <v>3.43</v>
      </c>
      <c r="X1413" s="7">
        <v>1</v>
      </c>
      <c r="Y1413" s="7">
        <v>3.43</v>
      </c>
      <c r="Z1413" s="7">
        <v>45.43</v>
      </c>
      <c r="AA1413" s="7">
        <v>1</v>
      </c>
      <c r="AB1413" s="7">
        <v>45.43</v>
      </c>
    </row>
    <row r="1414" spans="1:28" ht="13" x14ac:dyDescent="0.3">
      <c r="A1414" s="7">
        <v>50</v>
      </c>
      <c r="B1414" s="7">
        <v>0</v>
      </c>
      <c r="C1414" s="7">
        <v>0</v>
      </c>
      <c r="D1414" s="7">
        <v>1</v>
      </c>
      <c r="E1414" s="7">
        <v>231</v>
      </c>
      <c r="F1414" s="7">
        <f>ROUND(Source!BB1401,O1414)</f>
        <v>0</v>
      </c>
      <c r="G1414" s="7" t="s">
        <v>184</v>
      </c>
      <c r="H1414" s="7" t="s">
        <v>185</v>
      </c>
      <c r="I1414" s="7"/>
      <c r="J1414" s="7"/>
      <c r="K1414" s="7">
        <v>231</v>
      </c>
      <c r="L1414" s="7">
        <v>12</v>
      </c>
      <c r="M1414" s="7">
        <v>3</v>
      </c>
      <c r="N1414" s="7" t="s">
        <v>3</v>
      </c>
      <c r="O1414" s="7">
        <v>2</v>
      </c>
      <c r="P1414" s="7">
        <f>ROUND(Source!ET1401,O1414)</f>
        <v>0</v>
      </c>
      <c r="Q1414" s="7"/>
      <c r="R1414" s="7"/>
      <c r="S1414" s="7"/>
      <c r="T1414" s="7"/>
      <c r="U1414" s="7"/>
      <c r="V1414" s="7"/>
      <c r="W1414" s="7">
        <v>0</v>
      </c>
      <c r="X1414" s="7">
        <v>1</v>
      </c>
      <c r="Y1414" s="7">
        <v>0</v>
      </c>
      <c r="Z1414" s="7">
        <v>0</v>
      </c>
      <c r="AA1414" s="7">
        <v>1</v>
      </c>
      <c r="AB1414" s="7">
        <v>0</v>
      </c>
    </row>
    <row r="1415" spans="1:28" ht="13" x14ac:dyDescent="0.3">
      <c r="A1415" s="7">
        <v>50</v>
      </c>
      <c r="B1415" s="7">
        <v>0</v>
      </c>
      <c r="C1415" s="7">
        <v>0</v>
      </c>
      <c r="D1415" s="7">
        <v>1</v>
      </c>
      <c r="E1415" s="7">
        <v>204</v>
      </c>
      <c r="F1415" s="7">
        <f>ROUND(Source!R1401,O1415)</f>
        <v>0.25</v>
      </c>
      <c r="G1415" s="7" t="s">
        <v>186</v>
      </c>
      <c r="H1415" s="7" t="s">
        <v>187</v>
      </c>
      <c r="I1415" s="7"/>
      <c r="J1415" s="7"/>
      <c r="K1415" s="7">
        <v>204</v>
      </c>
      <c r="L1415" s="7">
        <v>13</v>
      </c>
      <c r="M1415" s="7">
        <v>3</v>
      </c>
      <c r="N1415" s="7" t="s">
        <v>3</v>
      </c>
      <c r="O1415" s="7">
        <v>2</v>
      </c>
      <c r="P1415" s="7">
        <f>ROUND(Source!DJ1401,O1415)</f>
        <v>14.09</v>
      </c>
      <c r="Q1415" s="7"/>
      <c r="R1415" s="7"/>
      <c r="S1415" s="7"/>
      <c r="T1415" s="7"/>
      <c r="U1415" s="7"/>
      <c r="V1415" s="7"/>
      <c r="W1415" s="7">
        <v>0.25</v>
      </c>
      <c r="X1415" s="7">
        <v>1</v>
      </c>
      <c r="Y1415" s="7">
        <v>0.25</v>
      </c>
      <c r="Z1415" s="7">
        <v>14.09</v>
      </c>
      <c r="AA1415" s="7">
        <v>1</v>
      </c>
      <c r="AB1415" s="7">
        <v>14.09</v>
      </c>
    </row>
    <row r="1416" spans="1:28" ht="13" x14ac:dyDescent="0.3">
      <c r="A1416" s="7">
        <v>50</v>
      </c>
      <c r="B1416" s="7">
        <v>0</v>
      </c>
      <c r="C1416" s="7">
        <v>0</v>
      </c>
      <c r="D1416" s="7">
        <v>1</v>
      </c>
      <c r="E1416" s="7">
        <v>205</v>
      </c>
      <c r="F1416" s="7">
        <f>ROUND(Source!S1401,O1416)</f>
        <v>404.29</v>
      </c>
      <c r="G1416" s="7" t="s">
        <v>188</v>
      </c>
      <c r="H1416" s="7" t="s">
        <v>189</v>
      </c>
      <c r="I1416" s="7"/>
      <c r="J1416" s="7"/>
      <c r="K1416" s="7">
        <v>205</v>
      </c>
      <c r="L1416" s="7">
        <v>14</v>
      </c>
      <c r="M1416" s="7">
        <v>3</v>
      </c>
      <c r="N1416" s="7" t="s">
        <v>3</v>
      </c>
      <c r="O1416" s="7">
        <v>2</v>
      </c>
      <c r="P1416" s="7">
        <f>ROUND(Source!DK1401,O1416)</f>
        <v>22781.74</v>
      </c>
      <c r="Q1416" s="7"/>
      <c r="R1416" s="7"/>
      <c r="S1416" s="7"/>
      <c r="T1416" s="7"/>
      <c r="U1416" s="7"/>
      <c r="V1416" s="7"/>
      <c r="W1416" s="7">
        <v>404.29</v>
      </c>
      <c r="X1416" s="7">
        <v>1</v>
      </c>
      <c r="Y1416" s="7">
        <v>404.29</v>
      </c>
      <c r="Z1416" s="7">
        <v>22781.74</v>
      </c>
      <c r="AA1416" s="7">
        <v>1</v>
      </c>
      <c r="AB1416" s="7">
        <v>22781.74</v>
      </c>
    </row>
    <row r="1417" spans="1:28" ht="13" x14ac:dyDescent="0.3">
      <c r="A1417" s="7">
        <v>50</v>
      </c>
      <c r="B1417" s="7">
        <v>0</v>
      </c>
      <c r="C1417" s="7">
        <v>0</v>
      </c>
      <c r="D1417" s="7">
        <v>1</v>
      </c>
      <c r="E1417" s="7">
        <v>232</v>
      </c>
      <c r="F1417" s="7">
        <f>ROUND(Source!BC1401,O1417)</f>
        <v>0</v>
      </c>
      <c r="G1417" s="7" t="s">
        <v>190</v>
      </c>
      <c r="H1417" s="7" t="s">
        <v>191</v>
      </c>
      <c r="I1417" s="7"/>
      <c r="J1417" s="7"/>
      <c r="K1417" s="7">
        <v>232</v>
      </c>
      <c r="L1417" s="7">
        <v>15</v>
      </c>
      <c r="M1417" s="7">
        <v>3</v>
      </c>
      <c r="N1417" s="7" t="s">
        <v>3</v>
      </c>
      <c r="O1417" s="7">
        <v>2</v>
      </c>
      <c r="P1417" s="7">
        <f>ROUND(Source!EU1401,O1417)</f>
        <v>0</v>
      </c>
      <c r="Q1417" s="7"/>
      <c r="R1417" s="7"/>
      <c r="S1417" s="7"/>
      <c r="T1417" s="7"/>
      <c r="U1417" s="7"/>
      <c r="V1417" s="7"/>
      <c r="W1417" s="7">
        <v>0</v>
      </c>
      <c r="X1417" s="7">
        <v>1</v>
      </c>
      <c r="Y1417" s="7">
        <v>0</v>
      </c>
      <c r="Z1417" s="7">
        <v>0</v>
      </c>
      <c r="AA1417" s="7">
        <v>1</v>
      </c>
      <c r="AB1417" s="7">
        <v>0</v>
      </c>
    </row>
    <row r="1418" spans="1:28" ht="13" x14ac:dyDescent="0.3">
      <c r="A1418" s="7">
        <v>50</v>
      </c>
      <c r="B1418" s="7">
        <v>0</v>
      </c>
      <c r="C1418" s="7">
        <v>0</v>
      </c>
      <c r="D1418" s="7">
        <v>1</v>
      </c>
      <c r="E1418" s="7">
        <v>214</v>
      </c>
      <c r="F1418" s="7">
        <f>ROUND(Source!AS1401,O1418)</f>
        <v>0</v>
      </c>
      <c r="G1418" s="7" t="s">
        <v>192</v>
      </c>
      <c r="H1418" s="7" t="s">
        <v>193</v>
      </c>
      <c r="I1418" s="7"/>
      <c r="J1418" s="7"/>
      <c r="K1418" s="7">
        <v>214</v>
      </c>
      <c r="L1418" s="7">
        <v>16</v>
      </c>
      <c r="M1418" s="7">
        <v>3</v>
      </c>
      <c r="N1418" s="7" t="s">
        <v>3</v>
      </c>
      <c r="O1418" s="7">
        <v>2</v>
      </c>
      <c r="P1418" s="7">
        <f>ROUND(Source!EK1401,O1418)</f>
        <v>0</v>
      </c>
      <c r="Q1418" s="7"/>
      <c r="R1418" s="7"/>
      <c r="S1418" s="7"/>
      <c r="T1418" s="7"/>
      <c r="U1418" s="7"/>
      <c r="V1418" s="7"/>
      <c r="W1418" s="7">
        <v>0</v>
      </c>
      <c r="X1418" s="7">
        <v>1</v>
      </c>
      <c r="Y1418" s="7">
        <v>0</v>
      </c>
      <c r="Z1418" s="7">
        <v>0</v>
      </c>
      <c r="AA1418" s="7">
        <v>1</v>
      </c>
      <c r="AB1418" s="7">
        <v>0</v>
      </c>
    </row>
    <row r="1419" spans="1:28" ht="13" x14ac:dyDescent="0.3">
      <c r="A1419" s="7">
        <v>50</v>
      </c>
      <c r="B1419" s="7">
        <v>0</v>
      </c>
      <c r="C1419" s="7">
        <v>0</v>
      </c>
      <c r="D1419" s="7">
        <v>1</v>
      </c>
      <c r="E1419" s="7">
        <v>215</v>
      </c>
      <c r="F1419" s="7">
        <f>ROUND(Source!AT1401,O1419)</f>
        <v>1165.7</v>
      </c>
      <c r="G1419" s="7" t="s">
        <v>194</v>
      </c>
      <c r="H1419" s="7" t="s">
        <v>195</v>
      </c>
      <c r="I1419" s="7"/>
      <c r="J1419" s="7"/>
      <c r="K1419" s="7">
        <v>215</v>
      </c>
      <c r="L1419" s="7">
        <v>17</v>
      </c>
      <c r="M1419" s="7">
        <v>3</v>
      </c>
      <c r="N1419" s="7" t="s">
        <v>3</v>
      </c>
      <c r="O1419" s="7">
        <v>2</v>
      </c>
      <c r="P1419" s="7">
        <f>ROUND(Source!EL1401,O1419)</f>
        <v>57582.95</v>
      </c>
      <c r="Q1419" s="7"/>
      <c r="R1419" s="7"/>
      <c r="S1419" s="7"/>
      <c r="T1419" s="7"/>
      <c r="U1419" s="7"/>
      <c r="V1419" s="7"/>
      <c r="W1419" s="7">
        <v>1165.7</v>
      </c>
      <c r="X1419" s="7">
        <v>1</v>
      </c>
      <c r="Y1419" s="7">
        <v>1165.7</v>
      </c>
      <c r="Z1419" s="7">
        <v>57582.95</v>
      </c>
      <c r="AA1419" s="7">
        <v>1</v>
      </c>
      <c r="AB1419" s="7">
        <v>57582.95</v>
      </c>
    </row>
    <row r="1420" spans="1:28" ht="13" x14ac:dyDescent="0.3">
      <c r="A1420" s="7">
        <v>50</v>
      </c>
      <c r="B1420" s="7">
        <v>0</v>
      </c>
      <c r="C1420" s="7">
        <v>0</v>
      </c>
      <c r="D1420" s="7">
        <v>1</v>
      </c>
      <c r="E1420" s="7">
        <v>217</v>
      </c>
      <c r="F1420" s="7">
        <f>ROUND(Source!AU1401,O1420)</f>
        <v>0</v>
      </c>
      <c r="G1420" s="7" t="s">
        <v>196</v>
      </c>
      <c r="H1420" s="7" t="s">
        <v>197</v>
      </c>
      <c r="I1420" s="7"/>
      <c r="J1420" s="7"/>
      <c r="K1420" s="7">
        <v>217</v>
      </c>
      <c r="L1420" s="7">
        <v>18</v>
      </c>
      <c r="M1420" s="7">
        <v>3</v>
      </c>
      <c r="N1420" s="7" t="s">
        <v>3</v>
      </c>
      <c r="O1420" s="7">
        <v>2</v>
      </c>
      <c r="P1420" s="7">
        <f>ROUND(Source!EM1401,O1420)</f>
        <v>0</v>
      </c>
      <c r="Q1420" s="7"/>
      <c r="R1420" s="7"/>
      <c r="S1420" s="7"/>
      <c r="T1420" s="7"/>
      <c r="U1420" s="7"/>
      <c r="V1420" s="7"/>
      <c r="W1420" s="7">
        <v>0</v>
      </c>
      <c r="X1420" s="7">
        <v>1</v>
      </c>
      <c r="Y1420" s="7">
        <v>0</v>
      </c>
      <c r="Z1420" s="7">
        <v>0</v>
      </c>
      <c r="AA1420" s="7">
        <v>1</v>
      </c>
      <c r="AB1420" s="7">
        <v>0</v>
      </c>
    </row>
    <row r="1421" spans="1:28" ht="13" x14ac:dyDescent="0.3">
      <c r="A1421" s="7">
        <v>50</v>
      </c>
      <c r="B1421" s="7">
        <v>0</v>
      </c>
      <c r="C1421" s="7">
        <v>0</v>
      </c>
      <c r="D1421" s="7">
        <v>1</v>
      </c>
      <c r="E1421" s="7">
        <v>230</v>
      </c>
      <c r="F1421" s="7">
        <f>ROUND(Source!BA1401,O1421)</f>
        <v>0</v>
      </c>
      <c r="G1421" s="7" t="s">
        <v>198</v>
      </c>
      <c r="H1421" s="7" t="s">
        <v>199</v>
      </c>
      <c r="I1421" s="7"/>
      <c r="J1421" s="7"/>
      <c r="K1421" s="7">
        <v>230</v>
      </c>
      <c r="L1421" s="7">
        <v>19</v>
      </c>
      <c r="M1421" s="7">
        <v>3</v>
      </c>
      <c r="N1421" s="7" t="s">
        <v>3</v>
      </c>
      <c r="O1421" s="7">
        <v>2</v>
      </c>
      <c r="P1421" s="7">
        <f>ROUND(Source!ES1401,O1421)</f>
        <v>0</v>
      </c>
      <c r="Q1421" s="7"/>
      <c r="R1421" s="7"/>
      <c r="S1421" s="7"/>
      <c r="T1421" s="7"/>
      <c r="U1421" s="7"/>
      <c r="V1421" s="7"/>
      <c r="W1421" s="7">
        <v>0</v>
      </c>
      <c r="X1421" s="7">
        <v>1</v>
      </c>
      <c r="Y1421" s="7">
        <v>0</v>
      </c>
      <c r="Z1421" s="7">
        <v>0</v>
      </c>
      <c r="AA1421" s="7">
        <v>1</v>
      </c>
      <c r="AB1421" s="7">
        <v>0</v>
      </c>
    </row>
    <row r="1422" spans="1:28" ht="13" x14ac:dyDescent="0.3">
      <c r="A1422" s="7">
        <v>50</v>
      </c>
      <c r="B1422" s="7">
        <v>0</v>
      </c>
      <c r="C1422" s="7">
        <v>0</v>
      </c>
      <c r="D1422" s="7">
        <v>1</v>
      </c>
      <c r="E1422" s="7">
        <v>206</v>
      </c>
      <c r="F1422" s="7">
        <f>ROUND(Source!T1401,O1422)</f>
        <v>0</v>
      </c>
      <c r="G1422" s="7" t="s">
        <v>200</v>
      </c>
      <c r="H1422" s="7" t="s">
        <v>201</v>
      </c>
      <c r="I1422" s="7"/>
      <c r="J1422" s="7"/>
      <c r="K1422" s="7">
        <v>206</v>
      </c>
      <c r="L1422" s="7">
        <v>20</v>
      </c>
      <c r="M1422" s="7">
        <v>3</v>
      </c>
      <c r="N1422" s="7" t="s">
        <v>3</v>
      </c>
      <c r="O1422" s="7">
        <v>2</v>
      </c>
      <c r="P1422" s="7">
        <f>ROUND(Source!DL1401,O1422)</f>
        <v>0</v>
      </c>
      <c r="Q1422" s="7"/>
      <c r="R1422" s="7"/>
      <c r="S1422" s="7"/>
      <c r="T1422" s="7"/>
      <c r="U1422" s="7"/>
      <c r="V1422" s="7"/>
      <c r="W1422" s="7">
        <v>0</v>
      </c>
      <c r="X1422" s="7">
        <v>1</v>
      </c>
      <c r="Y1422" s="7">
        <v>0</v>
      </c>
      <c r="Z1422" s="7">
        <v>0</v>
      </c>
      <c r="AA1422" s="7">
        <v>1</v>
      </c>
      <c r="AB1422" s="7">
        <v>0</v>
      </c>
    </row>
    <row r="1423" spans="1:28" ht="13" x14ac:dyDescent="0.3">
      <c r="A1423" s="7">
        <v>50</v>
      </c>
      <c r="B1423" s="7">
        <v>0</v>
      </c>
      <c r="C1423" s="7">
        <v>0</v>
      </c>
      <c r="D1423" s="7">
        <v>1</v>
      </c>
      <c r="E1423" s="7">
        <v>207</v>
      </c>
      <c r="F1423" s="7">
        <f>Source!U1401</f>
        <v>31.122912599999996</v>
      </c>
      <c r="G1423" s="7" t="s">
        <v>202</v>
      </c>
      <c r="H1423" s="7" t="s">
        <v>203</v>
      </c>
      <c r="I1423" s="7"/>
      <c r="J1423" s="7"/>
      <c r="K1423" s="7">
        <v>207</v>
      </c>
      <c r="L1423" s="7">
        <v>21</v>
      </c>
      <c r="M1423" s="7">
        <v>3</v>
      </c>
      <c r="N1423" s="7" t="s">
        <v>3</v>
      </c>
      <c r="O1423" s="7">
        <v>-1</v>
      </c>
      <c r="P1423" s="7">
        <f>Source!DM1401</f>
        <v>31.122912599999996</v>
      </c>
      <c r="Q1423" s="7"/>
      <c r="R1423" s="7"/>
      <c r="S1423" s="7"/>
      <c r="T1423" s="7"/>
      <c r="U1423" s="7"/>
      <c r="V1423" s="7"/>
      <c r="W1423" s="7">
        <v>31.122912599999999</v>
      </c>
      <c r="X1423" s="7">
        <v>1</v>
      </c>
      <c r="Y1423" s="7">
        <v>31.122912599999999</v>
      </c>
      <c r="Z1423" s="7">
        <v>31.122912599999999</v>
      </c>
      <c r="AA1423" s="7">
        <v>1</v>
      </c>
      <c r="AB1423" s="7">
        <v>31.122912599999999</v>
      </c>
    </row>
    <row r="1424" spans="1:28" ht="13" x14ac:dyDescent="0.3">
      <c r="A1424" s="7">
        <v>50</v>
      </c>
      <c r="B1424" s="7">
        <v>0</v>
      </c>
      <c r="C1424" s="7">
        <v>0</v>
      </c>
      <c r="D1424" s="7">
        <v>1</v>
      </c>
      <c r="E1424" s="7">
        <v>208</v>
      </c>
      <c r="F1424" s="7">
        <f>Source!V1401</f>
        <v>0</v>
      </c>
      <c r="G1424" s="7" t="s">
        <v>204</v>
      </c>
      <c r="H1424" s="7" t="s">
        <v>205</v>
      </c>
      <c r="I1424" s="7"/>
      <c r="J1424" s="7"/>
      <c r="K1424" s="7">
        <v>208</v>
      </c>
      <c r="L1424" s="7">
        <v>22</v>
      </c>
      <c r="M1424" s="7">
        <v>3</v>
      </c>
      <c r="N1424" s="7" t="s">
        <v>3</v>
      </c>
      <c r="O1424" s="7">
        <v>-1</v>
      </c>
      <c r="P1424" s="7">
        <f>Source!DN1401</f>
        <v>0</v>
      </c>
      <c r="Q1424" s="7"/>
      <c r="R1424" s="7"/>
      <c r="S1424" s="7"/>
      <c r="T1424" s="7"/>
      <c r="U1424" s="7"/>
      <c r="V1424" s="7"/>
      <c r="W1424" s="7">
        <v>0</v>
      </c>
      <c r="X1424" s="7">
        <v>1</v>
      </c>
      <c r="Y1424" s="7">
        <v>0</v>
      </c>
      <c r="Z1424" s="7">
        <v>0</v>
      </c>
      <c r="AA1424" s="7">
        <v>1</v>
      </c>
      <c r="AB1424" s="7">
        <v>0</v>
      </c>
    </row>
    <row r="1425" spans="1:206" ht="13" x14ac:dyDescent="0.3">
      <c r="A1425" s="7">
        <v>50</v>
      </c>
      <c r="B1425" s="7">
        <v>0</v>
      </c>
      <c r="C1425" s="7">
        <v>0</v>
      </c>
      <c r="D1425" s="7">
        <v>1</v>
      </c>
      <c r="E1425" s="7">
        <v>209</v>
      </c>
      <c r="F1425" s="7">
        <f>ROUND(Source!W1401,O1425)</f>
        <v>0</v>
      </c>
      <c r="G1425" s="7" t="s">
        <v>206</v>
      </c>
      <c r="H1425" s="7" t="s">
        <v>207</v>
      </c>
      <c r="I1425" s="7"/>
      <c r="J1425" s="7"/>
      <c r="K1425" s="7">
        <v>209</v>
      </c>
      <c r="L1425" s="7">
        <v>23</v>
      </c>
      <c r="M1425" s="7">
        <v>3</v>
      </c>
      <c r="N1425" s="7" t="s">
        <v>3</v>
      </c>
      <c r="O1425" s="7">
        <v>2</v>
      </c>
      <c r="P1425" s="7">
        <f>ROUND(Source!DO1401,O1425)</f>
        <v>0</v>
      </c>
      <c r="Q1425" s="7"/>
      <c r="R1425" s="7"/>
      <c r="S1425" s="7"/>
      <c r="T1425" s="7"/>
      <c r="U1425" s="7"/>
      <c r="V1425" s="7"/>
      <c r="W1425" s="7">
        <v>0</v>
      </c>
      <c r="X1425" s="7">
        <v>1</v>
      </c>
      <c r="Y1425" s="7">
        <v>0</v>
      </c>
      <c r="Z1425" s="7">
        <v>0</v>
      </c>
      <c r="AA1425" s="7">
        <v>1</v>
      </c>
      <c r="AB1425" s="7">
        <v>0</v>
      </c>
    </row>
    <row r="1426" spans="1:206" ht="13" x14ac:dyDescent="0.3">
      <c r="A1426" s="7">
        <v>50</v>
      </c>
      <c r="B1426" s="7">
        <v>0</v>
      </c>
      <c r="C1426" s="7">
        <v>0</v>
      </c>
      <c r="D1426" s="7">
        <v>1</v>
      </c>
      <c r="E1426" s="7">
        <v>233</v>
      </c>
      <c r="F1426" s="7">
        <f>ROUND(Source!BD1401,O1426)</f>
        <v>0</v>
      </c>
      <c r="G1426" s="7" t="s">
        <v>208</v>
      </c>
      <c r="H1426" s="7" t="s">
        <v>209</v>
      </c>
      <c r="I1426" s="7"/>
      <c r="J1426" s="7"/>
      <c r="K1426" s="7">
        <v>233</v>
      </c>
      <c r="L1426" s="7">
        <v>24</v>
      </c>
      <c r="M1426" s="7">
        <v>3</v>
      </c>
      <c r="N1426" s="7" t="s">
        <v>3</v>
      </c>
      <c r="O1426" s="7">
        <v>2</v>
      </c>
      <c r="P1426" s="7">
        <f>ROUND(Source!EV1401,O1426)</f>
        <v>0</v>
      </c>
      <c r="Q1426" s="7"/>
      <c r="R1426" s="7"/>
      <c r="S1426" s="7"/>
      <c r="T1426" s="7"/>
      <c r="U1426" s="7"/>
      <c r="V1426" s="7"/>
      <c r="W1426" s="7">
        <v>0</v>
      </c>
      <c r="X1426" s="7">
        <v>1</v>
      </c>
      <c r="Y1426" s="7">
        <v>0</v>
      </c>
      <c r="Z1426" s="7">
        <v>0</v>
      </c>
      <c r="AA1426" s="7">
        <v>1</v>
      </c>
      <c r="AB1426" s="7">
        <v>0</v>
      </c>
    </row>
    <row r="1427" spans="1:206" ht="13" x14ac:dyDescent="0.3">
      <c r="A1427" s="7">
        <v>50</v>
      </c>
      <c r="B1427" s="7">
        <v>0</v>
      </c>
      <c r="C1427" s="7">
        <v>0</v>
      </c>
      <c r="D1427" s="7">
        <v>1</v>
      </c>
      <c r="E1427" s="7">
        <v>210</v>
      </c>
      <c r="F1427" s="7">
        <f>ROUND(Source!X1401,O1427)</f>
        <v>392.41</v>
      </c>
      <c r="G1427" s="7" t="s">
        <v>210</v>
      </c>
      <c r="H1427" s="7" t="s">
        <v>211</v>
      </c>
      <c r="I1427" s="7"/>
      <c r="J1427" s="7"/>
      <c r="K1427" s="7">
        <v>210</v>
      </c>
      <c r="L1427" s="7">
        <v>25</v>
      </c>
      <c r="M1427" s="7">
        <v>3</v>
      </c>
      <c r="N1427" s="7" t="s">
        <v>3</v>
      </c>
      <c r="O1427" s="7">
        <v>2</v>
      </c>
      <c r="P1427" s="7">
        <f>ROUND(Source!DP1401,O1427)</f>
        <v>22111.95</v>
      </c>
      <c r="Q1427" s="7"/>
      <c r="R1427" s="7"/>
      <c r="S1427" s="7"/>
      <c r="T1427" s="7"/>
      <c r="U1427" s="7"/>
      <c r="V1427" s="7"/>
      <c r="W1427" s="7">
        <v>392.41</v>
      </c>
      <c r="X1427" s="7">
        <v>1</v>
      </c>
      <c r="Y1427" s="7">
        <v>392.41</v>
      </c>
      <c r="Z1427" s="7">
        <v>22111.95</v>
      </c>
      <c r="AA1427" s="7">
        <v>1</v>
      </c>
      <c r="AB1427" s="7">
        <v>22111.95</v>
      </c>
    </row>
    <row r="1428" spans="1:206" ht="13" x14ac:dyDescent="0.3">
      <c r="A1428" s="7">
        <v>50</v>
      </c>
      <c r="B1428" s="7">
        <v>0</v>
      </c>
      <c r="C1428" s="7">
        <v>0</v>
      </c>
      <c r="D1428" s="7">
        <v>1</v>
      </c>
      <c r="E1428" s="7">
        <v>211</v>
      </c>
      <c r="F1428" s="7">
        <f>ROUND(Source!Y1401,O1428)</f>
        <v>206.31</v>
      </c>
      <c r="G1428" s="7" t="s">
        <v>212</v>
      </c>
      <c r="H1428" s="7" t="s">
        <v>213</v>
      </c>
      <c r="I1428" s="7"/>
      <c r="J1428" s="7"/>
      <c r="K1428" s="7">
        <v>211</v>
      </c>
      <c r="L1428" s="7">
        <v>26</v>
      </c>
      <c r="M1428" s="7">
        <v>3</v>
      </c>
      <c r="N1428" s="7" t="s">
        <v>3</v>
      </c>
      <c r="O1428" s="7">
        <v>2</v>
      </c>
      <c r="P1428" s="7">
        <f>ROUND(Source!DQ1401,O1428)</f>
        <v>11625.88</v>
      </c>
      <c r="Q1428" s="7"/>
      <c r="R1428" s="7"/>
      <c r="S1428" s="7"/>
      <c r="T1428" s="7"/>
      <c r="U1428" s="7"/>
      <c r="V1428" s="7"/>
      <c r="W1428" s="7">
        <v>206.31</v>
      </c>
      <c r="X1428" s="7">
        <v>1</v>
      </c>
      <c r="Y1428" s="7">
        <v>206.31</v>
      </c>
      <c r="Z1428" s="7">
        <v>11625.88</v>
      </c>
      <c r="AA1428" s="7">
        <v>1</v>
      </c>
      <c r="AB1428" s="7">
        <v>11625.88</v>
      </c>
    </row>
    <row r="1429" spans="1:206" ht="13" x14ac:dyDescent="0.3">
      <c r="A1429" s="7">
        <v>50</v>
      </c>
      <c r="B1429" s="7">
        <v>0</v>
      </c>
      <c r="C1429" s="7">
        <v>0</v>
      </c>
      <c r="D1429" s="7">
        <v>1</v>
      </c>
      <c r="E1429" s="7">
        <v>224</v>
      </c>
      <c r="F1429" s="7">
        <f>ROUND(Source!AR1401,O1429)</f>
        <v>1165.7</v>
      </c>
      <c r="G1429" s="7" t="s">
        <v>214</v>
      </c>
      <c r="H1429" s="7" t="s">
        <v>215</v>
      </c>
      <c r="I1429" s="7"/>
      <c r="J1429" s="7"/>
      <c r="K1429" s="7">
        <v>224</v>
      </c>
      <c r="L1429" s="7">
        <v>27</v>
      </c>
      <c r="M1429" s="7">
        <v>3</v>
      </c>
      <c r="N1429" s="7" t="s">
        <v>3</v>
      </c>
      <c r="O1429" s="7">
        <v>2</v>
      </c>
      <c r="P1429" s="7">
        <f>ROUND(Source!EJ1401,O1429)</f>
        <v>57582.95</v>
      </c>
      <c r="Q1429" s="7"/>
      <c r="R1429" s="7"/>
      <c r="S1429" s="7"/>
      <c r="T1429" s="7"/>
      <c r="U1429" s="7"/>
      <c r="V1429" s="7"/>
      <c r="W1429" s="7">
        <v>1165.7</v>
      </c>
      <c r="X1429" s="7">
        <v>1</v>
      </c>
      <c r="Y1429" s="7">
        <v>1165.7</v>
      </c>
      <c r="Z1429" s="7">
        <v>57582.95</v>
      </c>
      <c r="AA1429" s="7">
        <v>1</v>
      </c>
      <c r="AB1429" s="7">
        <v>57582.95</v>
      </c>
    </row>
    <row r="1431" spans="1:206" ht="13" x14ac:dyDescent="0.3">
      <c r="A1431" s="5">
        <v>51</v>
      </c>
      <c r="B1431" s="5">
        <f>B20</f>
        <v>1</v>
      </c>
      <c r="C1431" s="5">
        <f>A20</f>
        <v>3</v>
      </c>
      <c r="D1431" s="5">
        <f>ROW(A20)</f>
        <v>20</v>
      </c>
      <c r="E1431" s="5"/>
      <c r="F1431" s="5" t="str">
        <f>IF(F20&lt;&gt;"",F20,"")</f>
        <v>02-01-03</v>
      </c>
      <c r="G1431" s="5" t="str">
        <f>IF(G20&lt;&gt;"",G20,"")</f>
        <v>Система электроснабжения</v>
      </c>
      <c r="H1431" s="5">
        <v>0</v>
      </c>
      <c r="I1431" s="5"/>
      <c r="J1431" s="5"/>
      <c r="K1431" s="5"/>
      <c r="L1431" s="5"/>
      <c r="M1431" s="5"/>
      <c r="N1431" s="5"/>
      <c r="O1431" s="5">
        <f t="shared" ref="O1431:T1431" si="1614">ROUND(O93+O152+O289+O426+O537+O580+O683+O786+O1071+O1128+O1183+O1305+O1356+O1401+AB1431,2)</f>
        <v>5335739.82</v>
      </c>
      <c r="P1431" s="5">
        <f t="shared" si="1614"/>
        <v>5030938.95</v>
      </c>
      <c r="Q1431" s="5">
        <f t="shared" si="1614"/>
        <v>34810</v>
      </c>
      <c r="R1431" s="5">
        <f t="shared" si="1614"/>
        <v>5993.71</v>
      </c>
      <c r="S1431" s="5">
        <f t="shared" si="1614"/>
        <v>269990.87</v>
      </c>
      <c r="T1431" s="5">
        <f t="shared" si="1614"/>
        <v>0</v>
      </c>
      <c r="U1431" s="5">
        <f>U93+U152+U289+U426+U537+U580+U683+U786+U1071+U1128+U1183+U1305+U1356+U1401+AH1431</f>
        <v>23259.424665071991</v>
      </c>
      <c r="V1431" s="5">
        <f>V93+V152+V289+V426+V537+V580+V683+V786+V1071+V1128+V1183+V1305+V1356+V1401+AI1431</f>
        <v>0</v>
      </c>
      <c r="W1431" s="5">
        <f>ROUND(W93+W152+W289+W426+W537+W580+W683+W786+W1071+W1128+W1183+W1305+W1356+W1401+AJ1431,2)</f>
        <v>0</v>
      </c>
      <c r="X1431" s="5">
        <f>ROUND(X93+X152+X289+X426+X537+X580+X683+X786+X1071+X1128+X1183+X1305+X1356+X1401+AK1431,2)</f>
        <v>261218.14</v>
      </c>
      <c r="Y1431" s="5">
        <f>ROUND(Y93+Y152+Y289+Y426+Y537+Y580+Y683+Y786+Y1071+Y1128+Y1183+Y1305+Y1356+Y1401+AL1431,2)</f>
        <v>137527.76</v>
      </c>
      <c r="Z1431" s="5"/>
      <c r="AA1431" s="5"/>
      <c r="AB1431" s="5"/>
      <c r="AC1431" s="5"/>
      <c r="AD1431" s="5"/>
      <c r="AE1431" s="5"/>
      <c r="AF1431" s="5"/>
      <c r="AG1431" s="5"/>
      <c r="AH1431" s="5"/>
      <c r="AI1431" s="5"/>
      <c r="AJ1431" s="5"/>
      <c r="AK1431" s="5"/>
      <c r="AL1431" s="5"/>
      <c r="AM1431" s="5"/>
      <c r="AN1431" s="5"/>
      <c r="AO1431" s="5">
        <f t="shared" ref="AO1431:BD1431" si="1615">ROUND(AO93+AO152+AO289+AO426+AO537+AO580+AO683+AO786+AO1071+AO1128+AO1183+AO1305+AO1356+AO1401+BX1431,2)</f>
        <v>0</v>
      </c>
      <c r="AP1431" s="5">
        <f t="shared" si="1615"/>
        <v>1096069.3899999999</v>
      </c>
      <c r="AQ1431" s="5">
        <f t="shared" si="1615"/>
        <v>0</v>
      </c>
      <c r="AR1431" s="5">
        <f t="shared" si="1615"/>
        <v>5734485.7199999997</v>
      </c>
      <c r="AS1431" s="5">
        <f t="shared" si="1615"/>
        <v>261162.67</v>
      </c>
      <c r="AT1431" s="5">
        <f t="shared" si="1615"/>
        <v>4377253.66</v>
      </c>
      <c r="AU1431" s="5">
        <f t="shared" si="1615"/>
        <v>0</v>
      </c>
      <c r="AV1431" s="5">
        <f t="shared" si="1615"/>
        <v>5030938.95</v>
      </c>
      <c r="AW1431" s="5">
        <f t="shared" si="1615"/>
        <v>3934869.56</v>
      </c>
      <c r="AX1431" s="5">
        <f t="shared" si="1615"/>
        <v>0</v>
      </c>
      <c r="AY1431" s="5">
        <f t="shared" si="1615"/>
        <v>3934869.56</v>
      </c>
      <c r="AZ1431" s="5">
        <f t="shared" si="1615"/>
        <v>1096069.3899999999</v>
      </c>
      <c r="BA1431" s="5">
        <f t="shared" si="1615"/>
        <v>0</v>
      </c>
      <c r="BB1431" s="5">
        <f t="shared" si="1615"/>
        <v>0</v>
      </c>
      <c r="BC1431" s="5">
        <f t="shared" si="1615"/>
        <v>0</v>
      </c>
      <c r="BD1431" s="5">
        <f t="shared" si="1615"/>
        <v>0</v>
      </c>
      <c r="BE1431" s="5"/>
      <c r="BF1431" s="5"/>
      <c r="BG1431" s="5"/>
      <c r="BH1431" s="5"/>
      <c r="BI1431" s="5"/>
      <c r="BJ1431" s="5"/>
      <c r="BK1431" s="5"/>
      <c r="BL1431" s="5"/>
      <c r="BM1431" s="5"/>
      <c r="BN1431" s="5"/>
      <c r="BO1431" s="5"/>
      <c r="BP1431" s="5"/>
      <c r="BQ1431" s="5"/>
      <c r="BR1431" s="5"/>
      <c r="BS1431" s="5"/>
      <c r="BT1431" s="5"/>
      <c r="BU1431" s="5"/>
      <c r="BV1431" s="5"/>
      <c r="BW1431" s="5"/>
      <c r="BX1431" s="5"/>
      <c r="BY1431" s="5"/>
      <c r="BZ1431" s="5"/>
      <c r="CA1431" s="5"/>
      <c r="CB1431" s="5"/>
      <c r="CC1431" s="5"/>
      <c r="CD1431" s="5"/>
      <c r="CE1431" s="5"/>
      <c r="CF1431" s="5"/>
      <c r="CG1431" s="5"/>
      <c r="CH1431" s="5"/>
      <c r="CI1431" s="5"/>
      <c r="CJ1431" s="5"/>
      <c r="CK1431" s="5"/>
      <c r="CL1431" s="5"/>
      <c r="CM1431" s="5"/>
      <c r="CN1431" s="5"/>
      <c r="CO1431" s="5"/>
      <c r="CP1431" s="5"/>
      <c r="CQ1431" s="5"/>
      <c r="CR1431" s="5"/>
      <c r="CS1431" s="5"/>
      <c r="CT1431" s="5"/>
      <c r="CU1431" s="5"/>
      <c r="CV1431" s="5"/>
      <c r="CW1431" s="5"/>
      <c r="CX1431" s="5"/>
      <c r="CY1431" s="5"/>
      <c r="CZ1431" s="5"/>
      <c r="DA1431" s="5"/>
      <c r="DB1431" s="5"/>
      <c r="DC1431" s="5"/>
      <c r="DD1431" s="5"/>
      <c r="DE1431" s="5"/>
      <c r="DF1431" s="5"/>
      <c r="DG1431" s="6">
        <f t="shared" ref="DG1431:DL1431" si="1616">ROUND(DG93+DG152+DG289+DG426+DG537+DG580+DG683+DG786+DG1071+DG1128+DG1183+DG1305+DG1356+DG1401+DT1431,2)</f>
        <v>56189108.82</v>
      </c>
      <c r="DH1431" s="6">
        <f t="shared" si="1616"/>
        <v>40329645.649999999</v>
      </c>
      <c r="DI1431" s="6">
        <f t="shared" si="1616"/>
        <v>645477.66</v>
      </c>
      <c r="DJ1431" s="6">
        <f t="shared" si="1616"/>
        <v>337745.55</v>
      </c>
      <c r="DK1431" s="6">
        <f t="shared" si="1616"/>
        <v>15213985.51</v>
      </c>
      <c r="DL1431" s="6">
        <f t="shared" si="1616"/>
        <v>0</v>
      </c>
      <c r="DM1431" s="6">
        <f>DM93+DM152+DM289+DM426+DM537+DM580+DM683+DM786+DM1071+DM1128+DM1183+DM1305+DM1356+DM1401+DZ1431</f>
        <v>23259.424665071991</v>
      </c>
      <c r="DN1431" s="6">
        <f>DN93+DN152+DN289+DN426+DN537+DN580+DN683+DN786+DN1071+DN1128+DN1183+DN1305+DN1356+DN1401+EA1431</f>
        <v>0</v>
      </c>
      <c r="DO1431" s="6">
        <f>ROUND(DO93+DO152+DO289+DO426+DO537+DO580+DO683+DO786+DO1071+DO1128+DO1183+DO1305+DO1356+DO1401+EB1431,2)</f>
        <v>0</v>
      </c>
      <c r="DP1431" s="6">
        <f>ROUND(DP93+DP152+DP289+DP426+DP537+DP580+DP683+DP786+DP1071+DP1128+DP1183+DP1305+DP1356+DP1401+EC1431,2)</f>
        <v>14719641.58</v>
      </c>
      <c r="DQ1431" s="6">
        <f>ROUND(DQ93+DQ152+DQ289+DQ426+DQ537+DQ580+DQ683+DQ786+DQ1071+DQ1128+DQ1183+DQ1305+DQ1356+DQ1401+ED1431,2)</f>
        <v>7749691.21</v>
      </c>
      <c r="DR1431" s="6"/>
      <c r="DS1431" s="6"/>
      <c r="DT1431" s="6"/>
      <c r="DU1431" s="6"/>
      <c r="DV1431" s="6"/>
      <c r="DW1431" s="6"/>
      <c r="DX1431" s="6"/>
      <c r="DY1431" s="6"/>
      <c r="DZ1431" s="6"/>
      <c r="EA1431" s="6"/>
      <c r="EB1431" s="6"/>
      <c r="EC1431" s="6"/>
      <c r="ED1431" s="6"/>
      <c r="EE1431" s="6"/>
      <c r="EF1431" s="6"/>
      <c r="EG1431" s="6">
        <f t="shared" ref="EG1431:EV1431" si="1617">ROUND(EG93+EG152+EG289+EG426+EG537+EG580+EG683+EG786+EG1071+EG1128+EG1183+EG1305+EG1356+EG1401+FP1431,2)</f>
        <v>0</v>
      </c>
      <c r="EH1431" s="6">
        <f t="shared" si="1617"/>
        <v>8265338.9400000004</v>
      </c>
      <c r="EI1431" s="6">
        <f t="shared" si="1617"/>
        <v>0</v>
      </c>
      <c r="EJ1431" s="6">
        <f t="shared" si="1617"/>
        <v>78658441.609999999</v>
      </c>
      <c r="EK1431" s="6">
        <f t="shared" si="1617"/>
        <v>14439082.48</v>
      </c>
      <c r="EL1431" s="6">
        <f t="shared" si="1617"/>
        <v>55954020.189999998</v>
      </c>
      <c r="EM1431" s="6">
        <f t="shared" si="1617"/>
        <v>0</v>
      </c>
      <c r="EN1431" s="6">
        <f t="shared" si="1617"/>
        <v>40329645.649999999</v>
      </c>
      <c r="EO1431" s="6">
        <f t="shared" si="1617"/>
        <v>32064306.710000001</v>
      </c>
      <c r="EP1431" s="6">
        <f t="shared" si="1617"/>
        <v>0</v>
      </c>
      <c r="EQ1431" s="6">
        <f t="shared" si="1617"/>
        <v>32064306.710000001</v>
      </c>
      <c r="ER1431" s="6">
        <f t="shared" si="1617"/>
        <v>8265338.9400000004</v>
      </c>
      <c r="ES1431" s="6">
        <f t="shared" si="1617"/>
        <v>0</v>
      </c>
      <c r="ET1431" s="6">
        <f t="shared" si="1617"/>
        <v>0</v>
      </c>
      <c r="EU1431" s="6">
        <f t="shared" si="1617"/>
        <v>0</v>
      </c>
      <c r="EV1431" s="6">
        <f t="shared" si="1617"/>
        <v>0</v>
      </c>
      <c r="EW1431" s="6"/>
      <c r="EX1431" s="6"/>
      <c r="EY1431" s="6"/>
      <c r="EZ1431" s="6"/>
      <c r="FA1431" s="6"/>
      <c r="FB1431" s="6"/>
      <c r="FC1431" s="6"/>
      <c r="FD1431" s="6"/>
      <c r="FE1431" s="6"/>
      <c r="FF1431" s="6"/>
      <c r="FG1431" s="6"/>
      <c r="FH1431" s="6"/>
      <c r="FI1431" s="6"/>
      <c r="FJ1431" s="6"/>
      <c r="FK1431" s="6"/>
      <c r="FL1431" s="6"/>
      <c r="FM1431" s="6"/>
      <c r="FN1431" s="6"/>
      <c r="FO1431" s="6"/>
      <c r="FP1431" s="6"/>
      <c r="FQ1431" s="6"/>
      <c r="FR1431" s="6"/>
      <c r="FS1431" s="6"/>
      <c r="FT1431" s="6"/>
      <c r="FU1431" s="6"/>
      <c r="FV1431" s="6"/>
      <c r="FW1431" s="6"/>
      <c r="FX1431" s="6"/>
      <c r="FY1431" s="6"/>
      <c r="FZ1431" s="6"/>
      <c r="GA1431" s="6"/>
      <c r="GB1431" s="6"/>
      <c r="GC1431" s="6"/>
      <c r="GD1431" s="6"/>
      <c r="GE1431" s="6"/>
      <c r="GF1431" s="6"/>
      <c r="GG1431" s="6"/>
      <c r="GH1431" s="6"/>
      <c r="GI1431" s="6"/>
      <c r="GJ1431" s="6"/>
      <c r="GK1431" s="6"/>
      <c r="GL1431" s="6"/>
      <c r="GM1431" s="6"/>
      <c r="GN1431" s="6"/>
      <c r="GO1431" s="6"/>
      <c r="GP1431" s="6"/>
      <c r="GQ1431" s="6"/>
      <c r="GR1431" s="6"/>
      <c r="GS1431" s="6"/>
      <c r="GT1431" s="6"/>
      <c r="GU1431" s="6"/>
      <c r="GV1431" s="6"/>
      <c r="GW1431" s="6"/>
      <c r="GX1431" s="6">
        <v>0</v>
      </c>
    </row>
    <row r="1433" spans="1:206" ht="13" x14ac:dyDescent="0.3">
      <c r="A1433" s="7">
        <v>50</v>
      </c>
      <c r="B1433" s="7">
        <v>0</v>
      </c>
      <c r="C1433" s="7">
        <v>0</v>
      </c>
      <c r="D1433" s="7">
        <v>1</v>
      </c>
      <c r="E1433" s="7">
        <v>201</v>
      </c>
      <c r="F1433" s="7">
        <f>ROUND(Source!O1431,O1433)</f>
        <v>5335739.82</v>
      </c>
      <c r="G1433" s="7" t="s">
        <v>162</v>
      </c>
      <c r="H1433" s="7" t="s">
        <v>163</v>
      </c>
      <c r="I1433" s="7"/>
      <c r="J1433" s="7"/>
      <c r="K1433" s="7">
        <v>201</v>
      </c>
      <c r="L1433" s="7">
        <v>1</v>
      </c>
      <c r="M1433" s="7">
        <v>3</v>
      </c>
      <c r="N1433" s="7" t="s">
        <v>3</v>
      </c>
      <c r="O1433" s="7">
        <v>2</v>
      </c>
      <c r="P1433" s="7">
        <f>ROUND(Source!DG1431,O1433)</f>
        <v>56189108.82</v>
      </c>
      <c r="Q1433" s="7"/>
      <c r="R1433" s="7"/>
      <c r="S1433" s="7"/>
      <c r="T1433" s="7"/>
      <c r="U1433" s="7"/>
      <c r="V1433" s="7"/>
      <c r="W1433" s="7">
        <v>5335739.82</v>
      </c>
      <c r="X1433" s="7">
        <v>1</v>
      </c>
      <c r="Y1433" s="7">
        <v>5335739.82</v>
      </c>
      <c r="Z1433" s="7">
        <v>56189108.82</v>
      </c>
      <c r="AA1433" s="7">
        <v>1</v>
      </c>
      <c r="AB1433" s="7">
        <v>56189108.82</v>
      </c>
    </row>
    <row r="1434" spans="1:206" ht="13" x14ac:dyDescent="0.3">
      <c r="A1434" s="7">
        <v>50</v>
      </c>
      <c r="B1434" s="7">
        <v>0</v>
      </c>
      <c r="C1434" s="7">
        <v>0</v>
      </c>
      <c r="D1434" s="7">
        <v>1</v>
      </c>
      <c r="E1434" s="7">
        <v>202</v>
      </c>
      <c r="F1434" s="7">
        <f>ROUND(Source!P1431,O1434)</f>
        <v>5030938.95</v>
      </c>
      <c r="G1434" s="7" t="s">
        <v>164</v>
      </c>
      <c r="H1434" s="7" t="s">
        <v>165</v>
      </c>
      <c r="I1434" s="7"/>
      <c r="J1434" s="7"/>
      <c r="K1434" s="7">
        <v>202</v>
      </c>
      <c r="L1434" s="7">
        <v>2</v>
      </c>
      <c r="M1434" s="7">
        <v>3</v>
      </c>
      <c r="N1434" s="7" t="s">
        <v>3</v>
      </c>
      <c r="O1434" s="7">
        <v>2</v>
      </c>
      <c r="P1434" s="7">
        <f>ROUND(Source!DH1431,O1434)</f>
        <v>40329645.649999999</v>
      </c>
      <c r="Q1434" s="7"/>
      <c r="R1434" s="7"/>
      <c r="S1434" s="7"/>
      <c r="T1434" s="7"/>
      <c r="U1434" s="7"/>
      <c r="V1434" s="7"/>
      <c r="W1434" s="7">
        <v>5030938.95</v>
      </c>
      <c r="X1434" s="7">
        <v>1</v>
      </c>
      <c r="Y1434" s="7">
        <v>5030938.95</v>
      </c>
      <c r="Z1434" s="7">
        <v>40329645.649999999</v>
      </c>
      <c r="AA1434" s="7">
        <v>1</v>
      </c>
      <c r="AB1434" s="7">
        <v>40329645.649999999</v>
      </c>
    </row>
    <row r="1435" spans="1:206" ht="13" x14ac:dyDescent="0.3">
      <c r="A1435" s="7">
        <v>50</v>
      </c>
      <c r="B1435" s="7">
        <v>0</v>
      </c>
      <c r="C1435" s="7">
        <v>0</v>
      </c>
      <c r="D1435" s="7">
        <v>1</v>
      </c>
      <c r="E1435" s="7">
        <v>222</v>
      </c>
      <c r="F1435" s="7">
        <f>ROUND(Source!AO1431,O1435)</f>
        <v>0</v>
      </c>
      <c r="G1435" s="7" t="s">
        <v>166</v>
      </c>
      <c r="H1435" s="7" t="s">
        <v>167</v>
      </c>
      <c r="I1435" s="7"/>
      <c r="J1435" s="7"/>
      <c r="K1435" s="7">
        <v>222</v>
      </c>
      <c r="L1435" s="7">
        <v>3</v>
      </c>
      <c r="M1435" s="7">
        <v>3</v>
      </c>
      <c r="N1435" s="7" t="s">
        <v>3</v>
      </c>
      <c r="O1435" s="7">
        <v>2</v>
      </c>
      <c r="P1435" s="7">
        <f>ROUND(Source!EG1431,O1435)</f>
        <v>0</v>
      </c>
      <c r="Q1435" s="7"/>
      <c r="R1435" s="7"/>
      <c r="S1435" s="7"/>
      <c r="T1435" s="7"/>
      <c r="U1435" s="7"/>
      <c r="V1435" s="7"/>
      <c r="W1435" s="7">
        <v>0</v>
      </c>
      <c r="X1435" s="7">
        <v>1</v>
      </c>
      <c r="Y1435" s="7">
        <v>0</v>
      </c>
      <c r="Z1435" s="7">
        <v>0</v>
      </c>
      <c r="AA1435" s="7">
        <v>1</v>
      </c>
      <c r="AB1435" s="7">
        <v>0</v>
      </c>
    </row>
    <row r="1436" spans="1:206" ht="13" x14ac:dyDescent="0.3">
      <c r="A1436" s="7">
        <v>50</v>
      </c>
      <c r="B1436" s="7">
        <v>0</v>
      </c>
      <c r="C1436" s="7">
        <v>0</v>
      </c>
      <c r="D1436" s="7">
        <v>1</v>
      </c>
      <c r="E1436" s="7">
        <v>225</v>
      </c>
      <c r="F1436" s="7">
        <f>ROUND(Source!AV1431,O1436)</f>
        <v>5030938.95</v>
      </c>
      <c r="G1436" s="7" t="s">
        <v>168</v>
      </c>
      <c r="H1436" s="7" t="s">
        <v>169</v>
      </c>
      <c r="I1436" s="7"/>
      <c r="J1436" s="7"/>
      <c r="K1436" s="7">
        <v>225</v>
      </c>
      <c r="L1436" s="7">
        <v>4</v>
      </c>
      <c r="M1436" s="7">
        <v>3</v>
      </c>
      <c r="N1436" s="7" t="s">
        <v>3</v>
      </c>
      <c r="O1436" s="7">
        <v>2</v>
      </c>
      <c r="P1436" s="7">
        <f>ROUND(Source!EN1431,O1436)</f>
        <v>40329645.649999999</v>
      </c>
      <c r="Q1436" s="7"/>
      <c r="R1436" s="7"/>
      <c r="S1436" s="7"/>
      <c r="T1436" s="7"/>
      <c r="U1436" s="7"/>
      <c r="V1436" s="7"/>
      <c r="W1436" s="7">
        <v>5030938.95</v>
      </c>
      <c r="X1436" s="7">
        <v>1</v>
      </c>
      <c r="Y1436" s="7">
        <v>5030938.95</v>
      </c>
      <c r="Z1436" s="7">
        <v>40329645.649999999</v>
      </c>
      <c r="AA1436" s="7">
        <v>1</v>
      </c>
      <c r="AB1436" s="7">
        <v>40329645.649999999</v>
      </c>
    </row>
    <row r="1437" spans="1:206" ht="13" x14ac:dyDescent="0.3">
      <c r="A1437" s="7">
        <v>50</v>
      </c>
      <c r="B1437" s="7">
        <v>0</v>
      </c>
      <c r="C1437" s="7">
        <v>0</v>
      </c>
      <c r="D1437" s="7">
        <v>1</v>
      </c>
      <c r="E1437" s="7">
        <v>226</v>
      </c>
      <c r="F1437" s="7">
        <f>ROUND(Source!AW1431,O1437)</f>
        <v>3934869.56</v>
      </c>
      <c r="G1437" s="7" t="s">
        <v>170</v>
      </c>
      <c r="H1437" s="7" t="s">
        <v>171</v>
      </c>
      <c r="I1437" s="7"/>
      <c r="J1437" s="7"/>
      <c r="K1437" s="7">
        <v>226</v>
      </c>
      <c r="L1437" s="7">
        <v>5</v>
      </c>
      <c r="M1437" s="7">
        <v>3</v>
      </c>
      <c r="N1437" s="7" t="s">
        <v>3</v>
      </c>
      <c r="O1437" s="7">
        <v>2</v>
      </c>
      <c r="P1437" s="7">
        <f>ROUND(Source!EO1431,O1437)</f>
        <v>32064306.710000001</v>
      </c>
      <c r="Q1437" s="7"/>
      <c r="R1437" s="7"/>
      <c r="S1437" s="7"/>
      <c r="T1437" s="7"/>
      <c r="U1437" s="7"/>
      <c r="V1437" s="7"/>
      <c r="W1437" s="7">
        <v>3934869.56</v>
      </c>
      <c r="X1437" s="7">
        <v>1</v>
      </c>
      <c r="Y1437" s="7">
        <v>3934869.56</v>
      </c>
      <c r="Z1437" s="7">
        <v>32064306.710000001</v>
      </c>
      <c r="AA1437" s="7">
        <v>1</v>
      </c>
      <c r="AB1437" s="7">
        <v>32064306.710000001</v>
      </c>
    </row>
    <row r="1438" spans="1:206" ht="13" x14ac:dyDescent="0.3">
      <c r="A1438" s="7">
        <v>50</v>
      </c>
      <c r="B1438" s="7">
        <v>0</v>
      </c>
      <c r="C1438" s="7">
        <v>0</v>
      </c>
      <c r="D1438" s="7">
        <v>1</v>
      </c>
      <c r="E1438" s="7">
        <v>227</v>
      </c>
      <c r="F1438" s="7">
        <f>ROUND(Source!AX1431,O1438)</f>
        <v>0</v>
      </c>
      <c r="G1438" s="7" t="s">
        <v>172</v>
      </c>
      <c r="H1438" s="7" t="s">
        <v>173</v>
      </c>
      <c r="I1438" s="7"/>
      <c r="J1438" s="7"/>
      <c r="K1438" s="7">
        <v>227</v>
      </c>
      <c r="L1438" s="7">
        <v>6</v>
      </c>
      <c r="M1438" s="7">
        <v>3</v>
      </c>
      <c r="N1438" s="7" t="s">
        <v>3</v>
      </c>
      <c r="O1438" s="7">
        <v>2</v>
      </c>
      <c r="P1438" s="7">
        <f>ROUND(Source!EP1431,O1438)</f>
        <v>0</v>
      </c>
      <c r="Q1438" s="7"/>
      <c r="R1438" s="7"/>
      <c r="S1438" s="7"/>
      <c r="T1438" s="7"/>
      <c r="U1438" s="7"/>
      <c r="V1438" s="7"/>
      <c r="W1438" s="7">
        <v>0</v>
      </c>
      <c r="X1438" s="7">
        <v>1</v>
      </c>
      <c r="Y1438" s="7">
        <v>0</v>
      </c>
      <c r="Z1438" s="7">
        <v>0</v>
      </c>
      <c r="AA1438" s="7">
        <v>1</v>
      </c>
      <c r="AB1438" s="7">
        <v>0</v>
      </c>
    </row>
    <row r="1439" spans="1:206" ht="13" x14ac:dyDescent="0.3">
      <c r="A1439" s="7">
        <v>50</v>
      </c>
      <c r="B1439" s="7">
        <v>0</v>
      </c>
      <c r="C1439" s="7">
        <v>0</v>
      </c>
      <c r="D1439" s="7">
        <v>1</v>
      </c>
      <c r="E1439" s="7">
        <v>228</v>
      </c>
      <c r="F1439" s="7">
        <f>ROUND(Source!AY1431,O1439)</f>
        <v>3934869.56</v>
      </c>
      <c r="G1439" s="7" t="s">
        <v>174</v>
      </c>
      <c r="H1439" s="7" t="s">
        <v>175</v>
      </c>
      <c r="I1439" s="7"/>
      <c r="J1439" s="7"/>
      <c r="K1439" s="7">
        <v>228</v>
      </c>
      <c r="L1439" s="7">
        <v>7</v>
      </c>
      <c r="M1439" s="7">
        <v>3</v>
      </c>
      <c r="N1439" s="7" t="s">
        <v>3</v>
      </c>
      <c r="O1439" s="7">
        <v>2</v>
      </c>
      <c r="P1439" s="7">
        <f>ROUND(Source!EQ1431,O1439)</f>
        <v>32064306.710000001</v>
      </c>
      <c r="Q1439" s="7"/>
      <c r="R1439" s="7"/>
      <c r="S1439" s="7"/>
      <c r="T1439" s="7"/>
      <c r="U1439" s="7"/>
      <c r="V1439" s="7"/>
      <c r="W1439" s="7">
        <v>3934869.56</v>
      </c>
      <c r="X1439" s="7">
        <v>1</v>
      </c>
      <c r="Y1439" s="7">
        <v>3934869.56</v>
      </c>
      <c r="Z1439" s="7">
        <v>32064306.710000001</v>
      </c>
      <c r="AA1439" s="7">
        <v>1</v>
      </c>
      <c r="AB1439" s="7">
        <v>32064306.710000001</v>
      </c>
    </row>
    <row r="1440" spans="1:206" ht="13" x14ac:dyDescent="0.3">
      <c r="A1440" s="7">
        <v>50</v>
      </c>
      <c r="B1440" s="7">
        <v>0</v>
      </c>
      <c r="C1440" s="7">
        <v>0</v>
      </c>
      <c r="D1440" s="7">
        <v>1</v>
      </c>
      <c r="E1440" s="7">
        <v>216</v>
      </c>
      <c r="F1440" s="7">
        <f>ROUND(Source!AP1431,O1440)</f>
        <v>1096069.3899999999</v>
      </c>
      <c r="G1440" s="7" t="s">
        <v>176</v>
      </c>
      <c r="H1440" s="7" t="s">
        <v>177</v>
      </c>
      <c r="I1440" s="7"/>
      <c r="J1440" s="7"/>
      <c r="K1440" s="7">
        <v>216</v>
      </c>
      <c r="L1440" s="7">
        <v>8</v>
      </c>
      <c r="M1440" s="7">
        <v>3</v>
      </c>
      <c r="N1440" s="7" t="s">
        <v>3</v>
      </c>
      <c r="O1440" s="7">
        <v>2</v>
      </c>
      <c r="P1440" s="7">
        <f>ROUND(Source!EH1431,O1440)</f>
        <v>8265338.9400000004</v>
      </c>
      <c r="Q1440" s="7"/>
      <c r="R1440" s="7"/>
      <c r="S1440" s="7"/>
      <c r="T1440" s="7"/>
      <c r="U1440" s="7"/>
      <c r="V1440" s="7"/>
      <c r="W1440" s="7">
        <v>1096069.3899999999</v>
      </c>
      <c r="X1440" s="7">
        <v>1</v>
      </c>
      <c r="Y1440" s="7">
        <v>1096069.3899999999</v>
      </c>
      <c r="Z1440" s="7">
        <v>8265338.9400000004</v>
      </c>
      <c r="AA1440" s="7">
        <v>1</v>
      </c>
      <c r="AB1440" s="7">
        <v>8265338.9400000004</v>
      </c>
    </row>
    <row r="1441" spans="1:28" ht="13" x14ac:dyDescent="0.3">
      <c r="A1441" s="7">
        <v>50</v>
      </c>
      <c r="B1441" s="7">
        <v>0</v>
      </c>
      <c r="C1441" s="7">
        <v>0</v>
      </c>
      <c r="D1441" s="7">
        <v>1</v>
      </c>
      <c r="E1441" s="7">
        <v>223</v>
      </c>
      <c r="F1441" s="7">
        <f>ROUND(Source!AQ1431,O1441)</f>
        <v>0</v>
      </c>
      <c r="G1441" s="7" t="s">
        <v>178</v>
      </c>
      <c r="H1441" s="7" t="s">
        <v>179</v>
      </c>
      <c r="I1441" s="7"/>
      <c r="J1441" s="7"/>
      <c r="K1441" s="7">
        <v>223</v>
      </c>
      <c r="L1441" s="7">
        <v>9</v>
      </c>
      <c r="M1441" s="7">
        <v>3</v>
      </c>
      <c r="N1441" s="7" t="s">
        <v>3</v>
      </c>
      <c r="O1441" s="7">
        <v>2</v>
      </c>
      <c r="P1441" s="7">
        <f>ROUND(Source!EI1431,O1441)</f>
        <v>0</v>
      </c>
      <c r="Q1441" s="7"/>
      <c r="R1441" s="7"/>
      <c r="S1441" s="7"/>
      <c r="T1441" s="7"/>
      <c r="U1441" s="7"/>
      <c r="V1441" s="7"/>
      <c r="W1441" s="7">
        <v>0</v>
      </c>
      <c r="X1441" s="7">
        <v>1</v>
      </c>
      <c r="Y1441" s="7">
        <v>0</v>
      </c>
      <c r="Z1441" s="7">
        <v>0</v>
      </c>
      <c r="AA1441" s="7">
        <v>1</v>
      </c>
      <c r="AB1441" s="7">
        <v>0</v>
      </c>
    </row>
    <row r="1442" spans="1:28" ht="13" x14ac:dyDescent="0.3">
      <c r="A1442" s="7">
        <v>50</v>
      </c>
      <c r="B1442" s="7">
        <v>0</v>
      </c>
      <c r="C1442" s="7">
        <v>0</v>
      </c>
      <c r="D1442" s="7">
        <v>1</v>
      </c>
      <c r="E1442" s="7">
        <v>229</v>
      </c>
      <c r="F1442" s="7">
        <f>ROUND(Source!AZ1431,O1442)</f>
        <v>1096069.3899999999</v>
      </c>
      <c r="G1442" s="7" t="s">
        <v>180</v>
      </c>
      <c r="H1442" s="7" t="s">
        <v>181</v>
      </c>
      <c r="I1442" s="7"/>
      <c r="J1442" s="7"/>
      <c r="K1442" s="7">
        <v>229</v>
      </c>
      <c r="L1442" s="7">
        <v>10</v>
      </c>
      <c r="M1442" s="7">
        <v>3</v>
      </c>
      <c r="N1442" s="7" t="s">
        <v>3</v>
      </c>
      <c r="O1442" s="7">
        <v>2</v>
      </c>
      <c r="P1442" s="7">
        <f>ROUND(Source!ER1431,O1442)</f>
        <v>8265338.9400000004</v>
      </c>
      <c r="Q1442" s="7"/>
      <c r="R1442" s="7"/>
      <c r="S1442" s="7"/>
      <c r="T1442" s="7"/>
      <c r="U1442" s="7"/>
      <c r="V1442" s="7"/>
      <c r="W1442" s="7">
        <v>1096069.3899999999</v>
      </c>
      <c r="X1442" s="7">
        <v>1</v>
      </c>
      <c r="Y1442" s="7">
        <v>1096069.3899999999</v>
      </c>
      <c r="Z1442" s="7">
        <v>8265338.9400000004</v>
      </c>
      <c r="AA1442" s="7">
        <v>1</v>
      </c>
      <c r="AB1442" s="7">
        <v>8265338.9400000004</v>
      </c>
    </row>
    <row r="1443" spans="1:28" ht="13" x14ac:dyDescent="0.3">
      <c r="A1443" s="7">
        <v>50</v>
      </c>
      <c r="B1443" s="7">
        <v>0</v>
      </c>
      <c r="C1443" s="7">
        <v>0</v>
      </c>
      <c r="D1443" s="7">
        <v>1</v>
      </c>
      <c r="E1443" s="7">
        <v>203</v>
      </c>
      <c r="F1443" s="7">
        <f>ROUND(Source!Q1431,O1443)</f>
        <v>34810</v>
      </c>
      <c r="G1443" s="7" t="s">
        <v>182</v>
      </c>
      <c r="H1443" s="7" t="s">
        <v>183</v>
      </c>
      <c r="I1443" s="7"/>
      <c r="J1443" s="7"/>
      <c r="K1443" s="7">
        <v>203</v>
      </c>
      <c r="L1443" s="7">
        <v>11</v>
      </c>
      <c r="M1443" s="7">
        <v>3</v>
      </c>
      <c r="N1443" s="7" t="s">
        <v>3</v>
      </c>
      <c r="O1443" s="7">
        <v>2</v>
      </c>
      <c r="P1443" s="7">
        <f>ROUND(Source!DI1431,O1443)</f>
        <v>645477.66</v>
      </c>
      <c r="Q1443" s="7"/>
      <c r="R1443" s="7"/>
      <c r="S1443" s="7"/>
      <c r="T1443" s="7"/>
      <c r="U1443" s="7"/>
      <c r="V1443" s="7"/>
      <c r="W1443" s="7">
        <v>34810</v>
      </c>
      <c r="X1443" s="7">
        <v>1</v>
      </c>
      <c r="Y1443" s="7">
        <v>34810</v>
      </c>
      <c r="Z1443" s="7">
        <v>645477.66</v>
      </c>
      <c r="AA1443" s="7">
        <v>1</v>
      </c>
      <c r="AB1443" s="7">
        <v>645477.66</v>
      </c>
    </row>
    <row r="1444" spans="1:28" ht="13" x14ac:dyDescent="0.3">
      <c r="A1444" s="7">
        <v>50</v>
      </c>
      <c r="B1444" s="7">
        <v>0</v>
      </c>
      <c r="C1444" s="7">
        <v>0</v>
      </c>
      <c r="D1444" s="7">
        <v>1</v>
      </c>
      <c r="E1444" s="7">
        <v>231</v>
      </c>
      <c r="F1444" s="7">
        <f>ROUND(Source!BB1431,O1444)</f>
        <v>0</v>
      </c>
      <c r="G1444" s="7" t="s">
        <v>184</v>
      </c>
      <c r="H1444" s="7" t="s">
        <v>185</v>
      </c>
      <c r="I1444" s="7"/>
      <c r="J1444" s="7"/>
      <c r="K1444" s="7">
        <v>231</v>
      </c>
      <c r="L1444" s="7">
        <v>12</v>
      </c>
      <c r="M1444" s="7">
        <v>3</v>
      </c>
      <c r="N1444" s="7" t="s">
        <v>3</v>
      </c>
      <c r="O1444" s="7">
        <v>2</v>
      </c>
      <c r="P1444" s="7">
        <f>ROUND(Source!ET1431,O1444)</f>
        <v>0</v>
      </c>
      <c r="Q1444" s="7"/>
      <c r="R1444" s="7"/>
      <c r="S1444" s="7"/>
      <c r="T1444" s="7"/>
      <c r="U1444" s="7"/>
      <c r="V1444" s="7"/>
      <c r="W1444" s="7">
        <v>0</v>
      </c>
      <c r="X1444" s="7">
        <v>1</v>
      </c>
      <c r="Y1444" s="7">
        <v>0</v>
      </c>
      <c r="Z1444" s="7">
        <v>0</v>
      </c>
      <c r="AA1444" s="7">
        <v>1</v>
      </c>
      <c r="AB1444" s="7">
        <v>0</v>
      </c>
    </row>
    <row r="1445" spans="1:28" ht="13" x14ac:dyDescent="0.3">
      <c r="A1445" s="7">
        <v>50</v>
      </c>
      <c r="B1445" s="7">
        <v>0</v>
      </c>
      <c r="C1445" s="7">
        <v>0</v>
      </c>
      <c r="D1445" s="7">
        <v>1</v>
      </c>
      <c r="E1445" s="7">
        <v>204</v>
      </c>
      <c r="F1445" s="7">
        <f>ROUND(Source!R1431,O1445)</f>
        <v>5993.71</v>
      </c>
      <c r="G1445" s="7" t="s">
        <v>186</v>
      </c>
      <c r="H1445" s="7" t="s">
        <v>187</v>
      </c>
      <c r="I1445" s="7"/>
      <c r="J1445" s="7"/>
      <c r="K1445" s="7">
        <v>204</v>
      </c>
      <c r="L1445" s="7">
        <v>13</v>
      </c>
      <c r="M1445" s="7">
        <v>3</v>
      </c>
      <c r="N1445" s="7" t="s">
        <v>3</v>
      </c>
      <c r="O1445" s="7">
        <v>2</v>
      </c>
      <c r="P1445" s="7">
        <f>ROUND(Source!DJ1431,O1445)</f>
        <v>337745.55</v>
      </c>
      <c r="Q1445" s="7"/>
      <c r="R1445" s="7"/>
      <c r="S1445" s="7"/>
      <c r="T1445" s="7"/>
      <c r="U1445" s="7"/>
      <c r="V1445" s="7"/>
      <c r="W1445" s="7">
        <v>5993.71</v>
      </c>
      <c r="X1445" s="7">
        <v>1</v>
      </c>
      <c r="Y1445" s="7">
        <v>5993.71</v>
      </c>
      <c r="Z1445" s="7">
        <v>337745.55</v>
      </c>
      <c r="AA1445" s="7">
        <v>1</v>
      </c>
      <c r="AB1445" s="7">
        <v>337745.55</v>
      </c>
    </row>
    <row r="1446" spans="1:28" ht="13" x14ac:dyDescent="0.3">
      <c r="A1446" s="7">
        <v>50</v>
      </c>
      <c r="B1446" s="7">
        <v>0</v>
      </c>
      <c r="C1446" s="7">
        <v>0</v>
      </c>
      <c r="D1446" s="7">
        <v>1</v>
      </c>
      <c r="E1446" s="7">
        <v>205</v>
      </c>
      <c r="F1446" s="7">
        <f>ROUND(Source!S1431,O1446)</f>
        <v>269990.87</v>
      </c>
      <c r="G1446" s="7" t="s">
        <v>188</v>
      </c>
      <c r="H1446" s="7" t="s">
        <v>189</v>
      </c>
      <c r="I1446" s="7"/>
      <c r="J1446" s="7"/>
      <c r="K1446" s="7">
        <v>205</v>
      </c>
      <c r="L1446" s="7">
        <v>14</v>
      </c>
      <c r="M1446" s="7">
        <v>3</v>
      </c>
      <c r="N1446" s="7" t="s">
        <v>3</v>
      </c>
      <c r="O1446" s="7">
        <v>2</v>
      </c>
      <c r="P1446" s="7">
        <f>ROUND(Source!DK1431,O1446)</f>
        <v>15213985.51</v>
      </c>
      <c r="Q1446" s="7"/>
      <c r="R1446" s="7"/>
      <c r="S1446" s="7"/>
      <c r="T1446" s="7"/>
      <c r="U1446" s="7"/>
      <c r="V1446" s="7"/>
      <c r="W1446" s="7">
        <v>269990.87</v>
      </c>
      <c r="X1446" s="7">
        <v>1</v>
      </c>
      <c r="Y1446" s="7">
        <v>269990.87</v>
      </c>
      <c r="Z1446" s="7">
        <v>15213985.51</v>
      </c>
      <c r="AA1446" s="7">
        <v>1</v>
      </c>
      <c r="AB1446" s="7">
        <v>15213985.51</v>
      </c>
    </row>
    <row r="1447" spans="1:28" ht="13" x14ac:dyDescent="0.3">
      <c r="A1447" s="7">
        <v>50</v>
      </c>
      <c r="B1447" s="7">
        <v>0</v>
      </c>
      <c r="C1447" s="7">
        <v>0</v>
      </c>
      <c r="D1447" s="7">
        <v>1</v>
      </c>
      <c r="E1447" s="7">
        <v>232</v>
      </c>
      <c r="F1447" s="7">
        <f>ROUND(Source!BC1431,O1447)</f>
        <v>0</v>
      </c>
      <c r="G1447" s="7" t="s">
        <v>190</v>
      </c>
      <c r="H1447" s="7" t="s">
        <v>191</v>
      </c>
      <c r="I1447" s="7"/>
      <c r="J1447" s="7"/>
      <c r="K1447" s="7">
        <v>232</v>
      </c>
      <c r="L1447" s="7">
        <v>15</v>
      </c>
      <c r="M1447" s="7">
        <v>3</v>
      </c>
      <c r="N1447" s="7" t="s">
        <v>3</v>
      </c>
      <c r="O1447" s="7">
        <v>2</v>
      </c>
      <c r="P1447" s="7">
        <f>ROUND(Source!EU1431,O1447)</f>
        <v>0</v>
      </c>
      <c r="Q1447" s="7"/>
      <c r="R1447" s="7"/>
      <c r="S1447" s="7"/>
      <c r="T1447" s="7"/>
      <c r="U1447" s="7"/>
      <c r="V1447" s="7"/>
      <c r="W1447" s="7">
        <v>0</v>
      </c>
      <c r="X1447" s="7">
        <v>1</v>
      </c>
      <c r="Y1447" s="7">
        <v>0</v>
      </c>
      <c r="Z1447" s="7">
        <v>0</v>
      </c>
      <c r="AA1447" s="7">
        <v>1</v>
      </c>
      <c r="AB1447" s="7">
        <v>0</v>
      </c>
    </row>
    <row r="1448" spans="1:28" ht="13" x14ac:dyDescent="0.3">
      <c r="A1448" s="7">
        <v>50</v>
      </c>
      <c r="B1448" s="7">
        <v>0</v>
      </c>
      <c r="C1448" s="7">
        <v>0</v>
      </c>
      <c r="D1448" s="7">
        <v>1</v>
      </c>
      <c r="E1448" s="7">
        <v>214</v>
      </c>
      <c r="F1448" s="7">
        <f>ROUND(Source!AS1431,O1448)</f>
        <v>261162.67</v>
      </c>
      <c r="G1448" s="7" t="s">
        <v>192</v>
      </c>
      <c r="H1448" s="7" t="s">
        <v>193</v>
      </c>
      <c r="I1448" s="7"/>
      <c r="J1448" s="7"/>
      <c r="K1448" s="7">
        <v>214</v>
      </c>
      <c r="L1448" s="7">
        <v>16</v>
      </c>
      <c r="M1448" s="7">
        <v>3</v>
      </c>
      <c r="N1448" s="7" t="s">
        <v>3</v>
      </c>
      <c r="O1448" s="7">
        <v>2</v>
      </c>
      <c r="P1448" s="7">
        <f>ROUND(Source!EK1431,O1448)</f>
        <v>14439082.48</v>
      </c>
      <c r="Q1448" s="7"/>
      <c r="R1448" s="7"/>
      <c r="S1448" s="7"/>
      <c r="T1448" s="7"/>
      <c r="U1448" s="7"/>
      <c r="V1448" s="7"/>
      <c r="W1448" s="7">
        <v>261162.67</v>
      </c>
      <c r="X1448" s="7">
        <v>1</v>
      </c>
      <c r="Y1448" s="7">
        <v>261162.67</v>
      </c>
      <c r="Z1448" s="7">
        <v>14439082.48</v>
      </c>
      <c r="AA1448" s="7">
        <v>1</v>
      </c>
      <c r="AB1448" s="7">
        <v>14439082.48</v>
      </c>
    </row>
    <row r="1449" spans="1:28" ht="13" x14ac:dyDescent="0.3">
      <c r="A1449" s="7">
        <v>50</v>
      </c>
      <c r="B1449" s="7">
        <v>0</v>
      </c>
      <c r="C1449" s="7">
        <v>0</v>
      </c>
      <c r="D1449" s="7">
        <v>1</v>
      </c>
      <c r="E1449" s="7">
        <v>215</v>
      </c>
      <c r="F1449" s="7">
        <f>ROUND(Source!AT1431,O1449)</f>
        <v>4377253.66</v>
      </c>
      <c r="G1449" s="7" t="s">
        <v>194</v>
      </c>
      <c r="H1449" s="7" t="s">
        <v>195</v>
      </c>
      <c r="I1449" s="7"/>
      <c r="J1449" s="7"/>
      <c r="K1449" s="7">
        <v>215</v>
      </c>
      <c r="L1449" s="7">
        <v>17</v>
      </c>
      <c r="M1449" s="7">
        <v>3</v>
      </c>
      <c r="N1449" s="7" t="s">
        <v>3</v>
      </c>
      <c r="O1449" s="7">
        <v>2</v>
      </c>
      <c r="P1449" s="7">
        <f>ROUND(Source!EL1431,O1449)</f>
        <v>55954020.189999998</v>
      </c>
      <c r="Q1449" s="7"/>
      <c r="R1449" s="7"/>
      <c r="S1449" s="7"/>
      <c r="T1449" s="7"/>
      <c r="U1449" s="7"/>
      <c r="V1449" s="7"/>
      <c r="W1449" s="7">
        <v>4377253.66</v>
      </c>
      <c r="X1449" s="7">
        <v>1</v>
      </c>
      <c r="Y1449" s="7">
        <v>4377253.66</v>
      </c>
      <c r="Z1449" s="7">
        <v>55954020.189999998</v>
      </c>
      <c r="AA1449" s="7">
        <v>1</v>
      </c>
      <c r="AB1449" s="7">
        <v>55954020.189999998</v>
      </c>
    </row>
    <row r="1450" spans="1:28" ht="13" x14ac:dyDescent="0.3">
      <c r="A1450" s="7">
        <v>50</v>
      </c>
      <c r="B1450" s="7">
        <v>0</v>
      </c>
      <c r="C1450" s="7">
        <v>0</v>
      </c>
      <c r="D1450" s="7">
        <v>1</v>
      </c>
      <c r="E1450" s="7">
        <v>217</v>
      </c>
      <c r="F1450" s="7">
        <f>ROUND(Source!AU1431,O1450)</f>
        <v>0</v>
      </c>
      <c r="G1450" s="7" t="s">
        <v>196</v>
      </c>
      <c r="H1450" s="7" t="s">
        <v>197</v>
      </c>
      <c r="I1450" s="7"/>
      <c r="J1450" s="7"/>
      <c r="K1450" s="7">
        <v>217</v>
      </c>
      <c r="L1450" s="7">
        <v>18</v>
      </c>
      <c r="M1450" s="7">
        <v>3</v>
      </c>
      <c r="N1450" s="7" t="s">
        <v>3</v>
      </c>
      <c r="O1450" s="7">
        <v>2</v>
      </c>
      <c r="P1450" s="7">
        <f>ROUND(Source!EM1431,O1450)</f>
        <v>0</v>
      </c>
      <c r="Q1450" s="7"/>
      <c r="R1450" s="7"/>
      <c r="S1450" s="7"/>
      <c r="T1450" s="7"/>
      <c r="U1450" s="7"/>
      <c r="V1450" s="7"/>
      <c r="W1450" s="7">
        <v>0</v>
      </c>
      <c r="X1450" s="7">
        <v>1</v>
      </c>
      <c r="Y1450" s="7">
        <v>0</v>
      </c>
      <c r="Z1450" s="7">
        <v>0</v>
      </c>
      <c r="AA1450" s="7">
        <v>1</v>
      </c>
      <c r="AB1450" s="7">
        <v>0</v>
      </c>
    </row>
    <row r="1451" spans="1:28" ht="13" x14ac:dyDescent="0.3">
      <c r="A1451" s="7">
        <v>50</v>
      </c>
      <c r="B1451" s="7">
        <v>0</v>
      </c>
      <c r="C1451" s="7">
        <v>0</v>
      </c>
      <c r="D1451" s="7">
        <v>1</v>
      </c>
      <c r="E1451" s="7">
        <v>230</v>
      </c>
      <c r="F1451" s="7">
        <f>ROUND(Source!BA1431,O1451)</f>
        <v>0</v>
      </c>
      <c r="G1451" s="7" t="s">
        <v>198</v>
      </c>
      <c r="H1451" s="7" t="s">
        <v>199</v>
      </c>
      <c r="I1451" s="7"/>
      <c r="J1451" s="7"/>
      <c r="K1451" s="7">
        <v>230</v>
      </c>
      <c r="L1451" s="7">
        <v>19</v>
      </c>
      <c r="M1451" s="7">
        <v>3</v>
      </c>
      <c r="N1451" s="7" t="s">
        <v>3</v>
      </c>
      <c r="O1451" s="7">
        <v>2</v>
      </c>
      <c r="P1451" s="7">
        <f>ROUND(Source!ES1431,O1451)</f>
        <v>0</v>
      </c>
      <c r="Q1451" s="7"/>
      <c r="R1451" s="7"/>
      <c r="S1451" s="7"/>
      <c r="T1451" s="7"/>
      <c r="U1451" s="7"/>
      <c r="V1451" s="7"/>
      <c r="W1451" s="7">
        <v>0</v>
      </c>
      <c r="X1451" s="7">
        <v>1</v>
      </c>
      <c r="Y1451" s="7">
        <v>0</v>
      </c>
      <c r="Z1451" s="7">
        <v>0</v>
      </c>
      <c r="AA1451" s="7">
        <v>1</v>
      </c>
      <c r="AB1451" s="7">
        <v>0</v>
      </c>
    </row>
    <row r="1452" spans="1:28" ht="13" x14ac:dyDescent="0.3">
      <c r="A1452" s="7">
        <v>50</v>
      </c>
      <c r="B1452" s="7">
        <v>0</v>
      </c>
      <c r="C1452" s="7">
        <v>0</v>
      </c>
      <c r="D1452" s="7">
        <v>1</v>
      </c>
      <c r="E1452" s="7">
        <v>206</v>
      </c>
      <c r="F1452" s="7">
        <f>ROUND(Source!T1431,O1452)</f>
        <v>0</v>
      </c>
      <c r="G1452" s="7" t="s">
        <v>200</v>
      </c>
      <c r="H1452" s="7" t="s">
        <v>201</v>
      </c>
      <c r="I1452" s="7"/>
      <c r="J1452" s="7"/>
      <c r="K1452" s="7">
        <v>206</v>
      </c>
      <c r="L1452" s="7">
        <v>20</v>
      </c>
      <c r="M1452" s="7">
        <v>3</v>
      </c>
      <c r="N1452" s="7" t="s">
        <v>3</v>
      </c>
      <c r="O1452" s="7">
        <v>2</v>
      </c>
      <c r="P1452" s="7">
        <f>ROUND(Source!DL1431,O1452)</f>
        <v>0</v>
      </c>
      <c r="Q1452" s="7"/>
      <c r="R1452" s="7"/>
      <c r="S1452" s="7"/>
      <c r="T1452" s="7"/>
      <c r="U1452" s="7"/>
      <c r="V1452" s="7"/>
      <c r="W1452" s="7">
        <v>0</v>
      </c>
      <c r="X1452" s="7">
        <v>1</v>
      </c>
      <c r="Y1452" s="7">
        <v>0</v>
      </c>
      <c r="Z1452" s="7">
        <v>0</v>
      </c>
      <c r="AA1452" s="7">
        <v>1</v>
      </c>
      <c r="AB1452" s="7">
        <v>0</v>
      </c>
    </row>
    <row r="1453" spans="1:28" ht="13" x14ac:dyDescent="0.3">
      <c r="A1453" s="7">
        <v>50</v>
      </c>
      <c r="B1453" s="7">
        <v>0</v>
      </c>
      <c r="C1453" s="7">
        <v>0</v>
      </c>
      <c r="D1453" s="7">
        <v>1</v>
      </c>
      <c r="E1453" s="7">
        <v>207</v>
      </c>
      <c r="F1453" s="7">
        <f>Source!U1431</f>
        <v>23259.424665071991</v>
      </c>
      <c r="G1453" s="7" t="s">
        <v>202</v>
      </c>
      <c r="H1453" s="7" t="s">
        <v>203</v>
      </c>
      <c r="I1453" s="7"/>
      <c r="J1453" s="7"/>
      <c r="K1453" s="7">
        <v>207</v>
      </c>
      <c r="L1453" s="7">
        <v>21</v>
      </c>
      <c r="M1453" s="7">
        <v>3</v>
      </c>
      <c r="N1453" s="7" t="s">
        <v>3</v>
      </c>
      <c r="O1453" s="7">
        <v>-1</v>
      </c>
      <c r="P1453" s="7">
        <f>Source!DM1431</f>
        <v>23259.424665071991</v>
      </c>
      <c r="Q1453" s="7"/>
      <c r="R1453" s="7"/>
      <c r="S1453" s="7"/>
      <c r="T1453" s="7"/>
      <c r="U1453" s="7"/>
      <c r="V1453" s="7"/>
      <c r="W1453" s="7">
        <v>23259.424665071994</v>
      </c>
      <c r="X1453" s="7">
        <v>1</v>
      </c>
      <c r="Y1453" s="7">
        <v>23259.424665071994</v>
      </c>
      <c r="Z1453" s="7">
        <v>23259.424665071994</v>
      </c>
      <c r="AA1453" s="7">
        <v>1</v>
      </c>
      <c r="AB1453" s="7">
        <v>23259.424665071994</v>
      </c>
    </row>
    <row r="1454" spans="1:28" ht="13" x14ac:dyDescent="0.3">
      <c r="A1454" s="7">
        <v>50</v>
      </c>
      <c r="B1454" s="7">
        <v>0</v>
      </c>
      <c r="C1454" s="7">
        <v>0</v>
      </c>
      <c r="D1454" s="7">
        <v>1</v>
      </c>
      <c r="E1454" s="7">
        <v>208</v>
      </c>
      <c r="F1454" s="7">
        <f>Source!V1431</f>
        <v>0</v>
      </c>
      <c r="G1454" s="7" t="s">
        <v>204</v>
      </c>
      <c r="H1454" s="7" t="s">
        <v>205</v>
      </c>
      <c r="I1454" s="7"/>
      <c r="J1454" s="7"/>
      <c r="K1454" s="7">
        <v>208</v>
      </c>
      <c r="L1454" s="7">
        <v>22</v>
      </c>
      <c r="M1454" s="7">
        <v>3</v>
      </c>
      <c r="N1454" s="7" t="s">
        <v>3</v>
      </c>
      <c r="O1454" s="7">
        <v>-1</v>
      </c>
      <c r="P1454" s="7">
        <f>Source!DN1431</f>
        <v>0</v>
      </c>
      <c r="Q1454" s="7"/>
      <c r="R1454" s="7"/>
      <c r="S1454" s="7"/>
      <c r="T1454" s="7"/>
      <c r="U1454" s="7"/>
      <c r="V1454" s="7"/>
      <c r="W1454" s="7">
        <v>0</v>
      </c>
      <c r="X1454" s="7">
        <v>1</v>
      </c>
      <c r="Y1454" s="7">
        <v>0</v>
      </c>
      <c r="Z1454" s="7">
        <v>0</v>
      </c>
      <c r="AA1454" s="7">
        <v>1</v>
      </c>
      <c r="AB1454" s="7">
        <v>0</v>
      </c>
    </row>
    <row r="1455" spans="1:28" ht="13" x14ac:dyDescent="0.3">
      <c r="A1455" s="7">
        <v>50</v>
      </c>
      <c r="B1455" s="7">
        <v>0</v>
      </c>
      <c r="C1455" s="7">
        <v>0</v>
      </c>
      <c r="D1455" s="7">
        <v>1</v>
      </c>
      <c r="E1455" s="7">
        <v>209</v>
      </c>
      <c r="F1455" s="7">
        <f>ROUND(Source!W1431,O1455)</f>
        <v>0</v>
      </c>
      <c r="G1455" s="7" t="s">
        <v>206</v>
      </c>
      <c r="H1455" s="7" t="s">
        <v>207</v>
      </c>
      <c r="I1455" s="7"/>
      <c r="J1455" s="7"/>
      <c r="K1455" s="7">
        <v>209</v>
      </c>
      <c r="L1455" s="7">
        <v>23</v>
      </c>
      <c r="M1455" s="7">
        <v>3</v>
      </c>
      <c r="N1455" s="7" t="s">
        <v>3</v>
      </c>
      <c r="O1455" s="7">
        <v>2</v>
      </c>
      <c r="P1455" s="7">
        <f>ROUND(Source!DO1431,O1455)</f>
        <v>0</v>
      </c>
      <c r="Q1455" s="7"/>
      <c r="R1455" s="7"/>
      <c r="S1455" s="7"/>
      <c r="T1455" s="7"/>
      <c r="U1455" s="7"/>
      <c r="V1455" s="7"/>
      <c r="W1455" s="7">
        <v>0</v>
      </c>
      <c r="X1455" s="7">
        <v>1</v>
      </c>
      <c r="Y1455" s="7">
        <v>0</v>
      </c>
      <c r="Z1455" s="7">
        <v>0</v>
      </c>
      <c r="AA1455" s="7">
        <v>1</v>
      </c>
      <c r="AB1455" s="7">
        <v>0</v>
      </c>
    </row>
    <row r="1456" spans="1:28" ht="13" x14ac:dyDescent="0.3">
      <c r="A1456" s="7">
        <v>50</v>
      </c>
      <c r="B1456" s="7">
        <v>0</v>
      </c>
      <c r="C1456" s="7">
        <v>0</v>
      </c>
      <c r="D1456" s="7">
        <v>1</v>
      </c>
      <c r="E1456" s="7">
        <v>233</v>
      </c>
      <c r="F1456" s="7">
        <f>ROUND(Source!BD1431,O1456)</f>
        <v>0</v>
      </c>
      <c r="G1456" s="7" t="s">
        <v>208</v>
      </c>
      <c r="H1456" s="7" t="s">
        <v>209</v>
      </c>
      <c r="I1456" s="7"/>
      <c r="J1456" s="7"/>
      <c r="K1456" s="7">
        <v>233</v>
      </c>
      <c r="L1456" s="7">
        <v>24</v>
      </c>
      <c r="M1456" s="7">
        <v>3</v>
      </c>
      <c r="N1456" s="7" t="s">
        <v>3</v>
      </c>
      <c r="O1456" s="7">
        <v>2</v>
      </c>
      <c r="P1456" s="7">
        <f>ROUND(Source!EV1431,O1456)</f>
        <v>0</v>
      </c>
      <c r="Q1456" s="7"/>
      <c r="R1456" s="7"/>
      <c r="S1456" s="7"/>
      <c r="T1456" s="7"/>
      <c r="U1456" s="7"/>
      <c r="V1456" s="7"/>
      <c r="W1456" s="7">
        <v>0</v>
      </c>
      <c r="X1456" s="7">
        <v>1</v>
      </c>
      <c r="Y1456" s="7">
        <v>0</v>
      </c>
      <c r="Z1456" s="7">
        <v>0</v>
      </c>
      <c r="AA1456" s="7">
        <v>1</v>
      </c>
      <c r="AB1456" s="7">
        <v>0</v>
      </c>
    </row>
    <row r="1457" spans="1:206" ht="13" x14ac:dyDescent="0.3">
      <c r="A1457" s="7">
        <v>50</v>
      </c>
      <c r="B1457" s="7">
        <v>0</v>
      </c>
      <c r="C1457" s="7">
        <v>0</v>
      </c>
      <c r="D1457" s="7">
        <v>1</v>
      </c>
      <c r="E1457" s="7">
        <v>210</v>
      </c>
      <c r="F1457" s="7">
        <f>ROUND(Source!X1431,O1457)</f>
        <v>261218.14</v>
      </c>
      <c r="G1457" s="7" t="s">
        <v>210</v>
      </c>
      <c r="H1457" s="7" t="s">
        <v>211</v>
      </c>
      <c r="I1457" s="7"/>
      <c r="J1457" s="7"/>
      <c r="K1457" s="7">
        <v>210</v>
      </c>
      <c r="L1457" s="7">
        <v>25</v>
      </c>
      <c r="M1457" s="7">
        <v>3</v>
      </c>
      <c r="N1457" s="7" t="s">
        <v>3</v>
      </c>
      <c r="O1457" s="7">
        <v>2</v>
      </c>
      <c r="P1457" s="7">
        <f>ROUND(Source!DP1431,O1457)</f>
        <v>14719641.58</v>
      </c>
      <c r="Q1457" s="7"/>
      <c r="R1457" s="7"/>
      <c r="S1457" s="7"/>
      <c r="T1457" s="7"/>
      <c r="U1457" s="7"/>
      <c r="V1457" s="7"/>
      <c r="W1457" s="7">
        <v>261218.14</v>
      </c>
      <c r="X1457" s="7">
        <v>1</v>
      </c>
      <c r="Y1457" s="7">
        <v>261218.14</v>
      </c>
      <c r="Z1457" s="7">
        <v>14719641.58</v>
      </c>
      <c r="AA1457" s="7">
        <v>1</v>
      </c>
      <c r="AB1457" s="7">
        <v>14719641.58</v>
      </c>
    </row>
    <row r="1458" spans="1:206" ht="13" x14ac:dyDescent="0.3">
      <c r="A1458" s="7">
        <v>50</v>
      </c>
      <c r="B1458" s="7">
        <v>0</v>
      </c>
      <c r="C1458" s="7">
        <v>0</v>
      </c>
      <c r="D1458" s="7">
        <v>1</v>
      </c>
      <c r="E1458" s="7">
        <v>211</v>
      </c>
      <c r="F1458" s="7">
        <f>ROUND(Source!Y1431,O1458)</f>
        <v>137527.76</v>
      </c>
      <c r="G1458" s="7" t="s">
        <v>212</v>
      </c>
      <c r="H1458" s="7" t="s">
        <v>213</v>
      </c>
      <c r="I1458" s="7"/>
      <c r="J1458" s="7"/>
      <c r="K1458" s="7">
        <v>211</v>
      </c>
      <c r="L1458" s="7">
        <v>26</v>
      </c>
      <c r="M1458" s="7">
        <v>3</v>
      </c>
      <c r="N1458" s="7" t="s">
        <v>3</v>
      </c>
      <c r="O1458" s="7">
        <v>2</v>
      </c>
      <c r="P1458" s="7">
        <f>ROUND(Source!DQ1431,O1458)</f>
        <v>7749691.21</v>
      </c>
      <c r="Q1458" s="7"/>
      <c r="R1458" s="7"/>
      <c r="S1458" s="7"/>
      <c r="T1458" s="7"/>
      <c r="U1458" s="7"/>
      <c r="V1458" s="7"/>
      <c r="W1458" s="7">
        <v>137527.76</v>
      </c>
      <c r="X1458" s="7">
        <v>1</v>
      </c>
      <c r="Y1458" s="7">
        <v>137527.76</v>
      </c>
      <c r="Z1458" s="7">
        <v>7749691.21</v>
      </c>
      <c r="AA1458" s="7">
        <v>1</v>
      </c>
      <c r="AB1458" s="7">
        <v>7749691.21</v>
      </c>
    </row>
    <row r="1459" spans="1:206" ht="13" x14ac:dyDescent="0.3">
      <c r="A1459" s="7">
        <v>50</v>
      </c>
      <c r="B1459" s="7">
        <v>0</v>
      </c>
      <c r="C1459" s="7">
        <v>0</v>
      </c>
      <c r="D1459" s="7">
        <v>1</v>
      </c>
      <c r="E1459" s="7">
        <v>224</v>
      </c>
      <c r="F1459" s="7">
        <f>ROUND(Source!AR1431,O1459)</f>
        <v>5734485.7199999997</v>
      </c>
      <c r="G1459" s="7" t="s">
        <v>214</v>
      </c>
      <c r="H1459" s="7" t="s">
        <v>215</v>
      </c>
      <c r="I1459" s="7"/>
      <c r="J1459" s="7"/>
      <c r="K1459" s="7">
        <v>224</v>
      </c>
      <c r="L1459" s="7">
        <v>27</v>
      </c>
      <c r="M1459" s="7">
        <v>3</v>
      </c>
      <c r="N1459" s="7" t="s">
        <v>3</v>
      </c>
      <c r="O1459" s="7">
        <v>2</v>
      </c>
      <c r="P1459" s="7">
        <f>ROUND(Source!EJ1431,O1459)</f>
        <v>78658441.609999999</v>
      </c>
      <c r="Q1459" s="7"/>
      <c r="R1459" s="7"/>
      <c r="S1459" s="7"/>
      <c r="T1459" s="7"/>
      <c r="U1459" s="7"/>
      <c r="V1459" s="7"/>
      <c r="W1459" s="7">
        <v>5734485.7199999997</v>
      </c>
      <c r="X1459" s="7">
        <v>1</v>
      </c>
      <c r="Y1459" s="7">
        <v>5734485.7199999997</v>
      </c>
      <c r="Z1459" s="7">
        <v>78658441.609999999</v>
      </c>
      <c r="AA1459" s="7">
        <v>1</v>
      </c>
      <c r="AB1459" s="7">
        <v>78658441.609999999</v>
      </c>
    </row>
    <row r="1461" spans="1:206" ht="13" x14ac:dyDescent="0.3">
      <c r="A1461" s="5">
        <v>51</v>
      </c>
      <c r="B1461" s="5">
        <f>B12</f>
        <v>1500</v>
      </c>
      <c r="C1461" s="5">
        <f>A12</f>
        <v>1</v>
      </c>
      <c r="D1461" s="5">
        <f>ROW(A12)</f>
        <v>12</v>
      </c>
      <c r="E1461" s="5"/>
      <c r="F1461" s="5" t="str">
        <f>IF(F12&lt;&gt;"",F12,"")</f>
        <v>02-01-03</v>
      </c>
      <c r="G1461" s="5" t="str">
        <f>IF(G12&lt;&gt;"",G12,"")</f>
        <v>02-01-03 ЭОМ_27.07.26</v>
      </c>
      <c r="H1461" s="5">
        <v>0</v>
      </c>
      <c r="I1461" s="5"/>
      <c r="J1461" s="5"/>
      <c r="K1461" s="5"/>
      <c r="L1461" s="5"/>
      <c r="M1461" s="5"/>
      <c r="N1461" s="5"/>
      <c r="O1461" s="5">
        <f t="shared" ref="O1461:T1461" si="1618">ROUND(O1431,2)</f>
        <v>5335739.82</v>
      </c>
      <c r="P1461" s="5">
        <f t="shared" si="1618"/>
        <v>5030938.95</v>
      </c>
      <c r="Q1461" s="5">
        <f t="shared" si="1618"/>
        <v>34810</v>
      </c>
      <c r="R1461" s="5">
        <f t="shared" si="1618"/>
        <v>5993.71</v>
      </c>
      <c r="S1461" s="5">
        <f t="shared" si="1618"/>
        <v>269990.87</v>
      </c>
      <c r="T1461" s="5">
        <f t="shared" si="1618"/>
        <v>0</v>
      </c>
      <c r="U1461" s="5">
        <f>U1431</f>
        <v>23259.424665071991</v>
      </c>
      <c r="V1461" s="5">
        <f>V1431</f>
        <v>0</v>
      </c>
      <c r="W1461" s="5">
        <f>ROUND(W1431,2)</f>
        <v>0</v>
      </c>
      <c r="X1461" s="5">
        <f>ROUND(X1431,2)</f>
        <v>261218.14</v>
      </c>
      <c r="Y1461" s="5">
        <f>ROUND(Y1431,2)</f>
        <v>137527.76</v>
      </c>
      <c r="Z1461" s="5"/>
      <c r="AA1461" s="5"/>
      <c r="AB1461" s="5"/>
      <c r="AC1461" s="5"/>
      <c r="AD1461" s="5"/>
      <c r="AE1461" s="5"/>
      <c r="AF1461" s="5"/>
      <c r="AG1461" s="5"/>
      <c r="AH1461" s="5"/>
      <c r="AI1461" s="5"/>
      <c r="AJ1461" s="5"/>
      <c r="AK1461" s="5"/>
      <c r="AL1461" s="5"/>
      <c r="AM1461" s="5"/>
      <c r="AN1461" s="5"/>
      <c r="AO1461" s="5">
        <f t="shared" ref="AO1461:BD1461" si="1619">ROUND(AO1431,2)</f>
        <v>0</v>
      </c>
      <c r="AP1461" s="5">
        <f t="shared" si="1619"/>
        <v>1096069.3899999999</v>
      </c>
      <c r="AQ1461" s="5">
        <f t="shared" si="1619"/>
        <v>0</v>
      </c>
      <c r="AR1461" s="5">
        <f t="shared" si="1619"/>
        <v>5734485.7199999997</v>
      </c>
      <c r="AS1461" s="5">
        <f t="shared" si="1619"/>
        <v>261162.67</v>
      </c>
      <c r="AT1461" s="5">
        <f t="shared" si="1619"/>
        <v>4377253.66</v>
      </c>
      <c r="AU1461" s="5">
        <f t="shared" si="1619"/>
        <v>0</v>
      </c>
      <c r="AV1461" s="5">
        <f t="shared" si="1619"/>
        <v>5030938.95</v>
      </c>
      <c r="AW1461" s="5">
        <f t="shared" si="1619"/>
        <v>3934869.56</v>
      </c>
      <c r="AX1461" s="5">
        <f t="shared" si="1619"/>
        <v>0</v>
      </c>
      <c r="AY1461" s="5">
        <f t="shared" si="1619"/>
        <v>3934869.56</v>
      </c>
      <c r="AZ1461" s="5">
        <f t="shared" si="1619"/>
        <v>1096069.3899999999</v>
      </c>
      <c r="BA1461" s="5">
        <f t="shared" si="1619"/>
        <v>0</v>
      </c>
      <c r="BB1461" s="5">
        <f t="shared" si="1619"/>
        <v>0</v>
      </c>
      <c r="BC1461" s="5">
        <f t="shared" si="1619"/>
        <v>0</v>
      </c>
      <c r="BD1461" s="5">
        <f t="shared" si="1619"/>
        <v>0</v>
      </c>
      <c r="BE1461" s="5"/>
      <c r="BF1461" s="5"/>
      <c r="BG1461" s="5"/>
      <c r="BH1461" s="5"/>
      <c r="BI1461" s="5"/>
      <c r="BJ1461" s="5"/>
      <c r="BK1461" s="5"/>
      <c r="BL1461" s="5"/>
      <c r="BM1461" s="5"/>
      <c r="BN1461" s="5"/>
      <c r="BO1461" s="5"/>
      <c r="BP1461" s="5"/>
      <c r="BQ1461" s="5"/>
      <c r="BR1461" s="5"/>
      <c r="BS1461" s="5"/>
      <c r="BT1461" s="5"/>
      <c r="BU1461" s="5"/>
      <c r="BV1461" s="5"/>
      <c r="BW1461" s="5"/>
      <c r="BX1461" s="5"/>
      <c r="BY1461" s="5"/>
      <c r="BZ1461" s="5"/>
      <c r="CA1461" s="5"/>
      <c r="CB1461" s="5"/>
      <c r="CC1461" s="5"/>
      <c r="CD1461" s="5"/>
      <c r="CE1461" s="5"/>
      <c r="CF1461" s="5"/>
      <c r="CG1461" s="5"/>
      <c r="CH1461" s="5"/>
      <c r="CI1461" s="5"/>
      <c r="CJ1461" s="5"/>
      <c r="CK1461" s="5"/>
      <c r="CL1461" s="5"/>
      <c r="CM1461" s="5"/>
      <c r="CN1461" s="5"/>
      <c r="CO1461" s="5"/>
      <c r="CP1461" s="5"/>
      <c r="CQ1461" s="5"/>
      <c r="CR1461" s="5"/>
      <c r="CS1461" s="5"/>
      <c r="CT1461" s="5"/>
      <c r="CU1461" s="5"/>
      <c r="CV1461" s="5"/>
      <c r="CW1461" s="5"/>
      <c r="CX1461" s="5"/>
      <c r="CY1461" s="5"/>
      <c r="CZ1461" s="5"/>
      <c r="DA1461" s="5"/>
      <c r="DB1461" s="5"/>
      <c r="DC1461" s="5"/>
      <c r="DD1461" s="5"/>
      <c r="DE1461" s="5"/>
      <c r="DF1461" s="5"/>
      <c r="DG1461" s="6">
        <f t="shared" ref="DG1461:DL1461" si="1620">ROUND(DG1431,2)</f>
        <v>56189108.82</v>
      </c>
      <c r="DH1461" s="6">
        <f t="shared" si="1620"/>
        <v>40329645.649999999</v>
      </c>
      <c r="DI1461" s="6">
        <f t="shared" si="1620"/>
        <v>645477.66</v>
      </c>
      <c r="DJ1461" s="6">
        <f t="shared" si="1620"/>
        <v>337745.55</v>
      </c>
      <c r="DK1461" s="6">
        <f t="shared" si="1620"/>
        <v>15213985.51</v>
      </c>
      <c r="DL1461" s="6">
        <f t="shared" si="1620"/>
        <v>0</v>
      </c>
      <c r="DM1461" s="6">
        <f>DM1431</f>
        <v>23259.424665071991</v>
      </c>
      <c r="DN1461" s="6">
        <f>DN1431</f>
        <v>0</v>
      </c>
      <c r="DO1461" s="6">
        <f>ROUND(DO1431,2)</f>
        <v>0</v>
      </c>
      <c r="DP1461" s="6">
        <f>ROUND(DP1431,2)</f>
        <v>14719641.58</v>
      </c>
      <c r="DQ1461" s="6">
        <f>ROUND(DQ1431,2)</f>
        <v>7749691.21</v>
      </c>
      <c r="DR1461" s="6"/>
      <c r="DS1461" s="6"/>
      <c r="DT1461" s="6"/>
      <c r="DU1461" s="6"/>
      <c r="DV1461" s="6"/>
      <c r="DW1461" s="6"/>
      <c r="DX1461" s="6"/>
      <c r="DY1461" s="6"/>
      <c r="DZ1461" s="6"/>
      <c r="EA1461" s="6"/>
      <c r="EB1461" s="6"/>
      <c r="EC1461" s="6"/>
      <c r="ED1461" s="6"/>
      <c r="EE1461" s="6"/>
      <c r="EF1461" s="6"/>
      <c r="EG1461" s="6">
        <f t="shared" ref="EG1461:EV1461" si="1621">ROUND(EG1431,2)</f>
        <v>0</v>
      </c>
      <c r="EH1461" s="6">
        <f t="shared" si="1621"/>
        <v>8265338.9400000004</v>
      </c>
      <c r="EI1461" s="6">
        <f t="shared" si="1621"/>
        <v>0</v>
      </c>
      <c r="EJ1461" s="6">
        <f t="shared" si="1621"/>
        <v>78658441.609999999</v>
      </c>
      <c r="EK1461" s="6">
        <f t="shared" si="1621"/>
        <v>14439082.48</v>
      </c>
      <c r="EL1461" s="6">
        <f t="shared" si="1621"/>
        <v>55954020.189999998</v>
      </c>
      <c r="EM1461" s="6">
        <f t="shared" si="1621"/>
        <v>0</v>
      </c>
      <c r="EN1461" s="6">
        <f t="shared" si="1621"/>
        <v>40329645.649999999</v>
      </c>
      <c r="EO1461" s="6">
        <f t="shared" si="1621"/>
        <v>32064306.710000001</v>
      </c>
      <c r="EP1461" s="6">
        <f t="shared" si="1621"/>
        <v>0</v>
      </c>
      <c r="EQ1461" s="6">
        <f t="shared" si="1621"/>
        <v>32064306.710000001</v>
      </c>
      <c r="ER1461" s="6">
        <f t="shared" si="1621"/>
        <v>8265338.9400000004</v>
      </c>
      <c r="ES1461" s="6">
        <f t="shared" si="1621"/>
        <v>0</v>
      </c>
      <c r="ET1461" s="6">
        <f t="shared" si="1621"/>
        <v>0</v>
      </c>
      <c r="EU1461" s="6">
        <f t="shared" si="1621"/>
        <v>0</v>
      </c>
      <c r="EV1461" s="6">
        <f t="shared" si="1621"/>
        <v>0</v>
      </c>
      <c r="EW1461" s="6"/>
      <c r="EX1461" s="6"/>
      <c r="EY1461" s="6"/>
      <c r="EZ1461" s="6"/>
      <c r="FA1461" s="6"/>
      <c r="FB1461" s="6"/>
      <c r="FC1461" s="6"/>
      <c r="FD1461" s="6"/>
      <c r="FE1461" s="6"/>
      <c r="FF1461" s="6"/>
      <c r="FG1461" s="6"/>
      <c r="FH1461" s="6"/>
      <c r="FI1461" s="6"/>
      <c r="FJ1461" s="6"/>
      <c r="FK1461" s="6"/>
      <c r="FL1461" s="6"/>
      <c r="FM1461" s="6"/>
      <c r="FN1461" s="6"/>
      <c r="FO1461" s="6"/>
      <c r="FP1461" s="6"/>
      <c r="FQ1461" s="6"/>
      <c r="FR1461" s="6"/>
      <c r="FS1461" s="6"/>
      <c r="FT1461" s="6"/>
      <c r="FU1461" s="6"/>
      <c r="FV1461" s="6"/>
      <c r="FW1461" s="6"/>
      <c r="FX1461" s="6"/>
      <c r="FY1461" s="6"/>
      <c r="FZ1461" s="6"/>
      <c r="GA1461" s="6"/>
      <c r="GB1461" s="6"/>
      <c r="GC1461" s="6"/>
      <c r="GD1461" s="6"/>
      <c r="GE1461" s="6"/>
      <c r="GF1461" s="6"/>
      <c r="GG1461" s="6"/>
      <c r="GH1461" s="6"/>
      <c r="GI1461" s="6"/>
      <c r="GJ1461" s="6"/>
      <c r="GK1461" s="6"/>
      <c r="GL1461" s="6"/>
      <c r="GM1461" s="6"/>
      <c r="GN1461" s="6"/>
      <c r="GO1461" s="6"/>
      <c r="GP1461" s="6"/>
      <c r="GQ1461" s="6"/>
      <c r="GR1461" s="6"/>
      <c r="GS1461" s="6"/>
      <c r="GT1461" s="6"/>
      <c r="GU1461" s="6"/>
      <c r="GV1461" s="6"/>
      <c r="GW1461" s="6"/>
      <c r="GX1461" s="6">
        <v>0</v>
      </c>
    </row>
    <row r="1463" spans="1:206" ht="13" x14ac:dyDescent="0.3">
      <c r="A1463" s="7">
        <v>50</v>
      </c>
      <c r="B1463" s="7">
        <v>0</v>
      </c>
      <c r="C1463" s="7">
        <v>0</v>
      </c>
      <c r="D1463" s="7">
        <v>1</v>
      </c>
      <c r="E1463" s="7">
        <v>201</v>
      </c>
      <c r="F1463" s="7">
        <f>ROUND(Source!O1461,O1463)</f>
        <v>5335739.82</v>
      </c>
      <c r="G1463" s="7" t="s">
        <v>162</v>
      </c>
      <c r="H1463" s="7" t="s">
        <v>163</v>
      </c>
      <c r="I1463" s="7"/>
      <c r="J1463" s="7"/>
      <c r="K1463" s="7">
        <v>201</v>
      </c>
      <c r="L1463" s="7">
        <v>1</v>
      </c>
      <c r="M1463" s="7">
        <v>3</v>
      </c>
      <c r="N1463" s="7" t="s">
        <v>3</v>
      </c>
      <c r="O1463" s="7">
        <v>2</v>
      </c>
      <c r="P1463" s="7">
        <f>ROUND(Source!DG1461,O1463)</f>
        <v>56189108.82</v>
      </c>
      <c r="Q1463" s="7"/>
      <c r="R1463" s="7"/>
      <c r="S1463" s="7"/>
      <c r="T1463" s="7"/>
      <c r="U1463" s="7"/>
      <c r="V1463" s="7"/>
      <c r="W1463" s="7">
        <v>5335739.82</v>
      </c>
      <c r="X1463" s="7">
        <v>1</v>
      </c>
      <c r="Y1463" s="7">
        <v>5335739.82</v>
      </c>
      <c r="Z1463" s="7">
        <v>56189108.82</v>
      </c>
      <c r="AA1463" s="7">
        <v>1</v>
      </c>
      <c r="AB1463" s="7">
        <v>56189108.82</v>
      </c>
    </row>
    <row r="1464" spans="1:206" ht="13" x14ac:dyDescent="0.3">
      <c r="A1464" s="7">
        <v>50</v>
      </c>
      <c r="B1464" s="7">
        <v>0</v>
      </c>
      <c r="C1464" s="7">
        <v>0</v>
      </c>
      <c r="D1464" s="7">
        <v>1</v>
      </c>
      <c r="E1464" s="7">
        <v>202</v>
      </c>
      <c r="F1464" s="7">
        <f>ROUND(Source!P1461,O1464)</f>
        <v>5030938.95</v>
      </c>
      <c r="G1464" s="7" t="s">
        <v>164</v>
      </c>
      <c r="H1464" s="7" t="s">
        <v>165</v>
      </c>
      <c r="I1464" s="7"/>
      <c r="J1464" s="7"/>
      <c r="K1464" s="7">
        <v>202</v>
      </c>
      <c r="L1464" s="7">
        <v>2</v>
      </c>
      <c r="M1464" s="7">
        <v>3</v>
      </c>
      <c r="N1464" s="7" t="s">
        <v>3</v>
      </c>
      <c r="O1464" s="7">
        <v>2</v>
      </c>
      <c r="P1464" s="7">
        <f>ROUND(Source!DH1461,O1464)</f>
        <v>40329645.649999999</v>
      </c>
      <c r="Q1464" s="7"/>
      <c r="R1464" s="7"/>
      <c r="S1464" s="7"/>
      <c r="T1464" s="7"/>
      <c r="U1464" s="7"/>
      <c r="V1464" s="7"/>
      <c r="W1464" s="7">
        <v>5030938.95</v>
      </c>
      <c r="X1464" s="7">
        <v>1</v>
      </c>
      <c r="Y1464" s="7">
        <v>5030938.95</v>
      </c>
      <c r="Z1464" s="7">
        <v>40329645.649999999</v>
      </c>
      <c r="AA1464" s="7">
        <v>1</v>
      </c>
      <c r="AB1464" s="7">
        <v>40329645.649999999</v>
      </c>
    </row>
    <row r="1465" spans="1:206" ht="13" x14ac:dyDescent="0.3">
      <c r="A1465" s="7">
        <v>50</v>
      </c>
      <c r="B1465" s="7">
        <v>0</v>
      </c>
      <c r="C1465" s="7">
        <v>0</v>
      </c>
      <c r="D1465" s="7">
        <v>1</v>
      </c>
      <c r="E1465" s="7">
        <v>222</v>
      </c>
      <c r="F1465" s="7">
        <f>ROUND(Source!AO1461,O1465)</f>
        <v>0</v>
      </c>
      <c r="G1465" s="7" t="s">
        <v>166</v>
      </c>
      <c r="H1465" s="7" t="s">
        <v>167</v>
      </c>
      <c r="I1465" s="7"/>
      <c r="J1465" s="7"/>
      <c r="K1465" s="7">
        <v>222</v>
      </c>
      <c r="L1465" s="7">
        <v>3</v>
      </c>
      <c r="M1465" s="7">
        <v>3</v>
      </c>
      <c r="N1465" s="7" t="s">
        <v>3</v>
      </c>
      <c r="O1465" s="7">
        <v>2</v>
      </c>
      <c r="P1465" s="7">
        <f>ROUND(Source!EG1461,O1465)</f>
        <v>0</v>
      </c>
      <c r="Q1465" s="7"/>
      <c r="R1465" s="7"/>
      <c r="S1465" s="7"/>
      <c r="T1465" s="7"/>
      <c r="U1465" s="7"/>
      <c r="V1465" s="7"/>
      <c r="W1465" s="7">
        <v>0</v>
      </c>
      <c r="X1465" s="7">
        <v>1</v>
      </c>
      <c r="Y1465" s="7">
        <v>0</v>
      </c>
      <c r="Z1465" s="7">
        <v>0</v>
      </c>
      <c r="AA1465" s="7">
        <v>1</v>
      </c>
      <c r="AB1465" s="7">
        <v>0</v>
      </c>
    </row>
    <row r="1466" spans="1:206" ht="13" x14ac:dyDescent="0.3">
      <c r="A1466" s="7">
        <v>50</v>
      </c>
      <c r="B1466" s="7">
        <v>0</v>
      </c>
      <c r="C1466" s="7">
        <v>0</v>
      </c>
      <c r="D1466" s="7">
        <v>1</v>
      </c>
      <c r="E1466" s="7">
        <v>225</v>
      </c>
      <c r="F1466" s="7">
        <f>ROUND(Source!AV1461,O1466)</f>
        <v>5030938.95</v>
      </c>
      <c r="G1466" s="7" t="s">
        <v>168</v>
      </c>
      <c r="H1466" s="7" t="s">
        <v>169</v>
      </c>
      <c r="I1466" s="7"/>
      <c r="J1466" s="7"/>
      <c r="K1466" s="7">
        <v>225</v>
      </c>
      <c r="L1466" s="7">
        <v>4</v>
      </c>
      <c r="M1466" s="7">
        <v>3</v>
      </c>
      <c r="N1466" s="7" t="s">
        <v>3</v>
      </c>
      <c r="O1466" s="7">
        <v>2</v>
      </c>
      <c r="P1466" s="7">
        <f>ROUND(Source!EN1461,O1466)</f>
        <v>40329645.649999999</v>
      </c>
      <c r="Q1466" s="7"/>
      <c r="R1466" s="7"/>
      <c r="S1466" s="7"/>
      <c r="T1466" s="7"/>
      <c r="U1466" s="7"/>
      <c r="V1466" s="7"/>
      <c r="W1466" s="7">
        <v>5030938.95</v>
      </c>
      <c r="X1466" s="7">
        <v>1</v>
      </c>
      <c r="Y1466" s="7">
        <v>5030938.95</v>
      </c>
      <c r="Z1466" s="7">
        <v>40329645.649999999</v>
      </c>
      <c r="AA1466" s="7">
        <v>1</v>
      </c>
      <c r="AB1466" s="7">
        <v>40329645.649999999</v>
      </c>
    </row>
    <row r="1467" spans="1:206" ht="13" x14ac:dyDescent="0.3">
      <c r="A1467" s="7">
        <v>50</v>
      </c>
      <c r="B1467" s="7">
        <v>0</v>
      </c>
      <c r="C1467" s="7">
        <v>0</v>
      </c>
      <c r="D1467" s="7">
        <v>1</v>
      </c>
      <c r="E1467" s="7">
        <v>226</v>
      </c>
      <c r="F1467" s="7">
        <f>ROUND(Source!AW1461,O1467)</f>
        <v>3934869.56</v>
      </c>
      <c r="G1467" s="7" t="s">
        <v>170</v>
      </c>
      <c r="H1467" s="7" t="s">
        <v>171</v>
      </c>
      <c r="I1467" s="7"/>
      <c r="J1467" s="7"/>
      <c r="K1467" s="7">
        <v>226</v>
      </c>
      <c r="L1467" s="7">
        <v>5</v>
      </c>
      <c r="M1467" s="7">
        <v>3</v>
      </c>
      <c r="N1467" s="7" t="s">
        <v>3</v>
      </c>
      <c r="O1467" s="7">
        <v>2</v>
      </c>
      <c r="P1467" s="7">
        <f>ROUND(Source!EO1461,O1467)</f>
        <v>32064306.710000001</v>
      </c>
      <c r="Q1467" s="7"/>
      <c r="R1467" s="7"/>
      <c r="S1467" s="7"/>
      <c r="T1467" s="7"/>
      <c r="U1467" s="7"/>
      <c r="V1467" s="7"/>
      <c r="W1467" s="7">
        <v>3934869.56</v>
      </c>
      <c r="X1467" s="7">
        <v>1</v>
      </c>
      <c r="Y1467" s="7">
        <v>3934869.56</v>
      </c>
      <c r="Z1467" s="7">
        <v>32064306.710000001</v>
      </c>
      <c r="AA1467" s="7">
        <v>1</v>
      </c>
      <c r="AB1467" s="7">
        <v>32064306.710000001</v>
      </c>
    </row>
    <row r="1468" spans="1:206" ht="13" x14ac:dyDescent="0.3">
      <c r="A1468" s="7">
        <v>50</v>
      </c>
      <c r="B1468" s="7">
        <v>0</v>
      </c>
      <c r="C1468" s="7">
        <v>0</v>
      </c>
      <c r="D1468" s="7">
        <v>1</v>
      </c>
      <c r="E1468" s="7">
        <v>227</v>
      </c>
      <c r="F1468" s="7">
        <f>ROUND(Source!AX1461,O1468)</f>
        <v>0</v>
      </c>
      <c r="G1468" s="7" t="s">
        <v>172</v>
      </c>
      <c r="H1468" s="7" t="s">
        <v>173</v>
      </c>
      <c r="I1468" s="7"/>
      <c r="J1468" s="7"/>
      <c r="K1468" s="7">
        <v>227</v>
      </c>
      <c r="L1468" s="7">
        <v>6</v>
      </c>
      <c r="M1468" s="7">
        <v>3</v>
      </c>
      <c r="N1468" s="7" t="s">
        <v>3</v>
      </c>
      <c r="O1468" s="7">
        <v>2</v>
      </c>
      <c r="P1468" s="7">
        <f>ROUND(Source!EP1461,O1468)</f>
        <v>0</v>
      </c>
      <c r="Q1468" s="7"/>
      <c r="R1468" s="7"/>
      <c r="S1468" s="7"/>
      <c r="T1468" s="7"/>
      <c r="U1468" s="7"/>
      <c r="V1468" s="7"/>
      <c r="W1468" s="7">
        <v>0</v>
      </c>
      <c r="X1468" s="7">
        <v>1</v>
      </c>
      <c r="Y1468" s="7">
        <v>0</v>
      </c>
      <c r="Z1468" s="7">
        <v>0</v>
      </c>
      <c r="AA1468" s="7">
        <v>1</v>
      </c>
      <c r="AB1468" s="7">
        <v>0</v>
      </c>
    </row>
    <row r="1469" spans="1:206" ht="13" x14ac:dyDescent="0.3">
      <c r="A1469" s="7">
        <v>50</v>
      </c>
      <c r="B1469" s="7">
        <v>0</v>
      </c>
      <c r="C1469" s="7">
        <v>0</v>
      </c>
      <c r="D1469" s="7">
        <v>1</v>
      </c>
      <c r="E1469" s="7">
        <v>228</v>
      </c>
      <c r="F1469" s="7">
        <f>ROUND(Source!AY1461,O1469)</f>
        <v>3934869.56</v>
      </c>
      <c r="G1469" s="7" t="s">
        <v>174</v>
      </c>
      <c r="H1469" s="7" t="s">
        <v>175</v>
      </c>
      <c r="I1469" s="7"/>
      <c r="J1469" s="7"/>
      <c r="K1469" s="7">
        <v>228</v>
      </c>
      <c r="L1469" s="7">
        <v>7</v>
      </c>
      <c r="M1469" s="7">
        <v>3</v>
      </c>
      <c r="N1469" s="7" t="s">
        <v>3</v>
      </c>
      <c r="O1469" s="7">
        <v>2</v>
      </c>
      <c r="P1469" s="7">
        <f>ROUND(Source!EQ1461,O1469)</f>
        <v>32064306.710000001</v>
      </c>
      <c r="Q1469" s="7"/>
      <c r="R1469" s="7"/>
      <c r="S1469" s="7"/>
      <c r="T1469" s="7"/>
      <c r="U1469" s="7"/>
      <c r="V1469" s="7"/>
      <c r="W1469" s="7">
        <v>3934869.56</v>
      </c>
      <c r="X1469" s="7">
        <v>1</v>
      </c>
      <c r="Y1469" s="7">
        <v>3934869.56</v>
      </c>
      <c r="Z1469" s="7">
        <v>32064306.710000001</v>
      </c>
      <c r="AA1469" s="7">
        <v>1</v>
      </c>
      <c r="AB1469" s="7">
        <v>32064306.710000001</v>
      </c>
    </row>
    <row r="1470" spans="1:206" ht="13" x14ac:dyDescent="0.3">
      <c r="A1470" s="7">
        <v>50</v>
      </c>
      <c r="B1470" s="7">
        <v>0</v>
      </c>
      <c r="C1470" s="7">
        <v>0</v>
      </c>
      <c r="D1470" s="7">
        <v>1</v>
      </c>
      <c r="E1470" s="7">
        <v>216</v>
      </c>
      <c r="F1470" s="7">
        <f>ROUND(Source!AP1461,O1470)</f>
        <v>1096069.3899999999</v>
      </c>
      <c r="G1470" s="7" t="s">
        <v>176</v>
      </c>
      <c r="H1470" s="7" t="s">
        <v>177</v>
      </c>
      <c r="I1470" s="7"/>
      <c r="J1470" s="7"/>
      <c r="K1470" s="7">
        <v>216</v>
      </c>
      <c r="L1470" s="7">
        <v>8</v>
      </c>
      <c r="M1470" s="7">
        <v>3</v>
      </c>
      <c r="N1470" s="7" t="s">
        <v>3</v>
      </c>
      <c r="O1470" s="7">
        <v>2</v>
      </c>
      <c r="P1470" s="7">
        <f>ROUND(Source!EH1461,O1470)</f>
        <v>8265338.9400000004</v>
      </c>
      <c r="Q1470" s="7"/>
      <c r="R1470" s="7"/>
      <c r="S1470" s="7"/>
      <c r="T1470" s="7"/>
      <c r="U1470" s="7"/>
      <c r="V1470" s="7"/>
      <c r="W1470" s="7">
        <v>1096069.3899999999</v>
      </c>
      <c r="X1470" s="7">
        <v>1</v>
      </c>
      <c r="Y1470" s="7">
        <v>1096069.3899999999</v>
      </c>
      <c r="Z1470" s="7">
        <v>8265338.9400000004</v>
      </c>
      <c r="AA1470" s="7">
        <v>1</v>
      </c>
      <c r="AB1470" s="7">
        <v>8265338.9400000004</v>
      </c>
    </row>
    <row r="1471" spans="1:206" ht="13" x14ac:dyDescent="0.3">
      <c r="A1471" s="7">
        <v>50</v>
      </c>
      <c r="B1471" s="7">
        <v>0</v>
      </c>
      <c r="C1471" s="7">
        <v>0</v>
      </c>
      <c r="D1471" s="7">
        <v>1</v>
      </c>
      <c r="E1471" s="7">
        <v>223</v>
      </c>
      <c r="F1471" s="7">
        <f>ROUND(Source!AQ1461,O1471)</f>
        <v>0</v>
      </c>
      <c r="G1471" s="7" t="s">
        <v>178</v>
      </c>
      <c r="H1471" s="7" t="s">
        <v>179</v>
      </c>
      <c r="I1471" s="7"/>
      <c r="J1471" s="7"/>
      <c r="K1471" s="7">
        <v>223</v>
      </c>
      <c r="L1471" s="7">
        <v>9</v>
      </c>
      <c r="M1471" s="7">
        <v>3</v>
      </c>
      <c r="N1471" s="7" t="s">
        <v>3</v>
      </c>
      <c r="O1471" s="7">
        <v>2</v>
      </c>
      <c r="P1471" s="7">
        <f>ROUND(Source!EI1461,O1471)</f>
        <v>0</v>
      </c>
      <c r="Q1471" s="7"/>
      <c r="R1471" s="7"/>
      <c r="S1471" s="7"/>
      <c r="T1471" s="7"/>
      <c r="U1471" s="7"/>
      <c r="V1471" s="7"/>
      <c r="W1471" s="7">
        <v>0</v>
      </c>
      <c r="X1471" s="7">
        <v>1</v>
      </c>
      <c r="Y1471" s="7">
        <v>0</v>
      </c>
      <c r="Z1471" s="7">
        <v>0</v>
      </c>
      <c r="AA1471" s="7">
        <v>1</v>
      </c>
      <c r="AB1471" s="7">
        <v>0</v>
      </c>
    </row>
    <row r="1472" spans="1:206" ht="13" x14ac:dyDescent="0.3">
      <c r="A1472" s="7">
        <v>50</v>
      </c>
      <c r="B1472" s="7">
        <v>0</v>
      </c>
      <c r="C1472" s="7">
        <v>0</v>
      </c>
      <c r="D1472" s="7">
        <v>1</v>
      </c>
      <c r="E1472" s="7">
        <v>229</v>
      </c>
      <c r="F1472" s="7">
        <f>ROUND(Source!AZ1461,O1472)</f>
        <v>1096069.3899999999</v>
      </c>
      <c r="G1472" s="7" t="s">
        <v>180</v>
      </c>
      <c r="H1472" s="7" t="s">
        <v>181</v>
      </c>
      <c r="I1472" s="7"/>
      <c r="J1472" s="7"/>
      <c r="K1472" s="7">
        <v>229</v>
      </c>
      <c r="L1472" s="7">
        <v>10</v>
      </c>
      <c r="M1472" s="7">
        <v>3</v>
      </c>
      <c r="N1472" s="7" t="s">
        <v>3</v>
      </c>
      <c r="O1472" s="7">
        <v>2</v>
      </c>
      <c r="P1472" s="7">
        <f>ROUND(Source!ER1461,O1472)</f>
        <v>8265338.9400000004</v>
      </c>
      <c r="Q1472" s="7"/>
      <c r="R1472" s="7"/>
      <c r="S1472" s="7"/>
      <c r="T1472" s="7"/>
      <c r="U1472" s="7"/>
      <c r="V1472" s="7"/>
      <c r="W1472" s="7">
        <v>1096069.3899999999</v>
      </c>
      <c r="X1472" s="7">
        <v>1</v>
      </c>
      <c r="Y1472" s="7">
        <v>1096069.3899999999</v>
      </c>
      <c r="Z1472" s="7">
        <v>8265338.9400000004</v>
      </c>
      <c r="AA1472" s="7">
        <v>1</v>
      </c>
      <c r="AB1472" s="7">
        <v>8265338.9400000004</v>
      </c>
    </row>
    <row r="1473" spans="1:28" ht="13" x14ac:dyDescent="0.3">
      <c r="A1473" s="7">
        <v>50</v>
      </c>
      <c r="B1473" s="7">
        <v>0</v>
      </c>
      <c r="C1473" s="7">
        <v>0</v>
      </c>
      <c r="D1473" s="7">
        <v>1</v>
      </c>
      <c r="E1473" s="7">
        <v>203</v>
      </c>
      <c r="F1473" s="7">
        <f>ROUND(Source!Q1461,O1473)</f>
        <v>34810</v>
      </c>
      <c r="G1473" s="7" t="s">
        <v>182</v>
      </c>
      <c r="H1473" s="7" t="s">
        <v>183</v>
      </c>
      <c r="I1473" s="7"/>
      <c r="J1473" s="7"/>
      <c r="K1473" s="7">
        <v>203</v>
      </c>
      <c r="L1473" s="7">
        <v>11</v>
      </c>
      <c r="M1473" s="7">
        <v>3</v>
      </c>
      <c r="N1473" s="7" t="s">
        <v>3</v>
      </c>
      <c r="O1473" s="7">
        <v>2</v>
      </c>
      <c r="P1473" s="7">
        <f>ROUND(Source!DI1461,O1473)</f>
        <v>645477.66</v>
      </c>
      <c r="Q1473" s="7"/>
      <c r="R1473" s="7"/>
      <c r="S1473" s="7"/>
      <c r="T1473" s="7"/>
      <c r="U1473" s="7"/>
      <c r="V1473" s="7"/>
      <c r="W1473" s="7">
        <v>34810</v>
      </c>
      <c r="X1473" s="7">
        <v>1</v>
      </c>
      <c r="Y1473" s="7">
        <v>34810</v>
      </c>
      <c r="Z1473" s="7">
        <v>645477.66</v>
      </c>
      <c r="AA1473" s="7">
        <v>1</v>
      </c>
      <c r="AB1473" s="7">
        <v>645477.66</v>
      </c>
    </row>
    <row r="1474" spans="1:28" ht="13" x14ac:dyDescent="0.3">
      <c r="A1474" s="7">
        <v>50</v>
      </c>
      <c r="B1474" s="7">
        <v>0</v>
      </c>
      <c r="C1474" s="7">
        <v>0</v>
      </c>
      <c r="D1474" s="7">
        <v>1</v>
      </c>
      <c r="E1474" s="7">
        <v>231</v>
      </c>
      <c r="F1474" s="7">
        <f>ROUND(Source!BB1461,O1474)</f>
        <v>0</v>
      </c>
      <c r="G1474" s="7" t="s">
        <v>184</v>
      </c>
      <c r="H1474" s="7" t="s">
        <v>185</v>
      </c>
      <c r="I1474" s="7"/>
      <c r="J1474" s="7"/>
      <c r="K1474" s="7">
        <v>231</v>
      </c>
      <c r="L1474" s="7">
        <v>12</v>
      </c>
      <c r="M1474" s="7">
        <v>3</v>
      </c>
      <c r="N1474" s="7" t="s">
        <v>3</v>
      </c>
      <c r="O1474" s="7">
        <v>2</v>
      </c>
      <c r="P1474" s="7">
        <f>ROUND(Source!ET1461,O1474)</f>
        <v>0</v>
      </c>
      <c r="Q1474" s="7"/>
      <c r="R1474" s="7"/>
      <c r="S1474" s="7"/>
      <c r="T1474" s="7"/>
      <c r="U1474" s="7"/>
      <c r="V1474" s="7"/>
      <c r="W1474" s="7">
        <v>0</v>
      </c>
      <c r="X1474" s="7">
        <v>1</v>
      </c>
      <c r="Y1474" s="7">
        <v>0</v>
      </c>
      <c r="Z1474" s="7">
        <v>0</v>
      </c>
      <c r="AA1474" s="7">
        <v>1</v>
      </c>
      <c r="AB1474" s="7">
        <v>0</v>
      </c>
    </row>
    <row r="1475" spans="1:28" ht="13" x14ac:dyDescent="0.3">
      <c r="A1475" s="7">
        <v>50</v>
      </c>
      <c r="B1475" s="7">
        <v>0</v>
      </c>
      <c r="C1475" s="7">
        <v>0</v>
      </c>
      <c r="D1475" s="7">
        <v>1</v>
      </c>
      <c r="E1475" s="7">
        <v>204</v>
      </c>
      <c r="F1475" s="7">
        <f>ROUND(Source!R1461,O1475)</f>
        <v>5993.71</v>
      </c>
      <c r="G1475" s="7" t="s">
        <v>186</v>
      </c>
      <c r="H1475" s="7" t="s">
        <v>187</v>
      </c>
      <c r="I1475" s="7"/>
      <c r="J1475" s="7"/>
      <c r="K1475" s="7">
        <v>204</v>
      </c>
      <c r="L1475" s="7">
        <v>13</v>
      </c>
      <c r="M1475" s="7">
        <v>3</v>
      </c>
      <c r="N1475" s="7" t="s">
        <v>3</v>
      </c>
      <c r="O1475" s="7">
        <v>2</v>
      </c>
      <c r="P1475" s="7">
        <f>ROUND(Source!DJ1461,O1475)</f>
        <v>337745.55</v>
      </c>
      <c r="Q1475" s="7"/>
      <c r="R1475" s="7"/>
      <c r="S1475" s="7"/>
      <c r="T1475" s="7"/>
      <c r="U1475" s="7"/>
      <c r="V1475" s="7"/>
      <c r="W1475" s="7">
        <v>5993.71</v>
      </c>
      <c r="X1475" s="7">
        <v>1</v>
      </c>
      <c r="Y1475" s="7">
        <v>5993.71</v>
      </c>
      <c r="Z1475" s="7">
        <v>337745.55</v>
      </c>
      <c r="AA1475" s="7">
        <v>1</v>
      </c>
      <c r="AB1475" s="7">
        <v>337745.55</v>
      </c>
    </row>
    <row r="1476" spans="1:28" ht="13" x14ac:dyDescent="0.3">
      <c r="A1476" s="7">
        <v>50</v>
      </c>
      <c r="B1476" s="7">
        <v>0</v>
      </c>
      <c r="C1476" s="7">
        <v>0</v>
      </c>
      <c r="D1476" s="7">
        <v>1</v>
      </c>
      <c r="E1476" s="7">
        <v>205</v>
      </c>
      <c r="F1476" s="7">
        <f>ROUND(Source!S1461,O1476)</f>
        <v>269990.87</v>
      </c>
      <c r="G1476" s="7" t="s">
        <v>188</v>
      </c>
      <c r="H1476" s="7" t="s">
        <v>189</v>
      </c>
      <c r="I1476" s="7"/>
      <c r="J1476" s="7"/>
      <c r="K1476" s="7">
        <v>205</v>
      </c>
      <c r="L1476" s="7">
        <v>14</v>
      </c>
      <c r="M1476" s="7">
        <v>3</v>
      </c>
      <c r="N1476" s="7" t="s">
        <v>3</v>
      </c>
      <c r="O1476" s="7">
        <v>2</v>
      </c>
      <c r="P1476" s="7">
        <f>ROUND(Source!DK1461,O1476)</f>
        <v>15213985.51</v>
      </c>
      <c r="Q1476" s="7"/>
      <c r="R1476" s="7"/>
      <c r="S1476" s="7"/>
      <c r="T1476" s="7"/>
      <c r="U1476" s="7"/>
      <c r="V1476" s="7"/>
      <c r="W1476" s="7">
        <v>269990.87</v>
      </c>
      <c r="X1476" s="7">
        <v>1</v>
      </c>
      <c r="Y1476" s="7">
        <v>269990.87</v>
      </c>
      <c r="Z1476" s="7">
        <v>15213985.51</v>
      </c>
      <c r="AA1476" s="7">
        <v>1</v>
      </c>
      <c r="AB1476" s="7">
        <v>15213985.51</v>
      </c>
    </row>
    <row r="1477" spans="1:28" ht="13" x14ac:dyDescent="0.3">
      <c r="A1477" s="7">
        <v>50</v>
      </c>
      <c r="B1477" s="7">
        <v>0</v>
      </c>
      <c r="C1477" s="7">
        <v>0</v>
      </c>
      <c r="D1477" s="7">
        <v>1</v>
      </c>
      <c r="E1477" s="7">
        <v>232</v>
      </c>
      <c r="F1477" s="7">
        <f>ROUND(Source!BC1461,O1477)</f>
        <v>0</v>
      </c>
      <c r="G1477" s="7" t="s">
        <v>190</v>
      </c>
      <c r="H1477" s="7" t="s">
        <v>191</v>
      </c>
      <c r="I1477" s="7"/>
      <c r="J1477" s="7"/>
      <c r="K1477" s="7">
        <v>232</v>
      </c>
      <c r="L1477" s="7">
        <v>15</v>
      </c>
      <c r="M1477" s="7">
        <v>3</v>
      </c>
      <c r="N1477" s="7" t="s">
        <v>3</v>
      </c>
      <c r="O1477" s="7">
        <v>2</v>
      </c>
      <c r="P1477" s="7">
        <f>ROUND(Source!EU1461,O1477)</f>
        <v>0</v>
      </c>
      <c r="Q1477" s="7"/>
      <c r="R1477" s="7"/>
      <c r="S1477" s="7"/>
      <c r="T1477" s="7"/>
      <c r="U1477" s="7"/>
      <c r="V1477" s="7"/>
      <c r="W1477" s="7">
        <v>0</v>
      </c>
      <c r="X1477" s="7">
        <v>1</v>
      </c>
      <c r="Y1477" s="7">
        <v>0</v>
      </c>
      <c r="Z1477" s="7">
        <v>0</v>
      </c>
      <c r="AA1477" s="7">
        <v>1</v>
      </c>
      <c r="AB1477" s="7">
        <v>0</v>
      </c>
    </row>
    <row r="1478" spans="1:28" ht="13" x14ac:dyDescent="0.3">
      <c r="A1478" s="7">
        <v>50</v>
      </c>
      <c r="B1478" s="7">
        <v>0</v>
      </c>
      <c r="C1478" s="7">
        <v>0</v>
      </c>
      <c r="D1478" s="7">
        <v>1</v>
      </c>
      <c r="E1478" s="7">
        <v>214</v>
      </c>
      <c r="F1478" s="7">
        <f>ROUND(Source!AS1461,O1478)</f>
        <v>261162.67</v>
      </c>
      <c r="G1478" s="7" t="s">
        <v>192</v>
      </c>
      <c r="H1478" s="7" t="s">
        <v>193</v>
      </c>
      <c r="I1478" s="7"/>
      <c r="J1478" s="7"/>
      <c r="K1478" s="7">
        <v>214</v>
      </c>
      <c r="L1478" s="7">
        <v>16</v>
      </c>
      <c r="M1478" s="7">
        <v>3</v>
      </c>
      <c r="N1478" s="7" t="s">
        <v>3</v>
      </c>
      <c r="O1478" s="7">
        <v>2</v>
      </c>
      <c r="P1478" s="7">
        <f>ROUND(Source!EK1461,O1478)</f>
        <v>14439082.48</v>
      </c>
      <c r="Q1478" s="7"/>
      <c r="R1478" s="7"/>
      <c r="S1478" s="7"/>
      <c r="T1478" s="7"/>
      <c r="U1478" s="7"/>
      <c r="V1478" s="7"/>
      <c r="W1478" s="7">
        <v>261162.67</v>
      </c>
      <c r="X1478" s="7">
        <v>1</v>
      </c>
      <c r="Y1478" s="7">
        <v>261162.67</v>
      </c>
      <c r="Z1478" s="7">
        <v>14439082.48</v>
      </c>
      <c r="AA1478" s="7">
        <v>1</v>
      </c>
      <c r="AB1478" s="7">
        <v>14439082.48</v>
      </c>
    </row>
    <row r="1479" spans="1:28" ht="13" x14ac:dyDescent="0.3">
      <c r="A1479" s="7">
        <v>50</v>
      </c>
      <c r="B1479" s="7">
        <v>0</v>
      </c>
      <c r="C1479" s="7">
        <v>0</v>
      </c>
      <c r="D1479" s="7">
        <v>1</v>
      </c>
      <c r="E1479" s="7">
        <v>215</v>
      </c>
      <c r="F1479" s="7">
        <f>ROUND(Source!AT1461,O1479)</f>
        <v>4377253.66</v>
      </c>
      <c r="G1479" s="7" t="s">
        <v>194</v>
      </c>
      <c r="H1479" s="7" t="s">
        <v>195</v>
      </c>
      <c r="I1479" s="7"/>
      <c r="J1479" s="7"/>
      <c r="K1479" s="7">
        <v>215</v>
      </c>
      <c r="L1479" s="7">
        <v>17</v>
      </c>
      <c r="M1479" s="7">
        <v>3</v>
      </c>
      <c r="N1479" s="7" t="s">
        <v>3</v>
      </c>
      <c r="O1479" s="7">
        <v>2</v>
      </c>
      <c r="P1479" s="7">
        <f>ROUND(Source!EL1461,O1479)</f>
        <v>55954020.189999998</v>
      </c>
      <c r="Q1479" s="7"/>
      <c r="R1479" s="7"/>
      <c r="S1479" s="7"/>
      <c r="T1479" s="7"/>
      <c r="U1479" s="7"/>
      <c r="V1479" s="7"/>
      <c r="W1479" s="7">
        <v>4377253.66</v>
      </c>
      <c r="X1479" s="7">
        <v>1</v>
      </c>
      <c r="Y1479" s="7">
        <v>4377253.66</v>
      </c>
      <c r="Z1479" s="7">
        <v>55954020.189999998</v>
      </c>
      <c r="AA1479" s="7">
        <v>1</v>
      </c>
      <c r="AB1479" s="7">
        <v>55954020.189999998</v>
      </c>
    </row>
    <row r="1480" spans="1:28" ht="13" x14ac:dyDescent="0.3">
      <c r="A1480" s="7">
        <v>50</v>
      </c>
      <c r="B1480" s="7">
        <v>0</v>
      </c>
      <c r="C1480" s="7">
        <v>0</v>
      </c>
      <c r="D1480" s="7">
        <v>1</v>
      </c>
      <c r="E1480" s="7">
        <v>217</v>
      </c>
      <c r="F1480" s="7">
        <f>ROUND(Source!AU1461,O1480)</f>
        <v>0</v>
      </c>
      <c r="G1480" s="7" t="s">
        <v>196</v>
      </c>
      <c r="H1480" s="7" t="s">
        <v>197</v>
      </c>
      <c r="I1480" s="7"/>
      <c r="J1480" s="7"/>
      <c r="K1480" s="7">
        <v>217</v>
      </c>
      <c r="L1480" s="7">
        <v>18</v>
      </c>
      <c r="M1480" s="7">
        <v>3</v>
      </c>
      <c r="N1480" s="7" t="s">
        <v>3</v>
      </c>
      <c r="O1480" s="7">
        <v>2</v>
      </c>
      <c r="P1480" s="7">
        <f>ROUND(Source!EM1461,O1480)</f>
        <v>0</v>
      </c>
      <c r="Q1480" s="7"/>
      <c r="R1480" s="7"/>
      <c r="S1480" s="7"/>
      <c r="T1480" s="7"/>
      <c r="U1480" s="7"/>
      <c r="V1480" s="7"/>
      <c r="W1480" s="7">
        <v>0</v>
      </c>
      <c r="X1480" s="7">
        <v>1</v>
      </c>
      <c r="Y1480" s="7">
        <v>0</v>
      </c>
      <c r="Z1480" s="7">
        <v>0</v>
      </c>
      <c r="AA1480" s="7">
        <v>1</v>
      </c>
      <c r="AB1480" s="7">
        <v>0</v>
      </c>
    </row>
    <row r="1481" spans="1:28" ht="13" x14ac:dyDescent="0.3">
      <c r="A1481" s="7">
        <v>50</v>
      </c>
      <c r="B1481" s="7">
        <v>0</v>
      </c>
      <c r="C1481" s="7">
        <v>0</v>
      </c>
      <c r="D1481" s="7">
        <v>1</v>
      </c>
      <c r="E1481" s="7">
        <v>230</v>
      </c>
      <c r="F1481" s="7">
        <f>ROUND(Source!BA1461,O1481)</f>
        <v>0</v>
      </c>
      <c r="G1481" s="7" t="s">
        <v>198</v>
      </c>
      <c r="H1481" s="7" t="s">
        <v>199</v>
      </c>
      <c r="I1481" s="7"/>
      <c r="J1481" s="7"/>
      <c r="K1481" s="7">
        <v>230</v>
      </c>
      <c r="L1481" s="7">
        <v>19</v>
      </c>
      <c r="M1481" s="7">
        <v>3</v>
      </c>
      <c r="N1481" s="7" t="s">
        <v>3</v>
      </c>
      <c r="O1481" s="7">
        <v>2</v>
      </c>
      <c r="P1481" s="7">
        <f>ROUND(Source!ES1461,O1481)</f>
        <v>0</v>
      </c>
      <c r="Q1481" s="7"/>
      <c r="R1481" s="7"/>
      <c r="S1481" s="7"/>
      <c r="T1481" s="7"/>
      <c r="U1481" s="7"/>
      <c r="V1481" s="7"/>
      <c r="W1481" s="7">
        <v>0</v>
      </c>
      <c r="X1481" s="7">
        <v>1</v>
      </c>
      <c r="Y1481" s="7">
        <v>0</v>
      </c>
      <c r="Z1481" s="7">
        <v>0</v>
      </c>
      <c r="AA1481" s="7">
        <v>1</v>
      </c>
      <c r="AB1481" s="7">
        <v>0</v>
      </c>
    </row>
    <row r="1482" spans="1:28" ht="13" x14ac:dyDescent="0.3">
      <c r="A1482" s="7">
        <v>50</v>
      </c>
      <c r="B1482" s="7">
        <v>0</v>
      </c>
      <c r="C1482" s="7">
        <v>0</v>
      </c>
      <c r="D1482" s="7">
        <v>1</v>
      </c>
      <c r="E1482" s="7">
        <v>206</v>
      </c>
      <c r="F1482" s="7">
        <f>ROUND(Source!T1461,O1482)</f>
        <v>0</v>
      </c>
      <c r="G1482" s="7" t="s">
        <v>200</v>
      </c>
      <c r="H1482" s="7" t="s">
        <v>201</v>
      </c>
      <c r="I1482" s="7"/>
      <c r="J1482" s="7"/>
      <c r="K1482" s="7">
        <v>206</v>
      </c>
      <c r="L1482" s="7">
        <v>20</v>
      </c>
      <c r="M1482" s="7">
        <v>3</v>
      </c>
      <c r="N1482" s="7" t="s">
        <v>3</v>
      </c>
      <c r="O1482" s="7">
        <v>2</v>
      </c>
      <c r="P1482" s="7">
        <f>ROUND(Source!DL1461,O1482)</f>
        <v>0</v>
      </c>
      <c r="Q1482" s="7"/>
      <c r="R1482" s="7"/>
      <c r="S1482" s="7"/>
      <c r="T1482" s="7"/>
      <c r="U1482" s="7"/>
      <c r="V1482" s="7"/>
      <c r="W1482" s="7">
        <v>0</v>
      </c>
      <c r="X1482" s="7">
        <v>1</v>
      </c>
      <c r="Y1482" s="7">
        <v>0</v>
      </c>
      <c r="Z1482" s="7">
        <v>0</v>
      </c>
      <c r="AA1482" s="7">
        <v>1</v>
      </c>
      <c r="AB1482" s="7">
        <v>0</v>
      </c>
    </row>
    <row r="1483" spans="1:28" ht="13" x14ac:dyDescent="0.3">
      <c r="A1483" s="7">
        <v>50</v>
      </c>
      <c r="B1483" s="7">
        <v>0</v>
      </c>
      <c r="C1483" s="7">
        <v>0</v>
      </c>
      <c r="D1483" s="7">
        <v>1</v>
      </c>
      <c r="E1483" s="7">
        <v>207</v>
      </c>
      <c r="F1483" s="7">
        <f>Source!U1461</f>
        <v>23259.424665071991</v>
      </c>
      <c r="G1483" s="7" t="s">
        <v>202</v>
      </c>
      <c r="H1483" s="7" t="s">
        <v>203</v>
      </c>
      <c r="I1483" s="7"/>
      <c r="J1483" s="7"/>
      <c r="K1483" s="7">
        <v>207</v>
      </c>
      <c r="L1483" s="7">
        <v>21</v>
      </c>
      <c r="M1483" s="7">
        <v>3</v>
      </c>
      <c r="N1483" s="7" t="s">
        <v>3</v>
      </c>
      <c r="O1483" s="7">
        <v>-1</v>
      </c>
      <c r="P1483" s="7">
        <f>Source!DM1461</f>
        <v>23259.424665071991</v>
      </c>
      <c r="Q1483" s="7"/>
      <c r="R1483" s="7"/>
      <c r="S1483" s="7"/>
      <c r="T1483" s="7"/>
      <c r="U1483" s="7"/>
      <c r="V1483" s="7"/>
      <c r="W1483" s="7">
        <v>23259.424665071994</v>
      </c>
      <c r="X1483" s="7">
        <v>1</v>
      </c>
      <c r="Y1483" s="7">
        <v>23259.424665071994</v>
      </c>
      <c r="Z1483" s="7">
        <v>23259.424665071994</v>
      </c>
      <c r="AA1483" s="7">
        <v>1</v>
      </c>
      <c r="AB1483" s="7">
        <v>23259.424665071994</v>
      </c>
    </row>
    <row r="1484" spans="1:28" ht="13" x14ac:dyDescent="0.3">
      <c r="A1484" s="7">
        <v>50</v>
      </c>
      <c r="B1484" s="7">
        <v>0</v>
      </c>
      <c r="C1484" s="7">
        <v>0</v>
      </c>
      <c r="D1484" s="7">
        <v>1</v>
      </c>
      <c r="E1484" s="7">
        <v>208</v>
      </c>
      <c r="F1484" s="7">
        <f>Source!V1461</f>
        <v>0</v>
      </c>
      <c r="G1484" s="7" t="s">
        <v>204</v>
      </c>
      <c r="H1484" s="7" t="s">
        <v>205</v>
      </c>
      <c r="I1484" s="7"/>
      <c r="J1484" s="7"/>
      <c r="K1484" s="7">
        <v>208</v>
      </c>
      <c r="L1484" s="7">
        <v>22</v>
      </c>
      <c r="M1484" s="7">
        <v>3</v>
      </c>
      <c r="N1484" s="7" t="s">
        <v>3</v>
      </c>
      <c r="O1484" s="7">
        <v>-1</v>
      </c>
      <c r="P1484" s="7">
        <f>Source!DN1461</f>
        <v>0</v>
      </c>
      <c r="Q1484" s="7"/>
      <c r="R1484" s="7"/>
      <c r="S1484" s="7"/>
      <c r="T1484" s="7"/>
      <c r="U1484" s="7"/>
      <c r="V1484" s="7"/>
      <c r="W1484" s="7">
        <v>0</v>
      </c>
      <c r="X1484" s="7">
        <v>1</v>
      </c>
      <c r="Y1484" s="7">
        <v>0</v>
      </c>
      <c r="Z1484" s="7">
        <v>0</v>
      </c>
      <c r="AA1484" s="7">
        <v>1</v>
      </c>
      <c r="AB1484" s="7">
        <v>0</v>
      </c>
    </row>
    <row r="1485" spans="1:28" ht="13" x14ac:dyDescent="0.3">
      <c r="A1485" s="7">
        <v>50</v>
      </c>
      <c r="B1485" s="7">
        <v>0</v>
      </c>
      <c r="C1485" s="7">
        <v>0</v>
      </c>
      <c r="D1485" s="7">
        <v>1</v>
      </c>
      <c r="E1485" s="7">
        <v>209</v>
      </c>
      <c r="F1485" s="7">
        <f>ROUND(Source!W1461,O1485)</f>
        <v>0</v>
      </c>
      <c r="G1485" s="7" t="s">
        <v>206</v>
      </c>
      <c r="H1485" s="7" t="s">
        <v>207</v>
      </c>
      <c r="I1485" s="7"/>
      <c r="J1485" s="7"/>
      <c r="K1485" s="7">
        <v>209</v>
      </c>
      <c r="L1485" s="7">
        <v>23</v>
      </c>
      <c r="M1485" s="7">
        <v>3</v>
      </c>
      <c r="N1485" s="7" t="s">
        <v>3</v>
      </c>
      <c r="O1485" s="7">
        <v>2</v>
      </c>
      <c r="P1485" s="7">
        <f>ROUND(Source!DO1461,O1485)</f>
        <v>0</v>
      </c>
      <c r="Q1485" s="7"/>
      <c r="R1485" s="7"/>
      <c r="S1485" s="7"/>
      <c r="T1485" s="7"/>
      <c r="U1485" s="7"/>
      <c r="V1485" s="7"/>
      <c r="W1485" s="7">
        <v>0</v>
      </c>
      <c r="X1485" s="7">
        <v>1</v>
      </c>
      <c r="Y1485" s="7">
        <v>0</v>
      </c>
      <c r="Z1485" s="7">
        <v>0</v>
      </c>
      <c r="AA1485" s="7">
        <v>1</v>
      </c>
      <c r="AB1485" s="7">
        <v>0</v>
      </c>
    </row>
    <row r="1486" spans="1:28" ht="13" x14ac:dyDescent="0.3">
      <c r="A1486" s="7">
        <v>50</v>
      </c>
      <c r="B1486" s="7">
        <v>0</v>
      </c>
      <c r="C1486" s="7">
        <v>0</v>
      </c>
      <c r="D1486" s="7">
        <v>1</v>
      </c>
      <c r="E1486" s="7">
        <v>233</v>
      </c>
      <c r="F1486" s="7">
        <f>ROUND(Source!BD1461,O1486)</f>
        <v>0</v>
      </c>
      <c r="G1486" s="7" t="s">
        <v>208</v>
      </c>
      <c r="H1486" s="7" t="s">
        <v>209</v>
      </c>
      <c r="I1486" s="7"/>
      <c r="J1486" s="7"/>
      <c r="K1486" s="7">
        <v>233</v>
      </c>
      <c r="L1486" s="7">
        <v>24</v>
      </c>
      <c r="M1486" s="7">
        <v>3</v>
      </c>
      <c r="N1486" s="7" t="s">
        <v>3</v>
      </c>
      <c r="O1486" s="7">
        <v>2</v>
      </c>
      <c r="P1486" s="7">
        <f>ROUND(Source!EV1461,O1486)</f>
        <v>0</v>
      </c>
      <c r="Q1486" s="7"/>
      <c r="R1486" s="7"/>
      <c r="S1486" s="7"/>
      <c r="T1486" s="7"/>
      <c r="U1486" s="7"/>
      <c r="V1486" s="7"/>
      <c r="W1486" s="7">
        <v>0</v>
      </c>
      <c r="X1486" s="7">
        <v>1</v>
      </c>
      <c r="Y1486" s="7">
        <v>0</v>
      </c>
      <c r="Z1486" s="7">
        <v>0</v>
      </c>
      <c r="AA1486" s="7">
        <v>1</v>
      </c>
      <c r="AB1486" s="7">
        <v>0</v>
      </c>
    </row>
    <row r="1487" spans="1:28" ht="13" x14ac:dyDescent="0.3">
      <c r="A1487" s="7">
        <v>50</v>
      </c>
      <c r="B1487" s="7">
        <v>0</v>
      </c>
      <c r="C1487" s="7">
        <v>0</v>
      </c>
      <c r="D1487" s="7">
        <v>1</v>
      </c>
      <c r="E1487" s="7">
        <v>210</v>
      </c>
      <c r="F1487" s="7">
        <f>ROUND(Source!X1461,O1487)</f>
        <v>261218.14</v>
      </c>
      <c r="G1487" s="7" t="s">
        <v>210</v>
      </c>
      <c r="H1487" s="7" t="s">
        <v>211</v>
      </c>
      <c r="I1487" s="7"/>
      <c r="J1487" s="7"/>
      <c r="K1487" s="7">
        <v>210</v>
      </c>
      <c r="L1487" s="7">
        <v>25</v>
      </c>
      <c r="M1487" s="7">
        <v>3</v>
      </c>
      <c r="N1487" s="7" t="s">
        <v>3</v>
      </c>
      <c r="O1487" s="7">
        <v>2</v>
      </c>
      <c r="P1487" s="7">
        <f>ROUND(Source!DP1461,O1487)</f>
        <v>14719641.58</v>
      </c>
      <c r="Q1487" s="7"/>
      <c r="R1487" s="7"/>
      <c r="S1487" s="7"/>
      <c r="T1487" s="7"/>
      <c r="U1487" s="7"/>
      <c r="V1487" s="7"/>
      <c r="W1487" s="7">
        <v>261218.14</v>
      </c>
      <c r="X1487" s="7">
        <v>1</v>
      </c>
      <c r="Y1487" s="7">
        <v>261218.14</v>
      </c>
      <c r="Z1487" s="7">
        <v>14719641.58</v>
      </c>
      <c r="AA1487" s="7">
        <v>1</v>
      </c>
      <c r="AB1487" s="7">
        <v>14719641.58</v>
      </c>
    </row>
    <row r="1488" spans="1:28" ht="13" x14ac:dyDescent="0.3">
      <c r="A1488" s="7">
        <v>50</v>
      </c>
      <c r="B1488" s="7">
        <v>0</v>
      </c>
      <c r="C1488" s="7">
        <v>0</v>
      </c>
      <c r="D1488" s="7">
        <v>1</v>
      </c>
      <c r="E1488" s="7">
        <v>211</v>
      </c>
      <c r="F1488" s="7">
        <f>ROUND(Source!Y1461,O1488)</f>
        <v>137527.76</v>
      </c>
      <c r="G1488" s="7" t="s">
        <v>212</v>
      </c>
      <c r="H1488" s="7" t="s">
        <v>213</v>
      </c>
      <c r="I1488" s="7"/>
      <c r="J1488" s="7"/>
      <c r="K1488" s="7">
        <v>211</v>
      </c>
      <c r="L1488" s="7">
        <v>26</v>
      </c>
      <c r="M1488" s="7">
        <v>3</v>
      </c>
      <c r="N1488" s="7" t="s">
        <v>3</v>
      </c>
      <c r="O1488" s="7">
        <v>2</v>
      </c>
      <c r="P1488" s="7">
        <f>ROUND(Source!DQ1461,O1488)</f>
        <v>7749691.21</v>
      </c>
      <c r="Q1488" s="7"/>
      <c r="R1488" s="7"/>
      <c r="S1488" s="7"/>
      <c r="T1488" s="7"/>
      <c r="U1488" s="7"/>
      <c r="V1488" s="7"/>
      <c r="W1488" s="7">
        <v>137527.76</v>
      </c>
      <c r="X1488" s="7">
        <v>1</v>
      </c>
      <c r="Y1488" s="7">
        <v>137527.76</v>
      </c>
      <c r="Z1488" s="7">
        <v>7749691.21</v>
      </c>
      <c r="AA1488" s="7">
        <v>1</v>
      </c>
      <c r="AB1488" s="7">
        <v>7749691.21</v>
      </c>
    </row>
    <row r="1489" spans="1:50" ht="13" x14ac:dyDescent="0.3">
      <c r="A1489" s="7">
        <v>50</v>
      </c>
      <c r="B1489" s="7">
        <v>0</v>
      </c>
      <c r="C1489" s="7">
        <v>0</v>
      </c>
      <c r="D1489" s="7">
        <v>1</v>
      </c>
      <c r="E1489" s="7">
        <v>224</v>
      </c>
      <c r="F1489" s="7">
        <f>ROUND(Source!AR1461,O1489)</f>
        <v>5734485.7199999997</v>
      </c>
      <c r="G1489" s="7" t="s">
        <v>214</v>
      </c>
      <c r="H1489" s="7" t="s">
        <v>215</v>
      </c>
      <c r="I1489" s="7"/>
      <c r="J1489" s="7"/>
      <c r="K1489" s="7">
        <v>224</v>
      </c>
      <c r="L1489" s="7">
        <v>27</v>
      </c>
      <c r="M1489" s="7">
        <v>3</v>
      </c>
      <c r="N1489" s="7" t="s">
        <v>3</v>
      </c>
      <c r="O1489" s="7">
        <v>2</v>
      </c>
      <c r="P1489" s="7">
        <f>ROUND(Source!EJ1461,O1489)</f>
        <v>78658441.609999999</v>
      </c>
      <c r="Q1489" s="7"/>
      <c r="R1489" s="7"/>
      <c r="S1489" s="7"/>
      <c r="T1489" s="7"/>
      <c r="U1489" s="7"/>
      <c r="V1489" s="7"/>
      <c r="W1489" s="7">
        <v>5734485.7199999997</v>
      </c>
      <c r="X1489" s="7">
        <v>1</v>
      </c>
      <c r="Y1489" s="7">
        <v>5734485.7199999997</v>
      </c>
      <c r="Z1489" s="7">
        <v>78658441.609999999</v>
      </c>
      <c r="AA1489" s="7">
        <v>1</v>
      </c>
      <c r="AB1489" s="7">
        <v>78658441.609999999</v>
      </c>
    </row>
    <row r="1492" spans="1:50" x14ac:dyDescent="0.25">
      <c r="A1492">
        <v>70</v>
      </c>
      <c r="B1492">
        <v>1</v>
      </c>
      <c r="D1492">
        <v>1</v>
      </c>
      <c r="E1492" t="s">
        <v>1534</v>
      </c>
      <c r="F1492" t="s">
        <v>1535</v>
      </c>
      <c r="G1492">
        <v>0</v>
      </c>
      <c r="H1492">
        <v>0</v>
      </c>
      <c r="I1492" t="s">
        <v>3</v>
      </c>
      <c r="J1492">
        <v>1</v>
      </c>
      <c r="K1492">
        <v>0</v>
      </c>
      <c r="L1492" t="s">
        <v>3</v>
      </c>
      <c r="M1492" t="s">
        <v>3</v>
      </c>
      <c r="N1492">
        <v>0</v>
      </c>
      <c r="O1492">
        <v>0</v>
      </c>
      <c r="P1492" t="s">
        <v>3</v>
      </c>
    </row>
    <row r="1493" spans="1:50" x14ac:dyDescent="0.25">
      <c r="A1493">
        <v>70</v>
      </c>
      <c r="B1493">
        <v>1</v>
      </c>
      <c r="D1493">
        <v>2</v>
      </c>
      <c r="E1493" t="s">
        <v>1536</v>
      </c>
      <c r="F1493" t="s">
        <v>1537</v>
      </c>
      <c r="G1493">
        <v>1</v>
      </c>
      <c r="H1493">
        <v>0</v>
      </c>
      <c r="I1493" t="s">
        <v>3</v>
      </c>
      <c r="J1493">
        <v>1</v>
      </c>
      <c r="K1493">
        <v>0</v>
      </c>
      <c r="L1493" t="s">
        <v>3</v>
      </c>
      <c r="M1493" t="s">
        <v>3</v>
      </c>
      <c r="N1493">
        <v>0</v>
      </c>
      <c r="O1493">
        <v>1</v>
      </c>
      <c r="P1493" t="s">
        <v>3</v>
      </c>
    </row>
    <row r="1494" spans="1:50" x14ac:dyDescent="0.25">
      <c r="A1494">
        <v>70</v>
      </c>
      <c r="B1494">
        <v>1</v>
      </c>
      <c r="D1494">
        <v>3</v>
      </c>
      <c r="E1494" t="s">
        <v>1538</v>
      </c>
      <c r="F1494" t="s">
        <v>1539</v>
      </c>
      <c r="G1494">
        <v>1</v>
      </c>
      <c r="H1494">
        <v>0</v>
      </c>
      <c r="I1494" t="s">
        <v>3</v>
      </c>
      <c r="J1494">
        <v>0</v>
      </c>
      <c r="K1494">
        <v>0</v>
      </c>
      <c r="L1494" t="s">
        <v>3</v>
      </c>
      <c r="M1494" t="s">
        <v>3</v>
      </c>
      <c r="N1494">
        <v>0</v>
      </c>
      <c r="O1494">
        <v>1</v>
      </c>
      <c r="P1494" t="s">
        <v>3</v>
      </c>
    </row>
    <row r="1495" spans="1:50" x14ac:dyDescent="0.25">
      <c r="A1495">
        <v>70</v>
      </c>
      <c r="B1495">
        <v>1</v>
      </c>
      <c r="D1495">
        <v>4</v>
      </c>
      <c r="E1495" t="s">
        <v>1540</v>
      </c>
      <c r="F1495" t="s">
        <v>1541</v>
      </c>
      <c r="G1495">
        <v>1</v>
      </c>
      <c r="H1495">
        <v>0</v>
      </c>
      <c r="I1495" t="s">
        <v>3</v>
      </c>
      <c r="J1495">
        <v>0</v>
      </c>
      <c r="K1495">
        <v>0</v>
      </c>
      <c r="L1495" t="s">
        <v>3</v>
      </c>
      <c r="M1495" t="s">
        <v>3</v>
      </c>
      <c r="N1495">
        <v>0</v>
      </c>
      <c r="O1495">
        <v>1</v>
      </c>
      <c r="P1495" t="s">
        <v>3</v>
      </c>
    </row>
    <row r="1496" spans="1:50" x14ac:dyDescent="0.25">
      <c r="A1496">
        <v>70</v>
      </c>
      <c r="B1496">
        <v>1</v>
      </c>
      <c r="D1496">
        <v>5</v>
      </c>
      <c r="E1496" t="s">
        <v>1542</v>
      </c>
      <c r="F1496" t="s">
        <v>1543</v>
      </c>
      <c r="G1496">
        <v>0</v>
      </c>
      <c r="H1496">
        <v>0</v>
      </c>
      <c r="I1496" t="s">
        <v>3</v>
      </c>
      <c r="J1496">
        <v>0</v>
      </c>
      <c r="K1496">
        <v>0</v>
      </c>
      <c r="L1496" t="s">
        <v>3</v>
      </c>
      <c r="M1496" t="s">
        <v>3</v>
      </c>
      <c r="N1496">
        <v>0</v>
      </c>
      <c r="O1496">
        <v>0</v>
      </c>
      <c r="P1496" t="s">
        <v>3</v>
      </c>
    </row>
    <row r="1498" spans="1:50" x14ac:dyDescent="0.25">
      <c r="A1498">
        <v>-1</v>
      </c>
    </row>
    <row r="1500" spans="1:50" ht="13" x14ac:dyDescent="0.3">
      <c r="A1500" s="6">
        <v>75</v>
      </c>
      <c r="B1500" s="6" t="s">
        <v>1544</v>
      </c>
      <c r="C1500" s="6">
        <v>2000</v>
      </c>
      <c r="D1500" s="6">
        <v>0</v>
      </c>
      <c r="E1500" s="6">
        <v>1</v>
      </c>
      <c r="F1500" s="6">
        <v>0</v>
      </c>
      <c r="G1500" s="6">
        <v>0</v>
      </c>
      <c r="H1500" s="6">
        <v>1</v>
      </c>
      <c r="I1500" s="6">
        <v>1</v>
      </c>
      <c r="J1500" s="6">
        <v>3</v>
      </c>
      <c r="K1500" s="6">
        <v>0</v>
      </c>
      <c r="L1500" s="6">
        <v>0</v>
      </c>
      <c r="M1500" s="6">
        <v>0</v>
      </c>
      <c r="N1500" s="6">
        <v>54971259</v>
      </c>
      <c r="O1500" s="6">
        <v>1</v>
      </c>
    </row>
    <row r="1501" spans="1:50" x14ac:dyDescent="0.25">
      <c r="A1501" s="8">
        <v>1</v>
      </c>
      <c r="B1501" s="8" t="s">
        <v>1545</v>
      </c>
      <c r="C1501" s="8" t="s">
        <v>1546</v>
      </c>
      <c r="D1501" s="8">
        <v>2000</v>
      </c>
      <c r="E1501" s="8">
        <v>1</v>
      </c>
      <c r="F1501" s="8">
        <v>1</v>
      </c>
      <c r="G1501" s="8">
        <v>1</v>
      </c>
      <c r="H1501" s="8">
        <v>0</v>
      </c>
      <c r="I1501" s="8">
        <v>2</v>
      </c>
      <c r="J1501" s="8">
        <v>1</v>
      </c>
      <c r="K1501" s="8">
        <v>1</v>
      </c>
      <c r="L1501" s="8">
        <v>1</v>
      </c>
      <c r="M1501" s="8">
        <v>1</v>
      </c>
      <c r="N1501" s="8">
        <v>1</v>
      </c>
      <c r="O1501" s="8">
        <v>1</v>
      </c>
      <c r="P1501" s="8">
        <v>1</v>
      </c>
      <c r="Q1501" s="8">
        <v>1</v>
      </c>
      <c r="R1501" s="8" t="s">
        <v>3</v>
      </c>
      <c r="S1501" s="8" t="s">
        <v>3</v>
      </c>
      <c r="T1501" s="8" t="s">
        <v>3</v>
      </c>
      <c r="U1501" s="8" t="s">
        <v>3</v>
      </c>
      <c r="V1501" s="8" t="s">
        <v>3</v>
      </c>
      <c r="W1501" s="8" t="s">
        <v>3</v>
      </c>
      <c r="X1501" s="8" t="s">
        <v>3</v>
      </c>
      <c r="Y1501" s="8" t="s">
        <v>3</v>
      </c>
      <c r="Z1501" s="8" t="s">
        <v>3</v>
      </c>
      <c r="AA1501" s="8" t="s">
        <v>459</v>
      </c>
      <c r="AB1501" s="8"/>
      <c r="AC1501" s="8"/>
      <c r="AD1501" s="8"/>
      <c r="AE1501" s="8"/>
      <c r="AF1501" s="8"/>
      <c r="AG1501" s="8"/>
      <c r="AH1501" s="8"/>
      <c r="AI1501" s="8"/>
      <c r="AJ1501" s="8"/>
      <c r="AK1501" s="8"/>
      <c r="AL1501" s="8"/>
      <c r="AM1501" s="8"/>
      <c r="AN1501" s="8">
        <v>55890822</v>
      </c>
      <c r="AO1501" s="8"/>
      <c r="AP1501" s="8"/>
      <c r="AQ1501" s="8"/>
      <c r="AR1501" s="8"/>
      <c r="AS1501" s="8"/>
      <c r="AT1501" s="8"/>
      <c r="AU1501" s="8"/>
      <c r="AV1501" s="8"/>
      <c r="AW1501" s="8"/>
      <c r="AX1501" s="8"/>
    </row>
    <row r="1502" spans="1:50" ht="13" x14ac:dyDescent="0.3">
      <c r="A1502" s="6">
        <v>75</v>
      </c>
      <c r="B1502" s="6" t="s">
        <v>1547</v>
      </c>
      <c r="C1502" s="6">
        <v>2026</v>
      </c>
      <c r="D1502" s="6">
        <v>1</v>
      </c>
      <c r="E1502" s="6">
        <v>0</v>
      </c>
      <c r="F1502" s="6"/>
      <c r="G1502" s="6">
        <v>0</v>
      </c>
      <c r="H1502" s="6">
        <v>1</v>
      </c>
      <c r="I1502" s="6">
        <v>1</v>
      </c>
      <c r="J1502" s="6">
        <v>1</v>
      </c>
      <c r="K1502" s="6">
        <v>0</v>
      </c>
      <c r="L1502" s="6">
        <v>0</v>
      </c>
      <c r="M1502" s="6">
        <v>1</v>
      </c>
      <c r="N1502" s="6">
        <v>55890823</v>
      </c>
      <c r="O1502" s="6">
        <v>2</v>
      </c>
    </row>
    <row r="1503" spans="1:50" x14ac:dyDescent="0.25">
      <c r="A1503" s="8">
        <v>1</v>
      </c>
      <c r="B1503" s="8" t="s">
        <v>1545</v>
      </c>
      <c r="C1503" s="8" t="s">
        <v>1546</v>
      </c>
      <c r="D1503" s="8">
        <v>2026</v>
      </c>
      <c r="E1503" s="8">
        <v>1</v>
      </c>
      <c r="F1503" s="8">
        <v>1</v>
      </c>
      <c r="G1503" s="8">
        <v>1</v>
      </c>
      <c r="H1503" s="8">
        <v>0</v>
      </c>
      <c r="I1503" s="8">
        <v>2</v>
      </c>
      <c r="J1503" s="8">
        <v>1</v>
      </c>
      <c r="K1503" s="8">
        <v>9.84</v>
      </c>
      <c r="L1503" s="8">
        <v>7.57</v>
      </c>
      <c r="M1503" s="8">
        <v>1</v>
      </c>
      <c r="N1503" s="8">
        <v>1</v>
      </c>
      <c r="O1503" s="8">
        <v>9.84</v>
      </c>
      <c r="P1503" s="8">
        <v>7.57</v>
      </c>
      <c r="Q1503" s="8">
        <v>1</v>
      </c>
      <c r="R1503" s="8" t="s">
        <v>3</v>
      </c>
      <c r="S1503" s="8" t="s">
        <v>3</v>
      </c>
      <c r="T1503" s="8" t="s">
        <v>3</v>
      </c>
      <c r="U1503" s="8" t="s">
        <v>3</v>
      </c>
      <c r="V1503" s="8" t="s">
        <v>3</v>
      </c>
      <c r="W1503" s="8" t="s">
        <v>3</v>
      </c>
      <c r="X1503" s="8" t="s">
        <v>3</v>
      </c>
      <c r="Y1503" s="8" t="s">
        <v>3</v>
      </c>
      <c r="Z1503" s="8" t="s">
        <v>3</v>
      </c>
      <c r="AA1503" s="8" t="s">
        <v>1548</v>
      </c>
      <c r="AB1503" s="8"/>
      <c r="AC1503" s="8"/>
      <c r="AD1503" s="8"/>
      <c r="AE1503" s="8"/>
      <c r="AF1503" s="8"/>
      <c r="AG1503" s="8"/>
      <c r="AH1503" s="8"/>
      <c r="AI1503" s="8"/>
      <c r="AJ1503" s="8"/>
      <c r="AK1503" s="8"/>
      <c r="AL1503" s="8"/>
      <c r="AM1503" s="8"/>
      <c r="AN1503" s="8">
        <v>55890824</v>
      </c>
      <c r="AO1503" s="8"/>
      <c r="AP1503" s="8"/>
      <c r="AQ1503" s="8"/>
      <c r="AR1503" s="8"/>
      <c r="AS1503" s="8"/>
      <c r="AT1503" s="8"/>
      <c r="AU1503" s="8"/>
      <c r="AV1503" s="8"/>
      <c r="AW1503" s="8"/>
      <c r="AX1503" s="8"/>
    </row>
    <row r="1504" spans="1:50" x14ac:dyDescent="0.25">
      <c r="A1504" s="8">
        <v>1</v>
      </c>
      <c r="B1504" s="8" t="s">
        <v>1545</v>
      </c>
      <c r="C1504" s="8" t="s">
        <v>1549</v>
      </c>
      <c r="D1504" s="8">
        <v>2026</v>
      </c>
      <c r="E1504" s="8">
        <v>1</v>
      </c>
      <c r="F1504" s="8">
        <v>1</v>
      </c>
      <c r="G1504" s="8">
        <v>1</v>
      </c>
      <c r="H1504" s="8">
        <v>0</v>
      </c>
      <c r="I1504" s="8">
        <v>2</v>
      </c>
      <c r="J1504" s="8">
        <v>1</v>
      </c>
      <c r="K1504" s="8">
        <v>9.84</v>
      </c>
      <c r="L1504" s="8">
        <v>7.57</v>
      </c>
      <c r="M1504" s="8">
        <v>1</v>
      </c>
      <c r="N1504" s="8">
        <v>1</v>
      </c>
      <c r="O1504" s="8">
        <v>9.84</v>
      </c>
      <c r="P1504" s="8">
        <v>7.57</v>
      </c>
      <c r="Q1504" s="8">
        <v>1</v>
      </c>
      <c r="R1504" s="8" t="s">
        <v>3</v>
      </c>
      <c r="S1504" s="8" t="s">
        <v>3</v>
      </c>
      <c r="T1504" s="8" t="s">
        <v>3</v>
      </c>
      <c r="U1504" s="8" t="s">
        <v>3</v>
      </c>
      <c r="V1504" s="8" t="s">
        <v>3</v>
      </c>
      <c r="W1504" s="8" t="s">
        <v>3</v>
      </c>
      <c r="X1504" s="8" t="s">
        <v>3</v>
      </c>
      <c r="Y1504" s="8" t="s">
        <v>3</v>
      </c>
      <c r="Z1504" s="8" t="s">
        <v>3</v>
      </c>
      <c r="AA1504" s="8" t="s">
        <v>1550</v>
      </c>
      <c r="AB1504" s="8"/>
      <c r="AC1504" s="8"/>
      <c r="AD1504" s="8"/>
      <c r="AE1504" s="8"/>
      <c r="AF1504" s="8"/>
      <c r="AG1504" s="8"/>
      <c r="AH1504" s="8"/>
      <c r="AI1504" s="8"/>
      <c r="AJ1504" s="8"/>
      <c r="AK1504" s="8"/>
      <c r="AL1504" s="8"/>
      <c r="AM1504" s="8"/>
      <c r="AN1504" s="8">
        <v>55890825</v>
      </c>
      <c r="AO1504" s="8"/>
      <c r="AP1504" s="8"/>
      <c r="AQ1504" s="8"/>
      <c r="AR1504" s="8"/>
      <c r="AS1504" s="8"/>
      <c r="AT1504" s="8"/>
      <c r="AU1504" s="8"/>
      <c r="AV1504" s="8"/>
      <c r="AW1504" s="8"/>
      <c r="AX1504" s="8"/>
    </row>
    <row r="1508" spans="1:5" x14ac:dyDescent="0.25">
      <c r="A1508">
        <v>65</v>
      </c>
      <c r="C1508">
        <v>1</v>
      </c>
      <c r="D1508">
        <v>0</v>
      </c>
      <c r="E1508">
        <v>245</v>
      </c>
    </row>
  </sheetData>
  <printOptions gridLines="1"/>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C55"/>
  <sheetViews>
    <sheetView workbookViewId="0"/>
  </sheetViews>
  <sheetFormatPr defaultColWidth="9.1796875" defaultRowHeight="12.5" x14ac:dyDescent="0.25"/>
  <cols>
    <col min="1" max="256" width="9.1796875" style="4" customWidth="1"/>
    <col min="257" max="16384" width="9.1796875" style="4"/>
  </cols>
  <sheetData>
    <row r="1" spans="1:133" x14ac:dyDescent="0.25">
      <c r="A1" s="4">
        <v>0</v>
      </c>
      <c r="B1" s="4" t="s">
        <v>0</v>
      </c>
      <c r="D1" s="4" t="s">
        <v>1551</v>
      </c>
      <c r="F1" s="4">
        <v>0</v>
      </c>
      <c r="G1" s="4">
        <v>0</v>
      </c>
      <c r="H1" s="4">
        <v>0</v>
      </c>
      <c r="I1" s="4" t="s">
        <v>2</v>
      </c>
      <c r="J1" s="4" t="s">
        <v>3</v>
      </c>
      <c r="K1" s="4">
        <v>1</v>
      </c>
      <c r="L1" s="4">
        <v>74599</v>
      </c>
      <c r="M1" s="4">
        <v>10</v>
      </c>
      <c r="N1" s="4">
        <v>12</v>
      </c>
      <c r="O1" s="4">
        <v>1</v>
      </c>
      <c r="P1" s="4">
        <v>0</v>
      </c>
      <c r="Q1" s="4">
        <v>5</v>
      </c>
    </row>
    <row r="4" spans="1:133" ht="13" x14ac:dyDescent="0.3">
      <c r="A4" s="11">
        <v>1</v>
      </c>
      <c r="B4" s="11">
        <v>1</v>
      </c>
      <c r="C4" s="11">
        <v>-1</v>
      </c>
      <c r="D4" s="11"/>
      <c r="E4" s="11"/>
      <c r="F4" s="11"/>
      <c r="G4" s="11" t="s">
        <v>4</v>
      </c>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v>0</v>
      </c>
    </row>
    <row r="5" spans="1:133" ht="13" x14ac:dyDescent="0.3">
      <c r="A5" s="11">
        <v>8</v>
      </c>
      <c r="B5" s="11">
        <v>1</v>
      </c>
      <c r="C5" s="11">
        <v>-1</v>
      </c>
      <c r="D5" s="11"/>
      <c r="E5" s="11"/>
      <c r="F5" s="11"/>
      <c r="G5" s="11" t="s">
        <v>4</v>
      </c>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v>0</v>
      </c>
    </row>
    <row r="12" spans="1:133" ht="13" x14ac:dyDescent="0.3">
      <c r="A12" s="11">
        <v>1</v>
      </c>
      <c r="B12" s="11">
        <v>51</v>
      </c>
      <c r="C12" s="11">
        <v>0</v>
      </c>
      <c r="D12" s="11"/>
      <c r="E12" s="11">
        <v>0</v>
      </c>
      <c r="F12" s="11" t="s">
        <v>5</v>
      </c>
      <c r="G12" s="11" t="s">
        <v>6</v>
      </c>
      <c r="H12" s="11" t="s">
        <v>3</v>
      </c>
      <c r="I12" s="11">
        <v>0</v>
      </c>
      <c r="J12" s="11" t="s">
        <v>7</v>
      </c>
      <c r="K12" s="11">
        <v>0</v>
      </c>
      <c r="L12" s="11">
        <v>0</v>
      </c>
      <c r="M12" s="11">
        <v>4098</v>
      </c>
      <c r="N12" s="11"/>
      <c r="O12" s="11">
        <v>0</v>
      </c>
      <c r="P12" s="11">
        <v>0</v>
      </c>
      <c r="Q12" s="11">
        <v>0</v>
      </c>
      <c r="R12" s="11">
        <v>0</v>
      </c>
      <c r="S12" s="11">
        <v>0</v>
      </c>
      <c r="T12" s="11">
        <v>1</v>
      </c>
      <c r="U12" s="11" t="s">
        <v>3</v>
      </c>
      <c r="V12" s="11">
        <v>2</v>
      </c>
      <c r="W12" s="11" t="s">
        <v>3</v>
      </c>
      <c r="X12" s="11" t="s">
        <v>3</v>
      </c>
      <c r="Y12" s="11" t="s">
        <v>3</v>
      </c>
      <c r="Z12" s="11" t="s">
        <v>3</v>
      </c>
      <c r="AA12" s="11" t="s">
        <v>3</v>
      </c>
      <c r="AB12" s="11" t="s">
        <v>8</v>
      </c>
      <c r="AC12" s="11" t="s">
        <v>9</v>
      </c>
      <c r="AD12" s="11" t="s">
        <v>10</v>
      </c>
      <c r="AE12" s="11" t="s">
        <v>11</v>
      </c>
      <c r="AF12" s="11" t="s">
        <v>3</v>
      </c>
      <c r="AG12" s="11" t="s">
        <v>3</v>
      </c>
      <c r="AH12" s="11" t="s">
        <v>3</v>
      </c>
      <c r="AI12" s="11" t="s">
        <v>3</v>
      </c>
      <c r="AJ12" s="11" t="s">
        <v>3</v>
      </c>
      <c r="AK12" s="11"/>
      <c r="AL12" s="11" t="s">
        <v>3</v>
      </c>
      <c r="AM12" s="11" t="s">
        <v>3</v>
      </c>
      <c r="AN12" s="11" t="s">
        <v>3</v>
      </c>
      <c r="AO12" s="11"/>
      <c r="AP12" s="11" t="s">
        <v>3</v>
      </c>
      <c r="AQ12" s="11" t="s">
        <v>3</v>
      </c>
      <c r="AR12" s="11" t="s">
        <v>3</v>
      </c>
      <c r="AS12" s="11"/>
      <c r="AT12" s="11"/>
      <c r="AU12" s="11"/>
      <c r="AV12" s="11"/>
      <c r="AW12" s="11"/>
      <c r="AX12" s="11" t="s">
        <v>3</v>
      </c>
      <c r="AY12" s="11" t="s">
        <v>3</v>
      </c>
      <c r="AZ12" s="11" t="s">
        <v>3</v>
      </c>
      <c r="BA12" s="11"/>
      <c r="BB12" s="11">
        <v>0</v>
      </c>
      <c r="BC12" s="11"/>
      <c r="BD12" s="11"/>
      <c r="BE12" s="11"/>
      <c r="BF12" s="11"/>
      <c r="BG12" s="11"/>
      <c r="BH12" s="11" t="s">
        <v>12</v>
      </c>
      <c r="BI12" s="11" t="s">
        <v>13</v>
      </c>
      <c r="BJ12" s="11">
        <v>1</v>
      </c>
      <c r="BK12" s="11">
        <v>1</v>
      </c>
      <c r="BL12" s="11">
        <v>0</v>
      </c>
      <c r="BM12" s="11">
        <v>0</v>
      </c>
      <c r="BN12" s="11">
        <v>1</v>
      </c>
      <c r="BO12" s="11">
        <v>0</v>
      </c>
      <c r="BP12" s="11">
        <v>6</v>
      </c>
      <c r="BQ12" s="11">
        <v>2</v>
      </c>
      <c r="BR12" s="11">
        <v>1</v>
      </c>
      <c r="BS12" s="11">
        <v>1</v>
      </c>
      <c r="BT12" s="11">
        <v>0</v>
      </c>
      <c r="BU12" s="11">
        <v>0</v>
      </c>
      <c r="BV12" s="11">
        <v>0</v>
      </c>
      <c r="BW12" s="11">
        <v>0</v>
      </c>
      <c r="BX12" s="11">
        <v>0</v>
      </c>
      <c r="BY12" s="11" t="s">
        <v>14</v>
      </c>
      <c r="BZ12" s="11" t="s">
        <v>15</v>
      </c>
      <c r="CA12" s="11" t="s">
        <v>16</v>
      </c>
      <c r="CB12" s="11" t="s">
        <v>16</v>
      </c>
      <c r="CC12" s="11" t="s">
        <v>16</v>
      </c>
      <c r="CD12" s="11" t="s">
        <v>16</v>
      </c>
      <c r="CE12" s="11" t="s">
        <v>17</v>
      </c>
      <c r="CF12" s="11">
        <v>0</v>
      </c>
      <c r="CG12" s="11">
        <v>0</v>
      </c>
      <c r="CH12" s="11">
        <v>8200</v>
      </c>
      <c r="CI12" s="11" t="s">
        <v>3</v>
      </c>
      <c r="CJ12" s="11" t="s">
        <v>3</v>
      </c>
      <c r="CK12" s="11">
        <v>82</v>
      </c>
      <c r="CL12" s="11"/>
      <c r="CM12" s="11"/>
      <c r="CN12" s="11"/>
      <c r="CO12" s="11"/>
      <c r="CP12" s="11"/>
      <c r="CQ12" s="11" t="s">
        <v>18</v>
      </c>
      <c r="CR12" s="11" t="s">
        <v>19</v>
      </c>
      <c r="CS12" s="11">
        <v>41660</v>
      </c>
      <c r="CT12" s="11">
        <v>1</v>
      </c>
      <c r="CU12" s="11">
        <v>81</v>
      </c>
      <c r="CV12" s="11"/>
      <c r="CW12" s="11"/>
      <c r="CX12" s="11"/>
      <c r="CY12" s="11">
        <v>0</v>
      </c>
      <c r="CZ12" s="11" t="s">
        <v>3</v>
      </c>
      <c r="DA12" s="11" t="s">
        <v>3</v>
      </c>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v>0</v>
      </c>
    </row>
    <row r="14" spans="1:133" ht="13" x14ac:dyDescent="0.3">
      <c r="A14" s="11">
        <v>22</v>
      </c>
      <c r="B14" s="11">
        <v>1</v>
      </c>
      <c r="C14" s="11">
        <v>0</v>
      </c>
      <c r="D14" s="11">
        <v>54971259</v>
      </c>
      <c r="E14" s="11">
        <v>55890823</v>
      </c>
      <c r="F14" s="11">
        <v>2</v>
      </c>
      <c r="G14" s="11">
        <v>1</v>
      </c>
      <c r="H14" s="11"/>
      <c r="I14" s="11"/>
      <c r="J14" s="11"/>
      <c r="K14" s="11"/>
      <c r="L14" s="11"/>
      <c r="M14" s="11"/>
      <c r="N14" s="11"/>
      <c r="O14" s="11"/>
    </row>
    <row r="16" spans="1:133" x14ac:dyDescent="0.25">
      <c r="A16" s="12">
        <v>3</v>
      </c>
      <c r="B16" s="12">
        <v>1</v>
      </c>
      <c r="C16" s="12" t="s">
        <v>5</v>
      </c>
      <c r="D16" s="12" t="s">
        <v>20</v>
      </c>
      <c r="E16" s="13">
        <f>ROUND((Source!F1448)/1000,2)</f>
        <v>261.16000000000003</v>
      </c>
      <c r="F16" s="13">
        <f>ROUND((Source!F1449)/1000,2)</f>
        <v>4377.25</v>
      </c>
      <c r="G16" s="13">
        <f>ROUND((Source!F1440)/1000,2)</f>
        <v>1096.07</v>
      </c>
      <c r="H16" s="13">
        <f>ROUND((Source!F1450)/1000+(Source!F1451)/1000,2)</f>
        <v>0</v>
      </c>
      <c r="I16" s="13">
        <f>E16+F16+G16+H16</f>
        <v>5734.48</v>
      </c>
      <c r="J16" s="13">
        <f>ROUND((Source!F1446+Source!F1445)/1000,2)</f>
        <v>275.98</v>
      </c>
      <c r="K16" s="13">
        <v>10366.68</v>
      </c>
      <c r="L16" s="13">
        <v>0</v>
      </c>
      <c r="M16" s="13">
        <v>0</v>
      </c>
      <c r="N16" s="13">
        <f>I16+L16+M16</f>
        <v>5734.48</v>
      </c>
      <c r="T16" s="14">
        <f>ROUND((Source!P1448)/1000,2)</f>
        <v>14439.08</v>
      </c>
      <c r="U16" s="14">
        <f>ROUND((Source!P1449)/1000,2)</f>
        <v>55954.02</v>
      </c>
      <c r="V16" s="14">
        <f>ROUND((Source!P1440)/1000,2)</f>
        <v>8265.34</v>
      </c>
      <c r="W16" s="14">
        <f>ROUND((Source!P1450)/1000+(Source!P1451)/1000,2)</f>
        <v>0</v>
      </c>
      <c r="X16" s="14">
        <f>T16+U16+V16+W16</f>
        <v>78658.439999999988</v>
      </c>
      <c r="Y16" s="14">
        <f>ROUND((Source!P1446+Source!P1445)/1000,2)</f>
        <v>15551.73</v>
      </c>
      <c r="Z16" s="14">
        <v>96518.75</v>
      </c>
      <c r="AA16" s="14">
        <v>0</v>
      </c>
      <c r="AB16" s="14">
        <v>0</v>
      </c>
      <c r="AC16" s="14">
        <f>X16+AA16+AB16</f>
        <v>78658.439999999988</v>
      </c>
      <c r="AI16" s="12">
        <v>2</v>
      </c>
      <c r="AJ16" s="12">
        <v>-1</v>
      </c>
      <c r="AK16" s="12" t="s">
        <v>3</v>
      </c>
      <c r="AL16" s="12" t="s">
        <v>2489</v>
      </c>
      <c r="AM16" s="12" t="s">
        <v>24</v>
      </c>
      <c r="AN16" s="12">
        <v>0</v>
      </c>
      <c r="AO16" s="12" t="s">
        <v>3</v>
      </c>
      <c r="AP16" s="12" t="s">
        <v>3</v>
      </c>
      <c r="AT16" s="13">
        <v>5335739.82</v>
      </c>
      <c r="AU16" s="13">
        <v>5030938.95</v>
      </c>
      <c r="AV16" s="13">
        <v>0</v>
      </c>
      <c r="AW16" s="13">
        <v>1096069.3899999999</v>
      </c>
      <c r="AX16" s="13">
        <v>0</v>
      </c>
      <c r="AY16" s="13">
        <v>34810</v>
      </c>
      <c r="AZ16" s="13">
        <v>5993.71</v>
      </c>
      <c r="BA16" s="13">
        <v>269990.87</v>
      </c>
      <c r="BB16" s="13">
        <v>261162.67</v>
      </c>
      <c r="BC16" s="13">
        <v>4377253.66</v>
      </c>
      <c r="BD16" s="13">
        <v>0</v>
      </c>
      <c r="BE16" s="13">
        <v>0</v>
      </c>
      <c r="BF16" s="13">
        <v>23259.424665071994</v>
      </c>
      <c r="BG16" s="13">
        <v>0</v>
      </c>
      <c r="BH16" s="13">
        <v>0</v>
      </c>
      <c r="BI16" s="13">
        <v>261218.14</v>
      </c>
      <c r="BJ16" s="13">
        <v>137527.76</v>
      </c>
      <c r="BK16" s="13">
        <v>5734485.7199999997</v>
      </c>
      <c r="BR16" s="14">
        <v>56189108.82</v>
      </c>
      <c r="BS16" s="14">
        <v>40329645.649999999</v>
      </c>
      <c r="BT16" s="14">
        <v>0</v>
      </c>
      <c r="BU16" s="14">
        <v>8265338.9400000004</v>
      </c>
      <c r="BV16" s="14">
        <v>0</v>
      </c>
      <c r="BW16" s="14">
        <v>645477.66</v>
      </c>
      <c r="BX16" s="14">
        <v>337745.55</v>
      </c>
      <c r="BY16" s="14">
        <v>15213985.51</v>
      </c>
      <c r="BZ16" s="14">
        <v>14439082.48</v>
      </c>
      <c r="CA16" s="14">
        <v>55954020.189999998</v>
      </c>
      <c r="CB16" s="14">
        <v>0</v>
      </c>
      <c r="CC16" s="14">
        <v>0</v>
      </c>
      <c r="CD16" s="14">
        <v>23259.424665071994</v>
      </c>
      <c r="CE16" s="14">
        <v>0</v>
      </c>
      <c r="CF16" s="14">
        <v>0</v>
      </c>
      <c r="CG16" s="14">
        <v>14719641.58</v>
      </c>
      <c r="CH16" s="14">
        <v>7749691.21</v>
      </c>
      <c r="CI16" s="14">
        <v>78658441.609999999</v>
      </c>
    </row>
    <row r="18" spans="1:29" x14ac:dyDescent="0.25">
      <c r="A18" s="4">
        <v>51</v>
      </c>
      <c r="E18" s="4">
        <v>261.16000000000003</v>
      </c>
      <c r="F18" s="4">
        <v>4377.25</v>
      </c>
      <c r="G18" s="4">
        <v>1096.07</v>
      </c>
      <c r="H18" s="4">
        <v>0</v>
      </c>
      <c r="I18" s="4">
        <v>5734.48</v>
      </c>
      <c r="J18" s="4">
        <v>275.98</v>
      </c>
      <c r="K18" s="4">
        <v>10366.68</v>
      </c>
      <c r="L18" s="4">
        <v>0</v>
      </c>
      <c r="M18" s="4">
        <v>0</v>
      </c>
      <c r="N18" s="4">
        <v>5734.48</v>
      </c>
      <c r="T18" s="4">
        <v>14439.08</v>
      </c>
      <c r="U18" s="4">
        <v>55954.02</v>
      </c>
      <c r="V18" s="4">
        <v>8265.34</v>
      </c>
      <c r="W18" s="4">
        <v>0</v>
      </c>
      <c r="X18" s="4">
        <v>78658.44</v>
      </c>
      <c r="Y18" s="4">
        <v>15551.73</v>
      </c>
      <c r="Z18" s="4">
        <v>96518.75</v>
      </c>
      <c r="AA18" s="4">
        <v>0</v>
      </c>
      <c r="AB18" s="4">
        <v>0</v>
      </c>
      <c r="AC18" s="4">
        <v>78658.44</v>
      </c>
    </row>
    <row r="20" spans="1:29" ht="13" x14ac:dyDescent="0.3">
      <c r="A20" s="15">
        <v>50</v>
      </c>
      <c r="B20" s="15">
        <v>0</v>
      </c>
      <c r="C20" s="15">
        <v>0</v>
      </c>
      <c r="D20" s="15">
        <v>1</v>
      </c>
      <c r="E20" s="15">
        <v>201</v>
      </c>
      <c r="F20" s="15">
        <v>5335739.82</v>
      </c>
      <c r="G20" s="15" t="s">
        <v>162</v>
      </c>
      <c r="H20" s="15" t="s">
        <v>163</v>
      </c>
      <c r="I20" s="15"/>
      <c r="J20" s="15"/>
      <c r="K20" s="15">
        <v>201</v>
      </c>
      <c r="L20" s="15">
        <v>1</v>
      </c>
      <c r="M20" s="15">
        <v>3</v>
      </c>
      <c r="N20" s="15" t="s">
        <v>3</v>
      </c>
      <c r="O20" s="15">
        <v>2</v>
      </c>
      <c r="P20" s="15">
        <v>56189108.82</v>
      </c>
    </row>
    <row r="21" spans="1:29" ht="13" x14ac:dyDescent="0.3">
      <c r="A21" s="15">
        <v>50</v>
      </c>
      <c r="B21" s="15">
        <v>0</v>
      </c>
      <c r="C21" s="15">
        <v>0</v>
      </c>
      <c r="D21" s="15">
        <v>1</v>
      </c>
      <c r="E21" s="15">
        <v>202</v>
      </c>
      <c r="F21" s="15">
        <v>5030938.95</v>
      </c>
      <c r="G21" s="15" t="s">
        <v>164</v>
      </c>
      <c r="H21" s="15" t="s">
        <v>165</v>
      </c>
      <c r="I21" s="15"/>
      <c r="J21" s="15"/>
      <c r="K21" s="15">
        <v>202</v>
      </c>
      <c r="L21" s="15">
        <v>2</v>
      </c>
      <c r="M21" s="15">
        <v>3</v>
      </c>
      <c r="N21" s="15" t="s">
        <v>3</v>
      </c>
      <c r="O21" s="15">
        <v>2</v>
      </c>
      <c r="P21" s="15">
        <v>40329645.649999999</v>
      </c>
    </row>
    <row r="22" spans="1:29" ht="13" x14ac:dyDescent="0.3">
      <c r="A22" s="15">
        <v>50</v>
      </c>
      <c r="B22" s="15">
        <v>0</v>
      </c>
      <c r="C22" s="15">
        <v>0</v>
      </c>
      <c r="D22" s="15">
        <v>1</v>
      </c>
      <c r="E22" s="15">
        <v>222</v>
      </c>
      <c r="F22" s="15">
        <v>0</v>
      </c>
      <c r="G22" s="15" t="s">
        <v>166</v>
      </c>
      <c r="H22" s="15" t="s">
        <v>167</v>
      </c>
      <c r="I22" s="15"/>
      <c r="J22" s="15"/>
      <c r="K22" s="15">
        <v>222</v>
      </c>
      <c r="L22" s="15">
        <v>3</v>
      </c>
      <c r="M22" s="15">
        <v>3</v>
      </c>
      <c r="N22" s="15" t="s">
        <v>3</v>
      </c>
      <c r="O22" s="15">
        <v>2</v>
      </c>
      <c r="P22" s="15">
        <v>0</v>
      </c>
    </row>
    <row r="23" spans="1:29" ht="13" x14ac:dyDescent="0.3">
      <c r="A23" s="15">
        <v>50</v>
      </c>
      <c r="B23" s="15">
        <v>0</v>
      </c>
      <c r="C23" s="15">
        <v>0</v>
      </c>
      <c r="D23" s="15">
        <v>1</v>
      </c>
      <c r="E23" s="15">
        <v>225</v>
      </c>
      <c r="F23" s="15">
        <v>5030938.95</v>
      </c>
      <c r="G23" s="15" t="s">
        <v>168</v>
      </c>
      <c r="H23" s="15" t="s">
        <v>169</v>
      </c>
      <c r="I23" s="15"/>
      <c r="J23" s="15"/>
      <c r="K23" s="15">
        <v>225</v>
      </c>
      <c r="L23" s="15">
        <v>4</v>
      </c>
      <c r="M23" s="15">
        <v>3</v>
      </c>
      <c r="N23" s="15" t="s">
        <v>3</v>
      </c>
      <c r="O23" s="15">
        <v>2</v>
      </c>
      <c r="P23" s="15">
        <v>40329645.649999999</v>
      </c>
    </row>
    <row r="24" spans="1:29" ht="13" x14ac:dyDescent="0.3">
      <c r="A24" s="15">
        <v>50</v>
      </c>
      <c r="B24" s="15">
        <v>0</v>
      </c>
      <c r="C24" s="15">
        <v>0</v>
      </c>
      <c r="D24" s="15">
        <v>1</v>
      </c>
      <c r="E24" s="15">
        <v>226</v>
      </c>
      <c r="F24" s="15">
        <v>3934869.56</v>
      </c>
      <c r="G24" s="15" t="s">
        <v>170</v>
      </c>
      <c r="H24" s="15" t="s">
        <v>171</v>
      </c>
      <c r="I24" s="15"/>
      <c r="J24" s="15"/>
      <c r="K24" s="15">
        <v>226</v>
      </c>
      <c r="L24" s="15">
        <v>5</v>
      </c>
      <c r="M24" s="15">
        <v>3</v>
      </c>
      <c r="N24" s="15" t="s">
        <v>3</v>
      </c>
      <c r="O24" s="15">
        <v>2</v>
      </c>
      <c r="P24" s="15">
        <v>32064306.710000001</v>
      </c>
    </row>
    <row r="25" spans="1:29" ht="13" x14ac:dyDescent="0.3">
      <c r="A25" s="15">
        <v>50</v>
      </c>
      <c r="B25" s="15">
        <v>0</v>
      </c>
      <c r="C25" s="15">
        <v>0</v>
      </c>
      <c r="D25" s="15">
        <v>1</v>
      </c>
      <c r="E25" s="15">
        <v>227</v>
      </c>
      <c r="F25" s="15">
        <v>0</v>
      </c>
      <c r="G25" s="15" t="s">
        <v>172</v>
      </c>
      <c r="H25" s="15" t="s">
        <v>173</v>
      </c>
      <c r="I25" s="15"/>
      <c r="J25" s="15"/>
      <c r="K25" s="15">
        <v>227</v>
      </c>
      <c r="L25" s="15">
        <v>6</v>
      </c>
      <c r="M25" s="15">
        <v>3</v>
      </c>
      <c r="N25" s="15" t="s">
        <v>3</v>
      </c>
      <c r="O25" s="15">
        <v>2</v>
      </c>
      <c r="P25" s="15">
        <v>0</v>
      </c>
    </row>
    <row r="26" spans="1:29" ht="13" x14ac:dyDescent="0.3">
      <c r="A26" s="15">
        <v>50</v>
      </c>
      <c r="B26" s="15">
        <v>0</v>
      </c>
      <c r="C26" s="15">
        <v>0</v>
      </c>
      <c r="D26" s="15">
        <v>1</v>
      </c>
      <c r="E26" s="15">
        <v>228</v>
      </c>
      <c r="F26" s="15">
        <v>3934869.56</v>
      </c>
      <c r="G26" s="15" t="s">
        <v>174</v>
      </c>
      <c r="H26" s="15" t="s">
        <v>175</v>
      </c>
      <c r="I26" s="15"/>
      <c r="J26" s="15"/>
      <c r="K26" s="15">
        <v>228</v>
      </c>
      <c r="L26" s="15">
        <v>7</v>
      </c>
      <c r="M26" s="15">
        <v>3</v>
      </c>
      <c r="N26" s="15" t="s">
        <v>3</v>
      </c>
      <c r="O26" s="15">
        <v>2</v>
      </c>
      <c r="P26" s="15">
        <v>32064306.710000001</v>
      </c>
    </row>
    <row r="27" spans="1:29" ht="13" x14ac:dyDescent="0.3">
      <c r="A27" s="15">
        <v>50</v>
      </c>
      <c r="B27" s="15">
        <v>0</v>
      </c>
      <c r="C27" s="15">
        <v>0</v>
      </c>
      <c r="D27" s="15">
        <v>1</v>
      </c>
      <c r="E27" s="15">
        <v>216</v>
      </c>
      <c r="F27" s="15">
        <v>1096069.3899999999</v>
      </c>
      <c r="G27" s="15" t="s">
        <v>176</v>
      </c>
      <c r="H27" s="15" t="s">
        <v>177</v>
      </c>
      <c r="I27" s="15"/>
      <c r="J27" s="15"/>
      <c r="K27" s="15">
        <v>216</v>
      </c>
      <c r="L27" s="15">
        <v>8</v>
      </c>
      <c r="M27" s="15">
        <v>3</v>
      </c>
      <c r="N27" s="15" t="s">
        <v>3</v>
      </c>
      <c r="O27" s="15">
        <v>2</v>
      </c>
      <c r="P27" s="15">
        <v>8265338.9400000004</v>
      </c>
    </row>
    <row r="28" spans="1:29" ht="13" x14ac:dyDescent="0.3">
      <c r="A28" s="15">
        <v>50</v>
      </c>
      <c r="B28" s="15">
        <v>0</v>
      </c>
      <c r="C28" s="15">
        <v>0</v>
      </c>
      <c r="D28" s="15">
        <v>1</v>
      </c>
      <c r="E28" s="15">
        <v>223</v>
      </c>
      <c r="F28" s="15">
        <v>0</v>
      </c>
      <c r="G28" s="15" t="s">
        <v>178</v>
      </c>
      <c r="H28" s="15" t="s">
        <v>179</v>
      </c>
      <c r="I28" s="15"/>
      <c r="J28" s="15"/>
      <c r="K28" s="15">
        <v>223</v>
      </c>
      <c r="L28" s="15">
        <v>9</v>
      </c>
      <c r="M28" s="15">
        <v>3</v>
      </c>
      <c r="N28" s="15" t="s">
        <v>3</v>
      </c>
      <c r="O28" s="15">
        <v>2</v>
      </c>
      <c r="P28" s="15">
        <v>0</v>
      </c>
    </row>
    <row r="29" spans="1:29" ht="13" x14ac:dyDescent="0.3">
      <c r="A29" s="15">
        <v>50</v>
      </c>
      <c r="B29" s="15">
        <v>0</v>
      </c>
      <c r="C29" s="15">
        <v>0</v>
      </c>
      <c r="D29" s="15">
        <v>1</v>
      </c>
      <c r="E29" s="15">
        <v>229</v>
      </c>
      <c r="F29" s="15">
        <v>1096069.3899999999</v>
      </c>
      <c r="G29" s="15" t="s">
        <v>180</v>
      </c>
      <c r="H29" s="15" t="s">
        <v>181</v>
      </c>
      <c r="I29" s="15"/>
      <c r="J29" s="15"/>
      <c r="K29" s="15">
        <v>229</v>
      </c>
      <c r="L29" s="15">
        <v>10</v>
      </c>
      <c r="M29" s="15">
        <v>3</v>
      </c>
      <c r="N29" s="15" t="s">
        <v>3</v>
      </c>
      <c r="O29" s="15">
        <v>2</v>
      </c>
      <c r="P29" s="15">
        <v>8265338.9400000004</v>
      </c>
    </row>
    <row r="30" spans="1:29" ht="13" x14ac:dyDescent="0.3">
      <c r="A30" s="15">
        <v>50</v>
      </c>
      <c r="B30" s="15">
        <v>0</v>
      </c>
      <c r="C30" s="15">
        <v>0</v>
      </c>
      <c r="D30" s="15">
        <v>1</v>
      </c>
      <c r="E30" s="15">
        <v>203</v>
      </c>
      <c r="F30" s="15">
        <v>34810</v>
      </c>
      <c r="G30" s="15" t="s">
        <v>182</v>
      </c>
      <c r="H30" s="15" t="s">
        <v>183</v>
      </c>
      <c r="I30" s="15"/>
      <c r="J30" s="15"/>
      <c r="K30" s="15">
        <v>203</v>
      </c>
      <c r="L30" s="15">
        <v>11</v>
      </c>
      <c r="M30" s="15">
        <v>3</v>
      </c>
      <c r="N30" s="15" t="s">
        <v>3</v>
      </c>
      <c r="O30" s="15">
        <v>2</v>
      </c>
      <c r="P30" s="15">
        <v>645477.66</v>
      </c>
    </row>
    <row r="31" spans="1:29" ht="13" x14ac:dyDescent="0.3">
      <c r="A31" s="15">
        <v>50</v>
      </c>
      <c r="B31" s="15">
        <v>0</v>
      </c>
      <c r="C31" s="15">
        <v>0</v>
      </c>
      <c r="D31" s="15">
        <v>1</v>
      </c>
      <c r="E31" s="15">
        <v>231</v>
      </c>
      <c r="F31" s="15">
        <v>0</v>
      </c>
      <c r="G31" s="15" t="s">
        <v>184</v>
      </c>
      <c r="H31" s="15" t="s">
        <v>185</v>
      </c>
      <c r="I31" s="15"/>
      <c r="J31" s="15"/>
      <c r="K31" s="15">
        <v>231</v>
      </c>
      <c r="L31" s="15">
        <v>12</v>
      </c>
      <c r="M31" s="15">
        <v>3</v>
      </c>
      <c r="N31" s="15" t="s">
        <v>3</v>
      </c>
      <c r="O31" s="15">
        <v>2</v>
      </c>
      <c r="P31" s="15">
        <v>0</v>
      </c>
    </row>
    <row r="32" spans="1:29" ht="13" x14ac:dyDescent="0.3">
      <c r="A32" s="15">
        <v>50</v>
      </c>
      <c r="B32" s="15">
        <v>0</v>
      </c>
      <c r="C32" s="15">
        <v>0</v>
      </c>
      <c r="D32" s="15">
        <v>1</v>
      </c>
      <c r="E32" s="15">
        <v>204</v>
      </c>
      <c r="F32" s="15">
        <v>5993.71</v>
      </c>
      <c r="G32" s="15" t="s">
        <v>186</v>
      </c>
      <c r="H32" s="15" t="s">
        <v>187</v>
      </c>
      <c r="I32" s="15"/>
      <c r="J32" s="15"/>
      <c r="K32" s="15">
        <v>204</v>
      </c>
      <c r="L32" s="15">
        <v>13</v>
      </c>
      <c r="M32" s="15">
        <v>3</v>
      </c>
      <c r="N32" s="15" t="s">
        <v>3</v>
      </c>
      <c r="O32" s="15">
        <v>2</v>
      </c>
      <c r="P32" s="15">
        <v>337745.55</v>
      </c>
    </row>
    <row r="33" spans="1:16" ht="13" x14ac:dyDescent="0.3">
      <c r="A33" s="15">
        <v>50</v>
      </c>
      <c r="B33" s="15">
        <v>0</v>
      </c>
      <c r="C33" s="15">
        <v>0</v>
      </c>
      <c r="D33" s="15">
        <v>1</v>
      </c>
      <c r="E33" s="15">
        <v>205</v>
      </c>
      <c r="F33" s="15">
        <v>269990.87</v>
      </c>
      <c r="G33" s="15" t="s">
        <v>188</v>
      </c>
      <c r="H33" s="15" t="s">
        <v>189</v>
      </c>
      <c r="I33" s="15"/>
      <c r="J33" s="15"/>
      <c r="K33" s="15">
        <v>205</v>
      </c>
      <c r="L33" s="15">
        <v>14</v>
      </c>
      <c r="M33" s="15">
        <v>3</v>
      </c>
      <c r="N33" s="15" t="s">
        <v>3</v>
      </c>
      <c r="O33" s="15">
        <v>2</v>
      </c>
      <c r="P33" s="15">
        <v>15213985.51</v>
      </c>
    </row>
    <row r="34" spans="1:16" ht="13" x14ac:dyDescent="0.3">
      <c r="A34" s="15">
        <v>50</v>
      </c>
      <c r="B34" s="15">
        <v>0</v>
      </c>
      <c r="C34" s="15">
        <v>0</v>
      </c>
      <c r="D34" s="15">
        <v>1</v>
      </c>
      <c r="E34" s="15">
        <v>232</v>
      </c>
      <c r="F34" s="15">
        <v>0</v>
      </c>
      <c r="G34" s="15" t="s">
        <v>190</v>
      </c>
      <c r="H34" s="15" t="s">
        <v>191</v>
      </c>
      <c r="I34" s="15"/>
      <c r="J34" s="15"/>
      <c r="K34" s="15">
        <v>232</v>
      </c>
      <c r="L34" s="15">
        <v>15</v>
      </c>
      <c r="M34" s="15">
        <v>3</v>
      </c>
      <c r="N34" s="15" t="s">
        <v>3</v>
      </c>
      <c r="O34" s="15">
        <v>2</v>
      </c>
      <c r="P34" s="15">
        <v>0</v>
      </c>
    </row>
    <row r="35" spans="1:16" ht="13" x14ac:dyDescent="0.3">
      <c r="A35" s="15">
        <v>50</v>
      </c>
      <c r="B35" s="15">
        <v>0</v>
      </c>
      <c r="C35" s="15">
        <v>0</v>
      </c>
      <c r="D35" s="15">
        <v>1</v>
      </c>
      <c r="E35" s="15">
        <v>214</v>
      </c>
      <c r="F35" s="15">
        <v>261162.67</v>
      </c>
      <c r="G35" s="15" t="s">
        <v>192</v>
      </c>
      <c r="H35" s="15" t="s">
        <v>193</v>
      </c>
      <c r="I35" s="15"/>
      <c r="J35" s="15"/>
      <c r="K35" s="15">
        <v>214</v>
      </c>
      <c r="L35" s="15">
        <v>16</v>
      </c>
      <c r="M35" s="15">
        <v>3</v>
      </c>
      <c r="N35" s="15" t="s">
        <v>3</v>
      </c>
      <c r="O35" s="15">
        <v>2</v>
      </c>
      <c r="P35" s="15">
        <v>14439082.48</v>
      </c>
    </row>
    <row r="36" spans="1:16" ht="13" x14ac:dyDescent="0.3">
      <c r="A36" s="15">
        <v>50</v>
      </c>
      <c r="B36" s="15">
        <v>0</v>
      </c>
      <c r="C36" s="15">
        <v>0</v>
      </c>
      <c r="D36" s="15">
        <v>1</v>
      </c>
      <c r="E36" s="15">
        <v>215</v>
      </c>
      <c r="F36" s="15">
        <v>4377253.66</v>
      </c>
      <c r="G36" s="15" t="s">
        <v>194</v>
      </c>
      <c r="H36" s="15" t="s">
        <v>195</v>
      </c>
      <c r="I36" s="15"/>
      <c r="J36" s="15"/>
      <c r="K36" s="15">
        <v>215</v>
      </c>
      <c r="L36" s="15">
        <v>17</v>
      </c>
      <c r="M36" s="15">
        <v>3</v>
      </c>
      <c r="N36" s="15" t="s">
        <v>3</v>
      </c>
      <c r="O36" s="15">
        <v>2</v>
      </c>
      <c r="P36" s="15">
        <v>55954020.189999998</v>
      </c>
    </row>
    <row r="37" spans="1:16" ht="13" x14ac:dyDescent="0.3">
      <c r="A37" s="15">
        <v>50</v>
      </c>
      <c r="B37" s="15">
        <v>0</v>
      </c>
      <c r="C37" s="15">
        <v>0</v>
      </c>
      <c r="D37" s="15">
        <v>1</v>
      </c>
      <c r="E37" s="15">
        <v>217</v>
      </c>
      <c r="F37" s="15">
        <v>0</v>
      </c>
      <c r="G37" s="15" t="s">
        <v>196</v>
      </c>
      <c r="H37" s="15" t="s">
        <v>197</v>
      </c>
      <c r="I37" s="15"/>
      <c r="J37" s="15"/>
      <c r="K37" s="15">
        <v>217</v>
      </c>
      <c r="L37" s="15">
        <v>18</v>
      </c>
      <c r="M37" s="15">
        <v>3</v>
      </c>
      <c r="N37" s="15" t="s">
        <v>3</v>
      </c>
      <c r="O37" s="15">
        <v>2</v>
      </c>
      <c r="P37" s="15">
        <v>0</v>
      </c>
    </row>
    <row r="38" spans="1:16" ht="13" x14ac:dyDescent="0.3">
      <c r="A38" s="15">
        <v>50</v>
      </c>
      <c r="B38" s="15">
        <v>0</v>
      </c>
      <c r="C38" s="15">
        <v>0</v>
      </c>
      <c r="D38" s="15">
        <v>1</v>
      </c>
      <c r="E38" s="15">
        <v>230</v>
      </c>
      <c r="F38" s="15">
        <v>0</v>
      </c>
      <c r="G38" s="15" t="s">
        <v>198</v>
      </c>
      <c r="H38" s="15" t="s">
        <v>199</v>
      </c>
      <c r="I38" s="15"/>
      <c r="J38" s="15"/>
      <c r="K38" s="15">
        <v>230</v>
      </c>
      <c r="L38" s="15">
        <v>19</v>
      </c>
      <c r="M38" s="15">
        <v>3</v>
      </c>
      <c r="N38" s="15" t="s">
        <v>3</v>
      </c>
      <c r="O38" s="15">
        <v>2</v>
      </c>
      <c r="P38" s="15">
        <v>0</v>
      </c>
    </row>
    <row r="39" spans="1:16" ht="13" x14ac:dyDescent="0.3">
      <c r="A39" s="15">
        <v>50</v>
      </c>
      <c r="B39" s="15">
        <v>0</v>
      </c>
      <c r="C39" s="15">
        <v>0</v>
      </c>
      <c r="D39" s="15">
        <v>1</v>
      </c>
      <c r="E39" s="15">
        <v>206</v>
      </c>
      <c r="F39" s="15">
        <v>0</v>
      </c>
      <c r="G39" s="15" t="s">
        <v>200</v>
      </c>
      <c r="H39" s="15" t="s">
        <v>201</v>
      </c>
      <c r="I39" s="15"/>
      <c r="J39" s="15"/>
      <c r="K39" s="15">
        <v>206</v>
      </c>
      <c r="L39" s="15">
        <v>20</v>
      </c>
      <c r="M39" s="15">
        <v>3</v>
      </c>
      <c r="N39" s="15" t="s">
        <v>3</v>
      </c>
      <c r="O39" s="15">
        <v>2</v>
      </c>
      <c r="P39" s="15">
        <v>0</v>
      </c>
    </row>
    <row r="40" spans="1:16" ht="13" x14ac:dyDescent="0.3">
      <c r="A40" s="15">
        <v>50</v>
      </c>
      <c r="B40" s="15">
        <v>0</v>
      </c>
      <c r="C40" s="15">
        <v>0</v>
      </c>
      <c r="D40" s="15">
        <v>1</v>
      </c>
      <c r="E40" s="15">
        <v>207</v>
      </c>
      <c r="F40" s="15">
        <v>23259.424665071994</v>
      </c>
      <c r="G40" s="15" t="s">
        <v>202</v>
      </c>
      <c r="H40" s="15" t="s">
        <v>203</v>
      </c>
      <c r="I40" s="15"/>
      <c r="J40" s="15"/>
      <c r="K40" s="15">
        <v>207</v>
      </c>
      <c r="L40" s="15">
        <v>21</v>
      </c>
      <c r="M40" s="15">
        <v>3</v>
      </c>
      <c r="N40" s="15" t="s">
        <v>3</v>
      </c>
      <c r="O40" s="15">
        <v>-1</v>
      </c>
      <c r="P40" s="15">
        <v>23259.424665071994</v>
      </c>
    </row>
    <row r="41" spans="1:16" ht="13" x14ac:dyDescent="0.3">
      <c r="A41" s="15">
        <v>50</v>
      </c>
      <c r="B41" s="15">
        <v>0</v>
      </c>
      <c r="C41" s="15">
        <v>0</v>
      </c>
      <c r="D41" s="15">
        <v>1</v>
      </c>
      <c r="E41" s="15">
        <v>208</v>
      </c>
      <c r="F41" s="15">
        <v>0</v>
      </c>
      <c r="G41" s="15" t="s">
        <v>204</v>
      </c>
      <c r="H41" s="15" t="s">
        <v>205</v>
      </c>
      <c r="I41" s="15"/>
      <c r="J41" s="15"/>
      <c r="K41" s="15">
        <v>208</v>
      </c>
      <c r="L41" s="15">
        <v>22</v>
      </c>
      <c r="M41" s="15">
        <v>3</v>
      </c>
      <c r="N41" s="15" t="s">
        <v>3</v>
      </c>
      <c r="O41" s="15">
        <v>-1</v>
      </c>
      <c r="P41" s="15">
        <v>0</v>
      </c>
    </row>
    <row r="42" spans="1:16" ht="13" x14ac:dyDescent="0.3">
      <c r="A42" s="15">
        <v>50</v>
      </c>
      <c r="B42" s="15">
        <v>0</v>
      </c>
      <c r="C42" s="15">
        <v>0</v>
      </c>
      <c r="D42" s="15">
        <v>1</v>
      </c>
      <c r="E42" s="15">
        <v>209</v>
      </c>
      <c r="F42" s="15">
        <v>0</v>
      </c>
      <c r="G42" s="15" t="s">
        <v>206</v>
      </c>
      <c r="H42" s="15" t="s">
        <v>207</v>
      </c>
      <c r="I42" s="15"/>
      <c r="J42" s="15"/>
      <c r="K42" s="15">
        <v>209</v>
      </c>
      <c r="L42" s="15">
        <v>23</v>
      </c>
      <c r="M42" s="15">
        <v>3</v>
      </c>
      <c r="N42" s="15" t="s">
        <v>3</v>
      </c>
      <c r="O42" s="15">
        <v>2</v>
      </c>
      <c r="P42" s="15">
        <v>0</v>
      </c>
    </row>
    <row r="43" spans="1:16" ht="13" x14ac:dyDescent="0.3">
      <c r="A43" s="15">
        <v>50</v>
      </c>
      <c r="B43" s="15">
        <v>0</v>
      </c>
      <c r="C43" s="15">
        <v>0</v>
      </c>
      <c r="D43" s="15">
        <v>1</v>
      </c>
      <c r="E43" s="15">
        <v>233</v>
      </c>
      <c r="F43" s="15">
        <v>0</v>
      </c>
      <c r="G43" s="15" t="s">
        <v>208</v>
      </c>
      <c r="H43" s="15" t="s">
        <v>209</v>
      </c>
      <c r="I43" s="15"/>
      <c r="J43" s="15"/>
      <c r="K43" s="15">
        <v>233</v>
      </c>
      <c r="L43" s="15">
        <v>24</v>
      </c>
      <c r="M43" s="15">
        <v>3</v>
      </c>
      <c r="N43" s="15" t="s">
        <v>3</v>
      </c>
      <c r="O43" s="15">
        <v>2</v>
      </c>
      <c r="P43" s="15">
        <v>0</v>
      </c>
    </row>
    <row r="44" spans="1:16" ht="13" x14ac:dyDescent="0.3">
      <c r="A44" s="15">
        <v>50</v>
      </c>
      <c r="B44" s="15">
        <v>0</v>
      </c>
      <c r="C44" s="15">
        <v>0</v>
      </c>
      <c r="D44" s="15">
        <v>1</v>
      </c>
      <c r="E44" s="15">
        <v>210</v>
      </c>
      <c r="F44" s="15">
        <v>261218.14</v>
      </c>
      <c r="G44" s="15" t="s">
        <v>210</v>
      </c>
      <c r="H44" s="15" t="s">
        <v>211</v>
      </c>
      <c r="I44" s="15"/>
      <c r="J44" s="15"/>
      <c r="K44" s="15">
        <v>210</v>
      </c>
      <c r="L44" s="15">
        <v>25</v>
      </c>
      <c r="M44" s="15">
        <v>3</v>
      </c>
      <c r="N44" s="15" t="s">
        <v>3</v>
      </c>
      <c r="O44" s="15">
        <v>2</v>
      </c>
      <c r="P44" s="15">
        <v>14719641.58</v>
      </c>
    </row>
    <row r="45" spans="1:16" ht="13" x14ac:dyDescent="0.3">
      <c r="A45" s="15">
        <v>50</v>
      </c>
      <c r="B45" s="15">
        <v>0</v>
      </c>
      <c r="C45" s="15">
        <v>0</v>
      </c>
      <c r="D45" s="15">
        <v>1</v>
      </c>
      <c r="E45" s="15">
        <v>211</v>
      </c>
      <c r="F45" s="15">
        <v>137527.76</v>
      </c>
      <c r="G45" s="15" t="s">
        <v>212</v>
      </c>
      <c r="H45" s="15" t="s">
        <v>213</v>
      </c>
      <c r="I45" s="15"/>
      <c r="J45" s="15"/>
      <c r="K45" s="15">
        <v>211</v>
      </c>
      <c r="L45" s="15">
        <v>26</v>
      </c>
      <c r="M45" s="15">
        <v>3</v>
      </c>
      <c r="N45" s="15" t="s">
        <v>3</v>
      </c>
      <c r="O45" s="15">
        <v>2</v>
      </c>
      <c r="P45" s="15">
        <v>7749691.21</v>
      </c>
    </row>
    <row r="46" spans="1:16" ht="13" x14ac:dyDescent="0.3">
      <c r="A46" s="15">
        <v>50</v>
      </c>
      <c r="B46" s="15">
        <v>0</v>
      </c>
      <c r="C46" s="15">
        <v>0</v>
      </c>
      <c r="D46" s="15">
        <v>1</v>
      </c>
      <c r="E46" s="15">
        <v>224</v>
      </c>
      <c r="F46" s="15">
        <v>5734485.7199999997</v>
      </c>
      <c r="G46" s="15" t="s">
        <v>214</v>
      </c>
      <c r="H46" s="15" t="s">
        <v>215</v>
      </c>
      <c r="I46" s="15"/>
      <c r="J46" s="15"/>
      <c r="K46" s="15">
        <v>224</v>
      </c>
      <c r="L46" s="15">
        <v>27</v>
      </c>
      <c r="M46" s="15">
        <v>3</v>
      </c>
      <c r="N46" s="15" t="s">
        <v>3</v>
      </c>
      <c r="O46" s="15">
        <v>2</v>
      </c>
      <c r="P46" s="15">
        <v>78658441.609999999</v>
      </c>
    </row>
    <row r="48" spans="1:16" x14ac:dyDescent="0.25">
      <c r="A48" s="4">
        <v>-1</v>
      </c>
    </row>
    <row r="51" spans="1:50" ht="13" x14ac:dyDescent="0.3">
      <c r="A51" s="16">
        <v>75</v>
      </c>
      <c r="B51" s="16" t="s">
        <v>1544</v>
      </c>
      <c r="C51" s="16">
        <v>2000</v>
      </c>
      <c r="D51" s="16">
        <v>0</v>
      </c>
      <c r="E51" s="16">
        <v>1</v>
      </c>
      <c r="F51" s="16">
        <v>0</v>
      </c>
      <c r="G51" s="16">
        <v>0</v>
      </c>
      <c r="H51" s="16">
        <v>1</v>
      </c>
      <c r="I51" s="16">
        <v>1</v>
      </c>
      <c r="J51" s="16">
        <v>3</v>
      </c>
      <c r="K51" s="16">
        <v>0</v>
      </c>
      <c r="L51" s="16">
        <v>0</v>
      </c>
      <c r="M51" s="16">
        <v>0</v>
      </c>
      <c r="N51" s="16">
        <v>54971259</v>
      </c>
      <c r="O51" s="16">
        <v>1</v>
      </c>
    </row>
    <row r="52" spans="1:50" x14ac:dyDescent="0.25">
      <c r="A52" s="17">
        <v>1</v>
      </c>
      <c r="B52" s="17" t="s">
        <v>1545</v>
      </c>
      <c r="C52" s="17" t="s">
        <v>1546</v>
      </c>
      <c r="D52" s="17">
        <v>2000</v>
      </c>
      <c r="E52" s="17">
        <v>1</v>
      </c>
      <c r="F52" s="17">
        <v>1</v>
      </c>
      <c r="G52" s="17">
        <v>1</v>
      </c>
      <c r="H52" s="17">
        <v>0</v>
      </c>
      <c r="I52" s="17">
        <v>2</v>
      </c>
      <c r="J52" s="17">
        <v>1</v>
      </c>
      <c r="K52" s="17">
        <v>1</v>
      </c>
      <c r="L52" s="17">
        <v>1</v>
      </c>
      <c r="M52" s="17">
        <v>1</v>
      </c>
      <c r="N52" s="17">
        <v>1</v>
      </c>
      <c r="O52" s="17">
        <v>1</v>
      </c>
      <c r="P52" s="17">
        <v>1</v>
      </c>
      <c r="Q52" s="17">
        <v>1</v>
      </c>
      <c r="R52" s="17" t="s">
        <v>3</v>
      </c>
      <c r="S52" s="17" t="s">
        <v>3</v>
      </c>
      <c r="T52" s="17" t="s">
        <v>3</v>
      </c>
      <c r="U52" s="17" t="s">
        <v>3</v>
      </c>
      <c r="V52" s="17" t="s">
        <v>3</v>
      </c>
      <c r="W52" s="17" t="s">
        <v>3</v>
      </c>
      <c r="X52" s="17" t="s">
        <v>3</v>
      </c>
      <c r="Y52" s="17" t="s">
        <v>3</v>
      </c>
      <c r="Z52" s="17" t="s">
        <v>3</v>
      </c>
      <c r="AA52" s="17" t="s">
        <v>459</v>
      </c>
      <c r="AB52" s="17"/>
      <c r="AC52" s="17"/>
      <c r="AD52" s="17"/>
      <c r="AE52" s="17"/>
      <c r="AF52" s="17"/>
      <c r="AG52" s="17"/>
      <c r="AH52" s="17"/>
      <c r="AI52" s="17"/>
      <c r="AJ52" s="17"/>
      <c r="AK52" s="17"/>
      <c r="AL52" s="17"/>
      <c r="AM52" s="17"/>
      <c r="AN52" s="17">
        <v>55890822</v>
      </c>
      <c r="AO52" s="17"/>
      <c r="AP52" s="17"/>
      <c r="AQ52" s="17"/>
      <c r="AR52" s="17"/>
      <c r="AS52" s="17"/>
      <c r="AT52" s="17"/>
      <c r="AU52" s="17"/>
      <c r="AV52" s="17"/>
      <c r="AW52" s="17"/>
      <c r="AX52" s="17"/>
    </row>
    <row r="53" spans="1:50" ht="13" x14ac:dyDescent="0.3">
      <c r="A53" s="16">
        <v>75</v>
      </c>
      <c r="B53" s="16" t="s">
        <v>1547</v>
      </c>
      <c r="C53" s="16">
        <v>2026</v>
      </c>
      <c r="D53" s="16">
        <v>1</v>
      </c>
      <c r="E53" s="16">
        <v>0</v>
      </c>
      <c r="F53" s="16"/>
      <c r="G53" s="16">
        <v>0</v>
      </c>
      <c r="H53" s="16">
        <v>1</v>
      </c>
      <c r="I53" s="16">
        <v>1</v>
      </c>
      <c r="J53" s="16">
        <v>1</v>
      </c>
      <c r="K53" s="16">
        <v>0</v>
      </c>
      <c r="L53" s="16">
        <v>0</v>
      </c>
      <c r="M53" s="16">
        <v>1</v>
      </c>
      <c r="N53" s="16">
        <v>55890823</v>
      </c>
      <c r="O53" s="16">
        <v>2</v>
      </c>
    </row>
    <row r="54" spans="1:50" x14ac:dyDescent="0.25">
      <c r="A54" s="17">
        <v>1</v>
      </c>
      <c r="B54" s="17" t="s">
        <v>1545</v>
      </c>
      <c r="C54" s="17" t="s">
        <v>1546</v>
      </c>
      <c r="D54" s="17">
        <v>2026</v>
      </c>
      <c r="E54" s="17">
        <v>1</v>
      </c>
      <c r="F54" s="17">
        <v>1</v>
      </c>
      <c r="G54" s="17">
        <v>1</v>
      </c>
      <c r="H54" s="17">
        <v>0</v>
      </c>
      <c r="I54" s="17">
        <v>2</v>
      </c>
      <c r="J54" s="17">
        <v>1</v>
      </c>
      <c r="K54" s="17">
        <v>9.84</v>
      </c>
      <c r="L54" s="17">
        <v>7.57</v>
      </c>
      <c r="M54" s="17">
        <v>1</v>
      </c>
      <c r="N54" s="17">
        <v>1</v>
      </c>
      <c r="O54" s="17">
        <v>9.84</v>
      </c>
      <c r="P54" s="17">
        <v>7.57</v>
      </c>
      <c r="Q54" s="17">
        <v>1</v>
      </c>
      <c r="R54" s="17" t="s">
        <v>3</v>
      </c>
      <c r="S54" s="17" t="s">
        <v>3</v>
      </c>
      <c r="T54" s="17" t="s">
        <v>3</v>
      </c>
      <c r="U54" s="17" t="s">
        <v>3</v>
      </c>
      <c r="V54" s="17" t="s">
        <v>3</v>
      </c>
      <c r="W54" s="17" t="s">
        <v>3</v>
      </c>
      <c r="X54" s="17" t="s">
        <v>3</v>
      </c>
      <c r="Y54" s="17" t="s">
        <v>3</v>
      </c>
      <c r="Z54" s="17" t="s">
        <v>3</v>
      </c>
      <c r="AA54" s="17" t="s">
        <v>1548</v>
      </c>
      <c r="AB54" s="17"/>
      <c r="AC54" s="17"/>
      <c r="AD54" s="17"/>
      <c r="AE54" s="17"/>
      <c r="AF54" s="17"/>
      <c r="AG54" s="17"/>
      <c r="AH54" s="17"/>
      <c r="AI54" s="17"/>
      <c r="AJ54" s="17"/>
      <c r="AK54" s="17"/>
      <c r="AL54" s="17"/>
      <c r="AM54" s="17"/>
      <c r="AN54" s="17">
        <v>55890824</v>
      </c>
      <c r="AO54" s="17"/>
      <c r="AP54" s="17"/>
      <c r="AQ54" s="17"/>
      <c r="AR54" s="17"/>
      <c r="AS54" s="17"/>
      <c r="AT54" s="17"/>
      <c r="AU54" s="17"/>
      <c r="AV54" s="17"/>
      <c r="AW54" s="17"/>
      <c r="AX54" s="17"/>
    </row>
    <row r="55" spans="1:50" x14ac:dyDescent="0.25">
      <c r="A55" s="17">
        <v>1</v>
      </c>
      <c r="B55" s="17" t="s">
        <v>1545</v>
      </c>
      <c r="C55" s="17" t="s">
        <v>1549</v>
      </c>
      <c r="D55" s="17">
        <v>2026</v>
      </c>
      <c r="E55" s="17">
        <v>1</v>
      </c>
      <c r="F55" s="17">
        <v>1</v>
      </c>
      <c r="G55" s="17">
        <v>1</v>
      </c>
      <c r="H55" s="17">
        <v>0</v>
      </c>
      <c r="I55" s="17">
        <v>2</v>
      </c>
      <c r="J55" s="17">
        <v>1</v>
      </c>
      <c r="K55" s="17">
        <v>9.84</v>
      </c>
      <c r="L55" s="17">
        <v>7.57</v>
      </c>
      <c r="M55" s="17">
        <v>1</v>
      </c>
      <c r="N55" s="17">
        <v>1</v>
      </c>
      <c r="O55" s="17">
        <v>9.84</v>
      </c>
      <c r="P55" s="17">
        <v>7.57</v>
      </c>
      <c r="Q55" s="17">
        <v>1</v>
      </c>
      <c r="R55" s="17" t="s">
        <v>3</v>
      </c>
      <c r="S55" s="17" t="s">
        <v>3</v>
      </c>
      <c r="T55" s="17" t="s">
        <v>3</v>
      </c>
      <c r="U55" s="17" t="s">
        <v>3</v>
      </c>
      <c r="V55" s="17" t="s">
        <v>3</v>
      </c>
      <c r="W55" s="17" t="s">
        <v>3</v>
      </c>
      <c r="X55" s="17" t="s">
        <v>3</v>
      </c>
      <c r="Y55" s="17" t="s">
        <v>3</v>
      </c>
      <c r="Z55" s="17" t="s">
        <v>3</v>
      </c>
      <c r="AA55" s="17" t="s">
        <v>1550</v>
      </c>
      <c r="AB55" s="17"/>
      <c r="AC55" s="17"/>
      <c r="AD55" s="17"/>
      <c r="AE55" s="17"/>
      <c r="AF55" s="17"/>
      <c r="AG55" s="17"/>
      <c r="AH55" s="17"/>
      <c r="AI55" s="17"/>
      <c r="AJ55" s="17"/>
      <c r="AK55" s="17"/>
      <c r="AL55" s="17"/>
      <c r="AM55" s="17"/>
      <c r="AN55" s="17">
        <v>55890825</v>
      </c>
      <c r="AO55" s="17"/>
      <c r="AP55" s="17"/>
      <c r="AQ55" s="17"/>
      <c r="AR55" s="17"/>
      <c r="AS55" s="17"/>
      <c r="AT55" s="17"/>
      <c r="AU55" s="17"/>
      <c r="AV55" s="17"/>
      <c r="AW55" s="17"/>
      <c r="AX55" s="17"/>
    </row>
  </sheetData>
  <printOptions gridLines="1"/>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O802"/>
  <sheetViews>
    <sheetView workbookViewId="0"/>
  </sheetViews>
  <sheetFormatPr defaultColWidth="9.1796875" defaultRowHeight="12.5" x14ac:dyDescent="0.25"/>
  <cols>
    <col min="1" max="256" width="9.1796875" customWidth="1"/>
  </cols>
  <sheetData>
    <row r="1" spans="1:119" x14ac:dyDescent="0.25">
      <c r="A1">
        <f>ROW(Source!A28)</f>
        <v>28</v>
      </c>
      <c r="B1">
        <v>54971259</v>
      </c>
      <c r="C1">
        <v>55946951</v>
      </c>
      <c r="D1">
        <v>55424304</v>
      </c>
      <c r="E1">
        <v>1081</v>
      </c>
      <c r="F1">
        <v>1</v>
      </c>
      <c r="G1">
        <v>1081</v>
      </c>
      <c r="H1">
        <v>1</v>
      </c>
      <c r="I1" t="s">
        <v>1552</v>
      </c>
      <c r="J1" t="s">
        <v>3</v>
      </c>
      <c r="K1" t="s">
        <v>1553</v>
      </c>
      <c r="L1">
        <v>1191</v>
      </c>
      <c r="N1">
        <v>1013</v>
      </c>
      <c r="O1" t="s">
        <v>1554</v>
      </c>
      <c r="P1" t="s">
        <v>1554</v>
      </c>
      <c r="Q1">
        <v>1</v>
      </c>
      <c r="W1">
        <v>0</v>
      </c>
      <c r="X1">
        <v>476480486</v>
      </c>
      <c r="Y1">
        <f>((AT1*1.2)*0.3)</f>
        <v>1.044</v>
      </c>
      <c r="AA1">
        <v>0</v>
      </c>
      <c r="AB1">
        <v>0</v>
      </c>
      <c r="AC1">
        <v>0</v>
      </c>
      <c r="AD1">
        <v>0</v>
      </c>
      <c r="AE1">
        <v>0</v>
      </c>
      <c r="AF1">
        <v>0</v>
      </c>
      <c r="AG1">
        <v>0</v>
      </c>
      <c r="AH1">
        <v>0</v>
      </c>
      <c r="AI1">
        <v>1</v>
      </c>
      <c r="AJ1">
        <v>1</v>
      </c>
      <c r="AK1">
        <v>1</v>
      </c>
      <c r="AL1">
        <v>1</v>
      </c>
      <c r="AM1">
        <v>-2</v>
      </c>
      <c r="AN1">
        <v>0</v>
      </c>
      <c r="AO1">
        <v>1</v>
      </c>
      <c r="AP1">
        <v>1</v>
      </c>
      <c r="AQ1">
        <v>0</v>
      </c>
      <c r="AR1">
        <v>0</v>
      </c>
      <c r="AS1" t="s">
        <v>3</v>
      </c>
      <c r="AT1">
        <v>2.9</v>
      </c>
      <c r="AU1" t="s">
        <v>32</v>
      </c>
      <c r="AV1">
        <v>1</v>
      </c>
      <c r="AW1">
        <v>2</v>
      </c>
      <c r="AX1">
        <v>55946956</v>
      </c>
      <c r="AY1">
        <v>1</v>
      </c>
      <c r="AZ1">
        <v>0</v>
      </c>
      <c r="BA1">
        <v>1</v>
      </c>
      <c r="BB1">
        <v>0</v>
      </c>
      <c r="BC1">
        <v>0</v>
      </c>
      <c r="BD1">
        <v>0</v>
      </c>
      <c r="BE1">
        <v>0</v>
      </c>
      <c r="BF1">
        <v>0</v>
      </c>
      <c r="BG1">
        <v>0</v>
      </c>
      <c r="BH1">
        <v>0</v>
      </c>
      <c r="BI1">
        <v>0</v>
      </c>
      <c r="BJ1">
        <v>0</v>
      </c>
      <c r="BK1">
        <v>0</v>
      </c>
      <c r="BL1">
        <v>0</v>
      </c>
      <c r="BM1">
        <v>0</v>
      </c>
      <c r="BN1">
        <v>0</v>
      </c>
      <c r="BO1">
        <v>0</v>
      </c>
      <c r="BP1">
        <v>0</v>
      </c>
      <c r="BQ1">
        <v>0</v>
      </c>
      <c r="BR1">
        <v>0</v>
      </c>
      <c r="BS1">
        <v>0</v>
      </c>
      <c r="BT1">
        <v>0</v>
      </c>
      <c r="BU1">
        <v>0</v>
      </c>
      <c r="BV1">
        <v>0</v>
      </c>
      <c r="BW1">
        <v>0</v>
      </c>
      <c r="CU1">
        <f>ROUND(AT1*Source!I28*AH1*AL1,2)</f>
        <v>0</v>
      </c>
      <c r="CV1">
        <f>ROUND(Y1*Source!I28,9)</f>
        <v>60.552</v>
      </c>
      <c r="CW1">
        <v>0</v>
      </c>
      <c r="CX1">
        <f>ROUND(Y1*Source!I28,9)</f>
        <v>60.552</v>
      </c>
      <c r="CY1">
        <f>AD1</f>
        <v>0</v>
      </c>
      <c r="CZ1">
        <f>AH1</f>
        <v>0</v>
      </c>
      <c r="DA1">
        <f>AL1</f>
        <v>1</v>
      </c>
      <c r="DB1">
        <f>ROUND(((ROUND(AT1*CZ1,2)*1.2)*0.3),6)</f>
        <v>0</v>
      </c>
      <c r="DC1">
        <f>ROUND(((ROUND(AT1*AG1,2)*1.2)*0.3),6)</f>
        <v>0</v>
      </c>
      <c r="DD1" t="s">
        <v>3</v>
      </c>
      <c r="DE1" t="s">
        <v>3</v>
      </c>
      <c r="DF1">
        <f t="shared" ref="DF1:DF12" si="0">ROUND(ROUND(AE1,2)*CX1,2)</f>
        <v>0</v>
      </c>
      <c r="DG1">
        <f t="shared" ref="DG1:DG10" si="1">ROUND(ROUND(AF1,2)*CX1,2)</f>
        <v>0</v>
      </c>
      <c r="DH1">
        <f t="shared" ref="DH1:DH10" si="2">ROUND(ROUND(AG1,2)*CX1,2)</f>
        <v>0</v>
      </c>
      <c r="DI1">
        <f t="shared" ref="DI1:DI64" si="3">ROUND(ROUND(AH1,2)*CX1,2)</f>
        <v>0</v>
      </c>
      <c r="DJ1">
        <f>DI1</f>
        <v>0</v>
      </c>
      <c r="DK1">
        <v>0</v>
      </c>
      <c r="DL1" t="s">
        <v>3</v>
      </c>
      <c r="DM1">
        <v>0</v>
      </c>
      <c r="DN1" t="s">
        <v>3</v>
      </c>
      <c r="DO1">
        <v>0</v>
      </c>
    </row>
    <row r="2" spans="1:119" x14ac:dyDescent="0.25">
      <c r="A2">
        <f>ROW(Source!A28)</f>
        <v>28</v>
      </c>
      <c r="B2">
        <v>54971259</v>
      </c>
      <c r="C2">
        <v>55946951</v>
      </c>
      <c r="D2">
        <v>55490209</v>
      </c>
      <c r="E2">
        <v>1</v>
      </c>
      <c r="F2">
        <v>1</v>
      </c>
      <c r="G2">
        <v>1081</v>
      </c>
      <c r="H2">
        <v>2</v>
      </c>
      <c r="I2" t="s">
        <v>1555</v>
      </c>
      <c r="J2" t="s">
        <v>1556</v>
      </c>
      <c r="K2" t="s">
        <v>1557</v>
      </c>
      <c r="L2">
        <v>1368</v>
      </c>
      <c r="N2">
        <v>1011</v>
      </c>
      <c r="O2" t="s">
        <v>1558</v>
      </c>
      <c r="P2" t="s">
        <v>1558</v>
      </c>
      <c r="Q2">
        <v>1</v>
      </c>
      <c r="W2">
        <v>0</v>
      </c>
      <c r="X2">
        <v>874612079</v>
      </c>
      <c r="Y2">
        <f>((AT2*1.2)*0.3)</f>
        <v>3.5999999999999999E-3</v>
      </c>
      <c r="AA2">
        <v>0</v>
      </c>
      <c r="AB2">
        <v>87.01</v>
      </c>
      <c r="AC2">
        <v>13.21</v>
      </c>
      <c r="AD2">
        <v>0</v>
      </c>
      <c r="AE2">
        <v>0</v>
      </c>
      <c r="AF2">
        <v>83.1</v>
      </c>
      <c r="AG2">
        <v>12.62</v>
      </c>
      <c r="AH2">
        <v>0</v>
      </c>
      <c r="AI2">
        <v>1</v>
      </c>
      <c r="AJ2">
        <v>1</v>
      </c>
      <c r="AK2">
        <v>1</v>
      </c>
      <c r="AL2">
        <v>1</v>
      </c>
      <c r="AM2">
        <v>-2</v>
      </c>
      <c r="AN2">
        <v>0</v>
      </c>
      <c r="AO2">
        <v>1</v>
      </c>
      <c r="AP2">
        <v>1</v>
      </c>
      <c r="AQ2">
        <v>0</v>
      </c>
      <c r="AR2">
        <v>0</v>
      </c>
      <c r="AS2" t="s">
        <v>3</v>
      </c>
      <c r="AT2">
        <v>0.01</v>
      </c>
      <c r="AU2" t="s">
        <v>32</v>
      </c>
      <c r="AV2">
        <v>0</v>
      </c>
      <c r="AW2">
        <v>2</v>
      </c>
      <c r="AX2">
        <v>55946957</v>
      </c>
      <c r="AY2">
        <v>1</v>
      </c>
      <c r="AZ2">
        <v>0</v>
      </c>
      <c r="BA2">
        <v>2</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CV2">
        <v>0</v>
      </c>
      <c r="CW2">
        <f>ROUND(Y2*Source!I28*DO2,9)</f>
        <v>2.6350560000000001</v>
      </c>
      <c r="CX2">
        <f>ROUND(Y2*Source!I28,9)</f>
        <v>0.20880000000000001</v>
      </c>
      <c r="CY2">
        <f>AB2</f>
        <v>87.01</v>
      </c>
      <c r="CZ2">
        <f>AF2</f>
        <v>83.1</v>
      </c>
      <c r="DA2">
        <f>AJ2</f>
        <v>1</v>
      </c>
      <c r="DB2">
        <f>ROUND(((ROUND(AT2*CZ2,2)*1.2)*0.3),6)</f>
        <v>0.29880000000000001</v>
      </c>
      <c r="DC2">
        <f>ROUND(((ROUND(AT2*AG2,2)*1.2)*0.3),6)</f>
        <v>4.6800000000000001E-2</v>
      </c>
      <c r="DD2" t="s">
        <v>3</v>
      </c>
      <c r="DE2" t="s">
        <v>3</v>
      </c>
      <c r="DF2">
        <f t="shared" si="0"/>
        <v>0</v>
      </c>
      <c r="DG2">
        <f t="shared" si="1"/>
        <v>17.350000000000001</v>
      </c>
      <c r="DH2">
        <f t="shared" si="2"/>
        <v>2.64</v>
      </c>
      <c r="DI2">
        <f t="shared" si="3"/>
        <v>0</v>
      </c>
      <c r="DJ2">
        <f>DG2</f>
        <v>17.350000000000001</v>
      </c>
      <c r="DK2">
        <v>0</v>
      </c>
      <c r="DL2" t="s">
        <v>1559</v>
      </c>
      <c r="DM2">
        <v>0</v>
      </c>
      <c r="DN2" t="s">
        <v>1554</v>
      </c>
      <c r="DO2">
        <v>12.62</v>
      </c>
    </row>
    <row r="3" spans="1:119" x14ac:dyDescent="0.25">
      <c r="A3">
        <f>ROW(Source!A28)</f>
        <v>28</v>
      </c>
      <c r="B3">
        <v>54971259</v>
      </c>
      <c r="C3">
        <v>55946951</v>
      </c>
      <c r="D3">
        <v>55490331</v>
      </c>
      <c r="E3">
        <v>1</v>
      </c>
      <c r="F3">
        <v>1</v>
      </c>
      <c r="G3">
        <v>1081</v>
      </c>
      <c r="H3">
        <v>2</v>
      </c>
      <c r="I3" t="s">
        <v>1560</v>
      </c>
      <c r="J3" t="s">
        <v>1561</v>
      </c>
      <c r="K3" t="s">
        <v>1562</v>
      </c>
      <c r="L3">
        <v>1368</v>
      </c>
      <c r="N3">
        <v>1011</v>
      </c>
      <c r="O3" t="s">
        <v>1558</v>
      </c>
      <c r="P3" t="s">
        <v>1558</v>
      </c>
      <c r="Q3">
        <v>1</v>
      </c>
      <c r="W3">
        <v>0</v>
      </c>
      <c r="X3">
        <v>1043446422</v>
      </c>
      <c r="Y3">
        <f>((AT3*1.2)*0.3)</f>
        <v>0.15840000000000001</v>
      </c>
      <c r="AA3">
        <v>0</v>
      </c>
      <c r="AB3">
        <v>1.1599999999999999</v>
      </c>
      <c r="AC3">
        <v>0</v>
      </c>
      <c r="AD3">
        <v>0</v>
      </c>
      <c r="AE3">
        <v>0</v>
      </c>
      <c r="AF3">
        <v>1.1100000000000001</v>
      </c>
      <c r="AG3">
        <v>0</v>
      </c>
      <c r="AH3">
        <v>0</v>
      </c>
      <c r="AI3">
        <v>1</v>
      </c>
      <c r="AJ3">
        <v>1</v>
      </c>
      <c r="AK3">
        <v>1</v>
      </c>
      <c r="AL3">
        <v>1</v>
      </c>
      <c r="AM3">
        <v>-2</v>
      </c>
      <c r="AN3">
        <v>0</v>
      </c>
      <c r="AO3">
        <v>1</v>
      </c>
      <c r="AP3">
        <v>1</v>
      </c>
      <c r="AQ3">
        <v>0</v>
      </c>
      <c r="AR3">
        <v>0</v>
      </c>
      <c r="AS3" t="s">
        <v>3</v>
      </c>
      <c r="AT3">
        <v>0.44</v>
      </c>
      <c r="AU3" t="s">
        <v>32</v>
      </c>
      <c r="AV3">
        <v>0</v>
      </c>
      <c r="AW3">
        <v>2</v>
      </c>
      <c r="AX3">
        <v>55946958</v>
      </c>
      <c r="AY3">
        <v>1</v>
      </c>
      <c r="AZ3">
        <v>0</v>
      </c>
      <c r="BA3">
        <v>3</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CV3">
        <v>0</v>
      </c>
      <c r="CW3">
        <f>ROUND(Y3*Source!I28*DO3,9)</f>
        <v>0</v>
      </c>
      <c r="CX3">
        <f>ROUND(Y3*Source!I28,9)</f>
        <v>9.1872000000000007</v>
      </c>
      <c r="CY3">
        <f>AB3</f>
        <v>1.1599999999999999</v>
      </c>
      <c r="CZ3">
        <f>AF3</f>
        <v>1.1100000000000001</v>
      </c>
      <c r="DA3">
        <f>AJ3</f>
        <v>1</v>
      </c>
      <c r="DB3">
        <f>ROUND(((ROUND(AT3*CZ3,2)*1.2)*0.3),6)</f>
        <v>0.1764</v>
      </c>
      <c r="DC3">
        <f>ROUND(((ROUND(AT3*AG3,2)*1.2)*0.3),6)</f>
        <v>0</v>
      </c>
      <c r="DD3" t="s">
        <v>3</v>
      </c>
      <c r="DE3" t="s">
        <v>3</v>
      </c>
      <c r="DF3">
        <f t="shared" si="0"/>
        <v>0</v>
      </c>
      <c r="DG3">
        <f t="shared" si="1"/>
        <v>10.199999999999999</v>
      </c>
      <c r="DH3">
        <f t="shared" si="2"/>
        <v>0</v>
      </c>
      <c r="DI3">
        <f t="shared" si="3"/>
        <v>0</v>
      </c>
      <c r="DJ3">
        <f>DG3</f>
        <v>10.199999999999999</v>
      </c>
      <c r="DK3">
        <v>0</v>
      </c>
      <c r="DL3" t="s">
        <v>3</v>
      </c>
      <c r="DM3">
        <v>0</v>
      </c>
      <c r="DN3" t="s">
        <v>3</v>
      </c>
      <c r="DO3">
        <v>0</v>
      </c>
    </row>
    <row r="4" spans="1:119" x14ac:dyDescent="0.25">
      <c r="A4">
        <f>ROW(Source!A28)</f>
        <v>28</v>
      </c>
      <c r="B4">
        <v>54971259</v>
      </c>
      <c r="C4">
        <v>55946951</v>
      </c>
      <c r="D4">
        <v>55460424</v>
      </c>
      <c r="E4">
        <v>1</v>
      </c>
      <c r="F4">
        <v>1</v>
      </c>
      <c r="G4">
        <v>1081</v>
      </c>
      <c r="H4">
        <v>3</v>
      </c>
      <c r="I4" t="s">
        <v>1563</v>
      </c>
      <c r="J4" t="s">
        <v>1564</v>
      </c>
      <c r="K4" t="s">
        <v>1565</v>
      </c>
      <c r="L4">
        <v>1346</v>
      </c>
      <c r="N4">
        <v>1009</v>
      </c>
      <c r="O4" t="s">
        <v>222</v>
      </c>
      <c r="P4" t="s">
        <v>222</v>
      </c>
      <c r="Q4">
        <v>1</v>
      </c>
      <c r="W4">
        <v>0</v>
      </c>
      <c r="X4">
        <v>1309298634</v>
      </c>
      <c r="Y4">
        <f t="shared" ref="Y4:Y9" si="4">((AT4*1)*0)</f>
        <v>0</v>
      </c>
      <c r="AA4">
        <v>159.06</v>
      </c>
      <c r="AB4">
        <v>0</v>
      </c>
      <c r="AC4">
        <v>0</v>
      </c>
      <c r="AD4">
        <v>0</v>
      </c>
      <c r="AE4">
        <v>159.06</v>
      </c>
      <c r="AF4">
        <v>0</v>
      </c>
      <c r="AG4">
        <v>0</v>
      </c>
      <c r="AH4">
        <v>0</v>
      </c>
      <c r="AI4">
        <v>1</v>
      </c>
      <c r="AJ4">
        <v>1</v>
      </c>
      <c r="AK4">
        <v>1</v>
      </c>
      <c r="AL4">
        <v>1</v>
      </c>
      <c r="AM4">
        <v>-2</v>
      </c>
      <c r="AN4">
        <v>0</v>
      </c>
      <c r="AO4">
        <v>1</v>
      </c>
      <c r="AP4">
        <v>1</v>
      </c>
      <c r="AQ4">
        <v>0</v>
      </c>
      <c r="AR4">
        <v>0</v>
      </c>
      <c r="AS4" t="s">
        <v>3</v>
      </c>
      <c r="AT4">
        <v>1.6E-2</v>
      </c>
      <c r="AU4" t="s">
        <v>31</v>
      </c>
      <c r="AV4">
        <v>0</v>
      </c>
      <c r="AW4">
        <v>2</v>
      </c>
      <c r="AX4">
        <v>55946959</v>
      </c>
      <c r="AY4">
        <v>1</v>
      </c>
      <c r="AZ4">
        <v>0</v>
      </c>
      <c r="BA4">
        <v>4</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CV4">
        <v>0</v>
      </c>
      <c r="CW4">
        <v>0</v>
      </c>
      <c r="CX4">
        <f>ROUND(Y4*Source!I28,9)</f>
        <v>0</v>
      </c>
      <c r="CY4">
        <f t="shared" ref="CY4:CY9" si="5">AA4</f>
        <v>159.06</v>
      </c>
      <c r="CZ4">
        <f t="shared" ref="CZ4:CZ9" si="6">AE4</f>
        <v>159.06</v>
      </c>
      <c r="DA4">
        <f t="shared" ref="DA4:DA9" si="7">AI4</f>
        <v>1</v>
      </c>
      <c r="DB4">
        <f t="shared" ref="DB4:DB9" si="8">ROUND(((ROUND(AT4*CZ4,2)*1)*0),6)</f>
        <v>0</v>
      </c>
      <c r="DC4">
        <f t="shared" ref="DC4:DC9" si="9">ROUND(((ROUND(AT4*AG4,2)*1)*0),6)</f>
        <v>0</v>
      </c>
      <c r="DD4" t="s">
        <v>3</v>
      </c>
      <c r="DE4" t="s">
        <v>3</v>
      </c>
      <c r="DF4">
        <f t="shared" si="0"/>
        <v>0</v>
      </c>
      <c r="DG4">
        <f t="shared" si="1"/>
        <v>0</v>
      </c>
      <c r="DH4">
        <f t="shared" si="2"/>
        <v>0</v>
      </c>
      <c r="DI4">
        <f t="shared" si="3"/>
        <v>0</v>
      </c>
      <c r="DJ4">
        <f t="shared" ref="DJ4:DJ9" si="10">DF4</f>
        <v>0</v>
      </c>
      <c r="DK4">
        <v>0</v>
      </c>
      <c r="DL4" t="s">
        <v>3</v>
      </c>
      <c r="DM4">
        <v>0</v>
      </c>
      <c r="DN4" t="s">
        <v>3</v>
      </c>
      <c r="DO4">
        <v>0</v>
      </c>
    </row>
    <row r="5" spans="1:119" x14ac:dyDescent="0.25">
      <c r="A5">
        <f>ROW(Source!A28)</f>
        <v>28</v>
      </c>
      <c r="B5">
        <v>54971259</v>
      </c>
      <c r="C5">
        <v>55946951</v>
      </c>
      <c r="D5">
        <v>55459340</v>
      </c>
      <c r="E5">
        <v>1</v>
      </c>
      <c r="F5">
        <v>1</v>
      </c>
      <c r="G5">
        <v>1081</v>
      </c>
      <c r="H5">
        <v>3</v>
      </c>
      <c r="I5" t="s">
        <v>1566</v>
      </c>
      <c r="J5" t="s">
        <v>1567</v>
      </c>
      <c r="K5" t="s">
        <v>1568</v>
      </c>
      <c r="L5">
        <v>1354</v>
      </c>
      <c r="N5">
        <v>1010</v>
      </c>
      <c r="O5" t="s">
        <v>266</v>
      </c>
      <c r="P5" t="s">
        <v>266</v>
      </c>
      <c r="Q5">
        <v>1</v>
      </c>
      <c r="W5">
        <v>0</v>
      </c>
      <c r="X5">
        <v>-1352077490</v>
      </c>
      <c r="Y5">
        <f t="shared" si="4"/>
        <v>0</v>
      </c>
      <c r="AA5">
        <v>0.89</v>
      </c>
      <c r="AB5">
        <v>0</v>
      </c>
      <c r="AC5">
        <v>0</v>
      </c>
      <c r="AD5">
        <v>0</v>
      </c>
      <c r="AE5">
        <v>0.89</v>
      </c>
      <c r="AF5">
        <v>0</v>
      </c>
      <c r="AG5">
        <v>0</v>
      </c>
      <c r="AH5">
        <v>0</v>
      </c>
      <c r="AI5">
        <v>1</v>
      </c>
      <c r="AJ5">
        <v>1</v>
      </c>
      <c r="AK5">
        <v>1</v>
      </c>
      <c r="AL5">
        <v>1</v>
      </c>
      <c r="AM5">
        <v>-2</v>
      </c>
      <c r="AN5">
        <v>0</v>
      </c>
      <c r="AO5">
        <v>1</v>
      </c>
      <c r="AP5">
        <v>1</v>
      </c>
      <c r="AQ5">
        <v>0</v>
      </c>
      <c r="AR5">
        <v>0</v>
      </c>
      <c r="AS5" t="s">
        <v>3</v>
      </c>
      <c r="AT5">
        <v>4</v>
      </c>
      <c r="AU5" t="s">
        <v>31</v>
      </c>
      <c r="AV5">
        <v>0</v>
      </c>
      <c r="AW5">
        <v>2</v>
      </c>
      <c r="AX5">
        <v>55946960</v>
      </c>
      <c r="AY5">
        <v>1</v>
      </c>
      <c r="AZ5">
        <v>0</v>
      </c>
      <c r="BA5">
        <v>5</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CV5">
        <v>0</v>
      </c>
      <c r="CW5">
        <v>0</v>
      </c>
      <c r="CX5">
        <f>ROUND(Y5*Source!I28,9)</f>
        <v>0</v>
      </c>
      <c r="CY5">
        <f t="shared" si="5"/>
        <v>0.89</v>
      </c>
      <c r="CZ5">
        <f t="shared" si="6"/>
        <v>0.89</v>
      </c>
      <c r="DA5">
        <f t="shared" si="7"/>
        <v>1</v>
      </c>
      <c r="DB5">
        <f t="shared" si="8"/>
        <v>0</v>
      </c>
      <c r="DC5">
        <f t="shared" si="9"/>
        <v>0</v>
      </c>
      <c r="DD5" t="s">
        <v>3</v>
      </c>
      <c r="DE5" t="s">
        <v>3</v>
      </c>
      <c r="DF5">
        <f t="shared" si="0"/>
        <v>0</v>
      </c>
      <c r="DG5">
        <f t="shared" si="1"/>
        <v>0</v>
      </c>
      <c r="DH5">
        <f t="shared" si="2"/>
        <v>0</v>
      </c>
      <c r="DI5">
        <f t="shared" si="3"/>
        <v>0</v>
      </c>
      <c r="DJ5">
        <f t="shared" si="10"/>
        <v>0</v>
      </c>
      <c r="DK5">
        <v>0</v>
      </c>
      <c r="DL5" t="s">
        <v>3</v>
      </c>
      <c r="DM5">
        <v>0</v>
      </c>
      <c r="DN5" t="s">
        <v>3</v>
      </c>
      <c r="DO5">
        <v>0</v>
      </c>
    </row>
    <row r="6" spans="1:119" x14ac:dyDescent="0.25">
      <c r="A6">
        <f>ROW(Source!A28)</f>
        <v>28</v>
      </c>
      <c r="B6">
        <v>54971259</v>
      </c>
      <c r="C6">
        <v>55946951</v>
      </c>
      <c r="D6">
        <v>55459173</v>
      </c>
      <c r="E6">
        <v>1</v>
      </c>
      <c r="F6">
        <v>1</v>
      </c>
      <c r="G6">
        <v>1081</v>
      </c>
      <c r="H6">
        <v>3</v>
      </c>
      <c r="I6" t="s">
        <v>1569</v>
      </c>
      <c r="J6" t="s">
        <v>1570</v>
      </c>
      <c r="K6" t="s">
        <v>1571</v>
      </c>
      <c r="L6">
        <v>1348</v>
      </c>
      <c r="N6">
        <v>1009</v>
      </c>
      <c r="O6" t="s">
        <v>1092</v>
      </c>
      <c r="P6" t="s">
        <v>1092</v>
      </c>
      <c r="Q6">
        <v>1000</v>
      </c>
      <c r="W6">
        <v>0</v>
      </c>
      <c r="X6">
        <v>-1440089772</v>
      </c>
      <c r="Y6">
        <f t="shared" si="4"/>
        <v>0</v>
      </c>
      <c r="AA6">
        <v>23411.24</v>
      </c>
      <c r="AB6">
        <v>0</v>
      </c>
      <c r="AC6">
        <v>0</v>
      </c>
      <c r="AD6">
        <v>0</v>
      </c>
      <c r="AE6">
        <v>23411.24</v>
      </c>
      <c r="AF6">
        <v>0</v>
      </c>
      <c r="AG6">
        <v>0</v>
      </c>
      <c r="AH6">
        <v>0</v>
      </c>
      <c r="AI6">
        <v>1</v>
      </c>
      <c r="AJ6">
        <v>1</v>
      </c>
      <c r="AK6">
        <v>1</v>
      </c>
      <c r="AL6">
        <v>1</v>
      </c>
      <c r="AM6">
        <v>-2</v>
      </c>
      <c r="AN6">
        <v>0</v>
      </c>
      <c r="AO6">
        <v>1</v>
      </c>
      <c r="AP6">
        <v>1</v>
      </c>
      <c r="AQ6">
        <v>0</v>
      </c>
      <c r="AR6">
        <v>0</v>
      </c>
      <c r="AS6" t="s">
        <v>3</v>
      </c>
      <c r="AT6">
        <v>1E-4</v>
      </c>
      <c r="AU6" t="s">
        <v>31</v>
      </c>
      <c r="AV6">
        <v>0</v>
      </c>
      <c r="AW6">
        <v>2</v>
      </c>
      <c r="AX6">
        <v>55946961</v>
      </c>
      <c r="AY6">
        <v>1</v>
      </c>
      <c r="AZ6">
        <v>0</v>
      </c>
      <c r="BA6">
        <v>6</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CV6">
        <v>0</v>
      </c>
      <c r="CW6">
        <v>0</v>
      </c>
      <c r="CX6">
        <f>ROUND(Y6*Source!I28,9)</f>
        <v>0</v>
      </c>
      <c r="CY6">
        <f t="shared" si="5"/>
        <v>23411.24</v>
      </c>
      <c r="CZ6">
        <f t="shared" si="6"/>
        <v>23411.24</v>
      </c>
      <c r="DA6">
        <f t="shared" si="7"/>
        <v>1</v>
      </c>
      <c r="DB6">
        <f t="shared" si="8"/>
        <v>0</v>
      </c>
      <c r="DC6">
        <f t="shared" si="9"/>
        <v>0</v>
      </c>
      <c r="DD6" t="s">
        <v>3</v>
      </c>
      <c r="DE6" t="s">
        <v>3</v>
      </c>
      <c r="DF6">
        <f t="shared" si="0"/>
        <v>0</v>
      </c>
      <c r="DG6">
        <f t="shared" si="1"/>
        <v>0</v>
      </c>
      <c r="DH6">
        <f t="shared" si="2"/>
        <v>0</v>
      </c>
      <c r="DI6">
        <f t="shared" si="3"/>
        <v>0</v>
      </c>
      <c r="DJ6">
        <f t="shared" si="10"/>
        <v>0</v>
      </c>
      <c r="DK6">
        <v>0</v>
      </c>
      <c r="DL6" t="s">
        <v>3</v>
      </c>
      <c r="DM6">
        <v>0</v>
      </c>
      <c r="DN6" t="s">
        <v>3</v>
      </c>
      <c r="DO6">
        <v>0</v>
      </c>
    </row>
    <row r="7" spans="1:119" x14ac:dyDescent="0.25">
      <c r="A7">
        <f>ROW(Source!A28)</f>
        <v>28</v>
      </c>
      <c r="B7">
        <v>54971259</v>
      </c>
      <c r="C7">
        <v>55946951</v>
      </c>
      <c r="D7">
        <v>55482166</v>
      </c>
      <c r="E7">
        <v>1</v>
      </c>
      <c r="F7">
        <v>1</v>
      </c>
      <c r="G7">
        <v>1081</v>
      </c>
      <c r="H7">
        <v>3</v>
      </c>
      <c r="I7" t="s">
        <v>1572</v>
      </c>
      <c r="J7" t="s">
        <v>1573</v>
      </c>
      <c r="K7" t="s">
        <v>1574</v>
      </c>
      <c r="L7">
        <v>1301</v>
      </c>
      <c r="N7">
        <v>1003</v>
      </c>
      <c r="O7" t="s">
        <v>769</v>
      </c>
      <c r="P7" t="s">
        <v>769</v>
      </c>
      <c r="Q7">
        <v>1</v>
      </c>
      <c r="W7">
        <v>0</v>
      </c>
      <c r="X7">
        <v>876831867</v>
      </c>
      <c r="Y7">
        <f t="shared" si="4"/>
        <v>0</v>
      </c>
      <c r="AA7">
        <v>0.69</v>
      </c>
      <c r="AB7">
        <v>0</v>
      </c>
      <c r="AC7">
        <v>0</v>
      </c>
      <c r="AD7">
        <v>0</v>
      </c>
      <c r="AE7">
        <v>0.69</v>
      </c>
      <c r="AF7">
        <v>0</v>
      </c>
      <c r="AG7">
        <v>0</v>
      </c>
      <c r="AH7">
        <v>0</v>
      </c>
      <c r="AI7">
        <v>1</v>
      </c>
      <c r="AJ7">
        <v>1</v>
      </c>
      <c r="AK7">
        <v>1</v>
      </c>
      <c r="AL7">
        <v>1</v>
      </c>
      <c r="AM7">
        <v>-2</v>
      </c>
      <c r="AN7">
        <v>0</v>
      </c>
      <c r="AO7">
        <v>1</v>
      </c>
      <c r="AP7">
        <v>1</v>
      </c>
      <c r="AQ7">
        <v>0</v>
      </c>
      <c r="AR7">
        <v>0</v>
      </c>
      <c r="AS7" t="s">
        <v>3</v>
      </c>
      <c r="AT7">
        <v>9.16</v>
      </c>
      <c r="AU7" t="s">
        <v>31</v>
      </c>
      <c r="AV7">
        <v>0</v>
      </c>
      <c r="AW7">
        <v>2</v>
      </c>
      <c r="AX7">
        <v>55946962</v>
      </c>
      <c r="AY7">
        <v>1</v>
      </c>
      <c r="AZ7">
        <v>0</v>
      </c>
      <c r="BA7">
        <v>7</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CV7">
        <v>0</v>
      </c>
      <c r="CW7">
        <v>0</v>
      </c>
      <c r="CX7">
        <f>ROUND(Y7*Source!I28,9)</f>
        <v>0</v>
      </c>
      <c r="CY7">
        <f t="shared" si="5"/>
        <v>0.69</v>
      </c>
      <c r="CZ7">
        <f t="shared" si="6"/>
        <v>0.69</v>
      </c>
      <c r="DA7">
        <f t="shared" si="7"/>
        <v>1</v>
      </c>
      <c r="DB7">
        <f t="shared" si="8"/>
        <v>0</v>
      </c>
      <c r="DC7">
        <f t="shared" si="9"/>
        <v>0</v>
      </c>
      <c r="DD7" t="s">
        <v>3</v>
      </c>
      <c r="DE7" t="s">
        <v>3</v>
      </c>
      <c r="DF7">
        <f t="shared" si="0"/>
        <v>0</v>
      </c>
      <c r="DG7">
        <f t="shared" si="1"/>
        <v>0</v>
      </c>
      <c r="DH7">
        <f t="shared" si="2"/>
        <v>0</v>
      </c>
      <c r="DI7">
        <f t="shared" si="3"/>
        <v>0</v>
      </c>
      <c r="DJ7">
        <f t="shared" si="10"/>
        <v>0</v>
      </c>
      <c r="DK7">
        <v>0</v>
      </c>
      <c r="DL7" t="s">
        <v>3</v>
      </c>
      <c r="DM7">
        <v>0</v>
      </c>
      <c r="DN7" t="s">
        <v>3</v>
      </c>
      <c r="DO7">
        <v>0</v>
      </c>
    </row>
    <row r="8" spans="1:119" x14ac:dyDescent="0.25">
      <c r="A8">
        <f>ROW(Source!A28)</f>
        <v>28</v>
      </c>
      <c r="B8">
        <v>54971259</v>
      </c>
      <c r="C8">
        <v>55946951</v>
      </c>
      <c r="D8">
        <v>55482203</v>
      </c>
      <c r="E8">
        <v>1</v>
      </c>
      <c r="F8">
        <v>1</v>
      </c>
      <c r="G8">
        <v>1081</v>
      </c>
      <c r="H8">
        <v>3</v>
      </c>
      <c r="I8" t="s">
        <v>1404</v>
      </c>
      <c r="J8" t="s">
        <v>1406</v>
      </c>
      <c r="K8" t="s">
        <v>1405</v>
      </c>
      <c r="L8">
        <v>1356</v>
      </c>
      <c r="N8">
        <v>1010</v>
      </c>
      <c r="O8" t="s">
        <v>1355</v>
      </c>
      <c r="P8" t="s">
        <v>1355</v>
      </c>
      <c r="Q8">
        <v>1000</v>
      </c>
      <c r="W8">
        <v>0</v>
      </c>
      <c r="X8">
        <v>474149623</v>
      </c>
      <c r="Y8">
        <f t="shared" si="4"/>
        <v>0</v>
      </c>
      <c r="AA8">
        <v>226.66</v>
      </c>
      <c r="AB8">
        <v>0</v>
      </c>
      <c r="AC8">
        <v>0</v>
      </c>
      <c r="AD8">
        <v>0</v>
      </c>
      <c r="AE8">
        <v>226.66</v>
      </c>
      <c r="AF8">
        <v>0</v>
      </c>
      <c r="AG8">
        <v>0</v>
      </c>
      <c r="AH8">
        <v>0</v>
      </c>
      <c r="AI8">
        <v>1</v>
      </c>
      <c r="AJ8">
        <v>1</v>
      </c>
      <c r="AK8">
        <v>1</v>
      </c>
      <c r="AL8">
        <v>1</v>
      </c>
      <c r="AM8">
        <v>-2</v>
      </c>
      <c r="AN8">
        <v>0</v>
      </c>
      <c r="AO8">
        <v>1</v>
      </c>
      <c r="AP8">
        <v>1</v>
      </c>
      <c r="AQ8">
        <v>0</v>
      </c>
      <c r="AR8">
        <v>0</v>
      </c>
      <c r="AS8" t="s">
        <v>3</v>
      </c>
      <c r="AT8">
        <v>2E-3</v>
      </c>
      <c r="AU8" t="s">
        <v>31</v>
      </c>
      <c r="AV8">
        <v>0</v>
      </c>
      <c r="AW8">
        <v>2</v>
      </c>
      <c r="AX8">
        <v>55946963</v>
      </c>
      <c r="AY8">
        <v>1</v>
      </c>
      <c r="AZ8">
        <v>0</v>
      </c>
      <c r="BA8">
        <v>8</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CV8">
        <v>0</v>
      </c>
      <c r="CW8">
        <v>0</v>
      </c>
      <c r="CX8">
        <f>ROUND(Y8*Source!I28,9)</f>
        <v>0</v>
      </c>
      <c r="CY8">
        <f t="shared" si="5"/>
        <v>226.66</v>
      </c>
      <c r="CZ8">
        <f t="shared" si="6"/>
        <v>226.66</v>
      </c>
      <c r="DA8">
        <f t="shared" si="7"/>
        <v>1</v>
      </c>
      <c r="DB8">
        <f t="shared" si="8"/>
        <v>0</v>
      </c>
      <c r="DC8">
        <f t="shared" si="9"/>
        <v>0</v>
      </c>
      <c r="DD8" t="s">
        <v>3</v>
      </c>
      <c r="DE8" t="s">
        <v>3</v>
      </c>
      <c r="DF8">
        <f t="shared" si="0"/>
        <v>0</v>
      </c>
      <c r="DG8">
        <f t="shared" si="1"/>
        <v>0</v>
      </c>
      <c r="DH8">
        <f t="shared" si="2"/>
        <v>0</v>
      </c>
      <c r="DI8">
        <f t="shared" si="3"/>
        <v>0</v>
      </c>
      <c r="DJ8">
        <f t="shared" si="10"/>
        <v>0</v>
      </c>
      <c r="DK8">
        <v>0</v>
      </c>
      <c r="DL8" t="s">
        <v>3</v>
      </c>
      <c r="DM8">
        <v>0</v>
      </c>
      <c r="DN8" t="s">
        <v>3</v>
      </c>
      <c r="DO8">
        <v>0</v>
      </c>
    </row>
    <row r="9" spans="1:119" x14ac:dyDescent="0.25">
      <c r="A9">
        <f>ROW(Source!A28)</f>
        <v>28</v>
      </c>
      <c r="B9">
        <v>54971259</v>
      </c>
      <c r="C9">
        <v>55946951</v>
      </c>
      <c r="D9">
        <v>55482617</v>
      </c>
      <c r="E9">
        <v>1</v>
      </c>
      <c r="F9">
        <v>1</v>
      </c>
      <c r="G9">
        <v>1081</v>
      </c>
      <c r="H9">
        <v>3</v>
      </c>
      <c r="I9" t="s">
        <v>1575</v>
      </c>
      <c r="J9" t="s">
        <v>1576</v>
      </c>
      <c r="K9" t="s">
        <v>1577</v>
      </c>
      <c r="L9">
        <v>1354</v>
      </c>
      <c r="N9">
        <v>1010</v>
      </c>
      <c r="O9" t="s">
        <v>266</v>
      </c>
      <c r="P9" t="s">
        <v>266</v>
      </c>
      <c r="Q9">
        <v>1</v>
      </c>
      <c r="W9">
        <v>0</v>
      </c>
      <c r="X9">
        <v>-1189947653</v>
      </c>
      <c r="Y9">
        <f t="shared" si="4"/>
        <v>0</v>
      </c>
      <c r="AA9">
        <v>14.99</v>
      </c>
      <c r="AB9">
        <v>0</v>
      </c>
      <c r="AC9">
        <v>0</v>
      </c>
      <c r="AD9">
        <v>0</v>
      </c>
      <c r="AE9">
        <v>14.99</v>
      </c>
      <c r="AF9">
        <v>0</v>
      </c>
      <c r="AG9">
        <v>0</v>
      </c>
      <c r="AH9">
        <v>0</v>
      </c>
      <c r="AI9">
        <v>1</v>
      </c>
      <c r="AJ9">
        <v>1</v>
      </c>
      <c r="AK9">
        <v>1</v>
      </c>
      <c r="AL9">
        <v>1</v>
      </c>
      <c r="AM9">
        <v>-2</v>
      </c>
      <c r="AN9">
        <v>0</v>
      </c>
      <c r="AO9">
        <v>1</v>
      </c>
      <c r="AP9">
        <v>1</v>
      </c>
      <c r="AQ9">
        <v>0</v>
      </c>
      <c r="AR9">
        <v>0</v>
      </c>
      <c r="AS9" t="s">
        <v>3</v>
      </c>
      <c r="AT9">
        <v>1</v>
      </c>
      <c r="AU9" t="s">
        <v>31</v>
      </c>
      <c r="AV9">
        <v>0</v>
      </c>
      <c r="AW9">
        <v>2</v>
      </c>
      <c r="AX9">
        <v>55946964</v>
      </c>
      <c r="AY9">
        <v>1</v>
      </c>
      <c r="AZ9">
        <v>0</v>
      </c>
      <c r="BA9">
        <v>9</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CV9">
        <v>0</v>
      </c>
      <c r="CW9">
        <v>0</v>
      </c>
      <c r="CX9">
        <f>ROUND(Y9*Source!I28,9)</f>
        <v>0</v>
      </c>
      <c r="CY9">
        <f t="shared" si="5"/>
        <v>14.99</v>
      </c>
      <c r="CZ9">
        <f t="shared" si="6"/>
        <v>14.99</v>
      </c>
      <c r="DA9">
        <f t="shared" si="7"/>
        <v>1</v>
      </c>
      <c r="DB9">
        <f t="shared" si="8"/>
        <v>0</v>
      </c>
      <c r="DC9">
        <f t="shared" si="9"/>
        <v>0</v>
      </c>
      <c r="DD9" t="s">
        <v>3</v>
      </c>
      <c r="DE9" t="s">
        <v>3</v>
      </c>
      <c r="DF9">
        <f t="shared" si="0"/>
        <v>0</v>
      </c>
      <c r="DG9">
        <f t="shared" si="1"/>
        <v>0</v>
      </c>
      <c r="DH9">
        <f t="shared" si="2"/>
        <v>0</v>
      </c>
      <c r="DI9">
        <f t="shared" si="3"/>
        <v>0</v>
      </c>
      <c r="DJ9">
        <f t="shared" si="10"/>
        <v>0</v>
      </c>
      <c r="DK9">
        <v>0</v>
      </c>
      <c r="DL9" t="s">
        <v>3</v>
      </c>
      <c r="DM9">
        <v>0</v>
      </c>
      <c r="DN9" t="s">
        <v>3</v>
      </c>
      <c r="DO9">
        <v>0</v>
      </c>
    </row>
    <row r="10" spans="1:119" x14ac:dyDescent="0.25">
      <c r="A10">
        <f>ROW(Source!A29)</f>
        <v>29</v>
      </c>
      <c r="B10">
        <v>55890823</v>
      </c>
      <c r="C10">
        <v>55946951</v>
      </c>
      <c r="D10">
        <v>55424304</v>
      </c>
      <c r="E10">
        <v>1081</v>
      </c>
      <c r="F10">
        <v>1</v>
      </c>
      <c r="G10">
        <v>1081</v>
      </c>
      <c r="H10">
        <v>1</v>
      </c>
      <c r="I10" t="s">
        <v>1552</v>
      </c>
      <c r="J10" t="s">
        <v>3</v>
      </c>
      <c r="K10" t="s">
        <v>1553</v>
      </c>
      <c r="L10">
        <v>1191</v>
      </c>
      <c r="N10">
        <v>1013</v>
      </c>
      <c r="O10" t="s">
        <v>1554</v>
      </c>
      <c r="P10" t="s">
        <v>1554</v>
      </c>
      <c r="Q10">
        <v>1</v>
      </c>
      <c r="W10">
        <v>0</v>
      </c>
      <c r="X10">
        <v>476480486</v>
      </c>
      <c r="Y10">
        <f>((AT10*1.2)*0.3)</f>
        <v>1.044</v>
      </c>
      <c r="AA10">
        <v>0</v>
      </c>
      <c r="AB10">
        <v>0</v>
      </c>
      <c r="AC10">
        <v>0</v>
      </c>
      <c r="AD10">
        <v>0</v>
      </c>
      <c r="AE10">
        <v>0</v>
      </c>
      <c r="AF10">
        <v>0</v>
      </c>
      <c r="AG10">
        <v>0</v>
      </c>
      <c r="AH10">
        <v>0</v>
      </c>
      <c r="AI10">
        <v>1</v>
      </c>
      <c r="AJ10">
        <v>1</v>
      </c>
      <c r="AK10">
        <v>1</v>
      </c>
      <c r="AL10">
        <v>1</v>
      </c>
      <c r="AM10">
        <v>5</v>
      </c>
      <c r="AN10">
        <v>0</v>
      </c>
      <c r="AO10">
        <v>1</v>
      </c>
      <c r="AP10">
        <v>1</v>
      </c>
      <c r="AQ10">
        <v>0</v>
      </c>
      <c r="AR10">
        <v>0</v>
      </c>
      <c r="AS10" t="s">
        <v>3</v>
      </c>
      <c r="AT10">
        <v>2.9</v>
      </c>
      <c r="AU10" t="s">
        <v>32</v>
      </c>
      <c r="AV10">
        <v>1</v>
      </c>
      <c r="AW10">
        <v>2</v>
      </c>
      <c r="AX10">
        <v>55946956</v>
      </c>
      <c r="AY10">
        <v>1</v>
      </c>
      <c r="AZ10">
        <v>0</v>
      </c>
      <c r="BA10">
        <v>13</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CU10">
        <f>ROUND(AT10*Source!I29*AH10*AL10,2)</f>
        <v>0</v>
      </c>
      <c r="CV10">
        <f>ROUND(Y10*Source!I29,9)</f>
        <v>60.552</v>
      </c>
      <c r="CW10">
        <v>0</v>
      </c>
      <c r="CX10">
        <f>ROUND(Y10*Source!I29,9)</f>
        <v>60.552</v>
      </c>
      <c r="CY10">
        <f>AD10</f>
        <v>0</v>
      </c>
      <c r="CZ10">
        <f>AH10</f>
        <v>0</v>
      </c>
      <c r="DA10">
        <f>AL10</f>
        <v>1</v>
      </c>
      <c r="DB10">
        <f>ROUND(((ROUND(AT10*CZ10,2)*1.2)*0.3),6)</f>
        <v>0</v>
      </c>
      <c r="DC10">
        <f>ROUND(((ROUND(AT10*AG10,2)*1.2)*0.3),6)</f>
        <v>0</v>
      </c>
      <c r="DD10" t="s">
        <v>3</v>
      </c>
      <c r="DE10" t="s">
        <v>3</v>
      </c>
      <c r="DF10">
        <f t="shared" si="0"/>
        <v>0</v>
      </c>
      <c r="DG10">
        <f t="shared" si="1"/>
        <v>0</v>
      </c>
      <c r="DH10">
        <f t="shared" si="2"/>
        <v>0</v>
      </c>
      <c r="DI10">
        <f t="shared" si="3"/>
        <v>0</v>
      </c>
      <c r="DJ10">
        <f>DI10</f>
        <v>0</v>
      </c>
      <c r="DK10">
        <v>0</v>
      </c>
      <c r="DL10" t="s">
        <v>3</v>
      </c>
      <c r="DM10">
        <v>0</v>
      </c>
      <c r="DN10" t="s">
        <v>3</v>
      </c>
      <c r="DO10">
        <v>0</v>
      </c>
    </row>
    <row r="11" spans="1:119" x14ac:dyDescent="0.25">
      <c r="A11">
        <f>ROW(Source!A29)</f>
        <v>29</v>
      </c>
      <c r="B11">
        <v>55890823</v>
      </c>
      <c r="C11">
        <v>55946951</v>
      </c>
      <c r="D11">
        <v>55490209</v>
      </c>
      <c r="E11">
        <v>1</v>
      </c>
      <c r="F11">
        <v>1</v>
      </c>
      <c r="G11">
        <v>1081</v>
      </c>
      <c r="H11">
        <v>2</v>
      </c>
      <c r="I11" t="s">
        <v>1555</v>
      </c>
      <c r="J11" t="s">
        <v>1556</v>
      </c>
      <c r="K11" t="s">
        <v>1557</v>
      </c>
      <c r="L11">
        <v>1368</v>
      </c>
      <c r="N11">
        <v>1011</v>
      </c>
      <c r="O11" t="s">
        <v>1558</v>
      </c>
      <c r="P11" t="s">
        <v>1558</v>
      </c>
      <c r="Q11">
        <v>1</v>
      </c>
      <c r="W11">
        <v>0</v>
      </c>
      <c r="X11">
        <v>874612079</v>
      </c>
      <c r="Y11">
        <f>((AT11*1.2)*0.3)</f>
        <v>3.5999999999999999E-3</v>
      </c>
      <c r="AA11">
        <v>0</v>
      </c>
      <c r="AB11">
        <v>1485.19</v>
      </c>
      <c r="AC11">
        <v>744.56</v>
      </c>
      <c r="AD11">
        <v>0</v>
      </c>
      <c r="AE11">
        <v>0</v>
      </c>
      <c r="AF11">
        <v>83.1</v>
      </c>
      <c r="AG11">
        <v>12.62</v>
      </c>
      <c r="AH11">
        <v>0</v>
      </c>
      <c r="AI11">
        <v>1</v>
      </c>
      <c r="AJ11">
        <v>17.07</v>
      </c>
      <c r="AK11">
        <v>56.35</v>
      </c>
      <c r="AL11">
        <v>1</v>
      </c>
      <c r="AM11">
        <v>2</v>
      </c>
      <c r="AN11">
        <v>0</v>
      </c>
      <c r="AO11">
        <v>1</v>
      </c>
      <c r="AP11">
        <v>1</v>
      </c>
      <c r="AQ11">
        <v>0</v>
      </c>
      <c r="AR11">
        <v>0</v>
      </c>
      <c r="AS11" t="s">
        <v>3</v>
      </c>
      <c r="AT11">
        <v>0.01</v>
      </c>
      <c r="AU11" t="s">
        <v>32</v>
      </c>
      <c r="AV11">
        <v>0</v>
      </c>
      <c r="AW11">
        <v>2</v>
      </c>
      <c r="AX11">
        <v>55946957</v>
      </c>
      <c r="AY11">
        <v>1</v>
      </c>
      <c r="AZ11">
        <v>0</v>
      </c>
      <c r="BA11">
        <v>14</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CV11">
        <v>0</v>
      </c>
      <c r="CW11">
        <f>ROUND(Y11*Source!I29*DO11,9)</f>
        <v>2.6350560000000001</v>
      </c>
      <c r="CX11">
        <f>ROUND(Y11*Source!I29,9)</f>
        <v>0.20880000000000001</v>
      </c>
      <c r="CY11">
        <f>AB11</f>
        <v>1485.19</v>
      </c>
      <c r="CZ11">
        <f>AF11</f>
        <v>83.1</v>
      </c>
      <c r="DA11">
        <f>AJ11</f>
        <v>17.07</v>
      </c>
      <c r="DB11">
        <f>ROUND(((ROUND(AT11*CZ11,2)*1.2)*0.3),6)</f>
        <v>0.29880000000000001</v>
      </c>
      <c r="DC11">
        <f>ROUND(((ROUND(AT11*AG11,2)*1.2)*0.3),6)</f>
        <v>4.6800000000000001E-2</v>
      </c>
      <c r="DD11" t="s">
        <v>3</v>
      </c>
      <c r="DE11" t="s">
        <v>3</v>
      </c>
      <c r="DF11">
        <f t="shared" si="0"/>
        <v>0</v>
      </c>
      <c r="DG11">
        <f>ROUND(ROUND(AF11*AJ11,2)*CX11,2)</f>
        <v>296.19</v>
      </c>
      <c r="DH11">
        <f>ROUND(ROUND(AG11*AK11,2)*CX11,2)</f>
        <v>148.49</v>
      </c>
      <c r="DI11">
        <f t="shared" si="3"/>
        <v>0</v>
      </c>
      <c r="DJ11">
        <f>DG11</f>
        <v>296.19</v>
      </c>
      <c r="DK11">
        <v>0</v>
      </c>
      <c r="DL11" t="s">
        <v>1559</v>
      </c>
      <c r="DM11">
        <v>0</v>
      </c>
      <c r="DN11" t="s">
        <v>1554</v>
      </c>
      <c r="DO11">
        <v>12.62</v>
      </c>
    </row>
    <row r="12" spans="1:119" x14ac:dyDescent="0.25">
      <c r="A12">
        <f>ROW(Source!A29)</f>
        <v>29</v>
      </c>
      <c r="B12">
        <v>55890823</v>
      </c>
      <c r="C12">
        <v>55946951</v>
      </c>
      <c r="D12">
        <v>55490331</v>
      </c>
      <c r="E12">
        <v>1</v>
      </c>
      <c r="F12">
        <v>1</v>
      </c>
      <c r="G12">
        <v>1081</v>
      </c>
      <c r="H12">
        <v>2</v>
      </c>
      <c r="I12" t="s">
        <v>1560</v>
      </c>
      <c r="J12" t="s">
        <v>1561</v>
      </c>
      <c r="K12" t="s">
        <v>1562</v>
      </c>
      <c r="L12">
        <v>1368</v>
      </c>
      <c r="N12">
        <v>1011</v>
      </c>
      <c r="O12" t="s">
        <v>1558</v>
      </c>
      <c r="P12" t="s">
        <v>1558</v>
      </c>
      <c r="Q12">
        <v>1</v>
      </c>
      <c r="W12">
        <v>0</v>
      </c>
      <c r="X12">
        <v>1043446422</v>
      </c>
      <c r="Y12">
        <f>((AT12*1.2)*0.3)</f>
        <v>0.15840000000000001</v>
      </c>
      <c r="AA12">
        <v>0</v>
      </c>
      <c r="AB12">
        <v>11.06</v>
      </c>
      <c r="AC12">
        <v>0</v>
      </c>
      <c r="AD12">
        <v>0</v>
      </c>
      <c r="AE12">
        <v>0</v>
      </c>
      <c r="AF12">
        <v>1.1100000000000001</v>
      </c>
      <c r="AG12">
        <v>0</v>
      </c>
      <c r="AH12">
        <v>0</v>
      </c>
      <c r="AI12">
        <v>1</v>
      </c>
      <c r="AJ12">
        <v>9.52</v>
      </c>
      <c r="AK12">
        <v>1</v>
      </c>
      <c r="AL12">
        <v>1</v>
      </c>
      <c r="AM12">
        <v>2</v>
      </c>
      <c r="AN12">
        <v>0</v>
      </c>
      <c r="AO12">
        <v>1</v>
      </c>
      <c r="AP12">
        <v>1</v>
      </c>
      <c r="AQ12">
        <v>0</v>
      </c>
      <c r="AR12">
        <v>0</v>
      </c>
      <c r="AS12" t="s">
        <v>3</v>
      </c>
      <c r="AT12">
        <v>0.44</v>
      </c>
      <c r="AU12" t="s">
        <v>32</v>
      </c>
      <c r="AV12">
        <v>0</v>
      </c>
      <c r="AW12">
        <v>2</v>
      </c>
      <c r="AX12">
        <v>55946958</v>
      </c>
      <c r="AY12">
        <v>1</v>
      </c>
      <c r="AZ12">
        <v>0</v>
      </c>
      <c r="BA12">
        <v>15</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CV12">
        <v>0</v>
      </c>
      <c r="CW12">
        <f>ROUND(Y12*Source!I29*DO12,9)</f>
        <v>0</v>
      </c>
      <c r="CX12">
        <f>ROUND(Y12*Source!I29,9)</f>
        <v>9.1872000000000007</v>
      </c>
      <c r="CY12">
        <f>AB12</f>
        <v>11.06</v>
      </c>
      <c r="CZ12">
        <f>AF12</f>
        <v>1.1100000000000001</v>
      </c>
      <c r="DA12">
        <f>AJ12</f>
        <v>9.52</v>
      </c>
      <c r="DB12">
        <f>ROUND(((ROUND(AT12*CZ12,2)*1.2)*0.3),6)</f>
        <v>0.1764</v>
      </c>
      <c r="DC12">
        <f>ROUND(((ROUND(AT12*AG12,2)*1.2)*0.3),6)</f>
        <v>0</v>
      </c>
      <c r="DD12" t="s">
        <v>3</v>
      </c>
      <c r="DE12" t="s">
        <v>3</v>
      </c>
      <c r="DF12">
        <f t="shared" si="0"/>
        <v>0</v>
      </c>
      <c r="DG12">
        <f>ROUND(ROUND(AF12*AJ12,2)*CX12,2)</f>
        <v>97.11</v>
      </c>
      <c r="DH12">
        <f t="shared" ref="DH12:DH47" si="11">ROUND(ROUND(AG12,2)*CX12,2)</f>
        <v>0</v>
      </c>
      <c r="DI12">
        <f t="shared" si="3"/>
        <v>0</v>
      </c>
      <c r="DJ12">
        <f>DG12</f>
        <v>97.11</v>
      </c>
      <c r="DK12">
        <v>0</v>
      </c>
      <c r="DL12" t="s">
        <v>3</v>
      </c>
      <c r="DM12">
        <v>0</v>
      </c>
      <c r="DN12" t="s">
        <v>3</v>
      </c>
      <c r="DO12">
        <v>0</v>
      </c>
    </row>
    <row r="13" spans="1:119" x14ac:dyDescent="0.25">
      <c r="A13">
        <f>ROW(Source!A29)</f>
        <v>29</v>
      </c>
      <c r="B13">
        <v>55890823</v>
      </c>
      <c r="C13">
        <v>55946951</v>
      </c>
      <c r="D13">
        <v>55460424</v>
      </c>
      <c r="E13">
        <v>1</v>
      </c>
      <c r="F13">
        <v>1</v>
      </c>
      <c r="G13">
        <v>1081</v>
      </c>
      <c r="H13">
        <v>3</v>
      </c>
      <c r="I13" t="s">
        <v>1563</v>
      </c>
      <c r="J13" t="s">
        <v>1564</v>
      </c>
      <c r="K13" t="s">
        <v>1565</v>
      </c>
      <c r="L13">
        <v>1346</v>
      </c>
      <c r="N13">
        <v>1009</v>
      </c>
      <c r="O13" t="s">
        <v>222</v>
      </c>
      <c r="P13" t="s">
        <v>222</v>
      </c>
      <c r="Q13">
        <v>1</v>
      </c>
      <c r="W13">
        <v>0</v>
      </c>
      <c r="X13">
        <v>1309298634</v>
      </c>
      <c r="Y13">
        <f t="shared" ref="Y13:Y18" si="12">((AT13*1)*0)</f>
        <v>0</v>
      </c>
      <c r="AA13">
        <v>286.31</v>
      </c>
      <c r="AB13">
        <v>0</v>
      </c>
      <c r="AC13">
        <v>0</v>
      </c>
      <c r="AD13">
        <v>0</v>
      </c>
      <c r="AE13">
        <v>159.06</v>
      </c>
      <c r="AF13">
        <v>0</v>
      </c>
      <c r="AG13">
        <v>0</v>
      </c>
      <c r="AH13">
        <v>0</v>
      </c>
      <c r="AI13">
        <v>1.8</v>
      </c>
      <c r="AJ13">
        <v>1</v>
      </c>
      <c r="AK13">
        <v>1</v>
      </c>
      <c r="AL13">
        <v>1</v>
      </c>
      <c r="AM13">
        <v>2</v>
      </c>
      <c r="AN13">
        <v>0</v>
      </c>
      <c r="AO13">
        <v>1</v>
      </c>
      <c r="AP13">
        <v>1</v>
      </c>
      <c r="AQ13">
        <v>0</v>
      </c>
      <c r="AR13">
        <v>0</v>
      </c>
      <c r="AS13" t="s">
        <v>3</v>
      </c>
      <c r="AT13">
        <v>1.6E-2</v>
      </c>
      <c r="AU13" t="s">
        <v>31</v>
      </c>
      <c r="AV13">
        <v>0</v>
      </c>
      <c r="AW13">
        <v>2</v>
      </c>
      <c r="AX13">
        <v>55946959</v>
      </c>
      <c r="AY13">
        <v>1</v>
      </c>
      <c r="AZ13">
        <v>0</v>
      </c>
      <c r="BA13">
        <v>16</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CV13">
        <v>0</v>
      </c>
      <c r="CW13">
        <v>0</v>
      </c>
      <c r="CX13">
        <f>ROUND(Y13*Source!I29,9)</f>
        <v>0</v>
      </c>
      <c r="CY13">
        <f t="shared" ref="CY13:CY18" si="13">AA13</f>
        <v>286.31</v>
      </c>
      <c r="CZ13">
        <f t="shared" ref="CZ13:CZ18" si="14">AE13</f>
        <v>159.06</v>
      </c>
      <c r="DA13">
        <f t="shared" ref="DA13:DA18" si="15">AI13</f>
        <v>1.8</v>
      </c>
      <c r="DB13">
        <f t="shared" ref="DB13:DB18" si="16">ROUND(((ROUND(AT13*CZ13,2)*1)*0),6)</f>
        <v>0</v>
      </c>
      <c r="DC13">
        <f t="shared" ref="DC13:DC18" si="17">ROUND(((ROUND(AT13*AG13,2)*1)*0),6)</f>
        <v>0</v>
      </c>
      <c r="DD13" t="s">
        <v>3</v>
      </c>
      <c r="DE13" t="s">
        <v>3</v>
      </c>
      <c r="DF13">
        <f t="shared" ref="DF13:DF18" si="18">ROUND(ROUND(AE13*AI13,2)*CX13,2)</f>
        <v>0</v>
      </c>
      <c r="DG13">
        <f t="shared" ref="DG13:DG45" si="19">ROUND(ROUND(AF13,2)*CX13,2)</f>
        <v>0</v>
      </c>
      <c r="DH13">
        <f t="shared" si="11"/>
        <v>0</v>
      </c>
      <c r="DI13">
        <f t="shared" si="3"/>
        <v>0</v>
      </c>
      <c r="DJ13">
        <f t="shared" ref="DJ13:DJ18" si="20">DF13</f>
        <v>0</v>
      </c>
      <c r="DK13">
        <v>0</v>
      </c>
      <c r="DL13" t="s">
        <v>3</v>
      </c>
      <c r="DM13">
        <v>0</v>
      </c>
      <c r="DN13" t="s">
        <v>3</v>
      </c>
      <c r="DO13">
        <v>0</v>
      </c>
    </row>
    <row r="14" spans="1:119" x14ac:dyDescent="0.25">
      <c r="A14">
        <f>ROW(Source!A29)</f>
        <v>29</v>
      </c>
      <c r="B14">
        <v>55890823</v>
      </c>
      <c r="C14">
        <v>55946951</v>
      </c>
      <c r="D14">
        <v>55459340</v>
      </c>
      <c r="E14">
        <v>1</v>
      </c>
      <c r="F14">
        <v>1</v>
      </c>
      <c r="G14">
        <v>1081</v>
      </c>
      <c r="H14">
        <v>3</v>
      </c>
      <c r="I14" t="s">
        <v>1566</v>
      </c>
      <c r="J14" t="s">
        <v>1567</v>
      </c>
      <c r="K14" t="s">
        <v>1568</v>
      </c>
      <c r="L14">
        <v>1354</v>
      </c>
      <c r="N14">
        <v>1010</v>
      </c>
      <c r="O14" t="s">
        <v>266</v>
      </c>
      <c r="P14" t="s">
        <v>266</v>
      </c>
      <c r="Q14">
        <v>1</v>
      </c>
      <c r="W14">
        <v>0</v>
      </c>
      <c r="X14">
        <v>-1352077490</v>
      </c>
      <c r="Y14">
        <f t="shared" si="12"/>
        <v>0</v>
      </c>
      <c r="AA14">
        <v>0.83</v>
      </c>
      <c r="AB14">
        <v>0</v>
      </c>
      <c r="AC14">
        <v>0</v>
      </c>
      <c r="AD14">
        <v>0</v>
      </c>
      <c r="AE14">
        <v>0.89</v>
      </c>
      <c r="AF14">
        <v>0</v>
      </c>
      <c r="AG14">
        <v>0</v>
      </c>
      <c r="AH14">
        <v>0</v>
      </c>
      <c r="AI14">
        <v>0.93</v>
      </c>
      <c r="AJ14">
        <v>1</v>
      </c>
      <c r="AK14">
        <v>1</v>
      </c>
      <c r="AL14">
        <v>1</v>
      </c>
      <c r="AM14">
        <v>2</v>
      </c>
      <c r="AN14">
        <v>0</v>
      </c>
      <c r="AO14">
        <v>1</v>
      </c>
      <c r="AP14">
        <v>1</v>
      </c>
      <c r="AQ14">
        <v>0</v>
      </c>
      <c r="AR14">
        <v>0</v>
      </c>
      <c r="AS14" t="s">
        <v>3</v>
      </c>
      <c r="AT14">
        <v>4</v>
      </c>
      <c r="AU14" t="s">
        <v>31</v>
      </c>
      <c r="AV14">
        <v>0</v>
      </c>
      <c r="AW14">
        <v>2</v>
      </c>
      <c r="AX14">
        <v>55946960</v>
      </c>
      <c r="AY14">
        <v>1</v>
      </c>
      <c r="AZ14">
        <v>0</v>
      </c>
      <c r="BA14">
        <v>17</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CV14">
        <v>0</v>
      </c>
      <c r="CW14">
        <v>0</v>
      </c>
      <c r="CX14">
        <f>ROUND(Y14*Source!I29,9)</f>
        <v>0</v>
      </c>
      <c r="CY14">
        <f t="shared" si="13"/>
        <v>0.83</v>
      </c>
      <c r="CZ14">
        <f t="shared" si="14"/>
        <v>0.89</v>
      </c>
      <c r="DA14">
        <f t="shared" si="15"/>
        <v>0.93</v>
      </c>
      <c r="DB14">
        <f t="shared" si="16"/>
        <v>0</v>
      </c>
      <c r="DC14">
        <f t="shared" si="17"/>
        <v>0</v>
      </c>
      <c r="DD14" t="s">
        <v>3</v>
      </c>
      <c r="DE14" t="s">
        <v>3</v>
      </c>
      <c r="DF14">
        <f t="shared" si="18"/>
        <v>0</v>
      </c>
      <c r="DG14">
        <f t="shared" si="19"/>
        <v>0</v>
      </c>
      <c r="DH14">
        <f t="shared" si="11"/>
        <v>0</v>
      </c>
      <c r="DI14">
        <f t="shared" si="3"/>
        <v>0</v>
      </c>
      <c r="DJ14">
        <f t="shared" si="20"/>
        <v>0</v>
      </c>
      <c r="DK14">
        <v>0</v>
      </c>
      <c r="DL14" t="s">
        <v>3</v>
      </c>
      <c r="DM14">
        <v>0</v>
      </c>
      <c r="DN14" t="s">
        <v>3</v>
      </c>
      <c r="DO14">
        <v>0</v>
      </c>
    </row>
    <row r="15" spans="1:119" x14ac:dyDescent="0.25">
      <c r="A15">
        <f>ROW(Source!A29)</f>
        <v>29</v>
      </c>
      <c r="B15">
        <v>55890823</v>
      </c>
      <c r="C15">
        <v>55946951</v>
      </c>
      <c r="D15">
        <v>55459173</v>
      </c>
      <c r="E15">
        <v>1</v>
      </c>
      <c r="F15">
        <v>1</v>
      </c>
      <c r="G15">
        <v>1081</v>
      </c>
      <c r="H15">
        <v>3</v>
      </c>
      <c r="I15" t="s">
        <v>1569</v>
      </c>
      <c r="J15" t="s">
        <v>1570</v>
      </c>
      <c r="K15" t="s">
        <v>1571</v>
      </c>
      <c r="L15">
        <v>1348</v>
      </c>
      <c r="N15">
        <v>1009</v>
      </c>
      <c r="O15" t="s">
        <v>1092</v>
      </c>
      <c r="P15" t="s">
        <v>1092</v>
      </c>
      <c r="Q15">
        <v>1000</v>
      </c>
      <c r="W15">
        <v>0</v>
      </c>
      <c r="X15">
        <v>-1440089772</v>
      </c>
      <c r="Y15">
        <f t="shared" si="12"/>
        <v>0</v>
      </c>
      <c r="AA15">
        <v>83344.009999999995</v>
      </c>
      <c r="AB15">
        <v>0</v>
      </c>
      <c r="AC15">
        <v>0</v>
      </c>
      <c r="AD15">
        <v>0</v>
      </c>
      <c r="AE15">
        <v>23411.24</v>
      </c>
      <c r="AF15">
        <v>0</v>
      </c>
      <c r="AG15">
        <v>0</v>
      </c>
      <c r="AH15">
        <v>0</v>
      </c>
      <c r="AI15">
        <v>3.56</v>
      </c>
      <c r="AJ15">
        <v>1</v>
      </c>
      <c r="AK15">
        <v>1</v>
      </c>
      <c r="AL15">
        <v>1</v>
      </c>
      <c r="AM15">
        <v>2</v>
      </c>
      <c r="AN15">
        <v>0</v>
      </c>
      <c r="AO15">
        <v>1</v>
      </c>
      <c r="AP15">
        <v>1</v>
      </c>
      <c r="AQ15">
        <v>0</v>
      </c>
      <c r="AR15">
        <v>0</v>
      </c>
      <c r="AS15" t="s">
        <v>3</v>
      </c>
      <c r="AT15">
        <v>1E-4</v>
      </c>
      <c r="AU15" t="s">
        <v>31</v>
      </c>
      <c r="AV15">
        <v>0</v>
      </c>
      <c r="AW15">
        <v>2</v>
      </c>
      <c r="AX15">
        <v>55946961</v>
      </c>
      <c r="AY15">
        <v>1</v>
      </c>
      <c r="AZ15">
        <v>0</v>
      </c>
      <c r="BA15">
        <v>18</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CV15">
        <v>0</v>
      </c>
      <c r="CW15">
        <v>0</v>
      </c>
      <c r="CX15">
        <f>ROUND(Y15*Source!I29,9)</f>
        <v>0</v>
      </c>
      <c r="CY15">
        <f t="shared" si="13"/>
        <v>83344.009999999995</v>
      </c>
      <c r="CZ15">
        <f t="shared" si="14"/>
        <v>23411.24</v>
      </c>
      <c r="DA15">
        <f t="shared" si="15"/>
        <v>3.56</v>
      </c>
      <c r="DB15">
        <f t="shared" si="16"/>
        <v>0</v>
      </c>
      <c r="DC15">
        <f t="shared" si="17"/>
        <v>0</v>
      </c>
      <c r="DD15" t="s">
        <v>3</v>
      </c>
      <c r="DE15" t="s">
        <v>3</v>
      </c>
      <c r="DF15">
        <f t="shared" si="18"/>
        <v>0</v>
      </c>
      <c r="DG15">
        <f t="shared" si="19"/>
        <v>0</v>
      </c>
      <c r="DH15">
        <f t="shared" si="11"/>
        <v>0</v>
      </c>
      <c r="DI15">
        <f t="shared" si="3"/>
        <v>0</v>
      </c>
      <c r="DJ15">
        <f t="shared" si="20"/>
        <v>0</v>
      </c>
      <c r="DK15">
        <v>0</v>
      </c>
      <c r="DL15" t="s">
        <v>3</v>
      </c>
      <c r="DM15">
        <v>0</v>
      </c>
      <c r="DN15" t="s">
        <v>3</v>
      </c>
      <c r="DO15">
        <v>0</v>
      </c>
    </row>
    <row r="16" spans="1:119" x14ac:dyDescent="0.25">
      <c r="A16">
        <f>ROW(Source!A29)</f>
        <v>29</v>
      </c>
      <c r="B16">
        <v>55890823</v>
      </c>
      <c r="C16">
        <v>55946951</v>
      </c>
      <c r="D16">
        <v>55482166</v>
      </c>
      <c r="E16">
        <v>1</v>
      </c>
      <c r="F16">
        <v>1</v>
      </c>
      <c r="G16">
        <v>1081</v>
      </c>
      <c r="H16">
        <v>3</v>
      </c>
      <c r="I16" t="s">
        <v>1572</v>
      </c>
      <c r="J16" t="s">
        <v>1573</v>
      </c>
      <c r="K16" t="s">
        <v>1574</v>
      </c>
      <c r="L16">
        <v>1301</v>
      </c>
      <c r="N16">
        <v>1003</v>
      </c>
      <c r="O16" t="s">
        <v>769</v>
      </c>
      <c r="P16" t="s">
        <v>769</v>
      </c>
      <c r="Q16">
        <v>1</v>
      </c>
      <c r="W16">
        <v>0</v>
      </c>
      <c r="X16">
        <v>876831867</v>
      </c>
      <c r="Y16">
        <f t="shared" si="12"/>
        <v>0</v>
      </c>
      <c r="AA16">
        <v>4.76</v>
      </c>
      <c r="AB16">
        <v>0</v>
      </c>
      <c r="AC16">
        <v>0</v>
      </c>
      <c r="AD16">
        <v>0</v>
      </c>
      <c r="AE16">
        <v>0.69</v>
      </c>
      <c r="AF16">
        <v>0</v>
      </c>
      <c r="AG16">
        <v>0</v>
      </c>
      <c r="AH16">
        <v>0</v>
      </c>
      <c r="AI16">
        <v>6.9</v>
      </c>
      <c r="AJ16">
        <v>1</v>
      </c>
      <c r="AK16">
        <v>1</v>
      </c>
      <c r="AL16">
        <v>1</v>
      </c>
      <c r="AM16">
        <v>2</v>
      </c>
      <c r="AN16">
        <v>0</v>
      </c>
      <c r="AO16">
        <v>1</v>
      </c>
      <c r="AP16">
        <v>1</v>
      </c>
      <c r="AQ16">
        <v>0</v>
      </c>
      <c r="AR16">
        <v>0</v>
      </c>
      <c r="AS16" t="s">
        <v>3</v>
      </c>
      <c r="AT16">
        <v>9.16</v>
      </c>
      <c r="AU16" t="s">
        <v>31</v>
      </c>
      <c r="AV16">
        <v>0</v>
      </c>
      <c r="AW16">
        <v>2</v>
      </c>
      <c r="AX16">
        <v>55946962</v>
      </c>
      <c r="AY16">
        <v>1</v>
      </c>
      <c r="AZ16">
        <v>0</v>
      </c>
      <c r="BA16">
        <v>19</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CV16">
        <v>0</v>
      </c>
      <c r="CW16">
        <v>0</v>
      </c>
      <c r="CX16">
        <f>ROUND(Y16*Source!I29,9)</f>
        <v>0</v>
      </c>
      <c r="CY16">
        <f t="shared" si="13"/>
        <v>4.76</v>
      </c>
      <c r="CZ16">
        <f t="shared" si="14"/>
        <v>0.69</v>
      </c>
      <c r="DA16">
        <f t="shared" si="15"/>
        <v>6.9</v>
      </c>
      <c r="DB16">
        <f t="shared" si="16"/>
        <v>0</v>
      </c>
      <c r="DC16">
        <f t="shared" si="17"/>
        <v>0</v>
      </c>
      <c r="DD16" t="s">
        <v>3</v>
      </c>
      <c r="DE16" t="s">
        <v>3</v>
      </c>
      <c r="DF16">
        <f t="shared" si="18"/>
        <v>0</v>
      </c>
      <c r="DG16">
        <f t="shared" si="19"/>
        <v>0</v>
      </c>
      <c r="DH16">
        <f t="shared" si="11"/>
        <v>0</v>
      </c>
      <c r="DI16">
        <f t="shared" si="3"/>
        <v>0</v>
      </c>
      <c r="DJ16">
        <f t="shared" si="20"/>
        <v>0</v>
      </c>
      <c r="DK16">
        <v>0</v>
      </c>
      <c r="DL16" t="s">
        <v>3</v>
      </c>
      <c r="DM16">
        <v>0</v>
      </c>
      <c r="DN16" t="s">
        <v>3</v>
      </c>
      <c r="DO16">
        <v>0</v>
      </c>
    </row>
    <row r="17" spans="1:119" x14ac:dyDescent="0.25">
      <c r="A17">
        <f>ROW(Source!A29)</f>
        <v>29</v>
      </c>
      <c r="B17">
        <v>55890823</v>
      </c>
      <c r="C17">
        <v>55946951</v>
      </c>
      <c r="D17">
        <v>55482203</v>
      </c>
      <c r="E17">
        <v>1</v>
      </c>
      <c r="F17">
        <v>1</v>
      </c>
      <c r="G17">
        <v>1081</v>
      </c>
      <c r="H17">
        <v>3</v>
      </c>
      <c r="I17" t="s">
        <v>1404</v>
      </c>
      <c r="J17" t="s">
        <v>1406</v>
      </c>
      <c r="K17" t="s">
        <v>1405</v>
      </c>
      <c r="L17">
        <v>1356</v>
      </c>
      <c r="N17">
        <v>1010</v>
      </c>
      <c r="O17" t="s">
        <v>1355</v>
      </c>
      <c r="P17" t="s">
        <v>1355</v>
      </c>
      <c r="Q17">
        <v>1000</v>
      </c>
      <c r="W17">
        <v>0</v>
      </c>
      <c r="X17">
        <v>474149623</v>
      </c>
      <c r="Y17">
        <f t="shared" si="12"/>
        <v>0</v>
      </c>
      <c r="AA17">
        <v>1527.69</v>
      </c>
      <c r="AB17">
        <v>0</v>
      </c>
      <c r="AC17">
        <v>0</v>
      </c>
      <c r="AD17">
        <v>0</v>
      </c>
      <c r="AE17">
        <v>226.66</v>
      </c>
      <c r="AF17">
        <v>0</v>
      </c>
      <c r="AG17">
        <v>0</v>
      </c>
      <c r="AH17">
        <v>0</v>
      </c>
      <c r="AI17">
        <v>6.74</v>
      </c>
      <c r="AJ17">
        <v>1</v>
      </c>
      <c r="AK17">
        <v>1</v>
      </c>
      <c r="AL17">
        <v>1</v>
      </c>
      <c r="AM17">
        <v>2</v>
      </c>
      <c r="AN17">
        <v>0</v>
      </c>
      <c r="AO17">
        <v>1</v>
      </c>
      <c r="AP17">
        <v>1</v>
      </c>
      <c r="AQ17">
        <v>0</v>
      </c>
      <c r="AR17">
        <v>0</v>
      </c>
      <c r="AS17" t="s">
        <v>3</v>
      </c>
      <c r="AT17">
        <v>2E-3</v>
      </c>
      <c r="AU17" t="s">
        <v>31</v>
      </c>
      <c r="AV17">
        <v>0</v>
      </c>
      <c r="AW17">
        <v>2</v>
      </c>
      <c r="AX17">
        <v>55946963</v>
      </c>
      <c r="AY17">
        <v>1</v>
      </c>
      <c r="AZ17">
        <v>0</v>
      </c>
      <c r="BA17">
        <v>20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CV17">
        <v>0</v>
      </c>
      <c r="CW17">
        <v>0</v>
      </c>
      <c r="CX17">
        <f>ROUND(Y17*Source!I29,9)</f>
        <v>0</v>
      </c>
      <c r="CY17">
        <f t="shared" si="13"/>
        <v>1527.69</v>
      </c>
      <c r="CZ17">
        <f t="shared" si="14"/>
        <v>226.66</v>
      </c>
      <c r="DA17">
        <f t="shared" si="15"/>
        <v>6.74</v>
      </c>
      <c r="DB17">
        <f t="shared" si="16"/>
        <v>0</v>
      </c>
      <c r="DC17">
        <f t="shared" si="17"/>
        <v>0</v>
      </c>
      <c r="DD17" t="s">
        <v>3</v>
      </c>
      <c r="DE17" t="s">
        <v>3</v>
      </c>
      <c r="DF17">
        <f t="shared" si="18"/>
        <v>0</v>
      </c>
      <c r="DG17">
        <f t="shared" si="19"/>
        <v>0</v>
      </c>
      <c r="DH17">
        <f t="shared" si="11"/>
        <v>0</v>
      </c>
      <c r="DI17">
        <f t="shared" si="3"/>
        <v>0</v>
      </c>
      <c r="DJ17">
        <f t="shared" si="20"/>
        <v>0</v>
      </c>
      <c r="DK17">
        <v>0</v>
      </c>
      <c r="DL17" t="s">
        <v>3</v>
      </c>
      <c r="DM17">
        <v>0</v>
      </c>
      <c r="DN17" t="s">
        <v>3</v>
      </c>
      <c r="DO17">
        <v>0</v>
      </c>
    </row>
    <row r="18" spans="1:119" x14ac:dyDescent="0.25">
      <c r="A18">
        <f>ROW(Source!A29)</f>
        <v>29</v>
      </c>
      <c r="B18">
        <v>55890823</v>
      </c>
      <c r="C18">
        <v>55946951</v>
      </c>
      <c r="D18">
        <v>55482617</v>
      </c>
      <c r="E18">
        <v>1</v>
      </c>
      <c r="F18">
        <v>1</v>
      </c>
      <c r="G18">
        <v>1081</v>
      </c>
      <c r="H18">
        <v>3</v>
      </c>
      <c r="I18" t="s">
        <v>1575</v>
      </c>
      <c r="J18" t="s">
        <v>1576</v>
      </c>
      <c r="K18" t="s">
        <v>1577</v>
      </c>
      <c r="L18">
        <v>1354</v>
      </c>
      <c r="N18">
        <v>1010</v>
      </c>
      <c r="O18" t="s">
        <v>266</v>
      </c>
      <c r="P18" t="s">
        <v>266</v>
      </c>
      <c r="Q18">
        <v>1</v>
      </c>
      <c r="W18">
        <v>0</v>
      </c>
      <c r="X18">
        <v>-1189947653</v>
      </c>
      <c r="Y18">
        <f t="shared" si="12"/>
        <v>0</v>
      </c>
      <c r="AA18">
        <v>123.97</v>
      </c>
      <c r="AB18">
        <v>0</v>
      </c>
      <c r="AC18">
        <v>0</v>
      </c>
      <c r="AD18">
        <v>0</v>
      </c>
      <c r="AE18">
        <v>14.99</v>
      </c>
      <c r="AF18">
        <v>0</v>
      </c>
      <c r="AG18">
        <v>0</v>
      </c>
      <c r="AH18">
        <v>0</v>
      </c>
      <c r="AI18">
        <v>8.27</v>
      </c>
      <c r="AJ18">
        <v>1</v>
      </c>
      <c r="AK18">
        <v>1</v>
      </c>
      <c r="AL18">
        <v>1</v>
      </c>
      <c r="AM18">
        <v>2</v>
      </c>
      <c r="AN18">
        <v>0</v>
      </c>
      <c r="AO18">
        <v>1</v>
      </c>
      <c r="AP18">
        <v>1</v>
      </c>
      <c r="AQ18">
        <v>0</v>
      </c>
      <c r="AR18">
        <v>0</v>
      </c>
      <c r="AS18" t="s">
        <v>3</v>
      </c>
      <c r="AT18">
        <v>1</v>
      </c>
      <c r="AU18" t="s">
        <v>31</v>
      </c>
      <c r="AV18">
        <v>0</v>
      </c>
      <c r="AW18">
        <v>2</v>
      </c>
      <c r="AX18">
        <v>55946964</v>
      </c>
      <c r="AY18">
        <v>1</v>
      </c>
      <c r="AZ18">
        <v>0</v>
      </c>
      <c r="BA18">
        <v>21</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CV18">
        <v>0</v>
      </c>
      <c r="CW18">
        <v>0</v>
      </c>
      <c r="CX18">
        <f>ROUND(Y18*Source!I29,9)</f>
        <v>0</v>
      </c>
      <c r="CY18">
        <f t="shared" si="13"/>
        <v>123.97</v>
      </c>
      <c r="CZ18">
        <f t="shared" si="14"/>
        <v>14.99</v>
      </c>
      <c r="DA18">
        <f t="shared" si="15"/>
        <v>8.27</v>
      </c>
      <c r="DB18">
        <f t="shared" si="16"/>
        <v>0</v>
      </c>
      <c r="DC18">
        <f t="shared" si="17"/>
        <v>0</v>
      </c>
      <c r="DD18" t="s">
        <v>3</v>
      </c>
      <c r="DE18" t="s">
        <v>3</v>
      </c>
      <c r="DF18">
        <f t="shared" si="18"/>
        <v>0</v>
      </c>
      <c r="DG18">
        <f t="shared" si="19"/>
        <v>0</v>
      </c>
      <c r="DH18">
        <f t="shared" si="11"/>
        <v>0</v>
      </c>
      <c r="DI18">
        <f t="shared" si="3"/>
        <v>0</v>
      </c>
      <c r="DJ18">
        <f t="shared" si="20"/>
        <v>0</v>
      </c>
      <c r="DK18">
        <v>0</v>
      </c>
      <c r="DL18" t="s">
        <v>3</v>
      </c>
      <c r="DM18">
        <v>0</v>
      </c>
      <c r="DN18" t="s">
        <v>3</v>
      </c>
      <c r="DO18">
        <v>0</v>
      </c>
    </row>
    <row r="19" spans="1:119" x14ac:dyDescent="0.25">
      <c r="A19">
        <f>ROW(Source!A30)</f>
        <v>30</v>
      </c>
      <c r="B19">
        <v>54971259</v>
      </c>
      <c r="C19">
        <v>55946986</v>
      </c>
      <c r="D19">
        <v>55424304</v>
      </c>
      <c r="E19">
        <v>1081</v>
      </c>
      <c r="F19">
        <v>1</v>
      </c>
      <c r="G19">
        <v>1081</v>
      </c>
      <c r="H19">
        <v>1</v>
      </c>
      <c r="I19" t="s">
        <v>1552</v>
      </c>
      <c r="J19" t="s">
        <v>3</v>
      </c>
      <c r="K19" t="s">
        <v>1553</v>
      </c>
      <c r="L19">
        <v>1191</v>
      </c>
      <c r="N19">
        <v>1013</v>
      </c>
      <c r="O19" t="s">
        <v>1554</v>
      </c>
      <c r="P19" t="s">
        <v>1554</v>
      </c>
      <c r="Q19">
        <v>1</v>
      </c>
      <c r="W19">
        <v>0</v>
      </c>
      <c r="X19">
        <v>476480486</v>
      </c>
      <c r="Y19">
        <f t="shared" ref="Y19:Y27" si="21">(AT19*1.2)</f>
        <v>21.468</v>
      </c>
      <c r="AA19">
        <v>0</v>
      </c>
      <c r="AB19">
        <v>0</v>
      </c>
      <c r="AC19">
        <v>0</v>
      </c>
      <c r="AD19">
        <v>0</v>
      </c>
      <c r="AE19">
        <v>0</v>
      </c>
      <c r="AF19">
        <v>0</v>
      </c>
      <c r="AG19">
        <v>0</v>
      </c>
      <c r="AH19">
        <v>0</v>
      </c>
      <c r="AI19">
        <v>1</v>
      </c>
      <c r="AJ19">
        <v>1</v>
      </c>
      <c r="AK19">
        <v>1</v>
      </c>
      <c r="AL19">
        <v>1</v>
      </c>
      <c r="AM19">
        <v>-2</v>
      </c>
      <c r="AN19">
        <v>0</v>
      </c>
      <c r="AO19">
        <v>1</v>
      </c>
      <c r="AP19">
        <v>1</v>
      </c>
      <c r="AQ19">
        <v>0</v>
      </c>
      <c r="AR19">
        <v>0</v>
      </c>
      <c r="AS19" t="s">
        <v>3</v>
      </c>
      <c r="AT19">
        <v>17.89</v>
      </c>
      <c r="AU19" t="s">
        <v>42</v>
      </c>
      <c r="AV19">
        <v>1</v>
      </c>
      <c r="AW19">
        <v>2</v>
      </c>
      <c r="AX19">
        <v>55946987</v>
      </c>
      <c r="AY19">
        <v>1</v>
      </c>
      <c r="AZ19">
        <v>0</v>
      </c>
      <c r="BA19">
        <v>25</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CU19">
        <f>ROUND(AT19*Source!I30*AH19*AL19,2)</f>
        <v>0</v>
      </c>
      <c r="CV19">
        <f>ROUND(Y19*Source!I30,9)</f>
        <v>267.06191999999999</v>
      </c>
      <c r="CW19">
        <v>0</v>
      </c>
      <c r="CX19">
        <f>ROUND(Y19*Source!I30,9)</f>
        <v>267.06191999999999</v>
      </c>
      <c r="CY19">
        <f t="shared" ref="CY19:CY27" si="22">AD19</f>
        <v>0</v>
      </c>
      <c r="CZ19">
        <f t="shared" ref="CZ19:CZ27" si="23">AH19</f>
        <v>0</v>
      </c>
      <c r="DA19">
        <f t="shared" ref="DA19:DA27" si="24">AL19</f>
        <v>1</v>
      </c>
      <c r="DB19">
        <f t="shared" ref="DB19:DB27" si="25">ROUND((ROUND(AT19*CZ19,2)*1.2),6)</f>
        <v>0</v>
      </c>
      <c r="DC19">
        <f t="shared" ref="DC19:DC27" si="26">ROUND((ROUND(AT19*AG19,2)*1.2),6)</f>
        <v>0</v>
      </c>
      <c r="DD19" t="s">
        <v>3</v>
      </c>
      <c r="DE19" t="s">
        <v>3</v>
      </c>
      <c r="DF19">
        <f t="shared" ref="DF19:DF29" si="27">ROUND(ROUND(AE19,2)*CX19,2)</f>
        <v>0</v>
      </c>
      <c r="DG19">
        <f t="shared" si="19"/>
        <v>0</v>
      </c>
      <c r="DH19">
        <f t="shared" si="11"/>
        <v>0</v>
      </c>
      <c r="DI19">
        <f t="shared" si="3"/>
        <v>0</v>
      </c>
      <c r="DJ19">
        <f t="shared" ref="DJ19:DJ27" si="28">DI19</f>
        <v>0</v>
      </c>
      <c r="DK19">
        <v>0</v>
      </c>
      <c r="DL19" t="s">
        <v>3</v>
      </c>
      <c r="DM19">
        <v>0</v>
      </c>
      <c r="DN19" t="s">
        <v>3</v>
      </c>
      <c r="DO19">
        <v>0</v>
      </c>
    </row>
    <row r="20" spans="1:119" x14ac:dyDescent="0.25">
      <c r="A20">
        <f>ROW(Source!A31)</f>
        <v>31</v>
      </c>
      <c r="B20">
        <v>55890823</v>
      </c>
      <c r="C20">
        <v>55946986</v>
      </c>
      <c r="D20">
        <v>55424304</v>
      </c>
      <c r="E20">
        <v>1081</v>
      </c>
      <c r="F20">
        <v>1</v>
      </c>
      <c r="G20">
        <v>1081</v>
      </c>
      <c r="H20">
        <v>1</v>
      </c>
      <c r="I20" t="s">
        <v>1552</v>
      </c>
      <c r="J20" t="s">
        <v>3</v>
      </c>
      <c r="K20" t="s">
        <v>1553</v>
      </c>
      <c r="L20">
        <v>1191</v>
      </c>
      <c r="N20">
        <v>1013</v>
      </c>
      <c r="O20" t="s">
        <v>1554</v>
      </c>
      <c r="P20" t="s">
        <v>1554</v>
      </c>
      <c r="Q20">
        <v>1</v>
      </c>
      <c r="W20">
        <v>0</v>
      </c>
      <c r="X20">
        <v>476480486</v>
      </c>
      <c r="Y20">
        <f t="shared" si="21"/>
        <v>21.468</v>
      </c>
      <c r="AA20">
        <v>0</v>
      </c>
      <c r="AB20">
        <v>0</v>
      </c>
      <c r="AC20">
        <v>0</v>
      </c>
      <c r="AD20">
        <v>0</v>
      </c>
      <c r="AE20">
        <v>0</v>
      </c>
      <c r="AF20">
        <v>0</v>
      </c>
      <c r="AG20">
        <v>0</v>
      </c>
      <c r="AH20">
        <v>0</v>
      </c>
      <c r="AI20">
        <v>1</v>
      </c>
      <c r="AJ20">
        <v>1</v>
      </c>
      <c r="AK20">
        <v>1</v>
      </c>
      <c r="AL20">
        <v>1</v>
      </c>
      <c r="AM20">
        <v>5</v>
      </c>
      <c r="AN20">
        <v>0</v>
      </c>
      <c r="AO20">
        <v>1</v>
      </c>
      <c r="AP20">
        <v>1</v>
      </c>
      <c r="AQ20">
        <v>0</v>
      </c>
      <c r="AR20">
        <v>0</v>
      </c>
      <c r="AS20" t="s">
        <v>3</v>
      </c>
      <c r="AT20">
        <v>17.89</v>
      </c>
      <c r="AU20" t="s">
        <v>42</v>
      </c>
      <c r="AV20">
        <v>1</v>
      </c>
      <c r="AW20">
        <v>2</v>
      </c>
      <c r="AX20">
        <v>55946987</v>
      </c>
      <c r="AY20">
        <v>1</v>
      </c>
      <c r="AZ20">
        <v>0</v>
      </c>
      <c r="BA20">
        <v>26</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CU20">
        <f>ROUND(AT20*Source!I31*AH20*AL20,2)</f>
        <v>0</v>
      </c>
      <c r="CV20">
        <f>ROUND(Y20*Source!I31,9)</f>
        <v>267.06191999999999</v>
      </c>
      <c r="CW20">
        <v>0</v>
      </c>
      <c r="CX20">
        <f>ROUND(Y20*Source!I31,9)</f>
        <v>267.06191999999999</v>
      </c>
      <c r="CY20">
        <f t="shared" si="22"/>
        <v>0</v>
      </c>
      <c r="CZ20">
        <f t="shared" si="23"/>
        <v>0</v>
      </c>
      <c r="DA20">
        <f t="shared" si="24"/>
        <v>1</v>
      </c>
      <c r="DB20">
        <f t="shared" si="25"/>
        <v>0</v>
      </c>
      <c r="DC20">
        <f t="shared" si="26"/>
        <v>0</v>
      </c>
      <c r="DD20" t="s">
        <v>3</v>
      </c>
      <c r="DE20" t="s">
        <v>3</v>
      </c>
      <c r="DF20">
        <f t="shared" si="27"/>
        <v>0</v>
      </c>
      <c r="DG20">
        <f t="shared" si="19"/>
        <v>0</v>
      </c>
      <c r="DH20">
        <f t="shared" si="11"/>
        <v>0</v>
      </c>
      <c r="DI20">
        <f t="shared" si="3"/>
        <v>0</v>
      </c>
      <c r="DJ20">
        <f t="shared" si="28"/>
        <v>0</v>
      </c>
      <c r="DK20">
        <v>0</v>
      </c>
      <c r="DL20" t="s">
        <v>3</v>
      </c>
      <c r="DM20">
        <v>0</v>
      </c>
      <c r="DN20" t="s">
        <v>3</v>
      </c>
      <c r="DO20">
        <v>0</v>
      </c>
    </row>
    <row r="21" spans="1:119" x14ac:dyDescent="0.25">
      <c r="A21">
        <f>ROW(Source!A32)</f>
        <v>32</v>
      </c>
      <c r="B21">
        <v>54971259</v>
      </c>
      <c r="C21">
        <v>55946983</v>
      </c>
      <c r="D21">
        <v>55424304</v>
      </c>
      <c r="E21">
        <v>1081</v>
      </c>
      <c r="F21">
        <v>1</v>
      </c>
      <c r="G21">
        <v>1081</v>
      </c>
      <c r="H21">
        <v>1</v>
      </c>
      <c r="I21" t="s">
        <v>1552</v>
      </c>
      <c r="J21" t="s">
        <v>3</v>
      </c>
      <c r="K21" t="s">
        <v>1553</v>
      </c>
      <c r="L21">
        <v>1191</v>
      </c>
      <c r="N21">
        <v>1013</v>
      </c>
      <c r="O21" t="s">
        <v>1554</v>
      </c>
      <c r="P21" t="s">
        <v>1554</v>
      </c>
      <c r="Q21">
        <v>1</v>
      </c>
      <c r="W21">
        <v>0</v>
      </c>
      <c r="X21">
        <v>476480486</v>
      </c>
      <c r="Y21">
        <f t="shared" si="21"/>
        <v>7.5839999999999996</v>
      </c>
      <c r="AA21">
        <v>0</v>
      </c>
      <c r="AB21">
        <v>0</v>
      </c>
      <c r="AC21">
        <v>0</v>
      </c>
      <c r="AD21">
        <v>0</v>
      </c>
      <c r="AE21">
        <v>0</v>
      </c>
      <c r="AF21">
        <v>0</v>
      </c>
      <c r="AG21">
        <v>0</v>
      </c>
      <c r="AH21">
        <v>0</v>
      </c>
      <c r="AI21">
        <v>1</v>
      </c>
      <c r="AJ21">
        <v>1</v>
      </c>
      <c r="AK21">
        <v>1</v>
      </c>
      <c r="AL21">
        <v>1</v>
      </c>
      <c r="AM21">
        <v>-2</v>
      </c>
      <c r="AN21">
        <v>0</v>
      </c>
      <c r="AO21">
        <v>1</v>
      </c>
      <c r="AP21">
        <v>1</v>
      </c>
      <c r="AQ21">
        <v>0</v>
      </c>
      <c r="AR21">
        <v>0</v>
      </c>
      <c r="AS21" t="s">
        <v>3</v>
      </c>
      <c r="AT21">
        <v>6.32</v>
      </c>
      <c r="AU21" t="s">
        <v>42</v>
      </c>
      <c r="AV21">
        <v>1</v>
      </c>
      <c r="AW21">
        <v>2</v>
      </c>
      <c r="AX21">
        <v>55946985</v>
      </c>
      <c r="AY21">
        <v>1</v>
      </c>
      <c r="AZ21">
        <v>0</v>
      </c>
      <c r="BA21">
        <v>27</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CU21">
        <f>ROUND(AT21*Source!I32*AH21*AL21,2)</f>
        <v>0</v>
      </c>
      <c r="CV21">
        <f>ROUND(Y21*Source!I32,9)</f>
        <v>94.34496</v>
      </c>
      <c r="CW21">
        <v>0</v>
      </c>
      <c r="CX21">
        <f>ROUND(Y21*Source!I32,9)</f>
        <v>94.34496</v>
      </c>
      <c r="CY21">
        <f t="shared" si="22"/>
        <v>0</v>
      </c>
      <c r="CZ21">
        <f t="shared" si="23"/>
        <v>0</v>
      </c>
      <c r="DA21">
        <f t="shared" si="24"/>
        <v>1</v>
      </c>
      <c r="DB21">
        <f t="shared" si="25"/>
        <v>0</v>
      </c>
      <c r="DC21">
        <f t="shared" si="26"/>
        <v>0</v>
      </c>
      <c r="DD21" t="s">
        <v>3</v>
      </c>
      <c r="DE21" t="s">
        <v>3</v>
      </c>
      <c r="DF21">
        <f t="shared" si="27"/>
        <v>0</v>
      </c>
      <c r="DG21">
        <f t="shared" si="19"/>
        <v>0</v>
      </c>
      <c r="DH21">
        <f t="shared" si="11"/>
        <v>0</v>
      </c>
      <c r="DI21">
        <f t="shared" si="3"/>
        <v>0</v>
      </c>
      <c r="DJ21">
        <f t="shared" si="28"/>
        <v>0</v>
      </c>
      <c r="DK21">
        <v>0</v>
      </c>
      <c r="DL21" t="s">
        <v>3</v>
      </c>
      <c r="DM21">
        <v>0</v>
      </c>
      <c r="DN21" t="s">
        <v>3</v>
      </c>
      <c r="DO21">
        <v>0</v>
      </c>
    </row>
    <row r="22" spans="1:119" x14ac:dyDescent="0.25">
      <c r="A22">
        <f>ROW(Source!A33)</f>
        <v>33</v>
      </c>
      <c r="B22">
        <v>55890823</v>
      </c>
      <c r="C22">
        <v>55946983</v>
      </c>
      <c r="D22">
        <v>55424304</v>
      </c>
      <c r="E22">
        <v>1081</v>
      </c>
      <c r="F22">
        <v>1</v>
      </c>
      <c r="G22">
        <v>1081</v>
      </c>
      <c r="H22">
        <v>1</v>
      </c>
      <c r="I22" t="s">
        <v>1552</v>
      </c>
      <c r="J22" t="s">
        <v>3</v>
      </c>
      <c r="K22" t="s">
        <v>1553</v>
      </c>
      <c r="L22">
        <v>1191</v>
      </c>
      <c r="N22">
        <v>1013</v>
      </c>
      <c r="O22" t="s">
        <v>1554</v>
      </c>
      <c r="P22" t="s">
        <v>1554</v>
      </c>
      <c r="Q22">
        <v>1</v>
      </c>
      <c r="W22">
        <v>0</v>
      </c>
      <c r="X22">
        <v>476480486</v>
      </c>
      <c r="Y22">
        <f t="shared" si="21"/>
        <v>7.5839999999999996</v>
      </c>
      <c r="AA22">
        <v>0</v>
      </c>
      <c r="AB22">
        <v>0</v>
      </c>
      <c r="AC22">
        <v>0</v>
      </c>
      <c r="AD22">
        <v>0</v>
      </c>
      <c r="AE22">
        <v>0</v>
      </c>
      <c r="AF22">
        <v>0</v>
      </c>
      <c r="AG22">
        <v>0</v>
      </c>
      <c r="AH22">
        <v>0</v>
      </c>
      <c r="AI22">
        <v>1</v>
      </c>
      <c r="AJ22">
        <v>1</v>
      </c>
      <c r="AK22">
        <v>1</v>
      </c>
      <c r="AL22">
        <v>1</v>
      </c>
      <c r="AM22">
        <v>5</v>
      </c>
      <c r="AN22">
        <v>0</v>
      </c>
      <c r="AO22">
        <v>1</v>
      </c>
      <c r="AP22">
        <v>1</v>
      </c>
      <c r="AQ22">
        <v>0</v>
      </c>
      <c r="AR22">
        <v>0</v>
      </c>
      <c r="AS22" t="s">
        <v>3</v>
      </c>
      <c r="AT22">
        <v>6.32</v>
      </c>
      <c r="AU22" t="s">
        <v>42</v>
      </c>
      <c r="AV22">
        <v>1</v>
      </c>
      <c r="AW22">
        <v>2</v>
      </c>
      <c r="AX22">
        <v>55946985</v>
      </c>
      <c r="AY22">
        <v>1</v>
      </c>
      <c r="AZ22">
        <v>0</v>
      </c>
      <c r="BA22">
        <v>28</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CU22">
        <f>ROUND(AT22*Source!I33*AH22*AL22,2)</f>
        <v>0</v>
      </c>
      <c r="CV22">
        <f>ROUND(Y22*Source!I33,9)</f>
        <v>94.34496</v>
      </c>
      <c r="CW22">
        <v>0</v>
      </c>
      <c r="CX22">
        <f>ROUND(Y22*Source!I33,9)</f>
        <v>94.34496</v>
      </c>
      <c r="CY22">
        <f t="shared" si="22"/>
        <v>0</v>
      </c>
      <c r="CZ22">
        <f t="shared" si="23"/>
        <v>0</v>
      </c>
      <c r="DA22">
        <f t="shared" si="24"/>
        <v>1</v>
      </c>
      <c r="DB22">
        <f t="shared" si="25"/>
        <v>0</v>
      </c>
      <c r="DC22">
        <f t="shared" si="26"/>
        <v>0</v>
      </c>
      <c r="DD22" t="s">
        <v>3</v>
      </c>
      <c r="DE22" t="s">
        <v>3</v>
      </c>
      <c r="DF22">
        <f t="shared" si="27"/>
        <v>0</v>
      </c>
      <c r="DG22">
        <f t="shared" si="19"/>
        <v>0</v>
      </c>
      <c r="DH22">
        <f t="shared" si="11"/>
        <v>0</v>
      </c>
      <c r="DI22">
        <f t="shared" si="3"/>
        <v>0</v>
      </c>
      <c r="DJ22">
        <f t="shared" si="28"/>
        <v>0</v>
      </c>
      <c r="DK22">
        <v>0</v>
      </c>
      <c r="DL22" t="s">
        <v>3</v>
      </c>
      <c r="DM22">
        <v>0</v>
      </c>
      <c r="DN22" t="s">
        <v>3</v>
      </c>
      <c r="DO22">
        <v>0</v>
      </c>
    </row>
    <row r="23" spans="1:119" x14ac:dyDescent="0.25">
      <c r="A23">
        <f>ROW(Source!A34)</f>
        <v>34</v>
      </c>
      <c r="B23">
        <v>54971259</v>
      </c>
      <c r="C23">
        <v>55946974</v>
      </c>
      <c r="D23">
        <v>55424304</v>
      </c>
      <c r="E23">
        <v>1081</v>
      </c>
      <c r="F23">
        <v>1</v>
      </c>
      <c r="G23">
        <v>1081</v>
      </c>
      <c r="H23">
        <v>1</v>
      </c>
      <c r="I23" t="s">
        <v>1552</v>
      </c>
      <c r="J23" t="s">
        <v>3</v>
      </c>
      <c r="K23" t="s">
        <v>1553</v>
      </c>
      <c r="L23">
        <v>1191</v>
      </c>
      <c r="N23">
        <v>1013</v>
      </c>
      <c r="O23" t="s">
        <v>1554</v>
      </c>
      <c r="P23" t="s">
        <v>1554</v>
      </c>
      <c r="Q23">
        <v>1</v>
      </c>
      <c r="W23">
        <v>0</v>
      </c>
      <c r="X23">
        <v>476480486</v>
      </c>
      <c r="Y23">
        <f t="shared" si="21"/>
        <v>7.008</v>
      </c>
      <c r="AA23">
        <v>0</v>
      </c>
      <c r="AB23">
        <v>0</v>
      </c>
      <c r="AC23">
        <v>0</v>
      </c>
      <c r="AD23">
        <v>0</v>
      </c>
      <c r="AE23">
        <v>0</v>
      </c>
      <c r="AF23">
        <v>0</v>
      </c>
      <c r="AG23">
        <v>0</v>
      </c>
      <c r="AH23">
        <v>0</v>
      </c>
      <c r="AI23">
        <v>1</v>
      </c>
      <c r="AJ23">
        <v>1</v>
      </c>
      <c r="AK23">
        <v>1</v>
      </c>
      <c r="AL23">
        <v>1</v>
      </c>
      <c r="AM23">
        <v>-2</v>
      </c>
      <c r="AN23">
        <v>0</v>
      </c>
      <c r="AO23">
        <v>1</v>
      </c>
      <c r="AP23">
        <v>1</v>
      </c>
      <c r="AQ23">
        <v>0</v>
      </c>
      <c r="AR23">
        <v>0</v>
      </c>
      <c r="AS23" t="s">
        <v>3</v>
      </c>
      <c r="AT23">
        <v>5.84</v>
      </c>
      <c r="AU23" t="s">
        <v>42</v>
      </c>
      <c r="AV23">
        <v>1</v>
      </c>
      <c r="AW23">
        <v>2</v>
      </c>
      <c r="AX23">
        <v>55946975</v>
      </c>
      <c r="AY23">
        <v>1</v>
      </c>
      <c r="AZ23">
        <v>0</v>
      </c>
      <c r="BA23">
        <v>29</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CU23">
        <f>ROUND(AT23*Source!I34*AH23*AL23,2)</f>
        <v>0</v>
      </c>
      <c r="CV23">
        <f>ROUND(Y23*Source!I34,9)</f>
        <v>68.117760000000004</v>
      </c>
      <c r="CW23">
        <v>0</v>
      </c>
      <c r="CX23">
        <f>ROUND(Y23*Source!I34,9)</f>
        <v>68.117760000000004</v>
      </c>
      <c r="CY23">
        <f t="shared" si="22"/>
        <v>0</v>
      </c>
      <c r="CZ23">
        <f t="shared" si="23"/>
        <v>0</v>
      </c>
      <c r="DA23">
        <f t="shared" si="24"/>
        <v>1</v>
      </c>
      <c r="DB23">
        <f t="shared" si="25"/>
        <v>0</v>
      </c>
      <c r="DC23">
        <f t="shared" si="26"/>
        <v>0</v>
      </c>
      <c r="DD23" t="s">
        <v>3</v>
      </c>
      <c r="DE23" t="s">
        <v>3</v>
      </c>
      <c r="DF23">
        <f t="shared" si="27"/>
        <v>0</v>
      </c>
      <c r="DG23">
        <f t="shared" si="19"/>
        <v>0</v>
      </c>
      <c r="DH23">
        <f t="shared" si="11"/>
        <v>0</v>
      </c>
      <c r="DI23">
        <f t="shared" si="3"/>
        <v>0</v>
      </c>
      <c r="DJ23">
        <f t="shared" si="28"/>
        <v>0</v>
      </c>
      <c r="DK23">
        <v>0</v>
      </c>
      <c r="DL23" t="s">
        <v>3</v>
      </c>
      <c r="DM23">
        <v>0</v>
      </c>
      <c r="DN23" t="s">
        <v>3</v>
      </c>
      <c r="DO23">
        <v>0</v>
      </c>
    </row>
    <row r="24" spans="1:119" x14ac:dyDescent="0.25">
      <c r="A24">
        <f>ROW(Source!A35)</f>
        <v>35</v>
      </c>
      <c r="B24">
        <v>55890823</v>
      </c>
      <c r="C24">
        <v>55946974</v>
      </c>
      <c r="D24">
        <v>55424304</v>
      </c>
      <c r="E24">
        <v>1081</v>
      </c>
      <c r="F24">
        <v>1</v>
      </c>
      <c r="G24">
        <v>1081</v>
      </c>
      <c r="H24">
        <v>1</v>
      </c>
      <c r="I24" t="s">
        <v>1552</v>
      </c>
      <c r="J24" t="s">
        <v>3</v>
      </c>
      <c r="K24" t="s">
        <v>1553</v>
      </c>
      <c r="L24">
        <v>1191</v>
      </c>
      <c r="N24">
        <v>1013</v>
      </c>
      <c r="O24" t="s">
        <v>1554</v>
      </c>
      <c r="P24" t="s">
        <v>1554</v>
      </c>
      <c r="Q24">
        <v>1</v>
      </c>
      <c r="W24">
        <v>0</v>
      </c>
      <c r="X24">
        <v>476480486</v>
      </c>
      <c r="Y24">
        <f t="shared" si="21"/>
        <v>7.008</v>
      </c>
      <c r="AA24">
        <v>0</v>
      </c>
      <c r="AB24">
        <v>0</v>
      </c>
      <c r="AC24">
        <v>0</v>
      </c>
      <c r="AD24">
        <v>0</v>
      </c>
      <c r="AE24">
        <v>0</v>
      </c>
      <c r="AF24">
        <v>0</v>
      </c>
      <c r="AG24">
        <v>0</v>
      </c>
      <c r="AH24">
        <v>0</v>
      </c>
      <c r="AI24">
        <v>1</v>
      </c>
      <c r="AJ24">
        <v>1</v>
      </c>
      <c r="AK24">
        <v>1</v>
      </c>
      <c r="AL24">
        <v>1</v>
      </c>
      <c r="AM24">
        <v>5</v>
      </c>
      <c r="AN24">
        <v>0</v>
      </c>
      <c r="AO24">
        <v>1</v>
      </c>
      <c r="AP24">
        <v>1</v>
      </c>
      <c r="AQ24">
        <v>0</v>
      </c>
      <c r="AR24">
        <v>0</v>
      </c>
      <c r="AS24" t="s">
        <v>3</v>
      </c>
      <c r="AT24">
        <v>5.84</v>
      </c>
      <c r="AU24" t="s">
        <v>42</v>
      </c>
      <c r="AV24">
        <v>1</v>
      </c>
      <c r="AW24">
        <v>2</v>
      </c>
      <c r="AX24">
        <v>55946975</v>
      </c>
      <c r="AY24">
        <v>1</v>
      </c>
      <c r="AZ24">
        <v>0</v>
      </c>
      <c r="BA24">
        <v>30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CU24">
        <f>ROUND(AT24*Source!I35*AH24*AL24,2)</f>
        <v>0</v>
      </c>
      <c r="CV24">
        <f>ROUND(Y24*Source!I35,9)</f>
        <v>68.117760000000004</v>
      </c>
      <c r="CW24">
        <v>0</v>
      </c>
      <c r="CX24">
        <f>ROUND(Y24*Source!I35,9)</f>
        <v>68.117760000000004</v>
      </c>
      <c r="CY24">
        <f t="shared" si="22"/>
        <v>0</v>
      </c>
      <c r="CZ24">
        <f t="shared" si="23"/>
        <v>0</v>
      </c>
      <c r="DA24">
        <f t="shared" si="24"/>
        <v>1</v>
      </c>
      <c r="DB24">
        <f t="shared" si="25"/>
        <v>0</v>
      </c>
      <c r="DC24">
        <f t="shared" si="26"/>
        <v>0</v>
      </c>
      <c r="DD24" t="s">
        <v>3</v>
      </c>
      <c r="DE24" t="s">
        <v>3</v>
      </c>
      <c r="DF24">
        <f t="shared" si="27"/>
        <v>0</v>
      </c>
      <c r="DG24">
        <f t="shared" si="19"/>
        <v>0</v>
      </c>
      <c r="DH24">
        <f t="shared" si="11"/>
        <v>0</v>
      </c>
      <c r="DI24">
        <f t="shared" si="3"/>
        <v>0</v>
      </c>
      <c r="DJ24">
        <f t="shared" si="28"/>
        <v>0</v>
      </c>
      <c r="DK24">
        <v>0</v>
      </c>
      <c r="DL24" t="s">
        <v>3</v>
      </c>
      <c r="DM24">
        <v>0</v>
      </c>
      <c r="DN24" t="s">
        <v>3</v>
      </c>
      <c r="DO24">
        <v>0</v>
      </c>
    </row>
    <row r="25" spans="1:119" x14ac:dyDescent="0.25">
      <c r="A25">
        <f>ROW(Source!A36)</f>
        <v>36</v>
      </c>
      <c r="B25">
        <v>54971259</v>
      </c>
      <c r="C25">
        <v>55946976</v>
      </c>
      <c r="D25">
        <v>55424304</v>
      </c>
      <c r="E25">
        <v>1081</v>
      </c>
      <c r="F25">
        <v>1</v>
      </c>
      <c r="G25">
        <v>1081</v>
      </c>
      <c r="H25">
        <v>1</v>
      </c>
      <c r="I25" t="s">
        <v>1552</v>
      </c>
      <c r="J25" t="s">
        <v>3</v>
      </c>
      <c r="K25" t="s">
        <v>1553</v>
      </c>
      <c r="L25">
        <v>1191</v>
      </c>
      <c r="N25">
        <v>1013</v>
      </c>
      <c r="O25" t="s">
        <v>1554</v>
      </c>
      <c r="P25" t="s">
        <v>1554</v>
      </c>
      <c r="Q25">
        <v>1</v>
      </c>
      <c r="W25">
        <v>0</v>
      </c>
      <c r="X25">
        <v>476480486</v>
      </c>
      <c r="Y25">
        <f t="shared" si="21"/>
        <v>11.568</v>
      </c>
      <c r="AA25">
        <v>0</v>
      </c>
      <c r="AB25">
        <v>0</v>
      </c>
      <c r="AC25">
        <v>0</v>
      </c>
      <c r="AD25">
        <v>0</v>
      </c>
      <c r="AE25">
        <v>0</v>
      </c>
      <c r="AF25">
        <v>0</v>
      </c>
      <c r="AG25">
        <v>0</v>
      </c>
      <c r="AH25">
        <v>0</v>
      </c>
      <c r="AI25">
        <v>1</v>
      </c>
      <c r="AJ25">
        <v>1</v>
      </c>
      <c r="AK25">
        <v>1</v>
      </c>
      <c r="AL25">
        <v>1</v>
      </c>
      <c r="AM25">
        <v>-2</v>
      </c>
      <c r="AN25">
        <v>0</v>
      </c>
      <c r="AO25">
        <v>1</v>
      </c>
      <c r="AP25">
        <v>1</v>
      </c>
      <c r="AQ25">
        <v>0</v>
      </c>
      <c r="AR25">
        <v>0</v>
      </c>
      <c r="AS25" t="s">
        <v>3</v>
      </c>
      <c r="AT25">
        <v>9.64</v>
      </c>
      <c r="AU25" t="s">
        <v>42</v>
      </c>
      <c r="AV25">
        <v>1</v>
      </c>
      <c r="AW25">
        <v>2</v>
      </c>
      <c r="AX25">
        <v>55946977</v>
      </c>
      <c r="AY25">
        <v>1</v>
      </c>
      <c r="AZ25">
        <v>0</v>
      </c>
      <c r="BA25">
        <v>31</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CU25">
        <f>ROUND(AT25*Source!I36*AH25*AL25,2)</f>
        <v>0</v>
      </c>
      <c r="CV25">
        <f>ROUND(Y25*Source!I36,9)</f>
        <v>3511.9291199999998</v>
      </c>
      <c r="CW25">
        <v>0</v>
      </c>
      <c r="CX25">
        <f>ROUND(Y25*Source!I36,9)</f>
        <v>3511.9291199999998</v>
      </c>
      <c r="CY25">
        <f t="shared" si="22"/>
        <v>0</v>
      </c>
      <c r="CZ25">
        <f t="shared" si="23"/>
        <v>0</v>
      </c>
      <c r="DA25">
        <f t="shared" si="24"/>
        <v>1</v>
      </c>
      <c r="DB25">
        <f t="shared" si="25"/>
        <v>0</v>
      </c>
      <c r="DC25">
        <f t="shared" si="26"/>
        <v>0</v>
      </c>
      <c r="DD25" t="s">
        <v>3</v>
      </c>
      <c r="DE25" t="s">
        <v>3</v>
      </c>
      <c r="DF25">
        <f t="shared" si="27"/>
        <v>0</v>
      </c>
      <c r="DG25">
        <f t="shared" si="19"/>
        <v>0</v>
      </c>
      <c r="DH25">
        <f t="shared" si="11"/>
        <v>0</v>
      </c>
      <c r="DI25">
        <f t="shared" si="3"/>
        <v>0</v>
      </c>
      <c r="DJ25">
        <f t="shared" si="28"/>
        <v>0</v>
      </c>
      <c r="DK25">
        <v>0</v>
      </c>
      <c r="DL25" t="s">
        <v>3</v>
      </c>
      <c r="DM25">
        <v>0</v>
      </c>
      <c r="DN25" t="s">
        <v>3</v>
      </c>
      <c r="DO25">
        <v>0</v>
      </c>
    </row>
    <row r="26" spans="1:119" x14ac:dyDescent="0.25">
      <c r="A26">
        <f>ROW(Source!A37)</f>
        <v>37</v>
      </c>
      <c r="B26">
        <v>55890823</v>
      </c>
      <c r="C26">
        <v>55946976</v>
      </c>
      <c r="D26">
        <v>55424304</v>
      </c>
      <c r="E26">
        <v>1081</v>
      </c>
      <c r="F26">
        <v>1</v>
      </c>
      <c r="G26">
        <v>1081</v>
      </c>
      <c r="H26">
        <v>1</v>
      </c>
      <c r="I26" t="s">
        <v>1552</v>
      </c>
      <c r="J26" t="s">
        <v>3</v>
      </c>
      <c r="K26" t="s">
        <v>1553</v>
      </c>
      <c r="L26">
        <v>1191</v>
      </c>
      <c r="N26">
        <v>1013</v>
      </c>
      <c r="O26" t="s">
        <v>1554</v>
      </c>
      <c r="P26" t="s">
        <v>1554</v>
      </c>
      <c r="Q26">
        <v>1</v>
      </c>
      <c r="W26">
        <v>0</v>
      </c>
      <c r="X26">
        <v>476480486</v>
      </c>
      <c r="Y26">
        <f t="shared" si="21"/>
        <v>11.568</v>
      </c>
      <c r="AA26">
        <v>0</v>
      </c>
      <c r="AB26">
        <v>0</v>
      </c>
      <c r="AC26">
        <v>0</v>
      </c>
      <c r="AD26">
        <v>0</v>
      </c>
      <c r="AE26">
        <v>0</v>
      </c>
      <c r="AF26">
        <v>0</v>
      </c>
      <c r="AG26">
        <v>0</v>
      </c>
      <c r="AH26">
        <v>0</v>
      </c>
      <c r="AI26">
        <v>1</v>
      </c>
      <c r="AJ26">
        <v>1</v>
      </c>
      <c r="AK26">
        <v>1</v>
      </c>
      <c r="AL26">
        <v>1</v>
      </c>
      <c r="AM26">
        <v>5</v>
      </c>
      <c r="AN26">
        <v>0</v>
      </c>
      <c r="AO26">
        <v>1</v>
      </c>
      <c r="AP26">
        <v>1</v>
      </c>
      <c r="AQ26">
        <v>0</v>
      </c>
      <c r="AR26">
        <v>0</v>
      </c>
      <c r="AS26" t="s">
        <v>3</v>
      </c>
      <c r="AT26">
        <v>9.64</v>
      </c>
      <c r="AU26" t="s">
        <v>42</v>
      </c>
      <c r="AV26">
        <v>1</v>
      </c>
      <c r="AW26">
        <v>2</v>
      </c>
      <c r="AX26">
        <v>55946977</v>
      </c>
      <c r="AY26">
        <v>1</v>
      </c>
      <c r="AZ26">
        <v>0</v>
      </c>
      <c r="BA26">
        <v>32</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CU26">
        <f>ROUND(AT26*Source!I37*AH26*AL26,2)</f>
        <v>0</v>
      </c>
      <c r="CV26">
        <f>ROUND(Y26*Source!I37,9)</f>
        <v>3511.9291199999998</v>
      </c>
      <c r="CW26">
        <v>0</v>
      </c>
      <c r="CX26">
        <f>ROUND(Y26*Source!I37,9)</f>
        <v>3511.9291199999998</v>
      </c>
      <c r="CY26">
        <f t="shared" si="22"/>
        <v>0</v>
      </c>
      <c r="CZ26">
        <f t="shared" si="23"/>
        <v>0</v>
      </c>
      <c r="DA26">
        <f t="shared" si="24"/>
        <v>1</v>
      </c>
      <c r="DB26">
        <f t="shared" si="25"/>
        <v>0</v>
      </c>
      <c r="DC26">
        <f t="shared" si="26"/>
        <v>0</v>
      </c>
      <c r="DD26" t="s">
        <v>3</v>
      </c>
      <c r="DE26" t="s">
        <v>3</v>
      </c>
      <c r="DF26">
        <f t="shared" si="27"/>
        <v>0</v>
      </c>
      <c r="DG26">
        <f t="shared" si="19"/>
        <v>0</v>
      </c>
      <c r="DH26">
        <f t="shared" si="11"/>
        <v>0</v>
      </c>
      <c r="DI26">
        <f t="shared" si="3"/>
        <v>0</v>
      </c>
      <c r="DJ26">
        <f t="shared" si="28"/>
        <v>0</v>
      </c>
      <c r="DK26">
        <v>0</v>
      </c>
      <c r="DL26" t="s">
        <v>3</v>
      </c>
      <c r="DM26">
        <v>0</v>
      </c>
      <c r="DN26" t="s">
        <v>3</v>
      </c>
      <c r="DO26">
        <v>0</v>
      </c>
    </row>
    <row r="27" spans="1:119" x14ac:dyDescent="0.25">
      <c r="A27">
        <f>ROW(Source!A38)</f>
        <v>38</v>
      </c>
      <c r="B27">
        <v>54971259</v>
      </c>
      <c r="C27">
        <v>55946978</v>
      </c>
      <c r="D27">
        <v>55424304</v>
      </c>
      <c r="E27">
        <v>1081</v>
      </c>
      <c r="F27">
        <v>1</v>
      </c>
      <c r="G27">
        <v>1081</v>
      </c>
      <c r="H27">
        <v>1</v>
      </c>
      <c r="I27" t="s">
        <v>1552</v>
      </c>
      <c r="J27" t="s">
        <v>3</v>
      </c>
      <c r="K27" t="s">
        <v>1553</v>
      </c>
      <c r="L27">
        <v>1191</v>
      </c>
      <c r="N27">
        <v>1013</v>
      </c>
      <c r="O27" t="s">
        <v>1554</v>
      </c>
      <c r="P27" t="s">
        <v>1554</v>
      </c>
      <c r="Q27">
        <v>1</v>
      </c>
      <c r="W27">
        <v>0</v>
      </c>
      <c r="X27">
        <v>476480486</v>
      </c>
      <c r="Y27">
        <f t="shared" si="21"/>
        <v>60.467999999999996</v>
      </c>
      <c r="AA27">
        <v>0</v>
      </c>
      <c r="AB27">
        <v>0</v>
      </c>
      <c r="AC27">
        <v>0</v>
      </c>
      <c r="AD27">
        <v>0</v>
      </c>
      <c r="AE27">
        <v>0</v>
      </c>
      <c r="AF27">
        <v>0</v>
      </c>
      <c r="AG27">
        <v>0</v>
      </c>
      <c r="AH27">
        <v>0</v>
      </c>
      <c r="AI27">
        <v>1</v>
      </c>
      <c r="AJ27">
        <v>1</v>
      </c>
      <c r="AK27">
        <v>1</v>
      </c>
      <c r="AL27">
        <v>1</v>
      </c>
      <c r="AM27">
        <v>-2</v>
      </c>
      <c r="AN27">
        <v>0</v>
      </c>
      <c r="AO27">
        <v>1</v>
      </c>
      <c r="AP27">
        <v>1</v>
      </c>
      <c r="AQ27">
        <v>0</v>
      </c>
      <c r="AR27">
        <v>0</v>
      </c>
      <c r="AS27" t="s">
        <v>3</v>
      </c>
      <c r="AT27">
        <v>50.39</v>
      </c>
      <c r="AU27" t="s">
        <v>42</v>
      </c>
      <c r="AV27">
        <v>1</v>
      </c>
      <c r="AW27">
        <v>2</v>
      </c>
      <c r="AX27">
        <v>55947388</v>
      </c>
      <c r="AY27">
        <v>1</v>
      </c>
      <c r="AZ27">
        <v>0</v>
      </c>
      <c r="BA27">
        <v>33</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CU27">
        <f>ROUND(AT27*Source!I38*AH27*AL27,2)</f>
        <v>0</v>
      </c>
      <c r="CV27">
        <f>ROUND(Y27*Source!I38,9)</f>
        <v>332.57400000000001</v>
      </c>
      <c r="CW27">
        <v>0</v>
      </c>
      <c r="CX27">
        <f>ROUND(Y27*Source!I38,9)</f>
        <v>332.57400000000001</v>
      </c>
      <c r="CY27">
        <f t="shared" si="22"/>
        <v>0</v>
      </c>
      <c r="CZ27">
        <f t="shared" si="23"/>
        <v>0</v>
      </c>
      <c r="DA27">
        <f t="shared" si="24"/>
        <v>1</v>
      </c>
      <c r="DB27">
        <f t="shared" si="25"/>
        <v>0</v>
      </c>
      <c r="DC27">
        <f t="shared" si="26"/>
        <v>0</v>
      </c>
      <c r="DD27" t="s">
        <v>3</v>
      </c>
      <c r="DE27" t="s">
        <v>3</v>
      </c>
      <c r="DF27">
        <f t="shared" si="27"/>
        <v>0</v>
      </c>
      <c r="DG27">
        <f t="shared" si="19"/>
        <v>0</v>
      </c>
      <c r="DH27">
        <f t="shared" si="11"/>
        <v>0</v>
      </c>
      <c r="DI27">
        <f t="shared" si="3"/>
        <v>0</v>
      </c>
      <c r="DJ27">
        <f t="shared" si="28"/>
        <v>0</v>
      </c>
      <c r="DK27">
        <v>0</v>
      </c>
      <c r="DL27" t="s">
        <v>3</v>
      </c>
      <c r="DM27">
        <v>0</v>
      </c>
      <c r="DN27" t="s">
        <v>3</v>
      </c>
      <c r="DO27">
        <v>0</v>
      </c>
    </row>
    <row r="28" spans="1:119" x14ac:dyDescent="0.25">
      <c r="A28">
        <f>ROW(Source!A38)</f>
        <v>38</v>
      </c>
      <c r="B28">
        <v>54971259</v>
      </c>
      <c r="C28">
        <v>55946978</v>
      </c>
      <c r="D28">
        <v>55424288</v>
      </c>
      <c r="E28">
        <v>1081</v>
      </c>
      <c r="F28">
        <v>1</v>
      </c>
      <c r="G28">
        <v>1081</v>
      </c>
      <c r="H28">
        <v>3</v>
      </c>
      <c r="I28" t="s">
        <v>1578</v>
      </c>
      <c r="J28" t="s">
        <v>3</v>
      </c>
      <c r="K28" t="s">
        <v>1579</v>
      </c>
      <c r="L28">
        <v>1348</v>
      </c>
      <c r="N28">
        <v>1009</v>
      </c>
      <c r="O28" t="s">
        <v>1092</v>
      </c>
      <c r="P28" t="s">
        <v>1092</v>
      </c>
      <c r="Q28">
        <v>1000</v>
      </c>
      <c r="W28">
        <v>0</v>
      </c>
      <c r="X28">
        <v>1489638031</v>
      </c>
      <c r="Y28">
        <f>(AT28*1)</f>
        <v>0.49199999999999999</v>
      </c>
      <c r="AA28">
        <v>0</v>
      </c>
      <c r="AB28">
        <v>0</v>
      </c>
      <c r="AC28">
        <v>0</v>
      </c>
      <c r="AD28">
        <v>0</v>
      </c>
      <c r="AE28">
        <v>0</v>
      </c>
      <c r="AF28">
        <v>0</v>
      </c>
      <c r="AG28">
        <v>0</v>
      </c>
      <c r="AH28">
        <v>0</v>
      </c>
      <c r="AI28">
        <v>1</v>
      </c>
      <c r="AJ28">
        <v>1</v>
      </c>
      <c r="AK28">
        <v>1</v>
      </c>
      <c r="AL28">
        <v>1</v>
      </c>
      <c r="AM28">
        <v>-2</v>
      </c>
      <c r="AN28">
        <v>0</v>
      </c>
      <c r="AO28">
        <v>1</v>
      </c>
      <c r="AP28">
        <v>1</v>
      </c>
      <c r="AQ28">
        <v>0</v>
      </c>
      <c r="AR28">
        <v>0</v>
      </c>
      <c r="AS28" t="s">
        <v>3</v>
      </c>
      <c r="AT28">
        <v>0.49199999999999999</v>
      </c>
      <c r="AU28" t="s">
        <v>22</v>
      </c>
      <c r="AV28">
        <v>0</v>
      </c>
      <c r="AW28">
        <v>2</v>
      </c>
      <c r="AX28">
        <v>55947389</v>
      </c>
      <c r="AY28">
        <v>1</v>
      </c>
      <c r="AZ28">
        <v>0</v>
      </c>
      <c r="BA28">
        <v>34</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CV28">
        <v>0</v>
      </c>
      <c r="CW28">
        <v>0</v>
      </c>
      <c r="CX28">
        <f>ROUND(Y28*Source!I38,9)</f>
        <v>2.706</v>
      </c>
      <c r="CY28">
        <f>AA28</f>
        <v>0</v>
      </c>
      <c r="CZ28">
        <f>AE28</f>
        <v>0</v>
      </c>
      <c r="DA28">
        <f>AI28</f>
        <v>1</v>
      </c>
      <c r="DB28">
        <f>ROUND((ROUND(AT28*CZ28,2)*1),6)</f>
        <v>0</v>
      </c>
      <c r="DC28">
        <f>ROUND((ROUND(AT28*AG28,2)*1),6)</f>
        <v>0</v>
      </c>
      <c r="DD28" t="s">
        <v>3</v>
      </c>
      <c r="DE28" t="s">
        <v>3</v>
      </c>
      <c r="DF28">
        <f t="shared" si="27"/>
        <v>0</v>
      </c>
      <c r="DG28">
        <f t="shared" si="19"/>
        <v>0</v>
      </c>
      <c r="DH28">
        <f t="shared" si="11"/>
        <v>0</v>
      </c>
      <c r="DI28">
        <f t="shared" si="3"/>
        <v>0</v>
      </c>
      <c r="DJ28">
        <f>DF28</f>
        <v>0</v>
      </c>
      <c r="DK28">
        <v>0</v>
      </c>
      <c r="DL28" t="s">
        <v>3</v>
      </c>
      <c r="DM28">
        <v>0</v>
      </c>
      <c r="DN28" t="s">
        <v>3</v>
      </c>
      <c r="DO28">
        <v>0</v>
      </c>
    </row>
    <row r="29" spans="1:119" x14ac:dyDescent="0.25">
      <c r="A29">
        <f>ROW(Source!A39)</f>
        <v>39</v>
      </c>
      <c r="B29">
        <v>55890823</v>
      </c>
      <c r="C29">
        <v>55946978</v>
      </c>
      <c r="D29">
        <v>55424304</v>
      </c>
      <c r="E29">
        <v>1081</v>
      </c>
      <c r="F29">
        <v>1</v>
      </c>
      <c r="G29">
        <v>1081</v>
      </c>
      <c r="H29">
        <v>1</v>
      </c>
      <c r="I29" t="s">
        <v>1552</v>
      </c>
      <c r="J29" t="s">
        <v>3</v>
      </c>
      <c r="K29" t="s">
        <v>1553</v>
      </c>
      <c r="L29">
        <v>1191</v>
      </c>
      <c r="N29">
        <v>1013</v>
      </c>
      <c r="O29" t="s">
        <v>1554</v>
      </c>
      <c r="P29" t="s">
        <v>1554</v>
      </c>
      <c r="Q29">
        <v>1</v>
      </c>
      <c r="W29">
        <v>0</v>
      </c>
      <c r="X29">
        <v>476480486</v>
      </c>
      <c r="Y29">
        <f>(AT29*1.2)</f>
        <v>60.467999999999996</v>
      </c>
      <c r="AA29">
        <v>0</v>
      </c>
      <c r="AB29">
        <v>0</v>
      </c>
      <c r="AC29">
        <v>0</v>
      </c>
      <c r="AD29">
        <v>0</v>
      </c>
      <c r="AE29">
        <v>0</v>
      </c>
      <c r="AF29">
        <v>0</v>
      </c>
      <c r="AG29">
        <v>0</v>
      </c>
      <c r="AH29">
        <v>0</v>
      </c>
      <c r="AI29">
        <v>1</v>
      </c>
      <c r="AJ29">
        <v>1</v>
      </c>
      <c r="AK29">
        <v>1</v>
      </c>
      <c r="AL29">
        <v>1</v>
      </c>
      <c r="AM29">
        <v>5</v>
      </c>
      <c r="AN29">
        <v>0</v>
      </c>
      <c r="AO29">
        <v>1</v>
      </c>
      <c r="AP29">
        <v>1</v>
      </c>
      <c r="AQ29">
        <v>0</v>
      </c>
      <c r="AR29">
        <v>0</v>
      </c>
      <c r="AS29" t="s">
        <v>3</v>
      </c>
      <c r="AT29">
        <v>50.39</v>
      </c>
      <c r="AU29" t="s">
        <v>42</v>
      </c>
      <c r="AV29">
        <v>1</v>
      </c>
      <c r="AW29">
        <v>2</v>
      </c>
      <c r="AX29">
        <v>55947388</v>
      </c>
      <c r="AY29">
        <v>1</v>
      </c>
      <c r="AZ29">
        <v>0</v>
      </c>
      <c r="BA29">
        <v>35</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CU29">
        <f>ROUND(AT29*Source!I39*AH29*AL29,2)</f>
        <v>0</v>
      </c>
      <c r="CV29">
        <f>ROUND(Y29*Source!I39,9)</f>
        <v>332.57400000000001</v>
      </c>
      <c r="CW29">
        <v>0</v>
      </c>
      <c r="CX29">
        <f>ROUND(Y29*Source!I39,9)</f>
        <v>332.57400000000001</v>
      </c>
      <c r="CY29">
        <f>AD29</f>
        <v>0</v>
      </c>
      <c r="CZ29">
        <f>AH29</f>
        <v>0</v>
      </c>
      <c r="DA29">
        <f>AL29</f>
        <v>1</v>
      </c>
      <c r="DB29">
        <f>ROUND((ROUND(AT29*CZ29,2)*1.2),6)</f>
        <v>0</v>
      </c>
      <c r="DC29">
        <f>ROUND((ROUND(AT29*AG29,2)*1.2),6)</f>
        <v>0</v>
      </c>
      <c r="DD29" t="s">
        <v>3</v>
      </c>
      <c r="DE29" t="s">
        <v>3</v>
      </c>
      <c r="DF29">
        <f t="shared" si="27"/>
        <v>0</v>
      </c>
      <c r="DG29">
        <f t="shared" si="19"/>
        <v>0</v>
      </c>
      <c r="DH29">
        <f t="shared" si="11"/>
        <v>0</v>
      </c>
      <c r="DI29">
        <f t="shared" si="3"/>
        <v>0</v>
      </c>
      <c r="DJ29">
        <f>DI29</f>
        <v>0</v>
      </c>
      <c r="DK29">
        <v>0</v>
      </c>
      <c r="DL29" t="s">
        <v>3</v>
      </c>
      <c r="DM29">
        <v>0</v>
      </c>
      <c r="DN29" t="s">
        <v>3</v>
      </c>
      <c r="DO29">
        <v>0</v>
      </c>
    </row>
    <row r="30" spans="1:119" x14ac:dyDescent="0.25">
      <c r="A30">
        <f>ROW(Source!A39)</f>
        <v>39</v>
      </c>
      <c r="B30">
        <v>55890823</v>
      </c>
      <c r="C30">
        <v>55946978</v>
      </c>
      <c r="D30">
        <v>55424288</v>
      </c>
      <c r="E30">
        <v>1081</v>
      </c>
      <c r="F30">
        <v>1</v>
      </c>
      <c r="G30">
        <v>1081</v>
      </c>
      <c r="H30">
        <v>3</v>
      </c>
      <c r="I30" t="s">
        <v>1578</v>
      </c>
      <c r="J30" t="s">
        <v>3</v>
      </c>
      <c r="K30" t="s">
        <v>1579</v>
      </c>
      <c r="L30">
        <v>1348</v>
      </c>
      <c r="N30">
        <v>1009</v>
      </c>
      <c r="O30" t="s">
        <v>1092</v>
      </c>
      <c r="P30" t="s">
        <v>1092</v>
      </c>
      <c r="Q30">
        <v>1000</v>
      </c>
      <c r="W30">
        <v>0</v>
      </c>
      <c r="X30">
        <v>1489638031</v>
      </c>
      <c r="Y30">
        <f>(AT30*1)</f>
        <v>0.49199999999999999</v>
      </c>
      <c r="AA30">
        <v>0</v>
      </c>
      <c r="AB30">
        <v>0</v>
      </c>
      <c r="AC30">
        <v>0</v>
      </c>
      <c r="AD30">
        <v>0</v>
      </c>
      <c r="AE30">
        <v>0</v>
      </c>
      <c r="AF30">
        <v>0</v>
      </c>
      <c r="AG30">
        <v>0</v>
      </c>
      <c r="AH30">
        <v>0</v>
      </c>
      <c r="AI30">
        <v>9.84</v>
      </c>
      <c r="AJ30">
        <v>1</v>
      </c>
      <c r="AK30">
        <v>1</v>
      </c>
      <c r="AL30">
        <v>1</v>
      </c>
      <c r="AM30">
        <v>5</v>
      </c>
      <c r="AN30">
        <v>0</v>
      </c>
      <c r="AO30">
        <v>1</v>
      </c>
      <c r="AP30">
        <v>1</v>
      </c>
      <c r="AQ30">
        <v>0</v>
      </c>
      <c r="AR30">
        <v>0</v>
      </c>
      <c r="AS30" t="s">
        <v>3</v>
      </c>
      <c r="AT30">
        <v>0.49199999999999999</v>
      </c>
      <c r="AU30" t="s">
        <v>22</v>
      </c>
      <c r="AV30">
        <v>0</v>
      </c>
      <c r="AW30">
        <v>2</v>
      </c>
      <c r="AX30">
        <v>55947389</v>
      </c>
      <c r="AY30">
        <v>1</v>
      </c>
      <c r="AZ30">
        <v>0</v>
      </c>
      <c r="BA30">
        <v>36</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CV30">
        <v>0</v>
      </c>
      <c r="CW30">
        <v>0</v>
      </c>
      <c r="CX30">
        <f>ROUND(Y30*Source!I39,9)</f>
        <v>2.706</v>
      </c>
      <c r="CY30">
        <f>AA30</f>
        <v>0</v>
      </c>
      <c r="CZ30">
        <f>AE30</f>
        <v>0</v>
      </c>
      <c r="DA30">
        <f>AI30</f>
        <v>9.84</v>
      </c>
      <c r="DB30">
        <f>ROUND((ROUND(AT30*CZ30,2)*1),6)</f>
        <v>0</v>
      </c>
      <c r="DC30">
        <f>ROUND((ROUND(AT30*AG30,2)*1),6)</f>
        <v>0</v>
      </c>
      <c r="DD30" t="s">
        <v>3</v>
      </c>
      <c r="DE30" t="s">
        <v>3</v>
      </c>
      <c r="DF30">
        <f>ROUND(ROUND(AE30*AI30,2)*CX30,2)</f>
        <v>0</v>
      </c>
      <c r="DG30">
        <f t="shared" si="19"/>
        <v>0</v>
      </c>
      <c r="DH30">
        <f t="shared" si="11"/>
        <v>0</v>
      </c>
      <c r="DI30">
        <f t="shared" si="3"/>
        <v>0</v>
      </c>
      <c r="DJ30">
        <f>DF30</f>
        <v>0</v>
      </c>
      <c r="DK30">
        <v>0</v>
      </c>
      <c r="DL30" t="s">
        <v>3</v>
      </c>
      <c r="DM30">
        <v>0</v>
      </c>
      <c r="DN30" t="s">
        <v>3</v>
      </c>
      <c r="DO30">
        <v>0</v>
      </c>
    </row>
    <row r="31" spans="1:119" x14ac:dyDescent="0.25">
      <c r="A31">
        <f>ROW(Source!A40)</f>
        <v>40</v>
      </c>
      <c r="B31">
        <v>54971259</v>
      </c>
      <c r="C31">
        <v>55947382</v>
      </c>
      <c r="D31">
        <v>55424304</v>
      </c>
      <c r="E31">
        <v>1081</v>
      </c>
      <c r="F31">
        <v>1</v>
      </c>
      <c r="G31">
        <v>1081</v>
      </c>
      <c r="H31">
        <v>1</v>
      </c>
      <c r="I31" t="s">
        <v>1552</v>
      </c>
      <c r="J31" t="s">
        <v>3</v>
      </c>
      <c r="K31" t="s">
        <v>1553</v>
      </c>
      <c r="L31">
        <v>1191</v>
      </c>
      <c r="N31">
        <v>1013</v>
      </c>
      <c r="O31" t="s">
        <v>1554</v>
      </c>
      <c r="P31" t="s">
        <v>1554</v>
      </c>
      <c r="Q31">
        <v>1</v>
      </c>
      <c r="W31">
        <v>0</v>
      </c>
      <c r="X31">
        <v>476480486</v>
      </c>
      <c r="Y31">
        <f>(AT31*1.2)</f>
        <v>36.527999999999999</v>
      </c>
      <c r="AA31">
        <v>0</v>
      </c>
      <c r="AB31">
        <v>0</v>
      </c>
      <c r="AC31">
        <v>0</v>
      </c>
      <c r="AD31">
        <v>0</v>
      </c>
      <c r="AE31">
        <v>0</v>
      </c>
      <c r="AF31">
        <v>0</v>
      </c>
      <c r="AG31">
        <v>0</v>
      </c>
      <c r="AH31">
        <v>0</v>
      </c>
      <c r="AI31">
        <v>1</v>
      </c>
      <c r="AJ31">
        <v>1</v>
      </c>
      <c r="AK31">
        <v>1</v>
      </c>
      <c r="AL31">
        <v>1</v>
      </c>
      <c r="AM31">
        <v>-2</v>
      </c>
      <c r="AN31">
        <v>0</v>
      </c>
      <c r="AO31">
        <v>1</v>
      </c>
      <c r="AP31">
        <v>1</v>
      </c>
      <c r="AQ31">
        <v>0</v>
      </c>
      <c r="AR31">
        <v>0</v>
      </c>
      <c r="AS31" t="s">
        <v>3</v>
      </c>
      <c r="AT31">
        <v>30.44</v>
      </c>
      <c r="AU31" t="s">
        <v>42</v>
      </c>
      <c r="AV31">
        <v>1</v>
      </c>
      <c r="AW31">
        <v>2</v>
      </c>
      <c r="AX31">
        <v>55947385</v>
      </c>
      <c r="AY31">
        <v>1</v>
      </c>
      <c r="AZ31">
        <v>0</v>
      </c>
      <c r="BA31">
        <v>37</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CU31">
        <f>ROUND(AT31*Source!I40*AH31*AL31,2)</f>
        <v>0</v>
      </c>
      <c r="CV31">
        <f>ROUND(Y31*Source!I40,9)</f>
        <v>5449.9776000000002</v>
      </c>
      <c r="CW31">
        <v>0</v>
      </c>
      <c r="CX31">
        <f>ROUND(Y31*Source!I40,9)</f>
        <v>5449.9776000000002</v>
      </c>
      <c r="CY31">
        <f>AD31</f>
        <v>0</v>
      </c>
      <c r="CZ31">
        <f>AH31</f>
        <v>0</v>
      </c>
      <c r="DA31">
        <f>AL31</f>
        <v>1</v>
      </c>
      <c r="DB31">
        <f>ROUND((ROUND(AT31*CZ31,2)*1.2),6)</f>
        <v>0</v>
      </c>
      <c r="DC31">
        <f>ROUND((ROUND(AT31*AG31,2)*1.2),6)</f>
        <v>0</v>
      </c>
      <c r="DD31" t="s">
        <v>3</v>
      </c>
      <c r="DE31" t="s">
        <v>3</v>
      </c>
      <c r="DF31">
        <f>ROUND(ROUND(AE31,2)*CX31,2)</f>
        <v>0</v>
      </c>
      <c r="DG31">
        <f t="shared" si="19"/>
        <v>0</v>
      </c>
      <c r="DH31">
        <f t="shared" si="11"/>
        <v>0</v>
      </c>
      <c r="DI31">
        <f t="shared" si="3"/>
        <v>0</v>
      </c>
      <c r="DJ31">
        <f>DI31</f>
        <v>0</v>
      </c>
      <c r="DK31">
        <v>0</v>
      </c>
      <c r="DL31" t="s">
        <v>3</v>
      </c>
      <c r="DM31">
        <v>0</v>
      </c>
      <c r="DN31" t="s">
        <v>3</v>
      </c>
      <c r="DO31">
        <v>0</v>
      </c>
    </row>
    <row r="32" spans="1:119" x14ac:dyDescent="0.25">
      <c r="A32">
        <f>ROW(Source!A40)</f>
        <v>40</v>
      </c>
      <c r="B32">
        <v>54971259</v>
      </c>
      <c r="C32">
        <v>55947382</v>
      </c>
      <c r="D32">
        <v>55424288</v>
      </c>
      <c r="E32">
        <v>1081</v>
      </c>
      <c r="F32">
        <v>1</v>
      </c>
      <c r="G32">
        <v>1081</v>
      </c>
      <c r="H32">
        <v>3</v>
      </c>
      <c r="I32" t="s">
        <v>1578</v>
      </c>
      <c r="J32" t="s">
        <v>3</v>
      </c>
      <c r="K32" t="s">
        <v>1579</v>
      </c>
      <c r="L32">
        <v>1348</v>
      </c>
      <c r="N32">
        <v>1009</v>
      </c>
      <c r="O32" t="s">
        <v>1092</v>
      </c>
      <c r="P32" t="s">
        <v>1092</v>
      </c>
      <c r="Q32">
        <v>1000</v>
      </c>
      <c r="W32">
        <v>0</v>
      </c>
      <c r="X32">
        <v>1489638031</v>
      </c>
      <c r="Y32">
        <f>(AT32*1)</f>
        <v>0.247</v>
      </c>
      <c r="AA32">
        <v>0</v>
      </c>
      <c r="AB32">
        <v>0</v>
      </c>
      <c r="AC32">
        <v>0</v>
      </c>
      <c r="AD32">
        <v>0</v>
      </c>
      <c r="AE32">
        <v>0</v>
      </c>
      <c r="AF32">
        <v>0</v>
      </c>
      <c r="AG32">
        <v>0</v>
      </c>
      <c r="AH32">
        <v>0</v>
      </c>
      <c r="AI32">
        <v>1</v>
      </c>
      <c r="AJ32">
        <v>1</v>
      </c>
      <c r="AK32">
        <v>1</v>
      </c>
      <c r="AL32">
        <v>1</v>
      </c>
      <c r="AM32">
        <v>-2</v>
      </c>
      <c r="AN32">
        <v>0</v>
      </c>
      <c r="AO32">
        <v>1</v>
      </c>
      <c r="AP32">
        <v>1</v>
      </c>
      <c r="AQ32">
        <v>0</v>
      </c>
      <c r="AR32">
        <v>0</v>
      </c>
      <c r="AS32" t="s">
        <v>3</v>
      </c>
      <c r="AT32">
        <v>0.247</v>
      </c>
      <c r="AU32" t="s">
        <v>22</v>
      </c>
      <c r="AV32">
        <v>0</v>
      </c>
      <c r="AW32">
        <v>2</v>
      </c>
      <c r="AX32">
        <v>55947386</v>
      </c>
      <c r="AY32">
        <v>1</v>
      </c>
      <c r="AZ32">
        <v>0</v>
      </c>
      <c r="BA32">
        <v>38</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CV32">
        <v>0</v>
      </c>
      <c r="CW32">
        <v>0</v>
      </c>
      <c r="CX32">
        <f>ROUND(Y32*Source!I40,9)</f>
        <v>36.852400000000003</v>
      </c>
      <c r="CY32">
        <f>AA32</f>
        <v>0</v>
      </c>
      <c r="CZ32">
        <f>AE32</f>
        <v>0</v>
      </c>
      <c r="DA32">
        <f>AI32</f>
        <v>1</v>
      </c>
      <c r="DB32">
        <f>ROUND((ROUND(AT32*CZ32,2)*1),6)</f>
        <v>0</v>
      </c>
      <c r="DC32">
        <f>ROUND((ROUND(AT32*AG32,2)*1),6)</f>
        <v>0</v>
      </c>
      <c r="DD32" t="s">
        <v>3</v>
      </c>
      <c r="DE32" t="s">
        <v>3</v>
      </c>
      <c r="DF32">
        <f>ROUND(ROUND(AE32,2)*CX32,2)</f>
        <v>0</v>
      </c>
      <c r="DG32">
        <f t="shared" si="19"/>
        <v>0</v>
      </c>
      <c r="DH32">
        <f t="shared" si="11"/>
        <v>0</v>
      </c>
      <c r="DI32">
        <f t="shared" si="3"/>
        <v>0</v>
      </c>
      <c r="DJ32">
        <f>DF32</f>
        <v>0</v>
      </c>
      <c r="DK32">
        <v>0</v>
      </c>
      <c r="DL32" t="s">
        <v>3</v>
      </c>
      <c r="DM32">
        <v>0</v>
      </c>
      <c r="DN32" t="s">
        <v>3</v>
      </c>
      <c r="DO32">
        <v>0</v>
      </c>
    </row>
    <row r="33" spans="1:119" x14ac:dyDescent="0.25">
      <c r="A33">
        <f>ROW(Source!A41)</f>
        <v>41</v>
      </c>
      <c r="B33">
        <v>55890823</v>
      </c>
      <c r="C33">
        <v>55947382</v>
      </c>
      <c r="D33">
        <v>55424304</v>
      </c>
      <c r="E33">
        <v>1081</v>
      </c>
      <c r="F33">
        <v>1</v>
      </c>
      <c r="G33">
        <v>1081</v>
      </c>
      <c r="H33">
        <v>1</v>
      </c>
      <c r="I33" t="s">
        <v>1552</v>
      </c>
      <c r="J33" t="s">
        <v>3</v>
      </c>
      <c r="K33" t="s">
        <v>1553</v>
      </c>
      <c r="L33">
        <v>1191</v>
      </c>
      <c r="N33">
        <v>1013</v>
      </c>
      <c r="O33" t="s">
        <v>1554</v>
      </c>
      <c r="P33" t="s">
        <v>1554</v>
      </c>
      <c r="Q33">
        <v>1</v>
      </c>
      <c r="W33">
        <v>0</v>
      </c>
      <c r="X33">
        <v>476480486</v>
      </c>
      <c r="Y33">
        <f>(AT33*1.2)</f>
        <v>36.527999999999999</v>
      </c>
      <c r="AA33">
        <v>0</v>
      </c>
      <c r="AB33">
        <v>0</v>
      </c>
      <c r="AC33">
        <v>0</v>
      </c>
      <c r="AD33">
        <v>0</v>
      </c>
      <c r="AE33">
        <v>0</v>
      </c>
      <c r="AF33">
        <v>0</v>
      </c>
      <c r="AG33">
        <v>0</v>
      </c>
      <c r="AH33">
        <v>0</v>
      </c>
      <c r="AI33">
        <v>1</v>
      </c>
      <c r="AJ33">
        <v>1</v>
      </c>
      <c r="AK33">
        <v>1</v>
      </c>
      <c r="AL33">
        <v>1</v>
      </c>
      <c r="AM33">
        <v>5</v>
      </c>
      <c r="AN33">
        <v>0</v>
      </c>
      <c r="AO33">
        <v>1</v>
      </c>
      <c r="AP33">
        <v>1</v>
      </c>
      <c r="AQ33">
        <v>0</v>
      </c>
      <c r="AR33">
        <v>0</v>
      </c>
      <c r="AS33" t="s">
        <v>3</v>
      </c>
      <c r="AT33">
        <v>30.44</v>
      </c>
      <c r="AU33" t="s">
        <v>42</v>
      </c>
      <c r="AV33">
        <v>1</v>
      </c>
      <c r="AW33">
        <v>2</v>
      </c>
      <c r="AX33">
        <v>55947385</v>
      </c>
      <c r="AY33">
        <v>1</v>
      </c>
      <c r="AZ33">
        <v>0</v>
      </c>
      <c r="BA33">
        <v>39</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CU33">
        <f>ROUND(AT33*Source!I41*AH33*AL33,2)</f>
        <v>0</v>
      </c>
      <c r="CV33">
        <f>ROUND(Y33*Source!I41,9)</f>
        <v>5449.9776000000002</v>
      </c>
      <c r="CW33">
        <v>0</v>
      </c>
      <c r="CX33">
        <f>ROUND(Y33*Source!I41,9)</f>
        <v>5449.9776000000002</v>
      </c>
      <c r="CY33">
        <f>AD33</f>
        <v>0</v>
      </c>
      <c r="CZ33">
        <f>AH33</f>
        <v>0</v>
      </c>
      <c r="DA33">
        <f>AL33</f>
        <v>1</v>
      </c>
      <c r="DB33">
        <f>ROUND((ROUND(AT33*CZ33,2)*1.2),6)</f>
        <v>0</v>
      </c>
      <c r="DC33">
        <f>ROUND((ROUND(AT33*AG33,2)*1.2),6)</f>
        <v>0</v>
      </c>
      <c r="DD33" t="s">
        <v>3</v>
      </c>
      <c r="DE33" t="s">
        <v>3</v>
      </c>
      <c r="DF33">
        <f>ROUND(ROUND(AE33,2)*CX33,2)</f>
        <v>0</v>
      </c>
      <c r="DG33">
        <f t="shared" si="19"/>
        <v>0</v>
      </c>
      <c r="DH33">
        <f t="shared" si="11"/>
        <v>0</v>
      </c>
      <c r="DI33">
        <f t="shared" si="3"/>
        <v>0</v>
      </c>
      <c r="DJ33">
        <f>DI33</f>
        <v>0</v>
      </c>
      <c r="DK33">
        <v>0</v>
      </c>
      <c r="DL33" t="s">
        <v>3</v>
      </c>
      <c r="DM33">
        <v>0</v>
      </c>
      <c r="DN33" t="s">
        <v>3</v>
      </c>
      <c r="DO33">
        <v>0</v>
      </c>
    </row>
    <row r="34" spans="1:119" x14ac:dyDescent="0.25">
      <c r="A34">
        <f>ROW(Source!A41)</f>
        <v>41</v>
      </c>
      <c r="B34">
        <v>55890823</v>
      </c>
      <c r="C34">
        <v>55947382</v>
      </c>
      <c r="D34">
        <v>55424288</v>
      </c>
      <c r="E34">
        <v>1081</v>
      </c>
      <c r="F34">
        <v>1</v>
      </c>
      <c r="G34">
        <v>1081</v>
      </c>
      <c r="H34">
        <v>3</v>
      </c>
      <c r="I34" t="s">
        <v>1578</v>
      </c>
      <c r="J34" t="s">
        <v>3</v>
      </c>
      <c r="K34" t="s">
        <v>1579</v>
      </c>
      <c r="L34">
        <v>1348</v>
      </c>
      <c r="N34">
        <v>1009</v>
      </c>
      <c r="O34" t="s">
        <v>1092</v>
      </c>
      <c r="P34" t="s">
        <v>1092</v>
      </c>
      <c r="Q34">
        <v>1000</v>
      </c>
      <c r="W34">
        <v>0</v>
      </c>
      <c r="X34">
        <v>1489638031</v>
      </c>
      <c r="Y34">
        <f>(AT34*1)</f>
        <v>0.247</v>
      </c>
      <c r="AA34">
        <v>0</v>
      </c>
      <c r="AB34">
        <v>0</v>
      </c>
      <c r="AC34">
        <v>0</v>
      </c>
      <c r="AD34">
        <v>0</v>
      </c>
      <c r="AE34">
        <v>0</v>
      </c>
      <c r="AF34">
        <v>0</v>
      </c>
      <c r="AG34">
        <v>0</v>
      </c>
      <c r="AH34">
        <v>0</v>
      </c>
      <c r="AI34">
        <v>9.84</v>
      </c>
      <c r="AJ34">
        <v>1</v>
      </c>
      <c r="AK34">
        <v>1</v>
      </c>
      <c r="AL34">
        <v>1</v>
      </c>
      <c r="AM34">
        <v>5</v>
      </c>
      <c r="AN34">
        <v>0</v>
      </c>
      <c r="AO34">
        <v>1</v>
      </c>
      <c r="AP34">
        <v>1</v>
      </c>
      <c r="AQ34">
        <v>0</v>
      </c>
      <c r="AR34">
        <v>0</v>
      </c>
      <c r="AS34" t="s">
        <v>3</v>
      </c>
      <c r="AT34">
        <v>0.247</v>
      </c>
      <c r="AU34" t="s">
        <v>22</v>
      </c>
      <c r="AV34">
        <v>0</v>
      </c>
      <c r="AW34">
        <v>2</v>
      </c>
      <c r="AX34">
        <v>55947386</v>
      </c>
      <c r="AY34">
        <v>1</v>
      </c>
      <c r="AZ34">
        <v>0</v>
      </c>
      <c r="BA34">
        <v>40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CV34">
        <v>0</v>
      </c>
      <c r="CW34">
        <v>0</v>
      </c>
      <c r="CX34">
        <f>ROUND(Y34*Source!I41,9)</f>
        <v>36.852400000000003</v>
      </c>
      <c r="CY34">
        <f>AA34</f>
        <v>0</v>
      </c>
      <c r="CZ34">
        <f>AE34</f>
        <v>0</v>
      </c>
      <c r="DA34">
        <f>AI34</f>
        <v>9.84</v>
      </c>
      <c r="DB34">
        <f>ROUND((ROUND(AT34*CZ34,2)*1),6)</f>
        <v>0</v>
      </c>
      <c r="DC34">
        <f>ROUND((ROUND(AT34*AG34,2)*1),6)</f>
        <v>0</v>
      </c>
      <c r="DD34" t="s">
        <v>3</v>
      </c>
      <c r="DE34" t="s">
        <v>3</v>
      </c>
      <c r="DF34">
        <f>ROUND(ROUND(AE34*AI34,2)*CX34,2)</f>
        <v>0</v>
      </c>
      <c r="DG34">
        <f t="shared" si="19"/>
        <v>0</v>
      </c>
      <c r="DH34">
        <f t="shared" si="11"/>
        <v>0</v>
      </c>
      <c r="DI34">
        <f t="shared" si="3"/>
        <v>0</v>
      </c>
      <c r="DJ34">
        <f>DF34</f>
        <v>0</v>
      </c>
      <c r="DK34">
        <v>0</v>
      </c>
      <c r="DL34" t="s">
        <v>3</v>
      </c>
      <c r="DM34">
        <v>0</v>
      </c>
      <c r="DN34" t="s">
        <v>3</v>
      </c>
      <c r="DO34">
        <v>0</v>
      </c>
    </row>
    <row r="35" spans="1:119" x14ac:dyDescent="0.25">
      <c r="A35">
        <f>ROW(Source!A43)</f>
        <v>43</v>
      </c>
      <c r="B35">
        <v>54971259</v>
      </c>
      <c r="C35">
        <v>55982353</v>
      </c>
      <c r="D35">
        <v>55424304</v>
      </c>
      <c r="E35">
        <v>1081</v>
      </c>
      <c r="F35">
        <v>1</v>
      </c>
      <c r="G35">
        <v>1081</v>
      </c>
      <c r="H35">
        <v>1</v>
      </c>
      <c r="I35" t="s">
        <v>1552</v>
      </c>
      <c r="J35" t="s">
        <v>3</v>
      </c>
      <c r="K35" t="s">
        <v>1553</v>
      </c>
      <c r="L35">
        <v>1191</v>
      </c>
      <c r="N35">
        <v>1013</v>
      </c>
      <c r="O35" t="s">
        <v>1554</v>
      </c>
      <c r="P35" t="s">
        <v>1554</v>
      </c>
      <c r="Q35">
        <v>1</v>
      </c>
      <c r="W35">
        <v>0</v>
      </c>
      <c r="X35">
        <v>476480486</v>
      </c>
      <c r="Y35">
        <f t="shared" ref="Y35:Y40" si="29">((AT35*1.2)*0.3)</f>
        <v>7.4160000000000004</v>
      </c>
      <c r="AA35">
        <v>0</v>
      </c>
      <c r="AB35">
        <v>0</v>
      </c>
      <c r="AC35">
        <v>0</v>
      </c>
      <c r="AD35">
        <v>0</v>
      </c>
      <c r="AE35">
        <v>0</v>
      </c>
      <c r="AF35">
        <v>0</v>
      </c>
      <c r="AG35">
        <v>0</v>
      </c>
      <c r="AH35">
        <v>0</v>
      </c>
      <c r="AI35">
        <v>1</v>
      </c>
      <c r="AJ35">
        <v>1</v>
      </c>
      <c r="AK35">
        <v>1</v>
      </c>
      <c r="AL35">
        <v>1</v>
      </c>
      <c r="AM35">
        <v>-2</v>
      </c>
      <c r="AN35">
        <v>0</v>
      </c>
      <c r="AO35">
        <v>1</v>
      </c>
      <c r="AP35">
        <v>1</v>
      </c>
      <c r="AQ35">
        <v>0</v>
      </c>
      <c r="AR35">
        <v>0</v>
      </c>
      <c r="AS35" t="s">
        <v>3</v>
      </c>
      <c r="AT35">
        <v>20.6</v>
      </c>
      <c r="AU35" t="s">
        <v>32</v>
      </c>
      <c r="AV35">
        <v>1</v>
      </c>
      <c r="AW35">
        <v>2</v>
      </c>
      <c r="AX35">
        <v>55982364</v>
      </c>
      <c r="AY35">
        <v>1</v>
      </c>
      <c r="AZ35">
        <v>0</v>
      </c>
      <c r="BA35">
        <v>41</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CU35">
        <f>ROUND(AT35*Source!I43*AH35*AL35,2)</f>
        <v>0</v>
      </c>
      <c r="CV35">
        <f>ROUND(Y35*Source!I43,9)</f>
        <v>8.8992000000000004</v>
      </c>
      <c r="CW35">
        <v>0</v>
      </c>
      <c r="CX35">
        <f>ROUND(Y35*Source!I43,9)</f>
        <v>8.8992000000000004</v>
      </c>
      <c r="CY35">
        <f>AD35</f>
        <v>0</v>
      </c>
      <c r="CZ35">
        <f>AH35</f>
        <v>0</v>
      </c>
      <c r="DA35">
        <f>AL35</f>
        <v>1</v>
      </c>
      <c r="DB35">
        <f t="shared" ref="DB35:DB40" si="30">ROUND(((ROUND(AT35*CZ35,2)*1.2)*0.3),6)</f>
        <v>0</v>
      </c>
      <c r="DC35">
        <f t="shared" ref="DC35:DC40" si="31">ROUND(((ROUND(AT35*AG35,2)*1.2)*0.3),6)</f>
        <v>0</v>
      </c>
      <c r="DD35" t="s">
        <v>3</v>
      </c>
      <c r="DE35" t="s">
        <v>3</v>
      </c>
      <c r="DF35">
        <f t="shared" ref="DF35:DF50" si="32">ROUND(ROUND(AE35,2)*CX35,2)</f>
        <v>0</v>
      </c>
      <c r="DG35">
        <f t="shared" si="19"/>
        <v>0</v>
      </c>
      <c r="DH35">
        <f t="shared" si="11"/>
        <v>0</v>
      </c>
      <c r="DI35">
        <f t="shared" si="3"/>
        <v>0</v>
      </c>
      <c r="DJ35">
        <f>DI35</f>
        <v>0</v>
      </c>
      <c r="DK35">
        <v>0</v>
      </c>
      <c r="DL35" t="s">
        <v>3</v>
      </c>
      <c r="DM35">
        <v>0</v>
      </c>
      <c r="DN35" t="s">
        <v>3</v>
      </c>
      <c r="DO35">
        <v>0</v>
      </c>
    </row>
    <row r="36" spans="1:119" x14ac:dyDescent="0.25">
      <c r="A36">
        <f>ROW(Source!A43)</f>
        <v>43</v>
      </c>
      <c r="B36">
        <v>54971259</v>
      </c>
      <c r="C36">
        <v>55982353</v>
      </c>
      <c r="D36">
        <v>55489910</v>
      </c>
      <c r="E36">
        <v>1</v>
      </c>
      <c r="F36">
        <v>1</v>
      </c>
      <c r="G36">
        <v>1081</v>
      </c>
      <c r="H36">
        <v>2</v>
      </c>
      <c r="I36" t="s">
        <v>1580</v>
      </c>
      <c r="J36" t="s">
        <v>1581</v>
      </c>
      <c r="K36" t="s">
        <v>1582</v>
      </c>
      <c r="L36">
        <v>1368</v>
      </c>
      <c r="N36">
        <v>1011</v>
      </c>
      <c r="O36" t="s">
        <v>1558</v>
      </c>
      <c r="P36" t="s">
        <v>1558</v>
      </c>
      <c r="Q36">
        <v>1</v>
      </c>
      <c r="W36">
        <v>0</v>
      </c>
      <c r="X36">
        <v>1498588441</v>
      </c>
      <c r="Y36">
        <f t="shared" si="29"/>
        <v>0.83879999999999988</v>
      </c>
      <c r="AA36">
        <v>0</v>
      </c>
      <c r="AB36">
        <v>7.44</v>
      </c>
      <c r="AC36">
        <v>0</v>
      </c>
      <c r="AD36">
        <v>0</v>
      </c>
      <c r="AE36">
        <v>0</v>
      </c>
      <c r="AF36">
        <v>7.11</v>
      </c>
      <c r="AG36">
        <v>0</v>
      </c>
      <c r="AH36">
        <v>0</v>
      </c>
      <c r="AI36">
        <v>1</v>
      </c>
      <c r="AJ36">
        <v>1</v>
      </c>
      <c r="AK36">
        <v>1</v>
      </c>
      <c r="AL36">
        <v>1</v>
      </c>
      <c r="AM36">
        <v>-2</v>
      </c>
      <c r="AN36">
        <v>0</v>
      </c>
      <c r="AO36">
        <v>1</v>
      </c>
      <c r="AP36">
        <v>1</v>
      </c>
      <c r="AQ36">
        <v>0</v>
      </c>
      <c r="AR36">
        <v>0</v>
      </c>
      <c r="AS36" t="s">
        <v>3</v>
      </c>
      <c r="AT36">
        <v>2.33</v>
      </c>
      <c r="AU36" t="s">
        <v>32</v>
      </c>
      <c r="AV36">
        <v>0</v>
      </c>
      <c r="AW36">
        <v>2</v>
      </c>
      <c r="AX36">
        <v>55982365</v>
      </c>
      <c r="AY36">
        <v>1</v>
      </c>
      <c r="AZ36">
        <v>0</v>
      </c>
      <c r="BA36">
        <v>42</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CV36">
        <v>0</v>
      </c>
      <c r="CW36">
        <f>ROUND(Y36*Source!I43*DO36,9)</f>
        <v>0</v>
      </c>
      <c r="CX36">
        <f>ROUND(Y36*Source!I43,9)</f>
        <v>1.0065599999999999</v>
      </c>
      <c r="CY36">
        <f>AB36</f>
        <v>7.44</v>
      </c>
      <c r="CZ36">
        <f>AF36</f>
        <v>7.11</v>
      </c>
      <c r="DA36">
        <f>AJ36</f>
        <v>1</v>
      </c>
      <c r="DB36">
        <f t="shared" si="30"/>
        <v>5.9652000000000003</v>
      </c>
      <c r="DC36">
        <f t="shared" si="31"/>
        <v>0</v>
      </c>
      <c r="DD36" t="s">
        <v>3</v>
      </c>
      <c r="DE36" t="s">
        <v>3</v>
      </c>
      <c r="DF36">
        <f t="shared" si="32"/>
        <v>0</v>
      </c>
      <c r="DG36">
        <f t="shared" si="19"/>
        <v>7.16</v>
      </c>
      <c r="DH36">
        <f t="shared" si="11"/>
        <v>0</v>
      </c>
      <c r="DI36">
        <f t="shared" si="3"/>
        <v>0</v>
      </c>
      <c r="DJ36">
        <f>DG36</f>
        <v>7.16</v>
      </c>
      <c r="DK36">
        <v>0</v>
      </c>
      <c r="DL36" t="s">
        <v>3</v>
      </c>
      <c r="DM36">
        <v>0</v>
      </c>
      <c r="DN36" t="s">
        <v>3</v>
      </c>
      <c r="DO36">
        <v>0</v>
      </c>
    </row>
    <row r="37" spans="1:119" x14ac:dyDescent="0.25">
      <c r="A37">
        <f>ROW(Source!A43)</f>
        <v>43</v>
      </c>
      <c r="B37">
        <v>54971259</v>
      </c>
      <c r="C37">
        <v>55982353</v>
      </c>
      <c r="D37">
        <v>55489916</v>
      </c>
      <c r="E37">
        <v>1</v>
      </c>
      <c r="F37">
        <v>1</v>
      </c>
      <c r="G37">
        <v>1081</v>
      </c>
      <c r="H37">
        <v>2</v>
      </c>
      <c r="I37" t="s">
        <v>1583</v>
      </c>
      <c r="J37" t="s">
        <v>1584</v>
      </c>
      <c r="K37" t="s">
        <v>1585</v>
      </c>
      <c r="L37">
        <v>1368</v>
      </c>
      <c r="N37">
        <v>1011</v>
      </c>
      <c r="O37" t="s">
        <v>1558</v>
      </c>
      <c r="P37" t="s">
        <v>1558</v>
      </c>
      <c r="Q37">
        <v>1</v>
      </c>
      <c r="W37">
        <v>0</v>
      </c>
      <c r="X37">
        <v>-1384232170</v>
      </c>
      <c r="Y37">
        <f t="shared" si="29"/>
        <v>0.1188</v>
      </c>
      <c r="AA37">
        <v>0</v>
      </c>
      <c r="AB37">
        <v>6.76</v>
      </c>
      <c r="AC37">
        <v>0</v>
      </c>
      <c r="AD37">
        <v>0</v>
      </c>
      <c r="AE37">
        <v>0</v>
      </c>
      <c r="AF37">
        <v>6.46</v>
      </c>
      <c r="AG37">
        <v>0</v>
      </c>
      <c r="AH37">
        <v>0</v>
      </c>
      <c r="AI37">
        <v>1</v>
      </c>
      <c r="AJ37">
        <v>1</v>
      </c>
      <c r="AK37">
        <v>1</v>
      </c>
      <c r="AL37">
        <v>1</v>
      </c>
      <c r="AM37">
        <v>-2</v>
      </c>
      <c r="AN37">
        <v>0</v>
      </c>
      <c r="AO37">
        <v>1</v>
      </c>
      <c r="AP37">
        <v>1</v>
      </c>
      <c r="AQ37">
        <v>0</v>
      </c>
      <c r="AR37">
        <v>0</v>
      </c>
      <c r="AS37" t="s">
        <v>3</v>
      </c>
      <c r="AT37">
        <v>0.33</v>
      </c>
      <c r="AU37" t="s">
        <v>32</v>
      </c>
      <c r="AV37">
        <v>0</v>
      </c>
      <c r="AW37">
        <v>2</v>
      </c>
      <c r="AX37">
        <v>55982366</v>
      </c>
      <c r="AY37">
        <v>1</v>
      </c>
      <c r="AZ37">
        <v>0</v>
      </c>
      <c r="BA37">
        <v>43</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CV37">
        <v>0</v>
      </c>
      <c r="CW37">
        <f>ROUND(Y37*Source!I43*DO37,9)</f>
        <v>0</v>
      </c>
      <c r="CX37">
        <f>ROUND(Y37*Source!I43,9)</f>
        <v>0.14255999999999999</v>
      </c>
      <c r="CY37">
        <f>AB37</f>
        <v>6.76</v>
      </c>
      <c r="CZ37">
        <f>AF37</f>
        <v>6.46</v>
      </c>
      <c r="DA37">
        <f>AJ37</f>
        <v>1</v>
      </c>
      <c r="DB37">
        <f t="shared" si="30"/>
        <v>0.76680000000000004</v>
      </c>
      <c r="DC37">
        <f t="shared" si="31"/>
        <v>0</v>
      </c>
      <c r="DD37" t="s">
        <v>3</v>
      </c>
      <c r="DE37" t="s">
        <v>3</v>
      </c>
      <c r="DF37">
        <f t="shared" si="32"/>
        <v>0</v>
      </c>
      <c r="DG37">
        <f t="shared" si="19"/>
        <v>0.92</v>
      </c>
      <c r="DH37">
        <f t="shared" si="11"/>
        <v>0</v>
      </c>
      <c r="DI37">
        <f t="shared" si="3"/>
        <v>0</v>
      </c>
      <c r="DJ37">
        <f>DG37</f>
        <v>0.92</v>
      </c>
      <c r="DK37">
        <v>0</v>
      </c>
      <c r="DL37" t="s">
        <v>3</v>
      </c>
      <c r="DM37">
        <v>0</v>
      </c>
      <c r="DN37" t="s">
        <v>3</v>
      </c>
      <c r="DO37">
        <v>0</v>
      </c>
    </row>
    <row r="38" spans="1:119" x14ac:dyDescent="0.25">
      <c r="A38">
        <f>ROW(Source!A43)</f>
        <v>43</v>
      </c>
      <c r="B38">
        <v>54971259</v>
      </c>
      <c r="C38">
        <v>55982353</v>
      </c>
      <c r="D38">
        <v>55490209</v>
      </c>
      <c r="E38">
        <v>1</v>
      </c>
      <c r="F38">
        <v>1</v>
      </c>
      <c r="G38">
        <v>1081</v>
      </c>
      <c r="H38">
        <v>2</v>
      </c>
      <c r="I38" t="s">
        <v>1555</v>
      </c>
      <c r="J38" t="s">
        <v>1556</v>
      </c>
      <c r="K38" t="s">
        <v>1557</v>
      </c>
      <c r="L38">
        <v>1368</v>
      </c>
      <c r="N38">
        <v>1011</v>
      </c>
      <c r="O38" t="s">
        <v>1558</v>
      </c>
      <c r="P38" t="s">
        <v>1558</v>
      </c>
      <c r="Q38">
        <v>1</v>
      </c>
      <c r="W38">
        <v>0</v>
      </c>
      <c r="X38">
        <v>874612079</v>
      </c>
      <c r="Y38">
        <f t="shared" si="29"/>
        <v>0.33119999999999999</v>
      </c>
      <c r="AA38">
        <v>0</v>
      </c>
      <c r="AB38">
        <v>87.01</v>
      </c>
      <c r="AC38">
        <v>13.21</v>
      </c>
      <c r="AD38">
        <v>0</v>
      </c>
      <c r="AE38">
        <v>0</v>
      </c>
      <c r="AF38">
        <v>83.1</v>
      </c>
      <c r="AG38">
        <v>12.62</v>
      </c>
      <c r="AH38">
        <v>0</v>
      </c>
      <c r="AI38">
        <v>1</v>
      </c>
      <c r="AJ38">
        <v>1</v>
      </c>
      <c r="AK38">
        <v>1</v>
      </c>
      <c r="AL38">
        <v>1</v>
      </c>
      <c r="AM38">
        <v>-2</v>
      </c>
      <c r="AN38">
        <v>0</v>
      </c>
      <c r="AO38">
        <v>1</v>
      </c>
      <c r="AP38">
        <v>1</v>
      </c>
      <c r="AQ38">
        <v>0</v>
      </c>
      <c r="AR38">
        <v>0</v>
      </c>
      <c r="AS38" t="s">
        <v>3</v>
      </c>
      <c r="AT38">
        <v>0.92</v>
      </c>
      <c r="AU38" t="s">
        <v>32</v>
      </c>
      <c r="AV38">
        <v>0</v>
      </c>
      <c r="AW38">
        <v>2</v>
      </c>
      <c r="AX38">
        <v>55982367</v>
      </c>
      <c r="AY38">
        <v>1</v>
      </c>
      <c r="AZ38">
        <v>0</v>
      </c>
      <c r="BA38">
        <v>44</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CV38">
        <v>0</v>
      </c>
      <c r="CW38">
        <f>ROUND(Y38*Source!I43*DO38,9)</f>
        <v>5.0156928000000001</v>
      </c>
      <c r="CX38">
        <f>ROUND(Y38*Source!I43,9)</f>
        <v>0.39744000000000002</v>
      </c>
      <c r="CY38">
        <f>AB38</f>
        <v>87.01</v>
      </c>
      <c r="CZ38">
        <f>AF38</f>
        <v>83.1</v>
      </c>
      <c r="DA38">
        <f>AJ38</f>
        <v>1</v>
      </c>
      <c r="DB38">
        <f t="shared" si="30"/>
        <v>27.521999999999998</v>
      </c>
      <c r="DC38">
        <f t="shared" si="31"/>
        <v>4.1795999999999998</v>
      </c>
      <c r="DD38" t="s">
        <v>3</v>
      </c>
      <c r="DE38" t="s">
        <v>3</v>
      </c>
      <c r="DF38">
        <f t="shared" si="32"/>
        <v>0</v>
      </c>
      <c r="DG38">
        <f t="shared" si="19"/>
        <v>33.03</v>
      </c>
      <c r="DH38">
        <f t="shared" si="11"/>
        <v>5.0199999999999996</v>
      </c>
      <c r="DI38">
        <f t="shared" si="3"/>
        <v>0</v>
      </c>
      <c r="DJ38">
        <f>DG38</f>
        <v>33.03</v>
      </c>
      <c r="DK38">
        <v>0</v>
      </c>
      <c r="DL38" t="s">
        <v>1559</v>
      </c>
      <c r="DM38">
        <v>0</v>
      </c>
      <c r="DN38" t="s">
        <v>1554</v>
      </c>
      <c r="DO38">
        <v>12.62</v>
      </c>
    </row>
    <row r="39" spans="1:119" x14ac:dyDescent="0.25">
      <c r="A39">
        <f>ROW(Source!A43)</f>
        <v>43</v>
      </c>
      <c r="B39">
        <v>54971259</v>
      </c>
      <c r="C39">
        <v>55982353</v>
      </c>
      <c r="D39">
        <v>55490330</v>
      </c>
      <c r="E39">
        <v>1</v>
      </c>
      <c r="F39">
        <v>1</v>
      </c>
      <c r="G39">
        <v>1081</v>
      </c>
      <c r="H39">
        <v>2</v>
      </c>
      <c r="I39" t="s">
        <v>1586</v>
      </c>
      <c r="J39" t="s">
        <v>1587</v>
      </c>
      <c r="K39" t="s">
        <v>1588</v>
      </c>
      <c r="L39">
        <v>1368</v>
      </c>
      <c r="N39">
        <v>1011</v>
      </c>
      <c r="O39" t="s">
        <v>1558</v>
      </c>
      <c r="P39" t="s">
        <v>1558</v>
      </c>
      <c r="Q39">
        <v>1</v>
      </c>
      <c r="W39">
        <v>0</v>
      </c>
      <c r="X39">
        <v>-2083101341</v>
      </c>
      <c r="Y39">
        <f t="shared" si="29"/>
        <v>3.5999999999999997E-2</v>
      </c>
      <c r="AA39">
        <v>0</v>
      </c>
      <c r="AB39">
        <v>0.84</v>
      </c>
      <c r="AC39">
        <v>0</v>
      </c>
      <c r="AD39">
        <v>0</v>
      </c>
      <c r="AE39">
        <v>0</v>
      </c>
      <c r="AF39">
        <v>0.8</v>
      </c>
      <c r="AG39">
        <v>0</v>
      </c>
      <c r="AH39">
        <v>0</v>
      </c>
      <c r="AI39">
        <v>1</v>
      </c>
      <c r="AJ39">
        <v>1</v>
      </c>
      <c r="AK39">
        <v>1</v>
      </c>
      <c r="AL39">
        <v>1</v>
      </c>
      <c r="AM39">
        <v>-2</v>
      </c>
      <c r="AN39">
        <v>0</v>
      </c>
      <c r="AO39">
        <v>1</v>
      </c>
      <c r="AP39">
        <v>1</v>
      </c>
      <c r="AQ39">
        <v>0</v>
      </c>
      <c r="AR39">
        <v>0</v>
      </c>
      <c r="AS39" t="s">
        <v>3</v>
      </c>
      <c r="AT39">
        <v>0.1</v>
      </c>
      <c r="AU39" t="s">
        <v>32</v>
      </c>
      <c r="AV39">
        <v>0</v>
      </c>
      <c r="AW39">
        <v>2</v>
      </c>
      <c r="AX39">
        <v>55982368</v>
      </c>
      <c r="AY39">
        <v>1</v>
      </c>
      <c r="AZ39">
        <v>0</v>
      </c>
      <c r="BA39">
        <v>45</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CV39">
        <v>0</v>
      </c>
      <c r="CW39">
        <f>ROUND(Y39*Source!I43*DO39,9)</f>
        <v>0</v>
      </c>
      <c r="CX39">
        <f>ROUND(Y39*Source!I43,9)</f>
        <v>4.3200000000000002E-2</v>
      </c>
      <c r="CY39">
        <f>AB39</f>
        <v>0.84</v>
      </c>
      <c r="CZ39">
        <f>AF39</f>
        <v>0.8</v>
      </c>
      <c r="DA39">
        <f>AJ39</f>
        <v>1</v>
      </c>
      <c r="DB39">
        <f t="shared" si="30"/>
        <v>2.8799999999999999E-2</v>
      </c>
      <c r="DC39">
        <f t="shared" si="31"/>
        <v>0</v>
      </c>
      <c r="DD39" t="s">
        <v>3</v>
      </c>
      <c r="DE39" t="s">
        <v>3</v>
      </c>
      <c r="DF39">
        <f t="shared" si="32"/>
        <v>0</v>
      </c>
      <c r="DG39">
        <f t="shared" si="19"/>
        <v>0.03</v>
      </c>
      <c r="DH39">
        <f t="shared" si="11"/>
        <v>0</v>
      </c>
      <c r="DI39">
        <f t="shared" si="3"/>
        <v>0</v>
      </c>
      <c r="DJ39">
        <f>DG39</f>
        <v>0.03</v>
      </c>
      <c r="DK39">
        <v>0</v>
      </c>
      <c r="DL39" t="s">
        <v>3</v>
      </c>
      <c r="DM39">
        <v>0</v>
      </c>
      <c r="DN39" t="s">
        <v>3</v>
      </c>
      <c r="DO39">
        <v>0</v>
      </c>
    </row>
    <row r="40" spans="1:119" x14ac:dyDescent="0.25">
      <c r="A40">
        <f>ROW(Source!A43)</f>
        <v>43</v>
      </c>
      <c r="B40">
        <v>54971259</v>
      </c>
      <c r="C40">
        <v>55982353</v>
      </c>
      <c r="D40">
        <v>55490270</v>
      </c>
      <c r="E40">
        <v>1</v>
      </c>
      <c r="F40">
        <v>1</v>
      </c>
      <c r="G40">
        <v>1081</v>
      </c>
      <c r="H40">
        <v>2</v>
      </c>
      <c r="I40" t="s">
        <v>1589</v>
      </c>
      <c r="J40" t="s">
        <v>1590</v>
      </c>
      <c r="K40" t="s">
        <v>1591</v>
      </c>
      <c r="L40">
        <v>1368</v>
      </c>
      <c r="N40">
        <v>1011</v>
      </c>
      <c r="O40" t="s">
        <v>1558</v>
      </c>
      <c r="P40" t="s">
        <v>1558</v>
      </c>
      <c r="Q40">
        <v>1</v>
      </c>
      <c r="W40">
        <v>0</v>
      </c>
      <c r="X40">
        <v>-1412866184</v>
      </c>
      <c r="Y40">
        <f t="shared" si="29"/>
        <v>2.52E-2</v>
      </c>
      <c r="AA40">
        <v>0</v>
      </c>
      <c r="AB40">
        <v>0.44</v>
      </c>
      <c r="AC40">
        <v>0</v>
      </c>
      <c r="AD40">
        <v>0</v>
      </c>
      <c r="AE40">
        <v>0</v>
      </c>
      <c r="AF40">
        <v>0.42</v>
      </c>
      <c r="AG40">
        <v>0</v>
      </c>
      <c r="AH40">
        <v>0</v>
      </c>
      <c r="AI40">
        <v>1</v>
      </c>
      <c r="AJ40">
        <v>1</v>
      </c>
      <c r="AK40">
        <v>1</v>
      </c>
      <c r="AL40">
        <v>1</v>
      </c>
      <c r="AM40">
        <v>-2</v>
      </c>
      <c r="AN40">
        <v>0</v>
      </c>
      <c r="AO40">
        <v>1</v>
      </c>
      <c r="AP40">
        <v>1</v>
      </c>
      <c r="AQ40">
        <v>0</v>
      </c>
      <c r="AR40">
        <v>0</v>
      </c>
      <c r="AS40" t="s">
        <v>3</v>
      </c>
      <c r="AT40">
        <v>7.0000000000000007E-2</v>
      </c>
      <c r="AU40" t="s">
        <v>32</v>
      </c>
      <c r="AV40">
        <v>0</v>
      </c>
      <c r="AW40">
        <v>2</v>
      </c>
      <c r="AX40">
        <v>55982369</v>
      </c>
      <c r="AY40">
        <v>1</v>
      </c>
      <c r="AZ40">
        <v>0</v>
      </c>
      <c r="BA40">
        <v>46</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CV40">
        <v>0</v>
      </c>
      <c r="CW40">
        <f>ROUND(Y40*Source!I43*DO40,9)</f>
        <v>0</v>
      </c>
      <c r="CX40">
        <f>ROUND(Y40*Source!I43,9)</f>
        <v>3.024E-2</v>
      </c>
      <c r="CY40">
        <f>AB40</f>
        <v>0.44</v>
      </c>
      <c r="CZ40">
        <f>AF40</f>
        <v>0.42</v>
      </c>
      <c r="DA40">
        <f>AJ40</f>
        <v>1</v>
      </c>
      <c r="DB40">
        <f t="shared" si="30"/>
        <v>1.0800000000000001E-2</v>
      </c>
      <c r="DC40">
        <f t="shared" si="31"/>
        <v>0</v>
      </c>
      <c r="DD40" t="s">
        <v>3</v>
      </c>
      <c r="DE40" t="s">
        <v>3</v>
      </c>
      <c r="DF40">
        <f t="shared" si="32"/>
        <v>0</v>
      </c>
      <c r="DG40">
        <f t="shared" si="19"/>
        <v>0.01</v>
      </c>
      <c r="DH40">
        <f t="shared" si="11"/>
        <v>0</v>
      </c>
      <c r="DI40">
        <f t="shared" si="3"/>
        <v>0</v>
      </c>
      <c r="DJ40">
        <f>DG40</f>
        <v>0.01</v>
      </c>
      <c r="DK40">
        <v>0</v>
      </c>
      <c r="DL40" t="s">
        <v>3</v>
      </c>
      <c r="DM40">
        <v>0</v>
      </c>
      <c r="DN40" t="s">
        <v>3</v>
      </c>
      <c r="DO40">
        <v>0</v>
      </c>
    </row>
    <row r="41" spans="1:119" x14ac:dyDescent="0.25">
      <c r="A41">
        <f>ROW(Source!A43)</f>
        <v>43</v>
      </c>
      <c r="B41">
        <v>54971259</v>
      </c>
      <c r="C41">
        <v>55982353</v>
      </c>
      <c r="D41">
        <v>55459907</v>
      </c>
      <c r="E41">
        <v>1</v>
      </c>
      <c r="F41">
        <v>1</v>
      </c>
      <c r="G41">
        <v>1081</v>
      </c>
      <c r="H41">
        <v>3</v>
      </c>
      <c r="I41" t="s">
        <v>1592</v>
      </c>
      <c r="J41" t="s">
        <v>1593</v>
      </c>
      <c r="K41" t="s">
        <v>1594</v>
      </c>
      <c r="L41">
        <v>1348</v>
      </c>
      <c r="N41">
        <v>1009</v>
      </c>
      <c r="O41" t="s">
        <v>1092</v>
      </c>
      <c r="P41" t="s">
        <v>1092</v>
      </c>
      <c r="Q41">
        <v>1000</v>
      </c>
      <c r="W41">
        <v>0</v>
      </c>
      <c r="X41">
        <v>-921548447</v>
      </c>
      <c r="Y41">
        <f>((AT41*1)*0)</f>
        <v>0</v>
      </c>
      <c r="AA41">
        <v>7246.05</v>
      </c>
      <c r="AB41">
        <v>0</v>
      </c>
      <c r="AC41">
        <v>0</v>
      </c>
      <c r="AD41">
        <v>0</v>
      </c>
      <c r="AE41">
        <v>7246.05</v>
      </c>
      <c r="AF41">
        <v>0</v>
      </c>
      <c r="AG41">
        <v>0</v>
      </c>
      <c r="AH41">
        <v>0</v>
      </c>
      <c r="AI41">
        <v>1</v>
      </c>
      <c r="AJ41">
        <v>1</v>
      </c>
      <c r="AK41">
        <v>1</v>
      </c>
      <c r="AL41">
        <v>1</v>
      </c>
      <c r="AM41">
        <v>-2</v>
      </c>
      <c r="AN41">
        <v>0</v>
      </c>
      <c r="AO41">
        <v>1</v>
      </c>
      <c r="AP41">
        <v>1</v>
      </c>
      <c r="AQ41">
        <v>0</v>
      </c>
      <c r="AR41">
        <v>0</v>
      </c>
      <c r="AS41" t="s">
        <v>3</v>
      </c>
      <c r="AT41">
        <v>4.0000000000000002E-4</v>
      </c>
      <c r="AU41" t="s">
        <v>31</v>
      </c>
      <c r="AV41">
        <v>0</v>
      </c>
      <c r="AW41">
        <v>2</v>
      </c>
      <c r="AX41">
        <v>55982370</v>
      </c>
      <c r="AY41">
        <v>1</v>
      </c>
      <c r="AZ41">
        <v>0</v>
      </c>
      <c r="BA41">
        <v>47</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CV41">
        <v>0</v>
      </c>
      <c r="CW41">
        <v>0</v>
      </c>
      <c r="CX41">
        <f>ROUND(Y41*Source!I43,9)</f>
        <v>0</v>
      </c>
      <c r="CY41">
        <f>AA41</f>
        <v>7246.05</v>
      </c>
      <c r="CZ41">
        <f>AE41</f>
        <v>7246.05</v>
      </c>
      <c r="DA41">
        <f>AI41</f>
        <v>1</v>
      </c>
      <c r="DB41">
        <f>ROUND(((ROUND(AT41*CZ41,2)*1)*0),6)</f>
        <v>0</v>
      </c>
      <c r="DC41">
        <f>ROUND(((ROUND(AT41*AG41,2)*1)*0),6)</f>
        <v>0</v>
      </c>
      <c r="DD41" t="s">
        <v>3</v>
      </c>
      <c r="DE41" t="s">
        <v>3</v>
      </c>
      <c r="DF41">
        <f t="shared" si="32"/>
        <v>0</v>
      </c>
      <c r="DG41">
        <f t="shared" si="19"/>
        <v>0</v>
      </c>
      <c r="DH41">
        <f t="shared" si="11"/>
        <v>0</v>
      </c>
      <c r="DI41">
        <f t="shared" si="3"/>
        <v>0</v>
      </c>
      <c r="DJ41">
        <f>DF41</f>
        <v>0</v>
      </c>
      <c r="DK41">
        <v>0</v>
      </c>
      <c r="DL41" t="s">
        <v>3</v>
      </c>
      <c r="DM41">
        <v>0</v>
      </c>
      <c r="DN41" t="s">
        <v>3</v>
      </c>
      <c r="DO41">
        <v>0</v>
      </c>
    </row>
    <row r="42" spans="1:119" x14ac:dyDescent="0.25">
      <c r="A42">
        <f>ROW(Source!A43)</f>
        <v>43</v>
      </c>
      <c r="B42">
        <v>54971259</v>
      </c>
      <c r="C42">
        <v>55982353</v>
      </c>
      <c r="D42">
        <v>55460310</v>
      </c>
      <c r="E42">
        <v>1</v>
      </c>
      <c r="F42">
        <v>1</v>
      </c>
      <c r="G42">
        <v>1081</v>
      </c>
      <c r="H42">
        <v>3</v>
      </c>
      <c r="I42" t="s">
        <v>1595</v>
      </c>
      <c r="J42" t="s">
        <v>1596</v>
      </c>
      <c r="K42" t="s">
        <v>1597</v>
      </c>
      <c r="L42">
        <v>1346</v>
      </c>
      <c r="N42">
        <v>1009</v>
      </c>
      <c r="O42" t="s">
        <v>222</v>
      </c>
      <c r="P42" t="s">
        <v>222</v>
      </c>
      <c r="Q42">
        <v>1</v>
      </c>
      <c r="W42">
        <v>0</v>
      </c>
      <c r="X42">
        <v>-1097873860</v>
      </c>
      <c r="Y42">
        <f>((AT42*1)*0)</f>
        <v>0</v>
      </c>
      <c r="AA42">
        <v>29.89</v>
      </c>
      <c r="AB42">
        <v>0</v>
      </c>
      <c r="AC42">
        <v>0</v>
      </c>
      <c r="AD42">
        <v>0</v>
      </c>
      <c r="AE42">
        <v>29.89</v>
      </c>
      <c r="AF42">
        <v>0</v>
      </c>
      <c r="AG42">
        <v>0</v>
      </c>
      <c r="AH42">
        <v>0</v>
      </c>
      <c r="AI42">
        <v>1</v>
      </c>
      <c r="AJ42">
        <v>1</v>
      </c>
      <c r="AK42">
        <v>1</v>
      </c>
      <c r="AL42">
        <v>1</v>
      </c>
      <c r="AM42">
        <v>-2</v>
      </c>
      <c r="AN42">
        <v>0</v>
      </c>
      <c r="AO42">
        <v>1</v>
      </c>
      <c r="AP42">
        <v>1</v>
      </c>
      <c r="AQ42">
        <v>0</v>
      </c>
      <c r="AR42">
        <v>0</v>
      </c>
      <c r="AS42" t="s">
        <v>3</v>
      </c>
      <c r="AT42">
        <v>8.17</v>
      </c>
      <c r="AU42" t="s">
        <v>31</v>
      </c>
      <c r="AV42">
        <v>0</v>
      </c>
      <c r="AW42">
        <v>2</v>
      </c>
      <c r="AX42">
        <v>55982371</v>
      </c>
      <c r="AY42">
        <v>1</v>
      </c>
      <c r="AZ42">
        <v>0</v>
      </c>
      <c r="BA42">
        <v>48</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CV42">
        <v>0</v>
      </c>
      <c r="CW42">
        <v>0</v>
      </c>
      <c r="CX42">
        <f>ROUND(Y42*Source!I43,9)</f>
        <v>0</v>
      </c>
      <c r="CY42">
        <f>AA42</f>
        <v>29.89</v>
      </c>
      <c r="CZ42">
        <f>AE42</f>
        <v>29.89</v>
      </c>
      <c r="DA42">
        <f>AI42</f>
        <v>1</v>
      </c>
      <c r="DB42">
        <f>ROUND(((ROUND(AT42*CZ42,2)*1)*0),6)</f>
        <v>0</v>
      </c>
      <c r="DC42">
        <f>ROUND(((ROUND(AT42*AG42,2)*1)*0),6)</f>
        <v>0</v>
      </c>
      <c r="DD42" t="s">
        <v>3</v>
      </c>
      <c r="DE42" t="s">
        <v>3</v>
      </c>
      <c r="DF42">
        <f t="shared" si="32"/>
        <v>0</v>
      </c>
      <c r="DG42">
        <f t="shared" si="19"/>
        <v>0</v>
      </c>
      <c r="DH42">
        <f t="shared" si="11"/>
        <v>0</v>
      </c>
      <c r="DI42">
        <f t="shared" si="3"/>
        <v>0</v>
      </c>
      <c r="DJ42">
        <f>DF42</f>
        <v>0</v>
      </c>
      <c r="DK42">
        <v>0</v>
      </c>
      <c r="DL42" t="s">
        <v>3</v>
      </c>
      <c r="DM42">
        <v>0</v>
      </c>
      <c r="DN42" t="s">
        <v>3</v>
      </c>
      <c r="DO42">
        <v>0</v>
      </c>
    </row>
    <row r="43" spans="1:119" x14ac:dyDescent="0.25">
      <c r="A43">
        <f>ROW(Source!A43)</f>
        <v>43</v>
      </c>
      <c r="B43">
        <v>54971259</v>
      </c>
      <c r="C43">
        <v>55982353</v>
      </c>
      <c r="D43">
        <v>55460380</v>
      </c>
      <c r="E43">
        <v>1</v>
      </c>
      <c r="F43">
        <v>1</v>
      </c>
      <c r="G43">
        <v>1081</v>
      </c>
      <c r="H43">
        <v>3</v>
      </c>
      <c r="I43" t="s">
        <v>1598</v>
      </c>
      <c r="J43" t="s">
        <v>1599</v>
      </c>
      <c r="K43" t="s">
        <v>1600</v>
      </c>
      <c r="L43">
        <v>1348</v>
      </c>
      <c r="N43">
        <v>1009</v>
      </c>
      <c r="O43" t="s">
        <v>1092</v>
      </c>
      <c r="P43" t="s">
        <v>1092</v>
      </c>
      <c r="Q43">
        <v>1000</v>
      </c>
      <c r="W43">
        <v>0</v>
      </c>
      <c r="X43">
        <v>277309194</v>
      </c>
      <c r="Y43">
        <f>((AT43*1)*0)</f>
        <v>0</v>
      </c>
      <c r="AA43">
        <v>8590.86</v>
      </c>
      <c r="AB43">
        <v>0</v>
      </c>
      <c r="AC43">
        <v>0</v>
      </c>
      <c r="AD43">
        <v>0</v>
      </c>
      <c r="AE43">
        <v>8590.86</v>
      </c>
      <c r="AF43">
        <v>0</v>
      </c>
      <c r="AG43">
        <v>0</v>
      </c>
      <c r="AH43">
        <v>0</v>
      </c>
      <c r="AI43">
        <v>1</v>
      </c>
      <c r="AJ43">
        <v>1</v>
      </c>
      <c r="AK43">
        <v>1</v>
      </c>
      <c r="AL43">
        <v>1</v>
      </c>
      <c r="AM43">
        <v>-2</v>
      </c>
      <c r="AN43">
        <v>0</v>
      </c>
      <c r="AO43">
        <v>1</v>
      </c>
      <c r="AP43">
        <v>1</v>
      </c>
      <c r="AQ43">
        <v>0</v>
      </c>
      <c r="AR43">
        <v>0</v>
      </c>
      <c r="AS43" t="s">
        <v>3</v>
      </c>
      <c r="AT43">
        <v>2.0000000000000001E-4</v>
      </c>
      <c r="AU43" t="s">
        <v>31</v>
      </c>
      <c r="AV43">
        <v>0</v>
      </c>
      <c r="AW43">
        <v>2</v>
      </c>
      <c r="AX43">
        <v>55982372</v>
      </c>
      <c r="AY43">
        <v>1</v>
      </c>
      <c r="AZ43">
        <v>0</v>
      </c>
      <c r="BA43">
        <v>49</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CV43">
        <v>0</v>
      </c>
      <c r="CW43">
        <v>0</v>
      </c>
      <c r="CX43">
        <f>ROUND(Y43*Source!I43,9)</f>
        <v>0</v>
      </c>
      <c r="CY43">
        <f>AA43</f>
        <v>8590.86</v>
      </c>
      <c r="CZ43">
        <f>AE43</f>
        <v>8590.86</v>
      </c>
      <c r="DA43">
        <f>AI43</f>
        <v>1</v>
      </c>
      <c r="DB43">
        <f>ROUND(((ROUND(AT43*CZ43,2)*1)*0),6)</f>
        <v>0</v>
      </c>
      <c r="DC43">
        <f>ROUND(((ROUND(AT43*AG43,2)*1)*0),6)</f>
        <v>0</v>
      </c>
      <c r="DD43" t="s">
        <v>3</v>
      </c>
      <c r="DE43" t="s">
        <v>3</v>
      </c>
      <c r="DF43">
        <f t="shared" si="32"/>
        <v>0</v>
      </c>
      <c r="DG43">
        <f t="shared" si="19"/>
        <v>0</v>
      </c>
      <c r="DH43">
        <f t="shared" si="11"/>
        <v>0</v>
      </c>
      <c r="DI43">
        <f t="shared" si="3"/>
        <v>0</v>
      </c>
      <c r="DJ43">
        <f>DF43</f>
        <v>0</v>
      </c>
      <c r="DK43">
        <v>0</v>
      </c>
      <c r="DL43" t="s">
        <v>3</v>
      </c>
      <c r="DM43">
        <v>0</v>
      </c>
      <c r="DN43" t="s">
        <v>3</v>
      </c>
      <c r="DO43">
        <v>0</v>
      </c>
    </row>
    <row r="44" spans="1:119" x14ac:dyDescent="0.25">
      <c r="A44">
        <f>ROW(Source!A43)</f>
        <v>43</v>
      </c>
      <c r="B44">
        <v>54971259</v>
      </c>
      <c r="C44">
        <v>55982353</v>
      </c>
      <c r="D44">
        <v>55482617</v>
      </c>
      <c r="E44">
        <v>1</v>
      </c>
      <c r="F44">
        <v>1</v>
      </c>
      <c r="G44">
        <v>1081</v>
      </c>
      <c r="H44">
        <v>3</v>
      </c>
      <c r="I44" t="s">
        <v>1575</v>
      </c>
      <c r="J44" t="s">
        <v>1576</v>
      </c>
      <c r="K44" t="s">
        <v>1577</v>
      </c>
      <c r="L44">
        <v>1354</v>
      </c>
      <c r="N44">
        <v>1010</v>
      </c>
      <c r="O44" t="s">
        <v>266</v>
      </c>
      <c r="P44" t="s">
        <v>266</v>
      </c>
      <c r="Q44">
        <v>1</v>
      </c>
      <c r="W44">
        <v>0</v>
      </c>
      <c r="X44">
        <v>-1189947653</v>
      </c>
      <c r="Y44">
        <f>((AT44*1)*0)</f>
        <v>0</v>
      </c>
      <c r="AA44">
        <v>14.99</v>
      </c>
      <c r="AB44">
        <v>0</v>
      </c>
      <c r="AC44">
        <v>0</v>
      </c>
      <c r="AD44">
        <v>0</v>
      </c>
      <c r="AE44">
        <v>14.99</v>
      </c>
      <c r="AF44">
        <v>0</v>
      </c>
      <c r="AG44">
        <v>0</v>
      </c>
      <c r="AH44">
        <v>0</v>
      </c>
      <c r="AI44">
        <v>1</v>
      </c>
      <c r="AJ44">
        <v>1</v>
      </c>
      <c r="AK44">
        <v>1</v>
      </c>
      <c r="AL44">
        <v>1</v>
      </c>
      <c r="AM44">
        <v>-2</v>
      </c>
      <c r="AN44">
        <v>0</v>
      </c>
      <c r="AO44">
        <v>1</v>
      </c>
      <c r="AP44">
        <v>1</v>
      </c>
      <c r="AQ44">
        <v>0</v>
      </c>
      <c r="AR44">
        <v>0</v>
      </c>
      <c r="AS44" t="s">
        <v>3</v>
      </c>
      <c r="AT44">
        <v>1</v>
      </c>
      <c r="AU44" t="s">
        <v>31</v>
      </c>
      <c r="AV44">
        <v>0</v>
      </c>
      <c r="AW44">
        <v>2</v>
      </c>
      <c r="AX44">
        <v>55982373</v>
      </c>
      <c r="AY44">
        <v>1</v>
      </c>
      <c r="AZ44">
        <v>0</v>
      </c>
      <c r="BA44">
        <v>50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CV44">
        <v>0</v>
      </c>
      <c r="CW44">
        <v>0</v>
      </c>
      <c r="CX44">
        <f>ROUND(Y44*Source!I43,9)</f>
        <v>0</v>
      </c>
      <c r="CY44">
        <f>AA44</f>
        <v>14.99</v>
      </c>
      <c r="CZ44">
        <f>AE44</f>
        <v>14.99</v>
      </c>
      <c r="DA44">
        <f>AI44</f>
        <v>1</v>
      </c>
      <c r="DB44">
        <f>ROUND(((ROUND(AT44*CZ44,2)*1)*0),6)</f>
        <v>0</v>
      </c>
      <c r="DC44">
        <f>ROUND(((ROUND(AT44*AG44,2)*1)*0),6)</f>
        <v>0</v>
      </c>
      <c r="DD44" t="s">
        <v>3</v>
      </c>
      <c r="DE44" t="s">
        <v>3</v>
      </c>
      <c r="DF44">
        <f t="shared" si="32"/>
        <v>0</v>
      </c>
      <c r="DG44">
        <f t="shared" si="19"/>
        <v>0</v>
      </c>
      <c r="DH44">
        <f t="shared" si="11"/>
        <v>0</v>
      </c>
      <c r="DI44">
        <f t="shared" si="3"/>
        <v>0</v>
      </c>
      <c r="DJ44">
        <f>DF44</f>
        <v>0</v>
      </c>
      <c r="DK44">
        <v>0</v>
      </c>
      <c r="DL44" t="s">
        <v>3</v>
      </c>
      <c r="DM44">
        <v>0</v>
      </c>
      <c r="DN44" t="s">
        <v>3</v>
      </c>
      <c r="DO44">
        <v>0</v>
      </c>
    </row>
    <row r="45" spans="1:119" x14ac:dyDescent="0.25">
      <c r="A45">
        <f>ROW(Source!A44)</f>
        <v>44</v>
      </c>
      <c r="B45">
        <v>55890823</v>
      </c>
      <c r="C45">
        <v>55982353</v>
      </c>
      <c r="D45">
        <v>55424304</v>
      </c>
      <c r="E45">
        <v>1081</v>
      </c>
      <c r="F45">
        <v>1</v>
      </c>
      <c r="G45">
        <v>1081</v>
      </c>
      <c r="H45">
        <v>1</v>
      </c>
      <c r="I45" t="s">
        <v>1552</v>
      </c>
      <c r="J45" t="s">
        <v>3</v>
      </c>
      <c r="K45" t="s">
        <v>1553</v>
      </c>
      <c r="L45">
        <v>1191</v>
      </c>
      <c r="N45">
        <v>1013</v>
      </c>
      <c r="O45" t="s">
        <v>1554</v>
      </c>
      <c r="P45" t="s">
        <v>1554</v>
      </c>
      <c r="Q45">
        <v>1</v>
      </c>
      <c r="W45">
        <v>0</v>
      </c>
      <c r="X45">
        <v>476480486</v>
      </c>
      <c r="Y45">
        <f t="shared" ref="Y45:Y50" si="33">((AT45*1.2)*0.3)</f>
        <v>7.4160000000000004</v>
      </c>
      <c r="AA45">
        <v>0</v>
      </c>
      <c r="AB45">
        <v>0</v>
      </c>
      <c r="AC45">
        <v>0</v>
      </c>
      <c r="AD45">
        <v>0</v>
      </c>
      <c r="AE45">
        <v>0</v>
      </c>
      <c r="AF45">
        <v>0</v>
      </c>
      <c r="AG45">
        <v>0</v>
      </c>
      <c r="AH45">
        <v>0</v>
      </c>
      <c r="AI45">
        <v>1</v>
      </c>
      <c r="AJ45">
        <v>1</v>
      </c>
      <c r="AK45">
        <v>1</v>
      </c>
      <c r="AL45">
        <v>1</v>
      </c>
      <c r="AM45">
        <v>5</v>
      </c>
      <c r="AN45">
        <v>0</v>
      </c>
      <c r="AO45">
        <v>1</v>
      </c>
      <c r="AP45">
        <v>1</v>
      </c>
      <c r="AQ45">
        <v>0</v>
      </c>
      <c r="AR45">
        <v>0</v>
      </c>
      <c r="AS45" t="s">
        <v>3</v>
      </c>
      <c r="AT45">
        <v>20.6</v>
      </c>
      <c r="AU45" t="s">
        <v>32</v>
      </c>
      <c r="AV45">
        <v>1</v>
      </c>
      <c r="AW45">
        <v>2</v>
      </c>
      <c r="AX45">
        <v>55982364</v>
      </c>
      <c r="AY45">
        <v>1</v>
      </c>
      <c r="AZ45">
        <v>0</v>
      </c>
      <c r="BA45">
        <v>54</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CU45">
        <f>ROUND(AT45*Source!I44*AH45*AL45,2)</f>
        <v>0</v>
      </c>
      <c r="CV45">
        <f>ROUND(Y45*Source!I44,9)</f>
        <v>8.8992000000000004</v>
      </c>
      <c r="CW45">
        <v>0</v>
      </c>
      <c r="CX45">
        <f>ROUND(Y45*Source!I44,9)</f>
        <v>8.8992000000000004</v>
      </c>
      <c r="CY45">
        <f>AD45</f>
        <v>0</v>
      </c>
      <c r="CZ45">
        <f>AH45</f>
        <v>0</v>
      </c>
      <c r="DA45">
        <f>AL45</f>
        <v>1</v>
      </c>
      <c r="DB45">
        <f t="shared" ref="DB45:DB50" si="34">ROUND(((ROUND(AT45*CZ45,2)*1.2)*0.3),6)</f>
        <v>0</v>
      </c>
      <c r="DC45">
        <f t="shared" ref="DC45:DC50" si="35">ROUND(((ROUND(AT45*AG45,2)*1.2)*0.3),6)</f>
        <v>0</v>
      </c>
      <c r="DD45" t="s">
        <v>3</v>
      </c>
      <c r="DE45" t="s">
        <v>3</v>
      </c>
      <c r="DF45">
        <f t="shared" si="32"/>
        <v>0</v>
      </c>
      <c r="DG45">
        <f t="shared" si="19"/>
        <v>0</v>
      </c>
      <c r="DH45">
        <f t="shared" si="11"/>
        <v>0</v>
      </c>
      <c r="DI45">
        <f t="shared" si="3"/>
        <v>0</v>
      </c>
      <c r="DJ45">
        <f>DI45</f>
        <v>0</v>
      </c>
      <c r="DK45">
        <v>0</v>
      </c>
      <c r="DL45" t="s">
        <v>3</v>
      </c>
      <c r="DM45">
        <v>0</v>
      </c>
      <c r="DN45" t="s">
        <v>3</v>
      </c>
      <c r="DO45">
        <v>0</v>
      </c>
    </row>
    <row r="46" spans="1:119" x14ac:dyDescent="0.25">
      <c r="A46">
        <f>ROW(Source!A44)</f>
        <v>44</v>
      </c>
      <c r="B46">
        <v>55890823</v>
      </c>
      <c r="C46">
        <v>55982353</v>
      </c>
      <c r="D46">
        <v>55489910</v>
      </c>
      <c r="E46">
        <v>1</v>
      </c>
      <c r="F46">
        <v>1</v>
      </c>
      <c r="G46">
        <v>1081</v>
      </c>
      <c r="H46">
        <v>2</v>
      </c>
      <c r="I46" t="s">
        <v>1580</v>
      </c>
      <c r="J46" t="s">
        <v>1581</v>
      </c>
      <c r="K46" t="s">
        <v>1582</v>
      </c>
      <c r="L46">
        <v>1368</v>
      </c>
      <c r="N46">
        <v>1011</v>
      </c>
      <c r="O46" t="s">
        <v>1558</v>
      </c>
      <c r="P46" t="s">
        <v>1558</v>
      </c>
      <c r="Q46">
        <v>1</v>
      </c>
      <c r="W46">
        <v>0</v>
      </c>
      <c r="X46">
        <v>1498588441</v>
      </c>
      <c r="Y46">
        <f t="shared" si="33"/>
        <v>0.83879999999999988</v>
      </c>
      <c r="AA46">
        <v>0</v>
      </c>
      <c r="AB46">
        <v>100.2</v>
      </c>
      <c r="AC46">
        <v>0</v>
      </c>
      <c r="AD46">
        <v>0</v>
      </c>
      <c r="AE46">
        <v>0</v>
      </c>
      <c r="AF46">
        <v>7.11</v>
      </c>
      <c r="AG46">
        <v>0</v>
      </c>
      <c r="AH46">
        <v>0</v>
      </c>
      <c r="AI46">
        <v>1</v>
      </c>
      <c r="AJ46">
        <v>13.46</v>
      </c>
      <c r="AK46">
        <v>1</v>
      </c>
      <c r="AL46">
        <v>1</v>
      </c>
      <c r="AM46">
        <v>2</v>
      </c>
      <c r="AN46">
        <v>0</v>
      </c>
      <c r="AO46">
        <v>1</v>
      </c>
      <c r="AP46">
        <v>1</v>
      </c>
      <c r="AQ46">
        <v>0</v>
      </c>
      <c r="AR46">
        <v>0</v>
      </c>
      <c r="AS46" t="s">
        <v>3</v>
      </c>
      <c r="AT46">
        <v>2.33</v>
      </c>
      <c r="AU46" t="s">
        <v>32</v>
      </c>
      <c r="AV46">
        <v>0</v>
      </c>
      <c r="AW46">
        <v>2</v>
      </c>
      <c r="AX46">
        <v>55982365</v>
      </c>
      <c r="AY46">
        <v>1</v>
      </c>
      <c r="AZ46">
        <v>0</v>
      </c>
      <c r="BA46">
        <v>55</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CV46">
        <v>0</v>
      </c>
      <c r="CW46">
        <f>ROUND(Y46*Source!I44*DO46,9)</f>
        <v>0</v>
      </c>
      <c r="CX46">
        <f>ROUND(Y46*Source!I44,9)</f>
        <v>1.0065599999999999</v>
      </c>
      <c r="CY46">
        <f>AB46</f>
        <v>100.2</v>
      </c>
      <c r="CZ46">
        <f>AF46</f>
        <v>7.11</v>
      </c>
      <c r="DA46">
        <f>AJ46</f>
        <v>13.46</v>
      </c>
      <c r="DB46">
        <f t="shared" si="34"/>
        <v>5.9652000000000003</v>
      </c>
      <c r="DC46">
        <f t="shared" si="35"/>
        <v>0</v>
      </c>
      <c r="DD46" t="s">
        <v>3</v>
      </c>
      <c r="DE46" t="s">
        <v>3</v>
      </c>
      <c r="DF46">
        <f t="shared" si="32"/>
        <v>0</v>
      </c>
      <c r="DG46">
        <f>ROUND(ROUND(AF46*AJ46,2)*CX46,2)</f>
        <v>96.33</v>
      </c>
      <c r="DH46">
        <f t="shared" si="11"/>
        <v>0</v>
      </c>
      <c r="DI46">
        <f t="shared" si="3"/>
        <v>0</v>
      </c>
      <c r="DJ46">
        <f>DG46</f>
        <v>96.33</v>
      </c>
      <c r="DK46">
        <v>0</v>
      </c>
      <c r="DL46" t="s">
        <v>3</v>
      </c>
      <c r="DM46">
        <v>0</v>
      </c>
      <c r="DN46" t="s">
        <v>3</v>
      </c>
      <c r="DO46">
        <v>0</v>
      </c>
    </row>
    <row r="47" spans="1:119" x14ac:dyDescent="0.25">
      <c r="A47">
        <f>ROW(Source!A44)</f>
        <v>44</v>
      </c>
      <c r="B47">
        <v>55890823</v>
      </c>
      <c r="C47">
        <v>55982353</v>
      </c>
      <c r="D47">
        <v>55489916</v>
      </c>
      <c r="E47">
        <v>1</v>
      </c>
      <c r="F47">
        <v>1</v>
      </c>
      <c r="G47">
        <v>1081</v>
      </c>
      <c r="H47">
        <v>2</v>
      </c>
      <c r="I47" t="s">
        <v>1583</v>
      </c>
      <c r="J47" t="s">
        <v>1584</v>
      </c>
      <c r="K47" t="s">
        <v>1585</v>
      </c>
      <c r="L47">
        <v>1368</v>
      </c>
      <c r="N47">
        <v>1011</v>
      </c>
      <c r="O47" t="s">
        <v>1558</v>
      </c>
      <c r="P47" t="s">
        <v>1558</v>
      </c>
      <c r="Q47">
        <v>1</v>
      </c>
      <c r="W47">
        <v>0</v>
      </c>
      <c r="X47">
        <v>-1384232170</v>
      </c>
      <c r="Y47">
        <f t="shared" si="33"/>
        <v>0.1188</v>
      </c>
      <c r="AA47">
        <v>0</v>
      </c>
      <c r="AB47">
        <v>82.11</v>
      </c>
      <c r="AC47">
        <v>0</v>
      </c>
      <c r="AD47">
        <v>0</v>
      </c>
      <c r="AE47">
        <v>0</v>
      </c>
      <c r="AF47">
        <v>6.46</v>
      </c>
      <c r="AG47">
        <v>0</v>
      </c>
      <c r="AH47">
        <v>0</v>
      </c>
      <c r="AI47">
        <v>1</v>
      </c>
      <c r="AJ47">
        <v>12.14</v>
      </c>
      <c r="AK47">
        <v>1</v>
      </c>
      <c r="AL47">
        <v>1</v>
      </c>
      <c r="AM47">
        <v>2</v>
      </c>
      <c r="AN47">
        <v>0</v>
      </c>
      <c r="AO47">
        <v>1</v>
      </c>
      <c r="AP47">
        <v>1</v>
      </c>
      <c r="AQ47">
        <v>0</v>
      </c>
      <c r="AR47">
        <v>0</v>
      </c>
      <c r="AS47" t="s">
        <v>3</v>
      </c>
      <c r="AT47">
        <v>0.33</v>
      </c>
      <c r="AU47" t="s">
        <v>32</v>
      </c>
      <c r="AV47">
        <v>0</v>
      </c>
      <c r="AW47">
        <v>2</v>
      </c>
      <c r="AX47">
        <v>55982366</v>
      </c>
      <c r="AY47">
        <v>1</v>
      </c>
      <c r="AZ47">
        <v>0</v>
      </c>
      <c r="BA47">
        <v>56</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CV47">
        <v>0</v>
      </c>
      <c r="CW47">
        <f>ROUND(Y47*Source!I44*DO47,9)</f>
        <v>0</v>
      </c>
      <c r="CX47">
        <f>ROUND(Y47*Source!I44,9)</f>
        <v>0.14255999999999999</v>
      </c>
      <c r="CY47">
        <f>AB47</f>
        <v>82.11</v>
      </c>
      <c r="CZ47">
        <f>AF47</f>
        <v>6.46</v>
      </c>
      <c r="DA47">
        <f>AJ47</f>
        <v>12.14</v>
      </c>
      <c r="DB47">
        <f t="shared" si="34"/>
        <v>0.76680000000000004</v>
      </c>
      <c r="DC47">
        <f t="shared" si="35"/>
        <v>0</v>
      </c>
      <c r="DD47" t="s">
        <v>3</v>
      </c>
      <c r="DE47" t="s">
        <v>3</v>
      </c>
      <c r="DF47">
        <f t="shared" si="32"/>
        <v>0</v>
      </c>
      <c r="DG47">
        <f>ROUND(ROUND(AF47*AJ47,2)*CX47,2)</f>
        <v>11.18</v>
      </c>
      <c r="DH47">
        <f t="shared" si="11"/>
        <v>0</v>
      </c>
      <c r="DI47">
        <f t="shared" si="3"/>
        <v>0</v>
      </c>
      <c r="DJ47">
        <f>DG47</f>
        <v>11.18</v>
      </c>
      <c r="DK47">
        <v>0</v>
      </c>
      <c r="DL47" t="s">
        <v>3</v>
      </c>
      <c r="DM47">
        <v>0</v>
      </c>
      <c r="DN47" t="s">
        <v>3</v>
      </c>
      <c r="DO47">
        <v>0</v>
      </c>
    </row>
    <row r="48" spans="1:119" x14ac:dyDescent="0.25">
      <c r="A48">
        <f>ROW(Source!A44)</f>
        <v>44</v>
      </c>
      <c r="B48">
        <v>55890823</v>
      </c>
      <c r="C48">
        <v>55982353</v>
      </c>
      <c r="D48">
        <v>55490209</v>
      </c>
      <c r="E48">
        <v>1</v>
      </c>
      <c r="F48">
        <v>1</v>
      </c>
      <c r="G48">
        <v>1081</v>
      </c>
      <c r="H48">
        <v>2</v>
      </c>
      <c r="I48" t="s">
        <v>1555</v>
      </c>
      <c r="J48" t="s">
        <v>1556</v>
      </c>
      <c r="K48" t="s">
        <v>1557</v>
      </c>
      <c r="L48">
        <v>1368</v>
      </c>
      <c r="N48">
        <v>1011</v>
      </c>
      <c r="O48" t="s">
        <v>1558</v>
      </c>
      <c r="P48" t="s">
        <v>1558</v>
      </c>
      <c r="Q48">
        <v>1</v>
      </c>
      <c r="W48">
        <v>0</v>
      </c>
      <c r="X48">
        <v>874612079</v>
      </c>
      <c r="Y48">
        <f t="shared" si="33"/>
        <v>0.33119999999999999</v>
      </c>
      <c r="AA48">
        <v>0</v>
      </c>
      <c r="AB48">
        <v>1485.19</v>
      </c>
      <c r="AC48">
        <v>744.56</v>
      </c>
      <c r="AD48">
        <v>0</v>
      </c>
      <c r="AE48">
        <v>0</v>
      </c>
      <c r="AF48">
        <v>83.1</v>
      </c>
      <c r="AG48">
        <v>12.62</v>
      </c>
      <c r="AH48">
        <v>0</v>
      </c>
      <c r="AI48">
        <v>1</v>
      </c>
      <c r="AJ48">
        <v>17.07</v>
      </c>
      <c r="AK48">
        <v>56.35</v>
      </c>
      <c r="AL48">
        <v>1</v>
      </c>
      <c r="AM48">
        <v>2</v>
      </c>
      <c r="AN48">
        <v>0</v>
      </c>
      <c r="AO48">
        <v>1</v>
      </c>
      <c r="AP48">
        <v>1</v>
      </c>
      <c r="AQ48">
        <v>0</v>
      </c>
      <c r="AR48">
        <v>0</v>
      </c>
      <c r="AS48" t="s">
        <v>3</v>
      </c>
      <c r="AT48">
        <v>0.92</v>
      </c>
      <c r="AU48" t="s">
        <v>32</v>
      </c>
      <c r="AV48">
        <v>0</v>
      </c>
      <c r="AW48">
        <v>2</v>
      </c>
      <c r="AX48">
        <v>55982367</v>
      </c>
      <c r="AY48">
        <v>1</v>
      </c>
      <c r="AZ48">
        <v>0</v>
      </c>
      <c r="BA48">
        <v>57</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CV48">
        <v>0</v>
      </c>
      <c r="CW48">
        <f>ROUND(Y48*Source!I44*DO48,9)</f>
        <v>5.0156928000000001</v>
      </c>
      <c r="CX48">
        <f>ROUND(Y48*Source!I44,9)</f>
        <v>0.39744000000000002</v>
      </c>
      <c r="CY48">
        <f>AB48</f>
        <v>1485.19</v>
      </c>
      <c r="CZ48">
        <f>AF48</f>
        <v>83.1</v>
      </c>
      <c r="DA48">
        <f>AJ48</f>
        <v>17.07</v>
      </c>
      <c r="DB48">
        <f t="shared" si="34"/>
        <v>27.521999999999998</v>
      </c>
      <c r="DC48">
        <f t="shared" si="35"/>
        <v>4.1795999999999998</v>
      </c>
      <c r="DD48" t="s">
        <v>3</v>
      </c>
      <c r="DE48" t="s">
        <v>3</v>
      </c>
      <c r="DF48">
        <f t="shared" si="32"/>
        <v>0</v>
      </c>
      <c r="DG48">
        <f>ROUND(ROUND(AF48*AJ48,2)*CX48,2)</f>
        <v>563.78</v>
      </c>
      <c r="DH48">
        <f>ROUND(ROUND(AG48*AK48,2)*CX48,2)</f>
        <v>282.64</v>
      </c>
      <c r="DI48">
        <f t="shared" si="3"/>
        <v>0</v>
      </c>
      <c r="DJ48">
        <f>DG48</f>
        <v>563.78</v>
      </c>
      <c r="DK48">
        <v>0</v>
      </c>
      <c r="DL48" t="s">
        <v>1559</v>
      </c>
      <c r="DM48">
        <v>0</v>
      </c>
      <c r="DN48" t="s">
        <v>1554</v>
      </c>
      <c r="DO48">
        <v>12.62</v>
      </c>
    </row>
    <row r="49" spans="1:119" x14ac:dyDescent="0.25">
      <c r="A49">
        <f>ROW(Source!A44)</f>
        <v>44</v>
      </c>
      <c r="B49">
        <v>55890823</v>
      </c>
      <c r="C49">
        <v>55982353</v>
      </c>
      <c r="D49">
        <v>55490330</v>
      </c>
      <c r="E49">
        <v>1</v>
      </c>
      <c r="F49">
        <v>1</v>
      </c>
      <c r="G49">
        <v>1081</v>
      </c>
      <c r="H49">
        <v>2</v>
      </c>
      <c r="I49" t="s">
        <v>1586</v>
      </c>
      <c r="J49" t="s">
        <v>1587</v>
      </c>
      <c r="K49" t="s">
        <v>1588</v>
      </c>
      <c r="L49">
        <v>1368</v>
      </c>
      <c r="N49">
        <v>1011</v>
      </c>
      <c r="O49" t="s">
        <v>1558</v>
      </c>
      <c r="P49" t="s">
        <v>1558</v>
      </c>
      <c r="Q49">
        <v>1</v>
      </c>
      <c r="W49">
        <v>0</v>
      </c>
      <c r="X49">
        <v>-2083101341</v>
      </c>
      <c r="Y49">
        <f t="shared" si="33"/>
        <v>3.5999999999999997E-2</v>
      </c>
      <c r="AA49">
        <v>0</v>
      </c>
      <c r="AB49">
        <v>7.92</v>
      </c>
      <c r="AC49">
        <v>0</v>
      </c>
      <c r="AD49">
        <v>0</v>
      </c>
      <c r="AE49">
        <v>0</v>
      </c>
      <c r="AF49">
        <v>0.8</v>
      </c>
      <c r="AG49">
        <v>0</v>
      </c>
      <c r="AH49">
        <v>0</v>
      </c>
      <c r="AI49">
        <v>1</v>
      </c>
      <c r="AJ49">
        <v>9.4600000000000009</v>
      </c>
      <c r="AK49">
        <v>1</v>
      </c>
      <c r="AL49">
        <v>1</v>
      </c>
      <c r="AM49">
        <v>2</v>
      </c>
      <c r="AN49">
        <v>0</v>
      </c>
      <c r="AO49">
        <v>1</v>
      </c>
      <c r="AP49">
        <v>1</v>
      </c>
      <c r="AQ49">
        <v>0</v>
      </c>
      <c r="AR49">
        <v>0</v>
      </c>
      <c r="AS49" t="s">
        <v>3</v>
      </c>
      <c r="AT49">
        <v>0.1</v>
      </c>
      <c r="AU49" t="s">
        <v>32</v>
      </c>
      <c r="AV49">
        <v>0</v>
      </c>
      <c r="AW49">
        <v>2</v>
      </c>
      <c r="AX49">
        <v>55982368</v>
      </c>
      <c r="AY49">
        <v>1</v>
      </c>
      <c r="AZ49">
        <v>0</v>
      </c>
      <c r="BA49">
        <v>58</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CV49">
        <v>0</v>
      </c>
      <c r="CW49">
        <f>ROUND(Y49*Source!I44*DO49,9)</f>
        <v>0</v>
      </c>
      <c r="CX49">
        <f>ROUND(Y49*Source!I44,9)</f>
        <v>4.3200000000000002E-2</v>
      </c>
      <c r="CY49">
        <f>AB49</f>
        <v>7.92</v>
      </c>
      <c r="CZ49">
        <f>AF49</f>
        <v>0.8</v>
      </c>
      <c r="DA49">
        <f>AJ49</f>
        <v>9.4600000000000009</v>
      </c>
      <c r="DB49">
        <f t="shared" si="34"/>
        <v>2.8799999999999999E-2</v>
      </c>
      <c r="DC49">
        <f t="shared" si="35"/>
        <v>0</v>
      </c>
      <c r="DD49" t="s">
        <v>3</v>
      </c>
      <c r="DE49" t="s">
        <v>3</v>
      </c>
      <c r="DF49">
        <f t="shared" si="32"/>
        <v>0</v>
      </c>
      <c r="DG49">
        <f>ROUND(ROUND(AF49*AJ49,2)*CX49,2)</f>
        <v>0.33</v>
      </c>
      <c r="DH49">
        <f t="shared" ref="DH49:DH61" si="36">ROUND(ROUND(AG49,2)*CX49,2)</f>
        <v>0</v>
      </c>
      <c r="DI49">
        <f t="shared" si="3"/>
        <v>0</v>
      </c>
      <c r="DJ49">
        <f>DG49</f>
        <v>0.33</v>
      </c>
      <c r="DK49">
        <v>0</v>
      </c>
      <c r="DL49" t="s">
        <v>3</v>
      </c>
      <c r="DM49">
        <v>0</v>
      </c>
      <c r="DN49" t="s">
        <v>3</v>
      </c>
      <c r="DO49">
        <v>0</v>
      </c>
    </row>
    <row r="50" spans="1:119" x14ac:dyDescent="0.25">
      <c r="A50">
        <f>ROW(Source!A44)</f>
        <v>44</v>
      </c>
      <c r="B50">
        <v>55890823</v>
      </c>
      <c r="C50">
        <v>55982353</v>
      </c>
      <c r="D50">
        <v>55490270</v>
      </c>
      <c r="E50">
        <v>1</v>
      </c>
      <c r="F50">
        <v>1</v>
      </c>
      <c r="G50">
        <v>1081</v>
      </c>
      <c r="H50">
        <v>2</v>
      </c>
      <c r="I50" t="s">
        <v>1589</v>
      </c>
      <c r="J50" t="s">
        <v>1590</v>
      </c>
      <c r="K50" t="s">
        <v>1591</v>
      </c>
      <c r="L50">
        <v>1368</v>
      </c>
      <c r="N50">
        <v>1011</v>
      </c>
      <c r="O50" t="s">
        <v>1558</v>
      </c>
      <c r="P50" t="s">
        <v>1558</v>
      </c>
      <c r="Q50">
        <v>1</v>
      </c>
      <c r="W50">
        <v>0</v>
      </c>
      <c r="X50">
        <v>-1412866184</v>
      </c>
      <c r="Y50">
        <f t="shared" si="33"/>
        <v>2.52E-2</v>
      </c>
      <c r="AA50">
        <v>0</v>
      </c>
      <c r="AB50">
        <v>4.32</v>
      </c>
      <c r="AC50">
        <v>0</v>
      </c>
      <c r="AD50">
        <v>0</v>
      </c>
      <c r="AE50">
        <v>0</v>
      </c>
      <c r="AF50">
        <v>0.42</v>
      </c>
      <c r="AG50">
        <v>0</v>
      </c>
      <c r="AH50">
        <v>0</v>
      </c>
      <c r="AI50">
        <v>1</v>
      </c>
      <c r="AJ50">
        <v>9.83</v>
      </c>
      <c r="AK50">
        <v>1</v>
      </c>
      <c r="AL50">
        <v>1</v>
      </c>
      <c r="AM50">
        <v>2</v>
      </c>
      <c r="AN50">
        <v>0</v>
      </c>
      <c r="AO50">
        <v>1</v>
      </c>
      <c r="AP50">
        <v>1</v>
      </c>
      <c r="AQ50">
        <v>0</v>
      </c>
      <c r="AR50">
        <v>0</v>
      </c>
      <c r="AS50" t="s">
        <v>3</v>
      </c>
      <c r="AT50">
        <v>7.0000000000000007E-2</v>
      </c>
      <c r="AU50" t="s">
        <v>32</v>
      </c>
      <c r="AV50">
        <v>0</v>
      </c>
      <c r="AW50">
        <v>2</v>
      </c>
      <c r="AX50">
        <v>55982369</v>
      </c>
      <c r="AY50">
        <v>1</v>
      </c>
      <c r="AZ50">
        <v>0</v>
      </c>
      <c r="BA50">
        <v>59</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CV50">
        <v>0</v>
      </c>
      <c r="CW50">
        <f>ROUND(Y50*Source!I44*DO50,9)</f>
        <v>0</v>
      </c>
      <c r="CX50">
        <f>ROUND(Y50*Source!I44,9)</f>
        <v>3.024E-2</v>
      </c>
      <c r="CY50">
        <f>AB50</f>
        <v>4.32</v>
      </c>
      <c r="CZ50">
        <f>AF50</f>
        <v>0.42</v>
      </c>
      <c r="DA50">
        <f>AJ50</f>
        <v>9.83</v>
      </c>
      <c r="DB50">
        <f t="shared" si="34"/>
        <v>1.0800000000000001E-2</v>
      </c>
      <c r="DC50">
        <f t="shared" si="35"/>
        <v>0</v>
      </c>
      <c r="DD50" t="s">
        <v>3</v>
      </c>
      <c r="DE50" t="s">
        <v>3</v>
      </c>
      <c r="DF50">
        <f t="shared" si="32"/>
        <v>0</v>
      </c>
      <c r="DG50">
        <f>ROUND(ROUND(AF50*AJ50,2)*CX50,2)</f>
        <v>0.12</v>
      </c>
      <c r="DH50">
        <f t="shared" si="36"/>
        <v>0</v>
      </c>
      <c r="DI50">
        <f t="shared" si="3"/>
        <v>0</v>
      </c>
      <c r="DJ50">
        <f>DG50</f>
        <v>0.12</v>
      </c>
      <c r="DK50">
        <v>0</v>
      </c>
      <c r="DL50" t="s">
        <v>3</v>
      </c>
      <c r="DM50">
        <v>0</v>
      </c>
      <c r="DN50" t="s">
        <v>3</v>
      </c>
      <c r="DO50">
        <v>0</v>
      </c>
    </row>
    <row r="51" spans="1:119" x14ac:dyDescent="0.25">
      <c r="A51">
        <f>ROW(Source!A44)</f>
        <v>44</v>
      </c>
      <c r="B51">
        <v>55890823</v>
      </c>
      <c r="C51">
        <v>55982353</v>
      </c>
      <c r="D51">
        <v>55459907</v>
      </c>
      <c r="E51">
        <v>1</v>
      </c>
      <c r="F51">
        <v>1</v>
      </c>
      <c r="G51">
        <v>1081</v>
      </c>
      <c r="H51">
        <v>3</v>
      </c>
      <c r="I51" t="s">
        <v>1592</v>
      </c>
      <c r="J51" t="s">
        <v>1593</v>
      </c>
      <c r="K51" t="s">
        <v>1594</v>
      </c>
      <c r="L51">
        <v>1348</v>
      </c>
      <c r="N51">
        <v>1009</v>
      </c>
      <c r="O51" t="s">
        <v>1092</v>
      </c>
      <c r="P51" t="s">
        <v>1092</v>
      </c>
      <c r="Q51">
        <v>1000</v>
      </c>
      <c r="W51">
        <v>0</v>
      </c>
      <c r="X51">
        <v>-921548447</v>
      </c>
      <c r="Y51">
        <f>((AT51*1)*0)</f>
        <v>0</v>
      </c>
      <c r="AA51">
        <v>60649.440000000002</v>
      </c>
      <c r="AB51">
        <v>0</v>
      </c>
      <c r="AC51">
        <v>0</v>
      </c>
      <c r="AD51">
        <v>0</v>
      </c>
      <c r="AE51">
        <v>7246.05</v>
      </c>
      <c r="AF51">
        <v>0</v>
      </c>
      <c r="AG51">
        <v>0</v>
      </c>
      <c r="AH51">
        <v>0</v>
      </c>
      <c r="AI51">
        <v>8.3699999999999992</v>
      </c>
      <c r="AJ51">
        <v>1</v>
      </c>
      <c r="AK51">
        <v>1</v>
      </c>
      <c r="AL51">
        <v>1</v>
      </c>
      <c r="AM51">
        <v>2</v>
      </c>
      <c r="AN51">
        <v>0</v>
      </c>
      <c r="AO51">
        <v>1</v>
      </c>
      <c r="AP51">
        <v>1</v>
      </c>
      <c r="AQ51">
        <v>0</v>
      </c>
      <c r="AR51">
        <v>0</v>
      </c>
      <c r="AS51" t="s">
        <v>3</v>
      </c>
      <c r="AT51">
        <v>4.0000000000000002E-4</v>
      </c>
      <c r="AU51" t="s">
        <v>31</v>
      </c>
      <c r="AV51">
        <v>0</v>
      </c>
      <c r="AW51">
        <v>2</v>
      </c>
      <c r="AX51">
        <v>55982370</v>
      </c>
      <c r="AY51">
        <v>1</v>
      </c>
      <c r="AZ51">
        <v>0</v>
      </c>
      <c r="BA51">
        <v>60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CV51">
        <v>0</v>
      </c>
      <c r="CW51">
        <v>0</v>
      </c>
      <c r="CX51">
        <f>ROUND(Y51*Source!I44,9)</f>
        <v>0</v>
      </c>
      <c r="CY51">
        <f>AA51</f>
        <v>60649.440000000002</v>
      </c>
      <c r="CZ51">
        <f>AE51</f>
        <v>7246.05</v>
      </c>
      <c r="DA51">
        <f>AI51</f>
        <v>8.3699999999999992</v>
      </c>
      <c r="DB51">
        <f>ROUND(((ROUND(AT51*CZ51,2)*1)*0),6)</f>
        <v>0</v>
      </c>
      <c r="DC51">
        <f>ROUND(((ROUND(AT51*AG51,2)*1)*0),6)</f>
        <v>0</v>
      </c>
      <c r="DD51" t="s">
        <v>3</v>
      </c>
      <c r="DE51" t="s">
        <v>3</v>
      </c>
      <c r="DF51">
        <f>ROUND(ROUND(AE51*AI51,2)*CX51,2)</f>
        <v>0</v>
      </c>
      <c r="DG51">
        <f t="shared" ref="DG51:DG61" si="37">ROUND(ROUND(AF51,2)*CX51,2)</f>
        <v>0</v>
      </c>
      <c r="DH51">
        <f t="shared" si="36"/>
        <v>0</v>
      </c>
      <c r="DI51">
        <f t="shared" si="3"/>
        <v>0</v>
      </c>
      <c r="DJ51">
        <f>DF51</f>
        <v>0</v>
      </c>
      <c r="DK51">
        <v>0</v>
      </c>
      <c r="DL51" t="s">
        <v>3</v>
      </c>
      <c r="DM51">
        <v>0</v>
      </c>
      <c r="DN51" t="s">
        <v>3</v>
      </c>
      <c r="DO51">
        <v>0</v>
      </c>
    </row>
    <row r="52" spans="1:119" x14ac:dyDescent="0.25">
      <c r="A52">
        <f>ROW(Source!A44)</f>
        <v>44</v>
      </c>
      <c r="B52">
        <v>55890823</v>
      </c>
      <c r="C52">
        <v>55982353</v>
      </c>
      <c r="D52">
        <v>55460310</v>
      </c>
      <c r="E52">
        <v>1</v>
      </c>
      <c r="F52">
        <v>1</v>
      </c>
      <c r="G52">
        <v>1081</v>
      </c>
      <c r="H52">
        <v>3</v>
      </c>
      <c r="I52" t="s">
        <v>1595</v>
      </c>
      <c r="J52" t="s">
        <v>1596</v>
      </c>
      <c r="K52" t="s">
        <v>1597</v>
      </c>
      <c r="L52">
        <v>1346</v>
      </c>
      <c r="N52">
        <v>1009</v>
      </c>
      <c r="O52" t="s">
        <v>222</v>
      </c>
      <c r="P52" t="s">
        <v>222</v>
      </c>
      <c r="Q52">
        <v>1</v>
      </c>
      <c r="W52">
        <v>0</v>
      </c>
      <c r="X52">
        <v>-1097873860</v>
      </c>
      <c r="Y52">
        <f>((AT52*1)*0)</f>
        <v>0</v>
      </c>
      <c r="AA52">
        <v>101.03</v>
      </c>
      <c r="AB52">
        <v>0</v>
      </c>
      <c r="AC52">
        <v>0</v>
      </c>
      <c r="AD52">
        <v>0</v>
      </c>
      <c r="AE52">
        <v>29.89</v>
      </c>
      <c r="AF52">
        <v>0</v>
      </c>
      <c r="AG52">
        <v>0</v>
      </c>
      <c r="AH52">
        <v>0</v>
      </c>
      <c r="AI52">
        <v>3.38</v>
      </c>
      <c r="AJ52">
        <v>1</v>
      </c>
      <c r="AK52">
        <v>1</v>
      </c>
      <c r="AL52">
        <v>1</v>
      </c>
      <c r="AM52">
        <v>2</v>
      </c>
      <c r="AN52">
        <v>0</v>
      </c>
      <c r="AO52">
        <v>1</v>
      </c>
      <c r="AP52">
        <v>1</v>
      </c>
      <c r="AQ52">
        <v>0</v>
      </c>
      <c r="AR52">
        <v>0</v>
      </c>
      <c r="AS52" t="s">
        <v>3</v>
      </c>
      <c r="AT52">
        <v>8.17</v>
      </c>
      <c r="AU52" t="s">
        <v>31</v>
      </c>
      <c r="AV52">
        <v>0</v>
      </c>
      <c r="AW52">
        <v>2</v>
      </c>
      <c r="AX52">
        <v>55982371</v>
      </c>
      <c r="AY52">
        <v>1</v>
      </c>
      <c r="AZ52">
        <v>0</v>
      </c>
      <c r="BA52">
        <v>61</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CV52">
        <v>0</v>
      </c>
      <c r="CW52">
        <v>0</v>
      </c>
      <c r="CX52">
        <f>ROUND(Y52*Source!I44,9)</f>
        <v>0</v>
      </c>
      <c r="CY52">
        <f>AA52</f>
        <v>101.03</v>
      </c>
      <c r="CZ52">
        <f>AE52</f>
        <v>29.89</v>
      </c>
      <c r="DA52">
        <f>AI52</f>
        <v>3.38</v>
      </c>
      <c r="DB52">
        <f>ROUND(((ROUND(AT52*CZ52,2)*1)*0),6)</f>
        <v>0</v>
      </c>
      <c r="DC52">
        <f>ROUND(((ROUND(AT52*AG52,2)*1)*0),6)</f>
        <v>0</v>
      </c>
      <c r="DD52" t="s">
        <v>3</v>
      </c>
      <c r="DE52" t="s">
        <v>3</v>
      </c>
      <c r="DF52">
        <f>ROUND(ROUND(AE52*AI52,2)*CX52,2)</f>
        <v>0</v>
      </c>
      <c r="DG52">
        <f t="shared" si="37"/>
        <v>0</v>
      </c>
      <c r="DH52">
        <f t="shared" si="36"/>
        <v>0</v>
      </c>
      <c r="DI52">
        <f t="shared" si="3"/>
        <v>0</v>
      </c>
      <c r="DJ52">
        <f>DF52</f>
        <v>0</v>
      </c>
      <c r="DK52">
        <v>0</v>
      </c>
      <c r="DL52" t="s">
        <v>3</v>
      </c>
      <c r="DM52">
        <v>0</v>
      </c>
      <c r="DN52" t="s">
        <v>3</v>
      </c>
      <c r="DO52">
        <v>0</v>
      </c>
    </row>
    <row r="53" spans="1:119" x14ac:dyDescent="0.25">
      <c r="A53">
        <f>ROW(Source!A44)</f>
        <v>44</v>
      </c>
      <c r="B53">
        <v>55890823</v>
      </c>
      <c r="C53">
        <v>55982353</v>
      </c>
      <c r="D53">
        <v>55460380</v>
      </c>
      <c r="E53">
        <v>1</v>
      </c>
      <c r="F53">
        <v>1</v>
      </c>
      <c r="G53">
        <v>1081</v>
      </c>
      <c r="H53">
        <v>3</v>
      </c>
      <c r="I53" t="s">
        <v>1598</v>
      </c>
      <c r="J53" t="s">
        <v>1599</v>
      </c>
      <c r="K53" t="s">
        <v>1600</v>
      </c>
      <c r="L53">
        <v>1348</v>
      </c>
      <c r="N53">
        <v>1009</v>
      </c>
      <c r="O53" t="s">
        <v>1092</v>
      </c>
      <c r="P53" t="s">
        <v>1092</v>
      </c>
      <c r="Q53">
        <v>1000</v>
      </c>
      <c r="W53">
        <v>0</v>
      </c>
      <c r="X53">
        <v>277309194</v>
      </c>
      <c r="Y53">
        <f>((AT53*1)*0)</f>
        <v>0</v>
      </c>
      <c r="AA53">
        <v>141233.74</v>
      </c>
      <c r="AB53">
        <v>0</v>
      </c>
      <c r="AC53">
        <v>0</v>
      </c>
      <c r="AD53">
        <v>0</v>
      </c>
      <c r="AE53">
        <v>8590.86</v>
      </c>
      <c r="AF53">
        <v>0</v>
      </c>
      <c r="AG53">
        <v>0</v>
      </c>
      <c r="AH53">
        <v>0</v>
      </c>
      <c r="AI53">
        <v>16.440000000000001</v>
      </c>
      <c r="AJ53">
        <v>1</v>
      </c>
      <c r="AK53">
        <v>1</v>
      </c>
      <c r="AL53">
        <v>1</v>
      </c>
      <c r="AM53">
        <v>2</v>
      </c>
      <c r="AN53">
        <v>0</v>
      </c>
      <c r="AO53">
        <v>1</v>
      </c>
      <c r="AP53">
        <v>1</v>
      </c>
      <c r="AQ53">
        <v>0</v>
      </c>
      <c r="AR53">
        <v>0</v>
      </c>
      <c r="AS53" t="s">
        <v>3</v>
      </c>
      <c r="AT53">
        <v>2.0000000000000001E-4</v>
      </c>
      <c r="AU53" t="s">
        <v>31</v>
      </c>
      <c r="AV53">
        <v>0</v>
      </c>
      <c r="AW53">
        <v>2</v>
      </c>
      <c r="AX53">
        <v>55982372</v>
      </c>
      <c r="AY53">
        <v>1</v>
      </c>
      <c r="AZ53">
        <v>0</v>
      </c>
      <c r="BA53">
        <v>62</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CV53">
        <v>0</v>
      </c>
      <c r="CW53">
        <v>0</v>
      </c>
      <c r="CX53">
        <f>ROUND(Y53*Source!I44,9)</f>
        <v>0</v>
      </c>
      <c r="CY53">
        <f>AA53</f>
        <v>141233.74</v>
      </c>
      <c r="CZ53">
        <f>AE53</f>
        <v>8590.86</v>
      </c>
      <c r="DA53">
        <f>AI53</f>
        <v>16.440000000000001</v>
      </c>
      <c r="DB53">
        <f>ROUND(((ROUND(AT53*CZ53,2)*1)*0),6)</f>
        <v>0</v>
      </c>
      <c r="DC53">
        <f>ROUND(((ROUND(AT53*AG53,2)*1)*0),6)</f>
        <v>0</v>
      </c>
      <c r="DD53" t="s">
        <v>3</v>
      </c>
      <c r="DE53" t="s">
        <v>3</v>
      </c>
      <c r="DF53">
        <f>ROUND(ROUND(AE53*AI53,2)*CX53,2)</f>
        <v>0</v>
      </c>
      <c r="DG53">
        <f t="shared" si="37"/>
        <v>0</v>
      </c>
      <c r="DH53">
        <f t="shared" si="36"/>
        <v>0</v>
      </c>
      <c r="DI53">
        <f t="shared" si="3"/>
        <v>0</v>
      </c>
      <c r="DJ53">
        <f>DF53</f>
        <v>0</v>
      </c>
      <c r="DK53">
        <v>0</v>
      </c>
      <c r="DL53" t="s">
        <v>3</v>
      </c>
      <c r="DM53">
        <v>0</v>
      </c>
      <c r="DN53" t="s">
        <v>3</v>
      </c>
      <c r="DO53">
        <v>0</v>
      </c>
    </row>
    <row r="54" spans="1:119" x14ac:dyDescent="0.25">
      <c r="A54">
        <f>ROW(Source!A44)</f>
        <v>44</v>
      </c>
      <c r="B54">
        <v>55890823</v>
      </c>
      <c r="C54">
        <v>55982353</v>
      </c>
      <c r="D54">
        <v>55482617</v>
      </c>
      <c r="E54">
        <v>1</v>
      </c>
      <c r="F54">
        <v>1</v>
      </c>
      <c r="G54">
        <v>1081</v>
      </c>
      <c r="H54">
        <v>3</v>
      </c>
      <c r="I54" t="s">
        <v>1575</v>
      </c>
      <c r="J54" t="s">
        <v>1576</v>
      </c>
      <c r="K54" t="s">
        <v>1577</v>
      </c>
      <c r="L54">
        <v>1354</v>
      </c>
      <c r="N54">
        <v>1010</v>
      </c>
      <c r="O54" t="s">
        <v>266</v>
      </c>
      <c r="P54" t="s">
        <v>266</v>
      </c>
      <c r="Q54">
        <v>1</v>
      </c>
      <c r="W54">
        <v>0</v>
      </c>
      <c r="X54">
        <v>-1189947653</v>
      </c>
      <c r="Y54">
        <f>((AT54*1)*0)</f>
        <v>0</v>
      </c>
      <c r="AA54">
        <v>123.97</v>
      </c>
      <c r="AB54">
        <v>0</v>
      </c>
      <c r="AC54">
        <v>0</v>
      </c>
      <c r="AD54">
        <v>0</v>
      </c>
      <c r="AE54">
        <v>14.99</v>
      </c>
      <c r="AF54">
        <v>0</v>
      </c>
      <c r="AG54">
        <v>0</v>
      </c>
      <c r="AH54">
        <v>0</v>
      </c>
      <c r="AI54">
        <v>8.27</v>
      </c>
      <c r="AJ54">
        <v>1</v>
      </c>
      <c r="AK54">
        <v>1</v>
      </c>
      <c r="AL54">
        <v>1</v>
      </c>
      <c r="AM54">
        <v>2</v>
      </c>
      <c r="AN54">
        <v>0</v>
      </c>
      <c r="AO54">
        <v>1</v>
      </c>
      <c r="AP54">
        <v>1</v>
      </c>
      <c r="AQ54">
        <v>0</v>
      </c>
      <c r="AR54">
        <v>0</v>
      </c>
      <c r="AS54" t="s">
        <v>3</v>
      </c>
      <c r="AT54">
        <v>1</v>
      </c>
      <c r="AU54" t="s">
        <v>31</v>
      </c>
      <c r="AV54">
        <v>0</v>
      </c>
      <c r="AW54">
        <v>2</v>
      </c>
      <c r="AX54">
        <v>55982373</v>
      </c>
      <c r="AY54">
        <v>1</v>
      </c>
      <c r="AZ54">
        <v>0</v>
      </c>
      <c r="BA54">
        <v>63</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CV54">
        <v>0</v>
      </c>
      <c r="CW54">
        <v>0</v>
      </c>
      <c r="CX54">
        <f>ROUND(Y54*Source!I44,9)</f>
        <v>0</v>
      </c>
      <c r="CY54">
        <f>AA54</f>
        <v>123.97</v>
      </c>
      <c r="CZ54">
        <f>AE54</f>
        <v>14.99</v>
      </c>
      <c r="DA54">
        <f>AI54</f>
        <v>8.27</v>
      </c>
      <c r="DB54">
        <f>ROUND(((ROUND(AT54*CZ54,2)*1)*0),6)</f>
        <v>0</v>
      </c>
      <c r="DC54">
        <f>ROUND(((ROUND(AT54*AG54,2)*1)*0),6)</f>
        <v>0</v>
      </c>
      <c r="DD54" t="s">
        <v>3</v>
      </c>
      <c r="DE54" t="s">
        <v>3</v>
      </c>
      <c r="DF54">
        <f>ROUND(ROUND(AE54*AI54,2)*CX54,2)</f>
        <v>0</v>
      </c>
      <c r="DG54">
        <f t="shared" si="37"/>
        <v>0</v>
      </c>
      <c r="DH54">
        <f t="shared" si="36"/>
        <v>0</v>
      </c>
      <c r="DI54">
        <f t="shared" si="3"/>
        <v>0</v>
      </c>
      <c r="DJ54">
        <f>DF54</f>
        <v>0</v>
      </c>
      <c r="DK54">
        <v>0</v>
      </c>
      <c r="DL54" t="s">
        <v>3</v>
      </c>
      <c r="DM54">
        <v>0</v>
      </c>
      <c r="DN54" t="s">
        <v>3</v>
      </c>
      <c r="DO54">
        <v>0</v>
      </c>
    </row>
    <row r="55" spans="1:119" x14ac:dyDescent="0.25">
      <c r="A55">
        <f>ROW(Source!A55)</f>
        <v>55</v>
      </c>
      <c r="B55">
        <v>54971259</v>
      </c>
      <c r="C55">
        <v>55982387</v>
      </c>
      <c r="D55">
        <v>55424304</v>
      </c>
      <c r="E55">
        <v>1081</v>
      </c>
      <c r="F55">
        <v>1</v>
      </c>
      <c r="G55">
        <v>1081</v>
      </c>
      <c r="H55">
        <v>1</v>
      </c>
      <c r="I55" t="s">
        <v>1552</v>
      </c>
      <c r="J55" t="s">
        <v>3</v>
      </c>
      <c r="K55" t="s">
        <v>1553</v>
      </c>
      <c r="L55">
        <v>1191</v>
      </c>
      <c r="N55">
        <v>1013</v>
      </c>
      <c r="O55" t="s">
        <v>1554</v>
      </c>
      <c r="P55" t="s">
        <v>1554</v>
      </c>
      <c r="Q55">
        <v>1</v>
      </c>
      <c r="W55">
        <v>0</v>
      </c>
      <c r="X55">
        <v>476480486</v>
      </c>
      <c r="Y55">
        <f>((AT55*1.2)*0.3)</f>
        <v>11.069999999999999</v>
      </c>
      <c r="AA55">
        <v>0</v>
      </c>
      <c r="AB55">
        <v>0</v>
      </c>
      <c r="AC55">
        <v>0</v>
      </c>
      <c r="AD55">
        <v>0</v>
      </c>
      <c r="AE55">
        <v>0</v>
      </c>
      <c r="AF55">
        <v>0</v>
      </c>
      <c r="AG55">
        <v>0</v>
      </c>
      <c r="AH55">
        <v>0</v>
      </c>
      <c r="AI55">
        <v>1</v>
      </c>
      <c r="AJ55">
        <v>1</v>
      </c>
      <c r="AK55">
        <v>1</v>
      </c>
      <c r="AL55">
        <v>1</v>
      </c>
      <c r="AM55">
        <v>-2</v>
      </c>
      <c r="AN55">
        <v>0</v>
      </c>
      <c r="AO55">
        <v>1</v>
      </c>
      <c r="AP55">
        <v>1</v>
      </c>
      <c r="AQ55">
        <v>0</v>
      </c>
      <c r="AR55">
        <v>0</v>
      </c>
      <c r="AS55" t="s">
        <v>3</v>
      </c>
      <c r="AT55">
        <v>30.75</v>
      </c>
      <c r="AU55" t="s">
        <v>32</v>
      </c>
      <c r="AV55">
        <v>1</v>
      </c>
      <c r="AW55">
        <v>2</v>
      </c>
      <c r="AX55">
        <v>57036436</v>
      </c>
      <c r="AY55">
        <v>1</v>
      </c>
      <c r="AZ55">
        <v>0</v>
      </c>
      <c r="BA55">
        <v>67</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CU55">
        <f>ROUND(AT55*Source!I55*AH55*AL55,2)</f>
        <v>0</v>
      </c>
      <c r="CV55">
        <f>ROUND(Y55*Source!I55,9)</f>
        <v>44.501399999999997</v>
      </c>
      <c r="CW55">
        <v>0</v>
      </c>
      <c r="CX55">
        <f>ROUND(Y55*Source!I55,9)</f>
        <v>44.501399999999997</v>
      </c>
      <c r="CY55">
        <f>AD55</f>
        <v>0</v>
      </c>
      <c r="CZ55">
        <f>AH55</f>
        <v>0</v>
      </c>
      <c r="DA55">
        <f>AL55</f>
        <v>1</v>
      </c>
      <c r="DB55">
        <f>ROUND(((ROUND(AT55*CZ55,2)*1.2)*0.3),6)</f>
        <v>0</v>
      </c>
      <c r="DC55">
        <f>ROUND(((ROUND(AT55*AG55,2)*1.2)*0.3),6)</f>
        <v>0</v>
      </c>
      <c r="DD55" t="s">
        <v>3</v>
      </c>
      <c r="DE55" t="s">
        <v>3</v>
      </c>
      <c r="DF55">
        <f t="shared" ref="DF55:DF63" si="38">ROUND(ROUND(AE55,2)*CX55,2)</f>
        <v>0</v>
      </c>
      <c r="DG55">
        <f t="shared" si="37"/>
        <v>0</v>
      </c>
      <c r="DH55">
        <f t="shared" si="36"/>
        <v>0</v>
      </c>
      <c r="DI55">
        <f t="shared" si="3"/>
        <v>0</v>
      </c>
      <c r="DJ55">
        <f>DI55</f>
        <v>0</v>
      </c>
      <c r="DK55">
        <v>0</v>
      </c>
      <c r="DL55" t="s">
        <v>3</v>
      </c>
      <c r="DM55">
        <v>0</v>
      </c>
      <c r="DN55" t="s">
        <v>3</v>
      </c>
      <c r="DO55">
        <v>0</v>
      </c>
    </row>
    <row r="56" spans="1:119" x14ac:dyDescent="0.25">
      <c r="A56">
        <f>ROW(Source!A55)</f>
        <v>55</v>
      </c>
      <c r="B56">
        <v>54971259</v>
      </c>
      <c r="C56">
        <v>55982387</v>
      </c>
      <c r="D56">
        <v>55490209</v>
      </c>
      <c r="E56">
        <v>1</v>
      </c>
      <c r="F56">
        <v>1</v>
      </c>
      <c r="G56">
        <v>1081</v>
      </c>
      <c r="H56">
        <v>2</v>
      </c>
      <c r="I56" t="s">
        <v>1555</v>
      </c>
      <c r="J56" t="s">
        <v>1556</v>
      </c>
      <c r="K56" t="s">
        <v>1557</v>
      </c>
      <c r="L56">
        <v>1368</v>
      </c>
      <c r="N56">
        <v>1011</v>
      </c>
      <c r="O56" t="s">
        <v>1558</v>
      </c>
      <c r="P56" t="s">
        <v>1558</v>
      </c>
      <c r="Q56">
        <v>1</v>
      </c>
      <c r="W56">
        <v>0</v>
      </c>
      <c r="X56">
        <v>874612079</v>
      </c>
      <c r="Y56">
        <f>((AT56*1.2)*0.3)</f>
        <v>3.5999999999999999E-3</v>
      </c>
      <c r="AA56">
        <v>0</v>
      </c>
      <c r="AB56">
        <v>87.01</v>
      </c>
      <c r="AC56">
        <v>13.21</v>
      </c>
      <c r="AD56">
        <v>0</v>
      </c>
      <c r="AE56">
        <v>0</v>
      </c>
      <c r="AF56">
        <v>83.1</v>
      </c>
      <c r="AG56">
        <v>12.62</v>
      </c>
      <c r="AH56">
        <v>0</v>
      </c>
      <c r="AI56">
        <v>1</v>
      </c>
      <c r="AJ56">
        <v>1</v>
      </c>
      <c r="AK56">
        <v>1</v>
      </c>
      <c r="AL56">
        <v>1</v>
      </c>
      <c r="AM56">
        <v>-2</v>
      </c>
      <c r="AN56">
        <v>0</v>
      </c>
      <c r="AO56">
        <v>1</v>
      </c>
      <c r="AP56">
        <v>1</v>
      </c>
      <c r="AQ56">
        <v>0</v>
      </c>
      <c r="AR56">
        <v>0</v>
      </c>
      <c r="AS56" t="s">
        <v>3</v>
      </c>
      <c r="AT56">
        <v>0.01</v>
      </c>
      <c r="AU56" t="s">
        <v>32</v>
      </c>
      <c r="AV56">
        <v>0</v>
      </c>
      <c r="AW56">
        <v>2</v>
      </c>
      <c r="AX56">
        <v>57036437</v>
      </c>
      <c r="AY56">
        <v>1</v>
      </c>
      <c r="AZ56">
        <v>0</v>
      </c>
      <c r="BA56">
        <v>68</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CV56">
        <v>0</v>
      </c>
      <c r="CW56">
        <f>ROUND(Y56*Source!I55*DO56,9)</f>
        <v>0.18263663999999999</v>
      </c>
      <c r="CX56">
        <f>ROUND(Y56*Source!I55,9)</f>
        <v>1.4472E-2</v>
      </c>
      <c r="CY56">
        <f>AB56</f>
        <v>87.01</v>
      </c>
      <c r="CZ56">
        <f>AF56</f>
        <v>83.1</v>
      </c>
      <c r="DA56">
        <f>AJ56</f>
        <v>1</v>
      </c>
      <c r="DB56">
        <f>ROUND(((ROUND(AT56*CZ56,2)*1.2)*0.3),6)</f>
        <v>0.29880000000000001</v>
      </c>
      <c r="DC56">
        <f>ROUND(((ROUND(AT56*AG56,2)*1.2)*0.3),6)</f>
        <v>4.6800000000000001E-2</v>
      </c>
      <c r="DD56" t="s">
        <v>3</v>
      </c>
      <c r="DE56" t="s">
        <v>3</v>
      </c>
      <c r="DF56">
        <f t="shared" si="38"/>
        <v>0</v>
      </c>
      <c r="DG56">
        <f t="shared" si="37"/>
        <v>1.2</v>
      </c>
      <c r="DH56">
        <f t="shared" si="36"/>
        <v>0.18</v>
      </c>
      <c r="DI56">
        <f t="shared" si="3"/>
        <v>0</v>
      </c>
      <c r="DJ56">
        <f>DG56</f>
        <v>1.2</v>
      </c>
      <c r="DK56">
        <v>0</v>
      </c>
      <c r="DL56" t="s">
        <v>1559</v>
      </c>
      <c r="DM56">
        <v>0</v>
      </c>
      <c r="DN56" t="s">
        <v>1554</v>
      </c>
      <c r="DO56">
        <v>12.62</v>
      </c>
    </row>
    <row r="57" spans="1:119" x14ac:dyDescent="0.25">
      <c r="A57">
        <f>ROW(Source!A55)</f>
        <v>55</v>
      </c>
      <c r="B57">
        <v>54971259</v>
      </c>
      <c r="C57">
        <v>55982387</v>
      </c>
      <c r="D57">
        <v>55490263</v>
      </c>
      <c r="E57">
        <v>1</v>
      </c>
      <c r="F57">
        <v>1</v>
      </c>
      <c r="G57">
        <v>1081</v>
      </c>
      <c r="H57">
        <v>2</v>
      </c>
      <c r="I57" t="s">
        <v>1601</v>
      </c>
      <c r="J57" t="s">
        <v>1602</v>
      </c>
      <c r="K57" t="s">
        <v>1603</v>
      </c>
      <c r="L57">
        <v>1368</v>
      </c>
      <c r="N57">
        <v>1011</v>
      </c>
      <c r="O57" t="s">
        <v>1558</v>
      </c>
      <c r="P57" t="s">
        <v>1558</v>
      </c>
      <c r="Q57">
        <v>1</v>
      </c>
      <c r="W57">
        <v>0</v>
      </c>
      <c r="X57">
        <v>-1895752648</v>
      </c>
      <c r="Y57">
        <f>((AT57*1.2)*0.3)</f>
        <v>6.7031999999999998</v>
      </c>
      <c r="AA57">
        <v>0</v>
      </c>
      <c r="AB57">
        <v>0.81</v>
      </c>
      <c r="AC57">
        <v>0</v>
      </c>
      <c r="AD57">
        <v>0</v>
      </c>
      <c r="AE57">
        <v>0</v>
      </c>
      <c r="AF57">
        <v>0.77</v>
      </c>
      <c r="AG57">
        <v>0</v>
      </c>
      <c r="AH57">
        <v>0</v>
      </c>
      <c r="AI57">
        <v>1</v>
      </c>
      <c r="AJ57">
        <v>1</v>
      </c>
      <c r="AK57">
        <v>1</v>
      </c>
      <c r="AL57">
        <v>1</v>
      </c>
      <c r="AM57">
        <v>-2</v>
      </c>
      <c r="AN57">
        <v>0</v>
      </c>
      <c r="AO57">
        <v>1</v>
      </c>
      <c r="AP57">
        <v>1</v>
      </c>
      <c r="AQ57">
        <v>0</v>
      </c>
      <c r="AR57">
        <v>0</v>
      </c>
      <c r="AS57" t="s">
        <v>3</v>
      </c>
      <c r="AT57">
        <v>18.62</v>
      </c>
      <c r="AU57" t="s">
        <v>32</v>
      </c>
      <c r="AV57">
        <v>0</v>
      </c>
      <c r="AW57">
        <v>2</v>
      </c>
      <c r="AX57">
        <v>57036438</v>
      </c>
      <c r="AY57">
        <v>1</v>
      </c>
      <c r="AZ57">
        <v>0</v>
      </c>
      <c r="BA57">
        <v>69</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CV57">
        <v>0</v>
      </c>
      <c r="CW57">
        <f>ROUND(Y57*Source!I55*DO57,9)</f>
        <v>0</v>
      </c>
      <c r="CX57">
        <f>ROUND(Y57*Source!I55,9)</f>
        <v>26.946864000000001</v>
      </c>
      <c r="CY57">
        <f>AB57</f>
        <v>0.81</v>
      </c>
      <c r="CZ57">
        <f>AF57</f>
        <v>0.77</v>
      </c>
      <c r="DA57">
        <f>AJ57</f>
        <v>1</v>
      </c>
      <c r="DB57">
        <f>ROUND(((ROUND(AT57*CZ57,2)*1.2)*0.3),6)</f>
        <v>5.1623999999999999</v>
      </c>
      <c r="DC57">
        <f>ROUND(((ROUND(AT57*AG57,2)*1.2)*0.3),6)</f>
        <v>0</v>
      </c>
      <c r="DD57" t="s">
        <v>3</v>
      </c>
      <c r="DE57" t="s">
        <v>3</v>
      </c>
      <c r="DF57">
        <f t="shared" si="38"/>
        <v>0</v>
      </c>
      <c r="DG57">
        <f t="shared" si="37"/>
        <v>20.75</v>
      </c>
      <c r="DH57">
        <f t="shared" si="36"/>
        <v>0</v>
      </c>
      <c r="DI57">
        <f t="shared" si="3"/>
        <v>0</v>
      </c>
      <c r="DJ57">
        <f>DG57</f>
        <v>20.75</v>
      </c>
      <c r="DK57">
        <v>0</v>
      </c>
      <c r="DL57" t="s">
        <v>3</v>
      </c>
      <c r="DM57">
        <v>0</v>
      </c>
      <c r="DN57" t="s">
        <v>3</v>
      </c>
      <c r="DO57">
        <v>0</v>
      </c>
    </row>
    <row r="58" spans="1:119" x14ac:dyDescent="0.25">
      <c r="A58">
        <f>ROW(Source!A55)</f>
        <v>55</v>
      </c>
      <c r="B58">
        <v>54971259</v>
      </c>
      <c r="C58">
        <v>55982387</v>
      </c>
      <c r="D58">
        <v>55459237</v>
      </c>
      <c r="E58">
        <v>1</v>
      </c>
      <c r="F58">
        <v>1</v>
      </c>
      <c r="G58">
        <v>1081</v>
      </c>
      <c r="H58">
        <v>3</v>
      </c>
      <c r="I58" t="s">
        <v>1604</v>
      </c>
      <c r="J58" t="s">
        <v>1605</v>
      </c>
      <c r="K58" t="s">
        <v>1606</v>
      </c>
      <c r="L58">
        <v>1339</v>
      </c>
      <c r="N58">
        <v>1007</v>
      </c>
      <c r="O58" t="s">
        <v>1462</v>
      </c>
      <c r="P58" t="s">
        <v>1462</v>
      </c>
      <c r="Q58">
        <v>1</v>
      </c>
      <c r="W58">
        <v>0</v>
      </c>
      <c r="X58">
        <v>-1622585150</v>
      </c>
      <c r="Y58">
        <f>((AT58*1)*0)</f>
        <v>0</v>
      </c>
      <c r="AA58">
        <v>7.07</v>
      </c>
      <c r="AB58">
        <v>0</v>
      </c>
      <c r="AC58">
        <v>0</v>
      </c>
      <c r="AD58">
        <v>0</v>
      </c>
      <c r="AE58">
        <v>7.07</v>
      </c>
      <c r="AF58">
        <v>0</v>
      </c>
      <c r="AG58">
        <v>0</v>
      </c>
      <c r="AH58">
        <v>0</v>
      </c>
      <c r="AI58">
        <v>1</v>
      </c>
      <c r="AJ58">
        <v>1</v>
      </c>
      <c r="AK58">
        <v>1</v>
      </c>
      <c r="AL58">
        <v>1</v>
      </c>
      <c r="AM58">
        <v>-2</v>
      </c>
      <c r="AN58">
        <v>0</v>
      </c>
      <c r="AO58">
        <v>1</v>
      </c>
      <c r="AP58">
        <v>1</v>
      </c>
      <c r="AQ58">
        <v>0</v>
      </c>
      <c r="AR58">
        <v>0</v>
      </c>
      <c r="AS58" t="s">
        <v>3</v>
      </c>
      <c r="AT58">
        <v>3.2000000000000002E-3</v>
      </c>
      <c r="AU58" t="s">
        <v>31</v>
      </c>
      <c r="AV58">
        <v>0</v>
      </c>
      <c r="AW58">
        <v>2</v>
      </c>
      <c r="AX58">
        <v>57036439</v>
      </c>
      <c r="AY58">
        <v>1</v>
      </c>
      <c r="AZ58">
        <v>0</v>
      </c>
      <c r="BA58">
        <v>70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CV58">
        <v>0</v>
      </c>
      <c r="CW58">
        <v>0</v>
      </c>
      <c r="CX58">
        <f>ROUND(Y58*Source!I55,9)</f>
        <v>0</v>
      </c>
      <c r="CY58">
        <f>AA58</f>
        <v>7.07</v>
      </c>
      <c r="CZ58">
        <f>AE58</f>
        <v>7.07</v>
      </c>
      <c r="DA58">
        <f>AI58</f>
        <v>1</v>
      </c>
      <c r="DB58">
        <f>ROUND(((ROUND(AT58*CZ58,2)*1)*0),6)</f>
        <v>0</v>
      </c>
      <c r="DC58">
        <f>ROUND(((ROUND(AT58*AG58,2)*1)*0),6)</f>
        <v>0</v>
      </c>
      <c r="DD58" t="s">
        <v>3</v>
      </c>
      <c r="DE58" t="s">
        <v>3</v>
      </c>
      <c r="DF58">
        <f t="shared" si="38"/>
        <v>0</v>
      </c>
      <c r="DG58">
        <f t="shared" si="37"/>
        <v>0</v>
      </c>
      <c r="DH58">
        <f t="shared" si="36"/>
        <v>0</v>
      </c>
      <c r="DI58">
        <f t="shared" si="3"/>
        <v>0</v>
      </c>
      <c r="DJ58">
        <f>DF58</f>
        <v>0</v>
      </c>
      <c r="DK58">
        <v>0</v>
      </c>
      <c r="DL58" t="s">
        <v>3</v>
      </c>
      <c r="DM58">
        <v>0</v>
      </c>
      <c r="DN58" t="s">
        <v>3</v>
      </c>
      <c r="DO58">
        <v>0</v>
      </c>
    </row>
    <row r="59" spans="1:119" x14ac:dyDescent="0.25">
      <c r="A59">
        <f>ROW(Source!A55)</f>
        <v>55</v>
      </c>
      <c r="B59">
        <v>54971259</v>
      </c>
      <c r="C59">
        <v>55982387</v>
      </c>
      <c r="D59">
        <v>55466860</v>
      </c>
      <c r="E59">
        <v>1</v>
      </c>
      <c r="F59">
        <v>1</v>
      </c>
      <c r="G59">
        <v>1081</v>
      </c>
      <c r="H59">
        <v>3</v>
      </c>
      <c r="I59" t="s">
        <v>1607</v>
      </c>
      <c r="J59" t="s">
        <v>1608</v>
      </c>
      <c r="K59" t="s">
        <v>2497</v>
      </c>
      <c r="L59">
        <v>1346</v>
      </c>
      <c r="N59">
        <v>1009</v>
      </c>
      <c r="O59" t="s">
        <v>222</v>
      </c>
      <c r="P59" t="s">
        <v>222</v>
      </c>
      <c r="Q59">
        <v>1</v>
      </c>
      <c r="W59">
        <v>0</v>
      </c>
      <c r="X59">
        <v>-28009815</v>
      </c>
      <c r="Y59">
        <f>((AT59*1)*0)</f>
        <v>0</v>
      </c>
      <c r="AA59">
        <v>3.17</v>
      </c>
      <c r="AB59">
        <v>0</v>
      </c>
      <c r="AC59">
        <v>0</v>
      </c>
      <c r="AD59">
        <v>0</v>
      </c>
      <c r="AE59">
        <v>3.17</v>
      </c>
      <c r="AF59">
        <v>0</v>
      </c>
      <c r="AG59">
        <v>0</v>
      </c>
      <c r="AH59">
        <v>0</v>
      </c>
      <c r="AI59">
        <v>1</v>
      </c>
      <c r="AJ59">
        <v>1</v>
      </c>
      <c r="AK59">
        <v>1</v>
      </c>
      <c r="AL59">
        <v>1</v>
      </c>
      <c r="AM59">
        <v>-2</v>
      </c>
      <c r="AN59">
        <v>0</v>
      </c>
      <c r="AO59">
        <v>1</v>
      </c>
      <c r="AP59">
        <v>1</v>
      </c>
      <c r="AQ59">
        <v>0</v>
      </c>
      <c r="AR59">
        <v>0</v>
      </c>
      <c r="AS59" t="s">
        <v>3</v>
      </c>
      <c r="AT59">
        <v>4.5659999999999998</v>
      </c>
      <c r="AU59" t="s">
        <v>31</v>
      </c>
      <c r="AV59">
        <v>0</v>
      </c>
      <c r="AW59">
        <v>2</v>
      </c>
      <c r="AX59">
        <v>57036440</v>
      </c>
      <c r="AY59">
        <v>1</v>
      </c>
      <c r="AZ59">
        <v>0</v>
      </c>
      <c r="BA59">
        <v>71</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CV59">
        <v>0</v>
      </c>
      <c r="CW59">
        <v>0</v>
      </c>
      <c r="CX59">
        <f>ROUND(Y59*Source!I55,9)</f>
        <v>0</v>
      </c>
      <c r="CY59">
        <f>AA59</f>
        <v>3.17</v>
      </c>
      <c r="CZ59">
        <f>AE59</f>
        <v>3.17</v>
      </c>
      <c r="DA59">
        <f>AI59</f>
        <v>1</v>
      </c>
      <c r="DB59">
        <f>ROUND(((ROUND(AT59*CZ59,2)*1)*0),6)</f>
        <v>0</v>
      </c>
      <c r="DC59">
        <f>ROUND(((ROUND(AT59*AG59,2)*1)*0),6)</f>
        <v>0</v>
      </c>
      <c r="DD59" t="s">
        <v>3</v>
      </c>
      <c r="DE59" t="s">
        <v>3</v>
      </c>
      <c r="DF59">
        <f t="shared" si="38"/>
        <v>0</v>
      </c>
      <c r="DG59">
        <f t="shared" si="37"/>
        <v>0</v>
      </c>
      <c r="DH59">
        <f t="shared" si="36"/>
        <v>0</v>
      </c>
      <c r="DI59">
        <f t="shared" si="3"/>
        <v>0</v>
      </c>
      <c r="DJ59">
        <f>DF59</f>
        <v>0</v>
      </c>
      <c r="DK59">
        <v>0</v>
      </c>
      <c r="DL59" t="s">
        <v>3</v>
      </c>
      <c r="DM59">
        <v>0</v>
      </c>
      <c r="DN59" t="s">
        <v>3</v>
      </c>
      <c r="DO59">
        <v>0</v>
      </c>
    </row>
    <row r="60" spans="1:119" x14ac:dyDescent="0.25">
      <c r="A60">
        <f>ROW(Source!A55)</f>
        <v>55</v>
      </c>
      <c r="B60">
        <v>54971259</v>
      </c>
      <c r="C60">
        <v>55982387</v>
      </c>
      <c r="D60">
        <v>55469280</v>
      </c>
      <c r="E60">
        <v>1</v>
      </c>
      <c r="F60">
        <v>1</v>
      </c>
      <c r="G60">
        <v>1081</v>
      </c>
      <c r="H60">
        <v>3</v>
      </c>
      <c r="I60" t="s">
        <v>1610</v>
      </c>
      <c r="J60" t="s">
        <v>1611</v>
      </c>
      <c r="K60" t="s">
        <v>1612</v>
      </c>
      <c r="L60">
        <v>1354</v>
      </c>
      <c r="N60">
        <v>1010</v>
      </c>
      <c r="O60" t="s">
        <v>266</v>
      </c>
      <c r="P60" t="s">
        <v>266</v>
      </c>
      <c r="Q60">
        <v>1</v>
      </c>
      <c r="W60">
        <v>0</v>
      </c>
      <c r="X60">
        <v>995337843</v>
      </c>
      <c r="Y60">
        <f>((AT60*1)*0)</f>
        <v>0</v>
      </c>
      <c r="AA60">
        <v>780.82</v>
      </c>
      <c r="AB60">
        <v>0</v>
      </c>
      <c r="AC60">
        <v>0</v>
      </c>
      <c r="AD60">
        <v>0</v>
      </c>
      <c r="AE60">
        <v>780.82</v>
      </c>
      <c r="AF60">
        <v>0</v>
      </c>
      <c r="AG60">
        <v>0</v>
      </c>
      <c r="AH60">
        <v>0</v>
      </c>
      <c r="AI60">
        <v>1</v>
      </c>
      <c r="AJ60">
        <v>1</v>
      </c>
      <c r="AK60">
        <v>1</v>
      </c>
      <c r="AL60">
        <v>1</v>
      </c>
      <c r="AM60">
        <v>-2</v>
      </c>
      <c r="AN60">
        <v>0</v>
      </c>
      <c r="AO60">
        <v>1</v>
      </c>
      <c r="AP60">
        <v>1</v>
      </c>
      <c r="AQ60">
        <v>0</v>
      </c>
      <c r="AR60">
        <v>0</v>
      </c>
      <c r="AS60" t="s">
        <v>3</v>
      </c>
      <c r="AT60">
        <v>1.946</v>
      </c>
      <c r="AU60" t="s">
        <v>31</v>
      </c>
      <c r="AV60">
        <v>0</v>
      </c>
      <c r="AW60">
        <v>2</v>
      </c>
      <c r="AX60">
        <v>57036441</v>
      </c>
      <c r="AY60">
        <v>1</v>
      </c>
      <c r="AZ60">
        <v>0</v>
      </c>
      <c r="BA60">
        <v>72</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CV60">
        <v>0</v>
      </c>
      <c r="CW60">
        <v>0</v>
      </c>
      <c r="CX60">
        <f>ROUND(Y60*Source!I55,9)</f>
        <v>0</v>
      </c>
      <c r="CY60">
        <f>AA60</f>
        <v>780.82</v>
      </c>
      <c r="CZ60">
        <f>AE60</f>
        <v>780.82</v>
      </c>
      <c r="DA60">
        <f>AI60</f>
        <v>1</v>
      </c>
      <c r="DB60">
        <f>ROUND(((ROUND(AT60*CZ60,2)*1)*0),6)</f>
        <v>0</v>
      </c>
      <c r="DC60">
        <f>ROUND(((ROUND(AT60*AG60,2)*1)*0),6)</f>
        <v>0</v>
      </c>
      <c r="DD60" t="s">
        <v>3</v>
      </c>
      <c r="DE60" t="s">
        <v>3</v>
      </c>
      <c r="DF60">
        <f t="shared" si="38"/>
        <v>0</v>
      </c>
      <c r="DG60">
        <f t="shared" si="37"/>
        <v>0</v>
      </c>
      <c r="DH60">
        <f t="shared" si="36"/>
        <v>0</v>
      </c>
      <c r="DI60">
        <f t="shared" si="3"/>
        <v>0</v>
      </c>
      <c r="DJ60">
        <f>DF60</f>
        <v>0</v>
      </c>
      <c r="DK60">
        <v>0</v>
      </c>
      <c r="DL60" t="s">
        <v>3</v>
      </c>
      <c r="DM60">
        <v>0</v>
      </c>
      <c r="DN60" t="s">
        <v>3</v>
      </c>
      <c r="DO60">
        <v>0</v>
      </c>
    </row>
    <row r="61" spans="1:119" x14ac:dyDescent="0.25">
      <c r="A61">
        <f>ROW(Source!A56)</f>
        <v>56</v>
      </c>
      <c r="B61">
        <v>55890823</v>
      </c>
      <c r="C61">
        <v>55982387</v>
      </c>
      <c r="D61">
        <v>55424304</v>
      </c>
      <c r="E61">
        <v>1081</v>
      </c>
      <c r="F61">
        <v>1</v>
      </c>
      <c r="G61">
        <v>1081</v>
      </c>
      <c r="H61">
        <v>1</v>
      </c>
      <c r="I61" t="s">
        <v>1552</v>
      </c>
      <c r="J61" t="s">
        <v>3</v>
      </c>
      <c r="K61" t="s">
        <v>1553</v>
      </c>
      <c r="L61">
        <v>1191</v>
      </c>
      <c r="N61">
        <v>1013</v>
      </c>
      <c r="O61" t="s">
        <v>1554</v>
      </c>
      <c r="P61" t="s">
        <v>1554</v>
      </c>
      <c r="Q61">
        <v>1</v>
      </c>
      <c r="W61">
        <v>0</v>
      </c>
      <c r="X61">
        <v>476480486</v>
      </c>
      <c r="Y61">
        <f>((AT61*1.2)*0.3)</f>
        <v>11.069999999999999</v>
      </c>
      <c r="AA61">
        <v>0</v>
      </c>
      <c r="AB61">
        <v>0</v>
      </c>
      <c r="AC61">
        <v>0</v>
      </c>
      <c r="AD61">
        <v>0</v>
      </c>
      <c r="AE61">
        <v>0</v>
      </c>
      <c r="AF61">
        <v>0</v>
      </c>
      <c r="AG61">
        <v>0</v>
      </c>
      <c r="AH61">
        <v>0</v>
      </c>
      <c r="AI61">
        <v>1</v>
      </c>
      <c r="AJ61">
        <v>1</v>
      </c>
      <c r="AK61">
        <v>1</v>
      </c>
      <c r="AL61">
        <v>1</v>
      </c>
      <c r="AM61">
        <v>5</v>
      </c>
      <c r="AN61">
        <v>0</v>
      </c>
      <c r="AO61">
        <v>1</v>
      </c>
      <c r="AP61">
        <v>1</v>
      </c>
      <c r="AQ61">
        <v>0</v>
      </c>
      <c r="AR61">
        <v>0</v>
      </c>
      <c r="AS61" t="s">
        <v>3</v>
      </c>
      <c r="AT61">
        <v>30.75</v>
      </c>
      <c r="AU61" t="s">
        <v>32</v>
      </c>
      <c r="AV61">
        <v>1</v>
      </c>
      <c r="AW61">
        <v>2</v>
      </c>
      <c r="AX61">
        <v>57036436</v>
      </c>
      <c r="AY61">
        <v>1</v>
      </c>
      <c r="AZ61">
        <v>0</v>
      </c>
      <c r="BA61">
        <v>74</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CU61">
        <f>ROUND(AT61*Source!I56*AH61*AL61,2)</f>
        <v>0</v>
      </c>
      <c r="CV61">
        <f>ROUND(Y61*Source!I56,9)</f>
        <v>44.501399999999997</v>
      </c>
      <c r="CW61">
        <v>0</v>
      </c>
      <c r="CX61">
        <f>ROUND(Y61*Source!I56,9)</f>
        <v>44.501399999999997</v>
      </c>
      <c r="CY61">
        <f>AD61</f>
        <v>0</v>
      </c>
      <c r="CZ61">
        <f>AH61</f>
        <v>0</v>
      </c>
      <c r="DA61">
        <f>AL61</f>
        <v>1</v>
      </c>
      <c r="DB61">
        <f>ROUND(((ROUND(AT61*CZ61,2)*1.2)*0.3),6)</f>
        <v>0</v>
      </c>
      <c r="DC61">
        <f>ROUND(((ROUND(AT61*AG61,2)*1.2)*0.3),6)</f>
        <v>0</v>
      </c>
      <c r="DD61" t="s">
        <v>3</v>
      </c>
      <c r="DE61" t="s">
        <v>3</v>
      </c>
      <c r="DF61">
        <f t="shared" si="38"/>
        <v>0</v>
      </c>
      <c r="DG61">
        <f t="shared" si="37"/>
        <v>0</v>
      </c>
      <c r="DH61">
        <f t="shared" si="36"/>
        <v>0</v>
      </c>
      <c r="DI61">
        <f t="shared" si="3"/>
        <v>0</v>
      </c>
      <c r="DJ61">
        <f>DI61</f>
        <v>0</v>
      </c>
      <c r="DK61">
        <v>0</v>
      </c>
      <c r="DL61" t="s">
        <v>3</v>
      </c>
      <c r="DM61">
        <v>0</v>
      </c>
      <c r="DN61" t="s">
        <v>3</v>
      </c>
      <c r="DO61">
        <v>0</v>
      </c>
    </row>
    <row r="62" spans="1:119" x14ac:dyDescent="0.25">
      <c r="A62">
        <f>ROW(Source!A56)</f>
        <v>56</v>
      </c>
      <c r="B62">
        <v>55890823</v>
      </c>
      <c r="C62">
        <v>55982387</v>
      </c>
      <c r="D62">
        <v>55490209</v>
      </c>
      <c r="E62">
        <v>1</v>
      </c>
      <c r="F62">
        <v>1</v>
      </c>
      <c r="G62">
        <v>1081</v>
      </c>
      <c r="H62">
        <v>2</v>
      </c>
      <c r="I62" t="s">
        <v>1555</v>
      </c>
      <c r="J62" t="s">
        <v>1556</v>
      </c>
      <c r="K62" t="s">
        <v>1557</v>
      </c>
      <c r="L62">
        <v>1368</v>
      </c>
      <c r="N62">
        <v>1011</v>
      </c>
      <c r="O62" t="s">
        <v>1558</v>
      </c>
      <c r="P62" t="s">
        <v>1558</v>
      </c>
      <c r="Q62">
        <v>1</v>
      </c>
      <c r="W62">
        <v>0</v>
      </c>
      <c r="X62">
        <v>874612079</v>
      </c>
      <c r="Y62">
        <f>((AT62*1.2)*0.3)</f>
        <v>3.5999999999999999E-3</v>
      </c>
      <c r="AA62">
        <v>0</v>
      </c>
      <c r="AB62">
        <v>1485.19</v>
      </c>
      <c r="AC62">
        <v>744.56</v>
      </c>
      <c r="AD62">
        <v>0</v>
      </c>
      <c r="AE62">
        <v>0</v>
      </c>
      <c r="AF62">
        <v>83.1</v>
      </c>
      <c r="AG62">
        <v>12.62</v>
      </c>
      <c r="AH62">
        <v>0</v>
      </c>
      <c r="AI62">
        <v>1</v>
      </c>
      <c r="AJ62">
        <v>17.07</v>
      </c>
      <c r="AK62">
        <v>56.35</v>
      </c>
      <c r="AL62">
        <v>1</v>
      </c>
      <c r="AM62">
        <v>2</v>
      </c>
      <c r="AN62">
        <v>0</v>
      </c>
      <c r="AO62">
        <v>1</v>
      </c>
      <c r="AP62">
        <v>1</v>
      </c>
      <c r="AQ62">
        <v>0</v>
      </c>
      <c r="AR62">
        <v>0</v>
      </c>
      <c r="AS62" t="s">
        <v>3</v>
      </c>
      <c r="AT62">
        <v>0.01</v>
      </c>
      <c r="AU62" t="s">
        <v>32</v>
      </c>
      <c r="AV62">
        <v>0</v>
      </c>
      <c r="AW62">
        <v>2</v>
      </c>
      <c r="AX62">
        <v>57036437</v>
      </c>
      <c r="AY62">
        <v>1</v>
      </c>
      <c r="AZ62">
        <v>0</v>
      </c>
      <c r="BA62">
        <v>75</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CV62">
        <v>0</v>
      </c>
      <c r="CW62">
        <f>ROUND(Y62*Source!I56*DO62,9)</f>
        <v>0.18263663999999999</v>
      </c>
      <c r="CX62">
        <f>ROUND(Y62*Source!I56,9)</f>
        <v>1.4472E-2</v>
      </c>
      <c r="CY62">
        <f>AB62</f>
        <v>1485.19</v>
      </c>
      <c r="CZ62">
        <f>AF62</f>
        <v>83.1</v>
      </c>
      <c r="DA62">
        <f>AJ62</f>
        <v>17.07</v>
      </c>
      <c r="DB62">
        <f>ROUND(((ROUND(AT62*CZ62,2)*1.2)*0.3),6)</f>
        <v>0.29880000000000001</v>
      </c>
      <c r="DC62">
        <f>ROUND(((ROUND(AT62*AG62,2)*1.2)*0.3),6)</f>
        <v>4.6800000000000001E-2</v>
      </c>
      <c r="DD62" t="s">
        <v>3</v>
      </c>
      <c r="DE62" t="s">
        <v>3</v>
      </c>
      <c r="DF62">
        <f t="shared" si="38"/>
        <v>0</v>
      </c>
      <c r="DG62">
        <f>ROUND(ROUND(AF62*AJ62,2)*CX62,2)</f>
        <v>20.53</v>
      </c>
      <c r="DH62">
        <f>ROUND(ROUND(AG62*AK62,2)*CX62,2)</f>
        <v>10.29</v>
      </c>
      <c r="DI62">
        <f t="shared" si="3"/>
        <v>0</v>
      </c>
      <c r="DJ62">
        <f>DG62</f>
        <v>20.53</v>
      </c>
      <c r="DK62">
        <v>0</v>
      </c>
      <c r="DL62" t="s">
        <v>1559</v>
      </c>
      <c r="DM62">
        <v>0</v>
      </c>
      <c r="DN62" t="s">
        <v>1554</v>
      </c>
      <c r="DO62">
        <v>12.62</v>
      </c>
    </row>
    <row r="63" spans="1:119" x14ac:dyDescent="0.25">
      <c r="A63">
        <f>ROW(Source!A56)</f>
        <v>56</v>
      </c>
      <c r="B63">
        <v>55890823</v>
      </c>
      <c r="C63">
        <v>55982387</v>
      </c>
      <c r="D63">
        <v>55490263</v>
      </c>
      <c r="E63">
        <v>1</v>
      </c>
      <c r="F63">
        <v>1</v>
      </c>
      <c r="G63">
        <v>1081</v>
      </c>
      <c r="H63">
        <v>2</v>
      </c>
      <c r="I63" t="s">
        <v>1601</v>
      </c>
      <c r="J63" t="s">
        <v>1602</v>
      </c>
      <c r="K63" t="s">
        <v>1603</v>
      </c>
      <c r="L63">
        <v>1368</v>
      </c>
      <c r="N63">
        <v>1011</v>
      </c>
      <c r="O63" t="s">
        <v>1558</v>
      </c>
      <c r="P63" t="s">
        <v>1558</v>
      </c>
      <c r="Q63">
        <v>1</v>
      </c>
      <c r="W63">
        <v>0</v>
      </c>
      <c r="X63">
        <v>-1895752648</v>
      </c>
      <c r="Y63">
        <f>((AT63*1.2)*0.3)</f>
        <v>6.7031999999999998</v>
      </c>
      <c r="AA63">
        <v>0</v>
      </c>
      <c r="AB63">
        <v>7.71</v>
      </c>
      <c r="AC63">
        <v>0</v>
      </c>
      <c r="AD63">
        <v>0</v>
      </c>
      <c r="AE63">
        <v>0</v>
      </c>
      <c r="AF63">
        <v>0.77</v>
      </c>
      <c r="AG63">
        <v>0</v>
      </c>
      <c r="AH63">
        <v>0</v>
      </c>
      <c r="AI63">
        <v>1</v>
      </c>
      <c r="AJ63">
        <v>9.56</v>
      </c>
      <c r="AK63">
        <v>1</v>
      </c>
      <c r="AL63">
        <v>1</v>
      </c>
      <c r="AM63">
        <v>2</v>
      </c>
      <c r="AN63">
        <v>0</v>
      </c>
      <c r="AO63">
        <v>1</v>
      </c>
      <c r="AP63">
        <v>1</v>
      </c>
      <c r="AQ63">
        <v>0</v>
      </c>
      <c r="AR63">
        <v>0</v>
      </c>
      <c r="AS63" t="s">
        <v>3</v>
      </c>
      <c r="AT63">
        <v>18.62</v>
      </c>
      <c r="AU63" t="s">
        <v>32</v>
      </c>
      <c r="AV63">
        <v>0</v>
      </c>
      <c r="AW63">
        <v>2</v>
      </c>
      <c r="AX63">
        <v>57036438</v>
      </c>
      <c r="AY63">
        <v>1</v>
      </c>
      <c r="AZ63">
        <v>0</v>
      </c>
      <c r="BA63">
        <v>76</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CV63">
        <v>0</v>
      </c>
      <c r="CW63">
        <f>ROUND(Y63*Source!I56*DO63,9)</f>
        <v>0</v>
      </c>
      <c r="CX63">
        <f>ROUND(Y63*Source!I56,9)</f>
        <v>26.946864000000001</v>
      </c>
      <c r="CY63">
        <f>AB63</f>
        <v>7.71</v>
      </c>
      <c r="CZ63">
        <f>AF63</f>
        <v>0.77</v>
      </c>
      <c r="DA63">
        <f>AJ63</f>
        <v>9.56</v>
      </c>
      <c r="DB63">
        <f>ROUND(((ROUND(AT63*CZ63,2)*1.2)*0.3),6)</f>
        <v>5.1623999999999999</v>
      </c>
      <c r="DC63">
        <f>ROUND(((ROUND(AT63*AG63,2)*1.2)*0.3),6)</f>
        <v>0</v>
      </c>
      <c r="DD63" t="s">
        <v>3</v>
      </c>
      <c r="DE63" t="s">
        <v>3</v>
      </c>
      <c r="DF63">
        <f t="shared" si="38"/>
        <v>0</v>
      </c>
      <c r="DG63">
        <f>ROUND(ROUND(AF63*AJ63,2)*CX63,2)</f>
        <v>198.33</v>
      </c>
      <c r="DH63">
        <f t="shared" ref="DH63:DH79" si="39">ROUND(ROUND(AG63,2)*CX63,2)</f>
        <v>0</v>
      </c>
      <c r="DI63">
        <f t="shared" si="3"/>
        <v>0</v>
      </c>
      <c r="DJ63">
        <f>DG63</f>
        <v>198.33</v>
      </c>
      <c r="DK63">
        <v>0</v>
      </c>
      <c r="DL63" t="s">
        <v>3</v>
      </c>
      <c r="DM63">
        <v>0</v>
      </c>
      <c r="DN63" t="s">
        <v>3</v>
      </c>
      <c r="DO63">
        <v>0</v>
      </c>
    </row>
    <row r="64" spans="1:119" x14ac:dyDescent="0.25">
      <c r="A64">
        <f>ROW(Source!A56)</f>
        <v>56</v>
      </c>
      <c r="B64">
        <v>55890823</v>
      </c>
      <c r="C64">
        <v>55982387</v>
      </c>
      <c r="D64">
        <v>55459237</v>
      </c>
      <c r="E64">
        <v>1</v>
      </c>
      <c r="F64">
        <v>1</v>
      </c>
      <c r="G64">
        <v>1081</v>
      </c>
      <c r="H64">
        <v>3</v>
      </c>
      <c r="I64" t="s">
        <v>1604</v>
      </c>
      <c r="J64" t="s">
        <v>1605</v>
      </c>
      <c r="K64" t="s">
        <v>1606</v>
      </c>
      <c r="L64">
        <v>1339</v>
      </c>
      <c r="N64">
        <v>1007</v>
      </c>
      <c r="O64" t="s">
        <v>1462</v>
      </c>
      <c r="P64" t="s">
        <v>1462</v>
      </c>
      <c r="Q64">
        <v>1</v>
      </c>
      <c r="W64">
        <v>0</v>
      </c>
      <c r="X64">
        <v>-1622585150</v>
      </c>
      <c r="Y64">
        <f>((AT64*1)*0)</f>
        <v>0</v>
      </c>
      <c r="AA64">
        <v>54.79</v>
      </c>
      <c r="AB64">
        <v>0</v>
      </c>
      <c r="AC64">
        <v>0</v>
      </c>
      <c r="AD64">
        <v>0</v>
      </c>
      <c r="AE64">
        <v>7.07</v>
      </c>
      <c r="AF64">
        <v>0</v>
      </c>
      <c r="AG64">
        <v>0</v>
      </c>
      <c r="AH64">
        <v>0</v>
      </c>
      <c r="AI64">
        <v>7.75</v>
      </c>
      <c r="AJ64">
        <v>1</v>
      </c>
      <c r="AK64">
        <v>1</v>
      </c>
      <c r="AL64">
        <v>1</v>
      </c>
      <c r="AM64">
        <v>2</v>
      </c>
      <c r="AN64">
        <v>0</v>
      </c>
      <c r="AO64">
        <v>1</v>
      </c>
      <c r="AP64">
        <v>1</v>
      </c>
      <c r="AQ64">
        <v>0</v>
      </c>
      <c r="AR64">
        <v>0</v>
      </c>
      <c r="AS64" t="s">
        <v>3</v>
      </c>
      <c r="AT64">
        <v>3.2000000000000002E-3</v>
      </c>
      <c r="AU64" t="s">
        <v>31</v>
      </c>
      <c r="AV64">
        <v>0</v>
      </c>
      <c r="AW64">
        <v>2</v>
      </c>
      <c r="AX64">
        <v>57036439</v>
      </c>
      <c r="AY64">
        <v>1</v>
      </c>
      <c r="AZ64">
        <v>0</v>
      </c>
      <c r="BA64">
        <v>77</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CV64">
        <v>0</v>
      </c>
      <c r="CW64">
        <v>0</v>
      </c>
      <c r="CX64">
        <f>ROUND(Y64*Source!I56,9)</f>
        <v>0</v>
      </c>
      <c r="CY64">
        <f>AA64</f>
        <v>54.79</v>
      </c>
      <c r="CZ64">
        <f>AE64</f>
        <v>7.07</v>
      </c>
      <c r="DA64">
        <f>AI64</f>
        <v>7.75</v>
      </c>
      <c r="DB64">
        <f>ROUND(((ROUND(AT64*CZ64,2)*1)*0),6)</f>
        <v>0</v>
      </c>
      <c r="DC64">
        <f>ROUND(((ROUND(AT64*AG64,2)*1)*0),6)</f>
        <v>0</v>
      </c>
      <c r="DD64" t="s">
        <v>3</v>
      </c>
      <c r="DE64" t="s">
        <v>3</v>
      </c>
      <c r="DF64">
        <f>ROUND(ROUND(AE64*AI64,2)*CX64,2)</f>
        <v>0</v>
      </c>
      <c r="DG64">
        <f t="shared" ref="DG64:DG78" si="40">ROUND(ROUND(AF64,2)*CX64,2)</f>
        <v>0</v>
      </c>
      <c r="DH64">
        <f t="shared" si="39"/>
        <v>0</v>
      </c>
      <c r="DI64">
        <f t="shared" si="3"/>
        <v>0</v>
      </c>
      <c r="DJ64">
        <f>DF64</f>
        <v>0</v>
      </c>
      <c r="DK64">
        <v>0</v>
      </c>
      <c r="DL64" t="s">
        <v>3</v>
      </c>
      <c r="DM64">
        <v>0</v>
      </c>
      <c r="DN64" t="s">
        <v>3</v>
      </c>
      <c r="DO64">
        <v>0</v>
      </c>
    </row>
    <row r="65" spans="1:119" x14ac:dyDescent="0.25">
      <c r="A65">
        <f>ROW(Source!A56)</f>
        <v>56</v>
      </c>
      <c r="B65">
        <v>55890823</v>
      </c>
      <c r="C65">
        <v>55982387</v>
      </c>
      <c r="D65">
        <v>55466860</v>
      </c>
      <c r="E65">
        <v>1</v>
      </c>
      <c r="F65">
        <v>1</v>
      </c>
      <c r="G65">
        <v>1081</v>
      </c>
      <c r="H65">
        <v>3</v>
      </c>
      <c r="I65" t="s">
        <v>1607</v>
      </c>
      <c r="J65" t="s">
        <v>1608</v>
      </c>
      <c r="K65" t="s">
        <v>2497</v>
      </c>
      <c r="L65">
        <v>1346</v>
      </c>
      <c r="N65">
        <v>1009</v>
      </c>
      <c r="O65" t="s">
        <v>222</v>
      </c>
      <c r="P65" t="s">
        <v>222</v>
      </c>
      <c r="Q65">
        <v>1</v>
      </c>
      <c r="W65">
        <v>0</v>
      </c>
      <c r="X65">
        <v>-28009815</v>
      </c>
      <c r="Y65">
        <f>((AT65*1)*0)</f>
        <v>0</v>
      </c>
      <c r="AA65">
        <v>14.36</v>
      </c>
      <c r="AB65">
        <v>0</v>
      </c>
      <c r="AC65">
        <v>0</v>
      </c>
      <c r="AD65">
        <v>0</v>
      </c>
      <c r="AE65">
        <v>3.17</v>
      </c>
      <c r="AF65">
        <v>0</v>
      </c>
      <c r="AG65">
        <v>0</v>
      </c>
      <c r="AH65">
        <v>0</v>
      </c>
      <c r="AI65">
        <v>4.53</v>
      </c>
      <c r="AJ65">
        <v>1</v>
      </c>
      <c r="AK65">
        <v>1</v>
      </c>
      <c r="AL65">
        <v>1</v>
      </c>
      <c r="AM65">
        <v>2</v>
      </c>
      <c r="AN65">
        <v>0</v>
      </c>
      <c r="AO65">
        <v>1</v>
      </c>
      <c r="AP65">
        <v>1</v>
      </c>
      <c r="AQ65">
        <v>0</v>
      </c>
      <c r="AR65">
        <v>0</v>
      </c>
      <c r="AS65" t="s">
        <v>3</v>
      </c>
      <c r="AT65">
        <v>4.5659999999999998</v>
      </c>
      <c r="AU65" t="s">
        <v>31</v>
      </c>
      <c r="AV65">
        <v>0</v>
      </c>
      <c r="AW65">
        <v>2</v>
      </c>
      <c r="AX65">
        <v>57036440</v>
      </c>
      <c r="AY65">
        <v>1</v>
      </c>
      <c r="AZ65">
        <v>0</v>
      </c>
      <c r="BA65">
        <v>78</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CV65">
        <v>0</v>
      </c>
      <c r="CW65">
        <v>0</v>
      </c>
      <c r="CX65">
        <f>ROUND(Y65*Source!I56,9)</f>
        <v>0</v>
      </c>
      <c r="CY65">
        <f>AA65</f>
        <v>14.36</v>
      </c>
      <c r="CZ65">
        <f>AE65</f>
        <v>3.17</v>
      </c>
      <c r="DA65">
        <f>AI65</f>
        <v>4.53</v>
      </c>
      <c r="DB65">
        <f>ROUND(((ROUND(AT65*CZ65,2)*1)*0),6)</f>
        <v>0</v>
      </c>
      <c r="DC65">
        <f>ROUND(((ROUND(AT65*AG65,2)*1)*0),6)</f>
        <v>0</v>
      </c>
      <c r="DD65" t="s">
        <v>3</v>
      </c>
      <c r="DE65" t="s">
        <v>3</v>
      </c>
      <c r="DF65">
        <f>ROUND(ROUND(AE65*AI65,2)*CX65,2)</f>
        <v>0</v>
      </c>
      <c r="DG65">
        <f t="shared" si="40"/>
        <v>0</v>
      </c>
      <c r="DH65">
        <f t="shared" si="39"/>
        <v>0</v>
      </c>
      <c r="DI65">
        <f t="shared" ref="DI65:DI128" si="41">ROUND(ROUND(AH65,2)*CX65,2)</f>
        <v>0</v>
      </c>
      <c r="DJ65">
        <f>DF65</f>
        <v>0</v>
      </c>
      <c r="DK65">
        <v>0</v>
      </c>
      <c r="DL65" t="s">
        <v>3</v>
      </c>
      <c r="DM65">
        <v>0</v>
      </c>
      <c r="DN65" t="s">
        <v>3</v>
      </c>
      <c r="DO65">
        <v>0</v>
      </c>
    </row>
    <row r="66" spans="1:119" x14ac:dyDescent="0.25">
      <c r="A66">
        <f>ROW(Source!A56)</f>
        <v>56</v>
      </c>
      <c r="B66">
        <v>55890823</v>
      </c>
      <c r="C66">
        <v>55982387</v>
      </c>
      <c r="D66">
        <v>55469280</v>
      </c>
      <c r="E66">
        <v>1</v>
      </c>
      <c r="F66">
        <v>1</v>
      </c>
      <c r="G66">
        <v>1081</v>
      </c>
      <c r="H66">
        <v>3</v>
      </c>
      <c r="I66" t="s">
        <v>1610</v>
      </c>
      <c r="J66" t="s">
        <v>1611</v>
      </c>
      <c r="K66" t="s">
        <v>1612</v>
      </c>
      <c r="L66">
        <v>1354</v>
      </c>
      <c r="N66">
        <v>1010</v>
      </c>
      <c r="O66" t="s">
        <v>266</v>
      </c>
      <c r="P66" t="s">
        <v>266</v>
      </c>
      <c r="Q66">
        <v>1</v>
      </c>
      <c r="W66">
        <v>0</v>
      </c>
      <c r="X66">
        <v>995337843</v>
      </c>
      <c r="Y66">
        <f>((AT66*1)*0)</f>
        <v>0</v>
      </c>
      <c r="AA66">
        <v>2201.91</v>
      </c>
      <c r="AB66">
        <v>0</v>
      </c>
      <c r="AC66">
        <v>0</v>
      </c>
      <c r="AD66">
        <v>0</v>
      </c>
      <c r="AE66">
        <v>780.82</v>
      </c>
      <c r="AF66">
        <v>0</v>
      </c>
      <c r="AG66">
        <v>0</v>
      </c>
      <c r="AH66">
        <v>0</v>
      </c>
      <c r="AI66">
        <v>2.82</v>
      </c>
      <c r="AJ66">
        <v>1</v>
      </c>
      <c r="AK66">
        <v>1</v>
      </c>
      <c r="AL66">
        <v>1</v>
      </c>
      <c r="AM66">
        <v>2</v>
      </c>
      <c r="AN66">
        <v>0</v>
      </c>
      <c r="AO66">
        <v>1</v>
      </c>
      <c r="AP66">
        <v>1</v>
      </c>
      <c r="AQ66">
        <v>0</v>
      </c>
      <c r="AR66">
        <v>0</v>
      </c>
      <c r="AS66" t="s">
        <v>3</v>
      </c>
      <c r="AT66">
        <v>1.946</v>
      </c>
      <c r="AU66" t="s">
        <v>31</v>
      </c>
      <c r="AV66">
        <v>0</v>
      </c>
      <c r="AW66">
        <v>2</v>
      </c>
      <c r="AX66">
        <v>57036441</v>
      </c>
      <c r="AY66">
        <v>1</v>
      </c>
      <c r="AZ66">
        <v>0</v>
      </c>
      <c r="BA66">
        <v>79</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CV66">
        <v>0</v>
      </c>
      <c r="CW66">
        <v>0</v>
      </c>
      <c r="CX66">
        <f>ROUND(Y66*Source!I56,9)</f>
        <v>0</v>
      </c>
      <c r="CY66">
        <f>AA66</f>
        <v>2201.91</v>
      </c>
      <c r="CZ66">
        <f>AE66</f>
        <v>780.82</v>
      </c>
      <c r="DA66">
        <f>AI66</f>
        <v>2.82</v>
      </c>
      <c r="DB66">
        <f>ROUND(((ROUND(AT66*CZ66,2)*1)*0),6)</f>
        <v>0</v>
      </c>
      <c r="DC66">
        <f>ROUND(((ROUND(AT66*AG66,2)*1)*0),6)</f>
        <v>0</v>
      </c>
      <c r="DD66" t="s">
        <v>3</v>
      </c>
      <c r="DE66" t="s">
        <v>3</v>
      </c>
      <c r="DF66">
        <f>ROUND(ROUND(AE66*AI66,2)*CX66,2)</f>
        <v>0</v>
      </c>
      <c r="DG66">
        <f t="shared" si="40"/>
        <v>0</v>
      </c>
      <c r="DH66">
        <f t="shared" si="39"/>
        <v>0</v>
      </c>
      <c r="DI66">
        <f t="shared" si="41"/>
        <v>0</v>
      </c>
      <c r="DJ66">
        <f>DF66</f>
        <v>0</v>
      </c>
      <c r="DK66">
        <v>0</v>
      </c>
      <c r="DL66" t="s">
        <v>3</v>
      </c>
      <c r="DM66">
        <v>0</v>
      </c>
      <c r="DN66" t="s">
        <v>3</v>
      </c>
      <c r="DO66">
        <v>0</v>
      </c>
    </row>
    <row r="67" spans="1:119" x14ac:dyDescent="0.25">
      <c r="A67">
        <f>ROW(Source!A73)</f>
        <v>73</v>
      </c>
      <c r="B67">
        <v>54971259</v>
      </c>
      <c r="C67">
        <v>55982399</v>
      </c>
      <c r="D67">
        <v>55424304</v>
      </c>
      <c r="E67">
        <v>1081</v>
      </c>
      <c r="F67">
        <v>1</v>
      </c>
      <c r="G67">
        <v>1081</v>
      </c>
      <c r="H67">
        <v>1</v>
      </c>
      <c r="I67" t="s">
        <v>1552</v>
      </c>
      <c r="J67" t="s">
        <v>3</v>
      </c>
      <c r="K67" t="s">
        <v>1553</v>
      </c>
      <c r="L67">
        <v>1191</v>
      </c>
      <c r="N67">
        <v>1013</v>
      </c>
      <c r="O67" t="s">
        <v>1554</v>
      </c>
      <c r="P67" t="s">
        <v>1554</v>
      </c>
      <c r="Q67">
        <v>1</v>
      </c>
      <c r="W67">
        <v>0</v>
      </c>
      <c r="X67">
        <v>476480486</v>
      </c>
      <c r="Y67">
        <f>((AT67*1.2)*0.3)</f>
        <v>1.9331999999999998</v>
      </c>
      <c r="AA67">
        <v>0</v>
      </c>
      <c r="AB67">
        <v>0</v>
      </c>
      <c r="AC67">
        <v>0</v>
      </c>
      <c r="AD67">
        <v>0</v>
      </c>
      <c r="AE67">
        <v>0</v>
      </c>
      <c r="AF67">
        <v>0</v>
      </c>
      <c r="AG67">
        <v>0</v>
      </c>
      <c r="AH67">
        <v>0</v>
      </c>
      <c r="AI67">
        <v>1</v>
      </c>
      <c r="AJ67">
        <v>1</v>
      </c>
      <c r="AK67">
        <v>1</v>
      </c>
      <c r="AL67">
        <v>1</v>
      </c>
      <c r="AM67">
        <v>-2</v>
      </c>
      <c r="AN67">
        <v>0</v>
      </c>
      <c r="AO67">
        <v>1</v>
      </c>
      <c r="AP67">
        <v>1</v>
      </c>
      <c r="AQ67">
        <v>0</v>
      </c>
      <c r="AR67">
        <v>0</v>
      </c>
      <c r="AS67" t="s">
        <v>3</v>
      </c>
      <c r="AT67">
        <v>5.37</v>
      </c>
      <c r="AU67" t="s">
        <v>32</v>
      </c>
      <c r="AV67">
        <v>1</v>
      </c>
      <c r="AW67">
        <v>2</v>
      </c>
      <c r="AX67">
        <v>55982402</v>
      </c>
      <c r="AY67">
        <v>1</v>
      </c>
      <c r="AZ67">
        <v>0</v>
      </c>
      <c r="BA67">
        <v>81</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CU67">
        <f>ROUND(AT67*Source!I73*AH67*AL67,2)</f>
        <v>0</v>
      </c>
      <c r="CV67">
        <f>ROUND(Y67*Source!I73,9)</f>
        <v>15.4656</v>
      </c>
      <c r="CW67">
        <v>0</v>
      </c>
      <c r="CX67">
        <f>ROUND(Y67*Source!I73,9)</f>
        <v>15.4656</v>
      </c>
      <c r="CY67">
        <f>AD67</f>
        <v>0</v>
      </c>
      <c r="CZ67">
        <f>AH67</f>
        <v>0</v>
      </c>
      <c r="DA67">
        <f>AL67</f>
        <v>1</v>
      </c>
      <c r="DB67">
        <f>ROUND(((ROUND(AT67*CZ67,2)*1.2)*0.3),6)</f>
        <v>0</v>
      </c>
      <c r="DC67">
        <f>ROUND(((ROUND(AT67*AG67,2)*1.2)*0.3),6)</f>
        <v>0</v>
      </c>
      <c r="DD67" t="s">
        <v>3</v>
      </c>
      <c r="DE67" t="s">
        <v>3</v>
      </c>
      <c r="DF67">
        <f>ROUND(ROUND(AE67,2)*CX67,2)</f>
        <v>0</v>
      </c>
      <c r="DG67">
        <f t="shared" si="40"/>
        <v>0</v>
      </c>
      <c r="DH67">
        <f t="shared" si="39"/>
        <v>0</v>
      </c>
      <c r="DI67">
        <f t="shared" si="41"/>
        <v>0</v>
      </c>
      <c r="DJ67">
        <f>DI67</f>
        <v>0</v>
      </c>
      <c r="DK67">
        <v>0</v>
      </c>
      <c r="DL67" t="s">
        <v>3</v>
      </c>
      <c r="DM67">
        <v>0</v>
      </c>
      <c r="DN67" t="s">
        <v>3</v>
      </c>
      <c r="DO67">
        <v>0</v>
      </c>
    </row>
    <row r="68" spans="1:119" x14ac:dyDescent="0.25">
      <c r="A68">
        <f>ROW(Source!A73)</f>
        <v>73</v>
      </c>
      <c r="B68">
        <v>54971259</v>
      </c>
      <c r="C68">
        <v>55982399</v>
      </c>
      <c r="D68">
        <v>55459873</v>
      </c>
      <c r="E68">
        <v>1</v>
      </c>
      <c r="F68">
        <v>1</v>
      </c>
      <c r="G68">
        <v>1081</v>
      </c>
      <c r="H68">
        <v>3</v>
      </c>
      <c r="I68" t="s">
        <v>1613</v>
      </c>
      <c r="J68" t="s">
        <v>1614</v>
      </c>
      <c r="K68" t="s">
        <v>1615</v>
      </c>
      <c r="L68">
        <v>1348</v>
      </c>
      <c r="N68">
        <v>1009</v>
      </c>
      <c r="O68" t="s">
        <v>1092</v>
      </c>
      <c r="P68" t="s">
        <v>1092</v>
      </c>
      <c r="Q68">
        <v>1000</v>
      </c>
      <c r="W68">
        <v>0</v>
      </c>
      <c r="X68">
        <v>-1448251497</v>
      </c>
      <c r="Y68">
        <f>((AT68*1)*0)</f>
        <v>0</v>
      </c>
      <c r="AA68">
        <v>18495.41</v>
      </c>
      <c r="AB68">
        <v>0</v>
      </c>
      <c r="AC68">
        <v>0</v>
      </c>
      <c r="AD68">
        <v>0</v>
      </c>
      <c r="AE68">
        <v>18495.41</v>
      </c>
      <c r="AF68">
        <v>0</v>
      </c>
      <c r="AG68">
        <v>0</v>
      </c>
      <c r="AH68">
        <v>0</v>
      </c>
      <c r="AI68">
        <v>1</v>
      </c>
      <c r="AJ68">
        <v>1</v>
      </c>
      <c r="AK68">
        <v>1</v>
      </c>
      <c r="AL68">
        <v>1</v>
      </c>
      <c r="AM68">
        <v>-2</v>
      </c>
      <c r="AN68">
        <v>0</v>
      </c>
      <c r="AO68">
        <v>1</v>
      </c>
      <c r="AP68">
        <v>1</v>
      </c>
      <c r="AQ68">
        <v>0</v>
      </c>
      <c r="AR68">
        <v>0</v>
      </c>
      <c r="AS68" t="s">
        <v>3</v>
      </c>
      <c r="AT68">
        <v>2.0000000000000002E-5</v>
      </c>
      <c r="AU68" t="s">
        <v>31</v>
      </c>
      <c r="AV68">
        <v>0</v>
      </c>
      <c r="AW68">
        <v>2</v>
      </c>
      <c r="AX68">
        <v>55982403</v>
      </c>
      <c r="AY68">
        <v>1</v>
      </c>
      <c r="AZ68">
        <v>0</v>
      </c>
      <c r="BA68">
        <v>82</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CV68">
        <v>0</v>
      </c>
      <c r="CW68">
        <v>0</v>
      </c>
      <c r="CX68">
        <f>ROUND(Y68*Source!I73,9)</f>
        <v>0</v>
      </c>
      <c r="CY68">
        <f>AA68</f>
        <v>18495.41</v>
      </c>
      <c r="CZ68">
        <f>AE68</f>
        <v>18495.41</v>
      </c>
      <c r="DA68">
        <f>AI68</f>
        <v>1</v>
      </c>
      <c r="DB68">
        <f>ROUND(((ROUND(AT68*CZ68,2)*1)*0),6)</f>
        <v>0</v>
      </c>
      <c r="DC68">
        <f>ROUND(((ROUND(AT68*AG68,2)*1)*0),6)</f>
        <v>0</v>
      </c>
      <c r="DD68" t="s">
        <v>3</v>
      </c>
      <c r="DE68" t="s">
        <v>3</v>
      </c>
      <c r="DF68">
        <f>ROUND(ROUND(AE68,2)*CX68,2)</f>
        <v>0</v>
      </c>
      <c r="DG68">
        <f t="shared" si="40"/>
        <v>0</v>
      </c>
      <c r="DH68">
        <f t="shared" si="39"/>
        <v>0</v>
      </c>
      <c r="DI68">
        <f t="shared" si="41"/>
        <v>0</v>
      </c>
      <c r="DJ68">
        <f>DF68</f>
        <v>0</v>
      </c>
      <c r="DK68">
        <v>0</v>
      </c>
      <c r="DL68" t="s">
        <v>3</v>
      </c>
      <c r="DM68">
        <v>0</v>
      </c>
      <c r="DN68" t="s">
        <v>3</v>
      </c>
      <c r="DO68">
        <v>0</v>
      </c>
    </row>
    <row r="69" spans="1:119" x14ac:dyDescent="0.25">
      <c r="A69">
        <f>ROW(Source!A74)</f>
        <v>74</v>
      </c>
      <c r="B69">
        <v>55890823</v>
      </c>
      <c r="C69">
        <v>55982399</v>
      </c>
      <c r="D69">
        <v>55424304</v>
      </c>
      <c r="E69">
        <v>1081</v>
      </c>
      <c r="F69">
        <v>1</v>
      </c>
      <c r="G69">
        <v>1081</v>
      </c>
      <c r="H69">
        <v>1</v>
      </c>
      <c r="I69" t="s">
        <v>1552</v>
      </c>
      <c r="J69" t="s">
        <v>3</v>
      </c>
      <c r="K69" t="s">
        <v>1553</v>
      </c>
      <c r="L69">
        <v>1191</v>
      </c>
      <c r="N69">
        <v>1013</v>
      </c>
      <c r="O69" t="s">
        <v>1554</v>
      </c>
      <c r="P69" t="s">
        <v>1554</v>
      </c>
      <c r="Q69">
        <v>1</v>
      </c>
      <c r="W69">
        <v>0</v>
      </c>
      <c r="X69">
        <v>476480486</v>
      </c>
      <c r="Y69">
        <f>((AT69*1.2)*0.3)</f>
        <v>1.9331999999999998</v>
      </c>
      <c r="AA69">
        <v>0</v>
      </c>
      <c r="AB69">
        <v>0</v>
      </c>
      <c r="AC69">
        <v>0</v>
      </c>
      <c r="AD69">
        <v>0</v>
      </c>
      <c r="AE69">
        <v>0</v>
      </c>
      <c r="AF69">
        <v>0</v>
      </c>
      <c r="AG69">
        <v>0</v>
      </c>
      <c r="AH69">
        <v>0</v>
      </c>
      <c r="AI69">
        <v>1</v>
      </c>
      <c r="AJ69">
        <v>1</v>
      </c>
      <c r="AK69">
        <v>1</v>
      </c>
      <c r="AL69">
        <v>1</v>
      </c>
      <c r="AM69">
        <v>5</v>
      </c>
      <c r="AN69">
        <v>0</v>
      </c>
      <c r="AO69">
        <v>1</v>
      </c>
      <c r="AP69">
        <v>1</v>
      </c>
      <c r="AQ69">
        <v>0</v>
      </c>
      <c r="AR69">
        <v>0</v>
      </c>
      <c r="AS69" t="s">
        <v>3</v>
      </c>
      <c r="AT69">
        <v>5.37</v>
      </c>
      <c r="AU69" t="s">
        <v>32</v>
      </c>
      <c r="AV69">
        <v>1</v>
      </c>
      <c r="AW69">
        <v>2</v>
      </c>
      <c r="AX69">
        <v>55982402</v>
      </c>
      <c r="AY69">
        <v>1</v>
      </c>
      <c r="AZ69">
        <v>0</v>
      </c>
      <c r="BA69">
        <v>83</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CU69">
        <f>ROUND(AT69*Source!I74*AH69*AL69,2)</f>
        <v>0</v>
      </c>
      <c r="CV69">
        <f>ROUND(Y69*Source!I74,9)</f>
        <v>15.4656</v>
      </c>
      <c r="CW69">
        <v>0</v>
      </c>
      <c r="CX69">
        <f>ROUND(Y69*Source!I74,9)</f>
        <v>15.4656</v>
      </c>
      <c r="CY69">
        <f>AD69</f>
        <v>0</v>
      </c>
      <c r="CZ69">
        <f>AH69</f>
        <v>0</v>
      </c>
      <c r="DA69">
        <f>AL69</f>
        <v>1</v>
      </c>
      <c r="DB69">
        <f>ROUND(((ROUND(AT69*CZ69,2)*1.2)*0.3),6)</f>
        <v>0</v>
      </c>
      <c r="DC69">
        <f>ROUND(((ROUND(AT69*AG69,2)*1.2)*0.3),6)</f>
        <v>0</v>
      </c>
      <c r="DD69" t="s">
        <v>3</v>
      </c>
      <c r="DE69" t="s">
        <v>3</v>
      </c>
      <c r="DF69">
        <f>ROUND(ROUND(AE69,2)*CX69,2)</f>
        <v>0</v>
      </c>
      <c r="DG69">
        <f t="shared" si="40"/>
        <v>0</v>
      </c>
      <c r="DH69">
        <f t="shared" si="39"/>
        <v>0</v>
      </c>
      <c r="DI69">
        <f t="shared" si="41"/>
        <v>0</v>
      </c>
      <c r="DJ69">
        <f>DI69</f>
        <v>0</v>
      </c>
      <c r="DK69">
        <v>0</v>
      </c>
      <c r="DL69" t="s">
        <v>3</v>
      </c>
      <c r="DM69">
        <v>0</v>
      </c>
      <c r="DN69" t="s">
        <v>3</v>
      </c>
      <c r="DO69">
        <v>0</v>
      </c>
    </row>
    <row r="70" spans="1:119" x14ac:dyDescent="0.25">
      <c r="A70">
        <f>ROW(Source!A74)</f>
        <v>74</v>
      </c>
      <c r="B70">
        <v>55890823</v>
      </c>
      <c r="C70">
        <v>55982399</v>
      </c>
      <c r="D70">
        <v>55459873</v>
      </c>
      <c r="E70">
        <v>1</v>
      </c>
      <c r="F70">
        <v>1</v>
      </c>
      <c r="G70">
        <v>1081</v>
      </c>
      <c r="H70">
        <v>3</v>
      </c>
      <c r="I70" t="s">
        <v>1613</v>
      </c>
      <c r="J70" t="s">
        <v>1614</v>
      </c>
      <c r="K70" t="s">
        <v>1615</v>
      </c>
      <c r="L70">
        <v>1348</v>
      </c>
      <c r="N70">
        <v>1009</v>
      </c>
      <c r="O70" t="s">
        <v>1092</v>
      </c>
      <c r="P70" t="s">
        <v>1092</v>
      </c>
      <c r="Q70">
        <v>1000</v>
      </c>
      <c r="W70">
        <v>0</v>
      </c>
      <c r="X70">
        <v>-1448251497</v>
      </c>
      <c r="Y70">
        <f>((AT70*1)*0)</f>
        <v>0</v>
      </c>
      <c r="AA70">
        <v>101169.89</v>
      </c>
      <c r="AB70">
        <v>0</v>
      </c>
      <c r="AC70">
        <v>0</v>
      </c>
      <c r="AD70">
        <v>0</v>
      </c>
      <c r="AE70">
        <v>18495.41</v>
      </c>
      <c r="AF70">
        <v>0</v>
      </c>
      <c r="AG70">
        <v>0</v>
      </c>
      <c r="AH70">
        <v>0</v>
      </c>
      <c r="AI70">
        <v>5.47</v>
      </c>
      <c r="AJ70">
        <v>1</v>
      </c>
      <c r="AK70">
        <v>1</v>
      </c>
      <c r="AL70">
        <v>1</v>
      </c>
      <c r="AM70">
        <v>2</v>
      </c>
      <c r="AN70">
        <v>0</v>
      </c>
      <c r="AO70">
        <v>1</v>
      </c>
      <c r="AP70">
        <v>1</v>
      </c>
      <c r="AQ70">
        <v>0</v>
      </c>
      <c r="AR70">
        <v>0</v>
      </c>
      <c r="AS70" t="s">
        <v>3</v>
      </c>
      <c r="AT70">
        <v>2.0000000000000002E-5</v>
      </c>
      <c r="AU70" t="s">
        <v>31</v>
      </c>
      <c r="AV70">
        <v>0</v>
      </c>
      <c r="AW70">
        <v>2</v>
      </c>
      <c r="AX70">
        <v>55982403</v>
      </c>
      <c r="AY70">
        <v>1</v>
      </c>
      <c r="AZ70">
        <v>0</v>
      </c>
      <c r="BA70">
        <v>84</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CV70">
        <v>0</v>
      </c>
      <c r="CW70">
        <v>0</v>
      </c>
      <c r="CX70">
        <f>ROUND(Y70*Source!I74,9)</f>
        <v>0</v>
      </c>
      <c r="CY70">
        <f>AA70</f>
        <v>101169.89</v>
      </c>
      <c r="CZ70">
        <f>AE70</f>
        <v>18495.41</v>
      </c>
      <c r="DA70">
        <f>AI70</f>
        <v>5.47</v>
      </c>
      <c r="DB70">
        <f>ROUND(((ROUND(AT70*CZ70,2)*1)*0),6)</f>
        <v>0</v>
      </c>
      <c r="DC70">
        <f>ROUND(((ROUND(AT70*AG70,2)*1)*0),6)</f>
        <v>0</v>
      </c>
      <c r="DD70" t="s">
        <v>3</v>
      </c>
      <c r="DE70" t="s">
        <v>3</v>
      </c>
      <c r="DF70">
        <f>ROUND(ROUND(AE70*AI70,2)*CX70,2)</f>
        <v>0</v>
      </c>
      <c r="DG70">
        <f t="shared" si="40"/>
        <v>0</v>
      </c>
      <c r="DH70">
        <f t="shared" si="39"/>
        <v>0</v>
      </c>
      <c r="DI70">
        <f t="shared" si="41"/>
        <v>0</v>
      </c>
      <c r="DJ70">
        <f>DF70</f>
        <v>0</v>
      </c>
      <c r="DK70">
        <v>0</v>
      </c>
      <c r="DL70" t="s">
        <v>3</v>
      </c>
      <c r="DM70">
        <v>0</v>
      </c>
      <c r="DN70" t="s">
        <v>3</v>
      </c>
      <c r="DO70">
        <v>0</v>
      </c>
    </row>
    <row r="71" spans="1:119" x14ac:dyDescent="0.25">
      <c r="A71">
        <f>ROW(Source!A75)</f>
        <v>75</v>
      </c>
      <c r="B71">
        <v>54971259</v>
      </c>
      <c r="C71">
        <v>55982404</v>
      </c>
      <c r="D71">
        <v>55424304</v>
      </c>
      <c r="E71">
        <v>1081</v>
      </c>
      <c r="F71">
        <v>1</v>
      </c>
      <c r="G71">
        <v>1081</v>
      </c>
      <c r="H71">
        <v>1</v>
      </c>
      <c r="I71" t="s">
        <v>1552</v>
      </c>
      <c r="J71" t="s">
        <v>3</v>
      </c>
      <c r="K71" t="s">
        <v>1553</v>
      </c>
      <c r="L71">
        <v>1191</v>
      </c>
      <c r="N71">
        <v>1013</v>
      </c>
      <c r="O71" t="s">
        <v>1554</v>
      </c>
      <c r="P71" t="s">
        <v>1554</v>
      </c>
      <c r="Q71">
        <v>1</v>
      </c>
      <c r="W71">
        <v>0</v>
      </c>
      <c r="X71">
        <v>476480486</v>
      </c>
      <c r="Y71">
        <f>((AT71*1.2)*0.3)</f>
        <v>6.3</v>
      </c>
      <c r="AA71">
        <v>0</v>
      </c>
      <c r="AB71">
        <v>0</v>
      </c>
      <c r="AC71">
        <v>0</v>
      </c>
      <c r="AD71">
        <v>0</v>
      </c>
      <c r="AE71">
        <v>0</v>
      </c>
      <c r="AF71">
        <v>0</v>
      </c>
      <c r="AG71">
        <v>0</v>
      </c>
      <c r="AH71">
        <v>0</v>
      </c>
      <c r="AI71">
        <v>1</v>
      </c>
      <c r="AJ71">
        <v>1</v>
      </c>
      <c r="AK71">
        <v>1</v>
      </c>
      <c r="AL71">
        <v>1</v>
      </c>
      <c r="AM71">
        <v>-2</v>
      </c>
      <c r="AN71">
        <v>0</v>
      </c>
      <c r="AO71">
        <v>1</v>
      </c>
      <c r="AP71">
        <v>1</v>
      </c>
      <c r="AQ71">
        <v>0</v>
      </c>
      <c r="AR71">
        <v>0</v>
      </c>
      <c r="AS71" t="s">
        <v>3</v>
      </c>
      <c r="AT71">
        <v>17.5</v>
      </c>
      <c r="AU71" t="s">
        <v>32</v>
      </c>
      <c r="AV71">
        <v>1</v>
      </c>
      <c r="AW71">
        <v>2</v>
      </c>
      <c r="AX71">
        <v>55982412</v>
      </c>
      <c r="AY71">
        <v>1</v>
      </c>
      <c r="AZ71">
        <v>0</v>
      </c>
      <c r="BA71">
        <v>85</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CU71">
        <f>ROUND(AT71*Source!I75*AH71*AL71,2)</f>
        <v>0</v>
      </c>
      <c r="CV71">
        <f>ROUND(Y71*Source!I75,9)</f>
        <v>39.375</v>
      </c>
      <c r="CW71">
        <v>0</v>
      </c>
      <c r="CX71">
        <f>ROUND(Y71*Source!I75,9)</f>
        <v>39.375</v>
      </c>
      <c r="CY71">
        <f>AD71</f>
        <v>0</v>
      </c>
      <c r="CZ71">
        <f>AH71</f>
        <v>0</v>
      </c>
      <c r="DA71">
        <f>AL71</f>
        <v>1</v>
      </c>
      <c r="DB71">
        <f>ROUND(((ROUND(AT71*CZ71,2)*1.2)*0.3),6)</f>
        <v>0</v>
      </c>
      <c r="DC71">
        <f>ROUND(((ROUND(AT71*AG71,2)*1.2)*0.3),6)</f>
        <v>0</v>
      </c>
      <c r="DD71" t="s">
        <v>3</v>
      </c>
      <c r="DE71" t="s">
        <v>3</v>
      </c>
      <c r="DF71">
        <f t="shared" ref="DF71:DF80" si="42">ROUND(ROUND(AE71,2)*CX71,2)</f>
        <v>0</v>
      </c>
      <c r="DG71">
        <f t="shared" si="40"/>
        <v>0</v>
      </c>
      <c r="DH71">
        <f t="shared" si="39"/>
        <v>0</v>
      </c>
      <c r="DI71">
        <f t="shared" si="41"/>
        <v>0</v>
      </c>
      <c r="DJ71">
        <f>DI71</f>
        <v>0</v>
      </c>
      <c r="DK71">
        <v>0</v>
      </c>
      <c r="DL71" t="s">
        <v>3</v>
      </c>
      <c r="DM71">
        <v>0</v>
      </c>
      <c r="DN71" t="s">
        <v>3</v>
      </c>
      <c r="DO71">
        <v>0</v>
      </c>
    </row>
    <row r="72" spans="1:119" x14ac:dyDescent="0.25">
      <c r="A72">
        <f>ROW(Source!A75)</f>
        <v>75</v>
      </c>
      <c r="B72">
        <v>54971259</v>
      </c>
      <c r="C72">
        <v>55982404</v>
      </c>
      <c r="D72">
        <v>55489910</v>
      </c>
      <c r="E72">
        <v>1</v>
      </c>
      <c r="F72">
        <v>1</v>
      </c>
      <c r="G72">
        <v>1081</v>
      </c>
      <c r="H72">
        <v>2</v>
      </c>
      <c r="I72" t="s">
        <v>1580</v>
      </c>
      <c r="J72" t="s">
        <v>1581</v>
      </c>
      <c r="K72" t="s">
        <v>1582</v>
      </c>
      <c r="L72">
        <v>1368</v>
      </c>
      <c r="N72">
        <v>1011</v>
      </c>
      <c r="O72" t="s">
        <v>1558</v>
      </c>
      <c r="P72" t="s">
        <v>1558</v>
      </c>
      <c r="Q72">
        <v>1</v>
      </c>
      <c r="W72">
        <v>0</v>
      </c>
      <c r="X72">
        <v>1498588441</v>
      </c>
      <c r="Y72">
        <f>((AT72*1.2)*0.3)</f>
        <v>1.044</v>
      </c>
      <c r="AA72">
        <v>0</v>
      </c>
      <c r="AB72">
        <v>7.59</v>
      </c>
      <c r="AC72">
        <v>0</v>
      </c>
      <c r="AD72">
        <v>0</v>
      </c>
      <c r="AE72">
        <v>0</v>
      </c>
      <c r="AF72">
        <v>7.11</v>
      </c>
      <c r="AG72">
        <v>0</v>
      </c>
      <c r="AH72">
        <v>0</v>
      </c>
      <c r="AI72">
        <v>1</v>
      </c>
      <c r="AJ72">
        <v>1</v>
      </c>
      <c r="AK72">
        <v>1</v>
      </c>
      <c r="AL72">
        <v>1</v>
      </c>
      <c r="AM72">
        <v>-2</v>
      </c>
      <c r="AN72">
        <v>0</v>
      </c>
      <c r="AO72">
        <v>1</v>
      </c>
      <c r="AP72">
        <v>1</v>
      </c>
      <c r="AQ72">
        <v>0</v>
      </c>
      <c r="AR72">
        <v>0</v>
      </c>
      <c r="AS72" t="s">
        <v>3</v>
      </c>
      <c r="AT72">
        <v>2.9</v>
      </c>
      <c r="AU72" t="s">
        <v>32</v>
      </c>
      <c r="AV72">
        <v>0</v>
      </c>
      <c r="AW72">
        <v>2</v>
      </c>
      <c r="AX72">
        <v>55982413</v>
      </c>
      <c r="AY72">
        <v>1</v>
      </c>
      <c r="AZ72">
        <v>0</v>
      </c>
      <c r="BA72">
        <v>86</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CV72">
        <v>0</v>
      </c>
      <c r="CW72">
        <f>ROUND(Y72*Source!I75*DO72,9)</f>
        <v>0</v>
      </c>
      <c r="CX72">
        <f>ROUND(Y72*Source!I75,9)</f>
        <v>6.5250000000000004</v>
      </c>
      <c r="CY72">
        <f>AB72</f>
        <v>7.59</v>
      </c>
      <c r="CZ72">
        <f>AF72</f>
        <v>7.11</v>
      </c>
      <c r="DA72">
        <f>AJ72</f>
        <v>1</v>
      </c>
      <c r="DB72">
        <f>ROUND(((ROUND(AT72*CZ72,2)*1.2)*0.3),6)</f>
        <v>7.4231999999999996</v>
      </c>
      <c r="DC72">
        <f>ROUND(((ROUND(AT72*AG72,2)*1.2)*0.3),6)</f>
        <v>0</v>
      </c>
      <c r="DD72" t="s">
        <v>3</v>
      </c>
      <c r="DE72" t="s">
        <v>3</v>
      </c>
      <c r="DF72">
        <f t="shared" si="42"/>
        <v>0</v>
      </c>
      <c r="DG72">
        <f t="shared" si="40"/>
        <v>46.39</v>
      </c>
      <c r="DH72">
        <f t="shared" si="39"/>
        <v>0</v>
      </c>
      <c r="DI72">
        <f t="shared" si="41"/>
        <v>0</v>
      </c>
      <c r="DJ72">
        <f>DG72</f>
        <v>46.39</v>
      </c>
      <c r="DK72">
        <v>0</v>
      </c>
      <c r="DL72" t="s">
        <v>3</v>
      </c>
      <c r="DM72">
        <v>0</v>
      </c>
      <c r="DN72" t="s">
        <v>3</v>
      </c>
      <c r="DO72">
        <v>0</v>
      </c>
    </row>
    <row r="73" spans="1:119" x14ac:dyDescent="0.25">
      <c r="A73">
        <f>ROW(Source!A75)</f>
        <v>75</v>
      </c>
      <c r="B73">
        <v>54971259</v>
      </c>
      <c r="C73">
        <v>55982404</v>
      </c>
      <c r="D73">
        <v>55490209</v>
      </c>
      <c r="E73">
        <v>1</v>
      </c>
      <c r="F73">
        <v>1</v>
      </c>
      <c r="G73">
        <v>1081</v>
      </c>
      <c r="H73">
        <v>2</v>
      </c>
      <c r="I73" t="s">
        <v>1555</v>
      </c>
      <c r="J73" t="s">
        <v>1556</v>
      </c>
      <c r="K73" t="s">
        <v>1557</v>
      </c>
      <c r="L73">
        <v>1368</v>
      </c>
      <c r="N73">
        <v>1011</v>
      </c>
      <c r="O73" t="s">
        <v>1558</v>
      </c>
      <c r="P73" t="s">
        <v>1558</v>
      </c>
      <c r="Q73">
        <v>1</v>
      </c>
      <c r="W73">
        <v>0</v>
      </c>
      <c r="X73">
        <v>874612079</v>
      </c>
      <c r="Y73">
        <f>((AT73*1.2)*0.3)</f>
        <v>3.5999999999999997E-2</v>
      </c>
      <c r="AA73">
        <v>0</v>
      </c>
      <c r="AB73">
        <v>88.67</v>
      </c>
      <c r="AC73">
        <v>13.47</v>
      </c>
      <c r="AD73">
        <v>0</v>
      </c>
      <c r="AE73">
        <v>0</v>
      </c>
      <c r="AF73">
        <v>83.1</v>
      </c>
      <c r="AG73">
        <v>12.62</v>
      </c>
      <c r="AH73">
        <v>0</v>
      </c>
      <c r="AI73">
        <v>1</v>
      </c>
      <c r="AJ73">
        <v>1</v>
      </c>
      <c r="AK73">
        <v>1</v>
      </c>
      <c r="AL73">
        <v>1</v>
      </c>
      <c r="AM73">
        <v>-2</v>
      </c>
      <c r="AN73">
        <v>0</v>
      </c>
      <c r="AO73">
        <v>1</v>
      </c>
      <c r="AP73">
        <v>1</v>
      </c>
      <c r="AQ73">
        <v>0</v>
      </c>
      <c r="AR73">
        <v>0</v>
      </c>
      <c r="AS73" t="s">
        <v>3</v>
      </c>
      <c r="AT73">
        <v>0.1</v>
      </c>
      <c r="AU73" t="s">
        <v>32</v>
      </c>
      <c r="AV73">
        <v>0</v>
      </c>
      <c r="AW73">
        <v>2</v>
      </c>
      <c r="AX73">
        <v>55982414</v>
      </c>
      <c r="AY73">
        <v>1</v>
      </c>
      <c r="AZ73">
        <v>0</v>
      </c>
      <c r="BA73">
        <v>87</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CV73">
        <v>0</v>
      </c>
      <c r="CW73">
        <f>ROUND(Y73*Source!I75*DO73,9)</f>
        <v>2.8395000000000001</v>
      </c>
      <c r="CX73">
        <f>ROUND(Y73*Source!I75,9)</f>
        <v>0.22500000000000001</v>
      </c>
      <c r="CY73">
        <f>AB73</f>
        <v>88.67</v>
      </c>
      <c r="CZ73">
        <f>AF73</f>
        <v>83.1</v>
      </c>
      <c r="DA73">
        <f>AJ73</f>
        <v>1</v>
      </c>
      <c r="DB73">
        <f>ROUND(((ROUND(AT73*CZ73,2)*1.2)*0.3),6)</f>
        <v>2.9916</v>
      </c>
      <c r="DC73">
        <f>ROUND(((ROUND(AT73*AG73,2)*1.2)*0.3),6)</f>
        <v>0.4536</v>
      </c>
      <c r="DD73" t="s">
        <v>3</v>
      </c>
      <c r="DE73" t="s">
        <v>3</v>
      </c>
      <c r="DF73">
        <f t="shared" si="42"/>
        <v>0</v>
      </c>
      <c r="DG73">
        <f t="shared" si="40"/>
        <v>18.7</v>
      </c>
      <c r="DH73">
        <f t="shared" si="39"/>
        <v>2.84</v>
      </c>
      <c r="DI73">
        <f t="shared" si="41"/>
        <v>0</v>
      </c>
      <c r="DJ73">
        <f>DG73</f>
        <v>18.7</v>
      </c>
      <c r="DK73">
        <v>0</v>
      </c>
      <c r="DL73" t="s">
        <v>1559</v>
      </c>
      <c r="DM73">
        <v>0</v>
      </c>
      <c r="DN73" t="s">
        <v>1554</v>
      </c>
      <c r="DO73">
        <v>12.62</v>
      </c>
    </row>
    <row r="74" spans="1:119" x14ac:dyDescent="0.25">
      <c r="A74">
        <f>ROW(Source!A75)</f>
        <v>75</v>
      </c>
      <c r="B74">
        <v>54971259</v>
      </c>
      <c r="C74">
        <v>55982404</v>
      </c>
      <c r="D74">
        <v>55460380</v>
      </c>
      <c r="E74">
        <v>1</v>
      </c>
      <c r="F74">
        <v>1</v>
      </c>
      <c r="G74">
        <v>1081</v>
      </c>
      <c r="H74">
        <v>3</v>
      </c>
      <c r="I74" t="s">
        <v>1598</v>
      </c>
      <c r="J74" t="s">
        <v>1599</v>
      </c>
      <c r="K74" t="s">
        <v>1600</v>
      </c>
      <c r="L74">
        <v>1348</v>
      </c>
      <c r="N74">
        <v>1009</v>
      </c>
      <c r="O74" t="s">
        <v>1092</v>
      </c>
      <c r="P74" t="s">
        <v>1092</v>
      </c>
      <c r="Q74">
        <v>1000</v>
      </c>
      <c r="W74">
        <v>0</v>
      </c>
      <c r="X74">
        <v>277309194</v>
      </c>
      <c r="Y74">
        <f>((AT74*1)*0)</f>
        <v>0</v>
      </c>
      <c r="AA74">
        <v>9286.7199999999993</v>
      </c>
      <c r="AB74">
        <v>0</v>
      </c>
      <c r="AC74">
        <v>0</v>
      </c>
      <c r="AD74">
        <v>0</v>
      </c>
      <c r="AE74">
        <v>8590.86</v>
      </c>
      <c r="AF74">
        <v>0</v>
      </c>
      <c r="AG74">
        <v>0</v>
      </c>
      <c r="AH74">
        <v>0</v>
      </c>
      <c r="AI74">
        <v>1</v>
      </c>
      <c r="AJ74">
        <v>1</v>
      </c>
      <c r="AK74">
        <v>1</v>
      </c>
      <c r="AL74">
        <v>1</v>
      </c>
      <c r="AM74">
        <v>-2</v>
      </c>
      <c r="AN74">
        <v>0</v>
      </c>
      <c r="AO74">
        <v>1</v>
      </c>
      <c r="AP74">
        <v>1</v>
      </c>
      <c r="AQ74">
        <v>0</v>
      </c>
      <c r="AR74">
        <v>0</v>
      </c>
      <c r="AS74" t="s">
        <v>3</v>
      </c>
      <c r="AT74">
        <v>8.9999999999999998E-4</v>
      </c>
      <c r="AU74" t="s">
        <v>31</v>
      </c>
      <c r="AV74">
        <v>0</v>
      </c>
      <c r="AW74">
        <v>2</v>
      </c>
      <c r="AX74">
        <v>55982416</v>
      </c>
      <c r="AY74">
        <v>1</v>
      </c>
      <c r="AZ74">
        <v>0</v>
      </c>
      <c r="BA74">
        <v>89</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CV74">
        <v>0</v>
      </c>
      <c r="CW74">
        <v>0</v>
      </c>
      <c r="CX74">
        <f>ROUND(Y74*Source!I75,9)</f>
        <v>0</v>
      </c>
      <c r="CY74">
        <f>AA74</f>
        <v>9286.7199999999993</v>
      </c>
      <c r="CZ74">
        <f>AE74</f>
        <v>8590.86</v>
      </c>
      <c r="DA74">
        <f>AI74</f>
        <v>1</v>
      </c>
      <c r="DB74">
        <f>ROUND(((ROUND(AT74*CZ74,2)*1)*0),6)</f>
        <v>0</v>
      </c>
      <c r="DC74">
        <f>ROUND(((ROUND(AT74*AG74,2)*1)*0),6)</f>
        <v>0</v>
      </c>
      <c r="DD74" t="s">
        <v>3</v>
      </c>
      <c r="DE74" t="s">
        <v>3</v>
      </c>
      <c r="DF74">
        <f t="shared" si="42"/>
        <v>0</v>
      </c>
      <c r="DG74">
        <f t="shared" si="40"/>
        <v>0</v>
      </c>
      <c r="DH74">
        <f t="shared" si="39"/>
        <v>0</v>
      </c>
      <c r="DI74">
        <f t="shared" si="41"/>
        <v>0</v>
      </c>
      <c r="DJ74">
        <f>DF74</f>
        <v>0</v>
      </c>
      <c r="DK74">
        <v>0</v>
      </c>
      <c r="DL74" t="s">
        <v>3</v>
      </c>
      <c r="DM74">
        <v>0</v>
      </c>
      <c r="DN74" t="s">
        <v>3</v>
      </c>
      <c r="DO74">
        <v>0</v>
      </c>
    </row>
    <row r="75" spans="1:119" x14ac:dyDescent="0.25">
      <c r="A75">
        <f>ROW(Source!A75)</f>
        <v>75</v>
      </c>
      <c r="B75">
        <v>54971259</v>
      </c>
      <c r="C75">
        <v>55982404</v>
      </c>
      <c r="D75">
        <v>55459339</v>
      </c>
      <c r="E75">
        <v>1</v>
      </c>
      <c r="F75">
        <v>1</v>
      </c>
      <c r="G75">
        <v>1081</v>
      </c>
      <c r="H75">
        <v>3</v>
      </c>
      <c r="I75" t="s">
        <v>1616</v>
      </c>
      <c r="J75" t="s">
        <v>1617</v>
      </c>
      <c r="K75" t="s">
        <v>1618</v>
      </c>
      <c r="L75">
        <v>1354</v>
      </c>
      <c r="N75">
        <v>1010</v>
      </c>
      <c r="O75" t="s">
        <v>266</v>
      </c>
      <c r="P75" t="s">
        <v>266</v>
      </c>
      <c r="Q75">
        <v>1</v>
      </c>
      <c r="W75">
        <v>0</v>
      </c>
      <c r="X75">
        <v>1424298623</v>
      </c>
      <c r="Y75">
        <f>((AT75*1)*0)</f>
        <v>0</v>
      </c>
      <c r="AA75">
        <v>4.17</v>
      </c>
      <c r="AB75">
        <v>0</v>
      </c>
      <c r="AC75">
        <v>0</v>
      </c>
      <c r="AD75">
        <v>0</v>
      </c>
      <c r="AE75">
        <v>3.86</v>
      </c>
      <c r="AF75">
        <v>0</v>
      </c>
      <c r="AG75">
        <v>0</v>
      </c>
      <c r="AH75">
        <v>0</v>
      </c>
      <c r="AI75">
        <v>1</v>
      </c>
      <c r="AJ75">
        <v>1</v>
      </c>
      <c r="AK75">
        <v>1</v>
      </c>
      <c r="AL75">
        <v>1</v>
      </c>
      <c r="AM75">
        <v>-2</v>
      </c>
      <c r="AN75">
        <v>0</v>
      </c>
      <c r="AO75">
        <v>1</v>
      </c>
      <c r="AP75">
        <v>1</v>
      </c>
      <c r="AQ75">
        <v>0</v>
      </c>
      <c r="AR75">
        <v>0</v>
      </c>
      <c r="AS75" t="s">
        <v>3</v>
      </c>
      <c r="AT75">
        <v>82</v>
      </c>
      <c r="AU75" t="s">
        <v>31</v>
      </c>
      <c r="AV75">
        <v>0</v>
      </c>
      <c r="AW75">
        <v>2</v>
      </c>
      <c r="AX75">
        <v>55982417</v>
      </c>
      <c r="AY75">
        <v>1</v>
      </c>
      <c r="AZ75">
        <v>0</v>
      </c>
      <c r="BA75">
        <v>90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CV75">
        <v>0</v>
      </c>
      <c r="CW75">
        <v>0</v>
      </c>
      <c r="CX75">
        <f>ROUND(Y75*Source!I75,9)</f>
        <v>0</v>
      </c>
      <c r="CY75">
        <f>AA75</f>
        <v>4.17</v>
      </c>
      <c r="CZ75">
        <f>AE75</f>
        <v>3.86</v>
      </c>
      <c r="DA75">
        <f>AI75</f>
        <v>1</v>
      </c>
      <c r="DB75">
        <f>ROUND(((ROUND(AT75*CZ75,2)*1)*0),6)</f>
        <v>0</v>
      </c>
      <c r="DC75">
        <f>ROUND(((ROUND(AT75*AG75,2)*1)*0),6)</f>
        <v>0</v>
      </c>
      <c r="DD75" t="s">
        <v>3</v>
      </c>
      <c r="DE75" t="s">
        <v>3</v>
      </c>
      <c r="DF75">
        <f t="shared" si="42"/>
        <v>0</v>
      </c>
      <c r="DG75">
        <f t="shared" si="40"/>
        <v>0</v>
      </c>
      <c r="DH75">
        <f t="shared" si="39"/>
        <v>0</v>
      </c>
      <c r="DI75">
        <f t="shared" si="41"/>
        <v>0</v>
      </c>
      <c r="DJ75">
        <f>DF75</f>
        <v>0</v>
      </c>
      <c r="DK75">
        <v>0</v>
      </c>
      <c r="DL75" t="s">
        <v>3</v>
      </c>
      <c r="DM75">
        <v>0</v>
      </c>
      <c r="DN75" t="s">
        <v>3</v>
      </c>
      <c r="DO75">
        <v>0</v>
      </c>
    </row>
    <row r="76" spans="1:119" x14ac:dyDescent="0.25">
      <c r="A76">
        <f>ROW(Source!A75)</f>
        <v>75</v>
      </c>
      <c r="B76">
        <v>54971259</v>
      </c>
      <c r="C76">
        <v>55982404</v>
      </c>
      <c r="D76">
        <v>55461640</v>
      </c>
      <c r="E76">
        <v>1</v>
      </c>
      <c r="F76">
        <v>1</v>
      </c>
      <c r="G76">
        <v>1081</v>
      </c>
      <c r="H76">
        <v>3</v>
      </c>
      <c r="I76" t="s">
        <v>1619</v>
      </c>
      <c r="J76" t="s">
        <v>1620</v>
      </c>
      <c r="K76" t="s">
        <v>1621</v>
      </c>
      <c r="L76">
        <v>1348</v>
      </c>
      <c r="N76">
        <v>1009</v>
      </c>
      <c r="O76" t="s">
        <v>1092</v>
      </c>
      <c r="P76" t="s">
        <v>1092</v>
      </c>
      <c r="Q76">
        <v>1000</v>
      </c>
      <c r="W76">
        <v>0</v>
      </c>
      <c r="X76">
        <v>785079156</v>
      </c>
      <c r="Y76">
        <f>((AT76*1)*0)</f>
        <v>0</v>
      </c>
      <c r="AA76">
        <v>7361.82</v>
      </c>
      <c r="AB76">
        <v>0</v>
      </c>
      <c r="AC76">
        <v>0</v>
      </c>
      <c r="AD76">
        <v>0</v>
      </c>
      <c r="AE76">
        <v>6810.19</v>
      </c>
      <c r="AF76">
        <v>0</v>
      </c>
      <c r="AG76">
        <v>0</v>
      </c>
      <c r="AH76">
        <v>0</v>
      </c>
      <c r="AI76">
        <v>1</v>
      </c>
      <c r="AJ76">
        <v>1</v>
      </c>
      <c r="AK76">
        <v>1</v>
      </c>
      <c r="AL76">
        <v>1</v>
      </c>
      <c r="AM76">
        <v>-2</v>
      </c>
      <c r="AN76">
        <v>0</v>
      </c>
      <c r="AO76">
        <v>1</v>
      </c>
      <c r="AP76">
        <v>1</v>
      </c>
      <c r="AQ76">
        <v>0</v>
      </c>
      <c r="AR76">
        <v>0</v>
      </c>
      <c r="AS76" t="s">
        <v>3</v>
      </c>
      <c r="AT76">
        <v>4.0000000000000001E-3</v>
      </c>
      <c r="AU76" t="s">
        <v>31</v>
      </c>
      <c r="AV76">
        <v>0</v>
      </c>
      <c r="AW76">
        <v>2</v>
      </c>
      <c r="AX76">
        <v>55982418</v>
      </c>
      <c r="AY76">
        <v>1</v>
      </c>
      <c r="AZ76">
        <v>0</v>
      </c>
      <c r="BA76">
        <v>91</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CV76">
        <v>0</v>
      </c>
      <c r="CW76">
        <v>0</v>
      </c>
      <c r="CX76">
        <f>ROUND(Y76*Source!I75,9)</f>
        <v>0</v>
      </c>
      <c r="CY76">
        <f>AA76</f>
        <v>7361.82</v>
      </c>
      <c r="CZ76">
        <f>AE76</f>
        <v>6810.19</v>
      </c>
      <c r="DA76">
        <f>AI76</f>
        <v>1</v>
      </c>
      <c r="DB76">
        <f>ROUND(((ROUND(AT76*CZ76,2)*1)*0),6)</f>
        <v>0</v>
      </c>
      <c r="DC76">
        <f>ROUND(((ROUND(AT76*AG76,2)*1)*0),6)</f>
        <v>0</v>
      </c>
      <c r="DD76" t="s">
        <v>3</v>
      </c>
      <c r="DE76" t="s">
        <v>3</v>
      </c>
      <c r="DF76">
        <f t="shared" si="42"/>
        <v>0</v>
      </c>
      <c r="DG76">
        <f t="shared" si="40"/>
        <v>0</v>
      </c>
      <c r="DH76">
        <f t="shared" si="39"/>
        <v>0</v>
      </c>
      <c r="DI76">
        <f t="shared" si="41"/>
        <v>0</v>
      </c>
      <c r="DJ76">
        <f>DF76</f>
        <v>0</v>
      </c>
      <c r="DK76">
        <v>0</v>
      </c>
      <c r="DL76" t="s">
        <v>3</v>
      </c>
      <c r="DM76">
        <v>0</v>
      </c>
      <c r="DN76" t="s">
        <v>3</v>
      </c>
      <c r="DO76">
        <v>0</v>
      </c>
    </row>
    <row r="77" spans="1:119" x14ac:dyDescent="0.25">
      <c r="A77">
        <f>ROW(Source!A75)</f>
        <v>75</v>
      </c>
      <c r="B77">
        <v>54971259</v>
      </c>
      <c r="C77">
        <v>55982404</v>
      </c>
      <c r="D77">
        <v>55459507</v>
      </c>
      <c r="E77">
        <v>1</v>
      </c>
      <c r="F77">
        <v>1</v>
      </c>
      <c r="G77">
        <v>1081</v>
      </c>
      <c r="H77">
        <v>3</v>
      </c>
      <c r="I77" t="s">
        <v>1622</v>
      </c>
      <c r="J77" t="s">
        <v>1623</v>
      </c>
      <c r="K77" t="s">
        <v>1624</v>
      </c>
      <c r="L77">
        <v>1348</v>
      </c>
      <c r="N77">
        <v>1009</v>
      </c>
      <c r="O77" t="s">
        <v>1092</v>
      </c>
      <c r="P77" t="s">
        <v>1092</v>
      </c>
      <c r="Q77">
        <v>1000</v>
      </c>
      <c r="W77">
        <v>0</v>
      </c>
      <c r="X77">
        <v>1270042986</v>
      </c>
      <c r="Y77">
        <f>((AT77*1)*0)</f>
        <v>0</v>
      </c>
      <c r="AA77">
        <v>17528.240000000002</v>
      </c>
      <c r="AB77">
        <v>0</v>
      </c>
      <c r="AC77">
        <v>0</v>
      </c>
      <c r="AD77">
        <v>0</v>
      </c>
      <c r="AE77">
        <v>16214.84</v>
      </c>
      <c r="AF77">
        <v>0</v>
      </c>
      <c r="AG77">
        <v>0</v>
      </c>
      <c r="AH77">
        <v>0</v>
      </c>
      <c r="AI77">
        <v>1</v>
      </c>
      <c r="AJ77">
        <v>1</v>
      </c>
      <c r="AK77">
        <v>1</v>
      </c>
      <c r="AL77">
        <v>1</v>
      </c>
      <c r="AM77">
        <v>-2</v>
      </c>
      <c r="AN77">
        <v>0</v>
      </c>
      <c r="AO77">
        <v>1</v>
      </c>
      <c r="AP77">
        <v>1</v>
      </c>
      <c r="AQ77">
        <v>0</v>
      </c>
      <c r="AR77">
        <v>0</v>
      </c>
      <c r="AS77" t="s">
        <v>3</v>
      </c>
      <c r="AT77">
        <v>2E-3</v>
      </c>
      <c r="AU77" t="s">
        <v>31</v>
      </c>
      <c r="AV77">
        <v>0</v>
      </c>
      <c r="AW77">
        <v>2</v>
      </c>
      <c r="AX77">
        <v>55982419</v>
      </c>
      <c r="AY77">
        <v>1</v>
      </c>
      <c r="AZ77">
        <v>0</v>
      </c>
      <c r="BA77">
        <v>92</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CV77">
        <v>0</v>
      </c>
      <c r="CW77">
        <v>0</v>
      </c>
      <c r="CX77">
        <f>ROUND(Y77*Source!I75,9)</f>
        <v>0</v>
      </c>
      <c r="CY77">
        <f>AA77</f>
        <v>17528.240000000002</v>
      </c>
      <c r="CZ77">
        <f>AE77</f>
        <v>16214.84</v>
      </c>
      <c r="DA77">
        <f>AI77</f>
        <v>1</v>
      </c>
      <c r="DB77">
        <f>ROUND(((ROUND(AT77*CZ77,2)*1)*0),6)</f>
        <v>0</v>
      </c>
      <c r="DC77">
        <f>ROUND(((ROUND(AT77*AG77,2)*1)*0),6)</f>
        <v>0</v>
      </c>
      <c r="DD77" t="s">
        <v>3</v>
      </c>
      <c r="DE77" t="s">
        <v>3</v>
      </c>
      <c r="DF77">
        <f t="shared" si="42"/>
        <v>0</v>
      </c>
      <c r="DG77">
        <f t="shared" si="40"/>
        <v>0</v>
      </c>
      <c r="DH77">
        <f t="shared" si="39"/>
        <v>0</v>
      </c>
      <c r="DI77">
        <f t="shared" si="41"/>
        <v>0</v>
      </c>
      <c r="DJ77">
        <f>DF77</f>
        <v>0</v>
      </c>
      <c r="DK77">
        <v>0</v>
      </c>
      <c r="DL77" t="s">
        <v>3</v>
      </c>
      <c r="DM77">
        <v>0</v>
      </c>
      <c r="DN77" t="s">
        <v>3</v>
      </c>
      <c r="DO77">
        <v>0</v>
      </c>
    </row>
    <row r="78" spans="1:119" x14ac:dyDescent="0.25">
      <c r="A78">
        <f>ROW(Source!A76)</f>
        <v>76</v>
      </c>
      <c r="B78">
        <v>55890823</v>
      </c>
      <c r="C78">
        <v>55982404</v>
      </c>
      <c r="D78">
        <v>55424304</v>
      </c>
      <c r="E78">
        <v>1081</v>
      </c>
      <c r="F78">
        <v>1</v>
      </c>
      <c r="G78">
        <v>1081</v>
      </c>
      <c r="H78">
        <v>1</v>
      </c>
      <c r="I78" t="s">
        <v>1552</v>
      </c>
      <c r="J78" t="s">
        <v>3</v>
      </c>
      <c r="K78" t="s">
        <v>1553</v>
      </c>
      <c r="L78">
        <v>1191</v>
      </c>
      <c r="N78">
        <v>1013</v>
      </c>
      <c r="O78" t="s">
        <v>1554</v>
      </c>
      <c r="P78" t="s">
        <v>1554</v>
      </c>
      <c r="Q78">
        <v>1</v>
      </c>
      <c r="W78">
        <v>0</v>
      </c>
      <c r="X78">
        <v>476480486</v>
      </c>
      <c r="Y78">
        <f>((AT78*1.2)*0.3)</f>
        <v>6.3</v>
      </c>
      <c r="AA78">
        <v>0</v>
      </c>
      <c r="AB78">
        <v>0</v>
      </c>
      <c r="AC78">
        <v>0</v>
      </c>
      <c r="AD78">
        <v>0</v>
      </c>
      <c r="AE78">
        <v>0</v>
      </c>
      <c r="AF78">
        <v>0</v>
      </c>
      <c r="AG78">
        <v>0</v>
      </c>
      <c r="AH78">
        <v>0</v>
      </c>
      <c r="AI78">
        <v>1</v>
      </c>
      <c r="AJ78">
        <v>1</v>
      </c>
      <c r="AK78">
        <v>1</v>
      </c>
      <c r="AL78">
        <v>1</v>
      </c>
      <c r="AM78">
        <v>5</v>
      </c>
      <c r="AN78">
        <v>0</v>
      </c>
      <c r="AO78">
        <v>1</v>
      </c>
      <c r="AP78">
        <v>1</v>
      </c>
      <c r="AQ78">
        <v>0</v>
      </c>
      <c r="AR78">
        <v>0</v>
      </c>
      <c r="AS78" t="s">
        <v>3</v>
      </c>
      <c r="AT78">
        <v>17.5</v>
      </c>
      <c r="AU78" t="s">
        <v>32</v>
      </c>
      <c r="AV78">
        <v>1</v>
      </c>
      <c r="AW78">
        <v>2</v>
      </c>
      <c r="AX78">
        <v>55982412</v>
      </c>
      <c r="AY78">
        <v>1</v>
      </c>
      <c r="AZ78">
        <v>0</v>
      </c>
      <c r="BA78">
        <v>95</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CU78">
        <f>ROUND(AT78*Source!I76*AH78*AL78,2)</f>
        <v>0</v>
      </c>
      <c r="CV78">
        <f>ROUND(Y78*Source!I76,9)</f>
        <v>39.375</v>
      </c>
      <c r="CW78">
        <v>0</v>
      </c>
      <c r="CX78">
        <f>ROUND(Y78*Source!I76,9)</f>
        <v>39.375</v>
      </c>
      <c r="CY78">
        <f>AD78</f>
        <v>0</v>
      </c>
      <c r="CZ78">
        <f>AH78</f>
        <v>0</v>
      </c>
      <c r="DA78">
        <f>AL78</f>
        <v>1</v>
      </c>
      <c r="DB78">
        <f>ROUND(((ROUND(AT78*CZ78,2)*1.2)*0.3),6)</f>
        <v>0</v>
      </c>
      <c r="DC78">
        <f>ROUND(((ROUND(AT78*AG78,2)*1.2)*0.3),6)</f>
        <v>0</v>
      </c>
      <c r="DD78" t="s">
        <v>3</v>
      </c>
      <c r="DE78" t="s">
        <v>3</v>
      </c>
      <c r="DF78">
        <f t="shared" si="42"/>
        <v>0</v>
      </c>
      <c r="DG78">
        <f t="shared" si="40"/>
        <v>0</v>
      </c>
      <c r="DH78">
        <f t="shared" si="39"/>
        <v>0</v>
      </c>
      <c r="DI78">
        <f t="shared" si="41"/>
        <v>0</v>
      </c>
      <c r="DJ78">
        <f>DI78</f>
        <v>0</v>
      </c>
      <c r="DK78">
        <v>0</v>
      </c>
      <c r="DL78" t="s">
        <v>3</v>
      </c>
      <c r="DM78">
        <v>0</v>
      </c>
      <c r="DN78" t="s">
        <v>3</v>
      </c>
      <c r="DO78">
        <v>0</v>
      </c>
    </row>
    <row r="79" spans="1:119" x14ac:dyDescent="0.25">
      <c r="A79">
        <f>ROW(Source!A76)</f>
        <v>76</v>
      </c>
      <c r="B79">
        <v>55890823</v>
      </c>
      <c r="C79">
        <v>55982404</v>
      </c>
      <c r="D79">
        <v>55489910</v>
      </c>
      <c r="E79">
        <v>1</v>
      </c>
      <c r="F79">
        <v>1</v>
      </c>
      <c r="G79">
        <v>1081</v>
      </c>
      <c r="H79">
        <v>2</v>
      </c>
      <c r="I79" t="s">
        <v>1580</v>
      </c>
      <c r="J79" t="s">
        <v>1581</v>
      </c>
      <c r="K79" t="s">
        <v>1582</v>
      </c>
      <c r="L79">
        <v>1368</v>
      </c>
      <c r="N79">
        <v>1011</v>
      </c>
      <c r="O79" t="s">
        <v>1558</v>
      </c>
      <c r="P79" t="s">
        <v>1558</v>
      </c>
      <c r="Q79">
        <v>1</v>
      </c>
      <c r="W79">
        <v>0</v>
      </c>
      <c r="X79">
        <v>1498588441</v>
      </c>
      <c r="Y79">
        <f>((AT79*1.2)*0.3)</f>
        <v>1.044</v>
      </c>
      <c r="AA79">
        <v>0</v>
      </c>
      <c r="AB79">
        <v>102.11</v>
      </c>
      <c r="AC79">
        <v>0</v>
      </c>
      <c r="AD79">
        <v>0</v>
      </c>
      <c r="AE79">
        <v>0</v>
      </c>
      <c r="AF79">
        <v>7.11</v>
      </c>
      <c r="AG79">
        <v>0</v>
      </c>
      <c r="AH79">
        <v>0</v>
      </c>
      <c r="AI79">
        <v>1</v>
      </c>
      <c r="AJ79">
        <v>13.46</v>
      </c>
      <c r="AK79">
        <v>1</v>
      </c>
      <c r="AL79">
        <v>1</v>
      </c>
      <c r="AM79">
        <v>2</v>
      </c>
      <c r="AN79">
        <v>0</v>
      </c>
      <c r="AO79">
        <v>1</v>
      </c>
      <c r="AP79">
        <v>1</v>
      </c>
      <c r="AQ79">
        <v>0</v>
      </c>
      <c r="AR79">
        <v>0</v>
      </c>
      <c r="AS79" t="s">
        <v>3</v>
      </c>
      <c r="AT79">
        <v>2.9</v>
      </c>
      <c r="AU79" t="s">
        <v>32</v>
      </c>
      <c r="AV79">
        <v>0</v>
      </c>
      <c r="AW79">
        <v>2</v>
      </c>
      <c r="AX79">
        <v>55982413</v>
      </c>
      <c r="AY79">
        <v>1</v>
      </c>
      <c r="AZ79">
        <v>0</v>
      </c>
      <c r="BA79">
        <v>96</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CV79">
        <v>0</v>
      </c>
      <c r="CW79">
        <f>ROUND(Y79*Source!I76*DO79,9)</f>
        <v>0</v>
      </c>
      <c r="CX79">
        <f>ROUND(Y79*Source!I76,9)</f>
        <v>6.5250000000000004</v>
      </c>
      <c r="CY79">
        <f>AB79</f>
        <v>102.11</v>
      </c>
      <c r="CZ79">
        <f>AF79</f>
        <v>7.11</v>
      </c>
      <c r="DA79">
        <f>AJ79</f>
        <v>13.46</v>
      </c>
      <c r="DB79">
        <f>ROUND(((ROUND(AT79*CZ79,2)*1.2)*0.3),6)</f>
        <v>7.4231999999999996</v>
      </c>
      <c r="DC79">
        <f>ROUND(((ROUND(AT79*AG79,2)*1.2)*0.3),6)</f>
        <v>0</v>
      </c>
      <c r="DD79" t="s">
        <v>3</v>
      </c>
      <c r="DE79" t="s">
        <v>3</v>
      </c>
      <c r="DF79">
        <f t="shared" si="42"/>
        <v>0</v>
      </c>
      <c r="DG79">
        <f>ROUND(ROUND(AF79*AJ79,2)*CX79,2)</f>
        <v>624.44000000000005</v>
      </c>
      <c r="DH79">
        <f t="shared" si="39"/>
        <v>0</v>
      </c>
      <c r="DI79">
        <f t="shared" si="41"/>
        <v>0</v>
      </c>
      <c r="DJ79">
        <f>DG79</f>
        <v>624.44000000000005</v>
      </c>
      <c r="DK79">
        <v>0</v>
      </c>
      <c r="DL79" t="s">
        <v>3</v>
      </c>
      <c r="DM79">
        <v>0</v>
      </c>
      <c r="DN79" t="s">
        <v>3</v>
      </c>
      <c r="DO79">
        <v>0</v>
      </c>
    </row>
    <row r="80" spans="1:119" x14ac:dyDescent="0.25">
      <c r="A80">
        <f>ROW(Source!A76)</f>
        <v>76</v>
      </c>
      <c r="B80">
        <v>55890823</v>
      </c>
      <c r="C80">
        <v>55982404</v>
      </c>
      <c r="D80">
        <v>55490209</v>
      </c>
      <c r="E80">
        <v>1</v>
      </c>
      <c r="F80">
        <v>1</v>
      </c>
      <c r="G80">
        <v>1081</v>
      </c>
      <c r="H80">
        <v>2</v>
      </c>
      <c r="I80" t="s">
        <v>1555</v>
      </c>
      <c r="J80" t="s">
        <v>1556</v>
      </c>
      <c r="K80" t="s">
        <v>1557</v>
      </c>
      <c r="L80">
        <v>1368</v>
      </c>
      <c r="N80">
        <v>1011</v>
      </c>
      <c r="O80" t="s">
        <v>1558</v>
      </c>
      <c r="P80" t="s">
        <v>1558</v>
      </c>
      <c r="Q80">
        <v>1</v>
      </c>
      <c r="W80">
        <v>0</v>
      </c>
      <c r="X80">
        <v>874612079</v>
      </c>
      <c r="Y80">
        <f>((AT80*1.2)*0.3)</f>
        <v>3.5999999999999997E-2</v>
      </c>
      <c r="AA80">
        <v>0</v>
      </c>
      <c r="AB80">
        <v>1513.56</v>
      </c>
      <c r="AC80">
        <v>758.78</v>
      </c>
      <c r="AD80">
        <v>0</v>
      </c>
      <c r="AE80">
        <v>0</v>
      </c>
      <c r="AF80">
        <v>83.1</v>
      </c>
      <c r="AG80">
        <v>12.62</v>
      </c>
      <c r="AH80">
        <v>0</v>
      </c>
      <c r="AI80">
        <v>1</v>
      </c>
      <c r="AJ80">
        <v>17.07</v>
      </c>
      <c r="AK80">
        <v>56.35</v>
      </c>
      <c r="AL80">
        <v>1</v>
      </c>
      <c r="AM80">
        <v>2</v>
      </c>
      <c r="AN80">
        <v>0</v>
      </c>
      <c r="AO80">
        <v>1</v>
      </c>
      <c r="AP80">
        <v>1</v>
      </c>
      <c r="AQ80">
        <v>0</v>
      </c>
      <c r="AR80">
        <v>0</v>
      </c>
      <c r="AS80" t="s">
        <v>3</v>
      </c>
      <c r="AT80">
        <v>0.1</v>
      </c>
      <c r="AU80" t="s">
        <v>32</v>
      </c>
      <c r="AV80">
        <v>0</v>
      </c>
      <c r="AW80">
        <v>2</v>
      </c>
      <c r="AX80">
        <v>55982414</v>
      </c>
      <c r="AY80">
        <v>1</v>
      </c>
      <c r="AZ80">
        <v>0</v>
      </c>
      <c r="BA80">
        <v>97</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CV80">
        <v>0</v>
      </c>
      <c r="CW80">
        <f>ROUND(Y80*Source!I76*DO80,9)</f>
        <v>2.8395000000000001</v>
      </c>
      <c r="CX80">
        <f>ROUND(Y80*Source!I76,9)</f>
        <v>0.22500000000000001</v>
      </c>
      <c r="CY80">
        <f>AB80</f>
        <v>1513.56</v>
      </c>
      <c r="CZ80">
        <f>AF80</f>
        <v>83.1</v>
      </c>
      <c r="DA80">
        <f>AJ80</f>
        <v>17.07</v>
      </c>
      <c r="DB80">
        <f>ROUND(((ROUND(AT80*CZ80,2)*1.2)*0.3),6)</f>
        <v>2.9916</v>
      </c>
      <c r="DC80">
        <f>ROUND(((ROUND(AT80*AG80,2)*1.2)*0.3),6)</f>
        <v>0.4536</v>
      </c>
      <c r="DD80" t="s">
        <v>3</v>
      </c>
      <c r="DE80" t="s">
        <v>3</v>
      </c>
      <c r="DF80">
        <f t="shared" si="42"/>
        <v>0</v>
      </c>
      <c r="DG80">
        <f>ROUND(ROUND(AF80*AJ80,2)*CX80,2)</f>
        <v>319.17</v>
      </c>
      <c r="DH80">
        <f>ROUND(ROUND(AG80*AK80,2)*CX80,2)</f>
        <v>160.01</v>
      </c>
      <c r="DI80">
        <f t="shared" si="41"/>
        <v>0</v>
      </c>
      <c r="DJ80">
        <f>DG80</f>
        <v>319.17</v>
      </c>
      <c r="DK80">
        <v>0</v>
      </c>
      <c r="DL80" t="s">
        <v>1559</v>
      </c>
      <c r="DM80">
        <v>0</v>
      </c>
      <c r="DN80" t="s">
        <v>1554</v>
      </c>
      <c r="DO80">
        <v>12.62</v>
      </c>
    </row>
    <row r="81" spans="1:119" x14ac:dyDescent="0.25">
      <c r="A81">
        <f>ROW(Source!A76)</f>
        <v>76</v>
      </c>
      <c r="B81">
        <v>55890823</v>
      </c>
      <c r="C81">
        <v>55982404</v>
      </c>
      <c r="D81">
        <v>55460380</v>
      </c>
      <c r="E81">
        <v>1</v>
      </c>
      <c r="F81">
        <v>1</v>
      </c>
      <c r="G81">
        <v>1081</v>
      </c>
      <c r="H81">
        <v>3</v>
      </c>
      <c r="I81" t="s">
        <v>1598</v>
      </c>
      <c r="J81" t="s">
        <v>1599</v>
      </c>
      <c r="K81" t="s">
        <v>1600</v>
      </c>
      <c r="L81">
        <v>1348</v>
      </c>
      <c r="N81">
        <v>1009</v>
      </c>
      <c r="O81" t="s">
        <v>1092</v>
      </c>
      <c r="P81" t="s">
        <v>1092</v>
      </c>
      <c r="Q81">
        <v>1000</v>
      </c>
      <c r="W81">
        <v>0</v>
      </c>
      <c r="X81">
        <v>277309194</v>
      </c>
      <c r="Y81">
        <f>((AT81*1)*0)</f>
        <v>0</v>
      </c>
      <c r="AA81">
        <v>152673.67000000001</v>
      </c>
      <c r="AB81">
        <v>0</v>
      </c>
      <c r="AC81">
        <v>0</v>
      </c>
      <c r="AD81">
        <v>0</v>
      </c>
      <c r="AE81">
        <v>8590.86</v>
      </c>
      <c r="AF81">
        <v>0</v>
      </c>
      <c r="AG81">
        <v>0</v>
      </c>
      <c r="AH81">
        <v>0</v>
      </c>
      <c r="AI81">
        <v>16.440000000000001</v>
      </c>
      <c r="AJ81">
        <v>1</v>
      </c>
      <c r="AK81">
        <v>1</v>
      </c>
      <c r="AL81">
        <v>1</v>
      </c>
      <c r="AM81">
        <v>2</v>
      </c>
      <c r="AN81">
        <v>0</v>
      </c>
      <c r="AO81">
        <v>1</v>
      </c>
      <c r="AP81">
        <v>1</v>
      </c>
      <c r="AQ81">
        <v>0</v>
      </c>
      <c r="AR81">
        <v>0</v>
      </c>
      <c r="AS81" t="s">
        <v>3</v>
      </c>
      <c r="AT81">
        <v>8.9999999999999998E-4</v>
      </c>
      <c r="AU81" t="s">
        <v>31</v>
      </c>
      <c r="AV81">
        <v>0</v>
      </c>
      <c r="AW81">
        <v>2</v>
      </c>
      <c r="AX81">
        <v>55982416</v>
      </c>
      <c r="AY81">
        <v>1</v>
      </c>
      <c r="AZ81">
        <v>0</v>
      </c>
      <c r="BA81">
        <v>99</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CV81">
        <v>0</v>
      </c>
      <c r="CW81">
        <v>0</v>
      </c>
      <c r="CX81">
        <f>ROUND(Y81*Source!I76,9)</f>
        <v>0</v>
      </c>
      <c r="CY81">
        <f>AA81</f>
        <v>152673.67000000001</v>
      </c>
      <c r="CZ81">
        <f>AE81</f>
        <v>8590.86</v>
      </c>
      <c r="DA81">
        <f>AI81</f>
        <v>16.440000000000001</v>
      </c>
      <c r="DB81">
        <f>ROUND(((ROUND(AT81*CZ81,2)*1)*0),6)</f>
        <v>0</v>
      </c>
      <c r="DC81">
        <f>ROUND(((ROUND(AT81*AG81,2)*1)*0),6)</f>
        <v>0</v>
      </c>
      <c r="DD81" t="s">
        <v>3</v>
      </c>
      <c r="DE81" t="s">
        <v>3</v>
      </c>
      <c r="DF81">
        <f>ROUND(ROUND(AE81*AI81,2)*CX81,2)</f>
        <v>0</v>
      </c>
      <c r="DG81">
        <f t="shared" ref="DG81:DG89" si="43">ROUND(ROUND(AF81,2)*CX81,2)</f>
        <v>0</v>
      </c>
      <c r="DH81">
        <f t="shared" ref="DH81:DH89" si="44">ROUND(ROUND(AG81,2)*CX81,2)</f>
        <v>0</v>
      </c>
      <c r="DI81">
        <f t="shared" si="41"/>
        <v>0</v>
      </c>
      <c r="DJ81">
        <f>DF81</f>
        <v>0</v>
      </c>
      <c r="DK81">
        <v>0</v>
      </c>
      <c r="DL81" t="s">
        <v>3</v>
      </c>
      <c r="DM81">
        <v>0</v>
      </c>
      <c r="DN81" t="s">
        <v>3</v>
      </c>
      <c r="DO81">
        <v>0</v>
      </c>
    </row>
    <row r="82" spans="1:119" x14ac:dyDescent="0.25">
      <c r="A82">
        <f>ROW(Source!A76)</f>
        <v>76</v>
      </c>
      <c r="B82">
        <v>55890823</v>
      </c>
      <c r="C82">
        <v>55982404</v>
      </c>
      <c r="D82">
        <v>55459339</v>
      </c>
      <c r="E82">
        <v>1</v>
      </c>
      <c r="F82">
        <v>1</v>
      </c>
      <c r="G82">
        <v>1081</v>
      </c>
      <c r="H82">
        <v>3</v>
      </c>
      <c r="I82" t="s">
        <v>1616</v>
      </c>
      <c r="J82" t="s">
        <v>1617</v>
      </c>
      <c r="K82" t="s">
        <v>1618</v>
      </c>
      <c r="L82">
        <v>1354</v>
      </c>
      <c r="N82">
        <v>1010</v>
      </c>
      <c r="O82" t="s">
        <v>266</v>
      </c>
      <c r="P82" t="s">
        <v>266</v>
      </c>
      <c r="Q82">
        <v>1</v>
      </c>
      <c r="W82">
        <v>0</v>
      </c>
      <c r="X82">
        <v>1424298623</v>
      </c>
      <c r="Y82">
        <f>((AT82*1)*0)</f>
        <v>0</v>
      </c>
      <c r="AA82">
        <v>8.18</v>
      </c>
      <c r="AB82">
        <v>0</v>
      </c>
      <c r="AC82">
        <v>0</v>
      </c>
      <c r="AD82">
        <v>0</v>
      </c>
      <c r="AE82">
        <v>3.86</v>
      </c>
      <c r="AF82">
        <v>0</v>
      </c>
      <c r="AG82">
        <v>0</v>
      </c>
      <c r="AH82">
        <v>0</v>
      </c>
      <c r="AI82">
        <v>1.96</v>
      </c>
      <c r="AJ82">
        <v>1</v>
      </c>
      <c r="AK82">
        <v>1</v>
      </c>
      <c r="AL82">
        <v>1</v>
      </c>
      <c r="AM82">
        <v>2</v>
      </c>
      <c r="AN82">
        <v>0</v>
      </c>
      <c r="AO82">
        <v>1</v>
      </c>
      <c r="AP82">
        <v>1</v>
      </c>
      <c r="AQ82">
        <v>0</v>
      </c>
      <c r="AR82">
        <v>0</v>
      </c>
      <c r="AS82" t="s">
        <v>3</v>
      </c>
      <c r="AT82">
        <v>82</v>
      </c>
      <c r="AU82" t="s">
        <v>31</v>
      </c>
      <c r="AV82">
        <v>0</v>
      </c>
      <c r="AW82">
        <v>2</v>
      </c>
      <c r="AX82">
        <v>55982417</v>
      </c>
      <c r="AY82">
        <v>1</v>
      </c>
      <c r="AZ82">
        <v>0</v>
      </c>
      <c r="BA82">
        <v>100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CV82">
        <v>0</v>
      </c>
      <c r="CW82">
        <v>0</v>
      </c>
      <c r="CX82">
        <f>ROUND(Y82*Source!I76,9)</f>
        <v>0</v>
      </c>
      <c r="CY82">
        <f>AA82</f>
        <v>8.18</v>
      </c>
      <c r="CZ82">
        <f>AE82</f>
        <v>3.86</v>
      </c>
      <c r="DA82">
        <f>AI82</f>
        <v>1.96</v>
      </c>
      <c r="DB82">
        <f>ROUND(((ROUND(AT82*CZ82,2)*1)*0),6)</f>
        <v>0</v>
      </c>
      <c r="DC82">
        <f>ROUND(((ROUND(AT82*AG82,2)*1)*0),6)</f>
        <v>0</v>
      </c>
      <c r="DD82" t="s">
        <v>3</v>
      </c>
      <c r="DE82" t="s">
        <v>3</v>
      </c>
      <c r="DF82">
        <f>ROUND(ROUND(AE82*AI82,2)*CX82,2)</f>
        <v>0</v>
      </c>
      <c r="DG82">
        <f t="shared" si="43"/>
        <v>0</v>
      </c>
      <c r="DH82">
        <f t="shared" si="44"/>
        <v>0</v>
      </c>
      <c r="DI82">
        <f t="shared" si="41"/>
        <v>0</v>
      </c>
      <c r="DJ82">
        <f>DF82</f>
        <v>0</v>
      </c>
      <c r="DK82">
        <v>0</v>
      </c>
      <c r="DL82" t="s">
        <v>3</v>
      </c>
      <c r="DM82">
        <v>0</v>
      </c>
      <c r="DN82" t="s">
        <v>3</v>
      </c>
      <c r="DO82">
        <v>0</v>
      </c>
    </row>
    <row r="83" spans="1:119" x14ac:dyDescent="0.25">
      <c r="A83">
        <f>ROW(Source!A76)</f>
        <v>76</v>
      </c>
      <c r="B83">
        <v>55890823</v>
      </c>
      <c r="C83">
        <v>55982404</v>
      </c>
      <c r="D83">
        <v>55461640</v>
      </c>
      <c r="E83">
        <v>1</v>
      </c>
      <c r="F83">
        <v>1</v>
      </c>
      <c r="G83">
        <v>1081</v>
      </c>
      <c r="H83">
        <v>3</v>
      </c>
      <c r="I83" t="s">
        <v>1619</v>
      </c>
      <c r="J83" t="s">
        <v>1620</v>
      </c>
      <c r="K83" t="s">
        <v>1621</v>
      </c>
      <c r="L83">
        <v>1348</v>
      </c>
      <c r="N83">
        <v>1009</v>
      </c>
      <c r="O83" t="s">
        <v>1092</v>
      </c>
      <c r="P83" t="s">
        <v>1092</v>
      </c>
      <c r="Q83">
        <v>1000</v>
      </c>
      <c r="W83">
        <v>0</v>
      </c>
      <c r="X83">
        <v>785079156</v>
      </c>
      <c r="Y83">
        <f>((AT83*1)*0)</f>
        <v>0</v>
      </c>
      <c r="AA83">
        <v>52268.89</v>
      </c>
      <c r="AB83">
        <v>0</v>
      </c>
      <c r="AC83">
        <v>0</v>
      </c>
      <c r="AD83">
        <v>0</v>
      </c>
      <c r="AE83">
        <v>6810.19</v>
      </c>
      <c r="AF83">
        <v>0</v>
      </c>
      <c r="AG83">
        <v>0</v>
      </c>
      <c r="AH83">
        <v>0</v>
      </c>
      <c r="AI83">
        <v>7.1</v>
      </c>
      <c r="AJ83">
        <v>1</v>
      </c>
      <c r="AK83">
        <v>1</v>
      </c>
      <c r="AL83">
        <v>1</v>
      </c>
      <c r="AM83">
        <v>2</v>
      </c>
      <c r="AN83">
        <v>0</v>
      </c>
      <c r="AO83">
        <v>1</v>
      </c>
      <c r="AP83">
        <v>1</v>
      </c>
      <c r="AQ83">
        <v>0</v>
      </c>
      <c r="AR83">
        <v>0</v>
      </c>
      <c r="AS83" t="s">
        <v>3</v>
      </c>
      <c r="AT83">
        <v>4.0000000000000001E-3</v>
      </c>
      <c r="AU83" t="s">
        <v>31</v>
      </c>
      <c r="AV83">
        <v>0</v>
      </c>
      <c r="AW83">
        <v>2</v>
      </c>
      <c r="AX83">
        <v>55982418</v>
      </c>
      <c r="AY83">
        <v>1</v>
      </c>
      <c r="AZ83">
        <v>0</v>
      </c>
      <c r="BA83">
        <v>101</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CV83">
        <v>0</v>
      </c>
      <c r="CW83">
        <v>0</v>
      </c>
      <c r="CX83">
        <f>ROUND(Y83*Source!I76,9)</f>
        <v>0</v>
      </c>
      <c r="CY83">
        <f>AA83</f>
        <v>52268.89</v>
      </c>
      <c r="CZ83">
        <f>AE83</f>
        <v>6810.19</v>
      </c>
      <c r="DA83">
        <f>AI83</f>
        <v>7.1</v>
      </c>
      <c r="DB83">
        <f>ROUND(((ROUND(AT83*CZ83,2)*1)*0),6)</f>
        <v>0</v>
      </c>
      <c r="DC83">
        <f>ROUND(((ROUND(AT83*AG83,2)*1)*0),6)</f>
        <v>0</v>
      </c>
      <c r="DD83" t="s">
        <v>3</v>
      </c>
      <c r="DE83" t="s">
        <v>3</v>
      </c>
      <c r="DF83">
        <f>ROUND(ROUND(AE83*AI83,2)*CX83,2)</f>
        <v>0</v>
      </c>
      <c r="DG83">
        <f t="shared" si="43"/>
        <v>0</v>
      </c>
      <c r="DH83">
        <f t="shared" si="44"/>
        <v>0</v>
      </c>
      <c r="DI83">
        <f t="shared" si="41"/>
        <v>0</v>
      </c>
      <c r="DJ83">
        <f>DF83</f>
        <v>0</v>
      </c>
      <c r="DK83">
        <v>0</v>
      </c>
      <c r="DL83" t="s">
        <v>3</v>
      </c>
      <c r="DM83">
        <v>0</v>
      </c>
      <c r="DN83" t="s">
        <v>3</v>
      </c>
      <c r="DO83">
        <v>0</v>
      </c>
    </row>
    <row r="84" spans="1:119" x14ac:dyDescent="0.25">
      <c r="A84">
        <f>ROW(Source!A76)</f>
        <v>76</v>
      </c>
      <c r="B84">
        <v>55890823</v>
      </c>
      <c r="C84">
        <v>55982404</v>
      </c>
      <c r="D84">
        <v>55459507</v>
      </c>
      <c r="E84">
        <v>1</v>
      </c>
      <c r="F84">
        <v>1</v>
      </c>
      <c r="G84">
        <v>1081</v>
      </c>
      <c r="H84">
        <v>3</v>
      </c>
      <c r="I84" t="s">
        <v>1622</v>
      </c>
      <c r="J84" t="s">
        <v>1623</v>
      </c>
      <c r="K84" t="s">
        <v>1624</v>
      </c>
      <c r="L84">
        <v>1348</v>
      </c>
      <c r="N84">
        <v>1009</v>
      </c>
      <c r="O84" t="s">
        <v>1092</v>
      </c>
      <c r="P84" t="s">
        <v>1092</v>
      </c>
      <c r="Q84">
        <v>1000</v>
      </c>
      <c r="W84">
        <v>0</v>
      </c>
      <c r="X84">
        <v>1270042986</v>
      </c>
      <c r="Y84">
        <f>((AT84*1)*0)</f>
        <v>0</v>
      </c>
      <c r="AA84">
        <v>60472.44</v>
      </c>
      <c r="AB84">
        <v>0</v>
      </c>
      <c r="AC84">
        <v>0</v>
      </c>
      <c r="AD84">
        <v>0</v>
      </c>
      <c r="AE84">
        <v>16214.84</v>
      </c>
      <c r="AF84">
        <v>0</v>
      </c>
      <c r="AG84">
        <v>0</v>
      </c>
      <c r="AH84">
        <v>0</v>
      </c>
      <c r="AI84">
        <v>3.45</v>
      </c>
      <c r="AJ84">
        <v>1</v>
      </c>
      <c r="AK84">
        <v>1</v>
      </c>
      <c r="AL84">
        <v>1</v>
      </c>
      <c r="AM84">
        <v>2</v>
      </c>
      <c r="AN84">
        <v>0</v>
      </c>
      <c r="AO84">
        <v>1</v>
      </c>
      <c r="AP84">
        <v>1</v>
      </c>
      <c r="AQ84">
        <v>0</v>
      </c>
      <c r="AR84">
        <v>0</v>
      </c>
      <c r="AS84" t="s">
        <v>3</v>
      </c>
      <c r="AT84">
        <v>2E-3</v>
      </c>
      <c r="AU84" t="s">
        <v>31</v>
      </c>
      <c r="AV84">
        <v>0</v>
      </c>
      <c r="AW84">
        <v>2</v>
      </c>
      <c r="AX84">
        <v>55982419</v>
      </c>
      <c r="AY84">
        <v>1</v>
      </c>
      <c r="AZ84">
        <v>0</v>
      </c>
      <c r="BA84">
        <v>102</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CV84">
        <v>0</v>
      </c>
      <c r="CW84">
        <v>0</v>
      </c>
      <c r="CX84">
        <f>ROUND(Y84*Source!I76,9)</f>
        <v>0</v>
      </c>
      <c r="CY84">
        <f>AA84</f>
        <v>60472.44</v>
      </c>
      <c r="CZ84">
        <f>AE84</f>
        <v>16214.84</v>
      </c>
      <c r="DA84">
        <f>AI84</f>
        <v>3.45</v>
      </c>
      <c r="DB84">
        <f>ROUND(((ROUND(AT84*CZ84,2)*1)*0),6)</f>
        <v>0</v>
      </c>
      <c r="DC84">
        <f>ROUND(((ROUND(AT84*AG84,2)*1)*0),6)</f>
        <v>0</v>
      </c>
      <c r="DD84" t="s">
        <v>3</v>
      </c>
      <c r="DE84" t="s">
        <v>3</v>
      </c>
      <c r="DF84">
        <f>ROUND(ROUND(AE84*AI84,2)*CX84,2)</f>
        <v>0</v>
      </c>
      <c r="DG84">
        <f t="shared" si="43"/>
        <v>0</v>
      </c>
      <c r="DH84">
        <f t="shared" si="44"/>
        <v>0</v>
      </c>
      <c r="DI84">
        <f t="shared" si="41"/>
        <v>0</v>
      </c>
      <c r="DJ84">
        <f>DF84</f>
        <v>0</v>
      </c>
      <c r="DK84">
        <v>0</v>
      </c>
      <c r="DL84" t="s">
        <v>3</v>
      </c>
      <c r="DM84">
        <v>0</v>
      </c>
      <c r="DN84" t="s">
        <v>3</v>
      </c>
      <c r="DO84">
        <v>0</v>
      </c>
    </row>
    <row r="85" spans="1:119" x14ac:dyDescent="0.25">
      <c r="A85">
        <f>ROW(Source!A77)</f>
        <v>77</v>
      </c>
      <c r="B85">
        <v>54971259</v>
      </c>
      <c r="C85">
        <v>55982422</v>
      </c>
      <c r="D85">
        <v>55424304</v>
      </c>
      <c r="E85">
        <v>1081</v>
      </c>
      <c r="F85">
        <v>1</v>
      </c>
      <c r="G85">
        <v>1081</v>
      </c>
      <c r="H85">
        <v>1</v>
      </c>
      <c r="I85" t="s">
        <v>1552</v>
      </c>
      <c r="J85" t="s">
        <v>3</v>
      </c>
      <c r="K85" t="s">
        <v>1553</v>
      </c>
      <c r="L85">
        <v>1191</v>
      </c>
      <c r="N85">
        <v>1013</v>
      </c>
      <c r="O85" t="s">
        <v>1554</v>
      </c>
      <c r="P85" t="s">
        <v>1554</v>
      </c>
      <c r="Q85">
        <v>1</v>
      </c>
      <c r="W85">
        <v>0</v>
      </c>
      <c r="X85">
        <v>476480486</v>
      </c>
      <c r="Y85">
        <f>((AT85*1.2)*0.3)</f>
        <v>34.160399999999996</v>
      </c>
      <c r="AA85">
        <v>0</v>
      </c>
      <c r="AB85">
        <v>0</v>
      </c>
      <c r="AC85">
        <v>0</v>
      </c>
      <c r="AD85">
        <v>0</v>
      </c>
      <c r="AE85">
        <v>0</v>
      </c>
      <c r="AF85">
        <v>0</v>
      </c>
      <c r="AG85">
        <v>0</v>
      </c>
      <c r="AH85">
        <v>0</v>
      </c>
      <c r="AI85">
        <v>1</v>
      </c>
      <c r="AJ85">
        <v>1</v>
      </c>
      <c r="AK85">
        <v>1</v>
      </c>
      <c r="AL85">
        <v>1</v>
      </c>
      <c r="AM85">
        <v>-2</v>
      </c>
      <c r="AN85">
        <v>0</v>
      </c>
      <c r="AO85">
        <v>1</v>
      </c>
      <c r="AP85">
        <v>1</v>
      </c>
      <c r="AQ85">
        <v>0</v>
      </c>
      <c r="AR85">
        <v>0</v>
      </c>
      <c r="AS85" t="s">
        <v>3</v>
      </c>
      <c r="AT85">
        <v>94.89</v>
      </c>
      <c r="AU85" t="s">
        <v>32</v>
      </c>
      <c r="AV85">
        <v>1</v>
      </c>
      <c r="AW85">
        <v>2</v>
      </c>
      <c r="AX85">
        <v>55982427</v>
      </c>
      <c r="AY85">
        <v>1</v>
      </c>
      <c r="AZ85">
        <v>0</v>
      </c>
      <c r="BA85">
        <v>105</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CU85">
        <f>ROUND(AT85*Source!I77*AH85*AL85,2)</f>
        <v>0</v>
      </c>
      <c r="CV85">
        <f>ROUND(Y85*Source!I77,9)</f>
        <v>5.1240600000000001</v>
      </c>
      <c r="CW85">
        <v>0</v>
      </c>
      <c r="CX85">
        <f>ROUND(Y85*Source!I77,9)</f>
        <v>5.1240600000000001</v>
      </c>
      <c r="CY85">
        <f>AD85</f>
        <v>0</v>
      </c>
      <c r="CZ85">
        <f>AH85</f>
        <v>0</v>
      </c>
      <c r="DA85">
        <f>AL85</f>
        <v>1</v>
      </c>
      <c r="DB85">
        <f>ROUND(((ROUND(AT85*CZ85,2)*1.2)*0.3),6)</f>
        <v>0</v>
      </c>
      <c r="DC85">
        <f>ROUND(((ROUND(AT85*AG85,2)*1.2)*0.3),6)</f>
        <v>0</v>
      </c>
      <c r="DD85" t="s">
        <v>3</v>
      </c>
      <c r="DE85" t="s">
        <v>3</v>
      </c>
      <c r="DF85">
        <f t="shared" ref="DF85:DF91" si="45">ROUND(ROUND(AE85,2)*CX85,2)</f>
        <v>0</v>
      </c>
      <c r="DG85">
        <f t="shared" si="43"/>
        <v>0</v>
      </c>
      <c r="DH85">
        <f t="shared" si="44"/>
        <v>0</v>
      </c>
      <c r="DI85">
        <f t="shared" si="41"/>
        <v>0</v>
      </c>
      <c r="DJ85">
        <f>DI85</f>
        <v>0</v>
      </c>
      <c r="DK85">
        <v>0</v>
      </c>
      <c r="DL85" t="s">
        <v>3</v>
      </c>
      <c r="DM85">
        <v>0</v>
      </c>
      <c r="DN85" t="s">
        <v>3</v>
      </c>
      <c r="DO85">
        <v>0</v>
      </c>
    </row>
    <row r="86" spans="1:119" x14ac:dyDescent="0.25">
      <c r="A86">
        <f>ROW(Source!A77)</f>
        <v>77</v>
      </c>
      <c r="B86">
        <v>54971259</v>
      </c>
      <c r="C86">
        <v>55982422</v>
      </c>
      <c r="D86">
        <v>55490209</v>
      </c>
      <c r="E86">
        <v>1</v>
      </c>
      <c r="F86">
        <v>1</v>
      </c>
      <c r="G86">
        <v>1081</v>
      </c>
      <c r="H86">
        <v>2</v>
      </c>
      <c r="I86" t="s">
        <v>1555</v>
      </c>
      <c r="J86" t="s">
        <v>1556</v>
      </c>
      <c r="K86" t="s">
        <v>1557</v>
      </c>
      <c r="L86">
        <v>1368</v>
      </c>
      <c r="N86">
        <v>1011</v>
      </c>
      <c r="O86" t="s">
        <v>1558</v>
      </c>
      <c r="P86" t="s">
        <v>1558</v>
      </c>
      <c r="Q86">
        <v>1</v>
      </c>
      <c r="W86">
        <v>0</v>
      </c>
      <c r="X86">
        <v>874612079</v>
      </c>
      <c r="Y86">
        <f>((AT86*1.2)*0.3)</f>
        <v>7.1999999999999998E-3</v>
      </c>
      <c r="AA86">
        <v>0</v>
      </c>
      <c r="AB86">
        <v>87.01</v>
      </c>
      <c r="AC86">
        <v>13.21</v>
      </c>
      <c r="AD86">
        <v>0</v>
      </c>
      <c r="AE86">
        <v>0</v>
      </c>
      <c r="AF86">
        <v>83.1</v>
      </c>
      <c r="AG86">
        <v>12.62</v>
      </c>
      <c r="AH86">
        <v>0</v>
      </c>
      <c r="AI86">
        <v>1</v>
      </c>
      <c r="AJ86">
        <v>1</v>
      </c>
      <c r="AK86">
        <v>1</v>
      </c>
      <c r="AL86">
        <v>1</v>
      </c>
      <c r="AM86">
        <v>-2</v>
      </c>
      <c r="AN86">
        <v>0</v>
      </c>
      <c r="AO86">
        <v>1</v>
      </c>
      <c r="AP86">
        <v>1</v>
      </c>
      <c r="AQ86">
        <v>0</v>
      </c>
      <c r="AR86">
        <v>0</v>
      </c>
      <c r="AS86" t="s">
        <v>3</v>
      </c>
      <c r="AT86">
        <v>0.02</v>
      </c>
      <c r="AU86" t="s">
        <v>32</v>
      </c>
      <c r="AV86">
        <v>0</v>
      </c>
      <c r="AW86">
        <v>2</v>
      </c>
      <c r="AX86">
        <v>55982428</v>
      </c>
      <c r="AY86">
        <v>1</v>
      </c>
      <c r="AZ86">
        <v>0</v>
      </c>
      <c r="BA86">
        <v>106</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CV86">
        <v>0</v>
      </c>
      <c r="CW86">
        <f>ROUND(Y86*Source!I77*DO86,9)</f>
        <v>1.36296E-2</v>
      </c>
      <c r="CX86">
        <f>ROUND(Y86*Source!I77,9)</f>
        <v>1.08E-3</v>
      </c>
      <c r="CY86">
        <f>AB86</f>
        <v>87.01</v>
      </c>
      <c r="CZ86">
        <f>AF86</f>
        <v>83.1</v>
      </c>
      <c r="DA86">
        <f>AJ86</f>
        <v>1</v>
      </c>
      <c r="DB86">
        <f>ROUND(((ROUND(AT86*CZ86,2)*1.2)*0.3),6)</f>
        <v>0.59760000000000002</v>
      </c>
      <c r="DC86">
        <f>ROUND(((ROUND(AT86*AG86,2)*1.2)*0.3),6)</f>
        <v>0.09</v>
      </c>
      <c r="DD86" t="s">
        <v>3</v>
      </c>
      <c r="DE86" t="s">
        <v>3</v>
      </c>
      <c r="DF86">
        <f t="shared" si="45"/>
        <v>0</v>
      </c>
      <c r="DG86">
        <f t="shared" si="43"/>
        <v>0.09</v>
      </c>
      <c r="DH86">
        <f t="shared" si="44"/>
        <v>0.01</v>
      </c>
      <c r="DI86">
        <f t="shared" si="41"/>
        <v>0</v>
      </c>
      <c r="DJ86">
        <f>DG86</f>
        <v>0.09</v>
      </c>
      <c r="DK86">
        <v>0</v>
      </c>
      <c r="DL86" t="s">
        <v>1559</v>
      </c>
      <c r="DM86">
        <v>0</v>
      </c>
      <c r="DN86" t="s">
        <v>1554</v>
      </c>
      <c r="DO86">
        <v>12.62</v>
      </c>
    </row>
    <row r="87" spans="1:119" x14ac:dyDescent="0.25">
      <c r="A87">
        <f>ROW(Source!A77)</f>
        <v>77</v>
      </c>
      <c r="B87">
        <v>54971259</v>
      </c>
      <c r="C87">
        <v>55982422</v>
      </c>
      <c r="D87">
        <v>55490263</v>
      </c>
      <c r="E87">
        <v>1</v>
      </c>
      <c r="F87">
        <v>1</v>
      </c>
      <c r="G87">
        <v>1081</v>
      </c>
      <c r="H87">
        <v>2</v>
      </c>
      <c r="I87" t="s">
        <v>1601</v>
      </c>
      <c r="J87" t="s">
        <v>1602</v>
      </c>
      <c r="K87" t="s">
        <v>1603</v>
      </c>
      <c r="L87">
        <v>1368</v>
      </c>
      <c r="N87">
        <v>1011</v>
      </c>
      <c r="O87" t="s">
        <v>1558</v>
      </c>
      <c r="P87" t="s">
        <v>1558</v>
      </c>
      <c r="Q87">
        <v>1</v>
      </c>
      <c r="W87">
        <v>0</v>
      </c>
      <c r="X87">
        <v>-1895752648</v>
      </c>
      <c r="Y87">
        <f>((AT87*1.2)*0.3)</f>
        <v>0.88559999999999994</v>
      </c>
      <c r="AA87">
        <v>0</v>
      </c>
      <c r="AB87">
        <v>0.81</v>
      </c>
      <c r="AC87">
        <v>0</v>
      </c>
      <c r="AD87">
        <v>0</v>
      </c>
      <c r="AE87">
        <v>0</v>
      </c>
      <c r="AF87">
        <v>0.77</v>
      </c>
      <c r="AG87">
        <v>0</v>
      </c>
      <c r="AH87">
        <v>0</v>
      </c>
      <c r="AI87">
        <v>1</v>
      </c>
      <c r="AJ87">
        <v>1</v>
      </c>
      <c r="AK87">
        <v>1</v>
      </c>
      <c r="AL87">
        <v>1</v>
      </c>
      <c r="AM87">
        <v>-2</v>
      </c>
      <c r="AN87">
        <v>0</v>
      </c>
      <c r="AO87">
        <v>1</v>
      </c>
      <c r="AP87">
        <v>1</v>
      </c>
      <c r="AQ87">
        <v>0</v>
      </c>
      <c r="AR87">
        <v>0</v>
      </c>
      <c r="AS87" t="s">
        <v>3</v>
      </c>
      <c r="AT87">
        <v>2.46</v>
      </c>
      <c r="AU87" t="s">
        <v>32</v>
      </c>
      <c r="AV87">
        <v>0</v>
      </c>
      <c r="AW87">
        <v>2</v>
      </c>
      <c r="AX87">
        <v>55982429</v>
      </c>
      <c r="AY87">
        <v>1</v>
      </c>
      <c r="AZ87">
        <v>0</v>
      </c>
      <c r="BA87">
        <v>107</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CV87">
        <v>0</v>
      </c>
      <c r="CW87">
        <f>ROUND(Y87*Source!I77*DO87,9)</f>
        <v>0</v>
      </c>
      <c r="CX87">
        <f>ROUND(Y87*Source!I77,9)</f>
        <v>0.13284000000000001</v>
      </c>
      <c r="CY87">
        <f>AB87</f>
        <v>0.81</v>
      </c>
      <c r="CZ87">
        <f>AF87</f>
        <v>0.77</v>
      </c>
      <c r="DA87">
        <f>AJ87</f>
        <v>1</v>
      </c>
      <c r="DB87">
        <f>ROUND(((ROUND(AT87*CZ87,2)*1.2)*0.3),6)</f>
        <v>0.6804</v>
      </c>
      <c r="DC87">
        <f>ROUND(((ROUND(AT87*AG87,2)*1.2)*0.3),6)</f>
        <v>0</v>
      </c>
      <c r="DD87" t="s">
        <v>3</v>
      </c>
      <c r="DE87" t="s">
        <v>3</v>
      </c>
      <c r="DF87">
        <f t="shared" si="45"/>
        <v>0</v>
      </c>
      <c r="DG87">
        <f t="shared" si="43"/>
        <v>0.1</v>
      </c>
      <c r="DH87">
        <f t="shared" si="44"/>
        <v>0</v>
      </c>
      <c r="DI87">
        <f t="shared" si="41"/>
        <v>0</v>
      </c>
      <c r="DJ87">
        <f>DG87</f>
        <v>0.1</v>
      </c>
      <c r="DK87">
        <v>0</v>
      </c>
      <c r="DL87" t="s">
        <v>3</v>
      </c>
      <c r="DM87">
        <v>0</v>
      </c>
      <c r="DN87" t="s">
        <v>3</v>
      </c>
      <c r="DO87">
        <v>0</v>
      </c>
    </row>
    <row r="88" spans="1:119" x14ac:dyDescent="0.25">
      <c r="A88">
        <f>ROW(Source!A77)</f>
        <v>77</v>
      </c>
      <c r="B88">
        <v>54971259</v>
      </c>
      <c r="C88">
        <v>55982422</v>
      </c>
      <c r="D88">
        <v>55469271</v>
      </c>
      <c r="E88">
        <v>1</v>
      </c>
      <c r="F88">
        <v>1</v>
      </c>
      <c r="G88">
        <v>1081</v>
      </c>
      <c r="H88">
        <v>3</v>
      </c>
      <c r="I88" t="s">
        <v>1625</v>
      </c>
      <c r="J88" t="s">
        <v>1626</v>
      </c>
      <c r="K88" t="s">
        <v>1627</v>
      </c>
      <c r="L88">
        <v>1354</v>
      </c>
      <c r="N88">
        <v>1010</v>
      </c>
      <c r="O88" t="s">
        <v>266</v>
      </c>
      <c r="P88" t="s">
        <v>266</v>
      </c>
      <c r="Q88">
        <v>1</v>
      </c>
      <c r="W88">
        <v>0</v>
      </c>
      <c r="X88">
        <v>1339646332</v>
      </c>
      <c r="Y88">
        <f>((AT88*1)*0)</f>
        <v>0</v>
      </c>
      <c r="AA88">
        <v>14.56</v>
      </c>
      <c r="AB88">
        <v>0</v>
      </c>
      <c r="AC88">
        <v>0</v>
      </c>
      <c r="AD88">
        <v>0</v>
      </c>
      <c r="AE88">
        <v>14.56</v>
      </c>
      <c r="AF88">
        <v>0</v>
      </c>
      <c r="AG88">
        <v>0</v>
      </c>
      <c r="AH88">
        <v>0</v>
      </c>
      <c r="AI88">
        <v>1</v>
      </c>
      <c r="AJ88">
        <v>1</v>
      </c>
      <c r="AK88">
        <v>1</v>
      </c>
      <c r="AL88">
        <v>1</v>
      </c>
      <c r="AM88">
        <v>-2</v>
      </c>
      <c r="AN88">
        <v>0</v>
      </c>
      <c r="AO88">
        <v>1</v>
      </c>
      <c r="AP88">
        <v>1</v>
      </c>
      <c r="AQ88">
        <v>0</v>
      </c>
      <c r="AR88">
        <v>0</v>
      </c>
      <c r="AS88" t="s">
        <v>3</v>
      </c>
      <c r="AT88">
        <v>8.7999999999999995E-2</v>
      </c>
      <c r="AU88" t="s">
        <v>31</v>
      </c>
      <c r="AV88">
        <v>0</v>
      </c>
      <c r="AW88">
        <v>2</v>
      </c>
      <c r="AX88">
        <v>55982430</v>
      </c>
      <c r="AY88">
        <v>1</v>
      </c>
      <c r="AZ88">
        <v>0</v>
      </c>
      <c r="BA88">
        <v>108</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CV88">
        <v>0</v>
      </c>
      <c r="CW88">
        <v>0</v>
      </c>
      <c r="CX88">
        <f>ROUND(Y88*Source!I77,9)</f>
        <v>0</v>
      </c>
      <c r="CY88">
        <f>AA88</f>
        <v>14.56</v>
      </c>
      <c r="CZ88">
        <f>AE88</f>
        <v>14.56</v>
      </c>
      <c r="DA88">
        <f>AI88</f>
        <v>1</v>
      </c>
      <c r="DB88">
        <f>ROUND(((ROUND(AT88*CZ88,2)*1)*0),6)</f>
        <v>0</v>
      </c>
      <c r="DC88">
        <f>ROUND(((ROUND(AT88*AG88,2)*1)*0),6)</f>
        <v>0</v>
      </c>
      <c r="DD88" t="s">
        <v>3</v>
      </c>
      <c r="DE88" t="s">
        <v>3</v>
      </c>
      <c r="DF88">
        <f t="shared" si="45"/>
        <v>0</v>
      </c>
      <c r="DG88">
        <f t="shared" si="43"/>
        <v>0</v>
      </c>
      <c r="DH88">
        <f t="shared" si="44"/>
        <v>0</v>
      </c>
      <c r="DI88">
        <f t="shared" si="41"/>
        <v>0</v>
      </c>
      <c r="DJ88">
        <f>DF88</f>
        <v>0</v>
      </c>
      <c r="DK88">
        <v>0</v>
      </c>
      <c r="DL88" t="s">
        <v>3</v>
      </c>
      <c r="DM88">
        <v>0</v>
      </c>
      <c r="DN88" t="s">
        <v>3</v>
      </c>
      <c r="DO88">
        <v>0</v>
      </c>
    </row>
    <row r="89" spans="1:119" x14ac:dyDescent="0.25">
      <c r="A89">
        <f>ROW(Source!A78)</f>
        <v>78</v>
      </c>
      <c r="B89">
        <v>55890823</v>
      </c>
      <c r="C89">
        <v>55982422</v>
      </c>
      <c r="D89">
        <v>55424304</v>
      </c>
      <c r="E89">
        <v>1081</v>
      </c>
      <c r="F89">
        <v>1</v>
      </c>
      <c r="G89">
        <v>1081</v>
      </c>
      <c r="H89">
        <v>1</v>
      </c>
      <c r="I89" t="s">
        <v>1552</v>
      </c>
      <c r="J89" t="s">
        <v>3</v>
      </c>
      <c r="K89" t="s">
        <v>1553</v>
      </c>
      <c r="L89">
        <v>1191</v>
      </c>
      <c r="N89">
        <v>1013</v>
      </c>
      <c r="O89" t="s">
        <v>1554</v>
      </c>
      <c r="P89" t="s">
        <v>1554</v>
      </c>
      <c r="Q89">
        <v>1</v>
      </c>
      <c r="W89">
        <v>0</v>
      </c>
      <c r="X89">
        <v>476480486</v>
      </c>
      <c r="Y89">
        <f>((AT89*1.2)*0.3)</f>
        <v>34.160399999999996</v>
      </c>
      <c r="AA89">
        <v>0</v>
      </c>
      <c r="AB89">
        <v>0</v>
      </c>
      <c r="AC89">
        <v>0</v>
      </c>
      <c r="AD89">
        <v>0</v>
      </c>
      <c r="AE89">
        <v>0</v>
      </c>
      <c r="AF89">
        <v>0</v>
      </c>
      <c r="AG89">
        <v>0</v>
      </c>
      <c r="AH89">
        <v>0</v>
      </c>
      <c r="AI89">
        <v>1</v>
      </c>
      <c r="AJ89">
        <v>1</v>
      </c>
      <c r="AK89">
        <v>1</v>
      </c>
      <c r="AL89">
        <v>1</v>
      </c>
      <c r="AM89">
        <v>5</v>
      </c>
      <c r="AN89">
        <v>0</v>
      </c>
      <c r="AO89">
        <v>1</v>
      </c>
      <c r="AP89">
        <v>1</v>
      </c>
      <c r="AQ89">
        <v>0</v>
      </c>
      <c r="AR89">
        <v>0</v>
      </c>
      <c r="AS89" t="s">
        <v>3</v>
      </c>
      <c r="AT89">
        <v>94.89</v>
      </c>
      <c r="AU89" t="s">
        <v>32</v>
      </c>
      <c r="AV89">
        <v>1</v>
      </c>
      <c r="AW89">
        <v>2</v>
      </c>
      <c r="AX89">
        <v>55982427</v>
      </c>
      <c r="AY89">
        <v>1</v>
      </c>
      <c r="AZ89">
        <v>0</v>
      </c>
      <c r="BA89">
        <v>110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CU89">
        <f>ROUND(AT89*Source!I78*AH89*AL89,2)</f>
        <v>0</v>
      </c>
      <c r="CV89">
        <f>ROUND(Y89*Source!I78,9)</f>
        <v>5.1240600000000001</v>
      </c>
      <c r="CW89">
        <v>0</v>
      </c>
      <c r="CX89">
        <f>ROUND(Y89*Source!I78,9)</f>
        <v>5.1240600000000001</v>
      </c>
      <c r="CY89">
        <f>AD89</f>
        <v>0</v>
      </c>
      <c r="CZ89">
        <f>AH89</f>
        <v>0</v>
      </c>
      <c r="DA89">
        <f>AL89</f>
        <v>1</v>
      </c>
      <c r="DB89">
        <f>ROUND(((ROUND(AT89*CZ89,2)*1.2)*0.3),6)</f>
        <v>0</v>
      </c>
      <c r="DC89">
        <f>ROUND(((ROUND(AT89*AG89,2)*1.2)*0.3),6)</f>
        <v>0</v>
      </c>
      <c r="DD89" t="s">
        <v>3</v>
      </c>
      <c r="DE89" t="s">
        <v>3</v>
      </c>
      <c r="DF89">
        <f t="shared" si="45"/>
        <v>0</v>
      </c>
      <c r="DG89">
        <f t="shared" si="43"/>
        <v>0</v>
      </c>
      <c r="DH89">
        <f t="shared" si="44"/>
        <v>0</v>
      </c>
      <c r="DI89">
        <f t="shared" si="41"/>
        <v>0</v>
      </c>
      <c r="DJ89">
        <f>DI89</f>
        <v>0</v>
      </c>
      <c r="DK89">
        <v>0</v>
      </c>
      <c r="DL89" t="s">
        <v>3</v>
      </c>
      <c r="DM89">
        <v>0</v>
      </c>
      <c r="DN89" t="s">
        <v>3</v>
      </c>
      <c r="DO89">
        <v>0</v>
      </c>
    </row>
    <row r="90" spans="1:119" x14ac:dyDescent="0.25">
      <c r="A90">
        <f>ROW(Source!A78)</f>
        <v>78</v>
      </c>
      <c r="B90">
        <v>55890823</v>
      </c>
      <c r="C90">
        <v>55982422</v>
      </c>
      <c r="D90">
        <v>55490209</v>
      </c>
      <c r="E90">
        <v>1</v>
      </c>
      <c r="F90">
        <v>1</v>
      </c>
      <c r="G90">
        <v>1081</v>
      </c>
      <c r="H90">
        <v>2</v>
      </c>
      <c r="I90" t="s">
        <v>1555</v>
      </c>
      <c r="J90" t="s">
        <v>1556</v>
      </c>
      <c r="K90" t="s">
        <v>1557</v>
      </c>
      <c r="L90">
        <v>1368</v>
      </c>
      <c r="N90">
        <v>1011</v>
      </c>
      <c r="O90" t="s">
        <v>1558</v>
      </c>
      <c r="P90" t="s">
        <v>1558</v>
      </c>
      <c r="Q90">
        <v>1</v>
      </c>
      <c r="W90">
        <v>0</v>
      </c>
      <c r="X90">
        <v>874612079</v>
      </c>
      <c r="Y90">
        <f>((AT90*1.2)*0.3)</f>
        <v>7.1999999999999998E-3</v>
      </c>
      <c r="AA90">
        <v>0</v>
      </c>
      <c r="AB90">
        <v>1485.19</v>
      </c>
      <c r="AC90">
        <v>744.56</v>
      </c>
      <c r="AD90">
        <v>0</v>
      </c>
      <c r="AE90">
        <v>0</v>
      </c>
      <c r="AF90">
        <v>83.1</v>
      </c>
      <c r="AG90">
        <v>12.62</v>
      </c>
      <c r="AH90">
        <v>0</v>
      </c>
      <c r="AI90">
        <v>1</v>
      </c>
      <c r="AJ90">
        <v>17.07</v>
      </c>
      <c r="AK90">
        <v>56.35</v>
      </c>
      <c r="AL90">
        <v>1</v>
      </c>
      <c r="AM90">
        <v>2</v>
      </c>
      <c r="AN90">
        <v>0</v>
      </c>
      <c r="AO90">
        <v>1</v>
      </c>
      <c r="AP90">
        <v>1</v>
      </c>
      <c r="AQ90">
        <v>0</v>
      </c>
      <c r="AR90">
        <v>0</v>
      </c>
      <c r="AS90" t="s">
        <v>3</v>
      </c>
      <c r="AT90">
        <v>0.02</v>
      </c>
      <c r="AU90" t="s">
        <v>32</v>
      </c>
      <c r="AV90">
        <v>0</v>
      </c>
      <c r="AW90">
        <v>2</v>
      </c>
      <c r="AX90">
        <v>55982428</v>
      </c>
      <c r="AY90">
        <v>1</v>
      </c>
      <c r="AZ90">
        <v>0</v>
      </c>
      <c r="BA90">
        <v>111</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CV90">
        <v>0</v>
      </c>
      <c r="CW90">
        <f>ROUND(Y90*Source!I78*DO90,9)</f>
        <v>1.36296E-2</v>
      </c>
      <c r="CX90">
        <f>ROUND(Y90*Source!I78,9)</f>
        <v>1.08E-3</v>
      </c>
      <c r="CY90">
        <f>AB90</f>
        <v>1485.19</v>
      </c>
      <c r="CZ90">
        <f>AF90</f>
        <v>83.1</v>
      </c>
      <c r="DA90">
        <f>AJ90</f>
        <v>17.07</v>
      </c>
      <c r="DB90">
        <f>ROUND(((ROUND(AT90*CZ90,2)*1.2)*0.3),6)</f>
        <v>0.59760000000000002</v>
      </c>
      <c r="DC90">
        <f>ROUND(((ROUND(AT90*AG90,2)*1.2)*0.3),6)</f>
        <v>0.09</v>
      </c>
      <c r="DD90" t="s">
        <v>3</v>
      </c>
      <c r="DE90" t="s">
        <v>3</v>
      </c>
      <c r="DF90">
        <f t="shared" si="45"/>
        <v>0</v>
      </c>
      <c r="DG90">
        <f>ROUND(ROUND(AF90*AJ90,2)*CX90,2)</f>
        <v>1.53</v>
      </c>
      <c r="DH90">
        <f>ROUND(ROUND(AG90*AK90,2)*CX90,2)</f>
        <v>0.77</v>
      </c>
      <c r="DI90">
        <f t="shared" si="41"/>
        <v>0</v>
      </c>
      <c r="DJ90">
        <f>DG90</f>
        <v>1.53</v>
      </c>
      <c r="DK90">
        <v>0</v>
      </c>
      <c r="DL90" t="s">
        <v>1559</v>
      </c>
      <c r="DM90">
        <v>0</v>
      </c>
      <c r="DN90" t="s">
        <v>1554</v>
      </c>
      <c r="DO90">
        <v>12.62</v>
      </c>
    </row>
    <row r="91" spans="1:119" x14ac:dyDescent="0.25">
      <c r="A91">
        <f>ROW(Source!A78)</f>
        <v>78</v>
      </c>
      <c r="B91">
        <v>55890823</v>
      </c>
      <c r="C91">
        <v>55982422</v>
      </c>
      <c r="D91">
        <v>55490263</v>
      </c>
      <c r="E91">
        <v>1</v>
      </c>
      <c r="F91">
        <v>1</v>
      </c>
      <c r="G91">
        <v>1081</v>
      </c>
      <c r="H91">
        <v>2</v>
      </c>
      <c r="I91" t="s">
        <v>1601</v>
      </c>
      <c r="J91" t="s">
        <v>1602</v>
      </c>
      <c r="K91" t="s">
        <v>1603</v>
      </c>
      <c r="L91">
        <v>1368</v>
      </c>
      <c r="N91">
        <v>1011</v>
      </c>
      <c r="O91" t="s">
        <v>1558</v>
      </c>
      <c r="P91" t="s">
        <v>1558</v>
      </c>
      <c r="Q91">
        <v>1</v>
      </c>
      <c r="W91">
        <v>0</v>
      </c>
      <c r="X91">
        <v>-1895752648</v>
      </c>
      <c r="Y91">
        <f>((AT91*1.2)*0.3)</f>
        <v>0.88559999999999994</v>
      </c>
      <c r="AA91">
        <v>0</v>
      </c>
      <c r="AB91">
        <v>7.71</v>
      </c>
      <c r="AC91">
        <v>0</v>
      </c>
      <c r="AD91">
        <v>0</v>
      </c>
      <c r="AE91">
        <v>0</v>
      </c>
      <c r="AF91">
        <v>0.77</v>
      </c>
      <c r="AG91">
        <v>0</v>
      </c>
      <c r="AH91">
        <v>0</v>
      </c>
      <c r="AI91">
        <v>1</v>
      </c>
      <c r="AJ91">
        <v>9.56</v>
      </c>
      <c r="AK91">
        <v>1</v>
      </c>
      <c r="AL91">
        <v>1</v>
      </c>
      <c r="AM91">
        <v>2</v>
      </c>
      <c r="AN91">
        <v>0</v>
      </c>
      <c r="AO91">
        <v>1</v>
      </c>
      <c r="AP91">
        <v>1</v>
      </c>
      <c r="AQ91">
        <v>0</v>
      </c>
      <c r="AR91">
        <v>0</v>
      </c>
      <c r="AS91" t="s">
        <v>3</v>
      </c>
      <c r="AT91">
        <v>2.46</v>
      </c>
      <c r="AU91" t="s">
        <v>32</v>
      </c>
      <c r="AV91">
        <v>0</v>
      </c>
      <c r="AW91">
        <v>2</v>
      </c>
      <c r="AX91">
        <v>55982429</v>
      </c>
      <c r="AY91">
        <v>1</v>
      </c>
      <c r="AZ91">
        <v>0</v>
      </c>
      <c r="BA91">
        <v>112</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CV91">
        <v>0</v>
      </c>
      <c r="CW91">
        <f>ROUND(Y91*Source!I78*DO91,9)</f>
        <v>0</v>
      </c>
      <c r="CX91">
        <f>ROUND(Y91*Source!I78,9)</f>
        <v>0.13284000000000001</v>
      </c>
      <c r="CY91">
        <f>AB91</f>
        <v>7.71</v>
      </c>
      <c r="CZ91">
        <f>AF91</f>
        <v>0.77</v>
      </c>
      <c r="DA91">
        <f>AJ91</f>
        <v>9.56</v>
      </c>
      <c r="DB91">
        <f>ROUND(((ROUND(AT91*CZ91,2)*1.2)*0.3),6)</f>
        <v>0.6804</v>
      </c>
      <c r="DC91">
        <f>ROUND(((ROUND(AT91*AG91,2)*1.2)*0.3),6)</f>
        <v>0</v>
      </c>
      <c r="DD91" t="s">
        <v>3</v>
      </c>
      <c r="DE91" t="s">
        <v>3</v>
      </c>
      <c r="DF91">
        <f t="shared" si="45"/>
        <v>0</v>
      </c>
      <c r="DG91">
        <f>ROUND(ROUND(AF91*AJ91,2)*CX91,2)</f>
        <v>0.98</v>
      </c>
      <c r="DH91">
        <f t="shared" ref="DH91:DH102" si="46">ROUND(ROUND(AG91,2)*CX91,2)</f>
        <v>0</v>
      </c>
      <c r="DI91">
        <f t="shared" si="41"/>
        <v>0</v>
      </c>
      <c r="DJ91">
        <f>DG91</f>
        <v>0.98</v>
      </c>
      <c r="DK91">
        <v>0</v>
      </c>
      <c r="DL91" t="s">
        <v>3</v>
      </c>
      <c r="DM91">
        <v>0</v>
      </c>
      <c r="DN91" t="s">
        <v>3</v>
      </c>
      <c r="DO91">
        <v>0</v>
      </c>
    </row>
    <row r="92" spans="1:119" x14ac:dyDescent="0.25">
      <c r="A92">
        <f>ROW(Source!A78)</f>
        <v>78</v>
      </c>
      <c r="B92">
        <v>55890823</v>
      </c>
      <c r="C92">
        <v>55982422</v>
      </c>
      <c r="D92">
        <v>55469271</v>
      </c>
      <c r="E92">
        <v>1</v>
      </c>
      <c r="F92">
        <v>1</v>
      </c>
      <c r="G92">
        <v>1081</v>
      </c>
      <c r="H92">
        <v>3</v>
      </c>
      <c r="I92" t="s">
        <v>1625</v>
      </c>
      <c r="J92" t="s">
        <v>1626</v>
      </c>
      <c r="K92" t="s">
        <v>1627</v>
      </c>
      <c r="L92">
        <v>1354</v>
      </c>
      <c r="N92">
        <v>1010</v>
      </c>
      <c r="O92" t="s">
        <v>266</v>
      </c>
      <c r="P92" t="s">
        <v>266</v>
      </c>
      <c r="Q92">
        <v>1</v>
      </c>
      <c r="W92">
        <v>0</v>
      </c>
      <c r="X92">
        <v>1339646332</v>
      </c>
      <c r="Y92">
        <f>((AT92*1)*0)</f>
        <v>0</v>
      </c>
      <c r="AA92">
        <v>71.78</v>
      </c>
      <c r="AB92">
        <v>0</v>
      </c>
      <c r="AC92">
        <v>0</v>
      </c>
      <c r="AD92">
        <v>0</v>
      </c>
      <c r="AE92">
        <v>14.56</v>
      </c>
      <c r="AF92">
        <v>0</v>
      </c>
      <c r="AG92">
        <v>0</v>
      </c>
      <c r="AH92">
        <v>0</v>
      </c>
      <c r="AI92">
        <v>4.93</v>
      </c>
      <c r="AJ92">
        <v>1</v>
      </c>
      <c r="AK92">
        <v>1</v>
      </c>
      <c r="AL92">
        <v>1</v>
      </c>
      <c r="AM92">
        <v>2</v>
      </c>
      <c r="AN92">
        <v>0</v>
      </c>
      <c r="AO92">
        <v>1</v>
      </c>
      <c r="AP92">
        <v>1</v>
      </c>
      <c r="AQ92">
        <v>0</v>
      </c>
      <c r="AR92">
        <v>0</v>
      </c>
      <c r="AS92" t="s">
        <v>3</v>
      </c>
      <c r="AT92">
        <v>8.7999999999999995E-2</v>
      </c>
      <c r="AU92" t="s">
        <v>31</v>
      </c>
      <c r="AV92">
        <v>0</v>
      </c>
      <c r="AW92">
        <v>2</v>
      </c>
      <c r="AX92">
        <v>55982430</v>
      </c>
      <c r="AY92">
        <v>1</v>
      </c>
      <c r="AZ92">
        <v>0</v>
      </c>
      <c r="BA92">
        <v>113</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CV92">
        <v>0</v>
      </c>
      <c r="CW92">
        <v>0</v>
      </c>
      <c r="CX92">
        <f>ROUND(Y92*Source!I78,9)</f>
        <v>0</v>
      </c>
      <c r="CY92">
        <f>AA92</f>
        <v>71.78</v>
      </c>
      <c r="CZ92">
        <f>AE92</f>
        <v>14.56</v>
      </c>
      <c r="DA92">
        <f>AI92</f>
        <v>4.93</v>
      </c>
      <c r="DB92">
        <f>ROUND(((ROUND(AT92*CZ92,2)*1)*0),6)</f>
        <v>0</v>
      </c>
      <c r="DC92">
        <f>ROUND(((ROUND(AT92*AG92,2)*1)*0),6)</f>
        <v>0</v>
      </c>
      <c r="DD92" t="s">
        <v>3</v>
      </c>
      <c r="DE92" t="s">
        <v>3</v>
      </c>
      <c r="DF92">
        <f>ROUND(ROUND(AE92*AI92,2)*CX92,2)</f>
        <v>0</v>
      </c>
      <c r="DG92">
        <f t="shared" ref="DG92:DG101" si="47">ROUND(ROUND(AF92,2)*CX92,2)</f>
        <v>0</v>
      </c>
      <c r="DH92">
        <f t="shared" si="46"/>
        <v>0</v>
      </c>
      <c r="DI92">
        <f t="shared" si="41"/>
        <v>0</v>
      </c>
      <c r="DJ92">
        <f>DF92</f>
        <v>0</v>
      </c>
      <c r="DK92">
        <v>0</v>
      </c>
      <c r="DL92" t="s">
        <v>3</v>
      </c>
      <c r="DM92">
        <v>0</v>
      </c>
      <c r="DN92" t="s">
        <v>3</v>
      </c>
      <c r="DO92">
        <v>0</v>
      </c>
    </row>
    <row r="93" spans="1:119" x14ac:dyDescent="0.25">
      <c r="A93">
        <f>ROW(Source!A79)</f>
        <v>79</v>
      </c>
      <c r="B93">
        <v>54971259</v>
      </c>
      <c r="C93">
        <v>55982432</v>
      </c>
      <c r="D93">
        <v>55424304</v>
      </c>
      <c r="E93">
        <v>1081</v>
      </c>
      <c r="F93">
        <v>1</v>
      </c>
      <c r="G93">
        <v>1081</v>
      </c>
      <c r="H93">
        <v>1</v>
      </c>
      <c r="I93" t="s">
        <v>1552</v>
      </c>
      <c r="J93" t="s">
        <v>3</v>
      </c>
      <c r="K93" t="s">
        <v>1553</v>
      </c>
      <c r="L93">
        <v>1191</v>
      </c>
      <c r="N93">
        <v>1013</v>
      </c>
      <c r="O93" t="s">
        <v>1554</v>
      </c>
      <c r="P93" t="s">
        <v>1554</v>
      </c>
      <c r="Q93">
        <v>1</v>
      </c>
      <c r="W93">
        <v>0</v>
      </c>
      <c r="X93">
        <v>476480486</v>
      </c>
      <c r="Y93">
        <f>((AT93*1.2)*0.3)</f>
        <v>12.959999999999999</v>
      </c>
      <c r="AA93">
        <v>0</v>
      </c>
      <c r="AB93">
        <v>0</v>
      </c>
      <c r="AC93">
        <v>0</v>
      </c>
      <c r="AD93">
        <v>0</v>
      </c>
      <c r="AE93">
        <v>0</v>
      </c>
      <c r="AF93">
        <v>0</v>
      </c>
      <c r="AG93">
        <v>0</v>
      </c>
      <c r="AH93">
        <v>0</v>
      </c>
      <c r="AI93">
        <v>1</v>
      </c>
      <c r="AJ93">
        <v>1</v>
      </c>
      <c r="AK93">
        <v>1</v>
      </c>
      <c r="AL93">
        <v>1</v>
      </c>
      <c r="AM93">
        <v>-2</v>
      </c>
      <c r="AN93">
        <v>0</v>
      </c>
      <c r="AO93">
        <v>1</v>
      </c>
      <c r="AP93">
        <v>1</v>
      </c>
      <c r="AQ93">
        <v>0</v>
      </c>
      <c r="AR93">
        <v>0</v>
      </c>
      <c r="AS93" t="s">
        <v>3</v>
      </c>
      <c r="AT93">
        <v>36</v>
      </c>
      <c r="AU93" t="s">
        <v>32</v>
      </c>
      <c r="AV93">
        <v>1</v>
      </c>
      <c r="AW93">
        <v>2</v>
      </c>
      <c r="AX93">
        <v>55982441</v>
      </c>
      <c r="AY93">
        <v>1</v>
      </c>
      <c r="AZ93">
        <v>0</v>
      </c>
      <c r="BA93">
        <v>115</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CU93">
        <f>ROUND(AT93*Source!I79*AH93*AL93,2)</f>
        <v>0</v>
      </c>
      <c r="CV93">
        <f>ROUND(Y93*Source!I79,9)</f>
        <v>129.6</v>
      </c>
      <c r="CW93">
        <v>0</v>
      </c>
      <c r="CX93">
        <f>ROUND(Y93*Source!I79,9)</f>
        <v>129.6</v>
      </c>
      <c r="CY93">
        <f>AD93</f>
        <v>0</v>
      </c>
      <c r="CZ93">
        <f>AH93</f>
        <v>0</v>
      </c>
      <c r="DA93">
        <f>AL93</f>
        <v>1</v>
      </c>
      <c r="DB93">
        <f>ROUND(((ROUND(AT93*CZ93,2)*1.2)*0.3),6)</f>
        <v>0</v>
      </c>
      <c r="DC93">
        <f>ROUND(((ROUND(AT93*AG93,2)*1.2)*0.3),6)</f>
        <v>0</v>
      </c>
      <c r="DD93" t="s">
        <v>3</v>
      </c>
      <c r="DE93" t="s">
        <v>3</v>
      </c>
      <c r="DF93">
        <f t="shared" ref="DF93:DF104" si="48">ROUND(ROUND(AE93,2)*CX93,2)</f>
        <v>0</v>
      </c>
      <c r="DG93">
        <f t="shared" si="47"/>
        <v>0</v>
      </c>
      <c r="DH93">
        <f t="shared" si="46"/>
        <v>0</v>
      </c>
      <c r="DI93">
        <f t="shared" si="41"/>
        <v>0</v>
      </c>
      <c r="DJ93">
        <f>DI93</f>
        <v>0</v>
      </c>
      <c r="DK93">
        <v>0</v>
      </c>
      <c r="DL93" t="s">
        <v>3</v>
      </c>
      <c r="DM93">
        <v>0</v>
      </c>
      <c r="DN93" t="s">
        <v>3</v>
      </c>
      <c r="DO93">
        <v>0</v>
      </c>
    </row>
    <row r="94" spans="1:119" x14ac:dyDescent="0.25">
      <c r="A94">
        <f>ROW(Source!A79)</f>
        <v>79</v>
      </c>
      <c r="B94">
        <v>54971259</v>
      </c>
      <c r="C94">
        <v>55982432</v>
      </c>
      <c r="D94">
        <v>55489910</v>
      </c>
      <c r="E94">
        <v>1</v>
      </c>
      <c r="F94">
        <v>1</v>
      </c>
      <c r="G94">
        <v>1081</v>
      </c>
      <c r="H94">
        <v>2</v>
      </c>
      <c r="I94" t="s">
        <v>1580</v>
      </c>
      <c r="J94" t="s">
        <v>1581</v>
      </c>
      <c r="K94" t="s">
        <v>1582</v>
      </c>
      <c r="L94">
        <v>1368</v>
      </c>
      <c r="N94">
        <v>1011</v>
      </c>
      <c r="O94" t="s">
        <v>1558</v>
      </c>
      <c r="P94" t="s">
        <v>1558</v>
      </c>
      <c r="Q94">
        <v>1</v>
      </c>
      <c r="W94">
        <v>0</v>
      </c>
      <c r="X94">
        <v>1498588441</v>
      </c>
      <c r="Y94">
        <f>((AT94*1.2)*0.3)</f>
        <v>1.9187999999999998</v>
      </c>
      <c r="AA94">
        <v>0</v>
      </c>
      <c r="AB94">
        <v>7.44</v>
      </c>
      <c r="AC94">
        <v>0</v>
      </c>
      <c r="AD94">
        <v>0</v>
      </c>
      <c r="AE94">
        <v>0</v>
      </c>
      <c r="AF94">
        <v>7.11</v>
      </c>
      <c r="AG94">
        <v>0</v>
      </c>
      <c r="AH94">
        <v>0</v>
      </c>
      <c r="AI94">
        <v>1</v>
      </c>
      <c r="AJ94">
        <v>1</v>
      </c>
      <c r="AK94">
        <v>1</v>
      </c>
      <c r="AL94">
        <v>1</v>
      </c>
      <c r="AM94">
        <v>-2</v>
      </c>
      <c r="AN94">
        <v>0</v>
      </c>
      <c r="AO94">
        <v>1</v>
      </c>
      <c r="AP94">
        <v>1</v>
      </c>
      <c r="AQ94">
        <v>0</v>
      </c>
      <c r="AR94">
        <v>0</v>
      </c>
      <c r="AS94" t="s">
        <v>3</v>
      </c>
      <c r="AT94">
        <v>5.33</v>
      </c>
      <c r="AU94" t="s">
        <v>32</v>
      </c>
      <c r="AV94">
        <v>0</v>
      </c>
      <c r="AW94">
        <v>2</v>
      </c>
      <c r="AX94">
        <v>55982442</v>
      </c>
      <c r="AY94">
        <v>1</v>
      </c>
      <c r="AZ94">
        <v>0</v>
      </c>
      <c r="BA94">
        <v>116</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CV94">
        <v>0</v>
      </c>
      <c r="CW94">
        <f>ROUND(Y94*Source!I79*DO94,9)</f>
        <v>0</v>
      </c>
      <c r="CX94">
        <f>ROUND(Y94*Source!I79,9)</f>
        <v>19.187999999999999</v>
      </c>
      <c r="CY94">
        <f>AB94</f>
        <v>7.44</v>
      </c>
      <c r="CZ94">
        <f>AF94</f>
        <v>7.11</v>
      </c>
      <c r="DA94">
        <f>AJ94</f>
        <v>1</v>
      </c>
      <c r="DB94">
        <f>ROUND(((ROUND(AT94*CZ94,2)*1.2)*0.3),6)</f>
        <v>13.644</v>
      </c>
      <c r="DC94">
        <f>ROUND(((ROUND(AT94*AG94,2)*1.2)*0.3),6)</f>
        <v>0</v>
      </c>
      <c r="DD94" t="s">
        <v>3</v>
      </c>
      <c r="DE94" t="s">
        <v>3</v>
      </c>
      <c r="DF94">
        <f t="shared" si="48"/>
        <v>0</v>
      </c>
      <c r="DG94">
        <f t="shared" si="47"/>
        <v>136.43</v>
      </c>
      <c r="DH94">
        <f t="shared" si="46"/>
        <v>0</v>
      </c>
      <c r="DI94">
        <f t="shared" si="41"/>
        <v>0</v>
      </c>
      <c r="DJ94">
        <f>DG94</f>
        <v>136.43</v>
      </c>
      <c r="DK94">
        <v>0</v>
      </c>
      <c r="DL94" t="s">
        <v>3</v>
      </c>
      <c r="DM94">
        <v>0</v>
      </c>
      <c r="DN94" t="s">
        <v>3</v>
      </c>
      <c r="DO94">
        <v>0</v>
      </c>
    </row>
    <row r="95" spans="1:119" x14ac:dyDescent="0.25">
      <c r="A95">
        <f>ROW(Source!A79)</f>
        <v>79</v>
      </c>
      <c r="B95">
        <v>54971259</v>
      </c>
      <c r="C95">
        <v>55982432</v>
      </c>
      <c r="D95">
        <v>55490209</v>
      </c>
      <c r="E95">
        <v>1</v>
      </c>
      <c r="F95">
        <v>1</v>
      </c>
      <c r="G95">
        <v>1081</v>
      </c>
      <c r="H95">
        <v>2</v>
      </c>
      <c r="I95" t="s">
        <v>1555</v>
      </c>
      <c r="J95" t="s">
        <v>1556</v>
      </c>
      <c r="K95" t="s">
        <v>1557</v>
      </c>
      <c r="L95">
        <v>1368</v>
      </c>
      <c r="N95">
        <v>1011</v>
      </c>
      <c r="O95" t="s">
        <v>1558</v>
      </c>
      <c r="P95" t="s">
        <v>1558</v>
      </c>
      <c r="Q95">
        <v>1</v>
      </c>
      <c r="W95">
        <v>0</v>
      </c>
      <c r="X95">
        <v>874612079</v>
      </c>
      <c r="Y95">
        <f>((AT95*1.2)*0.3)</f>
        <v>0.1188</v>
      </c>
      <c r="AA95">
        <v>0</v>
      </c>
      <c r="AB95">
        <v>87.01</v>
      </c>
      <c r="AC95">
        <v>13.21</v>
      </c>
      <c r="AD95">
        <v>0</v>
      </c>
      <c r="AE95">
        <v>0</v>
      </c>
      <c r="AF95">
        <v>83.1</v>
      </c>
      <c r="AG95">
        <v>12.62</v>
      </c>
      <c r="AH95">
        <v>0</v>
      </c>
      <c r="AI95">
        <v>1</v>
      </c>
      <c r="AJ95">
        <v>1</v>
      </c>
      <c r="AK95">
        <v>1</v>
      </c>
      <c r="AL95">
        <v>1</v>
      </c>
      <c r="AM95">
        <v>-2</v>
      </c>
      <c r="AN95">
        <v>0</v>
      </c>
      <c r="AO95">
        <v>1</v>
      </c>
      <c r="AP95">
        <v>1</v>
      </c>
      <c r="AQ95">
        <v>0</v>
      </c>
      <c r="AR95">
        <v>0</v>
      </c>
      <c r="AS95" t="s">
        <v>3</v>
      </c>
      <c r="AT95">
        <v>0.33</v>
      </c>
      <c r="AU95" t="s">
        <v>32</v>
      </c>
      <c r="AV95">
        <v>0</v>
      </c>
      <c r="AW95">
        <v>2</v>
      </c>
      <c r="AX95">
        <v>55982443</v>
      </c>
      <c r="AY95">
        <v>1</v>
      </c>
      <c r="AZ95">
        <v>0</v>
      </c>
      <c r="BA95">
        <v>117</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CV95">
        <v>0</v>
      </c>
      <c r="CW95">
        <f>ROUND(Y95*Source!I79*DO95,9)</f>
        <v>14.992559999999999</v>
      </c>
      <c r="CX95">
        <f>ROUND(Y95*Source!I79,9)</f>
        <v>1.1879999999999999</v>
      </c>
      <c r="CY95">
        <f>AB95</f>
        <v>87.01</v>
      </c>
      <c r="CZ95">
        <f>AF95</f>
        <v>83.1</v>
      </c>
      <c r="DA95">
        <f>AJ95</f>
        <v>1</v>
      </c>
      <c r="DB95">
        <f>ROUND(((ROUND(AT95*CZ95,2)*1.2)*0.3),6)</f>
        <v>9.8712</v>
      </c>
      <c r="DC95">
        <f>ROUND(((ROUND(AT95*AG95,2)*1.2)*0.3),6)</f>
        <v>1.4976</v>
      </c>
      <c r="DD95" t="s">
        <v>3</v>
      </c>
      <c r="DE95" t="s">
        <v>3</v>
      </c>
      <c r="DF95">
        <f t="shared" si="48"/>
        <v>0</v>
      </c>
      <c r="DG95">
        <f t="shared" si="47"/>
        <v>98.72</v>
      </c>
      <c r="DH95">
        <f t="shared" si="46"/>
        <v>14.99</v>
      </c>
      <c r="DI95">
        <f t="shared" si="41"/>
        <v>0</v>
      </c>
      <c r="DJ95">
        <f>DG95</f>
        <v>98.72</v>
      </c>
      <c r="DK95">
        <v>0</v>
      </c>
      <c r="DL95" t="s">
        <v>1559</v>
      </c>
      <c r="DM95">
        <v>0</v>
      </c>
      <c r="DN95" t="s">
        <v>1554</v>
      </c>
      <c r="DO95">
        <v>12.62</v>
      </c>
    </row>
    <row r="96" spans="1:119" x14ac:dyDescent="0.25">
      <c r="A96">
        <f>ROW(Source!A79)</f>
        <v>79</v>
      </c>
      <c r="B96">
        <v>54971259</v>
      </c>
      <c r="C96">
        <v>55982432</v>
      </c>
      <c r="D96">
        <v>55490330</v>
      </c>
      <c r="E96">
        <v>1</v>
      </c>
      <c r="F96">
        <v>1</v>
      </c>
      <c r="G96">
        <v>1081</v>
      </c>
      <c r="H96">
        <v>2</v>
      </c>
      <c r="I96" t="s">
        <v>1586</v>
      </c>
      <c r="J96" t="s">
        <v>1587</v>
      </c>
      <c r="K96" t="s">
        <v>1588</v>
      </c>
      <c r="L96">
        <v>1368</v>
      </c>
      <c r="N96">
        <v>1011</v>
      </c>
      <c r="O96" t="s">
        <v>1558</v>
      </c>
      <c r="P96" t="s">
        <v>1558</v>
      </c>
      <c r="Q96">
        <v>1</v>
      </c>
      <c r="W96">
        <v>0</v>
      </c>
      <c r="X96">
        <v>-2083101341</v>
      </c>
      <c r="Y96">
        <f>((AT96*1.2)*0.3)</f>
        <v>1.8971999999999996</v>
      </c>
      <c r="AA96">
        <v>0</v>
      </c>
      <c r="AB96">
        <v>0.84</v>
      </c>
      <c r="AC96">
        <v>0</v>
      </c>
      <c r="AD96">
        <v>0</v>
      </c>
      <c r="AE96">
        <v>0</v>
      </c>
      <c r="AF96">
        <v>0.8</v>
      </c>
      <c r="AG96">
        <v>0</v>
      </c>
      <c r="AH96">
        <v>0</v>
      </c>
      <c r="AI96">
        <v>1</v>
      </c>
      <c r="AJ96">
        <v>1</v>
      </c>
      <c r="AK96">
        <v>1</v>
      </c>
      <c r="AL96">
        <v>1</v>
      </c>
      <c r="AM96">
        <v>-2</v>
      </c>
      <c r="AN96">
        <v>0</v>
      </c>
      <c r="AO96">
        <v>1</v>
      </c>
      <c r="AP96">
        <v>1</v>
      </c>
      <c r="AQ96">
        <v>0</v>
      </c>
      <c r="AR96">
        <v>0</v>
      </c>
      <c r="AS96" t="s">
        <v>3</v>
      </c>
      <c r="AT96">
        <v>5.27</v>
      </c>
      <c r="AU96" t="s">
        <v>32</v>
      </c>
      <c r="AV96">
        <v>0</v>
      </c>
      <c r="AW96">
        <v>2</v>
      </c>
      <c r="AX96">
        <v>55982444</v>
      </c>
      <c r="AY96">
        <v>1</v>
      </c>
      <c r="AZ96">
        <v>0</v>
      </c>
      <c r="BA96">
        <v>118</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CV96">
        <v>0</v>
      </c>
      <c r="CW96">
        <f>ROUND(Y96*Source!I79*DO96,9)</f>
        <v>0</v>
      </c>
      <c r="CX96">
        <f>ROUND(Y96*Source!I79,9)</f>
        <v>18.972000000000001</v>
      </c>
      <c r="CY96">
        <f>AB96</f>
        <v>0.84</v>
      </c>
      <c r="CZ96">
        <f>AF96</f>
        <v>0.8</v>
      </c>
      <c r="DA96">
        <f>AJ96</f>
        <v>1</v>
      </c>
      <c r="DB96">
        <f>ROUND(((ROUND(AT96*CZ96,2)*1.2)*0.3),6)</f>
        <v>1.5192000000000001</v>
      </c>
      <c r="DC96">
        <f>ROUND(((ROUND(AT96*AG96,2)*1.2)*0.3),6)</f>
        <v>0</v>
      </c>
      <c r="DD96" t="s">
        <v>3</v>
      </c>
      <c r="DE96" t="s">
        <v>3</v>
      </c>
      <c r="DF96">
        <f t="shared" si="48"/>
        <v>0</v>
      </c>
      <c r="DG96">
        <f t="shared" si="47"/>
        <v>15.18</v>
      </c>
      <c r="DH96">
        <f t="shared" si="46"/>
        <v>0</v>
      </c>
      <c r="DI96">
        <f t="shared" si="41"/>
        <v>0</v>
      </c>
      <c r="DJ96">
        <f>DG96</f>
        <v>15.18</v>
      </c>
      <c r="DK96">
        <v>0</v>
      </c>
      <c r="DL96" t="s">
        <v>3</v>
      </c>
      <c r="DM96">
        <v>0</v>
      </c>
      <c r="DN96" t="s">
        <v>3</v>
      </c>
      <c r="DO96">
        <v>0</v>
      </c>
    </row>
    <row r="97" spans="1:119" x14ac:dyDescent="0.25">
      <c r="A97">
        <f>ROW(Source!A79)</f>
        <v>79</v>
      </c>
      <c r="B97">
        <v>54971259</v>
      </c>
      <c r="C97">
        <v>55982432</v>
      </c>
      <c r="D97">
        <v>55460380</v>
      </c>
      <c r="E97">
        <v>1</v>
      </c>
      <c r="F97">
        <v>1</v>
      </c>
      <c r="G97">
        <v>1081</v>
      </c>
      <c r="H97">
        <v>3</v>
      </c>
      <c r="I97" t="s">
        <v>1598</v>
      </c>
      <c r="J97" t="s">
        <v>1599</v>
      </c>
      <c r="K97" t="s">
        <v>1600</v>
      </c>
      <c r="L97">
        <v>1348</v>
      </c>
      <c r="N97">
        <v>1009</v>
      </c>
      <c r="O97" t="s">
        <v>1092</v>
      </c>
      <c r="P97" t="s">
        <v>1092</v>
      </c>
      <c r="Q97">
        <v>1000</v>
      </c>
      <c r="W97">
        <v>0</v>
      </c>
      <c r="X97">
        <v>277309194</v>
      </c>
      <c r="Y97">
        <f>((AT97*1)*0)</f>
        <v>0</v>
      </c>
      <c r="AA97">
        <v>8590.86</v>
      </c>
      <c r="AB97">
        <v>0</v>
      </c>
      <c r="AC97">
        <v>0</v>
      </c>
      <c r="AD97">
        <v>0</v>
      </c>
      <c r="AE97">
        <v>8590.86</v>
      </c>
      <c r="AF97">
        <v>0</v>
      </c>
      <c r="AG97">
        <v>0</v>
      </c>
      <c r="AH97">
        <v>0</v>
      </c>
      <c r="AI97">
        <v>1</v>
      </c>
      <c r="AJ97">
        <v>1</v>
      </c>
      <c r="AK97">
        <v>1</v>
      </c>
      <c r="AL97">
        <v>1</v>
      </c>
      <c r="AM97">
        <v>-2</v>
      </c>
      <c r="AN97">
        <v>0</v>
      </c>
      <c r="AO97">
        <v>1</v>
      </c>
      <c r="AP97">
        <v>1</v>
      </c>
      <c r="AQ97">
        <v>0</v>
      </c>
      <c r="AR97">
        <v>0</v>
      </c>
      <c r="AS97" t="s">
        <v>3</v>
      </c>
      <c r="AT97">
        <v>3.0000000000000001E-3</v>
      </c>
      <c r="AU97" t="s">
        <v>31</v>
      </c>
      <c r="AV97">
        <v>0</v>
      </c>
      <c r="AW97">
        <v>2</v>
      </c>
      <c r="AX97">
        <v>55982445</v>
      </c>
      <c r="AY97">
        <v>1</v>
      </c>
      <c r="AZ97">
        <v>0</v>
      </c>
      <c r="BA97">
        <v>119</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CV97">
        <v>0</v>
      </c>
      <c r="CW97">
        <v>0</v>
      </c>
      <c r="CX97">
        <f>ROUND(Y97*Source!I79,9)</f>
        <v>0</v>
      </c>
      <c r="CY97">
        <f>AA97</f>
        <v>8590.86</v>
      </c>
      <c r="CZ97">
        <f>AE97</f>
        <v>8590.86</v>
      </c>
      <c r="DA97">
        <f>AI97</f>
        <v>1</v>
      </c>
      <c r="DB97">
        <f>ROUND(((ROUND(AT97*CZ97,2)*1)*0),6)</f>
        <v>0</v>
      </c>
      <c r="DC97">
        <f>ROUND(((ROUND(AT97*AG97,2)*1)*0),6)</f>
        <v>0</v>
      </c>
      <c r="DD97" t="s">
        <v>3</v>
      </c>
      <c r="DE97" t="s">
        <v>3</v>
      </c>
      <c r="DF97">
        <f t="shared" si="48"/>
        <v>0</v>
      </c>
      <c r="DG97">
        <f t="shared" si="47"/>
        <v>0</v>
      </c>
      <c r="DH97">
        <f t="shared" si="46"/>
        <v>0</v>
      </c>
      <c r="DI97">
        <f t="shared" si="41"/>
        <v>0</v>
      </c>
      <c r="DJ97">
        <f>DF97</f>
        <v>0</v>
      </c>
      <c r="DK97">
        <v>0</v>
      </c>
      <c r="DL97" t="s">
        <v>3</v>
      </c>
      <c r="DM97">
        <v>0</v>
      </c>
      <c r="DN97" t="s">
        <v>3</v>
      </c>
      <c r="DO97">
        <v>0</v>
      </c>
    </row>
    <row r="98" spans="1:119" x14ac:dyDescent="0.25">
      <c r="A98">
        <f>ROW(Source!A79)</f>
        <v>79</v>
      </c>
      <c r="B98">
        <v>54971259</v>
      </c>
      <c r="C98">
        <v>55982432</v>
      </c>
      <c r="D98">
        <v>55460882</v>
      </c>
      <c r="E98">
        <v>1</v>
      </c>
      <c r="F98">
        <v>1</v>
      </c>
      <c r="G98">
        <v>1081</v>
      </c>
      <c r="H98">
        <v>3</v>
      </c>
      <c r="I98" t="s">
        <v>1628</v>
      </c>
      <c r="J98" t="s">
        <v>1629</v>
      </c>
      <c r="K98" t="s">
        <v>1630</v>
      </c>
      <c r="L98">
        <v>1348</v>
      </c>
      <c r="N98">
        <v>1009</v>
      </c>
      <c r="O98" t="s">
        <v>1092</v>
      </c>
      <c r="P98" t="s">
        <v>1092</v>
      </c>
      <c r="Q98">
        <v>1000</v>
      </c>
      <c r="W98">
        <v>0</v>
      </c>
      <c r="X98">
        <v>-1448166212</v>
      </c>
      <c r="Y98">
        <f>((AT98*1)*0)</f>
        <v>0</v>
      </c>
      <c r="AA98">
        <v>14327.51</v>
      </c>
      <c r="AB98">
        <v>0</v>
      </c>
      <c r="AC98">
        <v>0</v>
      </c>
      <c r="AD98">
        <v>0</v>
      </c>
      <c r="AE98">
        <v>14327.51</v>
      </c>
      <c r="AF98">
        <v>0</v>
      </c>
      <c r="AG98">
        <v>0</v>
      </c>
      <c r="AH98">
        <v>0</v>
      </c>
      <c r="AI98">
        <v>1</v>
      </c>
      <c r="AJ98">
        <v>1</v>
      </c>
      <c r="AK98">
        <v>1</v>
      </c>
      <c r="AL98">
        <v>1</v>
      </c>
      <c r="AM98">
        <v>-2</v>
      </c>
      <c r="AN98">
        <v>0</v>
      </c>
      <c r="AO98">
        <v>1</v>
      </c>
      <c r="AP98">
        <v>1</v>
      </c>
      <c r="AQ98">
        <v>0</v>
      </c>
      <c r="AR98">
        <v>0</v>
      </c>
      <c r="AS98" t="s">
        <v>3</v>
      </c>
      <c r="AT98">
        <v>1.39E-3</v>
      </c>
      <c r="AU98" t="s">
        <v>31</v>
      </c>
      <c r="AV98">
        <v>0</v>
      </c>
      <c r="AW98">
        <v>2</v>
      </c>
      <c r="AX98">
        <v>55982446</v>
      </c>
      <c r="AY98">
        <v>1</v>
      </c>
      <c r="AZ98">
        <v>0</v>
      </c>
      <c r="BA98">
        <v>120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CV98">
        <v>0</v>
      </c>
      <c r="CW98">
        <v>0</v>
      </c>
      <c r="CX98">
        <f>ROUND(Y98*Source!I79,9)</f>
        <v>0</v>
      </c>
      <c r="CY98">
        <f>AA98</f>
        <v>14327.51</v>
      </c>
      <c r="CZ98">
        <f>AE98</f>
        <v>14327.51</v>
      </c>
      <c r="DA98">
        <f>AI98</f>
        <v>1</v>
      </c>
      <c r="DB98">
        <f>ROUND(((ROUND(AT98*CZ98,2)*1)*0),6)</f>
        <v>0</v>
      </c>
      <c r="DC98">
        <f>ROUND(((ROUND(AT98*AG98,2)*1)*0),6)</f>
        <v>0</v>
      </c>
      <c r="DD98" t="s">
        <v>3</v>
      </c>
      <c r="DE98" t="s">
        <v>3</v>
      </c>
      <c r="DF98">
        <f t="shared" si="48"/>
        <v>0</v>
      </c>
      <c r="DG98">
        <f t="shared" si="47"/>
        <v>0</v>
      </c>
      <c r="DH98">
        <f t="shared" si="46"/>
        <v>0</v>
      </c>
      <c r="DI98">
        <f t="shared" si="41"/>
        <v>0</v>
      </c>
      <c r="DJ98">
        <f>DF98</f>
        <v>0</v>
      </c>
      <c r="DK98">
        <v>0</v>
      </c>
      <c r="DL98" t="s">
        <v>3</v>
      </c>
      <c r="DM98">
        <v>0</v>
      </c>
      <c r="DN98" t="s">
        <v>3</v>
      </c>
      <c r="DO98">
        <v>0</v>
      </c>
    </row>
    <row r="99" spans="1:119" x14ac:dyDescent="0.25">
      <c r="A99">
        <f>ROW(Source!A79)</f>
        <v>79</v>
      </c>
      <c r="B99">
        <v>54971259</v>
      </c>
      <c r="C99">
        <v>55982432</v>
      </c>
      <c r="D99">
        <v>55459404</v>
      </c>
      <c r="E99">
        <v>1</v>
      </c>
      <c r="F99">
        <v>1</v>
      </c>
      <c r="G99">
        <v>1081</v>
      </c>
      <c r="H99">
        <v>3</v>
      </c>
      <c r="I99" t="s">
        <v>1631</v>
      </c>
      <c r="J99" t="s">
        <v>1632</v>
      </c>
      <c r="K99" t="s">
        <v>1633</v>
      </c>
      <c r="L99">
        <v>1346</v>
      </c>
      <c r="N99">
        <v>1009</v>
      </c>
      <c r="O99" t="s">
        <v>222</v>
      </c>
      <c r="P99" t="s">
        <v>222</v>
      </c>
      <c r="Q99">
        <v>1</v>
      </c>
      <c r="W99">
        <v>0</v>
      </c>
      <c r="X99">
        <v>669791865</v>
      </c>
      <c r="Y99">
        <f>((AT99*1)*0)</f>
        <v>0</v>
      </c>
      <c r="AA99">
        <v>73.53</v>
      </c>
      <c r="AB99">
        <v>0</v>
      </c>
      <c r="AC99">
        <v>0</v>
      </c>
      <c r="AD99">
        <v>0</v>
      </c>
      <c r="AE99">
        <v>73.53</v>
      </c>
      <c r="AF99">
        <v>0</v>
      </c>
      <c r="AG99">
        <v>0</v>
      </c>
      <c r="AH99">
        <v>0</v>
      </c>
      <c r="AI99">
        <v>1</v>
      </c>
      <c r="AJ99">
        <v>1</v>
      </c>
      <c r="AK99">
        <v>1</v>
      </c>
      <c r="AL99">
        <v>1</v>
      </c>
      <c r="AM99">
        <v>-2</v>
      </c>
      <c r="AN99">
        <v>0</v>
      </c>
      <c r="AO99">
        <v>1</v>
      </c>
      <c r="AP99">
        <v>1</v>
      </c>
      <c r="AQ99">
        <v>0</v>
      </c>
      <c r="AR99">
        <v>0</v>
      </c>
      <c r="AS99" t="s">
        <v>3</v>
      </c>
      <c r="AT99">
        <v>0.6</v>
      </c>
      <c r="AU99" t="s">
        <v>31</v>
      </c>
      <c r="AV99">
        <v>0</v>
      </c>
      <c r="AW99">
        <v>2</v>
      </c>
      <c r="AX99">
        <v>55982447</v>
      </c>
      <c r="AY99">
        <v>1</v>
      </c>
      <c r="AZ99">
        <v>0</v>
      </c>
      <c r="BA99">
        <v>121</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CV99">
        <v>0</v>
      </c>
      <c r="CW99">
        <v>0</v>
      </c>
      <c r="CX99">
        <f>ROUND(Y99*Source!I79,9)</f>
        <v>0</v>
      </c>
      <c r="CY99">
        <f>AA99</f>
        <v>73.53</v>
      </c>
      <c r="CZ99">
        <f>AE99</f>
        <v>73.53</v>
      </c>
      <c r="DA99">
        <f>AI99</f>
        <v>1</v>
      </c>
      <c r="DB99">
        <f>ROUND(((ROUND(AT99*CZ99,2)*1)*0),6)</f>
        <v>0</v>
      </c>
      <c r="DC99">
        <f>ROUND(((ROUND(AT99*AG99,2)*1)*0),6)</f>
        <v>0</v>
      </c>
      <c r="DD99" t="s">
        <v>3</v>
      </c>
      <c r="DE99" t="s">
        <v>3</v>
      </c>
      <c r="DF99">
        <f t="shared" si="48"/>
        <v>0</v>
      </c>
      <c r="DG99">
        <f t="shared" si="47"/>
        <v>0</v>
      </c>
      <c r="DH99">
        <f t="shared" si="46"/>
        <v>0</v>
      </c>
      <c r="DI99">
        <f t="shared" si="41"/>
        <v>0</v>
      </c>
      <c r="DJ99">
        <f>DF99</f>
        <v>0</v>
      </c>
      <c r="DK99">
        <v>0</v>
      </c>
      <c r="DL99" t="s">
        <v>3</v>
      </c>
      <c r="DM99">
        <v>0</v>
      </c>
      <c r="DN99" t="s">
        <v>3</v>
      </c>
      <c r="DO99">
        <v>0</v>
      </c>
    </row>
    <row r="100" spans="1:119" x14ac:dyDescent="0.25">
      <c r="A100">
        <f>ROW(Source!A79)</f>
        <v>79</v>
      </c>
      <c r="B100">
        <v>54971259</v>
      </c>
      <c r="C100">
        <v>55982432</v>
      </c>
      <c r="D100">
        <v>55482614</v>
      </c>
      <c r="E100">
        <v>1</v>
      </c>
      <c r="F100">
        <v>1</v>
      </c>
      <c r="G100">
        <v>1081</v>
      </c>
      <c r="H100">
        <v>3</v>
      </c>
      <c r="I100" t="s">
        <v>1634</v>
      </c>
      <c r="J100" t="s">
        <v>1635</v>
      </c>
      <c r="K100" t="s">
        <v>1636</v>
      </c>
      <c r="L100">
        <v>1355</v>
      </c>
      <c r="N100">
        <v>1010</v>
      </c>
      <c r="O100" t="s">
        <v>40</v>
      </c>
      <c r="P100" t="s">
        <v>40</v>
      </c>
      <c r="Q100">
        <v>100</v>
      </c>
      <c r="W100">
        <v>0</v>
      </c>
      <c r="X100">
        <v>-1747219598</v>
      </c>
      <c r="Y100">
        <f>((AT100*1)*0)</f>
        <v>0</v>
      </c>
      <c r="AA100">
        <v>323.76</v>
      </c>
      <c r="AB100">
        <v>0</v>
      </c>
      <c r="AC100">
        <v>0</v>
      </c>
      <c r="AD100">
        <v>0</v>
      </c>
      <c r="AE100">
        <v>323.76</v>
      </c>
      <c r="AF100">
        <v>0</v>
      </c>
      <c r="AG100">
        <v>0</v>
      </c>
      <c r="AH100">
        <v>0</v>
      </c>
      <c r="AI100">
        <v>1</v>
      </c>
      <c r="AJ100">
        <v>1</v>
      </c>
      <c r="AK100">
        <v>1</v>
      </c>
      <c r="AL100">
        <v>1</v>
      </c>
      <c r="AM100">
        <v>-2</v>
      </c>
      <c r="AN100">
        <v>0</v>
      </c>
      <c r="AO100">
        <v>1</v>
      </c>
      <c r="AP100">
        <v>1</v>
      </c>
      <c r="AQ100">
        <v>0</v>
      </c>
      <c r="AR100">
        <v>0</v>
      </c>
      <c r="AS100" t="s">
        <v>3</v>
      </c>
      <c r="AT100">
        <v>2.2000000000000002</v>
      </c>
      <c r="AU100" t="s">
        <v>31</v>
      </c>
      <c r="AV100">
        <v>0</v>
      </c>
      <c r="AW100">
        <v>2</v>
      </c>
      <c r="AX100">
        <v>55982448</v>
      </c>
      <c r="AY100">
        <v>1</v>
      </c>
      <c r="AZ100">
        <v>0</v>
      </c>
      <c r="BA100">
        <v>122</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CV100">
        <v>0</v>
      </c>
      <c r="CW100">
        <v>0</v>
      </c>
      <c r="CX100">
        <f>ROUND(Y100*Source!I79,9)</f>
        <v>0</v>
      </c>
      <c r="CY100">
        <f>AA100</f>
        <v>323.76</v>
      </c>
      <c r="CZ100">
        <f>AE100</f>
        <v>323.76</v>
      </c>
      <c r="DA100">
        <f>AI100</f>
        <v>1</v>
      </c>
      <c r="DB100">
        <f>ROUND(((ROUND(AT100*CZ100,2)*1)*0),6)</f>
        <v>0</v>
      </c>
      <c r="DC100">
        <f>ROUND(((ROUND(AT100*AG100,2)*1)*0),6)</f>
        <v>0</v>
      </c>
      <c r="DD100" t="s">
        <v>3</v>
      </c>
      <c r="DE100" t="s">
        <v>3</v>
      </c>
      <c r="DF100">
        <f t="shared" si="48"/>
        <v>0</v>
      </c>
      <c r="DG100">
        <f t="shared" si="47"/>
        <v>0</v>
      </c>
      <c r="DH100">
        <f t="shared" si="46"/>
        <v>0</v>
      </c>
      <c r="DI100">
        <f t="shared" si="41"/>
        <v>0</v>
      </c>
      <c r="DJ100">
        <f>DF100</f>
        <v>0</v>
      </c>
      <c r="DK100">
        <v>0</v>
      </c>
      <c r="DL100" t="s">
        <v>3</v>
      </c>
      <c r="DM100">
        <v>0</v>
      </c>
      <c r="DN100" t="s">
        <v>3</v>
      </c>
      <c r="DO100">
        <v>0</v>
      </c>
    </row>
    <row r="101" spans="1:119" x14ac:dyDescent="0.25">
      <c r="A101">
        <f>ROW(Source!A80)</f>
        <v>80</v>
      </c>
      <c r="B101">
        <v>55890823</v>
      </c>
      <c r="C101">
        <v>55982432</v>
      </c>
      <c r="D101">
        <v>55424304</v>
      </c>
      <c r="E101">
        <v>1081</v>
      </c>
      <c r="F101">
        <v>1</v>
      </c>
      <c r="G101">
        <v>1081</v>
      </c>
      <c r="H101">
        <v>1</v>
      </c>
      <c r="I101" t="s">
        <v>1552</v>
      </c>
      <c r="J101" t="s">
        <v>3</v>
      </c>
      <c r="K101" t="s">
        <v>1553</v>
      </c>
      <c r="L101">
        <v>1191</v>
      </c>
      <c r="N101">
        <v>1013</v>
      </c>
      <c r="O101" t="s">
        <v>1554</v>
      </c>
      <c r="P101" t="s">
        <v>1554</v>
      </c>
      <c r="Q101">
        <v>1</v>
      </c>
      <c r="W101">
        <v>0</v>
      </c>
      <c r="X101">
        <v>476480486</v>
      </c>
      <c r="Y101">
        <f>((AT101*1.2)*0.3)</f>
        <v>12.959999999999999</v>
      </c>
      <c r="AA101">
        <v>0</v>
      </c>
      <c r="AB101">
        <v>0</v>
      </c>
      <c r="AC101">
        <v>0</v>
      </c>
      <c r="AD101">
        <v>0</v>
      </c>
      <c r="AE101">
        <v>0</v>
      </c>
      <c r="AF101">
        <v>0</v>
      </c>
      <c r="AG101">
        <v>0</v>
      </c>
      <c r="AH101">
        <v>0</v>
      </c>
      <c r="AI101">
        <v>1</v>
      </c>
      <c r="AJ101">
        <v>1</v>
      </c>
      <c r="AK101">
        <v>1</v>
      </c>
      <c r="AL101">
        <v>1</v>
      </c>
      <c r="AM101">
        <v>5</v>
      </c>
      <c r="AN101">
        <v>0</v>
      </c>
      <c r="AO101">
        <v>1</v>
      </c>
      <c r="AP101">
        <v>1</v>
      </c>
      <c r="AQ101">
        <v>0</v>
      </c>
      <c r="AR101">
        <v>0</v>
      </c>
      <c r="AS101" t="s">
        <v>3</v>
      </c>
      <c r="AT101">
        <v>36</v>
      </c>
      <c r="AU101" t="s">
        <v>32</v>
      </c>
      <c r="AV101">
        <v>1</v>
      </c>
      <c r="AW101">
        <v>2</v>
      </c>
      <c r="AX101">
        <v>55982441</v>
      </c>
      <c r="AY101">
        <v>1</v>
      </c>
      <c r="AZ101">
        <v>0</v>
      </c>
      <c r="BA101">
        <v>125</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CU101">
        <f>ROUND(AT101*Source!I80*AH101*AL101,2)</f>
        <v>0</v>
      </c>
      <c r="CV101">
        <f>ROUND(Y101*Source!I80,9)</f>
        <v>129.6</v>
      </c>
      <c r="CW101">
        <v>0</v>
      </c>
      <c r="CX101">
        <f>ROUND(Y101*Source!I80,9)</f>
        <v>129.6</v>
      </c>
      <c r="CY101">
        <f>AD101</f>
        <v>0</v>
      </c>
      <c r="CZ101">
        <f>AH101</f>
        <v>0</v>
      </c>
      <c r="DA101">
        <f>AL101</f>
        <v>1</v>
      </c>
      <c r="DB101">
        <f>ROUND(((ROUND(AT101*CZ101,2)*1.2)*0.3),6)</f>
        <v>0</v>
      </c>
      <c r="DC101">
        <f>ROUND(((ROUND(AT101*AG101,2)*1.2)*0.3),6)</f>
        <v>0</v>
      </c>
      <c r="DD101" t="s">
        <v>3</v>
      </c>
      <c r="DE101" t="s">
        <v>3</v>
      </c>
      <c r="DF101">
        <f t="shared" si="48"/>
        <v>0</v>
      </c>
      <c r="DG101">
        <f t="shared" si="47"/>
        <v>0</v>
      </c>
      <c r="DH101">
        <f t="shared" si="46"/>
        <v>0</v>
      </c>
      <c r="DI101">
        <f t="shared" si="41"/>
        <v>0</v>
      </c>
      <c r="DJ101">
        <f>DI101</f>
        <v>0</v>
      </c>
      <c r="DK101">
        <v>0</v>
      </c>
      <c r="DL101" t="s">
        <v>3</v>
      </c>
      <c r="DM101">
        <v>0</v>
      </c>
      <c r="DN101" t="s">
        <v>3</v>
      </c>
      <c r="DO101">
        <v>0</v>
      </c>
    </row>
    <row r="102" spans="1:119" x14ac:dyDescent="0.25">
      <c r="A102">
        <f>ROW(Source!A80)</f>
        <v>80</v>
      </c>
      <c r="B102">
        <v>55890823</v>
      </c>
      <c r="C102">
        <v>55982432</v>
      </c>
      <c r="D102">
        <v>55489910</v>
      </c>
      <c r="E102">
        <v>1</v>
      </c>
      <c r="F102">
        <v>1</v>
      </c>
      <c r="G102">
        <v>1081</v>
      </c>
      <c r="H102">
        <v>2</v>
      </c>
      <c r="I102" t="s">
        <v>1580</v>
      </c>
      <c r="J102" t="s">
        <v>1581</v>
      </c>
      <c r="K102" t="s">
        <v>1582</v>
      </c>
      <c r="L102">
        <v>1368</v>
      </c>
      <c r="N102">
        <v>1011</v>
      </c>
      <c r="O102" t="s">
        <v>1558</v>
      </c>
      <c r="P102" t="s">
        <v>1558</v>
      </c>
      <c r="Q102">
        <v>1</v>
      </c>
      <c r="W102">
        <v>0</v>
      </c>
      <c r="X102">
        <v>1498588441</v>
      </c>
      <c r="Y102">
        <f>((AT102*1.2)*0.3)</f>
        <v>1.9187999999999998</v>
      </c>
      <c r="AA102">
        <v>0</v>
      </c>
      <c r="AB102">
        <v>100.2</v>
      </c>
      <c r="AC102">
        <v>0</v>
      </c>
      <c r="AD102">
        <v>0</v>
      </c>
      <c r="AE102">
        <v>0</v>
      </c>
      <c r="AF102">
        <v>7.11</v>
      </c>
      <c r="AG102">
        <v>0</v>
      </c>
      <c r="AH102">
        <v>0</v>
      </c>
      <c r="AI102">
        <v>1</v>
      </c>
      <c r="AJ102">
        <v>13.46</v>
      </c>
      <c r="AK102">
        <v>1</v>
      </c>
      <c r="AL102">
        <v>1</v>
      </c>
      <c r="AM102">
        <v>2</v>
      </c>
      <c r="AN102">
        <v>0</v>
      </c>
      <c r="AO102">
        <v>1</v>
      </c>
      <c r="AP102">
        <v>1</v>
      </c>
      <c r="AQ102">
        <v>0</v>
      </c>
      <c r="AR102">
        <v>0</v>
      </c>
      <c r="AS102" t="s">
        <v>3</v>
      </c>
      <c r="AT102">
        <v>5.33</v>
      </c>
      <c r="AU102" t="s">
        <v>32</v>
      </c>
      <c r="AV102">
        <v>0</v>
      </c>
      <c r="AW102">
        <v>2</v>
      </c>
      <c r="AX102">
        <v>55982442</v>
      </c>
      <c r="AY102">
        <v>1</v>
      </c>
      <c r="AZ102">
        <v>0</v>
      </c>
      <c r="BA102">
        <v>126</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CV102">
        <v>0</v>
      </c>
      <c r="CW102">
        <f>ROUND(Y102*Source!I80*DO102,9)</f>
        <v>0</v>
      </c>
      <c r="CX102">
        <f>ROUND(Y102*Source!I80,9)</f>
        <v>19.187999999999999</v>
      </c>
      <c r="CY102">
        <f>AB102</f>
        <v>100.2</v>
      </c>
      <c r="CZ102">
        <f>AF102</f>
        <v>7.11</v>
      </c>
      <c r="DA102">
        <f>AJ102</f>
        <v>13.46</v>
      </c>
      <c r="DB102">
        <f>ROUND(((ROUND(AT102*CZ102,2)*1.2)*0.3),6)</f>
        <v>13.644</v>
      </c>
      <c r="DC102">
        <f>ROUND(((ROUND(AT102*AG102,2)*1.2)*0.3),6)</f>
        <v>0</v>
      </c>
      <c r="DD102" t="s">
        <v>3</v>
      </c>
      <c r="DE102" t="s">
        <v>3</v>
      </c>
      <c r="DF102">
        <f t="shared" si="48"/>
        <v>0</v>
      </c>
      <c r="DG102">
        <f>ROUND(ROUND(AF102*AJ102,2)*CX102,2)</f>
        <v>1836.29</v>
      </c>
      <c r="DH102">
        <f t="shared" si="46"/>
        <v>0</v>
      </c>
      <c r="DI102">
        <f t="shared" si="41"/>
        <v>0</v>
      </c>
      <c r="DJ102">
        <f>DG102</f>
        <v>1836.29</v>
      </c>
      <c r="DK102">
        <v>0</v>
      </c>
      <c r="DL102" t="s">
        <v>3</v>
      </c>
      <c r="DM102">
        <v>0</v>
      </c>
      <c r="DN102" t="s">
        <v>3</v>
      </c>
      <c r="DO102">
        <v>0</v>
      </c>
    </row>
    <row r="103" spans="1:119" x14ac:dyDescent="0.25">
      <c r="A103">
        <f>ROW(Source!A80)</f>
        <v>80</v>
      </c>
      <c r="B103">
        <v>55890823</v>
      </c>
      <c r="C103">
        <v>55982432</v>
      </c>
      <c r="D103">
        <v>55490209</v>
      </c>
      <c r="E103">
        <v>1</v>
      </c>
      <c r="F103">
        <v>1</v>
      </c>
      <c r="G103">
        <v>1081</v>
      </c>
      <c r="H103">
        <v>2</v>
      </c>
      <c r="I103" t="s">
        <v>1555</v>
      </c>
      <c r="J103" t="s">
        <v>1556</v>
      </c>
      <c r="K103" t="s">
        <v>1557</v>
      </c>
      <c r="L103">
        <v>1368</v>
      </c>
      <c r="N103">
        <v>1011</v>
      </c>
      <c r="O103" t="s">
        <v>1558</v>
      </c>
      <c r="P103" t="s">
        <v>1558</v>
      </c>
      <c r="Q103">
        <v>1</v>
      </c>
      <c r="W103">
        <v>0</v>
      </c>
      <c r="X103">
        <v>874612079</v>
      </c>
      <c r="Y103">
        <f>((AT103*1.2)*0.3)</f>
        <v>0.1188</v>
      </c>
      <c r="AA103">
        <v>0</v>
      </c>
      <c r="AB103">
        <v>1485.19</v>
      </c>
      <c r="AC103">
        <v>744.56</v>
      </c>
      <c r="AD103">
        <v>0</v>
      </c>
      <c r="AE103">
        <v>0</v>
      </c>
      <c r="AF103">
        <v>83.1</v>
      </c>
      <c r="AG103">
        <v>12.62</v>
      </c>
      <c r="AH103">
        <v>0</v>
      </c>
      <c r="AI103">
        <v>1</v>
      </c>
      <c r="AJ103">
        <v>17.07</v>
      </c>
      <c r="AK103">
        <v>56.35</v>
      </c>
      <c r="AL103">
        <v>1</v>
      </c>
      <c r="AM103">
        <v>2</v>
      </c>
      <c r="AN103">
        <v>0</v>
      </c>
      <c r="AO103">
        <v>1</v>
      </c>
      <c r="AP103">
        <v>1</v>
      </c>
      <c r="AQ103">
        <v>0</v>
      </c>
      <c r="AR103">
        <v>0</v>
      </c>
      <c r="AS103" t="s">
        <v>3</v>
      </c>
      <c r="AT103">
        <v>0.33</v>
      </c>
      <c r="AU103" t="s">
        <v>32</v>
      </c>
      <c r="AV103">
        <v>0</v>
      </c>
      <c r="AW103">
        <v>2</v>
      </c>
      <c r="AX103">
        <v>55982443</v>
      </c>
      <c r="AY103">
        <v>1</v>
      </c>
      <c r="AZ103">
        <v>0</v>
      </c>
      <c r="BA103">
        <v>127</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CV103">
        <v>0</v>
      </c>
      <c r="CW103">
        <f>ROUND(Y103*Source!I80*DO103,9)</f>
        <v>14.992559999999999</v>
      </c>
      <c r="CX103">
        <f>ROUND(Y103*Source!I80,9)</f>
        <v>1.1879999999999999</v>
      </c>
      <c r="CY103">
        <f>AB103</f>
        <v>1485.19</v>
      </c>
      <c r="CZ103">
        <f>AF103</f>
        <v>83.1</v>
      </c>
      <c r="DA103">
        <f>AJ103</f>
        <v>17.07</v>
      </c>
      <c r="DB103">
        <f>ROUND(((ROUND(AT103*CZ103,2)*1.2)*0.3),6)</f>
        <v>9.8712</v>
      </c>
      <c r="DC103">
        <f>ROUND(((ROUND(AT103*AG103,2)*1.2)*0.3),6)</f>
        <v>1.4976</v>
      </c>
      <c r="DD103" t="s">
        <v>3</v>
      </c>
      <c r="DE103" t="s">
        <v>3</v>
      </c>
      <c r="DF103">
        <f t="shared" si="48"/>
        <v>0</v>
      </c>
      <c r="DG103">
        <f>ROUND(ROUND(AF103*AJ103,2)*CX103,2)</f>
        <v>1685.2</v>
      </c>
      <c r="DH103">
        <f>ROUND(ROUND(AG103*AK103,2)*CX103,2)</f>
        <v>844.83</v>
      </c>
      <c r="DI103">
        <f t="shared" si="41"/>
        <v>0</v>
      </c>
      <c r="DJ103">
        <f>DG103</f>
        <v>1685.2</v>
      </c>
      <c r="DK103">
        <v>0</v>
      </c>
      <c r="DL103" t="s">
        <v>1559</v>
      </c>
      <c r="DM103">
        <v>0</v>
      </c>
      <c r="DN103" t="s">
        <v>1554</v>
      </c>
      <c r="DO103">
        <v>12.62</v>
      </c>
    </row>
    <row r="104" spans="1:119" x14ac:dyDescent="0.25">
      <c r="A104">
        <f>ROW(Source!A80)</f>
        <v>80</v>
      </c>
      <c r="B104">
        <v>55890823</v>
      </c>
      <c r="C104">
        <v>55982432</v>
      </c>
      <c r="D104">
        <v>55490330</v>
      </c>
      <c r="E104">
        <v>1</v>
      </c>
      <c r="F104">
        <v>1</v>
      </c>
      <c r="G104">
        <v>1081</v>
      </c>
      <c r="H104">
        <v>2</v>
      </c>
      <c r="I104" t="s">
        <v>1586</v>
      </c>
      <c r="J104" t="s">
        <v>1587</v>
      </c>
      <c r="K104" t="s">
        <v>1588</v>
      </c>
      <c r="L104">
        <v>1368</v>
      </c>
      <c r="N104">
        <v>1011</v>
      </c>
      <c r="O104" t="s">
        <v>1558</v>
      </c>
      <c r="P104" t="s">
        <v>1558</v>
      </c>
      <c r="Q104">
        <v>1</v>
      </c>
      <c r="W104">
        <v>0</v>
      </c>
      <c r="X104">
        <v>-2083101341</v>
      </c>
      <c r="Y104">
        <f>((AT104*1.2)*0.3)</f>
        <v>1.8971999999999996</v>
      </c>
      <c r="AA104">
        <v>0</v>
      </c>
      <c r="AB104">
        <v>7.92</v>
      </c>
      <c r="AC104">
        <v>0</v>
      </c>
      <c r="AD104">
        <v>0</v>
      </c>
      <c r="AE104">
        <v>0</v>
      </c>
      <c r="AF104">
        <v>0.8</v>
      </c>
      <c r="AG104">
        <v>0</v>
      </c>
      <c r="AH104">
        <v>0</v>
      </c>
      <c r="AI104">
        <v>1</v>
      </c>
      <c r="AJ104">
        <v>9.4600000000000009</v>
      </c>
      <c r="AK104">
        <v>1</v>
      </c>
      <c r="AL104">
        <v>1</v>
      </c>
      <c r="AM104">
        <v>2</v>
      </c>
      <c r="AN104">
        <v>0</v>
      </c>
      <c r="AO104">
        <v>1</v>
      </c>
      <c r="AP104">
        <v>1</v>
      </c>
      <c r="AQ104">
        <v>0</v>
      </c>
      <c r="AR104">
        <v>0</v>
      </c>
      <c r="AS104" t="s">
        <v>3</v>
      </c>
      <c r="AT104">
        <v>5.27</v>
      </c>
      <c r="AU104" t="s">
        <v>32</v>
      </c>
      <c r="AV104">
        <v>0</v>
      </c>
      <c r="AW104">
        <v>2</v>
      </c>
      <c r="AX104">
        <v>55982444</v>
      </c>
      <c r="AY104">
        <v>1</v>
      </c>
      <c r="AZ104">
        <v>0</v>
      </c>
      <c r="BA104">
        <v>128</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CV104">
        <v>0</v>
      </c>
      <c r="CW104">
        <f>ROUND(Y104*Source!I80*DO104,9)</f>
        <v>0</v>
      </c>
      <c r="CX104">
        <f>ROUND(Y104*Source!I80,9)</f>
        <v>18.972000000000001</v>
      </c>
      <c r="CY104">
        <f>AB104</f>
        <v>7.92</v>
      </c>
      <c r="CZ104">
        <f>AF104</f>
        <v>0.8</v>
      </c>
      <c r="DA104">
        <f>AJ104</f>
        <v>9.4600000000000009</v>
      </c>
      <c r="DB104">
        <f>ROUND(((ROUND(AT104*CZ104,2)*1.2)*0.3),6)</f>
        <v>1.5192000000000001</v>
      </c>
      <c r="DC104">
        <f>ROUND(((ROUND(AT104*AG104,2)*1.2)*0.3),6)</f>
        <v>0</v>
      </c>
      <c r="DD104" t="s">
        <v>3</v>
      </c>
      <c r="DE104" t="s">
        <v>3</v>
      </c>
      <c r="DF104">
        <f t="shared" si="48"/>
        <v>0</v>
      </c>
      <c r="DG104">
        <f>ROUND(ROUND(AF104*AJ104,2)*CX104,2)</f>
        <v>143.62</v>
      </c>
      <c r="DH104">
        <f t="shared" ref="DH104:DH122" si="49">ROUND(ROUND(AG104,2)*CX104,2)</f>
        <v>0</v>
      </c>
      <c r="DI104">
        <f t="shared" si="41"/>
        <v>0</v>
      </c>
      <c r="DJ104">
        <f>DG104</f>
        <v>143.62</v>
      </c>
      <c r="DK104">
        <v>0</v>
      </c>
      <c r="DL104" t="s">
        <v>3</v>
      </c>
      <c r="DM104">
        <v>0</v>
      </c>
      <c r="DN104" t="s">
        <v>3</v>
      </c>
      <c r="DO104">
        <v>0</v>
      </c>
    </row>
    <row r="105" spans="1:119" x14ac:dyDescent="0.25">
      <c r="A105">
        <f>ROW(Source!A80)</f>
        <v>80</v>
      </c>
      <c r="B105">
        <v>55890823</v>
      </c>
      <c r="C105">
        <v>55982432</v>
      </c>
      <c r="D105">
        <v>55460380</v>
      </c>
      <c r="E105">
        <v>1</v>
      </c>
      <c r="F105">
        <v>1</v>
      </c>
      <c r="G105">
        <v>1081</v>
      </c>
      <c r="H105">
        <v>3</v>
      </c>
      <c r="I105" t="s">
        <v>1598</v>
      </c>
      <c r="J105" t="s">
        <v>1599</v>
      </c>
      <c r="K105" t="s">
        <v>1600</v>
      </c>
      <c r="L105">
        <v>1348</v>
      </c>
      <c r="N105">
        <v>1009</v>
      </c>
      <c r="O105" t="s">
        <v>1092</v>
      </c>
      <c r="P105" t="s">
        <v>1092</v>
      </c>
      <c r="Q105">
        <v>1000</v>
      </c>
      <c r="W105">
        <v>0</v>
      </c>
      <c r="X105">
        <v>277309194</v>
      </c>
      <c r="Y105">
        <f>((AT105*1)*0)</f>
        <v>0</v>
      </c>
      <c r="AA105">
        <v>141233.74</v>
      </c>
      <c r="AB105">
        <v>0</v>
      </c>
      <c r="AC105">
        <v>0</v>
      </c>
      <c r="AD105">
        <v>0</v>
      </c>
      <c r="AE105">
        <v>8590.86</v>
      </c>
      <c r="AF105">
        <v>0</v>
      </c>
      <c r="AG105">
        <v>0</v>
      </c>
      <c r="AH105">
        <v>0</v>
      </c>
      <c r="AI105">
        <v>16.440000000000001</v>
      </c>
      <c r="AJ105">
        <v>1</v>
      </c>
      <c r="AK105">
        <v>1</v>
      </c>
      <c r="AL105">
        <v>1</v>
      </c>
      <c r="AM105">
        <v>2</v>
      </c>
      <c r="AN105">
        <v>0</v>
      </c>
      <c r="AO105">
        <v>1</v>
      </c>
      <c r="AP105">
        <v>1</v>
      </c>
      <c r="AQ105">
        <v>0</v>
      </c>
      <c r="AR105">
        <v>0</v>
      </c>
      <c r="AS105" t="s">
        <v>3</v>
      </c>
      <c r="AT105">
        <v>3.0000000000000001E-3</v>
      </c>
      <c r="AU105" t="s">
        <v>31</v>
      </c>
      <c r="AV105">
        <v>0</v>
      </c>
      <c r="AW105">
        <v>2</v>
      </c>
      <c r="AX105">
        <v>55982445</v>
      </c>
      <c r="AY105">
        <v>1</v>
      </c>
      <c r="AZ105">
        <v>0</v>
      </c>
      <c r="BA105">
        <v>129</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CV105">
        <v>0</v>
      </c>
      <c r="CW105">
        <v>0</v>
      </c>
      <c r="CX105">
        <f>ROUND(Y105*Source!I80,9)</f>
        <v>0</v>
      </c>
      <c r="CY105">
        <f>AA105</f>
        <v>141233.74</v>
      </c>
      <c r="CZ105">
        <f>AE105</f>
        <v>8590.86</v>
      </c>
      <c r="DA105">
        <f>AI105</f>
        <v>16.440000000000001</v>
      </c>
      <c r="DB105">
        <f>ROUND(((ROUND(AT105*CZ105,2)*1)*0),6)</f>
        <v>0</v>
      </c>
      <c r="DC105">
        <f>ROUND(((ROUND(AT105*AG105,2)*1)*0),6)</f>
        <v>0</v>
      </c>
      <c r="DD105" t="s">
        <v>3</v>
      </c>
      <c r="DE105" t="s">
        <v>3</v>
      </c>
      <c r="DF105">
        <f>ROUND(ROUND(AE105*AI105,2)*CX105,2)</f>
        <v>0</v>
      </c>
      <c r="DG105">
        <f t="shared" ref="DG105:DG122" si="50">ROUND(ROUND(AF105,2)*CX105,2)</f>
        <v>0</v>
      </c>
      <c r="DH105">
        <f t="shared" si="49"/>
        <v>0</v>
      </c>
      <c r="DI105">
        <f t="shared" si="41"/>
        <v>0</v>
      </c>
      <c r="DJ105">
        <f>DF105</f>
        <v>0</v>
      </c>
      <c r="DK105">
        <v>0</v>
      </c>
      <c r="DL105" t="s">
        <v>3</v>
      </c>
      <c r="DM105">
        <v>0</v>
      </c>
      <c r="DN105" t="s">
        <v>3</v>
      </c>
      <c r="DO105">
        <v>0</v>
      </c>
    </row>
    <row r="106" spans="1:119" x14ac:dyDescent="0.25">
      <c r="A106">
        <f>ROW(Source!A80)</f>
        <v>80</v>
      </c>
      <c r="B106">
        <v>55890823</v>
      </c>
      <c r="C106">
        <v>55982432</v>
      </c>
      <c r="D106">
        <v>55460882</v>
      </c>
      <c r="E106">
        <v>1</v>
      </c>
      <c r="F106">
        <v>1</v>
      </c>
      <c r="G106">
        <v>1081</v>
      </c>
      <c r="H106">
        <v>3</v>
      </c>
      <c r="I106" t="s">
        <v>1628</v>
      </c>
      <c r="J106" t="s">
        <v>1629</v>
      </c>
      <c r="K106" t="s">
        <v>1630</v>
      </c>
      <c r="L106">
        <v>1348</v>
      </c>
      <c r="N106">
        <v>1009</v>
      </c>
      <c r="O106" t="s">
        <v>1092</v>
      </c>
      <c r="P106" t="s">
        <v>1092</v>
      </c>
      <c r="Q106">
        <v>1000</v>
      </c>
      <c r="W106">
        <v>0</v>
      </c>
      <c r="X106">
        <v>-1448166212</v>
      </c>
      <c r="Y106">
        <f>((AT106*1)*0)</f>
        <v>0</v>
      </c>
      <c r="AA106">
        <v>109175.63</v>
      </c>
      <c r="AB106">
        <v>0</v>
      </c>
      <c r="AC106">
        <v>0</v>
      </c>
      <c r="AD106">
        <v>0</v>
      </c>
      <c r="AE106">
        <v>14327.51</v>
      </c>
      <c r="AF106">
        <v>0</v>
      </c>
      <c r="AG106">
        <v>0</v>
      </c>
      <c r="AH106">
        <v>0</v>
      </c>
      <c r="AI106">
        <v>7.62</v>
      </c>
      <c r="AJ106">
        <v>1</v>
      </c>
      <c r="AK106">
        <v>1</v>
      </c>
      <c r="AL106">
        <v>1</v>
      </c>
      <c r="AM106">
        <v>2</v>
      </c>
      <c r="AN106">
        <v>0</v>
      </c>
      <c r="AO106">
        <v>1</v>
      </c>
      <c r="AP106">
        <v>1</v>
      </c>
      <c r="AQ106">
        <v>0</v>
      </c>
      <c r="AR106">
        <v>0</v>
      </c>
      <c r="AS106" t="s">
        <v>3</v>
      </c>
      <c r="AT106">
        <v>1.39E-3</v>
      </c>
      <c r="AU106" t="s">
        <v>31</v>
      </c>
      <c r="AV106">
        <v>0</v>
      </c>
      <c r="AW106">
        <v>2</v>
      </c>
      <c r="AX106">
        <v>55982446</v>
      </c>
      <c r="AY106">
        <v>1</v>
      </c>
      <c r="AZ106">
        <v>0</v>
      </c>
      <c r="BA106">
        <v>130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CV106">
        <v>0</v>
      </c>
      <c r="CW106">
        <v>0</v>
      </c>
      <c r="CX106">
        <f>ROUND(Y106*Source!I80,9)</f>
        <v>0</v>
      </c>
      <c r="CY106">
        <f>AA106</f>
        <v>109175.63</v>
      </c>
      <c r="CZ106">
        <f>AE106</f>
        <v>14327.51</v>
      </c>
      <c r="DA106">
        <f>AI106</f>
        <v>7.62</v>
      </c>
      <c r="DB106">
        <f>ROUND(((ROUND(AT106*CZ106,2)*1)*0),6)</f>
        <v>0</v>
      </c>
      <c r="DC106">
        <f>ROUND(((ROUND(AT106*AG106,2)*1)*0),6)</f>
        <v>0</v>
      </c>
      <c r="DD106" t="s">
        <v>3</v>
      </c>
      <c r="DE106" t="s">
        <v>3</v>
      </c>
      <c r="DF106">
        <f>ROUND(ROUND(AE106*AI106,2)*CX106,2)</f>
        <v>0</v>
      </c>
      <c r="DG106">
        <f t="shared" si="50"/>
        <v>0</v>
      </c>
      <c r="DH106">
        <f t="shared" si="49"/>
        <v>0</v>
      </c>
      <c r="DI106">
        <f t="shared" si="41"/>
        <v>0</v>
      </c>
      <c r="DJ106">
        <f>DF106</f>
        <v>0</v>
      </c>
      <c r="DK106">
        <v>0</v>
      </c>
      <c r="DL106" t="s">
        <v>3</v>
      </c>
      <c r="DM106">
        <v>0</v>
      </c>
      <c r="DN106" t="s">
        <v>3</v>
      </c>
      <c r="DO106">
        <v>0</v>
      </c>
    </row>
    <row r="107" spans="1:119" x14ac:dyDescent="0.25">
      <c r="A107">
        <f>ROW(Source!A80)</f>
        <v>80</v>
      </c>
      <c r="B107">
        <v>55890823</v>
      </c>
      <c r="C107">
        <v>55982432</v>
      </c>
      <c r="D107">
        <v>55459404</v>
      </c>
      <c r="E107">
        <v>1</v>
      </c>
      <c r="F107">
        <v>1</v>
      </c>
      <c r="G107">
        <v>1081</v>
      </c>
      <c r="H107">
        <v>3</v>
      </c>
      <c r="I107" t="s">
        <v>1631</v>
      </c>
      <c r="J107" t="s">
        <v>1632</v>
      </c>
      <c r="K107" t="s">
        <v>1633</v>
      </c>
      <c r="L107">
        <v>1346</v>
      </c>
      <c r="N107">
        <v>1009</v>
      </c>
      <c r="O107" t="s">
        <v>222</v>
      </c>
      <c r="P107" t="s">
        <v>222</v>
      </c>
      <c r="Q107">
        <v>1</v>
      </c>
      <c r="W107">
        <v>0</v>
      </c>
      <c r="X107">
        <v>669791865</v>
      </c>
      <c r="Y107">
        <f>((AT107*1)*0)</f>
        <v>0</v>
      </c>
      <c r="AA107">
        <v>158.82</v>
      </c>
      <c r="AB107">
        <v>0</v>
      </c>
      <c r="AC107">
        <v>0</v>
      </c>
      <c r="AD107">
        <v>0</v>
      </c>
      <c r="AE107">
        <v>73.53</v>
      </c>
      <c r="AF107">
        <v>0</v>
      </c>
      <c r="AG107">
        <v>0</v>
      </c>
      <c r="AH107">
        <v>0</v>
      </c>
      <c r="AI107">
        <v>2.16</v>
      </c>
      <c r="AJ107">
        <v>1</v>
      </c>
      <c r="AK107">
        <v>1</v>
      </c>
      <c r="AL107">
        <v>1</v>
      </c>
      <c r="AM107">
        <v>2</v>
      </c>
      <c r="AN107">
        <v>0</v>
      </c>
      <c r="AO107">
        <v>1</v>
      </c>
      <c r="AP107">
        <v>1</v>
      </c>
      <c r="AQ107">
        <v>0</v>
      </c>
      <c r="AR107">
        <v>0</v>
      </c>
      <c r="AS107" t="s">
        <v>3</v>
      </c>
      <c r="AT107">
        <v>0.6</v>
      </c>
      <c r="AU107" t="s">
        <v>31</v>
      </c>
      <c r="AV107">
        <v>0</v>
      </c>
      <c r="AW107">
        <v>2</v>
      </c>
      <c r="AX107">
        <v>55982447</v>
      </c>
      <c r="AY107">
        <v>1</v>
      </c>
      <c r="AZ107">
        <v>0</v>
      </c>
      <c r="BA107">
        <v>131</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CV107">
        <v>0</v>
      </c>
      <c r="CW107">
        <v>0</v>
      </c>
      <c r="CX107">
        <f>ROUND(Y107*Source!I80,9)</f>
        <v>0</v>
      </c>
      <c r="CY107">
        <f>AA107</f>
        <v>158.82</v>
      </c>
      <c r="CZ107">
        <f>AE107</f>
        <v>73.53</v>
      </c>
      <c r="DA107">
        <f>AI107</f>
        <v>2.16</v>
      </c>
      <c r="DB107">
        <f>ROUND(((ROUND(AT107*CZ107,2)*1)*0),6)</f>
        <v>0</v>
      </c>
      <c r="DC107">
        <f>ROUND(((ROUND(AT107*AG107,2)*1)*0),6)</f>
        <v>0</v>
      </c>
      <c r="DD107" t="s">
        <v>3</v>
      </c>
      <c r="DE107" t="s">
        <v>3</v>
      </c>
      <c r="DF107">
        <f>ROUND(ROUND(AE107*AI107,2)*CX107,2)</f>
        <v>0</v>
      </c>
      <c r="DG107">
        <f t="shared" si="50"/>
        <v>0</v>
      </c>
      <c r="DH107">
        <f t="shared" si="49"/>
        <v>0</v>
      </c>
      <c r="DI107">
        <f t="shared" si="41"/>
        <v>0</v>
      </c>
      <c r="DJ107">
        <f>DF107</f>
        <v>0</v>
      </c>
      <c r="DK107">
        <v>0</v>
      </c>
      <c r="DL107" t="s">
        <v>3</v>
      </c>
      <c r="DM107">
        <v>0</v>
      </c>
      <c r="DN107" t="s">
        <v>3</v>
      </c>
      <c r="DO107">
        <v>0</v>
      </c>
    </row>
    <row r="108" spans="1:119" x14ac:dyDescent="0.25">
      <c r="A108">
        <f>ROW(Source!A80)</f>
        <v>80</v>
      </c>
      <c r="B108">
        <v>55890823</v>
      </c>
      <c r="C108">
        <v>55982432</v>
      </c>
      <c r="D108">
        <v>55482614</v>
      </c>
      <c r="E108">
        <v>1</v>
      </c>
      <c r="F108">
        <v>1</v>
      </c>
      <c r="G108">
        <v>1081</v>
      </c>
      <c r="H108">
        <v>3</v>
      </c>
      <c r="I108" t="s">
        <v>1634</v>
      </c>
      <c r="J108" t="s">
        <v>1635</v>
      </c>
      <c r="K108" t="s">
        <v>1636</v>
      </c>
      <c r="L108">
        <v>1355</v>
      </c>
      <c r="N108">
        <v>1010</v>
      </c>
      <c r="O108" t="s">
        <v>40</v>
      </c>
      <c r="P108" t="s">
        <v>40</v>
      </c>
      <c r="Q108">
        <v>100</v>
      </c>
      <c r="W108">
        <v>0</v>
      </c>
      <c r="X108">
        <v>-1747219598</v>
      </c>
      <c r="Y108">
        <f>((AT108*1)*0)</f>
        <v>0</v>
      </c>
      <c r="AA108">
        <v>2340.7800000000002</v>
      </c>
      <c r="AB108">
        <v>0</v>
      </c>
      <c r="AC108">
        <v>0</v>
      </c>
      <c r="AD108">
        <v>0</v>
      </c>
      <c r="AE108">
        <v>323.76</v>
      </c>
      <c r="AF108">
        <v>0</v>
      </c>
      <c r="AG108">
        <v>0</v>
      </c>
      <c r="AH108">
        <v>0</v>
      </c>
      <c r="AI108">
        <v>7.23</v>
      </c>
      <c r="AJ108">
        <v>1</v>
      </c>
      <c r="AK108">
        <v>1</v>
      </c>
      <c r="AL108">
        <v>1</v>
      </c>
      <c r="AM108">
        <v>2</v>
      </c>
      <c r="AN108">
        <v>0</v>
      </c>
      <c r="AO108">
        <v>1</v>
      </c>
      <c r="AP108">
        <v>1</v>
      </c>
      <c r="AQ108">
        <v>0</v>
      </c>
      <c r="AR108">
        <v>0</v>
      </c>
      <c r="AS108" t="s">
        <v>3</v>
      </c>
      <c r="AT108">
        <v>2.2000000000000002</v>
      </c>
      <c r="AU108" t="s">
        <v>31</v>
      </c>
      <c r="AV108">
        <v>0</v>
      </c>
      <c r="AW108">
        <v>2</v>
      </c>
      <c r="AX108">
        <v>55982448</v>
      </c>
      <c r="AY108">
        <v>1</v>
      </c>
      <c r="AZ108">
        <v>0</v>
      </c>
      <c r="BA108">
        <v>132</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CV108">
        <v>0</v>
      </c>
      <c r="CW108">
        <v>0</v>
      </c>
      <c r="CX108">
        <f>ROUND(Y108*Source!I80,9)</f>
        <v>0</v>
      </c>
      <c r="CY108">
        <f>AA108</f>
        <v>2340.7800000000002</v>
      </c>
      <c r="CZ108">
        <f>AE108</f>
        <v>323.76</v>
      </c>
      <c r="DA108">
        <f>AI108</f>
        <v>7.23</v>
      </c>
      <c r="DB108">
        <f>ROUND(((ROUND(AT108*CZ108,2)*1)*0),6)</f>
        <v>0</v>
      </c>
      <c r="DC108">
        <f>ROUND(((ROUND(AT108*AG108,2)*1)*0),6)</f>
        <v>0</v>
      </c>
      <c r="DD108" t="s">
        <v>3</v>
      </c>
      <c r="DE108" t="s">
        <v>3</v>
      </c>
      <c r="DF108">
        <f>ROUND(ROUND(AE108*AI108,2)*CX108,2)</f>
        <v>0</v>
      </c>
      <c r="DG108">
        <f t="shared" si="50"/>
        <v>0</v>
      </c>
      <c r="DH108">
        <f t="shared" si="49"/>
        <v>0</v>
      </c>
      <c r="DI108">
        <f t="shared" si="41"/>
        <v>0</v>
      </c>
      <c r="DJ108">
        <f>DF108</f>
        <v>0</v>
      </c>
      <c r="DK108">
        <v>0</v>
      </c>
      <c r="DL108" t="s">
        <v>3</v>
      </c>
      <c r="DM108">
        <v>0</v>
      </c>
      <c r="DN108" t="s">
        <v>3</v>
      </c>
      <c r="DO108">
        <v>0</v>
      </c>
    </row>
    <row r="109" spans="1:119" x14ac:dyDescent="0.25">
      <c r="A109">
        <f>ROW(Source!A82)</f>
        <v>82</v>
      </c>
      <c r="B109">
        <v>54971259</v>
      </c>
      <c r="C109">
        <v>55982453</v>
      </c>
      <c r="D109">
        <v>55424304</v>
      </c>
      <c r="E109">
        <v>1081</v>
      </c>
      <c r="F109">
        <v>1</v>
      </c>
      <c r="G109">
        <v>1081</v>
      </c>
      <c r="H109">
        <v>1</v>
      </c>
      <c r="I109" t="s">
        <v>1552</v>
      </c>
      <c r="J109" t="s">
        <v>3</v>
      </c>
      <c r="K109" t="s">
        <v>1553</v>
      </c>
      <c r="L109">
        <v>1191</v>
      </c>
      <c r="N109">
        <v>1013</v>
      </c>
      <c r="O109" t="s">
        <v>1554</v>
      </c>
      <c r="P109" t="s">
        <v>1554</v>
      </c>
      <c r="Q109">
        <v>1</v>
      </c>
      <c r="W109">
        <v>0</v>
      </c>
      <c r="X109">
        <v>476480486</v>
      </c>
      <c r="Y109">
        <f>((AT109*1.2)*0.3)</f>
        <v>3.3479999999999999</v>
      </c>
      <c r="AA109">
        <v>0</v>
      </c>
      <c r="AB109">
        <v>0</v>
      </c>
      <c r="AC109">
        <v>0</v>
      </c>
      <c r="AD109">
        <v>0</v>
      </c>
      <c r="AE109">
        <v>0</v>
      </c>
      <c r="AF109">
        <v>0</v>
      </c>
      <c r="AG109">
        <v>0</v>
      </c>
      <c r="AH109">
        <v>0</v>
      </c>
      <c r="AI109">
        <v>1</v>
      </c>
      <c r="AJ109">
        <v>1</v>
      </c>
      <c r="AK109">
        <v>1</v>
      </c>
      <c r="AL109">
        <v>1</v>
      </c>
      <c r="AM109">
        <v>-2</v>
      </c>
      <c r="AN109">
        <v>0</v>
      </c>
      <c r="AO109">
        <v>1</v>
      </c>
      <c r="AP109">
        <v>1</v>
      </c>
      <c r="AQ109">
        <v>0</v>
      </c>
      <c r="AR109">
        <v>0</v>
      </c>
      <c r="AS109" t="s">
        <v>3</v>
      </c>
      <c r="AT109">
        <v>9.3000000000000007</v>
      </c>
      <c r="AU109" t="s">
        <v>32</v>
      </c>
      <c r="AV109">
        <v>1</v>
      </c>
      <c r="AW109">
        <v>2</v>
      </c>
      <c r="AX109">
        <v>55982467</v>
      </c>
      <c r="AY109">
        <v>1</v>
      </c>
      <c r="AZ109">
        <v>0</v>
      </c>
      <c r="BA109">
        <v>135</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CU109">
        <f>ROUND(AT109*Source!I82*AH109*AL109,2)</f>
        <v>0</v>
      </c>
      <c r="CV109">
        <f>ROUND(Y109*Source!I82,9)</f>
        <v>3.3479999999999999</v>
      </c>
      <c r="CW109">
        <v>0</v>
      </c>
      <c r="CX109">
        <f>ROUND(Y109*Source!I82,9)</f>
        <v>3.3479999999999999</v>
      </c>
      <c r="CY109">
        <f>AD109</f>
        <v>0</v>
      </c>
      <c r="CZ109">
        <f>AH109</f>
        <v>0</v>
      </c>
      <c r="DA109">
        <f>AL109</f>
        <v>1</v>
      </c>
      <c r="DB109">
        <f>ROUND(((ROUND(AT109*CZ109,2)*1.2)*0.3),6)</f>
        <v>0</v>
      </c>
      <c r="DC109">
        <f>ROUND(((ROUND(AT109*AG109,2)*1.2)*0.3),6)</f>
        <v>0</v>
      </c>
      <c r="DD109" t="s">
        <v>3</v>
      </c>
      <c r="DE109" t="s">
        <v>3</v>
      </c>
      <c r="DF109">
        <f t="shared" ref="DF109:DF123" si="51">ROUND(ROUND(AE109,2)*CX109,2)</f>
        <v>0</v>
      </c>
      <c r="DG109">
        <f t="shared" si="50"/>
        <v>0</v>
      </c>
      <c r="DH109">
        <f t="shared" si="49"/>
        <v>0</v>
      </c>
      <c r="DI109">
        <f t="shared" si="41"/>
        <v>0</v>
      </c>
      <c r="DJ109">
        <f>DI109</f>
        <v>0</v>
      </c>
      <c r="DK109">
        <v>0</v>
      </c>
      <c r="DL109" t="s">
        <v>3</v>
      </c>
      <c r="DM109">
        <v>0</v>
      </c>
      <c r="DN109" t="s">
        <v>3</v>
      </c>
      <c r="DO109">
        <v>0</v>
      </c>
    </row>
    <row r="110" spans="1:119" x14ac:dyDescent="0.25">
      <c r="A110">
        <f>ROW(Source!A82)</f>
        <v>82</v>
      </c>
      <c r="B110">
        <v>54971259</v>
      </c>
      <c r="C110">
        <v>55982453</v>
      </c>
      <c r="D110">
        <v>55489513</v>
      </c>
      <c r="E110">
        <v>1</v>
      </c>
      <c r="F110">
        <v>1</v>
      </c>
      <c r="G110">
        <v>1081</v>
      </c>
      <c r="H110">
        <v>2</v>
      </c>
      <c r="I110" t="s">
        <v>1637</v>
      </c>
      <c r="J110" t="s">
        <v>1638</v>
      </c>
      <c r="K110" t="s">
        <v>1639</v>
      </c>
      <c r="L110">
        <v>1368</v>
      </c>
      <c r="N110">
        <v>1011</v>
      </c>
      <c r="O110" t="s">
        <v>1558</v>
      </c>
      <c r="P110" t="s">
        <v>1558</v>
      </c>
      <c r="Q110">
        <v>1</v>
      </c>
      <c r="W110">
        <v>0</v>
      </c>
      <c r="X110">
        <v>-1520980008</v>
      </c>
      <c r="Y110">
        <f>((AT110*1.2)*0.3)</f>
        <v>0.14399999999999999</v>
      </c>
      <c r="AA110">
        <v>0</v>
      </c>
      <c r="AB110">
        <v>120.23</v>
      </c>
      <c r="AC110">
        <v>13.21</v>
      </c>
      <c r="AD110">
        <v>0</v>
      </c>
      <c r="AE110">
        <v>0</v>
      </c>
      <c r="AF110">
        <v>114.83</v>
      </c>
      <c r="AG110">
        <v>12.62</v>
      </c>
      <c r="AH110">
        <v>0</v>
      </c>
      <c r="AI110">
        <v>1</v>
      </c>
      <c r="AJ110">
        <v>1</v>
      </c>
      <c r="AK110">
        <v>1</v>
      </c>
      <c r="AL110">
        <v>1</v>
      </c>
      <c r="AM110">
        <v>-2</v>
      </c>
      <c r="AN110">
        <v>0</v>
      </c>
      <c r="AO110">
        <v>1</v>
      </c>
      <c r="AP110">
        <v>1</v>
      </c>
      <c r="AQ110">
        <v>0</v>
      </c>
      <c r="AR110">
        <v>0</v>
      </c>
      <c r="AS110" t="s">
        <v>3</v>
      </c>
      <c r="AT110">
        <v>0.4</v>
      </c>
      <c r="AU110" t="s">
        <v>32</v>
      </c>
      <c r="AV110">
        <v>0</v>
      </c>
      <c r="AW110">
        <v>2</v>
      </c>
      <c r="AX110">
        <v>55982468</v>
      </c>
      <c r="AY110">
        <v>1</v>
      </c>
      <c r="AZ110">
        <v>0</v>
      </c>
      <c r="BA110">
        <v>136</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CV110">
        <v>0</v>
      </c>
      <c r="CW110">
        <f>ROUND(Y110*Source!I82*DO110,9)</f>
        <v>1.81728</v>
      </c>
      <c r="CX110">
        <f>ROUND(Y110*Source!I82,9)</f>
        <v>0.14399999999999999</v>
      </c>
      <c r="CY110">
        <f>AB110</f>
        <v>120.23</v>
      </c>
      <c r="CZ110">
        <f>AF110</f>
        <v>114.83</v>
      </c>
      <c r="DA110">
        <f>AJ110</f>
        <v>1</v>
      </c>
      <c r="DB110">
        <f>ROUND(((ROUND(AT110*CZ110,2)*1.2)*0.3),6)</f>
        <v>16.534800000000001</v>
      </c>
      <c r="DC110">
        <f>ROUND(((ROUND(AT110*AG110,2)*1.2)*0.3),6)</f>
        <v>1.8180000000000001</v>
      </c>
      <c r="DD110" t="s">
        <v>3</v>
      </c>
      <c r="DE110" t="s">
        <v>3</v>
      </c>
      <c r="DF110">
        <f t="shared" si="51"/>
        <v>0</v>
      </c>
      <c r="DG110">
        <f t="shared" si="50"/>
        <v>16.54</v>
      </c>
      <c r="DH110">
        <f t="shared" si="49"/>
        <v>1.82</v>
      </c>
      <c r="DI110">
        <f t="shared" si="41"/>
        <v>0</v>
      </c>
      <c r="DJ110">
        <f>DG110</f>
        <v>16.54</v>
      </c>
      <c r="DK110">
        <v>0</v>
      </c>
      <c r="DL110" t="s">
        <v>1559</v>
      </c>
      <c r="DM110">
        <v>0</v>
      </c>
      <c r="DN110" t="s">
        <v>1554</v>
      </c>
      <c r="DO110">
        <v>12.62</v>
      </c>
    </row>
    <row r="111" spans="1:119" x14ac:dyDescent="0.25">
      <c r="A111">
        <f>ROW(Source!A82)</f>
        <v>82</v>
      </c>
      <c r="B111">
        <v>54971259</v>
      </c>
      <c r="C111">
        <v>55982453</v>
      </c>
      <c r="D111">
        <v>55459261</v>
      </c>
      <c r="E111">
        <v>1</v>
      </c>
      <c r="F111">
        <v>1</v>
      </c>
      <c r="G111">
        <v>1081</v>
      </c>
      <c r="H111">
        <v>3</v>
      </c>
      <c r="I111" t="s">
        <v>1640</v>
      </c>
      <c r="J111" t="s">
        <v>1641</v>
      </c>
      <c r="K111" t="s">
        <v>1642</v>
      </c>
      <c r="L111">
        <v>1348</v>
      </c>
      <c r="N111">
        <v>1009</v>
      </c>
      <c r="O111" t="s">
        <v>1092</v>
      </c>
      <c r="P111" t="s">
        <v>1092</v>
      </c>
      <c r="Q111">
        <v>1000</v>
      </c>
      <c r="W111">
        <v>0</v>
      </c>
      <c r="X111">
        <v>-2092697376</v>
      </c>
      <c r="Y111">
        <f t="shared" ref="Y111:Y121" si="52">((AT111*1)*0)</f>
        <v>0</v>
      </c>
      <c r="AA111">
        <v>1219.68</v>
      </c>
      <c r="AB111">
        <v>0</v>
      </c>
      <c r="AC111">
        <v>0</v>
      </c>
      <c r="AD111">
        <v>0</v>
      </c>
      <c r="AE111">
        <v>1219.68</v>
      </c>
      <c r="AF111">
        <v>0</v>
      </c>
      <c r="AG111">
        <v>0</v>
      </c>
      <c r="AH111">
        <v>0</v>
      </c>
      <c r="AI111">
        <v>1</v>
      </c>
      <c r="AJ111">
        <v>1</v>
      </c>
      <c r="AK111">
        <v>1</v>
      </c>
      <c r="AL111">
        <v>1</v>
      </c>
      <c r="AM111">
        <v>-2</v>
      </c>
      <c r="AN111">
        <v>0</v>
      </c>
      <c r="AO111">
        <v>1</v>
      </c>
      <c r="AP111">
        <v>1</v>
      </c>
      <c r="AQ111">
        <v>0</v>
      </c>
      <c r="AR111">
        <v>0</v>
      </c>
      <c r="AS111" t="s">
        <v>3</v>
      </c>
      <c r="AT111">
        <v>2.9999999999999997E-4</v>
      </c>
      <c r="AU111" t="s">
        <v>31</v>
      </c>
      <c r="AV111">
        <v>0</v>
      </c>
      <c r="AW111">
        <v>2</v>
      </c>
      <c r="AX111">
        <v>55982469</v>
      </c>
      <c r="AY111">
        <v>1</v>
      </c>
      <c r="AZ111">
        <v>0</v>
      </c>
      <c r="BA111">
        <v>137</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CV111">
        <v>0</v>
      </c>
      <c r="CW111">
        <v>0</v>
      </c>
      <c r="CX111">
        <f>ROUND(Y111*Source!I82,9)</f>
        <v>0</v>
      </c>
      <c r="CY111">
        <f t="shared" ref="CY111:CY121" si="53">AA111</f>
        <v>1219.68</v>
      </c>
      <c r="CZ111">
        <f t="shared" ref="CZ111:CZ121" si="54">AE111</f>
        <v>1219.68</v>
      </c>
      <c r="DA111">
        <f t="shared" ref="DA111:DA121" si="55">AI111</f>
        <v>1</v>
      </c>
      <c r="DB111">
        <f t="shared" ref="DB111:DB121" si="56">ROUND(((ROUND(AT111*CZ111,2)*1)*0),6)</f>
        <v>0</v>
      </c>
      <c r="DC111">
        <f t="shared" ref="DC111:DC121" si="57">ROUND(((ROUND(AT111*AG111,2)*1)*0),6)</f>
        <v>0</v>
      </c>
      <c r="DD111" t="s">
        <v>3</v>
      </c>
      <c r="DE111" t="s">
        <v>3</v>
      </c>
      <c r="DF111">
        <f t="shared" si="51"/>
        <v>0</v>
      </c>
      <c r="DG111">
        <f t="shared" si="50"/>
        <v>0</v>
      </c>
      <c r="DH111">
        <f t="shared" si="49"/>
        <v>0</v>
      </c>
      <c r="DI111">
        <f t="shared" si="41"/>
        <v>0</v>
      </c>
      <c r="DJ111">
        <f t="shared" ref="DJ111:DJ121" si="58">DF111</f>
        <v>0</v>
      </c>
      <c r="DK111">
        <v>0</v>
      </c>
      <c r="DL111" t="s">
        <v>3</v>
      </c>
      <c r="DM111">
        <v>0</v>
      </c>
      <c r="DN111" t="s">
        <v>3</v>
      </c>
      <c r="DO111">
        <v>0</v>
      </c>
    </row>
    <row r="112" spans="1:119" x14ac:dyDescent="0.25">
      <c r="A112">
        <f>ROW(Source!A82)</f>
        <v>82</v>
      </c>
      <c r="B112">
        <v>54971259</v>
      </c>
      <c r="C112">
        <v>55982453</v>
      </c>
      <c r="D112">
        <v>55461230</v>
      </c>
      <c r="E112">
        <v>1</v>
      </c>
      <c r="F112">
        <v>1</v>
      </c>
      <c r="G112">
        <v>1081</v>
      </c>
      <c r="H112">
        <v>3</v>
      </c>
      <c r="I112" t="s">
        <v>1643</v>
      </c>
      <c r="J112" t="s">
        <v>1644</v>
      </c>
      <c r="K112" t="s">
        <v>1645</v>
      </c>
      <c r="L112">
        <v>1346</v>
      </c>
      <c r="N112">
        <v>1009</v>
      </c>
      <c r="O112" t="s">
        <v>222</v>
      </c>
      <c r="P112" t="s">
        <v>222</v>
      </c>
      <c r="Q112">
        <v>1</v>
      </c>
      <c r="W112">
        <v>0</v>
      </c>
      <c r="X112">
        <v>1561715650</v>
      </c>
      <c r="Y112">
        <f t="shared" si="52"/>
        <v>0</v>
      </c>
      <c r="AA112">
        <v>15.11</v>
      </c>
      <c r="AB112">
        <v>0</v>
      </c>
      <c r="AC112">
        <v>0</v>
      </c>
      <c r="AD112">
        <v>0</v>
      </c>
      <c r="AE112">
        <v>15.11</v>
      </c>
      <c r="AF112">
        <v>0</v>
      </c>
      <c r="AG112">
        <v>0</v>
      </c>
      <c r="AH112">
        <v>0</v>
      </c>
      <c r="AI112">
        <v>1</v>
      </c>
      <c r="AJ112">
        <v>1</v>
      </c>
      <c r="AK112">
        <v>1</v>
      </c>
      <c r="AL112">
        <v>1</v>
      </c>
      <c r="AM112">
        <v>-2</v>
      </c>
      <c r="AN112">
        <v>0</v>
      </c>
      <c r="AO112">
        <v>1</v>
      </c>
      <c r="AP112">
        <v>1</v>
      </c>
      <c r="AQ112">
        <v>0</v>
      </c>
      <c r="AR112">
        <v>0</v>
      </c>
      <c r="AS112" t="s">
        <v>3</v>
      </c>
      <c r="AT112">
        <v>0.03</v>
      </c>
      <c r="AU112" t="s">
        <v>31</v>
      </c>
      <c r="AV112">
        <v>0</v>
      </c>
      <c r="AW112">
        <v>2</v>
      </c>
      <c r="AX112">
        <v>55982470</v>
      </c>
      <c r="AY112">
        <v>1</v>
      </c>
      <c r="AZ112">
        <v>0</v>
      </c>
      <c r="BA112">
        <v>138</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CV112">
        <v>0</v>
      </c>
      <c r="CW112">
        <v>0</v>
      </c>
      <c r="CX112">
        <f>ROUND(Y112*Source!I82,9)</f>
        <v>0</v>
      </c>
      <c r="CY112">
        <f t="shared" si="53"/>
        <v>15.11</v>
      </c>
      <c r="CZ112">
        <f t="shared" si="54"/>
        <v>15.11</v>
      </c>
      <c r="DA112">
        <f t="shared" si="55"/>
        <v>1</v>
      </c>
      <c r="DB112">
        <f t="shared" si="56"/>
        <v>0</v>
      </c>
      <c r="DC112">
        <f t="shared" si="57"/>
        <v>0</v>
      </c>
      <c r="DD112" t="s">
        <v>3</v>
      </c>
      <c r="DE112" t="s">
        <v>3</v>
      </c>
      <c r="DF112">
        <f t="shared" si="51"/>
        <v>0</v>
      </c>
      <c r="DG112">
        <f t="shared" si="50"/>
        <v>0</v>
      </c>
      <c r="DH112">
        <f t="shared" si="49"/>
        <v>0</v>
      </c>
      <c r="DI112">
        <f t="shared" si="41"/>
        <v>0</v>
      </c>
      <c r="DJ112">
        <f t="shared" si="58"/>
        <v>0</v>
      </c>
      <c r="DK112">
        <v>0</v>
      </c>
      <c r="DL112" t="s">
        <v>3</v>
      </c>
      <c r="DM112">
        <v>0</v>
      </c>
      <c r="DN112" t="s">
        <v>3</v>
      </c>
      <c r="DO112">
        <v>0</v>
      </c>
    </row>
    <row r="113" spans="1:119" x14ac:dyDescent="0.25">
      <c r="A113">
        <f>ROW(Source!A82)</f>
        <v>82</v>
      </c>
      <c r="B113">
        <v>54971259</v>
      </c>
      <c r="C113">
        <v>55982453</v>
      </c>
      <c r="D113">
        <v>55459400</v>
      </c>
      <c r="E113">
        <v>1</v>
      </c>
      <c r="F113">
        <v>1</v>
      </c>
      <c r="G113">
        <v>1081</v>
      </c>
      <c r="H113">
        <v>3</v>
      </c>
      <c r="I113" t="s">
        <v>1646</v>
      </c>
      <c r="J113" t="s">
        <v>1647</v>
      </c>
      <c r="K113" t="s">
        <v>1648</v>
      </c>
      <c r="L113">
        <v>1346</v>
      </c>
      <c r="N113">
        <v>1009</v>
      </c>
      <c r="O113" t="s">
        <v>222</v>
      </c>
      <c r="P113" t="s">
        <v>222</v>
      </c>
      <c r="Q113">
        <v>1</v>
      </c>
      <c r="W113">
        <v>0</v>
      </c>
      <c r="X113">
        <v>-2129869794</v>
      </c>
      <c r="Y113">
        <f t="shared" si="52"/>
        <v>0</v>
      </c>
      <c r="AA113">
        <v>16.690000000000001</v>
      </c>
      <c r="AB113">
        <v>0</v>
      </c>
      <c r="AC113">
        <v>0</v>
      </c>
      <c r="AD113">
        <v>0</v>
      </c>
      <c r="AE113">
        <v>16.690000000000001</v>
      </c>
      <c r="AF113">
        <v>0</v>
      </c>
      <c r="AG113">
        <v>0</v>
      </c>
      <c r="AH113">
        <v>0</v>
      </c>
      <c r="AI113">
        <v>1</v>
      </c>
      <c r="AJ113">
        <v>1</v>
      </c>
      <c r="AK113">
        <v>1</v>
      </c>
      <c r="AL113">
        <v>1</v>
      </c>
      <c r="AM113">
        <v>-2</v>
      </c>
      <c r="AN113">
        <v>0</v>
      </c>
      <c r="AO113">
        <v>1</v>
      </c>
      <c r="AP113">
        <v>1</v>
      </c>
      <c r="AQ113">
        <v>0</v>
      </c>
      <c r="AR113">
        <v>0</v>
      </c>
      <c r="AS113" t="s">
        <v>3</v>
      </c>
      <c r="AT113">
        <v>0.01</v>
      </c>
      <c r="AU113" t="s">
        <v>31</v>
      </c>
      <c r="AV113">
        <v>0</v>
      </c>
      <c r="AW113">
        <v>2</v>
      </c>
      <c r="AX113">
        <v>55982471</v>
      </c>
      <c r="AY113">
        <v>1</v>
      </c>
      <c r="AZ113">
        <v>0</v>
      </c>
      <c r="BA113">
        <v>139</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CV113">
        <v>0</v>
      </c>
      <c r="CW113">
        <v>0</v>
      </c>
      <c r="CX113">
        <f>ROUND(Y113*Source!I82,9)</f>
        <v>0</v>
      </c>
      <c r="CY113">
        <f t="shared" si="53"/>
        <v>16.690000000000001</v>
      </c>
      <c r="CZ113">
        <f t="shared" si="54"/>
        <v>16.690000000000001</v>
      </c>
      <c r="DA113">
        <f t="shared" si="55"/>
        <v>1</v>
      </c>
      <c r="DB113">
        <f t="shared" si="56"/>
        <v>0</v>
      </c>
      <c r="DC113">
        <f t="shared" si="57"/>
        <v>0</v>
      </c>
      <c r="DD113" t="s">
        <v>3</v>
      </c>
      <c r="DE113" t="s">
        <v>3</v>
      </c>
      <c r="DF113">
        <f t="shared" si="51"/>
        <v>0</v>
      </c>
      <c r="DG113">
        <f t="shared" si="50"/>
        <v>0</v>
      </c>
      <c r="DH113">
        <f t="shared" si="49"/>
        <v>0</v>
      </c>
      <c r="DI113">
        <f t="shared" si="41"/>
        <v>0</v>
      </c>
      <c r="DJ113">
        <f t="shared" si="58"/>
        <v>0</v>
      </c>
      <c r="DK113">
        <v>0</v>
      </c>
      <c r="DL113" t="s">
        <v>3</v>
      </c>
      <c r="DM113">
        <v>0</v>
      </c>
      <c r="DN113" t="s">
        <v>3</v>
      </c>
      <c r="DO113">
        <v>0</v>
      </c>
    </row>
    <row r="114" spans="1:119" x14ac:dyDescent="0.25">
      <c r="A114">
        <f>ROW(Source!A82)</f>
        <v>82</v>
      </c>
      <c r="B114">
        <v>54971259</v>
      </c>
      <c r="C114">
        <v>55982453</v>
      </c>
      <c r="D114">
        <v>55459485</v>
      </c>
      <c r="E114">
        <v>1</v>
      </c>
      <c r="F114">
        <v>1</v>
      </c>
      <c r="G114">
        <v>1081</v>
      </c>
      <c r="H114">
        <v>3</v>
      </c>
      <c r="I114" t="s">
        <v>1649</v>
      </c>
      <c r="J114" t="s">
        <v>1650</v>
      </c>
      <c r="K114" t="s">
        <v>1651</v>
      </c>
      <c r="L114">
        <v>1348</v>
      </c>
      <c r="N114">
        <v>1009</v>
      </c>
      <c r="O114" t="s">
        <v>1092</v>
      </c>
      <c r="P114" t="s">
        <v>1092</v>
      </c>
      <c r="Q114">
        <v>1000</v>
      </c>
      <c r="W114">
        <v>0</v>
      </c>
      <c r="X114">
        <v>1193527006</v>
      </c>
      <c r="Y114">
        <f t="shared" si="52"/>
        <v>0</v>
      </c>
      <c r="AA114">
        <v>17722.25</v>
      </c>
      <c r="AB114">
        <v>0</v>
      </c>
      <c r="AC114">
        <v>0</v>
      </c>
      <c r="AD114">
        <v>0</v>
      </c>
      <c r="AE114">
        <v>17722.25</v>
      </c>
      <c r="AF114">
        <v>0</v>
      </c>
      <c r="AG114">
        <v>0</v>
      </c>
      <c r="AH114">
        <v>0</v>
      </c>
      <c r="AI114">
        <v>1</v>
      </c>
      <c r="AJ114">
        <v>1</v>
      </c>
      <c r="AK114">
        <v>1</v>
      </c>
      <c r="AL114">
        <v>1</v>
      </c>
      <c r="AM114">
        <v>-2</v>
      </c>
      <c r="AN114">
        <v>0</v>
      </c>
      <c r="AO114">
        <v>1</v>
      </c>
      <c r="AP114">
        <v>1</v>
      </c>
      <c r="AQ114">
        <v>0</v>
      </c>
      <c r="AR114">
        <v>0</v>
      </c>
      <c r="AS114" t="s">
        <v>3</v>
      </c>
      <c r="AT114">
        <v>2.0000000000000002E-5</v>
      </c>
      <c r="AU114" t="s">
        <v>31</v>
      </c>
      <c r="AV114">
        <v>0</v>
      </c>
      <c r="AW114">
        <v>2</v>
      </c>
      <c r="AX114">
        <v>55982472</v>
      </c>
      <c r="AY114">
        <v>1</v>
      </c>
      <c r="AZ114">
        <v>0</v>
      </c>
      <c r="BA114">
        <v>140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CV114">
        <v>0</v>
      </c>
      <c r="CW114">
        <v>0</v>
      </c>
      <c r="CX114">
        <f>ROUND(Y114*Source!I82,9)</f>
        <v>0</v>
      </c>
      <c r="CY114">
        <f t="shared" si="53"/>
        <v>17722.25</v>
      </c>
      <c r="CZ114">
        <f t="shared" si="54"/>
        <v>17722.25</v>
      </c>
      <c r="DA114">
        <f t="shared" si="55"/>
        <v>1</v>
      </c>
      <c r="DB114">
        <f t="shared" si="56"/>
        <v>0</v>
      </c>
      <c r="DC114">
        <f t="shared" si="57"/>
        <v>0</v>
      </c>
      <c r="DD114" t="s">
        <v>3</v>
      </c>
      <c r="DE114" t="s">
        <v>3</v>
      </c>
      <c r="DF114">
        <f t="shared" si="51"/>
        <v>0</v>
      </c>
      <c r="DG114">
        <f t="shared" si="50"/>
        <v>0</v>
      </c>
      <c r="DH114">
        <f t="shared" si="49"/>
        <v>0</v>
      </c>
      <c r="DI114">
        <f t="shared" si="41"/>
        <v>0</v>
      </c>
      <c r="DJ114">
        <f t="shared" si="58"/>
        <v>0</v>
      </c>
      <c r="DK114">
        <v>0</v>
      </c>
      <c r="DL114" t="s">
        <v>3</v>
      </c>
      <c r="DM114">
        <v>0</v>
      </c>
      <c r="DN114" t="s">
        <v>3</v>
      </c>
      <c r="DO114">
        <v>0</v>
      </c>
    </row>
    <row r="115" spans="1:119" x14ac:dyDescent="0.25">
      <c r="A115">
        <f>ROW(Source!A82)</f>
        <v>82</v>
      </c>
      <c r="B115">
        <v>54971259</v>
      </c>
      <c r="C115">
        <v>55982453</v>
      </c>
      <c r="D115">
        <v>55466000</v>
      </c>
      <c r="E115">
        <v>1</v>
      </c>
      <c r="F115">
        <v>1</v>
      </c>
      <c r="G115">
        <v>1081</v>
      </c>
      <c r="H115">
        <v>3</v>
      </c>
      <c r="I115" t="s">
        <v>1652</v>
      </c>
      <c r="J115" t="s">
        <v>1653</v>
      </c>
      <c r="K115" t="s">
        <v>1654</v>
      </c>
      <c r="L115">
        <v>1355</v>
      </c>
      <c r="N115">
        <v>1010</v>
      </c>
      <c r="O115" t="s">
        <v>40</v>
      </c>
      <c r="P115" t="s">
        <v>40</v>
      </c>
      <c r="Q115">
        <v>100</v>
      </c>
      <c r="W115">
        <v>0</v>
      </c>
      <c r="X115">
        <v>436393287</v>
      </c>
      <c r="Y115">
        <f t="shared" si="52"/>
        <v>0</v>
      </c>
      <c r="AA115">
        <v>120.19</v>
      </c>
      <c r="AB115">
        <v>0</v>
      </c>
      <c r="AC115">
        <v>0</v>
      </c>
      <c r="AD115">
        <v>0</v>
      </c>
      <c r="AE115">
        <v>120.19</v>
      </c>
      <c r="AF115">
        <v>0</v>
      </c>
      <c r="AG115">
        <v>0</v>
      </c>
      <c r="AH115">
        <v>0</v>
      </c>
      <c r="AI115">
        <v>1</v>
      </c>
      <c r="AJ115">
        <v>1</v>
      </c>
      <c r="AK115">
        <v>1</v>
      </c>
      <c r="AL115">
        <v>1</v>
      </c>
      <c r="AM115">
        <v>-2</v>
      </c>
      <c r="AN115">
        <v>0</v>
      </c>
      <c r="AO115">
        <v>1</v>
      </c>
      <c r="AP115">
        <v>1</v>
      </c>
      <c r="AQ115">
        <v>0</v>
      </c>
      <c r="AR115">
        <v>0</v>
      </c>
      <c r="AS115" t="s">
        <v>3</v>
      </c>
      <c r="AT115">
        <v>0.1</v>
      </c>
      <c r="AU115" t="s">
        <v>31</v>
      </c>
      <c r="AV115">
        <v>0</v>
      </c>
      <c r="AW115">
        <v>2</v>
      </c>
      <c r="AX115">
        <v>55982473</v>
      </c>
      <c r="AY115">
        <v>1</v>
      </c>
      <c r="AZ115">
        <v>0</v>
      </c>
      <c r="BA115">
        <v>141</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CV115">
        <v>0</v>
      </c>
      <c r="CW115">
        <v>0</v>
      </c>
      <c r="CX115">
        <f>ROUND(Y115*Source!I82,9)</f>
        <v>0</v>
      </c>
      <c r="CY115">
        <f t="shared" si="53"/>
        <v>120.19</v>
      </c>
      <c r="CZ115">
        <f t="shared" si="54"/>
        <v>120.19</v>
      </c>
      <c r="DA115">
        <f t="shared" si="55"/>
        <v>1</v>
      </c>
      <c r="DB115">
        <f t="shared" si="56"/>
        <v>0</v>
      </c>
      <c r="DC115">
        <f t="shared" si="57"/>
        <v>0</v>
      </c>
      <c r="DD115" t="s">
        <v>3</v>
      </c>
      <c r="DE115" t="s">
        <v>3</v>
      </c>
      <c r="DF115">
        <f t="shared" si="51"/>
        <v>0</v>
      </c>
      <c r="DG115">
        <f t="shared" si="50"/>
        <v>0</v>
      </c>
      <c r="DH115">
        <f t="shared" si="49"/>
        <v>0</v>
      </c>
      <c r="DI115">
        <f t="shared" si="41"/>
        <v>0</v>
      </c>
      <c r="DJ115">
        <f t="shared" si="58"/>
        <v>0</v>
      </c>
      <c r="DK115">
        <v>0</v>
      </c>
      <c r="DL115" t="s">
        <v>3</v>
      </c>
      <c r="DM115">
        <v>0</v>
      </c>
      <c r="DN115" t="s">
        <v>3</v>
      </c>
      <c r="DO115">
        <v>0</v>
      </c>
    </row>
    <row r="116" spans="1:119" x14ac:dyDescent="0.25">
      <c r="A116">
        <f>ROW(Source!A82)</f>
        <v>82</v>
      </c>
      <c r="B116">
        <v>54971259</v>
      </c>
      <c r="C116">
        <v>55982453</v>
      </c>
      <c r="D116">
        <v>55459793</v>
      </c>
      <c r="E116">
        <v>1</v>
      </c>
      <c r="F116">
        <v>1</v>
      </c>
      <c r="G116">
        <v>1081</v>
      </c>
      <c r="H116">
        <v>3</v>
      </c>
      <c r="I116" t="s">
        <v>1655</v>
      </c>
      <c r="J116" t="s">
        <v>1656</v>
      </c>
      <c r="K116" t="s">
        <v>1657</v>
      </c>
      <c r="L116">
        <v>1348</v>
      </c>
      <c r="N116">
        <v>1009</v>
      </c>
      <c r="O116" t="s">
        <v>1092</v>
      </c>
      <c r="P116" t="s">
        <v>1092</v>
      </c>
      <c r="Q116">
        <v>1000</v>
      </c>
      <c r="W116">
        <v>0</v>
      </c>
      <c r="X116">
        <v>-761454284</v>
      </c>
      <c r="Y116">
        <f t="shared" si="52"/>
        <v>0</v>
      </c>
      <c r="AA116">
        <v>64123.05</v>
      </c>
      <c r="AB116">
        <v>0</v>
      </c>
      <c r="AC116">
        <v>0</v>
      </c>
      <c r="AD116">
        <v>0</v>
      </c>
      <c r="AE116">
        <v>64123.05</v>
      </c>
      <c r="AF116">
        <v>0</v>
      </c>
      <c r="AG116">
        <v>0</v>
      </c>
      <c r="AH116">
        <v>0</v>
      </c>
      <c r="AI116">
        <v>1</v>
      </c>
      <c r="AJ116">
        <v>1</v>
      </c>
      <c r="AK116">
        <v>1</v>
      </c>
      <c r="AL116">
        <v>1</v>
      </c>
      <c r="AM116">
        <v>-2</v>
      </c>
      <c r="AN116">
        <v>0</v>
      </c>
      <c r="AO116">
        <v>1</v>
      </c>
      <c r="AP116">
        <v>1</v>
      </c>
      <c r="AQ116">
        <v>0</v>
      </c>
      <c r="AR116">
        <v>0</v>
      </c>
      <c r="AS116" t="s">
        <v>3</v>
      </c>
      <c r="AT116">
        <v>6.0000000000000002E-5</v>
      </c>
      <c r="AU116" t="s">
        <v>31</v>
      </c>
      <c r="AV116">
        <v>0</v>
      </c>
      <c r="AW116">
        <v>2</v>
      </c>
      <c r="AX116">
        <v>55982474</v>
      </c>
      <c r="AY116">
        <v>1</v>
      </c>
      <c r="AZ116">
        <v>0</v>
      </c>
      <c r="BA116">
        <v>142</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CV116">
        <v>0</v>
      </c>
      <c r="CW116">
        <v>0</v>
      </c>
      <c r="CX116">
        <f>ROUND(Y116*Source!I82,9)</f>
        <v>0</v>
      </c>
      <c r="CY116">
        <f t="shared" si="53"/>
        <v>64123.05</v>
      </c>
      <c r="CZ116">
        <f t="shared" si="54"/>
        <v>64123.05</v>
      </c>
      <c r="DA116">
        <f t="shared" si="55"/>
        <v>1</v>
      </c>
      <c r="DB116">
        <f t="shared" si="56"/>
        <v>0</v>
      </c>
      <c r="DC116">
        <f t="shared" si="57"/>
        <v>0</v>
      </c>
      <c r="DD116" t="s">
        <v>3</v>
      </c>
      <c r="DE116" t="s">
        <v>3</v>
      </c>
      <c r="DF116">
        <f t="shared" si="51"/>
        <v>0</v>
      </c>
      <c r="DG116">
        <f t="shared" si="50"/>
        <v>0</v>
      </c>
      <c r="DH116">
        <f t="shared" si="49"/>
        <v>0</v>
      </c>
      <c r="DI116">
        <f t="shared" si="41"/>
        <v>0</v>
      </c>
      <c r="DJ116">
        <f t="shared" si="58"/>
        <v>0</v>
      </c>
      <c r="DK116">
        <v>0</v>
      </c>
      <c r="DL116" t="s">
        <v>3</v>
      </c>
      <c r="DM116">
        <v>0</v>
      </c>
      <c r="DN116" t="s">
        <v>3</v>
      </c>
      <c r="DO116">
        <v>0</v>
      </c>
    </row>
    <row r="117" spans="1:119" x14ac:dyDescent="0.25">
      <c r="A117">
        <f>ROW(Source!A82)</f>
        <v>82</v>
      </c>
      <c r="B117">
        <v>54971259</v>
      </c>
      <c r="C117">
        <v>55982453</v>
      </c>
      <c r="D117">
        <v>55459801</v>
      </c>
      <c r="E117">
        <v>1</v>
      </c>
      <c r="F117">
        <v>1</v>
      </c>
      <c r="G117">
        <v>1081</v>
      </c>
      <c r="H117">
        <v>3</v>
      </c>
      <c r="I117" t="s">
        <v>1658</v>
      </c>
      <c r="J117" t="s">
        <v>1659</v>
      </c>
      <c r="K117" t="s">
        <v>1660</v>
      </c>
      <c r="L117">
        <v>1348</v>
      </c>
      <c r="N117">
        <v>1009</v>
      </c>
      <c r="O117" t="s">
        <v>1092</v>
      </c>
      <c r="P117" t="s">
        <v>1092</v>
      </c>
      <c r="Q117">
        <v>1000</v>
      </c>
      <c r="W117">
        <v>0</v>
      </c>
      <c r="X117">
        <v>-148386787</v>
      </c>
      <c r="Y117">
        <f t="shared" si="52"/>
        <v>0</v>
      </c>
      <c r="AA117">
        <v>81241.14</v>
      </c>
      <c r="AB117">
        <v>0</v>
      </c>
      <c r="AC117">
        <v>0</v>
      </c>
      <c r="AD117">
        <v>0</v>
      </c>
      <c r="AE117">
        <v>81241.14</v>
      </c>
      <c r="AF117">
        <v>0</v>
      </c>
      <c r="AG117">
        <v>0</v>
      </c>
      <c r="AH117">
        <v>0</v>
      </c>
      <c r="AI117">
        <v>1</v>
      </c>
      <c r="AJ117">
        <v>1</v>
      </c>
      <c r="AK117">
        <v>1</v>
      </c>
      <c r="AL117">
        <v>1</v>
      </c>
      <c r="AM117">
        <v>-2</v>
      </c>
      <c r="AN117">
        <v>0</v>
      </c>
      <c r="AO117">
        <v>1</v>
      </c>
      <c r="AP117">
        <v>1</v>
      </c>
      <c r="AQ117">
        <v>0</v>
      </c>
      <c r="AR117">
        <v>0</v>
      </c>
      <c r="AS117" t="s">
        <v>3</v>
      </c>
      <c r="AT117">
        <v>1E-4</v>
      </c>
      <c r="AU117" t="s">
        <v>31</v>
      </c>
      <c r="AV117">
        <v>0</v>
      </c>
      <c r="AW117">
        <v>2</v>
      </c>
      <c r="AX117">
        <v>55982475</v>
      </c>
      <c r="AY117">
        <v>1</v>
      </c>
      <c r="AZ117">
        <v>0</v>
      </c>
      <c r="BA117">
        <v>143</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CV117">
        <v>0</v>
      </c>
      <c r="CW117">
        <v>0</v>
      </c>
      <c r="CX117">
        <f>ROUND(Y117*Source!I82,9)</f>
        <v>0</v>
      </c>
      <c r="CY117">
        <f t="shared" si="53"/>
        <v>81241.14</v>
      </c>
      <c r="CZ117">
        <f t="shared" si="54"/>
        <v>81241.14</v>
      </c>
      <c r="DA117">
        <f t="shared" si="55"/>
        <v>1</v>
      </c>
      <c r="DB117">
        <f t="shared" si="56"/>
        <v>0</v>
      </c>
      <c r="DC117">
        <f t="shared" si="57"/>
        <v>0</v>
      </c>
      <c r="DD117" t="s">
        <v>3</v>
      </c>
      <c r="DE117" t="s">
        <v>3</v>
      </c>
      <c r="DF117">
        <f t="shared" si="51"/>
        <v>0</v>
      </c>
      <c r="DG117">
        <f t="shared" si="50"/>
        <v>0</v>
      </c>
      <c r="DH117">
        <f t="shared" si="49"/>
        <v>0</v>
      </c>
      <c r="DI117">
        <f t="shared" si="41"/>
        <v>0</v>
      </c>
      <c r="DJ117">
        <f t="shared" si="58"/>
        <v>0</v>
      </c>
      <c r="DK117">
        <v>0</v>
      </c>
      <c r="DL117" t="s">
        <v>3</v>
      </c>
      <c r="DM117">
        <v>0</v>
      </c>
      <c r="DN117" t="s">
        <v>3</v>
      </c>
      <c r="DO117">
        <v>0</v>
      </c>
    </row>
    <row r="118" spans="1:119" x14ac:dyDescent="0.25">
      <c r="A118">
        <f>ROW(Source!A82)</f>
        <v>82</v>
      </c>
      <c r="B118">
        <v>54971259</v>
      </c>
      <c r="C118">
        <v>55982453</v>
      </c>
      <c r="D118">
        <v>55482166</v>
      </c>
      <c r="E118">
        <v>1</v>
      </c>
      <c r="F118">
        <v>1</v>
      </c>
      <c r="G118">
        <v>1081</v>
      </c>
      <c r="H118">
        <v>3</v>
      </c>
      <c r="I118" t="s">
        <v>1572</v>
      </c>
      <c r="J118" t="s">
        <v>1573</v>
      </c>
      <c r="K118" t="s">
        <v>1574</v>
      </c>
      <c r="L118">
        <v>1301</v>
      </c>
      <c r="N118">
        <v>1003</v>
      </c>
      <c r="O118" t="s">
        <v>769</v>
      </c>
      <c r="P118" t="s">
        <v>769</v>
      </c>
      <c r="Q118">
        <v>1</v>
      </c>
      <c r="W118">
        <v>0</v>
      </c>
      <c r="X118">
        <v>876831867</v>
      </c>
      <c r="Y118">
        <f t="shared" si="52"/>
        <v>0</v>
      </c>
      <c r="AA118">
        <v>0.69</v>
      </c>
      <c r="AB118">
        <v>0</v>
      </c>
      <c r="AC118">
        <v>0</v>
      </c>
      <c r="AD118">
        <v>0</v>
      </c>
      <c r="AE118">
        <v>0.69</v>
      </c>
      <c r="AF118">
        <v>0</v>
      </c>
      <c r="AG118">
        <v>0</v>
      </c>
      <c r="AH118">
        <v>0</v>
      </c>
      <c r="AI118">
        <v>1</v>
      </c>
      <c r="AJ118">
        <v>1</v>
      </c>
      <c r="AK118">
        <v>1</v>
      </c>
      <c r="AL118">
        <v>1</v>
      </c>
      <c r="AM118">
        <v>-2</v>
      </c>
      <c r="AN118">
        <v>0</v>
      </c>
      <c r="AO118">
        <v>1</v>
      </c>
      <c r="AP118">
        <v>1</v>
      </c>
      <c r="AQ118">
        <v>0</v>
      </c>
      <c r="AR118">
        <v>0</v>
      </c>
      <c r="AS118" t="s">
        <v>3</v>
      </c>
      <c r="AT118">
        <v>5.91</v>
      </c>
      <c r="AU118" t="s">
        <v>31</v>
      </c>
      <c r="AV118">
        <v>0</v>
      </c>
      <c r="AW118">
        <v>2</v>
      </c>
      <c r="AX118">
        <v>55982476</v>
      </c>
      <c r="AY118">
        <v>1</v>
      </c>
      <c r="AZ118">
        <v>0</v>
      </c>
      <c r="BA118">
        <v>144</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CV118">
        <v>0</v>
      </c>
      <c r="CW118">
        <v>0</v>
      </c>
      <c r="CX118">
        <f>ROUND(Y118*Source!I82,9)</f>
        <v>0</v>
      </c>
      <c r="CY118">
        <f t="shared" si="53"/>
        <v>0.69</v>
      </c>
      <c r="CZ118">
        <f t="shared" si="54"/>
        <v>0.69</v>
      </c>
      <c r="DA118">
        <f t="shared" si="55"/>
        <v>1</v>
      </c>
      <c r="DB118">
        <f t="shared" si="56"/>
        <v>0</v>
      </c>
      <c r="DC118">
        <f t="shared" si="57"/>
        <v>0</v>
      </c>
      <c r="DD118" t="s">
        <v>3</v>
      </c>
      <c r="DE118" t="s">
        <v>3</v>
      </c>
      <c r="DF118">
        <f t="shared" si="51"/>
        <v>0</v>
      </c>
      <c r="DG118">
        <f t="shared" si="50"/>
        <v>0</v>
      </c>
      <c r="DH118">
        <f t="shared" si="49"/>
        <v>0</v>
      </c>
      <c r="DI118">
        <f t="shared" si="41"/>
        <v>0</v>
      </c>
      <c r="DJ118">
        <f t="shared" si="58"/>
        <v>0</v>
      </c>
      <c r="DK118">
        <v>0</v>
      </c>
      <c r="DL118" t="s">
        <v>3</v>
      </c>
      <c r="DM118">
        <v>0</v>
      </c>
      <c r="DN118" t="s">
        <v>3</v>
      </c>
      <c r="DO118">
        <v>0</v>
      </c>
    </row>
    <row r="119" spans="1:119" x14ac:dyDescent="0.25">
      <c r="A119">
        <f>ROW(Source!A82)</f>
        <v>82</v>
      </c>
      <c r="B119">
        <v>54971259</v>
      </c>
      <c r="C119">
        <v>55982453</v>
      </c>
      <c r="D119">
        <v>55482233</v>
      </c>
      <c r="E119">
        <v>1</v>
      </c>
      <c r="F119">
        <v>1</v>
      </c>
      <c r="G119">
        <v>1081</v>
      </c>
      <c r="H119">
        <v>3</v>
      </c>
      <c r="I119" t="s">
        <v>1661</v>
      </c>
      <c r="J119" t="s">
        <v>1662</v>
      </c>
      <c r="K119" t="s">
        <v>1663</v>
      </c>
      <c r="L119">
        <v>1346</v>
      </c>
      <c r="N119">
        <v>1009</v>
      </c>
      <c r="O119" t="s">
        <v>222</v>
      </c>
      <c r="P119" t="s">
        <v>222</v>
      </c>
      <c r="Q119">
        <v>1</v>
      </c>
      <c r="W119">
        <v>0</v>
      </c>
      <c r="X119">
        <v>1566362712</v>
      </c>
      <c r="Y119">
        <f t="shared" si="52"/>
        <v>0</v>
      </c>
      <c r="AA119">
        <v>493.08</v>
      </c>
      <c r="AB119">
        <v>0</v>
      </c>
      <c r="AC119">
        <v>0</v>
      </c>
      <c r="AD119">
        <v>0</v>
      </c>
      <c r="AE119">
        <v>493.08</v>
      </c>
      <c r="AF119">
        <v>0</v>
      </c>
      <c r="AG119">
        <v>0</v>
      </c>
      <c r="AH119">
        <v>0</v>
      </c>
      <c r="AI119">
        <v>1</v>
      </c>
      <c r="AJ119">
        <v>1</v>
      </c>
      <c r="AK119">
        <v>1</v>
      </c>
      <c r="AL119">
        <v>1</v>
      </c>
      <c r="AM119">
        <v>-2</v>
      </c>
      <c r="AN119">
        <v>0</v>
      </c>
      <c r="AO119">
        <v>1</v>
      </c>
      <c r="AP119">
        <v>1</v>
      </c>
      <c r="AQ119">
        <v>0</v>
      </c>
      <c r="AR119">
        <v>0</v>
      </c>
      <c r="AS119" t="s">
        <v>3</v>
      </c>
      <c r="AT119">
        <v>0.02</v>
      </c>
      <c r="AU119" t="s">
        <v>31</v>
      </c>
      <c r="AV119">
        <v>0</v>
      </c>
      <c r="AW119">
        <v>2</v>
      </c>
      <c r="AX119">
        <v>55982477</v>
      </c>
      <c r="AY119">
        <v>1</v>
      </c>
      <c r="AZ119">
        <v>0</v>
      </c>
      <c r="BA119">
        <v>145</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CV119">
        <v>0</v>
      </c>
      <c r="CW119">
        <v>0</v>
      </c>
      <c r="CX119">
        <f>ROUND(Y119*Source!I82,9)</f>
        <v>0</v>
      </c>
      <c r="CY119">
        <f t="shared" si="53"/>
        <v>493.08</v>
      </c>
      <c r="CZ119">
        <f t="shared" si="54"/>
        <v>493.08</v>
      </c>
      <c r="DA119">
        <f t="shared" si="55"/>
        <v>1</v>
      </c>
      <c r="DB119">
        <f t="shared" si="56"/>
        <v>0</v>
      </c>
      <c r="DC119">
        <f t="shared" si="57"/>
        <v>0</v>
      </c>
      <c r="DD119" t="s">
        <v>3</v>
      </c>
      <c r="DE119" t="s">
        <v>3</v>
      </c>
      <c r="DF119">
        <f t="shared" si="51"/>
        <v>0</v>
      </c>
      <c r="DG119">
        <f t="shared" si="50"/>
        <v>0</v>
      </c>
      <c r="DH119">
        <f t="shared" si="49"/>
        <v>0</v>
      </c>
      <c r="DI119">
        <f t="shared" si="41"/>
        <v>0</v>
      </c>
      <c r="DJ119">
        <f t="shared" si="58"/>
        <v>0</v>
      </c>
      <c r="DK119">
        <v>0</v>
      </c>
      <c r="DL119" t="s">
        <v>3</v>
      </c>
      <c r="DM119">
        <v>0</v>
      </c>
      <c r="DN119" t="s">
        <v>3</v>
      </c>
      <c r="DO119">
        <v>0</v>
      </c>
    </row>
    <row r="120" spans="1:119" x14ac:dyDescent="0.25">
      <c r="A120">
        <f>ROW(Source!A82)</f>
        <v>82</v>
      </c>
      <c r="B120">
        <v>54971259</v>
      </c>
      <c r="C120">
        <v>55982453</v>
      </c>
      <c r="D120">
        <v>55481799</v>
      </c>
      <c r="E120">
        <v>1</v>
      </c>
      <c r="F120">
        <v>1</v>
      </c>
      <c r="G120">
        <v>1081</v>
      </c>
      <c r="H120">
        <v>3</v>
      </c>
      <c r="I120" t="s">
        <v>1664</v>
      </c>
      <c r="J120" t="s">
        <v>1665</v>
      </c>
      <c r="K120" t="s">
        <v>1666</v>
      </c>
      <c r="L120">
        <v>1355</v>
      </c>
      <c r="N120">
        <v>1010</v>
      </c>
      <c r="O120" t="s">
        <v>40</v>
      </c>
      <c r="P120" t="s">
        <v>40</v>
      </c>
      <c r="Q120">
        <v>100</v>
      </c>
      <c r="W120">
        <v>0</v>
      </c>
      <c r="X120">
        <v>-846071348</v>
      </c>
      <c r="Y120">
        <f t="shared" si="52"/>
        <v>0</v>
      </c>
      <c r="AA120">
        <v>413.16</v>
      </c>
      <c r="AB120">
        <v>0</v>
      </c>
      <c r="AC120">
        <v>0</v>
      </c>
      <c r="AD120">
        <v>0</v>
      </c>
      <c r="AE120">
        <v>413.16</v>
      </c>
      <c r="AF120">
        <v>0</v>
      </c>
      <c r="AG120">
        <v>0</v>
      </c>
      <c r="AH120">
        <v>0</v>
      </c>
      <c r="AI120">
        <v>1</v>
      </c>
      <c r="AJ120">
        <v>1</v>
      </c>
      <c r="AK120">
        <v>1</v>
      </c>
      <c r="AL120">
        <v>1</v>
      </c>
      <c r="AM120">
        <v>-2</v>
      </c>
      <c r="AN120">
        <v>0</v>
      </c>
      <c r="AO120">
        <v>1</v>
      </c>
      <c r="AP120">
        <v>1</v>
      </c>
      <c r="AQ120">
        <v>0</v>
      </c>
      <c r="AR120">
        <v>0</v>
      </c>
      <c r="AS120" t="s">
        <v>3</v>
      </c>
      <c r="AT120">
        <v>0.04</v>
      </c>
      <c r="AU120" t="s">
        <v>31</v>
      </c>
      <c r="AV120">
        <v>0</v>
      </c>
      <c r="AW120">
        <v>2</v>
      </c>
      <c r="AX120">
        <v>55982478</v>
      </c>
      <c r="AY120">
        <v>1</v>
      </c>
      <c r="AZ120">
        <v>0</v>
      </c>
      <c r="BA120">
        <v>146</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CV120">
        <v>0</v>
      </c>
      <c r="CW120">
        <v>0</v>
      </c>
      <c r="CX120">
        <f>ROUND(Y120*Source!I82,9)</f>
        <v>0</v>
      </c>
      <c r="CY120">
        <f t="shared" si="53"/>
        <v>413.16</v>
      </c>
      <c r="CZ120">
        <f t="shared" si="54"/>
        <v>413.16</v>
      </c>
      <c r="DA120">
        <f t="shared" si="55"/>
        <v>1</v>
      </c>
      <c r="DB120">
        <f t="shared" si="56"/>
        <v>0</v>
      </c>
      <c r="DC120">
        <f t="shared" si="57"/>
        <v>0</v>
      </c>
      <c r="DD120" t="s">
        <v>3</v>
      </c>
      <c r="DE120" t="s">
        <v>3</v>
      </c>
      <c r="DF120">
        <f t="shared" si="51"/>
        <v>0</v>
      </c>
      <c r="DG120">
        <f t="shared" si="50"/>
        <v>0</v>
      </c>
      <c r="DH120">
        <f t="shared" si="49"/>
        <v>0</v>
      </c>
      <c r="DI120">
        <f t="shared" si="41"/>
        <v>0</v>
      </c>
      <c r="DJ120">
        <f t="shared" si="58"/>
        <v>0</v>
      </c>
      <c r="DK120">
        <v>0</v>
      </c>
      <c r="DL120" t="s">
        <v>3</v>
      </c>
      <c r="DM120">
        <v>0</v>
      </c>
      <c r="DN120" t="s">
        <v>3</v>
      </c>
      <c r="DO120">
        <v>0</v>
      </c>
    </row>
    <row r="121" spans="1:119" x14ac:dyDescent="0.25">
      <c r="A121">
        <f>ROW(Source!A82)</f>
        <v>82</v>
      </c>
      <c r="B121">
        <v>54971259</v>
      </c>
      <c r="C121">
        <v>55982453</v>
      </c>
      <c r="D121">
        <v>55424290</v>
      </c>
      <c r="E121">
        <v>1081</v>
      </c>
      <c r="F121">
        <v>1</v>
      </c>
      <c r="G121">
        <v>1081</v>
      </c>
      <c r="H121">
        <v>3</v>
      </c>
      <c r="I121" t="s">
        <v>1667</v>
      </c>
      <c r="J121" t="s">
        <v>3</v>
      </c>
      <c r="K121" t="s">
        <v>1668</v>
      </c>
      <c r="L121">
        <v>1348</v>
      </c>
      <c r="N121">
        <v>1009</v>
      </c>
      <c r="O121" t="s">
        <v>1092</v>
      </c>
      <c r="P121" t="s">
        <v>1092</v>
      </c>
      <c r="Q121">
        <v>1000</v>
      </c>
      <c r="W121">
        <v>0</v>
      </c>
      <c r="X121">
        <v>-783086922</v>
      </c>
      <c r="Y121">
        <f t="shared" si="52"/>
        <v>0</v>
      </c>
      <c r="AA121">
        <v>0</v>
      </c>
      <c r="AB121">
        <v>0</v>
      </c>
      <c r="AC121">
        <v>0</v>
      </c>
      <c r="AD121">
        <v>0</v>
      </c>
      <c r="AE121">
        <v>0</v>
      </c>
      <c r="AF121">
        <v>0</v>
      </c>
      <c r="AG121">
        <v>0</v>
      </c>
      <c r="AH121">
        <v>0</v>
      </c>
      <c r="AI121">
        <v>1</v>
      </c>
      <c r="AJ121">
        <v>1</v>
      </c>
      <c r="AK121">
        <v>1</v>
      </c>
      <c r="AL121">
        <v>1</v>
      </c>
      <c r="AM121">
        <v>-2</v>
      </c>
      <c r="AN121">
        <v>0</v>
      </c>
      <c r="AO121">
        <v>1</v>
      </c>
      <c r="AP121">
        <v>1</v>
      </c>
      <c r="AQ121">
        <v>0</v>
      </c>
      <c r="AR121">
        <v>0</v>
      </c>
      <c r="AS121" t="s">
        <v>3</v>
      </c>
      <c r="AT121">
        <v>1E-3</v>
      </c>
      <c r="AU121" t="s">
        <v>31</v>
      </c>
      <c r="AV121">
        <v>0</v>
      </c>
      <c r="AW121">
        <v>2</v>
      </c>
      <c r="AX121">
        <v>55982482</v>
      </c>
      <c r="AY121">
        <v>1</v>
      </c>
      <c r="AZ121">
        <v>0</v>
      </c>
      <c r="BA121">
        <v>150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CV121">
        <v>0</v>
      </c>
      <c r="CW121">
        <v>0</v>
      </c>
      <c r="CX121">
        <f>ROUND(Y121*Source!I82,9)</f>
        <v>0</v>
      </c>
      <c r="CY121">
        <f t="shared" si="53"/>
        <v>0</v>
      </c>
      <c r="CZ121">
        <f t="shared" si="54"/>
        <v>0</v>
      </c>
      <c r="DA121">
        <f t="shared" si="55"/>
        <v>1</v>
      </c>
      <c r="DB121">
        <f t="shared" si="56"/>
        <v>0</v>
      </c>
      <c r="DC121">
        <f t="shared" si="57"/>
        <v>0</v>
      </c>
      <c r="DD121" t="s">
        <v>3</v>
      </c>
      <c r="DE121" t="s">
        <v>3</v>
      </c>
      <c r="DF121">
        <f t="shared" si="51"/>
        <v>0</v>
      </c>
      <c r="DG121">
        <f t="shared" si="50"/>
        <v>0</v>
      </c>
      <c r="DH121">
        <f t="shared" si="49"/>
        <v>0</v>
      </c>
      <c r="DI121">
        <f t="shared" si="41"/>
        <v>0</v>
      </c>
      <c r="DJ121">
        <f t="shared" si="58"/>
        <v>0</v>
      </c>
      <c r="DK121">
        <v>0</v>
      </c>
      <c r="DL121" t="s">
        <v>3</v>
      </c>
      <c r="DM121">
        <v>0</v>
      </c>
      <c r="DN121" t="s">
        <v>3</v>
      </c>
      <c r="DO121">
        <v>0</v>
      </c>
    </row>
    <row r="122" spans="1:119" x14ac:dyDescent="0.25">
      <c r="A122">
        <f>ROW(Source!A83)</f>
        <v>83</v>
      </c>
      <c r="B122">
        <v>55890823</v>
      </c>
      <c r="C122">
        <v>55982453</v>
      </c>
      <c r="D122">
        <v>55424304</v>
      </c>
      <c r="E122">
        <v>1081</v>
      </c>
      <c r="F122">
        <v>1</v>
      </c>
      <c r="G122">
        <v>1081</v>
      </c>
      <c r="H122">
        <v>1</v>
      </c>
      <c r="I122" t="s">
        <v>1552</v>
      </c>
      <c r="J122" t="s">
        <v>3</v>
      </c>
      <c r="K122" t="s">
        <v>1553</v>
      </c>
      <c r="L122">
        <v>1191</v>
      </c>
      <c r="N122">
        <v>1013</v>
      </c>
      <c r="O122" t="s">
        <v>1554</v>
      </c>
      <c r="P122" t="s">
        <v>1554</v>
      </c>
      <c r="Q122">
        <v>1</v>
      </c>
      <c r="W122">
        <v>0</v>
      </c>
      <c r="X122">
        <v>476480486</v>
      </c>
      <c r="Y122">
        <f>((AT122*1.2)*0.3)</f>
        <v>3.3479999999999999</v>
      </c>
      <c r="AA122">
        <v>0</v>
      </c>
      <c r="AB122">
        <v>0</v>
      </c>
      <c r="AC122">
        <v>0</v>
      </c>
      <c r="AD122">
        <v>0</v>
      </c>
      <c r="AE122">
        <v>0</v>
      </c>
      <c r="AF122">
        <v>0</v>
      </c>
      <c r="AG122">
        <v>0</v>
      </c>
      <c r="AH122">
        <v>0</v>
      </c>
      <c r="AI122">
        <v>1</v>
      </c>
      <c r="AJ122">
        <v>1</v>
      </c>
      <c r="AK122">
        <v>1</v>
      </c>
      <c r="AL122">
        <v>1</v>
      </c>
      <c r="AM122">
        <v>5</v>
      </c>
      <c r="AN122">
        <v>0</v>
      </c>
      <c r="AO122">
        <v>1</v>
      </c>
      <c r="AP122">
        <v>1</v>
      </c>
      <c r="AQ122">
        <v>0</v>
      </c>
      <c r="AR122">
        <v>0</v>
      </c>
      <c r="AS122" t="s">
        <v>3</v>
      </c>
      <c r="AT122">
        <v>9.3000000000000007</v>
      </c>
      <c r="AU122" t="s">
        <v>32</v>
      </c>
      <c r="AV122">
        <v>1</v>
      </c>
      <c r="AW122">
        <v>2</v>
      </c>
      <c r="AX122">
        <v>55982467</v>
      </c>
      <c r="AY122">
        <v>1</v>
      </c>
      <c r="AZ122">
        <v>0</v>
      </c>
      <c r="BA122">
        <v>151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CU122">
        <f>ROUND(AT122*Source!I83*AH122*AL122,2)</f>
        <v>0</v>
      </c>
      <c r="CV122">
        <f>ROUND(Y122*Source!I83,9)</f>
        <v>3.3479999999999999</v>
      </c>
      <c r="CW122">
        <v>0</v>
      </c>
      <c r="CX122">
        <f>ROUND(Y122*Source!I83,9)</f>
        <v>3.3479999999999999</v>
      </c>
      <c r="CY122">
        <f>AD122</f>
        <v>0</v>
      </c>
      <c r="CZ122">
        <f>AH122</f>
        <v>0</v>
      </c>
      <c r="DA122">
        <f>AL122</f>
        <v>1</v>
      </c>
      <c r="DB122">
        <f>ROUND(((ROUND(AT122*CZ122,2)*1.2)*0.3),6)</f>
        <v>0</v>
      </c>
      <c r="DC122">
        <f>ROUND(((ROUND(AT122*AG122,2)*1.2)*0.3),6)</f>
        <v>0</v>
      </c>
      <c r="DD122" t="s">
        <v>3</v>
      </c>
      <c r="DE122" t="s">
        <v>3</v>
      </c>
      <c r="DF122">
        <f t="shared" si="51"/>
        <v>0</v>
      </c>
      <c r="DG122">
        <f t="shared" si="50"/>
        <v>0</v>
      </c>
      <c r="DH122">
        <f t="shared" si="49"/>
        <v>0</v>
      </c>
      <c r="DI122">
        <f t="shared" si="41"/>
        <v>0</v>
      </c>
      <c r="DJ122">
        <f>DI122</f>
        <v>0</v>
      </c>
      <c r="DK122">
        <v>0</v>
      </c>
      <c r="DL122" t="s">
        <v>3</v>
      </c>
      <c r="DM122">
        <v>0</v>
      </c>
      <c r="DN122" t="s">
        <v>3</v>
      </c>
      <c r="DO122">
        <v>0</v>
      </c>
    </row>
    <row r="123" spans="1:119" x14ac:dyDescent="0.25">
      <c r="A123">
        <f>ROW(Source!A83)</f>
        <v>83</v>
      </c>
      <c r="B123">
        <v>55890823</v>
      </c>
      <c r="C123">
        <v>55982453</v>
      </c>
      <c r="D123">
        <v>55489513</v>
      </c>
      <c r="E123">
        <v>1</v>
      </c>
      <c r="F123">
        <v>1</v>
      </c>
      <c r="G123">
        <v>1081</v>
      </c>
      <c r="H123">
        <v>2</v>
      </c>
      <c r="I123" t="s">
        <v>1637</v>
      </c>
      <c r="J123" t="s">
        <v>1638</v>
      </c>
      <c r="K123" t="s">
        <v>1639</v>
      </c>
      <c r="L123">
        <v>1368</v>
      </c>
      <c r="N123">
        <v>1011</v>
      </c>
      <c r="O123" t="s">
        <v>1558</v>
      </c>
      <c r="P123" t="s">
        <v>1558</v>
      </c>
      <c r="Q123">
        <v>1</v>
      </c>
      <c r="W123">
        <v>0</v>
      </c>
      <c r="X123">
        <v>-1520980008</v>
      </c>
      <c r="Y123">
        <f>((AT123*1.2)*0.3)</f>
        <v>0.14399999999999999</v>
      </c>
      <c r="AA123">
        <v>0</v>
      </c>
      <c r="AB123">
        <v>1942.87</v>
      </c>
      <c r="AC123">
        <v>744.56</v>
      </c>
      <c r="AD123">
        <v>0</v>
      </c>
      <c r="AE123">
        <v>0</v>
      </c>
      <c r="AF123">
        <v>114.83</v>
      </c>
      <c r="AG123">
        <v>12.62</v>
      </c>
      <c r="AH123">
        <v>0</v>
      </c>
      <c r="AI123">
        <v>1</v>
      </c>
      <c r="AJ123">
        <v>16.16</v>
      </c>
      <c r="AK123">
        <v>56.35</v>
      </c>
      <c r="AL123">
        <v>1</v>
      </c>
      <c r="AM123">
        <v>2</v>
      </c>
      <c r="AN123">
        <v>0</v>
      </c>
      <c r="AO123">
        <v>1</v>
      </c>
      <c r="AP123">
        <v>1</v>
      </c>
      <c r="AQ123">
        <v>0</v>
      </c>
      <c r="AR123">
        <v>0</v>
      </c>
      <c r="AS123" t="s">
        <v>3</v>
      </c>
      <c r="AT123">
        <v>0.4</v>
      </c>
      <c r="AU123" t="s">
        <v>32</v>
      </c>
      <c r="AV123">
        <v>0</v>
      </c>
      <c r="AW123">
        <v>2</v>
      </c>
      <c r="AX123">
        <v>55982468</v>
      </c>
      <c r="AY123">
        <v>1</v>
      </c>
      <c r="AZ123">
        <v>0</v>
      </c>
      <c r="BA123">
        <v>152</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CV123">
        <v>0</v>
      </c>
      <c r="CW123">
        <f>ROUND(Y123*Source!I83*DO123,9)</f>
        <v>1.81728</v>
      </c>
      <c r="CX123">
        <f>ROUND(Y123*Source!I83,9)</f>
        <v>0.14399999999999999</v>
      </c>
      <c r="CY123">
        <f>AB123</f>
        <v>1942.87</v>
      </c>
      <c r="CZ123">
        <f>AF123</f>
        <v>114.83</v>
      </c>
      <c r="DA123">
        <f>AJ123</f>
        <v>16.16</v>
      </c>
      <c r="DB123">
        <f>ROUND(((ROUND(AT123*CZ123,2)*1.2)*0.3),6)</f>
        <v>16.534800000000001</v>
      </c>
      <c r="DC123">
        <f>ROUND(((ROUND(AT123*AG123,2)*1.2)*0.3),6)</f>
        <v>1.8180000000000001</v>
      </c>
      <c r="DD123" t="s">
        <v>3</v>
      </c>
      <c r="DE123" t="s">
        <v>3</v>
      </c>
      <c r="DF123">
        <f t="shared" si="51"/>
        <v>0</v>
      </c>
      <c r="DG123">
        <f>ROUND(ROUND(AF123*AJ123,2)*CX123,2)</f>
        <v>267.20999999999998</v>
      </c>
      <c r="DH123">
        <f>ROUND(ROUND(AG123*AK123,2)*CX123,2)</f>
        <v>102.4</v>
      </c>
      <c r="DI123">
        <f t="shared" si="41"/>
        <v>0</v>
      </c>
      <c r="DJ123">
        <f>DG123</f>
        <v>267.20999999999998</v>
      </c>
      <c r="DK123">
        <v>0</v>
      </c>
      <c r="DL123" t="s">
        <v>1559</v>
      </c>
      <c r="DM123">
        <v>0</v>
      </c>
      <c r="DN123" t="s">
        <v>1554</v>
      </c>
      <c r="DO123">
        <v>12.62</v>
      </c>
    </row>
    <row r="124" spans="1:119" x14ac:dyDescent="0.25">
      <c r="A124">
        <f>ROW(Source!A83)</f>
        <v>83</v>
      </c>
      <c r="B124">
        <v>55890823</v>
      </c>
      <c r="C124">
        <v>55982453</v>
      </c>
      <c r="D124">
        <v>55459261</v>
      </c>
      <c r="E124">
        <v>1</v>
      </c>
      <c r="F124">
        <v>1</v>
      </c>
      <c r="G124">
        <v>1081</v>
      </c>
      <c r="H124">
        <v>3</v>
      </c>
      <c r="I124" t="s">
        <v>1640</v>
      </c>
      <c r="J124" t="s">
        <v>1641</v>
      </c>
      <c r="K124" t="s">
        <v>1642</v>
      </c>
      <c r="L124">
        <v>1348</v>
      </c>
      <c r="N124">
        <v>1009</v>
      </c>
      <c r="O124" t="s">
        <v>1092</v>
      </c>
      <c r="P124" t="s">
        <v>1092</v>
      </c>
      <c r="Q124">
        <v>1000</v>
      </c>
      <c r="W124">
        <v>0</v>
      </c>
      <c r="X124">
        <v>-2092697376</v>
      </c>
      <c r="Y124">
        <f t="shared" ref="Y124:Y134" si="59">((AT124*1)*0)</f>
        <v>0</v>
      </c>
      <c r="AA124">
        <v>7305.88</v>
      </c>
      <c r="AB124">
        <v>0</v>
      </c>
      <c r="AC124">
        <v>0</v>
      </c>
      <c r="AD124">
        <v>0</v>
      </c>
      <c r="AE124">
        <v>1219.68</v>
      </c>
      <c r="AF124">
        <v>0</v>
      </c>
      <c r="AG124">
        <v>0</v>
      </c>
      <c r="AH124">
        <v>0</v>
      </c>
      <c r="AI124">
        <v>5.99</v>
      </c>
      <c r="AJ124">
        <v>1</v>
      </c>
      <c r="AK124">
        <v>1</v>
      </c>
      <c r="AL124">
        <v>1</v>
      </c>
      <c r="AM124">
        <v>2</v>
      </c>
      <c r="AN124">
        <v>0</v>
      </c>
      <c r="AO124">
        <v>1</v>
      </c>
      <c r="AP124">
        <v>1</v>
      </c>
      <c r="AQ124">
        <v>0</v>
      </c>
      <c r="AR124">
        <v>0</v>
      </c>
      <c r="AS124" t="s">
        <v>3</v>
      </c>
      <c r="AT124">
        <v>2.9999999999999997E-4</v>
      </c>
      <c r="AU124" t="s">
        <v>31</v>
      </c>
      <c r="AV124">
        <v>0</v>
      </c>
      <c r="AW124">
        <v>2</v>
      </c>
      <c r="AX124">
        <v>55982469</v>
      </c>
      <c r="AY124">
        <v>1</v>
      </c>
      <c r="AZ124">
        <v>0</v>
      </c>
      <c r="BA124">
        <v>153</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CV124">
        <v>0</v>
      </c>
      <c r="CW124">
        <v>0</v>
      </c>
      <c r="CX124">
        <f>ROUND(Y124*Source!I83,9)</f>
        <v>0</v>
      </c>
      <c r="CY124">
        <f t="shared" ref="CY124:CY134" si="60">AA124</f>
        <v>7305.88</v>
      </c>
      <c r="CZ124">
        <f t="shared" ref="CZ124:CZ134" si="61">AE124</f>
        <v>1219.68</v>
      </c>
      <c r="DA124">
        <f t="shared" ref="DA124:DA134" si="62">AI124</f>
        <v>5.99</v>
      </c>
      <c r="DB124">
        <f t="shared" ref="DB124:DB134" si="63">ROUND(((ROUND(AT124*CZ124,2)*1)*0),6)</f>
        <v>0</v>
      </c>
      <c r="DC124">
        <f t="shared" ref="DC124:DC134" si="64">ROUND(((ROUND(AT124*AG124,2)*1)*0),6)</f>
        <v>0</v>
      </c>
      <c r="DD124" t="s">
        <v>3</v>
      </c>
      <c r="DE124" t="s">
        <v>3</v>
      </c>
      <c r="DF124">
        <f t="shared" ref="DF124:DF134" si="65">ROUND(ROUND(AE124*AI124,2)*CX124,2)</f>
        <v>0</v>
      </c>
      <c r="DG124">
        <f t="shared" ref="DG124:DG142" si="66">ROUND(ROUND(AF124,2)*CX124,2)</f>
        <v>0</v>
      </c>
      <c r="DH124">
        <f t="shared" ref="DH124:DH142" si="67">ROUND(ROUND(AG124,2)*CX124,2)</f>
        <v>0</v>
      </c>
      <c r="DI124">
        <f t="shared" si="41"/>
        <v>0</v>
      </c>
      <c r="DJ124">
        <f t="shared" ref="DJ124:DJ134" si="68">DF124</f>
        <v>0</v>
      </c>
      <c r="DK124">
        <v>0</v>
      </c>
      <c r="DL124" t="s">
        <v>3</v>
      </c>
      <c r="DM124">
        <v>0</v>
      </c>
      <c r="DN124" t="s">
        <v>3</v>
      </c>
      <c r="DO124">
        <v>0</v>
      </c>
    </row>
    <row r="125" spans="1:119" x14ac:dyDescent="0.25">
      <c r="A125">
        <f>ROW(Source!A83)</f>
        <v>83</v>
      </c>
      <c r="B125">
        <v>55890823</v>
      </c>
      <c r="C125">
        <v>55982453</v>
      </c>
      <c r="D125">
        <v>55461230</v>
      </c>
      <c r="E125">
        <v>1</v>
      </c>
      <c r="F125">
        <v>1</v>
      </c>
      <c r="G125">
        <v>1081</v>
      </c>
      <c r="H125">
        <v>3</v>
      </c>
      <c r="I125" t="s">
        <v>1643</v>
      </c>
      <c r="J125" t="s">
        <v>1644</v>
      </c>
      <c r="K125" t="s">
        <v>1645</v>
      </c>
      <c r="L125">
        <v>1346</v>
      </c>
      <c r="N125">
        <v>1009</v>
      </c>
      <c r="O125" t="s">
        <v>222</v>
      </c>
      <c r="P125" t="s">
        <v>222</v>
      </c>
      <c r="Q125">
        <v>1</v>
      </c>
      <c r="W125">
        <v>0</v>
      </c>
      <c r="X125">
        <v>1561715650</v>
      </c>
      <c r="Y125">
        <f t="shared" si="59"/>
        <v>0</v>
      </c>
      <c r="AA125">
        <v>200.81</v>
      </c>
      <c r="AB125">
        <v>0</v>
      </c>
      <c r="AC125">
        <v>0</v>
      </c>
      <c r="AD125">
        <v>0</v>
      </c>
      <c r="AE125">
        <v>15.11</v>
      </c>
      <c r="AF125">
        <v>0</v>
      </c>
      <c r="AG125">
        <v>0</v>
      </c>
      <c r="AH125">
        <v>0</v>
      </c>
      <c r="AI125">
        <v>13.29</v>
      </c>
      <c r="AJ125">
        <v>1</v>
      </c>
      <c r="AK125">
        <v>1</v>
      </c>
      <c r="AL125">
        <v>1</v>
      </c>
      <c r="AM125">
        <v>2</v>
      </c>
      <c r="AN125">
        <v>0</v>
      </c>
      <c r="AO125">
        <v>1</v>
      </c>
      <c r="AP125">
        <v>1</v>
      </c>
      <c r="AQ125">
        <v>0</v>
      </c>
      <c r="AR125">
        <v>0</v>
      </c>
      <c r="AS125" t="s">
        <v>3</v>
      </c>
      <c r="AT125">
        <v>0.03</v>
      </c>
      <c r="AU125" t="s">
        <v>31</v>
      </c>
      <c r="AV125">
        <v>0</v>
      </c>
      <c r="AW125">
        <v>2</v>
      </c>
      <c r="AX125">
        <v>55982470</v>
      </c>
      <c r="AY125">
        <v>1</v>
      </c>
      <c r="AZ125">
        <v>0</v>
      </c>
      <c r="BA125">
        <v>154</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CV125">
        <v>0</v>
      </c>
      <c r="CW125">
        <v>0</v>
      </c>
      <c r="CX125">
        <f>ROUND(Y125*Source!I83,9)</f>
        <v>0</v>
      </c>
      <c r="CY125">
        <f t="shared" si="60"/>
        <v>200.81</v>
      </c>
      <c r="CZ125">
        <f t="shared" si="61"/>
        <v>15.11</v>
      </c>
      <c r="DA125">
        <f t="shared" si="62"/>
        <v>13.29</v>
      </c>
      <c r="DB125">
        <f t="shared" si="63"/>
        <v>0</v>
      </c>
      <c r="DC125">
        <f t="shared" si="64"/>
        <v>0</v>
      </c>
      <c r="DD125" t="s">
        <v>3</v>
      </c>
      <c r="DE125" t="s">
        <v>3</v>
      </c>
      <c r="DF125">
        <f t="shared" si="65"/>
        <v>0</v>
      </c>
      <c r="DG125">
        <f t="shared" si="66"/>
        <v>0</v>
      </c>
      <c r="DH125">
        <f t="shared" si="67"/>
        <v>0</v>
      </c>
      <c r="DI125">
        <f t="shared" si="41"/>
        <v>0</v>
      </c>
      <c r="DJ125">
        <f t="shared" si="68"/>
        <v>0</v>
      </c>
      <c r="DK125">
        <v>0</v>
      </c>
      <c r="DL125" t="s">
        <v>3</v>
      </c>
      <c r="DM125">
        <v>0</v>
      </c>
      <c r="DN125" t="s">
        <v>3</v>
      </c>
      <c r="DO125">
        <v>0</v>
      </c>
    </row>
    <row r="126" spans="1:119" x14ac:dyDescent="0.25">
      <c r="A126">
        <f>ROW(Source!A83)</f>
        <v>83</v>
      </c>
      <c r="B126">
        <v>55890823</v>
      </c>
      <c r="C126">
        <v>55982453</v>
      </c>
      <c r="D126">
        <v>55459400</v>
      </c>
      <c r="E126">
        <v>1</v>
      </c>
      <c r="F126">
        <v>1</v>
      </c>
      <c r="G126">
        <v>1081</v>
      </c>
      <c r="H126">
        <v>3</v>
      </c>
      <c r="I126" t="s">
        <v>1646</v>
      </c>
      <c r="J126" t="s">
        <v>1647</v>
      </c>
      <c r="K126" t="s">
        <v>1648</v>
      </c>
      <c r="L126">
        <v>1346</v>
      </c>
      <c r="N126">
        <v>1009</v>
      </c>
      <c r="O126" t="s">
        <v>222</v>
      </c>
      <c r="P126" t="s">
        <v>222</v>
      </c>
      <c r="Q126">
        <v>1</v>
      </c>
      <c r="W126">
        <v>0</v>
      </c>
      <c r="X126">
        <v>-2129869794</v>
      </c>
      <c r="Y126">
        <f t="shared" si="59"/>
        <v>0</v>
      </c>
      <c r="AA126">
        <v>387.54</v>
      </c>
      <c r="AB126">
        <v>0</v>
      </c>
      <c r="AC126">
        <v>0</v>
      </c>
      <c r="AD126">
        <v>0</v>
      </c>
      <c r="AE126">
        <v>16.690000000000001</v>
      </c>
      <c r="AF126">
        <v>0</v>
      </c>
      <c r="AG126">
        <v>0</v>
      </c>
      <c r="AH126">
        <v>0</v>
      </c>
      <c r="AI126">
        <v>23.22</v>
      </c>
      <c r="AJ126">
        <v>1</v>
      </c>
      <c r="AK126">
        <v>1</v>
      </c>
      <c r="AL126">
        <v>1</v>
      </c>
      <c r="AM126">
        <v>2</v>
      </c>
      <c r="AN126">
        <v>0</v>
      </c>
      <c r="AO126">
        <v>1</v>
      </c>
      <c r="AP126">
        <v>1</v>
      </c>
      <c r="AQ126">
        <v>0</v>
      </c>
      <c r="AR126">
        <v>0</v>
      </c>
      <c r="AS126" t="s">
        <v>3</v>
      </c>
      <c r="AT126">
        <v>0.01</v>
      </c>
      <c r="AU126" t="s">
        <v>31</v>
      </c>
      <c r="AV126">
        <v>0</v>
      </c>
      <c r="AW126">
        <v>2</v>
      </c>
      <c r="AX126">
        <v>55982471</v>
      </c>
      <c r="AY126">
        <v>1</v>
      </c>
      <c r="AZ126">
        <v>0</v>
      </c>
      <c r="BA126">
        <v>155</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CV126">
        <v>0</v>
      </c>
      <c r="CW126">
        <v>0</v>
      </c>
      <c r="CX126">
        <f>ROUND(Y126*Source!I83,9)</f>
        <v>0</v>
      </c>
      <c r="CY126">
        <f t="shared" si="60"/>
        <v>387.54</v>
      </c>
      <c r="CZ126">
        <f t="shared" si="61"/>
        <v>16.690000000000001</v>
      </c>
      <c r="DA126">
        <f t="shared" si="62"/>
        <v>23.22</v>
      </c>
      <c r="DB126">
        <f t="shared" si="63"/>
        <v>0</v>
      </c>
      <c r="DC126">
        <f t="shared" si="64"/>
        <v>0</v>
      </c>
      <c r="DD126" t="s">
        <v>3</v>
      </c>
      <c r="DE126" t="s">
        <v>3</v>
      </c>
      <c r="DF126">
        <f t="shared" si="65"/>
        <v>0</v>
      </c>
      <c r="DG126">
        <f t="shared" si="66"/>
        <v>0</v>
      </c>
      <c r="DH126">
        <f t="shared" si="67"/>
        <v>0</v>
      </c>
      <c r="DI126">
        <f t="shared" si="41"/>
        <v>0</v>
      </c>
      <c r="DJ126">
        <f t="shared" si="68"/>
        <v>0</v>
      </c>
      <c r="DK126">
        <v>0</v>
      </c>
      <c r="DL126" t="s">
        <v>3</v>
      </c>
      <c r="DM126">
        <v>0</v>
      </c>
      <c r="DN126" t="s">
        <v>3</v>
      </c>
      <c r="DO126">
        <v>0</v>
      </c>
    </row>
    <row r="127" spans="1:119" x14ac:dyDescent="0.25">
      <c r="A127">
        <f>ROW(Source!A83)</f>
        <v>83</v>
      </c>
      <c r="B127">
        <v>55890823</v>
      </c>
      <c r="C127">
        <v>55982453</v>
      </c>
      <c r="D127">
        <v>55459485</v>
      </c>
      <c r="E127">
        <v>1</v>
      </c>
      <c r="F127">
        <v>1</v>
      </c>
      <c r="G127">
        <v>1081</v>
      </c>
      <c r="H127">
        <v>3</v>
      </c>
      <c r="I127" t="s">
        <v>1649</v>
      </c>
      <c r="J127" t="s">
        <v>1650</v>
      </c>
      <c r="K127" t="s">
        <v>1651</v>
      </c>
      <c r="L127">
        <v>1348</v>
      </c>
      <c r="N127">
        <v>1009</v>
      </c>
      <c r="O127" t="s">
        <v>1092</v>
      </c>
      <c r="P127" t="s">
        <v>1092</v>
      </c>
      <c r="Q127">
        <v>1000</v>
      </c>
      <c r="W127">
        <v>0</v>
      </c>
      <c r="X127">
        <v>1193527006</v>
      </c>
      <c r="Y127">
        <f t="shared" si="59"/>
        <v>0</v>
      </c>
      <c r="AA127">
        <v>120334.08</v>
      </c>
      <c r="AB127">
        <v>0</v>
      </c>
      <c r="AC127">
        <v>0</v>
      </c>
      <c r="AD127">
        <v>0</v>
      </c>
      <c r="AE127">
        <v>17722.25</v>
      </c>
      <c r="AF127">
        <v>0</v>
      </c>
      <c r="AG127">
        <v>0</v>
      </c>
      <c r="AH127">
        <v>0</v>
      </c>
      <c r="AI127">
        <v>6.79</v>
      </c>
      <c r="AJ127">
        <v>1</v>
      </c>
      <c r="AK127">
        <v>1</v>
      </c>
      <c r="AL127">
        <v>1</v>
      </c>
      <c r="AM127">
        <v>2</v>
      </c>
      <c r="AN127">
        <v>0</v>
      </c>
      <c r="AO127">
        <v>1</v>
      </c>
      <c r="AP127">
        <v>1</v>
      </c>
      <c r="AQ127">
        <v>0</v>
      </c>
      <c r="AR127">
        <v>0</v>
      </c>
      <c r="AS127" t="s">
        <v>3</v>
      </c>
      <c r="AT127">
        <v>2.0000000000000002E-5</v>
      </c>
      <c r="AU127" t="s">
        <v>31</v>
      </c>
      <c r="AV127">
        <v>0</v>
      </c>
      <c r="AW127">
        <v>2</v>
      </c>
      <c r="AX127">
        <v>55982472</v>
      </c>
      <c r="AY127">
        <v>1</v>
      </c>
      <c r="AZ127">
        <v>0</v>
      </c>
      <c r="BA127">
        <v>156</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CV127">
        <v>0</v>
      </c>
      <c r="CW127">
        <v>0</v>
      </c>
      <c r="CX127">
        <f>ROUND(Y127*Source!I83,9)</f>
        <v>0</v>
      </c>
      <c r="CY127">
        <f t="shared" si="60"/>
        <v>120334.08</v>
      </c>
      <c r="CZ127">
        <f t="shared" si="61"/>
        <v>17722.25</v>
      </c>
      <c r="DA127">
        <f t="shared" si="62"/>
        <v>6.79</v>
      </c>
      <c r="DB127">
        <f t="shared" si="63"/>
        <v>0</v>
      </c>
      <c r="DC127">
        <f t="shared" si="64"/>
        <v>0</v>
      </c>
      <c r="DD127" t="s">
        <v>3</v>
      </c>
      <c r="DE127" t="s">
        <v>3</v>
      </c>
      <c r="DF127">
        <f t="shared" si="65"/>
        <v>0</v>
      </c>
      <c r="DG127">
        <f t="shared" si="66"/>
        <v>0</v>
      </c>
      <c r="DH127">
        <f t="shared" si="67"/>
        <v>0</v>
      </c>
      <c r="DI127">
        <f t="shared" si="41"/>
        <v>0</v>
      </c>
      <c r="DJ127">
        <f t="shared" si="68"/>
        <v>0</v>
      </c>
      <c r="DK127">
        <v>0</v>
      </c>
      <c r="DL127" t="s">
        <v>3</v>
      </c>
      <c r="DM127">
        <v>0</v>
      </c>
      <c r="DN127" t="s">
        <v>3</v>
      </c>
      <c r="DO127">
        <v>0</v>
      </c>
    </row>
    <row r="128" spans="1:119" x14ac:dyDescent="0.25">
      <c r="A128">
        <f>ROW(Source!A83)</f>
        <v>83</v>
      </c>
      <c r="B128">
        <v>55890823</v>
      </c>
      <c r="C128">
        <v>55982453</v>
      </c>
      <c r="D128">
        <v>55466000</v>
      </c>
      <c r="E128">
        <v>1</v>
      </c>
      <c r="F128">
        <v>1</v>
      </c>
      <c r="G128">
        <v>1081</v>
      </c>
      <c r="H128">
        <v>3</v>
      </c>
      <c r="I128" t="s">
        <v>1652</v>
      </c>
      <c r="J128" t="s">
        <v>1653</v>
      </c>
      <c r="K128" t="s">
        <v>1654</v>
      </c>
      <c r="L128">
        <v>1355</v>
      </c>
      <c r="N128">
        <v>1010</v>
      </c>
      <c r="O128" t="s">
        <v>40</v>
      </c>
      <c r="P128" t="s">
        <v>40</v>
      </c>
      <c r="Q128">
        <v>100</v>
      </c>
      <c r="W128">
        <v>0</v>
      </c>
      <c r="X128">
        <v>436393287</v>
      </c>
      <c r="Y128">
        <f t="shared" si="59"/>
        <v>0</v>
      </c>
      <c r="AA128">
        <v>1555.26</v>
      </c>
      <c r="AB128">
        <v>0</v>
      </c>
      <c r="AC128">
        <v>0</v>
      </c>
      <c r="AD128">
        <v>0</v>
      </c>
      <c r="AE128">
        <v>120.19</v>
      </c>
      <c r="AF128">
        <v>0</v>
      </c>
      <c r="AG128">
        <v>0</v>
      </c>
      <c r="AH128">
        <v>0</v>
      </c>
      <c r="AI128">
        <v>12.94</v>
      </c>
      <c r="AJ128">
        <v>1</v>
      </c>
      <c r="AK128">
        <v>1</v>
      </c>
      <c r="AL128">
        <v>1</v>
      </c>
      <c r="AM128">
        <v>2</v>
      </c>
      <c r="AN128">
        <v>0</v>
      </c>
      <c r="AO128">
        <v>1</v>
      </c>
      <c r="AP128">
        <v>1</v>
      </c>
      <c r="AQ128">
        <v>0</v>
      </c>
      <c r="AR128">
        <v>0</v>
      </c>
      <c r="AS128" t="s">
        <v>3</v>
      </c>
      <c r="AT128">
        <v>0.1</v>
      </c>
      <c r="AU128" t="s">
        <v>31</v>
      </c>
      <c r="AV128">
        <v>0</v>
      </c>
      <c r="AW128">
        <v>2</v>
      </c>
      <c r="AX128">
        <v>55982473</v>
      </c>
      <c r="AY128">
        <v>1</v>
      </c>
      <c r="AZ128">
        <v>0</v>
      </c>
      <c r="BA128">
        <v>157</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CV128">
        <v>0</v>
      </c>
      <c r="CW128">
        <v>0</v>
      </c>
      <c r="CX128">
        <f>ROUND(Y128*Source!I83,9)</f>
        <v>0</v>
      </c>
      <c r="CY128">
        <f t="shared" si="60"/>
        <v>1555.26</v>
      </c>
      <c r="CZ128">
        <f t="shared" si="61"/>
        <v>120.19</v>
      </c>
      <c r="DA128">
        <f t="shared" si="62"/>
        <v>12.94</v>
      </c>
      <c r="DB128">
        <f t="shared" si="63"/>
        <v>0</v>
      </c>
      <c r="DC128">
        <f t="shared" si="64"/>
        <v>0</v>
      </c>
      <c r="DD128" t="s">
        <v>3</v>
      </c>
      <c r="DE128" t="s">
        <v>3</v>
      </c>
      <c r="DF128">
        <f t="shared" si="65"/>
        <v>0</v>
      </c>
      <c r="DG128">
        <f t="shared" si="66"/>
        <v>0</v>
      </c>
      <c r="DH128">
        <f t="shared" si="67"/>
        <v>0</v>
      </c>
      <c r="DI128">
        <f t="shared" si="41"/>
        <v>0</v>
      </c>
      <c r="DJ128">
        <f t="shared" si="68"/>
        <v>0</v>
      </c>
      <c r="DK128">
        <v>0</v>
      </c>
      <c r="DL128" t="s">
        <v>3</v>
      </c>
      <c r="DM128">
        <v>0</v>
      </c>
      <c r="DN128" t="s">
        <v>3</v>
      </c>
      <c r="DO128">
        <v>0</v>
      </c>
    </row>
    <row r="129" spans="1:119" x14ac:dyDescent="0.25">
      <c r="A129">
        <f>ROW(Source!A83)</f>
        <v>83</v>
      </c>
      <c r="B129">
        <v>55890823</v>
      </c>
      <c r="C129">
        <v>55982453</v>
      </c>
      <c r="D129">
        <v>55459793</v>
      </c>
      <c r="E129">
        <v>1</v>
      </c>
      <c r="F129">
        <v>1</v>
      </c>
      <c r="G129">
        <v>1081</v>
      </c>
      <c r="H129">
        <v>3</v>
      </c>
      <c r="I129" t="s">
        <v>1655</v>
      </c>
      <c r="J129" t="s">
        <v>1656</v>
      </c>
      <c r="K129" t="s">
        <v>1657</v>
      </c>
      <c r="L129">
        <v>1348</v>
      </c>
      <c r="N129">
        <v>1009</v>
      </c>
      <c r="O129" t="s">
        <v>1092</v>
      </c>
      <c r="P129" t="s">
        <v>1092</v>
      </c>
      <c r="Q129">
        <v>1000</v>
      </c>
      <c r="W129">
        <v>0</v>
      </c>
      <c r="X129">
        <v>-761454284</v>
      </c>
      <c r="Y129">
        <f t="shared" si="59"/>
        <v>0</v>
      </c>
      <c r="AA129">
        <v>1930745.04</v>
      </c>
      <c r="AB129">
        <v>0</v>
      </c>
      <c r="AC129">
        <v>0</v>
      </c>
      <c r="AD129">
        <v>0</v>
      </c>
      <c r="AE129">
        <v>64123.05</v>
      </c>
      <c r="AF129">
        <v>0</v>
      </c>
      <c r="AG129">
        <v>0</v>
      </c>
      <c r="AH129">
        <v>0</v>
      </c>
      <c r="AI129">
        <v>30.11</v>
      </c>
      <c r="AJ129">
        <v>1</v>
      </c>
      <c r="AK129">
        <v>1</v>
      </c>
      <c r="AL129">
        <v>1</v>
      </c>
      <c r="AM129">
        <v>2</v>
      </c>
      <c r="AN129">
        <v>0</v>
      </c>
      <c r="AO129">
        <v>1</v>
      </c>
      <c r="AP129">
        <v>1</v>
      </c>
      <c r="AQ129">
        <v>0</v>
      </c>
      <c r="AR129">
        <v>0</v>
      </c>
      <c r="AS129" t="s">
        <v>3</v>
      </c>
      <c r="AT129">
        <v>6.0000000000000002E-5</v>
      </c>
      <c r="AU129" t="s">
        <v>31</v>
      </c>
      <c r="AV129">
        <v>0</v>
      </c>
      <c r="AW129">
        <v>2</v>
      </c>
      <c r="AX129">
        <v>55982474</v>
      </c>
      <c r="AY129">
        <v>1</v>
      </c>
      <c r="AZ129">
        <v>0</v>
      </c>
      <c r="BA129">
        <v>158</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CV129">
        <v>0</v>
      </c>
      <c r="CW129">
        <v>0</v>
      </c>
      <c r="CX129">
        <f>ROUND(Y129*Source!I83,9)</f>
        <v>0</v>
      </c>
      <c r="CY129">
        <f t="shared" si="60"/>
        <v>1930745.04</v>
      </c>
      <c r="CZ129">
        <f t="shared" si="61"/>
        <v>64123.05</v>
      </c>
      <c r="DA129">
        <f t="shared" si="62"/>
        <v>30.11</v>
      </c>
      <c r="DB129">
        <f t="shared" si="63"/>
        <v>0</v>
      </c>
      <c r="DC129">
        <f t="shared" si="64"/>
        <v>0</v>
      </c>
      <c r="DD129" t="s">
        <v>3</v>
      </c>
      <c r="DE129" t="s">
        <v>3</v>
      </c>
      <c r="DF129">
        <f t="shared" si="65"/>
        <v>0</v>
      </c>
      <c r="DG129">
        <f t="shared" si="66"/>
        <v>0</v>
      </c>
      <c r="DH129">
        <f t="shared" si="67"/>
        <v>0</v>
      </c>
      <c r="DI129">
        <f t="shared" ref="DI129:DI192" si="69">ROUND(ROUND(AH129,2)*CX129,2)</f>
        <v>0</v>
      </c>
      <c r="DJ129">
        <f t="shared" si="68"/>
        <v>0</v>
      </c>
      <c r="DK129">
        <v>0</v>
      </c>
      <c r="DL129" t="s">
        <v>3</v>
      </c>
      <c r="DM129">
        <v>0</v>
      </c>
      <c r="DN129" t="s">
        <v>3</v>
      </c>
      <c r="DO129">
        <v>0</v>
      </c>
    </row>
    <row r="130" spans="1:119" x14ac:dyDescent="0.25">
      <c r="A130">
        <f>ROW(Source!A83)</f>
        <v>83</v>
      </c>
      <c r="B130">
        <v>55890823</v>
      </c>
      <c r="C130">
        <v>55982453</v>
      </c>
      <c r="D130">
        <v>55459801</v>
      </c>
      <c r="E130">
        <v>1</v>
      </c>
      <c r="F130">
        <v>1</v>
      </c>
      <c r="G130">
        <v>1081</v>
      </c>
      <c r="H130">
        <v>3</v>
      </c>
      <c r="I130" t="s">
        <v>1658</v>
      </c>
      <c r="J130" t="s">
        <v>1659</v>
      </c>
      <c r="K130" t="s">
        <v>1660</v>
      </c>
      <c r="L130">
        <v>1348</v>
      </c>
      <c r="N130">
        <v>1009</v>
      </c>
      <c r="O130" t="s">
        <v>1092</v>
      </c>
      <c r="P130" t="s">
        <v>1092</v>
      </c>
      <c r="Q130">
        <v>1000</v>
      </c>
      <c r="W130">
        <v>0</v>
      </c>
      <c r="X130">
        <v>-148386787</v>
      </c>
      <c r="Y130">
        <f t="shared" si="59"/>
        <v>0</v>
      </c>
      <c r="AA130">
        <v>1195057.17</v>
      </c>
      <c r="AB130">
        <v>0</v>
      </c>
      <c r="AC130">
        <v>0</v>
      </c>
      <c r="AD130">
        <v>0</v>
      </c>
      <c r="AE130">
        <v>81241.14</v>
      </c>
      <c r="AF130">
        <v>0</v>
      </c>
      <c r="AG130">
        <v>0</v>
      </c>
      <c r="AH130">
        <v>0</v>
      </c>
      <c r="AI130">
        <v>14.71</v>
      </c>
      <c r="AJ130">
        <v>1</v>
      </c>
      <c r="AK130">
        <v>1</v>
      </c>
      <c r="AL130">
        <v>1</v>
      </c>
      <c r="AM130">
        <v>2</v>
      </c>
      <c r="AN130">
        <v>0</v>
      </c>
      <c r="AO130">
        <v>1</v>
      </c>
      <c r="AP130">
        <v>1</v>
      </c>
      <c r="AQ130">
        <v>0</v>
      </c>
      <c r="AR130">
        <v>0</v>
      </c>
      <c r="AS130" t="s">
        <v>3</v>
      </c>
      <c r="AT130">
        <v>1E-4</v>
      </c>
      <c r="AU130" t="s">
        <v>31</v>
      </c>
      <c r="AV130">
        <v>0</v>
      </c>
      <c r="AW130">
        <v>2</v>
      </c>
      <c r="AX130">
        <v>55982475</v>
      </c>
      <c r="AY130">
        <v>1</v>
      </c>
      <c r="AZ130">
        <v>0</v>
      </c>
      <c r="BA130">
        <v>159</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CV130">
        <v>0</v>
      </c>
      <c r="CW130">
        <v>0</v>
      </c>
      <c r="CX130">
        <f>ROUND(Y130*Source!I83,9)</f>
        <v>0</v>
      </c>
      <c r="CY130">
        <f t="shared" si="60"/>
        <v>1195057.17</v>
      </c>
      <c r="CZ130">
        <f t="shared" si="61"/>
        <v>81241.14</v>
      </c>
      <c r="DA130">
        <f t="shared" si="62"/>
        <v>14.71</v>
      </c>
      <c r="DB130">
        <f t="shared" si="63"/>
        <v>0</v>
      </c>
      <c r="DC130">
        <f t="shared" si="64"/>
        <v>0</v>
      </c>
      <c r="DD130" t="s">
        <v>3</v>
      </c>
      <c r="DE130" t="s">
        <v>3</v>
      </c>
      <c r="DF130">
        <f t="shared" si="65"/>
        <v>0</v>
      </c>
      <c r="DG130">
        <f t="shared" si="66"/>
        <v>0</v>
      </c>
      <c r="DH130">
        <f t="shared" si="67"/>
        <v>0</v>
      </c>
      <c r="DI130">
        <f t="shared" si="69"/>
        <v>0</v>
      </c>
      <c r="DJ130">
        <f t="shared" si="68"/>
        <v>0</v>
      </c>
      <c r="DK130">
        <v>0</v>
      </c>
      <c r="DL130" t="s">
        <v>3</v>
      </c>
      <c r="DM130">
        <v>0</v>
      </c>
      <c r="DN130" t="s">
        <v>3</v>
      </c>
      <c r="DO130">
        <v>0</v>
      </c>
    </row>
    <row r="131" spans="1:119" x14ac:dyDescent="0.25">
      <c r="A131">
        <f>ROW(Source!A83)</f>
        <v>83</v>
      </c>
      <c r="B131">
        <v>55890823</v>
      </c>
      <c r="C131">
        <v>55982453</v>
      </c>
      <c r="D131">
        <v>55482166</v>
      </c>
      <c r="E131">
        <v>1</v>
      </c>
      <c r="F131">
        <v>1</v>
      </c>
      <c r="G131">
        <v>1081</v>
      </c>
      <c r="H131">
        <v>3</v>
      </c>
      <c r="I131" t="s">
        <v>1572</v>
      </c>
      <c r="J131" t="s">
        <v>1573</v>
      </c>
      <c r="K131" t="s">
        <v>1574</v>
      </c>
      <c r="L131">
        <v>1301</v>
      </c>
      <c r="N131">
        <v>1003</v>
      </c>
      <c r="O131" t="s">
        <v>769</v>
      </c>
      <c r="P131" t="s">
        <v>769</v>
      </c>
      <c r="Q131">
        <v>1</v>
      </c>
      <c r="W131">
        <v>0</v>
      </c>
      <c r="X131">
        <v>876831867</v>
      </c>
      <c r="Y131">
        <f t="shared" si="59"/>
        <v>0</v>
      </c>
      <c r="AA131">
        <v>4.76</v>
      </c>
      <c r="AB131">
        <v>0</v>
      </c>
      <c r="AC131">
        <v>0</v>
      </c>
      <c r="AD131">
        <v>0</v>
      </c>
      <c r="AE131">
        <v>0.69</v>
      </c>
      <c r="AF131">
        <v>0</v>
      </c>
      <c r="AG131">
        <v>0</v>
      </c>
      <c r="AH131">
        <v>0</v>
      </c>
      <c r="AI131">
        <v>6.9</v>
      </c>
      <c r="AJ131">
        <v>1</v>
      </c>
      <c r="AK131">
        <v>1</v>
      </c>
      <c r="AL131">
        <v>1</v>
      </c>
      <c r="AM131">
        <v>2</v>
      </c>
      <c r="AN131">
        <v>0</v>
      </c>
      <c r="AO131">
        <v>1</v>
      </c>
      <c r="AP131">
        <v>1</v>
      </c>
      <c r="AQ131">
        <v>0</v>
      </c>
      <c r="AR131">
        <v>0</v>
      </c>
      <c r="AS131" t="s">
        <v>3</v>
      </c>
      <c r="AT131">
        <v>5.91</v>
      </c>
      <c r="AU131" t="s">
        <v>31</v>
      </c>
      <c r="AV131">
        <v>0</v>
      </c>
      <c r="AW131">
        <v>2</v>
      </c>
      <c r="AX131">
        <v>55982476</v>
      </c>
      <c r="AY131">
        <v>1</v>
      </c>
      <c r="AZ131">
        <v>0</v>
      </c>
      <c r="BA131">
        <v>160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CV131">
        <v>0</v>
      </c>
      <c r="CW131">
        <v>0</v>
      </c>
      <c r="CX131">
        <f>ROUND(Y131*Source!I83,9)</f>
        <v>0</v>
      </c>
      <c r="CY131">
        <f t="shared" si="60"/>
        <v>4.76</v>
      </c>
      <c r="CZ131">
        <f t="shared" si="61"/>
        <v>0.69</v>
      </c>
      <c r="DA131">
        <f t="shared" si="62"/>
        <v>6.9</v>
      </c>
      <c r="DB131">
        <f t="shared" si="63"/>
        <v>0</v>
      </c>
      <c r="DC131">
        <f t="shared" si="64"/>
        <v>0</v>
      </c>
      <c r="DD131" t="s">
        <v>3</v>
      </c>
      <c r="DE131" t="s">
        <v>3</v>
      </c>
      <c r="DF131">
        <f t="shared" si="65"/>
        <v>0</v>
      </c>
      <c r="DG131">
        <f t="shared" si="66"/>
        <v>0</v>
      </c>
      <c r="DH131">
        <f t="shared" si="67"/>
        <v>0</v>
      </c>
      <c r="DI131">
        <f t="shared" si="69"/>
        <v>0</v>
      </c>
      <c r="DJ131">
        <f t="shared" si="68"/>
        <v>0</v>
      </c>
      <c r="DK131">
        <v>0</v>
      </c>
      <c r="DL131" t="s">
        <v>3</v>
      </c>
      <c r="DM131">
        <v>0</v>
      </c>
      <c r="DN131" t="s">
        <v>3</v>
      </c>
      <c r="DO131">
        <v>0</v>
      </c>
    </row>
    <row r="132" spans="1:119" x14ac:dyDescent="0.25">
      <c r="A132">
        <f>ROW(Source!A83)</f>
        <v>83</v>
      </c>
      <c r="B132">
        <v>55890823</v>
      </c>
      <c r="C132">
        <v>55982453</v>
      </c>
      <c r="D132">
        <v>55482233</v>
      </c>
      <c r="E132">
        <v>1</v>
      </c>
      <c r="F132">
        <v>1</v>
      </c>
      <c r="G132">
        <v>1081</v>
      </c>
      <c r="H132">
        <v>3</v>
      </c>
      <c r="I132" t="s">
        <v>1661</v>
      </c>
      <c r="J132" t="s">
        <v>1662</v>
      </c>
      <c r="K132" t="s">
        <v>1663</v>
      </c>
      <c r="L132">
        <v>1346</v>
      </c>
      <c r="N132">
        <v>1009</v>
      </c>
      <c r="O132" t="s">
        <v>222</v>
      </c>
      <c r="P132" t="s">
        <v>222</v>
      </c>
      <c r="Q132">
        <v>1</v>
      </c>
      <c r="W132">
        <v>0</v>
      </c>
      <c r="X132">
        <v>1566362712</v>
      </c>
      <c r="Y132">
        <f t="shared" si="59"/>
        <v>0</v>
      </c>
      <c r="AA132">
        <v>3047.23</v>
      </c>
      <c r="AB132">
        <v>0</v>
      </c>
      <c r="AC132">
        <v>0</v>
      </c>
      <c r="AD132">
        <v>0</v>
      </c>
      <c r="AE132">
        <v>493.08</v>
      </c>
      <c r="AF132">
        <v>0</v>
      </c>
      <c r="AG132">
        <v>0</v>
      </c>
      <c r="AH132">
        <v>0</v>
      </c>
      <c r="AI132">
        <v>6.18</v>
      </c>
      <c r="AJ132">
        <v>1</v>
      </c>
      <c r="AK132">
        <v>1</v>
      </c>
      <c r="AL132">
        <v>1</v>
      </c>
      <c r="AM132">
        <v>2</v>
      </c>
      <c r="AN132">
        <v>0</v>
      </c>
      <c r="AO132">
        <v>1</v>
      </c>
      <c r="AP132">
        <v>1</v>
      </c>
      <c r="AQ132">
        <v>0</v>
      </c>
      <c r="AR132">
        <v>0</v>
      </c>
      <c r="AS132" t="s">
        <v>3</v>
      </c>
      <c r="AT132">
        <v>0.02</v>
      </c>
      <c r="AU132" t="s">
        <v>31</v>
      </c>
      <c r="AV132">
        <v>0</v>
      </c>
      <c r="AW132">
        <v>2</v>
      </c>
      <c r="AX132">
        <v>55982477</v>
      </c>
      <c r="AY132">
        <v>1</v>
      </c>
      <c r="AZ132">
        <v>0</v>
      </c>
      <c r="BA132">
        <v>161</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CV132">
        <v>0</v>
      </c>
      <c r="CW132">
        <v>0</v>
      </c>
      <c r="CX132">
        <f>ROUND(Y132*Source!I83,9)</f>
        <v>0</v>
      </c>
      <c r="CY132">
        <f t="shared" si="60"/>
        <v>3047.23</v>
      </c>
      <c r="CZ132">
        <f t="shared" si="61"/>
        <v>493.08</v>
      </c>
      <c r="DA132">
        <f t="shared" si="62"/>
        <v>6.18</v>
      </c>
      <c r="DB132">
        <f t="shared" si="63"/>
        <v>0</v>
      </c>
      <c r="DC132">
        <f t="shared" si="64"/>
        <v>0</v>
      </c>
      <c r="DD132" t="s">
        <v>3</v>
      </c>
      <c r="DE132" t="s">
        <v>3</v>
      </c>
      <c r="DF132">
        <f t="shared" si="65"/>
        <v>0</v>
      </c>
      <c r="DG132">
        <f t="shared" si="66"/>
        <v>0</v>
      </c>
      <c r="DH132">
        <f t="shared" si="67"/>
        <v>0</v>
      </c>
      <c r="DI132">
        <f t="shared" si="69"/>
        <v>0</v>
      </c>
      <c r="DJ132">
        <f t="shared" si="68"/>
        <v>0</v>
      </c>
      <c r="DK132">
        <v>0</v>
      </c>
      <c r="DL132" t="s">
        <v>3</v>
      </c>
      <c r="DM132">
        <v>0</v>
      </c>
      <c r="DN132" t="s">
        <v>3</v>
      </c>
      <c r="DO132">
        <v>0</v>
      </c>
    </row>
    <row r="133" spans="1:119" x14ac:dyDescent="0.25">
      <c r="A133">
        <f>ROW(Source!A83)</f>
        <v>83</v>
      </c>
      <c r="B133">
        <v>55890823</v>
      </c>
      <c r="C133">
        <v>55982453</v>
      </c>
      <c r="D133">
        <v>55481799</v>
      </c>
      <c r="E133">
        <v>1</v>
      </c>
      <c r="F133">
        <v>1</v>
      </c>
      <c r="G133">
        <v>1081</v>
      </c>
      <c r="H133">
        <v>3</v>
      </c>
      <c r="I133" t="s">
        <v>1664</v>
      </c>
      <c r="J133" t="s">
        <v>1665</v>
      </c>
      <c r="K133" t="s">
        <v>1666</v>
      </c>
      <c r="L133">
        <v>1355</v>
      </c>
      <c r="N133">
        <v>1010</v>
      </c>
      <c r="O133" t="s">
        <v>40</v>
      </c>
      <c r="P133" t="s">
        <v>40</v>
      </c>
      <c r="Q133">
        <v>100</v>
      </c>
      <c r="W133">
        <v>0</v>
      </c>
      <c r="X133">
        <v>-846071348</v>
      </c>
      <c r="Y133">
        <f t="shared" si="59"/>
        <v>0</v>
      </c>
      <c r="AA133">
        <v>2297.17</v>
      </c>
      <c r="AB133">
        <v>0</v>
      </c>
      <c r="AC133">
        <v>0</v>
      </c>
      <c r="AD133">
        <v>0</v>
      </c>
      <c r="AE133">
        <v>413.16</v>
      </c>
      <c r="AF133">
        <v>0</v>
      </c>
      <c r="AG133">
        <v>0</v>
      </c>
      <c r="AH133">
        <v>0</v>
      </c>
      <c r="AI133">
        <v>5.56</v>
      </c>
      <c r="AJ133">
        <v>1</v>
      </c>
      <c r="AK133">
        <v>1</v>
      </c>
      <c r="AL133">
        <v>1</v>
      </c>
      <c r="AM133">
        <v>2</v>
      </c>
      <c r="AN133">
        <v>0</v>
      </c>
      <c r="AO133">
        <v>1</v>
      </c>
      <c r="AP133">
        <v>1</v>
      </c>
      <c r="AQ133">
        <v>0</v>
      </c>
      <c r="AR133">
        <v>0</v>
      </c>
      <c r="AS133" t="s">
        <v>3</v>
      </c>
      <c r="AT133">
        <v>0.04</v>
      </c>
      <c r="AU133" t="s">
        <v>31</v>
      </c>
      <c r="AV133">
        <v>0</v>
      </c>
      <c r="AW133">
        <v>2</v>
      </c>
      <c r="AX133">
        <v>55982478</v>
      </c>
      <c r="AY133">
        <v>1</v>
      </c>
      <c r="AZ133">
        <v>0</v>
      </c>
      <c r="BA133">
        <v>162</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CV133">
        <v>0</v>
      </c>
      <c r="CW133">
        <v>0</v>
      </c>
      <c r="CX133">
        <f>ROUND(Y133*Source!I83,9)</f>
        <v>0</v>
      </c>
      <c r="CY133">
        <f t="shared" si="60"/>
        <v>2297.17</v>
      </c>
      <c r="CZ133">
        <f t="shared" si="61"/>
        <v>413.16</v>
      </c>
      <c r="DA133">
        <f t="shared" si="62"/>
        <v>5.56</v>
      </c>
      <c r="DB133">
        <f t="shared" si="63"/>
        <v>0</v>
      </c>
      <c r="DC133">
        <f t="shared" si="64"/>
        <v>0</v>
      </c>
      <c r="DD133" t="s">
        <v>3</v>
      </c>
      <c r="DE133" t="s">
        <v>3</v>
      </c>
      <c r="DF133">
        <f t="shared" si="65"/>
        <v>0</v>
      </c>
      <c r="DG133">
        <f t="shared" si="66"/>
        <v>0</v>
      </c>
      <c r="DH133">
        <f t="shared" si="67"/>
        <v>0</v>
      </c>
      <c r="DI133">
        <f t="shared" si="69"/>
        <v>0</v>
      </c>
      <c r="DJ133">
        <f t="shared" si="68"/>
        <v>0</v>
      </c>
      <c r="DK133">
        <v>0</v>
      </c>
      <c r="DL133" t="s">
        <v>3</v>
      </c>
      <c r="DM133">
        <v>0</v>
      </c>
      <c r="DN133" t="s">
        <v>3</v>
      </c>
      <c r="DO133">
        <v>0</v>
      </c>
    </row>
    <row r="134" spans="1:119" x14ac:dyDescent="0.25">
      <c r="A134">
        <f>ROW(Source!A83)</f>
        <v>83</v>
      </c>
      <c r="B134">
        <v>55890823</v>
      </c>
      <c r="C134">
        <v>55982453</v>
      </c>
      <c r="D134">
        <v>55424290</v>
      </c>
      <c r="E134">
        <v>1081</v>
      </c>
      <c r="F134">
        <v>1</v>
      </c>
      <c r="G134">
        <v>1081</v>
      </c>
      <c r="H134">
        <v>3</v>
      </c>
      <c r="I134" t="s">
        <v>1667</v>
      </c>
      <c r="J134" t="s">
        <v>3</v>
      </c>
      <c r="K134" t="s">
        <v>1668</v>
      </c>
      <c r="L134">
        <v>1348</v>
      </c>
      <c r="N134">
        <v>1009</v>
      </c>
      <c r="O134" t="s">
        <v>1092</v>
      </c>
      <c r="P134" t="s">
        <v>1092</v>
      </c>
      <c r="Q134">
        <v>1000</v>
      </c>
      <c r="W134">
        <v>0</v>
      </c>
      <c r="X134">
        <v>-783086922</v>
      </c>
      <c r="Y134">
        <f t="shared" si="59"/>
        <v>0</v>
      </c>
      <c r="AA134">
        <v>0</v>
      </c>
      <c r="AB134">
        <v>0</v>
      </c>
      <c r="AC134">
        <v>0</v>
      </c>
      <c r="AD134">
        <v>0</v>
      </c>
      <c r="AE134">
        <v>0</v>
      </c>
      <c r="AF134">
        <v>0</v>
      </c>
      <c r="AG134">
        <v>0</v>
      </c>
      <c r="AH134">
        <v>0</v>
      </c>
      <c r="AI134">
        <v>9.84</v>
      </c>
      <c r="AJ134">
        <v>1</v>
      </c>
      <c r="AK134">
        <v>1</v>
      </c>
      <c r="AL134">
        <v>1</v>
      </c>
      <c r="AM134">
        <v>5</v>
      </c>
      <c r="AN134">
        <v>0</v>
      </c>
      <c r="AO134">
        <v>1</v>
      </c>
      <c r="AP134">
        <v>1</v>
      </c>
      <c r="AQ134">
        <v>0</v>
      </c>
      <c r="AR134">
        <v>0</v>
      </c>
      <c r="AS134" t="s">
        <v>3</v>
      </c>
      <c r="AT134">
        <v>1E-3</v>
      </c>
      <c r="AU134" t="s">
        <v>31</v>
      </c>
      <c r="AV134">
        <v>0</v>
      </c>
      <c r="AW134">
        <v>2</v>
      </c>
      <c r="AX134">
        <v>55982482</v>
      </c>
      <c r="AY134">
        <v>1</v>
      </c>
      <c r="AZ134">
        <v>0</v>
      </c>
      <c r="BA134">
        <v>166</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CV134">
        <v>0</v>
      </c>
      <c r="CW134">
        <v>0</v>
      </c>
      <c r="CX134">
        <f>ROUND(Y134*Source!I83,9)</f>
        <v>0</v>
      </c>
      <c r="CY134">
        <f t="shared" si="60"/>
        <v>0</v>
      </c>
      <c r="CZ134">
        <f t="shared" si="61"/>
        <v>0</v>
      </c>
      <c r="DA134">
        <f t="shared" si="62"/>
        <v>9.84</v>
      </c>
      <c r="DB134">
        <f t="shared" si="63"/>
        <v>0</v>
      </c>
      <c r="DC134">
        <f t="shared" si="64"/>
        <v>0</v>
      </c>
      <c r="DD134" t="s">
        <v>3</v>
      </c>
      <c r="DE134" t="s">
        <v>3</v>
      </c>
      <c r="DF134">
        <f t="shared" si="65"/>
        <v>0</v>
      </c>
      <c r="DG134">
        <f t="shared" si="66"/>
        <v>0</v>
      </c>
      <c r="DH134">
        <f t="shared" si="67"/>
        <v>0</v>
      </c>
      <c r="DI134">
        <f t="shared" si="69"/>
        <v>0</v>
      </c>
      <c r="DJ134">
        <f t="shared" si="68"/>
        <v>0</v>
      </c>
      <c r="DK134">
        <v>0</v>
      </c>
      <c r="DL134" t="s">
        <v>3</v>
      </c>
      <c r="DM134">
        <v>0</v>
      </c>
      <c r="DN134" t="s">
        <v>3</v>
      </c>
      <c r="DO134">
        <v>0</v>
      </c>
    </row>
    <row r="135" spans="1:119" x14ac:dyDescent="0.25">
      <c r="A135">
        <f>ROW(Source!A84)</f>
        <v>84</v>
      </c>
      <c r="B135">
        <v>54971259</v>
      </c>
      <c r="C135">
        <v>55982483</v>
      </c>
      <c r="D135">
        <v>55424304</v>
      </c>
      <c r="E135">
        <v>1081</v>
      </c>
      <c r="F135">
        <v>1</v>
      </c>
      <c r="G135">
        <v>1081</v>
      </c>
      <c r="H135">
        <v>1</v>
      </c>
      <c r="I135" t="s">
        <v>1552</v>
      </c>
      <c r="J135" t="s">
        <v>3</v>
      </c>
      <c r="K135" t="s">
        <v>1553</v>
      </c>
      <c r="L135">
        <v>1191</v>
      </c>
      <c r="N135">
        <v>1013</v>
      </c>
      <c r="O135" t="s">
        <v>1554</v>
      </c>
      <c r="P135" t="s">
        <v>1554</v>
      </c>
      <c r="Q135">
        <v>1</v>
      </c>
      <c r="W135">
        <v>0</v>
      </c>
      <c r="X135">
        <v>476480486</v>
      </c>
      <c r="Y135">
        <f>((AT135*1.2)*0.3)</f>
        <v>2.5955999999999997</v>
      </c>
      <c r="AA135">
        <v>0</v>
      </c>
      <c r="AB135">
        <v>0</v>
      </c>
      <c r="AC135">
        <v>0</v>
      </c>
      <c r="AD135">
        <v>0</v>
      </c>
      <c r="AE135">
        <v>0</v>
      </c>
      <c r="AF135">
        <v>0</v>
      </c>
      <c r="AG135">
        <v>0</v>
      </c>
      <c r="AH135">
        <v>0</v>
      </c>
      <c r="AI135">
        <v>1</v>
      </c>
      <c r="AJ135">
        <v>1</v>
      </c>
      <c r="AK135">
        <v>1</v>
      </c>
      <c r="AL135">
        <v>1</v>
      </c>
      <c r="AM135">
        <v>-2</v>
      </c>
      <c r="AN135">
        <v>0</v>
      </c>
      <c r="AO135">
        <v>1</v>
      </c>
      <c r="AP135">
        <v>1</v>
      </c>
      <c r="AQ135">
        <v>0</v>
      </c>
      <c r="AR135">
        <v>0</v>
      </c>
      <c r="AS135" t="s">
        <v>3</v>
      </c>
      <c r="AT135">
        <v>7.21</v>
      </c>
      <c r="AU135" t="s">
        <v>32</v>
      </c>
      <c r="AV135">
        <v>1</v>
      </c>
      <c r="AW135">
        <v>2</v>
      </c>
      <c r="AX135">
        <v>55982491</v>
      </c>
      <c r="AY135">
        <v>1</v>
      </c>
      <c r="AZ135">
        <v>0</v>
      </c>
      <c r="BA135">
        <v>167</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CU135">
        <f>ROUND(AT135*Source!I84*AH135*AL135,2)</f>
        <v>0</v>
      </c>
      <c r="CV135">
        <f>ROUND(Y135*Source!I84,9)</f>
        <v>44.1252</v>
      </c>
      <c r="CW135">
        <v>0</v>
      </c>
      <c r="CX135">
        <f>ROUND(Y135*Source!I84,9)</f>
        <v>44.1252</v>
      </c>
      <c r="CY135">
        <f>AD135</f>
        <v>0</v>
      </c>
      <c r="CZ135">
        <f>AH135</f>
        <v>0</v>
      </c>
      <c r="DA135">
        <f>AL135</f>
        <v>1</v>
      </c>
      <c r="DB135">
        <f>ROUND(((ROUND(AT135*CZ135,2)*1.2)*0.3),6)</f>
        <v>0</v>
      </c>
      <c r="DC135">
        <f>ROUND(((ROUND(AT135*AG135,2)*1.2)*0.3),6)</f>
        <v>0</v>
      </c>
      <c r="DD135" t="s">
        <v>3</v>
      </c>
      <c r="DE135" t="s">
        <v>3</v>
      </c>
      <c r="DF135">
        <f t="shared" ref="DF135:DF143" si="70">ROUND(ROUND(AE135,2)*CX135,2)</f>
        <v>0</v>
      </c>
      <c r="DG135">
        <f t="shared" si="66"/>
        <v>0</v>
      </c>
      <c r="DH135">
        <f t="shared" si="67"/>
        <v>0</v>
      </c>
      <c r="DI135">
        <f t="shared" si="69"/>
        <v>0</v>
      </c>
      <c r="DJ135">
        <f>DI135</f>
        <v>0</v>
      </c>
      <c r="DK135">
        <v>0</v>
      </c>
      <c r="DL135" t="s">
        <v>3</v>
      </c>
      <c r="DM135">
        <v>0</v>
      </c>
      <c r="DN135" t="s">
        <v>3</v>
      </c>
      <c r="DO135">
        <v>0</v>
      </c>
    </row>
    <row r="136" spans="1:119" x14ac:dyDescent="0.25">
      <c r="A136">
        <f>ROW(Source!A84)</f>
        <v>84</v>
      </c>
      <c r="B136">
        <v>54971259</v>
      </c>
      <c r="C136">
        <v>55982483</v>
      </c>
      <c r="D136">
        <v>55490209</v>
      </c>
      <c r="E136">
        <v>1</v>
      </c>
      <c r="F136">
        <v>1</v>
      </c>
      <c r="G136">
        <v>1081</v>
      </c>
      <c r="H136">
        <v>2</v>
      </c>
      <c r="I136" t="s">
        <v>1555</v>
      </c>
      <c r="J136" t="s">
        <v>1556</v>
      </c>
      <c r="K136" t="s">
        <v>1557</v>
      </c>
      <c r="L136">
        <v>1368</v>
      </c>
      <c r="N136">
        <v>1011</v>
      </c>
      <c r="O136" t="s">
        <v>1558</v>
      </c>
      <c r="P136" t="s">
        <v>1558</v>
      </c>
      <c r="Q136">
        <v>1</v>
      </c>
      <c r="W136">
        <v>0</v>
      </c>
      <c r="X136">
        <v>874612079</v>
      </c>
      <c r="Y136">
        <f>((AT136*1.2)*0.3)</f>
        <v>6.1200000000000004E-2</v>
      </c>
      <c r="AA136">
        <v>0</v>
      </c>
      <c r="AB136">
        <v>87.01</v>
      </c>
      <c r="AC136">
        <v>13.21</v>
      </c>
      <c r="AD136">
        <v>0</v>
      </c>
      <c r="AE136">
        <v>0</v>
      </c>
      <c r="AF136">
        <v>83.1</v>
      </c>
      <c r="AG136">
        <v>12.62</v>
      </c>
      <c r="AH136">
        <v>0</v>
      </c>
      <c r="AI136">
        <v>1</v>
      </c>
      <c r="AJ136">
        <v>1</v>
      </c>
      <c r="AK136">
        <v>1</v>
      </c>
      <c r="AL136">
        <v>1</v>
      </c>
      <c r="AM136">
        <v>-2</v>
      </c>
      <c r="AN136">
        <v>0</v>
      </c>
      <c r="AO136">
        <v>1</v>
      </c>
      <c r="AP136">
        <v>1</v>
      </c>
      <c r="AQ136">
        <v>0</v>
      </c>
      <c r="AR136">
        <v>0</v>
      </c>
      <c r="AS136" t="s">
        <v>3</v>
      </c>
      <c r="AT136">
        <v>0.17</v>
      </c>
      <c r="AU136" t="s">
        <v>32</v>
      </c>
      <c r="AV136">
        <v>0</v>
      </c>
      <c r="AW136">
        <v>2</v>
      </c>
      <c r="AX136">
        <v>55982492</v>
      </c>
      <c r="AY136">
        <v>1</v>
      </c>
      <c r="AZ136">
        <v>0</v>
      </c>
      <c r="BA136">
        <v>168</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CV136">
        <v>0</v>
      </c>
      <c r="CW136">
        <f>ROUND(Y136*Source!I84*DO136,9)</f>
        <v>13.129848000000001</v>
      </c>
      <c r="CX136">
        <f>ROUND(Y136*Source!I84,9)</f>
        <v>1.0404</v>
      </c>
      <c r="CY136">
        <f>AB136</f>
        <v>87.01</v>
      </c>
      <c r="CZ136">
        <f>AF136</f>
        <v>83.1</v>
      </c>
      <c r="DA136">
        <f>AJ136</f>
        <v>1</v>
      </c>
      <c r="DB136">
        <f>ROUND(((ROUND(AT136*CZ136,2)*1.2)*0.3),6)</f>
        <v>5.0868000000000002</v>
      </c>
      <c r="DC136">
        <f>ROUND(((ROUND(AT136*AG136,2)*1.2)*0.3),6)</f>
        <v>0.77400000000000002</v>
      </c>
      <c r="DD136" t="s">
        <v>3</v>
      </c>
      <c r="DE136" t="s">
        <v>3</v>
      </c>
      <c r="DF136">
        <f t="shared" si="70"/>
        <v>0</v>
      </c>
      <c r="DG136">
        <f t="shared" si="66"/>
        <v>86.46</v>
      </c>
      <c r="DH136">
        <f t="shared" si="67"/>
        <v>13.13</v>
      </c>
      <c r="DI136">
        <f t="shared" si="69"/>
        <v>0</v>
      </c>
      <c r="DJ136">
        <f>DG136</f>
        <v>86.46</v>
      </c>
      <c r="DK136">
        <v>0</v>
      </c>
      <c r="DL136" t="s">
        <v>1559</v>
      </c>
      <c r="DM136">
        <v>0</v>
      </c>
      <c r="DN136" t="s">
        <v>1554</v>
      </c>
      <c r="DO136">
        <v>12.62</v>
      </c>
    </row>
    <row r="137" spans="1:119" x14ac:dyDescent="0.25">
      <c r="A137">
        <f>ROW(Source!A84)</f>
        <v>84</v>
      </c>
      <c r="B137">
        <v>54971259</v>
      </c>
      <c r="C137">
        <v>55982483</v>
      </c>
      <c r="D137">
        <v>55482166</v>
      </c>
      <c r="E137">
        <v>1</v>
      </c>
      <c r="F137">
        <v>1</v>
      </c>
      <c r="G137">
        <v>1081</v>
      </c>
      <c r="H137">
        <v>3</v>
      </c>
      <c r="I137" t="s">
        <v>1572</v>
      </c>
      <c r="J137" t="s">
        <v>1573</v>
      </c>
      <c r="K137" t="s">
        <v>1574</v>
      </c>
      <c r="L137">
        <v>1301</v>
      </c>
      <c r="N137">
        <v>1003</v>
      </c>
      <c r="O137" t="s">
        <v>769</v>
      </c>
      <c r="P137" t="s">
        <v>769</v>
      </c>
      <c r="Q137">
        <v>1</v>
      </c>
      <c r="W137">
        <v>0</v>
      </c>
      <c r="X137">
        <v>876831867</v>
      </c>
      <c r="Y137">
        <f>((AT137*1)*0)</f>
        <v>0</v>
      </c>
      <c r="AA137">
        <v>0.69</v>
      </c>
      <c r="AB137">
        <v>0</v>
      </c>
      <c r="AC137">
        <v>0</v>
      </c>
      <c r="AD137">
        <v>0</v>
      </c>
      <c r="AE137">
        <v>0.69</v>
      </c>
      <c r="AF137">
        <v>0</v>
      </c>
      <c r="AG137">
        <v>0</v>
      </c>
      <c r="AH137">
        <v>0</v>
      </c>
      <c r="AI137">
        <v>1</v>
      </c>
      <c r="AJ137">
        <v>1</v>
      </c>
      <c r="AK137">
        <v>1</v>
      </c>
      <c r="AL137">
        <v>1</v>
      </c>
      <c r="AM137">
        <v>-2</v>
      </c>
      <c r="AN137">
        <v>0</v>
      </c>
      <c r="AO137">
        <v>1</v>
      </c>
      <c r="AP137">
        <v>1</v>
      </c>
      <c r="AQ137">
        <v>0</v>
      </c>
      <c r="AR137">
        <v>0</v>
      </c>
      <c r="AS137" t="s">
        <v>3</v>
      </c>
      <c r="AT137">
        <v>4.43</v>
      </c>
      <c r="AU137" t="s">
        <v>31</v>
      </c>
      <c r="AV137">
        <v>0</v>
      </c>
      <c r="AW137">
        <v>2</v>
      </c>
      <c r="AX137">
        <v>55982493</v>
      </c>
      <c r="AY137">
        <v>1</v>
      </c>
      <c r="AZ137">
        <v>0</v>
      </c>
      <c r="BA137">
        <v>169</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CV137">
        <v>0</v>
      </c>
      <c r="CW137">
        <v>0</v>
      </c>
      <c r="CX137">
        <f>ROUND(Y137*Source!I84,9)</f>
        <v>0</v>
      </c>
      <c r="CY137">
        <f>AA137</f>
        <v>0.69</v>
      </c>
      <c r="CZ137">
        <f>AE137</f>
        <v>0.69</v>
      </c>
      <c r="DA137">
        <f>AI137</f>
        <v>1</v>
      </c>
      <c r="DB137">
        <f>ROUND(((ROUND(AT137*CZ137,2)*1)*0),6)</f>
        <v>0</v>
      </c>
      <c r="DC137">
        <f>ROUND(((ROUND(AT137*AG137,2)*1)*0),6)</f>
        <v>0</v>
      </c>
      <c r="DD137" t="s">
        <v>3</v>
      </c>
      <c r="DE137" t="s">
        <v>3</v>
      </c>
      <c r="DF137">
        <f t="shared" si="70"/>
        <v>0</v>
      </c>
      <c r="DG137">
        <f t="shared" si="66"/>
        <v>0</v>
      </c>
      <c r="DH137">
        <f t="shared" si="67"/>
        <v>0</v>
      </c>
      <c r="DI137">
        <f t="shared" si="69"/>
        <v>0</v>
      </c>
      <c r="DJ137">
        <f>DF137</f>
        <v>0</v>
      </c>
      <c r="DK137">
        <v>0</v>
      </c>
      <c r="DL137" t="s">
        <v>3</v>
      </c>
      <c r="DM137">
        <v>0</v>
      </c>
      <c r="DN137" t="s">
        <v>3</v>
      </c>
      <c r="DO137">
        <v>0</v>
      </c>
    </row>
    <row r="138" spans="1:119" x14ac:dyDescent="0.25">
      <c r="A138">
        <f>ROW(Source!A84)</f>
        <v>84</v>
      </c>
      <c r="B138">
        <v>54971259</v>
      </c>
      <c r="C138">
        <v>55982483</v>
      </c>
      <c r="D138">
        <v>55482203</v>
      </c>
      <c r="E138">
        <v>1</v>
      </c>
      <c r="F138">
        <v>1</v>
      </c>
      <c r="G138">
        <v>1081</v>
      </c>
      <c r="H138">
        <v>3</v>
      </c>
      <c r="I138" t="s">
        <v>1404</v>
      </c>
      <c r="J138" t="s">
        <v>1406</v>
      </c>
      <c r="K138" t="s">
        <v>1405</v>
      </c>
      <c r="L138">
        <v>1356</v>
      </c>
      <c r="N138">
        <v>1010</v>
      </c>
      <c r="O138" t="s">
        <v>1355</v>
      </c>
      <c r="P138" t="s">
        <v>1355</v>
      </c>
      <c r="Q138">
        <v>1000</v>
      </c>
      <c r="W138">
        <v>0</v>
      </c>
      <c r="X138">
        <v>474149623</v>
      </c>
      <c r="Y138">
        <f>((AT138*1)*0)</f>
        <v>0</v>
      </c>
      <c r="AA138">
        <v>226.66</v>
      </c>
      <c r="AB138">
        <v>0</v>
      </c>
      <c r="AC138">
        <v>0</v>
      </c>
      <c r="AD138">
        <v>0</v>
      </c>
      <c r="AE138">
        <v>226.66</v>
      </c>
      <c r="AF138">
        <v>0</v>
      </c>
      <c r="AG138">
        <v>0</v>
      </c>
      <c r="AH138">
        <v>0</v>
      </c>
      <c r="AI138">
        <v>1</v>
      </c>
      <c r="AJ138">
        <v>1</v>
      </c>
      <c r="AK138">
        <v>1</v>
      </c>
      <c r="AL138">
        <v>1</v>
      </c>
      <c r="AM138">
        <v>-2</v>
      </c>
      <c r="AN138">
        <v>0</v>
      </c>
      <c r="AO138">
        <v>1</v>
      </c>
      <c r="AP138">
        <v>1</v>
      </c>
      <c r="AQ138">
        <v>0</v>
      </c>
      <c r="AR138">
        <v>0</v>
      </c>
      <c r="AS138" t="s">
        <v>3</v>
      </c>
      <c r="AT138">
        <v>1.2239999999999999E-2</v>
      </c>
      <c r="AU138" t="s">
        <v>31</v>
      </c>
      <c r="AV138">
        <v>0</v>
      </c>
      <c r="AW138">
        <v>2</v>
      </c>
      <c r="AX138">
        <v>55982494</v>
      </c>
      <c r="AY138">
        <v>1</v>
      </c>
      <c r="AZ138">
        <v>0</v>
      </c>
      <c r="BA138">
        <v>170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CV138">
        <v>0</v>
      </c>
      <c r="CW138">
        <v>0</v>
      </c>
      <c r="CX138">
        <f>ROUND(Y138*Source!I84,9)</f>
        <v>0</v>
      </c>
      <c r="CY138">
        <f>AA138</f>
        <v>226.66</v>
      </c>
      <c r="CZ138">
        <f>AE138</f>
        <v>226.66</v>
      </c>
      <c r="DA138">
        <f>AI138</f>
        <v>1</v>
      </c>
      <c r="DB138">
        <f>ROUND(((ROUND(AT138*CZ138,2)*1)*0),6)</f>
        <v>0</v>
      </c>
      <c r="DC138">
        <f>ROUND(((ROUND(AT138*AG138,2)*1)*0),6)</f>
        <v>0</v>
      </c>
      <c r="DD138" t="s">
        <v>3</v>
      </c>
      <c r="DE138" t="s">
        <v>3</v>
      </c>
      <c r="DF138">
        <f t="shared" si="70"/>
        <v>0</v>
      </c>
      <c r="DG138">
        <f t="shared" si="66"/>
        <v>0</v>
      </c>
      <c r="DH138">
        <f t="shared" si="67"/>
        <v>0</v>
      </c>
      <c r="DI138">
        <f t="shared" si="69"/>
        <v>0</v>
      </c>
      <c r="DJ138">
        <f>DF138</f>
        <v>0</v>
      </c>
      <c r="DK138">
        <v>0</v>
      </c>
      <c r="DL138" t="s">
        <v>3</v>
      </c>
      <c r="DM138">
        <v>0</v>
      </c>
      <c r="DN138" t="s">
        <v>3</v>
      </c>
      <c r="DO138">
        <v>0</v>
      </c>
    </row>
    <row r="139" spans="1:119" x14ac:dyDescent="0.25">
      <c r="A139">
        <f>ROW(Source!A84)</f>
        <v>84</v>
      </c>
      <c r="B139">
        <v>54971259</v>
      </c>
      <c r="C139">
        <v>55982483</v>
      </c>
      <c r="D139">
        <v>55482617</v>
      </c>
      <c r="E139">
        <v>1</v>
      </c>
      <c r="F139">
        <v>1</v>
      </c>
      <c r="G139">
        <v>1081</v>
      </c>
      <c r="H139">
        <v>3</v>
      </c>
      <c r="I139" t="s">
        <v>1575</v>
      </c>
      <c r="J139" t="s">
        <v>1576</v>
      </c>
      <c r="K139" t="s">
        <v>1577</v>
      </c>
      <c r="L139">
        <v>1354</v>
      </c>
      <c r="N139">
        <v>1010</v>
      </c>
      <c r="O139" t="s">
        <v>266</v>
      </c>
      <c r="P139" t="s">
        <v>266</v>
      </c>
      <c r="Q139">
        <v>1</v>
      </c>
      <c r="W139">
        <v>0</v>
      </c>
      <c r="X139">
        <v>-1189947653</v>
      </c>
      <c r="Y139">
        <f>((AT139*1)*0)</f>
        <v>0</v>
      </c>
      <c r="AA139">
        <v>14.99</v>
      </c>
      <c r="AB139">
        <v>0</v>
      </c>
      <c r="AC139">
        <v>0</v>
      </c>
      <c r="AD139">
        <v>0</v>
      </c>
      <c r="AE139">
        <v>14.99</v>
      </c>
      <c r="AF139">
        <v>0</v>
      </c>
      <c r="AG139">
        <v>0</v>
      </c>
      <c r="AH139">
        <v>0</v>
      </c>
      <c r="AI139">
        <v>1</v>
      </c>
      <c r="AJ139">
        <v>1</v>
      </c>
      <c r="AK139">
        <v>1</v>
      </c>
      <c r="AL139">
        <v>1</v>
      </c>
      <c r="AM139">
        <v>-2</v>
      </c>
      <c r="AN139">
        <v>0</v>
      </c>
      <c r="AO139">
        <v>1</v>
      </c>
      <c r="AP139">
        <v>1</v>
      </c>
      <c r="AQ139">
        <v>0</v>
      </c>
      <c r="AR139">
        <v>0</v>
      </c>
      <c r="AS139" t="s">
        <v>3</v>
      </c>
      <c r="AT139">
        <v>1</v>
      </c>
      <c r="AU139" t="s">
        <v>31</v>
      </c>
      <c r="AV139">
        <v>0</v>
      </c>
      <c r="AW139">
        <v>2</v>
      </c>
      <c r="AX139">
        <v>55982495</v>
      </c>
      <c r="AY139">
        <v>1</v>
      </c>
      <c r="AZ139">
        <v>0</v>
      </c>
      <c r="BA139">
        <v>171</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CV139">
        <v>0</v>
      </c>
      <c r="CW139">
        <v>0</v>
      </c>
      <c r="CX139">
        <f>ROUND(Y139*Source!I84,9)</f>
        <v>0</v>
      </c>
      <c r="CY139">
        <f>AA139</f>
        <v>14.99</v>
      </c>
      <c r="CZ139">
        <f>AE139</f>
        <v>14.99</v>
      </c>
      <c r="DA139">
        <f>AI139</f>
        <v>1</v>
      </c>
      <c r="DB139">
        <f>ROUND(((ROUND(AT139*CZ139,2)*1)*0),6)</f>
        <v>0</v>
      </c>
      <c r="DC139">
        <f>ROUND(((ROUND(AT139*AG139,2)*1)*0),6)</f>
        <v>0</v>
      </c>
      <c r="DD139" t="s">
        <v>3</v>
      </c>
      <c r="DE139" t="s">
        <v>3</v>
      </c>
      <c r="DF139">
        <f t="shared" si="70"/>
        <v>0</v>
      </c>
      <c r="DG139">
        <f t="shared" si="66"/>
        <v>0</v>
      </c>
      <c r="DH139">
        <f t="shared" si="67"/>
        <v>0</v>
      </c>
      <c r="DI139">
        <f t="shared" si="69"/>
        <v>0</v>
      </c>
      <c r="DJ139">
        <f>DF139</f>
        <v>0</v>
      </c>
      <c r="DK139">
        <v>0</v>
      </c>
      <c r="DL139" t="s">
        <v>3</v>
      </c>
      <c r="DM139">
        <v>0</v>
      </c>
      <c r="DN139" t="s">
        <v>3</v>
      </c>
      <c r="DO139">
        <v>0</v>
      </c>
    </row>
    <row r="140" spans="1:119" x14ac:dyDescent="0.25">
      <c r="A140">
        <f>ROW(Source!A84)</f>
        <v>84</v>
      </c>
      <c r="B140">
        <v>54971259</v>
      </c>
      <c r="C140">
        <v>55982483</v>
      </c>
      <c r="D140">
        <v>55481864</v>
      </c>
      <c r="E140">
        <v>1</v>
      </c>
      <c r="F140">
        <v>1</v>
      </c>
      <c r="G140">
        <v>1081</v>
      </c>
      <c r="H140">
        <v>3</v>
      </c>
      <c r="I140" t="s">
        <v>1669</v>
      </c>
      <c r="J140" t="s">
        <v>1670</v>
      </c>
      <c r="K140" t="s">
        <v>1671</v>
      </c>
      <c r="L140">
        <v>1301</v>
      </c>
      <c r="N140">
        <v>1003</v>
      </c>
      <c r="O140" t="s">
        <v>769</v>
      </c>
      <c r="P140" t="s">
        <v>769</v>
      </c>
      <c r="Q140">
        <v>1</v>
      </c>
      <c r="W140">
        <v>0</v>
      </c>
      <c r="X140">
        <v>-877267416</v>
      </c>
      <c r="Y140">
        <f>((AT140*1)*0)</f>
        <v>0</v>
      </c>
      <c r="AA140">
        <v>0.7</v>
      </c>
      <c r="AB140">
        <v>0</v>
      </c>
      <c r="AC140">
        <v>0</v>
      </c>
      <c r="AD140">
        <v>0</v>
      </c>
      <c r="AE140">
        <v>0.7</v>
      </c>
      <c r="AF140">
        <v>0</v>
      </c>
      <c r="AG140">
        <v>0</v>
      </c>
      <c r="AH140">
        <v>0</v>
      </c>
      <c r="AI140">
        <v>1</v>
      </c>
      <c r="AJ140">
        <v>1</v>
      </c>
      <c r="AK140">
        <v>1</v>
      </c>
      <c r="AL140">
        <v>1</v>
      </c>
      <c r="AM140">
        <v>-2</v>
      </c>
      <c r="AN140">
        <v>0</v>
      </c>
      <c r="AO140">
        <v>1</v>
      </c>
      <c r="AP140">
        <v>1</v>
      </c>
      <c r="AQ140">
        <v>0</v>
      </c>
      <c r="AR140">
        <v>0</v>
      </c>
      <c r="AS140" t="s">
        <v>3</v>
      </c>
      <c r="AT140">
        <v>2.88</v>
      </c>
      <c r="AU140" t="s">
        <v>31</v>
      </c>
      <c r="AV140">
        <v>0</v>
      </c>
      <c r="AW140">
        <v>2</v>
      </c>
      <c r="AX140">
        <v>55982496</v>
      </c>
      <c r="AY140">
        <v>1</v>
      </c>
      <c r="AZ140">
        <v>0</v>
      </c>
      <c r="BA140">
        <v>172</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CV140">
        <v>0</v>
      </c>
      <c r="CW140">
        <v>0</v>
      </c>
      <c r="CX140">
        <f>ROUND(Y140*Source!I84,9)</f>
        <v>0</v>
      </c>
      <c r="CY140">
        <f>AA140</f>
        <v>0.7</v>
      </c>
      <c r="CZ140">
        <f>AE140</f>
        <v>0.7</v>
      </c>
      <c r="DA140">
        <f>AI140</f>
        <v>1</v>
      </c>
      <c r="DB140">
        <f>ROUND(((ROUND(AT140*CZ140,2)*1)*0),6)</f>
        <v>0</v>
      </c>
      <c r="DC140">
        <f>ROUND(((ROUND(AT140*AG140,2)*1)*0),6)</f>
        <v>0</v>
      </c>
      <c r="DD140" t="s">
        <v>3</v>
      </c>
      <c r="DE140" t="s">
        <v>3</v>
      </c>
      <c r="DF140">
        <f t="shared" si="70"/>
        <v>0</v>
      </c>
      <c r="DG140">
        <f t="shared" si="66"/>
        <v>0</v>
      </c>
      <c r="DH140">
        <f t="shared" si="67"/>
        <v>0</v>
      </c>
      <c r="DI140">
        <f t="shared" si="69"/>
        <v>0</v>
      </c>
      <c r="DJ140">
        <f>DF140</f>
        <v>0</v>
      </c>
      <c r="DK140">
        <v>0</v>
      </c>
      <c r="DL140" t="s">
        <v>3</v>
      </c>
      <c r="DM140">
        <v>0</v>
      </c>
      <c r="DN140" t="s">
        <v>3</v>
      </c>
      <c r="DO140">
        <v>0</v>
      </c>
    </row>
    <row r="141" spans="1:119" x14ac:dyDescent="0.25">
      <c r="A141">
        <f>ROW(Source!A84)</f>
        <v>84</v>
      </c>
      <c r="B141">
        <v>54971259</v>
      </c>
      <c r="C141">
        <v>55982483</v>
      </c>
      <c r="D141">
        <v>55481866</v>
      </c>
      <c r="E141">
        <v>1</v>
      </c>
      <c r="F141">
        <v>1</v>
      </c>
      <c r="G141">
        <v>1081</v>
      </c>
      <c r="H141">
        <v>3</v>
      </c>
      <c r="I141" t="s">
        <v>1672</v>
      </c>
      <c r="J141" t="s">
        <v>1673</v>
      </c>
      <c r="K141" t="s">
        <v>1674</v>
      </c>
      <c r="L141">
        <v>1356</v>
      </c>
      <c r="N141">
        <v>1010</v>
      </c>
      <c r="O141" t="s">
        <v>1355</v>
      </c>
      <c r="P141" t="s">
        <v>1355</v>
      </c>
      <c r="Q141">
        <v>1000</v>
      </c>
      <c r="W141">
        <v>0</v>
      </c>
      <c r="X141">
        <v>-314125572</v>
      </c>
      <c r="Y141">
        <f>((AT141*1)*0)</f>
        <v>0</v>
      </c>
      <c r="AA141">
        <v>6.44</v>
      </c>
      <c r="AB141">
        <v>0</v>
      </c>
      <c r="AC141">
        <v>0</v>
      </c>
      <c r="AD141">
        <v>0</v>
      </c>
      <c r="AE141">
        <v>6.44</v>
      </c>
      <c r="AF141">
        <v>0</v>
      </c>
      <c r="AG141">
        <v>0</v>
      </c>
      <c r="AH141">
        <v>0</v>
      </c>
      <c r="AI141">
        <v>1</v>
      </c>
      <c r="AJ141">
        <v>1</v>
      </c>
      <c r="AK141">
        <v>1</v>
      </c>
      <c r="AL141">
        <v>1</v>
      </c>
      <c r="AM141">
        <v>-2</v>
      </c>
      <c r="AN141">
        <v>0</v>
      </c>
      <c r="AO141">
        <v>1</v>
      </c>
      <c r="AP141">
        <v>1</v>
      </c>
      <c r="AQ141">
        <v>0</v>
      </c>
      <c r="AR141">
        <v>0</v>
      </c>
      <c r="AS141" t="s">
        <v>3</v>
      </c>
      <c r="AT141">
        <v>2.4E-2</v>
      </c>
      <c r="AU141" t="s">
        <v>31</v>
      </c>
      <c r="AV141">
        <v>0</v>
      </c>
      <c r="AW141">
        <v>2</v>
      </c>
      <c r="AX141">
        <v>55982497</v>
      </c>
      <c r="AY141">
        <v>1</v>
      </c>
      <c r="AZ141">
        <v>0</v>
      </c>
      <c r="BA141">
        <v>173</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CV141">
        <v>0</v>
      </c>
      <c r="CW141">
        <v>0</v>
      </c>
      <c r="CX141">
        <f>ROUND(Y141*Source!I84,9)</f>
        <v>0</v>
      </c>
      <c r="CY141">
        <f>AA141</f>
        <v>6.44</v>
      </c>
      <c r="CZ141">
        <f>AE141</f>
        <v>6.44</v>
      </c>
      <c r="DA141">
        <f>AI141</f>
        <v>1</v>
      </c>
      <c r="DB141">
        <f>ROUND(((ROUND(AT141*CZ141,2)*1)*0),6)</f>
        <v>0</v>
      </c>
      <c r="DC141">
        <f>ROUND(((ROUND(AT141*AG141,2)*1)*0),6)</f>
        <v>0</v>
      </c>
      <c r="DD141" t="s">
        <v>3</v>
      </c>
      <c r="DE141" t="s">
        <v>3</v>
      </c>
      <c r="DF141">
        <f t="shared" si="70"/>
        <v>0</v>
      </c>
      <c r="DG141">
        <f t="shared" si="66"/>
        <v>0</v>
      </c>
      <c r="DH141">
        <f t="shared" si="67"/>
        <v>0</v>
      </c>
      <c r="DI141">
        <f t="shared" si="69"/>
        <v>0</v>
      </c>
      <c r="DJ141">
        <f>DF141</f>
        <v>0</v>
      </c>
      <c r="DK141">
        <v>0</v>
      </c>
      <c r="DL141" t="s">
        <v>3</v>
      </c>
      <c r="DM141">
        <v>0</v>
      </c>
      <c r="DN141" t="s">
        <v>3</v>
      </c>
      <c r="DO141">
        <v>0</v>
      </c>
    </row>
    <row r="142" spans="1:119" x14ac:dyDescent="0.25">
      <c r="A142">
        <f>ROW(Source!A85)</f>
        <v>85</v>
      </c>
      <c r="B142">
        <v>55890823</v>
      </c>
      <c r="C142">
        <v>55982483</v>
      </c>
      <c r="D142">
        <v>55424304</v>
      </c>
      <c r="E142">
        <v>1081</v>
      </c>
      <c r="F142">
        <v>1</v>
      </c>
      <c r="G142">
        <v>1081</v>
      </c>
      <c r="H142">
        <v>1</v>
      </c>
      <c r="I142" t="s">
        <v>1552</v>
      </c>
      <c r="J142" t="s">
        <v>3</v>
      </c>
      <c r="K142" t="s">
        <v>1553</v>
      </c>
      <c r="L142">
        <v>1191</v>
      </c>
      <c r="N142">
        <v>1013</v>
      </c>
      <c r="O142" t="s">
        <v>1554</v>
      </c>
      <c r="P142" t="s">
        <v>1554</v>
      </c>
      <c r="Q142">
        <v>1</v>
      </c>
      <c r="W142">
        <v>0</v>
      </c>
      <c r="X142">
        <v>476480486</v>
      </c>
      <c r="Y142">
        <f>((AT142*1.2)*0.3)</f>
        <v>2.5955999999999997</v>
      </c>
      <c r="AA142">
        <v>0</v>
      </c>
      <c r="AB142">
        <v>0</v>
      </c>
      <c r="AC142">
        <v>0</v>
      </c>
      <c r="AD142">
        <v>0</v>
      </c>
      <c r="AE142">
        <v>0</v>
      </c>
      <c r="AF142">
        <v>0</v>
      </c>
      <c r="AG142">
        <v>0</v>
      </c>
      <c r="AH142">
        <v>0</v>
      </c>
      <c r="AI142">
        <v>1</v>
      </c>
      <c r="AJ142">
        <v>1</v>
      </c>
      <c r="AK142">
        <v>1</v>
      </c>
      <c r="AL142">
        <v>1</v>
      </c>
      <c r="AM142">
        <v>5</v>
      </c>
      <c r="AN142">
        <v>0</v>
      </c>
      <c r="AO142">
        <v>1</v>
      </c>
      <c r="AP142">
        <v>1</v>
      </c>
      <c r="AQ142">
        <v>0</v>
      </c>
      <c r="AR142">
        <v>0</v>
      </c>
      <c r="AS142" t="s">
        <v>3</v>
      </c>
      <c r="AT142">
        <v>7.21</v>
      </c>
      <c r="AU142" t="s">
        <v>32</v>
      </c>
      <c r="AV142">
        <v>1</v>
      </c>
      <c r="AW142">
        <v>2</v>
      </c>
      <c r="AX142">
        <v>55982491</v>
      </c>
      <c r="AY142">
        <v>1</v>
      </c>
      <c r="AZ142">
        <v>0</v>
      </c>
      <c r="BA142">
        <v>178</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CU142">
        <f>ROUND(AT142*Source!I85*AH142*AL142,2)</f>
        <v>0</v>
      </c>
      <c r="CV142">
        <f>ROUND(Y142*Source!I85,9)</f>
        <v>44.1252</v>
      </c>
      <c r="CW142">
        <v>0</v>
      </c>
      <c r="CX142">
        <f>ROUND(Y142*Source!I85,9)</f>
        <v>44.1252</v>
      </c>
      <c r="CY142">
        <f>AD142</f>
        <v>0</v>
      </c>
      <c r="CZ142">
        <f>AH142</f>
        <v>0</v>
      </c>
      <c r="DA142">
        <f>AL142</f>
        <v>1</v>
      </c>
      <c r="DB142">
        <f>ROUND(((ROUND(AT142*CZ142,2)*1.2)*0.3),6)</f>
        <v>0</v>
      </c>
      <c r="DC142">
        <f>ROUND(((ROUND(AT142*AG142,2)*1.2)*0.3),6)</f>
        <v>0</v>
      </c>
      <c r="DD142" t="s">
        <v>3</v>
      </c>
      <c r="DE142" t="s">
        <v>3</v>
      </c>
      <c r="DF142">
        <f t="shared" si="70"/>
        <v>0</v>
      </c>
      <c r="DG142">
        <f t="shared" si="66"/>
        <v>0</v>
      </c>
      <c r="DH142">
        <f t="shared" si="67"/>
        <v>0</v>
      </c>
      <c r="DI142">
        <f t="shared" si="69"/>
        <v>0</v>
      </c>
      <c r="DJ142">
        <f>DI142</f>
        <v>0</v>
      </c>
      <c r="DK142">
        <v>0</v>
      </c>
      <c r="DL142" t="s">
        <v>3</v>
      </c>
      <c r="DM142">
        <v>0</v>
      </c>
      <c r="DN142" t="s">
        <v>3</v>
      </c>
      <c r="DO142">
        <v>0</v>
      </c>
    </row>
    <row r="143" spans="1:119" x14ac:dyDescent="0.25">
      <c r="A143">
        <f>ROW(Source!A85)</f>
        <v>85</v>
      </c>
      <c r="B143">
        <v>55890823</v>
      </c>
      <c r="C143">
        <v>55982483</v>
      </c>
      <c r="D143">
        <v>55490209</v>
      </c>
      <c r="E143">
        <v>1</v>
      </c>
      <c r="F143">
        <v>1</v>
      </c>
      <c r="G143">
        <v>1081</v>
      </c>
      <c r="H143">
        <v>2</v>
      </c>
      <c r="I143" t="s">
        <v>1555</v>
      </c>
      <c r="J143" t="s">
        <v>1556</v>
      </c>
      <c r="K143" t="s">
        <v>1557</v>
      </c>
      <c r="L143">
        <v>1368</v>
      </c>
      <c r="N143">
        <v>1011</v>
      </c>
      <c r="O143" t="s">
        <v>1558</v>
      </c>
      <c r="P143" t="s">
        <v>1558</v>
      </c>
      <c r="Q143">
        <v>1</v>
      </c>
      <c r="W143">
        <v>0</v>
      </c>
      <c r="X143">
        <v>874612079</v>
      </c>
      <c r="Y143">
        <f>((AT143*1.2)*0.3)</f>
        <v>6.1200000000000004E-2</v>
      </c>
      <c r="AA143">
        <v>0</v>
      </c>
      <c r="AB143">
        <v>1485.19</v>
      </c>
      <c r="AC143">
        <v>744.56</v>
      </c>
      <c r="AD143">
        <v>0</v>
      </c>
      <c r="AE143">
        <v>0</v>
      </c>
      <c r="AF143">
        <v>83.1</v>
      </c>
      <c r="AG143">
        <v>12.62</v>
      </c>
      <c r="AH143">
        <v>0</v>
      </c>
      <c r="AI143">
        <v>1</v>
      </c>
      <c r="AJ143">
        <v>17.07</v>
      </c>
      <c r="AK143">
        <v>56.35</v>
      </c>
      <c r="AL143">
        <v>1</v>
      </c>
      <c r="AM143">
        <v>2</v>
      </c>
      <c r="AN143">
        <v>0</v>
      </c>
      <c r="AO143">
        <v>1</v>
      </c>
      <c r="AP143">
        <v>1</v>
      </c>
      <c r="AQ143">
        <v>0</v>
      </c>
      <c r="AR143">
        <v>0</v>
      </c>
      <c r="AS143" t="s">
        <v>3</v>
      </c>
      <c r="AT143">
        <v>0.17</v>
      </c>
      <c r="AU143" t="s">
        <v>32</v>
      </c>
      <c r="AV143">
        <v>0</v>
      </c>
      <c r="AW143">
        <v>2</v>
      </c>
      <c r="AX143">
        <v>55982492</v>
      </c>
      <c r="AY143">
        <v>1</v>
      </c>
      <c r="AZ143">
        <v>0</v>
      </c>
      <c r="BA143">
        <v>179</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CV143">
        <v>0</v>
      </c>
      <c r="CW143">
        <f>ROUND(Y143*Source!I85*DO143,9)</f>
        <v>13.129848000000001</v>
      </c>
      <c r="CX143">
        <f>ROUND(Y143*Source!I85,9)</f>
        <v>1.0404</v>
      </c>
      <c r="CY143">
        <f>AB143</f>
        <v>1485.19</v>
      </c>
      <c r="CZ143">
        <f>AF143</f>
        <v>83.1</v>
      </c>
      <c r="DA143">
        <f>AJ143</f>
        <v>17.07</v>
      </c>
      <c r="DB143">
        <f>ROUND(((ROUND(AT143*CZ143,2)*1.2)*0.3),6)</f>
        <v>5.0868000000000002</v>
      </c>
      <c r="DC143">
        <f>ROUND(((ROUND(AT143*AG143,2)*1.2)*0.3),6)</f>
        <v>0.77400000000000002</v>
      </c>
      <c r="DD143" t="s">
        <v>3</v>
      </c>
      <c r="DE143" t="s">
        <v>3</v>
      </c>
      <c r="DF143">
        <f t="shared" si="70"/>
        <v>0</v>
      </c>
      <c r="DG143">
        <f>ROUND(ROUND(AF143*AJ143,2)*CX143,2)</f>
        <v>1475.83</v>
      </c>
      <c r="DH143">
        <f>ROUND(ROUND(AG143*AK143,2)*CX143,2)</f>
        <v>739.87</v>
      </c>
      <c r="DI143">
        <f t="shared" si="69"/>
        <v>0</v>
      </c>
      <c r="DJ143">
        <f>DG143</f>
        <v>1475.83</v>
      </c>
      <c r="DK143">
        <v>0</v>
      </c>
      <c r="DL143" t="s">
        <v>1559</v>
      </c>
      <c r="DM143">
        <v>0</v>
      </c>
      <c r="DN143" t="s">
        <v>1554</v>
      </c>
      <c r="DO143">
        <v>12.62</v>
      </c>
    </row>
    <row r="144" spans="1:119" x14ac:dyDescent="0.25">
      <c r="A144">
        <f>ROW(Source!A85)</f>
        <v>85</v>
      </c>
      <c r="B144">
        <v>55890823</v>
      </c>
      <c r="C144">
        <v>55982483</v>
      </c>
      <c r="D144">
        <v>55482166</v>
      </c>
      <c r="E144">
        <v>1</v>
      </c>
      <c r="F144">
        <v>1</v>
      </c>
      <c r="G144">
        <v>1081</v>
      </c>
      <c r="H144">
        <v>3</v>
      </c>
      <c r="I144" t="s">
        <v>1572</v>
      </c>
      <c r="J144" t="s">
        <v>1573</v>
      </c>
      <c r="K144" t="s">
        <v>1574</v>
      </c>
      <c r="L144">
        <v>1301</v>
      </c>
      <c r="N144">
        <v>1003</v>
      </c>
      <c r="O144" t="s">
        <v>769</v>
      </c>
      <c r="P144" t="s">
        <v>769</v>
      </c>
      <c r="Q144">
        <v>1</v>
      </c>
      <c r="W144">
        <v>0</v>
      </c>
      <c r="X144">
        <v>876831867</v>
      </c>
      <c r="Y144">
        <f>((AT144*1)*0)</f>
        <v>0</v>
      </c>
      <c r="AA144">
        <v>4.76</v>
      </c>
      <c r="AB144">
        <v>0</v>
      </c>
      <c r="AC144">
        <v>0</v>
      </c>
      <c r="AD144">
        <v>0</v>
      </c>
      <c r="AE144">
        <v>0.69</v>
      </c>
      <c r="AF144">
        <v>0</v>
      </c>
      <c r="AG144">
        <v>0</v>
      </c>
      <c r="AH144">
        <v>0</v>
      </c>
      <c r="AI144">
        <v>6.9</v>
      </c>
      <c r="AJ144">
        <v>1</v>
      </c>
      <c r="AK144">
        <v>1</v>
      </c>
      <c r="AL144">
        <v>1</v>
      </c>
      <c r="AM144">
        <v>2</v>
      </c>
      <c r="AN144">
        <v>0</v>
      </c>
      <c r="AO144">
        <v>1</v>
      </c>
      <c r="AP144">
        <v>1</v>
      </c>
      <c r="AQ144">
        <v>0</v>
      </c>
      <c r="AR144">
        <v>0</v>
      </c>
      <c r="AS144" t="s">
        <v>3</v>
      </c>
      <c r="AT144">
        <v>4.43</v>
      </c>
      <c r="AU144" t="s">
        <v>31</v>
      </c>
      <c r="AV144">
        <v>0</v>
      </c>
      <c r="AW144">
        <v>2</v>
      </c>
      <c r="AX144">
        <v>55982493</v>
      </c>
      <c r="AY144">
        <v>1</v>
      </c>
      <c r="AZ144">
        <v>0</v>
      </c>
      <c r="BA144">
        <v>180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CV144">
        <v>0</v>
      </c>
      <c r="CW144">
        <v>0</v>
      </c>
      <c r="CX144">
        <f>ROUND(Y144*Source!I85,9)</f>
        <v>0</v>
      </c>
      <c r="CY144">
        <f>AA144</f>
        <v>4.76</v>
      </c>
      <c r="CZ144">
        <f>AE144</f>
        <v>0.69</v>
      </c>
      <c r="DA144">
        <f>AI144</f>
        <v>6.9</v>
      </c>
      <c r="DB144">
        <f>ROUND(((ROUND(AT144*CZ144,2)*1)*0),6)</f>
        <v>0</v>
      </c>
      <c r="DC144">
        <f>ROUND(((ROUND(AT144*AG144,2)*1)*0),6)</f>
        <v>0</v>
      </c>
      <c r="DD144" t="s">
        <v>3</v>
      </c>
      <c r="DE144" t="s">
        <v>3</v>
      </c>
      <c r="DF144">
        <f>ROUND(ROUND(AE144*AI144,2)*CX144,2)</f>
        <v>0</v>
      </c>
      <c r="DG144">
        <f t="shared" ref="DG144:DG153" si="71">ROUND(ROUND(AF144,2)*CX144,2)</f>
        <v>0</v>
      </c>
      <c r="DH144">
        <f t="shared" ref="DH144:DH153" si="72">ROUND(ROUND(AG144,2)*CX144,2)</f>
        <v>0</v>
      </c>
      <c r="DI144">
        <f t="shared" si="69"/>
        <v>0</v>
      </c>
      <c r="DJ144">
        <f>DF144</f>
        <v>0</v>
      </c>
      <c r="DK144">
        <v>0</v>
      </c>
      <c r="DL144" t="s">
        <v>3</v>
      </c>
      <c r="DM144">
        <v>0</v>
      </c>
      <c r="DN144" t="s">
        <v>3</v>
      </c>
      <c r="DO144">
        <v>0</v>
      </c>
    </row>
    <row r="145" spans="1:119" x14ac:dyDescent="0.25">
      <c r="A145">
        <f>ROW(Source!A85)</f>
        <v>85</v>
      </c>
      <c r="B145">
        <v>55890823</v>
      </c>
      <c r="C145">
        <v>55982483</v>
      </c>
      <c r="D145">
        <v>55482203</v>
      </c>
      <c r="E145">
        <v>1</v>
      </c>
      <c r="F145">
        <v>1</v>
      </c>
      <c r="G145">
        <v>1081</v>
      </c>
      <c r="H145">
        <v>3</v>
      </c>
      <c r="I145" t="s">
        <v>1404</v>
      </c>
      <c r="J145" t="s">
        <v>1406</v>
      </c>
      <c r="K145" t="s">
        <v>1405</v>
      </c>
      <c r="L145">
        <v>1356</v>
      </c>
      <c r="N145">
        <v>1010</v>
      </c>
      <c r="O145" t="s">
        <v>1355</v>
      </c>
      <c r="P145" t="s">
        <v>1355</v>
      </c>
      <c r="Q145">
        <v>1000</v>
      </c>
      <c r="W145">
        <v>0</v>
      </c>
      <c r="X145">
        <v>474149623</v>
      </c>
      <c r="Y145">
        <f>((AT145*1)*0)</f>
        <v>0</v>
      </c>
      <c r="AA145">
        <v>1527.69</v>
      </c>
      <c r="AB145">
        <v>0</v>
      </c>
      <c r="AC145">
        <v>0</v>
      </c>
      <c r="AD145">
        <v>0</v>
      </c>
      <c r="AE145">
        <v>226.66</v>
      </c>
      <c r="AF145">
        <v>0</v>
      </c>
      <c r="AG145">
        <v>0</v>
      </c>
      <c r="AH145">
        <v>0</v>
      </c>
      <c r="AI145">
        <v>6.74</v>
      </c>
      <c r="AJ145">
        <v>1</v>
      </c>
      <c r="AK145">
        <v>1</v>
      </c>
      <c r="AL145">
        <v>1</v>
      </c>
      <c r="AM145">
        <v>2</v>
      </c>
      <c r="AN145">
        <v>0</v>
      </c>
      <c r="AO145">
        <v>1</v>
      </c>
      <c r="AP145">
        <v>1</v>
      </c>
      <c r="AQ145">
        <v>0</v>
      </c>
      <c r="AR145">
        <v>0</v>
      </c>
      <c r="AS145" t="s">
        <v>3</v>
      </c>
      <c r="AT145">
        <v>1.2239999999999999E-2</v>
      </c>
      <c r="AU145" t="s">
        <v>31</v>
      </c>
      <c r="AV145">
        <v>0</v>
      </c>
      <c r="AW145">
        <v>2</v>
      </c>
      <c r="AX145">
        <v>55982494</v>
      </c>
      <c r="AY145">
        <v>1</v>
      </c>
      <c r="AZ145">
        <v>0</v>
      </c>
      <c r="BA145">
        <v>181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CV145">
        <v>0</v>
      </c>
      <c r="CW145">
        <v>0</v>
      </c>
      <c r="CX145">
        <f>ROUND(Y145*Source!I85,9)</f>
        <v>0</v>
      </c>
      <c r="CY145">
        <f>AA145</f>
        <v>1527.69</v>
      </c>
      <c r="CZ145">
        <f>AE145</f>
        <v>226.66</v>
      </c>
      <c r="DA145">
        <f>AI145</f>
        <v>6.74</v>
      </c>
      <c r="DB145">
        <f>ROUND(((ROUND(AT145*CZ145,2)*1)*0),6)</f>
        <v>0</v>
      </c>
      <c r="DC145">
        <f>ROUND(((ROUND(AT145*AG145,2)*1)*0),6)</f>
        <v>0</v>
      </c>
      <c r="DD145" t="s">
        <v>3</v>
      </c>
      <c r="DE145" t="s">
        <v>3</v>
      </c>
      <c r="DF145">
        <f>ROUND(ROUND(AE145*AI145,2)*CX145,2)</f>
        <v>0</v>
      </c>
      <c r="DG145">
        <f t="shared" si="71"/>
        <v>0</v>
      </c>
      <c r="DH145">
        <f t="shared" si="72"/>
        <v>0</v>
      </c>
      <c r="DI145">
        <f t="shared" si="69"/>
        <v>0</v>
      </c>
      <c r="DJ145">
        <f>DF145</f>
        <v>0</v>
      </c>
      <c r="DK145">
        <v>0</v>
      </c>
      <c r="DL145" t="s">
        <v>3</v>
      </c>
      <c r="DM145">
        <v>0</v>
      </c>
      <c r="DN145" t="s">
        <v>3</v>
      </c>
      <c r="DO145">
        <v>0</v>
      </c>
    </row>
    <row r="146" spans="1:119" x14ac:dyDescent="0.25">
      <c r="A146">
        <f>ROW(Source!A85)</f>
        <v>85</v>
      </c>
      <c r="B146">
        <v>55890823</v>
      </c>
      <c r="C146">
        <v>55982483</v>
      </c>
      <c r="D146">
        <v>55482617</v>
      </c>
      <c r="E146">
        <v>1</v>
      </c>
      <c r="F146">
        <v>1</v>
      </c>
      <c r="G146">
        <v>1081</v>
      </c>
      <c r="H146">
        <v>3</v>
      </c>
      <c r="I146" t="s">
        <v>1575</v>
      </c>
      <c r="J146" t="s">
        <v>1576</v>
      </c>
      <c r="K146" t="s">
        <v>1577</v>
      </c>
      <c r="L146">
        <v>1354</v>
      </c>
      <c r="N146">
        <v>1010</v>
      </c>
      <c r="O146" t="s">
        <v>266</v>
      </c>
      <c r="P146" t="s">
        <v>266</v>
      </c>
      <c r="Q146">
        <v>1</v>
      </c>
      <c r="W146">
        <v>0</v>
      </c>
      <c r="X146">
        <v>-1189947653</v>
      </c>
      <c r="Y146">
        <f>((AT146*1)*0)</f>
        <v>0</v>
      </c>
      <c r="AA146">
        <v>123.97</v>
      </c>
      <c r="AB146">
        <v>0</v>
      </c>
      <c r="AC146">
        <v>0</v>
      </c>
      <c r="AD146">
        <v>0</v>
      </c>
      <c r="AE146">
        <v>14.99</v>
      </c>
      <c r="AF146">
        <v>0</v>
      </c>
      <c r="AG146">
        <v>0</v>
      </c>
      <c r="AH146">
        <v>0</v>
      </c>
      <c r="AI146">
        <v>8.27</v>
      </c>
      <c r="AJ146">
        <v>1</v>
      </c>
      <c r="AK146">
        <v>1</v>
      </c>
      <c r="AL146">
        <v>1</v>
      </c>
      <c r="AM146">
        <v>2</v>
      </c>
      <c r="AN146">
        <v>0</v>
      </c>
      <c r="AO146">
        <v>1</v>
      </c>
      <c r="AP146">
        <v>1</v>
      </c>
      <c r="AQ146">
        <v>0</v>
      </c>
      <c r="AR146">
        <v>0</v>
      </c>
      <c r="AS146" t="s">
        <v>3</v>
      </c>
      <c r="AT146">
        <v>1</v>
      </c>
      <c r="AU146" t="s">
        <v>31</v>
      </c>
      <c r="AV146">
        <v>0</v>
      </c>
      <c r="AW146">
        <v>2</v>
      </c>
      <c r="AX146">
        <v>55982495</v>
      </c>
      <c r="AY146">
        <v>1</v>
      </c>
      <c r="AZ146">
        <v>0</v>
      </c>
      <c r="BA146">
        <v>182</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CV146">
        <v>0</v>
      </c>
      <c r="CW146">
        <v>0</v>
      </c>
      <c r="CX146">
        <f>ROUND(Y146*Source!I85,9)</f>
        <v>0</v>
      </c>
      <c r="CY146">
        <f>AA146</f>
        <v>123.97</v>
      </c>
      <c r="CZ146">
        <f>AE146</f>
        <v>14.99</v>
      </c>
      <c r="DA146">
        <f>AI146</f>
        <v>8.27</v>
      </c>
      <c r="DB146">
        <f>ROUND(((ROUND(AT146*CZ146,2)*1)*0),6)</f>
        <v>0</v>
      </c>
      <c r="DC146">
        <f>ROUND(((ROUND(AT146*AG146,2)*1)*0),6)</f>
        <v>0</v>
      </c>
      <c r="DD146" t="s">
        <v>3</v>
      </c>
      <c r="DE146" t="s">
        <v>3</v>
      </c>
      <c r="DF146">
        <f>ROUND(ROUND(AE146*AI146,2)*CX146,2)</f>
        <v>0</v>
      </c>
      <c r="DG146">
        <f t="shared" si="71"/>
        <v>0</v>
      </c>
      <c r="DH146">
        <f t="shared" si="72"/>
        <v>0</v>
      </c>
      <c r="DI146">
        <f t="shared" si="69"/>
        <v>0</v>
      </c>
      <c r="DJ146">
        <f>DF146</f>
        <v>0</v>
      </c>
      <c r="DK146">
        <v>0</v>
      </c>
      <c r="DL146" t="s">
        <v>3</v>
      </c>
      <c r="DM146">
        <v>0</v>
      </c>
      <c r="DN146" t="s">
        <v>3</v>
      </c>
      <c r="DO146">
        <v>0</v>
      </c>
    </row>
    <row r="147" spans="1:119" x14ac:dyDescent="0.25">
      <c r="A147">
        <f>ROW(Source!A85)</f>
        <v>85</v>
      </c>
      <c r="B147">
        <v>55890823</v>
      </c>
      <c r="C147">
        <v>55982483</v>
      </c>
      <c r="D147">
        <v>55481864</v>
      </c>
      <c r="E147">
        <v>1</v>
      </c>
      <c r="F147">
        <v>1</v>
      </c>
      <c r="G147">
        <v>1081</v>
      </c>
      <c r="H147">
        <v>3</v>
      </c>
      <c r="I147" t="s">
        <v>1669</v>
      </c>
      <c r="J147" t="s">
        <v>1670</v>
      </c>
      <c r="K147" t="s">
        <v>1671</v>
      </c>
      <c r="L147">
        <v>1301</v>
      </c>
      <c r="N147">
        <v>1003</v>
      </c>
      <c r="O147" t="s">
        <v>769</v>
      </c>
      <c r="P147" t="s">
        <v>769</v>
      </c>
      <c r="Q147">
        <v>1</v>
      </c>
      <c r="W147">
        <v>0</v>
      </c>
      <c r="X147">
        <v>-877267416</v>
      </c>
      <c r="Y147">
        <f>((AT147*1)*0)</f>
        <v>0</v>
      </c>
      <c r="AA147">
        <v>4.95</v>
      </c>
      <c r="AB147">
        <v>0</v>
      </c>
      <c r="AC147">
        <v>0</v>
      </c>
      <c r="AD147">
        <v>0</v>
      </c>
      <c r="AE147">
        <v>0.7</v>
      </c>
      <c r="AF147">
        <v>0</v>
      </c>
      <c r="AG147">
        <v>0</v>
      </c>
      <c r="AH147">
        <v>0</v>
      </c>
      <c r="AI147">
        <v>7.07</v>
      </c>
      <c r="AJ147">
        <v>1</v>
      </c>
      <c r="AK147">
        <v>1</v>
      </c>
      <c r="AL147">
        <v>1</v>
      </c>
      <c r="AM147">
        <v>2</v>
      </c>
      <c r="AN147">
        <v>0</v>
      </c>
      <c r="AO147">
        <v>1</v>
      </c>
      <c r="AP147">
        <v>1</v>
      </c>
      <c r="AQ147">
        <v>0</v>
      </c>
      <c r="AR147">
        <v>0</v>
      </c>
      <c r="AS147" t="s">
        <v>3</v>
      </c>
      <c r="AT147">
        <v>2.88</v>
      </c>
      <c r="AU147" t="s">
        <v>31</v>
      </c>
      <c r="AV147">
        <v>0</v>
      </c>
      <c r="AW147">
        <v>2</v>
      </c>
      <c r="AX147">
        <v>55982496</v>
      </c>
      <c r="AY147">
        <v>1</v>
      </c>
      <c r="AZ147">
        <v>0</v>
      </c>
      <c r="BA147">
        <v>183</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CV147">
        <v>0</v>
      </c>
      <c r="CW147">
        <v>0</v>
      </c>
      <c r="CX147">
        <f>ROUND(Y147*Source!I85,9)</f>
        <v>0</v>
      </c>
      <c r="CY147">
        <f>AA147</f>
        <v>4.95</v>
      </c>
      <c r="CZ147">
        <f>AE147</f>
        <v>0.7</v>
      </c>
      <c r="DA147">
        <f>AI147</f>
        <v>7.07</v>
      </c>
      <c r="DB147">
        <f>ROUND(((ROUND(AT147*CZ147,2)*1)*0),6)</f>
        <v>0</v>
      </c>
      <c r="DC147">
        <f>ROUND(((ROUND(AT147*AG147,2)*1)*0),6)</f>
        <v>0</v>
      </c>
      <c r="DD147" t="s">
        <v>3</v>
      </c>
      <c r="DE147" t="s">
        <v>3</v>
      </c>
      <c r="DF147">
        <f>ROUND(ROUND(AE147*AI147,2)*CX147,2)</f>
        <v>0</v>
      </c>
      <c r="DG147">
        <f t="shared" si="71"/>
        <v>0</v>
      </c>
      <c r="DH147">
        <f t="shared" si="72"/>
        <v>0</v>
      </c>
      <c r="DI147">
        <f t="shared" si="69"/>
        <v>0</v>
      </c>
      <c r="DJ147">
        <f>DF147</f>
        <v>0</v>
      </c>
      <c r="DK147">
        <v>0</v>
      </c>
      <c r="DL147" t="s">
        <v>3</v>
      </c>
      <c r="DM147">
        <v>0</v>
      </c>
      <c r="DN147" t="s">
        <v>3</v>
      </c>
      <c r="DO147">
        <v>0</v>
      </c>
    </row>
    <row r="148" spans="1:119" x14ac:dyDescent="0.25">
      <c r="A148">
        <f>ROW(Source!A85)</f>
        <v>85</v>
      </c>
      <c r="B148">
        <v>55890823</v>
      </c>
      <c r="C148">
        <v>55982483</v>
      </c>
      <c r="D148">
        <v>55481866</v>
      </c>
      <c r="E148">
        <v>1</v>
      </c>
      <c r="F148">
        <v>1</v>
      </c>
      <c r="G148">
        <v>1081</v>
      </c>
      <c r="H148">
        <v>3</v>
      </c>
      <c r="I148" t="s">
        <v>1672</v>
      </c>
      <c r="J148" t="s">
        <v>1673</v>
      </c>
      <c r="K148" t="s">
        <v>1674</v>
      </c>
      <c r="L148">
        <v>1356</v>
      </c>
      <c r="N148">
        <v>1010</v>
      </c>
      <c r="O148" t="s">
        <v>1355</v>
      </c>
      <c r="P148" t="s">
        <v>1355</v>
      </c>
      <c r="Q148">
        <v>1000</v>
      </c>
      <c r="W148">
        <v>0</v>
      </c>
      <c r="X148">
        <v>-314125572</v>
      </c>
      <c r="Y148">
        <f>((AT148*1)*0)</f>
        <v>0</v>
      </c>
      <c r="AA148">
        <v>215.29</v>
      </c>
      <c r="AB148">
        <v>0</v>
      </c>
      <c r="AC148">
        <v>0</v>
      </c>
      <c r="AD148">
        <v>0</v>
      </c>
      <c r="AE148">
        <v>6.44</v>
      </c>
      <c r="AF148">
        <v>0</v>
      </c>
      <c r="AG148">
        <v>0</v>
      </c>
      <c r="AH148">
        <v>0</v>
      </c>
      <c r="AI148">
        <v>33.43</v>
      </c>
      <c r="AJ148">
        <v>1</v>
      </c>
      <c r="AK148">
        <v>1</v>
      </c>
      <c r="AL148">
        <v>1</v>
      </c>
      <c r="AM148">
        <v>2</v>
      </c>
      <c r="AN148">
        <v>0</v>
      </c>
      <c r="AO148">
        <v>1</v>
      </c>
      <c r="AP148">
        <v>1</v>
      </c>
      <c r="AQ148">
        <v>0</v>
      </c>
      <c r="AR148">
        <v>0</v>
      </c>
      <c r="AS148" t="s">
        <v>3</v>
      </c>
      <c r="AT148">
        <v>2.4E-2</v>
      </c>
      <c r="AU148" t="s">
        <v>31</v>
      </c>
      <c r="AV148">
        <v>0</v>
      </c>
      <c r="AW148">
        <v>2</v>
      </c>
      <c r="AX148">
        <v>55982497</v>
      </c>
      <c r="AY148">
        <v>1</v>
      </c>
      <c r="AZ148">
        <v>0</v>
      </c>
      <c r="BA148">
        <v>184</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CV148">
        <v>0</v>
      </c>
      <c r="CW148">
        <v>0</v>
      </c>
      <c r="CX148">
        <f>ROUND(Y148*Source!I85,9)</f>
        <v>0</v>
      </c>
      <c r="CY148">
        <f>AA148</f>
        <v>215.29</v>
      </c>
      <c r="CZ148">
        <f>AE148</f>
        <v>6.44</v>
      </c>
      <c r="DA148">
        <f>AI148</f>
        <v>33.43</v>
      </c>
      <c r="DB148">
        <f>ROUND(((ROUND(AT148*CZ148,2)*1)*0),6)</f>
        <v>0</v>
      </c>
      <c r="DC148">
        <f>ROUND(((ROUND(AT148*AG148,2)*1)*0),6)</f>
        <v>0</v>
      </c>
      <c r="DD148" t="s">
        <v>3</v>
      </c>
      <c r="DE148" t="s">
        <v>3</v>
      </c>
      <c r="DF148">
        <f>ROUND(ROUND(AE148*AI148,2)*CX148,2)</f>
        <v>0</v>
      </c>
      <c r="DG148">
        <f t="shared" si="71"/>
        <v>0</v>
      </c>
      <c r="DH148">
        <f t="shared" si="72"/>
        <v>0</v>
      </c>
      <c r="DI148">
        <f t="shared" si="69"/>
        <v>0</v>
      </c>
      <c r="DJ148">
        <f>DF148</f>
        <v>0</v>
      </c>
      <c r="DK148">
        <v>0</v>
      </c>
      <c r="DL148" t="s">
        <v>3</v>
      </c>
      <c r="DM148">
        <v>0</v>
      </c>
      <c r="DN148" t="s">
        <v>3</v>
      </c>
      <c r="DO148">
        <v>0</v>
      </c>
    </row>
    <row r="149" spans="1:119" x14ac:dyDescent="0.25">
      <c r="A149">
        <f>ROW(Source!A86)</f>
        <v>86</v>
      </c>
      <c r="B149">
        <v>54971259</v>
      </c>
      <c r="C149">
        <v>55982502</v>
      </c>
      <c r="D149">
        <v>55424304</v>
      </c>
      <c r="E149">
        <v>1081</v>
      </c>
      <c r="F149">
        <v>1</v>
      </c>
      <c r="G149">
        <v>1081</v>
      </c>
      <c r="H149">
        <v>1</v>
      </c>
      <c r="I149" t="s">
        <v>1552</v>
      </c>
      <c r="J149" t="s">
        <v>3</v>
      </c>
      <c r="K149" t="s">
        <v>1553</v>
      </c>
      <c r="L149">
        <v>1191</v>
      </c>
      <c r="N149">
        <v>1013</v>
      </c>
      <c r="O149" t="s">
        <v>1554</v>
      </c>
      <c r="P149" t="s">
        <v>1554</v>
      </c>
      <c r="Q149">
        <v>1</v>
      </c>
      <c r="W149">
        <v>0</v>
      </c>
      <c r="X149">
        <v>476480486</v>
      </c>
      <c r="Y149">
        <f>((AT149*1.2)*0.3)</f>
        <v>34.160399999999996</v>
      </c>
      <c r="AA149">
        <v>0</v>
      </c>
      <c r="AB149">
        <v>0</v>
      </c>
      <c r="AC149">
        <v>0</v>
      </c>
      <c r="AD149">
        <v>0</v>
      </c>
      <c r="AE149">
        <v>0</v>
      </c>
      <c r="AF149">
        <v>0</v>
      </c>
      <c r="AG149">
        <v>0</v>
      </c>
      <c r="AH149">
        <v>0</v>
      </c>
      <c r="AI149">
        <v>1</v>
      </c>
      <c r="AJ149">
        <v>1</v>
      </c>
      <c r="AK149">
        <v>1</v>
      </c>
      <c r="AL149">
        <v>1</v>
      </c>
      <c r="AM149">
        <v>-2</v>
      </c>
      <c r="AN149">
        <v>0</v>
      </c>
      <c r="AO149">
        <v>1</v>
      </c>
      <c r="AP149">
        <v>1</v>
      </c>
      <c r="AQ149">
        <v>0</v>
      </c>
      <c r="AR149">
        <v>0</v>
      </c>
      <c r="AS149" t="s">
        <v>3</v>
      </c>
      <c r="AT149">
        <v>94.89</v>
      </c>
      <c r="AU149" t="s">
        <v>32</v>
      </c>
      <c r="AV149">
        <v>1</v>
      </c>
      <c r="AW149">
        <v>2</v>
      </c>
      <c r="AX149">
        <v>55982507</v>
      </c>
      <c r="AY149">
        <v>1</v>
      </c>
      <c r="AZ149">
        <v>0</v>
      </c>
      <c r="BA149">
        <v>189</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CU149">
        <f>ROUND(AT149*Source!I86*AH149*AL149,2)</f>
        <v>0</v>
      </c>
      <c r="CV149">
        <f>ROUND(Y149*Source!I86,9)</f>
        <v>3.0744359999999999</v>
      </c>
      <c r="CW149">
        <v>0</v>
      </c>
      <c r="CX149">
        <f>ROUND(Y149*Source!I86,9)</f>
        <v>3.0744359999999999</v>
      </c>
      <c r="CY149">
        <f>AD149</f>
        <v>0</v>
      </c>
      <c r="CZ149">
        <f>AH149</f>
        <v>0</v>
      </c>
      <c r="DA149">
        <f>AL149</f>
        <v>1</v>
      </c>
      <c r="DB149">
        <f>ROUND(((ROUND(AT149*CZ149,2)*1.2)*0.3),6)</f>
        <v>0</v>
      </c>
      <c r="DC149">
        <f>ROUND(((ROUND(AT149*AG149,2)*1.2)*0.3),6)</f>
        <v>0</v>
      </c>
      <c r="DD149" t="s">
        <v>3</v>
      </c>
      <c r="DE149" t="s">
        <v>3</v>
      </c>
      <c r="DF149">
        <f t="shared" ref="DF149:DF155" si="73">ROUND(ROUND(AE149,2)*CX149,2)</f>
        <v>0</v>
      </c>
      <c r="DG149">
        <f t="shared" si="71"/>
        <v>0</v>
      </c>
      <c r="DH149">
        <f t="shared" si="72"/>
        <v>0</v>
      </c>
      <c r="DI149">
        <f t="shared" si="69"/>
        <v>0</v>
      </c>
      <c r="DJ149">
        <f>DI149</f>
        <v>0</v>
      </c>
      <c r="DK149">
        <v>0</v>
      </c>
      <c r="DL149" t="s">
        <v>3</v>
      </c>
      <c r="DM149">
        <v>0</v>
      </c>
      <c r="DN149" t="s">
        <v>3</v>
      </c>
      <c r="DO149">
        <v>0</v>
      </c>
    </row>
    <row r="150" spans="1:119" x14ac:dyDescent="0.25">
      <c r="A150">
        <f>ROW(Source!A86)</f>
        <v>86</v>
      </c>
      <c r="B150">
        <v>54971259</v>
      </c>
      <c r="C150">
        <v>55982502</v>
      </c>
      <c r="D150">
        <v>55490209</v>
      </c>
      <c r="E150">
        <v>1</v>
      </c>
      <c r="F150">
        <v>1</v>
      </c>
      <c r="G150">
        <v>1081</v>
      </c>
      <c r="H150">
        <v>2</v>
      </c>
      <c r="I150" t="s">
        <v>1555</v>
      </c>
      <c r="J150" t="s">
        <v>1556</v>
      </c>
      <c r="K150" t="s">
        <v>1557</v>
      </c>
      <c r="L150">
        <v>1368</v>
      </c>
      <c r="N150">
        <v>1011</v>
      </c>
      <c r="O150" t="s">
        <v>1558</v>
      </c>
      <c r="P150" t="s">
        <v>1558</v>
      </c>
      <c r="Q150">
        <v>1</v>
      </c>
      <c r="W150">
        <v>0</v>
      </c>
      <c r="X150">
        <v>874612079</v>
      </c>
      <c r="Y150">
        <f>((AT150*1.2)*0.3)</f>
        <v>7.1999999999999998E-3</v>
      </c>
      <c r="AA150">
        <v>0</v>
      </c>
      <c r="AB150">
        <v>87.01</v>
      </c>
      <c r="AC150">
        <v>13.21</v>
      </c>
      <c r="AD150">
        <v>0</v>
      </c>
      <c r="AE150">
        <v>0</v>
      </c>
      <c r="AF150">
        <v>83.1</v>
      </c>
      <c r="AG150">
        <v>12.62</v>
      </c>
      <c r="AH150">
        <v>0</v>
      </c>
      <c r="AI150">
        <v>1</v>
      </c>
      <c r="AJ150">
        <v>1</v>
      </c>
      <c r="AK150">
        <v>1</v>
      </c>
      <c r="AL150">
        <v>1</v>
      </c>
      <c r="AM150">
        <v>-2</v>
      </c>
      <c r="AN150">
        <v>0</v>
      </c>
      <c r="AO150">
        <v>1</v>
      </c>
      <c r="AP150">
        <v>1</v>
      </c>
      <c r="AQ150">
        <v>0</v>
      </c>
      <c r="AR150">
        <v>0</v>
      </c>
      <c r="AS150" t="s">
        <v>3</v>
      </c>
      <c r="AT150">
        <v>0.02</v>
      </c>
      <c r="AU150" t="s">
        <v>32</v>
      </c>
      <c r="AV150">
        <v>0</v>
      </c>
      <c r="AW150">
        <v>2</v>
      </c>
      <c r="AX150">
        <v>55982508</v>
      </c>
      <c r="AY150">
        <v>1</v>
      </c>
      <c r="AZ150">
        <v>0</v>
      </c>
      <c r="BA150">
        <v>190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CV150">
        <v>0</v>
      </c>
      <c r="CW150">
        <f>ROUND(Y150*Source!I86*DO150,9)</f>
        <v>8.1777599999999992E-3</v>
      </c>
      <c r="CX150">
        <f>ROUND(Y150*Source!I86,9)</f>
        <v>6.4800000000000003E-4</v>
      </c>
      <c r="CY150">
        <f>AB150</f>
        <v>87.01</v>
      </c>
      <c r="CZ150">
        <f>AF150</f>
        <v>83.1</v>
      </c>
      <c r="DA150">
        <f>AJ150</f>
        <v>1</v>
      </c>
      <c r="DB150">
        <f>ROUND(((ROUND(AT150*CZ150,2)*1.2)*0.3),6)</f>
        <v>0.59760000000000002</v>
      </c>
      <c r="DC150">
        <f>ROUND(((ROUND(AT150*AG150,2)*1.2)*0.3),6)</f>
        <v>0.09</v>
      </c>
      <c r="DD150" t="s">
        <v>3</v>
      </c>
      <c r="DE150" t="s">
        <v>3</v>
      </c>
      <c r="DF150">
        <f t="shared" si="73"/>
        <v>0</v>
      </c>
      <c r="DG150">
        <f t="shared" si="71"/>
        <v>0.05</v>
      </c>
      <c r="DH150">
        <f t="shared" si="72"/>
        <v>0.01</v>
      </c>
      <c r="DI150">
        <f t="shared" si="69"/>
        <v>0</v>
      </c>
      <c r="DJ150">
        <f>DG150</f>
        <v>0.05</v>
      </c>
      <c r="DK150">
        <v>0</v>
      </c>
      <c r="DL150" t="s">
        <v>1559</v>
      </c>
      <c r="DM150">
        <v>0</v>
      </c>
      <c r="DN150" t="s">
        <v>1554</v>
      </c>
      <c r="DO150">
        <v>12.62</v>
      </c>
    </row>
    <row r="151" spans="1:119" x14ac:dyDescent="0.25">
      <c r="A151">
        <f>ROW(Source!A86)</f>
        <v>86</v>
      </c>
      <c r="B151">
        <v>54971259</v>
      </c>
      <c r="C151">
        <v>55982502</v>
      </c>
      <c r="D151">
        <v>55490263</v>
      </c>
      <c r="E151">
        <v>1</v>
      </c>
      <c r="F151">
        <v>1</v>
      </c>
      <c r="G151">
        <v>1081</v>
      </c>
      <c r="H151">
        <v>2</v>
      </c>
      <c r="I151" t="s">
        <v>1601</v>
      </c>
      <c r="J151" t="s">
        <v>1602</v>
      </c>
      <c r="K151" t="s">
        <v>1603</v>
      </c>
      <c r="L151">
        <v>1368</v>
      </c>
      <c r="N151">
        <v>1011</v>
      </c>
      <c r="O151" t="s">
        <v>1558</v>
      </c>
      <c r="P151" t="s">
        <v>1558</v>
      </c>
      <c r="Q151">
        <v>1</v>
      </c>
      <c r="W151">
        <v>0</v>
      </c>
      <c r="X151">
        <v>-1895752648</v>
      </c>
      <c r="Y151">
        <f>((AT151*1.2)*0.3)</f>
        <v>0.88559999999999994</v>
      </c>
      <c r="AA151">
        <v>0</v>
      </c>
      <c r="AB151">
        <v>0.81</v>
      </c>
      <c r="AC151">
        <v>0</v>
      </c>
      <c r="AD151">
        <v>0</v>
      </c>
      <c r="AE151">
        <v>0</v>
      </c>
      <c r="AF151">
        <v>0.77</v>
      </c>
      <c r="AG151">
        <v>0</v>
      </c>
      <c r="AH151">
        <v>0</v>
      </c>
      <c r="AI151">
        <v>1</v>
      </c>
      <c r="AJ151">
        <v>1</v>
      </c>
      <c r="AK151">
        <v>1</v>
      </c>
      <c r="AL151">
        <v>1</v>
      </c>
      <c r="AM151">
        <v>-2</v>
      </c>
      <c r="AN151">
        <v>0</v>
      </c>
      <c r="AO151">
        <v>1</v>
      </c>
      <c r="AP151">
        <v>1</v>
      </c>
      <c r="AQ151">
        <v>0</v>
      </c>
      <c r="AR151">
        <v>0</v>
      </c>
      <c r="AS151" t="s">
        <v>3</v>
      </c>
      <c r="AT151">
        <v>2.46</v>
      </c>
      <c r="AU151" t="s">
        <v>32</v>
      </c>
      <c r="AV151">
        <v>0</v>
      </c>
      <c r="AW151">
        <v>2</v>
      </c>
      <c r="AX151">
        <v>55982509</v>
      </c>
      <c r="AY151">
        <v>1</v>
      </c>
      <c r="AZ151">
        <v>0</v>
      </c>
      <c r="BA151">
        <v>191</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CV151">
        <v>0</v>
      </c>
      <c r="CW151">
        <f>ROUND(Y151*Source!I86*DO151,9)</f>
        <v>0</v>
      </c>
      <c r="CX151">
        <f>ROUND(Y151*Source!I86,9)</f>
        <v>7.9703999999999997E-2</v>
      </c>
      <c r="CY151">
        <f>AB151</f>
        <v>0.81</v>
      </c>
      <c r="CZ151">
        <f>AF151</f>
        <v>0.77</v>
      </c>
      <c r="DA151">
        <f>AJ151</f>
        <v>1</v>
      </c>
      <c r="DB151">
        <f>ROUND(((ROUND(AT151*CZ151,2)*1.2)*0.3),6)</f>
        <v>0.6804</v>
      </c>
      <c r="DC151">
        <f>ROUND(((ROUND(AT151*AG151,2)*1.2)*0.3),6)</f>
        <v>0</v>
      </c>
      <c r="DD151" t="s">
        <v>3</v>
      </c>
      <c r="DE151" t="s">
        <v>3</v>
      </c>
      <c r="DF151">
        <f t="shared" si="73"/>
        <v>0</v>
      </c>
      <c r="DG151">
        <f t="shared" si="71"/>
        <v>0.06</v>
      </c>
      <c r="DH151">
        <f t="shared" si="72"/>
        <v>0</v>
      </c>
      <c r="DI151">
        <f t="shared" si="69"/>
        <v>0</v>
      </c>
      <c r="DJ151">
        <f>DG151</f>
        <v>0.06</v>
      </c>
      <c r="DK151">
        <v>0</v>
      </c>
      <c r="DL151" t="s">
        <v>3</v>
      </c>
      <c r="DM151">
        <v>0</v>
      </c>
      <c r="DN151" t="s">
        <v>3</v>
      </c>
      <c r="DO151">
        <v>0</v>
      </c>
    </row>
    <row r="152" spans="1:119" x14ac:dyDescent="0.25">
      <c r="A152">
        <f>ROW(Source!A86)</f>
        <v>86</v>
      </c>
      <c r="B152">
        <v>54971259</v>
      </c>
      <c r="C152">
        <v>55982502</v>
      </c>
      <c r="D152">
        <v>55469271</v>
      </c>
      <c r="E152">
        <v>1</v>
      </c>
      <c r="F152">
        <v>1</v>
      </c>
      <c r="G152">
        <v>1081</v>
      </c>
      <c r="H152">
        <v>3</v>
      </c>
      <c r="I152" t="s">
        <v>1625</v>
      </c>
      <c r="J152" t="s">
        <v>1626</v>
      </c>
      <c r="K152" t="s">
        <v>1627</v>
      </c>
      <c r="L152">
        <v>1354</v>
      </c>
      <c r="N152">
        <v>1010</v>
      </c>
      <c r="O152" t="s">
        <v>266</v>
      </c>
      <c r="P152" t="s">
        <v>266</v>
      </c>
      <c r="Q152">
        <v>1</v>
      </c>
      <c r="W152">
        <v>0</v>
      </c>
      <c r="X152">
        <v>1339646332</v>
      </c>
      <c r="Y152">
        <f>((AT152*1)*0)</f>
        <v>0</v>
      </c>
      <c r="AA152">
        <v>14.56</v>
      </c>
      <c r="AB152">
        <v>0</v>
      </c>
      <c r="AC152">
        <v>0</v>
      </c>
      <c r="AD152">
        <v>0</v>
      </c>
      <c r="AE152">
        <v>14.56</v>
      </c>
      <c r="AF152">
        <v>0</v>
      </c>
      <c r="AG152">
        <v>0</v>
      </c>
      <c r="AH152">
        <v>0</v>
      </c>
      <c r="AI152">
        <v>1</v>
      </c>
      <c r="AJ152">
        <v>1</v>
      </c>
      <c r="AK152">
        <v>1</v>
      </c>
      <c r="AL152">
        <v>1</v>
      </c>
      <c r="AM152">
        <v>-2</v>
      </c>
      <c r="AN152">
        <v>0</v>
      </c>
      <c r="AO152">
        <v>1</v>
      </c>
      <c r="AP152">
        <v>1</v>
      </c>
      <c r="AQ152">
        <v>0</v>
      </c>
      <c r="AR152">
        <v>0</v>
      </c>
      <c r="AS152" t="s">
        <v>3</v>
      </c>
      <c r="AT152">
        <v>8.7999999999999995E-2</v>
      </c>
      <c r="AU152" t="s">
        <v>31</v>
      </c>
      <c r="AV152">
        <v>0</v>
      </c>
      <c r="AW152">
        <v>2</v>
      </c>
      <c r="AX152">
        <v>55982510</v>
      </c>
      <c r="AY152">
        <v>1</v>
      </c>
      <c r="AZ152">
        <v>0</v>
      </c>
      <c r="BA152">
        <v>192</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CV152">
        <v>0</v>
      </c>
      <c r="CW152">
        <v>0</v>
      </c>
      <c r="CX152">
        <f>ROUND(Y152*Source!I86,9)</f>
        <v>0</v>
      </c>
      <c r="CY152">
        <f>AA152</f>
        <v>14.56</v>
      </c>
      <c r="CZ152">
        <f>AE152</f>
        <v>14.56</v>
      </c>
      <c r="DA152">
        <f>AI152</f>
        <v>1</v>
      </c>
      <c r="DB152">
        <f>ROUND(((ROUND(AT152*CZ152,2)*1)*0),6)</f>
        <v>0</v>
      </c>
      <c r="DC152">
        <f>ROUND(((ROUND(AT152*AG152,2)*1)*0),6)</f>
        <v>0</v>
      </c>
      <c r="DD152" t="s">
        <v>3</v>
      </c>
      <c r="DE152" t="s">
        <v>3</v>
      </c>
      <c r="DF152">
        <f t="shared" si="73"/>
        <v>0</v>
      </c>
      <c r="DG152">
        <f t="shared" si="71"/>
        <v>0</v>
      </c>
      <c r="DH152">
        <f t="shared" si="72"/>
        <v>0</v>
      </c>
      <c r="DI152">
        <f t="shared" si="69"/>
        <v>0</v>
      </c>
      <c r="DJ152">
        <f>DF152</f>
        <v>0</v>
      </c>
      <c r="DK152">
        <v>0</v>
      </c>
      <c r="DL152" t="s">
        <v>3</v>
      </c>
      <c r="DM152">
        <v>0</v>
      </c>
      <c r="DN152" t="s">
        <v>3</v>
      </c>
      <c r="DO152">
        <v>0</v>
      </c>
    </row>
    <row r="153" spans="1:119" x14ac:dyDescent="0.25">
      <c r="A153">
        <f>ROW(Source!A87)</f>
        <v>87</v>
      </c>
      <c r="B153">
        <v>55890823</v>
      </c>
      <c r="C153">
        <v>55982502</v>
      </c>
      <c r="D153">
        <v>55424304</v>
      </c>
      <c r="E153">
        <v>1081</v>
      </c>
      <c r="F153">
        <v>1</v>
      </c>
      <c r="G153">
        <v>1081</v>
      </c>
      <c r="H153">
        <v>1</v>
      </c>
      <c r="I153" t="s">
        <v>1552</v>
      </c>
      <c r="J153" t="s">
        <v>3</v>
      </c>
      <c r="K153" t="s">
        <v>1553</v>
      </c>
      <c r="L153">
        <v>1191</v>
      </c>
      <c r="N153">
        <v>1013</v>
      </c>
      <c r="O153" t="s">
        <v>1554</v>
      </c>
      <c r="P153" t="s">
        <v>1554</v>
      </c>
      <c r="Q153">
        <v>1</v>
      </c>
      <c r="W153">
        <v>0</v>
      </c>
      <c r="X153">
        <v>476480486</v>
      </c>
      <c r="Y153">
        <f>((AT153*1.2)*0.3)</f>
        <v>34.160399999999996</v>
      </c>
      <c r="AA153">
        <v>0</v>
      </c>
      <c r="AB153">
        <v>0</v>
      </c>
      <c r="AC153">
        <v>0</v>
      </c>
      <c r="AD153">
        <v>0</v>
      </c>
      <c r="AE153">
        <v>0</v>
      </c>
      <c r="AF153">
        <v>0</v>
      </c>
      <c r="AG153">
        <v>0</v>
      </c>
      <c r="AH153">
        <v>0</v>
      </c>
      <c r="AI153">
        <v>1</v>
      </c>
      <c r="AJ153">
        <v>1</v>
      </c>
      <c r="AK153">
        <v>1</v>
      </c>
      <c r="AL153">
        <v>1</v>
      </c>
      <c r="AM153">
        <v>5</v>
      </c>
      <c r="AN153">
        <v>0</v>
      </c>
      <c r="AO153">
        <v>1</v>
      </c>
      <c r="AP153">
        <v>1</v>
      </c>
      <c r="AQ153">
        <v>0</v>
      </c>
      <c r="AR153">
        <v>0</v>
      </c>
      <c r="AS153" t="s">
        <v>3</v>
      </c>
      <c r="AT153">
        <v>94.89</v>
      </c>
      <c r="AU153" t="s">
        <v>32</v>
      </c>
      <c r="AV153">
        <v>1</v>
      </c>
      <c r="AW153">
        <v>2</v>
      </c>
      <c r="AX153">
        <v>55982507</v>
      </c>
      <c r="AY153">
        <v>1</v>
      </c>
      <c r="AZ153">
        <v>0</v>
      </c>
      <c r="BA153">
        <v>194</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CU153">
        <f>ROUND(AT153*Source!I87*AH153*AL153,2)</f>
        <v>0</v>
      </c>
      <c r="CV153">
        <f>ROUND(Y153*Source!I87,9)</f>
        <v>3.0744359999999999</v>
      </c>
      <c r="CW153">
        <v>0</v>
      </c>
      <c r="CX153">
        <f>ROUND(Y153*Source!I87,9)</f>
        <v>3.0744359999999999</v>
      </c>
      <c r="CY153">
        <f>AD153</f>
        <v>0</v>
      </c>
      <c r="CZ153">
        <f>AH153</f>
        <v>0</v>
      </c>
      <c r="DA153">
        <f>AL153</f>
        <v>1</v>
      </c>
      <c r="DB153">
        <f>ROUND(((ROUND(AT153*CZ153,2)*1.2)*0.3),6)</f>
        <v>0</v>
      </c>
      <c r="DC153">
        <f>ROUND(((ROUND(AT153*AG153,2)*1.2)*0.3),6)</f>
        <v>0</v>
      </c>
      <c r="DD153" t="s">
        <v>3</v>
      </c>
      <c r="DE153" t="s">
        <v>3</v>
      </c>
      <c r="DF153">
        <f t="shared" si="73"/>
        <v>0</v>
      </c>
      <c r="DG153">
        <f t="shared" si="71"/>
        <v>0</v>
      </c>
      <c r="DH153">
        <f t="shared" si="72"/>
        <v>0</v>
      </c>
      <c r="DI153">
        <f t="shared" si="69"/>
        <v>0</v>
      </c>
      <c r="DJ153">
        <f>DI153</f>
        <v>0</v>
      </c>
      <c r="DK153">
        <v>0</v>
      </c>
      <c r="DL153" t="s">
        <v>3</v>
      </c>
      <c r="DM153">
        <v>0</v>
      </c>
      <c r="DN153" t="s">
        <v>3</v>
      </c>
      <c r="DO153">
        <v>0</v>
      </c>
    </row>
    <row r="154" spans="1:119" x14ac:dyDescent="0.25">
      <c r="A154">
        <f>ROW(Source!A87)</f>
        <v>87</v>
      </c>
      <c r="B154">
        <v>55890823</v>
      </c>
      <c r="C154">
        <v>55982502</v>
      </c>
      <c r="D154">
        <v>55490209</v>
      </c>
      <c r="E154">
        <v>1</v>
      </c>
      <c r="F154">
        <v>1</v>
      </c>
      <c r="G154">
        <v>1081</v>
      </c>
      <c r="H154">
        <v>2</v>
      </c>
      <c r="I154" t="s">
        <v>1555</v>
      </c>
      <c r="J154" t="s">
        <v>1556</v>
      </c>
      <c r="K154" t="s">
        <v>1557</v>
      </c>
      <c r="L154">
        <v>1368</v>
      </c>
      <c r="N154">
        <v>1011</v>
      </c>
      <c r="O154" t="s">
        <v>1558</v>
      </c>
      <c r="P154" t="s">
        <v>1558</v>
      </c>
      <c r="Q154">
        <v>1</v>
      </c>
      <c r="W154">
        <v>0</v>
      </c>
      <c r="X154">
        <v>874612079</v>
      </c>
      <c r="Y154">
        <f>((AT154*1.2)*0.3)</f>
        <v>7.1999999999999998E-3</v>
      </c>
      <c r="AA154">
        <v>0</v>
      </c>
      <c r="AB154">
        <v>1485.19</v>
      </c>
      <c r="AC154">
        <v>744.56</v>
      </c>
      <c r="AD154">
        <v>0</v>
      </c>
      <c r="AE154">
        <v>0</v>
      </c>
      <c r="AF154">
        <v>83.1</v>
      </c>
      <c r="AG154">
        <v>12.62</v>
      </c>
      <c r="AH154">
        <v>0</v>
      </c>
      <c r="AI154">
        <v>1</v>
      </c>
      <c r="AJ154">
        <v>17.07</v>
      </c>
      <c r="AK154">
        <v>56.35</v>
      </c>
      <c r="AL154">
        <v>1</v>
      </c>
      <c r="AM154">
        <v>2</v>
      </c>
      <c r="AN154">
        <v>0</v>
      </c>
      <c r="AO154">
        <v>1</v>
      </c>
      <c r="AP154">
        <v>1</v>
      </c>
      <c r="AQ154">
        <v>0</v>
      </c>
      <c r="AR154">
        <v>0</v>
      </c>
      <c r="AS154" t="s">
        <v>3</v>
      </c>
      <c r="AT154">
        <v>0.02</v>
      </c>
      <c r="AU154" t="s">
        <v>32</v>
      </c>
      <c r="AV154">
        <v>0</v>
      </c>
      <c r="AW154">
        <v>2</v>
      </c>
      <c r="AX154">
        <v>55982508</v>
      </c>
      <c r="AY154">
        <v>1</v>
      </c>
      <c r="AZ154">
        <v>0</v>
      </c>
      <c r="BA154">
        <v>195</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CV154">
        <v>0</v>
      </c>
      <c r="CW154">
        <f>ROUND(Y154*Source!I87*DO154,9)</f>
        <v>8.1777599999999992E-3</v>
      </c>
      <c r="CX154">
        <f>ROUND(Y154*Source!I87,9)</f>
        <v>6.4800000000000003E-4</v>
      </c>
      <c r="CY154">
        <f>AB154</f>
        <v>1485.19</v>
      </c>
      <c r="CZ154">
        <f>AF154</f>
        <v>83.1</v>
      </c>
      <c r="DA154">
        <f>AJ154</f>
        <v>17.07</v>
      </c>
      <c r="DB154">
        <f>ROUND(((ROUND(AT154*CZ154,2)*1.2)*0.3),6)</f>
        <v>0.59760000000000002</v>
      </c>
      <c r="DC154">
        <f>ROUND(((ROUND(AT154*AG154,2)*1.2)*0.3),6)</f>
        <v>0.09</v>
      </c>
      <c r="DD154" t="s">
        <v>3</v>
      </c>
      <c r="DE154" t="s">
        <v>3</v>
      </c>
      <c r="DF154">
        <f t="shared" si="73"/>
        <v>0</v>
      </c>
      <c r="DG154">
        <f>ROUND(ROUND(AF154*AJ154,2)*CX154,2)</f>
        <v>0.92</v>
      </c>
      <c r="DH154">
        <f>ROUND(ROUND(AG154*AK154,2)*CX154,2)</f>
        <v>0.46</v>
      </c>
      <c r="DI154">
        <f t="shared" si="69"/>
        <v>0</v>
      </c>
      <c r="DJ154">
        <f>DG154</f>
        <v>0.92</v>
      </c>
      <c r="DK154">
        <v>0</v>
      </c>
      <c r="DL154" t="s">
        <v>1559</v>
      </c>
      <c r="DM154">
        <v>0</v>
      </c>
      <c r="DN154" t="s">
        <v>1554</v>
      </c>
      <c r="DO154">
        <v>12.62</v>
      </c>
    </row>
    <row r="155" spans="1:119" x14ac:dyDescent="0.25">
      <c r="A155">
        <f>ROW(Source!A87)</f>
        <v>87</v>
      </c>
      <c r="B155">
        <v>55890823</v>
      </c>
      <c r="C155">
        <v>55982502</v>
      </c>
      <c r="D155">
        <v>55490263</v>
      </c>
      <c r="E155">
        <v>1</v>
      </c>
      <c r="F155">
        <v>1</v>
      </c>
      <c r="G155">
        <v>1081</v>
      </c>
      <c r="H155">
        <v>2</v>
      </c>
      <c r="I155" t="s">
        <v>1601</v>
      </c>
      <c r="J155" t="s">
        <v>1602</v>
      </c>
      <c r="K155" t="s">
        <v>1603</v>
      </c>
      <c r="L155">
        <v>1368</v>
      </c>
      <c r="N155">
        <v>1011</v>
      </c>
      <c r="O155" t="s">
        <v>1558</v>
      </c>
      <c r="P155" t="s">
        <v>1558</v>
      </c>
      <c r="Q155">
        <v>1</v>
      </c>
      <c r="W155">
        <v>0</v>
      </c>
      <c r="X155">
        <v>-1895752648</v>
      </c>
      <c r="Y155">
        <f>((AT155*1.2)*0.3)</f>
        <v>0.88559999999999994</v>
      </c>
      <c r="AA155">
        <v>0</v>
      </c>
      <c r="AB155">
        <v>7.71</v>
      </c>
      <c r="AC155">
        <v>0</v>
      </c>
      <c r="AD155">
        <v>0</v>
      </c>
      <c r="AE155">
        <v>0</v>
      </c>
      <c r="AF155">
        <v>0.77</v>
      </c>
      <c r="AG155">
        <v>0</v>
      </c>
      <c r="AH155">
        <v>0</v>
      </c>
      <c r="AI155">
        <v>1</v>
      </c>
      <c r="AJ155">
        <v>9.56</v>
      </c>
      <c r="AK155">
        <v>1</v>
      </c>
      <c r="AL155">
        <v>1</v>
      </c>
      <c r="AM155">
        <v>2</v>
      </c>
      <c r="AN155">
        <v>0</v>
      </c>
      <c r="AO155">
        <v>1</v>
      </c>
      <c r="AP155">
        <v>1</v>
      </c>
      <c r="AQ155">
        <v>0</v>
      </c>
      <c r="AR155">
        <v>0</v>
      </c>
      <c r="AS155" t="s">
        <v>3</v>
      </c>
      <c r="AT155">
        <v>2.46</v>
      </c>
      <c r="AU155" t="s">
        <v>32</v>
      </c>
      <c r="AV155">
        <v>0</v>
      </c>
      <c r="AW155">
        <v>2</v>
      </c>
      <c r="AX155">
        <v>55982509</v>
      </c>
      <c r="AY155">
        <v>1</v>
      </c>
      <c r="AZ155">
        <v>0</v>
      </c>
      <c r="BA155">
        <v>196</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CV155">
        <v>0</v>
      </c>
      <c r="CW155">
        <f>ROUND(Y155*Source!I87*DO155,9)</f>
        <v>0</v>
      </c>
      <c r="CX155">
        <f>ROUND(Y155*Source!I87,9)</f>
        <v>7.9703999999999997E-2</v>
      </c>
      <c r="CY155">
        <f>AB155</f>
        <v>7.71</v>
      </c>
      <c r="CZ155">
        <f>AF155</f>
        <v>0.77</v>
      </c>
      <c r="DA155">
        <f>AJ155</f>
        <v>9.56</v>
      </c>
      <c r="DB155">
        <f>ROUND(((ROUND(AT155*CZ155,2)*1.2)*0.3),6)</f>
        <v>0.6804</v>
      </c>
      <c r="DC155">
        <f>ROUND(((ROUND(AT155*AG155,2)*1.2)*0.3),6)</f>
        <v>0</v>
      </c>
      <c r="DD155" t="s">
        <v>3</v>
      </c>
      <c r="DE155" t="s">
        <v>3</v>
      </c>
      <c r="DF155">
        <f t="shared" si="73"/>
        <v>0</v>
      </c>
      <c r="DG155">
        <f>ROUND(ROUND(AF155*AJ155,2)*CX155,2)</f>
        <v>0.59</v>
      </c>
      <c r="DH155">
        <f t="shared" ref="DH155:DH182" si="74">ROUND(ROUND(AG155,2)*CX155,2)</f>
        <v>0</v>
      </c>
      <c r="DI155">
        <f t="shared" si="69"/>
        <v>0</v>
      </c>
      <c r="DJ155">
        <f>DG155</f>
        <v>0.59</v>
      </c>
      <c r="DK155">
        <v>0</v>
      </c>
      <c r="DL155" t="s">
        <v>3</v>
      </c>
      <c r="DM155">
        <v>0</v>
      </c>
      <c r="DN155" t="s">
        <v>3</v>
      </c>
      <c r="DO155">
        <v>0</v>
      </c>
    </row>
    <row r="156" spans="1:119" x14ac:dyDescent="0.25">
      <c r="A156">
        <f>ROW(Source!A87)</f>
        <v>87</v>
      </c>
      <c r="B156">
        <v>55890823</v>
      </c>
      <c r="C156">
        <v>55982502</v>
      </c>
      <c r="D156">
        <v>55469271</v>
      </c>
      <c r="E156">
        <v>1</v>
      </c>
      <c r="F156">
        <v>1</v>
      </c>
      <c r="G156">
        <v>1081</v>
      </c>
      <c r="H156">
        <v>3</v>
      </c>
      <c r="I156" t="s">
        <v>1625</v>
      </c>
      <c r="J156" t="s">
        <v>1626</v>
      </c>
      <c r="K156" t="s">
        <v>1627</v>
      </c>
      <c r="L156">
        <v>1354</v>
      </c>
      <c r="N156">
        <v>1010</v>
      </c>
      <c r="O156" t="s">
        <v>266</v>
      </c>
      <c r="P156" t="s">
        <v>266</v>
      </c>
      <c r="Q156">
        <v>1</v>
      </c>
      <c r="W156">
        <v>0</v>
      </c>
      <c r="X156">
        <v>1339646332</v>
      </c>
      <c r="Y156">
        <f>((AT156*1)*0)</f>
        <v>0</v>
      </c>
      <c r="AA156">
        <v>71.78</v>
      </c>
      <c r="AB156">
        <v>0</v>
      </c>
      <c r="AC156">
        <v>0</v>
      </c>
      <c r="AD156">
        <v>0</v>
      </c>
      <c r="AE156">
        <v>14.56</v>
      </c>
      <c r="AF156">
        <v>0</v>
      </c>
      <c r="AG156">
        <v>0</v>
      </c>
      <c r="AH156">
        <v>0</v>
      </c>
      <c r="AI156">
        <v>4.93</v>
      </c>
      <c r="AJ156">
        <v>1</v>
      </c>
      <c r="AK156">
        <v>1</v>
      </c>
      <c r="AL156">
        <v>1</v>
      </c>
      <c r="AM156">
        <v>2</v>
      </c>
      <c r="AN156">
        <v>0</v>
      </c>
      <c r="AO156">
        <v>1</v>
      </c>
      <c r="AP156">
        <v>1</v>
      </c>
      <c r="AQ156">
        <v>0</v>
      </c>
      <c r="AR156">
        <v>0</v>
      </c>
      <c r="AS156" t="s">
        <v>3</v>
      </c>
      <c r="AT156">
        <v>8.7999999999999995E-2</v>
      </c>
      <c r="AU156" t="s">
        <v>31</v>
      </c>
      <c r="AV156">
        <v>0</v>
      </c>
      <c r="AW156">
        <v>2</v>
      </c>
      <c r="AX156">
        <v>55982510</v>
      </c>
      <c r="AY156">
        <v>1</v>
      </c>
      <c r="AZ156">
        <v>0</v>
      </c>
      <c r="BA156">
        <v>197</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CV156">
        <v>0</v>
      </c>
      <c r="CW156">
        <v>0</v>
      </c>
      <c r="CX156">
        <f>ROUND(Y156*Source!I87,9)</f>
        <v>0</v>
      </c>
      <c r="CY156">
        <f>AA156</f>
        <v>71.78</v>
      </c>
      <c r="CZ156">
        <f>AE156</f>
        <v>14.56</v>
      </c>
      <c r="DA156">
        <f>AI156</f>
        <v>4.93</v>
      </c>
      <c r="DB156">
        <f>ROUND(((ROUND(AT156*CZ156,2)*1)*0),6)</f>
        <v>0</v>
      </c>
      <c r="DC156">
        <f>ROUND(((ROUND(AT156*AG156,2)*1)*0),6)</f>
        <v>0</v>
      </c>
      <c r="DD156" t="s">
        <v>3</v>
      </c>
      <c r="DE156" t="s">
        <v>3</v>
      </c>
      <c r="DF156">
        <f>ROUND(ROUND(AE156*AI156,2)*CX156,2)</f>
        <v>0</v>
      </c>
      <c r="DG156">
        <f t="shared" ref="DG156:DG180" si="75">ROUND(ROUND(AF156,2)*CX156,2)</f>
        <v>0</v>
      </c>
      <c r="DH156">
        <f t="shared" si="74"/>
        <v>0</v>
      </c>
      <c r="DI156">
        <f t="shared" si="69"/>
        <v>0</v>
      </c>
      <c r="DJ156">
        <f>DF156</f>
        <v>0</v>
      </c>
      <c r="DK156">
        <v>0</v>
      </c>
      <c r="DL156" t="s">
        <v>3</v>
      </c>
      <c r="DM156">
        <v>0</v>
      </c>
      <c r="DN156" t="s">
        <v>3</v>
      </c>
      <c r="DO156">
        <v>0</v>
      </c>
    </row>
    <row r="157" spans="1:119" x14ac:dyDescent="0.25">
      <c r="A157">
        <f>ROW(Source!A88)</f>
        <v>88</v>
      </c>
      <c r="B157">
        <v>54971259</v>
      </c>
      <c r="C157">
        <v>55982512</v>
      </c>
      <c r="D157">
        <v>55424304</v>
      </c>
      <c r="E157">
        <v>1081</v>
      </c>
      <c r="F157">
        <v>1</v>
      </c>
      <c r="G157">
        <v>1081</v>
      </c>
      <c r="H157">
        <v>1</v>
      </c>
      <c r="I157" t="s">
        <v>1552</v>
      </c>
      <c r="J157" t="s">
        <v>3</v>
      </c>
      <c r="K157" t="s">
        <v>1553</v>
      </c>
      <c r="L157">
        <v>1191</v>
      </c>
      <c r="N157">
        <v>1013</v>
      </c>
      <c r="O157" t="s">
        <v>1554</v>
      </c>
      <c r="P157" t="s">
        <v>1554</v>
      </c>
      <c r="Q157">
        <v>1</v>
      </c>
      <c r="W157">
        <v>0</v>
      </c>
      <c r="X157">
        <v>476480486</v>
      </c>
      <c r="Y157">
        <f>((AT157*1.2)*0.3)</f>
        <v>0.36</v>
      </c>
      <c r="AA157">
        <v>0</v>
      </c>
      <c r="AB157">
        <v>0</v>
      </c>
      <c r="AC157">
        <v>0</v>
      </c>
      <c r="AD157">
        <v>0</v>
      </c>
      <c r="AE157">
        <v>0</v>
      </c>
      <c r="AF157">
        <v>0</v>
      </c>
      <c r="AG157">
        <v>0</v>
      </c>
      <c r="AH157">
        <v>0</v>
      </c>
      <c r="AI157">
        <v>1</v>
      </c>
      <c r="AJ157">
        <v>1</v>
      </c>
      <c r="AK157">
        <v>1</v>
      </c>
      <c r="AL157">
        <v>1</v>
      </c>
      <c r="AM157">
        <v>-2</v>
      </c>
      <c r="AN157">
        <v>0</v>
      </c>
      <c r="AO157">
        <v>1</v>
      </c>
      <c r="AP157">
        <v>1</v>
      </c>
      <c r="AQ157">
        <v>0</v>
      </c>
      <c r="AR157">
        <v>0</v>
      </c>
      <c r="AS157" t="s">
        <v>3</v>
      </c>
      <c r="AT157">
        <v>1</v>
      </c>
      <c r="AU157" t="s">
        <v>32</v>
      </c>
      <c r="AV157">
        <v>1</v>
      </c>
      <c r="AW157">
        <v>2</v>
      </c>
      <c r="AX157">
        <v>55982518</v>
      </c>
      <c r="AY157">
        <v>1</v>
      </c>
      <c r="AZ157">
        <v>0</v>
      </c>
      <c r="BA157">
        <v>199</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CU157">
        <f>ROUND(AT157*Source!I88*AH157*AL157,2)</f>
        <v>0</v>
      </c>
      <c r="CV157">
        <f>ROUND(Y157*Source!I88,9)</f>
        <v>6.12</v>
      </c>
      <c r="CW157">
        <v>0</v>
      </c>
      <c r="CX157">
        <f>ROUND(Y157*Source!I88,9)</f>
        <v>6.12</v>
      </c>
      <c r="CY157">
        <f>AD157</f>
        <v>0</v>
      </c>
      <c r="CZ157">
        <f>AH157</f>
        <v>0</v>
      </c>
      <c r="DA157">
        <f>AL157</f>
        <v>1</v>
      </c>
      <c r="DB157">
        <f>ROUND(((ROUND(AT157*CZ157,2)*1.2)*0.3),6)</f>
        <v>0</v>
      </c>
      <c r="DC157">
        <f>ROUND(((ROUND(AT157*AG157,2)*1.2)*0.3),6)</f>
        <v>0</v>
      </c>
      <c r="DD157" t="s">
        <v>3</v>
      </c>
      <c r="DE157" t="s">
        <v>3</v>
      </c>
      <c r="DF157">
        <f t="shared" ref="DF157:DF162" si="76">ROUND(ROUND(AE157,2)*CX157,2)</f>
        <v>0</v>
      </c>
      <c r="DG157">
        <f t="shared" si="75"/>
        <v>0</v>
      </c>
      <c r="DH157">
        <f t="shared" si="74"/>
        <v>0</v>
      </c>
      <c r="DI157">
        <f t="shared" si="69"/>
        <v>0</v>
      </c>
      <c r="DJ157">
        <f>DI157</f>
        <v>0</v>
      </c>
      <c r="DK157">
        <v>0</v>
      </c>
      <c r="DL157" t="s">
        <v>3</v>
      </c>
      <c r="DM157">
        <v>0</v>
      </c>
      <c r="DN157" t="s">
        <v>3</v>
      </c>
      <c r="DO157">
        <v>0</v>
      </c>
    </row>
    <row r="158" spans="1:119" x14ac:dyDescent="0.25">
      <c r="A158">
        <f>ROW(Source!A88)</f>
        <v>88</v>
      </c>
      <c r="B158">
        <v>54971259</v>
      </c>
      <c r="C158">
        <v>55982512</v>
      </c>
      <c r="D158">
        <v>55459793</v>
      </c>
      <c r="E158">
        <v>1</v>
      </c>
      <c r="F158">
        <v>1</v>
      </c>
      <c r="G158">
        <v>1081</v>
      </c>
      <c r="H158">
        <v>3</v>
      </c>
      <c r="I158" t="s">
        <v>1655</v>
      </c>
      <c r="J158" t="s">
        <v>1656</v>
      </c>
      <c r="K158" t="s">
        <v>1657</v>
      </c>
      <c r="L158">
        <v>1348</v>
      </c>
      <c r="N158">
        <v>1009</v>
      </c>
      <c r="O158" t="s">
        <v>1092</v>
      </c>
      <c r="P158" t="s">
        <v>1092</v>
      </c>
      <c r="Q158">
        <v>1000</v>
      </c>
      <c r="W158">
        <v>0</v>
      </c>
      <c r="X158">
        <v>-761454284</v>
      </c>
      <c r="Y158">
        <f>((AT158*1)*0)</f>
        <v>0</v>
      </c>
      <c r="AA158">
        <v>64123.05</v>
      </c>
      <c r="AB158">
        <v>0</v>
      </c>
      <c r="AC158">
        <v>0</v>
      </c>
      <c r="AD158">
        <v>0</v>
      </c>
      <c r="AE158">
        <v>64123.05</v>
      </c>
      <c r="AF158">
        <v>0</v>
      </c>
      <c r="AG158">
        <v>0</v>
      </c>
      <c r="AH158">
        <v>0</v>
      </c>
      <c r="AI158">
        <v>1</v>
      </c>
      <c r="AJ158">
        <v>1</v>
      </c>
      <c r="AK158">
        <v>1</v>
      </c>
      <c r="AL158">
        <v>1</v>
      </c>
      <c r="AM158">
        <v>-2</v>
      </c>
      <c r="AN158">
        <v>0</v>
      </c>
      <c r="AO158">
        <v>1</v>
      </c>
      <c r="AP158">
        <v>1</v>
      </c>
      <c r="AQ158">
        <v>0</v>
      </c>
      <c r="AR158">
        <v>0</v>
      </c>
      <c r="AS158" t="s">
        <v>3</v>
      </c>
      <c r="AT158">
        <v>5.0000000000000002E-5</v>
      </c>
      <c r="AU158" t="s">
        <v>31</v>
      </c>
      <c r="AV158">
        <v>0</v>
      </c>
      <c r="AW158">
        <v>2</v>
      </c>
      <c r="AX158">
        <v>55982519</v>
      </c>
      <c r="AY158">
        <v>1</v>
      </c>
      <c r="AZ158">
        <v>0</v>
      </c>
      <c r="BA158">
        <v>200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CV158">
        <v>0</v>
      </c>
      <c r="CW158">
        <v>0</v>
      </c>
      <c r="CX158">
        <f>ROUND(Y158*Source!I88,9)</f>
        <v>0</v>
      </c>
      <c r="CY158">
        <f>AA158</f>
        <v>64123.05</v>
      </c>
      <c r="CZ158">
        <f>AE158</f>
        <v>64123.05</v>
      </c>
      <c r="DA158">
        <f>AI158</f>
        <v>1</v>
      </c>
      <c r="DB158">
        <f>ROUND(((ROUND(AT158*CZ158,2)*1)*0),6)</f>
        <v>0</v>
      </c>
      <c r="DC158">
        <f>ROUND(((ROUND(AT158*AG158,2)*1)*0),6)</f>
        <v>0</v>
      </c>
      <c r="DD158" t="s">
        <v>3</v>
      </c>
      <c r="DE158" t="s">
        <v>3</v>
      </c>
      <c r="DF158">
        <f t="shared" si="76"/>
        <v>0</v>
      </c>
      <c r="DG158">
        <f t="shared" si="75"/>
        <v>0</v>
      </c>
      <c r="DH158">
        <f t="shared" si="74"/>
        <v>0</v>
      </c>
      <c r="DI158">
        <f t="shared" si="69"/>
        <v>0</v>
      </c>
      <c r="DJ158">
        <f>DF158</f>
        <v>0</v>
      </c>
      <c r="DK158">
        <v>0</v>
      </c>
      <c r="DL158" t="s">
        <v>3</v>
      </c>
      <c r="DM158">
        <v>0</v>
      </c>
      <c r="DN158" t="s">
        <v>3</v>
      </c>
      <c r="DO158">
        <v>0</v>
      </c>
    </row>
    <row r="159" spans="1:119" x14ac:dyDescent="0.25">
      <c r="A159">
        <f>ROW(Source!A88)</f>
        <v>88</v>
      </c>
      <c r="B159">
        <v>54971259</v>
      </c>
      <c r="C159">
        <v>55982512</v>
      </c>
      <c r="D159">
        <v>55466338</v>
      </c>
      <c r="E159">
        <v>1</v>
      </c>
      <c r="F159">
        <v>1</v>
      </c>
      <c r="G159">
        <v>1081</v>
      </c>
      <c r="H159">
        <v>3</v>
      </c>
      <c r="I159" t="s">
        <v>1675</v>
      </c>
      <c r="J159" t="s">
        <v>1676</v>
      </c>
      <c r="K159" t="s">
        <v>1677</v>
      </c>
      <c r="L159">
        <v>1349</v>
      </c>
      <c r="N159">
        <v>1009</v>
      </c>
      <c r="O159" t="s">
        <v>1678</v>
      </c>
      <c r="P159" t="s">
        <v>1678</v>
      </c>
      <c r="Q159">
        <v>1E-3</v>
      </c>
      <c r="W159">
        <v>0</v>
      </c>
      <c r="X159">
        <v>-667754050</v>
      </c>
      <c r="Y159">
        <f>((AT159*1)*0)</f>
        <v>0</v>
      </c>
      <c r="AA159">
        <v>7.0000000000000007E-2</v>
      </c>
      <c r="AB159">
        <v>0</v>
      </c>
      <c r="AC159">
        <v>0</v>
      </c>
      <c r="AD159">
        <v>0</v>
      </c>
      <c r="AE159">
        <v>7.0000000000000007E-2</v>
      </c>
      <c r="AF159">
        <v>0</v>
      </c>
      <c r="AG159">
        <v>0</v>
      </c>
      <c r="AH159">
        <v>0</v>
      </c>
      <c r="AI159">
        <v>1</v>
      </c>
      <c r="AJ159">
        <v>1</v>
      </c>
      <c r="AK159">
        <v>1</v>
      </c>
      <c r="AL159">
        <v>1</v>
      </c>
      <c r="AM159">
        <v>-2</v>
      </c>
      <c r="AN159">
        <v>0</v>
      </c>
      <c r="AO159">
        <v>1</v>
      </c>
      <c r="AP159">
        <v>1</v>
      </c>
      <c r="AQ159">
        <v>0</v>
      </c>
      <c r="AR159">
        <v>0</v>
      </c>
      <c r="AS159" t="s">
        <v>3</v>
      </c>
      <c r="AT159">
        <v>40</v>
      </c>
      <c r="AU159" t="s">
        <v>31</v>
      </c>
      <c r="AV159">
        <v>0</v>
      </c>
      <c r="AW159">
        <v>2</v>
      </c>
      <c r="AX159">
        <v>55982520</v>
      </c>
      <c r="AY159">
        <v>1</v>
      </c>
      <c r="AZ159">
        <v>0</v>
      </c>
      <c r="BA159">
        <v>201</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CV159">
        <v>0</v>
      </c>
      <c r="CW159">
        <v>0</v>
      </c>
      <c r="CX159">
        <f>ROUND(Y159*Source!I88,9)</f>
        <v>0</v>
      </c>
      <c r="CY159">
        <f>AA159</f>
        <v>7.0000000000000007E-2</v>
      </c>
      <c r="CZ159">
        <f>AE159</f>
        <v>7.0000000000000007E-2</v>
      </c>
      <c r="DA159">
        <f>AI159</f>
        <v>1</v>
      </c>
      <c r="DB159">
        <f>ROUND(((ROUND(AT159*CZ159,2)*1)*0),6)</f>
        <v>0</v>
      </c>
      <c r="DC159">
        <f>ROUND(((ROUND(AT159*AG159,2)*1)*0),6)</f>
        <v>0</v>
      </c>
      <c r="DD159" t="s">
        <v>3</v>
      </c>
      <c r="DE159" t="s">
        <v>3</v>
      </c>
      <c r="DF159">
        <f t="shared" si="76"/>
        <v>0</v>
      </c>
      <c r="DG159">
        <f t="shared" si="75"/>
        <v>0</v>
      </c>
      <c r="DH159">
        <f t="shared" si="74"/>
        <v>0</v>
      </c>
      <c r="DI159">
        <f t="shared" si="69"/>
        <v>0</v>
      </c>
      <c r="DJ159">
        <f>DF159</f>
        <v>0</v>
      </c>
      <c r="DK159">
        <v>0</v>
      </c>
      <c r="DL159" t="s">
        <v>3</v>
      </c>
      <c r="DM159">
        <v>0</v>
      </c>
      <c r="DN159" t="s">
        <v>3</v>
      </c>
      <c r="DO159">
        <v>0</v>
      </c>
    </row>
    <row r="160" spans="1:119" x14ac:dyDescent="0.25">
      <c r="A160">
        <f>ROW(Source!A88)</f>
        <v>88</v>
      </c>
      <c r="B160">
        <v>54971259</v>
      </c>
      <c r="C160">
        <v>55982512</v>
      </c>
      <c r="D160">
        <v>55482233</v>
      </c>
      <c r="E160">
        <v>1</v>
      </c>
      <c r="F160">
        <v>1</v>
      </c>
      <c r="G160">
        <v>1081</v>
      </c>
      <c r="H160">
        <v>3</v>
      </c>
      <c r="I160" t="s">
        <v>1661</v>
      </c>
      <c r="J160" t="s">
        <v>1662</v>
      </c>
      <c r="K160" t="s">
        <v>1663</v>
      </c>
      <c r="L160">
        <v>1346</v>
      </c>
      <c r="N160">
        <v>1009</v>
      </c>
      <c r="O160" t="s">
        <v>222</v>
      </c>
      <c r="P160" t="s">
        <v>222</v>
      </c>
      <c r="Q160">
        <v>1</v>
      </c>
      <c r="W160">
        <v>0</v>
      </c>
      <c r="X160">
        <v>1566362712</v>
      </c>
      <c r="Y160">
        <f>((AT160*1)*0)</f>
        <v>0</v>
      </c>
      <c r="AA160">
        <v>493.08</v>
      </c>
      <c r="AB160">
        <v>0</v>
      </c>
      <c r="AC160">
        <v>0</v>
      </c>
      <c r="AD160">
        <v>0</v>
      </c>
      <c r="AE160">
        <v>493.08</v>
      </c>
      <c r="AF160">
        <v>0</v>
      </c>
      <c r="AG160">
        <v>0</v>
      </c>
      <c r="AH160">
        <v>0</v>
      </c>
      <c r="AI160">
        <v>1</v>
      </c>
      <c r="AJ160">
        <v>1</v>
      </c>
      <c r="AK160">
        <v>1</v>
      </c>
      <c r="AL160">
        <v>1</v>
      </c>
      <c r="AM160">
        <v>-2</v>
      </c>
      <c r="AN160">
        <v>0</v>
      </c>
      <c r="AO160">
        <v>1</v>
      </c>
      <c r="AP160">
        <v>1</v>
      </c>
      <c r="AQ160">
        <v>0</v>
      </c>
      <c r="AR160">
        <v>0</v>
      </c>
      <c r="AS160" t="s">
        <v>3</v>
      </c>
      <c r="AT160">
        <v>0.02</v>
      </c>
      <c r="AU160" t="s">
        <v>31</v>
      </c>
      <c r="AV160">
        <v>0</v>
      </c>
      <c r="AW160">
        <v>2</v>
      </c>
      <c r="AX160">
        <v>55982521</v>
      </c>
      <c r="AY160">
        <v>1</v>
      </c>
      <c r="AZ160">
        <v>0</v>
      </c>
      <c r="BA160">
        <v>202</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CV160">
        <v>0</v>
      </c>
      <c r="CW160">
        <v>0</v>
      </c>
      <c r="CX160">
        <f>ROUND(Y160*Source!I88,9)</f>
        <v>0</v>
      </c>
      <c r="CY160">
        <f>AA160</f>
        <v>493.08</v>
      </c>
      <c r="CZ160">
        <f>AE160</f>
        <v>493.08</v>
      </c>
      <c r="DA160">
        <f>AI160</f>
        <v>1</v>
      </c>
      <c r="DB160">
        <f>ROUND(((ROUND(AT160*CZ160,2)*1)*0),6)</f>
        <v>0</v>
      </c>
      <c r="DC160">
        <f>ROUND(((ROUND(AT160*AG160,2)*1)*0),6)</f>
        <v>0</v>
      </c>
      <c r="DD160" t="s">
        <v>3</v>
      </c>
      <c r="DE160" t="s">
        <v>3</v>
      </c>
      <c r="DF160">
        <f t="shared" si="76"/>
        <v>0</v>
      </c>
      <c r="DG160">
        <f t="shared" si="75"/>
        <v>0</v>
      </c>
      <c r="DH160">
        <f t="shared" si="74"/>
        <v>0</v>
      </c>
      <c r="DI160">
        <f t="shared" si="69"/>
        <v>0</v>
      </c>
      <c r="DJ160">
        <f>DF160</f>
        <v>0</v>
      </c>
      <c r="DK160">
        <v>0</v>
      </c>
      <c r="DL160" t="s">
        <v>3</v>
      </c>
      <c r="DM160">
        <v>0</v>
      </c>
      <c r="DN160" t="s">
        <v>3</v>
      </c>
      <c r="DO160">
        <v>0</v>
      </c>
    </row>
    <row r="161" spans="1:119" x14ac:dyDescent="0.25">
      <c r="A161">
        <f>ROW(Source!A88)</f>
        <v>88</v>
      </c>
      <c r="B161">
        <v>54971259</v>
      </c>
      <c r="C161">
        <v>55982512</v>
      </c>
      <c r="D161">
        <v>55424290</v>
      </c>
      <c r="E161">
        <v>1081</v>
      </c>
      <c r="F161">
        <v>1</v>
      </c>
      <c r="G161">
        <v>1081</v>
      </c>
      <c r="H161">
        <v>3</v>
      </c>
      <c r="I161" t="s">
        <v>1667</v>
      </c>
      <c r="J161" t="s">
        <v>3</v>
      </c>
      <c r="K161" t="s">
        <v>1668</v>
      </c>
      <c r="L161">
        <v>1348</v>
      </c>
      <c r="N161">
        <v>1009</v>
      </c>
      <c r="O161" t="s">
        <v>1092</v>
      </c>
      <c r="P161" t="s">
        <v>1092</v>
      </c>
      <c r="Q161">
        <v>1000</v>
      </c>
      <c r="W161">
        <v>0</v>
      </c>
      <c r="X161">
        <v>-783086922</v>
      </c>
      <c r="Y161">
        <f>((AT161*1)*0)</f>
        <v>0</v>
      </c>
      <c r="AA161">
        <v>0</v>
      </c>
      <c r="AB161">
        <v>0</v>
      </c>
      <c r="AC161">
        <v>0</v>
      </c>
      <c r="AD161">
        <v>0</v>
      </c>
      <c r="AE161">
        <v>0</v>
      </c>
      <c r="AF161">
        <v>0</v>
      </c>
      <c r="AG161">
        <v>0</v>
      </c>
      <c r="AH161">
        <v>0</v>
      </c>
      <c r="AI161">
        <v>1</v>
      </c>
      <c r="AJ161">
        <v>1</v>
      </c>
      <c r="AK161">
        <v>1</v>
      </c>
      <c r="AL161">
        <v>1</v>
      </c>
      <c r="AM161">
        <v>-2</v>
      </c>
      <c r="AN161">
        <v>0</v>
      </c>
      <c r="AO161">
        <v>1</v>
      </c>
      <c r="AP161">
        <v>1</v>
      </c>
      <c r="AQ161">
        <v>0</v>
      </c>
      <c r="AR161">
        <v>0</v>
      </c>
      <c r="AS161" t="s">
        <v>3</v>
      </c>
      <c r="AT161">
        <v>5.0000000000000001E-4</v>
      </c>
      <c r="AU161" t="s">
        <v>31</v>
      </c>
      <c r="AV161">
        <v>0</v>
      </c>
      <c r="AW161">
        <v>2</v>
      </c>
      <c r="AX161">
        <v>55982523</v>
      </c>
      <c r="AY161">
        <v>1</v>
      </c>
      <c r="AZ161">
        <v>0</v>
      </c>
      <c r="BA161">
        <v>204</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CV161">
        <v>0</v>
      </c>
      <c r="CW161">
        <v>0</v>
      </c>
      <c r="CX161">
        <f>ROUND(Y161*Source!I88,9)</f>
        <v>0</v>
      </c>
      <c r="CY161">
        <f>AA161</f>
        <v>0</v>
      </c>
      <c r="CZ161">
        <f>AE161</f>
        <v>0</v>
      </c>
      <c r="DA161">
        <f>AI161</f>
        <v>1</v>
      </c>
      <c r="DB161">
        <f>ROUND(((ROUND(AT161*CZ161,2)*1)*0),6)</f>
        <v>0</v>
      </c>
      <c r="DC161">
        <f>ROUND(((ROUND(AT161*AG161,2)*1)*0),6)</f>
        <v>0</v>
      </c>
      <c r="DD161" t="s">
        <v>3</v>
      </c>
      <c r="DE161" t="s">
        <v>3</v>
      </c>
      <c r="DF161">
        <f t="shared" si="76"/>
        <v>0</v>
      </c>
      <c r="DG161">
        <f t="shared" si="75"/>
        <v>0</v>
      </c>
      <c r="DH161">
        <f t="shared" si="74"/>
        <v>0</v>
      </c>
      <c r="DI161">
        <f t="shared" si="69"/>
        <v>0</v>
      </c>
      <c r="DJ161">
        <f>DF161</f>
        <v>0</v>
      </c>
      <c r="DK161">
        <v>0</v>
      </c>
      <c r="DL161" t="s">
        <v>3</v>
      </c>
      <c r="DM161">
        <v>0</v>
      </c>
      <c r="DN161" t="s">
        <v>3</v>
      </c>
      <c r="DO161">
        <v>0</v>
      </c>
    </row>
    <row r="162" spans="1:119" x14ac:dyDescent="0.25">
      <c r="A162">
        <f>ROW(Source!A89)</f>
        <v>89</v>
      </c>
      <c r="B162">
        <v>55890823</v>
      </c>
      <c r="C162">
        <v>55982512</v>
      </c>
      <c r="D162">
        <v>55424304</v>
      </c>
      <c r="E162">
        <v>1081</v>
      </c>
      <c r="F162">
        <v>1</v>
      </c>
      <c r="G162">
        <v>1081</v>
      </c>
      <c r="H162">
        <v>1</v>
      </c>
      <c r="I162" t="s">
        <v>1552</v>
      </c>
      <c r="J162" t="s">
        <v>3</v>
      </c>
      <c r="K162" t="s">
        <v>1553</v>
      </c>
      <c r="L162">
        <v>1191</v>
      </c>
      <c r="N162">
        <v>1013</v>
      </c>
      <c r="O162" t="s">
        <v>1554</v>
      </c>
      <c r="P162" t="s">
        <v>1554</v>
      </c>
      <c r="Q162">
        <v>1</v>
      </c>
      <c r="W162">
        <v>0</v>
      </c>
      <c r="X162">
        <v>476480486</v>
      </c>
      <c r="Y162">
        <f>((AT162*1.2)*0.3)</f>
        <v>0.36</v>
      </c>
      <c r="AA162">
        <v>0</v>
      </c>
      <c r="AB162">
        <v>0</v>
      </c>
      <c r="AC162">
        <v>0</v>
      </c>
      <c r="AD162">
        <v>0</v>
      </c>
      <c r="AE162">
        <v>0</v>
      </c>
      <c r="AF162">
        <v>0</v>
      </c>
      <c r="AG162">
        <v>0</v>
      </c>
      <c r="AH162">
        <v>0</v>
      </c>
      <c r="AI162">
        <v>1</v>
      </c>
      <c r="AJ162">
        <v>1</v>
      </c>
      <c r="AK162">
        <v>1</v>
      </c>
      <c r="AL162">
        <v>1</v>
      </c>
      <c r="AM162">
        <v>5</v>
      </c>
      <c r="AN162">
        <v>0</v>
      </c>
      <c r="AO162">
        <v>1</v>
      </c>
      <c r="AP162">
        <v>1</v>
      </c>
      <c r="AQ162">
        <v>0</v>
      </c>
      <c r="AR162">
        <v>0</v>
      </c>
      <c r="AS162" t="s">
        <v>3</v>
      </c>
      <c r="AT162">
        <v>1</v>
      </c>
      <c r="AU162" t="s">
        <v>32</v>
      </c>
      <c r="AV162">
        <v>1</v>
      </c>
      <c r="AW162">
        <v>2</v>
      </c>
      <c r="AX162">
        <v>55982518</v>
      </c>
      <c r="AY162">
        <v>1</v>
      </c>
      <c r="AZ162">
        <v>0</v>
      </c>
      <c r="BA162">
        <v>205</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CU162">
        <f>ROUND(AT162*Source!I89*AH162*AL162,2)</f>
        <v>0</v>
      </c>
      <c r="CV162">
        <f>ROUND(Y162*Source!I89,9)</f>
        <v>6.12</v>
      </c>
      <c r="CW162">
        <v>0</v>
      </c>
      <c r="CX162">
        <f>ROUND(Y162*Source!I89,9)</f>
        <v>6.12</v>
      </c>
      <c r="CY162">
        <f>AD162</f>
        <v>0</v>
      </c>
      <c r="CZ162">
        <f>AH162</f>
        <v>0</v>
      </c>
      <c r="DA162">
        <f>AL162</f>
        <v>1</v>
      </c>
      <c r="DB162">
        <f>ROUND(((ROUND(AT162*CZ162,2)*1.2)*0.3),6)</f>
        <v>0</v>
      </c>
      <c r="DC162">
        <f>ROUND(((ROUND(AT162*AG162,2)*1.2)*0.3),6)</f>
        <v>0</v>
      </c>
      <c r="DD162" t="s">
        <v>3</v>
      </c>
      <c r="DE162" t="s">
        <v>3</v>
      </c>
      <c r="DF162">
        <f t="shared" si="76"/>
        <v>0</v>
      </c>
      <c r="DG162">
        <f t="shared" si="75"/>
        <v>0</v>
      </c>
      <c r="DH162">
        <f t="shared" si="74"/>
        <v>0</v>
      </c>
      <c r="DI162">
        <f t="shared" si="69"/>
        <v>0</v>
      </c>
      <c r="DJ162">
        <f>DI162</f>
        <v>0</v>
      </c>
      <c r="DK162">
        <v>0</v>
      </c>
      <c r="DL162" t="s">
        <v>3</v>
      </c>
      <c r="DM162">
        <v>0</v>
      </c>
      <c r="DN162" t="s">
        <v>3</v>
      </c>
      <c r="DO162">
        <v>0</v>
      </c>
    </row>
    <row r="163" spans="1:119" x14ac:dyDescent="0.25">
      <c r="A163">
        <f>ROW(Source!A89)</f>
        <v>89</v>
      </c>
      <c r="B163">
        <v>55890823</v>
      </c>
      <c r="C163">
        <v>55982512</v>
      </c>
      <c r="D163">
        <v>55459793</v>
      </c>
      <c r="E163">
        <v>1</v>
      </c>
      <c r="F163">
        <v>1</v>
      </c>
      <c r="G163">
        <v>1081</v>
      </c>
      <c r="H163">
        <v>3</v>
      </c>
      <c r="I163" t="s">
        <v>1655</v>
      </c>
      <c r="J163" t="s">
        <v>1656</v>
      </c>
      <c r="K163" t="s">
        <v>1657</v>
      </c>
      <c r="L163">
        <v>1348</v>
      </c>
      <c r="N163">
        <v>1009</v>
      </c>
      <c r="O163" t="s">
        <v>1092</v>
      </c>
      <c r="P163" t="s">
        <v>1092</v>
      </c>
      <c r="Q163">
        <v>1000</v>
      </c>
      <c r="W163">
        <v>0</v>
      </c>
      <c r="X163">
        <v>-761454284</v>
      </c>
      <c r="Y163">
        <f>((AT163*1)*0)</f>
        <v>0</v>
      </c>
      <c r="AA163">
        <v>1930745.04</v>
      </c>
      <c r="AB163">
        <v>0</v>
      </c>
      <c r="AC163">
        <v>0</v>
      </c>
      <c r="AD163">
        <v>0</v>
      </c>
      <c r="AE163">
        <v>64123.05</v>
      </c>
      <c r="AF163">
        <v>0</v>
      </c>
      <c r="AG163">
        <v>0</v>
      </c>
      <c r="AH163">
        <v>0</v>
      </c>
      <c r="AI163">
        <v>30.11</v>
      </c>
      <c r="AJ163">
        <v>1</v>
      </c>
      <c r="AK163">
        <v>1</v>
      </c>
      <c r="AL163">
        <v>1</v>
      </c>
      <c r="AM163">
        <v>2</v>
      </c>
      <c r="AN163">
        <v>0</v>
      </c>
      <c r="AO163">
        <v>1</v>
      </c>
      <c r="AP163">
        <v>1</v>
      </c>
      <c r="AQ163">
        <v>0</v>
      </c>
      <c r="AR163">
        <v>0</v>
      </c>
      <c r="AS163" t="s">
        <v>3</v>
      </c>
      <c r="AT163">
        <v>5.0000000000000002E-5</v>
      </c>
      <c r="AU163" t="s">
        <v>31</v>
      </c>
      <c r="AV163">
        <v>0</v>
      </c>
      <c r="AW163">
        <v>2</v>
      </c>
      <c r="AX163">
        <v>55982519</v>
      </c>
      <c r="AY163">
        <v>1</v>
      </c>
      <c r="AZ163">
        <v>0</v>
      </c>
      <c r="BA163">
        <v>206</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CV163">
        <v>0</v>
      </c>
      <c r="CW163">
        <v>0</v>
      </c>
      <c r="CX163">
        <f>ROUND(Y163*Source!I89,9)</f>
        <v>0</v>
      </c>
      <c r="CY163">
        <f>AA163</f>
        <v>1930745.04</v>
      </c>
      <c r="CZ163">
        <f>AE163</f>
        <v>64123.05</v>
      </c>
      <c r="DA163">
        <f>AI163</f>
        <v>30.11</v>
      </c>
      <c r="DB163">
        <f>ROUND(((ROUND(AT163*CZ163,2)*1)*0),6)</f>
        <v>0</v>
      </c>
      <c r="DC163">
        <f>ROUND(((ROUND(AT163*AG163,2)*1)*0),6)</f>
        <v>0</v>
      </c>
      <c r="DD163" t="s">
        <v>3</v>
      </c>
      <c r="DE163" t="s">
        <v>3</v>
      </c>
      <c r="DF163">
        <f>ROUND(ROUND(AE163*AI163,2)*CX163,2)</f>
        <v>0</v>
      </c>
      <c r="DG163">
        <f t="shared" si="75"/>
        <v>0</v>
      </c>
      <c r="DH163">
        <f t="shared" si="74"/>
        <v>0</v>
      </c>
      <c r="DI163">
        <f t="shared" si="69"/>
        <v>0</v>
      </c>
      <c r="DJ163">
        <f>DF163</f>
        <v>0</v>
      </c>
      <c r="DK163">
        <v>0</v>
      </c>
      <c r="DL163" t="s">
        <v>3</v>
      </c>
      <c r="DM163">
        <v>0</v>
      </c>
      <c r="DN163" t="s">
        <v>3</v>
      </c>
      <c r="DO163">
        <v>0</v>
      </c>
    </row>
    <row r="164" spans="1:119" x14ac:dyDescent="0.25">
      <c r="A164">
        <f>ROW(Source!A89)</f>
        <v>89</v>
      </c>
      <c r="B164">
        <v>55890823</v>
      </c>
      <c r="C164">
        <v>55982512</v>
      </c>
      <c r="D164">
        <v>55466338</v>
      </c>
      <c r="E164">
        <v>1</v>
      </c>
      <c r="F164">
        <v>1</v>
      </c>
      <c r="G164">
        <v>1081</v>
      </c>
      <c r="H164">
        <v>3</v>
      </c>
      <c r="I164" t="s">
        <v>1675</v>
      </c>
      <c r="J164" t="s">
        <v>1676</v>
      </c>
      <c r="K164" t="s">
        <v>1677</v>
      </c>
      <c r="L164">
        <v>1349</v>
      </c>
      <c r="N164">
        <v>1009</v>
      </c>
      <c r="O164" t="s">
        <v>1678</v>
      </c>
      <c r="P164" t="s">
        <v>1678</v>
      </c>
      <c r="Q164">
        <v>1E-3</v>
      </c>
      <c r="W164">
        <v>0</v>
      </c>
      <c r="X164">
        <v>-667754050</v>
      </c>
      <c r="Y164">
        <f>((AT164*1)*0)</f>
        <v>0</v>
      </c>
      <c r="AA164">
        <v>0.44</v>
      </c>
      <c r="AB164">
        <v>0</v>
      </c>
      <c r="AC164">
        <v>0</v>
      </c>
      <c r="AD164">
        <v>0</v>
      </c>
      <c r="AE164">
        <v>7.0000000000000007E-2</v>
      </c>
      <c r="AF164">
        <v>0</v>
      </c>
      <c r="AG164">
        <v>0</v>
      </c>
      <c r="AH164">
        <v>0</v>
      </c>
      <c r="AI164">
        <v>6.29</v>
      </c>
      <c r="AJ164">
        <v>1</v>
      </c>
      <c r="AK164">
        <v>1</v>
      </c>
      <c r="AL164">
        <v>1</v>
      </c>
      <c r="AM164">
        <v>2</v>
      </c>
      <c r="AN164">
        <v>0</v>
      </c>
      <c r="AO164">
        <v>1</v>
      </c>
      <c r="AP164">
        <v>1</v>
      </c>
      <c r="AQ164">
        <v>0</v>
      </c>
      <c r="AR164">
        <v>0</v>
      </c>
      <c r="AS164" t="s">
        <v>3</v>
      </c>
      <c r="AT164">
        <v>40</v>
      </c>
      <c r="AU164" t="s">
        <v>31</v>
      </c>
      <c r="AV164">
        <v>0</v>
      </c>
      <c r="AW164">
        <v>2</v>
      </c>
      <c r="AX164">
        <v>55982520</v>
      </c>
      <c r="AY164">
        <v>1</v>
      </c>
      <c r="AZ164">
        <v>0</v>
      </c>
      <c r="BA164">
        <v>207</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CV164">
        <v>0</v>
      </c>
      <c r="CW164">
        <v>0</v>
      </c>
      <c r="CX164">
        <f>ROUND(Y164*Source!I89,9)</f>
        <v>0</v>
      </c>
      <c r="CY164">
        <f>AA164</f>
        <v>0.44</v>
      </c>
      <c r="CZ164">
        <f>AE164</f>
        <v>7.0000000000000007E-2</v>
      </c>
      <c r="DA164">
        <f>AI164</f>
        <v>6.29</v>
      </c>
      <c r="DB164">
        <f>ROUND(((ROUND(AT164*CZ164,2)*1)*0),6)</f>
        <v>0</v>
      </c>
      <c r="DC164">
        <f>ROUND(((ROUND(AT164*AG164,2)*1)*0),6)</f>
        <v>0</v>
      </c>
      <c r="DD164" t="s">
        <v>3</v>
      </c>
      <c r="DE164" t="s">
        <v>3</v>
      </c>
      <c r="DF164">
        <f>ROUND(ROUND(AE164*AI164,2)*CX164,2)</f>
        <v>0</v>
      </c>
      <c r="DG164">
        <f t="shared" si="75"/>
        <v>0</v>
      </c>
      <c r="DH164">
        <f t="shared" si="74"/>
        <v>0</v>
      </c>
      <c r="DI164">
        <f t="shared" si="69"/>
        <v>0</v>
      </c>
      <c r="DJ164">
        <f>DF164</f>
        <v>0</v>
      </c>
      <c r="DK164">
        <v>0</v>
      </c>
      <c r="DL164" t="s">
        <v>3</v>
      </c>
      <c r="DM164">
        <v>0</v>
      </c>
      <c r="DN164" t="s">
        <v>3</v>
      </c>
      <c r="DO164">
        <v>0</v>
      </c>
    </row>
    <row r="165" spans="1:119" x14ac:dyDescent="0.25">
      <c r="A165">
        <f>ROW(Source!A89)</f>
        <v>89</v>
      </c>
      <c r="B165">
        <v>55890823</v>
      </c>
      <c r="C165">
        <v>55982512</v>
      </c>
      <c r="D165">
        <v>55482233</v>
      </c>
      <c r="E165">
        <v>1</v>
      </c>
      <c r="F165">
        <v>1</v>
      </c>
      <c r="G165">
        <v>1081</v>
      </c>
      <c r="H165">
        <v>3</v>
      </c>
      <c r="I165" t="s">
        <v>1661</v>
      </c>
      <c r="J165" t="s">
        <v>1662</v>
      </c>
      <c r="K165" t="s">
        <v>1663</v>
      </c>
      <c r="L165">
        <v>1346</v>
      </c>
      <c r="N165">
        <v>1009</v>
      </c>
      <c r="O165" t="s">
        <v>222</v>
      </c>
      <c r="P165" t="s">
        <v>222</v>
      </c>
      <c r="Q165">
        <v>1</v>
      </c>
      <c r="W165">
        <v>0</v>
      </c>
      <c r="X165">
        <v>1566362712</v>
      </c>
      <c r="Y165">
        <f>((AT165*1)*0)</f>
        <v>0</v>
      </c>
      <c r="AA165">
        <v>3047.23</v>
      </c>
      <c r="AB165">
        <v>0</v>
      </c>
      <c r="AC165">
        <v>0</v>
      </c>
      <c r="AD165">
        <v>0</v>
      </c>
      <c r="AE165">
        <v>493.08</v>
      </c>
      <c r="AF165">
        <v>0</v>
      </c>
      <c r="AG165">
        <v>0</v>
      </c>
      <c r="AH165">
        <v>0</v>
      </c>
      <c r="AI165">
        <v>6.18</v>
      </c>
      <c r="AJ165">
        <v>1</v>
      </c>
      <c r="AK165">
        <v>1</v>
      </c>
      <c r="AL165">
        <v>1</v>
      </c>
      <c r="AM165">
        <v>2</v>
      </c>
      <c r="AN165">
        <v>0</v>
      </c>
      <c r="AO165">
        <v>1</v>
      </c>
      <c r="AP165">
        <v>1</v>
      </c>
      <c r="AQ165">
        <v>0</v>
      </c>
      <c r="AR165">
        <v>0</v>
      </c>
      <c r="AS165" t="s">
        <v>3</v>
      </c>
      <c r="AT165">
        <v>0.02</v>
      </c>
      <c r="AU165" t="s">
        <v>31</v>
      </c>
      <c r="AV165">
        <v>0</v>
      </c>
      <c r="AW165">
        <v>2</v>
      </c>
      <c r="AX165">
        <v>55982521</v>
      </c>
      <c r="AY165">
        <v>1</v>
      </c>
      <c r="AZ165">
        <v>0</v>
      </c>
      <c r="BA165">
        <v>208</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CV165">
        <v>0</v>
      </c>
      <c r="CW165">
        <v>0</v>
      </c>
      <c r="CX165">
        <f>ROUND(Y165*Source!I89,9)</f>
        <v>0</v>
      </c>
      <c r="CY165">
        <f>AA165</f>
        <v>3047.23</v>
      </c>
      <c r="CZ165">
        <f>AE165</f>
        <v>493.08</v>
      </c>
      <c r="DA165">
        <f>AI165</f>
        <v>6.18</v>
      </c>
      <c r="DB165">
        <f>ROUND(((ROUND(AT165*CZ165,2)*1)*0),6)</f>
        <v>0</v>
      </c>
      <c r="DC165">
        <f>ROUND(((ROUND(AT165*AG165,2)*1)*0),6)</f>
        <v>0</v>
      </c>
      <c r="DD165" t="s">
        <v>3</v>
      </c>
      <c r="DE165" t="s">
        <v>3</v>
      </c>
      <c r="DF165">
        <f>ROUND(ROUND(AE165*AI165,2)*CX165,2)</f>
        <v>0</v>
      </c>
      <c r="DG165">
        <f t="shared" si="75"/>
        <v>0</v>
      </c>
      <c r="DH165">
        <f t="shared" si="74"/>
        <v>0</v>
      </c>
      <c r="DI165">
        <f t="shared" si="69"/>
        <v>0</v>
      </c>
      <c r="DJ165">
        <f>DF165</f>
        <v>0</v>
      </c>
      <c r="DK165">
        <v>0</v>
      </c>
      <c r="DL165" t="s">
        <v>3</v>
      </c>
      <c r="DM165">
        <v>0</v>
      </c>
      <c r="DN165" t="s">
        <v>3</v>
      </c>
      <c r="DO165">
        <v>0</v>
      </c>
    </row>
    <row r="166" spans="1:119" x14ac:dyDescent="0.25">
      <c r="A166">
        <f>ROW(Source!A89)</f>
        <v>89</v>
      </c>
      <c r="B166">
        <v>55890823</v>
      </c>
      <c r="C166">
        <v>55982512</v>
      </c>
      <c r="D166">
        <v>55424290</v>
      </c>
      <c r="E166">
        <v>1081</v>
      </c>
      <c r="F166">
        <v>1</v>
      </c>
      <c r="G166">
        <v>1081</v>
      </c>
      <c r="H166">
        <v>3</v>
      </c>
      <c r="I166" t="s">
        <v>1667</v>
      </c>
      <c r="J166" t="s">
        <v>3</v>
      </c>
      <c r="K166" t="s">
        <v>1668</v>
      </c>
      <c r="L166">
        <v>1348</v>
      </c>
      <c r="N166">
        <v>1009</v>
      </c>
      <c r="O166" t="s">
        <v>1092</v>
      </c>
      <c r="P166" t="s">
        <v>1092</v>
      </c>
      <c r="Q166">
        <v>1000</v>
      </c>
      <c r="W166">
        <v>0</v>
      </c>
      <c r="X166">
        <v>-783086922</v>
      </c>
      <c r="Y166">
        <f>((AT166*1)*0)</f>
        <v>0</v>
      </c>
      <c r="AA166">
        <v>0</v>
      </c>
      <c r="AB166">
        <v>0</v>
      </c>
      <c r="AC166">
        <v>0</v>
      </c>
      <c r="AD166">
        <v>0</v>
      </c>
      <c r="AE166">
        <v>0</v>
      </c>
      <c r="AF166">
        <v>0</v>
      </c>
      <c r="AG166">
        <v>0</v>
      </c>
      <c r="AH166">
        <v>0</v>
      </c>
      <c r="AI166">
        <v>9.84</v>
      </c>
      <c r="AJ166">
        <v>1</v>
      </c>
      <c r="AK166">
        <v>1</v>
      </c>
      <c r="AL166">
        <v>1</v>
      </c>
      <c r="AM166">
        <v>5</v>
      </c>
      <c r="AN166">
        <v>0</v>
      </c>
      <c r="AO166">
        <v>1</v>
      </c>
      <c r="AP166">
        <v>1</v>
      </c>
      <c r="AQ166">
        <v>0</v>
      </c>
      <c r="AR166">
        <v>0</v>
      </c>
      <c r="AS166" t="s">
        <v>3</v>
      </c>
      <c r="AT166">
        <v>5.0000000000000001E-4</v>
      </c>
      <c r="AU166" t="s">
        <v>31</v>
      </c>
      <c r="AV166">
        <v>0</v>
      </c>
      <c r="AW166">
        <v>2</v>
      </c>
      <c r="AX166">
        <v>55982523</v>
      </c>
      <c r="AY166">
        <v>1</v>
      </c>
      <c r="AZ166">
        <v>0</v>
      </c>
      <c r="BA166">
        <v>210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CV166">
        <v>0</v>
      </c>
      <c r="CW166">
        <v>0</v>
      </c>
      <c r="CX166">
        <f>ROUND(Y166*Source!I89,9)</f>
        <v>0</v>
      </c>
      <c r="CY166">
        <f>AA166</f>
        <v>0</v>
      </c>
      <c r="CZ166">
        <f>AE166</f>
        <v>0</v>
      </c>
      <c r="DA166">
        <f>AI166</f>
        <v>9.84</v>
      </c>
      <c r="DB166">
        <f>ROUND(((ROUND(AT166*CZ166,2)*1)*0),6)</f>
        <v>0</v>
      </c>
      <c r="DC166">
        <f>ROUND(((ROUND(AT166*AG166,2)*1)*0),6)</f>
        <v>0</v>
      </c>
      <c r="DD166" t="s">
        <v>3</v>
      </c>
      <c r="DE166" t="s">
        <v>3</v>
      </c>
      <c r="DF166">
        <f>ROUND(ROUND(AE166*AI166,2)*CX166,2)</f>
        <v>0</v>
      </c>
      <c r="DG166">
        <f t="shared" si="75"/>
        <v>0</v>
      </c>
      <c r="DH166">
        <f t="shared" si="74"/>
        <v>0</v>
      </c>
      <c r="DI166">
        <f t="shared" si="69"/>
        <v>0</v>
      </c>
      <c r="DJ166">
        <f>DF166</f>
        <v>0</v>
      </c>
      <c r="DK166">
        <v>0</v>
      </c>
      <c r="DL166" t="s">
        <v>3</v>
      </c>
      <c r="DM166">
        <v>0</v>
      </c>
      <c r="DN166" t="s">
        <v>3</v>
      </c>
      <c r="DO166">
        <v>0</v>
      </c>
    </row>
    <row r="167" spans="1:119" x14ac:dyDescent="0.25">
      <c r="A167">
        <f>ROW(Source!A90)</f>
        <v>90</v>
      </c>
      <c r="B167">
        <v>54971259</v>
      </c>
      <c r="C167">
        <v>55982524</v>
      </c>
      <c r="D167">
        <v>55424304</v>
      </c>
      <c r="E167">
        <v>1081</v>
      </c>
      <c r="F167">
        <v>1</v>
      </c>
      <c r="G167">
        <v>1081</v>
      </c>
      <c r="H167">
        <v>1</v>
      </c>
      <c r="I167" t="s">
        <v>1552</v>
      </c>
      <c r="J167" t="s">
        <v>3</v>
      </c>
      <c r="K167" t="s">
        <v>1553</v>
      </c>
      <c r="L167">
        <v>1191</v>
      </c>
      <c r="N167">
        <v>1013</v>
      </c>
      <c r="O167" t="s">
        <v>1554</v>
      </c>
      <c r="P167" t="s">
        <v>1554</v>
      </c>
      <c r="Q167">
        <v>1</v>
      </c>
      <c r="W167">
        <v>0</v>
      </c>
      <c r="X167">
        <v>476480486</v>
      </c>
      <c r="Y167">
        <f t="shared" ref="Y167:Y174" si="77">(AT167*1.2)</f>
        <v>7.008</v>
      </c>
      <c r="AA167">
        <v>0</v>
      </c>
      <c r="AB167">
        <v>0</v>
      </c>
      <c r="AC167">
        <v>0</v>
      </c>
      <c r="AD167">
        <v>0</v>
      </c>
      <c r="AE167">
        <v>0</v>
      </c>
      <c r="AF167">
        <v>0</v>
      </c>
      <c r="AG167">
        <v>0</v>
      </c>
      <c r="AH167">
        <v>0</v>
      </c>
      <c r="AI167">
        <v>1</v>
      </c>
      <c r="AJ167">
        <v>1</v>
      </c>
      <c r="AK167">
        <v>1</v>
      </c>
      <c r="AL167">
        <v>1</v>
      </c>
      <c r="AM167">
        <v>-2</v>
      </c>
      <c r="AN167">
        <v>0</v>
      </c>
      <c r="AO167">
        <v>1</v>
      </c>
      <c r="AP167">
        <v>1</v>
      </c>
      <c r="AQ167">
        <v>0</v>
      </c>
      <c r="AR167">
        <v>0</v>
      </c>
      <c r="AS167" t="s">
        <v>3</v>
      </c>
      <c r="AT167">
        <v>5.84</v>
      </c>
      <c r="AU167" t="s">
        <v>42</v>
      </c>
      <c r="AV167">
        <v>1</v>
      </c>
      <c r="AW167">
        <v>2</v>
      </c>
      <c r="AX167">
        <v>55982526</v>
      </c>
      <c r="AY167">
        <v>1</v>
      </c>
      <c r="AZ167">
        <v>0</v>
      </c>
      <c r="BA167">
        <v>211</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CU167">
        <f>ROUND(AT167*Source!I90*AH167*AL167,2)</f>
        <v>0</v>
      </c>
      <c r="CV167">
        <f>ROUND(Y167*Source!I90,9)</f>
        <v>7.0080000000000003E-2</v>
      </c>
      <c r="CW167">
        <v>0</v>
      </c>
      <c r="CX167">
        <f>ROUND(Y167*Source!I90,9)</f>
        <v>7.0080000000000003E-2</v>
      </c>
      <c r="CY167">
        <f>AD167</f>
        <v>0</v>
      </c>
      <c r="CZ167">
        <f>AH167</f>
        <v>0</v>
      </c>
      <c r="DA167">
        <f>AL167</f>
        <v>1</v>
      </c>
      <c r="DB167">
        <f t="shared" ref="DB167:DB174" si="78">ROUND((ROUND(AT167*CZ167,2)*1.2),6)</f>
        <v>0</v>
      </c>
      <c r="DC167">
        <f t="shared" ref="DC167:DC174" si="79">ROUND((ROUND(AT167*AG167,2)*1.2),6)</f>
        <v>0</v>
      </c>
      <c r="DD167" t="s">
        <v>3</v>
      </c>
      <c r="DE167" t="s">
        <v>3</v>
      </c>
      <c r="DF167">
        <f t="shared" ref="DF167:DF185" si="80">ROUND(ROUND(AE167,2)*CX167,2)</f>
        <v>0</v>
      </c>
      <c r="DG167">
        <f t="shared" si="75"/>
        <v>0</v>
      </c>
      <c r="DH167">
        <f t="shared" si="74"/>
        <v>0</v>
      </c>
      <c r="DI167">
        <f t="shared" si="69"/>
        <v>0</v>
      </c>
      <c r="DJ167">
        <f>DI167</f>
        <v>0</v>
      </c>
      <c r="DK167">
        <v>0</v>
      </c>
      <c r="DL167" t="s">
        <v>3</v>
      </c>
      <c r="DM167">
        <v>0</v>
      </c>
      <c r="DN167" t="s">
        <v>3</v>
      </c>
      <c r="DO167">
        <v>0</v>
      </c>
    </row>
    <row r="168" spans="1:119" x14ac:dyDescent="0.25">
      <c r="A168">
        <f>ROW(Source!A91)</f>
        <v>91</v>
      </c>
      <c r="B168">
        <v>55890823</v>
      </c>
      <c r="C168">
        <v>55982524</v>
      </c>
      <c r="D168">
        <v>55424304</v>
      </c>
      <c r="E168">
        <v>1081</v>
      </c>
      <c r="F168">
        <v>1</v>
      </c>
      <c r="G168">
        <v>1081</v>
      </c>
      <c r="H168">
        <v>1</v>
      </c>
      <c r="I168" t="s">
        <v>1552</v>
      </c>
      <c r="J168" t="s">
        <v>3</v>
      </c>
      <c r="K168" t="s">
        <v>1553</v>
      </c>
      <c r="L168">
        <v>1191</v>
      </c>
      <c r="N168">
        <v>1013</v>
      </c>
      <c r="O168" t="s">
        <v>1554</v>
      </c>
      <c r="P168" t="s">
        <v>1554</v>
      </c>
      <c r="Q168">
        <v>1</v>
      </c>
      <c r="W168">
        <v>0</v>
      </c>
      <c r="X168">
        <v>476480486</v>
      </c>
      <c r="Y168">
        <f t="shared" si="77"/>
        <v>7.008</v>
      </c>
      <c r="AA168">
        <v>0</v>
      </c>
      <c r="AB168">
        <v>0</v>
      </c>
      <c r="AC168">
        <v>0</v>
      </c>
      <c r="AD168">
        <v>0</v>
      </c>
      <c r="AE168">
        <v>0</v>
      </c>
      <c r="AF168">
        <v>0</v>
      </c>
      <c r="AG168">
        <v>0</v>
      </c>
      <c r="AH168">
        <v>0</v>
      </c>
      <c r="AI168">
        <v>1</v>
      </c>
      <c r="AJ168">
        <v>1</v>
      </c>
      <c r="AK168">
        <v>1</v>
      </c>
      <c r="AL168">
        <v>1</v>
      </c>
      <c r="AM168">
        <v>5</v>
      </c>
      <c r="AN168">
        <v>0</v>
      </c>
      <c r="AO168">
        <v>1</v>
      </c>
      <c r="AP168">
        <v>1</v>
      </c>
      <c r="AQ168">
        <v>0</v>
      </c>
      <c r="AR168">
        <v>0</v>
      </c>
      <c r="AS168" t="s">
        <v>3</v>
      </c>
      <c r="AT168">
        <v>5.84</v>
      </c>
      <c r="AU168" t="s">
        <v>42</v>
      </c>
      <c r="AV168">
        <v>1</v>
      </c>
      <c r="AW168">
        <v>2</v>
      </c>
      <c r="AX168">
        <v>55982526</v>
      </c>
      <c r="AY168">
        <v>1</v>
      </c>
      <c r="AZ168">
        <v>0</v>
      </c>
      <c r="BA168">
        <v>212</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CU168">
        <f>ROUND(AT168*Source!I91*AH168*AL168,2)</f>
        <v>0</v>
      </c>
      <c r="CV168">
        <f>ROUND(Y168*Source!I91,9)</f>
        <v>7.0080000000000003E-2</v>
      </c>
      <c r="CW168">
        <v>0</v>
      </c>
      <c r="CX168">
        <f>ROUND(Y168*Source!I91,9)</f>
        <v>7.0080000000000003E-2</v>
      </c>
      <c r="CY168">
        <f>AD168</f>
        <v>0</v>
      </c>
      <c r="CZ168">
        <f>AH168</f>
        <v>0</v>
      </c>
      <c r="DA168">
        <f>AL168</f>
        <v>1</v>
      </c>
      <c r="DB168">
        <f t="shared" si="78"/>
        <v>0</v>
      </c>
      <c r="DC168">
        <f t="shared" si="79"/>
        <v>0</v>
      </c>
      <c r="DD168" t="s">
        <v>3</v>
      </c>
      <c r="DE168" t="s">
        <v>3</v>
      </c>
      <c r="DF168">
        <f t="shared" si="80"/>
        <v>0</v>
      </c>
      <c r="DG168">
        <f t="shared" si="75"/>
        <v>0</v>
      </c>
      <c r="DH168">
        <f t="shared" si="74"/>
        <v>0</v>
      </c>
      <c r="DI168">
        <f t="shared" si="69"/>
        <v>0</v>
      </c>
      <c r="DJ168">
        <f>DI168</f>
        <v>0</v>
      </c>
      <c r="DK168">
        <v>0</v>
      </c>
      <c r="DL168" t="s">
        <v>3</v>
      </c>
      <c r="DM168">
        <v>0</v>
      </c>
      <c r="DN168" t="s">
        <v>3</v>
      </c>
      <c r="DO168">
        <v>0</v>
      </c>
    </row>
    <row r="169" spans="1:119" x14ac:dyDescent="0.25">
      <c r="A169">
        <f>ROW(Source!A127)</f>
        <v>127</v>
      </c>
      <c r="B169">
        <v>54971259</v>
      </c>
      <c r="C169">
        <v>54975859</v>
      </c>
      <c r="D169">
        <v>55424304</v>
      </c>
      <c r="E169">
        <v>1081</v>
      </c>
      <c r="F169">
        <v>1</v>
      </c>
      <c r="G169">
        <v>1081</v>
      </c>
      <c r="H169">
        <v>1</v>
      </c>
      <c r="I169" t="s">
        <v>1552</v>
      </c>
      <c r="J169" t="s">
        <v>3</v>
      </c>
      <c r="K169" t="s">
        <v>1553</v>
      </c>
      <c r="L169">
        <v>1191</v>
      </c>
      <c r="N169">
        <v>1013</v>
      </c>
      <c r="O169" t="s">
        <v>1554</v>
      </c>
      <c r="P169" t="s">
        <v>1554</v>
      </c>
      <c r="Q169">
        <v>1</v>
      </c>
      <c r="W169">
        <v>0</v>
      </c>
      <c r="X169">
        <v>476480486</v>
      </c>
      <c r="Y169">
        <f t="shared" si="77"/>
        <v>24.720000000000002</v>
      </c>
      <c r="AA169">
        <v>0</v>
      </c>
      <c r="AB169">
        <v>0</v>
      </c>
      <c r="AC169">
        <v>0</v>
      </c>
      <c r="AD169">
        <v>0</v>
      </c>
      <c r="AE169">
        <v>0</v>
      </c>
      <c r="AF169">
        <v>0</v>
      </c>
      <c r="AG169">
        <v>0</v>
      </c>
      <c r="AH169">
        <v>0</v>
      </c>
      <c r="AI169">
        <v>1</v>
      </c>
      <c r="AJ169">
        <v>1</v>
      </c>
      <c r="AK169">
        <v>1</v>
      </c>
      <c r="AL169">
        <v>1</v>
      </c>
      <c r="AM169">
        <v>-2</v>
      </c>
      <c r="AN169">
        <v>0</v>
      </c>
      <c r="AO169">
        <v>1</v>
      </c>
      <c r="AP169">
        <v>1</v>
      </c>
      <c r="AQ169">
        <v>0</v>
      </c>
      <c r="AR169">
        <v>0</v>
      </c>
      <c r="AS169" t="s">
        <v>3</v>
      </c>
      <c r="AT169">
        <v>20.6</v>
      </c>
      <c r="AU169" t="s">
        <v>42</v>
      </c>
      <c r="AV169">
        <v>1</v>
      </c>
      <c r="AW169">
        <v>2</v>
      </c>
      <c r="AX169">
        <v>55890862</v>
      </c>
      <c r="AY169">
        <v>1</v>
      </c>
      <c r="AZ169">
        <v>0</v>
      </c>
      <c r="BA169">
        <v>213</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CU169">
        <f>ROUND(AT169*Source!I127*AH169*AL169,2)</f>
        <v>0</v>
      </c>
      <c r="CV169">
        <f>ROUND(Y169*Source!I127,9)</f>
        <v>29.664000000000001</v>
      </c>
      <c r="CW169">
        <v>0</v>
      </c>
      <c r="CX169">
        <f>ROUND(Y169*Source!I127,9)</f>
        <v>29.664000000000001</v>
      </c>
      <c r="CY169">
        <f>AD169</f>
        <v>0</v>
      </c>
      <c r="CZ169">
        <f>AH169</f>
        <v>0</v>
      </c>
      <c r="DA169">
        <f>AL169</f>
        <v>1</v>
      </c>
      <c r="DB169">
        <f t="shared" si="78"/>
        <v>0</v>
      </c>
      <c r="DC169">
        <f t="shared" si="79"/>
        <v>0</v>
      </c>
      <c r="DD169" t="s">
        <v>3</v>
      </c>
      <c r="DE169" t="s">
        <v>3</v>
      </c>
      <c r="DF169">
        <f t="shared" si="80"/>
        <v>0</v>
      </c>
      <c r="DG169">
        <f t="shared" si="75"/>
        <v>0</v>
      </c>
      <c r="DH169">
        <f t="shared" si="74"/>
        <v>0</v>
      </c>
      <c r="DI169">
        <f t="shared" si="69"/>
        <v>0</v>
      </c>
      <c r="DJ169">
        <f>DI169</f>
        <v>0</v>
      </c>
      <c r="DK169">
        <v>0</v>
      </c>
      <c r="DL169" t="s">
        <v>3</v>
      </c>
      <c r="DM169">
        <v>0</v>
      </c>
      <c r="DN169" t="s">
        <v>3</v>
      </c>
      <c r="DO169">
        <v>0</v>
      </c>
    </row>
    <row r="170" spans="1:119" x14ac:dyDescent="0.25">
      <c r="A170">
        <f>ROW(Source!A127)</f>
        <v>127</v>
      </c>
      <c r="B170">
        <v>54971259</v>
      </c>
      <c r="C170">
        <v>54975859</v>
      </c>
      <c r="D170">
        <v>55489910</v>
      </c>
      <c r="E170">
        <v>1</v>
      </c>
      <c r="F170">
        <v>1</v>
      </c>
      <c r="G170">
        <v>1081</v>
      </c>
      <c r="H170">
        <v>2</v>
      </c>
      <c r="I170" t="s">
        <v>1580</v>
      </c>
      <c r="J170" t="s">
        <v>1581</v>
      </c>
      <c r="K170" t="s">
        <v>1582</v>
      </c>
      <c r="L170">
        <v>1368</v>
      </c>
      <c r="N170">
        <v>1011</v>
      </c>
      <c r="O170" t="s">
        <v>1558</v>
      </c>
      <c r="P170" t="s">
        <v>1558</v>
      </c>
      <c r="Q170">
        <v>1</v>
      </c>
      <c r="W170">
        <v>0</v>
      </c>
      <c r="X170">
        <v>1498588441</v>
      </c>
      <c r="Y170">
        <f t="shared" si="77"/>
        <v>2.7959999999999998</v>
      </c>
      <c r="AA170">
        <v>0</v>
      </c>
      <c r="AB170">
        <v>7.44</v>
      </c>
      <c r="AC170">
        <v>0</v>
      </c>
      <c r="AD170">
        <v>0</v>
      </c>
      <c r="AE170">
        <v>0</v>
      </c>
      <c r="AF170">
        <v>7.11</v>
      </c>
      <c r="AG170">
        <v>0</v>
      </c>
      <c r="AH170">
        <v>0</v>
      </c>
      <c r="AI170">
        <v>1</v>
      </c>
      <c r="AJ170">
        <v>1</v>
      </c>
      <c r="AK170">
        <v>1</v>
      </c>
      <c r="AL170">
        <v>1</v>
      </c>
      <c r="AM170">
        <v>-2</v>
      </c>
      <c r="AN170">
        <v>0</v>
      </c>
      <c r="AO170">
        <v>1</v>
      </c>
      <c r="AP170">
        <v>1</v>
      </c>
      <c r="AQ170">
        <v>0</v>
      </c>
      <c r="AR170">
        <v>0</v>
      </c>
      <c r="AS170" t="s">
        <v>3</v>
      </c>
      <c r="AT170">
        <v>2.33</v>
      </c>
      <c r="AU170" t="s">
        <v>42</v>
      </c>
      <c r="AV170">
        <v>0</v>
      </c>
      <c r="AW170">
        <v>2</v>
      </c>
      <c r="AX170">
        <v>55890863</v>
      </c>
      <c r="AY170">
        <v>1</v>
      </c>
      <c r="AZ170">
        <v>0</v>
      </c>
      <c r="BA170">
        <v>214</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CV170">
        <v>0</v>
      </c>
      <c r="CW170">
        <f>ROUND(Y170*Source!I127*DO170,9)</f>
        <v>0</v>
      </c>
      <c r="CX170">
        <f>ROUND(Y170*Source!I127,9)</f>
        <v>3.3552</v>
      </c>
      <c r="CY170">
        <f>AB170</f>
        <v>7.44</v>
      </c>
      <c r="CZ170">
        <f>AF170</f>
        <v>7.11</v>
      </c>
      <c r="DA170">
        <f>AJ170</f>
        <v>1</v>
      </c>
      <c r="DB170">
        <f t="shared" si="78"/>
        <v>19.884</v>
      </c>
      <c r="DC170">
        <f t="shared" si="79"/>
        <v>0</v>
      </c>
      <c r="DD170" t="s">
        <v>3</v>
      </c>
      <c r="DE170" t="s">
        <v>3</v>
      </c>
      <c r="DF170">
        <f t="shared" si="80"/>
        <v>0</v>
      </c>
      <c r="DG170">
        <f t="shared" si="75"/>
        <v>23.86</v>
      </c>
      <c r="DH170">
        <f t="shared" si="74"/>
        <v>0</v>
      </c>
      <c r="DI170">
        <f t="shared" si="69"/>
        <v>0</v>
      </c>
      <c r="DJ170">
        <f>DG170</f>
        <v>23.86</v>
      </c>
      <c r="DK170">
        <v>0</v>
      </c>
      <c r="DL170" t="s">
        <v>3</v>
      </c>
      <c r="DM170">
        <v>0</v>
      </c>
      <c r="DN170" t="s">
        <v>3</v>
      </c>
      <c r="DO170">
        <v>0</v>
      </c>
    </row>
    <row r="171" spans="1:119" x14ac:dyDescent="0.25">
      <c r="A171">
        <f>ROW(Source!A127)</f>
        <v>127</v>
      </c>
      <c r="B171">
        <v>54971259</v>
      </c>
      <c r="C171">
        <v>54975859</v>
      </c>
      <c r="D171">
        <v>55489916</v>
      </c>
      <c r="E171">
        <v>1</v>
      </c>
      <c r="F171">
        <v>1</v>
      </c>
      <c r="G171">
        <v>1081</v>
      </c>
      <c r="H171">
        <v>2</v>
      </c>
      <c r="I171" t="s">
        <v>1583</v>
      </c>
      <c r="J171" t="s">
        <v>1584</v>
      </c>
      <c r="K171" t="s">
        <v>1585</v>
      </c>
      <c r="L171">
        <v>1368</v>
      </c>
      <c r="N171">
        <v>1011</v>
      </c>
      <c r="O171" t="s">
        <v>1558</v>
      </c>
      <c r="P171" t="s">
        <v>1558</v>
      </c>
      <c r="Q171">
        <v>1</v>
      </c>
      <c r="W171">
        <v>0</v>
      </c>
      <c r="X171">
        <v>-1384232170</v>
      </c>
      <c r="Y171">
        <f t="shared" si="77"/>
        <v>0.39600000000000002</v>
      </c>
      <c r="AA171">
        <v>0</v>
      </c>
      <c r="AB171">
        <v>6.76</v>
      </c>
      <c r="AC171">
        <v>0</v>
      </c>
      <c r="AD171">
        <v>0</v>
      </c>
      <c r="AE171">
        <v>0</v>
      </c>
      <c r="AF171">
        <v>6.46</v>
      </c>
      <c r="AG171">
        <v>0</v>
      </c>
      <c r="AH171">
        <v>0</v>
      </c>
      <c r="AI171">
        <v>1</v>
      </c>
      <c r="AJ171">
        <v>1</v>
      </c>
      <c r="AK171">
        <v>1</v>
      </c>
      <c r="AL171">
        <v>1</v>
      </c>
      <c r="AM171">
        <v>-2</v>
      </c>
      <c r="AN171">
        <v>0</v>
      </c>
      <c r="AO171">
        <v>1</v>
      </c>
      <c r="AP171">
        <v>1</v>
      </c>
      <c r="AQ171">
        <v>0</v>
      </c>
      <c r="AR171">
        <v>0</v>
      </c>
      <c r="AS171" t="s">
        <v>3</v>
      </c>
      <c r="AT171">
        <v>0.33</v>
      </c>
      <c r="AU171" t="s">
        <v>42</v>
      </c>
      <c r="AV171">
        <v>0</v>
      </c>
      <c r="AW171">
        <v>2</v>
      </c>
      <c r="AX171">
        <v>55890864</v>
      </c>
      <c r="AY171">
        <v>1</v>
      </c>
      <c r="AZ171">
        <v>0</v>
      </c>
      <c r="BA171">
        <v>215</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CV171">
        <v>0</v>
      </c>
      <c r="CW171">
        <f>ROUND(Y171*Source!I127*DO171,9)</f>
        <v>0</v>
      </c>
      <c r="CX171">
        <f>ROUND(Y171*Source!I127,9)</f>
        <v>0.47520000000000001</v>
      </c>
      <c r="CY171">
        <f>AB171</f>
        <v>6.76</v>
      </c>
      <c r="CZ171">
        <f>AF171</f>
        <v>6.46</v>
      </c>
      <c r="DA171">
        <f>AJ171</f>
        <v>1</v>
      </c>
      <c r="DB171">
        <f t="shared" si="78"/>
        <v>2.556</v>
      </c>
      <c r="DC171">
        <f t="shared" si="79"/>
        <v>0</v>
      </c>
      <c r="DD171" t="s">
        <v>3</v>
      </c>
      <c r="DE171" t="s">
        <v>3</v>
      </c>
      <c r="DF171">
        <f t="shared" si="80"/>
        <v>0</v>
      </c>
      <c r="DG171">
        <f t="shared" si="75"/>
        <v>3.07</v>
      </c>
      <c r="DH171">
        <f t="shared" si="74"/>
        <v>0</v>
      </c>
      <c r="DI171">
        <f t="shared" si="69"/>
        <v>0</v>
      </c>
      <c r="DJ171">
        <f>DG171</f>
        <v>3.07</v>
      </c>
      <c r="DK171">
        <v>0</v>
      </c>
      <c r="DL171" t="s">
        <v>3</v>
      </c>
      <c r="DM171">
        <v>0</v>
      </c>
      <c r="DN171" t="s">
        <v>3</v>
      </c>
      <c r="DO171">
        <v>0</v>
      </c>
    </row>
    <row r="172" spans="1:119" x14ac:dyDescent="0.25">
      <c r="A172">
        <f>ROW(Source!A127)</f>
        <v>127</v>
      </c>
      <c r="B172">
        <v>54971259</v>
      </c>
      <c r="C172">
        <v>54975859</v>
      </c>
      <c r="D172">
        <v>55490209</v>
      </c>
      <c r="E172">
        <v>1</v>
      </c>
      <c r="F172">
        <v>1</v>
      </c>
      <c r="G172">
        <v>1081</v>
      </c>
      <c r="H172">
        <v>2</v>
      </c>
      <c r="I172" t="s">
        <v>1555</v>
      </c>
      <c r="J172" t="s">
        <v>1556</v>
      </c>
      <c r="K172" t="s">
        <v>1557</v>
      </c>
      <c r="L172">
        <v>1368</v>
      </c>
      <c r="N172">
        <v>1011</v>
      </c>
      <c r="O172" t="s">
        <v>1558</v>
      </c>
      <c r="P172" t="s">
        <v>1558</v>
      </c>
      <c r="Q172">
        <v>1</v>
      </c>
      <c r="W172">
        <v>0</v>
      </c>
      <c r="X172">
        <v>874612079</v>
      </c>
      <c r="Y172">
        <f t="shared" si="77"/>
        <v>1.1040000000000001</v>
      </c>
      <c r="AA172">
        <v>0</v>
      </c>
      <c r="AB172">
        <v>87.01</v>
      </c>
      <c r="AC172">
        <v>13.21</v>
      </c>
      <c r="AD172">
        <v>0</v>
      </c>
      <c r="AE172">
        <v>0</v>
      </c>
      <c r="AF172">
        <v>83.1</v>
      </c>
      <c r="AG172">
        <v>12.62</v>
      </c>
      <c r="AH172">
        <v>0</v>
      </c>
      <c r="AI172">
        <v>1</v>
      </c>
      <c r="AJ172">
        <v>1</v>
      </c>
      <c r="AK172">
        <v>1</v>
      </c>
      <c r="AL172">
        <v>1</v>
      </c>
      <c r="AM172">
        <v>-2</v>
      </c>
      <c r="AN172">
        <v>0</v>
      </c>
      <c r="AO172">
        <v>1</v>
      </c>
      <c r="AP172">
        <v>1</v>
      </c>
      <c r="AQ172">
        <v>0</v>
      </c>
      <c r="AR172">
        <v>0</v>
      </c>
      <c r="AS172" t="s">
        <v>3</v>
      </c>
      <c r="AT172">
        <v>0.92</v>
      </c>
      <c r="AU172" t="s">
        <v>42</v>
      </c>
      <c r="AV172">
        <v>0</v>
      </c>
      <c r="AW172">
        <v>2</v>
      </c>
      <c r="AX172">
        <v>55890865</v>
      </c>
      <c r="AY172">
        <v>1</v>
      </c>
      <c r="AZ172">
        <v>0</v>
      </c>
      <c r="BA172">
        <v>216</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CV172">
        <v>0</v>
      </c>
      <c r="CW172">
        <f>ROUND(Y172*Source!I127*DO172,9)</f>
        <v>16.718976000000001</v>
      </c>
      <c r="CX172">
        <f>ROUND(Y172*Source!I127,9)</f>
        <v>1.3248</v>
      </c>
      <c r="CY172">
        <f>AB172</f>
        <v>87.01</v>
      </c>
      <c r="CZ172">
        <f>AF172</f>
        <v>83.1</v>
      </c>
      <c r="DA172">
        <f>AJ172</f>
        <v>1</v>
      </c>
      <c r="DB172">
        <f t="shared" si="78"/>
        <v>91.74</v>
      </c>
      <c r="DC172">
        <f t="shared" si="79"/>
        <v>13.932</v>
      </c>
      <c r="DD172" t="s">
        <v>3</v>
      </c>
      <c r="DE172" t="s">
        <v>3</v>
      </c>
      <c r="DF172">
        <f t="shared" si="80"/>
        <v>0</v>
      </c>
      <c r="DG172">
        <f t="shared" si="75"/>
        <v>110.09</v>
      </c>
      <c r="DH172">
        <f t="shared" si="74"/>
        <v>16.72</v>
      </c>
      <c r="DI172">
        <f t="shared" si="69"/>
        <v>0</v>
      </c>
      <c r="DJ172">
        <f>DG172</f>
        <v>110.09</v>
      </c>
      <c r="DK172">
        <v>0</v>
      </c>
      <c r="DL172" t="s">
        <v>1559</v>
      </c>
      <c r="DM172">
        <v>0</v>
      </c>
      <c r="DN172" t="s">
        <v>1554</v>
      </c>
      <c r="DO172">
        <v>12.62</v>
      </c>
    </row>
    <row r="173" spans="1:119" x14ac:dyDescent="0.25">
      <c r="A173">
        <f>ROW(Source!A127)</f>
        <v>127</v>
      </c>
      <c r="B173">
        <v>54971259</v>
      </c>
      <c r="C173">
        <v>54975859</v>
      </c>
      <c r="D173">
        <v>55490330</v>
      </c>
      <c r="E173">
        <v>1</v>
      </c>
      <c r="F173">
        <v>1</v>
      </c>
      <c r="G173">
        <v>1081</v>
      </c>
      <c r="H173">
        <v>2</v>
      </c>
      <c r="I173" t="s">
        <v>1586</v>
      </c>
      <c r="J173" t="s">
        <v>1587</v>
      </c>
      <c r="K173" t="s">
        <v>1588</v>
      </c>
      <c r="L173">
        <v>1368</v>
      </c>
      <c r="N173">
        <v>1011</v>
      </c>
      <c r="O173" t="s">
        <v>1558</v>
      </c>
      <c r="P173" t="s">
        <v>1558</v>
      </c>
      <c r="Q173">
        <v>1</v>
      </c>
      <c r="W173">
        <v>0</v>
      </c>
      <c r="X173">
        <v>-2083101341</v>
      </c>
      <c r="Y173">
        <f t="shared" si="77"/>
        <v>0.12</v>
      </c>
      <c r="AA173">
        <v>0</v>
      </c>
      <c r="AB173">
        <v>0.84</v>
      </c>
      <c r="AC173">
        <v>0</v>
      </c>
      <c r="AD173">
        <v>0</v>
      </c>
      <c r="AE173">
        <v>0</v>
      </c>
      <c r="AF173">
        <v>0.8</v>
      </c>
      <c r="AG173">
        <v>0</v>
      </c>
      <c r="AH173">
        <v>0</v>
      </c>
      <c r="AI173">
        <v>1</v>
      </c>
      <c r="AJ173">
        <v>1</v>
      </c>
      <c r="AK173">
        <v>1</v>
      </c>
      <c r="AL173">
        <v>1</v>
      </c>
      <c r="AM173">
        <v>-2</v>
      </c>
      <c r="AN173">
        <v>0</v>
      </c>
      <c r="AO173">
        <v>1</v>
      </c>
      <c r="AP173">
        <v>1</v>
      </c>
      <c r="AQ173">
        <v>0</v>
      </c>
      <c r="AR173">
        <v>0</v>
      </c>
      <c r="AS173" t="s">
        <v>3</v>
      </c>
      <c r="AT173">
        <v>0.1</v>
      </c>
      <c r="AU173" t="s">
        <v>42</v>
      </c>
      <c r="AV173">
        <v>0</v>
      </c>
      <c r="AW173">
        <v>2</v>
      </c>
      <c r="AX173">
        <v>55890866</v>
      </c>
      <c r="AY173">
        <v>1</v>
      </c>
      <c r="AZ173">
        <v>0</v>
      </c>
      <c r="BA173">
        <v>217</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CV173">
        <v>0</v>
      </c>
      <c r="CW173">
        <f>ROUND(Y173*Source!I127*DO173,9)</f>
        <v>0</v>
      </c>
      <c r="CX173">
        <f>ROUND(Y173*Source!I127,9)</f>
        <v>0.14399999999999999</v>
      </c>
      <c r="CY173">
        <f>AB173</f>
        <v>0.84</v>
      </c>
      <c r="CZ173">
        <f>AF173</f>
        <v>0.8</v>
      </c>
      <c r="DA173">
        <f>AJ173</f>
        <v>1</v>
      </c>
      <c r="DB173">
        <f t="shared" si="78"/>
        <v>9.6000000000000002E-2</v>
      </c>
      <c r="DC173">
        <f t="shared" si="79"/>
        <v>0</v>
      </c>
      <c r="DD173" t="s">
        <v>3</v>
      </c>
      <c r="DE173" t="s">
        <v>3</v>
      </c>
      <c r="DF173">
        <f t="shared" si="80"/>
        <v>0</v>
      </c>
      <c r="DG173">
        <f t="shared" si="75"/>
        <v>0.12</v>
      </c>
      <c r="DH173">
        <f t="shared" si="74"/>
        <v>0</v>
      </c>
      <c r="DI173">
        <f t="shared" si="69"/>
        <v>0</v>
      </c>
      <c r="DJ173">
        <f>DG173</f>
        <v>0.12</v>
      </c>
      <c r="DK173">
        <v>0</v>
      </c>
      <c r="DL173" t="s">
        <v>3</v>
      </c>
      <c r="DM173">
        <v>0</v>
      </c>
      <c r="DN173" t="s">
        <v>3</v>
      </c>
      <c r="DO173">
        <v>0</v>
      </c>
    </row>
    <row r="174" spans="1:119" x14ac:dyDescent="0.25">
      <c r="A174">
        <f>ROW(Source!A127)</f>
        <v>127</v>
      </c>
      <c r="B174">
        <v>54971259</v>
      </c>
      <c r="C174">
        <v>54975859</v>
      </c>
      <c r="D174">
        <v>55490270</v>
      </c>
      <c r="E174">
        <v>1</v>
      </c>
      <c r="F174">
        <v>1</v>
      </c>
      <c r="G174">
        <v>1081</v>
      </c>
      <c r="H174">
        <v>2</v>
      </c>
      <c r="I174" t="s">
        <v>1589</v>
      </c>
      <c r="J174" t="s">
        <v>1590</v>
      </c>
      <c r="K174" t="s">
        <v>1591</v>
      </c>
      <c r="L174">
        <v>1368</v>
      </c>
      <c r="N174">
        <v>1011</v>
      </c>
      <c r="O174" t="s">
        <v>1558</v>
      </c>
      <c r="P174" t="s">
        <v>1558</v>
      </c>
      <c r="Q174">
        <v>1</v>
      </c>
      <c r="W174">
        <v>0</v>
      </c>
      <c r="X174">
        <v>-1412866184</v>
      </c>
      <c r="Y174">
        <f t="shared" si="77"/>
        <v>8.4000000000000005E-2</v>
      </c>
      <c r="AA174">
        <v>0</v>
      </c>
      <c r="AB174">
        <v>0.44</v>
      </c>
      <c r="AC174">
        <v>0</v>
      </c>
      <c r="AD174">
        <v>0</v>
      </c>
      <c r="AE174">
        <v>0</v>
      </c>
      <c r="AF174">
        <v>0.42</v>
      </c>
      <c r="AG174">
        <v>0</v>
      </c>
      <c r="AH174">
        <v>0</v>
      </c>
      <c r="AI174">
        <v>1</v>
      </c>
      <c r="AJ174">
        <v>1</v>
      </c>
      <c r="AK174">
        <v>1</v>
      </c>
      <c r="AL174">
        <v>1</v>
      </c>
      <c r="AM174">
        <v>-2</v>
      </c>
      <c r="AN174">
        <v>0</v>
      </c>
      <c r="AO174">
        <v>1</v>
      </c>
      <c r="AP174">
        <v>1</v>
      </c>
      <c r="AQ174">
        <v>0</v>
      </c>
      <c r="AR174">
        <v>0</v>
      </c>
      <c r="AS174" t="s">
        <v>3</v>
      </c>
      <c r="AT174">
        <v>7.0000000000000007E-2</v>
      </c>
      <c r="AU174" t="s">
        <v>42</v>
      </c>
      <c r="AV174">
        <v>0</v>
      </c>
      <c r="AW174">
        <v>2</v>
      </c>
      <c r="AX174">
        <v>55890867</v>
      </c>
      <c r="AY174">
        <v>1</v>
      </c>
      <c r="AZ174">
        <v>0</v>
      </c>
      <c r="BA174">
        <v>218</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CV174">
        <v>0</v>
      </c>
      <c r="CW174">
        <f>ROUND(Y174*Source!I127*DO174,9)</f>
        <v>0</v>
      </c>
      <c r="CX174">
        <f>ROUND(Y174*Source!I127,9)</f>
        <v>0.1008</v>
      </c>
      <c r="CY174">
        <f>AB174</f>
        <v>0.44</v>
      </c>
      <c r="CZ174">
        <f>AF174</f>
        <v>0.42</v>
      </c>
      <c r="DA174">
        <f>AJ174</f>
        <v>1</v>
      </c>
      <c r="DB174">
        <f t="shared" si="78"/>
        <v>3.5999999999999997E-2</v>
      </c>
      <c r="DC174">
        <f t="shared" si="79"/>
        <v>0</v>
      </c>
      <c r="DD174" t="s">
        <v>3</v>
      </c>
      <c r="DE174" t="s">
        <v>3</v>
      </c>
      <c r="DF174">
        <f t="shared" si="80"/>
        <v>0</v>
      </c>
      <c r="DG174">
        <f t="shared" si="75"/>
        <v>0.04</v>
      </c>
      <c r="DH174">
        <f t="shared" si="74"/>
        <v>0</v>
      </c>
      <c r="DI174">
        <f t="shared" si="69"/>
        <v>0</v>
      </c>
      <c r="DJ174">
        <f>DG174</f>
        <v>0.04</v>
      </c>
      <c r="DK174">
        <v>0</v>
      </c>
      <c r="DL174" t="s">
        <v>3</v>
      </c>
      <c r="DM174">
        <v>0</v>
      </c>
      <c r="DN174" t="s">
        <v>3</v>
      </c>
      <c r="DO174">
        <v>0</v>
      </c>
    </row>
    <row r="175" spans="1:119" x14ac:dyDescent="0.25">
      <c r="A175">
        <f>ROW(Source!A127)</f>
        <v>127</v>
      </c>
      <c r="B175">
        <v>54971259</v>
      </c>
      <c r="C175">
        <v>54975859</v>
      </c>
      <c r="D175">
        <v>55459907</v>
      </c>
      <c r="E175">
        <v>1</v>
      </c>
      <c r="F175">
        <v>1</v>
      </c>
      <c r="G175">
        <v>1081</v>
      </c>
      <c r="H175">
        <v>3</v>
      </c>
      <c r="I175" t="s">
        <v>1592</v>
      </c>
      <c r="J175" t="s">
        <v>1593</v>
      </c>
      <c r="K175" t="s">
        <v>1594</v>
      </c>
      <c r="L175">
        <v>1348</v>
      </c>
      <c r="N175">
        <v>1009</v>
      </c>
      <c r="O175" t="s">
        <v>1092</v>
      </c>
      <c r="P175" t="s">
        <v>1092</v>
      </c>
      <c r="Q175">
        <v>1000</v>
      </c>
      <c r="W175">
        <v>0</v>
      </c>
      <c r="X175">
        <v>-921548447</v>
      </c>
      <c r="Y175">
        <f>(AT175*1)</f>
        <v>4.0000000000000002E-4</v>
      </c>
      <c r="AA175">
        <v>7246.05</v>
      </c>
      <c r="AB175">
        <v>0</v>
      </c>
      <c r="AC175">
        <v>0</v>
      </c>
      <c r="AD175">
        <v>0</v>
      </c>
      <c r="AE175">
        <v>7246.05</v>
      </c>
      <c r="AF175">
        <v>0</v>
      </c>
      <c r="AG175">
        <v>0</v>
      </c>
      <c r="AH175">
        <v>0</v>
      </c>
      <c r="AI175">
        <v>1</v>
      </c>
      <c r="AJ175">
        <v>1</v>
      </c>
      <c r="AK175">
        <v>1</v>
      </c>
      <c r="AL175">
        <v>1</v>
      </c>
      <c r="AM175">
        <v>-2</v>
      </c>
      <c r="AN175">
        <v>0</v>
      </c>
      <c r="AO175">
        <v>1</v>
      </c>
      <c r="AP175">
        <v>1</v>
      </c>
      <c r="AQ175">
        <v>0</v>
      </c>
      <c r="AR175">
        <v>0</v>
      </c>
      <c r="AS175" t="s">
        <v>3</v>
      </c>
      <c r="AT175">
        <v>4.0000000000000002E-4</v>
      </c>
      <c r="AU175" t="s">
        <v>22</v>
      </c>
      <c r="AV175">
        <v>0</v>
      </c>
      <c r="AW175">
        <v>2</v>
      </c>
      <c r="AX175">
        <v>55890868</v>
      </c>
      <c r="AY175">
        <v>1</v>
      </c>
      <c r="AZ175">
        <v>0</v>
      </c>
      <c r="BA175">
        <v>219</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CV175">
        <v>0</v>
      </c>
      <c r="CW175">
        <v>0</v>
      </c>
      <c r="CX175">
        <f>ROUND(Y175*Source!I127,9)</f>
        <v>4.8000000000000001E-4</v>
      </c>
      <c r="CY175">
        <f>AA175</f>
        <v>7246.05</v>
      </c>
      <c r="CZ175">
        <f>AE175</f>
        <v>7246.05</v>
      </c>
      <c r="DA175">
        <f>AI175</f>
        <v>1</v>
      </c>
      <c r="DB175">
        <f>ROUND((ROUND(AT175*CZ175,2)*1),6)</f>
        <v>2.9</v>
      </c>
      <c r="DC175">
        <f>ROUND((ROUND(AT175*AG175,2)*1),6)</f>
        <v>0</v>
      </c>
      <c r="DD175" t="s">
        <v>3</v>
      </c>
      <c r="DE175" t="s">
        <v>3</v>
      </c>
      <c r="DF175">
        <f t="shared" si="80"/>
        <v>3.48</v>
      </c>
      <c r="DG175">
        <f t="shared" si="75"/>
        <v>0</v>
      </c>
      <c r="DH175">
        <f t="shared" si="74"/>
        <v>0</v>
      </c>
      <c r="DI175">
        <f t="shared" si="69"/>
        <v>0</v>
      </c>
      <c r="DJ175">
        <f>DF175</f>
        <v>3.48</v>
      </c>
      <c r="DK175">
        <v>0</v>
      </c>
      <c r="DL175" t="s">
        <v>3</v>
      </c>
      <c r="DM175">
        <v>0</v>
      </c>
      <c r="DN175" t="s">
        <v>3</v>
      </c>
      <c r="DO175">
        <v>0</v>
      </c>
    </row>
    <row r="176" spans="1:119" x14ac:dyDescent="0.25">
      <c r="A176">
        <f>ROW(Source!A127)</f>
        <v>127</v>
      </c>
      <c r="B176">
        <v>54971259</v>
      </c>
      <c r="C176">
        <v>54975859</v>
      </c>
      <c r="D176">
        <v>55460310</v>
      </c>
      <c r="E176">
        <v>1</v>
      </c>
      <c r="F176">
        <v>1</v>
      </c>
      <c r="G176">
        <v>1081</v>
      </c>
      <c r="H176">
        <v>3</v>
      </c>
      <c r="I176" t="s">
        <v>1595</v>
      </c>
      <c r="J176" t="s">
        <v>1596</v>
      </c>
      <c r="K176" t="s">
        <v>1597</v>
      </c>
      <c r="L176">
        <v>1346</v>
      </c>
      <c r="N176">
        <v>1009</v>
      </c>
      <c r="O176" t="s">
        <v>222</v>
      </c>
      <c r="P176" t="s">
        <v>222</v>
      </c>
      <c r="Q176">
        <v>1</v>
      </c>
      <c r="W176">
        <v>0</v>
      </c>
      <c r="X176">
        <v>-1097873860</v>
      </c>
      <c r="Y176">
        <f>(AT176*1)</f>
        <v>8.17</v>
      </c>
      <c r="AA176">
        <v>29.89</v>
      </c>
      <c r="AB176">
        <v>0</v>
      </c>
      <c r="AC176">
        <v>0</v>
      </c>
      <c r="AD176">
        <v>0</v>
      </c>
      <c r="AE176">
        <v>29.89</v>
      </c>
      <c r="AF176">
        <v>0</v>
      </c>
      <c r="AG176">
        <v>0</v>
      </c>
      <c r="AH176">
        <v>0</v>
      </c>
      <c r="AI176">
        <v>1</v>
      </c>
      <c r="AJ176">
        <v>1</v>
      </c>
      <c r="AK176">
        <v>1</v>
      </c>
      <c r="AL176">
        <v>1</v>
      </c>
      <c r="AM176">
        <v>-2</v>
      </c>
      <c r="AN176">
        <v>0</v>
      </c>
      <c r="AO176">
        <v>1</v>
      </c>
      <c r="AP176">
        <v>1</v>
      </c>
      <c r="AQ176">
        <v>0</v>
      </c>
      <c r="AR176">
        <v>0</v>
      </c>
      <c r="AS176" t="s">
        <v>3</v>
      </c>
      <c r="AT176">
        <v>8.17</v>
      </c>
      <c r="AU176" t="s">
        <v>22</v>
      </c>
      <c r="AV176">
        <v>0</v>
      </c>
      <c r="AW176">
        <v>2</v>
      </c>
      <c r="AX176">
        <v>55890869</v>
      </c>
      <c r="AY176">
        <v>1</v>
      </c>
      <c r="AZ176">
        <v>0</v>
      </c>
      <c r="BA176">
        <v>220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CV176">
        <v>0</v>
      </c>
      <c r="CW176">
        <v>0</v>
      </c>
      <c r="CX176">
        <f>ROUND(Y176*Source!I127,9)</f>
        <v>9.8040000000000003</v>
      </c>
      <c r="CY176">
        <f>AA176</f>
        <v>29.89</v>
      </c>
      <c r="CZ176">
        <f>AE176</f>
        <v>29.89</v>
      </c>
      <c r="DA176">
        <f>AI176</f>
        <v>1</v>
      </c>
      <c r="DB176">
        <f>ROUND((ROUND(AT176*CZ176,2)*1),6)</f>
        <v>244.2</v>
      </c>
      <c r="DC176">
        <f>ROUND((ROUND(AT176*AG176,2)*1),6)</f>
        <v>0</v>
      </c>
      <c r="DD176" t="s">
        <v>3</v>
      </c>
      <c r="DE176" t="s">
        <v>3</v>
      </c>
      <c r="DF176">
        <f t="shared" si="80"/>
        <v>293.04000000000002</v>
      </c>
      <c r="DG176">
        <f t="shared" si="75"/>
        <v>0</v>
      </c>
      <c r="DH176">
        <f t="shared" si="74"/>
        <v>0</v>
      </c>
      <c r="DI176">
        <f t="shared" si="69"/>
        <v>0</v>
      </c>
      <c r="DJ176">
        <f>DF176</f>
        <v>293.04000000000002</v>
      </c>
      <c r="DK176">
        <v>0</v>
      </c>
      <c r="DL176" t="s">
        <v>3</v>
      </c>
      <c r="DM176">
        <v>0</v>
      </c>
      <c r="DN176" t="s">
        <v>3</v>
      </c>
      <c r="DO176">
        <v>0</v>
      </c>
    </row>
    <row r="177" spans="1:119" x14ac:dyDescent="0.25">
      <c r="A177">
        <f>ROW(Source!A127)</f>
        <v>127</v>
      </c>
      <c r="B177">
        <v>54971259</v>
      </c>
      <c r="C177">
        <v>54975859</v>
      </c>
      <c r="D177">
        <v>55460380</v>
      </c>
      <c r="E177">
        <v>1</v>
      </c>
      <c r="F177">
        <v>1</v>
      </c>
      <c r="G177">
        <v>1081</v>
      </c>
      <c r="H177">
        <v>3</v>
      </c>
      <c r="I177" t="s">
        <v>1598</v>
      </c>
      <c r="J177" t="s">
        <v>1599</v>
      </c>
      <c r="K177" t="s">
        <v>1600</v>
      </c>
      <c r="L177">
        <v>1348</v>
      </c>
      <c r="N177">
        <v>1009</v>
      </c>
      <c r="O177" t="s">
        <v>1092</v>
      </c>
      <c r="P177" t="s">
        <v>1092</v>
      </c>
      <c r="Q177">
        <v>1000</v>
      </c>
      <c r="W177">
        <v>0</v>
      </c>
      <c r="X177">
        <v>277309194</v>
      </c>
      <c r="Y177">
        <f>(AT177*1)</f>
        <v>2.0000000000000001E-4</v>
      </c>
      <c r="AA177">
        <v>8590.86</v>
      </c>
      <c r="AB177">
        <v>0</v>
      </c>
      <c r="AC177">
        <v>0</v>
      </c>
      <c r="AD177">
        <v>0</v>
      </c>
      <c r="AE177">
        <v>8590.86</v>
      </c>
      <c r="AF177">
        <v>0</v>
      </c>
      <c r="AG177">
        <v>0</v>
      </c>
      <c r="AH177">
        <v>0</v>
      </c>
      <c r="AI177">
        <v>1</v>
      </c>
      <c r="AJ177">
        <v>1</v>
      </c>
      <c r="AK177">
        <v>1</v>
      </c>
      <c r="AL177">
        <v>1</v>
      </c>
      <c r="AM177">
        <v>-2</v>
      </c>
      <c r="AN177">
        <v>0</v>
      </c>
      <c r="AO177">
        <v>1</v>
      </c>
      <c r="AP177">
        <v>1</v>
      </c>
      <c r="AQ177">
        <v>0</v>
      </c>
      <c r="AR177">
        <v>0</v>
      </c>
      <c r="AS177" t="s">
        <v>3</v>
      </c>
      <c r="AT177">
        <v>2.0000000000000001E-4</v>
      </c>
      <c r="AU177" t="s">
        <v>22</v>
      </c>
      <c r="AV177">
        <v>0</v>
      </c>
      <c r="AW177">
        <v>2</v>
      </c>
      <c r="AX177">
        <v>55890870</v>
      </c>
      <c r="AY177">
        <v>1</v>
      </c>
      <c r="AZ177">
        <v>0</v>
      </c>
      <c r="BA177">
        <v>221</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CV177">
        <v>0</v>
      </c>
      <c r="CW177">
        <v>0</v>
      </c>
      <c r="CX177">
        <f>ROUND(Y177*Source!I127,9)</f>
        <v>2.4000000000000001E-4</v>
      </c>
      <c r="CY177">
        <f>AA177</f>
        <v>8590.86</v>
      </c>
      <c r="CZ177">
        <f>AE177</f>
        <v>8590.86</v>
      </c>
      <c r="DA177">
        <f>AI177</f>
        <v>1</v>
      </c>
      <c r="DB177">
        <f>ROUND((ROUND(AT177*CZ177,2)*1),6)</f>
        <v>1.72</v>
      </c>
      <c r="DC177">
        <f>ROUND((ROUND(AT177*AG177,2)*1),6)</f>
        <v>0</v>
      </c>
      <c r="DD177" t="s">
        <v>3</v>
      </c>
      <c r="DE177" t="s">
        <v>3</v>
      </c>
      <c r="DF177">
        <f t="shared" si="80"/>
        <v>2.06</v>
      </c>
      <c r="DG177">
        <f t="shared" si="75"/>
        <v>0</v>
      </c>
      <c r="DH177">
        <f t="shared" si="74"/>
        <v>0</v>
      </c>
      <c r="DI177">
        <f t="shared" si="69"/>
        <v>0</v>
      </c>
      <c r="DJ177">
        <f>DF177</f>
        <v>2.06</v>
      </c>
      <c r="DK177">
        <v>0</v>
      </c>
      <c r="DL177" t="s">
        <v>3</v>
      </c>
      <c r="DM177">
        <v>0</v>
      </c>
      <c r="DN177" t="s">
        <v>3</v>
      </c>
      <c r="DO177">
        <v>0</v>
      </c>
    </row>
    <row r="178" spans="1:119" x14ac:dyDescent="0.25">
      <c r="A178">
        <f>ROW(Source!A127)</f>
        <v>127</v>
      </c>
      <c r="B178">
        <v>54971259</v>
      </c>
      <c r="C178">
        <v>54975859</v>
      </c>
      <c r="D178">
        <v>55466111</v>
      </c>
      <c r="E178">
        <v>1</v>
      </c>
      <c r="F178">
        <v>1</v>
      </c>
      <c r="G178">
        <v>1081</v>
      </c>
      <c r="H178">
        <v>3</v>
      </c>
      <c r="I178" t="s">
        <v>220</v>
      </c>
      <c r="J178" t="s">
        <v>223</v>
      </c>
      <c r="K178" t="s">
        <v>221</v>
      </c>
      <c r="L178">
        <v>1346</v>
      </c>
      <c r="N178">
        <v>1009</v>
      </c>
      <c r="O178" t="s">
        <v>222</v>
      </c>
      <c r="P178" t="s">
        <v>222</v>
      </c>
      <c r="Q178">
        <v>1</v>
      </c>
      <c r="W178">
        <v>0</v>
      </c>
      <c r="X178">
        <v>-2097101800</v>
      </c>
      <c r="Y178">
        <f>(AT178*1)</f>
        <v>1.25</v>
      </c>
      <c r="AA178">
        <v>31.08</v>
      </c>
      <c r="AB178">
        <v>0</v>
      </c>
      <c r="AC178">
        <v>0</v>
      </c>
      <c r="AD178">
        <v>0</v>
      </c>
      <c r="AE178">
        <v>31.08</v>
      </c>
      <c r="AF178">
        <v>0</v>
      </c>
      <c r="AG178">
        <v>0</v>
      </c>
      <c r="AH178">
        <v>0</v>
      </c>
      <c r="AI178">
        <v>1</v>
      </c>
      <c r="AJ178">
        <v>1</v>
      </c>
      <c r="AK178">
        <v>1</v>
      </c>
      <c r="AL178">
        <v>1</v>
      </c>
      <c r="AM178">
        <v>0</v>
      </c>
      <c r="AN178">
        <v>0</v>
      </c>
      <c r="AO178">
        <v>0</v>
      </c>
      <c r="AP178">
        <v>1</v>
      </c>
      <c r="AQ178">
        <v>0</v>
      </c>
      <c r="AR178">
        <v>0</v>
      </c>
      <c r="AS178" t="s">
        <v>3</v>
      </c>
      <c r="AT178">
        <v>1.25</v>
      </c>
      <c r="AU178" t="s">
        <v>22</v>
      </c>
      <c r="AV178">
        <v>0</v>
      </c>
      <c r="AW178">
        <v>1</v>
      </c>
      <c r="AX178">
        <v>-1</v>
      </c>
      <c r="AY178">
        <v>0</v>
      </c>
      <c r="AZ178">
        <v>0</v>
      </c>
      <c r="BA178" t="s">
        <v>3</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CV178">
        <v>0</v>
      </c>
      <c r="CW178">
        <v>0</v>
      </c>
      <c r="CX178">
        <f>ROUND(Y178*Source!I127,9)</f>
        <v>1.5</v>
      </c>
      <c r="CY178">
        <f>AA178</f>
        <v>31.08</v>
      </c>
      <c r="CZ178">
        <f>AE178</f>
        <v>31.08</v>
      </c>
      <c r="DA178">
        <f>AI178</f>
        <v>1</v>
      </c>
      <c r="DB178">
        <f>ROUND((ROUND(AT178*CZ178,2)*1),6)</f>
        <v>38.85</v>
      </c>
      <c r="DC178">
        <f>ROUND((ROUND(AT178*AG178,2)*1),6)</f>
        <v>0</v>
      </c>
      <c r="DD178" t="s">
        <v>3</v>
      </c>
      <c r="DE178" t="s">
        <v>3</v>
      </c>
      <c r="DF178">
        <f t="shared" si="80"/>
        <v>46.62</v>
      </c>
      <c r="DG178">
        <f t="shared" si="75"/>
        <v>0</v>
      </c>
      <c r="DH178">
        <f t="shared" si="74"/>
        <v>0</v>
      </c>
      <c r="DI178">
        <f t="shared" si="69"/>
        <v>0</v>
      </c>
      <c r="DJ178">
        <f>DF178</f>
        <v>46.62</v>
      </c>
      <c r="DK178">
        <v>0</v>
      </c>
      <c r="DL178" t="s">
        <v>3</v>
      </c>
      <c r="DM178">
        <v>0</v>
      </c>
      <c r="DN178" t="s">
        <v>3</v>
      </c>
      <c r="DO178">
        <v>0</v>
      </c>
    </row>
    <row r="179" spans="1:119" x14ac:dyDescent="0.25">
      <c r="A179">
        <f>ROW(Source!A127)</f>
        <v>127</v>
      </c>
      <c r="B179">
        <v>54971259</v>
      </c>
      <c r="C179">
        <v>54975859</v>
      </c>
      <c r="D179">
        <v>55482617</v>
      </c>
      <c r="E179">
        <v>1</v>
      </c>
      <c r="F179">
        <v>1</v>
      </c>
      <c r="G179">
        <v>1081</v>
      </c>
      <c r="H179">
        <v>3</v>
      </c>
      <c r="I179" t="s">
        <v>1575</v>
      </c>
      <c r="J179" t="s">
        <v>1576</v>
      </c>
      <c r="K179" t="s">
        <v>1577</v>
      </c>
      <c r="L179">
        <v>1354</v>
      </c>
      <c r="N179">
        <v>1010</v>
      </c>
      <c r="O179" t="s">
        <v>266</v>
      </c>
      <c r="P179" t="s">
        <v>266</v>
      </c>
      <c r="Q179">
        <v>1</v>
      </c>
      <c r="W179">
        <v>0</v>
      </c>
      <c r="X179">
        <v>-1189947653</v>
      </c>
      <c r="Y179">
        <f>(AT179*1)</f>
        <v>1</v>
      </c>
      <c r="AA179">
        <v>14.99</v>
      </c>
      <c r="AB179">
        <v>0</v>
      </c>
      <c r="AC179">
        <v>0</v>
      </c>
      <c r="AD179">
        <v>0</v>
      </c>
      <c r="AE179">
        <v>14.99</v>
      </c>
      <c r="AF179">
        <v>0</v>
      </c>
      <c r="AG179">
        <v>0</v>
      </c>
      <c r="AH179">
        <v>0</v>
      </c>
      <c r="AI179">
        <v>1</v>
      </c>
      <c r="AJ179">
        <v>1</v>
      </c>
      <c r="AK179">
        <v>1</v>
      </c>
      <c r="AL179">
        <v>1</v>
      </c>
      <c r="AM179">
        <v>-2</v>
      </c>
      <c r="AN179">
        <v>0</v>
      </c>
      <c r="AO179">
        <v>1</v>
      </c>
      <c r="AP179">
        <v>1</v>
      </c>
      <c r="AQ179">
        <v>0</v>
      </c>
      <c r="AR179">
        <v>0</v>
      </c>
      <c r="AS179" t="s">
        <v>3</v>
      </c>
      <c r="AT179">
        <v>1</v>
      </c>
      <c r="AU179" t="s">
        <v>22</v>
      </c>
      <c r="AV179">
        <v>0</v>
      </c>
      <c r="AW179">
        <v>2</v>
      </c>
      <c r="AX179">
        <v>55890871</v>
      </c>
      <c r="AY179">
        <v>1</v>
      </c>
      <c r="AZ179">
        <v>0</v>
      </c>
      <c r="BA179">
        <v>222</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CV179">
        <v>0</v>
      </c>
      <c r="CW179">
        <v>0</v>
      </c>
      <c r="CX179">
        <f>ROUND(Y179*Source!I127,9)</f>
        <v>1.2</v>
      </c>
      <c r="CY179">
        <f>AA179</f>
        <v>14.99</v>
      </c>
      <c r="CZ179">
        <f>AE179</f>
        <v>14.99</v>
      </c>
      <c r="DA179">
        <f>AI179</f>
        <v>1</v>
      </c>
      <c r="DB179">
        <f>ROUND((ROUND(AT179*CZ179,2)*1),6)</f>
        <v>14.99</v>
      </c>
      <c r="DC179">
        <f>ROUND((ROUND(AT179*AG179,2)*1),6)</f>
        <v>0</v>
      </c>
      <c r="DD179" t="s">
        <v>3</v>
      </c>
      <c r="DE179" t="s">
        <v>3</v>
      </c>
      <c r="DF179">
        <f t="shared" si="80"/>
        <v>17.989999999999998</v>
      </c>
      <c r="DG179">
        <f t="shared" si="75"/>
        <v>0</v>
      </c>
      <c r="DH179">
        <f t="shared" si="74"/>
        <v>0</v>
      </c>
      <c r="DI179">
        <f t="shared" si="69"/>
        <v>0</v>
      </c>
      <c r="DJ179">
        <f>DF179</f>
        <v>17.989999999999998</v>
      </c>
      <c r="DK179">
        <v>0</v>
      </c>
      <c r="DL179" t="s">
        <v>3</v>
      </c>
      <c r="DM179">
        <v>0</v>
      </c>
      <c r="DN179" t="s">
        <v>3</v>
      </c>
      <c r="DO179">
        <v>0</v>
      </c>
    </row>
    <row r="180" spans="1:119" x14ac:dyDescent="0.25">
      <c r="A180">
        <f>ROW(Source!A128)</f>
        <v>128</v>
      </c>
      <c r="B180">
        <v>55890823</v>
      </c>
      <c r="C180">
        <v>54975859</v>
      </c>
      <c r="D180">
        <v>55424304</v>
      </c>
      <c r="E180">
        <v>1081</v>
      </c>
      <c r="F180">
        <v>1</v>
      </c>
      <c r="G180">
        <v>1081</v>
      </c>
      <c r="H180">
        <v>1</v>
      </c>
      <c r="I180" t="s">
        <v>1552</v>
      </c>
      <c r="J180" t="s">
        <v>3</v>
      </c>
      <c r="K180" t="s">
        <v>1553</v>
      </c>
      <c r="L180">
        <v>1191</v>
      </c>
      <c r="N180">
        <v>1013</v>
      </c>
      <c r="O180" t="s">
        <v>1554</v>
      </c>
      <c r="P180" t="s">
        <v>1554</v>
      </c>
      <c r="Q180">
        <v>1</v>
      </c>
      <c r="W180">
        <v>0</v>
      </c>
      <c r="X180">
        <v>476480486</v>
      </c>
      <c r="Y180">
        <f t="shared" ref="Y180:Y185" si="81">(AT180*1.2)</f>
        <v>24.720000000000002</v>
      </c>
      <c r="AA180">
        <v>0</v>
      </c>
      <c r="AB180">
        <v>0</v>
      </c>
      <c r="AC180">
        <v>0</v>
      </c>
      <c r="AD180">
        <v>0</v>
      </c>
      <c r="AE180">
        <v>0</v>
      </c>
      <c r="AF180">
        <v>0</v>
      </c>
      <c r="AG180">
        <v>0</v>
      </c>
      <c r="AH180">
        <v>0</v>
      </c>
      <c r="AI180">
        <v>1</v>
      </c>
      <c r="AJ180">
        <v>1</v>
      </c>
      <c r="AK180">
        <v>1</v>
      </c>
      <c r="AL180">
        <v>1</v>
      </c>
      <c r="AM180">
        <v>5</v>
      </c>
      <c r="AN180">
        <v>0</v>
      </c>
      <c r="AO180">
        <v>1</v>
      </c>
      <c r="AP180">
        <v>1</v>
      </c>
      <c r="AQ180">
        <v>0</v>
      </c>
      <c r="AR180">
        <v>0</v>
      </c>
      <c r="AS180" t="s">
        <v>3</v>
      </c>
      <c r="AT180">
        <v>20.6</v>
      </c>
      <c r="AU180" t="s">
        <v>42</v>
      </c>
      <c r="AV180">
        <v>1</v>
      </c>
      <c r="AW180">
        <v>2</v>
      </c>
      <c r="AX180">
        <v>55890862</v>
      </c>
      <c r="AY180">
        <v>1</v>
      </c>
      <c r="AZ180">
        <v>0</v>
      </c>
      <c r="BA180">
        <v>226</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CU180">
        <f>ROUND(AT180*Source!I128*AH180*AL180,2)</f>
        <v>0</v>
      </c>
      <c r="CV180">
        <f>ROUND(Y180*Source!I128,9)</f>
        <v>29.664000000000001</v>
      </c>
      <c r="CW180">
        <v>0</v>
      </c>
      <c r="CX180">
        <f>ROUND(Y180*Source!I128,9)</f>
        <v>29.664000000000001</v>
      </c>
      <c r="CY180">
        <f>AD180</f>
        <v>0</v>
      </c>
      <c r="CZ180">
        <f>AH180</f>
        <v>0</v>
      </c>
      <c r="DA180">
        <f>AL180</f>
        <v>1</v>
      </c>
      <c r="DB180">
        <f t="shared" ref="DB180:DB185" si="82">ROUND((ROUND(AT180*CZ180,2)*1.2),6)</f>
        <v>0</v>
      </c>
      <c r="DC180">
        <f t="shared" ref="DC180:DC185" si="83">ROUND((ROUND(AT180*AG180,2)*1.2),6)</f>
        <v>0</v>
      </c>
      <c r="DD180" t="s">
        <v>3</v>
      </c>
      <c r="DE180" t="s">
        <v>3</v>
      </c>
      <c r="DF180">
        <f t="shared" si="80"/>
        <v>0</v>
      </c>
      <c r="DG180">
        <f t="shared" si="75"/>
        <v>0</v>
      </c>
      <c r="DH180">
        <f t="shared" si="74"/>
        <v>0</v>
      </c>
      <c r="DI180">
        <f t="shared" si="69"/>
        <v>0</v>
      </c>
      <c r="DJ180">
        <f>DI180</f>
        <v>0</v>
      </c>
      <c r="DK180">
        <v>0</v>
      </c>
      <c r="DL180" t="s">
        <v>3</v>
      </c>
      <c r="DM180">
        <v>0</v>
      </c>
      <c r="DN180" t="s">
        <v>3</v>
      </c>
      <c r="DO180">
        <v>0</v>
      </c>
    </row>
    <row r="181" spans="1:119" x14ac:dyDescent="0.25">
      <c r="A181">
        <f>ROW(Source!A128)</f>
        <v>128</v>
      </c>
      <c r="B181">
        <v>55890823</v>
      </c>
      <c r="C181">
        <v>54975859</v>
      </c>
      <c r="D181">
        <v>55489910</v>
      </c>
      <c r="E181">
        <v>1</v>
      </c>
      <c r="F181">
        <v>1</v>
      </c>
      <c r="G181">
        <v>1081</v>
      </c>
      <c r="H181">
        <v>2</v>
      </c>
      <c r="I181" t="s">
        <v>1580</v>
      </c>
      <c r="J181" t="s">
        <v>1581</v>
      </c>
      <c r="K181" t="s">
        <v>1582</v>
      </c>
      <c r="L181">
        <v>1368</v>
      </c>
      <c r="N181">
        <v>1011</v>
      </c>
      <c r="O181" t="s">
        <v>1558</v>
      </c>
      <c r="P181" t="s">
        <v>1558</v>
      </c>
      <c r="Q181">
        <v>1</v>
      </c>
      <c r="W181">
        <v>0</v>
      </c>
      <c r="X181">
        <v>1498588441</v>
      </c>
      <c r="Y181">
        <f t="shared" si="81"/>
        <v>2.7959999999999998</v>
      </c>
      <c r="AA181">
        <v>0</v>
      </c>
      <c r="AB181">
        <v>100.2</v>
      </c>
      <c r="AC181">
        <v>0</v>
      </c>
      <c r="AD181">
        <v>0</v>
      </c>
      <c r="AE181">
        <v>0</v>
      </c>
      <c r="AF181">
        <v>7.11</v>
      </c>
      <c r="AG181">
        <v>0</v>
      </c>
      <c r="AH181">
        <v>0</v>
      </c>
      <c r="AI181">
        <v>1</v>
      </c>
      <c r="AJ181">
        <v>13.46</v>
      </c>
      <c r="AK181">
        <v>1</v>
      </c>
      <c r="AL181">
        <v>1</v>
      </c>
      <c r="AM181">
        <v>2</v>
      </c>
      <c r="AN181">
        <v>0</v>
      </c>
      <c r="AO181">
        <v>1</v>
      </c>
      <c r="AP181">
        <v>1</v>
      </c>
      <c r="AQ181">
        <v>0</v>
      </c>
      <c r="AR181">
        <v>0</v>
      </c>
      <c r="AS181" t="s">
        <v>3</v>
      </c>
      <c r="AT181">
        <v>2.33</v>
      </c>
      <c r="AU181" t="s">
        <v>42</v>
      </c>
      <c r="AV181">
        <v>0</v>
      </c>
      <c r="AW181">
        <v>2</v>
      </c>
      <c r="AX181">
        <v>55890863</v>
      </c>
      <c r="AY181">
        <v>1</v>
      </c>
      <c r="AZ181">
        <v>0</v>
      </c>
      <c r="BA181">
        <v>227</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CV181">
        <v>0</v>
      </c>
      <c r="CW181">
        <f>ROUND(Y181*Source!I128*DO181,9)</f>
        <v>0</v>
      </c>
      <c r="CX181">
        <f>ROUND(Y181*Source!I128,9)</f>
        <v>3.3552</v>
      </c>
      <c r="CY181">
        <f>AB181</f>
        <v>100.2</v>
      </c>
      <c r="CZ181">
        <f>AF181</f>
        <v>7.11</v>
      </c>
      <c r="DA181">
        <f>AJ181</f>
        <v>13.46</v>
      </c>
      <c r="DB181">
        <f t="shared" si="82"/>
        <v>19.884</v>
      </c>
      <c r="DC181">
        <f t="shared" si="83"/>
        <v>0</v>
      </c>
      <c r="DD181" t="s">
        <v>3</v>
      </c>
      <c r="DE181" t="s">
        <v>3</v>
      </c>
      <c r="DF181">
        <f t="shared" si="80"/>
        <v>0</v>
      </c>
      <c r="DG181">
        <f>ROUND(ROUND(AF181*AJ181,2)*CX181,2)</f>
        <v>321.08999999999997</v>
      </c>
      <c r="DH181">
        <f t="shared" si="74"/>
        <v>0</v>
      </c>
      <c r="DI181">
        <f t="shared" si="69"/>
        <v>0</v>
      </c>
      <c r="DJ181">
        <f>DG181</f>
        <v>321.08999999999997</v>
      </c>
      <c r="DK181">
        <v>0</v>
      </c>
      <c r="DL181" t="s">
        <v>3</v>
      </c>
      <c r="DM181">
        <v>0</v>
      </c>
      <c r="DN181" t="s">
        <v>3</v>
      </c>
      <c r="DO181">
        <v>0</v>
      </c>
    </row>
    <row r="182" spans="1:119" x14ac:dyDescent="0.25">
      <c r="A182">
        <f>ROW(Source!A128)</f>
        <v>128</v>
      </c>
      <c r="B182">
        <v>55890823</v>
      </c>
      <c r="C182">
        <v>54975859</v>
      </c>
      <c r="D182">
        <v>55489916</v>
      </c>
      <c r="E182">
        <v>1</v>
      </c>
      <c r="F182">
        <v>1</v>
      </c>
      <c r="G182">
        <v>1081</v>
      </c>
      <c r="H182">
        <v>2</v>
      </c>
      <c r="I182" t="s">
        <v>1583</v>
      </c>
      <c r="J182" t="s">
        <v>1584</v>
      </c>
      <c r="K182" t="s">
        <v>1585</v>
      </c>
      <c r="L182">
        <v>1368</v>
      </c>
      <c r="N182">
        <v>1011</v>
      </c>
      <c r="O182" t="s">
        <v>1558</v>
      </c>
      <c r="P182" t="s">
        <v>1558</v>
      </c>
      <c r="Q182">
        <v>1</v>
      </c>
      <c r="W182">
        <v>0</v>
      </c>
      <c r="X182">
        <v>-1384232170</v>
      </c>
      <c r="Y182">
        <f t="shared" si="81"/>
        <v>0.39600000000000002</v>
      </c>
      <c r="AA182">
        <v>0</v>
      </c>
      <c r="AB182">
        <v>82.11</v>
      </c>
      <c r="AC182">
        <v>0</v>
      </c>
      <c r="AD182">
        <v>0</v>
      </c>
      <c r="AE182">
        <v>0</v>
      </c>
      <c r="AF182">
        <v>6.46</v>
      </c>
      <c r="AG182">
        <v>0</v>
      </c>
      <c r="AH182">
        <v>0</v>
      </c>
      <c r="AI182">
        <v>1</v>
      </c>
      <c r="AJ182">
        <v>12.14</v>
      </c>
      <c r="AK182">
        <v>1</v>
      </c>
      <c r="AL182">
        <v>1</v>
      </c>
      <c r="AM182">
        <v>2</v>
      </c>
      <c r="AN182">
        <v>0</v>
      </c>
      <c r="AO182">
        <v>1</v>
      </c>
      <c r="AP182">
        <v>1</v>
      </c>
      <c r="AQ182">
        <v>0</v>
      </c>
      <c r="AR182">
        <v>0</v>
      </c>
      <c r="AS182" t="s">
        <v>3</v>
      </c>
      <c r="AT182">
        <v>0.33</v>
      </c>
      <c r="AU182" t="s">
        <v>42</v>
      </c>
      <c r="AV182">
        <v>0</v>
      </c>
      <c r="AW182">
        <v>2</v>
      </c>
      <c r="AX182">
        <v>55890864</v>
      </c>
      <c r="AY182">
        <v>1</v>
      </c>
      <c r="AZ182">
        <v>0</v>
      </c>
      <c r="BA182">
        <v>228</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CV182">
        <v>0</v>
      </c>
      <c r="CW182">
        <f>ROUND(Y182*Source!I128*DO182,9)</f>
        <v>0</v>
      </c>
      <c r="CX182">
        <f>ROUND(Y182*Source!I128,9)</f>
        <v>0.47520000000000001</v>
      </c>
      <c r="CY182">
        <f>AB182</f>
        <v>82.11</v>
      </c>
      <c r="CZ182">
        <f>AF182</f>
        <v>6.46</v>
      </c>
      <c r="DA182">
        <f>AJ182</f>
        <v>12.14</v>
      </c>
      <c r="DB182">
        <f t="shared" si="82"/>
        <v>2.556</v>
      </c>
      <c r="DC182">
        <f t="shared" si="83"/>
        <v>0</v>
      </c>
      <c r="DD182" t="s">
        <v>3</v>
      </c>
      <c r="DE182" t="s">
        <v>3</v>
      </c>
      <c r="DF182">
        <f t="shared" si="80"/>
        <v>0</v>
      </c>
      <c r="DG182">
        <f>ROUND(ROUND(AF182*AJ182,2)*CX182,2)</f>
        <v>37.270000000000003</v>
      </c>
      <c r="DH182">
        <f t="shared" si="74"/>
        <v>0</v>
      </c>
      <c r="DI182">
        <f t="shared" si="69"/>
        <v>0</v>
      </c>
      <c r="DJ182">
        <f>DG182</f>
        <v>37.270000000000003</v>
      </c>
      <c r="DK182">
        <v>0</v>
      </c>
      <c r="DL182" t="s">
        <v>3</v>
      </c>
      <c r="DM182">
        <v>0</v>
      </c>
      <c r="DN182" t="s">
        <v>3</v>
      </c>
      <c r="DO182">
        <v>0</v>
      </c>
    </row>
    <row r="183" spans="1:119" x14ac:dyDescent="0.25">
      <c r="A183">
        <f>ROW(Source!A128)</f>
        <v>128</v>
      </c>
      <c r="B183">
        <v>55890823</v>
      </c>
      <c r="C183">
        <v>54975859</v>
      </c>
      <c r="D183">
        <v>55490209</v>
      </c>
      <c r="E183">
        <v>1</v>
      </c>
      <c r="F183">
        <v>1</v>
      </c>
      <c r="G183">
        <v>1081</v>
      </c>
      <c r="H183">
        <v>2</v>
      </c>
      <c r="I183" t="s">
        <v>1555</v>
      </c>
      <c r="J183" t="s">
        <v>1556</v>
      </c>
      <c r="K183" t="s">
        <v>1557</v>
      </c>
      <c r="L183">
        <v>1368</v>
      </c>
      <c r="N183">
        <v>1011</v>
      </c>
      <c r="O183" t="s">
        <v>1558</v>
      </c>
      <c r="P183" t="s">
        <v>1558</v>
      </c>
      <c r="Q183">
        <v>1</v>
      </c>
      <c r="W183">
        <v>0</v>
      </c>
      <c r="X183">
        <v>874612079</v>
      </c>
      <c r="Y183">
        <f t="shared" si="81"/>
        <v>1.1040000000000001</v>
      </c>
      <c r="AA183">
        <v>0</v>
      </c>
      <c r="AB183">
        <v>1485.19</v>
      </c>
      <c r="AC183">
        <v>744.56</v>
      </c>
      <c r="AD183">
        <v>0</v>
      </c>
      <c r="AE183">
        <v>0</v>
      </c>
      <c r="AF183">
        <v>83.1</v>
      </c>
      <c r="AG183">
        <v>12.62</v>
      </c>
      <c r="AH183">
        <v>0</v>
      </c>
      <c r="AI183">
        <v>1</v>
      </c>
      <c r="AJ183">
        <v>17.07</v>
      </c>
      <c r="AK183">
        <v>56.35</v>
      </c>
      <c r="AL183">
        <v>1</v>
      </c>
      <c r="AM183">
        <v>2</v>
      </c>
      <c r="AN183">
        <v>0</v>
      </c>
      <c r="AO183">
        <v>1</v>
      </c>
      <c r="AP183">
        <v>1</v>
      </c>
      <c r="AQ183">
        <v>0</v>
      </c>
      <c r="AR183">
        <v>0</v>
      </c>
      <c r="AS183" t="s">
        <v>3</v>
      </c>
      <c r="AT183">
        <v>0.92</v>
      </c>
      <c r="AU183" t="s">
        <v>42</v>
      </c>
      <c r="AV183">
        <v>0</v>
      </c>
      <c r="AW183">
        <v>2</v>
      </c>
      <c r="AX183">
        <v>55890865</v>
      </c>
      <c r="AY183">
        <v>1</v>
      </c>
      <c r="AZ183">
        <v>0</v>
      </c>
      <c r="BA183">
        <v>229</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CV183">
        <v>0</v>
      </c>
      <c r="CW183">
        <f>ROUND(Y183*Source!I128*DO183,9)</f>
        <v>16.718976000000001</v>
      </c>
      <c r="CX183">
        <f>ROUND(Y183*Source!I128,9)</f>
        <v>1.3248</v>
      </c>
      <c r="CY183">
        <f>AB183</f>
        <v>1485.19</v>
      </c>
      <c r="CZ183">
        <f>AF183</f>
        <v>83.1</v>
      </c>
      <c r="DA183">
        <f>AJ183</f>
        <v>17.07</v>
      </c>
      <c r="DB183">
        <f t="shared" si="82"/>
        <v>91.74</v>
      </c>
      <c r="DC183">
        <f t="shared" si="83"/>
        <v>13.932</v>
      </c>
      <c r="DD183" t="s">
        <v>3</v>
      </c>
      <c r="DE183" t="s">
        <v>3</v>
      </c>
      <c r="DF183">
        <f t="shared" si="80"/>
        <v>0</v>
      </c>
      <c r="DG183">
        <f>ROUND(ROUND(AF183*AJ183,2)*CX183,2)</f>
        <v>1879.26</v>
      </c>
      <c r="DH183">
        <f>ROUND(ROUND(AG183*AK183,2)*CX183,2)</f>
        <v>942.12</v>
      </c>
      <c r="DI183">
        <f t="shared" si="69"/>
        <v>0</v>
      </c>
      <c r="DJ183">
        <f>DG183</f>
        <v>1879.26</v>
      </c>
      <c r="DK183">
        <v>0</v>
      </c>
      <c r="DL183" t="s">
        <v>1559</v>
      </c>
      <c r="DM183">
        <v>0</v>
      </c>
      <c r="DN183" t="s">
        <v>1554</v>
      </c>
      <c r="DO183">
        <v>12.62</v>
      </c>
    </row>
    <row r="184" spans="1:119" x14ac:dyDescent="0.25">
      <c r="A184">
        <f>ROW(Source!A128)</f>
        <v>128</v>
      </c>
      <c r="B184">
        <v>55890823</v>
      </c>
      <c r="C184">
        <v>54975859</v>
      </c>
      <c r="D184">
        <v>55490330</v>
      </c>
      <c r="E184">
        <v>1</v>
      </c>
      <c r="F184">
        <v>1</v>
      </c>
      <c r="G184">
        <v>1081</v>
      </c>
      <c r="H184">
        <v>2</v>
      </c>
      <c r="I184" t="s">
        <v>1586</v>
      </c>
      <c r="J184" t="s">
        <v>1587</v>
      </c>
      <c r="K184" t="s">
        <v>1588</v>
      </c>
      <c r="L184">
        <v>1368</v>
      </c>
      <c r="N184">
        <v>1011</v>
      </c>
      <c r="O184" t="s">
        <v>1558</v>
      </c>
      <c r="P184" t="s">
        <v>1558</v>
      </c>
      <c r="Q184">
        <v>1</v>
      </c>
      <c r="W184">
        <v>0</v>
      </c>
      <c r="X184">
        <v>-2083101341</v>
      </c>
      <c r="Y184">
        <f t="shared" si="81"/>
        <v>0.12</v>
      </c>
      <c r="AA184">
        <v>0</v>
      </c>
      <c r="AB184">
        <v>7.92</v>
      </c>
      <c r="AC184">
        <v>0</v>
      </c>
      <c r="AD184">
        <v>0</v>
      </c>
      <c r="AE184">
        <v>0</v>
      </c>
      <c r="AF184">
        <v>0.8</v>
      </c>
      <c r="AG184">
        <v>0</v>
      </c>
      <c r="AH184">
        <v>0</v>
      </c>
      <c r="AI184">
        <v>1</v>
      </c>
      <c r="AJ184">
        <v>9.4600000000000009</v>
      </c>
      <c r="AK184">
        <v>1</v>
      </c>
      <c r="AL184">
        <v>1</v>
      </c>
      <c r="AM184">
        <v>2</v>
      </c>
      <c r="AN184">
        <v>0</v>
      </c>
      <c r="AO184">
        <v>1</v>
      </c>
      <c r="AP184">
        <v>1</v>
      </c>
      <c r="AQ184">
        <v>0</v>
      </c>
      <c r="AR184">
        <v>0</v>
      </c>
      <c r="AS184" t="s">
        <v>3</v>
      </c>
      <c r="AT184">
        <v>0.1</v>
      </c>
      <c r="AU184" t="s">
        <v>42</v>
      </c>
      <c r="AV184">
        <v>0</v>
      </c>
      <c r="AW184">
        <v>2</v>
      </c>
      <c r="AX184">
        <v>55890866</v>
      </c>
      <c r="AY184">
        <v>1</v>
      </c>
      <c r="AZ184">
        <v>0</v>
      </c>
      <c r="BA184">
        <v>230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CV184">
        <v>0</v>
      </c>
      <c r="CW184">
        <f>ROUND(Y184*Source!I128*DO184,9)</f>
        <v>0</v>
      </c>
      <c r="CX184">
        <f>ROUND(Y184*Source!I128,9)</f>
        <v>0.14399999999999999</v>
      </c>
      <c r="CY184">
        <f>AB184</f>
        <v>7.92</v>
      </c>
      <c r="CZ184">
        <f>AF184</f>
        <v>0.8</v>
      </c>
      <c r="DA184">
        <f>AJ184</f>
        <v>9.4600000000000009</v>
      </c>
      <c r="DB184">
        <f t="shared" si="82"/>
        <v>9.6000000000000002E-2</v>
      </c>
      <c r="DC184">
        <f t="shared" si="83"/>
        <v>0</v>
      </c>
      <c r="DD184" t="s">
        <v>3</v>
      </c>
      <c r="DE184" t="s">
        <v>3</v>
      </c>
      <c r="DF184">
        <f t="shared" si="80"/>
        <v>0</v>
      </c>
      <c r="DG184">
        <f>ROUND(ROUND(AF184*AJ184,2)*CX184,2)</f>
        <v>1.0900000000000001</v>
      </c>
      <c r="DH184">
        <f t="shared" ref="DH184:DH198" si="84">ROUND(ROUND(AG184,2)*CX184,2)</f>
        <v>0</v>
      </c>
      <c r="DI184">
        <f t="shared" si="69"/>
        <v>0</v>
      </c>
      <c r="DJ184">
        <f>DG184</f>
        <v>1.0900000000000001</v>
      </c>
      <c r="DK184">
        <v>0</v>
      </c>
      <c r="DL184" t="s">
        <v>3</v>
      </c>
      <c r="DM184">
        <v>0</v>
      </c>
      <c r="DN184" t="s">
        <v>3</v>
      </c>
      <c r="DO184">
        <v>0</v>
      </c>
    </row>
    <row r="185" spans="1:119" x14ac:dyDescent="0.25">
      <c r="A185">
        <f>ROW(Source!A128)</f>
        <v>128</v>
      </c>
      <c r="B185">
        <v>55890823</v>
      </c>
      <c r="C185">
        <v>54975859</v>
      </c>
      <c r="D185">
        <v>55490270</v>
      </c>
      <c r="E185">
        <v>1</v>
      </c>
      <c r="F185">
        <v>1</v>
      </c>
      <c r="G185">
        <v>1081</v>
      </c>
      <c r="H185">
        <v>2</v>
      </c>
      <c r="I185" t="s">
        <v>1589</v>
      </c>
      <c r="J185" t="s">
        <v>1590</v>
      </c>
      <c r="K185" t="s">
        <v>1591</v>
      </c>
      <c r="L185">
        <v>1368</v>
      </c>
      <c r="N185">
        <v>1011</v>
      </c>
      <c r="O185" t="s">
        <v>1558</v>
      </c>
      <c r="P185" t="s">
        <v>1558</v>
      </c>
      <c r="Q185">
        <v>1</v>
      </c>
      <c r="W185">
        <v>0</v>
      </c>
      <c r="X185">
        <v>-1412866184</v>
      </c>
      <c r="Y185">
        <f t="shared" si="81"/>
        <v>8.4000000000000005E-2</v>
      </c>
      <c r="AA185">
        <v>0</v>
      </c>
      <c r="AB185">
        <v>4.32</v>
      </c>
      <c r="AC185">
        <v>0</v>
      </c>
      <c r="AD185">
        <v>0</v>
      </c>
      <c r="AE185">
        <v>0</v>
      </c>
      <c r="AF185">
        <v>0.42</v>
      </c>
      <c r="AG185">
        <v>0</v>
      </c>
      <c r="AH185">
        <v>0</v>
      </c>
      <c r="AI185">
        <v>1</v>
      </c>
      <c r="AJ185">
        <v>9.83</v>
      </c>
      <c r="AK185">
        <v>1</v>
      </c>
      <c r="AL185">
        <v>1</v>
      </c>
      <c r="AM185">
        <v>2</v>
      </c>
      <c r="AN185">
        <v>0</v>
      </c>
      <c r="AO185">
        <v>1</v>
      </c>
      <c r="AP185">
        <v>1</v>
      </c>
      <c r="AQ185">
        <v>0</v>
      </c>
      <c r="AR185">
        <v>0</v>
      </c>
      <c r="AS185" t="s">
        <v>3</v>
      </c>
      <c r="AT185">
        <v>7.0000000000000007E-2</v>
      </c>
      <c r="AU185" t="s">
        <v>42</v>
      </c>
      <c r="AV185">
        <v>0</v>
      </c>
      <c r="AW185">
        <v>2</v>
      </c>
      <c r="AX185">
        <v>55890867</v>
      </c>
      <c r="AY185">
        <v>1</v>
      </c>
      <c r="AZ185">
        <v>0</v>
      </c>
      <c r="BA185">
        <v>231</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CV185">
        <v>0</v>
      </c>
      <c r="CW185">
        <f>ROUND(Y185*Source!I128*DO185,9)</f>
        <v>0</v>
      </c>
      <c r="CX185">
        <f>ROUND(Y185*Source!I128,9)</f>
        <v>0.1008</v>
      </c>
      <c r="CY185">
        <f>AB185</f>
        <v>4.32</v>
      </c>
      <c r="CZ185">
        <f>AF185</f>
        <v>0.42</v>
      </c>
      <c r="DA185">
        <f>AJ185</f>
        <v>9.83</v>
      </c>
      <c r="DB185">
        <f t="shared" si="82"/>
        <v>3.5999999999999997E-2</v>
      </c>
      <c r="DC185">
        <f t="shared" si="83"/>
        <v>0</v>
      </c>
      <c r="DD185" t="s">
        <v>3</v>
      </c>
      <c r="DE185" t="s">
        <v>3</v>
      </c>
      <c r="DF185">
        <f t="shared" si="80"/>
        <v>0</v>
      </c>
      <c r="DG185">
        <f>ROUND(ROUND(AF185*AJ185,2)*CX185,2)</f>
        <v>0.42</v>
      </c>
      <c r="DH185">
        <f t="shared" si="84"/>
        <v>0</v>
      </c>
      <c r="DI185">
        <f t="shared" si="69"/>
        <v>0</v>
      </c>
      <c r="DJ185">
        <f>DG185</f>
        <v>0.42</v>
      </c>
      <c r="DK185">
        <v>0</v>
      </c>
      <c r="DL185" t="s">
        <v>3</v>
      </c>
      <c r="DM185">
        <v>0</v>
      </c>
      <c r="DN185" t="s">
        <v>3</v>
      </c>
      <c r="DO185">
        <v>0</v>
      </c>
    </row>
    <row r="186" spans="1:119" x14ac:dyDescent="0.25">
      <c r="A186">
        <f>ROW(Source!A128)</f>
        <v>128</v>
      </c>
      <c r="B186">
        <v>55890823</v>
      </c>
      <c r="C186">
        <v>54975859</v>
      </c>
      <c r="D186">
        <v>55459907</v>
      </c>
      <c r="E186">
        <v>1</v>
      </c>
      <c r="F186">
        <v>1</v>
      </c>
      <c r="G186">
        <v>1081</v>
      </c>
      <c r="H186">
        <v>3</v>
      </c>
      <c r="I186" t="s">
        <v>1592</v>
      </c>
      <c r="J186" t="s">
        <v>1593</v>
      </c>
      <c r="K186" t="s">
        <v>1594</v>
      </c>
      <c r="L186">
        <v>1348</v>
      </c>
      <c r="N186">
        <v>1009</v>
      </c>
      <c r="O186" t="s">
        <v>1092</v>
      </c>
      <c r="P186" t="s">
        <v>1092</v>
      </c>
      <c r="Q186">
        <v>1000</v>
      </c>
      <c r="W186">
        <v>0</v>
      </c>
      <c r="X186">
        <v>-921548447</v>
      </c>
      <c r="Y186">
        <f>(AT186*1)</f>
        <v>4.0000000000000002E-4</v>
      </c>
      <c r="AA186">
        <v>60649.440000000002</v>
      </c>
      <c r="AB186">
        <v>0</v>
      </c>
      <c r="AC186">
        <v>0</v>
      </c>
      <c r="AD186">
        <v>0</v>
      </c>
      <c r="AE186">
        <v>7246.05</v>
      </c>
      <c r="AF186">
        <v>0</v>
      </c>
      <c r="AG186">
        <v>0</v>
      </c>
      <c r="AH186">
        <v>0</v>
      </c>
      <c r="AI186">
        <v>8.3699999999999992</v>
      </c>
      <c r="AJ186">
        <v>1</v>
      </c>
      <c r="AK186">
        <v>1</v>
      </c>
      <c r="AL186">
        <v>1</v>
      </c>
      <c r="AM186">
        <v>2</v>
      </c>
      <c r="AN186">
        <v>0</v>
      </c>
      <c r="AO186">
        <v>1</v>
      </c>
      <c r="AP186">
        <v>1</v>
      </c>
      <c r="AQ186">
        <v>0</v>
      </c>
      <c r="AR186">
        <v>0</v>
      </c>
      <c r="AS186" t="s">
        <v>3</v>
      </c>
      <c r="AT186">
        <v>4.0000000000000002E-4</v>
      </c>
      <c r="AU186" t="s">
        <v>22</v>
      </c>
      <c r="AV186">
        <v>0</v>
      </c>
      <c r="AW186">
        <v>2</v>
      </c>
      <c r="AX186">
        <v>55890868</v>
      </c>
      <c r="AY186">
        <v>1</v>
      </c>
      <c r="AZ186">
        <v>0</v>
      </c>
      <c r="BA186">
        <v>232</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CV186">
        <v>0</v>
      </c>
      <c r="CW186">
        <v>0</v>
      </c>
      <c r="CX186">
        <f>ROUND(Y186*Source!I128,9)</f>
        <v>4.8000000000000001E-4</v>
      </c>
      <c r="CY186">
        <f>AA186</f>
        <v>60649.440000000002</v>
      </c>
      <c r="CZ186">
        <f>AE186</f>
        <v>7246.05</v>
      </c>
      <c r="DA186">
        <f>AI186</f>
        <v>8.3699999999999992</v>
      </c>
      <c r="DB186">
        <f>ROUND((ROUND(AT186*CZ186,2)*1),6)</f>
        <v>2.9</v>
      </c>
      <c r="DC186">
        <f>ROUND((ROUND(AT186*AG186,2)*1),6)</f>
        <v>0</v>
      </c>
      <c r="DD186" t="s">
        <v>3</v>
      </c>
      <c r="DE186" t="s">
        <v>3</v>
      </c>
      <c r="DF186">
        <f>ROUND(ROUND(AE186*AI186,2)*CX186,2)</f>
        <v>29.11</v>
      </c>
      <c r="DG186">
        <f t="shared" ref="DG186:DG198" si="85">ROUND(ROUND(AF186,2)*CX186,2)</f>
        <v>0</v>
      </c>
      <c r="DH186">
        <f t="shared" si="84"/>
        <v>0</v>
      </c>
      <c r="DI186">
        <f t="shared" si="69"/>
        <v>0</v>
      </c>
      <c r="DJ186">
        <f>DF186</f>
        <v>29.11</v>
      </c>
      <c r="DK186">
        <v>0</v>
      </c>
      <c r="DL186" t="s">
        <v>3</v>
      </c>
      <c r="DM186">
        <v>0</v>
      </c>
      <c r="DN186" t="s">
        <v>3</v>
      </c>
      <c r="DO186">
        <v>0</v>
      </c>
    </row>
    <row r="187" spans="1:119" x14ac:dyDescent="0.25">
      <c r="A187">
        <f>ROW(Source!A128)</f>
        <v>128</v>
      </c>
      <c r="B187">
        <v>55890823</v>
      </c>
      <c r="C187">
        <v>54975859</v>
      </c>
      <c r="D187">
        <v>55460310</v>
      </c>
      <c r="E187">
        <v>1</v>
      </c>
      <c r="F187">
        <v>1</v>
      </c>
      <c r="G187">
        <v>1081</v>
      </c>
      <c r="H187">
        <v>3</v>
      </c>
      <c r="I187" t="s">
        <v>1595</v>
      </c>
      <c r="J187" t="s">
        <v>1596</v>
      </c>
      <c r="K187" t="s">
        <v>1597</v>
      </c>
      <c r="L187">
        <v>1346</v>
      </c>
      <c r="N187">
        <v>1009</v>
      </c>
      <c r="O187" t="s">
        <v>222</v>
      </c>
      <c r="P187" t="s">
        <v>222</v>
      </c>
      <c r="Q187">
        <v>1</v>
      </c>
      <c r="W187">
        <v>0</v>
      </c>
      <c r="X187">
        <v>-1097873860</v>
      </c>
      <c r="Y187">
        <f>(AT187*1)</f>
        <v>8.17</v>
      </c>
      <c r="AA187">
        <v>101.03</v>
      </c>
      <c r="AB187">
        <v>0</v>
      </c>
      <c r="AC187">
        <v>0</v>
      </c>
      <c r="AD187">
        <v>0</v>
      </c>
      <c r="AE187">
        <v>29.89</v>
      </c>
      <c r="AF187">
        <v>0</v>
      </c>
      <c r="AG187">
        <v>0</v>
      </c>
      <c r="AH187">
        <v>0</v>
      </c>
      <c r="AI187">
        <v>3.38</v>
      </c>
      <c r="AJ187">
        <v>1</v>
      </c>
      <c r="AK187">
        <v>1</v>
      </c>
      <c r="AL187">
        <v>1</v>
      </c>
      <c r="AM187">
        <v>2</v>
      </c>
      <c r="AN187">
        <v>0</v>
      </c>
      <c r="AO187">
        <v>1</v>
      </c>
      <c r="AP187">
        <v>1</v>
      </c>
      <c r="AQ187">
        <v>0</v>
      </c>
      <c r="AR187">
        <v>0</v>
      </c>
      <c r="AS187" t="s">
        <v>3</v>
      </c>
      <c r="AT187">
        <v>8.17</v>
      </c>
      <c r="AU187" t="s">
        <v>22</v>
      </c>
      <c r="AV187">
        <v>0</v>
      </c>
      <c r="AW187">
        <v>2</v>
      </c>
      <c r="AX187">
        <v>55890869</v>
      </c>
      <c r="AY187">
        <v>1</v>
      </c>
      <c r="AZ187">
        <v>0</v>
      </c>
      <c r="BA187">
        <v>233</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CV187">
        <v>0</v>
      </c>
      <c r="CW187">
        <v>0</v>
      </c>
      <c r="CX187">
        <f>ROUND(Y187*Source!I128,9)</f>
        <v>9.8040000000000003</v>
      </c>
      <c r="CY187">
        <f>AA187</f>
        <v>101.03</v>
      </c>
      <c r="CZ187">
        <f>AE187</f>
        <v>29.89</v>
      </c>
      <c r="DA187">
        <f>AI187</f>
        <v>3.38</v>
      </c>
      <c r="DB187">
        <f>ROUND((ROUND(AT187*CZ187,2)*1),6)</f>
        <v>244.2</v>
      </c>
      <c r="DC187">
        <f>ROUND((ROUND(AT187*AG187,2)*1),6)</f>
        <v>0</v>
      </c>
      <c r="DD187" t="s">
        <v>3</v>
      </c>
      <c r="DE187" t="s">
        <v>3</v>
      </c>
      <c r="DF187">
        <f>ROUND(ROUND(AE187*AI187,2)*CX187,2)</f>
        <v>990.5</v>
      </c>
      <c r="DG187">
        <f t="shared" si="85"/>
        <v>0</v>
      </c>
      <c r="DH187">
        <f t="shared" si="84"/>
        <v>0</v>
      </c>
      <c r="DI187">
        <f t="shared" si="69"/>
        <v>0</v>
      </c>
      <c r="DJ187">
        <f>DF187</f>
        <v>990.5</v>
      </c>
      <c r="DK187">
        <v>0</v>
      </c>
      <c r="DL187" t="s">
        <v>3</v>
      </c>
      <c r="DM187">
        <v>0</v>
      </c>
      <c r="DN187" t="s">
        <v>3</v>
      </c>
      <c r="DO187">
        <v>0</v>
      </c>
    </row>
    <row r="188" spans="1:119" x14ac:dyDescent="0.25">
      <c r="A188">
        <f>ROW(Source!A128)</f>
        <v>128</v>
      </c>
      <c r="B188">
        <v>55890823</v>
      </c>
      <c r="C188">
        <v>54975859</v>
      </c>
      <c r="D188">
        <v>55460380</v>
      </c>
      <c r="E188">
        <v>1</v>
      </c>
      <c r="F188">
        <v>1</v>
      </c>
      <c r="G188">
        <v>1081</v>
      </c>
      <c r="H188">
        <v>3</v>
      </c>
      <c r="I188" t="s">
        <v>1598</v>
      </c>
      <c r="J188" t="s">
        <v>1599</v>
      </c>
      <c r="K188" t="s">
        <v>1600</v>
      </c>
      <c r="L188">
        <v>1348</v>
      </c>
      <c r="N188">
        <v>1009</v>
      </c>
      <c r="O188" t="s">
        <v>1092</v>
      </c>
      <c r="P188" t="s">
        <v>1092</v>
      </c>
      <c r="Q188">
        <v>1000</v>
      </c>
      <c r="W188">
        <v>0</v>
      </c>
      <c r="X188">
        <v>277309194</v>
      </c>
      <c r="Y188">
        <f>(AT188*1)</f>
        <v>2.0000000000000001E-4</v>
      </c>
      <c r="AA188">
        <v>141233.74</v>
      </c>
      <c r="AB188">
        <v>0</v>
      </c>
      <c r="AC188">
        <v>0</v>
      </c>
      <c r="AD188">
        <v>0</v>
      </c>
      <c r="AE188">
        <v>8590.86</v>
      </c>
      <c r="AF188">
        <v>0</v>
      </c>
      <c r="AG188">
        <v>0</v>
      </c>
      <c r="AH188">
        <v>0</v>
      </c>
      <c r="AI188">
        <v>16.440000000000001</v>
      </c>
      <c r="AJ188">
        <v>1</v>
      </c>
      <c r="AK188">
        <v>1</v>
      </c>
      <c r="AL188">
        <v>1</v>
      </c>
      <c r="AM188">
        <v>2</v>
      </c>
      <c r="AN188">
        <v>0</v>
      </c>
      <c r="AO188">
        <v>1</v>
      </c>
      <c r="AP188">
        <v>1</v>
      </c>
      <c r="AQ188">
        <v>0</v>
      </c>
      <c r="AR188">
        <v>0</v>
      </c>
      <c r="AS188" t="s">
        <v>3</v>
      </c>
      <c r="AT188">
        <v>2.0000000000000001E-4</v>
      </c>
      <c r="AU188" t="s">
        <v>22</v>
      </c>
      <c r="AV188">
        <v>0</v>
      </c>
      <c r="AW188">
        <v>2</v>
      </c>
      <c r="AX188">
        <v>55890870</v>
      </c>
      <c r="AY188">
        <v>1</v>
      </c>
      <c r="AZ188">
        <v>0</v>
      </c>
      <c r="BA188">
        <v>234</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CV188">
        <v>0</v>
      </c>
      <c r="CW188">
        <v>0</v>
      </c>
      <c r="CX188">
        <f>ROUND(Y188*Source!I128,9)</f>
        <v>2.4000000000000001E-4</v>
      </c>
      <c r="CY188">
        <f>AA188</f>
        <v>141233.74</v>
      </c>
      <c r="CZ188">
        <f>AE188</f>
        <v>8590.86</v>
      </c>
      <c r="DA188">
        <f>AI188</f>
        <v>16.440000000000001</v>
      </c>
      <c r="DB188">
        <f>ROUND((ROUND(AT188*CZ188,2)*1),6)</f>
        <v>1.72</v>
      </c>
      <c r="DC188">
        <f>ROUND((ROUND(AT188*AG188,2)*1),6)</f>
        <v>0</v>
      </c>
      <c r="DD188" t="s">
        <v>3</v>
      </c>
      <c r="DE188" t="s">
        <v>3</v>
      </c>
      <c r="DF188">
        <f>ROUND(ROUND(AE188*AI188,2)*CX188,2)</f>
        <v>33.9</v>
      </c>
      <c r="DG188">
        <f t="shared" si="85"/>
        <v>0</v>
      </c>
      <c r="DH188">
        <f t="shared" si="84"/>
        <v>0</v>
      </c>
      <c r="DI188">
        <f t="shared" si="69"/>
        <v>0</v>
      </c>
      <c r="DJ188">
        <f>DF188</f>
        <v>33.9</v>
      </c>
      <c r="DK188">
        <v>0</v>
      </c>
      <c r="DL188" t="s">
        <v>3</v>
      </c>
      <c r="DM188">
        <v>0</v>
      </c>
      <c r="DN188" t="s">
        <v>3</v>
      </c>
      <c r="DO188">
        <v>0</v>
      </c>
    </row>
    <row r="189" spans="1:119" x14ac:dyDescent="0.25">
      <c r="A189">
        <f>ROW(Source!A128)</f>
        <v>128</v>
      </c>
      <c r="B189">
        <v>55890823</v>
      </c>
      <c r="C189">
        <v>54975859</v>
      </c>
      <c r="D189">
        <v>55466111</v>
      </c>
      <c r="E189">
        <v>1</v>
      </c>
      <c r="F189">
        <v>1</v>
      </c>
      <c r="G189">
        <v>1081</v>
      </c>
      <c r="H189">
        <v>3</v>
      </c>
      <c r="I189" t="s">
        <v>220</v>
      </c>
      <c r="J189" t="s">
        <v>223</v>
      </c>
      <c r="K189" t="s">
        <v>221</v>
      </c>
      <c r="L189">
        <v>1346</v>
      </c>
      <c r="N189">
        <v>1009</v>
      </c>
      <c r="O189" t="s">
        <v>222</v>
      </c>
      <c r="P189" t="s">
        <v>222</v>
      </c>
      <c r="Q189">
        <v>1</v>
      </c>
      <c r="W189">
        <v>0</v>
      </c>
      <c r="X189">
        <v>-2097101800</v>
      </c>
      <c r="Y189">
        <f>(AT189*1)</f>
        <v>1.25</v>
      </c>
      <c r="AA189">
        <v>111.58</v>
      </c>
      <c r="AB189">
        <v>0</v>
      </c>
      <c r="AC189">
        <v>0</v>
      </c>
      <c r="AD189">
        <v>0</v>
      </c>
      <c r="AE189">
        <v>31.08</v>
      </c>
      <c r="AF189">
        <v>0</v>
      </c>
      <c r="AG189">
        <v>0</v>
      </c>
      <c r="AH189">
        <v>0</v>
      </c>
      <c r="AI189">
        <v>3.59</v>
      </c>
      <c r="AJ189">
        <v>1</v>
      </c>
      <c r="AK189">
        <v>1</v>
      </c>
      <c r="AL189">
        <v>1</v>
      </c>
      <c r="AM189">
        <v>0</v>
      </c>
      <c r="AN189">
        <v>0</v>
      </c>
      <c r="AO189">
        <v>0</v>
      </c>
      <c r="AP189">
        <v>1</v>
      </c>
      <c r="AQ189">
        <v>0</v>
      </c>
      <c r="AR189">
        <v>0</v>
      </c>
      <c r="AS189" t="s">
        <v>3</v>
      </c>
      <c r="AT189">
        <v>1.25</v>
      </c>
      <c r="AU189" t="s">
        <v>22</v>
      </c>
      <c r="AV189">
        <v>0</v>
      </c>
      <c r="AW189">
        <v>1</v>
      </c>
      <c r="AX189">
        <v>-1</v>
      </c>
      <c r="AY189">
        <v>0</v>
      </c>
      <c r="AZ189">
        <v>0</v>
      </c>
      <c r="BA189" t="s">
        <v>3</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CV189">
        <v>0</v>
      </c>
      <c r="CW189">
        <v>0</v>
      </c>
      <c r="CX189">
        <f>ROUND(Y189*Source!I128,9)</f>
        <v>1.5</v>
      </c>
      <c r="CY189">
        <f>AA189</f>
        <v>111.58</v>
      </c>
      <c r="CZ189">
        <f>AE189</f>
        <v>31.08</v>
      </c>
      <c r="DA189">
        <f>AI189</f>
        <v>3.59</v>
      </c>
      <c r="DB189">
        <f>ROUND((ROUND(AT189*CZ189,2)*1),6)</f>
        <v>38.85</v>
      </c>
      <c r="DC189">
        <f>ROUND((ROUND(AT189*AG189,2)*1),6)</f>
        <v>0</v>
      </c>
      <c r="DD189" t="s">
        <v>3</v>
      </c>
      <c r="DE189" t="s">
        <v>3</v>
      </c>
      <c r="DF189">
        <f>ROUND(ROUND(AE189*AI189,2)*CX189,2)</f>
        <v>167.37</v>
      </c>
      <c r="DG189">
        <f t="shared" si="85"/>
        <v>0</v>
      </c>
      <c r="DH189">
        <f t="shared" si="84"/>
        <v>0</v>
      </c>
      <c r="DI189">
        <f t="shared" si="69"/>
        <v>0</v>
      </c>
      <c r="DJ189">
        <f>DF189</f>
        <v>167.37</v>
      </c>
      <c r="DK189">
        <v>0</v>
      </c>
      <c r="DL189" t="s">
        <v>3</v>
      </c>
      <c r="DM189">
        <v>0</v>
      </c>
      <c r="DN189" t="s">
        <v>3</v>
      </c>
      <c r="DO189">
        <v>0</v>
      </c>
    </row>
    <row r="190" spans="1:119" x14ac:dyDescent="0.25">
      <c r="A190">
        <f>ROW(Source!A128)</f>
        <v>128</v>
      </c>
      <c r="B190">
        <v>55890823</v>
      </c>
      <c r="C190">
        <v>54975859</v>
      </c>
      <c r="D190">
        <v>55482617</v>
      </c>
      <c r="E190">
        <v>1</v>
      </c>
      <c r="F190">
        <v>1</v>
      </c>
      <c r="G190">
        <v>1081</v>
      </c>
      <c r="H190">
        <v>3</v>
      </c>
      <c r="I190" t="s">
        <v>1575</v>
      </c>
      <c r="J190" t="s">
        <v>1576</v>
      </c>
      <c r="K190" t="s">
        <v>1577</v>
      </c>
      <c r="L190">
        <v>1354</v>
      </c>
      <c r="N190">
        <v>1010</v>
      </c>
      <c r="O190" t="s">
        <v>266</v>
      </c>
      <c r="P190" t="s">
        <v>266</v>
      </c>
      <c r="Q190">
        <v>1</v>
      </c>
      <c r="W190">
        <v>0</v>
      </c>
      <c r="X190">
        <v>-1189947653</v>
      </c>
      <c r="Y190">
        <f>(AT190*1)</f>
        <v>1</v>
      </c>
      <c r="AA190">
        <v>123.97</v>
      </c>
      <c r="AB190">
        <v>0</v>
      </c>
      <c r="AC190">
        <v>0</v>
      </c>
      <c r="AD190">
        <v>0</v>
      </c>
      <c r="AE190">
        <v>14.99</v>
      </c>
      <c r="AF190">
        <v>0</v>
      </c>
      <c r="AG190">
        <v>0</v>
      </c>
      <c r="AH190">
        <v>0</v>
      </c>
      <c r="AI190">
        <v>8.27</v>
      </c>
      <c r="AJ190">
        <v>1</v>
      </c>
      <c r="AK190">
        <v>1</v>
      </c>
      <c r="AL190">
        <v>1</v>
      </c>
      <c r="AM190">
        <v>2</v>
      </c>
      <c r="AN190">
        <v>0</v>
      </c>
      <c r="AO190">
        <v>1</v>
      </c>
      <c r="AP190">
        <v>1</v>
      </c>
      <c r="AQ190">
        <v>0</v>
      </c>
      <c r="AR190">
        <v>0</v>
      </c>
      <c r="AS190" t="s">
        <v>3</v>
      </c>
      <c r="AT190">
        <v>1</v>
      </c>
      <c r="AU190" t="s">
        <v>22</v>
      </c>
      <c r="AV190">
        <v>0</v>
      </c>
      <c r="AW190">
        <v>2</v>
      </c>
      <c r="AX190">
        <v>55890871</v>
      </c>
      <c r="AY190">
        <v>1</v>
      </c>
      <c r="AZ190">
        <v>0</v>
      </c>
      <c r="BA190">
        <v>235</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CV190">
        <v>0</v>
      </c>
      <c r="CW190">
        <v>0</v>
      </c>
      <c r="CX190">
        <f>ROUND(Y190*Source!I128,9)</f>
        <v>1.2</v>
      </c>
      <c r="CY190">
        <f>AA190</f>
        <v>123.97</v>
      </c>
      <c r="CZ190">
        <f>AE190</f>
        <v>14.99</v>
      </c>
      <c r="DA190">
        <f>AI190</f>
        <v>8.27</v>
      </c>
      <c r="DB190">
        <f>ROUND((ROUND(AT190*CZ190,2)*1),6)</f>
        <v>14.99</v>
      </c>
      <c r="DC190">
        <f>ROUND((ROUND(AT190*AG190,2)*1),6)</f>
        <v>0</v>
      </c>
      <c r="DD190" t="s">
        <v>3</v>
      </c>
      <c r="DE190" t="s">
        <v>3</v>
      </c>
      <c r="DF190">
        <f>ROUND(ROUND(AE190*AI190,2)*CX190,2)</f>
        <v>148.76</v>
      </c>
      <c r="DG190">
        <f t="shared" si="85"/>
        <v>0</v>
      </c>
      <c r="DH190">
        <f t="shared" si="84"/>
        <v>0</v>
      </c>
      <c r="DI190">
        <f t="shared" si="69"/>
        <v>0</v>
      </c>
      <c r="DJ190">
        <f>DF190</f>
        <v>148.76</v>
      </c>
      <c r="DK190">
        <v>0</v>
      </c>
      <c r="DL190" t="s">
        <v>3</v>
      </c>
      <c r="DM190">
        <v>0</v>
      </c>
      <c r="DN190" t="s">
        <v>3</v>
      </c>
      <c r="DO190">
        <v>0</v>
      </c>
    </row>
    <row r="191" spans="1:119" x14ac:dyDescent="0.25">
      <c r="A191">
        <f>ROW(Source!A516)</f>
        <v>516</v>
      </c>
      <c r="B191">
        <v>54971259</v>
      </c>
      <c r="C191">
        <v>54976895</v>
      </c>
      <c r="D191">
        <v>55424304</v>
      </c>
      <c r="E191">
        <v>1081</v>
      </c>
      <c r="F191">
        <v>1</v>
      </c>
      <c r="G191">
        <v>1081</v>
      </c>
      <c r="H191">
        <v>1</v>
      </c>
      <c r="I191" t="s">
        <v>1552</v>
      </c>
      <c r="J191" t="s">
        <v>3</v>
      </c>
      <c r="K191" t="s">
        <v>1553</v>
      </c>
      <c r="L191">
        <v>1191</v>
      </c>
      <c r="N191">
        <v>1013</v>
      </c>
      <c r="O191" t="s">
        <v>1554</v>
      </c>
      <c r="P191" t="s">
        <v>1554</v>
      </c>
      <c r="Q191">
        <v>1</v>
      </c>
      <c r="W191">
        <v>0</v>
      </c>
      <c r="X191">
        <v>476480486</v>
      </c>
      <c r="Y191">
        <f>(AT191*1.2)</f>
        <v>36.9</v>
      </c>
      <c r="AA191">
        <v>0</v>
      </c>
      <c r="AB191">
        <v>0</v>
      </c>
      <c r="AC191">
        <v>0</v>
      </c>
      <c r="AD191">
        <v>0</v>
      </c>
      <c r="AE191">
        <v>0</v>
      </c>
      <c r="AF191">
        <v>0</v>
      </c>
      <c r="AG191">
        <v>0</v>
      </c>
      <c r="AH191">
        <v>0</v>
      </c>
      <c r="AI191">
        <v>1</v>
      </c>
      <c r="AJ191">
        <v>1</v>
      </c>
      <c r="AK191">
        <v>1</v>
      </c>
      <c r="AL191">
        <v>1</v>
      </c>
      <c r="AM191">
        <v>-2</v>
      </c>
      <c r="AN191">
        <v>0</v>
      </c>
      <c r="AO191">
        <v>1</v>
      </c>
      <c r="AP191">
        <v>1</v>
      </c>
      <c r="AQ191">
        <v>0</v>
      </c>
      <c r="AR191">
        <v>0</v>
      </c>
      <c r="AS191" t="s">
        <v>3</v>
      </c>
      <c r="AT191">
        <v>30.75</v>
      </c>
      <c r="AU191" t="s">
        <v>42</v>
      </c>
      <c r="AV191">
        <v>1</v>
      </c>
      <c r="AW191">
        <v>2</v>
      </c>
      <c r="AX191">
        <v>57036444</v>
      </c>
      <c r="AY191">
        <v>1</v>
      </c>
      <c r="AZ191">
        <v>0</v>
      </c>
      <c r="BA191">
        <v>239</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CU191">
        <f>ROUND(AT191*Source!I516*AH191*AL191,2)</f>
        <v>0</v>
      </c>
      <c r="CV191">
        <f>ROUND(Y191*Source!I516,9)</f>
        <v>148.33799999999999</v>
      </c>
      <c r="CW191">
        <v>0</v>
      </c>
      <c r="CX191">
        <f>ROUND(Y191*Source!I516,9)</f>
        <v>148.33799999999999</v>
      </c>
      <c r="CY191">
        <f>AD191</f>
        <v>0</v>
      </c>
      <c r="CZ191">
        <f>AH191</f>
        <v>0</v>
      </c>
      <c r="DA191">
        <f>AL191</f>
        <v>1</v>
      </c>
      <c r="DB191">
        <f>ROUND((ROUND(AT191*CZ191,2)*1.2),6)</f>
        <v>0</v>
      </c>
      <c r="DC191">
        <f>ROUND((ROUND(AT191*AG191,2)*1.2),6)</f>
        <v>0</v>
      </c>
      <c r="DD191" t="s">
        <v>3</v>
      </c>
      <c r="DE191" t="s">
        <v>3</v>
      </c>
      <c r="DF191">
        <f t="shared" ref="DF191:DF200" si="86">ROUND(ROUND(AE191,2)*CX191,2)</f>
        <v>0</v>
      </c>
      <c r="DG191">
        <f t="shared" si="85"/>
        <v>0</v>
      </c>
      <c r="DH191">
        <f t="shared" si="84"/>
        <v>0</v>
      </c>
      <c r="DI191">
        <f t="shared" si="69"/>
        <v>0</v>
      </c>
      <c r="DJ191">
        <f>DI191</f>
        <v>0</v>
      </c>
      <c r="DK191">
        <v>0</v>
      </c>
      <c r="DL191" t="s">
        <v>3</v>
      </c>
      <c r="DM191">
        <v>0</v>
      </c>
      <c r="DN191" t="s">
        <v>3</v>
      </c>
      <c r="DO191">
        <v>0</v>
      </c>
    </row>
    <row r="192" spans="1:119" x14ac:dyDescent="0.25">
      <c r="A192">
        <f>ROW(Source!A516)</f>
        <v>516</v>
      </c>
      <c r="B192">
        <v>54971259</v>
      </c>
      <c r="C192">
        <v>54976895</v>
      </c>
      <c r="D192">
        <v>55490209</v>
      </c>
      <c r="E192">
        <v>1</v>
      </c>
      <c r="F192">
        <v>1</v>
      </c>
      <c r="G192">
        <v>1081</v>
      </c>
      <c r="H192">
        <v>2</v>
      </c>
      <c r="I192" t="s">
        <v>1555</v>
      </c>
      <c r="J192" t="s">
        <v>1556</v>
      </c>
      <c r="K192" t="s">
        <v>1557</v>
      </c>
      <c r="L192">
        <v>1368</v>
      </c>
      <c r="N192">
        <v>1011</v>
      </c>
      <c r="O192" t="s">
        <v>1558</v>
      </c>
      <c r="P192" t="s">
        <v>1558</v>
      </c>
      <c r="Q192">
        <v>1</v>
      </c>
      <c r="W192">
        <v>0</v>
      </c>
      <c r="X192">
        <v>874612079</v>
      </c>
      <c r="Y192">
        <f>(AT192*1.2)</f>
        <v>1.2E-2</v>
      </c>
      <c r="AA192">
        <v>0</v>
      </c>
      <c r="AB192">
        <v>87.01</v>
      </c>
      <c r="AC192">
        <v>13.21</v>
      </c>
      <c r="AD192">
        <v>0</v>
      </c>
      <c r="AE192">
        <v>0</v>
      </c>
      <c r="AF192">
        <v>83.1</v>
      </c>
      <c r="AG192">
        <v>12.62</v>
      </c>
      <c r="AH192">
        <v>0</v>
      </c>
      <c r="AI192">
        <v>1</v>
      </c>
      <c r="AJ192">
        <v>1</v>
      </c>
      <c r="AK192">
        <v>1</v>
      </c>
      <c r="AL192">
        <v>1</v>
      </c>
      <c r="AM192">
        <v>-2</v>
      </c>
      <c r="AN192">
        <v>0</v>
      </c>
      <c r="AO192">
        <v>1</v>
      </c>
      <c r="AP192">
        <v>1</v>
      </c>
      <c r="AQ192">
        <v>0</v>
      </c>
      <c r="AR192">
        <v>0</v>
      </c>
      <c r="AS192" t="s">
        <v>3</v>
      </c>
      <c r="AT192">
        <v>0.01</v>
      </c>
      <c r="AU192" t="s">
        <v>42</v>
      </c>
      <c r="AV192">
        <v>0</v>
      </c>
      <c r="AW192">
        <v>2</v>
      </c>
      <c r="AX192">
        <v>57036445</v>
      </c>
      <c r="AY192">
        <v>1</v>
      </c>
      <c r="AZ192">
        <v>0</v>
      </c>
      <c r="BA192">
        <v>240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CV192">
        <v>0</v>
      </c>
      <c r="CW192">
        <f>ROUND(Y192*Source!I516*DO192,9)</f>
        <v>0.60878880000000002</v>
      </c>
      <c r="CX192">
        <f>ROUND(Y192*Source!I516,9)</f>
        <v>4.8239999999999998E-2</v>
      </c>
      <c r="CY192">
        <f>AB192</f>
        <v>87.01</v>
      </c>
      <c r="CZ192">
        <f>AF192</f>
        <v>83.1</v>
      </c>
      <c r="DA192">
        <f>AJ192</f>
        <v>1</v>
      </c>
      <c r="DB192">
        <f>ROUND((ROUND(AT192*CZ192,2)*1.2),6)</f>
        <v>0.996</v>
      </c>
      <c r="DC192">
        <f>ROUND((ROUND(AT192*AG192,2)*1.2),6)</f>
        <v>0.156</v>
      </c>
      <c r="DD192" t="s">
        <v>3</v>
      </c>
      <c r="DE192" t="s">
        <v>3</v>
      </c>
      <c r="DF192">
        <f t="shared" si="86"/>
        <v>0</v>
      </c>
      <c r="DG192">
        <f t="shared" si="85"/>
        <v>4.01</v>
      </c>
      <c r="DH192">
        <f t="shared" si="84"/>
        <v>0.61</v>
      </c>
      <c r="DI192">
        <f t="shared" si="69"/>
        <v>0</v>
      </c>
      <c r="DJ192">
        <f>DG192</f>
        <v>4.01</v>
      </c>
      <c r="DK192">
        <v>0</v>
      </c>
      <c r="DL192" t="s">
        <v>1559</v>
      </c>
      <c r="DM192">
        <v>0</v>
      </c>
      <c r="DN192" t="s">
        <v>1554</v>
      </c>
      <c r="DO192">
        <v>12.62</v>
      </c>
    </row>
    <row r="193" spans="1:119" x14ac:dyDescent="0.25">
      <c r="A193">
        <f>ROW(Source!A516)</f>
        <v>516</v>
      </c>
      <c r="B193">
        <v>54971259</v>
      </c>
      <c r="C193">
        <v>54976895</v>
      </c>
      <c r="D193">
        <v>55490263</v>
      </c>
      <c r="E193">
        <v>1</v>
      </c>
      <c r="F193">
        <v>1</v>
      </c>
      <c r="G193">
        <v>1081</v>
      </c>
      <c r="H193">
        <v>2</v>
      </c>
      <c r="I193" t="s">
        <v>1601</v>
      </c>
      <c r="J193" t="s">
        <v>1602</v>
      </c>
      <c r="K193" t="s">
        <v>1603</v>
      </c>
      <c r="L193">
        <v>1368</v>
      </c>
      <c r="N193">
        <v>1011</v>
      </c>
      <c r="O193" t="s">
        <v>1558</v>
      </c>
      <c r="P193" t="s">
        <v>1558</v>
      </c>
      <c r="Q193">
        <v>1</v>
      </c>
      <c r="W193">
        <v>0</v>
      </c>
      <c r="X193">
        <v>-1895752648</v>
      </c>
      <c r="Y193">
        <f>(AT193*1.2)</f>
        <v>22.344000000000001</v>
      </c>
      <c r="AA193">
        <v>0</v>
      </c>
      <c r="AB193">
        <v>0.81</v>
      </c>
      <c r="AC193">
        <v>0</v>
      </c>
      <c r="AD193">
        <v>0</v>
      </c>
      <c r="AE193">
        <v>0</v>
      </c>
      <c r="AF193">
        <v>0.77</v>
      </c>
      <c r="AG193">
        <v>0</v>
      </c>
      <c r="AH193">
        <v>0</v>
      </c>
      <c r="AI193">
        <v>1</v>
      </c>
      <c r="AJ193">
        <v>1</v>
      </c>
      <c r="AK193">
        <v>1</v>
      </c>
      <c r="AL193">
        <v>1</v>
      </c>
      <c r="AM193">
        <v>-2</v>
      </c>
      <c r="AN193">
        <v>0</v>
      </c>
      <c r="AO193">
        <v>1</v>
      </c>
      <c r="AP193">
        <v>1</v>
      </c>
      <c r="AQ193">
        <v>0</v>
      </c>
      <c r="AR193">
        <v>0</v>
      </c>
      <c r="AS193" t="s">
        <v>3</v>
      </c>
      <c r="AT193">
        <v>18.62</v>
      </c>
      <c r="AU193" t="s">
        <v>42</v>
      </c>
      <c r="AV193">
        <v>0</v>
      </c>
      <c r="AW193">
        <v>2</v>
      </c>
      <c r="AX193">
        <v>57036446</v>
      </c>
      <c r="AY193">
        <v>1</v>
      </c>
      <c r="AZ193">
        <v>0</v>
      </c>
      <c r="BA193">
        <v>241</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CV193">
        <v>0</v>
      </c>
      <c r="CW193">
        <f>ROUND(Y193*Source!I516*DO193,9)</f>
        <v>0</v>
      </c>
      <c r="CX193">
        <f>ROUND(Y193*Source!I516,9)</f>
        <v>89.822879999999998</v>
      </c>
      <c r="CY193">
        <f>AB193</f>
        <v>0.81</v>
      </c>
      <c r="CZ193">
        <f>AF193</f>
        <v>0.77</v>
      </c>
      <c r="DA193">
        <f>AJ193</f>
        <v>1</v>
      </c>
      <c r="DB193">
        <f>ROUND((ROUND(AT193*CZ193,2)*1.2),6)</f>
        <v>17.207999999999998</v>
      </c>
      <c r="DC193">
        <f>ROUND((ROUND(AT193*AG193,2)*1.2),6)</f>
        <v>0</v>
      </c>
      <c r="DD193" t="s">
        <v>3</v>
      </c>
      <c r="DE193" t="s">
        <v>3</v>
      </c>
      <c r="DF193">
        <f t="shared" si="86"/>
        <v>0</v>
      </c>
      <c r="DG193">
        <f t="shared" si="85"/>
        <v>69.16</v>
      </c>
      <c r="DH193">
        <f t="shared" si="84"/>
        <v>0</v>
      </c>
      <c r="DI193">
        <f t="shared" ref="DI193:DI256" si="87">ROUND(ROUND(AH193,2)*CX193,2)</f>
        <v>0</v>
      </c>
      <c r="DJ193">
        <f>DG193</f>
        <v>69.16</v>
      </c>
      <c r="DK193">
        <v>0</v>
      </c>
      <c r="DL193" t="s">
        <v>3</v>
      </c>
      <c r="DM193">
        <v>0</v>
      </c>
      <c r="DN193" t="s">
        <v>3</v>
      </c>
      <c r="DO193">
        <v>0</v>
      </c>
    </row>
    <row r="194" spans="1:119" x14ac:dyDescent="0.25">
      <c r="A194">
        <f>ROW(Source!A516)</f>
        <v>516</v>
      </c>
      <c r="B194">
        <v>54971259</v>
      </c>
      <c r="C194">
        <v>54976895</v>
      </c>
      <c r="D194">
        <v>55459237</v>
      </c>
      <c r="E194">
        <v>1</v>
      </c>
      <c r="F194">
        <v>1</v>
      </c>
      <c r="G194">
        <v>1081</v>
      </c>
      <c r="H194">
        <v>3</v>
      </c>
      <c r="I194" t="s">
        <v>1604</v>
      </c>
      <c r="J194" t="s">
        <v>1605</v>
      </c>
      <c r="K194" t="s">
        <v>1606</v>
      </c>
      <c r="L194">
        <v>1339</v>
      </c>
      <c r="N194">
        <v>1007</v>
      </c>
      <c r="O194" t="s">
        <v>1462</v>
      </c>
      <c r="P194" t="s">
        <v>1462</v>
      </c>
      <c r="Q194">
        <v>1</v>
      </c>
      <c r="W194">
        <v>0</v>
      </c>
      <c r="X194">
        <v>-1622585150</v>
      </c>
      <c r="Y194">
        <f>(AT194*1)</f>
        <v>3.2000000000000002E-3</v>
      </c>
      <c r="AA194">
        <v>7.07</v>
      </c>
      <c r="AB194">
        <v>0</v>
      </c>
      <c r="AC194">
        <v>0</v>
      </c>
      <c r="AD194">
        <v>0</v>
      </c>
      <c r="AE194">
        <v>7.07</v>
      </c>
      <c r="AF194">
        <v>0</v>
      </c>
      <c r="AG194">
        <v>0</v>
      </c>
      <c r="AH194">
        <v>0</v>
      </c>
      <c r="AI194">
        <v>1</v>
      </c>
      <c r="AJ194">
        <v>1</v>
      </c>
      <c r="AK194">
        <v>1</v>
      </c>
      <c r="AL194">
        <v>1</v>
      </c>
      <c r="AM194">
        <v>-2</v>
      </c>
      <c r="AN194">
        <v>0</v>
      </c>
      <c r="AO194">
        <v>1</v>
      </c>
      <c r="AP194">
        <v>1</v>
      </c>
      <c r="AQ194">
        <v>0</v>
      </c>
      <c r="AR194">
        <v>0</v>
      </c>
      <c r="AS194" t="s">
        <v>3</v>
      </c>
      <c r="AT194">
        <v>3.2000000000000002E-3</v>
      </c>
      <c r="AU194" t="s">
        <v>22</v>
      </c>
      <c r="AV194">
        <v>0</v>
      </c>
      <c r="AW194">
        <v>2</v>
      </c>
      <c r="AX194">
        <v>57036447</v>
      </c>
      <c r="AY194">
        <v>1</v>
      </c>
      <c r="AZ194">
        <v>0</v>
      </c>
      <c r="BA194">
        <v>242</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CV194">
        <v>0</v>
      </c>
      <c r="CW194">
        <v>0</v>
      </c>
      <c r="CX194">
        <f>ROUND(Y194*Source!I516,9)</f>
        <v>1.2864E-2</v>
      </c>
      <c r="CY194">
        <f>AA194</f>
        <v>7.07</v>
      </c>
      <c r="CZ194">
        <f>AE194</f>
        <v>7.07</v>
      </c>
      <c r="DA194">
        <f>AI194</f>
        <v>1</v>
      </c>
      <c r="DB194">
        <f>ROUND((ROUND(AT194*CZ194,2)*1),6)</f>
        <v>0.02</v>
      </c>
      <c r="DC194">
        <f>ROUND((ROUND(AT194*AG194,2)*1),6)</f>
        <v>0</v>
      </c>
      <c r="DD194" t="s">
        <v>3</v>
      </c>
      <c r="DE194" t="s">
        <v>3</v>
      </c>
      <c r="DF194">
        <f t="shared" si="86"/>
        <v>0.09</v>
      </c>
      <c r="DG194">
        <f t="shared" si="85"/>
        <v>0</v>
      </c>
      <c r="DH194">
        <f t="shared" si="84"/>
        <v>0</v>
      </c>
      <c r="DI194">
        <f t="shared" si="87"/>
        <v>0</v>
      </c>
      <c r="DJ194">
        <f>DF194</f>
        <v>0.09</v>
      </c>
      <c r="DK194">
        <v>0</v>
      </c>
      <c r="DL194" t="s">
        <v>3</v>
      </c>
      <c r="DM194">
        <v>0</v>
      </c>
      <c r="DN194" t="s">
        <v>3</v>
      </c>
      <c r="DO194">
        <v>0</v>
      </c>
    </row>
    <row r="195" spans="1:119" x14ac:dyDescent="0.25">
      <c r="A195">
        <f>ROW(Source!A516)</f>
        <v>516</v>
      </c>
      <c r="B195">
        <v>54971259</v>
      </c>
      <c r="C195">
        <v>54976895</v>
      </c>
      <c r="D195">
        <v>55483489</v>
      </c>
      <c r="E195">
        <v>1</v>
      </c>
      <c r="F195">
        <v>1</v>
      </c>
      <c r="G195">
        <v>1081</v>
      </c>
      <c r="H195">
        <v>3</v>
      </c>
      <c r="I195" t="s">
        <v>718</v>
      </c>
      <c r="J195" t="s">
        <v>720</v>
      </c>
      <c r="K195" t="s">
        <v>719</v>
      </c>
      <c r="L195">
        <v>1354</v>
      </c>
      <c r="N195">
        <v>1010</v>
      </c>
      <c r="O195" t="s">
        <v>266</v>
      </c>
      <c r="P195" t="s">
        <v>266</v>
      </c>
      <c r="Q195">
        <v>1</v>
      </c>
      <c r="W195">
        <v>0</v>
      </c>
      <c r="X195">
        <v>-82700489</v>
      </c>
      <c r="Y195">
        <f>(AT195*1)</f>
        <v>102</v>
      </c>
      <c r="AA195">
        <v>4.04</v>
      </c>
      <c r="AB195">
        <v>0</v>
      </c>
      <c r="AC195">
        <v>0</v>
      </c>
      <c r="AD195">
        <v>0</v>
      </c>
      <c r="AE195">
        <v>4.04</v>
      </c>
      <c r="AF195">
        <v>0</v>
      </c>
      <c r="AG195">
        <v>0</v>
      </c>
      <c r="AH195">
        <v>0</v>
      </c>
      <c r="AI195">
        <v>1</v>
      </c>
      <c r="AJ195">
        <v>1</v>
      </c>
      <c r="AK195">
        <v>1</v>
      </c>
      <c r="AL195">
        <v>1</v>
      </c>
      <c r="AM195">
        <v>0</v>
      </c>
      <c r="AN195">
        <v>0</v>
      </c>
      <c r="AO195">
        <v>0</v>
      </c>
      <c r="AP195">
        <v>1</v>
      </c>
      <c r="AQ195">
        <v>0</v>
      </c>
      <c r="AR195">
        <v>0</v>
      </c>
      <c r="AS195" t="s">
        <v>3</v>
      </c>
      <c r="AT195">
        <v>102</v>
      </c>
      <c r="AU195" t="s">
        <v>22</v>
      </c>
      <c r="AV195">
        <v>0</v>
      </c>
      <c r="AW195">
        <v>1</v>
      </c>
      <c r="AX195">
        <v>-1</v>
      </c>
      <c r="AY195">
        <v>0</v>
      </c>
      <c r="AZ195">
        <v>0</v>
      </c>
      <c r="BA195" t="s">
        <v>3</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CV195">
        <v>0</v>
      </c>
      <c r="CW195">
        <v>0</v>
      </c>
      <c r="CX195">
        <f>ROUND(Y195*Source!I516,9)</f>
        <v>410.04</v>
      </c>
      <c r="CY195">
        <f>AA195</f>
        <v>4.04</v>
      </c>
      <c r="CZ195">
        <f>AE195</f>
        <v>4.04</v>
      </c>
      <c r="DA195">
        <f>AI195</f>
        <v>1</v>
      </c>
      <c r="DB195">
        <f>ROUND((ROUND(AT195*CZ195,2)*1),6)</f>
        <v>412.08</v>
      </c>
      <c r="DC195">
        <f>ROUND((ROUND(AT195*AG195,2)*1),6)</f>
        <v>0</v>
      </c>
      <c r="DD195" t="s">
        <v>3</v>
      </c>
      <c r="DE195" t="s">
        <v>3</v>
      </c>
      <c r="DF195">
        <f t="shared" si="86"/>
        <v>1656.56</v>
      </c>
      <c r="DG195">
        <f t="shared" si="85"/>
        <v>0</v>
      </c>
      <c r="DH195">
        <f t="shared" si="84"/>
        <v>0</v>
      </c>
      <c r="DI195">
        <f t="shared" si="87"/>
        <v>0</v>
      </c>
      <c r="DJ195">
        <f>DF195</f>
        <v>1656.56</v>
      </c>
      <c r="DK195">
        <v>0</v>
      </c>
      <c r="DL195" t="s">
        <v>3</v>
      </c>
      <c r="DM195">
        <v>0</v>
      </c>
      <c r="DN195" t="s">
        <v>3</v>
      </c>
      <c r="DO195">
        <v>0</v>
      </c>
    </row>
    <row r="196" spans="1:119" x14ac:dyDescent="0.25">
      <c r="A196">
        <f>ROW(Source!A516)</f>
        <v>516</v>
      </c>
      <c r="B196">
        <v>54971259</v>
      </c>
      <c r="C196">
        <v>54976895</v>
      </c>
      <c r="D196">
        <v>55466860</v>
      </c>
      <c r="E196">
        <v>1</v>
      </c>
      <c r="F196">
        <v>1</v>
      </c>
      <c r="G196">
        <v>1081</v>
      </c>
      <c r="H196">
        <v>3</v>
      </c>
      <c r="I196" t="s">
        <v>1607</v>
      </c>
      <c r="J196" t="s">
        <v>1608</v>
      </c>
      <c r="K196" t="s">
        <v>2497</v>
      </c>
      <c r="L196">
        <v>1346</v>
      </c>
      <c r="N196">
        <v>1009</v>
      </c>
      <c r="O196" t="s">
        <v>222</v>
      </c>
      <c r="P196" t="s">
        <v>222</v>
      </c>
      <c r="Q196">
        <v>1</v>
      </c>
      <c r="W196">
        <v>0</v>
      </c>
      <c r="X196">
        <v>-28009815</v>
      </c>
      <c r="Y196">
        <f>(AT196*1)</f>
        <v>4.5659999999999998</v>
      </c>
      <c r="AA196">
        <v>3.17</v>
      </c>
      <c r="AB196">
        <v>0</v>
      </c>
      <c r="AC196">
        <v>0</v>
      </c>
      <c r="AD196">
        <v>0</v>
      </c>
      <c r="AE196">
        <v>3.17</v>
      </c>
      <c r="AF196">
        <v>0</v>
      </c>
      <c r="AG196">
        <v>0</v>
      </c>
      <c r="AH196">
        <v>0</v>
      </c>
      <c r="AI196">
        <v>1</v>
      </c>
      <c r="AJ196">
        <v>1</v>
      </c>
      <c r="AK196">
        <v>1</v>
      </c>
      <c r="AL196">
        <v>1</v>
      </c>
      <c r="AM196">
        <v>-2</v>
      </c>
      <c r="AN196">
        <v>0</v>
      </c>
      <c r="AO196">
        <v>1</v>
      </c>
      <c r="AP196">
        <v>1</v>
      </c>
      <c r="AQ196">
        <v>0</v>
      </c>
      <c r="AR196">
        <v>0</v>
      </c>
      <c r="AS196" t="s">
        <v>3</v>
      </c>
      <c r="AT196">
        <v>4.5659999999999998</v>
      </c>
      <c r="AU196" t="s">
        <v>22</v>
      </c>
      <c r="AV196">
        <v>0</v>
      </c>
      <c r="AW196">
        <v>2</v>
      </c>
      <c r="AX196">
        <v>57036448</v>
      </c>
      <c r="AY196">
        <v>1</v>
      </c>
      <c r="AZ196">
        <v>0</v>
      </c>
      <c r="BA196">
        <v>243</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CV196">
        <v>0</v>
      </c>
      <c r="CW196">
        <v>0</v>
      </c>
      <c r="CX196">
        <f>ROUND(Y196*Source!I516,9)</f>
        <v>18.355319999999999</v>
      </c>
      <c r="CY196">
        <f>AA196</f>
        <v>3.17</v>
      </c>
      <c r="CZ196">
        <f>AE196</f>
        <v>3.17</v>
      </c>
      <c r="DA196">
        <f>AI196</f>
        <v>1</v>
      </c>
      <c r="DB196">
        <f>ROUND((ROUND(AT196*CZ196,2)*1),6)</f>
        <v>14.47</v>
      </c>
      <c r="DC196">
        <f>ROUND((ROUND(AT196*AG196,2)*1),6)</f>
        <v>0</v>
      </c>
      <c r="DD196" t="s">
        <v>3</v>
      </c>
      <c r="DE196" t="s">
        <v>3</v>
      </c>
      <c r="DF196">
        <f t="shared" si="86"/>
        <v>58.19</v>
      </c>
      <c r="DG196">
        <f t="shared" si="85"/>
        <v>0</v>
      </c>
      <c r="DH196">
        <f t="shared" si="84"/>
        <v>0</v>
      </c>
      <c r="DI196">
        <f t="shared" si="87"/>
        <v>0</v>
      </c>
      <c r="DJ196">
        <f>DF196</f>
        <v>58.19</v>
      </c>
      <c r="DK196">
        <v>0</v>
      </c>
      <c r="DL196" t="s">
        <v>3</v>
      </c>
      <c r="DM196">
        <v>0</v>
      </c>
      <c r="DN196" t="s">
        <v>3</v>
      </c>
      <c r="DO196">
        <v>0</v>
      </c>
    </row>
    <row r="197" spans="1:119" x14ac:dyDescent="0.25">
      <c r="A197">
        <f>ROW(Source!A516)</f>
        <v>516</v>
      </c>
      <c r="B197">
        <v>54971259</v>
      </c>
      <c r="C197">
        <v>54976895</v>
      </c>
      <c r="D197">
        <v>55469280</v>
      </c>
      <c r="E197">
        <v>1</v>
      </c>
      <c r="F197">
        <v>1</v>
      </c>
      <c r="G197">
        <v>1081</v>
      </c>
      <c r="H197">
        <v>3</v>
      </c>
      <c r="I197" t="s">
        <v>1610</v>
      </c>
      <c r="J197" t="s">
        <v>1611</v>
      </c>
      <c r="K197" t="s">
        <v>1612</v>
      </c>
      <c r="L197">
        <v>1354</v>
      </c>
      <c r="N197">
        <v>1010</v>
      </c>
      <c r="O197" t="s">
        <v>266</v>
      </c>
      <c r="P197" t="s">
        <v>266</v>
      </c>
      <c r="Q197">
        <v>1</v>
      </c>
      <c r="W197">
        <v>0</v>
      </c>
      <c r="X197">
        <v>995337843</v>
      </c>
      <c r="Y197">
        <f>(AT197*1)</f>
        <v>1.946</v>
      </c>
      <c r="AA197">
        <v>780.82</v>
      </c>
      <c r="AB197">
        <v>0</v>
      </c>
      <c r="AC197">
        <v>0</v>
      </c>
      <c r="AD197">
        <v>0</v>
      </c>
      <c r="AE197">
        <v>780.82</v>
      </c>
      <c r="AF197">
        <v>0</v>
      </c>
      <c r="AG197">
        <v>0</v>
      </c>
      <c r="AH197">
        <v>0</v>
      </c>
      <c r="AI197">
        <v>1</v>
      </c>
      <c r="AJ197">
        <v>1</v>
      </c>
      <c r="AK197">
        <v>1</v>
      </c>
      <c r="AL197">
        <v>1</v>
      </c>
      <c r="AM197">
        <v>-2</v>
      </c>
      <c r="AN197">
        <v>0</v>
      </c>
      <c r="AO197">
        <v>1</v>
      </c>
      <c r="AP197">
        <v>1</v>
      </c>
      <c r="AQ197">
        <v>0</v>
      </c>
      <c r="AR197">
        <v>0</v>
      </c>
      <c r="AS197" t="s">
        <v>3</v>
      </c>
      <c r="AT197">
        <v>1.946</v>
      </c>
      <c r="AU197" t="s">
        <v>22</v>
      </c>
      <c r="AV197">
        <v>0</v>
      </c>
      <c r="AW197">
        <v>2</v>
      </c>
      <c r="AX197">
        <v>57036449</v>
      </c>
      <c r="AY197">
        <v>1</v>
      </c>
      <c r="AZ197">
        <v>0</v>
      </c>
      <c r="BA197">
        <v>244</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CV197">
        <v>0</v>
      </c>
      <c r="CW197">
        <v>0</v>
      </c>
      <c r="CX197">
        <f>ROUND(Y197*Source!I516,9)</f>
        <v>7.8229199999999999</v>
      </c>
      <c r="CY197">
        <f>AA197</f>
        <v>780.82</v>
      </c>
      <c r="CZ197">
        <f>AE197</f>
        <v>780.82</v>
      </c>
      <c r="DA197">
        <f>AI197</f>
        <v>1</v>
      </c>
      <c r="DB197">
        <f>ROUND((ROUND(AT197*CZ197,2)*1),6)</f>
        <v>1519.48</v>
      </c>
      <c r="DC197">
        <f>ROUND((ROUND(AT197*AG197,2)*1),6)</f>
        <v>0</v>
      </c>
      <c r="DD197" t="s">
        <v>3</v>
      </c>
      <c r="DE197" t="s">
        <v>3</v>
      </c>
      <c r="DF197">
        <f t="shared" si="86"/>
        <v>6108.29</v>
      </c>
      <c r="DG197">
        <f t="shared" si="85"/>
        <v>0</v>
      </c>
      <c r="DH197">
        <f t="shared" si="84"/>
        <v>0</v>
      </c>
      <c r="DI197">
        <f t="shared" si="87"/>
        <v>0</v>
      </c>
      <c r="DJ197">
        <f>DF197</f>
        <v>6108.29</v>
      </c>
      <c r="DK197">
        <v>0</v>
      </c>
      <c r="DL197" t="s">
        <v>3</v>
      </c>
      <c r="DM197">
        <v>0</v>
      </c>
      <c r="DN197" t="s">
        <v>3</v>
      </c>
      <c r="DO197">
        <v>0</v>
      </c>
    </row>
    <row r="198" spans="1:119" x14ac:dyDescent="0.25">
      <c r="A198">
        <f>ROW(Source!A517)</f>
        <v>517</v>
      </c>
      <c r="B198">
        <v>55890823</v>
      </c>
      <c r="C198">
        <v>54976895</v>
      </c>
      <c r="D198">
        <v>55424304</v>
      </c>
      <c r="E198">
        <v>1081</v>
      </c>
      <c r="F198">
        <v>1</v>
      </c>
      <c r="G198">
        <v>1081</v>
      </c>
      <c r="H198">
        <v>1</v>
      </c>
      <c r="I198" t="s">
        <v>1552</v>
      </c>
      <c r="J198" t="s">
        <v>3</v>
      </c>
      <c r="K198" t="s">
        <v>1553</v>
      </c>
      <c r="L198">
        <v>1191</v>
      </c>
      <c r="N198">
        <v>1013</v>
      </c>
      <c r="O198" t="s">
        <v>1554</v>
      </c>
      <c r="P198" t="s">
        <v>1554</v>
      </c>
      <c r="Q198">
        <v>1</v>
      </c>
      <c r="W198">
        <v>0</v>
      </c>
      <c r="X198">
        <v>476480486</v>
      </c>
      <c r="Y198">
        <f>(AT198*1.2)</f>
        <v>36.9</v>
      </c>
      <c r="AA198">
        <v>0</v>
      </c>
      <c r="AB198">
        <v>0</v>
      </c>
      <c r="AC198">
        <v>0</v>
      </c>
      <c r="AD198">
        <v>0</v>
      </c>
      <c r="AE198">
        <v>0</v>
      </c>
      <c r="AF198">
        <v>0</v>
      </c>
      <c r="AG198">
        <v>0</v>
      </c>
      <c r="AH198">
        <v>0</v>
      </c>
      <c r="AI198">
        <v>1</v>
      </c>
      <c r="AJ198">
        <v>1</v>
      </c>
      <c r="AK198">
        <v>1</v>
      </c>
      <c r="AL198">
        <v>1</v>
      </c>
      <c r="AM198">
        <v>5</v>
      </c>
      <c r="AN198">
        <v>0</v>
      </c>
      <c r="AO198">
        <v>1</v>
      </c>
      <c r="AP198">
        <v>1</v>
      </c>
      <c r="AQ198">
        <v>0</v>
      </c>
      <c r="AR198">
        <v>0</v>
      </c>
      <c r="AS198" t="s">
        <v>3</v>
      </c>
      <c r="AT198">
        <v>30.75</v>
      </c>
      <c r="AU198" t="s">
        <v>42</v>
      </c>
      <c r="AV198">
        <v>1</v>
      </c>
      <c r="AW198">
        <v>2</v>
      </c>
      <c r="AX198">
        <v>57036444</v>
      </c>
      <c r="AY198">
        <v>1</v>
      </c>
      <c r="AZ198">
        <v>0</v>
      </c>
      <c r="BA198">
        <v>246</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CU198">
        <f>ROUND(AT198*Source!I517*AH198*AL198,2)</f>
        <v>0</v>
      </c>
      <c r="CV198">
        <f>ROUND(Y198*Source!I517,9)</f>
        <v>148.33799999999999</v>
      </c>
      <c r="CW198">
        <v>0</v>
      </c>
      <c r="CX198">
        <f>ROUND(Y198*Source!I517,9)</f>
        <v>148.33799999999999</v>
      </c>
      <c r="CY198">
        <f>AD198</f>
        <v>0</v>
      </c>
      <c r="CZ198">
        <f>AH198</f>
        <v>0</v>
      </c>
      <c r="DA198">
        <f>AL198</f>
        <v>1</v>
      </c>
      <c r="DB198">
        <f>ROUND((ROUND(AT198*CZ198,2)*1.2),6)</f>
        <v>0</v>
      </c>
      <c r="DC198">
        <f>ROUND((ROUND(AT198*AG198,2)*1.2),6)</f>
        <v>0</v>
      </c>
      <c r="DD198" t="s">
        <v>3</v>
      </c>
      <c r="DE198" t="s">
        <v>3</v>
      </c>
      <c r="DF198">
        <f t="shared" si="86"/>
        <v>0</v>
      </c>
      <c r="DG198">
        <f t="shared" si="85"/>
        <v>0</v>
      </c>
      <c r="DH198">
        <f t="shared" si="84"/>
        <v>0</v>
      </c>
      <c r="DI198">
        <f t="shared" si="87"/>
        <v>0</v>
      </c>
      <c r="DJ198">
        <f>DI198</f>
        <v>0</v>
      </c>
      <c r="DK198">
        <v>0</v>
      </c>
      <c r="DL198" t="s">
        <v>3</v>
      </c>
      <c r="DM198">
        <v>0</v>
      </c>
      <c r="DN198" t="s">
        <v>3</v>
      </c>
      <c r="DO198">
        <v>0</v>
      </c>
    </row>
    <row r="199" spans="1:119" x14ac:dyDescent="0.25">
      <c r="A199">
        <f>ROW(Source!A517)</f>
        <v>517</v>
      </c>
      <c r="B199">
        <v>55890823</v>
      </c>
      <c r="C199">
        <v>54976895</v>
      </c>
      <c r="D199">
        <v>55490209</v>
      </c>
      <c r="E199">
        <v>1</v>
      </c>
      <c r="F199">
        <v>1</v>
      </c>
      <c r="G199">
        <v>1081</v>
      </c>
      <c r="H199">
        <v>2</v>
      </c>
      <c r="I199" t="s">
        <v>1555</v>
      </c>
      <c r="J199" t="s">
        <v>1556</v>
      </c>
      <c r="K199" t="s">
        <v>1557</v>
      </c>
      <c r="L199">
        <v>1368</v>
      </c>
      <c r="N199">
        <v>1011</v>
      </c>
      <c r="O199" t="s">
        <v>1558</v>
      </c>
      <c r="P199" t="s">
        <v>1558</v>
      </c>
      <c r="Q199">
        <v>1</v>
      </c>
      <c r="W199">
        <v>0</v>
      </c>
      <c r="X199">
        <v>874612079</v>
      </c>
      <c r="Y199">
        <f>(AT199*1.2)</f>
        <v>1.2E-2</v>
      </c>
      <c r="AA199">
        <v>0</v>
      </c>
      <c r="AB199">
        <v>1485.19</v>
      </c>
      <c r="AC199">
        <v>744.56</v>
      </c>
      <c r="AD199">
        <v>0</v>
      </c>
      <c r="AE199">
        <v>0</v>
      </c>
      <c r="AF199">
        <v>83.1</v>
      </c>
      <c r="AG199">
        <v>12.62</v>
      </c>
      <c r="AH199">
        <v>0</v>
      </c>
      <c r="AI199">
        <v>1</v>
      </c>
      <c r="AJ199">
        <v>17.07</v>
      </c>
      <c r="AK199">
        <v>56.35</v>
      </c>
      <c r="AL199">
        <v>1</v>
      </c>
      <c r="AM199">
        <v>2</v>
      </c>
      <c r="AN199">
        <v>0</v>
      </c>
      <c r="AO199">
        <v>1</v>
      </c>
      <c r="AP199">
        <v>1</v>
      </c>
      <c r="AQ199">
        <v>0</v>
      </c>
      <c r="AR199">
        <v>0</v>
      </c>
      <c r="AS199" t="s">
        <v>3</v>
      </c>
      <c r="AT199">
        <v>0.01</v>
      </c>
      <c r="AU199" t="s">
        <v>42</v>
      </c>
      <c r="AV199">
        <v>0</v>
      </c>
      <c r="AW199">
        <v>2</v>
      </c>
      <c r="AX199">
        <v>57036445</v>
      </c>
      <c r="AY199">
        <v>1</v>
      </c>
      <c r="AZ199">
        <v>0</v>
      </c>
      <c r="BA199">
        <v>247</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CV199">
        <v>0</v>
      </c>
      <c r="CW199">
        <f>ROUND(Y199*Source!I517*DO199,9)</f>
        <v>0.60878880000000002</v>
      </c>
      <c r="CX199">
        <f>ROUND(Y199*Source!I517,9)</f>
        <v>4.8239999999999998E-2</v>
      </c>
      <c r="CY199">
        <f>AB199</f>
        <v>1485.19</v>
      </c>
      <c r="CZ199">
        <f>AF199</f>
        <v>83.1</v>
      </c>
      <c r="DA199">
        <f>AJ199</f>
        <v>17.07</v>
      </c>
      <c r="DB199">
        <f>ROUND((ROUND(AT199*CZ199,2)*1.2),6)</f>
        <v>0.996</v>
      </c>
      <c r="DC199">
        <f>ROUND((ROUND(AT199*AG199,2)*1.2),6)</f>
        <v>0.156</v>
      </c>
      <c r="DD199" t="s">
        <v>3</v>
      </c>
      <c r="DE199" t="s">
        <v>3</v>
      </c>
      <c r="DF199">
        <f t="shared" si="86"/>
        <v>0</v>
      </c>
      <c r="DG199">
        <f>ROUND(ROUND(AF199*AJ199,2)*CX199,2)</f>
        <v>68.430000000000007</v>
      </c>
      <c r="DH199">
        <f>ROUND(ROUND(AG199*AK199,2)*CX199,2)</f>
        <v>34.31</v>
      </c>
      <c r="DI199">
        <f t="shared" si="87"/>
        <v>0</v>
      </c>
      <c r="DJ199">
        <f>DG199</f>
        <v>68.430000000000007</v>
      </c>
      <c r="DK199">
        <v>0</v>
      </c>
      <c r="DL199" t="s">
        <v>1559</v>
      </c>
      <c r="DM199">
        <v>0</v>
      </c>
      <c r="DN199" t="s">
        <v>1554</v>
      </c>
      <c r="DO199">
        <v>12.62</v>
      </c>
    </row>
    <row r="200" spans="1:119" x14ac:dyDescent="0.25">
      <c r="A200">
        <f>ROW(Source!A517)</f>
        <v>517</v>
      </c>
      <c r="B200">
        <v>55890823</v>
      </c>
      <c r="C200">
        <v>54976895</v>
      </c>
      <c r="D200">
        <v>55490263</v>
      </c>
      <c r="E200">
        <v>1</v>
      </c>
      <c r="F200">
        <v>1</v>
      </c>
      <c r="G200">
        <v>1081</v>
      </c>
      <c r="H200">
        <v>2</v>
      </c>
      <c r="I200" t="s">
        <v>1601</v>
      </c>
      <c r="J200" t="s">
        <v>1602</v>
      </c>
      <c r="K200" t="s">
        <v>1603</v>
      </c>
      <c r="L200">
        <v>1368</v>
      </c>
      <c r="N200">
        <v>1011</v>
      </c>
      <c r="O200" t="s">
        <v>1558</v>
      </c>
      <c r="P200" t="s">
        <v>1558</v>
      </c>
      <c r="Q200">
        <v>1</v>
      </c>
      <c r="W200">
        <v>0</v>
      </c>
      <c r="X200">
        <v>-1895752648</v>
      </c>
      <c r="Y200">
        <f>(AT200*1.2)</f>
        <v>22.344000000000001</v>
      </c>
      <c r="AA200">
        <v>0</v>
      </c>
      <c r="AB200">
        <v>7.71</v>
      </c>
      <c r="AC200">
        <v>0</v>
      </c>
      <c r="AD200">
        <v>0</v>
      </c>
      <c r="AE200">
        <v>0</v>
      </c>
      <c r="AF200">
        <v>0.77</v>
      </c>
      <c r="AG200">
        <v>0</v>
      </c>
      <c r="AH200">
        <v>0</v>
      </c>
      <c r="AI200">
        <v>1</v>
      </c>
      <c r="AJ200">
        <v>9.56</v>
      </c>
      <c r="AK200">
        <v>1</v>
      </c>
      <c r="AL200">
        <v>1</v>
      </c>
      <c r="AM200">
        <v>2</v>
      </c>
      <c r="AN200">
        <v>0</v>
      </c>
      <c r="AO200">
        <v>1</v>
      </c>
      <c r="AP200">
        <v>1</v>
      </c>
      <c r="AQ200">
        <v>0</v>
      </c>
      <c r="AR200">
        <v>0</v>
      </c>
      <c r="AS200" t="s">
        <v>3</v>
      </c>
      <c r="AT200">
        <v>18.62</v>
      </c>
      <c r="AU200" t="s">
        <v>42</v>
      </c>
      <c r="AV200">
        <v>0</v>
      </c>
      <c r="AW200">
        <v>2</v>
      </c>
      <c r="AX200">
        <v>57036446</v>
      </c>
      <c r="AY200">
        <v>1</v>
      </c>
      <c r="AZ200">
        <v>0</v>
      </c>
      <c r="BA200">
        <v>248</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CV200">
        <v>0</v>
      </c>
      <c r="CW200">
        <f>ROUND(Y200*Source!I517*DO200,9)</f>
        <v>0</v>
      </c>
      <c r="CX200">
        <f>ROUND(Y200*Source!I517,9)</f>
        <v>89.822879999999998</v>
      </c>
      <c r="CY200">
        <f>AB200</f>
        <v>7.71</v>
      </c>
      <c r="CZ200">
        <f>AF200</f>
        <v>0.77</v>
      </c>
      <c r="DA200">
        <f>AJ200</f>
        <v>9.56</v>
      </c>
      <c r="DB200">
        <f>ROUND((ROUND(AT200*CZ200,2)*1.2),6)</f>
        <v>17.207999999999998</v>
      </c>
      <c r="DC200">
        <f>ROUND((ROUND(AT200*AG200,2)*1.2),6)</f>
        <v>0</v>
      </c>
      <c r="DD200" t="s">
        <v>3</v>
      </c>
      <c r="DE200" t="s">
        <v>3</v>
      </c>
      <c r="DF200">
        <f t="shared" si="86"/>
        <v>0</v>
      </c>
      <c r="DG200">
        <f>ROUND(ROUND(AF200*AJ200,2)*CX200,2)</f>
        <v>661.1</v>
      </c>
      <c r="DH200">
        <f t="shared" ref="DH200:DH216" si="88">ROUND(ROUND(AG200,2)*CX200,2)</f>
        <v>0</v>
      </c>
      <c r="DI200">
        <f t="shared" si="87"/>
        <v>0</v>
      </c>
      <c r="DJ200">
        <f>DG200</f>
        <v>661.1</v>
      </c>
      <c r="DK200">
        <v>0</v>
      </c>
      <c r="DL200" t="s">
        <v>3</v>
      </c>
      <c r="DM200">
        <v>0</v>
      </c>
      <c r="DN200" t="s">
        <v>3</v>
      </c>
      <c r="DO200">
        <v>0</v>
      </c>
    </row>
    <row r="201" spans="1:119" x14ac:dyDescent="0.25">
      <c r="A201">
        <f>ROW(Source!A517)</f>
        <v>517</v>
      </c>
      <c r="B201">
        <v>55890823</v>
      </c>
      <c r="C201">
        <v>54976895</v>
      </c>
      <c r="D201">
        <v>55459237</v>
      </c>
      <c r="E201">
        <v>1</v>
      </c>
      <c r="F201">
        <v>1</v>
      </c>
      <c r="G201">
        <v>1081</v>
      </c>
      <c r="H201">
        <v>3</v>
      </c>
      <c r="I201" t="s">
        <v>1604</v>
      </c>
      <c r="J201" t="s">
        <v>1605</v>
      </c>
      <c r="K201" t="s">
        <v>1606</v>
      </c>
      <c r="L201">
        <v>1339</v>
      </c>
      <c r="N201">
        <v>1007</v>
      </c>
      <c r="O201" t="s">
        <v>1462</v>
      </c>
      <c r="P201" t="s">
        <v>1462</v>
      </c>
      <c r="Q201">
        <v>1</v>
      </c>
      <c r="W201">
        <v>0</v>
      </c>
      <c r="X201">
        <v>-1622585150</v>
      </c>
      <c r="Y201">
        <f>(AT201*1)</f>
        <v>3.2000000000000002E-3</v>
      </c>
      <c r="AA201">
        <v>54.79</v>
      </c>
      <c r="AB201">
        <v>0</v>
      </c>
      <c r="AC201">
        <v>0</v>
      </c>
      <c r="AD201">
        <v>0</v>
      </c>
      <c r="AE201">
        <v>7.07</v>
      </c>
      <c r="AF201">
        <v>0</v>
      </c>
      <c r="AG201">
        <v>0</v>
      </c>
      <c r="AH201">
        <v>0</v>
      </c>
      <c r="AI201">
        <v>7.75</v>
      </c>
      <c r="AJ201">
        <v>1</v>
      </c>
      <c r="AK201">
        <v>1</v>
      </c>
      <c r="AL201">
        <v>1</v>
      </c>
      <c r="AM201">
        <v>2</v>
      </c>
      <c r="AN201">
        <v>0</v>
      </c>
      <c r="AO201">
        <v>1</v>
      </c>
      <c r="AP201">
        <v>1</v>
      </c>
      <c r="AQ201">
        <v>0</v>
      </c>
      <c r="AR201">
        <v>0</v>
      </c>
      <c r="AS201" t="s">
        <v>3</v>
      </c>
      <c r="AT201">
        <v>3.2000000000000002E-3</v>
      </c>
      <c r="AU201" t="s">
        <v>22</v>
      </c>
      <c r="AV201">
        <v>0</v>
      </c>
      <c r="AW201">
        <v>2</v>
      </c>
      <c r="AX201">
        <v>57036447</v>
      </c>
      <c r="AY201">
        <v>1</v>
      </c>
      <c r="AZ201">
        <v>0</v>
      </c>
      <c r="BA201">
        <v>249</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CV201">
        <v>0</v>
      </c>
      <c r="CW201">
        <v>0</v>
      </c>
      <c r="CX201">
        <f>ROUND(Y201*Source!I517,9)</f>
        <v>1.2864E-2</v>
      </c>
      <c r="CY201">
        <f>AA201</f>
        <v>54.79</v>
      </c>
      <c r="CZ201">
        <f>AE201</f>
        <v>7.07</v>
      </c>
      <c r="DA201">
        <f>AI201</f>
        <v>7.75</v>
      </c>
      <c r="DB201">
        <f>ROUND((ROUND(AT201*CZ201,2)*1),6)</f>
        <v>0.02</v>
      </c>
      <c r="DC201">
        <f>ROUND((ROUND(AT201*AG201,2)*1),6)</f>
        <v>0</v>
      </c>
      <c r="DD201" t="s">
        <v>3</v>
      </c>
      <c r="DE201" t="s">
        <v>3</v>
      </c>
      <c r="DF201">
        <f>ROUND(ROUND(AE201*AI201,2)*CX201,2)</f>
        <v>0.7</v>
      </c>
      <c r="DG201">
        <f t="shared" ref="DG201:DG216" si="89">ROUND(ROUND(AF201,2)*CX201,2)</f>
        <v>0</v>
      </c>
      <c r="DH201">
        <f t="shared" si="88"/>
        <v>0</v>
      </c>
      <c r="DI201">
        <f t="shared" si="87"/>
        <v>0</v>
      </c>
      <c r="DJ201">
        <f>DF201</f>
        <v>0.7</v>
      </c>
      <c r="DK201">
        <v>0</v>
      </c>
      <c r="DL201" t="s">
        <v>3</v>
      </c>
      <c r="DM201">
        <v>0</v>
      </c>
      <c r="DN201" t="s">
        <v>3</v>
      </c>
      <c r="DO201">
        <v>0</v>
      </c>
    </row>
    <row r="202" spans="1:119" x14ac:dyDescent="0.25">
      <c r="A202">
        <f>ROW(Source!A517)</f>
        <v>517</v>
      </c>
      <c r="B202">
        <v>55890823</v>
      </c>
      <c r="C202">
        <v>54976895</v>
      </c>
      <c r="D202">
        <v>55483489</v>
      </c>
      <c r="E202">
        <v>1</v>
      </c>
      <c r="F202">
        <v>1</v>
      </c>
      <c r="G202">
        <v>1081</v>
      </c>
      <c r="H202">
        <v>3</v>
      </c>
      <c r="I202" t="s">
        <v>718</v>
      </c>
      <c r="J202" t="s">
        <v>720</v>
      </c>
      <c r="K202" t="s">
        <v>719</v>
      </c>
      <c r="L202">
        <v>1354</v>
      </c>
      <c r="N202">
        <v>1010</v>
      </c>
      <c r="O202" t="s">
        <v>266</v>
      </c>
      <c r="P202" t="s">
        <v>266</v>
      </c>
      <c r="Q202">
        <v>1</v>
      </c>
      <c r="W202">
        <v>0</v>
      </c>
      <c r="X202">
        <v>-82700489</v>
      </c>
      <c r="Y202">
        <f>(AT202*1)</f>
        <v>102</v>
      </c>
      <c r="AA202">
        <v>24.72</v>
      </c>
      <c r="AB202">
        <v>0</v>
      </c>
      <c r="AC202">
        <v>0</v>
      </c>
      <c r="AD202">
        <v>0</v>
      </c>
      <c r="AE202">
        <v>4.04</v>
      </c>
      <c r="AF202">
        <v>0</v>
      </c>
      <c r="AG202">
        <v>0</v>
      </c>
      <c r="AH202">
        <v>0</v>
      </c>
      <c r="AI202">
        <v>6.12</v>
      </c>
      <c r="AJ202">
        <v>1</v>
      </c>
      <c r="AK202">
        <v>1</v>
      </c>
      <c r="AL202">
        <v>1</v>
      </c>
      <c r="AM202">
        <v>0</v>
      </c>
      <c r="AN202">
        <v>0</v>
      </c>
      <c r="AO202">
        <v>0</v>
      </c>
      <c r="AP202">
        <v>1</v>
      </c>
      <c r="AQ202">
        <v>0</v>
      </c>
      <c r="AR202">
        <v>0</v>
      </c>
      <c r="AS202" t="s">
        <v>3</v>
      </c>
      <c r="AT202">
        <v>102</v>
      </c>
      <c r="AU202" t="s">
        <v>22</v>
      </c>
      <c r="AV202">
        <v>0</v>
      </c>
      <c r="AW202">
        <v>1</v>
      </c>
      <c r="AX202">
        <v>-1</v>
      </c>
      <c r="AY202">
        <v>0</v>
      </c>
      <c r="AZ202">
        <v>0</v>
      </c>
      <c r="BA202" t="s">
        <v>3</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CV202">
        <v>0</v>
      </c>
      <c r="CW202">
        <v>0</v>
      </c>
      <c r="CX202">
        <f>ROUND(Y202*Source!I517,9)</f>
        <v>410.04</v>
      </c>
      <c r="CY202">
        <f>AA202</f>
        <v>24.72</v>
      </c>
      <c r="CZ202">
        <f>AE202</f>
        <v>4.04</v>
      </c>
      <c r="DA202">
        <f>AI202</f>
        <v>6.12</v>
      </c>
      <c r="DB202">
        <f>ROUND((ROUND(AT202*CZ202,2)*1),6)</f>
        <v>412.08</v>
      </c>
      <c r="DC202">
        <f>ROUND((ROUND(AT202*AG202,2)*1),6)</f>
        <v>0</v>
      </c>
      <c r="DD202" t="s">
        <v>3</v>
      </c>
      <c r="DE202" t="s">
        <v>3</v>
      </c>
      <c r="DF202">
        <f>ROUND(ROUND(AE202*AI202,2)*CX202,2)</f>
        <v>10136.19</v>
      </c>
      <c r="DG202">
        <f t="shared" si="89"/>
        <v>0</v>
      </c>
      <c r="DH202">
        <f t="shared" si="88"/>
        <v>0</v>
      </c>
      <c r="DI202">
        <f t="shared" si="87"/>
        <v>0</v>
      </c>
      <c r="DJ202">
        <f>DF202</f>
        <v>10136.19</v>
      </c>
      <c r="DK202">
        <v>0</v>
      </c>
      <c r="DL202" t="s">
        <v>3</v>
      </c>
      <c r="DM202">
        <v>0</v>
      </c>
      <c r="DN202" t="s">
        <v>3</v>
      </c>
      <c r="DO202">
        <v>0</v>
      </c>
    </row>
    <row r="203" spans="1:119" x14ac:dyDescent="0.25">
      <c r="A203">
        <f>ROW(Source!A517)</f>
        <v>517</v>
      </c>
      <c r="B203">
        <v>55890823</v>
      </c>
      <c r="C203">
        <v>54976895</v>
      </c>
      <c r="D203">
        <v>55466860</v>
      </c>
      <c r="E203">
        <v>1</v>
      </c>
      <c r="F203">
        <v>1</v>
      </c>
      <c r="G203">
        <v>1081</v>
      </c>
      <c r="H203">
        <v>3</v>
      </c>
      <c r="I203" t="s">
        <v>1607</v>
      </c>
      <c r="J203" t="s">
        <v>1608</v>
      </c>
      <c r="K203" t="s">
        <v>2497</v>
      </c>
      <c r="L203">
        <v>1346</v>
      </c>
      <c r="N203">
        <v>1009</v>
      </c>
      <c r="O203" t="s">
        <v>222</v>
      </c>
      <c r="P203" t="s">
        <v>222</v>
      </c>
      <c r="Q203">
        <v>1</v>
      </c>
      <c r="W203">
        <v>0</v>
      </c>
      <c r="X203">
        <v>-28009815</v>
      </c>
      <c r="Y203">
        <f>(AT203*1)</f>
        <v>4.5659999999999998</v>
      </c>
      <c r="AA203">
        <v>14.36</v>
      </c>
      <c r="AB203">
        <v>0</v>
      </c>
      <c r="AC203">
        <v>0</v>
      </c>
      <c r="AD203">
        <v>0</v>
      </c>
      <c r="AE203">
        <v>3.17</v>
      </c>
      <c r="AF203">
        <v>0</v>
      </c>
      <c r="AG203">
        <v>0</v>
      </c>
      <c r="AH203">
        <v>0</v>
      </c>
      <c r="AI203">
        <v>4.53</v>
      </c>
      <c r="AJ203">
        <v>1</v>
      </c>
      <c r="AK203">
        <v>1</v>
      </c>
      <c r="AL203">
        <v>1</v>
      </c>
      <c r="AM203">
        <v>2</v>
      </c>
      <c r="AN203">
        <v>0</v>
      </c>
      <c r="AO203">
        <v>1</v>
      </c>
      <c r="AP203">
        <v>1</v>
      </c>
      <c r="AQ203">
        <v>0</v>
      </c>
      <c r="AR203">
        <v>0</v>
      </c>
      <c r="AS203" t="s">
        <v>3</v>
      </c>
      <c r="AT203">
        <v>4.5659999999999998</v>
      </c>
      <c r="AU203" t="s">
        <v>22</v>
      </c>
      <c r="AV203">
        <v>0</v>
      </c>
      <c r="AW203">
        <v>2</v>
      </c>
      <c r="AX203">
        <v>57036448</v>
      </c>
      <c r="AY203">
        <v>1</v>
      </c>
      <c r="AZ203">
        <v>0</v>
      </c>
      <c r="BA203">
        <v>250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CV203">
        <v>0</v>
      </c>
      <c r="CW203">
        <v>0</v>
      </c>
      <c r="CX203">
        <f>ROUND(Y203*Source!I517,9)</f>
        <v>18.355319999999999</v>
      </c>
      <c r="CY203">
        <f>AA203</f>
        <v>14.36</v>
      </c>
      <c r="CZ203">
        <f>AE203</f>
        <v>3.17</v>
      </c>
      <c r="DA203">
        <f>AI203</f>
        <v>4.53</v>
      </c>
      <c r="DB203">
        <f>ROUND((ROUND(AT203*CZ203,2)*1),6)</f>
        <v>14.47</v>
      </c>
      <c r="DC203">
        <f>ROUND((ROUND(AT203*AG203,2)*1),6)</f>
        <v>0</v>
      </c>
      <c r="DD203" t="s">
        <v>3</v>
      </c>
      <c r="DE203" t="s">
        <v>3</v>
      </c>
      <c r="DF203">
        <f>ROUND(ROUND(AE203*AI203,2)*CX203,2)</f>
        <v>263.58</v>
      </c>
      <c r="DG203">
        <f t="shared" si="89"/>
        <v>0</v>
      </c>
      <c r="DH203">
        <f t="shared" si="88"/>
        <v>0</v>
      </c>
      <c r="DI203">
        <f t="shared" si="87"/>
        <v>0</v>
      </c>
      <c r="DJ203">
        <f>DF203</f>
        <v>263.58</v>
      </c>
      <c r="DK203">
        <v>0</v>
      </c>
      <c r="DL203" t="s">
        <v>3</v>
      </c>
      <c r="DM203">
        <v>0</v>
      </c>
      <c r="DN203" t="s">
        <v>3</v>
      </c>
      <c r="DO203">
        <v>0</v>
      </c>
    </row>
    <row r="204" spans="1:119" x14ac:dyDescent="0.25">
      <c r="A204">
        <f>ROW(Source!A517)</f>
        <v>517</v>
      </c>
      <c r="B204">
        <v>55890823</v>
      </c>
      <c r="C204">
        <v>54976895</v>
      </c>
      <c r="D204">
        <v>55469280</v>
      </c>
      <c r="E204">
        <v>1</v>
      </c>
      <c r="F204">
        <v>1</v>
      </c>
      <c r="G204">
        <v>1081</v>
      </c>
      <c r="H204">
        <v>3</v>
      </c>
      <c r="I204" t="s">
        <v>1610</v>
      </c>
      <c r="J204" t="s">
        <v>1611</v>
      </c>
      <c r="K204" t="s">
        <v>1612</v>
      </c>
      <c r="L204">
        <v>1354</v>
      </c>
      <c r="N204">
        <v>1010</v>
      </c>
      <c r="O204" t="s">
        <v>266</v>
      </c>
      <c r="P204" t="s">
        <v>266</v>
      </c>
      <c r="Q204">
        <v>1</v>
      </c>
      <c r="W204">
        <v>0</v>
      </c>
      <c r="X204">
        <v>995337843</v>
      </c>
      <c r="Y204">
        <f>(AT204*1)</f>
        <v>1.946</v>
      </c>
      <c r="AA204">
        <v>2201.91</v>
      </c>
      <c r="AB204">
        <v>0</v>
      </c>
      <c r="AC204">
        <v>0</v>
      </c>
      <c r="AD204">
        <v>0</v>
      </c>
      <c r="AE204">
        <v>780.82</v>
      </c>
      <c r="AF204">
        <v>0</v>
      </c>
      <c r="AG204">
        <v>0</v>
      </c>
      <c r="AH204">
        <v>0</v>
      </c>
      <c r="AI204">
        <v>2.82</v>
      </c>
      <c r="AJ204">
        <v>1</v>
      </c>
      <c r="AK204">
        <v>1</v>
      </c>
      <c r="AL204">
        <v>1</v>
      </c>
      <c r="AM204">
        <v>2</v>
      </c>
      <c r="AN204">
        <v>0</v>
      </c>
      <c r="AO204">
        <v>1</v>
      </c>
      <c r="AP204">
        <v>1</v>
      </c>
      <c r="AQ204">
        <v>0</v>
      </c>
      <c r="AR204">
        <v>0</v>
      </c>
      <c r="AS204" t="s">
        <v>3</v>
      </c>
      <c r="AT204">
        <v>1.946</v>
      </c>
      <c r="AU204" t="s">
        <v>22</v>
      </c>
      <c r="AV204">
        <v>0</v>
      </c>
      <c r="AW204">
        <v>2</v>
      </c>
      <c r="AX204">
        <v>57036449</v>
      </c>
      <c r="AY204">
        <v>1</v>
      </c>
      <c r="AZ204">
        <v>0</v>
      </c>
      <c r="BA204">
        <v>251</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CV204">
        <v>0</v>
      </c>
      <c r="CW204">
        <v>0</v>
      </c>
      <c r="CX204">
        <f>ROUND(Y204*Source!I517,9)</f>
        <v>7.8229199999999999</v>
      </c>
      <c r="CY204">
        <f>AA204</f>
        <v>2201.91</v>
      </c>
      <c r="CZ204">
        <f>AE204</f>
        <v>780.82</v>
      </c>
      <c r="DA204">
        <f>AI204</f>
        <v>2.82</v>
      </c>
      <c r="DB204">
        <f>ROUND((ROUND(AT204*CZ204,2)*1),6)</f>
        <v>1519.48</v>
      </c>
      <c r="DC204">
        <f>ROUND((ROUND(AT204*AG204,2)*1),6)</f>
        <v>0</v>
      </c>
      <c r="DD204" t="s">
        <v>3</v>
      </c>
      <c r="DE204" t="s">
        <v>3</v>
      </c>
      <c r="DF204">
        <f>ROUND(ROUND(AE204*AI204,2)*CX204,2)</f>
        <v>17225.37</v>
      </c>
      <c r="DG204">
        <f t="shared" si="89"/>
        <v>0</v>
      </c>
      <c r="DH204">
        <f t="shared" si="88"/>
        <v>0</v>
      </c>
      <c r="DI204">
        <f t="shared" si="87"/>
        <v>0</v>
      </c>
      <c r="DJ204">
        <f>DF204</f>
        <v>17225.37</v>
      </c>
      <c r="DK204">
        <v>0</v>
      </c>
      <c r="DL204" t="s">
        <v>3</v>
      </c>
      <c r="DM204">
        <v>0</v>
      </c>
      <c r="DN204" t="s">
        <v>3</v>
      </c>
      <c r="DO204">
        <v>0</v>
      </c>
    </row>
    <row r="205" spans="1:119" x14ac:dyDescent="0.25">
      <c r="A205">
        <f>ROW(Source!A571)</f>
        <v>571</v>
      </c>
      <c r="B205">
        <v>54971259</v>
      </c>
      <c r="C205">
        <v>54977038</v>
      </c>
      <c r="D205">
        <v>55424304</v>
      </c>
      <c r="E205">
        <v>1081</v>
      </c>
      <c r="F205">
        <v>1</v>
      </c>
      <c r="G205">
        <v>1081</v>
      </c>
      <c r="H205">
        <v>1</v>
      </c>
      <c r="I205" t="s">
        <v>1552</v>
      </c>
      <c r="J205" t="s">
        <v>3</v>
      </c>
      <c r="K205" t="s">
        <v>1553</v>
      </c>
      <c r="L205">
        <v>1191</v>
      </c>
      <c r="N205">
        <v>1013</v>
      </c>
      <c r="O205" t="s">
        <v>1554</v>
      </c>
      <c r="P205" t="s">
        <v>1554</v>
      </c>
      <c r="Q205">
        <v>1</v>
      </c>
      <c r="W205">
        <v>0</v>
      </c>
      <c r="X205">
        <v>476480486</v>
      </c>
      <c r="Y205">
        <f>(AT205*1.2)</f>
        <v>12.839999999999998</v>
      </c>
      <c r="AA205">
        <v>0</v>
      </c>
      <c r="AB205">
        <v>0</v>
      </c>
      <c r="AC205">
        <v>0</v>
      </c>
      <c r="AD205">
        <v>0</v>
      </c>
      <c r="AE205">
        <v>0</v>
      </c>
      <c r="AF205">
        <v>0</v>
      </c>
      <c r="AG205">
        <v>0</v>
      </c>
      <c r="AH205">
        <v>0</v>
      </c>
      <c r="AI205">
        <v>1</v>
      </c>
      <c r="AJ205">
        <v>1</v>
      </c>
      <c r="AK205">
        <v>1</v>
      </c>
      <c r="AL205">
        <v>1</v>
      </c>
      <c r="AM205">
        <v>-2</v>
      </c>
      <c r="AN205">
        <v>0</v>
      </c>
      <c r="AO205">
        <v>1</v>
      </c>
      <c r="AP205">
        <v>1</v>
      </c>
      <c r="AQ205">
        <v>0</v>
      </c>
      <c r="AR205">
        <v>0</v>
      </c>
      <c r="AS205" t="s">
        <v>3</v>
      </c>
      <c r="AT205">
        <v>10.7</v>
      </c>
      <c r="AU205" t="s">
        <v>42</v>
      </c>
      <c r="AV205">
        <v>1</v>
      </c>
      <c r="AW205">
        <v>2</v>
      </c>
      <c r="AX205">
        <v>57036452</v>
      </c>
      <c r="AY205">
        <v>1</v>
      </c>
      <c r="AZ205">
        <v>0</v>
      </c>
      <c r="BA205">
        <v>253</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CU205">
        <f>ROUND(AT205*Source!I571*AH205*AL205,2)</f>
        <v>0</v>
      </c>
      <c r="CV205">
        <f>ROUND(Y205*Source!I571,9)</f>
        <v>1927.9259999999999</v>
      </c>
      <c r="CW205">
        <v>0</v>
      </c>
      <c r="CX205">
        <f>ROUND(Y205*Source!I571,9)</f>
        <v>1927.9259999999999</v>
      </c>
      <c r="CY205">
        <f>AD205</f>
        <v>0</v>
      </c>
      <c r="CZ205">
        <f>AH205</f>
        <v>0</v>
      </c>
      <c r="DA205">
        <f>AL205</f>
        <v>1</v>
      </c>
      <c r="DB205">
        <f>ROUND((ROUND(AT205*CZ205,2)*1.2),6)</f>
        <v>0</v>
      </c>
      <c r="DC205">
        <f>ROUND((ROUND(AT205*AG205,2)*1.2),6)</f>
        <v>0</v>
      </c>
      <c r="DD205" t="s">
        <v>3</v>
      </c>
      <c r="DE205" t="s">
        <v>3</v>
      </c>
      <c r="DF205">
        <f t="shared" ref="DF205:DF219" si="90">ROUND(ROUND(AE205,2)*CX205,2)</f>
        <v>0</v>
      </c>
      <c r="DG205">
        <f t="shared" si="89"/>
        <v>0</v>
      </c>
      <c r="DH205">
        <f t="shared" si="88"/>
        <v>0</v>
      </c>
      <c r="DI205">
        <f t="shared" si="87"/>
        <v>0</v>
      </c>
      <c r="DJ205">
        <f>DI205</f>
        <v>0</v>
      </c>
      <c r="DK205">
        <v>0</v>
      </c>
      <c r="DL205" t="s">
        <v>3</v>
      </c>
      <c r="DM205">
        <v>0</v>
      </c>
      <c r="DN205" t="s">
        <v>3</v>
      </c>
      <c r="DO205">
        <v>0</v>
      </c>
    </row>
    <row r="206" spans="1:119" x14ac:dyDescent="0.25">
      <c r="A206">
        <f>ROW(Source!A571)</f>
        <v>571</v>
      </c>
      <c r="B206">
        <v>54971259</v>
      </c>
      <c r="C206">
        <v>54977038</v>
      </c>
      <c r="D206">
        <v>55490209</v>
      </c>
      <c r="E206">
        <v>1</v>
      </c>
      <c r="F206">
        <v>1</v>
      </c>
      <c r="G206">
        <v>1081</v>
      </c>
      <c r="H206">
        <v>2</v>
      </c>
      <c r="I206" t="s">
        <v>1555</v>
      </c>
      <c r="J206" t="s">
        <v>1556</v>
      </c>
      <c r="K206" t="s">
        <v>1557</v>
      </c>
      <c r="L206">
        <v>1368</v>
      </c>
      <c r="N206">
        <v>1011</v>
      </c>
      <c r="O206" t="s">
        <v>1558</v>
      </c>
      <c r="P206" t="s">
        <v>1558</v>
      </c>
      <c r="Q206">
        <v>1</v>
      </c>
      <c r="W206">
        <v>0</v>
      </c>
      <c r="X206">
        <v>874612079</v>
      </c>
      <c r="Y206">
        <f>(AT206*1.2)</f>
        <v>0.42</v>
      </c>
      <c r="AA206">
        <v>0</v>
      </c>
      <c r="AB206">
        <v>88.67</v>
      </c>
      <c r="AC206">
        <v>13.47</v>
      </c>
      <c r="AD206">
        <v>0</v>
      </c>
      <c r="AE206">
        <v>0</v>
      </c>
      <c r="AF206">
        <v>83.1</v>
      </c>
      <c r="AG206">
        <v>12.62</v>
      </c>
      <c r="AH206">
        <v>0</v>
      </c>
      <c r="AI206">
        <v>1</v>
      </c>
      <c r="AJ206">
        <v>1</v>
      </c>
      <c r="AK206">
        <v>1</v>
      </c>
      <c r="AL206">
        <v>1</v>
      </c>
      <c r="AM206">
        <v>-2</v>
      </c>
      <c r="AN206">
        <v>0</v>
      </c>
      <c r="AO206">
        <v>1</v>
      </c>
      <c r="AP206">
        <v>1</v>
      </c>
      <c r="AQ206">
        <v>0</v>
      </c>
      <c r="AR206">
        <v>0</v>
      </c>
      <c r="AS206" t="s">
        <v>3</v>
      </c>
      <c r="AT206">
        <v>0.35</v>
      </c>
      <c r="AU206" t="s">
        <v>42</v>
      </c>
      <c r="AV206">
        <v>0</v>
      </c>
      <c r="AW206">
        <v>2</v>
      </c>
      <c r="AX206">
        <v>57036453</v>
      </c>
      <c r="AY206">
        <v>1</v>
      </c>
      <c r="AZ206">
        <v>0</v>
      </c>
      <c r="BA206">
        <v>254</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CV206">
        <v>0</v>
      </c>
      <c r="CW206">
        <f>ROUND(Y206*Source!I571*DO206,9)</f>
        <v>795.85505999999998</v>
      </c>
      <c r="CX206">
        <f>ROUND(Y206*Source!I571,9)</f>
        <v>63.063000000000002</v>
      </c>
      <c r="CY206">
        <f>AB206</f>
        <v>88.67</v>
      </c>
      <c r="CZ206">
        <f>AF206</f>
        <v>83.1</v>
      </c>
      <c r="DA206">
        <f>AJ206</f>
        <v>1</v>
      </c>
      <c r="DB206">
        <f>ROUND((ROUND(AT206*CZ206,2)*1.2),6)</f>
        <v>34.908000000000001</v>
      </c>
      <c r="DC206">
        <f>ROUND((ROUND(AT206*AG206,2)*1.2),6)</f>
        <v>5.3040000000000003</v>
      </c>
      <c r="DD206" t="s">
        <v>3</v>
      </c>
      <c r="DE206" t="s">
        <v>3</v>
      </c>
      <c r="DF206">
        <f t="shared" si="90"/>
        <v>0</v>
      </c>
      <c r="DG206">
        <f t="shared" si="89"/>
        <v>5240.54</v>
      </c>
      <c r="DH206">
        <f t="shared" si="88"/>
        <v>795.86</v>
      </c>
      <c r="DI206">
        <f t="shared" si="87"/>
        <v>0</v>
      </c>
      <c r="DJ206">
        <f>DG206</f>
        <v>5240.54</v>
      </c>
      <c r="DK206">
        <v>0</v>
      </c>
      <c r="DL206" t="s">
        <v>1559</v>
      </c>
      <c r="DM206">
        <v>0</v>
      </c>
      <c r="DN206" t="s">
        <v>1554</v>
      </c>
      <c r="DO206">
        <v>12.62</v>
      </c>
    </row>
    <row r="207" spans="1:119" x14ac:dyDescent="0.25">
      <c r="A207">
        <f>ROW(Source!A571)</f>
        <v>571</v>
      </c>
      <c r="B207">
        <v>54971259</v>
      </c>
      <c r="C207">
        <v>54977038</v>
      </c>
      <c r="D207">
        <v>55489526</v>
      </c>
      <c r="E207">
        <v>1</v>
      </c>
      <c r="F207">
        <v>1</v>
      </c>
      <c r="G207">
        <v>1081</v>
      </c>
      <c r="H207">
        <v>2</v>
      </c>
      <c r="I207" t="s">
        <v>1679</v>
      </c>
      <c r="J207" t="s">
        <v>1680</v>
      </c>
      <c r="K207" t="s">
        <v>1681</v>
      </c>
      <c r="L207">
        <v>1368</v>
      </c>
      <c r="N207">
        <v>1011</v>
      </c>
      <c r="O207" t="s">
        <v>1558</v>
      </c>
      <c r="P207" t="s">
        <v>1558</v>
      </c>
      <c r="Q207">
        <v>1</v>
      </c>
      <c r="W207">
        <v>0</v>
      </c>
      <c r="X207">
        <v>1727344431</v>
      </c>
      <c r="Y207">
        <f>(AT207*1.2)</f>
        <v>2.88</v>
      </c>
      <c r="AA207">
        <v>0</v>
      </c>
      <c r="AB207">
        <v>2.42</v>
      </c>
      <c r="AC207">
        <v>0</v>
      </c>
      <c r="AD207">
        <v>0</v>
      </c>
      <c r="AE207">
        <v>0</v>
      </c>
      <c r="AF207">
        <v>2.27</v>
      </c>
      <c r="AG207">
        <v>0</v>
      </c>
      <c r="AH207">
        <v>0</v>
      </c>
      <c r="AI207">
        <v>1</v>
      </c>
      <c r="AJ207">
        <v>1</v>
      </c>
      <c r="AK207">
        <v>1</v>
      </c>
      <c r="AL207">
        <v>1</v>
      </c>
      <c r="AM207">
        <v>-2</v>
      </c>
      <c r="AN207">
        <v>0</v>
      </c>
      <c r="AO207">
        <v>1</v>
      </c>
      <c r="AP207">
        <v>1</v>
      </c>
      <c r="AQ207">
        <v>0</v>
      </c>
      <c r="AR207">
        <v>0</v>
      </c>
      <c r="AS207" t="s">
        <v>3</v>
      </c>
      <c r="AT207">
        <v>2.4</v>
      </c>
      <c r="AU207" t="s">
        <v>42</v>
      </c>
      <c r="AV207">
        <v>0</v>
      </c>
      <c r="AW207">
        <v>2</v>
      </c>
      <c r="AX207">
        <v>57036454</v>
      </c>
      <c r="AY207">
        <v>1</v>
      </c>
      <c r="AZ207">
        <v>0</v>
      </c>
      <c r="BA207">
        <v>255</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CV207">
        <v>0</v>
      </c>
      <c r="CW207">
        <f>ROUND(Y207*Source!I571*DO207,9)</f>
        <v>0</v>
      </c>
      <c r="CX207">
        <f>ROUND(Y207*Source!I571,9)</f>
        <v>432.43200000000002</v>
      </c>
      <c r="CY207">
        <f>AB207</f>
        <v>2.42</v>
      </c>
      <c r="CZ207">
        <f>AF207</f>
        <v>2.27</v>
      </c>
      <c r="DA207">
        <f>AJ207</f>
        <v>1</v>
      </c>
      <c r="DB207">
        <f>ROUND((ROUND(AT207*CZ207,2)*1.2),6)</f>
        <v>6.54</v>
      </c>
      <c r="DC207">
        <f>ROUND((ROUND(AT207*AG207,2)*1.2),6)</f>
        <v>0</v>
      </c>
      <c r="DD207" t="s">
        <v>3</v>
      </c>
      <c r="DE207" t="s">
        <v>3</v>
      </c>
      <c r="DF207">
        <f t="shared" si="90"/>
        <v>0</v>
      </c>
      <c r="DG207">
        <f t="shared" si="89"/>
        <v>981.62</v>
      </c>
      <c r="DH207">
        <f t="shared" si="88"/>
        <v>0</v>
      </c>
      <c r="DI207">
        <f t="shared" si="87"/>
        <v>0</v>
      </c>
      <c r="DJ207">
        <f>DG207</f>
        <v>981.62</v>
      </c>
      <c r="DK207">
        <v>0</v>
      </c>
      <c r="DL207" t="s">
        <v>3</v>
      </c>
      <c r="DM207">
        <v>0</v>
      </c>
      <c r="DN207" t="s">
        <v>3</v>
      </c>
      <c r="DO207">
        <v>0</v>
      </c>
    </row>
    <row r="208" spans="1:119" x14ac:dyDescent="0.25">
      <c r="A208">
        <f>ROW(Source!A571)</f>
        <v>571</v>
      </c>
      <c r="B208">
        <v>54971259</v>
      </c>
      <c r="C208">
        <v>54977038</v>
      </c>
      <c r="D208">
        <v>55489536</v>
      </c>
      <c r="E208">
        <v>1</v>
      </c>
      <c r="F208">
        <v>1</v>
      </c>
      <c r="G208">
        <v>1081</v>
      </c>
      <c r="H208">
        <v>2</v>
      </c>
      <c r="I208" t="s">
        <v>1682</v>
      </c>
      <c r="J208" t="s">
        <v>1683</v>
      </c>
      <c r="K208" t="s">
        <v>1684</v>
      </c>
      <c r="L208">
        <v>1368</v>
      </c>
      <c r="N208">
        <v>1011</v>
      </c>
      <c r="O208" t="s">
        <v>1558</v>
      </c>
      <c r="P208" t="s">
        <v>1558</v>
      </c>
      <c r="Q208">
        <v>1</v>
      </c>
      <c r="W208">
        <v>0</v>
      </c>
      <c r="X208">
        <v>-1606999100</v>
      </c>
      <c r="Y208">
        <f>(AT208*1.2)</f>
        <v>3</v>
      </c>
      <c r="AA208">
        <v>0</v>
      </c>
      <c r="AB208">
        <v>0.78</v>
      </c>
      <c r="AC208">
        <v>0</v>
      </c>
      <c r="AD208">
        <v>0</v>
      </c>
      <c r="AE208">
        <v>0</v>
      </c>
      <c r="AF208">
        <v>0.73</v>
      </c>
      <c r="AG208">
        <v>0</v>
      </c>
      <c r="AH208">
        <v>0</v>
      </c>
      <c r="AI208">
        <v>1</v>
      </c>
      <c r="AJ208">
        <v>1</v>
      </c>
      <c r="AK208">
        <v>1</v>
      </c>
      <c r="AL208">
        <v>1</v>
      </c>
      <c r="AM208">
        <v>-2</v>
      </c>
      <c r="AN208">
        <v>0</v>
      </c>
      <c r="AO208">
        <v>1</v>
      </c>
      <c r="AP208">
        <v>1</v>
      </c>
      <c r="AQ208">
        <v>0</v>
      </c>
      <c r="AR208">
        <v>0</v>
      </c>
      <c r="AS208" t="s">
        <v>3</v>
      </c>
      <c r="AT208">
        <v>2.5</v>
      </c>
      <c r="AU208" t="s">
        <v>42</v>
      </c>
      <c r="AV208">
        <v>0</v>
      </c>
      <c r="AW208">
        <v>2</v>
      </c>
      <c r="AX208">
        <v>57036455</v>
      </c>
      <c r="AY208">
        <v>1</v>
      </c>
      <c r="AZ208">
        <v>0</v>
      </c>
      <c r="BA208">
        <v>256</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CV208">
        <v>0</v>
      </c>
      <c r="CW208">
        <f>ROUND(Y208*Source!I571*DO208,9)</f>
        <v>0</v>
      </c>
      <c r="CX208">
        <f>ROUND(Y208*Source!I571,9)</f>
        <v>450.45</v>
      </c>
      <c r="CY208">
        <f>AB208</f>
        <v>0.78</v>
      </c>
      <c r="CZ208">
        <f>AF208</f>
        <v>0.73</v>
      </c>
      <c r="DA208">
        <f>AJ208</f>
        <v>1</v>
      </c>
      <c r="DB208">
        <f>ROUND((ROUND(AT208*CZ208,2)*1.2),6)</f>
        <v>2.1960000000000002</v>
      </c>
      <c r="DC208">
        <f>ROUND((ROUND(AT208*AG208,2)*1.2),6)</f>
        <v>0</v>
      </c>
      <c r="DD208" t="s">
        <v>3</v>
      </c>
      <c r="DE208" t="s">
        <v>3</v>
      </c>
      <c r="DF208">
        <f t="shared" si="90"/>
        <v>0</v>
      </c>
      <c r="DG208">
        <f t="shared" si="89"/>
        <v>328.83</v>
      </c>
      <c r="DH208">
        <f t="shared" si="88"/>
        <v>0</v>
      </c>
      <c r="DI208">
        <f t="shared" si="87"/>
        <v>0</v>
      </c>
      <c r="DJ208">
        <f>DG208</f>
        <v>328.83</v>
      </c>
      <c r="DK208">
        <v>0</v>
      </c>
      <c r="DL208" t="s">
        <v>3</v>
      </c>
      <c r="DM208">
        <v>0</v>
      </c>
      <c r="DN208" t="s">
        <v>3</v>
      </c>
      <c r="DO208">
        <v>0</v>
      </c>
    </row>
    <row r="209" spans="1:119" x14ac:dyDescent="0.25">
      <c r="A209">
        <f>ROW(Source!A571)</f>
        <v>571</v>
      </c>
      <c r="B209">
        <v>54971259</v>
      </c>
      <c r="C209">
        <v>54977038</v>
      </c>
      <c r="D209">
        <v>55459514</v>
      </c>
      <c r="E209">
        <v>1</v>
      </c>
      <c r="F209">
        <v>1</v>
      </c>
      <c r="G209">
        <v>1081</v>
      </c>
      <c r="H209">
        <v>3</v>
      </c>
      <c r="I209" t="s">
        <v>1685</v>
      </c>
      <c r="J209" t="s">
        <v>1686</v>
      </c>
      <c r="K209" t="s">
        <v>1687</v>
      </c>
      <c r="L209">
        <v>1348</v>
      </c>
      <c r="N209">
        <v>1009</v>
      </c>
      <c r="O209" t="s">
        <v>1092</v>
      </c>
      <c r="P209" t="s">
        <v>1092</v>
      </c>
      <c r="Q209">
        <v>1000</v>
      </c>
      <c r="W209">
        <v>0</v>
      </c>
      <c r="X209">
        <v>-129967446</v>
      </c>
      <c r="Y209">
        <f t="shared" ref="Y209:Y215" si="91">(AT209*1)</f>
        <v>6.0000000000000002E-5</v>
      </c>
      <c r="AA209">
        <v>12143.54</v>
      </c>
      <c r="AB209">
        <v>0</v>
      </c>
      <c r="AC209">
        <v>0</v>
      </c>
      <c r="AD209">
        <v>0</v>
      </c>
      <c r="AE209">
        <v>11233.62</v>
      </c>
      <c r="AF209">
        <v>0</v>
      </c>
      <c r="AG209">
        <v>0</v>
      </c>
      <c r="AH209">
        <v>0</v>
      </c>
      <c r="AI209">
        <v>1</v>
      </c>
      <c r="AJ209">
        <v>1</v>
      </c>
      <c r="AK209">
        <v>1</v>
      </c>
      <c r="AL209">
        <v>1</v>
      </c>
      <c r="AM209">
        <v>-2</v>
      </c>
      <c r="AN209">
        <v>0</v>
      </c>
      <c r="AO209">
        <v>1</v>
      </c>
      <c r="AP209">
        <v>1</v>
      </c>
      <c r="AQ209">
        <v>0</v>
      </c>
      <c r="AR209">
        <v>0</v>
      </c>
      <c r="AS209" t="s">
        <v>3</v>
      </c>
      <c r="AT209">
        <v>6.0000000000000002E-5</v>
      </c>
      <c r="AU209" t="s">
        <v>22</v>
      </c>
      <c r="AV209">
        <v>0</v>
      </c>
      <c r="AW209">
        <v>2</v>
      </c>
      <c r="AX209">
        <v>57036456</v>
      </c>
      <c r="AY209">
        <v>1</v>
      </c>
      <c r="AZ209">
        <v>0</v>
      </c>
      <c r="BA209">
        <v>257</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CV209">
        <v>0</v>
      </c>
      <c r="CW209">
        <v>0</v>
      </c>
      <c r="CX209">
        <f>ROUND(Y209*Source!I571,9)</f>
        <v>9.0089999999999996E-3</v>
      </c>
      <c r="CY209">
        <f t="shared" ref="CY209:CY215" si="92">AA209</f>
        <v>12143.54</v>
      </c>
      <c r="CZ209">
        <f t="shared" ref="CZ209:CZ215" si="93">AE209</f>
        <v>11233.62</v>
      </c>
      <c r="DA209">
        <f t="shared" ref="DA209:DA215" si="94">AI209</f>
        <v>1</v>
      </c>
      <c r="DB209">
        <f t="shared" ref="DB209:DB215" si="95">ROUND((ROUND(AT209*CZ209,2)*1),6)</f>
        <v>0.67</v>
      </c>
      <c r="DC209">
        <f t="shared" ref="DC209:DC215" si="96">ROUND((ROUND(AT209*AG209,2)*1),6)</f>
        <v>0</v>
      </c>
      <c r="DD209" t="s">
        <v>3</v>
      </c>
      <c r="DE209" t="s">
        <v>3</v>
      </c>
      <c r="DF209">
        <f t="shared" si="90"/>
        <v>101.2</v>
      </c>
      <c r="DG209">
        <f t="shared" si="89"/>
        <v>0</v>
      </c>
      <c r="DH209">
        <f t="shared" si="88"/>
        <v>0</v>
      </c>
      <c r="DI209">
        <f t="shared" si="87"/>
        <v>0</v>
      </c>
      <c r="DJ209">
        <f t="shared" ref="DJ209:DJ215" si="97">DF209</f>
        <v>101.2</v>
      </c>
      <c r="DK209">
        <v>0</v>
      </c>
      <c r="DL209" t="s">
        <v>3</v>
      </c>
      <c r="DM209">
        <v>0</v>
      </c>
      <c r="DN209" t="s">
        <v>3</v>
      </c>
      <c r="DO209">
        <v>0</v>
      </c>
    </row>
    <row r="210" spans="1:119" x14ac:dyDescent="0.25">
      <c r="A210">
        <f>ROW(Source!A571)</f>
        <v>571</v>
      </c>
      <c r="B210">
        <v>54971259</v>
      </c>
      <c r="C210">
        <v>54977038</v>
      </c>
      <c r="D210">
        <v>55466023</v>
      </c>
      <c r="E210">
        <v>1</v>
      </c>
      <c r="F210">
        <v>1</v>
      </c>
      <c r="G210">
        <v>1081</v>
      </c>
      <c r="H210">
        <v>3</v>
      </c>
      <c r="I210" t="s">
        <v>1688</v>
      </c>
      <c r="J210" t="s">
        <v>1689</v>
      </c>
      <c r="K210" t="s">
        <v>1690</v>
      </c>
      <c r="L210">
        <v>1346</v>
      </c>
      <c r="N210">
        <v>1009</v>
      </c>
      <c r="O210" t="s">
        <v>222</v>
      </c>
      <c r="P210" t="s">
        <v>222</v>
      </c>
      <c r="Q210">
        <v>1</v>
      </c>
      <c r="W210">
        <v>0</v>
      </c>
      <c r="X210">
        <v>-569829969</v>
      </c>
      <c r="Y210">
        <f t="shared" si="91"/>
        <v>0.8</v>
      </c>
      <c r="AA210">
        <v>27.89</v>
      </c>
      <c r="AB210">
        <v>0</v>
      </c>
      <c r="AC210">
        <v>0</v>
      </c>
      <c r="AD210">
        <v>0</v>
      </c>
      <c r="AE210">
        <v>25.8</v>
      </c>
      <c r="AF210">
        <v>0</v>
      </c>
      <c r="AG210">
        <v>0</v>
      </c>
      <c r="AH210">
        <v>0</v>
      </c>
      <c r="AI210">
        <v>1</v>
      </c>
      <c r="AJ210">
        <v>1</v>
      </c>
      <c r="AK210">
        <v>1</v>
      </c>
      <c r="AL210">
        <v>1</v>
      </c>
      <c r="AM210">
        <v>-2</v>
      </c>
      <c r="AN210">
        <v>0</v>
      </c>
      <c r="AO210">
        <v>1</v>
      </c>
      <c r="AP210">
        <v>1</v>
      </c>
      <c r="AQ210">
        <v>0</v>
      </c>
      <c r="AR210">
        <v>0</v>
      </c>
      <c r="AS210" t="s">
        <v>3</v>
      </c>
      <c r="AT210">
        <v>0.8</v>
      </c>
      <c r="AU210" t="s">
        <v>22</v>
      </c>
      <c r="AV210">
        <v>0</v>
      </c>
      <c r="AW210">
        <v>2</v>
      </c>
      <c r="AX210">
        <v>57036457</v>
      </c>
      <c r="AY210">
        <v>1</v>
      </c>
      <c r="AZ210">
        <v>0</v>
      </c>
      <c r="BA210">
        <v>258</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CV210">
        <v>0</v>
      </c>
      <c r="CW210">
        <v>0</v>
      </c>
      <c r="CX210">
        <f>ROUND(Y210*Source!I571,9)</f>
        <v>120.12</v>
      </c>
      <c r="CY210">
        <f t="shared" si="92"/>
        <v>27.89</v>
      </c>
      <c r="CZ210">
        <f t="shared" si="93"/>
        <v>25.8</v>
      </c>
      <c r="DA210">
        <f t="shared" si="94"/>
        <v>1</v>
      </c>
      <c r="DB210">
        <f t="shared" si="95"/>
        <v>20.64</v>
      </c>
      <c r="DC210">
        <f t="shared" si="96"/>
        <v>0</v>
      </c>
      <c r="DD210" t="s">
        <v>3</v>
      </c>
      <c r="DE210" t="s">
        <v>3</v>
      </c>
      <c r="DF210">
        <f t="shared" si="90"/>
        <v>3099.1</v>
      </c>
      <c r="DG210">
        <f t="shared" si="89"/>
        <v>0</v>
      </c>
      <c r="DH210">
        <f t="shared" si="88"/>
        <v>0</v>
      </c>
      <c r="DI210">
        <f t="shared" si="87"/>
        <v>0</v>
      </c>
      <c r="DJ210">
        <f t="shared" si="97"/>
        <v>3099.1</v>
      </c>
      <c r="DK210">
        <v>0</v>
      </c>
      <c r="DL210" t="s">
        <v>3</v>
      </c>
      <c r="DM210">
        <v>0</v>
      </c>
      <c r="DN210" t="s">
        <v>3</v>
      </c>
      <c r="DO210">
        <v>0</v>
      </c>
    </row>
    <row r="211" spans="1:119" x14ac:dyDescent="0.25">
      <c r="A211">
        <f>ROW(Source!A571)</f>
        <v>571</v>
      </c>
      <c r="B211">
        <v>54971259</v>
      </c>
      <c r="C211">
        <v>54977038</v>
      </c>
      <c r="D211">
        <v>55459792</v>
      </c>
      <c r="E211">
        <v>1</v>
      </c>
      <c r="F211">
        <v>1</v>
      </c>
      <c r="G211">
        <v>1081</v>
      </c>
      <c r="H211">
        <v>3</v>
      </c>
      <c r="I211" t="s">
        <v>1691</v>
      </c>
      <c r="J211" t="s">
        <v>1692</v>
      </c>
      <c r="K211" t="s">
        <v>1693</v>
      </c>
      <c r="L211">
        <v>1348</v>
      </c>
      <c r="N211">
        <v>1009</v>
      </c>
      <c r="O211" t="s">
        <v>1092</v>
      </c>
      <c r="P211" t="s">
        <v>1092</v>
      </c>
      <c r="Q211">
        <v>1000</v>
      </c>
      <c r="W211">
        <v>0</v>
      </c>
      <c r="X211">
        <v>114569696</v>
      </c>
      <c r="Y211">
        <f t="shared" si="91"/>
        <v>5.0000000000000001E-4</v>
      </c>
      <c r="AA211">
        <v>65898.22</v>
      </c>
      <c r="AB211">
        <v>0</v>
      </c>
      <c r="AC211">
        <v>0</v>
      </c>
      <c r="AD211">
        <v>0</v>
      </c>
      <c r="AE211">
        <v>60960.43</v>
      </c>
      <c r="AF211">
        <v>0</v>
      </c>
      <c r="AG211">
        <v>0</v>
      </c>
      <c r="AH211">
        <v>0</v>
      </c>
      <c r="AI211">
        <v>1</v>
      </c>
      <c r="AJ211">
        <v>1</v>
      </c>
      <c r="AK211">
        <v>1</v>
      </c>
      <c r="AL211">
        <v>1</v>
      </c>
      <c r="AM211">
        <v>-2</v>
      </c>
      <c r="AN211">
        <v>0</v>
      </c>
      <c r="AO211">
        <v>1</v>
      </c>
      <c r="AP211">
        <v>1</v>
      </c>
      <c r="AQ211">
        <v>0</v>
      </c>
      <c r="AR211">
        <v>0</v>
      </c>
      <c r="AS211" t="s">
        <v>3</v>
      </c>
      <c r="AT211">
        <v>5.0000000000000001E-4</v>
      </c>
      <c r="AU211" t="s">
        <v>22</v>
      </c>
      <c r="AV211">
        <v>0</v>
      </c>
      <c r="AW211">
        <v>2</v>
      </c>
      <c r="AX211">
        <v>57036458</v>
      </c>
      <c r="AY211">
        <v>1</v>
      </c>
      <c r="AZ211">
        <v>0</v>
      </c>
      <c r="BA211">
        <v>259</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CV211">
        <v>0</v>
      </c>
      <c r="CW211">
        <v>0</v>
      </c>
      <c r="CX211">
        <f>ROUND(Y211*Source!I571,9)</f>
        <v>7.5075000000000003E-2</v>
      </c>
      <c r="CY211">
        <f t="shared" si="92"/>
        <v>65898.22</v>
      </c>
      <c r="CZ211">
        <f t="shared" si="93"/>
        <v>60960.43</v>
      </c>
      <c r="DA211">
        <f t="shared" si="94"/>
        <v>1</v>
      </c>
      <c r="DB211">
        <f t="shared" si="95"/>
        <v>30.48</v>
      </c>
      <c r="DC211">
        <f t="shared" si="96"/>
        <v>0</v>
      </c>
      <c r="DD211" t="s">
        <v>3</v>
      </c>
      <c r="DE211" t="s">
        <v>3</v>
      </c>
      <c r="DF211">
        <f t="shared" si="90"/>
        <v>4576.6000000000004</v>
      </c>
      <c r="DG211">
        <f t="shared" si="89"/>
        <v>0</v>
      </c>
      <c r="DH211">
        <f t="shared" si="88"/>
        <v>0</v>
      </c>
      <c r="DI211">
        <f t="shared" si="87"/>
        <v>0</v>
      </c>
      <c r="DJ211">
        <f t="shared" si="97"/>
        <v>4576.6000000000004</v>
      </c>
      <c r="DK211">
        <v>0</v>
      </c>
      <c r="DL211" t="s">
        <v>3</v>
      </c>
      <c r="DM211">
        <v>0</v>
      </c>
      <c r="DN211" t="s">
        <v>3</v>
      </c>
      <c r="DO211">
        <v>0</v>
      </c>
    </row>
    <row r="212" spans="1:119" x14ac:dyDescent="0.25">
      <c r="A212">
        <f>ROW(Source!A571)</f>
        <v>571</v>
      </c>
      <c r="B212">
        <v>54971259</v>
      </c>
      <c r="C212">
        <v>54977038</v>
      </c>
      <c r="D212">
        <v>55459815</v>
      </c>
      <c r="E212">
        <v>1</v>
      </c>
      <c r="F212">
        <v>1</v>
      </c>
      <c r="G212">
        <v>1081</v>
      </c>
      <c r="H212">
        <v>3</v>
      </c>
      <c r="I212" t="s">
        <v>1694</v>
      </c>
      <c r="J212" t="s">
        <v>1695</v>
      </c>
      <c r="K212" t="s">
        <v>1696</v>
      </c>
      <c r="L212">
        <v>1348</v>
      </c>
      <c r="N212">
        <v>1009</v>
      </c>
      <c r="O212" t="s">
        <v>1092</v>
      </c>
      <c r="P212" t="s">
        <v>1092</v>
      </c>
      <c r="Q212">
        <v>1000</v>
      </c>
      <c r="W212">
        <v>0</v>
      </c>
      <c r="X212">
        <v>-557692701</v>
      </c>
      <c r="Y212">
        <f t="shared" si="91"/>
        <v>4.0000000000000003E-5</v>
      </c>
      <c r="AA212">
        <v>8619.5400000000009</v>
      </c>
      <c r="AB212">
        <v>0</v>
      </c>
      <c r="AC212">
        <v>0</v>
      </c>
      <c r="AD212">
        <v>0</v>
      </c>
      <c r="AE212">
        <v>7973.67</v>
      </c>
      <c r="AF212">
        <v>0</v>
      </c>
      <c r="AG212">
        <v>0</v>
      </c>
      <c r="AH212">
        <v>0</v>
      </c>
      <c r="AI212">
        <v>1</v>
      </c>
      <c r="AJ212">
        <v>1</v>
      </c>
      <c r="AK212">
        <v>1</v>
      </c>
      <c r="AL212">
        <v>1</v>
      </c>
      <c r="AM212">
        <v>-2</v>
      </c>
      <c r="AN212">
        <v>0</v>
      </c>
      <c r="AO212">
        <v>1</v>
      </c>
      <c r="AP212">
        <v>1</v>
      </c>
      <c r="AQ212">
        <v>0</v>
      </c>
      <c r="AR212">
        <v>0</v>
      </c>
      <c r="AS212" t="s">
        <v>3</v>
      </c>
      <c r="AT212">
        <v>4.0000000000000003E-5</v>
      </c>
      <c r="AU212" t="s">
        <v>22</v>
      </c>
      <c r="AV212">
        <v>0</v>
      </c>
      <c r="AW212">
        <v>2</v>
      </c>
      <c r="AX212">
        <v>57036459</v>
      </c>
      <c r="AY212">
        <v>1</v>
      </c>
      <c r="AZ212">
        <v>0</v>
      </c>
      <c r="BA212">
        <v>260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CV212">
        <v>0</v>
      </c>
      <c r="CW212">
        <v>0</v>
      </c>
      <c r="CX212">
        <f>ROUND(Y212*Source!I571,9)</f>
        <v>6.0060000000000001E-3</v>
      </c>
      <c r="CY212">
        <f t="shared" si="92"/>
        <v>8619.5400000000009</v>
      </c>
      <c r="CZ212">
        <f t="shared" si="93"/>
        <v>7973.67</v>
      </c>
      <c r="DA212">
        <f t="shared" si="94"/>
        <v>1</v>
      </c>
      <c r="DB212">
        <f t="shared" si="95"/>
        <v>0.32</v>
      </c>
      <c r="DC212">
        <f t="shared" si="96"/>
        <v>0</v>
      </c>
      <c r="DD212" t="s">
        <v>3</v>
      </c>
      <c r="DE212" t="s">
        <v>3</v>
      </c>
      <c r="DF212">
        <f t="shared" si="90"/>
        <v>47.89</v>
      </c>
      <c r="DG212">
        <f t="shared" si="89"/>
        <v>0</v>
      </c>
      <c r="DH212">
        <f t="shared" si="88"/>
        <v>0</v>
      </c>
      <c r="DI212">
        <f t="shared" si="87"/>
        <v>0</v>
      </c>
      <c r="DJ212">
        <f t="shared" si="97"/>
        <v>47.89</v>
      </c>
      <c r="DK212">
        <v>0</v>
      </c>
      <c r="DL212" t="s">
        <v>3</v>
      </c>
      <c r="DM212">
        <v>0</v>
      </c>
      <c r="DN212" t="s">
        <v>3</v>
      </c>
      <c r="DO212">
        <v>0</v>
      </c>
    </row>
    <row r="213" spans="1:119" x14ac:dyDescent="0.25">
      <c r="A213">
        <f>ROW(Source!A571)</f>
        <v>571</v>
      </c>
      <c r="B213">
        <v>54971259</v>
      </c>
      <c r="C213">
        <v>54977038</v>
      </c>
      <c r="D213">
        <v>55482203</v>
      </c>
      <c r="E213">
        <v>1</v>
      </c>
      <c r="F213">
        <v>1</v>
      </c>
      <c r="G213">
        <v>1081</v>
      </c>
      <c r="H213">
        <v>3</v>
      </c>
      <c r="I213" t="s">
        <v>1404</v>
      </c>
      <c r="J213" t="s">
        <v>1406</v>
      </c>
      <c r="K213" t="s">
        <v>1405</v>
      </c>
      <c r="L213">
        <v>1356</v>
      </c>
      <c r="N213">
        <v>1010</v>
      </c>
      <c r="O213" t="s">
        <v>1355</v>
      </c>
      <c r="P213" t="s">
        <v>1355</v>
      </c>
      <c r="Q213">
        <v>1000</v>
      </c>
      <c r="W213">
        <v>0</v>
      </c>
      <c r="X213">
        <v>474149623</v>
      </c>
      <c r="Y213">
        <f t="shared" si="91"/>
        <v>4.0999999999999999E-4</v>
      </c>
      <c r="AA213">
        <v>245.02</v>
      </c>
      <c r="AB213">
        <v>0</v>
      </c>
      <c r="AC213">
        <v>0</v>
      </c>
      <c r="AD213">
        <v>0</v>
      </c>
      <c r="AE213">
        <v>226.66</v>
      </c>
      <c r="AF213">
        <v>0</v>
      </c>
      <c r="AG213">
        <v>0</v>
      </c>
      <c r="AH213">
        <v>0</v>
      </c>
      <c r="AI213">
        <v>1</v>
      </c>
      <c r="AJ213">
        <v>1</v>
      </c>
      <c r="AK213">
        <v>1</v>
      </c>
      <c r="AL213">
        <v>1</v>
      </c>
      <c r="AM213">
        <v>-2</v>
      </c>
      <c r="AN213">
        <v>0</v>
      </c>
      <c r="AO213">
        <v>1</v>
      </c>
      <c r="AP213">
        <v>1</v>
      </c>
      <c r="AQ213">
        <v>0</v>
      </c>
      <c r="AR213">
        <v>0</v>
      </c>
      <c r="AS213" t="s">
        <v>3</v>
      </c>
      <c r="AT213">
        <v>4.0999999999999999E-4</v>
      </c>
      <c r="AU213" t="s">
        <v>22</v>
      </c>
      <c r="AV213">
        <v>0</v>
      </c>
      <c r="AW213">
        <v>2</v>
      </c>
      <c r="AX213">
        <v>57036460</v>
      </c>
      <c r="AY213">
        <v>1</v>
      </c>
      <c r="AZ213">
        <v>0</v>
      </c>
      <c r="BA213">
        <v>261</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CV213">
        <v>0</v>
      </c>
      <c r="CW213">
        <v>0</v>
      </c>
      <c r="CX213">
        <f>ROUND(Y213*Source!I571,9)</f>
        <v>6.1561499999999998E-2</v>
      </c>
      <c r="CY213">
        <f t="shared" si="92"/>
        <v>245.02</v>
      </c>
      <c r="CZ213">
        <f t="shared" si="93"/>
        <v>226.66</v>
      </c>
      <c r="DA213">
        <f t="shared" si="94"/>
        <v>1</v>
      </c>
      <c r="DB213">
        <f t="shared" si="95"/>
        <v>0.09</v>
      </c>
      <c r="DC213">
        <f t="shared" si="96"/>
        <v>0</v>
      </c>
      <c r="DD213" t="s">
        <v>3</v>
      </c>
      <c r="DE213" t="s">
        <v>3</v>
      </c>
      <c r="DF213">
        <f t="shared" si="90"/>
        <v>13.95</v>
      </c>
      <c r="DG213">
        <f t="shared" si="89"/>
        <v>0</v>
      </c>
      <c r="DH213">
        <f t="shared" si="88"/>
        <v>0</v>
      </c>
      <c r="DI213">
        <f t="shared" si="87"/>
        <v>0</v>
      </c>
      <c r="DJ213">
        <f t="shared" si="97"/>
        <v>13.95</v>
      </c>
      <c r="DK213">
        <v>0</v>
      </c>
      <c r="DL213" t="s">
        <v>3</v>
      </c>
      <c r="DM213">
        <v>0</v>
      </c>
      <c r="DN213" t="s">
        <v>3</v>
      </c>
      <c r="DO213">
        <v>0</v>
      </c>
    </row>
    <row r="214" spans="1:119" x14ac:dyDescent="0.25">
      <c r="A214">
        <f>ROW(Source!A571)</f>
        <v>571</v>
      </c>
      <c r="B214">
        <v>54971259</v>
      </c>
      <c r="C214">
        <v>54977038</v>
      </c>
      <c r="D214">
        <v>55481864</v>
      </c>
      <c r="E214">
        <v>1</v>
      </c>
      <c r="F214">
        <v>1</v>
      </c>
      <c r="G214">
        <v>1081</v>
      </c>
      <c r="H214">
        <v>3</v>
      </c>
      <c r="I214" t="s">
        <v>1669</v>
      </c>
      <c r="J214" t="s">
        <v>1670</v>
      </c>
      <c r="K214" t="s">
        <v>1671</v>
      </c>
      <c r="L214">
        <v>1301</v>
      </c>
      <c r="N214">
        <v>1003</v>
      </c>
      <c r="O214" t="s">
        <v>769</v>
      </c>
      <c r="P214" t="s">
        <v>769</v>
      </c>
      <c r="Q214">
        <v>1</v>
      </c>
      <c r="W214">
        <v>0</v>
      </c>
      <c r="X214">
        <v>-877267416</v>
      </c>
      <c r="Y214">
        <f t="shared" si="91"/>
        <v>0.96</v>
      </c>
      <c r="AA214">
        <v>0.76</v>
      </c>
      <c r="AB214">
        <v>0</v>
      </c>
      <c r="AC214">
        <v>0</v>
      </c>
      <c r="AD214">
        <v>0</v>
      </c>
      <c r="AE214">
        <v>0.7</v>
      </c>
      <c r="AF214">
        <v>0</v>
      </c>
      <c r="AG214">
        <v>0</v>
      </c>
      <c r="AH214">
        <v>0</v>
      </c>
      <c r="AI214">
        <v>1</v>
      </c>
      <c r="AJ214">
        <v>1</v>
      </c>
      <c r="AK214">
        <v>1</v>
      </c>
      <c r="AL214">
        <v>1</v>
      </c>
      <c r="AM214">
        <v>-2</v>
      </c>
      <c r="AN214">
        <v>0</v>
      </c>
      <c r="AO214">
        <v>1</v>
      </c>
      <c r="AP214">
        <v>1</v>
      </c>
      <c r="AQ214">
        <v>0</v>
      </c>
      <c r="AR214">
        <v>0</v>
      </c>
      <c r="AS214" t="s">
        <v>3</v>
      </c>
      <c r="AT214">
        <v>0.96</v>
      </c>
      <c r="AU214" t="s">
        <v>22</v>
      </c>
      <c r="AV214">
        <v>0</v>
      </c>
      <c r="AW214">
        <v>2</v>
      </c>
      <c r="AX214">
        <v>57036461</v>
      </c>
      <c r="AY214">
        <v>1</v>
      </c>
      <c r="AZ214">
        <v>0</v>
      </c>
      <c r="BA214">
        <v>262</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CV214">
        <v>0</v>
      </c>
      <c r="CW214">
        <v>0</v>
      </c>
      <c r="CX214">
        <f>ROUND(Y214*Source!I571,9)</f>
        <v>144.14400000000001</v>
      </c>
      <c r="CY214">
        <f t="shared" si="92"/>
        <v>0.76</v>
      </c>
      <c r="CZ214">
        <f t="shared" si="93"/>
        <v>0.7</v>
      </c>
      <c r="DA214">
        <f t="shared" si="94"/>
        <v>1</v>
      </c>
      <c r="DB214">
        <f t="shared" si="95"/>
        <v>0.67</v>
      </c>
      <c r="DC214">
        <f t="shared" si="96"/>
        <v>0</v>
      </c>
      <c r="DD214" t="s">
        <v>3</v>
      </c>
      <c r="DE214" t="s">
        <v>3</v>
      </c>
      <c r="DF214">
        <f t="shared" si="90"/>
        <v>100.9</v>
      </c>
      <c r="DG214">
        <f t="shared" si="89"/>
        <v>0</v>
      </c>
      <c r="DH214">
        <f t="shared" si="88"/>
        <v>0</v>
      </c>
      <c r="DI214">
        <f t="shared" si="87"/>
        <v>0</v>
      </c>
      <c r="DJ214">
        <f t="shared" si="97"/>
        <v>100.9</v>
      </c>
      <c r="DK214">
        <v>0</v>
      </c>
      <c r="DL214" t="s">
        <v>3</v>
      </c>
      <c r="DM214">
        <v>0</v>
      </c>
      <c r="DN214" t="s">
        <v>3</v>
      </c>
      <c r="DO214">
        <v>0</v>
      </c>
    </row>
    <row r="215" spans="1:119" x14ac:dyDescent="0.25">
      <c r="A215">
        <f>ROW(Source!A571)</f>
        <v>571</v>
      </c>
      <c r="B215">
        <v>54971259</v>
      </c>
      <c r="C215">
        <v>54977038</v>
      </c>
      <c r="D215">
        <v>55481866</v>
      </c>
      <c r="E215">
        <v>1</v>
      </c>
      <c r="F215">
        <v>1</v>
      </c>
      <c r="G215">
        <v>1081</v>
      </c>
      <c r="H215">
        <v>3</v>
      </c>
      <c r="I215" t="s">
        <v>1672</v>
      </c>
      <c r="J215" t="s">
        <v>1673</v>
      </c>
      <c r="K215" t="s">
        <v>1674</v>
      </c>
      <c r="L215">
        <v>1356</v>
      </c>
      <c r="N215">
        <v>1010</v>
      </c>
      <c r="O215" t="s">
        <v>1355</v>
      </c>
      <c r="P215" t="s">
        <v>1355</v>
      </c>
      <c r="Q215">
        <v>1000</v>
      </c>
      <c r="W215">
        <v>0</v>
      </c>
      <c r="X215">
        <v>-314125572</v>
      </c>
      <c r="Y215">
        <f t="shared" si="91"/>
        <v>8.3199999999999993E-3</v>
      </c>
      <c r="AA215">
        <v>6.96</v>
      </c>
      <c r="AB215">
        <v>0</v>
      </c>
      <c r="AC215">
        <v>0</v>
      </c>
      <c r="AD215">
        <v>0</v>
      </c>
      <c r="AE215">
        <v>6.44</v>
      </c>
      <c r="AF215">
        <v>0</v>
      </c>
      <c r="AG215">
        <v>0</v>
      </c>
      <c r="AH215">
        <v>0</v>
      </c>
      <c r="AI215">
        <v>1</v>
      </c>
      <c r="AJ215">
        <v>1</v>
      </c>
      <c r="AK215">
        <v>1</v>
      </c>
      <c r="AL215">
        <v>1</v>
      </c>
      <c r="AM215">
        <v>-2</v>
      </c>
      <c r="AN215">
        <v>0</v>
      </c>
      <c r="AO215">
        <v>1</v>
      </c>
      <c r="AP215">
        <v>1</v>
      </c>
      <c r="AQ215">
        <v>0</v>
      </c>
      <c r="AR215">
        <v>0</v>
      </c>
      <c r="AS215" t="s">
        <v>3</v>
      </c>
      <c r="AT215">
        <v>8.3199999999999993E-3</v>
      </c>
      <c r="AU215" t="s">
        <v>22</v>
      </c>
      <c r="AV215">
        <v>0</v>
      </c>
      <c r="AW215">
        <v>2</v>
      </c>
      <c r="AX215">
        <v>57036462</v>
      </c>
      <c r="AY215">
        <v>1</v>
      </c>
      <c r="AZ215">
        <v>0</v>
      </c>
      <c r="BA215">
        <v>263</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CV215">
        <v>0</v>
      </c>
      <c r="CW215">
        <v>0</v>
      </c>
      <c r="CX215">
        <f>ROUND(Y215*Source!I571,9)</f>
        <v>1.2492479999999999</v>
      </c>
      <c r="CY215">
        <f t="shared" si="92"/>
        <v>6.96</v>
      </c>
      <c r="CZ215">
        <f t="shared" si="93"/>
        <v>6.44</v>
      </c>
      <c r="DA215">
        <f t="shared" si="94"/>
        <v>1</v>
      </c>
      <c r="DB215">
        <f t="shared" si="95"/>
        <v>0.05</v>
      </c>
      <c r="DC215">
        <f t="shared" si="96"/>
        <v>0</v>
      </c>
      <c r="DD215" t="s">
        <v>3</v>
      </c>
      <c r="DE215" t="s">
        <v>3</v>
      </c>
      <c r="DF215">
        <f t="shared" si="90"/>
        <v>8.0500000000000007</v>
      </c>
      <c r="DG215">
        <f t="shared" si="89"/>
        <v>0</v>
      </c>
      <c r="DH215">
        <f t="shared" si="88"/>
        <v>0</v>
      </c>
      <c r="DI215">
        <f t="shared" si="87"/>
        <v>0</v>
      </c>
      <c r="DJ215">
        <f t="shared" si="97"/>
        <v>8.0500000000000007</v>
      </c>
      <c r="DK215">
        <v>0</v>
      </c>
      <c r="DL215" t="s">
        <v>3</v>
      </c>
      <c r="DM215">
        <v>0</v>
      </c>
      <c r="DN215" t="s">
        <v>3</v>
      </c>
      <c r="DO215">
        <v>0</v>
      </c>
    </row>
    <row r="216" spans="1:119" x14ac:dyDescent="0.25">
      <c r="A216">
        <f>ROW(Source!A572)</f>
        <v>572</v>
      </c>
      <c r="B216">
        <v>55890823</v>
      </c>
      <c r="C216">
        <v>54977038</v>
      </c>
      <c r="D216">
        <v>55424304</v>
      </c>
      <c r="E216">
        <v>1081</v>
      </c>
      <c r="F216">
        <v>1</v>
      </c>
      <c r="G216">
        <v>1081</v>
      </c>
      <c r="H216">
        <v>1</v>
      </c>
      <c r="I216" t="s">
        <v>1552</v>
      </c>
      <c r="J216" t="s">
        <v>3</v>
      </c>
      <c r="K216" t="s">
        <v>1553</v>
      </c>
      <c r="L216">
        <v>1191</v>
      </c>
      <c r="N216">
        <v>1013</v>
      </c>
      <c r="O216" t="s">
        <v>1554</v>
      </c>
      <c r="P216" t="s">
        <v>1554</v>
      </c>
      <c r="Q216">
        <v>1</v>
      </c>
      <c r="W216">
        <v>0</v>
      </c>
      <c r="X216">
        <v>476480486</v>
      </c>
      <c r="Y216">
        <f>(AT216*1.2)</f>
        <v>12.839999999999998</v>
      </c>
      <c r="AA216">
        <v>0</v>
      </c>
      <c r="AB216">
        <v>0</v>
      </c>
      <c r="AC216">
        <v>0</v>
      </c>
      <c r="AD216">
        <v>0</v>
      </c>
      <c r="AE216">
        <v>0</v>
      </c>
      <c r="AF216">
        <v>0</v>
      </c>
      <c r="AG216">
        <v>0</v>
      </c>
      <c r="AH216">
        <v>0</v>
      </c>
      <c r="AI216">
        <v>1</v>
      </c>
      <c r="AJ216">
        <v>1</v>
      </c>
      <c r="AK216">
        <v>1</v>
      </c>
      <c r="AL216">
        <v>1</v>
      </c>
      <c r="AM216">
        <v>5</v>
      </c>
      <c r="AN216">
        <v>0</v>
      </c>
      <c r="AO216">
        <v>1</v>
      </c>
      <c r="AP216">
        <v>1</v>
      </c>
      <c r="AQ216">
        <v>0</v>
      </c>
      <c r="AR216">
        <v>0</v>
      </c>
      <c r="AS216" t="s">
        <v>3</v>
      </c>
      <c r="AT216">
        <v>10.7</v>
      </c>
      <c r="AU216" t="s">
        <v>42</v>
      </c>
      <c r="AV216">
        <v>1</v>
      </c>
      <c r="AW216">
        <v>2</v>
      </c>
      <c r="AX216">
        <v>57036452</v>
      </c>
      <c r="AY216">
        <v>1</v>
      </c>
      <c r="AZ216">
        <v>0</v>
      </c>
      <c r="BA216">
        <v>266</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CU216">
        <f>ROUND(AT216*Source!I572*AH216*AL216,2)</f>
        <v>0</v>
      </c>
      <c r="CV216">
        <f>ROUND(Y216*Source!I572,9)</f>
        <v>1927.9259999999999</v>
      </c>
      <c r="CW216">
        <v>0</v>
      </c>
      <c r="CX216">
        <f>ROUND(Y216*Source!I572,9)</f>
        <v>1927.9259999999999</v>
      </c>
      <c r="CY216">
        <f>AD216</f>
        <v>0</v>
      </c>
      <c r="CZ216">
        <f>AH216</f>
        <v>0</v>
      </c>
      <c r="DA216">
        <f>AL216</f>
        <v>1</v>
      </c>
      <c r="DB216">
        <f>ROUND((ROUND(AT216*CZ216,2)*1.2),6)</f>
        <v>0</v>
      </c>
      <c r="DC216">
        <f>ROUND((ROUND(AT216*AG216,2)*1.2),6)</f>
        <v>0</v>
      </c>
      <c r="DD216" t="s">
        <v>3</v>
      </c>
      <c r="DE216" t="s">
        <v>3</v>
      </c>
      <c r="DF216">
        <f t="shared" si="90"/>
        <v>0</v>
      </c>
      <c r="DG216">
        <f t="shared" si="89"/>
        <v>0</v>
      </c>
      <c r="DH216">
        <f t="shared" si="88"/>
        <v>0</v>
      </c>
      <c r="DI216">
        <f t="shared" si="87"/>
        <v>0</v>
      </c>
      <c r="DJ216">
        <f>DI216</f>
        <v>0</v>
      </c>
      <c r="DK216">
        <v>0</v>
      </c>
      <c r="DL216" t="s">
        <v>3</v>
      </c>
      <c r="DM216">
        <v>0</v>
      </c>
      <c r="DN216" t="s">
        <v>3</v>
      </c>
      <c r="DO216">
        <v>0</v>
      </c>
    </row>
    <row r="217" spans="1:119" x14ac:dyDescent="0.25">
      <c r="A217">
        <f>ROW(Source!A572)</f>
        <v>572</v>
      </c>
      <c r="B217">
        <v>55890823</v>
      </c>
      <c r="C217">
        <v>54977038</v>
      </c>
      <c r="D217">
        <v>55490209</v>
      </c>
      <c r="E217">
        <v>1</v>
      </c>
      <c r="F217">
        <v>1</v>
      </c>
      <c r="G217">
        <v>1081</v>
      </c>
      <c r="H217">
        <v>2</v>
      </c>
      <c r="I217" t="s">
        <v>1555</v>
      </c>
      <c r="J217" t="s">
        <v>1556</v>
      </c>
      <c r="K217" t="s">
        <v>1557</v>
      </c>
      <c r="L217">
        <v>1368</v>
      </c>
      <c r="N217">
        <v>1011</v>
      </c>
      <c r="O217" t="s">
        <v>1558</v>
      </c>
      <c r="P217" t="s">
        <v>1558</v>
      </c>
      <c r="Q217">
        <v>1</v>
      </c>
      <c r="W217">
        <v>0</v>
      </c>
      <c r="X217">
        <v>874612079</v>
      </c>
      <c r="Y217">
        <f>(AT217*1.2)</f>
        <v>0.42</v>
      </c>
      <c r="AA217">
        <v>0</v>
      </c>
      <c r="AB217">
        <v>1513.56</v>
      </c>
      <c r="AC217">
        <v>758.78</v>
      </c>
      <c r="AD217">
        <v>0</v>
      </c>
      <c r="AE217">
        <v>0</v>
      </c>
      <c r="AF217">
        <v>83.1</v>
      </c>
      <c r="AG217">
        <v>12.62</v>
      </c>
      <c r="AH217">
        <v>0</v>
      </c>
      <c r="AI217">
        <v>1</v>
      </c>
      <c r="AJ217">
        <v>17.07</v>
      </c>
      <c r="AK217">
        <v>56.35</v>
      </c>
      <c r="AL217">
        <v>1</v>
      </c>
      <c r="AM217">
        <v>2</v>
      </c>
      <c r="AN217">
        <v>0</v>
      </c>
      <c r="AO217">
        <v>1</v>
      </c>
      <c r="AP217">
        <v>1</v>
      </c>
      <c r="AQ217">
        <v>0</v>
      </c>
      <c r="AR217">
        <v>0</v>
      </c>
      <c r="AS217" t="s">
        <v>3</v>
      </c>
      <c r="AT217">
        <v>0.35</v>
      </c>
      <c r="AU217" t="s">
        <v>42</v>
      </c>
      <c r="AV217">
        <v>0</v>
      </c>
      <c r="AW217">
        <v>2</v>
      </c>
      <c r="AX217">
        <v>57036453</v>
      </c>
      <c r="AY217">
        <v>1</v>
      </c>
      <c r="AZ217">
        <v>0</v>
      </c>
      <c r="BA217">
        <v>267</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CV217">
        <v>0</v>
      </c>
      <c r="CW217">
        <f>ROUND(Y217*Source!I572*DO217,9)</f>
        <v>795.85505999999998</v>
      </c>
      <c r="CX217">
        <f>ROUND(Y217*Source!I572,9)</f>
        <v>63.063000000000002</v>
      </c>
      <c r="CY217">
        <f>AB217</f>
        <v>1513.56</v>
      </c>
      <c r="CZ217">
        <f>AF217</f>
        <v>83.1</v>
      </c>
      <c r="DA217">
        <f>AJ217</f>
        <v>17.07</v>
      </c>
      <c r="DB217">
        <f>ROUND((ROUND(AT217*CZ217,2)*1.2),6)</f>
        <v>34.908000000000001</v>
      </c>
      <c r="DC217">
        <f>ROUND((ROUND(AT217*AG217,2)*1.2),6)</f>
        <v>5.3040000000000003</v>
      </c>
      <c r="DD217" t="s">
        <v>3</v>
      </c>
      <c r="DE217" t="s">
        <v>3</v>
      </c>
      <c r="DF217">
        <f t="shared" si="90"/>
        <v>0</v>
      </c>
      <c r="DG217">
        <f>ROUND(ROUND(AF217*AJ217,2)*CX217,2)</f>
        <v>89456.13</v>
      </c>
      <c r="DH217">
        <f>ROUND(ROUND(AG217*AK217,2)*CX217,2)</f>
        <v>44846.62</v>
      </c>
      <c r="DI217">
        <f t="shared" si="87"/>
        <v>0</v>
      </c>
      <c r="DJ217">
        <f>DG217</f>
        <v>89456.13</v>
      </c>
      <c r="DK217">
        <v>0</v>
      </c>
      <c r="DL217" t="s">
        <v>1559</v>
      </c>
      <c r="DM217">
        <v>0</v>
      </c>
      <c r="DN217" t="s">
        <v>1554</v>
      </c>
      <c r="DO217">
        <v>12.62</v>
      </c>
    </row>
    <row r="218" spans="1:119" x14ac:dyDescent="0.25">
      <c r="A218">
        <f>ROW(Source!A572)</f>
        <v>572</v>
      </c>
      <c r="B218">
        <v>55890823</v>
      </c>
      <c r="C218">
        <v>54977038</v>
      </c>
      <c r="D218">
        <v>55489526</v>
      </c>
      <c r="E218">
        <v>1</v>
      </c>
      <c r="F218">
        <v>1</v>
      </c>
      <c r="G218">
        <v>1081</v>
      </c>
      <c r="H218">
        <v>2</v>
      </c>
      <c r="I218" t="s">
        <v>1679</v>
      </c>
      <c r="J218" t="s">
        <v>1680</v>
      </c>
      <c r="K218" t="s">
        <v>1681</v>
      </c>
      <c r="L218">
        <v>1368</v>
      </c>
      <c r="N218">
        <v>1011</v>
      </c>
      <c r="O218" t="s">
        <v>1558</v>
      </c>
      <c r="P218" t="s">
        <v>1558</v>
      </c>
      <c r="Q218">
        <v>1</v>
      </c>
      <c r="W218">
        <v>0</v>
      </c>
      <c r="X218">
        <v>1727344431</v>
      </c>
      <c r="Y218">
        <f>(AT218*1.2)</f>
        <v>2.88</v>
      </c>
      <c r="AA218">
        <v>0</v>
      </c>
      <c r="AB218">
        <v>24.58</v>
      </c>
      <c r="AC218">
        <v>0</v>
      </c>
      <c r="AD218">
        <v>0</v>
      </c>
      <c r="AE218">
        <v>0</v>
      </c>
      <c r="AF218">
        <v>2.27</v>
      </c>
      <c r="AG218">
        <v>0</v>
      </c>
      <c r="AH218">
        <v>0</v>
      </c>
      <c r="AI218">
        <v>1</v>
      </c>
      <c r="AJ218">
        <v>10.15</v>
      </c>
      <c r="AK218">
        <v>1</v>
      </c>
      <c r="AL218">
        <v>1</v>
      </c>
      <c r="AM218">
        <v>2</v>
      </c>
      <c r="AN218">
        <v>0</v>
      </c>
      <c r="AO218">
        <v>1</v>
      </c>
      <c r="AP218">
        <v>1</v>
      </c>
      <c r="AQ218">
        <v>0</v>
      </c>
      <c r="AR218">
        <v>0</v>
      </c>
      <c r="AS218" t="s">
        <v>3</v>
      </c>
      <c r="AT218">
        <v>2.4</v>
      </c>
      <c r="AU218" t="s">
        <v>42</v>
      </c>
      <c r="AV218">
        <v>0</v>
      </c>
      <c r="AW218">
        <v>2</v>
      </c>
      <c r="AX218">
        <v>57036454</v>
      </c>
      <c r="AY218">
        <v>1</v>
      </c>
      <c r="AZ218">
        <v>0</v>
      </c>
      <c r="BA218">
        <v>268</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CV218">
        <v>0</v>
      </c>
      <c r="CW218">
        <f>ROUND(Y218*Source!I572*DO218,9)</f>
        <v>0</v>
      </c>
      <c r="CX218">
        <f>ROUND(Y218*Source!I572,9)</f>
        <v>432.43200000000002</v>
      </c>
      <c r="CY218">
        <f>AB218</f>
        <v>24.58</v>
      </c>
      <c r="CZ218">
        <f>AF218</f>
        <v>2.27</v>
      </c>
      <c r="DA218">
        <f>AJ218</f>
        <v>10.15</v>
      </c>
      <c r="DB218">
        <f>ROUND((ROUND(AT218*CZ218,2)*1.2),6)</f>
        <v>6.54</v>
      </c>
      <c r="DC218">
        <f>ROUND((ROUND(AT218*AG218,2)*1.2),6)</f>
        <v>0</v>
      </c>
      <c r="DD218" t="s">
        <v>3</v>
      </c>
      <c r="DE218" t="s">
        <v>3</v>
      </c>
      <c r="DF218">
        <f t="shared" si="90"/>
        <v>0</v>
      </c>
      <c r="DG218">
        <f>ROUND(ROUND(AF218*AJ218,2)*CX218,2)</f>
        <v>9963.23</v>
      </c>
      <c r="DH218">
        <f t="shared" ref="DH218:DH237" si="98">ROUND(ROUND(AG218,2)*CX218,2)</f>
        <v>0</v>
      </c>
      <c r="DI218">
        <f t="shared" si="87"/>
        <v>0</v>
      </c>
      <c r="DJ218">
        <f>DG218</f>
        <v>9963.23</v>
      </c>
      <c r="DK218">
        <v>0</v>
      </c>
      <c r="DL218" t="s">
        <v>3</v>
      </c>
      <c r="DM218">
        <v>0</v>
      </c>
      <c r="DN218" t="s">
        <v>3</v>
      </c>
      <c r="DO218">
        <v>0</v>
      </c>
    </row>
    <row r="219" spans="1:119" x14ac:dyDescent="0.25">
      <c r="A219">
        <f>ROW(Source!A572)</f>
        <v>572</v>
      </c>
      <c r="B219">
        <v>55890823</v>
      </c>
      <c r="C219">
        <v>54977038</v>
      </c>
      <c r="D219">
        <v>55489536</v>
      </c>
      <c r="E219">
        <v>1</v>
      </c>
      <c r="F219">
        <v>1</v>
      </c>
      <c r="G219">
        <v>1081</v>
      </c>
      <c r="H219">
        <v>2</v>
      </c>
      <c r="I219" t="s">
        <v>1682</v>
      </c>
      <c r="J219" t="s">
        <v>1683</v>
      </c>
      <c r="K219" t="s">
        <v>1684</v>
      </c>
      <c r="L219">
        <v>1368</v>
      </c>
      <c r="N219">
        <v>1011</v>
      </c>
      <c r="O219" t="s">
        <v>1558</v>
      </c>
      <c r="P219" t="s">
        <v>1558</v>
      </c>
      <c r="Q219">
        <v>1</v>
      </c>
      <c r="W219">
        <v>0</v>
      </c>
      <c r="X219">
        <v>-1606999100</v>
      </c>
      <c r="Y219">
        <f>(AT219*1.2)</f>
        <v>3</v>
      </c>
      <c r="AA219">
        <v>0</v>
      </c>
      <c r="AB219">
        <v>7.24</v>
      </c>
      <c r="AC219">
        <v>0</v>
      </c>
      <c r="AD219">
        <v>0</v>
      </c>
      <c r="AE219">
        <v>0</v>
      </c>
      <c r="AF219">
        <v>0.73</v>
      </c>
      <c r="AG219">
        <v>0</v>
      </c>
      <c r="AH219">
        <v>0</v>
      </c>
      <c r="AI219">
        <v>1</v>
      </c>
      <c r="AJ219">
        <v>9.3000000000000007</v>
      </c>
      <c r="AK219">
        <v>1</v>
      </c>
      <c r="AL219">
        <v>1</v>
      </c>
      <c r="AM219">
        <v>2</v>
      </c>
      <c r="AN219">
        <v>0</v>
      </c>
      <c r="AO219">
        <v>1</v>
      </c>
      <c r="AP219">
        <v>1</v>
      </c>
      <c r="AQ219">
        <v>0</v>
      </c>
      <c r="AR219">
        <v>0</v>
      </c>
      <c r="AS219" t="s">
        <v>3</v>
      </c>
      <c r="AT219">
        <v>2.5</v>
      </c>
      <c r="AU219" t="s">
        <v>42</v>
      </c>
      <c r="AV219">
        <v>0</v>
      </c>
      <c r="AW219">
        <v>2</v>
      </c>
      <c r="AX219">
        <v>57036455</v>
      </c>
      <c r="AY219">
        <v>1</v>
      </c>
      <c r="AZ219">
        <v>0</v>
      </c>
      <c r="BA219">
        <v>269</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CV219">
        <v>0</v>
      </c>
      <c r="CW219">
        <f>ROUND(Y219*Source!I572*DO219,9)</f>
        <v>0</v>
      </c>
      <c r="CX219">
        <f>ROUND(Y219*Source!I572,9)</f>
        <v>450.45</v>
      </c>
      <c r="CY219">
        <f>AB219</f>
        <v>7.24</v>
      </c>
      <c r="CZ219">
        <f>AF219</f>
        <v>0.73</v>
      </c>
      <c r="DA219">
        <f>AJ219</f>
        <v>9.3000000000000007</v>
      </c>
      <c r="DB219">
        <f>ROUND((ROUND(AT219*CZ219,2)*1.2),6)</f>
        <v>2.1960000000000002</v>
      </c>
      <c r="DC219">
        <f>ROUND((ROUND(AT219*AG219,2)*1.2),6)</f>
        <v>0</v>
      </c>
      <c r="DD219" t="s">
        <v>3</v>
      </c>
      <c r="DE219" t="s">
        <v>3</v>
      </c>
      <c r="DF219">
        <f t="shared" si="90"/>
        <v>0</v>
      </c>
      <c r="DG219">
        <f>ROUND(ROUND(AF219*AJ219,2)*CX219,2)</f>
        <v>3058.56</v>
      </c>
      <c r="DH219">
        <f t="shared" si="98"/>
        <v>0</v>
      </c>
      <c r="DI219">
        <f t="shared" si="87"/>
        <v>0</v>
      </c>
      <c r="DJ219">
        <f>DG219</f>
        <v>3058.56</v>
      </c>
      <c r="DK219">
        <v>0</v>
      </c>
      <c r="DL219" t="s">
        <v>3</v>
      </c>
      <c r="DM219">
        <v>0</v>
      </c>
      <c r="DN219" t="s">
        <v>3</v>
      </c>
      <c r="DO219">
        <v>0</v>
      </c>
    </row>
    <row r="220" spans="1:119" x14ac:dyDescent="0.25">
      <c r="A220">
        <f>ROW(Source!A572)</f>
        <v>572</v>
      </c>
      <c r="B220">
        <v>55890823</v>
      </c>
      <c r="C220">
        <v>54977038</v>
      </c>
      <c r="D220">
        <v>55459514</v>
      </c>
      <c r="E220">
        <v>1</v>
      </c>
      <c r="F220">
        <v>1</v>
      </c>
      <c r="G220">
        <v>1081</v>
      </c>
      <c r="H220">
        <v>3</v>
      </c>
      <c r="I220" t="s">
        <v>1685</v>
      </c>
      <c r="J220" t="s">
        <v>1686</v>
      </c>
      <c r="K220" t="s">
        <v>1687</v>
      </c>
      <c r="L220">
        <v>1348</v>
      </c>
      <c r="N220">
        <v>1009</v>
      </c>
      <c r="O220" t="s">
        <v>1092</v>
      </c>
      <c r="P220" t="s">
        <v>1092</v>
      </c>
      <c r="Q220">
        <v>1000</v>
      </c>
      <c r="W220">
        <v>0</v>
      </c>
      <c r="X220">
        <v>-129967446</v>
      </c>
      <c r="Y220">
        <f t="shared" ref="Y220:Y226" si="99">(AT220*1)</f>
        <v>6.0000000000000002E-5</v>
      </c>
      <c r="AA220">
        <v>42866.71</v>
      </c>
      <c r="AB220">
        <v>0</v>
      </c>
      <c r="AC220">
        <v>0</v>
      </c>
      <c r="AD220">
        <v>0</v>
      </c>
      <c r="AE220">
        <v>11233.62</v>
      </c>
      <c r="AF220">
        <v>0</v>
      </c>
      <c r="AG220">
        <v>0</v>
      </c>
      <c r="AH220">
        <v>0</v>
      </c>
      <c r="AI220">
        <v>3.53</v>
      </c>
      <c r="AJ220">
        <v>1</v>
      </c>
      <c r="AK220">
        <v>1</v>
      </c>
      <c r="AL220">
        <v>1</v>
      </c>
      <c r="AM220">
        <v>2</v>
      </c>
      <c r="AN220">
        <v>0</v>
      </c>
      <c r="AO220">
        <v>1</v>
      </c>
      <c r="AP220">
        <v>1</v>
      </c>
      <c r="AQ220">
        <v>0</v>
      </c>
      <c r="AR220">
        <v>0</v>
      </c>
      <c r="AS220" t="s">
        <v>3</v>
      </c>
      <c r="AT220">
        <v>6.0000000000000002E-5</v>
      </c>
      <c r="AU220" t="s">
        <v>22</v>
      </c>
      <c r="AV220">
        <v>0</v>
      </c>
      <c r="AW220">
        <v>2</v>
      </c>
      <c r="AX220">
        <v>57036456</v>
      </c>
      <c r="AY220">
        <v>1</v>
      </c>
      <c r="AZ220">
        <v>0</v>
      </c>
      <c r="BA220">
        <v>270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CV220">
        <v>0</v>
      </c>
      <c r="CW220">
        <v>0</v>
      </c>
      <c r="CX220">
        <f>ROUND(Y220*Source!I572,9)</f>
        <v>9.0089999999999996E-3</v>
      </c>
      <c r="CY220">
        <f t="shared" ref="CY220:CY226" si="100">AA220</f>
        <v>42866.71</v>
      </c>
      <c r="CZ220">
        <f t="shared" ref="CZ220:CZ226" si="101">AE220</f>
        <v>11233.62</v>
      </c>
      <c r="DA220">
        <f t="shared" ref="DA220:DA226" si="102">AI220</f>
        <v>3.53</v>
      </c>
      <c r="DB220">
        <f t="shared" ref="DB220:DB226" si="103">ROUND((ROUND(AT220*CZ220,2)*1),6)</f>
        <v>0.67</v>
      </c>
      <c r="DC220">
        <f t="shared" ref="DC220:DC226" si="104">ROUND((ROUND(AT220*AG220,2)*1),6)</f>
        <v>0</v>
      </c>
      <c r="DD220" t="s">
        <v>3</v>
      </c>
      <c r="DE220" t="s">
        <v>3</v>
      </c>
      <c r="DF220">
        <f t="shared" ref="DF220:DF226" si="105">ROUND(ROUND(AE220*AI220,2)*CX220,2)</f>
        <v>357.25</v>
      </c>
      <c r="DG220">
        <f t="shared" ref="DG220:DG237" si="106">ROUND(ROUND(AF220,2)*CX220,2)</f>
        <v>0</v>
      </c>
      <c r="DH220">
        <f t="shared" si="98"/>
        <v>0</v>
      </c>
      <c r="DI220">
        <f t="shared" si="87"/>
        <v>0</v>
      </c>
      <c r="DJ220">
        <f t="shared" ref="DJ220:DJ226" si="107">DF220</f>
        <v>357.25</v>
      </c>
      <c r="DK220">
        <v>0</v>
      </c>
      <c r="DL220" t="s">
        <v>3</v>
      </c>
      <c r="DM220">
        <v>0</v>
      </c>
      <c r="DN220" t="s">
        <v>3</v>
      </c>
      <c r="DO220">
        <v>0</v>
      </c>
    </row>
    <row r="221" spans="1:119" x14ac:dyDescent="0.25">
      <c r="A221">
        <f>ROW(Source!A572)</f>
        <v>572</v>
      </c>
      <c r="B221">
        <v>55890823</v>
      </c>
      <c r="C221">
        <v>54977038</v>
      </c>
      <c r="D221">
        <v>55466023</v>
      </c>
      <c r="E221">
        <v>1</v>
      </c>
      <c r="F221">
        <v>1</v>
      </c>
      <c r="G221">
        <v>1081</v>
      </c>
      <c r="H221">
        <v>3</v>
      </c>
      <c r="I221" t="s">
        <v>1688</v>
      </c>
      <c r="J221" t="s">
        <v>1689</v>
      </c>
      <c r="K221" t="s">
        <v>1690</v>
      </c>
      <c r="L221">
        <v>1346</v>
      </c>
      <c r="N221">
        <v>1009</v>
      </c>
      <c r="O221" t="s">
        <v>222</v>
      </c>
      <c r="P221" t="s">
        <v>222</v>
      </c>
      <c r="Q221">
        <v>1</v>
      </c>
      <c r="W221">
        <v>0</v>
      </c>
      <c r="X221">
        <v>-569829969</v>
      </c>
      <c r="Y221">
        <f t="shared" si="99"/>
        <v>0.8</v>
      </c>
      <c r="AA221">
        <v>212.24</v>
      </c>
      <c r="AB221">
        <v>0</v>
      </c>
      <c r="AC221">
        <v>0</v>
      </c>
      <c r="AD221">
        <v>0</v>
      </c>
      <c r="AE221">
        <v>25.8</v>
      </c>
      <c r="AF221">
        <v>0</v>
      </c>
      <c r="AG221">
        <v>0</v>
      </c>
      <c r="AH221">
        <v>0</v>
      </c>
      <c r="AI221">
        <v>7.61</v>
      </c>
      <c r="AJ221">
        <v>1</v>
      </c>
      <c r="AK221">
        <v>1</v>
      </c>
      <c r="AL221">
        <v>1</v>
      </c>
      <c r="AM221">
        <v>2</v>
      </c>
      <c r="AN221">
        <v>0</v>
      </c>
      <c r="AO221">
        <v>1</v>
      </c>
      <c r="AP221">
        <v>1</v>
      </c>
      <c r="AQ221">
        <v>0</v>
      </c>
      <c r="AR221">
        <v>0</v>
      </c>
      <c r="AS221" t="s">
        <v>3</v>
      </c>
      <c r="AT221">
        <v>0.8</v>
      </c>
      <c r="AU221" t="s">
        <v>22</v>
      </c>
      <c r="AV221">
        <v>0</v>
      </c>
      <c r="AW221">
        <v>2</v>
      </c>
      <c r="AX221">
        <v>57036457</v>
      </c>
      <c r="AY221">
        <v>1</v>
      </c>
      <c r="AZ221">
        <v>0</v>
      </c>
      <c r="BA221">
        <v>271</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CV221">
        <v>0</v>
      </c>
      <c r="CW221">
        <v>0</v>
      </c>
      <c r="CX221">
        <f>ROUND(Y221*Source!I572,9)</f>
        <v>120.12</v>
      </c>
      <c r="CY221">
        <f t="shared" si="100"/>
        <v>212.24</v>
      </c>
      <c r="CZ221">
        <f t="shared" si="101"/>
        <v>25.8</v>
      </c>
      <c r="DA221">
        <f t="shared" si="102"/>
        <v>7.61</v>
      </c>
      <c r="DB221">
        <f t="shared" si="103"/>
        <v>20.64</v>
      </c>
      <c r="DC221">
        <f t="shared" si="104"/>
        <v>0</v>
      </c>
      <c r="DD221" t="s">
        <v>3</v>
      </c>
      <c r="DE221" t="s">
        <v>3</v>
      </c>
      <c r="DF221">
        <f t="shared" si="105"/>
        <v>23584.36</v>
      </c>
      <c r="DG221">
        <f t="shared" si="106"/>
        <v>0</v>
      </c>
      <c r="DH221">
        <f t="shared" si="98"/>
        <v>0</v>
      </c>
      <c r="DI221">
        <f t="shared" si="87"/>
        <v>0</v>
      </c>
      <c r="DJ221">
        <f t="shared" si="107"/>
        <v>23584.36</v>
      </c>
      <c r="DK221">
        <v>0</v>
      </c>
      <c r="DL221" t="s">
        <v>3</v>
      </c>
      <c r="DM221">
        <v>0</v>
      </c>
      <c r="DN221" t="s">
        <v>3</v>
      </c>
      <c r="DO221">
        <v>0</v>
      </c>
    </row>
    <row r="222" spans="1:119" x14ac:dyDescent="0.25">
      <c r="A222">
        <f>ROW(Source!A572)</f>
        <v>572</v>
      </c>
      <c r="B222">
        <v>55890823</v>
      </c>
      <c r="C222">
        <v>54977038</v>
      </c>
      <c r="D222">
        <v>55459792</v>
      </c>
      <c r="E222">
        <v>1</v>
      </c>
      <c r="F222">
        <v>1</v>
      </c>
      <c r="G222">
        <v>1081</v>
      </c>
      <c r="H222">
        <v>3</v>
      </c>
      <c r="I222" t="s">
        <v>1691</v>
      </c>
      <c r="J222" t="s">
        <v>1692</v>
      </c>
      <c r="K222" t="s">
        <v>1693</v>
      </c>
      <c r="L222">
        <v>1348</v>
      </c>
      <c r="N222">
        <v>1009</v>
      </c>
      <c r="O222" t="s">
        <v>1092</v>
      </c>
      <c r="P222" t="s">
        <v>1092</v>
      </c>
      <c r="Q222">
        <v>1000</v>
      </c>
      <c r="W222">
        <v>0</v>
      </c>
      <c r="X222">
        <v>114569696</v>
      </c>
      <c r="Y222">
        <f t="shared" si="99"/>
        <v>5.0000000000000001E-4</v>
      </c>
      <c r="AA222">
        <v>1618460.4</v>
      </c>
      <c r="AB222">
        <v>0</v>
      </c>
      <c r="AC222">
        <v>0</v>
      </c>
      <c r="AD222">
        <v>0</v>
      </c>
      <c r="AE222">
        <v>60960.43</v>
      </c>
      <c r="AF222">
        <v>0</v>
      </c>
      <c r="AG222">
        <v>0</v>
      </c>
      <c r="AH222">
        <v>0</v>
      </c>
      <c r="AI222">
        <v>24.56</v>
      </c>
      <c r="AJ222">
        <v>1</v>
      </c>
      <c r="AK222">
        <v>1</v>
      </c>
      <c r="AL222">
        <v>1</v>
      </c>
      <c r="AM222">
        <v>2</v>
      </c>
      <c r="AN222">
        <v>0</v>
      </c>
      <c r="AO222">
        <v>1</v>
      </c>
      <c r="AP222">
        <v>1</v>
      </c>
      <c r="AQ222">
        <v>0</v>
      </c>
      <c r="AR222">
        <v>0</v>
      </c>
      <c r="AS222" t="s">
        <v>3</v>
      </c>
      <c r="AT222">
        <v>5.0000000000000001E-4</v>
      </c>
      <c r="AU222" t="s">
        <v>22</v>
      </c>
      <c r="AV222">
        <v>0</v>
      </c>
      <c r="AW222">
        <v>2</v>
      </c>
      <c r="AX222">
        <v>57036458</v>
      </c>
      <c r="AY222">
        <v>1</v>
      </c>
      <c r="AZ222">
        <v>0</v>
      </c>
      <c r="BA222">
        <v>272</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CV222">
        <v>0</v>
      </c>
      <c r="CW222">
        <v>0</v>
      </c>
      <c r="CX222">
        <f>ROUND(Y222*Source!I572,9)</f>
        <v>7.5075000000000003E-2</v>
      </c>
      <c r="CY222">
        <f t="shared" si="100"/>
        <v>1618460.4</v>
      </c>
      <c r="CZ222">
        <f t="shared" si="101"/>
        <v>60960.43</v>
      </c>
      <c r="DA222">
        <f t="shared" si="102"/>
        <v>24.56</v>
      </c>
      <c r="DB222">
        <f t="shared" si="103"/>
        <v>30.48</v>
      </c>
      <c r="DC222">
        <f t="shared" si="104"/>
        <v>0</v>
      </c>
      <c r="DD222" t="s">
        <v>3</v>
      </c>
      <c r="DE222" t="s">
        <v>3</v>
      </c>
      <c r="DF222">
        <f t="shared" si="105"/>
        <v>112401.4</v>
      </c>
      <c r="DG222">
        <f t="shared" si="106"/>
        <v>0</v>
      </c>
      <c r="DH222">
        <f t="shared" si="98"/>
        <v>0</v>
      </c>
      <c r="DI222">
        <f t="shared" si="87"/>
        <v>0</v>
      </c>
      <c r="DJ222">
        <f t="shared" si="107"/>
        <v>112401.4</v>
      </c>
      <c r="DK222">
        <v>0</v>
      </c>
      <c r="DL222" t="s">
        <v>3</v>
      </c>
      <c r="DM222">
        <v>0</v>
      </c>
      <c r="DN222" t="s">
        <v>3</v>
      </c>
      <c r="DO222">
        <v>0</v>
      </c>
    </row>
    <row r="223" spans="1:119" x14ac:dyDescent="0.25">
      <c r="A223">
        <f>ROW(Source!A572)</f>
        <v>572</v>
      </c>
      <c r="B223">
        <v>55890823</v>
      </c>
      <c r="C223">
        <v>54977038</v>
      </c>
      <c r="D223">
        <v>55459815</v>
      </c>
      <c r="E223">
        <v>1</v>
      </c>
      <c r="F223">
        <v>1</v>
      </c>
      <c r="G223">
        <v>1081</v>
      </c>
      <c r="H223">
        <v>3</v>
      </c>
      <c r="I223" t="s">
        <v>1694</v>
      </c>
      <c r="J223" t="s">
        <v>1695</v>
      </c>
      <c r="K223" t="s">
        <v>1696</v>
      </c>
      <c r="L223">
        <v>1348</v>
      </c>
      <c r="N223">
        <v>1009</v>
      </c>
      <c r="O223" t="s">
        <v>1092</v>
      </c>
      <c r="P223" t="s">
        <v>1092</v>
      </c>
      <c r="Q223">
        <v>1000</v>
      </c>
      <c r="W223">
        <v>0</v>
      </c>
      <c r="X223">
        <v>-557692701</v>
      </c>
      <c r="Y223">
        <f t="shared" si="99"/>
        <v>4.0000000000000003E-5</v>
      </c>
      <c r="AA223">
        <v>78696.38</v>
      </c>
      <c r="AB223">
        <v>0</v>
      </c>
      <c r="AC223">
        <v>0</v>
      </c>
      <c r="AD223">
        <v>0</v>
      </c>
      <c r="AE223">
        <v>7973.67</v>
      </c>
      <c r="AF223">
        <v>0</v>
      </c>
      <c r="AG223">
        <v>0</v>
      </c>
      <c r="AH223">
        <v>0</v>
      </c>
      <c r="AI223">
        <v>9.1300000000000008</v>
      </c>
      <c r="AJ223">
        <v>1</v>
      </c>
      <c r="AK223">
        <v>1</v>
      </c>
      <c r="AL223">
        <v>1</v>
      </c>
      <c r="AM223">
        <v>2</v>
      </c>
      <c r="AN223">
        <v>0</v>
      </c>
      <c r="AO223">
        <v>1</v>
      </c>
      <c r="AP223">
        <v>1</v>
      </c>
      <c r="AQ223">
        <v>0</v>
      </c>
      <c r="AR223">
        <v>0</v>
      </c>
      <c r="AS223" t="s">
        <v>3</v>
      </c>
      <c r="AT223">
        <v>4.0000000000000003E-5</v>
      </c>
      <c r="AU223" t="s">
        <v>22</v>
      </c>
      <c r="AV223">
        <v>0</v>
      </c>
      <c r="AW223">
        <v>2</v>
      </c>
      <c r="AX223">
        <v>57036459</v>
      </c>
      <c r="AY223">
        <v>1</v>
      </c>
      <c r="AZ223">
        <v>0</v>
      </c>
      <c r="BA223">
        <v>273</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CV223">
        <v>0</v>
      </c>
      <c r="CW223">
        <v>0</v>
      </c>
      <c r="CX223">
        <f>ROUND(Y223*Source!I572,9)</f>
        <v>6.0060000000000001E-3</v>
      </c>
      <c r="CY223">
        <f t="shared" si="100"/>
        <v>78696.38</v>
      </c>
      <c r="CZ223">
        <f t="shared" si="101"/>
        <v>7973.67</v>
      </c>
      <c r="DA223">
        <f t="shared" si="102"/>
        <v>9.1300000000000008</v>
      </c>
      <c r="DB223">
        <f t="shared" si="103"/>
        <v>0.32</v>
      </c>
      <c r="DC223">
        <f t="shared" si="104"/>
        <v>0</v>
      </c>
      <c r="DD223" t="s">
        <v>3</v>
      </c>
      <c r="DE223" t="s">
        <v>3</v>
      </c>
      <c r="DF223">
        <f t="shared" si="105"/>
        <v>437.23</v>
      </c>
      <c r="DG223">
        <f t="shared" si="106"/>
        <v>0</v>
      </c>
      <c r="DH223">
        <f t="shared" si="98"/>
        <v>0</v>
      </c>
      <c r="DI223">
        <f t="shared" si="87"/>
        <v>0</v>
      </c>
      <c r="DJ223">
        <f t="shared" si="107"/>
        <v>437.23</v>
      </c>
      <c r="DK223">
        <v>0</v>
      </c>
      <c r="DL223" t="s">
        <v>3</v>
      </c>
      <c r="DM223">
        <v>0</v>
      </c>
      <c r="DN223" t="s">
        <v>3</v>
      </c>
      <c r="DO223">
        <v>0</v>
      </c>
    </row>
    <row r="224" spans="1:119" x14ac:dyDescent="0.25">
      <c r="A224">
        <f>ROW(Source!A572)</f>
        <v>572</v>
      </c>
      <c r="B224">
        <v>55890823</v>
      </c>
      <c r="C224">
        <v>54977038</v>
      </c>
      <c r="D224">
        <v>55482203</v>
      </c>
      <c r="E224">
        <v>1</v>
      </c>
      <c r="F224">
        <v>1</v>
      </c>
      <c r="G224">
        <v>1081</v>
      </c>
      <c r="H224">
        <v>3</v>
      </c>
      <c r="I224" t="s">
        <v>1404</v>
      </c>
      <c r="J224" t="s">
        <v>1406</v>
      </c>
      <c r="K224" t="s">
        <v>1405</v>
      </c>
      <c r="L224">
        <v>1356</v>
      </c>
      <c r="N224">
        <v>1010</v>
      </c>
      <c r="O224" t="s">
        <v>1355</v>
      </c>
      <c r="P224" t="s">
        <v>1355</v>
      </c>
      <c r="Q224">
        <v>1000</v>
      </c>
      <c r="W224">
        <v>0</v>
      </c>
      <c r="X224">
        <v>474149623</v>
      </c>
      <c r="Y224">
        <f t="shared" si="99"/>
        <v>4.0999999999999999E-4</v>
      </c>
      <c r="AA224">
        <v>1651.43</v>
      </c>
      <c r="AB224">
        <v>0</v>
      </c>
      <c r="AC224">
        <v>0</v>
      </c>
      <c r="AD224">
        <v>0</v>
      </c>
      <c r="AE224">
        <v>226.66</v>
      </c>
      <c r="AF224">
        <v>0</v>
      </c>
      <c r="AG224">
        <v>0</v>
      </c>
      <c r="AH224">
        <v>0</v>
      </c>
      <c r="AI224">
        <v>6.74</v>
      </c>
      <c r="AJ224">
        <v>1</v>
      </c>
      <c r="AK224">
        <v>1</v>
      </c>
      <c r="AL224">
        <v>1</v>
      </c>
      <c r="AM224">
        <v>2</v>
      </c>
      <c r="AN224">
        <v>0</v>
      </c>
      <c r="AO224">
        <v>1</v>
      </c>
      <c r="AP224">
        <v>1</v>
      </c>
      <c r="AQ224">
        <v>0</v>
      </c>
      <c r="AR224">
        <v>0</v>
      </c>
      <c r="AS224" t="s">
        <v>3</v>
      </c>
      <c r="AT224">
        <v>4.0999999999999999E-4</v>
      </c>
      <c r="AU224" t="s">
        <v>22</v>
      </c>
      <c r="AV224">
        <v>0</v>
      </c>
      <c r="AW224">
        <v>2</v>
      </c>
      <c r="AX224">
        <v>57036460</v>
      </c>
      <c r="AY224">
        <v>1</v>
      </c>
      <c r="AZ224">
        <v>0</v>
      </c>
      <c r="BA224">
        <v>274</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CV224">
        <v>0</v>
      </c>
      <c r="CW224">
        <v>0</v>
      </c>
      <c r="CX224">
        <f>ROUND(Y224*Source!I572,9)</f>
        <v>6.1561499999999998E-2</v>
      </c>
      <c r="CY224">
        <f t="shared" si="100"/>
        <v>1651.43</v>
      </c>
      <c r="CZ224">
        <f t="shared" si="101"/>
        <v>226.66</v>
      </c>
      <c r="DA224">
        <f t="shared" si="102"/>
        <v>6.74</v>
      </c>
      <c r="DB224">
        <f t="shared" si="103"/>
        <v>0.09</v>
      </c>
      <c r="DC224">
        <f t="shared" si="104"/>
        <v>0</v>
      </c>
      <c r="DD224" t="s">
        <v>3</v>
      </c>
      <c r="DE224" t="s">
        <v>3</v>
      </c>
      <c r="DF224">
        <f t="shared" si="105"/>
        <v>94.05</v>
      </c>
      <c r="DG224">
        <f t="shared" si="106"/>
        <v>0</v>
      </c>
      <c r="DH224">
        <f t="shared" si="98"/>
        <v>0</v>
      </c>
      <c r="DI224">
        <f t="shared" si="87"/>
        <v>0</v>
      </c>
      <c r="DJ224">
        <f t="shared" si="107"/>
        <v>94.05</v>
      </c>
      <c r="DK224">
        <v>0</v>
      </c>
      <c r="DL224" t="s">
        <v>3</v>
      </c>
      <c r="DM224">
        <v>0</v>
      </c>
      <c r="DN224" t="s">
        <v>3</v>
      </c>
      <c r="DO224">
        <v>0</v>
      </c>
    </row>
    <row r="225" spans="1:119" x14ac:dyDescent="0.25">
      <c r="A225">
        <f>ROW(Source!A572)</f>
        <v>572</v>
      </c>
      <c r="B225">
        <v>55890823</v>
      </c>
      <c r="C225">
        <v>54977038</v>
      </c>
      <c r="D225">
        <v>55481864</v>
      </c>
      <c r="E225">
        <v>1</v>
      </c>
      <c r="F225">
        <v>1</v>
      </c>
      <c r="G225">
        <v>1081</v>
      </c>
      <c r="H225">
        <v>3</v>
      </c>
      <c r="I225" t="s">
        <v>1669</v>
      </c>
      <c r="J225" t="s">
        <v>1670</v>
      </c>
      <c r="K225" t="s">
        <v>1671</v>
      </c>
      <c r="L225">
        <v>1301</v>
      </c>
      <c r="N225">
        <v>1003</v>
      </c>
      <c r="O225" t="s">
        <v>769</v>
      </c>
      <c r="P225" t="s">
        <v>769</v>
      </c>
      <c r="Q225">
        <v>1</v>
      </c>
      <c r="W225">
        <v>0</v>
      </c>
      <c r="X225">
        <v>-877267416</v>
      </c>
      <c r="Y225">
        <f t="shared" si="99"/>
        <v>0.96</v>
      </c>
      <c r="AA225">
        <v>5.35</v>
      </c>
      <c r="AB225">
        <v>0</v>
      </c>
      <c r="AC225">
        <v>0</v>
      </c>
      <c r="AD225">
        <v>0</v>
      </c>
      <c r="AE225">
        <v>0.7</v>
      </c>
      <c r="AF225">
        <v>0</v>
      </c>
      <c r="AG225">
        <v>0</v>
      </c>
      <c r="AH225">
        <v>0</v>
      </c>
      <c r="AI225">
        <v>7.07</v>
      </c>
      <c r="AJ225">
        <v>1</v>
      </c>
      <c r="AK225">
        <v>1</v>
      </c>
      <c r="AL225">
        <v>1</v>
      </c>
      <c r="AM225">
        <v>2</v>
      </c>
      <c r="AN225">
        <v>0</v>
      </c>
      <c r="AO225">
        <v>1</v>
      </c>
      <c r="AP225">
        <v>1</v>
      </c>
      <c r="AQ225">
        <v>0</v>
      </c>
      <c r="AR225">
        <v>0</v>
      </c>
      <c r="AS225" t="s">
        <v>3</v>
      </c>
      <c r="AT225">
        <v>0.96</v>
      </c>
      <c r="AU225" t="s">
        <v>22</v>
      </c>
      <c r="AV225">
        <v>0</v>
      </c>
      <c r="AW225">
        <v>2</v>
      </c>
      <c r="AX225">
        <v>57036461</v>
      </c>
      <c r="AY225">
        <v>1</v>
      </c>
      <c r="AZ225">
        <v>0</v>
      </c>
      <c r="BA225">
        <v>275</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CV225">
        <v>0</v>
      </c>
      <c r="CW225">
        <v>0</v>
      </c>
      <c r="CX225">
        <f>ROUND(Y225*Source!I572,9)</f>
        <v>144.14400000000001</v>
      </c>
      <c r="CY225">
        <f t="shared" si="100"/>
        <v>5.35</v>
      </c>
      <c r="CZ225">
        <f t="shared" si="101"/>
        <v>0.7</v>
      </c>
      <c r="DA225">
        <f t="shared" si="102"/>
        <v>7.07</v>
      </c>
      <c r="DB225">
        <f t="shared" si="103"/>
        <v>0.67</v>
      </c>
      <c r="DC225">
        <f t="shared" si="104"/>
        <v>0</v>
      </c>
      <c r="DD225" t="s">
        <v>3</v>
      </c>
      <c r="DE225" t="s">
        <v>3</v>
      </c>
      <c r="DF225">
        <f t="shared" si="105"/>
        <v>713.51</v>
      </c>
      <c r="DG225">
        <f t="shared" si="106"/>
        <v>0</v>
      </c>
      <c r="DH225">
        <f t="shared" si="98"/>
        <v>0</v>
      </c>
      <c r="DI225">
        <f t="shared" si="87"/>
        <v>0</v>
      </c>
      <c r="DJ225">
        <f t="shared" si="107"/>
        <v>713.51</v>
      </c>
      <c r="DK225">
        <v>0</v>
      </c>
      <c r="DL225" t="s">
        <v>3</v>
      </c>
      <c r="DM225">
        <v>0</v>
      </c>
      <c r="DN225" t="s">
        <v>3</v>
      </c>
      <c r="DO225">
        <v>0</v>
      </c>
    </row>
    <row r="226" spans="1:119" x14ac:dyDescent="0.25">
      <c r="A226">
        <f>ROW(Source!A572)</f>
        <v>572</v>
      </c>
      <c r="B226">
        <v>55890823</v>
      </c>
      <c r="C226">
        <v>54977038</v>
      </c>
      <c r="D226">
        <v>55481866</v>
      </c>
      <c r="E226">
        <v>1</v>
      </c>
      <c r="F226">
        <v>1</v>
      </c>
      <c r="G226">
        <v>1081</v>
      </c>
      <c r="H226">
        <v>3</v>
      </c>
      <c r="I226" t="s">
        <v>1672</v>
      </c>
      <c r="J226" t="s">
        <v>1673</v>
      </c>
      <c r="K226" t="s">
        <v>1674</v>
      </c>
      <c r="L226">
        <v>1356</v>
      </c>
      <c r="N226">
        <v>1010</v>
      </c>
      <c r="O226" t="s">
        <v>1355</v>
      </c>
      <c r="P226" t="s">
        <v>1355</v>
      </c>
      <c r="Q226">
        <v>1000</v>
      </c>
      <c r="W226">
        <v>0</v>
      </c>
      <c r="X226">
        <v>-314125572</v>
      </c>
      <c r="Y226">
        <f t="shared" si="99"/>
        <v>8.3199999999999993E-3</v>
      </c>
      <c r="AA226">
        <v>232.73</v>
      </c>
      <c r="AB226">
        <v>0</v>
      </c>
      <c r="AC226">
        <v>0</v>
      </c>
      <c r="AD226">
        <v>0</v>
      </c>
      <c r="AE226">
        <v>6.44</v>
      </c>
      <c r="AF226">
        <v>0</v>
      </c>
      <c r="AG226">
        <v>0</v>
      </c>
      <c r="AH226">
        <v>0</v>
      </c>
      <c r="AI226">
        <v>33.43</v>
      </c>
      <c r="AJ226">
        <v>1</v>
      </c>
      <c r="AK226">
        <v>1</v>
      </c>
      <c r="AL226">
        <v>1</v>
      </c>
      <c r="AM226">
        <v>2</v>
      </c>
      <c r="AN226">
        <v>0</v>
      </c>
      <c r="AO226">
        <v>1</v>
      </c>
      <c r="AP226">
        <v>1</v>
      </c>
      <c r="AQ226">
        <v>0</v>
      </c>
      <c r="AR226">
        <v>0</v>
      </c>
      <c r="AS226" t="s">
        <v>3</v>
      </c>
      <c r="AT226">
        <v>8.3199999999999993E-3</v>
      </c>
      <c r="AU226" t="s">
        <v>22</v>
      </c>
      <c r="AV226">
        <v>0</v>
      </c>
      <c r="AW226">
        <v>2</v>
      </c>
      <c r="AX226">
        <v>57036462</v>
      </c>
      <c r="AY226">
        <v>1</v>
      </c>
      <c r="AZ226">
        <v>0</v>
      </c>
      <c r="BA226">
        <v>276</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CV226">
        <v>0</v>
      </c>
      <c r="CW226">
        <v>0</v>
      </c>
      <c r="CX226">
        <f>ROUND(Y226*Source!I572,9)</f>
        <v>1.2492479999999999</v>
      </c>
      <c r="CY226">
        <f t="shared" si="100"/>
        <v>232.73</v>
      </c>
      <c r="CZ226">
        <f t="shared" si="101"/>
        <v>6.44</v>
      </c>
      <c r="DA226">
        <f t="shared" si="102"/>
        <v>33.43</v>
      </c>
      <c r="DB226">
        <f t="shared" si="103"/>
        <v>0.05</v>
      </c>
      <c r="DC226">
        <f t="shared" si="104"/>
        <v>0</v>
      </c>
      <c r="DD226" t="s">
        <v>3</v>
      </c>
      <c r="DE226" t="s">
        <v>3</v>
      </c>
      <c r="DF226">
        <f t="shared" si="105"/>
        <v>268.95</v>
      </c>
      <c r="DG226">
        <f t="shared" si="106"/>
        <v>0</v>
      </c>
      <c r="DH226">
        <f t="shared" si="98"/>
        <v>0</v>
      </c>
      <c r="DI226">
        <f t="shared" si="87"/>
        <v>0</v>
      </c>
      <c r="DJ226">
        <f t="shared" si="107"/>
        <v>268.95</v>
      </c>
      <c r="DK226">
        <v>0</v>
      </c>
      <c r="DL226" t="s">
        <v>3</v>
      </c>
      <c r="DM226">
        <v>0</v>
      </c>
      <c r="DN226" t="s">
        <v>3</v>
      </c>
      <c r="DO226">
        <v>0</v>
      </c>
    </row>
    <row r="227" spans="1:119" x14ac:dyDescent="0.25">
      <c r="A227">
        <f>ROW(Source!A820)</f>
        <v>820</v>
      </c>
      <c r="B227">
        <v>54971259</v>
      </c>
      <c r="C227">
        <v>54978686</v>
      </c>
      <c r="D227">
        <v>55424304</v>
      </c>
      <c r="E227">
        <v>1081</v>
      </c>
      <c r="F227">
        <v>1</v>
      </c>
      <c r="G227">
        <v>1081</v>
      </c>
      <c r="H227">
        <v>1</v>
      </c>
      <c r="I227" t="s">
        <v>1552</v>
      </c>
      <c r="J227" t="s">
        <v>3</v>
      </c>
      <c r="K227" t="s">
        <v>1553</v>
      </c>
      <c r="L227">
        <v>1191</v>
      </c>
      <c r="N227">
        <v>1013</v>
      </c>
      <c r="O227" t="s">
        <v>1554</v>
      </c>
      <c r="P227" t="s">
        <v>1554</v>
      </c>
      <c r="Q227">
        <v>1</v>
      </c>
      <c r="W227">
        <v>0</v>
      </c>
      <c r="X227">
        <v>476480486</v>
      </c>
      <c r="Y227">
        <f>(AT227*1.2)</f>
        <v>21.768000000000001</v>
      </c>
      <c r="AA227">
        <v>0</v>
      </c>
      <c r="AB227">
        <v>0</v>
      </c>
      <c r="AC227">
        <v>0</v>
      </c>
      <c r="AD227">
        <v>0</v>
      </c>
      <c r="AE227">
        <v>0</v>
      </c>
      <c r="AF227">
        <v>0</v>
      </c>
      <c r="AG227">
        <v>0</v>
      </c>
      <c r="AH227">
        <v>0</v>
      </c>
      <c r="AI227">
        <v>1</v>
      </c>
      <c r="AJ227">
        <v>1</v>
      </c>
      <c r="AK227">
        <v>1</v>
      </c>
      <c r="AL227">
        <v>1</v>
      </c>
      <c r="AM227">
        <v>-2</v>
      </c>
      <c r="AN227">
        <v>0</v>
      </c>
      <c r="AO227">
        <v>1</v>
      </c>
      <c r="AP227">
        <v>1</v>
      </c>
      <c r="AQ227">
        <v>0</v>
      </c>
      <c r="AR227">
        <v>0</v>
      </c>
      <c r="AS227" t="s">
        <v>3</v>
      </c>
      <c r="AT227">
        <v>18.14</v>
      </c>
      <c r="AU227" t="s">
        <v>42</v>
      </c>
      <c r="AV227">
        <v>1</v>
      </c>
      <c r="AW227">
        <v>2</v>
      </c>
      <c r="AX227">
        <v>57036467</v>
      </c>
      <c r="AY227">
        <v>1</v>
      </c>
      <c r="AZ227">
        <v>0</v>
      </c>
      <c r="BA227">
        <v>279</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CU227">
        <f>ROUND(AT227*Source!I820*AH227*AL227,2)</f>
        <v>0</v>
      </c>
      <c r="CV227">
        <f>ROUND(Y227*Source!I820,9)</f>
        <v>16.979040000000001</v>
      </c>
      <c r="CW227">
        <v>0</v>
      </c>
      <c r="CX227">
        <f>ROUND(Y227*Source!I820,9)</f>
        <v>16.979040000000001</v>
      </c>
      <c r="CY227">
        <f>AD227</f>
        <v>0</v>
      </c>
      <c r="CZ227">
        <f>AH227</f>
        <v>0</v>
      </c>
      <c r="DA227">
        <f>AL227</f>
        <v>1</v>
      </c>
      <c r="DB227">
        <f>ROUND((ROUND(AT227*CZ227,2)*1.2),6)</f>
        <v>0</v>
      </c>
      <c r="DC227">
        <f>ROUND((ROUND(AT227*AG227,2)*1.2),6)</f>
        <v>0</v>
      </c>
      <c r="DD227" t="s">
        <v>3</v>
      </c>
      <c r="DE227" t="s">
        <v>3</v>
      </c>
      <c r="DF227">
        <f t="shared" ref="DF227:DF240" si="108">ROUND(ROUND(AE227,2)*CX227,2)</f>
        <v>0</v>
      </c>
      <c r="DG227">
        <f t="shared" si="106"/>
        <v>0</v>
      </c>
      <c r="DH227">
        <f t="shared" si="98"/>
        <v>0</v>
      </c>
      <c r="DI227">
        <f t="shared" si="87"/>
        <v>0</v>
      </c>
      <c r="DJ227">
        <f>DI227</f>
        <v>0</v>
      </c>
      <c r="DK227">
        <v>0</v>
      </c>
      <c r="DL227" t="s">
        <v>3</v>
      </c>
      <c r="DM227">
        <v>0</v>
      </c>
      <c r="DN227" t="s">
        <v>3</v>
      </c>
      <c r="DO227">
        <v>0</v>
      </c>
    </row>
    <row r="228" spans="1:119" x14ac:dyDescent="0.25">
      <c r="A228">
        <f>ROW(Source!A820)</f>
        <v>820</v>
      </c>
      <c r="B228">
        <v>54971259</v>
      </c>
      <c r="C228">
        <v>54978686</v>
      </c>
      <c r="D228">
        <v>55490209</v>
      </c>
      <c r="E228">
        <v>1</v>
      </c>
      <c r="F228">
        <v>1</v>
      </c>
      <c r="G228">
        <v>1081</v>
      </c>
      <c r="H228">
        <v>2</v>
      </c>
      <c r="I228" t="s">
        <v>1555</v>
      </c>
      <c r="J228" t="s">
        <v>1556</v>
      </c>
      <c r="K228" t="s">
        <v>1557</v>
      </c>
      <c r="L228">
        <v>1368</v>
      </c>
      <c r="N228">
        <v>1011</v>
      </c>
      <c r="O228" t="s">
        <v>1558</v>
      </c>
      <c r="P228" t="s">
        <v>1558</v>
      </c>
      <c r="Q228">
        <v>1</v>
      </c>
      <c r="W228">
        <v>0</v>
      </c>
      <c r="X228">
        <v>874612079</v>
      </c>
      <c r="Y228">
        <f>(AT228*1.2)</f>
        <v>0.06</v>
      </c>
      <c r="AA228">
        <v>0</v>
      </c>
      <c r="AB228">
        <v>87.01</v>
      </c>
      <c r="AC228">
        <v>13.21</v>
      </c>
      <c r="AD228">
        <v>0</v>
      </c>
      <c r="AE228">
        <v>0</v>
      </c>
      <c r="AF228">
        <v>83.1</v>
      </c>
      <c r="AG228">
        <v>12.62</v>
      </c>
      <c r="AH228">
        <v>0</v>
      </c>
      <c r="AI228">
        <v>1</v>
      </c>
      <c r="AJ228">
        <v>1</v>
      </c>
      <c r="AK228">
        <v>1</v>
      </c>
      <c r="AL228">
        <v>1</v>
      </c>
      <c r="AM228">
        <v>-2</v>
      </c>
      <c r="AN228">
        <v>0</v>
      </c>
      <c r="AO228">
        <v>1</v>
      </c>
      <c r="AP228">
        <v>1</v>
      </c>
      <c r="AQ228">
        <v>0</v>
      </c>
      <c r="AR228">
        <v>0</v>
      </c>
      <c r="AS228" t="s">
        <v>3</v>
      </c>
      <c r="AT228">
        <v>0.05</v>
      </c>
      <c r="AU228" t="s">
        <v>42</v>
      </c>
      <c r="AV228">
        <v>0</v>
      </c>
      <c r="AW228">
        <v>2</v>
      </c>
      <c r="AX228">
        <v>57036468</v>
      </c>
      <c r="AY228">
        <v>1</v>
      </c>
      <c r="AZ228">
        <v>0</v>
      </c>
      <c r="BA228">
        <v>280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CV228">
        <v>0</v>
      </c>
      <c r="CW228">
        <f>ROUND(Y228*Source!I820*DO228,9)</f>
        <v>0.59061600000000003</v>
      </c>
      <c r="CX228">
        <f>ROUND(Y228*Source!I820,9)</f>
        <v>4.6800000000000001E-2</v>
      </c>
      <c r="CY228">
        <f>AB228</f>
        <v>87.01</v>
      </c>
      <c r="CZ228">
        <f>AF228</f>
        <v>83.1</v>
      </c>
      <c r="DA228">
        <f>AJ228</f>
        <v>1</v>
      </c>
      <c r="DB228">
        <f>ROUND((ROUND(AT228*CZ228,2)*1.2),6)</f>
        <v>4.992</v>
      </c>
      <c r="DC228">
        <f>ROUND((ROUND(AT228*AG228,2)*1.2),6)</f>
        <v>0.75600000000000001</v>
      </c>
      <c r="DD228" t="s">
        <v>3</v>
      </c>
      <c r="DE228" t="s">
        <v>3</v>
      </c>
      <c r="DF228">
        <f t="shared" si="108"/>
        <v>0</v>
      </c>
      <c r="DG228">
        <f t="shared" si="106"/>
        <v>3.89</v>
      </c>
      <c r="DH228">
        <f t="shared" si="98"/>
        <v>0.59</v>
      </c>
      <c r="DI228">
        <f t="shared" si="87"/>
        <v>0</v>
      </c>
      <c r="DJ228">
        <f>DG228</f>
        <v>3.89</v>
      </c>
      <c r="DK228">
        <v>0</v>
      </c>
      <c r="DL228" t="s">
        <v>1559</v>
      </c>
      <c r="DM228">
        <v>0</v>
      </c>
      <c r="DN228" t="s">
        <v>1554</v>
      </c>
      <c r="DO228">
        <v>12.62</v>
      </c>
    </row>
    <row r="229" spans="1:119" x14ac:dyDescent="0.25">
      <c r="A229">
        <f>ROW(Source!A820)</f>
        <v>820</v>
      </c>
      <c r="B229">
        <v>54971259</v>
      </c>
      <c r="C229">
        <v>54978686</v>
      </c>
      <c r="D229">
        <v>55490270</v>
      </c>
      <c r="E229">
        <v>1</v>
      </c>
      <c r="F229">
        <v>1</v>
      </c>
      <c r="G229">
        <v>1081</v>
      </c>
      <c r="H229">
        <v>2</v>
      </c>
      <c r="I229" t="s">
        <v>1589</v>
      </c>
      <c r="J229" t="s">
        <v>1590</v>
      </c>
      <c r="K229" t="s">
        <v>1591</v>
      </c>
      <c r="L229">
        <v>1368</v>
      </c>
      <c r="N229">
        <v>1011</v>
      </c>
      <c r="O229" t="s">
        <v>1558</v>
      </c>
      <c r="P229" t="s">
        <v>1558</v>
      </c>
      <c r="Q229">
        <v>1</v>
      </c>
      <c r="W229">
        <v>0</v>
      </c>
      <c r="X229">
        <v>-1412866184</v>
      </c>
      <c r="Y229">
        <f>(AT229*1.2)</f>
        <v>0.252</v>
      </c>
      <c r="AA229">
        <v>0</v>
      </c>
      <c r="AB229">
        <v>0.44</v>
      </c>
      <c r="AC229">
        <v>0</v>
      </c>
      <c r="AD229">
        <v>0</v>
      </c>
      <c r="AE229">
        <v>0</v>
      </c>
      <c r="AF229">
        <v>0.42</v>
      </c>
      <c r="AG229">
        <v>0</v>
      </c>
      <c r="AH229">
        <v>0</v>
      </c>
      <c r="AI229">
        <v>1</v>
      </c>
      <c r="AJ229">
        <v>1</v>
      </c>
      <c r="AK229">
        <v>1</v>
      </c>
      <c r="AL229">
        <v>1</v>
      </c>
      <c r="AM229">
        <v>-2</v>
      </c>
      <c r="AN229">
        <v>0</v>
      </c>
      <c r="AO229">
        <v>1</v>
      </c>
      <c r="AP229">
        <v>1</v>
      </c>
      <c r="AQ229">
        <v>0</v>
      </c>
      <c r="AR229">
        <v>0</v>
      </c>
      <c r="AS229" t="s">
        <v>3</v>
      </c>
      <c r="AT229">
        <v>0.21</v>
      </c>
      <c r="AU229" t="s">
        <v>42</v>
      </c>
      <c r="AV229">
        <v>0</v>
      </c>
      <c r="AW229">
        <v>2</v>
      </c>
      <c r="AX229">
        <v>57036469</v>
      </c>
      <c r="AY229">
        <v>1</v>
      </c>
      <c r="AZ229">
        <v>0</v>
      </c>
      <c r="BA229">
        <v>281</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CV229">
        <v>0</v>
      </c>
      <c r="CW229">
        <f>ROUND(Y229*Source!I820*DO229,9)</f>
        <v>0</v>
      </c>
      <c r="CX229">
        <f>ROUND(Y229*Source!I820,9)</f>
        <v>0.19656000000000001</v>
      </c>
      <c r="CY229">
        <f>AB229</f>
        <v>0.44</v>
      </c>
      <c r="CZ229">
        <f>AF229</f>
        <v>0.42</v>
      </c>
      <c r="DA229">
        <f>AJ229</f>
        <v>1</v>
      </c>
      <c r="DB229">
        <f>ROUND((ROUND(AT229*CZ229,2)*1.2),6)</f>
        <v>0.108</v>
      </c>
      <c r="DC229">
        <f>ROUND((ROUND(AT229*AG229,2)*1.2),6)</f>
        <v>0</v>
      </c>
      <c r="DD229" t="s">
        <v>3</v>
      </c>
      <c r="DE229" t="s">
        <v>3</v>
      </c>
      <c r="DF229">
        <f t="shared" si="108"/>
        <v>0</v>
      </c>
      <c r="DG229">
        <f t="shared" si="106"/>
        <v>0.08</v>
      </c>
      <c r="DH229">
        <f t="shared" si="98"/>
        <v>0</v>
      </c>
      <c r="DI229">
        <f t="shared" si="87"/>
        <v>0</v>
      </c>
      <c r="DJ229">
        <f>DG229</f>
        <v>0.08</v>
      </c>
      <c r="DK229">
        <v>0</v>
      </c>
      <c r="DL229" t="s">
        <v>3</v>
      </c>
      <c r="DM229">
        <v>0</v>
      </c>
      <c r="DN229" t="s">
        <v>3</v>
      </c>
      <c r="DO229">
        <v>0</v>
      </c>
    </row>
    <row r="230" spans="1:119" x14ac:dyDescent="0.25">
      <c r="A230">
        <f>ROW(Source!A820)</f>
        <v>820</v>
      </c>
      <c r="B230">
        <v>54971259</v>
      </c>
      <c r="C230">
        <v>54978686</v>
      </c>
      <c r="D230">
        <v>55489510</v>
      </c>
      <c r="E230">
        <v>1</v>
      </c>
      <c r="F230">
        <v>1</v>
      </c>
      <c r="G230">
        <v>1081</v>
      </c>
      <c r="H230">
        <v>2</v>
      </c>
      <c r="I230" t="s">
        <v>1697</v>
      </c>
      <c r="J230" t="s">
        <v>1698</v>
      </c>
      <c r="K230" t="s">
        <v>1699</v>
      </c>
      <c r="L230">
        <v>1368</v>
      </c>
      <c r="N230">
        <v>1011</v>
      </c>
      <c r="O230" t="s">
        <v>1558</v>
      </c>
      <c r="P230" t="s">
        <v>1558</v>
      </c>
      <c r="Q230">
        <v>1</v>
      </c>
      <c r="W230">
        <v>0</v>
      </c>
      <c r="X230">
        <v>1364481760</v>
      </c>
      <c r="Y230">
        <f>(AT230*1.2)</f>
        <v>5.3999999999999999E-2</v>
      </c>
      <c r="AA230">
        <v>0</v>
      </c>
      <c r="AB230">
        <v>56.43</v>
      </c>
      <c r="AC230">
        <v>13.21</v>
      </c>
      <c r="AD230">
        <v>0</v>
      </c>
      <c r="AE230">
        <v>0</v>
      </c>
      <c r="AF230">
        <v>53.9</v>
      </c>
      <c r="AG230">
        <v>12.62</v>
      </c>
      <c r="AH230">
        <v>0</v>
      </c>
      <c r="AI230">
        <v>1</v>
      </c>
      <c r="AJ230">
        <v>1</v>
      </c>
      <c r="AK230">
        <v>1</v>
      </c>
      <c r="AL230">
        <v>1</v>
      </c>
      <c r="AM230">
        <v>-2</v>
      </c>
      <c r="AN230">
        <v>0</v>
      </c>
      <c r="AO230">
        <v>1</v>
      </c>
      <c r="AP230">
        <v>1</v>
      </c>
      <c r="AQ230">
        <v>0</v>
      </c>
      <c r="AR230">
        <v>0</v>
      </c>
      <c r="AS230" t="s">
        <v>3</v>
      </c>
      <c r="AT230">
        <v>4.4999999999999998E-2</v>
      </c>
      <c r="AU230" t="s">
        <v>42</v>
      </c>
      <c r="AV230">
        <v>0</v>
      </c>
      <c r="AW230">
        <v>2</v>
      </c>
      <c r="AX230">
        <v>57036470</v>
      </c>
      <c r="AY230">
        <v>1</v>
      </c>
      <c r="AZ230">
        <v>0</v>
      </c>
      <c r="BA230">
        <v>282</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CV230">
        <v>0</v>
      </c>
      <c r="CW230">
        <f>ROUND(Y230*Source!I820*DO230,9)</f>
        <v>0.53155439999999998</v>
      </c>
      <c r="CX230">
        <f>ROUND(Y230*Source!I820,9)</f>
        <v>4.2119999999999998E-2</v>
      </c>
      <c r="CY230">
        <f>AB230</f>
        <v>56.43</v>
      </c>
      <c r="CZ230">
        <f>AF230</f>
        <v>53.9</v>
      </c>
      <c r="DA230">
        <f>AJ230</f>
        <v>1</v>
      </c>
      <c r="DB230">
        <f>ROUND((ROUND(AT230*CZ230,2)*1.2),6)</f>
        <v>2.9159999999999999</v>
      </c>
      <c r="DC230">
        <f>ROUND((ROUND(AT230*AG230,2)*1.2),6)</f>
        <v>0.68400000000000005</v>
      </c>
      <c r="DD230" t="s">
        <v>3</v>
      </c>
      <c r="DE230" t="s">
        <v>3</v>
      </c>
      <c r="DF230">
        <f t="shared" si="108"/>
        <v>0</v>
      </c>
      <c r="DG230">
        <f t="shared" si="106"/>
        <v>2.27</v>
      </c>
      <c r="DH230">
        <f t="shared" si="98"/>
        <v>0.53</v>
      </c>
      <c r="DI230">
        <f t="shared" si="87"/>
        <v>0</v>
      </c>
      <c r="DJ230">
        <f>DG230</f>
        <v>2.27</v>
      </c>
      <c r="DK230">
        <v>0</v>
      </c>
      <c r="DL230" t="s">
        <v>1559</v>
      </c>
      <c r="DM230">
        <v>0</v>
      </c>
      <c r="DN230" t="s">
        <v>1554</v>
      </c>
      <c r="DO230">
        <v>12.62</v>
      </c>
    </row>
    <row r="231" spans="1:119" x14ac:dyDescent="0.25">
      <c r="A231">
        <f>ROW(Source!A820)</f>
        <v>820</v>
      </c>
      <c r="B231">
        <v>54971259</v>
      </c>
      <c r="C231">
        <v>54978686</v>
      </c>
      <c r="D231">
        <v>55459234</v>
      </c>
      <c r="E231">
        <v>1</v>
      </c>
      <c r="F231">
        <v>1</v>
      </c>
      <c r="G231">
        <v>1081</v>
      </c>
      <c r="H231">
        <v>3</v>
      </c>
      <c r="I231" t="s">
        <v>1700</v>
      </c>
      <c r="J231" t="s">
        <v>1701</v>
      </c>
      <c r="K231" t="s">
        <v>1702</v>
      </c>
      <c r="L231">
        <v>1346</v>
      </c>
      <c r="N231">
        <v>1009</v>
      </c>
      <c r="O231" t="s">
        <v>222</v>
      </c>
      <c r="P231" t="s">
        <v>222</v>
      </c>
      <c r="Q231">
        <v>1</v>
      </c>
      <c r="W231">
        <v>0</v>
      </c>
      <c r="X231">
        <v>1343467368</v>
      </c>
      <c r="Y231">
        <f>(AT231*1)</f>
        <v>3.0000000000000001E-3</v>
      </c>
      <c r="AA231">
        <v>1.61</v>
      </c>
      <c r="AB231">
        <v>0</v>
      </c>
      <c r="AC231">
        <v>0</v>
      </c>
      <c r="AD231">
        <v>0</v>
      </c>
      <c r="AE231">
        <v>1.61</v>
      </c>
      <c r="AF231">
        <v>0</v>
      </c>
      <c r="AG231">
        <v>0</v>
      </c>
      <c r="AH231">
        <v>0</v>
      </c>
      <c r="AI231">
        <v>1</v>
      </c>
      <c r="AJ231">
        <v>1</v>
      </c>
      <c r="AK231">
        <v>1</v>
      </c>
      <c r="AL231">
        <v>1</v>
      </c>
      <c r="AM231">
        <v>-2</v>
      </c>
      <c r="AN231">
        <v>0</v>
      </c>
      <c r="AO231">
        <v>1</v>
      </c>
      <c r="AP231">
        <v>1</v>
      </c>
      <c r="AQ231">
        <v>0</v>
      </c>
      <c r="AR231">
        <v>0</v>
      </c>
      <c r="AS231" t="s">
        <v>3</v>
      </c>
      <c r="AT231">
        <v>3.0000000000000001E-3</v>
      </c>
      <c r="AU231" t="s">
        <v>22</v>
      </c>
      <c r="AV231">
        <v>0</v>
      </c>
      <c r="AW231">
        <v>2</v>
      </c>
      <c r="AX231">
        <v>57036471</v>
      </c>
      <c r="AY231">
        <v>1</v>
      </c>
      <c r="AZ231">
        <v>0</v>
      </c>
      <c r="BA231">
        <v>283</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CV231">
        <v>0</v>
      </c>
      <c r="CW231">
        <v>0</v>
      </c>
      <c r="CX231">
        <f>ROUND(Y231*Source!I820,9)</f>
        <v>2.3400000000000001E-3</v>
      </c>
      <c r="CY231">
        <f t="shared" ref="CY231:CY236" si="109">AA231</f>
        <v>1.61</v>
      </c>
      <c r="CZ231">
        <f t="shared" ref="CZ231:CZ236" si="110">AE231</f>
        <v>1.61</v>
      </c>
      <c r="DA231">
        <f t="shared" ref="DA231:DA236" si="111">AI231</f>
        <v>1</v>
      </c>
      <c r="DB231">
        <f>ROUND((ROUND(AT231*CZ231,2)*1),6)</f>
        <v>0</v>
      </c>
      <c r="DC231">
        <f>ROUND((ROUND(AT231*AG231,2)*1),6)</f>
        <v>0</v>
      </c>
      <c r="DD231" t="s">
        <v>3</v>
      </c>
      <c r="DE231" t="s">
        <v>3</v>
      </c>
      <c r="DF231">
        <f t="shared" si="108"/>
        <v>0</v>
      </c>
      <c r="DG231">
        <f t="shared" si="106"/>
        <v>0</v>
      </c>
      <c r="DH231">
        <f t="shared" si="98"/>
        <v>0</v>
      </c>
      <c r="DI231">
        <f t="shared" si="87"/>
        <v>0</v>
      </c>
      <c r="DJ231">
        <f t="shared" ref="DJ231:DJ236" si="112">DF231</f>
        <v>0</v>
      </c>
      <c r="DK231">
        <v>0</v>
      </c>
      <c r="DL231" t="s">
        <v>3</v>
      </c>
      <c r="DM231">
        <v>0</v>
      </c>
      <c r="DN231" t="s">
        <v>3</v>
      </c>
      <c r="DO231">
        <v>0</v>
      </c>
    </row>
    <row r="232" spans="1:119" x14ac:dyDescent="0.25">
      <c r="A232">
        <f>ROW(Source!A820)</f>
        <v>820</v>
      </c>
      <c r="B232">
        <v>54971259</v>
      </c>
      <c r="C232">
        <v>54978686</v>
      </c>
      <c r="D232">
        <v>55466158</v>
      </c>
      <c r="E232">
        <v>1</v>
      </c>
      <c r="F232">
        <v>1</v>
      </c>
      <c r="G232">
        <v>1081</v>
      </c>
      <c r="H232">
        <v>3</v>
      </c>
      <c r="I232" t="s">
        <v>1703</v>
      </c>
      <c r="J232" t="s">
        <v>1704</v>
      </c>
      <c r="K232" t="s">
        <v>1705</v>
      </c>
      <c r="L232">
        <v>1354</v>
      </c>
      <c r="N232">
        <v>1010</v>
      </c>
      <c r="O232" t="s">
        <v>266</v>
      </c>
      <c r="P232" t="s">
        <v>266</v>
      </c>
      <c r="Q232">
        <v>1</v>
      </c>
      <c r="W232">
        <v>0</v>
      </c>
      <c r="X232">
        <v>-400075818</v>
      </c>
      <c r="Y232">
        <f>(AT232*1)</f>
        <v>0.14000000000000001</v>
      </c>
      <c r="AA232">
        <v>48.47</v>
      </c>
      <c r="AB232">
        <v>0</v>
      </c>
      <c r="AC232">
        <v>0</v>
      </c>
      <c r="AD232">
        <v>0</v>
      </c>
      <c r="AE232">
        <v>48.47</v>
      </c>
      <c r="AF232">
        <v>0</v>
      </c>
      <c r="AG232">
        <v>0</v>
      </c>
      <c r="AH232">
        <v>0</v>
      </c>
      <c r="AI232">
        <v>1</v>
      </c>
      <c r="AJ232">
        <v>1</v>
      </c>
      <c r="AK232">
        <v>1</v>
      </c>
      <c r="AL232">
        <v>1</v>
      </c>
      <c r="AM232">
        <v>-2</v>
      </c>
      <c r="AN232">
        <v>0</v>
      </c>
      <c r="AO232">
        <v>1</v>
      </c>
      <c r="AP232">
        <v>1</v>
      </c>
      <c r="AQ232">
        <v>0</v>
      </c>
      <c r="AR232">
        <v>0</v>
      </c>
      <c r="AS232" t="s">
        <v>3</v>
      </c>
      <c r="AT232">
        <v>0.14000000000000001</v>
      </c>
      <c r="AU232" t="s">
        <v>22</v>
      </c>
      <c r="AV232">
        <v>0</v>
      </c>
      <c r="AW232">
        <v>2</v>
      </c>
      <c r="AX232">
        <v>57036472</v>
      </c>
      <c r="AY232">
        <v>1</v>
      </c>
      <c r="AZ232">
        <v>0</v>
      </c>
      <c r="BA232">
        <v>284</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CV232">
        <v>0</v>
      </c>
      <c r="CW232">
        <v>0</v>
      </c>
      <c r="CX232">
        <f>ROUND(Y232*Source!I820,9)</f>
        <v>0.10920000000000001</v>
      </c>
      <c r="CY232">
        <f t="shared" si="109"/>
        <v>48.47</v>
      </c>
      <c r="CZ232">
        <f t="shared" si="110"/>
        <v>48.47</v>
      </c>
      <c r="DA232">
        <f t="shared" si="111"/>
        <v>1</v>
      </c>
      <c r="DB232">
        <f>ROUND((ROUND(AT232*CZ232,2)*1),6)</f>
        <v>6.79</v>
      </c>
      <c r="DC232">
        <f>ROUND((ROUND(AT232*AG232,2)*1),6)</f>
        <v>0</v>
      </c>
      <c r="DD232" t="s">
        <v>3</v>
      </c>
      <c r="DE232" t="s">
        <v>3</v>
      </c>
      <c r="DF232">
        <f t="shared" si="108"/>
        <v>5.29</v>
      </c>
      <c r="DG232">
        <f t="shared" si="106"/>
        <v>0</v>
      </c>
      <c r="DH232">
        <f t="shared" si="98"/>
        <v>0</v>
      </c>
      <c r="DI232">
        <f t="shared" si="87"/>
        <v>0</v>
      </c>
      <c r="DJ232">
        <f t="shared" si="112"/>
        <v>5.29</v>
      </c>
      <c r="DK232">
        <v>0</v>
      </c>
      <c r="DL232" t="s">
        <v>3</v>
      </c>
      <c r="DM232">
        <v>0</v>
      </c>
      <c r="DN232" t="s">
        <v>3</v>
      </c>
      <c r="DO232">
        <v>0</v>
      </c>
    </row>
    <row r="233" spans="1:119" x14ac:dyDescent="0.25">
      <c r="A233">
        <f>ROW(Source!A820)</f>
        <v>820</v>
      </c>
      <c r="B233">
        <v>54971259</v>
      </c>
      <c r="C233">
        <v>54978686</v>
      </c>
      <c r="D233">
        <v>55459835</v>
      </c>
      <c r="E233">
        <v>1</v>
      </c>
      <c r="F233">
        <v>1</v>
      </c>
      <c r="G233">
        <v>1081</v>
      </c>
      <c r="H233">
        <v>3</v>
      </c>
      <c r="I233" t="s">
        <v>1706</v>
      </c>
      <c r="J233" t="s">
        <v>1707</v>
      </c>
      <c r="K233" t="s">
        <v>1708</v>
      </c>
      <c r="L233">
        <v>1348</v>
      </c>
      <c r="N233">
        <v>1009</v>
      </c>
      <c r="O233" t="s">
        <v>1092</v>
      </c>
      <c r="P233" t="s">
        <v>1092</v>
      </c>
      <c r="Q233">
        <v>1000</v>
      </c>
      <c r="W233">
        <v>0</v>
      </c>
      <c r="X233">
        <v>-1860917919</v>
      </c>
      <c r="Y233">
        <f>(AT233*1)</f>
        <v>7.9999999999999996E-6</v>
      </c>
      <c r="AA233">
        <v>12521.99</v>
      </c>
      <c r="AB233">
        <v>0</v>
      </c>
      <c r="AC233">
        <v>0</v>
      </c>
      <c r="AD233">
        <v>0</v>
      </c>
      <c r="AE233">
        <v>12521.99</v>
      </c>
      <c r="AF233">
        <v>0</v>
      </c>
      <c r="AG233">
        <v>0</v>
      </c>
      <c r="AH233">
        <v>0</v>
      </c>
      <c r="AI233">
        <v>1</v>
      </c>
      <c r="AJ233">
        <v>1</v>
      </c>
      <c r="AK233">
        <v>1</v>
      </c>
      <c r="AL233">
        <v>1</v>
      </c>
      <c r="AM233">
        <v>-2</v>
      </c>
      <c r="AN233">
        <v>0</v>
      </c>
      <c r="AO233">
        <v>1</v>
      </c>
      <c r="AP233">
        <v>1</v>
      </c>
      <c r="AQ233">
        <v>0</v>
      </c>
      <c r="AR233">
        <v>0</v>
      </c>
      <c r="AS233" t="s">
        <v>3</v>
      </c>
      <c r="AT233">
        <v>7.9999999999999996E-6</v>
      </c>
      <c r="AU233" t="s">
        <v>22</v>
      </c>
      <c r="AV233">
        <v>0</v>
      </c>
      <c r="AW233">
        <v>2</v>
      </c>
      <c r="AX233">
        <v>57036473</v>
      </c>
      <c r="AY233">
        <v>1</v>
      </c>
      <c r="AZ233">
        <v>0</v>
      </c>
      <c r="BA233">
        <v>285</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CV233">
        <v>0</v>
      </c>
      <c r="CW233">
        <v>0</v>
      </c>
      <c r="CX233">
        <f>ROUND(Y233*Source!I820,9)</f>
        <v>6.2400000000000004E-6</v>
      </c>
      <c r="CY233">
        <f t="shared" si="109"/>
        <v>12521.99</v>
      </c>
      <c r="CZ233">
        <f t="shared" si="110"/>
        <v>12521.99</v>
      </c>
      <c r="DA233">
        <f t="shared" si="111"/>
        <v>1</v>
      </c>
      <c r="DB233">
        <f>ROUND((ROUND(AT233*CZ233,2)*1),6)</f>
        <v>0.1</v>
      </c>
      <c r="DC233">
        <f>ROUND((ROUND(AT233*AG233,2)*1),6)</f>
        <v>0</v>
      </c>
      <c r="DD233" t="s">
        <v>3</v>
      </c>
      <c r="DE233" t="s">
        <v>3</v>
      </c>
      <c r="DF233">
        <f t="shared" si="108"/>
        <v>0.08</v>
      </c>
      <c r="DG233">
        <f t="shared" si="106"/>
        <v>0</v>
      </c>
      <c r="DH233">
        <f t="shared" si="98"/>
        <v>0</v>
      </c>
      <c r="DI233">
        <f t="shared" si="87"/>
        <v>0</v>
      </c>
      <c r="DJ233">
        <f t="shared" si="112"/>
        <v>0.08</v>
      </c>
      <c r="DK233">
        <v>0</v>
      </c>
      <c r="DL233" t="s">
        <v>3</v>
      </c>
      <c r="DM233">
        <v>0</v>
      </c>
      <c r="DN233" t="s">
        <v>3</v>
      </c>
      <c r="DO233">
        <v>0</v>
      </c>
    </row>
    <row r="234" spans="1:119" x14ac:dyDescent="0.25">
      <c r="A234">
        <f>ROW(Source!A820)</f>
        <v>820</v>
      </c>
      <c r="B234">
        <v>54971259</v>
      </c>
      <c r="C234">
        <v>54978686</v>
      </c>
      <c r="D234">
        <v>55482798</v>
      </c>
      <c r="E234">
        <v>1</v>
      </c>
      <c r="F234">
        <v>1</v>
      </c>
      <c r="G234">
        <v>1081</v>
      </c>
      <c r="H234">
        <v>3</v>
      </c>
      <c r="I234" t="s">
        <v>1030</v>
      </c>
      <c r="J234" t="s">
        <v>1032</v>
      </c>
      <c r="K234" t="s">
        <v>1031</v>
      </c>
      <c r="L234">
        <v>1354</v>
      </c>
      <c r="N234">
        <v>1010</v>
      </c>
      <c r="O234" t="s">
        <v>266</v>
      </c>
      <c r="P234" t="s">
        <v>266</v>
      </c>
      <c r="Q234">
        <v>1</v>
      </c>
      <c r="W234">
        <v>0</v>
      </c>
      <c r="X234">
        <v>-232737640</v>
      </c>
      <c r="Y234">
        <f>AT234</f>
        <v>33.333333000000003</v>
      </c>
      <c r="AA234">
        <v>1387.4</v>
      </c>
      <c r="AB234">
        <v>0</v>
      </c>
      <c r="AC234">
        <v>0</v>
      </c>
      <c r="AD234">
        <v>0</v>
      </c>
      <c r="AE234">
        <v>1387.4</v>
      </c>
      <c r="AF234">
        <v>0</v>
      </c>
      <c r="AG234">
        <v>0</v>
      </c>
      <c r="AH234">
        <v>0</v>
      </c>
      <c r="AI234">
        <v>1</v>
      </c>
      <c r="AJ234">
        <v>1</v>
      </c>
      <c r="AK234">
        <v>1</v>
      </c>
      <c r="AL234">
        <v>1</v>
      </c>
      <c r="AM234">
        <v>0</v>
      </c>
      <c r="AN234">
        <v>0</v>
      </c>
      <c r="AO234">
        <v>0</v>
      </c>
      <c r="AP234">
        <v>1</v>
      </c>
      <c r="AQ234">
        <v>0</v>
      </c>
      <c r="AR234">
        <v>0</v>
      </c>
      <c r="AS234" t="s">
        <v>3</v>
      </c>
      <c r="AT234">
        <v>33.333333000000003</v>
      </c>
      <c r="AU234" t="s">
        <v>3</v>
      </c>
      <c r="AV234">
        <v>0</v>
      </c>
      <c r="AW234">
        <v>1</v>
      </c>
      <c r="AX234">
        <v>-1</v>
      </c>
      <c r="AY234">
        <v>0</v>
      </c>
      <c r="AZ234">
        <v>0</v>
      </c>
      <c r="BA234" t="s">
        <v>3</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CV234">
        <v>0</v>
      </c>
      <c r="CW234">
        <v>0</v>
      </c>
      <c r="CX234">
        <f>ROUND(Y234*Source!I820,9)</f>
        <v>25.99999974</v>
      </c>
      <c r="CY234">
        <f t="shared" si="109"/>
        <v>1387.4</v>
      </c>
      <c r="CZ234">
        <f t="shared" si="110"/>
        <v>1387.4</v>
      </c>
      <c r="DA234">
        <f t="shared" si="111"/>
        <v>1</v>
      </c>
      <c r="DB234">
        <f>ROUND(ROUND(AT234*CZ234,2),6)</f>
        <v>46246.67</v>
      </c>
      <c r="DC234">
        <f>ROUND(ROUND(AT234*AG234,2),6)</f>
        <v>0</v>
      </c>
      <c r="DD234" t="s">
        <v>3</v>
      </c>
      <c r="DE234" t="s">
        <v>3</v>
      </c>
      <c r="DF234">
        <f t="shared" si="108"/>
        <v>36072.400000000001</v>
      </c>
      <c r="DG234">
        <f t="shared" si="106"/>
        <v>0</v>
      </c>
      <c r="DH234">
        <f t="shared" si="98"/>
        <v>0</v>
      </c>
      <c r="DI234">
        <f t="shared" si="87"/>
        <v>0</v>
      </c>
      <c r="DJ234">
        <f t="shared" si="112"/>
        <v>36072.400000000001</v>
      </c>
      <c r="DK234">
        <v>0</v>
      </c>
      <c r="DL234" t="s">
        <v>3</v>
      </c>
      <c r="DM234">
        <v>0</v>
      </c>
      <c r="DN234" t="s">
        <v>3</v>
      </c>
      <c r="DO234">
        <v>0</v>
      </c>
    </row>
    <row r="235" spans="1:119" x14ac:dyDescent="0.25">
      <c r="A235">
        <f>ROW(Source!A820)</f>
        <v>820</v>
      </c>
      <c r="B235">
        <v>54971259</v>
      </c>
      <c r="C235">
        <v>54978686</v>
      </c>
      <c r="D235">
        <v>55469222</v>
      </c>
      <c r="E235">
        <v>1</v>
      </c>
      <c r="F235">
        <v>1</v>
      </c>
      <c r="G235">
        <v>1081</v>
      </c>
      <c r="H235">
        <v>3</v>
      </c>
      <c r="I235" t="s">
        <v>1709</v>
      </c>
      <c r="J235" t="s">
        <v>1710</v>
      </c>
      <c r="K235" t="s">
        <v>1711</v>
      </c>
      <c r="L235">
        <v>1354</v>
      </c>
      <c r="N235">
        <v>1010</v>
      </c>
      <c r="O235" t="s">
        <v>266</v>
      </c>
      <c r="P235" t="s">
        <v>266</v>
      </c>
      <c r="Q235">
        <v>1</v>
      </c>
      <c r="W235">
        <v>0</v>
      </c>
      <c r="X235">
        <v>-1452932200</v>
      </c>
      <c r="Y235">
        <f>(AT235*1)</f>
        <v>1.02</v>
      </c>
      <c r="AA235">
        <v>4.3600000000000003</v>
      </c>
      <c r="AB235">
        <v>0</v>
      </c>
      <c r="AC235">
        <v>0</v>
      </c>
      <c r="AD235">
        <v>0</v>
      </c>
      <c r="AE235">
        <v>4.3600000000000003</v>
      </c>
      <c r="AF235">
        <v>0</v>
      </c>
      <c r="AG235">
        <v>0</v>
      </c>
      <c r="AH235">
        <v>0</v>
      </c>
      <c r="AI235">
        <v>1</v>
      </c>
      <c r="AJ235">
        <v>1</v>
      </c>
      <c r="AK235">
        <v>1</v>
      </c>
      <c r="AL235">
        <v>1</v>
      </c>
      <c r="AM235">
        <v>-2</v>
      </c>
      <c r="AN235">
        <v>0</v>
      </c>
      <c r="AO235">
        <v>1</v>
      </c>
      <c r="AP235">
        <v>1</v>
      </c>
      <c r="AQ235">
        <v>0</v>
      </c>
      <c r="AR235">
        <v>0</v>
      </c>
      <c r="AS235" t="s">
        <v>3</v>
      </c>
      <c r="AT235">
        <v>1.02</v>
      </c>
      <c r="AU235" t="s">
        <v>22</v>
      </c>
      <c r="AV235">
        <v>0</v>
      </c>
      <c r="AW235">
        <v>2</v>
      </c>
      <c r="AX235">
        <v>57036474</v>
      </c>
      <c r="AY235">
        <v>1</v>
      </c>
      <c r="AZ235">
        <v>0</v>
      </c>
      <c r="BA235">
        <v>286</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CV235">
        <v>0</v>
      </c>
      <c r="CW235">
        <v>0</v>
      </c>
      <c r="CX235">
        <f>ROUND(Y235*Source!I820,9)</f>
        <v>0.79559999999999997</v>
      </c>
      <c r="CY235">
        <f t="shared" si="109"/>
        <v>4.3600000000000003</v>
      </c>
      <c r="CZ235">
        <f t="shared" si="110"/>
        <v>4.3600000000000003</v>
      </c>
      <c r="DA235">
        <f t="shared" si="111"/>
        <v>1</v>
      </c>
      <c r="DB235">
        <f>ROUND((ROUND(AT235*CZ235,2)*1),6)</f>
        <v>4.45</v>
      </c>
      <c r="DC235">
        <f>ROUND((ROUND(AT235*AG235,2)*1),6)</f>
        <v>0</v>
      </c>
      <c r="DD235" t="s">
        <v>3</v>
      </c>
      <c r="DE235" t="s">
        <v>3</v>
      </c>
      <c r="DF235">
        <f t="shared" si="108"/>
        <v>3.47</v>
      </c>
      <c r="DG235">
        <f t="shared" si="106"/>
        <v>0</v>
      </c>
      <c r="DH235">
        <f t="shared" si="98"/>
        <v>0</v>
      </c>
      <c r="DI235">
        <f t="shared" si="87"/>
        <v>0</v>
      </c>
      <c r="DJ235">
        <f t="shared" si="112"/>
        <v>3.47</v>
      </c>
      <c r="DK235">
        <v>0</v>
      </c>
      <c r="DL235" t="s">
        <v>3</v>
      </c>
      <c r="DM235">
        <v>0</v>
      </c>
      <c r="DN235" t="s">
        <v>3</v>
      </c>
      <c r="DO235">
        <v>0</v>
      </c>
    </row>
    <row r="236" spans="1:119" x14ac:dyDescent="0.25">
      <c r="A236">
        <f>ROW(Source!A820)</f>
        <v>820</v>
      </c>
      <c r="B236">
        <v>54971259</v>
      </c>
      <c r="C236">
        <v>54978686</v>
      </c>
      <c r="D236">
        <v>55469490</v>
      </c>
      <c r="E236">
        <v>1</v>
      </c>
      <c r="F236">
        <v>1</v>
      </c>
      <c r="G236">
        <v>1081</v>
      </c>
      <c r="H236">
        <v>3</v>
      </c>
      <c r="I236" t="s">
        <v>1034</v>
      </c>
      <c r="J236" t="s">
        <v>1036</v>
      </c>
      <c r="K236" t="s">
        <v>1035</v>
      </c>
      <c r="L236">
        <v>1355</v>
      </c>
      <c r="N236">
        <v>1010</v>
      </c>
      <c r="O236" t="s">
        <v>40</v>
      </c>
      <c r="P236" t="s">
        <v>40</v>
      </c>
      <c r="Q236">
        <v>100</v>
      </c>
      <c r="W236">
        <v>0</v>
      </c>
      <c r="X236">
        <v>-630890957</v>
      </c>
      <c r="Y236">
        <f>AT236</f>
        <v>125</v>
      </c>
      <c r="AA236">
        <v>38.700000000000003</v>
      </c>
      <c r="AB236">
        <v>0</v>
      </c>
      <c r="AC236">
        <v>0</v>
      </c>
      <c r="AD236">
        <v>0</v>
      </c>
      <c r="AE236">
        <v>38.700000000000003</v>
      </c>
      <c r="AF236">
        <v>0</v>
      </c>
      <c r="AG236">
        <v>0</v>
      </c>
      <c r="AH236">
        <v>0</v>
      </c>
      <c r="AI236">
        <v>1</v>
      </c>
      <c r="AJ236">
        <v>1</v>
      </c>
      <c r="AK236">
        <v>1</v>
      </c>
      <c r="AL236">
        <v>1</v>
      </c>
      <c r="AM236">
        <v>0</v>
      </c>
      <c r="AN236">
        <v>0</v>
      </c>
      <c r="AO236">
        <v>0</v>
      </c>
      <c r="AP236">
        <v>1</v>
      </c>
      <c r="AQ236">
        <v>0</v>
      </c>
      <c r="AR236">
        <v>0</v>
      </c>
      <c r="AS236" t="s">
        <v>3</v>
      </c>
      <c r="AT236">
        <v>125</v>
      </c>
      <c r="AU236" t="s">
        <v>3</v>
      </c>
      <c r="AV236">
        <v>0</v>
      </c>
      <c r="AW236">
        <v>1</v>
      </c>
      <c r="AX236">
        <v>-1</v>
      </c>
      <c r="AY236">
        <v>0</v>
      </c>
      <c r="AZ236">
        <v>0</v>
      </c>
      <c r="BA236" t="s">
        <v>3</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CV236">
        <v>0</v>
      </c>
      <c r="CW236">
        <v>0</v>
      </c>
      <c r="CX236">
        <f>ROUND(Y236*Source!I820,9)</f>
        <v>97.5</v>
      </c>
      <c r="CY236">
        <f t="shared" si="109"/>
        <v>38.700000000000003</v>
      </c>
      <c r="CZ236">
        <f t="shared" si="110"/>
        <v>38.700000000000003</v>
      </c>
      <c r="DA236">
        <f t="shared" si="111"/>
        <v>1</v>
      </c>
      <c r="DB236">
        <f>ROUND(ROUND(AT236*CZ236,2),6)</f>
        <v>4837.5</v>
      </c>
      <c r="DC236">
        <f>ROUND(ROUND(AT236*AG236,2),6)</f>
        <v>0</v>
      </c>
      <c r="DD236" t="s">
        <v>3</v>
      </c>
      <c r="DE236" t="s">
        <v>3</v>
      </c>
      <c r="DF236">
        <f t="shared" si="108"/>
        <v>3773.25</v>
      </c>
      <c r="DG236">
        <f t="shared" si="106"/>
        <v>0</v>
      </c>
      <c r="DH236">
        <f t="shared" si="98"/>
        <v>0</v>
      </c>
      <c r="DI236">
        <f t="shared" si="87"/>
        <v>0</v>
      </c>
      <c r="DJ236">
        <f t="shared" si="112"/>
        <v>3773.25</v>
      </c>
      <c r="DK236">
        <v>0</v>
      </c>
      <c r="DL236" t="s">
        <v>3</v>
      </c>
      <c r="DM236">
        <v>0</v>
      </c>
      <c r="DN236" t="s">
        <v>3</v>
      </c>
      <c r="DO236">
        <v>0</v>
      </c>
    </row>
    <row r="237" spans="1:119" x14ac:dyDescent="0.25">
      <c r="A237">
        <f>ROW(Source!A821)</f>
        <v>821</v>
      </c>
      <c r="B237">
        <v>55890823</v>
      </c>
      <c r="C237">
        <v>54978686</v>
      </c>
      <c r="D237">
        <v>55424304</v>
      </c>
      <c r="E237">
        <v>1081</v>
      </c>
      <c r="F237">
        <v>1</v>
      </c>
      <c r="G237">
        <v>1081</v>
      </c>
      <c r="H237">
        <v>1</v>
      </c>
      <c r="I237" t="s">
        <v>1552</v>
      </c>
      <c r="J237" t="s">
        <v>3</v>
      </c>
      <c r="K237" t="s">
        <v>1553</v>
      </c>
      <c r="L237">
        <v>1191</v>
      </c>
      <c r="N237">
        <v>1013</v>
      </c>
      <c r="O237" t="s">
        <v>1554</v>
      </c>
      <c r="P237" t="s">
        <v>1554</v>
      </c>
      <c r="Q237">
        <v>1</v>
      </c>
      <c r="W237">
        <v>0</v>
      </c>
      <c r="X237">
        <v>476480486</v>
      </c>
      <c r="Y237">
        <f>(AT237*1.2)</f>
        <v>21.768000000000001</v>
      </c>
      <c r="AA237">
        <v>0</v>
      </c>
      <c r="AB237">
        <v>0</v>
      </c>
      <c r="AC237">
        <v>0</v>
      </c>
      <c r="AD237">
        <v>0</v>
      </c>
      <c r="AE237">
        <v>0</v>
      </c>
      <c r="AF237">
        <v>0</v>
      </c>
      <c r="AG237">
        <v>0</v>
      </c>
      <c r="AH237">
        <v>0</v>
      </c>
      <c r="AI237">
        <v>1</v>
      </c>
      <c r="AJ237">
        <v>1</v>
      </c>
      <c r="AK237">
        <v>1</v>
      </c>
      <c r="AL237">
        <v>1</v>
      </c>
      <c r="AM237">
        <v>5</v>
      </c>
      <c r="AN237">
        <v>0</v>
      </c>
      <c r="AO237">
        <v>1</v>
      </c>
      <c r="AP237">
        <v>1</v>
      </c>
      <c r="AQ237">
        <v>0</v>
      </c>
      <c r="AR237">
        <v>0</v>
      </c>
      <c r="AS237" t="s">
        <v>3</v>
      </c>
      <c r="AT237">
        <v>18.14</v>
      </c>
      <c r="AU237" t="s">
        <v>42</v>
      </c>
      <c r="AV237">
        <v>1</v>
      </c>
      <c r="AW237">
        <v>2</v>
      </c>
      <c r="AX237">
        <v>57036467</v>
      </c>
      <c r="AY237">
        <v>1</v>
      </c>
      <c r="AZ237">
        <v>0</v>
      </c>
      <c r="BA237">
        <v>292</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CU237">
        <f>ROUND(AT237*Source!I821*AH237*AL237,2)</f>
        <v>0</v>
      </c>
      <c r="CV237">
        <f>ROUND(Y237*Source!I821,9)</f>
        <v>16.979040000000001</v>
      </c>
      <c r="CW237">
        <v>0</v>
      </c>
      <c r="CX237">
        <f>ROUND(Y237*Source!I821,9)</f>
        <v>16.979040000000001</v>
      </c>
      <c r="CY237">
        <f>AD237</f>
        <v>0</v>
      </c>
      <c r="CZ237">
        <f>AH237</f>
        <v>0</v>
      </c>
      <c r="DA237">
        <f>AL237</f>
        <v>1</v>
      </c>
      <c r="DB237">
        <f>ROUND((ROUND(AT237*CZ237,2)*1.2),6)</f>
        <v>0</v>
      </c>
      <c r="DC237">
        <f>ROUND((ROUND(AT237*AG237,2)*1.2),6)</f>
        <v>0</v>
      </c>
      <c r="DD237" t="s">
        <v>3</v>
      </c>
      <c r="DE237" t="s">
        <v>3</v>
      </c>
      <c r="DF237">
        <f t="shared" si="108"/>
        <v>0</v>
      </c>
      <c r="DG237">
        <f t="shared" si="106"/>
        <v>0</v>
      </c>
      <c r="DH237">
        <f t="shared" si="98"/>
        <v>0</v>
      </c>
      <c r="DI237">
        <f t="shared" si="87"/>
        <v>0</v>
      </c>
      <c r="DJ237">
        <f>DI237</f>
        <v>0</v>
      </c>
      <c r="DK237">
        <v>0</v>
      </c>
      <c r="DL237" t="s">
        <v>3</v>
      </c>
      <c r="DM237">
        <v>0</v>
      </c>
      <c r="DN237" t="s">
        <v>3</v>
      </c>
      <c r="DO237">
        <v>0</v>
      </c>
    </row>
    <row r="238" spans="1:119" x14ac:dyDescent="0.25">
      <c r="A238">
        <f>ROW(Source!A821)</f>
        <v>821</v>
      </c>
      <c r="B238">
        <v>55890823</v>
      </c>
      <c r="C238">
        <v>54978686</v>
      </c>
      <c r="D238">
        <v>55490209</v>
      </c>
      <c r="E238">
        <v>1</v>
      </c>
      <c r="F238">
        <v>1</v>
      </c>
      <c r="G238">
        <v>1081</v>
      </c>
      <c r="H238">
        <v>2</v>
      </c>
      <c r="I238" t="s">
        <v>1555</v>
      </c>
      <c r="J238" t="s">
        <v>1556</v>
      </c>
      <c r="K238" t="s">
        <v>1557</v>
      </c>
      <c r="L238">
        <v>1368</v>
      </c>
      <c r="N238">
        <v>1011</v>
      </c>
      <c r="O238" t="s">
        <v>1558</v>
      </c>
      <c r="P238" t="s">
        <v>1558</v>
      </c>
      <c r="Q238">
        <v>1</v>
      </c>
      <c r="W238">
        <v>0</v>
      </c>
      <c r="X238">
        <v>874612079</v>
      </c>
      <c r="Y238">
        <f>(AT238*1.2)</f>
        <v>0.06</v>
      </c>
      <c r="AA238">
        <v>0</v>
      </c>
      <c r="AB238">
        <v>1485.19</v>
      </c>
      <c r="AC238">
        <v>744.56</v>
      </c>
      <c r="AD238">
        <v>0</v>
      </c>
      <c r="AE238">
        <v>0</v>
      </c>
      <c r="AF238">
        <v>83.1</v>
      </c>
      <c r="AG238">
        <v>12.62</v>
      </c>
      <c r="AH238">
        <v>0</v>
      </c>
      <c r="AI238">
        <v>1</v>
      </c>
      <c r="AJ238">
        <v>17.07</v>
      </c>
      <c r="AK238">
        <v>56.35</v>
      </c>
      <c r="AL238">
        <v>1</v>
      </c>
      <c r="AM238">
        <v>2</v>
      </c>
      <c r="AN238">
        <v>0</v>
      </c>
      <c r="AO238">
        <v>1</v>
      </c>
      <c r="AP238">
        <v>1</v>
      </c>
      <c r="AQ238">
        <v>0</v>
      </c>
      <c r="AR238">
        <v>0</v>
      </c>
      <c r="AS238" t="s">
        <v>3</v>
      </c>
      <c r="AT238">
        <v>0.05</v>
      </c>
      <c r="AU238" t="s">
        <v>42</v>
      </c>
      <c r="AV238">
        <v>0</v>
      </c>
      <c r="AW238">
        <v>2</v>
      </c>
      <c r="AX238">
        <v>57036468</v>
      </c>
      <c r="AY238">
        <v>1</v>
      </c>
      <c r="AZ238">
        <v>0</v>
      </c>
      <c r="BA238">
        <v>293</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CV238">
        <v>0</v>
      </c>
      <c r="CW238">
        <f>ROUND(Y238*Source!I821*DO238,9)</f>
        <v>0.59061600000000003</v>
      </c>
      <c r="CX238">
        <f>ROUND(Y238*Source!I821,9)</f>
        <v>4.6800000000000001E-2</v>
      </c>
      <c r="CY238">
        <f>AB238</f>
        <v>1485.19</v>
      </c>
      <c r="CZ238">
        <f>AF238</f>
        <v>83.1</v>
      </c>
      <c r="DA238">
        <f>AJ238</f>
        <v>17.07</v>
      </c>
      <c r="DB238">
        <f>ROUND((ROUND(AT238*CZ238,2)*1.2),6)</f>
        <v>4.992</v>
      </c>
      <c r="DC238">
        <f>ROUND((ROUND(AT238*AG238,2)*1.2),6)</f>
        <v>0.75600000000000001</v>
      </c>
      <c r="DD238" t="s">
        <v>3</v>
      </c>
      <c r="DE238" t="s">
        <v>3</v>
      </c>
      <c r="DF238">
        <f t="shared" si="108"/>
        <v>0</v>
      </c>
      <c r="DG238">
        <f>ROUND(ROUND(AF238*AJ238,2)*CX238,2)</f>
        <v>66.39</v>
      </c>
      <c r="DH238">
        <f>ROUND(ROUND(AG238*AK238,2)*CX238,2)</f>
        <v>33.28</v>
      </c>
      <c r="DI238">
        <f t="shared" si="87"/>
        <v>0</v>
      </c>
      <c r="DJ238">
        <f>DG238</f>
        <v>66.39</v>
      </c>
      <c r="DK238">
        <v>0</v>
      </c>
      <c r="DL238" t="s">
        <v>1559</v>
      </c>
      <c r="DM238">
        <v>0</v>
      </c>
      <c r="DN238" t="s">
        <v>1554</v>
      </c>
      <c r="DO238">
        <v>12.62</v>
      </c>
    </row>
    <row r="239" spans="1:119" x14ac:dyDescent="0.25">
      <c r="A239">
        <f>ROW(Source!A821)</f>
        <v>821</v>
      </c>
      <c r="B239">
        <v>55890823</v>
      </c>
      <c r="C239">
        <v>54978686</v>
      </c>
      <c r="D239">
        <v>55490270</v>
      </c>
      <c r="E239">
        <v>1</v>
      </c>
      <c r="F239">
        <v>1</v>
      </c>
      <c r="G239">
        <v>1081</v>
      </c>
      <c r="H239">
        <v>2</v>
      </c>
      <c r="I239" t="s">
        <v>1589</v>
      </c>
      <c r="J239" t="s">
        <v>1590</v>
      </c>
      <c r="K239" t="s">
        <v>1591</v>
      </c>
      <c r="L239">
        <v>1368</v>
      </c>
      <c r="N239">
        <v>1011</v>
      </c>
      <c r="O239" t="s">
        <v>1558</v>
      </c>
      <c r="P239" t="s">
        <v>1558</v>
      </c>
      <c r="Q239">
        <v>1</v>
      </c>
      <c r="W239">
        <v>0</v>
      </c>
      <c r="X239">
        <v>-1412866184</v>
      </c>
      <c r="Y239">
        <f>(AT239*1.2)</f>
        <v>0.252</v>
      </c>
      <c r="AA239">
        <v>0</v>
      </c>
      <c r="AB239">
        <v>4.32</v>
      </c>
      <c r="AC239">
        <v>0</v>
      </c>
      <c r="AD239">
        <v>0</v>
      </c>
      <c r="AE239">
        <v>0</v>
      </c>
      <c r="AF239">
        <v>0.42</v>
      </c>
      <c r="AG239">
        <v>0</v>
      </c>
      <c r="AH239">
        <v>0</v>
      </c>
      <c r="AI239">
        <v>1</v>
      </c>
      <c r="AJ239">
        <v>9.83</v>
      </c>
      <c r="AK239">
        <v>1</v>
      </c>
      <c r="AL239">
        <v>1</v>
      </c>
      <c r="AM239">
        <v>2</v>
      </c>
      <c r="AN239">
        <v>0</v>
      </c>
      <c r="AO239">
        <v>1</v>
      </c>
      <c r="AP239">
        <v>1</v>
      </c>
      <c r="AQ239">
        <v>0</v>
      </c>
      <c r="AR239">
        <v>0</v>
      </c>
      <c r="AS239" t="s">
        <v>3</v>
      </c>
      <c r="AT239">
        <v>0.21</v>
      </c>
      <c r="AU239" t="s">
        <v>42</v>
      </c>
      <c r="AV239">
        <v>0</v>
      </c>
      <c r="AW239">
        <v>2</v>
      </c>
      <c r="AX239">
        <v>57036469</v>
      </c>
      <c r="AY239">
        <v>1</v>
      </c>
      <c r="AZ239">
        <v>0</v>
      </c>
      <c r="BA239">
        <v>294</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CV239">
        <v>0</v>
      </c>
      <c r="CW239">
        <f>ROUND(Y239*Source!I821*DO239,9)</f>
        <v>0</v>
      </c>
      <c r="CX239">
        <f>ROUND(Y239*Source!I821,9)</f>
        <v>0.19656000000000001</v>
      </c>
      <c r="CY239">
        <f>AB239</f>
        <v>4.32</v>
      </c>
      <c r="CZ239">
        <f>AF239</f>
        <v>0.42</v>
      </c>
      <c r="DA239">
        <f>AJ239</f>
        <v>9.83</v>
      </c>
      <c r="DB239">
        <f>ROUND((ROUND(AT239*CZ239,2)*1.2),6)</f>
        <v>0.108</v>
      </c>
      <c r="DC239">
        <f>ROUND((ROUND(AT239*AG239,2)*1.2),6)</f>
        <v>0</v>
      </c>
      <c r="DD239" t="s">
        <v>3</v>
      </c>
      <c r="DE239" t="s">
        <v>3</v>
      </c>
      <c r="DF239">
        <f t="shared" si="108"/>
        <v>0</v>
      </c>
      <c r="DG239">
        <f>ROUND(ROUND(AF239*AJ239,2)*CX239,2)</f>
        <v>0.81</v>
      </c>
      <c r="DH239">
        <f>ROUND(ROUND(AG239,2)*CX239,2)</f>
        <v>0</v>
      </c>
      <c r="DI239">
        <f t="shared" si="87"/>
        <v>0</v>
      </c>
      <c r="DJ239">
        <f>DG239</f>
        <v>0.81</v>
      </c>
      <c r="DK239">
        <v>0</v>
      </c>
      <c r="DL239" t="s">
        <v>3</v>
      </c>
      <c r="DM239">
        <v>0</v>
      </c>
      <c r="DN239" t="s">
        <v>3</v>
      </c>
      <c r="DO239">
        <v>0</v>
      </c>
    </row>
    <row r="240" spans="1:119" x14ac:dyDescent="0.25">
      <c r="A240">
        <f>ROW(Source!A821)</f>
        <v>821</v>
      </c>
      <c r="B240">
        <v>55890823</v>
      </c>
      <c r="C240">
        <v>54978686</v>
      </c>
      <c r="D240">
        <v>55489510</v>
      </c>
      <c r="E240">
        <v>1</v>
      </c>
      <c r="F240">
        <v>1</v>
      </c>
      <c r="G240">
        <v>1081</v>
      </c>
      <c r="H240">
        <v>2</v>
      </c>
      <c r="I240" t="s">
        <v>1697</v>
      </c>
      <c r="J240" t="s">
        <v>1698</v>
      </c>
      <c r="K240" t="s">
        <v>1699</v>
      </c>
      <c r="L240">
        <v>1368</v>
      </c>
      <c r="N240">
        <v>1011</v>
      </c>
      <c r="O240" t="s">
        <v>1558</v>
      </c>
      <c r="P240" t="s">
        <v>1558</v>
      </c>
      <c r="Q240">
        <v>1</v>
      </c>
      <c r="W240">
        <v>0</v>
      </c>
      <c r="X240">
        <v>1364481760</v>
      </c>
      <c r="Y240">
        <f>(AT240*1.2)</f>
        <v>5.3999999999999999E-2</v>
      </c>
      <c r="AA240">
        <v>0</v>
      </c>
      <c r="AB240">
        <v>1271.44</v>
      </c>
      <c r="AC240">
        <v>744.56</v>
      </c>
      <c r="AD240">
        <v>0</v>
      </c>
      <c r="AE240">
        <v>0</v>
      </c>
      <c r="AF240">
        <v>53.9</v>
      </c>
      <c r="AG240">
        <v>12.62</v>
      </c>
      <c r="AH240">
        <v>0</v>
      </c>
      <c r="AI240">
        <v>1</v>
      </c>
      <c r="AJ240">
        <v>22.53</v>
      </c>
      <c r="AK240">
        <v>56.35</v>
      </c>
      <c r="AL240">
        <v>1</v>
      </c>
      <c r="AM240">
        <v>2</v>
      </c>
      <c r="AN240">
        <v>0</v>
      </c>
      <c r="AO240">
        <v>1</v>
      </c>
      <c r="AP240">
        <v>1</v>
      </c>
      <c r="AQ240">
        <v>0</v>
      </c>
      <c r="AR240">
        <v>0</v>
      </c>
      <c r="AS240" t="s">
        <v>3</v>
      </c>
      <c r="AT240">
        <v>4.4999999999999998E-2</v>
      </c>
      <c r="AU240" t="s">
        <v>42</v>
      </c>
      <c r="AV240">
        <v>0</v>
      </c>
      <c r="AW240">
        <v>2</v>
      </c>
      <c r="AX240">
        <v>57036470</v>
      </c>
      <c r="AY240">
        <v>1</v>
      </c>
      <c r="AZ240">
        <v>0</v>
      </c>
      <c r="BA240">
        <v>295</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CV240">
        <v>0</v>
      </c>
      <c r="CW240">
        <f>ROUND(Y240*Source!I821*DO240,9)</f>
        <v>0.53155439999999998</v>
      </c>
      <c r="CX240">
        <f>ROUND(Y240*Source!I821,9)</f>
        <v>4.2119999999999998E-2</v>
      </c>
      <c r="CY240">
        <f>AB240</f>
        <v>1271.44</v>
      </c>
      <c r="CZ240">
        <f>AF240</f>
        <v>53.9</v>
      </c>
      <c r="DA240">
        <f>AJ240</f>
        <v>22.53</v>
      </c>
      <c r="DB240">
        <f>ROUND((ROUND(AT240*CZ240,2)*1.2),6)</f>
        <v>2.9159999999999999</v>
      </c>
      <c r="DC240">
        <f>ROUND((ROUND(AT240*AG240,2)*1.2),6)</f>
        <v>0.68400000000000005</v>
      </c>
      <c r="DD240" t="s">
        <v>3</v>
      </c>
      <c r="DE240" t="s">
        <v>3</v>
      </c>
      <c r="DF240">
        <f t="shared" si="108"/>
        <v>0</v>
      </c>
      <c r="DG240">
        <f>ROUND(ROUND(AF240*AJ240,2)*CX240,2)</f>
        <v>51.15</v>
      </c>
      <c r="DH240">
        <f>ROUND(ROUND(AG240*AK240,2)*CX240,2)</f>
        <v>29.95</v>
      </c>
      <c r="DI240">
        <f t="shared" si="87"/>
        <v>0</v>
      </c>
      <c r="DJ240">
        <f>DG240</f>
        <v>51.15</v>
      </c>
      <c r="DK240">
        <v>0</v>
      </c>
      <c r="DL240" t="s">
        <v>1559</v>
      </c>
      <c r="DM240">
        <v>0</v>
      </c>
      <c r="DN240" t="s">
        <v>1554</v>
      </c>
      <c r="DO240">
        <v>12.62</v>
      </c>
    </row>
    <row r="241" spans="1:119" x14ac:dyDescent="0.25">
      <c r="A241">
        <f>ROW(Source!A821)</f>
        <v>821</v>
      </c>
      <c r="B241">
        <v>55890823</v>
      </c>
      <c r="C241">
        <v>54978686</v>
      </c>
      <c r="D241">
        <v>55459234</v>
      </c>
      <c r="E241">
        <v>1</v>
      </c>
      <c r="F241">
        <v>1</v>
      </c>
      <c r="G241">
        <v>1081</v>
      </c>
      <c r="H241">
        <v>3</v>
      </c>
      <c r="I241" t="s">
        <v>1700</v>
      </c>
      <c r="J241" t="s">
        <v>1701</v>
      </c>
      <c r="K241" t="s">
        <v>1702</v>
      </c>
      <c r="L241">
        <v>1346</v>
      </c>
      <c r="N241">
        <v>1009</v>
      </c>
      <c r="O241" t="s">
        <v>222</v>
      </c>
      <c r="P241" t="s">
        <v>222</v>
      </c>
      <c r="Q241">
        <v>1</v>
      </c>
      <c r="W241">
        <v>0</v>
      </c>
      <c r="X241">
        <v>1343467368</v>
      </c>
      <c r="Y241">
        <f>(AT241*1)</f>
        <v>3.0000000000000001E-3</v>
      </c>
      <c r="AA241">
        <v>23.6</v>
      </c>
      <c r="AB241">
        <v>0</v>
      </c>
      <c r="AC241">
        <v>0</v>
      </c>
      <c r="AD241">
        <v>0</v>
      </c>
      <c r="AE241">
        <v>1.61</v>
      </c>
      <c r="AF241">
        <v>0</v>
      </c>
      <c r="AG241">
        <v>0</v>
      </c>
      <c r="AH241">
        <v>0</v>
      </c>
      <c r="AI241">
        <v>14.66</v>
      </c>
      <c r="AJ241">
        <v>1</v>
      </c>
      <c r="AK241">
        <v>1</v>
      </c>
      <c r="AL241">
        <v>1</v>
      </c>
      <c r="AM241">
        <v>2</v>
      </c>
      <c r="AN241">
        <v>0</v>
      </c>
      <c r="AO241">
        <v>1</v>
      </c>
      <c r="AP241">
        <v>1</v>
      </c>
      <c r="AQ241">
        <v>0</v>
      </c>
      <c r="AR241">
        <v>0</v>
      </c>
      <c r="AS241" t="s">
        <v>3</v>
      </c>
      <c r="AT241">
        <v>3.0000000000000001E-3</v>
      </c>
      <c r="AU241" t="s">
        <v>22</v>
      </c>
      <c r="AV241">
        <v>0</v>
      </c>
      <c r="AW241">
        <v>2</v>
      </c>
      <c r="AX241">
        <v>57036471</v>
      </c>
      <c r="AY241">
        <v>1</v>
      </c>
      <c r="AZ241">
        <v>0</v>
      </c>
      <c r="BA241">
        <v>296</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CV241">
        <v>0</v>
      </c>
      <c r="CW241">
        <v>0</v>
      </c>
      <c r="CX241">
        <f>ROUND(Y241*Source!I821,9)</f>
        <v>2.3400000000000001E-3</v>
      </c>
      <c r="CY241">
        <f t="shared" ref="CY241:CY246" si="113">AA241</f>
        <v>23.6</v>
      </c>
      <c r="CZ241">
        <f t="shared" ref="CZ241:CZ246" si="114">AE241</f>
        <v>1.61</v>
      </c>
      <c r="DA241">
        <f t="shared" ref="DA241:DA246" si="115">AI241</f>
        <v>14.66</v>
      </c>
      <c r="DB241">
        <f>ROUND((ROUND(AT241*CZ241,2)*1),6)</f>
        <v>0</v>
      </c>
      <c r="DC241">
        <f>ROUND((ROUND(AT241*AG241,2)*1),6)</f>
        <v>0</v>
      </c>
      <c r="DD241" t="s">
        <v>3</v>
      </c>
      <c r="DE241" t="s">
        <v>3</v>
      </c>
      <c r="DF241">
        <f t="shared" ref="DF241:DF246" si="116">ROUND(ROUND(AE241*AI241,2)*CX241,2)</f>
        <v>0.06</v>
      </c>
      <c r="DG241">
        <f t="shared" ref="DG241:DG257" si="117">ROUND(ROUND(AF241,2)*CX241,2)</f>
        <v>0</v>
      </c>
      <c r="DH241">
        <f t="shared" ref="DH241:DH257" si="118">ROUND(ROUND(AG241,2)*CX241,2)</f>
        <v>0</v>
      </c>
      <c r="DI241">
        <f t="shared" si="87"/>
        <v>0</v>
      </c>
      <c r="DJ241">
        <f t="shared" ref="DJ241:DJ246" si="119">DF241</f>
        <v>0.06</v>
      </c>
      <c r="DK241">
        <v>0</v>
      </c>
      <c r="DL241" t="s">
        <v>3</v>
      </c>
      <c r="DM241">
        <v>0</v>
      </c>
      <c r="DN241" t="s">
        <v>3</v>
      </c>
      <c r="DO241">
        <v>0</v>
      </c>
    </row>
    <row r="242" spans="1:119" x14ac:dyDescent="0.25">
      <c r="A242">
        <f>ROW(Source!A821)</f>
        <v>821</v>
      </c>
      <c r="B242">
        <v>55890823</v>
      </c>
      <c r="C242">
        <v>54978686</v>
      </c>
      <c r="D242">
        <v>55466158</v>
      </c>
      <c r="E242">
        <v>1</v>
      </c>
      <c r="F242">
        <v>1</v>
      </c>
      <c r="G242">
        <v>1081</v>
      </c>
      <c r="H242">
        <v>3</v>
      </c>
      <c r="I242" t="s">
        <v>1703</v>
      </c>
      <c r="J242" t="s">
        <v>1704</v>
      </c>
      <c r="K242" t="s">
        <v>1705</v>
      </c>
      <c r="L242">
        <v>1354</v>
      </c>
      <c r="N242">
        <v>1010</v>
      </c>
      <c r="O242" t="s">
        <v>266</v>
      </c>
      <c r="P242" t="s">
        <v>266</v>
      </c>
      <c r="Q242">
        <v>1</v>
      </c>
      <c r="W242">
        <v>0</v>
      </c>
      <c r="X242">
        <v>-400075818</v>
      </c>
      <c r="Y242">
        <f>(AT242*1)</f>
        <v>0.14000000000000001</v>
      </c>
      <c r="AA242">
        <v>566.61</v>
      </c>
      <c r="AB242">
        <v>0</v>
      </c>
      <c r="AC242">
        <v>0</v>
      </c>
      <c r="AD242">
        <v>0</v>
      </c>
      <c r="AE242">
        <v>48.47</v>
      </c>
      <c r="AF242">
        <v>0</v>
      </c>
      <c r="AG242">
        <v>0</v>
      </c>
      <c r="AH242">
        <v>0</v>
      </c>
      <c r="AI242">
        <v>11.69</v>
      </c>
      <c r="AJ242">
        <v>1</v>
      </c>
      <c r="AK242">
        <v>1</v>
      </c>
      <c r="AL242">
        <v>1</v>
      </c>
      <c r="AM242">
        <v>2</v>
      </c>
      <c r="AN242">
        <v>0</v>
      </c>
      <c r="AO242">
        <v>1</v>
      </c>
      <c r="AP242">
        <v>1</v>
      </c>
      <c r="AQ242">
        <v>0</v>
      </c>
      <c r="AR242">
        <v>0</v>
      </c>
      <c r="AS242" t="s">
        <v>3</v>
      </c>
      <c r="AT242">
        <v>0.14000000000000001</v>
      </c>
      <c r="AU242" t="s">
        <v>22</v>
      </c>
      <c r="AV242">
        <v>0</v>
      </c>
      <c r="AW242">
        <v>2</v>
      </c>
      <c r="AX242">
        <v>57036472</v>
      </c>
      <c r="AY242">
        <v>1</v>
      </c>
      <c r="AZ242">
        <v>0</v>
      </c>
      <c r="BA242">
        <v>297</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CV242">
        <v>0</v>
      </c>
      <c r="CW242">
        <v>0</v>
      </c>
      <c r="CX242">
        <f>ROUND(Y242*Source!I821,9)</f>
        <v>0.10920000000000001</v>
      </c>
      <c r="CY242">
        <f t="shared" si="113"/>
        <v>566.61</v>
      </c>
      <c r="CZ242">
        <f t="shared" si="114"/>
        <v>48.47</v>
      </c>
      <c r="DA242">
        <f t="shared" si="115"/>
        <v>11.69</v>
      </c>
      <c r="DB242">
        <f>ROUND((ROUND(AT242*CZ242,2)*1),6)</f>
        <v>6.79</v>
      </c>
      <c r="DC242">
        <f>ROUND((ROUND(AT242*AG242,2)*1),6)</f>
        <v>0</v>
      </c>
      <c r="DD242" t="s">
        <v>3</v>
      </c>
      <c r="DE242" t="s">
        <v>3</v>
      </c>
      <c r="DF242">
        <f t="shared" si="116"/>
        <v>61.87</v>
      </c>
      <c r="DG242">
        <f t="shared" si="117"/>
        <v>0</v>
      </c>
      <c r="DH242">
        <f t="shared" si="118"/>
        <v>0</v>
      </c>
      <c r="DI242">
        <f t="shared" si="87"/>
        <v>0</v>
      </c>
      <c r="DJ242">
        <f t="shared" si="119"/>
        <v>61.87</v>
      </c>
      <c r="DK242">
        <v>0</v>
      </c>
      <c r="DL242" t="s">
        <v>3</v>
      </c>
      <c r="DM242">
        <v>0</v>
      </c>
      <c r="DN242" t="s">
        <v>3</v>
      </c>
      <c r="DO242">
        <v>0</v>
      </c>
    </row>
    <row r="243" spans="1:119" x14ac:dyDescent="0.25">
      <c r="A243">
        <f>ROW(Source!A821)</f>
        <v>821</v>
      </c>
      <c r="B243">
        <v>55890823</v>
      </c>
      <c r="C243">
        <v>54978686</v>
      </c>
      <c r="D243">
        <v>55459835</v>
      </c>
      <c r="E243">
        <v>1</v>
      </c>
      <c r="F243">
        <v>1</v>
      </c>
      <c r="G243">
        <v>1081</v>
      </c>
      <c r="H243">
        <v>3</v>
      </c>
      <c r="I243" t="s">
        <v>1706</v>
      </c>
      <c r="J243" t="s">
        <v>1707</v>
      </c>
      <c r="K243" t="s">
        <v>1708</v>
      </c>
      <c r="L243">
        <v>1348</v>
      </c>
      <c r="N243">
        <v>1009</v>
      </c>
      <c r="O243" t="s">
        <v>1092</v>
      </c>
      <c r="P243" t="s">
        <v>1092</v>
      </c>
      <c r="Q243">
        <v>1000</v>
      </c>
      <c r="W243">
        <v>0</v>
      </c>
      <c r="X243">
        <v>-1860917919</v>
      </c>
      <c r="Y243">
        <f>(AT243*1)</f>
        <v>7.9999999999999996E-6</v>
      </c>
      <c r="AA243">
        <v>56975.05</v>
      </c>
      <c r="AB243">
        <v>0</v>
      </c>
      <c r="AC243">
        <v>0</v>
      </c>
      <c r="AD243">
        <v>0</v>
      </c>
      <c r="AE243">
        <v>12521.99</v>
      </c>
      <c r="AF243">
        <v>0</v>
      </c>
      <c r="AG243">
        <v>0</v>
      </c>
      <c r="AH243">
        <v>0</v>
      </c>
      <c r="AI243">
        <v>4.55</v>
      </c>
      <c r="AJ243">
        <v>1</v>
      </c>
      <c r="AK243">
        <v>1</v>
      </c>
      <c r="AL243">
        <v>1</v>
      </c>
      <c r="AM243">
        <v>2</v>
      </c>
      <c r="AN243">
        <v>0</v>
      </c>
      <c r="AO243">
        <v>1</v>
      </c>
      <c r="AP243">
        <v>1</v>
      </c>
      <c r="AQ243">
        <v>0</v>
      </c>
      <c r="AR243">
        <v>0</v>
      </c>
      <c r="AS243" t="s">
        <v>3</v>
      </c>
      <c r="AT243">
        <v>7.9999999999999996E-6</v>
      </c>
      <c r="AU243" t="s">
        <v>22</v>
      </c>
      <c r="AV243">
        <v>0</v>
      </c>
      <c r="AW243">
        <v>2</v>
      </c>
      <c r="AX243">
        <v>57036473</v>
      </c>
      <c r="AY243">
        <v>1</v>
      </c>
      <c r="AZ243">
        <v>0</v>
      </c>
      <c r="BA243">
        <v>298</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CV243">
        <v>0</v>
      </c>
      <c r="CW243">
        <v>0</v>
      </c>
      <c r="CX243">
        <f>ROUND(Y243*Source!I821,9)</f>
        <v>6.2400000000000004E-6</v>
      </c>
      <c r="CY243">
        <f t="shared" si="113"/>
        <v>56975.05</v>
      </c>
      <c r="CZ243">
        <f t="shared" si="114"/>
        <v>12521.99</v>
      </c>
      <c r="DA243">
        <f t="shared" si="115"/>
        <v>4.55</v>
      </c>
      <c r="DB243">
        <f>ROUND((ROUND(AT243*CZ243,2)*1),6)</f>
        <v>0.1</v>
      </c>
      <c r="DC243">
        <f>ROUND((ROUND(AT243*AG243,2)*1),6)</f>
        <v>0</v>
      </c>
      <c r="DD243" t="s">
        <v>3</v>
      </c>
      <c r="DE243" t="s">
        <v>3</v>
      </c>
      <c r="DF243">
        <f t="shared" si="116"/>
        <v>0.36</v>
      </c>
      <c r="DG243">
        <f t="shared" si="117"/>
        <v>0</v>
      </c>
      <c r="DH243">
        <f t="shared" si="118"/>
        <v>0</v>
      </c>
      <c r="DI243">
        <f t="shared" si="87"/>
        <v>0</v>
      </c>
      <c r="DJ243">
        <f t="shared" si="119"/>
        <v>0.36</v>
      </c>
      <c r="DK243">
        <v>0</v>
      </c>
      <c r="DL243" t="s">
        <v>3</v>
      </c>
      <c r="DM243">
        <v>0</v>
      </c>
      <c r="DN243" t="s">
        <v>3</v>
      </c>
      <c r="DO243">
        <v>0</v>
      </c>
    </row>
    <row r="244" spans="1:119" x14ac:dyDescent="0.25">
      <c r="A244">
        <f>ROW(Source!A821)</f>
        <v>821</v>
      </c>
      <c r="B244">
        <v>55890823</v>
      </c>
      <c r="C244">
        <v>54978686</v>
      </c>
      <c r="D244">
        <v>55482798</v>
      </c>
      <c r="E244">
        <v>1</v>
      </c>
      <c r="F244">
        <v>1</v>
      </c>
      <c r="G244">
        <v>1081</v>
      </c>
      <c r="H244">
        <v>3</v>
      </c>
      <c r="I244" t="s">
        <v>1030</v>
      </c>
      <c r="J244" t="s">
        <v>1032</v>
      </c>
      <c r="K244" t="s">
        <v>1031</v>
      </c>
      <c r="L244">
        <v>1354</v>
      </c>
      <c r="N244">
        <v>1010</v>
      </c>
      <c r="O244" t="s">
        <v>266</v>
      </c>
      <c r="P244" t="s">
        <v>266</v>
      </c>
      <c r="Q244">
        <v>1</v>
      </c>
      <c r="W244">
        <v>0</v>
      </c>
      <c r="X244">
        <v>-232737640</v>
      </c>
      <c r="Y244">
        <f>AT244</f>
        <v>33.333333000000003</v>
      </c>
      <c r="AA244">
        <v>5660.59</v>
      </c>
      <c r="AB244">
        <v>0</v>
      </c>
      <c r="AC244">
        <v>0</v>
      </c>
      <c r="AD244">
        <v>0</v>
      </c>
      <c r="AE244">
        <v>1387.4</v>
      </c>
      <c r="AF244">
        <v>0</v>
      </c>
      <c r="AG244">
        <v>0</v>
      </c>
      <c r="AH244">
        <v>0</v>
      </c>
      <c r="AI244">
        <v>4.08</v>
      </c>
      <c r="AJ244">
        <v>1</v>
      </c>
      <c r="AK244">
        <v>1</v>
      </c>
      <c r="AL244">
        <v>1</v>
      </c>
      <c r="AM244">
        <v>0</v>
      </c>
      <c r="AN244">
        <v>0</v>
      </c>
      <c r="AO244">
        <v>0</v>
      </c>
      <c r="AP244">
        <v>1</v>
      </c>
      <c r="AQ244">
        <v>0</v>
      </c>
      <c r="AR244">
        <v>0</v>
      </c>
      <c r="AS244" t="s">
        <v>3</v>
      </c>
      <c r="AT244">
        <v>33.333333000000003</v>
      </c>
      <c r="AU244" t="s">
        <v>3</v>
      </c>
      <c r="AV244">
        <v>0</v>
      </c>
      <c r="AW244">
        <v>1</v>
      </c>
      <c r="AX244">
        <v>-1</v>
      </c>
      <c r="AY244">
        <v>0</v>
      </c>
      <c r="AZ244">
        <v>0</v>
      </c>
      <c r="BA244" t="s">
        <v>3</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CV244">
        <v>0</v>
      </c>
      <c r="CW244">
        <v>0</v>
      </c>
      <c r="CX244">
        <f>ROUND(Y244*Source!I821,9)</f>
        <v>25.99999974</v>
      </c>
      <c r="CY244">
        <f t="shared" si="113"/>
        <v>5660.59</v>
      </c>
      <c r="CZ244">
        <f t="shared" si="114"/>
        <v>1387.4</v>
      </c>
      <c r="DA244">
        <f t="shared" si="115"/>
        <v>4.08</v>
      </c>
      <c r="DB244">
        <f>ROUND(ROUND(AT244*CZ244,2),6)</f>
        <v>46246.67</v>
      </c>
      <c r="DC244">
        <f>ROUND(ROUND(AT244*AG244,2),6)</f>
        <v>0</v>
      </c>
      <c r="DD244" t="s">
        <v>3</v>
      </c>
      <c r="DE244" t="s">
        <v>3</v>
      </c>
      <c r="DF244">
        <f t="shared" si="116"/>
        <v>147175.34</v>
      </c>
      <c r="DG244">
        <f t="shared" si="117"/>
        <v>0</v>
      </c>
      <c r="DH244">
        <f t="shared" si="118"/>
        <v>0</v>
      </c>
      <c r="DI244">
        <f t="shared" si="87"/>
        <v>0</v>
      </c>
      <c r="DJ244">
        <f t="shared" si="119"/>
        <v>147175.34</v>
      </c>
      <c r="DK244">
        <v>0</v>
      </c>
      <c r="DL244" t="s">
        <v>3</v>
      </c>
      <c r="DM244">
        <v>0</v>
      </c>
      <c r="DN244" t="s">
        <v>3</v>
      </c>
      <c r="DO244">
        <v>0</v>
      </c>
    </row>
    <row r="245" spans="1:119" x14ac:dyDescent="0.25">
      <c r="A245">
        <f>ROW(Source!A821)</f>
        <v>821</v>
      </c>
      <c r="B245">
        <v>55890823</v>
      </c>
      <c r="C245">
        <v>54978686</v>
      </c>
      <c r="D245">
        <v>55469222</v>
      </c>
      <c r="E245">
        <v>1</v>
      </c>
      <c r="F245">
        <v>1</v>
      </c>
      <c r="G245">
        <v>1081</v>
      </c>
      <c r="H245">
        <v>3</v>
      </c>
      <c r="I245" t="s">
        <v>1709</v>
      </c>
      <c r="J245" t="s">
        <v>1710</v>
      </c>
      <c r="K245" t="s">
        <v>1711</v>
      </c>
      <c r="L245">
        <v>1354</v>
      </c>
      <c r="N245">
        <v>1010</v>
      </c>
      <c r="O245" t="s">
        <v>266</v>
      </c>
      <c r="P245" t="s">
        <v>266</v>
      </c>
      <c r="Q245">
        <v>1</v>
      </c>
      <c r="W245">
        <v>0</v>
      </c>
      <c r="X245">
        <v>-1452932200</v>
      </c>
      <c r="Y245">
        <f>(AT245*1)</f>
        <v>1.02</v>
      </c>
      <c r="AA245">
        <v>13.39</v>
      </c>
      <c r="AB245">
        <v>0</v>
      </c>
      <c r="AC245">
        <v>0</v>
      </c>
      <c r="AD245">
        <v>0</v>
      </c>
      <c r="AE245">
        <v>4.3600000000000003</v>
      </c>
      <c r="AF245">
        <v>0</v>
      </c>
      <c r="AG245">
        <v>0</v>
      </c>
      <c r="AH245">
        <v>0</v>
      </c>
      <c r="AI245">
        <v>3.07</v>
      </c>
      <c r="AJ245">
        <v>1</v>
      </c>
      <c r="AK245">
        <v>1</v>
      </c>
      <c r="AL245">
        <v>1</v>
      </c>
      <c r="AM245">
        <v>2</v>
      </c>
      <c r="AN245">
        <v>0</v>
      </c>
      <c r="AO245">
        <v>1</v>
      </c>
      <c r="AP245">
        <v>1</v>
      </c>
      <c r="AQ245">
        <v>0</v>
      </c>
      <c r="AR245">
        <v>0</v>
      </c>
      <c r="AS245" t="s">
        <v>3</v>
      </c>
      <c r="AT245">
        <v>1.02</v>
      </c>
      <c r="AU245" t="s">
        <v>22</v>
      </c>
      <c r="AV245">
        <v>0</v>
      </c>
      <c r="AW245">
        <v>2</v>
      </c>
      <c r="AX245">
        <v>57036474</v>
      </c>
      <c r="AY245">
        <v>1</v>
      </c>
      <c r="AZ245">
        <v>0</v>
      </c>
      <c r="BA245">
        <v>299</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CV245">
        <v>0</v>
      </c>
      <c r="CW245">
        <v>0</v>
      </c>
      <c r="CX245">
        <f>ROUND(Y245*Source!I821,9)</f>
        <v>0.79559999999999997</v>
      </c>
      <c r="CY245">
        <f t="shared" si="113"/>
        <v>13.39</v>
      </c>
      <c r="CZ245">
        <f t="shared" si="114"/>
        <v>4.3600000000000003</v>
      </c>
      <c r="DA245">
        <f t="shared" si="115"/>
        <v>3.07</v>
      </c>
      <c r="DB245">
        <f>ROUND((ROUND(AT245*CZ245,2)*1),6)</f>
        <v>4.45</v>
      </c>
      <c r="DC245">
        <f>ROUND((ROUND(AT245*AG245,2)*1),6)</f>
        <v>0</v>
      </c>
      <c r="DD245" t="s">
        <v>3</v>
      </c>
      <c r="DE245" t="s">
        <v>3</v>
      </c>
      <c r="DF245">
        <f t="shared" si="116"/>
        <v>10.65</v>
      </c>
      <c r="DG245">
        <f t="shared" si="117"/>
        <v>0</v>
      </c>
      <c r="DH245">
        <f t="shared" si="118"/>
        <v>0</v>
      </c>
      <c r="DI245">
        <f t="shared" si="87"/>
        <v>0</v>
      </c>
      <c r="DJ245">
        <f t="shared" si="119"/>
        <v>10.65</v>
      </c>
      <c r="DK245">
        <v>0</v>
      </c>
      <c r="DL245" t="s">
        <v>3</v>
      </c>
      <c r="DM245">
        <v>0</v>
      </c>
      <c r="DN245" t="s">
        <v>3</v>
      </c>
      <c r="DO245">
        <v>0</v>
      </c>
    </row>
    <row r="246" spans="1:119" x14ac:dyDescent="0.25">
      <c r="A246">
        <f>ROW(Source!A821)</f>
        <v>821</v>
      </c>
      <c r="B246">
        <v>55890823</v>
      </c>
      <c r="C246">
        <v>54978686</v>
      </c>
      <c r="D246">
        <v>55469490</v>
      </c>
      <c r="E246">
        <v>1</v>
      </c>
      <c r="F246">
        <v>1</v>
      </c>
      <c r="G246">
        <v>1081</v>
      </c>
      <c r="H246">
        <v>3</v>
      </c>
      <c r="I246" t="s">
        <v>1034</v>
      </c>
      <c r="J246" t="s">
        <v>1036</v>
      </c>
      <c r="K246" t="s">
        <v>1035</v>
      </c>
      <c r="L246">
        <v>1355</v>
      </c>
      <c r="N246">
        <v>1010</v>
      </c>
      <c r="O246" t="s">
        <v>40</v>
      </c>
      <c r="P246" t="s">
        <v>40</v>
      </c>
      <c r="Q246">
        <v>100</v>
      </c>
      <c r="W246">
        <v>0</v>
      </c>
      <c r="X246">
        <v>-630890957</v>
      </c>
      <c r="Y246">
        <f>AT246</f>
        <v>125</v>
      </c>
      <c r="AA246">
        <v>335.14</v>
      </c>
      <c r="AB246">
        <v>0</v>
      </c>
      <c r="AC246">
        <v>0</v>
      </c>
      <c r="AD246">
        <v>0</v>
      </c>
      <c r="AE246">
        <v>38.700000000000003</v>
      </c>
      <c r="AF246">
        <v>0</v>
      </c>
      <c r="AG246">
        <v>0</v>
      </c>
      <c r="AH246">
        <v>0</v>
      </c>
      <c r="AI246">
        <v>8.66</v>
      </c>
      <c r="AJ246">
        <v>1</v>
      </c>
      <c r="AK246">
        <v>1</v>
      </c>
      <c r="AL246">
        <v>1</v>
      </c>
      <c r="AM246">
        <v>0</v>
      </c>
      <c r="AN246">
        <v>0</v>
      </c>
      <c r="AO246">
        <v>0</v>
      </c>
      <c r="AP246">
        <v>1</v>
      </c>
      <c r="AQ246">
        <v>0</v>
      </c>
      <c r="AR246">
        <v>0</v>
      </c>
      <c r="AS246" t="s">
        <v>3</v>
      </c>
      <c r="AT246">
        <v>125</v>
      </c>
      <c r="AU246" t="s">
        <v>3</v>
      </c>
      <c r="AV246">
        <v>0</v>
      </c>
      <c r="AW246">
        <v>1</v>
      </c>
      <c r="AX246">
        <v>-1</v>
      </c>
      <c r="AY246">
        <v>0</v>
      </c>
      <c r="AZ246">
        <v>0</v>
      </c>
      <c r="BA246" t="s">
        <v>3</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CV246">
        <v>0</v>
      </c>
      <c r="CW246">
        <v>0</v>
      </c>
      <c r="CX246">
        <f>ROUND(Y246*Source!I821,9)</f>
        <v>97.5</v>
      </c>
      <c r="CY246">
        <f t="shared" si="113"/>
        <v>335.14</v>
      </c>
      <c r="CZ246">
        <f t="shared" si="114"/>
        <v>38.700000000000003</v>
      </c>
      <c r="DA246">
        <f t="shared" si="115"/>
        <v>8.66</v>
      </c>
      <c r="DB246">
        <f>ROUND(ROUND(AT246*CZ246,2),6)</f>
        <v>4837.5</v>
      </c>
      <c r="DC246">
        <f>ROUND(ROUND(AT246*AG246,2),6)</f>
        <v>0</v>
      </c>
      <c r="DD246" t="s">
        <v>3</v>
      </c>
      <c r="DE246" t="s">
        <v>3</v>
      </c>
      <c r="DF246">
        <f t="shared" si="116"/>
        <v>32676.15</v>
      </c>
      <c r="DG246">
        <f t="shared" si="117"/>
        <v>0</v>
      </c>
      <c r="DH246">
        <f t="shared" si="118"/>
        <v>0</v>
      </c>
      <c r="DI246">
        <f t="shared" si="87"/>
        <v>0</v>
      </c>
      <c r="DJ246">
        <f t="shared" si="119"/>
        <v>32676.15</v>
      </c>
      <c r="DK246">
        <v>0</v>
      </c>
      <c r="DL246" t="s">
        <v>3</v>
      </c>
      <c r="DM246">
        <v>0</v>
      </c>
      <c r="DN246" t="s">
        <v>3</v>
      </c>
      <c r="DO246">
        <v>0</v>
      </c>
    </row>
    <row r="247" spans="1:119" x14ac:dyDescent="0.25">
      <c r="A247">
        <f>ROW(Source!A856)</f>
        <v>856</v>
      </c>
      <c r="B247">
        <v>54971259</v>
      </c>
      <c r="C247">
        <v>54978780</v>
      </c>
      <c r="D247">
        <v>55424304</v>
      </c>
      <c r="E247">
        <v>1081</v>
      </c>
      <c r="F247">
        <v>1</v>
      </c>
      <c r="G247">
        <v>1081</v>
      </c>
      <c r="H247">
        <v>1</v>
      </c>
      <c r="I247" t="s">
        <v>1552</v>
      </c>
      <c r="J247" t="s">
        <v>3</v>
      </c>
      <c r="K247" t="s">
        <v>1553</v>
      </c>
      <c r="L247">
        <v>1191</v>
      </c>
      <c r="N247">
        <v>1013</v>
      </c>
      <c r="O247" t="s">
        <v>1554</v>
      </c>
      <c r="P247" t="s">
        <v>1554</v>
      </c>
      <c r="Q247">
        <v>1</v>
      </c>
      <c r="W247">
        <v>0</v>
      </c>
      <c r="X247">
        <v>476480486</v>
      </c>
      <c r="Y247">
        <f>(AT247*1.2)</f>
        <v>21.768000000000001</v>
      </c>
      <c r="AA247">
        <v>0</v>
      </c>
      <c r="AB247">
        <v>0</v>
      </c>
      <c r="AC247">
        <v>0</v>
      </c>
      <c r="AD247">
        <v>0</v>
      </c>
      <c r="AE247">
        <v>0</v>
      </c>
      <c r="AF247">
        <v>0</v>
      </c>
      <c r="AG247">
        <v>0</v>
      </c>
      <c r="AH247">
        <v>0</v>
      </c>
      <c r="AI247">
        <v>1</v>
      </c>
      <c r="AJ247">
        <v>1</v>
      </c>
      <c r="AK247">
        <v>1</v>
      </c>
      <c r="AL247">
        <v>1</v>
      </c>
      <c r="AM247">
        <v>-2</v>
      </c>
      <c r="AN247">
        <v>0</v>
      </c>
      <c r="AO247">
        <v>1</v>
      </c>
      <c r="AP247">
        <v>1</v>
      </c>
      <c r="AQ247">
        <v>0</v>
      </c>
      <c r="AR247">
        <v>0</v>
      </c>
      <c r="AS247" t="s">
        <v>3</v>
      </c>
      <c r="AT247">
        <v>18.14</v>
      </c>
      <c r="AU247" t="s">
        <v>42</v>
      </c>
      <c r="AV247">
        <v>1</v>
      </c>
      <c r="AW247">
        <v>2</v>
      </c>
      <c r="AX247">
        <v>57036485</v>
      </c>
      <c r="AY247">
        <v>1</v>
      </c>
      <c r="AZ247">
        <v>0</v>
      </c>
      <c r="BA247">
        <v>305</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CU247">
        <f>ROUND(AT247*Source!I856*AH247*AL247,2)</f>
        <v>0</v>
      </c>
      <c r="CV247">
        <f>ROUND(Y247*Source!I856,9)</f>
        <v>15.019920000000001</v>
      </c>
      <c r="CW247">
        <v>0</v>
      </c>
      <c r="CX247">
        <f>ROUND(Y247*Source!I856,9)</f>
        <v>15.019920000000001</v>
      </c>
      <c r="CY247">
        <f>AD247</f>
        <v>0</v>
      </c>
      <c r="CZ247">
        <f>AH247</f>
        <v>0</v>
      </c>
      <c r="DA247">
        <f>AL247</f>
        <v>1</v>
      </c>
      <c r="DB247">
        <f>ROUND((ROUND(AT247*CZ247,2)*1.2),6)</f>
        <v>0</v>
      </c>
      <c r="DC247">
        <f>ROUND((ROUND(AT247*AG247,2)*1.2),6)</f>
        <v>0</v>
      </c>
      <c r="DD247" t="s">
        <v>3</v>
      </c>
      <c r="DE247" t="s">
        <v>3</v>
      </c>
      <c r="DF247">
        <f t="shared" ref="DF247:DF260" si="120">ROUND(ROUND(AE247,2)*CX247,2)</f>
        <v>0</v>
      </c>
      <c r="DG247">
        <f t="shared" si="117"/>
        <v>0</v>
      </c>
      <c r="DH247">
        <f t="shared" si="118"/>
        <v>0</v>
      </c>
      <c r="DI247">
        <f t="shared" si="87"/>
        <v>0</v>
      </c>
      <c r="DJ247">
        <f>DI247</f>
        <v>0</v>
      </c>
      <c r="DK247">
        <v>0</v>
      </c>
      <c r="DL247" t="s">
        <v>3</v>
      </c>
      <c r="DM247">
        <v>0</v>
      </c>
      <c r="DN247" t="s">
        <v>3</v>
      </c>
      <c r="DO247">
        <v>0</v>
      </c>
    </row>
    <row r="248" spans="1:119" x14ac:dyDescent="0.25">
      <c r="A248">
        <f>ROW(Source!A856)</f>
        <v>856</v>
      </c>
      <c r="B248">
        <v>54971259</v>
      </c>
      <c r="C248">
        <v>54978780</v>
      </c>
      <c r="D248">
        <v>55490209</v>
      </c>
      <c r="E248">
        <v>1</v>
      </c>
      <c r="F248">
        <v>1</v>
      </c>
      <c r="G248">
        <v>1081</v>
      </c>
      <c r="H248">
        <v>2</v>
      </c>
      <c r="I248" t="s">
        <v>1555</v>
      </c>
      <c r="J248" t="s">
        <v>1556</v>
      </c>
      <c r="K248" t="s">
        <v>1557</v>
      </c>
      <c r="L248">
        <v>1368</v>
      </c>
      <c r="N248">
        <v>1011</v>
      </c>
      <c r="O248" t="s">
        <v>1558</v>
      </c>
      <c r="P248" t="s">
        <v>1558</v>
      </c>
      <c r="Q248">
        <v>1</v>
      </c>
      <c r="W248">
        <v>0</v>
      </c>
      <c r="X248">
        <v>874612079</v>
      </c>
      <c r="Y248">
        <f>(AT248*1.2)</f>
        <v>0.06</v>
      </c>
      <c r="AA248">
        <v>0</v>
      </c>
      <c r="AB248">
        <v>87.01</v>
      </c>
      <c r="AC248">
        <v>13.21</v>
      </c>
      <c r="AD248">
        <v>0</v>
      </c>
      <c r="AE248">
        <v>0</v>
      </c>
      <c r="AF248">
        <v>83.1</v>
      </c>
      <c r="AG248">
        <v>12.62</v>
      </c>
      <c r="AH248">
        <v>0</v>
      </c>
      <c r="AI248">
        <v>1</v>
      </c>
      <c r="AJ248">
        <v>1</v>
      </c>
      <c r="AK248">
        <v>1</v>
      </c>
      <c r="AL248">
        <v>1</v>
      </c>
      <c r="AM248">
        <v>-2</v>
      </c>
      <c r="AN248">
        <v>0</v>
      </c>
      <c r="AO248">
        <v>1</v>
      </c>
      <c r="AP248">
        <v>1</v>
      </c>
      <c r="AQ248">
        <v>0</v>
      </c>
      <c r="AR248">
        <v>0</v>
      </c>
      <c r="AS248" t="s">
        <v>3</v>
      </c>
      <c r="AT248">
        <v>0.05</v>
      </c>
      <c r="AU248" t="s">
        <v>42</v>
      </c>
      <c r="AV248">
        <v>0</v>
      </c>
      <c r="AW248">
        <v>2</v>
      </c>
      <c r="AX248">
        <v>57036486</v>
      </c>
      <c r="AY248">
        <v>1</v>
      </c>
      <c r="AZ248">
        <v>0</v>
      </c>
      <c r="BA248">
        <v>306</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CV248">
        <v>0</v>
      </c>
      <c r="CW248">
        <f>ROUND(Y248*Source!I856*DO248,9)</f>
        <v>0.52246800000000004</v>
      </c>
      <c r="CX248">
        <f>ROUND(Y248*Source!I856,9)</f>
        <v>4.1399999999999999E-2</v>
      </c>
      <c r="CY248">
        <f>AB248</f>
        <v>87.01</v>
      </c>
      <c r="CZ248">
        <f>AF248</f>
        <v>83.1</v>
      </c>
      <c r="DA248">
        <f>AJ248</f>
        <v>1</v>
      </c>
      <c r="DB248">
        <f>ROUND((ROUND(AT248*CZ248,2)*1.2),6)</f>
        <v>4.992</v>
      </c>
      <c r="DC248">
        <f>ROUND((ROUND(AT248*AG248,2)*1.2),6)</f>
        <v>0.75600000000000001</v>
      </c>
      <c r="DD248" t="s">
        <v>3</v>
      </c>
      <c r="DE248" t="s">
        <v>3</v>
      </c>
      <c r="DF248">
        <f t="shared" si="120"/>
        <v>0</v>
      </c>
      <c r="DG248">
        <f t="shared" si="117"/>
        <v>3.44</v>
      </c>
      <c r="DH248">
        <f t="shared" si="118"/>
        <v>0.52</v>
      </c>
      <c r="DI248">
        <f t="shared" si="87"/>
        <v>0</v>
      </c>
      <c r="DJ248">
        <f>DG248</f>
        <v>3.44</v>
      </c>
      <c r="DK248">
        <v>0</v>
      </c>
      <c r="DL248" t="s">
        <v>1559</v>
      </c>
      <c r="DM248">
        <v>0</v>
      </c>
      <c r="DN248" t="s">
        <v>1554</v>
      </c>
      <c r="DO248">
        <v>12.62</v>
      </c>
    </row>
    <row r="249" spans="1:119" x14ac:dyDescent="0.25">
      <c r="A249">
        <f>ROW(Source!A856)</f>
        <v>856</v>
      </c>
      <c r="B249">
        <v>54971259</v>
      </c>
      <c r="C249">
        <v>54978780</v>
      </c>
      <c r="D249">
        <v>55490270</v>
      </c>
      <c r="E249">
        <v>1</v>
      </c>
      <c r="F249">
        <v>1</v>
      </c>
      <c r="G249">
        <v>1081</v>
      </c>
      <c r="H249">
        <v>2</v>
      </c>
      <c r="I249" t="s">
        <v>1589</v>
      </c>
      <c r="J249" t="s">
        <v>1590</v>
      </c>
      <c r="K249" t="s">
        <v>1591</v>
      </c>
      <c r="L249">
        <v>1368</v>
      </c>
      <c r="N249">
        <v>1011</v>
      </c>
      <c r="O249" t="s">
        <v>1558</v>
      </c>
      <c r="P249" t="s">
        <v>1558</v>
      </c>
      <c r="Q249">
        <v>1</v>
      </c>
      <c r="W249">
        <v>0</v>
      </c>
      <c r="X249">
        <v>-1412866184</v>
      </c>
      <c r="Y249">
        <f>(AT249*1.2)</f>
        <v>0.252</v>
      </c>
      <c r="AA249">
        <v>0</v>
      </c>
      <c r="AB249">
        <v>0.44</v>
      </c>
      <c r="AC249">
        <v>0</v>
      </c>
      <c r="AD249">
        <v>0</v>
      </c>
      <c r="AE249">
        <v>0</v>
      </c>
      <c r="AF249">
        <v>0.42</v>
      </c>
      <c r="AG249">
        <v>0</v>
      </c>
      <c r="AH249">
        <v>0</v>
      </c>
      <c r="AI249">
        <v>1</v>
      </c>
      <c r="AJ249">
        <v>1</v>
      </c>
      <c r="AK249">
        <v>1</v>
      </c>
      <c r="AL249">
        <v>1</v>
      </c>
      <c r="AM249">
        <v>-2</v>
      </c>
      <c r="AN249">
        <v>0</v>
      </c>
      <c r="AO249">
        <v>1</v>
      </c>
      <c r="AP249">
        <v>1</v>
      </c>
      <c r="AQ249">
        <v>0</v>
      </c>
      <c r="AR249">
        <v>0</v>
      </c>
      <c r="AS249" t="s">
        <v>3</v>
      </c>
      <c r="AT249">
        <v>0.21</v>
      </c>
      <c r="AU249" t="s">
        <v>42</v>
      </c>
      <c r="AV249">
        <v>0</v>
      </c>
      <c r="AW249">
        <v>2</v>
      </c>
      <c r="AX249">
        <v>57036487</v>
      </c>
      <c r="AY249">
        <v>1</v>
      </c>
      <c r="AZ249">
        <v>0</v>
      </c>
      <c r="BA249">
        <v>307</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CV249">
        <v>0</v>
      </c>
      <c r="CW249">
        <f>ROUND(Y249*Source!I856*DO249,9)</f>
        <v>0</v>
      </c>
      <c r="CX249">
        <f>ROUND(Y249*Source!I856,9)</f>
        <v>0.17388000000000001</v>
      </c>
      <c r="CY249">
        <f>AB249</f>
        <v>0.44</v>
      </c>
      <c r="CZ249">
        <f>AF249</f>
        <v>0.42</v>
      </c>
      <c r="DA249">
        <f>AJ249</f>
        <v>1</v>
      </c>
      <c r="DB249">
        <f>ROUND((ROUND(AT249*CZ249,2)*1.2),6)</f>
        <v>0.108</v>
      </c>
      <c r="DC249">
        <f>ROUND((ROUND(AT249*AG249,2)*1.2),6)</f>
        <v>0</v>
      </c>
      <c r="DD249" t="s">
        <v>3</v>
      </c>
      <c r="DE249" t="s">
        <v>3</v>
      </c>
      <c r="DF249">
        <f t="shared" si="120"/>
        <v>0</v>
      </c>
      <c r="DG249">
        <f t="shared" si="117"/>
        <v>7.0000000000000007E-2</v>
      </c>
      <c r="DH249">
        <f t="shared" si="118"/>
        <v>0</v>
      </c>
      <c r="DI249">
        <f t="shared" si="87"/>
        <v>0</v>
      </c>
      <c r="DJ249">
        <f>DG249</f>
        <v>7.0000000000000007E-2</v>
      </c>
      <c r="DK249">
        <v>0</v>
      </c>
      <c r="DL249" t="s">
        <v>3</v>
      </c>
      <c r="DM249">
        <v>0</v>
      </c>
      <c r="DN249" t="s">
        <v>3</v>
      </c>
      <c r="DO249">
        <v>0</v>
      </c>
    </row>
    <row r="250" spans="1:119" x14ac:dyDescent="0.25">
      <c r="A250">
        <f>ROW(Source!A856)</f>
        <v>856</v>
      </c>
      <c r="B250">
        <v>54971259</v>
      </c>
      <c r="C250">
        <v>54978780</v>
      </c>
      <c r="D250">
        <v>55489510</v>
      </c>
      <c r="E250">
        <v>1</v>
      </c>
      <c r="F250">
        <v>1</v>
      </c>
      <c r="G250">
        <v>1081</v>
      </c>
      <c r="H250">
        <v>2</v>
      </c>
      <c r="I250" t="s">
        <v>1697</v>
      </c>
      <c r="J250" t="s">
        <v>1698</v>
      </c>
      <c r="K250" t="s">
        <v>1699</v>
      </c>
      <c r="L250">
        <v>1368</v>
      </c>
      <c r="N250">
        <v>1011</v>
      </c>
      <c r="O250" t="s">
        <v>1558</v>
      </c>
      <c r="P250" t="s">
        <v>1558</v>
      </c>
      <c r="Q250">
        <v>1</v>
      </c>
      <c r="W250">
        <v>0</v>
      </c>
      <c r="X250">
        <v>1364481760</v>
      </c>
      <c r="Y250">
        <f>(AT250*1.2)</f>
        <v>5.3999999999999999E-2</v>
      </c>
      <c r="AA250">
        <v>0</v>
      </c>
      <c r="AB250">
        <v>56.43</v>
      </c>
      <c r="AC250">
        <v>13.21</v>
      </c>
      <c r="AD250">
        <v>0</v>
      </c>
      <c r="AE250">
        <v>0</v>
      </c>
      <c r="AF250">
        <v>53.9</v>
      </c>
      <c r="AG250">
        <v>12.62</v>
      </c>
      <c r="AH250">
        <v>0</v>
      </c>
      <c r="AI250">
        <v>1</v>
      </c>
      <c r="AJ250">
        <v>1</v>
      </c>
      <c r="AK250">
        <v>1</v>
      </c>
      <c r="AL250">
        <v>1</v>
      </c>
      <c r="AM250">
        <v>-2</v>
      </c>
      <c r="AN250">
        <v>0</v>
      </c>
      <c r="AO250">
        <v>1</v>
      </c>
      <c r="AP250">
        <v>1</v>
      </c>
      <c r="AQ250">
        <v>0</v>
      </c>
      <c r="AR250">
        <v>0</v>
      </c>
      <c r="AS250" t="s">
        <v>3</v>
      </c>
      <c r="AT250">
        <v>4.4999999999999998E-2</v>
      </c>
      <c r="AU250" t="s">
        <v>42</v>
      </c>
      <c r="AV250">
        <v>0</v>
      </c>
      <c r="AW250">
        <v>2</v>
      </c>
      <c r="AX250">
        <v>57036488</v>
      </c>
      <c r="AY250">
        <v>1</v>
      </c>
      <c r="AZ250">
        <v>0</v>
      </c>
      <c r="BA250">
        <v>308</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CV250">
        <v>0</v>
      </c>
      <c r="CW250">
        <f>ROUND(Y250*Source!I856*DO250,9)</f>
        <v>0.47022120000000001</v>
      </c>
      <c r="CX250">
        <f>ROUND(Y250*Source!I856,9)</f>
        <v>3.7260000000000001E-2</v>
      </c>
      <c r="CY250">
        <f>AB250</f>
        <v>56.43</v>
      </c>
      <c r="CZ250">
        <f>AF250</f>
        <v>53.9</v>
      </c>
      <c r="DA250">
        <f>AJ250</f>
        <v>1</v>
      </c>
      <c r="DB250">
        <f>ROUND((ROUND(AT250*CZ250,2)*1.2),6)</f>
        <v>2.9159999999999999</v>
      </c>
      <c r="DC250">
        <f>ROUND((ROUND(AT250*AG250,2)*1.2),6)</f>
        <v>0.68400000000000005</v>
      </c>
      <c r="DD250" t="s">
        <v>3</v>
      </c>
      <c r="DE250" t="s">
        <v>3</v>
      </c>
      <c r="DF250">
        <f t="shared" si="120"/>
        <v>0</v>
      </c>
      <c r="DG250">
        <f t="shared" si="117"/>
        <v>2.0099999999999998</v>
      </c>
      <c r="DH250">
        <f t="shared" si="118"/>
        <v>0.47</v>
      </c>
      <c r="DI250">
        <f t="shared" si="87"/>
        <v>0</v>
      </c>
      <c r="DJ250">
        <f>DG250</f>
        <v>2.0099999999999998</v>
      </c>
      <c r="DK250">
        <v>0</v>
      </c>
      <c r="DL250" t="s">
        <v>1559</v>
      </c>
      <c r="DM250">
        <v>0</v>
      </c>
      <c r="DN250" t="s">
        <v>1554</v>
      </c>
      <c r="DO250">
        <v>12.62</v>
      </c>
    </row>
    <row r="251" spans="1:119" x14ac:dyDescent="0.25">
      <c r="A251">
        <f>ROW(Source!A856)</f>
        <v>856</v>
      </c>
      <c r="B251">
        <v>54971259</v>
      </c>
      <c r="C251">
        <v>54978780</v>
      </c>
      <c r="D251">
        <v>55459234</v>
      </c>
      <c r="E251">
        <v>1</v>
      </c>
      <c r="F251">
        <v>1</v>
      </c>
      <c r="G251">
        <v>1081</v>
      </c>
      <c r="H251">
        <v>3</v>
      </c>
      <c r="I251" t="s">
        <v>1700</v>
      </c>
      <c r="J251" t="s">
        <v>1701</v>
      </c>
      <c r="K251" t="s">
        <v>1702</v>
      </c>
      <c r="L251">
        <v>1346</v>
      </c>
      <c r="N251">
        <v>1009</v>
      </c>
      <c r="O251" t="s">
        <v>222</v>
      </c>
      <c r="P251" t="s">
        <v>222</v>
      </c>
      <c r="Q251">
        <v>1</v>
      </c>
      <c r="W251">
        <v>0</v>
      </c>
      <c r="X251">
        <v>1343467368</v>
      </c>
      <c r="Y251">
        <f>(AT251*1)</f>
        <v>3.0000000000000001E-3</v>
      </c>
      <c r="AA251">
        <v>1.61</v>
      </c>
      <c r="AB251">
        <v>0</v>
      </c>
      <c r="AC251">
        <v>0</v>
      </c>
      <c r="AD251">
        <v>0</v>
      </c>
      <c r="AE251">
        <v>1.61</v>
      </c>
      <c r="AF251">
        <v>0</v>
      </c>
      <c r="AG251">
        <v>0</v>
      </c>
      <c r="AH251">
        <v>0</v>
      </c>
      <c r="AI251">
        <v>1</v>
      </c>
      <c r="AJ251">
        <v>1</v>
      </c>
      <c r="AK251">
        <v>1</v>
      </c>
      <c r="AL251">
        <v>1</v>
      </c>
      <c r="AM251">
        <v>-2</v>
      </c>
      <c r="AN251">
        <v>0</v>
      </c>
      <c r="AO251">
        <v>1</v>
      </c>
      <c r="AP251">
        <v>1</v>
      </c>
      <c r="AQ251">
        <v>0</v>
      </c>
      <c r="AR251">
        <v>0</v>
      </c>
      <c r="AS251" t="s">
        <v>3</v>
      </c>
      <c r="AT251">
        <v>3.0000000000000001E-3</v>
      </c>
      <c r="AU251" t="s">
        <v>22</v>
      </c>
      <c r="AV251">
        <v>0</v>
      </c>
      <c r="AW251">
        <v>2</v>
      </c>
      <c r="AX251">
        <v>57036489</v>
      </c>
      <c r="AY251">
        <v>1</v>
      </c>
      <c r="AZ251">
        <v>0</v>
      </c>
      <c r="BA251">
        <v>309</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CV251">
        <v>0</v>
      </c>
      <c r="CW251">
        <v>0</v>
      </c>
      <c r="CX251">
        <f>ROUND(Y251*Source!I856,9)</f>
        <v>2.0699999999999998E-3</v>
      </c>
      <c r="CY251">
        <f t="shared" ref="CY251:CY256" si="121">AA251</f>
        <v>1.61</v>
      </c>
      <c r="CZ251">
        <f t="shared" ref="CZ251:CZ256" si="122">AE251</f>
        <v>1.61</v>
      </c>
      <c r="DA251">
        <f t="shared" ref="DA251:DA256" si="123">AI251</f>
        <v>1</v>
      </c>
      <c r="DB251">
        <f>ROUND((ROUND(AT251*CZ251,2)*1),6)</f>
        <v>0</v>
      </c>
      <c r="DC251">
        <f>ROUND((ROUND(AT251*AG251,2)*1),6)</f>
        <v>0</v>
      </c>
      <c r="DD251" t="s">
        <v>3</v>
      </c>
      <c r="DE251" t="s">
        <v>3</v>
      </c>
      <c r="DF251">
        <f t="shared" si="120"/>
        <v>0</v>
      </c>
      <c r="DG251">
        <f t="shared" si="117"/>
        <v>0</v>
      </c>
      <c r="DH251">
        <f t="shared" si="118"/>
        <v>0</v>
      </c>
      <c r="DI251">
        <f t="shared" si="87"/>
        <v>0</v>
      </c>
      <c r="DJ251">
        <f t="shared" ref="DJ251:DJ256" si="124">DF251</f>
        <v>0</v>
      </c>
      <c r="DK251">
        <v>0</v>
      </c>
      <c r="DL251" t="s">
        <v>3</v>
      </c>
      <c r="DM251">
        <v>0</v>
      </c>
      <c r="DN251" t="s">
        <v>3</v>
      </c>
      <c r="DO251">
        <v>0</v>
      </c>
    </row>
    <row r="252" spans="1:119" x14ac:dyDescent="0.25">
      <c r="A252">
        <f>ROW(Source!A856)</f>
        <v>856</v>
      </c>
      <c r="B252">
        <v>54971259</v>
      </c>
      <c r="C252">
        <v>54978780</v>
      </c>
      <c r="D252">
        <v>55466158</v>
      </c>
      <c r="E252">
        <v>1</v>
      </c>
      <c r="F252">
        <v>1</v>
      </c>
      <c r="G252">
        <v>1081</v>
      </c>
      <c r="H252">
        <v>3</v>
      </c>
      <c r="I252" t="s">
        <v>1703</v>
      </c>
      <c r="J252" t="s">
        <v>1704</v>
      </c>
      <c r="K252" t="s">
        <v>1705</v>
      </c>
      <c r="L252">
        <v>1354</v>
      </c>
      <c r="N252">
        <v>1010</v>
      </c>
      <c r="O252" t="s">
        <v>266</v>
      </c>
      <c r="P252" t="s">
        <v>266</v>
      </c>
      <c r="Q252">
        <v>1</v>
      </c>
      <c r="W252">
        <v>0</v>
      </c>
      <c r="X252">
        <v>-400075818</v>
      </c>
      <c r="Y252">
        <f>(AT252*1)</f>
        <v>0.14000000000000001</v>
      </c>
      <c r="AA252">
        <v>48.47</v>
      </c>
      <c r="AB252">
        <v>0</v>
      </c>
      <c r="AC252">
        <v>0</v>
      </c>
      <c r="AD252">
        <v>0</v>
      </c>
      <c r="AE252">
        <v>48.47</v>
      </c>
      <c r="AF252">
        <v>0</v>
      </c>
      <c r="AG252">
        <v>0</v>
      </c>
      <c r="AH252">
        <v>0</v>
      </c>
      <c r="AI252">
        <v>1</v>
      </c>
      <c r="AJ252">
        <v>1</v>
      </c>
      <c r="AK252">
        <v>1</v>
      </c>
      <c r="AL252">
        <v>1</v>
      </c>
      <c r="AM252">
        <v>-2</v>
      </c>
      <c r="AN252">
        <v>0</v>
      </c>
      <c r="AO252">
        <v>1</v>
      </c>
      <c r="AP252">
        <v>1</v>
      </c>
      <c r="AQ252">
        <v>0</v>
      </c>
      <c r="AR252">
        <v>0</v>
      </c>
      <c r="AS252" t="s">
        <v>3</v>
      </c>
      <c r="AT252">
        <v>0.14000000000000001</v>
      </c>
      <c r="AU252" t="s">
        <v>22</v>
      </c>
      <c r="AV252">
        <v>0</v>
      </c>
      <c r="AW252">
        <v>2</v>
      </c>
      <c r="AX252">
        <v>57036490</v>
      </c>
      <c r="AY252">
        <v>1</v>
      </c>
      <c r="AZ252">
        <v>0</v>
      </c>
      <c r="BA252">
        <v>310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CV252">
        <v>0</v>
      </c>
      <c r="CW252">
        <v>0</v>
      </c>
      <c r="CX252">
        <f>ROUND(Y252*Source!I856,9)</f>
        <v>9.6600000000000005E-2</v>
      </c>
      <c r="CY252">
        <f t="shared" si="121"/>
        <v>48.47</v>
      </c>
      <c r="CZ252">
        <f t="shared" si="122"/>
        <v>48.47</v>
      </c>
      <c r="DA252">
        <f t="shared" si="123"/>
        <v>1</v>
      </c>
      <c r="DB252">
        <f>ROUND((ROUND(AT252*CZ252,2)*1),6)</f>
        <v>6.79</v>
      </c>
      <c r="DC252">
        <f>ROUND((ROUND(AT252*AG252,2)*1),6)</f>
        <v>0</v>
      </c>
      <c r="DD252" t="s">
        <v>3</v>
      </c>
      <c r="DE252" t="s">
        <v>3</v>
      </c>
      <c r="DF252">
        <f t="shared" si="120"/>
        <v>4.68</v>
      </c>
      <c r="DG252">
        <f t="shared" si="117"/>
        <v>0</v>
      </c>
      <c r="DH252">
        <f t="shared" si="118"/>
        <v>0</v>
      </c>
      <c r="DI252">
        <f t="shared" si="87"/>
        <v>0</v>
      </c>
      <c r="DJ252">
        <f t="shared" si="124"/>
        <v>4.68</v>
      </c>
      <c r="DK252">
        <v>0</v>
      </c>
      <c r="DL252" t="s">
        <v>3</v>
      </c>
      <c r="DM252">
        <v>0</v>
      </c>
      <c r="DN252" t="s">
        <v>3</v>
      </c>
      <c r="DO252">
        <v>0</v>
      </c>
    </row>
    <row r="253" spans="1:119" x14ac:dyDescent="0.25">
      <c r="A253">
        <f>ROW(Source!A856)</f>
        <v>856</v>
      </c>
      <c r="B253">
        <v>54971259</v>
      </c>
      <c r="C253">
        <v>54978780</v>
      </c>
      <c r="D253">
        <v>55459835</v>
      </c>
      <c r="E253">
        <v>1</v>
      </c>
      <c r="F253">
        <v>1</v>
      </c>
      <c r="G253">
        <v>1081</v>
      </c>
      <c r="H253">
        <v>3</v>
      </c>
      <c r="I253" t="s">
        <v>1706</v>
      </c>
      <c r="J253" t="s">
        <v>1707</v>
      </c>
      <c r="K253" t="s">
        <v>1708</v>
      </c>
      <c r="L253">
        <v>1348</v>
      </c>
      <c r="N253">
        <v>1009</v>
      </c>
      <c r="O253" t="s">
        <v>1092</v>
      </c>
      <c r="P253" t="s">
        <v>1092</v>
      </c>
      <c r="Q253">
        <v>1000</v>
      </c>
      <c r="W253">
        <v>0</v>
      </c>
      <c r="X253">
        <v>-1860917919</v>
      </c>
      <c r="Y253">
        <f>(AT253*1)</f>
        <v>7.9999999999999996E-6</v>
      </c>
      <c r="AA253">
        <v>12521.99</v>
      </c>
      <c r="AB253">
        <v>0</v>
      </c>
      <c r="AC253">
        <v>0</v>
      </c>
      <c r="AD253">
        <v>0</v>
      </c>
      <c r="AE253">
        <v>12521.99</v>
      </c>
      <c r="AF253">
        <v>0</v>
      </c>
      <c r="AG253">
        <v>0</v>
      </c>
      <c r="AH253">
        <v>0</v>
      </c>
      <c r="AI253">
        <v>1</v>
      </c>
      <c r="AJ253">
        <v>1</v>
      </c>
      <c r="AK253">
        <v>1</v>
      </c>
      <c r="AL253">
        <v>1</v>
      </c>
      <c r="AM253">
        <v>-2</v>
      </c>
      <c r="AN253">
        <v>0</v>
      </c>
      <c r="AO253">
        <v>1</v>
      </c>
      <c r="AP253">
        <v>1</v>
      </c>
      <c r="AQ253">
        <v>0</v>
      </c>
      <c r="AR253">
        <v>0</v>
      </c>
      <c r="AS253" t="s">
        <v>3</v>
      </c>
      <c r="AT253">
        <v>7.9999999999999996E-6</v>
      </c>
      <c r="AU253" t="s">
        <v>22</v>
      </c>
      <c r="AV253">
        <v>0</v>
      </c>
      <c r="AW253">
        <v>2</v>
      </c>
      <c r="AX253">
        <v>57036491</v>
      </c>
      <c r="AY253">
        <v>1</v>
      </c>
      <c r="AZ253">
        <v>0</v>
      </c>
      <c r="BA253">
        <v>311</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CV253">
        <v>0</v>
      </c>
      <c r="CW253">
        <v>0</v>
      </c>
      <c r="CX253">
        <f>ROUND(Y253*Source!I856,9)</f>
        <v>5.5199999999999997E-6</v>
      </c>
      <c r="CY253">
        <f t="shared" si="121"/>
        <v>12521.99</v>
      </c>
      <c r="CZ253">
        <f t="shared" si="122"/>
        <v>12521.99</v>
      </c>
      <c r="DA253">
        <f t="shared" si="123"/>
        <v>1</v>
      </c>
      <c r="DB253">
        <f>ROUND((ROUND(AT253*CZ253,2)*1),6)</f>
        <v>0.1</v>
      </c>
      <c r="DC253">
        <f>ROUND((ROUND(AT253*AG253,2)*1),6)</f>
        <v>0</v>
      </c>
      <c r="DD253" t="s">
        <v>3</v>
      </c>
      <c r="DE253" t="s">
        <v>3</v>
      </c>
      <c r="DF253">
        <f t="shared" si="120"/>
        <v>7.0000000000000007E-2</v>
      </c>
      <c r="DG253">
        <f t="shared" si="117"/>
        <v>0</v>
      </c>
      <c r="DH253">
        <f t="shared" si="118"/>
        <v>0</v>
      </c>
      <c r="DI253">
        <f t="shared" si="87"/>
        <v>0</v>
      </c>
      <c r="DJ253">
        <f t="shared" si="124"/>
        <v>7.0000000000000007E-2</v>
      </c>
      <c r="DK253">
        <v>0</v>
      </c>
      <c r="DL253" t="s">
        <v>3</v>
      </c>
      <c r="DM253">
        <v>0</v>
      </c>
      <c r="DN253" t="s">
        <v>3</v>
      </c>
      <c r="DO253">
        <v>0</v>
      </c>
    </row>
    <row r="254" spans="1:119" x14ac:dyDescent="0.25">
      <c r="A254">
        <f>ROW(Source!A856)</f>
        <v>856</v>
      </c>
      <c r="B254">
        <v>54971259</v>
      </c>
      <c r="C254">
        <v>54978780</v>
      </c>
      <c r="D254">
        <v>55482790</v>
      </c>
      <c r="E254">
        <v>1</v>
      </c>
      <c r="F254">
        <v>1</v>
      </c>
      <c r="G254">
        <v>1081</v>
      </c>
      <c r="H254">
        <v>3</v>
      </c>
      <c r="I254" t="s">
        <v>1096</v>
      </c>
      <c r="J254" t="s">
        <v>1098</v>
      </c>
      <c r="K254" t="s">
        <v>1097</v>
      </c>
      <c r="L254">
        <v>1354</v>
      </c>
      <c r="N254">
        <v>1010</v>
      </c>
      <c r="O254" t="s">
        <v>266</v>
      </c>
      <c r="P254" t="s">
        <v>266</v>
      </c>
      <c r="Q254">
        <v>1</v>
      </c>
      <c r="W254">
        <v>0</v>
      </c>
      <c r="X254">
        <v>903039506</v>
      </c>
      <c r="Y254">
        <f>AT254</f>
        <v>33.333333000000003</v>
      </c>
      <c r="AA254">
        <v>1345.43</v>
      </c>
      <c r="AB254">
        <v>0</v>
      </c>
      <c r="AC254">
        <v>0</v>
      </c>
      <c r="AD254">
        <v>0</v>
      </c>
      <c r="AE254">
        <v>1345.43</v>
      </c>
      <c r="AF254">
        <v>0</v>
      </c>
      <c r="AG254">
        <v>0</v>
      </c>
      <c r="AH254">
        <v>0</v>
      </c>
      <c r="AI254">
        <v>1</v>
      </c>
      <c r="AJ254">
        <v>1</v>
      </c>
      <c r="AK254">
        <v>1</v>
      </c>
      <c r="AL254">
        <v>1</v>
      </c>
      <c r="AM254">
        <v>0</v>
      </c>
      <c r="AN254">
        <v>0</v>
      </c>
      <c r="AO254">
        <v>0</v>
      </c>
      <c r="AP254">
        <v>1</v>
      </c>
      <c r="AQ254">
        <v>0</v>
      </c>
      <c r="AR254">
        <v>0</v>
      </c>
      <c r="AS254" t="s">
        <v>3</v>
      </c>
      <c r="AT254">
        <v>33.333333000000003</v>
      </c>
      <c r="AU254" t="s">
        <v>3</v>
      </c>
      <c r="AV254">
        <v>0</v>
      </c>
      <c r="AW254">
        <v>1</v>
      </c>
      <c r="AX254">
        <v>-1</v>
      </c>
      <c r="AY254">
        <v>0</v>
      </c>
      <c r="AZ254">
        <v>0</v>
      </c>
      <c r="BA254" t="s">
        <v>3</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CV254">
        <v>0</v>
      </c>
      <c r="CW254">
        <v>0</v>
      </c>
      <c r="CX254">
        <f>ROUND(Y254*Source!I856,9)</f>
        <v>22.999999769999999</v>
      </c>
      <c r="CY254">
        <f t="shared" si="121"/>
        <v>1345.43</v>
      </c>
      <c r="CZ254">
        <f t="shared" si="122"/>
        <v>1345.43</v>
      </c>
      <c r="DA254">
        <f t="shared" si="123"/>
        <v>1</v>
      </c>
      <c r="DB254">
        <f>ROUND(ROUND(AT254*CZ254,2),6)</f>
        <v>44847.67</v>
      </c>
      <c r="DC254">
        <f>ROUND(ROUND(AT254*AG254,2),6)</f>
        <v>0</v>
      </c>
      <c r="DD254" t="s">
        <v>3</v>
      </c>
      <c r="DE254" t="s">
        <v>3</v>
      </c>
      <c r="DF254">
        <f t="shared" si="120"/>
        <v>30944.89</v>
      </c>
      <c r="DG254">
        <f t="shared" si="117"/>
        <v>0</v>
      </c>
      <c r="DH254">
        <f t="shared" si="118"/>
        <v>0</v>
      </c>
      <c r="DI254">
        <f t="shared" si="87"/>
        <v>0</v>
      </c>
      <c r="DJ254">
        <f t="shared" si="124"/>
        <v>30944.89</v>
      </c>
      <c r="DK254">
        <v>0</v>
      </c>
      <c r="DL254" t="s">
        <v>3</v>
      </c>
      <c r="DM254">
        <v>0</v>
      </c>
      <c r="DN254" t="s">
        <v>3</v>
      </c>
      <c r="DO254">
        <v>0</v>
      </c>
    </row>
    <row r="255" spans="1:119" x14ac:dyDescent="0.25">
      <c r="A255">
        <f>ROW(Source!A856)</f>
        <v>856</v>
      </c>
      <c r="B255">
        <v>54971259</v>
      </c>
      <c r="C255">
        <v>54978780</v>
      </c>
      <c r="D255">
        <v>55469222</v>
      </c>
      <c r="E255">
        <v>1</v>
      </c>
      <c r="F255">
        <v>1</v>
      </c>
      <c r="G255">
        <v>1081</v>
      </c>
      <c r="H255">
        <v>3</v>
      </c>
      <c r="I255" t="s">
        <v>1709</v>
      </c>
      <c r="J255" t="s">
        <v>1710</v>
      </c>
      <c r="K255" t="s">
        <v>1711</v>
      </c>
      <c r="L255">
        <v>1354</v>
      </c>
      <c r="N255">
        <v>1010</v>
      </c>
      <c r="O255" t="s">
        <v>266</v>
      </c>
      <c r="P255" t="s">
        <v>266</v>
      </c>
      <c r="Q255">
        <v>1</v>
      </c>
      <c r="W255">
        <v>0</v>
      </c>
      <c r="X255">
        <v>-1452932200</v>
      </c>
      <c r="Y255">
        <f>(AT255*1)</f>
        <v>1.02</v>
      </c>
      <c r="AA255">
        <v>4.3600000000000003</v>
      </c>
      <c r="AB255">
        <v>0</v>
      </c>
      <c r="AC255">
        <v>0</v>
      </c>
      <c r="AD255">
        <v>0</v>
      </c>
      <c r="AE255">
        <v>4.3600000000000003</v>
      </c>
      <c r="AF255">
        <v>0</v>
      </c>
      <c r="AG255">
        <v>0</v>
      </c>
      <c r="AH255">
        <v>0</v>
      </c>
      <c r="AI255">
        <v>1</v>
      </c>
      <c r="AJ255">
        <v>1</v>
      </c>
      <c r="AK255">
        <v>1</v>
      </c>
      <c r="AL255">
        <v>1</v>
      </c>
      <c r="AM255">
        <v>-2</v>
      </c>
      <c r="AN255">
        <v>0</v>
      </c>
      <c r="AO255">
        <v>1</v>
      </c>
      <c r="AP255">
        <v>1</v>
      </c>
      <c r="AQ255">
        <v>0</v>
      </c>
      <c r="AR255">
        <v>0</v>
      </c>
      <c r="AS255" t="s">
        <v>3</v>
      </c>
      <c r="AT255">
        <v>1.02</v>
      </c>
      <c r="AU255" t="s">
        <v>22</v>
      </c>
      <c r="AV255">
        <v>0</v>
      </c>
      <c r="AW255">
        <v>2</v>
      </c>
      <c r="AX255">
        <v>57036492</v>
      </c>
      <c r="AY255">
        <v>1</v>
      </c>
      <c r="AZ255">
        <v>0</v>
      </c>
      <c r="BA255">
        <v>312</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CV255">
        <v>0</v>
      </c>
      <c r="CW255">
        <v>0</v>
      </c>
      <c r="CX255">
        <f>ROUND(Y255*Source!I856,9)</f>
        <v>0.70379999999999998</v>
      </c>
      <c r="CY255">
        <f t="shared" si="121"/>
        <v>4.3600000000000003</v>
      </c>
      <c r="CZ255">
        <f t="shared" si="122"/>
        <v>4.3600000000000003</v>
      </c>
      <c r="DA255">
        <f t="shared" si="123"/>
        <v>1</v>
      </c>
      <c r="DB255">
        <f>ROUND((ROUND(AT255*CZ255,2)*1),6)</f>
        <v>4.45</v>
      </c>
      <c r="DC255">
        <f>ROUND((ROUND(AT255*AG255,2)*1),6)</f>
        <v>0</v>
      </c>
      <c r="DD255" t="s">
        <v>3</v>
      </c>
      <c r="DE255" t="s">
        <v>3</v>
      </c>
      <c r="DF255">
        <f t="shared" si="120"/>
        <v>3.07</v>
      </c>
      <c r="DG255">
        <f t="shared" si="117"/>
        <v>0</v>
      </c>
      <c r="DH255">
        <f t="shared" si="118"/>
        <v>0</v>
      </c>
      <c r="DI255">
        <f t="shared" si="87"/>
        <v>0</v>
      </c>
      <c r="DJ255">
        <f t="shared" si="124"/>
        <v>3.07</v>
      </c>
      <c r="DK255">
        <v>0</v>
      </c>
      <c r="DL255" t="s">
        <v>3</v>
      </c>
      <c r="DM255">
        <v>0</v>
      </c>
      <c r="DN255" t="s">
        <v>3</v>
      </c>
      <c r="DO255">
        <v>0</v>
      </c>
    </row>
    <row r="256" spans="1:119" x14ac:dyDescent="0.25">
      <c r="A256">
        <f>ROW(Source!A856)</f>
        <v>856</v>
      </c>
      <c r="B256">
        <v>54971259</v>
      </c>
      <c r="C256">
        <v>54978780</v>
      </c>
      <c r="D256">
        <v>55469490</v>
      </c>
      <c r="E256">
        <v>1</v>
      </c>
      <c r="F256">
        <v>1</v>
      </c>
      <c r="G256">
        <v>1081</v>
      </c>
      <c r="H256">
        <v>3</v>
      </c>
      <c r="I256" t="s">
        <v>1034</v>
      </c>
      <c r="J256" t="s">
        <v>1036</v>
      </c>
      <c r="K256" t="s">
        <v>1035</v>
      </c>
      <c r="L256">
        <v>1355</v>
      </c>
      <c r="N256">
        <v>1010</v>
      </c>
      <c r="O256" t="s">
        <v>40</v>
      </c>
      <c r="P256" t="s">
        <v>40</v>
      </c>
      <c r="Q256">
        <v>100</v>
      </c>
      <c r="W256">
        <v>0</v>
      </c>
      <c r="X256">
        <v>-630890957</v>
      </c>
      <c r="Y256">
        <f>AT256</f>
        <v>95.652174000000002</v>
      </c>
      <c r="AA256">
        <v>38.700000000000003</v>
      </c>
      <c r="AB256">
        <v>0</v>
      </c>
      <c r="AC256">
        <v>0</v>
      </c>
      <c r="AD256">
        <v>0</v>
      </c>
      <c r="AE256">
        <v>38.700000000000003</v>
      </c>
      <c r="AF256">
        <v>0</v>
      </c>
      <c r="AG256">
        <v>0</v>
      </c>
      <c r="AH256">
        <v>0</v>
      </c>
      <c r="AI256">
        <v>1</v>
      </c>
      <c r="AJ256">
        <v>1</v>
      </c>
      <c r="AK256">
        <v>1</v>
      </c>
      <c r="AL256">
        <v>1</v>
      </c>
      <c r="AM256">
        <v>0</v>
      </c>
      <c r="AN256">
        <v>0</v>
      </c>
      <c r="AO256">
        <v>0</v>
      </c>
      <c r="AP256">
        <v>1</v>
      </c>
      <c r="AQ256">
        <v>0</v>
      </c>
      <c r="AR256">
        <v>0</v>
      </c>
      <c r="AS256" t="s">
        <v>3</v>
      </c>
      <c r="AT256">
        <v>95.652174000000002</v>
      </c>
      <c r="AU256" t="s">
        <v>3</v>
      </c>
      <c r="AV256">
        <v>0</v>
      </c>
      <c r="AW256">
        <v>1</v>
      </c>
      <c r="AX256">
        <v>-1</v>
      </c>
      <c r="AY256">
        <v>0</v>
      </c>
      <c r="AZ256">
        <v>0</v>
      </c>
      <c r="BA256" t="s">
        <v>3</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CV256">
        <v>0</v>
      </c>
      <c r="CW256">
        <v>0</v>
      </c>
      <c r="CX256">
        <f>ROUND(Y256*Source!I856,9)</f>
        <v>66.000000060000005</v>
      </c>
      <c r="CY256">
        <f t="shared" si="121"/>
        <v>38.700000000000003</v>
      </c>
      <c r="CZ256">
        <f t="shared" si="122"/>
        <v>38.700000000000003</v>
      </c>
      <c r="DA256">
        <f t="shared" si="123"/>
        <v>1</v>
      </c>
      <c r="DB256">
        <f>ROUND(ROUND(AT256*CZ256,2),6)</f>
        <v>3701.74</v>
      </c>
      <c r="DC256">
        <f>ROUND(ROUND(AT256*AG256,2),6)</f>
        <v>0</v>
      </c>
      <c r="DD256" t="s">
        <v>3</v>
      </c>
      <c r="DE256" t="s">
        <v>3</v>
      </c>
      <c r="DF256">
        <f t="shared" si="120"/>
        <v>2554.1999999999998</v>
      </c>
      <c r="DG256">
        <f t="shared" si="117"/>
        <v>0</v>
      </c>
      <c r="DH256">
        <f t="shared" si="118"/>
        <v>0</v>
      </c>
      <c r="DI256">
        <f t="shared" si="87"/>
        <v>0</v>
      </c>
      <c r="DJ256">
        <f t="shared" si="124"/>
        <v>2554.1999999999998</v>
      </c>
      <c r="DK256">
        <v>0</v>
      </c>
      <c r="DL256" t="s">
        <v>3</v>
      </c>
      <c r="DM256">
        <v>0</v>
      </c>
      <c r="DN256" t="s">
        <v>3</v>
      </c>
      <c r="DO256">
        <v>0</v>
      </c>
    </row>
    <row r="257" spans="1:119" x14ac:dyDescent="0.25">
      <c r="A257">
        <f>ROW(Source!A857)</f>
        <v>857</v>
      </c>
      <c r="B257">
        <v>55890823</v>
      </c>
      <c r="C257">
        <v>54978780</v>
      </c>
      <c r="D257">
        <v>55424304</v>
      </c>
      <c r="E257">
        <v>1081</v>
      </c>
      <c r="F257">
        <v>1</v>
      </c>
      <c r="G257">
        <v>1081</v>
      </c>
      <c r="H257">
        <v>1</v>
      </c>
      <c r="I257" t="s">
        <v>1552</v>
      </c>
      <c r="J257" t="s">
        <v>3</v>
      </c>
      <c r="K257" t="s">
        <v>1553</v>
      </c>
      <c r="L257">
        <v>1191</v>
      </c>
      <c r="N257">
        <v>1013</v>
      </c>
      <c r="O257" t="s">
        <v>1554</v>
      </c>
      <c r="P257" t="s">
        <v>1554</v>
      </c>
      <c r="Q257">
        <v>1</v>
      </c>
      <c r="W257">
        <v>0</v>
      </c>
      <c r="X257">
        <v>476480486</v>
      </c>
      <c r="Y257">
        <f>(AT257*1.2)</f>
        <v>21.768000000000001</v>
      </c>
      <c r="AA257">
        <v>0</v>
      </c>
      <c r="AB257">
        <v>0</v>
      </c>
      <c r="AC257">
        <v>0</v>
      </c>
      <c r="AD257">
        <v>0</v>
      </c>
      <c r="AE257">
        <v>0</v>
      </c>
      <c r="AF257">
        <v>0</v>
      </c>
      <c r="AG257">
        <v>0</v>
      </c>
      <c r="AH257">
        <v>0</v>
      </c>
      <c r="AI257">
        <v>1</v>
      </c>
      <c r="AJ257">
        <v>1</v>
      </c>
      <c r="AK257">
        <v>1</v>
      </c>
      <c r="AL257">
        <v>1</v>
      </c>
      <c r="AM257">
        <v>5</v>
      </c>
      <c r="AN257">
        <v>0</v>
      </c>
      <c r="AO257">
        <v>1</v>
      </c>
      <c r="AP257">
        <v>1</v>
      </c>
      <c r="AQ257">
        <v>0</v>
      </c>
      <c r="AR257">
        <v>0</v>
      </c>
      <c r="AS257" t="s">
        <v>3</v>
      </c>
      <c r="AT257">
        <v>18.14</v>
      </c>
      <c r="AU257" t="s">
        <v>42</v>
      </c>
      <c r="AV257">
        <v>1</v>
      </c>
      <c r="AW257">
        <v>2</v>
      </c>
      <c r="AX257">
        <v>57036485</v>
      </c>
      <c r="AY257">
        <v>1</v>
      </c>
      <c r="AZ257">
        <v>0</v>
      </c>
      <c r="BA257">
        <v>318</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CU257">
        <f>ROUND(AT257*Source!I857*AH257*AL257,2)</f>
        <v>0</v>
      </c>
      <c r="CV257">
        <f>ROUND(Y257*Source!I857,9)</f>
        <v>15.019920000000001</v>
      </c>
      <c r="CW257">
        <v>0</v>
      </c>
      <c r="CX257">
        <f>ROUND(Y257*Source!I857,9)</f>
        <v>15.019920000000001</v>
      </c>
      <c r="CY257">
        <f>AD257</f>
        <v>0</v>
      </c>
      <c r="CZ257">
        <f>AH257</f>
        <v>0</v>
      </c>
      <c r="DA257">
        <f>AL257</f>
        <v>1</v>
      </c>
      <c r="DB257">
        <f>ROUND((ROUND(AT257*CZ257,2)*1.2),6)</f>
        <v>0</v>
      </c>
      <c r="DC257">
        <f>ROUND((ROUND(AT257*AG257,2)*1.2),6)</f>
        <v>0</v>
      </c>
      <c r="DD257" t="s">
        <v>3</v>
      </c>
      <c r="DE257" t="s">
        <v>3</v>
      </c>
      <c r="DF257">
        <f t="shared" si="120"/>
        <v>0</v>
      </c>
      <c r="DG257">
        <f t="shared" si="117"/>
        <v>0</v>
      </c>
      <c r="DH257">
        <f t="shared" si="118"/>
        <v>0</v>
      </c>
      <c r="DI257">
        <f t="shared" ref="DI257:DI320" si="125">ROUND(ROUND(AH257,2)*CX257,2)</f>
        <v>0</v>
      </c>
      <c r="DJ257">
        <f>DI257</f>
        <v>0</v>
      </c>
      <c r="DK257">
        <v>0</v>
      </c>
      <c r="DL257" t="s">
        <v>3</v>
      </c>
      <c r="DM257">
        <v>0</v>
      </c>
      <c r="DN257" t="s">
        <v>3</v>
      </c>
      <c r="DO257">
        <v>0</v>
      </c>
    </row>
    <row r="258" spans="1:119" x14ac:dyDescent="0.25">
      <c r="A258">
        <f>ROW(Source!A857)</f>
        <v>857</v>
      </c>
      <c r="B258">
        <v>55890823</v>
      </c>
      <c r="C258">
        <v>54978780</v>
      </c>
      <c r="D258">
        <v>55490209</v>
      </c>
      <c r="E258">
        <v>1</v>
      </c>
      <c r="F258">
        <v>1</v>
      </c>
      <c r="G258">
        <v>1081</v>
      </c>
      <c r="H258">
        <v>2</v>
      </c>
      <c r="I258" t="s">
        <v>1555</v>
      </c>
      <c r="J258" t="s">
        <v>1556</v>
      </c>
      <c r="K258" t="s">
        <v>1557</v>
      </c>
      <c r="L258">
        <v>1368</v>
      </c>
      <c r="N258">
        <v>1011</v>
      </c>
      <c r="O258" t="s">
        <v>1558</v>
      </c>
      <c r="P258" t="s">
        <v>1558</v>
      </c>
      <c r="Q258">
        <v>1</v>
      </c>
      <c r="W258">
        <v>0</v>
      </c>
      <c r="X258">
        <v>874612079</v>
      </c>
      <c r="Y258">
        <f>(AT258*1.2)</f>
        <v>0.06</v>
      </c>
      <c r="AA258">
        <v>0</v>
      </c>
      <c r="AB258">
        <v>1485.19</v>
      </c>
      <c r="AC258">
        <v>744.56</v>
      </c>
      <c r="AD258">
        <v>0</v>
      </c>
      <c r="AE258">
        <v>0</v>
      </c>
      <c r="AF258">
        <v>83.1</v>
      </c>
      <c r="AG258">
        <v>12.62</v>
      </c>
      <c r="AH258">
        <v>0</v>
      </c>
      <c r="AI258">
        <v>1</v>
      </c>
      <c r="AJ258">
        <v>17.07</v>
      </c>
      <c r="AK258">
        <v>56.35</v>
      </c>
      <c r="AL258">
        <v>1</v>
      </c>
      <c r="AM258">
        <v>2</v>
      </c>
      <c r="AN258">
        <v>0</v>
      </c>
      <c r="AO258">
        <v>1</v>
      </c>
      <c r="AP258">
        <v>1</v>
      </c>
      <c r="AQ258">
        <v>0</v>
      </c>
      <c r="AR258">
        <v>0</v>
      </c>
      <c r="AS258" t="s">
        <v>3</v>
      </c>
      <c r="AT258">
        <v>0.05</v>
      </c>
      <c r="AU258" t="s">
        <v>42</v>
      </c>
      <c r="AV258">
        <v>0</v>
      </c>
      <c r="AW258">
        <v>2</v>
      </c>
      <c r="AX258">
        <v>57036486</v>
      </c>
      <c r="AY258">
        <v>1</v>
      </c>
      <c r="AZ258">
        <v>0</v>
      </c>
      <c r="BA258">
        <v>319</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CV258">
        <v>0</v>
      </c>
      <c r="CW258">
        <f>ROUND(Y258*Source!I857*DO258,9)</f>
        <v>0.52246800000000004</v>
      </c>
      <c r="CX258">
        <f>ROUND(Y258*Source!I857,9)</f>
        <v>4.1399999999999999E-2</v>
      </c>
      <c r="CY258">
        <f>AB258</f>
        <v>1485.19</v>
      </c>
      <c r="CZ258">
        <f>AF258</f>
        <v>83.1</v>
      </c>
      <c r="DA258">
        <f>AJ258</f>
        <v>17.07</v>
      </c>
      <c r="DB258">
        <f>ROUND((ROUND(AT258*CZ258,2)*1.2),6)</f>
        <v>4.992</v>
      </c>
      <c r="DC258">
        <f>ROUND((ROUND(AT258*AG258,2)*1.2),6)</f>
        <v>0.75600000000000001</v>
      </c>
      <c r="DD258" t="s">
        <v>3</v>
      </c>
      <c r="DE258" t="s">
        <v>3</v>
      </c>
      <c r="DF258">
        <f t="shared" si="120"/>
        <v>0</v>
      </c>
      <c r="DG258">
        <f>ROUND(ROUND(AF258*AJ258,2)*CX258,2)</f>
        <v>58.73</v>
      </c>
      <c r="DH258">
        <f>ROUND(ROUND(AG258*AK258,2)*CX258,2)</f>
        <v>29.44</v>
      </c>
      <c r="DI258">
        <f t="shared" si="125"/>
        <v>0</v>
      </c>
      <c r="DJ258">
        <f>DG258</f>
        <v>58.73</v>
      </c>
      <c r="DK258">
        <v>0</v>
      </c>
      <c r="DL258" t="s">
        <v>1559</v>
      </c>
      <c r="DM258">
        <v>0</v>
      </c>
      <c r="DN258" t="s">
        <v>1554</v>
      </c>
      <c r="DO258">
        <v>12.62</v>
      </c>
    </row>
    <row r="259" spans="1:119" x14ac:dyDescent="0.25">
      <c r="A259">
        <f>ROW(Source!A857)</f>
        <v>857</v>
      </c>
      <c r="B259">
        <v>55890823</v>
      </c>
      <c r="C259">
        <v>54978780</v>
      </c>
      <c r="D259">
        <v>55490270</v>
      </c>
      <c r="E259">
        <v>1</v>
      </c>
      <c r="F259">
        <v>1</v>
      </c>
      <c r="G259">
        <v>1081</v>
      </c>
      <c r="H259">
        <v>2</v>
      </c>
      <c r="I259" t="s">
        <v>1589</v>
      </c>
      <c r="J259" t="s">
        <v>1590</v>
      </c>
      <c r="K259" t="s">
        <v>1591</v>
      </c>
      <c r="L259">
        <v>1368</v>
      </c>
      <c r="N259">
        <v>1011</v>
      </c>
      <c r="O259" t="s">
        <v>1558</v>
      </c>
      <c r="P259" t="s">
        <v>1558</v>
      </c>
      <c r="Q259">
        <v>1</v>
      </c>
      <c r="W259">
        <v>0</v>
      </c>
      <c r="X259">
        <v>-1412866184</v>
      </c>
      <c r="Y259">
        <f>(AT259*1.2)</f>
        <v>0.252</v>
      </c>
      <c r="AA259">
        <v>0</v>
      </c>
      <c r="AB259">
        <v>4.32</v>
      </c>
      <c r="AC259">
        <v>0</v>
      </c>
      <c r="AD259">
        <v>0</v>
      </c>
      <c r="AE259">
        <v>0</v>
      </c>
      <c r="AF259">
        <v>0.42</v>
      </c>
      <c r="AG259">
        <v>0</v>
      </c>
      <c r="AH259">
        <v>0</v>
      </c>
      <c r="AI259">
        <v>1</v>
      </c>
      <c r="AJ259">
        <v>9.83</v>
      </c>
      <c r="AK259">
        <v>1</v>
      </c>
      <c r="AL259">
        <v>1</v>
      </c>
      <c r="AM259">
        <v>2</v>
      </c>
      <c r="AN259">
        <v>0</v>
      </c>
      <c r="AO259">
        <v>1</v>
      </c>
      <c r="AP259">
        <v>1</v>
      </c>
      <c r="AQ259">
        <v>0</v>
      </c>
      <c r="AR259">
        <v>0</v>
      </c>
      <c r="AS259" t="s">
        <v>3</v>
      </c>
      <c r="AT259">
        <v>0.21</v>
      </c>
      <c r="AU259" t="s">
        <v>42</v>
      </c>
      <c r="AV259">
        <v>0</v>
      </c>
      <c r="AW259">
        <v>2</v>
      </c>
      <c r="AX259">
        <v>57036487</v>
      </c>
      <c r="AY259">
        <v>1</v>
      </c>
      <c r="AZ259">
        <v>0</v>
      </c>
      <c r="BA259">
        <v>320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CV259">
        <v>0</v>
      </c>
      <c r="CW259">
        <f>ROUND(Y259*Source!I857*DO259,9)</f>
        <v>0</v>
      </c>
      <c r="CX259">
        <f>ROUND(Y259*Source!I857,9)</f>
        <v>0.17388000000000001</v>
      </c>
      <c r="CY259">
        <f>AB259</f>
        <v>4.32</v>
      </c>
      <c r="CZ259">
        <f>AF259</f>
        <v>0.42</v>
      </c>
      <c r="DA259">
        <f>AJ259</f>
        <v>9.83</v>
      </c>
      <c r="DB259">
        <f>ROUND((ROUND(AT259*CZ259,2)*1.2),6)</f>
        <v>0.108</v>
      </c>
      <c r="DC259">
        <f>ROUND((ROUND(AT259*AG259,2)*1.2),6)</f>
        <v>0</v>
      </c>
      <c r="DD259" t="s">
        <v>3</v>
      </c>
      <c r="DE259" t="s">
        <v>3</v>
      </c>
      <c r="DF259">
        <f t="shared" si="120"/>
        <v>0</v>
      </c>
      <c r="DG259">
        <f>ROUND(ROUND(AF259*AJ259,2)*CX259,2)</f>
        <v>0.72</v>
      </c>
      <c r="DH259">
        <f>ROUND(ROUND(AG259,2)*CX259,2)</f>
        <v>0</v>
      </c>
      <c r="DI259">
        <f t="shared" si="125"/>
        <v>0</v>
      </c>
      <c r="DJ259">
        <f>DG259</f>
        <v>0.72</v>
      </c>
      <c r="DK259">
        <v>0</v>
      </c>
      <c r="DL259" t="s">
        <v>3</v>
      </c>
      <c r="DM259">
        <v>0</v>
      </c>
      <c r="DN259" t="s">
        <v>3</v>
      </c>
      <c r="DO259">
        <v>0</v>
      </c>
    </row>
    <row r="260" spans="1:119" x14ac:dyDescent="0.25">
      <c r="A260">
        <f>ROW(Source!A857)</f>
        <v>857</v>
      </c>
      <c r="B260">
        <v>55890823</v>
      </c>
      <c r="C260">
        <v>54978780</v>
      </c>
      <c r="D260">
        <v>55489510</v>
      </c>
      <c r="E260">
        <v>1</v>
      </c>
      <c r="F260">
        <v>1</v>
      </c>
      <c r="G260">
        <v>1081</v>
      </c>
      <c r="H260">
        <v>2</v>
      </c>
      <c r="I260" t="s">
        <v>1697</v>
      </c>
      <c r="J260" t="s">
        <v>1698</v>
      </c>
      <c r="K260" t="s">
        <v>1699</v>
      </c>
      <c r="L260">
        <v>1368</v>
      </c>
      <c r="N260">
        <v>1011</v>
      </c>
      <c r="O260" t="s">
        <v>1558</v>
      </c>
      <c r="P260" t="s">
        <v>1558</v>
      </c>
      <c r="Q260">
        <v>1</v>
      </c>
      <c r="W260">
        <v>0</v>
      </c>
      <c r="X260">
        <v>1364481760</v>
      </c>
      <c r="Y260">
        <f>(AT260*1.2)</f>
        <v>5.3999999999999999E-2</v>
      </c>
      <c r="AA260">
        <v>0</v>
      </c>
      <c r="AB260">
        <v>1271.44</v>
      </c>
      <c r="AC260">
        <v>744.56</v>
      </c>
      <c r="AD260">
        <v>0</v>
      </c>
      <c r="AE260">
        <v>0</v>
      </c>
      <c r="AF260">
        <v>53.9</v>
      </c>
      <c r="AG260">
        <v>12.62</v>
      </c>
      <c r="AH260">
        <v>0</v>
      </c>
      <c r="AI260">
        <v>1</v>
      </c>
      <c r="AJ260">
        <v>22.53</v>
      </c>
      <c r="AK260">
        <v>56.35</v>
      </c>
      <c r="AL260">
        <v>1</v>
      </c>
      <c r="AM260">
        <v>2</v>
      </c>
      <c r="AN260">
        <v>0</v>
      </c>
      <c r="AO260">
        <v>1</v>
      </c>
      <c r="AP260">
        <v>1</v>
      </c>
      <c r="AQ260">
        <v>0</v>
      </c>
      <c r="AR260">
        <v>0</v>
      </c>
      <c r="AS260" t="s">
        <v>3</v>
      </c>
      <c r="AT260">
        <v>4.4999999999999998E-2</v>
      </c>
      <c r="AU260" t="s">
        <v>42</v>
      </c>
      <c r="AV260">
        <v>0</v>
      </c>
      <c r="AW260">
        <v>2</v>
      </c>
      <c r="AX260">
        <v>57036488</v>
      </c>
      <c r="AY260">
        <v>1</v>
      </c>
      <c r="AZ260">
        <v>0</v>
      </c>
      <c r="BA260">
        <v>321</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CV260">
        <v>0</v>
      </c>
      <c r="CW260">
        <f>ROUND(Y260*Source!I857*DO260,9)</f>
        <v>0.47022120000000001</v>
      </c>
      <c r="CX260">
        <f>ROUND(Y260*Source!I857,9)</f>
        <v>3.7260000000000001E-2</v>
      </c>
      <c r="CY260">
        <f>AB260</f>
        <v>1271.44</v>
      </c>
      <c r="CZ260">
        <f>AF260</f>
        <v>53.9</v>
      </c>
      <c r="DA260">
        <f>AJ260</f>
        <v>22.53</v>
      </c>
      <c r="DB260">
        <f>ROUND((ROUND(AT260*CZ260,2)*1.2),6)</f>
        <v>2.9159999999999999</v>
      </c>
      <c r="DC260">
        <f>ROUND((ROUND(AT260*AG260,2)*1.2),6)</f>
        <v>0.68400000000000005</v>
      </c>
      <c r="DD260" t="s">
        <v>3</v>
      </c>
      <c r="DE260" t="s">
        <v>3</v>
      </c>
      <c r="DF260">
        <f t="shared" si="120"/>
        <v>0</v>
      </c>
      <c r="DG260">
        <f>ROUND(ROUND(AF260*AJ260,2)*CX260,2)</f>
        <v>45.25</v>
      </c>
      <c r="DH260">
        <f>ROUND(ROUND(AG260*AK260,2)*CX260,2)</f>
        <v>26.5</v>
      </c>
      <c r="DI260">
        <f t="shared" si="125"/>
        <v>0</v>
      </c>
      <c r="DJ260">
        <f>DG260</f>
        <v>45.25</v>
      </c>
      <c r="DK260">
        <v>0</v>
      </c>
      <c r="DL260" t="s">
        <v>1559</v>
      </c>
      <c r="DM260">
        <v>0</v>
      </c>
      <c r="DN260" t="s">
        <v>1554</v>
      </c>
      <c r="DO260">
        <v>12.62</v>
      </c>
    </row>
    <row r="261" spans="1:119" x14ac:dyDescent="0.25">
      <c r="A261">
        <f>ROW(Source!A857)</f>
        <v>857</v>
      </c>
      <c r="B261">
        <v>55890823</v>
      </c>
      <c r="C261">
        <v>54978780</v>
      </c>
      <c r="D261">
        <v>55459234</v>
      </c>
      <c r="E261">
        <v>1</v>
      </c>
      <c r="F261">
        <v>1</v>
      </c>
      <c r="G261">
        <v>1081</v>
      </c>
      <c r="H261">
        <v>3</v>
      </c>
      <c r="I261" t="s">
        <v>1700</v>
      </c>
      <c r="J261" t="s">
        <v>1701</v>
      </c>
      <c r="K261" t="s">
        <v>1702</v>
      </c>
      <c r="L261">
        <v>1346</v>
      </c>
      <c r="N261">
        <v>1009</v>
      </c>
      <c r="O261" t="s">
        <v>222</v>
      </c>
      <c r="P261" t="s">
        <v>222</v>
      </c>
      <c r="Q261">
        <v>1</v>
      </c>
      <c r="W261">
        <v>0</v>
      </c>
      <c r="X261">
        <v>1343467368</v>
      </c>
      <c r="Y261">
        <f>(AT261*1)</f>
        <v>3.0000000000000001E-3</v>
      </c>
      <c r="AA261">
        <v>23.6</v>
      </c>
      <c r="AB261">
        <v>0</v>
      </c>
      <c r="AC261">
        <v>0</v>
      </c>
      <c r="AD261">
        <v>0</v>
      </c>
      <c r="AE261">
        <v>1.61</v>
      </c>
      <c r="AF261">
        <v>0</v>
      </c>
      <c r="AG261">
        <v>0</v>
      </c>
      <c r="AH261">
        <v>0</v>
      </c>
      <c r="AI261">
        <v>14.66</v>
      </c>
      <c r="AJ261">
        <v>1</v>
      </c>
      <c r="AK261">
        <v>1</v>
      </c>
      <c r="AL261">
        <v>1</v>
      </c>
      <c r="AM261">
        <v>2</v>
      </c>
      <c r="AN261">
        <v>0</v>
      </c>
      <c r="AO261">
        <v>1</v>
      </c>
      <c r="AP261">
        <v>1</v>
      </c>
      <c r="AQ261">
        <v>0</v>
      </c>
      <c r="AR261">
        <v>0</v>
      </c>
      <c r="AS261" t="s">
        <v>3</v>
      </c>
      <c r="AT261">
        <v>3.0000000000000001E-3</v>
      </c>
      <c r="AU261" t="s">
        <v>22</v>
      </c>
      <c r="AV261">
        <v>0</v>
      </c>
      <c r="AW261">
        <v>2</v>
      </c>
      <c r="AX261">
        <v>57036489</v>
      </c>
      <c r="AY261">
        <v>1</v>
      </c>
      <c r="AZ261">
        <v>0</v>
      </c>
      <c r="BA261">
        <v>322</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CV261">
        <v>0</v>
      </c>
      <c r="CW261">
        <v>0</v>
      </c>
      <c r="CX261">
        <f>ROUND(Y261*Source!I857,9)</f>
        <v>2.0699999999999998E-3</v>
      </c>
      <c r="CY261">
        <f t="shared" ref="CY261:CY266" si="126">AA261</f>
        <v>23.6</v>
      </c>
      <c r="CZ261">
        <f t="shared" ref="CZ261:CZ266" si="127">AE261</f>
        <v>1.61</v>
      </c>
      <c r="DA261">
        <f t="shared" ref="DA261:DA266" si="128">AI261</f>
        <v>14.66</v>
      </c>
      <c r="DB261">
        <f>ROUND((ROUND(AT261*CZ261,2)*1),6)</f>
        <v>0</v>
      </c>
      <c r="DC261">
        <f>ROUND((ROUND(AT261*AG261,2)*1),6)</f>
        <v>0</v>
      </c>
      <c r="DD261" t="s">
        <v>3</v>
      </c>
      <c r="DE261" t="s">
        <v>3</v>
      </c>
      <c r="DF261">
        <f t="shared" ref="DF261:DF266" si="129">ROUND(ROUND(AE261*AI261,2)*CX261,2)</f>
        <v>0.05</v>
      </c>
      <c r="DG261">
        <f t="shared" ref="DG261:DG277" si="130">ROUND(ROUND(AF261,2)*CX261,2)</f>
        <v>0</v>
      </c>
      <c r="DH261">
        <f t="shared" ref="DH261:DH277" si="131">ROUND(ROUND(AG261,2)*CX261,2)</f>
        <v>0</v>
      </c>
      <c r="DI261">
        <f t="shared" si="125"/>
        <v>0</v>
      </c>
      <c r="DJ261">
        <f t="shared" ref="DJ261:DJ266" si="132">DF261</f>
        <v>0.05</v>
      </c>
      <c r="DK261">
        <v>0</v>
      </c>
      <c r="DL261" t="s">
        <v>3</v>
      </c>
      <c r="DM261">
        <v>0</v>
      </c>
      <c r="DN261" t="s">
        <v>3</v>
      </c>
      <c r="DO261">
        <v>0</v>
      </c>
    </row>
    <row r="262" spans="1:119" x14ac:dyDescent="0.25">
      <c r="A262">
        <f>ROW(Source!A857)</f>
        <v>857</v>
      </c>
      <c r="B262">
        <v>55890823</v>
      </c>
      <c r="C262">
        <v>54978780</v>
      </c>
      <c r="D262">
        <v>55466158</v>
      </c>
      <c r="E262">
        <v>1</v>
      </c>
      <c r="F262">
        <v>1</v>
      </c>
      <c r="G262">
        <v>1081</v>
      </c>
      <c r="H262">
        <v>3</v>
      </c>
      <c r="I262" t="s">
        <v>1703</v>
      </c>
      <c r="J262" t="s">
        <v>1704</v>
      </c>
      <c r="K262" t="s">
        <v>1705</v>
      </c>
      <c r="L262">
        <v>1354</v>
      </c>
      <c r="N262">
        <v>1010</v>
      </c>
      <c r="O262" t="s">
        <v>266</v>
      </c>
      <c r="P262" t="s">
        <v>266</v>
      </c>
      <c r="Q262">
        <v>1</v>
      </c>
      <c r="W262">
        <v>0</v>
      </c>
      <c r="X262">
        <v>-400075818</v>
      </c>
      <c r="Y262">
        <f>(AT262*1)</f>
        <v>0.14000000000000001</v>
      </c>
      <c r="AA262">
        <v>566.61</v>
      </c>
      <c r="AB262">
        <v>0</v>
      </c>
      <c r="AC262">
        <v>0</v>
      </c>
      <c r="AD262">
        <v>0</v>
      </c>
      <c r="AE262">
        <v>48.47</v>
      </c>
      <c r="AF262">
        <v>0</v>
      </c>
      <c r="AG262">
        <v>0</v>
      </c>
      <c r="AH262">
        <v>0</v>
      </c>
      <c r="AI262">
        <v>11.69</v>
      </c>
      <c r="AJ262">
        <v>1</v>
      </c>
      <c r="AK262">
        <v>1</v>
      </c>
      <c r="AL262">
        <v>1</v>
      </c>
      <c r="AM262">
        <v>2</v>
      </c>
      <c r="AN262">
        <v>0</v>
      </c>
      <c r="AO262">
        <v>1</v>
      </c>
      <c r="AP262">
        <v>1</v>
      </c>
      <c r="AQ262">
        <v>0</v>
      </c>
      <c r="AR262">
        <v>0</v>
      </c>
      <c r="AS262" t="s">
        <v>3</v>
      </c>
      <c r="AT262">
        <v>0.14000000000000001</v>
      </c>
      <c r="AU262" t="s">
        <v>22</v>
      </c>
      <c r="AV262">
        <v>0</v>
      </c>
      <c r="AW262">
        <v>2</v>
      </c>
      <c r="AX262">
        <v>57036490</v>
      </c>
      <c r="AY262">
        <v>1</v>
      </c>
      <c r="AZ262">
        <v>0</v>
      </c>
      <c r="BA262">
        <v>323</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CV262">
        <v>0</v>
      </c>
      <c r="CW262">
        <v>0</v>
      </c>
      <c r="CX262">
        <f>ROUND(Y262*Source!I857,9)</f>
        <v>9.6600000000000005E-2</v>
      </c>
      <c r="CY262">
        <f t="shared" si="126"/>
        <v>566.61</v>
      </c>
      <c r="CZ262">
        <f t="shared" si="127"/>
        <v>48.47</v>
      </c>
      <c r="DA262">
        <f t="shared" si="128"/>
        <v>11.69</v>
      </c>
      <c r="DB262">
        <f>ROUND((ROUND(AT262*CZ262,2)*1),6)</f>
        <v>6.79</v>
      </c>
      <c r="DC262">
        <f>ROUND((ROUND(AT262*AG262,2)*1),6)</f>
        <v>0</v>
      </c>
      <c r="DD262" t="s">
        <v>3</v>
      </c>
      <c r="DE262" t="s">
        <v>3</v>
      </c>
      <c r="DF262">
        <f t="shared" si="129"/>
        <v>54.73</v>
      </c>
      <c r="DG262">
        <f t="shared" si="130"/>
        <v>0</v>
      </c>
      <c r="DH262">
        <f t="shared" si="131"/>
        <v>0</v>
      </c>
      <c r="DI262">
        <f t="shared" si="125"/>
        <v>0</v>
      </c>
      <c r="DJ262">
        <f t="shared" si="132"/>
        <v>54.73</v>
      </c>
      <c r="DK262">
        <v>0</v>
      </c>
      <c r="DL262" t="s">
        <v>3</v>
      </c>
      <c r="DM262">
        <v>0</v>
      </c>
      <c r="DN262" t="s">
        <v>3</v>
      </c>
      <c r="DO262">
        <v>0</v>
      </c>
    </row>
    <row r="263" spans="1:119" x14ac:dyDescent="0.25">
      <c r="A263">
        <f>ROW(Source!A857)</f>
        <v>857</v>
      </c>
      <c r="B263">
        <v>55890823</v>
      </c>
      <c r="C263">
        <v>54978780</v>
      </c>
      <c r="D263">
        <v>55459835</v>
      </c>
      <c r="E263">
        <v>1</v>
      </c>
      <c r="F263">
        <v>1</v>
      </c>
      <c r="G263">
        <v>1081</v>
      </c>
      <c r="H263">
        <v>3</v>
      </c>
      <c r="I263" t="s">
        <v>1706</v>
      </c>
      <c r="J263" t="s">
        <v>1707</v>
      </c>
      <c r="K263" t="s">
        <v>1708</v>
      </c>
      <c r="L263">
        <v>1348</v>
      </c>
      <c r="N263">
        <v>1009</v>
      </c>
      <c r="O263" t="s">
        <v>1092</v>
      </c>
      <c r="P263" t="s">
        <v>1092</v>
      </c>
      <c r="Q263">
        <v>1000</v>
      </c>
      <c r="W263">
        <v>0</v>
      </c>
      <c r="X263">
        <v>-1860917919</v>
      </c>
      <c r="Y263">
        <f>(AT263*1)</f>
        <v>7.9999999999999996E-6</v>
      </c>
      <c r="AA263">
        <v>56975.05</v>
      </c>
      <c r="AB263">
        <v>0</v>
      </c>
      <c r="AC263">
        <v>0</v>
      </c>
      <c r="AD263">
        <v>0</v>
      </c>
      <c r="AE263">
        <v>12521.99</v>
      </c>
      <c r="AF263">
        <v>0</v>
      </c>
      <c r="AG263">
        <v>0</v>
      </c>
      <c r="AH263">
        <v>0</v>
      </c>
      <c r="AI263">
        <v>4.55</v>
      </c>
      <c r="AJ263">
        <v>1</v>
      </c>
      <c r="AK263">
        <v>1</v>
      </c>
      <c r="AL263">
        <v>1</v>
      </c>
      <c r="AM263">
        <v>2</v>
      </c>
      <c r="AN263">
        <v>0</v>
      </c>
      <c r="AO263">
        <v>1</v>
      </c>
      <c r="AP263">
        <v>1</v>
      </c>
      <c r="AQ263">
        <v>0</v>
      </c>
      <c r="AR263">
        <v>0</v>
      </c>
      <c r="AS263" t="s">
        <v>3</v>
      </c>
      <c r="AT263">
        <v>7.9999999999999996E-6</v>
      </c>
      <c r="AU263" t="s">
        <v>22</v>
      </c>
      <c r="AV263">
        <v>0</v>
      </c>
      <c r="AW263">
        <v>2</v>
      </c>
      <c r="AX263">
        <v>57036491</v>
      </c>
      <c r="AY263">
        <v>1</v>
      </c>
      <c r="AZ263">
        <v>0</v>
      </c>
      <c r="BA263">
        <v>324</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CV263">
        <v>0</v>
      </c>
      <c r="CW263">
        <v>0</v>
      </c>
      <c r="CX263">
        <f>ROUND(Y263*Source!I857,9)</f>
        <v>5.5199999999999997E-6</v>
      </c>
      <c r="CY263">
        <f t="shared" si="126"/>
        <v>56975.05</v>
      </c>
      <c r="CZ263">
        <f t="shared" si="127"/>
        <v>12521.99</v>
      </c>
      <c r="DA263">
        <f t="shared" si="128"/>
        <v>4.55</v>
      </c>
      <c r="DB263">
        <f>ROUND((ROUND(AT263*CZ263,2)*1),6)</f>
        <v>0.1</v>
      </c>
      <c r="DC263">
        <f>ROUND((ROUND(AT263*AG263,2)*1),6)</f>
        <v>0</v>
      </c>
      <c r="DD263" t="s">
        <v>3</v>
      </c>
      <c r="DE263" t="s">
        <v>3</v>
      </c>
      <c r="DF263">
        <f t="shared" si="129"/>
        <v>0.31</v>
      </c>
      <c r="DG263">
        <f t="shared" si="130"/>
        <v>0</v>
      </c>
      <c r="DH263">
        <f t="shared" si="131"/>
        <v>0</v>
      </c>
      <c r="DI263">
        <f t="shared" si="125"/>
        <v>0</v>
      </c>
      <c r="DJ263">
        <f t="shared" si="132"/>
        <v>0.31</v>
      </c>
      <c r="DK263">
        <v>0</v>
      </c>
      <c r="DL263" t="s">
        <v>3</v>
      </c>
      <c r="DM263">
        <v>0</v>
      </c>
      <c r="DN263" t="s">
        <v>3</v>
      </c>
      <c r="DO263">
        <v>0</v>
      </c>
    </row>
    <row r="264" spans="1:119" x14ac:dyDescent="0.25">
      <c r="A264">
        <f>ROW(Source!A857)</f>
        <v>857</v>
      </c>
      <c r="B264">
        <v>55890823</v>
      </c>
      <c r="C264">
        <v>54978780</v>
      </c>
      <c r="D264">
        <v>55482790</v>
      </c>
      <c r="E264">
        <v>1</v>
      </c>
      <c r="F264">
        <v>1</v>
      </c>
      <c r="G264">
        <v>1081</v>
      </c>
      <c r="H264">
        <v>3</v>
      </c>
      <c r="I264" t="s">
        <v>1096</v>
      </c>
      <c r="J264" t="s">
        <v>1098</v>
      </c>
      <c r="K264" t="s">
        <v>1097</v>
      </c>
      <c r="L264">
        <v>1354</v>
      </c>
      <c r="N264">
        <v>1010</v>
      </c>
      <c r="O264" t="s">
        <v>266</v>
      </c>
      <c r="P264" t="s">
        <v>266</v>
      </c>
      <c r="Q264">
        <v>1</v>
      </c>
      <c r="W264">
        <v>0</v>
      </c>
      <c r="X264">
        <v>903039506</v>
      </c>
      <c r="Y264">
        <f>AT264</f>
        <v>33.333333000000003</v>
      </c>
      <c r="AA264">
        <v>7722.77</v>
      </c>
      <c r="AB264">
        <v>0</v>
      </c>
      <c r="AC264">
        <v>0</v>
      </c>
      <c r="AD264">
        <v>0</v>
      </c>
      <c r="AE264">
        <v>1345.43</v>
      </c>
      <c r="AF264">
        <v>0</v>
      </c>
      <c r="AG264">
        <v>0</v>
      </c>
      <c r="AH264">
        <v>0</v>
      </c>
      <c r="AI264">
        <v>5.74</v>
      </c>
      <c r="AJ264">
        <v>1</v>
      </c>
      <c r="AK264">
        <v>1</v>
      </c>
      <c r="AL264">
        <v>1</v>
      </c>
      <c r="AM264">
        <v>0</v>
      </c>
      <c r="AN264">
        <v>0</v>
      </c>
      <c r="AO264">
        <v>0</v>
      </c>
      <c r="AP264">
        <v>1</v>
      </c>
      <c r="AQ264">
        <v>0</v>
      </c>
      <c r="AR264">
        <v>0</v>
      </c>
      <c r="AS264" t="s">
        <v>3</v>
      </c>
      <c r="AT264">
        <v>33.333333000000003</v>
      </c>
      <c r="AU264" t="s">
        <v>3</v>
      </c>
      <c r="AV264">
        <v>0</v>
      </c>
      <c r="AW264">
        <v>1</v>
      </c>
      <c r="AX264">
        <v>-1</v>
      </c>
      <c r="AY264">
        <v>0</v>
      </c>
      <c r="AZ264">
        <v>0</v>
      </c>
      <c r="BA264" t="s">
        <v>3</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CV264">
        <v>0</v>
      </c>
      <c r="CW264">
        <v>0</v>
      </c>
      <c r="CX264">
        <f>ROUND(Y264*Source!I857,9)</f>
        <v>22.999999769999999</v>
      </c>
      <c r="CY264">
        <f t="shared" si="126"/>
        <v>7722.77</v>
      </c>
      <c r="CZ264">
        <f t="shared" si="127"/>
        <v>1345.43</v>
      </c>
      <c r="DA264">
        <f t="shared" si="128"/>
        <v>5.74</v>
      </c>
      <c r="DB264">
        <f>ROUND(ROUND(AT264*CZ264,2),6)</f>
        <v>44847.67</v>
      </c>
      <c r="DC264">
        <f>ROUND(ROUND(AT264*AG264,2),6)</f>
        <v>0</v>
      </c>
      <c r="DD264" t="s">
        <v>3</v>
      </c>
      <c r="DE264" t="s">
        <v>3</v>
      </c>
      <c r="DF264">
        <f t="shared" si="129"/>
        <v>177623.71</v>
      </c>
      <c r="DG264">
        <f t="shared" si="130"/>
        <v>0</v>
      </c>
      <c r="DH264">
        <f t="shared" si="131"/>
        <v>0</v>
      </c>
      <c r="DI264">
        <f t="shared" si="125"/>
        <v>0</v>
      </c>
      <c r="DJ264">
        <f t="shared" si="132"/>
        <v>177623.71</v>
      </c>
      <c r="DK264">
        <v>0</v>
      </c>
      <c r="DL264" t="s">
        <v>3</v>
      </c>
      <c r="DM264">
        <v>0</v>
      </c>
      <c r="DN264" t="s">
        <v>3</v>
      </c>
      <c r="DO264">
        <v>0</v>
      </c>
    </row>
    <row r="265" spans="1:119" x14ac:dyDescent="0.25">
      <c r="A265">
        <f>ROW(Source!A857)</f>
        <v>857</v>
      </c>
      <c r="B265">
        <v>55890823</v>
      </c>
      <c r="C265">
        <v>54978780</v>
      </c>
      <c r="D265">
        <v>55469222</v>
      </c>
      <c r="E265">
        <v>1</v>
      </c>
      <c r="F265">
        <v>1</v>
      </c>
      <c r="G265">
        <v>1081</v>
      </c>
      <c r="H265">
        <v>3</v>
      </c>
      <c r="I265" t="s">
        <v>1709</v>
      </c>
      <c r="J265" t="s">
        <v>1710</v>
      </c>
      <c r="K265" t="s">
        <v>1711</v>
      </c>
      <c r="L265">
        <v>1354</v>
      </c>
      <c r="N265">
        <v>1010</v>
      </c>
      <c r="O265" t="s">
        <v>266</v>
      </c>
      <c r="P265" t="s">
        <v>266</v>
      </c>
      <c r="Q265">
        <v>1</v>
      </c>
      <c r="W265">
        <v>0</v>
      </c>
      <c r="X265">
        <v>-1452932200</v>
      </c>
      <c r="Y265">
        <f>(AT265*1)</f>
        <v>1.02</v>
      </c>
      <c r="AA265">
        <v>13.39</v>
      </c>
      <c r="AB265">
        <v>0</v>
      </c>
      <c r="AC265">
        <v>0</v>
      </c>
      <c r="AD265">
        <v>0</v>
      </c>
      <c r="AE265">
        <v>4.3600000000000003</v>
      </c>
      <c r="AF265">
        <v>0</v>
      </c>
      <c r="AG265">
        <v>0</v>
      </c>
      <c r="AH265">
        <v>0</v>
      </c>
      <c r="AI265">
        <v>3.07</v>
      </c>
      <c r="AJ265">
        <v>1</v>
      </c>
      <c r="AK265">
        <v>1</v>
      </c>
      <c r="AL265">
        <v>1</v>
      </c>
      <c r="AM265">
        <v>2</v>
      </c>
      <c r="AN265">
        <v>0</v>
      </c>
      <c r="AO265">
        <v>1</v>
      </c>
      <c r="AP265">
        <v>1</v>
      </c>
      <c r="AQ265">
        <v>0</v>
      </c>
      <c r="AR265">
        <v>0</v>
      </c>
      <c r="AS265" t="s">
        <v>3</v>
      </c>
      <c r="AT265">
        <v>1.02</v>
      </c>
      <c r="AU265" t="s">
        <v>22</v>
      </c>
      <c r="AV265">
        <v>0</v>
      </c>
      <c r="AW265">
        <v>2</v>
      </c>
      <c r="AX265">
        <v>57036492</v>
      </c>
      <c r="AY265">
        <v>1</v>
      </c>
      <c r="AZ265">
        <v>0</v>
      </c>
      <c r="BA265">
        <v>325</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CV265">
        <v>0</v>
      </c>
      <c r="CW265">
        <v>0</v>
      </c>
      <c r="CX265">
        <f>ROUND(Y265*Source!I857,9)</f>
        <v>0.70379999999999998</v>
      </c>
      <c r="CY265">
        <f t="shared" si="126"/>
        <v>13.39</v>
      </c>
      <c r="CZ265">
        <f t="shared" si="127"/>
        <v>4.3600000000000003</v>
      </c>
      <c r="DA265">
        <f t="shared" si="128"/>
        <v>3.07</v>
      </c>
      <c r="DB265">
        <f>ROUND((ROUND(AT265*CZ265,2)*1),6)</f>
        <v>4.45</v>
      </c>
      <c r="DC265">
        <f>ROUND((ROUND(AT265*AG265,2)*1),6)</f>
        <v>0</v>
      </c>
      <c r="DD265" t="s">
        <v>3</v>
      </c>
      <c r="DE265" t="s">
        <v>3</v>
      </c>
      <c r="DF265">
        <f t="shared" si="129"/>
        <v>9.42</v>
      </c>
      <c r="DG265">
        <f t="shared" si="130"/>
        <v>0</v>
      </c>
      <c r="DH265">
        <f t="shared" si="131"/>
        <v>0</v>
      </c>
      <c r="DI265">
        <f t="shared" si="125"/>
        <v>0</v>
      </c>
      <c r="DJ265">
        <f t="shared" si="132"/>
        <v>9.42</v>
      </c>
      <c r="DK265">
        <v>0</v>
      </c>
      <c r="DL265" t="s">
        <v>3</v>
      </c>
      <c r="DM265">
        <v>0</v>
      </c>
      <c r="DN265" t="s">
        <v>3</v>
      </c>
      <c r="DO265">
        <v>0</v>
      </c>
    </row>
    <row r="266" spans="1:119" x14ac:dyDescent="0.25">
      <c r="A266">
        <f>ROW(Source!A857)</f>
        <v>857</v>
      </c>
      <c r="B266">
        <v>55890823</v>
      </c>
      <c r="C266">
        <v>54978780</v>
      </c>
      <c r="D266">
        <v>55469490</v>
      </c>
      <c r="E266">
        <v>1</v>
      </c>
      <c r="F266">
        <v>1</v>
      </c>
      <c r="G266">
        <v>1081</v>
      </c>
      <c r="H266">
        <v>3</v>
      </c>
      <c r="I266" t="s">
        <v>1034</v>
      </c>
      <c r="J266" t="s">
        <v>1036</v>
      </c>
      <c r="K266" t="s">
        <v>1035</v>
      </c>
      <c r="L266">
        <v>1355</v>
      </c>
      <c r="N266">
        <v>1010</v>
      </c>
      <c r="O266" t="s">
        <v>40</v>
      </c>
      <c r="P266" t="s">
        <v>40</v>
      </c>
      <c r="Q266">
        <v>100</v>
      </c>
      <c r="W266">
        <v>0</v>
      </c>
      <c r="X266">
        <v>-630890957</v>
      </c>
      <c r="Y266">
        <f>AT266</f>
        <v>95.652174000000002</v>
      </c>
      <c r="AA266">
        <v>335.14</v>
      </c>
      <c r="AB266">
        <v>0</v>
      </c>
      <c r="AC266">
        <v>0</v>
      </c>
      <c r="AD266">
        <v>0</v>
      </c>
      <c r="AE266">
        <v>38.700000000000003</v>
      </c>
      <c r="AF266">
        <v>0</v>
      </c>
      <c r="AG266">
        <v>0</v>
      </c>
      <c r="AH266">
        <v>0</v>
      </c>
      <c r="AI266">
        <v>8.66</v>
      </c>
      <c r="AJ266">
        <v>1</v>
      </c>
      <c r="AK266">
        <v>1</v>
      </c>
      <c r="AL266">
        <v>1</v>
      </c>
      <c r="AM266">
        <v>0</v>
      </c>
      <c r="AN266">
        <v>0</v>
      </c>
      <c r="AO266">
        <v>0</v>
      </c>
      <c r="AP266">
        <v>1</v>
      </c>
      <c r="AQ266">
        <v>0</v>
      </c>
      <c r="AR266">
        <v>0</v>
      </c>
      <c r="AS266" t="s">
        <v>3</v>
      </c>
      <c r="AT266">
        <v>95.652174000000002</v>
      </c>
      <c r="AU266" t="s">
        <v>3</v>
      </c>
      <c r="AV266">
        <v>0</v>
      </c>
      <c r="AW266">
        <v>1</v>
      </c>
      <c r="AX266">
        <v>-1</v>
      </c>
      <c r="AY266">
        <v>0</v>
      </c>
      <c r="AZ266">
        <v>0</v>
      </c>
      <c r="BA266" t="s">
        <v>3</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CV266">
        <v>0</v>
      </c>
      <c r="CW266">
        <v>0</v>
      </c>
      <c r="CX266">
        <f>ROUND(Y266*Source!I857,9)</f>
        <v>66.000000060000005</v>
      </c>
      <c r="CY266">
        <f t="shared" si="126"/>
        <v>335.14</v>
      </c>
      <c r="CZ266">
        <f t="shared" si="127"/>
        <v>38.700000000000003</v>
      </c>
      <c r="DA266">
        <f t="shared" si="128"/>
        <v>8.66</v>
      </c>
      <c r="DB266">
        <f>ROUND(ROUND(AT266*CZ266,2),6)</f>
        <v>3701.74</v>
      </c>
      <c r="DC266">
        <f>ROUND(ROUND(AT266*AG266,2),6)</f>
        <v>0</v>
      </c>
      <c r="DD266" t="s">
        <v>3</v>
      </c>
      <c r="DE266" t="s">
        <v>3</v>
      </c>
      <c r="DF266">
        <f t="shared" si="129"/>
        <v>22119.24</v>
      </c>
      <c r="DG266">
        <f t="shared" si="130"/>
        <v>0</v>
      </c>
      <c r="DH266">
        <f t="shared" si="131"/>
        <v>0</v>
      </c>
      <c r="DI266">
        <f t="shared" si="125"/>
        <v>0</v>
      </c>
      <c r="DJ266">
        <f t="shared" si="132"/>
        <v>22119.24</v>
      </c>
      <c r="DK266">
        <v>0</v>
      </c>
      <c r="DL266" t="s">
        <v>3</v>
      </c>
      <c r="DM266">
        <v>0</v>
      </c>
      <c r="DN266" t="s">
        <v>3</v>
      </c>
      <c r="DO266">
        <v>0</v>
      </c>
    </row>
    <row r="267" spans="1:119" x14ac:dyDescent="0.25">
      <c r="A267">
        <f>ROW(Source!A896)</f>
        <v>896</v>
      </c>
      <c r="B267">
        <v>54971259</v>
      </c>
      <c r="C267">
        <v>54978881</v>
      </c>
      <c r="D267">
        <v>55424304</v>
      </c>
      <c r="E267">
        <v>1081</v>
      </c>
      <c r="F267">
        <v>1</v>
      </c>
      <c r="G267">
        <v>1081</v>
      </c>
      <c r="H267">
        <v>1</v>
      </c>
      <c r="I267" t="s">
        <v>1552</v>
      </c>
      <c r="J267" t="s">
        <v>3</v>
      </c>
      <c r="K267" t="s">
        <v>1553</v>
      </c>
      <c r="L267">
        <v>1191</v>
      </c>
      <c r="N267">
        <v>1013</v>
      </c>
      <c r="O267" t="s">
        <v>1554</v>
      </c>
      <c r="P267" t="s">
        <v>1554</v>
      </c>
      <c r="Q267">
        <v>1</v>
      </c>
      <c r="W267">
        <v>0</v>
      </c>
      <c r="X267">
        <v>476480486</v>
      </c>
      <c r="Y267">
        <f>(AT267*1.2)</f>
        <v>21.768000000000001</v>
      </c>
      <c r="AA267">
        <v>0</v>
      </c>
      <c r="AB267">
        <v>0</v>
      </c>
      <c r="AC267">
        <v>0</v>
      </c>
      <c r="AD267">
        <v>0</v>
      </c>
      <c r="AE267">
        <v>0</v>
      </c>
      <c r="AF267">
        <v>0</v>
      </c>
      <c r="AG267">
        <v>0</v>
      </c>
      <c r="AH267">
        <v>0</v>
      </c>
      <c r="AI267">
        <v>1</v>
      </c>
      <c r="AJ267">
        <v>1</v>
      </c>
      <c r="AK267">
        <v>1</v>
      </c>
      <c r="AL267">
        <v>1</v>
      </c>
      <c r="AM267">
        <v>-2</v>
      </c>
      <c r="AN267">
        <v>0</v>
      </c>
      <c r="AO267">
        <v>1</v>
      </c>
      <c r="AP267">
        <v>1</v>
      </c>
      <c r="AQ267">
        <v>0</v>
      </c>
      <c r="AR267">
        <v>0</v>
      </c>
      <c r="AS267" t="s">
        <v>3</v>
      </c>
      <c r="AT267">
        <v>18.14</v>
      </c>
      <c r="AU267" t="s">
        <v>42</v>
      </c>
      <c r="AV267">
        <v>1</v>
      </c>
      <c r="AW267">
        <v>2</v>
      </c>
      <c r="AX267">
        <v>57036503</v>
      </c>
      <c r="AY267">
        <v>1</v>
      </c>
      <c r="AZ267">
        <v>0</v>
      </c>
      <c r="BA267">
        <v>331</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CU267">
        <f>ROUND(AT267*Source!I896*AH267*AL267,2)</f>
        <v>0</v>
      </c>
      <c r="CV267">
        <f>ROUND(Y267*Source!I896,9)</f>
        <v>11.9724</v>
      </c>
      <c r="CW267">
        <v>0</v>
      </c>
      <c r="CX267">
        <f>ROUND(Y267*Source!I896,9)</f>
        <v>11.9724</v>
      </c>
      <c r="CY267">
        <f>AD267</f>
        <v>0</v>
      </c>
      <c r="CZ267">
        <f>AH267</f>
        <v>0</v>
      </c>
      <c r="DA267">
        <f>AL267</f>
        <v>1</v>
      </c>
      <c r="DB267">
        <f>ROUND((ROUND(AT267*CZ267,2)*1.2),6)</f>
        <v>0</v>
      </c>
      <c r="DC267">
        <f>ROUND((ROUND(AT267*AG267,2)*1.2),6)</f>
        <v>0</v>
      </c>
      <c r="DD267" t="s">
        <v>3</v>
      </c>
      <c r="DE267" t="s">
        <v>3</v>
      </c>
      <c r="DF267">
        <f t="shared" ref="DF267:DF280" si="133">ROUND(ROUND(AE267,2)*CX267,2)</f>
        <v>0</v>
      </c>
      <c r="DG267">
        <f t="shared" si="130"/>
        <v>0</v>
      </c>
      <c r="DH267">
        <f t="shared" si="131"/>
        <v>0</v>
      </c>
      <c r="DI267">
        <f t="shared" si="125"/>
        <v>0</v>
      </c>
      <c r="DJ267">
        <f>DI267</f>
        <v>0</v>
      </c>
      <c r="DK267">
        <v>0</v>
      </c>
      <c r="DL267" t="s">
        <v>3</v>
      </c>
      <c r="DM267">
        <v>0</v>
      </c>
      <c r="DN267" t="s">
        <v>3</v>
      </c>
      <c r="DO267">
        <v>0</v>
      </c>
    </row>
    <row r="268" spans="1:119" x14ac:dyDescent="0.25">
      <c r="A268">
        <f>ROW(Source!A896)</f>
        <v>896</v>
      </c>
      <c r="B268">
        <v>54971259</v>
      </c>
      <c r="C268">
        <v>54978881</v>
      </c>
      <c r="D268">
        <v>55490209</v>
      </c>
      <c r="E268">
        <v>1</v>
      </c>
      <c r="F268">
        <v>1</v>
      </c>
      <c r="G268">
        <v>1081</v>
      </c>
      <c r="H268">
        <v>2</v>
      </c>
      <c r="I268" t="s">
        <v>1555</v>
      </c>
      <c r="J268" t="s">
        <v>1556</v>
      </c>
      <c r="K268" t="s">
        <v>1557</v>
      </c>
      <c r="L268">
        <v>1368</v>
      </c>
      <c r="N268">
        <v>1011</v>
      </c>
      <c r="O268" t="s">
        <v>1558</v>
      </c>
      <c r="P268" t="s">
        <v>1558</v>
      </c>
      <c r="Q268">
        <v>1</v>
      </c>
      <c r="W268">
        <v>0</v>
      </c>
      <c r="X268">
        <v>874612079</v>
      </c>
      <c r="Y268">
        <f>(AT268*1.2)</f>
        <v>0.06</v>
      </c>
      <c r="AA268">
        <v>0</v>
      </c>
      <c r="AB268">
        <v>87.01</v>
      </c>
      <c r="AC268">
        <v>13.21</v>
      </c>
      <c r="AD268">
        <v>0</v>
      </c>
      <c r="AE268">
        <v>0</v>
      </c>
      <c r="AF268">
        <v>83.1</v>
      </c>
      <c r="AG268">
        <v>12.62</v>
      </c>
      <c r="AH268">
        <v>0</v>
      </c>
      <c r="AI268">
        <v>1</v>
      </c>
      <c r="AJ268">
        <v>1</v>
      </c>
      <c r="AK268">
        <v>1</v>
      </c>
      <c r="AL268">
        <v>1</v>
      </c>
      <c r="AM268">
        <v>-2</v>
      </c>
      <c r="AN268">
        <v>0</v>
      </c>
      <c r="AO268">
        <v>1</v>
      </c>
      <c r="AP268">
        <v>1</v>
      </c>
      <c r="AQ268">
        <v>0</v>
      </c>
      <c r="AR268">
        <v>0</v>
      </c>
      <c r="AS268" t="s">
        <v>3</v>
      </c>
      <c r="AT268">
        <v>0.05</v>
      </c>
      <c r="AU268" t="s">
        <v>42</v>
      </c>
      <c r="AV268">
        <v>0</v>
      </c>
      <c r="AW268">
        <v>2</v>
      </c>
      <c r="AX268">
        <v>57036504</v>
      </c>
      <c r="AY268">
        <v>1</v>
      </c>
      <c r="AZ268">
        <v>0</v>
      </c>
      <c r="BA268">
        <v>332</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CV268">
        <v>0</v>
      </c>
      <c r="CW268">
        <f>ROUND(Y268*Source!I896*DO268,9)</f>
        <v>0.41646</v>
      </c>
      <c r="CX268">
        <f>ROUND(Y268*Source!I896,9)</f>
        <v>3.3000000000000002E-2</v>
      </c>
      <c r="CY268">
        <f>AB268</f>
        <v>87.01</v>
      </c>
      <c r="CZ268">
        <f>AF268</f>
        <v>83.1</v>
      </c>
      <c r="DA268">
        <f>AJ268</f>
        <v>1</v>
      </c>
      <c r="DB268">
        <f>ROUND((ROUND(AT268*CZ268,2)*1.2),6)</f>
        <v>4.992</v>
      </c>
      <c r="DC268">
        <f>ROUND((ROUND(AT268*AG268,2)*1.2),6)</f>
        <v>0.75600000000000001</v>
      </c>
      <c r="DD268" t="s">
        <v>3</v>
      </c>
      <c r="DE268" t="s">
        <v>3</v>
      </c>
      <c r="DF268">
        <f t="shared" si="133"/>
        <v>0</v>
      </c>
      <c r="DG268">
        <f t="shared" si="130"/>
        <v>2.74</v>
      </c>
      <c r="DH268">
        <f t="shared" si="131"/>
        <v>0.42</v>
      </c>
      <c r="DI268">
        <f t="shared" si="125"/>
        <v>0</v>
      </c>
      <c r="DJ268">
        <f>DG268</f>
        <v>2.74</v>
      </c>
      <c r="DK268">
        <v>0</v>
      </c>
      <c r="DL268" t="s">
        <v>1559</v>
      </c>
      <c r="DM268">
        <v>0</v>
      </c>
      <c r="DN268" t="s">
        <v>1554</v>
      </c>
      <c r="DO268">
        <v>12.62</v>
      </c>
    </row>
    <row r="269" spans="1:119" x14ac:dyDescent="0.25">
      <c r="A269">
        <f>ROW(Source!A896)</f>
        <v>896</v>
      </c>
      <c r="B269">
        <v>54971259</v>
      </c>
      <c r="C269">
        <v>54978881</v>
      </c>
      <c r="D269">
        <v>55490270</v>
      </c>
      <c r="E269">
        <v>1</v>
      </c>
      <c r="F269">
        <v>1</v>
      </c>
      <c r="G269">
        <v>1081</v>
      </c>
      <c r="H269">
        <v>2</v>
      </c>
      <c r="I269" t="s">
        <v>1589</v>
      </c>
      <c r="J269" t="s">
        <v>1590</v>
      </c>
      <c r="K269" t="s">
        <v>1591</v>
      </c>
      <c r="L269">
        <v>1368</v>
      </c>
      <c r="N269">
        <v>1011</v>
      </c>
      <c r="O269" t="s">
        <v>1558</v>
      </c>
      <c r="P269" t="s">
        <v>1558</v>
      </c>
      <c r="Q269">
        <v>1</v>
      </c>
      <c r="W269">
        <v>0</v>
      </c>
      <c r="X269">
        <v>-1412866184</v>
      </c>
      <c r="Y269">
        <f>(AT269*1.2)</f>
        <v>0.252</v>
      </c>
      <c r="AA269">
        <v>0</v>
      </c>
      <c r="AB269">
        <v>0.44</v>
      </c>
      <c r="AC269">
        <v>0</v>
      </c>
      <c r="AD269">
        <v>0</v>
      </c>
      <c r="AE269">
        <v>0</v>
      </c>
      <c r="AF269">
        <v>0.42</v>
      </c>
      <c r="AG269">
        <v>0</v>
      </c>
      <c r="AH269">
        <v>0</v>
      </c>
      <c r="AI269">
        <v>1</v>
      </c>
      <c r="AJ269">
        <v>1</v>
      </c>
      <c r="AK269">
        <v>1</v>
      </c>
      <c r="AL269">
        <v>1</v>
      </c>
      <c r="AM269">
        <v>-2</v>
      </c>
      <c r="AN269">
        <v>0</v>
      </c>
      <c r="AO269">
        <v>1</v>
      </c>
      <c r="AP269">
        <v>1</v>
      </c>
      <c r="AQ269">
        <v>0</v>
      </c>
      <c r="AR269">
        <v>0</v>
      </c>
      <c r="AS269" t="s">
        <v>3</v>
      </c>
      <c r="AT269">
        <v>0.21</v>
      </c>
      <c r="AU269" t="s">
        <v>42</v>
      </c>
      <c r="AV269">
        <v>0</v>
      </c>
      <c r="AW269">
        <v>2</v>
      </c>
      <c r="AX269">
        <v>57036505</v>
      </c>
      <c r="AY269">
        <v>1</v>
      </c>
      <c r="AZ269">
        <v>0</v>
      </c>
      <c r="BA269">
        <v>333</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CV269">
        <v>0</v>
      </c>
      <c r="CW269">
        <f>ROUND(Y269*Source!I896*DO269,9)</f>
        <v>0</v>
      </c>
      <c r="CX269">
        <f>ROUND(Y269*Source!I896,9)</f>
        <v>0.1386</v>
      </c>
      <c r="CY269">
        <f>AB269</f>
        <v>0.44</v>
      </c>
      <c r="CZ269">
        <f>AF269</f>
        <v>0.42</v>
      </c>
      <c r="DA269">
        <f>AJ269</f>
        <v>1</v>
      </c>
      <c r="DB269">
        <f>ROUND((ROUND(AT269*CZ269,2)*1.2),6)</f>
        <v>0.108</v>
      </c>
      <c r="DC269">
        <f>ROUND((ROUND(AT269*AG269,2)*1.2),6)</f>
        <v>0</v>
      </c>
      <c r="DD269" t="s">
        <v>3</v>
      </c>
      <c r="DE269" t="s">
        <v>3</v>
      </c>
      <c r="DF269">
        <f t="shared" si="133"/>
        <v>0</v>
      </c>
      <c r="DG269">
        <f t="shared" si="130"/>
        <v>0.06</v>
      </c>
      <c r="DH269">
        <f t="shared" si="131"/>
        <v>0</v>
      </c>
      <c r="DI269">
        <f t="shared" si="125"/>
        <v>0</v>
      </c>
      <c r="DJ269">
        <f>DG269</f>
        <v>0.06</v>
      </c>
      <c r="DK269">
        <v>0</v>
      </c>
      <c r="DL269" t="s">
        <v>3</v>
      </c>
      <c r="DM269">
        <v>0</v>
      </c>
      <c r="DN269" t="s">
        <v>3</v>
      </c>
      <c r="DO269">
        <v>0</v>
      </c>
    </row>
    <row r="270" spans="1:119" x14ac:dyDescent="0.25">
      <c r="A270">
        <f>ROW(Source!A896)</f>
        <v>896</v>
      </c>
      <c r="B270">
        <v>54971259</v>
      </c>
      <c r="C270">
        <v>54978881</v>
      </c>
      <c r="D270">
        <v>55489510</v>
      </c>
      <c r="E270">
        <v>1</v>
      </c>
      <c r="F270">
        <v>1</v>
      </c>
      <c r="G270">
        <v>1081</v>
      </c>
      <c r="H270">
        <v>2</v>
      </c>
      <c r="I270" t="s">
        <v>1697</v>
      </c>
      <c r="J270" t="s">
        <v>1698</v>
      </c>
      <c r="K270" t="s">
        <v>1699</v>
      </c>
      <c r="L270">
        <v>1368</v>
      </c>
      <c r="N270">
        <v>1011</v>
      </c>
      <c r="O270" t="s">
        <v>1558</v>
      </c>
      <c r="P270" t="s">
        <v>1558</v>
      </c>
      <c r="Q270">
        <v>1</v>
      </c>
      <c r="W270">
        <v>0</v>
      </c>
      <c r="X270">
        <v>1364481760</v>
      </c>
      <c r="Y270">
        <f>(AT270*1.2)</f>
        <v>5.3999999999999999E-2</v>
      </c>
      <c r="AA270">
        <v>0</v>
      </c>
      <c r="AB270">
        <v>56.43</v>
      </c>
      <c r="AC270">
        <v>13.21</v>
      </c>
      <c r="AD270">
        <v>0</v>
      </c>
      <c r="AE270">
        <v>0</v>
      </c>
      <c r="AF270">
        <v>53.9</v>
      </c>
      <c r="AG270">
        <v>12.62</v>
      </c>
      <c r="AH270">
        <v>0</v>
      </c>
      <c r="AI270">
        <v>1</v>
      </c>
      <c r="AJ270">
        <v>1</v>
      </c>
      <c r="AK270">
        <v>1</v>
      </c>
      <c r="AL270">
        <v>1</v>
      </c>
      <c r="AM270">
        <v>-2</v>
      </c>
      <c r="AN270">
        <v>0</v>
      </c>
      <c r="AO270">
        <v>1</v>
      </c>
      <c r="AP270">
        <v>1</v>
      </c>
      <c r="AQ270">
        <v>0</v>
      </c>
      <c r="AR270">
        <v>0</v>
      </c>
      <c r="AS270" t="s">
        <v>3</v>
      </c>
      <c r="AT270">
        <v>4.4999999999999998E-2</v>
      </c>
      <c r="AU270" t="s">
        <v>42</v>
      </c>
      <c r="AV270">
        <v>0</v>
      </c>
      <c r="AW270">
        <v>2</v>
      </c>
      <c r="AX270">
        <v>57036506</v>
      </c>
      <c r="AY270">
        <v>1</v>
      </c>
      <c r="AZ270">
        <v>0</v>
      </c>
      <c r="BA270">
        <v>334</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CV270">
        <v>0</v>
      </c>
      <c r="CW270">
        <f>ROUND(Y270*Source!I896*DO270,9)</f>
        <v>0.37481399999999998</v>
      </c>
      <c r="CX270">
        <f>ROUND(Y270*Source!I896,9)</f>
        <v>2.9700000000000001E-2</v>
      </c>
      <c r="CY270">
        <f>AB270</f>
        <v>56.43</v>
      </c>
      <c r="CZ270">
        <f>AF270</f>
        <v>53.9</v>
      </c>
      <c r="DA270">
        <f>AJ270</f>
        <v>1</v>
      </c>
      <c r="DB270">
        <f>ROUND((ROUND(AT270*CZ270,2)*1.2),6)</f>
        <v>2.9159999999999999</v>
      </c>
      <c r="DC270">
        <f>ROUND((ROUND(AT270*AG270,2)*1.2),6)</f>
        <v>0.68400000000000005</v>
      </c>
      <c r="DD270" t="s">
        <v>3</v>
      </c>
      <c r="DE270" t="s">
        <v>3</v>
      </c>
      <c r="DF270">
        <f t="shared" si="133"/>
        <v>0</v>
      </c>
      <c r="DG270">
        <f t="shared" si="130"/>
        <v>1.6</v>
      </c>
      <c r="DH270">
        <f t="shared" si="131"/>
        <v>0.37</v>
      </c>
      <c r="DI270">
        <f t="shared" si="125"/>
        <v>0</v>
      </c>
      <c r="DJ270">
        <f>DG270</f>
        <v>1.6</v>
      </c>
      <c r="DK270">
        <v>0</v>
      </c>
      <c r="DL270" t="s">
        <v>1559</v>
      </c>
      <c r="DM270">
        <v>0</v>
      </c>
      <c r="DN270" t="s">
        <v>1554</v>
      </c>
      <c r="DO270">
        <v>12.62</v>
      </c>
    </row>
    <row r="271" spans="1:119" x14ac:dyDescent="0.25">
      <c r="A271">
        <f>ROW(Source!A896)</f>
        <v>896</v>
      </c>
      <c r="B271">
        <v>54971259</v>
      </c>
      <c r="C271">
        <v>54978881</v>
      </c>
      <c r="D271">
        <v>55459234</v>
      </c>
      <c r="E271">
        <v>1</v>
      </c>
      <c r="F271">
        <v>1</v>
      </c>
      <c r="G271">
        <v>1081</v>
      </c>
      <c r="H271">
        <v>3</v>
      </c>
      <c r="I271" t="s">
        <v>1700</v>
      </c>
      <c r="J271" t="s">
        <v>1701</v>
      </c>
      <c r="K271" t="s">
        <v>1702</v>
      </c>
      <c r="L271">
        <v>1346</v>
      </c>
      <c r="N271">
        <v>1009</v>
      </c>
      <c r="O271" t="s">
        <v>222</v>
      </c>
      <c r="P271" t="s">
        <v>222</v>
      </c>
      <c r="Q271">
        <v>1</v>
      </c>
      <c r="W271">
        <v>0</v>
      </c>
      <c r="X271">
        <v>1343467368</v>
      </c>
      <c r="Y271">
        <f>(AT271*1)</f>
        <v>3.0000000000000001E-3</v>
      </c>
      <c r="AA271">
        <v>1.61</v>
      </c>
      <c r="AB271">
        <v>0</v>
      </c>
      <c r="AC271">
        <v>0</v>
      </c>
      <c r="AD271">
        <v>0</v>
      </c>
      <c r="AE271">
        <v>1.61</v>
      </c>
      <c r="AF271">
        <v>0</v>
      </c>
      <c r="AG271">
        <v>0</v>
      </c>
      <c r="AH271">
        <v>0</v>
      </c>
      <c r="AI271">
        <v>1</v>
      </c>
      <c r="AJ271">
        <v>1</v>
      </c>
      <c r="AK271">
        <v>1</v>
      </c>
      <c r="AL271">
        <v>1</v>
      </c>
      <c r="AM271">
        <v>-2</v>
      </c>
      <c r="AN271">
        <v>0</v>
      </c>
      <c r="AO271">
        <v>1</v>
      </c>
      <c r="AP271">
        <v>1</v>
      </c>
      <c r="AQ271">
        <v>0</v>
      </c>
      <c r="AR271">
        <v>0</v>
      </c>
      <c r="AS271" t="s">
        <v>3</v>
      </c>
      <c r="AT271">
        <v>3.0000000000000001E-3</v>
      </c>
      <c r="AU271" t="s">
        <v>22</v>
      </c>
      <c r="AV271">
        <v>0</v>
      </c>
      <c r="AW271">
        <v>2</v>
      </c>
      <c r="AX271">
        <v>57036507</v>
      </c>
      <c r="AY271">
        <v>1</v>
      </c>
      <c r="AZ271">
        <v>0</v>
      </c>
      <c r="BA271">
        <v>335</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CV271">
        <v>0</v>
      </c>
      <c r="CW271">
        <v>0</v>
      </c>
      <c r="CX271">
        <f>ROUND(Y271*Source!I896,9)</f>
        <v>1.65E-3</v>
      </c>
      <c r="CY271">
        <f t="shared" ref="CY271:CY276" si="134">AA271</f>
        <v>1.61</v>
      </c>
      <c r="CZ271">
        <f t="shared" ref="CZ271:CZ276" si="135">AE271</f>
        <v>1.61</v>
      </c>
      <c r="DA271">
        <f t="shared" ref="DA271:DA276" si="136">AI271</f>
        <v>1</v>
      </c>
      <c r="DB271">
        <f>ROUND((ROUND(AT271*CZ271,2)*1),6)</f>
        <v>0</v>
      </c>
      <c r="DC271">
        <f>ROUND((ROUND(AT271*AG271,2)*1),6)</f>
        <v>0</v>
      </c>
      <c r="DD271" t="s">
        <v>3</v>
      </c>
      <c r="DE271" t="s">
        <v>3</v>
      </c>
      <c r="DF271">
        <f t="shared" si="133"/>
        <v>0</v>
      </c>
      <c r="DG271">
        <f t="shared" si="130"/>
        <v>0</v>
      </c>
      <c r="DH271">
        <f t="shared" si="131"/>
        <v>0</v>
      </c>
      <c r="DI271">
        <f t="shared" si="125"/>
        <v>0</v>
      </c>
      <c r="DJ271">
        <f t="shared" ref="DJ271:DJ276" si="137">DF271</f>
        <v>0</v>
      </c>
      <c r="DK271">
        <v>0</v>
      </c>
      <c r="DL271" t="s">
        <v>3</v>
      </c>
      <c r="DM271">
        <v>0</v>
      </c>
      <c r="DN271" t="s">
        <v>3</v>
      </c>
      <c r="DO271">
        <v>0</v>
      </c>
    </row>
    <row r="272" spans="1:119" x14ac:dyDescent="0.25">
      <c r="A272">
        <f>ROW(Source!A896)</f>
        <v>896</v>
      </c>
      <c r="B272">
        <v>54971259</v>
      </c>
      <c r="C272">
        <v>54978881</v>
      </c>
      <c r="D272">
        <v>55466158</v>
      </c>
      <c r="E272">
        <v>1</v>
      </c>
      <c r="F272">
        <v>1</v>
      </c>
      <c r="G272">
        <v>1081</v>
      </c>
      <c r="H272">
        <v>3</v>
      </c>
      <c r="I272" t="s">
        <v>1703</v>
      </c>
      <c r="J272" t="s">
        <v>1704</v>
      </c>
      <c r="K272" t="s">
        <v>1705</v>
      </c>
      <c r="L272">
        <v>1354</v>
      </c>
      <c r="N272">
        <v>1010</v>
      </c>
      <c r="O272" t="s">
        <v>266</v>
      </c>
      <c r="P272" t="s">
        <v>266</v>
      </c>
      <c r="Q272">
        <v>1</v>
      </c>
      <c r="W272">
        <v>0</v>
      </c>
      <c r="X272">
        <v>-400075818</v>
      </c>
      <c r="Y272">
        <f>(AT272*1)</f>
        <v>0.14000000000000001</v>
      </c>
      <c r="AA272">
        <v>48.47</v>
      </c>
      <c r="AB272">
        <v>0</v>
      </c>
      <c r="AC272">
        <v>0</v>
      </c>
      <c r="AD272">
        <v>0</v>
      </c>
      <c r="AE272">
        <v>48.47</v>
      </c>
      <c r="AF272">
        <v>0</v>
      </c>
      <c r="AG272">
        <v>0</v>
      </c>
      <c r="AH272">
        <v>0</v>
      </c>
      <c r="AI272">
        <v>1</v>
      </c>
      <c r="AJ272">
        <v>1</v>
      </c>
      <c r="AK272">
        <v>1</v>
      </c>
      <c r="AL272">
        <v>1</v>
      </c>
      <c r="AM272">
        <v>-2</v>
      </c>
      <c r="AN272">
        <v>0</v>
      </c>
      <c r="AO272">
        <v>1</v>
      </c>
      <c r="AP272">
        <v>1</v>
      </c>
      <c r="AQ272">
        <v>0</v>
      </c>
      <c r="AR272">
        <v>0</v>
      </c>
      <c r="AS272" t="s">
        <v>3</v>
      </c>
      <c r="AT272">
        <v>0.14000000000000001</v>
      </c>
      <c r="AU272" t="s">
        <v>22</v>
      </c>
      <c r="AV272">
        <v>0</v>
      </c>
      <c r="AW272">
        <v>2</v>
      </c>
      <c r="AX272">
        <v>57036508</v>
      </c>
      <c r="AY272">
        <v>1</v>
      </c>
      <c r="AZ272">
        <v>0</v>
      </c>
      <c r="BA272">
        <v>336</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CV272">
        <v>0</v>
      </c>
      <c r="CW272">
        <v>0</v>
      </c>
      <c r="CX272">
        <f>ROUND(Y272*Source!I896,9)</f>
        <v>7.6999999999999999E-2</v>
      </c>
      <c r="CY272">
        <f t="shared" si="134"/>
        <v>48.47</v>
      </c>
      <c r="CZ272">
        <f t="shared" si="135"/>
        <v>48.47</v>
      </c>
      <c r="DA272">
        <f t="shared" si="136"/>
        <v>1</v>
      </c>
      <c r="DB272">
        <f>ROUND((ROUND(AT272*CZ272,2)*1),6)</f>
        <v>6.79</v>
      </c>
      <c r="DC272">
        <f>ROUND((ROUND(AT272*AG272,2)*1),6)</f>
        <v>0</v>
      </c>
      <c r="DD272" t="s">
        <v>3</v>
      </c>
      <c r="DE272" t="s">
        <v>3</v>
      </c>
      <c r="DF272">
        <f t="shared" si="133"/>
        <v>3.73</v>
      </c>
      <c r="DG272">
        <f t="shared" si="130"/>
        <v>0</v>
      </c>
      <c r="DH272">
        <f t="shared" si="131"/>
        <v>0</v>
      </c>
      <c r="DI272">
        <f t="shared" si="125"/>
        <v>0</v>
      </c>
      <c r="DJ272">
        <f t="shared" si="137"/>
        <v>3.73</v>
      </c>
      <c r="DK272">
        <v>0</v>
      </c>
      <c r="DL272" t="s">
        <v>3</v>
      </c>
      <c r="DM272">
        <v>0</v>
      </c>
      <c r="DN272" t="s">
        <v>3</v>
      </c>
      <c r="DO272">
        <v>0</v>
      </c>
    </row>
    <row r="273" spans="1:119" x14ac:dyDescent="0.25">
      <c r="A273">
        <f>ROW(Source!A896)</f>
        <v>896</v>
      </c>
      <c r="B273">
        <v>54971259</v>
      </c>
      <c r="C273">
        <v>54978881</v>
      </c>
      <c r="D273">
        <v>55459835</v>
      </c>
      <c r="E273">
        <v>1</v>
      </c>
      <c r="F273">
        <v>1</v>
      </c>
      <c r="G273">
        <v>1081</v>
      </c>
      <c r="H273">
        <v>3</v>
      </c>
      <c r="I273" t="s">
        <v>1706</v>
      </c>
      <c r="J273" t="s">
        <v>1707</v>
      </c>
      <c r="K273" t="s">
        <v>1708</v>
      </c>
      <c r="L273">
        <v>1348</v>
      </c>
      <c r="N273">
        <v>1009</v>
      </c>
      <c r="O273" t="s">
        <v>1092</v>
      </c>
      <c r="P273" t="s">
        <v>1092</v>
      </c>
      <c r="Q273">
        <v>1000</v>
      </c>
      <c r="W273">
        <v>0</v>
      </c>
      <c r="X273">
        <v>-1860917919</v>
      </c>
      <c r="Y273">
        <f>(AT273*1)</f>
        <v>7.9999999999999996E-6</v>
      </c>
      <c r="AA273">
        <v>12521.99</v>
      </c>
      <c r="AB273">
        <v>0</v>
      </c>
      <c r="AC273">
        <v>0</v>
      </c>
      <c r="AD273">
        <v>0</v>
      </c>
      <c r="AE273">
        <v>12521.99</v>
      </c>
      <c r="AF273">
        <v>0</v>
      </c>
      <c r="AG273">
        <v>0</v>
      </c>
      <c r="AH273">
        <v>0</v>
      </c>
      <c r="AI273">
        <v>1</v>
      </c>
      <c r="AJ273">
        <v>1</v>
      </c>
      <c r="AK273">
        <v>1</v>
      </c>
      <c r="AL273">
        <v>1</v>
      </c>
      <c r="AM273">
        <v>-2</v>
      </c>
      <c r="AN273">
        <v>0</v>
      </c>
      <c r="AO273">
        <v>1</v>
      </c>
      <c r="AP273">
        <v>1</v>
      </c>
      <c r="AQ273">
        <v>0</v>
      </c>
      <c r="AR273">
        <v>0</v>
      </c>
      <c r="AS273" t="s">
        <v>3</v>
      </c>
      <c r="AT273">
        <v>7.9999999999999996E-6</v>
      </c>
      <c r="AU273" t="s">
        <v>22</v>
      </c>
      <c r="AV273">
        <v>0</v>
      </c>
      <c r="AW273">
        <v>2</v>
      </c>
      <c r="AX273">
        <v>57036509</v>
      </c>
      <c r="AY273">
        <v>1</v>
      </c>
      <c r="AZ273">
        <v>0</v>
      </c>
      <c r="BA273">
        <v>337</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CV273">
        <v>0</v>
      </c>
      <c r="CW273">
        <v>0</v>
      </c>
      <c r="CX273">
        <f>ROUND(Y273*Source!I896,9)</f>
        <v>4.4000000000000002E-6</v>
      </c>
      <c r="CY273">
        <f t="shared" si="134"/>
        <v>12521.99</v>
      </c>
      <c r="CZ273">
        <f t="shared" si="135"/>
        <v>12521.99</v>
      </c>
      <c r="DA273">
        <f t="shared" si="136"/>
        <v>1</v>
      </c>
      <c r="DB273">
        <f>ROUND((ROUND(AT273*CZ273,2)*1),6)</f>
        <v>0.1</v>
      </c>
      <c r="DC273">
        <f>ROUND((ROUND(AT273*AG273,2)*1),6)</f>
        <v>0</v>
      </c>
      <c r="DD273" t="s">
        <v>3</v>
      </c>
      <c r="DE273" t="s">
        <v>3</v>
      </c>
      <c r="DF273">
        <f t="shared" si="133"/>
        <v>0.06</v>
      </c>
      <c r="DG273">
        <f t="shared" si="130"/>
        <v>0</v>
      </c>
      <c r="DH273">
        <f t="shared" si="131"/>
        <v>0</v>
      </c>
      <c r="DI273">
        <f t="shared" si="125"/>
        <v>0</v>
      </c>
      <c r="DJ273">
        <f t="shared" si="137"/>
        <v>0.06</v>
      </c>
      <c r="DK273">
        <v>0</v>
      </c>
      <c r="DL273" t="s">
        <v>3</v>
      </c>
      <c r="DM273">
        <v>0</v>
      </c>
      <c r="DN273" t="s">
        <v>3</v>
      </c>
      <c r="DO273">
        <v>0</v>
      </c>
    </row>
    <row r="274" spans="1:119" x14ac:dyDescent="0.25">
      <c r="A274">
        <f>ROW(Source!A896)</f>
        <v>896</v>
      </c>
      <c r="B274">
        <v>54971259</v>
      </c>
      <c r="C274">
        <v>54978881</v>
      </c>
      <c r="D274">
        <v>55482905</v>
      </c>
      <c r="E274">
        <v>1</v>
      </c>
      <c r="F274">
        <v>1</v>
      </c>
      <c r="G274">
        <v>1081</v>
      </c>
      <c r="H274">
        <v>3</v>
      </c>
      <c r="I274" t="s">
        <v>1131</v>
      </c>
      <c r="J274" t="s">
        <v>1133</v>
      </c>
      <c r="K274" t="s">
        <v>1132</v>
      </c>
      <c r="L274">
        <v>1354</v>
      </c>
      <c r="N274">
        <v>1010</v>
      </c>
      <c r="O274" t="s">
        <v>266</v>
      </c>
      <c r="P274" t="s">
        <v>266</v>
      </c>
      <c r="Q274">
        <v>1</v>
      </c>
      <c r="W274">
        <v>0</v>
      </c>
      <c r="X274">
        <v>1434911741</v>
      </c>
      <c r="Y274">
        <f>AT274</f>
        <v>25.454545</v>
      </c>
      <c r="AA274">
        <v>724.48</v>
      </c>
      <c r="AB274">
        <v>0</v>
      </c>
      <c r="AC274">
        <v>0</v>
      </c>
      <c r="AD274">
        <v>0</v>
      </c>
      <c r="AE274">
        <v>724.48</v>
      </c>
      <c r="AF274">
        <v>0</v>
      </c>
      <c r="AG274">
        <v>0</v>
      </c>
      <c r="AH274">
        <v>0</v>
      </c>
      <c r="AI274">
        <v>1</v>
      </c>
      <c r="AJ274">
        <v>1</v>
      </c>
      <c r="AK274">
        <v>1</v>
      </c>
      <c r="AL274">
        <v>1</v>
      </c>
      <c r="AM274">
        <v>0</v>
      </c>
      <c r="AN274">
        <v>0</v>
      </c>
      <c r="AO274">
        <v>0</v>
      </c>
      <c r="AP274">
        <v>1</v>
      </c>
      <c r="AQ274">
        <v>0</v>
      </c>
      <c r="AR274">
        <v>0</v>
      </c>
      <c r="AS274" t="s">
        <v>3</v>
      </c>
      <c r="AT274">
        <v>25.454545</v>
      </c>
      <c r="AU274" t="s">
        <v>3</v>
      </c>
      <c r="AV274">
        <v>0</v>
      </c>
      <c r="AW274">
        <v>1</v>
      </c>
      <c r="AX274">
        <v>-1</v>
      </c>
      <c r="AY274">
        <v>0</v>
      </c>
      <c r="AZ274">
        <v>0</v>
      </c>
      <c r="BA274" t="s">
        <v>3</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CV274">
        <v>0</v>
      </c>
      <c r="CW274">
        <v>0</v>
      </c>
      <c r="CX274">
        <f>ROUND(Y274*Source!I896,9)</f>
        <v>13.999999750000001</v>
      </c>
      <c r="CY274">
        <f t="shared" si="134"/>
        <v>724.48</v>
      </c>
      <c r="CZ274">
        <f t="shared" si="135"/>
        <v>724.48</v>
      </c>
      <c r="DA274">
        <f t="shared" si="136"/>
        <v>1</v>
      </c>
      <c r="DB274">
        <f>ROUND(ROUND(AT274*CZ274,2),6)</f>
        <v>18441.310000000001</v>
      </c>
      <c r="DC274">
        <f>ROUND(ROUND(AT274*AG274,2),6)</f>
        <v>0</v>
      </c>
      <c r="DD274" t="s">
        <v>3</v>
      </c>
      <c r="DE274" t="s">
        <v>3</v>
      </c>
      <c r="DF274">
        <f t="shared" si="133"/>
        <v>10142.719999999999</v>
      </c>
      <c r="DG274">
        <f t="shared" si="130"/>
        <v>0</v>
      </c>
      <c r="DH274">
        <f t="shared" si="131"/>
        <v>0</v>
      </c>
      <c r="DI274">
        <f t="shared" si="125"/>
        <v>0</v>
      </c>
      <c r="DJ274">
        <f t="shared" si="137"/>
        <v>10142.719999999999</v>
      </c>
      <c r="DK274">
        <v>0</v>
      </c>
      <c r="DL274" t="s">
        <v>3</v>
      </c>
      <c r="DM274">
        <v>0</v>
      </c>
      <c r="DN274" t="s">
        <v>3</v>
      </c>
      <c r="DO274">
        <v>0</v>
      </c>
    </row>
    <row r="275" spans="1:119" x14ac:dyDescent="0.25">
      <c r="A275">
        <f>ROW(Source!A896)</f>
        <v>896</v>
      </c>
      <c r="B275">
        <v>54971259</v>
      </c>
      <c r="C275">
        <v>54978881</v>
      </c>
      <c r="D275">
        <v>55469222</v>
      </c>
      <c r="E275">
        <v>1</v>
      </c>
      <c r="F275">
        <v>1</v>
      </c>
      <c r="G275">
        <v>1081</v>
      </c>
      <c r="H275">
        <v>3</v>
      </c>
      <c r="I275" t="s">
        <v>1709</v>
      </c>
      <c r="J275" t="s">
        <v>1710</v>
      </c>
      <c r="K275" t="s">
        <v>1711</v>
      </c>
      <c r="L275">
        <v>1354</v>
      </c>
      <c r="N275">
        <v>1010</v>
      </c>
      <c r="O275" t="s">
        <v>266</v>
      </c>
      <c r="P275" t="s">
        <v>266</v>
      </c>
      <c r="Q275">
        <v>1</v>
      </c>
      <c r="W275">
        <v>0</v>
      </c>
      <c r="X275">
        <v>-1452932200</v>
      </c>
      <c r="Y275">
        <f>(AT275*1)</f>
        <v>1.02</v>
      </c>
      <c r="AA275">
        <v>4.3600000000000003</v>
      </c>
      <c r="AB275">
        <v>0</v>
      </c>
      <c r="AC275">
        <v>0</v>
      </c>
      <c r="AD275">
        <v>0</v>
      </c>
      <c r="AE275">
        <v>4.3600000000000003</v>
      </c>
      <c r="AF275">
        <v>0</v>
      </c>
      <c r="AG275">
        <v>0</v>
      </c>
      <c r="AH275">
        <v>0</v>
      </c>
      <c r="AI275">
        <v>1</v>
      </c>
      <c r="AJ275">
        <v>1</v>
      </c>
      <c r="AK275">
        <v>1</v>
      </c>
      <c r="AL275">
        <v>1</v>
      </c>
      <c r="AM275">
        <v>-2</v>
      </c>
      <c r="AN275">
        <v>0</v>
      </c>
      <c r="AO275">
        <v>1</v>
      </c>
      <c r="AP275">
        <v>1</v>
      </c>
      <c r="AQ275">
        <v>0</v>
      </c>
      <c r="AR275">
        <v>0</v>
      </c>
      <c r="AS275" t="s">
        <v>3</v>
      </c>
      <c r="AT275">
        <v>1.02</v>
      </c>
      <c r="AU275" t="s">
        <v>22</v>
      </c>
      <c r="AV275">
        <v>0</v>
      </c>
      <c r="AW275">
        <v>2</v>
      </c>
      <c r="AX275">
        <v>57036510</v>
      </c>
      <c r="AY275">
        <v>1</v>
      </c>
      <c r="AZ275">
        <v>0</v>
      </c>
      <c r="BA275">
        <v>338</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CV275">
        <v>0</v>
      </c>
      <c r="CW275">
        <v>0</v>
      </c>
      <c r="CX275">
        <f>ROUND(Y275*Source!I896,9)</f>
        <v>0.56100000000000005</v>
      </c>
      <c r="CY275">
        <f t="shared" si="134"/>
        <v>4.3600000000000003</v>
      </c>
      <c r="CZ275">
        <f t="shared" si="135"/>
        <v>4.3600000000000003</v>
      </c>
      <c r="DA275">
        <f t="shared" si="136"/>
        <v>1</v>
      </c>
      <c r="DB275">
        <f>ROUND((ROUND(AT275*CZ275,2)*1),6)</f>
        <v>4.45</v>
      </c>
      <c r="DC275">
        <f>ROUND((ROUND(AT275*AG275,2)*1),6)</f>
        <v>0</v>
      </c>
      <c r="DD275" t="s">
        <v>3</v>
      </c>
      <c r="DE275" t="s">
        <v>3</v>
      </c>
      <c r="DF275">
        <f t="shared" si="133"/>
        <v>2.4500000000000002</v>
      </c>
      <c r="DG275">
        <f t="shared" si="130"/>
        <v>0</v>
      </c>
      <c r="DH275">
        <f t="shared" si="131"/>
        <v>0</v>
      </c>
      <c r="DI275">
        <f t="shared" si="125"/>
        <v>0</v>
      </c>
      <c r="DJ275">
        <f t="shared" si="137"/>
        <v>2.4500000000000002</v>
      </c>
      <c r="DK275">
        <v>0</v>
      </c>
      <c r="DL275" t="s">
        <v>3</v>
      </c>
      <c r="DM275">
        <v>0</v>
      </c>
      <c r="DN275" t="s">
        <v>3</v>
      </c>
      <c r="DO275">
        <v>0</v>
      </c>
    </row>
    <row r="276" spans="1:119" x14ac:dyDescent="0.25">
      <c r="A276">
        <f>ROW(Source!A896)</f>
        <v>896</v>
      </c>
      <c r="B276">
        <v>54971259</v>
      </c>
      <c r="C276">
        <v>54978881</v>
      </c>
      <c r="D276">
        <v>55469490</v>
      </c>
      <c r="E276">
        <v>1</v>
      </c>
      <c r="F276">
        <v>1</v>
      </c>
      <c r="G276">
        <v>1081</v>
      </c>
      <c r="H276">
        <v>3</v>
      </c>
      <c r="I276" t="s">
        <v>1034</v>
      </c>
      <c r="J276" t="s">
        <v>1036</v>
      </c>
      <c r="K276" t="s">
        <v>1035</v>
      </c>
      <c r="L276">
        <v>1355</v>
      </c>
      <c r="N276">
        <v>1010</v>
      </c>
      <c r="O276" t="s">
        <v>40</v>
      </c>
      <c r="P276" t="s">
        <v>40</v>
      </c>
      <c r="Q276">
        <v>100</v>
      </c>
      <c r="W276">
        <v>0</v>
      </c>
      <c r="X276">
        <v>-630890957</v>
      </c>
      <c r="Y276">
        <f>AT276</f>
        <v>0.98181799999999997</v>
      </c>
      <c r="AA276">
        <v>38.700000000000003</v>
      </c>
      <c r="AB276">
        <v>0</v>
      </c>
      <c r="AC276">
        <v>0</v>
      </c>
      <c r="AD276">
        <v>0</v>
      </c>
      <c r="AE276">
        <v>38.700000000000003</v>
      </c>
      <c r="AF276">
        <v>0</v>
      </c>
      <c r="AG276">
        <v>0</v>
      </c>
      <c r="AH276">
        <v>0</v>
      </c>
      <c r="AI276">
        <v>1</v>
      </c>
      <c r="AJ276">
        <v>1</v>
      </c>
      <c r="AK276">
        <v>1</v>
      </c>
      <c r="AL276">
        <v>1</v>
      </c>
      <c r="AM276">
        <v>0</v>
      </c>
      <c r="AN276">
        <v>0</v>
      </c>
      <c r="AO276">
        <v>0</v>
      </c>
      <c r="AP276">
        <v>1</v>
      </c>
      <c r="AQ276">
        <v>0</v>
      </c>
      <c r="AR276">
        <v>0</v>
      </c>
      <c r="AS276" t="s">
        <v>3</v>
      </c>
      <c r="AT276">
        <v>0.98181799999999997</v>
      </c>
      <c r="AU276" t="s">
        <v>3</v>
      </c>
      <c r="AV276">
        <v>0</v>
      </c>
      <c r="AW276">
        <v>1</v>
      </c>
      <c r="AX276">
        <v>-1</v>
      </c>
      <c r="AY276">
        <v>0</v>
      </c>
      <c r="AZ276">
        <v>0</v>
      </c>
      <c r="BA276" t="s">
        <v>3</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CV276">
        <v>0</v>
      </c>
      <c r="CW276">
        <v>0</v>
      </c>
      <c r="CX276">
        <f>ROUND(Y276*Source!I896,9)</f>
        <v>0.53999989999999998</v>
      </c>
      <c r="CY276">
        <f t="shared" si="134"/>
        <v>38.700000000000003</v>
      </c>
      <c r="CZ276">
        <f t="shared" si="135"/>
        <v>38.700000000000003</v>
      </c>
      <c r="DA276">
        <f t="shared" si="136"/>
        <v>1</v>
      </c>
      <c r="DB276">
        <f>ROUND(ROUND(AT276*CZ276,2),6)</f>
        <v>38</v>
      </c>
      <c r="DC276">
        <f>ROUND(ROUND(AT276*AG276,2),6)</f>
        <v>0</v>
      </c>
      <c r="DD276" t="s">
        <v>3</v>
      </c>
      <c r="DE276" t="s">
        <v>3</v>
      </c>
      <c r="DF276">
        <f t="shared" si="133"/>
        <v>20.9</v>
      </c>
      <c r="DG276">
        <f t="shared" si="130"/>
        <v>0</v>
      </c>
      <c r="DH276">
        <f t="shared" si="131"/>
        <v>0</v>
      </c>
      <c r="DI276">
        <f t="shared" si="125"/>
        <v>0</v>
      </c>
      <c r="DJ276">
        <f t="shared" si="137"/>
        <v>20.9</v>
      </c>
      <c r="DK276">
        <v>0</v>
      </c>
      <c r="DL276" t="s">
        <v>3</v>
      </c>
      <c r="DM276">
        <v>0</v>
      </c>
      <c r="DN276" t="s">
        <v>3</v>
      </c>
      <c r="DO276">
        <v>0</v>
      </c>
    </row>
    <row r="277" spans="1:119" x14ac:dyDescent="0.25">
      <c r="A277">
        <f>ROW(Source!A897)</f>
        <v>897</v>
      </c>
      <c r="B277">
        <v>55890823</v>
      </c>
      <c r="C277">
        <v>54978881</v>
      </c>
      <c r="D277">
        <v>55424304</v>
      </c>
      <c r="E277">
        <v>1081</v>
      </c>
      <c r="F277">
        <v>1</v>
      </c>
      <c r="G277">
        <v>1081</v>
      </c>
      <c r="H277">
        <v>1</v>
      </c>
      <c r="I277" t="s">
        <v>1552</v>
      </c>
      <c r="J277" t="s">
        <v>3</v>
      </c>
      <c r="K277" t="s">
        <v>1553</v>
      </c>
      <c r="L277">
        <v>1191</v>
      </c>
      <c r="N277">
        <v>1013</v>
      </c>
      <c r="O277" t="s">
        <v>1554</v>
      </c>
      <c r="P277" t="s">
        <v>1554</v>
      </c>
      <c r="Q277">
        <v>1</v>
      </c>
      <c r="W277">
        <v>0</v>
      </c>
      <c r="X277">
        <v>476480486</v>
      </c>
      <c r="Y277">
        <f>(AT277*1.2)</f>
        <v>21.768000000000001</v>
      </c>
      <c r="AA277">
        <v>0</v>
      </c>
      <c r="AB277">
        <v>0</v>
      </c>
      <c r="AC277">
        <v>0</v>
      </c>
      <c r="AD277">
        <v>0</v>
      </c>
      <c r="AE277">
        <v>0</v>
      </c>
      <c r="AF277">
        <v>0</v>
      </c>
      <c r="AG277">
        <v>0</v>
      </c>
      <c r="AH277">
        <v>0</v>
      </c>
      <c r="AI277">
        <v>1</v>
      </c>
      <c r="AJ277">
        <v>1</v>
      </c>
      <c r="AK277">
        <v>1</v>
      </c>
      <c r="AL277">
        <v>1</v>
      </c>
      <c r="AM277">
        <v>5</v>
      </c>
      <c r="AN277">
        <v>0</v>
      </c>
      <c r="AO277">
        <v>1</v>
      </c>
      <c r="AP277">
        <v>1</v>
      </c>
      <c r="AQ277">
        <v>0</v>
      </c>
      <c r="AR277">
        <v>0</v>
      </c>
      <c r="AS277" t="s">
        <v>3</v>
      </c>
      <c r="AT277">
        <v>18.14</v>
      </c>
      <c r="AU277" t="s">
        <v>42</v>
      </c>
      <c r="AV277">
        <v>1</v>
      </c>
      <c r="AW277">
        <v>2</v>
      </c>
      <c r="AX277">
        <v>57036503</v>
      </c>
      <c r="AY277">
        <v>1</v>
      </c>
      <c r="AZ277">
        <v>0</v>
      </c>
      <c r="BA277">
        <v>344</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CU277">
        <f>ROUND(AT277*Source!I897*AH277*AL277,2)</f>
        <v>0</v>
      </c>
      <c r="CV277">
        <f>ROUND(Y277*Source!I897,9)</f>
        <v>11.9724</v>
      </c>
      <c r="CW277">
        <v>0</v>
      </c>
      <c r="CX277">
        <f>ROUND(Y277*Source!I897,9)</f>
        <v>11.9724</v>
      </c>
      <c r="CY277">
        <f>AD277</f>
        <v>0</v>
      </c>
      <c r="CZ277">
        <f>AH277</f>
        <v>0</v>
      </c>
      <c r="DA277">
        <f>AL277</f>
        <v>1</v>
      </c>
      <c r="DB277">
        <f>ROUND((ROUND(AT277*CZ277,2)*1.2),6)</f>
        <v>0</v>
      </c>
      <c r="DC277">
        <f>ROUND((ROUND(AT277*AG277,2)*1.2),6)</f>
        <v>0</v>
      </c>
      <c r="DD277" t="s">
        <v>3</v>
      </c>
      <c r="DE277" t="s">
        <v>3</v>
      </c>
      <c r="DF277">
        <f t="shared" si="133"/>
        <v>0</v>
      </c>
      <c r="DG277">
        <f t="shared" si="130"/>
        <v>0</v>
      </c>
      <c r="DH277">
        <f t="shared" si="131"/>
        <v>0</v>
      </c>
      <c r="DI277">
        <f t="shared" si="125"/>
        <v>0</v>
      </c>
      <c r="DJ277">
        <f>DI277</f>
        <v>0</v>
      </c>
      <c r="DK277">
        <v>0</v>
      </c>
      <c r="DL277" t="s">
        <v>3</v>
      </c>
      <c r="DM277">
        <v>0</v>
      </c>
      <c r="DN277" t="s">
        <v>3</v>
      </c>
      <c r="DO277">
        <v>0</v>
      </c>
    </row>
    <row r="278" spans="1:119" x14ac:dyDescent="0.25">
      <c r="A278">
        <f>ROW(Source!A897)</f>
        <v>897</v>
      </c>
      <c r="B278">
        <v>55890823</v>
      </c>
      <c r="C278">
        <v>54978881</v>
      </c>
      <c r="D278">
        <v>55490209</v>
      </c>
      <c r="E278">
        <v>1</v>
      </c>
      <c r="F278">
        <v>1</v>
      </c>
      <c r="G278">
        <v>1081</v>
      </c>
      <c r="H278">
        <v>2</v>
      </c>
      <c r="I278" t="s">
        <v>1555</v>
      </c>
      <c r="J278" t="s">
        <v>1556</v>
      </c>
      <c r="K278" t="s">
        <v>1557</v>
      </c>
      <c r="L278">
        <v>1368</v>
      </c>
      <c r="N278">
        <v>1011</v>
      </c>
      <c r="O278" t="s">
        <v>1558</v>
      </c>
      <c r="P278" t="s">
        <v>1558</v>
      </c>
      <c r="Q278">
        <v>1</v>
      </c>
      <c r="W278">
        <v>0</v>
      </c>
      <c r="X278">
        <v>874612079</v>
      </c>
      <c r="Y278">
        <f>(AT278*1.2)</f>
        <v>0.06</v>
      </c>
      <c r="AA278">
        <v>0</v>
      </c>
      <c r="AB278">
        <v>1485.19</v>
      </c>
      <c r="AC278">
        <v>744.56</v>
      </c>
      <c r="AD278">
        <v>0</v>
      </c>
      <c r="AE278">
        <v>0</v>
      </c>
      <c r="AF278">
        <v>83.1</v>
      </c>
      <c r="AG278">
        <v>12.62</v>
      </c>
      <c r="AH278">
        <v>0</v>
      </c>
      <c r="AI278">
        <v>1</v>
      </c>
      <c r="AJ278">
        <v>17.07</v>
      </c>
      <c r="AK278">
        <v>56.35</v>
      </c>
      <c r="AL278">
        <v>1</v>
      </c>
      <c r="AM278">
        <v>2</v>
      </c>
      <c r="AN278">
        <v>0</v>
      </c>
      <c r="AO278">
        <v>1</v>
      </c>
      <c r="AP278">
        <v>1</v>
      </c>
      <c r="AQ278">
        <v>0</v>
      </c>
      <c r="AR278">
        <v>0</v>
      </c>
      <c r="AS278" t="s">
        <v>3</v>
      </c>
      <c r="AT278">
        <v>0.05</v>
      </c>
      <c r="AU278" t="s">
        <v>42</v>
      </c>
      <c r="AV278">
        <v>0</v>
      </c>
      <c r="AW278">
        <v>2</v>
      </c>
      <c r="AX278">
        <v>57036504</v>
      </c>
      <c r="AY278">
        <v>1</v>
      </c>
      <c r="AZ278">
        <v>0</v>
      </c>
      <c r="BA278">
        <v>345</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CV278">
        <v>0</v>
      </c>
      <c r="CW278">
        <f>ROUND(Y278*Source!I897*DO278,9)</f>
        <v>0.41646</v>
      </c>
      <c r="CX278">
        <f>ROUND(Y278*Source!I897,9)</f>
        <v>3.3000000000000002E-2</v>
      </c>
      <c r="CY278">
        <f>AB278</f>
        <v>1485.19</v>
      </c>
      <c r="CZ278">
        <f>AF278</f>
        <v>83.1</v>
      </c>
      <c r="DA278">
        <f>AJ278</f>
        <v>17.07</v>
      </c>
      <c r="DB278">
        <f>ROUND((ROUND(AT278*CZ278,2)*1.2),6)</f>
        <v>4.992</v>
      </c>
      <c r="DC278">
        <f>ROUND((ROUND(AT278*AG278,2)*1.2),6)</f>
        <v>0.75600000000000001</v>
      </c>
      <c r="DD278" t="s">
        <v>3</v>
      </c>
      <c r="DE278" t="s">
        <v>3</v>
      </c>
      <c r="DF278">
        <f t="shared" si="133"/>
        <v>0</v>
      </c>
      <c r="DG278">
        <f>ROUND(ROUND(AF278*AJ278,2)*CX278,2)</f>
        <v>46.81</v>
      </c>
      <c r="DH278">
        <f>ROUND(ROUND(AG278*AK278,2)*CX278,2)</f>
        <v>23.47</v>
      </c>
      <c r="DI278">
        <f t="shared" si="125"/>
        <v>0</v>
      </c>
      <c r="DJ278">
        <f>DG278</f>
        <v>46.81</v>
      </c>
      <c r="DK278">
        <v>0</v>
      </c>
      <c r="DL278" t="s">
        <v>1559</v>
      </c>
      <c r="DM278">
        <v>0</v>
      </c>
      <c r="DN278" t="s">
        <v>1554</v>
      </c>
      <c r="DO278">
        <v>12.62</v>
      </c>
    </row>
    <row r="279" spans="1:119" x14ac:dyDescent="0.25">
      <c r="A279">
        <f>ROW(Source!A897)</f>
        <v>897</v>
      </c>
      <c r="B279">
        <v>55890823</v>
      </c>
      <c r="C279">
        <v>54978881</v>
      </c>
      <c r="D279">
        <v>55490270</v>
      </c>
      <c r="E279">
        <v>1</v>
      </c>
      <c r="F279">
        <v>1</v>
      </c>
      <c r="G279">
        <v>1081</v>
      </c>
      <c r="H279">
        <v>2</v>
      </c>
      <c r="I279" t="s">
        <v>1589</v>
      </c>
      <c r="J279" t="s">
        <v>1590</v>
      </c>
      <c r="K279" t="s">
        <v>1591</v>
      </c>
      <c r="L279">
        <v>1368</v>
      </c>
      <c r="N279">
        <v>1011</v>
      </c>
      <c r="O279" t="s">
        <v>1558</v>
      </c>
      <c r="P279" t="s">
        <v>1558</v>
      </c>
      <c r="Q279">
        <v>1</v>
      </c>
      <c r="W279">
        <v>0</v>
      </c>
      <c r="X279">
        <v>-1412866184</v>
      </c>
      <c r="Y279">
        <f>(AT279*1.2)</f>
        <v>0.252</v>
      </c>
      <c r="AA279">
        <v>0</v>
      </c>
      <c r="AB279">
        <v>4.32</v>
      </c>
      <c r="AC279">
        <v>0</v>
      </c>
      <c r="AD279">
        <v>0</v>
      </c>
      <c r="AE279">
        <v>0</v>
      </c>
      <c r="AF279">
        <v>0.42</v>
      </c>
      <c r="AG279">
        <v>0</v>
      </c>
      <c r="AH279">
        <v>0</v>
      </c>
      <c r="AI279">
        <v>1</v>
      </c>
      <c r="AJ279">
        <v>9.83</v>
      </c>
      <c r="AK279">
        <v>1</v>
      </c>
      <c r="AL279">
        <v>1</v>
      </c>
      <c r="AM279">
        <v>2</v>
      </c>
      <c r="AN279">
        <v>0</v>
      </c>
      <c r="AO279">
        <v>1</v>
      </c>
      <c r="AP279">
        <v>1</v>
      </c>
      <c r="AQ279">
        <v>0</v>
      </c>
      <c r="AR279">
        <v>0</v>
      </c>
      <c r="AS279" t="s">
        <v>3</v>
      </c>
      <c r="AT279">
        <v>0.21</v>
      </c>
      <c r="AU279" t="s">
        <v>42</v>
      </c>
      <c r="AV279">
        <v>0</v>
      </c>
      <c r="AW279">
        <v>2</v>
      </c>
      <c r="AX279">
        <v>57036505</v>
      </c>
      <c r="AY279">
        <v>1</v>
      </c>
      <c r="AZ279">
        <v>0</v>
      </c>
      <c r="BA279">
        <v>346</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CV279">
        <v>0</v>
      </c>
      <c r="CW279">
        <f>ROUND(Y279*Source!I897*DO279,9)</f>
        <v>0</v>
      </c>
      <c r="CX279">
        <f>ROUND(Y279*Source!I897,9)</f>
        <v>0.1386</v>
      </c>
      <c r="CY279">
        <f>AB279</f>
        <v>4.32</v>
      </c>
      <c r="CZ279">
        <f>AF279</f>
        <v>0.42</v>
      </c>
      <c r="DA279">
        <f>AJ279</f>
        <v>9.83</v>
      </c>
      <c r="DB279">
        <f>ROUND((ROUND(AT279*CZ279,2)*1.2),6)</f>
        <v>0.108</v>
      </c>
      <c r="DC279">
        <f>ROUND((ROUND(AT279*AG279,2)*1.2),6)</f>
        <v>0</v>
      </c>
      <c r="DD279" t="s">
        <v>3</v>
      </c>
      <c r="DE279" t="s">
        <v>3</v>
      </c>
      <c r="DF279">
        <f t="shared" si="133"/>
        <v>0</v>
      </c>
      <c r="DG279">
        <f>ROUND(ROUND(AF279*AJ279,2)*CX279,2)</f>
        <v>0.56999999999999995</v>
      </c>
      <c r="DH279">
        <f>ROUND(ROUND(AG279,2)*CX279,2)</f>
        <v>0</v>
      </c>
      <c r="DI279">
        <f t="shared" si="125"/>
        <v>0</v>
      </c>
      <c r="DJ279">
        <f>DG279</f>
        <v>0.56999999999999995</v>
      </c>
      <c r="DK279">
        <v>0</v>
      </c>
      <c r="DL279" t="s">
        <v>3</v>
      </c>
      <c r="DM279">
        <v>0</v>
      </c>
      <c r="DN279" t="s">
        <v>3</v>
      </c>
      <c r="DO279">
        <v>0</v>
      </c>
    </row>
    <row r="280" spans="1:119" x14ac:dyDescent="0.25">
      <c r="A280">
        <f>ROW(Source!A897)</f>
        <v>897</v>
      </c>
      <c r="B280">
        <v>55890823</v>
      </c>
      <c r="C280">
        <v>54978881</v>
      </c>
      <c r="D280">
        <v>55489510</v>
      </c>
      <c r="E280">
        <v>1</v>
      </c>
      <c r="F280">
        <v>1</v>
      </c>
      <c r="G280">
        <v>1081</v>
      </c>
      <c r="H280">
        <v>2</v>
      </c>
      <c r="I280" t="s">
        <v>1697</v>
      </c>
      <c r="J280" t="s">
        <v>1698</v>
      </c>
      <c r="K280" t="s">
        <v>1699</v>
      </c>
      <c r="L280">
        <v>1368</v>
      </c>
      <c r="N280">
        <v>1011</v>
      </c>
      <c r="O280" t="s">
        <v>1558</v>
      </c>
      <c r="P280" t="s">
        <v>1558</v>
      </c>
      <c r="Q280">
        <v>1</v>
      </c>
      <c r="W280">
        <v>0</v>
      </c>
      <c r="X280">
        <v>1364481760</v>
      </c>
      <c r="Y280">
        <f>(AT280*1.2)</f>
        <v>5.3999999999999999E-2</v>
      </c>
      <c r="AA280">
        <v>0</v>
      </c>
      <c r="AB280">
        <v>1271.44</v>
      </c>
      <c r="AC280">
        <v>744.56</v>
      </c>
      <c r="AD280">
        <v>0</v>
      </c>
      <c r="AE280">
        <v>0</v>
      </c>
      <c r="AF280">
        <v>53.9</v>
      </c>
      <c r="AG280">
        <v>12.62</v>
      </c>
      <c r="AH280">
        <v>0</v>
      </c>
      <c r="AI280">
        <v>1</v>
      </c>
      <c r="AJ280">
        <v>22.53</v>
      </c>
      <c r="AK280">
        <v>56.35</v>
      </c>
      <c r="AL280">
        <v>1</v>
      </c>
      <c r="AM280">
        <v>2</v>
      </c>
      <c r="AN280">
        <v>0</v>
      </c>
      <c r="AO280">
        <v>1</v>
      </c>
      <c r="AP280">
        <v>1</v>
      </c>
      <c r="AQ280">
        <v>0</v>
      </c>
      <c r="AR280">
        <v>0</v>
      </c>
      <c r="AS280" t="s">
        <v>3</v>
      </c>
      <c r="AT280">
        <v>4.4999999999999998E-2</v>
      </c>
      <c r="AU280" t="s">
        <v>42</v>
      </c>
      <c r="AV280">
        <v>0</v>
      </c>
      <c r="AW280">
        <v>2</v>
      </c>
      <c r="AX280">
        <v>57036506</v>
      </c>
      <c r="AY280">
        <v>1</v>
      </c>
      <c r="AZ280">
        <v>0</v>
      </c>
      <c r="BA280">
        <v>347</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CV280">
        <v>0</v>
      </c>
      <c r="CW280">
        <f>ROUND(Y280*Source!I897*DO280,9)</f>
        <v>0.37481399999999998</v>
      </c>
      <c r="CX280">
        <f>ROUND(Y280*Source!I897,9)</f>
        <v>2.9700000000000001E-2</v>
      </c>
      <c r="CY280">
        <f>AB280</f>
        <v>1271.44</v>
      </c>
      <c r="CZ280">
        <f>AF280</f>
        <v>53.9</v>
      </c>
      <c r="DA280">
        <f>AJ280</f>
        <v>22.53</v>
      </c>
      <c r="DB280">
        <f>ROUND((ROUND(AT280*CZ280,2)*1.2),6)</f>
        <v>2.9159999999999999</v>
      </c>
      <c r="DC280">
        <f>ROUND((ROUND(AT280*AG280,2)*1.2),6)</f>
        <v>0.68400000000000005</v>
      </c>
      <c r="DD280" t="s">
        <v>3</v>
      </c>
      <c r="DE280" t="s">
        <v>3</v>
      </c>
      <c r="DF280">
        <f t="shared" si="133"/>
        <v>0</v>
      </c>
      <c r="DG280">
        <f>ROUND(ROUND(AF280*AJ280,2)*CX280,2)</f>
        <v>36.07</v>
      </c>
      <c r="DH280">
        <f>ROUND(ROUND(AG280*AK280,2)*CX280,2)</f>
        <v>21.12</v>
      </c>
      <c r="DI280">
        <f t="shared" si="125"/>
        <v>0</v>
      </c>
      <c r="DJ280">
        <f>DG280</f>
        <v>36.07</v>
      </c>
      <c r="DK280">
        <v>0</v>
      </c>
      <c r="DL280" t="s">
        <v>1559</v>
      </c>
      <c r="DM280">
        <v>0</v>
      </c>
      <c r="DN280" t="s">
        <v>1554</v>
      </c>
      <c r="DO280">
        <v>12.62</v>
      </c>
    </row>
    <row r="281" spans="1:119" x14ac:dyDescent="0.25">
      <c r="A281">
        <f>ROW(Source!A897)</f>
        <v>897</v>
      </c>
      <c r="B281">
        <v>55890823</v>
      </c>
      <c r="C281">
        <v>54978881</v>
      </c>
      <c r="D281">
        <v>55459234</v>
      </c>
      <c r="E281">
        <v>1</v>
      </c>
      <c r="F281">
        <v>1</v>
      </c>
      <c r="G281">
        <v>1081</v>
      </c>
      <c r="H281">
        <v>3</v>
      </c>
      <c r="I281" t="s">
        <v>1700</v>
      </c>
      <c r="J281" t="s">
        <v>1701</v>
      </c>
      <c r="K281" t="s">
        <v>1702</v>
      </c>
      <c r="L281">
        <v>1346</v>
      </c>
      <c r="N281">
        <v>1009</v>
      </c>
      <c r="O281" t="s">
        <v>222</v>
      </c>
      <c r="P281" t="s">
        <v>222</v>
      </c>
      <c r="Q281">
        <v>1</v>
      </c>
      <c r="W281">
        <v>0</v>
      </c>
      <c r="X281">
        <v>1343467368</v>
      </c>
      <c r="Y281">
        <f>(AT281*1)</f>
        <v>3.0000000000000001E-3</v>
      </c>
      <c r="AA281">
        <v>23.6</v>
      </c>
      <c r="AB281">
        <v>0</v>
      </c>
      <c r="AC281">
        <v>0</v>
      </c>
      <c r="AD281">
        <v>0</v>
      </c>
      <c r="AE281">
        <v>1.61</v>
      </c>
      <c r="AF281">
        <v>0</v>
      </c>
      <c r="AG281">
        <v>0</v>
      </c>
      <c r="AH281">
        <v>0</v>
      </c>
      <c r="AI281">
        <v>14.66</v>
      </c>
      <c r="AJ281">
        <v>1</v>
      </c>
      <c r="AK281">
        <v>1</v>
      </c>
      <c r="AL281">
        <v>1</v>
      </c>
      <c r="AM281">
        <v>2</v>
      </c>
      <c r="AN281">
        <v>0</v>
      </c>
      <c r="AO281">
        <v>1</v>
      </c>
      <c r="AP281">
        <v>1</v>
      </c>
      <c r="AQ281">
        <v>0</v>
      </c>
      <c r="AR281">
        <v>0</v>
      </c>
      <c r="AS281" t="s">
        <v>3</v>
      </c>
      <c r="AT281">
        <v>3.0000000000000001E-3</v>
      </c>
      <c r="AU281" t="s">
        <v>22</v>
      </c>
      <c r="AV281">
        <v>0</v>
      </c>
      <c r="AW281">
        <v>2</v>
      </c>
      <c r="AX281">
        <v>57036507</v>
      </c>
      <c r="AY281">
        <v>1</v>
      </c>
      <c r="AZ281">
        <v>0</v>
      </c>
      <c r="BA281">
        <v>348</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CV281">
        <v>0</v>
      </c>
      <c r="CW281">
        <v>0</v>
      </c>
      <c r="CX281">
        <f>ROUND(Y281*Source!I897,9)</f>
        <v>1.65E-3</v>
      </c>
      <c r="CY281">
        <f t="shared" ref="CY281:CY286" si="138">AA281</f>
        <v>23.6</v>
      </c>
      <c r="CZ281">
        <f t="shared" ref="CZ281:CZ286" si="139">AE281</f>
        <v>1.61</v>
      </c>
      <c r="DA281">
        <f t="shared" ref="DA281:DA286" si="140">AI281</f>
        <v>14.66</v>
      </c>
      <c r="DB281">
        <f>ROUND((ROUND(AT281*CZ281,2)*1),6)</f>
        <v>0</v>
      </c>
      <c r="DC281">
        <f>ROUND((ROUND(AT281*AG281,2)*1),6)</f>
        <v>0</v>
      </c>
      <c r="DD281" t="s">
        <v>3</v>
      </c>
      <c r="DE281" t="s">
        <v>3</v>
      </c>
      <c r="DF281">
        <f t="shared" ref="DF281:DF286" si="141">ROUND(ROUND(AE281*AI281,2)*CX281,2)</f>
        <v>0.04</v>
      </c>
      <c r="DG281">
        <f t="shared" ref="DG281:DG297" si="142">ROUND(ROUND(AF281,2)*CX281,2)</f>
        <v>0</v>
      </c>
      <c r="DH281">
        <f t="shared" ref="DH281:DH297" si="143">ROUND(ROUND(AG281,2)*CX281,2)</f>
        <v>0</v>
      </c>
      <c r="DI281">
        <f t="shared" si="125"/>
        <v>0</v>
      </c>
      <c r="DJ281">
        <f t="shared" ref="DJ281:DJ286" si="144">DF281</f>
        <v>0.04</v>
      </c>
      <c r="DK281">
        <v>0</v>
      </c>
      <c r="DL281" t="s">
        <v>3</v>
      </c>
      <c r="DM281">
        <v>0</v>
      </c>
      <c r="DN281" t="s">
        <v>3</v>
      </c>
      <c r="DO281">
        <v>0</v>
      </c>
    </row>
    <row r="282" spans="1:119" x14ac:dyDescent="0.25">
      <c r="A282">
        <f>ROW(Source!A897)</f>
        <v>897</v>
      </c>
      <c r="B282">
        <v>55890823</v>
      </c>
      <c r="C282">
        <v>54978881</v>
      </c>
      <c r="D282">
        <v>55466158</v>
      </c>
      <c r="E282">
        <v>1</v>
      </c>
      <c r="F282">
        <v>1</v>
      </c>
      <c r="G282">
        <v>1081</v>
      </c>
      <c r="H282">
        <v>3</v>
      </c>
      <c r="I282" t="s">
        <v>1703</v>
      </c>
      <c r="J282" t="s">
        <v>1704</v>
      </c>
      <c r="K282" t="s">
        <v>1705</v>
      </c>
      <c r="L282">
        <v>1354</v>
      </c>
      <c r="N282">
        <v>1010</v>
      </c>
      <c r="O282" t="s">
        <v>266</v>
      </c>
      <c r="P282" t="s">
        <v>266</v>
      </c>
      <c r="Q282">
        <v>1</v>
      </c>
      <c r="W282">
        <v>0</v>
      </c>
      <c r="X282">
        <v>-400075818</v>
      </c>
      <c r="Y282">
        <f>(AT282*1)</f>
        <v>0.14000000000000001</v>
      </c>
      <c r="AA282">
        <v>566.61</v>
      </c>
      <c r="AB282">
        <v>0</v>
      </c>
      <c r="AC282">
        <v>0</v>
      </c>
      <c r="AD282">
        <v>0</v>
      </c>
      <c r="AE282">
        <v>48.47</v>
      </c>
      <c r="AF282">
        <v>0</v>
      </c>
      <c r="AG282">
        <v>0</v>
      </c>
      <c r="AH282">
        <v>0</v>
      </c>
      <c r="AI282">
        <v>11.69</v>
      </c>
      <c r="AJ282">
        <v>1</v>
      </c>
      <c r="AK282">
        <v>1</v>
      </c>
      <c r="AL282">
        <v>1</v>
      </c>
      <c r="AM282">
        <v>2</v>
      </c>
      <c r="AN282">
        <v>0</v>
      </c>
      <c r="AO282">
        <v>1</v>
      </c>
      <c r="AP282">
        <v>1</v>
      </c>
      <c r="AQ282">
        <v>0</v>
      </c>
      <c r="AR282">
        <v>0</v>
      </c>
      <c r="AS282" t="s">
        <v>3</v>
      </c>
      <c r="AT282">
        <v>0.14000000000000001</v>
      </c>
      <c r="AU282" t="s">
        <v>22</v>
      </c>
      <c r="AV282">
        <v>0</v>
      </c>
      <c r="AW282">
        <v>2</v>
      </c>
      <c r="AX282">
        <v>57036508</v>
      </c>
      <c r="AY282">
        <v>1</v>
      </c>
      <c r="AZ282">
        <v>0</v>
      </c>
      <c r="BA282">
        <v>349</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CV282">
        <v>0</v>
      </c>
      <c r="CW282">
        <v>0</v>
      </c>
      <c r="CX282">
        <f>ROUND(Y282*Source!I897,9)</f>
        <v>7.6999999999999999E-2</v>
      </c>
      <c r="CY282">
        <f t="shared" si="138"/>
        <v>566.61</v>
      </c>
      <c r="CZ282">
        <f t="shared" si="139"/>
        <v>48.47</v>
      </c>
      <c r="DA282">
        <f t="shared" si="140"/>
        <v>11.69</v>
      </c>
      <c r="DB282">
        <f>ROUND((ROUND(AT282*CZ282,2)*1),6)</f>
        <v>6.79</v>
      </c>
      <c r="DC282">
        <f>ROUND((ROUND(AT282*AG282,2)*1),6)</f>
        <v>0</v>
      </c>
      <c r="DD282" t="s">
        <v>3</v>
      </c>
      <c r="DE282" t="s">
        <v>3</v>
      </c>
      <c r="DF282">
        <f t="shared" si="141"/>
        <v>43.63</v>
      </c>
      <c r="DG282">
        <f t="shared" si="142"/>
        <v>0</v>
      </c>
      <c r="DH282">
        <f t="shared" si="143"/>
        <v>0</v>
      </c>
      <c r="DI282">
        <f t="shared" si="125"/>
        <v>0</v>
      </c>
      <c r="DJ282">
        <f t="shared" si="144"/>
        <v>43.63</v>
      </c>
      <c r="DK282">
        <v>0</v>
      </c>
      <c r="DL282" t="s">
        <v>3</v>
      </c>
      <c r="DM282">
        <v>0</v>
      </c>
      <c r="DN282" t="s">
        <v>3</v>
      </c>
      <c r="DO282">
        <v>0</v>
      </c>
    </row>
    <row r="283" spans="1:119" x14ac:dyDescent="0.25">
      <c r="A283">
        <f>ROW(Source!A897)</f>
        <v>897</v>
      </c>
      <c r="B283">
        <v>55890823</v>
      </c>
      <c r="C283">
        <v>54978881</v>
      </c>
      <c r="D283">
        <v>55459835</v>
      </c>
      <c r="E283">
        <v>1</v>
      </c>
      <c r="F283">
        <v>1</v>
      </c>
      <c r="G283">
        <v>1081</v>
      </c>
      <c r="H283">
        <v>3</v>
      </c>
      <c r="I283" t="s">
        <v>1706</v>
      </c>
      <c r="J283" t="s">
        <v>1707</v>
      </c>
      <c r="K283" t="s">
        <v>1708</v>
      </c>
      <c r="L283">
        <v>1348</v>
      </c>
      <c r="N283">
        <v>1009</v>
      </c>
      <c r="O283" t="s">
        <v>1092</v>
      </c>
      <c r="P283" t="s">
        <v>1092</v>
      </c>
      <c r="Q283">
        <v>1000</v>
      </c>
      <c r="W283">
        <v>0</v>
      </c>
      <c r="X283">
        <v>-1860917919</v>
      </c>
      <c r="Y283">
        <f>(AT283*1)</f>
        <v>7.9999999999999996E-6</v>
      </c>
      <c r="AA283">
        <v>56975.05</v>
      </c>
      <c r="AB283">
        <v>0</v>
      </c>
      <c r="AC283">
        <v>0</v>
      </c>
      <c r="AD283">
        <v>0</v>
      </c>
      <c r="AE283">
        <v>12521.99</v>
      </c>
      <c r="AF283">
        <v>0</v>
      </c>
      <c r="AG283">
        <v>0</v>
      </c>
      <c r="AH283">
        <v>0</v>
      </c>
      <c r="AI283">
        <v>4.55</v>
      </c>
      <c r="AJ283">
        <v>1</v>
      </c>
      <c r="AK283">
        <v>1</v>
      </c>
      <c r="AL283">
        <v>1</v>
      </c>
      <c r="AM283">
        <v>2</v>
      </c>
      <c r="AN283">
        <v>0</v>
      </c>
      <c r="AO283">
        <v>1</v>
      </c>
      <c r="AP283">
        <v>1</v>
      </c>
      <c r="AQ283">
        <v>0</v>
      </c>
      <c r="AR283">
        <v>0</v>
      </c>
      <c r="AS283" t="s">
        <v>3</v>
      </c>
      <c r="AT283">
        <v>7.9999999999999996E-6</v>
      </c>
      <c r="AU283" t="s">
        <v>22</v>
      </c>
      <c r="AV283">
        <v>0</v>
      </c>
      <c r="AW283">
        <v>2</v>
      </c>
      <c r="AX283">
        <v>57036509</v>
      </c>
      <c r="AY283">
        <v>1</v>
      </c>
      <c r="AZ283">
        <v>0</v>
      </c>
      <c r="BA283">
        <v>350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CV283">
        <v>0</v>
      </c>
      <c r="CW283">
        <v>0</v>
      </c>
      <c r="CX283">
        <f>ROUND(Y283*Source!I897,9)</f>
        <v>4.4000000000000002E-6</v>
      </c>
      <c r="CY283">
        <f t="shared" si="138"/>
        <v>56975.05</v>
      </c>
      <c r="CZ283">
        <f t="shared" si="139"/>
        <v>12521.99</v>
      </c>
      <c r="DA283">
        <f t="shared" si="140"/>
        <v>4.55</v>
      </c>
      <c r="DB283">
        <f>ROUND((ROUND(AT283*CZ283,2)*1),6)</f>
        <v>0.1</v>
      </c>
      <c r="DC283">
        <f>ROUND((ROUND(AT283*AG283,2)*1),6)</f>
        <v>0</v>
      </c>
      <c r="DD283" t="s">
        <v>3</v>
      </c>
      <c r="DE283" t="s">
        <v>3</v>
      </c>
      <c r="DF283">
        <f t="shared" si="141"/>
        <v>0.25</v>
      </c>
      <c r="DG283">
        <f t="shared" si="142"/>
        <v>0</v>
      </c>
      <c r="DH283">
        <f t="shared" si="143"/>
        <v>0</v>
      </c>
      <c r="DI283">
        <f t="shared" si="125"/>
        <v>0</v>
      </c>
      <c r="DJ283">
        <f t="shared" si="144"/>
        <v>0.25</v>
      </c>
      <c r="DK283">
        <v>0</v>
      </c>
      <c r="DL283" t="s">
        <v>3</v>
      </c>
      <c r="DM283">
        <v>0</v>
      </c>
      <c r="DN283" t="s">
        <v>3</v>
      </c>
      <c r="DO283">
        <v>0</v>
      </c>
    </row>
    <row r="284" spans="1:119" x14ac:dyDescent="0.25">
      <c r="A284">
        <f>ROW(Source!A897)</f>
        <v>897</v>
      </c>
      <c r="B284">
        <v>55890823</v>
      </c>
      <c r="C284">
        <v>54978881</v>
      </c>
      <c r="D284">
        <v>55482905</v>
      </c>
      <c r="E284">
        <v>1</v>
      </c>
      <c r="F284">
        <v>1</v>
      </c>
      <c r="G284">
        <v>1081</v>
      </c>
      <c r="H284">
        <v>3</v>
      </c>
      <c r="I284" t="s">
        <v>1131</v>
      </c>
      <c r="J284" t="s">
        <v>1133</v>
      </c>
      <c r="K284" t="s">
        <v>1132</v>
      </c>
      <c r="L284">
        <v>1354</v>
      </c>
      <c r="N284">
        <v>1010</v>
      </c>
      <c r="O284" t="s">
        <v>266</v>
      </c>
      <c r="P284" t="s">
        <v>266</v>
      </c>
      <c r="Q284">
        <v>1</v>
      </c>
      <c r="W284">
        <v>0</v>
      </c>
      <c r="X284">
        <v>1434911741</v>
      </c>
      <c r="Y284">
        <f>AT284</f>
        <v>25.454545</v>
      </c>
      <c r="AA284">
        <v>4441.0600000000004</v>
      </c>
      <c r="AB284">
        <v>0</v>
      </c>
      <c r="AC284">
        <v>0</v>
      </c>
      <c r="AD284">
        <v>0</v>
      </c>
      <c r="AE284">
        <v>724.48</v>
      </c>
      <c r="AF284">
        <v>0</v>
      </c>
      <c r="AG284">
        <v>0</v>
      </c>
      <c r="AH284">
        <v>0</v>
      </c>
      <c r="AI284">
        <v>6.13</v>
      </c>
      <c r="AJ284">
        <v>1</v>
      </c>
      <c r="AK284">
        <v>1</v>
      </c>
      <c r="AL284">
        <v>1</v>
      </c>
      <c r="AM284">
        <v>0</v>
      </c>
      <c r="AN284">
        <v>0</v>
      </c>
      <c r="AO284">
        <v>0</v>
      </c>
      <c r="AP284">
        <v>1</v>
      </c>
      <c r="AQ284">
        <v>0</v>
      </c>
      <c r="AR284">
        <v>0</v>
      </c>
      <c r="AS284" t="s">
        <v>3</v>
      </c>
      <c r="AT284">
        <v>25.454545</v>
      </c>
      <c r="AU284" t="s">
        <v>3</v>
      </c>
      <c r="AV284">
        <v>0</v>
      </c>
      <c r="AW284">
        <v>1</v>
      </c>
      <c r="AX284">
        <v>-1</v>
      </c>
      <c r="AY284">
        <v>0</v>
      </c>
      <c r="AZ284">
        <v>0</v>
      </c>
      <c r="BA284" t="s">
        <v>3</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CV284">
        <v>0</v>
      </c>
      <c r="CW284">
        <v>0</v>
      </c>
      <c r="CX284">
        <f>ROUND(Y284*Source!I897,9)</f>
        <v>13.999999750000001</v>
      </c>
      <c r="CY284">
        <f t="shared" si="138"/>
        <v>4441.0600000000004</v>
      </c>
      <c r="CZ284">
        <f t="shared" si="139"/>
        <v>724.48</v>
      </c>
      <c r="DA284">
        <f t="shared" si="140"/>
        <v>6.13</v>
      </c>
      <c r="DB284">
        <f>ROUND(ROUND(AT284*CZ284,2),6)</f>
        <v>18441.310000000001</v>
      </c>
      <c r="DC284">
        <f>ROUND(ROUND(AT284*AG284,2),6)</f>
        <v>0</v>
      </c>
      <c r="DD284" t="s">
        <v>3</v>
      </c>
      <c r="DE284" t="s">
        <v>3</v>
      </c>
      <c r="DF284">
        <f t="shared" si="141"/>
        <v>62174.84</v>
      </c>
      <c r="DG284">
        <f t="shared" si="142"/>
        <v>0</v>
      </c>
      <c r="DH284">
        <f t="shared" si="143"/>
        <v>0</v>
      </c>
      <c r="DI284">
        <f t="shared" si="125"/>
        <v>0</v>
      </c>
      <c r="DJ284">
        <f t="shared" si="144"/>
        <v>62174.84</v>
      </c>
      <c r="DK284">
        <v>0</v>
      </c>
      <c r="DL284" t="s">
        <v>3</v>
      </c>
      <c r="DM284">
        <v>0</v>
      </c>
      <c r="DN284" t="s">
        <v>3</v>
      </c>
      <c r="DO284">
        <v>0</v>
      </c>
    </row>
    <row r="285" spans="1:119" x14ac:dyDescent="0.25">
      <c r="A285">
        <f>ROW(Source!A897)</f>
        <v>897</v>
      </c>
      <c r="B285">
        <v>55890823</v>
      </c>
      <c r="C285">
        <v>54978881</v>
      </c>
      <c r="D285">
        <v>55469222</v>
      </c>
      <c r="E285">
        <v>1</v>
      </c>
      <c r="F285">
        <v>1</v>
      </c>
      <c r="G285">
        <v>1081</v>
      </c>
      <c r="H285">
        <v>3</v>
      </c>
      <c r="I285" t="s">
        <v>1709</v>
      </c>
      <c r="J285" t="s">
        <v>1710</v>
      </c>
      <c r="K285" t="s">
        <v>1711</v>
      </c>
      <c r="L285">
        <v>1354</v>
      </c>
      <c r="N285">
        <v>1010</v>
      </c>
      <c r="O285" t="s">
        <v>266</v>
      </c>
      <c r="P285" t="s">
        <v>266</v>
      </c>
      <c r="Q285">
        <v>1</v>
      </c>
      <c r="W285">
        <v>0</v>
      </c>
      <c r="X285">
        <v>-1452932200</v>
      </c>
      <c r="Y285">
        <f>(AT285*1)</f>
        <v>1.02</v>
      </c>
      <c r="AA285">
        <v>13.39</v>
      </c>
      <c r="AB285">
        <v>0</v>
      </c>
      <c r="AC285">
        <v>0</v>
      </c>
      <c r="AD285">
        <v>0</v>
      </c>
      <c r="AE285">
        <v>4.3600000000000003</v>
      </c>
      <c r="AF285">
        <v>0</v>
      </c>
      <c r="AG285">
        <v>0</v>
      </c>
      <c r="AH285">
        <v>0</v>
      </c>
      <c r="AI285">
        <v>3.07</v>
      </c>
      <c r="AJ285">
        <v>1</v>
      </c>
      <c r="AK285">
        <v>1</v>
      </c>
      <c r="AL285">
        <v>1</v>
      </c>
      <c r="AM285">
        <v>2</v>
      </c>
      <c r="AN285">
        <v>0</v>
      </c>
      <c r="AO285">
        <v>1</v>
      </c>
      <c r="AP285">
        <v>1</v>
      </c>
      <c r="AQ285">
        <v>0</v>
      </c>
      <c r="AR285">
        <v>0</v>
      </c>
      <c r="AS285" t="s">
        <v>3</v>
      </c>
      <c r="AT285">
        <v>1.02</v>
      </c>
      <c r="AU285" t="s">
        <v>22</v>
      </c>
      <c r="AV285">
        <v>0</v>
      </c>
      <c r="AW285">
        <v>2</v>
      </c>
      <c r="AX285">
        <v>57036510</v>
      </c>
      <c r="AY285">
        <v>1</v>
      </c>
      <c r="AZ285">
        <v>0</v>
      </c>
      <c r="BA285">
        <v>351</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CV285">
        <v>0</v>
      </c>
      <c r="CW285">
        <v>0</v>
      </c>
      <c r="CX285">
        <f>ROUND(Y285*Source!I897,9)</f>
        <v>0.56100000000000005</v>
      </c>
      <c r="CY285">
        <f t="shared" si="138"/>
        <v>13.39</v>
      </c>
      <c r="CZ285">
        <f t="shared" si="139"/>
        <v>4.3600000000000003</v>
      </c>
      <c r="DA285">
        <f t="shared" si="140"/>
        <v>3.07</v>
      </c>
      <c r="DB285">
        <f>ROUND((ROUND(AT285*CZ285,2)*1),6)</f>
        <v>4.45</v>
      </c>
      <c r="DC285">
        <f>ROUND((ROUND(AT285*AG285,2)*1),6)</f>
        <v>0</v>
      </c>
      <c r="DD285" t="s">
        <v>3</v>
      </c>
      <c r="DE285" t="s">
        <v>3</v>
      </c>
      <c r="DF285">
        <f t="shared" si="141"/>
        <v>7.51</v>
      </c>
      <c r="DG285">
        <f t="shared" si="142"/>
        <v>0</v>
      </c>
      <c r="DH285">
        <f t="shared" si="143"/>
        <v>0</v>
      </c>
      <c r="DI285">
        <f t="shared" si="125"/>
        <v>0</v>
      </c>
      <c r="DJ285">
        <f t="shared" si="144"/>
        <v>7.51</v>
      </c>
      <c r="DK285">
        <v>0</v>
      </c>
      <c r="DL285" t="s">
        <v>3</v>
      </c>
      <c r="DM285">
        <v>0</v>
      </c>
      <c r="DN285" t="s">
        <v>3</v>
      </c>
      <c r="DO285">
        <v>0</v>
      </c>
    </row>
    <row r="286" spans="1:119" x14ac:dyDescent="0.25">
      <c r="A286">
        <f>ROW(Source!A897)</f>
        <v>897</v>
      </c>
      <c r="B286">
        <v>55890823</v>
      </c>
      <c r="C286">
        <v>54978881</v>
      </c>
      <c r="D286">
        <v>55469490</v>
      </c>
      <c r="E286">
        <v>1</v>
      </c>
      <c r="F286">
        <v>1</v>
      </c>
      <c r="G286">
        <v>1081</v>
      </c>
      <c r="H286">
        <v>3</v>
      </c>
      <c r="I286" t="s">
        <v>1034</v>
      </c>
      <c r="J286" t="s">
        <v>1036</v>
      </c>
      <c r="K286" t="s">
        <v>1035</v>
      </c>
      <c r="L286">
        <v>1355</v>
      </c>
      <c r="N286">
        <v>1010</v>
      </c>
      <c r="O286" t="s">
        <v>40</v>
      </c>
      <c r="P286" t="s">
        <v>40</v>
      </c>
      <c r="Q286">
        <v>100</v>
      </c>
      <c r="W286">
        <v>0</v>
      </c>
      <c r="X286">
        <v>-630890957</v>
      </c>
      <c r="Y286">
        <f>AT286</f>
        <v>0.98181799999999997</v>
      </c>
      <c r="AA286">
        <v>335.14</v>
      </c>
      <c r="AB286">
        <v>0</v>
      </c>
      <c r="AC286">
        <v>0</v>
      </c>
      <c r="AD286">
        <v>0</v>
      </c>
      <c r="AE286">
        <v>38.700000000000003</v>
      </c>
      <c r="AF286">
        <v>0</v>
      </c>
      <c r="AG286">
        <v>0</v>
      </c>
      <c r="AH286">
        <v>0</v>
      </c>
      <c r="AI286">
        <v>8.66</v>
      </c>
      <c r="AJ286">
        <v>1</v>
      </c>
      <c r="AK286">
        <v>1</v>
      </c>
      <c r="AL286">
        <v>1</v>
      </c>
      <c r="AM286">
        <v>0</v>
      </c>
      <c r="AN286">
        <v>0</v>
      </c>
      <c r="AO286">
        <v>0</v>
      </c>
      <c r="AP286">
        <v>1</v>
      </c>
      <c r="AQ286">
        <v>0</v>
      </c>
      <c r="AR286">
        <v>0</v>
      </c>
      <c r="AS286" t="s">
        <v>3</v>
      </c>
      <c r="AT286">
        <v>0.98181799999999997</v>
      </c>
      <c r="AU286" t="s">
        <v>3</v>
      </c>
      <c r="AV286">
        <v>0</v>
      </c>
      <c r="AW286">
        <v>1</v>
      </c>
      <c r="AX286">
        <v>-1</v>
      </c>
      <c r="AY286">
        <v>0</v>
      </c>
      <c r="AZ286">
        <v>0</v>
      </c>
      <c r="BA286" t="s">
        <v>3</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CV286">
        <v>0</v>
      </c>
      <c r="CW286">
        <v>0</v>
      </c>
      <c r="CX286">
        <f>ROUND(Y286*Source!I897,9)</f>
        <v>0.53999989999999998</v>
      </c>
      <c r="CY286">
        <f t="shared" si="138"/>
        <v>335.14</v>
      </c>
      <c r="CZ286">
        <f t="shared" si="139"/>
        <v>38.700000000000003</v>
      </c>
      <c r="DA286">
        <f t="shared" si="140"/>
        <v>8.66</v>
      </c>
      <c r="DB286">
        <f>ROUND(ROUND(AT286*CZ286,2),6)</f>
        <v>38</v>
      </c>
      <c r="DC286">
        <f>ROUND(ROUND(AT286*AG286,2),6)</f>
        <v>0</v>
      </c>
      <c r="DD286" t="s">
        <v>3</v>
      </c>
      <c r="DE286" t="s">
        <v>3</v>
      </c>
      <c r="DF286">
        <f t="shared" si="141"/>
        <v>180.98</v>
      </c>
      <c r="DG286">
        <f t="shared" si="142"/>
        <v>0</v>
      </c>
      <c r="DH286">
        <f t="shared" si="143"/>
        <v>0</v>
      </c>
      <c r="DI286">
        <f t="shared" si="125"/>
        <v>0</v>
      </c>
      <c r="DJ286">
        <f t="shared" si="144"/>
        <v>180.98</v>
      </c>
      <c r="DK286">
        <v>0</v>
      </c>
      <c r="DL286" t="s">
        <v>3</v>
      </c>
      <c r="DM286">
        <v>0</v>
      </c>
      <c r="DN286" t="s">
        <v>3</v>
      </c>
      <c r="DO286">
        <v>0</v>
      </c>
    </row>
    <row r="287" spans="1:119" x14ac:dyDescent="0.25">
      <c r="A287">
        <f>ROW(Source!A934)</f>
        <v>934</v>
      </c>
      <c r="B287">
        <v>54971259</v>
      </c>
      <c r="C287">
        <v>54979040</v>
      </c>
      <c r="D287">
        <v>55424304</v>
      </c>
      <c r="E287">
        <v>1081</v>
      </c>
      <c r="F287">
        <v>1</v>
      </c>
      <c r="G287">
        <v>1081</v>
      </c>
      <c r="H287">
        <v>1</v>
      </c>
      <c r="I287" t="s">
        <v>1552</v>
      </c>
      <c r="J287" t="s">
        <v>3</v>
      </c>
      <c r="K287" t="s">
        <v>1553</v>
      </c>
      <c r="L287">
        <v>1191</v>
      </c>
      <c r="N287">
        <v>1013</v>
      </c>
      <c r="O287" t="s">
        <v>1554</v>
      </c>
      <c r="P287" t="s">
        <v>1554</v>
      </c>
      <c r="Q287">
        <v>1</v>
      </c>
      <c r="W287">
        <v>0</v>
      </c>
      <c r="X287">
        <v>476480486</v>
      </c>
      <c r="Y287">
        <f>(AT287*1.2)</f>
        <v>21.768000000000001</v>
      </c>
      <c r="AA287">
        <v>0</v>
      </c>
      <c r="AB287">
        <v>0</v>
      </c>
      <c r="AC287">
        <v>0</v>
      </c>
      <c r="AD287">
        <v>0</v>
      </c>
      <c r="AE287">
        <v>0</v>
      </c>
      <c r="AF287">
        <v>0</v>
      </c>
      <c r="AG287">
        <v>0</v>
      </c>
      <c r="AH287">
        <v>0</v>
      </c>
      <c r="AI287">
        <v>1</v>
      </c>
      <c r="AJ287">
        <v>1</v>
      </c>
      <c r="AK287">
        <v>1</v>
      </c>
      <c r="AL287">
        <v>1</v>
      </c>
      <c r="AM287">
        <v>-2</v>
      </c>
      <c r="AN287">
        <v>0</v>
      </c>
      <c r="AO287">
        <v>1</v>
      </c>
      <c r="AP287">
        <v>1</v>
      </c>
      <c r="AQ287">
        <v>0</v>
      </c>
      <c r="AR287">
        <v>0</v>
      </c>
      <c r="AS287" t="s">
        <v>3</v>
      </c>
      <c r="AT287">
        <v>18.14</v>
      </c>
      <c r="AU287" t="s">
        <v>42</v>
      </c>
      <c r="AV287">
        <v>1</v>
      </c>
      <c r="AW287">
        <v>2</v>
      </c>
      <c r="AX287">
        <v>57036521</v>
      </c>
      <c r="AY287">
        <v>1</v>
      </c>
      <c r="AZ287">
        <v>0</v>
      </c>
      <c r="BA287">
        <v>357</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CU287">
        <f>ROUND(AT287*Source!I934*AH287*AL287,2)</f>
        <v>0</v>
      </c>
      <c r="CV287">
        <f>ROUND(Y287*Source!I934,9)</f>
        <v>97.302959999999999</v>
      </c>
      <c r="CW287">
        <v>0</v>
      </c>
      <c r="CX287">
        <f>ROUND(Y287*Source!I934,9)</f>
        <v>97.302959999999999</v>
      </c>
      <c r="CY287">
        <f>AD287</f>
        <v>0</v>
      </c>
      <c r="CZ287">
        <f>AH287</f>
        <v>0</v>
      </c>
      <c r="DA287">
        <f>AL287</f>
        <v>1</v>
      </c>
      <c r="DB287">
        <f>ROUND((ROUND(AT287*CZ287,2)*1.2),6)</f>
        <v>0</v>
      </c>
      <c r="DC287">
        <f>ROUND((ROUND(AT287*AG287,2)*1.2),6)</f>
        <v>0</v>
      </c>
      <c r="DD287" t="s">
        <v>3</v>
      </c>
      <c r="DE287" t="s">
        <v>3</v>
      </c>
      <c r="DF287">
        <f t="shared" ref="DF287:DF300" si="145">ROUND(ROUND(AE287,2)*CX287,2)</f>
        <v>0</v>
      </c>
      <c r="DG287">
        <f t="shared" si="142"/>
        <v>0</v>
      </c>
      <c r="DH287">
        <f t="shared" si="143"/>
        <v>0</v>
      </c>
      <c r="DI287">
        <f t="shared" si="125"/>
        <v>0</v>
      </c>
      <c r="DJ287">
        <f>DI287</f>
        <v>0</v>
      </c>
      <c r="DK287">
        <v>0</v>
      </c>
      <c r="DL287" t="s">
        <v>3</v>
      </c>
      <c r="DM287">
        <v>0</v>
      </c>
      <c r="DN287" t="s">
        <v>3</v>
      </c>
      <c r="DO287">
        <v>0</v>
      </c>
    </row>
    <row r="288" spans="1:119" x14ac:dyDescent="0.25">
      <c r="A288">
        <f>ROW(Source!A934)</f>
        <v>934</v>
      </c>
      <c r="B288">
        <v>54971259</v>
      </c>
      <c r="C288">
        <v>54979040</v>
      </c>
      <c r="D288">
        <v>55490209</v>
      </c>
      <c r="E288">
        <v>1</v>
      </c>
      <c r="F288">
        <v>1</v>
      </c>
      <c r="G288">
        <v>1081</v>
      </c>
      <c r="H288">
        <v>2</v>
      </c>
      <c r="I288" t="s">
        <v>1555</v>
      </c>
      <c r="J288" t="s">
        <v>1556</v>
      </c>
      <c r="K288" t="s">
        <v>1557</v>
      </c>
      <c r="L288">
        <v>1368</v>
      </c>
      <c r="N288">
        <v>1011</v>
      </c>
      <c r="O288" t="s">
        <v>1558</v>
      </c>
      <c r="P288" t="s">
        <v>1558</v>
      </c>
      <c r="Q288">
        <v>1</v>
      </c>
      <c r="W288">
        <v>0</v>
      </c>
      <c r="X288">
        <v>874612079</v>
      </c>
      <c r="Y288">
        <f>(AT288*1.2)</f>
        <v>0.06</v>
      </c>
      <c r="AA288">
        <v>0</v>
      </c>
      <c r="AB288">
        <v>87.01</v>
      </c>
      <c r="AC288">
        <v>13.21</v>
      </c>
      <c r="AD288">
        <v>0</v>
      </c>
      <c r="AE288">
        <v>0</v>
      </c>
      <c r="AF288">
        <v>83.1</v>
      </c>
      <c r="AG288">
        <v>12.62</v>
      </c>
      <c r="AH288">
        <v>0</v>
      </c>
      <c r="AI288">
        <v>1</v>
      </c>
      <c r="AJ288">
        <v>1</v>
      </c>
      <c r="AK288">
        <v>1</v>
      </c>
      <c r="AL288">
        <v>1</v>
      </c>
      <c r="AM288">
        <v>-2</v>
      </c>
      <c r="AN288">
        <v>0</v>
      </c>
      <c r="AO288">
        <v>1</v>
      </c>
      <c r="AP288">
        <v>1</v>
      </c>
      <c r="AQ288">
        <v>0</v>
      </c>
      <c r="AR288">
        <v>0</v>
      </c>
      <c r="AS288" t="s">
        <v>3</v>
      </c>
      <c r="AT288">
        <v>0.05</v>
      </c>
      <c r="AU288" t="s">
        <v>42</v>
      </c>
      <c r="AV288">
        <v>0</v>
      </c>
      <c r="AW288">
        <v>2</v>
      </c>
      <c r="AX288">
        <v>57036522</v>
      </c>
      <c r="AY288">
        <v>1</v>
      </c>
      <c r="AZ288">
        <v>0</v>
      </c>
      <c r="BA288">
        <v>358</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CV288">
        <v>0</v>
      </c>
      <c r="CW288">
        <f>ROUND(Y288*Source!I934*DO288,9)</f>
        <v>3.384684</v>
      </c>
      <c r="CX288">
        <f>ROUND(Y288*Source!I934,9)</f>
        <v>0.26819999999999999</v>
      </c>
      <c r="CY288">
        <f>AB288</f>
        <v>87.01</v>
      </c>
      <c r="CZ288">
        <f>AF288</f>
        <v>83.1</v>
      </c>
      <c r="DA288">
        <f>AJ288</f>
        <v>1</v>
      </c>
      <c r="DB288">
        <f>ROUND((ROUND(AT288*CZ288,2)*1.2),6)</f>
        <v>4.992</v>
      </c>
      <c r="DC288">
        <f>ROUND((ROUND(AT288*AG288,2)*1.2),6)</f>
        <v>0.75600000000000001</v>
      </c>
      <c r="DD288" t="s">
        <v>3</v>
      </c>
      <c r="DE288" t="s">
        <v>3</v>
      </c>
      <c r="DF288">
        <f t="shared" si="145"/>
        <v>0</v>
      </c>
      <c r="DG288">
        <f t="shared" si="142"/>
        <v>22.29</v>
      </c>
      <c r="DH288">
        <f t="shared" si="143"/>
        <v>3.38</v>
      </c>
      <c r="DI288">
        <f t="shared" si="125"/>
        <v>0</v>
      </c>
      <c r="DJ288">
        <f>DG288</f>
        <v>22.29</v>
      </c>
      <c r="DK288">
        <v>0</v>
      </c>
      <c r="DL288" t="s">
        <v>1559</v>
      </c>
      <c r="DM288">
        <v>0</v>
      </c>
      <c r="DN288" t="s">
        <v>1554</v>
      </c>
      <c r="DO288">
        <v>12.62</v>
      </c>
    </row>
    <row r="289" spans="1:119" x14ac:dyDescent="0.25">
      <c r="A289">
        <f>ROW(Source!A934)</f>
        <v>934</v>
      </c>
      <c r="B289">
        <v>54971259</v>
      </c>
      <c r="C289">
        <v>54979040</v>
      </c>
      <c r="D289">
        <v>55490270</v>
      </c>
      <c r="E289">
        <v>1</v>
      </c>
      <c r="F289">
        <v>1</v>
      </c>
      <c r="G289">
        <v>1081</v>
      </c>
      <c r="H289">
        <v>2</v>
      </c>
      <c r="I289" t="s">
        <v>1589</v>
      </c>
      <c r="J289" t="s">
        <v>1590</v>
      </c>
      <c r="K289" t="s">
        <v>1591</v>
      </c>
      <c r="L289">
        <v>1368</v>
      </c>
      <c r="N289">
        <v>1011</v>
      </c>
      <c r="O289" t="s">
        <v>1558</v>
      </c>
      <c r="P289" t="s">
        <v>1558</v>
      </c>
      <c r="Q289">
        <v>1</v>
      </c>
      <c r="W289">
        <v>0</v>
      </c>
      <c r="X289">
        <v>-1412866184</v>
      </c>
      <c r="Y289">
        <f>(AT289*1.2)</f>
        <v>0.252</v>
      </c>
      <c r="AA289">
        <v>0</v>
      </c>
      <c r="AB289">
        <v>0.44</v>
      </c>
      <c r="AC289">
        <v>0</v>
      </c>
      <c r="AD289">
        <v>0</v>
      </c>
      <c r="AE289">
        <v>0</v>
      </c>
      <c r="AF289">
        <v>0.42</v>
      </c>
      <c r="AG289">
        <v>0</v>
      </c>
      <c r="AH289">
        <v>0</v>
      </c>
      <c r="AI289">
        <v>1</v>
      </c>
      <c r="AJ289">
        <v>1</v>
      </c>
      <c r="AK289">
        <v>1</v>
      </c>
      <c r="AL289">
        <v>1</v>
      </c>
      <c r="AM289">
        <v>-2</v>
      </c>
      <c r="AN289">
        <v>0</v>
      </c>
      <c r="AO289">
        <v>1</v>
      </c>
      <c r="AP289">
        <v>1</v>
      </c>
      <c r="AQ289">
        <v>0</v>
      </c>
      <c r="AR289">
        <v>0</v>
      </c>
      <c r="AS289" t="s">
        <v>3</v>
      </c>
      <c r="AT289">
        <v>0.21</v>
      </c>
      <c r="AU289" t="s">
        <v>42</v>
      </c>
      <c r="AV289">
        <v>0</v>
      </c>
      <c r="AW289">
        <v>2</v>
      </c>
      <c r="AX289">
        <v>57036523</v>
      </c>
      <c r="AY289">
        <v>1</v>
      </c>
      <c r="AZ289">
        <v>0</v>
      </c>
      <c r="BA289">
        <v>359</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CV289">
        <v>0</v>
      </c>
      <c r="CW289">
        <f>ROUND(Y289*Source!I934*DO289,9)</f>
        <v>0</v>
      </c>
      <c r="CX289">
        <f>ROUND(Y289*Source!I934,9)</f>
        <v>1.1264400000000001</v>
      </c>
      <c r="CY289">
        <f>AB289</f>
        <v>0.44</v>
      </c>
      <c r="CZ289">
        <f>AF289</f>
        <v>0.42</v>
      </c>
      <c r="DA289">
        <f>AJ289</f>
        <v>1</v>
      </c>
      <c r="DB289">
        <f>ROUND((ROUND(AT289*CZ289,2)*1.2),6)</f>
        <v>0.108</v>
      </c>
      <c r="DC289">
        <f>ROUND((ROUND(AT289*AG289,2)*1.2),6)</f>
        <v>0</v>
      </c>
      <c r="DD289" t="s">
        <v>3</v>
      </c>
      <c r="DE289" t="s">
        <v>3</v>
      </c>
      <c r="DF289">
        <f t="shared" si="145"/>
        <v>0</v>
      </c>
      <c r="DG289">
        <f t="shared" si="142"/>
        <v>0.47</v>
      </c>
      <c r="DH289">
        <f t="shared" si="143"/>
        <v>0</v>
      </c>
      <c r="DI289">
        <f t="shared" si="125"/>
        <v>0</v>
      </c>
      <c r="DJ289">
        <f>DG289</f>
        <v>0.47</v>
      </c>
      <c r="DK289">
        <v>0</v>
      </c>
      <c r="DL289" t="s">
        <v>3</v>
      </c>
      <c r="DM289">
        <v>0</v>
      </c>
      <c r="DN289" t="s">
        <v>3</v>
      </c>
      <c r="DO289">
        <v>0</v>
      </c>
    </row>
    <row r="290" spans="1:119" x14ac:dyDescent="0.25">
      <c r="A290">
        <f>ROW(Source!A934)</f>
        <v>934</v>
      </c>
      <c r="B290">
        <v>54971259</v>
      </c>
      <c r="C290">
        <v>54979040</v>
      </c>
      <c r="D290">
        <v>55489510</v>
      </c>
      <c r="E290">
        <v>1</v>
      </c>
      <c r="F290">
        <v>1</v>
      </c>
      <c r="G290">
        <v>1081</v>
      </c>
      <c r="H290">
        <v>2</v>
      </c>
      <c r="I290" t="s">
        <v>1697</v>
      </c>
      <c r="J290" t="s">
        <v>1698</v>
      </c>
      <c r="K290" t="s">
        <v>1699</v>
      </c>
      <c r="L290">
        <v>1368</v>
      </c>
      <c r="N290">
        <v>1011</v>
      </c>
      <c r="O290" t="s">
        <v>1558</v>
      </c>
      <c r="P290" t="s">
        <v>1558</v>
      </c>
      <c r="Q290">
        <v>1</v>
      </c>
      <c r="W290">
        <v>0</v>
      </c>
      <c r="X290">
        <v>1364481760</v>
      </c>
      <c r="Y290">
        <f>(AT290*1.2)</f>
        <v>5.3999999999999999E-2</v>
      </c>
      <c r="AA290">
        <v>0</v>
      </c>
      <c r="AB290">
        <v>56.43</v>
      </c>
      <c r="AC290">
        <v>13.21</v>
      </c>
      <c r="AD290">
        <v>0</v>
      </c>
      <c r="AE290">
        <v>0</v>
      </c>
      <c r="AF290">
        <v>53.9</v>
      </c>
      <c r="AG290">
        <v>12.62</v>
      </c>
      <c r="AH290">
        <v>0</v>
      </c>
      <c r="AI290">
        <v>1</v>
      </c>
      <c r="AJ290">
        <v>1</v>
      </c>
      <c r="AK290">
        <v>1</v>
      </c>
      <c r="AL290">
        <v>1</v>
      </c>
      <c r="AM290">
        <v>-2</v>
      </c>
      <c r="AN290">
        <v>0</v>
      </c>
      <c r="AO290">
        <v>1</v>
      </c>
      <c r="AP290">
        <v>1</v>
      </c>
      <c r="AQ290">
        <v>0</v>
      </c>
      <c r="AR290">
        <v>0</v>
      </c>
      <c r="AS290" t="s">
        <v>3</v>
      </c>
      <c r="AT290">
        <v>4.4999999999999998E-2</v>
      </c>
      <c r="AU290" t="s">
        <v>42</v>
      </c>
      <c r="AV290">
        <v>0</v>
      </c>
      <c r="AW290">
        <v>2</v>
      </c>
      <c r="AX290">
        <v>57036524</v>
      </c>
      <c r="AY290">
        <v>1</v>
      </c>
      <c r="AZ290">
        <v>0</v>
      </c>
      <c r="BA290">
        <v>360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CV290">
        <v>0</v>
      </c>
      <c r="CW290">
        <f>ROUND(Y290*Source!I934*DO290,9)</f>
        <v>3.0462156</v>
      </c>
      <c r="CX290">
        <f>ROUND(Y290*Source!I934,9)</f>
        <v>0.24138000000000001</v>
      </c>
      <c r="CY290">
        <f>AB290</f>
        <v>56.43</v>
      </c>
      <c r="CZ290">
        <f>AF290</f>
        <v>53.9</v>
      </c>
      <c r="DA290">
        <f>AJ290</f>
        <v>1</v>
      </c>
      <c r="DB290">
        <f>ROUND((ROUND(AT290*CZ290,2)*1.2),6)</f>
        <v>2.9159999999999999</v>
      </c>
      <c r="DC290">
        <f>ROUND((ROUND(AT290*AG290,2)*1.2),6)</f>
        <v>0.68400000000000005</v>
      </c>
      <c r="DD290" t="s">
        <v>3</v>
      </c>
      <c r="DE290" t="s">
        <v>3</v>
      </c>
      <c r="DF290">
        <f t="shared" si="145"/>
        <v>0</v>
      </c>
      <c r="DG290">
        <f t="shared" si="142"/>
        <v>13.01</v>
      </c>
      <c r="DH290">
        <f t="shared" si="143"/>
        <v>3.05</v>
      </c>
      <c r="DI290">
        <f t="shared" si="125"/>
        <v>0</v>
      </c>
      <c r="DJ290">
        <f>DG290</f>
        <v>13.01</v>
      </c>
      <c r="DK290">
        <v>0</v>
      </c>
      <c r="DL290" t="s">
        <v>1559</v>
      </c>
      <c r="DM290">
        <v>0</v>
      </c>
      <c r="DN290" t="s">
        <v>1554</v>
      </c>
      <c r="DO290">
        <v>12.62</v>
      </c>
    </row>
    <row r="291" spans="1:119" x14ac:dyDescent="0.25">
      <c r="A291">
        <f>ROW(Source!A934)</f>
        <v>934</v>
      </c>
      <c r="B291">
        <v>54971259</v>
      </c>
      <c r="C291">
        <v>54979040</v>
      </c>
      <c r="D291">
        <v>55459234</v>
      </c>
      <c r="E291">
        <v>1</v>
      </c>
      <c r="F291">
        <v>1</v>
      </c>
      <c r="G291">
        <v>1081</v>
      </c>
      <c r="H291">
        <v>3</v>
      </c>
      <c r="I291" t="s">
        <v>1700</v>
      </c>
      <c r="J291" t="s">
        <v>1701</v>
      </c>
      <c r="K291" t="s">
        <v>1702</v>
      </c>
      <c r="L291">
        <v>1346</v>
      </c>
      <c r="N291">
        <v>1009</v>
      </c>
      <c r="O291" t="s">
        <v>222</v>
      </c>
      <c r="P291" t="s">
        <v>222</v>
      </c>
      <c r="Q291">
        <v>1</v>
      </c>
      <c r="W291">
        <v>0</v>
      </c>
      <c r="X291">
        <v>1343467368</v>
      </c>
      <c r="Y291">
        <f>(AT291*1)</f>
        <v>3.0000000000000001E-3</v>
      </c>
      <c r="AA291">
        <v>1.61</v>
      </c>
      <c r="AB291">
        <v>0</v>
      </c>
      <c r="AC291">
        <v>0</v>
      </c>
      <c r="AD291">
        <v>0</v>
      </c>
      <c r="AE291">
        <v>1.61</v>
      </c>
      <c r="AF291">
        <v>0</v>
      </c>
      <c r="AG291">
        <v>0</v>
      </c>
      <c r="AH291">
        <v>0</v>
      </c>
      <c r="AI291">
        <v>1</v>
      </c>
      <c r="AJ291">
        <v>1</v>
      </c>
      <c r="AK291">
        <v>1</v>
      </c>
      <c r="AL291">
        <v>1</v>
      </c>
      <c r="AM291">
        <v>-2</v>
      </c>
      <c r="AN291">
        <v>0</v>
      </c>
      <c r="AO291">
        <v>1</v>
      </c>
      <c r="AP291">
        <v>1</v>
      </c>
      <c r="AQ291">
        <v>0</v>
      </c>
      <c r="AR291">
        <v>0</v>
      </c>
      <c r="AS291" t="s">
        <v>3</v>
      </c>
      <c r="AT291">
        <v>3.0000000000000001E-3</v>
      </c>
      <c r="AU291" t="s">
        <v>22</v>
      </c>
      <c r="AV291">
        <v>0</v>
      </c>
      <c r="AW291">
        <v>2</v>
      </c>
      <c r="AX291">
        <v>57036525</v>
      </c>
      <c r="AY291">
        <v>1</v>
      </c>
      <c r="AZ291">
        <v>0</v>
      </c>
      <c r="BA291">
        <v>361</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CV291">
        <v>0</v>
      </c>
      <c r="CW291">
        <v>0</v>
      </c>
      <c r="CX291">
        <f>ROUND(Y291*Source!I934,9)</f>
        <v>1.341E-2</v>
      </c>
      <c r="CY291">
        <f t="shared" ref="CY291:CY296" si="146">AA291</f>
        <v>1.61</v>
      </c>
      <c r="CZ291">
        <f t="shared" ref="CZ291:CZ296" si="147">AE291</f>
        <v>1.61</v>
      </c>
      <c r="DA291">
        <f t="shared" ref="DA291:DA296" si="148">AI291</f>
        <v>1</v>
      </c>
      <c r="DB291">
        <f>ROUND((ROUND(AT291*CZ291,2)*1),6)</f>
        <v>0</v>
      </c>
      <c r="DC291">
        <f>ROUND((ROUND(AT291*AG291,2)*1),6)</f>
        <v>0</v>
      </c>
      <c r="DD291" t="s">
        <v>3</v>
      </c>
      <c r="DE291" t="s">
        <v>3</v>
      </c>
      <c r="DF291">
        <f t="shared" si="145"/>
        <v>0.02</v>
      </c>
      <c r="DG291">
        <f t="shared" si="142"/>
        <v>0</v>
      </c>
      <c r="DH291">
        <f t="shared" si="143"/>
        <v>0</v>
      </c>
      <c r="DI291">
        <f t="shared" si="125"/>
        <v>0</v>
      </c>
      <c r="DJ291">
        <f t="shared" ref="DJ291:DJ296" si="149">DF291</f>
        <v>0.02</v>
      </c>
      <c r="DK291">
        <v>0</v>
      </c>
      <c r="DL291" t="s">
        <v>3</v>
      </c>
      <c r="DM291">
        <v>0</v>
      </c>
      <c r="DN291" t="s">
        <v>3</v>
      </c>
      <c r="DO291">
        <v>0</v>
      </c>
    </row>
    <row r="292" spans="1:119" x14ac:dyDescent="0.25">
      <c r="A292">
        <f>ROW(Source!A934)</f>
        <v>934</v>
      </c>
      <c r="B292">
        <v>54971259</v>
      </c>
      <c r="C292">
        <v>54979040</v>
      </c>
      <c r="D292">
        <v>55466158</v>
      </c>
      <c r="E292">
        <v>1</v>
      </c>
      <c r="F292">
        <v>1</v>
      </c>
      <c r="G292">
        <v>1081</v>
      </c>
      <c r="H292">
        <v>3</v>
      </c>
      <c r="I292" t="s">
        <v>1703</v>
      </c>
      <c r="J292" t="s">
        <v>1704</v>
      </c>
      <c r="K292" t="s">
        <v>1705</v>
      </c>
      <c r="L292">
        <v>1354</v>
      </c>
      <c r="N292">
        <v>1010</v>
      </c>
      <c r="O292" t="s">
        <v>266</v>
      </c>
      <c r="P292" t="s">
        <v>266</v>
      </c>
      <c r="Q292">
        <v>1</v>
      </c>
      <c r="W292">
        <v>0</v>
      </c>
      <c r="X292">
        <v>-400075818</v>
      </c>
      <c r="Y292">
        <f>(AT292*1)</f>
        <v>0.14000000000000001</v>
      </c>
      <c r="AA292">
        <v>48.47</v>
      </c>
      <c r="AB292">
        <v>0</v>
      </c>
      <c r="AC292">
        <v>0</v>
      </c>
      <c r="AD292">
        <v>0</v>
      </c>
      <c r="AE292">
        <v>48.47</v>
      </c>
      <c r="AF292">
        <v>0</v>
      </c>
      <c r="AG292">
        <v>0</v>
      </c>
      <c r="AH292">
        <v>0</v>
      </c>
      <c r="AI292">
        <v>1</v>
      </c>
      <c r="AJ292">
        <v>1</v>
      </c>
      <c r="AK292">
        <v>1</v>
      </c>
      <c r="AL292">
        <v>1</v>
      </c>
      <c r="AM292">
        <v>-2</v>
      </c>
      <c r="AN292">
        <v>0</v>
      </c>
      <c r="AO292">
        <v>1</v>
      </c>
      <c r="AP292">
        <v>1</v>
      </c>
      <c r="AQ292">
        <v>0</v>
      </c>
      <c r="AR292">
        <v>0</v>
      </c>
      <c r="AS292" t="s">
        <v>3</v>
      </c>
      <c r="AT292">
        <v>0.14000000000000001</v>
      </c>
      <c r="AU292" t="s">
        <v>22</v>
      </c>
      <c r="AV292">
        <v>0</v>
      </c>
      <c r="AW292">
        <v>2</v>
      </c>
      <c r="AX292">
        <v>57036526</v>
      </c>
      <c r="AY292">
        <v>1</v>
      </c>
      <c r="AZ292">
        <v>0</v>
      </c>
      <c r="BA292">
        <v>362</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CV292">
        <v>0</v>
      </c>
      <c r="CW292">
        <v>0</v>
      </c>
      <c r="CX292">
        <f>ROUND(Y292*Source!I934,9)</f>
        <v>0.62580000000000002</v>
      </c>
      <c r="CY292">
        <f t="shared" si="146"/>
        <v>48.47</v>
      </c>
      <c r="CZ292">
        <f t="shared" si="147"/>
        <v>48.47</v>
      </c>
      <c r="DA292">
        <f t="shared" si="148"/>
        <v>1</v>
      </c>
      <c r="DB292">
        <f>ROUND((ROUND(AT292*CZ292,2)*1),6)</f>
        <v>6.79</v>
      </c>
      <c r="DC292">
        <f>ROUND((ROUND(AT292*AG292,2)*1),6)</f>
        <v>0</v>
      </c>
      <c r="DD292" t="s">
        <v>3</v>
      </c>
      <c r="DE292" t="s">
        <v>3</v>
      </c>
      <c r="DF292">
        <f t="shared" si="145"/>
        <v>30.33</v>
      </c>
      <c r="DG292">
        <f t="shared" si="142"/>
        <v>0</v>
      </c>
      <c r="DH292">
        <f t="shared" si="143"/>
        <v>0</v>
      </c>
      <c r="DI292">
        <f t="shared" si="125"/>
        <v>0</v>
      </c>
      <c r="DJ292">
        <f t="shared" si="149"/>
        <v>30.33</v>
      </c>
      <c r="DK292">
        <v>0</v>
      </c>
      <c r="DL292" t="s">
        <v>3</v>
      </c>
      <c r="DM292">
        <v>0</v>
      </c>
      <c r="DN292" t="s">
        <v>3</v>
      </c>
      <c r="DO292">
        <v>0</v>
      </c>
    </row>
    <row r="293" spans="1:119" x14ac:dyDescent="0.25">
      <c r="A293">
        <f>ROW(Source!A934)</f>
        <v>934</v>
      </c>
      <c r="B293">
        <v>54971259</v>
      </c>
      <c r="C293">
        <v>54979040</v>
      </c>
      <c r="D293">
        <v>55459835</v>
      </c>
      <c r="E293">
        <v>1</v>
      </c>
      <c r="F293">
        <v>1</v>
      </c>
      <c r="G293">
        <v>1081</v>
      </c>
      <c r="H293">
        <v>3</v>
      </c>
      <c r="I293" t="s">
        <v>1706</v>
      </c>
      <c r="J293" t="s">
        <v>1707</v>
      </c>
      <c r="K293" t="s">
        <v>1708</v>
      </c>
      <c r="L293">
        <v>1348</v>
      </c>
      <c r="N293">
        <v>1009</v>
      </c>
      <c r="O293" t="s">
        <v>1092</v>
      </c>
      <c r="P293" t="s">
        <v>1092</v>
      </c>
      <c r="Q293">
        <v>1000</v>
      </c>
      <c r="W293">
        <v>0</v>
      </c>
      <c r="X293">
        <v>-1860917919</v>
      </c>
      <c r="Y293">
        <f>(AT293*1)</f>
        <v>7.9999999999999996E-6</v>
      </c>
      <c r="AA293">
        <v>12521.99</v>
      </c>
      <c r="AB293">
        <v>0</v>
      </c>
      <c r="AC293">
        <v>0</v>
      </c>
      <c r="AD293">
        <v>0</v>
      </c>
      <c r="AE293">
        <v>12521.99</v>
      </c>
      <c r="AF293">
        <v>0</v>
      </c>
      <c r="AG293">
        <v>0</v>
      </c>
      <c r="AH293">
        <v>0</v>
      </c>
      <c r="AI293">
        <v>1</v>
      </c>
      <c r="AJ293">
        <v>1</v>
      </c>
      <c r="AK293">
        <v>1</v>
      </c>
      <c r="AL293">
        <v>1</v>
      </c>
      <c r="AM293">
        <v>-2</v>
      </c>
      <c r="AN293">
        <v>0</v>
      </c>
      <c r="AO293">
        <v>1</v>
      </c>
      <c r="AP293">
        <v>1</v>
      </c>
      <c r="AQ293">
        <v>0</v>
      </c>
      <c r="AR293">
        <v>0</v>
      </c>
      <c r="AS293" t="s">
        <v>3</v>
      </c>
      <c r="AT293">
        <v>7.9999999999999996E-6</v>
      </c>
      <c r="AU293" t="s">
        <v>22</v>
      </c>
      <c r="AV293">
        <v>0</v>
      </c>
      <c r="AW293">
        <v>2</v>
      </c>
      <c r="AX293">
        <v>57036527</v>
      </c>
      <c r="AY293">
        <v>1</v>
      </c>
      <c r="AZ293">
        <v>0</v>
      </c>
      <c r="BA293">
        <v>363</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CV293">
        <v>0</v>
      </c>
      <c r="CW293">
        <v>0</v>
      </c>
      <c r="CX293">
        <f>ROUND(Y293*Source!I934,9)</f>
        <v>3.5760000000000003E-5</v>
      </c>
      <c r="CY293">
        <f t="shared" si="146"/>
        <v>12521.99</v>
      </c>
      <c r="CZ293">
        <f t="shared" si="147"/>
        <v>12521.99</v>
      </c>
      <c r="DA293">
        <f t="shared" si="148"/>
        <v>1</v>
      </c>
      <c r="DB293">
        <f>ROUND((ROUND(AT293*CZ293,2)*1),6)</f>
        <v>0.1</v>
      </c>
      <c r="DC293">
        <f>ROUND((ROUND(AT293*AG293,2)*1),6)</f>
        <v>0</v>
      </c>
      <c r="DD293" t="s">
        <v>3</v>
      </c>
      <c r="DE293" t="s">
        <v>3</v>
      </c>
      <c r="DF293">
        <f t="shared" si="145"/>
        <v>0.45</v>
      </c>
      <c r="DG293">
        <f t="shared" si="142"/>
        <v>0</v>
      </c>
      <c r="DH293">
        <f t="shared" si="143"/>
        <v>0</v>
      </c>
      <c r="DI293">
        <f t="shared" si="125"/>
        <v>0</v>
      </c>
      <c r="DJ293">
        <f t="shared" si="149"/>
        <v>0.45</v>
      </c>
      <c r="DK293">
        <v>0</v>
      </c>
      <c r="DL293" t="s">
        <v>3</v>
      </c>
      <c r="DM293">
        <v>0</v>
      </c>
      <c r="DN293" t="s">
        <v>3</v>
      </c>
      <c r="DO293">
        <v>0</v>
      </c>
    </row>
    <row r="294" spans="1:119" x14ac:dyDescent="0.25">
      <c r="A294">
        <f>ROW(Source!A934)</f>
        <v>934</v>
      </c>
      <c r="B294">
        <v>54971259</v>
      </c>
      <c r="C294">
        <v>54979040</v>
      </c>
      <c r="D294">
        <v>55482789</v>
      </c>
      <c r="E294">
        <v>1</v>
      </c>
      <c r="F294">
        <v>1</v>
      </c>
      <c r="G294">
        <v>1081</v>
      </c>
      <c r="H294">
        <v>3</v>
      </c>
      <c r="I294" t="s">
        <v>1167</v>
      </c>
      <c r="J294" t="s">
        <v>1169</v>
      </c>
      <c r="K294" t="s">
        <v>1168</v>
      </c>
      <c r="L294">
        <v>1354</v>
      </c>
      <c r="N294">
        <v>1010</v>
      </c>
      <c r="O294" t="s">
        <v>266</v>
      </c>
      <c r="P294" t="s">
        <v>266</v>
      </c>
      <c r="Q294">
        <v>1</v>
      </c>
      <c r="W294">
        <v>0</v>
      </c>
      <c r="X294">
        <v>1255195713</v>
      </c>
      <c r="Y294">
        <f>AT294</f>
        <v>33.3333333</v>
      </c>
      <c r="AA294">
        <v>728.75</v>
      </c>
      <c r="AB294">
        <v>0</v>
      </c>
      <c r="AC294">
        <v>0</v>
      </c>
      <c r="AD294">
        <v>0</v>
      </c>
      <c r="AE294">
        <v>728.75</v>
      </c>
      <c r="AF294">
        <v>0</v>
      </c>
      <c r="AG294">
        <v>0</v>
      </c>
      <c r="AH294">
        <v>0</v>
      </c>
      <c r="AI294">
        <v>1</v>
      </c>
      <c r="AJ294">
        <v>1</v>
      </c>
      <c r="AK294">
        <v>1</v>
      </c>
      <c r="AL294">
        <v>1</v>
      </c>
      <c r="AM294">
        <v>0</v>
      </c>
      <c r="AN294">
        <v>0</v>
      </c>
      <c r="AO294">
        <v>0</v>
      </c>
      <c r="AP294">
        <v>1</v>
      </c>
      <c r="AQ294">
        <v>0</v>
      </c>
      <c r="AR294">
        <v>0</v>
      </c>
      <c r="AS294" t="s">
        <v>3</v>
      </c>
      <c r="AT294">
        <v>33.3333333</v>
      </c>
      <c r="AU294" t="s">
        <v>3</v>
      </c>
      <c r="AV294">
        <v>0</v>
      </c>
      <c r="AW294">
        <v>1</v>
      </c>
      <c r="AX294">
        <v>-1</v>
      </c>
      <c r="AY294">
        <v>0</v>
      </c>
      <c r="AZ294">
        <v>0</v>
      </c>
      <c r="BA294" t="s">
        <v>3</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CV294">
        <v>0</v>
      </c>
      <c r="CW294">
        <v>0</v>
      </c>
      <c r="CX294">
        <f>ROUND(Y294*Source!I934,9)</f>
        <v>148.99999985100001</v>
      </c>
      <c r="CY294">
        <f t="shared" si="146"/>
        <v>728.75</v>
      </c>
      <c r="CZ294">
        <f t="shared" si="147"/>
        <v>728.75</v>
      </c>
      <c r="DA294">
        <f t="shared" si="148"/>
        <v>1</v>
      </c>
      <c r="DB294">
        <f>ROUND(ROUND(AT294*CZ294,2),6)</f>
        <v>24291.67</v>
      </c>
      <c r="DC294">
        <f>ROUND(ROUND(AT294*AG294,2),6)</f>
        <v>0</v>
      </c>
      <c r="DD294" t="s">
        <v>3</v>
      </c>
      <c r="DE294" t="s">
        <v>3</v>
      </c>
      <c r="DF294">
        <f t="shared" si="145"/>
        <v>108583.75</v>
      </c>
      <c r="DG294">
        <f t="shared" si="142"/>
        <v>0</v>
      </c>
      <c r="DH294">
        <f t="shared" si="143"/>
        <v>0</v>
      </c>
      <c r="DI294">
        <f t="shared" si="125"/>
        <v>0</v>
      </c>
      <c r="DJ294">
        <f t="shared" si="149"/>
        <v>108583.75</v>
      </c>
      <c r="DK294">
        <v>0</v>
      </c>
      <c r="DL294" t="s">
        <v>3</v>
      </c>
      <c r="DM294">
        <v>0</v>
      </c>
      <c r="DN294" t="s">
        <v>3</v>
      </c>
      <c r="DO294">
        <v>0</v>
      </c>
    </row>
    <row r="295" spans="1:119" x14ac:dyDescent="0.25">
      <c r="A295">
        <f>ROW(Source!A934)</f>
        <v>934</v>
      </c>
      <c r="B295">
        <v>54971259</v>
      </c>
      <c r="C295">
        <v>54979040</v>
      </c>
      <c r="D295">
        <v>55469222</v>
      </c>
      <c r="E295">
        <v>1</v>
      </c>
      <c r="F295">
        <v>1</v>
      </c>
      <c r="G295">
        <v>1081</v>
      </c>
      <c r="H295">
        <v>3</v>
      </c>
      <c r="I295" t="s">
        <v>1709</v>
      </c>
      <c r="J295" t="s">
        <v>1710</v>
      </c>
      <c r="K295" t="s">
        <v>1711</v>
      </c>
      <c r="L295">
        <v>1354</v>
      </c>
      <c r="N295">
        <v>1010</v>
      </c>
      <c r="O295" t="s">
        <v>266</v>
      </c>
      <c r="P295" t="s">
        <v>266</v>
      </c>
      <c r="Q295">
        <v>1</v>
      </c>
      <c r="W295">
        <v>0</v>
      </c>
      <c r="X295">
        <v>-1452932200</v>
      </c>
      <c r="Y295">
        <f>(AT295*1)</f>
        <v>1.02</v>
      </c>
      <c r="AA295">
        <v>4.3600000000000003</v>
      </c>
      <c r="AB295">
        <v>0</v>
      </c>
      <c r="AC295">
        <v>0</v>
      </c>
      <c r="AD295">
        <v>0</v>
      </c>
      <c r="AE295">
        <v>4.3600000000000003</v>
      </c>
      <c r="AF295">
        <v>0</v>
      </c>
      <c r="AG295">
        <v>0</v>
      </c>
      <c r="AH295">
        <v>0</v>
      </c>
      <c r="AI295">
        <v>1</v>
      </c>
      <c r="AJ295">
        <v>1</v>
      </c>
      <c r="AK295">
        <v>1</v>
      </c>
      <c r="AL295">
        <v>1</v>
      </c>
      <c r="AM295">
        <v>-2</v>
      </c>
      <c r="AN295">
        <v>0</v>
      </c>
      <c r="AO295">
        <v>1</v>
      </c>
      <c r="AP295">
        <v>1</v>
      </c>
      <c r="AQ295">
        <v>0</v>
      </c>
      <c r="AR295">
        <v>0</v>
      </c>
      <c r="AS295" t="s">
        <v>3</v>
      </c>
      <c r="AT295">
        <v>1.02</v>
      </c>
      <c r="AU295" t="s">
        <v>22</v>
      </c>
      <c r="AV295">
        <v>0</v>
      </c>
      <c r="AW295">
        <v>2</v>
      </c>
      <c r="AX295">
        <v>57036528</v>
      </c>
      <c r="AY295">
        <v>1</v>
      </c>
      <c r="AZ295">
        <v>0</v>
      </c>
      <c r="BA295">
        <v>364</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CV295">
        <v>0</v>
      </c>
      <c r="CW295">
        <v>0</v>
      </c>
      <c r="CX295">
        <f>ROUND(Y295*Source!I934,9)</f>
        <v>4.5594000000000001</v>
      </c>
      <c r="CY295">
        <f t="shared" si="146"/>
        <v>4.3600000000000003</v>
      </c>
      <c r="CZ295">
        <f t="shared" si="147"/>
        <v>4.3600000000000003</v>
      </c>
      <c r="DA295">
        <f t="shared" si="148"/>
        <v>1</v>
      </c>
      <c r="DB295">
        <f>ROUND((ROUND(AT295*CZ295,2)*1),6)</f>
        <v>4.45</v>
      </c>
      <c r="DC295">
        <f>ROUND((ROUND(AT295*AG295,2)*1),6)</f>
        <v>0</v>
      </c>
      <c r="DD295" t="s">
        <v>3</v>
      </c>
      <c r="DE295" t="s">
        <v>3</v>
      </c>
      <c r="DF295">
        <f t="shared" si="145"/>
        <v>19.88</v>
      </c>
      <c r="DG295">
        <f t="shared" si="142"/>
        <v>0</v>
      </c>
      <c r="DH295">
        <f t="shared" si="143"/>
        <v>0</v>
      </c>
      <c r="DI295">
        <f t="shared" si="125"/>
        <v>0</v>
      </c>
      <c r="DJ295">
        <f t="shared" si="149"/>
        <v>19.88</v>
      </c>
      <c r="DK295">
        <v>0</v>
      </c>
      <c r="DL295" t="s">
        <v>3</v>
      </c>
      <c r="DM295">
        <v>0</v>
      </c>
      <c r="DN295" t="s">
        <v>3</v>
      </c>
      <c r="DO295">
        <v>0</v>
      </c>
    </row>
    <row r="296" spans="1:119" x14ac:dyDescent="0.25">
      <c r="A296">
        <f>ROW(Source!A934)</f>
        <v>934</v>
      </c>
      <c r="B296">
        <v>54971259</v>
      </c>
      <c r="C296">
        <v>54979040</v>
      </c>
      <c r="D296">
        <v>55469490</v>
      </c>
      <c r="E296">
        <v>1</v>
      </c>
      <c r="F296">
        <v>1</v>
      </c>
      <c r="G296">
        <v>1081</v>
      </c>
      <c r="H296">
        <v>3</v>
      </c>
      <c r="I296" t="s">
        <v>1034</v>
      </c>
      <c r="J296" t="s">
        <v>1036</v>
      </c>
      <c r="K296" t="s">
        <v>1035</v>
      </c>
      <c r="L296">
        <v>1355</v>
      </c>
      <c r="N296">
        <v>1010</v>
      </c>
      <c r="O296" t="s">
        <v>40</v>
      </c>
      <c r="P296" t="s">
        <v>40</v>
      </c>
      <c r="Q296">
        <v>100</v>
      </c>
      <c r="W296">
        <v>0</v>
      </c>
      <c r="X296">
        <v>-630890957</v>
      </c>
      <c r="Y296">
        <f>AT296</f>
        <v>0.99328859999999997</v>
      </c>
      <c r="AA296">
        <v>38.700000000000003</v>
      </c>
      <c r="AB296">
        <v>0</v>
      </c>
      <c r="AC296">
        <v>0</v>
      </c>
      <c r="AD296">
        <v>0</v>
      </c>
      <c r="AE296">
        <v>38.700000000000003</v>
      </c>
      <c r="AF296">
        <v>0</v>
      </c>
      <c r="AG296">
        <v>0</v>
      </c>
      <c r="AH296">
        <v>0</v>
      </c>
      <c r="AI296">
        <v>1</v>
      </c>
      <c r="AJ296">
        <v>1</v>
      </c>
      <c r="AK296">
        <v>1</v>
      </c>
      <c r="AL296">
        <v>1</v>
      </c>
      <c r="AM296">
        <v>0</v>
      </c>
      <c r="AN296">
        <v>0</v>
      </c>
      <c r="AO296">
        <v>0</v>
      </c>
      <c r="AP296">
        <v>1</v>
      </c>
      <c r="AQ296">
        <v>0</v>
      </c>
      <c r="AR296">
        <v>0</v>
      </c>
      <c r="AS296" t="s">
        <v>3</v>
      </c>
      <c r="AT296">
        <v>0.99328859999999997</v>
      </c>
      <c r="AU296" t="s">
        <v>3</v>
      </c>
      <c r="AV296">
        <v>0</v>
      </c>
      <c r="AW296">
        <v>1</v>
      </c>
      <c r="AX296">
        <v>-1</v>
      </c>
      <c r="AY296">
        <v>0</v>
      </c>
      <c r="AZ296">
        <v>0</v>
      </c>
      <c r="BA296" t="s">
        <v>3</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CV296">
        <v>0</v>
      </c>
      <c r="CW296">
        <v>0</v>
      </c>
      <c r="CX296">
        <f>ROUND(Y296*Source!I934,9)</f>
        <v>4.4400000420000003</v>
      </c>
      <c r="CY296">
        <f t="shared" si="146"/>
        <v>38.700000000000003</v>
      </c>
      <c r="CZ296">
        <f t="shared" si="147"/>
        <v>38.700000000000003</v>
      </c>
      <c r="DA296">
        <f t="shared" si="148"/>
        <v>1</v>
      </c>
      <c r="DB296">
        <f>ROUND(ROUND(AT296*CZ296,2),6)</f>
        <v>38.44</v>
      </c>
      <c r="DC296">
        <f>ROUND(ROUND(AT296*AG296,2),6)</f>
        <v>0</v>
      </c>
      <c r="DD296" t="s">
        <v>3</v>
      </c>
      <c r="DE296" t="s">
        <v>3</v>
      </c>
      <c r="DF296">
        <f t="shared" si="145"/>
        <v>171.83</v>
      </c>
      <c r="DG296">
        <f t="shared" si="142"/>
        <v>0</v>
      </c>
      <c r="DH296">
        <f t="shared" si="143"/>
        <v>0</v>
      </c>
      <c r="DI296">
        <f t="shared" si="125"/>
        <v>0</v>
      </c>
      <c r="DJ296">
        <f t="shared" si="149"/>
        <v>171.83</v>
      </c>
      <c r="DK296">
        <v>0</v>
      </c>
      <c r="DL296" t="s">
        <v>3</v>
      </c>
      <c r="DM296">
        <v>0</v>
      </c>
      <c r="DN296" t="s">
        <v>3</v>
      </c>
      <c r="DO296">
        <v>0</v>
      </c>
    </row>
    <row r="297" spans="1:119" x14ac:dyDescent="0.25">
      <c r="A297">
        <f>ROW(Source!A935)</f>
        <v>935</v>
      </c>
      <c r="B297">
        <v>55890823</v>
      </c>
      <c r="C297">
        <v>54979040</v>
      </c>
      <c r="D297">
        <v>55424304</v>
      </c>
      <c r="E297">
        <v>1081</v>
      </c>
      <c r="F297">
        <v>1</v>
      </c>
      <c r="G297">
        <v>1081</v>
      </c>
      <c r="H297">
        <v>1</v>
      </c>
      <c r="I297" t="s">
        <v>1552</v>
      </c>
      <c r="J297" t="s">
        <v>3</v>
      </c>
      <c r="K297" t="s">
        <v>1553</v>
      </c>
      <c r="L297">
        <v>1191</v>
      </c>
      <c r="N297">
        <v>1013</v>
      </c>
      <c r="O297" t="s">
        <v>1554</v>
      </c>
      <c r="P297" t="s">
        <v>1554</v>
      </c>
      <c r="Q297">
        <v>1</v>
      </c>
      <c r="W297">
        <v>0</v>
      </c>
      <c r="X297">
        <v>476480486</v>
      </c>
      <c r="Y297">
        <f>(AT297*1.2)</f>
        <v>21.768000000000001</v>
      </c>
      <c r="AA297">
        <v>0</v>
      </c>
      <c r="AB297">
        <v>0</v>
      </c>
      <c r="AC297">
        <v>0</v>
      </c>
      <c r="AD297">
        <v>0</v>
      </c>
      <c r="AE297">
        <v>0</v>
      </c>
      <c r="AF297">
        <v>0</v>
      </c>
      <c r="AG297">
        <v>0</v>
      </c>
      <c r="AH297">
        <v>0</v>
      </c>
      <c r="AI297">
        <v>1</v>
      </c>
      <c r="AJ297">
        <v>1</v>
      </c>
      <c r="AK297">
        <v>1</v>
      </c>
      <c r="AL297">
        <v>1</v>
      </c>
      <c r="AM297">
        <v>5</v>
      </c>
      <c r="AN297">
        <v>0</v>
      </c>
      <c r="AO297">
        <v>1</v>
      </c>
      <c r="AP297">
        <v>1</v>
      </c>
      <c r="AQ297">
        <v>0</v>
      </c>
      <c r="AR297">
        <v>0</v>
      </c>
      <c r="AS297" t="s">
        <v>3</v>
      </c>
      <c r="AT297">
        <v>18.14</v>
      </c>
      <c r="AU297" t="s">
        <v>42</v>
      </c>
      <c r="AV297">
        <v>1</v>
      </c>
      <c r="AW297">
        <v>2</v>
      </c>
      <c r="AX297">
        <v>57036521</v>
      </c>
      <c r="AY297">
        <v>1</v>
      </c>
      <c r="AZ297">
        <v>0</v>
      </c>
      <c r="BA297">
        <v>370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CU297">
        <f>ROUND(AT297*Source!I935*AH297*AL297,2)</f>
        <v>0</v>
      </c>
      <c r="CV297">
        <f>ROUND(Y297*Source!I935,9)</f>
        <v>97.302959999999999</v>
      </c>
      <c r="CW297">
        <v>0</v>
      </c>
      <c r="CX297">
        <f>ROUND(Y297*Source!I935,9)</f>
        <v>97.302959999999999</v>
      </c>
      <c r="CY297">
        <f>AD297</f>
        <v>0</v>
      </c>
      <c r="CZ297">
        <f>AH297</f>
        <v>0</v>
      </c>
      <c r="DA297">
        <f>AL297</f>
        <v>1</v>
      </c>
      <c r="DB297">
        <f>ROUND((ROUND(AT297*CZ297,2)*1.2),6)</f>
        <v>0</v>
      </c>
      <c r="DC297">
        <f>ROUND((ROUND(AT297*AG297,2)*1.2),6)</f>
        <v>0</v>
      </c>
      <c r="DD297" t="s">
        <v>3</v>
      </c>
      <c r="DE297" t="s">
        <v>3</v>
      </c>
      <c r="DF297">
        <f t="shared" si="145"/>
        <v>0</v>
      </c>
      <c r="DG297">
        <f t="shared" si="142"/>
        <v>0</v>
      </c>
      <c r="DH297">
        <f t="shared" si="143"/>
        <v>0</v>
      </c>
      <c r="DI297">
        <f t="shared" si="125"/>
        <v>0</v>
      </c>
      <c r="DJ297">
        <f>DI297</f>
        <v>0</v>
      </c>
      <c r="DK297">
        <v>0</v>
      </c>
      <c r="DL297" t="s">
        <v>3</v>
      </c>
      <c r="DM297">
        <v>0</v>
      </c>
      <c r="DN297" t="s">
        <v>3</v>
      </c>
      <c r="DO297">
        <v>0</v>
      </c>
    </row>
    <row r="298" spans="1:119" x14ac:dyDescent="0.25">
      <c r="A298">
        <f>ROW(Source!A935)</f>
        <v>935</v>
      </c>
      <c r="B298">
        <v>55890823</v>
      </c>
      <c r="C298">
        <v>54979040</v>
      </c>
      <c r="D298">
        <v>55490209</v>
      </c>
      <c r="E298">
        <v>1</v>
      </c>
      <c r="F298">
        <v>1</v>
      </c>
      <c r="G298">
        <v>1081</v>
      </c>
      <c r="H298">
        <v>2</v>
      </c>
      <c r="I298" t="s">
        <v>1555</v>
      </c>
      <c r="J298" t="s">
        <v>1556</v>
      </c>
      <c r="K298" t="s">
        <v>1557</v>
      </c>
      <c r="L298">
        <v>1368</v>
      </c>
      <c r="N298">
        <v>1011</v>
      </c>
      <c r="O298" t="s">
        <v>1558</v>
      </c>
      <c r="P298" t="s">
        <v>1558</v>
      </c>
      <c r="Q298">
        <v>1</v>
      </c>
      <c r="W298">
        <v>0</v>
      </c>
      <c r="X298">
        <v>874612079</v>
      </c>
      <c r="Y298">
        <f>(AT298*1.2)</f>
        <v>0.06</v>
      </c>
      <c r="AA298">
        <v>0</v>
      </c>
      <c r="AB298">
        <v>1485.19</v>
      </c>
      <c r="AC298">
        <v>744.56</v>
      </c>
      <c r="AD298">
        <v>0</v>
      </c>
      <c r="AE298">
        <v>0</v>
      </c>
      <c r="AF298">
        <v>83.1</v>
      </c>
      <c r="AG298">
        <v>12.62</v>
      </c>
      <c r="AH298">
        <v>0</v>
      </c>
      <c r="AI298">
        <v>1</v>
      </c>
      <c r="AJ298">
        <v>17.07</v>
      </c>
      <c r="AK298">
        <v>56.35</v>
      </c>
      <c r="AL298">
        <v>1</v>
      </c>
      <c r="AM298">
        <v>2</v>
      </c>
      <c r="AN298">
        <v>0</v>
      </c>
      <c r="AO298">
        <v>1</v>
      </c>
      <c r="AP298">
        <v>1</v>
      </c>
      <c r="AQ298">
        <v>0</v>
      </c>
      <c r="AR298">
        <v>0</v>
      </c>
      <c r="AS298" t="s">
        <v>3</v>
      </c>
      <c r="AT298">
        <v>0.05</v>
      </c>
      <c r="AU298" t="s">
        <v>42</v>
      </c>
      <c r="AV298">
        <v>0</v>
      </c>
      <c r="AW298">
        <v>2</v>
      </c>
      <c r="AX298">
        <v>57036522</v>
      </c>
      <c r="AY298">
        <v>1</v>
      </c>
      <c r="AZ298">
        <v>0</v>
      </c>
      <c r="BA298">
        <v>371</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CV298">
        <v>0</v>
      </c>
      <c r="CW298">
        <f>ROUND(Y298*Source!I935*DO298,9)</f>
        <v>3.384684</v>
      </c>
      <c r="CX298">
        <f>ROUND(Y298*Source!I935,9)</f>
        <v>0.26819999999999999</v>
      </c>
      <c r="CY298">
        <f>AB298</f>
        <v>1485.19</v>
      </c>
      <c r="CZ298">
        <f>AF298</f>
        <v>83.1</v>
      </c>
      <c r="DA298">
        <f>AJ298</f>
        <v>17.07</v>
      </c>
      <c r="DB298">
        <f>ROUND((ROUND(AT298*CZ298,2)*1.2),6)</f>
        <v>4.992</v>
      </c>
      <c r="DC298">
        <f>ROUND((ROUND(AT298*AG298,2)*1.2),6)</f>
        <v>0.75600000000000001</v>
      </c>
      <c r="DD298" t="s">
        <v>3</v>
      </c>
      <c r="DE298" t="s">
        <v>3</v>
      </c>
      <c r="DF298">
        <f t="shared" si="145"/>
        <v>0</v>
      </c>
      <c r="DG298">
        <f>ROUND(ROUND(AF298*AJ298,2)*CX298,2)</f>
        <v>380.45</v>
      </c>
      <c r="DH298">
        <f>ROUND(ROUND(AG298*AK298,2)*CX298,2)</f>
        <v>190.73</v>
      </c>
      <c r="DI298">
        <f t="shared" si="125"/>
        <v>0</v>
      </c>
      <c r="DJ298">
        <f>DG298</f>
        <v>380.45</v>
      </c>
      <c r="DK298">
        <v>0</v>
      </c>
      <c r="DL298" t="s">
        <v>1559</v>
      </c>
      <c r="DM298">
        <v>0</v>
      </c>
      <c r="DN298" t="s">
        <v>1554</v>
      </c>
      <c r="DO298">
        <v>12.62</v>
      </c>
    </row>
    <row r="299" spans="1:119" x14ac:dyDescent="0.25">
      <c r="A299">
        <f>ROW(Source!A935)</f>
        <v>935</v>
      </c>
      <c r="B299">
        <v>55890823</v>
      </c>
      <c r="C299">
        <v>54979040</v>
      </c>
      <c r="D299">
        <v>55490270</v>
      </c>
      <c r="E299">
        <v>1</v>
      </c>
      <c r="F299">
        <v>1</v>
      </c>
      <c r="G299">
        <v>1081</v>
      </c>
      <c r="H299">
        <v>2</v>
      </c>
      <c r="I299" t="s">
        <v>1589</v>
      </c>
      <c r="J299" t="s">
        <v>1590</v>
      </c>
      <c r="K299" t="s">
        <v>1591</v>
      </c>
      <c r="L299">
        <v>1368</v>
      </c>
      <c r="N299">
        <v>1011</v>
      </c>
      <c r="O299" t="s">
        <v>1558</v>
      </c>
      <c r="P299" t="s">
        <v>1558</v>
      </c>
      <c r="Q299">
        <v>1</v>
      </c>
      <c r="W299">
        <v>0</v>
      </c>
      <c r="X299">
        <v>-1412866184</v>
      </c>
      <c r="Y299">
        <f>(AT299*1.2)</f>
        <v>0.252</v>
      </c>
      <c r="AA299">
        <v>0</v>
      </c>
      <c r="AB299">
        <v>4.32</v>
      </c>
      <c r="AC299">
        <v>0</v>
      </c>
      <c r="AD299">
        <v>0</v>
      </c>
      <c r="AE299">
        <v>0</v>
      </c>
      <c r="AF299">
        <v>0.42</v>
      </c>
      <c r="AG299">
        <v>0</v>
      </c>
      <c r="AH299">
        <v>0</v>
      </c>
      <c r="AI299">
        <v>1</v>
      </c>
      <c r="AJ299">
        <v>9.83</v>
      </c>
      <c r="AK299">
        <v>1</v>
      </c>
      <c r="AL299">
        <v>1</v>
      </c>
      <c r="AM299">
        <v>2</v>
      </c>
      <c r="AN299">
        <v>0</v>
      </c>
      <c r="AO299">
        <v>1</v>
      </c>
      <c r="AP299">
        <v>1</v>
      </c>
      <c r="AQ299">
        <v>0</v>
      </c>
      <c r="AR299">
        <v>0</v>
      </c>
      <c r="AS299" t="s">
        <v>3</v>
      </c>
      <c r="AT299">
        <v>0.21</v>
      </c>
      <c r="AU299" t="s">
        <v>42</v>
      </c>
      <c r="AV299">
        <v>0</v>
      </c>
      <c r="AW299">
        <v>2</v>
      </c>
      <c r="AX299">
        <v>57036523</v>
      </c>
      <c r="AY299">
        <v>1</v>
      </c>
      <c r="AZ299">
        <v>0</v>
      </c>
      <c r="BA299">
        <v>372</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CV299">
        <v>0</v>
      </c>
      <c r="CW299">
        <f>ROUND(Y299*Source!I935*DO299,9)</f>
        <v>0</v>
      </c>
      <c r="CX299">
        <f>ROUND(Y299*Source!I935,9)</f>
        <v>1.1264400000000001</v>
      </c>
      <c r="CY299">
        <f>AB299</f>
        <v>4.32</v>
      </c>
      <c r="CZ299">
        <f>AF299</f>
        <v>0.42</v>
      </c>
      <c r="DA299">
        <f>AJ299</f>
        <v>9.83</v>
      </c>
      <c r="DB299">
        <f>ROUND((ROUND(AT299*CZ299,2)*1.2),6)</f>
        <v>0.108</v>
      </c>
      <c r="DC299">
        <f>ROUND((ROUND(AT299*AG299,2)*1.2),6)</f>
        <v>0</v>
      </c>
      <c r="DD299" t="s">
        <v>3</v>
      </c>
      <c r="DE299" t="s">
        <v>3</v>
      </c>
      <c r="DF299">
        <f t="shared" si="145"/>
        <v>0</v>
      </c>
      <c r="DG299">
        <f>ROUND(ROUND(AF299*AJ299,2)*CX299,2)</f>
        <v>4.6500000000000004</v>
      </c>
      <c r="DH299">
        <f>ROUND(ROUND(AG299,2)*CX299,2)</f>
        <v>0</v>
      </c>
      <c r="DI299">
        <f t="shared" si="125"/>
        <v>0</v>
      </c>
      <c r="DJ299">
        <f>DG299</f>
        <v>4.6500000000000004</v>
      </c>
      <c r="DK299">
        <v>0</v>
      </c>
      <c r="DL299" t="s">
        <v>3</v>
      </c>
      <c r="DM299">
        <v>0</v>
      </c>
      <c r="DN299" t="s">
        <v>3</v>
      </c>
      <c r="DO299">
        <v>0</v>
      </c>
    </row>
    <row r="300" spans="1:119" x14ac:dyDescent="0.25">
      <c r="A300">
        <f>ROW(Source!A935)</f>
        <v>935</v>
      </c>
      <c r="B300">
        <v>55890823</v>
      </c>
      <c r="C300">
        <v>54979040</v>
      </c>
      <c r="D300">
        <v>55489510</v>
      </c>
      <c r="E300">
        <v>1</v>
      </c>
      <c r="F300">
        <v>1</v>
      </c>
      <c r="G300">
        <v>1081</v>
      </c>
      <c r="H300">
        <v>2</v>
      </c>
      <c r="I300" t="s">
        <v>1697</v>
      </c>
      <c r="J300" t="s">
        <v>1698</v>
      </c>
      <c r="K300" t="s">
        <v>1699</v>
      </c>
      <c r="L300">
        <v>1368</v>
      </c>
      <c r="N300">
        <v>1011</v>
      </c>
      <c r="O300" t="s">
        <v>1558</v>
      </c>
      <c r="P300" t="s">
        <v>1558</v>
      </c>
      <c r="Q300">
        <v>1</v>
      </c>
      <c r="W300">
        <v>0</v>
      </c>
      <c r="X300">
        <v>1364481760</v>
      </c>
      <c r="Y300">
        <f>(AT300*1.2)</f>
        <v>5.3999999999999999E-2</v>
      </c>
      <c r="AA300">
        <v>0</v>
      </c>
      <c r="AB300">
        <v>1271.44</v>
      </c>
      <c r="AC300">
        <v>744.56</v>
      </c>
      <c r="AD300">
        <v>0</v>
      </c>
      <c r="AE300">
        <v>0</v>
      </c>
      <c r="AF300">
        <v>53.9</v>
      </c>
      <c r="AG300">
        <v>12.62</v>
      </c>
      <c r="AH300">
        <v>0</v>
      </c>
      <c r="AI300">
        <v>1</v>
      </c>
      <c r="AJ300">
        <v>22.53</v>
      </c>
      <c r="AK300">
        <v>56.35</v>
      </c>
      <c r="AL300">
        <v>1</v>
      </c>
      <c r="AM300">
        <v>2</v>
      </c>
      <c r="AN300">
        <v>0</v>
      </c>
      <c r="AO300">
        <v>1</v>
      </c>
      <c r="AP300">
        <v>1</v>
      </c>
      <c r="AQ300">
        <v>0</v>
      </c>
      <c r="AR300">
        <v>0</v>
      </c>
      <c r="AS300" t="s">
        <v>3</v>
      </c>
      <c r="AT300">
        <v>4.4999999999999998E-2</v>
      </c>
      <c r="AU300" t="s">
        <v>42</v>
      </c>
      <c r="AV300">
        <v>0</v>
      </c>
      <c r="AW300">
        <v>2</v>
      </c>
      <c r="AX300">
        <v>57036524</v>
      </c>
      <c r="AY300">
        <v>1</v>
      </c>
      <c r="AZ300">
        <v>0</v>
      </c>
      <c r="BA300">
        <v>373</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CV300">
        <v>0</v>
      </c>
      <c r="CW300">
        <f>ROUND(Y300*Source!I935*DO300,9)</f>
        <v>3.0462156</v>
      </c>
      <c r="CX300">
        <f>ROUND(Y300*Source!I935,9)</f>
        <v>0.24138000000000001</v>
      </c>
      <c r="CY300">
        <f>AB300</f>
        <v>1271.44</v>
      </c>
      <c r="CZ300">
        <f>AF300</f>
        <v>53.9</v>
      </c>
      <c r="DA300">
        <f>AJ300</f>
        <v>22.53</v>
      </c>
      <c r="DB300">
        <f>ROUND((ROUND(AT300*CZ300,2)*1.2),6)</f>
        <v>2.9159999999999999</v>
      </c>
      <c r="DC300">
        <f>ROUND((ROUND(AT300*AG300,2)*1.2),6)</f>
        <v>0.68400000000000005</v>
      </c>
      <c r="DD300" t="s">
        <v>3</v>
      </c>
      <c r="DE300" t="s">
        <v>3</v>
      </c>
      <c r="DF300">
        <f t="shared" si="145"/>
        <v>0</v>
      </c>
      <c r="DG300">
        <f>ROUND(ROUND(AF300*AJ300,2)*CX300,2)</f>
        <v>293.12</v>
      </c>
      <c r="DH300">
        <f>ROUND(ROUND(AG300*AK300,2)*CX300,2)</f>
        <v>171.65</v>
      </c>
      <c r="DI300">
        <f t="shared" si="125"/>
        <v>0</v>
      </c>
      <c r="DJ300">
        <f>DG300</f>
        <v>293.12</v>
      </c>
      <c r="DK300">
        <v>0</v>
      </c>
      <c r="DL300" t="s">
        <v>1559</v>
      </c>
      <c r="DM300">
        <v>0</v>
      </c>
      <c r="DN300" t="s">
        <v>1554</v>
      </c>
      <c r="DO300">
        <v>12.62</v>
      </c>
    </row>
    <row r="301" spans="1:119" x14ac:dyDescent="0.25">
      <c r="A301">
        <f>ROW(Source!A935)</f>
        <v>935</v>
      </c>
      <c r="B301">
        <v>55890823</v>
      </c>
      <c r="C301">
        <v>54979040</v>
      </c>
      <c r="D301">
        <v>55459234</v>
      </c>
      <c r="E301">
        <v>1</v>
      </c>
      <c r="F301">
        <v>1</v>
      </c>
      <c r="G301">
        <v>1081</v>
      </c>
      <c r="H301">
        <v>3</v>
      </c>
      <c r="I301" t="s">
        <v>1700</v>
      </c>
      <c r="J301" t="s">
        <v>1701</v>
      </c>
      <c r="K301" t="s">
        <v>1702</v>
      </c>
      <c r="L301">
        <v>1346</v>
      </c>
      <c r="N301">
        <v>1009</v>
      </c>
      <c r="O301" t="s">
        <v>222</v>
      </c>
      <c r="P301" t="s">
        <v>222</v>
      </c>
      <c r="Q301">
        <v>1</v>
      </c>
      <c r="W301">
        <v>0</v>
      </c>
      <c r="X301">
        <v>1343467368</v>
      </c>
      <c r="Y301">
        <f>(AT301*1)</f>
        <v>3.0000000000000001E-3</v>
      </c>
      <c r="AA301">
        <v>23.6</v>
      </c>
      <c r="AB301">
        <v>0</v>
      </c>
      <c r="AC301">
        <v>0</v>
      </c>
      <c r="AD301">
        <v>0</v>
      </c>
      <c r="AE301">
        <v>1.61</v>
      </c>
      <c r="AF301">
        <v>0</v>
      </c>
      <c r="AG301">
        <v>0</v>
      </c>
      <c r="AH301">
        <v>0</v>
      </c>
      <c r="AI301">
        <v>14.66</v>
      </c>
      <c r="AJ301">
        <v>1</v>
      </c>
      <c r="AK301">
        <v>1</v>
      </c>
      <c r="AL301">
        <v>1</v>
      </c>
      <c r="AM301">
        <v>2</v>
      </c>
      <c r="AN301">
        <v>0</v>
      </c>
      <c r="AO301">
        <v>1</v>
      </c>
      <c r="AP301">
        <v>1</v>
      </c>
      <c r="AQ301">
        <v>0</v>
      </c>
      <c r="AR301">
        <v>0</v>
      </c>
      <c r="AS301" t="s">
        <v>3</v>
      </c>
      <c r="AT301">
        <v>3.0000000000000001E-3</v>
      </c>
      <c r="AU301" t="s">
        <v>22</v>
      </c>
      <c r="AV301">
        <v>0</v>
      </c>
      <c r="AW301">
        <v>2</v>
      </c>
      <c r="AX301">
        <v>57036525</v>
      </c>
      <c r="AY301">
        <v>1</v>
      </c>
      <c r="AZ301">
        <v>0</v>
      </c>
      <c r="BA301">
        <v>374</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CV301">
        <v>0</v>
      </c>
      <c r="CW301">
        <v>0</v>
      </c>
      <c r="CX301">
        <f>ROUND(Y301*Source!I935,9)</f>
        <v>1.341E-2</v>
      </c>
      <c r="CY301">
        <f t="shared" ref="CY301:CY306" si="150">AA301</f>
        <v>23.6</v>
      </c>
      <c r="CZ301">
        <f t="shared" ref="CZ301:CZ306" si="151">AE301</f>
        <v>1.61</v>
      </c>
      <c r="DA301">
        <f t="shared" ref="DA301:DA306" si="152">AI301</f>
        <v>14.66</v>
      </c>
      <c r="DB301">
        <f>ROUND((ROUND(AT301*CZ301,2)*1),6)</f>
        <v>0</v>
      </c>
      <c r="DC301">
        <f>ROUND((ROUND(AT301*AG301,2)*1),6)</f>
        <v>0</v>
      </c>
      <c r="DD301" t="s">
        <v>3</v>
      </c>
      <c r="DE301" t="s">
        <v>3</v>
      </c>
      <c r="DF301">
        <f t="shared" ref="DF301:DF306" si="153">ROUND(ROUND(AE301*AI301,2)*CX301,2)</f>
        <v>0.32</v>
      </c>
      <c r="DG301">
        <f t="shared" ref="DG301:DG317" si="154">ROUND(ROUND(AF301,2)*CX301,2)</f>
        <v>0</v>
      </c>
      <c r="DH301">
        <f t="shared" ref="DH301:DH317" si="155">ROUND(ROUND(AG301,2)*CX301,2)</f>
        <v>0</v>
      </c>
      <c r="DI301">
        <f t="shared" si="125"/>
        <v>0</v>
      </c>
      <c r="DJ301">
        <f t="shared" ref="DJ301:DJ306" si="156">DF301</f>
        <v>0.32</v>
      </c>
      <c r="DK301">
        <v>0</v>
      </c>
      <c r="DL301" t="s">
        <v>3</v>
      </c>
      <c r="DM301">
        <v>0</v>
      </c>
      <c r="DN301" t="s">
        <v>3</v>
      </c>
      <c r="DO301">
        <v>0</v>
      </c>
    </row>
    <row r="302" spans="1:119" x14ac:dyDescent="0.25">
      <c r="A302">
        <f>ROW(Source!A935)</f>
        <v>935</v>
      </c>
      <c r="B302">
        <v>55890823</v>
      </c>
      <c r="C302">
        <v>54979040</v>
      </c>
      <c r="D302">
        <v>55466158</v>
      </c>
      <c r="E302">
        <v>1</v>
      </c>
      <c r="F302">
        <v>1</v>
      </c>
      <c r="G302">
        <v>1081</v>
      </c>
      <c r="H302">
        <v>3</v>
      </c>
      <c r="I302" t="s">
        <v>1703</v>
      </c>
      <c r="J302" t="s">
        <v>1704</v>
      </c>
      <c r="K302" t="s">
        <v>1705</v>
      </c>
      <c r="L302">
        <v>1354</v>
      </c>
      <c r="N302">
        <v>1010</v>
      </c>
      <c r="O302" t="s">
        <v>266</v>
      </c>
      <c r="P302" t="s">
        <v>266</v>
      </c>
      <c r="Q302">
        <v>1</v>
      </c>
      <c r="W302">
        <v>0</v>
      </c>
      <c r="X302">
        <v>-400075818</v>
      </c>
      <c r="Y302">
        <f>(AT302*1)</f>
        <v>0.14000000000000001</v>
      </c>
      <c r="AA302">
        <v>566.61</v>
      </c>
      <c r="AB302">
        <v>0</v>
      </c>
      <c r="AC302">
        <v>0</v>
      </c>
      <c r="AD302">
        <v>0</v>
      </c>
      <c r="AE302">
        <v>48.47</v>
      </c>
      <c r="AF302">
        <v>0</v>
      </c>
      <c r="AG302">
        <v>0</v>
      </c>
      <c r="AH302">
        <v>0</v>
      </c>
      <c r="AI302">
        <v>11.69</v>
      </c>
      <c r="AJ302">
        <v>1</v>
      </c>
      <c r="AK302">
        <v>1</v>
      </c>
      <c r="AL302">
        <v>1</v>
      </c>
      <c r="AM302">
        <v>2</v>
      </c>
      <c r="AN302">
        <v>0</v>
      </c>
      <c r="AO302">
        <v>1</v>
      </c>
      <c r="AP302">
        <v>1</v>
      </c>
      <c r="AQ302">
        <v>0</v>
      </c>
      <c r="AR302">
        <v>0</v>
      </c>
      <c r="AS302" t="s">
        <v>3</v>
      </c>
      <c r="AT302">
        <v>0.14000000000000001</v>
      </c>
      <c r="AU302" t="s">
        <v>22</v>
      </c>
      <c r="AV302">
        <v>0</v>
      </c>
      <c r="AW302">
        <v>2</v>
      </c>
      <c r="AX302">
        <v>57036526</v>
      </c>
      <c r="AY302">
        <v>1</v>
      </c>
      <c r="AZ302">
        <v>0</v>
      </c>
      <c r="BA302">
        <v>375</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CV302">
        <v>0</v>
      </c>
      <c r="CW302">
        <v>0</v>
      </c>
      <c r="CX302">
        <f>ROUND(Y302*Source!I935,9)</f>
        <v>0.62580000000000002</v>
      </c>
      <c r="CY302">
        <f t="shared" si="150"/>
        <v>566.61</v>
      </c>
      <c r="CZ302">
        <f t="shared" si="151"/>
        <v>48.47</v>
      </c>
      <c r="DA302">
        <f t="shared" si="152"/>
        <v>11.69</v>
      </c>
      <c r="DB302">
        <f>ROUND((ROUND(AT302*CZ302,2)*1),6)</f>
        <v>6.79</v>
      </c>
      <c r="DC302">
        <f>ROUND((ROUND(AT302*AG302,2)*1),6)</f>
        <v>0</v>
      </c>
      <c r="DD302" t="s">
        <v>3</v>
      </c>
      <c r="DE302" t="s">
        <v>3</v>
      </c>
      <c r="DF302">
        <f t="shared" si="153"/>
        <v>354.58</v>
      </c>
      <c r="DG302">
        <f t="shared" si="154"/>
        <v>0</v>
      </c>
      <c r="DH302">
        <f t="shared" si="155"/>
        <v>0</v>
      </c>
      <c r="DI302">
        <f t="shared" si="125"/>
        <v>0</v>
      </c>
      <c r="DJ302">
        <f t="shared" si="156"/>
        <v>354.58</v>
      </c>
      <c r="DK302">
        <v>0</v>
      </c>
      <c r="DL302" t="s">
        <v>3</v>
      </c>
      <c r="DM302">
        <v>0</v>
      </c>
      <c r="DN302" t="s">
        <v>3</v>
      </c>
      <c r="DO302">
        <v>0</v>
      </c>
    </row>
    <row r="303" spans="1:119" x14ac:dyDescent="0.25">
      <c r="A303">
        <f>ROW(Source!A935)</f>
        <v>935</v>
      </c>
      <c r="B303">
        <v>55890823</v>
      </c>
      <c r="C303">
        <v>54979040</v>
      </c>
      <c r="D303">
        <v>55459835</v>
      </c>
      <c r="E303">
        <v>1</v>
      </c>
      <c r="F303">
        <v>1</v>
      </c>
      <c r="G303">
        <v>1081</v>
      </c>
      <c r="H303">
        <v>3</v>
      </c>
      <c r="I303" t="s">
        <v>1706</v>
      </c>
      <c r="J303" t="s">
        <v>1707</v>
      </c>
      <c r="K303" t="s">
        <v>1708</v>
      </c>
      <c r="L303">
        <v>1348</v>
      </c>
      <c r="N303">
        <v>1009</v>
      </c>
      <c r="O303" t="s">
        <v>1092</v>
      </c>
      <c r="P303" t="s">
        <v>1092</v>
      </c>
      <c r="Q303">
        <v>1000</v>
      </c>
      <c r="W303">
        <v>0</v>
      </c>
      <c r="X303">
        <v>-1860917919</v>
      </c>
      <c r="Y303">
        <f>(AT303*1)</f>
        <v>7.9999999999999996E-6</v>
      </c>
      <c r="AA303">
        <v>56975.05</v>
      </c>
      <c r="AB303">
        <v>0</v>
      </c>
      <c r="AC303">
        <v>0</v>
      </c>
      <c r="AD303">
        <v>0</v>
      </c>
      <c r="AE303">
        <v>12521.99</v>
      </c>
      <c r="AF303">
        <v>0</v>
      </c>
      <c r="AG303">
        <v>0</v>
      </c>
      <c r="AH303">
        <v>0</v>
      </c>
      <c r="AI303">
        <v>4.55</v>
      </c>
      <c r="AJ303">
        <v>1</v>
      </c>
      <c r="AK303">
        <v>1</v>
      </c>
      <c r="AL303">
        <v>1</v>
      </c>
      <c r="AM303">
        <v>2</v>
      </c>
      <c r="AN303">
        <v>0</v>
      </c>
      <c r="AO303">
        <v>1</v>
      </c>
      <c r="AP303">
        <v>1</v>
      </c>
      <c r="AQ303">
        <v>0</v>
      </c>
      <c r="AR303">
        <v>0</v>
      </c>
      <c r="AS303" t="s">
        <v>3</v>
      </c>
      <c r="AT303">
        <v>7.9999999999999996E-6</v>
      </c>
      <c r="AU303" t="s">
        <v>22</v>
      </c>
      <c r="AV303">
        <v>0</v>
      </c>
      <c r="AW303">
        <v>2</v>
      </c>
      <c r="AX303">
        <v>57036527</v>
      </c>
      <c r="AY303">
        <v>1</v>
      </c>
      <c r="AZ303">
        <v>0</v>
      </c>
      <c r="BA303">
        <v>376</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CV303">
        <v>0</v>
      </c>
      <c r="CW303">
        <v>0</v>
      </c>
      <c r="CX303">
        <f>ROUND(Y303*Source!I935,9)</f>
        <v>3.5760000000000003E-5</v>
      </c>
      <c r="CY303">
        <f t="shared" si="150"/>
        <v>56975.05</v>
      </c>
      <c r="CZ303">
        <f t="shared" si="151"/>
        <v>12521.99</v>
      </c>
      <c r="DA303">
        <f t="shared" si="152"/>
        <v>4.55</v>
      </c>
      <c r="DB303">
        <f>ROUND((ROUND(AT303*CZ303,2)*1),6)</f>
        <v>0.1</v>
      </c>
      <c r="DC303">
        <f>ROUND((ROUND(AT303*AG303,2)*1),6)</f>
        <v>0</v>
      </c>
      <c r="DD303" t="s">
        <v>3</v>
      </c>
      <c r="DE303" t="s">
        <v>3</v>
      </c>
      <c r="DF303">
        <f t="shared" si="153"/>
        <v>2.04</v>
      </c>
      <c r="DG303">
        <f t="shared" si="154"/>
        <v>0</v>
      </c>
      <c r="DH303">
        <f t="shared" si="155"/>
        <v>0</v>
      </c>
      <c r="DI303">
        <f t="shared" si="125"/>
        <v>0</v>
      </c>
      <c r="DJ303">
        <f t="shared" si="156"/>
        <v>2.04</v>
      </c>
      <c r="DK303">
        <v>0</v>
      </c>
      <c r="DL303" t="s">
        <v>3</v>
      </c>
      <c r="DM303">
        <v>0</v>
      </c>
      <c r="DN303" t="s">
        <v>3</v>
      </c>
      <c r="DO303">
        <v>0</v>
      </c>
    </row>
    <row r="304" spans="1:119" x14ac:dyDescent="0.25">
      <c r="A304">
        <f>ROW(Source!A935)</f>
        <v>935</v>
      </c>
      <c r="B304">
        <v>55890823</v>
      </c>
      <c r="C304">
        <v>54979040</v>
      </c>
      <c r="D304">
        <v>55482789</v>
      </c>
      <c r="E304">
        <v>1</v>
      </c>
      <c r="F304">
        <v>1</v>
      </c>
      <c r="G304">
        <v>1081</v>
      </c>
      <c r="H304">
        <v>3</v>
      </c>
      <c r="I304" t="s">
        <v>1167</v>
      </c>
      <c r="J304" t="s">
        <v>1169</v>
      </c>
      <c r="K304" t="s">
        <v>1168</v>
      </c>
      <c r="L304">
        <v>1354</v>
      </c>
      <c r="N304">
        <v>1010</v>
      </c>
      <c r="O304" t="s">
        <v>266</v>
      </c>
      <c r="P304" t="s">
        <v>266</v>
      </c>
      <c r="Q304">
        <v>1</v>
      </c>
      <c r="W304">
        <v>0</v>
      </c>
      <c r="X304">
        <v>1255195713</v>
      </c>
      <c r="Y304">
        <f>AT304</f>
        <v>33.3333333</v>
      </c>
      <c r="AA304">
        <v>4183.03</v>
      </c>
      <c r="AB304">
        <v>0</v>
      </c>
      <c r="AC304">
        <v>0</v>
      </c>
      <c r="AD304">
        <v>0</v>
      </c>
      <c r="AE304">
        <v>728.75</v>
      </c>
      <c r="AF304">
        <v>0</v>
      </c>
      <c r="AG304">
        <v>0</v>
      </c>
      <c r="AH304">
        <v>0</v>
      </c>
      <c r="AI304">
        <v>5.74</v>
      </c>
      <c r="AJ304">
        <v>1</v>
      </c>
      <c r="AK304">
        <v>1</v>
      </c>
      <c r="AL304">
        <v>1</v>
      </c>
      <c r="AM304">
        <v>0</v>
      </c>
      <c r="AN304">
        <v>0</v>
      </c>
      <c r="AO304">
        <v>0</v>
      </c>
      <c r="AP304">
        <v>1</v>
      </c>
      <c r="AQ304">
        <v>0</v>
      </c>
      <c r="AR304">
        <v>0</v>
      </c>
      <c r="AS304" t="s">
        <v>3</v>
      </c>
      <c r="AT304">
        <v>33.3333333</v>
      </c>
      <c r="AU304" t="s">
        <v>3</v>
      </c>
      <c r="AV304">
        <v>0</v>
      </c>
      <c r="AW304">
        <v>1</v>
      </c>
      <c r="AX304">
        <v>-1</v>
      </c>
      <c r="AY304">
        <v>0</v>
      </c>
      <c r="AZ304">
        <v>0</v>
      </c>
      <c r="BA304" t="s">
        <v>3</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CV304">
        <v>0</v>
      </c>
      <c r="CW304">
        <v>0</v>
      </c>
      <c r="CX304">
        <f>ROUND(Y304*Source!I935,9)</f>
        <v>148.99999985100001</v>
      </c>
      <c r="CY304">
        <f t="shared" si="150"/>
        <v>4183.03</v>
      </c>
      <c r="CZ304">
        <f t="shared" si="151"/>
        <v>728.75</v>
      </c>
      <c r="DA304">
        <f t="shared" si="152"/>
        <v>5.74</v>
      </c>
      <c r="DB304">
        <f>ROUND(ROUND(AT304*CZ304,2),6)</f>
        <v>24291.67</v>
      </c>
      <c r="DC304">
        <f>ROUND(ROUND(AT304*AG304,2),6)</f>
        <v>0</v>
      </c>
      <c r="DD304" t="s">
        <v>3</v>
      </c>
      <c r="DE304" t="s">
        <v>3</v>
      </c>
      <c r="DF304">
        <f t="shared" si="153"/>
        <v>623271.47</v>
      </c>
      <c r="DG304">
        <f t="shared" si="154"/>
        <v>0</v>
      </c>
      <c r="DH304">
        <f t="shared" si="155"/>
        <v>0</v>
      </c>
      <c r="DI304">
        <f t="shared" si="125"/>
        <v>0</v>
      </c>
      <c r="DJ304">
        <f t="shared" si="156"/>
        <v>623271.47</v>
      </c>
      <c r="DK304">
        <v>0</v>
      </c>
      <c r="DL304" t="s">
        <v>3</v>
      </c>
      <c r="DM304">
        <v>0</v>
      </c>
      <c r="DN304" t="s">
        <v>3</v>
      </c>
      <c r="DO304">
        <v>0</v>
      </c>
    </row>
    <row r="305" spans="1:119" x14ac:dyDescent="0.25">
      <c r="A305">
        <f>ROW(Source!A935)</f>
        <v>935</v>
      </c>
      <c r="B305">
        <v>55890823</v>
      </c>
      <c r="C305">
        <v>54979040</v>
      </c>
      <c r="D305">
        <v>55469222</v>
      </c>
      <c r="E305">
        <v>1</v>
      </c>
      <c r="F305">
        <v>1</v>
      </c>
      <c r="G305">
        <v>1081</v>
      </c>
      <c r="H305">
        <v>3</v>
      </c>
      <c r="I305" t="s">
        <v>1709</v>
      </c>
      <c r="J305" t="s">
        <v>1710</v>
      </c>
      <c r="K305" t="s">
        <v>1711</v>
      </c>
      <c r="L305">
        <v>1354</v>
      </c>
      <c r="N305">
        <v>1010</v>
      </c>
      <c r="O305" t="s">
        <v>266</v>
      </c>
      <c r="P305" t="s">
        <v>266</v>
      </c>
      <c r="Q305">
        <v>1</v>
      </c>
      <c r="W305">
        <v>0</v>
      </c>
      <c r="X305">
        <v>-1452932200</v>
      </c>
      <c r="Y305">
        <f>(AT305*1)</f>
        <v>1.02</v>
      </c>
      <c r="AA305">
        <v>13.39</v>
      </c>
      <c r="AB305">
        <v>0</v>
      </c>
      <c r="AC305">
        <v>0</v>
      </c>
      <c r="AD305">
        <v>0</v>
      </c>
      <c r="AE305">
        <v>4.3600000000000003</v>
      </c>
      <c r="AF305">
        <v>0</v>
      </c>
      <c r="AG305">
        <v>0</v>
      </c>
      <c r="AH305">
        <v>0</v>
      </c>
      <c r="AI305">
        <v>3.07</v>
      </c>
      <c r="AJ305">
        <v>1</v>
      </c>
      <c r="AK305">
        <v>1</v>
      </c>
      <c r="AL305">
        <v>1</v>
      </c>
      <c r="AM305">
        <v>2</v>
      </c>
      <c r="AN305">
        <v>0</v>
      </c>
      <c r="AO305">
        <v>1</v>
      </c>
      <c r="AP305">
        <v>1</v>
      </c>
      <c r="AQ305">
        <v>0</v>
      </c>
      <c r="AR305">
        <v>0</v>
      </c>
      <c r="AS305" t="s">
        <v>3</v>
      </c>
      <c r="AT305">
        <v>1.02</v>
      </c>
      <c r="AU305" t="s">
        <v>22</v>
      </c>
      <c r="AV305">
        <v>0</v>
      </c>
      <c r="AW305">
        <v>2</v>
      </c>
      <c r="AX305">
        <v>57036528</v>
      </c>
      <c r="AY305">
        <v>1</v>
      </c>
      <c r="AZ305">
        <v>0</v>
      </c>
      <c r="BA305">
        <v>377</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CV305">
        <v>0</v>
      </c>
      <c r="CW305">
        <v>0</v>
      </c>
      <c r="CX305">
        <f>ROUND(Y305*Source!I935,9)</f>
        <v>4.5594000000000001</v>
      </c>
      <c r="CY305">
        <f t="shared" si="150"/>
        <v>13.39</v>
      </c>
      <c r="CZ305">
        <f t="shared" si="151"/>
        <v>4.3600000000000003</v>
      </c>
      <c r="DA305">
        <f t="shared" si="152"/>
        <v>3.07</v>
      </c>
      <c r="DB305">
        <f>ROUND((ROUND(AT305*CZ305,2)*1),6)</f>
        <v>4.45</v>
      </c>
      <c r="DC305">
        <f>ROUND((ROUND(AT305*AG305,2)*1),6)</f>
        <v>0</v>
      </c>
      <c r="DD305" t="s">
        <v>3</v>
      </c>
      <c r="DE305" t="s">
        <v>3</v>
      </c>
      <c r="DF305">
        <f t="shared" si="153"/>
        <v>61.05</v>
      </c>
      <c r="DG305">
        <f t="shared" si="154"/>
        <v>0</v>
      </c>
      <c r="DH305">
        <f t="shared" si="155"/>
        <v>0</v>
      </c>
      <c r="DI305">
        <f t="shared" si="125"/>
        <v>0</v>
      </c>
      <c r="DJ305">
        <f t="shared" si="156"/>
        <v>61.05</v>
      </c>
      <c r="DK305">
        <v>0</v>
      </c>
      <c r="DL305" t="s">
        <v>3</v>
      </c>
      <c r="DM305">
        <v>0</v>
      </c>
      <c r="DN305" t="s">
        <v>3</v>
      </c>
      <c r="DO305">
        <v>0</v>
      </c>
    </row>
    <row r="306" spans="1:119" x14ac:dyDescent="0.25">
      <c r="A306">
        <f>ROW(Source!A935)</f>
        <v>935</v>
      </c>
      <c r="B306">
        <v>55890823</v>
      </c>
      <c r="C306">
        <v>54979040</v>
      </c>
      <c r="D306">
        <v>55469490</v>
      </c>
      <c r="E306">
        <v>1</v>
      </c>
      <c r="F306">
        <v>1</v>
      </c>
      <c r="G306">
        <v>1081</v>
      </c>
      <c r="H306">
        <v>3</v>
      </c>
      <c r="I306" t="s">
        <v>1034</v>
      </c>
      <c r="J306" t="s">
        <v>1036</v>
      </c>
      <c r="K306" t="s">
        <v>1035</v>
      </c>
      <c r="L306">
        <v>1355</v>
      </c>
      <c r="N306">
        <v>1010</v>
      </c>
      <c r="O306" t="s">
        <v>40</v>
      </c>
      <c r="P306" t="s">
        <v>40</v>
      </c>
      <c r="Q306">
        <v>100</v>
      </c>
      <c r="W306">
        <v>0</v>
      </c>
      <c r="X306">
        <v>-630890957</v>
      </c>
      <c r="Y306">
        <f>AT306</f>
        <v>0.99328859999999997</v>
      </c>
      <c r="AA306">
        <v>335.14</v>
      </c>
      <c r="AB306">
        <v>0</v>
      </c>
      <c r="AC306">
        <v>0</v>
      </c>
      <c r="AD306">
        <v>0</v>
      </c>
      <c r="AE306">
        <v>38.700000000000003</v>
      </c>
      <c r="AF306">
        <v>0</v>
      </c>
      <c r="AG306">
        <v>0</v>
      </c>
      <c r="AH306">
        <v>0</v>
      </c>
      <c r="AI306">
        <v>8.66</v>
      </c>
      <c r="AJ306">
        <v>1</v>
      </c>
      <c r="AK306">
        <v>1</v>
      </c>
      <c r="AL306">
        <v>1</v>
      </c>
      <c r="AM306">
        <v>0</v>
      </c>
      <c r="AN306">
        <v>0</v>
      </c>
      <c r="AO306">
        <v>0</v>
      </c>
      <c r="AP306">
        <v>1</v>
      </c>
      <c r="AQ306">
        <v>0</v>
      </c>
      <c r="AR306">
        <v>0</v>
      </c>
      <c r="AS306" t="s">
        <v>3</v>
      </c>
      <c r="AT306">
        <v>0.99328859999999997</v>
      </c>
      <c r="AU306" t="s">
        <v>3</v>
      </c>
      <c r="AV306">
        <v>0</v>
      </c>
      <c r="AW306">
        <v>1</v>
      </c>
      <c r="AX306">
        <v>-1</v>
      </c>
      <c r="AY306">
        <v>0</v>
      </c>
      <c r="AZ306">
        <v>0</v>
      </c>
      <c r="BA306" t="s">
        <v>3</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CV306">
        <v>0</v>
      </c>
      <c r="CW306">
        <v>0</v>
      </c>
      <c r="CX306">
        <f>ROUND(Y306*Source!I935,9)</f>
        <v>4.4400000420000003</v>
      </c>
      <c r="CY306">
        <f t="shared" si="150"/>
        <v>335.14</v>
      </c>
      <c r="CZ306">
        <f t="shared" si="151"/>
        <v>38.700000000000003</v>
      </c>
      <c r="DA306">
        <f t="shared" si="152"/>
        <v>8.66</v>
      </c>
      <c r="DB306">
        <f>ROUND(ROUND(AT306*CZ306,2),6)</f>
        <v>38.44</v>
      </c>
      <c r="DC306">
        <f>ROUND(ROUND(AT306*AG306,2),6)</f>
        <v>0</v>
      </c>
      <c r="DD306" t="s">
        <v>3</v>
      </c>
      <c r="DE306" t="s">
        <v>3</v>
      </c>
      <c r="DF306">
        <f t="shared" si="153"/>
        <v>1488.02</v>
      </c>
      <c r="DG306">
        <f t="shared" si="154"/>
        <v>0</v>
      </c>
      <c r="DH306">
        <f t="shared" si="155"/>
        <v>0</v>
      </c>
      <c r="DI306">
        <f t="shared" si="125"/>
        <v>0</v>
      </c>
      <c r="DJ306">
        <f t="shared" si="156"/>
        <v>1488.02</v>
      </c>
      <c r="DK306">
        <v>0</v>
      </c>
      <c r="DL306" t="s">
        <v>3</v>
      </c>
      <c r="DM306">
        <v>0</v>
      </c>
      <c r="DN306" t="s">
        <v>3</v>
      </c>
      <c r="DO306">
        <v>0</v>
      </c>
    </row>
    <row r="307" spans="1:119" x14ac:dyDescent="0.25">
      <c r="A307">
        <f>ROW(Source!A972)</f>
        <v>972</v>
      </c>
      <c r="B307">
        <v>54971259</v>
      </c>
      <c r="C307">
        <v>54979100</v>
      </c>
      <c r="D307">
        <v>55424304</v>
      </c>
      <c r="E307">
        <v>1081</v>
      </c>
      <c r="F307">
        <v>1</v>
      </c>
      <c r="G307">
        <v>1081</v>
      </c>
      <c r="H307">
        <v>1</v>
      </c>
      <c r="I307" t="s">
        <v>1552</v>
      </c>
      <c r="J307" t="s">
        <v>3</v>
      </c>
      <c r="K307" t="s">
        <v>1553</v>
      </c>
      <c r="L307">
        <v>1191</v>
      </c>
      <c r="N307">
        <v>1013</v>
      </c>
      <c r="O307" t="s">
        <v>1554</v>
      </c>
      <c r="P307" t="s">
        <v>1554</v>
      </c>
      <c r="Q307">
        <v>1</v>
      </c>
      <c r="W307">
        <v>0</v>
      </c>
      <c r="X307">
        <v>476480486</v>
      </c>
      <c r="Y307">
        <f>(AT307*1.2)</f>
        <v>21.768000000000001</v>
      </c>
      <c r="AA307">
        <v>0</v>
      </c>
      <c r="AB307">
        <v>0</v>
      </c>
      <c r="AC307">
        <v>0</v>
      </c>
      <c r="AD307">
        <v>0</v>
      </c>
      <c r="AE307">
        <v>0</v>
      </c>
      <c r="AF307">
        <v>0</v>
      </c>
      <c r="AG307">
        <v>0</v>
      </c>
      <c r="AH307">
        <v>0</v>
      </c>
      <c r="AI307">
        <v>1</v>
      </c>
      <c r="AJ307">
        <v>1</v>
      </c>
      <c r="AK307">
        <v>1</v>
      </c>
      <c r="AL307">
        <v>1</v>
      </c>
      <c r="AM307">
        <v>-2</v>
      </c>
      <c r="AN307">
        <v>0</v>
      </c>
      <c r="AO307">
        <v>1</v>
      </c>
      <c r="AP307">
        <v>1</v>
      </c>
      <c r="AQ307">
        <v>0</v>
      </c>
      <c r="AR307">
        <v>0</v>
      </c>
      <c r="AS307" t="s">
        <v>3</v>
      </c>
      <c r="AT307">
        <v>18.14</v>
      </c>
      <c r="AU307" t="s">
        <v>42</v>
      </c>
      <c r="AV307">
        <v>1</v>
      </c>
      <c r="AW307">
        <v>2</v>
      </c>
      <c r="AX307">
        <v>57036539</v>
      </c>
      <c r="AY307">
        <v>1</v>
      </c>
      <c r="AZ307">
        <v>0</v>
      </c>
      <c r="BA307">
        <v>383</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CU307">
        <f>ROUND(AT307*Source!I972*AH307*AL307,2)</f>
        <v>0</v>
      </c>
      <c r="CV307">
        <f>ROUND(Y307*Source!I972,9)</f>
        <v>111.66983999999999</v>
      </c>
      <c r="CW307">
        <v>0</v>
      </c>
      <c r="CX307">
        <f>ROUND(Y307*Source!I972,9)</f>
        <v>111.66983999999999</v>
      </c>
      <c r="CY307">
        <f>AD307</f>
        <v>0</v>
      </c>
      <c r="CZ307">
        <f>AH307</f>
        <v>0</v>
      </c>
      <c r="DA307">
        <f>AL307</f>
        <v>1</v>
      </c>
      <c r="DB307">
        <f>ROUND((ROUND(AT307*CZ307,2)*1.2),6)</f>
        <v>0</v>
      </c>
      <c r="DC307">
        <f>ROUND((ROUND(AT307*AG307,2)*1.2),6)</f>
        <v>0</v>
      </c>
      <c r="DD307" t="s">
        <v>3</v>
      </c>
      <c r="DE307" t="s">
        <v>3</v>
      </c>
      <c r="DF307">
        <f t="shared" ref="DF307:DF320" si="157">ROUND(ROUND(AE307,2)*CX307,2)</f>
        <v>0</v>
      </c>
      <c r="DG307">
        <f t="shared" si="154"/>
        <v>0</v>
      </c>
      <c r="DH307">
        <f t="shared" si="155"/>
        <v>0</v>
      </c>
      <c r="DI307">
        <f t="shared" si="125"/>
        <v>0</v>
      </c>
      <c r="DJ307">
        <f>DI307</f>
        <v>0</v>
      </c>
      <c r="DK307">
        <v>0</v>
      </c>
      <c r="DL307" t="s">
        <v>3</v>
      </c>
      <c r="DM307">
        <v>0</v>
      </c>
      <c r="DN307" t="s">
        <v>3</v>
      </c>
      <c r="DO307">
        <v>0</v>
      </c>
    </row>
    <row r="308" spans="1:119" x14ac:dyDescent="0.25">
      <c r="A308">
        <f>ROW(Source!A972)</f>
        <v>972</v>
      </c>
      <c r="B308">
        <v>54971259</v>
      </c>
      <c r="C308">
        <v>54979100</v>
      </c>
      <c r="D308">
        <v>55490209</v>
      </c>
      <c r="E308">
        <v>1</v>
      </c>
      <c r="F308">
        <v>1</v>
      </c>
      <c r="G308">
        <v>1081</v>
      </c>
      <c r="H308">
        <v>2</v>
      </c>
      <c r="I308" t="s">
        <v>1555</v>
      </c>
      <c r="J308" t="s">
        <v>1556</v>
      </c>
      <c r="K308" t="s">
        <v>1557</v>
      </c>
      <c r="L308">
        <v>1368</v>
      </c>
      <c r="N308">
        <v>1011</v>
      </c>
      <c r="O308" t="s">
        <v>1558</v>
      </c>
      <c r="P308" t="s">
        <v>1558</v>
      </c>
      <c r="Q308">
        <v>1</v>
      </c>
      <c r="W308">
        <v>0</v>
      </c>
      <c r="X308">
        <v>874612079</v>
      </c>
      <c r="Y308">
        <f>(AT308*1.2)</f>
        <v>0.06</v>
      </c>
      <c r="AA308">
        <v>0</v>
      </c>
      <c r="AB308">
        <v>87.01</v>
      </c>
      <c r="AC308">
        <v>13.21</v>
      </c>
      <c r="AD308">
        <v>0</v>
      </c>
      <c r="AE308">
        <v>0</v>
      </c>
      <c r="AF308">
        <v>83.1</v>
      </c>
      <c r="AG308">
        <v>12.62</v>
      </c>
      <c r="AH308">
        <v>0</v>
      </c>
      <c r="AI308">
        <v>1</v>
      </c>
      <c r="AJ308">
        <v>1</v>
      </c>
      <c r="AK308">
        <v>1</v>
      </c>
      <c r="AL308">
        <v>1</v>
      </c>
      <c r="AM308">
        <v>-2</v>
      </c>
      <c r="AN308">
        <v>0</v>
      </c>
      <c r="AO308">
        <v>1</v>
      </c>
      <c r="AP308">
        <v>1</v>
      </c>
      <c r="AQ308">
        <v>0</v>
      </c>
      <c r="AR308">
        <v>0</v>
      </c>
      <c r="AS308" t="s">
        <v>3</v>
      </c>
      <c r="AT308">
        <v>0.05</v>
      </c>
      <c r="AU308" t="s">
        <v>42</v>
      </c>
      <c r="AV308">
        <v>0</v>
      </c>
      <c r="AW308">
        <v>2</v>
      </c>
      <c r="AX308">
        <v>57036540</v>
      </c>
      <c r="AY308">
        <v>1</v>
      </c>
      <c r="AZ308">
        <v>0</v>
      </c>
      <c r="BA308">
        <v>384</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CV308">
        <v>0</v>
      </c>
      <c r="CW308">
        <f>ROUND(Y308*Source!I972*DO308,9)</f>
        <v>3.884436</v>
      </c>
      <c r="CX308">
        <f>ROUND(Y308*Source!I972,9)</f>
        <v>0.30780000000000002</v>
      </c>
      <c r="CY308">
        <f>AB308</f>
        <v>87.01</v>
      </c>
      <c r="CZ308">
        <f>AF308</f>
        <v>83.1</v>
      </c>
      <c r="DA308">
        <f>AJ308</f>
        <v>1</v>
      </c>
      <c r="DB308">
        <f>ROUND((ROUND(AT308*CZ308,2)*1.2),6)</f>
        <v>4.992</v>
      </c>
      <c r="DC308">
        <f>ROUND((ROUND(AT308*AG308,2)*1.2),6)</f>
        <v>0.75600000000000001</v>
      </c>
      <c r="DD308" t="s">
        <v>3</v>
      </c>
      <c r="DE308" t="s">
        <v>3</v>
      </c>
      <c r="DF308">
        <f t="shared" si="157"/>
        <v>0</v>
      </c>
      <c r="DG308">
        <f t="shared" si="154"/>
        <v>25.58</v>
      </c>
      <c r="DH308">
        <f t="shared" si="155"/>
        <v>3.88</v>
      </c>
      <c r="DI308">
        <f t="shared" si="125"/>
        <v>0</v>
      </c>
      <c r="DJ308">
        <f>DG308</f>
        <v>25.58</v>
      </c>
      <c r="DK308">
        <v>0</v>
      </c>
      <c r="DL308" t="s">
        <v>1559</v>
      </c>
      <c r="DM308">
        <v>0</v>
      </c>
      <c r="DN308" t="s">
        <v>1554</v>
      </c>
      <c r="DO308">
        <v>12.62</v>
      </c>
    </row>
    <row r="309" spans="1:119" x14ac:dyDescent="0.25">
      <c r="A309">
        <f>ROW(Source!A972)</f>
        <v>972</v>
      </c>
      <c r="B309">
        <v>54971259</v>
      </c>
      <c r="C309">
        <v>54979100</v>
      </c>
      <c r="D309">
        <v>55490270</v>
      </c>
      <c r="E309">
        <v>1</v>
      </c>
      <c r="F309">
        <v>1</v>
      </c>
      <c r="G309">
        <v>1081</v>
      </c>
      <c r="H309">
        <v>2</v>
      </c>
      <c r="I309" t="s">
        <v>1589</v>
      </c>
      <c r="J309" t="s">
        <v>1590</v>
      </c>
      <c r="K309" t="s">
        <v>1591</v>
      </c>
      <c r="L309">
        <v>1368</v>
      </c>
      <c r="N309">
        <v>1011</v>
      </c>
      <c r="O309" t="s">
        <v>1558</v>
      </c>
      <c r="P309" t="s">
        <v>1558</v>
      </c>
      <c r="Q309">
        <v>1</v>
      </c>
      <c r="W309">
        <v>0</v>
      </c>
      <c r="X309">
        <v>-1412866184</v>
      </c>
      <c r="Y309">
        <f>(AT309*1.2)</f>
        <v>0.252</v>
      </c>
      <c r="AA309">
        <v>0</v>
      </c>
      <c r="AB309">
        <v>0.44</v>
      </c>
      <c r="AC309">
        <v>0</v>
      </c>
      <c r="AD309">
        <v>0</v>
      </c>
      <c r="AE309">
        <v>0</v>
      </c>
      <c r="AF309">
        <v>0.42</v>
      </c>
      <c r="AG309">
        <v>0</v>
      </c>
      <c r="AH309">
        <v>0</v>
      </c>
      <c r="AI309">
        <v>1</v>
      </c>
      <c r="AJ309">
        <v>1</v>
      </c>
      <c r="AK309">
        <v>1</v>
      </c>
      <c r="AL309">
        <v>1</v>
      </c>
      <c r="AM309">
        <v>-2</v>
      </c>
      <c r="AN309">
        <v>0</v>
      </c>
      <c r="AO309">
        <v>1</v>
      </c>
      <c r="AP309">
        <v>1</v>
      </c>
      <c r="AQ309">
        <v>0</v>
      </c>
      <c r="AR309">
        <v>0</v>
      </c>
      <c r="AS309" t="s">
        <v>3</v>
      </c>
      <c r="AT309">
        <v>0.21</v>
      </c>
      <c r="AU309" t="s">
        <v>42</v>
      </c>
      <c r="AV309">
        <v>0</v>
      </c>
      <c r="AW309">
        <v>2</v>
      </c>
      <c r="AX309">
        <v>57036541</v>
      </c>
      <c r="AY309">
        <v>1</v>
      </c>
      <c r="AZ309">
        <v>0</v>
      </c>
      <c r="BA309">
        <v>385</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CV309">
        <v>0</v>
      </c>
      <c r="CW309">
        <f>ROUND(Y309*Source!I972*DO309,9)</f>
        <v>0</v>
      </c>
      <c r="CX309">
        <f>ROUND(Y309*Source!I972,9)</f>
        <v>1.2927599999999999</v>
      </c>
      <c r="CY309">
        <f>AB309</f>
        <v>0.44</v>
      </c>
      <c r="CZ309">
        <f>AF309</f>
        <v>0.42</v>
      </c>
      <c r="DA309">
        <f>AJ309</f>
        <v>1</v>
      </c>
      <c r="DB309">
        <f>ROUND((ROUND(AT309*CZ309,2)*1.2),6)</f>
        <v>0.108</v>
      </c>
      <c r="DC309">
        <f>ROUND((ROUND(AT309*AG309,2)*1.2),6)</f>
        <v>0</v>
      </c>
      <c r="DD309" t="s">
        <v>3</v>
      </c>
      <c r="DE309" t="s">
        <v>3</v>
      </c>
      <c r="DF309">
        <f t="shared" si="157"/>
        <v>0</v>
      </c>
      <c r="DG309">
        <f t="shared" si="154"/>
        <v>0.54</v>
      </c>
      <c r="DH309">
        <f t="shared" si="155"/>
        <v>0</v>
      </c>
      <c r="DI309">
        <f t="shared" si="125"/>
        <v>0</v>
      </c>
      <c r="DJ309">
        <f>DG309</f>
        <v>0.54</v>
      </c>
      <c r="DK309">
        <v>0</v>
      </c>
      <c r="DL309" t="s">
        <v>3</v>
      </c>
      <c r="DM309">
        <v>0</v>
      </c>
      <c r="DN309" t="s">
        <v>3</v>
      </c>
      <c r="DO309">
        <v>0</v>
      </c>
    </row>
    <row r="310" spans="1:119" x14ac:dyDescent="0.25">
      <c r="A310">
        <f>ROW(Source!A972)</f>
        <v>972</v>
      </c>
      <c r="B310">
        <v>54971259</v>
      </c>
      <c r="C310">
        <v>54979100</v>
      </c>
      <c r="D310">
        <v>55489510</v>
      </c>
      <c r="E310">
        <v>1</v>
      </c>
      <c r="F310">
        <v>1</v>
      </c>
      <c r="G310">
        <v>1081</v>
      </c>
      <c r="H310">
        <v>2</v>
      </c>
      <c r="I310" t="s">
        <v>1697</v>
      </c>
      <c r="J310" t="s">
        <v>1698</v>
      </c>
      <c r="K310" t="s">
        <v>1699</v>
      </c>
      <c r="L310">
        <v>1368</v>
      </c>
      <c r="N310">
        <v>1011</v>
      </c>
      <c r="O310" t="s">
        <v>1558</v>
      </c>
      <c r="P310" t="s">
        <v>1558</v>
      </c>
      <c r="Q310">
        <v>1</v>
      </c>
      <c r="W310">
        <v>0</v>
      </c>
      <c r="X310">
        <v>1364481760</v>
      </c>
      <c r="Y310">
        <f>(AT310*1.2)</f>
        <v>5.3999999999999999E-2</v>
      </c>
      <c r="AA310">
        <v>0</v>
      </c>
      <c r="AB310">
        <v>56.43</v>
      </c>
      <c r="AC310">
        <v>13.21</v>
      </c>
      <c r="AD310">
        <v>0</v>
      </c>
      <c r="AE310">
        <v>0</v>
      </c>
      <c r="AF310">
        <v>53.9</v>
      </c>
      <c r="AG310">
        <v>12.62</v>
      </c>
      <c r="AH310">
        <v>0</v>
      </c>
      <c r="AI310">
        <v>1</v>
      </c>
      <c r="AJ310">
        <v>1</v>
      </c>
      <c r="AK310">
        <v>1</v>
      </c>
      <c r="AL310">
        <v>1</v>
      </c>
      <c r="AM310">
        <v>-2</v>
      </c>
      <c r="AN310">
        <v>0</v>
      </c>
      <c r="AO310">
        <v>1</v>
      </c>
      <c r="AP310">
        <v>1</v>
      </c>
      <c r="AQ310">
        <v>0</v>
      </c>
      <c r="AR310">
        <v>0</v>
      </c>
      <c r="AS310" t="s">
        <v>3</v>
      </c>
      <c r="AT310">
        <v>4.4999999999999998E-2</v>
      </c>
      <c r="AU310" t="s">
        <v>42</v>
      </c>
      <c r="AV310">
        <v>0</v>
      </c>
      <c r="AW310">
        <v>2</v>
      </c>
      <c r="AX310">
        <v>57036542</v>
      </c>
      <c r="AY310">
        <v>1</v>
      </c>
      <c r="AZ310">
        <v>0</v>
      </c>
      <c r="BA310">
        <v>386</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CV310">
        <v>0</v>
      </c>
      <c r="CW310">
        <f>ROUND(Y310*Source!I972*DO310,9)</f>
        <v>3.4959924</v>
      </c>
      <c r="CX310">
        <f>ROUND(Y310*Source!I972,9)</f>
        <v>0.27701999999999999</v>
      </c>
      <c r="CY310">
        <f>AB310</f>
        <v>56.43</v>
      </c>
      <c r="CZ310">
        <f>AF310</f>
        <v>53.9</v>
      </c>
      <c r="DA310">
        <f>AJ310</f>
        <v>1</v>
      </c>
      <c r="DB310">
        <f>ROUND((ROUND(AT310*CZ310,2)*1.2),6)</f>
        <v>2.9159999999999999</v>
      </c>
      <c r="DC310">
        <f>ROUND((ROUND(AT310*AG310,2)*1.2),6)</f>
        <v>0.68400000000000005</v>
      </c>
      <c r="DD310" t="s">
        <v>3</v>
      </c>
      <c r="DE310" t="s">
        <v>3</v>
      </c>
      <c r="DF310">
        <f t="shared" si="157"/>
        <v>0</v>
      </c>
      <c r="DG310">
        <f t="shared" si="154"/>
        <v>14.93</v>
      </c>
      <c r="DH310">
        <f t="shared" si="155"/>
        <v>3.5</v>
      </c>
      <c r="DI310">
        <f t="shared" si="125"/>
        <v>0</v>
      </c>
      <c r="DJ310">
        <f>DG310</f>
        <v>14.93</v>
      </c>
      <c r="DK310">
        <v>0</v>
      </c>
      <c r="DL310" t="s">
        <v>1559</v>
      </c>
      <c r="DM310">
        <v>0</v>
      </c>
      <c r="DN310" t="s">
        <v>1554</v>
      </c>
      <c r="DO310">
        <v>12.62</v>
      </c>
    </row>
    <row r="311" spans="1:119" x14ac:dyDescent="0.25">
      <c r="A311">
        <f>ROW(Source!A972)</f>
        <v>972</v>
      </c>
      <c r="B311">
        <v>54971259</v>
      </c>
      <c r="C311">
        <v>54979100</v>
      </c>
      <c r="D311">
        <v>55459234</v>
      </c>
      <c r="E311">
        <v>1</v>
      </c>
      <c r="F311">
        <v>1</v>
      </c>
      <c r="G311">
        <v>1081</v>
      </c>
      <c r="H311">
        <v>3</v>
      </c>
      <c r="I311" t="s">
        <v>1700</v>
      </c>
      <c r="J311" t="s">
        <v>1701</v>
      </c>
      <c r="K311" t="s">
        <v>1702</v>
      </c>
      <c r="L311">
        <v>1346</v>
      </c>
      <c r="N311">
        <v>1009</v>
      </c>
      <c r="O311" t="s">
        <v>222</v>
      </c>
      <c r="P311" t="s">
        <v>222</v>
      </c>
      <c r="Q311">
        <v>1</v>
      </c>
      <c r="W311">
        <v>0</v>
      </c>
      <c r="X311">
        <v>1343467368</v>
      </c>
      <c r="Y311">
        <f>(AT311*1)</f>
        <v>3.0000000000000001E-3</v>
      </c>
      <c r="AA311">
        <v>1.61</v>
      </c>
      <c r="AB311">
        <v>0</v>
      </c>
      <c r="AC311">
        <v>0</v>
      </c>
      <c r="AD311">
        <v>0</v>
      </c>
      <c r="AE311">
        <v>1.61</v>
      </c>
      <c r="AF311">
        <v>0</v>
      </c>
      <c r="AG311">
        <v>0</v>
      </c>
      <c r="AH311">
        <v>0</v>
      </c>
      <c r="AI311">
        <v>1</v>
      </c>
      <c r="AJ311">
        <v>1</v>
      </c>
      <c r="AK311">
        <v>1</v>
      </c>
      <c r="AL311">
        <v>1</v>
      </c>
      <c r="AM311">
        <v>-2</v>
      </c>
      <c r="AN311">
        <v>0</v>
      </c>
      <c r="AO311">
        <v>1</v>
      </c>
      <c r="AP311">
        <v>1</v>
      </c>
      <c r="AQ311">
        <v>0</v>
      </c>
      <c r="AR311">
        <v>0</v>
      </c>
      <c r="AS311" t="s">
        <v>3</v>
      </c>
      <c r="AT311">
        <v>3.0000000000000001E-3</v>
      </c>
      <c r="AU311" t="s">
        <v>22</v>
      </c>
      <c r="AV311">
        <v>0</v>
      </c>
      <c r="AW311">
        <v>2</v>
      </c>
      <c r="AX311">
        <v>57036543</v>
      </c>
      <c r="AY311">
        <v>1</v>
      </c>
      <c r="AZ311">
        <v>0</v>
      </c>
      <c r="BA311">
        <v>387</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CV311">
        <v>0</v>
      </c>
      <c r="CW311">
        <v>0</v>
      </c>
      <c r="CX311">
        <f>ROUND(Y311*Source!I972,9)</f>
        <v>1.5389999999999999E-2</v>
      </c>
      <c r="CY311">
        <f t="shared" ref="CY311:CY316" si="158">AA311</f>
        <v>1.61</v>
      </c>
      <c r="CZ311">
        <f t="shared" ref="CZ311:CZ316" si="159">AE311</f>
        <v>1.61</v>
      </c>
      <c r="DA311">
        <f t="shared" ref="DA311:DA316" si="160">AI311</f>
        <v>1</v>
      </c>
      <c r="DB311">
        <f>ROUND((ROUND(AT311*CZ311,2)*1),6)</f>
        <v>0</v>
      </c>
      <c r="DC311">
        <f>ROUND((ROUND(AT311*AG311,2)*1),6)</f>
        <v>0</v>
      </c>
      <c r="DD311" t="s">
        <v>3</v>
      </c>
      <c r="DE311" t="s">
        <v>3</v>
      </c>
      <c r="DF311">
        <f t="shared" si="157"/>
        <v>0.02</v>
      </c>
      <c r="DG311">
        <f t="shared" si="154"/>
        <v>0</v>
      </c>
      <c r="DH311">
        <f t="shared" si="155"/>
        <v>0</v>
      </c>
      <c r="DI311">
        <f t="shared" si="125"/>
        <v>0</v>
      </c>
      <c r="DJ311">
        <f t="shared" ref="DJ311:DJ316" si="161">DF311</f>
        <v>0.02</v>
      </c>
      <c r="DK311">
        <v>0</v>
      </c>
      <c r="DL311" t="s">
        <v>3</v>
      </c>
      <c r="DM311">
        <v>0</v>
      </c>
      <c r="DN311" t="s">
        <v>3</v>
      </c>
      <c r="DO311">
        <v>0</v>
      </c>
    </row>
    <row r="312" spans="1:119" x14ac:dyDescent="0.25">
      <c r="A312">
        <f>ROW(Source!A972)</f>
        <v>972</v>
      </c>
      <c r="B312">
        <v>54971259</v>
      </c>
      <c r="C312">
        <v>54979100</v>
      </c>
      <c r="D312">
        <v>55466158</v>
      </c>
      <c r="E312">
        <v>1</v>
      </c>
      <c r="F312">
        <v>1</v>
      </c>
      <c r="G312">
        <v>1081</v>
      </c>
      <c r="H312">
        <v>3</v>
      </c>
      <c r="I312" t="s">
        <v>1703</v>
      </c>
      <c r="J312" t="s">
        <v>1704</v>
      </c>
      <c r="K312" t="s">
        <v>1705</v>
      </c>
      <c r="L312">
        <v>1354</v>
      </c>
      <c r="N312">
        <v>1010</v>
      </c>
      <c r="O312" t="s">
        <v>266</v>
      </c>
      <c r="P312" t="s">
        <v>266</v>
      </c>
      <c r="Q312">
        <v>1</v>
      </c>
      <c r="W312">
        <v>0</v>
      </c>
      <c r="X312">
        <v>-400075818</v>
      </c>
      <c r="Y312">
        <f>(AT312*1)</f>
        <v>0.14000000000000001</v>
      </c>
      <c r="AA312">
        <v>48.47</v>
      </c>
      <c r="AB312">
        <v>0</v>
      </c>
      <c r="AC312">
        <v>0</v>
      </c>
      <c r="AD312">
        <v>0</v>
      </c>
      <c r="AE312">
        <v>48.47</v>
      </c>
      <c r="AF312">
        <v>0</v>
      </c>
      <c r="AG312">
        <v>0</v>
      </c>
      <c r="AH312">
        <v>0</v>
      </c>
      <c r="AI312">
        <v>1</v>
      </c>
      <c r="AJ312">
        <v>1</v>
      </c>
      <c r="AK312">
        <v>1</v>
      </c>
      <c r="AL312">
        <v>1</v>
      </c>
      <c r="AM312">
        <v>-2</v>
      </c>
      <c r="AN312">
        <v>0</v>
      </c>
      <c r="AO312">
        <v>1</v>
      </c>
      <c r="AP312">
        <v>1</v>
      </c>
      <c r="AQ312">
        <v>0</v>
      </c>
      <c r="AR312">
        <v>0</v>
      </c>
      <c r="AS312" t="s">
        <v>3</v>
      </c>
      <c r="AT312">
        <v>0.14000000000000001</v>
      </c>
      <c r="AU312" t="s">
        <v>22</v>
      </c>
      <c r="AV312">
        <v>0</v>
      </c>
      <c r="AW312">
        <v>2</v>
      </c>
      <c r="AX312">
        <v>57036544</v>
      </c>
      <c r="AY312">
        <v>1</v>
      </c>
      <c r="AZ312">
        <v>0</v>
      </c>
      <c r="BA312">
        <v>388</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CV312">
        <v>0</v>
      </c>
      <c r="CW312">
        <v>0</v>
      </c>
      <c r="CX312">
        <f>ROUND(Y312*Source!I972,9)</f>
        <v>0.71819999999999995</v>
      </c>
      <c r="CY312">
        <f t="shared" si="158"/>
        <v>48.47</v>
      </c>
      <c r="CZ312">
        <f t="shared" si="159"/>
        <v>48.47</v>
      </c>
      <c r="DA312">
        <f t="shared" si="160"/>
        <v>1</v>
      </c>
      <c r="DB312">
        <f>ROUND((ROUND(AT312*CZ312,2)*1),6)</f>
        <v>6.79</v>
      </c>
      <c r="DC312">
        <f>ROUND((ROUND(AT312*AG312,2)*1),6)</f>
        <v>0</v>
      </c>
      <c r="DD312" t="s">
        <v>3</v>
      </c>
      <c r="DE312" t="s">
        <v>3</v>
      </c>
      <c r="DF312">
        <f t="shared" si="157"/>
        <v>34.81</v>
      </c>
      <c r="DG312">
        <f t="shared" si="154"/>
        <v>0</v>
      </c>
      <c r="DH312">
        <f t="shared" si="155"/>
        <v>0</v>
      </c>
      <c r="DI312">
        <f t="shared" si="125"/>
        <v>0</v>
      </c>
      <c r="DJ312">
        <f t="shared" si="161"/>
        <v>34.81</v>
      </c>
      <c r="DK312">
        <v>0</v>
      </c>
      <c r="DL312" t="s">
        <v>3</v>
      </c>
      <c r="DM312">
        <v>0</v>
      </c>
      <c r="DN312" t="s">
        <v>3</v>
      </c>
      <c r="DO312">
        <v>0</v>
      </c>
    </row>
    <row r="313" spans="1:119" x14ac:dyDescent="0.25">
      <c r="A313">
        <f>ROW(Source!A972)</f>
        <v>972</v>
      </c>
      <c r="B313">
        <v>54971259</v>
      </c>
      <c r="C313">
        <v>54979100</v>
      </c>
      <c r="D313">
        <v>55459835</v>
      </c>
      <c r="E313">
        <v>1</v>
      </c>
      <c r="F313">
        <v>1</v>
      </c>
      <c r="G313">
        <v>1081</v>
      </c>
      <c r="H313">
        <v>3</v>
      </c>
      <c r="I313" t="s">
        <v>1706</v>
      </c>
      <c r="J313" t="s">
        <v>1707</v>
      </c>
      <c r="K313" t="s">
        <v>1708</v>
      </c>
      <c r="L313">
        <v>1348</v>
      </c>
      <c r="N313">
        <v>1009</v>
      </c>
      <c r="O313" t="s">
        <v>1092</v>
      </c>
      <c r="P313" t="s">
        <v>1092</v>
      </c>
      <c r="Q313">
        <v>1000</v>
      </c>
      <c r="W313">
        <v>0</v>
      </c>
      <c r="X313">
        <v>-1860917919</v>
      </c>
      <c r="Y313">
        <f>(AT313*1)</f>
        <v>7.9999999999999996E-6</v>
      </c>
      <c r="AA313">
        <v>12521.99</v>
      </c>
      <c r="AB313">
        <v>0</v>
      </c>
      <c r="AC313">
        <v>0</v>
      </c>
      <c r="AD313">
        <v>0</v>
      </c>
      <c r="AE313">
        <v>12521.99</v>
      </c>
      <c r="AF313">
        <v>0</v>
      </c>
      <c r="AG313">
        <v>0</v>
      </c>
      <c r="AH313">
        <v>0</v>
      </c>
      <c r="AI313">
        <v>1</v>
      </c>
      <c r="AJ313">
        <v>1</v>
      </c>
      <c r="AK313">
        <v>1</v>
      </c>
      <c r="AL313">
        <v>1</v>
      </c>
      <c r="AM313">
        <v>-2</v>
      </c>
      <c r="AN313">
        <v>0</v>
      </c>
      <c r="AO313">
        <v>1</v>
      </c>
      <c r="AP313">
        <v>1</v>
      </c>
      <c r="AQ313">
        <v>0</v>
      </c>
      <c r="AR313">
        <v>0</v>
      </c>
      <c r="AS313" t="s">
        <v>3</v>
      </c>
      <c r="AT313">
        <v>7.9999999999999996E-6</v>
      </c>
      <c r="AU313" t="s">
        <v>22</v>
      </c>
      <c r="AV313">
        <v>0</v>
      </c>
      <c r="AW313">
        <v>2</v>
      </c>
      <c r="AX313">
        <v>57036545</v>
      </c>
      <c r="AY313">
        <v>1</v>
      </c>
      <c r="AZ313">
        <v>0</v>
      </c>
      <c r="BA313">
        <v>389</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CV313">
        <v>0</v>
      </c>
      <c r="CW313">
        <v>0</v>
      </c>
      <c r="CX313">
        <f>ROUND(Y313*Source!I972,9)</f>
        <v>4.104E-5</v>
      </c>
      <c r="CY313">
        <f t="shared" si="158"/>
        <v>12521.99</v>
      </c>
      <c r="CZ313">
        <f t="shared" si="159"/>
        <v>12521.99</v>
      </c>
      <c r="DA313">
        <f t="shared" si="160"/>
        <v>1</v>
      </c>
      <c r="DB313">
        <f>ROUND((ROUND(AT313*CZ313,2)*1),6)</f>
        <v>0.1</v>
      </c>
      <c r="DC313">
        <f>ROUND((ROUND(AT313*AG313,2)*1),6)</f>
        <v>0</v>
      </c>
      <c r="DD313" t="s">
        <v>3</v>
      </c>
      <c r="DE313" t="s">
        <v>3</v>
      </c>
      <c r="DF313">
        <f t="shared" si="157"/>
        <v>0.51</v>
      </c>
      <c r="DG313">
        <f t="shared" si="154"/>
        <v>0</v>
      </c>
      <c r="DH313">
        <f t="shared" si="155"/>
        <v>0</v>
      </c>
      <c r="DI313">
        <f t="shared" si="125"/>
        <v>0</v>
      </c>
      <c r="DJ313">
        <f t="shared" si="161"/>
        <v>0.51</v>
      </c>
      <c r="DK313">
        <v>0</v>
      </c>
      <c r="DL313" t="s">
        <v>3</v>
      </c>
      <c r="DM313">
        <v>0</v>
      </c>
      <c r="DN313" t="s">
        <v>3</v>
      </c>
      <c r="DO313">
        <v>0</v>
      </c>
    </row>
    <row r="314" spans="1:119" x14ac:dyDescent="0.25">
      <c r="A314">
        <f>ROW(Source!A972)</f>
        <v>972</v>
      </c>
      <c r="B314">
        <v>54971259</v>
      </c>
      <c r="C314">
        <v>54979100</v>
      </c>
      <c r="D314">
        <v>55482478</v>
      </c>
      <c r="E314">
        <v>1</v>
      </c>
      <c r="F314">
        <v>1</v>
      </c>
      <c r="G314">
        <v>1081</v>
      </c>
      <c r="H314">
        <v>3</v>
      </c>
      <c r="I314" t="s">
        <v>1204</v>
      </c>
      <c r="J314" t="s">
        <v>1206</v>
      </c>
      <c r="K314" t="s">
        <v>1205</v>
      </c>
      <c r="L314">
        <v>1354</v>
      </c>
      <c r="N314">
        <v>1010</v>
      </c>
      <c r="O314" t="s">
        <v>266</v>
      </c>
      <c r="P314" t="s">
        <v>266</v>
      </c>
      <c r="Q314">
        <v>1</v>
      </c>
      <c r="W314">
        <v>0</v>
      </c>
      <c r="X314">
        <v>-1244114831</v>
      </c>
      <c r="Y314">
        <f>AT314</f>
        <v>33.3333333</v>
      </c>
      <c r="AA314">
        <v>511.23</v>
      </c>
      <c r="AB314">
        <v>0</v>
      </c>
      <c r="AC314">
        <v>0</v>
      </c>
      <c r="AD314">
        <v>0</v>
      </c>
      <c r="AE314">
        <v>511.23</v>
      </c>
      <c r="AF314">
        <v>0</v>
      </c>
      <c r="AG314">
        <v>0</v>
      </c>
      <c r="AH314">
        <v>0</v>
      </c>
      <c r="AI314">
        <v>1</v>
      </c>
      <c r="AJ314">
        <v>1</v>
      </c>
      <c r="AK314">
        <v>1</v>
      </c>
      <c r="AL314">
        <v>1</v>
      </c>
      <c r="AM314">
        <v>0</v>
      </c>
      <c r="AN314">
        <v>0</v>
      </c>
      <c r="AO314">
        <v>0</v>
      </c>
      <c r="AP314">
        <v>1</v>
      </c>
      <c r="AQ314">
        <v>0</v>
      </c>
      <c r="AR314">
        <v>0</v>
      </c>
      <c r="AS314" t="s">
        <v>3</v>
      </c>
      <c r="AT314">
        <v>33.3333333</v>
      </c>
      <c r="AU314" t="s">
        <v>3</v>
      </c>
      <c r="AV314">
        <v>0</v>
      </c>
      <c r="AW314">
        <v>1</v>
      </c>
      <c r="AX314">
        <v>-1</v>
      </c>
      <c r="AY314">
        <v>0</v>
      </c>
      <c r="AZ314">
        <v>0</v>
      </c>
      <c r="BA314" t="s">
        <v>3</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CV314">
        <v>0</v>
      </c>
      <c r="CW314">
        <v>0</v>
      </c>
      <c r="CX314">
        <f>ROUND(Y314*Source!I972,9)</f>
        <v>170.99999982899999</v>
      </c>
      <c r="CY314">
        <f t="shared" si="158"/>
        <v>511.23</v>
      </c>
      <c r="CZ314">
        <f t="shared" si="159"/>
        <v>511.23</v>
      </c>
      <c r="DA314">
        <f t="shared" si="160"/>
        <v>1</v>
      </c>
      <c r="DB314">
        <f>ROUND(ROUND(AT314*CZ314,2),6)</f>
        <v>17041</v>
      </c>
      <c r="DC314">
        <f>ROUND(ROUND(AT314*AG314,2),6)</f>
        <v>0</v>
      </c>
      <c r="DD314" t="s">
        <v>3</v>
      </c>
      <c r="DE314" t="s">
        <v>3</v>
      </c>
      <c r="DF314">
        <f t="shared" si="157"/>
        <v>87420.33</v>
      </c>
      <c r="DG314">
        <f t="shared" si="154"/>
        <v>0</v>
      </c>
      <c r="DH314">
        <f t="shared" si="155"/>
        <v>0</v>
      </c>
      <c r="DI314">
        <f t="shared" si="125"/>
        <v>0</v>
      </c>
      <c r="DJ314">
        <f t="shared" si="161"/>
        <v>87420.33</v>
      </c>
      <c r="DK314">
        <v>0</v>
      </c>
      <c r="DL314" t="s">
        <v>3</v>
      </c>
      <c r="DM314">
        <v>0</v>
      </c>
      <c r="DN314" t="s">
        <v>3</v>
      </c>
      <c r="DO314">
        <v>0</v>
      </c>
    </row>
    <row r="315" spans="1:119" x14ac:dyDescent="0.25">
      <c r="A315">
        <f>ROW(Source!A972)</f>
        <v>972</v>
      </c>
      <c r="B315">
        <v>54971259</v>
      </c>
      <c r="C315">
        <v>54979100</v>
      </c>
      <c r="D315">
        <v>55469222</v>
      </c>
      <c r="E315">
        <v>1</v>
      </c>
      <c r="F315">
        <v>1</v>
      </c>
      <c r="G315">
        <v>1081</v>
      </c>
      <c r="H315">
        <v>3</v>
      </c>
      <c r="I315" t="s">
        <v>1709</v>
      </c>
      <c r="J315" t="s">
        <v>1710</v>
      </c>
      <c r="K315" t="s">
        <v>1711</v>
      </c>
      <c r="L315">
        <v>1354</v>
      </c>
      <c r="N315">
        <v>1010</v>
      </c>
      <c r="O315" t="s">
        <v>266</v>
      </c>
      <c r="P315" t="s">
        <v>266</v>
      </c>
      <c r="Q315">
        <v>1</v>
      </c>
      <c r="W315">
        <v>0</v>
      </c>
      <c r="X315">
        <v>-1452932200</v>
      </c>
      <c r="Y315">
        <f>(AT315*1)</f>
        <v>1.02</v>
      </c>
      <c r="AA315">
        <v>4.3600000000000003</v>
      </c>
      <c r="AB315">
        <v>0</v>
      </c>
      <c r="AC315">
        <v>0</v>
      </c>
      <c r="AD315">
        <v>0</v>
      </c>
      <c r="AE315">
        <v>4.3600000000000003</v>
      </c>
      <c r="AF315">
        <v>0</v>
      </c>
      <c r="AG315">
        <v>0</v>
      </c>
      <c r="AH315">
        <v>0</v>
      </c>
      <c r="AI315">
        <v>1</v>
      </c>
      <c r="AJ315">
        <v>1</v>
      </c>
      <c r="AK315">
        <v>1</v>
      </c>
      <c r="AL315">
        <v>1</v>
      </c>
      <c r="AM315">
        <v>-2</v>
      </c>
      <c r="AN315">
        <v>0</v>
      </c>
      <c r="AO315">
        <v>1</v>
      </c>
      <c r="AP315">
        <v>1</v>
      </c>
      <c r="AQ315">
        <v>0</v>
      </c>
      <c r="AR315">
        <v>0</v>
      </c>
      <c r="AS315" t="s">
        <v>3</v>
      </c>
      <c r="AT315">
        <v>1.02</v>
      </c>
      <c r="AU315" t="s">
        <v>22</v>
      </c>
      <c r="AV315">
        <v>0</v>
      </c>
      <c r="AW315">
        <v>2</v>
      </c>
      <c r="AX315">
        <v>57036546</v>
      </c>
      <c r="AY315">
        <v>1</v>
      </c>
      <c r="AZ315">
        <v>0</v>
      </c>
      <c r="BA315">
        <v>390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CV315">
        <v>0</v>
      </c>
      <c r="CW315">
        <v>0</v>
      </c>
      <c r="CX315">
        <f>ROUND(Y315*Source!I972,9)</f>
        <v>5.2325999999999997</v>
      </c>
      <c r="CY315">
        <f t="shared" si="158"/>
        <v>4.3600000000000003</v>
      </c>
      <c r="CZ315">
        <f t="shared" si="159"/>
        <v>4.3600000000000003</v>
      </c>
      <c r="DA315">
        <f t="shared" si="160"/>
        <v>1</v>
      </c>
      <c r="DB315">
        <f>ROUND((ROUND(AT315*CZ315,2)*1),6)</f>
        <v>4.45</v>
      </c>
      <c r="DC315">
        <f>ROUND((ROUND(AT315*AG315,2)*1),6)</f>
        <v>0</v>
      </c>
      <c r="DD315" t="s">
        <v>3</v>
      </c>
      <c r="DE315" t="s">
        <v>3</v>
      </c>
      <c r="DF315">
        <f t="shared" si="157"/>
        <v>22.81</v>
      </c>
      <c r="DG315">
        <f t="shared" si="154"/>
        <v>0</v>
      </c>
      <c r="DH315">
        <f t="shared" si="155"/>
        <v>0</v>
      </c>
      <c r="DI315">
        <f t="shared" si="125"/>
        <v>0</v>
      </c>
      <c r="DJ315">
        <f t="shared" si="161"/>
        <v>22.81</v>
      </c>
      <c r="DK315">
        <v>0</v>
      </c>
      <c r="DL315" t="s">
        <v>3</v>
      </c>
      <c r="DM315">
        <v>0</v>
      </c>
      <c r="DN315" t="s">
        <v>3</v>
      </c>
      <c r="DO315">
        <v>0</v>
      </c>
    </row>
    <row r="316" spans="1:119" x14ac:dyDescent="0.25">
      <c r="A316">
        <f>ROW(Source!A972)</f>
        <v>972</v>
      </c>
      <c r="B316">
        <v>54971259</v>
      </c>
      <c r="C316">
        <v>54979100</v>
      </c>
      <c r="D316">
        <v>55469490</v>
      </c>
      <c r="E316">
        <v>1</v>
      </c>
      <c r="F316">
        <v>1</v>
      </c>
      <c r="G316">
        <v>1081</v>
      </c>
      <c r="H316">
        <v>3</v>
      </c>
      <c r="I316" t="s">
        <v>1034</v>
      </c>
      <c r="J316" t="s">
        <v>1036</v>
      </c>
      <c r="K316" t="s">
        <v>1035</v>
      </c>
      <c r="L316">
        <v>1355</v>
      </c>
      <c r="N316">
        <v>1010</v>
      </c>
      <c r="O316" t="s">
        <v>40</v>
      </c>
      <c r="P316" t="s">
        <v>40</v>
      </c>
      <c r="Q316">
        <v>100</v>
      </c>
      <c r="W316">
        <v>0</v>
      </c>
      <c r="X316">
        <v>-630890957</v>
      </c>
      <c r="Y316">
        <f>AT316</f>
        <v>0.99415200000000004</v>
      </c>
      <c r="AA316">
        <v>38.700000000000003</v>
      </c>
      <c r="AB316">
        <v>0</v>
      </c>
      <c r="AC316">
        <v>0</v>
      </c>
      <c r="AD316">
        <v>0</v>
      </c>
      <c r="AE316">
        <v>38.700000000000003</v>
      </c>
      <c r="AF316">
        <v>0</v>
      </c>
      <c r="AG316">
        <v>0</v>
      </c>
      <c r="AH316">
        <v>0</v>
      </c>
      <c r="AI316">
        <v>1</v>
      </c>
      <c r="AJ316">
        <v>1</v>
      </c>
      <c r="AK316">
        <v>1</v>
      </c>
      <c r="AL316">
        <v>1</v>
      </c>
      <c r="AM316">
        <v>0</v>
      </c>
      <c r="AN316">
        <v>0</v>
      </c>
      <c r="AO316">
        <v>0</v>
      </c>
      <c r="AP316">
        <v>1</v>
      </c>
      <c r="AQ316">
        <v>0</v>
      </c>
      <c r="AR316">
        <v>0</v>
      </c>
      <c r="AS316" t="s">
        <v>3</v>
      </c>
      <c r="AT316">
        <v>0.99415200000000004</v>
      </c>
      <c r="AU316" t="s">
        <v>3</v>
      </c>
      <c r="AV316">
        <v>0</v>
      </c>
      <c r="AW316">
        <v>1</v>
      </c>
      <c r="AX316">
        <v>-1</v>
      </c>
      <c r="AY316">
        <v>0</v>
      </c>
      <c r="AZ316">
        <v>0</v>
      </c>
      <c r="BA316" t="s">
        <v>3</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CV316">
        <v>0</v>
      </c>
      <c r="CW316">
        <v>0</v>
      </c>
      <c r="CX316">
        <f>ROUND(Y316*Source!I972,9)</f>
        <v>5.0999997600000002</v>
      </c>
      <c r="CY316">
        <f t="shared" si="158"/>
        <v>38.700000000000003</v>
      </c>
      <c r="CZ316">
        <f t="shared" si="159"/>
        <v>38.700000000000003</v>
      </c>
      <c r="DA316">
        <f t="shared" si="160"/>
        <v>1</v>
      </c>
      <c r="DB316">
        <f>ROUND(ROUND(AT316*CZ316,2),6)</f>
        <v>38.47</v>
      </c>
      <c r="DC316">
        <f>ROUND(ROUND(AT316*AG316,2),6)</f>
        <v>0</v>
      </c>
      <c r="DD316" t="s">
        <v>3</v>
      </c>
      <c r="DE316" t="s">
        <v>3</v>
      </c>
      <c r="DF316">
        <f t="shared" si="157"/>
        <v>197.37</v>
      </c>
      <c r="DG316">
        <f t="shared" si="154"/>
        <v>0</v>
      </c>
      <c r="DH316">
        <f t="shared" si="155"/>
        <v>0</v>
      </c>
      <c r="DI316">
        <f t="shared" si="125"/>
        <v>0</v>
      </c>
      <c r="DJ316">
        <f t="shared" si="161"/>
        <v>197.37</v>
      </c>
      <c r="DK316">
        <v>0</v>
      </c>
      <c r="DL316" t="s">
        <v>3</v>
      </c>
      <c r="DM316">
        <v>0</v>
      </c>
      <c r="DN316" t="s">
        <v>3</v>
      </c>
      <c r="DO316">
        <v>0</v>
      </c>
    </row>
    <row r="317" spans="1:119" x14ac:dyDescent="0.25">
      <c r="A317">
        <f>ROW(Source!A973)</f>
        <v>973</v>
      </c>
      <c r="B317">
        <v>55890823</v>
      </c>
      <c r="C317">
        <v>54979100</v>
      </c>
      <c r="D317">
        <v>55424304</v>
      </c>
      <c r="E317">
        <v>1081</v>
      </c>
      <c r="F317">
        <v>1</v>
      </c>
      <c r="G317">
        <v>1081</v>
      </c>
      <c r="H317">
        <v>1</v>
      </c>
      <c r="I317" t="s">
        <v>1552</v>
      </c>
      <c r="J317" t="s">
        <v>3</v>
      </c>
      <c r="K317" t="s">
        <v>1553</v>
      </c>
      <c r="L317">
        <v>1191</v>
      </c>
      <c r="N317">
        <v>1013</v>
      </c>
      <c r="O317" t="s">
        <v>1554</v>
      </c>
      <c r="P317" t="s">
        <v>1554</v>
      </c>
      <c r="Q317">
        <v>1</v>
      </c>
      <c r="W317">
        <v>0</v>
      </c>
      <c r="X317">
        <v>476480486</v>
      </c>
      <c r="Y317">
        <f>(AT317*1.2)</f>
        <v>21.768000000000001</v>
      </c>
      <c r="AA317">
        <v>0</v>
      </c>
      <c r="AB317">
        <v>0</v>
      </c>
      <c r="AC317">
        <v>0</v>
      </c>
      <c r="AD317">
        <v>0</v>
      </c>
      <c r="AE317">
        <v>0</v>
      </c>
      <c r="AF317">
        <v>0</v>
      </c>
      <c r="AG317">
        <v>0</v>
      </c>
      <c r="AH317">
        <v>0</v>
      </c>
      <c r="AI317">
        <v>1</v>
      </c>
      <c r="AJ317">
        <v>1</v>
      </c>
      <c r="AK317">
        <v>1</v>
      </c>
      <c r="AL317">
        <v>1</v>
      </c>
      <c r="AM317">
        <v>5</v>
      </c>
      <c r="AN317">
        <v>0</v>
      </c>
      <c r="AO317">
        <v>1</v>
      </c>
      <c r="AP317">
        <v>1</v>
      </c>
      <c r="AQ317">
        <v>0</v>
      </c>
      <c r="AR317">
        <v>0</v>
      </c>
      <c r="AS317" t="s">
        <v>3</v>
      </c>
      <c r="AT317">
        <v>18.14</v>
      </c>
      <c r="AU317" t="s">
        <v>42</v>
      </c>
      <c r="AV317">
        <v>1</v>
      </c>
      <c r="AW317">
        <v>2</v>
      </c>
      <c r="AX317">
        <v>57036539</v>
      </c>
      <c r="AY317">
        <v>1</v>
      </c>
      <c r="AZ317">
        <v>0</v>
      </c>
      <c r="BA317">
        <v>396</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CU317">
        <f>ROUND(AT317*Source!I973*AH317*AL317,2)</f>
        <v>0</v>
      </c>
      <c r="CV317">
        <f>ROUND(Y317*Source!I973,9)</f>
        <v>111.66983999999999</v>
      </c>
      <c r="CW317">
        <v>0</v>
      </c>
      <c r="CX317">
        <f>ROUND(Y317*Source!I973,9)</f>
        <v>111.66983999999999</v>
      </c>
      <c r="CY317">
        <f>AD317</f>
        <v>0</v>
      </c>
      <c r="CZ317">
        <f>AH317</f>
        <v>0</v>
      </c>
      <c r="DA317">
        <f>AL317</f>
        <v>1</v>
      </c>
      <c r="DB317">
        <f>ROUND((ROUND(AT317*CZ317,2)*1.2),6)</f>
        <v>0</v>
      </c>
      <c r="DC317">
        <f>ROUND((ROUND(AT317*AG317,2)*1.2),6)</f>
        <v>0</v>
      </c>
      <c r="DD317" t="s">
        <v>3</v>
      </c>
      <c r="DE317" t="s">
        <v>3</v>
      </c>
      <c r="DF317">
        <f t="shared" si="157"/>
        <v>0</v>
      </c>
      <c r="DG317">
        <f t="shared" si="154"/>
        <v>0</v>
      </c>
      <c r="DH317">
        <f t="shared" si="155"/>
        <v>0</v>
      </c>
      <c r="DI317">
        <f t="shared" si="125"/>
        <v>0</v>
      </c>
      <c r="DJ317">
        <f>DI317</f>
        <v>0</v>
      </c>
      <c r="DK317">
        <v>0</v>
      </c>
      <c r="DL317" t="s">
        <v>3</v>
      </c>
      <c r="DM317">
        <v>0</v>
      </c>
      <c r="DN317" t="s">
        <v>3</v>
      </c>
      <c r="DO317">
        <v>0</v>
      </c>
    </row>
    <row r="318" spans="1:119" x14ac:dyDescent="0.25">
      <c r="A318">
        <f>ROW(Source!A973)</f>
        <v>973</v>
      </c>
      <c r="B318">
        <v>55890823</v>
      </c>
      <c r="C318">
        <v>54979100</v>
      </c>
      <c r="D318">
        <v>55490209</v>
      </c>
      <c r="E318">
        <v>1</v>
      </c>
      <c r="F318">
        <v>1</v>
      </c>
      <c r="G318">
        <v>1081</v>
      </c>
      <c r="H318">
        <v>2</v>
      </c>
      <c r="I318" t="s">
        <v>1555</v>
      </c>
      <c r="J318" t="s">
        <v>1556</v>
      </c>
      <c r="K318" t="s">
        <v>1557</v>
      </c>
      <c r="L318">
        <v>1368</v>
      </c>
      <c r="N318">
        <v>1011</v>
      </c>
      <c r="O318" t="s">
        <v>1558</v>
      </c>
      <c r="P318" t="s">
        <v>1558</v>
      </c>
      <c r="Q318">
        <v>1</v>
      </c>
      <c r="W318">
        <v>0</v>
      </c>
      <c r="X318">
        <v>874612079</v>
      </c>
      <c r="Y318">
        <f>(AT318*1.2)</f>
        <v>0.06</v>
      </c>
      <c r="AA318">
        <v>0</v>
      </c>
      <c r="AB318">
        <v>1485.19</v>
      </c>
      <c r="AC318">
        <v>744.56</v>
      </c>
      <c r="AD318">
        <v>0</v>
      </c>
      <c r="AE318">
        <v>0</v>
      </c>
      <c r="AF318">
        <v>83.1</v>
      </c>
      <c r="AG318">
        <v>12.62</v>
      </c>
      <c r="AH318">
        <v>0</v>
      </c>
      <c r="AI318">
        <v>1</v>
      </c>
      <c r="AJ318">
        <v>17.07</v>
      </c>
      <c r="AK318">
        <v>56.35</v>
      </c>
      <c r="AL318">
        <v>1</v>
      </c>
      <c r="AM318">
        <v>2</v>
      </c>
      <c r="AN318">
        <v>0</v>
      </c>
      <c r="AO318">
        <v>1</v>
      </c>
      <c r="AP318">
        <v>1</v>
      </c>
      <c r="AQ318">
        <v>0</v>
      </c>
      <c r="AR318">
        <v>0</v>
      </c>
      <c r="AS318" t="s">
        <v>3</v>
      </c>
      <c r="AT318">
        <v>0.05</v>
      </c>
      <c r="AU318" t="s">
        <v>42</v>
      </c>
      <c r="AV318">
        <v>0</v>
      </c>
      <c r="AW318">
        <v>2</v>
      </c>
      <c r="AX318">
        <v>57036540</v>
      </c>
      <c r="AY318">
        <v>1</v>
      </c>
      <c r="AZ318">
        <v>0</v>
      </c>
      <c r="BA318">
        <v>397</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CV318">
        <v>0</v>
      </c>
      <c r="CW318">
        <f>ROUND(Y318*Source!I973*DO318,9)</f>
        <v>3.884436</v>
      </c>
      <c r="CX318">
        <f>ROUND(Y318*Source!I973,9)</f>
        <v>0.30780000000000002</v>
      </c>
      <c r="CY318">
        <f>AB318</f>
        <v>1485.19</v>
      </c>
      <c r="CZ318">
        <f>AF318</f>
        <v>83.1</v>
      </c>
      <c r="DA318">
        <f>AJ318</f>
        <v>17.07</v>
      </c>
      <c r="DB318">
        <f>ROUND((ROUND(AT318*CZ318,2)*1.2),6)</f>
        <v>4.992</v>
      </c>
      <c r="DC318">
        <f>ROUND((ROUND(AT318*AG318,2)*1.2),6)</f>
        <v>0.75600000000000001</v>
      </c>
      <c r="DD318" t="s">
        <v>3</v>
      </c>
      <c r="DE318" t="s">
        <v>3</v>
      </c>
      <c r="DF318">
        <f t="shared" si="157"/>
        <v>0</v>
      </c>
      <c r="DG318">
        <f>ROUND(ROUND(AF318*AJ318,2)*CX318,2)</f>
        <v>436.62</v>
      </c>
      <c r="DH318">
        <f>ROUND(ROUND(AG318*AK318,2)*CX318,2)</f>
        <v>218.89</v>
      </c>
      <c r="DI318">
        <f t="shared" si="125"/>
        <v>0</v>
      </c>
      <c r="DJ318">
        <f>DG318</f>
        <v>436.62</v>
      </c>
      <c r="DK318">
        <v>0</v>
      </c>
      <c r="DL318" t="s">
        <v>1559</v>
      </c>
      <c r="DM318">
        <v>0</v>
      </c>
      <c r="DN318" t="s">
        <v>1554</v>
      </c>
      <c r="DO318">
        <v>12.62</v>
      </c>
    </row>
    <row r="319" spans="1:119" x14ac:dyDescent="0.25">
      <c r="A319">
        <f>ROW(Source!A973)</f>
        <v>973</v>
      </c>
      <c r="B319">
        <v>55890823</v>
      </c>
      <c r="C319">
        <v>54979100</v>
      </c>
      <c r="D319">
        <v>55490270</v>
      </c>
      <c r="E319">
        <v>1</v>
      </c>
      <c r="F319">
        <v>1</v>
      </c>
      <c r="G319">
        <v>1081</v>
      </c>
      <c r="H319">
        <v>2</v>
      </c>
      <c r="I319" t="s">
        <v>1589</v>
      </c>
      <c r="J319" t="s">
        <v>1590</v>
      </c>
      <c r="K319" t="s">
        <v>1591</v>
      </c>
      <c r="L319">
        <v>1368</v>
      </c>
      <c r="N319">
        <v>1011</v>
      </c>
      <c r="O319" t="s">
        <v>1558</v>
      </c>
      <c r="P319" t="s">
        <v>1558</v>
      </c>
      <c r="Q319">
        <v>1</v>
      </c>
      <c r="W319">
        <v>0</v>
      </c>
      <c r="X319">
        <v>-1412866184</v>
      </c>
      <c r="Y319">
        <f>(AT319*1.2)</f>
        <v>0.252</v>
      </c>
      <c r="AA319">
        <v>0</v>
      </c>
      <c r="AB319">
        <v>4.32</v>
      </c>
      <c r="AC319">
        <v>0</v>
      </c>
      <c r="AD319">
        <v>0</v>
      </c>
      <c r="AE319">
        <v>0</v>
      </c>
      <c r="AF319">
        <v>0.42</v>
      </c>
      <c r="AG319">
        <v>0</v>
      </c>
      <c r="AH319">
        <v>0</v>
      </c>
      <c r="AI319">
        <v>1</v>
      </c>
      <c r="AJ319">
        <v>9.83</v>
      </c>
      <c r="AK319">
        <v>1</v>
      </c>
      <c r="AL319">
        <v>1</v>
      </c>
      <c r="AM319">
        <v>2</v>
      </c>
      <c r="AN319">
        <v>0</v>
      </c>
      <c r="AO319">
        <v>1</v>
      </c>
      <c r="AP319">
        <v>1</v>
      </c>
      <c r="AQ319">
        <v>0</v>
      </c>
      <c r="AR319">
        <v>0</v>
      </c>
      <c r="AS319" t="s">
        <v>3</v>
      </c>
      <c r="AT319">
        <v>0.21</v>
      </c>
      <c r="AU319" t="s">
        <v>42</v>
      </c>
      <c r="AV319">
        <v>0</v>
      </c>
      <c r="AW319">
        <v>2</v>
      </c>
      <c r="AX319">
        <v>57036541</v>
      </c>
      <c r="AY319">
        <v>1</v>
      </c>
      <c r="AZ319">
        <v>0</v>
      </c>
      <c r="BA319">
        <v>398</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CV319">
        <v>0</v>
      </c>
      <c r="CW319">
        <f>ROUND(Y319*Source!I973*DO319,9)</f>
        <v>0</v>
      </c>
      <c r="CX319">
        <f>ROUND(Y319*Source!I973,9)</f>
        <v>1.2927599999999999</v>
      </c>
      <c r="CY319">
        <f>AB319</f>
        <v>4.32</v>
      </c>
      <c r="CZ319">
        <f>AF319</f>
        <v>0.42</v>
      </c>
      <c r="DA319">
        <f>AJ319</f>
        <v>9.83</v>
      </c>
      <c r="DB319">
        <f>ROUND((ROUND(AT319*CZ319,2)*1.2),6)</f>
        <v>0.108</v>
      </c>
      <c r="DC319">
        <f>ROUND((ROUND(AT319*AG319,2)*1.2),6)</f>
        <v>0</v>
      </c>
      <c r="DD319" t="s">
        <v>3</v>
      </c>
      <c r="DE319" t="s">
        <v>3</v>
      </c>
      <c r="DF319">
        <f t="shared" si="157"/>
        <v>0</v>
      </c>
      <c r="DG319">
        <f>ROUND(ROUND(AF319*AJ319,2)*CX319,2)</f>
        <v>5.34</v>
      </c>
      <c r="DH319">
        <f>ROUND(ROUND(AG319,2)*CX319,2)</f>
        <v>0</v>
      </c>
      <c r="DI319">
        <f t="shared" si="125"/>
        <v>0</v>
      </c>
      <c r="DJ319">
        <f>DG319</f>
        <v>5.34</v>
      </c>
      <c r="DK319">
        <v>0</v>
      </c>
      <c r="DL319" t="s">
        <v>3</v>
      </c>
      <c r="DM319">
        <v>0</v>
      </c>
      <c r="DN319" t="s">
        <v>3</v>
      </c>
      <c r="DO319">
        <v>0</v>
      </c>
    </row>
    <row r="320" spans="1:119" x14ac:dyDescent="0.25">
      <c r="A320">
        <f>ROW(Source!A973)</f>
        <v>973</v>
      </c>
      <c r="B320">
        <v>55890823</v>
      </c>
      <c r="C320">
        <v>54979100</v>
      </c>
      <c r="D320">
        <v>55489510</v>
      </c>
      <c r="E320">
        <v>1</v>
      </c>
      <c r="F320">
        <v>1</v>
      </c>
      <c r="G320">
        <v>1081</v>
      </c>
      <c r="H320">
        <v>2</v>
      </c>
      <c r="I320" t="s">
        <v>1697</v>
      </c>
      <c r="J320" t="s">
        <v>1698</v>
      </c>
      <c r="K320" t="s">
        <v>1699</v>
      </c>
      <c r="L320">
        <v>1368</v>
      </c>
      <c r="N320">
        <v>1011</v>
      </c>
      <c r="O320" t="s">
        <v>1558</v>
      </c>
      <c r="P320" t="s">
        <v>1558</v>
      </c>
      <c r="Q320">
        <v>1</v>
      </c>
      <c r="W320">
        <v>0</v>
      </c>
      <c r="X320">
        <v>1364481760</v>
      </c>
      <c r="Y320">
        <f>(AT320*1.2)</f>
        <v>5.3999999999999999E-2</v>
      </c>
      <c r="AA320">
        <v>0</v>
      </c>
      <c r="AB320">
        <v>1271.44</v>
      </c>
      <c r="AC320">
        <v>744.56</v>
      </c>
      <c r="AD320">
        <v>0</v>
      </c>
      <c r="AE320">
        <v>0</v>
      </c>
      <c r="AF320">
        <v>53.9</v>
      </c>
      <c r="AG320">
        <v>12.62</v>
      </c>
      <c r="AH320">
        <v>0</v>
      </c>
      <c r="AI320">
        <v>1</v>
      </c>
      <c r="AJ320">
        <v>22.53</v>
      </c>
      <c r="AK320">
        <v>56.35</v>
      </c>
      <c r="AL320">
        <v>1</v>
      </c>
      <c r="AM320">
        <v>2</v>
      </c>
      <c r="AN320">
        <v>0</v>
      </c>
      <c r="AO320">
        <v>1</v>
      </c>
      <c r="AP320">
        <v>1</v>
      </c>
      <c r="AQ320">
        <v>0</v>
      </c>
      <c r="AR320">
        <v>0</v>
      </c>
      <c r="AS320" t="s">
        <v>3</v>
      </c>
      <c r="AT320">
        <v>4.4999999999999998E-2</v>
      </c>
      <c r="AU320" t="s">
        <v>42</v>
      </c>
      <c r="AV320">
        <v>0</v>
      </c>
      <c r="AW320">
        <v>2</v>
      </c>
      <c r="AX320">
        <v>57036542</v>
      </c>
      <c r="AY320">
        <v>1</v>
      </c>
      <c r="AZ320">
        <v>0</v>
      </c>
      <c r="BA320">
        <v>399</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CV320">
        <v>0</v>
      </c>
      <c r="CW320">
        <f>ROUND(Y320*Source!I973*DO320,9)</f>
        <v>3.4959924</v>
      </c>
      <c r="CX320">
        <f>ROUND(Y320*Source!I973,9)</f>
        <v>0.27701999999999999</v>
      </c>
      <c r="CY320">
        <f>AB320</f>
        <v>1271.44</v>
      </c>
      <c r="CZ320">
        <f>AF320</f>
        <v>53.9</v>
      </c>
      <c r="DA320">
        <f>AJ320</f>
        <v>22.53</v>
      </c>
      <c r="DB320">
        <f>ROUND((ROUND(AT320*CZ320,2)*1.2),6)</f>
        <v>2.9159999999999999</v>
      </c>
      <c r="DC320">
        <f>ROUND((ROUND(AT320*AG320,2)*1.2),6)</f>
        <v>0.68400000000000005</v>
      </c>
      <c r="DD320" t="s">
        <v>3</v>
      </c>
      <c r="DE320" t="s">
        <v>3</v>
      </c>
      <c r="DF320">
        <f t="shared" si="157"/>
        <v>0</v>
      </c>
      <c r="DG320">
        <f>ROUND(ROUND(AF320*AJ320,2)*CX320,2)</f>
        <v>336.4</v>
      </c>
      <c r="DH320">
        <f>ROUND(ROUND(AG320*AK320,2)*CX320,2)</f>
        <v>197</v>
      </c>
      <c r="DI320">
        <f t="shared" si="125"/>
        <v>0</v>
      </c>
      <c r="DJ320">
        <f>DG320</f>
        <v>336.4</v>
      </c>
      <c r="DK320">
        <v>0</v>
      </c>
      <c r="DL320" t="s">
        <v>1559</v>
      </c>
      <c r="DM320">
        <v>0</v>
      </c>
      <c r="DN320" t="s">
        <v>1554</v>
      </c>
      <c r="DO320">
        <v>12.62</v>
      </c>
    </row>
    <row r="321" spans="1:119" x14ac:dyDescent="0.25">
      <c r="A321">
        <f>ROW(Source!A973)</f>
        <v>973</v>
      </c>
      <c r="B321">
        <v>55890823</v>
      </c>
      <c r="C321">
        <v>54979100</v>
      </c>
      <c r="D321">
        <v>55459234</v>
      </c>
      <c r="E321">
        <v>1</v>
      </c>
      <c r="F321">
        <v>1</v>
      </c>
      <c r="G321">
        <v>1081</v>
      </c>
      <c r="H321">
        <v>3</v>
      </c>
      <c r="I321" t="s">
        <v>1700</v>
      </c>
      <c r="J321" t="s">
        <v>1701</v>
      </c>
      <c r="K321" t="s">
        <v>1702</v>
      </c>
      <c r="L321">
        <v>1346</v>
      </c>
      <c r="N321">
        <v>1009</v>
      </c>
      <c r="O321" t="s">
        <v>222</v>
      </c>
      <c r="P321" t="s">
        <v>222</v>
      </c>
      <c r="Q321">
        <v>1</v>
      </c>
      <c r="W321">
        <v>0</v>
      </c>
      <c r="X321">
        <v>1343467368</v>
      </c>
      <c r="Y321">
        <f>(AT321*1)</f>
        <v>3.0000000000000001E-3</v>
      </c>
      <c r="AA321">
        <v>23.6</v>
      </c>
      <c r="AB321">
        <v>0</v>
      </c>
      <c r="AC321">
        <v>0</v>
      </c>
      <c r="AD321">
        <v>0</v>
      </c>
      <c r="AE321">
        <v>1.61</v>
      </c>
      <c r="AF321">
        <v>0</v>
      </c>
      <c r="AG321">
        <v>0</v>
      </c>
      <c r="AH321">
        <v>0</v>
      </c>
      <c r="AI321">
        <v>14.66</v>
      </c>
      <c r="AJ321">
        <v>1</v>
      </c>
      <c r="AK321">
        <v>1</v>
      </c>
      <c r="AL321">
        <v>1</v>
      </c>
      <c r="AM321">
        <v>2</v>
      </c>
      <c r="AN321">
        <v>0</v>
      </c>
      <c r="AO321">
        <v>1</v>
      </c>
      <c r="AP321">
        <v>1</v>
      </c>
      <c r="AQ321">
        <v>0</v>
      </c>
      <c r="AR321">
        <v>0</v>
      </c>
      <c r="AS321" t="s">
        <v>3</v>
      </c>
      <c r="AT321">
        <v>3.0000000000000001E-3</v>
      </c>
      <c r="AU321" t="s">
        <v>22</v>
      </c>
      <c r="AV321">
        <v>0</v>
      </c>
      <c r="AW321">
        <v>2</v>
      </c>
      <c r="AX321">
        <v>57036543</v>
      </c>
      <c r="AY321">
        <v>1</v>
      </c>
      <c r="AZ321">
        <v>0</v>
      </c>
      <c r="BA321">
        <v>400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CV321">
        <v>0</v>
      </c>
      <c r="CW321">
        <v>0</v>
      </c>
      <c r="CX321">
        <f>ROUND(Y321*Source!I973,9)</f>
        <v>1.5389999999999999E-2</v>
      </c>
      <c r="CY321">
        <f t="shared" ref="CY321:CY326" si="162">AA321</f>
        <v>23.6</v>
      </c>
      <c r="CZ321">
        <f t="shared" ref="CZ321:CZ326" si="163">AE321</f>
        <v>1.61</v>
      </c>
      <c r="DA321">
        <f t="shared" ref="DA321:DA326" si="164">AI321</f>
        <v>14.66</v>
      </c>
      <c r="DB321">
        <f>ROUND((ROUND(AT321*CZ321,2)*1),6)</f>
        <v>0</v>
      </c>
      <c r="DC321">
        <f>ROUND((ROUND(AT321*AG321,2)*1),6)</f>
        <v>0</v>
      </c>
      <c r="DD321" t="s">
        <v>3</v>
      </c>
      <c r="DE321" t="s">
        <v>3</v>
      </c>
      <c r="DF321">
        <f t="shared" ref="DF321:DF326" si="165">ROUND(ROUND(AE321*AI321,2)*CX321,2)</f>
        <v>0.36</v>
      </c>
      <c r="DG321">
        <f t="shared" ref="DG321:DG337" si="166">ROUND(ROUND(AF321,2)*CX321,2)</f>
        <v>0</v>
      </c>
      <c r="DH321">
        <f t="shared" ref="DH321:DH337" si="167">ROUND(ROUND(AG321,2)*CX321,2)</f>
        <v>0</v>
      </c>
      <c r="DI321">
        <f t="shared" ref="DI321:DI384" si="168">ROUND(ROUND(AH321,2)*CX321,2)</f>
        <v>0</v>
      </c>
      <c r="DJ321">
        <f t="shared" ref="DJ321:DJ326" si="169">DF321</f>
        <v>0.36</v>
      </c>
      <c r="DK321">
        <v>0</v>
      </c>
      <c r="DL321" t="s">
        <v>3</v>
      </c>
      <c r="DM321">
        <v>0</v>
      </c>
      <c r="DN321" t="s">
        <v>3</v>
      </c>
      <c r="DO321">
        <v>0</v>
      </c>
    </row>
    <row r="322" spans="1:119" x14ac:dyDescent="0.25">
      <c r="A322">
        <f>ROW(Source!A973)</f>
        <v>973</v>
      </c>
      <c r="B322">
        <v>55890823</v>
      </c>
      <c r="C322">
        <v>54979100</v>
      </c>
      <c r="D322">
        <v>55466158</v>
      </c>
      <c r="E322">
        <v>1</v>
      </c>
      <c r="F322">
        <v>1</v>
      </c>
      <c r="G322">
        <v>1081</v>
      </c>
      <c r="H322">
        <v>3</v>
      </c>
      <c r="I322" t="s">
        <v>1703</v>
      </c>
      <c r="J322" t="s">
        <v>1704</v>
      </c>
      <c r="K322" t="s">
        <v>1705</v>
      </c>
      <c r="L322">
        <v>1354</v>
      </c>
      <c r="N322">
        <v>1010</v>
      </c>
      <c r="O322" t="s">
        <v>266</v>
      </c>
      <c r="P322" t="s">
        <v>266</v>
      </c>
      <c r="Q322">
        <v>1</v>
      </c>
      <c r="W322">
        <v>0</v>
      </c>
      <c r="X322">
        <v>-400075818</v>
      </c>
      <c r="Y322">
        <f>(AT322*1)</f>
        <v>0.14000000000000001</v>
      </c>
      <c r="AA322">
        <v>566.61</v>
      </c>
      <c r="AB322">
        <v>0</v>
      </c>
      <c r="AC322">
        <v>0</v>
      </c>
      <c r="AD322">
        <v>0</v>
      </c>
      <c r="AE322">
        <v>48.47</v>
      </c>
      <c r="AF322">
        <v>0</v>
      </c>
      <c r="AG322">
        <v>0</v>
      </c>
      <c r="AH322">
        <v>0</v>
      </c>
      <c r="AI322">
        <v>11.69</v>
      </c>
      <c r="AJ322">
        <v>1</v>
      </c>
      <c r="AK322">
        <v>1</v>
      </c>
      <c r="AL322">
        <v>1</v>
      </c>
      <c r="AM322">
        <v>2</v>
      </c>
      <c r="AN322">
        <v>0</v>
      </c>
      <c r="AO322">
        <v>1</v>
      </c>
      <c r="AP322">
        <v>1</v>
      </c>
      <c r="AQ322">
        <v>0</v>
      </c>
      <c r="AR322">
        <v>0</v>
      </c>
      <c r="AS322" t="s">
        <v>3</v>
      </c>
      <c r="AT322">
        <v>0.14000000000000001</v>
      </c>
      <c r="AU322" t="s">
        <v>22</v>
      </c>
      <c r="AV322">
        <v>0</v>
      </c>
      <c r="AW322">
        <v>2</v>
      </c>
      <c r="AX322">
        <v>57036544</v>
      </c>
      <c r="AY322">
        <v>1</v>
      </c>
      <c r="AZ322">
        <v>0</v>
      </c>
      <c r="BA322">
        <v>401</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CV322">
        <v>0</v>
      </c>
      <c r="CW322">
        <v>0</v>
      </c>
      <c r="CX322">
        <f>ROUND(Y322*Source!I973,9)</f>
        <v>0.71819999999999995</v>
      </c>
      <c r="CY322">
        <f t="shared" si="162"/>
        <v>566.61</v>
      </c>
      <c r="CZ322">
        <f t="shared" si="163"/>
        <v>48.47</v>
      </c>
      <c r="DA322">
        <f t="shared" si="164"/>
        <v>11.69</v>
      </c>
      <c r="DB322">
        <f>ROUND((ROUND(AT322*CZ322,2)*1),6)</f>
        <v>6.79</v>
      </c>
      <c r="DC322">
        <f>ROUND((ROUND(AT322*AG322,2)*1),6)</f>
        <v>0</v>
      </c>
      <c r="DD322" t="s">
        <v>3</v>
      </c>
      <c r="DE322" t="s">
        <v>3</v>
      </c>
      <c r="DF322">
        <f t="shared" si="165"/>
        <v>406.94</v>
      </c>
      <c r="DG322">
        <f t="shared" si="166"/>
        <v>0</v>
      </c>
      <c r="DH322">
        <f t="shared" si="167"/>
        <v>0</v>
      </c>
      <c r="DI322">
        <f t="shared" si="168"/>
        <v>0</v>
      </c>
      <c r="DJ322">
        <f t="shared" si="169"/>
        <v>406.94</v>
      </c>
      <c r="DK322">
        <v>0</v>
      </c>
      <c r="DL322" t="s">
        <v>3</v>
      </c>
      <c r="DM322">
        <v>0</v>
      </c>
      <c r="DN322" t="s">
        <v>3</v>
      </c>
      <c r="DO322">
        <v>0</v>
      </c>
    </row>
    <row r="323" spans="1:119" x14ac:dyDescent="0.25">
      <c r="A323">
        <f>ROW(Source!A973)</f>
        <v>973</v>
      </c>
      <c r="B323">
        <v>55890823</v>
      </c>
      <c r="C323">
        <v>54979100</v>
      </c>
      <c r="D323">
        <v>55459835</v>
      </c>
      <c r="E323">
        <v>1</v>
      </c>
      <c r="F323">
        <v>1</v>
      </c>
      <c r="G323">
        <v>1081</v>
      </c>
      <c r="H323">
        <v>3</v>
      </c>
      <c r="I323" t="s">
        <v>1706</v>
      </c>
      <c r="J323" t="s">
        <v>1707</v>
      </c>
      <c r="K323" t="s">
        <v>1708</v>
      </c>
      <c r="L323">
        <v>1348</v>
      </c>
      <c r="N323">
        <v>1009</v>
      </c>
      <c r="O323" t="s">
        <v>1092</v>
      </c>
      <c r="P323" t="s">
        <v>1092</v>
      </c>
      <c r="Q323">
        <v>1000</v>
      </c>
      <c r="W323">
        <v>0</v>
      </c>
      <c r="X323">
        <v>-1860917919</v>
      </c>
      <c r="Y323">
        <f>(AT323*1)</f>
        <v>7.9999999999999996E-6</v>
      </c>
      <c r="AA323">
        <v>56975.05</v>
      </c>
      <c r="AB323">
        <v>0</v>
      </c>
      <c r="AC323">
        <v>0</v>
      </c>
      <c r="AD323">
        <v>0</v>
      </c>
      <c r="AE323">
        <v>12521.99</v>
      </c>
      <c r="AF323">
        <v>0</v>
      </c>
      <c r="AG323">
        <v>0</v>
      </c>
      <c r="AH323">
        <v>0</v>
      </c>
      <c r="AI323">
        <v>4.55</v>
      </c>
      <c r="AJ323">
        <v>1</v>
      </c>
      <c r="AK323">
        <v>1</v>
      </c>
      <c r="AL323">
        <v>1</v>
      </c>
      <c r="AM323">
        <v>2</v>
      </c>
      <c r="AN323">
        <v>0</v>
      </c>
      <c r="AO323">
        <v>1</v>
      </c>
      <c r="AP323">
        <v>1</v>
      </c>
      <c r="AQ323">
        <v>0</v>
      </c>
      <c r="AR323">
        <v>0</v>
      </c>
      <c r="AS323" t="s">
        <v>3</v>
      </c>
      <c r="AT323">
        <v>7.9999999999999996E-6</v>
      </c>
      <c r="AU323" t="s">
        <v>22</v>
      </c>
      <c r="AV323">
        <v>0</v>
      </c>
      <c r="AW323">
        <v>2</v>
      </c>
      <c r="AX323">
        <v>57036545</v>
      </c>
      <c r="AY323">
        <v>1</v>
      </c>
      <c r="AZ323">
        <v>0</v>
      </c>
      <c r="BA323">
        <v>402</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CV323">
        <v>0</v>
      </c>
      <c r="CW323">
        <v>0</v>
      </c>
      <c r="CX323">
        <f>ROUND(Y323*Source!I973,9)</f>
        <v>4.104E-5</v>
      </c>
      <c r="CY323">
        <f t="shared" si="162"/>
        <v>56975.05</v>
      </c>
      <c r="CZ323">
        <f t="shared" si="163"/>
        <v>12521.99</v>
      </c>
      <c r="DA323">
        <f t="shared" si="164"/>
        <v>4.55</v>
      </c>
      <c r="DB323">
        <f>ROUND((ROUND(AT323*CZ323,2)*1),6)</f>
        <v>0.1</v>
      </c>
      <c r="DC323">
        <f>ROUND((ROUND(AT323*AG323,2)*1),6)</f>
        <v>0</v>
      </c>
      <c r="DD323" t="s">
        <v>3</v>
      </c>
      <c r="DE323" t="s">
        <v>3</v>
      </c>
      <c r="DF323">
        <f t="shared" si="165"/>
        <v>2.34</v>
      </c>
      <c r="DG323">
        <f t="shared" si="166"/>
        <v>0</v>
      </c>
      <c r="DH323">
        <f t="shared" si="167"/>
        <v>0</v>
      </c>
      <c r="DI323">
        <f t="shared" si="168"/>
        <v>0</v>
      </c>
      <c r="DJ323">
        <f t="shared" si="169"/>
        <v>2.34</v>
      </c>
      <c r="DK323">
        <v>0</v>
      </c>
      <c r="DL323" t="s">
        <v>3</v>
      </c>
      <c r="DM323">
        <v>0</v>
      </c>
      <c r="DN323" t="s">
        <v>3</v>
      </c>
      <c r="DO323">
        <v>0</v>
      </c>
    </row>
    <row r="324" spans="1:119" x14ac:dyDescent="0.25">
      <c r="A324">
        <f>ROW(Source!A973)</f>
        <v>973</v>
      </c>
      <c r="B324">
        <v>55890823</v>
      </c>
      <c r="C324">
        <v>54979100</v>
      </c>
      <c r="D324">
        <v>55482478</v>
      </c>
      <c r="E324">
        <v>1</v>
      </c>
      <c r="F324">
        <v>1</v>
      </c>
      <c r="G324">
        <v>1081</v>
      </c>
      <c r="H324">
        <v>3</v>
      </c>
      <c r="I324" t="s">
        <v>1204</v>
      </c>
      <c r="J324" t="s">
        <v>1206</v>
      </c>
      <c r="K324" t="s">
        <v>1205</v>
      </c>
      <c r="L324">
        <v>1354</v>
      </c>
      <c r="N324">
        <v>1010</v>
      </c>
      <c r="O324" t="s">
        <v>266</v>
      </c>
      <c r="P324" t="s">
        <v>266</v>
      </c>
      <c r="Q324">
        <v>1</v>
      </c>
      <c r="W324">
        <v>0</v>
      </c>
      <c r="X324">
        <v>-1244114831</v>
      </c>
      <c r="Y324">
        <f>AT324</f>
        <v>33.3333333</v>
      </c>
      <c r="AA324">
        <v>2990.7</v>
      </c>
      <c r="AB324">
        <v>0</v>
      </c>
      <c r="AC324">
        <v>0</v>
      </c>
      <c r="AD324">
        <v>0</v>
      </c>
      <c r="AE324">
        <v>511.23</v>
      </c>
      <c r="AF324">
        <v>0</v>
      </c>
      <c r="AG324">
        <v>0</v>
      </c>
      <c r="AH324">
        <v>0</v>
      </c>
      <c r="AI324">
        <v>5.85</v>
      </c>
      <c r="AJ324">
        <v>1</v>
      </c>
      <c r="AK324">
        <v>1</v>
      </c>
      <c r="AL324">
        <v>1</v>
      </c>
      <c r="AM324">
        <v>0</v>
      </c>
      <c r="AN324">
        <v>0</v>
      </c>
      <c r="AO324">
        <v>0</v>
      </c>
      <c r="AP324">
        <v>1</v>
      </c>
      <c r="AQ324">
        <v>0</v>
      </c>
      <c r="AR324">
        <v>0</v>
      </c>
      <c r="AS324" t="s">
        <v>3</v>
      </c>
      <c r="AT324">
        <v>33.3333333</v>
      </c>
      <c r="AU324" t="s">
        <v>3</v>
      </c>
      <c r="AV324">
        <v>0</v>
      </c>
      <c r="AW324">
        <v>1</v>
      </c>
      <c r="AX324">
        <v>-1</v>
      </c>
      <c r="AY324">
        <v>0</v>
      </c>
      <c r="AZ324">
        <v>0</v>
      </c>
      <c r="BA324" t="s">
        <v>3</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CV324">
        <v>0</v>
      </c>
      <c r="CW324">
        <v>0</v>
      </c>
      <c r="CX324">
        <f>ROUND(Y324*Source!I973,9)</f>
        <v>170.99999982899999</v>
      </c>
      <c r="CY324">
        <f t="shared" si="162"/>
        <v>2990.7</v>
      </c>
      <c r="CZ324">
        <f t="shared" si="163"/>
        <v>511.23</v>
      </c>
      <c r="DA324">
        <f t="shared" si="164"/>
        <v>5.85</v>
      </c>
      <c r="DB324">
        <f>ROUND(ROUND(AT324*CZ324,2),6)</f>
        <v>17041</v>
      </c>
      <c r="DC324">
        <f>ROUND(ROUND(AT324*AG324,2),6)</f>
        <v>0</v>
      </c>
      <c r="DD324" t="s">
        <v>3</v>
      </c>
      <c r="DE324" t="s">
        <v>3</v>
      </c>
      <c r="DF324">
        <f t="shared" si="165"/>
        <v>511409.7</v>
      </c>
      <c r="DG324">
        <f t="shared" si="166"/>
        <v>0</v>
      </c>
      <c r="DH324">
        <f t="shared" si="167"/>
        <v>0</v>
      </c>
      <c r="DI324">
        <f t="shared" si="168"/>
        <v>0</v>
      </c>
      <c r="DJ324">
        <f t="shared" si="169"/>
        <v>511409.7</v>
      </c>
      <c r="DK324">
        <v>0</v>
      </c>
      <c r="DL324" t="s">
        <v>3</v>
      </c>
      <c r="DM324">
        <v>0</v>
      </c>
      <c r="DN324" t="s">
        <v>3</v>
      </c>
      <c r="DO324">
        <v>0</v>
      </c>
    </row>
    <row r="325" spans="1:119" x14ac:dyDescent="0.25">
      <c r="A325">
        <f>ROW(Source!A973)</f>
        <v>973</v>
      </c>
      <c r="B325">
        <v>55890823</v>
      </c>
      <c r="C325">
        <v>54979100</v>
      </c>
      <c r="D325">
        <v>55469222</v>
      </c>
      <c r="E325">
        <v>1</v>
      </c>
      <c r="F325">
        <v>1</v>
      </c>
      <c r="G325">
        <v>1081</v>
      </c>
      <c r="H325">
        <v>3</v>
      </c>
      <c r="I325" t="s">
        <v>1709</v>
      </c>
      <c r="J325" t="s">
        <v>1710</v>
      </c>
      <c r="K325" t="s">
        <v>1711</v>
      </c>
      <c r="L325">
        <v>1354</v>
      </c>
      <c r="N325">
        <v>1010</v>
      </c>
      <c r="O325" t="s">
        <v>266</v>
      </c>
      <c r="P325" t="s">
        <v>266</v>
      </c>
      <c r="Q325">
        <v>1</v>
      </c>
      <c r="W325">
        <v>0</v>
      </c>
      <c r="X325">
        <v>-1452932200</v>
      </c>
      <c r="Y325">
        <f>(AT325*1)</f>
        <v>1.02</v>
      </c>
      <c r="AA325">
        <v>13.39</v>
      </c>
      <c r="AB325">
        <v>0</v>
      </c>
      <c r="AC325">
        <v>0</v>
      </c>
      <c r="AD325">
        <v>0</v>
      </c>
      <c r="AE325">
        <v>4.3600000000000003</v>
      </c>
      <c r="AF325">
        <v>0</v>
      </c>
      <c r="AG325">
        <v>0</v>
      </c>
      <c r="AH325">
        <v>0</v>
      </c>
      <c r="AI325">
        <v>3.07</v>
      </c>
      <c r="AJ325">
        <v>1</v>
      </c>
      <c r="AK325">
        <v>1</v>
      </c>
      <c r="AL325">
        <v>1</v>
      </c>
      <c r="AM325">
        <v>2</v>
      </c>
      <c r="AN325">
        <v>0</v>
      </c>
      <c r="AO325">
        <v>1</v>
      </c>
      <c r="AP325">
        <v>1</v>
      </c>
      <c r="AQ325">
        <v>0</v>
      </c>
      <c r="AR325">
        <v>0</v>
      </c>
      <c r="AS325" t="s">
        <v>3</v>
      </c>
      <c r="AT325">
        <v>1.02</v>
      </c>
      <c r="AU325" t="s">
        <v>22</v>
      </c>
      <c r="AV325">
        <v>0</v>
      </c>
      <c r="AW325">
        <v>2</v>
      </c>
      <c r="AX325">
        <v>57036546</v>
      </c>
      <c r="AY325">
        <v>1</v>
      </c>
      <c r="AZ325">
        <v>0</v>
      </c>
      <c r="BA325">
        <v>403</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CV325">
        <v>0</v>
      </c>
      <c r="CW325">
        <v>0</v>
      </c>
      <c r="CX325">
        <f>ROUND(Y325*Source!I973,9)</f>
        <v>5.2325999999999997</v>
      </c>
      <c r="CY325">
        <f t="shared" si="162"/>
        <v>13.39</v>
      </c>
      <c r="CZ325">
        <f t="shared" si="163"/>
        <v>4.3600000000000003</v>
      </c>
      <c r="DA325">
        <f t="shared" si="164"/>
        <v>3.07</v>
      </c>
      <c r="DB325">
        <f>ROUND((ROUND(AT325*CZ325,2)*1),6)</f>
        <v>4.45</v>
      </c>
      <c r="DC325">
        <f>ROUND((ROUND(AT325*AG325,2)*1),6)</f>
        <v>0</v>
      </c>
      <c r="DD325" t="s">
        <v>3</v>
      </c>
      <c r="DE325" t="s">
        <v>3</v>
      </c>
      <c r="DF325">
        <f t="shared" si="165"/>
        <v>70.06</v>
      </c>
      <c r="DG325">
        <f t="shared" si="166"/>
        <v>0</v>
      </c>
      <c r="DH325">
        <f t="shared" si="167"/>
        <v>0</v>
      </c>
      <c r="DI325">
        <f t="shared" si="168"/>
        <v>0</v>
      </c>
      <c r="DJ325">
        <f t="shared" si="169"/>
        <v>70.06</v>
      </c>
      <c r="DK325">
        <v>0</v>
      </c>
      <c r="DL325" t="s">
        <v>3</v>
      </c>
      <c r="DM325">
        <v>0</v>
      </c>
      <c r="DN325" t="s">
        <v>3</v>
      </c>
      <c r="DO325">
        <v>0</v>
      </c>
    </row>
    <row r="326" spans="1:119" x14ac:dyDescent="0.25">
      <c r="A326">
        <f>ROW(Source!A973)</f>
        <v>973</v>
      </c>
      <c r="B326">
        <v>55890823</v>
      </c>
      <c r="C326">
        <v>54979100</v>
      </c>
      <c r="D326">
        <v>55469490</v>
      </c>
      <c r="E326">
        <v>1</v>
      </c>
      <c r="F326">
        <v>1</v>
      </c>
      <c r="G326">
        <v>1081</v>
      </c>
      <c r="H326">
        <v>3</v>
      </c>
      <c r="I326" t="s">
        <v>1034</v>
      </c>
      <c r="J326" t="s">
        <v>1036</v>
      </c>
      <c r="K326" t="s">
        <v>1035</v>
      </c>
      <c r="L326">
        <v>1355</v>
      </c>
      <c r="N326">
        <v>1010</v>
      </c>
      <c r="O326" t="s">
        <v>40</v>
      </c>
      <c r="P326" t="s">
        <v>40</v>
      </c>
      <c r="Q326">
        <v>100</v>
      </c>
      <c r="W326">
        <v>0</v>
      </c>
      <c r="X326">
        <v>-630890957</v>
      </c>
      <c r="Y326">
        <f>AT326</f>
        <v>0.99415200000000004</v>
      </c>
      <c r="AA326">
        <v>335.14</v>
      </c>
      <c r="AB326">
        <v>0</v>
      </c>
      <c r="AC326">
        <v>0</v>
      </c>
      <c r="AD326">
        <v>0</v>
      </c>
      <c r="AE326">
        <v>38.700000000000003</v>
      </c>
      <c r="AF326">
        <v>0</v>
      </c>
      <c r="AG326">
        <v>0</v>
      </c>
      <c r="AH326">
        <v>0</v>
      </c>
      <c r="AI326">
        <v>8.66</v>
      </c>
      <c r="AJ326">
        <v>1</v>
      </c>
      <c r="AK326">
        <v>1</v>
      </c>
      <c r="AL326">
        <v>1</v>
      </c>
      <c r="AM326">
        <v>0</v>
      </c>
      <c r="AN326">
        <v>0</v>
      </c>
      <c r="AO326">
        <v>0</v>
      </c>
      <c r="AP326">
        <v>1</v>
      </c>
      <c r="AQ326">
        <v>0</v>
      </c>
      <c r="AR326">
        <v>0</v>
      </c>
      <c r="AS326" t="s">
        <v>3</v>
      </c>
      <c r="AT326">
        <v>0.99415200000000004</v>
      </c>
      <c r="AU326" t="s">
        <v>3</v>
      </c>
      <c r="AV326">
        <v>0</v>
      </c>
      <c r="AW326">
        <v>1</v>
      </c>
      <c r="AX326">
        <v>-1</v>
      </c>
      <c r="AY326">
        <v>0</v>
      </c>
      <c r="AZ326">
        <v>0</v>
      </c>
      <c r="BA326" t="s">
        <v>3</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CV326">
        <v>0</v>
      </c>
      <c r="CW326">
        <v>0</v>
      </c>
      <c r="CX326">
        <f>ROUND(Y326*Source!I973,9)</f>
        <v>5.0999997600000002</v>
      </c>
      <c r="CY326">
        <f t="shared" si="162"/>
        <v>335.14</v>
      </c>
      <c r="CZ326">
        <f t="shared" si="163"/>
        <v>38.700000000000003</v>
      </c>
      <c r="DA326">
        <f t="shared" si="164"/>
        <v>8.66</v>
      </c>
      <c r="DB326">
        <f>ROUND(ROUND(AT326*CZ326,2),6)</f>
        <v>38.47</v>
      </c>
      <c r="DC326">
        <f>ROUND(ROUND(AT326*AG326,2),6)</f>
        <v>0</v>
      </c>
      <c r="DD326" t="s">
        <v>3</v>
      </c>
      <c r="DE326" t="s">
        <v>3</v>
      </c>
      <c r="DF326">
        <f t="shared" si="165"/>
        <v>1709.21</v>
      </c>
      <c r="DG326">
        <f t="shared" si="166"/>
        <v>0</v>
      </c>
      <c r="DH326">
        <f t="shared" si="167"/>
        <v>0</v>
      </c>
      <c r="DI326">
        <f t="shared" si="168"/>
        <v>0</v>
      </c>
      <c r="DJ326">
        <f t="shared" si="169"/>
        <v>1709.21</v>
      </c>
      <c r="DK326">
        <v>0</v>
      </c>
      <c r="DL326" t="s">
        <v>3</v>
      </c>
      <c r="DM326">
        <v>0</v>
      </c>
      <c r="DN326" t="s">
        <v>3</v>
      </c>
      <c r="DO326">
        <v>0</v>
      </c>
    </row>
    <row r="327" spans="1:119" x14ac:dyDescent="0.25">
      <c r="A327">
        <f>ROW(Source!A1004)</f>
        <v>1004</v>
      </c>
      <c r="B327">
        <v>54971259</v>
      </c>
      <c r="C327">
        <v>54979261</v>
      </c>
      <c r="D327">
        <v>55424304</v>
      </c>
      <c r="E327">
        <v>1081</v>
      </c>
      <c r="F327">
        <v>1</v>
      </c>
      <c r="G327">
        <v>1081</v>
      </c>
      <c r="H327">
        <v>1</v>
      </c>
      <c r="I327" t="s">
        <v>1552</v>
      </c>
      <c r="J327" t="s">
        <v>3</v>
      </c>
      <c r="K327" t="s">
        <v>1553</v>
      </c>
      <c r="L327">
        <v>1191</v>
      </c>
      <c r="N327">
        <v>1013</v>
      </c>
      <c r="O327" t="s">
        <v>1554</v>
      </c>
      <c r="P327" t="s">
        <v>1554</v>
      </c>
      <c r="Q327">
        <v>1</v>
      </c>
      <c r="W327">
        <v>0</v>
      </c>
      <c r="X327">
        <v>476480486</v>
      </c>
      <c r="Y327">
        <f>(AT327*1.2)</f>
        <v>21.768000000000001</v>
      </c>
      <c r="AA327">
        <v>0</v>
      </c>
      <c r="AB327">
        <v>0</v>
      </c>
      <c r="AC327">
        <v>0</v>
      </c>
      <c r="AD327">
        <v>0</v>
      </c>
      <c r="AE327">
        <v>0</v>
      </c>
      <c r="AF327">
        <v>0</v>
      </c>
      <c r="AG327">
        <v>0</v>
      </c>
      <c r="AH327">
        <v>0</v>
      </c>
      <c r="AI327">
        <v>1</v>
      </c>
      <c r="AJ327">
        <v>1</v>
      </c>
      <c r="AK327">
        <v>1</v>
      </c>
      <c r="AL327">
        <v>1</v>
      </c>
      <c r="AM327">
        <v>-2</v>
      </c>
      <c r="AN327">
        <v>0</v>
      </c>
      <c r="AO327">
        <v>1</v>
      </c>
      <c r="AP327">
        <v>1</v>
      </c>
      <c r="AQ327">
        <v>0</v>
      </c>
      <c r="AR327">
        <v>0</v>
      </c>
      <c r="AS327" t="s">
        <v>3</v>
      </c>
      <c r="AT327">
        <v>18.14</v>
      </c>
      <c r="AU327" t="s">
        <v>42</v>
      </c>
      <c r="AV327">
        <v>1</v>
      </c>
      <c r="AW327">
        <v>2</v>
      </c>
      <c r="AX327">
        <v>57036557</v>
      </c>
      <c r="AY327">
        <v>1</v>
      </c>
      <c r="AZ327">
        <v>0</v>
      </c>
      <c r="BA327">
        <v>409</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CU327">
        <f>ROUND(AT327*Source!I1004*AH327*AL327,2)</f>
        <v>0</v>
      </c>
      <c r="CV327">
        <f>ROUND(Y327*Source!I1004,9)</f>
        <v>10.01328</v>
      </c>
      <c r="CW327">
        <v>0</v>
      </c>
      <c r="CX327">
        <f>ROUND(Y327*Source!I1004,9)</f>
        <v>10.01328</v>
      </c>
      <c r="CY327">
        <f>AD327</f>
        <v>0</v>
      </c>
      <c r="CZ327">
        <f>AH327</f>
        <v>0</v>
      </c>
      <c r="DA327">
        <f>AL327</f>
        <v>1</v>
      </c>
      <c r="DB327">
        <f>ROUND((ROUND(AT327*CZ327,2)*1.2),6)</f>
        <v>0</v>
      </c>
      <c r="DC327">
        <f>ROUND((ROUND(AT327*AG327,2)*1.2),6)</f>
        <v>0</v>
      </c>
      <c r="DD327" t="s">
        <v>3</v>
      </c>
      <c r="DE327" t="s">
        <v>3</v>
      </c>
      <c r="DF327">
        <f t="shared" ref="DF327:DF340" si="170">ROUND(ROUND(AE327,2)*CX327,2)</f>
        <v>0</v>
      </c>
      <c r="DG327">
        <f t="shared" si="166"/>
        <v>0</v>
      </c>
      <c r="DH327">
        <f t="shared" si="167"/>
        <v>0</v>
      </c>
      <c r="DI327">
        <f t="shared" si="168"/>
        <v>0</v>
      </c>
      <c r="DJ327">
        <f>DI327</f>
        <v>0</v>
      </c>
      <c r="DK327">
        <v>0</v>
      </c>
      <c r="DL327" t="s">
        <v>3</v>
      </c>
      <c r="DM327">
        <v>0</v>
      </c>
      <c r="DN327" t="s">
        <v>3</v>
      </c>
      <c r="DO327">
        <v>0</v>
      </c>
    </row>
    <row r="328" spans="1:119" x14ac:dyDescent="0.25">
      <c r="A328">
        <f>ROW(Source!A1004)</f>
        <v>1004</v>
      </c>
      <c r="B328">
        <v>54971259</v>
      </c>
      <c r="C328">
        <v>54979261</v>
      </c>
      <c r="D328">
        <v>55490209</v>
      </c>
      <c r="E328">
        <v>1</v>
      </c>
      <c r="F328">
        <v>1</v>
      </c>
      <c r="G328">
        <v>1081</v>
      </c>
      <c r="H328">
        <v>2</v>
      </c>
      <c r="I328" t="s">
        <v>1555</v>
      </c>
      <c r="J328" t="s">
        <v>1556</v>
      </c>
      <c r="K328" t="s">
        <v>1557</v>
      </c>
      <c r="L328">
        <v>1368</v>
      </c>
      <c r="N328">
        <v>1011</v>
      </c>
      <c r="O328" t="s">
        <v>1558</v>
      </c>
      <c r="P328" t="s">
        <v>1558</v>
      </c>
      <c r="Q328">
        <v>1</v>
      </c>
      <c r="W328">
        <v>0</v>
      </c>
      <c r="X328">
        <v>874612079</v>
      </c>
      <c r="Y328">
        <f>(AT328*1.2)</f>
        <v>0.06</v>
      </c>
      <c r="AA328">
        <v>0</v>
      </c>
      <c r="AB328">
        <v>87.01</v>
      </c>
      <c r="AC328">
        <v>13.21</v>
      </c>
      <c r="AD328">
        <v>0</v>
      </c>
      <c r="AE328">
        <v>0</v>
      </c>
      <c r="AF328">
        <v>83.1</v>
      </c>
      <c r="AG328">
        <v>12.62</v>
      </c>
      <c r="AH328">
        <v>0</v>
      </c>
      <c r="AI328">
        <v>1</v>
      </c>
      <c r="AJ328">
        <v>1</v>
      </c>
      <c r="AK328">
        <v>1</v>
      </c>
      <c r="AL328">
        <v>1</v>
      </c>
      <c r="AM328">
        <v>-2</v>
      </c>
      <c r="AN328">
        <v>0</v>
      </c>
      <c r="AO328">
        <v>1</v>
      </c>
      <c r="AP328">
        <v>1</v>
      </c>
      <c r="AQ328">
        <v>0</v>
      </c>
      <c r="AR328">
        <v>0</v>
      </c>
      <c r="AS328" t="s">
        <v>3</v>
      </c>
      <c r="AT328">
        <v>0.05</v>
      </c>
      <c r="AU328" t="s">
        <v>42</v>
      </c>
      <c r="AV328">
        <v>0</v>
      </c>
      <c r="AW328">
        <v>2</v>
      </c>
      <c r="AX328">
        <v>57036558</v>
      </c>
      <c r="AY328">
        <v>1</v>
      </c>
      <c r="AZ328">
        <v>0</v>
      </c>
      <c r="BA328">
        <v>410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CV328">
        <v>0</v>
      </c>
      <c r="CW328">
        <f>ROUND(Y328*Source!I1004*DO328,9)</f>
        <v>0.34831200000000001</v>
      </c>
      <c r="CX328">
        <f>ROUND(Y328*Source!I1004,9)</f>
        <v>2.76E-2</v>
      </c>
      <c r="CY328">
        <f>AB328</f>
        <v>87.01</v>
      </c>
      <c r="CZ328">
        <f>AF328</f>
        <v>83.1</v>
      </c>
      <c r="DA328">
        <f>AJ328</f>
        <v>1</v>
      </c>
      <c r="DB328">
        <f>ROUND((ROUND(AT328*CZ328,2)*1.2),6)</f>
        <v>4.992</v>
      </c>
      <c r="DC328">
        <f>ROUND((ROUND(AT328*AG328,2)*1.2),6)</f>
        <v>0.75600000000000001</v>
      </c>
      <c r="DD328" t="s">
        <v>3</v>
      </c>
      <c r="DE328" t="s">
        <v>3</v>
      </c>
      <c r="DF328">
        <f t="shared" si="170"/>
        <v>0</v>
      </c>
      <c r="DG328">
        <f t="shared" si="166"/>
        <v>2.29</v>
      </c>
      <c r="DH328">
        <f t="shared" si="167"/>
        <v>0.35</v>
      </c>
      <c r="DI328">
        <f t="shared" si="168"/>
        <v>0</v>
      </c>
      <c r="DJ328">
        <f>DG328</f>
        <v>2.29</v>
      </c>
      <c r="DK328">
        <v>0</v>
      </c>
      <c r="DL328" t="s">
        <v>1559</v>
      </c>
      <c r="DM328">
        <v>0</v>
      </c>
      <c r="DN328" t="s">
        <v>1554</v>
      </c>
      <c r="DO328">
        <v>12.62</v>
      </c>
    </row>
    <row r="329" spans="1:119" x14ac:dyDescent="0.25">
      <c r="A329">
        <f>ROW(Source!A1004)</f>
        <v>1004</v>
      </c>
      <c r="B329">
        <v>54971259</v>
      </c>
      <c r="C329">
        <v>54979261</v>
      </c>
      <c r="D329">
        <v>55490270</v>
      </c>
      <c r="E329">
        <v>1</v>
      </c>
      <c r="F329">
        <v>1</v>
      </c>
      <c r="G329">
        <v>1081</v>
      </c>
      <c r="H329">
        <v>2</v>
      </c>
      <c r="I329" t="s">
        <v>1589</v>
      </c>
      <c r="J329" t="s">
        <v>1590</v>
      </c>
      <c r="K329" t="s">
        <v>1591</v>
      </c>
      <c r="L329">
        <v>1368</v>
      </c>
      <c r="N329">
        <v>1011</v>
      </c>
      <c r="O329" t="s">
        <v>1558</v>
      </c>
      <c r="P329" t="s">
        <v>1558</v>
      </c>
      <c r="Q329">
        <v>1</v>
      </c>
      <c r="W329">
        <v>0</v>
      </c>
      <c r="X329">
        <v>-1412866184</v>
      </c>
      <c r="Y329">
        <f>(AT329*1.2)</f>
        <v>0.252</v>
      </c>
      <c r="AA329">
        <v>0</v>
      </c>
      <c r="AB329">
        <v>0.44</v>
      </c>
      <c r="AC329">
        <v>0</v>
      </c>
      <c r="AD329">
        <v>0</v>
      </c>
      <c r="AE329">
        <v>0</v>
      </c>
      <c r="AF329">
        <v>0.42</v>
      </c>
      <c r="AG329">
        <v>0</v>
      </c>
      <c r="AH329">
        <v>0</v>
      </c>
      <c r="AI329">
        <v>1</v>
      </c>
      <c r="AJ329">
        <v>1</v>
      </c>
      <c r="AK329">
        <v>1</v>
      </c>
      <c r="AL329">
        <v>1</v>
      </c>
      <c r="AM329">
        <v>-2</v>
      </c>
      <c r="AN329">
        <v>0</v>
      </c>
      <c r="AO329">
        <v>1</v>
      </c>
      <c r="AP329">
        <v>1</v>
      </c>
      <c r="AQ329">
        <v>0</v>
      </c>
      <c r="AR329">
        <v>0</v>
      </c>
      <c r="AS329" t="s">
        <v>3</v>
      </c>
      <c r="AT329">
        <v>0.21</v>
      </c>
      <c r="AU329" t="s">
        <v>42</v>
      </c>
      <c r="AV329">
        <v>0</v>
      </c>
      <c r="AW329">
        <v>2</v>
      </c>
      <c r="AX329">
        <v>57036559</v>
      </c>
      <c r="AY329">
        <v>1</v>
      </c>
      <c r="AZ329">
        <v>0</v>
      </c>
      <c r="BA329">
        <v>411</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CV329">
        <v>0</v>
      </c>
      <c r="CW329">
        <f>ROUND(Y329*Source!I1004*DO329,9)</f>
        <v>0</v>
      </c>
      <c r="CX329">
        <f>ROUND(Y329*Source!I1004,9)</f>
        <v>0.11592</v>
      </c>
      <c r="CY329">
        <f>AB329</f>
        <v>0.44</v>
      </c>
      <c r="CZ329">
        <f>AF329</f>
        <v>0.42</v>
      </c>
      <c r="DA329">
        <f>AJ329</f>
        <v>1</v>
      </c>
      <c r="DB329">
        <f>ROUND((ROUND(AT329*CZ329,2)*1.2),6)</f>
        <v>0.108</v>
      </c>
      <c r="DC329">
        <f>ROUND((ROUND(AT329*AG329,2)*1.2),6)</f>
        <v>0</v>
      </c>
      <c r="DD329" t="s">
        <v>3</v>
      </c>
      <c r="DE329" t="s">
        <v>3</v>
      </c>
      <c r="DF329">
        <f t="shared" si="170"/>
        <v>0</v>
      </c>
      <c r="DG329">
        <f t="shared" si="166"/>
        <v>0.05</v>
      </c>
      <c r="DH329">
        <f t="shared" si="167"/>
        <v>0</v>
      </c>
      <c r="DI329">
        <f t="shared" si="168"/>
        <v>0</v>
      </c>
      <c r="DJ329">
        <f>DG329</f>
        <v>0.05</v>
      </c>
      <c r="DK329">
        <v>0</v>
      </c>
      <c r="DL329" t="s">
        <v>3</v>
      </c>
      <c r="DM329">
        <v>0</v>
      </c>
      <c r="DN329" t="s">
        <v>3</v>
      </c>
      <c r="DO329">
        <v>0</v>
      </c>
    </row>
    <row r="330" spans="1:119" x14ac:dyDescent="0.25">
      <c r="A330">
        <f>ROW(Source!A1004)</f>
        <v>1004</v>
      </c>
      <c r="B330">
        <v>54971259</v>
      </c>
      <c r="C330">
        <v>54979261</v>
      </c>
      <c r="D330">
        <v>55489510</v>
      </c>
      <c r="E330">
        <v>1</v>
      </c>
      <c r="F330">
        <v>1</v>
      </c>
      <c r="G330">
        <v>1081</v>
      </c>
      <c r="H330">
        <v>2</v>
      </c>
      <c r="I330" t="s">
        <v>1697</v>
      </c>
      <c r="J330" t="s">
        <v>1698</v>
      </c>
      <c r="K330" t="s">
        <v>1699</v>
      </c>
      <c r="L330">
        <v>1368</v>
      </c>
      <c r="N330">
        <v>1011</v>
      </c>
      <c r="O330" t="s">
        <v>1558</v>
      </c>
      <c r="P330" t="s">
        <v>1558</v>
      </c>
      <c r="Q330">
        <v>1</v>
      </c>
      <c r="W330">
        <v>0</v>
      </c>
      <c r="X330">
        <v>1364481760</v>
      </c>
      <c r="Y330">
        <f>(AT330*1.2)</f>
        <v>5.3999999999999999E-2</v>
      </c>
      <c r="AA330">
        <v>0</v>
      </c>
      <c r="AB330">
        <v>56.43</v>
      </c>
      <c r="AC330">
        <v>13.21</v>
      </c>
      <c r="AD330">
        <v>0</v>
      </c>
      <c r="AE330">
        <v>0</v>
      </c>
      <c r="AF330">
        <v>53.9</v>
      </c>
      <c r="AG330">
        <v>12.62</v>
      </c>
      <c r="AH330">
        <v>0</v>
      </c>
      <c r="AI330">
        <v>1</v>
      </c>
      <c r="AJ330">
        <v>1</v>
      </c>
      <c r="AK330">
        <v>1</v>
      </c>
      <c r="AL330">
        <v>1</v>
      </c>
      <c r="AM330">
        <v>-2</v>
      </c>
      <c r="AN330">
        <v>0</v>
      </c>
      <c r="AO330">
        <v>1</v>
      </c>
      <c r="AP330">
        <v>1</v>
      </c>
      <c r="AQ330">
        <v>0</v>
      </c>
      <c r="AR330">
        <v>0</v>
      </c>
      <c r="AS330" t="s">
        <v>3</v>
      </c>
      <c r="AT330">
        <v>4.4999999999999998E-2</v>
      </c>
      <c r="AU330" t="s">
        <v>42</v>
      </c>
      <c r="AV330">
        <v>0</v>
      </c>
      <c r="AW330">
        <v>2</v>
      </c>
      <c r="AX330">
        <v>57036560</v>
      </c>
      <c r="AY330">
        <v>1</v>
      </c>
      <c r="AZ330">
        <v>0</v>
      </c>
      <c r="BA330">
        <v>412</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CV330">
        <v>0</v>
      </c>
      <c r="CW330">
        <f>ROUND(Y330*Source!I1004*DO330,9)</f>
        <v>0.3134808</v>
      </c>
      <c r="CX330">
        <f>ROUND(Y330*Source!I1004,9)</f>
        <v>2.4840000000000001E-2</v>
      </c>
      <c r="CY330">
        <f>AB330</f>
        <v>56.43</v>
      </c>
      <c r="CZ330">
        <f>AF330</f>
        <v>53.9</v>
      </c>
      <c r="DA330">
        <f>AJ330</f>
        <v>1</v>
      </c>
      <c r="DB330">
        <f>ROUND((ROUND(AT330*CZ330,2)*1.2),6)</f>
        <v>2.9159999999999999</v>
      </c>
      <c r="DC330">
        <f>ROUND((ROUND(AT330*AG330,2)*1.2),6)</f>
        <v>0.68400000000000005</v>
      </c>
      <c r="DD330" t="s">
        <v>3</v>
      </c>
      <c r="DE330" t="s">
        <v>3</v>
      </c>
      <c r="DF330">
        <f t="shared" si="170"/>
        <v>0</v>
      </c>
      <c r="DG330">
        <f t="shared" si="166"/>
        <v>1.34</v>
      </c>
      <c r="DH330">
        <f t="shared" si="167"/>
        <v>0.31</v>
      </c>
      <c r="DI330">
        <f t="shared" si="168"/>
        <v>0</v>
      </c>
      <c r="DJ330">
        <f>DG330</f>
        <v>1.34</v>
      </c>
      <c r="DK330">
        <v>0</v>
      </c>
      <c r="DL330" t="s">
        <v>1559</v>
      </c>
      <c r="DM330">
        <v>0</v>
      </c>
      <c r="DN330" t="s">
        <v>1554</v>
      </c>
      <c r="DO330">
        <v>12.62</v>
      </c>
    </row>
    <row r="331" spans="1:119" x14ac:dyDescent="0.25">
      <c r="A331">
        <f>ROW(Source!A1004)</f>
        <v>1004</v>
      </c>
      <c r="B331">
        <v>54971259</v>
      </c>
      <c r="C331">
        <v>54979261</v>
      </c>
      <c r="D331">
        <v>55459234</v>
      </c>
      <c r="E331">
        <v>1</v>
      </c>
      <c r="F331">
        <v>1</v>
      </c>
      <c r="G331">
        <v>1081</v>
      </c>
      <c r="H331">
        <v>3</v>
      </c>
      <c r="I331" t="s">
        <v>1700</v>
      </c>
      <c r="J331" t="s">
        <v>1701</v>
      </c>
      <c r="K331" t="s">
        <v>1702</v>
      </c>
      <c r="L331">
        <v>1346</v>
      </c>
      <c r="N331">
        <v>1009</v>
      </c>
      <c r="O331" t="s">
        <v>222</v>
      </c>
      <c r="P331" t="s">
        <v>222</v>
      </c>
      <c r="Q331">
        <v>1</v>
      </c>
      <c r="W331">
        <v>0</v>
      </c>
      <c r="X331">
        <v>1343467368</v>
      </c>
      <c r="Y331">
        <f>(AT331*1)</f>
        <v>3.0000000000000001E-3</v>
      </c>
      <c r="AA331">
        <v>1.61</v>
      </c>
      <c r="AB331">
        <v>0</v>
      </c>
      <c r="AC331">
        <v>0</v>
      </c>
      <c r="AD331">
        <v>0</v>
      </c>
      <c r="AE331">
        <v>1.61</v>
      </c>
      <c r="AF331">
        <v>0</v>
      </c>
      <c r="AG331">
        <v>0</v>
      </c>
      <c r="AH331">
        <v>0</v>
      </c>
      <c r="AI331">
        <v>1</v>
      </c>
      <c r="AJ331">
        <v>1</v>
      </c>
      <c r="AK331">
        <v>1</v>
      </c>
      <c r="AL331">
        <v>1</v>
      </c>
      <c r="AM331">
        <v>-2</v>
      </c>
      <c r="AN331">
        <v>0</v>
      </c>
      <c r="AO331">
        <v>1</v>
      </c>
      <c r="AP331">
        <v>1</v>
      </c>
      <c r="AQ331">
        <v>0</v>
      </c>
      <c r="AR331">
        <v>0</v>
      </c>
      <c r="AS331" t="s">
        <v>3</v>
      </c>
      <c r="AT331">
        <v>3.0000000000000001E-3</v>
      </c>
      <c r="AU331" t="s">
        <v>22</v>
      </c>
      <c r="AV331">
        <v>0</v>
      </c>
      <c r="AW331">
        <v>2</v>
      </c>
      <c r="AX331">
        <v>57036561</v>
      </c>
      <c r="AY331">
        <v>1</v>
      </c>
      <c r="AZ331">
        <v>0</v>
      </c>
      <c r="BA331">
        <v>413</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CV331">
        <v>0</v>
      </c>
      <c r="CW331">
        <v>0</v>
      </c>
      <c r="CX331">
        <f>ROUND(Y331*Source!I1004,9)</f>
        <v>1.3799999999999999E-3</v>
      </c>
      <c r="CY331">
        <f t="shared" ref="CY331:CY336" si="171">AA331</f>
        <v>1.61</v>
      </c>
      <c r="CZ331">
        <f t="shared" ref="CZ331:CZ336" si="172">AE331</f>
        <v>1.61</v>
      </c>
      <c r="DA331">
        <f t="shared" ref="DA331:DA336" si="173">AI331</f>
        <v>1</v>
      </c>
      <c r="DB331">
        <f>ROUND((ROUND(AT331*CZ331,2)*1),6)</f>
        <v>0</v>
      </c>
      <c r="DC331">
        <f>ROUND((ROUND(AT331*AG331,2)*1),6)</f>
        <v>0</v>
      </c>
      <c r="DD331" t="s">
        <v>3</v>
      </c>
      <c r="DE331" t="s">
        <v>3</v>
      </c>
      <c r="DF331">
        <f t="shared" si="170"/>
        <v>0</v>
      </c>
      <c r="DG331">
        <f t="shared" si="166"/>
        <v>0</v>
      </c>
      <c r="DH331">
        <f t="shared" si="167"/>
        <v>0</v>
      </c>
      <c r="DI331">
        <f t="shared" si="168"/>
        <v>0</v>
      </c>
      <c r="DJ331">
        <f t="shared" ref="DJ331:DJ336" si="174">DF331</f>
        <v>0</v>
      </c>
      <c r="DK331">
        <v>0</v>
      </c>
      <c r="DL331" t="s">
        <v>3</v>
      </c>
      <c r="DM331">
        <v>0</v>
      </c>
      <c r="DN331" t="s">
        <v>3</v>
      </c>
      <c r="DO331">
        <v>0</v>
      </c>
    </row>
    <row r="332" spans="1:119" x14ac:dyDescent="0.25">
      <c r="A332">
        <f>ROW(Source!A1004)</f>
        <v>1004</v>
      </c>
      <c r="B332">
        <v>54971259</v>
      </c>
      <c r="C332">
        <v>54979261</v>
      </c>
      <c r="D332">
        <v>55466158</v>
      </c>
      <c r="E332">
        <v>1</v>
      </c>
      <c r="F332">
        <v>1</v>
      </c>
      <c r="G332">
        <v>1081</v>
      </c>
      <c r="H332">
        <v>3</v>
      </c>
      <c r="I332" t="s">
        <v>1703</v>
      </c>
      <c r="J332" t="s">
        <v>1704</v>
      </c>
      <c r="K332" t="s">
        <v>1705</v>
      </c>
      <c r="L332">
        <v>1354</v>
      </c>
      <c r="N332">
        <v>1010</v>
      </c>
      <c r="O332" t="s">
        <v>266</v>
      </c>
      <c r="P332" t="s">
        <v>266</v>
      </c>
      <c r="Q332">
        <v>1</v>
      </c>
      <c r="W332">
        <v>0</v>
      </c>
      <c r="X332">
        <v>-400075818</v>
      </c>
      <c r="Y332">
        <f>(AT332*1)</f>
        <v>0.14000000000000001</v>
      </c>
      <c r="AA332">
        <v>48.47</v>
      </c>
      <c r="AB332">
        <v>0</v>
      </c>
      <c r="AC332">
        <v>0</v>
      </c>
      <c r="AD332">
        <v>0</v>
      </c>
      <c r="AE332">
        <v>48.47</v>
      </c>
      <c r="AF332">
        <v>0</v>
      </c>
      <c r="AG332">
        <v>0</v>
      </c>
      <c r="AH332">
        <v>0</v>
      </c>
      <c r="AI332">
        <v>1</v>
      </c>
      <c r="AJ332">
        <v>1</v>
      </c>
      <c r="AK332">
        <v>1</v>
      </c>
      <c r="AL332">
        <v>1</v>
      </c>
      <c r="AM332">
        <v>-2</v>
      </c>
      <c r="AN332">
        <v>0</v>
      </c>
      <c r="AO332">
        <v>1</v>
      </c>
      <c r="AP332">
        <v>1</v>
      </c>
      <c r="AQ332">
        <v>0</v>
      </c>
      <c r="AR332">
        <v>0</v>
      </c>
      <c r="AS332" t="s">
        <v>3</v>
      </c>
      <c r="AT332">
        <v>0.14000000000000001</v>
      </c>
      <c r="AU332" t="s">
        <v>22</v>
      </c>
      <c r="AV332">
        <v>0</v>
      </c>
      <c r="AW332">
        <v>2</v>
      </c>
      <c r="AX332">
        <v>57036562</v>
      </c>
      <c r="AY332">
        <v>1</v>
      </c>
      <c r="AZ332">
        <v>0</v>
      </c>
      <c r="BA332">
        <v>414</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CV332">
        <v>0</v>
      </c>
      <c r="CW332">
        <v>0</v>
      </c>
      <c r="CX332">
        <f>ROUND(Y332*Source!I1004,9)</f>
        <v>6.4399999999999999E-2</v>
      </c>
      <c r="CY332">
        <f t="shared" si="171"/>
        <v>48.47</v>
      </c>
      <c r="CZ332">
        <f t="shared" si="172"/>
        <v>48.47</v>
      </c>
      <c r="DA332">
        <f t="shared" si="173"/>
        <v>1</v>
      </c>
      <c r="DB332">
        <f>ROUND((ROUND(AT332*CZ332,2)*1),6)</f>
        <v>6.79</v>
      </c>
      <c r="DC332">
        <f>ROUND((ROUND(AT332*AG332,2)*1),6)</f>
        <v>0</v>
      </c>
      <c r="DD332" t="s">
        <v>3</v>
      </c>
      <c r="DE332" t="s">
        <v>3</v>
      </c>
      <c r="DF332">
        <f t="shared" si="170"/>
        <v>3.12</v>
      </c>
      <c r="DG332">
        <f t="shared" si="166"/>
        <v>0</v>
      </c>
      <c r="DH332">
        <f t="shared" si="167"/>
        <v>0</v>
      </c>
      <c r="DI332">
        <f t="shared" si="168"/>
        <v>0</v>
      </c>
      <c r="DJ332">
        <f t="shared" si="174"/>
        <v>3.12</v>
      </c>
      <c r="DK332">
        <v>0</v>
      </c>
      <c r="DL332" t="s">
        <v>3</v>
      </c>
      <c r="DM332">
        <v>0</v>
      </c>
      <c r="DN332" t="s">
        <v>3</v>
      </c>
      <c r="DO332">
        <v>0</v>
      </c>
    </row>
    <row r="333" spans="1:119" x14ac:dyDescent="0.25">
      <c r="A333">
        <f>ROW(Source!A1004)</f>
        <v>1004</v>
      </c>
      <c r="B333">
        <v>54971259</v>
      </c>
      <c r="C333">
        <v>54979261</v>
      </c>
      <c r="D333">
        <v>55459835</v>
      </c>
      <c r="E333">
        <v>1</v>
      </c>
      <c r="F333">
        <v>1</v>
      </c>
      <c r="G333">
        <v>1081</v>
      </c>
      <c r="H333">
        <v>3</v>
      </c>
      <c r="I333" t="s">
        <v>1706</v>
      </c>
      <c r="J333" t="s">
        <v>1707</v>
      </c>
      <c r="K333" t="s">
        <v>1708</v>
      </c>
      <c r="L333">
        <v>1348</v>
      </c>
      <c r="N333">
        <v>1009</v>
      </c>
      <c r="O333" t="s">
        <v>1092</v>
      </c>
      <c r="P333" t="s">
        <v>1092</v>
      </c>
      <c r="Q333">
        <v>1000</v>
      </c>
      <c r="W333">
        <v>0</v>
      </c>
      <c r="X333">
        <v>-1860917919</v>
      </c>
      <c r="Y333">
        <f>(AT333*1)</f>
        <v>7.9999999999999996E-6</v>
      </c>
      <c r="AA333">
        <v>12521.99</v>
      </c>
      <c r="AB333">
        <v>0</v>
      </c>
      <c r="AC333">
        <v>0</v>
      </c>
      <c r="AD333">
        <v>0</v>
      </c>
      <c r="AE333">
        <v>12521.99</v>
      </c>
      <c r="AF333">
        <v>0</v>
      </c>
      <c r="AG333">
        <v>0</v>
      </c>
      <c r="AH333">
        <v>0</v>
      </c>
      <c r="AI333">
        <v>1</v>
      </c>
      <c r="AJ333">
        <v>1</v>
      </c>
      <c r="AK333">
        <v>1</v>
      </c>
      <c r="AL333">
        <v>1</v>
      </c>
      <c r="AM333">
        <v>-2</v>
      </c>
      <c r="AN333">
        <v>0</v>
      </c>
      <c r="AO333">
        <v>1</v>
      </c>
      <c r="AP333">
        <v>1</v>
      </c>
      <c r="AQ333">
        <v>0</v>
      </c>
      <c r="AR333">
        <v>0</v>
      </c>
      <c r="AS333" t="s">
        <v>3</v>
      </c>
      <c r="AT333">
        <v>7.9999999999999996E-6</v>
      </c>
      <c r="AU333" t="s">
        <v>22</v>
      </c>
      <c r="AV333">
        <v>0</v>
      </c>
      <c r="AW333">
        <v>2</v>
      </c>
      <c r="AX333">
        <v>57036563</v>
      </c>
      <c r="AY333">
        <v>1</v>
      </c>
      <c r="AZ333">
        <v>0</v>
      </c>
      <c r="BA333">
        <v>415</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CV333">
        <v>0</v>
      </c>
      <c r="CW333">
        <v>0</v>
      </c>
      <c r="CX333">
        <f>ROUND(Y333*Source!I1004,9)</f>
        <v>3.6799999999999999E-6</v>
      </c>
      <c r="CY333">
        <f t="shared" si="171"/>
        <v>12521.99</v>
      </c>
      <c r="CZ333">
        <f t="shared" si="172"/>
        <v>12521.99</v>
      </c>
      <c r="DA333">
        <f t="shared" si="173"/>
        <v>1</v>
      </c>
      <c r="DB333">
        <f>ROUND((ROUND(AT333*CZ333,2)*1),6)</f>
        <v>0.1</v>
      </c>
      <c r="DC333">
        <f>ROUND((ROUND(AT333*AG333,2)*1),6)</f>
        <v>0</v>
      </c>
      <c r="DD333" t="s">
        <v>3</v>
      </c>
      <c r="DE333" t="s">
        <v>3</v>
      </c>
      <c r="DF333">
        <f t="shared" si="170"/>
        <v>0.05</v>
      </c>
      <c r="DG333">
        <f t="shared" si="166"/>
        <v>0</v>
      </c>
      <c r="DH333">
        <f t="shared" si="167"/>
        <v>0</v>
      </c>
      <c r="DI333">
        <f t="shared" si="168"/>
        <v>0</v>
      </c>
      <c r="DJ333">
        <f t="shared" si="174"/>
        <v>0.05</v>
      </c>
      <c r="DK333">
        <v>0</v>
      </c>
      <c r="DL333" t="s">
        <v>3</v>
      </c>
      <c r="DM333">
        <v>0</v>
      </c>
      <c r="DN333" t="s">
        <v>3</v>
      </c>
      <c r="DO333">
        <v>0</v>
      </c>
    </row>
    <row r="334" spans="1:119" x14ac:dyDescent="0.25">
      <c r="A334">
        <f>ROW(Source!A1004)</f>
        <v>1004</v>
      </c>
      <c r="B334">
        <v>54971259</v>
      </c>
      <c r="C334">
        <v>54979261</v>
      </c>
      <c r="D334">
        <v>55482478</v>
      </c>
      <c r="E334">
        <v>1</v>
      </c>
      <c r="F334">
        <v>1</v>
      </c>
      <c r="G334">
        <v>1081</v>
      </c>
      <c r="H334">
        <v>3</v>
      </c>
      <c r="I334" t="s">
        <v>1204</v>
      </c>
      <c r="J334" t="s">
        <v>1206</v>
      </c>
      <c r="K334" t="s">
        <v>1205</v>
      </c>
      <c r="L334">
        <v>1354</v>
      </c>
      <c r="N334">
        <v>1010</v>
      </c>
      <c r="O334" t="s">
        <v>266</v>
      </c>
      <c r="P334" t="s">
        <v>266</v>
      </c>
      <c r="Q334">
        <v>1</v>
      </c>
      <c r="W334">
        <v>0</v>
      </c>
      <c r="X334">
        <v>-1244114831</v>
      </c>
      <c r="Y334">
        <f>AT334</f>
        <v>33.333333000000003</v>
      </c>
      <c r="AA334">
        <v>511.23</v>
      </c>
      <c r="AB334">
        <v>0</v>
      </c>
      <c r="AC334">
        <v>0</v>
      </c>
      <c r="AD334">
        <v>0</v>
      </c>
      <c r="AE334">
        <v>511.23</v>
      </c>
      <c r="AF334">
        <v>0</v>
      </c>
      <c r="AG334">
        <v>0</v>
      </c>
      <c r="AH334">
        <v>0</v>
      </c>
      <c r="AI334">
        <v>1</v>
      </c>
      <c r="AJ334">
        <v>1</v>
      </c>
      <c r="AK334">
        <v>1</v>
      </c>
      <c r="AL334">
        <v>1</v>
      </c>
      <c r="AM334">
        <v>0</v>
      </c>
      <c r="AN334">
        <v>0</v>
      </c>
      <c r="AO334">
        <v>0</v>
      </c>
      <c r="AP334">
        <v>1</v>
      </c>
      <c r="AQ334">
        <v>0</v>
      </c>
      <c r="AR334">
        <v>0</v>
      </c>
      <c r="AS334" t="s">
        <v>3</v>
      </c>
      <c r="AT334">
        <v>33.333333000000003</v>
      </c>
      <c r="AU334" t="s">
        <v>3</v>
      </c>
      <c r="AV334">
        <v>0</v>
      </c>
      <c r="AW334">
        <v>1</v>
      </c>
      <c r="AX334">
        <v>-1</v>
      </c>
      <c r="AY334">
        <v>0</v>
      </c>
      <c r="AZ334">
        <v>0</v>
      </c>
      <c r="BA334" t="s">
        <v>3</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CV334">
        <v>0</v>
      </c>
      <c r="CW334">
        <v>0</v>
      </c>
      <c r="CX334">
        <f>ROUND(Y334*Source!I1004,9)</f>
        <v>15.33333318</v>
      </c>
      <c r="CY334">
        <f t="shared" si="171"/>
        <v>511.23</v>
      </c>
      <c r="CZ334">
        <f t="shared" si="172"/>
        <v>511.23</v>
      </c>
      <c r="DA334">
        <f t="shared" si="173"/>
        <v>1</v>
      </c>
      <c r="DB334">
        <f>ROUND(ROUND(AT334*CZ334,2),6)</f>
        <v>17041</v>
      </c>
      <c r="DC334">
        <f>ROUND(ROUND(AT334*AG334,2),6)</f>
        <v>0</v>
      </c>
      <c r="DD334" t="s">
        <v>3</v>
      </c>
      <c r="DE334" t="s">
        <v>3</v>
      </c>
      <c r="DF334">
        <f t="shared" si="170"/>
        <v>7838.86</v>
      </c>
      <c r="DG334">
        <f t="shared" si="166"/>
        <v>0</v>
      </c>
      <c r="DH334">
        <f t="shared" si="167"/>
        <v>0</v>
      </c>
      <c r="DI334">
        <f t="shared" si="168"/>
        <v>0</v>
      </c>
      <c r="DJ334">
        <f t="shared" si="174"/>
        <v>7838.86</v>
      </c>
      <c r="DK334">
        <v>0</v>
      </c>
      <c r="DL334" t="s">
        <v>3</v>
      </c>
      <c r="DM334">
        <v>0</v>
      </c>
      <c r="DN334" t="s">
        <v>3</v>
      </c>
      <c r="DO334">
        <v>0</v>
      </c>
    </row>
    <row r="335" spans="1:119" x14ac:dyDescent="0.25">
      <c r="A335">
        <f>ROW(Source!A1004)</f>
        <v>1004</v>
      </c>
      <c r="B335">
        <v>54971259</v>
      </c>
      <c r="C335">
        <v>54979261</v>
      </c>
      <c r="D335">
        <v>55469222</v>
      </c>
      <c r="E335">
        <v>1</v>
      </c>
      <c r="F335">
        <v>1</v>
      </c>
      <c r="G335">
        <v>1081</v>
      </c>
      <c r="H335">
        <v>3</v>
      </c>
      <c r="I335" t="s">
        <v>1709</v>
      </c>
      <c r="J335" t="s">
        <v>1710</v>
      </c>
      <c r="K335" t="s">
        <v>1711</v>
      </c>
      <c r="L335">
        <v>1354</v>
      </c>
      <c r="N335">
        <v>1010</v>
      </c>
      <c r="O335" t="s">
        <v>266</v>
      </c>
      <c r="P335" t="s">
        <v>266</v>
      </c>
      <c r="Q335">
        <v>1</v>
      </c>
      <c r="W335">
        <v>0</v>
      </c>
      <c r="X335">
        <v>-1452932200</v>
      </c>
      <c r="Y335">
        <f>(AT335*1)</f>
        <v>1.02</v>
      </c>
      <c r="AA335">
        <v>4.3600000000000003</v>
      </c>
      <c r="AB335">
        <v>0</v>
      </c>
      <c r="AC335">
        <v>0</v>
      </c>
      <c r="AD335">
        <v>0</v>
      </c>
      <c r="AE335">
        <v>4.3600000000000003</v>
      </c>
      <c r="AF335">
        <v>0</v>
      </c>
      <c r="AG335">
        <v>0</v>
      </c>
      <c r="AH335">
        <v>0</v>
      </c>
      <c r="AI335">
        <v>1</v>
      </c>
      <c r="AJ335">
        <v>1</v>
      </c>
      <c r="AK335">
        <v>1</v>
      </c>
      <c r="AL335">
        <v>1</v>
      </c>
      <c r="AM335">
        <v>-2</v>
      </c>
      <c r="AN335">
        <v>0</v>
      </c>
      <c r="AO335">
        <v>1</v>
      </c>
      <c r="AP335">
        <v>1</v>
      </c>
      <c r="AQ335">
        <v>0</v>
      </c>
      <c r="AR335">
        <v>0</v>
      </c>
      <c r="AS335" t="s">
        <v>3</v>
      </c>
      <c r="AT335">
        <v>1.02</v>
      </c>
      <c r="AU335" t="s">
        <v>22</v>
      </c>
      <c r="AV335">
        <v>0</v>
      </c>
      <c r="AW335">
        <v>2</v>
      </c>
      <c r="AX335">
        <v>57036564</v>
      </c>
      <c r="AY335">
        <v>1</v>
      </c>
      <c r="AZ335">
        <v>0</v>
      </c>
      <c r="BA335">
        <v>416</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CV335">
        <v>0</v>
      </c>
      <c r="CW335">
        <v>0</v>
      </c>
      <c r="CX335">
        <f>ROUND(Y335*Source!I1004,9)</f>
        <v>0.46920000000000001</v>
      </c>
      <c r="CY335">
        <f t="shared" si="171"/>
        <v>4.3600000000000003</v>
      </c>
      <c r="CZ335">
        <f t="shared" si="172"/>
        <v>4.3600000000000003</v>
      </c>
      <c r="DA335">
        <f t="shared" si="173"/>
        <v>1</v>
      </c>
      <c r="DB335">
        <f>ROUND((ROUND(AT335*CZ335,2)*1),6)</f>
        <v>4.45</v>
      </c>
      <c r="DC335">
        <f>ROUND((ROUND(AT335*AG335,2)*1),6)</f>
        <v>0</v>
      </c>
      <c r="DD335" t="s">
        <v>3</v>
      </c>
      <c r="DE335" t="s">
        <v>3</v>
      </c>
      <c r="DF335">
        <f t="shared" si="170"/>
        <v>2.0499999999999998</v>
      </c>
      <c r="DG335">
        <f t="shared" si="166"/>
        <v>0</v>
      </c>
      <c r="DH335">
        <f t="shared" si="167"/>
        <v>0</v>
      </c>
      <c r="DI335">
        <f t="shared" si="168"/>
        <v>0</v>
      </c>
      <c r="DJ335">
        <f t="shared" si="174"/>
        <v>2.0499999999999998</v>
      </c>
      <c r="DK335">
        <v>0</v>
      </c>
      <c r="DL335" t="s">
        <v>3</v>
      </c>
      <c r="DM335">
        <v>0</v>
      </c>
      <c r="DN335" t="s">
        <v>3</v>
      </c>
      <c r="DO335">
        <v>0</v>
      </c>
    </row>
    <row r="336" spans="1:119" x14ac:dyDescent="0.25">
      <c r="A336">
        <f>ROW(Source!A1004)</f>
        <v>1004</v>
      </c>
      <c r="B336">
        <v>54971259</v>
      </c>
      <c r="C336">
        <v>54979261</v>
      </c>
      <c r="D336">
        <v>55469490</v>
      </c>
      <c r="E336">
        <v>1</v>
      </c>
      <c r="F336">
        <v>1</v>
      </c>
      <c r="G336">
        <v>1081</v>
      </c>
      <c r="H336">
        <v>3</v>
      </c>
      <c r="I336" t="s">
        <v>1034</v>
      </c>
      <c r="J336" t="s">
        <v>1036</v>
      </c>
      <c r="K336" t="s">
        <v>1035</v>
      </c>
      <c r="L336">
        <v>1355</v>
      </c>
      <c r="N336">
        <v>1010</v>
      </c>
      <c r="O336" t="s">
        <v>40</v>
      </c>
      <c r="P336" t="s">
        <v>40</v>
      </c>
      <c r="Q336">
        <v>100</v>
      </c>
      <c r="W336">
        <v>0</v>
      </c>
      <c r="X336">
        <v>-630890957</v>
      </c>
      <c r="Y336">
        <f>AT336</f>
        <v>0.97826100000000005</v>
      </c>
      <c r="AA336">
        <v>38.700000000000003</v>
      </c>
      <c r="AB336">
        <v>0</v>
      </c>
      <c r="AC336">
        <v>0</v>
      </c>
      <c r="AD336">
        <v>0</v>
      </c>
      <c r="AE336">
        <v>38.700000000000003</v>
      </c>
      <c r="AF336">
        <v>0</v>
      </c>
      <c r="AG336">
        <v>0</v>
      </c>
      <c r="AH336">
        <v>0</v>
      </c>
      <c r="AI336">
        <v>1</v>
      </c>
      <c r="AJ336">
        <v>1</v>
      </c>
      <c r="AK336">
        <v>1</v>
      </c>
      <c r="AL336">
        <v>1</v>
      </c>
      <c r="AM336">
        <v>0</v>
      </c>
      <c r="AN336">
        <v>0</v>
      </c>
      <c r="AO336">
        <v>0</v>
      </c>
      <c r="AP336">
        <v>1</v>
      </c>
      <c r="AQ336">
        <v>0</v>
      </c>
      <c r="AR336">
        <v>0</v>
      </c>
      <c r="AS336" t="s">
        <v>3</v>
      </c>
      <c r="AT336">
        <v>0.97826100000000005</v>
      </c>
      <c r="AU336" t="s">
        <v>3</v>
      </c>
      <c r="AV336">
        <v>0</v>
      </c>
      <c r="AW336">
        <v>1</v>
      </c>
      <c r="AX336">
        <v>-1</v>
      </c>
      <c r="AY336">
        <v>0</v>
      </c>
      <c r="AZ336">
        <v>0</v>
      </c>
      <c r="BA336" t="s">
        <v>3</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CV336">
        <v>0</v>
      </c>
      <c r="CW336">
        <v>0</v>
      </c>
      <c r="CX336">
        <f>ROUND(Y336*Source!I1004,9)</f>
        <v>0.45000005999999998</v>
      </c>
      <c r="CY336">
        <f t="shared" si="171"/>
        <v>38.700000000000003</v>
      </c>
      <c r="CZ336">
        <f t="shared" si="172"/>
        <v>38.700000000000003</v>
      </c>
      <c r="DA336">
        <f t="shared" si="173"/>
        <v>1</v>
      </c>
      <c r="DB336">
        <f>ROUND(ROUND(AT336*CZ336,2),6)</f>
        <v>37.86</v>
      </c>
      <c r="DC336">
        <f>ROUND(ROUND(AT336*AG336,2),6)</f>
        <v>0</v>
      </c>
      <c r="DD336" t="s">
        <v>3</v>
      </c>
      <c r="DE336" t="s">
        <v>3</v>
      </c>
      <c r="DF336">
        <f t="shared" si="170"/>
        <v>17.420000000000002</v>
      </c>
      <c r="DG336">
        <f t="shared" si="166"/>
        <v>0</v>
      </c>
      <c r="DH336">
        <f t="shared" si="167"/>
        <v>0</v>
      </c>
      <c r="DI336">
        <f t="shared" si="168"/>
        <v>0</v>
      </c>
      <c r="DJ336">
        <f t="shared" si="174"/>
        <v>17.420000000000002</v>
      </c>
      <c r="DK336">
        <v>0</v>
      </c>
      <c r="DL336" t="s">
        <v>3</v>
      </c>
      <c r="DM336">
        <v>0</v>
      </c>
      <c r="DN336" t="s">
        <v>3</v>
      </c>
      <c r="DO336">
        <v>0</v>
      </c>
    </row>
    <row r="337" spans="1:119" x14ac:dyDescent="0.25">
      <c r="A337">
        <f>ROW(Source!A1005)</f>
        <v>1005</v>
      </c>
      <c r="B337">
        <v>55890823</v>
      </c>
      <c r="C337">
        <v>54979261</v>
      </c>
      <c r="D337">
        <v>55424304</v>
      </c>
      <c r="E337">
        <v>1081</v>
      </c>
      <c r="F337">
        <v>1</v>
      </c>
      <c r="G337">
        <v>1081</v>
      </c>
      <c r="H337">
        <v>1</v>
      </c>
      <c r="I337" t="s">
        <v>1552</v>
      </c>
      <c r="J337" t="s">
        <v>3</v>
      </c>
      <c r="K337" t="s">
        <v>1553</v>
      </c>
      <c r="L337">
        <v>1191</v>
      </c>
      <c r="N337">
        <v>1013</v>
      </c>
      <c r="O337" t="s">
        <v>1554</v>
      </c>
      <c r="P337" t="s">
        <v>1554</v>
      </c>
      <c r="Q337">
        <v>1</v>
      </c>
      <c r="W337">
        <v>0</v>
      </c>
      <c r="X337">
        <v>476480486</v>
      </c>
      <c r="Y337">
        <f>(AT337*1.2)</f>
        <v>21.768000000000001</v>
      </c>
      <c r="AA337">
        <v>0</v>
      </c>
      <c r="AB337">
        <v>0</v>
      </c>
      <c r="AC337">
        <v>0</v>
      </c>
      <c r="AD337">
        <v>0</v>
      </c>
      <c r="AE337">
        <v>0</v>
      </c>
      <c r="AF337">
        <v>0</v>
      </c>
      <c r="AG337">
        <v>0</v>
      </c>
      <c r="AH337">
        <v>0</v>
      </c>
      <c r="AI337">
        <v>1</v>
      </c>
      <c r="AJ337">
        <v>1</v>
      </c>
      <c r="AK337">
        <v>1</v>
      </c>
      <c r="AL337">
        <v>1</v>
      </c>
      <c r="AM337">
        <v>5</v>
      </c>
      <c r="AN337">
        <v>0</v>
      </c>
      <c r="AO337">
        <v>1</v>
      </c>
      <c r="AP337">
        <v>1</v>
      </c>
      <c r="AQ337">
        <v>0</v>
      </c>
      <c r="AR337">
        <v>0</v>
      </c>
      <c r="AS337" t="s">
        <v>3</v>
      </c>
      <c r="AT337">
        <v>18.14</v>
      </c>
      <c r="AU337" t="s">
        <v>42</v>
      </c>
      <c r="AV337">
        <v>1</v>
      </c>
      <c r="AW337">
        <v>2</v>
      </c>
      <c r="AX337">
        <v>57036557</v>
      </c>
      <c r="AY337">
        <v>1</v>
      </c>
      <c r="AZ337">
        <v>0</v>
      </c>
      <c r="BA337">
        <v>422</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CU337">
        <f>ROUND(AT337*Source!I1005*AH337*AL337,2)</f>
        <v>0</v>
      </c>
      <c r="CV337">
        <f>ROUND(Y337*Source!I1005,9)</f>
        <v>10.01328</v>
      </c>
      <c r="CW337">
        <v>0</v>
      </c>
      <c r="CX337">
        <f>ROUND(Y337*Source!I1005,9)</f>
        <v>10.01328</v>
      </c>
      <c r="CY337">
        <f>AD337</f>
        <v>0</v>
      </c>
      <c r="CZ337">
        <f>AH337</f>
        <v>0</v>
      </c>
      <c r="DA337">
        <f>AL337</f>
        <v>1</v>
      </c>
      <c r="DB337">
        <f>ROUND((ROUND(AT337*CZ337,2)*1.2),6)</f>
        <v>0</v>
      </c>
      <c r="DC337">
        <f>ROUND((ROUND(AT337*AG337,2)*1.2),6)</f>
        <v>0</v>
      </c>
      <c r="DD337" t="s">
        <v>3</v>
      </c>
      <c r="DE337" t="s">
        <v>3</v>
      </c>
      <c r="DF337">
        <f t="shared" si="170"/>
        <v>0</v>
      </c>
      <c r="DG337">
        <f t="shared" si="166"/>
        <v>0</v>
      </c>
      <c r="DH337">
        <f t="shared" si="167"/>
        <v>0</v>
      </c>
      <c r="DI337">
        <f t="shared" si="168"/>
        <v>0</v>
      </c>
      <c r="DJ337">
        <f>DI337</f>
        <v>0</v>
      </c>
      <c r="DK337">
        <v>0</v>
      </c>
      <c r="DL337" t="s">
        <v>3</v>
      </c>
      <c r="DM337">
        <v>0</v>
      </c>
      <c r="DN337" t="s">
        <v>3</v>
      </c>
      <c r="DO337">
        <v>0</v>
      </c>
    </row>
    <row r="338" spans="1:119" x14ac:dyDescent="0.25">
      <c r="A338">
        <f>ROW(Source!A1005)</f>
        <v>1005</v>
      </c>
      <c r="B338">
        <v>55890823</v>
      </c>
      <c r="C338">
        <v>54979261</v>
      </c>
      <c r="D338">
        <v>55490209</v>
      </c>
      <c r="E338">
        <v>1</v>
      </c>
      <c r="F338">
        <v>1</v>
      </c>
      <c r="G338">
        <v>1081</v>
      </c>
      <c r="H338">
        <v>2</v>
      </c>
      <c r="I338" t="s">
        <v>1555</v>
      </c>
      <c r="J338" t="s">
        <v>1556</v>
      </c>
      <c r="K338" t="s">
        <v>1557</v>
      </c>
      <c r="L338">
        <v>1368</v>
      </c>
      <c r="N338">
        <v>1011</v>
      </c>
      <c r="O338" t="s">
        <v>1558</v>
      </c>
      <c r="P338" t="s">
        <v>1558</v>
      </c>
      <c r="Q338">
        <v>1</v>
      </c>
      <c r="W338">
        <v>0</v>
      </c>
      <c r="X338">
        <v>874612079</v>
      </c>
      <c r="Y338">
        <f>(AT338*1.2)</f>
        <v>0.06</v>
      </c>
      <c r="AA338">
        <v>0</v>
      </c>
      <c r="AB338">
        <v>1485.19</v>
      </c>
      <c r="AC338">
        <v>744.56</v>
      </c>
      <c r="AD338">
        <v>0</v>
      </c>
      <c r="AE338">
        <v>0</v>
      </c>
      <c r="AF338">
        <v>83.1</v>
      </c>
      <c r="AG338">
        <v>12.62</v>
      </c>
      <c r="AH338">
        <v>0</v>
      </c>
      <c r="AI338">
        <v>1</v>
      </c>
      <c r="AJ338">
        <v>17.07</v>
      </c>
      <c r="AK338">
        <v>56.35</v>
      </c>
      <c r="AL338">
        <v>1</v>
      </c>
      <c r="AM338">
        <v>2</v>
      </c>
      <c r="AN338">
        <v>0</v>
      </c>
      <c r="AO338">
        <v>1</v>
      </c>
      <c r="AP338">
        <v>1</v>
      </c>
      <c r="AQ338">
        <v>0</v>
      </c>
      <c r="AR338">
        <v>0</v>
      </c>
      <c r="AS338" t="s">
        <v>3</v>
      </c>
      <c r="AT338">
        <v>0.05</v>
      </c>
      <c r="AU338" t="s">
        <v>42</v>
      </c>
      <c r="AV338">
        <v>0</v>
      </c>
      <c r="AW338">
        <v>2</v>
      </c>
      <c r="AX338">
        <v>57036558</v>
      </c>
      <c r="AY338">
        <v>1</v>
      </c>
      <c r="AZ338">
        <v>0</v>
      </c>
      <c r="BA338">
        <v>423</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CV338">
        <v>0</v>
      </c>
      <c r="CW338">
        <f>ROUND(Y338*Source!I1005*DO338,9)</f>
        <v>0.34831200000000001</v>
      </c>
      <c r="CX338">
        <f>ROUND(Y338*Source!I1005,9)</f>
        <v>2.76E-2</v>
      </c>
      <c r="CY338">
        <f>AB338</f>
        <v>1485.19</v>
      </c>
      <c r="CZ338">
        <f>AF338</f>
        <v>83.1</v>
      </c>
      <c r="DA338">
        <f>AJ338</f>
        <v>17.07</v>
      </c>
      <c r="DB338">
        <f>ROUND((ROUND(AT338*CZ338,2)*1.2),6)</f>
        <v>4.992</v>
      </c>
      <c r="DC338">
        <f>ROUND((ROUND(AT338*AG338,2)*1.2),6)</f>
        <v>0.75600000000000001</v>
      </c>
      <c r="DD338" t="s">
        <v>3</v>
      </c>
      <c r="DE338" t="s">
        <v>3</v>
      </c>
      <c r="DF338">
        <f t="shared" si="170"/>
        <v>0</v>
      </c>
      <c r="DG338">
        <f>ROUND(ROUND(AF338*AJ338,2)*CX338,2)</f>
        <v>39.15</v>
      </c>
      <c r="DH338">
        <f>ROUND(ROUND(AG338*AK338,2)*CX338,2)</f>
        <v>19.63</v>
      </c>
      <c r="DI338">
        <f t="shared" si="168"/>
        <v>0</v>
      </c>
      <c r="DJ338">
        <f>DG338</f>
        <v>39.15</v>
      </c>
      <c r="DK338">
        <v>0</v>
      </c>
      <c r="DL338" t="s">
        <v>1559</v>
      </c>
      <c r="DM338">
        <v>0</v>
      </c>
      <c r="DN338" t="s">
        <v>1554</v>
      </c>
      <c r="DO338">
        <v>12.62</v>
      </c>
    </row>
    <row r="339" spans="1:119" x14ac:dyDescent="0.25">
      <c r="A339">
        <f>ROW(Source!A1005)</f>
        <v>1005</v>
      </c>
      <c r="B339">
        <v>55890823</v>
      </c>
      <c r="C339">
        <v>54979261</v>
      </c>
      <c r="D339">
        <v>55490270</v>
      </c>
      <c r="E339">
        <v>1</v>
      </c>
      <c r="F339">
        <v>1</v>
      </c>
      <c r="G339">
        <v>1081</v>
      </c>
      <c r="H339">
        <v>2</v>
      </c>
      <c r="I339" t="s">
        <v>1589</v>
      </c>
      <c r="J339" t="s">
        <v>1590</v>
      </c>
      <c r="K339" t="s">
        <v>1591</v>
      </c>
      <c r="L339">
        <v>1368</v>
      </c>
      <c r="N339">
        <v>1011</v>
      </c>
      <c r="O339" t="s">
        <v>1558</v>
      </c>
      <c r="P339" t="s">
        <v>1558</v>
      </c>
      <c r="Q339">
        <v>1</v>
      </c>
      <c r="W339">
        <v>0</v>
      </c>
      <c r="X339">
        <v>-1412866184</v>
      </c>
      <c r="Y339">
        <f>(AT339*1.2)</f>
        <v>0.252</v>
      </c>
      <c r="AA339">
        <v>0</v>
      </c>
      <c r="AB339">
        <v>4.32</v>
      </c>
      <c r="AC339">
        <v>0</v>
      </c>
      <c r="AD339">
        <v>0</v>
      </c>
      <c r="AE339">
        <v>0</v>
      </c>
      <c r="AF339">
        <v>0.42</v>
      </c>
      <c r="AG339">
        <v>0</v>
      </c>
      <c r="AH339">
        <v>0</v>
      </c>
      <c r="AI339">
        <v>1</v>
      </c>
      <c r="AJ339">
        <v>9.83</v>
      </c>
      <c r="AK339">
        <v>1</v>
      </c>
      <c r="AL339">
        <v>1</v>
      </c>
      <c r="AM339">
        <v>2</v>
      </c>
      <c r="AN339">
        <v>0</v>
      </c>
      <c r="AO339">
        <v>1</v>
      </c>
      <c r="AP339">
        <v>1</v>
      </c>
      <c r="AQ339">
        <v>0</v>
      </c>
      <c r="AR339">
        <v>0</v>
      </c>
      <c r="AS339" t="s">
        <v>3</v>
      </c>
      <c r="AT339">
        <v>0.21</v>
      </c>
      <c r="AU339" t="s">
        <v>42</v>
      </c>
      <c r="AV339">
        <v>0</v>
      </c>
      <c r="AW339">
        <v>2</v>
      </c>
      <c r="AX339">
        <v>57036559</v>
      </c>
      <c r="AY339">
        <v>1</v>
      </c>
      <c r="AZ339">
        <v>0</v>
      </c>
      <c r="BA339">
        <v>424</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CV339">
        <v>0</v>
      </c>
      <c r="CW339">
        <f>ROUND(Y339*Source!I1005*DO339,9)</f>
        <v>0</v>
      </c>
      <c r="CX339">
        <f>ROUND(Y339*Source!I1005,9)</f>
        <v>0.11592</v>
      </c>
      <c r="CY339">
        <f>AB339</f>
        <v>4.32</v>
      </c>
      <c r="CZ339">
        <f>AF339</f>
        <v>0.42</v>
      </c>
      <c r="DA339">
        <f>AJ339</f>
        <v>9.83</v>
      </c>
      <c r="DB339">
        <f>ROUND((ROUND(AT339*CZ339,2)*1.2),6)</f>
        <v>0.108</v>
      </c>
      <c r="DC339">
        <f>ROUND((ROUND(AT339*AG339,2)*1.2),6)</f>
        <v>0</v>
      </c>
      <c r="DD339" t="s">
        <v>3</v>
      </c>
      <c r="DE339" t="s">
        <v>3</v>
      </c>
      <c r="DF339">
        <f t="shared" si="170"/>
        <v>0</v>
      </c>
      <c r="DG339">
        <f>ROUND(ROUND(AF339*AJ339,2)*CX339,2)</f>
        <v>0.48</v>
      </c>
      <c r="DH339">
        <f>ROUND(ROUND(AG339,2)*CX339,2)</f>
        <v>0</v>
      </c>
      <c r="DI339">
        <f t="shared" si="168"/>
        <v>0</v>
      </c>
      <c r="DJ339">
        <f>DG339</f>
        <v>0.48</v>
      </c>
      <c r="DK339">
        <v>0</v>
      </c>
      <c r="DL339" t="s">
        <v>3</v>
      </c>
      <c r="DM339">
        <v>0</v>
      </c>
      <c r="DN339" t="s">
        <v>3</v>
      </c>
      <c r="DO339">
        <v>0</v>
      </c>
    </row>
    <row r="340" spans="1:119" x14ac:dyDescent="0.25">
      <c r="A340">
        <f>ROW(Source!A1005)</f>
        <v>1005</v>
      </c>
      <c r="B340">
        <v>55890823</v>
      </c>
      <c r="C340">
        <v>54979261</v>
      </c>
      <c r="D340">
        <v>55489510</v>
      </c>
      <c r="E340">
        <v>1</v>
      </c>
      <c r="F340">
        <v>1</v>
      </c>
      <c r="G340">
        <v>1081</v>
      </c>
      <c r="H340">
        <v>2</v>
      </c>
      <c r="I340" t="s">
        <v>1697</v>
      </c>
      <c r="J340" t="s">
        <v>1698</v>
      </c>
      <c r="K340" t="s">
        <v>1699</v>
      </c>
      <c r="L340">
        <v>1368</v>
      </c>
      <c r="N340">
        <v>1011</v>
      </c>
      <c r="O340" t="s">
        <v>1558</v>
      </c>
      <c r="P340" t="s">
        <v>1558</v>
      </c>
      <c r="Q340">
        <v>1</v>
      </c>
      <c r="W340">
        <v>0</v>
      </c>
      <c r="X340">
        <v>1364481760</v>
      </c>
      <c r="Y340">
        <f>(AT340*1.2)</f>
        <v>5.3999999999999999E-2</v>
      </c>
      <c r="AA340">
        <v>0</v>
      </c>
      <c r="AB340">
        <v>1271.44</v>
      </c>
      <c r="AC340">
        <v>744.56</v>
      </c>
      <c r="AD340">
        <v>0</v>
      </c>
      <c r="AE340">
        <v>0</v>
      </c>
      <c r="AF340">
        <v>53.9</v>
      </c>
      <c r="AG340">
        <v>12.62</v>
      </c>
      <c r="AH340">
        <v>0</v>
      </c>
      <c r="AI340">
        <v>1</v>
      </c>
      <c r="AJ340">
        <v>22.53</v>
      </c>
      <c r="AK340">
        <v>56.35</v>
      </c>
      <c r="AL340">
        <v>1</v>
      </c>
      <c r="AM340">
        <v>2</v>
      </c>
      <c r="AN340">
        <v>0</v>
      </c>
      <c r="AO340">
        <v>1</v>
      </c>
      <c r="AP340">
        <v>1</v>
      </c>
      <c r="AQ340">
        <v>0</v>
      </c>
      <c r="AR340">
        <v>0</v>
      </c>
      <c r="AS340" t="s">
        <v>3</v>
      </c>
      <c r="AT340">
        <v>4.4999999999999998E-2</v>
      </c>
      <c r="AU340" t="s">
        <v>42</v>
      </c>
      <c r="AV340">
        <v>0</v>
      </c>
      <c r="AW340">
        <v>2</v>
      </c>
      <c r="AX340">
        <v>57036560</v>
      </c>
      <c r="AY340">
        <v>1</v>
      </c>
      <c r="AZ340">
        <v>0</v>
      </c>
      <c r="BA340">
        <v>425</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CV340">
        <v>0</v>
      </c>
      <c r="CW340">
        <f>ROUND(Y340*Source!I1005*DO340,9)</f>
        <v>0.3134808</v>
      </c>
      <c r="CX340">
        <f>ROUND(Y340*Source!I1005,9)</f>
        <v>2.4840000000000001E-2</v>
      </c>
      <c r="CY340">
        <f>AB340</f>
        <v>1271.44</v>
      </c>
      <c r="CZ340">
        <f>AF340</f>
        <v>53.9</v>
      </c>
      <c r="DA340">
        <f>AJ340</f>
        <v>22.53</v>
      </c>
      <c r="DB340">
        <f>ROUND((ROUND(AT340*CZ340,2)*1.2),6)</f>
        <v>2.9159999999999999</v>
      </c>
      <c r="DC340">
        <f>ROUND((ROUND(AT340*AG340,2)*1.2),6)</f>
        <v>0.68400000000000005</v>
      </c>
      <c r="DD340" t="s">
        <v>3</v>
      </c>
      <c r="DE340" t="s">
        <v>3</v>
      </c>
      <c r="DF340">
        <f t="shared" si="170"/>
        <v>0</v>
      </c>
      <c r="DG340">
        <f>ROUND(ROUND(AF340*AJ340,2)*CX340,2)</f>
        <v>30.16</v>
      </c>
      <c r="DH340">
        <f>ROUND(ROUND(AG340*AK340,2)*CX340,2)</f>
        <v>17.66</v>
      </c>
      <c r="DI340">
        <f t="shared" si="168"/>
        <v>0</v>
      </c>
      <c r="DJ340">
        <f>DG340</f>
        <v>30.16</v>
      </c>
      <c r="DK340">
        <v>0</v>
      </c>
      <c r="DL340" t="s">
        <v>1559</v>
      </c>
      <c r="DM340">
        <v>0</v>
      </c>
      <c r="DN340" t="s">
        <v>1554</v>
      </c>
      <c r="DO340">
        <v>12.62</v>
      </c>
    </row>
    <row r="341" spans="1:119" x14ac:dyDescent="0.25">
      <c r="A341">
        <f>ROW(Source!A1005)</f>
        <v>1005</v>
      </c>
      <c r="B341">
        <v>55890823</v>
      </c>
      <c r="C341">
        <v>54979261</v>
      </c>
      <c r="D341">
        <v>55459234</v>
      </c>
      <c r="E341">
        <v>1</v>
      </c>
      <c r="F341">
        <v>1</v>
      </c>
      <c r="G341">
        <v>1081</v>
      </c>
      <c r="H341">
        <v>3</v>
      </c>
      <c r="I341" t="s">
        <v>1700</v>
      </c>
      <c r="J341" t="s">
        <v>1701</v>
      </c>
      <c r="K341" t="s">
        <v>1702</v>
      </c>
      <c r="L341">
        <v>1346</v>
      </c>
      <c r="N341">
        <v>1009</v>
      </c>
      <c r="O341" t="s">
        <v>222</v>
      </c>
      <c r="P341" t="s">
        <v>222</v>
      </c>
      <c r="Q341">
        <v>1</v>
      </c>
      <c r="W341">
        <v>0</v>
      </c>
      <c r="X341">
        <v>1343467368</v>
      </c>
      <c r="Y341">
        <f>(AT341*1)</f>
        <v>3.0000000000000001E-3</v>
      </c>
      <c r="AA341">
        <v>23.6</v>
      </c>
      <c r="AB341">
        <v>0</v>
      </c>
      <c r="AC341">
        <v>0</v>
      </c>
      <c r="AD341">
        <v>0</v>
      </c>
      <c r="AE341">
        <v>1.61</v>
      </c>
      <c r="AF341">
        <v>0</v>
      </c>
      <c r="AG341">
        <v>0</v>
      </c>
      <c r="AH341">
        <v>0</v>
      </c>
      <c r="AI341">
        <v>14.66</v>
      </c>
      <c r="AJ341">
        <v>1</v>
      </c>
      <c r="AK341">
        <v>1</v>
      </c>
      <c r="AL341">
        <v>1</v>
      </c>
      <c r="AM341">
        <v>2</v>
      </c>
      <c r="AN341">
        <v>0</v>
      </c>
      <c r="AO341">
        <v>1</v>
      </c>
      <c r="AP341">
        <v>1</v>
      </c>
      <c r="AQ341">
        <v>0</v>
      </c>
      <c r="AR341">
        <v>0</v>
      </c>
      <c r="AS341" t="s">
        <v>3</v>
      </c>
      <c r="AT341">
        <v>3.0000000000000001E-3</v>
      </c>
      <c r="AU341" t="s">
        <v>22</v>
      </c>
      <c r="AV341">
        <v>0</v>
      </c>
      <c r="AW341">
        <v>2</v>
      </c>
      <c r="AX341">
        <v>57036561</v>
      </c>
      <c r="AY341">
        <v>1</v>
      </c>
      <c r="AZ341">
        <v>0</v>
      </c>
      <c r="BA341">
        <v>426</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CV341">
        <v>0</v>
      </c>
      <c r="CW341">
        <v>0</v>
      </c>
      <c r="CX341">
        <f>ROUND(Y341*Source!I1005,9)</f>
        <v>1.3799999999999999E-3</v>
      </c>
      <c r="CY341">
        <f t="shared" ref="CY341:CY346" si="175">AA341</f>
        <v>23.6</v>
      </c>
      <c r="CZ341">
        <f t="shared" ref="CZ341:CZ346" si="176">AE341</f>
        <v>1.61</v>
      </c>
      <c r="DA341">
        <f t="shared" ref="DA341:DA346" si="177">AI341</f>
        <v>14.66</v>
      </c>
      <c r="DB341">
        <f>ROUND((ROUND(AT341*CZ341,2)*1),6)</f>
        <v>0</v>
      </c>
      <c r="DC341">
        <f>ROUND((ROUND(AT341*AG341,2)*1),6)</f>
        <v>0</v>
      </c>
      <c r="DD341" t="s">
        <v>3</v>
      </c>
      <c r="DE341" t="s">
        <v>3</v>
      </c>
      <c r="DF341">
        <f t="shared" ref="DF341:DF346" si="178">ROUND(ROUND(AE341*AI341,2)*CX341,2)</f>
        <v>0.03</v>
      </c>
      <c r="DG341">
        <f t="shared" ref="DG341:DG357" si="179">ROUND(ROUND(AF341,2)*CX341,2)</f>
        <v>0</v>
      </c>
      <c r="DH341">
        <f t="shared" ref="DH341:DH357" si="180">ROUND(ROUND(AG341,2)*CX341,2)</f>
        <v>0</v>
      </c>
      <c r="DI341">
        <f t="shared" si="168"/>
        <v>0</v>
      </c>
      <c r="DJ341">
        <f t="shared" ref="DJ341:DJ346" si="181">DF341</f>
        <v>0.03</v>
      </c>
      <c r="DK341">
        <v>0</v>
      </c>
      <c r="DL341" t="s">
        <v>3</v>
      </c>
      <c r="DM341">
        <v>0</v>
      </c>
      <c r="DN341" t="s">
        <v>3</v>
      </c>
      <c r="DO341">
        <v>0</v>
      </c>
    </row>
    <row r="342" spans="1:119" x14ac:dyDescent="0.25">
      <c r="A342">
        <f>ROW(Source!A1005)</f>
        <v>1005</v>
      </c>
      <c r="B342">
        <v>55890823</v>
      </c>
      <c r="C342">
        <v>54979261</v>
      </c>
      <c r="D342">
        <v>55466158</v>
      </c>
      <c r="E342">
        <v>1</v>
      </c>
      <c r="F342">
        <v>1</v>
      </c>
      <c r="G342">
        <v>1081</v>
      </c>
      <c r="H342">
        <v>3</v>
      </c>
      <c r="I342" t="s">
        <v>1703</v>
      </c>
      <c r="J342" t="s">
        <v>1704</v>
      </c>
      <c r="K342" t="s">
        <v>1705</v>
      </c>
      <c r="L342">
        <v>1354</v>
      </c>
      <c r="N342">
        <v>1010</v>
      </c>
      <c r="O342" t="s">
        <v>266</v>
      </c>
      <c r="P342" t="s">
        <v>266</v>
      </c>
      <c r="Q342">
        <v>1</v>
      </c>
      <c r="W342">
        <v>0</v>
      </c>
      <c r="X342">
        <v>-400075818</v>
      </c>
      <c r="Y342">
        <f>(AT342*1)</f>
        <v>0.14000000000000001</v>
      </c>
      <c r="AA342">
        <v>566.61</v>
      </c>
      <c r="AB342">
        <v>0</v>
      </c>
      <c r="AC342">
        <v>0</v>
      </c>
      <c r="AD342">
        <v>0</v>
      </c>
      <c r="AE342">
        <v>48.47</v>
      </c>
      <c r="AF342">
        <v>0</v>
      </c>
      <c r="AG342">
        <v>0</v>
      </c>
      <c r="AH342">
        <v>0</v>
      </c>
      <c r="AI342">
        <v>11.69</v>
      </c>
      <c r="AJ342">
        <v>1</v>
      </c>
      <c r="AK342">
        <v>1</v>
      </c>
      <c r="AL342">
        <v>1</v>
      </c>
      <c r="AM342">
        <v>2</v>
      </c>
      <c r="AN342">
        <v>0</v>
      </c>
      <c r="AO342">
        <v>1</v>
      </c>
      <c r="AP342">
        <v>1</v>
      </c>
      <c r="AQ342">
        <v>0</v>
      </c>
      <c r="AR342">
        <v>0</v>
      </c>
      <c r="AS342" t="s">
        <v>3</v>
      </c>
      <c r="AT342">
        <v>0.14000000000000001</v>
      </c>
      <c r="AU342" t="s">
        <v>22</v>
      </c>
      <c r="AV342">
        <v>0</v>
      </c>
      <c r="AW342">
        <v>2</v>
      </c>
      <c r="AX342">
        <v>57036562</v>
      </c>
      <c r="AY342">
        <v>1</v>
      </c>
      <c r="AZ342">
        <v>0</v>
      </c>
      <c r="BA342">
        <v>427</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CV342">
        <v>0</v>
      </c>
      <c r="CW342">
        <v>0</v>
      </c>
      <c r="CX342">
        <f>ROUND(Y342*Source!I1005,9)</f>
        <v>6.4399999999999999E-2</v>
      </c>
      <c r="CY342">
        <f t="shared" si="175"/>
        <v>566.61</v>
      </c>
      <c r="CZ342">
        <f t="shared" si="176"/>
        <v>48.47</v>
      </c>
      <c r="DA342">
        <f t="shared" si="177"/>
        <v>11.69</v>
      </c>
      <c r="DB342">
        <f>ROUND((ROUND(AT342*CZ342,2)*1),6)</f>
        <v>6.79</v>
      </c>
      <c r="DC342">
        <f>ROUND((ROUND(AT342*AG342,2)*1),6)</f>
        <v>0</v>
      </c>
      <c r="DD342" t="s">
        <v>3</v>
      </c>
      <c r="DE342" t="s">
        <v>3</v>
      </c>
      <c r="DF342">
        <f t="shared" si="178"/>
        <v>36.49</v>
      </c>
      <c r="DG342">
        <f t="shared" si="179"/>
        <v>0</v>
      </c>
      <c r="DH342">
        <f t="shared" si="180"/>
        <v>0</v>
      </c>
      <c r="DI342">
        <f t="shared" si="168"/>
        <v>0</v>
      </c>
      <c r="DJ342">
        <f t="shared" si="181"/>
        <v>36.49</v>
      </c>
      <c r="DK342">
        <v>0</v>
      </c>
      <c r="DL342" t="s">
        <v>3</v>
      </c>
      <c r="DM342">
        <v>0</v>
      </c>
      <c r="DN342" t="s">
        <v>3</v>
      </c>
      <c r="DO342">
        <v>0</v>
      </c>
    </row>
    <row r="343" spans="1:119" x14ac:dyDescent="0.25">
      <c r="A343">
        <f>ROW(Source!A1005)</f>
        <v>1005</v>
      </c>
      <c r="B343">
        <v>55890823</v>
      </c>
      <c r="C343">
        <v>54979261</v>
      </c>
      <c r="D343">
        <v>55459835</v>
      </c>
      <c r="E343">
        <v>1</v>
      </c>
      <c r="F343">
        <v>1</v>
      </c>
      <c r="G343">
        <v>1081</v>
      </c>
      <c r="H343">
        <v>3</v>
      </c>
      <c r="I343" t="s">
        <v>1706</v>
      </c>
      <c r="J343" t="s">
        <v>1707</v>
      </c>
      <c r="K343" t="s">
        <v>1708</v>
      </c>
      <c r="L343">
        <v>1348</v>
      </c>
      <c r="N343">
        <v>1009</v>
      </c>
      <c r="O343" t="s">
        <v>1092</v>
      </c>
      <c r="P343" t="s">
        <v>1092</v>
      </c>
      <c r="Q343">
        <v>1000</v>
      </c>
      <c r="W343">
        <v>0</v>
      </c>
      <c r="X343">
        <v>-1860917919</v>
      </c>
      <c r="Y343">
        <f>(AT343*1)</f>
        <v>7.9999999999999996E-6</v>
      </c>
      <c r="AA343">
        <v>56975.05</v>
      </c>
      <c r="AB343">
        <v>0</v>
      </c>
      <c r="AC343">
        <v>0</v>
      </c>
      <c r="AD343">
        <v>0</v>
      </c>
      <c r="AE343">
        <v>12521.99</v>
      </c>
      <c r="AF343">
        <v>0</v>
      </c>
      <c r="AG343">
        <v>0</v>
      </c>
      <c r="AH343">
        <v>0</v>
      </c>
      <c r="AI343">
        <v>4.55</v>
      </c>
      <c r="AJ343">
        <v>1</v>
      </c>
      <c r="AK343">
        <v>1</v>
      </c>
      <c r="AL343">
        <v>1</v>
      </c>
      <c r="AM343">
        <v>2</v>
      </c>
      <c r="AN343">
        <v>0</v>
      </c>
      <c r="AO343">
        <v>1</v>
      </c>
      <c r="AP343">
        <v>1</v>
      </c>
      <c r="AQ343">
        <v>0</v>
      </c>
      <c r="AR343">
        <v>0</v>
      </c>
      <c r="AS343" t="s">
        <v>3</v>
      </c>
      <c r="AT343">
        <v>7.9999999999999996E-6</v>
      </c>
      <c r="AU343" t="s">
        <v>22</v>
      </c>
      <c r="AV343">
        <v>0</v>
      </c>
      <c r="AW343">
        <v>2</v>
      </c>
      <c r="AX343">
        <v>57036563</v>
      </c>
      <c r="AY343">
        <v>1</v>
      </c>
      <c r="AZ343">
        <v>0</v>
      </c>
      <c r="BA343">
        <v>428</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CV343">
        <v>0</v>
      </c>
      <c r="CW343">
        <v>0</v>
      </c>
      <c r="CX343">
        <f>ROUND(Y343*Source!I1005,9)</f>
        <v>3.6799999999999999E-6</v>
      </c>
      <c r="CY343">
        <f t="shared" si="175"/>
        <v>56975.05</v>
      </c>
      <c r="CZ343">
        <f t="shared" si="176"/>
        <v>12521.99</v>
      </c>
      <c r="DA343">
        <f t="shared" si="177"/>
        <v>4.55</v>
      </c>
      <c r="DB343">
        <f>ROUND((ROUND(AT343*CZ343,2)*1),6)</f>
        <v>0.1</v>
      </c>
      <c r="DC343">
        <f>ROUND((ROUND(AT343*AG343,2)*1),6)</f>
        <v>0</v>
      </c>
      <c r="DD343" t="s">
        <v>3</v>
      </c>
      <c r="DE343" t="s">
        <v>3</v>
      </c>
      <c r="DF343">
        <f t="shared" si="178"/>
        <v>0.21</v>
      </c>
      <c r="DG343">
        <f t="shared" si="179"/>
        <v>0</v>
      </c>
      <c r="DH343">
        <f t="shared" si="180"/>
        <v>0</v>
      </c>
      <c r="DI343">
        <f t="shared" si="168"/>
        <v>0</v>
      </c>
      <c r="DJ343">
        <f t="shared" si="181"/>
        <v>0.21</v>
      </c>
      <c r="DK343">
        <v>0</v>
      </c>
      <c r="DL343" t="s">
        <v>3</v>
      </c>
      <c r="DM343">
        <v>0</v>
      </c>
      <c r="DN343" t="s">
        <v>3</v>
      </c>
      <c r="DO343">
        <v>0</v>
      </c>
    </row>
    <row r="344" spans="1:119" x14ac:dyDescent="0.25">
      <c r="A344">
        <f>ROW(Source!A1005)</f>
        <v>1005</v>
      </c>
      <c r="B344">
        <v>55890823</v>
      </c>
      <c r="C344">
        <v>54979261</v>
      </c>
      <c r="D344">
        <v>55482478</v>
      </c>
      <c r="E344">
        <v>1</v>
      </c>
      <c r="F344">
        <v>1</v>
      </c>
      <c r="G344">
        <v>1081</v>
      </c>
      <c r="H344">
        <v>3</v>
      </c>
      <c r="I344" t="s">
        <v>1204</v>
      </c>
      <c r="J344" t="s">
        <v>1206</v>
      </c>
      <c r="K344" t="s">
        <v>1205</v>
      </c>
      <c r="L344">
        <v>1354</v>
      </c>
      <c r="N344">
        <v>1010</v>
      </c>
      <c r="O344" t="s">
        <v>266</v>
      </c>
      <c r="P344" t="s">
        <v>266</v>
      </c>
      <c r="Q344">
        <v>1</v>
      </c>
      <c r="W344">
        <v>0</v>
      </c>
      <c r="X344">
        <v>-1244114831</v>
      </c>
      <c r="Y344">
        <f>AT344</f>
        <v>33.333333000000003</v>
      </c>
      <c r="AA344">
        <v>2990.7</v>
      </c>
      <c r="AB344">
        <v>0</v>
      </c>
      <c r="AC344">
        <v>0</v>
      </c>
      <c r="AD344">
        <v>0</v>
      </c>
      <c r="AE344">
        <v>511.23</v>
      </c>
      <c r="AF344">
        <v>0</v>
      </c>
      <c r="AG344">
        <v>0</v>
      </c>
      <c r="AH344">
        <v>0</v>
      </c>
      <c r="AI344">
        <v>5.85</v>
      </c>
      <c r="AJ344">
        <v>1</v>
      </c>
      <c r="AK344">
        <v>1</v>
      </c>
      <c r="AL344">
        <v>1</v>
      </c>
      <c r="AM344">
        <v>0</v>
      </c>
      <c r="AN344">
        <v>0</v>
      </c>
      <c r="AO344">
        <v>0</v>
      </c>
      <c r="AP344">
        <v>1</v>
      </c>
      <c r="AQ344">
        <v>0</v>
      </c>
      <c r="AR344">
        <v>0</v>
      </c>
      <c r="AS344" t="s">
        <v>3</v>
      </c>
      <c r="AT344">
        <v>33.333333000000003</v>
      </c>
      <c r="AU344" t="s">
        <v>3</v>
      </c>
      <c r="AV344">
        <v>0</v>
      </c>
      <c r="AW344">
        <v>1</v>
      </c>
      <c r="AX344">
        <v>-1</v>
      </c>
      <c r="AY344">
        <v>0</v>
      </c>
      <c r="AZ344">
        <v>0</v>
      </c>
      <c r="BA344" t="s">
        <v>3</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CV344">
        <v>0</v>
      </c>
      <c r="CW344">
        <v>0</v>
      </c>
      <c r="CX344">
        <f>ROUND(Y344*Source!I1005,9)</f>
        <v>15.33333318</v>
      </c>
      <c r="CY344">
        <f t="shared" si="175"/>
        <v>2990.7</v>
      </c>
      <c r="CZ344">
        <f t="shared" si="176"/>
        <v>511.23</v>
      </c>
      <c r="DA344">
        <f t="shared" si="177"/>
        <v>5.85</v>
      </c>
      <c r="DB344">
        <f>ROUND(ROUND(AT344*CZ344,2),6)</f>
        <v>17041</v>
      </c>
      <c r="DC344">
        <f>ROUND(ROUND(AT344*AG344,2),6)</f>
        <v>0</v>
      </c>
      <c r="DD344" t="s">
        <v>3</v>
      </c>
      <c r="DE344" t="s">
        <v>3</v>
      </c>
      <c r="DF344">
        <f t="shared" si="178"/>
        <v>45857.4</v>
      </c>
      <c r="DG344">
        <f t="shared" si="179"/>
        <v>0</v>
      </c>
      <c r="DH344">
        <f t="shared" si="180"/>
        <v>0</v>
      </c>
      <c r="DI344">
        <f t="shared" si="168"/>
        <v>0</v>
      </c>
      <c r="DJ344">
        <f t="shared" si="181"/>
        <v>45857.4</v>
      </c>
      <c r="DK344">
        <v>0</v>
      </c>
      <c r="DL344" t="s">
        <v>3</v>
      </c>
      <c r="DM344">
        <v>0</v>
      </c>
      <c r="DN344" t="s">
        <v>3</v>
      </c>
      <c r="DO344">
        <v>0</v>
      </c>
    </row>
    <row r="345" spans="1:119" x14ac:dyDescent="0.25">
      <c r="A345">
        <f>ROW(Source!A1005)</f>
        <v>1005</v>
      </c>
      <c r="B345">
        <v>55890823</v>
      </c>
      <c r="C345">
        <v>54979261</v>
      </c>
      <c r="D345">
        <v>55469222</v>
      </c>
      <c r="E345">
        <v>1</v>
      </c>
      <c r="F345">
        <v>1</v>
      </c>
      <c r="G345">
        <v>1081</v>
      </c>
      <c r="H345">
        <v>3</v>
      </c>
      <c r="I345" t="s">
        <v>1709</v>
      </c>
      <c r="J345" t="s">
        <v>1710</v>
      </c>
      <c r="K345" t="s">
        <v>1711</v>
      </c>
      <c r="L345">
        <v>1354</v>
      </c>
      <c r="N345">
        <v>1010</v>
      </c>
      <c r="O345" t="s">
        <v>266</v>
      </c>
      <c r="P345" t="s">
        <v>266</v>
      </c>
      <c r="Q345">
        <v>1</v>
      </c>
      <c r="W345">
        <v>0</v>
      </c>
      <c r="X345">
        <v>-1452932200</v>
      </c>
      <c r="Y345">
        <f>(AT345*1)</f>
        <v>1.02</v>
      </c>
      <c r="AA345">
        <v>13.39</v>
      </c>
      <c r="AB345">
        <v>0</v>
      </c>
      <c r="AC345">
        <v>0</v>
      </c>
      <c r="AD345">
        <v>0</v>
      </c>
      <c r="AE345">
        <v>4.3600000000000003</v>
      </c>
      <c r="AF345">
        <v>0</v>
      </c>
      <c r="AG345">
        <v>0</v>
      </c>
      <c r="AH345">
        <v>0</v>
      </c>
      <c r="AI345">
        <v>3.07</v>
      </c>
      <c r="AJ345">
        <v>1</v>
      </c>
      <c r="AK345">
        <v>1</v>
      </c>
      <c r="AL345">
        <v>1</v>
      </c>
      <c r="AM345">
        <v>2</v>
      </c>
      <c r="AN345">
        <v>0</v>
      </c>
      <c r="AO345">
        <v>1</v>
      </c>
      <c r="AP345">
        <v>1</v>
      </c>
      <c r="AQ345">
        <v>0</v>
      </c>
      <c r="AR345">
        <v>0</v>
      </c>
      <c r="AS345" t="s">
        <v>3</v>
      </c>
      <c r="AT345">
        <v>1.02</v>
      </c>
      <c r="AU345" t="s">
        <v>22</v>
      </c>
      <c r="AV345">
        <v>0</v>
      </c>
      <c r="AW345">
        <v>2</v>
      </c>
      <c r="AX345">
        <v>57036564</v>
      </c>
      <c r="AY345">
        <v>1</v>
      </c>
      <c r="AZ345">
        <v>0</v>
      </c>
      <c r="BA345">
        <v>429</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CV345">
        <v>0</v>
      </c>
      <c r="CW345">
        <v>0</v>
      </c>
      <c r="CX345">
        <f>ROUND(Y345*Source!I1005,9)</f>
        <v>0.46920000000000001</v>
      </c>
      <c r="CY345">
        <f t="shared" si="175"/>
        <v>13.39</v>
      </c>
      <c r="CZ345">
        <f t="shared" si="176"/>
        <v>4.3600000000000003</v>
      </c>
      <c r="DA345">
        <f t="shared" si="177"/>
        <v>3.07</v>
      </c>
      <c r="DB345">
        <f>ROUND((ROUND(AT345*CZ345,2)*1),6)</f>
        <v>4.45</v>
      </c>
      <c r="DC345">
        <f>ROUND((ROUND(AT345*AG345,2)*1),6)</f>
        <v>0</v>
      </c>
      <c r="DD345" t="s">
        <v>3</v>
      </c>
      <c r="DE345" t="s">
        <v>3</v>
      </c>
      <c r="DF345">
        <f t="shared" si="178"/>
        <v>6.28</v>
      </c>
      <c r="DG345">
        <f t="shared" si="179"/>
        <v>0</v>
      </c>
      <c r="DH345">
        <f t="shared" si="180"/>
        <v>0</v>
      </c>
      <c r="DI345">
        <f t="shared" si="168"/>
        <v>0</v>
      </c>
      <c r="DJ345">
        <f t="shared" si="181"/>
        <v>6.28</v>
      </c>
      <c r="DK345">
        <v>0</v>
      </c>
      <c r="DL345" t="s">
        <v>3</v>
      </c>
      <c r="DM345">
        <v>0</v>
      </c>
      <c r="DN345" t="s">
        <v>3</v>
      </c>
      <c r="DO345">
        <v>0</v>
      </c>
    </row>
    <row r="346" spans="1:119" x14ac:dyDescent="0.25">
      <c r="A346">
        <f>ROW(Source!A1005)</f>
        <v>1005</v>
      </c>
      <c r="B346">
        <v>55890823</v>
      </c>
      <c r="C346">
        <v>54979261</v>
      </c>
      <c r="D346">
        <v>55469490</v>
      </c>
      <c r="E346">
        <v>1</v>
      </c>
      <c r="F346">
        <v>1</v>
      </c>
      <c r="G346">
        <v>1081</v>
      </c>
      <c r="H346">
        <v>3</v>
      </c>
      <c r="I346" t="s">
        <v>1034</v>
      </c>
      <c r="J346" t="s">
        <v>1036</v>
      </c>
      <c r="K346" t="s">
        <v>1035</v>
      </c>
      <c r="L346">
        <v>1355</v>
      </c>
      <c r="N346">
        <v>1010</v>
      </c>
      <c r="O346" t="s">
        <v>40</v>
      </c>
      <c r="P346" t="s">
        <v>40</v>
      </c>
      <c r="Q346">
        <v>100</v>
      </c>
      <c r="W346">
        <v>0</v>
      </c>
      <c r="X346">
        <v>-630890957</v>
      </c>
      <c r="Y346">
        <f>AT346</f>
        <v>0.97826100000000005</v>
      </c>
      <c r="AA346">
        <v>335.14</v>
      </c>
      <c r="AB346">
        <v>0</v>
      </c>
      <c r="AC346">
        <v>0</v>
      </c>
      <c r="AD346">
        <v>0</v>
      </c>
      <c r="AE346">
        <v>38.700000000000003</v>
      </c>
      <c r="AF346">
        <v>0</v>
      </c>
      <c r="AG346">
        <v>0</v>
      </c>
      <c r="AH346">
        <v>0</v>
      </c>
      <c r="AI346">
        <v>8.66</v>
      </c>
      <c r="AJ346">
        <v>1</v>
      </c>
      <c r="AK346">
        <v>1</v>
      </c>
      <c r="AL346">
        <v>1</v>
      </c>
      <c r="AM346">
        <v>0</v>
      </c>
      <c r="AN346">
        <v>0</v>
      </c>
      <c r="AO346">
        <v>0</v>
      </c>
      <c r="AP346">
        <v>1</v>
      </c>
      <c r="AQ346">
        <v>0</v>
      </c>
      <c r="AR346">
        <v>0</v>
      </c>
      <c r="AS346" t="s">
        <v>3</v>
      </c>
      <c r="AT346">
        <v>0.97826100000000005</v>
      </c>
      <c r="AU346" t="s">
        <v>3</v>
      </c>
      <c r="AV346">
        <v>0</v>
      </c>
      <c r="AW346">
        <v>1</v>
      </c>
      <c r="AX346">
        <v>-1</v>
      </c>
      <c r="AY346">
        <v>0</v>
      </c>
      <c r="AZ346">
        <v>0</v>
      </c>
      <c r="BA346" t="s">
        <v>3</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CV346">
        <v>0</v>
      </c>
      <c r="CW346">
        <v>0</v>
      </c>
      <c r="CX346">
        <f>ROUND(Y346*Source!I1005,9)</f>
        <v>0.45000005999999998</v>
      </c>
      <c r="CY346">
        <f t="shared" si="175"/>
        <v>335.14</v>
      </c>
      <c r="CZ346">
        <f t="shared" si="176"/>
        <v>38.700000000000003</v>
      </c>
      <c r="DA346">
        <f t="shared" si="177"/>
        <v>8.66</v>
      </c>
      <c r="DB346">
        <f>ROUND(ROUND(AT346*CZ346,2),6)</f>
        <v>37.86</v>
      </c>
      <c r="DC346">
        <f>ROUND(ROUND(AT346*AG346,2),6)</f>
        <v>0</v>
      </c>
      <c r="DD346" t="s">
        <v>3</v>
      </c>
      <c r="DE346" t="s">
        <v>3</v>
      </c>
      <c r="DF346">
        <f t="shared" si="178"/>
        <v>150.81</v>
      </c>
      <c r="DG346">
        <f t="shared" si="179"/>
        <v>0</v>
      </c>
      <c r="DH346">
        <f t="shared" si="180"/>
        <v>0</v>
      </c>
      <c r="DI346">
        <f t="shared" si="168"/>
        <v>0</v>
      </c>
      <c r="DJ346">
        <f t="shared" si="181"/>
        <v>150.81</v>
      </c>
      <c r="DK346">
        <v>0</v>
      </c>
      <c r="DL346" t="s">
        <v>3</v>
      </c>
      <c r="DM346">
        <v>0</v>
      </c>
      <c r="DN346" t="s">
        <v>3</v>
      </c>
      <c r="DO346">
        <v>0</v>
      </c>
    </row>
    <row r="347" spans="1:119" x14ac:dyDescent="0.25">
      <c r="A347">
        <f>ROW(Source!A1030)</f>
        <v>1030</v>
      </c>
      <c r="B347">
        <v>54971259</v>
      </c>
      <c r="C347">
        <v>54979340</v>
      </c>
      <c r="D347">
        <v>55424304</v>
      </c>
      <c r="E347">
        <v>1081</v>
      </c>
      <c r="F347">
        <v>1</v>
      </c>
      <c r="G347">
        <v>1081</v>
      </c>
      <c r="H347">
        <v>1</v>
      </c>
      <c r="I347" t="s">
        <v>1552</v>
      </c>
      <c r="J347" t="s">
        <v>3</v>
      </c>
      <c r="K347" t="s">
        <v>1553</v>
      </c>
      <c r="L347">
        <v>1191</v>
      </c>
      <c r="N347">
        <v>1013</v>
      </c>
      <c r="O347" t="s">
        <v>1554</v>
      </c>
      <c r="P347" t="s">
        <v>1554</v>
      </c>
      <c r="Q347">
        <v>1</v>
      </c>
      <c r="W347">
        <v>0</v>
      </c>
      <c r="X347">
        <v>476480486</v>
      </c>
      <c r="Y347">
        <f>(AT347*1.2)</f>
        <v>21.768000000000001</v>
      </c>
      <c r="AA347">
        <v>0</v>
      </c>
      <c r="AB347">
        <v>0</v>
      </c>
      <c r="AC347">
        <v>0</v>
      </c>
      <c r="AD347">
        <v>0</v>
      </c>
      <c r="AE347">
        <v>0</v>
      </c>
      <c r="AF347">
        <v>0</v>
      </c>
      <c r="AG347">
        <v>0</v>
      </c>
      <c r="AH347">
        <v>0</v>
      </c>
      <c r="AI347">
        <v>1</v>
      </c>
      <c r="AJ347">
        <v>1</v>
      </c>
      <c r="AK347">
        <v>1</v>
      </c>
      <c r="AL347">
        <v>1</v>
      </c>
      <c r="AM347">
        <v>-2</v>
      </c>
      <c r="AN347">
        <v>0</v>
      </c>
      <c r="AO347">
        <v>1</v>
      </c>
      <c r="AP347">
        <v>1</v>
      </c>
      <c r="AQ347">
        <v>0</v>
      </c>
      <c r="AR347">
        <v>0</v>
      </c>
      <c r="AS347" t="s">
        <v>3</v>
      </c>
      <c r="AT347">
        <v>18.14</v>
      </c>
      <c r="AU347" t="s">
        <v>42</v>
      </c>
      <c r="AV347">
        <v>1</v>
      </c>
      <c r="AW347">
        <v>2</v>
      </c>
      <c r="AX347">
        <v>57036575</v>
      </c>
      <c r="AY347">
        <v>1</v>
      </c>
      <c r="AZ347">
        <v>0</v>
      </c>
      <c r="BA347">
        <v>435</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CU347">
        <f>ROUND(AT347*Source!I1030*AH347*AL347,2)</f>
        <v>0</v>
      </c>
      <c r="CV347">
        <f>ROUND(Y347*Source!I1030,9)</f>
        <v>21.550319999999999</v>
      </c>
      <c r="CW347">
        <v>0</v>
      </c>
      <c r="CX347">
        <f>ROUND(Y347*Source!I1030,9)</f>
        <v>21.550319999999999</v>
      </c>
      <c r="CY347">
        <f>AD347</f>
        <v>0</v>
      </c>
      <c r="CZ347">
        <f>AH347</f>
        <v>0</v>
      </c>
      <c r="DA347">
        <f>AL347</f>
        <v>1</v>
      </c>
      <c r="DB347">
        <f>ROUND((ROUND(AT347*CZ347,2)*1.2),6)</f>
        <v>0</v>
      </c>
      <c r="DC347">
        <f>ROUND((ROUND(AT347*AG347,2)*1.2),6)</f>
        <v>0</v>
      </c>
      <c r="DD347" t="s">
        <v>3</v>
      </c>
      <c r="DE347" t="s">
        <v>3</v>
      </c>
      <c r="DF347">
        <f t="shared" ref="DF347:DF360" si="182">ROUND(ROUND(AE347,2)*CX347,2)</f>
        <v>0</v>
      </c>
      <c r="DG347">
        <f t="shared" si="179"/>
        <v>0</v>
      </c>
      <c r="DH347">
        <f t="shared" si="180"/>
        <v>0</v>
      </c>
      <c r="DI347">
        <f t="shared" si="168"/>
        <v>0</v>
      </c>
      <c r="DJ347">
        <f>DI347</f>
        <v>0</v>
      </c>
      <c r="DK347">
        <v>0</v>
      </c>
      <c r="DL347" t="s">
        <v>3</v>
      </c>
      <c r="DM347">
        <v>0</v>
      </c>
      <c r="DN347" t="s">
        <v>3</v>
      </c>
      <c r="DO347">
        <v>0</v>
      </c>
    </row>
    <row r="348" spans="1:119" x14ac:dyDescent="0.25">
      <c r="A348">
        <f>ROW(Source!A1030)</f>
        <v>1030</v>
      </c>
      <c r="B348">
        <v>54971259</v>
      </c>
      <c r="C348">
        <v>54979340</v>
      </c>
      <c r="D348">
        <v>55490209</v>
      </c>
      <c r="E348">
        <v>1</v>
      </c>
      <c r="F348">
        <v>1</v>
      </c>
      <c r="G348">
        <v>1081</v>
      </c>
      <c r="H348">
        <v>2</v>
      </c>
      <c r="I348" t="s">
        <v>1555</v>
      </c>
      <c r="J348" t="s">
        <v>1556</v>
      </c>
      <c r="K348" t="s">
        <v>1557</v>
      </c>
      <c r="L348">
        <v>1368</v>
      </c>
      <c r="N348">
        <v>1011</v>
      </c>
      <c r="O348" t="s">
        <v>1558</v>
      </c>
      <c r="P348" t="s">
        <v>1558</v>
      </c>
      <c r="Q348">
        <v>1</v>
      </c>
      <c r="W348">
        <v>0</v>
      </c>
      <c r="X348">
        <v>874612079</v>
      </c>
      <c r="Y348">
        <f>(AT348*1.2)</f>
        <v>0.06</v>
      </c>
      <c r="AA348">
        <v>0</v>
      </c>
      <c r="AB348">
        <v>87.01</v>
      </c>
      <c r="AC348">
        <v>13.21</v>
      </c>
      <c r="AD348">
        <v>0</v>
      </c>
      <c r="AE348">
        <v>0</v>
      </c>
      <c r="AF348">
        <v>83.1</v>
      </c>
      <c r="AG348">
        <v>12.62</v>
      </c>
      <c r="AH348">
        <v>0</v>
      </c>
      <c r="AI348">
        <v>1</v>
      </c>
      <c r="AJ348">
        <v>1</v>
      </c>
      <c r="AK348">
        <v>1</v>
      </c>
      <c r="AL348">
        <v>1</v>
      </c>
      <c r="AM348">
        <v>-2</v>
      </c>
      <c r="AN348">
        <v>0</v>
      </c>
      <c r="AO348">
        <v>1</v>
      </c>
      <c r="AP348">
        <v>1</v>
      </c>
      <c r="AQ348">
        <v>0</v>
      </c>
      <c r="AR348">
        <v>0</v>
      </c>
      <c r="AS348" t="s">
        <v>3</v>
      </c>
      <c r="AT348">
        <v>0.05</v>
      </c>
      <c r="AU348" t="s">
        <v>42</v>
      </c>
      <c r="AV348">
        <v>0</v>
      </c>
      <c r="AW348">
        <v>2</v>
      </c>
      <c r="AX348">
        <v>57036576</v>
      </c>
      <c r="AY348">
        <v>1</v>
      </c>
      <c r="AZ348">
        <v>0</v>
      </c>
      <c r="BA348">
        <v>436</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CV348">
        <v>0</v>
      </c>
      <c r="CW348">
        <f>ROUND(Y348*Source!I1030*DO348,9)</f>
        <v>0.74962799999999996</v>
      </c>
      <c r="CX348">
        <f>ROUND(Y348*Source!I1030,9)</f>
        <v>5.9400000000000001E-2</v>
      </c>
      <c r="CY348">
        <f>AB348</f>
        <v>87.01</v>
      </c>
      <c r="CZ348">
        <f>AF348</f>
        <v>83.1</v>
      </c>
      <c r="DA348">
        <f>AJ348</f>
        <v>1</v>
      </c>
      <c r="DB348">
        <f>ROUND((ROUND(AT348*CZ348,2)*1.2),6)</f>
        <v>4.992</v>
      </c>
      <c r="DC348">
        <f>ROUND((ROUND(AT348*AG348,2)*1.2),6)</f>
        <v>0.75600000000000001</v>
      </c>
      <c r="DD348" t="s">
        <v>3</v>
      </c>
      <c r="DE348" t="s">
        <v>3</v>
      </c>
      <c r="DF348">
        <f t="shared" si="182"/>
        <v>0</v>
      </c>
      <c r="DG348">
        <f t="shared" si="179"/>
        <v>4.9400000000000004</v>
      </c>
      <c r="DH348">
        <f t="shared" si="180"/>
        <v>0.75</v>
      </c>
      <c r="DI348">
        <f t="shared" si="168"/>
        <v>0</v>
      </c>
      <c r="DJ348">
        <f>DG348</f>
        <v>4.9400000000000004</v>
      </c>
      <c r="DK348">
        <v>0</v>
      </c>
      <c r="DL348" t="s">
        <v>1559</v>
      </c>
      <c r="DM348">
        <v>0</v>
      </c>
      <c r="DN348" t="s">
        <v>1554</v>
      </c>
      <c r="DO348">
        <v>12.62</v>
      </c>
    </row>
    <row r="349" spans="1:119" x14ac:dyDescent="0.25">
      <c r="A349">
        <f>ROW(Source!A1030)</f>
        <v>1030</v>
      </c>
      <c r="B349">
        <v>54971259</v>
      </c>
      <c r="C349">
        <v>54979340</v>
      </c>
      <c r="D349">
        <v>55490270</v>
      </c>
      <c r="E349">
        <v>1</v>
      </c>
      <c r="F349">
        <v>1</v>
      </c>
      <c r="G349">
        <v>1081</v>
      </c>
      <c r="H349">
        <v>2</v>
      </c>
      <c r="I349" t="s">
        <v>1589</v>
      </c>
      <c r="J349" t="s">
        <v>1590</v>
      </c>
      <c r="K349" t="s">
        <v>1591</v>
      </c>
      <c r="L349">
        <v>1368</v>
      </c>
      <c r="N349">
        <v>1011</v>
      </c>
      <c r="O349" t="s">
        <v>1558</v>
      </c>
      <c r="P349" t="s">
        <v>1558</v>
      </c>
      <c r="Q349">
        <v>1</v>
      </c>
      <c r="W349">
        <v>0</v>
      </c>
      <c r="X349">
        <v>-1412866184</v>
      </c>
      <c r="Y349">
        <f>(AT349*1.2)</f>
        <v>0.252</v>
      </c>
      <c r="AA349">
        <v>0</v>
      </c>
      <c r="AB349">
        <v>0.44</v>
      </c>
      <c r="AC349">
        <v>0</v>
      </c>
      <c r="AD349">
        <v>0</v>
      </c>
      <c r="AE349">
        <v>0</v>
      </c>
      <c r="AF349">
        <v>0.42</v>
      </c>
      <c r="AG349">
        <v>0</v>
      </c>
      <c r="AH349">
        <v>0</v>
      </c>
      <c r="AI349">
        <v>1</v>
      </c>
      <c r="AJ349">
        <v>1</v>
      </c>
      <c r="AK349">
        <v>1</v>
      </c>
      <c r="AL349">
        <v>1</v>
      </c>
      <c r="AM349">
        <v>-2</v>
      </c>
      <c r="AN349">
        <v>0</v>
      </c>
      <c r="AO349">
        <v>1</v>
      </c>
      <c r="AP349">
        <v>1</v>
      </c>
      <c r="AQ349">
        <v>0</v>
      </c>
      <c r="AR349">
        <v>0</v>
      </c>
      <c r="AS349" t="s">
        <v>3</v>
      </c>
      <c r="AT349">
        <v>0.21</v>
      </c>
      <c r="AU349" t="s">
        <v>42</v>
      </c>
      <c r="AV349">
        <v>0</v>
      </c>
      <c r="AW349">
        <v>2</v>
      </c>
      <c r="AX349">
        <v>57036577</v>
      </c>
      <c r="AY349">
        <v>1</v>
      </c>
      <c r="AZ349">
        <v>0</v>
      </c>
      <c r="BA349">
        <v>437</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CV349">
        <v>0</v>
      </c>
      <c r="CW349">
        <f>ROUND(Y349*Source!I1030*DO349,9)</f>
        <v>0</v>
      </c>
      <c r="CX349">
        <f>ROUND(Y349*Source!I1030,9)</f>
        <v>0.24948000000000001</v>
      </c>
      <c r="CY349">
        <f>AB349</f>
        <v>0.44</v>
      </c>
      <c r="CZ349">
        <f>AF349</f>
        <v>0.42</v>
      </c>
      <c r="DA349">
        <f>AJ349</f>
        <v>1</v>
      </c>
      <c r="DB349">
        <f>ROUND((ROUND(AT349*CZ349,2)*1.2),6)</f>
        <v>0.108</v>
      </c>
      <c r="DC349">
        <f>ROUND((ROUND(AT349*AG349,2)*1.2),6)</f>
        <v>0</v>
      </c>
      <c r="DD349" t="s">
        <v>3</v>
      </c>
      <c r="DE349" t="s">
        <v>3</v>
      </c>
      <c r="DF349">
        <f t="shared" si="182"/>
        <v>0</v>
      </c>
      <c r="DG349">
        <f t="shared" si="179"/>
        <v>0.1</v>
      </c>
      <c r="DH349">
        <f t="shared" si="180"/>
        <v>0</v>
      </c>
      <c r="DI349">
        <f t="shared" si="168"/>
        <v>0</v>
      </c>
      <c r="DJ349">
        <f>DG349</f>
        <v>0.1</v>
      </c>
      <c r="DK349">
        <v>0</v>
      </c>
      <c r="DL349" t="s">
        <v>3</v>
      </c>
      <c r="DM349">
        <v>0</v>
      </c>
      <c r="DN349" t="s">
        <v>3</v>
      </c>
      <c r="DO349">
        <v>0</v>
      </c>
    </row>
    <row r="350" spans="1:119" x14ac:dyDescent="0.25">
      <c r="A350">
        <f>ROW(Source!A1030)</f>
        <v>1030</v>
      </c>
      <c r="B350">
        <v>54971259</v>
      </c>
      <c r="C350">
        <v>54979340</v>
      </c>
      <c r="D350">
        <v>55489510</v>
      </c>
      <c r="E350">
        <v>1</v>
      </c>
      <c r="F350">
        <v>1</v>
      </c>
      <c r="G350">
        <v>1081</v>
      </c>
      <c r="H350">
        <v>2</v>
      </c>
      <c r="I350" t="s">
        <v>1697</v>
      </c>
      <c r="J350" t="s">
        <v>1698</v>
      </c>
      <c r="K350" t="s">
        <v>1699</v>
      </c>
      <c r="L350">
        <v>1368</v>
      </c>
      <c r="N350">
        <v>1011</v>
      </c>
      <c r="O350" t="s">
        <v>1558</v>
      </c>
      <c r="P350" t="s">
        <v>1558</v>
      </c>
      <c r="Q350">
        <v>1</v>
      </c>
      <c r="W350">
        <v>0</v>
      </c>
      <c r="X350">
        <v>1364481760</v>
      </c>
      <c r="Y350">
        <f>(AT350*1.2)</f>
        <v>5.3999999999999999E-2</v>
      </c>
      <c r="AA350">
        <v>0</v>
      </c>
      <c r="AB350">
        <v>56.43</v>
      </c>
      <c r="AC350">
        <v>13.21</v>
      </c>
      <c r="AD350">
        <v>0</v>
      </c>
      <c r="AE350">
        <v>0</v>
      </c>
      <c r="AF350">
        <v>53.9</v>
      </c>
      <c r="AG350">
        <v>12.62</v>
      </c>
      <c r="AH350">
        <v>0</v>
      </c>
      <c r="AI350">
        <v>1</v>
      </c>
      <c r="AJ350">
        <v>1</v>
      </c>
      <c r="AK350">
        <v>1</v>
      </c>
      <c r="AL350">
        <v>1</v>
      </c>
      <c r="AM350">
        <v>-2</v>
      </c>
      <c r="AN350">
        <v>0</v>
      </c>
      <c r="AO350">
        <v>1</v>
      </c>
      <c r="AP350">
        <v>1</v>
      </c>
      <c r="AQ350">
        <v>0</v>
      </c>
      <c r="AR350">
        <v>0</v>
      </c>
      <c r="AS350" t="s">
        <v>3</v>
      </c>
      <c r="AT350">
        <v>4.4999999999999998E-2</v>
      </c>
      <c r="AU350" t="s">
        <v>42</v>
      </c>
      <c r="AV350">
        <v>0</v>
      </c>
      <c r="AW350">
        <v>2</v>
      </c>
      <c r="AX350">
        <v>57036578</v>
      </c>
      <c r="AY350">
        <v>1</v>
      </c>
      <c r="AZ350">
        <v>0</v>
      </c>
      <c r="BA350">
        <v>438</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CV350">
        <v>0</v>
      </c>
      <c r="CW350">
        <f>ROUND(Y350*Source!I1030*DO350,9)</f>
        <v>0.67466519999999996</v>
      </c>
      <c r="CX350">
        <f>ROUND(Y350*Source!I1030,9)</f>
        <v>5.3460000000000001E-2</v>
      </c>
      <c r="CY350">
        <f>AB350</f>
        <v>56.43</v>
      </c>
      <c r="CZ350">
        <f>AF350</f>
        <v>53.9</v>
      </c>
      <c r="DA350">
        <f>AJ350</f>
        <v>1</v>
      </c>
      <c r="DB350">
        <f>ROUND((ROUND(AT350*CZ350,2)*1.2),6)</f>
        <v>2.9159999999999999</v>
      </c>
      <c r="DC350">
        <f>ROUND((ROUND(AT350*AG350,2)*1.2),6)</f>
        <v>0.68400000000000005</v>
      </c>
      <c r="DD350" t="s">
        <v>3</v>
      </c>
      <c r="DE350" t="s">
        <v>3</v>
      </c>
      <c r="DF350">
        <f t="shared" si="182"/>
        <v>0</v>
      </c>
      <c r="DG350">
        <f t="shared" si="179"/>
        <v>2.88</v>
      </c>
      <c r="DH350">
        <f t="shared" si="180"/>
        <v>0.67</v>
      </c>
      <c r="DI350">
        <f t="shared" si="168"/>
        <v>0</v>
      </c>
      <c r="DJ350">
        <f>DG350</f>
        <v>2.88</v>
      </c>
      <c r="DK350">
        <v>0</v>
      </c>
      <c r="DL350" t="s">
        <v>1559</v>
      </c>
      <c r="DM350">
        <v>0</v>
      </c>
      <c r="DN350" t="s">
        <v>1554</v>
      </c>
      <c r="DO350">
        <v>12.62</v>
      </c>
    </row>
    <row r="351" spans="1:119" x14ac:dyDescent="0.25">
      <c r="A351">
        <f>ROW(Source!A1030)</f>
        <v>1030</v>
      </c>
      <c r="B351">
        <v>54971259</v>
      </c>
      <c r="C351">
        <v>54979340</v>
      </c>
      <c r="D351">
        <v>55459234</v>
      </c>
      <c r="E351">
        <v>1</v>
      </c>
      <c r="F351">
        <v>1</v>
      </c>
      <c r="G351">
        <v>1081</v>
      </c>
      <c r="H351">
        <v>3</v>
      </c>
      <c r="I351" t="s">
        <v>1700</v>
      </c>
      <c r="J351" t="s">
        <v>1701</v>
      </c>
      <c r="K351" t="s">
        <v>1702</v>
      </c>
      <c r="L351">
        <v>1346</v>
      </c>
      <c r="N351">
        <v>1009</v>
      </c>
      <c r="O351" t="s">
        <v>222</v>
      </c>
      <c r="P351" t="s">
        <v>222</v>
      </c>
      <c r="Q351">
        <v>1</v>
      </c>
      <c r="W351">
        <v>0</v>
      </c>
      <c r="X351">
        <v>1343467368</v>
      </c>
      <c r="Y351">
        <f>(AT351*1)</f>
        <v>3.0000000000000001E-3</v>
      </c>
      <c r="AA351">
        <v>1.61</v>
      </c>
      <c r="AB351">
        <v>0</v>
      </c>
      <c r="AC351">
        <v>0</v>
      </c>
      <c r="AD351">
        <v>0</v>
      </c>
      <c r="AE351">
        <v>1.61</v>
      </c>
      <c r="AF351">
        <v>0</v>
      </c>
      <c r="AG351">
        <v>0</v>
      </c>
      <c r="AH351">
        <v>0</v>
      </c>
      <c r="AI351">
        <v>1</v>
      </c>
      <c r="AJ351">
        <v>1</v>
      </c>
      <c r="AK351">
        <v>1</v>
      </c>
      <c r="AL351">
        <v>1</v>
      </c>
      <c r="AM351">
        <v>-2</v>
      </c>
      <c r="AN351">
        <v>0</v>
      </c>
      <c r="AO351">
        <v>1</v>
      </c>
      <c r="AP351">
        <v>1</v>
      </c>
      <c r="AQ351">
        <v>0</v>
      </c>
      <c r="AR351">
        <v>0</v>
      </c>
      <c r="AS351" t="s">
        <v>3</v>
      </c>
      <c r="AT351">
        <v>3.0000000000000001E-3</v>
      </c>
      <c r="AU351" t="s">
        <v>22</v>
      </c>
      <c r="AV351">
        <v>0</v>
      </c>
      <c r="AW351">
        <v>2</v>
      </c>
      <c r="AX351">
        <v>57036579</v>
      </c>
      <c r="AY351">
        <v>1</v>
      </c>
      <c r="AZ351">
        <v>0</v>
      </c>
      <c r="BA351">
        <v>439</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CV351">
        <v>0</v>
      </c>
      <c r="CW351">
        <v>0</v>
      </c>
      <c r="CX351">
        <f>ROUND(Y351*Source!I1030,9)</f>
        <v>2.97E-3</v>
      </c>
      <c r="CY351">
        <f t="shared" ref="CY351:CY356" si="183">AA351</f>
        <v>1.61</v>
      </c>
      <c r="CZ351">
        <f t="shared" ref="CZ351:CZ356" si="184">AE351</f>
        <v>1.61</v>
      </c>
      <c r="DA351">
        <f t="shared" ref="DA351:DA356" si="185">AI351</f>
        <v>1</v>
      </c>
      <c r="DB351">
        <f>ROUND((ROUND(AT351*CZ351,2)*1),6)</f>
        <v>0</v>
      </c>
      <c r="DC351">
        <f>ROUND((ROUND(AT351*AG351,2)*1),6)</f>
        <v>0</v>
      </c>
      <c r="DD351" t="s">
        <v>3</v>
      </c>
      <c r="DE351" t="s">
        <v>3</v>
      </c>
      <c r="DF351">
        <f t="shared" si="182"/>
        <v>0</v>
      </c>
      <c r="DG351">
        <f t="shared" si="179"/>
        <v>0</v>
      </c>
      <c r="DH351">
        <f t="shared" si="180"/>
        <v>0</v>
      </c>
      <c r="DI351">
        <f t="shared" si="168"/>
        <v>0</v>
      </c>
      <c r="DJ351">
        <f t="shared" ref="DJ351:DJ356" si="186">DF351</f>
        <v>0</v>
      </c>
      <c r="DK351">
        <v>0</v>
      </c>
      <c r="DL351" t="s">
        <v>3</v>
      </c>
      <c r="DM351">
        <v>0</v>
      </c>
      <c r="DN351" t="s">
        <v>3</v>
      </c>
      <c r="DO351">
        <v>0</v>
      </c>
    </row>
    <row r="352" spans="1:119" x14ac:dyDescent="0.25">
      <c r="A352">
        <f>ROW(Source!A1030)</f>
        <v>1030</v>
      </c>
      <c r="B352">
        <v>54971259</v>
      </c>
      <c r="C352">
        <v>54979340</v>
      </c>
      <c r="D352">
        <v>55466158</v>
      </c>
      <c r="E352">
        <v>1</v>
      </c>
      <c r="F352">
        <v>1</v>
      </c>
      <c r="G352">
        <v>1081</v>
      </c>
      <c r="H352">
        <v>3</v>
      </c>
      <c r="I352" t="s">
        <v>1703</v>
      </c>
      <c r="J352" t="s">
        <v>1704</v>
      </c>
      <c r="K352" t="s">
        <v>1705</v>
      </c>
      <c r="L352">
        <v>1354</v>
      </c>
      <c r="N352">
        <v>1010</v>
      </c>
      <c r="O352" t="s">
        <v>266</v>
      </c>
      <c r="P352" t="s">
        <v>266</v>
      </c>
      <c r="Q352">
        <v>1</v>
      </c>
      <c r="W352">
        <v>0</v>
      </c>
      <c r="X352">
        <v>-400075818</v>
      </c>
      <c r="Y352">
        <f>(AT352*1)</f>
        <v>0.14000000000000001</v>
      </c>
      <c r="AA352">
        <v>48.47</v>
      </c>
      <c r="AB352">
        <v>0</v>
      </c>
      <c r="AC352">
        <v>0</v>
      </c>
      <c r="AD352">
        <v>0</v>
      </c>
      <c r="AE352">
        <v>48.47</v>
      </c>
      <c r="AF352">
        <v>0</v>
      </c>
      <c r="AG352">
        <v>0</v>
      </c>
      <c r="AH352">
        <v>0</v>
      </c>
      <c r="AI352">
        <v>1</v>
      </c>
      <c r="AJ352">
        <v>1</v>
      </c>
      <c r="AK352">
        <v>1</v>
      </c>
      <c r="AL352">
        <v>1</v>
      </c>
      <c r="AM352">
        <v>-2</v>
      </c>
      <c r="AN352">
        <v>0</v>
      </c>
      <c r="AO352">
        <v>1</v>
      </c>
      <c r="AP352">
        <v>1</v>
      </c>
      <c r="AQ352">
        <v>0</v>
      </c>
      <c r="AR352">
        <v>0</v>
      </c>
      <c r="AS352" t="s">
        <v>3</v>
      </c>
      <c r="AT352">
        <v>0.14000000000000001</v>
      </c>
      <c r="AU352" t="s">
        <v>22</v>
      </c>
      <c r="AV352">
        <v>0</v>
      </c>
      <c r="AW352">
        <v>2</v>
      </c>
      <c r="AX352">
        <v>57036580</v>
      </c>
      <c r="AY352">
        <v>1</v>
      </c>
      <c r="AZ352">
        <v>0</v>
      </c>
      <c r="BA352">
        <v>440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CV352">
        <v>0</v>
      </c>
      <c r="CW352">
        <v>0</v>
      </c>
      <c r="CX352">
        <f>ROUND(Y352*Source!I1030,9)</f>
        <v>0.1386</v>
      </c>
      <c r="CY352">
        <f t="shared" si="183"/>
        <v>48.47</v>
      </c>
      <c r="CZ352">
        <f t="shared" si="184"/>
        <v>48.47</v>
      </c>
      <c r="DA352">
        <f t="shared" si="185"/>
        <v>1</v>
      </c>
      <c r="DB352">
        <f>ROUND((ROUND(AT352*CZ352,2)*1),6)</f>
        <v>6.79</v>
      </c>
      <c r="DC352">
        <f>ROUND((ROUND(AT352*AG352,2)*1),6)</f>
        <v>0</v>
      </c>
      <c r="DD352" t="s">
        <v>3</v>
      </c>
      <c r="DE352" t="s">
        <v>3</v>
      </c>
      <c r="DF352">
        <f t="shared" si="182"/>
        <v>6.72</v>
      </c>
      <c r="DG352">
        <f t="shared" si="179"/>
        <v>0</v>
      </c>
      <c r="DH352">
        <f t="shared" si="180"/>
        <v>0</v>
      </c>
      <c r="DI352">
        <f t="shared" si="168"/>
        <v>0</v>
      </c>
      <c r="DJ352">
        <f t="shared" si="186"/>
        <v>6.72</v>
      </c>
      <c r="DK352">
        <v>0</v>
      </c>
      <c r="DL352" t="s">
        <v>3</v>
      </c>
      <c r="DM352">
        <v>0</v>
      </c>
      <c r="DN352" t="s">
        <v>3</v>
      </c>
      <c r="DO352">
        <v>0</v>
      </c>
    </row>
    <row r="353" spans="1:119" x14ac:dyDescent="0.25">
      <c r="A353">
        <f>ROW(Source!A1030)</f>
        <v>1030</v>
      </c>
      <c r="B353">
        <v>54971259</v>
      </c>
      <c r="C353">
        <v>54979340</v>
      </c>
      <c r="D353">
        <v>55459835</v>
      </c>
      <c r="E353">
        <v>1</v>
      </c>
      <c r="F353">
        <v>1</v>
      </c>
      <c r="G353">
        <v>1081</v>
      </c>
      <c r="H353">
        <v>3</v>
      </c>
      <c r="I353" t="s">
        <v>1706</v>
      </c>
      <c r="J353" t="s">
        <v>1707</v>
      </c>
      <c r="K353" t="s">
        <v>1708</v>
      </c>
      <c r="L353">
        <v>1348</v>
      </c>
      <c r="N353">
        <v>1009</v>
      </c>
      <c r="O353" t="s">
        <v>1092</v>
      </c>
      <c r="P353" t="s">
        <v>1092</v>
      </c>
      <c r="Q353">
        <v>1000</v>
      </c>
      <c r="W353">
        <v>0</v>
      </c>
      <c r="X353">
        <v>-1860917919</v>
      </c>
      <c r="Y353">
        <f>(AT353*1)</f>
        <v>7.9999999999999996E-6</v>
      </c>
      <c r="AA353">
        <v>12521.99</v>
      </c>
      <c r="AB353">
        <v>0</v>
      </c>
      <c r="AC353">
        <v>0</v>
      </c>
      <c r="AD353">
        <v>0</v>
      </c>
      <c r="AE353">
        <v>12521.99</v>
      </c>
      <c r="AF353">
        <v>0</v>
      </c>
      <c r="AG353">
        <v>0</v>
      </c>
      <c r="AH353">
        <v>0</v>
      </c>
      <c r="AI353">
        <v>1</v>
      </c>
      <c r="AJ353">
        <v>1</v>
      </c>
      <c r="AK353">
        <v>1</v>
      </c>
      <c r="AL353">
        <v>1</v>
      </c>
      <c r="AM353">
        <v>-2</v>
      </c>
      <c r="AN353">
        <v>0</v>
      </c>
      <c r="AO353">
        <v>1</v>
      </c>
      <c r="AP353">
        <v>1</v>
      </c>
      <c r="AQ353">
        <v>0</v>
      </c>
      <c r="AR353">
        <v>0</v>
      </c>
      <c r="AS353" t="s">
        <v>3</v>
      </c>
      <c r="AT353">
        <v>7.9999999999999996E-6</v>
      </c>
      <c r="AU353" t="s">
        <v>22</v>
      </c>
      <c r="AV353">
        <v>0</v>
      </c>
      <c r="AW353">
        <v>2</v>
      </c>
      <c r="AX353">
        <v>57036581</v>
      </c>
      <c r="AY353">
        <v>1</v>
      </c>
      <c r="AZ353">
        <v>0</v>
      </c>
      <c r="BA353">
        <v>441</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CV353">
        <v>0</v>
      </c>
      <c r="CW353">
        <v>0</v>
      </c>
      <c r="CX353">
        <f>ROUND(Y353*Source!I1030,9)</f>
        <v>7.9200000000000004E-6</v>
      </c>
      <c r="CY353">
        <f t="shared" si="183"/>
        <v>12521.99</v>
      </c>
      <c r="CZ353">
        <f t="shared" si="184"/>
        <v>12521.99</v>
      </c>
      <c r="DA353">
        <f t="shared" si="185"/>
        <v>1</v>
      </c>
      <c r="DB353">
        <f>ROUND((ROUND(AT353*CZ353,2)*1),6)</f>
        <v>0.1</v>
      </c>
      <c r="DC353">
        <f>ROUND((ROUND(AT353*AG353,2)*1),6)</f>
        <v>0</v>
      </c>
      <c r="DD353" t="s">
        <v>3</v>
      </c>
      <c r="DE353" t="s">
        <v>3</v>
      </c>
      <c r="DF353">
        <f t="shared" si="182"/>
        <v>0.1</v>
      </c>
      <c r="DG353">
        <f t="shared" si="179"/>
        <v>0</v>
      </c>
      <c r="DH353">
        <f t="shared" si="180"/>
        <v>0</v>
      </c>
      <c r="DI353">
        <f t="shared" si="168"/>
        <v>0</v>
      </c>
      <c r="DJ353">
        <f t="shared" si="186"/>
        <v>0.1</v>
      </c>
      <c r="DK353">
        <v>0</v>
      </c>
      <c r="DL353" t="s">
        <v>3</v>
      </c>
      <c r="DM353">
        <v>0</v>
      </c>
      <c r="DN353" t="s">
        <v>3</v>
      </c>
      <c r="DO353">
        <v>0</v>
      </c>
    </row>
    <row r="354" spans="1:119" x14ac:dyDescent="0.25">
      <c r="A354">
        <f>ROW(Source!A1030)</f>
        <v>1030</v>
      </c>
      <c r="B354">
        <v>54971259</v>
      </c>
      <c r="C354">
        <v>54979340</v>
      </c>
      <c r="D354">
        <v>55483291</v>
      </c>
      <c r="E354">
        <v>1</v>
      </c>
      <c r="F354">
        <v>1</v>
      </c>
      <c r="G354">
        <v>1081</v>
      </c>
      <c r="H354">
        <v>3</v>
      </c>
      <c r="I354" t="s">
        <v>1266</v>
      </c>
      <c r="J354" t="s">
        <v>1268</v>
      </c>
      <c r="K354" t="s">
        <v>1267</v>
      </c>
      <c r="L354">
        <v>1354</v>
      </c>
      <c r="N354">
        <v>1010</v>
      </c>
      <c r="O354" t="s">
        <v>266</v>
      </c>
      <c r="P354" t="s">
        <v>266</v>
      </c>
      <c r="Q354">
        <v>1</v>
      </c>
      <c r="W354">
        <v>0</v>
      </c>
      <c r="X354">
        <v>1540075586</v>
      </c>
      <c r="Y354">
        <f>AT354</f>
        <v>33.333333000000003</v>
      </c>
      <c r="AA354">
        <v>304.82</v>
      </c>
      <c r="AB354">
        <v>0</v>
      </c>
      <c r="AC354">
        <v>0</v>
      </c>
      <c r="AD354">
        <v>0</v>
      </c>
      <c r="AE354">
        <v>304.82</v>
      </c>
      <c r="AF354">
        <v>0</v>
      </c>
      <c r="AG354">
        <v>0</v>
      </c>
      <c r="AH354">
        <v>0</v>
      </c>
      <c r="AI354">
        <v>1</v>
      </c>
      <c r="AJ354">
        <v>1</v>
      </c>
      <c r="AK354">
        <v>1</v>
      </c>
      <c r="AL354">
        <v>1</v>
      </c>
      <c r="AM354">
        <v>0</v>
      </c>
      <c r="AN354">
        <v>0</v>
      </c>
      <c r="AO354">
        <v>0</v>
      </c>
      <c r="AP354">
        <v>1</v>
      </c>
      <c r="AQ354">
        <v>0</v>
      </c>
      <c r="AR354">
        <v>0</v>
      </c>
      <c r="AS354" t="s">
        <v>3</v>
      </c>
      <c r="AT354">
        <v>33.333333000000003</v>
      </c>
      <c r="AU354" t="s">
        <v>3</v>
      </c>
      <c r="AV354">
        <v>0</v>
      </c>
      <c r="AW354">
        <v>1</v>
      </c>
      <c r="AX354">
        <v>-1</v>
      </c>
      <c r="AY354">
        <v>0</v>
      </c>
      <c r="AZ354">
        <v>0</v>
      </c>
      <c r="BA354" t="s">
        <v>3</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CV354">
        <v>0</v>
      </c>
      <c r="CW354">
        <v>0</v>
      </c>
      <c r="CX354">
        <f>ROUND(Y354*Source!I1030,9)</f>
        <v>32.999999670000001</v>
      </c>
      <c r="CY354">
        <f t="shared" si="183"/>
        <v>304.82</v>
      </c>
      <c r="CZ354">
        <f t="shared" si="184"/>
        <v>304.82</v>
      </c>
      <c r="DA354">
        <f t="shared" si="185"/>
        <v>1</v>
      </c>
      <c r="DB354">
        <f>ROUND(ROUND(AT354*CZ354,2),6)</f>
        <v>10160.67</v>
      </c>
      <c r="DC354">
        <f>ROUND(ROUND(AT354*AG354,2),6)</f>
        <v>0</v>
      </c>
      <c r="DD354" t="s">
        <v>3</v>
      </c>
      <c r="DE354" t="s">
        <v>3</v>
      </c>
      <c r="DF354">
        <f t="shared" si="182"/>
        <v>10059.06</v>
      </c>
      <c r="DG354">
        <f t="shared" si="179"/>
        <v>0</v>
      </c>
      <c r="DH354">
        <f t="shared" si="180"/>
        <v>0</v>
      </c>
      <c r="DI354">
        <f t="shared" si="168"/>
        <v>0</v>
      </c>
      <c r="DJ354">
        <f t="shared" si="186"/>
        <v>10059.06</v>
      </c>
      <c r="DK354">
        <v>0</v>
      </c>
      <c r="DL354" t="s">
        <v>3</v>
      </c>
      <c r="DM354">
        <v>0</v>
      </c>
      <c r="DN354" t="s">
        <v>3</v>
      </c>
      <c r="DO354">
        <v>0</v>
      </c>
    </row>
    <row r="355" spans="1:119" x14ac:dyDescent="0.25">
      <c r="A355">
        <f>ROW(Source!A1030)</f>
        <v>1030</v>
      </c>
      <c r="B355">
        <v>54971259</v>
      </c>
      <c r="C355">
        <v>54979340</v>
      </c>
      <c r="D355">
        <v>55469222</v>
      </c>
      <c r="E355">
        <v>1</v>
      </c>
      <c r="F355">
        <v>1</v>
      </c>
      <c r="G355">
        <v>1081</v>
      </c>
      <c r="H355">
        <v>3</v>
      </c>
      <c r="I355" t="s">
        <v>1709</v>
      </c>
      <c r="J355" t="s">
        <v>1710</v>
      </c>
      <c r="K355" t="s">
        <v>1711</v>
      </c>
      <c r="L355">
        <v>1354</v>
      </c>
      <c r="N355">
        <v>1010</v>
      </c>
      <c r="O355" t="s">
        <v>266</v>
      </c>
      <c r="P355" t="s">
        <v>266</v>
      </c>
      <c r="Q355">
        <v>1</v>
      </c>
      <c r="W355">
        <v>0</v>
      </c>
      <c r="X355">
        <v>-1452932200</v>
      </c>
      <c r="Y355">
        <f>(AT355*1)</f>
        <v>1.02</v>
      </c>
      <c r="AA355">
        <v>4.3600000000000003</v>
      </c>
      <c r="AB355">
        <v>0</v>
      </c>
      <c r="AC355">
        <v>0</v>
      </c>
      <c r="AD355">
        <v>0</v>
      </c>
      <c r="AE355">
        <v>4.3600000000000003</v>
      </c>
      <c r="AF355">
        <v>0</v>
      </c>
      <c r="AG355">
        <v>0</v>
      </c>
      <c r="AH355">
        <v>0</v>
      </c>
      <c r="AI355">
        <v>1</v>
      </c>
      <c r="AJ355">
        <v>1</v>
      </c>
      <c r="AK355">
        <v>1</v>
      </c>
      <c r="AL355">
        <v>1</v>
      </c>
      <c r="AM355">
        <v>-2</v>
      </c>
      <c r="AN355">
        <v>0</v>
      </c>
      <c r="AO355">
        <v>1</v>
      </c>
      <c r="AP355">
        <v>1</v>
      </c>
      <c r="AQ355">
        <v>0</v>
      </c>
      <c r="AR355">
        <v>0</v>
      </c>
      <c r="AS355" t="s">
        <v>3</v>
      </c>
      <c r="AT355">
        <v>1.02</v>
      </c>
      <c r="AU355" t="s">
        <v>22</v>
      </c>
      <c r="AV355">
        <v>0</v>
      </c>
      <c r="AW355">
        <v>2</v>
      </c>
      <c r="AX355">
        <v>57036582</v>
      </c>
      <c r="AY355">
        <v>1</v>
      </c>
      <c r="AZ355">
        <v>0</v>
      </c>
      <c r="BA355">
        <v>442</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CV355">
        <v>0</v>
      </c>
      <c r="CW355">
        <v>0</v>
      </c>
      <c r="CX355">
        <f>ROUND(Y355*Source!I1030,9)</f>
        <v>1.0098</v>
      </c>
      <c r="CY355">
        <f t="shared" si="183"/>
        <v>4.3600000000000003</v>
      </c>
      <c r="CZ355">
        <f t="shared" si="184"/>
        <v>4.3600000000000003</v>
      </c>
      <c r="DA355">
        <f t="shared" si="185"/>
        <v>1</v>
      </c>
      <c r="DB355">
        <f>ROUND((ROUND(AT355*CZ355,2)*1),6)</f>
        <v>4.45</v>
      </c>
      <c r="DC355">
        <f>ROUND((ROUND(AT355*AG355,2)*1),6)</f>
        <v>0</v>
      </c>
      <c r="DD355" t="s">
        <v>3</v>
      </c>
      <c r="DE355" t="s">
        <v>3</v>
      </c>
      <c r="DF355">
        <f t="shared" si="182"/>
        <v>4.4000000000000004</v>
      </c>
      <c r="DG355">
        <f t="shared" si="179"/>
        <v>0</v>
      </c>
      <c r="DH355">
        <f t="shared" si="180"/>
        <v>0</v>
      </c>
      <c r="DI355">
        <f t="shared" si="168"/>
        <v>0</v>
      </c>
      <c r="DJ355">
        <f t="shared" si="186"/>
        <v>4.4000000000000004</v>
      </c>
      <c r="DK355">
        <v>0</v>
      </c>
      <c r="DL355" t="s">
        <v>3</v>
      </c>
      <c r="DM355">
        <v>0</v>
      </c>
      <c r="DN355" t="s">
        <v>3</v>
      </c>
      <c r="DO355">
        <v>0</v>
      </c>
    </row>
    <row r="356" spans="1:119" x14ac:dyDescent="0.25">
      <c r="A356">
        <f>ROW(Source!A1030)</f>
        <v>1030</v>
      </c>
      <c r="B356">
        <v>54971259</v>
      </c>
      <c r="C356">
        <v>54979340</v>
      </c>
      <c r="D356">
        <v>55469490</v>
      </c>
      <c r="E356">
        <v>1</v>
      </c>
      <c r="F356">
        <v>1</v>
      </c>
      <c r="G356">
        <v>1081</v>
      </c>
      <c r="H356">
        <v>3</v>
      </c>
      <c r="I356" t="s">
        <v>1034</v>
      </c>
      <c r="J356" t="s">
        <v>1036</v>
      </c>
      <c r="K356" t="s">
        <v>1035</v>
      </c>
      <c r="L356">
        <v>1355</v>
      </c>
      <c r="N356">
        <v>1010</v>
      </c>
      <c r="O356" t="s">
        <v>40</v>
      </c>
      <c r="P356" t="s">
        <v>40</v>
      </c>
      <c r="Q356">
        <v>100</v>
      </c>
      <c r="W356">
        <v>0</v>
      </c>
      <c r="X356">
        <v>-630890957</v>
      </c>
      <c r="Y356">
        <f>AT356</f>
        <v>0.64646499999999996</v>
      </c>
      <c r="AA356">
        <v>38.700000000000003</v>
      </c>
      <c r="AB356">
        <v>0</v>
      </c>
      <c r="AC356">
        <v>0</v>
      </c>
      <c r="AD356">
        <v>0</v>
      </c>
      <c r="AE356">
        <v>38.700000000000003</v>
      </c>
      <c r="AF356">
        <v>0</v>
      </c>
      <c r="AG356">
        <v>0</v>
      </c>
      <c r="AH356">
        <v>0</v>
      </c>
      <c r="AI356">
        <v>1</v>
      </c>
      <c r="AJ356">
        <v>1</v>
      </c>
      <c r="AK356">
        <v>1</v>
      </c>
      <c r="AL356">
        <v>1</v>
      </c>
      <c r="AM356">
        <v>0</v>
      </c>
      <c r="AN356">
        <v>0</v>
      </c>
      <c r="AO356">
        <v>0</v>
      </c>
      <c r="AP356">
        <v>1</v>
      </c>
      <c r="AQ356">
        <v>0</v>
      </c>
      <c r="AR356">
        <v>0</v>
      </c>
      <c r="AS356" t="s">
        <v>3</v>
      </c>
      <c r="AT356">
        <v>0.64646499999999996</v>
      </c>
      <c r="AU356" t="s">
        <v>3</v>
      </c>
      <c r="AV356">
        <v>0</v>
      </c>
      <c r="AW356">
        <v>1</v>
      </c>
      <c r="AX356">
        <v>-1</v>
      </c>
      <c r="AY356">
        <v>0</v>
      </c>
      <c r="AZ356">
        <v>0</v>
      </c>
      <c r="BA356" t="s">
        <v>3</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CV356">
        <v>0</v>
      </c>
      <c r="CW356">
        <v>0</v>
      </c>
      <c r="CX356">
        <f>ROUND(Y356*Source!I1030,9)</f>
        <v>0.64000035</v>
      </c>
      <c r="CY356">
        <f t="shared" si="183"/>
        <v>38.700000000000003</v>
      </c>
      <c r="CZ356">
        <f t="shared" si="184"/>
        <v>38.700000000000003</v>
      </c>
      <c r="DA356">
        <f t="shared" si="185"/>
        <v>1</v>
      </c>
      <c r="DB356">
        <f>ROUND(ROUND(AT356*CZ356,2),6)</f>
        <v>25.02</v>
      </c>
      <c r="DC356">
        <f>ROUND(ROUND(AT356*AG356,2),6)</f>
        <v>0</v>
      </c>
      <c r="DD356" t="s">
        <v>3</v>
      </c>
      <c r="DE356" t="s">
        <v>3</v>
      </c>
      <c r="DF356">
        <f t="shared" si="182"/>
        <v>24.77</v>
      </c>
      <c r="DG356">
        <f t="shared" si="179"/>
        <v>0</v>
      </c>
      <c r="DH356">
        <f t="shared" si="180"/>
        <v>0</v>
      </c>
      <c r="DI356">
        <f t="shared" si="168"/>
        <v>0</v>
      </c>
      <c r="DJ356">
        <f t="shared" si="186"/>
        <v>24.77</v>
      </c>
      <c r="DK356">
        <v>0</v>
      </c>
      <c r="DL356" t="s">
        <v>3</v>
      </c>
      <c r="DM356">
        <v>0</v>
      </c>
      <c r="DN356" t="s">
        <v>3</v>
      </c>
      <c r="DO356">
        <v>0</v>
      </c>
    </row>
    <row r="357" spans="1:119" x14ac:dyDescent="0.25">
      <c r="A357">
        <f>ROW(Source!A1031)</f>
        <v>1031</v>
      </c>
      <c r="B357">
        <v>55890823</v>
      </c>
      <c r="C357">
        <v>54979340</v>
      </c>
      <c r="D357">
        <v>55424304</v>
      </c>
      <c r="E357">
        <v>1081</v>
      </c>
      <c r="F357">
        <v>1</v>
      </c>
      <c r="G357">
        <v>1081</v>
      </c>
      <c r="H357">
        <v>1</v>
      </c>
      <c r="I357" t="s">
        <v>1552</v>
      </c>
      <c r="J357" t="s">
        <v>3</v>
      </c>
      <c r="K357" t="s">
        <v>1553</v>
      </c>
      <c r="L357">
        <v>1191</v>
      </c>
      <c r="N357">
        <v>1013</v>
      </c>
      <c r="O357" t="s">
        <v>1554</v>
      </c>
      <c r="P357" t="s">
        <v>1554</v>
      </c>
      <c r="Q357">
        <v>1</v>
      </c>
      <c r="W357">
        <v>0</v>
      </c>
      <c r="X357">
        <v>476480486</v>
      </c>
      <c r="Y357">
        <f>(AT357*1.2)</f>
        <v>21.768000000000001</v>
      </c>
      <c r="AA357">
        <v>0</v>
      </c>
      <c r="AB357">
        <v>0</v>
      </c>
      <c r="AC357">
        <v>0</v>
      </c>
      <c r="AD357">
        <v>0</v>
      </c>
      <c r="AE357">
        <v>0</v>
      </c>
      <c r="AF357">
        <v>0</v>
      </c>
      <c r="AG357">
        <v>0</v>
      </c>
      <c r="AH357">
        <v>0</v>
      </c>
      <c r="AI357">
        <v>1</v>
      </c>
      <c r="AJ357">
        <v>1</v>
      </c>
      <c r="AK357">
        <v>1</v>
      </c>
      <c r="AL357">
        <v>1</v>
      </c>
      <c r="AM357">
        <v>5</v>
      </c>
      <c r="AN357">
        <v>0</v>
      </c>
      <c r="AO357">
        <v>1</v>
      </c>
      <c r="AP357">
        <v>1</v>
      </c>
      <c r="AQ357">
        <v>0</v>
      </c>
      <c r="AR357">
        <v>0</v>
      </c>
      <c r="AS357" t="s">
        <v>3</v>
      </c>
      <c r="AT357">
        <v>18.14</v>
      </c>
      <c r="AU357" t="s">
        <v>42</v>
      </c>
      <c r="AV357">
        <v>1</v>
      </c>
      <c r="AW357">
        <v>2</v>
      </c>
      <c r="AX357">
        <v>57036575</v>
      </c>
      <c r="AY357">
        <v>1</v>
      </c>
      <c r="AZ357">
        <v>0</v>
      </c>
      <c r="BA357">
        <v>448</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CU357">
        <f>ROUND(AT357*Source!I1031*AH357*AL357,2)</f>
        <v>0</v>
      </c>
      <c r="CV357">
        <f>ROUND(Y357*Source!I1031,9)</f>
        <v>21.550319999999999</v>
      </c>
      <c r="CW357">
        <v>0</v>
      </c>
      <c r="CX357">
        <f>ROUND(Y357*Source!I1031,9)</f>
        <v>21.550319999999999</v>
      </c>
      <c r="CY357">
        <f>AD357</f>
        <v>0</v>
      </c>
      <c r="CZ357">
        <f>AH357</f>
        <v>0</v>
      </c>
      <c r="DA357">
        <f>AL357</f>
        <v>1</v>
      </c>
      <c r="DB357">
        <f>ROUND((ROUND(AT357*CZ357,2)*1.2),6)</f>
        <v>0</v>
      </c>
      <c r="DC357">
        <f>ROUND((ROUND(AT357*AG357,2)*1.2),6)</f>
        <v>0</v>
      </c>
      <c r="DD357" t="s">
        <v>3</v>
      </c>
      <c r="DE357" t="s">
        <v>3</v>
      </c>
      <c r="DF357">
        <f t="shared" si="182"/>
        <v>0</v>
      </c>
      <c r="DG357">
        <f t="shared" si="179"/>
        <v>0</v>
      </c>
      <c r="DH357">
        <f t="shared" si="180"/>
        <v>0</v>
      </c>
      <c r="DI357">
        <f t="shared" si="168"/>
        <v>0</v>
      </c>
      <c r="DJ357">
        <f>DI357</f>
        <v>0</v>
      </c>
      <c r="DK357">
        <v>0</v>
      </c>
      <c r="DL357" t="s">
        <v>3</v>
      </c>
      <c r="DM357">
        <v>0</v>
      </c>
      <c r="DN357" t="s">
        <v>3</v>
      </c>
      <c r="DO357">
        <v>0</v>
      </c>
    </row>
    <row r="358" spans="1:119" x14ac:dyDescent="0.25">
      <c r="A358">
        <f>ROW(Source!A1031)</f>
        <v>1031</v>
      </c>
      <c r="B358">
        <v>55890823</v>
      </c>
      <c r="C358">
        <v>54979340</v>
      </c>
      <c r="D358">
        <v>55490209</v>
      </c>
      <c r="E358">
        <v>1</v>
      </c>
      <c r="F358">
        <v>1</v>
      </c>
      <c r="G358">
        <v>1081</v>
      </c>
      <c r="H358">
        <v>2</v>
      </c>
      <c r="I358" t="s">
        <v>1555</v>
      </c>
      <c r="J358" t="s">
        <v>1556</v>
      </c>
      <c r="K358" t="s">
        <v>1557</v>
      </c>
      <c r="L358">
        <v>1368</v>
      </c>
      <c r="N358">
        <v>1011</v>
      </c>
      <c r="O358" t="s">
        <v>1558</v>
      </c>
      <c r="P358" t="s">
        <v>1558</v>
      </c>
      <c r="Q358">
        <v>1</v>
      </c>
      <c r="W358">
        <v>0</v>
      </c>
      <c r="X358">
        <v>874612079</v>
      </c>
      <c r="Y358">
        <f>(AT358*1.2)</f>
        <v>0.06</v>
      </c>
      <c r="AA358">
        <v>0</v>
      </c>
      <c r="AB358">
        <v>1485.19</v>
      </c>
      <c r="AC358">
        <v>744.56</v>
      </c>
      <c r="AD358">
        <v>0</v>
      </c>
      <c r="AE358">
        <v>0</v>
      </c>
      <c r="AF358">
        <v>83.1</v>
      </c>
      <c r="AG358">
        <v>12.62</v>
      </c>
      <c r="AH358">
        <v>0</v>
      </c>
      <c r="AI358">
        <v>1</v>
      </c>
      <c r="AJ358">
        <v>17.07</v>
      </c>
      <c r="AK358">
        <v>56.35</v>
      </c>
      <c r="AL358">
        <v>1</v>
      </c>
      <c r="AM358">
        <v>2</v>
      </c>
      <c r="AN358">
        <v>0</v>
      </c>
      <c r="AO358">
        <v>1</v>
      </c>
      <c r="AP358">
        <v>1</v>
      </c>
      <c r="AQ358">
        <v>0</v>
      </c>
      <c r="AR358">
        <v>0</v>
      </c>
      <c r="AS358" t="s">
        <v>3</v>
      </c>
      <c r="AT358">
        <v>0.05</v>
      </c>
      <c r="AU358" t="s">
        <v>42</v>
      </c>
      <c r="AV358">
        <v>0</v>
      </c>
      <c r="AW358">
        <v>2</v>
      </c>
      <c r="AX358">
        <v>57036576</v>
      </c>
      <c r="AY358">
        <v>1</v>
      </c>
      <c r="AZ358">
        <v>0</v>
      </c>
      <c r="BA358">
        <v>449</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CV358">
        <v>0</v>
      </c>
      <c r="CW358">
        <f>ROUND(Y358*Source!I1031*DO358,9)</f>
        <v>0.74962799999999996</v>
      </c>
      <c r="CX358">
        <f>ROUND(Y358*Source!I1031,9)</f>
        <v>5.9400000000000001E-2</v>
      </c>
      <c r="CY358">
        <f>AB358</f>
        <v>1485.19</v>
      </c>
      <c r="CZ358">
        <f>AF358</f>
        <v>83.1</v>
      </c>
      <c r="DA358">
        <f>AJ358</f>
        <v>17.07</v>
      </c>
      <c r="DB358">
        <f>ROUND((ROUND(AT358*CZ358,2)*1.2),6)</f>
        <v>4.992</v>
      </c>
      <c r="DC358">
        <f>ROUND((ROUND(AT358*AG358,2)*1.2),6)</f>
        <v>0.75600000000000001</v>
      </c>
      <c r="DD358" t="s">
        <v>3</v>
      </c>
      <c r="DE358" t="s">
        <v>3</v>
      </c>
      <c r="DF358">
        <f t="shared" si="182"/>
        <v>0</v>
      </c>
      <c r="DG358">
        <f>ROUND(ROUND(AF358*AJ358,2)*CX358,2)</f>
        <v>84.26</v>
      </c>
      <c r="DH358">
        <f>ROUND(ROUND(AG358*AK358,2)*CX358,2)</f>
        <v>42.24</v>
      </c>
      <c r="DI358">
        <f t="shared" si="168"/>
        <v>0</v>
      </c>
      <c r="DJ358">
        <f>DG358</f>
        <v>84.26</v>
      </c>
      <c r="DK358">
        <v>0</v>
      </c>
      <c r="DL358" t="s">
        <v>1559</v>
      </c>
      <c r="DM358">
        <v>0</v>
      </c>
      <c r="DN358" t="s">
        <v>1554</v>
      </c>
      <c r="DO358">
        <v>12.62</v>
      </c>
    </row>
    <row r="359" spans="1:119" x14ac:dyDescent="0.25">
      <c r="A359">
        <f>ROW(Source!A1031)</f>
        <v>1031</v>
      </c>
      <c r="B359">
        <v>55890823</v>
      </c>
      <c r="C359">
        <v>54979340</v>
      </c>
      <c r="D359">
        <v>55490270</v>
      </c>
      <c r="E359">
        <v>1</v>
      </c>
      <c r="F359">
        <v>1</v>
      </c>
      <c r="G359">
        <v>1081</v>
      </c>
      <c r="H359">
        <v>2</v>
      </c>
      <c r="I359" t="s">
        <v>1589</v>
      </c>
      <c r="J359" t="s">
        <v>1590</v>
      </c>
      <c r="K359" t="s">
        <v>1591</v>
      </c>
      <c r="L359">
        <v>1368</v>
      </c>
      <c r="N359">
        <v>1011</v>
      </c>
      <c r="O359" t="s">
        <v>1558</v>
      </c>
      <c r="P359" t="s">
        <v>1558</v>
      </c>
      <c r="Q359">
        <v>1</v>
      </c>
      <c r="W359">
        <v>0</v>
      </c>
      <c r="X359">
        <v>-1412866184</v>
      </c>
      <c r="Y359">
        <f>(AT359*1.2)</f>
        <v>0.252</v>
      </c>
      <c r="AA359">
        <v>0</v>
      </c>
      <c r="AB359">
        <v>4.32</v>
      </c>
      <c r="AC359">
        <v>0</v>
      </c>
      <c r="AD359">
        <v>0</v>
      </c>
      <c r="AE359">
        <v>0</v>
      </c>
      <c r="AF359">
        <v>0.42</v>
      </c>
      <c r="AG359">
        <v>0</v>
      </c>
      <c r="AH359">
        <v>0</v>
      </c>
      <c r="AI359">
        <v>1</v>
      </c>
      <c r="AJ359">
        <v>9.83</v>
      </c>
      <c r="AK359">
        <v>1</v>
      </c>
      <c r="AL359">
        <v>1</v>
      </c>
      <c r="AM359">
        <v>2</v>
      </c>
      <c r="AN359">
        <v>0</v>
      </c>
      <c r="AO359">
        <v>1</v>
      </c>
      <c r="AP359">
        <v>1</v>
      </c>
      <c r="AQ359">
        <v>0</v>
      </c>
      <c r="AR359">
        <v>0</v>
      </c>
      <c r="AS359" t="s">
        <v>3</v>
      </c>
      <c r="AT359">
        <v>0.21</v>
      </c>
      <c r="AU359" t="s">
        <v>42</v>
      </c>
      <c r="AV359">
        <v>0</v>
      </c>
      <c r="AW359">
        <v>2</v>
      </c>
      <c r="AX359">
        <v>57036577</v>
      </c>
      <c r="AY359">
        <v>1</v>
      </c>
      <c r="AZ359">
        <v>0</v>
      </c>
      <c r="BA359">
        <v>450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CV359">
        <v>0</v>
      </c>
      <c r="CW359">
        <f>ROUND(Y359*Source!I1031*DO359,9)</f>
        <v>0</v>
      </c>
      <c r="CX359">
        <f>ROUND(Y359*Source!I1031,9)</f>
        <v>0.24948000000000001</v>
      </c>
      <c r="CY359">
        <f>AB359</f>
        <v>4.32</v>
      </c>
      <c r="CZ359">
        <f>AF359</f>
        <v>0.42</v>
      </c>
      <c r="DA359">
        <f>AJ359</f>
        <v>9.83</v>
      </c>
      <c r="DB359">
        <f>ROUND((ROUND(AT359*CZ359,2)*1.2),6)</f>
        <v>0.108</v>
      </c>
      <c r="DC359">
        <f>ROUND((ROUND(AT359*AG359,2)*1.2),6)</f>
        <v>0</v>
      </c>
      <c r="DD359" t="s">
        <v>3</v>
      </c>
      <c r="DE359" t="s">
        <v>3</v>
      </c>
      <c r="DF359">
        <f t="shared" si="182"/>
        <v>0</v>
      </c>
      <c r="DG359">
        <f>ROUND(ROUND(AF359*AJ359,2)*CX359,2)</f>
        <v>1.03</v>
      </c>
      <c r="DH359">
        <f>ROUND(ROUND(AG359,2)*CX359,2)</f>
        <v>0</v>
      </c>
      <c r="DI359">
        <f t="shared" si="168"/>
        <v>0</v>
      </c>
      <c r="DJ359">
        <f>DG359</f>
        <v>1.03</v>
      </c>
      <c r="DK359">
        <v>0</v>
      </c>
      <c r="DL359" t="s">
        <v>3</v>
      </c>
      <c r="DM359">
        <v>0</v>
      </c>
      <c r="DN359" t="s">
        <v>3</v>
      </c>
      <c r="DO359">
        <v>0</v>
      </c>
    </row>
    <row r="360" spans="1:119" x14ac:dyDescent="0.25">
      <c r="A360">
        <f>ROW(Source!A1031)</f>
        <v>1031</v>
      </c>
      <c r="B360">
        <v>55890823</v>
      </c>
      <c r="C360">
        <v>54979340</v>
      </c>
      <c r="D360">
        <v>55489510</v>
      </c>
      <c r="E360">
        <v>1</v>
      </c>
      <c r="F360">
        <v>1</v>
      </c>
      <c r="G360">
        <v>1081</v>
      </c>
      <c r="H360">
        <v>2</v>
      </c>
      <c r="I360" t="s">
        <v>1697</v>
      </c>
      <c r="J360" t="s">
        <v>1698</v>
      </c>
      <c r="K360" t="s">
        <v>1699</v>
      </c>
      <c r="L360">
        <v>1368</v>
      </c>
      <c r="N360">
        <v>1011</v>
      </c>
      <c r="O360" t="s">
        <v>1558</v>
      </c>
      <c r="P360" t="s">
        <v>1558</v>
      </c>
      <c r="Q360">
        <v>1</v>
      </c>
      <c r="W360">
        <v>0</v>
      </c>
      <c r="X360">
        <v>1364481760</v>
      </c>
      <c r="Y360">
        <f>(AT360*1.2)</f>
        <v>5.3999999999999999E-2</v>
      </c>
      <c r="AA360">
        <v>0</v>
      </c>
      <c r="AB360">
        <v>1271.44</v>
      </c>
      <c r="AC360">
        <v>744.56</v>
      </c>
      <c r="AD360">
        <v>0</v>
      </c>
      <c r="AE360">
        <v>0</v>
      </c>
      <c r="AF360">
        <v>53.9</v>
      </c>
      <c r="AG360">
        <v>12.62</v>
      </c>
      <c r="AH360">
        <v>0</v>
      </c>
      <c r="AI360">
        <v>1</v>
      </c>
      <c r="AJ360">
        <v>22.53</v>
      </c>
      <c r="AK360">
        <v>56.35</v>
      </c>
      <c r="AL360">
        <v>1</v>
      </c>
      <c r="AM360">
        <v>2</v>
      </c>
      <c r="AN360">
        <v>0</v>
      </c>
      <c r="AO360">
        <v>1</v>
      </c>
      <c r="AP360">
        <v>1</v>
      </c>
      <c r="AQ360">
        <v>0</v>
      </c>
      <c r="AR360">
        <v>0</v>
      </c>
      <c r="AS360" t="s">
        <v>3</v>
      </c>
      <c r="AT360">
        <v>4.4999999999999998E-2</v>
      </c>
      <c r="AU360" t="s">
        <v>42</v>
      </c>
      <c r="AV360">
        <v>0</v>
      </c>
      <c r="AW360">
        <v>2</v>
      </c>
      <c r="AX360">
        <v>57036578</v>
      </c>
      <c r="AY360">
        <v>1</v>
      </c>
      <c r="AZ360">
        <v>0</v>
      </c>
      <c r="BA360">
        <v>451</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CV360">
        <v>0</v>
      </c>
      <c r="CW360">
        <f>ROUND(Y360*Source!I1031*DO360,9)</f>
        <v>0.67466519999999996</v>
      </c>
      <c r="CX360">
        <f>ROUND(Y360*Source!I1031,9)</f>
        <v>5.3460000000000001E-2</v>
      </c>
      <c r="CY360">
        <f>AB360</f>
        <v>1271.44</v>
      </c>
      <c r="CZ360">
        <f>AF360</f>
        <v>53.9</v>
      </c>
      <c r="DA360">
        <f>AJ360</f>
        <v>22.53</v>
      </c>
      <c r="DB360">
        <f>ROUND((ROUND(AT360*CZ360,2)*1.2),6)</f>
        <v>2.9159999999999999</v>
      </c>
      <c r="DC360">
        <f>ROUND((ROUND(AT360*AG360,2)*1.2),6)</f>
        <v>0.68400000000000005</v>
      </c>
      <c r="DD360" t="s">
        <v>3</v>
      </c>
      <c r="DE360" t="s">
        <v>3</v>
      </c>
      <c r="DF360">
        <f t="shared" si="182"/>
        <v>0</v>
      </c>
      <c r="DG360">
        <f>ROUND(ROUND(AF360*AJ360,2)*CX360,2)</f>
        <v>64.92</v>
      </c>
      <c r="DH360">
        <f>ROUND(ROUND(AG360*AK360,2)*CX360,2)</f>
        <v>38.020000000000003</v>
      </c>
      <c r="DI360">
        <f t="shared" si="168"/>
        <v>0</v>
      </c>
      <c r="DJ360">
        <f>DG360</f>
        <v>64.92</v>
      </c>
      <c r="DK360">
        <v>0</v>
      </c>
      <c r="DL360" t="s">
        <v>1559</v>
      </c>
      <c r="DM360">
        <v>0</v>
      </c>
      <c r="DN360" t="s">
        <v>1554</v>
      </c>
      <c r="DO360">
        <v>12.62</v>
      </c>
    </row>
    <row r="361" spans="1:119" x14ac:dyDescent="0.25">
      <c r="A361">
        <f>ROW(Source!A1031)</f>
        <v>1031</v>
      </c>
      <c r="B361">
        <v>55890823</v>
      </c>
      <c r="C361">
        <v>54979340</v>
      </c>
      <c r="D361">
        <v>55459234</v>
      </c>
      <c r="E361">
        <v>1</v>
      </c>
      <c r="F361">
        <v>1</v>
      </c>
      <c r="G361">
        <v>1081</v>
      </c>
      <c r="H361">
        <v>3</v>
      </c>
      <c r="I361" t="s">
        <v>1700</v>
      </c>
      <c r="J361" t="s">
        <v>1701</v>
      </c>
      <c r="K361" t="s">
        <v>1702</v>
      </c>
      <c r="L361">
        <v>1346</v>
      </c>
      <c r="N361">
        <v>1009</v>
      </c>
      <c r="O361" t="s">
        <v>222</v>
      </c>
      <c r="P361" t="s">
        <v>222</v>
      </c>
      <c r="Q361">
        <v>1</v>
      </c>
      <c r="W361">
        <v>0</v>
      </c>
      <c r="X361">
        <v>1343467368</v>
      </c>
      <c r="Y361">
        <f>(AT361*1)</f>
        <v>3.0000000000000001E-3</v>
      </c>
      <c r="AA361">
        <v>23.6</v>
      </c>
      <c r="AB361">
        <v>0</v>
      </c>
      <c r="AC361">
        <v>0</v>
      </c>
      <c r="AD361">
        <v>0</v>
      </c>
      <c r="AE361">
        <v>1.61</v>
      </c>
      <c r="AF361">
        <v>0</v>
      </c>
      <c r="AG361">
        <v>0</v>
      </c>
      <c r="AH361">
        <v>0</v>
      </c>
      <c r="AI361">
        <v>14.66</v>
      </c>
      <c r="AJ361">
        <v>1</v>
      </c>
      <c r="AK361">
        <v>1</v>
      </c>
      <c r="AL361">
        <v>1</v>
      </c>
      <c r="AM361">
        <v>2</v>
      </c>
      <c r="AN361">
        <v>0</v>
      </c>
      <c r="AO361">
        <v>1</v>
      </c>
      <c r="AP361">
        <v>1</v>
      </c>
      <c r="AQ361">
        <v>0</v>
      </c>
      <c r="AR361">
        <v>0</v>
      </c>
      <c r="AS361" t="s">
        <v>3</v>
      </c>
      <c r="AT361">
        <v>3.0000000000000001E-3</v>
      </c>
      <c r="AU361" t="s">
        <v>22</v>
      </c>
      <c r="AV361">
        <v>0</v>
      </c>
      <c r="AW361">
        <v>2</v>
      </c>
      <c r="AX361">
        <v>57036579</v>
      </c>
      <c r="AY361">
        <v>1</v>
      </c>
      <c r="AZ361">
        <v>0</v>
      </c>
      <c r="BA361">
        <v>452</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CV361">
        <v>0</v>
      </c>
      <c r="CW361">
        <v>0</v>
      </c>
      <c r="CX361">
        <f>ROUND(Y361*Source!I1031,9)</f>
        <v>2.97E-3</v>
      </c>
      <c r="CY361">
        <f t="shared" ref="CY361:CY366" si="187">AA361</f>
        <v>23.6</v>
      </c>
      <c r="CZ361">
        <f t="shared" ref="CZ361:CZ366" si="188">AE361</f>
        <v>1.61</v>
      </c>
      <c r="DA361">
        <f t="shared" ref="DA361:DA366" si="189">AI361</f>
        <v>14.66</v>
      </c>
      <c r="DB361">
        <f>ROUND((ROUND(AT361*CZ361,2)*1),6)</f>
        <v>0</v>
      </c>
      <c r="DC361">
        <f>ROUND((ROUND(AT361*AG361,2)*1),6)</f>
        <v>0</v>
      </c>
      <c r="DD361" t="s">
        <v>3</v>
      </c>
      <c r="DE361" t="s">
        <v>3</v>
      </c>
      <c r="DF361">
        <f t="shared" ref="DF361:DF366" si="190">ROUND(ROUND(AE361*AI361,2)*CX361,2)</f>
        <v>7.0000000000000007E-2</v>
      </c>
      <c r="DG361">
        <f t="shared" ref="DG361:DG377" si="191">ROUND(ROUND(AF361,2)*CX361,2)</f>
        <v>0</v>
      </c>
      <c r="DH361">
        <f t="shared" ref="DH361:DH377" si="192">ROUND(ROUND(AG361,2)*CX361,2)</f>
        <v>0</v>
      </c>
      <c r="DI361">
        <f t="shared" si="168"/>
        <v>0</v>
      </c>
      <c r="DJ361">
        <f t="shared" ref="DJ361:DJ366" si="193">DF361</f>
        <v>7.0000000000000007E-2</v>
      </c>
      <c r="DK361">
        <v>0</v>
      </c>
      <c r="DL361" t="s">
        <v>3</v>
      </c>
      <c r="DM361">
        <v>0</v>
      </c>
      <c r="DN361" t="s">
        <v>3</v>
      </c>
      <c r="DO361">
        <v>0</v>
      </c>
    </row>
    <row r="362" spans="1:119" x14ac:dyDescent="0.25">
      <c r="A362">
        <f>ROW(Source!A1031)</f>
        <v>1031</v>
      </c>
      <c r="B362">
        <v>55890823</v>
      </c>
      <c r="C362">
        <v>54979340</v>
      </c>
      <c r="D362">
        <v>55466158</v>
      </c>
      <c r="E362">
        <v>1</v>
      </c>
      <c r="F362">
        <v>1</v>
      </c>
      <c r="G362">
        <v>1081</v>
      </c>
      <c r="H362">
        <v>3</v>
      </c>
      <c r="I362" t="s">
        <v>1703</v>
      </c>
      <c r="J362" t="s">
        <v>1704</v>
      </c>
      <c r="K362" t="s">
        <v>1705</v>
      </c>
      <c r="L362">
        <v>1354</v>
      </c>
      <c r="N362">
        <v>1010</v>
      </c>
      <c r="O362" t="s">
        <v>266</v>
      </c>
      <c r="P362" t="s">
        <v>266</v>
      </c>
      <c r="Q362">
        <v>1</v>
      </c>
      <c r="W362">
        <v>0</v>
      </c>
      <c r="X362">
        <v>-400075818</v>
      </c>
      <c r="Y362">
        <f>(AT362*1)</f>
        <v>0.14000000000000001</v>
      </c>
      <c r="AA362">
        <v>566.61</v>
      </c>
      <c r="AB362">
        <v>0</v>
      </c>
      <c r="AC362">
        <v>0</v>
      </c>
      <c r="AD362">
        <v>0</v>
      </c>
      <c r="AE362">
        <v>48.47</v>
      </c>
      <c r="AF362">
        <v>0</v>
      </c>
      <c r="AG362">
        <v>0</v>
      </c>
      <c r="AH362">
        <v>0</v>
      </c>
      <c r="AI362">
        <v>11.69</v>
      </c>
      <c r="AJ362">
        <v>1</v>
      </c>
      <c r="AK362">
        <v>1</v>
      </c>
      <c r="AL362">
        <v>1</v>
      </c>
      <c r="AM362">
        <v>2</v>
      </c>
      <c r="AN362">
        <v>0</v>
      </c>
      <c r="AO362">
        <v>1</v>
      </c>
      <c r="AP362">
        <v>1</v>
      </c>
      <c r="AQ362">
        <v>0</v>
      </c>
      <c r="AR362">
        <v>0</v>
      </c>
      <c r="AS362" t="s">
        <v>3</v>
      </c>
      <c r="AT362">
        <v>0.14000000000000001</v>
      </c>
      <c r="AU362" t="s">
        <v>22</v>
      </c>
      <c r="AV362">
        <v>0</v>
      </c>
      <c r="AW362">
        <v>2</v>
      </c>
      <c r="AX362">
        <v>57036580</v>
      </c>
      <c r="AY362">
        <v>1</v>
      </c>
      <c r="AZ362">
        <v>0</v>
      </c>
      <c r="BA362">
        <v>453</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CV362">
        <v>0</v>
      </c>
      <c r="CW362">
        <v>0</v>
      </c>
      <c r="CX362">
        <f>ROUND(Y362*Source!I1031,9)</f>
        <v>0.1386</v>
      </c>
      <c r="CY362">
        <f t="shared" si="187"/>
        <v>566.61</v>
      </c>
      <c r="CZ362">
        <f t="shared" si="188"/>
        <v>48.47</v>
      </c>
      <c r="DA362">
        <f t="shared" si="189"/>
        <v>11.69</v>
      </c>
      <c r="DB362">
        <f>ROUND((ROUND(AT362*CZ362,2)*1),6)</f>
        <v>6.79</v>
      </c>
      <c r="DC362">
        <f>ROUND((ROUND(AT362*AG362,2)*1),6)</f>
        <v>0</v>
      </c>
      <c r="DD362" t="s">
        <v>3</v>
      </c>
      <c r="DE362" t="s">
        <v>3</v>
      </c>
      <c r="DF362">
        <f t="shared" si="190"/>
        <v>78.53</v>
      </c>
      <c r="DG362">
        <f t="shared" si="191"/>
        <v>0</v>
      </c>
      <c r="DH362">
        <f t="shared" si="192"/>
        <v>0</v>
      </c>
      <c r="DI362">
        <f t="shared" si="168"/>
        <v>0</v>
      </c>
      <c r="DJ362">
        <f t="shared" si="193"/>
        <v>78.53</v>
      </c>
      <c r="DK362">
        <v>0</v>
      </c>
      <c r="DL362" t="s">
        <v>3</v>
      </c>
      <c r="DM362">
        <v>0</v>
      </c>
      <c r="DN362" t="s">
        <v>3</v>
      </c>
      <c r="DO362">
        <v>0</v>
      </c>
    </row>
    <row r="363" spans="1:119" x14ac:dyDescent="0.25">
      <c r="A363">
        <f>ROW(Source!A1031)</f>
        <v>1031</v>
      </c>
      <c r="B363">
        <v>55890823</v>
      </c>
      <c r="C363">
        <v>54979340</v>
      </c>
      <c r="D363">
        <v>55459835</v>
      </c>
      <c r="E363">
        <v>1</v>
      </c>
      <c r="F363">
        <v>1</v>
      </c>
      <c r="G363">
        <v>1081</v>
      </c>
      <c r="H363">
        <v>3</v>
      </c>
      <c r="I363" t="s">
        <v>1706</v>
      </c>
      <c r="J363" t="s">
        <v>1707</v>
      </c>
      <c r="K363" t="s">
        <v>1708</v>
      </c>
      <c r="L363">
        <v>1348</v>
      </c>
      <c r="N363">
        <v>1009</v>
      </c>
      <c r="O363" t="s">
        <v>1092</v>
      </c>
      <c r="P363" t="s">
        <v>1092</v>
      </c>
      <c r="Q363">
        <v>1000</v>
      </c>
      <c r="W363">
        <v>0</v>
      </c>
      <c r="X363">
        <v>-1860917919</v>
      </c>
      <c r="Y363">
        <f>(AT363*1)</f>
        <v>7.9999999999999996E-6</v>
      </c>
      <c r="AA363">
        <v>56975.05</v>
      </c>
      <c r="AB363">
        <v>0</v>
      </c>
      <c r="AC363">
        <v>0</v>
      </c>
      <c r="AD363">
        <v>0</v>
      </c>
      <c r="AE363">
        <v>12521.99</v>
      </c>
      <c r="AF363">
        <v>0</v>
      </c>
      <c r="AG363">
        <v>0</v>
      </c>
      <c r="AH363">
        <v>0</v>
      </c>
      <c r="AI363">
        <v>4.55</v>
      </c>
      <c r="AJ363">
        <v>1</v>
      </c>
      <c r="AK363">
        <v>1</v>
      </c>
      <c r="AL363">
        <v>1</v>
      </c>
      <c r="AM363">
        <v>2</v>
      </c>
      <c r="AN363">
        <v>0</v>
      </c>
      <c r="AO363">
        <v>1</v>
      </c>
      <c r="AP363">
        <v>1</v>
      </c>
      <c r="AQ363">
        <v>0</v>
      </c>
      <c r="AR363">
        <v>0</v>
      </c>
      <c r="AS363" t="s">
        <v>3</v>
      </c>
      <c r="AT363">
        <v>7.9999999999999996E-6</v>
      </c>
      <c r="AU363" t="s">
        <v>22</v>
      </c>
      <c r="AV363">
        <v>0</v>
      </c>
      <c r="AW363">
        <v>2</v>
      </c>
      <c r="AX363">
        <v>57036581</v>
      </c>
      <c r="AY363">
        <v>1</v>
      </c>
      <c r="AZ363">
        <v>0</v>
      </c>
      <c r="BA363">
        <v>454</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CV363">
        <v>0</v>
      </c>
      <c r="CW363">
        <v>0</v>
      </c>
      <c r="CX363">
        <f>ROUND(Y363*Source!I1031,9)</f>
        <v>7.9200000000000004E-6</v>
      </c>
      <c r="CY363">
        <f t="shared" si="187"/>
        <v>56975.05</v>
      </c>
      <c r="CZ363">
        <f t="shared" si="188"/>
        <v>12521.99</v>
      </c>
      <c r="DA363">
        <f t="shared" si="189"/>
        <v>4.55</v>
      </c>
      <c r="DB363">
        <f>ROUND((ROUND(AT363*CZ363,2)*1),6)</f>
        <v>0.1</v>
      </c>
      <c r="DC363">
        <f>ROUND((ROUND(AT363*AG363,2)*1),6)</f>
        <v>0</v>
      </c>
      <c r="DD363" t="s">
        <v>3</v>
      </c>
      <c r="DE363" t="s">
        <v>3</v>
      </c>
      <c r="DF363">
        <f t="shared" si="190"/>
        <v>0.45</v>
      </c>
      <c r="DG363">
        <f t="shared" si="191"/>
        <v>0</v>
      </c>
      <c r="DH363">
        <f t="shared" si="192"/>
        <v>0</v>
      </c>
      <c r="DI363">
        <f t="shared" si="168"/>
        <v>0</v>
      </c>
      <c r="DJ363">
        <f t="shared" si="193"/>
        <v>0.45</v>
      </c>
      <c r="DK363">
        <v>0</v>
      </c>
      <c r="DL363" t="s">
        <v>3</v>
      </c>
      <c r="DM363">
        <v>0</v>
      </c>
      <c r="DN363" t="s">
        <v>3</v>
      </c>
      <c r="DO363">
        <v>0</v>
      </c>
    </row>
    <row r="364" spans="1:119" x14ac:dyDescent="0.25">
      <c r="A364">
        <f>ROW(Source!A1031)</f>
        <v>1031</v>
      </c>
      <c r="B364">
        <v>55890823</v>
      </c>
      <c r="C364">
        <v>54979340</v>
      </c>
      <c r="D364">
        <v>55483291</v>
      </c>
      <c r="E364">
        <v>1</v>
      </c>
      <c r="F364">
        <v>1</v>
      </c>
      <c r="G364">
        <v>1081</v>
      </c>
      <c r="H364">
        <v>3</v>
      </c>
      <c r="I364" t="s">
        <v>1266</v>
      </c>
      <c r="J364" t="s">
        <v>1268</v>
      </c>
      <c r="K364" t="s">
        <v>1267</v>
      </c>
      <c r="L364">
        <v>1354</v>
      </c>
      <c r="N364">
        <v>1010</v>
      </c>
      <c r="O364" t="s">
        <v>266</v>
      </c>
      <c r="P364" t="s">
        <v>266</v>
      </c>
      <c r="Q364">
        <v>1</v>
      </c>
      <c r="W364">
        <v>0</v>
      </c>
      <c r="X364">
        <v>1540075586</v>
      </c>
      <c r="Y364">
        <f>AT364</f>
        <v>33.333333000000003</v>
      </c>
      <c r="AA364">
        <v>3157.94</v>
      </c>
      <c r="AB364">
        <v>0</v>
      </c>
      <c r="AC364">
        <v>0</v>
      </c>
      <c r="AD364">
        <v>0</v>
      </c>
      <c r="AE364">
        <v>304.82</v>
      </c>
      <c r="AF364">
        <v>0</v>
      </c>
      <c r="AG364">
        <v>0</v>
      </c>
      <c r="AH364">
        <v>0</v>
      </c>
      <c r="AI364">
        <v>10.36</v>
      </c>
      <c r="AJ364">
        <v>1</v>
      </c>
      <c r="AK364">
        <v>1</v>
      </c>
      <c r="AL364">
        <v>1</v>
      </c>
      <c r="AM364">
        <v>0</v>
      </c>
      <c r="AN364">
        <v>0</v>
      </c>
      <c r="AO364">
        <v>0</v>
      </c>
      <c r="AP364">
        <v>1</v>
      </c>
      <c r="AQ364">
        <v>0</v>
      </c>
      <c r="AR364">
        <v>0</v>
      </c>
      <c r="AS364" t="s">
        <v>3</v>
      </c>
      <c r="AT364">
        <v>33.333333000000003</v>
      </c>
      <c r="AU364" t="s">
        <v>3</v>
      </c>
      <c r="AV364">
        <v>0</v>
      </c>
      <c r="AW364">
        <v>1</v>
      </c>
      <c r="AX364">
        <v>-1</v>
      </c>
      <c r="AY364">
        <v>0</v>
      </c>
      <c r="AZ364">
        <v>0</v>
      </c>
      <c r="BA364" t="s">
        <v>3</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CV364">
        <v>0</v>
      </c>
      <c r="CW364">
        <v>0</v>
      </c>
      <c r="CX364">
        <f>ROUND(Y364*Source!I1031,9)</f>
        <v>32.999999670000001</v>
      </c>
      <c r="CY364">
        <f t="shared" si="187"/>
        <v>3157.94</v>
      </c>
      <c r="CZ364">
        <f t="shared" si="188"/>
        <v>304.82</v>
      </c>
      <c r="DA364">
        <f t="shared" si="189"/>
        <v>10.36</v>
      </c>
      <c r="DB364">
        <f>ROUND(ROUND(AT364*CZ364,2),6)</f>
        <v>10160.67</v>
      </c>
      <c r="DC364">
        <f>ROUND(ROUND(AT364*AG364,2),6)</f>
        <v>0</v>
      </c>
      <c r="DD364" t="s">
        <v>3</v>
      </c>
      <c r="DE364" t="s">
        <v>3</v>
      </c>
      <c r="DF364">
        <f t="shared" si="190"/>
        <v>104212.02</v>
      </c>
      <c r="DG364">
        <f t="shared" si="191"/>
        <v>0</v>
      </c>
      <c r="DH364">
        <f t="shared" si="192"/>
        <v>0</v>
      </c>
      <c r="DI364">
        <f t="shared" si="168"/>
        <v>0</v>
      </c>
      <c r="DJ364">
        <f t="shared" si="193"/>
        <v>104212.02</v>
      </c>
      <c r="DK364">
        <v>0</v>
      </c>
      <c r="DL364" t="s">
        <v>3</v>
      </c>
      <c r="DM364">
        <v>0</v>
      </c>
      <c r="DN364" t="s">
        <v>3</v>
      </c>
      <c r="DO364">
        <v>0</v>
      </c>
    </row>
    <row r="365" spans="1:119" x14ac:dyDescent="0.25">
      <c r="A365">
        <f>ROW(Source!A1031)</f>
        <v>1031</v>
      </c>
      <c r="B365">
        <v>55890823</v>
      </c>
      <c r="C365">
        <v>54979340</v>
      </c>
      <c r="D365">
        <v>55469222</v>
      </c>
      <c r="E365">
        <v>1</v>
      </c>
      <c r="F365">
        <v>1</v>
      </c>
      <c r="G365">
        <v>1081</v>
      </c>
      <c r="H365">
        <v>3</v>
      </c>
      <c r="I365" t="s">
        <v>1709</v>
      </c>
      <c r="J365" t="s">
        <v>1710</v>
      </c>
      <c r="K365" t="s">
        <v>1711</v>
      </c>
      <c r="L365">
        <v>1354</v>
      </c>
      <c r="N365">
        <v>1010</v>
      </c>
      <c r="O365" t="s">
        <v>266</v>
      </c>
      <c r="P365" t="s">
        <v>266</v>
      </c>
      <c r="Q365">
        <v>1</v>
      </c>
      <c r="W365">
        <v>0</v>
      </c>
      <c r="X365">
        <v>-1452932200</v>
      </c>
      <c r="Y365">
        <f>(AT365*1)</f>
        <v>1.02</v>
      </c>
      <c r="AA365">
        <v>13.39</v>
      </c>
      <c r="AB365">
        <v>0</v>
      </c>
      <c r="AC365">
        <v>0</v>
      </c>
      <c r="AD365">
        <v>0</v>
      </c>
      <c r="AE365">
        <v>4.3600000000000003</v>
      </c>
      <c r="AF365">
        <v>0</v>
      </c>
      <c r="AG365">
        <v>0</v>
      </c>
      <c r="AH365">
        <v>0</v>
      </c>
      <c r="AI365">
        <v>3.07</v>
      </c>
      <c r="AJ365">
        <v>1</v>
      </c>
      <c r="AK365">
        <v>1</v>
      </c>
      <c r="AL365">
        <v>1</v>
      </c>
      <c r="AM365">
        <v>2</v>
      </c>
      <c r="AN365">
        <v>0</v>
      </c>
      <c r="AO365">
        <v>1</v>
      </c>
      <c r="AP365">
        <v>1</v>
      </c>
      <c r="AQ365">
        <v>0</v>
      </c>
      <c r="AR365">
        <v>0</v>
      </c>
      <c r="AS365" t="s">
        <v>3</v>
      </c>
      <c r="AT365">
        <v>1.02</v>
      </c>
      <c r="AU365" t="s">
        <v>22</v>
      </c>
      <c r="AV365">
        <v>0</v>
      </c>
      <c r="AW365">
        <v>2</v>
      </c>
      <c r="AX365">
        <v>57036582</v>
      </c>
      <c r="AY365">
        <v>1</v>
      </c>
      <c r="AZ365">
        <v>0</v>
      </c>
      <c r="BA365">
        <v>455</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CV365">
        <v>0</v>
      </c>
      <c r="CW365">
        <v>0</v>
      </c>
      <c r="CX365">
        <f>ROUND(Y365*Source!I1031,9)</f>
        <v>1.0098</v>
      </c>
      <c r="CY365">
        <f t="shared" si="187"/>
        <v>13.39</v>
      </c>
      <c r="CZ365">
        <f t="shared" si="188"/>
        <v>4.3600000000000003</v>
      </c>
      <c r="DA365">
        <f t="shared" si="189"/>
        <v>3.07</v>
      </c>
      <c r="DB365">
        <f>ROUND((ROUND(AT365*CZ365,2)*1),6)</f>
        <v>4.45</v>
      </c>
      <c r="DC365">
        <f>ROUND((ROUND(AT365*AG365,2)*1),6)</f>
        <v>0</v>
      </c>
      <c r="DD365" t="s">
        <v>3</v>
      </c>
      <c r="DE365" t="s">
        <v>3</v>
      </c>
      <c r="DF365">
        <f t="shared" si="190"/>
        <v>13.52</v>
      </c>
      <c r="DG365">
        <f t="shared" si="191"/>
        <v>0</v>
      </c>
      <c r="DH365">
        <f t="shared" si="192"/>
        <v>0</v>
      </c>
      <c r="DI365">
        <f t="shared" si="168"/>
        <v>0</v>
      </c>
      <c r="DJ365">
        <f t="shared" si="193"/>
        <v>13.52</v>
      </c>
      <c r="DK365">
        <v>0</v>
      </c>
      <c r="DL365" t="s">
        <v>3</v>
      </c>
      <c r="DM365">
        <v>0</v>
      </c>
      <c r="DN365" t="s">
        <v>3</v>
      </c>
      <c r="DO365">
        <v>0</v>
      </c>
    </row>
    <row r="366" spans="1:119" x14ac:dyDescent="0.25">
      <c r="A366">
        <f>ROW(Source!A1031)</f>
        <v>1031</v>
      </c>
      <c r="B366">
        <v>55890823</v>
      </c>
      <c r="C366">
        <v>54979340</v>
      </c>
      <c r="D366">
        <v>55469490</v>
      </c>
      <c r="E366">
        <v>1</v>
      </c>
      <c r="F366">
        <v>1</v>
      </c>
      <c r="G366">
        <v>1081</v>
      </c>
      <c r="H366">
        <v>3</v>
      </c>
      <c r="I366" t="s">
        <v>1034</v>
      </c>
      <c r="J366" t="s">
        <v>1036</v>
      </c>
      <c r="K366" t="s">
        <v>1035</v>
      </c>
      <c r="L366">
        <v>1355</v>
      </c>
      <c r="N366">
        <v>1010</v>
      </c>
      <c r="O366" t="s">
        <v>40</v>
      </c>
      <c r="P366" t="s">
        <v>40</v>
      </c>
      <c r="Q366">
        <v>100</v>
      </c>
      <c r="W366">
        <v>0</v>
      </c>
      <c r="X366">
        <v>-630890957</v>
      </c>
      <c r="Y366">
        <f>AT366</f>
        <v>0.64646499999999996</v>
      </c>
      <c r="AA366">
        <v>335.14</v>
      </c>
      <c r="AB366">
        <v>0</v>
      </c>
      <c r="AC366">
        <v>0</v>
      </c>
      <c r="AD366">
        <v>0</v>
      </c>
      <c r="AE366">
        <v>38.700000000000003</v>
      </c>
      <c r="AF366">
        <v>0</v>
      </c>
      <c r="AG366">
        <v>0</v>
      </c>
      <c r="AH366">
        <v>0</v>
      </c>
      <c r="AI366">
        <v>8.66</v>
      </c>
      <c r="AJ366">
        <v>1</v>
      </c>
      <c r="AK366">
        <v>1</v>
      </c>
      <c r="AL366">
        <v>1</v>
      </c>
      <c r="AM366">
        <v>0</v>
      </c>
      <c r="AN366">
        <v>0</v>
      </c>
      <c r="AO366">
        <v>0</v>
      </c>
      <c r="AP366">
        <v>1</v>
      </c>
      <c r="AQ366">
        <v>0</v>
      </c>
      <c r="AR366">
        <v>0</v>
      </c>
      <c r="AS366" t="s">
        <v>3</v>
      </c>
      <c r="AT366">
        <v>0.64646499999999996</v>
      </c>
      <c r="AU366" t="s">
        <v>3</v>
      </c>
      <c r="AV366">
        <v>0</v>
      </c>
      <c r="AW366">
        <v>1</v>
      </c>
      <c r="AX366">
        <v>-1</v>
      </c>
      <c r="AY366">
        <v>0</v>
      </c>
      <c r="AZ366">
        <v>0</v>
      </c>
      <c r="BA366" t="s">
        <v>3</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CV366">
        <v>0</v>
      </c>
      <c r="CW366">
        <v>0</v>
      </c>
      <c r="CX366">
        <f>ROUND(Y366*Source!I1031,9)</f>
        <v>0.64000035</v>
      </c>
      <c r="CY366">
        <f t="shared" si="187"/>
        <v>335.14</v>
      </c>
      <c r="CZ366">
        <f t="shared" si="188"/>
        <v>38.700000000000003</v>
      </c>
      <c r="DA366">
        <f t="shared" si="189"/>
        <v>8.66</v>
      </c>
      <c r="DB366">
        <f>ROUND(ROUND(AT366*CZ366,2),6)</f>
        <v>25.02</v>
      </c>
      <c r="DC366">
        <f>ROUND(ROUND(AT366*AG366,2),6)</f>
        <v>0</v>
      </c>
      <c r="DD366" t="s">
        <v>3</v>
      </c>
      <c r="DE366" t="s">
        <v>3</v>
      </c>
      <c r="DF366">
        <f t="shared" si="190"/>
        <v>214.49</v>
      </c>
      <c r="DG366">
        <f t="shared" si="191"/>
        <v>0</v>
      </c>
      <c r="DH366">
        <f t="shared" si="192"/>
        <v>0</v>
      </c>
      <c r="DI366">
        <f t="shared" si="168"/>
        <v>0</v>
      </c>
      <c r="DJ366">
        <f t="shared" si="193"/>
        <v>214.49</v>
      </c>
      <c r="DK366">
        <v>0</v>
      </c>
      <c r="DL366" t="s">
        <v>3</v>
      </c>
      <c r="DM366">
        <v>0</v>
      </c>
      <c r="DN366" t="s">
        <v>3</v>
      </c>
      <c r="DO366">
        <v>0</v>
      </c>
    </row>
    <row r="367" spans="1:119" x14ac:dyDescent="0.25">
      <c r="A367">
        <f>ROW(Source!A1050)</f>
        <v>1050</v>
      </c>
      <c r="B367">
        <v>54971259</v>
      </c>
      <c r="C367">
        <v>54979388</v>
      </c>
      <c r="D367">
        <v>55424304</v>
      </c>
      <c r="E367">
        <v>1081</v>
      </c>
      <c r="F367">
        <v>1</v>
      </c>
      <c r="G367">
        <v>1081</v>
      </c>
      <c r="H367">
        <v>1</v>
      </c>
      <c r="I367" t="s">
        <v>1552</v>
      </c>
      <c r="J367" t="s">
        <v>3</v>
      </c>
      <c r="K367" t="s">
        <v>1553</v>
      </c>
      <c r="L367">
        <v>1191</v>
      </c>
      <c r="N367">
        <v>1013</v>
      </c>
      <c r="O367" t="s">
        <v>1554</v>
      </c>
      <c r="P367" t="s">
        <v>1554</v>
      </c>
      <c r="Q367">
        <v>1</v>
      </c>
      <c r="W367">
        <v>0</v>
      </c>
      <c r="X367">
        <v>476480486</v>
      </c>
      <c r="Y367">
        <f>(AT367*1.2)</f>
        <v>21.768000000000001</v>
      </c>
      <c r="AA367">
        <v>0</v>
      </c>
      <c r="AB367">
        <v>0</v>
      </c>
      <c r="AC367">
        <v>0</v>
      </c>
      <c r="AD367">
        <v>0</v>
      </c>
      <c r="AE367">
        <v>0</v>
      </c>
      <c r="AF367">
        <v>0</v>
      </c>
      <c r="AG367">
        <v>0</v>
      </c>
      <c r="AH367">
        <v>0</v>
      </c>
      <c r="AI367">
        <v>1</v>
      </c>
      <c r="AJ367">
        <v>1</v>
      </c>
      <c r="AK367">
        <v>1</v>
      </c>
      <c r="AL367">
        <v>1</v>
      </c>
      <c r="AM367">
        <v>-2</v>
      </c>
      <c r="AN367">
        <v>0</v>
      </c>
      <c r="AO367">
        <v>1</v>
      </c>
      <c r="AP367">
        <v>1</v>
      </c>
      <c r="AQ367">
        <v>0</v>
      </c>
      <c r="AR367">
        <v>0</v>
      </c>
      <c r="AS367" t="s">
        <v>3</v>
      </c>
      <c r="AT367">
        <v>18.14</v>
      </c>
      <c r="AU367" t="s">
        <v>42</v>
      </c>
      <c r="AV367">
        <v>1</v>
      </c>
      <c r="AW367">
        <v>2</v>
      </c>
      <c r="AX367">
        <v>57036593</v>
      </c>
      <c r="AY367">
        <v>1</v>
      </c>
      <c r="AZ367">
        <v>0</v>
      </c>
      <c r="BA367">
        <v>461</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CU367">
        <f>ROUND(AT367*Source!I1050*AH367*AL367,2)</f>
        <v>0</v>
      </c>
      <c r="CV367">
        <f>ROUND(Y367*Source!I1050,9)</f>
        <v>6.9657600000000004</v>
      </c>
      <c r="CW367">
        <v>0</v>
      </c>
      <c r="CX367">
        <f>ROUND(Y367*Source!I1050,9)</f>
        <v>6.9657600000000004</v>
      </c>
      <c r="CY367">
        <f>AD367</f>
        <v>0</v>
      </c>
      <c r="CZ367">
        <f>AH367</f>
        <v>0</v>
      </c>
      <c r="DA367">
        <f>AL367</f>
        <v>1</v>
      </c>
      <c r="DB367">
        <f>ROUND((ROUND(AT367*CZ367,2)*1.2),6)</f>
        <v>0</v>
      </c>
      <c r="DC367">
        <f>ROUND((ROUND(AT367*AG367,2)*1.2),6)</f>
        <v>0</v>
      </c>
      <c r="DD367" t="s">
        <v>3</v>
      </c>
      <c r="DE367" t="s">
        <v>3</v>
      </c>
      <c r="DF367">
        <f t="shared" ref="DF367:DF380" si="194">ROUND(ROUND(AE367,2)*CX367,2)</f>
        <v>0</v>
      </c>
      <c r="DG367">
        <f t="shared" si="191"/>
        <v>0</v>
      </c>
      <c r="DH367">
        <f t="shared" si="192"/>
        <v>0</v>
      </c>
      <c r="DI367">
        <f t="shared" si="168"/>
        <v>0</v>
      </c>
      <c r="DJ367">
        <f>DI367</f>
        <v>0</v>
      </c>
      <c r="DK367">
        <v>0</v>
      </c>
      <c r="DL367" t="s">
        <v>3</v>
      </c>
      <c r="DM367">
        <v>0</v>
      </c>
      <c r="DN367" t="s">
        <v>3</v>
      </c>
      <c r="DO367">
        <v>0</v>
      </c>
    </row>
    <row r="368" spans="1:119" x14ac:dyDescent="0.25">
      <c r="A368">
        <f>ROW(Source!A1050)</f>
        <v>1050</v>
      </c>
      <c r="B368">
        <v>54971259</v>
      </c>
      <c r="C368">
        <v>54979388</v>
      </c>
      <c r="D368">
        <v>55490209</v>
      </c>
      <c r="E368">
        <v>1</v>
      </c>
      <c r="F368">
        <v>1</v>
      </c>
      <c r="G368">
        <v>1081</v>
      </c>
      <c r="H368">
        <v>2</v>
      </c>
      <c r="I368" t="s">
        <v>1555</v>
      </c>
      <c r="J368" t="s">
        <v>1556</v>
      </c>
      <c r="K368" t="s">
        <v>1557</v>
      </c>
      <c r="L368">
        <v>1368</v>
      </c>
      <c r="N368">
        <v>1011</v>
      </c>
      <c r="O368" t="s">
        <v>1558</v>
      </c>
      <c r="P368" t="s">
        <v>1558</v>
      </c>
      <c r="Q368">
        <v>1</v>
      </c>
      <c r="W368">
        <v>0</v>
      </c>
      <c r="X368">
        <v>874612079</v>
      </c>
      <c r="Y368">
        <f>(AT368*1.2)</f>
        <v>0.06</v>
      </c>
      <c r="AA368">
        <v>0</v>
      </c>
      <c r="AB368">
        <v>87.01</v>
      </c>
      <c r="AC368">
        <v>13.21</v>
      </c>
      <c r="AD368">
        <v>0</v>
      </c>
      <c r="AE368">
        <v>0</v>
      </c>
      <c r="AF368">
        <v>83.1</v>
      </c>
      <c r="AG368">
        <v>12.62</v>
      </c>
      <c r="AH368">
        <v>0</v>
      </c>
      <c r="AI368">
        <v>1</v>
      </c>
      <c r="AJ368">
        <v>1</v>
      </c>
      <c r="AK368">
        <v>1</v>
      </c>
      <c r="AL368">
        <v>1</v>
      </c>
      <c r="AM368">
        <v>-2</v>
      </c>
      <c r="AN368">
        <v>0</v>
      </c>
      <c r="AO368">
        <v>1</v>
      </c>
      <c r="AP368">
        <v>1</v>
      </c>
      <c r="AQ368">
        <v>0</v>
      </c>
      <c r="AR368">
        <v>0</v>
      </c>
      <c r="AS368" t="s">
        <v>3</v>
      </c>
      <c r="AT368">
        <v>0.05</v>
      </c>
      <c r="AU368" t="s">
        <v>42</v>
      </c>
      <c r="AV368">
        <v>0</v>
      </c>
      <c r="AW368">
        <v>2</v>
      </c>
      <c r="AX368">
        <v>57036594</v>
      </c>
      <c r="AY368">
        <v>1</v>
      </c>
      <c r="AZ368">
        <v>0</v>
      </c>
      <c r="BA368">
        <v>462</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CV368">
        <v>0</v>
      </c>
      <c r="CW368">
        <f>ROUND(Y368*Source!I1050*DO368,9)</f>
        <v>0.24230399999999999</v>
      </c>
      <c r="CX368">
        <f>ROUND(Y368*Source!I1050,9)</f>
        <v>1.9199999999999998E-2</v>
      </c>
      <c r="CY368">
        <f>AB368</f>
        <v>87.01</v>
      </c>
      <c r="CZ368">
        <f>AF368</f>
        <v>83.1</v>
      </c>
      <c r="DA368">
        <f>AJ368</f>
        <v>1</v>
      </c>
      <c r="DB368">
        <f>ROUND((ROUND(AT368*CZ368,2)*1.2),6)</f>
        <v>4.992</v>
      </c>
      <c r="DC368">
        <f>ROUND((ROUND(AT368*AG368,2)*1.2),6)</f>
        <v>0.75600000000000001</v>
      </c>
      <c r="DD368" t="s">
        <v>3</v>
      </c>
      <c r="DE368" t="s">
        <v>3</v>
      </c>
      <c r="DF368">
        <f t="shared" si="194"/>
        <v>0</v>
      </c>
      <c r="DG368">
        <f t="shared" si="191"/>
        <v>1.6</v>
      </c>
      <c r="DH368">
        <f t="shared" si="192"/>
        <v>0.24</v>
      </c>
      <c r="DI368">
        <f t="shared" si="168"/>
        <v>0</v>
      </c>
      <c r="DJ368">
        <f>DG368</f>
        <v>1.6</v>
      </c>
      <c r="DK368">
        <v>0</v>
      </c>
      <c r="DL368" t="s">
        <v>1559</v>
      </c>
      <c r="DM368">
        <v>0</v>
      </c>
      <c r="DN368" t="s">
        <v>1554</v>
      </c>
      <c r="DO368">
        <v>12.62</v>
      </c>
    </row>
    <row r="369" spans="1:119" x14ac:dyDescent="0.25">
      <c r="A369">
        <f>ROW(Source!A1050)</f>
        <v>1050</v>
      </c>
      <c r="B369">
        <v>54971259</v>
      </c>
      <c r="C369">
        <v>54979388</v>
      </c>
      <c r="D369">
        <v>55490270</v>
      </c>
      <c r="E369">
        <v>1</v>
      </c>
      <c r="F369">
        <v>1</v>
      </c>
      <c r="G369">
        <v>1081</v>
      </c>
      <c r="H369">
        <v>2</v>
      </c>
      <c r="I369" t="s">
        <v>1589</v>
      </c>
      <c r="J369" t="s">
        <v>1590</v>
      </c>
      <c r="K369" t="s">
        <v>1591</v>
      </c>
      <c r="L369">
        <v>1368</v>
      </c>
      <c r="N369">
        <v>1011</v>
      </c>
      <c r="O369" t="s">
        <v>1558</v>
      </c>
      <c r="P369" t="s">
        <v>1558</v>
      </c>
      <c r="Q369">
        <v>1</v>
      </c>
      <c r="W369">
        <v>0</v>
      </c>
      <c r="X369">
        <v>-1412866184</v>
      </c>
      <c r="Y369">
        <f>(AT369*1.2)</f>
        <v>0.252</v>
      </c>
      <c r="AA369">
        <v>0</v>
      </c>
      <c r="AB369">
        <v>0.44</v>
      </c>
      <c r="AC369">
        <v>0</v>
      </c>
      <c r="AD369">
        <v>0</v>
      </c>
      <c r="AE369">
        <v>0</v>
      </c>
      <c r="AF369">
        <v>0.42</v>
      </c>
      <c r="AG369">
        <v>0</v>
      </c>
      <c r="AH369">
        <v>0</v>
      </c>
      <c r="AI369">
        <v>1</v>
      </c>
      <c r="AJ369">
        <v>1</v>
      </c>
      <c r="AK369">
        <v>1</v>
      </c>
      <c r="AL369">
        <v>1</v>
      </c>
      <c r="AM369">
        <v>-2</v>
      </c>
      <c r="AN369">
        <v>0</v>
      </c>
      <c r="AO369">
        <v>1</v>
      </c>
      <c r="AP369">
        <v>1</v>
      </c>
      <c r="AQ369">
        <v>0</v>
      </c>
      <c r="AR369">
        <v>0</v>
      </c>
      <c r="AS369" t="s">
        <v>3</v>
      </c>
      <c r="AT369">
        <v>0.21</v>
      </c>
      <c r="AU369" t="s">
        <v>42</v>
      </c>
      <c r="AV369">
        <v>0</v>
      </c>
      <c r="AW369">
        <v>2</v>
      </c>
      <c r="AX369">
        <v>57036595</v>
      </c>
      <c r="AY369">
        <v>1</v>
      </c>
      <c r="AZ369">
        <v>0</v>
      </c>
      <c r="BA369">
        <v>463</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CV369">
        <v>0</v>
      </c>
      <c r="CW369">
        <f>ROUND(Y369*Source!I1050*DO369,9)</f>
        <v>0</v>
      </c>
      <c r="CX369">
        <f>ROUND(Y369*Source!I1050,9)</f>
        <v>8.0640000000000003E-2</v>
      </c>
      <c r="CY369">
        <f>AB369</f>
        <v>0.44</v>
      </c>
      <c r="CZ369">
        <f>AF369</f>
        <v>0.42</v>
      </c>
      <c r="DA369">
        <f>AJ369</f>
        <v>1</v>
      </c>
      <c r="DB369">
        <f>ROUND((ROUND(AT369*CZ369,2)*1.2),6)</f>
        <v>0.108</v>
      </c>
      <c r="DC369">
        <f>ROUND((ROUND(AT369*AG369,2)*1.2),6)</f>
        <v>0</v>
      </c>
      <c r="DD369" t="s">
        <v>3</v>
      </c>
      <c r="DE369" t="s">
        <v>3</v>
      </c>
      <c r="DF369">
        <f t="shared" si="194"/>
        <v>0</v>
      </c>
      <c r="DG369">
        <f t="shared" si="191"/>
        <v>0.03</v>
      </c>
      <c r="DH369">
        <f t="shared" si="192"/>
        <v>0</v>
      </c>
      <c r="DI369">
        <f t="shared" si="168"/>
        <v>0</v>
      </c>
      <c r="DJ369">
        <f>DG369</f>
        <v>0.03</v>
      </c>
      <c r="DK369">
        <v>0</v>
      </c>
      <c r="DL369" t="s">
        <v>3</v>
      </c>
      <c r="DM369">
        <v>0</v>
      </c>
      <c r="DN369" t="s">
        <v>3</v>
      </c>
      <c r="DO369">
        <v>0</v>
      </c>
    </row>
    <row r="370" spans="1:119" x14ac:dyDescent="0.25">
      <c r="A370">
        <f>ROW(Source!A1050)</f>
        <v>1050</v>
      </c>
      <c r="B370">
        <v>54971259</v>
      </c>
      <c r="C370">
        <v>54979388</v>
      </c>
      <c r="D370">
        <v>55489510</v>
      </c>
      <c r="E370">
        <v>1</v>
      </c>
      <c r="F370">
        <v>1</v>
      </c>
      <c r="G370">
        <v>1081</v>
      </c>
      <c r="H370">
        <v>2</v>
      </c>
      <c r="I370" t="s">
        <v>1697</v>
      </c>
      <c r="J370" t="s">
        <v>1698</v>
      </c>
      <c r="K370" t="s">
        <v>1699</v>
      </c>
      <c r="L370">
        <v>1368</v>
      </c>
      <c r="N370">
        <v>1011</v>
      </c>
      <c r="O370" t="s">
        <v>1558</v>
      </c>
      <c r="P370" t="s">
        <v>1558</v>
      </c>
      <c r="Q370">
        <v>1</v>
      </c>
      <c r="W370">
        <v>0</v>
      </c>
      <c r="X370">
        <v>1364481760</v>
      </c>
      <c r="Y370">
        <f>(AT370*1.2)</f>
        <v>5.3999999999999999E-2</v>
      </c>
      <c r="AA370">
        <v>0</v>
      </c>
      <c r="AB370">
        <v>56.43</v>
      </c>
      <c r="AC370">
        <v>13.21</v>
      </c>
      <c r="AD370">
        <v>0</v>
      </c>
      <c r="AE370">
        <v>0</v>
      </c>
      <c r="AF370">
        <v>53.9</v>
      </c>
      <c r="AG370">
        <v>12.62</v>
      </c>
      <c r="AH370">
        <v>0</v>
      </c>
      <c r="AI370">
        <v>1</v>
      </c>
      <c r="AJ370">
        <v>1</v>
      </c>
      <c r="AK370">
        <v>1</v>
      </c>
      <c r="AL370">
        <v>1</v>
      </c>
      <c r="AM370">
        <v>-2</v>
      </c>
      <c r="AN370">
        <v>0</v>
      </c>
      <c r="AO370">
        <v>1</v>
      </c>
      <c r="AP370">
        <v>1</v>
      </c>
      <c r="AQ370">
        <v>0</v>
      </c>
      <c r="AR370">
        <v>0</v>
      </c>
      <c r="AS370" t="s">
        <v>3</v>
      </c>
      <c r="AT370">
        <v>4.4999999999999998E-2</v>
      </c>
      <c r="AU370" t="s">
        <v>42</v>
      </c>
      <c r="AV370">
        <v>0</v>
      </c>
      <c r="AW370">
        <v>2</v>
      </c>
      <c r="AX370">
        <v>57036596</v>
      </c>
      <c r="AY370">
        <v>1</v>
      </c>
      <c r="AZ370">
        <v>0</v>
      </c>
      <c r="BA370">
        <v>464</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CV370">
        <v>0</v>
      </c>
      <c r="CW370">
        <f>ROUND(Y370*Source!I1050*DO370,9)</f>
        <v>0.21807360000000001</v>
      </c>
      <c r="CX370">
        <f>ROUND(Y370*Source!I1050,9)</f>
        <v>1.728E-2</v>
      </c>
      <c r="CY370">
        <f>AB370</f>
        <v>56.43</v>
      </c>
      <c r="CZ370">
        <f>AF370</f>
        <v>53.9</v>
      </c>
      <c r="DA370">
        <f>AJ370</f>
        <v>1</v>
      </c>
      <c r="DB370">
        <f>ROUND((ROUND(AT370*CZ370,2)*1.2),6)</f>
        <v>2.9159999999999999</v>
      </c>
      <c r="DC370">
        <f>ROUND((ROUND(AT370*AG370,2)*1.2),6)</f>
        <v>0.68400000000000005</v>
      </c>
      <c r="DD370" t="s">
        <v>3</v>
      </c>
      <c r="DE370" t="s">
        <v>3</v>
      </c>
      <c r="DF370">
        <f t="shared" si="194"/>
        <v>0</v>
      </c>
      <c r="DG370">
        <f t="shared" si="191"/>
        <v>0.93</v>
      </c>
      <c r="DH370">
        <f t="shared" si="192"/>
        <v>0.22</v>
      </c>
      <c r="DI370">
        <f t="shared" si="168"/>
        <v>0</v>
      </c>
      <c r="DJ370">
        <f>DG370</f>
        <v>0.93</v>
      </c>
      <c r="DK370">
        <v>0</v>
      </c>
      <c r="DL370" t="s">
        <v>1559</v>
      </c>
      <c r="DM370">
        <v>0</v>
      </c>
      <c r="DN370" t="s">
        <v>1554</v>
      </c>
      <c r="DO370">
        <v>12.62</v>
      </c>
    </row>
    <row r="371" spans="1:119" x14ac:dyDescent="0.25">
      <c r="A371">
        <f>ROW(Source!A1050)</f>
        <v>1050</v>
      </c>
      <c r="B371">
        <v>54971259</v>
      </c>
      <c r="C371">
        <v>54979388</v>
      </c>
      <c r="D371">
        <v>55459234</v>
      </c>
      <c r="E371">
        <v>1</v>
      </c>
      <c r="F371">
        <v>1</v>
      </c>
      <c r="G371">
        <v>1081</v>
      </c>
      <c r="H371">
        <v>3</v>
      </c>
      <c r="I371" t="s">
        <v>1700</v>
      </c>
      <c r="J371" t="s">
        <v>1701</v>
      </c>
      <c r="K371" t="s">
        <v>1702</v>
      </c>
      <c r="L371">
        <v>1346</v>
      </c>
      <c r="N371">
        <v>1009</v>
      </c>
      <c r="O371" t="s">
        <v>222</v>
      </c>
      <c r="P371" t="s">
        <v>222</v>
      </c>
      <c r="Q371">
        <v>1</v>
      </c>
      <c r="W371">
        <v>0</v>
      </c>
      <c r="X371">
        <v>1343467368</v>
      </c>
      <c r="Y371">
        <f>(AT371*1)</f>
        <v>3.0000000000000001E-3</v>
      </c>
      <c r="AA371">
        <v>1.61</v>
      </c>
      <c r="AB371">
        <v>0</v>
      </c>
      <c r="AC371">
        <v>0</v>
      </c>
      <c r="AD371">
        <v>0</v>
      </c>
      <c r="AE371">
        <v>1.61</v>
      </c>
      <c r="AF371">
        <v>0</v>
      </c>
      <c r="AG371">
        <v>0</v>
      </c>
      <c r="AH371">
        <v>0</v>
      </c>
      <c r="AI371">
        <v>1</v>
      </c>
      <c r="AJ371">
        <v>1</v>
      </c>
      <c r="AK371">
        <v>1</v>
      </c>
      <c r="AL371">
        <v>1</v>
      </c>
      <c r="AM371">
        <v>-2</v>
      </c>
      <c r="AN371">
        <v>0</v>
      </c>
      <c r="AO371">
        <v>1</v>
      </c>
      <c r="AP371">
        <v>1</v>
      </c>
      <c r="AQ371">
        <v>0</v>
      </c>
      <c r="AR371">
        <v>0</v>
      </c>
      <c r="AS371" t="s">
        <v>3</v>
      </c>
      <c r="AT371">
        <v>3.0000000000000001E-3</v>
      </c>
      <c r="AU371" t="s">
        <v>22</v>
      </c>
      <c r="AV371">
        <v>0</v>
      </c>
      <c r="AW371">
        <v>2</v>
      </c>
      <c r="AX371">
        <v>57036597</v>
      </c>
      <c r="AY371">
        <v>1</v>
      </c>
      <c r="AZ371">
        <v>0</v>
      </c>
      <c r="BA371">
        <v>465</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CV371">
        <v>0</v>
      </c>
      <c r="CW371">
        <v>0</v>
      </c>
      <c r="CX371">
        <f>ROUND(Y371*Source!I1050,9)</f>
        <v>9.6000000000000002E-4</v>
      </c>
      <c r="CY371">
        <f t="shared" ref="CY371:CY376" si="195">AA371</f>
        <v>1.61</v>
      </c>
      <c r="CZ371">
        <f t="shared" ref="CZ371:CZ376" si="196">AE371</f>
        <v>1.61</v>
      </c>
      <c r="DA371">
        <f t="shared" ref="DA371:DA376" si="197">AI371</f>
        <v>1</v>
      </c>
      <c r="DB371">
        <f>ROUND((ROUND(AT371*CZ371,2)*1),6)</f>
        <v>0</v>
      </c>
      <c r="DC371">
        <f>ROUND((ROUND(AT371*AG371,2)*1),6)</f>
        <v>0</v>
      </c>
      <c r="DD371" t="s">
        <v>3</v>
      </c>
      <c r="DE371" t="s">
        <v>3</v>
      </c>
      <c r="DF371">
        <f t="shared" si="194"/>
        <v>0</v>
      </c>
      <c r="DG371">
        <f t="shared" si="191"/>
        <v>0</v>
      </c>
      <c r="DH371">
        <f t="shared" si="192"/>
        <v>0</v>
      </c>
      <c r="DI371">
        <f t="shared" si="168"/>
        <v>0</v>
      </c>
      <c r="DJ371">
        <f t="shared" ref="DJ371:DJ376" si="198">DF371</f>
        <v>0</v>
      </c>
      <c r="DK371">
        <v>0</v>
      </c>
      <c r="DL371" t="s">
        <v>3</v>
      </c>
      <c r="DM371">
        <v>0</v>
      </c>
      <c r="DN371" t="s">
        <v>3</v>
      </c>
      <c r="DO371">
        <v>0</v>
      </c>
    </row>
    <row r="372" spans="1:119" x14ac:dyDescent="0.25">
      <c r="A372">
        <f>ROW(Source!A1050)</f>
        <v>1050</v>
      </c>
      <c r="B372">
        <v>54971259</v>
      </c>
      <c r="C372">
        <v>54979388</v>
      </c>
      <c r="D372">
        <v>55466158</v>
      </c>
      <c r="E372">
        <v>1</v>
      </c>
      <c r="F372">
        <v>1</v>
      </c>
      <c r="G372">
        <v>1081</v>
      </c>
      <c r="H372">
        <v>3</v>
      </c>
      <c r="I372" t="s">
        <v>1703</v>
      </c>
      <c r="J372" t="s">
        <v>1704</v>
      </c>
      <c r="K372" t="s">
        <v>1705</v>
      </c>
      <c r="L372">
        <v>1354</v>
      </c>
      <c r="N372">
        <v>1010</v>
      </c>
      <c r="O372" t="s">
        <v>266</v>
      </c>
      <c r="P372" t="s">
        <v>266</v>
      </c>
      <c r="Q372">
        <v>1</v>
      </c>
      <c r="W372">
        <v>0</v>
      </c>
      <c r="X372">
        <v>-400075818</v>
      </c>
      <c r="Y372">
        <f>(AT372*1)</f>
        <v>0.14000000000000001</v>
      </c>
      <c r="AA372">
        <v>48.47</v>
      </c>
      <c r="AB372">
        <v>0</v>
      </c>
      <c r="AC372">
        <v>0</v>
      </c>
      <c r="AD372">
        <v>0</v>
      </c>
      <c r="AE372">
        <v>48.47</v>
      </c>
      <c r="AF372">
        <v>0</v>
      </c>
      <c r="AG372">
        <v>0</v>
      </c>
      <c r="AH372">
        <v>0</v>
      </c>
      <c r="AI372">
        <v>1</v>
      </c>
      <c r="AJ372">
        <v>1</v>
      </c>
      <c r="AK372">
        <v>1</v>
      </c>
      <c r="AL372">
        <v>1</v>
      </c>
      <c r="AM372">
        <v>-2</v>
      </c>
      <c r="AN372">
        <v>0</v>
      </c>
      <c r="AO372">
        <v>1</v>
      </c>
      <c r="AP372">
        <v>1</v>
      </c>
      <c r="AQ372">
        <v>0</v>
      </c>
      <c r="AR372">
        <v>0</v>
      </c>
      <c r="AS372" t="s">
        <v>3</v>
      </c>
      <c r="AT372">
        <v>0.14000000000000001</v>
      </c>
      <c r="AU372" t="s">
        <v>22</v>
      </c>
      <c r="AV372">
        <v>0</v>
      </c>
      <c r="AW372">
        <v>2</v>
      </c>
      <c r="AX372">
        <v>57036598</v>
      </c>
      <c r="AY372">
        <v>1</v>
      </c>
      <c r="AZ372">
        <v>0</v>
      </c>
      <c r="BA372">
        <v>466</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CV372">
        <v>0</v>
      </c>
      <c r="CW372">
        <v>0</v>
      </c>
      <c r="CX372">
        <f>ROUND(Y372*Source!I1050,9)</f>
        <v>4.48E-2</v>
      </c>
      <c r="CY372">
        <f t="shared" si="195"/>
        <v>48.47</v>
      </c>
      <c r="CZ372">
        <f t="shared" si="196"/>
        <v>48.47</v>
      </c>
      <c r="DA372">
        <f t="shared" si="197"/>
        <v>1</v>
      </c>
      <c r="DB372">
        <f>ROUND((ROUND(AT372*CZ372,2)*1),6)</f>
        <v>6.79</v>
      </c>
      <c r="DC372">
        <f>ROUND((ROUND(AT372*AG372,2)*1),6)</f>
        <v>0</v>
      </c>
      <c r="DD372" t="s">
        <v>3</v>
      </c>
      <c r="DE372" t="s">
        <v>3</v>
      </c>
      <c r="DF372">
        <f t="shared" si="194"/>
        <v>2.17</v>
      </c>
      <c r="DG372">
        <f t="shared" si="191"/>
        <v>0</v>
      </c>
      <c r="DH372">
        <f t="shared" si="192"/>
        <v>0</v>
      </c>
      <c r="DI372">
        <f t="shared" si="168"/>
        <v>0</v>
      </c>
      <c r="DJ372">
        <f t="shared" si="198"/>
        <v>2.17</v>
      </c>
      <c r="DK372">
        <v>0</v>
      </c>
      <c r="DL372" t="s">
        <v>3</v>
      </c>
      <c r="DM372">
        <v>0</v>
      </c>
      <c r="DN372" t="s">
        <v>3</v>
      </c>
      <c r="DO372">
        <v>0</v>
      </c>
    </row>
    <row r="373" spans="1:119" x14ac:dyDescent="0.25">
      <c r="A373">
        <f>ROW(Source!A1050)</f>
        <v>1050</v>
      </c>
      <c r="B373">
        <v>54971259</v>
      </c>
      <c r="C373">
        <v>54979388</v>
      </c>
      <c r="D373">
        <v>55459835</v>
      </c>
      <c r="E373">
        <v>1</v>
      </c>
      <c r="F373">
        <v>1</v>
      </c>
      <c r="G373">
        <v>1081</v>
      </c>
      <c r="H373">
        <v>3</v>
      </c>
      <c r="I373" t="s">
        <v>1706</v>
      </c>
      <c r="J373" t="s">
        <v>1707</v>
      </c>
      <c r="K373" t="s">
        <v>1708</v>
      </c>
      <c r="L373">
        <v>1348</v>
      </c>
      <c r="N373">
        <v>1009</v>
      </c>
      <c r="O373" t="s">
        <v>1092</v>
      </c>
      <c r="P373" t="s">
        <v>1092</v>
      </c>
      <c r="Q373">
        <v>1000</v>
      </c>
      <c r="W373">
        <v>0</v>
      </c>
      <c r="X373">
        <v>-1860917919</v>
      </c>
      <c r="Y373">
        <f>(AT373*1)</f>
        <v>7.9999999999999996E-6</v>
      </c>
      <c r="AA373">
        <v>12521.99</v>
      </c>
      <c r="AB373">
        <v>0</v>
      </c>
      <c r="AC373">
        <v>0</v>
      </c>
      <c r="AD373">
        <v>0</v>
      </c>
      <c r="AE373">
        <v>12521.99</v>
      </c>
      <c r="AF373">
        <v>0</v>
      </c>
      <c r="AG373">
        <v>0</v>
      </c>
      <c r="AH373">
        <v>0</v>
      </c>
      <c r="AI373">
        <v>1</v>
      </c>
      <c r="AJ373">
        <v>1</v>
      </c>
      <c r="AK373">
        <v>1</v>
      </c>
      <c r="AL373">
        <v>1</v>
      </c>
      <c r="AM373">
        <v>-2</v>
      </c>
      <c r="AN373">
        <v>0</v>
      </c>
      <c r="AO373">
        <v>1</v>
      </c>
      <c r="AP373">
        <v>1</v>
      </c>
      <c r="AQ373">
        <v>0</v>
      </c>
      <c r="AR373">
        <v>0</v>
      </c>
      <c r="AS373" t="s">
        <v>3</v>
      </c>
      <c r="AT373">
        <v>7.9999999999999996E-6</v>
      </c>
      <c r="AU373" t="s">
        <v>22</v>
      </c>
      <c r="AV373">
        <v>0</v>
      </c>
      <c r="AW373">
        <v>2</v>
      </c>
      <c r="AX373">
        <v>57036599</v>
      </c>
      <c r="AY373">
        <v>1</v>
      </c>
      <c r="AZ373">
        <v>0</v>
      </c>
      <c r="BA373">
        <v>467</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CV373">
        <v>0</v>
      </c>
      <c r="CW373">
        <v>0</v>
      </c>
      <c r="CX373">
        <f>ROUND(Y373*Source!I1050,9)</f>
        <v>2.5600000000000001E-6</v>
      </c>
      <c r="CY373">
        <f t="shared" si="195"/>
        <v>12521.99</v>
      </c>
      <c r="CZ373">
        <f t="shared" si="196"/>
        <v>12521.99</v>
      </c>
      <c r="DA373">
        <f t="shared" si="197"/>
        <v>1</v>
      </c>
      <c r="DB373">
        <f>ROUND((ROUND(AT373*CZ373,2)*1),6)</f>
        <v>0.1</v>
      </c>
      <c r="DC373">
        <f>ROUND((ROUND(AT373*AG373,2)*1),6)</f>
        <v>0</v>
      </c>
      <c r="DD373" t="s">
        <v>3</v>
      </c>
      <c r="DE373" t="s">
        <v>3</v>
      </c>
      <c r="DF373">
        <f t="shared" si="194"/>
        <v>0.03</v>
      </c>
      <c r="DG373">
        <f t="shared" si="191"/>
        <v>0</v>
      </c>
      <c r="DH373">
        <f t="shared" si="192"/>
        <v>0</v>
      </c>
      <c r="DI373">
        <f t="shared" si="168"/>
        <v>0</v>
      </c>
      <c r="DJ373">
        <f t="shared" si="198"/>
        <v>0.03</v>
      </c>
      <c r="DK373">
        <v>0</v>
      </c>
      <c r="DL373" t="s">
        <v>3</v>
      </c>
      <c r="DM373">
        <v>0</v>
      </c>
      <c r="DN373" t="s">
        <v>3</v>
      </c>
      <c r="DO373">
        <v>0</v>
      </c>
    </row>
    <row r="374" spans="1:119" x14ac:dyDescent="0.25">
      <c r="A374">
        <f>ROW(Source!A1050)</f>
        <v>1050</v>
      </c>
      <c r="B374">
        <v>54971259</v>
      </c>
      <c r="C374">
        <v>54979388</v>
      </c>
      <c r="D374">
        <v>55483289</v>
      </c>
      <c r="E374">
        <v>1</v>
      </c>
      <c r="F374">
        <v>1</v>
      </c>
      <c r="G374">
        <v>1081</v>
      </c>
      <c r="H374">
        <v>3</v>
      </c>
      <c r="I374" t="s">
        <v>1289</v>
      </c>
      <c r="J374" t="s">
        <v>1291</v>
      </c>
      <c r="K374" t="s">
        <v>1290</v>
      </c>
      <c r="L374">
        <v>1354</v>
      </c>
      <c r="N374">
        <v>1010</v>
      </c>
      <c r="O374" t="s">
        <v>266</v>
      </c>
      <c r="P374" t="s">
        <v>266</v>
      </c>
      <c r="Q374">
        <v>1</v>
      </c>
      <c r="W374">
        <v>0</v>
      </c>
      <c r="X374">
        <v>-663365894</v>
      </c>
      <c r="Y374">
        <f>(AT374*1)</f>
        <v>34.375</v>
      </c>
      <c r="AA374">
        <v>271.5</v>
      </c>
      <c r="AB374">
        <v>0</v>
      </c>
      <c r="AC374">
        <v>0</v>
      </c>
      <c r="AD374">
        <v>0</v>
      </c>
      <c r="AE374">
        <v>271.5</v>
      </c>
      <c r="AF374">
        <v>0</v>
      </c>
      <c r="AG374">
        <v>0</v>
      </c>
      <c r="AH374">
        <v>0</v>
      </c>
      <c r="AI374">
        <v>1</v>
      </c>
      <c r="AJ374">
        <v>1</v>
      </c>
      <c r="AK374">
        <v>1</v>
      </c>
      <c r="AL374">
        <v>1</v>
      </c>
      <c r="AM374">
        <v>0</v>
      </c>
      <c r="AN374">
        <v>0</v>
      </c>
      <c r="AO374">
        <v>0</v>
      </c>
      <c r="AP374">
        <v>1</v>
      </c>
      <c r="AQ374">
        <v>0</v>
      </c>
      <c r="AR374">
        <v>0</v>
      </c>
      <c r="AS374" t="s">
        <v>3</v>
      </c>
      <c r="AT374">
        <v>34.375</v>
      </c>
      <c r="AU374" t="s">
        <v>22</v>
      </c>
      <c r="AV374">
        <v>0</v>
      </c>
      <c r="AW374">
        <v>1</v>
      </c>
      <c r="AX374">
        <v>-1</v>
      </c>
      <c r="AY374">
        <v>0</v>
      </c>
      <c r="AZ374">
        <v>0</v>
      </c>
      <c r="BA374" t="s">
        <v>3</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CV374">
        <v>0</v>
      </c>
      <c r="CW374">
        <v>0</v>
      </c>
      <c r="CX374">
        <f>ROUND(Y374*Source!I1050,9)</f>
        <v>11</v>
      </c>
      <c r="CY374">
        <f t="shared" si="195"/>
        <v>271.5</v>
      </c>
      <c r="CZ374">
        <f t="shared" si="196"/>
        <v>271.5</v>
      </c>
      <c r="DA374">
        <f t="shared" si="197"/>
        <v>1</v>
      </c>
      <c r="DB374">
        <f>ROUND((ROUND(AT374*CZ374,2)*1),6)</f>
        <v>9332.81</v>
      </c>
      <c r="DC374">
        <f>ROUND((ROUND(AT374*AG374,2)*1),6)</f>
        <v>0</v>
      </c>
      <c r="DD374" t="s">
        <v>3</v>
      </c>
      <c r="DE374" t="s">
        <v>3</v>
      </c>
      <c r="DF374">
        <f t="shared" si="194"/>
        <v>2986.5</v>
      </c>
      <c r="DG374">
        <f t="shared" si="191"/>
        <v>0</v>
      </c>
      <c r="DH374">
        <f t="shared" si="192"/>
        <v>0</v>
      </c>
      <c r="DI374">
        <f t="shared" si="168"/>
        <v>0</v>
      </c>
      <c r="DJ374">
        <f t="shared" si="198"/>
        <v>2986.5</v>
      </c>
      <c r="DK374">
        <v>0</v>
      </c>
      <c r="DL374" t="s">
        <v>3</v>
      </c>
      <c r="DM374">
        <v>0</v>
      </c>
      <c r="DN374" t="s">
        <v>3</v>
      </c>
      <c r="DO374">
        <v>0</v>
      </c>
    </row>
    <row r="375" spans="1:119" x14ac:dyDescent="0.25">
      <c r="A375">
        <f>ROW(Source!A1050)</f>
        <v>1050</v>
      </c>
      <c r="B375">
        <v>54971259</v>
      </c>
      <c r="C375">
        <v>54979388</v>
      </c>
      <c r="D375">
        <v>55469222</v>
      </c>
      <c r="E375">
        <v>1</v>
      </c>
      <c r="F375">
        <v>1</v>
      </c>
      <c r="G375">
        <v>1081</v>
      </c>
      <c r="H375">
        <v>3</v>
      </c>
      <c r="I375" t="s">
        <v>1709</v>
      </c>
      <c r="J375" t="s">
        <v>1710</v>
      </c>
      <c r="K375" t="s">
        <v>1711</v>
      </c>
      <c r="L375">
        <v>1354</v>
      </c>
      <c r="N375">
        <v>1010</v>
      </c>
      <c r="O375" t="s">
        <v>266</v>
      </c>
      <c r="P375" t="s">
        <v>266</v>
      </c>
      <c r="Q375">
        <v>1</v>
      </c>
      <c r="W375">
        <v>0</v>
      </c>
      <c r="X375">
        <v>-1452932200</v>
      </c>
      <c r="Y375">
        <f>(AT375*1)</f>
        <v>1.02</v>
      </c>
      <c r="AA375">
        <v>4.3600000000000003</v>
      </c>
      <c r="AB375">
        <v>0</v>
      </c>
      <c r="AC375">
        <v>0</v>
      </c>
      <c r="AD375">
        <v>0</v>
      </c>
      <c r="AE375">
        <v>4.3600000000000003</v>
      </c>
      <c r="AF375">
        <v>0</v>
      </c>
      <c r="AG375">
        <v>0</v>
      </c>
      <c r="AH375">
        <v>0</v>
      </c>
      <c r="AI375">
        <v>1</v>
      </c>
      <c r="AJ375">
        <v>1</v>
      </c>
      <c r="AK375">
        <v>1</v>
      </c>
      <c r="AL375">
        <v>1</v>
      </c>
      <c r="AM375">
        <v>-2</v>
      </c>
      <c r="AN375">
        <v>0</v>
      </c>
      <c r="AO375">
        <v>1</v>
      </c>
      <c r="AP375">
        <v>1</v>
      </c>
      <c r="AQ375">
        <v>0</v>
      </c>
      <c r="AR375">
        <v>0</v>
      </c>
      <c r="AS375" t="s">
        <v>3</v>
      </c>
      <c r="AT375">
        <v>1.02</v>
      </c>
      <c r="AU375" t="s">
        <v>22</v>
      </c>
      <c r="AV375">
        <v>0</v>
      </c>
      <c r="AW375">
        <v>2</v>
      </c>
      <c r="AX375">
        <v>57036600</v>
      </c>
      <c r="AY375">
        <v>1</v>
      </c>
      <c r="AZ375">
        <v>0</v>
      </c>
      <c r="BA375">
        <v>468</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CV375">
        <v>0</v>
      </c>
      <c r="CW375">
        <v>0</v>
      </c>
      <c r="CX375">
        <f>ROUND(Y375*Source!I1050,9)</f>
        <v>0.32640000000000002</v>
      </c>
      <c r="CY375">
        <f t="shared" si="195"/>
        <v>4.3600000000000003</v>
      </c>
      <c r="CZ375">
        <f t="shared" si="196"/>
        <v>4.3600000000000003</v>
      </c>
      <c r="DA375">
        <f t="shared" si="197"/>
        <v>1</v>
      </c>
      <c r="DB375">
        <f>ROUND((ROUND(AT375*CZ375,2)*1),6)</f>
        <v>4.45</v>
      </c>
      <c r="DC375">
        <f>ROUND((ROUND(AT375*AG375,2)*1),6)</f>
        <v>0</v>
      </c>
      <c r="DD375" t="s">
        <v>3</v>
      </c>
      <c r="DE375" t="s">
        <v>3</v>
      </c>
      <c r="DF375">
        <f t="shared" si="194"/>
        <v>1.42</v>
      </c>
      <c r="DG375">
        <f t="shared" si="191"/>
        <v>0</v>
      </c>
      <c r="DH375">
        <f t="shared" si="192"/>
        <v>0</v>
      </c>
      <c r="DI375">
        <f t="shared" si="168"/>
        <v>0</v>
      </c>
      <c r="DJ375">
        <f t="shared" si="198"/>
        <v>1.42</v>
      </c>
      <c r="DK375">
        <v>0</v>
      </c>
      <c r="DL375" t="s">
        <v>3</v>
      </c>
      <c r="DM375">
        <v>0</v>
      </c>
      <c r="DN375" t="s">
        <v>3</v>
      </c>
      <c r="DO375">
        <v>0</v>
      </c>
    </row>
    <row r="376" spans="1:119" x14ac:dyDescent="0.25">
      <c r="A376">
        <f>ROW(Source!A1050)</f>
        <v>1050</v>
      </c>
      <c r="B376">
        <v>54971259</v>
      </c>
      <c r="C376">
        <v>54979388</v>
      </c>
      <c r="D376">
        <v>55469490</v>
      </c>
      <c r="E376">
        <v>1</v>
      </c>
      <c r="F376">
        <v>1</v>
      </c>
      <c r="G376">
        <v>1081</v>
      </c>
      <c r="H376">
        <v>3</v>
      </c>
      <c r="I376" t="s">
        <v>1034</v>
      </c>
      <c r="J376" t="s">
        <v>1036</v>
      </c>
      <c r="K376" t="s">
        <v>1035</v>
      </c>
      <c r="L376">
        <v>1355</v>
      </c>
      <c r="N376">
        <v>1010</v>
      </c>
      <c r="O376" t="s">
        <v>40</v>
      </c>
      <c r="P376" t="s">
        <v>40</v>
      </c>
      <c r="Q376">
        <v>100</v>
      </c>
      <c r="W376">
        <v>0</v>
      </c>
      <c r="X376">
        <v>-630890957</v>
      </c>
      <c r="Y376">
        <f>AT376</f>
        <v>0.1875</v>
      </c>
      <c r="AA376">
        <v>38.700000000000003</v>
      </c>
      <c r="AB376">
        <v>0</v>
      </c>
      <c r="AC376">
        <v>0</v>
      </c>
      <c r="AD376">
        <v>0</v>
      </c>
      <c r="AE376">
        <v>38.700000000000003</v>
      </c>
      <c r="AF376">
        <v>0</v>
      </c>
      <c r="AG376">
        <v>0</v>
      </c>
      <c r="AH376">
        <v>0</v>
      </c>
      <c r="AI376">
        <v>1</v>
      </c>
      <c r="AJ376">
        <v>1</v>
      </c>
      <c r="AK376">
        <v>1</v>
      </c>
      <c r="AL376">
        <v>1</v>
      </c>
      <c r="AM376">
        <v>0</v>
      </c>
      <c r="AN376">
        <v>0</v>
      </c>
      <c r="AO376">
        <v>0</v>
      </c>
      <c r="AP376">
        <v>1</v>
      </c>
      <c r="AQ376">
        <v>0</v>
      </c>
      <c r="AR376">
        <v>0</v>
      </c>
      <c r="AS376" t="s">
        <v>3</v>
      </c>
      <c r="AT376">
        <v>0.1875</v>
      </c>
      <c r="AU376" t="s">
        <v>3</v>
      </c>
      <c r="AV376">
        <v>0</v>
      </c>
      <c r="AW376">
        <v>1</v>
      </c>
      <c r="AX376">
        <v>-1</v>
      </c>
      <c r="AY376">
        <v>0</v>
      </c>
      <c r="AZ376">
        <v>0</v>
      </c>
      <c r="BA376" t="s">
        <v>3</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CV376">
        <v>0</v>
      </c>
      <c r="CW376">
        <v>0</v>
      </c>
      <c r="CX376">
        <f>ROUND(Y376*Source!I1050,9)</f>
        <v>0.06</v>
      </c>
      <c r="CY376">
        <f t="shared" si="195"/>
        <v>38.700000000000003</v>
      </c>
      <c r="CZ376">
        <f t="shared" si="196"/>
        <v>38.700000000000003</v>
      </c>
      <c r="DA376">
        <f t="shared" si="197"/>
        <v>1</v>
      </c>
      <c r="DB376">
        <f>ROUND(ROUND(AT376*CZ376,2),6)</f>
        <v>7.26</v>
      </c>
      <c r="DC376">
        <f>ROUND(ROUND(AT376*AG376,2),6)</f>
        <v>0</v>
      </c>
      <c r="DD376" t="s">
        <v>3</v>
      </c>
      <c r="DE376" t="s">
        <v>3</v>
      </c>
      <c r="DF376">
        <f t="shared" si="194"/>
        <v>2.3199999999999998</v>
      </c>
      <c r="DG376">
        <f t="shared" si="191"/>
        <v>0</v>
      </c>
      <c r="DH376">
        <f t="shared" si="192"/>
        <v>0</v>
      </c>
      <c r="DI376">
        <f t="shared" si="168"/>
        <v>0</v>
      </c>
      <c r="DJ376">
        <f t="shared" si="198"/>
        <v>2.3199999999999998</v>
      </c>
      <c r="DK376">
        <v>0</v>
      </c>
      <c r="DL376" t="s">
        <v>3</v>
      </c>
      <c r="DM376">
        <v>0</v>
      </c>
      <c r="DN376" t="s">
        <v>3</v>
      </c>
      <c r="DO376">
        <v>0</v>
      </c>
    </row>
    <row r="377" spans="1:119" x14ac:dyDescent="0.25">
      <c r="A377">
        <f>ROW(Source!A1051)</f>
        <v>1051</v>
      </c>
      <c r="B377">
        <v>55890823</v>
      </c>
      <c r="C377">
        <v>54979388</v>
      </c>
      <c r="D377">
        <v>55424304</v>
      </c>
      <c r="E377">
        <v>1081</v>
      </c>
      <c r="F377">
        <v>1</v>
      </c>
      <c r="G377">
        <v>1081</v>
      </c>
      <c r="H377">
        <v>1</v>
      </c>
      <c r="I377" t="s">
        <v>1552</v>
      </c>
      <c r="J377" t="s">
        <v>3</v>
      </c>
      <c r="K377" t="s">
        <v>1553</v>
      </c>
      <c r="L377">
        <v>1191</v>
      </c>
      <c r="N377">
        <v>1013</v>
      </c>
      <c r="O377" t="s">
        <v>1554</v>
      </c>
      <c r="P377" t="s">
        <v>1554</v>
      </c>
      <c r="Q377">
        <v>1</v>
      </c>
      <c r="W377">
        <v>0</v>
      </c>
      <c r="X377">
        <v>476480486</v>
      </c>
      <c r="Y377">
        <f>(AT377*1.2)</f>
        <v>21.768000000000001</v>
      </c>
      <c r="AA377">
        <v>0</v>
      </c>
      <c r="AB377">
        <v>0</v>
      </c>
      <c r="AC377">
        <v>0</v>
      </c>
      <c r="AD377">
        <v>0</v>
      </c>
      <c r="AE377">
        <v>0</v>
      </c>
      <c r="AF377">
        <v>0</v>
      </c>
      <c r="AG377">
        <v>0</v>
      </c>
      <c r="AH377">
        <v>0</v>
      </c>
      <c r="AI377">
        <v>1</v>
      </c>
      <c r="AJ377">
        <v>1</v>
      </c>
      <c r="AK377">
        <v>1</v>
      </c>
      <c r="AL377">
        <v>1</v>
      </c>
      <c r="AM377">
        <v>5</v>
      </c>
      <c r="AN377">
        <v>0</v>
      </c>
      <c r="AO377">
        <v>1</v>
      </c>
      <c r="AP377">
        <v>1</v>
      </c>
      <c r="AQ377">
        <v>0</v>
      </c>
      <c r="AR377">
        <v>0</v>
      </c>
      <c r="AS377" t="s">
        <v>3</v>
      </c>
      <c r="AT377">
        <v>18.14</v>
      </c>
      <c r="AU377" t="s">
        <v>42</v>
      </c>
      <c r="AV377">
        <v>1</v>
      </c>
      <c r="AW377">
        <v>2</v>
      </c>
      <c r="AX377">
        <v>57036593</v>
      </c>
      <c r="AY377">
        <v>1</v>
      </c>
      <c r="AZ377">
        <v>0</v>
      </c>
      <c r="BA377">
        <v>474</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CU377">
        <f>ROUND(AT377*Source!I1051*AH377*AL377,2)</f>
        <v>0</v>
      </c>
      <c r="CV377">
        <f>ROUND(Y377*Source!I1051,9)</f>
        <v>6.9657600000000004</v>
      </c>
      <c r="CW377">
        <v>0</v>
      </c>
      <c r="CX377">
        <f>ROUND(Y377*Source!I1051,9)</f>
        <v>6.9657600000000004</v>
      </c>
      <c r="CY377">
        <f>AD377</f>
        <v>0</v>
      </c>
      <c r="CZ377">
        <f>AH377</f>
        <v>0</v>
      </c>
      <c r="DA377">
        <f>AL377</f>
        <v>1</v>
      </c>
      <c r="DB377">
        <f>ROUND((ROUND(AT377*CZ377,2)*1.2),6)</f>
        <v>0</v>
      </c>
      <c r="DC377">
        <f>ROUND((ROUND(AT377*AG377,2)*1.2),6)</f>
        <v>0</v>
      </c>
      <c r="DD377" t="s">
        <v>3</v>
      </c>
      <c r="DE377" t="s">
        <v>3</v>
      </c>
      <c r="DF377">
        <f t="shared" si="194"/>
        <v>0</v>
      </c>
      <c r="DG377">
        <f t="shared" si="191"/>
        <v>0</v>
      </c>
      <c r="DH377">
        <f t="shared" si="192"/>
        <v>0</v>
      </c>
      <c r="DI377">
        <f t="shared" si="168"/>
        <v>0</v>
      </c>
      <c r="DJ377">
        <f>DI377</f>
        <v>0</v>
      </c>
      <c r="DK377">
        <v>0</v>
      </c>
      <c r="DL377" t="s">
        <v>3</v>
      </c>
      <c r="DM377">
        <v>0</v>
      </c>
      <c r="DN377" t="s">
        <v>3</v>
      </c>
      <c r="DO377">
        <v>0</v>
      </c>
    </row>
    <row r="378" spans="1:119" x14ac:dyDescent="0.25">
      <c r="A378">
        <f>ROW(Source!A1051)</f>
        <v>1051</v>
      </c>
      <c r="B378">
        <v>55890823</v>
      </c>
      <c r="C378">
        <v>54979388</v>
      </c>
      <c r="D378">
        <v>55490209</v>
      </c>
      <c r="E378">
        <v>1</v>
      </c>
      <c r="F378">
        <v>1</v>
      </c>
      <c r="G378">
        <v>1081</v>
      </c>
      <c r="H378">
        <v>2</v>
      </c>
      <c r="I378" t="s">
        <v>1555</v>
      </c>
      <c r="J378" t="s">
        <v>1556</v>
      </c>
      <c r="K378" t="s">
        <v>1557</v>
      </c>
      <c r="L378">
        <v>1368</v>
      </c>
      <c r="N378">
        <v>1011</v>
      </c>
      <c r="O378" t="s">
        <v>1558</v>
      </c>
      <c r="P378" t="s">
        <v>1558</v>
      </c>
      <c r="Q378">
        <v>1</v>
      </c>
      <c r="W378">
        <v>0</v>
      </c>
      <c r="X378">
        <v>874612079</v>
      </c>
      <c r="Y378">
        <f>(AT378*1.2)</f>
        <v>0.06</v>
      </c>
      <c r="AA378">
        <v>0</v>
      </c>
      <c r="AB378">
        <v>1485.19</v>
      </c>
      <c r="AC378">
        <v>744.56</v>
      </c>
      <c r="AD378">
        <v>0</v>
      </c>
      <c r="AE378">
        <v>0</v>
      </c>
      <c r="AF378">
        <v>83.1</v>
      </c>
      <c r="AG378">
        <v>12.62</v>
      </c>
      <c r="AH378">
        <v>0</v>
      </c>
      <c r="AI378">
        <v>1</v>
      </c>
      <c r="AJ378">
        <v>17.07</v>
      </c>
      <c r="AK378">
        <v>56.35</v>
      </c>
      <c r="AL378">
        <v>1</v>
      </c>
      <c r="AM378">
        <v>2</v>
      </c>
      <c r="AN378">
        <v>0</v>
      </c>
      <c r="AO378">
        <v>1</v>
      </c>
      <c r="AP378">
        <v>1</v>
      </c>
      <c r="AQ378">
        <v>0</v>
      </c>
      <c r="AR378">
        <v>0</v>
      </c>
      <c r="AS378" t="s">
        <v>3</v>
      </c>
      <c r="AT378">
        <v>0.05</v>
      </c>
      <c r="AU378" t="s">
        <v>42</v>
      </c>
      <c r="AV378">
        <v>0</v>
      </c>
      <c r="AW378">
        <v>2</v>
      </c>
      <c r="AX378">
        <v>57036594</v>
      </c>
      <c r="AY378">
        <v>1</v>
      </c>
      <c r="AZ378">
        <v>0</v>
      </c>
      <c r="BA378">
        <v>475</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CV378">
        <v>0</v>
      </c>
      <c r="CW378">
        <f>ROUND(Y378*Source!I1051*DO378,9)</f>
        <v>0.24230399999999999</v>
      </c>
      <c r="CX378">
        <f>ROUND(Y378*Source!I1051,9)</f>
        <v>1.9199999999999998E-2</v>
      </c>
      <c r="CY378">
        <f>AB378</f>
        <v>1485.19</v>
      </c>
      <c r="CZ378">
        <f>AF378</f>
        <v>83.1</v>
      </c>
      <c r="DA378">
        <f>AJ378</f>
        <v>17.07</v>
      </c>
      <c r="DB378">
        <f>ROUND((ROUND(AT378*CZ378,2)*1.2),6)</f>
        <v>4.992</v>
      </c>
      <c r="DC378">
        <f>ROUND((ROUND(AT378*AG378,2)*1.2),6)</f>
        <v>0.75600000000000001</v>
      </c>
      <c r="DD378" t="s">
        <v>3</v>
      </c>
      <c r="DE378" t="s">
        <v>3</v>
      </c>
      <c r="DF378">
        <f t="shared" si="194"/>
        <v>0</v>
      </c>
      <c r="DG378">
        <f>ROUND(ROUND(AF378*AJ378,2)*CX378,2)</f>
        <v>27.24</v>
      </c>
      <c r="DH378">
        <f>ROUND(ROUND(AG378*AK378,2)*CX378,2)</f>
        <v>13.65</v>
      </c>
      <c r="DI378">
        <f t="shared" si="168"/>
        <v>0</v>
      </c>
      <c r="DJ378">
        <f>DG378</f>
        <v>27.24</v>
      </c>
      <c r="DK378">
        <v>0</v>
      </c>
      <c r="DL378" t="s">
        <v>1559</v>
      </c>
      <c r="DM378">
        <v>0</v>
      </c>
      <c r="DN378" t="s">
        <v>1554</v>
      </c>
      <c r="DO378">
        <v>12.62</v>
      </c>
    </row>
    <row r="379" spans="1:119" x14ac:dyDescent="0.25">
      <c r="A379">
        <f>ROW(Source!A1051)</f>
        <v>1051</v>
      </c>
      <c r="B379">
        <v>55890823</v>
      </c>
      <c r="C379">
        <v>54979388</v>
      </c>
      <c r="D379">
        <v>55490270</v>
      </c>
      <c r="E379">
        <v>1</v>
      </c>
      <c r="F379">
        <v>1</v>
      </c>
      <c r="G379">
        <v>1081</v>
      </c>
      <c r="H379">
        <v>2</v>
      </c>
      <c r="I379" t="s">
        <v>1589</v>
      </c>
      <c r="J379" t="s">
        <v>1590</v>
      </c>
      <c r="K379" t="s">
        <v>1591</v>
      </c>
      <c r="L379">
        <v>1368</v>
      </c>
      <c r="N379">
        <v>1011</v>
      </c>
      <c r="O379" t="s">
        <v>1558</v>
      </c>
      <c r="P379" t="s">
        <v>1558</v>
      </c>
      <c r="Q379">
        <v>1</v>
      </c>
      <c r="W379">
        <v>0</v>
      </c>
      <c r="X379">
        <v>-1412866184</v>
      </c>
      <c r="Y379">
        <f>(AT379*1.2)</f>
        <v>0.252</v>
      </c>
      <c r="AA379">
        <v>0</v>
      </c>
      <c r="AB379">
        <v>4.32</v>
      </c>
      <c r="AC379">
        <v>0</v>
      </c>
      <c r="AD379">
        <v>0</v>
      </c>
      <c r="AE379">
        <v>0</v>
      </c>
      <c r="AF379">
        <v>0.42</v>
      </c>
      <c r="AG379">
        <v>0</v>
      </c>
      <c r="AH379">
        <v>0</v>
      </c>
      <c r="AI379">
        <v>1</v>
      </c>
      <c r="AJ379">
        <v>9.83</v>
      </c>
      <c r="AK379">
        <v>1</v>
      </c>
      <c r="AL379">
        <v>1</v>
      </c>
      <c r="AM379">
        <v>2</v>
      </c>
      <c r="AN379">
        <v>0</v>
      </c>
      <c r="AO379">
        <v>1</v>
      </c>
      <c r="AP379">
        <v>1</v>
      </c>
      <c r="AQ379">
        <v>0</v>
      </c>
      <c r="AR379">
        <v>0</v>
      </c>
      <c r="AS379" t="s">
        <v>3</v>
      </c>
      <c r="AT379">
        <v>0.21</v>
      </c>
      <c r="AU379" t="s">
        <v>42</v>
      </c>
      <c r="AV379">
        <v>0</v>
      </c>
      <c r="AW379">
        <v>2</v>
      </c>
      <c r="AX379">
        <v>57036595</v>
      </c>
      <c r="AY379">
        <v>1</v>
      </c>
      <c r="AZ379">
        <v>0</v>
      </c>
      <c r="BA379">
        <v>476</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CV379">
        <v>0</v>
      </c>
      <c r="CW379">
        <f>ROUND(Y379*Source!I1051*DO379,9)</f>
        <v>0</v>
      </c>
      <c r="CX379">
        <f>ROUND(Y379*Source!I1051,9)</f>
        <v>8.0640000000000003E-2</v>
      </c>
      <c r="CY379">
        <f>AB379</f>
        <v>4.32</v>
      </c>
      <c r="CZ379">
        <f>AF379</f>
        <v>0.42</v>
      </c>
      <c r="DA379">
        <f>AJ379</f>
        <v>9.83</v>
      </c>
      <c r="DB379">
        <f>ROUND((ROUND(AT379*CZ379,2)*1.2),6)</f>
        <v>0.108</v>
      </c>
      <c r="DC379">
        <f>ROUND((ROUND(AT379*AG379,2)*1.2),6)</f>
        <v>0</v>
      </c>
      <c r="DD379" t="s">
        <v>3</v>
      </c>
      <c r="DE379" t="s">
        <v>3</v>
      </c>
      <c r="DF379">
        <f t="shared" si="194"/>
        <v>0</v>
      </c>
      <c r="DG379">
        <f>ROUND(ROUND(AF379*AJ379,2)*CX379,2)</f>
        <v>0.33</v>
      </c>
      <c r="DH379">
        <f>ROUND(ROUND(AG379,2)*CX379,2)</f>
        <v>0</v>
      </c>
      <c r="DI379">
        <f t="shared" si="168"/>
        <v>0</v>
      </c>
      <c r="DJ379">
        <f>DG379</f>
        <v>0.33</v>
      </c>
      <c r="DK379">
        <v>0</v>
      </c>
      <c r="DL379" t="s">
        <v>3</v>
      </c>
      <c r="DM379">
        <v>0</v>
      </c>
      <c r="DN379" t="s">
        <v>3</v>
      </c>
      <c r="DO379">
        <v>0</v>
      </c>
    </row>
    <row r="380" spans="1:119" x14ac:dyDescent="0.25">
      <c r="A380">
        <f>ROW(Source!A1051)</f>
        <v>1051</v>
      </c>
      <c r="B380">
        <v>55890823</v>
      </c>
      <c r="C380">
        <v>54979388</v>
      </c>
      <c r="D380">
        <v>55489510</v>
      </c>
      <c r="E380">
        <v>1</v>
      </c>
      <c r="F380">
        <v>1</v>
      </c>
      <c r="G380">
        <v>1081</v>
      </c>
      <c r="H380">
        <v>2</v>
      </c>
      <c r="I380" t="s">
        <v>1697</v>
      </c>
      <c r="J380" t="s">
        <v>1698</v>
      </c>
      <c r="K380" t="s">
        <v>1699</v>
      </c>
      <c r="L380">
        <v>1368</v>
      </c>
      <c r="N380">
        <v>1011</v>
      </c>
      <c r="O380" t="s">
        <v>1558</v>
      </c>
      <c r="P380" t="s">
        <v>1558</v>
      </c>
      <c r="Q380">
        <v>1</v>
      </c>
      <c r="W380">
        <v>0</v>
      </c>
      <c r="X380">
        <v>1364481760</v>
      </c>
      <c r="Y380">
        <f>(AT380*1.2)</f>
        <v>5.3999999999999999E-2</v>
      </c>
      <c r="AA380">
        <v>0</v>
      </c>
      <c r="AB380">
        <v>1271.44</v>
      </c>
      <c r="AC380">
        <v>744.56</v>
      </c>
      <c r="AD380">
        <v>0</v>
      </c>
      <c r="AE380">
        <v>0</v>
      </c>
      <c r="AF380">
        <v>53.9</v>
      </c>
      <c r="AG380">
        <v>12.62</v>
      </c>
      <c r="AH380">
        <v>0</v>
      </c>
      <c r="AI380">
        <v>1</v>
      </c>
      <c r="AJ380">
        <v>22.53</v>
      </c>
      <c r="AK380">
        <v>56.35</v>
      </c>
      <c r="AL380">
        <v>1</v>
      </c>
      <c r="AM380">
        <v>2</v>
      </c>
      <c r="AN380">
        <v>0</v>
      </c>
      <c r="AO380">
        <v>1</v>
      </c>
      <c r="AP380">
        <v>1</v>
      </c>
      <c r="AQ380">
        <v>0</v>
      </c>
      <c r="AR380">
        <v>0</v>
      </c>
      <c r="AS380" t="s">
        <v>3</v>
      </c>
      <c r="AT380">
        <v>4.4999999999999998E-2</v>
      </c>
      <c r="AU380" t="s">
        <v>42</v>
      </c>
      <c r="AV380">
        <v>0</v>
      </c>
      <c r="AW380">
        <v>2</v>
      </c>
      <c r="AX380">
        <v>57036596</v>
      </c>
      <c r="AY380">
        <v>1</v>
      </c>
      <c r="AZ380">
        <v>0</v>
      </c>
      <c r="BA380">
        <v>477</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CV380">
        <v>0</v>
      </c>
      <c r="CW380">
        <f>ROUND(Y380*Source!I1051*DO380,9)</f>
        <v>0.21807360000000001</v>
      </c>
      <c r="CX380">
        <f>ROUND(Y380*Source!I1051,9)</f>
        <v>1.728E-2</v>
      </c>
      <c r="CY380">
        <f>AB380</f>
        <v>1271.44</v>
      </c>
      <c r="CZ380">
        <f>AF380</f>
        <v>53.9</v>
      </c>
      <c r="DA380">
        <f>AJ380</f>
        <v>22.53</v>
      </c>
      <c r="DB380">
        <f>ROUND((ROUND(AT380*CZ380,2)*1.2),6)</f>
        <v>2.9159999999999999</v>
      </c>
      <c r="DC380">
        <f>ROUND((ROUND(AT380*AG380,2)*1.2),6)</f>
        <v>0.68400000000000005</v>
      </c>
      <c r="DD380" t="s">
        <v>3</v>
      </c>
      <c r="DE380" t="s">
        <v>3</v>
      </c>
      <c r="DF380">
        <f t="shared" si="194"/>
        <v>0</v>
      </c>
      <c r="DG380">
        <f>ROUND(ROUND(AF380*AJ380,2)*CX380,2)</f>
        <v>20.98</v>
      </c>
      <c r="DH380">
        <f>ROUND(ROUND(AG380*AK380,2)*CX380,2)</f>
        <v>12.29</v>
      </c>
      <c r="DI380">
        <f t="shared" si="168"/>
        <v>0</v>
      </c>
      <c r="DJ380">
        <f>DG380</f>
        <v>20.98</v>
      </c>
      <c r="DK380">
        <v>0</v>
      </c>
      <c r="DL380" t="s">
        <v>1559</v>
      </c>
      <c r="DM380">
        <v>0</v>
      </c>
      <c r="DN380" t="s">
        <v>1554</v>
      </c>
      <c r="DO380">
        <v>12.62</v>
      </c>
    </row>
    <row r="381" spans="1:119" x14ac:dyDescent="0.25">
      <c r="A381">
        <f>ROW(Source!A1051)</f>
        <v>1051</v>
      </c>
      <c r="B381">
        <v>55890823</v>
      </c>
      <c r="C381">
        <v>54979388</v>
      </c>
      <c r="D381">
        <v>55459234</v>
      </c>
      <c r="E381">
        <v>1</v>
      </c>
      <c r="F381">
        <v>1</v>
      </c>
      <c r="G381">
        <v>1081</v>
      </c>
      <c r="H381">
        <v>3</v>
      </c>
      <c r="I381" t="s">
        <v>1700</v>
      </c>
      <c r="J381" t="s">
        <v>1701</v>
      </c>
      <c r="K381" t="s">
        <v>1702</v>
      </c>
      <c r="L381">
        <v>1346</v>
      </c>
      <c r="N381">
        <v>1009</v>
      </c>
      <c r="O381" t="s">
        <v>222</v>
      </c>
      <c r="P381" t="s">
        <v>222</v>
      </c>
      <c r="Q381">
        <v>1</v>
      </c>
      <c r="W381">
        <v>0</v>
      </c>
      <c r="X381">
        <v>1343467368</v>
      </c>
      <c r="Y381">
        <f>(AT381*1)</f>
        <v>3.0000000000000001E-3</v>
      </c>
      <c r="AA381">
        <v>23.6</v>
      </c>
      <c r="AB381">
        <v>0</v>
      </c>
      <c r="AC381">
        <v>0</v>
      </c>
      <c r="AD381">
        <v>0</v>
      </c>
      <c r="AE381">
        <v>1.61</v>
      </c>
      <c r="AF381">
        <v>0</v>
      </c>
      <c r="AG381">
        <v>0</v>
      </c>
      <c r="AH381">
        <v>0</v>
      </c>
      <c r="AI381">
        <v>14.66</v>
      </c>
      <c r="AJ381">
        <v>1</v>
      </c>
      <c r="AK381">
        <v>1</v>
      </c>
      <c r="AL381">
        <v>1</v>
      </c>
      <c r="AM381">
        <v>2</v>
      </c>
      <c r="AN381">
        <v>0</v>
      </c>
      <c r="AO381">
        <v>1</v>
      </c>
      <c r="AP381">
        <v>1</v>
      </c>
      <c r="AQ381">
        <v>0</v>
      </c>
      <c r="AR381">
        <v>0</v>
      </c>
      <c r="AS381" t="s">
        <v>3</v>
      </c>
      <c r="AT381">
        <v>3.0000000000000001E-3</v>
      </c>
      <c r="AU381" t="s">
        <v>22</v>
      </c>
      <c r="AV381">
        <v>0</v>
      </c>
      <c r="AW381">
        <v>2</v>
      </c>
      <c r="AX381">
        <v>57036597</v>
      </c>
      <c r="AY381">
        <v>1</v>
      </c>
      <c r="AZ381">
        <v>0</v>
      </c>
      <c r="BA381">
        <v>478</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CV381">
        <v>0</v>
      </c>
      <c r="CW381">
        <v>0</v>
      </c>
      <c r="CX381">
        <f>ROUND(Y381*Source!I1051,9)</f>
        <v>9.6000000000000002E-4</v>
      </c>
      <c r="CY381">
        <f t="shared" ref="CY381:CY386" si="199">AA381</f>
        <v>23.6</v>
      </c>
      <c r="CZ381">
        <f t="shared" ref="CZ381:CZ386" si="200">AE381</f>
        <v>1.61</v>
      </c>
      <c r="DA381">
        <f t="shared" ref="DA381:DA386" si="201">AI381</f>
        <v>14.66</v>
      </c>
      <c r="DB381">
        <f>ROUND((ROUND(AT381*CZ381,2)*1),6)</f>
        <v>0</v>
      </c>
      <c r="DC381">
        <f>ROUND((ROUND(AT381*AG381,2)*1),6)</f>
        <v>0</v>
      </c>
      <c r="DD381" t="s">
        <v>3</v>
      </c>
      <c r="DE381" t="s">
        <v>3</v>
      </c>
      <c r="DF381">
        <f t="shared" ref="DF381:DF386" si="202">ROUND(ROUND(AE381*AI381,2)*CX381,2)</f>
        <v>0.02</v>
      </c>
      <c r="DG381">
        <f t="shared" ref="DG381:DG397" si="203">ROUND(ROUND(AF381,2)*CX381,2)</f>
        <v>0</v>
      </c>
      <c r="DH381">
        <f t="shared" ref="DH381:DH398" si="204">ROUND(ROUND(AG381,2)*CX381,2)</f>
        <v>0</v>
      </c>
      <c r="DI381">
        <f t="shared" si="168"/>
        <v>0</v>
      </c>
      <c r="DJ381">
        <f t="shared" ref="DJ381:DJ386" si="205">DF381</f>
        <v>0.02</v>
      </c>
      <c r="DK381">
        <v>0</v>
      </c>
      <c r="DL381" t="s">
        <v>3</v>
      </c>
      <c r="DM381">
        <v>0</v>
      </c>
      <c r="DN381" t="s">
        <v>3</v>
      </c>
      <c r="DO381">
        <v>0</v>
      </c>
    </row>
    <row r="382" spans="1:119" x14ac:dyDescent="0.25">
      <c r="A382">
        <f>ROW(Source!A1051)</f>
        <v>1051</v>
      </c>
      <c r="B382">
        <v>55890823</v>
      </c>
      <c r="C382">
        <v>54979388</v>
      </c>
      <c r="D382">
        <v>55466158</v>
      </c>
      <c r="E382">
        <v>1</v>
      </c>
      <c r="F382">
        <v>1</v>
      </c>
      <c r="G382">
        <v>1081</v>
      </c>
      <c r="H382">
        <v>3</v>
      </c>
      <c r="I382" t="s">
        <v>1703</v>
      </c>
      <c r="J382" t="s">
        <v>1704</v>
      </c>
      <c r="K382" t="s">
        <v>1705</v>
      </c>
      <c r="L382">
        <v>1354</v>
      </c>
      <c r="N382">
        <v>1010</v>
      </c>
      <c r="O382" t="s">
        <v>266</v>
      </c>
      <c r="P382" t="s">
        <v>266</v>
      </c>
      <c r="Q382">
        <v>1</v>
      </c>
      <c r="W382">
        <v>0</v>
      </c>
      <c r="X382">
        <v>-400075818</v>
      </c>
      <c r="Y382">
        <f>(AT382*1)</f>
        <v>0.14000000000000001</v>
      </c>
      <c r="AA382">
        <v>566.61</v>
      </c>
      <c r="AB382">
        <v>0</v>
      </c>
      <c r="AC382">
        <v>0</v>
      </c>
      <c r="AD382">
        <v>0</v>
      </c>
      <c r="AE382">
        <v>48.47</v>
      </c>
      <c r="AF382">
        <v>0</v>
      </c>
      <c r="AG382">
        <v>0</v>
      </c>
      <c r="AH382">
        <v>0</v>
      </c>
      <c r="AI382">
        <v>11.69</v>
      </c>
      <c r="AJ382">
        <v>1</v>
      </c>
      <c r="AK382">
        <v>1</v>
      </c>
      <c r="AL382">
        <v>1</v>
      </c>
      <c r="AM382">
        <v>2</v>
      </c>
      <c r="AN382">
        <v>0</v>
      </c>
      <c r="AO382">
        <v>1</v>
      </c>
      <c r="AP382">
        <v>1</v>
      </c>
      <c r="AQ382">
        <v>0</v>
      </c>
      <c r="AR382">
        <v>0</v>
      </c>
      <c r="AS382" t="s">
        <v>3</v>
      </c>
      <c r="AT382">
        <v>0.14000000000000001</v>
      </c>
      <c r="AU382" t="s">
        <v>22</v>
      </c>
      <c r="AV382">
        <v>0</v>
      </c>
      <c r="AW382">
        <v>2</v>
      </c>
      <c r="AX382">
        <v>57036598</v>
      </c>
      <c r="AY382">
        <v>1</v>
      </c>
      <c r="AZ382">
        <v>0</v>
      </c>
      <c r="BA382">
        <v>479</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CV382">
        <v>0</v>
      </c>
      <c r="CW382">
        <v>0</v>
      </c>
      <c r="CX382">
        <f>ROUND(Y382*Source!I1051,9)</f>
        <v>4.48E-2</v>
      </c>
      <c r="CY382">
        <f t="shared" si="199"/>
        <v>566.61</v>
      </c>
      <c r="CZ382">
        <f t="shared" si="200"/>
        <v>48.47</v>
      </c>
      <c r="DA382">
        <f t="shared" si="201"/>
        <v>11.69</v>
      </c>
      <c r="DB382">
        <f>ROUND((ROUND(AT382*CZ382,2)*1),6)</f>
        <v>6.79</v>
      </c>
      <c r="DC382">
        <f>ROUND((ROUND(AT382*AG382,2)*1),6)</f>
        <v>0</v>
      </c>
      <c r="DD382" t="s">
        <v>3</v>
      </c>
      <c r="DE382" t="s">
        <v>3</v>
      </c>
      <c r="DF382">
        <f t="shared" si="202"/>
        <v>25.38</v>
      </c>
      <c r="DG382">
        <f t="shared" si="203"/>
        <v>0</v>
      </c>
      <c r="DH382">
        <f t="shared" si="204"/>
        <v>0</v>
      </c>
      <c r="DI382">
        <f t="shared" si="168"/>
        <v>0</v>
      </c>
      <c r="DJ382">
        <f t="shared" si="205"/>
        <v>25.38</v>
      </c>
      <c r="DK382">
        <v>0</v>
      </c>
      <c r="DL382" t="s">
        <v>3</v>
      </c>
      <c r="DM382">
        <v>0</v>
      </c>
      <c r="DN382" t="s">
        <v>3</v>
      </c>
      <c r="DO382">
        <v>0</v>
      </c>
    </row>
    <row r="383" spans="1:119" x14ac:dyDescent="0.25">
      <c r="A383">
        <f>ROW(Source!A1051)</f>
        <v>1051</v>
      </c>
      <c r="B383">
        <v>55890823</v>
      </c>
      <c r="C383">
        <v>54979388</v>
      </c>
      <c r="D383">
        <v>55459835</v>
      </c>
      <c r="E383">
        <v>1</v>
      </c>
      <c r="F383">
        <v>1</v>
      </c>
      <c r="G383">
        <v>1081</v>
      </c>
      <c r="H383">
        <v>3</v>
      </c>
      <c r="I383" t="s">
        <v>1706</v>
      </c>
      <c r="J383" t="s">
        <v>1707</v>
      </c>
      <c r="K383" t="s">
        <v>1708</v>
      </c>
      <c r="L383">
        <v>1348</v>
      </c>
      <c r="N383">
        <v>1009</v>
      </c>
      <c r="O383" t="s">
        <v>1092</v>
      </c>
      <c r="P383" t="s">
        <v>1092</v>
      </c>
      <c r="Q383">
        <v>1000</v>
      </c>
      <c r="W383">
        <v>0</v>
      </c>
      <c r="X383">
        <v>-1860917919</v>
      </c>
      <c r="Y383">
        <f>(AT383*1)</f>
        <v>7.9999999999999996E-6</v>
      </c>
      <c r="AA383">
        <v>56975.05</v>
      </c>
      <c r="AB383">
        <v>0</v>
      </c>
      <c r="AC383">
        <v>0</v>
      </c>
      <c r="AD383">
        <v>0</v>
      </c>
      <c r="AE383">
        <v>12521.99</v>
      </c>
      <c r="AF383">
        <v>0</v>
      </c>
      <c r="AG383">
        <v>0</v>
      </c>
      <c r="AH383">
        <v>0</v>
      </c>
      <c r="AI383">
        <v>4.55</v>
      </c>
      <c r="AJ383">
        <v>1</v>
      </c>
      <c r="AK383">
        <v>1</v>
      </c>
      <c r="AL383">
        <v>1</v>
      </c>
      <c r="AM383">
        <v>2</v>
      </c>
      <c r="AN383">
        <v>0</v>
      </c>
      <c r="AO383">
        <v>1</v>
      </c>
      <c r="AP383">
        <v>1</v>
      </c>
      <c r="AQ383">
        <v>0</v>
      </c>
      <c r="AR383">
        <v>0</v>
      </c>
      <c r="AS383" t="s">
        <v>3</v>
      </c>
      <c r="AT383">
        <v>7.9999999999999996E-6</v>
      </c>
      <c r="AU383" t="s">
        <v>22</v>
      </c>
      <c r="AV383">
        <v>0</v>
      </c>
      <c r="AW383">
        <v>2</v>
      </c>
      <c r="AX383">
        <v>57036599</v>
      </c>
      <c r="AY383">
        <v>1</v>
      </c>
      <c r="AZ383">
        <v>0</v>
      </c>
      <c r="BA383">
        <v>480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CV383">
        <v>0</v>
      </c>
      <c r="CW383">
        <v>0</v>
      </c>
      <c r="CX383">
        <f>ROUND(Y383*Source!I1051,9)</f>
        <v>2.5600000000000001E-6</v>
      </c>
      <c r="CY383">
        <f t="shared" si="199"/>
        <v>56975.05</v>
      </c>
      <c r="CZ383">
        <f t="shared" si="200"/>
        <v>12521.99</v>
      </c>
      <c r="DA383">
        <f t="shared" si="201"/>
        <v>4.55</v>
      </c>
      <c r="DB383">
        <f>ROUND((ROUND(AT383*CZ383,2)*1),6)</f>
        <v>0.1</v>
      </c>
      <c r="DC383">
        <f>ROUND((ROUND(AT383*AG383,2)*1),6)</f>
        <v>0</v>
      </c>
      <c r="DD383" t="s">
        <v>3</v>
      </c>
      <c r="DE383" t="s">
        <v>3</v>
      </c>
      <c r="DF383">
        <f t="shared" si="202"/>
        <v>0.15</v>
      </c>
      <c r="DG383">
        <f t="shared" si="203"/>
        <v>0</v>
      </c>
      <c r="DH383">
        <f t="shared" si="204"/>
        <v>0</v>
      </c>
      <c r="DI383">
        <f t="shared" si="168"/>
        <v>0</v>
      </c>
      <c r="DJ383">
        <f t="shared" si="205"/>
        <v>0.15</v>
      </c>
      <c r="DK383">
        <v>0</v>
      </c>
      <c r="DL383" t="s">
        <v>3</v>
      </c>
      <c r="DM383">
        <v>0</v>
      </c>
      <c r="DN383" t="s">
        <v>3</v>
      </c>
      <c r="DO383">
        <v>0</v>
      </c>
    </row>
    <row r="384" spans="1:119" x14ac:dyDescent="0.25">
      <c r="A384">
        <f>ROW(Source!A1051)</f>
        <v>1051</v>
      </c>
      <c r="B384">
        <v>55890823</v>
      </c>
      <c r="C384">
        <v>54979388</v>
      </c>
      <c r="D384">
        <v>55483289</v>
      </c>
      <c r="E384">
        <v>1</v>
      </c>
      <c r="F384">
        <v>1</v>
      </c>
      <c r="G384">
        <v>1081</v>
      </c>
      <c r="H384">
        <v>3</v>
      </c>
      <c r="I384" t="s">
        <v>1289</v>
      </c>
      <c r="J384" t="s">
        <v>1291</v>
      </c>
      <c r="K384" t="s">
        <v>1290</v>
      </c>
      <c r="L384">
        <v>1354</v>
      </c>
      <c r="N384">
        <v>1010</v>
      </c>
      <c r="O384" t="s">
        <v>266</v>
      </c>
      <c r="P384" t="s">
        <v>266</v>
      </c>
      <c r="Q384">
        <v>1</v>
      </c>
      <c r="W384">
        <v>0</v>
      </c>
      <c r="X384">
        <v>-663365894</v>
      </c>
      <c r="Y384">
        <f>(AT384*1)</f>
        <v>34.375</v>
      </c>
      <c r="AA384">
        <v>2812.74</v>
      </c>
      <c r="AB384">
        <v>0</v>
      </c>
      <c r="AC384">
        <v>0</v>
      </c>
      <c r="AD384">
        <v>0</v>
      </c>
      <c r="AE384">
        <v>271.5</v>
      </c>
      <c r="AF384">
        <v>0</v>
      </c>
      <c r="AG384">
        <v>0</v>
      </c>
      <c r="AH384">
        <v>0</v>
      </c>
      <c r="AI384">
        <v>10.36</v>
      </c>
      <c r="AJ384">
        <v>1</v>
      </c>
      <c r="AK384">
        <v>1</v>
      </c>
      <c r="AL384">
        <v>1</v>
      </c>
      <c r="AM384">
        <v>0</v>
      </c>
      <c r="AN384">
        <v>0</v>
      </c>
      <c r="AO384">
        <v>0</v>
      </c>
      <c r="AP384">
        <v>1</v>
      </c>
      <c r="AQ384">
        <v>0</v>
      </c>
      <c r="AR384">
        <v>0</v>
      </c>
      <c r="AS384" t="s">
        <v>3</v>
      </c>
      <c r="AT384">
        <v>34.375</v>
      </c>
      <c r="AU384" t="s">
        <v>22</v>
      </c>
      <c r="AV384">
        <v>0</v>
      </c>
      <c r="AW384">
        <v>1</v>
      </c>
      <c r="AX384">
        <v>-1</v>
      </c>
      <c r="AY384">
        <v>0</v>
      </c>
      <c r="AZ384">
        <v>0</v>
      </c>
      <c r="BA384" t="s">
        <v>3</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CV384">
        <v>0</v>
      </c>
      <c r="CW384">
        <v>0</v>
      </c>
      <c r="CX384">
        <f>ROUND(Y384*Source!I1051,9)</f>
        <v>11</v>
      </c>
      <c r="CY384">
        <f t="shared" si="199"/>
        <v>2812.74</v>
      </c>
      <c r="CZ384">
        <f t="shared" si="200"/>
        <v>271.5</v>
      </c>
      <c r="DA384">
        <f t="shared" si="201"/>
        <v>10.36</v>
      </c>
      <c r="DB384">
        <f>ROUND((ROUND(AT384*CZ384,2)*1),6)</f>
        <v>9332.81</v>
      </c>
      <c r="DC384">
        <f>ROUND((ROUND(AT384*AG384,2)*1),6)</f>
        <v>0</v>
      </c>
      <c r="DD384" t="s">
        <v>3</v>
      </c>
      <c r="DE384" t="s">
        <v>3</v>
      </c>
      <c r="DF384">
        <f t="shared" si="202"/>
        <v>30940.14</v>
      </c>
      <c r="DG384">
        <f t="shared" si="203"/>
        <v>0</v>
      </c>
      <c r="DH384">
        <f t="shared" si="204"/>
        <v>0</v>
      </c>
      <c r="DI384">
        <f t="shared" si="168"/>
        <v>0</v>
      </c>
      <c r="DJ384">
        <f t="shared" si="205"/>
        <v>30940.14</v>
      </c>
      <c r="DK384">
        <v>0</v>
      </c>
      <c r="DL384" t="s">
        <v>3</v>
      </c>
      <c r="DM384">
        <v>0</v>
      </c>
      <c r="DN384" t="s">
        <v>3</v>
      </c>
      <c r="DO384">
        <v>0</v>
      </c>
    </row>
    <row r="385" spans="1:119" x14ac:dyDescent="0.25">
      <c r="A385">
        <f>ROW(Source!A1051)</f>
        <v>1051</v>
      </c>
      <c r="B385">
        <v>55890823</v>
      </c>
      <c r="C385">
        <v>54979388</v>
      </c>
      <c r="D385">
        <v>55469222</v>
      </c>
      <c r="E385">
        <v>1</v>
      </c>
      <c r="F385">
        <v>1</v>
      </c>
      <c r="G385">
        <v>1081</v>
      </c>
      <c r="H385">
        <v>3</v>
      </c>
      <c r="I385" t="s">
        <v>1709</v>
      </c>
      <c r="J385" t="s">
        <v>1710</v>
      </c>
      <c r="K385" t="s">
        <v>1711</v>
      </c>
      <c r="L385">
        <v>1354</v>
      </c>
      <c r="N385">
        <v>1010</v>
      </c>
      <c r="O385" t="s">
        <v>266</v>
      </c>
      <c r="P385" t="s">
        <v>266</v>
      </c>
      <c r="Q385">
        <v>1</v>
      </c>
      <c r="W385">
        <v>0</v>
      </c>
      <c r="X385">
        <v>-1452932200</v>
      </c>
      <c r="Y385">
        <f>(AT385*1)</f>
        <v>1.02</v>
      </c>
      <c r="AA385">
        <v>13.39</v>
      </c>
      <c r="AB385">
        <v>0</v>
      </c>
      <c r="AC385">
        <v>0</v>
      </c>
      <c r="AD385">
        <v>0</v>
      </c>
      <c r="AE385">
        <v>4.3600000000000003</v>
      </c>
      <c r="AF385">
        <v>0</v>
      </c>
      <c r="AG385">
        <v>0</v>
      </c>
      <c r="AH385">
        <v>0</v>
      </c>
      <c r="AI385">
        <v>3.07</v>
      </c>
      <c r="AJ385">
        <v>1</v>
      </c>
      <c r="AK385">
        <v>1</v>
      </c>
      <c r="AL385">
        <v>1</v>
      </c>
      <c r="AM385">
        <v>2</v>
      </c>
      <c r="AN385">
        <v>0</v>
      </c>
      <c r="AO385">
        <v>1</v>
      </c>
      <c r="AP385">
        <v>1</v>
      </c>
      <c r="AQ385">
        <v>0</v>
      </c>
      <c r="AR385">
        <v>0</v>
      </c>
      <c r="AS385" t="s">
        <v>3</v>
      </c>
      <c r="AT385">
        <v>1.02</v>
      </c>
      <c r="AU385" t="s">
        <v>22</v>
      </c>
      <c r="AV385">
        <v>0</v>
      </c>
      <c r="AW385">
        <v>2</v>
      </c>
      <c r="AX385">
        <v>57036600</v>
      </c>
      <c r="AY385">
        <v>1</v>
      </c>
      <c r="AZ385">
        <v>0</v>
      </c>
      <c r="BA385">
        <v>481</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CV385">
        <v>0</v>
      </c>
      <c r="CW385">
        <v>0</v>
      </c>
      <c r="CX385">
        <f>ROUND(Y385*Source!I1051,9)</f>
        <v>0.32640000000000002</v>
      </c>
      <c r="CY385">
        <f t="shared" si="199"/>
        <v>13.39</v>
      </c>
      <c r="CZ385">
        <f t="shared" si="200"/>
        <v>4.3600000000000003</v>
      </c>
      <c r="DA385">
        <f t="shared" si="201"/>
        <v>3.07</v>
      </c>
      <c r="DB385">
        <f>ROUND((ROUND(AT385*CZ385,2)*1),6)</f>
        <v>4.45</v>
      </c>
      <c r="DC385">
        <f>ROUND((ROUND(AT385*AG385,2)*1),6)</f>
        <v>0</v>
      </c>
      <c r="DD385" t="s">
        <v>3</v>
      </c>
      <c r="DE385" t="s">
        <v>3</v>
      </c>
      <c r="DF385">
        <f t="shared" si="202"/>
        <v>4.37</v>
      </c>
      <c r="DG385">
        <f t="shared" si="203"/>
        <v>0</v>
      </c>
      <c r="DH385">
        <f t="shared" si="204"/>
        <v>0</v>
      </c>
      <c r="DI385">
        <f t="shared" ref="DI385:DI448" si="206">ROUND(ROUND(AH385,2)*CX385,2)</f>
        <v>0</v>
      </c>
      <c r="DJ385">
        <f t="shared" si="205"/>
        <v>4.37</v>
      </c>
      <c r="DK385">
        <v>0</v>
      </c>
      <c r="DL385" t="s">
        <v>3</v>
      </c>
      <c r="DM385">
        <v>0</v>
      </c>
      <c r="DN385" t="s">
        <v>3</v>
      </c>
      <c r="DO385">
        <v>0</v>
      </c>
    </row>
    <row r="386" spans="1:119" x14ac:dyDescent="0.25">
      <c r="A386">
        <f>ROW(Source!A1051)</f>
        <v>1051</v>
      </c>
      <c r="B386">
        <v>55890823</v>
      </c>
      <c r="C386">
        <v>54979388</v>
      </c>
      <c r="D386">
        <v>55469490</v>
      </c>
      <c r="E386">
        <v>1</v>
      </c>
      <c r="F386">
        <v>1</v>
      </c>
      <c r="G386">
        <v>1081</v>
      </c>
      <c r="H386">
        <v>3</v>
      </c>
      <c r="I386" t="s">
        <v>1034</v>
      </c>
      <c r="J386" t="s">
        <v>1036</v>
      </c>
      <c r="K386" t="s">
        <v>1035</v>
      </c>
      <c r="L386">
        <v>1355</v>
      </c>
      <c r="N386">
        <v>1010</v>
      </c>
      <c r="O386" t="s">
        <v>40</v>
      </c>
      <c r="P386" t="s">
        <v>40</v>
      </c>
      <c r="Q386">
        <v>100</v>
      </c>
      <c r="W386">
        <v>0</v>
      </c>
      <c r="X386">
        <v>-630890957</v>
      </c>
      <c r="Y386">
        <f>AT386</f>
        <v>0.1875</v>
      </c>
      <c r="AA386">
        <v>335.14</v>
      </c>
      <c r="AB386">
        <v>0</v>
      </c>
      <c r="AC386">
        <v>0</v>
      </c>
      <c r="AD386">
        <v>0</v>
      </c>
      <c r="AE386">
        <v>38.700000000000003</v>
      </c>
      <c r="AF386">
        <v>0</v>
      </c>
      <c r="AG386">
        <v>0</v>
      </c>
      <c r="AH386">
        <v>0</v>
      </c>
      <c r="AI386">
        <v>8.66</v>
      </c>
      <c r="AJ386">
        <v>1</v>
      </c>
      <c r="AK386">
        <v>1</v>
      </c>
      <c r="AL386">
        <v>1</v>
      </c>
      <c r="AM386">
        <v>0</v>
      </c>
      <c r="AN386">
        <v>0</v>
      </c>
      <c r="AO386">
        <v>0</v>
      </c>
      <c r="AP386">
        <v>1</v>
      </c>
      <c r="AQ386">
        <v>0</v>
      </c>
      <c r="AR386">
        <v>0</v>
      </c>
      <c r="AS386" t="s">
        <v>3</v>
      </c>
      <c r="AT386">
        <v>0.1875</v>
      </c>
      <c r="AU386" t="s">
        <v>3</v>
      </c>
      <c r="AV386">
        <v>0</v>
      </c>
      <c r="AW386">
        <v>1</v>
      </c>
      <c r="AX386">
        <v>-1</v>
      </c>
      <c r="AY386">
        <v>0</v>
      </c>
      <c r="AZ386">
        <v>0</v>
      </c>
      <c r="BA386" t="s">
        <v>3</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CV386">
        <v>0</v>
      </c>
      <c r="CW386">
        <v>0</v>
      </c>
      <c r="CX386">
        <f>ROUND(Y386*Source!I1051,9)</f>
        <v>0.06</v>
      </c>
      <c r="CY386">
        <f t="shared" si="199"/>
        <v>335.14</v>
      </c>
      <c r="CZ386">
        <f t="shared" si="200"/>
        <v>38.700000000000003</v>
      </c>
      <c r="DA386">
        <f t="shared" si="201"/>
        <v>8.66</v>
      </c>
      <c r="DB386">
        <f>ROUND(ROUND(AT386*CZ386,2),6)</f>
        <v>7.26</v>
      </c>
      <c r="DC386">
        <f>ROUND(ROUND(AT386*AG386,2),6)</f>
        <v>0</v>
      </c>
      <c r="DD386" t="s">
        <v>3</v>
      </c>
      <c r="DE386" t="s">
        <v>3</v>
      </c>
      <c r="DF386">
        <f t="shared" si="202"/>
        <v>20.11</v>
      </c>
      <c r="DG386">
        <f t="shared" si="203"/>
        <v>0</v>
      </c>
      <c r="DH386">
        <f t="shared" si="204"/>
        <v>0</v>
      </c>
      <c r="DI386">
        <f t="shared" si="206"/>
        <v>0</v>
      </c>
      <c r="DJ386">
        <f t="shared" si="205"/>
        <v>20.11</v>
      </c>
      <c r="DK386">
        <v>0</v>
      </c>
      <c r="DL386" t="s">
        <v>3</v>
      </c>
      <c r="DM386">
        <v>0</v>
      </c>
      <c r="DN386" t="s">
        <v>3</v>
      </c>
      <c r="DO386">
        <v>0</v>
      </c>
    </row>
    <row r="387" spans="1:119" x14ac:dyDescent="0.25">
      <c r="A387">
        <f>ROW(Source!A1105)</f>
        <v>1105</v>
      </c>
      <c r="B387">
        <v>54971259</v>
      </c>
      <c r="C387">
        <v>55890928</v>
      </c>
      <c r="D387">
        <v>55424304</v>
      </c>
      <c r="E387">
        <v>1081</v>
      </c>
      <c r="F387">
        <v>1</v>
      </c>
      <c r="G387">
        <v>1081</v>
      </c>
      <c r="H387">
        <v>1</v>
      </c>
      <c r="I387" t="s">
        <v>1552</v>
      </c>
      <c r="J387" t="s">
        <v>3</v>
      </c>
      <c r="K387" t="s">
        <v>1553</v>
      </c>
      <c r="L387">
        <v>1191</v>
      </c>
      <c r="N387">
        <v>1013</v>
      </c>
      <c r="O387" t="s">
        <v>1554</v>
      </c>
      <c r="P387" t="s">
        <v>1554</v>
      </c>
      <c r="Q387">
        <v>1</v>
      </c>
      <c r="W387">
        <v>0</v>
      </c>
      <c r="X387">
        <v>476480486</v>
      </c>
      <c r="Y387">
        <f>(AT387*1.2)</f>
        <v>6.444</v>
      </c>
      <c r="AA387">
        <v>0</v>
      </c>
      <c r="AB387">
        <v>0</v>
      </c>
      <c r="AC387">
        <v>0</v>
      </c>
      <c r="AD387">
        <v>0</v>
      </c>
      <c r="AE387">
        <v>0</v>
      </c>
      <c r="AF387">
        <v>0</v>
      </c>
      <c r="AG387">
        <v>0</v>
      </c>
      <c r="AH387">
        <v>0</v>
      </c>
      <c r="AI387">
        <v>1</v>
      </c>
      <c r="AJ387">
        <v>1</v>
      </c>
      <c r="AK387">
        <v>1</v>
      </c>
      <c r="AL387">
        <v>1</v>
      </c>
      <c r="AM387">
        <v>-2</v>
      </c>
      <c r="AN387">
        <v>0</v>
      </c>
      <c r="AO387">
        <v>1</v>
      </c>
      <c r="AP387">
        <v>1</v>
      </c>
      <c r="AQ387">
        <v>0</v>
      </c>
      <c r="AR387">
        <v>0</v>
      </c>
      <c r="AS387" t="s">
        <v>3</v>
      </c>
      <c r="AT387">
        <v>5.37</v>
      </c>
      <c r="AU387" t="s">
        <v>42</v>
      </c>
      <c r="AV387">
        <v>1</v>
      </c>
      <c r="AW387">
        <v>2</v>
      </c>
      <c r="AX387">
        <v>55890931</v>
      </c>
      <c r="AY387">
        <v>1</v>
      </c>
      <c r="AZ387">
        <v>0</v>
      </c>
      <c r="BA387">
        <v>487</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CU387">
        <f>ROUND(AT387*Source!I1105*AH387*AL387,2)</f>
        <v>0</v>
      </c>
      <c r="CV387">
        <f>ROUND(Y387*Source!I1105,9)</f>
        <v>51.552</v>
      </c>
      <c r="CW387">
        <v>0</v>
      </c>
      <c r="CX387">
        <f>ROUND(Y387*Source!I1105,9)</f>
        <v>51.552</v>
      </c>
      <c r="CY387">
        <f>AD387</f>
        <v>0</v>
      </c>
      <c r="CZ387">
        <f>AH387</f>
        <v>0</v>
      </c>
      <c r="DA387">
        <f>AL387</f>
        <v>1</v>
      </c>
      <c r="DB387">
        <f>ROUND((ROUND(AT387*CZ387,2)*1.2),6)</f>
        <v>0</v>
      </c>
      <c r="DC387">
        <f>ROUND((ROUND(AT387*AG387,2)*1.2),6)</f>
        <v>0</v>
      </c>
      <c r="DD387" t="s">
        <v>3</v>
      </c>
      <c r="DE387" t="s">
        <v>3</v>
      </c>
      <c r="DF387">
        <f>ROUND(ROUND(AE387,2)*CX387,2)</f>
        <v>0</v>
      </c>
      <c r="DG387">
        <f t="shared" si="203"/>
        <v>0</v>
      </c>
      <c r="DH387">
        <f t="shared" si="204"/>
        <v>0</v>
      </c>
      <c r="DI387">
        <f t="shared" si="206"/>
        <v>0</v>
      </c>
      <c r="DJ387">
        <f>DI387</f>
        <v>0</v>
      </c>
      <c r="DK387">
        <v>0</v>
      </c>
      <c r="DL387" t="s">
        <v>3</v>
      </c>
      <c r="DM387">
        <v>0</v>
      </c>
      <c r="DN387" t="s">
        <v>3</v>
      </c>
      <c r="DO387">
        <v>0</v>
      </c>
    </row>
    <row r="388" spans="1:119" x14ac:dyDescent="0.25">
      <c r="A388">
        <f>ROW(Source!A1105)</f>
        <v>1105</v>
      </c>
      <c r="B388">
        <v>54971259</v>
      </c>
      <c r="C388">
        <v>55890928</v>
      </c>
      <c r="D388">
        <v>55459873</v>
      </c>
      <c r="E388">
        <v>1</v>
      </c>
      <c r="F388">
        <v>1</v>
      </c>
      <c r="G388">
        <v>1081</v>
      </c>
      <c r="H388">
        <v>3</v>
      </c>
      <c r="I388" t="s">
        <v>1613</v>
      </c>
      <c r="J388" t="s">
        <v>1614</v>
      </c>
      <c r="K388" t="s">
        <v>1615</v>
      </c>
      <c r="L388">
        <v>1348</v>
      </c>
      <c r="N388">
        <v>1009</v>
      </c>
      <c r="O388" t="s">
        <v>1092</v>
      </c>
      <c r="P388" t="s">
        <v>1092</v>
      </c>
      <c r="Q388">
        <v>1000</v>
      </c>
      <c r="W388">
        <v>0</v>
      </c>
      <c r="X388">
        <v>-1448251497</v>
      </c>
      <c r="Y388">
        <f>(AT388*1)</f>
        <v>2.0000000000000002E-5</v>
      </c>
      <c r="AA388">
        <v>18495.41</v>
      </c>
      <c r="AB388">
        <v>0</v>
      </c>
      <c r="AC388">
        <v>0</v>
      </c>
      <c r="AD388">
        <v>0</v>
      </c>
      <c r="AE388">
        <v>18495.41</v>
      </c>
      <c r="AF388">
        <v>0</v>
      </c>
      <c r="AG388">
        <v>0</v>
      </c>
      <c r="AH388">
        <v>0</v>
      </c>
      <c r="AI388">
        <v>1</v>
      </c>
      <c r="AJ388">
        <v>1</v>
      </c>
      <c r="AK388">
        <v>1</v>
      </c>
      <c r="AL388">
        <v>1</v>
      </c>
      <c r="AM388">
        <v>-2</v>
      </c>
      <c r="AN388">
        <v>0</v>
      </c>
      <c r="AO388">
        <v>1</v>
      </c>
      <c r="AP388">
        <v>1</v>
      </c>
      <c r="AQ388">
        <v>0</v>
      </c>
      <c r="AR388">
        <v>0</v>
      </c>
      <c r="AS388" t="s">
        <v>3</v>
      </c>
      <c r="AT388">
        <v>2.0000000000000002E-5</v>
      </c>
      <c r="AU388" t="s">
        <v>22</v>
      </c>
      <c r="AV388">
        <v>0</v>
      </c>
      <c r="AW388">
        <v>2</v>
      </c>
      <c r="AX388">
        <v>55890932</v>
      </c>
      <c r="AY388">
        <v>1</v>
      </c>
      <c r="AZ388">
        <v>0</v>
      </c>
      <c r="BA388">
        <v>488</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CV388">
        <v>0</v>
      </c>
      <c r="CW388">
        <v>0</v>
      </c>
      <c r="CX388">
        <f>ROUND(Y388*Source!I1105,9)</f>
        <v>1.6000000000000001E-4</v>
      </c>
      <c r="CY388">
        <f>AA388</f>
        <v>18495.41</v>
      </c>
      <c r="CZ388">
        <f>AE388</f>
        <v>18495.41</v>
      </c>
      <c r="DA388">
        <f>AI388</f>
        <v>1</v>
      </c>
      <c r="DB388">
        <f>ROUND((ROUND(AT388*CZ388,2)*1),6)</f>
        <v>0.37</v>
      </c>
      <c r="DC388">
        <f>ROUND((ROUND(AT388*AG388,2)*1),6)</f>
        <v>0</v>
      </c>
      <c r="DD388" t="s">
        <v>3</v>
      </c>
      <c r="DE388" t="s">
        <v>3</v>
      </c>
      <c r="DF388">
        <f>ROUND(ROUND(AE388,2)*CX388,2)</f>
        <v>2.96</v>
      </c>
      <c r="DG388">
        <f t="shared" si="203"/>
        <v>0</v>
      </c>
      <c r="DH388">
        <f t="shared" si="204"/>
        <v>0</v>
      </c>
      <c r="DI388">
        <f t="shared" si="206"/>
        <v>0</v>
      </c>
      <c r="DJ388">
        <f>DF388</f>
        <v>2.96</v>
      </c>
      <c r="DK388">
        <v>0</v>
      </c>
      <c r="DL388" t="s">
        <v>3</v>
      </c>
      <c r="DM388">
        <v>0</v>
      </c>
      <c r="DN388" t="s">
        <v>3</v>
      </c>
      <c r="DO388">
        <v>0</v>
      </c>
    </row>
    <row r="389" spans="1:119" x14ac:dyDescent="0.25">
      <c r="A389">
        <f>ROW(Source!A1106)</f>
        <v>1106</v>
      </c>
      <c r="B389">
        <v>55890823</v>
      </c>
      <c r="C389">
        <v>55890928</v>
      </c>
      <c r="D389">
        <v>55424304</v>
      </c>
      <c r="E389">
        <v>1081</v>
      </c>
      <c r="F389">
        <v>1</v>
      </c>
      <c r="G389">
        <v>1081</v>
      </c>
      <c r="H389">
        <v>1</v>
      </c>
      <c r="I389" t="s">
        <v>1552</v>
      </c>
      <c r="J389" t="s">
        <v>3</v>
      </c>
      <c r="K389" t="s">
        <v>1553</v>
      </c>
      <c r="L389">
        <v>1191</v>
      </c>
      <c r="N389">
        <v>1013</v>
      </c>
      <c r="O389" t="s">
        <v>1554</v>
      </c>
      <c r="P389" t="s">
        <v>1554</v>
      </c>
      <c r="Q389">
        <v>1</v>
      </c>
      <c r="W389">
        <v>0</v>
      </c>
      <c r="X389">
        <v>476480486</v>
      </c>
      <c r="Y389">
        <f>(AT389*1.2)</f>
        <v>6.444</v>
      </c>
      <c r="AA389">
        <v>0</v>
      </c>
      <c r="AB389">
        <v>0</v>
      </c>
      <c r="AC389">
        <v>0</v>
      </c>
      <c r="AD389">
        <v>0</v>
      </c>
      <c r="AE389">
        <v>0</v>
      </c>
      <c r="AF389">
        <v>0</v>
      </c>
      <c r="AG389">
        <v>0</v>
      </c>
      <c r="AH389">
        <v>0</v>
      </c>
      <c r="AI389">
        <v>1</v>
      </c>
      <c r="AJ389">
        <v>1</v>
      </c>
      <c r="AK389">
        <v>1</v>
      </c>
      <c r="AL389">
        <v>1</v>
      </c>
      <c r="AM389">
        <v>5</v>
      </c>
      <c r="AN389">
        <v>0</v>
      </c>
      <c r="AO389">
        <v>1</v>
      </c>
      <c r="AP389">
        <v>1</v>
      </c>
      <c r="AQ389">
        <v>0</v>
      </c>
      <c r="AR389">
        <v>0</v>
      </c>
      <c r="AS389" t="s">
        <v>3</v>
      </c>
      <c r="AT389">
        <v>5.37</v>
      </c>
      <c r="AU389" t="s">
        <v>42</v>
      </c>
      <c r="AV389">
        <v>1</v>
      </c>
      <c r="AW389">
        <v>2</v>
      </c>
      <c r="AX389">
        <v>55890931</v>
      </c>
      <c r="AY389">
        <v>1</v>
      </c>
      <c r="AZ389">
        <v>0</v>
      </c>
      <c r="BA389">
        <v>489</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CU389">
        <f>ROUND(AT389*Source!I1106*AH389*AL389,2)</f>
        <v>0</v>
      </c>
      <c r="CV389">
        <f>ROUND(Y389*Source!I1106,9)</f>
        <v>51.552</v>
      </c>
      <c r="CW389">
        <v>0</v>
      </c>
      <c r="CX389">
        <f>ROUND(Y389*Source!I1106,9)</f>
        <v>51.552</v>
      </c>
      <c r="CY389">
        <f>AD389</f>
        <v>0</v>
      </c>
      <c r="CZ389">
        <f>AH389</f>
        <v>0</v>
      </c>
      <c r="DA389">
        <f>AL389</f>
        <v>1</v>
      </c>
      <c r="DB389">
        <f>ROUND((ROUND(AT389*CZ389,2)*1.2),6)</f>
        <v>0</v>
      </c>
      <c r="DC389">
        <f>ROUND((ROUND(AT389*AG389,2)*1.2),6)</f>
        <v>0</v>
      </c>
      <c r="DD389" t="s">
        <v>3</v>
      </c>
      <c r="DE389" t="s">
        <v>3</v>
      </c>
      <c r="DF389">
        <f>ROUND(ROUND(AE389,2)*CX389,2)</f>
        <v>0</v>
      </c>
      <c r="DG389">
        <f t="shared" si="203"/>
        <v>0</v>
      </c>
      <c r="DH389">
        <f t="shared" si="204"/>
        <v>0</v>
      </c>
      <c r="DI389">
        <f t="shared" si="206"/>
        <v>0</v>
      </c>
      <c r="DJ389">
        <f>DI389</f>
        <v>0</v>
      </c>
      <c r="DK389">
        <v>0</v>
      </c>
      <c r="DL389" t="s">
        <v>3</v>
      </c>
      <c r="DM389">
        <v>0</v>
      </c>
      <c r="DN389" t="s">
        <v>3</v>
      </c>
      <c r="DO389">
        <v>0</v>
      </c>
    </row>
    <row r="390" spans="1:119" x14ac:dyDescent="0.25">
      <c r="A390">
        <f>ROW(Source!A1106)</f>
        <v>1106</v>
      </c>
      <c r="B390">
        <v>55890823</v>
      </c>
      <c r="C390">
        <v>55890928</v>
      </c>
      <c r="D390">
        <v>55459873</v>
      </c>
      <c r="E390">
        <v>1</v>
      </c>
      <c r="F390">
        <v>1</v>
      </c>
      <c r="G390">
        <v>1081</v>
      </c>
      <c r="H390">
        <v>3</v>
      </c>
      <c r="I390" t="s">
        <v>1613</v>
      </c>
      <c r="J390" t="s">
        <v>1614</v>
      </c>
      <c r="K390" t="s">
        <v>1615</v>
      </c>
      <c r="L390">
        <v>1348</v>
      </c>
      <c r="N390">
        <v>1009</v>
      </c>
      <c r="O390" t="s">
        <v>1092</v>
      </c>
      <c r="P390" t="s">
        <v>1092</v>
      </c>
      <c r="Q390">
        <v>1000</v>
      </c>
      <c r="W390">
        <v>0</v>
      </c>
      <c r="X390">
        <v>-1448251497</v>
      </c>
      <c r="Y390">
        <f>(AT390*1)</f>
        <v>2.0000000000000002E-5</v>
      </c>
      <c r="AA390">
        <v>101169.89</v>
      </c>
      <c r="AB390">
        <v>0</v>
      </c>
      <c r="AC390">
        <v>0</v>
      </c>
      <c r="AD390">
        <v>0</v>
      </c>
      <c r="AE390">
        <v>18495.41</v>
      </c>
      <c r="AF390">
        <v>0</v>
      </c>
      <c r="AG390">
        <v>0</v>
      </c>
      <c r="AH390">
        <v>0</v>
      </c>
      <c r="AI390">
        <v>5.47</v>
      </c>
      <c r="AJ390">
        <v>1</v>
      </c>
      <c r="AK390">
        <v>1</v>
      </c>
      <c r="AL390">
        <v>1</v>
      </c>
      <c r="AM390">
        <v>2</v>
      </c>
      <c r="AN390">
        <v>0</v>
      </c>
      <c r="AO390">
        <v>1</v>
      </c>
      <c r="AP390">
        <v>1</v>
      </c>
      <c r="AQ390">
        <v>0</v>
      </c>
      <c r="AR390">
        <v>0</v>
      </c>
      <c r="AS390" t="s">
        <v>3</v>
      </c>
      <c r="AT390">
        <v>2.0000000000000002E-5</v>
      </c>
      <c r="AU390" t="s">
        <v>22</v>
      </c>
      <c r="AV390">
        <v>0</v>
      </c>
      <c r="AW390">
        <v>2</v>
      </c>
      <c r="AX390">
        <v>55890932</v>
      </c>
      <c r="AY390">
        <v>1</v>
      </c>
      <c r="AZ390">
        <v>0</v>
      </c>
      <c r="BA390">
        <v>490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CV390">
        <v>0</v>
      </c>
      <c r="CW390">
        <v>0</v>
      </c>
      <c r="CX390">
        <f>ROUND(Y390*Source!I1106,9)</f>
        <v>1.6000000000000001E-4</v>
      </c>
      <c r="CY390">
        <f>AA390</f>
        <v>101169.89</v>
      </c>
      <c r="CZ390">
        <f>AE390</f>
        <v>18495.41</v>
      </c>
      <c r="DA390">
        <f>AI390</f>
        <v>5.47</v>
      </c>
      <c r="DB390">
        <f>ROUND((ROUND(AT390*CZ390,2)*1),6)</f>
        <v>0.37</v>
      </c>
      <c r="DC390">
        <f>ROUND((ROUND(AT390*AG390,2)*1),6)</f>
        <v>0</v>
      </c>
      <c r="DD390" t="s">
        <v>3</v>
      </c>
      <c r="DE390" t="s">
        <v>3</v>
      </c>
      <c r="DF390">
        <f>ROUND(ROUND(AE390*AI390,2)*CX390,2)</f>
        <v>16.190000000000001</v>
      </c>
      <c r="DG390">
        <f t="shared" si="203"/>
        <v>0</v>
      </c>
      <c r="DH390">
        <f t="shared" si="204"/>
        <v>0</v>
      </c>
      <c r="DI390">
        <f t="shared" si="206"/>
        <v>0</v>
      </c>
      <c r="DJ390">
        <f>DF390</f>
        <v>16.190000000000001</v>
      </c>
      <c r="DK390">
        <v>0</v>
      </c>
      <c r="DL390" t="s">
        <v>3</v>
      </c>
      <c r="DM390">
        <v>0</v>
      </c>
      <c r="DN390" t="s">
        <v>3</v>
      </c>
      <c r="DO390">
        <v>0</v>
      </c>
    </row>
    <row r="391" spans="1:119" x14ac:dyDescent="0.25">
      <c r="A391">
        <f>ROW(Source!A1109)</f>
        <v>1109</v>
      </c>
      <c r="B391">
        <v>54971259</v>
      </c>
      <c r="C391">
        <v>55890944</v>
      </c>
      <c r="D391">
        <v>55424304</v>
      </c>
      <c r="E391">
        <v>1081</v>
      </c>
      <c r="F391">
        <v>1</v>
      </c>
      <c r="G391">
        <v>1081</v>
      </c>
      <c r="H391">
        <v>1</v>
      </c>
      <c r="I391" t="s">
        <v>1552</v>
      </c>
      <c r="J391" t="s">
        <v>3</v>
      </c>
      <c r="K391" t="s">
        <v>1553</v>
      </c>
      <c r="L391">
        <v>1191</v>
      </c>
      <c r="N391">
        <v>1013</v>
      </c>
      <c r="O391" t="s">
        <v>1554</v>
      </c>
      <c r="P391" t="s">
        <v>1554</v>
      </c>
      <c r="Q391">
        <v>1</v>
      </c>
      <c r="W391">
        <v>0</v>
      </c>
      <c r="X391">
        <v>476480486</v>
      </c>
      <c r="Y391">
        <f>(AT391*1.2)</f>
        <v>49.440000000000005</v>
      </c>
      <c r="AA391">
        <v>0</v>
      </c>
      <c r="AB391">
        <v>0</v>
      </c>
      <c r="AC391">
        <v>0</v>
      </c>
      <c r="AD391">
        <v>0</v>
      </c>
      <c r="AE391">
        <v>0</v>
      </c>
      <c r="AF391">
        <v>0</v>
      </c>
      <c r="AG391">
        <v>0</v>
      </c>
      <c r="AH391">
        <v>0</v>
      </c>
      <c r="AI391">
        <v>1</v>
      </c>
      <c r="AJ391">
        <v>1</v>
      </c>
      <c r="AK391">
        <v>1</v>
      </c>
      <c r="AL391">
        <v>1</v>
      </c>
      <c r="AM391">
        <v>-2</v>
      </c>
      <c r="AN391">
        <v>0</v>
      </c>
      <c r="AO391">
        <v>1</v>
      </c>
      <c r="AP391">
        <v>1</v>
      </c>
      <c r="AQ391">
        <v>0</v>
      </c>
      <c r="AR391">
        <v>0</v>
      </c>
      <c r="AS391" t="s">
        <v>3</v>
      </c>
      <c r="AT391">
        <v>41.2</v>
      </c>
      <c r="AU391" t="s">
        <v>42</v>
      </c>
      <c r="AV391">
        <v>1</v>
      </c>
      <c r="AW391">
        <v>2</v>
      </c>
      <c r="AX391">
        <v>55890945</v>
      </c>
      <c r="AY391">
        <v>1</v>
      </c>
      <c r="AZ391">
        <v>0</v>
      </c>
      <c r="BA391">
        <v>491</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CU391">
        <f>ROUND(AT391*Source!I1109*AH391*AL391,2)</f>
        <v>0</v>
      </c>
      <c r="CV391">
        <f>ROUND(Y391*Source!I1109,9)</f>
        <v>3.9552</v>
      </c>
      <c r="CW391">
        <v>0</v>
      </c>
      <c r="CX391">
        <f>ROUND(Y391*Source!I1109,9)</f>
        <v>3.9552</v>
      </c>
      <c r="CY391">
        <f>AD391</f>
        <v>0</v>
      </c>
      <c r="CZ391">
        <f>AH391</f>
        <v>0</v>
      </c>
      <c r="DA391">
        <f>AL391</f>
        <v>1</v>
      </c>
      <c r="DB391">
        <f>ROUND((ROUND(AT391*CZ391,2)*1.2),6)</f>
        <v>0</v>
      </c>
      <c r="DC391">
        <f>ROUND((ROUND(AT391*AG391,2)*1.2),6)</f>
        <v>0</v>
      </c>
      <c r="DD391" t="s">
        <v>3</v>
      </c>
      <c r="DE391" t="s">
        <v>3</v>
      </c>
      <c r="DF391">
        <f t="shared" ref="DF391:DF399" si="207">ROUND(ROUND(AE391,2)*CX391,2)</f>
        <v>0</v>
      </c>
      <c r="DG391">
        <f t="shared" si="203"/>
        <v>0</v>
      </c>
      <c r="DH391">
        <f t="shared" si="204"/>
        <v>0</v>
      </c>
      <c r="DI391">
        <f t="shared" si="206"/>
        <v>0</v>
      </c>
      <c r="DJ391">
        <f>DI391</f>
        <v>0</v>
      </c>
      <c r="DK391">
        <v>0</v>
      </c>
      <c r="DL391" t="s">
        <v>3</v>
      </c>
      <c r="DM391">
        <v>0</v>
      </c>
      <c r="DN391" t="s">
        <v>3</v>
      </c>
      <c r="DO391">
        <v>0</v>
      </c>
    </row>
    <row r="392" spans="1:119" x14ac:dyDescent="0.25">
      <c r="A392">
        <f>ROW(Source!A1109)</f>
        <v>1109</v>
      </c>
      <c r="B392">
        <v>54971259</v>
      </c>
      <c r="C392">
        <v>55890944</v>
      </c>
      <c r="D392">
        <v>55489910</v>
      </c>
      <c r="E392">
        <v>1</v>
      </c>
      <c r="F392">
        <v>1</v>
      </c>
      <c r="G392">
        <v>1081</v>
      </c>
      <c r="H392">
        <v>2</v>
      </c>
      <c r="I392" t="s">
        <v>1580</v>
      </c>
      <c r="J392" t="s">
        <v>1581</v>
      </c>
      <c r="K392" t="s">
        <v>1582</v>
      </c>
      <c r="L392">
        <v>1368</v>
      </c>
      <c r="N392">
        <v>1011</v>
      </c>
      <c r="O392" t="s">
        <v>1558</v>
      </c>
      <c r="P392" t="s">
        <v>1558</v>
      </c>
      <c r="Q392">
        <v>1</v>
      </c>
      <c r="W392">
        <v>0</v>
      </c>
      <c r="X392">
        <v>1498588441</v>
      </c>
      <c r="Y392">
        <f>(AT392*1.2)</f>
        <v>0.192</v>
      </c>
      <c r="AA392">
        <v>0</v>
      </c>
      <c r="AB392">
        <v>7.44</v>
      </c>
      <c r="AC392">
        <v>0</v>
      </c>
      <c r="AD392">
        <v>0</v>
      </c>
      <c r="AE392">
        <v>0</v>
      </c>
      <c r="AF392">
        <v>7.11</v>
      </c>
      <c r="AG392">
        <v>0</v>
      </c>
      <c r="AH392">
        <v>0</v>
      </c>
      <c r="AI392">
        <v>1</v>
      </c>
      <c r="AJ392">
        <v>1</v>
      </c>
      <c r="AK392">
        <v>1</v>
      </c>
      <c r="AL392">
        <v>1</v>
      </c>
      <c r="AM392">
        <v>-2</v>
      </c>
      <c r="AN392">
        <v>0</v>
      </c>
      <c r="AO392">
        <v>1</v>
      </c>
      <c r="AP392">
        <v>1</v>
      </c>
      <c r="AQ392">
        <v>0</v>
      </c>
      <c r="AR392">
        <v>0</v>
      </c>
      <c r="AS392" t="s">
        <v>3</v>
      </c>
      <c r="AT392">
        <v>0.16</v>
      </c>
      <c r="AU392" t="s">
        <v>42</v>
      </c>
      <c r="AV392">
        <v>0</v>
      </c>
      <c r="AW392">
        <v>2</v>
      </c>
      <c r="AX392">
        <v>55890946</v>
      </c>
      <c r="AY392">
        <v>1</v>
      </c>
      <c r="AZ392">
        <v>0</v>
      </c>
      <c r="BA392">
        <v>492</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CV392">
        <v>0</v>
      </c>
      <c r="CW392">
        <f>ROUND(Y392*Source!I1109*DO392,9)</f>
        <v>0</v>
      </c>
      <c r="CX392">
        <f>ROUND(Y392*Source!I1109,9)</f>
        <v>1.536E-2</v>
      </c>
      <c r="CY392">
        <f>AB392</f>
        <v>7.44</v>
      </c>
      <c r="CZ392">
        <f>AF392</f>
        <v>7.11</v>
      </c>
      <c r="DA392">
        <f>AJ392</f>
        <v>1</v>
      </c>
      <c r="DB392">
        <f>ROUND((ROUND(AT392*CZ392,2)*1.2),6)</f>
        <v>1.3680000000000001</v>
      </c>
      <c r="DC392">
        <f>ROUND((ROUND(AT392*AG392,2)*1.2),6)</f>
        <v>0</v>
      </c>
      <c r="DD392" t="s">
        <v>3</v>
      </c>
      <c r="DE392" t="s">
        <v>3</v>
      </c>
      <c r="DF392">
        <f t="shared" si="207"/>
        <v>0</v>
      </c>
      <c r="DG392">
        <f t="shared" si="203"/>
        <v>0.11</v>
      </c>
      <c r="DH392">
        <f t="shared" si="204"/>
        <v>0</v>
      </c>
      <c r="DI392">
        <f t="shared" si="206"/>
        <v>0</v>
      </c>
      <c r="DJ392">
        <f>DG392</f>
        <v>0.11</v>
      </c>
      <c r="DK392">
        <v>0</v>
      </c>
      <c r="DL392" t="s">
        <v>3</v>
      </c>
      <c r="DM392">
        <v>0</v>
      </c>
      <c r="DN392" t="s">
        <v>3</v>
      </c>
      <c r="DO392">
        <v>0</v>
      </c>
    </row>
    <row r="393" spans="1:119" x14ac:dyDescent="0.25">
      <c r="A393">
        <f>ROW(Source!A1109)</f>
        <v>1109</v>
      </c>
      <c r="B393">
        <v>54971259</v>
      </c>
      <c r="C393">
        <v>55890944</v>
      </c>
      <c r="D393">
        <v>55490209</v>
      </c>
      <c r="E393">
        <v>1</v>
      </c>
      <c r="F393">
        <v>1</v>
      </c>
      <c r="G393">
        <v>1081</v>
      </c>
      <c r="H393">
        <v>2</v>
      </c>
      <c r="I393" t="s">
        <v>1555</v>
      </c>
      <c r="J393" t="s">
        <v>1556</v>
      </c>
      <c r="K393" t="s">
        <v>1557</v>
      </c>
      <c r="L393">
        <v>1368</v>
      </c>
      <c r="N393">
        <v>1011</v>
      </c>
      <c r="O393" t="s">
        <v>1558</v>
      </c>
      <c r="P393" t="s">
        <v>1558</v>
      </c>
      <c r="Q393">
        <v>1</v>
      </c>
      <c r="W393">
        <v>0</v>
      </c>
      <c r="X393">
        <v>874612079</v>
      </c>
      <c r="Y393">
        <f>(AT393*1.2)</f>
        <v>0.12</v>
      </c>
      <c r="AA393">
        <v>0</v>
      </c>
      <c r="AB393">
        <v>87.01</v>
      </c>
      <c r="AC393">
        <v>13.21</v>
      </c>
      <c r="AD393">
        <v>0</v>
      </c>
      <c r="AE393">
        <v>0</v>
      </c>
      <c r="AF393">
        <v>83.1</v>
      </c>
      <c r="AG393">
        <v>12.62</v>
      </c>
      <c r="AH393">
        <v>0</v>
      </c>
      <c r="AI393">
        <v>1</v>
      </c>
      <c r="AJ393">
        <v>1</v>
      </c>
      <c r="AK393">
        <v>1</v>
      </c>
      <c r="AL393">
        <v>1</v>
      </c>
      <c r="AM393">
        <v>-2</v>
      </c>
      <c r="AN393">
        <v>0</v>
      </c>
      <c r="AO393">
        <v>1</v>
      </c>
      <c r="AP393">
        <v>1</v>
      </c>
      <c r="AQ393">
        <v>0</v>
      </c>
      <c r="AR393">
        <v>0</v>
      </c>
      <c r="AS393" t="s">
        <v>3</v>
      </c>
      <c r="AT393">
        <v>0.1</v>
      </c>
      <c r="AU393" t="s">
        <v>42</v>
      </c>
      <c r="AV393">
        <v>0</v>
      </c>
      <c r="AW393">
        <v>2</v>
      </c>
      <c r="AX393">
        <v>55890947</v>
      </c>
      <c r="AY393">
        <v>1</v>
      </c>
      <c r="AZ393">
        <v>0</v>
      </c>
      <c r="BA393">
        <v>493</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CV393">
        <v>0</v>
      </c>
      <c r="CW393">
        <f>ROUND(Y393*Source!I1109*DO393,9)</f>
        <v>0.121152</v>
      </c>
      <c r="CX393">
        <f>ROUND(Y393*Source!I1109,9)</f>
        <v>9.5999999999999992E-3</v>
      </c>
      <c r="CY393">
        <f>AB393</f>
        <v>87.01</v>
      </c>
      <c r="CZ393">
        <f>AF393</f>
        <v>83.1</v>
      </c>
      <c r="DA393">
        <f>AJ393</f>
        <v>1</v>
      </c>
      <c r="DB393">
        <f>ROUND((ROUND(AT393*CZ393,2)*1.2),6)</f>
        <v>9.9719999999999995</v>
      </c>
      <c r="DC393">
        <f>ROUND((ROUND(AT393*AG393,2)*1.2),6)</f>
        <v>1.512</v>
      </c>
      <c r="DD393" t="s">
        <v>3</v>
      </c>
      <c r="DE393" t="s">
        <v>3</v>
      </c>
      <c r="DF393">
        <f t="shared" si="207"/>
        <v>0</v>
      </c>
      <c r="DG393">
        <f t="shared" si="203"/>
        <v>0.8</v>
      </c>
      <c r="DH393">
        <f t="shared" si="204"/>
        <v>0.12</v>
      </c>
      <c r="DI393">
        <f t="shared" si="206"/>
        <v>0</v>
      </c>
      <c r="DJ393">
        <f>DG393</f>
        <v>0.8</v>
      </c>
      <c r="DK393">
        <v>0</v>
      </c>
      <c r="DL393" t="s">
        <v>1559</v>
      </c>
      <c r="DM393">
        <v>0</v>
      </c>
      <c r="DN393" t="s">
        <v>1554</v>
      </c>
      <c r="DO393">
        <v>12.62</v>
      </c>
    </row>
    <row r="394" spans="1:119" x14ac:dyDescent="0.25">
      <c r="A394">
        <f>ROW(Source!A1109)</f>
        <v>1109</v>
      </c>
      <c r="B394">
        <v>54971259</v>
      </c>
      <c r="C394">
        <v>55890944</v>
      </c>
      <c r="D394">
        <v>55459907</v>
      </c>
      <c r="E394">
        <v>1</v>
      </c>
      <c r="F394">
        <v>1</v>
      </c>
      <c r="G394">
        <v>1081</v>
      </c>
      <c r="H394">
        <v>3</v>
      </c>
      <c r="I394" t="s">
        <v>1592</v>
      </c>
      <c r="J394" t="s">
        <v>1593</v>
      </c>
      <c r="K394" t="s">
        <v>1594</v>
      </c>
      <c r="L394">
        <v>1348</v>
      </c>
      <c r="N394">
        <v>1009</v>
      </c>
      <c r="O394" t="s">
        <v>1092</v>
      </c>
      <c r="P394" t="s">
        <v>1092</v>
      </c>
      <c r="Q394">
        <v>1000</v>
      </c>
      <c r="W394">
        <v>0</v>
      </c>
      <c r="X394">
        <v>-921548447</v>
      </c>
      <c r="Y394">
        <f>(AT394*1)</f>
        <v>3.0000000000000001E-3</v>
      </c>
      <c r="AA394">
        <v>7246.05</v>
      </c>
      <c r="AB394">
        <v>0</v>
      </c>
      <c r="AC394">
        <v>0</v>
      </c>
      <c r="AD394">
        <v>0</v>
      </c>
      <c r="AE394">
        <v>7246.05</v>
      </c>
      <c r="AF394">
        <v>0</v>
      </c>
      <c r="AG394">
        <v>0</v>
      </c>
      <c r="AH394">
        <v>0</v>
      </c>
      <c r="AI394">
        <v>1</v>
      </c>
      <c r="AJ394">
        <v>1</v>
      </c>
      <c r="AK394">
        <v>1</v>
      </c>
      <c r="AL394">
        <v>1</v>
      </c>
      <c r="AM394">
        <v>-2</v>
      </c>
      <c r="AN394">
        <v>0</v>
      </c>
      <c r="AO394">
        <v>1</v>
      </c>
      <c r="AP394">
        <v>1</v>
      </c>
      <c r="AQ394">
        <v>0</v>
      </c>
      <c r="AR394">
        <v>0</v>
      </c>
      <c r="AS394" t="s">
        <v>3</v>
      </c>
      <c r="AT394">
        <v>3.0000000000000001E-3</v>
      </c>
      <c r="AU394" t="s">
        <v>22</v>
      </c>
      <c r="AV394">
        <v>0</v>
      </c>
      <c r="AW394">
        <v>2</v>
      </c>
      <c r="AX394">
        <v>55890948</v>
      </c>
      <c r="AY394">
        <v>1</v>
      </c>
      <c r="AZ394">
        <v>0</v>
      </c>
      <c r="BA394">
        <v>494</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CV394">
        <v>0</v>
      </c>
      <c r="CW394">
        <v>0</v>
      </c>
      <c r="CX394">
        <f>ROUND(Y394*Source!I1109,9)</f>
        <v>2.4000000000000001E-4</v>
      </c>
      <c r="CY394">
        <f>AA394</f>
        <v>7246.05</v>
      </c>
      <c r="CZ394">
        <f>AE394</f>
        <v>7246.05</v>
      </c>
      <c r="DA394">
        <f>AI394</f>
        <v>1</v>
      </c>
      <c r="DB394">
        <f>ROUND((ROUND(AT394*CZ394,2)*1),6)</f>
        <v>21.74</v>
      </c>
      <c r="DC394">
        <f>ROUND((ROUND(AT394*AG394,2)*1),6)</f>
        <v>0</v>
      </c>
      <c r="DD394" t="s">
        <v>3</v>
      </c>
      <c r="DE394" t="s">
        <v>3</v>
      </c>
      <c r="DF394">
        <f t="shared" si="207"/>
        <v>1.74</v>
      </c>
      <c r="DG394">
        <f t="shared" si="203"/>
        <v>0</v>
      </c>
      <c r="DH394">
        <f t="shared" si="204"/>
        <v>0</v>
      </c>
      <c r="DI394">
        <f t="shared" si="206"/>
        <v>0</v>
      </c>
      <c r="DJ394">
        <f>DF394</f>
        <v>1.74</v>
      </c>
      <c r="DK394">
        <v>0</v>
      </c>
      <c r="DL394" t="s">
        <v>3</v>
      </c>
      <c r="DM394">
        <v>0</v>
      </c>
      <c r="DN394" t="s">
        <v>3</v>
      </c>
      <c r="DO394">
        <v>0</v>
      </c>
    </row>
    <row r="395" spans="1:119" x14ac:dyDescent="0.25">
      <c r="A395">
        <f>ROW(Source!A1109)</f>
        <v>1109</v>
      </c>
      <c r="B395">
        <v>54971259</v>
      </c>
      <c r="C395">
        <v>55890944</v>
      </c>
      <c r="D395">
        <v>55460310</v>
      </c>
      <c r="E395">
        <v>1</v>
      </c>
      <c r="F395">
        <v>1</v>
      </c>
      <c r="G395">
        <v>1081</v>
      </c>
      <c r="H395">
        <v>3</v>
      </c>
      <c r="I395" t="s">
        <v>1595</v>
      </c>
      <c r="J395" t="s">
        <v>1596</v>
      </c>
      <c r="K395" t="s">
        <v>1597</v>
      </c>
      <c r="L395">
        <v>1346</v>
      </c>
      <c r="N395">
        <v>1009</v>
      </c>
      <c r="O395" t="s">
        <v>222</v>
      </c>
      <c r="P395" t="s">
        <v>222</v>
      </c>
      <c r="Q395">
        <v>1</v>
      </c>
      <c r="W395">
        <v>0</v>
      </c>
      <c r="X395">
        <v>-1097873860</v>
      </c>
      <c r="Y395">
        <f>(AT395*1)</f>
        <v>0.8</v>
      </c>
      <c r="AA395">
        <v>29.89</v>
      </c>
      <c r="AB395">
        <v>0</v>
      </c>
      <c r="AC395">
        <v>0</v>
      </c>
      <c r="AD395">
        <v>0</v>
      </c>
      <c r="AE395">
        <v>29.89</v>
      </c>
      <c r="AF395">
        <v>0</v>
      </c>
      <c r="AG395">
        <v>0</v>
      </c>
      <c r="AH395">
        <v>0</v>
      </c>
      <c r="AI395">
        <v>1</v>
      </c>
      <c r="AJ395">
        <v>1</v>
      </c>
      <c r="AK395">
        <v>1</v>
      </c>
      <c r="AL395">
        <v>1</v>
      </c>
      <c r="AM395">
        <v>-2</v>
      </c>
      <c r="AN395">
        <v>0</v>
      </c>
      <c r="AO395">
        <v>1</v>
      </c>
      <c r="AP395">
        <v>1</v>
      </c>
      <c r="AQ395">
        <v>0</v>
      </c>
      <c r="AR395">
        <v>0</v>
      </c>
      <c r="AS395" t="s">
        <v>3</v>
      </c>
      <c r="AT395">
        <v>0.8</v>
      </c>
      <c r="AU395" t="s">
        <v>22</v>
      </c>
      <c r="AV395">
        <v>0</v>
      </c>
      <c r="AW395">
        <v>2</v>
      </c>
      <c r="AX395">
        <v>55890949</v>
      </c>
      <c r="AY395">
        <v>1</v>
      </c>
      <c r="AZ395">
        <v>0</v>
      </c>
      <c r="BA395">
        <v>495</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CV395">
        <v>0</v>
      </c>
      <c r="CW395">
        <v>0</v>
      </c>
      <c r="CX395">
        <f>ROUND(Y395*Source!I1109,9)</f>
        <v>6.4000000000000001E-2</v>
      </c>
      <c r="CY395">
        <f>AA395</f>
        <v>29.89</v>
      </c>
      <c r="CZ395">
        <f>AE395</f>
        <v>29.89</v>
      </c>
      <c r="DA395">
        <f>AI395</f>
        <v>1</v>
      </c>
      <c r="DB395">
        <f>ROUND((ROUND(AT395*CZ395,2)*1),6)</f>
        <v>23.91</v>
      </c>
      <c r="DC395">
        <f>ROUND((ROUND(AT395*AG395,2)*1),6)</f>
        <v>0</v>
      </c>
      <c r="DD395" t="s">
        <v>3</v>
      </c>
      <c r="DE395" t="s">
        <v>3</v>
      </c>
      <c r="DF395">
        <f t="shared" si="207"/>
        <v>1.91</v>
      </c>
      <c r="DG395">
        <f t="shared" si="203"/>
        <v>0</v>
      </c>
      <c r="DH395">
        <f t="shared" si="204"/>
        <v>0</v>
      </c>
      <c r="DI395">
        <f t="shared" si="206"/>
        <v>0</v>
      </c>
      <c r="DJ395">
        <f>DF395</f>
        <v>1.91</v>
      </c>
      <c r="DK395">
        <v>0</v>
      </c>
      <c r="DL395" t="s">
        <v>3</v>
      </c>
      <c r="DM395">
        <v>0</v>
      </c>
      <c r="DN395" t="s">
        <v>3</v>
      </c>
      <c r="DO395">
        <v>0</v>
      </c>
    </row>
    <row r="396" spans="1:119" x14ac:dyDescent="0.25">
      <c r="A396">
        <f>ROW(Source!A1109)</f>
        <v>1109</v>
      </c>
      <c r="B396">
        <v>54971259</v>
      </c>
      <c r="C396">
        <v>55890944</v>
      </c>
      <c r="D396">
        <v>55481468</v>
      </c>
      <c r="E396">
        <v>1</v>
      </c>
      <c r="F396">
        <v>1</v>
      </c>
      <c r="G396">
        <v>1081</v>
      </c>
      <c r="H396">
        <v>3</v>
      </c>
      <c r="I396" t="s">
        <v>1712</v>
      </c>
      <c r="J396" t="s">
        <v>1713</v>
      </c>
      <c r="K396" t="s">
        <v>1714</v>
      </c>
      <c r="L396">
        <v>1356</v>
      </c>
      <c r="N396">
        <v>1010</v>
      </c>
      <c r="O396" t="s">
        <v>1355</v>
      </c>
      <c r="P396" t="s">
        <v>1355</v>
      </c>
      <c r="Q396">
        <v>1000</v>
      </c>
      <c r="W396">
        <v>0</v>
      </c>
      <c r="X396">
        <v>-1191252830</v>
      </c>
      <c r="Y396">
        <f>(AT396*1)</f>
        <v>0.10199999999999999</v>
      </c>
      <c r="AA396">
        <v>945.56</v>
      </c>
      <c r="AB396">
        <v>0</v>
      </c>
      <c r="AC396">
        <v>0</v>
      </c>
      <c r="AD396">
        <v>0</v>
      </c>
      <c r="AE396">
        <v>945.56</v>
      </c>
      <c r="AF396">
        <v>0</v>
      </c>
      <c r="AG396">
        <v>0</v>
      </c>
      <c r="AH396">
        <v>0</v>
      </c>
      <c r="AI396">
        <v>1</v>
      </c>
      <c r="AJ396">
        <v>1</v>
      </c>
      <c r="AK396">
        <v>1</v>
      </c>
      <c r="AL396">
        <v>1</v>
      </c>
      <c r="AM396">
        <v>-2</v>
      </c>
      <c r="AN396">
        <v>0</v>
      </c>
      <c r="AO396">
        <v>1</v>
      </c>
      <c r="AP396">
        <v>1</v>
      </c>
      <c r="AQ396">
        <v>0</v>
      </c>
      <c r="AR396">
        <v>0</v>
      </c>
      <c r="AS396" t="s">
        <v>3</v>
      </c>
      <c r="AT396">
        <v>0.10199999999999999</v>
      </c>
      <c r="AU396" t="s">
        <v>22</v>
      </c>
      <c r="AV396">
        <v>0</v>
      </c>
      <c r="AW396">
        <v>2</v>
      </c>
      <c r="AX396">
        <v>55890950</v>
      </c>
      <c r="AY396">
        <v>1</v>
      </c>
      <c r="AZ396">
        <v>0</v>
      </c>
      <c r="BA396">
        <v>496</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CV396">
        <v>0</v>
      </c>
      <c r="CW396">
        <v>0</v>
      </c>
      <c r="CX396">
        <f>ROUND(Y396*Source!I1109,9)</f>
        <v>8.1600000000000006E-3</v>
      </c>
      <c r="CY396">
        <f>AA396</f>
        <v>945.56</v>
      </c>
      <c r="CZ396">
        <f>AE396</f>
        <v>945.56</v>
      </c>
      <c r="DA396">
        <f>AI396</f>
        <v>1</v>
      </c>
      <c r="DB396">
        <f>ROUND((ROUND(AT396*CZ396,2)*1),6)</f>
        <v>96.45</v>
      </c>
      <c r="DC396">
        <f>ROUND((ROUND(AT396*AG396,2)*1),6)</f>
        <v>0</v>
      </c>
      <c r="DD396" t="s">
        <v>3</v>
      </c>
      <c r="DE396" t="s">
        <v>3</v>
      </c>
      <c r="DF396">
        <f t="shared" si="207"/>
        <v>7.72</v>
      </c>
      <c r="DG396">
        <f t="shared" si="203"/>
        <v>0</v>
      </c>
      <c r="DH396">
        <f t="shared" si="204"/>
        <v>0</v>
      </c>
      <c r="DI396">
        <f t="shared" si="206"/>
        <v>0</v>
      </c>
      <c r="DJ396">
        <f>DF396</f>
        <v>7.72</v>
      </c>
      <c r="DK396">
        <v>0</v>
      </c>
      <c r="DL396" t="s">
        <v>3</v>
      </c>
      <c r="DM396">
        <v>0</v>
      </c>
      <c r="DN396" t="s">
        <v>3</v>
      </c>
      <c r="DO396">
        <v>0</v>
      </c>
    </row>
    <row r="397" spans="1:119" x14ac:dyDescent="0.25">
      <c r="A397">
        <f>ROW(Source!A1110)</f>
        <v>1110</v>
      </c>
      <c r="B397">
        <v>55890823</v>
      </c>
      <c r="C397">
        <v>55890944</v>
      </c>
      <c r="D397">
        <v>55424304</v>
      </c>
      <c r="E397">
        <v>1081</v>
      </c>
      <c r="F397">
        <v>1</v>
      </c>
      <c r="G397">
        <v>1081</v>
      </c>
      <c r="H397">
        <v>1</v>
      </c>
      <c r="I397" t="s">
        <v>1552</v>
      </c>
      <c r="J397" t="s">
        <v>3</v>
      </c>
      <c r="K397" t="s">
        <v>1553</v>
      </c>
      <c r="L397">
        <v>1191</v>
      </c>
      <c r="N397">
        <v>1013</v>
      </c>
      <c r="O397" t="s">
        <v>1554</v>
      </c>
      <c r="P397" t="s">
        <v>1554</v>
      </c>
      <c r="Q397">
        <v>1</v>
      </c>
      <c r="W397">
        <v>0</v>
      </c>
      <c r="X397">
        <v>476480486</v>
      </c>
      <c r="Y397">
        <f>(AT397*1.2)</f>
        <v>49.440000000000005</v>
      </c>
      <c r="AA397">
        <v>0</v>
      </c>
      <c r="AB397">
        <v>0</v>
      </c>
      <c r="AC397">
        <v>0</v>
      </c>
      <c r="AD397">
        <v>0</v>
      </c>
      <c r="AE397">
        <v>0</v>
      </c>
      <c r="AF397">
        <v>0</v>
      </c>
      <c r="AG397">
        <v>0</v>
      </c>
      <c r="AH397">
        <v>0</v>
      </c>
      <c r="AI397">
        <v>1</v>
      </c>
      <c r="AJ397">
        <v>1</v>
      </c>
      <c r="AK397">
        <v>1</v>
      </c>
      <c r="AL397">
        <v>1</v>
      </c>
      <c r="AM397">
        <v>5</v>
      </c>
      <c r="AN397">
        <v>0</v>
      </c>
      <c r="AO397">
        <v>1</v>
      </c>
      <c r="AP397">
        <v>1</v>
      </c>
      <c r="AQ397">
        <v>0</v>
      </c>
      <c r="AR397">
        <v>0</v>
      </c>
      <c r="AS397" t="s">
        <v>3</v>
      </c>
      <c r="AT397">
        <v>41.2</v>
      </c>
      <c r="AU397" t="s">
        <v>42</v>
      </c>
      <c r="AV397">
        <v>1</v>
      </c>
      <c r="AW397">
        <v>2</v>
      </c>
      <c r="AX397">
        <v>55890945</v>
      </c>
      <c r="AY397">
        <v>1</v>
      </c>
      <c r="AZ397">
        <v>0</v>
      </c>
      <c r="BA397">
        <v>497</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CU397">
        <f>ROUND(AT397*Source!I1110*AH397*AL397,2)</f>
        <v>0</v>
      </c>
      <c r="CV397">
        <f>ROUND(Y397*Source!I1110,9)</f>
        <v>3.9552</v>
      </c>
      <c r="CW397">
        <v>0</v>
      </c>
      <c r="CX397">
        <f>ROUND(Y397*Source!I1110,9)</f>
        <v>3.9552</v>
      </c>
      <c r="CY397">
        <f>AD397</f>
        <v>0</v>
      </c>
      <c r="CZ397">
        <f>AH397</f>
        <v>0</v>
      </c>
      <c r="DA397">
        <f>AL397</f>
        <v>1</v>
      </c>
      <c r="DB397">
        <f>ROUND((ROUND(AT397*CZ397,2)*1.2),6)</f>
        <v>0</v>
      </c>
      <c r="DC397">
        <f>ROUND((ROUND(AT397*AG397,2)*1.2),6)</f>
        <v>0</v>
      </c>
      <c r="DD397" t="s">
        <v>3</v>
      </c>
      <c r="DE397" t="s">
        <v>3</v>
      </c>
      <c r="DF397">
        <f t="shared" si="207"/>
        <v>0</v>
      </c>
      <c r="DG397">
        <f t="shared" si="203"/>
        <v>0</v>
      </c>
      <c r="DH397">
        <f t="shared" si="204"/>
        <v>0</v>
      </c>
      <c r="DI397">
        <f t="shared" si="206"/>
        <v>0</v>
      </c>
      <c r="DJ397">
        <f>DI397</f>
        <v>0</v>
      </c>
      <c r="DK397">
        <v>0</v>
      </c>
      <c r="DL397" t="s">
        <v>3</v>
      </c>
      <c r="DM397">
        <v>0</v>
      </c>
      <c r="DN397" t="s">
        <v>3</v>
      </c>
      <c r="DO397">
        <v>0</v>
      </c>
    </row>
    <row r="398" spans="1:119" x14ac:dyDescent="0.25">
      <c r="A398">
        <f>ROW(Source!A1110)</f>
        <v>1110</v>
      </c>
      <c r="B398">
        <v>55890823</v>
      </c>
      <c r="C398">
        <v>55890944</v>
      </c>
      <c r="D398">
        <v>55489910</v>
      </c>
      <c r="E398">
        <v>1</v>
      </c>
      <c r="F398">
        <v>1</v>
      </c>
      <c r="G398">
        <v>1081</v>
      </c>
      <c r="H398">
        <v>2</v>
      </c>
      <c r="I398" t="s">
        <v>1580</v>
      </c>
      <c r="J398" t="s">
        <v>1581</v>
      </c>
      <c r="K398" t="s">
        <v>1582</v>
      </c>
      <c r="L398">
        <v>1368</v>
      </c>
      <c r="N398">
        <v>1011</v>
      </c>
      <c r="O398" t="s">
        <v>1558</v>
      </c>
      <c r="P398" t="s">
        <v>1558</v>
      </c>
      <c r="Q398">
        <v>1</v>
      </c>
      <c r="W398">
        <v>0</v>
      </c>
      <c r="X398">
        <v>1498588441</v>
      </c>
      <c r="Y398">
        <f>(AT398*1.2)</f>
        <v>0.192</v>
      </c>
      <c r="AA398">
        <v>0</v>
      </c>
      <c r="AB398">
        <v>100.2</v>
      </c>
      <c r="AC398">
        <v>0</v>
      </c>
      <c r="AD398">
        <v>0</v>
      </c>
      <c r="AE398">
        <v>0</v>
      </c>
      <c r="AF398">
        <v>7.11</v>
      </c>
      <c r="AG398">
        <v>0</v>
      </c>
      <c r="AH398">
        <v>0</v>
      </c>
      <c r="AI398">
        <v>1</v>
      </c>
      <c r="AJ398">
        <v>13.46</v>
      </c>
      <c r="AK398">
        <v>1</v>
      </c>
      <c r="AL398">
        <v>1</v>
      </c>
      <c r="AM398">
        <v>2</v>
      </c>
      <c r="AN398">
        <v>0</v>
      </c>
      <c r="AO398">
        <v>1</v>
      </c>
      <c r="AP398">
        <v>1</v>
      </c>
      <c r="AQ398">
        <v>0</v>
      </c>
      <c r="AR398">
        <v>0</v>
      </c>
      <c r="AS398" t="s">
        <v>3</v>
      </c>
      <c r="AT398">
        <v>0.16</v>
      </c>
      <c r="AU398" t="s">
        <v>42</v>
      </c>
      <c r="AV398">
        <v>0</v>
      </c>
      <c r="AW398">
        <v>2</v>
      </c>
      <c r="AX398">
        <v>55890946</v>
      </c>
      <c r="AY398">
        <v>1</v>
      </c>
      <c r="AZ398">
        <v>0</v>
      </c>
      <c r="BA398">
        <v>498</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CV398">
        <v>0</v>
      </c>
      <c r="CW398">
        <f>ROUND(Y398*Source!I1110*DO398,9)</f>
        <v>0</v>
      </c>
      <c r="CX398">
        <f>ROUND(Y398*Source!I1110,9)</f>
        <v>1.536E-2</v>
      </c>
      <c r="CY398">
        <f>AB398</f>
        <v>100.2</v>
      </c>
      <c r="CZ398">
        <f>AF398</f>
        <v>7.11</v>
      </c>
      <c r="DA398">
        <f>AJ398</f>
        <v>13.46</v>
      </c>
      <c r="DB398">
        <f>ROUND((ROUND(AT398*CZ398,2)*1.2),6)</f>
        <v>1.3680000000000001</v>
      </c>
      <c r="DC398">
        <f>ROUND((ROUND(AT398*AG398,2)*1.2),6)</f>
        <v>0</v>
      </c>
      <c r="DD398" t="s">
        <v>3</v>
      </c>
      <c r="DE398" t="s">
        <v>3</v>
      </c>
      <c r="DF398">
        <f t="shared" si="207"/>
        <v>0</v>
      </c>
      <c r="DG398">
        <f>ROUND(ROUND(AF398*AJ398,2)*CX398,2)</f>
        <v>1.47</v>
      </c>
      <c r="DH398">
        <f t="shared" si="204"/>
        <v>0</v>
      </c>
      <c r="DI398">
        <f t="shared" si="206"/>
        <v>0</v>
      </c>
      <c r="DJ398">
        <f>DG398</f>
        <v>1.47</v>
      </c>
      <c r="DK398">
        <v>0</v>
      </c>
      <c r="DL398" t="s">
        <v>3</v>
      </c>
      <c r="DM398">
        <v>0</v>
      </c>
      <c r="DN398" t="s">
        <v>3</v>
      </c>
      <c r="DO398">
        <v>0</v>
      </c>
    </row>
    <row r="399" spans="1:119" x14ac:dyDescent="0.25">
      <c r="A399">
        <f>ROW(Source!A1110)</f>
        <v>1110</v>
      </c>
      <c r="B399">
        <v>55890823</v>
      </c>
      <c r="C399">
        <v>55890944</v>
      </c>
      <c r="D399">
        <v>55490209</v>
      </c>
      <c r="E399">
        <v>1</v>
      </c>
      <c r="F399">
        <v>1</v>
      </c>
      <c r="G399">
        <v>1081</v>
      </c>
      <c r="H399">
        <v>2</v>
      </c>
      <c r="I399" t="s">
        <v>1555</v>
      </c>
      <c r="J399" t="s">
        <v>1556</v>
      </c>
      <c r="K399" t="s">
        <v>1557</v>
      </c>
      <c r="L399">
        <v>1368</v>
      </c>
      <c r="N399">
        <v>1011</v>
      </c>
      <c r="O399" t="s">
        <v>1558</v>
      </c>
      <c r="P399" t="s">
        <v>1558</v>
      </c>
      <c r="Q399">
        <v>1</v>
      </c>
      <c r="W399">
        <v>0</v>
      </c>
      <c r="X399">
        <v>874612079</v>
      </c>
      <c r="Y399">
        <f>(AT399*1.2)</f>
        <v>0.12</v>
      </c>
      <c r="AA399">
        <v>0</v>
      </c>
      <c r="AB399">
        <v>1485.19</v>
      </c>
      <c r="AC399">
        <v>744.56</v>
      </c>
      <c r="AD399">
        <v>0</v>
      </c>
      <c r="AE399">
        <v>0</v>
      </c>
      <c r="AF399">
        <v>83.1</v>
      </c>
      <c r="AG399">
        <v>12.62</v>
      </c>
      <c r="AH399">
        <v>0</v>
      </c>
      <c r="AI399">
        <v>1</v>
      </c>
      <c r="AJ399">
        <v>17.07</v>
      </c>
      <c r="AK399">
        <v>56.35</v>
      </c>
      <c r="AL399">
        <v>1</v>
      </c>
      <c r="AM399">
        <v>2</v>
      </c>
      <c r="AN399">
        <v>0</v>
      </c>
      <c r="AO399">
        <v>1</v>
      </c>
      <c r="AP399">
        <v>1</v>
      </c>
      <c r="AQ399">
        <v>0</v>
      </c>
      <c r="AR399">
        <v>0</v>
      </c>
      <c r="AS399" t="s">
        <v>3</v>
      </c>
      <c r="AT399">
        <v>0.1</v>
      </c>
      <c r="AU399" t="s">
        <v>42</v>
      </c>
      <c r="AV399">
        <v>0</v>
      </c>
      <c r="AW399">
        <v>2</v>
      </c>
      <c r="AX399">
        <v>55890947</v>
      </c>
      <c r="AY399">
        <v>1</v>
      </c>
      <c r="AZ399">
        <v>0</v>
      </c>
      <c r="BA399">
        <v>499</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CV399">
        <v>0</v>
      </c>
      <c r="CW399">
        <f>ROUND(Y399*Source!I1110*DO399,9)</f>
        <v>0.121152</v>
      </c>
      <c r="CX399">
        <f>ROUND(Y399*Source!I1110,9)</f>
        <v>9.5999999999999992E-3</v>
      </c>
      <c r="CY399">
        <f>AB399</f>
        <v>1485.19</v>
      </c>
      <c r="CZ399">
        <f>AF399</f>
        <v>83.1</v>
      </c>
      <c r="DA399">
        <f>AJ399</f>
        <v>17.07</v>
      </c>
      <c r="DB399">
        <f>ROUND((ROUND(AT399*CZ399,2)*1.2),6)</f>
        <v>9.9719999999999995</v>
      </c>
      <c r="DC399">
        <f>ROUND((ROUND(AT399*AG399,2)*1.2),6)</f>
        <v>1.512</v>
      </c>
      <c r="DD399" t="s">
        <v>3</v>
      </c>
      <c r="DE399" t="s">
        <v>3</v>
      </c>
      <c r="DF399">
        <f t="shared" si="207"/>
        <v>0</v>
      </c>
      <c r="DG399">
        <f>ROUND(ROUND(AF399*AJ399,2)*CX399,2)</f>
        <v>13.62</v>
      </c>
      <c r="DH399">
        <f>ROUND(ROUND(AG399*AK399,2)*CX399,2)</f>
        <v>6.83</v>
      </c>
      <c r="DI399">
        <f t="shared" si="206"/>
        <v>0</v>
      </c>
      <c r="DJ399">
        <f>DG399</f>
        <v>13.62</v>
      </c>
      <c r="DK399">
        <v>0</v>
      </c>
      <c r="DL399" t="s">
        <v>1559</v>
      </c>
      <c r="DM399">
        <v>0</v>
      </c>
      <c r="DN399" t="s">
        <v>1554</v>
      </c>
      <c r="DO399">
        <v>12.62</v>
      </c>
    </row>
    <row r="400" spans="1:119" x14ac:dyDescent="0.25">
      <c r="A400">
        <f>ROW(Source!A1110)</f>
        <v>1110</v>
      </c>
      <c r="B400">
        <v>55890823</v>
      </c>
      <c r="C400">
        <v>55890944</v>
      </c>
      <c r="D400">
        <v>55459907</v>
      </c>
      <c r="E400">
        <v>1</v>
      </c>
      <c r="F400">
        <v>1</v>
      </c>
      <c r="G400">
        <v>1081</v>
      </c>
      <c r="H400">
        <v>3</v>
      </c>
      <c r="I400" t="s">
        <v>1592</v>
      </c>
      <c r="J400" t="s">
        <v>1593</v>
      </c>
      <c r="K400" t="s">
        <v>1594</v>
      </c>
      <c r="L400">
        <v>1348</v>
      </c>
      <c r="N400">
        <v>1009</v>
      </c>
      <c r="O400" t="s">
        <v>1092</v>
      </c>
      <c r="P400" t="s">
        <v>1092</v>
      </c>
      <c r="Q400">
        <v>1000</v>
      </c>
      <c r="W400">
        <v>0</v>
      </c>
      <c r="X400">
        <v>-921548447</v>
      </c>
      <c r="Y400">
        <f>(AT400*1)</f>
        <v>3.0000000000000001E-3</v>
      </c>
      <c r="AA400">
        <v>60649.440000000002</v>
      </c>
      <c r="AB400">
        <v>0</v>
      </c>
      <c r="AC400">
        <v>0</v>
      </c>
      <c r="AD400">
        <v>0</v>
      </c>
      <c r="AE400">
        <v>7246.05</v>
      </c>
      <c r="AF400">
        <v>0</v>
      </c>
      <c r="AG400">
        <v>0</v>
      </c>
      <c r="AH400">
        <v>0</v>
      </c>
      <c r="AI400">
        <v>8.3699999999999992</v>
      </c>
      <c r="AJ400">
        <v>1</v>
      </c>
      <c r="AK400">
        <v>1</v>
      </c>
      <c r="AL400">
        <v>1</v>
      </c>
      <c r="AM400">
        <v>2</v>
      </c>
      <c r="AN400">
        <v>0</v>
      </c>
      <c r="AO400">
        <v>1</v>
      </c>
      <c r="AP400">
        <v>1</v>
      </c>
      <c r="AQ400">
        <v>0</v>
      </c>
      <c r="AR400">
        <v>0</v>
      </c>
      <c r="AS400" t="s">
        <v>3</v>
      </c>
      <c r="AT400">
        <v>3.0000000000000001E-3</v>
      </c>
      <c r="AU400" t="s">
        <v>22</v>
      </c>
      <c r="AV400">
        <v>0</v>
      </c>
      <c r="AW400">
        <v>2</v>
      </c>
      <c r="AX400">
        <v>55890948</v>
      </c>
      <c r="AY400">
        <v>1</v>
      </c>
      <c r="AZ400">
        <v>0</v>
      </c>
      <c r="BA400">
        <v>500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CV400">
        <v>0</v>
      </c>
      <c r="CW400">
        <v>0</v>
      </c>
      <c r="CX400">
        <f>ROUND(Y400*Source!I1110,9)</f>
        <v>2.4000000000000001E-4</v>
      </c>
      <c r="CY400">
        <f>AA400</f>
        <v>60649.440000000002</v>
      </c>
      <c r="CZ400">
        <f>AE400</f>
        <v>7246.05</v>
      </c>
      <c r="DA400">
        <f>AI400</f>
        <v>8.3699999999999992</v>
      </c>
      <c r="DB400">
        <f>ROUND((ROUND(AT400*CZ400,2)*1),6)</f>
        <v>21.74</v>
      </c>
      <c r="DC400">
        <f>ROUND((ROUND(AT400*AG400,2)*1),6)</f>
        <v>0</v>
      </c>
      <c r="DD400" t="s">
        <v>3</v>
      </c>
      <c r="DE400" t="s">
        <v>3</v>
      </c>
      <c r="DF400">
        <f>ROUND(ROUND(AE400*AI400,2)*CX400,2)</f>
        <v>14.56</v>
      </c>
      <c r="DG400">
        <f t="shared" ref="DG400:DG410" si="208">ROUND(ROUND(AF400,2)*CX400,2)</f>
        <v>0</v>
      </c>
      <c r="DH400">
        <f t="shared" ref="DH400:DH411" si="209">ROUND(ROUND(AG400,2)*CX400,2)</f>
        <v>0</v>
      </c>
      <c r="DI400">
        <f t="shared" si="206"/>
        <v>0</v>
      </c>
      <c r="DJ400">
        <f>DF400</f>
        <v>14.56</v>
      </c>
      <c r="DK400">
        <v>0</v>
      </c>
      <c r="DL400" t="s">
        <v>3</v>
      </c>
      <c r="DM400">
        <v>0</v>
      </c>
      <c r="DN400" t="s">
        <v>3</v>
      </c>
      <c r="DO400">
        <v>0</v>
      </c>
    </row>
    <row r="401" spans="1:119" x14ac:dyDescent="0.25">
      <c r="A401">
        <f>ROW(Source!A1110)</f>
        <v>1110</v>
      </c>
      <c r="B401">
        <v>55890823</v>
      </c>
      <c r="C401">
        <v>55890944</v>
      </c>
      <c r="D401">
        <v>55460310</v>
      </c>
      <c r="E401">
        <v>1</v>
      </c>
      <c r="F401">
        <v>1</v>
      </c>
      <c r="G401">
        <v>1081</v>
      </c>
      <c r="H401">
        <v>3</v>
      </c>
      <c r="I401" t="s">
        <v>1595</v>
      </c>
      <c r="J401" t="s">
        <v>1596</v>
      </c>
      <c r="K401" t="s">
        <v>1597</v>
      </c>
      <c r="L401">
        <v>1346</v>
      </c>
      <c r="N401">
        <v>1009</v>
      </c>
      <c r="O401" t="s">
        <v>222</v>
      </c>
      <c r="P401" t="s">
        <v>222</v>
      </c>
      <c r="Q401">
        <v>1</v>
      </c>
      <c r="W401">
        <v>0</v>
      </c>
      <c r="X401">
        <v>-1097873860</v>
      </c>
      <c r="Y401">
        <f>(AT401*1)</f>
        <v>0.8</v>
      </c>
      <c r="AA401">
        <v>101.03</v>
      </c>
      <c r="AB401">
        <v>0</v>
      </c>
      <c r="AC401">
        <v>0</v>
      </c>
      <c r="AD401">
        <v>0</v>
      </c>
      <c r="AE401">
        <v>29.89</v>
      </c>
      <c r="AF401">
        <v>0</v>
      </c>
      <c r="AG401">
        <v>0</v>
      </c>
      <c r="AH401">
        <v>0</v>
      </c>
      <c r="AI401">
        <v>3.38</v>
      </c>
      <c r="AJ401">
        <v>1</v>
      </c>
      <c r="AK401">
        <v>1</v>
      </c>
      <c r="AL401">
        <v>1</v>
      </c>
      <c r="AM401">
        <v>2</v>
      </c>
      <c r="AN401">
        <v>0</v>
      </c>
      <c r="AO401">
        <v>1</v>
      </c>
      <c r="AP401">
        <v>1</v>
      </c>
      <c r="AQ401">
        <v>0</v>
      </c>
      <c r="AR401">
        <v>0</v>
      </c>
      <c r="AS401" t="s">
        <v>3</v>
      </c>
      <c r="AT401">
        <v>0.8</v>
      </c>
      <c r="AU401" t="s">
        <v>22</v>
      </c>
      <c r="AV401">
        <v>0</v>
      </c>
      <c r="AW401">
        <v>2</v>
      </c>
      <c r="AX401">
        <v>55890949</v>
      </c>
      <c r="AY401">
        <v>1</v>
      </c>
      <c r="AZ401">
        <v>0</v>
      </c>
      <c r="BA401">
        <v>501</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CV401">
        <v>0</v>
      </c>
      <c r="CW401">
        <v>0</v>
      </c>
      <c r="CX401">
        <f>ROUND(Y401*Source!I1110,9)</f>
        <v>6.4000000000000001E-2</v>
      </c>
      <c r="CY401">
        <f>AA401</f>
        <v>101.03</v>
      </c>
      <c r="CZ401">
        <f>AE401</f>
        <v>29.89</v>
      </c>
      <c r="DA401">
        <f>AI401</f>
        <v>3.38</v>
      </c>
      <c r="DB401">
        <f>ROUND((ROUND(AT401*CZ401,2)*1),6)</f>
        <v>23.91</v>
      </c>
      <c r="DC401">
        <f>ROUND((ROUND(AT401*AG401,2)*1),6)</f>
        <v>0</v>
      </c>
      <c r="DD401" t="s">
        <v>3</v>
      </c>
      <c r="DE401" t="s">
        <v>3</v>
      </c>
      <c r="DF401">
        <f>ROUND(ROUND(AE401*AI401,2)*CX401,2)</f>
        <v>6.47</v>
      </c>
      <c r="DG401">
        <f t="shared" si="208"/>
        <v>0</v>
      </c>
      <c r="DH401">
        <f t="shared" si="209"/>
        <v>0</v>
      </c>
      <c r="DI401">
        <f t="shared" si="206"/>
        <v>0</v>
      </c>
      <c r="DJ401">
        <f>DF401</f>
        <v>6.47</v>
      </c>
      <c r="DK401">
        <v>0</v>
      </c>
      <c r="DL401" t="s">
        <v>3</v>
      </c>
      <c r="DM401">
        <v>0</v>
      </c>
      <c r="DN401" t="s">
        <v>3</v>
      </c>
      <c r="DO401">
        <v>0</v>
      </c>
    </row>
    <row r="402" spans="1:119" x14ac:dyDescent="0.25">
      <c r="A402">
        <f>ROW(Source!A1110)</f>
        <v>1110</v>
      </c>
      <c r="B402">
        <v>55890823</v>
      </c>
      <c r="C402">
        <v>55890944</v>
      </c>
      <c r="D402">
        <v>55481468</v>
      </c>
      <c r="E402">
        <v>1</v>
      </c>
      <c r="F402">
        <v>1</v>
      </c>
      <c r="G402">
        <v>1081</v>
      </c>
      <c r="H402">
        <v>3</v>
      </c>
      <c r="I402" t="s">
        <v>1712</v>
      </c>
      <c r="J402" t="s">
        <v>1713</v>
      </c>
      <c r="K402" t="s">
        <v>1714</v>
      </c>
      <c r="L402">
        <v>1356</v>
      </c>
      <c r="N402">
        <v>1010</v>
      </c>
      <c r="O402" t="s">
        <v>1355</v>
      </c>
      <c r="P402" t="s">
        <v>1355</v>
      </c>
      <c r="Q402">
        <v>1000</v>
      </c>
      <c r="W402">
        <v>0</v>
      </c>
      <c r="X402">
        <v>-1191252830</v>
      </c>
      <c r="Y402">
        <f>(AT402*1)</f>
        <v>0.10199999999999999</v>
      </c>
      <c r="AA402">
        <v>30825.26</v>
      </c>
      <c r="AB402">
        <v>0</v>
      </c>
      <c r="AC402">
        <v>0</v>
      </c>
      <c r="AD402">
        <v>0</v>
      </c>
      <c r="AE402">
        <v>945.56</v>
      </c>
      <c r="AF402">
        <v>0</v>
      </c>
      <c r="AG402">
        <v>0</v>
      </c>
      <c r="AH402">
        <v>0</v>
      </c>
      <c r="AI402">
        <v>32.6</v>
      </c>
      <c r="AJ402">
        <v>1</v>
      </c>
      <c r="AK402">
        <v>1</v>
      </c>
      <c r="AL402">
        <v>1</v>
      </c>
      <c r="AM402">
        <v>2</v>
      </c>
      <c r="AN402">
        <v>0</v>
      </c>
      <c r="AO402">
        <v>1</v>
      </c>
      <c r="AP402">
        <v>1</v>
      </c>
      <c r="AQ402">
        <v>0</v>
      </c>
      <c r="AR402">
        <v>0</v>
      </c>
      <c r="AS402" t="s">
        <v>3</v>
      </c>
      <c r="AT402">
        <v>0.10199999999999999</v>
      </c>
      <c r="AU402" t="s">
        <v>22</v>
      </c>
      <c r="AV402">
        <v>0</v>
      </c>
      <c r="AW402">
        <v>2</v>
      </c>
      <c r="AX402">
        <v>55890950</v>
      </c>
      <c r="AY402">
        <v>1</v>
      </c>
      <c r="AZ402">
        <v>0</v>
      </c>
      <c r="BA402">
        <v>502</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CV402">
        <v>0</v>
      </c>
      <c r="CW402">
        <v>0</v>
      </c>
      <c r="CX402">
        <f>ROUND(Y402*Source!I1110,9)</f>
        <v>8.1600000000000006E-3</v>
      </c>
      <c r="CY402">
        <f>AA402</f>
        <v>30825.26</v>
      </c>
      <c r="CZ402">
        <f>AE402</f>
        <v>945.56</v>
      </c>
      <c r="DA402">
        <f>AI402</f>
        <v>32.6</v>
      </c>
      <c r="DB402">
        <f>ROUND((ROUND(AT402*CZ402,2)*1),6)</f>
        <v>96.45</v>
      </c>
      <c r="DC402">
        <f>ROUND((ROUND(AT402*AG402,2)*1),6)</f>
        <v>0</v>
      </c>
      <c r="DD402" t="s">
        <v>3</v>
      </c>
      <c r="DE402" t="s">
        <v>3</v>
      </c>
      <c r="DF402">
        <f>ROUND(ROUND(AE402*AI402,2)*CX402,2)</f>
        <v>251.53</v>
      </c>
      <c r="DG402">
        <f t="shared" si="208"/>
        <v>0</v>
      </c>
      <c r="DH402">
        <f t="shared" si="209"/>
        <v>0</v>
      </c>
      <c r="DI402">
        <f t="shared" si="206"/>
        <v>0</v>
      </c>
      <c r="DJ402">
        <f>DF402</f>
        <v>251.53</v>
      </c>
      <c r="DK402">
        <v>0</v>
      </c>
      <c r="DL402" t="s">
        <v>3</v>
      </c>
      <c r="DM402">
        <v>0</v>
      </c>
      <c r="DN402" t="s">
        <v>3</v>
      </c>
      <c r="DO402">
        <v>0</v>
      </c>
    </row>
    <row r="403" spans="1:119" x14ac:dyDescent="0.25">
      <c r="A403">
        <f>ROW(Source!A1115)</f>
        <v>1115</v>
      </c>
      <c r="B403">
        <v>54971259</v>
      </c>
      <c r="C403">
        <v>55890984</v>
      </c>
      <c r="D403">
        <v>55424304</v>
      </c>
      <c r="E403">
        <v>1081</v>
      </c>
      <c r="F403">
        <v>1</v>
      </c>
      <c r="G403">
        <v>1081</v>
      </c>
      <c r="H403">
        <v>1</v>
      </c>
      <c r="I403" t="s">
        <v>1552</v>
      </c>
      <c r="J403" t="s">
        <v>3</v>
      </c>
      <c r="K403" t="s">
        <v>1553</v>
      </c>
      <c r="L403">
        <v>1191</v>
      </c>
      <c r="N403">
        <v>1013</v>
      </c>
      <c r="O403" t="s">
        <v>1554</v>
      </c>
      <c r="P403" t="s">
        <v>1554</v>
      </c>
      <c r="Q403">
        <v>1</v>
      </c>
      <c r="W403">
        <v>0</v>
      </c>
      <c r="X403">
        <v>476480486</v>
      </c>
      <c r="Y403">
        <f>(AT403*1.2)</f>
        <v>21</v>
      </c>
      <c r="AA403">
        <v>0</v>
      </c>
      <c r="AB403">
        <v>0</v>
      </c>
      <c r="AC403">
        <v>0</v>
      </c>
      <c r="AD403">
        <v>0</v>
      </c>
      <c r="AE403">
        <v>0</v>
      </c>
      <c r="AF403">
        <v>0</v>
      </c>
      <c r="AG403">
        <v>0</v>
      </c>
      <c r="AH403">
        <v>0</v>
      </c>
      <c r="AI403">
        <v>1</v>
      </c>
      <c r="AJ403">
        <v>1</v>
      </c>
      <c r="AK403">
        <v>1</v>
      </c>
      <c r="AL403">
        <v>1</v>
      </c>
      <c r="AM403">
        <v>-2</v>
      </c>
      <c r="AN403">
        <v>0</v>
      </c>
      <c r="AO403">
        <v>1</v>
      </c>
      <c r="AP403">
        <v>1</v>
      </c>
      <c r="AQ403">
        <v>0</v>
      </c>
      <c r="AR403">
        <v>0</v>
      </c>
      <c r="AS403" t="s">
        <v>3</v>
      </c>
      <c r="AT403">
        <v>17.5</v>
      </c>
      <c r="AU403" t="s">
        <v>42</v>
      </c>
      <c r="AV403">
        <v>1</v>
      </c>
      <c r="AW403">
        <v>2</v>
      </c>
      <c r="AX403">
        <v>55890995</v>
      </c>
      <c r="AY403">
        <v>1</v>
      </c>
      <c r="AZ403">
        <v>0</v>
      </c>
      <c r="BA403">
        <v>503</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CU403">
        <f>ROUND(AT403*Source!I1115*AH403*AL403,2)</f>
        <v>0</v>
      </c>
      <c r="CV403">
        <f>ROUND(Y403*Source!I1115,9)</f>
        <v>131.25</v>
      </c>
      <c r="CW403">
        <v>0</v>
      </c>
      <c r="CX403">
        <f>ROUND(Y403*Source!I1115,9)</f>
        <v>131.25</v>
      </c>
      <c r="CY403">
        <f>AD403</f>
        <v>0</v>
      </c>
      <c r="CZ403">
        <f>AH403</f>
        <v>0</v>
      </c>
      <c r="DA403">
        <f>AL403</f>
        <v>1</v>
      </c>
      <c r="DB403">
        <f>ROUND((ROUND(AT403*CZ403,2)*1.2),6)</f>
        <v>0</v>
      </c>
      <c r="DC403">
        <f>ROUND((ROUND(AT403*AG403,2)*1.2),6)</f>
        <v>0</v>
      </c>
      <c r="DD403" t="s">
        <v>3</v>
      </c>
      <c r="DE403" t="s">
        <v>3</v>
      </c>
      <c r="DF403">
        <f t="shared" ref="DF403:DF412" si="210">ROUND(ROUND(AE403,2)*CX403,2)</f>
        <v>0</v>
      </c>
      <c r="DG403">
        <f t="shared" si="208"/>
        <v>0</v>
      </c>
      <c r="DH403">
        <f t="shared" si="209"/>
        <v>0</v>
      </c>
      <c r="DI403">
        <f t="shared" si="206"/>
        <v>0</v>
      </c>
      <c r="DJ403">
        <f>DI403</f>
        <v>0</v>
      </c>
      <c r="DK403">
        <v>0</v>
      </c>
      <c r="DL403" t="s">
        <v>3</v>
      </c>
      <c r="DM403">
        <v>0</v>
      </c>
      <c r="DN403" t="s">
        <v>3</v>
      </c>
      <c r="DO403">
        <v>0</v>
      </c>
    </row>
    <row r="404" spans="1:119" x14ac:dyDescent="0.25">
      <c r="A404">
        <f>ROW(Source!A1115)</f>
        <v>1115</v>
      </c>
      <c r="B404">
        <v>54971259</v>
      </c>
      <c r="C404">
        <v>55890984</v>
      </c>
      <c r="D404">
        <v>55489910</v>
      </c>
      <c r="E404">
        <v>1</v>
      </c>
      <c r="F404">
        <v>1</v>
      </c>
      <c r="G404">
        <v>1081</v>
      </c>
      <c r="H404">
        <v>2</v>
      </c>
      <c r="I404" t="s">
        <v>1580</v>
      </c>
      <c r="J404" t="s">
        <v>1581</v>
      </c>
      <c r="K404" t="s">
        <v>1582</v>
      </c>
      <c r="L404">
        <v>1368</v>
      </c>
      <c r="N404">
        <v>1011</v>
      </c>
      <c r="O404" t="s">
        <v>1558</v>
      </c>
      <c r="P404" t="s">
        <v>1558</v>
      </c>
      <c r="Q404">
        <v>1</v>
      </c>
      <c r="W404">
        <v>0</v>
      </c>
      <c r="X404">
        <v>1498588441</v>
      </c>
      <c r="Y404">
        <f>(AT404*1.2)</f>
        <v>3.48</v>
      </c>
      <c r="AA404">
        <v>0</v>
      </c>
      <c r="AB404">
        <v>7.59</v>
      </c>
      <c r="AC404">
        <v>0</v>
      </c>
      <c r="AD404">
        <v>0</v>
      </c>
      <c r="AE404">
        <v>0</v>
      </c>
      <c r="AF404">
        <v>7.11</v>
      </c>
      <c r="AG404">
        <v>0</v>
      </c>
      <c r="AH404">
        <v>0</v>
      </c>
      <c r="AI404">
        <v>1</v>
      </c>
      <c r="AJ404">
        <v>1</v>
      </c>
      <c r="AK404">
        <v>1</v>
      </c>
      <c r="AL404">
        <v>1</v>
      </c>
      <c r="AM404">
        <v>-2</v>
      </c>
      <c r="AN404">
        <v>0</v>
      </c>
      <c r="AO404">
        <v>1</v>
      </c>
      <c r="AP404">
        <v>1</v>
      </c>
      <c r="AQ404">
        <v>0</v>
      </c>
      <c r="AR404">
        <v>0</v>
      </c>
      <c r="AS404" t="s">
        <v>3</v>
      </c>
      <c r="AT404">
        <v>2.9</v>
      </c>
      <c r="AU404" t="s">
        <v>42</v>
      </c>
      <c r="AV404">
        <v>0</v>
      </c>
      <c r="AW404">
        <v>2</v>
      </c>
      <c r="AX404">
        <v>55890996</v>
      </c>
      <c r="AY404">
        <v>1</v>
      </c>
      <c r="AZ404">
        <v>0</v>
      </c>
      <c r="BA404">
        <v>504</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CV404">
        <v>0</v>
      </c>
      <c r="CW404">
        <f>ROUND(Y404*Source!I1115*DO404,9)</f>
        <v>0</v>
      </c>
      <c r="CX404">
        <f>ROUND(Y404*Source!I1115,9)</f>
        <v>21.75</v>
      </c>
      <c r="CY404">
        <f>AB404</f>
        <v>7.59</v>
      </c>
      <c r="CZ404">
        <f>AF404</f>
        <v>7.11</v>
      </c>
      <c r="DA404">
        <f>AJ404</f>
        <v>1</v>
      </c>
      <c r="DB404">
        <f>ROUND((ROUND(AT404*CZ404,2)*1.2),6)</f>
        <v>24.744</v>
      </c>
      <c r="DC404">
        <f>ROUND((ROUND(AT404*AG404,2)*1.2),6)</f>
        <v>0</v>
      </c>
      <c r="DD404" t="s">
        <v>3</v>
      </c>
      <c r="DE404" t="s">
        <v>3</v>
      </c>
      <c r="DF404">
        <f t="shared" si="210"/>
        <v>0</v>
      </c>
      <c r="DG404">
        <f t="shared" si="208"/>
        <v>154.63999999999999</v>
      </c>
      <c r="DH404">
        <f t="shared" si="209"/>
        <v>0</v>
      </c>
      <c r="DI404">
        <f t="shared" si="206"/>
        <v>0</v>
      </c>
      <c r="DJ404">
        <f>DG404</f>
        <v>154.63999999999999</v>
      </c>
      <c r="DK404">
        <v>0</v>
      </c>
      <c r="DL404" t="s">
        <v>3</v>
      </c>
      <c r="DM404">
        <v>0</v>
      </c>
      <c r="DN404" t="s">
        <v>3</v>
      </c>
      <c r="DO404">
        <v>0</v>
      </c>
    </row>
    <row r="405" spans="1:119" x14ac:dyDescent="0.25">
      <c r="A405">
        <f>ROW(Source!A1115)</f>
        <v>1115</v>
      </c>
      <c r="B405">
        <v>54971259</v>
      </c>
      <c r="C405">
        <v>55890984</v>
      </c>
      <c r="D405">
        <v>55490209</v>
      </c>
      <c r="E405">
        <v>1</v>
      </c>
      <c r="F405">
        <v>1</v>
      </c>
      <c r="G405">
        <v>1081</v>
      </c>
      <c r="H405">
        <v>2</v>
      </c>
      <c r="I405" t="s">
        <v>1555</v>
      </c>
      <c r="J405" t="s">
        <v>1556</v>
      </c>
      <c r="K405" t="s">
        <v>1557</v>
      </c>
      <c r="L405">
        <v>1368</v>
      </c>
      <c r="N405">
        <v>1011</v>
      </c>
      <c r="O405" t="s">
        <v>1558</v>
      </c>
      <c r="P405" t="s">
        <v>1558</v>
      </c>
      <c r="Q405">
        <v>1</v>
      </c>
      <c r="W405">
        <v>0</v>
      </c>
      <c r="X405">
        <v>874612079</v>
      </c>
      <c r="Y405">
        <f>(AT405*1.2)</f>
        <v>0.12</v>
      </c>
      <c r="AA405">
        <v>0</v>
      </c>
      <c r="AB405">
        <v>88.67</v>
      </c>
      <c r="AC405">
        <v>13.47</v>
      </c>
      <c r="AD405">
        <v>0</v>
      </c>
      <c r="AE405">
        <v>0</v>
      </c>
      <c r="AF405">
        <v>83.1</v>
      </c>
      <c r="AG405">
        <v>12.62</v>
      </c>
      <c r="AH405">
        <v>0</v>
      </c>
      <c r="AI405">
        <v>1</v>
      </c>
      <c r="AJ405">
        <v>1</v>
      </c>
      <c r="AK405">
        <v>1</v>
      </c>
      <c r="AL405">
        <v>1</v>
      </c>
      <c r="AM405">
        <v>-2</v>
      </c>
      <c r="AN405">
        <v>0</v>
      </c>
      <c r="AO405">
        <v>1</v>
      </c>
      <c r="AP405">
        <v>1</v>
      </c>
      <c r="AQ405">
        <v>0</v>
      </c>
      <c r="AR405">
        <v>0</v>
      </c>
      <c r="AS405" t="s">
        <v>3</v>
      </c>
      <c r="AT405">
        <v>0.1</v>
      </c>
      <c r="AU405" t="s">
        <v>42</v>
      </c>
      <c r="AV405">
        <v>0</v>
      </c>
      <c r="AW405">
        <v>2</v>
      </c>
      <c r="AX405">
        <v>55890997</v>
      </c>
      <c r="AY405">
        <v>1</v>
      </c>
      <c r="AZ405">
        <v>0</v>
      </c>
      <c r="BA405">
        <v>505</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CV405">
        <v>0</v>
      </c>
      <c r="CW405">
        <f>ROUND(Y405*Source!I1115*DO405,9)</f>
        <v>9.4649999999999999</v>
      </c>
      <c r="CX405">
        <f>ROUND(Y405*Source!I1115,9)</f>
        <v>0.75</v>
      </c>
      <c r="CY405">
        <f>AB405</f>
        <v>88.67</v>
      </c>
      <c r="CZ405">
        <f>AF405</f>
        <v>83.1</v>
      </c>
      <c r="DA405">
        <f>AJ405</f>
        <v>1</v>
      </c>
      <c r="DB405">
        <f>ROUND((ROUND(AT405*CZ405,2)*1.2),6)</f>
        <v>9.9719999999999995</v>
      </c>
      <c r="DC405">
        <f>ROUND((ROUND(AT405*AG405,2)*1.2),6)</f>
        <v>1.512</v>
      </c>
      <c r="DD405" t="s">
        <v>3</v>
      </c>
      <c r="DE405" t="s">
        <v>3</v>
      </c>
      <c r="DF405">
        <f t="shared" si="210"/>
        <v>0</v>
      </c>
      <c r="DG405">
        <f t="shared" si="208"/>
        <v>62.33</v>
      </c>
      <c r="DH405">
        <f t="shared" si="209"/>
        <v>9.4700000000000006</v>
      </c>
      <c r="DI405">
        <f t="shared" si="206"/>
        <v>0</v>
      </c>
      <c r="DJ405">
        <f>DG405</f>
        <v>62.33</v>
      </c>
      <c r="DK405">
        <v>0</v>
      </c>
      <c r="DL405" t="s">
        <v>1559</v>
      </c>
      <c r="DM405">
        <v>0</v>
      </c>
      <c r="DN405" t="s">
        <v>1554</v>
      </c>
      <c r="DO405">
        <v>12.62</v>
      </c>
    </row>
    <row r="406" spans="1:119" x14ac:dyDescent="0.25">
      <c r="A406">
        <f>ROW(Source!A1115)</f>
        <v>1115</v>
      </c>
      <c r="B406">
        <v>54971259</v>
      </c>
      <c r="C406">
        <v>55890984</v>
      </c>
      <c r="D406">
        <v>55460380</v>
      </c>
      <c r="E406">
        <v>1</v>
      </c>
      <c r="F406">
        <v>1</v>
      </c>
      <c r="G406">
        <v>1081</v>
      </c>
      <c r="H406">
        <v>3</v>
      </c>
      <c r="I406" t="s">
        <v>1598</v>
      </c>
      <c r="J406" t="s">
        <v>1599</v>
      </c>
      <c r="K406" t="s">
        <v>1600</v>
      </c>
      <c r="L406">
        <v>1348</v>
      </c>
      <c r="N406">
        <v>1009</v>
      </c>
      <c r="O406" t="s">
        <v>1092</v>
      </c>
      <c r="P406" t="s">
        <v>1092</v>
      </c>
      <c r="Q406">
        <v>1000</v>
      </c>
      <c r="W406">
        <v>0</v>
      </c>
      <c r="X406">
        <v>277309194</v>
      </c>
      <c r="Y406">
        <f>(AT406*1)</f>
        <v>8.9999999999999998E-4</v>
      </c>
      <c r="AA406">
        <v>9286.7199999999993</v>
      </c>
      <c r="AB406">
        <v>0</v>
      </c>
      <c r="AC406">
        <v>0</v>
      </c>
      <c r="AD406">
        <v>0</v>
      </c>
      <c r="AE406">
        <v>8590.86</v>
      </c>
      <c r="AF406">
        <v>0</v>
      </c>
      <c r="AG406">
        <v>0</v>
      </c>
      <c r="AH406">
        <v>0</v>
      </c>
      <c r="AI406">
        <v>1</v>
      </c>
      <c r="AJ406">
        <v>1</v>
      </c>
      <c r="AK406">
        <v>1</v>
      </c>
      <c r="AL406">
        <v>1</v>
      </c>
      <c r="AM406">
        <v>-2</v>
      </c>
      <c r="AN406">
        <v>0</v>
      </c>
      <c r="AO406">
        <v>1</v>
      </c>
      <c r="AP406">
        <v>1</v>
      </c>
      <c r="AQ406">
        <v>0</v>
      </c>
      <c r="AR406">
        <v>0</v>
      </c>
      <c r="AS406" t="s">
        <v>3</v>
      </c>
      <c r="AT406">
        <v>8.9999999999999998E-4</v>
      </c>
      <c r="AU406" t="s">
        <v>22</v>
      </c>
      <c r="AV406">
        <v>0</v>
      </c>
      <c r="AW406">
        <v>2</v>
      </c>
      <c r="AX406">
        <v>55890999</v>
      </c>
      <c r="AY406">
        <v>1</v>
      </c>
      <c r="AZ406">
        <v>0</v>
      </c>
      <c r="BA406">
        <v>507</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CV406">
        <v>0</v>
      </c>
      <c r="CW406">
        <v>0</v>
      </c>
      <c r="CX406">
        <f>ROUND(Y406*Source!I1115,9)</f>
        <v>5.6249999999999998E-3</v>
      </c>
      <c r="CY406">
        <f>AA406</f>
        <v>9286.7199999999993</v>
      </c>
      <c r="CZ406">
        <f>AE406</f>
        <v>8590.86</v>
      </c>
      <c r="DA406">
        <f>AI406</f>
        <v>1</v>
      </c>
      <c r="DB406">
        <f>ROUND((ROUND(AT406*CZ406,2)*1),6)</f>
        <v>7.73</v>
      </c>
      <c r="DC406">
        <f>ROUND((ROUND(AT406*AG406,2)*1),6)</f>
        <v>0</v>
      </c>
      <c r="DD406" t="s">
        <v>3</v>
      </c>
      <c r="DE406" t="s">
        <v>3</v>
      </c>
      <c r="DF406">
        <f t="shared" si="210"/>
        <v>48.32</v>
      </c>
      <c r="DG406">
        <f t="shared" si="208"/>
        <v>0</v>
      </c>
      <c r="DH406">
        <f t="shared" si="209"/>
        <v>0</v>
      </c>
      <c r="DI406">
        <f t="shared" si="206"/>
        <v>0</v>
      </c>
      <c r="DJ406">
        <f>DF406</f>
        <v>48.32</v>
      </c>
      <c r="DK406">
        <v>0</v>
      </c>
      <c r="DL406" t="s">
        <v>3</v>
      </c>
      <c r="DM406">
        <v>0</v>
      </c>
      <c r="DN406" t="s">
        <v>3</v>
      </c>
      <c r="DO406">
        <v>0</v>
      </c>
    </row>
    <row r="407" spans="1:119" x14ac:dyDescent="0.25">
      <c r="A407">
        <f>ROW(Source!A1115)</f>
        <v>1115</v>
      </c>
      <c r="B407">
        <v>54971259</v>
      </c>
      <c r="C407">
        <v>55890984</v>
      </c>
      <c r="D407">
        <v>55459339</v>
      </c>
      <c r="E407">
        <v>1</v>
      </c>
      <c r="F407">
        <v>1</v>
      </c>
      <c r="G407">
        <v>1081</v>
      </c>
      <c r="H407">
        <v>3</v>
      </c>
      <c r="I407" t="s">
        <v>1616</v>
      </c>
      <c r="J407" t="s">
        <v>1617</v>
      </c>
      <c r="K407" t="s">
        <v>1618</v>
      </c>
      <c r="L407">
        <v>1354</v>
      </c>
      <c r="N407">
        <v>1010</v>
      </c>
      <c r="O407" t="s">
        <v>266</v>
      </c>
      <c r="P407" t="s">
        <v>266</v>
      </c>
      <c r="Q407">
        <v>1</v>
      </c>
      <c r="W407">
        <v>0</v>
      </c>
      <c r="X407">
        <v>1424298623</v>
      </c>
      <c r="Y407">
        <f>(AT407*1)</f>
        <v>82</v>
      </c>
      <c r="AA407">
        <v>4.17</v>
      </c>
      <c r="AB407">
        <v>0</v>
      </c>
      <c r="AC407">
        <v>0</v>
      </c>
      <c r="AD407">
        <v>0</v>
      </c>
      <c r="AE407">
        <v>3.86</v>
      </c>
      <c r="AF407">
        <v>0</v>
      </c>
      <c r="AG407">
        <v>0</v>
      </c>
      <c r="AH407">
        <v>0</v>
      </c>
      <c r="AI407">
        <v>1</v>
      </c>
      <c r="AJ407">
        <v>1</v>
      </c>
      <c r="AK407">
        <v>1</v>
      </c>
      <c r="AL407">
        <v>1</v>
      </c>
      <c r="AM407">
        <v>-2</v>
      </c>
      <c r="AN407">
        <v>0</v>
      </c>
      <c r="AO407">
        <v>1</v>
      </c>
      <c r="AP407">
        <v>1</v>
      </c>
      <c r="AQ407">
        <v>0</v>
      </c>
      <c r="AR407">
        <v>0</v>
      </c>
      <c r="AS407" t="s">
        <v>3</v>
      </c>
      <c r="AT407">
        <v>82</v>
      </c>
      <c r="AU407" t="s">
        <v>22</v>
      </c>
      <c r="AV407">
        <v>0</v>
      </c>
      <c r="AW407">
        <v>2</v>
      </c>
      <c r="AX407">
        <v>55891000</v>
      </c>
      <c r="AY407">
        <v>1</v>
      </c>
      <c r="AZ407">
        <v>0</v>
      </c>
      <c r="BA407">
        <v>508</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CV407">
        <v>0</v>
      </c>
      <c r="CW407">
        <v>0</v>
      </c>
      <c r="CX407">
        <f>ROUND(Y407*Source!I1115,9)</f>
        <v>512.5</v>
      </c>
      <c r="CY407">
        <f>AA407</f>
        <v>4.17</v>
      </c>
      <c r="CZ407">
        <f>AE407</f>
        <v>3.86</v>
      </c>
      <c r="DA407">
        <f>AI407</f>
        <v>1</v>
      </c>
      <c r="DB407">
        <f>ROUND((ROUND(AT407*CZ407,2)*1),6)</f>
        <v>316.52</v>
      </c>
      <c r="DC407">
        <f>ROUND((ROUND(AT407*AG407,2)*1),6)</f>
        <v>0</v>
      </c>
      <c r="DD407" t="s">
        <v>3</v>
      </c>
      <c r="DE407" t="s">
        <v>3</v>
      </c>
      <c r="DF407">
        <f t="shared" si="210"/>
        <v>1978.25</v>
      </c>
      <c r="DG407">
        <f t="shared" si="208"/>
        <v>0</v>
      </c>
      <c r="DH407">
        <f t="shared" si="209"/>
        <v>0</v>
      </c>
      <c r="DI407">
        <f t="shared" si="206"/>
        <v>0</v>
      </c>
      <c r="DJ407">
        <f>DF407</f>
        <v>1978.25</v>
      </c>
      <c r="DK407">
        <v>0</v>
      </c>
      <c r="DL407" t="s">
        <v>3</v>
      </c>
      <c r="DM407">
        <v>0</v>
      </c>
      <c r="DN407" t="s">
        <v>3</v>
      </c>
      <c r="DO407">
        <v>0</v>
      </c>
    </row>
    <row r="408" spans="1:119" x14ac:dyDescent="0.25">
      <c r="A408">
        <f>ROW(Source!A1115)</f>
        <v>1115</v>
      </c>
      <c r="B408">
        <v>54971259</v>
      </c>
      <c r="C408">
        <v>55890984</v>
      </c>
      <c r="D408">
        <v>55461640</v>
      </c>
      <c r="E408">
        <v>1</v>
      </c>
      <c r="F408">
        <v>1</v>
      </c>
      <c r="G408">
        <v>1081</v>
      </c>
      <c r="H408">
        <v>3</v>
      </c>
      <c r="I408" t="s">
        <v>1619</v>
      </c>
      <c r="J408" t="s">
        <v>1620</v>
      </c>
      <c r="K408" t="s">
        <v>1621</v>
      </c>
      <c r="L408">
        <v>1348</v>
      </c>
      <c r="N408">
        <v>1009</v>
      </c>
      <c r="O408" t="s">
        <v>1092</v>
      </c>
      <c r="P408" t="s">
        <v>1092</v>
      </c>
      <c r="Q408">
        <v>1000</v>
      </c>
      <c r="W408">
        <v>0</v>
      </c>
      <c r="X408">
        <v>785079156</v>
      </c>
      <c r="Y408">
        <f>(AT408*1)</f>
        <v>4.0000000000000001E-3</v>
      </c>
      <c r="AA408">
        <v>7361.82</v>
      </c>
      <c r="AB408">
        <v>0</v>
      </c>
      <c r="AC408">
        <v>0</v>
      </c>
      <c r="AD408">
        <v>0</v>
      </c>
      <c r="AE408">
        <v>6810.19</v>
      </c>
      <c r="AF408">
        <v>0</v>
      </c>
      <c r="AG408">
        <v>0</v>
      </c>
      <c r="AH408">
        <v>0</v>
      </c>
      <c r="AI408">
        <v>1</v>
      </c>
      <c r="AJ408">
        <v>1</v>
      </c>
      <c r="AK408">
        <v>1</v>
      </c>
      <c r="AL408">
        <v>1</v>
      </c>
      <c r="AM408">
        <v>-2</v>
      </c>
      <c r="AN408">
        <v>0</v>
      </c>
      <c r="AO408">
        <v>1</v>
      </c>
      <c r="AP408">
        <v>1</v>
      </c>
      <c r="AQ408">
        <v>0</v>
      </c>
      <c r="AR408">
        <v>0</v>
      </c>
      <c r="AS408" t="s">
        <v>3</v>
      </c>
      <c r="AT408">
        <v>4.0000000000000001E-3</v>
      </c>
      <c r="AU408" t="s">
        <v>22</v>
      </c>
      <c r="AV408">
        <v>0</v>
      </c>
      <c r="AW408">
        <v>2</v>
      </c>
      <c r="AX408">
        <v>55891001</v>
      </c>
      <c r="AY408">
        <v>1</v>
      </c>
      <c r="AZ408">
        <v>0</v>
      </c>
      <c r="BA408">
        <v>509</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CV408">
        <v>0</v>
      </c>
      <c r="CW408">
        <v>0</v>
      </c>
      <c r="CX408">
        <f>ROUND(Y408*Source!I1115,9)</f>
        <v>2.5000000000000001E-2</v>
      </c>
      <c r="CY408">
        <f>AA408</f>
        <v>7361.82</v>
      </c>
      <c r="CZ408">
        <f>AE408</f>
        <v>6810.19</v>
      </c>
      <c r="DA408">
        <f>AI408</f>
        <v>1</v>
      </c>
      <c r="DB408">
        <f>ROUND((ROUND(AT408*CZ408,2)*1),6)</f>
        <v>27.24</v>
      </c>
      <c r="DC408">
        <f>ROUND((ROUND(AT408*AG408,2)*1),6)</f>
        <v>0</v>
      </c>
      <c r="DD408" t="s">
        <v>3</v>
      </c>
      <c r="DE408" t="s">
        <v>3</v>
      </c>
      <c r="DF408">
        <f t="shared" si="210"/>
        <v>170.25</v>
      </c>
      <c r="DG408">
        <f t="shared" si="208"/>
        <v>0</v>
      </c>
      <c r="DH408">
        <f t="shared" si="209"/>
        <v>0</v>
      </c>
      <c r="DI408">
        <f t="shared" si="206"/>
        <v>0</v>
      </c>
      <c r="DJ408">
        <f>DF408</f>
        <v>170.25</v>
      </c>
      <c r="DK408">
        <v>0</v>
      </c>
      <c r="DL408" t="s">
        <v>3</v>
      </c>
      <c r="DM408">
        <v>0</v>
      </c>
      <c r="DN408" t="s">
        <v>3</v>
      </c>
      <c r="DO408">
        <v>0</v>
      </c>
    </row>
    <row r="409" spans="1:119" x14ac:dyDescent="0.25">
      <c r="A409">
        <f>ROW(Source!A1115)</f>
        <v>1115</v>
      </c>
      <c r="B409">
        <v>54971259</v>
      </c>
      <c r="C409">
        <v>55890984</v>
      </c>
      <c r="D409">
        <v>55459507</v>
      </c>
      <c r="E409">
        <v>1</v>
      </c>
      <c r="F409">
        <v>1</v>
      </c>
      <c r="G409">
        <v>1081</v>
      </c>
      <c r="H409">
        <v>3</v>
      </c>
      <c r="I409" t="s">
        <v>1622</v>
      </c>
      <c r="J409" t="s">
        <v>1623</v>
      </c>
      <c r="K409" t="s">
        <v>1624</v>
      </c>
      <c r="L409">
        <v>1348</v>
      </c>
      <c r="N409">
        <v>1009</v>
      </c>
      <c r="O409" t="s">
        <v>1092</v>
      </c>
      <c r="P409" t="s">
        <v>1092</v>
      </c>
      <c r="Q409">
        <v>1000</v>
      </c>
      <c r="W409">
        <v>0</v>
      </c>
      <c r="X409">
        <v>1270042986</v>
      </c>
      <c r="Y409">
        <f>(AT409*1)</f>
        <v>2E-3</v>
      </c>
      <c r="AA409">
        <v>17528.240000000002</v>
      </c>
      <c r="AB409">
        <v>0</v>
      </c>
      <c r="AC409">
        <v>0</v>
      </c>
      <c r="AD409">
        <v>0</v>
      </c>
      <c r="AE409">
        <v>16214.84</v>
      </c>
      <c r="AF409">
        <v>0</v>
      </c>
      <c r="AG409">
        <v>0</v>
      </c>
      <c r="AH409">
        <v>0</v>
      </c>
      <c r="AI409">
        <v>1</v>
      </c>
      <c r="AJ409">
        <v>1</v>
      </c>
      <c r="AK409">
        <v>1</v>
      </c>
      <c r="AL409">
        <v>1</v>
      </c>
      <c r="AM409">
        <v>-2</v>
      </c>
      <c r="AN409">
        <v>0</v>
      </c>
      <c r="AO409">
        <v>1</v>
      </c>
      <c r="AP409">
        <v>1</v>
      </c>
      <c r="AQ409">
        <v>0</v>
      </c>
      <c r="AR409">
        <v>0</v>
      </c>
      <c r="AS409" t="s">
        <v>3</v>
      </c>
      <c r="AT409">
        <v>2E-3</v>
      </c>
      <c r="AU409" t="s">
        <v>22</v>
      </c>
      <c r="AV409">
        <v>0</v>
      </c>
      <c r="AW409">
        <v>2</v>
      </c>
      <c r="AX409">
        <v>55891002</v>
      </c>
      <c r="AY409">
        <v>1</v>
      </c>
      <c r="AZ409">
        <v>0</v>
      </c>
      <c r="BA409">
        <v>510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CV409">
        <v>0</v>
      </c>
      <c r="CW409">
        <v>0</v>
      </c>
      <c r="CX409">
        <f>ROUND(Y409*Source!I1115,9)</f>
        <v>1.2500000000000001E-2</v>
      </c>
      <c r="CY409">
        <f>AA409</f>
        <v>17528.240000000002</v>
      </c>
      <c r="CZ409">
        <f>AE409</f>
        <v>16214.84</v>
      </c>
      <c r="DA409">
        <f>AI409</f>
        <v>1</v>
      </c>
      <c r="DB409">
        <f>ROUND((ROUND(AT409*CZ409,2)*1),6)</f>
        <v>32.43</v>
      </c>
      <c r="DC409">
        <f>ROUND((ROUND(AT409*AG409,2)*1),6)</f>
        <v>0</v>
      </c>
      <c r="DD409" t="s">
        <v>3</v>
      </c>
      <c r="DE409" t="s">
        <v>3</v>
      </c>
      <c r="DF409">
        <f t="shared" si="210"/>
        <v>202.69</v>
      </c>
      <c r="DG409">
        <f t="shared" si="208"/>
        <v>0</v>
      </c>
      <c r="DH409">
        <f t="shared" si="209"/>
        <v>0</v>
      </c>
      <c r="DI409">
        <f t="shared" si="206"/>
        <v>0</v>
      </c>
      <c r="DJ409">
        <f>DF409</f>
        <v>202.69</v>
      </c>
      <c r="DK409">
        <v>0</v>
      </c>
      <c r="DL409" t="s">
        <v>3</v>
      </c>
      <c r="DM409">
        <v>0</v>
      </c>
      <c r="DN409" t="s">
        <v>3</v>
      </c>
      <c r="DO409">
        <v>0</v>
      </c>
    </row>
    <row r="410" spans="1:119" x14ac:dyDescent="0.25">
      <c r="A410">
        <f>ROW(Source!A1116)</f>
        <v>1116</v>
      </c>
      <c r="B410">
        <v>55890823</v>
      </c>
      <c r="C410">
        <v>55890984</v>
      </c>
      <c r="D410">
        <v>55424304</v>
      </c>
      <c r="E410">
        <v>1081</v>
      </c>
      <c r="F410">
        <v>1</v>
      </c>
      <c r="G410">
        <v>1081</v>
      </c>
      <c r="H410">
        <v>1</v>
      </c>
      <c r="I410" t="s">
        <v>1552</v>
      </c>
      <c r="J410" t="s">
        <v>3</v>
      </c>
      <c r="K410" t="s">
        <v>1553</v>
      </c>
      <c r="L410">
        <v>1191</v>
      </c>
      <c r="N410">
        <v>1013</v>
      </c>
      <c r="O410" t="s">
        <v>1554</v>
      </c>
      <c r="P410" t="s">
        <v>1554</v>
      </c>
      <c r="Q410">
        <v>1</v>
      </c>
      <c r="W410">
        <v>0</v>
      </c>
      <c r="X410">
        <v>476480486</v>
      </c>
      <c r="Y410">
        <f>(AT410*1.2)</f>
        <v>21</v>
      </c>
      <c r="AA410">
        <v>0</v>
      </c>
      <c r="AB410">
        <v>0</v>
      </c>
      <c r="AC410">
        <v>0</v>
      </c>
      <c r="AD410">
        <v>0</v>
      </c>
      <c r="AE410">
        <v>0</v>
      </c>
      <c r="AF410">
        <v>0</v>
      </c>
      <c r="AG410">
        <v>0</v>
      </c>
      <c r="AH410">
        <v>0</v>
      </c>
      <c r="AI410">
        <v>1</v>
      </c>
      <c r="AJ410">
        <v>1</v>
      </c>
      <c r="AK410">
        <v>1</v>
      </c>
      <c r="AL410">
        <v>1</v>
      </c>
      <c r="AM410">
        <v>5</v>
      </c>
      <c r="AN410">
        <v>0</v>
      </c>
      <c r="AO410">
        <v>1</v>
      </c>
      <c r="AP410">
        <v>1</v>
      </c>
      <c r="AQ410">
        <v>0</v>
      </c>
      <c r="AR410">
        <v>0</v>
      </c>
      <c r="AS410" t="s">
        <v>3</v>
      </c>
      <c r="AT410">
        <v>17.5</v>
      </c>
      <c r="AU410" t="s">
        <v>42</v>
      </c>
      <c r="AV410">
        <v>1</v>
      </c>
      <c r="AW410">
        <v>2</v>
      </c>
      <c r="AX410">
        <v>55890995</v>
      </c>
      <c r="AY410">
        <v>1</v>
      </c>
      <c r="AZ410">
        <v>0</v>
      </c>
      <c r="BA410">
        <v>513</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CU410">
        <f>ROUND(AT410*Source!I1116*AH410*AL410,2)</f>
        <v>0</v>
      </c>
      <c r="CV410">
        <f>ROUND(Y410*Source!I1116,9)</f>
        <v>131.25</v>
      </c>
      <c r="CW410">
        <v>0</v>
      </c>
      <c r="CX410">
        <f>ROUND(Y410*Source!I1116,9)</f>
        <v>131.25</v>
      </c>
      <c r="CY410">
        <f>AD410</f>
        <v>0</v>
      </c>
      <c r="CZ410">
        <f>AH410</f>
        <v>0</v>
      </c>
      <c r="DA410">
        <f>AL410</f>
        <v>1</v>
      </c>
      <c r="DB410">
        <f>ROUND((ROUND(AT410*CZ410,2)*1.2),6)</f>
        <v>0</v>
      </c>
      <c r="DC410">
        <f>ROUND((ROUND(AT410*AG410,2)*1.2),6)</f>
        <v>0</v>
      </c>
      <c r="DD410" t="s">
        <v>3</v>
      </c>
      <c r="DE410" t="s">
        <v>3</v>
      </c>
      <c r="DF410">
        <f t="shared" si="210"/>
        <v>0</v>
      </c>
      <c r="DG410">
        <f t="shared" si="208"/>
        <v>0</v>
      </c>
      <c r="DH410">
        <f t="shared" si="209"/>
        <v>0</v>
      </c>
      <c r="DI410">
        <f t="shared" si="206"/>
        <v>0</v>
      </c>
      <c r="DJ410">
        <f>DI410</f>
        <v>0</v>
      </c>
      <c r="DK410">
        <v>0</v>
      </c>
      <c r="DL410" t="s">
        <v>3</v>
      </c>
      <c r="DM410">
        <v>0</v>
      </c>
      <c r="DN410" t="s">
        <v>3</v>
      </c>
      <c r="DO410">
        <v>0</v>
      </c>
    </row>
    <row r="411" spans="1:119" x14ac:dyDescent="0.25">
      <c r="A411">
        <f>ROW(Source!A1116)</f>
        <v>1116</v>
      </c>
      <c r="B411">
        <v>55890823</v>
      </c>
      <c r="C411">
        <v>55890984</v>
      </c>
      <c r="D411">
        <v>55489910</v>
      </c>
      <c r="E411">
        <v>1</v>
      </c>
      <c r="F411">
        <v>1</v>
      </c>
      <c r="G411">
        <v>1081</v>
      </c>
      <c r="H411">
        <v>2</v>
      </c>
      <c r="I411" t="s">
        <v>1580</v>
      </c>
      <c r="J411" t="s">
        <v>1581</v>
      </c>
      <c r="K411" t="s">
        <v>1582</v>
      </c>
      <c r="L411">
        <v>1368</v>
      </c>
      <c r="N411">
        <v>1011</v>
      </c>
      <c r="O411" t="s">
        <v>1558</v>
      </c>
      <c r="P411" t="s">
        <v>1558</v>
      </c>
      <c r="Q411">
        <v>1</v>
      </c>
      <c r="W411">
        <v>0</v>
      </c>
      <c r="X411">
        <v>1498588441</v>
      </c>
      <c r="Y411">
        <f>(AT411*1.2)</f>
        <v>3.48</v>
      </c>
      <c r="AA411">
        <v>0</v>
      </c>
      <c r="AB411">
        <v>102.11</v>
      </c>
      <c r="AC411">
        <v>0</v>
      </c>
      <c r="AD411">
        <v>0</v>
      </c>
      <c r="AE411">
        <v>0</v>
      </c>
      <c r="AF411">
        <v>7.11</v>
      </c>
      <c r="AG411">
        <v>0</v>
      </c>
      <c r="AH411">
        <v>0</v>
      </c>
      <c r="AI411">
        <v>1</v>
      </c>
      <c r="AJ411">
        <v>13.46</v>
      </c>
      <c r="AK411">
        <v>1</v>
      </c>
      <c r="AL411">
        <v>1</v>
      </c>
      <c r="AM411">
        <v>2</v>
      </c>
      <c r="AN411">
        <v>0</v>
      </c>
      <c r="AO411">
        <v>1</v>
      </c>
      <c r="AP411">
        <v>1</v>
      </c>
      <c r="AQ411">
        <v>0</v>
      </c>
      <c r="AR411">
        <v>0</v>
      </c>
      <c r="AS411" t="s">
        <v>3</v>
      </c>
      <c r="AT411">
        <v>2.9</v>
      </c>
      <c r="AU411" t="s">
        <v>42</v>
      </c>
      <c r="AV411">
        <v>0</v>
      </c>
      <c r="AW411">
        <v>2</v>
      </c>
      <c r="AX411">
        <v>55890996</v>
      </c>
      <c r="AY411">
        <v>1</v>
      </c>
      <c r="AZ411">
        <v>0</v>
      </c>
      <c r="BA411">
        <v>514</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CV411">
        <v>0</v>
      </c>
      <c r="CW411">
        <f>ROUND(Y411*Source!I1116*DO411,9)</f>
        <v>0</v>
      </c>
      <c r="CX411">
        <f>ROUND(Y411*Source!I1116,9)</f>
        <v>21.75</v>
      </c>
      <c r="CY411">
        <f>AB411</f>
        <v>102.11</v>
      </c>
      <c r="CZ411">
        <f>AF411</f>
        <v>7.11</v>
      </c>
      <c r="DA411">
        <f>AJ411</f>
        <v>13.46</v>
      </c>
      <c r="DB411">
        <f>ROUND((ROUND(AT411*CZ411,2)*1.2),6)</f>
        <v>24.744</v>
      </c>
      <c r="DC411">
        <f>ROUND((ROUND(AT411*AG411,2)*1.2),6)</f>
        <v>0</v>
      </c>
      <c r="DD411" t="s">
        <v>3</v>
      </c>
      <c r="DE411" t="s">
        <v>3</v>
      </c>
      <c r="DF411">
        <f t="shared" si="210"/>
        <v>0</v>
      </c>
      <c r="DG411">
        <f>ROUND(ROUND(AF411*AJ411,2)*CX411,2)</f>
        <v>2081.48</v>
      </c>
      <c r="DH411">
        <f t="shared" si="209"/>
        <v>0</v>
      </c>
      <c r="DI411">
        <f t="shared" si="206"/>
        <v>0</v>
      </c>
      <c r="DJ411">
        <f>DG411</f>
        <v>2081.48</v>
      </c>
      <c r="DK411">
        <v>0</v>
      </c>
      <c r="DL411" t="s">
        <v>3</v>
      </c>
      <c r="DM411">
        <v>0</v>
      </c>
      <c r="DN411" t="s">
        <v>3</v>
      </c>
      <c r="DO411">
        <v>0</v>
      </c>
    </row>
    <row r="412" spans="1:119" x14ac:dyDescent="0.25">
      <c r="A412">
        <f>ROW(Source!A1116)</f>
        <v>1116</v>
      </c>
      <c r="B412">
        <v>55890823</v>
      </c>
      <c r="C412">
        <v>55890984</v>
      </c>
      <c r="D412">
        <v>55490209</v>
      </c>
      <c r="E412">
        <v>1</v>
      </c>
      <c r="F412">
        <v>1</v>
      </c>
      <c r="G412">
        <v>1081</v>
      </c>
      <c r="H412">
        <v>2</v>
      </c>
      <c r="I412" t="s">
        <v>1555</v>
      </c>
      <c r="J412" t="s">
        <v>1556</v>
      </c>
      <c r="K412" t="s">
        <v>1557</v>
      </c>
      <c r="L412">
        <v>1368</v>
      </c>
      <c r="N412">
        <v>1011</v>
      </c>
      <c r="O412" t="s">
        <v>1558</v>
      </c>
      <c r="P412" t="s">
        <v>1558</v>
      </c>
      <c r="Q412">
        <v>1</v>
      </c>
      <c r="W412">
        <v>0</v>
      </c>
      <c r="X412">
        <v>874612079</v>
      </c>
      <c r="Y412">
        <f>(AT412*1.2)</f>
        <v>0.12</v>
      </c>
      <c r="AA412">
        <v>0</v>
      </c>
      <c r="AB412">
        <v>1513.56</v>
      </c>
      <c r="AC412">
        <v>758.78</v>
      </c>
      <c r="AD412">
        <v>0</v>
      </c>
      <c r="AE412">
        <v>0</v>
      </c>
      <c r="AF412">
        <v>83.1</v>
      </c>
      <c r="AG412">
        <v>12.62</v>
      </c>
      <c r="AH412">
        <v>0</v>
      </c>
      <c r="AI412">
        <v>1</v>
      </c>
      <c r="AJ412">
        <v>17.07</v>
      </c>
      <c r="AK412">
        <v>56.35</v>
      </c>
      <c r="AL412">
        <v>1</v>
      </c>
      <c r="AM412">
        <v>2</v>
      </c>
      <c r="AN412">
        <v>0</v>
      </c>
      <c r="AO412">
        <v>1</v>
      </c>
      <c r="AP412">
        <v>1</v>
      </c>
      <c r="AQ412">
        <v>0</v>
      </c>
      <c r="AR412">
        <v>0</v>
      </c>
      <c r="AS412" t="s">
        <v>3</v>
      </c>
      <c r="AT412">
        <v>0.1</v>
      </c>
      <c r="AU412" t="s">
        <v>42</v>
      </c>
      <c r="AV412">
        <v>0</v>
      </c>
      <c r="AW412">
        <v>2</v>
      </c>
      <c r="AX412">
        <v>55890997</v>
      </c>
      <c r="AY412">
        <v>1</v>
      </c>
      <c r="AZ412">
        <v>0</v>
      </c>
      <c r="BA412">
        <v>515</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CV412">
        <v>0</v>
      </c>
      <c r="CW412">
        <f>ROUND(Y412*Source!I1116*DO412,9)</f>
        <v>9.4649999999999999</v>
      </c>
      <c r="CX412">
        <f>ROUND(Y412*Source!I1116,9)</f>
        <v>0.75</v>
      </c>
      <c r="CY412">
        <f>AB412</f>
        <v>1513.56</v>
      </c>
      <c r="CZ412">
        <f>AF412</f>
        <v>83.1</v>
      </c>
      <c r="DA412">
        <f>AJ412</f>
        <v>17.07</v>
      </c>
      <c r="DB412">
        <f>ROUND((ROUND(AT412*CZ412,2)*1.2),6)</f>
        <v>9.9719999999999995</v>
      </c>
      <c r="DC412">
        <f>ROUND((ROUND(AT412*AG412,2)*1.2),6)</f>
        <v>1.512</v>
      </c>
      <c r="DD412" t="s">
        <v>3</v>
      </c>
      <c r="DE412" t="s">
        <v>3</v>
      </c>
      <c r="DF412">
        <f t="shared" si="210"/>
        <v>0</v>
      </c>
      <c r="DG412">
        <f>ROUND(ROUND(AF412*AJ412,2)*CX412,2)</f>
        <v>1063.8900000000001</v>
      </c>
      <c r="DH412">
        <f>ROUND(ROUND(AG412*AK412,2)*CX412,2)</f>
        <v>533.36</v>
      </c>
      <c r="DI412">
        <f t="shared" si="206"/>
        <v>0</v>
      </c>
      <c r="DJ412">
        <f>DG412</f>
        <v>1063.8900000000001</v>
      </c>
      <c r="DK412">
        <v>0</v>
      </c>
      <c r="DL412" t="s">
        <v>1559</v>
      </c>
      <c r="DM412">
        <v>0</v>
      </c>
      <c r="DN412" t="s">
        <v>1554</v>
      </c>
      <c r="DO412">
        <v>12.62</v>
      </c>
    </row>
    <row r="413" spans="1:119" x14ac:dyDescent="0.25">
      <c r="A413">
        <f>ROW(Source!A1116)</f>
        <v>1116</v>
      </c>
      <c r="B413">
        <v>55890823</v>
      </c>
      <c r="C413">
        <v>55890984</v>
      </c>
      <c r="D413">
        <v>55460380</v>
      </c>
      <c r="E413">
        <v>1</v>
      </c>
      <c r="F413">
        <v>1</v>
      </c>
      <c r="G413">
        <v>1081</v>
      </c>
      <c r="H413">
        <v>3</v>
      </c>
      <c r="I413" t="s">
        <v>1598</v>
      </c>
      <c r="J413" t="s">
        <v>1599</v>
      </c>
      <c r="K413" t="s">
        <v>1600</v>
      </c>
      <c r="L413">
        <v>1348</v>
      </c>
      <c r="N413">
        <v>1009</v>
      </c>
      <c r="O413" t="s">
        <v>1092</v>
      </c>
      <c r="P413" t="s">
        <v>1092</v>
      </c>
      <c r="Q413">
        <v>1000</v>
      </c>
      <c r="W413">
        <v>0</v>
      </c>
      <c r="X413">
        <v>277309194</v>
      </c>
      <c r="Y413">
        <f>(AT413*1)</f>
        <v>8.9999999999999998E-4</v>
      </c>
      <c r="AA413">
        <v>152673.67000000001</v>
      </c>
      <c r="AB413">
        <v>0</v>
      </c>
      <c r="AC413">
        <v>0</v>
      </c>
      <c r="AD413">
        <v>0</v>
      </c>
      <c r="AE413">
        <v>8590.86</v>
      </c>
      <c r="AF413">
        <v>0</v>
      </c>
      <c r="AG413">
        <v>0</v>
      </c>
      <c r="AH413">
        <v>0</v>
      </c>
      <c r="AI413">
        <v>16.440000000000001</v>
      </c>
      <c r="AJ413">
        <v>1</v>
      </c>
      <c r="AK413">
        <v>1</v>
      </c>
      <c r="AL413">
        <v>1</v>
      </c>
      <c r="AM413">
        <v>2</v>
      </c>
      <c r="AN413">
        <v>0</v>
      </c>
      <c r="AO413">
        <v>1</v>
      </c>
      <c r="AP413">
        <v>1</v>
      </c>
      <c r="AQ413">
        <v>0</v>
      </c>
      <c r="AR413">
        <v>0</v>
      </c>
      <c r="AS413" t="s">
        <v>3</v>
      </c>
      <c r="AT413">
        <v>8.9999999999999998E-4</v>
      </c>
      <c r="AU413" t="s">
        <v>22</v>
      </c>
      <c r="AV413">
        <v>0</v>
      </c>
      <c r="AW413">
        <v>2</v>
      </c>
      <c r="AX413">
        <v>55890999</v>
      </c>
      <c r="AY413">
        <v>1</v>
      </c>
      <c r="AZ413">
        <v>0</v>
      </c>
      <c r="BA413">
        <v>517</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CV413">
        <v>0</v>
      </c>
      <c r="CW413">
        <v>0</v>
      </c>
      <c r="CX413">
        <f>ROUND(Y413*Source!I1116,9)</f>
        <v>5.6249999999999998E-3</v>
      </c>
      <c r="CY413">
        <f>AA413</f>
        <v>152673.67000000001</v>
      </c>
      <c r="CZ413">
        <f>AE413</f>
        <v>8590.86</v>
      </c>
      <c r="DA413">
        <f>AI413</f>
        <v>16.440000000000001</v>
      </c>
      <c r="DB413">
        <f>ROUND((ROUND(AT413*CZ413,2)*1),6)</f>
        <v>7.73</v>
      </c>
      <c r="DC413">
        <f>ROUND((ROUND(AT413*AG413,2)*1),6)</f>
        <v>0</v>
      </c>
      <c r="DD413" t="s">
        <v>3</v>
      </c>
      <c r="DE413" t="s">
        <v>3</v>
      </c>
      <c r="DF413">
        <f>ROUND(ROUND(AE413*AI413,2)*CX413,2)</f>
        <v>794.44</v>
      </c>
      <c r="DG413">
        <f t="shared" ref="DG413:DG421" si="211">ROUND(ROUND(AF413,2)*CX413,2)</f>
        <v>0</v>
      </c>
      <c r="DH413">
        <f t="shared" ref="DH413:DH421" si="212">ROUND(ROUND(AG413,2)*CX413,2)</f>
        <v>0</v>
      </c>
      <c r="DI413">
        <f t="shared" si="206"/>
        <v>0</v>
      </c>
      <c r="DJ413">
        <f>DF413</f>
        <v>794.44</v>
      </c>
      <c r="DK413">
        <v>0</v>
      </c>
      <c r="DL413" t="s">
        <v>3</v>
      </c>
      <c r="DM413">
        <v>0</v>
      </c>
      <c r="DN413" t="s">
        <v>3</v>
      </c>
      <c r="DO413">
        <v>0</v>
      </c>
    </row>
    <row r="414" spans="1:119" x14ac:dyDescent="0.25">
      <c r="A414">
        <f>ROW(Source!A1116)</f>
        <v>1116</v>
      </c>
      <c r="B414">
        <v>55890823</v>
      </c>
      <c r="C414">
        <v>55890984</v>
      </c>
      <c r="D414">
        <v>55459339</v>
      </c>
      <c r="E414">
        <v>1</v>
      </c>
      <c r="F414">
        <v>1</v>
      </c>
      <c r="G414">
        <v>1081</v>
      </c>
      <c r="H414">
        <v>3</v>
      </c>
      <c r="I414" t="s">
        <v>1616</v>
      </c>
      <c r="J414" t="s">
        <v>1617</v>
      </c>
      <c r="K414" t="s">
        <v>1618</v>
      </c>
      <c r="L414">
        <v>1354</v>
      </c>
      <c r="N414">
        <v>1010</v>
      </c>
      <c r="O414" t="s">
        <v>266</v>
      </c>
      <c r="P414" t="s">
        <v>266</v>
      </c>
      <c r="Q414">
        <v>1</v>
      </c>
      <c r="W414">
        <v>0</v>
      </c>
      <c r="X414">
        <v>1424298623</v>
      </c>
      <c r="Y414">
        <f>(AT414*1)</f>
        <v>82</v>
      </c>
      <c r="AA414">
        <v>8.18</v>
      </c>
      <c r="AB414">
        <v>0</v>
      </c>
      <c r="AC414">
        <v>0</v>
      </c>
      <c r="AD414">
        <v>0</v>
      </c>
      <c r="AE414">
        <v>3.86</v>
      </c>
      <c r="AF414">
        <v>0</v>
      </c>
      <c r="AG414">
        <v>0</v>
      </c>
      <c r="AH414">
        <v>0</v>
      </c>
      <c r="AI414">
        <v>1.96</v>
      </c>
      <c r="AJ414">
        <v>1</v>
      </c>
      <c r="AK414">
        <v>1</v>
      </c>
      <c r="AL414">
        <v>1</v>
      </c>
      <c r="AM414">
        <v>2</v>
      </c>
      <c r="AN414">
        <v>0</v>
      </c>
      <c r="AO414">
        <v>1</v>
      </c>
      <c r="AP414">
        <v>1</v>
      </c>
      <c r="AQ414">
        <v>0</v>
      </c>
      <c r="AR414">
        <v>0</v>
      </c>
      <c r="AS414" t="s">
        <v>3</v>
      </c>
      <c r="AT414">
        <v>82</v>
      </c>
      <c r="AU414" t="s">
        <v>22</v>
      </c>
      <c r="AV414">
        <v>0</v>
      </c>
      <c r="AW414">
        <v>2</v>
      </c>
      <c r="AX414">
        <v>55891000</v>
      </c>
      <c r="AY414">
        <v>1</v>
      </c>
      <c r="AZ414">
        <v>0</v>
      </c>
      <c r="BA414">
        <v>518</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CV414">
        <v>0</v>
      </c>
      <c r="CW414">
        <v>0</v>
      </c>
      <c r="CX414">
        <f>ROUND(Y414*Source!I1116,9)</f>
        <v>512.5</v>
      </c>
      <c r="CY414">
        <f>AA414</f>
        <v>8.18</v>
      </c>
      <c r="CZ414">
        <f>AE414</f>
        <v>3.86</v>
      </c>
      <c r="DA414">
        <f>AI414</f>
        <v>1.96</v>
      </c>
      <c r="DB414">
        <f>ROUND((ROUND(AT414*CZ414,2)*1),6)</f>
        <v>316.52</v>
      </c>
      <c r="DC414">
        <f>ROUND((ROUND(AT414*AG414,2)*1),6)</f>
        <v>0</v>
      </c>
      <c r="DD414" t="s">
        <v>3</v>
      </c>
      <c r="DE414" t="s">
        <v>3</v>
      </c>
      <c r="DF414">
        <f>ROUND(ROUND(AE414*AI414,2)*CX414,2)</f>
        <v>3879.63</v>
      </c>
      <c r="DG414">
        <f t="shared" si="211"/>
        <v>0</v>
      </c>
      <c r="DH414">
        <f t="shared" si="212"/>
        <v>0</v>
      </c>
      <c r="DI414">
        <f t="shared" si="206"/>
        <v>0</v>
      </c>
      <c r="DJ414">
        <f>DF414</f>
        <v>3879.63</v>
      </c>
      <c r="DK414">
        <v>0</v>
      </c>
      <c r="DL414" t="s">
        <v>3</v>
      </c>
      <c r="DM414">
        <v>0</v>
      </c>
      <c r="DN414" t="s">
        <v>3</v>
      </c>
      <c r="DO414">
        <v>0</v>
      </c>
    </row>
    <row r="415" spans="1:119" x14ac:dyDescent="0.25">
      <c r="A415">
        <f>ROW(Source!A1116)</f>
        <v>1116</v>
      </c>
      <c r="B415">
        <v>55890823</v>
      </c>
      <c r="C415">
        <v>55890984</v>
      </c>
      <c r="D415">
        <v>55461640</v>
      </c>
      <c r="E415">
        <v>1</v>
      </c>
      <c r="F415">
        <v>1</v>
      </c>
      <c r="G415">
        <v>1081</v>
      </c>
      <c r="H415">
        <v>3</v>
      </c>
      <c r="I415" t="s">
        <v>1619</v>
      </c>
      <c r="J415" t="s">
        <v>1620</v>
      </c>
      <c r="K415" t="s">
        <v>1621</v>
      </c>
      <c r="L415">
        <v>1348</v>
      </c>
      <c r="N415">
        <v>1009</v>
      </c>
      <c r="O415" t="s">
        <v>1092</v>
      </c>
      <c r="P415" t="s">
        <v>1092</v>
      </c>
      <c r="Q415">
        <v>1000</v>
      </c>
      <c r="W415">
        <v>0</v>
      </c>
      <c r="X415">
        <v>785079156</v>
      </c>
      <c r="Y415">
        <f>(AT415*1)</f>
        <v>4.0000000000000001E-3</v>
      </c>
      <c r="AA415">
        <v>52268.89</v>
      </c>
      <c r="AB415">
        <v>0</v>
      </c>
      <c r="AC415">
        <v>0</v>
      </c>
      <c r="AD415">
        <v>0</v>
      </c>
      <c r="AE415">
        <v>6810.19</v>
      </c>
      <c r="AF415">
        <v>0</v>
      </c>
      <c r="AG415">
        <v>0</v>
      </c>
      <c r="AH415">
        <v>0</v>
      </c>
      <c r="AI415">
        <v>7.1</v>
      </c>
      <c r="AJ415">
        <v>1</v>
      </c>
      <c r="AK415">
        <v>1</v>
      </c>
      <c r="AL415">
        <v>1</v>
      </c>
      <c r="AM415">
        <v>2</v>
      </c>
      <c r="AN415">
        <v>0</v>
      </c>
      <c r="AO415">
        <v>1</v>
      </c>
      <c r="AP415">
        <v>1</v>
      </c>
      <c r="AQ415">
        <v>0</v>
      </c>
      <c r="AR415">
        <v>0</v>
      </c>
      <c r="AS415" t="s">
        <v>3</v>
      </c>
      <c r="AT415">
        <v>4.0000000000000001E-3</v>
      </c>
      <c r="AU415" t="s">
        <v>22</v>
      </c>
      <c r="AV415">
        <v>0</v>
      </c>
      <c r="AW415">
        <v>2</v>
      </c>
      <c r="AX415">
        <v>55891001</v>
      </c>
      <c r="AY415">
        <v>1</v>
      </c>
      <c r="AZ415">
        <v>0</v>
      </c>
      <c r="BA415">
        <v>519</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CV415">
        <v>0</v>
      </c>
      <c r="CW415">
        <v>0</v>
      </c>
      <c r="CX415">
        <f>ROUND(Y415*Source!I1116,9)</f>
        <v>2.5000000000000001E-2</v>
      </c>
      <c r="CY415">
        <f>AA415</f>
        <v>52268.89</v>
      </c>
      <c r="CZ415">
        <f>AE415</f>
        <v>6810.19</v>
      </c>
      <c r="DA415">
        <f>AI415</f>
        <v>7.1</v>
      </c>
      <c r="DB415">
        <f>ROUND((ROUND(AT415*CZ415,2)*1),6)</f>
        <v>27.24</v>
      </c>
      <c r="DC415">
        <f>ROUND((ROUND(AT415*AG415,2)*1),6)</f>
        <v>0</v>
      </c>
      <c r="DD415" t="s">
        <v>3</v>
      </c>
      <c r="DE415" t="s">
        <v>3</v>
      </c>
      <c r="DF415">
        <f>ROUND(ROUND(AE415*AI415,2)*CX415,2)</f>
        <v>1208.81</v>
      </c>
      <c r="DG415">
        <f t="shared" si="211"/>
        <v>0</v>
      </c>
      <c r="DH415">
        <f t="shared" si="212"/>
        <v>0</v>
      </c>
      <c r="DI415">
        <f t="shared" si="206"/>
        <v>0</v>
      </c>
      <c r="DJ415">
        <f>DF415</f>
        <v>1208.81</v>
      </c>
      <c r="DK415">
        <v>0</v>
      </c>
      <c r="DL415" t="s">
        <v>3</v>
      </c>
      <c r="DM415">
        <v>0</v>
      </c>
      <c r="DN415" t="s">
        <v>3</v>
      </c>
      <c r="DO415">
        <v>0</v>
      </c>
    </row>
    <row r="416" spans="1:119" x14ac:dyDescent="0.25">
      <c r="A416">
        <f>ROW(Source!A1116)</f>
        <v>1116</v>
      </c>
      <c r="B416">
        <v>55890823</v>
      </c>
      <c r="C416">
        <v>55890984</v>
      </c>
      <c r="D416">
        <v>55459507</v>
      </c>
      <c r="E416">
        <v>1</v>
      </c>
      <c r="F416">
        <v>1</v>
      </c>
      <c r="G416">
        <v>1081</v>
      </c>
      <c r="H416">
        <v>3</v>
      </c>
      <c r="I416" t="s">
        <v>1622</v>
      </c>
      <c r="J416" t="s">
        <v>1623</v>
      </c>
      <c r="K416" t="s">
        <v>1624</v>
      </c>
      <c r="L416">
        <v>1348</v>
      </c>
      <c r="N416">
        <v>1009</v>
      </c>
      <c r="O416" t="s">
        <v>1092</v>
      </c>
      <c r="P416" t="s">
        <v>1092</v>
      </c>
      <c r="Q416">
        <v>1000</v>
      </c>
      <c r="W416">
        <v>0</v>
      </c>
      <c r="X416">
        <v>1270042986</v>
      </c>
      <c r="Y416">
        <f>(AT416*1)</f>
        <v>2E-3</v>
      </c>
      <c r="AA416">
        <v>60472.44</v>
      </c>
      <c r="AB416">
        <v>0</v>
      </c>
      <c r="AC416">
        <v>0</v>
      </c>
      <c r="AD416">
        <v>0</v>
      </c>
      <c r="AE416">
        <v>16214.84</v>
      </c>
      <c r="AF416">
        <v>0</v>
      </c>
      <c r="AG416">
        <v>0</v>
      </c>
      <c r="AH416">
        <v>0</v>
      </c>
      <c r="AI416">
        <v>3.45</v>
      </c>
      <c r="AJ416">
        <v>1</v>
      </c>
      <c r="AK416">
        <v>1</v>
      </c>
      <c r="AL416">
        <v>1</v>
      </c>
      <c r="AM416">
        <v>2</v>
      </c>
      <c r="AN416">
        <v>0</v>
      </c>
      <c r="AO416">
        <v>1</v>
      </c>
      <c r="AP416">
        <v>1</v>
      </c>
      <c r="AQ416">
        <v>0</v>
      </c>
      <c r="AR416">
        <v>0</v>
      </c>
      <c r="AS416" t="s">
        <v>3</v>
      </c>
      <c r="AT416">
        <v>2E-3</v>
      </c>
      <c r="AU416" t="s">
        <v>22</v>
      </c>
      <c r="AV416">
        <v>0</v>
      </c>
      <c r="AW416">
        <v>2</v>
      </c>
      <c r="AX416">
        <v>55891002</v>
      </c>
      <c r="AY416">
        <v>1</v>
      </c>
      <c r="AZ416">
        <v>0</v>
      </c>
      <c r="BA416">
        <v>520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CV416">
        <v>0</v>
      </c>
      <c r="CW416">
        <v>0</v>
      </c>
      <c r="CX416">
        <f>ROUND(Y416*Source!I1116,9)</f>
        <v>1.2500000000000001E-2</v>
      </c>
      <c r="CY416">
        <f>AA416</f>
        <v>60472.44</v>
      </c>
      <c r="CZ416">
        <f>AE416</f>
        <v>16214.84</v>
      </c>
      <c r="DA416">
        <f>AI416</f>
        <v>3.45</v>
      </c>
      <c r="DB416">
        <f>ROUND((ROUND(AT416*CZ416,2)*1),6)</f>
        <v>32.43</v>
      </c>
      <c r="DC416">
        <f>ROUND((ROUND(AT416*AG416,2)*1),6)</f>
        <v>0</v>
      </c>
      <c r="DD416" t="s">
        <v>3</v>
      </c>
      <c r="DE416" t="s">
        <v>3</v>
      </c>
      <c r="DF416">
        <f>ROUND(ROUND(AE416*AI416,2)*CX416,2)</f>
        <v>699.27</v>
      </c>
      <c r="DG416">
        <f t="shared" si="211"/>
        <v>0</v>
      </c>
      <c r="DH416">
        <f t="shared" si="212"/>
        <v>0</v>
      </c>
      <c r="DI416">
        <f t="shared" si="206"/>
        <v>0</v>
      </c>
      <c r="DJ416">
        <f>DF416</f>
        <v>699.27</v>
      </c>
      <c r="DK416">
        <v>0</v>
      </c>
      <c r="DL416" t="s">
        <v>3</v>
      </c>
      <c r="DM416">
        <v>0</v>
      </c>
      <c r="DN416" t="s">
        <v>3</v>
      </c>
      <c r="DO416">
        <v>0</v>
      </c>
    </row>
    <row r="417" spans="1:119" x14ac:dyDescent="0.25">
      <c r="A417">
        <f>ROW(Source!A1162)</f>
        <v>1162</v>
      </c>
      <c r="B417">
        <v>54971259</v>
      </c>
      <c r="C417">
        <v>55891156</v>
      </c>
      <c r="D417">
        <v>55424304</v>
      </c>
      <c r="E417">
        <v>1081</v>
      </c>
      <c r="F417">
        <v>1</v>
      </c>
      <c r="G417">
        <v>1081</v>
      </c>
      <c r="H417">
        <v>1</v>
      </c>
      <c r="I417" t="s">
        <v>1552</v>
      </c>
      <c r="J417" t="s">
        <v>3</v>
      </c>
      <c r="K417" t="s">
        <v>1553</v>
      </c>
      <c r="L417">
        <v>1191</v>
      </c>
      <c r="N417">
        <v>1013</v>
      </c>
      <c r="O417" t="s">
        <v>1554</v>
      </c>
      <c r="P417" t="s">
        <v>1554</v>
      </c>
      <c r="Q417">
        <v>1</v>
      </c>
      <c r="W417">
        <v>0</v>
      </c>
      <c r="X417">
        <v>476480486</v>
      </c>
      <c r="Y417">
        <f>(AT417*1.2)</f>
        <v>113.86799999999999</v>
      </c>
      <c r="AA417">
        <v>0</v>
      </c>
      <c r="AB417">
        <v>0</v>
      </c>
      <c r="AC417">
        <v>0</v>
      </c>
      <c r="AD417">
        <v>0</v>
      </c>
      <c r="AE417">
        <v>0</v>
      </c>
      <c r="AF417">
        <v>0</v>
      </c>
      <c r="AG417">
        <v>0</v>
      </c>
      <c r="AH417">
        <v>0</v>
      </c>
      <c r="AI417">
        <v>1</v>
      </c>
      <c r="AJ417">
        <v>1</v>
      </c>
      <c r="AK417">
        <v>1</v>
      </c>
      <c r="AL417">
        <v>1</v>
      </c>
      <c r="AM417">
        <v>-2</v>
      </c>
      <c r="AN417">
        <v>0</v>
      </c>
      <c r="AO417">
        <v>1</v>
      </c>
      <c r="AP417">
        <v>1</v>
      </c>
      <c r="AQ417">
        <v>0</v>
      </c>
      <c r="AR417">
        <v>0</v>
      </c>
      <c r="AS417" t="s">
        <v>3</v>
      </c>
      <c r="AT417">
        <v>94.89</v>
      </c>
      <c r="AU417" t="s">
        <v>42</v>
      </c>
      <c r="AV417">
        <v>1</v>
      </c>
      <c r="AW417">
        <v>2</v>
      </c>
      <c r="AX417">
        <v>55891157</v>
      </c>
      <c r="AY417">
        <v>1</v>
      </c>
      <c r="AZ417">
        <v>0</v>
      </c>
      <c r="BA417">
        <v>523</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CU417">
        <f>ROUND(AT417*Source!I1162*AH417*AL417,2)</f>
        <v>0</v>
      </c>
      <c r="CV417">
        <f>ROUND(Y417*Source!I1162,9)</f>
        <v>17.080200000000001</v>
      </c>
      <c r="CW417">
        <v>0</v>
      </c>
      <c r="CX417">
        <f>ROUND(Y417*Source!I1162,9)</f>
        <v>17.080200000000001</v>
      </c>
      <c r="CY417">
        <f>AD417</f>
        <v>0</v>
      </c>
      <c r="CZ417">
        <f>AH417</f>
        <v>0</v>
      </c>
      <c r="DA417">
        <f>AL417</f>
        <v>1</v>
      </c>
      <c r="DB417">
        <f>ROUND((ROUND(AT417*CZ417,2)*1.2),6)</f>
        <v>0</v>
      </c>
      <c r="DC417">
        <f>ROUND((ROUND(AT417*AG417,2)*1.2),6)</f>
        <v>0</v>
      </c>
      <c r="DD417" t="s">
        <v>3</v>
      </c>
      <c r="DE417" t="s">
        <v>3</v>
      </c>
      <c r="DF417">
        <f t="shared" ref="DF417:DF423" si="213">ROUND(ROUND(AE417,2)*CX417,2)</f>
        <v>0</v>
      </c>
      <c r="DG417">
        <f t="shared" si="211"/>
        <v>0</v>
      </c>
      <c r="DH417">
        <f t="shared" si="212"/>
        <v>0</v>
      </c>
      <c r="DI417">
        <f t="shared" si="206"/>
        <v>0</v>
      </c>
      <c r="DJ417">
        <f>DI417</f>
        <v>0</v>
      </c>
      <c r="DK417">
        <v>0</v>
      </c>
      <c r="DL417" t="s">
        <v>3</v>
      </c>
      <c r="DM417">
        <v>0</v>
      </c>
      <c r="DN417" t="s">
        <v>3</v>
      </c>
      <c r="DO417">
        <v>0</v>
      </c>
    </row>
    <row r="418" spans="1:119" x14ac:dyDescent="0.25">
      <c r="A418">
        <f>ROW(Source!A1162)</f>
        <v>1162</v>
      </c>
      <c r="B418">
        <v>54971259</v>
      </c>
      <c r="C418">
        <v>55891156</v>
      </c>
      <c r="D418">
        <v>55490209</v>
      </c>
      <c r="E418">
        <v>1</v>
      </c>
      <c r="F418">
        <v>1</v>
      </c>
      <c r="G418">
        <v>1081</v>
      </c>
      <c r="H418">
        <v>2</v>
      </c>
      <c r="I418" t="s">
        <v>1555</v>
      </c>
      <c r="J418" t="s">
        <v>1556</v>
      </c>
      <c r="K418" t="s">
        <v>1557</v>
      </c>
      <c r="L418">
        <v>1368</v>
      </c>
      <c r="N418">
        <v>1011</v>
      </c>
      <c r="O418" t="s">
        <v>1558</v>
      </c>
      <c r="P418" t="s">
        <v>1558</v>
      </c>
      <c r="Q418">
        <v>1</v>
      </c>
      <c r="W418">
        <v>0</v>
      </c>
      <c r="X418">
        <v>874612079</v>
      </c>
      <c r="Y418">
        <f>(AT418*1.2)</f>
        <v>2.4E-2</v>
      </c>
      <c r="AA418">
        <v>0</v>
      </c>
      <c r="AB418">
        <v>87.01</v>
      </c>
      <c r="AC418">
        <v>13.21</v>
      </c>
      <c r="AD418">
        <v>0</v>
      </c>
      <c r="AE418">
        <v>0</v>
      </c>
      <c r="AF418">
        <v>83.1</v>
      </c>
      <c r="AG418">
        <v>12.62</v>
      </c>
      <c r="AH418">
        <v>0</v>
      </c>
      <c r="AI418">
        <v>1</v>
      </c>
      <c r="AJ418">
        <v>1</v>
      </c>
      <c r="AK418">
        <v>1</v>
      </c>
      <c r="AL418">
        <v>1</v>
      </c>
      <c r="AM418">
        <v>-2</v>
      </c>
      <c r="AN418">
        <v>0</v>
      </c>
      <c r="AO418">
        <v>1</v>
      </c>
      <c r="AP418">
        <v>1</v>
      </c>
      <c r="AQ418">
        <v>0</v>
      </c>
      <c r="AR418">
        <v>0</v>
      </c>
      <c r="AS418" t="s">
        <v>3</v>
      </c>
      <c r="AT418">
        <v>0.02</v>
      </c>
      <c r="AU418" t="s">
        <v>42</v>
      </c>
      <c r="AV418">
        <v>0</v>
      </c>
      <c r="AW418">
        <v>2</v>
      </c>
      <c r="AX418">
        <v>55891158</v>
      </c>
      <c r="AY418">
        <v>1</v>
      </c>
      <c r="AZ418">
        <v>0</v>
      </c>
      <c r="BA418">
        <v>524</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CV418">
        <v>0</v>
      </c>
      <c r="CW418">
        <f>ROUND(Y418*Source!I1162*DO418,9)</f>
        <v>4.5432E-2</v>
      </c>
      <c r="CX418">
        <f>ROUND(Y418*Source!I1162,9)</f>
        <v>3.5999999999999999E-3</v>
      </c>
      <c r="CY418">
        <f>AB418</f>
        <v>87.01</v>
      </c>
      <c r="CZ418">
        <f>AF418</f>
        <v>83.1</v>
      </c>
      <c r="DA418">
        <f>AJ418</f>
        <v>1</v>
      </c>
      <c r="DB418">
        <f>ROUND((ROUND(AT418*CZ418,2)*1.2),6)</f>
        <v>1.992</v>
      </c>
      <c r="DC418">
        <f>ROUND((ROUND(AT418*AG418,2)*1.2),6)</f>
        <v>0.3</v>
      </c>
      <c r="DD418" t="s">
        <v>3</v>
      </c>
      <c r="DE418" t="s">
        <v>3</v>
      </c>
      <c r="DF418">
        <f t="shared" si="213"/>
        <v>0</v>
      </c>
      <c r="DG418">
        <f t="shared" si="211"/>
        <v>0.3</v>
      </c>
      <c r="DH418">
        <f t="shared" si="212"/>
        <v>0.05</v>
      </c>
      <c r="DI418">
        <f t="shared" si="206"/>
        <v>0</v>
      </c>
      <c r="DJ418">
        <f>DG418</f>
        <v>0.3</v>
      </c>
      <c r="DK418">
        <v>0</v>
      </c>
      <c r="DL418" t="s">
        <v>1559</v>
      </c>
      <c r="DM418">
        <v>0</v>
      </c>
      <c r="DN418" t="s">
        <v>1554</v>
      </c>
      <c r="DO418">
        <v>12.62</v>
      </c>
    </row>
    <row r="419" spans="1:119" x14ac:dyDescent="0.25">
      <c r="A419">
        <f>ROW(Source!A1162)</f>
        <v>1162</v>
      </c>
      <c r="B419">
        <v>54971259</v>
      </c>
      <c r="C419">
        <v>55891156</v>
      </c>
      <c r="D419">
        <v>55490263</v>
      </c>
      <c r="E419">
        <v>1</v>
      </c>
      <c r="F419">
        <v>1</v>
      </c>
      <c r="G419">
        <v>1081</v>
      </c>
      <c r="H419">
        <v>2</v>
      </c>
      <c r="I419" t="s">
        <v>1601</v>
      </c>
      <c r="J419" t="s">
        <v>1602</v>
      </c>
      <c r="K419" t="s">
        <v>1603</v>
      </c>
      <c r="L419">
        <v>1368</v>
      </c>
      <c r="N419">
        <v>1011</v>
      </c>
      <c r="O419" t="s">
        <v>1558</v>
      </c>
      <c r="P419" t="s">
        <v>1558</v>
      </c>
      <c r="Q419">
        <v>1</v>
      </c>
      <c r="W419">
        <v>0</v>
      </c>
      <c r="X419">
        <v>-1895752648</v>
      </c>
      <c r="Y419">
        <f>(AT419*1.2)</f>
        <v>2.952</v>
      </c>
      <c r="AA419">
        <v>0</v>
      </c>
      <c r="AB419">
        <v>0.81</v>
      </c>
      <c r="AC419">
        <v>0</v>
      </c>
      <c r="AD419">
        <v>0</v>
      </c>
      <c r="AE419">
        <v>0</v>
      </c>
      <c r="AF419">
        <v>0.77</v>
      </c>
      <c r="AG419">
        <v>0</v>
      </c>
      <c r="AH419">
        <v>0</v>
      </c>
      <c r="AI419">
        <v>1</v>
      </c>
      <c r="AJ419">
        <v>1</v>
      </c>
      <c r="AK419">
        <v>1</v>
      </c>
      <c r="AL419">
        <v>1</v>
      </c>
      <c r="AM419">
        <v>-2</v>
      </c>
      <c r="AN419">
        <v>0</v>
      </c>
      <c r="AO419">
        <v>1</v>
      </c>
      <c r="AP419">
        <v>1</v>
      </c>
      <c r="AQ419">
        <v>0</v>
      </c>
      <c r="AR419">
        <v>0</v>
      </c>
      <c r="AS419" t="s">
        <v>3</v>
      </c>
      <c r="AT419">
        <v>2.46</v>
      </c>
      <c r="AU419" t="s">
        <v>42</v>
      </c>
      <c r="AV419">
        <v>0</v>
      </c>
      <c r="AW419">
        <v>2</v>
      </c>
      <c r="AX419">
        <v>55891159</v>
      </c>
      <c r="AY419">
        <v>1</v>
      </c>
      <c r="AZ419">
        <v>0</v>
      </c>
      <c r="BA419">
        <v>525</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CV419">
        <v>0</v>
      </c>
      <c r="CW419">
        <f>ROUND(Y419*Source!I1162*DO419,9)</f>
        <v>0</v>
      </c>
      <c r="CX419">
        <f>ROUND(Y419*Source!I1162,9)</f>
        <v>0.44280000000000003</v>
      </c>
      <c r="CY419">
        <f>AB419</f>
        <v>0.81</v>
      </c>
      <c r="CZ419">
        <f>AF419</f>
        <v>0.77</v>
      </c>
      <c r="DA419">
        <f>AJ419</f>
        <v>1</v>
      </c>
      <c r="DB419">
        <f>ROUND((ROUND(AT419*CZ419,2)*1.2),6)</f>
        <v>2.2679999999999998</v>
      </c>
      <c r="DC419">
        <f>ROUND((ROUND(AT419*AG419,2)*1.2),6)</f>
        <v>0</v>
      </c>
      <c r="DD419" t="s">
        <v>3</v>
      </c>
      <c r="DE419" t="s">
        <v>3</v>
      </c>
      <c r="DF419">
        <f t="shared" si="213"/>
        <v>0</v>
      </c>
      <c r="DG419">
        <f t="shared" si="211"/>
        <v>0.34</v>
      </c>
      <c r="DH419">
        <f t="shared" si="212"/>
        <v>0</v>
      </c>
      <c r="DI419">
        <f t="shared" si="206"/>
        <v>0</v>
      </c>
      <c r="DJ419">
        <f>DG419</f>
        <v>0.34</v>
      </c>
      <c r="DK419">
        <v>0</v>
      </c>
      <c r="DL419" t="s">
        <v>3</v>
      </c>
      <c r="DM419">
        <v>0</v>
      </c>
      <c r="DN419" t="s">
        <v>3</v>
      </c>
      <c r="DO419">
        <v>0</v>
      </c>
    </row>
    <row r="420" spans="1:119" x14ac:dyDescent="0.25">
      <c r="A420">
        <f>ROW(Source!A1162)</f>
        <v>1162</v>
      </c>
      <c r="B420">
        <v>54971259</v>
      </c>
      <c r="C420">
        <v>55891156</v>
      </c>
      <c r="D420">
        <v>55469271</v>
      </c>
      <c r="E420">
        <v>1</v>
      </c>
      <c r="F420">
        <v>1</v>
      </c>
      <c r="G420">
        <v>1081</v>
      </c>
      <c r="H420">
        <v>3</v>
      </c>
      <c r="I420" t="s">
        <v>1625</v>
      </c>
      <c r="J420" t="s">
        <v>1626</v>
      </c>
      <c r="K420" t="s">
        <v>1627</v>
      </c>
      <c r="L420">
        <v>1354</v>
      </c>
      <c r="N420">
        <v>1010</v>
      </c>
      <c r="O420" t="s">
        <v>266</v>
      </c>
      <c r="P420" t="s">
        <v>266</v>
      </c>
      <c r="Q420">
        <v>1</v>
      </c>
      <c r="W420">
        <v>0</v>
      </c>
      <c r="X420">
        <v>1339646332</v>
      </c>
      <c r="Y420">
        <f>(AT420*1)</f>
        <v>8.7999999999999995E-2</v>
      </c>
      <c r="AA420">
        <v>14.56</v>
      </c>
      <c r="AB420">
        <v>0</v>
      </c>
      <c r="AC420">
        <v>0</v>
      </c>
      <c r="AD420">
        <v>0</v>
      </c>
      <c r="AE420">
        <v>14.56</v>
      </c>
      <c r="AF420">
        <v>0</v>
      </c>
      <c r="AG420">
        <v>0</v>
      </c>
      <c r="AH420">
        <v>0</v>
      </c>
      <c r="AI420">
        <v>1</v>
      </c>
      <c r="AJ420">
        <v>1</v>
      </c>
      <c r="AK420">
        <v>1</v>
      </c>
      <c r="AL420">
        <v>1</v>
      </c>
      <c r="AM420">
        <v>-2</v>
      </c>
      <c r="AN420">
        <v>0</v>
      </c>
      <c r="AO420">
        <v>1</v>
      </c>
      <c r="AP420">
        <v>1</v>
      </c>
      <c r="AQ420">
        <v>0</v>
      </c>
      <c r="AR420">
        <v>0</v>
      </c>
      <c r="AS420" t="s">
        <v>3</v>
      </c>
      <c r="AT420">
        <v>8.7999999999999995E-2</v>
      </c>
      <c r="AU420" t="s">
        <v>22</v>
      </c>
      <c r="AV420">
        <v>0</v>
      </c>
      <c r="AW420">
        <v>2</v>
      </c>
      <c r="AX420">
        <v>55891160</v>
      </c>
      <c r="AY420">
        <v>1</v>
      </c>
      <c r="AZ420">
        <v>0</v>
      </c>
      <c r="BA420">
        <v>526</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CV420">
        <v>0</v>
      </c>
      <c r="CW420">
        <v>0</v>
      </c>
      <c r="CX420">
        <f>ROUND(Y420*Source!I1162,9)</f>
        <v>1.32E-2</v>
      </c>
      <c r="CY420">
        <f>AA420</f>
        <v>14.56</v>
      </c>
      <c r="CZ420">
        <f>AE420</f>
        <v>14.56</v>
      </c>
      <c r="DA420">
        <f>AI420</f>
        <v>1</v>
      </c>
      <c r="DB420">
        <f>ROUND((ROUND(AT420*CZ420,2)*1),6)</f>
        <v>1.28</v>
      </c>
      <c r="DC420">
        <f>ROUND((ROUND(AT420*AG420,2)*1),6)</f>
        <v>0</v>
      </c>
      <c r="DD420" t="s">
        <v>3</v>
      </c>
      <c r="DE420" t="s">
        <v>3</v>
      </c>
      <c r="DF420">
        <f t="shared" si="213"/>
        <v>0.19</v>
      </c>
      <c r="DG420">
        <f t="shared" si="211"/>
        <v>0</v>
      </c>
      <c r="DH420">
        <f t="shared" si="212"/>
        <v>0</v>
      </c>
      <c r="DI420">
        <f t="shared" si="206"/>
        <v>0</v>
      </c>
      <c r="DJ420">
        <f>DF420</f>
        <v>0.19</v>
      </c>
      <c r="DK420">
        <v>0</v>
      </c>
      <c r="DL420" t="s">
        <v>3</v>
      </c>
      <c r="DM420">
        <v>0</v>
      </c>
      <c r="DN420" t="s">
        <v>3</v>
      </c>
      <c r="DO420">
        <v>0</v>
      </c>
    </row>
    <row r="421" spans="1:119" x14ac:dyDescent="0.25">
      <c r="A421">
        <f>ROW(Source!A1163)</f>
        <v>1163</v>
      </c>
      <c r="B421">
        <v>55890823</v>
      </c>
      <c r="C421">
        <v>55891156</v>
      </c>
      <c r="D421">
        <v>55424304</v>
      </c>
      <c r="E421">
        <v>1081</v>
      </c>
      <c r="F421">
        <v>1</v>
      </c>
      <c r="G421">
        <v>1081</v>
      </c>
      <c r="H421">
        <v>1</v>
      </c>
      <c r="I421" t="s">
        <v>1552</v>
      </c>
      <c r="J421" t="s">
        <v>3</v>
      </c>
      <c r="K421" t="s">
        <v>1553</v>
      </c>
      <c r="L421">
        <v>1191</v>
      </c>
      <c r="N421">
        <v>1013</v>
      </c>
      <c r="O421" t="s">
        <v>1554</v>
      </c>
      <c r="P421" t="s">
        <v>1554</v>
      </c>
      <c r="Q421">
        <v>1</v>
      </c>
      <c r="W421">
        <v>0</v>
      </c>
      <c r="X421">
        <v>476480486</v>
      </c>
      <c r="Y421">
        <f>(AT421*1.2)</f>
        <v>113.86799999999999</v>
      </c>
      <c r="AA421">
        <v>0</v>
      </c>
      <c r="AB421">
        <v>0</v>
      </c>
      <c r="AC421">
        <v>0</v>
      </c>
      <c r="AD421">
        <v>0</v>
      </c>
      <c r="AE421">
        <v>0</v>
      </c>
      <c r="AF421">
        <v>0</v>
      </c>
      <c r="AG421">
        <v>0</v>
      </c>
      <c r="AH421">
        <v>0</v>
      </c>
      <c r="AI421">
        <v>1</v>
      </c>
      <c r="AJ421">
        <v>1</v>
      </c>
      <c r="AK421">
        <v>1</v>
      </c>
      <c r="AL421">
        <v>1</v>
      </c>
      <c r="AM421">
        <v>5</v>
      </c>
      <c r="AN421">
        <v>0</v>
      </c>
      <c r="AO421">
        <v>1</v>
      </c>
      <c r="AP421">
        <v>1</v>
      </c>
      <c r="AQ421">
        <v>0</v>
      </c>
      <c r="AR421">
        <v>0</v>
      </c>
      <c r="AS421" t="s">
        <v>3</v>
      </c>
      <c r="AT421">
        <v>94.89</v>
      </c>
      <c r="AU421" t="s">
        <v>42</v>
      </c>
      <c r="AV421">
        <v>1</v>
      </c>
      <c r="AW421">
        <v>2</v>
      </c>
      <c r="AX421">
        <v>55891157</v>
      </c>
      <c r="AY421">
        <v>1</v>
      </c>
      <c r="AZ421">
        <v>0</v>
      </c>
      <c r="BA421">
        <v>528</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CU421">
        <f>ROUND(AT421*Source!I1163*AH421*AL421,2)</f>
        <v>0</v>
      </c>
      <c r="CV421">
        <f>ROUND(Y421*Source!I1163,9)</f>
        <v>17.080200000000001</v>
      </c>
      <c r="CW421">
        <v>0</v>
      </c>
      <c r="CX421">
        <f>ROUND(Y421*Source!I1163,9)</f>
        <v>17.080200000000001</v>
      </c>
      <c r="CY421">
        <f>AD421</f>
        <v>0</v>
      </c>
      <c r="CZ421">
        <f>AH421</f>
        <v>0</v>
      </c>
      <c r="DA421">
        <f>AL421</f>
        <v>1</v>
      </c>
      <c r="DB421">
        <f>ROUND((ROUND(AT421*CZ421,2)*1.2),6)</f>
        <v>0</v>
      </c>
      <c r="DC421">
        <f>ROUND((ROUND(AT421*AG421,2)*1.2),6)</f>
        <v>0</v>
      </c>
      <c r="DD421" t="s">
        <v>3</v>
      </c>
      <c r="DE421" t="s">
        <v>3</v>
      </c>
      <c r="DF421">
        <f t="shared" si="213"/>
        <v>0</v>
      </c>
      <c r="DG421">
        <f t="shared" si="211"/>
        <v>0</v>
      </c>
      <c r="DH421">
        <f t="shared" si="212"/>
        <v>0</v>
      </c>
      <c r="DI421">
        <f t="shared" si="206"/>
        <v>0</v>
      </c>
      <c r="DJ421">
        <f>DI421</f>
        <v>0</v>
      </c>
      <c r="DK421">
        <v>0</v>
      </c>
      <c r="DL421" t="s">
        <v>3</v>
      </c>
      <c r="DM421">
        <v>0</v>
      </c>
      <c r="DN421" t="s">
        <v>3</v>
      </c>
      <c r="DO421">
        <v>0</v>
      </c>
    </row>
    <row r="422" spans="1:119" x14ac:dyDescent="0.25">
      <c r="A422">
        <f>ROW(Source!A1163)</f>
        <v>1163</v>
      </c>
      <c r="B422">
        <v>55890823</v>
      </c>
      <c r="C422">
        <v>55891156</v>
      </c>
      <c r="D422">
        <v>55490209</v>
      </c>
      <c r="E422">
        <v>1</v>
      </c>
      <c r="F422">
        <v>1</v>
      </c>
      <c r="G422">
        <v>1081</v>
      </c>
      <c r="H422">
        <v>2</v>
      </c>
      <c r="I422" t="s">
        <v>1555</v>
      </c>
      <c r="J422" t="s">
        <v>1556</v>
      </c>
      <c r="K422" t="s">
        <v>1557</v>
      </c>
      <c r="L422">
        <v>1368</v>
      </c>
      <c r="N422">
        <v>1011</v>
      </c>
      <c r="O422" t="s">
        <v>1558</v>
      </c>
      <c r="P422" t="s">
        <v>1558</v>
      </c>
      <c r="Q422">
        <v>1</v>
      </c>
      <c r="W422">
        <v>0</v>
      </c>
      <c r="X422">
        <v>874612079</v>
      </c>
      <c r="Y422">
        <f>(AT422*1.2)</f>
        <v>2.4E-2</v>
      </c>
      <c r="AA422">
        <v>0</v>
      </c>
      <c r="AB422">
        <v>1485.19</v>
      </c>
      <c r="AC422">
        <v>744.56</v>
      </c>
      <c r="AD422">
        <v>0</v>
      </c>
      <c r="AE422">
        <v>0</v>
      </c>
      <c r="AF422">
        <v>83.1</v>
      </c>
      <c r="AG422">
        <v>12.62</v>
      </c>
      <c r="AH422">
        <v>0</v>
      </c>
      <c r="AI422">
        <v>1</v>
      </c>
      <c r="AJ422">
        <v>17.07</v>
      </c>
      <c r="AK422">
        <v>56.35</v>
      </c>
      <c r="AL422">
        <v>1</v>
      </c>
      <c r="AM422">
        <v>2</v>
      </c>
      <c r="AN422">
        <v>0</v>
      </c>
      <c r="AO422">
        <v>1</v>
      </c>
      <c r="AP422">
        <v>1</v>
      </c>
      <c r="AQ422">
        <v>0</v>
      </c>
      <c r="AR422">
        <v>0</v>
      </c>
      <c r="AS422" t="s">
        <v>3</v>
      </c>
      <c r="AT422">
        <v>0.02</v>
      </c>
      <c r="AU422" t="s">
        <v>42</v>
      </c>
      <c r="AV422">
        <v>0</v>
      </c>
      <c r="AW422">
        <v>2</v>
      </c>
      <c r="AX422">
        <v>55891158</v>
      </c>
      <c r="AY422">
        <v>1</v>
      </c>
      <c r="AZ422">
        <v>0</v>
      </c>
      <c r="BA422">
        <v>529</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CV422">
        <v>0</v>
      </c>
      <c r="CW422">
        <f>ROUND(Y422*Source!I1163*DO422,9)</f>
        <v>4.5432E-2</v>
      </c>
      <c r="CX422">
        <f>ROUND(Y422*Source!I1163,9)</f>
        <v>3.5999999999999999E-3</v>
      </c>
      <c r="CY422">
        <f>AB422</f>
        <v>1485.19</v>
      </c>
      <c r="CZ422">
        <f>AF422</f>
        <v>83.1</v>
      </c>
      <c r="DA422">
        <f>AJ422</f>
        <v>17.07</v>
      </c>
      <c r="DB422">
        <f>ROUND((ROUND(AT422*CZ422,2)*1.2),6)</f>
        <v>1.992</v>
      </c>
      <c r="DC422">
        <f>ROUND((ROUND(AT422*AG422,2)*1.2),6)</f>
        <v>0.3</v>
      </c>
      <c r="DD422" t="s">
        <v>3</v>
      </c>
      <c r="DE422" t="s">
        <v>3</v>
      </c>
      <c r="DF422">
        <f t="shared" si="213"/>
        <v>0</v>
      </c>
      <c r="DG422">
        <f>ROUND(ROUND(AF422*AJ422,2)*CX422,2)</f>
        <v>5.1100000000000003</v>
      </c>
      <c r="DH422">
        <f>ROUND(ROUND(AG422*AK422,2)*CX422,2)</f>
        <v>2.56</v>
      </c>
      <c r="DI422">
        <f t="shared" si="206"/>
        <v>0</v>
      </c>
      <c r="DJ422">
        <f>DG422</f>
        <v>5.1100000000000003</v>
      </c>
      <c r="DK422">
        <v>0</v>
      </c>
      <c r="DL422" t="s">
        <v>1559</v>
      </c>
      <c r="DM422">
        <v>0</v>
      </c>
      <c r="DN422" t="s">
        <v>1554</v>
      </c>
      <c r="DO422">
        <v>12.62</v>
      </c>
    </row>
    <row r="423" spans="1:119" x14ac:dyDescent="0.25">
      <c r="A423">
        <f>ROW(Source!A1163)</f>
        <v>1163</v>
      </c>
      <c r="B423">
        <v>55890823</v>
      </c>
      <c r="C423">
        <v>55891156</v>
      </c>
      <c r="D423">
        <v>55490263</v>
      </c>
      <c r="E423">
        <v>1</v>
      </c>
      <c r="F423">
        <v>1</v>
      </c>
      <c r="G423">
        <v>1081</v>
      </c>
      <c r="H423">
        <v>2</v>
      </c>
      <c r="I423" t="s">
        <v>1601</v>
      </c>
      <c r="J423" t="s">
        <v>1602</v>
      </c>
      <c r="K423" t="s">
        <v>1603</v>
      </c>
      <c r="L423">
        <v>1368</v>
      </c>
      <c r="N423">
        <v>1011</v>
      </c>
      <c r="O423" t="s">
        <v>1558</v>
      </c>
      <c r="P423" t="s">
        <v>1558</v>
      </c>
      <c r="Q423">
        <v>1</v>
      </c>
      <c r="W423">
        <v>0</v>
      </c>
      <c r="X423">
        <v>-1895752648</v>
      </c>
      <c r="Y423">
        <f>(AT423*1.2)</f>
        <v>2.952</v>
      </c>
      <c r="AA423">
        <v>0</v>
      </c>
      <c r="AB423">
        <v>7.71</v>
      </c>
      <c r="AC423">
        <v>0</v>
      </c>
      <c r="AD423">
        <v>0</v>
      </c>
      <c r="AE423">
        <v>0</v>
      </c>
      <c r="AF423">
        <v>0.77</v>
      </c>
      <c r="AG423">
        <v>0</v>
      </c>
      <c r="AH423">
        <v>0</v>
      </c>
      <c r="AI423">
        <v>1</v>
      </c>
      <c r="AJ423">
        <v>9.56</v>
      </c>
      <c r="AK423">
        <v>1</v>
      </c>
      <c r="AL423">
        <v>1</v>
      </c>
      <c r="AM423">
        <v>2</v>
      </c>
      <c r="AN423">
        <v>0</v>
      </c>
      <c r="AO423">
        <v>1</v>
      </c>
      <c r="AP423">
        <v>1</v>
      </c>
      <c r="AQ423">
        <v>0</v>
      </c>
      <c r="AR423">
        <v>0</v>
      </c>
      <c r="AS423" t="s">
        <v>3</v>
      </c>
      <c r="AT423">
        <v>2.46</v>
      </c>
      <c r="AU423" t="s">
        <v>42</v>
      </c>
      <c r="AV423">
        <v>0</v>
      </c>
      <c r="AW423">
        <v>2</v>
      </c>
      <c r="AX423">
        <v>55891159</v>
      </c>
      <c r="AY423">
        <v>1</v>
      </c>
      <c r="AZ423">
        <v>0</v>
      </c>
      <c r="BA423">
        <v>530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CV423">
        <v>0</v>
      </c>
      <c r="CW423">
        <f>ROUND(Y423*Source!I1163*DO423,9)</f>
        <v>0</v>
      </c>
      <c r="CX423">
        <f>ROUND(Y423*Source!I1163,9)</f>
        <v>0.44280000000000003</v>
      </c>
      <c r="CY423">
        <f>AB423</f>
        <v>7.71</v>
      </c>
      <c r="CZ423">
        <f>AF423</f>
        <v>0.77</v>
      </c>
      <c r="DA423">
        <f>AJ423</f>
        <v>9.56</v>
      </c>
      <c r="DB423">
        <f>ROUND((ROUND(AT423*CZ423,2)*1.2),6)</f>
        <v>2.2679999999999998</v>
      </c>
      <c r="DC423">
        <f>ROUND((ROUND(AT423*AG423,2)*1.2),6)</f>
        <v>0</v>
      </c>
      <c r="DD423" t="s">
        <v>3</v>
      </c>
      <c r="DE423" t="s">
        <v>3</v>
      </c>
      <c r="DF423">
        <f t="shared" si="213"/>
        <v>0</v>
      </c>
      <c r="DG423">
        <f>ROUND(ROUND(AF423*AJ423,2)*CX423,2)</f>
        <v>3.26</v>
      </c>
      <c r="DH423">
        <f t="shared" ref="DH423:DH435" si="214">ROUND(ROUND(AG423,2)*CX423,2)</f>
        <v>0</v>
      </c>
      <c r="DI423">
        <f t="shared" si="206"/>
        <v>0</v>
      </c>
      <c r="DJ423">
        <f>DG423</f>
        <v>3.26</v>
      </c>
      <c r="DK423">
        <v>0</v>
      </c>
      <c r="DL423" t="s">
        <v>3</v>
      </c>
      <c r="DM423">
        <v>0</v>
      </c>
      <c r="DN423" t="s">
        <v>3</v>
      </c>
      <c r="DO423">
        <v>0</v>
      </c>
    </row>
    <row r="424" spans="1:119" x14ac:dyDescent="0.25">
      <c r="A424">
        <f>ROW(Source!A1163)</f>
        <v>1163</v>
      </c>
      <c r="B424">
        <v>55890823</v>
      </c>
      <c r="C424">
        <v>55891156</v>
      </c>
      <c r="D424">
        <v>55469271</v>
      </c>
      <c r="E424">
        <v>1</v>
      </c>
      <c r="F424">
        <v>1</v>
      </c>
      <c r="G424">
        <v>1081</v>
      </c>
      <c r="H424">
        <v>3</v>
      </c>
      <c r="I424" t="s">
        <v>1625</v>
      </c>
      <c r="J424" t="s">
        <v>1626</v>
      </c>
      <c r="K424" t="s">
        <v>1627</v>
      </c>
      <c r="L424">
        <v>1354</v>
      </c>
      <c r="N424">
        <v>1010</v>
      </c>
      <c r="O424" t="s">
        <v>266</v>
      </c>
      <c r="P424" t="s">
        <v>266</v>
      </c>
      <c r="Q424">
        <v>1</v>
      </c>
      <c r="W424">
        <v>0</v>
      </c>
      <c r="X424">
        <v>1339646332</v>
      </c>
      <c r="Y424">
        <f>(AT424*1)</f>
        <v>8.7999999999999995E-2</v>
      </c>
      <c r="AA424">
        <v>71.78</v>
      </c>
      <c r="AB424">
        <v>0</v>
      </c>
      <c r="AC424">
        <v>0</v>
      </c>
      <c r="AD424">
        <v>0</v>
      </c>
      <c r="AE424">
        <v>14.56</v>
      </c>
      <c r="AF424">
        <v>0</v>
      </c>
      <c r="AG424">
        <v>0</v>
      </c>
      <c r="AH424">
        <v>0</v>
      </c>
      <c r="AI424">
        <v>4.93</v>
      </c>
      <c r="AJ424">
        <v>1</v>
      </c>
      <c r="AK424">
        <v>1</v>
      </c>
      <c r="AL424">
        <v>1</v>
      </c>
      <c r="AM424">
        <v>2</v>
      </c>
      <c r="AN424">
        <v>0</v>
      </c>
      <c r="AO424">
        <v>1</v>
      </c>
      <c r="AP424">
        <v>1</v>
      </c>
      <c r="AQ424">
        <v>0</v>
      </c>
      <c r="AR424">
        <v>0</v>
      </c>
      <c r="AS424" t="s">
        <v>3</v>
      </c>
      <c r="AT424">
        <v>8.7999999999999995E-2</v>
      </c>
      <c r="AU424" t="s">
        <v>22</v>
      </c>
      <c r="AV424">
        <v>0</v>
      </c>
      <c r="AW424">
        <v>2</v>
      </c>
      <c r="AX424">
        <v>55891160</v>
      </c>
      <c r="AY424">
        <v>1</v>
      </c>
      <c r="AZ424">
        <v>0</v>
      </c>
      <c r="BA424">
        <v>531</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CV424">
        <v>0</v>
      </c>
      <c r="CW424">
        <v>0</v>
      </c>
      <c r="CX424">
        <f>ROUND(Y424*Source!I1163,9)</f>
        <v>1.32E-2</v>
      </c>
      <c r="CY424">
        <f>AA424</f>
        <v>71.78</v>
      </c>
      <c r="CZ424">
        <f>AE424</f>
        <v>14.56</v>
      </c>
      <c r="DA424">
        <f>AI424</f>
        <v>4.93</v>
      </c>
      <c r="DB424">
        <f>ROUND((ROUND(AT424*CZ424,2)*1),6)</f>
        <v>1.28</v>
      </c>
      <c r="DC424">
        <f>ROUND((ROUND(AT424*AG424,2)*1),6)</f>
        <v>0</v>
      </c>
      <c r="DD424" t="s">
        <v>3</v>
      </c>
      <c r="DE424" t="s">
        <v>3</v>
      </c>
      <c r="DF424">
        <f>ROUND(ROUND(AE424*AI424,2)*CX424,2)</f>
        <v>0.95</v>
      </c>
      <c r="DG424">
        <f t="shared" ref="DG424:DG434" si="215">ROUND(ROUND(AF424,2)*CX424,2)</f>
        <v>0</v>
      </c>
      <c r="DH424">
        <f t="shared" si="214"/>
        <v>0</v>
      </c>
      <c r="DI424">
        <f t="shared" si="206"/>
        <v>0</v>
      </c>
      <c r="DJ424">
        <f>DF424</f>
        <v>0.95</v>
      </c>
      <c r="DK424">
        <v>0</v>
      </c>
      <c r="DL424" t="s">
        <v>3</v>
      </c>
      <c r="DM424">
        <v>0</v>
      </c>
      <c r="DN424" t="s">
        <v>3</v>
      </c>
      <c r="DO424">
        <v>0</v>
      </c>
    </row>
    <row r="425" spans="1:119" x14ac:dyDescent="0.25">
      <c r="A425">
        <f>ROW(Source!A1166)</f>
        <v>1166</v>
      </c>
      <c r="B425">
        <v>54971259</v>
      </c>
      <c r="C425">
        <v>55891141</v>
      </c>
      <c r="D425">
        <v>55424304</v>
      </c>
      <c r="E425">
        <v>1081</v>
      </c>
      <c r="F425">
        <v>1</v>
      </c>
      <c r="G425">
        <v>1081</v>
      </c>
      <c r="H425">
        <v>1</v>
      </c>
      <c r="I425" t="s">
        <v>1552</v>
      </c>
      <c r="J425" t="s">
        <v>3</v>
      </c>
      <c r="K425" t="s">
        <v>1553</v>
      </c>
      <c r="L425">
        <v>1191</v>
      </c>
      <c r="N425">
        <v>1013</v>
      </c>
      <c r="O425" t="s">
        <v>1554</v>
      </c>
      <c r="P425" t="s">
        <v>1554</v>
      </c>
      <c r="Q425">
        <v>1</v>
      </c>
      <c r="W425">
        <v>0</v>
      </c>
      <c r="X425">
        <v>476480486</v>
      </c>
      <c r="Y425">
        <f>(AT425*1.2)</f>
        <v>43.199999999999996</v>
      </c>
      <c r="AA425">
        <v>0</v>
      </c>
      <c r="AB425">
        <v>0</v>
      </c>
      <c r="AC425">
        <v>0</v>
      </c>
      <c r="AD425">
        <v>0</v>
      </c>
      <c r="AE425">
        <v>0</v>
      </c>
      <c r="AF425">
        <v>0</v>
      </c>
      <c r="AG425">
        <v>0</v>
      </c>
      <c r="AH425">
        <v>0</v>
      </c>
      <c r="AI425">
        <v>1</v>
      </c>
      <c r="AJ425">
        <v>1</v>
      </c>
      <c r="AK425">
        <v>1</v>
      </c>
      <c r="AL425">
        <v>1</v>
      </c>
      <c r="AM425">
        <v>-2</v>
      </c>
      <c r="AN425">
        <v>0</v>
      </c>
      <c r="AO425">
        <v>1</v>
      </c>
      <c r="AP425">
        <v>1</v>
      </c>
      <c r="AQ425">
        <v>0</v>
      </c>
      <c r="AR425">
        <v>0</v>
      </c>
      <c r="AS425" t="s">
        <v>3</v>
      </c>
      <c r="AT425">
        <v>36</v>
      </c>
      <c r="AU425" t="s">
        <v>42</v>
      </c>
      <c r="AV425">
        <v>1</v>
      </c>
      <c r="AW425">
        <v>2</v>
      </c>
      <c r="AX425">
        <v>55891218</v>
      </c>
      <c r="AY425">
        <v>1</v>
      </c>
      <c r="AZ425">
        <v>0</v>
      </c>
      <c r="BA425">
        <v>533</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CU425">
        <f>ROUND(AT425*Source!I1166*AH425*AL425,2)</f>
        <v>0</v>
      </c>
      <c r="CV425">
        <f>ROUND(Y425*Source!I1166,9)</f>
        <v>432</v>
      </c>
      <c r="CW425">
        <v>0</v>
      </c>
      <c r="CX425">
        <f>ROUND(Y425*Source!I1166,9)</f>
        <v>432</v>
      </c>
      <c r="CY425">
        <f>AD425</f>
        <v>0</v>
      </c>
      <c r="CZ425">
        <f>AH425</f>
        <v>0</v>
      </c>
      <c r="DA425">
        <f>AL425</f>
        <v>1</v>
      </c>
      <c r="DB425">
        <f>ROUND((ROUND(AT425*CZ425,2)*1.2),6)</f>
        <v>0</v>
      </c>
      <c r="DC425">
        <f>ROUND((ROUND(AT425*AG425,2)*1.2),6)</f>
        <v>0</v>
      </c>
      <c r="DD425" t="s">
        <v>3</v>
      </c>
      <c r="DE425" t="s">
        <v>3</v>
      </c>
      <c r="DF425">
        <f t="shared" ref="DF425:DF437" si="216">ROUND(ROUND(AE425,2)*CX425,2)</f>
        <v>0</v>
      </c>
      <c r="DG425">
        <f t="shared" si="215"/>
        <v>0</v>
      </c>
      <c r="DH425">
        <f t="shared" si="214"/>
        <v>0</v>
      </c>
      <c r="DI425">
        <f t="shared" si="206"/>
        <v>0</v>
      </c>
      <c r="DJ425">
        <f>DI425</f>
        <v>0</v>
      </c>
      <c r="DK425">
        <v>0</v>
      </c>
      <c r="DL425" t="s">
        <v>3</v>
      </c>
      <c r="DM425">
        <v>0</v>
      </c>
      <c r="DN425" t="s">
        <v>3</v>
      </c>
      <c r="DO425">
        <v>0</v>
      </c>
    </row>
    <row r="426" spans="1:119" x14ac:dyDescent="0.25">
      <c r="A426">
        <f>ROW(Source!A1166)</f>
        <v>1166</v>
      </c>
      <c r="B426">
        <v>54971259</v>
      </c>
      <c r="C426">
        <v>55891141</v>
      </c>
      <c r="D426">
        <v>55489910</v>
      </c>
      <c r="E426">
        <v>1</v>
      </c>
      <c r="F426">
        <v>1</v>
      </c>
      <c r="G426">
        <v>1081</v>
      </c>
      <c r="H426">
        <v>2</v>
      </c>
      <c r="I426" t="s">
        <v>1580</v>
      </c>
      <c r="J426" t="s">
        <v>1581</v>
      </c>
      <c r="K426" t="s">
        <v>1582</v>
      </c>
      <c r="L426">
        <v>1368</v>
      </c>
      <c r="N426">
        <v>1011</v>
      </c>
      <c r="O426" t="s">
        <v>1558</v>
      </c>
      <c r="P426" t="s">
        <v>1558</v>
      </c>
      <c r="Q426">
        <v>1</v>
      </c>
      <c r="W426">
        <v>0</v>
      </c>
      <c r="X426">
        <v>1498588441</v>
      </c>
      <c r="Y426">
        <f>(AT426*1.2)</f>
        <v>6.3959999999999999</v>
      </c>
      <c r="AA426">
        <v>0</v>
      </c>
      <c r="AB426">
        <v>7.44</v>
      </c>
      <c r="AC426">
        <v>0</v>
      </c>
      <c r="AD426">
        <v>0</v>
      </c>
      <c r="AE426">
        <v>0</v>
      </c>
      <c r="AF426">
        <v>7.11</v>
      </c>
      <c r="AG426">
        <v>0</v>
      </c>
      <c r="AH426">
        <v>0</v>
      </c>
      <c r="AI426">
        <v>1</v>
      </c>
      <c r="AJ426">
        <v>1</v>
      </c>
      <c r="AK426">
        <v>1</v>
      </c>
      <c r="AL426">
        <v>1</v>
      </c>
      <c r="AM426">
        <v>-2</v>
      </c>
      <c r="AN426">
        <v>0</v>
      </c>
      <c r="AO426">
        <v>1</v>
      </c>
      <c r="AP426">
        <v>1</v>
      </c>
      <c r="AQ426">
        <v>0</v>
      </c>
      <c r="AR426">
        <v>0</v>
      </c>
      <c r="AS426" t="s">
        <v>3</v>
      </c>
      <c r="AT426">
        <v>5.33</v>
      </c>
      <c r="AU426" t="s">
        <v>42</v>
      </c>
      <c r="AV426">
        <v>0</v>
      </c>
      <c r="AW426">
        <v>2</v>
      </c>
      <c r="AX426">
        <v>55891219</v>
      </c>
      <c r="AY426">
        <v>1</v>
      </c>
      <c r="AZ426">
        <v>0</v>
      </c>
      <c r="BA426">
        <v>534</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CV426">
        <v>0</v>
      </c>
      <c r="CW426">
        <f>ROUND(Y426*Source!I1166*DO426,9)</f>
        <v>0</v>
      </c>
      <c r="CX426">
        <f>ROUND(Y426*Source!I1166,9)</f>
        <v>63.96</v>
      </c>
      <c r="CY426">
        <f>AB426</f>
        <v>7.44</v>
      </c>
      <c r="CZ426">
        <f>AF426</f>
        <v>7.11</v>
      </c>
      <c r="DA426">
        <f>AJ426</f>
        <v>1</v>
      </c>
      <c r="DB426">
        <f>ROUND((ROUND(AT426*CZ426,2)*1.2),6)</f>
        <v>45.48</v>
      </c>
      <c r="DC426">
        <f>ROUND((ROUND(AT426*AG426,2)*1.2),6)</f>
        <v>0</v>
      </c>
      <c r="DD426" t="s">
        <v>3</v>
      </c>
      <c r="DE426" t="s">
        <v>3</v>
      </c>
      <c r="DF426">
        <f t="shared" si="216"/>
        <v>0</v>
      </c>
      <c r="DG426">
        <f t="shared" si="215"/>
        <v>454.76</v>
      </c>
      <c r="DH426">
        <f t="shared" si="214"/>
        <v>0</v>
      </c>
      <c r="DI426">
        <f t="shared" si="206"/>
        <v>0</v>
      </c>
      <c r="DJ426">
        <f>DG426</f>
        <v>454.76</v>
      </c>
      <c r="DK426">
        <v>0</v>
      </c>
      <c r="DL426" t="s">
        <v>3</v>
      </c>
      <c r="DM426">
        <v>0</v>
      </c>
      <c r="DN426" t="s">
        <v>3</v>
      </c>
      <c r="DO426">
        <v>0</v>
      </c>
    </row>
    <row r="427" spans="1:119" x14ac:dyDescent="0.25">
      <c r="A427">
        <f>ROW(Source!A1166)</f>
        <v>1166</v>
      </c>
      <c r="B427">
        <v>54971259</v>
      </c>
      <c r="C427">
        <v>55891141</v>
      </c>
      <c r="D427">
        <v>55490209</v>
      </c>
      <c r="E427">
        <v>1</v>
      </c>
      <c r="F427">
        <v>1</v>
      </c>
      <c r="G427">
        <v>1081</v>
      </c>
      <c r="H427">
        <v>2</v>
      </c>
      <c r="I427" t="s">
        <v>1555</v>
      </c>
      <c r="J427" t="s">
        <v>1556</v>
      </c>
      <c r="K427" t="s">
        <v>1557</v>
      </c>
      <c r="L427">
        <v>1368</v>
      </c>
      <c r="N427">
        <v>1011</v>
      </c>
      <c r="O427" t="s">
        <v>1558</v>
      </c>
      <c r="P427" t="s">
        <v>1558</v>
      </c>
      <c r="Q427">
        <v>1</v>
      </c>
      <c r="W427">
        <v>0</v>
      </c>
      <c r="X427">
        <v>874612079</v>
      </c>
      <c r="Y427">
        <f>(AT427*1.2)</f>
        <v>0.39600000000000002</v>
      </c>
      <c r="AA427">
        <v>0</v>
      </c>
      <c r="AB427">
        <v>87.01</v>
      </c>
      <c r="AC427">
        <v>13.21</v>
      </c>
      <c r="AD427">
        <v>0</v>
      </c>
      <c r="AE427">
        <v>0</v>
      </c>
      <c r="AF427">
        <v>83.1</v>
      </c>
      <c r="AG427">
        <v>12.62</v>
      </c>
      <c r="AH427">
        <v>0</v>
      </c>
      <c r="AI427">
        <v>1</v>
      </c>
      <c r="AJ427">
        <v>1</v>
      </c>
      <c r="AK427">
        <v>1</v>
      </c>
      <c r="AL427">
        <v>1</v>
      </c>
      <c r="AM427">
        <v>-2</v>
      </c>
      <c r="AN427">
        <v>0</v>
      </c>
      <c r="AO427">
        <v>1</v>
      </c>
      <c r="AP427">
        <v>1</v>
      </c>
      <c r="AQ427">
        <v>0</v>
      </c>
      <c r="AR427">
        <v>0</v>
      </c>
      <c r="AS427" t="s">
        <v>3</v>
      </c>
      <c r="AT427">
        <v>0.33</v>
      </c>
      <c r="AU427" t="s">
        <v>42</v>
      </c>
      <c r="AV427">
        <v>0</v>
      </c>
      <c r="AW427">
        <v>2</v>
      </c>
      <c r="AX427">
        <v>55891220</v>
      </c>
      <c r="AY427">
        <v>1</v>
      </c>
      <c r="AZ427">
        <v>0</v>
      </c>
      <c r="BA427">
        <v>535</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CV427">
        <v>0</v>
      </c>
      <c r="CW427">
        <f>ROUND(Y427*Source!I1166*DO427,9)</f>
        <v>49.975200000000001</v>
      </c>
      <c r="CX427">
        <f>ROUND(Y427*Source!I1166,9)</f>
        <v>3.96</v>
      </c>
      <c r="CY427">
        <f>AB427</f>
        <v>87.01</v>
      </c>
      <c r="CZ427">
        <f>AF427</f>
        <v>83.1</v>
      </c>
      <c r="DA427">
        <f>AJ427</f>
        <v>1</v>
      </c>
      <c r="DB427">
        <f>ROUND((ROUND(AT427*CZ427,2)*1.2),6)</f>
        <v>32.904000000000003</v>
      </c>
      <c r="DC427">
        <f>ROUND((ROUND(AT427*AG427,2)*1.2),6)</f>
        <v>4.992</v>
      </c>
      <c r="DD427" t="s">
        <v>3</v>
      </c>
      <c r="DE427" t="s">
        <v>3</v>
      </c>
      <c r="DF427">
        <f t="shared" si="216"/>
        <v>0</v>
      </c>
      <c r="DG427">
        <f t="shared" si="215"/>
        <v>329.08</v>
      </c>
      <c r="DH427">
        <f t="shared" si="214"/>
        <v>49.98</v>
      </c>
      <c r="DI427">
        <f t="shared" si="206"/>
        <v>0</v>
      </c>
      <c r="DJ427">
        <f>DG427</f>
        <v>329.08</v>
      </c>
      <c r="DK427">
        <v>0</v>
      </c>
      <c r="DL427" t="s">
        <v>1559</v>
      </c>
      <c r="DM427">
        <v>0</v>
      </c>
      <c r="DN427" t="s">
        <v>1554</v>
      </c>
      <c r="DO427">
        <v>12.62</v>
      </c>
    </row>
    <row r="428" spans="1:119" x14ac:dyDescent="0.25">
      <c r="A428">
        <f>ROW(Source!A1166)</f>
        <v>1166</v>
      </c>
      <c r="B428">
        <v>54971259</v>
      </c>
      <c r="C428">
        <v>55891141</v>
      </c>
      <c r="D428">
        <v>55490330</v>
      </c>
      <c r="E428">
        <v>1</v>
      </c>
      <c r="F428">
        <v>1</v>
      </c>
      <c r="G428">
        <v>1081</v>
      </c>
      <c r="H428">
        <v>2</v>
      </c>
      <c r="I428" t="s">
        <v>1586</v>
      </c>
      <c r="J428" t="s">
        <v>1587</v>
      </c>
      <c r="K428" t="s">
        <v>1588</v>
      </c>
      <c r="L428">
        <v>1368</v>
      </c>
      <c r="N428">
        <v>1011</v>
      </c>
      <c r="O428" t="s">
        <v>1558</v>
      </c>
      <c r="P428" t="s">
        <v>1558</v>
      </c>
      <c r="Q428">
        <v>1</v>
      </c>
      <c r="W428">
        <v>0</v>
      </c>
      <c r="X428">
        <v>-2083101341</v>
      </c>
      <c r="Y428">
        <f>(AT428*1.2)</f>
        <v>6.323999999999999</v>
      </c>
      <c r="AA428">
        <v>0</v>
      </c>
      <c r="AB428">
        <v>0.84</v>
      </c>
      <c r="AC428">
        <v>0</v>
      </c>
      <c r="AD428">
        <v>0</v>
      </c>
      <c r="AE428">
        <v>0</v>
      </c>
      <c r="AF428">
        <v>0.8</v>
      </c>
      <c r="AG428">
        <v>0</v>
      </c>
      <c r="AH428">
        <v>0</v>
      </c>
      <c r="AI428">
        <v>1</v>
      </c>
      <c r="AJ428">
        <v>1</v>
      </c>
      <c r="AK428">
        <v>1</v>
      </c>
      <c r="AL428">
        <v>1</v>
      </c>
      <c r="AM428">
        <v>-2</v>
      </c>
      <c r="AN428">
        <v>0</v>
      </c>
      <c r="AO428">
        <v>1</v>
      </c>
      <c r="AP428">
        <v>1</v>
      </c>
      <c r="AQ428">
        <v>0</v>
      </c>
      <c r="AR428">
        <v>0</v>
      </c>
      <c r="AS428" t="s">
        <v>3</v>
      </c>
      <c r="AT428">
        <v>5.27</v>
      </c>
      <c r="AU428" t="s">
        <v>42</v>
      </c>
      <c r="AV428">
        <v>0</v>
      </c>
      <c r="AW428">
        <v>2</v>
      </c>
      <c r="AX428">
        <v>55891221</v>
      </c>
      <c r="AY428">
        <v>1</v>
      </c>
      <c r="AZ428">
        <v>0</v>
      </c>
      <c r="BA428">
        <v>536</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CV428">
        <v>0</v>
      </c>
      <c r="CW428">
        <f>ROUND(Y428*Source!I1166*DO428,9)</f>
        <v>0</v>
      </c>
      <c r="CX428">
        <f>ROUND(Y428*Source!I1166,9)</f>
        <v>63.24</v>
      </c>
      <c r="CY428">
        <f>AB428</f>
        <v>0.84</v>
      </c>
      <c r="CZ428">
        <f>AF428</f>
        <v>0.8</v>
      </c>
      <c r="DA428">
        <f>AJ428</f>
        <v>1</v>
      </c>
      <c r="DB428">
        <f>ROUND((ROUND(AT428*CZ428,2)*1.2),6)</f>
        <v>5.0640000000000001</v>
      </c>
      <c r="DC428">
        <f>ROUND((ROUND(AT428*AG428,2)*1.2),6)</f>
        <v>0</v>
      </c>
      <c r="DD428" t="s">
        <v>3</v>
      </c>
      <c r="DE428" t="s">
        <v>3</v>
      </c>
      <c r="DF428">
        <f t="shared" si="216"/>
        <v>0</v>
      </c>
      <c r="DG428">
        <f t="shared" si="215"/>
        <v>50.59</v>
      </c>
      <c r="DH428">
        <f t="shared" si="214"/>
        <v>0</v>
      </c>
      <c r="DI428">
        <f t="shared" si="206"/>
        <v>0</v>
      </c>
      <c r="DJ428">
        <f>DG428</f>
        <v>50.59</v>
      </c>
      <c r="DK428">
        <v>0</v>
      </c>
      <c r="DL428" t="s">
        <v>3</v>
      </c>
      <c r="DM428">
        <v>0</v>
      </c>
      <c r="DN428" t="s">
        <v>3</v>
      </c>
      <c r="DO428">
        <v>0</v>
      </c>
    </row>
    <row r="429" spans="1:119" x14ac:dyDescent="0.25">
      <c r="A429">
        <f>ROW(Source!A1166)</f>
        <v>1166</v>
      </c>
      <c r="B429">
        <v>54971259</v>
      </c>
      <c r="C429">
        <v>55891141</v>
      </c>
      <c r="D429">
        <v>55460380</v>
      </c>
      <c r="E429">
        <v>1</v>
      </c>
      <c r="F429">
        <v>1</v>
      </c>
      <c r="G429">
        <v>1081</v>
      </c>
      <c r="H429">
        <v>3</v>
      </c>
      <c r="I429" t="s">
        <v>1598</v>
      </c>
      <c r="J429" t="s">
        <v>1599</v>
      </c>
      <c r="K429" t="s">
        <v>1600</v>
      </c>
      <c r="L429">
        <v>1348</v>
      </c>
      <c r="N429">
        <v>1009</v>
      </c>
      <c r="O429" t="s">
        <v>1092</v>
      </c>
      <c r="P429" t="s">
        <v>1092</v>
      </c>
      <c r="Q429">
        <v>1000</v>
      </c>
      <c r="W429">
        <v>0</v>
      </c>
      <c r="X429">
        <v>277309194</v>
      </c>
      <c r="Y429">
        <f>(AT429*1)</f>
        <v>3.0000000000000001E-3</v>
      </c>
      <c r="AA429">
        <v>8590.86</v>
      </c>
      <c r="AB429">
        <v>0</v>
      </c>
      <c r="AC429">
        <v>0</v>
      </c>
      <c r="AD429">
        <v>0</v>
      </c>
      <c r="AE429">
        <v>8590.86</v>
      </c>
      <c r="AF429">
        <v>0</v>
      </c>
      <c r="AG429">
        <v>0</v>
      </c>
      <c r="AH429">
        <v>0</v>
      </c>
      <c r="AI429">
        <v>1</v>
      </c>
      <c r="AJ429">
        <v>1</v>
      </c>
      <c r="AK429">
        <v>1</v>
      </c>
      <c r="AL429">
        <v>1</v>
      </c>
      <c r="AM429">
        <v>-2</v>
      </c>
      <c r="AN429">
        <v>0</v>
      </c>
      <c r="AO429">
        <v>1</v>
      </c>
      <c r="AP429">
        <v>1</v>
      </c>
      <c r="AQ429">
        <v>0</v>
      </c>
      <c r="AR429">
        <v>0</v>
      </c>
      <c r="AS429" t="s">
        <v>3</v>
      </c>
      <c r="AT429">
        <v>3.0000000000000001E-3</v>
      </c>
      <c r="AU429" t="s">
        <v>22</v>
      </c>
      <c r="AV429">
        <v>0</v>
      </c>
      <c r="AW429">
        <v>2</v>
      </c>
      <c r="AX429">
        <v>55891222</v>
      </c>
      <c r="AY429">
        <v>1</v>
      </c>
      <c r="AZ429">
        <v>0</v>
      </c>
      <c r="BA429">
        <v>537</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CV429">
        <v>0</v>
      </c>
      <c r="CW429">
        <v>0</v>
      </c>
      <c r="CX429">
        <f>ROUND(Y429*Source!I1166,9)</f>
        <v>0.03</v>
      </c>
      <c r="CY429">
        <f>AA429</f>
        <v>8590.86</v>
      </c>
      <c r="CZ429">
        <f>AE429</f>
        <v>8590.86</v>
      </c>
      <c r="DA429">
        <f>AI429</f>
        <v>1</v>
      </c>
      <c r="DB429">
        <f>ROUND((ROUND(AT429*CZ429,2)*1),6)</f>
        <v>25.77</v>
      </c>
      <c r="DC429">
        <f>ROUND((ROUND(AT429*AG429,2)*1),6)</f>
        <v>0</v>
      </c>
      <c r="DD429" t="s">
        <v>3</v>
      </c>
      <c r="DE429" t="s">
        <v>3</v>
      </c>
      <c r="DF429">
        <f t="shared" si="216"/>
        <v>257.73</v>
      </c>
      <c r="DG429">
        <f t="shared" si="215"/>
        <v>0</v>
      </c>
      <c r="DH429">
        <f t="shared" si="214"/>
        <v>0</v>
      </c>
      <c r="DI429">
        <f t="shared" si="206"/>
        <v>0</v>
      </c>
      <c r="DJ429">
        <f>DF429</f>
        <v>257.73</v>
      </c>
      <c r="DK429">
        <v>0</v>
      </c>
      <c r="DL429" t="s">
        <v>3</v>
      </c>
      <c r="DM429">
        <v>0</v>
      </c>
      <c r="DN429" t="s">
        <v>3</v>
      </c>
      <c r="DO429">
        <v>0</v>
      </c>
    </row>
    <row r="430" spans="1:119" x14ac:dyDescent="0.25">
      <c r="A430">
        <f>ROW(Source!A1166)</f>
        <v>1166</v>
      </c>
      <c r="B430">
        <v>54971259</v>
      </c>
      <c r="C430">
        <v>55891141</v>
      </c>
      <c r="D430">
        <v>55460882</v>
      </c>
      <c r="E430">
        <v>1</v>
      </c>
      <c r="F430">
        <v>1</v>
      </c>
      <c r="G430">
        <v>1081</v>
      </c>
      <c r="H430">
        <v>3</v>
      </c>
      <c r="I430" t="s">
        <v>1628</v>
      </c>
      <c r="J430" t="s">
        <v>1629</v>
      </c>
      <c r="K430" t="s">
        <v>1630</v>
      </c>
      <c r="L430">
        <v>1348</v>
      </c>
      <c r="N430">
        <v>1009</v>
      </c>
      <c r="O430" t="s">
        <v>1092</v>
      </c>
      <c r="P430" t="s">
        <v>1092</v>
      </c>
      <c r="Q430">
        <v>1000</v>
      </c>
      <c r="W430">
        <v>0</v>
      </c>
      <c r="X430">
        <v>-1448166212</v>
      </c>
      <c r="Y430">
        <f>(AT430*1)</f>
        <v>1.39E-3</v>
      </c>
      <c r="AA430">
        <v>14327.51</v>
      </c>
      <c r="AB430">
        <v>0</v>
      </c>
      <c r="AC430">
        <v>0</v>
      </c>
      <c r="AD430">
        <v>0</v>
      </c>
      <c r="AE430">
        <v>14327.51</v>
      </c>
      <c r="AF430">
        <v>0</v>
      </c>
      <c r="AG430">
        <v>0</v>
      </c>
      <c r="AH430">
        <v>0</v>
      </c>
      <c r="AI430">
        <v>1</v>
      </c>
      <c r="AJ430">
        <v>1</v>
      </c>
      <c r="AK430">
        <v>1</v>
      </c>
      <c r="AL430">
        <v>1</v>
      </c>
      <c r="AM430">
        <v>-2</v>
      </c>
      <c r="AN430">
        <v>0</v>
      </c>
      <c r="AO430">
        <v>1</v>
      </c>
      <c r="AP430">
        <v>1</v>
      </c>
      <c r="AQ430">
        <v>0</v>
      </c>
      <c r="AR430">
        <v>0</v>
      </c>
      <c r="AS430" t="s">
        <v>3</v>
      </c>
      <c r="AT430">
        <v>1.39E-3</v>
      </c>
      <c r="AU430" t="s">
        <v>22</v>
      </c>
      <c r="AV430">
        <v>0</v>
      </c>
      <c r="AW430">
        <v>2</v>
      </c>
      <c r="AX430">
        <v>55891223</v>
      </c>
      <c r="AY430">
        <v>1</v>
      </c>
      <c r="AZ430">
        <v>0</v>
      </c>
      <c r="BA430">
        <v>538</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CV430">
        <v>0</v>
      </c>
      <c r="CW430">
        <v>0</v>
      </c>
      <c r="CX430">
        <f>ROUND(Y430*Source!I1166,9)</f>
        <v>1.3899999999999999E-2</v>
      </c>
      <c r="CY430">
        <f>AA430</f>
        <v>14327.51</v>
      </c>
      <c r="CZ430">
        <f>AE430</f>
        <v>14327.51</v>
      </c>
      <c r="DA430">
        <f>AI430</f>
        <v>1</v>
      </c>
      <c r="DB430">
        <f>ROUND((ROUND(AT430*CZ430,2)*1),6)</f>
        <v>19.920000000000002</v>
      </c>
      <c r="DC430">
        <f>ROUND((ROUND(AT430*AG430,2)*1),6)</f>
        <v>0</v>
      </c>
      <c r="DD430" t="s">
        <v>3</v>
      </c>
      <c r="DE430" t="s">
        <v>3</v>
      </c>
      <c r="DF430">
        <f t="shared" si="216"/>
        <v>199.15</v>
      </c>
      <c r="DG430">
        <f t="shared" si="215"/>
        <v>0</v>
      </c>
      <c r="DH430">
        <f t="shared" si="214"/>
        <v>0</v>
      </c>
      <c r="DI430">
        <f t="shared" si="206"/>
        <v>0</v>
      </c>
      <c r="DJ430">
        <f>DF430</f>
        <v>199.15</v>
      </c>
      <c r="DK430">
        <v>0</v>
      </c>
      <c r="DL430" t="s">
        <v>3</v>
      </c>
      <c r="DM430">
        <v>0</v>
      </c>
      <c r="DN430" t="s">
        <v>3</v>
      </c>
      <c r="DO430">
        <v>0</v>
      </c>
    </row>
    <row r="431" spans="1:119" x14ac:dyDescent="0.25">
      <c r="A431">
        <f>ROW(Source!A1166)</f>
        <v>1166</v>
      </c>
      <c r="B431">
        <v>54971259</v>
      </c>
      <c r="C431">
        <v>55891141</v>
      </c>
      <c r="D431">
        <v>55459404</v>
      </c>
      <c r="E431">
        <v>1</v>
      </c>
      <c r="F431">
        <v>1</v>
      </c>
      <c r="G431">
        <v>1081</v>
      </c>
      <c r="H431">
        <v>3</v>
      </c>
      <c r="I431" t="s">
        <v>1631</v>
      </c>
      <c r="J431" t="s">
        <v>1632</v>
      </c>
      <c r="K431" t="s">
        <v>1633</v>
      </c>
      <c r="L431">
        <v>1346</v>
      </c>
      <c r="N431">
        <v>1009</v>
      </c>
      <c r="O431" t="s">
        <v>222</v>
      </c>
      <c r="P431" t="s">
        <v>222</v>
      </c>
      <c r="Q431">
        <v>1</v>
      </c>
      <c r="W431">
        <v>0</v>
      </c>
      <c r="X431">
        <v>669791865</v>
      </c>
      <c r="Y431">
        <f>(AT431*1)</f>
        <v>0.6</v>
      </c>
      <c r="AA431">
        <v>73.53</v>
      </c>
      <c r="AB431">
        <v>0</v>
      </c>
      <c r="AC431">
        <v>0</v>
      </c>
      <c r="AD431">
        <v>0</v>
      </c>
      <c r="AE431">
        <v>73.53</v>
      </c>
      <c r="AF431">
        <v>0</v>
      </c>
      <c r="AG431">
        <v>0</v>
      </c>
      <c r="AH431">
        <v>0</v>
      </c>
      <c r="AI431">
        <v>1</v>
      </c>
      <c r="AJ431">
        <v>1</v>
      </c>
      <c r="AK431">
        <v>1</v>
      </c>
      <c r="AL431">
        <v>1</v>
      </c>
      <c r="AM431">
        <v>-2</v>
      </c>
      <c r="AN431">
        <v>0</v>
      </c>
      <c r="AO431">
        <v>1</v>
      </c>
      <c r="AP431">
        <v>1</v>
      </c>
      <c r="AQ431">
        <v>0</v>
      </c>
      <c r="AR431">
        <v>0</v>
      </c>
      <c r="AS431" t="s">
        <v>3</v>
      </c>
      <c r="AT431">
        <v>0.6</v>
      </c>
      <c r="AU431" t="s">
        <v>22</v>
      </c>
      <c r="AV431">
        <v>0</v>
      </c>
      <c r="AW431">
        <v>2</v>
      </c>
      <c r="AX431">
        <v>55891224</v>
      </c>
      <c r="AY431">
        <v>1</v>
      </c>
      <c r="AZ431">
        <v>0</v>
      </c>
      <c r="BA431">
        <v>539</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CV431">
        <v>0</v>
      </c>
      <c r="CW431">
        <v>0</v>
      </c>
      <c r="CX431">
        <f>ROUND(Y431*Source!I1166,9)</f>
        <v>6</v>
      </c>
      <c r="CY431">
        <f>AA431</f>
        <v>73.53</v>
      </c>
      <c r="CZ431">
        <f>AE431</f>
        <v>73.53</v>
      </c>
      <c r="DA431">
        <f>AI431</f>
        <v>1</v>
      </c>
      <c r="DB431">
        <f>ROUND((ROUND(AT431*CZ431,2)*1),6)</f>
        <v>44.12</v>
      </c>
      <c r="DC431">
        <f>ROUND((ROUND(AT431*AG431,2)*1),6)</f>
        <v>0</v>
      </c>
      <c r="DD431" t="s">
        <v>3</v>
      </c>
      <c r="DE431" t="s">
        <v>3</v>
      </c>
      <c r="DF431">
        <f t="shared" si="216"/>
        <v>441.18</v>
      </c>
      <c r="DG431">
        <f t="shared" si="215"/>
        <v>0</v>
      </c>
      <c r="DH431">
        <f t="shared" si="214"/>
        <v>0</v>
      </c>
      <c r="DI431">
        <f t="shared" si="206"/>
        <v>0</v>
      </c>
      <c r="DJ431">
        <f>DF431</f>
        <v>441.18</v>
      </c>
      <c r="DK431">
        <v>0</v>
      </c>
      <c r="DL431" t="s">
        <v>3</v>
      </c>
      <c r="DM431">
        <v>0</v>
      </c>
      <c r="DN431" t="s">
        <v>3</v>
      </c>
      <c r="DO431">
        <v>0</v>
      </c>
    </row>
    <row r="432" spans="1:119" x14ac:dyDescent="0.25">
      <c r="A432">
        <f>ROW(Source!A1166)</f>
        <v>1166</v>
      </c>
      <c r="B432">
        <v>54971259</v>
      </c>
      <c r="C432">
        <v>55891141</v>
      </c>
      <c r="D432">
        <v>55482614</v>
      </c>
      <c r="E432">
        <v>1</v>
      </c>
      <c r="F432">
        <v>1</v>
      </c>
      <c r="G432">
        <v>1081</v>
      </c>
      <c r="H432">
        <v>3</v>
      </c>
      <c r="I432" t="s">
        <v>1634</v>
      </c>
      <c r="J432" t="s">
        <v>1635</v>
      </c>
      <c r="K432" t="s">
        <v>1636</v>
      </c>
      <c r="L432">
        <v>1355</v>
      </c>
      <c r="N432">
        <v>1010</v>
      </c>
      <c r="O432" t="s">
        <v>40</v>
      </c>
      <c r="P432" t="s">
        <v>40</v>
      </c>
      <c r="Q432">
        <v>100</v>
      </c>
      <c r="W432">
        <v>0</v>
      </c>
      <c r="X432">
        <v>-1747219598</v>
      </c>
      <c r="Y432">
        <f>(AT432*1)</f>
        <v>2.2000000000000002</v>
      </c>
      <c r="AA432">
        <v>323.76</v>
      </c>
      <c r="AB432">
        <v>0</v>
      </c>
      <c r="AC432">
        <v>0</v>
      </c>
      <c r="AD432">
        <v>0</v>
      </c>
      <c r="AE432">
        <v>323.76</v>
      </c>
      <c r="AF432">
        <v>0</v>
      </c>
      <c r="AG432">
        <v>0</v>
      </c>
      <c r="AH432">
        <v>0</v>
      </c>
      <c r="AI432">
        <v>1</v>
      </c>
      <c r="AJ432">
        <v>1</v>
      </c>
      <c r="AK432">
        <v>1</v>
      </c>
      <c r="AL432">
        <v>1</v>
      </c>
      <c r="AM432">
        <v>-2</v>
      </c>
      <c r="AN432">
        <v>0</v>
      </c>
      <c r="AO432">
        <v>1</v>
      </c>
      <c r="AP432">
        <v>1</v>
      </c>
      <c r="AQ432">
        <v>0</v>
      </c>
      <c r="AR432">
        <v>0</v>
      </c>
      <c r="AS432" t="s">
        <v>3</v>
      </c>
      <c r="AT432">
        <v>2.2000000000000002</v>
      </c>
      <c r="AU432" t="s">
        <v>22</v>
      </c>
      <c r="AV432">
        <v>0</v>
      </c>
      <c r="AW432">
        <v>2</v>
      </c>
      <c r="AX432">
        <v>55891225</v>
      </c>
      <c r="AY432">
        <v>1</v>
      </c>
      <c r="AZ432">
        <v>0</v>
      </c>
      <c r="BA432">
        <v>540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CV432">
        <v>0</v>
      </c>
      <c r="CW432">
        <v>0</v>
      </c>
      <c r="CX432">
        <f>ROUND(Y432*Source!I1166,9)</f>
        <v>22</v>
      </c>
      <c r="CY432">
        <f>AA432</f>
        <v>323.76</v>
      </c>
      <c r="CZ432">
        <f>AE432</f>
        <v>323.76</v>
      </c>
      <c r="DA432">
        <f>AI432</f>
        <v>1</v>
      </c>
      <c r="DB432">
        <f>ROUND((ROUND(AT432*CZ432,2)*1),6)</f>
        <v>712.27</v>
      </c>
      <c r="DC432">
        <f>ROUND((ROUND(AT432*AG432,2)*1),6)</f>
        <v>0</v>
      </c>
      <c r="DD432" t="s">
        <v>3</v>
      </c>
      <c r="DE432" t="s">
        <v>3</v>
      </c>
      <c r="DF432">
        <f t="shared" si="216"/>
        <v>7122.72</v>
      </c>
      <c r="DG432">
        <f t="shared" si="215"/>
        <v>0</v>
      </c>
      <c r="DH432">
        <f t="shared" si="214"/>
        <v>0</v>
      </c>
      <c r="DI432">
        <f t="shared" si="206"/>
        <v>0</v>
      </c>
      <c r="DJ432">
        <f>DF432</f>
        <v>7122.72</v>
      </c>
      <c r="DK432">
        <v>0</v>
      </c>
      <c r="DL432" t="s">
        <v>3</v>
      </c>
      <c r="DM432">
        <v>0</v>
      </c>
      <c r="DN432" t="s">
        <v>3</v>
      </c>
      <c r="DO432">
        <v>0</v>
      </c>
    </row>
    <row r="433" spans="1:119" x14ac:dyDescent="0.25">
      <c r="A433">
        <f>ROW(Source!A1166)</f>
        <v>1166</v>
      </c>
      <c r="B433">
        <v>54971259</v>
      </c>
      <c r="C433">
        <v>55891141</v>
      </c>
      <c r="D433">
        <v>55481932</v>
      </c>
      <c r="E433">
        <v>1</v>
      </c>
      <c r="F433">
        <v>1</v>
      </c>
      <c r="G433">
        <v>1081</v>
      </c>
      <c r="H433">
        <v>3</v>
      </c>
      <c r="I433" t="s">
        <v>1353</v>
      </c>
      <c r="J433" t="s">
        <v>1356</v>
      </c>
      <c r="K433" t="s">
        <v>1354</v>
      </c>
      <c r="L433">
        <v>1356</v>
      </c>
      <c r="N433">
        <v>1010</v>
      </c>
      <c r="O433" t="s">
        <v>1355</v>
      </c>
      <c r="P433" t="s">
        <v>1355</v>
      </c>
      <c r="Q433">
        <v>1000</v>
      </c>
      <c r="W433">
        <v>0</v>
      </c>
      <c r="X433">
        <v>1938675882</v>
      </c>
      <c r="Y433">
        <f>(AT433*1)</f>
        <v>0.22</v>
      </c>
      <c r="AA433">
        <v>919.92</v>
      </c>
      <c r="AB433">
        <v>0</v>
      </c>
      <c r="AC433">
        <v>0</v>
      </c>
      <c r="AD433">
        <v>0</v>
      </c>
      <c r="AE433">
        <v>919.92</v>
      </c>
      <c r="AF433">
        <v>0</v>
      </c>
      <c r="AG433">
        <v>0</v>
      </c>
      <c r="AH433">
        <v>0</v>
      </c>
      <c r="AI433">
        <v>1</v>
      </c>
      <c r="AJ433">
        <v>1</v>
      </c>
      <c r="AK433">
        <v>1</v>
      </c>
      <c r="AL433">
        <v>1</v>
      </c>
      <c r="AM433">
        <v>0</v>
      </c>
      <c r="AN433">
        <v>0</v>
      </c>
      <c r="AO433">
        <v>0</v>
      </c>
      <c r="AP433">
        <v>1</v>
      </c>
      <c r="AQ433">
        <v>0</v>
      </c>
      <c r="AR433">
        <v>0</v>
      </c>
      <c r="AS433" t="s">
        <v>3</v>
      </c>
      <c r="AT433">
        <v>0.22</v>
      </c>
      <c r="AU433" t="s">
        <v>22</v>
      </c>
      <c r="AV433">
        <v>0</v>
      </c>
      <c r="AW433">
        <v>1</v>
      </c>
      <c r="AX433">
        <v>-1</v>
      </c>
      <c r="AY433">
        <v>0</v>
      </c>
      <c r="AZ433">
        <v>0</v>
      </c>
      <c r="BA433" t="s">
        <v>3</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CV433">
        <v>0</v>
      </c>
      <c r="CW433">
        <v>0</v>
      </c>
      <c r="CX433">
        <f>ROUND(Y433*Source!I1166,9)</f>
        <v>2.2000000000000002</v>
      </c>
      <c r="CY433">
        <f>AA433</f>
        <v>919.92</v>
      </c>
      <c r="CZ433">
        <f>AE433</f>
        <v>919.92</v>
      </c>
      <c r="DA433">
        <f>AI433</f>
        <v>1</v>
      </c>
      <c r="DB433">
        <f>ROUND((ROUND(AT433*CZ433,2)*1),6)</f>
        <v>202.38</v>
      </c>
      <c r="DC433">
        <f>ROUND((ROUND(AT433*AG433,2)*1),6)</f>
        <v>0</v>
      </c>
      <c r="DD433" t="s">
        <v>3</v>
      </c>
      <c r="DE433" t="s">
        <v>3</v>
      </c>
      <c r="DF433">
        <f t="shared" si="216"/>
        <v>2023.82</v>
      </c>
      <c r="DG433">
        <f t="shared" si="215"/>
        <v>0</v>
      </c>
      <c r="DH433">
        <f t="shared" si="214"/>
        <v>0</v>
      </c>
      <c r="DI433">
        <f t="shared" si="206"/>
        <v>0</v>
      </c>
      <c r="DJ433">
        <f>DF433</f>
        <v>2023.82</v>
      </c>
      <c r="DK433">
        <v>0</v>
      </c>
      <c r="DL433" t="s">
        <v>3</v>
      </c>
      <c r="DM433">
        <v>0</v>
      </c>
      <c r="DN433" t="s">
        <v>3</v>
      </c>
      <c r="DO433">
        <v>0</v>
      </c>
    </row>
    <row r="434" spans="1:119" x14ac:dyDescent="0.25">
      <c r="A434">
        <f>ROW(Source!A1167)</f>
        <v>1167</v>
      </c>
      <c r="B434">
        <v>55890823</v>
      </c>
      <c r="C434">
        <v>55891141</v>
      </c>
      <c r="D434">
        <v>55424304</v>
      </c>
      <c r="E434">
        <v>1081</v>
      </c>
      <c r="F434">
        <v>1</v>
      </c>
      <c r="G434">
        <v>1081</v>
      </c>
      <c r="H434">
        <v>1</v>
      </c>
      <c r="I434" t="s">
        <v>1552</v>
      </c>
      <c r="J434" t="s">
        <v>3</v>
      </c>
      <c r="K434" t="s">
        <v>1553</v>
      </c>
      <c r="L434">
        <v>1191</v>
      </c>
      <c r="N434">
        <v>1013</v>
      </c>
      <c r="O434" t="s">
        <v>1554</v>
      </c>
      <c r="P434" t="s">
        <v>1554</v>
      </c>
      <c r="Q434">
        <v>1</v>
      </c>
      <c r="W434">
        <v>0</v>
      </c>
      <c r="X434">
        <v>476480486</v>
      </c>
      <c r="Y434">
        <f>(AT434*1.2)</f>
        <v>43.199999999999996</v>
      </c>
      <c r="AA434">
        <v>0</v>
      </c>
      <c r="AB434">
        <v>0</v>
      </c>
      <c r="AC434">
        <v>0</v>
      </c>
      <c r="AD434">
        <v>0</v>
      </c>
      <c r="AE434">
        <v>0</v>
      </c>
      <c r="AF434">
        <v>0</v>
      </c>
      <c r="AG434">
        <v>0</v>
      </c>
      <c r="AH434">
        <v>0</v>
      </c>
      <c r="AI434">
        <v>1</v>
      </c>
      <c r="AJ434">
        <v>1</v>
      </c>
      <c r="AK434">
        <v>1</v>
      </c>
      <c r="AL434">
        <v>1</v>
      </c>
      <c r="AM434">
        <v>5</v>
      </c>
      <c r="AN434">
        <v>0</v>
      </c>
      <c r="AO434">
        <v>1</v>
      </c>
      <c r="AP434">
        <v>1</v>
      </c>
      <c r="AQ434">
        <v>0</v>
      </c>
      <c r="AR434">
        <v>0</v>
      </c>
      <c r="AS434" t="s">
        <v>3</v>
      </c>
      <c r="AT434">
        <v>36</v>
      </c>
      <c r="AU434" t="s">
        <v>42</v>
      </c>
      <c r="AV434">
        <v>1</v>
      </c>
      <c r="AW434">
        <v>2</v>
      </c>
      <c r="AX434">
        <v>55891218</v>
      </c>
      <c r="AY434">
        <v>1</v>
      </c>
      <c r="AZ434">
        <v>0</v>
      </c>
      <c r="BA434">
        <v>543</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CU434">
        <f>ROUND(AT434*Source!I1167*AH434*AL434,2)</f>
        <v>0</v>
      </c>
      <c r="CV434">
        <f>ROUND(Y434*Source!I1167,9)</f>
        <v>432</v>
      </c>
      <c r="CW434">
        <v>0</v>
      </c>
      <c r="CX434">
        <f>ROUND(Y434*Source!I1167,9)</f>
        <v>432</v>
      </c>
      <c r="CY434">
        <f>AD434</f>
        <v>0</v>
      </c>
      <c r="CZ434">
        <f>AH434</f>
        <v>0</v>
      </c>
      <c r="DA434">
        <f>AL434</f>
        <v>1</v>
      </c>
      <c r="DB434">
        <f>ROUND((ROUND(AT434*CZ434,2)*1.2),6)</f>
        <v>0</v>
      </c>
      <c r="DC434">
        <f>ROUND((ROUND(AT434*AG434,2)*1.2),6)</f>
        <v>0</v>
      </c>
      <c r="DD434" t="s">
        <v>3</v>
      </c>
      <c r="DE434" t="s">
        <v>3</v>
      </c>
      <c r="DF434">
        <f t="shared" si="216"/>
        <v>0</v>
      </c>
      <c r="DG434">
        <f t="shared" si="215"/>
        <v>0</v>
      </c>
      <c r="DH434">
        <f t="shared" si="214"/>
        <v>0</v>
      </c>
      <c r="DI434">
        <f t="shared" si="206"/>
        <v>0</v>
      </c>
      <c r="DJ434">
        <f>DI434</f>
        <v>0</v>
      </c>
      <c r="DK434">
        <v>0</v>
      </c>
      <c r="DL434" t="s">
        <v>3</v>
      </c>
      <c r="DM434">
        <v>0</v>
      </c>
      <c r="DN434" t="s">
        <v>3</v>
      </c>
      <c r="DO434">
        <v>0</v>
      </c>
    </row>
    <row r="435" spans="1:119" x14ac:dyDescent="0.25">
      <c r="A435">
        <f>ROW(Source!A1167)</f>
        <v>1167</v>
      </c>
      <c r="B435">
        <v>55890823</v>
      </c>
      <c r="C435">
        <v>55891141</v>
      </c>
      <c r="D435">
        <v>55489910</v>
      </c>
      <c r="E435">
        <v>1</v>
      </c>
      <c r="F435">
        <v>1</v>
      </c>
      <c r="G435">
        <v>1081</v>
      </c>
      <c r="H435">
        <v>2</v>
      </c>
      <c r="I435" t="s">
        <v>1580</v>
      </c>
      <c r="J435" t="s">
        <v>1581</v>
      </c>
      <c r="K435" t="s">
        <v>1582</v>
      </c>
      <c r="L435">
        <v>1368</v>
      </c>
      <c r="N435">
        <v>1011</v>
      </c>
      <c r="O435" t="s">
        <v>1558</v>
      </c>
      <c r="P435" t="s">
        <v>1558</v>
      </c>
      <c r="Q435">
        <v>1</v>
      </c>
      <c r="W435">
        <v>0</v>
      </c>
      <c r="X435">
        <v>1498588441</v>
      </c>
      <c r="Y435">
        <f>(AT435*1.2)</f>
        <v>6.3959999999999999</v>
      </c>
      <c r="AA435">
        <v>0</v>
      </c>
      <c r="AB435">
        <v>100.2</v>
      </c>
      <c r="AC435">
        <v>0</v>
      </c>
      <c r="AD435">
        <v>0</v>
      </c>
      <c r="AE435">
        <v>0</v>
      </c>
      <c r="AF435">
        <v>7.11</v>
      </c>
      <c r="AG435">
        <v>0</v>
      </c>
      <c r="AH435">
        <v>0</v>
      </c>
      <c r="AI435">
        <v>1</v>
      </c>
      <c r="AJ435">
        <v>13.46</v>
      </c>
      <c r="AK435">
        <v>1</v>
      </c>
      <c r="AL435">
        <v>1</v>
      </c>
      <c r="AM435">
        <v>2</v>
      </c>
      <c r="AN435">
        <v>0</v>
      </c>
      <c r="AO435">
        <v>1</v>
      </c>
      <c r="AP435">
        <v>1</v>
      </c>
      <c r="AQ435">
        <v>0</v>
      </c>
      <c r="AR435">
        <v>0</v>
      </c>
      <c r="AS435" t="s">
        <v>3</v>
      </c>
      <c r="AT435">
        <v>5.33</v>
      </c>
      <c r="AU435" t="s">
        <v>42</v>
      </c>
      <c r="AV435">
        <v>0</v>
      </c>
      <c r="AW435">
        <v>2</v>
      </c>
      <c r="AX435">
        <v>55891219</v>
      </c>
      <c r="AY435">
        <v>1</v>
      </c>
      <c r="AZ435">
        <v>0</v>
      </c>
      <c r="BA435">
        <v>544</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CV435">
        <v>0</v>
      </c>
      <c r="CW435">
        <f>ROUND(Y435*Source!I1167*DO435,9)</f>
        <v>0</v>
      </c>
      <c r="CX435">
        <f>ROUND(Y435*Source!I1167,9)</f>
        <v>63.96</v>
      </c>
      <c r="CY435">
        <f>AB435</f>
        <v>100.2</v>
      </c>
      <c r="CZ435">
        <f>AF435</f>
        <v>7.11</v>
      </c>
      <c r="DA435">
        <f>AJ435</f>
        <v>13.46</v>
      </c>
      <c r="DB435">
        <f>ROUND((ROUND(AT435*CZ435,2)*1.2),6)</f>
        <v>45.48</v>
      </c>
      <c r="DC435">
        <f>ROUND((ROUND(AT435*AG435,2)*1.2),6)</f>
        <v>0</v>
      </c>
      <c r="DD435" t="s">
        <v>3</v>
      </c>
      <c r="DE435" t="s">
        <v>3</v>
      </c>
      <c r="DF435">
        <f t="shared" si="216"/>
        <v>0</v>
      </c>
      <c r="DG435">
        <f>ROUND(ROUND(AF435*AJ435,2)*CX435,2)</f>
        <v>6120.97</v>
      </c>
      <c r="DH435">
        <f t="shared" si="214"/>
        <v>0</v>
      </c>
      <c r="DI435">
        <f t="shared" si="206"/>
        <v>0</v>
      </c>
      <c r="DJ435">
        <f>DG435</f>
        <v>6120.97</v>
      </c>
      <c r="DK435">
        <v>0</v>
      </c>
      <c r="DL435" t="s">
        <v>3</v>
      </c>
      <c r="DM435">
        <v>0</v>
      </c>
      <c r="DN435" t="s">
        <v>3</v>
      </c>
      <c r="DO435">
        <v>0</v>
      </c>
    </row>
    <row r="436" spans="1:119" x14ac:dyDescent="0.25">
      <c r="A436">
        <f>ROW(Source!A1167)</f>
        <v>1167</v>
      </c>
      <c r="B436">
        <v>55890823</v>
      </c>
      <c r="C436">
        <v>55891141</v>
      </c>
      <c r="D436">
        <v>55490209</v>
      </c>
      <c r="E436">
        <v>1</v>
      </c>
      <c r="F436">
        <v>1</v>
      </c>
      <c r="G436">
        <v>1081</v>
      </c>
      <c r="H436">
        <v>2</v>
      </c>
      <c r="I436" t="s">
        <v>1555</v>
      </c>
      <c r="J436" t="s">
        <v>1556</v>
      </c>
      <c r="K436" t="s">
        <v>1557</v>
      </c>
      <c r="L436">
        <v>1368</v>
      </c>
      <c r="N436">
        <v>1011</v>
      </c>
      <c r="O436" t="s">
        <v>1558</v>
      </c>
      <c r="P436" t="s">
        <v>1558</v>
      </c>
      <c r="Q436">
        <v>1</v>
      </c>
      <c r="W436">
        <v>0</v>
      </c>
      <c r="X436">
        <v>874612079</v>
      </c>
      <c r="Y436">
        <f>(AT436*1.2)</f>
        <v>0.39600000000000002</v>
      </c>
      <c r="AA436">
        <v>0</v>
      </c>
      <c r="AB436">
        <v>1485.19</v>
      </c>
      <c r="AC436">
        <v>744.56</v>
      </c>
      <c r="AD436">
        <v>0</v>
      </c>
      <c r="AE436">
        <v>0</v>
      </c>
      <c r="AF436">
        <v>83.1</v>
      </c>
      <c r="AG436">
        <v>12.62</v>
      </c>
      <c r="AH436">
        <v>0</v>
      </c>
      <c r="AI436">
        <v>1</v>
      </c>
      <c r="AJ436">
        <v>17.07</v>
      </c>
      <c r="AK436">
        <v>56.35</v>
      </c>
      <c r="AL436">
        <v>1</v>
      </c>
      <c r="AM436">
        <v>2</v>
      </c>
      <c r="AN436">
        <v>0</v>
      </c>
      <c r="AO436">
        <v>1</v>
      </c>
      <c r="AP436">
        <v>1</v>
      </c>
      <c r="AQ436">
        <v>0</v>
      </c>
      <c r="AR436">
        <v>0</v>
      </c>
      <c r="AS436" t="s">
        <v>3</v>
      </c>
      <c r="AT436">
        <v>0.33</v>
      </c>
      <c r="AU436" t="s">
        <v>42</v>
      </c>
      <c r="AV436">
        <v>0</v>
      </c>
      <c r="AW436">
        <v>2</v>
      </c>
      <c r="AX436">
        <v>55891220</v>
      </c>
      <c r="AY436">
        <v>1</v>
      </c>
      <c r="AZ436">
        <v>0</v>
      </c>
      <c r="BA436">
        <v>545</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CV436">
        <v>0</v>
      </c>
      <c r="CW436">
        <f>ROUND(Y436*Source!I1167*DO436,9)</f>
        <v>49.975200000000001</v>
      </c>
      <c r="CX436">
        <f>ROUND(Y436*Source!I1167,9)</f>
        <v>3.96</v>
      </c>
      <c r="CY436">
        <f>AB436</f>
        <v>1485.19</v>
      </c>
      <c r="CZ436">
        <f>AF436</f>
        <v>83.1</v>
      </c>
      <c r="DA436">
        <f>AJ436</f>
        <v>17.07</v>
      </c>
      <c r="DB436">
        <f>ROUND((ROUND(AT436*CZ436,2)*1.2),6)</f>
        <v>32.904000000000003</v>
      </c>
      <c r="DC436">
        <f>ROUND((ROUND(AT436*AG436,2)*1.2),6)</f>
        <v>4.992</v>
      </c>
      <c r="DD436" t="s">
        <v>3</v>
      </c>
      <c r="DE436" t="s">
        <v>3</v>
      </c>
      <c r="DF436">
        <f t="shared" si="216"/>
        <v>0</v>
      </c>
      <c r="DG436">
        <f>ROUND(ROUND(AF436*AJ436,2)*CX436,2)</f>
        <v>5617.34</v>
      </c>
      <c r="DH436">
        <f>ROUND(ROUND(AG436*AK436,2)*CX436,2)</f>
        <v>2816.11</v>
      </c>
      <c r="DI436">
        <f t="shared" si="206"/>
        <v>0</v>
      </c>
      <c r="DJ436">
        <f>DG436</f>
        <v>5617.34</v>
      </c>
      <c r="DK436">
        <v>0</v>
      </c>
      <c r="DL436" t="s">
        <v>1559</v>
      </c>
      <c r="DM436">
        <v>0</v>
      </c>
      <c r="DN436" t="s">
        <v>1554</v>
      </c>
      <c r="DO436">
        <v>12.62</v>
      </c>
    </row>
    <row r="437" spans="1:119" x14ac:dyDescent="0.25">
      <c r="A437">
        <f>ROW(Source!A1167)</f>
        <v>1167</v>
      </c>
      <c r="B437">
        <v>55890823</v>
      </c>
      <c r="C437">
        <v>55891141</v>
      </c>
      <c r="D437">
        <v>55490330</v>
      </c>
      <c r="E437">
        <v>1</v>
      </c>
      <c r="F437">
        <v>1</v>
      </c>
      <c r="G437">
        <v>1081</v>
      </c>
      <c r="H437">
        <v>2</v>
      </c>
      <c r="I437" t="s">
        <v>1586</v>
      </c>
      <c r="J437" t="s">
        <v>1587</v>
      </c>
      <c r="K437" t="s">
        <v>1588</v>
      </c>
      <c r="L437">
        <v>1368</v>
      </c>
      <c r="N437">
        <v>1011</v>
      </c>
      <c r="O437" t="s">
        <v>1558</v>
      </c>
      <c r="P437" t="s">
        <v>1558</v>
      </c>
      <c r="Q437">
        <v>1</v>
      </c>
      <c r="W437">
        <v>0</v>
      </c>
      <c r="X437">
        <v>-2083101341</v>
      </c>
      <c r="Y437">
        <f>(AT437*1.2)</f>
        <v>6.323999999999999</v>
      </c>
      <c r="AA437">
        <v>0</v>
      </c>
      <c r="AB437">
        <v>7.92</v>
      </c>
      <c r="AC437">
        <v>0</v>
      </c>
      <c r="AD437">
        <v>0</v>
      </c>
      <c r="AE437">
        <v>0</v>
      </c>
      <c r="AF437">
        <v>0.8</v>
      </c>
      <c r="AG437">
        <v>0</v>
      </c>
      <c r="AH437">
        <v>0</v>
      </c>
      <c r="AI437">
        <v>1</v>
      </c>
      <c r="AJ437">
        <v>9.4600000000000009</v>
      </c>
      <c r="AK437">
        <v>1</v>
      </c>
      <c r="AL437">
        <v>1</v>
      </c>
      <c r="AM437">
        <v>2</v>
      </c>
      <c r="AN437">
        <v>0</v>
      </c>
      <c r="AO437">
        <v>1</v>
      </c>
      <c r="AP437">
        <v>1</v>
      </c>
      <c r="AQ437">
        <v>0</v>
      </c>
      <c r="AR437">
        <v>0</v>
      </c>
      <c r="AS437" t="s">
        <v>3</v>
      </c>
      <c r="AT437">
        <v>5.27</v>
      </c>
      <c r="AU437" t="s">
        <v>42</v>
      </c>
      <c r="AV437">
        <v>0</v>
      </c>
      <c r="AW437">
        <v>2</v>
      </c>
      <c r="AX437">
        <v>55891221</v>
      </c>
      <c r="AY437">
        <v>1</v>
      </c>
      <c r="AZ437">
        <v>0</v>
      </c>
      <c r="BA437">
        <v>546</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CV437">
        <v>0</v>
      </c>
      <c r="CW437">
        <f>ROUND(Y437*Source!I1167*DO437,9)</f>
        <v>0</v>
      </c>
      <c r="CX437">
        <f>ROUND(Y437*Source!I1167,9)</f>
        <v>63.24</v>
      </c>
      <c r="CY437">
        <f>AB437</f>
        <v>7.92</v>
      </c>
      <c r="CZ437">
        <f>AF437</f>
        <v>0.8</v>
      </c>
      <c r="DA437">
        <f>AJ437</f>
        <v>9.4600000000000009</v>
      </c>
      <c r="DB437">
        <f>ROUND((ROUND(AT437*CZ437,2)*1.2),6)</f>
        <v>5.0640000000000001</v>
      </c>
      <c r="DC437">
        <f>ROUND((ROUND(AT437*AG437,2)*1.2),6)</f>
        <v>0</v>
      </c>
      <c r="DD437" t="s">
        <v>3</v>
      </c>
      <c r="DE437" t="s">
        <v>3</v>
      </c>
      <c r="DF437">
        <f t="shared" si="216"/>
        <v>0</v>
      </c>
      <c r="DG437">
        <f>ROUND(ROUND(AF437*AJ437,2)*CX437,2)</f>
        <v>478.73</v>
      </c>
      <c r="DH437">
        <f t="shared" ref="DH437:DH473" si="217">ROUND(ROUND(AG437,2)*CX437,2)</f>
        <v>0</v>
      </c>
      <c r="DI437">
        <f t="shared" si="206"/>
        <v>0</v>
      </c>
      <c r="DJ437">
        <f>DG437</f>
        <v>478.73</v>
      </c>
      <c r="DK437">
        <v>0</v>
      </c>
      <c r="DL437" t="s">
        <v>3</v>
      </c>
      <c r="DM437">
        <v>0</v>
      </c>
      <c r="DN437" t="s">
        <v>3</v>
      </c>
      <c r="DO437">
        <v>0</v>
      </c>
    </row>
    <row r="438" spans="1:119" x14ac:dyDescent="0.25">
      <c r="A438">
        <f>ROW(Source!A1167)</f>
        <v>1167</v>
      </c>
      <c r="B438">
        <v>55890823</v>
      </c>
      <c r="C438">
        <v>55891141</v>
      </c>
      <c r="D438">
        <v>55460380</v>
      </c>
      <c r="E438">
        <v>1</v>
      </c>
      <c r="F438">
        <v>1</v>
      </c>
      <c r="G438">
        <v>1081</v>
      </c>
      <c r="H438">
        <v>3</v>
      </c>
      <c r="I438" t="s">
        <v>1598</v>
      </c>
      <c r="J438" t="s">
        <v>1599</v>
      </c>
      <c r="K438" t="s">
        <v>1600</v>
      </c>
      <c r="L438">
        <v>1348</v>
      </c>
      <c r="N438">
        <v>1009</v>
      </c>
      <c r="O438" t="s">
        <v>1092</v>
      </c>
      <c r="P438" t="s">
        <v>1092</v>
      </c>
      <c r="Q438">
        <v>1000</v>
      </c>
      <c r="W438">
        <v>0</v>
      </c>
      <c r="X438">
        <v>277309194</v>
      </c>
      <c r="Y438">
        <f>(AT438*1)</f>
        <v>3.0000000000000001E-3</v>
      </c>
      <c r="AA438">
        <v>141233.74</v>
      </c>
      <c r="AB438">
        <v>0</v>
      </c>
      <c r="AC438">
        <v>0</v>
      </c>
      <c r="AD438">
        <v>0</v>
      </c>
      <c r="AE438">
        <v>8590.86</v>
      </c>
      <c r="AF438">
        <v>0</v>
      </c>
      <c r="AG438">
        <v>0</v>
      </c>
      <c r="AH438">
        <v>0</v>
      </c>
      <c r="AI438">
        <v>16.440000000000001</v>
      </c>
      <c r="AJ438">
        <v>1</v>
      </c>
      <c r="AK438">
        <v>1</v>
      </c>
      <c r="AL438">
        <v>1</v>
      </c>
      <c r="AM438">
        <v>2</v>
      </c>
      <c r="AN438">
        <v>0</v>
      </c>
      <c r="AO438">
        <v>1</v>
      </c>
      <c r="AP438">
        <v>1</v>
      </c>
      <c r="AQ438">
        <v>0</v>
      </c>
      <c r="AR438">
        <v>0</v>
      </c>
      <c r="AS438" t="s">
        <v>3</v>
      </c>
      <c r="AT438">
        <v>3.0000000000000001E-3</v>
      </c>
      <c r="AU438" t="s">
        <v>22</v>
      </c>
      <c r="AV438">
        <v>0</v>
      </c>
      <c r="AW438">
        <v>2</v>
      </c>
      <c r="AX438">
        <v>55891222</v>
      </c>
      <c r="AY438">
        <v>1</v>
      </c>
      <c r="AZ438">
        <v>0</v>
      </c>
      <c r="BA438">
        <v>547</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CV438">
        <v>0</v>
      </c>
      <c r="CW438">
        <v>0</v>
      </c>
      <c r="CX438">
        <f>ROUND(Y438*Source!I1167,9)</f>
        <v>0.03</v>
      </c>
      <c r="CY438">
        <f>AA438</f>
        <v>141233.74</v>
      </c>
      <c r="CZ438">
        <f>AE438</f>
        <v>8590.86</v>
      </c>
      <c r="DA438">
        <f>AI438</f>
        <v>16.440000000000001</v>
      </c>
      <c r="DB438">
        <f>ROUND((ROUND(AT438*CZ438,2)*1),6)</f>
        <v>25.77</v>
      </c>
      <c r="DC438">
        <f>ROUND((ROUND(AT438*AG438,2)*1),6)</f>
        <v>0</v>
      </c>
      <c r="DD438" t="s">
        <v>3</v>
      </c>
      <c r="DE438" t="s">
        <v>3</v>
      </c>
      <c r="DF438">
        <f>ROUND(ROUND(AE438*AI438,2)*CX438,2)</f>
        <v>4237.01</v>
      </c>
      <c r="DG438">
        <f t="shared" ref="DG438:DG473" si="218">ROUND(ROUND(AF438,2)*CX438,2)</f>
        <v>0</v>
      </c>
      <c r="DH438">
        <f t="shared" si="217"/>
        <v>0</v>
      </c>
      <c r="DI438">
        <f t="shared" si="206"/>
        <v>0</v>
      </c>
      <c r="DJ438">
        <f>DF438</f>
        <v>4237.01</v>
      </c>
      <c r="DK438">
        <v>0</v>
      </c>
      <c r="DL438" t="s">
        <v>3</v>
      </c>
      <c r="DM438">
        <v>0</v>
      </c>
      <c r="DN438" t="s">
        <v>3</v>
      </c>
      <c r="DO438">
        <v>0</v>
      </c>
    </row>
    <row r="439" spans="1:119" x14ac:dyDescent="0.25">
      <c r="A439">
        <f>ROW(Source!A1167)</f>
        <v>1167</v>
      </c>
      <c r="B439">
        <v>55890823</v>
      </c>
      <c r="C439">
        <v>55891141</v>
      </c>
      <c r="D439">
        <v>55460882</v>
      </c>
      <c r="E439">
        <v>1</v>
      </c>
      <c r="F439">
        <v>1</v>
      </c>
      <c r="G439">
        <v>1081</v>
      </c>
      <c r="H439">
        <v>3</v>
      </c>
      <c r="I439" t="s">
        <v>1628</v>
      </c>
      <c r="J439" t="s">
        <v>1629</v>
      </c>
      <c r="K439" t="s">
        <v>1630</v>
      </c>
      <c r="L439">
        <v>1348</v>
      </c>
      <c r="N439">
        <v>1009</v>
      </c>
      <c r="O439" t="s">
        <v>1092</v>
      </c>
      <c r="P439" t="s">
        <v>1092</v>
      </c>
      <c r="Q439">
        <v>1000</v>
      </c>
      <c r="W439">
        <v>0</v>
      </c>
      <c r="X439">
        <v>-1448166212</v>
      </c>
      <c r="Y439">
        <f>(AT439*1)</f>
        <v>1.39E-3</v>
      </c>
      <c r="AA439">
        <v>109175.63</v>
      </c>
      <c r="AB439">
        <v>0</v>
      </c>
      <c r="AC439">
        <v>0</v>
      </c>
      <c r="AD439">
        <v>0</v>
      </c>
      <c r="AE439">
        <v>14327.51</v>
      </c>
      <c r="AF439">
        <v>0</v>
      </c>
      <c r="AG439">
        <v>0</v>
      </c>
      <c r="AH439">
        <v>0</v>
      </c>
      <c r="AI439">
        <v>7.62</v>
      </c>
      <c r="AJ439">
        <v>1</v>
      </c>
      <c r="AK439">
        <v>1</v>
      </c>
      <c r="AL439">
        <v>1</v>
      </c>
      <c r="AM439">
        <v>2</v>
      </c>
      <c r="AN439">
        <v>0</v>
      </c>
      <c r="AO439">
        <v>1</v>
      </c>
      <c r="AP439">
        <v>1</v>
      </c>
      <c r="AQ439">
        <v>0</v>
      </c>
      <c r="AR439">
        <v>0</v>
      </c>
      <c r="AS439" t="s">
        <v>3</v>
      </c>
      <c r="AT439">
        <v>1.39E-3</v>
      </c>
      <c r="AU439" t="s">
        <v>22</v>
      </c>
      <c r="AV439">
        <v>0</v>
      </c>
      <c r="AW439">
        <v>2</v>
      </c>
      <c r="AX439">
        <v>55891223</v>
      </c>
      <c r="AY439">
        <v>1</v>
      </c>
      <c r="AZ439">
        <v>0</v>
      </c>
      <c r="BA439">
        <v>548</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CV439">
        <v>0</v>
      </c>
      <c r="CW439">
        <v>0</v>
      </c>
      <c r="CX439">
        <f>ROUND(Y439*Source!I1167,9)</f>
        <v>1.3899999999999999E-2</v>
      </c>
      <c r="CY439">
        <f>AA439</f>
        <v>109175.63</v>
      </c>
      <c r="CZ439">
        <f>AE439</f>
        <v>14327.51</v>
      </c>
      <c r="DA439">
        <f>AI439</f>
        <v>7.62</v>
      </c>
      <c r="DB439">
        <f>ROUND((ROUND(AT439*CZ439,2)*1),6)</f>
        <v>19.920000000000002</v>
      </c>
      <c r="DC439">
        <f>ROUND((ROUND(AT439*AG439,2)*1),6)</f>
        <v>0</v>
      </c>
      <c r="DD439" t="s">
        <v>3</v>
      </c>
      <c r="DE439" t="s">
        <v>3</v>
      </c>
      <c r="DF439">
        <f>ROUND(ROUND(AE439*AI439,2)*CX439,2)</f>
        <v>1517.54</v>
      </c>
      <c r="DG439">
        <f t="shared" si="218"/>
        <v>0</v>
      </c>
      <c r="DH439">
        <f t="shared" si="217"/>
        <v>0</v>
      </c>
      <c r="DI439">
        <f t="shared" si="206"/>
        <v>0</v>
      </c>
      <c r="DJ439">
        <f>DF439</f>
        <v>1517.54</v>
      </c>
      <c r="DK439">
        <v>0</v>
      </c>
      <c r="DL439" t="s">
        <v>3</v>
      </c>
      <c r="DM439">
        <v>0</v>
      </c>
      <c r="DN439" t="s">
        <v>3</v>
      </c>
      <c r="DO439">
        <v>0</v>
      </c>
    </row>
    <row r="440" spans="1:119" x14ac:dyDescent="0.25">
      <c r="A440">
        <f>ROW(Source!A1167)</f>
        <v>1167</v>
      </c>
      <c r="B440">
        <v>55890823</v>
      </c>
      <c r="C440">
        <v>55891141</v>
      </c>
      <c r="D440">
        <v>55459404</v>
      </c>
      <c r="E440">
        <v>1</v>
      </c>
      <c r="F440">
        <v>1</v>
      </c>
      <c r="G440">
        <v>1081</v>
      </c>
      <c r="H440">
        <v>3</v>
      </c>
      <c r="I440" t="s">
        <v>1631</v>
      </c>
      <c r="J440" t="s">
        <v>1632</v>
      </c>
      <c r="K440" t="s">
        <v>1633</v>
      </c>
      <c r="L440">
        <v>1346</v>
      </c>
      <c r="N440">
        <v>1009</v>
      </c>
      <c r="O440" t="s">
        <v>222</v>
      </c>
      <c r="P440" t="s">
        <v>222</v>
      </c>
      <c r="Q440">
        <v>1</v>
      </c>
      <c r="W440">
        <v>0</v>
      </c>
      <c r="X440">
        <v>669791865</v>
      </c>
      <c r="Y440">
        <f>(AT440*1)</f>
        <v>0.6</v>
      </c>
      <c r="AA440">
        <v>158.82</v>
      </c>
      <c r="AB440">
        <v>0</v>
      </c>
      <c r="AC440">
        <v>0</v>
      </c>
      <c r="AD440">
        <v>0</v>
      </c>
      <c r="AE440">
        <v>73.53</v>
      </c>
      <c r="AF440">
        <v>0</v>
      </c>
      <c r="AG440">
        <v>0</v>
      </c>
      <c r="AH440">
        <v>0</v>
      </c>
      <c r="AI440">
        <v>2.16</v>
      </c>
      <c r="AJ440">
        <v>1</v>
      </c>
      <c r="AK440">
        <v>1</v>
      </c>
      <c r="AL440">
        <v>1</v>
      </c>
      <c r="AM440">
        <v>2</v>
      </c>
      <c r="AN440">
        <v>0</v>
      </c>
      <c r="AO440">
        <v>1</v>
      </c>
      <c r="AP440">
        <v>1</v>
      </c>
      <c r="AQ440">
        <v>0</v>
      </c>
      <c r="AR440">
        <v>0</v>
      </c>
      <c r="AS440" t="s">
        <v>3</v>
      </c>
      <c r="AT440">
        <v>0.6</v>
      </c>
      <c r="AU440" t="s">
        <v>22</v>
      </c>
      <c r="AV440">
        <v>0</v>
      </c>
      <c r="AW440">
        <v>2</v>
      </c>
      <c r="AX440">
        <v>55891224</v>
      </c>
      <c r="AY440">
        <v>1</v>
      </c>
      <c r="AZ440">
        <v>0</v>
      </c>
      <c r="BA440">
        <v>549</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CV440">
        <v>0</v>
      </c>
      <c r="CW440">
        <v>0</v>
      </c>
      <c r="CX440">
        <f>ROUND(Y440*Source!I1167,9)</f>
        <v>6</v>
      </c>
      <c r="CY440">
        <f>AA440</f>
        <v>158.82</v>
      </c>
      <c r="CZ440">
        <f>AE440</f>
        <v>73.53</v>
      </c>
      <c r="DA440">
        <f>AI440</f>
        <v>2.16</v>
      </c>
      <c r="DB440">
        <f>ROUND((ROUND(AT440*CZ440,2)*1),6)</f>
        <v>44.12</v>
      </c>
      <c r="DC440">
        <f>ROUND((ROUND(AT440*AG440,2)*1),6)</f>
        <v>0</v>
      </c>
      <c r="DD440" t="s">
        <v>3</v>
      </c>
      <c r="DE440" t="s">
        <v>3</v>
      </c>
      <c r="DF440">
        <f>ROUND(ROUND(AE440*AI440,2)*CX440,2)</f>
        <v>952.92</v>
      </c>
      <c r="DG440">
        <f t="shared" si="218"/>
        <v>0</v>
      </c>
      <c r="DH440">
        <f t="shared" si="217"/>
        <v>0</v>
      </c>
      <c r="DI440">
        <f t="shared" si="206"/>
        <v>0</v>
      </c>
      <c r="DJ440">
        <f>DF440</f>
        <v>952.92</v>
      </c>
      <c r="DK440">
        <v>0</v>
      </c>
      <c r="DL440" t="s">
        <v>3</v>
      </c>
      <c r="DM440">
        <v>0</v>
      </c>
      <c r="DN440" t="s">
        <v>3</v>
      </c>
      <c r="DO440">
        <v>0</v>
      </c>
    </row>
    <row r="441" spans="1:119" x14ac:dyDescent="0.25">
      <c r="A441">
        <f>ROW(Source!A1167)</f>
        <v>1167</v>
      </c>
      <c r="B441">
        <v>55890823</v>
      </c>
      <c r="C441">
        <v>55891141</v>
      </c>
      <c r="D441">
        <v>55482614</v>
      </c>
      <c r="E441">
        <v>1</v>
      </c>
      <c r="F441">
        <v>1</v>
      </c>
      <c r="G441">
        <v>1081</v>
      </c>
      <c r="H441">
        <v>3</v>
      </c>
      <c r="I441" t="s">
        <v>1634</v>
      </c>
      <c r="J441" t="s">
        <v>1635</v>
      </c>
      <c r="K441" t="s">
        <v>1636</v>
      </c>
      <c r="L441">
        <v>1355</v>
      </c>
      <c r="N441">
        <v>1010</v>
      </c>
      <c r="O441" t="s">
        <v>40</v>
      </c>
      <c r="P441" t="s">
        <v>40</v>
      </c>
      <c r="Q441">
        <v>100</v>
      </c>
      <c r="W441">
        <v>0</v>
      </c>
      <c r="X441">
        <v>-1747219598</v>
      </c>
      <c r="Y441">
        <f>(AT441*1)</f>
        <v>2.2000000000000002</v>
      </c>
      <c r="AA441">
        <v>2340.7800000000002</v>
      </c>
      <c r="AB441">
        <v>0</v>
      </c>
      <c r="AC441">
        <v>0</v>
      </c>
      <c r="AD441">
        <v>0</v>
      </c>
      <c r="AE441">
        <v>323.76</v>
      </c>
      <c r="AF441">
        <v>0</v>
      </c>
      <c r="AG441">
        <v>0</v>
      </c>
      <c r="AH441">
        <v>0</v>
      </c>
      <c r="AI441">
        <v>7.23</v>
      </c>
      <c r="AJ441">
        <v>1</v>
      </c>
      <c r="AK441">
        <v>1</v>
      </c>
      <c r="AL441">
        <v>1</v>
      </c>
      <c r="AM441">
        <v>2</v>
      </c>
      <c r="AN441">
        <v>0</v>
      </c>
      <c r="AO441">
        <v>1</v>
      </c>
      <c r="AP441">
        <v>1</v>
      </c>
      <c r="AQ441">
        <v>0</v>
      </c>
      <c r="AR441">
        <v>0</v>
      </c>
      <c r="AS441" t="s">
        <v>3</v>
      </c>
      <c r="AT441">
        <v>2.2000000000000002</v>
      </c>
      <c r="AU441" t="s">
        <v>22</v>
      </c>
      <c r="AV441">
        <v>0</v>
      </c>
      <c r="AW441">
        <v>2</v>
      </c>
      <c r="AX441">
        <v>55891225</v>
      </c>
      <c r="AY441">
        <v>1</v>
      </c>
      <c r="AZ441">
        <v>0</v>
      </c>
      <c r="BA441">
        <v>550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CV441">
        <v>0</v>
      </c>
      <c r="CW441">
        <v>0</v>
      </c>
      <c r="CX441">
        <f>ROUND(Y441*Source!I1167,9)</f>
        <v>22</v>
      </c>
      <c r="CY441">
        <f>AA441</f>
        <v>2340.7800000000002</v>
      </c>
      <c r="CZ441">
        <f>AE441</f>
        <v>323.76</v>
      </c>
      <c r="DA441">
        <f>AI441</f>
        <v>7.23</v>
      </c>
      <c r="DB441">
        <f>ROUND((ROUND(AT441*CZ441,2)*1),6)</f>
        <v>712.27</v>
      </c>
      <c r="DC441">
        <f>ROUND((ROUND(AT441*AG441,2)*1),6)</f>
        <v>0</v>
      </c>
      <c r="DD441" t="s">
        <v>3</v>
      </c>
      <c r="DE441" t="s">
        <v>3</v>
      </c>
      <c r="DF441">
        <f>ROUND(ROUND(AE441*AI441,2)*CX441,2)</f>
        <v>51497.16</v>
      </c>
      <c r="DG441">
        <f t="shared" si="218"/>
        <v>0</v>
      </c>
      <c r="DH441">
        <f t="shared" si="217"/>
        <v>0</v>
      </c>
      <c r="DI441">
        <f t="shared" si="206"/>
        <v>0</v>
      </c>
      <c r="DJ441">
        <f>DF441</f>
        <v>51497.16</v>
      </c>
      <c r="DK441">
        <v>0</v>
      </c>
      <c r="DL441" t="s">
        <v>3</v>
      </c>
      <c r="DM441">
        <v>0</v>
      </c>
      <c r="DN441" t="s">
        <v>3</v>
      </c>
      <c r="DO441">
        <v>0</v>
      </c>
    </row>
    <row r="442" spans="1:119" x14ac:dyDescent="0.25">
      <c r="A442">
        <f>ROW(Source!A1167)</f>
        <v>1167</v>
      </c>
      <c r="B442">
        <v>55890823</v>
      </c>
      <c r="C442">
        <v>55891141</v>
      </c>
      <c r="D442">
        <v>55481932</v>
      </c>
      <c r="E442">
        <v>1</v>
      </c>
      <c r="F442">
        <v>1</v>
      </c>
      <c r="G442">
        <v>1081</v>
      </c>
      <c r="H442">
        <v>3</v>
      </c>
      <c r="I442" t="s">
        <v>1353</v>
      </c>
      <c r="J442" t="s">
        <v>1356</v>
      </c>
      <c r="K442" t="s">
        <v>1354</v>
      </c>
      <c r="L442">
        <v>1356</v>
      </c>
      <c r="N442">
        <v>1010</v>
      </c>
      <c r="O442" t="s">
        <v>1355</v>
      </c>
      <c r="P442" t="s">
        <v>1355</v>
      </c>
      <c r="Q442">
        <v>1000</v>
      </c>
      <c r="W442">
        <v>0</v>
      </c>
      <c r="X442">
        <v>1938675882</v>
      </c>
      <c r="Y442">
        <f>(AT442*1)</f>
        <v>0.22</v>
      </c>
      <c r="AA442">
        <v>2336.6</v>
      </c>
      <c r="AB442">
        <v>0</v>
      </c>
      <c r="AC442">
        <v>0</v>
      </c>
      <c r="AD442">
        <v>0</v>
      </c>
      <c r="AE442">
        <v>919.92</v>
      </c>
      <c r="AF442">
        <v>0</v>
      </c>
      <c r="AG442">
        <v>0</v>
      </c>
      <c r="AH442">
        <v>0</v>
      </c>
      <c r="AI442">
        <v>2.54</v>
      </c>
      <c r="AJ442">
        <v>1</v>
      </c>
      <c r="AK442">
        <v>1</v>
      </c>
      <c r="AL442">
        <v>1</v>
      </c>
      <c r="AM442">
        <v>0</v>
      </c>
      <c r="AN442">
        <v>0</v>
      </c>
      <c r="AO442">
        <v>0</v>
      </c>
      <c r="AP442">
        <v>1</v>
      </c>
      <c r="AQ442">
        <v>0</v>
      </c>
      <c r="AR442">
        <v>0</v>
      </c>
      <c r="AS442" t="s">
        <v>3</v>
      </c>
      <c r="AT442">
        <v>0.22</v>
      </c>
      <c r="AU442" t="s">
        <v>22</v>
      </c>
      <c r="AV442">
        <v>0</v>
      </c>
      <c r="AW442">
        <v>1</v>
      </c>
      <c r="AX442">
        <v>-1</v>
      </c>
      <c r="AY442">
        <v>0</v>
      </c>
      <c r="AZ442">
        <v>0</v>
      </c>
      <c r="BA442" t="s">
        <v>3</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CV442">
        <v>0</v>
      </c>
      <c r="CW442">
        <v>0</v>
      </c>
      <c r="CX442">
        <f>ROUND(Y442*Source!I1167,9)</f>
        <v>2.2000000000000002</v>
      </c>
      <c r="CY442">
        <f>AA442</f>
        <v>2336.6</v>
      </c>
      <c r="CZ442">
        <f>AE442</f>
        <v>919.92</v>
      </c>
      <c r="DA442">
        <f>AI442</f>
        <v>2.54</v>
      </c>
      <c r="DB442">
        <f>ROUND((ROUND(AT442*CZ442,2)*1),6)</f>
        <v>202.38</v>
      </c>
      <c r="DC442">
        <f>ROUND((ROUND(AT442*AG442,2)*1),6)</f>
        <v>0</v>
      </c>
      <c r="DD442" t="s">
        <v>3</v>
      </c>
      <c r="DE442" t="s">
        <v>3</v>
      </c>
      <c r="DF442">
        <f>ROUND(ROUND(AE442*AI442,2)*CX442,2)</f>
        <v>5140.5200000000004</v>
      </c>
      <c r="DG442">
        <f t="shared" si="218"/>
        <v>0</v>
      </c>
      <c r="DH442">
        <f t="shared" si="217"/>
        <v>0</v>
      </c>
      <c r="DI442">
        <f t="shared" si="206"/>
        <v>0</v>
      </c>
      <c r="DJ442">
        <f>DF442</f>
        <v>5140.5200000000004</v>
      </c>
      <c r="DK442">
        <v>0</v>
      </c>
      <c r="DL442" t="s">
        <v>3</v>
      </c>
      <c r="DM442">
        <v>0</v>
      </c>
      <c r="DN442" t="s">
        <v>3</v>
      </c>
      <c r="DO442">
        <v>0</v>
      </c>
    </row>
    <row r="443" spans="1:119" x14ac:dyDescent="0.25">
      <c r="A443">
        <f>ROW(Source!A1176)</f>
        <v>1176</v>
      </c>
      <c r="B443">
        <v>54971259</v>
      </c>
      <c r="C443">
        <v>55891269</v>
      </c>
      <c r="D443">
        <v>55424304</v>
      </c>
      <c r="E443">
        <v>1081</v>
      </c>
      <c r="F443">
        <v>1</v>
      </c>
      <c r="G443">
        <v>1081</v>
      </c>
      <c r="H443">
        <v>1</v>
      </c>
      <c r="I443" t="s">
        <v>1552</v>
      </c>
      <c r="J443" t="s">
        <v>3</v>
      </c>
      <c r="K443" t="s">
        <v>1553</v>
      </c>
      <c r="L443">
        <v>1191</v>
      </c>
      <c r="N443">
        <v>1013</v>
      </c>
      <c r="O443" t="s">
        <v>1554</v>
      </c>
      <c r="P443" t="s">
        <v>1554</v>
      </c>
      <c r="Q443">
        <v>1</v>
      </c>
      <c r="W443">
        <v>0</v>
      </c>
      <c r="X443">
        <v>476480486</v>
      </c>
      <c r="Y443">
        <f>(AT443*1.2)</f>
        <v>13.56</v>
      </c>
      <c r="AA443">
        <v>0</v>
      </c>
      <c r="AB443">
        <v>0</v>
      </c>
      <c r="AC443">
        <v>0</v>
      </c>
      <c r="AD443">
        <v>0</v>
      </c>
      <c r="AE443">
        <v>0</v>
      </c>
      <c r="AF443">
        <v>0</v>
      </c>
      <c r="AG443">
        <v>0</v>
      </c>
      <c r="AH443">
        <v>0</v>
      </c>
      <c r="AI443">
        <v>1</v>
      </c>
      <c r="AJ443">
        <v>1</v>
      </c>
      <c r="AK443">
        <v>1</v>
      </c>
      <c r="AL443">
        <v>1</v>
      </c>
      <c r="AM443">
        <v>-2</v>
      </c>
      <c r="AN443">
        <v>0</v>
      </c>
      <c r="AO443">
        <v>1</v>
      </c>
      <c r="AP443">
        <v>1</v>
      </c>
      <c r="AQ443">
        <v>0</v>
      </c>
      <c r="AR443">
        <v>0</v>
      </c>
      <c r="AS443" t="s">
        <v>3</v>
      </c>
      <c r="AT443">
        <v>11.3</v>
      </c>
      <c r="AU443" t="s">
        <v>42</v>
      </c>
      <c r="AV443">
        <v>1</v>
      </c>
      <c r="AW443">
        <v>2</v>
      </c>
      <c r="AX443">
        <v>55891270</v>
      </c>
      <c r="AY443">
        <v>1</v>
      </c>
      <c r="AZ443">
        <v>0</v>
      </c>
      <c r="BA443">
        <v>553</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CU443">
        <f>ROUND(AT443*Source!I1176*AH443*AL443,2)</f>
        <v>0</v>
      </c>
      <c r="CV443">
        <f>ROUND(Y443*Source!I1176,9)</f>
        <v>5.4240000000000004</v>
      </c>
      <c r="CW443">
        <v>0</v>
      </c>
      <c r="CX443">
        <f>ROUND(Y443*Source!I1176,9)</f>
        <v>5.4240000000000004</v>
      </c>
      <c r="CY443">
        <f>AD443</f>
        <v>0</v>
      </c>
      <c r="CZ443">
        <f>AH443</f>
        <v>0</v>
      </c>
      <c r="DA443">
        <f>AL443</f>
        <v>1</v>
      </c>
      <c r="DB443">
        <f>ROUND((ROUND(AT443*CZ443,2)*1.2),6)</f>
        <v>0</v>
      </c>
      <c r="DC443">
        <f>ROUND((ROUND(AT443*AG443,2)*1.2),6)</f>
        <v>0</v>
      </c>
      <c r="DD443" t="s">
        <v>3</v>
      </c>
      <c r="DE443" t="s">
        <v>3</v>
      </c>
      <c r="DF443">
        <f t="shared" ref="DF443:DF450" si="219">ROUND(ROUND(AE443,2)*CX443,2)</f>
        <v>0</v>
      </c>
      <c r="DG443">
        <f t="shared" si="218"/>
        <v>0</v>
      </c>
      <c r="DH443">
        <f t="shared" si="217"/>
        <v>0</v>
      </c>
      <c r="DI443">
        <f t="shared" si="206"/>
        <v>0</v>
      </c>
      <c r="DJ443">
        <f>DI443</f>
        <v>0</v>
      </c>
      <c r="DK443">
        <v>0</v>
      </c>
      <c r="DL443" t="s">
        <v>3</v>
      </c>
      <c r="DM443">
        <v>0</v>
      </c>
      <c r="DN443" t="s">
        <v>3</v>
      </c>
      <c r="DO443">
        <v>0</v>
      </c>
    </row>
    <row r="444" spans="1:119" x14ac:dyDescent="0.25">
      <c r="A444">
        <f>ROW(Source!A1176)</f>
        <v>1176</v>
      </c>
      <c r="B444">
        <v>54971259</v>
      </c>
      <c r="C444">
        <v>55891269</v>
      </c>
      <c r="D444">
        <v>55459882</v>
      </c>
      <c r="E444">
        <v>1</v>
      </c>
      <c r="F444">
        <v>1</v>
      </c>
      <c r="G444">
        <v>1081</v>
      </c>
      <c r="H444">
        <v>3</v>
      </c>
      <c r="I444" t="s">
        <v>1715</v>
      </c>
      <c r="J444" t="s">
        <v>1716</v>
      </c>
      <c r="K444" t="s">
        <v>1717</v>
      </c>
      <c r="L444">
        <v>1346</v>
      </c>
      <c r="N444">
        <v>1009</v>
      </c>
      <c r="O444" t="s">
        <v>222</v>
      </c>
      <c r="P444" t="s">
        <v>222</v>
      </c>
      <c r="Q444">
        <v>1</v>
      </c>
      <c r="W444">
        <v>0</v>
      </c>
      <c r="X444">
        <v>1881535140</v>
      </c>
      <c r="Y444">
        <f t="shared" ref="Y444:Y449" si="220">(AT444*1)</f>
        <v>2.9000000000000001E-2</v>
      </c>
      <c r="AA444">
        <v>26.88</v>
      </c>
      <c r="AB444">
        <v>0</v>
      </c>
      <c r="AC444">
        <v>0</v>
      </c>
      <c r="AD444">
        <v>0</v>
      </c>
      <c r="AE444">
        <v>26.88</v>
      </c>
      <c r="AF444">
        <v>0</v>
      </c>
      <c r="AG444">
        <v>0</v>
      </c>
      <c r="AH444">
        <v>0</v>
      </c>
      <c r="AI444">
        <v>1</v>
      </c>
      <c r="AJ444">
        <v>1</v>
      </c>
      <c r="AK444">
        <v>1</v>
      </c>
      <c r="AL444">
        <v>1</v>
      </c>
      <c r="AM444">
        <v>-2</v>
      </c>
      <c r="AN444">
        <v>0</v>
      </c>
      <c r="AO444">
        <v>1</v>
      </c>
      <c r="AP444">
        <v>1</v>
      </c>
      <c r="AQ444">
        <v>0</v>
      </c>
      <c r="AR444">
        <v>0</v>
      </c>
      <c r="AS444" t="s">
        <v>3</v>
      </c>
      <c r="AT444">
        <v>2.9000000000000001E-2</v>
      </c>
      <c r="AU444" t="s">
        <v>22</v>
      </c>
      <c r="AV444">
        <v>0</v>
      </c>
      <c r="AW444">
        <v>2</v>
      </c>
      <c r="AX444">
        <v>55891271</v>
      </c>
      <c r="AY444">
        <v>1</v>
      </c>
      <c r="AZ444">
        <v>0</v>
      </c>
      <c r="BA444">
        <v>554</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CV444">
        <v>0</v>
      </c>
      <c r="CW444">
        <v>0</v>
      </c>
      <c r="CX444">
        <f>ROUND(Y444*Source!I1176,9)</f>
        <v>1.1599999999999999E-2</v>
      </c>
      <c r="CY444">
        <f t="shared" ref="CY444:CY449" si="221">AA444</f>
        <v>26.88</v>
      </c>
      <c r="CZ444">
        <f t="shared" ref="CZ444:CZ449" si="222">AE444</f>
        <v>26.88</v>
      </c>
      <c r="DA444">
        <f t="shared" ref="DA444:DA449" si="223">AI444</f>
        <v>1</v>
      </c>
      <c r="DB444">
        <f t="shared" ref="DB444:DB449" si="224">ROUND((ROUND(AT444*CZ444,2)*1),6)</f>
        <v>0.78</v>
      </c>
      <c r="DC444">
        <f t="shared" ref="DC444:DC449" si="225">ROUND((ROUND(AT444*AG444,2)*1),6)</f>
        <v>0</v>
      </c>
      <c r="DD444" t="s">
        <v>3</v>
      </c>
      <c r="DE444" t="s">
        <v>3</v>
      </c>
      <c r="DF444">
        <f t="shared" si="219"/>
        <v>0.31</v>
      </c>
      <c r="DG444">
        <f t="shared" si="218"/>
        <v>0</v>
      </c>
      <c r="DH444">
        <f t="shared" si="217"/>
        <v>0</v>
      </c>
      <c r="DI444">
        <f t="shared" si="206"/>
        <v>0</v>
      </c>
      <c r="DJ444">
        <f t="shared" ref="DJ444:DJ449" si="226">DF444</f>
        <v>0.31</v>
      </c>
      <c r="DK444">
        <v>0</v>
      </c>
      <c r="DL444" t="s">
        <v>3</v>
      </c>
      <c r="DM444">
        <v>0</v>
      </c>
      <c r="DN444" t="s">
        <v>3</v>
      </c>
      <c r="DO444">
        <v>0</v>
      </c>
    </row>
    <row r="445" spans="1:119" x14ac:dyDescent="0.25">
      <c r="A445">
        <f>ROW(Source!A1176)</f>
        <v>1176</v>
      </c>
      <c r="B445">
        <v>54971259</v>
      </c>
      <c r="C445">
        <v>55891269</v>
      </c>
      <c r="D445">
        <v>55459400</v>
      </c>
      <c r="E445">
        <v>1</v>
      </c>
      <c r="F445">
        <v>1</v>
      </c>
      <c r="G445">
        <v>1081</v>
      </c>
      <c r="H445">
        <v>3</v>
      </c>
      <c r="I445" t="s">
        <v>1646</v>
      </c>
      <c r="J445" t="s">
        <v>1647</v>
      </c>
      <c r="K445" t="s">
        <v>1648</v>
      </c>
      <c r="L445">
        <v>1346</v>
      </c>
      <c r="N445">
        <v>1009</v>
      </c>
      <c r="O445" t="s">
        <v>222</v>
      </c>
      <c r="P445" t="s">
        <v>222</v>
      </c>
      <c r="Q445">
        <v>1</v>
      </c>
      <c r="W445">
        <v>0</v>
      </c>
      <c r="X445">
        <v>-2129869794</v>
      </c>
      <c r="Y445">
        <f t="shared" si="220"/>
        <v>1.9E-2</v>
      </c>
      <c r="AA445">
        <v>16.690000000000001</v>
      </c>
      <c r="AB445">
        <v>0</v>
      </c>
      <c r="AC445">
        <v>0</v>
      </c>
      <c r="AD445">
        <v>0</v>
      </c>
      <c r="AE445">
        <v>16.690000000000001</v>
      </c>
      <c r="AF445">
        <v>0</v>
      </c>
      <c r="AG445">
        <v>0</v>
      </c>
      <c r="AH445">
        <v>0</v>
      </c>
      <c r="AI445">
        <v>1</v>
      </c>
      <c r="AJ445">
        <v>1</v>
      </c>
      <c r="AK445">
        <v>1</v>
      </c>
      <c r="AL445">
        <v>1</v>
      </c>
      <c r="AM445">
        <v>-2</v>
      </c>
      <c r="AN445">
        <v>0</v>
      </c>
      <c r="AO445">
        <v>1</v>
      </c>
      <c r="AP445">
        <v>1</v>
      </c>
      <c r="AQ445">
        <v>0</v>
      </c>
      <c r="AR445">
        <v>0</v>
      </c>
      <c r="AS445" t="s">
        <v>3</v>
      </c>
      <c r="AT445">
        <v>1.9E-2</v>
      </c>
      <c r="AU445" t="s">
        <v>22</v>
      </c>
      <c r="AV445">
        <v>0</v>
      </c>
      <c r="AW445">
        <v>2</v>
      </c>
      <c r="AX445">
        <v>55891272</v>
      </c>
      <c r="AY445">
        <v>1</v>
      </c>
      <c r="AZ445">
        <v>0</v>
      </c>
      <c r="BA445">
        <v>555</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CV445">
        <v>0</v>
      </c>
      <c r="CW445">
        <v>0</v>
      </c>
      <c r="CX445">
        <f>ROUND(Y445*Source!I1176,9)</f>
        <v>7.6E-3</v>
      </c>
      <c r="CY445">
        <f t="shared" si="221"/>
        <v>16.690000000000001</v>
      </c>
      <c r="CZ445">
        <f t="shared" si="222"/>
        <v>16.690000000000001</v>
      </c>
      <c r="DA445">
        <f t="shared" si="223"/>
        <v>1</v>
      </c>
      <c r="DB445">
        <f t="shared" si="224"/>
        <v>0.32</v>
      </c>
      <c r="DC445">
        <f t="shared" si="225"/>
        <v>0</v>
      </c>
      <c r="DD445" t="s">
        <v>3</v>
      </c>
      <c r="DE445" t="s">
        <v>3</v>
      </c>
      <c r="DF445">
        <f t="shared" si="219"/>
        <v>0.13</v>
      </c>
      <c r="DG445">
        <f t="shared" si="218"/>
        <v>0</v>
      </c>
      <c r="DH445">
        <f t="shared" si="217"/>
        <v>0</v>
      </c>
      <c r="DI445">
        <f t="shared" si="206"/>
        <v>0</v>
      </c>
      <c r="DJ445">
        <f t="shared" si="226"/>
        <v>0.13</v>
      </c>
      <c r="DK445">
        <v>0</v>
      </c>
      <c r="DL445" t="s">
        <v>3</v>
      </c>
      <c r="DM445">
        <v>0</v>
      </c>
      <c r="DN445" t="s">
        <v>3</v>
      </c>
      <c r="DO445">
        <v>0</v>
      </c>
    </row>
    <row r="446" spans="1:119" x14ac:dyDescent="0.25">
      <c r="A446">
        <f>ROW(Source!A1176)</f>
        <v>1176</v>
      </c>
      <c r="B446">
        <v>54971259</v>
      </c>
      <c r="C446">
        <v>55891269</v>
      </c>
      <c r="D446">
        <v>55465950</v>
      </c>
      <c r="E446">
        <v>1</v>
      </c>
      <c r="F446">
        <v>1</v>
      </c>
      <c r="G446">
        <v>1081</v>
      </c>
      <c r="H446">
        <v>3</v>
      </c>
      <c r="I446" t="s">
        <v>1718</v>
      </c>
      <c r="J446" t="s">
        <v>1719</v>
      </c>
      <c r="K446" t="s">
        <v>1720</v>
      </c>
      <c r="L446">
        <v>1348</v>
      </c>
      <c r="N446">
        <v>1009</v>
      </c>
      <c r="O446" t="s">
        <v>1092</v>
      </c>
      <c r="P446" t="s">
        <v>1092</v>
      </c>
      <c r="Q446">
        <v>1000</v>
      </c>
      <c r="W446">
        <v>0</v>
      </c>
      <c r="X446">
        <v>-623207709</v>
      </c>
      <c r="Y446">
        <f t="shared" si="220"/>
        <v>2.0000000000000002E-5</v>
      </c>
      <c r="AA446">
        <v>18528.66</v>
      </c>
      <c r="AB446">
        <v>0</v>
      </c>
      <c r="AC446">
        <v>0</v>
      </c>
      <c r="AD446">
        <v>0</v>
      </c>
      <c r="AE446">
        <v>18528.66</v>
      </c>
      <c r="AF446">
        <v>0</v>
      </c>
      <c r="AG446">
        <v>0</v>
      </c>
      <c r="AH446">
        <v>0</v>
      </c>
      <c r="AI446">
        <v>1</v>
      </c>
      <c r="AJ446">
        <v>1</v>
      </c>
      <c r="AK446">
        <v>1</v>
      </c>
      <c r="AL446">
        <v>1</v>
      </c>
      <c r="AM446">
        <v>-2</v>
      </c>
      <c r="AN446">
        <v>0</v>
      </c>
      <c r="AO446">
        <v>1</v>
      </c>
      <c r="AP446">
        <v>1</v>
      </c>
      <c r="AQ446">
        <v>0</v>
      </c>
      <c r="AR446">
        <v>0</v>
      </c>
      <c r="AS446" t="s">
        <v>3</v>
      </c>
      <c r="AT446">
        <v>2.0000000000000002E-5</v>
      </c>
      <c r="AU446" t="s">
        <v>22</v>
      </c>
      <c r="AV446">
        <v>0</v>
      </c>
      <c r="AW446">
        <v>2</v>
      </c>
      <c r="AX446">
        <v>55891273</v>
      </c>
      <c r="AY446">
        <v>1</v>
      </c>
      <c r="AZ446">
        <v>0</v>
      </c>
      <c r="BA446">
        <v>556</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CV446">
        <v>0</v>
      </c>
      <c r="CW446">
        <v>0</v>
      </c>
      <c r="CX446">
        <f>ROUND(Y446*Source!I1176,9)</f>
        <v>7.9999999999999996E-6</v>
      </c>
      <c r="CY446">
        <f t="shared" si="221"/>
        <v>18528.66</v>
      </c>
      <c r="CZ446">
        <f t="shared" si="222"/>
        <v>18528.66</v>
      </c>
      <c r="DA446">
        <f t="shared" si="223"/>
        <v>1</v>
      </c>
      <c r="DB446">
        <f t="shared" si="224"/>
        <v>0.37</v>
      </c>
      <c r="DC446">
        <f t="shared" si="225"/>
        <v>0</v>
      </c>
      <c r="DD446" t="s">
        <v>3</v>
      </c>
      <c r="DE446" t="s">
        <v>3</v>
      </c>
      <c r="DF446">
        <f t="shared" si="219"/>
        <v>0.15</v>
      </c>
      <c r="DG446">
        <f t="shared" si="218"/>
        <v>0</v>
      </c>
      <c r="DH446">
        <f t="shared" si="217"/>
        <v>0</v>
      </c>
      <c r="DI446">
        <f t="shared" si="206"/>
        <v>0</v>
      </c>
      <c r="DJ446">
        <f t="shared" si="226"/>
        <v>0.15</v>
      </c>
      <c r="DK446">
        <v>0</v>
      </c>
      <c r="DL446" t="s">
        <v>3</v>
      </c>
      <c r="DM446">
        <v>0</v>
      </c>
      <c r="DN446" t="s">
        <v>3</v>
      </c>
      <c r="DO446">
        <v>0</v>
      </c>
    </row>
    <row r="447" spans="1:119" x14ac:dyDescent="0.25">
      <c r="A447">
        <f>ROW(Source!A1176)</f>
        <v>1176</v>
      </c>
      <c r="B447">
        <v>54971259</v>
      </c>
      <c r="C447">
        <v>55891269</v>
      </c>
      <c r="D447">
        <v>55459794</v>
      </c>
      <c r="E447">
        <v>1</v>
      </c>
      <c r="F447">
        <v>1</v>
      </c>
      <c r="G447">
        <v>1081</v>
      </c>
      <c r="H447">
        <v>3</v>
      </c>
      <c r="I447" t="s">
        <v>1721</v>
      </c>
      <c r="J447" t="s">
        <v>1722</v>
      </c>
      <c r="K447" t="s">
        <v>1723</v>
      </c>
      <c r="L447">
        <v>1348</v>
      </c>
      <c r="N447">
        <v>1009</v>
      </c>
      <c r="O447" t="s">
        <v>1092</v>
      </c>
      <c r="P447" t="s">
        <v>1092</v>
      </c>
      <c r="Q447">
        <v>1000</v>
      </c>
      <c r="W447">
        <v>0</v>
      </c>
      <c r="X447">
        <v>-1737481261</v>
      </c>
      <c r="Y447">
        <f t="shared" si="220"/>
        <v>7.7000000000000001E-5</v>
      </c>
      <c r="AA447">
        <v>78558.289999999994</v>
      </c>
      <c r="AB447">
        <v>0</v>
      </c>
      <c r="AC447">
        <v>0</v>
      </c>
      <c r="AD447">
        <v>0</v>
      </c>
      <c r="AE447">
        <v>78558.289999999994</v>
      </c>
      <c r="AF447">
        <v>0</v>
      </c>
      <c r="AG447">
        <v>0</v>
      </c>
      <c r="AH447">
        <v>0</v>
      </c>
      <c r="AI447">
        <v>1</v>
      </c>
      <c r="AJ447">
        <v>1</v>
      </c>
      <c r="AK447">
        <v>1</v>
      </c>
      <c r="AL447">
        <v>1</v>
      </c>
      <c r="AM447">
        <v>-2</v>
      </c>
      <c r="AN447">
        <v>0</v>
      </c>
      <c r="AO447">
        <v>1</v>
      </c>
      <c r="AP447">
        <v>1</v>
      </c>
      <c r="AQ447">
        <v>0</v>
      </c>
      <c r="AR447">
        <v>0</v>
      </c>
      <c r="AS447" t="s">
        <v>3</v>
      </c>
      <c r="AT447">
        <v>7.7000000000000001E-5</v>
      </c>
      <c r="AU447" t="s">
        <v>22</v>
      </c>
      <c r="AV447">
        <v>0</v>
      </c>
      <c r="AW447">
        <v>2</v>
      </c>
      <c r="AX447">
        <v>55891274</v>
      </c>
      <c r="AY447">
        <v>1</v>
      </c>
      <c r="AZ447">
        <v>0</v>
      </c>
      <c r="BA447">
        <v>557</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CV447">
        <v>0</v>
      </c>
      <c r="CW447">
        <v>0</v>
      </c>
      <c r="CX447">
        <f>ROUND(Y447*Source!I1176,9)</f>
        <v>3.0800000000000003E-5</v>
      </c>
      <c r="CY447">
        <f t="shared" si="221"/>
        <v>78558.289999999994</v>
      </c>
      <c r="CZ447">
        <f t="shared" si="222"/>
        <v>78558.289999999994</v>
      </c>
      <c r="DA447">
        <f t="shared" si="223"/>
        <v>1</v>
      </c>
      <c r="DB447">
        <f t="shared" si="224"/>
        <v>6.05</v>
      </c>
      <c r="DC447">
        <f t="shared" si="225"/>
        <v>0</v>
      </c>
      <c r="DD447" t="s">
        <v>3</v>
      </c>
      <c r="DE447" t="s">
        <v>3</v>
      </c>
      <c r="DF447">
        <f t="shared" si="219"/>
        <v>2.42</v>
      </c>
      <c r="DG447">
        <f t="shared" si="218"/>
        <v>0</v>
      </c>
      <c r="DH447">
        <f t="shared" si="217"/>
        <v>0</v>
      </c>
      <c r="DI447">
        <f t="shared" si="206"/>
        <v>0</v>
      </c>
      <c r="DJ447">
        <f t="shared" si="226"/>
        <v>2.42</v>
      </c>
      <c r="DK447">
        <v>0</v>
      </c>
      <c r="DL447" t="s">
        <v>3</v>
      </c>
      <c r="DM447">
        <v>0</v>
      </c>
      <c r="DN447" t="s">
        <v>3</v>
      </c>
      <c r="DO447">
        <v>0</v>
      </c>
    </row>
    <row r="448" spans="1:119" x14ac:dyDescent="0.25">
      <c r="A448">
        <f>ROW(Source!A1176)</f>
        <v>1176</v>
      </c>
      <c r="B448">
        <v>54971259</v>
      </c>
      <c r="C448">
        <v>55891269</v>
      </c>
      <c r="D448">
        <v>55482204</v>
      </c>
      <c r="E448">
        <v>1</v>
      </c>
      <c r="F448">
        <v>1</v>
      </c>
      <c r="G448">
        <v>1081</v>
      </c>
      <c r="H448">
        <v>3</v>
      </c>
      <c r="I448" t="s">
        <v>1724</v>
      </c>
      <c r="J448" t="s">
        <v>1725</v>
      </c>
      <c r="K448" t="s">
        <v>1726</v>
      </c>
      <c r="L448">
        <v>1356</v>
      </c>
      <c r="N448">
        <v>1010</v>
      </c>
      <c r="O448" t="s">
        <v>1355</v>
      </c>
      <c r="P448" t="s">
        <v>1355</v>
      </c>
      <c r="Q448">
        <v>1000</v>
      </c>
      <c r="W448">
        <v>0</v>
      </c>
      <c r="X448">
        <v>-2085281200</v>
      </c>
      <c r="Y448">
        <f t="shared" si="220"/>
        <v>0.1</v>
      </c>
      <c r="AA448">
        <v>56.16</v>
      </c>
      <c r="AB448">
        <v>0</v>
      </c>
      <c r="AC448">
        <v>0</v>
      </c>
      <c r="AD448">
        <v>0</v>
      </c>
      <c r="AE448">
        <v>56.16</v>
      </c>
      <c r="AF448">
        <v>0</v>
      </c>
      <c r="AG448">
        <v>0</v>
      </c>
      <c r="AH448">
        <v>0</v>
      </c>
      <c r="AI448">
        <v>1</v>
      </c>
      <c r="AJ448">
        <v>1</v>
      </c>
      <c r="AK448">
        <v>1</v>
      </c>
      <c r="AL448">
        <v>1</v>
      </c>
      <c r="AM448">
        <v>-2</v>
      </c>
      <c r="AN448">
        <v>0</v>
      </c>
      <c r="AO448">
        <v>1</v>
      </c>
      <c r="AP448">
        <v>1</v>
      </c>
      <c r="AQ448">
        <v>0</v>
      </c>
      <c r="AR448">
        <v>0</v>
      </c>
      <c r="AS448" t="s">
        <v>3</v>
      </c>
      <c r="AT448">
        <v>0.1</v>
      </c>
      <c r="AU448" t="s">
        <v>22</v>
      </c>
      <c r="AV448">
        <v>0</v>
      </c>
      <c r="AW448">
        <v>2</v>
      </c>
      <c r="AX448">
        <v>55891275</v>
      </c>
      <c r="AY448">
        <v>1</v>
      </c>
      <c r="AZ448">
        <v>0</v>
      </c>
      <c r="BA448">
        <v>558</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CV448">
        <v>0</v>
      </c>
      <c r="CW448">
        <v>0</v>
      </c>
      <c r="CX448">
        <f>ROUND(Y448*Source!I1176,9)</f>
        <v>0.04</v>
      </c>
      <c r="CY448">
        <f t="shared" si="221"/>
        <v>56.16</v>
      </c>
      <c r="CZ448">
        <f t="shared" si="222"/>
        <v>56.16</v>
      </c>
      <c r="DA448">
        <f t="shared" si="223"/>
        <v>1</v>
      </c>
      <c r="DB448">
        <f t="shared" si="224"/>
        <v>5.62</v>
      </c>
      <c r="DC448">
        <f t="shared" si="225"/>
        <v>0</v>
      </c>
      <c r="DD448" t="s">
        <v>3</v>
      </c>
      <c r="DE448" t="s">
        <v>3</v>
      </c>
      <c r="DF448">
        <f t="shared" si="219"/>
        <v>2.25</v>
      </c>
      <c r="DG448">
        <f t="shared" si="218"/>
        <v>0</v>
      </c>
      <c r="DH448">
        <f t="shared" si="217"/>
        <v>0</v>
      </c>
      <c r="DI448">
        <f t="shared" si="206"/>
        <v>0</v>
      </c>
      <c r="DJ448">
        <f t="shared" si="226"/>
        <v>2.25</v>
      </c>
      <c r="DK448">
        <v>0</v>
      </c>
      <c r="DL448" t="s">
        <v>3</v>
      </c>
      <c r="DM448">
        <v>0</v>
      </c>
      <c r="DN448" t="s">
        <v>3</v>
      </c>
      <c r="DO448">
        <v>0</v>
      </c>
    </row>
    <row r="449" spans="1:119" x14ac:dyDescent="0.25">
      <c r="A449">
        <f>ROW(Source!A1176)</f>
        <v>1176</v>
      </c>
      <c r="B449">
        <v>54971259</v>
      </c>
      <c r="C449">
        <v>55891269</v>
      </c>
      <c r="D449">
        <v>55482235</v>
      </c>
      <c r="E449">
        <v>1</v>
      </c>
      <c r="F449">
        <v>1</v>
      </c>
      <c r="G449">
        <v>1081</v>
      </c>
      <c r="H449">
        <v>3</v>
      </c>
      <c r="I449" t="s">
        <v>1727</v>
      </c>
      <c r="J449" t="s">
        <v>1728</v>
      </c>
      <c r="K449" t="s">
        <v>1729</v>
      </c>
      <c r="L449">
        <v>1346</v>
      </c>
      <c r="N449">
        <v>1009</v>
      </c>
      <c r="O449" t="s">
        <v>222</v>
      </c>
      <c r="P449" t="s">
        <v>222</v>
      </c>
      <c r="Q449">
        <v>1</v>
      </c>
      <c r="W449">
        <v>0</v>
      </c>
      <c r="X449">
        <v>-635265967</v>
      </c>
      <c r="Y449">
        <f t="shared" si="220"/>
        <v>0.04</v>
      </c>
      <c r="AA449">
        <v>42.05</v>
      </c>
      <c r="AB449">
        <v>0</v>
      </c>
      <c r="AC449">
        <v>0</v>
      </c>
      <c r="AD449">
        <v>0</v>
      </c>
      <c r="AE449">
        <v>42.05</v>
      </c>
      <c r="AF449">
        <v>0</v>
      </c>
      <c r="AG449">
        <v>0</v>
      </c>
      <c r="AH449">
        <v>0</v>
      </c>
      <c r="AI449">
        <v>1</v>
      </c>
      <c r="AJ449">
        <v>1</v>
      </c>
      <c r="AK449">
        <v>1</v>
      </c>
      <c r="AL449">
        <v>1</v>
      </c>
      <c r="AM449">
        <v>-2</v>
      </c>
      <c r="AN449">
        <v>0</v>
      </c>
      <c r="AO449">
        <v>1</v>
      </c>
      <c r="AP449">
        <v>1</v>
      </c>
      <c r="AQ449">
        <v>0</v>
      </c>
      <c r="AR449">
        <v>0</v>
      </c>
      <c r="AS449" t="s">
        <v>3</v>
      </c>
      <c r="AT449">
        <v>0.04</v>
      </c>
      <c r="AU449" t="s">
        <v>22</v>
      </c>
      <c r="AV449">
        <v>0</v>
      </c>
      <c r="AW449">
        <v>2</v>
      </c>
      <c r="AX449">
        <v>55891276</v>
      </c>
      <c r="AY449">
        <v>1</v>
      </c>
      <c r="AZ449">
        <v>0</v>
      </c>
      <c r="BA449">
        <v>559</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CV449">
        <v>0</v>
      </c>
      <c r="CW449">
        <v>0</v>
      </c>
      <c r="CX449">
        <f>ROUND(Y449*Source!I1176,9)</f>
        <v>1.6E-2</v>
      </c>
      <c r="CY449">
        <f t="shared" si="221"/>
        <v>42.05</v>
      </c>
      <c r="CZ449">
        <f t="shared" si="222"/>
        <v>42.05</v>
      </c>
      <c r="DA449">
        <f t="shared" si="223"/>
        <v>1</v>
      </c>
      <c r="DB449">
        <f t="shared" si="224"/>
        <v>1.68</v>
      </c>
      <c r="DC449">
        <f t="shared" si="225"/>
        <v>0</v>
      </c>
      <c r="DD449" t="s">
        <v>3</v>
      </c>
      <c r="DE449" t="s">
        <v>3</v>
      </c>
      <c r="DF449">
        <f t="shared" si="219"/>
        <v>0.67</v>
      </c>
      <c r="DG449">
        <f t="shared" si="218"/>
        <v>0</v>
      </c>
      <c r="DH449">
        <f t="shared" si="217"/>
        <v>0</v>
      </c>
      <c r="DI449">
        <f t="shared" ref="DI449:DI512" si="227">ROUND(ROUND(AH449,2)*CX449,2)</f>
        <v>0</v>
      </c>
      <c r="DJ449">
        <f t="shared" si="226"/>
        <v>0.67</v>
      </c>
      <c r="DK449">
        <v>0</v>
      </c>
      <c r="DL449" t="s">
        <v>3</v>
      </c>
      <c r="DM449">
        <v>0</v>
      </c>
      <c r="DN449" t="s">
        <v>3</v>
      </c>
      <c r="DO449">
        <v>0</v>
      </c>
    </row>
    <row r="450" spans="1:119" x14ac:dyDescent="0.25">
      <c r="A450">
        <f>ROW(Source!A1177)</f>
        <v>1177</v>
      </c>
      <c r="B450">
        <v>55890823</v>
      </c>
      <c r="C450">
        <v>55891269</v>
      </c>
      <c r="D450">
        <v>55424304</v>
      </c>
      <c r="E450">
        <v>1081</v>
      </c>
      <c r="F450">
        <v>1</v>
      </c>
      <c r="G450">
        <v>1081</v>
      </c>
      <c r="H450">
        <v>1</v>
      </c>
      <c r="I450" t="s">
        <v>1552</v>
      </c>
      <c r="J450" t="s">
        <v>3</v>
      </c>
      <c r="K450" t="s">
        <v>1553</v>
      </c>
      <c r="L450">
        <v>1191</v>
      </c>
      <c r="N450">
        <v>1013</v>
      </c>
      <c r="O450" t="s">
        <v>1554</v>
      </c>
      <c r="P450" t="s">
        <v>1554</v>
      </c>
      <c r="Q450">
        <v>1</v>
      </c>
      <c r="W450">
        <v>0</v>
      </c>
      <c r="X450">
        <v>476480486</v>
      </c>
      <c r="Y450">
        <f>(AT450*1.2)</f>
        <v>13.56</v>
      </c>
      <c r="AA450">
        <v>0</v>
      </c>
      <c r="AB450">
        <v>0</v>
      </c>
      <c r="AC450">
        <v>0</v>
      </c>
      <c r="AD450">
        <v>0</v>
      </c>
      <c r="AE450">
        <v>0</v>
      </c>
      <c r="AF450">
        <v>0</v>
      </c>
      <c r="AG450">
        <v>0</v>
      </c>
      <c r="AH450">
        <v>0</v>
      </c>
      <c r="AI450">
        <v>1</v>
      </c>
      <c r="AJ450">
        <v>1</v>
      </c>
      <c r="AK450">
        <v>1</v>
      </c>
      <c r="AL450">
        <v>1</v>
      </c>
      <c r="AM450">
        <v>5</v>
      </c>
      <c r="AN450">
        <v>0</v>
      </c>
      <c r="AO450">
        <v>1</v>
      </c>
      <c r="AP450">
        <v>1</v>
      </c>
      <c r="AQ450">
        <v>0</v>
      </c>
      <c r="AR450">
        <v>0</v>
      </c>
      <c r="AS450" t="s">
        <v>3</v>
      </c>
      <c r="AT450">
        <v>11.3</v>
      </c>
      <c r="AU450" t="s">
        <v>42</v>
      </c>
      <c r="AV450">
        <v>1</v>
      </c>
      <c r="AW450">
        <v>2</v>
      </c>
      <c r="AX450">
        <v>55891270</v>
      </c>
      <c r="AY450">
        <v>1</v>
      </c>
      <c r="AZ450">
        <v>0</v>
      </c>
      <c r="BA450">
        <v>560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CU450">
        <f>ROUND(AT450*Source!I1177*AH450*AL450,2)</f>
        <v>0</v>
      </c>
      <c r="CV450">
        <f>ROUND(Y450*Source!I1177,9)</f>
        <v>5.4240000000000004</v>
      </c>
      <c r="CW450">
        <v>0</v>
      </c>
      <c r="CX450">
        <f>ROUND(Y450*Source!I1177,9)</f>
        <v>5.4240000000000004</v>
      </c>
      <c r="CY450">
        <f>AD450</f>
        <v>0</v>
      </c>
      <c r="CZ450">
        <f>AH450</f>
        <v>0</v>
      </c>
      <c r="DA450">
        <f>AL450</f>
        <v>1</v>
      </c>
      <c r="DB450">
        <f>ROUND((ROUND(AT450*CZ450,2)*1.2),6)</f>
        <v>0</v>
      </c>
      <c r="DC450">
        <f>ROUND((ROUND(AT450*AG450,2)*1.2),6)</f>
        <v>0</v>
      </c>
      <c r="DD450" t="s">
        <v>3</v>
      </c>
      <c r="DE450" t="s">
        <v>3</v>
      </c>
      <c r="DF450">
        <f t="shared" si="219"/>
        <v>0</v>
      </c>
      <c r="DG450">
        <f t="shared" si="218"/>
        <v>0</v>
      </c>
      <c r="DH450">
        <f t="shared" si="217"/>
        <v>0</v>
      </c>
      <c r="DI450">
        <f t="shared" si="227"/>
        <v>0</v>
      </c>
      <c r="DJ450">
        <f>DI450</f>
        <v>0</v>
      </c>
      <c r="DK450">
        <v>0</v>
      </c>
      <c r="DL450" t="s">
        <v>3</v>
      </c>
      <c r="DM450">
        <v>0</v>
      </c>
      <c r="DN450" t="s">
        <v>3</v>
      </c>
      <c r="DO450">
        <v>0</v>
      </c>
    </row>
    <row r="451" spans="1:119" x14ac:dyDescent="0.25">
      <c r="A451">
        <f>ROW(Source!A1177)</f>
        <v>1177</v>
      </c>
      <c r="B451">
        <v>55890823</v>
      </c>
      <c r="C451">
        <v>55891269</v>
      </c>
      <c r="D451">
        <v>55459882</v>
      </c>
      <c r="E451">
        <v>1</v>
      </c>
      <c r="F451">
        <v>1</v>
      </c>
      <c r="G451">
        <v>1081</v>
      </c>
      <c r="H451">
        <v>3</v>
      </c>
      <c r="I451" t="s">
        <v>1715</v>
      </c>
      <c r="J451" t="s">
        <v>1716</v>
      </c>
      <c r="K451" t="s">
        <v>1717</v>
      </c>
      <c r="L451">
        <v>1346</v>
      </c>
      <c r="N451">
        <v>1009</v>
      </c>
      <c r="O451" t="s">
        <v>222</v>
      </c>
      <c r="P451" t="s">
        <v>222</v>
      </c>
      <c r="Q451">
        <v>1</v>
      </c>
      <c r="W451">
        <v>0</v>
      </c>
      <c r="X451">
        <v>1881535140</v>
      </c>
      <c r="Y451">
        <f t="shared" ref="Y451:Y456" si="228">(AT451*1)</f>
        <v>2.9000000000000001E-2</v>
      </c>
      <c r="AA451">
        <v>629.26</v>
      </c>
      <c r="AB451">
        <v>0</v>
      </c>
      <c r="AC451">
        <v>0</v>
      </c>
      <c r="AD451">
        <v>0</v>
      </c>
      <c r="AE451">
        <v>26.88</v>
      </c>
      <c r="AF451">
        <v>0</v>
      </c>
      <c r="AG451">
        <v>0</v>
      </c>
      <c r="AH451">
        <v>0</v>
      </c>
      <c r="AI451">
        <v>23.41</v>
      </c>
      <c r="AJ451">
        <v>1</v>
      </c>
      <c r="AK451">
        <v>1</v>
      </c>
      <c r="AL451">
        <v>1</v>
      </c>
      <c r="AM451">
        <v>2</v>
      </c>
      <c r="AN451">
        <v>0</v>
      </c>
      <c r="AO451">
        <v>1</v>
      </c>
      <c r="AP451">
        <v>1</v>
      </c>
      <c r="AQ451">
        <v>0</v>
      </c>
      <c r="AR451">
        <v>0</v>
      </c>
      <c r="AS451" t="s">
        <v>3</v>
      </c>
      <c r="AT451">
        <v>2.9000000000000001E-2</v>
      </c>
      <c r="AU451" t="s">
        <v>22</v>
      </c>
      <c r="AV451">
        <v>0</v>
      </c>
      <c r="AW451">
        <v>2</v>
      </c>
      <c r="AX451">
        <v>55891271</v>
      </c>
      <c r="AY451">
        <v>1</v>
      </c>
      <c r="AZ451">
        <v>0</v>
      </c>
      <c r="BA451">
        <v>561</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CV451">
        <v>0</v>
      </c>
      <c r="CW451">
        <v>0</v>
      </c>
      <c r="CX451">
        <f>ROUND(Y451*Source!I1177,9)</f>
        <v>1.1599999999999999E-2</v>
      </c>
      <c r="CY451">
        <f t="shared" ref="CY451:CY456" si="229">AA451</f>
        <v>629.26</v>
      </c>
      <c r="CZ451">
        <f t="shared" ref="CZ451:CZ456" si="230">AE451</f>
        <v>26.88</v>
      </c>
      <c r="DA451">
        <f t="shared" ref="DA451:DA456" si="231">AI451</f>
        <v>23.41</v>
      </c>
      <c r="DB451">
        <f t="shared" ref="DB451:DB456" si="232">ROUND((ROUND(AT451*CZ451,2)*1),6)</f>
        <v>0.78</v>
      </c>
      <c r="DC451">
        <f t="shared" ref="DC451:DC456" si="233">ROUND((ROUND(AT451*AG451,2)*1),6)</f>
        <v>0</v>
      </c>
      <c r="DD451" t="s">
        <v>3</v>
      </c>
      <c r="DE451" t="s">
        <v>3</v>
      </c>
      <c r="DF451">
        <f t="shared" ref="DF451:DF456" si="234">ROUND(ROUND(AE451*AI451,2)*CX451,2)</f>
        <v>7.3</v>
      </c>
      <c r="DG451">
        <f t="shared" si="218"/>
        <v>0</v>
      </c>
      <c r="DH451">
        <f t="shared" si="217"/>
        <v>0</v>
      </c>
      <c r="DI451">
        <f t="shared" si="227"/>
        <v>0</v>
      </c>
      <c r="DJ451">
        <f t="shared" ref="DJ451:DJ456" si="235">DF451</f>
        <v>7.3</v>
      </c>
      <c r="DK451">
        <v>0</v>
      </c>
      <c r="DL451" t="s">
        <v>3</v>
      </c>
      <c r="DM451">
        <v>0</v>
      </c>
      <c r="DN451" t="s">
        <v>3</v>
      </c>
      <c r="DO451">
        <v>0</v>
      </c>
    </row>
    <row r="452" spans="1:119" x14ac:dyDescent="0.25">
      <c r="A452">
        <f>ROW(Source!A1177)</f>
        <v>1177</v>
      </c>
      <c r="B452">
        <v>55890823</v>
      </c>
      <c r="C452">
        <v>55891269</v>
      </c>
      <c r="D452">
        <v>55459400</v>
      </c>
      <c r="E452">
        <v>1</v>
      </c>
      <c r="F452">
        <v>1</v>
      </c>
      <c r="G452">
        <v>1081</v>
      </c>
      <c r="H452">
        <v>3</v>
      </c>
      <c r="I452" t="s">
        <v>1646</v>
      </c>
      <c r="J452" t="s">
        <v>1647</v>
      </c>
      <c r="K452" t="s">
        <v>1648</v>
      </c>
      <c r="L452">
        <v>1346</v>
      </c>
      <c r="N452">
        <v>1009</v>
      </c>
      <c r="O452" t="s">
        <v>222</v>
      </c>
      <c r="P452" t="s">
        <v>222</v>
      </c>
      <c r="Q452">
        <v>1</v>
      </c>
      <c r="W452">
        <v>0</v>
      </c>
      <c r="X452">
        <v>-2129869794</v>
      </c>
      <c r="Y452">
        <f t="shared" si="228"/>
        <v>1.9E-2</v>
      </c>
      <c r="AA452">
        <v>387.54</v>
      </c>
      <c r="AB452">
        <v>0</v>
      </c>
      <c r="AC452">
        <v>0</v>
      </c>
      <c r="AD452">
        <v>0</v>
      </c>
      <c r="AE452">
        <v>16.690000000000001</v>
      </c>
      <c r="AF452">
        <v>0</v>
      </c>
      <c r="AG452">
        <v>0</v>
      </c>
      <c r="AH452">
        <v>0</v>
      </c>
      <c r="AI452">
        <v>23.22</v>
      </c>
      <c r="AJ452">
        <v>1</v>
      </c>
      <c r="AK452">
        <v>1</v>
      </c>
      <c r="AL452">
        <v>1</v>
      </c>
      <c r="AM452">
        <v>2</v>
      </c>
      <c r="AN452">
        <v>0</v>
      </c>
      <c r="AO452">
        <v>1</v>
      </c>
      <c r="AP452">
        <v>1</v>
      </c>
      <c r="AQ452">
        <v>0</v>
      </c>
      <c r="AR452">
        <v>0</v>
      </c>
      <c r="AS452" t="s">
        <v>3</v>
      </c>
      <c r="AT452">
        <v>1.9E-2</v>
      </c>
      <c r="AU452" t="s">
        <v>22</v>
      </c>
      <c r="AV452">
        <v>0</v>
      </c>
      <c r="AW452">
        <v>2</v>
      </c>
      <c r="AX452">
        <v>55891272</v>
      </c>
      <c r="AY452">
        <v>1</v>
      </c>
      <c r="AZ452">
        <v>0</v>
      </c>
      <c r="BA452">
        <v>562</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CV452">
        <v>0</v>
      </c>
      <c r="CW452">
        <v>0</v>
      </c>
      <c r="CX452">
        <f>ROUND(Y452*Source!I1177,9)</f>
        <v>7.6E-3</v>
      </c>
      <c r="CY452">
        <f t="shared" si="229"/>
        <v>387.54</v>
      </c>
      <c r="CZ452">
        <f t="shared" si="230"/>
        <v>16.690000000000001</v>
      </c>
      <c r="DA452">
        <f t="shared" si="231"/>
        <v>23.22</v>
      </c>
      <c r="DB452">
        <f t="shared" si="232"/>
        <v>0.32</v>
      </c>
      <c r="DC452">
        <f t="shared" si="233"/>
        <v>0</v>
      </c>
      <c r="DD452" t="s">
        <v>3</v>
      </c>
      <c r="DE452" t="s">
        <v>3</v>
      </c>
      <c r="DF452">
        <f t="shared" si="234"/>
        <v>2.95</v>
      </c>
      <c r="DG452">
        <f t="shared" si="218"/>
        <v>0</v>
      </c>
      <c r="DH452">
        <f t="shared" si="217"/>
        <v>0</v>
      </c>
      <c r="DI452">
        <f t="shared" si="227"/>
        <v>0</v>
      </c>
      <c r="DJ452">
        <f t="shared" si="235"/>
        <v>2.95</v>
      </c>
      <c r="DK452">
        <v>0</v>
      </c>
      <c r="DL452" t="s">
        <v>3</v>
      </c>
      <c r="DM452">
        <v>0</v>
      </c>
      <c r="DN452" t="s">
        <v>3</v>
      </c>
      <c r="DO452">
        <v>0</v>
      </c>
    </row>
    <row r="453" spans="1:119" x14ac:dyDescent="0.25">
      <c r="A453">
        <f>ROW(Source!A1177)</f>
        <v>1177</v>
      </c>
      <c r="B453">
        <v>55890823</v>
      </c>
      <c r="C453">
        <v>55891269</v>
      </c>
      <c r="D453">
        <v>55465950</v>
      </c>
      <c r="E453">
        <v>1</v>
      </c>
      <c r="F453">
        <v>1</v>
      </c>
      <c r="G453">
        <v>1081</v>
      </c>
      <c r="H453">
        <v>3</v>
      </c>
      <c r="I453" t="s">
        <v>1718</v>
      </c>
      <c r="J453" t="s">
        <v>1719</v>
      </c>
      <c r="K453" t="s">
        <v>1720</v>
      </c>
      <c r="L453">
        <v>1348</v>
      </c>
      <c r="N453">
        <v>1009</v>
      </c>
      <c r="O453" t="s">
        <v>1092</v>
      </c>
      <c r="P453" t="s">
        <v>1092</v>
      </c>
      <c r="Q453">
        <v>1000</v>
      </c>
      <c r="W453">
        <v>0</v>
      </c>
      <c r="X453">
        <v>-623207709</v>
      </c>
      <c r="Y453">
        <f t="shared" si="228"/>
        <v>2.0000000000000002E-5</v>
      </c>
      <c r="AA453">
        <v>175651.7</v>
      </c>
      <c r="AB453">
        <v>0</v>
      </c>
      <c r="AC453">
        <v>0</v>
      </c>
      <c r="AD453">
        <v>0</v>
      </c>
      <c r="AE453">
        <v>18528.66</v>
      </c>
      <c r="AF453">
        <v>0</v>
      </c>
      <c r="AG453">
        <v>0</v>
      </c>
      <c r="AH453">
        <v>0</v>
      </c>
      <c r="AI453">
        <v>9.48</v>
      </c>
      <c r="AJ453">
        <v>1</v>
      </c>
      <c r="AK453">
        <v>1</v>
      </c>
      <c r="AL453">
        <v>1</v>
      </c>
      <c r="AM453">
        <v>2</v>
      </c>
      <c r="AN453">
        <v>0</v>
      </c>
      <c r="AO453">
        <v>1</v>
      </c>
      <c r="AP453">
        <v>1</v>
      </c>
      <c r="AQ453">
        <v>0</v>
      </c>
      <c r="AR453">
        <v>0</v>
      </c>
      <c r="AS453" t="s">
        <v>3</v>
      </c>
      <c r="AT453">
        <v>2.0000000000000002E-5</v>
      </c>
      <c r="AU453" t="s">
        <v>22</v>
      </c>
      <c r="AV453">
        <v>0</v>
      </c>
      <c r="AW453">
        <v>2</v>
      </c>
      <c r="AX453">
        <v>55891273</v>
      </c>
      <c r="AY453">
        <v>1</v>
      </c>
      <c r="AZ453">
        <v>0</v>
      </c>
      <c r="BA453">
        <v>563</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CV453">
        <v>0</v>
      </c>
      <c r="CW453">
        <v>0</v>
      </c>
      <c r="CX453">
        <f>ROUND(Y453*Source!I1177,9)</f>
        <v>7.9999999999999996E-6</v>
      </c>
      <c r="CY453">
        <f t="shared" si="229"/>
        <v>175651.7</v>
      </c>
      <c r="CZ453">
        <f t="shared" si="230"/>
        <v>18528.66</v>
      </c>
      <c r="DA453">
        <f t="shared" si="231"/>
        <v>9.48</v>
      </c>
      <c r="DB453">
        <f t="shared" si="232"/>
        <v>0.37</v>
      </c>
      <c r="DC453">
        <f t="shared" si="233"/>
        <v>0</v>
      </c>
      <c r="DD453" t="s">
        <v>3</v>
      </c>
      <c r="DE453" t="s">
        <v>3</v>
      </c>
      <c r="DF453">
        <f t="shared" si="234"/>
        <v>1.41</v>
      </c>
      <c r="DG453">
        <f t="shared" si="218"/>
        <v>0</v>
      </c>
      <c r="DH453">
        <f t="shared" si="217"/>
        <v>0</v>
      </c>
      <c r="DI453">
        <f t="shared" si="227"/>
        <v>0</v>
      </c>
      <c r="DJ453">
        <f t="shared" si="235"/>
        <v>1.41</v>
      </c>
      <c r="DK453">
        <v>0</v>
      </c>
      <c r="DL453" t="s">
        <v>3</v>
      </c>
      <c r="DM453">
        <v>0</v>
      </c>
      <c r="DN453" t="s">
        <v>3</v>
      </c>
      <c r="DO453">
        <v>0</v>
      </c>
    </row>
    <row r="454" spans="1:119" x14ac:dyDescent="0.25">
      <c r="A454">
        <f>ROW(Source!A1177)</f>
        <v>1177</v>
      </c>
      <c r="B454">
        <v>55890823</v>
      </c>
      <c r="C454">
        <v>55891269</v>
      </c>
      <c r="D454">
        <v>55459794</v>
      </c>
      <c r="E454">
        <v>1</v>
      </c>
      <c r="F454">
        <v>1</v>
      </c>
      <c r="G454">
        <v>1081</v>
      </c>
      <c r="H454">
        <v>3</v>
      </c>
      <c r="I454" t="s">
        <v>1721</v>
      </c>
      <c r="J454" t="s">
        <v>1722</v>
      </c>
      <c r="K454" t="s">
        <v>1723</v>
      </c>
      <c r="L454">
        <v>1348</v>
      </c>
      <c r="N454">
        <v>1009</v>
      </c>
      <c r="O454" t="s">
        <v>1092</v>
      </c>
      <c r="P454" t="s">
        <v>1092</v>
      </c>
      <c r="Q454">
        <v>1000</v>
      </c>
      <c r="W454">
        <v>0</v>
      </c>
      <c r="X454">
        <v>-1737481261</v>
      </c>
      <c r="Y454">
        <f t="shared" si="228"/>
        <v>7.7000000000000001E-5</v>
      </c>
      <c r="AA454">
        <v>2802174.2</v>
      </c>
      <c r="AB454">
        <v>0</v>
      </c>
      <c r="AC454">
        <v>0</v>
      </c>
      <c r="AD454">
        <v>0</v>
      </c>
      <c r="AE454">
        <v>78558.289999999994</v>
      </c>
      <c r="AF454">
        <v>0</v>
      </c>
      <c r="AG454">
        <v>0</v>
      </c>
      <c r="AH454">
        <v>0</v>
      </c>
      <c r="AI454">
        <v>35.67</v>
      </c>
      <c r="AJ454">
        <v>1</v>
      </c>
      <c r="AK454">
        <v>1</v>
      </c>
      <c r="AL454">
        <v>1</v>
      </c>
      <c r="AM454">
        <v>2</v>
      </c>
      <c r="AN454">
        <v>0</v>
      </c>
      <c r="AO454">
        <v>1</v>
      </c>
      <c r="AP454">
        <v>1</v>
      </c>
      <c r="AQ454">
        <v>0</v>
      </c>
      <c r="AR454">
        <v>0</v>
      </c>
      <c r="AS454" t="s">
        <v>3</v>
      </c>
      <c r="AT454">
        <v>7.7000000000000001E-5</v>
      </c>
      <c r="AU454" t="s">
        <v>22</v>
      </c>
      <c r="AV454">
        <v>0</v>
      </c>
      <c r="AW454">
        <v>2</v>
      </c>
      <c r="AX454">
        <v>55891274</v>
      </c>
      <c r="AY454">
        <v>1</v>
      </c>
      <c r="AZ454">
        <v>0</v>
      </c>
      <c r="BA454">
        <v>564</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CV454">
        <v>0</v>
      </c>
      <c r="CW454">
        <v>0</v>
      </c>
      <c r="CX454">
        <f>ROUND(Y454*Source!I1177,9)</f>
        <v>3.0800000000000003E-5</v>
      </c>
      <c r="CY454">
        <f t="shared" si="229"/>
        <v>2802174.2</v>
      </c>
      <c r="CZ454">
        <f t="shared" si="230"/>
        <v>78558.289999999994</v>
      </c>
      <c r="DA454">
        <f t="shared" si="231"/>
        <v>35.67</v>
      </c>
      <c r="DB454">
        <f t="shared" si="232"/>
        <v>6.05</v>
      </c>
      <c r="DC454">
        <f t="shared" si="233"/>
        <v>0</v>
      </c>
      <c r="DD454" t="s">
        <v>3</v>
      </c>
      <c r="DE454" t="s">
        <v>3</v>
      </c>
      <c r="DF454">
        <f t="shared" si="234"/>
        <v>86.31</v>
      </c>
      <c r="DG454">
        <f t="shared" si="218"/>
        <v>0</v>
      </c>
      <c r="DH454">
        <f t="shared" si="217"/>
        <v>0</v>
      </c>
      <c r="DI454">
        <f t="shared" si="227"/>
        <v>0</v>
      </c>
      <c r="DJ454">
        <f t="shared" si="235"/>
        <v>86.31</v>
      </c>
      <c r="DK454">
        <v>0</v>
      </c>
      <c r="DL454" t="s">
        <v>3</v>
      </c>
      <c r="DM454">
        <v>0</v>
      </c>
      <c r="DN454" t="s">
        <v>3</v>
      </c>
      <c r="DO454">
        <v>0</v>
      </c>
    </row>
    <row r="455" spans="1:119" x14ac:dyDescent="0.25">
      <c r="A455">
        <f>ROW(Source!A1177)</f>
        <v>1177</v>
      </c>
      <c r="B455">
        <v>55890823</v>
      </c>
      <c r="C455">
        <v>55891269</v>
      </c>
      <c r="D455">
        <v>55482204</v>
      </c>
      <c r="E455">
        <v>1</v>
      </c>
      <c r="F455">
        <v>1</v>
      </c>
      <c r="G455">
        <v>1081</v>
      </c>
      <c r="H455">
        <v>3</v>
      </c>
      <c r="I455" t="s">
        <v>1724</v>
      </c>
      <c r="J455" t="s">
        <v>1725</v>
      </c>
      <c r="K455" t="s">
        <v>1726</v>
      </c>
      <c r="L455">
        <v>1356</v>
      </c>
      <c r="N455">
        <v>1010</v>
      </c>
      <c r="O455" t="s">
        <v>1355</v>
      </c>
      <c r="P455" t="s">
        <v>1355</v>
      </c>
      <c r="Q455">
        <v>1000</v>
      </c>
      <c r="W455">
        <v>0</v>
      </c>
      <c r="X455">
        <v>-2085281200</v>
      </c>
      <c r="Y455">
        <f t="shared" si="228"/>
        <v>0.1</v>
      </c>
      <c r="AA455">
        <v>614.39</v>
      </c>
      <c r="AB455">
        <v>0</v>
      </c>
      <c r="AC455">
        <v>0</v>
      </c>
      <c r="AD455">
        <v>0</v>
      </c>
      <c r="AE455">
        <v>56.16</v>
      </c>
      <c r="AF455">
        <v>0</v>
      </c>
      <c r="AG455">
        <v>0</v>
      </c>
      <c r="AH455">
        <v>0</v>
      </c>
      <c r="AI455">
        <v>10.94</v>
      </c>
      <c r="AJ455">
        <v>1</v>
      </c>
      <c r="AK455">
        <v>1</v>
      </c>
      <c r="AL455">
        <v>1</v>
      </c>
      <c r="AM455">
        <v>2</v>
      </c>
      <c r="AN455">
        <v>0</v>
      </c>
      <c r="AO455">
        <v>1</v>
      </c>
      <c r="AP455">
        <v>1</v>
      </c>
      <c r="AQ455">
        <v>0</v>
      </c>
      <c r="AR455">
        <v>0</v>
      </c>
      <c r="AS455" t="s">
        <v>3</v>
      </c>
      <c r="AT455">
        <v>0.1</v>
      </c>
      <c r="AU455" t="s">
        <v>22</v>
      </c>
      <c r="AV455">
        <v>0</v>
      </c>
      <c r="AW455">
        <v>2</v>
      </c>
      <c r="AX455">
        <v>55891275</v>
      </c>
      <c r="AY455">
        <v>1</v>
      </c>
      <c r="AZ455">
        <v>0</v>
      </c>
      <c r="BA455">
        <v>565</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CV455">
        <v>0</v>
      </c>
      <c r="CW455">
        <v>0</v>
      </c>
      <c r="CX455">
        <f>ROUND(Y455*Source!I1177,9)</f>
        <v>0.04</v>
      </c>
      <c r="CY455">
        <f t="shared" si="229"/>
        <v>614.39</v>
      </c>
      <c r="CZ455">
        <f t="shared" si="230"/>
        <v>56.16</v>
      </c>
      <c r="DA455">
        <f t="shared" si="231"/>
        <v>10.94</v>
      </c>
      <c r="DB455">
        <f t="shared" si="232"/>
        <v>5.62</v>
      </c>
      <c r="DC455">
        <f t="shared" si="233"/>
        <v>0</v>
      </c>
      <c r="DD455" t="s">
        <v>3</v>
      </c>
      <c r="DE455" t="s">
        <v>3</v>
      </c>
      <c r="DF455">
        <f t="shared" si="234"/>
        <v>24.58</v>
      </c>
      <c r="DG455">
        <f t="shared" si="218"/>
        <v>0</v>
      </c>
      <c r="DH455">
        <f t="shared" si="217"/>
        <v>0</v>
      </c>
      <c r="DI455">
        <f t="shared" si="227"/>
        <v>0</v>
      </c>
      <c r="DJ455">
        <f t="shared" si="235"/>
        <v>24.58</v>
      </c>
      <c r="DK455">
        <v>0</v>
      </c>
      <c r="DL455" t="s">
        <v>3</v>
      </c>
      <c r="DM455">
        <v>0</v>
      </c>
      <c r="DN455" t="s">
        <v>3</v>
      </c>
      <c r="DO455">
        <v>0</v>
      </c>
    </row>
    <row r="456" spans="1:119" x14ac:dyDescent="0.25">
      <c r="A456">
        <f>ROW(Source!A1177)</f>
        <v>1177</v>
      </c>
      <c r="B456">
        <v>55890823</v>
      </c>
      <c r="C456">
        <v>55891269</v>
      </c>
      <c r="D456">
        <v>55482235</v>
      </c>
      <c r="E456">
        <v>1</v>
      </c>
      <c r="F456">
        <v>1</v>
      </c>
      <c r="G456">
        <v>1081</v>
      </c>
      <c r="H456">
        <v>3</v>
      </c>
      <c r="I456" t="s">
        <v>1727</v>
      </c>
      <c r="J456" t="s">
        <v>1728</v>
      </c>
      <c r="K456" t="s">
        <v>1729</v>
      </c>
      <c r="L456">
        <v>1346</v>
      </c>
      <c r="N456">
        <v>1009</v>
      </c>
      <c r="O456" t="s">
        <v>222</v>
      </c>
      <c r="P456" t="s">
        <v>222</v>
      </c>
      <c r="Q456">
        <v>1</v>
      </c>
      <c r="W456">
        <v>0</v>
      </c>
      <c r="X456">
        <v>-635265967</v>
      </c>
      <c r="Y456">
        <f t="shared" si="228"/>
        <v>0.04</v>
      </c>
      <c r="AA456">
        <v>354.48</v>
      </c>
      <c r="AB456">
        <v>0</v>
      </c>
      <c r="AC456">
        <v>0</v>
      </c>
      <c r="AD456">
        <v>0</v>
      </c>
      <c r="AE456">
        <v>42.05</v>
      </c>
      <c r="AF456">
        <v>0</v>
      </c>
      <c r="AG456">
        <v>0</v>
      </c>
      <c r="AH456">
        <v>0</v>
      </c>
      <c r="AI456">
        <v>8.43</v>
      </c>
      <c r="AJ456">
        <v>1</v>
      </c>
      <c r="AK456">
        <v>1</v>
      </c>
      <c r="AL456">
        <v>1</v>
      </c>
      <c r="AM456">
        <v>2</v>
      </c>
      <c r="AN456">
        <v>0</v>
      </c>
      <c r="AO456">
        <v>1</v>
      </c>
      <c r="AP456">
        <v>1</v>
      </c>
      <c r="AQ456">
        <v>0</v>
      </c>
      <c r="AR456">
        <v>0</v>
      </c>
      <c r="AS456" t="s">
        <v>3</v>
      </c>
      <c r="AT456">
        <v>0.04</v>
      </c>
      <c r="AU456" t="s">
        <v>22</v>
      </c>
      <c r="AV456">
        <v>0</v>
      </c>
      <c r="AW456">
        <v>2</v>
      </c>
      <c r="AX456">
        <v>55891276</v>
      </c>
      <c r="AY456">
        <v>1</v>
      </c>
      <c r="AZ456">
        <v>0</v>
      </c>
      <c r="BA456">
        <v>566</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CV456">
        <v>0</v>
      </c>
      <c r="CW456">
        <v>0</v>
      </c>
      <c r="CX456">
        <f>ROUND(Y456*Source!I1177,9)</f>
        <v>1.6E-2</v>
      </c>
      <c r="CY456">
        <f t="shared" si="229"/>
        <v>354.48</v>
      </c>
      <c r="CZ456">
        <f t="shared" si="230"/>
        <v>42.05</v>
      </c>
      <c r="DA456">
        <f t="shared" si="231"/>
        <v>8.43</v>
      </c>
      <c r="DB456">
        <f t="shared" si="232"/>
        <v>1.68</v>
      </c>
      <c r="DC456">
        <f t="shared" si="233"/>
        <v>0</v>
      </c>
      <c r="DD456" t="s">
        <v>3</v>
      </c>
      <c r="DE456" t="s">
        <v>3</v>
      </c>
      <c r="DF456">
        <f t="shared" si="234"/>
        <v>5.67</v>
      </c>
      <c r="DG456">
        <f t="shared" si="218"/>
        <v>0</v>
      </c>
      <c r="DH456">
        <f t="shared" si="217"/>
        <v>0</v>
      </c>
      <c r="DI456">
        <f t="shared" si="227"/>
        <v>0</v>
      </c>
      <c r="DJ456">
        <f t="shared" si="235"/>
        <v>5.67</v>
      </c>
      <c r="DK456">
        <v>0</v>
      </c>
      <c r="DL456" t="s">
        <v>3</v>
      </c>
      <c r="DM456">
        <v>0</v>
      </c>
      <c r="DN456" t="s">
        <v>3</v>
      </c>
      <c r="DO456">
        <v>0</v>
      </c>
    </row>
    <row r="457" spans="1:119" x14ac:dyDescent="0.25">
      <c r="A457">
        <f>ROW(Source!A1218)</f>
        <v>1218</v>
      </c>
      <c r="B457">
        <v>54971259</v>
      </c>
      <c r="C457">
        <v>55891295</v>
      </c>
      <c r="D457">
        <v>55424304</v>
      </c>
      <c r="E457">
        <v>1081</v>
      </c>
      <c r="F457">
        <v>1</v>
      </c>
      <c r="G457">
        <v>1081</v>
      </c>
      <c r="H457">
        <v>1</v>
      </c>
      <c r="I457" t="s">
        <v>1552</v>
      </c>
      <c r="J457" t="s">
        <v>3</v>
      </c>
      <c r="K457" t="s">
        <v>1553</v>
      </c>
      <c r="L457">
        <v>1191</v>
      </c>
      <c r="N457">
        <v>1013</v>
      </c>
      <c r="O457" t="s">
        <v>1554</v>
      </c>
      <c r="P457" t="s">
        <v>1554</v>
      </c>
      <c r="Q457">
        <v>1</v>
      </c>
      <c r="W457">
        <v>0</v>
      </c>
      <c r="X457">
        <v>476480486</v>
      </c>
      <c r="Y457">
        <f>(AT457*1.2)</f>
        <v>11.16</v>
      </c>
      <c r="AA457">
        <v>0</v>
      </c>
      <c r="AB457">
        <v>0</v>
      </c>
      <c r="AC457">
        <v>0</v>
      </c>
      <c r="AD457">
        <v>0</v>
      </c>
      <c r="AE457">
        <v>0</v>
      </c>
      <c r="AF457">
        <v>0</v>
      </c>
      <c r="AG457">
        <v>0</v>
      </c>
      <c r="AH457">
        <v>0</v>
      </c>
      <c r="AI457">
        <v>1</v>
      </c>
      <c r="AJ457">
        <v>1</v>
      </c>
      <c r="AK457">
        <v>1</v>
      </c>
      <c r="AL457">
        <v>1</v>
      </c>
      <c r="AM457">
        <v>-2</v>
      </c>
      <c r="AN457">
        <v>0</v>
      </c>
      <c r="AO457">
        <v>1</v>
      </c>
      <c r="AP457">
        <v>1</v>
      </c>
      <c r="AQ457">
        <v>0</v>
      </c>
      <c r="AR457">
        <v>0</v>
      </c>
      <c r="AS457" t="s">
        <v>3</v>
      </c>
      <c r="AT457">
        <v>9.3000000000000007</v>
      </c>
      <c r="AU457" t="s">
        <v>42</v>
      </c>
      <c r="AV457">
        <v>1</v>
      </c>
      <c r="AW457">
        <v>2</v>
      </c>
      <c r="AX457">
        <v>55891296</v>
      </c>
      <c r="AY457">
        <v>1</v>
      </c>
      <c r="AZ457">
        <v>0</v>
      </c>
      <c r="BA457">
        <v>567</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CU457">
        <f>ROUND(AT457*Source!I1218*AH457*AL457,2)</f>
        <v>0</v>
      </c>
      <c r="CV457">
        <f>ROUND(Y457*Source!I1218,9)</f>
        <v>11.16</v>
      </c>
      <c r="CW457">
        <v>0</v>
      </c>
      <c r="CX457">
        <f>ROUND(Y457*Source!I1218,9)</f>
        <v>11.16</v>
      </c>
      <c r="CY457">
        <f>AD457</f>
        <v>0</v>
      </c>
      <c r="CZ457">
        <f>AH457</f>
        <v>0</v>
      </c>
      <c r="DA457">
        <f>AL457</f>
        <v>1</v>
      </c>
      <c r="DB457">
        <f>ROUND((ROUND(AT457*CZ457,2)*1.2),6)</f>
        <v>0</v>
      </c>
      <c r="DC457">
        <f>ROUND((ROUND(AT457*AG457,2)*1.2),6)</f>
        <v>0</v>
      </c>
      <c r="DD457" t="s">
        <v>3</v>
      </c>
      <c r="DE457" t="s">
        <v>3</v>
      </c>
      <c r="DF457">
        <f t="shared" ref="DF457:DF474" si="236">ROUND(ROUND(AE457,2)*CX457,2)</f>
        <v>0</v>
      </c>
      <c r="DG457">
        <f t="shared" si="218"/>
        <v>0</v>
      </c>
      <c r="DH457">
        <f t="shared" si="217"/>
        <v>0</v>
      </c>
      <c r="DI457">
        <f t="shared" si="227"/>
        <v>0</v>
      </c>
      <c r="DJ457">
        <f>DI457</f>
        <v>0</v>
      </c>
      <c r="DK457">
        <v>0</v>
      </c>
      <c r="DL457" t="s">
        <v>3</v>
      </c>
      <c r="DM457">
        <v>0</v>
      </c>
      <c r="DN457" t="s">
        <v>3</v>
      </c>
      <c r="DO457">
        <v>0</v>
      </c>
    </row>
    <row r="458" spans="1:119" x14ac:dyDescent="0.25">
      <c r="A458">
        <f>ROW(Source!A1218)</f>
        <v>1218</v>
      </c>
      <c r="B458">
        <v>54971259</v>
      </c>
      <c r="C458">
        <v>55891295</v>
      </c>
      <c r="D458">
        <v>55489513</v>
      </c>
      <c r="E458">
        <v>1</v>
      </c>
      <c r="F458">
        <v>1</v>
      </c>
      <c r="G458">
        <v>1081</v>
      </c>
      <c r="H458">
        <v>2</v>
      </c>
      <c r="I458" t="s">
        <v>1637</v>
      </c>
      <c r="J458" t="s">
        <v>1638</v>
      </c>
      <c r="K458" t="s">
        <v>1639</v>
      </c>
      <c r="L458">
        <v>1368</v>
      </c>
      <c r="N458">
        <v>1011</v>
      </c>
      <c r="O458" t="s">
        <v>1558</v>
      </c>
      <c r="P458" t="s">
        <v>1558</v>
      </c>
      <c r="Q458">
        <v>1</v>
      </c>
      <c r="W458">
        <v>0</v>
      </c>
      <c r="X458">
        <v>-1520980008</v>
      </c>
      <c r="Y458">
        <f>(AT458*1.2)</f>
        <v>0.48</v>
      </c>
      <c r="AA458">
        <v>0</v>
      </c>
      <c r="AB458">
        <v>120.23</v>
      </c>
      <c r="AC458">
        <v>13.21</v>
      </c>
      <c r="AD458">
        <v>0</v>
      </c>
      <c r="AE458">
        <v>0</v>
      </c>
      <c r="AF458">
        <v>114.83</v>
      </c>
      <c r="AG458">
        <v>12.62</v>
      </c>
      <c r="AH458">
        <v>0</v>
      </c>
      <c r="AI458">
        <v>1</v>
      </c>
      <c r="AJ458">
        <v>1</v>
      </c>
      <c r="AK458">
        <v>1</v>
      </c>
      <c r="AL458">
        <v>1</v>
      </c>
      <c r="AM458">
        <v>-2</v>
      </c>
      <c r="AN458">
        <v>0</v>
      </c>
      <c r="AO458">
        <v>1</v>
      </c>
      <c r="AP458">
        <v>1</v>
      </c>
      <c r="AQ458">
        <v>0</v>
      </c>
      <c r="AR458">
        <v>0</v>
      </c>
      <c r="AS458" t="s">
        <v>3</v>
      </c>
      <c r="AT458">
        <v>0.4</v>
      </c>
      <c r="AU458" t="s">
        <v>42</v>
      </c>
      <c r="AV458">
        <v>0</v>
      </c>
      <c r="AW458">
        <v>2</v>
      </c>
      <c r="AX458">
        <v>55891297</v>
      </c>
      <c r="AY458">
        <v>1</v>
      </c>
      <c r="AZ458">
        <v>0</v>
      </c>
      <c r="BA458">
        <v>568</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CV458">
        <v>0</v>
      </c>
      <c r="CW458">
        <f>ROUND(Y458*Source!I1218*DO458,9)</f>
        <v>6.0575999999999999</v>
      </c>
      <c r="CX458">
        <f>ROUND(Y458*Source!I1218,9)</f>
        <v>0.48</v>
      </c>
      <c r="CY458">
        <f>AB458</f>
        <v>120.23</v>
      </c>
      <c r="CZ458">
        <f>AF458</f>
        <v>114.83</v>
      </c>
      <c r="DA458">
        <f>AJ458</f>
        <v>1</v>
      </c>
      <c r="DB458">
        <f>ROUND((ROUND(AT458*CZ458,2)*1.2),6)</f>
        <v>55.116</v>
      </c>
      <c r="DC458">
        <f>ROUND((ROUND(AT458*AG458,2)*1.2),6)</f>
        <v>6.06</v>
      </c>
      <c r="DD458" t="s">
        <v>3</v>
      </c>
      <c r="DE458" t="s">
        <v>3</v>
      </c>
      <c r="DF458">
        <f t="shared" si="236"/>
        <v>0</v>
      </c>
      <c r="DG458">
        <f t="shared" si="218"/>
        <v>55.12</v>
      </c>
      <c r="DH458">
        <f t="shared" si="217"/>
        <v>6.06</v>
      </c>
      <c r="DI458">
        <f t="shared" si="227"/>
        <v>0</v>
      </c>
      <c r="DJ458">
        <f>DG458</f>
        <v>55.12</v>
      </c>
      <c r="DK458">
        <v>0</v>
      </c>
      <c r="DL458" t="s">
        <v>1559</v>
      </c>
      <c r="DM458">
        <v>0</v>
      </c>
      <c r="DN458" t="s">
        <v>1554</v>
      </c>
      <c r="DO458">
        <v>12.62</v>
      </c>
    </row>
    <row r="459" spans="1:119" x14ac:dyDescent="0.25">
      <c r="A459">
        <f>ROW(Source!A1218)</f>
        <v>1218</v>
      </c>
      <c r="B459">
        <v>54971259</v>
      </c>
      <c r="C459">
        <v>55891295</v>
      </c>
      <c r="D459">
        <v>55459261</v>
      </c>
      <c r="E459">
        <v>1</v>
      </c>
      <c r="F459">
        <v>1</v>
      </c>
      <c r="G459">
        <v>1081</v>
      </c>
      <c r="H459">
        <v>3</v>
      </c>
      <c r="I459" t="s">
        <v>1640</v>
      </c>
      <c r="J459" t="s">
        <v>1641</v>
      </c>
      <c r="K459" t="s">
        <v>1642</v>
      </c>
      <c r="L459">
        <v>1348</v>
      </c>
      <c r="N459">
        <v>1009</v>
      </c>
      <c r="O459" t="s">
        <v>1092</v>
      </c>
      <c r="P459" t="s">
        <v>1092</v>
      </c>
      <c r="Q459">
        <v>1000</v>
      </c>
      <c r="W459">
        <v>0</v>
      </c>
      <c r="X459">
        <v>-2092697376</v>
      </c>
      <c r="Y459">
        <f t="shared" ref="Y459:Y470" si="237">(AT459*1)</f>
        <v>2.9999999999999997E-4</v>
      </c>
      <c r="AA459">
        <v>1219.68</v>
      </c>
      <c r="AB459">
        <v>0</v>
      </c>
      <c r="AC459">
        <v>0</v>
      </c>
      <c r="AD459">
        <v>0</v>
      </c>
      <c r="AE459">
        <v>1219.68</v>
      </c>
      <c r="AF459">
        <v>0</v>
      </c>
      <c r="AG459">
        <v>0</v>
      </c>
      <c r="AH459">
        <v>0</v>
      </c>
      <c r="AI459">
        <v>1</v>
      </c>
      <c r="AJ459">
        <v>1</v>
      </c>
      <c r="AK459">
        <v>1</v>
      </c>
      <c r="AL459">
        <v>1</v>
      </c>
      <c r="AM459">
        <v>-2</v>
      </c>
      <c r="AN459">
        <v>0</v>
      </c>
      <c r="AO459">
        <v>1</v>
      </c>
      <c r="AP459">
        <v>1</v>
      </c>
      <c r="AQ459">
        <v>0</v>
      </c>
      <c r="AR459">
        <v>0</v>
      </c>
      <c r="AS459" t="s">
        <v>3</v>
      </c>
      <c r="AT459">
        <v>2.9999999999999997E-4</v>
      </c>
      <c r="AU459" t="s">
        <v>22</v>
      </c>
      <c r="AV459">
        <v>0</v>
      </c>
      <c r="AW459">
        <v>2</v>
      </c>
      <c r="AX459">
        <v>55891298</v>
      </c>
      <c r="AY459">
        <v>1</v>
      </c>
      <c r="AZ459">
        <v>0</v>
      </c>
      <c r="BA459">
        <v>569</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CV459">
        <v>0</v>
      </c>
      <c r="CW459">
        <v>0</v>
      </c>
      <c r="CX459">
        <f>ROUND(Y459*Source!I1218,9)</f>
        <v>2.9999999999999997E-4</v>
      </c>
      <c r="CY459">
        <f t="shared" ref="CY459:CY472" si="238">AA459</f>
        <v>1219.68</v>
      </c>
      <c r="CZ459">
        <f t="shared" ref="CZ459:CZ472" si="239">AE459</f>
        <v>1219.68</v>
      </c>
      <c r="DA459">
        <f t="shared" ref="DA459:DA472" si="240">AI459</f>
        <v>1</v>
      </c>
      <c r="DB459">
        <f t="shared" ref="DB459:DB470" si="241">ROUND((ROUND(AT459*CZ459,2)*1),6)</f>
        <v>0.37</v>
      </c>
      <c r="DC459">
        <f t="shared" ref="DC459:DC470" si="242">ROUND((ROUND(AT459*AG459,2)*1),6)</f>
        <v>0</v>
      </c>
      <c r="DD459" t="s">
        <v>3</v>
      </c>
      <c r="DE459" t="s">
        <v>3</v>
      </c>
      <c r="DF459">
        <f t="shared" si="236"/>
        <v>0.37</v>
      </c>
      <c r="DG459">
        <f t="shared" si="218"/>
        <v>0</v>
      </c>
      <c r="DH459">
        <f t="shared" si="217"/>
        <v>0</v>
      </c>
      <c r="DI459">
        <f t="shared" si="227"/>
        <v>0</v>
      </c>
      <c r="DJ459">
        <f t="shared" ref="DJ459:DJ472" si="243">DF459</f>
        <v>0.37</v>
      </c>
      <c r="DK459">
        <v>0</v>
      </c>
      <c r="DL459" t="s">
        <v>3</v>
      </c>
      <c r="DM459">
        <v>0</v>
      </c>
      <c r="DN459" t="s">
        <v>3</v>
      </c>
      <c r="DO459">
        <v>0</v>
      </c>
    </row>
    <row r="460" spans="1:119" x14ac:dyDescent="0.25">
      <c r="A460">
        <f>ROW(Source!A1218)</f>
        <v>1218</v>
      </c>
      <c r="B460">
        <v>54971259</v>
      </c>
      <c r="C460">
        <v>55891295</v>
      </c>
      <c r="D460">
        <v>55461230</v>
      </c>
      <c r="E460">
        <v>1</v>
      </c>
      <c r="F460">
        <v>1</v>
      </c>
      <c r="G460">
        <v>1081</v>
      </c>
      <c r="H460">
        <v>3</v>
      </c>
      <c r="I460" t="s">
        <v>1643</v>
      </c>
      <c r="J460" t="s">
        <v>1644</v>
      </c>
      <c r="K460" t="s">
        <v>1645</v>
      </c>
      <c r="L460">
        <v>1346</v>
      </c>
      <c r="N460">
        <v>1009</v>
      </c>
      <c r="O460" t="s">
        <v>222</v>
      </c>
      <c r="P460" t="s">
        <v>222</v>
      </c>
      <c r="Q460">
        <v>1</v>
      </c>
      <c r="W460">
        <v>0</v>
      </c>
      <c r="X460">
        <v>1561715650</v>
      </c>
      <c r="Y460">
        <f t="shared" si="237"/>
        <v>0.03</v>
      </c>
      <c r="AA460">
        <v>15.11</v>
      </c>
      <c r="AB460">
        <v>0</v>
      </c>
      <c r="AC460">
        <v>0</v>
      </c>
      <c r="AD460">
        <v>0</v>
      </c>
      <c r="AE460">
        <v>15.11</v>
      </c>
      <c r="AF460">
        <v>0</v>
      </c>
      <c r="AG460">
        <v>0</v>
      </c>
      <c r="AH460">
        <v>0</v>
      </c>
      <c r="AI460">
        <v>1</v>
      </c>
      <c r="AJ460">
        <v>1</v>
      </c>
      <c r="AK460">
        <v>1</v>
      </c>
      <c r="AL460">
        <v>1</v>
      </c>
      <c r="AM460">
        <v>-2</v>
      </c>
      <c r="AN460">
        <v>0</v>
      </c>
      <c r="AO460">
        <v>1</v>
      </c>
      <c r="AP460">
        <v>1</v>
      </c>
      <c r="AQ460">
        <v>0</v>
      </c>
      <c r="AR460">
        <v>0</v>
      </c>
      <c r="AS460" t="s">
        <v>3</v>
      </c>
      <c r="AT460">
        <v>0.03</v>
      </c>
      <c r="AU460" t="s">
        <v>22</v>
      </c>
      <c r="AV460">
        <v>0</v>
      </c>
      <c r="AW460">
        <v>2</v>
      </c>
      <c r="AX460">
        <v>55891299</v>
      </c>
      <c r="AY460">
        <v>1</v>
      </c>
      <c r="AZ460">
        <v>0</v>
      </c>
      <c r="BA460">
        <v>570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CV460">
        <v>0</v>
      </c>
      <c r="CW460">
        <v>0</v>
      </c>
      <c r="CX460">
        <f>ROUND(Y460*Source!I1218,9)</f>
        <v>0.03</v>
      </c>
      <c r="CY460">
        <f t="shared" si="238"/>
        <v>15.11</v>
      </c>
      <c r="CZ460">
        <f t="shared" si="239"/>
        <v>15.11</v>
      </c>
      <c r="DA460">
        <f t="shared" si="240"/>
        <v>1</v>
      </c>
      <c r="DB460">
        <f t="shared" si="241"/>
        <v>0.45</v>
      </c>
      <c r="DC460">
        <f t="shared" si="242"/>
        <v>0</v>
      </c>
      <c r="DD460" t="s">
        <v>3</v>
      </c>
      <c r="DE460" t="s">
        <v>3</v>
      </c>
      <c r="DF460">
        <f t="shared" si="236"/>
        <v>0.45</v>
      </c>
      <c r="DG460">
        <f t="shared" si="218"/>
        <v>0</v>
      </c>
      <c r="DH460">
        <f t="shared" si="217"/>
        <v>0</v>
      </c>
      <c r="DI460">
        <f t="shared" si="227"/>
        <v>0</v>
      </c>
      <c r="DJ460">
        <f t="shared" si="243"/>
        <v>0.45</v>
      </c>
      <c r="DK460">
        <v>0</v>
      </c>
      <c r="DL460" t="s">
        <v>3</v>
      </c>
      <c r="DM460">
        <v>0</v>
      </c>
      <c r="DN460" t="s">
        <v>3</v>
      </c>
      <c r="DO460">
        <v>0</v>
      </c>
    </row>
    <row r="461" spans="1:119" x14ac:dyDescent="0.25">
      <c r="A461">
        <f>ROW(Source!A1218)</f>
        <v>1218</v>
      </c>
      <c r="B461">
        <v>54971259</v>
      </c>
      <c r="C461">
        <v>55891295</v>
      </c>
      <c r="D461">
        <v>55459400</v>
      </c>
      <c r="E461">
        <v>1</v>
      </c>
      <c r="F461">
        <v>1</v>
      </c>
      <c r="G461">
        <v>1081</v>
      </c>
      <c r="H461">
        <v>3</v>
      </c>
      <c r="I461" t="s">
        <v>1646</v>
      </c>
      <c r="J461" t="s">
        <v>1647</v>
      </c>
      <c r="K461" t="s">
        <v>1648</v>
      </c>
      <c r="L461">
        <v>1346</v>
      </c>
      <c r="N461">
        <v>1009</v>
      </c>
      <c r="O461" t="s">
        <v>222</v>
      </c>
      <c r="P461" t="s">
        <v>222</v>
      </c>
      <c r="Q461">
        <v>1</v>
      </c>
      <c r="W461">
        <v>0</v>
      </c>
      <c r="X461">
        <v>-2129869794</v>
      </c>
      <c r="Y461">
        <f t="shared" si="237"/>
        <v>0.01</v>
      </c>
      <c r="AA461">
        <v>16.690000000000001</v>
      </c>
      <c r="AB461">
        <v>0</v>
      </c>
      <c r="AC461">
        <v>0</v>
      </c>
      <c r="AD461">
        <v>0</v>
      </c>
      <c r="AE461">
        <v>16.690000000000001</v>
      </c>
      <c r="AF461">
        <v>0</v>
      </c>
      <c r="AG461">
        <v>0</v>
      </c>
      <c r="AH461">
        <v>0</v>
      </c>
      <c r="AI461">
        <v>1</v>
      </c>
      <c r="AJ461">
        <v>1</v>
      </c>
      <c r="AK461">
        <v>1</v>
      </c>
      <c r="AL461">
        <v>1</v>
      </c>
      <c r="AM461">
        <v>-2</v>
      </c>
      <c r="AN461">
        <v>0</v>
      </c>
      <c r="AO461">
        <v>1</v>
      </c>
      <c r="AP461">
        <v>1</v>
      </c>
      <c r="AQ461">
        <v>0</v>
      </c>
      <c r="AR461">
        <v>0</v>
      </c>
      <c r="AS461" t="s">
        <v>3</v>
      </c>
      <c r="AT461">
        <v>0.01</v>
      </c>
      <c r="AU461" t="s">
        <v>22</v>
      </c>
      <c r="AV461">
        <v>0</v>
      </c>
      <c r="AW461">
        <v>2</v>
      </c>
      <c r="AX461">
        <v>55891300</v>
      </c>
      <c r="AY461">
        <v>1</v>
      </c>
      <c r="AZ461">
        <v>0</v>
      </c>
      <c r="BA461">
        <v>571</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CV461">
        <v>0</v>
      </c>
      <c r="CW461">
        <v>0</v>
      </c>
      <c r="CX461">
        <f>ROUND(Y461*Source!I1218,9)</f>
        <v>0.01</v>
      </c>
      <c r="CY461">
        <f t="shared" si="238"/>
        <v>16.690000000000001</v>
      </c>
      <c r="CZ461">
        <f t="shared" si="239"/>
        <v>16.690000000000001</v>
      </c>
      <c r="DA461">
        <f t="shared" si="240"/>
        <v>1</v>
      </c>
      <c r="DB461">
        <f t="shared" si="241"/>
        <v>0.17</v>
      </c>
      <c r="DC461">
        <f t="shared" si="242"/>
        <v>0</v>
      </c>
      <c r="DD461" t="s">
        <v>3</v>
      </c>
      <c r="DE461" t="s">
        <v>3</v>
      </c>
      <c r="DF461">
        <f t="shared" si="236"/>
        <v>0.17</v>
      </c>
      <c r="DG461">
        <f t="shared" si="218"/>
        <v>0</v>
      </c>
      <c r="DH461">
        <f t="shared" si="217"/>
        <v>0</v>
      </c>
      <c r="DI461">
        <f t="shared" si="227"/>
        <v>0</v>
      </c>
      <c r="DJ461">
        <f t="shared" si="243"/>
        <v>0.17</v>
      </c>
      <c r="DK461">
        <v>0</v>
      </c>
      <c r="DL461" t="s">
        <v>3</v>
      </c>
      <c r="DM461">
        <v>0</v>
      </c>
      <c r="DN461" t="s">
        <v>3</v>
      </c>
      <c r="DO461">
        <v>0</v>
      </c>
    </row>
    <row r="462" spans="1:119" x14ac:dyDescent="0.25">
      <c r="A462">
        <f>ROW(Source!A1218)</f>
        <v>1218</v>
      </c>
      <c r="B462">
        <v>54971259</v>
      </c>
      <c r="C462">
        <v>55891295</v>
      </c>
      <c r="D462">
        <v>55459485</v>
      </c>
      <c r="E462">
        <v>1</v>
      </c>
      <c r="F462">
        <v>1</v>
      </c>
      <c r="G462">
        <v>1081</v>
      </c>
      <c r="H462">
        <v>3</v>
      </c>
      <c r="I462" t="s">
        <v>1649</v>
      </c>
      <c r="J462" t="s">
        <v>1650</v>
      </c>
      <c r="K462" t="s">
        <v>1651</v>
      </c>
      <c r="L462">
        <v>1348</v>
      </c>
      <c r="N462">
        <v>1009</v>
      </c>
      <c r="O462" t="s">
        <v>1092</v>
      </c>
      <c r="P462" t="s">
        <v>1092</v>
      </c>
      <c r="Q462">
        <v>1000</v>
      </c>
      <c r="W462">
        <v>0</v>
      </c>
      <c r="X462">
        <v>1193527006</v>
      </c>
      <c r="Y462">
        <f t="shared" si="237"/>
        <v>2.0000000000000002E-5</v>
      </c>
      <c r="AA462">
        <v>17722.25</v>
      </c>
      <c r="AB462">
        <v>0</v>
      </c>
      <c r="AC462">
        <v>0</v>
      </c>
      <c r="AD462">
        <v>0</v>
      </c>
      <c r="AE462">
        <v>17722.25</v>
      </c>
      <c r="AF462">
        <v>0</v>
      </c>
      <c r="AG462">
        <v>0</v>
      </c>
      <c r="AH462">
        <v>0</v>
      </c>
      <c r="AI462">
        <v>1</v>
      </c>
      <c r="AJ462">
        <v>1</v>
      </c>
      <c r="AK462">
        <v>1</v>
      </c>
      <c r="AL462">
        <v>1</v>
      </c>
      <c r="AM462">
        <v>-2</v>
      </c>
      <c r="AN462">
        <v>0</v>
      </c>
      <c r="AO462">
        <v>1</v>
      </c>
      <c r="AP462">
        <v>1</v>
      </c>
      <c r="AQ462">
        <v>0</v>
      </c>
      <c r="AR462">
        <v>0</v>
      </c>
      <c r="AS462" t="s">
        <v>3</v>
      </c>
      <c r="AT462">
        <v>2.0000000000000002E-5</v>
      </c>
      <c r="AU462" t="s">
        <v>22</v>
      </c>
      <c r="AV462">
        <v>0</v>
      </c>
      <c r="AW462">
        <v>2</v>
      </c>
      <c r="AX462">
        <v>55891301</v>
      </c>
      <c r="AY462">
        <v>1</v>
      </c>
      <c r="AZ462">
        <v>0</v>
      </c>
      <c r="BA462">
        <v>572</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CV462">
        <v>0</v>
      </c>
      <c r="CW462">
        <v>0</v>
      </c>
      <c r="CX462">
        <f>ROUND(Y462*Source!I1218,9)</f>
        <v>2.0000000000000002E-5</v>
      </c>
      <c r="CY462">
        <f t="shared" si="238"/>
        <v>17722.25</v>
      </c>
      <c r="CZ462">
        <f t="shared" si="239"/>
        <v>17722.25</v>
      </c>
      <c r="DA462">
        <f t="shared" si="240"/>
        <v>1</v>
      </c>
      <c r="DB462">
        <f t="shared" si="241"/>
        <v>0.35</v>
      </c>
      <c r="DC462">
        <f t="shared" si="242"/>
        <v>0</v>
      </c>
      <c r="DD462" t="s">
        <v>3</v>
      </c>
      <c r="DE462" t="s">
        <v>3</v>
      </c>
      <c r="DF462">
        <f t="shared" si="236"/>
        <v>0.35</v>
      </c>
      <c r="DG462">
        <f t="shared" si="218"/>
        <v>0</v>
      </c>
      <c r="DH462">
        <f t="shared" si="217"/>
        <v>0</v>
      </c>
      <c r="DI462">
        <f t="shared" si="227"/>
        <v>0</v>
      </c>
      <c r="DJ462">
        <f t="shared" si="243"/>
        <v>0.35</v>
      </c>
      <c r="DK462">
        <v>0</v>
      </c>
      <c r="DL462" t="s">
        <v>3</v>
      </c>
      <c r="DM462">
        <v>0</v>
      </c>
      <c r="DN462" t="s">
        <v>3</v>
      </c>
      <c r="DO462">
        <v>0</v>
      </c>
    </row>
    <row r="463" spans="1:119" x14ac:dyDescent="0.25">
      <c r="A463">
        <f>ROW(Source!A1218)</f>
        <v>1218</v>
      </c>
      <c r="B463">
        <v>54971259</v>
      </c>
      <c r="C463">
        <v>55891295</v>
      </c>
      <c r="D463">
        <v>55459189</v>
      </c>
      <c r="E463">
        <v>1</v>
      </c>
      <c r="F463">
        <v>1</v>
      </c>
      <c r="G463">
        <v>1081</v>
      </c>
      <c r="H463">
        <v>3</v>
      </c>
      <c r="I463" t="s">
        <v>1382</v>
      </c>
      <c r="J463" t="s">
        <v>1384</v>
      </c>
      <c r="K463" t="s">
        <v>1383</v>
      </c>
      <c r="L463">
        <v>1348</v>
      </c>
      <c r="N463">
        <v>1009</v>
      </c>
      <c r="O463" t="s">
        <v>1092</v>
      </c>
      <c r="P463" t="s">
        <v>1092</v>
      </c>
      <c r="Q463">
        <v>1000</v>
      </c>
      <c r="W463">
        <v>0</v>
      </c>
      <c r="X463">
        <v>-1932732921</v>
      </c>
      <c r="Y463">
        <f t="shared" si="237"/>
        <v>2.9999999999999997E-4</v>
      </c>
      <c r="AA463">
        <v>24609.759999999998</v>
      </c>
      <c r="AB463">
        <v>0</v>
      </c>
      <c r="AC463">
        <v>0</v>
      </c>
      <c r="AD463">
        <v>0</v>
      </c>
      <c r="AE463">
        <v>24609.759999999998</v>
      </c>
      <c r="AF463">
        <v>0</v>
      </c>
      <c r="AG463">
        <v>0</v>
      </c>
      <c r="AH463">
        <v>0</v>
      </c>
      <c r="AI463">
        <v>1</v>
      </c>
      <c r="AJ463">
        <v>1</v>
      </c>
      <c r="AK463">
        <v>1</v>
      </c>
      <c r="AL463">
        <v>1</v>
      </c>
      <c r="AM463">
        <v>0</v>
      </c>
      <c r="AN463">
        <v>0</v>
      </c>
      <c r="AO463">
        <v>0</v>
      </c>
      <c r="AP463">
        <v>1</v>
      </c>
      <c r="AQ463">
        <v>0</v>
      </c>
      <c r="AR463">
        <v>0</v>
      </c>
      <c r="AS463" t="s">
        <v>3</v>
      </c>
      <c r="AT463">
        <v>2.9999999999999997E-4</v>
      </c>
      <c r="AU463" t="s">
        <v>22</v>
      </c>
      <c r="AV463">
        <v>0</v>
      </c>
      <c r="AW463">
        <v>1</v>
      </c>
      <c r="AX463">
        <v>-1</v>
      </c>
      <c r="AY463">
        <v>0</v>
      </c>
      <c r="AZ463">
        <v>0</v>
      </c>
      <c r="BA463" t="s">
        <v>3</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CV463">
        <v>0</v>
      </c>
      <c r="CW463">
        <v>0</v>
      </c>
      <c r="CX463">
        <f>ROUND(Y463*Source!I1218,9)</f>
        <v>2.9999999999999997E-4</v>
      </c>
      <c r="CY463">
        <f t="shared" si="238"/>
        <v>24609.759999999998</v>
      </c>
      <c r="CZ463">
        <f t="shared" si="239"/>
        <v>24609.759999999998</v>
      </c>
      <c r="DA463">
        <f t="shared" si="240"/>
        <v>1</v>
      </c>
      <c r="DB463">
        <f t="shared" si="241"/>
        <v>7.38</v>
      </c>
      <c r="DC463">
        <f t="shared" si="242"/>
        <v>0</v>
      </c>
      <c r="DD463" t="s">
        <v>3</v>
      </c>
      <c r="DE463" t="s">
        <v>3</v>
      </c>
      <c r="DF463">
        <f t="shared" si="236"/>
        <v>7.38</v>
      </c>
      <c r="DG463">
        <f t="shared" si="218"/>
        <v>0</v>
      </c>
      <c r="DH463">
        <f t="shared" si="217"/>
        <v>0</v>
      </c>
      <c r="DI463">
        <f t="shared" si="227"/>
        <v>0</v>
      </c>
      <c r="DJ463">
        <f t="shared" si="243"/>
        <v>7.38</v>
      </c>
      <c r="DK463">
        <v>0</v>
      </c>
      <c r="DL463" t="s">
        <v>3</v>
      </c>
      <c r="DM463">
        <v>0</v>
      </c>
      <c r="DN463" t="s">
        <v>3</v>
      </c>
      <c r="DO463">
        <v>0</v>
      </c>
    </row>
    <row r="464" spans="1:119" x14ac:dyDescent="0.25">
      <c r="A464">
        <f>ROW(Source!A1218)</f>
        <v>1218</v>
      </c>
      <c r="B464">
        <v>54971259</v>
      </c>
      <c r="C464">
        <v>55891295</v>
      </c>
      <c r="D464">
        <v>55466000</v>
      </c>
      <c r="E464">
        <v>1</v>
      </c>
      <c r="F464">
        <v>1</v>
      </c>
      <c r="G464">
        <v>1081</v>
      </c>
      <c r="H464">
        <v>3</v>
      </c>
      <c r="I464" t="s">
        <v>1652</v>
      </c>
      <c r="J464" t="s">
        <v>1653</v>
      </c>
      <c r="K464" t="s">
        <v>1654</v>
      </c>
      <c r="L464">
        <v>1355</v>
      </c>
      <c r="N464">
        <v>1010</v>
      </c>
      <c r="O464" t="s">
        <v>40</v>
      </c>
      <c r="P464" t="s">
        <v>40</v>
      </c>
      <c r="Q464">
        <v>100</v>
      </c>
      <c r="W464">
        <v>0</v>
      </c>
      <c r="X464">
        <v>436393287</v>
      </c>
      <c r="Y464">
        <f t="shared" si="237"/>
        <v>0.1</v>
      </c>
      <c r="AA464">
        <v>120.19</v>
      </c>
      <c r="AB464">
        <v>0</v>
      </c>
      <c r="AC464">
        <v>0</v>
      </c>
      <c r="AD464">
        <v>0</v>
      </c>
      <c r="AE464">
        <v>120.19</v>
      </c>
      <c r="AF464">
        <v>0</v>
      </c>
      <c r="AG464">
        <v>0</v>
      </c>
      <c r="AH464">
        <v>0</v>
      </c>
      <c r="AI464">
        <v>1</v>
      </c>
      <c r="AJ464">
        <v>1</v>
      </c>
      <c r="AK464">
        <v>1</v>
      </c>
      <c r="AL464">
        <v>1</v>
      </c>
      <c r="AM464">
        <v>-2</v>
      </c>
      <c r="AN464">
        <v>0</v>
      </c>
      <c r="AO464">
        <v>1</v>
      </c>
      <c r="AP464">
        <v>1</v>
      </c>
      <c r="AQ464">
        <v>0</v>
      </c>
      <c r="AR464">
        <v>0</v>
      </c>
      <c r="AS464" t="s">
        <v>3</v>
      </c>
      <c r="AT464">
        <v>0.1</v>
      </c>
      <c r="AU464" t="s">
        <v>22</v>
      </c>
      <c r="AV464">
        <v>0</v>
      </c>
      <c r="AW464">
        <v>2</v>
      </c>
      <c r="AX464">
        <v>55891302</v>
      </c>
      <c r="AY464">
        <v>1</v>
      </c>
      <c r="AZ464">
        <v>0</v>
      </c>
      <c r="BA464">
        <v>573</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CV464">
        <v>0</v>
      </c>
      <c r="CW464">
        <v>0</v>
      </c>
      <c r="CX464">
        <f>ROUND(Y464*Source!I1218,9)</f>
        <v>0.1</v>
      </c>
      <c r="CY464">
        <f t="shared" si="238"/>
        <v>120.19</v>
      </c>
      <c r="CZ464">
        <f t="shared" si="239"/>
        <v>120.19</v>
      </c>
      <c r="DA464">
        <f t="shared" si="240"/>
        <v>1</v>
      </c>
      <c r="DB464">
        <f t="shared" si="241"/>
        <v>12.02</v>
      </c>
      <c r="DC464">
        <f t="shared" si="242"/>
        <v>0</v>
      </c>
      <c r="DD464" t="s">
        <v>3</v>
      </c>
      <c r="DE464" t="s">
        <v>3</v>
      </c>
      <c r="DF464">
        <f t="shared" si="236"/>
        <v>12.02</v>
      </c>
      <c r="DG464">
        <f t="shared" si="218"/>
        <v>0</v>
      </c>
      <c r="DH464">
        <f t="shared" si="217"/>
        <v>0</v>
      </c>
      <c r="DI464">
        <f t="shared" si="227"/>
        <v>0</v>
      </c>
      <c r="DJ464">
        <f t="shared" si="243"/>
        <v>12.02</v>
      </c>
      <c r="DK464">
        <v>0</v>
      </c>
      <c r="DL464" t="s">
        <v>3</v>
      </c>
      <c r="DM464">
        <v>0</v>
      </c>
      <c r="DN464" t="s">
        <v>3</v>
      </c>
      <c r="DO464">
        <v>0</v>
      </c>
    </row>
    <row r="465" spans="1:119" x14ac:dyDescent="0.25">
      <c r="A465">
        <f>ROW(Source!A1218)</f>
        <v>1218</v>
      </c>
      <c r="B465">
        <v>54971259</v>
      </c>
      <c r="C465">
        <v>55891295</v>
      </c>
      <c r="D465">
        <v>55459793</v>
      </c>
      <c r="E465">
        <v>1</v>
      </c>
      <c r="F465">
        <v>1</v>
      </c>
      <c r="G465">
        <v>1081</v>
      </c>
      <c r="H465">
        <v>3</v>
      </c>
      <c r="I465" t="s">
        <v>1655</v>
      </c>
      <c r="J465" t="s">
        <v>1656</v>
      </c>
      <c r="K465" t="s">
        <v>1657</v>
      </c>
      <c r="L465">
        <v>1348</v>
      </c>
      <c r="N465">
        <v>1009</v>
      </c>
      <c r="O465" t="s">
        <v>1092</v>
      </c>
      <c r="P465" t="s">
        <v>1092</v>
      </c>
      <c r="Q465">
        <v>1000</v>
      </c>
      <c r="W465">
        <v>0</v>
      </c>
      <c r="X465">
        <v>-761454284</v>
      </c>
      <c r="Y465">
        <f t="shared" si="237"/>
        <v>6.0000000000000002E-5</v>
      </c>
      <c r="AA465">
        <v>64123.05</v>
      </c>
      <c r="AB465">
        <v>0</v>
      </c>
      <c r="AC465">
        <v>0</v>
      </c>
      <c r="AD465">
        <v>0</v>
      </c>
      <c r="AE465">
        <v>64123.05</v>
      </c>
      <c r="AF465">
        <v>0</v>
      </c>
      <c r="AG465">
        <v>0</v>
      </c>
      <c r="AH465">
        <v>0</v>
      </c>
      <c r="AI465">
        <v>1</v>
      </c>
      <c r="AJ465">
        <v>1</v>
      </c>
      <c r="AK465">
        <v>1</v>
      </c>
      <c r="AL465">
        <v>1</v>
      </c>
      <c r="AM465">
        <v>-2</v>
      </c>
      <c r="AN465">
        <v>0</v>
      </c>
      <c r="AO465">
        <v>1</v>
      </c>
      <c r="AP465">
        <v>1</v>
      </c>
      <c r="AQ465">
        <v>0</v>
      </c>
      <c r="AR465">
        <v>0</v>
      </c>
      <c r="AS465" t="s">
        <v>3</v>
      </c>
      <c r="AT465">
        <v>6.0000000000000002E-5</v>
      </c>
      <c r="AU465" t="s">
        <v>22</v>
      </c>
      <c r="AV465">
        <v>0</v>
      </c>
      <c r="AW465">
        <v>2</v>
      </c>
      <c r="AX465">
        <v>55891303</v>
      </c>
      <c r="AY465">
        <v>1</v>
      </c>
      <c r="AZ465">
        <v>0</v>
      </c>
      <c r="BA465">
        <v>574</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CV465">
        <v>0</v>
      </c>
      <c r="CW465">
        <v>0</v>
      </c>
      <c r="CX465">
        <f>ROUND(Y465*Source!I1218,9)</f>
        <v>6.0000000000000002E-5</v>
      </c>
      <c r="CY465">
        <f t="shared" si="238"/>
        <v>64123.05</v>
      </c>
      <c r="CZ465">
        <f t="shared" si="239"/>
        <v>64123.05</v>
      </c>
      <c r="DA465">
        <f t="shared" si="240"/>
        <v>1</v>
      </c>
      <c r="DB465">
        <f t="shared" si="241"/>
        <v>3.85</v>
      </c>
      <c r="DC465">
        <f t="shared" si="242"/>
        <v>0</v>
      </c>
      <c r="DD465" t="s">
        <v>3</v>
      </c>
      <c r="DE465" t="s">
        <v>3</v>
      </c>
      <c r="DF465">
        <f t="shared" si="236"/>
        <v>3.85</v>
      </c>
      <c r="DG465">
        <f t="shared" si="218"/>
        <v>0</v>
      </c>
      <c r="DH465">
        <f t="shared" si="217"/>
        <v>0</v>
      </c>
      <c r="DI465">
        <f t="shared" si="227"/>
        <v>0</v>
      </c>
      <c r="DJ465">
        <f t="shared" si="243"/>
        <v>3.85</v>
      </c>
      <c r="DK465">
        <v>0</v>
      </c>
      <c r="DL465" t="s">
        <v>3</v>
      </c>
      <c r="DM465">
        <v>0</v>
      </c>
      <c r="DN465" t="s">
        <v>3</v>
      </c>
      <c r="DO465">
        <v>0</v>
      </c>
    </row>
    <row r="466" spans="1:119" x14ac:dyDescent="0.25">
      <c r="A466">
        <f>ROW(Source!A1218)</f>
        <v>1218</v>
      </c>
      <c r="B466">
        <v>54971259</v>
      </c>
      <c r="C466">
        <v>55891295</v>
      </c>
      <c r="D466">
        <v>55459801</v>
      </c>
      <c r="E466">
        <v>1</v>
      </c>
      <c r="F466">
        <v>1</v>
      </c>
      <c r="G466">
        <v>1081</v>
      </c>
      <c r="H466">
        <v>3</v>
      </c>
      <c r="I466" t="s">
        <v>1658</v>
      </c>
      <c r="J466" t="s">
        <v>1659</v>
      </c>
      <c r="K466" t="s">
        <v>1660</v>
      </c>
      <c r="L466">
        <v>1348</v>
      </c>
      <c r="N466">
        <v>1009</v>
      </c>
      <c r="O466" t="s">
        <v>1092</v>
      </c>
      <c r="P466" t="s">
        <v>1092</v>
      </c>
      <c r="Q466">
        <v>1000</v>
      </c>
      <c r="W466">
        <v>0</v>
      </c>
      <c r="X466">
        <v>-148386787</v>
      </c>
      <c r="Y466">
        <f t="shared" si="237"/>
        <v>1E-4</v>
      </c>
      <c r="AA466">
        <v>81241.14</v>
      </c>
      <c r="AB466">
        <v>0</v>
      </c>
      <c r="AC466">
        <v>0</v>
      </c>
      <c r="AD466">
        <v>0</v>
      </c>
      <c r="AE466">
        <v>81241.14</v>
      </c>
      <c r="AF466">
        <v>0</v>
      </c>
      <c r="AG466">
        <v>0</v>
      </c>
      <c r="AH466">
        <v>0</v>
      </c>
      <c r="AI466">
        <v>1</v>
      </c>
      <c r="AJ466">
        <v>1</v>
      </c>
      <c r="AK466">
        <v>1</v>
      </c>
      <c r="AL466">
        <v>1</v>
      </c>
      <c r="AM466">
        <v>-2</v>
      </c>
      <c r="AN466">
        <v>0</v>
      </c>
      <c r="AO466">
        <v>1</v>
      </c>
      <c r="AP466">
        <v>1</v>
      </c>
      <c r="AQ466">
        <v>0</v>
      </c>
      <c r="AR466">
        <v>0</v>
      </c>
      <c r="AS466" t="s">
        <v>3</v>
      </c>
      <c r="AT466">
        <v>1E-4</v>
      </c>
      <c r="AU466" t="s">
        <v>22</v>
      </c>
      <c r="AV466">
        <v>0</v>
      </c>
      <c r="AW466">
        <v>2</v>
      </c>
      <c r="AX466">
        <v>55891304</v>
      </c>
      <c r="AY466">
        <v>1</v>
      </c>
      <c r="AZ466">
        <v>0</v>
      </c>
      <c r="BA466">
        <v>575</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CV466">
        <v>0</v>
      </c>
      <c r="CW466">
        <v>0</v>
      </c>
      <c r="CX466">
        <f>ROUND(Y466*Source!I1218,9)</f>
        <v>1E-4</v>
      </c>
      <c r="CY466">
        <f t="shared" si="238"/>
        <v>81241.14</v>
      </c>
      <c r="CZ466">
        <f t="shared" si="239"/>
        <v>81241.14</v>
      </c>
      <c r="DA466">
        <f t="shared" si="240"/>
        <v>1</v>
      </c>
      <c r="DB466">
        <f t="shared" si="241"/>
        <v>8.1199999999999992</v>
      </c>
      <c r="DC466">
        <f t="shared" si="242"/>
        <v>0</v>
      </c>
      <c r="DD466" t="s">
        <v>3</v>
      </c>
      <c r="DE466" t="s">
        <v>3</v>
      </c>
      <c r="DF466">
        <f t="shared" si="236"/>
        <v>8.1199999999999992</v>
      </c>
      <c r="DG466">
        <f t="shared" si="218"/>
        <v>0</v>
      </c>
      <c r="DH466">
        <f t="shared" si="217"/>
        <v>0</v>
      </c>
      <c r="DI466">
        <f t="shared" si="227"/>
        <v>0</v>
      </c>
      <c r="DJ466">
        <f t="shared" si="243"/>
        <v>8.1199999999999992</v>
      </c>
      <c r="DK466">
        <v>0</v>
      </c>
      <c r="DL466" t="s">
        <v>3</v>
      </c>
      <c r="DM466">
        <v>0</v>
      </c>
      <c r="DN466" t="s">
        <v>3</v>
      </c>
      <c r="DO466">
        <v>0</v>
      </c>
    </row>
    <row r="467" spans="1:119" x14ac:dyDescent="0.25">
      <c r="A467">
        <f>ROW(Source!A1218)</f>
        <v>1218</v>
      </c>
      <c r="B467">
        <v>54971259</v>
      </c>
      <c r="C467">
        <v>55891295</v>
      </c>
      <c r="D467">
        <v>55482166</v>
      </c>
      <c r="E467">
        <v>1</v>
      </c>
      <c r="F467">
        <v>1</v>
      </c>
      <c r="G467">
        <v>1081</v>
      </c>
      <c r="H467">
        <v>3</v>
      </c>
      <c r="I467" t="s">
        <v>1572</v>
      </c>
      <c r="J467" t="s">
        <v>1573</v>
      </c>
      <c r="K467" t="s">
        <v>1574</v>
      </c>
      <c r="L467">
        <v>1301</v>
      </c>
      <c r="N467">
        <v>1003</v>
      </c>
      <c r="O467" t="s">
        <v>769</v>
      </c>
      <c r="P467" t="s">
        <v>769</v>
      </c>
      <c r="Q467">
        <v>1</v>
      </c>
      <c r="W467">
        <v>0</v>
      </c>
      <c r="X467">
        <v>876831867</v>
      </c>
      <c r="Y467">
        <f t="shared" si="237"/>
        <v>5.91</v>
      </c>
      <c r="AA467">
        <v>0.69</v>
      </c>
      <c r="AB467">
        <v>0</v>
      </c>
      <c r="AC467">
        <v>0</v>
      </c>
      <c r="AD467">
        <v>0</v>
      </c>
      <c r="AE467">
        <v>0.69</v>
      </c>
      <c r="AF467">
        <v>0</v>
      </c>
      <c r="AG467">
        <v>0</v>
      </c>
      <c r="AH467">
        <v>0</v>
      </c>
      <c r="AI467">
        <v>1</v>
      </c>
      <c r="AJ467">
        <v>1</v>
      </c>
      <c r="AK467">
        <v>1</v>
      </c>
      <c r="AL467">
        <v>1</v>
      </c>
      <c r="AM467">
        <v>-2</v>
      </c>
      <c r="AN467">
        <v>0</v>
      </c>
      <c r="AO467">
        <v>1</v>
      </c>
      <c r="AP467">
        <v>1</v>
      </c>
      <c r="AQ467">
        <v>0</v>
      </c>
      <c r="AR467">
        <v>0</v>
      </c>
      <c r="AS467" t="s">
        <v>3</v>
      </c>
      <c r="AT467">
        <v>5.91</v>
      </c>
      <c r="AU467" t="s">
        <v>22</v>
      </c>
      <c r="AV467">
        <v>0</v>
      </c>
      <c r="AW467">
        <v>2</v>
      </c>
      <c r="AX467">
        <v>55891305</v>
      </c>
      <c r="AY467">
        <v>1</v>
      </c>
      <c r="AZ467">
        <v>0</v>
      </c>
      <c r="BA467">
        <v>576</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CV467">
        <v>0</v>
      </c>
      <c r="CW467">
        <v>0</v>
      </c>
      <c r="CX467">
        <f>ROUND(Y467*Source!I1218,9)</f>
        <v>5.91</v>
      </c>
      <c r="CY467">
        <f t="shared" si="238"/>
        <v>0.69</v>
      </c>
      <c r="CZ467">
        <f t="shared" si="239"/>
        <v>0.69</v>
      </c>
      <c r="DA467">
        <f t="shared" si="240"/>
        <v>1</v>
      </c>
      <c r="DB467">
        <f t="shared" si="241"/>
        <v>4.08</v>
      </c>
      <c r="DC467">
        <f t="shared" si="242"/>
        <v>0</v>
      </c>
      <c r="DD467" t="s">
        <v>3</v>
      </c>
      <c r="DE467" t="s">
        <v>3</v>
      </c>
      <c r="DF467">
        <f t="shared" si="236"/>
        <v>4.08</v>
      </c>
      <c r="DG467">
        <f t="shared" si="218"/>
        <v>0</v>
      </c>
      <c r="DH467">
        <f t="shared" si="217"/>
        <v>0</v>
      </c>
      <c r="DI467">
        <f t="shared" si="227"/>
        <v>0</v>
      </c>
      <c r="DJ467">
        <f t="shared" si="243"/>
        <v>4.08</v>
      </c>
      <c r="DK467">
        <v>0</v>
      </c>
      <c r="DL467" t="s">
        <v>3</v>
      </c>
      <c r="DM467">
        <v>0</v>
      </c>
      <c r="DN467" t="s">
        <v>3</v>
      </c>
      <c r="DO467">
        <v>0</v>
      </c>
    </row>
    <row r="468" spans="1:119" x14ac:dyDescent="0.25">
      <c r="A468">
        <f>ROW(Source!A1218)</f>
        <v>1218</v>
      </c>
      <c r="B468">
        <v>54971259</v>
      </c>
      <c r="C468">
        <v>55891295</v>
      </c>
      <c r="D468">
        <v>55482233</v>
      </c>
      <c r="E468">
        <v>1</v>
      </c>
      <c r="F468">
        <v>1</v>
      </c>
      <c r="G468">
        <v>1081</v>
      </c>
      <c r="H468">
        <v>3</v>
      </c>
      <c r="I468" t="s">
        <v>1661</v>
      </c>
      <c r="J468" t="s">
        <v>1662</v>
      </c>
      <c r="K468" t="s">
        <v>1663</v>
      </c>
      <c r="L468">
        <v>1346</v>
      </c>
      <c r="N468">
        <v>1009</v>
      </c>
      <c r="O468" t="s">
        <v>222</v>
      </c>
      <c r="P468" t="s">
        <v>222</v>
      </c>
      <c r="Q468">
        <v>1</v>
      </c>
      <c r="W468">
        <v>0</v>
      </c>
      <c r="X468">
        <v>1566362712</v>
      </c>
      <c r="Y468">
        <f t="shared" si="237"/>
        <v>0.02</v>
      </c>
      <c r="AA468">
        <v>493.08</v>
      </c>
      <c r="AB468">
        <v>0</v>
      </c>
      <c r="AC468">
        <v>0</v>
      </c>
      <c r="AD468">
        <v>0</v>
      </c>
      <c r="AE468">
        <v>493.08</v>
      </c>
      <c r="AF468">
        <v>0</v>
      </c>
      <c r="AG468">
        <v>0</v>
      </c>
      <c r="AH468">
        <v>0</v>
      </c>
      <c r="AI468">
        <v>1</v>
      </c>
      <c r="AJ468">
        <v>1</v>
      </c>
      <c r="AK468">
        <v>1</v>
      </c>
      <c r="AL468">
        <v>1</v>
      </c>
      <c r="AM468">
        <v>-2</v>
      </c>
      <c r="AN468">
        <v>0</v>
      </c>
      <c r="AO468">
        <v>1</v>
      </c>
      <c r="AP468">
        <v>1</v>
      </c>
      <c r="AQ468">
        <v>0</v>
      </c>
      <c r="AR468">
        <v>0</v>
      </c>
      <c r="AS468" t="s">
        <v>3</v>
      </c>
      <c r="AT468">
        <v>0.02</v>
      </c>
      <c r="AU468" t="s">
        <v>22</v>
      </c>
      <c r="AV468">
        <v>0</v>
      </c>
      <c r="AW468">
        <v>2</v>
      </c>
      <c r="AX468">
        <v>55891306</v>
      </c>
      <c r="AY468">
        <v>1</v>
      </c>
      <c r="AZ468">
        <v>0</v>
      </c>
      <c r="BA468">
        <v>577</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CV468">
        <v>0</v>
      </c>
      <c r="CW468">
        <v>0</v>
      </c>
      <c r="CX468">
        <f>ROUND(Y468*Source!I1218,9)</f>
        <v>0.02</v>
      </c>
      <c r="CY468">
        <f t="shared" si="238"/>
        <v>493.08</v>
      </c>
      <c r="CZ468">
        <f t="shared" si="239"/>
        <v>493.08</v>
      </c>
      <c r="DA468">
        <f t="shared" si="240"/>
        <v>1</v>
      </c>
      <c r="DB468">
        <f t="shared" si="241"/>
        <v>9.86</v>
      </c>
      <c r="DC468">
        <f t="shared" si="242"/>
        <v>0</v>
      </c>
      <c r="DD468" t="s">
        <v>3</v>
      </c>
      <c r="DE468" t="s">
        <v>3</v>
      </c>
      <c r="DF468">
        <f t="shared" si="236"/>
        <v>9.86</v>
      </c>
      <c r="DG468">
        <f t="shared" si="218"/>
        <v>0</v>
      </c>
      <c r="DH468">
        <f t="shared" si="217"/>
        <v>0</v>
      </c>
      <c r="DI468">
        <f t="shared" si="227"/>
        <v>0</v>
      </c>
      <c r="DJ468">
        <f t="shared" si="243"/>
        <v>9.86</v>
      </c>
      <c r="DK468">
        <v>0</v>
      </c>
      <c r="DL468" t="s">
        <v>3</v>
      </c>
      <c r="DM468">
        <v>0</v>
      </c>
      <c r="DN468" t="s">
        <v>3</v>
      </c>
      <c r="DO468">
        <v>0</v>
      </c>
    </row>
    <row r="469" spans="1:119" x14ac:dyDescent="0.25">
      <c r="A469">
        <f>ROW(Source!A1218)</f>
        <v>1218</v>
      </c>
      <c r="B469">
        <v>54971259</v>
      </c>
      <c r="C469">
        <v>55891295</v>
      </c>
      <c r="D469">
        <v>55482234</v>
      </c>
      <c r="E469">
        <v>1</v>
      </c>
      <c r="F469">
        <v>1</v>
      </c>
      <c r="G469">
        <v>1081</v>
      </c>
      <c r="H469">
        <v>3</v>
      </c>
      <c r="I469" t="s">
        <v>1386</v>
      </c>
      <c r="J469" t="s">
        <v>1388</v>
      </c>
      <c r="K469" t="s">
        <v>1387</v>
      </c>
      <c r="L469">
        <v>1354</v>
      </c>
      <c r="N469">
        <v>1010</v>
      </c>
      <c r="O469" t="s">
        <v>266</v>
      </c>
      <c r="P469" t="s">
        <v>266</v>
      </c>
      <c r="Q469">
        <v>1</v>
      </c>
      <c r="W469">
        <v>0</v>
      </c>
      <c r="X469">
        <v>-1446611938</v>
      </c>
      <c r="Y469">
        <f t="shared" si="237"/>
        <v>10</v>
      </c>
      <c r="AA469">
        <v>0.25</v>
      </c>
      <c r="AB469">
        <v>0</v>
      </c>
      <c r="AC469">
        <v>0</v>
      </c>
      <c r="AD469">
        <v>0</v>
      </c>
      <c r="AE469">
        <v>0.25</v>
      </c>
      <c r="AF469">
        <v>0</v>
      </c>
      <c r="AG469">
        <v>0</v>
      </c>
      <c r="AH469">
        <v>0</v>
      </c>
      <c r="AI469">
        <v>1</v>
      </c>
      <c r="AJ469">
        <v>1</v>
      </c>
      <c r="AK469">
        <v>1</v>
      </c>
      <c r="AL469">
        <v>1</v>
      </c>
      <c r="AM469">
        <v>0</v>
      </c>
      <c r="AN469">
        <v>0</v>
      </c>
      <c r="AO469">
        <v>0</v>
      </c>
      <c r="AP469">
        <v>1</v>
      </c>
      <c r="AQ469">
        <v>0</v>
      </c>
      <c r="AR469">
        <v>0</v>
      </c>
      <c r="AS469" t="s">
        <v>3</v>
      </c>
      <c r="AT469">
        <v>10</v>
      </c>
      <c r="AU469" t="s">
        <v>22</v>
      </c>
      <c r="AV469">
        <v>0</v>
      </c>
      <c r="AW469">
        <v>1</v>
      </c>
      <c r="AX469">
        <v>-1</v>
      </c>
      <c r="AY469">
        <v>0</v>
      </c>
      <c r="AZ469">
        <v>0</v>
      </c>
      <c r="BA469" t="s">
        <v>3</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CV469">
        <v>0</v>
      </c>
      <c r="CW469">
        <v>0</v>
      </c>
      <c r="CX469">
        <f>ROUND(Y469*Source!I1218,9)</f>
        <v>10</v>
      </c>
      <c r="CY469">
        <f t="shared" si="238"/>
        <v>0.25</v>
      </c>
      <c r="CZ469">
        <f t="shared" si="239"/>
        <v>0.25</v>
      </c>
      <c r="DA469">
        <f t="shared" si="240"/>
        <v>1</v>
      </c>
      <c r="DB469">
        <f t="shared" si="241"/>
        <v>2.5</v>
      </c>
      <c r="DC469">
        <f t="shared" si="242"/>
        <v>0</v>
      </c>
      <c r="DD469" t="s">
        <v>3</v>
      </c>
      <c r="DE469" t="s">
        <v>3</v>
      </c>
      <c r="DF469">
        <f t="shared" si="236"/>
        <v>2.5</v>
      </c>
      <c r="DG469">
        <f t="shared" si="218"/>
        <v>0</v>
      </c>
      <c r="DH469">
        <f t="shared" si="217"/>
        <v>0</v>
      </c>
      <c r="DI469">
        <f t="shared" si="227"/>
        <v>0</v>
      </c>
      <c r="DJ469">
        <f t="shared" si="243"/>
        <v>2.5</v>
      </c>
      <c r="DK469">
        <v>0</v>
      </c>
      <c r="DL469" t="s">
        <v>3</v>
      </c>
      <c r="DM469">
        <v>0</v>
      </c>
      <c r="DN469" t="s">
        <v>3</v>
      </c>
      <c r="DO469">
        <v>0</v>
      </c>
    </row>
    <row r="470" spans="1:119" x14ac:dyDescent="0.25">
      <c r="A470">
        <f>ROW(Source!A1218)</f>
        <v>1218</v>
      </c>
      <c r="B470">
        <v>54971259</v>
      </c>
      <c r="C470">
        <v>55891295</v>
      </c>
      <c r="D470">
        <v>55481799</v>
      </c>
      <c r="E470">
        <v>1</v>
      </c>
      <c r="F470">
        <v>1</v>
      </c>
      <c r="G470">
        <v>1081</v>
      </c>
      <c r="H470">
        <v>3</v>
      </c>
      <c r="I470" t="s">
        <v>1664</v>
      </c>
      <c r="J470" t="s">
        <v>1665</v>
      </c>
      <c r="K470" t="s">
        <v>1666</v>
      </c>
      <c r="L470">
        <v>1355</v>
      </c>
      <c r="N470">
        <v>1010</v>
      </c>
      <c r="O470" t="s">
        <v>40</v>
      </c>
      <c r="P470" t="s">
        <v>40</v>
      </c>
      <c r="Q470">
        <v>100</v>
      </c>
      <c r="W470">
        <v>0</v>
      </c>
      <c r="X470">
        <v>-846071348</v>
      </c>
      <c r="Y470">
        <f t="shared" si="237"/>
        <v>0.04</v>
      </c>
      <c r="AA470">
        <v>413.16</v>
      </c>
      <c r="AB470">
        <v>0</v>
      </c>
      <c r="AC470">
        <v>0</v>
      </c>
      <c r="AD470">
        <v>0</v>
      </c>
      <c r="AE470">
        <v>413.16</v>
      </c>
      <c r="AF470">
        <v>0</v>
      </c>
      <c r="AG470">
        <v>0</v>
      </c>
      <c r="AH470">
        <v>0</v>
      </c>
      <c r="AI470">
        <v>1</v>
      </c>
      <c r="AJ470">
        <v>1</v>
      </c>
      <c r="AK470">
        <v>1</v>
      </c>
      <c r="AL470">
        <v>1</v>
      </c>
      <c r="AM470">
        <v>-2</v>
      </c>
      <c r="AN470">
        <v>0</v>
      </c>
      <c r="AO470">
        <v>1</v>
      </c>
      <c r="AP470">
        <v>1</v>
      </c>
      <c r="AQ470">
        <v>0</v>
      </c>
      <c r="AR470">
        <v>0</v>
      </c>
      <c r="AS470" t="s">
        <v>3</v>
      </c>
      <c r="AT470">
        <v>0.04</v>
      </c>
      <c r="AU470" t="s">
        <v>22</v>
      </c>
      <c r="AV470">
        <v>0</v>
      </c>
      <c r="AW470">
        <v>2</v>
      </c>
      <c r="AX470">
        <v>55891307</v>
      </c>
      <c r="AY470">
        <v>1</v>
      </c>
      <c r="AZ470">
        <v>0</v>
      </c>
      <c r="BA470">
        <v>578</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CV470">
        <v>0</v>
      </c>
      <c r="CW470">
        <v>0</v>
      </c>
      <c r="CX470">
        <f>ROUND(Y470*Source!I1218,9)</f>
        <v>0.04</v>
      </c>
      <c r="CY470">
        <f t="shared" si="238"/>
        <v>413.16</v>
      </c>
      <c r="CZ470">
        <f t="shared" si="239"/>
        <v>413.16</v>
      </c>
      <c r="DA470">
        <f t="shared" si="240"/>
        <v>1</v>
      </c>
      <c r="DB470">
        <f t="shared" si="241"/>
        <v>16.53</v>
      </c>
      <c r="DC470">
        <f t="shared" si="242"/>
        <v>0</v>
      </c>
      <c r="DD470" t="s">
        <v>3</v>
      </c>
      <c r="DE470" t="s">
        <v>3</v>
      </c>
      <c r="DF470">
        <f t="shared" si="236"/>
        <v>16.53</v>
      </c>
      <c r="DG470">
        <f t="shared" si="218"/>
        <v>0</v>
      </c>
      <c r="DH470">
        <f t="shared" si="217"/>
        <v>0</v>
      </c>
      <c r="DI470">
        <f t="shared" si="227"/>
        <v>0</v>
      </c>
      <c r="DJ470">
        <f t="shared" si="243"/>
        <v>16.53</v>
      </c>
      <c r="DK470">
        <v>0</v>
      </c>
      <c r="DL470" t="s">
        <v>3</v>
      </c>
      <c r="DM470">
        <v>0</v>
      </c>
      <c r="DN470" t="s">
        <v>3</v>
      </c>
      <c r="DO470">
        <v>0</v>
      </c>
    </row>
    <row r="471" spans="1:119" x14ac:dyDescent="0.25">
      <c r="A471">
        <f>ROW(Source!A1218)</f>
        <v>1218</v>
      </c>
      <c r="B471">
        <v>54971259</v>
      </c>
      <c r="C471">
        <v>55891295</v>
      </c>
      <c r="D471">
        <v>55564620</v>
      </c>
      <c r="E471">
        <v>1</v>
      </c>
      <c r="F471">
        <v>1</v>
      </c>
      <c r="G471">
        <v>1081</v>
      </c>
      <c r="H471">
        <v>3</v>
      </c>
      <c r="I471" t="s">
        <v>1390</v>
      </c>
      <c r="J471" t="s">
        <v>1392</v>
      </c>
      <c r="K471" t="s">
        <v>1391</v>
      </c>
      <c r="L471">
        <v>1354</v>
      </c>
      <c r="N471">
        <v>1010</v>
      </c>
      <c r="O471" t="s">
        <v>266</v>
      </c>
      <c r="P471" t="s">
        <v>266</v>
      </c>
      <c r="Q471">
        <v>1</v>
      </c>
      <c r="W471">
        <v>0</v>
      </c>
      <c r="X471">
        <v>2039210862</v>
      </c>
      <c r="Y471">
        <f>AT471</f>
        <v>1</v>
      </c>
      <c r="AA471">
        <v>3733.17</v>
      </c>
      <c r="AB471">
        <v>0</v>
      </c>
      <c r="AC471">
        <v>0</v>
      </c>
      <c r="AD471">
        <v>0</v>
      </c>
      <c r="AE471">
        <v>3733.17</v>
      </c>
      <c r="AF471">
        <v>0</v>
      </c>
      <c r="AG471">
        <v>0</v>
      </c>
      <c r="AH471">
        <v>0</v>
      </c>
      <c r="AI471">
        <v>1</v>
      </c>
      <c r="AJ471">
        <v>1</v>
      </c>
      <c r="AK471">
        <v>1</v>
      </c>
      <c r="AL471">
        <v>1</v>
      </c>
      <c r="AM471">
        <v>0</v>
      </c>
      <c r="AN471">
        <v>0</v>
      </c>
      <c r="AO471">
        <v>0</v>
      </c>
      <c r="AP471">
        <v>1</v>
      </c>
      <c r="AQ471">
        <v>0</v>
      </c>
      <c r="AR471">
        <v>0</v>
      </c>
      <c r="AS471" t="s">
        <v>3</v>
      </c>
      <c r="AT471">
        <v>1</v>
      </c>
      <c r="AU471" t="s">
        <v>3</v>
      </c>
      <c r="AV471">
        <v>0</v>
      </c>
      <c r="AW471">
        <v>1</v>
      </c>
      <c r="AX471">
        <v>-1</v>
      </c>
      <c r="AY471">
        <v>0</v>
      </c>
      <c r="AZ471">
        <v>0</v>
      </c>
      <c r="BA471" t="s">
        <v>3</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CV471">
        <v>0</v>
      </c>
      <c r="CW471">
        <v>0</v>
      </c>
      <c r="CX471">
        <f>ROUND(Y471*Source!I1218,9)</f>
        <v>1</v>
      </c>
      <c r="CY471">
        <f t="shared" si="238"/>
        <v>3733.17</v>
      </c>
      <c r="CZ471">
        <f t="shared" si="239"/>
        <v>3733.17</v>
      </c>
      <c r="DA471">
        <f t="shared" si="240"/>
        <v>1</v>
      </c>
      <c r="DB471">
        <f>ROUND(ROUND(AT471*CZ471,2),6)</f>
        <v>3733.17</v>
      </c>
      <c r="DC471">
        <f>ROUND(ROUND(AT471*AG471,2),6)</f>
        <v>0</v>
      </c>
      <c r="DD471" t="s">
        <v>3</v>
      </c>
      <c r="DE471" t="s">
        <v>3</v>
      </c>
      <c r="DF471">
        <f t="shared" si="236"/>
        <v>3733.17</v>
      </c>
      <c r="DG471">
        <f t="shared" si="218"/>
        <v>0</v>
      </c>
      <c r="DH471">
        <f t="shared" si="217"/>
        <v>0</v>
      </c>
      <c r="DI471">
        <f t="shared" si="227"/>
        <v>0</v>
      </c>
      <c r="DJ471">
        <f t="shared" si="243"/>
        <v>3733.17</v>
      </c>
      <c r="DK471">
        <v>0</v>
      </c>
      <c r="DL471" t="s">
        <v>3</v>
      </c>
      <c r="DM471">
        <v>0</v>
      </c>
      <c r="DN471" t="s">
        <v>3</v>
      </c>
      <c r="DO471">
        <v>0</v>
      </c>
    </row>
    <row r="472" spans="1:119" x14ac:dyDescent="0.25">
      <c r="A472">
        <f>ROW(Source!A1218)</f>
        <v>1218</v>
      </c>
      <c r="B472">
        <v>54971259</v>
      </c>
      <c r="C472">
        <v>55891295</v>
      </c>
      <c r="D472">
        <v>55424290</v>
      </c>
      <c r="E472">
        <v>1081</v>
      </c>
      <c r="F472">
        <v>1</v>
      </c>
      <c r="G472">
        <v>1081</v>
      </c>
      <c r="H472">
        <v>3</v>
      </c>
      <c r="I472" t="s">
        <v>1667</v>
      </c>
      <c r="J472" t="s">
        <v>3</v>
      </c>
      <c r="K472" t="s">
        <v>1668</v>
      </c>
      <c r="L472">
        <v>1348</v>
      </c>
      <c r="N472">
        <v>1009</v>
      </c>
      <c r="O472" t="s">
        <v>1092</v>
      </c>
      <c r="P472" t="s">
        <v>1092</v>
      </c>
      <c r="Q472">
        <v>1000</v>
      </c>
      <c r="W472">
        <v>0</v>
      </c>
      <c r="X472">
        <v>-783086922</v>
      </c>
      <c r="Y472">
        <f>(AT472*1)</f>
        <v>1E-3</v>
      </c>
      <c r="AA472">
        <v>0</v>
      </c>
      <c r="AB472">
        <v>0</v>
      </c>
      <c r="AC472">
        <v>0</v>
      </c>
      <c r="AD472">
        <v>0</v>
      </c>
      <c r="AE472">
        <v>0</v>
      </c>
      <c r="AF472">
        <v>0</v>
      </c>
      <c r="AG472">
        <v>0</v>
      </c>
      <c r="AH472">
        <v>0</v>
      </c>
      <c r="AI472">
        <v>1</v>
      </c>
      <c r="AJ472">
        <v>1</v>
      </c>
      <c r="AK472">
        <v>1</v>
      </c>
      <c r="AL472">
        <v>1</v>
      </c>
      <c r="AM472">
        <v>-2</v>
      </c>
      <c r="AN472">
        <v>0</v>
      </c>
      <c r="AO472">
        <v>1</v>
      </c>
      <c r="AP472">
        <v>1</v>
      </c>
      <c r="AQ472">
        <v>0</v>
      </c>
      <c r="AR472">
        <v>0</v>
      </c>
      <c r="AS472" t="s">
        <v>3</v>
      </c>
      <c r="AT472">
        <v>1E-3</v>
      </c>
      <c r="AU472" t="s">
        <v>22</v>
      </c>
      <c r="AV472">
        <v>0</v>
      </c>
      <c r="AW472">
        <v>2</v>
      </c>
      <c r="AX472">
        <v>55891311</v>
      </c>
      <c r="AY472">
        <v>1</v>
      </c>
      <c r="AZ472">
        <v>0</v>
      </c>
      <c r="BA472">
        <v>582</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CV472">
        <v>0</v>
      </c>
      <c r="CW472">
        <v>0</v>
      </c>
      <c r="CX472">
        <f>ROUND(Y472*Source!I1218,9)</f>
        <v>1E-3</v>
      </c>
      <c r="CY472">
        <f t="shared" si="238"/>
        <v>0</v>
      </c>
      <c r="CZ472">
        <f t="shared" si="239"/>
        <v>0</v>
      </c>
      <c r="DA472">
        <f t="shared" si="240"/>
        <v>1</v>
      </c>
      <c r="DB472">
        <f>ROUND((ROUND(AT472*CZ472,2)*1),6)</f>
        <v>0</v>
      </c>
      <c r="DC472">
        <f>ROUND((ROUND(AT472*AG472,2)*1),6)</f>
        <v>0</v>
      </c>
      <c r="DD472" t="s">
        <v>3</v>
      </c>
      <c r="DE472" t="s">
        <v>3</v>
      </c>
      <c r="DF472">
        <f t="shared" si="236"/>
        <v>0</v>
      </c>
      <c r="DG472">
        <f t="shared" si="218"/>
        <v>0</v>
      </c>
      <c r="DH472">
        <f t="shared" si="217"/>
        <v>0</v>
      </c>
      <c r="DI472">
        <f t="shared" si="227"/>
        <v>0</v>
      </c>
      <c r="DJ472">
        <f t="shared" si="243"/>
        <v>0</v>
      </c>
      <c r="DK472">
        <v>0</v>
      </c>
      <c r="DL472" t="s">
        <v>3</v>
      </c>
      <c r="DM472">
        <v>0</v>
      </c>
      <c r="DN472" t="s">
        <v>3</v>
      </c>
      <c r="DO472">
        <v>0</v>
      </c>
    </row>
    <row r="473" spans="1:119" x14ac:dyDescent="0.25">
      <c r="A473">
        <f>ROW(Source!A1219)</f>
        <v>1219</v>
      </c>
      <c r="B473">
        <v>55890823</v>
      </c>
      <c r="C473">
        <v>55891295</v>
      </c>
      <c r="D473">
        <v>55424304</v>
      </c>
      <c r="E473">
        <v>1081</v>
      </c>
      <c r="F473">
        <v>1</v>
      </c>
      <c r="G473">
        <v>1081</v>
      </c>
      <c r="H473">
        <v>1</v>
      </c>
      <c r="I473" t="s">
        <v>1552</v>
      </c>
      <c r="J473" t="s">
        <v>3</v>
      </c>
      <c r="K473" t="s">
        <v>1553</v>
      </c>
      <c r="L473">
        <v>1191</v>
      </c>
      <c r="N473">
        <v>1013</v>
      </c>
      <c r="O473" t="s">
        <v>1554</v>
      </c>
      <c r="P473" t="s">
        <v>1554</v>
      </c>
      <c r="Q473">
        <v>1</v>
      </c>
      <c r="W473">
        <v>0</v>
      </c>
      <c r="X473">
        <v>476480486</v>
      </c>
      <c r="Y473">
        <f>(AT473*1.2)</f>
        <v>11.16</v>
      </c>
      <c r="AA473">
        <v>0</v>
      </c>
      <c r="AB473">
        <v>0</v>
      </c>
      <c r="AC473">
        <v>0</v>
      </c>
      <c r="AD473">
        <v>0</v>
      </c>
      <c r="AE473">
        <v>0</v>
      </c>
      <c r="AF473">
        <v>0</v>
      </c>
      <c r="AG473">
        <v>0</v>
      </c>
      <c r="AH473">
        <v>0</v>
      </c>
      <c r="AI473">
        <v>1</v>
      </c>
      <c r="AJ473">
        <v>1</v>
      </c>
      <c r="AK473">
        <v>1</v>
      </c>
      <c r="AL473">
        <v>1</v>
      </c>
      <c r="AM473">
        <v>5</v>
      </c>
      <c r="AN473">
        <v>0</v>
      </c>
      <c r="AO473">
        <v>1</v>
      </c>
      <c r="AP473">
        <v>1</v>
      </c>
      <c r="AQ473">
        <v>0</v>
      </c>
      <c r="AR473">
        <v>0</v>
      </c>
      <c r="AS473" t="s">
        <v>3</v>
      </c>
      <c r="AT473">
        <v>9.3000000000000007</v>
      </c>
      <c r="AU473" t="s">
        <v>42</v>
      </c>
      <c r="AV473">
        <v>1</v>
      </c>
      <c r="AW473">
        <v>2</v>
      </c>
      <c r="AX473">
        <v>55891296</v>
      </c>
      <c r="AY473">
        <v>1</v>
      </c>
      <c r="AZ473">
        <v>0</v>
      </c>
      <c r="BA473">
        <v>583</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CU473">
        <f>ROUND(AT473*Source!I1219*AH473*AL473,2)</f>
        <v>0</v>
      </c>
      <c r="CV473">
        <f>ROUND(Y473*Source!I1219,9)</f>
        <v>11.16</v>
      </c>
      <c r="CW473">
        <v>0</v>
      </c>
      <c r="CX473">
        <f>ROUND(Y473*Source!I1219,9)</f>
        <v>11.16</v>
      </c>
      <c r="CY473">
        <f>AD473</f>
        <v>0</v>
      </c>
      <c r="CZ473">
        <f>AH473</f>
        <v>0</v>
      </c>
      <c r="DA473">
        <f>AL473</f>
        <v>1</v>
      </c>
      <c r="DB473">
        <f>ROUND((ROUND(AT473*CZ473,2)*1.2),6)</f>
        <v>0</v>
      </c>
      <c r="DC473">
        <f>ROUND((ROUND(AT473*AG473,2)*1.2),6)</f>
        <v>0</v>
      </c>
      <c r="DD473" t="s">
        <v>3</v>
      </c>
      <c r="DE473" t="s">
        <v>3</v>
      </c>
      <c r="DF473">
        <f t="shared" si="236"/>
        <v>0</v>
      </c>
      <c r="DG473">
        <f t="shared" si="218"/>
        <v>0</v>
      </c>
      <c r="DH473">
        <f t="shared" si="217"/>
        <v>0</v>
      </c>
      <c r="DI473">
        <f t="shared" si="227"/>
        <v>0</v>
      </c>
      <c r="DJ473">
        <f>DI473</f>
        <v>0</v>
      </c>
      <c r="DK473">
        <v>0</v>
      </c>
      <c r="DL473" t="s">
        <v>3</v>
      </c>
      <c r="DM473">
        <v>0</v>
      </c>
      <c r="DN473" t="s">
        <v>3</v>
      </c>
      <c r="DO473">
        <v>0</v>
      </c>
    </row>
    <row r="474" spans="1:119" x14ac:dyDescent="0.25">
      <c r="A474">
        <f>ROW(Source!A1219)</f>
        <v>1219</v>
      </c>
      <c r="B474">
        <v>55890823</v>
      </c>
      <c r="C474">
        <v>55891295</v>
      </c>
      <c r="D474">
        <v>55489513</v>
      </c>
      <c r="E474">
        <v>1</v>
      </c>
      <c r="F474">
        <v>1</v>
      </c>
      <c r="G474">
        <v>1081</v>
      </c>
      <c r="H474">
        <v>2</v>
      </c>
      <c r="I474" t="s">
        <v>1637</v>
      </c>
      <c r="J474" t="s">
        <v>1638</v>
      </c>
      <c r="K474" t="s">
        <v>1639</v>
      </c>
      <c r="L474">
        <v>1368</v>
      </c>
      <c r="N474">
        <v>1011</v>
      </c>
      <c r="O474" t="s">
        <v>1558</v>
      </c>
      <c r="P474" t="s">
        <v>1558</v>
      </c>
      <c r="Q474">
        <v>1</v>
      </c>
      <c r="W474">
        <v>0</v>
      </c>
      <c r="X474">
        <v>-1520980008</v>
      </c>
      <c r="Y474">
        <f>(AT474*1.2)</f>
        <v>0.48</v>
      </c>
      <c r="AA474">
        <v>0</v>
      </c>
      <c r="AB474">
        <v>1942.87</v>
      </c>
      <c r="AC474">
        <v>744.56</v>
      </c>
      <c r="AD474">
        <v>0</v>
      </c>
      <c r="AE474">
        <v>0</v>
      </c>
      <c r="AF474">
        <v>114.83</v>
      </c>
      <c r="AG474">
        <v>12.62</v>
      </c>
      <c r="AH474">
        <v>0</v>
      </c>
      <c r="AI474">
        <v>1</v>
      </c>
      <c r="AJ474">
        <v>16.16</v>
      </c>
      <c r="AK474">
        <v>56.35</v>
      </c>
      <c r="AL474">
        <v>1</v>
      </c>
      <c r="AM474">
        <v>2</v>
      </c>
      <c r="AN474">
        <v>0</v>
      </c>
      <c r="AO474">
        <v>1</v>
      </c>
      <c r="AP474">
        <v>1</v>
      </c>
      <c r="AQ474">
        <v>0</v>
      </c>
      <c r="AR474">
        <v>0</v>
      </c>
      <c r="AS474" t="s">
        <v>3</v>
      </c>
      <c r="AT474">
        <v>0.4</v>
      </c>
      <c r="AU474" t="s">
        <v>42</v>
      </c>
      <c r="AV474">
        <v>0</v>
      </c>
      <c r="AW474">
        <v>2</v>
      </c>
      <c r="AX474">
        <v>55891297</v>
      </c>
      <c r="AY474">
        <v>1</v>
      </c>
      <c r="AZ474">
        <v>0</v>
      </c>
      <c r="BA474">
        <v>584</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CV474">
        <v>0</v>
      </c>
      <c r="CW474">
        <f>ROUND(Y474*Source!I1219*DO474,9)</f>
        <v>6.0575999999999999</v>
      </c>
      <c r="CX474">
        <f>ROUND(Y474*Source!I1219,9)</f>
        <v>0.48</v>
      </c>
      <c r="CY474">
        <f>AB474</f>
        <v>1942.87</v>
      </c>
      <c r="CZ474">
        <f>AF474</f>
        <v>114.83</v>
      </c>
      <c r="DA474">
        <f>AJ474</f>
        <v>16.16</v>
      </c>
      <c r="DB474">
        <f>ROUND((ROUND(AT474*CZ474,2)*1.2),6)</f>
        <v>55.116</v>
      </c>
      <c r="DC474">
        <f>ROUND((ROUND(AT474*AG474,2)*1.2),6)</f>
        <v>6.06</v>
      </c>
      <c r="DD474" t="s">
        <v>3</v>
      </c>
      <c r="DE474" t="s">
        <v>3</v>
      </c>
      <c r="DF474">
        <f t="shared" si="236"/>
        <v>0</v>
      </c>
      <c r="DG474">
        <f>ROUND(ROUND(AF474*AJ474,2)*CX474,2)</f>
        <v>890.71</v>
      </c>
      <c r="DH474">
        <f>ROUND(ROUND(AG474*AK474,2)*CX474,2)</f>
        <v>341.35</v>
      </c>
      <c r="DI474">
        <f t="shared" si="227"/>
        <v>0</v>
      </c>
      <c r="DJ474">
        <f>DG474</f>
        <v>890.71</v>
      </c>
      <c r="DK474">
        <v>0</v>
      </c>
      <c r="DL474" t="s">
        <v>1559</v>
      </c>
      <c r="DM474">
        <v>0</v>
      </c>
      <c r="DN474" t="s">
        <v>1554</v>
      </c>
      <c r="DO474">
        <v>12.62</v>
      </c>
    </row>
    <row r="475" spans="1:119" x14ac:dyDescent="0.25">
      <c r="A475">
        <f>ROW(Source!A1219)</f>
        <v>1219</v>
      </c>
      <c r="B475">
        <v>55890823</v>
      </c>
      <c r="C475">
        <v>55891295</v>
      </c>
      <c r="D475">
        <v>55459261</v>
      </c>
      <c r="E475">
        <v>1</v>
      </c>
      <c r="F475">
        <v>1</v>
      </c>
      <c r="G475">
        <v>1081</v>
      </c>
      <c r="H475">
        <v>3</v>
      </c>
      <c r="I475" t="s">
        <v>1640</v>
      </c>
      <c r="J475" t="s">
        <v>1641</v>
      </c>
      <c r="K475" t="s">
        <v>1642</v>
      </c>
      <c r="L475">
        <v>1348</v>
      </c>
      <c r="N475">
        <v>1009</v>
      </c>
      <c r="O475" t="s">
        <v>1092</v>
      </c>
      <c r="P475" t="s">
        <v>1092</v>
      </c>
      <c r="Q475">
        <v>1000</v>
      </c>
      <c r="W475">
        <v>0</v>
      </c>
      <c r="X475">
        <v>-2092697376</v>
      </c>
      <c r="Y475">
        <f t="shared" ref="Y475:Y486" si="244">(AT475*1)</f>
        <v>2.9999999999999997E-4</v>
      </c>
      <c r="AA475">
        <v>7305.88</v>
      </c>
      <c r="AB475">
        <v>0</v>
      </c>
      <c r="AC475">
        <v>0</v>
      </c>
      <c r="AD475">
        <v>0</v>
      </c>
      <c r="AE475">
        <v>1219.68</v>
      </c>
      <c r="AF475">
        <v>0</v>
      </c>
      <c r="AG475">
        <v>0</v>
      </c>
      <c r="AH475">
        <v>0</v>
      </c>
      <c r="AI475">
        <v>5.99</v>
      </c>
      <c r="AJ475">
        <v>1</v>
      </c>
      <c r="AK475">
        <v>1</v>
      </c>
      <c r="AL475">
        <v>1</v>
      </c>
      <c r="AM475">
        <v>2</v>
      </c>
      <c r="AN475">
        <v>0</v>
      </c>
      <c r="AO475">
        <v>1</v>
      </c>
      <c r="AP475">
        <v>1</v>
      </c>
      <c r="AQ475">
        <v>0</v>
      </c>
      <c r="AR475">
        <v>0</v>
      </c>
      <c r="AS475" t="s">
        <v>3</v>
      </c>
      <c r="AT475">
        <v>2.9999999999999997E-4</v>
      </c>
      <c r="AU475" t="s">
        <v>22</v>
      </c>
      <c r="AV475">
        <v>0</v>
      </c>
      <c r="AW475">
        <v>2</v>
      </c>
      <c r="AX475">
        <v>55891298</v>
      </c>
      <c r="AY475">
        <v>1</v>
      </c>
      <c r="AZ475">
        <v>0</v>
      </c>
      <c r="BA475">
        <v>585</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CV475">
        <v>0</v>
      </c>
      <c r="CW475">
        <v>0</v>
      </c>
      <c r="CX475">
        <f>ROUND(Y475*Source!I1219,9)</f>
        <v>2.9999999999999997E-4</v>
      </c>
      <c r="CY475">
        <f t="shared" ref="CY475:CY488" si="245">AA475</f>
        <v>7305.88</v>
      </c>
      <c r="CZ475">
        <f t="shared" ref="CZ475:CZ488" si="246">AE475</f>
        <v>1219.68</v>
      </c>
      <c r="DA475">
        <f t="shared" ref="DA475:DA488" si="247">AI475</f>
        <v>5.99</v>
      </c>
      <c r="DB475">
        <f t="shared" ref="DB475:DB486" si="248">ROUND((ROUND(AT475*CZ475,2)*1),6)</f>
        <v>0.37</v>
      </c>
      <c r="DC475">
        <f t="shared" ref="DC475:DC486" si="249">ROUND((ROUND(AT475*AG475,2)*1),6)</f>
        <v>0</v>
      </c>
      <c r="DD475" t="s">
        <v>3</v>
      </c>
      <c r="DE475" t="s">
        <v>3</v>
      </c>
      <c r="DF475">
        <f t="shared" ref="DF475:DF488" si="250">ROUND(ROUND(AE475*AI475,2)*CX475,2)</f>
        <v>2.19</v>
      </c>
      <c r="DG475">
        <f t="shared" ref="DG475:DG500" si="251">ROUND(ROUND(AF475,2)*CX475,2)</f>
        <v>0</v>
      </c>
      <c r="DH475">
        <f t="shared" ref="DH475:DH500" si="252">ROUND(ROUND(AG475,2)*CX475,2)</f>
        <v>0</v>
      </c>
      <c r="DI475">
        <f t="shared" si="227"/>
        <v>0</v>
      </c>
      <c r="DJ475">
        <f t="shared" ref="DJ475:DJ488" si="253">DF475</f>
        <v>2.19</v>
      </c>
      <c r="DK475">
        <v>0</v>
      </c>
      <c r="DL475" t="s">
        <v>3</v>
      </c>
      <c r="DM475">
        <v>0</v>
      </c>
      <c r="DN475" t="s">
        <v>3</v>
      </c>
      <c r="DO475">
        <v>0</v>
      </c>
    </row>
    <row r="476" spans="1:119" x14ac:dyDescent="0.25">
      <c r="A476">
        <f>ROW(Source!A1219)</f>
        <v>1219</v>
      </c>
      <c r="B476">
        <v>55890823</v>
      </c>
      <c r="C476">
        <v>55891295</v>
      </c>
      <c r="D476">
        <v>55461230</v>
      </c>
      <c r="E476">
        <v>1</v>
      </c>
      <c r="F476">
        <v>1</v>
      </c>
      <c r="G476">
        <v>1081</v>
      </c>
      <c r="H476">
        <v>3</v>
      </c>
      <c r="I476" t="s">
        <v>1643</v>
      </c>
      <c r="J476" t="s">
        <v>1644</v>
      </c>
      <c r="K476" t="s">
        <v>1645</v>
      </c>
      <c r="L476">
        <v>1346</v>
      </c>
      <c r="N476">
        <v>1009</v>
      </c>
      <c r="O476" t="s">
        <v>222</v>
      </c>
      <c r="P476" t="s">
        <v>222</v>
      </c>
      <c r="Q476">
        <v>1</v>
      </c>
      <c r="W476">
        <v>0</v>
      </c>
      <c r="X476">
        <v>1561715650</v>
      </c>
      <c r="Y476">
        <f t="shared" si="244"/>
        <v>0.03</v>
      </c>
      <c r="AA476">
        <v>200.81</v>
      </c>
      <c r="AB476">
        <v>0</v>
      </c>
      <c r="AC476">
        <v>0</v>
      </c>
      <c r="AD476">
        <v>0</v>
      </c>
      <c r="AE476">
        <v>15.11</v>
      </c>
      <c r="AF476">
        <v>0</v>
      </c>
      <c r="AG476">
        <v>0</v>
      </c>
      <c r="AH476">
        <v>0</v>
      </c>
      <c r="AI476">
        <v>13.29</v>
      </c>
      <c r="AJ476">
        <v>1</v>
      </c>
      <c r="AK476">
        <v>1</v>
      </c>
      <c r="AL476">
        <v>1</v>
      </c>
      <c r="AM476">
        <v>2</v>
      </c>
      <c r="AN476">
        <v>0</v>
      </c>
      <c r="AO476">
        <v>1</v>
      </c>
      <c r="AP476">
        <v>1</v>
      </c>
      <c r="AQ476">
        <v>0</v>
      </c>
      <c r="AR476">
        <v>0</v>
      </c>
      <c r="AS476" t="s">
        <v>3</v>
      </c>
      <c r="AT476">
        <v>0.03</v>
      </c>
      <c r="AU476" t="s">
        <v>22</v>
      </c>
      <c r="AV476">
        <v>0</v>
      </c>
      <c r="AW476">
        <v>2</v>
      </c>
      <c r="AX476">
        <v>55891299</v>
      </c>
      <c r="AY476">
        <v>1</v>
      </c>
      <c r="AZ476">
        <v>0</v>
      </c>
      <c r="BA476">
        <v>586</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CV476">
        <v>0</v>
      </c>
      <c r="CW476">
        <v>0</v>
      </c>
      <c r="CX476">
        <f>ROUND(Y476*Source!I1219,9)</f>
        <v>0.03</v>
      </c>
      <c r="CY476">
        <f t="shared" si="245"/>
        <v>200.81</v>
      </c>
      <c r="CZ476">
        <f t="shared" si="246"/>
        <v>15.11</v>
      </c>
      <c r="DA476">
        <f t="shared" si="247"/>
        <v>13.29</v>
      </c>
      <c r="DB476">
        <f t="shared" si="248"/>
        <v>0.45</v>
      </c>
      <c r="DC476">
        <f t="shared" si="249"/>
        <v>0</v>
      </c>
      <c r="DD476" t="s">
        <v>3</v>
      </c>
      <c r="DE476" t="s">
        <v>3</v>
      </c>
      <c r="DF476">
        <f t="shared" si="250"/>
        <v>6.02</v>
      </c>
      <c r="DG476">
        <f t="shared" si="251"/>
        <v>0</v>
      </c>
      <c r="DH476">
        <f t="shared" si="252"/>
        <v>0</v>
      </c>
      <c r="DI476">
        <f t="shared" si="227"/>
        <v>0</v>
      </c>
      <c r="DJ476">
        <f t="shared" si="253"/>
        <v>6.02</v>
      </c>
      <c r="DK476">
        <v>0</v>
      </c>
      <c r="DL476" t="s">
        <v>3</v>
      </c>
      <c r="DM476">
        <v>0</v>
      </c>
      <c r="DN476" t="s">
        <v>3</v>
      </c>
      <c r="DO476">
        <v>0</v>
      </c>
    </row>
    <row r="477" spans="1:119" x14ac:dyDescent="0.25">
      <c r="A477">
        <f>ROW(Source!A1219)</f>
        <v>1219</v>
      </c>
      <c r="B477">
        <v>55890823</v>
      </c>
      <c r="C477">
        <v>55891295</v>
      </c>
      <c r="D477">
        <v>55459400</v>
      </c>
      <c r="E477">
        <v>1</v>
      </c>
      <c r="F477">
        <v>1</v>
      </c>
      <c r="G477">
        <v>1081</v>
      </c>
      <c r="H477">
        <v>3</v>
      </c>
      <c r="I477" t="s">
        <v>1646</v>
      </c>
      <c r="J477" t="s">
        <v>1647</v>
      </c>
      <c r="K477" t="s">
        <v>1648</v>
      </c>
      <c r="L477">
        <v>1346</v>
      </c>
      <c r="N477">
        <v>1009</v>
      </c>
      <c r="O477" t="s">
        <v>222</v>
      </c>
      <c r="P477" t="s">
        <v>222</v>
      </c>
      <c r="Q477">
        <v>1</v>
      </c>
      <c r="W477">
        <v>0</v>
      </c>
      <c r="X477">
        <v>-2129869794</v>
      </c>
      <c r="Y477">
        <f t="shared" si="244"/>
        <v>0.01</v>
      </c>
      <c r="AA477">
        <v>387.54</v>
      </c>
      <c r="AB477">
        <v>0</v>
      </c>
      <c r="AC477">
        <v>0</v>
      </c>
      <c r="AD477">
        <v>0</v>
      </c>
      <c r="AE477">
        <v>16.690000000000001</v>
      </c>
      <c r="AF477">
        <v>0</v>
      </c>
      <c r="AG477">
        <v>0</v>
      </c>
      <c r="AH477">
        <v>0</v>
      </c>
      <c r="AI477">
        <v>23.22</v>
      </c>
      <c r="AJ477">
        <v>1</v>
      </c>
      <c r="AK477">
        <v>1</v>
      </c>
      <c r="AL477">
        <v>1</v>
      </c>
      <c r="AM477">
        <v>2</v>
      </c>
      <c r="AN477">
        <v>0</v>
      </c>
      <c r="AO477">
        <v>1</v>
      </c>
      <c r="AP477">
        <v>1</v>
      </c>
      <c r="AQ477">
        <v>0</v>
      </c>
      <c r="AR477">
        <v>0</v>
      </c>
      <c r="AS477" t="s">
        <v>3</v>
      </c>
      <c r="AT477">
        <v>0.01</v>
      </c>
      <c r="AU477" t="s">
        <v>22</v>
      </c>
      <c r="AV477">
        <v>0</v>
      </c>
      <c r="AW477">
        <v>2</v>
      </c>
      <c r="AX477">
        <v>55891300</v>
      </c>
      <c r="AY477">
        <v>1</v>
      </c>
      <c r="AZ477">
        <v>0</v>
      </c>
      <c r="BA477">
        <v>587</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CV477">
        <v>0</v>
      </c>
      <c r="CW477">
        <v>0</v>
      </c>
      <c r="CX477">
        <f>ROUND(Y477*Source!I1219,9)</f>
        <v>0.01</v>
      </c>
      <c r="CY477">
        <f t="shared" si="245"/>
        <v>387.54</v>
      </c>
      <c r="CZ477">
        <f t="shared" si="246"/>
        <v>16.690000000000001</v>
      </c>
      <c r="DA477">
        <f t="shared" si="247"/>
        <v>23.22</v>
      </c>
      <c r="DB477">
        <f t="shared" si="248"/>
        <v>0.17</v>
      </c>
      <c r="DC477">
        <f t="shared" si="249"/>
        <v>0</v>
      </c>
      <c r="DD477" t="s">
        <v>3</v>
      </c>
      <c r="DE477" t="s">
        <v>3</v>
      </c>
      <c r="DF477">
        <f t="shared" si="250"/>
        <v>3.88</v>
      </c>
      <c r="DG477">
        <f t="shared" si="251"/>
        <v>0</v>
      </c>
      <c r="DH477">
        <f t="shared" si="252"/>
        <v>0</v>
      </c>
      <c r="DI477">
        <f t="shared" si="227"/>
        <v>0</v>
      </c>
      <c r="DJ477">
        <f t="shared" si="253"/>
        <v>3.88</v>
      </c>
      <c r="DK477">
        <v>0</v>
      </c>
      <c r="DL477" t="s">
        <v>3</v>
      </c>
      <c r="DM477">
        <v>0</v>
      </c>
      <c r="DN477" t="s">
        <v>3</v>
      </c>
      <c r="DO477">
        <v>0</v>
      </c>
    </row>
    <row r="478" spans="1:119" x14ac:dyDescent="0.25">
      <c r="A478">
        <f>ROW(Source!A1219)</f>
        <v>1219</v>
      </c>
      <c r="B478">
        <v>55890823</v>
      </c>
      <c r="C478">
        <v>55891295</v>
      </c>
      <c r="D478">
        <v>55459485</v>
      </c>
      <c r="E478">
        <v>1</v>
      </c>
      <c r="F478">
        <v>1</v>
      </c>
      <c r="G478">
        <v>1081</v>
      </c>
      <c r="H478">
        <v>3</v>
      </c>
      <c r="I478" t="s">
        <v>1649</v>
      </c>
      <c r="J478" t="s">
        <v>1650</v>
      </c>
      <c r="K478" t="s">
        <v>1651</v>
      </c>
      <c r="L478">
        <v>1348</v>
      </c>
      <c r="N478">
        <v>1009</v>
      </c>
      <c r="O478" t="s">
        <v>1092</v>
      </c>
      <c r="P478" t="s">
        <v>1092</v>
      </c>
      <c r="Q478">
        <v>1000</v>
      </c>
      <c r="W478">
        <v>0</v>
      </c>
      <c r="X478">
        <v>1193527006</v>
      </c>
      <c r="Y478">
        <f t="shared" si="244"/>
        <v>2.0000000000000002E-5</v>
      </c>
      <c r="AA478">
        <v>120334.08</v>
      </c>
      <c r="AB478">
        <v>0</v>
      </c>
      <c r="AC478">
        <v>0</v>
      </c>
      <c r="AD478">
        <v>0</v>
      </c>
      <c r="AE478">
        <v>17722.25</v>
      </c>
      <c r="AF478">
        <v>0</v>
      </c>
      <c r="AG478">
        <v>0</v>
      </c>
      <c r="AH478">
        <v>0</v>
      </c>
      <c r="AI478">
        <v>6.79</v>
      </c>
      <c r="AJ478">
        <v>1</v>
      </c>
      <c r="AK478">
        <v>1</v>
      </c>
      <c r="AL478">
        <v>1</v>
      </c>
      <c r="AM478">
        <v>2</v>
      </c>
      <c r="AN478">
        <v>0</v>
      </c>
      <c r="AO478">
        <v>1</v>
      </c>
      <c r="AP478">
        <v>1</v>
      </c>
      <c r="AQ478">
        <v>0</v>
      </c>
      <c r="AR478">
        <v>0</v>
      </c>
      <c r="AS478" t="s">
        <v>3</v>
      </c>
      <c r="AT478">
        <v>2.0000000000000002E-5</v>
      </c>
      <c r="AU478" t="s">
        <v>22</v>
      </c>
      <c r="AV478">
        <v>0</v>
      </c>
      <c r="AW478">
        <v>2</v>
      </c>
      <c r="AX478">
        <v>55891301</v>
      </c>
      <c r="AY478">
        <v>1</v>
      </c>
      <c r="AZ478">
        <v>0</v>
      </c>
      <c r="BA478">
        <v>588</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CV478">
        <v>0</v>
      </c>
      <c r="CW478">
        <v>0</v>
      </c>
      <c r="CX478">
        <f>ROUND(Y478*Source!I1219,9)</f>
        <v>2.0000000000000002E-5</v>
      </c>
      <c r="CY478">
        <f t="shared" si="245"/>
        <v>120334.08</v>
      </c>
      <c r="CZ478">
        <f t="shared" si="246"/>
        <v>17722.25</v>
      </c>
      <c r="DA478">
        <f t="shared" si="247"/>
        <v>6.79</v>
      </c>
      <c r="DB478">
        <f t="shared" si="248"/>
        <v>0.35</v>
      </c>
      <c r="DC478">
        <f t="shared" si="249"/>
        <v>0</v>
      </c>
      <c r="DD478" t="s">
        <v>3</v>
      </c>
      <c r="DE478" t="s">
        <v>3</v>
      </c>
      <c r="DF478">
        <f t="shared" si="250"/>
        <v>2.41</v>
      </c>
      <c r="DG478">
        <f t="shared" si="251"/>
        <v>0</v>
      </c>
      <c r="DH478">
        <f t="shared" si="252"/>
        <v>0</v>
      </c>
      <c r="DI478">
        <f t="shared" si="227"/>
        <v>0</v>
      </c>
      <c r="DJ478">
        <f t="shared" si="253"/>
        <v>2.41</v>
      </c>
      <c r="DK478">
        <v>0</v>
      </c>
      <c r="DL478" t="s">
        <v>3</v>
      </c>
      <c r="DM478">
        <v>0</v>
      </c>
      <c r="DN478" t="s">
        <v>3</v>
      </c>
      <c r="DO478">
        <v>0</v>
      </c>
    </row>
    <row r="479" spans="1:119" x14ac:dyDescent="0.25">
      <c r="A479">
        <f>ROW(Source!A1219)</f>
        <v>1219</v>
      </c>
      <c r="B479">
        <v>55890823</v>
      </c>
      <c r="C479">
        <v>55891295</v>
      </c>
      <c r="D479">
        <v>55459189</v>
      </c>
      <c r="E479">
        <v>1</v>
      </c>
      <c r="F479">
        <v>1</v>
      </c>
      <c r="G479">
        <v>1081</v>
      </c>
      <c r="H479">
        <v>3</v>
      </c>
      <c r="I479" t="s">
        <v>1382</v>
      </c>
      <c r="J479" t="s">
        <v>1384</v>
      </c>
      <c r="K479" t="s">
        <v>1383</v>
      </c>
      <c r="L479">
        <v>1348</v>
      </c>
      <c r="N479">
        <v>1009</v>
      </c>
      <c r="O479" t="s">
        <v>1092</v>
      </c>
      <c r="P479" t="s">
        <v>1092</v>
      </c>
      <c r="Q479">
        <v>1000</v>
      </c>
      <c r="W479">
        <v>0</v>
      </c>
      <c r="X479">
        <v>-1932732921</v>
      </c>
      <c r="Y479">
        <f t="shared" si="244"/>
        <v>2.9999999999999997E-4</v>
      </c>
      <c r="AA479">
        <v>94993.67</v>
      </c>
      <c r="AB479">
        <v>0</v>
      </c>
      <c r="AC479">
        <v>0</v>
      </c>
      <c r="AD479">
        <v>0</v>
      </c>
      <c r="AE479">
        <v>24609.759999999998</v>
      </c>
      <c r="AF479">
        <v>0</v>
      </c>
      <c r="AG479">
        <v>0</v>
      </c>
      <c r="AH479">
        <v>0</v>
      </c>
      <c r="AI479">
        <v>3.86</v>
      </c>
      <c r="AJ479">
        <v>1</v>
      </c>
      <c r="AK479">
        <v>1</v>
      </c>
      <c r="AL479">
        <v>1</v>
      </c>
      <c r="AM479">
        <v>0</v>
      </c>
      <c r="AN479">
        <v>0</v>
      </c>
      <c r="AO479">
        <v>0</v>
      </c>
      <c r="AP479">
        <v>1</v>
      </c>
      <c r="AQ479">
        <v>0</v>
      </c>
      <c r="AR479">
        <v>0</v>
      </c>
      <c r="AS479" t="s">
        <v>3</v>
      </c>
      <c r="AT479">
        <v>2.9999999999999997E-4</v>
      </c>
      <c r="AU479" t="s">
        <v>22</v>
      </c>
      <c r="AV479">
        <v>0</v>
      </c>
      <c r="AW479">
        <v>1</v>
      </c>
      <c r="AX479">
        <v>-1</v>
      </c>
      <c r="AY479">
        <v>0</v>
      </c>
      <c r="AZ479">
        <v>0</v>
      </c>
      <c r="BA479" t="s">
        <v>3</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CV479">
        <v>0</v>
      </c>
      <c r="CW479">
        <v>0</v>
      </c>
      <c r="CX479">
        <f>ROUND(Y479*Source!I1219,9)</f>
        <v>2.9999999999999997E-4</v>
      </c>
      <c r="CY479">
        <f t="shared" si="245"/>
        <v>94993.67</v>
      </c>
      <c r="CZ479">
        <f t="shared" si="246"/>
        <v>24609.759999999998</v>
      </c>
      <c r="DA479">
        <f t="shared" si="247"/>
        <v>3.86</v>
      </c>
      <c r="DB479">
        <f t="shared" si="248"/>
        <v>7.38</v>
      </c>
      <c r="DC479">
        <f t="shared" si="249"/>
        <v>0</v>
      </c>
      <c r="DD479" t="s">
        <v>3</v>
      </c>
      <c r="DE479" t="s">
        <v>3</v>
      </c>
      <c r="DF479">
        <f t="shared" si="250"/>
        <v>28.5</v>
      </c>
      <c r="DG479">
        <f t="shared" si="251"/>
        <v>0</v>
      </c>
      <c r="DH479">
        <f t="shared" si="252"/>
        <v>0</v>
      </c>
      <c r="DI479">
        <f t="shared" si="227"/>
        <v>0</v>
      </c>
      <c r="DJ479">
        <f t="shared" si="253"/>
        <v>28.5</v>
      </c>
      <c r="DK479">
        <v>0</v>
      </c>
      <c r="DL479" t="s">
        <v>3</v>
      </c>
      <c r="DM479">
        <v>0</v>
      </c>
      <c r="DN479" t="s">
        <v>3</v>
      </c>
      <c r="DO479">
        <v>0</v>
      </c>
    </row>
    <row r="480" spans="1:119" x14ac:dyDescent="0.25">
      <c r="A480">
        <f>ROW(Source!A1219)</f>
        <v>1219</v>
      </c>
      <c r="B480">
        <v>55890823</v>
      </c>
      <c r="C480">
        <v>55891295</v>
      </c>
      <c r="D480">
        <v>55466000</v>
      </c>
      <c r="E480">
        <v>1</v>
      </c>
      <c r="F480">
        <v>1</v>
      </c>
      <c r="G480">
        <v>1081</v>
      </c>
      <c r="H480">
        <v>3</v>
      </c>
      <c r="I480" t="s">
        <v>1652</v>
      </c>
      <c r="J480" t="s">
        <v>1653</v>
      </c>
      <c r="K480" t="s">
        <v>1654</v>
      </c>
      <c r="L480">
        <v>1355</v>
      </c>
      <c r="N480">
        <v>1010</v>
      </c>
      <c r="O480" t="s">
        <v>40</v>
      </c>
      <c r="P480" t="s">
        <v>40</v>
      </c>
      <c r="Q480">
        <v>100</v>
      </c>
      <c r="W480">
        <v>0</v>
      </c>
      <c r="X480">
        <v>436393287</v>
      </c>
      <c r="Y480">
        <f t="shared" si="244"/>
        <v>0.1</v>
      </c>
      <c r="AA480">
        <v>1555.26</v>
      </c>
      <c r="AB480">
        <v>0</v>
      </c>
      <c r="AC480">
        <v>0</v>
      </c>
      <c r="AD480">
        <v>0</v>
      </c>
      <c r="AE480">
        <v>120.19</v>
      </c>
      <c r="AF480">
        <v>0</v>
      </c>
      <c r="AG480">
        <v>0</v>
      </c>
      <c r="AH480">
        <v>0</v>
      </c>
      <c r="AI480">
        <v>12.94</v>
      </c>
      <c r="AJ480">
        <v>1</v>
      </c>
      <c r="AK480">
        <v>1</v>
      </c>
      <c r="AL480">
        <v>1</v>
      </c>
      <c r="AM480">
        <v>2</v>
      </c>
      <c r="AN480">
        <v>0</v>
      </c>
      <c r="AO480">
        <v>1</v>
      </c>
      <c r="AP480">
        <v>1</v>
      </c>
      <c r="AQ480">
        <v>0</v>
      </c>
      <c r="AR480">
        <v>0</v>
      </c>
      <c r="AS480" t="s">
        <v>3</v>
      </c>
      <c r="AT480">
        <v>0.1</v>
      </c>
      <c r="AU480" t="s">
        <v>22</v>
      </c>
      <c r="AV480">
        <v>0</v>
      </c>
      <c r="AW480">
        <v>2</v>
      </c>
      <c r="AX480">
        <v>55891302</v>
      </c>
      <c r="AY480">
        <v>1</v>
      </c>
      <c r="AZ480">
        <v>0</v>
      </c>
      <c r="BA480">
        <v>589</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CV480">
        <v>0</v>
      </c>
      <c r="CW480">
        <v>0</v>
      </c>
      <c r="CX480">
        <f>ROUND(Y480*Source!I1219,9)</f>
        <v>0.1</v>
      </c>
      <c r="CY480">
        <f t="shared" si="245"/>
        <v>1555.26</v>
      </c>
      <c r="CZ480">
        <f t="shared" si="246"/>
        <v>120.19</v>
      </c>
      <c r="DA480">
        <f t="shared" si="247"/>
        <v>12.94</v>
      </c>
      <c r="DB480">
        <f t="shared" si="248"/>
        <v>12.02</v>
      </c>
      <c r="DC480">
        <f t="shared" si="249"/>
        <v>0</v>
      </c>
      <c r="DD480" t="s">
        <v>3</v>
      </c>
      <c r="DE480" t="s">
        <v>3</v>
      </c>
      <c r="DF480">
        <f t="shared" si="250"/>
        <v>155.53</v>
      </c>
      <c r="DG480">
        <f t="shared" si="251"/>
        <v>0</v>
      </c>
      <c r="DH480">
        <f t="shared" si="252"/>
        <v>0</v>
      </c>
      <c r="DI480">
        <f t="shared" si="227"/>
        <v>0</v>
      </c>
      <c r="DJ480">
        <f t="shared" si="253"/>
        <v>155.53</v>
      </c>
      <c r="DK480">
        <v>0</v>
      </c>
      <c r="DL480" t="s">
        <v>3</v>
      </c>
      <c r="DM480">
        <v>0</v>
      </c>
      <c r="DN480" t="s">
        <v>3</v>
      </c>
      <c r="DO480">
        <v>0</v>
      </c>
    </row>
    <row r="481" spans="1:119" x14ac:dyDescent="0.25">
      <c r="A481">
        <f>ROW(Source!A1219)</f>
        <v>1219</v>
      </c>
      <c r="B481">
        <v>55890823</v>
      </c>
      <c r="C481">
        <v>55891295</v>
      </c>
      <c r="D481">
        <v>55459793</v>
      </c>
      <c r="E481">
        <v>1</v>
      </c>
      <c r="F481">
        <v>1</v>
      </c>
      <c r="G481">
        <v>1081</v>
      </c>
      <c r="H481">
        <v>3</v>
      </c>
      <c r="I481" t="s">
        <v>1655</v>
      </c>
      <c r="J481" t="s">
        <v>1656</v>
      </c>
      <c r="K481" t="s">
        <v>1657</v>
      </c>
      <c r="L481">
        <v>1348</v>
      </c>
      <c r="N481">
        <v>1009</v>
      </c>
      <c r="O481" t="s">
        <v>1092</v>
      </c>
      <c r="P481" t="s">
        <v>1092</v>
      </c>
      <c r="Q481">
        <v>1000</v>
      </c>
      <c r="W481">
        <v>0</v>
      </c>
      <c r="X481">
        <v>-761454284</v>
      </c>
      <c r="Y481">
        <f t="shared" si="244"/>
        <v>6.0000000000000002E-5</v>
      </c>
      <c r="AA481">
        <v>1930745.04</v>
      </c>
      <c r="AB481">
        <v>0</v>
      </c>
      <c r="AC481">
        <v>0</v>
      </c>
      <c r="AD481">
        <v>0</v>
      </c>
      <c r="AE481">
        <v>64123.05</v>
      </c>
      <c r="AF481">
        <v>0</v>
      </c>
      <c r="AG481">
        <v>0</v>
      </c>
      <c r="AH481">
        <v>0</v>
      </c>
      <c r="AI481">
        <v>30.11</v>
      </c>
      <c r="AJ481">
        <v>1</v>
      </c>
      <c r="AK481">
        <v>1</v>
      </c>
      <c r="AL481">
        <v>1</v>
      </c>
      <c r="AM481">
        <v>2</v>
      </c>
      <c r="AN481">
        <v>0</v>
      </c>
      <c r="AO481">
        <v>1</v>
      </c>
      <c r="AP481">
        <v>1</v>
      </c>
      <c r="AQ481">
        <v>0</v>
      </c>
      <c r="AR481">
        <v>0</v>
      </c>
      <c r="AS481" t="s">
        <v>3</v>
      </c>
      <c r="AT481">
        <v>6.0000000000000002E-5</v>
      </c>
      <c r="AU481" t="s">
        <v>22</v>
      </c>
      <c r="AV481">
        <v>0</v>
      </c>
      <c r="AW481">
        <v>2</v>
      </c>
      <c r="AX481">
        <v>55891303</v>
      </c>
      <c r="AY481">
        <v>1</v>
      </c>
      <c r="AZ481">
        <v>0</v>
      </c>
      <c r="BA481">
        <v>590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CV481">
        <v>0</v>
      </c>
      <c r="CW481">
        <v>0</v>
      </c>
      <c r="CX481">
        <f>ROUND(Y481*Source!I1219,9)</f>
        <v>6.0000000000000002E-5</v>
      </c>
      <c r="CY481">
        <f t="shared" si="245"/>
        <v>1930745.04</v>
      </c>
      <c r="CZ481">
        <f t="shared" si="246"/>
        <v>64123.05</v>
      </c>
      <c r="DA481">
        <f t="shared" si="247"/>
        <v>30.11</v>
      </c>
      <c r="DB481">
        <f t="shared" si="248"/>
        <v>3.85</v>
      </c>
      <c r="DC481">
        <f t="shared" si="249"/>
        <v>0</v>
      </c>
      <c r="DD481" t="s">
        <v>3</v>
      </c>
      <c r="DE481" t="s">
        <v>3</v>
      </c>
      <c r="DF481">
        <f t="shared" si="250"/>
        <v>115.84</v>
      </c>
      <c r="DG481">
        <f t="shared" si="251"/>
        <v>0</v>
      </c>
      <c r="DH481">
        <f t="shared" si="252"/>
        <v>0</v>
      </c>
      <c r="DI481">
        <f t="shared" si="227"/>
        <v>0</v>
      </c>
      <c r="DJ481">
        <f t="shared" si="253"/>
        <v>115.84</v>
      </c>
      <c r="DK481">
        <v>0</v>
      </c>
      <c r="DL481" t="s">
        <v>3</v>
      </c>
      <c r="DM481">
        <v>0</v>
      </c>
      <c r="DN481" t="s">
        <v>3</v>
      </c>
      <c r="DO481">
        <v>0</v>
      </c>
    </row>
    <row r="482" spans="1:119" x14ac:dyDescent="0.25">
      <c r="A482">
        <f>ROW(Source!A1219)</f>
        <v>1219</v>
      </c>
      <c r="B482">
        <v>55890823</v>
      </c>
      <c r="C482">
        <v>55891295</v>
      </c>
      <c r="D482">
        <v>55459801</v>
      </c>
      <c r="E482">
        <v>1</v>
      </c>
      <c r="F482">
        <v>1</v>
      </c>
      <c r="G482">
        <v>1081</v>
      </c>
      <c r="H482">
        <v>3</v>
      </c>
      <c r="I482" t="s">
        <v>1658</v>
      </c>
      <c r="J482" t="s">
        <v>1659</v>
      </c>
      <c r="K482" t="s">
        <v>1660</v>
      </c>
      <c r="L482">
        <v>1348</v>
      </c>
      <c r="N482">
        <v>1009</v>
      </c>
      <c r="O482" t="s">
        <v>1092</v>
      </c>
      <c r="P482" t="s">
        <v>1092</v>
      </c>
      <c r="Q482">
        <v>1000</v>
      </c>
      <c r="W482">
        <v>0</v>
      </c>
      <c r="X482">
        <v>-148386787</v>
      </c>
      <c r="Y482">
        <f t="shared" si="244"/>
        <v>1E-4</v>
      </c>
      <c r="AA482">
        <v>1195057.17</v>
      </c>
      <c r="AB482">
        <v>0</v>
      </c>
      <c r="AC482">
        <v>0</v>
      </c>
      <c r="AD482">
        <v>0</v>
      </c>
      <c r="AE482">
        <v>81241.14</v>
      </c>
      <c r="AF482">
        <v>0</v>
      </c>
      <c r="AG482">
        <v>0</v>
      </c>
      <c r="AH482">
        <v>0</v>
      </c>
      <c r="AI482">
        <v>14.71</v>
      </c>
      <c r="AJ482">
        <v>1</v>
      </c>
      <c r="AK482">
        <v>1</v>
      </c>
      <c r="AL482">
        <v>1</v>
      </c>
      <c r="AM482">
        <v>2</v>
      </c>
      <c r="AN482">
        <v>0</v>
      </c>
      <c r="AO482">
        <v>1</v>
      </c>
      <c r="AP482">
        <v>1</v>
      </c>
      <c r="AQ482">
        <v>0</v>
      </c>
      <c r="AR482">
        <v>0</v>
      </c>
      <c r="AS482" t="s">
        <v>3</v>
      </c>
      <c r="AT482">
        <v>1E-4</v>
      </c>
      <c r="AU482" t="s">
        <v>22</v>
      </c>
      <c r="AV482">
        <v>0</v>
      </c>
      <c r="AW482">
        <v>2</v>
      </c>
      <c r="AX482">
        <v>55891304</v>
      </c>
      <c r="AY482">
        <v>1</v>
      </c>
      <c r="AZ482">
        <v>0</v>
      </c>
      <c r="BA482">
        <v>591</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CV482">
        <v>0</v>
      </c>
      <c r="CW482">
        <v>0</v>
      </c>
      <c r="CX482">
        <f>ROUND(Y482*Source!I1219,9)</f>
        <v>1E-4</v>
      </c>
      <c r="CY482">
        <f t="shared" si="245"/>
        <v>1195057.17</v>
      </c>
      <c r="CZ482">
        <f t="shared" si="246"/>
        <v>81241.14</v>
      </c>
      <c r="DA482">
        <f t="shared" si="247"/>
        <v>14.71</v>
      </c>
      <c r="DB482">
        <f t="shared" si="248"/>
        <v>8.1199999999999992</v>
      </c>
      <c r="DC482">
        <f t="shared" si="249"/>
        <v>0</v>
      </c>
      <c r="DD482" t="s">
        <v>3</v>
      </c>
      <c r="DE482" t="s">
        <v>3</v>
      </c>
      <c r="DF482">
        <f t="shared" si="250"/>
        <v>119.51</v>
      </c>
      <c r="DG482">
        <f t="shared" si="251"/>
        <v>0</v>
      </c>
      <c r="DH482">
        <f t="shared" si="252"/>
        <v>0</v>
      </c>
      <c r="DI482">
        <f t="shared" si="227"/>
        <v>0</v>
      </c>
      <c r="DJ482">
        <f t="shared" si="253"/>
        <v>119.51</v>
      </c>
      <c r="DK482">
        <v>0</v>
      </c>
      <c r="DL482" t="s">
        <v>3</v>
      </c>
      <c r="DM482">
        <v>0</v>
      </c>
      <c r="DN482" t="s">
        <v>3</v>
      </c>
      <c r="DO482">
        <v>0</v>
      </c>
    </row>
    <row r="483" spans="1:119" x14ac:dyDescent="0.25">
      <c r="A483">
        <f>ROW(Source!A1219)</f>
        <v>1219</v>
      </c>
      <c r="B483">
        <v>55890823</v>
      </c>
      <c r="C483">
        <v>55891295</v>
      </c>
      <c r="D483">
        <v>55482166</v>
      </c>
      <c r="E483">
        <v>1</v>
      </c>
      <c r="F483">
        <v>1</v>
      </c>
      <c r="G483">
        <v>1081</v>
      </c>
      <c r="H483">
        <v>3</v>
      </c>
      <c r="I483" t="s">
        <v>1572</v>
      </c>
      <c r="J483" t="s">
        <v>1573</v>
      </c>
      <c r="K483" t="s">
        <v>1574</v>
      </c>
      <c r="L483">
        <v>1301</v>
      </c>
      <c r="N483">
        <v>1003</v>
      </c>
      <c r="O483" t="s">
        <v>769</v>
      </c>
      <c r="P483" t="s">
        <v>769</v>
      </c>
      <c r="Q483">
        <v>1</v>
      </c>
      <c r="W483">
        <v>0</v>
      </c>
      <c r="X483">
        <v>876831867</v>
      </c>
      <c r="Y483">
        <f t="shared" si="244"/>
        <v>5.91</v>
      </c>
      <c r="AA483">
        <v>4.76</v>
      </c>
      <c r="AB483">
        <v>0</v>
      </c>
      <c r="AC483">
        <v>0</v>
      </c>
      <c r="AD483">
        <v>0</v>
      </c>
      <c r="AE483">
        <v>0.69</v>
      </c>
      <c r="AF483">
        <v>0</v>
      </c>
      <c r="AG483">
        <v>0</v>
      </c>
      <c r="AH483">
        <v>0</v>
      </c>
      <c r="AI483">
        <v>6.9</v>
      </c>
      <c r="AJ483">
        <v>1</v>
      </c>
      <c r="AK483">
        <v>1</v>
      </c>
      <c r="AL483">
        <v>1</v>
      </c>
      <c r="AM483">
        <v>2</v>
      </c>
      <c r="AN483">
        <v>0</v>
      </c>
      <c r="AO483">
        <v>1</v>
      </c>
      <c r="AP483">
        <v>1</v>
      </c>
      <c r="AQ483">
        <v>0</v>
      </c>
      <c r="AR483">
        <v>0</v>
      </c>
      <c r="AS483" t="s">
        <v>3</v>
      </c>
      <c r="AT483">
        <v>5.91</v>
      </c>
      <c r="AU483" t="s">
        <v>22</v>
      </c>
      <c r="AV483">
        <v>0</v>
      </c>
      <c r="AW483">
        <v>2</v>
      </c>
      <c r="AX483">
        <v>55891305</v>
      </c>
      <c r="AY483">
        <v>1</v>
      </c>
      <c r="AZ483">
        <v>0</v>
      </c>
      <c r="BA483">
        <v>592</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CV483">
        <v>0</v>
      </c>
      <c r="CW483">
        <v>0</v>
      </c>
      <c r="CX483">
        <f>ROUND(Y483*Source!I1219,9)</f>
        <v>5.91</v>
      </c>
      <c r="CY483">
        <f t="shared" si="245"/>
        <v>4.76</v>
      </c>
      <c r="CZ483">
        <f t="shared" si="246"/>
        <v>0.69</v>
      </c>
      <c r="DA483">
        <f t="shared" si="247"/>
        <v>6.9</v>
      </c>
      <c r="DB483">
        <f t="shared" si="248"/>
        <v>4.08</v>
      </c>
      <c r="DC483">
        <f t="shared" si="249"/>
        <v>0</v>
      </c>
      <c r="DD483" t="s">
        <v>3</v>
      </c>
      <c r="DE483" t="s">
        <v>3</v>
      </c>
      <c r="DF483">
        <f t="shared" si="250"/>
        <v>28.13</v>
      </c>
      <c r="DG483">
        <f t="shared" si="251"/>
        <v>0</v>
      </c>
      <c r="DH483">
        <f t="shared" si="252"/>
        <v>0</v>
      </c>
      <c r="DI483">
        <f t="shared" si="227"/>
        <v>0</v>
      </c>
      <c r="DJ483">
        <f t="shared" si="253"/>
        <v>28.13</v>
      </c>
      <c r="DK483">
        <v>0</v>
      </c>
      <c r="DL483" t="s">
        <v>3</v>
      </c>
      <c r="DM483">
        <v>0</v>
      </c>
      <c r="DN483" t="s">
        <v>3</v>
      </c>
      <c r="DO483">
        <v>0</v>
      </c>
    </row>
    <row r="484" spans="1:119" x14ac:dyDescent="0.25">
      <c r="A484">
        <f>ROW(Source!A1219)</f>
        <v>1219</v>
      </c>
      <c r="B484">
        <v>55890823</v>
      </c>
      <c r="C484">
        <v>55891295</v>
      </c>
      <c r="D484">
        <v>55482233</v>
      </c>
      <c r="E484">
        <v>1</v>
      </c>
      <c r="F484">
        <v>1</v>
      </c>
      <c r="G484">
        <v>1081</v>
      </c>
      <c r="H484">
        <v>3</v>
      </c>
      <c r="I484" t="s">
        <v>1661</v>
      </c>
      <c r="J484" t="s">
        <v>1662</v>
      </c>
      <c r="K484" t="s">
        <v>1663</v>
      </c>
      <c r="L484">
        <v>1346</v>
      </c>
      <c r="N484">
        <v>1009</v>
      </c>
      <c r="O484" t="s">
        <v>222</v>
      </c>
      <c r="P484" t="s">
        <v>222</v>
      </c>
      <c r="Q484">
        <v>1</v>
      </c>
      <c r="W484">
        <v>0</v>
      </c>
      <c r="X484">
        <v>1566362712</v>
      </c>
      <c r="Y484">
        <f t="shared" si="244"/>
        <v>0.02</v>
      </c>
      <c r="AA484">
        <v>3047.23</v>
      </c>
      <c r="AB484">
        <v>0</v>
      </c>
      <c r="AC484">
        <v>0</v>
      </c>
      <c r="AD484">
        <v>0</v>
      </c>
      <c r="AE484">
        <v>493.08</v>
      </c>
      <c r="AF484">
        <v>0</v>
      </c>
      <c r="AG484">
        <v>0</v>
      </c>
      <c r="AH484">
        <v>0</v>
      </c>
      <c r="AI484">
        <v>6.18</v>
      </c>
      <c r="AJ484">
        <v>1</v>
      </c>
      <c r="AK484">
        <v>1</v>
      </c>
      <c r="AL484">
        <v>1</v>
      </c>
      <c r="AM484">
        <v>2</v>
      </c>
      <c r="AN484">
        <v>0</v>
      </c>
      <c r="AO484">
        <v>1</v>
      </c>
      <c r="AP484">
        <v>1</v>
      </c>
      <c r="AQ484">
        <v>0</v>
      </c>
      <c r="AR484">
        <v>0</v>
      </c>
      <c r="AS484" t="s">
        <v>3</v>
      </c>
      <c r="AT484">
        <v>0.02</v>
      </c>
      <c r="AU484" t="s">
        <v>22</v>
      </c>
      <c r="AV484">
        <v>0</v>
      </c>
      <c r="AW484">
        <v>2</v>
      </c>
      <c r="AX484">
        <v>55891306</v>
      </c>
      <c r="AY484">
        <v>1</v>
      </c>
      <c r="AZ484">
        <v>0</v>
      </c>
      <c r="BA484">
        <v>593</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CV484">
        <v>0</v>
      </c>
      <c r="CW484">
        <v>0</v>
      </c>
      <c r="CX484">
        <f>ROUND(Y484*Source!I1219,9)</f>
        <v>0.02</v>
      </c>
      <c r="CY484">
        <f t="shared" si="245"/>
        <v>3047.23</v>
      </c>
      <c r="CZ484">
        <f t="shared" si="246"/>
        <v>493.08</v>
      </c>
      <c r="DA484">
        <f t="shared" si="247"/>
        <v>6.18</v>
      </c>
      <c r="DB484">
        <f t="shared" si="248"/>
        <v>9.86</v>
      </c>
      <c r="DC484">
        <f t="shared" si="249"/>
        <v>0</v>
      </c>
      <c r="DD484" t="s">
        <v>3</v>
      </c>
      <c r="DE484" t="s">
        <v>3</v>
      </c>
      <c r="DF484">
        <f t="shared" si="250"/>
        <v>60.94</v>
      </c>
      <c r="DG484">
        <f t="shared" si="251"/>
        <v>0</v>
      </c>
      <c r="DH484">
        <f t="shared" si="252"/>
        <v>0</v>
      </c>
      <c r="DI484">
        <f t="shared" si="227"/>
        <v>0</v>
      </c>
      <c r="DJ484">
        <f t="shared" si="253"/>
        <v>60.94</v>
      </c>
      <c r="DK484">
        <v>0</v>
      </c>
      <c r="DL484" t="s">
        <v>3</v>
      </c>
      <c r="DM484">
        <v>0</v>
      </c>
      <c r="DN484" t="s">
        <v>3</v>
      </c>
      <c r="DO484">
        <v>0</v>
      </c>
    </row>
    <row r="485" spans="1:119" x14ac:dyDescent="0.25">
      <c r="A485">
        <f>ROW(Source!A1219)</f>
        <v>1219</v>
      </c>
      <c r="B485">
        <v>55890823</v>
      </c>
      <c r="C485">
        <v>55891295</v>
      </c>
      <c r="D485">
        <v>55482234</v>
      </c>
      <c r="E485">
        <v>1</v>
      </c>
      <c r="F485">
        <v>1</v>
      </c>
      <c r="G485">
        <v>1081</v>
      </c>
      <c r="H485">
        <v>3</v>
      </c>
      <c r="I485" t="s">
        <v>1386</v>
      </c>
      <c r="J485" t="s">
        <v>1388</v>
      </c>
      <c r="K485" t="s">
        <v>1387</v>
      </c>
      <c r="L485">
        <v>1354</v>
      </c>
      <c r="N485">
        <v>1010</v>
      </c>
      <c r="O485" t="s">
        <v>266</v>
      </c>
      <c r="P485" t="s">
        <v>266</v>
      </c>
      <c r="Q485">
        <v>1</v>
      </c>
      <c r="W485">
        <v>0</v>
      </c>
      <c r="X485">
        <v>-1446611938</v>
      </c>
      <c r="Y485">
        <f t="shared" si="244"/>
        <v>10</v>
      </c>
      <c r="AA485">
        <v>2.17</v>
      </c>
      <c r="AB485">
        <v>0</v>
      </c>
      <c r="AC485">
        <v>0</v>
      </c>
      <c r="AD485">
        <v>0</v>
      </c>
      <c r="AE485">
        <v>0.25</v>
      </c>
      <c r="AF485">
        <v>0</v>
      </c>
      <c r="AG485">
        <v>0</v>
      </c>
      <c r="AH485">
        <v>0</v>
      </c>
      <c r="AI485">
        <v>8.68</v>
      </c>
      <c r="AJ485">
        <v>1</v>
      </c>
      <c r="AK485">
        <v>1</v>
      </c>
      <c r="AL485">
        <v>1</v>
      </c>
      <c r="AM485">
        <v>0</v>
      </c>
      <c r="AN485">
        <v>0</v>
      </c>
      <c r="AO485">
        <v>0</v>
      </c>
      <c r="AP485">
        <v>1</v>
      </c>
      <c r="AQ485">
        <v>0</v>
      </c>
      <c r="AR485">
        <v>0</v>
      </c>
      <c r="AS485" t="s">
        <v>3</v>
      </c>
      <c r="AT485">
        <v>10</v>
      </c>
      <c r="AU485" t="s">
        <v>22</v>
      </c>
      <c r="AV485">
        <v>0</v>
      </c>
      <c r="AW485">
        <v>1</v>
      </c>
      <c r="AX485">
        <v>-1</v>
      </c>
      <c r="AY485">
        <v>0</v>
      </c>
      <c r="AZ485">
        <v>0</v>
      </c>
      <c r="BA485" t="s">
        <v>3</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CV485">
        <v>0</v>
      </c>
      <c r="CW485">
        <v>0</v>
      </c>
      <c r="CX485">
        <f>ROUND(Y485*Source!I1219,9)</f>
        <v>10</v>
      </c>
      <c r="CY485">
        <f t="shared" si="245"/>
        <v>2.17</v>
      </c>
      <c r="CZ485">
        <f t="shared" si="246"/>
        <v>0.25</v>
      </c>
      <c r="DA485">
        <f t="shared" si="247"/>
        <v>8.68</v>
      </c>
      <c r="DB485">
        <f t="shared" si="248"/>
        <v>2.5</v>
      </c>
      <c r="DC485">
        <f t="shared" si="249"/>
        <v>0</v>
      </c>
      <c r="DD485" t="s">
        <v>3</v>
      </c>
      <c r="DE485" t="s">
        <v>3</v>
      </c>
      <c r="DF485">
        <f t="shared" si="250"/>
        <v>21.7</v>
      </c>
      <c r="DG485">
        <f t="shared" si="251"/>
        <v>0</v>
      </c>
      <c r="DH485">
        <f t="shared" si="252"/>
        <v>0</v>
      </c>
      <c r="DI485">
        <f t="shared" si="227"/>
        <v>0</v>
      </c>
      <c r="DJ485">
        <f t="shared" si="253"/>
        <v>21.7</v>
      </c>
      <c r="DK485">
        <v>0</v>
      </c>
      <c r="DL485" t="s">
        <v>3</v>
      </c>
      <c r="DM485">
        <v>0</v>
      </c>
      <c r="DN485" t="s">
        <v>3</v>
      </c>
      <c r="DO485">
        <v>0</v>
      </c>
    </row>
    <row r="486" spans="1:119" x14ac:dyDescent="0.25">
      <c r="A486">
        <f>ROW(Source!A1219)</f>
        <v>1219</v>
      </c>
      <c r="B486">
        <v>55890823</v>
      </c>
      <c r="C486">
        <v>55891295</v>
      </c>
      <c r="D486">
        <v>55481799</v>
      </c>
      <c r="E486">
        <v>1</v>
      </c>
      <c r="F486">
        <v>1</v>
      </c>
      <c r="G486">
        <v>1081</v>
      </c>
      <c r="H486">
        <v>3</v>
      </c>
      <c r="I486" t="s">
        <v>1664</v>
      </c>
      <c r="J486" t="s">
        <v>1665</v>
      </c>
      <c r="K486" t="s">
        <v>1666</v>
      </c>
      <c r="L486">
        <v>1355</v>
      </c>
      <c r="N486">
        <v>1010</v>
      </c>
      <c r="O486" t="s">
        <v>40</v>
      </c>
      <c r="P486" t="s">
        <v>40</v>
      </c>
      <c r="Q486">
        <v>100</v>
      </c>
      <c r="W486">
        <v>0</v>
      </c>
      <c r="X486">
        <v>-846071348</v>
      </c>
      <c r="Y486">
        <f t="shared" si="244"/>
        <v>0.04</v>
      </c>
      <c r="AA486">
        <v>2297.17</v>
      </c>
      <c r="AB486">
        <v>0</v>
      </c>
      <c r="AC486">
        <v>0</v>
      </c>
      <c r="AD486">
        <v>0</v>
      </c>
      <c r="AE486">
        <v>413.16</v>
      </c>
      <c r="AF486">
        <v>0</v>
      </c>
      <c r="AG486">
        <v>0</v>
      </c>
      <c r="AH486">
        <v>0</v>
      </c>
      <c r="AI486">
        <v>5.56</v>
      </c>
      <c r="AJ486">
        <v>1</v>
      </c>
      <c r="AK486">
        <v>1</v>
      </c>
      <c r="AL486">
        <v>1</v>
      </c>
      <c r="AM486">
        <v>2</v>
      </c>
      <c r="AN486">
        <v>0</v>
      </c>
      <c r="AO486">
        <v>1</v>
      </c>
      <c r="AP486">
        <v>1</v>
      </c>
      <c r="AQ486">
        <v>0</v>
      </c>
      <c r="AR486">
        <v>0</v>
      </c>
      <c r="AS486" t="s">
        <v>3</v>
      </c>
      <c r="AT486">
        <v>0.04</v>
      </c>
      <c r="AU486" t="s">
        <v>22</v>
      </c>
      <c r="AV486">
        <v>0</v>
      </c>
      <c r="AW486">
        <v>2</v>
      </c>
      <c r="AX486">
        <v>55891307</v>
      </c>
      <c r="AY486">
        <v>1</v>
      </c>
      <c r="AZ486">
        <v>0</v>
      </c>
      <c r="BA486">
        <v>594</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CV486">
        <v>0</v>
      </c>
      <c r="CW486">
        <v>0</v>
      </c>
      <c r="CX486">
        <f>ROUND(Y486*Source!I1219,9)</f>
        <v>0.04</v>
      </c>
      <c r="CY486">
        <f t="shared" si="245"/>
        <v>2297.17</v>
      </c>
      <c r="CZ486">
        <f t="shared" si="246"/>
        <v>413.16</v>
      </c>
      <c r="DA486">
        <f t="shared" si="247"/>
        <v>5.56</v>
      </c>
      <c r="DB486">
        <f t="shared" si="248"/>
        <v>16.53</v>
      </c>
      <c r="DC486">
        <f t="shared" si="249"/>
        <v>0</v>
      </c>
      <c r="DD486" t="s">
        <v>3</v>
      </c>
      <c r="DE486" t="s">
        <v>3</v>
      </c>
      <c r="DF486">
        <f t="shared" si="250"/>
        <v>91.89</v>
      </c>
      <c r="DG486">
        <f t="shared" si="251"/>
        <v>0</v>
      </c>
      <c r="DH486">
        <f t="shared" si="252"/>
        <v>0</v>
      </c>
      <c r="DI486">
        <f t="shared" si="227"/>
        <v>0</v>
      </c>
      <c r="DJ486">
        <f t="shared" si="253"/>
        <v>91.89</v>
      </c>
      <c r="DK486">
        <v>0</v>
      </c>
      <c r="DL486" t="s">
        <v>3</v>
      </c>
      <c r="DM486">
        <v>0</v>
      </c>
      <c r="DN486" t="s">
        <v>3</v>
      </c>
      <c r="DO486">
        <v>0</v>
      </c>
    </row>
    <row r="487" spans="1:119" x14ac:dyDescent="0.25">
      <c r="A487">
        <f>ROW(Source!A1219)</f>
        <v>1219</v>
      </c>
      <c r="B487">
        <v>55890823</v>
      </c>
      <c r="C487">
        <v>55891295</v>
      </c>
      <c r="D487">
        <v>55564620</v>
      </c>
      <c r="E487">
        <v>1</v>
      </c>
      <c r="F487">
        <v>1</v>
      </c>
      <c r="G487">
        <v>1081</v>
      </c>
      <c r="H487">
        <v>3</v>
      </c>
      <c r="I487" t="s">
        <v>1390</v>
      </c>
      <c r="J487" t="s">
        <v>1392</v>
      </c>
      <c r="K487" t="s">
        <v>1391</v>
      </c>
      <c r="L487">
        <v>1354</v>
      </c>
      <c r="N487">
        <v>1010</v>
      </c>
      <c r="O487" t="s">
        <v>266</v>
      </c>
      <c r="P487" t="s">
        <v>266</v>
      </c>
      <c r="Q487">
        <v>1</v>
      </c>
      <c r="W487">
        <v>0</v>
      </c>
      <c r="X487">
        <v>2039210862</v>
      </c>
      <c r="Y487">
        <f>AT487</f>
        <v>1</v>
      </c>
      <c r="AA487">
        <v>22399.02</v>
      </c>
      <c r="AB487">
        <v>0</v>
      </c>
      <c r="AC487">
        <v>0</v>
      </c>
      <c r="AD487">
        <v>0</v>
      </c>
      <c r="AE487">
        <v>3733.17</v>
      </c>
      <c r="AF487">
        <v>0</v>
      </c>
      <c r="AG487">
        <v>0</v>
      </c>
      <c r="AH487">
        <v>0</v>
      </c>
      <c r="AI487">
        <v>6</v>
      </c>
      <c r="AJ487">
        <v>1</v>
      </c>
      <c r="AK487">
        <v>1</v>
      </c>
      <c r="AL487">
        <v>1</v>
      </c>
      <c r="AM487">
        <v>0</v>
      </c>
      <c r="AN487">
        <v>0</v>
      </c>
      <c r="AO487">
        <v>0</v>
      </c>
      <c r="AP487">
        <v>1</v>
      </c>
      <c r="AQ487">
        <v>0</v>
      </c>
      <c r="AR487">
        <v>0</v>
      </c>
      <c r="AS487" t="s">
        <v>3</v>
      </c>
      <c r="AT487">
        <v>1</v>
      </c>
      <c r="AU487" t="s">
        <v>3</v>
      </c>
      <c r="AV487">
        <v>0</v>
      </c>
      <c r="AW487">
        <v>1</v>
      </c>
      <c r="AX487">
        <v>-1</v>
      </c>
      <c r="AY487">
        <v>0</v>
      </c>
      <c r="AZ487">
        <v>0</v>
      </c>
      <c r="BA487" t="s">
        <v>3</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CV487">
        <v>0</v>
      </c>
      <c r="CW487">
        <v>0</v>
      </c>
      <c r="CX487">
        <f>ROUND(Y487*Source!I1219,9)</f>
        <v>1</v>
      </c>
      <c r="CY487">
        <f t="shared" si="245"/>
        <v>22399.02</v>
      </c>
      <c r="CZ487">
        <f t="shared" si="246"/>
        <v>3733.17</v>
      </c>
      <c r="DA487">
        <f t="shared" si="247"/>
        <v>6</v>
      </c>
      <c r="DB487">
        <f>ROUND(ROUND(AT487*CZ487,2),6)</f>
        <v>3733.17</v>
      </c>
      <c r="DC487">
        <f>ROUND(ROUND(AT487*AG487,2),6)</f>
        <v>0</v>
      </c>
      <c r="DD487" t="s">
        <v>3</v>
      </c>
      <c r="DE487" t="s">
        <v>3</v>
      </c>
      <c r="DF487">
        <f t="shared" si="250"/>
        <v>22399.02</v>
      </c>
      <c r="DG487">
        <f t="shared" si="251"/>
        <v>0</v>
      </c>
      <c r="DH487">
        <f t="shared" si="252"/>
        <v>0</v>
      </c>
      <c r="DI487">
        <f t="shared" si="227"/>
        <v>0</v>
      </c>
      <c r="DJ487">
        <f t="shared" si="253"/>
        <v>22399.02</v>
      </c>
      <c r="DK487">
        <v>0</v>
      </c>
      <c r="DL487" t="s">
        <v>3</v>
      </c>
      <c r="DM487">
        <v>0</v>
      </c>
      <c r="DN487" t="s">
        <v>3</v>
      </c>
      <c r="DO487">
        <v>0</v>
      </c>
    </row>
    <row r="488" spans="1:119" x14ac:dyDescent="0.25">
      <c r="A488">
        <f>ROW(Source!A1219)</f>
        <v>1219</v>
      </c>
      <c r="B488">
        <v>55890823</v>
      </c>
      <c r="C488">
        <v>55891295</v>
      </c>
      <c r="D488">
        <v>55424290</v>
      </c>
      <c r="E488">
        <v>1081</v>
      </c>
      <c r="F488">
        <v>1</v>
      </c>
      <c r="G488">
        <v>1081</v>
      </c>
      <c r="H488">
        <v>3</v>
      </c>
      <c r="I488" t="s">
        <v>1667</v>
      </c>
      <c r="J488" t="s">
        <v>3</v>
      </c>
      <c r="K488" t="s">
        <v>1668</v>
      </c>
      <c r="L488">
        <v>1348</v>
      </c>
      <c r="N488">
        <v>1009</v>
      </c>
      <c r="O488" t="s">
        <v>1092</v>
      </c>
      <c r="P488" t="s">
        <v>1092</v>
      </c>
      <c r="Q488">
        <v>1000</v>
      </c>
      <c r="W488">
        <v>0</v>
      </c>
      <c r="X488">
        <v>-783086922</v>
      </c>
      <c r="Y488">
        <f>(AT488*1)</f>
        <v>1E-3</v>
      </c>
      <c r="AA488">
        <v>0</v>
      </c>
      <c r="AB488">
        <v>0</v>
      </c>
      <c r="AC488">
        <v>0</v>
      </c>
      <c r="AD488">
        <v>0</v>
      </c>
      <c r="AE488">
        <v>0</v>
      </c>
      <c r="AF488">
        <v>0</v>
      </c>
      <c r="AG488">
        <v>0</v>
      </c>
      <c r="AH488">
        <v>0</v>
      </c>
      <c r="AI488">
        <v>9.84</v>
      </c>
      <c r="AJ488">
        <v>1</v>
      </c>
      <c r="AK488">
        <v>1</v>
      </c>
      <c r="AL488">
        <v>1</v>
      </c>
      <c r="AM488">
        <v>5</v>
      </c>
      <c r="AN488">
        <v>0</v>
      </c>
      <c r="AO488">
        <v>1</v>
      </c>
      <c r="AP488">
        <v>1</v>
      </c>
      <c r="AQ488">
        <v>0</v>
      </c>
      <c r="AR488">
        <v>0</v>
      </c>
      <c r="AS488" t="s">
        <v>3</v>
      </c>
      <c r="AT488">
        <v>1E-3</v>
      </c>
      <c r="AU488" t="s">
        <v>22</v>
      </c>
      <c r="AV488">
        <v>0</v>
      </c>
      <c r="AW488">
        <v>2</v>
      </c>
      <c r="AX488">
        <v>55891311</v>
      </c>
      <c r="AY488">
        <v>1</v>
      </c>
      <c r="AZ488">
        <v>0</v>
      </c>
      <c r="BA488">
        <v>598</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CV488">
        <v>0</v>
      </c>
      <c r="CW488">
        <v>0</v>
      </c>
      <c r="CX488">
        <f>ROUND(Y488*Source!I1219,9)</f>
        <v>1E-3</v>
      </c>
      <c r="CY488">
        <f t="shared" si="245"/>
        <v>0</v>
      </c>
      <c r="CZ488">
        <f t="shared" si="246"/>
        <v>0</v>
      </c>
      <c r="DA488">
        <f t="shared" si="247"/>
        <v>9.84</v>
      </c>
      <c r="DB488">
        <f>ROUND((ROUND(AT488*CZ488,2)*1),6)</f>
        <v>0</v>
      </c>
      <c r="DC488">
        <f>ROUND((ROUND(AT488*AG488,2)*1),6)</f>
        <v>0</v>
      </c>
      <c r="DD488" t="s">
        <v>3</v>
      </c>
      <c r="DE488" t="s">
        <v>3</v>
      </c>
      <c r="DF488">
        <f t="shared" si="250"/>
        <v>0</v>
      </c>
      <c r="DG488">
        <f t="shared" si="251"/>
        <v>0</v>
      </c>
      <c r="DH488">
        <f t="shared" si="252"/>
        <v>0</v>
      </c>
      <c r="DI488">
        <f t="shared" si="227"/>
        <v>0</v>
      </c>
      <c r="DJ488">
        <f t="shared" si="253"/>
        <v>0</v>
      </c>
      <c r="DK488">
        <v>0</v>
      </c>
      <c r="DL488" t="s">
        <v>3</v>
      </c>
      <c r="DM488">
        <v>0</v>
      </c>
      <c r="DN488" t="s">
        <v>3</v>
      </c>
      <c r="DO488">
        <v>0</v>
      </c>
    </row>
    <row r="489" spans="1:119" x14ac:dyDescent="0.25">
      <c r="A489">
        <f>ROW(Source!A1226)</f>
        <v>1226</v>
      </c>
      <c r="B489">
        <v>54971259</v>
      </c>
      <c r="C489">
        <v>55891315</v>
      </c>
      <c r="D489">
        <v>55424304</v>
      </c>
      <c r="E489">
        <v>1081</v>
      </c>
      <c r="F489">
        <v>1</v>
      </c>
      <c r="G489">
        <v>1081</v>
      </c>
      <c r="H489">
        <v>1</v>
      </c>
      <c r="I489" t="s">
        <v>1552</v>
      </c>
      <c r="J489" t="s">
        <v>3</v>
      </c>
      <c r="K489" t="s">
        <v>1553</v>
      </c>
      <c r="L489">
        <v>1191</v>
      </c>
      <c r="N489">
        <v>1013</v>
      </c>
      <c r="O489" t="s">
        <v>1554</v>
      </c>
      <c r="P489" t="s">
        <v>1554</v>
      </c>
      <c r="Q489">
        <v>1</v>
      </c>
      <c r="W489">
        <v>0</v>
      </c>
      <c r="X489">
        <v>476480486</v>
      </c>
      <c r="Y489">
        <f>(AT489*1.2)</f>
        <v>8.6519999999999992</v>
      </c>
      <c r="AA489">
        <v>0</v>
      </c>
      <c r="AB489">
        <v>0</v>
      </c>
      <c r="AC489">
        <v>0</v>
      </c>
      <c r="AD489">
        <v>0</v>
      </c>
      <c r="AE489">
        <v>0</v>
      </c>
      <c r="AF489">
        <v>0</v>
      </c>
      <c r="AG489">
        <v>0</v>
      </c>
      <c r="AH489">
        <v>0</v>
      </c>
      <c r="AI489">
        <v>1</v>
      </c>
      <c r="AJ489">
        <v>1</v>
      </c>
      <c r="AK489">
        <v>1</v>
      </c>
      <c r="AL489">
        <v>1</v>
      </c>
      <c r="AM489">
        <v>-2</v>
      </c>
      <c r="AN489">
        <v>0</v>
      </c>
      <c r="AO489">
        <v>1</v>
      </c>
      <c r="AP489">
        <v>1</v>
      </c>
      <c r="AQ489">
        <v>0</v>
      </c>
      <c r="AR489">
        <v>0</v>
      </c>
      <c r="AS489" t="s">
        <v>3</v>
      </c>
      <c r="AT489">
        <v>7.21</v>
      </c>
      <c r="AU489" t="s">
        <v>42</v>
      </c>
      <c r="AV489">
        <v>1</v>
      </c>
      <c r="AW489">
        <v>2</v>
      </c>
      <c r="AX489">
        <v>55891316</v>
      </c>
      <c r="AY489">
        <v>1</v>
      </c>
      <c r="AZ489">
        <v>0</v>
      </c>
      <c r="BA489">
        <v>599</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CU489">
        <f>ROUND(AT489*Source!I1226*AH489*AL489,2)</f>
        <v>0</v>
      </c>
      <c r="CV489">
        <f>ROUND(Y489*Source!I1226,9)</f>
        <v>147.084</v>
      </c>
      <c r="CW489">
        <v>0</v>
      </c>
      <c r="CX489">
        <f>ROUND(Y489*Source!I1226,9)</f>
        <v>147.084</v>
      </c>
      <c r="CY489">
        <f>AD489</f>
        <v>0</v>
      </c>
      <c r="CZ489">
        <f>AH489</f>
        <v>0</v>
      </c>
      <c r="DA489">
        <f>AL489</f>
        <v>1</v>
      </c>
      <c r="DB489">
        <f>ROUND((ROUND(AT489*CZ489,2)*1.2),6)</f>
        <v>0</v>
      </c>
      <c r="DC489">
        <f>ROUND((ROUND(AT489*AG489,2)*1.2),6)</f>
        <v>0</v>
      </c>
      <c r="DD489" t="s">
        <v>3</v>
      </c>
      <c r="DE489" t="s">
        <v>3</v>
      </c>
      <c r="DF489">
        <f t="shared" ref="DF489:DF501" si="254">ROUND(ROUND(AE489,2)*CX489,2)</f>
        <v>0</v>
      </c>
      <c r="DG489">
        <f t="shared" si="251"/>
        <v>0</v>
      </c>
      <c r="DH489">
        <f t="shared" si="252"/>
        <v>0</v>
      </c>
      <c r="DI489">
        <f t="shared" si="227"/>
        <v>0</v>
      </c>
      <c r="DJ489">
        <f>DI489</f>
        <v>0</v>
      </c>
      <c r="DK489">
        <v>0</v>
      </c>
      <c r="DL489" t="s">
        <v>3</v>
      </c>
      <c r="DM489">
        <v>0</v>
      </c>
      <c r="DN489" t="s">
        <v>3</v>
      </c>
      <c r="DO489">
        <v>0</v>
      </c>
    </row>
    <row r="490" spans="1:119" x14ac:dyDescent="0.25">
      <c r="A490">
        <f>ROW(Source!A1226)</f>
        <v>1226</v>
      </c>
      <c r="B490">
        <v>54971259</v>
      </c>
      <c r="C490">
        <v>55891315</v>
      </c>
      <c r="D490">
        <v>55490209</v>
      </c>
      <c r="E490">
        <v>1</v>
      </c>
      <c r="F490">
        <v>1</v>
      </c>
      <c r="G490">
        <v>1081</v>
      </c>
      <c r="H490">
        <v>2</v>
      </c>
      <c r="I490" t="s">
        <v>1555</v>
      </c>
      <c r="J490" t="s">
        <v>1556</v>
      </c>
      <c r="K490" t="s">
        <v>1557</v>
      </c>
      <c r="L490">
        <v>1368</v>
      </c>
      <c r="N490">
        <v>1011</v>
      </c>
      <c r="O490" t="s">
        <v>1558</v>
      </c>
      <c r="P490" t="s">
        <v>1558</v>
      </c>
      <c r="Q490">
        <v>1</v>
      </c>
      <c r="W490">
        <v>0</v>
      </c>
      <c r="X490">
        <v>874612079</v>
      </c>
      <c r="Y490">
        <f>(AT490*1.2)</f>
        <v>0.20400000000000001</v>
      </c>
      <c r="AA490">
        <v>0</v>
      </c>
      <c r="AB490">
        <v>87.01</v>
      </c>
      <c r="AC490">
        <v>13.21</v>
      </c>
      <c r="AD490">
        <v>0</v>
      </c>
      <c r="AE490">
        <v>0</v>
      </c>
      <c r="AF490">
        <v>83.1</v>
      </c>
      <c r="AG490">
        <v>12.62</v>
      </c>
      <c r="AH490">
        <v>0</v>
      </c>
      <c r="AI490">
        <v>1</v>
      </c>
      <c r="AJ490">
        <v>1</v>
      </c>
      <c r="AK490">
        <v>1</v>
      </c>
      <c r="AL490">
        <v>1</v>
      </c>
      <c r="AM490">
        <v>-2</v>
      </c>
      <c r="AN490">
        <v>0</v>
      </c>
      <c r="AO490">
        <v>1</v>
      </c>
      <c r="AP490">
        <v>1</v>
      </c>
      <c r="AQ490">
        <v>0</v>
      </c>
      <c r="AR490">
        <v>0</v>
      </c>
      <c r="AS490" t="s">
        <v>3</v>
      </c>
      <c r="AT490">
        <v>0.17</v>
      </c>
      <c r="AU490" t="s">
        <v>42</v>
      </c>
      <c r="AV490">
        <v>0</v>
      </c>
      <c r="AW490">
        <v>2</v>
      </c>
      <c r="AX490">
        <v>55891317</v>
      </c>
      <c r="AY490">
        <v>1</v>
      </c>
      <c r="AZ490">
        <v>0</v>
      </c>
      <c r="BA490">
        <v>600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CV490">
        <v>0</v>
      </c>
      <c r="CW490">
        <f>ROUND(Y490*Source!I1226*DO490,9)</f>
        <v>43.766159999999999</v>
      </c>
      <c r="CX490">
        <f>ROUND(Y490*Source!I1226,9)</f>
        <v>3.468</v>
      </c>
      <c r="CY490">
        <f>AB490</f>
        <v>87.01</v>
      </c>
      <c r="CZ490">
        <f>AF490</f>
        <v>83.1</v>
      </c>
      <c r="DA490">
        <f>AJ490</f>
        <v>1</v>
      </c>
      <c r="DB490">
        <f>ROUND((ROUND(AT490*CZ490,2)*1.2),6)</f>
        <v>16.956</v>
      </c>
      <c r="DC490">
        <f>ROUND((ROUND(AT490*AG490,2)*1.2),6)</f>
        <v>2.58</v>
      </c>
      <c r="DD490" t="s">
        <v>3</v>
      </c>
      <c r="DE490" t="s">
        <v>3</v>
      </c>
      <c r="DF490">
        <f t="shared" si="254"/>
        <v>0</v>
      </c>
      <c r="DG490">
        <f t="shared" si="251"/>
        <v>288.19</v>
      </c>
      <c r="DH490">
        <f t="shared" si="252"/>
        <v>43.77</v>
      </c>
      <c r="DI490">
        <f t="shared" si="227"/>
        <v>0</v>
      </c>
      <c r="DJ490">
        <f>DG490</f>
        <v>288.19</v>
      </c>
      <c r="DK490">
        <v>0</v>
      </c>
      <c r="DL490" t="s">
        <v>1559</v>
      </c>
      <c r="DM490">
        <v>0</v>
      </c>
      <c r="DN490" t="s">
        <v>1554</v>
      </c>
      <c r="DO490">
        <v>12.62</v>
      </c>
    </row>
    <row r="491" spans="1:119" x14ac:dyDescent="0.25">
      <c r="A491">
        <f>ROW(Source!A1226)</f>
        <v>1226</v>
      </c>
      <c r="B491">
        <v>54971259</v>
      </c>
      <c r="C491">
        <v>55891315</v>
      </c>
      <c r="D491">
        <v>55459189</v>
      </c>
      <c r="E491">
        <v>1</v>
      </c>
      <c r="F491">
        <v>1</v>
      </c>
      <c r="G491">
        <v>1081</v>
      </c>
      <c r="H491">
        <v>3</v>
      </c>
      <c r="I491" t="s">
        <v>1382</v>
      </c>
      <c r="J491" t="s">
        <v>1384</v>
      </c>
      <c r="K491" t="s">
        <v>1383</v>
      </c>
      <c r="L491">
        <v>1348</v>
      </c>
      <c r="N491">
        <v>1009</v>
      </c>
      <c r="O491" t="s">
        <v>1092</v>
      </c>
      <c r="P491" t="s">
        <v>1092</v>
      </c>
      <c r="Q491">
        <v>1000</v>
      </c>
      <c r="W491">
        <v>0</v>
      </c>
      <c r="X491">
        <v>-1932732921</v>
      </c>
      <c r="Y491">
        <f t="shared" ref="Y491:Y498" si="255">(AT491*1)</f>
        <v>8.0000000000000004E-4</v>
      </c>
      <c r="AA491">
        <v>24609.759999999998</v>
      </c>
      <c r="AB491">
        <v>0</v>
      </c>
      <c r="AC491">
        <v>0</v>
      </c>
      <c r="AD491">
        <v>0</v>
      </c>
      <c r="AE491">
        <v>24609.759999999998</v>
      </c>
      <c r="AF491">
        <v>0</v>
      </c>
      <c r="AG491">
        <v>0</v>
      </c>
      <c r="AH491">
        <v>0</v>
      </c>
      <c r="AI491">
        <v>1</v>
      </c>
      <c r="AJ491">
        <v>1</v>
      </c>
      <c r="AK491">
        <v>1</v>
      </c>
      <c r="AL491">
        <v>1</v>
      </c>
      <c r="AM491">
        <v>0</v>
      </c>
      <c r="AN491">
        <v>0</v>
      </c>
      <c r="AO491">
        <v>0</v>
      </c>
      <c r="AP491">
        <v>1</v>
      </c>
      <c r="AQ491">
        <v>0</v>
      </c>
      <c r="AR491">
        <v>0</v>
      </c>
      <c r="AS491" t="s">
        <v>3</v>
      </c>
      <c r="AT491">
        <v>8.0000000000000004E-4</v>
      </c>
      <c r="AU491" t="s">
        <v>22</v>
      </c>
      <c r="AV491">
        <v>0</v>
      </c>
      <c r="AW491">
        <v>1</v>
      </c>
      <c r="AX491">
        <v>-1</v>
      </c>
      <c r="AY491">
        <v>0</v>
      </c>
      <c r="AZ491">
        <v>0</v>
      </c>
      <c r="BA491" t="s">
        <v>3</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CV491">
        <v>0</v>
      </c>
      <c r="CW491">
        <v>0</v>
      </c>
      <c r="CX491">
        <f>ROUND(Y491*Source!I1226,9)</f>
        <v>1.3599999999999999E-2</v>
      </c>
      <c r="CY491">
        <f t="shared" ref="CY491:CY499" si="256">AA491</f>
        <v>24609.759999999998</v>
      </c>
      <c r="CZ491">
        <f t="shared" ref="CZ491:CZ499" si="257">AE491</f>
        <v>24609.759999999998</v>
      </c>
      <c r="DA491">
        <f t="shared" ref="DA491:DA499" si="258">AI491</f>
        <v>1</v>
      </c>
      <c r="DB491">
        <f t="shared" ref="DB491:DB498" si="259">ROUND((ROUND(AT491*CZ491,2)*1),6)</f>
        <v>19.690000000000001</v>
      </c>
      <c r="DC491">
        <f t="shared" ref="DC491:DC498" si="260">ROUND((ROUND(AT491*AG491,2)*1),6)</f>
        <v>0</v>
      </c>
      <c r="DD491" t="s">
        <v>3</v>
      </c>
      <c r="DE491" t="s">
        <v>3</v>
      </c>
      <c r="DF491">
        <f t="shared" si="254"/>
        <v>334.69</v>
      </c>
      <c r="DG491">
        <f t="shared" si="251"/>
        <v>0</v>
      </c>
      <c r="DH491">
        <f t="shared" si="252"/>
        <v>0</v>
      </c>
      <c r="DI491">
        <f t="shared" si="227"/>
        <v>0</v>
      </c>
      <c r="DJ491">
        <f t="shared" ref="DJ491:DJ499" si="261">DF491</f>
        <v>334.69</v>
      </c>
      <c r="DK491">
        <v>0</v>
      </c>
      <c r="DL491" t="s">
        <v>3</v>
      </c>
      <c r="DM491">
        <v>0</v>
      </c>
      <c r="DN491" t="s">
        <v>3</v>
      </c>
      <c r="DO491">
        <v>0</v>
      </c>
    </row>
    <row r="492" spans="1:119" x14ac:dyDescent="0.25">
      <c r="A492">
        <f>ROW(Source!A1226)</f>
        <v>1226</v>
      </c>
      <c r="B492">
        <v>54971259</v>
      </c>
      <c r="C492">
        <v>55891315</v>
      </c>
      <c r="D492">
        <v>55482166</v>
      </c>
      <c r="E492">
        <v>1</v>
      </c>
      <c r="F492">
        <v>1</v>
      </c>
      <c r="G492">
        <v>1081</v>
      </c>
      <c r="H492">
        <v>3</v>
      </c>
      <c r="I492" t="s">
        <v>1572</v>
      </c>
      <c r="J492" t="s">
        <v>1573</v>
      </c>
      <c r="K492" t="s">
        <v>1574</v>
      </c>
      <c r="L492">
        <v>1301</v>
      </c>
      <c r="N492">
        <v>1003</v>
      </c>
      <c r="O492" t="s">
        <v>769</v>
      </c>
      <c r="P492" t="s">
        <v>769</v>
      </c>
      <c r="Q492">
        <v>1</v>
      </c>
      <c r="W492">
        <v>0</v>
      </c>
      <c r="X492">
        <v>876831867</v>
      </c>
      <c r="Y492">
        <f t="shared" si="255"/>
        <v>4.43</v>
      </c>
      <c r="AA492">
        <v>0.69</v>
      </c>
      <c r="AB492">
        <v>0</v>
      </c>
      <c r="AC492">
        <v>0</v>
      </c>
      <c r="AD492">
        <v>0</v>
      </c>
      <c r="AE492">
        <v>0.69</v>
      </c>
      <c r="AF492">
        <v>0</v>
      </c>
      <c r="AG492">
        <v>0</v>
      </c>
      <c r="AH492">
        <v>0</v>
      </c>
      <c r="AI492">
        <v>1</v>
      </c>
      <c r="AJ492">
        <v>1</v>
      </c>
      <c r="AK492">
        <v>1</v>
      </c>
      <c r="AL492">
        <v>1</v>
      </c>
      <c r="AM492">
        <v>-2</v>
      </c>
      <c r="AN492">
        <v>0</v>
      </c>
      <c r="AO492">
        <v>1</v>
      </c>
      <c r="AP492">
        <v>1</v>
      </c>
      <c r="AQ492">
        <v>0</v>
      </c>
      <c r="AR492">
        <v>0</v>
      </c>
      <c r="AS492" t="s">
        <v>3</v>
      </c>
      <c r="AT492">
        <v>4.43</v>
      </c>
      <c r="AU492" t="s">
        <v>22</v>
      </c>
      <c r="AV492">
        <v>0</v>
      </c>
      <c r="AW492">
        <v>2</v>
      </c>
      <c r="AX492">
        <v>55891318</v>
      </c>
      <c r="AY492">
        <v>1</v>
      </c>
      <c r="AZ492">
        <v>0</v>
      </c>
      <c r="BA492">
        <v>601</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CV492">
        <v>0</v>
      </c>
      <c r="CW492">
        <v>0</v>
      </c>
      <c r="CX492">
        <f>ROUND(Y492*Source!I1226,9)</f>
        <v>75.31</v>
      </c>
      <c r="CY492">
        <f t="shared" si="256"/>
        <v>0.69</v>
      </c>
      <c r="CZ492">
        <f t="shared" si="257"/>
        <v>0.69</v>
      </c>
      <c r="DA492">
        <f t="shared" si="258"/>
        <v>1</v>
      </c>
      <c r="DB492">
        <f t="shared" si="259"/>
        <v>3.06</v>
      </c>
      <c r="DC492">
        <f t="shared" si="260"/>
        <v>0</v>
      </c>
      <c r="DD492" t="s">
        <v>3</v>
      </c>
      <c r="DE492" t="s">
        <v>3</v>
      </c>
      <c r="DF492">
        <f t="shared" si="254"/>
        <v>51.96</v>
      </c>
      <c r="DG492">
        <f t="shared" si="251"/>
        <v>0</v>
      </c>
      <c r="DH492">
        <f t="shared" si="252"/>
        <v>0</v>
      </c>
      <c r="DI492">
        <f t="shared" si="227"/>
        <v>0</v>
      </c>
      <c r="DJ492">
        <f t="shared" si="261"/>
        <v>51.96</v>
      </c>
      <c r="DK492">
        <v>0</v>
      </c>
      <c r="DL492" t="s">
        <v>3</v>
      </c>
      <c r="DM492">
        <v>0</v>
      </c>
      <c r="DN492" t="s">
        <v>3</v>
      </c>
      <c r="DO492">
        <v>0</v>
      </c>
    </row>
    <row r="493" spans="1:119" x14ac:dyDescent="0.25">
      <c r="A493">
        <f>ROW(Source!A1226)</f>
        <v>1226</v>
      </c>
      <c r="B493">
        <v>54971259</v>
      </c>
      <c r="C493">
        <v>55891315</v>
      </c>
      <c r="D493">
        <v>55482203</v>
      </c>
      <c r="E493">
        <v>1</v>
      </c>
      <c r="F493">
        <v>1</v>
      </c>
      <c r="G493">
        <v>1081</v>
      </c>
      <c r="H493">
        <v>3</v>
      </c>
      <c r="I493" t="s">
        <v>1404</v>
      </c>
      <c r="J493" t="s">
        <v>1406</v>
      </c>
      <c r="K493" t="s">
        <v>1405</v>
      </c>
      <c r="L493">
        <v>1356</v>
      </c>
      <c r="N493">
        <v>1010</v>
      </c>
      <c r="O493" t="s">
        <v>1355</v>
      </c>
      <c r="P493" t="s">
        <v>1355</v>
      </c>
      <c r="Q493">
        <v>1000</v>
      </c>
      <c r="W493">
        <v>0</v>
      </c>
      <c r="X493">
        <v>474149623</v>
      </c>
      <c r="Y493">
        <f t="shared" si="255"/>
        <v>1.2239999999999999E-2</v>
      </c>
      <c r="AA493">
        <v>226.66</v>
      </c>
      <c r="AB493">
        <v>0</v>
      </c>
      <c r="AC493">
        <v>0</v>
      </c>
      <c r="AD493">
        <v>0</v>
      </c>
      <c r="AE493">
        <v>226.66</v>
      </c>
      <c r="AF493">
        <v>0</v>
      </c>
      <c r="AG493">
        <v>0</v>
      </c>
      <c r="AH493">
        <v>0</v>
      </c>
      <c r="AI493">
        <v>1</v>
      </c>
      <c r="AJ493">
        <v>1</v>
      </c>
      <c r="AK493">
        <v>1</v>
      </c>
      <c r="AL493">
        <v>1</v>
      </c>
      <c r="AM493">
        <v>-2</v>
      </c>
      <c r="AN493">
        <v>0</v>
      </c>
      <c r="AO493">
        <v>1</v>
      </c>
      <c r="AP493">
        <v>1</v>
      </c>
      <c r="AQ493">
        <v>0</v>
      </c>
      <c r="AR493">
        <v>0</v>
      </c>
      <c r="AS493" t="s">
        <v>3</v>
      </c>
      <c r="AT493">
        <v>1.2239999999999999E-2</v>
      </c>
      <c r="AU493" t="s">
        <v>22</v>
      </c>
      <c r="AV493">
        <v>0</v>
      </c>
      <c r="AW493">
        <v>2</v>
      </c>
      <c r="AX493">
        <v>55891319</v>
      </c>
      <c r="AY493">
        <v>1</v>
      </c>
      <c r="AZ493">
        <v>0</v>
      </c>
      <c r="BA493">
        <v>602</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CV493">
        <v>0</v>
      </c>
      <c r="CW493">
        <v>0</v>
      </c>
      <c r="CX493">
        <f>ROUND(Y493*Source!I1226,9)</f>
        <v>0.20807999999999999</v>
      </c>
      <c r="CY493">
        <f t="shared" si="256"/>
        <v>226.66</v>
      </c>
      <c r="CZ493">
        <f t="shared" si="257"/>
        <v>226.66</v>
      </c>
      <c r="DA493">
        <f t="shared" si="258"/>
        <v>1</v>
      </c>
      <c r="DB493">
        <f t="shared" si="259"/>
        <v>2.77</v>
      </c>
      <c r="DC493">
        <f t="shared" si="260"/>
        <v>0</v>
      </c>
      <c r="DD493" t="s">
        <v>3</v>
      </c>
      <c r="DE493" t="s">
        <v>3</v>
      </c>
      <c r="DF493">
        <f t="shared" si="254"/>
        <v>47.16</v>
      </c>
      <c r="DG493">
        <f t="shared" si="251"/>
        <v>0</v>
      </c>
      <c r="DH493">
        <f t="shared" si="252"/>
        <v>0</v>
      </c>
      <c r="DI493">
        <f t="shared" si="227"/>
        <v>0</v>
      </c>
      <c r="DJ493">
        <f t="shared" si="261"/>
        <v>47.16</v>
      </c>
      <c r="DK493">
        <v>0</v>
      </c>
      <c r="DL493" t="s">
        <v>3</v>
      </c>
      <c r="DM493">
        <v>0</v>
      </c>
      <c r="DN493" t="s">
        <v>3</v>
      </c>
      <c r="DO493">
        <v>0</v>
      </c>
    </row>
    <row r="494" spans="1:119" x14ac:dyDescent="0.25">
      <c r="A494">
        <f>ROW(Source!A1226)</f>
        <v>1226</v>
      </c>
      <c r="B494">
        <v>54971259</v>
      </c>
      <c r="C494">
        <v>55891315</v>
      </c>
      <c r="D494">
        <v>55482203</v>
      </c>
      <c r="E494">
        <v>1</v>
      </c>
      <c r="F494">
        <v>1</v>
      </c>
      <c r="G494">
        <v>1081</v>
      </c>
      <c r="H494">
        <v>3</v>
      </c>
      <c r="I494" t="s">
        <v>1404</v>
      </c>
      <c r="J494" t="s">
        <v>1406</v>
      </c>
      <c r="K494" t="s">
        <v>1405</v>
      </c>
      <c r="L494">
        <v>1356</v>
      </c>
      <c r="N494">
        <v>1010</v>
      </c>
      <c r="O494" t="s">
        <v>1355</v>
      </c>
      <c r="P494" t="s">
        <v>1355</v>
      </c>
      <c r="Q494">
        <v>1000</v>
      </c>
      <c r="W494">
        <v>0</v>
      </c>
      <c r="X494">
        <v>474149623</v>
      </c>
      <c r="Y494">
        <f t="shared" si="255"/>
        <v>1.0200000000000001E-2</v>
      </c>
      <c r="AA494">
        <v>226.66</v>
      </c>
      <c r="AB494">
        <v>0</v>
      </c>
      <c r="AC494">
        <v>0</v>
      </c>
      <c r="AD494">
        <v>0</v>
      </c>
      <c r="AE494">
        <v>226.66</v>
      </c>
      <c r="AF494">
        <v>0</v>
      </c>
      <c r="AG494">
        <v>0</v>
      </c>
      <c r="AH494">
        <v>0</v>
      </c>
      <c r="AI494">
        <v>1</v>
      </c>
      <c r="AJ494">
        <v>1</v>
      </c>
      <c r="AK494">
        <v>1</v>
      </c>
      <c r="AL494">
        <v>1</v>
      </c>
      <c r="AM494">
        <v>0</v>
      </c>
      <c r="AN494">
        <v>0</v>
      </c>
      <c r="AO494">
        <v>0</v>
      </c>
      <c r="AP494">
        <v>1</v>
      </c>
      <c r="AQ494">
        <v>0</v>
      </c>
      <c r="AR494">
        <v>0</v>
      </c>
      <c r="AS494" t="s">
        <v>3</v>
      </c>
      <c r="AT494">
        <v>1.0200000000000001E-2</v>
      </c>
      <c r="AU494" t="s">
        <v>22</v>
      </c>
      <c r="AV494">
        <v>0</v>
      </c>
      <c r="AW494">
        <v>1</v>
      </c>
      <c r="AX494">
        <v>-1</v>
      </c>
      <c r="AY494">
        <v>0</v>
      </c>
      <c r="AZ494">
        <v>0</v>
      </c>
      <c r="BA494" t="s">
        <v>3</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CV494">
        <v>0</v>
      </c>
      <c r="CW494">
        <v>0</v>
      </c>
      <c r="CX494">
        <f>ROUND(Y494*Source!I1226,9)</f>
        <v>0.1734</v>
      </c>
      <c r="CY494">
        <f t="shared" si="256"/>
        <v>226.66</v>
      </c>
      <c r="CZ494">
        <f t="shared" si="257"/>
        <v>226.66</v>
      </c>
      <c r="DA494">
        <f t="shared" si="258"/>
        <v>1</v>
      </c>
      <c r="DB494">
        <f t="shared" si="259"/>
        <v>2.31</v>
      </c>
      <c r="DC494">
        <f t="shared" si="260"/>
        <v>0</v>
      </c>
      <c r="DD494" t="s">
        <v>3</v>
      </c>
      <c r="DE494" t="s">
        <v>3</v>
      </c>
      <c r="DF494">
        <f t="shared" si="254"/>
        <v>39.299999999999997</v>
      </c>
      <c r="DG494">
        <f t="shared" si="251"/>
        <v>0</v>
      </c>
      <c r="DH494">
        <f t="shared" si="252"/>
        <v>0</v>
      </c>
      <c r="DI494">
        <f t="shared" si="227"/>
        <v>0</v>
      </c>
      <c r="DJ494">
        <f t="shared" si="261"/>
        <v>39.299999999999997</v>
      </c>
      <c r="DK494">
        <v>0</v>
      </c>
      <c r="DL494" t="s">
        <v>3</v>
      </c>
      <c r="DM494">
        <v>0</v>
      </c>
      <c r="DN494" t="s">
        <v>3</v>
      </c>
      <c r="DO494">
        <v>0</v>
      </c>
    </row>
    <row r="495" spans="1:119" x14ac:dyDescent="0.25">
      <c r="A495">
        <f>ROW(Source!A1226)</f>
        <v>1226</v>
      </c>
      <c r="B495">
        <v>54971259</v>
      </c>
      <c r="C495">
        <v>55891315</v>
      </c>
      <c r="D495">
        <v>55482617</v>
      </c>
      <c r="E495">
        <v>1</v>
      </c>
      <c r="F495">
        <v>1</v>
      </c>
      <c r="G495">
        <v>1081</v>
      </c>
      <c r="H495">
        <v>3</v>
      </c>
      <c r="I495" t="s">
        <v>1575</v>
      </c>
      <c r="J495" t="s">
        <v>1576</v>
      </c>
      <c r="K495" t="s">
        <v>1577</v>
      </c>
      <c r="L495">
        <v>1354</v>
      </c>
      <c r="N495">
        <v>1010</v>
      </c>
      <c r="O495" t="s">
        <v>266</v>
      </c>
      <c r="P495" t="s">
        <v>266</v>
      </c>
      <c r="Q495">
        <v>1</v>
      </c>
      <c r="W495">
        <v>0</v>
      </c>
      <c r="X495">
        <v>-1189947653</v>
      </c>
      <c r="Y495">
        <f t="shared" si="255"/>
        <v>1</v>
      </c>
      <c r="AA495">
        <v>14.99</v>
      </c>
      <c r="AB495">
        <v>0</v>
      </c>
      <c r="AC495">
        <v>0</v>
      </c>
      <c r="AD495">
        <v>0</v>
      </c>
      <c r="AE495">
        <v>14.99</v>
      </c>
      <c r="AF495">
        <v>0</v>
      </c>
      <c r="AG495">
        <v>0</v>
      </c>
      <c r="AH495">
        <v>0</v>
      </c>
      <c r="AI495">
        <v>1</v>
      </c>
      <c r="AJ495">
        <v>1</v>
      </c>
      <c r="AK495">
        <v>1</v>
      </c>
      <c r="AL495">
        <v>1</v>
      </c>
      <c r="AM495">
        <v>-2</v>
      </c>
      <c r="AN495">
        <v>0</v>
      </c>
      <c r="AO495">
        <v>1</v>
      </c>
      <c r="AP495">
        <v>1</v>
      </c>
      <c r="AQ495">
        <v>0</v>
      </c>
      <c r="AR495">
        <v>0</v>
      </c>
      <c r="AS495" t="s">
        <v>3</v>
      </c>
      <c r="AT495">
        <v>1</v>
      </c>
      <c r="AU495" t="s">
        <v>22</v>
      </c>
      <c r="AV495">
        <v>0</v>
      </c>
      <c r="AW495">
        <v>2</v>
      </c>
      <c r="AX495">
        <v>55891320</v>
      </c>
      <c r="AY495">
        <v>1</v>
      </c>
      <c r="AZ495">
        <v>0</v>
      </c>
      <c r="BA495">
        <v>603</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CV495">
        <v>0</v>
      </c>
      <c r="CW495">
        <v>0</v>
      </c>
      <c r="CX495">
        <f>ROUND(Y495*Source!I1226,9)</f>
        <v>17</v>
      </c>
      <c r="CY495">
        <f t="shared" si="256"/>
        <v>14.99</v>
      </c>
      <c r="CZ495">
        <f t="shared" si="257"/>
        <v>14.99</v>
      </c>
      <c r="DA495">
        <f t="shared" si="258"/>
        <v>1</v>
      </c>
      <c r="DB495">
        <f t="shared" si="259"/>
        <v>14.99</v>
      </c>
      <c r="DC495">
        <f t="shared" si="260"/>
        <v>0</v>
      </c>
      <c r="DD495" t="s">
        <v>3</v>
      </c>
      <c r="DE495" t="s">
        <v>3</v>
      </c>
      <c r="DF495">
        <f t="shared" si="254"/>
        <v>254.83</v>
      </c>
      <c r="DG495">
        <f t="shared" si="251"/>
        <v>0</v>
      </c>
      <c r="DH495">
        <f t="shared" si="252"/>
        <v>0</v>
      </c>
      <c r="DI495">
        <f t="shared" si="227"/>
        <v>0</v>
      </c>
      <c r="DJ495">
        <f t="shared" si="261"/>
        <v>254.83</v>
      </c>
      <c r="DK495">
        <v>0</v>
      </c>
      <c r="DL495" t="s">
        <v>3</v>
      </c>
      <c r="DM495">
        <v>0</v>
      </c>
      <c r="DN495" t="s">
        <v>3</v>
      </c>
      <c r="DO495">
        <v>0</v>
      </c>
    </row>
    <row r="496" spans="1:119" x14ac:dyDescent="0.25">
      <c r="A496">
        <f>ROW(Source!A1226)</f>
        <v>1226</v>
      </c>
      <c r="B496">
        <v>54971259</v>
      </c>
      <c r="C496">
        <v>55891315</v>
      </c>
      <c r="D496">
        <v>55481830</v>
      </c>
      <c r="E496">
        <v>1</v>
      </c>
      <c r="F496">
        <v>1</v>
      </c>
      <c r="G496">
        <v>1081</v>
      </c>
      <c r="H496">
        <v>3</v>
      </c>
      <c r="I496" t="s">
        <v>1010</v>
      </c>
      <c r="J496" t="s">
        <v>1012</v>
      </c>
      <c r="K496" t="s">
        <v>1011</v>
      </c>
      <c r="L496">
        <v>1354</v>
      </c>
      <c r="N496">
        <v>1010</v>
      </c>
      <c r="O496" t="s">
        <v>266</v>
      </c>
      <c r="P496" t="s">
        <v>266</v>
      </c>
      <c r="Q496">
        <v>1</v>
      </c>
      <c r="W496">
        <v>0</v>
      </c>
      <c r="X496">
        <v>-80693128</v>
      </c>
      <c r="Y496">
        <f t="shared" si="255"/>
        <v>12.24</v>
      </c>
      <c r="AA496">
        <v>3.9</v>
      </c>
      <c r="AB496">
        <v>0</v>
      </c>
      <c r="AC496">
        <v>0</v>
      </c>
      <c r="AD496">
        <v>0</v>
      </c>
      <c r="AE496">
        <v>3.9</v>
      </c>
      <c r="AF496">
        <v>0</v>
      </c>
      <c r="AG496">
        <v>0</v>
      </c>
      <c r="AH496">
        <v>0</v>
      </c>
      <c r="AI496">
        <v>1</v>
      </c>
      <c r="AJ496">
        <v>1</v>
      </c>
      <c r="AK496">
        <v>1</v>
      </c>
      <c r="AL496">
        <v>1</v>
      </c>
      <c r="AM496">
        <v>0</v>
      </c>
      <c r="AN496">
        <v>0</v>
      </c>
      <c r="AO496">
        <v>0</v>
      </c>
      <c r="AP496">
        <v>1</v>
      </c>
      <c r="AQ496">
        <v>0</v>
      </c>
      <c r="AR496">
        <v>0</v>
      </c>
      <c r="AS496" t="s">
        <v>3</v>
      </c>
      <c r="AT496">
        <v>12.24</v>
      </c>
      <c r="AU496" t="s">
        <v>22</v>
      </c>
      <c r="AV496">
        <v>0</v>
      </c>
      <c r="AW496">
        <v>1</v>
      </c>
      <c r="AX496">
        <v>-1</v>
      </c>
      <c r="AY496">
        <v>0</v>
      </c>
      <c r="AZ496">
        <v>0</v>
      </c>
      <c r="BA496" t="s">
        <v>3</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CV496">
        <v>0</v>
      </c>
      <c r="CW496">
        <v>0</v>
      </c>
      <c r="CX496">
        <f>ROUND(Y496*Source!I1226,9)</f>
        <v>208.08</v>
      </c>
      <c r="CY496">
        <f t="shared" si="256"/>
        <v>3.9</v>
      </c>
      <c r="CZ496">
        <f t="shared" si="257"/>
        <v>3.9</v>
      </c>
      <c r="DA496">
        <f t="shared" si="258"/>
        <v>1</v>
      </c>
      <c r="DB496">
        <f t="shared" si="259"/>
        <v>47.74</v>
      </c>
      <c r="DC496">
        <f t="shared" si="260"/>
        <v>0</v>
      </c>
      <c r="DD496" t="s">
        <v>3</v>
      </c>
      <c r="DE496" t="s">
        <v>3</v>
      </c>
      <c r="DF496">
        <f t="shared" si="254"/>
        <v>811.51</v>
      </c>
      <c r="DG496">
        <f t="shared" si="251"/>
        <v>0</v>
      </c>
      <c r="DH496">
        <f t="shared" si="252"/>
        <v>0</v>
      </c>
      <c r="DI496">
        <f t="shared" si="227"/>
        <v>0</v>
      </c>
      <c r="DJ496">
        <f t="shared" si="261"/>
        <v>811.51</v>
      </c>
      <c r="DK496">
        <v>0</v>
      </c>
      <c r="DL496" t="s">
        <v>3</v>
      </c>
      <c r="DM496">
        <v>0</v>
      </c>
      <c r="DN496" t="s">
        <v>3</v>
      </c>
      <c r="DO496">
        <v>0</v>
      </c>
    </row>
    <row r="497" spans="1:119" x14ac:dyDescent="0.25">
      <c r="A497">
        <f>ROW(Source!A1226)</f>
        <v>1226</v>
      </c>
      <c r="B497">
        <v>54971259</v>
      </c>
      <c r="C497">
        <v>55891315</v>
      </c>
      <c r="D497">
        <v>55481864</v>
      </c>
      <c r="E497">
        <v>1</v>
      </c>
      <c r="F497">
        <v>1</v>
      </c>
      <c r="G497">
        <v>1081</v>
      </c>
      <c r="H497">
        <v>3</v>
      </c>
      <c r="I497" t="s">
        <v>1669</v>
      </c>
      <c r="J497" t="s">
        <v>1670</v>
      </c>
      <c r="K497" t="s">
        <v>1671</v>
      </c>
      <c r="L497">
        <v>1301</v>
      </c>
      <c r="N497">
        <v>1003</v>
      </c>
      <c r="O497" t="s">
        <v>769</v>
      </c>
      <c r="P497" t="s">
        <v>769</v>
      </c>
      <c r="Q497">
        <v>1</v>
      </c>
      <c r="W497">
        <v>0</v>
      </c>
      <c r="X497">
        <v>-877267416</v>
      </c>
      <c r="Y497">
        <f t="shared" si="255"/>
        <v>2.88</v>
      </c>
      <c r="AA497">
        <v>0.7</v>
      </c>
      <c r="AB497">
        <v>0</v>
      </c>
      <c r="AC497">
        <v>0</v>
      </c>
      <c r="AD497">
        <v>0</v>
      </c>
      <c r="AE497">
        <v>0.7</v>
      </c>
      <c r="AF497">
        <v>0</v>
      </c>
      <c r="AG497">
        <v>0</v>
      </c>
      <c r="AH497">
        <v>0</v>
      </c>
      <c r="AI497">
        <v>1</v>
      </c>
      <c r="AJ497">
        <v>1</v>
      </c>
      <c r="AK497">
        <v>1</v>
      </c>
      <c r="AL497">
        <v>1</v>
      </c>
      <c r="AM497">
        <v>-2</v>
      </c>
      <c r="AN497">
        <v>0</v>
      </c>
      <c r="AO497">
        <v>1</v>
      </c>
      <c r="AP497">
        <v>1</v>
      </c>
      <c r="AQ497">
        <v>0</v>
      </c>
      <c r="AR497">
        <v>0</v>
      </c>
      <c r="AS497" t="s">
        <v>3</v>
      </c>
      <c r="AT497">
        <v>2.88</v>
      </c>
      <c r="AU497" t="s">
        <v>22</v>
      </c>
      <c r="AV497">
        <v>0</v>
      </c>
      <c r="AW497">
        <v>2</v>
      </c>
      <c r="AX497">
        <v>55891321</v>
      </c>
      <c r="AY497">
        <v>1</v>
      </c>
      <c r="AZ497">
        <v>0</v>
      </c>
      <c r="BA497">
        <v>604</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CV497">
        <v>0</v>
      </c>
      <c r="CW497">
        <v>0</v>
      </c>
      <c r="CX497">
        <f>ROUND(Y497*Source!I1226,9)</f>
        <v>48.96</v>
      </c>
      <c r="CY497">
        <f t="shared" si="256"/>
        <v>0.7</v>
      </c>
      <c r="CZ497">
        <f t="shared" si="257"/>
        <v>0.7</v>
      </c>
      <c r="DA497">
        <f t="shared" si="258"/>
        <v>1</v>
      </c>
      <c r="DB497">
        <f t="shared" si="259"/>
        <v>2.02</v>
      </c>
      <c r="DC497">
        <f t="shared" si="260"/>
        <v>0</v>
      </c>
      <c r="DD497" t="s">
        <v>3</v>
      </c>
      <c r="DE497" t="s">
        <v>3</v>
      </c>
      <c r="DF497">
        <f t="shared" si="254"/>
        <v>34.270000000000003</v>
      </c>
      <c r="DG497">
        <f t="shared" si="251"/>
        <v>0</v>
      </c>
      <c r="DH497">
        <f t="shared" si="252"/>
        <v>0</v>
      </c>
      <c r="DI497">
        <f t="shared" si="227"/>
        <v>0</v>
      </c>
      <c r="DJ497">
        <f t="shared" si="261"/>
        <v>34.270000000000003</v>
      </c>
      <c r="DK497">
        <v>0</v>
      </c>
      <c r="DL497" t="s">
        <v>3</v>
      </c>
      <c r="DM497">
        <v>0</v>
      </c>
      <c r="DN497" t="s">
        <v>3</v>
      </c>
      <c r="DO497">
        <v>0</v>
      </c>
    </row>
    <row r="498" spans="1:119" x14ac:dyDescent="0.25">
      <c r="A498">
        <f>ROW(Source!A1226)</f>
        <v>1226</v>
      </c>
      <c r="B498">
        <v>54971259</v>
      </c>
      <c r="C498">
        <v>55891315</v>
      </c>
      <c r="D498">
        <v>55481866</v>
      </c>
      <c r="E498">
        <v>1</v>
      </c>
      <c r="F498">
        <v>1</v>
      </c>
      <c r="G498">
        <v>1081</v>
      </c>
      <c r="H498">
        <v>3</v>
      </c>
      <c r="I498" t="s">
        <v>1672</v>
      </c>
      <c r="J498" t="s">
        <v>1673</v>
      </c>
      <c r="K498" t="s">
        <v>1674</v>
      </c>
      <c r="L498">
        <v>1356</v>
      </c>
      <c r="N498">
        <v>1010</v>
      </c>
      <c r="O498" t="s">
        <v>1355</v>
      </c>
      <c r="P498" t="s">
        <v>1355</v>
      </c>
      <c r="Q498">
        <v>1000</v>
      </c>
      <c r="W498">
        <v>0</v>
      </c>
      <c r="X498">
        <v>-314125572</v>
      </c>
      <c r="Y498">
        <f t="shared" si="255"/>
        <v>2.4E-2</v>
      </c>
      <c r="AA498">
        <v>6.44</v>
      </c>
      <c r="AB498">
        <v>0</v>
      </c>
      <c r="AC498">
        <v>0</v>
      </c>
      <c r="AD498">
        <v>0</v>
      </c>
      <c r="AE498">
        <v>6.44</v>
      </c>
      <c r="AF498">
        <v>0</v>
      </c>
      <c r="AG498">
        <v>0</v>
      </c>
      <c r="AH498">
        <v>0</v>
      </c>
      <c r="AI498">
        <v>1</v>
      </c>
      <c r="AJ498">
        <v>1</v>
      </c>
      <c r="AK498">
        <v>1</v>
      </c>
      <c r="AL498">
        <v>1</v>
      </c>
      <c r="AM498">
        <v>-2</v>
      </c>
      <c r="AN498">
        <v>0</v>
      </c>
      <c r="AO498">
        <v>1</v>
      </c>
      <c r="AP498">
        <v>1</v>
      </c>
      <c r="AQ498">
        <v>0</v>
      </c>
      <c r="AR498">
        <v>0</v>
      </c>
      <c r="AS498" t="s">
        <v>3</v>
      </c>
      <c r="AT498">
        <v>2.4E-2</v>
      </c>
      <c r="AU498" t="s">
        <v>22</v>
      </c>
      <c r="AV498">
        <v>0</v>
      </c>
      <c r="AW498">
        <v>2</v>
      </c>
      <c r="AX498">
        <v>55891322</v>
      </c>
      <c r="AY498">
        <v>1</v>
      </c>
      <c r="AZ498">
        <v>0</v>
      </c>
      <c r="BA498">
        <v>605</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CV498">
        <v>0</v>
      </c>
      <c r="CW498">
        <v>0</v>
      </c>
      <c r="CX498">
        <f>ROUND(Y498*Source!I1226,9)</f>
        <v>0.40799999999999997</v>
      </c>
      <c r="CY498">
        <f t="shared" si="256"/>
        <v>6.44</v>
      </c>
      <c r="CZ498">
        <f t="shared" si="257"/>
        <v>6.44</v>
      </c>
      <c r="DA498">
        <f t="shared" si="258"/>
        <v>1</v>
      </c>
      <c r="DB498">
        <f t="shared" si="259"/>
        <v>0.15</v>
      </c>
      <c r="DC498">
        <f t="shared" si="260"/>
        <v>0</v>
      </c>
      <c r="DD498" t="s">
        <v>3</v>
      </c>
      <c r="DE498" t="s">
        <v>3</v>
      </c>
      <c r="DF498">
        <f t="shared" si="254"/>
        <v>2.63</v>
      </c>
      <c r="DG498">
        <f t="shared" si="251"/>
        <v>0</v>
      </c>
      <c r="DH498">
        <f t="shared" si="252"/>
        <v>0</v>
      </c>
      <c r="DI498">
        <f t="shared" si="227"/>
        <v>0</v>
      </c>
      <c r="DJ498">
        <f t="shared" si="261"/>
        <v>2.63</v>
      </c>
      <c r="DK498">
        <v>0</v>
      </c>
      <c r="DL498" t="s">
        <v>3</v>
      </c>
      <c r="DM498">
        <v>0</v>
      </c>
      <c r="DN498" t="s">
        <v>3</v>
      </c>
      <c r="DO498">
        <v>0</v>
      </c>
    </row>
    <row r="499" spans="1:119" x14ac:dyDescent="0.25">
      <c r="A499">
        <f>ROW(Source!A1226)</f>
        <v>1226</v>
      </c>
      <c r="B499">
        <v>54971259</v>
      </c>
      <c r="C499">
        <v>55891315</v>
      </c>
      <c r="D499">
        <v>55564621</v>
      </c>
      <c r="E499">
        <v>1</v>
      </c>
      <c r="F499">
        <v>1</v>
      </c>
      <c r="G499">
        <v>1081</v>
      </c>
      <c r="H499">
        <v>3</v>
      </c>
      <c r="I499" t="s">
        <v>1400</v>
      </c>
      <c r="J499" t="s">
        <v>1402</v>
      </c>
      <c r="K499" t="s">
        <v>1401</v>
      </c>
      <c r="L499">
        <v>1354</v>
      </c>
      <c r="N499">
        <v>1010</v>
      </c>
      <c r="O499" t="s">
        <v>266</v>
      </c>
      <c r="P499" t="s">
        <v>266</v>
      </c>
      <c r="Q499">
        <v>1</v>
      </c>
      <c r="W499">
        <v>0</v>
      </c>
      <c r="X499">
        <v>2110553089</v>
      </c>
      <c r="Y499">
        <f>AT499</f>
        <v>1</v>
      </c>
      <c r="AA499">
        <v>512.4</v>
      </c>
      <c r="AB499">
        <v>0</v>
      </c>
      <c r="AC499">
        <v>0</v>
      </c>
      <c r="AD499">
        <v>0</v>
      </c>
      <c r="AE499">
        <v>512.4</v>
      </c>
      <c r="AF499">
        <v>0</v>
      </c>
      <c r="AG499">
        <v>0</v>
      </c>
      <c r="AH499">
        <v>0</v>
      </c>
      <c r="AI499">
        <v>1</v>
      </c>
      <c r="AJ499">
        <v>1</v>
      </c>
      <c r="AK499">
        <v>1</v>
      </c>
      <c r="AL499">
        <v>1</v>
      </c>
      <c r="AM499">
        <v>0</v>
      </c>
      <c r="AN499">
        <v>0</v>
      </c>
      <c r="AO499">
        <v>0</v>
      </c>
      <c r="AP499">
        <v>1</v>
      </c>
      <c r="AQ499">
        <v>0</v>
      </c>
      <c r="AR499">
        <v>0</v>
      </c>
      <c r="AS499" t="s">
        <v>3</v>
      </c>
      <c r="AT499">
        <v>1</v>
      </c>
      <c r="AU499" t="s">
        <v>3</v>
      </c>
      <c r="AV499">
        <v>0</v>
      </c>
      <c r="AW499">
        <v>1</v>
      </c>
      <c r="AX499">
        <v>-1</v>
      </c>
      <c r="AY499">
        <v>0</v>
      </c>
      <c r="AZ499">
        <v>0</v>
      </c>
      <c r="BA499" t="s">
        <v>3</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CV499">
        <v>0</v>
      </c>
      <c r="CW499">
        <v>0</v>
      </c>
      <c r="CX499">
        <f>ROUND(Y499*Source!I1226,9)</f>
        <v>17</v>
      </c>
      <c r="CY499">
        <f t="shared" si="256"/>
        <v>512.4</v>
      </c>
      <c r="CZ499">
        <f t="shared" si="257"/>
        <v>512.4</v>
      </c>
      <c r="DA499">
        <f t="shared" si="258"/>
        <v>1</v>
      </c>
      <c r="DB499">
        <f>ROUND(ROUND(AT499*CZ499,2),6)</f>
        <v>512.4</v>
      </c>
      <c r="DC499">
        <f>ROUND(ROUND(AT499*AG499,2),6)</f>
        <v>0</v>
      </c>
      <c r="DD499" t="s">
        <v>3</v>
      </c>
      <c r="DE499" t="s">
        <v>3</v>
      </c>
      <c r="DF499">
        <f t="shared" si="254"/>
        <v>8710.7999999999993</v>
      </c>
      <c r="DG499">
        <f t="shared" si="251"/>
        <v>0</v>
      </c>
      <c r="DH499">
        <f t="shared" si="252"/>
        <v>0</v>
      </c>
      <c r="DI499">
        <f t="shared" si="227"/>
        <v>0</v>
      </c>
      <c r="DJ499">
        <f t="shared" si="261"/>
        <v>8710.7999999999993</v>
      </c>
      <c r="DK499">
        <v>0</v>
      </c>
      <c r="DL499" t="s">
        <v>3</v>
      </c>
      <c r="DM499">
        <v>0</v>
      </c>
      <c r="DN499" t="s">
        <v>3</v>
      </c>
      <c r="DO499">
        <v>0</v>
      </c>
    </row>
    <row r="500" spans="1:119" x14ac:dyDescent="0.25">
      <c r="A500">
        <f>ROW(Source!A1227)</f>
        <v>1227</v>
      </c>
      <c r="B500">
        <v>55890823</v>
      </c>
      <c r="C500">
        <v>55891315</v>
      </c>
      <c r="D500">
        <v>55424304</v>
      </c>
      <c r="E500">
        <v>1081</v>
      </c>
      <c r="F500">
        <v>1</v>
      </c>
      <c r="G500">
        <v>1081</v>
      </c>
      <c r="H500">
        <v>1</v>
      </c>
      <c r="I500" t="s">
        <v>1552</v>
      </c>
      <c r="J500" t="s">
        <v>3</v>
      </c>
      <c r="K500" t="s">
        <v>1553</v>
      </c>
      <c r="L500">
        <v>1191</v>
      </c>
      <c r="N500">
        <v>1013</v>
      </c>
      <c r="O500" t="s">
        <v>1554</v>
      </c>
      <c r="P500" t="s">
        <v>1554</v>
      </c>
      <c r="Q500">
        <v>1</v>
      </c>
      <c r="W500">
        <v>0</v>
      </c>
      <c r="X500">
        <v>476480486</v>
      </c>
      <c r="Y500">
        <f>(AT500*1.2)</f>
        <v>8.6519999999999992</v>
      </c>
      <c r="AA500">
        <v>0</v>
      </c>
      <c r="AB500">
        <v>0</v>
      </c>
      <c r="AC500">
        <v>0</v>
      </c>
      <c r="AD500">
        <v>0</v>
      </c>
      <c r="AE500">
        <v>0</v>
      </c>
      <c r="AF500">
        <v>0</v>
      </c>
      <c r="AG500">
        <v>0</v>
      </c>
      <c r="AH500">
        <v>0</v>
      </c>
      <c r="AI500">
        <v>1</v>
      </c>
      <c r="AJ500">
        <v>1</v>
      </c>
      <c r="AK500">
        <v>1</v>
      </c>
      <c r="AL500">
        <v>1</v>
      </c>
      <c r="AM500">
        <v>5</v>
      </c>
      <c r="AN500">
        <v>0</v>
      </c>
      <c r="AO500">
        <v>1</v>
      </c>
      <c r="AP500">
        <v>1</v>
      </c>
      <c r="AQ500">
        <v>0</v>
      </c>
      <c r="AR500">
        <v>0</v>
      </c>
      <c r="AS500" t="s">
        <v>3</v>
      </c>
      <c r="AT500">
        <v>7.21</v>
      </c>
      <c r="AU500" t="s">
        <v>42</v>
      </c>
      <c r="AV500">
        <v>1</v>
      </c>
      <c r="AW500">
        <v>2</v>
      </c>
      <c r="AX500">
        <v>55891316</v>
      </c>
      <c r="AY500">
        <v>1</v>
      </c>
      <c r="AZ500">
        <v>0</v>
      </c>
      <c r="BA500">
        <v>610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CU500">
        <f>ROUND(AT500*Source!I1227*AH500*AL500,2)</f>
        <v>0</v>
      </c>
      <c r="CV500">
        <f>ROUND(Y500*Source!I1227,9)</f>
        <v>147.084</v>
      </c>
      <c r="CW500">
        <v>0</v>
      </c>
      <c r="CX500">
        <f>ROUND(Y500*Source!I1227,9)</f>
        <v>147.084</v>
      </c>
      <c r="CY500">
        <f>AD500</f>
        <v>0</v>
      </c>
      <c r="CZ500">
        <f>AH500</f>
        <v>0</v>
      </c>
      <c r="DA500">
        <f>AL500</f>
        <v>1</v>
      </c>
      <c r="DB500">
        <f>ROUND((ROUND(AT500*CZ500,2)*1.2),6)</f>
        <v>0</v>
      </c>
      <c r="DC500">
        <f>ROUND((ROUND(AT500*AG500,2)*1.2),6)</f>
        <v>0</v>
      </c>
      <c r="DD500" t="s">
        <v>3</v>
      </c>
      <c r="DE500" t="s">
        <v>3</v>
      </c>
      <c r="DF500">
        <f t="shared" si="254"/>
        <v>0</v>
      </c>
      <c r="DG500">
        <f t="shared" si="251"/>
        <v>0</v>
      </c>
      <c r="DH500">
        <f t="shared" si="252"/>
        <v>0</v>
      </c>
      <c r="DI500">
        <f t="shared" si="227"/>
        <v>0</v>
      </c>
      <c r="DJ500">
        <f>DI500</f>
        <v>0</v>
      </c>
      <c r="DK500">
        <v>0</v>
      </c>
      <c r="DL500" t="s">
        <v>3</v>
      </c>
      <c r="DM500">
        <v>0</v>
      </c>
      <c r="DN500" t="s">
        <v>3</v>
      </c>
      <c r="DO500">
        <v>0</v>
      </c>
    </row>
    <row r="501" spans="1:119" x14ac:dyDescent="0.25">
      <c r="A501">
        <f>ROW(Source!A1227)</f>
        <v>1227</v>
      </c>
      <c r="B501">
        <v>55890823</v>
      </c>
      <c r="C501">
        <v>55891315</v>
      </c>
      <c r="D501">
        <v>55490209</v>
      </c>
      <c r="E501">
        <v>1</v>
      </c>
      <c r="F501">
        <v>1</v>
      </c>
      <c r="G501">
        <v>1081</v>
      </c>
      <c r="H501">
        <v>2</v>
      </c>
      <c r="I501" t="s">
        <v>1555</v>
      </c>
      <c r="J501" t="s">
        <v>1556</v>
      </c>
      <c r="K501" t="s">
        <v>1557</v>
      </c>
      <c r="L501">
        <v>1368</v>
      </c>
      <c r="N501">
        <v>1011</v>
      </c>
      <c r="O501" t="s">
        <v>1558</v>
      </c>
      <c r="P501" t="s">
        <v>1558</v>
      </c>
      <c r="Q501">
        <v>1</v>
      </c>
      <c r="W501">
        <v>0</v>
      </c>
      <c r="X501">
        <v>874612079</v>
      </c>
      <c r="Y501">
        <f>(AT501*1.2)</f>
        <v>0.20400000000000001</v>
      </c>
      <c r="AA501">
        <v>0</v>
      </c>
      <c r="AB501">
        <v>1485.19</v>
      </c>
      <c r="AC501">
        <v>744.56</v>
      </c>
      <c r="AD501">
        <v>0</v>
      </c>
      <c r="AE501">
        <v>0</v>
      </c>
      <c r="AF501">
        <v>83.1</v>
      </c>
      <c r="AG501">
        <v>12.62</v>
      </c>
      <c r="AH501">
        <v>0</v>
      </c>
      <c r="AI501">
        <v>1</v>
      </c>
      <c r="AJ501">
        <v>17.07</v>
      </c>
      <c r="AK501">
        <v>56.35</v>
      </c>
      <c r="AL501">
        <v>1</v>
      </c>
      <c r="AM501">
        <v>2</v>
      </c>
      <c r="AN501">
        <v>0</v>
      </c>
      <c r="AO501">
        <v>1</v>
      </c>
      <c r="AP501">
        <v>1</v>
      </c>
      <c r="AQ501">
        <v>0</v>
      </c>
      <c r="AR501">
        <v>0</v>
      </c>
      <c r="AS501" t="s">
        <v>3</v>
      </c>
      <c r="AT501">
        <v>0.17</v>
      </c>
      <c r="AU501" t="s">
        <v>42</v>
      </c>
      <c r="AV501">
        <v>0</v>
      </c>
      <c r="AW501">
        <v>2</v>
      </c>
      <c r="AX501">
        <v>55891317</v>
      </c>
      <c r="AY501">
        <v>1</v>
      </c>
      <c r="AZ501">
        <v>0</v>
      </c>
      <c r="BA501">
        <v>611</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CV501">
        <v>0</v>
      </c>
      <c r="CW501">
        <f>ROUND(Y501*Source!I1227*DO501,9)</f>
        <v>43.766159999999999</v>
      </c>
      <c r="CX501">
        <f>ROUND(Y501*Source!I1227,9)</f>
        <v>3.468</v>
      </c>
      <c r="CY501">
        <f>AB501</f>
        <v>1485.19</v>
      </c>
      <c r="CZ501">
        <f>AF501</f>
        <v>83.1</v>
      </c>
      <c r="DA501">
        <f>AJ501</f>
        <v>17.07</v>
      </c>
      <c r="DB501">
        <f>ROUND((ROUND(AT501*CZ501,2)*1.2),6)</f>
        <v>16.956</v>
      </c>
      <c r="DC501">
        <f>ROUND((ROUND(AT501*AG501,2)*1.2),6)</f>
        <v>2.58</v>
      </c>
      <c r="DD501" t="s">
        <v>3</v>
      </c>
      <c r="DE501" t="s">
        <v>3</v>
      </c>
      <c r="DF501">
        <f t="shared" si="254"/>
        <v>0</v>
      </c>
      <c r="DG501">
        <f>ROUND(ROUND(AF501*AJ501,2)*CX501,2)</f>
        <v>4919.43</v>
      </c>
      <c r="DH501">
        <f>ROUND(ROUND(AG501*AK501,2)*CX501,2)</f>
        <v>2466.23</v>
      </c>
      <c r="DI501">
        <f t="shared" si="227"/>
        <v>0</v>
      </c>
      <c r="DJ501">
        <f>DG501</f>
        <v>4919.43</v>
      </c>
      <c r="DK501">
        <v>0</v>
      </c>
      <c r="DL501" t="s">
        <v>1559</v>
      </c>
      <c r="DM501">
        <v>0</v>
      </c>
      <c r="DN501" t="s">
        <v>1554</v>
      </c>
      <c r="DO501">
        <v>12.62</v>
      </c>
    </row>
    <row r="502" spans="1:119" x14ac:dyDescent="0.25">
      <c r="A502">
        <f>ROW(Source!A1227)</f>
        <v>1227</v>
      </c>
      <c r="B502">
        <v>55890823</v>
      </c>
      <c r="C502">
        <v>55891315</v>
      </c>
      <c r="D502">
        <v>55459189</v>
      </c>
      <c r="E502">
        <v>1</v>
      </c>
      <c r="F502">
        <v>1</v>
      </c>
      <c r="G502">
        <v>1081</v>
      </c>
      <c r="H502">
        <v>3</v>
      </c>
      <c r="I502" t="s">
        <v>1382</v>
      </c>
      <c r="J502" t="s">
        <v>1384</v>
      </c>
      <c r="K502" t="s">
        <v>1383</v>
      </c>
      <c r="L502">
        <v>1348</v>
      </c>
      <c r="N502">
        <v>1009</v>
      </c>
      <c r="O502" t="s">
        <v>1092</v>
      </c>
      <c r="P502" t="s">
        <v>1092</v>
      </c>
      <c r="Q502">
        <v>1000</v>
      </c>
      <c r="W502">
        <v>0</v>
      </c>
      <c r="X502">
        <v>-1932732921</v>
      </c>
      <c r="Y502">
        <f t="shared" ref="Y502:Y509" si="262">(AT502*1)</f>
        <v>8.0000000000000004E-4</v>
      </c>
      <c r="AA502">
        <v>94993.67</v>
      </c>
      <c r="AB502">
        <v>0</v>
      </c>
      <c r="AC502">
        <v>0</v>
      </c>
      <c r="AD502">
        <v>0</v>
      </c>
      <c r="AE502">
        <v>24609.759999999998</v>
      </c>
      <c r="AF502">
        <v>0</v>
      </c>
      <c r="AG502">
        <v>0</v>
      </c>
      <c r="AH502">
        <v>0</v>
      </c>
      <c r="AI502">
        <v>3.86</v>
      </c>
      <c r="AJ502">
        <v>1</v>
      </c>
      <c r="AK502">
        <v>1</v>
      </c>
      <c r="AL502">
        <v>1</v>
      </c>
      <c r="AM502">
        <v>0</v>
      </c>
      <c r="AN502">
        <v>0</v>
      </c>
      <c r="AO502">
        <v>0</v>
      </c>
      <c r="AP502">
        <v>1</v>
      </c>
      <c r="AQ502">
        <v>0</v>
      </c>
      <c r="AR502">
        <v>0</v>
      </c>
      <c r="AS502" t="s">
        <v>3</v>
      </c>
      <c r="AT502">
        <v>8.0000000000000004E-4</v>
      </c>
      <c r="AU502" t="s">
        <v>22</v>
      </c>
      <c r="AV502">
        <v>0</v>
      </c>
      <c r="AW502">
        <v>1</v>
      </c>
      <c r="AX502">
        <v>-1</v>
      </c>
      <c r="AY502">
        <v>0</v>
      </c>
      <c r="AZ502">
        <v>0</v>
      </c>
      <c r="BA502" t="s">
        <v>3</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CV502">
        <v>0</v>
      </c>
      <c r="CW502">
        <v>0</v>
      </c>
      <c r="CX502">
        <f>ROUND(Y502*Source!I1227,9)</f>
        <v>1.3599999999999999E-2</v>
      </c>
      <c r="CY502">
        <f t="shared" ref="CY502:CY510" si="263">AA502</f>
        <v>94993.67</v>
      </c>
      <c r="CZ502">
        <f t="shared" ref="CZ502:CZ510" si="264">AE502</f>
        <v>24609.759999999998</v>
      </c>
      <c r="DA502">
        <f t="shared" ref="DA502:DA510" si="265">AI502</f>
        <v>3.86</v>
      </c>
      <c r="DB502">
        <f t="shared" ref="DB502:DB509" si="266">ROUND((ROUND(AT502*CZ502,2)*1),6)</f>
        <v>19.690000000000001</v>
      </c>
      <c r="DC502">
        <f t="shared" ref="DC502:DC509" si="267">ROUND((ROUND(AT502*AG502,2)*1),6)</f>
        <v>0</v>
      </c>
      <c r="DD502" t="s">
        <v>3</v>
      </c>
      <c r="DE502" t="s">
        <v>3</v>
      </c>
      <c r="DF502">
        <f t="shared" ref="DF502:DF510" si="268">ROUND(ROUND(AE502*AI502,2)*CX502,2)</f>
        <v>1291.9100000000001</v>
      </c>
      <c r="DG502">
        <f t="shared" ref="DG502:DG528" si="269">ROUND(ROUND(AF502,2)*CX502,2)</f>
        <v>0</v>
      </c>
      <c r="DH502">
        <f t="shared" ref="DH502:DH529" si="270">ROUND(ROUND(AG502,2)*CX502,2)</f>
        <v>0</v>
      </c>
      <c r="DI502">
        <f t="shared" si="227"/>
        <v>0</v>
      </c>
      <c r="DJ502">
        <f t="shared" ref="DJ502:DJ510" si="271">DF502</f>
        <v>1291.9100000000001</v>
      </c>
      <c r="DK502">
        <v>0</v>
      </c>
      <c r="DL502" t="s">
        <v>3</v>
      </c>
      <c r="DM502">
        <v>0</v>
      </c>
      <c r="DN502" t="s">
        <v>3</v>
      </c>
      <c r="DO502">
        <v>0</v>
      </c>
    </row>
    <row r="503" spans="1:119" x14ac:dyDescent="0.25">
      <c r="A503">
        <f>ROW(Source!A1227)</f>
        <v>1227</v>
      </c>
      <c r="B503">
        <v>55890823</v>
      </c>
      <c r="C503">
        <v>55891315</v>
      </c>
      <c r="D503">
        <v>55482166</v>
      </c>
      <c r="E503">
        <v>1</v>
      </c>
      <c r="F503">
        <v>1</v>
      </c>
      <c r="G503">
        <v>1081</v>
      </c>
      <c r="H503">
        <v>3</v>
      </c>
      <c r="I503" t="s">
        <v>1572</v>
      </c>
      <c r="J503" t="s">
        <v>1573</v>
      </c>
      <c r="K503" t="s">
        <v>1574</v>
      </c>
      <c r="L503">
        <v>1301</v>
      </c>
      <c r="N503">
        <v>1003</v>
      </c>
      <c r="O503" t="s">
        <v>769</v>
      </c>
      <c r="P503" t="s">
        <v>769</v>
      </c>
      <c r="Q503">
        <v>1</v>
      </c>
      <c r="W503">
        <v>0</v>
      </c>
      <c r="X503">
        <v>876831867</v>
      </c>
      <c r="Y503">
        <f t="shared" si="262"/>
        <v>4.43</v>
      </c>
      <c r="AA503">
        <v>4.76</v>
      </c>
      <c r="AB503">
        <v>0</v>
      </c>
      <c r="AC503">
        <v>0</v>
      </c>
      <c r="AD503">
        <v>0</v>
      </c>
      <c r="AE503">
        <v>0.69</v>
      </c>
      <c r="AF503">
        <v>0</v>
      </c>
      <c r="AG503">
        <v>0</v>
      </c>
      <c r="AH503">
        <v>0</v>
      </c>
      <c r="AI503">
        <v>6.9</v>
      </c>
      <c r="AJ503">
        <v>1</v>
      </c>
      <c r="AK503">
        <v>1</v>
      </c>
      <c r="AL503">
        <v>1</v>
      </c>
      <c r="AM503">
        <v>2</v>
      </c>
      <c r="AN503">
        <v>0</v>
      </c>
      <c r="AO503">
        <v>1</v>
      </c>
      <c r="AP503">
        <v>1</v>
      </c>
      <c r="AQ503">
        <v>0</v>
      </c>
      <c r="AR503">
        <v>0</v>
      </c>
      <c r="AS503" t="s">
        <v>3</v>
      </c>
      <c r="AT503">
        <v>4.43</v>
      </c>
      <c r="AU503" t="s">
        <v>22</v>
      </c>
      <c r="AV503">
        <v>0</v>
      </c>
      <c r="AW503">
        <v>2</v>
      </c>
      <c r="AX503">
        <v>55891318</v>
      </c>
      <c r="AY503">
        <v>1</v>
      </c>
      <c r="AZ503">
        <v>0</v>
      </c>
      <c r="BA503">
        <v>612</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CV503">
        <v>0</v>
      </c>
      <c r="CW503">
        <v>0</v>
      </c>
      <c r="CX503">
        <f>ROUND(Y503*Source!I1227,9)</f>
        <v>75.31</v>
      </c>
      <c r="CY503">
        <f t="shared" si="263"/>
        <v>4.76</v>
      </c>
      <c r="CZ503">
        <f t="shared" si="264"/>
        <v>0.69</v>
      </c>
      <c r="DA503">
        <f t="shared" si="265"/>
        <v>6.9</v>
      </c>
      <c r="DB503">
        <f t="shared" si="266"/>
        <v>3.06</v>
      </c>
      <c r="DC503">
        <f t="shared" si="267"/>
        <v>0</v>
      </c>
      <c r="DD503" t="s">
        <v>3</v>
      </c>
      <c r="DE503" t="s">
        <v>3</v>
      </c>
      <c r="DF503">
        <f t="shared" si="268"/>
        <v>358.48</v>
      </c>
      <c r="DG503">
        <f t="shared" si="269"/>
        <v>0</v>
      </c>
      <c r="DH503">
        <f t="shared" si="270"/>
        <v>0</v>
      </c>
      <c r="DI503">
        <f t="shared" si="227"/>
        <v>0</v>
      </c>
      <c r="DJ503">
        <f t="shared" si="271"/>
        <v>358.48</v>
      </c>
      <c r="DK503">
        <v>0</v>
      </c>
      <c r="DL503" t="s">
        <v>3</v>
      </c>
      <c r="DM503">
        <v>0</v>
      </c>
      <c r="DN503" t="s">
        <v>3</v>
      </c>
      <c r="DO503">
        <v>0</v>
      </c>
    </row>
    <row r="504" spans="1:119" x14ac:dyDescent="0.25">
      <c r="A504">
        <f>ROW(Source!A1227)</f>
        <v>1227</v>
      </c>
      <c r="B504">
        <v>55890823</v>
      </c>
      <c r="C504">
        <v>55891315</v>
      </c>
      <c r="D504">
        <v>55482203</v>
      </c>
      <c r="E504">
        <v>1</v>
      </c>
      <c r="F504">
        <v>1</v>
      </c>
      <c r="G504">
        <v>1081</v>
      </c>
      <c r="H504">
        <v>3</v>
      </c>
      <c r="I504" t="s">
        <v>1404</v>
      </c>
      <c r="J504" t="s">
        <v>1406</v>
      </c>
      <c r="K504" t="s">
        <v>1405</v>
      </c>
      <c r="L504">
        <v>1356</v>
      </c>
      <c r="N504">
        <v>1010</v>
      </c>
      <c r="O504" t="s">
        <v>1355</v>
      </c>
      <c r="P504" t="s">
        <v>1355</v>
      </c>
      <c r="Q504">
        <v>1000</v>
      </c>
      <c r="W504">
        <v>0</v>
      </c>
      <c r="X504">
        <v>474149623</v>
      </c>
      <c r="Y504">
        <f t="shared" si="262"/>
        <v>1.2239999999999999E-2</v>
      </c>
      <c r="AA504">
        <v>1527.69</v>
      </c>
      <c r="AB504">
        <v>0</v>
      </c>
      <c r="AC504">
        <v>0</v>
      </c>
      <c r="AD504">
        <v>0</v>
      </c>
      <c r="AE504">
        <v>226.66</v>
      </c>
      <c r="AF504">
        <v>0</v>
      </c>
      <c r="AG504">
        <v>0</v>
      </c>
      <c r="AH504">
        <v>0</v>
      </c>
      <c r="AI504">
        <v>6.74</v>
      </c>
      <c r="AJ504">
        <v>1</v>
      </c>
      <c r="AK504">
        <v>1</v>
      </c>
      <c r="AL504">
        <v>1</v>
      </c>
      <c r="AM504">
        <v>2</v>
      </c>
      <c r="AN504">
        <v>0</v>
      </c>
      <c r="AO504">
        <v>1</v>
      </c>
      <c r="AP504">
        <v>1</v>
      </c>
      <c r="AQ504">
        <v>0</v>
      </c>
      <c r="AR504">
        <v>0</v>
      </c>
      <c r="AS504" t="s">
        <v>3</v>
      </c>
      <c r="AT504">
        <v>1.2239999999999999E-2</v>
      </c>
      <c r="AU504" t="s">
        <v>22</v>
      </c>
      <c r="AV504">
        <v>0</v>
      </c>
      <c r="AW504">
        <v>2</v>
      </c>
      <c r="AX504">
        <v>55891319</v>
      </c>
      <c r="AY504">
        <v>1</v>
      </c>
      <c r="AZ504">
        <v>0</v>
      </c>
      <c r="BA504">
        <v>613</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CV504">
        <v>0</v>
      </c>
      <c r="CW504">
        <v>0</v>
      </c>
      <c r="CX504">
        <f>ROUND(Y504*Source!I1227,9)</f>
        <v>0.20807999999999999</v>
      </c>
      <c r="CY504">
        <f t="shared" si="263"/>
        <v>1527.69</v>
      </c>
      <c r="CZ504">
        <f t="shared" si="264"/>
        <v>226.66</v>
      </c>
      <c r="DA504">
        <f t="shared" si="265"/>
        <v>6.74</v>
      </c>
      <c r="DB504">
        <f t="shared" si="266"/>
        <v>2.77</v>
      </c>
      <c r="DC504">
        <f t="shared" si="267"/>
        <v>0</v>
      </c>
      <c r="DD504" t="s">
        <v>3</v>
      </c>
      <c r="DE504" t="s">
        <v>3</v>
      </c>
      <c r="DF504">
        <f t="shared" si="268"/>
        <v>317.88</v>
      </c>
      <c r="DG504">
        <f t="shared" si="269"/>
        <v>0</v>
      </c>
      <c r="DH504">
        <f t="shared" si="270"/>
        <v>0</v>
      </c>
      <c r="DI504">
        <f t="shared" si="227"/>
        <v>0</v>
      </c>
      <c r="DJ504">
        <f t="shared" si="271"/>
        <v>317.88</v>
      </c>
      <c r="DK504">
        <v>0</v>
      </c>
      <c r="DL504" t="s">
        <v>3</v>
      </c>
      <c r="DM504">
        <v>0</v>
      </c>
      <c r="DN504" t="s">
        <v>3</v>
      </c>
      <c r="DO504">
        <v>0</v>
      </c>
    </row>
    <row r="505" spans="1:119" x14ac:dyDescent="0.25">
      <c r="A505">
        <f>ROW(Source!A1227)</f>
        <v>1227</v>
      </c>
      <c r="B505">
        <v>55890823</v>
      </c>
      <c r="C505">
        <v>55891315</v>
      </c>
      <c r="D505">
        <v>55482203</v>
      </c>
      <c r="E505">
        <v>1</v>
      </c>
      <c r="F505">
        <v>1</v>
      </c>
      <c r="G505">
        <v>1081</v>
      </c>
      <c r="H505">
        <v>3</v>
      </c>
      <c r="I505" t="s">
        <v>1404</v>
      </c>
      <c r="J505" t="s">
        <v>1406</v>
      </c>
      <c r="K505" t="s">
        <v>1405</v>
      </c>
      <c r="L505">
        <v>1356</v>
      </c>
      <c r="N505">
        <v>1010</v>
      </c>
      <c r="O505" t="s">
        <v>1355</v>
      </c>
      <c r="P505" t="s">
        <v>1355</v>
      </c>
      <c r="Q505">
        <v>1000</v>
      </c>
      <c r="W505">
        <v>0</v>
      </c>
      <c r="X505">
        <v>474149623</v>
      </c>
      <c r="Y505">
        <f t="shared" si="262"/>
        <v>1.0200000000000001E-2</v>
      </c>
      <c r="AA505">
        <v>1527.69</v>
      </c>
      <c r="AB505">
        <v>0</v>
      </c>
      <c r="AC505">
        <v>0</v>
      </c>
      <c r="AD505">
        <v>0</v>
      </c>
      <c r="AE505">
        <v>226.66</v>
      </c>
      <c r="AF505">
        <v>0</v>
      </c>
      <c r="AG505">
        <v>0</v>
      </c>
      <c r="AH505">
        <v>0</v>
      </c>
      <c r="AI505">
        <v>6.74</v>
      </c>
      <c r="AJ505">
        <v>1</v>
      </c>
      <c r="AK505">
        <v>1</v>
      </c>
      <c r="AL505">
        <v>1</v>
      </c>
      <c r="AM505">
        <v>0</v>
      </c>
      <c r="AN505">
        <v>0</v>
      </c>
      <c r="AO505">
        <v>0</v>
      </c>
      <c r="AP505">
        <v>1</v>
      </c>
      <c r="AQ505">
        <v>0</v>
      </c>
      <c r="AR505">
        <v>0</v>
      </c>
      <c r="AS505" t="s">
        <v>3</v>
      </c>
      <c r="AT505">
        <v>1.0200000000000001E-2</v>
      </c>
      <c r="AU505" t="s">
        <v>22</v>
      </c>
      <c r="AV505">
        <v>0</v>
      </c>
      <c r="AW505">
        <v>1</v>
      </c>
      <c r="AX505">
        <v>-1</v>
      </c>
      <c r="AY505">
        <v>0</v>
      </c>
      <c r="AZ505">
        <v>0</v>
      </c>
      <c r="BA505" t="s">
        <v>3</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CV505">
        <v>0</v>
      </c>
      <c r="CW505">
        <v>0</v>
      </c>
      <c r="CX505">
        <f>ROUND(Y505*Source!I1227,9)</f>
        <v>0.1734</v>
      </c>
      <c r="CY505">
        <f t="shared" si="263"/>
        <v>1527.69</v>
      </c>
      <c r="CZ505">
        <f t="shared" si="264"/>
        <v>226.66</v>
      </c>
      <c r="DA505">
        <f t="shared" si="265"/>
        <v>6.74</v>
      </c>
      <c r="DB505">
        <f t="shared" si="266"/>
        <v>2.31</v>
      </c>
      <c r="DC505">
        <f t="shared" si="267"/>
        <v>0</v>
      </c>
      <c r="DD505" t="s">
        <v>3</v>
      </c>
      <c r="DE505" t="s">
        <v>3</v>
      </c>
      <c r="DF505">
        <f t="shared" si="268"/>
        <v>264.89999999999998</v>
      </c>
      <c r="DG505">
        <f t="shared" si="269"/>
        <v>0</v>
      </c>
      <c r="DH505">
        <f t="shared" si="270"/>
        <v>0</v>
      </c>
      <c r="DI505">
        <f t="shared" si="227"/>
        <v>0</v>
      </c>
      <c r="DJ505">
        <f t="shared" si="271"/>
        <v>264.89999999999998</v>
      </c>
      <c r="DK505">
        <v>0</v>
      </c>
      <c r="DL505" t="s">
        <v>3</v>
      </c>
      <c r="DM505">
        <v>0</v>
      </c>
      <c r="DN505" t="s">
        <v>3</v>
      </c>
      <c r="DO505">
        <v>0</v>
      </c>
    </row>
    <row r="506" spans="1:119" x14ac:dyDescent="0.25">
      <c r="A506">
        <f>ROW(Source!A1227)</f>
        <v>1227</v>
      </c>
      <c r="B506">
        <v>55890823</v>
      </c>
      <c r="C506">
        <v>55891315</v>
      </c>
      <c r="D506">
        <v>55482617</v>
      </c>
      <c r="E506">
        <v>1</v>
      </c>
      <c r="F506">
        <v>1</v>
      </c>
      <c r="G506">
        <v>1081</v>
      </c>
      <c r="H506">
        <v>3</v>
      </c>
      <c r="I506" t="s">
        <v>1575</v>
      </c>
      <c r="J506" t="s">
        <v>1576</v>
      </c>
      <c r="K506" t="s">
        <v>1577</v>
      </c>
      <c r="L506">
        <v>1354</v>
      </c>
      <c r="N506">
        <v>1010</v>
      </c>
      <c r="O506" t="s">
        <v>266</v>
      </c>
      <c r="P506" t="s">
        <v>266</v>
      </c>
      <c r="Q506">
        <v>1</v>
      </c>
      <c r="W506">
        <v>0</v>
      </c>
      <c r="X506">
        <v>-1189947653</v>
      </c>
      <c r="Y506">
        <f t="shared" si="262"/>
        <v>1</v>
      </c>
      <c r="AA506">
        <v>123.97</v>
      </c>
      <c r="AB506">
        <v>0</v>
      </c>
      <c r="AC506">
        <v>0</v>
      </c>
      <c r="AD506">
        <v>0</v>
      </c>
      <c r="AE506">
        <v>14.99</v>
      </c>
      <c r="AF506">
        <v>0</v>
      </c>
      <c r="AG506">
        <v>0</v>
      </c>
      <c r="AH506">
        <v>0</v>
      </c>
      <c r="AI506">
        <v>8.27</v>
      </c>
      <c r="AJ506">
        <v>1</v>
      </c>
      <c r="AK506">
        <v>1</v>
      </c>
      <c r="AL506">
        <v>1</v>
      </c>
      <c r="AM506">
        <v>2</v>
      </c>
      <c r="AN506">
        <v>0</v>
      </c>
      <c r="AO506">
        <v>1</v>
      </c>
      <c r="AP506">
        <v>1</v>
      </c>
      <c r="AQ506">
        <v>0</v>
      </c>
      <c r="AR506">
        <v>0</v>
      </c>
      <c r="AS506" t="s">
        <v>3</v>
      </c>
      <c r="AT506">
        <v>1</v>
      </c>
      <c r="AU506" t="s">
        <v>22</v>
      </c>
      <c r="AV506">
        <v>0</v>
      </c>
      <c r="AW506">
        <v>2</v>
      </c>
      <c r="AX506">
        <v>55891320</v>
      </c>
      <c r="AY506">
        <v>1</v>
      </c>
      <c r="AZ506">
        <v>0</v>
      </c>
      <c r="BA506">
        <v>614</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CV506">
        <v>0</v>
      </c>
      <c r="CW506">
        <v>0</v>
      </c>
      <c r="CX506">
        <f>ROUND(Y506*Source!I1227,9)</f>
        <v>17</v>
      </c>
      <c r="CY506">
        <f t="shared" si="263"/>
        <v>123.97</v>
      </c>
      <c r="CZ506">
        <f t="shared" si="264"/>
        <v>14.99</v>
      </c>
      <c r="DA506">
        <f t="shared" si="265"/>
        <v>8.27</v>
      </c>
      <c r="DB506">
        <f t="shared" si="266"/>
        <v>14.99</v>
      </c>
      <c r="DC506">
        <f t="shared" si="267"/>
        <v>0</v>
      </c>
      <c r="DD506" t="s">
        <v>3</v>
      </c>
      <c r="DE506" t="s">
        <v>3</v>
      </c>
      <c r="DF506">
        <f t="shared" si="268"/>
        <v>2107.4899999999998</v>
      </c>
      <c r="DG506">
        <f t="shared" si="269"/>
        <v>0</v>
      </c>
      <c r="DH506">
        <f t="shared" si="270"/>
        <v>0</v>
      </c>
      <c r="DI506">
        <f t="shared" si="227"/>
        <v>0</v>
      </c>
      <c r="DJ506">
        <f t="shared" si="271"/>
        <v>2107.4899999999998</v>
      </c>
      <c r="DK506">
        <v>0</v>
      </c>
      <c r="DL506" t="s">
        <v>3</v>
      </c>
      <c r="DM506">
        <v>0</v>
      </c>
      <c r="DN506" t="s">
        <v>3</v>
      </c>
      <c r="DO506">
        <v>0</v>
      </c>
    </row>
    <row r="507" spans="1:119" x14ac:dyDescent="0.25">
      <c r="A507">
        <f>ROW(Source!A1227)</f>
        <v>1227</v>
      </c>
      <c r="B507">
        <v>55890823</v>
      </c>
      <c r="C507">
        <v>55891315</v>
      </c>
      <c r="D507">
        <v>55481830</v>
      </c>
      <c r="E507">
        <v>1</v>
      </c>
      <c r="F507">
        <v>1</v>
      </c>
      <c r="G507">
        <v>1081</v>
      </c>
      <c r="H507">
        <v>3</v>
      </c>
      <c r="I507" t="s">
        <v>1010</v>
      </c>
      <c r="J507" t="s">
        <v>1012</v>
      </c>
      <c r="K507" t="s">
        <v>1011</v>
      </c>
      <c r="L507">
        <v>1354</v>
      </c>
      <c r="N507">
        <v>1010</v>
      </c>
      <c r="O507" t="s">
        <v>266</v>
      </c>
      <c r="P507" t="s">
        <v>266</v>
      </c>
      <c r="Q507">
        <v>1</v>
      </c>
      <c r="W507">
        <v>0</v>
      </c>
      <c r="X507">
        <v>-80693128</v>
      </c>
      <c r="Y507">
        <f t="shared" si="262"/>
        <v>12.24</v>
      </c>
      <c r="AA507">
        <v>22.35</v>
      </c>
      <c r="AB507">
        <v>0</v>
      </c>
      <c r="AC507">
        <v>0</v>
      </c>
      <c r="AD507">
        <v>0</v>
      </c>
      <c r="AE507">
        <v>3.9</v>
      </c>
      <c r="AF507">
        <v>0</v>
      </c>
      <c r="AG507">
        <v>0</v>
      </c>
      <c r="AH507">
        <v>0</v>
      </c>
      <c r="AI507">
        <v>5.73</v>
      </c>
      <c r="AJ507">
        <v>1</v>
      </c>
      <c r="AK507">
        <v>1</v>
      </c>
      <c r="AL507">
        <v>1</v>
      </c>
      <c r="AM507">
        <v>0</v>
      </c>
      <c r="AN507">
        <v>0</v>
      </c>
      <c r="AO507">
        <v>0</v>
      </c>
      <c r="AP507">
        <v>1</v>
      </c>
      <c r="AQ507">
        <v>0</v>
      </c>
      <c r="AR507">
        <v>0</v>
      </c>
      <c r="AS507" t="s">
        <v>3</v>
      </c>
      <c r="AT507">
        <v>12.24</v>
      </c>
      <c r="AU507" t="s">
        <v>22</v>
      </c>
      <c r="AV507">
        <v>0</v>
      </c>
      <c r="AW507">
        <v>1</v>
      </c>
      <c r="AX507">
        <v>-1</v>
      </c>
      <c r="AY507">
        <v>0</v>
      </c>
      <c r="AZ507">
        <v>0</v>
      </c>
      <c r="BA507" t="s">
        <v>3</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CV507">
        <v>0</v>
      </c>
      <c r="CW507">
        <v>0</v>
      </c>
      <c r="CX507">
        <f>ROUND(Y507*Source!I1227,9)</f>
        <v>208.08</v>
      </c>
      <c r="CY507">
        <f t="shared" si="263"/>
        <v>22.35</v>
      </c>
      <c r="CZ507">
        <f t="shared" si="264"/>
        <v>3.9</v>
      </c>
      <c r="DA507">
        <f t="shared" si="265"/>
        <v>5.73</v>
      </c>
      <c r="DB507">
        <f t="shared" si="266"/>
        <v>47.74</v>
      </c>
      <c r="DC507">
        <f t="shared" si="267"/>
        <v>0</v>
      </c>
      <c r="DD507" t="s">
        <v>3</v>
      </c>
      <c r="DE507" t="s">
        <v>3</v>
      </c>
      <c r="DF507">
        <f t="shared" si="268"/>
        <v>4650.59</v>
      </c>
      <c r="DG507">
        <f t="shared" si="269"/>
        <v>0</v>
      </c>
      <c r="DH507">
        <f t="shared" si="270"/>
        <v>0</v>
      </c>
      <c r="DI507">
        <f t="shared" si="227"/>
        <v>0</v>
      </c>
      <c r="DJ507">
        <f t="shared" si="271"/>
        <v>4650.59</v>
      </c>
      <c r="DK507">
        <v>0</v>
      </c>
      <c r="DL507" t="s">
        <v>3</v>
      </c>
      <c r="DM507">
        <v>0</v>
      </c>
      <c r="DN507" t="s">
        <v>3</v>
      </c>
      <c r="DO507">
        <v>0</v>
      </c>
    </row>
    <row r="508" spans="1:119" x14ac:dyDescent="0.25">
      <c r="A508">
        <f>ROW(Source!A1227)</f>
        <v>1227</v>
      </c>
      <c r="B508">
        <v>55890823</v>
      </c>
      <c r="C508">
        <v>55891315</v>
      </c>
      <c r="D508">
        <v>55481864</v>
      </c>
      <c r="E508">
        <v>1</v>
      </c>
      <c r="F508">
        <v>1</v>
      </c>
      <c r="G508">
        <v>1081</v>
      </c>
      <c r="H508">
        <v>3</v>
      </c>
      <c r="I508" t="s">
        <v>1669</v>
      </c>
      <c r="J508" t="s">
        <v>1670</v>
      </c>
      <c r="K508" t="s">
        <v>1671</v>
      </c>
      <c r="L508">
        <v>1301</v>
      </c>
      <c r="N508">
        <v>1003</v>
      </c>
      <c r="O508" t="s">
        <v>769</v>
      </c>
      <c r="P508" t="s">
        <v>769</v>
      </c>
      <c r="Q508">
        <v>1</v>
      </c>
      <c r="W508">
        <v>0</v>
      </c>
      <c r="X508">
        <v>-877267416</v>
      </c>
      <c r="Y508">
        <f t="shared" si="262"/>
        <v>2.88</v>
      </c>
      <c r="AA508">
        <v>4.95</v>
      </c>
      <c r="AB508">
        <v>0</v>
      </c>
      <c r="AC508">
        <v>0</v>
      </c>
      <c r="AD508">
        <v>0</v>
      </c>
      <c r="AE508">
        <v>0.7</v>
      </c>
      <c r="AF508">
        <v>0</v>
      </c>
      <c r="AG508">
        <v>0</v>
      </c>
      <c r="AH508">
        <v>0</v>
      </c>
      <c r="AI508">
        <v>7.07</v>
      </c>
      <c r="AJ508">
        <v>1</v>
      </c>
      <c r="AK508">
        <v>1</v>
      </c>
      <c r="AL508">
        <v>1</v>
      </c>
      <c r="AM508">
        <v>2</v>
      </c>
      <c r="AN508">
        <v>0</v>
      </c>
      <c r="AO508">
        <v>1</v>
      </c>
      <c r="AP508">
        <v>1</v>
      </c>
      <c r="AQ508">
        <v>0</v>
      </c>
      <c r="AR508">
        <v>0</v>
      </c>
      <c r="AS508" t="s">
        <v>3</v>
      </c>
      <c r="AT508">
        <v>2.88</v>
      </c>
      <c r="AU508" t="s">
        <v>22</v>
      </c>
      <c r="AV508">
        <v>0</v>
      </c>
      <c r="AW508">
        <v>2</v>
      </c>
      <c r="AX508">
        <v>55891321</v>
      </c>
      <c r="AY508">
        <v>1</v>
      </c>
      <c r="AZ508">
        <v>0</v>
      </c>
      <c r="BA508">
        <v>615</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CV508">
        <v>0</v>
      </c>
      <c r="CW508">
        <v>0</v>
      </c>
      <c r="CX508">
        <f>ROUND(Y508*Source!I1227,9)</f>
        <v>48.96</v>
      </c>
      <c r="CY508">
        <f t="shared" si="263"/>
        <v>4.95</v>
      </c>
      <c r="CZ508">
        <f t="shared" si="264"/>
        <v>0.7</v>
      </c>
      <c r="DA508">
        <f t="shared" si="265"/>
        <v>7.07</v>
      </c>
      <c r="DB508">
        <f t="shared" si="266"/>
        <v>2.02</v>
      </c>
      <c r="DC508">
        <f t="shared" si="267"/>
        <v>0</v>
      </c>
      <c r="DD508" t="s">
        <v>3</v>
      </c>
      <c r="DE508" t="s">
        <v>3</v>
      </c>
      <c r="DF508">
        <f t="shared" si="268"/>
        <v>242.35</v>
      </c>
      <c r="DG508">
        <f t="shared" si="269"/>
        <v>0</v>
      </c>
      <c r="DH508">
        <f t="shared" si="270"/>
        <v>0</v>
      </c>
      <c r="DI508">
        <f t="shared" si="227"/>
        <v>0</v>
      </c>
      <c r="DJ508">
        <f t="shared" si="271"/>
        <v>242.35</v>
      </c>
      <c r="DK508">
        <v>0</v>
      </c>
      <c r="DL508" t="s">
        <v>3</v>
      </c>
      <c r="DM508">
        <v>0</v>
      </c>
      <c r="DN508" t="s">
        <v>3</v>
      </c>
      <c r="DO508">
        <v>0</v>
      </c>
    </row>
    <row r="509" spans="1:119" x14ac:dyDescent="0.25">
      <c r="A509">
        <f>ROW(Source!A1227)</f>
        <v>1227</v>
      </c>
      <c r="B509">
        <v>55890823</v>
      </c>
      <c r="C509">
        <v>55891315</v>
      </c>
      <c r="D509">
        <v>55481866</v>
      </c>
      <c r="E509">
        <v>1</v>
      </c>
      <c r="F509">
        <v>1</v>
      </c>
      <c r="G509">
        <v>1081</v>
      </c>
      <c r="H509">
        <v>3</v>
      </c>
      <c r="I509" t="s">
        <v>1672</v>
      </c>
      <c r="J509" t="s">
        <v>1673</v>
      </c>
      <c r="K509" t="s">
        <v>1674</v>
      </c>
      <c r="L509">
        <v>1356</v>
      </c>
      <c r="N509">
        <v>1010</v>
      </c>
      <c r="O509" t="s">
        <v>1355</v>
      </c>
      <c r="P509" t="s">
        <v>1355</v>
      </c>
      <c r="Q509">
        <v>1000</v>
      </c>
      <c r="W509">
        <v>0</v>
      </c>
      <c r="X509">
        <v>-314125572</v>
      </c>
      <c r="Y509">
        <f t="shared" si="262"/>
        <v>2.4E-2</v>
      </c>
      <c r="AA509">
        <v>215.29</v>
      </c>
      <c r="AB509">
        <v>0</v>
      </c>
      <c r="AC509">
        <v>0</v>
      </c>
      <c r="AD509">
        <v>0</v>
      </c>
      <c r="AE509">
        <v>6.44</v>
      </c>
      <c r="AF509">
        <v>0</v>
      </c>
      <c r="AG509">
        <v>0</v>
      </c>
      <c r="AH509">
        <v>0</v>
      </c>
      <c r="AI509">
        <v>33.43</v>
      </c>
      <c r="AJ509">
        <v>1</v>
      </c>
      <c r="AK509">
        <v>1</v>
      </c>
      <c r="AL509">
        <v>1</v>
      </c>
      <c r="AM509">
        <v>2</v>
      </c>
      <c r="AN509">
        <v>0</v>
      </c>
      <c r="AO509">
        <v>1</v>
      </c>
      <c r="AP509">
        <v>1</v>
      </c>
      <c r="AQ509">
        <v>0</v>
      </c>
      <c r="AR509">
        <v>0</v>
      </c>
      <c r="AS509" t="s">
        <v>3</v>
      </c>
      <c r="AT509">
        <v>2.4E-2</v>
      </c>
      <c r="AU509" t="s">
        <v>22</v>
      </c>
      <c r="AV509">
        <v>0</v>
      </c>
      <c r="AW509">
        <v>2</v>
      </c>
      <c r="AX509">
        <v>55891322</v>
      </c>
      <c r="AY509">
        <v>1</v>
      </c>
      <c r="AZ509">
        <v>0</v>
      </c>
      <c r="BA509">
        <v>616</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CV509">
        <v>0</v>
      </c>
      <c r="CW509">
        <v>0</v>
      </c>
      <c r="CX509">
        <f>ROUND(Y509*Source!I1227,9)</f>
        <v>0.40799999999999997</v>
      </c>
      <c r="CY509">
        <f t="shared" si="263"/>
        <v>215.29</v>
      </c>
      <c r="CZ509">
        <f t="shared" si="264"/>
        <v>6.44</v>
      </c>
      <c r="DA509">
        <f t="shared" si="265"/>
        <v>33.43</v>
      </c>
      <c r="DB509">
        <f t="shared" si="266"/>
        <v>0.15</v>
      </c>
      <c r="DC509">
        <f t="shared" si="267"/>
        <v>0</v>
      </c>
      <c r="DD509" t="s">
        <v>3</v>
      </c>
      <c r="DE509" t="s">
        <v>3</v>
      </c>
      <c r="DF509">
        <f t="shared" si="268"/>
        <v>87.84</v>
      </c>
      <c r="DG509">
        <f t="shared" si="269"/>
        <v>0</v>
      </c>
      <c r="DH509">
        <f t="shared" si="270"/>
        <v>0</v>
      </c>
      <c r="DI509">
        <f t="shared" si="227"/>
        <v>0</v>
      </c>
      <c r="DJ509">
        <f t="shared" si="271"/>
        <v>87.84</v>
      </c>
      <c r="DK509">
        <v>0</v>
      </c>
      <c r="DL509" t="s">
        <v>3</v>
      </c>
      <c r="DM509">
        <v>0</v>
      </c>
      <c r="DN509" t="s">
        <v>3</v>
      </c>
      <c r="DO509">
        <v>0</v>
      </c>
    </row>
    <row r="510" spans="1:119" x14ac:dyDescent="0.25">
      <c r="A510">
        <f>ROW(Source!A1227)</f>
        <v>1227</v>
      </c>
      <c r="B510">
        <v>55890823</v>
      </c>
      <c r="C510">
        <v>55891315</v>
      </c>
      <c r="D510">
        <v>55564621</v>
      </c>
      <c r="E510">
        <v>1</v>
      </c>
      <c r="F510">
        <v>1</v>
      </c>
      <c r="G510">
        <v>1081</v>
      </c>
      <c r="H510">
        <v>3</v>
      </c>
      <c r="I510" t="s">
        <v>1400</v>
      </c>
      <c r="J510" t="s">
        <v>1402</v>
      </c>
      <c r="K510" t="s">
        <v>1401</v>
      </c>
      <c r="L510">
        <v>1354</v>
      </c>
      <c r="N510">
        <v>1010</v>
      </c>
      <c r="O510" t="s">
        <v>266</v>
      </c>
      <c r="P510" t="s">
        <v>266</v>
      </c>
      <c r="Q510">
        <v>1</v>
      </c>
      <c r="W510">
        <v>0</v>
      </c>
      <c r="X510">
        <v>2110553089</v>
      </c>
      <c r="Y510">
        <f>AT510</f>
        <v>1</v>
      </c>
      <c r="AA510">
        <v>2346.79</v>
      </c>
      <c r="AB510">
        <v>0</v>
      </c>
      <c r="AC510">
        <v>0</v>
      </c>
      <c r="AD510">
        <v>0</v>
      </c>
      <c r="AE510">
        <v>512.4</v>
      </c>
      <c r="AF510">
        <v>0</v>
      </c>
      <c r="AG510">
        <v>0</v>
      </c>
      <c r="AH510">
        <v>0</v>
      </c>
      <c r="AI510">
        <v>4.58</v>
      </c>
      <c r="AJ510">
        <v>1</v>
      </c>
      <c r="AK510">
        <v>1</v>
      </c>
      <c r="AL510">
        <v>1</v>
      </c>
      <c r="AM510">
        <v>0</v>
      </c>
      <c r="AN510">
        <v>0</v>
      </c>
      <c r="AO510">
        <v>0</v>
      </c>
      <c r="AP510">
        <v>1</v>
      </c>
      <c r="AQ510">
        <v>0</v>
      </c>
      <c r="AR510">
        <v>0</v>
      </c>
      <c r="AS510" t="s">
        <v>3</v>
      </c>
      <c r="AT510">
        <v>1</v>
      </c>
      <c r="AU510" t="s">
        <v>3</v>
      </c>
      <c r="AV510">
        <v>0</v>
      </c>
      <c r="AW510">
        <v>1</v>
      </c>
      <c r="AX510">
        <v>-1</v>
      </c>
      <c r="AY510">
        <v>0</v>
      </c>
      <c r="AZ510">
        <v>0</v>
      </c>
      <c r="BA510" t="s">
        <v>3</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CV510">
        <v>0</v>
      </c>
      <c r="CW510">
        <v>0</v>
      </c>
      <c r="CX510">
        <f>ROUND(Y510*Source!I1227,9)</f>
        <v>17</v>
      </c>
      <c r="CY510">
        <f t="shared" si="263"/>
        <v>2346.79</v>
      </c>
      <c r="CZ510">
        <f t="shared" si="264"/>
        <v>512.4</v>
      </c>
      <c r="DA510">
        <f t="shared" si="265"/>
        <v>4.58</v>
      </c>
      <c r="DB510">
        <f>ROUND(ROUND(AT510*CZ510,2),6)</f>
        <v>512.4</v>
      </c>
      <c r="DC510">
        <f>ROUND(ROUND(AT510*AG510,2),6)</f>
        <v>0</v>
      </c>
      <c r="DD510" t="s">
        <v>3</v>
      </c>
      <c r="DE510" t="s">
        <v>3</v>
      </c>
      <c r="DF510">
        <f t="shared" si="268"/>
        <v>39895.43</v>
      </c>
      <c r="DG510">
        <f t="shared" si="269"/>
        <v>0</v>
      </c>
      <c r="DH510">
        <f t="shared" si="270"/>
        <v>0</v>
      </c>
      <c r="DI510">
        <f t="shared" si="227"/>
        <v>0</v>
      </c>
      <c r="DJ510">
        <f t="shared" si="271"/>
        <v>39895.43</v>
      </c>
      <c r="DK510">
        <v>0</v>
      </c>
      <c r="DL510" t="s">
        <v>3</v>
      </c>
      <c r="DM510">
        <v>0</v>
      </c>
      <c r="DN510" t="s">
        <v>3</v>
      </c>
      <c r="DO510">
        <v>0</v>
      </c>
    </row>
    <row r="511" spans="1:119" x14ac:dyDescent="0.25">
      <c r="A511">
        <f>ROW(Source!A1238)</f>
        <v>1238</v>
      </c>
      <c r="B511">
        <v>54971259</v>
      </c>
      <c r="C511">
        <v>55891332</v>
      </c>
      <c r="D511">
        <v>55424304</v>
      </c>
      <c r="E511">
        <v>1081</v>
      </c>
      <c r="F511">
        <v>1</v>
      </c>
      <c r="G511">
        <v>1081</v>
      </c>
      <c r="H511">
        <v>1</v>
      </c>
      <c r="I511" t="s">
        <v>1552</v>
      </c>
      <c r="J511" t="s">
        <v>3</v>
      </c>
      <c r="K511" t="s">
        <v>1553</v>
      </c>
      <c r="L511">
        <v>1191</v>
      </c>
      <c r="N511">
        <v>1013</v>
      </c>
      <c r="O511" t="s">
        <v>1554</v>
      </c>
      <c r="P511" t="s">
        <v>1554</v>
      </c>
      <c r="Q511">
        <v>1</v>
      </c>
      <c r="W511">
        <v>0</v>
      </c>
      <c r="X511">
        <v>476480486</v>
      </c>
      <c r="Y511">
        <f>(AT511*1.2)</f>
        <v>54.359999999999992</v>
      </c>
      <c r="AA511">
        <v>0</v>
      </c>
      <c r="AB511">
        <v>0</v>
      </c>
      <c r="AC511">
        <v>0</v>
      </c>
      <c r="AD511">
        <v>0</v>
      </c>
      <c r="AE511">
        <v>0</v>
      </c>
      <c r="AF511">
        <v>0</v>
      </c>
      <c r="AG511">
        <v>0</v>
      </c>
      <c r="AH511">
        <v>0</v>
      </c>
      <c r="AI511">
        <v>1</v>
      </c>
      <c r="AJ511">
        <v>1</v>
      </c>
      <c r="AK511">
        <v>1</v>
      </c>
      <c r="AL511">
        <v>1</v>
      </c>
      <c r="AM511">
        <v>-2</v>
      </c>
      <c r="AN511">
        <v>0</v>
      </c>
      <c r="AO511">
        <v>1</v>
      </c>
      <c r="AP511">
        <v>1</v>
      </c>
      <c r="AQ511">
        <v>0</v>
      </c>
      <c r="AR511">
        <v>0</v>
      </c>
      <c r="AS511" t="s">
        <v>3</v>
      </c>
      <c r="AT511">
        <v>45.3</v>
      </c>
      <c r="AU511" t="s">
        <v>42</v>
      </c>
      <c r="AV511">
        <v>1</v>
      </c>
      <c r="AW511">
        <v>2</v>
      </c>
      <c r="AX511">
        <v>55891333</v>
      </c>
      <c r="AY511">
        <v>1</v>
      </c>
      <c r="AZ511">
        <v>0</v>
      </c>
      <c r="BA511">
        <v>621</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CU511">
        <f>ROUND(AT511*Source!I1238*AH511*AL511,2)</f>
        <v>0</v>
      </c>
      <c r="CV511">
        <f>ROUND(Y511*Source!I1238,9)</f>
        <v>18.482399999999998</v>
      </c>
      <c r="CW511">
        <v>0</v>
      </c>
      <c r="CX511">
        <f>ROUND(Y511*Source!I1238,9)</f>
        <v>18.482399999999998</v>
      </c>
      <c r="CY511">
        <f>AD511</f>
        <v>0</v>
      </c>
      <c r="CZ511">
        <f>AH511</f>
        <v>0</v>
      </c>
      <c r="DA511">
        <f>AL511</f>
        <v>1</v>
      </c>
      <c r="DB511">
        <f>ROUND((ROUND(AT511*CZ511,2)*1.2),6)</f>
        <v>0</v>
      </c>
      <c r="DC511">
        <f>ROUND((ROUND(AT511*AG511,2)*1.2),6)</f>
        <v>0</v>
      </c>
      <c r="DD511" t="s">
        <v>3</v>
      </c>
      <c r="DE511" t="s">
        <v>3</v>
      </c>
      <c r="DF511">
        <f t="shared" ref="DF511:DF531" si="272">ROUND(ROUND(AE511,2)*CX511,2)</f>
        <v>0</v>
      </c>
      <c r="DG511">
        <f t="shared" si="269"/>
        <v>0</v>
      </c>
      <c r="DH511">
        <f t="shared" si="270"/>
        <v>0</v>
      </c>
      <c r="DI511">
        <f t="shared" si="227"/>
        <v>0</v>
      </c>
      <c r="DJ511">
        <f>DI511</f>
        <v>0</v>
      </c>
      <c r="DK511">
        <v>0</v>
      </c>
      <c r="DL511" t="s">
        <v>3</v>
      </c>
      <c r="DM511">
        <v>0</v>
      </c>
      <c r="DN511" t="s">
        <v>3</v>
      </c>
      <c r="DO511">
        <v>0</v>
      </c>
    </row>
    <row r="512" spans="1:119" x14ac:dyDescent="0.25">
      <c r="A512">
        <f>ROW(Source!A1238)</f>
        <v>1238</v>
      </c>
      <c r="B512">
        <v>54971259</v>
      </c>
      <c r="C512">
        <v>55891332</v>
      </c>
      <c r="D512">
        <v>55489910</v>
      </c>
      <c r="E512">
        <v>1</v>
      </c>
      <c r="F512">
        <v>1</v>
      </c>
      <c r="G512">
        <v>1081</v>
      </c>
      <c r="H512">
        <v>2</v>
      </c>
      <c r="I512" t="s">
        <v>1580</v>
      </c>
      <c r="J512" t="s">
        <v>1581</v>
      </c>
      <c r="K512" t="s">
        <v>1582</v>
      </c>
      <c r="L512">
        <v>1368</v>
      </c>
      <c r="N512">
        <v>1011</v>
      </c>
      <c r="O512" t="s">
        <v>1558</v>
      </c>
      <c r="P512" t="s">
        <v>1558</v>
      </c>
      <c r="Q512">
        <v>1</v>
      </c>
      <c r="W512">
        <v>0</v>
      </c>
      <c r="X512">
        <v>1498588441</v>
      </c>
      <c r="Y512">
        <f>(AT512*1.2)</f>
        <v>2.5559999999999996</v>
      </c>
      <c r="AA512">
        <v>0</v>
      </c>
      <c r="AB512">
        <v>7.44</v>
      </c>
      <c r="AC512">
        <v>0</v>
      </c>
      <c r="AD512">
        <v>0</v>
      </c>
      <c r="AE512">
        <v>0</v>
      </c>
      <c r="AF512">
        <v>7.11</v>
      </c>
      <c r="AG512">
        <v>0</v>
      </c>
      <c r="AH512">
        <v>0</v>
      </c>
      <c r="AI512">
        <v>1</v>
      </c>
      <c r="AJ512">
        <v>1</v>
      </c>
      <c r="AK512">
        <v>1</v>
      </c>
      <c r="AL512">
        <v>1</v>
      </c>
      <c r="AM512">
        <v>-2</v>
      </c>
      <c r="AN512">
        <v>0</v>
      </c>
      <c r="AO512">
        <v>1</v>
      </c>
      <c r="AP512">
        <v>1</v>
      </c>
      <c r="AQ512">
        <v>0</v>
      </c>
      <c r="AR512">
        <v>0</v>
      </c>
      <c r="AS512" t="s">
        <v>3</v>
      </c>
      <c r="AT512">
        <v>2.13</v>
      </c>
      <c r="AU512" t="s">
        <v>42</v>
      </c>
      <c r="AV512">
        <v>0</v>
      </c>
      <c r="AW512">
        <v>2</v>
      </c>
      <c r="AX512">
        <v>55891334</v>
      </c>
      <c r="AY512">
        <v>1</v>
      </c>
      <c r="AZ512">
        <v>0</v>
      </c>
      <c r="BA512">
        <v>622</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CV512">
        <v>0</v>
      </c>
      <c r="CW512">
        <f>ROUND(Y512*Source!I1238*DO512,9)</f>
        <v>0</v>
      </c>
      <c r="CX512">
        <f>ROUND(Y512*Source!I1238,9)</f>
        <v>0.86904000000000003</v>
      </c>
      <c r="CY512">
        <f>AB512</f>
        <v>7.44</v>
      </c>
      <c r="CZ512">
        <f>AF512</f>
        <v>7.11</v>
      </c>
      <c r="DA512">
        <f>AJ512</f>
        <v>1</v>
      </c>
      <c r="DB512">
        <f>ROUND((ROUND(AT512*CZ512,2)*1.2),6)</f>
        <v>18.167999999999999</v>
      </c>
      <c r="DC512">
        <f>ROUND((ROUND(AT512*AG512,2)*1.2),6)</f>
        <v>0</v>
      </c>
      <c r="DD512" t="s">
        <v>3</v>
      </c>
      <c r="DE512" t="s">
        <v>3</v>
      </c>
      <c r="DF512">
        <f t="shared" si="272"/>
        <v>0</v>
      </c>
      <c r="DG512">
        <f t="shared" si="269"/>
        <v>6.18</v>
      </c>
      <c r="DH512">
        <f t="shared" si="270"/>
        <v>0</v>
      </c>
      <c r="DI512">
        <f t="shared" si="227"/>
        <v>0</v>
      </c>
      <c r="DJ512">
        <f>DG512</f>
        <v>6.18</v>
      </c>
      <c r="DK512">
        <v>0</v>
      </c>
      <c r="DL512" t="s">
        <v>3</v>
      </c>
      <c r="DM512">
        <v>0</v>
      </c>
      <c r="DN512" t="s">
        <v>3</v>
      </c>
      <c r="DO512">
        <v>0</v>
      </c>
    </row>
    <row r="513" spans="1:119" x14ac:dyDescent="0.25">
      <c r="A513">
        <f>ROW(Source!A1238)</f>
        <v>1238</v>
      </c>
      <c r="B513">
        <v>54971259</v>
      </c>
      <c r="C513">
        <v>55891332</v>
      </c>
      <c r="D513">
        <v>55490209</v>
      </c>
      <c r="E513">
        <v>1</v>
      </c>
      <c r="F513">
        <v>1</v>
      </c>
      <c r="G513">
        <v>1081</v>
      </c>
      <c r="H513">
        <v>2</v>
      </c>
      <c r="I513" t="s">
        <v>1555</v>
      </c>
      <c r="J513" t="s">
        <v>1556</v>
      </c>
      <c r="K513" t="s">
        <v>1557</v>
      </c>
      <c r="L513">
        <v>1368</v>
      </c>
      <c r="N513">
        <v>1011</v>
      </c>
      <c r="O513" t="s">
        <v>1558</v>
      </c>
      <c r="P513" t="s">
        <v>1558</v>
      </c>
      <c r="Q513">
        <v>1</v>
      </c>
      <c r="W513">
        <v>0</v>
      </c>
      <c r="X513">
        <v>874612079</v>
      </c>
      <c r="Y513">
        <f>(AT513*1.2)</f>
        <v>0.27600000000000002</v>
      </c>
      <c r="AA513">
        <v>0</v>
      </c>
      <c r="AB513">
        <v>87.01</v>
      </c>
      <c r="AC513">
        <v>13.21</v>
      </c>
      <c r="AD513">
        <v>0</v>
      </c>
      <c r="AE513">
        <v>0</v>
      </c>
      <c r="AF513">
        <v>83.1</v>
      </c>
      <c r="AG513">
        <v>12.62</v>
      </c>
      <c r="AH513">
        <v>0</v>
      </c>
      <c r="AI513">
        <v>1</v>
      </c>
      <c r="AJ513">
        <v>1</v>
      </c>
      <c r="AK513">
        <v>1</v>
      </c>
      <c r="AL513">
        <v>1</v>
      </c>
      <c r="AM513">
        <v>-2</v>
      </c>
      <c r="AN513">
        <v>0</v>
      </c>
      <c r="AO513">
        <v>1</v>
      </c>
      <c r="AP513">
        <v>1</v>
      </c>
      <c r="AQ513">
        <v>0</v>
      </c>
      <c r="AR513">
        <v>0</v>
      </c>
      <c r="AS513" t="s">
        <v>3</v>
      </c>
      <c r="AT513">
        <v>0.23</v>
      </c>
      <c r="AU513" t="s">
        <v>42</v>
      </c>
      <c r="AV513">
        <v>0</v>
      </c>
      <c r="AW513">
        <v>2</v>
      </c>
      <c r="AX513">
        <v>55891335</v>
      </c>
      <c r="AY513">
        <v>1</v>
      </c>
      <c r="AZ513">
        <v>0</v>
      </c>
      <c r="BA513">
        <v>623</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CV513">
        <v>0</v>
      </c>
      <c r="CW513">
        <f>ROUND(Y513*Source!I1238*DO513,9)</f>
        <v>1.1842607999999999</v>
      </c>
      <c r="CX513">
        <f>ROUND(Y513*Source!I1238,9)</f>
        <v>9.3840000000000007E-2</v>
      </c>
      <c r="CY513">
        <f>AB513</f>
        <v>87.01</v>
      </c>
      <c r="CZ513">
        <f>AF513</f>
        <v>83.1</v>
      </c>
      <c r="DA513">
        <f>AJ513</f>
        <v>1</v>
      </c>
      <c r="DB513">
        <f>ROUND((ROUND(AT513*CZ513,2)*1.2),6)</f>
        <v>22.931999999999999</v>
      </c>
      <c r="DC513">
        <f>ROUND((ROUND(AT513*AG513,2)*1.2),6)</f>
        <v>3.48</v>
      </c>
      <c r="DD513" t="s">
        <v>3</v>
      </c>
      <c r="DE513" t="s">
        <v>3</v>
      </c>
      <c r="DF513">
        <f t="shared" si="272"/>
        <v>0</v>
      </c>
      <c r="DG513">
        <f t="shared" si="269"/>
        <v>7.8</v>
      </c>
      <c r="DH513">
        <f t="shared" si="270"/>
        <v>1.18</v>
      </c>
      <c r="DI513">
        <f t="shared" ref="DI513:DI576" si="273">ROUND(ROUND(AH513,2)*CX513,2)</f>
        <v>0</v>
      </c>
      <c r="DJ513">
        <f>DG513</f>
        <v>7.8</v>
      </c>
      <c r="DK513">
        <v>0</v>
      </c>
      <c r="DL513" t="s">
        <v>1559</v>
      </c>
      <c r="DM513">
        <v>0</v>
      </c>
      <c r="DN513" t="s">
        <v>1554</v>
      </c>
      <c r="DO513">
        <v>12.62</v>
      </c>
    </row>
    <row r="514" spans="1:119" x14ac:dyDescent="0.25">
      <c r="A514">
        <f>ROW(Source!A1238)</f>
        <v>1238</v>
      </c>
      <c r="B514">
        <v>54971259</v>
      </c>
      <c r="C514">
        <v>55891332</v>
      </c>
      <c r="D514">
        <v>55490263</v>
      </c>
      <c r="E514">
        <v>1</v>
      </c>
      <c r="F514">
        <v>1</v>
      </c>
      <c r="G514">
        <v>1081</v>
      </c>
      <c r="H514">
        <v>2</v>
      </c>
      <c r="I514" t="s">
        <v>1601</v>
      </c>
      <c r="J514" t="s">
        <v>1602</v>
      </c>
      <c r="K514" t="s">
        <v>1603</v>
      </c>
      <c r="L514">
        <v>1368</v>
      </c>
      <c r="N514">
        <v>1011</v>
      </c>
      <c r="O514" t="s">
        <v>1558</v>
      </c>
      <c r="P514" t="s">
        <v>1558</v>
      </c>
      <c r="Q514">
        <v>1</v>
      </c>
      <c r="W514">
        <v>0</v>
      </c>
      <c r="X514">
        <v>-1895752648</v>
      </c>
      <c r="Y514">
        <f>(AT514*1.2)</f>
        <v>6.24</v>
      </c>
      <c r="AA514">
        <v>0</v>
      </c>
      <c r="AB514">
        <v>0.81</v>
      </c>
      <c r="AC514">
        <v>0</v>
      </c>
      <c r="AD514">
        <v>0</v>
      </c>
      <c r="AE514">
        <v>0</v>
      </c>
      <c r="AF514">
        <v>0.77</v>
      </c>
      <c r="AG514">
        <v>0</v>
      </c>
      <c r="AH514">
        <v>0</v>
      </c>
      <c r="AI514">
        <v>1</v>
      </c>
      <c r="AJ514">
        <v>1</v>
      </c>
      <c r="AK514">
        <v>1</v>
      </c>
      <c r="AL514">
        <v>1</v>
      </c>
      <c r="AM514">
        <v>-2</v>
      </c>
      <c r="AN514">
        <v>0</v>
      </c>
      <c r="AO514">
        <v>1</v>
      </c>
      <c r="AP514">
        <v>1</v>
      </c>
      <c r="AQ514">
        <v>0</v>
      </c>
      <c r="AR514">
        <v>0</v>
      </c>
      <c r="AS514" t="s">
        <v>3</v>
      </c>
      <c r="AT514">
        <v>5.2</v>
      </c>
      <c r="AU514" t="s">
        <v>42</v>
      </c>
      <c r="AV514">
        <v>0</v>
      </c>
      <c r="AW514">
        <v>2</v>
      </c>
      <c r="AX514">
        <v>55891336</v>
      </c>
      <c r="AY514">
        <v>1</v>
      </c>
      <c r="AZ514">
        <v>0</v>
      </c>
      <c r="BA514">
        <v>624</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CV514">
        <v>0</v>
      </c>
      <c r="CW514">
        <f>ROUND(Y514*Source!I1238*DO514,9)</f>
        <v>0</v>
      </c>
      <c r="CX514">
        <f>ROUND(Y514*Source!I1238,9)</f>
        <v>2.1215999999999999</v>
      </c>
      <c r="CY514">
        <f>AB514</f>
        <v>0.81</v>
      </c>
      <c r="CZ514">
        <f>AF514</f>
        <v>0.77</v>
      </c>
      <c r="DA514">
        <f>AJ514</f>
        <v>1</v>
      </c>
      <c r="DB514">
        <f>ROUND((ROUND(AT514*CZ514,2)*1.2),6)</f>
        <v>4.8</v>
      </c>
      <c r="DC514">
        <f>ROUND((ROUND(AT514*AG514,2)*1.2),6)</f>
        <v>0</v>
      </c>
      <c r="DD514" t="s">
        <v>3</v>
      </c>
      <c r="DE514" t="s">
        <v>3</v>
      </c>
      <c r="DF514">
        <f t="shared" si="272"/>
        <v>0</v>
      </c>
      <c r="DG514">
        <f t="shared" si="269"/>
        <v>1.63</v>
      </c>
      <c r="DH514">
        <f t="shared" si="270"/>
        <v>0</v>
      </c>
      <c r="DI514">
        <f t="shared" si="273"/>
        <v>0</v>
      </c>
      <c r="DJ514">
        <f>DG514</f>
        <v>1.63</v>
      </c>
      <c r="DK514">
        <v>0</v>
      </c>
      <c r="DL514" t="s">
        <v>3</v>
      </c>
      <c r="DM514">
        <v>0</v>
      </c>
      <c r="DN514" t="s">
        <v>3</v>
      </c>
      <c r="DO514">
        <v>0</v>
      </c>
    </row>
    <row r="515" spans="1:119" x14ac:dyDescent="0.25">
      <c r="A515">
        <f>ROW(Source!A1238)</f>
        <v>1238</v>
      </c>
      <c r="B515">
        <v>54971259</v>
      </c>
      <c r="C515">
        <v>55891332</v>
      </c>
      <c r="D515">
        <v>55459906</v>
      </c>
      <c r="E515">
        <v>1</v>
      </c>
      <c r="F515">
        <v>1</v>
      </c>
      <c r="G515">
        <v>1081</v>
      </c>
      <c r="H515">
        <v>3</v>
      </c>
      <c r="I515" t="s">
        <v>1730</v>
      </c>
      <c r="J515" t="s">
        <v>1731</v>
      </c>
      <c r="K515" t="s">
        <v>1732</v>
      </c>
      <c r="L515">
        <v>1348</v>
      </c>
      <c r="N515">
        <v>1009</v>
      </c>
      <c r="O515" t="s">
        <v>1092</v>
      </c>
      <c r="P515" t="s">
        <v>1092</v>
      </c>
      <c r="Q515">
        <v>1000</v>
      </c>
      <c r="W515">
        <v>0</v>
      </c>
      <c r="X515">
        <v>4234631</v>
      </c>
      <c r="Y515">
        <f t="shared" ref="Y515:Y522" si="274">(AT515*1)</f>
        <v>1.0999999999999999E-2</v>
      </c>
      <c r="AA515">
        <v>7124.17</v>
      </c>
      <c r="AB515">
        <v>0</v>
      </c>
      <c r="AC515">
        <v>0</v>
      </c>
      <c r="AD515">
        <v>0</v>
      </c>
      <c r="AE515">
        <v>7124.17</v>
      </c>
      <c r="AF515">
        <v>0</v>
      </c>
      <c r="AG515">
        <v>0</v>
      </c>
      <c r="AH515">
        <v>0</v>
      </c>
      <c r="AI515">
        <v>1</v>
      </c>
      <c r="AJ515">
        <v>1</v>
      </c>
      <c r="AK515">
        <v>1</v>
      </c>
      <c r="AL515">
        <v>1</v>
      </c>
      <c r="AM515">
        <v>-2</v>
      </c>
      <c r="AN515">
        <v>0</v>
      </c>
      <c r="AO515">
        <v>1</v>
      </c>
      <c r="AP515">
        <v>1</v>
      </c>
      <c r="AQ515">
        <v>0</v>
      </c>
      <c r="AR515">
        <v>0</v>
      </c>
      <c r="AS515" t="s">
        <v>3</v>
      </c>
      <c r="AT515">
        <v>1.0999999999999999E-2</v>
      </c>
      <c r="AU515" t="s">
        <v>22</v>
      </c>
      <c r="AV515">
        <v>0</v>
      </c>
      <c r="AW515">
        <v>2</v>
      </c>
      <c r="AX515">
        <v>55891337</v>
      </c>
      <c r="AY515">
        <v>1</v>
      </c>
      <c r="AZ515">
        <v>0</v>
      </c>
      <c r="BA515">
        <v>625</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CV515">
        <v>0</v>
      </c>
      <c r="CW515">
        <v>0</v>
      </c>
      <c r="CX515">
        <f>ROUND(Y515*Source!I1238,9)</f>
        <v>3.7399999999999998E-3</v>
      </c>
      <c r="CY515">
        <f t="shared" ref="CY515:CY527" si="275">AA515</f>
        <v>7124.17</v>
      </c>
      <c r="CZ515">
        <f t="shared" ref="CZ515:CZ527" si="276">AE515</f>
        <v>7124.17</v>
      </c>
      <c r="DA515">
        <f t="shared" ref="DA515:DA527" si="277">AI515</f>
        <v>1</v>
      </c>
      <c r="DB515">
        <f t="shared" ref="DB515:DB522" si="278">ROUND((ROUND(AT515*CZ515,2)*1),6)</f>
        <v>78.37</v>
      </c>
      <c r="DC515">
        <f t="shared" ref="DC515:DC522" si="279">ROUND((ROUND(AT515*AG515,2)*1),6)</f>
        <v>0</v>
      </c>
      <c r="DD515" t="s">
        <v>3</v>
      </c>
      <c r="DE515" t="s">
        <v>3</v>
      </c>
      <c r="DF515">
        <f t="shared" si="272"/>
        <v>26.64</v>
      </c>
      <c r="DG515">
        <f t="shared" si="269"/>
        <v>0</v>
      </c>
      <c r="DH515">
        <f t="shared" si="270"/>
        <v>0</v>
      </c>
      <c r="DI515">
        <f t="shared" si="273"/>
        <v>0</v>
      </c>
      <c r="DJ515">
        <f t="shared" ref="DJ515:DJ527" si="280">DF515</f>
        <v>26.64</v>
      </c>
      <c r="DK515">
        <v>0</v>
      </c>
      <c r="DL515" t="s">
        <v>3</v>
      </c>
      <c r="DM515">
        <v>0</v>
      </c>
      <c r="DN515" t="s">
        <v>3</v>
      </c>
      <c r="DO515">
        <v>0</v>
      </c>
    </row>
    <row r="516" spans="1:119" x14ac:dyDescent="0.25">
      <c r="A516">
        <f>ROW(Source!A1238)</f>
        <v>1238</v>
      </c>
      <c r="B516">
        <v>54971259</v>
      </c>
      <c r="C516">
        <v>55891332</v>
      </c>
      <c r="D516">
        <v>55460380</v>
      </c>
      <c r="E516">
        <v>1</v>
      </c>
      <c r="F516">
        <v>1</v>
      </c>
      <c r="G516">
        <v>1081</v>
      </c>
      <c r="H516">
        <v>3</v>
      </c>
      <c r="I516" t="s">
        <v>1598</v>
      </c>
      <c r="J516" t="s">
        <v>1599</v>
      </c>
      <c r="K516" t="s">
        <v>1600</v>
      </c>
      <c r="L516">
        <v>1348</v>
      </c>
      <c r="N516">
        <v>1009</v>
      </c>
      <c r="O516" t="s">
        <v>1092</v>
      </c>
      <c r="P516" t="s">
        <v>1092</v>
      </c>
      <c r="Q516">
        <v>1000</v>
      </c>
      <c r="W516">
        <v>0</v>
      </c>
      <c r="X516">
        <v>277309194</v>
      </c>
      <c r="Y516">
        <f t="shared" si="274"/>
        <v>1.75E-3</v>
      </c>
      <c r="AA516">
        <v>8590.86</v>
      </c>
      <c r="AB516">
        <v>0</v>
      </c>
      <c r="AC516">
        <v>0</v>
      </c>
      <c r="AD516">
        <v>0</v>
      </c>
      <c r="AE516">
        <v>8590.86</v>
      </c>
      <c r="AF516">
        <v>0</v>
      </c>
      <c r="AG516">
        <v>0</v>
      </c>
      <c r="AH516">
        <v>0</v>
      </c>
      <c r="AI516">
        <v>1</v>
      </c>
      <c r="AJ516">
        <v>1</v>
      </c>
      <c r="AK516">
        <v>1</v>
      </c>
      <c r="AL516">
        <v>1</v>
      </c>
      <c r="AM516">
        <v>-2</v>
      </c>
      <c r="AN516">
        <v>0</v>
      </c>
      <c r="AO516">
        <v>1</v>
      </c>
      <c r="AP516">
        <v>1</v>
      </c>
      <c r="AQ516">
        <v>0</v>
      </c>
      <c r="AR516">
        <v>0</v>
      </c>
      <c r="AS516" t="s">
        <v>3</v>
      </c>
      <c r="AT516">
        <v>1.75E-3</v>
      </c>
      <c r="AU516" t="s">
        <v>22</v>
      </c>
      <c r="AV516">
        <v>0</v>
      </c>
      <c r="AW516">
        <v>2</v>
      </c>
      <c r="AX516">
        <v>55891338</v>
      </c>
      <c r="AY516">
        <v>1</v>
      </c>
      <c r="AZ516">
        <v>0</v>
      </c>
      <c r="BA516">
        <v>626</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CV516">
        <v>0</v>
      </c>
      <c r="CW516">
        <v>0</v>
      </c>
      <c r="CX516">
        <f>ROUND(Y516*Source!I1238,9)</f>
        <v>5.9500000000000004E-4</v>
      </c>
      <c r="CY516">
        <f t="shared" si="275"/>
        <v>8590.86</v>
      </c>
      <c r="CZ516">
        <f t="shared" si="276"/>
        <v>8590.86</v>
      </c>
      <c r="DA516">
        <f t="shared" si="277"/>
        <v>1</v>
      </c>
      <c r="DB516">
        <f t="shared" si="278"/>
        <v>15.03</v>
      </c>
      <c r="DC516">
        <f t="shared" si="279"/>
        <v>0</v>
      </c>
      <c r="DD516" t="s">
        <v>3</v>
      </c>
      <c r="DE516" t="s">
        <v>3</v>
      </c>
      <c r="DF516">
        <f t="shared" si="272"/>
        <v>5.1100000000000003</v>
      </c>
      <c r="DG516">
        <f t="shared" si="269"/>
        <v>0</v>
      </c>
      <c r="DH516">
        <f t="shared" si="270"/>
        <v>0</v>
      </c>
      <c r="DI516">
        <f t="shared" si="273"/>
        <v>0</v>
      </c>
      <c r="DJ516">
        <f t="shared" si="280"/>
        <v>5.1100000000000003</v>
      </c>
      <c r="DK516">
        <v>0</v>
      </c>
      <c r="DL516" t="s">
        <v>3</v>
      </c>
      <c r="DM516">
        <v>0</v>
      </c>
      <c r="DN516" t="s">
        <v>3</v>
      </c>
      <c r="DO516">
        <v>0</v>
      </c>
    </row>
    <row r="517" spans="1:119" x14ac:dyDescent="0.25">
      <c r="A517">
        <f>ROW(Source!A1238)</f>
        <v>1238</v>
      </c>
      <c r="B517">
        <v>54971259</v>
      </c>
      <c r="C517">
        <v>55891332</v>
      </c>
      <c r="D517">
        <v>55459339</v>
      </c>
      <c r="E517">
        <v>1</v>
      </c>
      <c r="F517">
        <v>1</v>
      </c>
      <c r="G517">
        <v>1081</v>
      </c>
      <c r="H517">
        <v>3</v>
      </c>
      <c r="I517" t="s">
        <v>1616</v>
      </c>
      <c r="J517" t="s">
        <v>1617</v>
      </c>
      <c r="K517" t="s">
        <v>1618</v>
      </c>
      <c r="L517">
        <v>1354</v>
      </c>
      <c r="N517">
        <v>1010</v>
      </c>
      <c r="O517" t="s">
        <v>266</v>
      </c>
      <c r="P517" t="s">
        <v>266</v>
      </c>
      <c r="Q517">
        <v>1</v>
      </c>
      <c r="W517">
        <v>0</v>
      </c>
      <c r="X517">
        <v>1424298623</v>
      </c>
      <c r="Y517">
        <f t="shared" si="274"/>
        <v>45</v>
      </c>
      <c r="AA517">
        <v>3.86</v>
      </c>
      <c r="AB517">
        <v>0</v>
      </c>
      <c r="AC517">
        <v>0</v>
      </c>
      <c r="AD517">
        <v>0</v>
      </c>
      <c r="AE517">
        <v>3.86</v>
      </c>
      <c r="AF517">
        <v>0</v>
      </c>
      <c r="AG517">
        <v>0</v>
      </c>
      <c r="AH517">
        <v>0</v>
      </c>
      <c r="AI517">
        <v>1</v>
      </c>
      <c r="AJ517">
        <v>1</v>
      </c>
      <c r="AK517">
        <v>1</v>
      </c>
      <c r="AL517">
        <v>1</v>
      </c>
      <c r="AM517">
        <v>-2</v>
      </c>
      <c r="AN517">
        <v>0</v>
      </c>
      <c r="AO517">
        <v>1</v>
      </c>
      <c r="AP517">
        <v>1</v>
      </c>
      <c r="AQ517">
        <v>0</v>
      </c>
      <c r="AR517">
        <v>0</v>
      </c>
      <c r="AS517" t="s">
        <v>3</v>
      </c>
      <c r="AT517">
        <v>45</v>
      </c>
      <c r="AU517" t="s">
        <v>22</v>
      </c>
      <c r="AV517">
        <v>0</v>
      </c>
      <c r="AW517">
        <v>2</v>
      </c>
      <c r="AX517">
        <v>55891339</v>
      </c>
      <c r="AY517">
        <v>1</v>
      </c>
      <c r="AZ517">
        <v>0</v>
      </c>
      <c r="BA517">
        <v>627</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CV517">
        <v>0</v>
      </c>
      <c r="CW517">
        <v>0</v>
      </c>
      <c r="CX517">
        <f>ROUND(Y517*Source!I1238,9)</f>
        <v>15.3</v>
      </c>
      <c r="CY517">
        <f t="shared" si="275"/>
        <v>3.86</v>
      </c>
      <c r="CZ517">
        <f t="shared" si="276"/>
        <v>3.86</v>
      </c>
      <c r="DA517">
        <f t="shared" si="277"/>
        <v>1</v>
      </c>
      <c r="DB517">
        <f t="shared" si="278"/>
        <v>173.7</v>
      </c>
      <c r="DC517">
        <f t="shared" si="279"/>
        <v>0</v>
      </c>
      <c r="DD517" t="s">
        <v>3</v>
      </c>
      <c r="DE517" t="s">
        <v>3</v>
      </c>
      <c r="DF517">
        <f t="shared" si="272"/>
        <v>59.06</v>
      </c>
      <c r="DG517">
        <f t="shared" si="269"/>
        <v>0</v>
      </c>
      <c r="DH517">
        <f t="shared" si="270"/>
        <v>0</v>
      </c>
      <c r="DI517">
        <f t="shared" si="273"/>
        <v>0</v>
      </c>
      <c r="DJ517">
        <f t="shared" si="280"/>
        <v>59.06</v>
      </c>
      <c r="DK517">
        <v>0</v>
      </c>
      <c r="DL517" t="s">
        <v>3</v>
      </c>
      <c r="DM517">
        <v>0</v>
      </c>
      <c r="DN517" t="s">
        <v>3</v>
      </c>
      <c r="DO517">
        <v>0</v>
      </c>
    </row>
    <row r="518" spans="1:119" x14ac:dyDescent="0.25">
      <c r="A518">
        <f>ROW(Source!A1238)</f>
        <v>1238</v>
      </c>
      <c r="B518">
        <v>54971259</v>
      </c>
      <c r="C518">
        <v>55891332</v>
      </c>
      <c r="D518">
        <v>55459340</v>
      </c>
      <c r="E518">
        <v>1</v>
      </c>
      <c r="F518">
        <v>1</v>
      </c>
      <c r="G518">
        <v>1081</v>
      </c>
      <c r="H518">
        <v>3</v>
      </c>
      <c r="I518" t="s">
        <v>1566</v>
      </c>
      <c r="J518" t="s">
        <v>1567</v>
      </c>
      <c r="K518" t="s">
        <v>1568</v>
      </c>
      <c r="L518">
        <v>1354</v>
      </c>
      <c r="N518">
        <v>1010</v>
      </c>
      <c r="O518" t="s">
        <v>266</v>
      </c>
      <c r="P518" t="s">
        <v>266</v>
      </c>
      <c r="Q518">
        <v>1</v>
      </c>
      <c r="W518">
        <v>0</v>
      </c>
      <c r="X518">
        <v>-1352077490</v>
      </c>
      <c r="Y518">
        <f t="shared" si="274"/>
        <v>250</v>
      </c>
      <c r="AA518">
        <v>0.89</v>
      </c>
      <c r="AB518">
        <v>0</v>
      </c>
      <c r="AC518">
        <v>0</v>
      </c>
      <c r="AD518">
        <v>0</v>
      </c>
      <c r="AE518">
        <v>0.89</v>
      </c>
      <c r="AF518">
        <v>0</v>
      </c>
      <c r="AG518">
        <v>0</v>
      </c>
      <c r="AH518">
        <v>0</v>
      </c>
      <c r="AI518">
        <v>1</v>
      </c>
      <c r="AJ518">
        <v>1</v>
      </c>
      <c r="AK518">
        <v>1</v>
      </c>
      <c r="AL518">
        <v>1</v>
      </c>
      <c r="AM518">
        <v>-2</v>
      </c>
      <c r="AN518">
        <v>0</v>
      </c>
      <c r="AO518">
        <v>1</v>
      </c>
      <c r="AP518">
        <v>1</v>
      </c>
      <c r="AQ518">
        <v>0</v>
      </c>
      <c r="AR518">
        <v>0</v>
      </c>
      <c r="AS518" t="s">
        <v>3</v>
      </c>
      <c r="AT518">
        <v>250</v>
      </c>
      <c r="AU518" t="s">
        <v>22</v>
      </c>
      <c r="AV518">
        <v>0</v>
      </c>
      <c r="AW518">
        <v>2</v>
      </c>
      <c r="AX518">
        <v>55891340</v>
      </c>
      <c r="AY518">
        <v>1</v>
      </c>
      <c r="AZ518">
        <v>0</v>
      </c>
      <c r="BA518">
        <v>628</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CV518">
        <v>0</v>
      </c>
      <c r="CW518">
        <v>0</v>
      </c>
      <c r="CX518">
        <f>ROUND(Y518*Source!I1238,9)</f>
        <v>85</v>
      </c>
      <c r="CY518">
        <f t="shared" si="275"/>
        <v>0.89</v>
      </c>
      <c r="CZ518">
        <f t="shared" si="276"/>
        <v>0.89</v>
      </c>
      <c r="DA518">
        <f t="shared" si="277"/>
        <v>1</v>
      </c>
      <c r="DB518">
        <f t="shared" si="278"/>
        <v>222.5</v>
      </c>
      <c r="DC518">
        <f t="shared" si="279"/>
        <v>0</v>
      </c>
      <c r="DD518" t="s">
        <v>3</v>
      </c>
      <c r="DE518" t="s">
        <v>3</v>
      </c>
      <c r="DF518">
        <f t="shared" si="272"/>
        <v>75.650000000000006</v>
      </c>
      <c r="DG518">
        <f t="shared" si="269"/>
        <v>0</v>
      </c>
      <c r="DH518">
        <f t="shared" si="270"/>
        <v>0</v>
      </c>
      <c r="DI518">
        <f t="shared" si="273"/>
        <v>0</v>
      </c>
      <c r="DJ518">
        <f t="shared" si="280"/>
        <v>75.650000000000006</v>
      </c>
      <c r="DK518">
        <v>0</v>
      </c>
      <c r="DL518" t="s">
        <v>3</v>
      </c>
      <c r="DM518">
        <v>0</v>
      </c>
      <c r="DN518" t="s">
        <v>3</v>
      </c>
      <c r="DO518">
        <v>0</v>
      </c>
    </row>
    <row r="519" spans="1:119" x14ac:dyDescent="0.25">
      <c r="A519">
        <f>ROW(Source!A1238)</f>
        <v>1238</v>
      </c>
      <c r="B519">
        <v>54971259</v>
      </c>
      <c r="C519">
        <v>55891332</v>
      </c>
      <c r="D519">
        <v>55461719</v>
      </c>
      <c r="E519">
        <v>1</v>
      </c>
      <c r="F519">
        <v>1</v>
      </c>
      <c r="G519">
        <v>1081</v>
      </c>
      <c r="H519">
        <v>3</v>
      </c>
      <c r="I519" t="s">
        <v>1733</v>
      </c>
      <c r="J519" t="s">
        <v>1734</v>
      </c>
      <c r="K519" t="s">
        <v>1735</v>
      </c>
      <c r="L519">
        <v>1348</v>
      </c>
      <c r="N519">
        <v>1009</v>
      </c>
      <c r="O519" t="s">
        <v>1092</v>
      </c>
      <c r="P519" t="s">
        <v>1092</v>
      </c>
      <c r="Q519">
        <v>1000</v>
      </c>
      <c r="W519">
        <v>0</v>
      </c>
      <c r="X519">
        <v>-1265888387</v>
      </c>
      <c r="Y519">
        <f t="shared" si="274"/>
        <v>6.4999999999999997E-4</v>
      </c>
      <c r="AA519">
        <v>10643.18</v>
      </c>
      <c r="AB519">
        <v>0</v>
      </c>
      <c r="AC519">
        <v>0</v>
      </c>
      <c r="AD519">
        <v>0</v>
      </c>
      <c r="AE519">
        <v>10643.18</v>
      </c>
      <c r="AF519">
        <v>0</v>
      </c>
      <c r="AG519">
        <v>0</v>
      </c>
      <c r="AH519">
        <v>0</v>
      </c>
      <c r="AI519">
        <v>1</v>
      </c>
      <c r="AJ519">
        <v>1</v>
      </c>
      <c r="AK519">
        <v>1</v>
      </c>
      <c r="AL519">
        <v>1</v>
      </c>
      <c r="AM519">
        <v>-2</v>
      </c>
      <c r="AN519">
        <v>0</v>
      </c>
      <c r="AO519">
        <v>1</v>
      </c>
      <c r="AP519">
        <v>1</v>
      </c>
      <c r="AQ519">
        <v>0</v>
      </c>
      <c r="AR519">
        <v>0</v>
      </c>
      <c r="AS519" t="s">
        <v>3</v>
      </c>
      <c r="AT519">
        <v>6.4999999999999997E-4</v>
      </c>
      <c r="AU519" t="s">
        <v>22</v>
      </c>
      <c r="AV519">
        <v>0</v>
      </c>
      <c r="AW519">
        <v>2</v>
      </c>
      <c r="AX519">
        <v>55891341</v>
      </c>
      <c r="AY519">
        <v>1</v>
      </c>
      <c r="AZ519">
        <v>0</v>
      </c>
      <c r="BA519">
        <v>629</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CV519">
        <v>0</v>
      </c>
      <c r="CW519">
        <v>0</v>
      </c>
      <c r="CX519">
        <f>ROUND(Y519*Source!I1238,9)</f>
        <v>2.2100000000000001E-4</v>
      </c>
      <c r="CY519">
        <f t="shared" si="275"/>
        <v>10643.18</v>
      </c>
      <c r="CZ519">
        <f t="shared" si="276"/>
        <v>10643.18</v>
      </c>
      <c r="DA519">
        <f t="shared" si="277"/>
        <v>1</v>
      </c>
      <c r="DB519">
        <f t="shared" si="278"/>
        <v>6.92</v>
      </c>
      <c r="DC519">
        <f t="shared" si="279"/>
        <v>0</v>
      </c>
      <c r="DD519" t="s">
        <v>3</v>
      </c>
      <c r="DE519" t="s">
        <v>3</v>
      </c>
      <c r="DF519">
        <f t="shared" si="272"/>
        <v>2.35</v>
      </c>
      <c r="DG519">
        <f t="shared" si="269"/>
        <v>0</v>
      </c>
      <c r="DH519">
        <f t="shared" si="270"/>
        <v>0</v>
      </c>
      <c r="DI519">
        <f t="shared" si="273"/>
        <v>0</v>
      </c>
      <c r="DJ519">
        <f t="shared" si="280"/>
        <v>2.35</v>
      </c>
      <c r="DK519">
        <v>0</v>
      </c>
      <c r="DL519" t="s">
        <v>3</v>
      </c>
      <c r="DM519">
        <v>0</v>
      </c>
      <c r="DN519" t="s">
        <v>3</v>
      </c>
      <c r="DO519">
        <v>0</v>
      </c>
    </row>
    <row r="520" spans="1:119" x14ac:dyDescent="0.25">
      <c r="A520">
        <f>ROW(Source!A1238)</f>
        <v>1238</v>
      </c>
      <c r="B520">
        <v>54971259</v>
      </c>
      <c r="C520">
        <v>55891332</v>
      </c>
      <c r="D520">
        <v>55462354</v>
      </c>
      <c r="E520">
        <v>1</v>
      </c>
      <c r="F520">
        <v>1</v>
      </c>
      <c r="G520">
        <v>1081</v>
      </c>
      <c r="H520">
        <v>3</v>
      </c>
      <c r="I520" t="s">
        <v>1736</v>
      </c>
      <c r="J520" t="s">
        <v>1737</v>
      </c>
      <c r="K520" t="s">
        <v>1738</v>
      </c>
      <c r="L520">
        <v>1301</v>
      </c>
      <c r="N520">
        <v>1003</v>
      </c>
      <c r="O520" t="s">
        <v>769</v>
      </c>
      <c r="P520" t="s">
        <v>769</v>
      </c>
      <c r="Q520">
        <v>1</v>
      </c>
      <c r="W520">
        <v>0</v>
      </c>
      <c r="X520">
        <v>-442984877</v>
      </c>
      <c r="Y520">
        <f t="shared" si="274"/>
        <v>34</v>
      </c>
      <c r="AA520">
        <v>0.59</v>
      </c>
      <c r="AB520">
        <v>0</v>
      </c>
      <c r="AC520">
        <v>0</v>
      </c>
      <c r="AD520">
        <v>0</v>
      </c>
      <c r="AE520">
        <v>0.59</v>
      </c>
      <c r="AF520">
        <v>0</v>
      </c>
      <c r="AG520">
        <v>0</v>
      </c>
      <c r="AH520">
        <v>0</v>
      </c>
      <c r="AI520">
        <v>1</v>
      </c>
      <c r="AJ520">
        <v>1</v>
      </c>
      <c r="AK520">
        <v>1</v>
      </c>
      <c r="AL520">
        <v>1</v>
      </c>
      <c r="AM520">
        <v>-2</v>
      </c>
      <c r="AN520">
        <v>0</v>
      </c>
      <c r="AO520">
        <v>1</v>
      </c>
      <c r="AP520">
        <v>1</v>
      </c>
      <c r="AQ520">
        <v>0</v>
      </c>
      <c r="AR520">
        <v>0</v>
      </c>
      <c r="AS520" t="s">
        <v>3</v>
      </c>
      <c r="AT520">
        <v>34</v>
      </c>
      <c r="AU520" t="s">
        <v>22</v>
      </c>
      <c r="AV520">
        <v>0</v>
      </c>
      <c r="AW520">
        <v>2</v>
      </c>
      <c r="AX520">
        <v>55891342</v>
      </c>
      <c r="AY520">
        <v>1</v>
      </c>
      <c r="AZ520">
        <v>0</v>
      </c>
      <c r="BA520">
        <v>630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CV520">
        <v>0</v>
      </c>
      <c r="CW520">
        <v>0</v>
      </c>
      <c r="CX520">
        <f>ROUND(Y520*Source!I1238,9)</f>
        <v>11.56</v>
      </c>
      <c r="CY520">
        <f t="shared" si="275"/>
        <v>0.59</v>
      </c>
      <c r="CZ520">
        <f t="shared" si="276"/>
        <v>0.59</v>
      </c>
      <c r="DA520">
        <f t="shared" si="277"/>
        <v>1</v>
      </c>
      <c r="DB520">
        <f t="shared" si="278"/>
        <v>20.059999999999999</v>
      </c>
      <c r="DC520">
        <f t="shared" si="279"/>
        <v>0</v>
      </c>
      <c r="DD520" t="s">
        <v>3</v>
      </c>
      <c r="DE520" t="s">
        <v>3</v>
      </c>
      <c r="DF520">
        <f t="shared" si="272"/>
        <v>6.82</v>
      </c>
      <c r="DG520">
        <f t="shared" si="269"/>
        <v>0</v>
      </c>
      <c r="DH520">
        <f t="shared" si="270"/>
        <v>0</v>
      </c>
      <c r="DI520">
        <f t="shared" si="273"/>
        <v>0</v>
      </c>
      <c r="DJ520">
        <f t="shared" si="280"/>
        <v>6.82</v>
      </c>
      <c r="DK520">
        <v>0</v>
      </c>
      <c r="DL520" t="s">
        <v>3</v>
      </c>
      <c r="DM520">
        <v>0</v>
      </c>
      <c r="DN520" t="s">
        <v>3</v>
      </c>
      <c r="DO520">
        <v>0</v>
      </c>
    </row>
    <row r="521" spans="1:119" x14ac:dyDescent="0.25">
      <c r="A521">
        <f>ROW(Source!A1238)</f>
        <v>1238</v>
      </c>
      <c r="B521">
        <v>54971259</v>
      </c>
      <c r="C521">
        <v>55891332</v>
      </c>
      <c r="D521">
        <v>55477720</v>
      </c>
      <c r="E521">
        <v>1</v>
      </c>
      <c r="F521">
        <v>1</v>
      </c>
      <c r="G521">
        <v>1081</v>
      </c>
      <c r="H521">
        <v>3</v>
      </c>
      <c r="I521" t="s">
        <v>1421</v>
      </c>
      <c r="J521" t="s">
        <v>1423</v>
      </c>
      <c r="K521" t="s">
        <v>1422</v>
      </c>
      <c r="L521">
        <v>1301</v>
      </c>
      <c r="N521">
        <v>1003</v>
      </c>
      <c r="O521" t="s">
        <v>769</v>
      </c>
      <c r="P521" t="s">
        <v>769</v>
      </c>
      <c r="Q521">
        <v>1</v>
      </c>
      <c r="W521">
        <v>0</v>
      </c>
      <c r="X521">
        <v>-1719914150</v>
      </c>
      <c r="Y521">
        <f t="shared" si="274"/>
        <v>102</v>
      </c>
      <c r="AA521">
        <v>47.17</v>
      </c>
      <c r="AB521">
        <v>0</v>
      </c>
      <c r="AC521">
        <v>0</v>
      </c>
      <c r="AD521">
        <v>0</v>
      </c>
      <c r="AE521">
        <v>47.17</v>
      </c>
      <c r="AF521">
        <v>0</v>
      </c>
      <c r="AG521">
        <v>0</v>
      </c>
      <c r="AH521">
        <v>0</v>
      </c>
      <c r="AI521">
        <v>1</v>
      </c>
      <c r="AJ521">
        <v>1</v>
      </c>
      <c r="AK521">
        <v>1</v>
      </c>
      <c r="AL521">
        <v>1</v>
      </c>
      <c r="AM521">
        <v>0</v>
      </c>
      <c r="AN521">
        <v>0</v>
      </c>
      <c r="AO521">
        <v>0</v>
      </c>
      <c r="AP521">
        <v>1</v>
      </c>
      <c r="AQ521">
        <v>0</v>
      </c>
      <c r="AR521">
        <v>0</v>
      </c>
      <c r="AS521" t="s">
        <v>3</v>
      </c>
      <c r="AT521">
        <v>102</v>
      </c>
      <c r="AU521" t="s">
        <v>22</v>
      </c>
      <c r="AV521">
        <v>0</v>
      </c>
      <c r="AW521">
        <v>1</v>
      </c>
      <c r="AX521">
        <v>-1</v>
      </c>
      <c r="AY521">
        <v>0</v>
      </c>
      <c r="AZ521">
        <v>0</v>
      </c>
      <c r="BA521" t="s">
        <v>3</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CV521">
        <v>0</v>
      </c>
      <c r="CW521">
        <v>0</v>
      </c>
      <c r="CX521">
        <f>ROUND(Y521*Source!I1238,9)</f>
        <v>34.68</v>
      </c>
      <c r="CY521">
        <f t="shared" si="275"/>
        <v>47.17</v>
      </c>
      <c r="CZ521">
        <f t="shared" si="276"/>
        <v>47.17</v>
      </c>
      <c r="DA521">
        <f t="shared" si="277"/>
        <v>1</v>
      </c>
      <c r="DB521">
        <f t="shared" si="278"/>
        <v>4811.34</v>
      </c>
      <c r="DC521">
        <f t="shared" si="279"/>
        <v>0</v>
      </c>
      <c r="DD521" t="s">
        <v>3</v>
      </c>
      <c r="DE521" t="s">
        <v>3</v>
      </c>
      <c r="DF521">
        <f t="shared" si="272"/>
        <v>1635.86</v>
      </c>
      <c r="DG521">
        <f t="shared" si="269"/>
        <v>0</v>
      </c>
      <c r="DH521">
        <f t="shared" si="270"/>
        <v>0</v>
      </c>
      <c r="DI521">
        <f t="shared" si="273"/>
        <v>0</v>
      </c>
      <c r="DJ521">
        <f t="shared" si="280"/>
        <v>1635.86</v>
      </c>
      <c r="DK521">
        <v>0</v>
      </c>
      <c r="DL521" t="s">
        <v>3</v>
      </c>
      <c r="DM521">
        <v>0</v>
      </c>
      <c r="DN521" t="s">
        <v>3</v>
      </c>
      <c r="DO521">
        <v>0</v>
      </c>
    </row>
    <row r="522" spans="1:119" x14ac:dyDescent="0.25">
      <c r="A522">
        <f>ROW(Source!A1238)</f>
        <v>1238</v>
      </c>
      <c r="B522">
        <v>54971259</v>
      </c>
      <c r="C522">
        <v>55891332</v>
      </c>
      <c r="D522">
        <v>55482614</v>
      </c>
      <c r="E522">
        <v>1</v>
      </c>
      <c r="F522">
        <v>1</v>
      </c>
      <c r="G522">
        <v>1081</v>
      </c>
      <c r="H522">
        <v>3</v>
      </c>
      <c r="I522" t="s">
        <v>1634</v>
      </c>
      <c r="J522" t="s">
        <v>1635</v>
      </c>
      <c r="K522" t="s">
        <v>1636</v>
      </c>
      <c r="L522">
        <v>1355</v>
      </c>
      <c r="N522">
        <v>1010</v>
      </c>
      <c r="O522" t="s">
        <v>40</v>
      </c>
      <c r="P522" t="s">
        <v>40</v>
      </c>
      <c r="Q522">
        <v>100</v>
      </c>
      <c r="W522">
        <v>0</v>
      </c>
      <c r="X522">
        <v>-1747219598</v>
      </c>
      <c r="Y522">
        <f t="shared" si="274"/>
        <v>0.83</v>
      </c>
      <c r="AA522">
        <v>323.76</v>
      </c>
      <c r="AB522">
        <v>0</v>
      </c>
      <c r="AC522">
        <v>0</v>
      </c>
      <c r="AD522">
        <v>0</v>
      </c>
      <c r="AE522">
        <v>323.76</v>
      </c>
      <c r="AF522">
        <v>0</v>
      </c>
      <c r="AG522">
        <v>0</v>
      </c>
      <c r="AH522">
        <v>0</v>
      </c>
      <c r="AI522">
        <v>1</v>
      </c>
      <c r="AJ522">
        <v>1</v>
      </c>
      <c r="AK522">
        <v>1</v>
      </c>
      <c r="AL522">
        <v>1</v>
      </c>
      <c r="AM522">
        <v>-2</v>
      </c>
      <c r="AN522">
        <v>0</v>
      </c>
      <c r="AO522">
        <v>1</v>
      </c>
      <c r="AP522">
        <v>1</v>
      </c>
      <c r="AQ522">
        <v>0</v>
      </c>
      <c r="AR522">
        <v>0</v>
      </c>
      <c r="AS522" t="s">
        <v>3</v>
      </c>
      <c r="AT522">
        <v>0.83</v>
      </c>
      <c r="AU522" t="s">
        <v>22</v>
      </c>
      <c r="AV522">
        <v>0</v>
      </c>
      <c r="AW522">
        <v>2</v>
      </c>
      <c r="AX522">
        <v>55891343</v>
      </c>
      <c r="AY522">
        <v>1</v>
      </c>
      <c r="AZ522">
        <v>0</v>
      </c>
      <c r="BA522">
        <v>631</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CV522">
        <v>0</v>
      </c>
      <c r="CW522">
        <v>0</v>
      </c>
      <c r="CX522">
        <f>ROUND(Y522*Source!I1238,9)</f>
        <v>0.28220000000000001</v>
      </c>
      <c r="CY522">
        <f t="shared" si="275"/>
        <v>323.76</v>
      </c>
      <c r="CZ522">
        <f t="shared" si="276"/>
        <v>323.76</v>
      </c>
      <c r="DA522">
        <f t="shared" si="277"/>
        <v>1</v>
      </c>
      <c r="DB522">
        <f t="shared" si="278"/>
        <v>268.72000000000003</v>
      </c>
      <c r="DC522">
        <f t="shared" si="279"/>
        <v>0</v>
      </c>
      <c r="DD522" t="s">
        <v>3</v>
      </c>
      <c r="DE522" t="s">
        <v>3</v>
      </c>
      <c r="DF522">
        <f t="shared" si="272"/>
        <v>91.37</v>
      </c>
      <c r="DG522">
        <f t="shared" si="269"/>
        <v>0</v>
      </c>
      <c r="DH522">
        <f t="shared" si="270"/>
        <v>0</v>
      </c>
      <c r="DI522">
        <f t="shared" si="273"/>
        <v>0</v>
      </c>
      <c r="DJ522">
        <f t="shared" si="280"/>
        <v>91.37</v>
      </c>
      <c r="DK522">
        <v>0</v>
      </c>
      <c r="DL522" t="s">
        <v>3</v>
      </c>
      <c r="DM522">
        <v>0</v>
      </c>
      <c r="DN522" t="s">
        <v>3</v>
      </c>
      <c r="DO522">
        <v>0</v>
      </c>
    </row>
    <row r="523" spans="1:119" x14ac:dyDescent="0.25">
      <c r="A523">
        <f>ROW(Source!A1238)</f>
        <v>1238</v>
      </c>
      <c r="B523">
        <v>54971259</v>
      </c>
      <c r="C523">
        <v>55891332</v>
      </c>
      <c r="D523">
        <v>55481512</v>
      </c>
      <c r="E523">
        <v>1</v>
      </c>
      <c r="F523">
        <v>1</v>
      </c>
      <c r="G523">
        <v>1081</v>
      </c>
      <c r="H523">
        <v>3</v>
      </c>
      <c r="I523" t="s">
        <v>1417</v>
      </c>
      <c r="J523" t="s">
        <v>1419</v>
      </c>
      <c r="K523" t="s">
        <v>1418</v>
      </c>
      <c r="L523">
        <v>1354</v>
      </c>
      <c r="N523">
        <v>1010</v>
      </c>
      <c r="O523" t="s">
        <v>266</v>
      </c>
      <c r="P523" t="s">
        <v>266</v>
      </c>
      <c r="Q523">
        <v>1</v>
      </c>
      <c r="W523">
        <v>0</v>
      </c>
      <c r="X523">
        <v>-1561629203</v>
      </c>
      <c r="Y523">
        <f>AT523</f>
        <v>26.470587999999999</v>
      </c>
      <c r="AA523">
        <v>26.19</v>
      </c>
      <c r="AB523">
        <v>0</v>
      </c>
      <c r="AC523">
        <v>0</v>
      </c>
      <c r="AD523">
        <v>0</v>
      </c>
      <c r="AE523">
        <v>26.19</v>
      </c>
      <c r="AF523">
        <v>0</v>
      </c>
      <c r="AG523">
        <v>0</v>
      </c>
      <c r="AH523">
        <v>0</v>
      </c>
      <c r="AI523">
        <v>1</v>
      </c>
      <c r="AJ523">
        <v>1</v>
      </c>
      <c r="AK523">
        <v>1</v>
      </c>
      <c r="AL523">
        <v>1</v>
      </c>
      <c r="AM523">
        <v>0</v>
      </c>
      <c r="AN523">
        <v>0</v>
      </c>
      <c r="AO523">
        <v>0</v>
      </c>
      <c r="AP523">
        <v>1</v>
      </c>
      <c r="AQ523">
        <v>0</v>
      </c>
      <c r="AR523">
        <v>0</v>
      </c>
      <c r="AS523" t="s">
        <v>3</v>
      </c>
      <c r="AT523">
        <v>26.470587999999999</v>
      </c>
      <c r="AU523" t="s">
        <v>3</v>
      </c>
      <c r="AV523">
        <v>0</v>
      </c>
      <c r="AW523">
        <v>1</v>
      </c>
      <c r="AX523">
        <v>-1</v>
      </c>
      <c r="AY523">
        <v>0</v>
      </c>
      <c r="AZ523">
        <v>0</v>
      </c>
      <c r="BA523" t="s">
        <v>3</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CV523">
        <v>0</v>
      </c>
      <c r="CW523">
        <v>0</v>
      </c>
      <c r="CX523">
        <f>ROUND(Y523*Source!I1238,9)</f>
        <v>8.9999999200000005</v>
      </c>
      <c r="CY523">
        <f t="shared" si="275"/>
        <v>26.19</v>
      </c>
      <c r="CZ523">
        <f t="shared" si="276"/>
        <v>26.19</v>
      </c>
      <c r="DA523">
        <f t="shared" si="277"/>
        <v>1</v>
      </c>
      <c r="DB523">
        <f>ROUND(ROUND(AT523*CZ523,2),6)</f>
        <v>693.26</v>
      </c>
      <c r="DC523">
        <f>ROUND(ROUND(AT523*AG523,2),6)</f>
        <v>0</v>
      </c>
      <c r="DD523" t="s">
        <v>3</v>
      </c>
      <c r="DE523" t="s">
        <v>3</v>
      </c>
      <c r="DF523">
        <f t="shared" si="272"/>
        <v>235.71</v>
      </c>
      <c r="DG523">
        <f t="shared" si="269"/>
        <v>0</v>
      </c>
      <c r="DH523">
        <f t="shared" si="270"/>
        <v>0</v>
      </c>
      <c r="DI523">
        <f t="shared" si="273"/>
        <v>0</v>
      </c>
      <c r="DJ523">
        <f t="shared" si="280"/>
        <v>235.71</v>
      </c>
      <c r="DK523">
        <v>0</v>
      </c>
      <c r="DL523" t="s">
        <v>3</v>
      </c>
      <c r="DM523">
        <v>0</v>
      </c>
      <c r="DN523" t="s">
        <v>3</v>
      </c>
      <c r="DO523">
        <v>0</v>
      </c>
    </row>
    <row r="524" spans="1:119" x14ac:dyDescent="0.25">
      <c r="A524">
        <f>ROW(Source!A1238)</f>
        <v>1238</v>
      </c>
      <c r="B524">
        <v>54971259</v>
      </c>
      <c r="C524">
        <v>55891332</v>
      </c>
      <c r="D524">
        <v>55481864</v>
      </c>
      <c r="E524">
        <v>1</v>
      </c>
      <c r="F524">
        <v>1</v>
      </c>
      <c r="G524">
        <v>1081</v>
      </c>
      <c r="H524">
        <v>3</v>
      </c>
      <c r="I524" t="s">
        <v>1669</v>
      </c>
      <c r="J524" t="s">
        <v>1670</v>
      </c>
      <c r="K524" t="s">
        <v>1671</v>
      </c>
      <c r="L524">
        <v>1301</v>
      </c>
      <c r="N524">
        <v>1003</v>
      </c>
      <c r="O524" t="s">
        <v>769</v>
      </c>
      <c r="P524" t="s">
        <v>769</v>
      </c>
      <c r="Q524">
        <v>1</v>
      </c>
      <c r="W524">
        <v>0</v>
      </c>
      <c r="X524">
        <v>-877267416</v>
      </c>
      <c r="Y524">
        <f>(AT524*1)</f>
        <v>3</v>
      </c>
      <c r="AA524">
        <v>0.7</v>
      </c>
      <c r="AB524">
        <v>0</v>
      </c>
      <c r="AC524">
        <v>0</v>
      </c>
      <c r="AD524">
        <v>0</v>
      </c>
      <c r="AE524">
        <v>0.7</v>
      </c>
      <c r="AF524">
        <v>0</v>
      </c>
      <c r="AG524">
        <v>0</v>
      </c>
      <c r="AH524">
        <v>0</v>
      </c>
      <c r="AI524">
        <v>1</v>
      </c>
      <c r="AJ524">
        <v>1</v>
      </c>
      <c r="AK524">
        <v>1</v>
      </c>
      <c r="AL524">
        <v>1</v>
      </c>
      <c r="AM524">
        <v>-2</v>
      </c>
      <c r="AN524">
        <v>0</v>
      </c>
      <c r="AO524">
        <v>1</v>
      </c>
      <c r="AP524">
        <v>1</v>
      </c>
      <c r="AQ524">
        <v>0</v>
      </c>
      <c r="AR524">
        <v>0</v>
      </c>
      <c r="AS524" t="s">
        <v>3</v>
      </c>
      <c r="AT524">
        <v>3</v>
      </c>
      <c r="AU524" t="s">
        <v>22</v>
      </c>
      <c r="AV524">
        <v>0</v>
      </c>
      <c r="AW524">
        <v>2</v>
      </c>
      <c r="AX524">
        <v>55891344</v>
      </c>
      <c r="AY524">
        <v>1</v>
      </c>
      <c r="AZ524">
        <v>0</v>
      </c>
      <c r="BA524">
        <v>632</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CV524">
        <v>0</v>
      </c>
      <c r="CW524">
        <v>0</v>
      </c>
      <c r="CX524">
        <f>ROUND(Y524*Source!I1238,9)</f>
        <v>1.02</v>
      </c>
      <c r="CY524">
        <f t="shared" si="275"/>
        <v>0.7</v>
      </c>
      <c r="CZ524">
        <f t="shared" si="276"/>
        <v>0.7</v>
      </c>
      <c r="DA524">
        <f t="shared" si="277"/>
        <v>1</v>
      </c>
      <c r="DB524">
        <f>ROUND((ROUND(AT524*CZ524,2)*1),6)</f>
        <v>2.1</v>
      </c>
      <c r="DC524">
        <f>ROUND((ROUND(AT524*AG524,2)*1),6)</f>
        <v>0</v>
      </c>
      <c r="DD524" t="s">
        <v>3</v>
      </c>
      <c r="DE524" t="s">
        <v>3</v>
      </c>
      <c r="DF524">
        <f t="shared" si="272"/>
        <v>0.71</v>
      </c>
      <c r="DG524">
        <f t="shared" si="269"/>
        <v>0</v>
      </c>
      <c r="DH524">
        <f t="shared" si="270"/>
        <v>0</v>
      </c>
      <c r="DI524">
        <f t="shared" si="273"/>
        <v>0</v>
      </c>
      <c r="DJ524">
        <f t="shared" si="280"/>
        <v>0.71</v>
      </c>
      <c r="DK524">
        <v>0</v>
      </c>
      <c r="DL524" t="s">
        <v>3</v>
      </c>
      <c r="DM524">
        <v>0</v>
      </c>
      <c r="DN524" t="s">
        <v>3</v>
      </c>
      <c r="DO524">
        <v>0</v>
      </c>
    </row>
    <row r="525" spans="1:119" x14ac:dyDescent="0.25">
      <c r="A525">
        <f>ROW(Source!A1238)</f>
        <v>1238</v>
      </c>
      <c r="B525">
        <v>54971259</v>
      </c>
      <c r="C525">
        <v>55891332</v>
      </c>
      <c r="D525">
        <v>55481866</v>
      </c>
      <c r="E525">
        <v>1</v>
      </c>
      <c r="F525">
        <v>1</v>
      </c>
      <c r="G525">
        <v>1081</v>
      </c>
      <c r="H525">
        <v>3</v>
      </c>
      <c r="I525" t="s">
        <v>1672</v>
      </c>
      <c r="J525" t="s">
        <v>1673</v>
      </c>
      <c r="K525" t="s">
        <v>1674</v>
      </c>
      <c r="L525">
        <v>1356</v>
      </c>
      <c r="N525">
        <v>1010</v>
      </c>
      <c r="O525" t="s">
        <v>1355</v>
      </c>
      <c r="P525" t="s">
        <v>1355</v>
      </c>
      <c r="Q525">
        <v>1000</v>
      </c>
      <c r="W525">
        <v>0</v>
      </c>
      <c r="X525">
        <v>-314125572</v>
      </c>
      <c r="Y525">
        <f>(AT525*1)</f>
        <v>2.0400000000000001E-2</v>
      </c>
      <c r="AA525">
        <v>6.44</v>
      </c>
      <c r="AB525">
        <v>0</v>
      </c>
      <c r="AC525">
        <v>0</v>
      </c>
      <c r="AD525">
        <v>0</v>
      </c>
      <c r="AE525">
        <v>6.44</v>
      </c>
      <c r="AF525">
        <v>0</v>
      </c>
      <c r="AG525">
        <v>0</v>
      </c>
      <c r="AH525">
        <v>0</v>
      </c>
      <c r="AI525">
        <v>1</v>
      </c>
      <c r="AJ525">
        <v>1</v>
      </c>
      <c r="AK525">
        <v>1</v>
      </c>
      <c r="AL525">
        <v>1</v>
      </c>
      <c r="AM525">
        <v>-2</v>
      </c>
      <c r="AN525">
        <v>0</v>
      </c>
      <c r="AO525">
        <v>1</v>
      </c>
      <c r="AP525">
        <v>1</v>
      </c>
      <c r="AQ525">
        <v>0</v>
      </c>
      <c r="AR525">
        <v>0</v>
      </c>
      <c r="AS525" t="s">
        <v>3</v>
      </c>
      <c r="AT525">
        <v>2.0400000000000001E-2</v>
      </c>
      <c r="AU525" t="s">
        <v>22</v>
      </c>
      <c r="AV525">
        <v>0</v>
      </c>
      <c r="AW525">
        <v>2</v>
      </c>
      <c r="AX525">
        <v>55891345</v>
      </c>
      <c r="AY525">
        <v>1</v>
      </c>
      <c r="AZ525">
        <v>0</v>
      </c>
      <c r="BA525">
        <v>633</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CV525">
        <v>0</v>
      </c>
      <c r="CW525">
        <v>0</v>
      </c>
      <c r="CX525">
        <f>ROUND(Y525*Source!I1238,9)</f>
        <v>6.9360000000000003E-3</v>
      </c>
      <c r="CY525">
        <f t="shared" si="275"/>
        <v>6.44</v>
      </c>
      <c r="CZ525">
        <f t="shared" si="276"/>
        <v>6.44</v>
      </c>
      <c r="DA525">
        <f t="shared" si="277"/>
        <v>1</v>
      </c>
      <c r="DB525">
        <f>ROUND((ROUND(AT525*CZ525,2)*1),6)</f>
        <v>0.13</v>
      </c>
      <c r="DC525">
        <f>ROUND((ROUND(AT525*AG525,2)*1),6)</f>
        <v>0</v>
      </c>
      <c r="DD525" t="s">
        <v>3</v>
      </c>
      <c r="DE525" t="s">
        <v>3</v>
      </c>
      <c r="DF525">
        <f t="shared" si="272"/>
        <v>0.04</v>
      </c>
      <c r="DG525">
        <f t="shared" si="269"/>
        <v>0</v>
      </c>
      <c r="DH525">
        <f t="shared" si="270"/>
        <v>0</v>
      </c>
      <c r="DI525">
        <f t="shared" si="273"/>
        <v>0</v>
      </c>
      <c r="DJ525">
        <f t="shared" si="280"/>
        <v>0.04</v>
      </c>
      <c r="DK525">
        <v>0</v>
      </c>
      <c r="DL525" t="s">
        <v>3</v>
      </c>
      <c r="DM525">
        <v>0</v>
      </c>
      <c r="DN525" t="s">
        <v>3</v>
      </c>
      <c r="DO525">
        <v>0</v>
      </c>
    </row>
    <row r="526" spans="1:119" x14ac:dyDescent="0.25">
      <c r="A526">
        <f>ROW(Source!A1238)</f>
        <v>1238</v>
      </c>
      <c r="B526">
        <v>54971259</v>
      </c>
      <c r="C526">
        <v>55891332</v>
      </c>
      <c r="D526">
        <v>55481931</v>
      </c>
      <c r="E526">
        <v>1</v>
      </c>
      <c r="F526">
        <v>1</v>
      </c>
      <c r="G526">
        <v>1081</v>
      </c>
      <c r="H526">
        <v>3</v>
      </c>
      <c r="I526" t="s">
        <v>1739</v>
      </c>
      <c r="J526" t="s">
        <v>1740</v>
      </c>
      <c r="K526" t="s">
        <v>1741</v>
      </c>
      <c r="L526">
        <v>1356</v>
      </c>
      <c r="N526">
        <v>1010</v>
      </c>
      <c r="O526" t="s">
        <v>1355</v>
      </c>
      <c r="P526" t="s">
        <v>1355</v>
      </c>
      <c r="Q526">
        <v>1000</v>
      </c>
      <c r="W526">
        <v>0</v>
      </c>
      <c r="X526">
        <v>260436297</v>
      </c>
      <c r="Y526">
        <f>(AT526*1)</f>
        <v>0.05</v>
      </c>
      <c r="AA526">
        <v>639.94000000000005</v>
      </c>
      <c r="AB526">
        <v>0</v>
      </c>
      <c r="AC526">
        <v>0</v>
      </c>
      <c r="AD526">
        <v>0</v>
      </c>
      <c r="AE526">
        <v>639.94000000000005</v>
      </c>
      <c r="AF526">
        <v>0</v>
      </c>
      <c r="AG526">
        <v>0</v>
      </c>
      <c r="AH526">
        <v>0</v>
      </c>
      <c r="AI526">
        <v>1</v>
      </c>
      <c r="AJ526">
        <v>1</v>
      </c>
      <c r="AK526">
        <v>1</v>
      </c>
      <c r="AL526">
        <v>1</v>
      </c>
      <c r="AM526">
        <v>-2</v>
      </c>
      <c r="AN526">
        <v>0</v>
      </c>
      <c r="AO526">
        <v>1</v>
      </c>
      <c r="AP526">
        <v>1</v>
      </c>
      <c r="AQ526">
        <v>0</v>
      </c>
      <c r="AR526">
        <v>0</v>
      </c>
      <c r="AS526" t="s">
        <v>3</v>
      </c>
      <c r="AT526">
        <v>0.05</v>
      </c>
      <c r="AU526" t="s">
        <v>22</v>
      </c>
      <c r="AV526">
        <v>0</v>
      </c>
      <c r="AW526">
        <v>2</v>
      </c>
      <c r="AX526">
        <v>55891346</v>
      </c>
      <c r="AY526">
        <v>1</v>
      </c>
      <c r="AZ526">
        <v>0</v>
      </c>
      <c r="BA526">
        <v>634</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CV526">
        <v>0</v>
      </c>
      <c r="CW526">
        <v>0</v>
      </c>
      <c r="CX526">
        <f>ROUND(Y526*Source!I1238,9)</f>
        <v>1.7000000000000001E-2</v>
      </c>
      <c r="CY526">
        <f t="shared" si="275"/>
        <v>639.94000000000005</v>
      </c>
      <c r="CZ526">
        <f t="shared" si="276"/>
        <v>639.94000000000005</v>
      </c>
      <c r="DA526">
        <f t="shared" si="277"/>
        <v>1</v>
      </c>
      <c r="DB526">
        <f>ROUND((ROUND(AT526*CZ526,2)*1),6)</f>
        <v>32</v>
      </c>
      <c r="DC526">
        <f>ROUND((ROUND(AT526*AG526,2)*1),6)</f>
        <v>0</v>
      </c>
      <c r="DD526" t="s">
        <v>3</v>
      </c>
      <c r="DE526" t="s">
        <v>3</v>
      </c>
      <c r="DF526">
        <f t="shared" si="272"/>
        <v>10.88</v>
      </c>
      <c r="DG526">
        <f t="shared" si="269"/>
        <v>0</v>
      </c>
      <c r="DH526">
        <f t="shared" si="270"/>
        <v>0</v>
      </c>
      <c r="DI526">
        <f t="shared" si="273"/>
        <v>0</v>
      </c>
      <c r="DJ526">
        <f t="shared" si="280"/>
        <v>10.88</v>
      </c>
      <c r="DK526">
        <v>0</v>
      </c>
      <c r="DL526" t="s">
        <v>3</v>
      </c>
      <c r="DM526">
        <v>0</v>
      </c>
      <c r="DN526" t="s">
        <v>3</v>
      </c>
      <c r="DO526">
        <v>0</v>
      </c>
    </row>
    <row r="527" spans="1:119" x14ac:dyDescent="0.25">
      <c r="A527">
        <f>ROW(Source!A1238)</f>
        <v>1238</v>
      </c>
      <c r="B527">
        <v>54971259</v>
      </c>
      <c r="C527">
        <v>55891332</v>
      </c>
      <c r="D527">
        <v>55467060</v>
      </c>
      <c r="E527">
        <v>1</v>
      </c>
      <c r="F527">
        <v>1</v>
      </c>
      <c r="G527">
        <v>1081</v>
      </c>
      <c r="H527">
        <v>3</v>
      </c>
      <c r="I527" t="s">
        <v>1742</v>
      </c>
      <c r="J527" t="s">
        <v>1743</v>
      </c>
      <c r="K527" t="s">
        <v>1744</v>
      </c>
      <c r="L527">
        <v>1348</v>
      </c>
      <c r="N527">
        <v>1009</v>
      </c>
      <c r="O527" t="s">
        <v>1092</v>
      </c>
      <c r="P527" t="s">
        <v>1092</v>
      </c>
      <c r="Q527">
        <v>1000</v>
      </c>
      <c r="W527">
        <v>0</v>
      </c>
      <c r="X527">
        <v>1060286971</v>
      </c>
      <c r="Y527">
        <f>(AT527*1)</f>
        <v>7.0000000000000001E-3</v>
      </c>
      <c r="AA527">
        <v>4573.3599999999997</v>
      </c>
      <c r="AB527">
        <v>0</v>
      </c>
      <c r="AC527">
        <v>0</v>
      </c>
      <c r="AD527">
        <v>0</v>
      </c>
      <c r="AE527">
        <v>4573.3599999999997</v>
      </c>
      <c r="AF527">
        <v>0</v>
      </c>
      <c r="AG527">
        <v>0</v>
      </c>
      <c r="AH527">
        <v>0</v>
      </c>
      <c r="AI527">
        <v>1</v>
      </c>
      <c r="AJ527">
        <v>1</v>
      </c>
      <c r="AK527">
        <v>1</v>
      </c>
      <c r="AL527">
        <v>1</v>
      </c>
      <c r="AM527">
        <v>-2</v>
      </c>
      <c r="AN527">
        <v>0</v>
      </c>
      <c r="AO527">
        <v>1</v>
      </c>
      <c r="AP527">
        <v>1</v>
      </c>
      <c r="AQ527">
        <v>0</v>
      </c>
      <c r="AR527">
        <v>0</v>
      </c>
      <c r="AS527" t="s">
        <v>3</v>
      </c>
      <c r="AT527">
        <v>7.0000000000000001E-3</v>
      </c>
      <c r="AU527" t="s">
        <v>22</v>
      </c>
      <c r="AV527">
        <v>0</v>
      </c>
      <c r="AW527">
        <v>2</v>
      </c>
      <c r="AX527">
        <v>55891347</v>
      </c>
      <c r="AY527">
        <v>1</v>
      </c>
      <c r="AZ527">
        <v>0</v>
      </c>
      <c r="BA527">
        <v>635</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CV527">
        <v>0</v>
      </c>
      <c r="CW527">
        <v>0</v>
      </c>
      <c r="CX527">
        <f>ROUND(Y527*Source!I1238,9)</f>
        <v>2.3800000000000002E-3</v>
      </c>
      <c r="CY527">
        <f t="shared" si="275"/>
        <v>4573.3599999999997</v>
      </c>
      <c r="CZ527">
        <f t="shared" si="276"/>
        <v>4573.3599999999997</v>
      </c>
      <c r="DA527">
        <f t="shared" si="277"/>
        <v>1</v>
      </c>
      <c r="DB527">
        <f>ROUND((ROUND(AT527*CZ527,2)*1),6)</f>
        <v>32.01</v>
      </c>
      <c r="DC527">
        <f>ROUND((ROUND(AT527*AG527,2)*1),6)</f>
        <v>0</v>
      </c>
      <c r="DD527" t="s">
        <v>3</v>
      </c>
      <c r="DE527" t="s">
        <v>3</v>
      </c>
      <c r="DF527">
        <f t="shared" si="272"/>
        <v>10.88</v>
      </c>
      <c r="DG527">
        <f t="shared" si="269"/>
        <v>0</v>
      </c>
      <c r="DH527">
        <f t="shared" si="270"/>
        <v>0</v>
      </c>
      <c r="DI527">
        <f t="shared" si="273"/>
        <v>0</v>
      </c>
      <c r="DJ527">
        <f t="shared" si="280"/>
        <v>10.88</v>
      </c>
      <c r="DK527">
        <v>0</v>
      </c>
      <c r="DL527" t="s">
        <v>3</v>
      </c>
      <c r="DM527">
        <v>0</v>
      </c>
      <c r="DN527" t="s">
        <v>3</v>
      </c>
      <c r="DO527">
        <v>0</v>
      </c>
    </row>
    <row r="528" spans="1:119" x14ac:dyDescent="0.25">
      <c r="A528">
        <f>ROW(Source!A1239)</f>
        <v>1239</v>
      </c>
      <c r="B528">
        <v>55890823</v>
      </c>
      <c r="C528">
        <v>55891332</v>
      </c>
      <c r="D528">
        <v>55424304</v>
      </c>
      <c r="E528">
        <v>1081</v>
      </c>
      <c r="F528">
        <v>1</v>
      </c>
      <c r="G528">
        <v>1081</v>
      </c>
      <c r="H528">
        <v>1</v>
      </c>
      <c r="I528" t="s">
        <v>1552</v>
      </c>
      <c r="J528" t="s">
        <v>3</v>
      </c>
      <c r="K528" t="s">
        <v>1553</v>
      </c>
      <c r="L528">
        <v>1191</v>
      </c>
      <c r="N528">
        <v>1013</v>
      </c>
      <c r="O528" t="s">
        <v>1554</v>
      </c>
      <c r="P528" t="s">
        <v>1554</v>
      </c>
      <c r="Q528">
        <v>1</v>
      </c>
      <c r="W528">
        <v>0</v>
      </c>
      <c r="X528">
        <v>476480486</v>
      </c>
      <c r="Y528">
        <f>(AT528*1.2)</f>
        <v>54.359999999999992</v>
      </c>
      <c r="AA528">
        <v>0</v>
      </c>
      <c r="AB528">
        <v>0</v>
      </c>
      <c r="AC528">
        <v>0</v>
      </c>
      <c r="AD528">
        <v>0</v>
      </c>
      <c r="AE528">
        <v>0</v>
      </c>
      <c r="AF528">
        <v>0</v>
      </c>
      <c r="AG528">
        <v>0</v>
      </c>
      <c r="AH528">
        <v>0</v>
      </c>
      <c r="AI528">
        <v>1</v>
      </c>
      <c r="AJ528">
        <v>1</v>
      </c>
      <c r="AK528">
        <v>1</v>
      </c>
      <c r="AL528">
        <v>1</v>
      </c>
      <c r="AM528">
        <v>5</v>
      </c>
      <c r="AN528">
        <v>0</v>
      </c>
      <c r="AO528">
        <v>1</v>
      </c>
      <c r="AP528">
        <v>1</v>
      </c>
      <c r="AQ528">
        <v>0</v>
      </c>
      <c r="AR528">
        <v>0</v>
      </c>
      <c r="AS528" t="s">
        <v>3</v>
      </c>
      <c r="AT528">
        <v>45.3</v>
      </c>
      <c r="AU528" t="s">
        <v>42</v>
      </c>
      <c r="AV528">
        <v>1</v>
      </c>
      <c r="AW528">
        <v>2</v>
      </c>
      <c r="AX528">
        <v>55891333</v>
      </c>
      <c r="AY528">
        <v>1</v>
      </c>
      <c r="AZ528">
        <v>0</v>
      </c>
      <c r="BA528">
        <v>638</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CU528">
        <f>ROUND(AT528*Source!I1239*AH528*AL528,2)</f>
        <v>0</v>
      </c>
      <c r="CV528">
        <f>ROUND(Y528*Source!I1239,9)</f>
        <v>18.482399999999998</v>
      </c>
      <c r="CW528">
        <v>0</v>
      </c>
      <c r="CX528">
        <f>ROUND(Y528*Source!I1239,9)</f>
        <v>18.482399999999998</v>
      </c>
      <c r="CY528">
        <f>AD528</f>
        <v>0</v>
      </c>
      <c r="CZ528">
        <f>AH528</f>
        <v>0</v>
      </c>
      <c r="DA528">
        <f>AL528</f>
        <v>1</v>
      </c>
      <c r="DB528">
        <f>ROUND((ROUND(AT528*CZ528,2)*1.2),6)</f>
        <v>0</v>
      </c>
      <c r="DC528">
        <f>ROUND((ROUND(AT528*AG528,2)*1.2),6)</f>
        <v>0</v>
      </c>
      <c r="DD528" t="s">
        <v>3</v>
      </c>
      <c r="DE528" t="s">
        <v>3</v>
      </c>
      <c r="DF528">
        <f t="shared" si="272"/>
        <v>0</v>
      </c>
      <c r="DG528">
        <f t="shared" si="269"/>
        <v>0</v>
      </c>
      <c r="DH528">
        <f t="shared" si="270"/>
        <v>0</v>
      </c>
      <c r="DI528">
        <f t="shared" si="273"/>
        <v>0</v>
      </c>
      <c r="DJ528">
        <f>DI528</f>
        <v>0</v>
      </c>
      <c r="DK528">
        <v>0</v>
      </c>
      <c r="DL528" t="s">
        <v>3</v>
      </c>
      <c r="DM528">
        <v>0</v>
      </c>
      <c r="DN528" t="s">
        <v>3</v>
      </c>
      <c r="DO528">
        <v>0</v>
      </c>
    </row>
    <row r="529" spans="1:119" x14ac:dyDescent="0.25">
      <c r="A529">
        <f>ROW(Source!A1239)</f>
        <v>1239</v>
      </c>
      <c r="B529">
        <v>55890823</v>
      </c>
      <c r="C529">
        <v>55891332</v>
      </c>
      <c r="D529">
        <v>55489910</v>
      </c>
      <c r="E529">
        <v>1</v>
      </c>
      <c r="F529">
        <v>1</v>
      </c>
      <c r="G529">
        <v>1081</v>
      </c>
      <c r="H529">
        <v>2</v>
      </c>
      <c r="I529" t="s">
        <v>1580</v>
      </c>
      <c r="J529" t="s">
        <v>1581</v>
      </c>
      <c r="K529" t="s">
        <v>1582</v>
      </c>
      <c r="L529">
        <v>1368</v>
      </c>
      <c r="N529">
        <v>1011</v>
      </c>
      <c r="O529" t="s">
        <v>1558</v>
      </c>
      <c r="P529" t="s">
        <v>1558</v>
      </c>
      <c r="Q529">
        <v>1</v>
      </c>
      <c r="W529">
        <v>0</v>
      </c>
      <c r="X529">
        <v>1498588441</v>
      </c>
      <c r="Y529">
        <f>(AT529*1.2)</f>
        <v>2.5559999999999996</v>
      </c>
      <c r="AA529">
        <v>0</v>
      </c>
      <c r="AB529">
        <v>100.2</v>
      </c>
      <c r="AC529">
        <v>0</v>
      </c>
      <c r="AD529">
        <v>0</v>
      </c>
      <c r="AE529">
        <v>0</v>
      </c>
      <c r="AF529">
        <v>7.11</v>
      </c>
      <c r="AG529">
        <v>0</v>
      </c>
      <c r="AH529">
        <v>0</v>
      </c>
      <c r="AI529">
        <v>1</v>
      </c>
      <c r="AJ529">
        <v>13.46</v>
      </c>
      <c r="AK529">
        <v>1</v>
      </c>
      <c r="AL529">
        <v>1</v>
      </c>
      <c r="AM529">
        <v>2</v>
      </c>
      <c r="AN529">
        <v>0</v>
      </c>
      <c r="AO529">
        <v>1</v>
      </c>
      <c r="AP529">
        <v>1</v>
      </c>
      <c r="AQ529">
        <v>0</v>
      </c>
      <c r="AR529">
        <v>0</v>
      </c>
      <c r="AS529" t="s">
        <v>3</v>
      </c>
      <c r="AT529">
        <v>2.13</v>
      </c>
      <c r="AU529" t="s">
        <v>42</v>
      </c>
      <c r="AV529">
        <v>0</v>
      </c>
      <c r="AW529">
        <v>2</v>
      </c>
      <c r="AX529">
        <v>55891334</v>
      </c>
      <c r="AY529">
        <v>1</v>
      </c>
      <c r="AZ529">
        <v>0</v>
      </c>
      <c r="BA529">
        <v>639</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CV529">
        <v>0</v>
      </c>
      <c r="CW529">
        <f>ROUND(Y529*Source!I1239*DO529,9)</f>
        <v>0</v>
      </c>
      <c r="CX529">
        <f>ROUND(Y529*Source!I1239,9)</f>
        <v>0.86904000000000003</v>
      </c>
      <c r="CY529">
        <f>AB529</f>
        <v>100.2</v>
      </c>
      <c r="CZ529">
        <f>AF529</f>
        <v>7.11</v>
      </c>
      <c r="DA529">
        <f>AJ529</f>
        <v>13.46</v>
      </c>
      <c r="DB529">
        <f>ROUND((ROUND(AT529*CZ529,2)*1.2),6)</f>
        <v>18.167999999999999</v>
      </c>
      <c r="DC529">
        <f>ROUND((ROUND(AT529*AG529,2)*1.2),6)</f>
        <v>0</v>
      </c>
      <c r="DD529" t="s">
        <v>3</v>
      </c>
      <c r="DE529" t="s">
        <v>3</v>
      </c>
      <c r="DF529">
        <f t="shared" si="272"/>
        <v>0</v>
      </c>
      <c r="DG529">
        <f>ROUND(ROUND(AF529*AJ529,2)*CX529,2)</f>
        <v>83.17</v>
      </c>
      <c r="DH529">
        <f t="shared" si="270"/>
        <v>0</v>
      </c>
      <c r="DI529">
        <f t="shared" si="273"/>
        <v>0</v>
      </c>
      <c r="DJ529">
        <f>DG529</f>
        <v>83.17</v>
      </c>
      <c r="DK529">
        <v>0</v>
      </c>
      <c r="DL529" t="s">
        <v>3</v>
      </c>
      <c r="DM529">
        <v>0</v>
      </c>
      <c r="DN529" t="s">
        <v>3</v>
      </c>
      <c r="DO529">
        <v>0</v>
      </c>
    </row>
    <row r="530" spans="1:119" x14ac:dyDescent="0.25">
      <c r="A530">
        <f>ROW(Source!A1239)</f>
        <v>1239</v>
      </c>
      <c r="B530">
        <v>55890823</v>
      </c>
      <c r="C530">
        <v>55891332</v>
      </c>
      <c r="D530">
        <v>55490209</v>
      </c>
      <c r="E530">
        <v>1</v>
      </c>
      <c r="F530">
        <v>1</v>
      </c>
      <c r="G530">
        <v>1081</v>
      </c>
      <c r="H530">
        <v>2</v>
      </c>
      <c r="I530" t="s">
        <v>1555</v>
      </c>
      <c r="J530" t="s">
        <v>1556</v>
      </c>
      <c r="K530" t="s">
        <v>1557</v>
      </c>
      <c r="L530">
        <v>1368</v>
      </c>
      <c r="N530">
        <v>1011</v>
      </c>
      <c r="O530" t="s">
        <v>1558</v>
      </c>
      <c r="P530" t="s">
        <v>1558</v>
      </c>
      <c r="Q530">
        <v>1</v>
      </c>
      <c r="W530">
        <v>0</v>
      </c>
      <c r="X530">
        <v>874612079</v>
      </c>
      <c r="Y530">
        <f>(AT530*1.2)</f>
        <v>0.27600000000000002</v>
      </c>
      <c r="AA530">
        <v>0</v>
      </c>
      <c r="AB530">
        <v>1485.19</v>
      </c>
      <c r="AC530">
        <v>744.56</v>
      </c>
      <c r="AD530">
        <v>0</v>
      </c>
      <c r="AE530">
        <v>0</v>
      </c>
      <c r="AF530">
        <v>83.1</v>
      </c>
      <c r="AG530">
        <v>12.62</v>
      </c>
      <c r="AH530">
        <v>0</v>
      </c>
      <c r="AI530">
        <v>1</v>
      </c>
      <c r="AJ530">
        <v>17.07</v>
      </c>
      <c r="AK530">
        <v>56.35</v>
      </c>
      <c r="AL530">
        <v>1</v>
      </c>
      <c r="AM530">
        <v>2</v>
      </c>
      <c r="AN530">
        <v>0</v>
      </c>
      <c r="AO530">
        <v>1</v>
      </c>
      <c r="AP530">
        <v>1</v>
      </c>
      <c r="AQ530">
        <v>0</v>
      </c>
      <c r="AR530">
        <v>0</v>
      </c>
      <c r="AS530" t="s">
        <v>3</v>
      </c>
      <c r="AT530">
        <v>0.23</v>
      </c>
      <c r="AU530" t="s">
        <v>42</v>
      </c>
      <c r="AV530">
        <v>0</v>
      </c>
      <c r="AW530">
        <v>2</v>
      </c>
      <c r="AX530">
        <v>55891335</v>
      </c>
      <c r="AY530">
        <v>1</v>
      </c>
      <c r="AZ530">
        <v>0</v>
      </c>
      <c r="BA530">
        <v>640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CV530">
        <v>0</v>
      </c>
      <c r="CW530">
        <f>ROUND(Y530*Source!I1239*DO530,9)</f>
        <v>1.1842607999999999</v>
      </c>
      <c r="CX530">
        <f>ROUND(Y530*Source!I1239,9)</f>
        <v>9.3840000000000007E-2</v>
      </c>
      <c r="CY530">
        <f>AB530</f>
        <v>1485.19</v>
      </c>
      <c r="CZ530">
        <f>AF530</f>
        <v>83.1</v>
      </c>
      <c r="DA530">
        <f>AJ530</f>
        <v>17.07</v>
      </c>
      <c r="DB530">
        <f>ROUND((ROUND(AT530*CZ530,2)*1.2),6)</f>
        <v>22.931999999999999</v>
      </c>
      <c r="DC530">
        <f>ROUND((ROUND(AT530*AG530,2)*1.2),6)</f>
        <v>3.48</v>
      </c>
      <c r="DD530" t="s">
        <v>3</v>
      </c>
      <c r="DE530" t="s">
        <v>3</v>
      </c>
      <c r="DF530">
        <f t="shared" si="272"/>
        <v>0</v>
      </c>
      <c r="DG530">
        <f>ROUND(ROUND(AF530*AJ530,2)*CX530,2)</f>
        <v>133.11000000000001</v>
      </c>
      <c r="DH530">
        <f>ROUND(ROUND(AG530*AK530,2)*CX530,2)</f>
        <v>66.73</v>
      </c>
      <c r="DI530">
        <f t="shared" si="273"/>
        <v>0</v>
      </c>
      <c r="DJ530">
        <f>DG530</f>
        <v>133.11000000000001</v>
      </c>
      <c r="DK530">
        <v>0</v>
      </c>
      <c r="DL530" t="s">
        <v>1559</v>
      </c>
      <c r="DM530">
        <v>0</v>
      </c>
      <c r="DN530" t="s">
        <v>1554</v>
      </c>
      <c r="DO530">
        <v>12.62</v>
      </c>
    </row>
    <row r="531" spans="1:119" x14ac:dyDescent="0.25">
      <c r="A531">
        <f>ROW(Source!A1239)</f>
        <v>1239</v>
      </c>
      <c r="B531">
        <v>55890823</v>
      </c>
      <c r="C531">
        <v>55891332</v>
      </c>
      <c r="D531">
        <v>55490263</v>
      </c>
      <c r="E531">
        <v>1</v>
      </c>
      <c r="F531">
        <v>1</v>
      </c>
      <c r="G531">
        <v>1081</v>
      </c>
      <c r="H531">
        <v>2</v>
      </c>
      <c r="I531" t="s">
        <v>1601</v>
      </c>
      <c r="J531" t="s">
        <v>1602</v>
      </c>
      <c r="K531" t="s">
        <v>1603</v>
      </c>
      <c r="L531">
        <v>1368</v>
      </c>
      <c r="N531">
        <v>1011</v>
      </c>
      <c r="O531" t="s">
        <v>1558</v>
      </c>
      <c r="P531" t="s">
        <v>1558</v>
      </c>
      <c r="Q531">
        <v>1</v>
      </c>
      <c r="W531">
        <v>0</v>
      </c>
      <c r="X531">
        <v>-1895752648</v>
      </c>
      <c r="Y531">
        <f>(AT531*1.2)</f>
        <v>6.24</v>
      </c>
      <c r="AA531">
        <v>0</v>
      </c>
      <c r="AB531">
        <v>7.71</v>
      </c>
      <c r="AC531">
        <v>0</v>
      </c>
      <c r="AD531">
        <v>0</v>
      </c>
      <c r="AE531">
        <v>0</v>
      </c>
      <c r="AF531">
        <v>0.77</v>
      </c>
      <c r="AG531">
        <v>0</v>
      </c>
      <c r="AH531">
        <v>0</v>
      </c>
      <c r="AI531">
        <v>1</v>
      </c>
      <c r="AJ531">
        <v>9.56</v>
      </c>
      <c r="AK531">
        <v>1</v>
      </c>
      <c r="AL531">
        <v>1</v>
      </c>
      <c r="AM531">
        <v>2</v>
      </c>
      <c r="AN531">
        <v>0</v>
      </c>
      <c r="AO531">
        <v>1</v>
      </c>
      <c r="AP531">
        <v>1</v>
      </c>
      <c r="AQ531">
        <v>0</v>
      </c>
      <c r="AR531">
        <v>0</v>
      </c>
      <c r="AS531" t="s">
        <v>3</v>
      </c>
      <c r="AT531">
        <v>5.2</v>
      </c>
      <c r="AU531" t="s">
        <v>42</v>
      </c>
      <c r="AV531">
        <v>0</v>
      </c>
      <c r="AW531">
        <v>2</v>
      </c>
      <c r="AX531">
        <v>55891336</v>
      </c>
      <c r="AY531">
        <v>1</v>
      </c>
      <c r="AZ531">
        <v>0</v>
      </c>
      <c r="BA531">
        <v>641</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CV531">
        <v>0</v>
      </c>
      <c r="CW531">
        <f>ROUND(Y531*Source!I1239*DO531,9)</f>
        <v>0</v>
      </c>
      <c r="CX531">
        <f>ROUND(Y531*Source!I1239,9)</f>
        <v>2.1215999999999999</v>
      </c>
      <c r="CY531">
        <f>AB531</f>
        <v>7.71</v>
      </c>
      <c r="CZ531">
        <f>AF531</f>
        <v>0.77</v>
      </c>
      <c r="DA531">
        <f>AJ531</f>
        <v>9.56</v>
      </c>
      <c r="DB531">
        <f>ROUND((ROUND(AT531*CZ531,2)*1.2),6)</f>
        <v>4.8</v>
      </c>
      <c r="DC531">
        <f>ROUND((ROUND(AT531*AG531,2)*1.2),6)</f>
        <v>0</v>
      </c>
      <c r="DD531" t="s">
        <v>3</v>
      </c>
      <c r="DE531" t="s">
        <v>3</v>
      </c>
      <c r="DF531">
        <f t="shared" si="272"/>
        <v>0</v>
      </c>
      <c r="DG531">
        <f>ROUND(ROUND(AF531*AJ531,2)*CX531,2)</f>
        <v>15.61</v>
      </c>
      <c r="DH531">
        <f t="shared" ref="DH531:DH557" si="281">ROUND(ROUND(AG531,2)*CX531,2)</f>
        <v>0</v>
      </c>
      <c r="DI531">
        <f t="shared" si="273"/>
        <v>0</v>
      </c>
      <c r="DJ531">
        <f>DG531</f>
        <v>15.61</v>
      </c>
      <c r="DK531">
        <v>0</v>
      </c>
      <c r="DL531" t="s">
        <v>3</v>
      </c>
      <c r="DM531">
        <v>0</v>
      </c>
      <c r="DN531" t="s">
        <v>3</v>
      </c>
      <c r="DO531">
        <v>0</v>
      </c>
    </row>
    <row r="532" spans="1:119" x14ac:dyDescent="0.25">
      <c r="A532">
        <f>ROW(Source!A1239)</f>
        <v>1239</v>
      </c>
      <c r="B532">
        <v>55890823</v>
      </c>
      <c r="C532">
        <v>55891332</v>
      </c>
      <c r="D532">
        <v>55459906</v>
      </c>
      <c r="E532">
        <v>1</v>
      </c>
      <c r="F532">
        <v>1</v>
      </c>
      <c r="G532">
        <v>1081</v>
      </c>
      <c r="H532">
        <v>3</v>
      </c>
      <c r="I532" t="s">
        <v>1730</v>
      </c>
      <c r="J532" t="s">
        <v>1731</v>
      </c>
      <c r="K532" t="s">
        <v>1732</v>
      </c>
      <c r="L532">
        <v>1348</v>
      </c>
      <c r="N532">
        <v>1009</v>
      </c>
      <c r="O532" t="s">
        <v>1092</v>
      </c>
      <c r="P532" t="s">
        <v>1092</v>
      </c>
      <c r="Q532">
        <v>1000</v>
      </c>
      <c r="W532">
        <v>0</v>
      </c>
      <c r="X532">
        <v>4234631</v>
      </c>
      <c r="Y532">
        <f t="shared" ref="Y532:Y539" si="282">(AT532*1)</f>
        <v>1.0999999999999999E-2</v>
      </c>
      <c r="AA532">
        <v>60626.69</v>
      </c>
      <c r="AB532">
        <v>0</v>
      </c>
      <c r="AC532">
        <v>0</v>
      </c>
      <c r="AD532">
        <v>0</v>
      </c>
      <c r="AE532">
        <v>7124.17</v>
      </c>
      <c r="AF532">
        <v>0</v>
      </c>
      <c r="AG532">
        <v>0</v>
      </c>
      <c r="AH532">
        <v>0</v>
      </c>
      <c r="AI532">
        <v>8.51</v>
      </c>
      <c r="AJ532">
        <v>1</v>
      </c>
      <c r="AK532">
        <v>1</v>
      </c>
      <c r="AL532">
        <v>1</v>
      </c>
      <c r="AM532">
        <v>2</v>
      </c>
      <c r="AN532">
        <v>0</v>
      </c>
      <c r="AO532">
        <v>1</v>
      </c>
      <c r="AP532">
        <v>1</v>
      </c>
      <c r="AQ532">
        <v>0</v>
      </c>
      <c r="AR532">
        <v>0</v>
      </c>
      <c r="AS532" t="s">
        <v>3</v>
      </c>
      <c r="AT532">
        <v>1.0999999999999999E-2</v>
      </c>
      <c r="AU532" t="s">
        <v>22</v>
      </c>
      <c r="AV532">
        <v>0</v>
      </c>
      <c r="AW532">
        <v>2</v>
      </c>
      <c r="AX532">
        <v>55891337</v>
      </c>
      <c r="AY532">
        <v>1</v>
      </c>
      <c r="AZ532">
        <v>0</v>
      </c>
      <c r="BA532">
        <v>642</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CV532">
        <v>0</v>
      </c>
      <c r="CW532">
        <v>0</v>
      </c>
      <c r="CX532">
        <f>ROUND(Y532*Source!I1239,9)</f>
        <v>3.7399999999999998E-3</v>
      </c>
      <c r="CY532">
        <f t="shared" ref="CY532:CY544" si="283">AA532</f>
        <v>60626.69</v>
      </c>
      <c r="CZ532">
        <f t="shared" ref="CZ532:CZ544" si="284">AE532</f>
        <v>7124.17</v>
      </c>
      <c r="DA532">
        <f t="shared" ref="DA532:DA544" si="285">AI532</f>
        <v>8.51</v>
      </c>
      <c r="DB532">
        <f t="shared" ref="DB532:DB539" si="286">ROUND((ROUND(AT532*CZ532,2)*1),6)</f>
        <v>78.37</v>
      </c>
      <c r="DC532">
        <f t="shared" ref="DC532:DC539" si="287">ROUND((ROUND(AT532*AG532,2)*1),6)</f>
        <v>0</v>
      </c>
      <c r="DD532" t="s">
        <v>3</v>
      </c>
      <c r="DE532" t="s">
        <v>3</v>
      </c>
      <c r="DF532">
        <f t="shared" ref="DF532:DF544" si="288">ROUND(ROUND(AE532*AI532,2)*CX532,2)</f>
        <v>226.74</v>
      </c>
      <c r="DG532">
        <f t="shared" ref="DG532:DG556" si="289">ROUND(ROUND(AF532,2)*CX532,2)</f>
        <v>0</v>
      </c>
      <c r="DH532">
        <f t="shared" si="281"/>
        <v>0</v>
      </c>
      <c r="DI532">
        <f t="shared" si="273"/>
        <v>0</v>
      </c>
      <c r="DJ532">
        <f t="shared" ref="DJ532:DJ544" si="290">DF532</f>
        <v>226.74</v>
      </c>
      <c r="DK532">
        <v>0</v>
      </c>
      <c r="DL532" t="s">
        <v>3</v>
      </c>
      <c r="DM532">
        <v>0</v>
      </c>
      <c r="DN532" t="s">
        <v>3</v>
      </c>
      <c r="DO532">
        <v>0</v>
      </c>
    </row>
    <row r="533" spans="1:119" x14ac:dyDescent="0.25">
      <c r="A533">
        <f>ROW(Source!A1239)</f>
        <v>1239</v>
      </c>
      <c r="B533">
        <v>55890823</v>
      </c>
      <c r="C533">
        <v>55891332</v>
      </c>
      <c r="D533">
        <v>55460380</v>
      </c>
      <c r="E533">
        <v>1</v>
      </c>
      <c r="F533">
        <v>1</v>
      </c>
      <c r="G533">
        <v>1081</v>
      </c>
      <c r="H533">
        <v>3</v>
      </c>
      <c r="I533" t="s">
        <v>1598</v>
      </c>
      <c r="J533" t="s">
        <v>1599</v>
      </c>
      <c r="K533" t="s">
        <v>1600</v>
      </c>
      <c r="L533">
        <v>1348</v>
      </c>
      <c r="N533">
        <v>1009</v>
      </c>
      <c r="O533" t="s">
        <v>1092</v>
      </c>
      <c r="P533" t="s">
        <v>1092</v>
      </c>
      <c r="Q533">
        <v>1000</v>
      </c>
      <c r="W533">
        <v>0</v>
      </c>
      <c r="X533">
        <v>277309194</v>
      </c>
      <c r="Y533">
        <f t="shared" si="282"/>
        <v>1.75E-3</v>
      </c>
      <c r="AA533">
        <v>141233.74</v>
      </c>
      <c r="AB533">
        <v>0</v>
      </c>
      <c r="AC533">
        <v>0</v>
      </c>
      <c r="AD533">
        <v>0</v>
      </c>
      <c r="AE533">
        <v>8590.86</v>
      </c>
      <c r="AF533">
        <v>0</v>
      </c>
      <c r="AG533">
        <v>0</v>
      </c>
      <c r="AH533">
        <v>0</v>
      </c>
      <c r="AI533">
        <v>16.440000000000001</v>
      </c>
      <c r="AJ533">
        <v>1</v>
      </c>
      <c r="AK533">
        <v>1</v>
      </c>
      <c r="AL533">
        <v>1</v>
      </c>
      <c r="AM533">
        <v>2</v>
      </c>
      <c r="AN533">
        <v>0</v>
      </c>
      <c r="AO533">
        <v>1</v>
      </c>
      <c r="AP533">
        <v>1</v>
      </c>
      <c r="AQ533">
        <v>0</v>
      </c>
      <c r="AR533">
        <v>0</v>
      </c>
      <c r="AS533" t="s">
        <v>3</v>
      </c>
      <c r="AT533">
        <v>1.75E-3</v>
      </c>
      <c r="AU533" t="s">
        <v>22</v>
      </c>
      <c r="AV533">
        <v>0</v>
      </c>
      <c r="AW533">
        <v>2</v>
      </c>
      <c r="AX533">
        <v>55891338</v>
      </c>
      <c r="AY533">
        <v>1</v>
      </c>
      <c r="AZ533">
        <v>0</v>
      </c>
      <c r="BA533">
        <v>643</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CV533">
        <v>0</v>
      </c>
      <c r="CW533">
        <v>0</v>
      </c>
      <c r="CX533">
        <f>ROUND(Y533*Source!I1239,9)</f>
        <v>5.9500000000000004E-4</v>
      </c>
      <c r="CY533">
        <f t="shared" si="283"/>
        <v>141233.74</v>
      </c>
      <c r="CZ533">
        <f t="shared" si="284"/>
        <v>8590.86</v>
      </c>
      <c r="DA533">
        <f t="shared" si="285"/>
        <v>16.440000000000001</v>
      </c>
      <c r="DB533">
        <f t="shared" si="286"/>
        <v>15.03</v>
      </c>
      <c r="DC533">
        <f t="shared" si="287"/>
        <v>0</v>
      </c>
      <c r="DD533" t="s">
        <v>3</v>
      </c>
      <c r="DE533" t="s">
        <v>3</v>
      </c>
      <c r="DF533">
        <f t="shared" si="288"/>
        <v>84.03</v>
      </c>
      <c r="DG533">
        <f t="shared" si="289"/>
        <v>0</v>
      </c>
      <c r="DH533">
        <f t="shared" si="281"/>
        <v>0</v>
      </c>
      <c r="DI533">
        <f t="shared" si="273"/>
        <v>0</v>
      </c>
      <c r="DJ533">
        <f t="shared" si="290"/>
        <v>84.03</v>
      </c>
      <c r="DK533">
        <v>0</v>
      </c>
      <c r="DL533" t="s">
        <v>3</v>
      </c>
      <c r="DM533">
        <v>0</v>
      </c>
      <c r="DN533" t="s">
        <v>3</v>
      </c>
      <c r="DO533">
        <v>0</v>
      </c>
    </row>
    <row r="534" spans="1:119" x14ac:dyDescent="0.25">
      <c r="A534">
        <f>ROW(Source!A1239)</f>
        <v>1239</v>
      </c>
      <c r="B534">
        <v>55890823</v>
      </c>
      <c r="C534">
        <v>55891332</v>
      </c>
      <c r="D534">
        <v>55459339</v>
      </c>
      <c r="E534">
        <v>1</v>
      </c>
      <c r="F534">
        <v>1</v>
      </c>
      <c r="G534">
        <v>1081</v>
      </c>
      <c r="H534">
        <v>3</v>
      </c>
      <c r="I534" t="s">
        <v>1616</v>
      </c>
      <c r="J534" t="s">
        <v>1617</v>
      </c>
      <c r="K534" t="s">
        <v>1618</v>
      </c>
      <c r="L534">
        <v>1354</v>
      </c>
      <c r="N534">
        <v>1010</v>
      </c>
      <c r="O534" t="s">
        <v>266</v>
      </c>
      <c r="P534" t="s">
        <v>266</v>
      </c>
      <c r="Q534">
        <v>1</v>
      </c>
      <c r="W534">
        <v>0</v>
      </c>
      <c r="X534">
        <v>1424298623</v>
      </c>
      <c r="Y534">
        <f t="shared" si="282"/>
        <v>45</v>
      </c>
      <c r="AA534">
        <v>7.57</v>
      </c>
      <c r="AB534">
        <v>0</v>
      </c>
      <c r="AC534">
        <v>0</v>
      </c>
      <c r="AD534">
        <v>0</v>
      </c>
      <c r="AE534">
        <v>3.86</v>
      </c>
      <c r="AF534">
        <v>0</v>
      </c>
      <c r="AG534">
        <v>0</v>
      </c>
      <c r="AH534">
        <v>0</v>
      </c>
      <c r="AI534">
        <v>1.96</v>
      </c>
      <c r="AJ534">
        <v>1</v>
      </c>
      <c r="AK534">
        <v>1</v>
      </c>
      <c r="AL534">
        <v>1</v>
      </c>
      <c r="AM534">
        <v>2</v>
      </c>
      <c r="AN534">
        <v>0</v>
      </c>
      <c r="AO534">
        <v>1</v>
      </c>
      <c r="AP534">
        <v>1</v>
      </c>
      <c r="AQ534">
        <v>0</v>
      </c>
      <c r="AR534">
        <v>0</v>
      </c>
      <c r="AS534" t="s">
        <v>3</v>
      </c>
      <c r="AT534">
        <v>45</v>
      </c>
      <c r="AU534" t="s">
        <v>22</v>
      </c>
      <c r="AV534">
        <v>0</v>
      </c>
      <c r="AW534">
        <v>2</v>
      </c>
      <c r="AX534">
        <v>55891339</v>
      </c>
      <c r="AY534">
        <v>1</v>
      </c>
      <c r="AZ534">
        <v>0</v>
      </c>
      <c r="BA534">
        <v>644</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CV534">
        <v>0</v>
      </c>
      <c r="CW534">
        <v>0</v>
      </c>
      <c r="CX534">
        <f>ROUND(Y534*Source!I1239,9)</f>
        <v>15.3</v>
      </c>
      <c r="CY534">
        <f t="shared" si="283"/>
        <v>7.57</v>
      </c>
      <c r="CZ534">
        <f t="shared" si="284"/>
        <v>3.86</v>
      </c>
      <c r="DA534">
        <f t="shared" si="285"/>
        <v>1.96</v>
      </c>
      <c r="DB534">
        <f t="shared" si="286"/>
        <v>173.7</v>
      </c>
      <c r="DC534">
        <f t="shared" si="287"/>
        <v>0</v>
      </c>
      <c r="DD534" t="s">
        <v>3</v>
      </c>
      <c r="DE534" t="s">
        <v>3</v>
      </c>
      <c r="DF534">
        <f t="shared" si="288"/>
        <v>115.82</v>
      </c>
      <c r="DG534">
        <f t="shared" si="289"/>
        <v>0</v>
      </c>
      <c r="DH534">
        <f t="shared" si="281"/>
        <v>0</v>
      </c>
      <c r="DI534">
        <f t="shared" si="273"/>
        <v>0</v>
      </c>
      <c r="DJ534">
        <f t="shared" si="290"/>
        <v>115.82</v>
      </c>
      <c r="DK534">
        <v>0</v>
      </c>
      <c r="DL534" t="s">
        <v>3</v>
      </c>
      <c r="DM534">
        <v>0</v>
      </c>
      <c r="DN534" t="s">
        <v>3</v>
      </c>
      <c r="DO534">
        <v>0</v>
      </c>
    </row>
    <row r="535" spans="1:119" x14ac:dyDescent="0.25">
      <c r="A535">
        <f>ROW(Source!A1239)</f>
        <v>1239</v>
      </c>
      <c r="B535">
        <v>55890823</v>
      </c>
      <c r="C535">
        <v>55891332</v>
      </c>
      <c r="D535">
        <v>55459340</v>
      </c>
      <c r="E535">
        <v>1</v>
      </c>
      <c r="F535">
        <v>1</v>
      </c>
      <c r="G535">
        <v>1081</v>
      </c>
      <c r="H535">
        <v>3</v>
      </c>
      <c r="I535" t="s">
        <v>1566</v>
      </c>
      <c r="J535" t="s">
        <v>1567</v>
      </c>
      <c r="K535" t="s">
        <v>1568</v>
      </c>
      <c r="L535">
        <v>1354</v>
      </c>
      <c r="N535">
        <v>1010</v>
      </c>
      <c r="O535" t="s">
        <v>266</v>
      </c>
      <c r="P535" t="s">
        <v>266</v>
      </c>
      <c r="Q535">
        <v>1</v>
      </c>
      <c r="W535">
        <v>0</v>
      </c>
      <c r="X535">
        <v>-1352077490</v>
      </c>
      <c r="Y535">
        <f t="shared" si="282"/>
        <v>250</v>
      </c>
      <c r="AA535">
        <v>0.83</v>
      </c>
      <c r="AB535">
        <v>0</v>
      </c>
      <c r="AC535">
        <v>0</v>
      </c>
      <c r="AD535">
        <v>0</v>
      </c>
      <c r="AE535">
        <v>0.89</v>
      </c>
      <c r="AF535">
        <v>0</v>
      </c>
      <c r="AG535">
        <v>0</v>
      </c>
      <c r="AH535">
        <v>0</v>
      </c>
      <c r="AI535">
        <v>0.93</v>
      </c>
      <c r="AJ535">
        <v>1</v>
      </c>
      <c r="AK535">
        <v>1</v>
      </c>
      <c r="AL535">
        <v>1</v>
      </c>
      <c r="AM535">
        <v>2</v>
      </c>
      <c r="AN535">
        <v>0</v>
      </c>
      <c r="AO535">
        <v>1</v>
      </c>
      <c r="AP535">
        <v>1</v>
      </c>
      <c r="AQ535">
        <v>0</v>
      </c>
      <c r="AR535">
        <v>0</v>
      </c>
      <c r="AS535" t="s">
        <v>3</v>
      </c>
      <c r="AT535">
        <v>250</v>
      </c>
      <c r="AU535" t="s">
        <v>22</v>
      </c>
      <c r="AV535">
        <v>0</v>
      </c>
      <c r="AW535">
        <v>2</v>
      </c>
      <c r="AX535">
        <v>55891340</v>
      </c>
      <c r="AY535">
        <v>1</v>
      </c>
      <c r="AZ535">
        <v>0</v>
      </c>
      <c r="BA535">
        <v>645</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CV535">
        <v>0</v>
      </c>
      <c r="CW535">
        <v>0</v>
      </c>
      <c r="CX535">
        <f>ROUND(Y535*Source!I1239,9)</f>
        <v>85</v>
      </c>
      <c r="CY535">
        <f t="shared" si="283"/>
        <v>0.83</v>
      </c>
      <c r="CZ535">
        <f t="shared" si="284"/>
        <v>0.89</v>
      </c>
      <c r="DA535">
        <f t="shared" si="285"/>
        <v>0.93</v>
      </c>
      <c r="DB535">
        <f t="shared" si="286"/>
        <v>222.5</v>
      </c>
      <c r="DC535">
        <f t="shared" si="287"/>
        <v>0</v>
      </c>
      <c r="DD535" t="s">
        <v>3</v>
      </c>
      <c r="DE535" t="s">
        <v>3</v>
      </c>
      <c r="DF535">
        <f t="shared" si="288"/>
        <v>70.55</v>
      </c>
      <c r="DG535">
        <f t="shared" si="289"/>
        <v>0</v>
      </c>
      <c r="DH535">
        <f t="shared" si="281"/>
        <v>0</v>
      </c>
      <c r="DI535">
        <f t="shared" si="273"/>
        <v>0</v>
      </c>
      <c r="DJ535">
        <f t="shared" si="290"/>
        <v>70.55</v>
      </c>
      <c r="DK535">
        <v>0</v>
      </c>
      <c r="DL535" t="s">
        <v>3</v>
      </c>
      <c r="DM535">
        <v>0</v>
      </c>
      <c r="DN535" t="s">
        <v>3</v>
      </c>
      <c r="DO535">
        <v>0</v>
      </c>
    </row>
    <row r="536" spans="1:119" x14ac:dyDescent="0.25">
      <c r="A536">
        <f>ROW(Source!A1239)</f>
        <v>1239</v>
      </c>
      <c r="B536">
        <v>55890823</v>
      </c>
      <c r="C536">
        <v>55891332</v>
      </c>
      <c r="D536">
        <v>55461719</v>
      </c>
      <c r="E536">
        <v>1</v>
      </c>
      <c r="F536">
        <v>1</v>
      </c>
      <c r="G536">
        <v>1081</v>
      </c>
      <c r="H536">
        <v>3</v>
      </c>
      <c r="I536" t="s">
        <v>1733</v>
      </c>
      <c r="J536" t="s">
        <v>1734</v>
      </c>
      <c r="K536" t="s">
        <v>1735</v>
      </c>
      <c r="L536">
        <v>1348</v>
      </c>
      <c r="N536">
        <v>1009</v>
      </c>
      <c r="O536" t="s">
        <v>1092</v>
      </c>
      <c r="P536" t="s">
        <v>1092</v>
      </c>
      <c r="Q536">
        <v>1000</v>
      </c>
      <c r="W536">
        <v>0</v>
      </c>
      <c r="X536">
        <v>-1265888387</v>
      </c>
      <c r="Y536">
        <f t="shared" si="282"/>
        <v>6.4999999999999997E-4</v>
      </c>
      <c r="AA536">
        <v>147514.47</v>
      </c>
      <c r="AB536">
        <v>0</v>
      </c>
      <c r="AC536">
        <v>0</v>
      </c>
      <c r="AD536">
        <v>0</v>
      </c>
      <c r="AE536">
        <v>10643.18</v>
      </c>
      <c r="AF536">
        <v>0</v>
      </c>
      <c r="AG536">
        <v>0</v>
      </c>
      <c r="AH536">
        <v>0</v>
      </c>
      <c r="AI536">
        <v>13.86</v>
      </c>
      <c r="AJ536">
        <v>1</v>
      </c>
      <c r="AK536">
        <v>1</v>
      </c>
      <c r="AL536">
        <v>1</v>
      </c>
      <c r="AM536">
        <v>2</v>
      </c>
      <c r="AN536">
        <v>0</v>
      </c>
      <c r="AO536">
        <v>1</v>
      </c>
      <c r="AP536">
        <v>1</v>
      </c>
      <c r="AQ536">
        <v>0</v>
      </c>
      <c r="AR536">
        <v>0</v>
      </c>
      <c r="AS536" t="s">
        <v>3</v>
      </c>
      <c r="AT536">
        <v>6.4999999999999997E-4</v>
      </c>
      <c r="AU536" t="s">
        <v>22</v>
      </c>
      <c r="AV536">
        <v>0</v>
      </c>
      <c r="AW536">
        <v>2</v>
      </c>
      <c r="AX536">
        <v>55891341</v>
      </c>
      <c r="AY536">
        <v>1</v>
      </c>
      <c r="AZ536">
        <v>0</v>
      </c>
      <c r="BA536">
        <v>646</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CV536">
        <v>0</v>
      </c>
      <c r="CW536">
        <v>0</v>
      </c>
      <c r="CX536">
        <f>ROUND(Y536*Source!I1239,9)</f>
        <v>2.2100000000000001E-4</v>
      </c>
      <c r="CY536">
        <f t="shared" si="283"/>
        <v>147514.47</v>
      </c>
      <c r="CZ536">
        <f t="shared" si="284"/>
        <v>10643.18</v>
      </c>
      <c r="DA536">
        <f t="shared" si="285"/>
        <v>13.86</v>
      </c>
      <c r="DB536">
        <f t="shared" si="286"/>
        <v>6.92</v>
      </c>
      <c r="DC536">
        <f t="shared" si="287"/>
        <v>0</v>
      </c>
      <c r="DD536" t="s">
        <v>3</v>
      </c>
      <c r="DE536" t="s">
        <v>3</v>
      </c>
      <c r="DF536">
        <f t="shared" si="288"/>
        <v>32.6</v>
      </c>
      <c r="DG536">
        <f t="shared" si="289"/>
        <v>0</v>
      </c>
      <c r="DH536">
        <f t="shared" si="281"/>
        <v>0</v>
      </c>
      <c r="DI536">
        <f t="shared" si="273"/>
        <v>0</v>
      </c>
      <c r="DJ536">
        <f t="shared" si="290"/>
        <v>32.6</v>
      </c>
      <c r="DK536">
        <v>0</v>
      </c>
      <c r="DL536" t="s">
        <v>3</v>
      </c>
      <c r="DM536">
        <v>0</v>
      </c>
      <c r="DN536" t="s">
        <v>3</v>
      </c>
      <c r="DO536">
        <v>0</v>
      </c>
    </row>
    <row r="537" spans="1:119" x14ac:dyDescent="0.25">
      <c r="A537">
        <f>ROW(Source!A1239)</f>
        <v>1239</v>
      </c>
      <c r="B537">
        <v>55890823</v>
      </c>
      <c r="C537">
        <v>55891332</v>
      </c>
      <c r="D537">
        <v>55462354</v>
      </c>
      <c r="E537">
        <v>1</v>
      </c>
      <c r="F537">
        <v>1</v>
      </c>
      <c r="G537">
        <v>1081</v>
      </c>
      <c r="H537">
        <v>3</v>
      </c>
      <c r="I537" t="s">
        <v>1736</v>
      </c>
      <c r="J537" t="s">
        <v>1737</v>
      </c>
      <c r="K537" t="s">
        <v>1738</v>
      </c>
      <c r="L537">
        <v>1301</v>
      </c>
      <c r="N537">
        <v>1003</v>
      </c>
      <c r="O537" t="s">
        <v>769</v>
      </c>
      <c r="P537" t="s">
        <v>769</v>
      </c>
      <c r="Q537">
        <v>1</v>
      </c>
      <c r="W537">
        <v>0</v>
      </c>
      <c r="X537">
        <v>-442984877</v>
      </c>
      <c r="Y537">
        <f t="shared" si="282"/>
        <v>34</v>
      </c>
      <c r="AA537">
        <v>8.19</v>
      </c>
      <c r="AB537">
        <v>0</v>
      </c>
      <c r="AC537">
        <v>0</v>
      </c>
      <c r="AD537">
        <v>0</v>
      </c>
      <c r="AE537">
        <v>0.59</v>
      </c>
      <c r="AF537">
        <v>0</v>
      </c>
      <c r="AG537">
        <v>0</v>
      </c>
      <c r="AH537">
        <v>0</v>
      </c>
      <c r="AI537">
        <v>13.88</v>
      </c>
      <c r="AJ537">
        <v>1</v>
      </c>
      <c r="AK537">
        <v>1</v>
      </c>
      <c r="AL537">
        <v>1</v>
      </c>
      <c r="AM537">
        <v>2</v>
      </c>
      <c r="AN537">
        <v>0</v>
      </c>
      <c r="AO537">
        <v>1</v>
      </c>
      <c r="AP537">
        <v>1</v>
      </c>
      <c r="AQ537">
        <v>0</v>
      </c>
      <c r="AR537">
        <v>0</v>
      </c>
      <c r="AS537" t="s">
        <v>3</v>
      </c>
      <c r="AT537">
        <v>34</v>
      </c>
      <c r="AU537" t="s">
        <v>22</v>
      </c>
      <c r="AV537">
        <v>0</v>
      </c>
      <c r="AW537">
        <v>2</v>
      </c>
      <c r="AX537">
        <v>55891342</v>
      </c>
      <c r="AY537">
        <v>1</v>
      </c>
      <c r="AZ537">
        <v>0</v>
      </c>
      <c r="BA537">
        <v>647</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CV537">
        <v>0</v>
      </c>
      <c r="CW537">
        <v>0</v>
      </c>
      <c r="CX537">
        <f>ROUND(Y537*Source!I1239,9)</f>
        <v>11.56</v>
      </c>
      <c r="CY537">
        <f t="shared" si="283"/>
        <v>8.19</v>
      </c>
      <c r="CZ537">
        <f t="shared" si="284"/>
        <v>0.59</v>
      </c>
      <c r="DA537">
        <f t="shared" si="285"/>
        <v>13.88</v>
      </c>
      <c r="DB537">
        <f t="shared" si="286"/>
        <v>20.059999999999999</v>
      </c>
      <c r="DC537">
        <f t="shared" si="287"/>
        <v>0</v>
      </c>
      <c r="DD537" t="s">
        <v>3</v>
      </c>
      <c r="DE537" t="s">
        <v>3</v>
      </c>
      <c r="DF537">
        <f t="shared" si="288"/>
        <v>94.68</v>
      </c>
      <c r="DG537">
        <f t="shared" si="289"/>
        <v>0</v>
      </c>
      <c r="DH537">
        <f t="shared" si="281"/>
        <v>0</v>
      </c>
      <c r="DI537">
        <f t="shared" si="273"/>
        <v>0</v>
      </c>
      <c r="DJ537">
        <f t="shared" si="290"/>
        <v>94.68</v>
      </c>
      <c r="DK537">
        <v>0</v>
      </c>
      <c r="DL537" t="s">
        <v>3</v>
      </c>
      <c r="DM537">
        <v>0</v>
      </c>
      <c r="DN537" t="s">
        <v>3</v>
      </c>
      <c r="DO537">
        <v>0</v>
      </c>
    </row>
    <row r="538" spans="1:119" x14ac:dyDescent="0.25">
      <c r="A538">
        <f>ROW(Source!A1239)</f>
        <v>1239</v>
      </c>
      <c r="B538">
        <v>55890823</v>
      </c>
      <c r="C538">
        <v>55891332</v>
      </c>
      <c r="D538">
        <v>55477720</v>
      </c>
      <c r="E538">
        <v>1</v>
      </c>
      <c r="F538">
        <v>1</v>
      </c>
      <c r="G538">
        <v>1081</v>
      </c>
      <c r="H538">
        <v>3</v>
      </c>
      <c r="I538" t="s">
        <v>1421</v>
      </c>
      <c r="J538" t="s">
        <v>1423</v>
      </c>
      <c r="K538" t="s">
        <v>1422</v>
      </c>
      <c r="L538">
        <v>1301</v>
      </c>
      <c r="N538">
        <v>1003</v>
      </c>
      <c r="O538" t="s">
        <v>769</v>
      </c>
      <c r="P538" t="s">
        <v>769</v>
      </c>
      <c r="Q538">
        <v>1</v>
      </c>
      <c r="W538">
        <v>0</v>
      </c>
      <c r="X538">
        <v>-1719914150</v>
      </c>
      <c r="Y538">
        <f t="shared" si="282"/>
        <v>102</v>
      </c>
      <c r="AA538">
        <v>383.49</v>
      </c>
      <c r="AB538">
        <v>0</v>
      </c>
      <c r="AC538">
        <v>0</v>
      </c>
      <c r="AD538">
        <v>0</v>
      </c>
      <c r="AE538">
        <v>47.17</v>
      </c>
      <c r="AF538">
        <v>0</v>
      </c>
      <c r="AG538">
        <v>0</v>
      </c>
      <c r="AH538">
        <v>0</v>
      </c>
      <c r="AI538">
        <v>8.1300000000000008</v>
      </c>
      <c r="AJ538">
        <v>1</v>
      </c>
      <c r="AK538">
        <v>1</v>
      </c>
      <c r="AL538">
        <v>1</v>
      </c>
      <c r="AM538">
        <v>0</v>
      </c>
      <c r="AN538">
        <v>0</v>
      </c>
      <c r="AO538">
        <v>0</v>
      </c>
      <c r="AP538">
        <v>1</v>
      </c>
      <c r="AQ538">
        <v>0</v>
      </c>
      <c r="AR538">
        <v>0</v>
      </c>
      <c r="AS538" t="s">
        <v>3</v>
      </c>
      <c r="AT538">
        <v>102</v>
      </c>
      <c r="AU538" t="s">
        <v>22</v>
      </c>
      <c r="AV538">
        <v>0</v>
      </c>
      <c r="AW538">
        <v>1</v>
      </c>
      <c r="AX538">
        <v>-1</v>
      </c>
      <c r="AY538">
        <v>0</v>
      </c>
      <c r="AZ538">
        <v>0</v>
      </c>
      <c r="BA538" t="s">
        <v>3</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CV538">
        <v>0</v>
      </c>
      <c r="CW538">
        <v>0</v>
      </c>
      <c r="CX538">
        <f>ROUND(Y538*Source!I1239,9)</f>
        <v>34.68</v>
      </c>
      <c r="CY538">
        <f t="shared" si="283"/>
        <v>383.49</v>
      </c>
      <c r="CZ538">
        <f t="shared" si="284"/>
        <v>47.17</v>
      </c>
      <c r="DA538">
        <f t="shared" si="285"/>
        <v>8.1300000000000008</v>
      </c>
      <c r="DB538">
        <f t="shared" si="286"/>
        <v>4811.34</v>
      </c>
      <c r="DC538">
        <f t="shared" si="287"/>
        <v>0</v>
      </c>
      <c r="DD538" t="s">
        <v>3</v>
      </c>
      <c r="DE538" t="s">
        <v>3</v>
      </c>
      <c r="DF538">
        <f t="shared" si="288"/>
        <v>13299.43</v>
      </c>
      <c r="DG538">
        <f t="shared" si="289"/>
        <v>0</v>
      </c>
      <c r="DH538">
        <f t="shared" si="281"/>
        <v>0</v>
      </c>
      <c r="DI538">
        <f t="shared" si="273"/>
        <v>0</v>
      </c>
      <c r="DJ538">
        <f t="shared" si="290"/>
        <v>13299.43</v>
      </c>
      <c r="DK538">
        <v>0</v>
      </c>
      <c r="DL538" t="s">
        <v>3</v>
      </c>
      <c r="DM538">
        <v>0</v>
      </c>
      <c r="DN538" t="s">
        <v>3</v>
      </c>
      <c r="DO538">
        <v>0</v>
      </c>
    </row>
    <row r="539" spans="1:119" x14ac:dyDescent="0.25">
      <c r="A539">
        <f>ROW(Source!A1239)</f>
        <v>1239</v>
      </c>
      <c r="B539">
        <v>55890823</v>
      </c>
      <c r="C539">
        <v>55891332</v>
      </c>
      <c r="D539">
        <v>55482614</v>
      </c>
      <c r="E539">
        <v>1</v>
      </c>
      <c r="F539">
        <v>1</v>
      </c>
      <c r="G539">
        <v>1081</v>
      </c>
      <c r="H539">
        <v>3</v>
      </c>
      <c r="I539" t="s">
        <v>1634</v>
      </c>
      <c r="J539" t="s">
        <v>1635</v>
      </c>
      <c r="K539" t="s">
        <v>1636</v>
      </c>
      <c r="L539">
        <v>1355</v>
      </c>
      <c r="N539">
        <v>1010</v>
      </c>
      <c r="O539" t="s">
        <v>40</v>
      </c>
      <c r="P539" t="s">
        <v>40</v>
      </c>
      <c r="Q539">
        <v>100</v>
      </c>
      <c r="W539">
        <v>0</v>
      </c>
      <c r="X539">
        <v>-1747219598</v>
      </c>
      <c r="Y539">
        <f t="shared" si="282"/>
        <v>0.83</v>
      </c>
      <c r="AA539">
        <v>2340.7800000000002</v>
      </c>
      <c r="AB539">
        <v>0</v>
      </c>
      <c r="AC539">
        <v>0</v>
      </c>
      <c r="AD539">
        <v>0</v>
      </c>
      <c r="AE539">
        <v>323.76</v>
      </c>
      <c r="AF539">
        <v>0</v>
      </c>
      <c r="AG539">
        <v>0</v>
      </c>
      <c r="AH539">
        <v>0</v>
      </c>
      <c r="AI539">
        <v>7.23</v>
      </c>
      <c r="AJ539">
        <v>1</v>
      </c>
      <c r="AK539">
        <v>1</v>
      </c>
      <c r="AL539">
        <v>1</v>
      </c>
      <c r="AM539">
        <v>2</v>
      </c>
      <c r="AN539">
        <v>0</v>
      </c>
      <c r="AO539">
        <v>1</v>
      </c>
      <c r="AP539">
        <v>1</v>
      </c>
      <c r="AQ539">
        <v>0</v>
      </c>
      <c r="AR539">
        <v>0</v>
      </c>
      <c r="AS539" t="s">
        <v>3</v>
      </c>
      <c r="AT539">
        <v>0.83</v>
      </c>
      <c r="AU539" t="s">
        <v>22</v>
      </c>
      <c r="AV539">
        <v>0</v>
      </c>
      <c r="AW539">
        <v>2</v>
      </c>
      <c r="AX539">
        <v>55891343</v>
      </c>
      <c r="AY539">
        <v>1</v>
      </c>
      <c r="AZ539">
        <v>0</v>
      </c>
      <c r="BA539">
        <v>648</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CV539">
        <v>0</v>
      </c>
      <c r="CW539">
        <v>0</v>
      </c>
      <c r="CX539">
        <f>ROUND(Y539*Source!I1239,9)</f>
        <v>0.28220000000000001</v>
      </c>
      <c r="CY539">
        <f t="shared" si="283"/>
        <v>2340.7800000000002</v>
      </c>
      <c r="CZ539">
        <f t="shared" si="284"/>
        <v>323.76</v>
      </c>
      <c r="DA539">
        <f t="shared" si="285"/>
        <v>7.23</v>
      </c>
      <c r="DB539">
        <f t="shared" si="286"/>
        <v>268.72000000000003</v>
      </c>
      <c r="DC539">
        <f t="shared" si="287"/>
        <v>0</v>
      </c>
      <c r="DD539" t="s">
        <v>3</v>
      </c>
      <c r="DE539" t="s">
        <v>3</v>
      </c>
      <c r="DF539">
        <f t="shared" si="288"/>
        <v>660.57</v>
      </c>
      <c r="DG539">
        <f t="shared" si="289"/>
        <v>0</v>
      </c>
      <c r="DH539">
        <f t="shared" si="281"/>
        <v>0</v>
      </c>
      <c r="DI539">
        <f t="shared" si="273"/>
        <v>0</v>
      </c>
      <c r="DJ539">
        <f t="shared" si="290"/>
        <v>660.57</v>
      </c>
      <c r="DK539">
        <v>0</v>
      </c>
      <c r="DL539" t="s">
        <v>3</v>
      </c>
      <c r="DM539">
        <v>0</v>
      </c>
      <c r="DN539" t="s">
        <v>3</v>
      </c>
      <c r="DO539">
        <v>0</v>
      </c>
    </row>
    <row r="540" spans="1:119" x14ac:dyDescent="0.25">
      <c r="A540">
        <f>ROW(Source!A1239)</f>
        <v>1239</v>
      </c>
      <c r="B540">
        <v>55890823</v>
      </c>
      <c r="C540">
        <v>55891332</v>
      </c>
      <c r="D540">
        <v>55481512</v>
      </c>
      <c r="E540">
        <v>1</v>
      </c>
      <c r="F540">
        <v>1</v>
      </c>
      <c r="G540">
        <v>1081</v>
      </c>
      <c r="H540">
        <v>3</v>
      </c>
      <c r="I540" t="s">
        <v>1417</v>
      </c>
      <c r="J540" t="s">
        <v>1419</v>
      </c>
      <c r="K540" t="s">
        <v>1418</v>
      </c>
      <c r="L540">
        <v>1354</v>
      </c>
      <c r="N540">
        <v>1010</v>
      </c>
      <c r="O540" t="s">
        <v>266</v>
      </c>
      <c r="P540" t="s">
        <v>266</v>
      </c>
      <c r="Q540">
        <v>1</v>
      </c>
      <c r="W540">
        <v>0</v>
      </c>
      <c r="X540">
        <v>-1561629203</v>
      </c>
      <c r="Y540">
        <f>AT540</f>
        <v>26.470587999999999</v>
      </c>
      <c r="AA540">
        <v>109.21</v>
      </c>
      <c r="AB540">
        <v>0</v>
      </c>
      <c r="AC540">
        <v>0</v>
      </c>
      <c r="AD540">
        <v>0</v>
      </c>
      <c r="AE540">
        <v>26.19</v>
      </c>
      <c r="AF540">
        <v>0</v>
      </c>
      <c r="AG540">
        <v>0</v>
      </c>
      <c r="AH540">
        <v>0</v>
      </c>
      <c r="AI540">
        <v>4.17</v>
      </c>
      <c r="AJ540">
        <v>1</v>
      </c>
      <c r="AK540">
        <v>1</v>
      </c>
      <c r="AL540">
        <v>1</v>
      </c>
      <c r="AM540">
        <v>0</v>
      </c>
      <c r="AN540">
        <v>0</v>
      </c>
      <c r="AO540">
        <v>0</v>
      </c>
      <c r="AP540">
        <v>1</v>
      </c>
      <c r="AQ540">
        <v>0</v>
      </c>
      <c r="AR540">
        <v>0</v>
      </c>
      <c r="AS540" t="s">
        <v>3</v>
      </c>
      <c r="AT540">
        <v>26.470587999999999</v>
      </c>
      <c r="AU540" t="s">
        <v>3</v>
      </c>
      <c r="AV540">
        <v>0</v>
      </c>
      <c r="AW540">
        <v>1</v>
      </c>
      <c r="AX540">
        <v>-1</v>
      </c>
      <c r="AY540">
        <v>0</v>
      </c>
      <c r="AZ540">
        <v>0</v>
      </c>
      <c r="BA540" t="s">
        <v>3</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CV540">
        <v>0</v>
      </c>
      <c r="CW540">
        <v>0</v>
      </c>
      <c r="CX540">
        <f>ROUND(Y540*Source!I1239,9)</f>
        <v>8.9999999200000005</v>
      </c>
      <c r="CY540">
        <f t="shared" si="283"/>
        <v>109.21</v>
      </c>
      <c r="CZ540">
        <f t="shared" si="284"/>
        <v>26.19</v>
      </c>
      <c r="DA540">
        <f t="shared" si="285"/>
        <v>4.17</v>
      </c>
      <c r="DB540">
        <f>ROUND(ROUND(AT540*CZ540,2),6)</f>
        <v>693.26</v>
      </c>
      <c r="DC540">
        <f>ROUND(ROUND(AT540*AG540,2),6)</f>
        <v>0</v>
      </c>
      <c r="DD540" t="s">
        <v>3</v>
      </c>
      <c r="DE540" t="s">
        <v>3</v>
      </c>
      <c r="DF540">
        <f t="shared" si="288"/>
        <v>982.89</v>
      </c>
      <c r="DG540">
        <f t="shared" si="289"/>
        <v>0</v>
      </c>
      <c r="DH540">
        <f t="shared" si="281"/>
        <v>0</v>
      </c>
      <c r="DI540">
        <f t="shared" si="273"/>
        <v>0</v>
      </c>
      <c r="DJ540">
        <f t="shared" si="290"/>
        <v>982.89</v>
      </c>
      <c r="DK540">
        <v>0</v>
      </c>
      <c r="DL540" t="s">
        <v>3</v>
      </c>
      <c r="DM540">
        <v>0</v>
      </c>
      <c r="DN540" t="s">
        <v>3</v>
      </c>
      <c r="DO540">
        <v>0</v>
      </c>
    </row>
    <row r="541" spans="1:119" x14ac:dyDescent="0.25">
      <c r="A541">
        <f>ROW(Source!A1239)</f>
        <v>1239</v>
      </c>
      <c r="B541">
        <v>55890823</v>
      </c>
      <c r="C541">
        <v>55891332</v>
      </c>
      <c r="D541">
        <v>55481864</v>
      </c>
      <c r="E541">
        <v>1</v>
      </c>
      <c r="F541">
        <v>1</v>
      </c>
      <c r="G541">
        <v>1081</v>
      </c>
      <c r="H541">
        <v>3</v>
      </c>
      <c r="I541" t="s">
        <v>1669</v>
      </c>
      <c r="J541" t="s">
        <v>1670</v>
      </c>
      <c r="K541" t="s">
        <v>1671</v>
      </c>
      <c r="L541">
        <v>1301</v>
      </c>
      <c r="N541">
        <v>1003</v>
      </c>
      <c r="O541" t="s">
        <v>769</v>
      </c>
      <c r="P541" t="s">
        <v>769</v>
      </c>
      <c r="Q541">
        <v>1</v>
      </c>
      <c r="W541">
        <v>0</v>
      </c>
      <c r="X541">
        <v>-877267416</v>
      </c>
      <c r="Y541">
        <f>(AT541*1)</f>
        <v>3</v>
      </c>
      <c r="AA541">
        <v>4.95</v>
      </c>
      <c r="AB541">
        <v>0</v>
      </c>
      <c r="AC541">
        <v>0</v>
      </c>
      <c r="AD541">
        <v>0</v>
      </c>
      <c r="AE541">
        <v>0.7</v>
      </c>
      <c r="AF541">
        <v>0</v>
      </c>
      <c r="AG541">
        <v>0</v>
      </c>
      <c r="AH541">
        <v>0</v>
      </c>
      <c r="AI541">
        <v>7.07</v>
      </c>
      <c r="AJ541">
        <v>1</v>
      </c>
      <c r="AK541">
        <v>1</v>
      </c>
      <c r="AL541">
        <v>1</v>
      </c>
      <c r="AM541">
        <v>2</v>
      </c>
      <c r="AN541">
        <v>0</v>
      </c>
      <c r="AO541">
        <v>1</v>
      </c>
      <c r="AP541">
        <v>1</v>
      </c>
      <c r="AQ541">
        <v>0</v>
      </c>
      <c r="AR541">
        <v>0</v>
      </c>
      <c r="AS541" t="s">
        <v>3</v>
      </c>
      <c r="AT541">
        <v>3</v>
      </c>
      <c r="AU541" t="s">
        <v>22</v>
      </c>
      <c r="AV541">
        <v>0</v>
      </c>
      <c r="AW541">
        <v>2</v>
      </c>
      <c r="AX541">
        <v>55891344</v>
      </c>
      <c r="AY541">
        <v>1</v>
      </c>
      <c r="AZ541">
        <v>0</v>
      </c>
      <c r="BA541">
        <v>649</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CV541">
        <v>0</v>
      </c>
      <c r="CW541">
        <v>0</v>
      </c>
      <c r="CX541">
        <f>ROUND(Y541*Source!I1239,9)</f>
        <v>1.02</v>
      </c>
      <c r="CY541">
        <f t="shared" si="283"/>
        <v>4.95</v>
      </c>
      <c r="CZ541">
        <f t="shared" si="284"/>
        <v>0.7</v>
      </c>
      <c r="DA541">
        <f t="shared" si="285"/>
        <v>7.07</v>
      </c>
      <c r="DB541">
        <f>ROUND((ROUND(AT541*CZ541,2)*1),6)</f>
        <v>2.1</v>
      </c>
      <c r="DC541">
        <f>ROUND((ROUND(AT541*AG541,2)*1),6)</f>
        <v>0</v>
      </c>
      <c r="DD541" t="s">
        <v>3</v>
      </c>
      <c r="DE541" t="s">
        <v>3</v>
      </c>
      <c r="DF541">
        <f t="shared" si="288"/>
        <v>5.05</v>
      </c>
      <c r="DG541">
        <f t="shared" si="289"/>
        <v>0</v>
      </c>
      <c r="DH541">
        <f t="shared" si="281"/>
        <v>0</v>
      </c>
      <c r="DI541">
        <f t="shared" si="273"/>
        <v>0</v>
      </c>
      <c r="DJ541">
        <f t="shared" si="290"/>
        <v>5.05</v>
      </c>
      <c r="DK541">
        <v>0</v>
      </c>
      <c r="DL541" t="s">
        <v>3</v>
      </c>
      <c r="DM541">
        <v>0</v>
      </c>
      <c r="DN541" t="s">
        <v>3</v>
      </c>
      <c r="DO541">
        <v>0</v>
      </c>
    </row>
    <row r="542" spans="1:119" x14ac:dyDescent="0.25">
      <c r="A542">
        <f>ROW(Source!A1239)</f>
        <v>1239</v>
      </c>
      <c r="B542">
        <v>55890823</v>
      </c>
      <c r="C542">
        <v>55891332</v>
      </c>
      <c r="D542">
        <v>55481866</v>
      </c>
      <c r="E542">
        <v>1</v>
      </c>
      <c r="F542">
        <v>1</v>
      </c>
      <c r="G542">
        <v>1081</v>
      </c>
      <c r="H542">
        <v>3</v>
      </c>
      <c r="I542" t="s">
        <v>1672</v>
      </c>
      <c r="J542" t="s">
        <v>1673</v>
      </c>
      <c r="K542" t="s">
        <v>1674</v>
      </c>
      <c r="L542">
        <v>1356</v>
      </c>
      <c r="N542">
        <v>1010</v>
      </c>
      <c r="O542" t="s">
        <v>1355</v>
      </c>
      <c r="P542" t="s">
        <v>1355</v>
      </c>
      <c r="Q542">
        <v>1000</v>
      </c>
      <c r="W542">
        <v>0</v>
      </c>
      <c r="X542">
        <v>-314125572</v>
      </c>
      <c r="Y542">
        <f>(AT542*1)</f>
        <v>2.0400000000000001E-2</v>
      </c>
      <c r="AA542">
        <v>215.29</v>
      </c>
      <c r="AB542">
        <v>0</v>
      </c>
      <c r="AC542">
        <v>0</v>
      </c>
      <c r="AD542">
        <v>0</v>
      </c>
      <c r="AE542">
        <v>6.44</v>
      </c>
      <c r="AF542">
        <v>0</v>
      </c>
      <c r="AG542">
        <v>0</v>
      </c>
      <c r="AH542">
        <v>0</v>
      </c>
      <c r="AI542">
        <v>33.43</v>
      </c>
      <c r="AJ542">
        <v>1</v>
      </c>
      <c r="AK542">
        <v>1</v>
      </c>
      <c r="AL542">
        <v>1</v>
      </c>
      <c r="AM542">
        <v>2</v>
      </c>
      <c r="AN542">
        <v>0</v>
      </c>
      <c r="AO542">
        <v>1</v>
      </c>
      <c r="AP542">
        <v>1</v>
      </c>
      <c r="AQ542">
        <v>0</v>
      </c>
      <c r="AR542">
        <v>0</v>
      </c>
      <c r="AS542" t="s">
        <v>3</v>
      </c>
      <c r="AT542">
        <v>2.0400000000000001E-2</v>
      </c>
      <c r="AU542" t="s">
        <v>22</v>
      </c>
      <c r="AV542">
        <v>0</v>
      </c>
      <c r="AW542">
        <v>2</v>
      </c>
      <c r="AX542">
        <v>55891345</v>
      </c>
      <c r="AY542">
        <v>1</v>
      </c>
      <c r="AZ542">
        <v>0</v>
      </c>
      <c r="BA542">
        <v>650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CV542">
        <v>0</v>
      </c>
      <c r="CW542">
        <v>0</v>
      </c>
      <c r="CX542">
        <f>ROUND(Y542*Source!I1239,9)</f>
        <v>6.9360000000000003E-3</v>
      </c>
      <c r="CY542">
        <f t="shared" si="283"/>
        <v>215.29</v>
      </c>
      <c r="CZ542">
        <f t="shared" si="284"/>
        <v>6.44</v>
      </c>
      <c r="DA542">
        <f t="shared" si="285"/>
        <v>33.43</v>
      </c>
      <c r="DB542">
        <f>ROUND((ROUND(AT542*CZ542,2)*1),6)</f>
        <v>0.13</v>
      </c>
      <c r="DC542">
        <f>ROUND((ROUND(AT542*AG542,2)*1),6)</f>
        <v>0</v>
      </c>
      <c r="DD542" t="s">
        <v>3</v>
      </c>
      <c r="DE542" t="s">
        <v>3</v>
      </c>
      <c r="DF542">
        <f t="shared" si="288"/>
        <v>1.49</v>
      </c>
      <c r="DG542">
        <f t="shared" si="289"/>
        <v>0</v>
      </c>
      <c r="DH542">
        <f t="shared" si="281"/>
        <v>0</v>
      </c>
      <c r="DI542">
        <f t="shared" si="273"/>
        <v>0</v>
      </c>
      <c r="DJ542">
        <f t="shared" si="290"/>
        <v>1.49</v>
      </c>
      <c r="DK542">
        <v>0</v>
      </c>
      <c r="DL542" t="s">
        <v>3</v>
      </c>
      <c r="DM542">
        <v>0</v>
      </c>
      <c r="DN542" t="s">
        <v>3</v>
      </c>
      <c r="DO542">
        <v>0</v>
      </c>
    </row>
    <row r="543" spans="1:119" x14ac:dyDescent="0.25">
      <c r="A543">
        <f>ROW(Source!A1239)</f>
        <v>1239</v>
      </c>
      <c r="B543">
        <v>55890823</v>
      </c>
      <c r="C543">
        <v>55891332</v>
      </c>
      <c r="D543">
        <v>55481931</v>
      </c>
      <c r="E543">
        <v>1</v>
      </c>
      <c r="F543">
        <v>1</v>
      </c>
      <c r="G543">
        <v>1081</v>
      </c>
      <c r="H543">
        <v>3</v>
      </c>
      <c r="I543" t="s">
        <v>1739</v>
      </c>
      <c r="J543" t="s">
        <v>1740</v>
      </c>
      <c r="K543" t="s">
        <v>1741</v>
      </c>
      <c r="L543">
        <v>1356</v>
      </c>
      <c r="N543">
        <v>1010</v>
      </c>
      <c r="O543" t="s">
        <v>1355</v>
      </c>
      <c r="P543" t="s">
        <v>1355</v>
      </c>
      <c r="Q543">
        <v>1000</v>
      </c>
      <c r="W543">
        <v>0</v>
      </c>
      <c r="X543">
        <v>260436297</v>
      </c>
      <c r="Y543">
        <f>(AT543*1)</f>
        <v>0.05</v>
      </c>
      <c r="AA543">
        <v>1209.49</v>
      </c>
      <c r="AB543">
        <v>0</v>
      </c>
      <c r="AC543">
        <v>0</v>
      </c>
      <c r="AD543">
        <v>0</v>
      </c>
      <c r="AE543">
        <v>639.94000000000005</v>
      </c>
      <c r="AF543">
        <v>0</v>
      </c>
      <c r="AG543">
        <v>0</v>
      </c>
      <c r="AH543">
        <v>0</v>
      </c>
      <c r="AI543">
        <v>1.89</v>
      </c>
      <c r="AJ543">
        <v>1</v>
      </c>
      <c r="AK543">
        <v>1</v>
      </c>
      <c r="AL543">
        <v>1</v>
      </c>
      <c r="AM543">
        <v>2</v>
      </c>
      <c r="AN543">
        <v>0</v>
      </c>
      <c r="AO543">
        <v>1</v>
      </c>
      <c r="AP543">
        <v>1</v>
      </c>
      <c r="AQ543">
        <v>0</v>
      </c>
      <c r="AR543">
        <v>0</v>
      </c>
      <c r="AS543" t="s">
        <v>3</v>
      </c>
      <c r="AT543">
        <v>0.05</v>
      </c>
      <c r="AU543" t="s">
        <v>22</v>
      </c>
      <c r="AV543">
        <v>0</v>
      </c>
      <c r="AW543">
        <v>2</v>
      </c>
      <c r="AX543">
        <v>55891346</v>
      </c>
      <c r="AY543">
        <v>1</v>
      </c>
      <c r="AZ543">
        <v>0</v>
      </c>
      <c r="BA543">
        <v>651</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CV543">
        <v>0</v>
      </c>
      <c r="CW543">
        <v>0</v>
      </c>
      <c r="CX543">
        <f>ROUND(Y543*Source!I1239,9)</f>
        <v>1.7000000000000001E-2</v>
      </c>
      <c r="CY543">
        <f t="shared" si="283"/>
        <v>1209.49</v>
      </c>
      <c r="CZ543">
        <f t="shared" si="284"/>
        <v>639.94000000000005</v>
      </c>
      <c r="DA543">
        <f t="shared" si="285"/>
        <v>1.89</v>
      </c>
      <c r="DB543">
        <f>ROUND((ROUND(AT543*CZ543,2)*1),6)</f>
        <v>32</v>
      </c>
      <c r="DC543">
        <f>ROUND((ROUND(AT543*AG543,2)*1),6)</f>
        <v>0</v>
      </c>
      <c r="DD543" t="s">
        <v>3</v>
      </c>
      <c r="DE543" t="s">
        <v>3</v>
      </c>
      <c r="DF543">
        <f t="shared" si="288"/>
        <v>20.56</v>
      </c>
      <c r="DG543">
        <f t="shared" si="289"/>
        <v>0</v>
      </c>
      <c r="DH543">
        <f t="shared" si="281"/>
        <v>0</v>
      </c>
      <c r="DI543">
        <f t="shared" si="273"/>
        <v>0</v>
      </c>
      <c r="DJ543">
        <f t="shared" si="290"/>
        <v>20.56</v>
      </c>
      <c r="DK543">
        <v>0</v>
      </c>
      <c r="DL543" t="s">
        <v>3</v>
      </c>
      <c r="DM543">
        <v>0</v>
      </c>
      <c r="DN543" t="s">
        <v>3</v>
      </c>
      <c r="DO543">
        <v>0</v>
      </c>
    </row>
    <row r="544" spans="1:119" x14ac:dyDescent="0.25">
      <c r="A544">
        <f>ROW(Source!A1239)</f>
        <v>1239</v>
      </c>
      <c r="B544">
        <v>55890823</v>
      </c>
      <c r="C544">
        <v>55891332</v>
      </c>
      <c r="D544">
        <v>55467060</v>
      </c>
      <c r="E544">
        <v>1</v>
      </c>
      <c r="F544">
        <v>1</v>
      </c>
      <c r="G544">
        <v>1081</v>
      </c>
      <c r="H544">
        <v>3</v>
      </c>
      <c r="I544" t="s">
        <v>1742</v>
      </c>
      <c r="J544" t="s">
        <v>1743</v>
      </c>
      <c r="K544" t="s">
        <v>1744</v>
      </c>
      <c r="L544">
        <v>1348</v>
      </c>
      <c r="N544">
        <v>1009</v>
      </c>
      <c r="O544" t="s">
        <v>1092</v>
      </c>
      <c r="P544" t="s">
        <v>1092</v>
      </c>
      <c r="Q544">
        <v>1000</v>
      </c>
      <c r="W544">
        <v>0</v>
      </c>
      <c r="X544">
        <v>1060286971</v>
      </c>
      <c r="Y544">
        <f>(AT544*1)</f>
        <v>7.0000000000000001E-3</v>
      </c>
      <c r="AA544">
        <v>40702.9</v>
      </c>
      <c r="AB544">
        <v>0</v>
      </c>
      <c r="AC544">
        <v>0</v>
      </c>
      <c r="AD544">
        <v>0</v>
      </c>
      <c r="AE544">
        <v>4573.3599999999997</v>
      </c>
      <c r="AF544">
        <v>0</v>
      </c>
      <c r="AG544">
        <v>0</v>
      </c>
      <c r="AH544">
        <v>0</v>
      </c>
      <c r="AI544">
        <v>8.9</v>
      </c>
      <c r="AJ544">
        <v>1</v>
      </c>
      <c r="AK544">
        <v>1</v>
      </c>
      <c r="AL544">
        <v>1</v>
      </c>
      <c r="AM544">
        <v>2</v>
      </c>
      <c r="AN544">
        <v>0</v>
      </c>
      <c r="AO544">
        <v>1</v>
      </c>
      <c r="AP544">
        <v>1</v>
      </c>
      <c r="AQ544">
        <v>0</v>
      </c>
      <c r="AR544">
        <v>0</v>
      </c>
      <c r="AS544" t="s">
        <v>3</v>
      </c>
      <c r="AT544">
        <v>7.0000000000000001E-3</v>
      </c>
      <c r="AU544" t="s">
        <v>22</v>
      </c>
      <c r="AV544">
        <v>0</v>
      </c>
      <c r="AW544">
        <v>2</v>
      </c>
      <c r="AX544">
        <v>55891347</v>
      </c>
      <c r="AY544">
        <v>1</v>
      </c>
      <c r="AZ544">
        <v>0</v>
      </c>
      <c r="BA544">
        <v>652</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CV544">
        <v>0</v>
      </c>
      <c r="CW544">
        <v>0</v>
      </c>
      <c r="CX544">
        <f>ROUND(Y544*Source!I1239,9)</f>
        <v>2.3800000000000002E-3</v>
      </c>
      <c r="CY544">
        <f t="shared" si="283"/>
        <v>40702.9</v>
      </c>
      <c r="CZ544">
        <f t="shared" si="284"/>
        <v>4573.3599999999997</v>
      </c>
      <c r="DA544">
        <f t="shared" si="285"/>
        <v>8.9</v>
      </c>
      <c r="DB544">
        <f>ROUND((ROUND(AT544*CZ544,2)*1),6)</f>
        <v>32.01</v>
      </c>
      <c r="DC544">
        <f>ROUND((ROUND(AT544*AG544,2)*1),6)</f>
        <v>0</v>
      </c>
      <c r="DD544" t="s">
        <v>3</v>
      </c>
      <c r="DE544" t="s">
        <v>3</v>
      </c>
      <c r="DF544">
        <f t="shared" si="288"/>
        <v>96.87</v>
      </c>
      <c r="DG544">
        <f t="shared" si="289"/>
        <v>0</v>
      </c>
      <c r="DH544">
        <f t="shared" si="281"/>
        <v>0</v>
      </c>
      <c r="DI544">
        <f t="shared" si="273"/>
        <v>0</v>
      </c>
      <c r="DJ544">
        <f t="shared" si="290"/>
        <v>96.87</v>
      </c>
      <c r="DK544">
        <v>0</v>
      </c>
      <c r="DL544" t="s">
        <v>3</v>
      </c>
      <c r="DM544">
        <v>0</v>
      </c>
      <c r="DN544" t="s">
        <v>3</v>
      </c>
      <c r="DO544">
        <v>0</v>
      </c>
    </row>
    <row r="545" spans="1:119" x14ac:dyDescent="0.25">
      <c r="A545">
        <f>ROW(Source!A1244)</f>
        <v>1244</v>
      </c>
      <c r="B545">
        <v>54971259</v>
      </c>
      <c r="C545">
        <v>55891352</v>
      </c>
      <c r="D545">
        <v>55424304</v>
      </c>
      <c r="E545">
        <v>1081</v>
      </c>
      <c r="F545">
        <v>1</v>
      </c>
      <c r="G545">
        <v>1081</v>
      </c>
      <c r="H545">
        <v>1</v>
      </c>
      <c r="I545" t="s">
        <v>1552</v>
      </c>
      <c r="J545" t="s">
        <v>3</v>
      </c>
      <c r="K545" t="s">
        <v>1553</v>
      </c>
      <c r="L545">
        <v>1191</v>
      </c>
      <c r="N545">
        <v>1013</v>
      </c>
      <c r="O545" t="s">
        <v>1554</v>
      </c>
      <c r="P545" t="s">
        <v>1554</v>
      </c>
      <c r="Q545">
        <v>1</v>
      </c>
      <c r="W545">
        <v>0</v>
      </c>
      <c r="X545">
        <v>476480486</v>
      </c>
      <c r="Y545">
        <f>(AT545*1.2)</f>
        <v>39.6</v>
      </c>
      <c r="AA545">
        <v>0</v>
      </c>
      <c r="AB545">
        <v>0</v>
      </c>
      <c r="AC545">
        <v>0</v>
      </c>
      <c r="AD545">
        <v>0</v>
      </c>
      <c r="AE545">
        <v>0</v>
      </c>
      <c r="AF545">
        <v>0</v>
      </c>
      <c r="AG545">
        <v>0</v>
      </c>
      <c r="AH545">
        <v>0</v>
      </c>
      <c r="AI545">
        <v>1</v>
      </c>
      <c r="AJ545">
        <v>1</v>
      </c>
      <c r="AK545">
        <v>1</v>
      </c>
      <c r="AL545">
        <v>1</v>
      </c>
      <c r="AM545">
        <v>-2</v>
      </c>
      <c r="AN545">
        <v>0</v>
      </c>
      <c r="AO545">
        <v>1</v>
      </c>
      <c r="AP545">
        <v>1</v>
      </c>
      <c r="AQ545">
        <v>0</v>
      </c>
      <c r="AR545">
        <v>0</v>
      </c>
      <c r="AS545" t="s">
        <v>3</v>
      </c>
      <c r="AT545">
        <v>33</v>
      </c>
      <c r="AU545" t="s">
        <v>42</v>
      </c>
      <c r="AV545">
        <v>1</v>
      </c>
      <c r="AW545">
        <v>2</v>
      </c>
      <c r="AX545">
        <v>55891413</v>
      </c>
      <c r="AY545">
        <v>1</v>
      </c>
      <c r="AZ545">
        <v>0</v>
      </c>
      <c r="BA545">
        <v>655</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CU545">
        <f>ROUND(AT545*Source!I1244*AH545*AL545,2)</f>
        <v>0</v>
      </c>
      <c r="CV545">
        <f>ROUND(Y545*Source!I1244,9)</f>
        <v>13.464</v>
      </c>
      <c r="CW545">
        <v>0</v>
      </c>
      <c r="CX545">
        <f>ROUND(Y545*Source!I1244,9)</f>
        <v>13.464</v>
      </c>
      <c r="CY545">
        <f>AD545</f>
        <v>0</v>
      </c>
      <c r="CZ545">
        <f>AH545</f>
        <v>0</v>
      </c>
      <c r="DA545">
        <f>AL545</f>
        <v>1</v>
      </c>
      <c r="DB545">
        <f>ROUND((ROUND(AT545*CZ545,2)*1.2),6)</f>
        <v>0</v>
      </c>
      <c r="DC545">
        <f>ROUND((ROUND(AT545*AG545,2)*1.2),6)</f>
        <v>0</v>
      </c>
      <c r="DD545" t="s">
        <v>3</v>
      </c>
      <c r="DE545" t="s">
        <v>3</v>
      </c>
      <c r="DF545">
        <f t="shared" ref="DF545:DF559" si="291">ROUND(ROUND(AE545,2)*CX545,2)</f>
        <v>0</v>
      </c>
      <c r="DG545">
        <f t="shared" si="289"/>
        <v>0</v>
      </c>
      <c r="DH545">
        <f t="shared" si="281"/>
        <v>0</v>
      </c>
      <c r="DI545">
        <f t="shared" si="273"/>
        <v>0</v>
      </c>
      <c r="DJ545">
        <f>DI545</f>
        <v>0</v>
      </c>
      <c r="DK545">
        <v>0</v>
      </c>
      <c r="DL545" t="s">
        <v>3</v>
      </c>
      <c r="DM545">
        <v>0</v>
      </c>
      <c r="DN545" t="s">
        <v>3</v>
      </c>
      <c r="DO545">
        <v>0</v>
      </c>
    </row>
    <row r="546" spans="1:119" x14ac:dyDescent="0.25">
      <c r="A546">
        <f>ROW(Source!A1244)</f>
        <v>1244</v>
      </c>
      <c r="B546">
        <v>54971259</v>
      </c>
      <c r="C546">
        <v>55891352</v>
      </c>
      <c r="D546">
        <v>55489910</v>
      </c>
      <c r="E546">
        <v>1</v>
      </c>
      <c r="F546">
        <v>1</v>
      </c>
      <c r="G546">
        <v>1081</v>
      </c>
      <c r="H546">
        <v>2</v>
      </c>
      <c r="I546" t="s">
        <v>1580</v>
      </c>
      <c r="J546" t="s">
        <v>1581</v>
      </c>
      <c r="K546" t="s">
        <v>1582</v>
      </c>
      <c r="L546">
        <v>1368</v>
      </c>
      <c r="N546">
        <v>1011</v>
      </c>
      <c r="O546" t="s">
        <v>1558</v>
      </c>
      <c r="P546" t="s">
        <v>1558</v>
      </c>
      <c r="Q546">
        <v>1</v>
      </c>
      <c r="W546">
        <v>0</v>
      </c>
      <c r="X546">
        <v>1498588441</v>
      </c>
      <c r="Y546">
        <f>(AT546*1.2)</f>
        <v>6.3959999999999999</v>
      </c>
      <c r="AA546">
        <v>0</v>
      </c>
      <c r="AB546">
        <v>7.44</v>
      </c>
      <c r="AC546">
        <v>0</v>
      </c>
      <c r="AD546">
        <v>0</v>
      </c>
      <c r="AE546">
        <v>0</v>
      </c>
      <c r="AF546">
        <v>7.11</v>
      </c>
      <c r="AG546">
        <v>0</v>
      </c>
      <c r="AH546">
        <v>0</v>
      </c>
      <c r="AI546">
        <v>1</v>
      </c>
      <c r="AJ546">
        <v>1</v>
      </c>
      <c r="AK546">
        <v>1</v>
      </c>
      <c r="AL546">
        <v>1</v>
      </c>
      <c r="AM546">
        <v>-2</v>
      </c>
      <c r="AN546">
        <v>0</v>
      </c>
      <c r="AO546">
        <v>1</v>
      </c>
      <c r="AP546">
        <v>1</v>
      </c>
      <c r="AQ546">
        <v>0</v>
      </c>
      <c r="AR546">
        <v>0</v>
      </c>
      <c r="AS546" t="s">
        <v>3</v>
      </c>
      <c r="AT546">
        <v>5.33</v>
      </c>
      <c r="AU546" t="s">
        <v>42</v>
      </c>
      <c r="AV546">
        <v>0</v>
      </c>
      <c r="AW546">
        <v>2</v>
      </c>
      <c r="AX546">
        <v>55891414</v>
      </c>
      <c r="AY546">
        <v>1</v>
      </c>
      <c r="AZ546">
        <v>0</v>
      </c>
      <c r="BA546">
        <v>656</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CV546">
        <v>0</v>
      </c>
      <c r="CW546">
        <f>ROUND(Y546*Source!I1244*DO546,9)</f>
        <v>0</v>
      </c>
      <c r="CX546">
        <f>ROUND(Y546*Source!I1244,9)</f>
        <v>2.1746400000000001</v>
      </c>
      <c r="CY546">
        <f>AB546</f>
        <v>7.44</v>
      </c>
      <c r="CZ546">
        <f>AF546</f>
        <v>7.11</v>
      </c>
      <c r="DA546">
        <f>AJ546</f>
        <v>1</v>
      </c>
      <c r="DB546">
        <f>ROUND((ROUND(AT546*CZ546,2)*1.2),6)</f>
        <v>45.48</v>
      </c>
      <c r="DC546">
        <f>ROUND((ROUND(AT546*AG546,2)*1.2),6)</f>
        <v>0</v>
      </c>
      <c r="DD546" t="s">
        <v>3</v>
      </c>
      <c r="DE546" t="s">
        <v>3</v>
      </c>
      <c r="DF546">
        <f t="shared" si="291"/>
        <v>0</v>
      </c>
      <c r="DG546">
        <f t="shared" si="289"/>
        <v>15.46</v>
      </c>
      <c r="DH546">
        <f t="shared" si="281"/>
        <v>0</v>
      </c>
      <c r="DI546">
        <f t="shared" si="273"/>
        <v>0</v>
      </c>
      <c r="DJ546">
        <f>DG546</f>
        <v>15.46</v>
      </c>
      <c r="DK546">
        <v>0</v>
      </c>
      <c r="DL546" t="s">
        <v>3</v>
      </c>
      <c r="DM546">
        <v>0</v>
      </c>
      <c r="DN546" t="s">
        <v>3</v>
      </c>
      <c r="DO546">
        <v>0</v>
      </c>
    </row>
    <row r="547" spans="1:119" x14ac:dyDescent="0.25">
      <c r="A547">
        <f>ROW(Source!A1244)</f>
        <v>1244</v>
      </c>
      <c r="B547">
        <v>54971259</v>
      </c>
      <c r="C547">
        <v>55891352</v>
      </c>
      <c r="D547">
        <v>55490209</v>
      </c>
      <c r="E547">
        <v>1</v>
      </c>
      <c r="F547">
        <v>1</v>
      </c>
      <c r="G547">
        <v>1081</v>
      </c>
      <c r="H547">
        <v>2</v>
      </c>
      <c r="I547" t="s">
        <v>1555</v>
      </c>
      <c r="J547" t="s">
        <v>1556</v>
      </c>
      <c r="K547" t="s">
        <v>1557</v>
      </c>
      <c r="L547">
        <v>1368</v>
      </c>
      <c r="N547">
        <v>1011</v>
      </c>
      <c r="O547" t="s">
        <v>1558</v>
      </c>
      <c r="P547" t="s">
        <v>1558</v>
      </c>
      <c r="Q547">
        <v>1</v>
      </c>
      <c r="W547">
        <v>0</v>
      </c>
      <c r="X547">
        <v>874612079</v>
      </c>
      <c r="Y547">
        <f>(AT547*1.2)</f>
        <v>0.27600000000000002</v>
      </c>
      <c r="AA547">
        <v>0</v>
      </c>
      <c r="AB547">
        <v>87.01</v>
      </c>
      <c r="AC547">
        <v>13.21</v>
      </c>
      <c r="AD547">
        <v>0</v>
      </c>
      <c r="AE547">
        <v>0</v>
      </c>
      <c r="AF547">
        <v>83.1</v>
      </c>
      <c r="AG547">
        <v>12.62</v>
      </c>
      <c r="AH547">
        <v>0</v>
      </c>
      <c r="AI547">
        <v>1</v>
      </c>
      <c r="AJ547">
        <v>1</v>
      </c>
      <c r="AK547">
        <v>1</v>
      </c>
      <c r="AL547">
        <v>1</v>
      </c>
      <c r="AM547">
        <v>-2</v>
      </c>
      <c r="AN547">
        <v>0</v>
      </c>
      <c r="AO547">
        <v>1</v>
      </c>
      <c r="AP547">
        <v>1</v>
      </c>
      <c r="AQ547">
        <v>0</v>
      </c>
      <c r="AR547">
        <v>0</v>
      </c>
      <c r="AS547" t="s">
        <v>3</v>
      </c>
      <c r="AT547">
        <v>0.23</v>
      </c>
      <c r="AU547" t="s">
        <v>42</v>
      </c>
      <c r="AV547">
        <v>0</v>
      </c>
      <c r="AW547">
        <v>2</v>
      </c>
      <c r="AX547">
        <v>55891415</v>
      </c>
      <c r="AY547">
        <v>1</v>
      </c>
      <c r="AZ547">
        <v>0</v>
      </c>
      <c r="BA547">
        <v>657</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CV547">
        <v>0</v>
      </c>
      <c r="CW547">
        <f>ROUND(Y547*Source!I1244*DO547,9)</f>
        <v>1.1842607999999999</v>
      </c>
      <c r="CX547">
        <f>ROUND(Y547*Source!I1244,9)</f>
        <v>9.3840000000000007E-2</v>
      </c>
      <c r="CY547">
        <f>AB547</f>
        <v>87.01</v>
      </c>
      <c r="CZ547">
        <f>AF547</f>
        <v>83.1</v>
      </c>
      <c r="DA547">
        <f>AJ547</f>
        <v>1</v>
      </c>
      <c r="DB547">
        <f>ROUND((ROUND(AT547*CZ547,2)*1.2),6)</f>
        <v>22.931999999999999</v>
      </c>
      <c r="DC547">
        <f>ROUND((ROUND(AT547*AG547,2)*1.2),6)</f>
        <v>3.48</v>
      </c>
      <c r="DD547" t="s">
        <v>3</v>
      </c>
      <c r="DE547" t="s">
        <v>3</v>
      </c>
      <c r="DF547">
        <f t="shared" si="291"/>
        <v>0</v>
      </c>
      <c r="DG547">
        <f t="shared" si="289"/>
        <v>7.8</v>
      </c>
      <c r="DH547">
        <f t="shared" si="281"/>
        <v>1.18</v>
      </c>
      <c r="DI547">
        <f t="shared" si="273"/>
        <v>0</v>
      </c>
      <c r="DJ547">
        <f>DG547</f>
        <v>7.8</v>
      </c>
      <c r="DK547">
        <v>0</v>
      </c>
      <c r="DL547" t="s">
        <v>1559</v>
      </c>
      <c r="DM547">
        <v>0</v>
      </c>
      <c r="DN547" t="s">
        <v>1554</v>
      </c>
      <c r="DO547">
        <v>12.62</v>
      </c>
    </row>
    <row r="548" spans="1:119" x14ac:dyDescent="0.25">
      <c r="A548">
        <f>ROW(Source!A1244)</f>
        <v>1244</v>
      </c>
      <c r="B548">
        <v>54971259</v>
      </c>
      <c r="C548">
        <v>55891352</v>
      </c>
      <c r="D548">
        <v>55490330</v>
      </c>
      <c r="E548">
        <v>1</v>
      </c>
      <c r="F548">
        <v>1</v>
      </c>
      <c r="G548">
        <v>1081</v>
      </c>
      <c r="H548">
        <v>2</v>
      </c>
      <c r="I548" t="s">
        <v>1586</v>
      </c>
      <c r="J548" t="s">
        <v>1587</v>
      </c>
      <c r="K548" t="s">
        <v>1588</v>
      </c>
      <c r="L548">
        <v>1368</v>
      </c>
      <c r="N548">
        <v>1011</v>
      </c>
      <c r="O548" t="s">
        <v>1558</v>
      </c>
      <c r="P548" t="s">
        <v>1558</v>
      </c>
      <c r="Q548">
        <v>1</v>
      </c>
      <c r="W548">
        <v>0</v>
      </c>
      <c r="X548">
        <v>-2083101341</v>
      </c>
      <c r="Y548">
        <f>(AT548*1.2)</f>
        <v>6.323999999999999</v>
      </c>
      <c r="AA548">
        <v>0</v>
      </c>
      <c r="AB548">
        <v>0.84</v>
      </c>
      <c r="AC548">
        <v>0</v>
      </c>
      <c r="AD548">
        <v>0</v>
      </c>
      <c r="AE548">
        <v>0</v>
      </c>
      <c r="AF548">
        <v>0.8</v>
      </c>
      <c r="AG548">
        <v>0</v>
      </c>
      <c r="AH548">
        <v>0</v>
      </c>
      <c r="AI548">
        <v>1</v>
      </c>
      <c r="AJ548">
        <v>1</v>
      </c>
      <c r="AK548">
        <v>1</v>
      </c>
      <c r="AL548">
        <v>1</v>
      </c>
      <c r="AM548">
        <v>-2</v>
      </c>
      <c r="AN548">
        <v>0</v>
      </c>
      <c r="AO548">
        <v>1</v>
      </c>
      <c r="AP548">
        <v>1</v>
      </c>
      <c r="AQ548">
        <v>0</v>
      </c>
      <c r="AR548">
        <v>0</v>
      </c>
      <c r="AS548" t="s">
        <v>3</v>
      </c>
      <c r="AT548">
        <v>5.27</v>
      </c>
      <c r="AU548" t="s">
        <v>42</v>
      </c>
      <c r="AV548">
        <v>0</v>
      </c>
      <c r="AW548">
        <v>2</v>
      </c>
      <c r="AX548">
        <v>55891416</v>
      </c>
      <c r="AY548">
        <v>1</v>
      </c>
      <c r="AZ548">
        <v>0</v>
      </c>
      <c r="BA548">
        <v>658</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CV548">
        <v>0</v>
      </c>
      <c r="CW548">
        <f>ROUND(Y548*Source!I1244*DO548,9)</f>
        <v>0</v>
      </c>
      <c r="CX548">
        <f>ROUND(Y548*Source!I1244,9)</f>
        <v>2.1501600000000001</v>
      </c>
      <c r="CY548">
        <f>AB548</f>
        <v>0.84</v>
      </c>
      <c r="CZ548">
        <f>AF548</f>
        <v>0.8</v>
      </c>
      <c r="DA548">
        <f>AJ548</f>
        <v>1</v>
      </c>
      <c r="DB548">
        <f>ROUND((ROUND(AT548*CZ548,2)*1.2),6)</f>
        <v>5.0640000000000001</v>
      </c>
      <c r="DC548">
        <f>ROUND((ROUND(AT548*AG548,2)*1.2),6)</f>
        <v>0</v>
      </c>
      <c r="DD548" t="s">
        <v>3</v>
      </c>
      <c r="DE548" t="s">
        <v>3</v>
      </c>
      <c r="DF548">
        <f t="shared" si="291"/>
        <v>0</v>
      </c>
      <c r="DG548">
        <f t="shared" si="289"/>
        <v>1.72</v>
      </c>
      <c r="DH548">
        <f t="shared" si="281"/>
        <v>0</v>
      </c>
      <c r="DI548">
        <f t="shared" si="273"/>
        <v>0</v>
      </c>
      <c r="DJ548">
        <f>DG548</f>
        <v>1.72</v>
      </c>
      <c r="DK548">
        <v>0</v>
      </c>
      <c r="DL548" t="s">
        <v>3</v>
      </c>
      <c r="DM548">
        <v>0</v>
      </c>
      <c r="DN548" t="s">
        <v>3</v>
      </c>
      <c r="DO548">
        <v>0</v>
      </c>
    </row>
    <row r="549" spans="1:119" x14ac:dyDescent="0.25">
      <c r="A549">
        <f>ROW(Source!A1244)</f>
        <v>1244</v>
      </c>
      <c r="B549">
        <v>54971259</v>
      </c>
      <c r="C549">
        <v>55891352</v>
      </c>
      <c r="D549">
        <v>55460380</v>
      </c>
      <c r="E549">
        <v>1</v>
      </c>
      <c r="F549">
        <v>1</v>
      </c>
      <c r="G549">
        <v>1081</v>
      </c>
      <c r="H549">
        <v>3</v>
      </c>
      <c r="I549" t="s">
        <v>1598</v>
      </c>
      <c r="J549" t="s">
        <v>1599</v>
      </c>
      <c r="K549" t="s">
        <v>1600</v>
      </c>
      <c r="L549">
        <v>1348</v>
      </c>
      <c r="N549">
        <v>1009</v>
      </c>
      <c r="O549" t="s">
        <v>1092</v>
      </c>
      <c r="P549" t="s">
        <v>1092</v>
      </c>
      <c r="Q549">
        <v>1000</v>
      </c>
      <c r="W549">
        <v>0</v>
      </c>
      <c r="X549">
        <v>277309194</v>
      </c>
      <c r="Y549">
        <f t="shared" ref="Y549:Y555" si="292">(AT549*1)</f>
        <v>3.0000000000000001E-3</v>
      </c>
      <c r="AA549">
        <v>8590.86</v>
      </c>
      <c r="AB549">
        <v>0</v>
      </c>
      <c r="AC549">
        <v>0</v>
      </c>
      <c r="AD549">
        <v>0</v>
      </c>
      <c r="AE549">
        <v>8590.86</v>
      </c>
      <c r="AF549">
        <v>0</v>
      </c>
      <c r="AG549">
        <v>0</v>
      </c>
      <c r="AH549">
        <v>0</v>
      </c>
      <c r="AI549">
        <v>1</v>
      </c>
      <c r="AJ549">
        <v>1</v>
      </c>
      <c r="AK549">
        <v>1</v>
      </c>
      <c r="AL549">
        <v>1</v>
      </c>
      <c r="AM549">
        <v>-2</v>
      </c>
      <c r="AN549">
        <v>0</v>
      </c>
      <c r="AO549">
        <v>1</v>
      </c>
      <c r="AP549">
        <v>1</v>
      </c>
      <c r="AQ549">
        <v>0</v>
      </c>
      <c r="AR549">
        <v>0</v>
      </c>
      <c r="AS549" t="s">
        <v>3</v>
      </c>
      <c r="AT549">
        <v>3.0000000000000001E-3</v>
      </c>
      <c r="AU549" t="s">
        <v>22</v>
      </c>
      <c r="AV549">
        <v>0</v>
      </c>
      <c r="AW549">
        <v>2</v>
      </c>
      <c r="AX549">
        <v>55891417</v>
      </c>
      <c r="AY549">
        <v>1</v>
      </c>
      <c r="AZ549">
        <v>0</v>
      </c>
      <c r="BA549">
        <v>659</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CV549">
        <v>0</v>
      </c>
      <c r="CW549">
        <v>0</v>
      </c>
      <c r="CX549">
        <f>ROUND(Y549*Source!I1244,9)</f>
        <v>1.0200000000000001E-3</v>
      </c>
      <c r="CY549">
        <f t="shared" ref="CY549:CY555" si="293">AA549</f>
        <v>8590.86</v>
      </c>
      <c r="CZ549">
        <f t="shared" ref="CZ549:CZ555" si="294">AE549</f>
        <v>8590.86</v>
      </c>
      <c r="DA549">
        <f t="shared" ref="DA549:DA555" si="295">AI549</f>
        <v>1</v>
      </c>
      <c r="DB549">
        <f t="shared" ref="DB549:DB555" si="296">ROUND((ROUND(AT549*CZ549,2)*1),6)</f>
        <v>25.77</v>
      </c>
      <c r="DC549">
        <f t="shared" ref="DC549:DC555" si="297">ROUND((ROUND(AT549*AG549,2)*1),6)</f>
        <v>0</v>
      </c>
      <c r="DD549" t="s">
        <v>3</v>
      </c>
      <c r="DE549" t="s">
        <v>3</v>
      </c>
      <c r="DF549">
        <f t="shared" si="291"/>
        <v>8.76</v>
      </c>
      <c r="DG549">
        <f t="shared" si="289"/>
        <v>0</v>
      </c>
      <c r="DH549">
        <f t="shared" si="281"/>
        <v>0</v>
      </c>
      <c r="DI549">
        <f t="shared" si="273"/>
        <v>0</v>
      </c>
      <c r="DJ549">
        <f t="shared" ref="DJ549:DJ555" si="298">DF549</f>
        <v>8.76</v>
      </c>
      <c r="DK549">
        <v>0</v>
      </c>
      <c r="DL549" t="s">
        <v>3</v>
      </c>
      <c r="DM549">
        <v>0</v>
      </c>
      <c r="DN549" t="s">
        <v>3</v>
      </c>
      <c r="DO549">
        <v>0</v>
      </c>
    </row>
    <row r="550" spans="1:119" x14ac:dyDescent="0.25">
      <c r="A550">
        <f>ROW(Source!A1244)</f>
        <v>1244</v>
      </c>
      <c r="B550">
        <v>54971259</v>
      </c>
      <c r="C550">
        <v>55891352</v>
      </c>
      <c r="D550">
        <v>55460882</v>
      </c>
      <c r="E550">
        <v>1</v>
      </c>
      <c r="F550">
        <v>1</v>
      </c>
      <c r="G550">
        <v>1081</v>
      </c>
      <c r="H550">
        <v>3</v>
      </c>
      <c r="I550" t="s">
        <v>1628</v>
      </c>
      <c r="J550" t="s">
        <v>1629</v>
      </c>
      <c r="K550" t="s">
        <v>1630</v>
      </c>
      <c r="L550">
        <v>1348</v>
      </c>
      <c r="N550">
        <v>1009</v>
      </c>
      <c r="O550" t="s">
        <v>1092</v>
      </c>
      <c r="P550" t="s">
        <v>1092</v>
      </c>
      <c r="Q550">
        <v>1000</v>
      </c>
      <c r="W550">
        <v>0</v>
      </c>
      <c r="X550">
        <v>-1448166212</v>
      </c>
      <c r="Y550">
        <f t="shared" si="292"/>
        <v>5.8E-4</v>
      </c>
      <c r="AA550">
        <v>14327.51</v>
      </c>
      <c r="AB550">
        <v>0</v>
      </c>
      <c r="AC550">
        <v>0</v>
      </c>
      <c r="AD550">
        <v>0</v>
      </c>
      <c r="AE550">
        <v>14327.51</v>
      </c>
      <c r="AF550">
        <v>0</v>
      </c>
      <c r="AG550">
        <v>0</v>
      </c>
      <c r="AH550">
        <v>0</v>
      </c>
      <c r="AI550">
        <v>1</v>
      </c>
      <c r="AJ550">
        <v>1</v>
      </c>
      <c r="AK550">
        <v>1</v>
      </c>
      <c r="AL550">
        <v>1</v>
      </c>
      <c r="AM550">
        <v>-2</v>
      </c>
      <c r="AN550">
        <v>0</v>
      </c>
      <c r="AO550">
        <v>1</v>
      </c>
      <c r="AP550">
        <v>1</v>
      </c>
      <c r="AQ550">
        <v>0</v>
      </c>
      <c r="AR550">
        <v>0</v>
      </c>
      <c r="AS550" t="s">
        <v>3</v>
      </c>
      <c r="AT550">
        <v>5.8E-4</v>
      </c>
      <c r="AU550" t="s">
        <v>22</v>
      </c>
      <c r="AV550">
        <v>0</v>
      </c>
      <c r="AW550">
        <v>2</v>
      </c>
      <c r="AX550">
        <v>55891418</v>
      </c>
      <c r="AY550">
        <v>1</v>
      </c>
      <c r="AZ550">
        <v>0</v>
      </c>
      <c r="BA550">
        <v>660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CV550">
        <v>0</v>
      </c>
      <c r="CW550">
        <v>0</v>
      </c>
      <c r="CX550">
        <f>ROUND(Y550*Source!I1244,9)</f>
        <v>1.972E-4</v>
      </c>
      <c r="CY550">
        <f t="shared" si="293"/>
        <v>14327.51</v>
      </c>
      <c r="CZ550">
        <f t="shared" si="294"/>
        <v>14327.51</v>
      </c>
      <c r="DA550">
        <f t="shared" si="295"/>
        <v>1</v>
      </c>
      <c r="DB550">
        <f t="shared" si="296"/>
        <v>8.31</v>
      </c>
      <c r="DC550">
        <f t="shared" si="297"/>
        <v>0</v>
      </c>
      <c r="DD550" t="s">
        <v>3</v>
      </c>
      <c r="DE550" t="s">
        <v>3</v>
      </c>
      <c r="DF550">
        <f t="shared" si="291"/>
        <v>2.83</v>
      </c>
      <c r="DG550">
        <f t="shared" si="289"/>
        <v>0</v>
      </c>
      <c r="DH550">
        <f t="shared" si="281"/>
        <v>0</v>
      </c>
      <c r="DI550">
        <f t="shared" si="273"/>
        <v>0</v>
      </c>
      <c r="DJ550">
        <f t="shared" si="298"/>
        <v>2.83</v>
      </c>
      <c r="DK550">
        <v>0</v>
      </c>
      <c r="DL550" t="s">
        <v>3</v>
      </c>
      <c r="DM550">
        <v>0</v>
      </c>
      <c r="DN550" t="s">
        <v>3</v>
      </c>
      <c r="DO550">
        <v>0</v>
      </c>
    </row>
    <row r="551" spans="1:119" x14ac:dyDescent="0.25">
      <c r="A551">
        <f>ROW(Source!A1244)</f>
        <v>1244</v>
      </c>
      <c r="B551">
        <v>54971259</v>
      </c>
      <c r="C551">
        <v>55891352</v>
      </c>
      <c r="D551">
        <v>55459404</v>
      </c>
      <c r="E551">
        <v>1</v>
      </c>
      <c r="F551">
        <v>1</v>
      </c>
      <c r="G551">
        <v>1081</v>
      </c>
      <c r="H551">
        <v>3</v>
      </c>
      <c r="I551" t="s">
        <v>1631</v>
      </c>
      <c r="J551" t="s">
        <v>1632</v>
      </c>
      <c r="K551" t="s">
        <v>1633</v>
      </c>
      <c r="L551">
        <v>1346</v>
      </c>
      <c r="N551">
        <v>1009</v>
      </c>
      <c r="O551" t="s">
        <v>222</v>
      </c>
      <c r="P551" t="s">
        <v>222</v>
      </c>
      <c r="Q551">
        <v>1</v>
      </c>
      <c r="W551">
        <v>0</v>
      </c>
      <c r="X551">
        <v>669791865</v>
      </c>
      <c r="Y551">
        <f t="shared" si="292"/>
        <v>0.55000000000000004</v>
      </c>
      <c r="AA551">
        <v>73.53</v>
      </c>
      <c r="AB551">
        <v>0</v>
      </c>
      <c r="AC551">
        <v>0</v>
      </c>
      <c r="AD551">
        <v>0</v>
      </c>
      <c r="AE551">
        <v>73.53</v>
      </c>
      <c r="AF551">
        <v>0</v>
      </c>
      <c r="AG551">
        <v>0</v>
      </c>
      <c r="AH551">
        <v>0</v>
      </c>
      <c r="AI551">
        <v>1</v>
      </c>
      <c r="AJ551">
        <v>1</v>
      </c>
      <c r="AK551">
        <v>1</v>
      </c>
      <c r="AL551">
        <v>1</v>
      </c>
      <c r="AM551">
        <v>-2</v>
      </c>
      <c r="AN551">
        <v>0</v>
      </c>
      <c r="AO551">
        <v>1</v>
      </c>
      <c r="AP551">
        <v>1</v>
      </c>
      <c r="AQ551">
        <v>0</v>
      </c>
      <c r="AR551">
        <v>0</v>
      </c>
      <c r="AS551" t="s">
        <v>3</v>
      </c>
      <c r="AT551">
        <v>0.55000000000000004</v>
      </c>
      <c r="AU551" t="s">
        <v>22</v>
      </c>
      <c r="AV551">
        <v>0</v>
      </c>
      <c r="AW551">
        <v>2</v>
      </c>
      <c r="AX551">
        <v>55891419</v>
      </c>
      <c r="AY551">
        <v>1</v>
      </c>
      <c r="AZ551">
        <v>0</v>
      </c>
      <c r="BA551">
        <v>661</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CV551">
        <v>0</v>
      </c>
      <c r="CW551">
        <v>0</v>
      </c>
      <c r="CX551">
        <f>ROUND(Y551*Source!I1244,9)</f>
        <v>0.187</v>
      </c>
      <c r="CY551">
        <f t="shared" si="293"/>
        <v>73.53</v>
      </c>
      <c r="CZ551">
        <f t="shared" si="294"/>
        <v>73.53</v>
      </c>
      <c r="DA551">
        <f t="shared" si="295"/>
        <v>1</v>
      </c>
      <c r="DB551">
        <f t="shared" si="296"/>
        <v>40.44</v>
      </c>
      <c r="DC551">
        <f t="shared" si="297"/>
        <v>0</v>
      </c>
      <c r="DD551" t="s">
        <v>3</v>
      </c>
      <c r="DE551" t="s">
        <v>3</v>
      </c>
      <c r="DF551">
        <f t="shared" si="291"/>
        <v>13.75</v>
      </c>
      <c r="DG551">
        <f t="shared" si="289"/>
        <v>0</v>
      </c>
      <c r="DH551">
        <f t="shared" si="281"/>
        <v>0</v>
      </c>
      <c r="DI551">
        <f t="shared" si="273"/>
        <v>0</v>
      </c>
      <c r="DJ551">
        <f t="shared" si="298"/>
        <v>13.75</v>
      </c>
      <c r="DK551">
        <v>0</v>
      </c>
      <c r="DL551" t="s">
        <v>3</v>
      </c>
      <c r="DM551">
        <v>0</v>
      </c>
      <c r="DN551" t="s">
        <v>3</v>
      </c>
      <c r="DO551">
        <v>0</v>
      </c>
    </row>
    <row r="552" spans="1:119" x14ac:dyDescent="0.25">
      <c r="A552">
        <f>ROW(Source!A1244)</f>
        <v>1244</v>
      </c>
      <c r="B552">
        <v>54971259</v>
      </c>
      <c r="C552">
        <v>55891352</v>
      </c>
      <c r="D552">
        <v>55466001</v>
      </c>
      <c r="E552">
        <v>1</v>
      </c>
      <c r="F552">
        <v>1</v>
      </c>
      <c r="G552">
        <v>1081</v>
      </c>
      <c r="H552">
        <v>3</v>
      </c>
      <c r="I552" t="s">
        <v>1090</v>
      </c>
      <c r="J552" t="s">
        <v>1093</v>
      </c>
      <c r="K552" t="s">
        <v>1091</v>
      </c>
      <c r="L552">
        <v>1348</v>
      </c>
      <c r="N552">
        <v>1009</v>
      </c>
      <c r="O552" t="s">
        <v>1092</v>
      </c>
      <c r="P552" t="s">
        <v>1092</v>
      </c>
      <c r="Q552">
        <v>1000</v>
      </c>
      <c r="W552">
        <v>0</v>
      </c>
      <c r="X552">
        <v>-1473174696</v>
      </c>
      <c r="Y552">
        <f t="shared" si="292"/>
        <v>6.8999999999999997E-4</v>
      </c>
      <c r="AA552">
        <v>33827.69</v>
      </c>
      <c r="AB552">
        <v>0</v>
      </c>
      <c r="AC552">
        <v>0</v>
      </c>
      <c r="AD552">
        <v>0</v>
      </c>
      <c r="AE552">
        <v>33827.69</v>
      </c>
      <c r="AF552">
        <v>0</v>
      </c>
      <c r="AG552">
        <v>0</v>
      </c>
      <c r="AH552">
        <v>0</v>
      </c>
      <c r="AI552">
        <v>1</v>
      </c>
      <c r="AJ552">
        <v>1</v>
      </c>
      <c r="AK552">
        <v>1</v>
      </c>
      <c r="AL552">
        <v>1</v>
      </c>
      <c r="AM552">
        <v>0</v>
      </c>
      <c r="AN552">
        <v>0</v>
      </c>
      <c r="AO552">
        <v>0</v>
      </c>
      <c r="AP552">
        <v>1</v>
      </c>
      <c r="AQ552">
        <v>0</v>
      </c>
      <c r="AR552">
        <v>0</v>
      </c>
      <c r="AS552" t="s">
        <v>3</v>
      </c>
      <c r="AT552">
        <v>6.8999999999999997E-4</v>
      </c>
      <c r="AU552" t="s">
        <v>22</v>
      </c>
      <c r="AV552">
        <v>0</v>
      </c>
      <c r="AW552">
        <v>1</v>
      </c>
      <c r="AX552">
        <v>-1</v>
      </c>
      <c r="AY552">
        <v>0</v>
      </c>
      <c r="AZ552">
        <v>0</v>
      </c>
      <c r="BA552" t="s">
        <v>3</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CV552">
        <v>0</v>
      </c>
      <c r="CW552">
        <v>0</v>
      </c>
      <c r="CX552">
        <f>ROUND(Y552*Source!I1244,9)</f>
        <v>2.3460000000000001E-4</v>
      </c>
      <c r="CY552">
        <f t="shared" si="293"/>
        <v>33827.69</v>
      </c>
      <c r="CZ552">
        <f t="shared" si="294"/>
        <v>33827.69</v>
      </c>
      <c r="DA552">
        <f t="shared" si="295"/>
        <v>1</v>
      </c>
      <c r="DB552">
        <f t="shared" si="296"/>
        <v>23.34</v>
      </c>
      <c r="DC552">
        <f t="shared" si="297"/>
        <v>0</v>
      </c>
      <c r="DD552" t="s">
        <v>3</v>
      </c>
      <c r="DE552" t="s">
        <v>3</v>
      </c>
      <c r="DF552">
        <f t="shared" si="291"/>
        <v>7.94</v>
      </c>
      <c r="DG552">
        <f t="shared" si="289"/>
        <v>0</v>
      </c>
      <c r="DH552">
        <f t="shared" si="281"/>
        <v>0</v>
      </c>
      <c r="DI552">
        <f t="shared" si="273"/>
        <v>0</v>
      </c>
      <c r="DJ552">
        <f t="shared" si="298"/>
        <v>7.94</v>
      </c>
      <c r="DK552">
        <v>0</v>
      </c>
      <c r="DL552" t="s">
        <v>3</v>
      </c>
      <c r="DM552">
        <v>0</v>
      </c>
      <c r="DN552" t="s">
        <v>3</v>
      </c>
      <c r="DO552">
        <v>0</v>
      </c>
    </row>
    <row r="553" spans="1:119" x14ac:dyDescent="0.25">
      <c r="A553">
        <f>ROW(Source!A1244)</f>
        <v>1244</v>
      </c>
      <c r="B553">
        <v>54971259</v>
      </c>
      <c r="C553">
        <v>55891352</v>
      </c>
      <c r="D553">
        <v>55482445</v>
      </c>
      <c r="E553">
        <v>1</v>
      </c>
      <c r="F553">
        <v>1</v>
      </c>
      <c r="G553">
        <v>1081</v>
      </c>
      <c r="H553">
        <v>3</v>
      </c>
      <c r="I553" t="s">
        <v>1429</v>
      </c>
      <c r="J553" t="s">
        <v>1431</v>
      </c>
      <c r="K553" t="s">
        <v>1430</v>
      </c>
      <c r="L553">
        <v>1356</v>
      </c>
      <c r="N553">
        <v>1010</v>
      </c>
      <c r="O553" t="s">
        <v>1355</v>
      </c>
      <c r="P553" t="s">
        <v>1355</v>
      </c>
      <c r="Q553">
        <v>1000</v>
      </c>
      <c r="W553">
        <v>0</v>
      </c>
      <c r="X553">
        <v>-285397556</v>
      </c>
      <c r="Y553">
        <f t="shared" si="292"/>
        <v>0.22</v>
      </c>
      <c r="AA553">
        <v>294.89</v>
      </c>
      <c r="AB553">
        <v>0</v>
      </c>
      <c r="AC553">
        <v>0</v>
      </c>
      <c r="AD553">
        <v>0</v>
      </c>
      <c r="AE553">
        <v>294.89</v>
      </c>
      <c r="AF553">
        <v>0</v>
      </c>
      <c r="AG553">
        <v>0</v>
      </c>
      <c r="AH553">
        <v>0</v>
      </c>
      <c r="AI553">
        <v>1</v>
      </c>
      <c r="AJ553">
        <v>1</v>
      </c>
      <c r="AK553">
        <v>1</v>
      </c>
      <c r="AL553">
        <v>1</v>
      </c>
      <c r="AM553">
        <v>0</v>
      </c>
      <c r="AN553">
        <v>0</v>
      </c>
      <c r="AO553">
        <v>0</v>
      </c>
      <c r="AP553">
        <v>1</v>
      </c>
      <c r="AQ553">
        <v>0</v>
      </c>
      <c r="AR553">
        <v>0</v>
      </c>
      <c r="AS553" t="s">
        <v>3</v>
      </c>
      <c r="AT553">
        <v>0.22</v>
      </c>
      <c r="AU553" t="s">
        <v>22</v>
      </c>
      <c r="AV553">
        <v>0</v>
      </c>
      <c r="AW553">
        <v>1</v>
      </c>
      <c r="AX553">
        <v>-1</v>
      </c>
      <c r="AY553">
        <v>0</v>
      </c>
      <c r="AZ553">
        <v>0</v>
      </c>
      <c r="BA553" t="s">
        <v>3</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CV553">
        <v>0</v>
      </c>
      <c r="CW553">
        <v>0</v>
      </c>
      <c r="CX553">
        <f>ROUND(Y553*Source!I1244,9)</f>
        <v>7.4800000000000005E-2</v>
      </c>
      <c r="CY553">
        <f t="shared" si="293"/>
        <v>294.89</v>
      </c>
      <c r="CZ553">
        <f t="shared" si="294"/>
        <v>294.89</v>
      </c>
      <c r="DA553">
        <f t="shared" si="295"/>
        <v>1</v>
      </c>
      <c r="DB553">
        <f t="shared" si="296"/>
        <v>64.88</v>
      </c>
      <c r="DC553">
        <f t="shared" si="297"/>
        <v>0</v>
      </c>
      <c r="DD553" t="s">
        <v>3</v>
      </c>
      <c r="DE553" t="s">
        <v>3</v>
      </c>
      <c r="DF553">
        <f t="shared" si="291"/>
        <v>22.06</v>
      </c>
      <c r="DG553">
        <f t="shared" si="289"/>
        <v>0</v>
      </c>
      <c r="DH553">
        <f t="shared" si="281"/>
        <v>0</v>
      </c>
      <c r="DI553">
        <f t="shared" si="273"/>
        <v>0</v>
      </c>
      <c r="DJ553">
        <f t="shared" si="298"/>
        <v>22.06</v>
      </c>
      <c r="DK553">
        <v>0</v>
      </c>
      <c r="DL553" t="s">
        <v>3</v>
      </c>
      <c r="DM553">
        <v>0</v>
      </c>
      <c r="DN553" t="s">
        <v>3</v>
      </c>
      <c r="DO553">
        <v>0</v>
      </c>
    </row>
    <row r="554" spans="1:119" x14ac:dyDescent="0.25">
      <c r="A554">
        <f>ROW(Source!A1244)</f>
        <v>1244</v>
      </c>
      <c r="B554">
        <v>54971259</v>
      </c>
      <c r="C554">
        <v>55891352</v>
      </c>
      <c r="D554">
        <v>55482614</v>
      </c>
      <c r="E554">
        <v>1</v>
      </c>
      <c r="F554">
        <v>1</v>
      </c>
      <c r="G554">
        <v>1081</v>
      </c>
      <c r="H554">
        <v>3</v>
      </c>
      <c r="I554" t="s">
        <v>1634</v>
      </c>
      <c r="J554" t="s">
        <v>1635</v>
      </c>
      <c r="K554" t="s">
        <v>1636</v>
      </c>
      <c r="L554">
        <v>1355</v>
      </c>
      <c r="N554">
        <v>1010</v>
      </c>
      <c r="O554" t="s">
        <v>40</v>
      </c>
      <c r="P554" t="s">
        <v>40</v>
      </c>
      <c r="Q554">
        <v>100</v>
      </c>
      <c r="W554">
        <v>0</v>
      </c>
      <c r="X554">
        <v>-1747219598</v>
      </c>
      <c r="Y554">
        <f t="shared" si="292"/>
        <v>2.2000000000000002</v>
      </c>
      <c r="AA554">
        <v>323.76</v>
      </c>
      <c r="AB554">
        <v>0</v>
      </c>
      <c r="AC554">
        <v>0</v>
      </c>
      <c r="AD554">
        <v>0</v>
      </c>
      <c r="AE554">
        <v>323.76</v>
      </c>
      <c r="AF554">
        <v>0</v>
      </c>
      <c r="AG554">
        <v>0</v>
      </c>
      <c r="AH554">
        <v>0</v>
      </c>
      <c r="AI554">
        <v>1</v>
      </c>
      <c r="AJ554">
        <v>1</v>
      </c>
      <c r="AK554">
        <v>1</v>
      </c>
      <c r="AL554">
        <v>1</v>
      </c>
      <c r="AM554">
        <v>-2</v>
      </c>
      <c r="AN554">
        <v>0</v>
      </c>
      <c r="AO554">
        <v>1</v>
      </c>
      <c r="AP554">
        <v>1</v>
      </c>
      <c r="AQ554">
        <v>0</v>
      </c>
      <c r="AR554">
        <v>0</v>
      </c>
      <c r="AS554" t="s">
        <v>3</v>
      </c>
      <c r="AT554">
        <v>2.2000000000000002</v>
      </c>
      <c r="AU554" t="s">
        <v>22</v>
      </c>
      <c r="AV554">
        <v>0</v>
      </c>
      <c r="AW554">
        <v>2</v>
      </c>
      <c r="AX554">
        <v>55891420</v>
      </c>
      <c r="AY554">
        <v>1</v>
      </c>
      <c r="AZ554">
        <v>0</v>
      </c>
      <c r="BA554">
        <v>662</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CV554">
        <v>0</v>
      </c>
      <c r="CW554">
        <v>0</v>
      </c>
      <c r="CX554">
        <f>ROUND(Y554*Source!I1244,9)</f>
        <v>0.748</v>
      </c>
      <c r="CY554">
        <f t="shared" si="293"/>
        <v>323.76</v>
      </c>
      <c r="CZ554">
        <f t="shared" si="294"/>
        <v>323.76</v>
      </c>
      <c r="DA554">
        <f t="shared" si="295"/>
        <v>1</v>
      </c>
      <c r="DB554">
        <f t="shared" si="296"/>
        <v>712.27</v>
      </c>
      <c r="DC554">
        <f t="shared" si="297"/>
        <v>0</v>
      </c>
      <c r="DD554" t="s">
        <v>3</v>
      </c>
      <c r="DE554" t="s">
        <v>3</v>
      </c>
      <c r="DF554">
        <f t="shared" si="291"/>
        <v>242.17</v>
      </c>
      <c r="DG554">
        <f t="shared" si="289"/>
        <v>0</v>
      </c>
      <c r="DH554">
        <f t="shared" si="281"/>
        <v>0</v>
      </c>
      <c r="DI554">
        <f t="shared" si="273"/>
        <v>0</v>
      </c>
      <c r="DJ554">
        <f t="shared" si="298"/>
        <v>242.17</v>
      </c>
      <c r="DK554">
        <v>0</v>
      </c>
      <c r="DL554" t="s">
        <v>3</v>
      </c>
      <c r="DM554">
        <v>0</v>
      </c>
      <c r="DN554" t="s">
        <v>3</v>
      </c>
      <c r="DO554">
        <v>0</v>
      </c>
    </row>
    <row r="555" spans="1:119" x14ac:dyDescent="0.25">
      <c r="A555">
        <f>ROW(Source!A1244)</f>
        <v>1244</v>
      </c>
      <c r="B555">
        <v>54971259</v>
      </c>
      <c r="C555">
        <v>55891352</v>
      </c>
      <c r="D555">
        <v>55487978</v>
      </c>
      <c r="E555">
        <v>1</v>
      </c>
      <c r="F555">
        <v>1</v>
      </c>
      <c r="G555">
        <v>1081</v>
      </c>
      <c r="H555">
        <v>3</v>
      </c>
      <c r="I555" t="s">
        <v>1433</v>
      </c>
      <c r="J555" t="s">
        <v>1435</v>
      </c>
      <c r="K555" t="s">
        <v>1434</v>
      </c>
      <c r="L555">
        <v>1303</v>
      </c>
      <c r="N555">
        <v>1003</v>
      </c>
      <c r="O555" t="s">
        <v>764</v>
      </c>
      <c r="P555" t="s">
        <v>764</v>
      </c>
      <c r="Q555">
        <v>1000</v>
      </c>
      <c r="W555">
        <v>0</v>
      </c>
      <c r="X555">
        <v>-1490051107</v>
      </c>
      <c r="Y555">
        <f t="shared" si="292"/>
        <v>0.10199999999999999</v>
      </c>
      <c r="AA555">
        <v>8699.43</v>
      </c>
      <c r="AB555">
        <v>0</v>
      </c>
      <c r="AC555">
        <v>0</v>
      </c>
      <c r="AD555">
        <v>0</v>
      </c>
      <c r="AE555">
        <v>8699.43</v>
      </c>
      <c r="AF555">
        <v>0</v>
      </c>
      <c r="AG555">
        <v>0</v>
      </c>
      <c r="AH555">
        <v>0</v>
      </c>
      <c r="AI555">
        <v>1</v>
      </c>
      <c r="AJ555">
        <v>1</v>
      </c>
      <c r="AK555">
        <v>1</v>
      </c>
      <c r="AL555">
        <v>1</v>
      </c>
      <c r="AM555">
        <v>0</v>
      </c>
      <c r="AN555">
        <v>0</v>
      </c>
      <c r="AO555">
        <v>0</v>
      </c>
      <c r="AP555">
        <v>1</v>
      </c>
      <c r="AQ555">
        <v>0</v>
      </c>
      <c r="AR555">
        <v>0</v>
      </c>
      <c r="AS555" t="s">
        <v>3</v>
      </c>
      <c r="AT555">
        <v>0.10199999999999999</v>
      </c>
      <c r="AU555" t="s">
        <v>22</v>
      </c>
      <c r="AV555">
        <v>0</v>
      </c>
      <c r="AW555">
        <v>1</v>
      </c>
      <c r="AX555">
        <v>-1</v>
      </c>
      <c r="AY555">
        <v>0</v>
      </c>
      <c r="AZ555">
        <v>0</v>
      </c>
      <c r="BA555" t="s">
        <v>3</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CV555">
        <v>0</v>
      </c>
      <c r="CW555">
        <v>0</v>
      </c>
      <c r="CX555">
        <f>ROUND(Y555*Source!I1244,9)</f>
        <v>3.4680000000000002E-2</v>
      </c>
      <c r="CY555">
        <f t="shared" si="293"/>
        <v>8699.43</v>
      </c>
      <c r="CZ555">
        <f t="shared" si="294"/>
        <v>8699.43</v>
      </c>
      <c r="DA555">
        <f t="shared" si="295"/>
        <v>1</v>
      </c>
      <c r="DB555">
        <f t="shared" si="296"/>
        <v>887.34</v>
      </c>
      <c r="DC555">
        <f t="shared" si="297"/>
        <v>0</v>
      </c>
      <c r="DD555" t="s">
        <v>3</v>
      </c>
      <c r="DE555" t="s">
        <v>3</v>
      </c>
      <c r="DF555">
        <f t="shared" si="291"/>
        <v>301.7</v>
      </c>
      <c r="DG555">
        <f t="shared" si="289"/>
        <v>0</v>
      </c>
      <c r="DH555">
        <f t="shared" si="281"/>
        <v>0</v>
      </c>
      <c r="DI555">
        <f t="shared" si="273"/>
        <v>0</v>
      </c>
      <c r="DJ555">
        <f t="shared" si="298"/>
        <v>301.7</v>
      </c>
      <c r="DK555">
        <v>0</v>
      </c>
      <c r="DL555" t="s">
        <v>3</v>
      </c>
      <c r="DM555">
        <v>0</v>
      </c>
      <c r="DN555" t="s">
        <v>3</v>
      </c>
      <c r="DO555">
        <v>0</v>
      </c>
    </row>
    <row r="556" spans="1:119" x14ac:dyDescent="0.25">
      <c r="A556">
        <f>ROW(Source!A1245)</f>
        <v>1245</v>
      </c>
      <c r="B556">
        <v>55890823</v>
      </c>
      <c r="C556">
        <v>55891352</v>
      </c>
      <c r="D556">
        <v>55424304</v>
      </c>
      <c r="E556">
        <v>1081</v>
      </c>
      <c r="F556">
        <v>1</v>
      </c>
      <c r="G556">
        <v>1081</v>
      </c>
      <c r="H556">
        <v>1</v>
      </c>
      <c r="I556" t="s">
        <v>1552</v>
      </c>
      <c r="J556" t="s">
        <v>3</v>
      </c>
      <c r="K556" t="s">
        <v>1553</v>
      </c>
      <c r="L556">
        <v>1191</v>
      </c>
      <c r="N556">
        <v>1013</v>
      </c>
      <c r="O556" t="s">
        <v>1554</v>
      </c>
      <c r="P556" t="s">
        <v>1554</v>
      </c>
      <c r="Q556">
        <v>1</v>
      </c>
      <c r="W556">
        <v>0</v>
      </c>
      <c r="X556">
        <v>476480486</v>
      </c>
      <c r="Y556">
        <f>(AT556*1.2)</f>
        <v>39.6</v>
      </c>
      <c r="AA556">
        <v>0</v>
      </c>
      <c r="AB556">
        <v>0</v>
      </c>
      <c r="AC556">
        <v>0</v>
      </c>
      <c r="AD556">
        <v>0</v>
      </c>
      <c r="AE556">
        <v>0</v>
      </c>
      <c r="AF556">
        <v>0</v>
      </c>
      <c r="AG556">
        <v>0</v>
      </c>
      <c r="AH556">
        <v>0</v>
      </c>
      <c r="AI556">
        <v>1</v>
      </c>
      <c r="AJ556">
        <v>1</v>
      </c>
      <c r="AK556">
        <v>1</v>
      </c>
      <c r="AL556">
        <v>1</v>
      </c>
      <c r="AM556">
        <v>5</v>
      </c>
      <c r="AN556">
        <v>0</v>
      </c>
      <c r="AO556">
        <v>1</v>
      </c>
      <c r="AP556">
        <v>1</v>
      </c>
      <c r="AQ556">
        <v>0</v>
      </c>
      <c r="AR556">
        <v>0</v>
      </c>
      <c r="AS556" t="s">
        <v>3</v>
      </c>
      <c r="AT556">
        <v>33</v>
      </c>
      <c r="AU556" t="s">
        <v>42</v>
      </c>
      <c r="AV556">
        <v>1</v>
      </c>
      <c r="AW556">
        <v>2</v>
      </c>
      <c r="AX556">
        <v>55891413</v>
      </c>
      <c r="AY556">
        <v>1</v>
      </c>
      <c r="AZ556">
        <v>0</v>
      </c>
      <c r="BA556">
        <v>666</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CU556">
        <f>ROUND(AT556*Source!I1245*AH556*AL556,2)</f>
        <v>0</v>
      </c>
      <c r="CV556">
        <f>ROUND(Y556*Source!I1245,9)</f>
        <v>13.464</v>
      </c>
      <c r="CW556">
        <v>0</v>
      </c>
      <c r="CX556">
        <f>ROUND(Y556*Source!I1245,9)</f>
        <v>13.464</v>
      </c>
      <c r="CY556">
        <f>AD556</f>
        <v>0</v>
      </c>
      <c r="CZ556">
        <f>AH556</f>
        <v>0</v>
      </c>
      <c r="DA556">
        <f>AL556</f>
        <v>1</v>
      </c>
      <c r="DB556">
        <f>ROUND((ROUND(AT556*CZ556,2)*1.2),6)</f>
        <v>0</v>
      </c>
      <c r="DC556">
        <f>ROUND((ROUND(AT556*AG556,2)*1.2),6)</f>
        <v>0</v>
      </c>
      <c r="DD556" t="s">
        <v>3</v>
      </c>
      <c r="DE556" t="s">
        <v>3</v>
      </c>
      <c r="DF556">
        <f t="shared" si="291"/>
        <v>0</v>
      </c>
      <c r="DG556">
        <f t="shared" si="289"/>
        <v>0</v>
      </c>
      <c r="DH556">
        <f t="shared" si="281"/>
        <v>0</v>
      </c>
      <c r="DI556">
        <f t="shared" si="273"/>
        <v>0</v>
      </c>
      <c r="DJ556">
        <f>DI556</f>
        <v>0</v>
      </c>
      <c r="DK556">
        <v>0</v>
      </c>
      <c r="DL556" t="s">
        <v>3</v>
      </c>
      <c r="DM556">
        <v>0</v>
      </c>
      <c r="DN556" t="s">
        <v>3</v>
      </c>
      <c r="DO556">
        <v>0</v>
      </c>
    </row>
    <row r="557" spans="1:119" x14ac:dyDescent="0.25">
      <c r="A557">
        <f>ROW(Source!A1245)</f>
        <v>1245</v>
      </c>
      <c r="B557">
        <v>55890823</v>
      </c>
      <c r="C557">
        <v>55891352</v>
      </c>
      <c r="D557">
        <v>55489910</v>
      </c>
      <c r="E557">
        <v>1</v>
      </c>
      <c r="F557">
        <v>1</v>
      </c>
      <c r="G557">
        <v>1081</v>
      </c>
      <c r="H557">
        <v>2</v>
      </c>
      <c r="I557" t="s">
        <v>1580</v>
      </c>
      <c r="J557" t="s">
        <v>1581</v>
      </c>
      <c r="K557" t="s">
        <v>1582</v>
      </c>
      <c r="L557">
        <v>1368</v>
      </c>
      <c r="N557">
        <v>1011</v>
      </c>
      <c r="O557" t="s">
        <v>1558</v>
      </c>
      <c r="P557" t="s">
        <v>1558</v>
      </c>
      <c r="Q557">
        <v>1</v>
      </c>
      <c r="W557">
        <v>0</v>
      </c>
      <c r="X557">
        <v>1498588441</v>
      </c>
      <c r="Y557">
        <f>(AT557*1.2)</f>
        <v>6.3959999999999999</v>
      </c>
      <c r="AA557">
        <v>0</v>
      </c>
      <c r="AB557">
        <v>100.2</v>
      </c>
      <c r="AC557">
        <v>0</v>
      </c>
      <c r="AD557">
        <v>0</v>
      </c>
      <c r="AE557">
        <v>0</v>
      </c>
      <c r="AF557">
        <v>7.11</v>
      </c>
      <c r="AG557">
        <v>0</v>
      </c>
      <c r="AH557">
        <v>0</v>
      </c>
      <c r="AI557">
        <v>1</v>
      </c>
      <c r="AJ557">
        <v>13.46</v>
      </c>
      <c r="AK557">
        <v>1</v>
      </c>
      <c r="AL557">
        <v>1</v>
      </c>
      <c r="AM557">
        <v>2</v>
      </c>
      <c r="AN557">
        <v>0</v>
      </c>
      <c r="AO557">
        <v>1</v>
      </c>
      <c r="AP557">
        <v>1</v>
      </c>
      <c r="AQ557">
        <v>0</v>
      </c>
      <c r="AR557">
        <v>0</v>
      </c>
      <c r="AS557" t="s">
        <v>3</v>
      </c>
      <c r="AT557">
        <v>5.33</v>
      </c>
      <c r="AU557" t="s">
        <v>42</v>
      </c>
      <c r="AV557">
        <v>0</v>
      </c>
      <c r="AW557">
        <v>2</v>
      </c>
      <c r="AX557">
        <v>55891414</v>
      </c>
      <c r="AY557">
        <v>1</v>
      </c>
      <c r="AZ557">
        <v>0</v>
      </c>
      <c r="BA557">
        <v>667</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CV557">
        <v>0</v>
      </c>
      <c r="CW557">
        <f>ROUND(Y557*Source!I1245*DO557,9)</f>
        <v>0</v>
      </c>
      <c r="CX557">
        <f>ROUND(Y557*Source!I1245,9)</f>
        <v>2.1746400000000001</v>
      </c>
      <c r="CY557">
        <f>AB557</f>
        <v>100.2</v>
      </c>
      <c r="CZ557">
        <f>AF557</f>
        <v>7.11</v>
      </c>
      <c r="DA557">
        <f>AJ557</f>
        <v>13.46</v>
      </c>
      <c r="DB557">
        <f>ROUND((ROUND(AT557*CZ557,2)*1.2),6)</f>
        <v>45.48</v>
      </c>
      <c r="DC557">
        <f>ROUND((ROUND(AT557*AG557,2)*1.2),6)</f>
        <v>0</v>
      </c>
      <c r="DD557" t="s">
        <v>3</v>
      </c>
      <c r="DE557" t="s">
        <v>3</v>
      </c>
      <c r="DF557">
        <f t="shared" si="291"/>
        <v>0</v>
      </c>
      <c r="DG557">
        <f>ROUND(ROUND(AF557*AJ557,2)*CX557,2)</f>
        <v>208.11</v>
      </c>
      <c r="DH557">
        <f t="shared" si="281"/>
        <v>0</v>
      </c>
      <c r="DI557">
        <f t="shared" si="273"/>
        <v>0</v>
      </c>
      <c r="DJ557">
        <f>DG557</f>
        <v>208.11</v>
      </c>
      <c r="DK557">
        <v>0</v>
      </c>
      <c r="DL557" t="s">
        <v>3</v>
      </c>
      <c r="DM557">
        <v>0</v>
      </c>
      <c r="DN557" t="s">
        <v>3</v>
      </c>
      <c r="DO557">
        <v>0</v>
      </c>
    </row>
    <row r="558" spans="1:119" x14ac:dyDescent="0.25">
      <c r="A558">
        <f>ROW(Source!A1245)</f>
        <v>1245</v>
      </c>
      <c r="B558">
        <v>55890823</v>
      </c>
      <c r="C558">
        <v>55891352</v>
      </c>
      <c r="D558">
        <v>55490209</v>
      </c>
      <c r="E558">
        <v>1</v>
      </c>
      <c r="F558">
        <v>1</v>
      </c>
      <c r="G558">
        <v>1081</v>
      </c>
      <c r="H558">
        <v>2</v>
      </c>
      <c r="I558" t="s">
        <v>1555</v>
      </c>
      <c r="J558" t="s">
        <v>1556</v>
      </c>
      <c r="K558" t="s">
        <v>1557</v>
      </c>
      <c r="L558">
        <v>1368</v>
      </c>
      <c r="N558">
        <v>1011</v>
      </c>
      <c r="O558" t="s">
        <v>1558</v>
      </c>
      <c r="P558" t="s">
        <v>1558</v>
      </c>
      <c r="Q558">
        <v>1</v>
      </c>
      <c r="W558">
        <v>0</v>
      </c>
      <c r="X558">
        <v>874612079</v>
      </c>
      <c r="Y558">
        <f>(AT558*1.2)</f>
        <v>0.27600000000000002</v>
      </c>
      <c r="AA558">
        <v>0</v>
      </c>
      <c r="AB558">
        <v>1485.19</v>
      </c>
      <c r="AC558">
        <v>744.56</v>
      </c>
      <c r="AD558">
        <v>0</v>
      </c>
      <c r="AE558">
        <v>0</v>
      </c>
      <c r="AF558">
        <v>83.1</v>
      </c>
      <c r="AG558">
        <v>12.62</v>
      </c>
      <c r="AH558">
        <v>0</v>
      </c>
      <c r="AI558">
        <v>1</v>
      </c>
      <c r="AJ558">
        <v>17.07</v>
      </c>
      <c r="AK558">
        <v>56.35</v>
      </c>
      <c r="AL558">
        <v>1</v>
      </c>
      <c r="AM558">
        <v>2</v>
      </c>
      <c r="AN558">
        <v>0</v>
      </c>
      <c r="AO558">
        <v>1</v>
      </c>
      <c r="AP558">
        <v>1</v>
      </c>
      <c r="AQ558">
        <v>0</v>
      </c>
      <c r="AR558">
        <v>0</v>
      </c>
      <c r="AS558" t="s">
        <v>3</v>
      </c>
      <c r="AT558">
        <v>0.23</v>
      </c>
      <c r="AU558" t="s">
        <v>42</v>
      </c>
      <c r="AV558">
        <v>0</v>
      </c>
      <c r="AW558">
        <v>2</v>
      </c>
      <c r="AX558">
        <v>55891415</v>
      </c>
      <c r="AY558">
        <v>1</v>
      </c>
      <c r="AZ558">
        <v>0</v>
      </c>
      <c r="BA558">
        <v>668</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CV558">
        <v>0</v>
      </c>
      <c r="CW558">
        <f>ROUND(Y558*Source!I1245*DO558,9)</f>
        <v>1.1842607999999999</v>
      </c>
      <c r="CX558">
        <f>ROUND(Y558*Source!I1245,9)</f>
        <v>9.3840000000000007E-2</v>
      </c>
      <c r="CY558">
        <f>AB558</f>
        <v>1485.19</v>
      </c>
      <c r="CZ558">
        <f>AF558</f>
        <v>83.1</v>
      </c>
      <c r="DA558">
        <f>AJ558</f>
        <v>17.07</v>
      </c>
      <c r="DB558">
        <f>ROUND((ROUND(AT558*CZ558,2)*1.2),6)</f>
        <v>22.931999999999999</v>
      </c>
      <c r="DC558">
        <f>ROUND((ROUND(AT558*AG558,2)*1.2),6)</f>
        <v>3.48</v>
      </c>
      <c r="DD558" t="s">
        <v>3</v>
      </c>
      <c r="DE558" t="s">
        <v>3</v>
      </c>
      <c r="DF558">
        <f t="shared" si="291"/>
        <v>0</v>
      </c>
      <c r="DG558">
        <f>ROUND(ROUND(AF558*AJ558,2)*CX558,2)</f>
        <v>133.11000000000001</v>
      </c>
      <c r="DH558">
        <f>ROUND(ROUND(AG558*AK558,2)*CX558,2)</f>
        <v>66.73</v>
      </c>
      <c r="DI558">
        <f t="shared" si="273"/>
        <v>0</v>
      </c>
      <c r="DJ558">
        <f>DG558</f>
        <v>133.11000000000001</v>
      </c>
      <c r="DK558">
        <v>0</v>
      </c>
      <c r="DL558" t="s">
        <v>1559</v>
      </c>
      <c r="DM558">
        <v>0</v>
      </c>
      <c r="DN558" t="s">
        <v>1554</v>
      </c>
      <c r="DO558">
        <v>12.62</v>
      </c>
    </row>
    <row r="559" spans="1:119" x14ac:dyDescent="0.25">
      <c r="A559">
        <f>ROW(Source!A1245)</f>
        <v>1245</v>
      </c>
      <c r="B559">
        <v>55890823</v>
      </c>
      <c r="C559">
        <v>55891352</v>
      </c>
      <c r="D559">
        <v>55490330</v>
      </c>
      <c r="E559">
        <v>1</v>
      </c>
      <c r="F559">
        <v>1</v>
      </c>
      <c r="G559">
        <v>1081</v>
      </c>
      <c r="H559">
        <v>2</v>
      </c>
      <c r="I559" t="s">
        <v>1586</v>
      </c>
      <c r="J559" t="s">
        <v>1587</v>
      </c>
      <c r="K559" t="s">
        <v>1588</v>
      </c>
      <c r="L559">
        <v>1368</v>
      </c>
      <c r="N559">
        <v>1011</v>
      </c>
      <c r="O559" t="s">
        <v>1558</v>
      </c>
      <c r="P559" t="s">
        <v>1558</v>
      </c>
      <c r="Q559">
        <v>1</v>
      </c>
      <c r="W559">
        <v>0</v>
      </c>
      <c r="X559">
        <v>-2083101341</v>
      </c>
      <c r="Y559">
        <f>(AT559*1.2)</f>
        <v>6.323999999999999</v>
      </c>
      <c r="AA559">
        <v>0</v>
      </c>
      <c r="AB559">
        <v>7.92</v>
      </c>
      <c r="AC559">
        <v>0</v>
      </c>
      <c r="AD559">
        <v>0</v>
      </c>
      <c r="AE559">
        <v>0</v>
      </c>
      <c r="AF559">
        <v>0.8</v>
      </c>
      <c r="AG559">
        <v>0</v>
      </c>
      <c r="AH559">
        <v>0</v>
      </c>
      <c r="AI559">
        <v>1</v>
      </c>
      <c r="AJ559">
        <v>9.4600000000000009</v>
      </c>
      <c r="AK559">
        <v>1</v>
      </c>
      <c r="AL559">
        <v>1</v>
      </c>
      <c r="AM559">
        <v>2</v>
      </c>
      <c r="AN559">
        <v>0</v>
      </c>
      <c r="AO559">
        <v>1</v>
      </c>
      <c r="AP559">
        <v>1</v>
      </c>
      <c r="AQ559">
        <v>0</v>
      </c>
      <c r="AR559">
        <v>0</v>
      </c>
      <c r="AS559" t="s">
        <v>3</v>
      </c>
      <c r="AT559">
        <v>5.27</v>
      </c>
      <c r="AU559" t="s">
        <v>42</v>
      </c>
      <c r="AV559">
        <v>0</v>
      </c>
      <c r="AW559">
        <v>2</v>
      </c>
      <c r="AX559">
        <v>55891416</v>
      </c>
      <c r="AY559">
        <v>1</v>
      </c>
      <c r="AZ559">
        <v>0</v>
      </c>
      <c r="BA559">
        <v>669</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CV559">
        <v>0</v>
      </c>
      <c r="CW559">
        <f>ROUND(Y559*Source!I1245*DO559,9)</f>
        <v>0</v>
      </c>
      <c r="CX559">
        <f>ROUND(Y559*Source!I1245,9)</f>
        <v>2.1501600000000001</v>
      </c>
      <c r="CY559">
        <f>AB559</f>
        <v>7.92</v>
      </c>
      <c r="CZ559">
        <f>AF559</f>
        <v>0.8</v>
      </c>
      <c r="DA559">
        <f>AJ559</f>
        <v>9.4600000000000009</v>
      </c>
      <c r="DB559">
        <f>ROUND((ROUND(AT559*CZ559,2)*1.2),6)</f>
        <v>5.0640000000000001</v>
      </c>
      <c r="DC559">
        <f>ROUND((ROUND(AT559*AG559,2)*1.2),6)</f>
        <v>0</v>
      </c>
      <c r="DD559" t="s">
        <v>3</v>
      </c>
      <c r="DE559" t="s">
        <v>3</v>
      </c>
      <c r="DF559">
        <f t="shared" si="291"/>
        <v>0</v>
      </c>
      <c r="DG559">
        <f>ROUND(ROUND(AF559*AJ559,2)*CX559,2)</f>
        <v>16.28</v>
      </c>
      <c r="DH559">
        <f t="shared" ref="DH559:DH578" si="299">ROUND(ROUND(AG559,2)*CX559,2)</f>
        <v>0</v>
      </c>
      <c r="DI559">
        <f t="shared" si="273"/>
        <v>0</v>
      </c>
      <c r="DJ559">
        <f>DG559</f>
        <v>16.28</v>
      </c>
      <c r="DK559">
        <v>0</v>
      </c>
      <c r="DL559" t="s">
        <v>3</v>
      </c>
      <c r="DM559">
        <v>0</v>
      </c>
      <c r="DN559" t="s">
        <v>3</v>
      </c>
      <c r="DO559">
        <v>0</v>
      </c>
    </row>
    <row r="560" spans="1:119" x14ac:dyDescent="0.25">
      <c r="A560">
        <f>ROW(Source!A1245)</f>
        <v>1245</v>
      </c>
      <c r="B560">
        <v>55890823</v>
      </c>
      <c r="C560">
        <v>55891352</v>
      </c>
      <c r="D560">
        <v>55460380</v>
      </c>
      <c r="E560">
        <v>1</v>
      </c>
      <c r="F560">
        <v>1</v>
      </c>
      <c r="G560">
        <v>1081</v>
      </c>
      <c r="H560">
        <v>3</v>
      </c>
      <c r="I560" t="s">
        <v>1598</v>
      </c>
      <c r="J560" t="s">
        <v>1599</v>
      </c>
      <c r="K560" t="s">
        <v>1600</v>
      </c>
      <c r="L560">
        <v>1348</v>
      </c>
      <c r="N560">
        <v>1009</v>
      </c>
      <c r="O560" t="s">
        <v>1092</v>
      </c>
      <c r="P560" t="s">
        <v>1092</v>
      </c>
      <c r="Q560">
        <v>1000</v>
      </c>
      <c r="W560">
        <v>0</v>
      </c>
      <c r="X560">
        <v>277309194</v>
      </c>
      <c r="Y560">
        <f t="shared" ref="Y560:Y566" si="300">(AT560*1)</f>
        <v>3.0000000000000001E-3</v>
      </c>
      <c r="AA560">
        <v>141233.74</v>
      </c>
      <c r="AB560">
        <v>0</v>
      </c>
      <c r="AC560">
        <v>0</v>
      </c>
      <c r="AD560">
        <v>0</v>
      </c>
      <c r="AE560">
        <v>8590.86</v>
      </c>
      <c r="AF560">
        <v>0</v>
      </c>
      <c r="AG560">
        <v>0</v>
      </c>
      <c r="AH560">
        <v>0</v>
      </c>
      <c r="AI560">
        <v>16.440000000000001</v>
      </c>
      <c r="AJ560">
        <v>1</v>
      </c>
      <c r="AK560">
        <v>1</v>
      </c>
      <c r="AL560">
        <v>1</v>
      </c>
      <c r="AM560">
        <v>2</v>
      </c>
      <c r="AN560">
        <v>0</v>
      </c>
      <c r="AO560">
        <v>1</v>
      </c>
      <c r="AP560">
        <v>1</v>
      </c>
      <c r="AQ560">
        <v>0</v>
      </c>
      <c r="AR560">
        <v>0</v>
      </c>
      <c r="AS560" t="s">
        <v>3</v>
      </c>
      <c r="AT560">
        <v>3.0000000000000001E-3</v>
      </c>
      <c r="AU560" t="s">
        <v>22</v>
      </c>
      <c r="AV560">
        <v>0</v>
      </c>
      <c r="AW560">
        <v>2</v>
      </c>
      <c r="AX560">
        <v>55891417</v>
      </c>
      <c r="AY560">
        <v>1</v>
      </c>
      <c r="AZ560">
        <v>0</v>
      </c>
      <c r="BA560">
        <v>670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CV560">
        <v>0</v>
      </c>
      <c r="CW560">
        <v>0</v>
      </c>
      <c r="CX560">
        <f>ROUND(Y560*Source!I1245,9)</f>
        <v>1.0200000000000001E-3</v>
      </c>
      <c r="CY560">
        <f t="shared" ref="CY560:CY566" si="301">AA560</f>
        <v>141233.74</v>
      </c>
      <c r="CZ560">
        <f t="shared" ref="CZ560:CZ566" si="302">AE560</f>
        <v>8590.86</v>
      </c>
      <c r="DA560">
        <f t="shared" ref="DA560:DA566" si="303">AI560</f>
        <v>16.440000000000001</v>
      </c>
      <c r="DB560">
        <f t="shared" ref="DB560:DB566" si="304">ROUND((ROUND(AT560*CZ560,2)*1),6)</f>
        <v>25.77</v>
      </c>
      <c r="DC560">
        <f t="shared" ref="DC560:DC566" si="305">ROUND((ROUND(AT560*AG560,2)*1),6)</f>
        <v>0</v>
      </c>
      <c r="DD560" t="s">
        <v>3</v>
      </c>
      <c r="DE560" t="s">
        <v>3</v>
      </c>
      <c r="DF560">
        <f t="shared" ref="DF560:DF566" si="306">ROUND(ROUND(AE560*AI560,2)*CX560,2)</f>
        <v>144.06</v>
      </c>
      <c r="DG560">
        <f t="shared" ref="DG560:DG577" si="307">ROUND(ROUND(AF560,2)*CX560,2)</f>
        <v>0</v>
      </c>
      <c r="DH560">
        <f t="shared" si="299"/>
        <v>0</v>
      </c>
      <c r="DI560">
        <f t="shared" si="273"/>
        <v>0</v>
      </c>
      <c r="DJ560">
        <f t="shared" ref="DJ560:DJ566" si="308">DF560</f>
        <v>144.06</v>
      </c>
      <c r="DK560">
        <v>0</v>
      </c>
      <c r="DL560" t="s">
        <v>3</v>
      </c>
      <c r="DM560">
        <v>0</v>
      </c>
      <c r="DN560" t="s">
        <v>3</v>
      </c>
      <c r="DO560">
        <v>0</v>
      </c>
    </row>
    <row r="561" spans="1:119" x14ac:dyDescent="0.25">
      <c r="A561">
        <f>ROW(Source!A1245)</f>
        <v>1245</v>
      </c>
      <c r="B561">
        <v>55890823</v>
      </c>
      <c r="C561">
        <v>55891352</v>
      </c>
      <c r="D561">
        <v>55460882</v>
      </c>
      <c r="E561">
        <v>1</v>
      </c>
      <c r="F561">
        <v>1</v>
      </c>
      <c r="G561">
        <v>1081</v>
      </c>
      <c r="H561">
        <v>3</v>
      </c>
      <c r="I561" t="s">
        <v>1628</v>
      </c>
      <c r="J561" t="s">
        <v>1629</v>
      </c>
      <c r="K561" t="s">
        <v>1630</v>
      </c>
      <c r="L561">
        <v>1348</v>
      </c>
      <c r="N561">
        <v>1009</v>
      </c>
      <c r="O561" t="s">
        <v>1092</v>
      </c>
      <c r="P561" t="s">
        <v>1092</v>
      </c>
      <c r="Q561">
        <v>1000</v>
      </c>
      <c r="W561">
        <v>0</v>
      </c>
      <c r="X561">
        <v>-1448166212</v>
      </c>
      <c r="Y561">
        <f t="shared" si="300"/>
        <v>5.8E-4</v>
      </c>
      <c r="AA561">
        <v>109175.63</v>
      </c>
      <c r="AB561">
        <v>0</v>
      </c>
      <c r="AC561">
        <v>0</v>
      </c>
      <c r="AD561">
        <v>0</v>
      </c>
      <c r="AE561">
        <v>14327.51</v>
      </c>
      <c r="AF561">
        <v>0</v>
      </c>
      <c r="AG561">
        <v>0</v>
      </c>
      <c r="AH561">
        <v>0</v>
      </c>
      <c r="AI561">
        <v>7.62</v>
      </c>
      <c r="AJ561">
        <v>1</v>
      </c>
      <c r="AK561">
        <v>1</v>
      </c>
      <c r="AL561">
        <v>1</v>
      </c>
      <c r="AM561">
        <v>2</v>
      </c>
      <c r="AN561">
        <v>0</v>
      </c>
      <c r="AO561">
        <v>1</v>
      </c>
      <c r="AP561">
        <v>1</v>
      </c>
      <c r="AQ561">
        <v>0</v>
      </c>
      <c r="AR561">
        <v>0</v>
      </c>
      <c r="AS561" t="s">
        <v>3</v>
      </c>
      <c r="AT561">
        <v>5.8E-4</v>
      </c>
      <c r="AU561" t="s">
        <v>22</v>
      </c>
      <c r="AV561">
        <v>0</v>
      </c>
      <c r="AW561">
        <v>2</v>
      </c>
      <c r="AX561">
        <v>55891418</v>
      </c>
      <c r="AY561">
        <v>1</v>
      </c>
      <c r="AZ561">
        <v>0</v>
      </c>
      <c r="BA561">
        <v>671</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CV561">
        <v>0</v>
      </c>
      <c r="CW561">
        <v>0</v>
      </c>
      <c r="CX561">
        <f>ROUND(Y561*Source!I1245,9)</f>
        <v>1.972E-4</v>
      </c>
      <c r="CY561">
        <f t="shared" si="301"/>
        <v>109175.63</v>
      </c>
      <c r="CZ561">
        <f t="shared" si="302"/>
        <v>14327.51</v>
      </c>
      <c r="DA561">
        <f t="shared" si="303"/>
        <v>7.62</v>
      </c>
      <c r="DB561">
        <f t="shared" si="304"/>
        <v>8.31</v>
      </c>
      <c r="DC561">
        <f t="shared" si="305"/>
        <v>0</v>
      </c>
      <c r="DD561" t="s">
        <v>3</v>
      </c>
      <c r="DE561" t="s">
        <v>3</v>
      </c>
      <c r="DF561">
        <f t="shared" si="306"/>
        <v>21.53</v>
      </c>
      <c r="DG561">
        <f t="shared" si="307"/>
        <v>0</v>
      </c>
      <c r="DH561">
        <f t="shared" si="299"/>
        <v>0</v>
      </c>
      <c r="DI561">
        <f t="shared" si="273"/>
        <v>0</v>
      </c>
      <c r="DJ561">
        <f t="shared" si="308"/>
        <v>21.53</v>
      </c>
      <c r="DK561">
        <v>0</v>
      </c>
      <c r="DL561" t="s">
        <v>3</v>
      </c>
      <c r="DM561">
        <v>0</v>
      </c>
      <c r="DN561" t="s">
        <v>3</v>
      </c>
      <c r="DO561">
        <v>0</v>
      </c>
    </row>
    <row r="562" spans="1:119" x14ac:dyDescent="0.25">
      <c r="A562">
        <f>ROW(Source!A1245)</f>
        <v>1245</v>
      </c>
      <c r="B562">
        <v>55890823</v>
      </c>
      <c r="C562">
        <v>55891352</v>
      </c>
      <c r="D562">
        <v>55459404</v>
      </c>
      <c r="E562">
        <v>1</v>
      </c>
      <c r="F562">
        <v>1</v>
      </c>
      <c r="G562">
        <v>1081</v>
      </c>
      <c r="H562">
        <v>3</v>
      </c>
      <c r="I562" t="s">
        <v>1631</v>
      </c>
      <c r="J562" t="s">
        <v>1632</v>
      </c>
      <c r="K562" t="s">
        <v>1633</v>
      </c>
      <c r="L562">
        <v>1346</v>
      </c>
      <c r="N562">
        <v>1009</v>
      </c>
      <c r="O562" t="s">
        <v>222</v>
      </c>
      <c r="P562" t="s">
        <v>222</v>
      </c>
      <c r="Q562">
        <v>1</v>
      </c>
      <c r="W562">
        <v>0</v>
      </c>
      <c r="X562">
        <v>669791865</v>
      </c>
      <c r="Y562">
        <f t="shared" si="300"/>
        <v>0.55000000000000004</v>
      </c>
      <c r="AA562">
        <v>158.82</v>
      </c>
      <c r="AB562">
        <v>0</v>
      </c>
      <c r="AC562">
        <v>0</v>
      </c>
      <c r="AD562">
        <v>0</v>
      </c>
      <c r="AE562">
        <v>73.53</v>
      </c>
      <c r="AF562">
        <v>0</v>
      </c>
      <c r="AG562">
        <v>0</v>
      </c>
      <c r="AH562">
        <v>0</v>
      </c>
      <c r="AI562">
        <v>2.16</v>
      </c>
      <c r="AJ562">
        <v>1</v>
      </c>
      <c r="AK562">
        <v>1</v>
      </c>
      <c r="AL562">
        <v>1</v>
      </c>
      <c r="AM562">
        <v>2</v>
      </c>
      <c r="AN562">
        <v>0</v>
      </c>
      <c r="AO562">
        <v>1</v>
      </c>
      <c r="AP562">
        <v>1</v>
      </c>
      <c r="AQ562">
        <v>0</v>
      </c>
      <c r="AR562">
        <v>0</v>
      </c>
      <c r="AS562" t="s">
        <v>3</v>
      </c>
      <c r="AT562">
        <v>0.55000000000000004</v>
      </c>
      <c r="AU562" t="s">
        <v>22</v>
      </c>
      <c r="AV562">
        <v>0</v>
      </c>
      <c r="AW562">
        <v>2</v>
      </c>
      <c r="AX562">
        <v>55891419</v>
      </c>
      <c r="AY562">
        <v>1</v>
      </c>
      <c r="AZ562">
        <v>0</v>
      </c>
      <c r="BA562">
        <v>672</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CV562">
        <v>0</v>
      </c>
      <c r="CW562">
        <v>0</v>
      </c>
      <c r="CX562">
        <f>ROUND(Y562*Source!I1245,9)</f>
        <v>0.187</v>
      </c>
      <c r="CY562">
        <f t="shared" si="301"/>
        <v>158.82</v>
      </c>
      <c r="CZ562">
        <f t="shared" si="302"/>
        <v>73.53</v>
      </c>
      <c r="DA562">
        <f t="shared" si="303"/>
        <v>2.16</v>
      </c>
      <c r="DB562">
        <f t="shared" si="304"/>
        <v>40.44</v>
      </c>
      <c r="DC562">
        <f t="shared" si="305"/>
        <v>0</v>
      </c>
      <c r="DD562" t="s">
        <v>3</v>
      </c>
      <c r="DE562" t="s">
        <v>3</v>
      </c>
      <c r="DF562">
        <f t="shared" si="306"/>
        <v>29.7</v>
      </c>
      <c r="DG562">
        <f t="shared" si="307"/>
        <v>0</v>
      </c>
      <c r="DH562">
        <f t="shared" si="299"/>
        <v>0</v>
      </c>
      <c r="DI562">
        <f t="shared" si="273"/>
        <v>0</v>
      </c>
      <c r="DJ562">
        <f t="shared" si="308"/>
        <v>29.7</v>
      </c>
      <c r="DK562">
        <v>0</v>
      </c>
      <c r="DL562" t="s">
        <v>3</v>
      </c>
      <c r="DM562">
        <v>0</v>
      </c>
      <c r="DN562" t="s">
        <v>3</v>
      </c>
      <c r="DO562">
        <v>0</v>
      </c>
    </row>
    <row r="563" spans="1:119" x14ac:dyDescent="0.25">
      <c r="A563">
        <f>ROW(Source!A1245)</f>
        <v>1245</v>
      </c>
      <c r="B563">
        <v>55890823</v>
      </c>
      <c r="C563">
        <v>55891352</v>
      </c>
      <c r="D563">
        <v>55466001</v>
      </c>
      <c r="E563">
        <v>1</v>
      </c>
      <c r="F563">
        <v>1</v>
      </c>
      <c r="G563">
        <v>1081</v>
      </c>
      <c r="H563">
        <v>3</v>
      </c>
      <c r="I563" t="s">
        <v>1090</v>
      </c>
      <c r="J563" t="s">
        <v>1093</v>
      </c>
      <c r="K563" t="s">
        <v>1091</v>
      </c>
      <c r="L563">
        <v>1348</v>
      </c>
      <c r="N563">
        <v>1009</v>
      </c>
      <c r="O563" t="s">
        <v>1092</v>
      </c>
      <c r="P563" t="s">
        <v>1092</v>
      </c>
      <c r="Q563">
        <v>1000</v>
      </c>
      <c r="W563">
        <v>0</v>
      </c>
      <c r="X563">
        <v>-1473174696</v>
      </c>
      <c r="Y563">
        <f t="shared" si="300"/>
        <v>6.8999999999999997E-4</v>
      </c>
      <c r="AA563">
        <v>165755.68</v>
      </c>
      <c r="AB563">
        <v>0</v>
      </c>
      <c r="AC563">
        <v>0</v>
      </c>
      <c r="AD563">
        <v>0</v>
      </c>
      <c r="AE563">
        <v>33827.69</v>
      </c>
      <c r="AF563">
        <v>0</v>
      </c>
      <c r="AG563">
        <v>0</v>
      </c>
      <c r="AH563">
        <v>0</v>
      </c>
      <c r="AI563">
        <v>4.9000000000000004</v>
      </c>
      <c r="AJ563">
        <v>1</v>
      </c>
      <c r="AK563">
        <v>1</v>
      </c>
      <c r="AL563">
        <v>1</v>
      </c>
      <c r="AM563">
        <v>0</v>
      </c>
      <c r="AN563">
        <v>0</v>
      </c>
      <c r="AO563">
        <v>0</v>
      </c>
      <c r="AP563">
        <v>1</v>
      </c>
      <c r="AQ563">
        <v>0</v>
      </c>
      <c r="AR563">
        <v>0</v>
      </c>
      <c r="AS563" t="s">
        <v>3</v>
      </c>
      <c r="AT563">
        <v>6.8999999999999997E-4</v>
      </c>
      <c r="AU563" t="s">
        <v>22</v>
      </c>
      <c r="AV563">
        <v>0</v>
      </c>
      <c r="AW563">
        <v>1</v>
      </c>
      <c r="AX563">
        <v>-1</v>
      </c>
      <c r="AY563">
        <v>0</v>
      </c>
      <c r="AZ563">
        <v>0</v>
      </c>
      <c r="BA563" t="s">
        <v>3</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CV563">
        <v>0</v>
      </c>
      <c r="CW563">
        <v>0</v>
      </c>
      <c r="CX563">
        <f>ROUND(Y563*Source!I1245,9)</f>
        <v>2.3460000000000001E-4</v>
      </c>
      <c r="CY563">
        <f t="shared" si="301"/>
        <v>165755.68</v>
      </c>
      <c r="CZ563">
        <f t="shared" si="302"/>
        <v>33827.69</v>
      </c>
      <c r="DA563">
        <f t="shared" si="303"/>
        <v>4.9000000000000004</v>
      </c>
      <c r="DB563">
        <f t="shared" si="304"/>
        <v>23.34</v>
      </c>
      <c r="DC563">
        <f t="shared" si="305"/>
        <v>0</v>
      </c>
      <c r="DD563" t="s">
        <v>3</v>
      </c>
      <c r="DE563" t="s">
        <v>3</v>
      </c>
      <c r="DF563">
        <f t="shared" si="306"/>
        <v>38.89</v>
      </c>
      <c r="DG563">
        <f t="shared" si="307"/>
        <v>0</v>
      </c>
      <c r="DH563">
        <f t="shared" si="299"/>
        <v>0</v>
      </c>
      <c r="DI563">
        <f t="shared" si="273"/>
        <v>0</v>
      </c>
      <c r="DJ563">
        <f t="shared" si="308"/>
        <v>38.89</v>
      </c>
      <c r="DK563">
        <v>0</v>
      </c>
      <c r="DL563" t="s">
        <v>3</v>
      </c>
      <c r="DM563">
        <v>0</v>
      </c>
      <c r="DN563" t="s">
        <v>3</v>
      </c>
      <c r="DO563">
        <v>0</v>
      </c>
    </row>
    <row r="564" spans="1:119" x14ac:dyDescent="0.25">
      <c r="A564">
        <f>ROW(Source!A1245)</f>
        <v>1245</v>
      </c>
      <c r="B564">
        <v>55890823</v>
      </c>
      <c r="C564">
        <v>55891352</v>
      </c>
      <c r="D564">
        <v>55482445</v>
      </c>
      <c r="E564">
        <v>1</v>
      </c>
      <c r="F564">
        <v>1</v>
      </c>
      <c r="G564">
        <v>1081</v>
      </c>
      <c r="H564">
        <v>3</v>
      </c>
      <c r="I564" t="s">
        <v>1429</v>
      </c>
      <c r="J564" t="s">
        <v>1431</v>
      </c>
      <c r="K564" t="s">
        <v>1430</v>
      </c>
      <c r="L564">
        <v>1356</v>
      </c>
      <c r="N564">
        <v>1010</v>
      </c>
      <c r="O564" t="s">
        <v>1355</v>
      </c>
      <c r="P564" t="s">
        <v>1355</v>
      </c>
      <c r="Q564">
        <v>1000</v>
      </c>
      <c r="W564">
        <v>0</v>
      </c>
      <c r="X564">
        <v>-285397556</v>
      </c>
      <c r="Y564">
        <f t="shared" si="300"/>
        <v>0.22</v>
      </c>
      <c r="AA564">
        <v>1040.96</v>
      </c>
      <c r="AB564">
        <v>0</v>
      </c>
      <c r="AC564">
        <v>0</v>
      </c>
      <c r="AD564">
        <v>0</v>
      </c>
      <c r="AE564">
        <v>294.89</v>
      </c>
      <c r="AF564">
        <v>0</v>
      </c>
      <c r="AG564">
        <v>0</v>
      </c>
      <c r="AH564">
        <v>0</v>
      </c>
      <c r="AI564">
        <v>3.53</v>
      </c>
      <c r="AJ564">
        <v>1</v>
      </c>
      <c r="AK564">
        <v>1</v>
      </c>
      <c r="AL564">
        <v>1</v>
      </c>
      <c r="AM564">
        <v>0</v>
      </c>
      <c r="AN564">
        <v>0</v>
      </c>
      <c r="AO564">
        <v>0</v>
      </c>
      <c r="AP564">
        <v>1</v>
      </c>
      <c r="AQ564">
        <v>0</v>
      </c>
      <c r="AR564">
        <v>0</v>
      </c>
      <c r="AS564" t="s">
        <v>3</v>
      </c>
      <c r="AT564">
        <v>0.22</v>
      </c>
      <c r="AU564" t="s">
        <v>22</v>
      </c>
      <c r="AV564">
        <v>0</v>
      </c>
      <c r="AW564">
        <v>1</v>
      </c>
      <c r="AX564">
        <v>-1</v>
      </c>
      <c r="AY564">
        <v>0</v>
      </c>
      <c r="AZ564">
        <v>0</v>
      </c>
      <c r="BA564" t="s">
        <v>3</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CV564">
        <v>0</v>
      </c>
      <c r="CW564">
        <v>0</v>
      </c>
      <c r="CX564">
        <f>ROUND(Y564*Source!I1245,9)</f>
        <v>7.4800000000000005E-2</v>
      </c>
      <c r="CY564">
        <f t="shared" si="301"/>
        <v>1040.96</v>
      </c>
      <c r="CZ564">
        <f t="shared" si="302"/>
        <v>294.89</v>
      </c>
      <c r="DA564">
        <f t="shared" si="303"/>
        <v>3.53</v>
      </c>
      <c r="DB564">
        <f t="shared" si="304"/>
        <v>64.88</v>
      </c>
      <c r="DC564">
        <f t="shared" si="305"/>
        <v>0</v>
      </c>
      <c r="DD564" t="s">
        <v>3</v>
      </c>
      <c r="DE564" t="s">
        <v>3</v>
      </c>
      <c r="DF564">
        <f t="shared" si="306"/>
        <v>77.86</v>
      </c>
      <c r="DG564">
        <f t="shared" si="307"/>
        <v>0</v>
      </c>
      <c r="DH564">
        <f t="shared" si="299"/>
        <v>0</v>
      </c>
      <c r="DI564">
        <f t="shared" si="273"/>
        <v>0</v>
      </c>
      <c r="DJ564">
        <f t="shared" si="308"/>
        <v>77.86</v>
      </c>
      <c r="DK564">
        <v>0</v>
      </c>
      <c r="DL564" t="s">
        <v>3</v>
      </c>
      <c r="DM564">
        <v>0</v>
      </c>
      <c r="DN564" t="s">
        <v>3</v>
      </c>
      <c r="DO564">
        <v>0</v>
      </c>
    </row>
    <row r="565" spans="1:119" x14ac:dyDescent="0.25">
      <c r="A565">
        <f>ROW(Source!A1245)</f>
        <v>1245</v>
      </c>
      <c r="B565">
        <v>55890823</v>
      </c>
      <c r="C565">
        <v>55891352</v>
      </c>
      <c r="D565">
        <v>55482614</v>
      </c>
      <c r="E565">
        <v>1</v>
      </c>
      <c r="F565">
        <v>1</v>
      </c>
      <c r="G565">
        <v>1081</v>
      </c>
      <c r="H565">
        <v>3</v>
      </c>
      <c r="I565" t="s">
        <v>1634</v>
      </c>
      <c r="J565" t="s">
        <v>1635</v>
      </c>
      <c r="K565" t="s">
        <v>1636</v>
      </c>
      <c r="L565">
        <v>1355</v>
      </c>
      <c r="N565">
        <v>1010</v>
      </c>
      <c r="O565" t="s">
        <v>40</v>
      </c>
      <c r="P565" t="s">
        <v>40</v>
      </c>
      <c r="Q565">
        <v>100</v>
      </c>
      <c r="W565">
        <v>0</v>
      </c>
      <c r="X565">
        <v>-1747219598</v>
      </c>
      <c r="Y565">
        <f t="shared" si="300"/>
        <v>2.2000000000000002</v>
      </c>
      <c r="AA565">
        <v>2340.7800000000002</v>
      </c>
      <c r="AB565">
        <v>0</v>
      </c>
      <c r="AC565">
        <v>0</v>
      </c>
      <c r="AD565">
        <v>0</v>
      </c>
      <c r="AE565">
        <v>323.76</v>
      </c>
      <c r="AF565">
        <v>0</v>
      </c>
      <c r="AG565">
        <v>0</v>
      </c>
      <c r="AH565">
        <v>0</v>
      </c>
      <c r="AI565">
        <v>7.23</v>
      </c>
      <c r="AJ565">
        <v>1</v>
      </c>
      <c r="AK565">
        <v>1</v>
      </c>
      <c r="AL565">
        <v>1</v>
      </c>
      <c r="AM565">
        <v>2</v>
      </c>
      <c r="AN565">
        <v>0</v>
      </c>
      <c r="AO565">
        <v>1</v>
      </c>
      <c r="AP565">
        <v>1</v>
      </c>
      <c r="AQ565">
        <v>0</v>
      </c>
      <c r="AR565">
        <v>0</v>
      </c>
      <c r="AS565" t="s">
        <v>3</v>
      </c>
      <c r="AT565">
        <v>2.2000000000000002</v>
      </c>
      <c r="AU565" t="s">
        <v>22</v>
      </c>
      <c r="AV565">
        <v>0</v>
      </c>
      <c r="AW565">
        <v>2</v>
      </c>
      <c r="AX565">
        <v>55891420</v>
      </c>
      <c r="AY565">
        <v>1</v>
      </c>
      <c r="AZ565">
        <v>0</v>
      </c>
      <c r="BA565">
        <v>673</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CV565">
        <v>0</v>
      </c>
      <c r="CW565">
        <v>0</v>
      </c>
      <c r="CX565">
        <f>ROUND(Y565*Source!I1245,9)</f>
        <v>0.748</v>
      </c>
      <c r="CY565">
        <f t="shared" si="301"/>
        <v>2340.7800000000002</v>
      </c>
      <c r="CZ565">
        <f t="shared" si="302"/>
        <v>323.76</v>
      </c>
      <c r="DA565">
        <f t="shared" si="303"/>
        <v>7.23</v>
      </c>
      <c r="DB565">
        <f t="shared" si="304"/>
        <v>712.27</v>
      </c>
      <c r="DC565">
        <f t="shared" si="305"/>
        <v>0</v>
      </c>
      <c r="DD565" t="s">
        <v>3</v>
      </c>
      <c r="DE565" t="s">
        <v>3</v>
      </c>
      <c r="DF565">
        <f t="shared" si="306"/>
        <v>1750.9</v>
      </c>
      <c r="DG565">
        <f t="shared" si="307"/>
        <v>0</v>
      </c>
      <c r="DH565">
        <f t="shared" si="299"/>
        <v>0</v>
      </c>
      <c r="DI565">
        <f t="shared" si="273"/>
        <v>0</v>
      </c>
      <c r="DJ565">
        <f t="shared" si="308"/>
        <v>1750.9</v>
      </c>
      <c r="DK565">
        <v>0</v>
      </c>
      <c r="DL565" t="s">
        <v>3</v>
      </c>
      <c r="DM565">
        <v>0</v>
      </c>
      <c r="DN565" t="s">
        <v>3</v>
      </c>
      <c r="DO565">
        <v>0</v>
      </c>
    </row>
    <row r="566" spans="1:119" x14ac:dyDescent="0.25">
      <c r="A566">
        <f>ROW(Source!A1245)</f>
        <v>1245</v>
      </c>
      <c r="B566">
        <v>55890823</v>
      </c>
      <c r="C566">
        <v>55891352</v>
      </c>
      <c r="D566">
        <v>55487978</v>
      </c>
      <c r="E566">
        <v>1</v>
      </c>
      <c r="F566">
        <v>1</v>
      </c>
      <c r="G566">
        <v>1081</v>
      </c>
      <c r="H566">
        <v>3</v>
      </c>
      <c r="I566" t="s">
        <v>1433</v>
      </c>
      <c r="J566" t="s">
        <v>1435</v>
      </c>
      <c r="K566" t="s">
        <v>1434</v>
      </c>
      <c r="L566">
        <v>1303</v>
      </c>
      <c r="N566">
        <v>1003</v>
      </c>
      <c r="O566" t="s">
        <v>764</v>
      </c>
      <c r="P566" t="s">
        <v>764</v>
      </c>
      <c r="Q566">
        <v>1000</v>
      </c>
      <c r="W566">
        <v>0</v>
      </c>
      <c r="X566">
        <v>-1490051107</v>
      </c>
      <c r="Y566">
        <f t="shared" si="300"/>
        <v>0.10199999999999999</v>
      </c>
      <c r="AA566">
        <v>94388.82</v>
      </c>
      <c r="AB566">
        <v>0</v>
      </c>
      <c r="AC566">
        <v>0</v>
      </c>
      <c r="AD566">
        <v>0</v>
      </c>
      <c r="AE566">
        <v>8699.43</v>
      </c>
      <c r="AF566">
        <v>0</v>
      </c>
      <c r="AG566">
        <v>0</v>
      </c>
      <c r="AH566">
        <v>0</v>
      </c>
      <c r="AI566">
        <v>10.85</v>
      </c>
      <c r="AJ566">
        <v>1</v>
      </c>
      <c r="AK566">
        <v>1</v>
      </c>
      <c r="AL566">
        <v>1</v>
      </c>
      <c r="AM566">
        <v>0</v>
      </c>
      <c r="AN566">
        <v>0</v>
      </c>
      <c r="AO566">
        <v>0</v>
      </c>
      <c r="AP566">
        <v>1</v>
      </c>
      <c r="AQ566">
        <v>0</v>
      </c>
      <c r="AR566">
        <v>0</v>
      </c>
      <c r="AS566" t="s">
        <v>3</v>
      </c>
      <c r="AT566">
        <v>0.10199999999999999</v>
      </c>
      <c r="AU566" t="s">
        <v>22</v>
      </c>
      <c r="AV566">
        <v>0</v>
      </c>
      <c r="AW566">
        <v>1</v>
      </c>
      <c r="AX566">
        <v>-1</v>
      </c>
      <c r="AY566">
        <v>0</v>
      </c>
      <c r="AZ566">
        <v>0</v>
      </c>
      <c r="BA566" t="s">
        <v>3</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CV566">
        <v>0</v>
      </c>
      <c r="CW566">
        <v>0</v>
      </c>
      <c r="CX566">
        <f>ROUND(Y566*Source!I1245,9)</f>
        <v>3.4680000000000002E-2</v>
      </c>
      <c r="CY566">
        <f t="shared" si="301"/>
        <v>94388.82</v>
      </c>
      <c r="CZ566">
        <f t="shared" si="302"/>
        <v>8699.43</v>
      </c>
      <c r="DA566">
        <f t="shared" si="303"/>
        <v>10.85</v>
      </c>
      <c r="DB566">
        <f t="shared" si="304"/>
        <v>887.34</v>
      </c>
      <c r="DC566">
        <f t="shared" si="305"/>
        <v>0</v>
      </c>
      <c r="DD566" t="s">
        <v>3</v>
      </c>
      <c r="DE566" t="s">
        <v>3</v>
      </c>
      <c r="DF566">
        <f t="shared" si="306"/>
        <v>3273.4</v>
      </c>
      <c r="DG566">
        <f t="shared" si="307"/>
        <v>0</v>
      </c>
      <c r="DH566">
        <f t="shared" si="299"/>
        <v>0</v>
      </c>
      <c r="DI566">
        <f t="shared" si="273"/>
        <v>0</v>
      </c>
      <c r="DJ566">
        <f t="shared" si="308"/>
        <v>3273.4</v>
      </c>
      <c r="DK566">
        <v>0</v>
      </c>
      <c r="DL566" t="s">
        <v>3</v>
      </c>
      <c r="DM566">
        <v>0</v>
      </c>
      <c r="DN566" t="s">
        <v>3</v>
      </c>
      <c r="DO566">
        <v>0</v>
      </c>
    </row>
    <row r="567" spans="1:119" x14ac:dyDescent="0.25">
      <c r="A567">
        <f>ROW(Source!A1253)</f>
        <v>1253</v>
      </c>
      <c r="B567">
        <v>54971259</v>
      </c>
      <c r="C567">
        <v>55891376</v>
      </c>
      <c r="D567">
        <v>55424304</v>
      </c>
      <c r="E567">
        <v>1081</v>
      </c>
      <c r="F567">
        <v>1</v>
      </c>
      <c r="G567">
        <v>1081</v>
      </c>
      <c r="H567">
        <v>1</v>
      </c>
      <c r="I567" t="s">
        <v>1552</v>
      </c>
      <c r="J567" t="s">
        <v>3</v>
      </c>
      <c r="K567" t="s">
        <v>1553</v>
      </c>
      <c r="L567">
        <v>1191</v>
      </c>
      <c r="N567">
        <v>1013</v>
      </c>
      <c r="O567" t="s">
        <v>1554</v>
      </c>
      <c r="P567" t="s">
        <v>1554</v>
      </c>
      <c r="Q567">
        <v>1</v>
      </c>
      <c r="W567">
        <v>0</v>
      </c>
      <c r="X567">
        <v>476480486</v>
      </c>
      <c r="Y567">
        <f>(AT567*1.2)</f>
        <v>39.6</v>
      </c>
      <c r="AA567">
        <v>0</v>
      </c>
      <c r="AB567">
        <v>0</v>
      </c>
      <c r="AC567">
        <v>0</v>
      </c>
      <c r="AD567">
        <v>0</v>
      </c>
      <c r="AE567">
        <v>0</v>
      </c>
      <c r="AF567">
        <v>0</v>
      </c>
      <c r="AG567">
        <v>0</v>
      </c>
      <c r="AH567">
        <v>0</v>
      </c>
      <c r="AI567">
        <v>1</v>
      </c>
      <c r="AJ567">
        <v>1</v>
      </c>
      <c r="AK567">
        <v>1</v>
      </c>
      <c r="AL567">
        <v>1</v>
      </c>
      <c r="AM567">
        <v>-2</v>
      </c>
      <c r="AN567">
        <v>0</v>
      </c>
      <c r="AO567">
        <v>1</v>
      </c>
      <c r="AP567">
        <v>1</v>
      </c>
      <c r="AQ567">
        <v>0</v>
      </c>
      <c r="AR567">
        <v>0</v>
      </c>
      <c r="AS567" t="s">
        <v>3</v>
      </c>
      <c r="AT567">
        <v>33</v>
      </c>
      <c r="AU567" t="s">
        <v>42</v>
      </c>
      <c r="AV567">
        <v>1</v>
      </c>
      <c r="AW567">
        <v>2</v>
      </c>
      <c r="AX567">
        <v>55891431</v>
      </c>
      <c r="AY567">
        <v>1</v>
      </c>
      <c r="AZ567">
        <v>0</v>
      </c>
      <c r="BA567">
        <v>677</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CU567">
        <f>ROUND(AT567*Source!I1253*AH567*AL567,2)</f>
        <v>0</v>
      </c>
      <c r="CV567">
        <f>ROUND(Y567*Source!I1253,9)</f>
        <v>374.22</v>
      </c>
      <c r="CW567">
        <v>0</v>
      </c>
      <c r="CX567">
        <f>ROUND(Y567*Source!I1253,9)</f>
        <v>374.22</v>
      </c>
      <c r="CY567">
        <f>AD567</f>
        <v>0</v>
      </c>
      <c r="CZ567">
        <f>AH567</f>
        <v>0</v>
      </c>
      <c r="DA567">
        <f>AL567</f>
        <v>1</v>
      </c>
      <c r="DB567">
        <f>ROUND((ROUND(AT567*CZ567,2)*1.2),6)</f>
        <v>0</v>
      </c>
      <c r="DC567">
        <f>ROUND((ROUND(AT567*AG567,2)*1.2),6)</f>
        <v>0</v>
      </c>
      <c r="DD567" t="s">
        <v>3</v>
      </c>
      <c r="DE567" t="s">
        <v>3</v>
      </c>
      <c r="DF567">
        <f t="shared" ref="DF567:DF580" si="309">ROUND(ROUND(AE567,2)*CX567,2)</f>
        <v>0</v>
      </c>
      <c r="DG567">
        <f t="shared" si="307"/>
        <v>0</v>
      </c>
      <c r="DH567">
        <f t="shared" si="299"/>
        <v>0</v>
      </c>
      <c r="DI567">
        <f t="shared" si="273"/>
        <v>0</v>
      </c>
      <c r="DJ567">
        <f>DI567</f>
        <v>0</v>
      </c>
      <c r="DK567">
        <v>0</v>
      </c>
      <c r="DL567" t="s">
        <v>3</v>
      </c>
      <c r="DM567">
        <v>0</v>
      </c>
      <c r="DN567" t="s">
        <v>3</v>
      </c>
      <c r="DO567">
        <v>0</v>
      </c>
    </row>
    <row r="568" spans="1:119" x14ac:dyDescent="0.25">
      <c r="A568">
        <f>ROW(Source!A1253)</f>
        <v>1253</v>
      </c>
      <c r="B568">
        <v>54971259</v>
      </c>
      <c r="C568">
        <v>55891376</v>
      </c>
      <c r="D568">
        <v>55489910</v>
      </c>
      <c r="E568">
        <v>1</v>
      </c>
      <c r="F568">
        <v>1</v>
      </c>
      <c r="G568">
        <v>1081</v>
      </c>
      <c r="H568">
        <v>2</v>
      </c>
      <c r="I568" t="s">
        <v>1580</v>
      </c>
      <c r="J568" t="s">
        <v>1581</v>
      </c>
      <c r="K568" t="s">
        <v>1582</v>
      </c>
      <c r="L568">
        <v>1368</v>
      </c>
      <c r="N568">
        <v>1011</v>
      </c>
      <c r="O568" t="s">
        <v>1558</v>
      </c>
      <c r="P568" t="s">
        <v>1558</v>
      </c>
      <c r="Q568">
        <v>1</v>
      </c>
      <c r="W568">
        <v>0</v>
      </c>
      <c r="X568">
        <v>1498588441</v>
      </c>
      <c r="Y568">
        <f>(AT568*1.2)</f>
        <v>6.3959999999999999</v>
      </c>
      <c r="AA568">
        <v>0</v>
      </c>
      <c r="AB568">
        <v>7.44</v>
      </c>
      <c r="AC568">
        <v>0</v>
      </c>
      <c r="AD568">
        <v>0</v>
      </c>
      <c r="AE568">
        <v>0</v>
      </c>
      <c r="AF568">
        <v>7.11</v>
      </c>
      <c r="AG568">
        <v>0</v>
      </c>
      <c r="AH568">
        <v>0</v>
      </c>
      <c r="AI568">
        <v>1</v>
      </c>
      <c r="AJ568">
        <v>1</v>
      </c>
      <c r="AK568">
        <v>1</v>
      </c>
      <c r="AL568">
        <v>1</v>
      </c>
      <c r="AM568">
        <v>-2</v>
      </c>
      <c r="AN568">
        <v>0</v>
      </c>
      <c r="AO568">
        <v>1</v>
      </c>
      <c r="AP568">
        <v>1</v>
      </c>
      <c r="AQ568">
        <v>0</v>
      </c>
      <c r="AR568">
        <v>0</v>
      </c>
      <c r="AS568" t="s">
        <v>3</v>
      </c>
      <c r="AT568">
        <v>5.33</v>
      </c>
      <c r="AU568" t="s">
        <v>42</v>
      </c>
      <c r="AV568">
        <v>0</v>
      </c>
      <c r="AW568">
        <v>2</v>
      </c>
      <c r="AX568">
        <v>55891432</v>
      </c>
      <c r="AY568">
        <v>1</v>
      </c>
      <c r="AZ568">
        <v>0</v>
      </c>
      <c r="BA568">
        <v>678</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CV568">
        <v>0</v>
      </c>
      <c r="CW568">
        <f>ROUND(Y568*Source!I1253*DO568,9)</f>
        <v>0</v>
      </c>
      <c r="CX568">
        <f>ROUND(Y568*Source!I1253,9)</f>
        <v>60.4422</v>
      </c>
      <c r="CY568">
        <f>AB568</f>
        <v>7.44</v>
      </c>
      <c r="CZ568">
        <f>AF568</f>
        <v>7.11</v>
      </c>
      <c r="DA568">
        <f>AJ568</f>
        <v>1</v>
      </c>
      <c r="DB568">
        <f>ROUND((ROUND(AT568*CZ568,2)*1.2),6)</f>
        <v>45.48</v>
      </c>
      <c r="DC568">
        <f>ROUND((ROUND(AT568*AG568,2)*1.2),6)</f>
        <v>0</v>
      </c>
      <c r="DD568" t="s">
        <v>3</v>
      </c>
      <c r="DE568" t="s">
        <v>3</v>
      </c>
      <c r="DF568">
        <f t="shared" si="309"/>
        <v>0</v>
      </c>
      <c r="DG568">
        <f t="shared" si="307"/>
        <v>429.74</v>
      </c>
      <c r="DH568">
        <f t="shared" si="299"/>
        <v>0</v>
      </c>
      <c r="DI568">
        <f t="shared" si="273"/>
        <v>0</v>
      </c>
      <c r="DJ568">
        <f>DG568</f>
        <v>429.74</v>
      </c>
      <c r="DK568">
        <v>0</v>
      </c>
      <c r="DL568" t="s">
        <v>3</v>
      </c>
      <c r="DM568">
        <v>0</v>
      </c>
      <c r="DN568" t="s">
        <v>3</v>
      </c>
      <c r="DO568">
        <v>0</v>
      </c>
    </row>
    <row r="569" spans="1:119" x14ac:dyDescent="0.25">
      <c r="A569">
        <f>ROW(Source!A1253)</f>
        <v>1253</v>
      </c>
      <c r="B569">
        <v>54971259</v>
      </c>
      <c r="C569">
        <v>55891376</v>
      </c>
      <c r="D569">
        <v>55490209</v>
      </c>
      <c r="E569">
        <v>1</v>
      </c>
      <c r="F569">
        <v>1</v>
      </c>
      <c r="G569">
        <v>1081</v>
      </c>
      <c r="H569">
        <v>2</v>
      </c>
      <c r="I569" t="s">
        <v>1555</v>
      </c>
      <c r="J569" t="s">
        <v>1556</v>
      </c>
      <c r="K569" t="s">
        <v>1557</v>
      </c>
      <c r="L569">
        <v>1368</v>
      </c>
      <c r="N569">
        <v>1011</v>
      </c>
      <c r="O569" t="s">
        <v>1558</v>
      </c>
      <c r="P569" t="s">
        <v>1558</v>
      </c>
      <c r="Q569">
        <v>1</v>
      </c>
      <c r="W569">
        <v>0</v>
      </c>
      <c r="X569">
        <v>874612079</v>
      </c>
      <c r="Y569">
        <f>(AT569*1.2)</f>
        <v>0.27600000000000002</v>
      </c>
      <c r="AA569">
        <v>0</v>
      </c>
      <c r="AB569">
        <v>87.01</v>
      </c>
      <c r="AC569">
        <v>13.21</v>
      </c>
      <c r="AD569">
        <v>0</v>
      </c>
      <c r="AE569">
        <v>0</v>
      </c>
      <c r="AF569">
        <v>83.1</v>
      </c>
      <c r="AG569">
        <v>12.62</v>
      </c>
      <c r="AH569">
        <v>0</v>
      </c>
      <c r="AI569">
        <v>1</v>
      </c>
      <c r="AJ569">
        <v>1</v>
      </c>
      <c r="AK569">
        <v>1</v>
      </c>
      <c r="AL569">
        <v>1</v>
      </c>
      <c r="AM569">
        <v>-2</v>
      </c>
      <c r="AN569">
        <v>0</v>
      </c>
      <c r="AO569">
        <v>1</v>
      </c>
      <c r="AP569">
        <v>1</v>
      </c>
      <c r="AQ569">
        <v>0</v>
      </c>
      <c r="AR569">
        <v>0</v>
      </c>
      <c r="AS569" t="s">
        <v>3</v>
      </c>
      <c r="AT569">
        <v>0.23</v>
      </c>
      <c r="AU569" t="s">
        <v>42</v>
      </c>
      <c r="AV569">
        <v>0</v>
      </c>
      <c r="AW569">
        <v>2</v>
      </c>
      <c r="AX569">
        <v>55891433</v>
      </c>
      <c r="AY569">
        <v>1</v>
      </c>
      <c r="AZ569">
        <v>0</v>
      </c>
      <c r="BA569">
        <v>679</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CV569">
        <v>0</v>
      </c>
      <c r="CW569">
        <f>ROUND(Y569*Source!I1253*DO569,9)</f>
        <v>32.915483999999999</v>
      </c>
      <c r="CX569">
        <f>ROUND(Y569*Source!I1253,9)</f>
        <v>2.6082000000000001</v>
      </c>
      <c r="CY569">
        <f>AB569</f>
        <v>87.01</v>
      </c>
      <c r="CZ569">
        <f>AF569</f>
        <v>83.1</v>
      </c>
      <c r="DA569">
        <f>AJ569</f>
        <v>1</v>
      </c>
      <c r="DB569">
        <f>ROUND((ROUND(AT569*CZ569,2)*1.2),6)</f>
        <v>22.931999999999999</v>
      </c>
      <c r="DC569">
        <f>ROUND((ROUND(AT569*AG569,2)*1.2),6)</f>
        <v>3.48</v>
      </c>
      <c r="DD569" t="s">
        <v>3</v>
      </c>
      <c r="DE569" t="s">
        <v>3</v>
      </c>
      <c r="DF569">
        <f t="shared" si="309"/>
        <v>0</v>
      </c>
      <c r="DG569">
        <f t="shared" si="307"/>
        <v>216.74</v>
      </c>
      <c r="DH569">
        <f t="shared" si="299"/>
        <v>32.92</v>
      </c>
      <c r="DI569">
        <f t="shared" si="273"/>
        <v>0</v>
      </c>
      <c r="DJ569">
        <f>DG569</f>
        <v>216.74</v>
      </c>
      <c r="DK569">
        <v>0</v>
      </c>
      <c r="DL569" t="s">
        <v>1559</v>
      </c>
      <c r="DM569">
        <v>0</v>
      </c>
      <c r="DN569" t="s">
        <v>1554</v>
      </c>
      <c r="DO569">
        <v>12.62</v>
      </c>
    </row>
    <row r="570" spans="1:119" x14ac:dyDescent="0.25">
      <c r="A570">
        <f>ROW(Source!A1253)</f>
        <v>1253</v>
      </c>
      <c r="B570">
        <v>54971259</v>
      </c>
      <c r="C570">
        <v>55891376</v>
      </c>
      <c r="D570">
        <v>55490330</v>
      </c>
      <c r="E570">
        <v>1</v>
      </c>
      <c r="F570">
        <v>1</v>
      </c>
      <c r="G570">
        <v>1081</v>
      </c>
      <c r="H570">
        <v>2</v>
      </c>
      <c r="I570" t="s">
        <v>1586</v>
      </c>
      <c r="J570" t="s">
        <v>1587</v>
      </c>
      <c r="K570" t="s">
        <v>1588</v>
      </c>
      <c r="L570">
        <v>1368</v>
      </c>
      <c r="N570">
        <v>1011</v>
      </c>
      <c r="O570" t="s">
        <v>1558</v>
      </c>
      <c r="P570" t="s">
        <v>1558</v>
      </c>
      <c r="Q570">
        <v>1</v>
      </c>
      <c r="W570">
        <v>0</v>
      </c>
      <c r="X570">
        <v>-2083101341</v>
      </c>
      <c r="Y570">
        <f>(AT570*1.2)</f>
        <v>6.323999999999999</v>
      </c>
      <c r="AA570">
        <v>0</v>
      </c>
      <c r="AB570">
        <v>0.84</v>
      </c>
      <c r="AC570">
        <v>0</v>
      </c>
      <c r="AD570">
        <v>0</v>
      </c>
      <c r="AE570">
        <v>0</v>
      </c>
      <c r="AF570">
        <v>0.8</v>
      </c>
      <c r="AG570">
        <v>0</v>
      </c>
      <c r="AH570">
        <v>0</v>
      </c>
      <c r="AI570">
        <v>1</v>
      </c>
      <c r="AJ570">
        <v>1</v>
      </c>
      <c r="AK570">
        <v>1</v>
      </c>
      <c r="AL570">
        <v>1</v>
      </c>
      <c r="AM570">
        <v>-2</v>
      </c>
      <c r="AN570">
        <v>0</v>
      </c>
      <c r="AO570">
        <v>1</v>
      </c>
      <c r="AP570">
        <v>1</v>
      </c>
      <c r="AQ570">
        <v>0</v>
      </c>
      <c r="AR570">
        <v>0</v>
      </c>
      <c r="AS570" t="s">
        <v>3</v>
      </c>
      <c r="AT570">
        <v>5.27</v>
      </c>
      <c r="AU570" t="s">
        <v>42</v>
      </c>
      <c r="AV570">
        <v>0</v>
      </c>
      <c r="AW570">
        <v>2</v>
      </c>
      <c r="AX570">
        <v>55891434</v>
      </c>
      <c r="AY570">
        <v>1</v>
      </c>
      <c r="AZ570">
        <v>0</v>
      </c>
      <c r="BA570">
        <v>680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CV570">
        <v>0</v>
      </c>
      <c r="CW570">
        <f>ROUND(Y570*Source!I1253*DO570,9)</f>
        <v>0</v>
      </c>
      <c r="CX570">
        <f>ROUND(Y570*Source!I1253,9)</f>
        <v>59.761800000000001</v>
      </c>
      <c r="CY570">
        <f>AB570</f>
        <v>0.84</v>
      </c>
      <c r="CZ570">
        <f>AF570</f>
        <v>0.8</v>
      </c>
      <c r="DA570">
        <f>AJ570</f>
        <v>1</v>
      </c>
      <c r="DB570">
        <f>ROUND((ROUND(AT570*CZ570,2)*1.2),6)</f>
        <v>5.0640000000000001</v>
      </c>
      <c r="DC570">
        <f>ROUND((ROUND(AT570*AG570,2)*1.2),6)</f>
        <v>0</v>
      </c>
      <c r="DD570" t="s">
        <v>3</v>
      </c>
      <c r="DE570" t="s">
        <v>3</v>
      </c>
      <c r="DF570">
        <f t="shared" si="309"/>
        <v>0</v>
      </c>
      <c r="DG570">
        <f t="shared" si="307"/>
        <v>47.81</v>
      </c>
      <c r="DH570">
        <f t="shared" si="299"/>
        <v>0</v>
      </c>
      <c r="DI570">
        <f t="shared" si="273"/>
        <v>0</v>
      </c>
      <c r="DJ570">
        <f>DG570</f>
        <v>47.81</v>
      </c>
      <c r="DK570">
        <v>0</v>
      </c>
      <c r="DL570" t="s">
        <v>3</v>
      </c>
      <c r="DM570">
        <v>0</v>
      </c>
      <c r="DN570" t="s">
        <v>3</v>
      </c>
      <c r="DO570">
        <v>0</v>
      </c>
    </row>
    <row r="571" spans="1:119" x14ac:dyDescent="0.25">
      <c r="A571">
        <f>ROW(Source!A1253)</f>
        <v>1253</v>
      </c>
      <c r="B571">
        <v>54971259</v>
      </c>
      <c r="C571">
        <v>55891376</v>
      </c>
      <c r="D571">
        <v>55460380</v>
      </c>
      <c r="E571">
        <v>1</v>
      </c>
      <c r="F571">
        <v>1</v>
      </c>
      <c r="G571">
        <v>1081</v>
      </c>
      <c r="H571">
        <v>3</v>
      </c>
      <c r="I571" t="s">
        <v>1598</v>
      </c>
      <c r="J571" t="s">
        <v>1599</v>
      </c>
      <c r="K571" t="s">
        <v>1600</v>
      </c>
      <c r="L571">
        <v>1348</v>
      </c>
      <c r="N571">
        <v>1009</v>
      </c>
      <c r="O571" t="s">
        <v>1092</v>
      </c>
      <c r="P571" t="s">
        <v>1092</v>
      </c>
      <c r="Q571">
        <v>1000</v>
      </c>
      <c r="W571">
        <v>0</v>
      </c>
      <c r="X571">
        <v>277309194</v>
      </c>
      <c r="Y571">
        <f t="shared" ref="Y571:Y576" si="310">(AT571*1)</f>
        <v>3.0000000000000001E-3</v>
      </c>
      <c r="AA571">
        <v>8590.86</v>
      </c>
      <c r="AB571">
        <v>0</v>
      </c>
      <c r="AC571">
        <v>0</v>
      </c>
      <c r="AD571">
        <v>0</v>
      </c>
      <c r="AE571">
        <v>8590.86</v>
      </c>
      <c r="AF571">
        <v>0</v>
      </c>
      <c r="AG571">
        <v>0</v>
      </c>
      <c r="AH571">
        <v>0</v>
      </c>
      <c r="AI571">
        <v>1</v>
      </c>
      <c r="AJ571">
        <v>1</v>
      </c>
      <c r="AK571">
        <v>1</v>
      </c>
      <c r="AL571">
        <v>1</v>
      </c>
      <c r="AM571">
        <v>-2</v>
      </c>
      <c r="AN571">
        <v>0</v>
      </c>
      <c r="AO571">
        <v>1</v>
      </c>
      <c r="AP571">
        <v>1</v>
      </c>
      <c r="AQ571">
        <v>0</v>
      </c>
      <c r="AR571">
        <v>0</v>
      </c>
      <c r="AS571" t="s">
        <v>3</v>
      </c>
      <c r="AT571">
        <v>3.0000000000000001E-3</v>
      </c>
      <c r="AU571" t="s">
        <v>22</v>
      </c>
      <c r="AV571">
        <v>0</v>
      </c>
      <c r="AW571">
        <v>2</v>
      </c>
      <c r="AX571">
        <v>55891435</v>
      </c>
      <c r="AY571">
        <v>1</v>
      </c>
      <c r="AZ571">
        <v>0</v>
      </c>
      <c r="BA571">
        <v>681</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CV571">
        <v>0</v>
      </c>
      <c r="CW571">
        <v>0</v>
      </c>
      <c r="CX571">
        <f>ROUND(Y571*Source!I1253,9)</f>
        <v>2.835E-2</v>
      </c>
      <c r="CY571">
        <f t="shared" ref="CY571:CY576" si="311">AA571</f>
        <v>8590.86</v>
      </c>
      <c r="CZ571">
        <f t="shared" ref="CZ571:CZ576" si="312">AE571</f>
        <v>8590.86</v>
      </c>
      <c r="DA571">
        <f t="shared" ref="DA571:DA576" si="313">AI571</f>
        <v>1</v>
      </c>
      <c r="DB571">
        <f t="shared" ref="DB571:DB576" si="314">ROUND((ROUND(AT571*CZ571,2)*1),6)</f>
        <v>25.77</v>
      </c>
      <c r="DC571">
        <f t="shared" ref="DC571:DC576" si="315">ROUND((ROUND(AT571*AG571,2)*1),6)</f>
        <v>0</v>
      </c>
      <c r="DD571" t="s">
        <v>3</v>
      </c>
      <c r="DE571" t="s">
        <v>3</v>
      </c>
      <c r="DF571">
        <f t="shared" si="309"/>
        <v>243.55</v>
      </c>
      <c r="DG571">
        <f t="shared" si="307"/>
        <v>0</v>
      </c>
      <c r="DH571">
        <f t="shared" si="299"/>
        <v>0</v>
      </c>
      <c r="DI571">
        <f t="shared" si="273"/>
        <v>0</v>
      </c>
      <c r="DJ571">
        <f t="shared" ref="DJ571:DJ576" si="316">DF571</f>
        <v>243.55</v>
      </c>
      <c r="DK571">
        <v>0</v>
      </c>
      <c r="DL571" t="s">
        <v>3</v>
      </c>
      <c r="DM571">
        <v>0</v>
      </c>
      <c r="DN571" t="s">
        <v>3</v>
      </c>
      <c r="DO571">
        <v>0</v>
      </c>
    </row>
    <row r="572" spans="1:119" x14ac:dyDescent="0.25">
      <c r="A572">
        <f>ROW(Source!A1253)</f>
        <v>1253</v>
      </c>
      <c r="B572">
        <v>54971259</v>
      </c>
      <c r="C572">
        <v>55891376</v>
      </c>
      <c r="D572">
        <v>55460882</v>
      </c>
      <c r="E572">
        <v>1</v>
      </c>
      <c r="F572">
        <v>1</v>
      </c>
      <c r="G572">
        <v>1081</v>
      </c>
      <c r="H572">
        <v>3</v>
      </c>
      <c r="I572" t="s">
        <v>1628</v>
      </c>
      <c r="J572" t="s">
        <v>1629</v>
      </c>
      <c r="K572" t="s">
        <v>1630</v>
      </c>
      <c r="L572">
        <v>1348</v>
      </c>
      <c r="N572">
        <v>1009</v>
      </c>
      <c r="O572" t="s">
        <v>1092</v>
      </c>
      <c r="P572" t="s">
        <v>1092</v>
      </c>
      <c r="Q572">
        <v>1000</v>
      </c>
      <c r="W572">
        <v>0</v>
      </c>
      <c r="X572">
        <v>-1448166212</v>
      </c>
      <c r="Y572">
        <f t="shared" si="310"/>
        <v>5.8E-4</v>
      </c>
      <c r="AA572">
        <v>14327.51</v>
      </c>
      <c r="AB572">
        <v>0</v>
      </c>
      <c r="AC572">
        <v>0</v>
      </c>
      <c r="AD572">
        <v>0</v>
      </c>
      <c r="AE572">
        <v>14327.51</v>
      </c>
      <c r="AF572">
        <v>0</v>
      </c>
      <c r="AG572">
        <v>0</v>
      </c>
      <c r="AH572">
        <v>0</v>
      </c>
      <c r="AI572">
        <v>1</v>
      </c>
      <c r="AJ572">
        <v>1</v>
      </c>
      <c r="AK572">
        <v>1</v>
      </c>
      <c r="AL572">
        <v>1</v>
      </c>
      <c r="AM572">
        <v>-2</v>
      </c>
      <c r="AN572">
        <v>0</v>
      </c>
      <c r="AO572">
        <v>1</v>
      </c>
      <c r="AP572">
        <v>1</v>
      </c>
      <c r="AQ572">
        <v>0</v>
      </c>
      <c r="AR572">
        <v>0</v>
      </c>
      <c r="AS572" t="s">
        <v>3</v>
      </c>
      <c r="AT572">
        <v>5.8E-4</v>
      </c>
      <c r="AU572" t="s">
        <v>22</v>
      </c>
      <c r="AV572">
        <v>0</v>
      </c>
      <c r="AW572">
        <v>2</v>
      </c>
      <c r="AX572">
        <v>55891436</v>
      </c>
      <c r="AY572">
        <v>1</v>
      </c>
      <c r="AZ572">
        <v>0</v>
      </c>
      <c r="BA572">
        <v>682</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CV572">
        <v>0</v>
      </c>
      <c r="CW572">
        <v>0</v>
      </c>
      <c r="CX572">
        <f>ROUND(Y572*Source!I1253,9)</f>
        <v>5.4809999999999998E-3</v>
      </c>
      <c r="CY572">
        <f t="shared" si="311"/>
        <v>14327.51</v>
      </c>
      <c r="CZ572">
        <f t="shared" si="312"/>
        <v>14327.51</v>
      </c>
      <c r="DA572">
        <f t="shared" si="313"/>
        <v>1</v>
      </c>
      <c r="DB572">
        <f t="shared" si="314"/>
        <v>8.31</v>
      </c>
      <c r="DC572">
        <f t="shared" si="315"/>
        <v>0</v>
      </c>
      <c r="DD572" t="s">
        <v>3</v>
      </c>
      <c r="DE572" t="s">
        <v>3</v>
      </c>
      <c r="DF572">
        <f t="shared" si="309"/>
        <v>78.53</v>
      </c>
      <c r="DG572">
        <f t="shared" si="307"/>
        <v>0</v>
      </c>
      <c r="DH572">
        <f t="shared" si="299"/>
        <v>0</v>
      </c>
      <c r="DI572">
        <f t="shared" si="273"/>
        <v>0</v>
      </c>
      <c r="DJ572">
        <f t="shared" si="316"/>
        <v>78.53</v>
      </c>
      <c r="DK572">
        <v>0</v>
      </c>
      <c r="DL572" t="s">
        <v>3</v>
      </c>
      <c r="DM572">
        <v>0</v>
      </c>
      <c r="DN572" t="s">
        <v>3</v>
      </c>
      <c r="DO572">
        <v>0</v>
      </c>
    </row>
    <row r="573" spans="1:119" x14ac:dyDescent="0.25">
      <c r="A573">
        <f>ROW(Source!A1253)</f>
        <v>1253</v>
      </c>
      <c r="B573">
        <v>54971259</v>
      </c>
      <c r="C573">
        <v>55891376</v>
      </c>
      <c r="D573">
        <v>55459404</v>
      </c>
      <c r="E573">
        <v>1</v>
      </c>
      <c r="F573">
        <v>1</v>
      </c>
      <c r="G573">
        <v>1081</v>
      </c>
      <c r="H573">
        <v>3</v>
      </c>
      <c r="I573" t="s">
        <v>1631</v>
      </c>
      <c r="J573" t="s">
        <v>1632</v>
      </c>
      <c r="K573" t="s">
        <v>1633</v>
      </c>
      <c r="L573">
        <v>1346</v>
      </c>
      <c r="N573">
        <v>1009</v>
      </c>
      <c r="O573" t="s">
        <v>222</v>
      </c>
      <c r="P573" t="s">
        <v>222</v>
      </c>
      <c r="Q573">
        <v>1</v>
      </c>
      <c r="W573">
        <v>0</v>
      </c>
      <c r="X573">
        <v>669791865</v>
      </c>
      <c r="Y573">
        <f t="shared" si="310"/>
        <v>0.55000000000000004</v>
      </c>
      <c r="AA573">
        <v>73.53</v>
      </c>
      <c r="AB573">
        <v>0</v>
      </c>
      <c r="AC573">
        <v>0</v>
      </c>
      <c r="AD573">
        <v>0</v>
      </c>
      <c r="AE573">
        <v>73.53</v>
      </c>
      <c r="AF573">
        <v>0</v>
      </c>
      <c r="AG573">
        <v>0</v>
      </c>
      <c r="AH573">
        <v>0</v>
      </c>
      <c r="AI573">
        <v>1</v>
      </c>
      <c r="AJ573">
        <v>1</v>
      </c>
      <c r="AK573">
        <v>1</v>
      </c>
      <c r="AL573">
        <v>1</v>
      </c>
      <c r="AM573">
        <v>-2</v>
      </c>
      <c r="AN573">
        <v>0</v>
      </c>
      <c r="AO573">
        <v>1</v>
      </c>
      <c r="AP573">
        <v>1</v>
      </c>
      <c r="AQ573">
        <v>0</v>
      </c>
      <c r="AR573">
        <v>0</v>
      </c>
      <c r="AS573" t="s">
        <v>3</v>
      </c>
      <c r="AT573">
        <v>0.55000000000000004</v>
      </c>
      <c r="AU573" t="s">
        <v>22</v>
      </c>
      <c r="AV573">
        <v>0</v>
      </c>
      <c r="AW573">
        <v>2</v>
      </c>
      <c r="AX573">
        <v>55891437</v>
      </c>
      <c r="AY573">
        <v>1</v>
      </c>
      <c r="AZ573">
        <v>0</v>
      </c>
      <c r="BA573">
        <v>683</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CV573">
        <v>0</v>
      </c>
      <c r="CW573">
        <v>0</v>
      </c>
      <c r="CX573">
        <f>ROUND(Y573*Source!I1253,9)</f>
        <v>5.1974999999999998</v>
      </c>
      <c r="CY573">
        <f t="shared" si="311"/>
        <v>73.53</v>
      </c>
      <c r="CZ573">
        <f t="shared" si="312"/>
        <v>73.53</v>
      </c>
      <c r="DA573">
        <f t="shared" si="313"/>
        <v>1</v>
      </c>
      <c r="DB573">
        <f t="shared" si="314"/>
        <v>40.44</v>
      </c>
      <c r="DC573">
        <f t="shared" si="315"/>
        <v>0</v>
      </c>
      <c r="DD573" t="s">
        <v>3</v>
      </c>
      <c r="DE573" t="s">
        <v>3</v>
      </c>
      <c r="DF573">
        <f t="shared" si="309"/>
        <v>382.17</v>
      </c>
      <c r="DG573">
        <f t="shared" si="307"/>
        <v>0</v>
      </c>
      <c r="DH573">
        <f t="shared" si="299"/>
        <v>0</v>
      </c>
      <c r="DI573">
        <f t="shared" si="273"/>
        <v>0</v>
      </c>
      <c r="DJ573">
        <f t="shared" si="316"/>
        <v>382.17</v>
      </c>
      <c r="DK573">
        <v>0</v>
      </c>
      <c r="DL573" t="s">
        <v>3</v>
      </c>
      <c r="DM573">
        <v>0</v>
      </c>
      <c r="DN573" t="s">
        <v>3</v>
      </c>
      <c r="DO573">
        <v>0</v>
      </c>
    </row>
    <row r="574" spans="1:119" x14ac:dyDescent="0.25">
      <c r="A574">
        <f>ROW(Source!A1253)</f>
        <v>1253</v>
      </c>
      <c r="B574">
        <v>54971259</v>
      </c>
      <c r="C574">
        <v>55891376</v>
      </c>
      <c r="D574">
        <v>55466001</v>
      </c>
      <c r="E574">
        <v>1</v>
      </c>
      <c r="F574">
        <v>1</v>
      </c>
      <c r="G574">
        <v>1081</v>
      </c>
      <c r="H574">
        <v>3</v>
      </c>
      <c r="I574" t="s">
        <v>1090</v>
      </c>
      <c r="J574" t="s">
        <v>1093</v>
      </c>
      <c r="K574" t="s">
        <v>1091</v>
      </c>
      <c r="L574">
        <v>1348</v>
      </c>
      <c r="N574">
        <v>1009</v>
      </c>
      <c r="O574" t="s">
        <v>1092</v>
      </c>
      <c r="P574" t="s">
        <v>1092</v>
      </c>
      <c r="Q574">
        <v>1000</v>
      </c>
      <c r="W574">
        <v>0</v>
      </c>
      <c r="X574">
        <v>-1473174696</v>
      </c>
      <c r="Y574">
        <f t="shared" si="310"/>
        <v>6.8999999999999997E-4</v>
      </c>
      <c r="AA574">
        <v>33827.69</v>
      </c>
      <c r="AB574">
        <v>0</v>
      </c>
      <c r="AC574">
        <v>0</v>
      </c>
      <c r="AD574">
        <v>0</v>
      </c>
      <c r="AE574">
        <v>33827.69</v>
      </c>
      <c r="AF574">
        <v>0</v>
      </c>
      <c r="AG574">
        <v>0</v>
      </c>
      <c r="AH574">
        <v>0</v>
      </c>
      <c r="AI574">
        <v>1</v>
      </c>
      <c r="AJ574">
        <v>1</v>
      </c>
      <c r="AK574">
        <v>1</v>
      </c>
      <c r="AL574">
        <v>1</v>
      </c>
      <c r="AM574">
        <v>0</v>
      </c>
      <c r="AN574">
        <v>0</v>
      </c>
      <c r="AO574">
        <v>0</v>
      </c>
      <c r="AP574">
        <v>1</v>
      </c>
      <c r="AQ574">
        <v>0</v>
      </c>
      <c r="AR574">
        <v>0</v>
      </c>
      <c r="AS574" t="s">
        <v>3</v>
      </c>
      <c r="AT574">
        <v>6.8999999999999997E-4</v>
      </c>
      <c r="AU574" t="s">
        <v>22</v>
      </c>
      <c r="AV574">
        <v>0</v>
      </c>
      <c r="AW574">
        <v>1</v>
      </c>
      <c r="AX574">
        <v>-1</v>
      </c>
      <c r="AY574">
        <v>0</v>
      </c>
      <c r="AZ574">
        <v>0</v>
      </c>
      <c r="BA574" t="s">
        <v>3</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CV574">
        <v>0</v>
      </c>
      <c r="CW574">
        <v>0</v>
      </c>
      <c r="CX574">
        <f>ROUND(Y574*Source!I1253,9)</f>
        <v>6.5205000000000003E-3</v>
      </c>
      <c r="CY574">
        <f t="shared" si="311"/>
        <v>33827.69</v>
      </c>
      <c r="CZ574">
        <f t="shared" si="312"/>
        <v>33827.69</v>
      </c>
      <c r="DA574">
        <f t="shared" si="313"/>
        <v>1</v>
      </c>
      <c r="DB574">
        <f t="shared" si="314"/>
        <v>23.34</v>
      </c>
      <c r="DC574">
        <f t="shared" si="315"/>
        <v>0</v>
      </c>
      <c r="DD574" t="s">
        <v>3</v>
      </c>
      <c r="DE574" t="s">
        <v>3</v>
      </c>
      <c r="DF574">
        <f t="shared" si="309"/>
        <v>220.57</v>
      </c>
      <c r="DG574">
        <f t="shared" si="307"/>
        <v>0</v>
      </c>
      <c r="DH574">
        <f t="shared" si="299"/>
        <v>0</v>
      </c>
      <c r="DI574">
        <f t="shared" si="273"/>
        <v>0</v>
      </c>
      <c r="DJ574">
        <f t="shared" si="316"/>
        <v>220.57</v>
      </c>
      <c r="DK574">
        <v>0</v>
      </c>
      <c r="DL574" t="s">
        <v>3</v>
      </c>
      <c r="DM574">
        <v>0</v>
      </c>
      <c r="DN574" t="s">
        <v>3</v>
      </c>
      <c r="DO574">
        <v>0</v>
      </c>
    </row>
    <row r="575" spans="1:119" x14ac:dyDescent="0.25">
      <c r="A575">
        <f>ROW(Source!A1253)</f>
        <v>1253</v>
      </c>
      <c r="B575">
        <v>54971259</v>
      </c>
      <c r="C575">
        <v>55891376</v>
      </c>
      <c r="D575">
        <v>55482445</v>
      </c>
      <c r="E575">
        <v>1</v>
      </c>
      <c r="F575">
        <v>1</v>
      </c>
      <c r="G575">
        <v>1081</v>
      </c>
      <c r="H575">
        <v>3</v>
      </c>
      <c r="I575" t="s">
        <v>1429</v>
      </c>
      <c r="J575" t="s">
        <v>1431</v>
      </c>
      <c r="K575" t="s">
        <v>1430</v>
      </c>
      <c r="L575">
        <v>1356</v>
      </c>
      <c r="N575">
        <v>1010</v>
      </c>
      <c r="O575" t="s">
        <v>1355</v>
      </c>
      <c r="P575" t="s">
        <v>1355</v>
      </c>
      <c r="Q575">
        <v>1000</v>
      </c>
      <c r="W575">
        <v>0</v>
      </c>
      <c r="X575">
        <v>-285397556</v>
      </c>
      <c r="Y575">
        <f t="shared" si="310"/>
        <v>0.22</v>
      </c>
      <c r="AA575">
        <v>294.89</v>
      </c>
      <c r="AB575">
        <v>0</v>
      </c>
      <c r="AC575">
        <v>0</v>
      </c>
      <c r="AD575">
        <v>0</v>
      </c>
      <c r="AE575">
        <v>294.89</v>
      </c>
      <c r="AF575">
        <v>0</v>
      </c>
      <c r="AG575">
        <v>0</v>
      </c>
      <c r="AH575">
        <v>0</v>
      </c>
      <c r="AI575">
        <v>1</v>
      </c>
      <c r="AJ575">
        <v>1</v>
      </c>
      <c r="AK575">
        <v>1</v>
      </c>
      <c r="AL575">
        <v>1</v>
      </c>
      <c r="AM575">
        <v>0</v>
      </c>
      <c r="AN575">
        <v>0</v>
      </c>
      <c r="AO575">
        <v>0</v>
      </c>
      <c r="AP575">
        <v>1</v>
      </c>
      <c r="AQ575">
        <v>0</v>
      </c>
      <c r="AR575">
        <v>0</v>
      </c>
      <c r="AS575" t="s">
        <v>3</v>
      </c>
      <c r="AT575">
        <v>0.22</v>
      </c>
      <c r="AU575" t="s">
        <v>22</v>
      </c>
      <c r="AV575">
        <v>0</v>
      </c>
      <c r="AW575">
        <v>1</v>
      </c>
      <c r="AX575">
        <v>-1</v>
      </c>
      <c r="AY575">
        <v>0</v>
      </c>
      <c r="AZ575">
        <v>0</v>
      </c>
      <c r="BA575" t="s">
        <v>3</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CV575">
        <v>0</v>
      </c>
      <c r="CW575">
        <v>0</v>
      </c>
      <c r="CX575">
        <f>ROUND(Y575*Source!I1253,9)</f>
        <v>2.0790000000000002</v>
      </c>
      <c r="CY575">
        <f t="shared" si="311"/>
        <v>294.89</v>
      </c>
      <c r="CZ575">
        <f t="shared" si="312"/>
        <v>294.89</v>
      </c>
      <c r="DA575">
        <f t="shared" si="313"/>
        <v>1</v>
      </c>
      <c r="DB575">
        <f t="shared" si="314"/>
        <v>64.88</v>
      </c>
      <c r="DC575">
        <f t="shared" si="315"/>
        <v>0</v>
      </c>
      <c r="DD575" t="s">
        <v>3</v>
      </c>
      <c r="DE575" t="s">
        <v>3</v>
      </c>
      <c r="DF575">
        <f t="shared" si="309"/>
        <v>613.08000000000004</v>
      </c>
      <c r="DG575">
        <f t="shared" si="307"/>
        <v>0</v>
      </c>
      <c r="DH575">
        <f t="shared" si="299"/>
        <v>0</v>
      </c>
      <c r="DI575">
        <f t="shared" si="273"/>
        <v>0</v>
      </c>
      <c r="DJ575">
        <f t="shared" si="316"/>
        <v>613.08000000000004</v>
      </c>
      <c r="DK575">
        <v>0</v>
      </c>
      <c r="DL575" t="s">
        <v>3</v>
      </c>
      <c r="DM575">
        <v>0</v>
      </c>
      <c r="DN575" t="s">
        <v>3</v>
      </c>
      <c r="DO575">
        <v>0</v>
      </c>
    </row>
    <row r="576" spans="1:119" x14ac:dyDescent="0.25">
      <c r="A576">
        <f>ROW(Source!A1253)</f>
        <v>1253</v>
      </c>
      <c r="B576">
        <v>54971259</v>
      </c>
      <c r="C576">
        <v>55891376</v>
      </c>
      <c r="D576">
        <v>55482614</v>
      </c>
      <c r="E576">
        <v>1</v>
      </c>
      <c r="F576">
        <v>1</v>
      </c>
      <c r="G576">
        <v>1081</v>
      </c>
      <c r="H576">
        <v>3</v>
      </c>
      <c r="I576" t="s">
        <v>1634</v>
      </c>
      <c r="J576" t="s">
        <v>1635</v>
      </c>
      <c r="K576" t="s">
        <v>1636</v>
      </c>
      <c r="L576">
        <v>1355</v>
      </c>
      <c r="N576">
        <v>1010</v>
      </c>
      <c r="O576" t="s">
        <v>40</v>
      </c>
      <c r="P576" t="s">
        <v>40</v>
      </c>
      <c r="Q576">
        <v>100</v>
      </c>
      <c r="W576">
        <v>0</v>
      </c>
      <c r="X576">
        <v>-1747219598</v>
      </c>
      <c r="Y576">
        <f t="shared" si="310"/>
        <v>2.2000000000000002</v>
      </c>
      <c r="AA576">
        <v>323.76</v>
      </c>
      <c r="AB576">
        <v>0</v>
      </c>
      <c r="AC576">
        <v>0</v>
      </c>
      <c r="AD576">
        <v>0</v>
      </c>
      <c r="AE576">
        <v>323.76</v>
      </c>
      <c r="AF576">
        <v>0</v>
      </c>
      <c r="AG576">
        <v>0</v>
      </c>
      <c r="AH576">
        <v>0</v>
      </c>
      <c r="AI576">
        <v>1</v>
      </c>
      <c r="AJ576">
        <v>1</v>
      </c>
      <c r="AK576">
        <v>1</v>
      </c>
      <c r="AL576">
        <v>1</v>
      </c>
      <c r="AM576">
        <v>-2</v>
      </c>
      <c r="AN576">
        <v>0</v>
      </c>
      <c r="AO576">
        <v>1</v>
      </c>
      <c r="AP576">
        <v>1</v>
      </c>
      <c r="AQ576">
        <v>0</v>
      </c>
      <c r="AR576">
        <v>0</v>
      </c>
      <c r="AS576" t="s">
        <v>3</v>
      </c>
      <c r="AT576">
        <v>2.2000000000000002</v>
      </c>
      <c r="AU576" t="s">
        <v>22</v>
      </c>
      <c r="AV576">
        <v>0</v>
      </c>
      <c r="AW576">
        <v>2</v>
      </c>
      <c r="AX576">
        <v>55891438</v>
      </c>
      <c r="AY576">
        <v>1</v>
      </c>
      <c r="AZ576">
        <v>0</v>
      </c>
      <c r="BA576">
        <v>684</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CV576">
        <v>0</v>
      </c>
      <c r="CW576">
        <v>0</v>
      </c>
      <c r="CX576">
        <f>ROUND(Y576*Source!I1253,9)</f>
        <v>20.79</v>
      </c>
      <c r="CY576">
        <f t="shared" si="311"/>
        <v>323.76</v>
      </c>
      <c r="CZ576">
        <f t="shared" si="312"/>
        <v>323.76</v>
      </c>
      <c r="DA576">
        <f t="shared" si="313"/>
        <v>1</v>
      </c>
      <c r="DB576">
        <f t="shared" si="314"/>
        <v>712.27</v>
      </c>
      <c r="DC576">
        <f t="shared" si="315"/>
        <v>0</v>
      </c>
      <c r="DD576" t="s">
        <v>3</v>
      </c>
      <c r="DE576" t="s">
        <v>3</v>
      </c>
      <c r="DF576">
        <f t="shared" si="309"/>
        <v>6730.97</v>
      </c>
      <c r="DG576">
        <f t="shared" si="307"/>
        <v>0</v>
      </c>
      <c r="DH576">
        <f t="shared" si="299"/>
        <v>0</v>
      </c>
      <c r="DI576">
        <f t="shared" si="273"/>
        <v>0</v>
      </c>
      <c r="DJ576">
        <f t="shared" si="316"/>
        <v>6730.97</v>
      </c>
      <c r="DK576">
        <v>0</v>
      </c>
      <c r="DL576" t="s">
        <v>3</v>
      </c>
      <c r="DM576">
        <v>0</v>
      </c>
      <c r="DN576" t="s">
        <v>3</v>
      </c>
      <c r="DO576">
        <v>0</v>
      </c>
    </row>
    <row r="577" spans="1:119" x14ac:dyDescent="0.25">
      <c r="A577">
        <f>ROW(Source!A1254)</f>
        <v>1254</v>
      </c>
      <c r="B577">
        <v>55890823</v>
      </c>
      <c r="C577">
        <v>55891376</v>
      </c>
      <c r="D577">
        <v>55424304</v>
      </c>
      <c r="E577">
        <v>1081</v>
      </c>
      <c r="F577">
        <v>1</v>
      </c>
      <c r="G577">
        <v>1081</v>
      </c>
      <c r="H577">
        <v>1</v>
      </c>
      <c r="I577" t="s">
        <v>1552</v>
      </c>
      <c r="J577" t="s">
        <v>3</v>
      </c>
      <c r="K577" t="s">
        <v>1553</v>
      </c>
      <c r="L577">
        <v>1191</v>
      </c>
      <c r="N577">
        <v>1013</v>
      </c>
      <c r="O577" t="s">
        <v>1554</v>
      </c>
      <c r="P577" t="s">
        <v>1554</v>
      </c>
      <c r="Q577">
        <v>1</v>
      </c>
      <c r="W577">
        <v>0</v>
      </c>
      <c r="X577">
        <v>476480486</v>
      </c>
      <c r="Y577">
        <f>(AT577*1.2)</f>
        <v>39.6</v>
      </c>
      <c r="AA577">
        <v>0</v>
      </c>
      <c r="AB577">
        <v>0</v>
      </c>
      <c r="AC577">
        <v>0</v>
      </c>
      <c r="AD577">
        <v>0</v>
      </c>
      <c r="AE577">
        <v>0</v>
      </c>
      <c r="AF577">
        <v>0</v>
      </c>
      <c r="AG577">
        <v>0</v>
      </c>
      <c r="AH577">
        <v>0</v>
      </c>
      <c r="AI577">
        <v>1</v>
      </c>
      <c r="AJ577">
        <v>1</v>
      </c>
      <c r="AK577">
        <v>1</v>
      </c>
      <c r="AL577">
        <v>1</v>
      </c>
      <c r="AM577">
        <v>5</v>
      </c>
      <c r="AN577">
        <v>0</v>
      </c>
      <c r="AO577">
        <v>1</v>
      </c>
      <c r="AP577">
        <v>1</v>
      </c>
      <c r="AQ577">
        <v>0</v>
      </c>
      <c r="AR577">
        <v>0</v>
      </c>
      <c r="AS577" t="s">
        <v>3</v>
      </c>
      <c r="AT577">
        <v>33</v>
      </c>
      <c r="AU577" t="s">
        <v>42</v>
      </c>
      <c r="AV577">
        <v>1</v>
      </c>
      <c r="AW577">
        <v>2</v>
      </c>
      <c r="AX577">
        <v>55891431</v>
      </c>
      <c r="AY577">
        <v>1</v>
      </c>
      <c r="AZ577">
        <v>0</v>
      </c>
      <c r="BA577">
        <v>688</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CU577">
        <f>ROUND(AT577*Source!I1254*AH577*AL577,2)</f>
        <v>0</v>
      </c>
      <c r="CV577">
        <f>ROUND(Y577*Source!I1254,9)</f>
        <v>374.22</v>
      </c>
      <c r="CW577">
        <v>0</v>
      </c>
      <c r="CX577">
        <f>ROUND(Y577*Source!I1254,9)</f>
        <v>374.22</v>
      </c>
      <c r="CY577">
        <f>AD577</f>
        <v>0</v>
      </c>
      <c r="CZ577">
        <f>AH577</f>
        <v>0</v>
      </c>
      <c r="DA577">
        <f>AL577</f>
        <v>1</v>
      </c>
      <c r="DB577">
        <f>ROUND((ROUND(AT577*CZ577,2)*1.2),6)</f>
        <v>0</v>
      </c>
      <c r="DC577">
        <f>ROUND((ROUND(AT577*AG577,2)*1.2),6)</f>
        <v>0</v>
      </c>
      <c r="DD577" t="s">
        <v>3</v>
      </c>
      <c r="DE577" t="s">
        <v>3</v>
      </c>
      <c r="DF577">
        <f t="shared" si="309"/>
        <v>0</v>
      </c>
      <c r="DG577">
        <f t="shared" si="307"/>
        <v>0</v>
      </c>
      <c r="DH577">
        <f t="shared" si="299"/>
        <v>0</v>
      </c>
      <c r="DI577">
        <f t="shared" ref="DI577:DI640" si="317">ROUND(ROUND(AH577,2)*CX577,2)</f>
        <v>0</v>
      </c>
      <c r="DJ577">
        <f>DI577</f>
        <v>0</v>
      </c>
      <c r="DK577">
        <v>0</v>
      </c>
      <c r="DL577" t="s">
        <v>3</v>
      </c>
      <c r="DM577">
        <v>0</v>
      </c>
      <c r="DN577" t="s">
        <v>3</v>
      </c>
      <c r="DO577">
        <v>0</v>
      </c>
    </row>
    <row r="578" spans="1:119" x14ac:dyDescent="0.25">
      <c r="A578">
        <f>ROW(Source!A1254)</f>
        <v>1254</v>
      </c>
      <c r="B578">
        <v>55890823</v>
      </c>
      <c r="C578">
        <v>55891376</v>
      </c>
      <c r="D578">
        <v>55489910</v>
      </c>
      <c r="E578">
        <v>1</v>
      </c>
      <c r="F578">
        <v>1</v>
      </c>
      <c r="G578">
        <v>1081</v>
      </c>
      <c r="H578">
        <v>2</v>
      </c>
      <c r="I578" t="s">
        <v>1580</v>
      </c>
      <c r="J578" t="s">
        <v>1581</v>
      </c>
      <c r="K578" t="s">
        <v>1582</v>
      </c>
      <c r="L578">
        <v>1368</v>
      </c>
      <c r="N578">
        <v>1011</v>
      </c>
      <c r="O578" t="s">
        <v>1558</v>
      </c>
      <c r="P578" t="s">
        <v>1558</v>
      </c>
      <c r="Q578">
        <v>1</v>
      </c>
      <c r="W578">
        <v>0</v>
      </c>
      <c r="X578">
        <v>1498588441</v>
      </c>
      <c r="Y578">
        <f>(AT578*1.2)</f>
        <v>6.3959999999999999</v>
      </c>
      <c r="AA578">
        <v>0</v>
      </c>
      <c r="AB578">
        <v>100.2</v>
      </c>
      <c r="AC578">
        <v>0</v>
      </c>
      <c r="AD578">
        <v>0</v>
      </c>
      <c r="AE578">
        <v>0</v>
      </c>
      <c r="AF578">
        <v>7.11</v>
      </c>
      <c r="AG578">
        <v>0</v>
      </c>
      <c r="AH578">
        <v>0</v>
      </c>
      <c r="AI578">
        <v>1</v>
      </c>
      <c r="AJ578">
        <v>13.46</v>
      </c>
      <c r="AK578">
        <v>1</v>
      </c>
      <c r="AL578">
        <v>1</v>
      </c>
      <c r="AM578">
        <v>2</v>
      </c>
      <c r="AN578">
        <v>0</v>
      </c>
      <c r="AO578">
        <v>1</v>
      </c>
      <c r="AP578">
        <v>1</v>
      </c>
      <c r="AQ578">
        <v>0</v>
      </c>
      <c r="AR578">
        <v>0</v>
      </c>
      <c r="AS578" t="s">
        <v>3</v>
      </c>
      <c r="AT578">
        <v>5.33</v>
      </c>
      <c r="AU578" t="s">
        <v>42</v>
      </c>
      <c r="AV578">
        <v>0</v>
      </c>
      <c r="AW578">
        <v>2</v>
      </c>
      <c r="AX578">
        <v>55891432</v>
      </c>
      <c r="AY578">
        <v>1</v>
      </c>
      <c r="AZ578">
        <v>0</v>
      </c>
      <c r="BA578">
        <v>689</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CV578">
        <v>0</v>
      </c>
      <c r="CW578">
        <f>ROUND(Y578*Source!I1254*DO578,9)</f>
        <v>0</v>
      </c>
      <c r="CX578">
        <f>ROUND(Y578*Source!I1254,9)</f>
        <v>60.4422</v>
      </c>
      <c r="CY578">
        <f>AB578</f>
        <v>100.2</v>
      </c>
      <c r="CZ578">
        <f>AF578</f>
        <v>7.11</v>
      </c>
      <c r="DA578">
        <f>AJ578</f>
        <v>13.46</v>
      </c>
      <c r="DB578">
        <f>ROUND((ROUND(AT578*CZ578,2)*1.2),6)</f>
        <v>45.48</v>
      </c>
      <c r="DC578">
        <f>ROUND((ROUND(AT578*AG578,2)*1.2),6)</f>
        <v>0</v>
      </c>
      <c r="DD578" t="s">
        <v>3</v>
      </c>
      <c r="DE578" t="s">
        <v>3</v>
      </c>
      <c r="DF578">
        <f t="shared" si="309"/>
        <v>0</v>
      </c>
      <c r="DG578">
        <f>ROUND(ROUND(AF578*AJ578,2)*CX578,2)</f>
        <v>5784.32</v>
      </c>
      <c r="DH578">
        <f t="shared" si="299"/>
        <v>0</v>
      </c>
      <c r="DI578">
        <f t="shared" si="317"/>
        <v>0</v>
      </c>
      <c r="DJ578">
        <f>DG578</f>
        <v>5784.32</v>
      </c>
      <c r="DK578">
        <v>0</v>
      </c>
      <c r="DL578" t="s">
        <v>3</v>
      </c>
      <c r="DM578">
        <v>0</v>
      </c>
      <c r="DN578" t="s">
        <v>3</v>
      </c>
      <c r="DO578">
        <v>0</v>
      </c>
    </row>
    <row r="579" spans="1:119" x14ac:dyDescent="0.25">
      <c r="A579">
        <f>ROW(Source!A1254)</f>
        <v>1254</v>
      </c>
      <c r="B579">
        <v>55890823</v>
      </c>
      <c r="C579">
        <v>55891376</v>
      </c>
      <c r="D579">
        <v>55490209</v>
      </c>
      <c r="E579">
        <v>1</v>
      </c>
      <c r="F579">
        <v>1</v>
      </c>
      <c r="G579">
        <v>1081</v>
      </c>
      <c r="H579">
        <v>2</v>
      </c>
      <c r="I579" t="s">
        <v>1555</v>
      </c>
      <c r="J579" t="s">
        <v>1556</v>
      </c>
      <c r="K579" t="s">
        <v>1557</v>
      </c>
      <c r="L579">
        <v>1368</v>
      </c>
      <c r="N579">
        <v>1011</v>
      </c>
      <c r="O579" t="s">
        <v>1558</v>
      </c>
      <c r="P579" t="s">
        <v>1558</v>
      </c>
      <c r="Q579">
        <v>1</v>
      </c>
      <c r="W579">
        <v>0</v>
      </c>
      <c r="X579">
        <v>874612079</v>
      </c>
      <c r="Y579">
        <f>(AT579*1.2)</f>
        <v>0.27600000000000002</v>
      </c>
      <c r="AA579">
        <v>0</v>
      </c>
      <c r="AB579">
        <v>1485.19</v>
      </c>
      <c r="AC579">
        <v>744.56</v>
      </c>
      <c r="AD579">
        <v>0</v>
      </c>
      <c r="AE579">
        <v>0</v>
      </c>
      <c r="AF579">
        <v>83.1</v>
      </c>
      <c r="AG579">
        <v>12.62</v>
      </c>
      <c r="AH579">
        <v>0</v>
      </c>
      <c r="AI579">
        <v>1</v>
      </c>
      <c r="AJ579">
        <v>17.07</v>
      </c>
      <c r="AK579">
        <v>56.35</v>
      </c>
      <c r="AL579">
        <v>1</v>
      </c>
      <c r="AM579">
        <v>2</v>
      </c>
      <c r="AN579">
        <v>0</v>
      </c>
      <c r="AO579">
        <v>1</v>
      </c>
      <c r="AP579">
        <v>1</v>
      </c>
      <c r="AQ579">
        <v>0</v>
      </c>
      <c r="AR579">
        <v>0</v>
      </c>
      <c r="AS579" t="s">
        <v>3</v>
      </c>
      <c r="AT579">
        <v>0.23</v>
      </c>
      <c r="AU579" t="s">
        <v>42</v>
      </c>
      <c r="AV579">
        <v>0</v>
      </c>
      <c r="AW579">
        <v>2</v>
      </c>
      <c r="AX579">
        <v>55891433</v>
      </c>
      <c r="AY579">
        <v>1</v>
      </c>
      <c r="AZ579">
        <v>0</v>
      </c>
      <c r="BA579">
        <v>690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CV579">
        <v>0</v>
      </c>
      <c r="CW579">
        <f>ROUND(Y579*Source!I1254*DO579,9)</f>
        <v>32.915483999999999</v>
      </c>
      <c r="CX579">
        <f>ROUND(Y579*Source!I1254,9)</f>
        <v>2.6082000000000001</v>
      </c>
      <c r="CY579">
        <f>AB579</f>
        <v>1485.19</v>
      </c>
      <c r="CZ579">
        <f>AF579</f>
        <v>83.1</v>
      </c>
      <c r="DA579">
        <f>AJ579</f>
        <v>17.07</v>
      </c>
      <c r="DB579">
        <f>ROUND((ROUND(AT579*CZ579,2)*1.2),6)</f>
        <v>22.931999999999999</v>
      </c>
      <c r="DC579">
        <f>ROUND((ROUND(AT579*AG579,2)*1.2),6)</f>
        <v>3.48</v>
      </c>
      <c r="DD579" t="s">
        <v>3</v>
      </c>
      <c r="DE579" t="s">
        <v>3</v>
      </c>
      <c r="DF579">
        <f t="shared" si="309"/>
        <v>0</v>
      </c>
      <c r="DG579">
        <f>ROUND(ROUND(AF579*AJ579,2)*CX579,2)</f>
        <v>3699.78</v>
      </c>
      <c r="DH579">
        <f>ROUND(ROUND(AG579*AK579,2)*CX579,2)</f>
        <v>1854.8</v>
      </c>
      <c r="DI579">
        <f t="shared" si="317"/>
        <v>0</v>
      </c>
      <c r="DJ579">
        <f>DG579</f>
        <v>3699.78</v>
      </c>
      <c r="DK579">
        <v>0</v>
      </c>
      <c r="DL579" t="s">
        <v>1559</v>
      </c>
      <c r="DM579">
        <v>0</v>
      </c>
      <c r="DN579" t="s">
        <v>1554</v>
      </c>
      <c r="DO579">
        <v>12.62</v>
      </c>
    </row>
    <row r="580" spans="1:119" x14ac:dyDescent="0.25">
      <c r="A580">
        <f>ROW(Source!A1254)</f>
        <v>1254</v>
      </c>
      <c r="B580">
        <v>55890823</v>
      </c>
      <c r="C580">
        <v>55891376</v>
      </c>
      <c r="D580">
        <v>55490330</v>
      </c>
      <c r="E580">
        <v>1</v>
      </c>
      <c r="F580">
        <v>1</v>
      </c>
      <c r="G580">
        <v>1081</v>
      </c>
      <c r="H580">
        <v>2</v>
      </c>
      <c r="I580" t="s">
        <v>1586</v>
      </c>
      <c r="J580" t="s">
        <v>1587</v>
      </c>
      <c r="K580" t="s">
        <v>1588</v>
      </c>
      <c r="L580">
        <v>1368</v>
      </c>
      <c r="N580">
        <v>1011</v>
      </c>
      <c r="O580" t="s">
        <v>1558</v>
      </c>
      <c r="P580" t="s">
        <v>1558</v>
      </c>
      <c r="Q580">
        <v>1</v>
      </c>
      <c r="W580">
        <v>0</v>
      </c>
      <c r="X580">
        <v>-2083101341</v>
      </c>
      <c r="Y580">
        <f>(AT580*1.2)</f>
        <v>6.323999999999999</v>
      </c>
      <c r="AA580">
        <v>0</v>
      </c>
      <c r="AB580">
        <v>7.92</v>
      </c>
      <c r="AC580">
        <v>0</v>
      </c>
      <c r="AD580">
        <v>0</v>
      </c>
      <c r="AE580">
        <v>0</v>
      </c>
      <c r="AF580">
        <v>0.8</v>
      </c>
      <c r="AG580">
        <v>0</v>
      </c>
      <c r="AH580">
        <v>0</v>
      </c>
      <c r="AI580">
        <v>1</v>
      </c>
      <c r="AJ580">
        <v>9.4600000000000009</v>
      </c>
      <c r="AK580">
        <v>1</v>
      </c>
      <c r="AL580">
        <v>1</v>
      </c>
      <c r="AM580">
        <v>2</v>
      </c>
      <c r="AN580">
        <v>0</v>
      </c>
      <c r="AO580">
        <v>1</v>
      </c>
      <c r="AP580">
        <v>1</v>
      </c>
      <c r="AQ580">
        <v>0</v>
      </c>
      <c r="AR580">
        <v>0</v>
      </c>
      <c r="AS580" t="s">
        <v>3</v>
      </c>
      <c r="AT580">
        <v>5.27</v>
      </c>
      <c r="AU580" t="s">
        <v>42</v>
      </c>
      <c r="AV580">
        <v>0</v>
      </c>
      <c r="AW580">
        <v>2</v>
      </c>
      <c r="AX580">
        <v>55891434</v>
      </c>
      <c r="AY580">
        <v>1</v>
      </c>
      <c r="AZ580">
        <v>0</v>
      </c>
      <c r="BA580">
        <v>691</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CV580">
        <v>0</v>
      </c>
      <c r="CW580">
        <f>ROUND(Y580*Source!I1254*DO580,9)</f>
        <v>0</v>
      </c>
      <c r="CX580">
        <f>ROUND(Y580*Source!I1254,9)</f>
        <v>59.761800000000001</v>
      </c>
      <c r="CY580">
        <f>AB580</f>
        <v>7.92</v>
      </c>
      <c r="CZ580">
        <f>AF580</f>
        <v>0.8</v>
      </c>
      <c r="DA580">
        <f>AJ580</f>
        <v>9.4600000000000009</v>
      </c>
      <c r="DB580">
        <f>ROUND((ROUND(AT580*CZ580,2)*1.2),6)</f>
        <v>5.0640000000000001</v>
      </c>
      <c r="DC580">
        <f>ROUND((ROUND(AT580*AG580,2)*1.2),6)</f>
        <v>0</v>
      </c>
      <c r="DD580" t="s">
        <v>3</v>
      </c>
      <c r="DE580" t="s">
        <v>3</v>
      </c>
      <c r="DF580">
        <f t="shared" si="309"/>
        <v>0</v>
      </c>
      <c r="DG580">
        <f>ROUND(ROUND(AF580*AJ580,2)*CX580,2)</f>
        <v>452.4</v>
      </c>
      <c r="DH580">
        <f t="shared" ref="DH580:DH596" si="318">ROUND(ROUND(AG580,2)*CX580,2)</f>
        <v>0</v>
      </c>
      <c r="DI580">
        <f t="shared" si="317"/>
        <v>0</v>
      </c>
      <c r="DJ580">
        <f>DG580</f>
        <v>452.4</v>
      </c>
      <c r="DK580">
        <v>0</v>
      </c>
      <c r="DL580" t="s">
        <v>3</v>
      </c>
      <c r="DM580">
        <v>0</v>
      </c>
      <c r="DN580" t="s">
        <v>3</v>
      </c>
      <c r="DO580">
        <v>0</v>
      </c>
    </row>
    <row r="581" spans="1:119" x14ac:dyDescent="0.25">
      <c r="A581">
        <f>ROW(Source!A1254)</f>
        <v>1254</v>
      </c>
      <c r="B581">
        <v>55890823</v>
      </c>
      <c r="C581">
        <v>55891376</v>
      </c>
      <c r="D581">
        <v>55460380</v>
      </c>
      <c r="E581">
        <v>1</v>
      </c>
      <c r="F581">
        <v>1</v>
      </c>
      <c r="G581">
        <v>1081</v>
      </c>
      <c r="H581">
        <v>3</v>
      </c>
      <c r="I581" t="s">
        <v>1598</v>
      </c>
      <c r="J581" t="s">
        <v>1599</v>
      </c>
      <c r="K581" t="s">
        <v>1600</v>
      </c>
      <c r="L581">
        <v>1348</v>
      </c>
      <c r="N581">
        <v>1009</v>
      </c>
      <c r="O581" t="s">
        <v>1092</v>
      </c>
      <c r="P581" t="s">
        <v>1092</v>
      </c>
      <c r="Q581">
        <v>1000</v>
      </c>
      <c r="W581">
        <v>0</v>
      </c>
      <c r="X581">
        <v>277309194</v>
      </c>
      <c r="Y581">
        <f t="shared" ref="Y581:Y586" si="319">(AT581*1)</f>
        <v>3.0000000000000001E-3</v>
      </c>
      <c r="AA581">
        <v>141233.74</v>
      </c>
      <c r="AB581">
        <v>0</v>
      </c>
      <c r="AC581">
        <v>0</v>
      </c>
      <c r="AD581">
        <v>0</v>
      </c>
      <c r="AE581">
        <v>8590.86</v>
      </c>
      <c r="AF581">
        <v>0</v>
      </c>
      <c r="AG581">
        <v>0</v>
      </c>
      <c r="AH581">
        <v>0</v>
      </c>
      <c r="AI581">
        <v>16.440000000000001</v>
      </c>
      <c r="AJ581">
        <v>1</v>
      </c>
      <c r="AK581">
        <v>1</v>
      </c>
      <c r="AL581">
        <v>1</v>
      </c>
      <c r="AM581">
        <v>2</v>
      </c>
      <c r="AN581">
        <v>0</v>
      </c>
      <c r="AO581">
        <v>1</v>
      </c>
      <c r="AP581">
        <v>1</v>
      </c>
      <c r="AQ581">
        <v>0</v>
      </c>
      <c r="AR581">
        <v>0</v>
      </c>
      <c r="AS581" t="s">
        <v>3</v>
      </c>
      <c r="AT581">
        <v>3.0000000000000001E-3</v>
      </c>
      <c r="AU581" t="s">
        <v>22</v>
      </c>
      <c r="AV581">
        <v>0</v>
      </c>
      <c r="AW581">
        <v>2</v>
      </c>
      <c r="AX581">
        <v>55891435</v>
      </c>
      <c r="AY581">
        <v>1</v>
      </c>
      <c r="AZ581">
        <v>0</v>
      </c>
      <c r="BA581">
        <v>692</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CV581">
        <v>0</v>
      </c>
      <c r="CW581">
        <v>0</v>
      </c>
      <c r="CX581">
        <f>ROUND(Y581*Source!I1254,9)</f>
        <v>2.835E-2</v>
      </c>
      <c r="CY581">
        <f t="shared" ref="CY581:CY586" si="320">AA581</f>
        <v>141233.74</v>
      </c>
      <c r="CZ581">
        <f t="shared" ref="CZ581:CZ586" si="321">AE581</f>
        <v>8590.86</v>
      </c>
      <c r="DA581">
        <f t="shared" ref="DA581:DA586" si="322">AI581</f>
        <v>16.440000000000001</v>
      </c>
      <c r="DB581">
        <f t="shared" ref="DB581:DB586" si="323">ROUND((ROUND(AT581*CZ581,2)*1),6)</f>
        <v>25.77</v>
      </c>
      <c r="DC581">
        <f t="shared" ref="DC581:DC586" si="324">ROUND((ROUND(AT581*AG581,2)*1),6)</f>
        <v>0</v>
      </c>
      <c r="DD581" t="s">
        <v>3</v>
      </c>
      <c r="DE581" t="s">
        <v>3</v>
      </c>
      <c r="DF581">
        <f t="shared" ref="DF581:DF586" si="325">ROUND(ROUND(AE581*AI581,2)*CX581,2)</f>
        <v>4003.98</v>
      </c>
      <c r="DG581">
        <f t="shared" ref="DG581:DG596" si="326">ROUND(ROUND(AF581,2)*CX581,2)</f>
        <v>0</v>
      </c>
      <c r="DH581">
        <f t="shared" si="318"/>
        <v>0</v>
      </c>
      <c r="DI581">
        <f t="shared" si="317"/>
        <v>0</v>
      </c>
      <c r="DJ581">
        <f t="shared" ref="DJ581:DJ586" si="327">DF581</f>
        <v>4003.98</v>
      </c>
      <c r="DK581">
        <v>0</v>
      </c>
      <c r="DL581" t="s">
        <v>3</v>
      </c>
      <c r="DM581">
        <v>0</v>
      </c>
      <c r="DN581" t="s">
        <v>3</v>
      </c>
      <c r="DO581">
        <v>0</v>
      </c>
    </row>
    <row r="582" spans="1:119" x14ac:dyDescent="0.25">
      <c r="A582">
        <f>ROW(Source!A1254)</f>
        <v>1254</v>
      </c>
      <c r="B582">
        <v>55890823</v>
      </c>
      <c r="C582">
        <v>55891376</v>
      </c>
      <c r="D582">
        <v>55460882</v>
      </c>
      <c r="E582">
        <v>1</v>
      </c>
      <c r="F582">
        <v>1</v>
      </c>
      <c r="G582">
        <v>1081</v>
      </c>
      <c r="H582">
        <v>3</v>
      </c>
      <c r="I582" t="s">
        <v>1628</v>
      </c>
      <c r="J582" t="s">
        <v>1629</v>
      </c>
      <c r="K582" t="s">
        <v>1630</v>
      </c>
      <c r="L582">
        <v>1348</v>
      </c>
      <c r="N582">
        <v>1009</v>
      </c>
      <c r="O582" t="s">
        <v>1092</v>
      </c>
      <c r="P582" t="s">
        <v>1092</v>
      </c>
      <c r="Q582">
        <v>1000</v>
      </c>
      <c r="W582">
        <v>0</v>
      </c>
      <c r="X582">
        <v>-1448166212</v>
      </c>
      <c r="Y582">
        <f t="shared" si="319"/>
        <v>5.8E-4</v>
      </c>
      <c r="AA582">
        <v>109175.63</v>
      </c>
      <c r="AB582">
        <v>0</v>
      </c>
      <c r="AC582">
        <v>0</v>
      </c>
      <c r="AD582">
        <v>0</v>
      </c>
      <c r="AE582">
        <v>14327.51</v>
      </c>
      <c r="AF582">
        <v>0</v>
      </c>
      <c r="AG582">
        <v>0</v>
      </c>
      <c r="AH582">
        <v>0</v>
      </c>
      <c r="AI582">
        <v>7.62</v>
      </c>
      <c r="AJ582">
        <v>1</v>
      </c>
      <c r="AK582">
        <v>1</v>
      </c>
      <c r="AL582">
        <v>1</v>
      </c>
      <c r="AM582">
        <v>2</v>
      </c>
      <c r="AN582">
        <v>0</v>
      </c>
      <c r="AO582">
        <v>1</v>
      </c>
      <c r="AP582">
        <v>1</v>
      </c>
      <c r="AQ582">
        <v>0</v>
      </c>
      <c r="AR582">
        <v>0</v>
      </c>
      <c r="AS582" t="s">
        <v>3</v>
      </c>
      <c r="AT582">
        <v>5.8E-4</v>
      </c>
      <c r="AU582" t="s">
        <v>22</v>
      </c>
      <c r="AV582">
        <v>0</v>
      </c>
      <c r="AW582">
        <v>2</v>
      </c>
      <c r="AX582">
        <v>55891436</v>
      </c>
      <c r="AY582">
        <v>1</v>
      </c>
      <c r="AZ582">
        <v>0</v>
      </c>
      <c r="BA582">
        <v>693</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CV582">
        <v>0</v>
      </c>
      <c r="CW582">
        <v>0</v>
      </c>
      <c r="CX582">
        <f>ROUND(Y582*Source!I1254,9)</f>
        <v>5.4809999999999998E-3</v>
      </c>
      <c r="CY582">
        <f t="shared" si="320"/>
        <v>109175.63</v>
      </c>
      <c r="CZ582">
        <f t="shared" si="321"/>
        <v>14327.51</v>
      </c>
      <c r="DA582">
        <f t="shared" si="322"/>
        <v>7.62</v>
      </c>
      <c r="DB582">
        <f t="shared" si="323"/>
        <v>8.31</v>
      </c>
      <c r="DC582">
        <f t="shared" si="324"/>
        <v>0</v>
      </c>
      <c r="DD582" t="s">
        <v>3</v>
      </c>
      <c r="DE582" t="s">
        <v>3</v>
      </c>
      <c r="DF582">
        <f t="shared" si="325"/>
        <v>598.39</v>
      </c>
      <c r="DG582">
        <f t="shared" si="326"/>
        <v>0</v>
      </c>
      <c r="DH582">
        <f t="shared" si="318"/>
        <v>0</v>
      </c>
      <c r="DI582">
        <f t="shared" si="317"/>
        <v>0</v>
      </c>
      <c r="DJ582">
        <f t="shared" si="327"/>
        <v>598.39</v>
      </c>
      <c r="DK582">
        <v>0</v>
      </c>
      <c r="DL582" t="s">
        <v>3</v>
      </c>
      <c r="DM582">
        <v>0</v>
      </c>
      <c r="DN582" t="s">
        <v>3</v>
      </c>
      <c r="DO582">
        <v>0</v>
      </c>
    </row>
    <row r="583" spans="1:119" x14ac:dyDescent="0.25">
      <c r="A583">
        <f>ROW(Source!A1254)</f>
        <v>1254</v>
      </c>
      <c r="B583">
        <v>55890823</v>
      </c>
      <c r="C583">
        <v>55891376</v>
      </c>
      <c r="D583">
        <v>55459404</v>
      </c>
      <c r="E583">
        <v>1</v>
      </c>
      <c r="F583">
        <v>1</v>
      </c>
      <c r="G583">
        <v>1081</v>
      </c>
      <c r="H583">
        <v>3</v>
      </c>
      <c r="I583" t="s">
        <v>1631</v>
      </c>
      <c r="J583" t="s">
        <v>1632</v>
      </c>
      <c r="K583" t="s">
        <v>1633</v>
      </c>
      <c r="L583">
        <v>1346</v>
      </c>
      <c r="N583">
        <v>1009</v>
      </c>
      <c r="O583" t="s">
        <v>222</v>
      </c>
      <c r="P583" t="s">
        <v>222</v>
      </c>
      <c r="Q583">
        <v>1</v>
      </c>
      <c r="W583">
        <v>0</v>
      </c>
      <c r="X583">
        <v>669791865</v>
      </c>
      <c r="Y583">
        <f t="shared" si="319"/>
        <v>0.55000000000000004</v>
      </c>
      <c r="AA583">
        <v>158.82</v>
      </c>
      <c r="AB583">
        <v>0</v>
      </c>
      <c r="AC583">
        <v>0</v>
      </c>
      <c r="AD583">
        <v>0</v>
      </c>
      <c r="AE583">
        <v>73.53</v>
      </c>
      <c r="AF583">
        <v>0</v>
      </c>
      <c r="AG583">
        <v>0</v>
      </c>
      <c r="AH583">
        <v>0</v>
      </c>
      <c r="AI583">
        <v>2.16</v>
      </c>
      <c r="AJ583">
        <v>1</v>
      </c>
      <c r="AK583">
        <v>1</v>
      </c>
      <c r="AL583">
        <v>1</v>
      </c>
      <c r="AM583">
        <v>2</v>
      </c>
      <c r="AN583">
        <v>0</v>
      </c>
      <c r="AO583">
        <v>1</v>
      </c>
      <c r="AP583">
        <v>1</v>
      </c>
      <c r="AQ583">
        <v>0</v>
      </c>
      <c r="AR583">
        <v>0</v>
      </c>
      <c r="AS583" t="s">
        <v>3</v>
      </c>
      <c r="AT583">
        <v>0.55000000000000004</v>
      </c>
      <c r="AU583" t="s">
        <v>22</v>
      </c>
      <c r="AV583">
        <v>0</v>
      </c>
      <c r="AW583">
        <v>2</v>
      </c>
      <c r="AX583">
        <v>55891437</v>
      </c>
      <c r="AY583">
        <v>1</v>
      </c>
      <c r="AZ583">
        <v>0</v>
      </c>
      <c r="BA583">
        <v>694</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CV583">
        <v>0</v>
      </c>
      <c r="CW583">
        <v>0</v>
      </c>
      <c r="CX583">
        <f>ROUND(Y583*Source!I1254,9)</f>
        <v>5.1974999999999998</v>
      </c>
      <c r="CY583">
        <f t="shared" si="320"/>
        <v>158.82</v>
      </c>
      <c r="CZ583">
        <f t="shared" si="321"/>
        <v>73.53</v>
      </c>
      <c r="DA583">
        <f t="shared" si="322"/>
        <v>2.16</v>
      </c>
      <c r="DB583">
        <f t="shared" si="323"/>
        <v>40.44</v>
      </c>
      <c r="DC583">
        <f t="shared" si="324"/>
        <v>0</v>
      </c>
      <c r="DD583" t="s">
        <v>3</v>
      </c>
      <c r="DE583" t="s">
        <v>3</v>
      </c>
      <c r="DF583">
        <f t="shared" si="325"/>
        <v>825.47</v>
      </c>
      <c r="DG583">
        <f t="shared" si="326"/>
        <v>0</v>
      </c>
      <c r="DH583">
        <f t="shared" si="318"/>
        <v>0</v>
      </c>
      <c r="DI583">
        <f t="shared" si="317"/>
        <v>0</v>
      </c>
      <c r="DJ583">
        <f t="shared" si="327"/>
        <v>825.47</v>
      </c>
      <c r="DK583">
        <v>0</v>
      </c>
      <c r="DL583" t="s">
        <v>3</v>
      </c>
      <c r="DM583">
        <v>0</v>
      </c>
      <c r="DN583" t="s">
        <v>3</v>
      </c>
      <c r="DO583">
        <v>0</v>
      </c>
    </row>
    <row r="584" spans="1:119" x14ac:dyDescent="0.25">
      <c r="A584">
        <f>ROW(Source!A1254)</f>
        <v>1254</v>
      </c>
      <c r="B584">
        <v>55890823</v>
      </c>
      <c r="C584">
        <v>55891376</v>
      </c>
      <c r="D584">
        <v>55466001</v>
      </c>
      <c r="E584">
        <v>1</v>
      </c>
      <c r="F584">
        <v>1</v>
      </c>
      <c r="G584">
        <v>1081</v>
      </c>
      <c r="H584">
        <v>3</v>
      </c>
      <c r="I584" t="s">
        <v>1090</v>
      </c>
      <c r="J584" t="s">
        <v>1093</v>
      </c>
      <c r="K584" t="s">
        <v>1091</v>
      </c>
      <c r="L584">
        <v>1348</v>
      </c>
      <c r="N584">
        <v>1009</v>
      </c>
      <c r="O584" t="s">
        <v>1092</v>
      </c>
      <c r="P584" t="s">
        <v>1092</v>
      </c>
      <c r="Q584">
        <v>1000</v>
      </c>
      <c r="W584">
        <v>0</v>
      </c>
      <c r="X584">
        <v>-1473174696</v>
      </c>
      <c r="Y584">
        <f t="shared" si="319"/>
        <v>6.8999999999999997E-4</v>
      </c>
      <c r="AA584">
        <v>165755.68</v>
      </c>
      <c r="AB584">
        <v>0</v>
      </c>
      <c r="AC584">
        <v>0</v>
      </c>
      <c r="AD584">
        <v>0</v>
      </c>
      <c r="AE584">
        <v>33827.69</v>
      </c>
      <c r="AF584">
        <v>0</v>
      </c>
      <c r="AG584">
        <v>0</v>
      </c>
      <c r="AH584">
        <v>0</v>
      </c>
      <c r="AI584">
        <v>4.9000000000000004</v>
      </c>
      <c r="AJ584">
        <v>1</v>
      </c>
      <c r="AK584">
        <v>1</v>
      </c>
      <c r="AL584">
        <v>1</v>
      </c>
      <c r="AM584">
        <v>0</v>
      </c>
      <c r="AN584">
        <v>0</v>
      </c>
      <c r="AO584">
        <v>0</v>
      </c>
      <c r="AP584">
        <v>1</v>
      </c>
      <c r="AQ584">
        <v>0</v>
      </c>
      <c r="AR584">
        <v>0</v>
      </c>
      <c r="AS584" t="s">
        <v>3</v>
      </c>
      <c r="AT584">
        <v>6.8999999999999997E-4</v>
      </c>
      <c r="AU584" t="s">
        <v>22</v>
      </c>
      <c r="AV584">
        <v>0</v>
      </c>
      <c r="AW584">
        <v>1</v>
      </c>
      <c r="AX584">
        <v>-1</v>
      </c>
      <c r="AY584">
        <v>0</v>
      </c>
      <c r="AZ584">
        <v>0</v>
      </c>
      <c r="BA584" t="s">
        <v>3</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CV584">
        <v>0</v>
      </c>
      <c r="CW584">
        <v>0</v>
      </c>
      <c r="CX584">
        <f>ROUND(Y584*Source!I1254,9)</f>
        <v>6.5205000000000003E-3</v>
      </c>
      <c r="CY584">
        <f t="shared" si="320"/>
        <v>165755.68</v>
      </c>
      <c r="CZ584">
        <f t="shared" si="321"/>
        <v>33827.69</v>
      </c>
      <c r="DA584">
        <f t="shared" si="322"/>
        <v>4.9000000000000004</v>
      </c>
      <c r="DB584">
        <f t="shared" si="323"/>
        <v>23.34</v>
      </c>
      <c r="DC584">
        <f t="shared" si="324"/>
        <v>0</v>
      </c>
      <c r="DD584" t="s">
        <v>3</v>
      </c>
      <c r="DE584" t="s">
        <v>3</v>
      </c>
      <c r="DF584">
        <f t="shared" si="325"/>
        <v>1080.81</v>
      </c>
      <c r="DG584">
        <f t="shared" si="326"/>
        <v>0</v>
      </c>
      <c r="DH584">
        <f t="shared" si="318"/>
        <v>0</v>
      </c>
      <c r="DI584">
        <f t="shared" si="317"/>
        <v>0</v>
      </c>
      <c r="DJ584">
        <f t="shared" si="327"/>
        <v>1080.81</v>
      </c>
      <c r="DK584">
        <v>0</v>
      </c>
      <c r="DL584" t="s">
        <v>3</v>
      </c>
      <c r="DM584">
        <v>0</v>
      </c>
      <c r="DN584" t="s">
        <v>3</v>
      </c>
      <c r="DO584">
        <v>0</v>
      </c>
    </row>
    <row r="585" spans="1:119" x14ac:dyDescent="0.25">
      <c r="A585">
        <f>ROW(Source!A1254)</f>
        <v>1254</v>
      </c>
      <c r="B585">
        <v>55890823</v>
      </c>
      <c r="C585">
        <v>55891376</v>
      </c>
      <c r="D585">
        <v>55482445</v>
      </c>
      <c r="E585">
        <v>1</v>
      </c>
      <c r="F585">
        <v>1</v>
      </c>
      <c r="G585">
        <v>1081</v>
      </c>
      <c r="H585">
        <v>3</v>
      </c>
      <c r="I585" t="s">
        <v>1429</v>
      </c>
      <c r="J585" t="s">
        <v>1431</v>
      </c>
      <c r="K585" t="s">
        <v>1430</v>
      </c>
      <c r="L585">
        <v>1356</v>
      </c>
      <c r="N585">
        <v>1010</v>
      </c>
      <c r="O585" t="s">
        <v>1355</v>
      </c>
      <c r="P585" t="s">
        <v>1355</v>
      </c>
      <c r="Q585">
        <v>1000</v>
      </c>
      <c r="W585">
        <v>0</v>
      </c>
      <c r="X585">
        <v>-285397556</v>
      </c>
      <c r="Y585">
        <f t="shared" si="319"/>
        <v>0.22</v>
      </c>
      <c r="AA585">
        <v>1040.96</v>
      </c>
      <c r="AB585">
        <v>0</v>
      </c>
      <c r="AC585">
        <v>0</v>
      </c>
      <c r="AD585">
        <v>0</v>
      </c>
      <c r="AE585">
        <v>294.89</v>
      </c>
      <c r="AF585">
        <v>0</v>
      </c>
      <c r="AG585">
        <v>0</v>
      </c>
      <c r="AH585">
        <v>0</v>
      </c>
      <c r="AI585">
        <v>3.53</v>
      </c>
      <c r="AJ585">
        <v>1</v>
      </c>
      <c r="AK585">
        <v>1</v>
      </c>
      <c r="AL585">
        <v>1</v>
      </c>
      <c r="AM585">
        <v>0</v>
      </c>
      <c r="AN585">
        <v>0</v>
      </c>
      <c r="AO585">
        <v>0</v>
      </c>
      <c r="AP585">
        <v>1</v>
      </c>
      <c r="AQ585">
        <v>0</v>
      </c>
      <c r="AR585">
        <v>0</v>
      </c>
      <c r="AS585" t="s">
        <v>3</v>
      </c>
      <c r="AT585">
        <v>0.22</v>
      </c>
      <c r="AU585" t="s">
        <v>22</v>
      </c>
      <c r="AV585">
        <v>0</v>
      </c>
      <c r="AW585">
        <v>1</v>
      </c>
      <c r="AX585">
        <v>-1</v>
      </c>
      <c r="AY585">
        <v>0</v>
      </c>
      <c r="AZ585">
        <v>0</v>
      </c>
      <c r="BA585" t="s">
        <v>3</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CV585">
        <v>0</v>
      </c>
      <c r="CW585">
        <v>0</v>
      </c>
      <c r="CX585">
        <f>ROUND(Y585*Source!I1254,9)</f>
        <v>2.0790000000000002</v>
      </c>
      <c r="CY585">
        <f t="shared" si="320"/>
        <v>1040.96</v>
      </c>
      <c r="CZ585">
        <f t="shared" si="321"/>
        <v>294.89</v>
      </c>
      <c r="DA585">
        <f t="shared" si="322"/>
        <v>3.53</v>
      </c>
      <c r="DB585">
        <f t="shared" si="323"/>
        <v>64.88</v>
      </c>
      <c r="DC585">
        <f t="shared" si="324"/>
        <v>0</v>
      </c>
      <c r="DD585" t="s">
        <v>3</v>
      </c>
      <c r="DE585" t="s">
        <v>3</v>
      </c>
      <c r="DF585">
        <f t="shared" si="325"/>
        <v>2164.16</v>
      </c>
      <c r="DG585">
        <f t="shared" si="326"/>
        <v>0</v>
      </c>
      <c r="DH585">
        <f t="shared" si="318"/>
        <v>0</v>
      </c>
      <c r="DI585">
        <f t="shared" si="317"/>
        <v>0</v>
      </c>
      <c r="DJ585">
        <f t="shared" si="327"/>
        <v>2164.16</v>
      </c>
      <c r="DK585">
        <v>0</v>
      </c>
      <c r="DL585" t="s">
        <v>3</v>
      </c>
      <c r="DM585">
        <v>0</v>
      </c>
      <c r="DN585" t="s">
        <v>3</v>
      </c>
      <c r="DO585">
        <v>0</v>
      </c>
    </row>
    <row r="586" spans="1:119" x14ac:dyDescent="0.25">
      <c r="A586">
        <f>ROW(Source!A1254)</f>
        <v>1254</v>
      </c>
      <c r="B586">
        <v>55890823</v>
      </c>
      <c r="C586">
        <v>55891376</v>
      </c>
      <c r="D586">
        <v>55482614</v>
      </c>
      <c r="E586">
        <v>1</v>
      </c>
      <c r="F586">
        <v>1</v>
      </c>
      <c r="G586">
        <v>1081</v>
      </c>
      <c r="H586">
        <v>3</v>
      </c>
      <c r="I586" t="s">
        <v>1634</v>
      </c>
      <c r="J586" t="s">
        <v>1635</v>
      </c>
      <c r="K586" t="s">
        <v>1636</v>
      </c>
      <c r="L586">
        <v>1355</v>
      </c>
      <c r="N586">
        <v>1010</v>
      </c>
      <c r="O586" t="s">
        <v>40</v>
      </c>
      <c r="P586" t="s">
        <v>40</v>
      </c>
      <c r="Q586">
        <v>100</v>
      </c>
      <c r="W586">
        <v>0</v>
      </c>
      <c r="X586">
        <v>-1747219598</v>
      </c>
      <c r="Y586">
        <f t="shared" si="319"/>
        <v>2.2000000000000002</v>
      </c>
      <c r="AA586">
        <v>2340.7800000000002</v>
      </c>
      <c r="AB586">
        <v>0</v>
      </c>
      <c r="AC586">
        <v>0</v>
      </c>
      <c r="AD586">
        <v>0</v>
      </c>
      <c r="AE586">
        <v>323.76</v>
      </c>
      <c r="AF586">
        <v>0</v>
      </c>
      <c r="AG586">
        <v>0</v>
      </c>
      <c r="AH586">
        <v>0</v>
      </c>
      <c r="AI586">
        <v>7.23</v>
      </c>
      <c r="AJ586">
        <v>1</v>
      </c>
      <c r="AK586">
        <v>1</v>
      </c>
      <c r="AL586">
        <v>1</v>
      </c>
      <c r="AM586">
        <v>2</v>
      </c>
      <c r="AN586">
        <v>0</v>
      </c>
      <c r="AO586">
        <v>1</v>
      </c>
      <c r="AP586">
        <v>1</v>
      </c>
      <c r="AQ586">
        <v>0</v>
      </c>
      <c r="AR586">
        <v>0</v>
      </c>
      <c r="AS586" t="s">
        <v>3</v>
      </c>
      <c r="AT586">
        <v>2.2000000000000002</v>
      </c>
      <c r="AU586" t="s">
        <v>22</v>
      </c>
      <c r="AV586">
        <v>0</v>
      </c>
      <c r="AW586">
        <v>2</v>
      </c>
      <c r="AX586">
        <v>55891438</v>
      </c>
      <c r="AY586">
        <v>1</v>
      </c>
      <c r="AZ586">
        <v>0</v>
      </c>
      <c r="BA586">
        <v>695</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CV586">
        <v>0</v>
      </c>
      <c r="CW586">
        <v>0</v>
      </c>
      <c r="CX586">
        <f>ROUND(Y586*Source!I1254,9)</f>
        <v>20.79</v>
      </c>
      <c r="CY586">
        <f t="shared" si="320"/>
        <v>2340.7800000000002</v>
      </c>
      <c r="CZ586">
        <f t="shared" si="321"/>
        <v>323.76</v>
      </c>
      <c r="DA586">
        <f t="shared" si="322"/>
        <v>7.23</v>
      </c>
      <c r="DB586">
        <f t="shared" si="323"/>
        <v>712.27</v>
      </c>
      <c r="DC586">
        <f t="shared" si="324"/>
        <v>0</v>
      </c>
      <c r="DD586" t="s">
        <v>3</v>
      </c>
      <c r="DE586" t="s">
        <v>3</v>
      </c>
      <c r="DF586">
        <f t="shared" si="325"/>
        <v>48664.82</v>
      </c>
      <c r="DG586">
        <f t="shared" si="326"/>
        <v>0</v>
      </c>
      <c r="DH586">
        <f t="shared" si="318"/>
        <v>0</v>
      </c>
      <c r="DI586">
        <f t="shared" si="317"/>
        <v>0</v>
      </c>
      <c r="DJ586">
        <f t="shared" si="327"/>
        <v>48664.82</v>
      </c>
      <c r="DK586">
        <v>0</v>
      </c>
      <c r="DL586" t="s">
        <v>3</v>
      </c>
      <c r="DM586">
        <v>0</v>
      </c>
      <c r="DN586" t="s">
        <v>3</v>
      </c>
      <c r="DO586">
        <v>0</v>
      </c>
    </row>
    <row r="587" spans="1:119" x14ac:dyDescent="0.25">
      <c r="A587">
        <f>ROW(Source!A1263)</f>
        <v>1263</v>
      </c>
      <c r="B587">
        <v>54971259</v>
      </c>
      <c r="C587">
        <v>55891411</v>
      </c>
      <c r="D587">
        <v>55424304</v>
      </c>
      <c r="E587">
        <v>1081</v>
      </c>
      <c r="F587">
        <v>1</v>
      </c>
      <c r="G587">
        <v>1081</v>
      </c>
      <c r="H587">
        <v>1</v>
      </c>
      <c r="I587" t="s">
        <v>1552</v>
      </c>
      <c r="J587" t="s">
        <v>3</v>
      </c>
      <c r="K587" t="s">
        <v>1553</v>
      </c>
      <c r="L587">
        <v>1191</v>
      </c>
      <c r="N587">
        <v>1013</v>
      </c>
      <c r="O587" t="s">
        <v>1554</v>
      </c>
      <c r="P587" t="s">
        <v>1554</v>
      </c>
      <c r="Q587">
        <v>1</v>
      </c>
      <c r="W587">
        <v>0</v>
      </c>
      <c r="X587">
        <v>476480486</v>
      </c>
      <c r="Y587">
        <f>(AT587*1.2)</f>
        <v>18</v>
      </c>
      <c r="AA587">
        <v>0</v>
      </c>
      <c r="AB587">
        <v>0</v>
      </c>
      <c r="AC587">
        <v>0</v>
      </c>
      <c r="AD587">
        <v>0</v>
      </c>
      <c r="AE587">
        <v>0</v>
      </c>
      <c r="AF587">
        <v>0</v>
      </c>
      <c r="AG587">
        <v>0</v>
      </c>
      <c r="AH587">
        <v>0</v>
      </c>
      <c r="AI587">
        <v>1</v>
      </c>
      <c r="AJ587">
        <v>1</v>
      </c>
      <c r="AK587">
        <v>1</v>
      </c>
      <c r="AL587">
        <v>1</v>
      </c>
      <c r="AM587">
        <v>-2</v>
      </c>
      <c r="AN587">
        <v>0</v>
      </c>
      <c r="AO587">
        <v>1</v>
      </c>
      <c r="AP587">
        <v>1</v>
      </c>
      <c r="AQ587">
        <v>0</v>
      </c>
      <c r="AR587">
        <v>0</v>
      </c>
      <c r="AS587" t="s">
        <v>3</v>
      </c>
      <c r="AT587">
        <v>15</v>
      </c>
      <c r="AU587" t="s">
        <v>42</v>
      </c>
      <c r="AV587">
        <v>1</v>
      </c>
      <c r="AW587">
        <v>2</v>
      </c>
      <c r="AX587">
        <v>55891452</v>
      </c>
      <c r="AY587">
        <v>1</v>
      </c>
      <c r="AZ587">
        <v>0</v>
      </c>
      <c r="BA587">
        <v>699</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CU587">
        <f>ROUND(AT587*Source!I1263*AH587*AL587,2)</f>
        <v>0</v>
      </c>
      <c r="CV587">
        <f>ROUND(Y587*Source!I1263,9)</f>
        <v>111.6</v>
      </c>
      <c r="CW587">
        <v>0</v>
      </c>
      <c r="CX587">
        <f>ROUND(Y587*Source!I1263,9)</f>
        <v>111.6</v>
      </c>
      <c r="CY587">
        <f>AD587</f>
        <v>0</v>
      </c>
      <c r="CZ587">
        <f>AH587</f>
        <v>0</v>
      </c>
      <c r="DA587">
        <f>AL587</f>
        <v>1</v>
      </c>
      <c r="DB587">
        <f>ROUND((ROUND(AT587*CZ587,2)*1.2),6)</f>
        <v>0</v>
      </c>
      <c r="DC587">
        <f>ROUND((ROUND(AT587*AG587,2)*1.2),6)</f>
        <v>0</v>
      </c>
      <c r="DD587" t="s">
        <v>3</v>
      </c>
      <c r="DE587" t="s">
        <v>3</v>
      </c>
      <c r="DF587">
        <f>ROUND(ROUND(AE587,2)*CX587,2)</f>
        <v>0</v>
      </c>
      <c r="DG587">
        <f t="shared" si="326"/>
        <v>0</v>
      </c>
      <c r="DH587">
        <f t="shared" si="318"/>
        <v>0</v>
      </c>
      <c r="DI587">
        <f t="shared" si="317"/>
        <v>0</v>
      </c>
      <c r="DJ587">
        <f>DI587</f>
        <v>0</v>
      </c>
      <c r="DK587">
        <v>0</v>
      </c>
      <c r="DL587" t="s">
        <v>3</v>
      </c>
      <c r="DM587">
        <v>0</v>
      </c>
      <c r="DN587" t="s">
        <v>3</v>
      </c>
      <c r="DO587">
        <v>0</v>
      </c>
    </row>
    <row r="588" spans="1:119" x14ac:dyDescent="0.25">
      <c r="A588">
        <f>ROW(Source!A1263)</f>
        <v>1263</v>
      </c>
      <c r="B588">
        <v>54971259</v>
      </c>
      <c r="C588">
        <v>55891411</v>
      </c>
      <c r="D588">
        <v>55472837</v>
      </c>
      <c r="E588">
        <v>1</v>
      </c>
      <c r="F588">
        <v>1</v>
      </c>
      <c r="G588">
        <v>1081</v>
      </c>
      <c r="H588">
        <v>3</v>
      </c>
      <c r="I588" t="s">
        <v>923</v>
      </c>
      <c r="J588" t="s">
        <v>925</v>
      </c>
      <c r="K588" t="s">
        <v>924</v>
      </c>
      <c r="L588">
        <v>1301</v>
      </c>
      <c r="N588">
        <v>1003</v>
      </c>
      <c r="O588" t="s">
        <v>769</v>
      </c>
      <c r="P588" t="s">
        <v>769</v>
      </c>
      <c r="Q588">
        <v>1</v>
      </c>
      <c r="W588">
        <v>0</v>
      </c>
      <c r="X588">
        <v>1194371439</v>
      </c>
      <c r="Y588">
        <f>(AT588*1)</f>
        <v>102</v>
      </c>
      <c r="AA588">
        <v>3.45</v>
      </c>
      <c r="AB588">
        <v>0</v>
      </c>
      <c r="AC588">
        <v>0</v>
      </c>
      <c r="AD588">
        <v>0</v>
      </c>
      <c r="AE588">
        <v>3.45</v>
      </c>
      <c r="AF588">
        <v>0</v>
      </c>
      <c r="AG588">
        <v>0</v>
      </c>
      <c r="AH588">
        <v>0</v>
      </c>
      <c r="AI588">
        <v>1</v>
      </c>
      <c r="AJ588">
        <v>1</v>
      </c>
      <c r="AK588">
        <v>1</v>
      </c>
      <c r="AL588">
        <v>1</v>
      </c>
      <c r="AM588">
        <v>0</v>
      </c>
      <c r="AN588">
        <v>0</v>
      </c>
      <c r="AO588">
        <v>0</v>
      </c>
      <c r="AP588">
        <v>1</v>
      </c>
      <c r="AQ588">
        <v>0</v>
      </c>
      <c r="AR588">
        <v>0</v>
      </c>
      <c r="AS588" t="s">
        <v>3</v>
      </c>
      <c r="AT588">
        <v>102</v>
      </c>
      <c r="AU588" t="s">
        <v>22</v>
      </c>
      <c r="AV588">
        <v>0</v>
      </c>
      <c r="AW588">
        <v>1</v>
      </c>
      <c r="AX588">
        <v>-1</v>
      </c>
      <c r="AY588">
        <v>0</v>
      </c>
      <c r="AZ588">
        <v>0</v>
      </c>
      <c r="BA588" t="s">
        <v>3</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CV588">
        <v>0</v>
      </c>
      <c r="CW588">
        <v>0</v>
      </c>
      <c r="CX588">
        <f>ROUND(Y588*Source!I1263,9)</f>
        <v>632.4</v>
      </c>
      <c r="CY588">
        <f>AA588</f>
        <v>3.45</v>
      </c>
      <c r="CZ588">
        <f>AE588</f>
        <v>3.45</v>
      </c>
      <c r="DA588">
        <f>AI588</f>
        <v>1</v>
      </c>
      <c r="DB588">
        <f>ROUND((ROUND(AT588*CZ588,2)*1),6)</f>
        <v>351.9</v>
      </c>
      <c r="DC588">
        <f>ROUND((ROUND(AT588*AG588,2)*1),6)</f>
        <v>0</v>
      </c>
      <c r="DD588" t="s">
        <v>3</v>
      </c>
      <c r="DE588" t="s">
        <v>3</v>
      </c>
      <c r="DF588">
        <f>ROUND(ROUND(AE588,2)*CX588,2)</f>
        <v>2181.7800000000002</v>
      </c>
      <c r="DG588">
        <f t="shared" si="326"/>
        <v>0</v>
      </c>
      <c r="DH588">
        <f t="shared" si="318"/>
        <v>0</v>
      </c>
      <c r="DI588">
        <f t="shared" si="317"/>
        <v>0</v>
      </c>
      <c r="DJ588">
        <f>DF588</f>
        <v>2181.7800000000002</v>
      </c>
      <c r="DK588">
        <v>0</v>
      </c>
      <c r="DL588" t="s">
        <v>3</v>
      </c>
      <c r="DM588">
        <v>0</v>
      </c>
      <c r="DN588" t="s">
        <v>3</v>
      </c>
      <c r="DO588">
        <v>0</v>
      </c>
    </row>
    <row r="589" spans="1:119" x14ac:dyDescent="0.25">
      <c r="A589">
        <f>ROW(Source!A1263)</f>
        <v>1263</v>
      </c>
      <c r="B589">
        <v>54971259</v>
      </c>
      <c r="C589">
        <v>55891411</v>
      </c>
      <c r="D589">
        <v>55482161</v>
      </c>
      <c r="E589">
        <v>1</v>
      </c>
      <c r="F589">
        <v>1</v>
      </c>
      <c r="G589">
        <v>1081</v>
      </c>
      <c r="H589">
        <v>3</v>
      </c>
      <c r="I589" t="s">
        <v>950</v>
      </c>
      <c r="J589" t="s">
        <v>952</v>
      </c>
      <c r="K589" t="s">
        <v>951</v>
      </c>
      <c r="L589">
        <v>1355</v>
      </c>
      <c r="N589">
        <v>1010</v>
      </c>
      <c r="O589" t="s">
        <v>40</v>
      </c>
      <c r="P589" t="s">
        <v>40</v>
      </c>
      <c r="Q589">
        <v>100</v>
      </c>
      <c r="W589">
        <v>0</v>
      </c>
      <c r="X589">
        <v>289520784</v>
      </c>
      <c r="Y589">
        <f>AT589</f>
        <v>0.51612899999999995</v>
      </c>
      <c r="AA589">
        <v>146.88999999999999</v>
      </c>
      <c r="AB589">
        <v>0</v>
      </c>
      <c r="AC589">
        <v>0</v>
      </c>
      <c r="AD589">
        <v>0</v>
      </c>
      <c r="AE589">
        <v>146.88999999999999</v>
      </c>
      <c r="AF589">
        <v>0</v>
      </c>
      <c r="AG589">
        <v>0</v>
      </c>
      <c r="AH589">
        <v>0</v>
      </c>
      <c r="AI589">
        <v>1</v>
      </c>
      <c r="AJ589">
        <v>1</v>
      </c>
      <c r="AK589">
        <v>1</v>
      </c>
      <c r="AL589">
        <v>1</v>
      </c>
      <c r="AM589">
        <v>0</v>
      </c>
      <c r="AN589">
        <v>0</v>
      </c>
      <c r="AO589">
        <v>0</v>
      </c>
      <c r="AP589">
        <v>1</v>
      </c>
      <c r="AQ589">
        <v>0</v>
      </c>
      <c r="AR589">
        <v>0</v>
      </c>
      <c r="AS589" t="s">
        <v>3</v>
      </c>
      <c r="AT589">
        <v>0.51612899999999995</v>
      </c>
      <c r="AU589" t="s">
        <v>3</v>
      </c>
      <c r="AV589">
        <v>0</v>
      </c>
      <c r="AW589">
        <v>1</v>
      </c>
      <c r="AX589">
        <v>-1</v>
      </c>
      <c r="AY589">
        <v>0</v>
      </c>
      <c r="AZ589">
        <v>0</v>
      </c>
      <c r="BA589" t="s">
        <v>3</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CV589">
        <v>0</v>
      </c>
      <c r="CW589">
        <v>0</v>
      </c>
      <c r="CX589">
        <f>ROUND(Y589*Source!I1263,9)</f>
        <v>3.1999998000000001</v>
      </c>
      <c r="CY589">
        <f>AA589</f>
        <v>146.88999999999999</v>
      </c>
      <c r="CZ589">
        <f>AE589</f>
        <v>146.88999999999999</v>
      </c>
      <c r="DA589">
        <f>AI589</f>
        <v>1</v>
      </c>
      <c r="DB589">
        <f>ROUND(ROUND(AT589*CZ589,2),6)</f>
        <v>75.81</v>
      </c>
      <c r="DC589">
        <f>ROUND(ROUND(AT589*AG589,2),6)</f>
        <v>0</v>
      </c>
      <c r="DD589" t="s">
        <v>3</v>
      </c>
      <c r="DE589" t="s">
        <v>3</v>
      </c>
      <c r="DF589">
        <f>ROUND(ROUND(AE589,2)*CX589,2)</f>
        <v>470.05</v>
      </c>
      <c r="DG589">
        <f t="shared" si="326"/>
        <v>0</v>
      </c>
      <c r="DH589">
        <f t="shared" si="318"/>
        <v>0</v>
      </c>
      <c r="DI589">
        <f t="shared" si="317"/>
        <v>0</v>
      </c>
      <c r="DJ589">
        <f>DF589</f>
        <v>470.05</v>
      </c>
      <c r="DK589">
        <v>0</v>
      </c>
      <c r="DL589" t="s">
        <v>3</v>
      </c>
      <c r="DM589">
        <v>0</v>
      </c>
      <c r="DN589" t="s">
        <v>3</v>
      </c>
      <c r="DO589">
        <v>0</v>
      </c>
    </row>
    <row r="590" spans="1:119" x14ac:dyDescent="0.25">
      <c r="A590">
        <f>ROW(Source!A1264)</f>
        <v>1264</v>
      </c>
      <c r="B590">
        <v>55890823</v>
      </c>
      <c r="C590">
        <v>55891411</v>
      </c>
      <c r="D590">
        <v>55424304</v>
      </c>
      <c r="E590">
        <v>1081</v>
      </c>
      <c r="F590">
        <v>1</v>
      </c>
      <c r="G590">
        <v>1081</v>
      </c>
      <c r="H590">
        <v>1</v>
      </c>
      <c r="I590" t="s">
        <v>1552</v>
      </c>
      <c r="J590" t="s">
        <v>3</v>
      </c>
      <c r="K590" t="s">
        <v>1553</v>
      </c>
      <c r="L590">
        <v>1191</v>
      </c>
      <c r="N590">
        <v>1013</v>
      </c>
      <c r="O590" t="s">
        <v>1554</v>
      </c>
      <c r="P590" t="s">
        <v>1554</v>
      </c>
      <c r="Q590">
        <v>1</v>
      </c>
      <c r="W590">
        <v>0</v>
      </c>
      <c r="X590">
        <v>476480486</v>
      </c>
      <c r="Y590">
        <f>(AT590*1.2)</f>
        <v>18</v>
      </c>
      <c r="AA590">
        <v>0</v>
      </c>
      <c r="AB590">
        <v>0</v>
      </c>
      <c r="AC590">
        <v>0</v>
      </c>
      <c r="AD590">
        <v>0</v>
      </c>
      <c r="AE590">
        <v>0</v>
      </c>
      <c r="AF590">
        <v>0</v>
      </c>
      <c r="AG590">
        <v>0</v>
      </c>
      <c r="AH590">
        <v>0</v>
      </c>
      <c r="AI590">
        <v>1</v>
      </c>
      <c r="AJ590">
        <v>1</v>
      </c>
      <c r="AK590">
        <v>1</v>
      </c>
      <c r="AL590">
        <v>1</v>
      </c>
      <c r="AM590">
        <v>5</v>
      </c>
      <c r="AN590">
        <v>0</v>
      </c>
      <c r="AO590">
        <v>1</v>
      </c>
      <c r="AP590">
        <v>1</v>
      </c>
      <c r="AQ590">
        <v>0</v>
      </c>
      <c r="AR590">
        <v>0</v>
      </c>
      <c r="AS590" t="s">
        <v>3</v>
      </c>
      <c r="AT590">
        <v>15</v>
      </c>
      <c r="AU590" t="s">
        <v>42</v>
      </c>
      <c r="AV590">
        <v>1</v>
      </c>
      <c r="AW590">
        <v>2</v>
      </c>
      <c r="AX590">
        <v>55891452</v>
      </c>
      <c r="AY590">
        <v>1</v>
      </c>
      <c r="AZ590">
        <v>0</v>
      </c>
      <c r="BA590">
        <v>703</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CU590">
        <f>ROUND(AT590*Source!I1264*AH590*AL590,2)</f>
        <v>0</v>
      </c>
      <c r="CV590">
        <f>ROUND(Y590*Source!I1264,9)</f>
        <v>111.6</v>
      </c>
      <c r="CW590">
        <v>0</v>
      </c>
      <c r="CX590">
        <f>ROUND(Y590*Source!I1264,9)</f>
        <v>111.6</v>
      </c>
      <c r="CY590">
        <f>AD590</f>
        <v>0</v>
      </c>
      <c r="CZ590">
        <f>AH590</f>
        <v>0</v>
      </c>
      <c r="DA590">
        <f>AL590</f>
        <v>1</v>
      </c>
      <c r="DB590">
        <f>ROUND((ROUND(AT590*CZ590,2)*1.2),6)</f>
        <v>0</v>
      </c>
      <c r="DC590">
        <f>ROUND((ROUND(AT590*AG590,2)*1.2),6)</f>
        <v>0</v>
      </c>
      <c r="DD590" t="s">
        <v>3</v>
      </c>
      <c r="DE590" t="s">
        <v>3</v>
      </c>
      <c r="DF590">
        <f>ROUND(ROUND(AE590,2)*CX590,2)</f>
        <v>0</v>
      </c>
      <c r="DG590">
        <f t="shared" si="326"/>
        <v>0</v>
      </c>
      <c r="DH590">
        <f t="shared" si="318"/>
        <v>0</v>
      </c>
      <c r="DI590">
        <f t="shared" si="317"/>
        <v>0</v>
      </c>
      <c r="DJ590">
        <f>DI590</f>
        <v>0</v>
      </c>
      <c r="DK590">
        <v>0</v>
      </c>
      <c r="DL590" t="s">
        <v>3</v>
      </c>
      <c r="DM590">
        <v>0</v>
      </c>
      <c r="DN590" t="s">
        <v>3</v>
      </c>
      <c r="DO590">
        <v>0</v>
      </c>
    </row>
    <row r="591" spans="1:119" x14ac:dyDescent="0.25">
      <c r="A591">
        <f>ROW(Source!A1264)</f>
        <v>1264</v>
      </c>
      <c r="B591">
        <v>55890823</v>
      </c>
      <c r="C591">
        <v>55891411</v>
      </c>
      <c r="D591">
        <v>55472837</v>
      </c>
      <c r="E591">
        <v>1</v>
      </c>
      <c r="F591">
        <v>1</v>
      </c>
      <c r="G591">
        <v>1081</v>
      </c>
      <c r="H591">
        <v>3</v>
      </c>
      <c r="I591" t="s">
        <v>923</v>
      </c>
      <c r="J591" t="s">
        <v>925</v>
      </c>
      <c r="K591" t="s">
        <v>924</v>
      </c>
      <c r="L591">
        <v>1301</v>
      </c>
      <c r="N591">
        <v>1003</v>
      </c>
      <c r="O591" t="s">
        <v>769</v>
      </c>
      <c r="P591" t="s">
        <v>769</v>
      </c>
      <c r="Q591">
        <v>1</v>
      </c>
      <c r="W591">
        <v>0</v>
      </c>
      <c r="X591">
        <v>1194371439</v>
      </c>
      <c r="Y591">
        <f>(AT591*1)</f>
        <v>102</v>
      </c>
      <c r="AA591">
        <v>13.08</v>
      </c>
      <c r="AB591">
        <v>0</v>
      </c>
      <c r="AC591">
        <v>0</v>
      </c>
      <c r="AD591">
        <v>0</v>
      </c>
      <c r="AE591">
        <v>3.45</v>
      </c>
      <c r="AF591">
        <v>0</v>
      </c>
      <c r="AG591">
        <v>0</v>
      </c>
      <c r="AH591">
        <v>0</v>
      </c>
      <c r="AI591">
        <v>3.79</v>
      </c>
      <c r="AJ591">
        <v>1</v>
      </c>
      <c r="AK591">
        <v>1</v>
      </c>
      <c r="AL591">
        <v>1</v>
      </c>
      <c r="AM591">
        <v>0</v>
      </c>
      <c r="AN591">
        <v>0</v>
      </c>
      <c r="AO591">
        <v>0</v>
      </c>
      <c r="AP591">
        <v>1</v>
      </c>
      <c r="AQ591">
        <v>0</v>
      </c>
      <c r="AR591">
        <v>0</v>
      </c>
      <c r="AS591" t="s">
        <v>3</v>
      </c>
      <c r="AT591">
        <v>102</v>
      </c>
      <c r="AU591" t="s">
        <v>22</v>
      </c>
      <c r="AV591">
        <v>0</v>
      </c>
      <c r="AW591">
        <v>1</v>
      </c>
      <c r="AX591">
        <v>-1</v>
      </c>
      <c r="AY591">
        <v>0</v>
      </c>
      <c r="AZ591">
        <v>0</v>
      </c>
      <c r="BA591" t="s">
        <v>3</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CV591">
        <v>0</v>
      </c>
      <c r="CW591">
        <v>0</v>
      </c>
      <c r="CX591">
        <f>ROUND(Y591*Source!I1264,9)</f>
        <v>632.4</v>
      </c>
      <c r="CY591">
        <f>AA591</f>
        <v>13.08</v>
      </c>
      <c r="CZ591">
        <f>AE591</f>
        <v>3.45</v>
      </c>
      <c r="DA591">
        <f>AI591</f>
        <v>3.79</v>
      </c>
      <c r="DB591">
        <f>ROUND((ROUND(AT591*CZ591,2)*1),6)</f>
        <v>351.9</v>
      </c>
      <c r="DC591">
        <f>ROUND((ROUND(AT591*AG591,2)*1),6)</f>
        <v>0</v>
      </c>
      <c r="DD591" t="s">
        <v>3</v>
      </c>
      <c r="DE591" t="s">
        <v>3</v>
      </c>
      <c r="DF591">
        <f>ROUND(ROUND(AE591*AI591,2)*CX591,2)</f>
        <v>8271.7900000000009</v>
      </c>
      <c r="DG591">
        <f t="shared" si="326"/>
        <v>0</v>
      </c>
      <c r="DH591">
        <f t="shared" si="318"/>
        <v>0</v>
      </c>
      <c r="DI591">
        <f t="shared" si="317"/>
        <v>0</v>
      </c>
      <c r="DJ591">
        <f>DF591</f>
        <v>8271.7900000000009</v>
      </c>
      <c r="DK591">
        <v>0</v>
      </c>
      <c r="DL591" t="s">
        <v>3</v>
      </c>
      <c r="DM591">
        <v>0</v>
      </c>
      <c r="DN591" t="s">
        <v>3</v>
      </c>
      <c r="DO591">
        <v>0</v>
      </c>
    </row>
    <row r="592" spans="1:119" x14ac:dyDescent="0.25">
      <c r="A592">
        <f>ROW(Source!A1264)</f>
        <v>1264</v>
      </c>
      <c r="B592">
        <v>55890823</v>
      </c>
      <c r="C592">
        <v>55891411</v>
      </c>
      <c r="D592">
        <v>55482161</v>
      </c>
      <c r="E592">
        <v>1</v>
      </c>
      <c r="F592">
        <v>1</v>
      </c>
      <c r="G592">
        <v>1081</v>
      </c>
      <c r="H592">
        <v>3</v>
      </c>
      <c r="I592" t="s">
        <v>950</v>
      </c>
      <c r="J592" t="s">
        <v>952</v>
      </c>
      <c r="K592" t="s">
        <v>951</v>
      </c>
      <c r="L592">
        <v>1355</v>
      </c>
      <c r="N592">
        <v>1010</v>
      </c>
      <c r="O592" t="s">
        <v>40</v>
      </c>
      <c r="P592" t="s">
        <v>40</v>
      </c>
      <c r="Q592">
        <v>100</v>
      </c>
      <c r="W592">
        <v>0</v>
      </c>
      <c r="X592">
        <v>289520784</v>
      </c>
      <c r="Y592">
        <f>AT592</f>
        <v>0.51612899999999995</v>
      </c>
      <c r="AA592">
        <v>255.59</v>
      </c>
      <c r="AB592">
        <v>0</v>
      </c>
      <c r="AC592">
        <v>0</v>
      </c>
      <c r="AD592">
        <v>0</v>
      </c>
      <c r="AE592">
        <v>146.88999999999999</v>
      </c>
      <c r="AF592">
        <v>0</v>
      </c>
      <c r="AG592">
        <v>0</v>
      </c>
      <c r="AH592">
        <v>0</v>
      </c>
      <c r="AI592">
        <v>1.74</v>
      </c>
      <c r="AJ592">
        <v>1</v>
      </c>
      <c r="AK592">
        <v>1</v>
      </c>
      <c r="AL592">
        <v>1</v>
      </c>
      <c r="AM592">
        <v>0</v>
      </c>
      <c r="AN592">
        <v>0</v>
      </c>
      <c r="AO592">
        <v>0</v>
      </c>
      <c r="AP592">
        <v>1</v>
      </c>
      <c r="AQ592">
        <v>0</v>
      </c>
      <c r="AR592">
        <v>0</v>
      </c>
      <c r="AS592" t="s">
        <v>3</v>
      </c>
      <c r="AT592">
        <v>0.51612899999999995</v>
      </c>
      <c r="AU592" t="s">
        <v>3</v>
      </c>
      <c r="AV592">
        <v>0</v>
      </c>
      <c r="AW592">
        <v>1</v>
      </c>
      <c r="AX592">
        <v>-1</v>
      </c>
      <c r="AY592">
        <v>0</v>
      </c>
      <c r="AZ592">
        <v>0</v>
      </c>
      <c r="BA592" t="s">
        <v>3</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CV592">
        <v>0</v>
      </c>
      <c r="CW592">
        <v>0</v>
      </c>
      <c r="CX592">
        <f>ROUND(Y592*Source!I1264,9)</f>
        <v>3.1999998000000001</v>
      </c>
      <c r="CY592">
        <f>AA592</f>
        <v>255.59</v>
      </c>
      <c r="CZ592">
        <f>AE592</f>
        <v>146.88999999999999</v>
      </c>
      <c r="DA592">
        <f>AI592</f>
        <v>1.74</v>
      </c>
      <c r="DB592">
        <f>ROUND(ROUND(AT592*CZ592,2),6)</f>
        <v>75.81</v>
      </c>
      <c r="DC592">
        <f>ROUND(ROUND(AT592*AG592,2),6)</f>
        <v>0</v>
      </c>
      <c r="DD592" t="s">
        <v>3</v>
      </c>
      <c r="DE592" t="s">
        <v>3</v>
      </c>
      <c r="DF592">
        <f>ROUND(ROUND(AE592*AI592,2)*CX592,2)</f>
        <v>817.89</v>
      </c>
      <c r="DG592">
        <f t="shared" si="326"/>
        <v>0</v>
      </c>
      <c r="DH592">
        <f t="shared" si="318"/>
        <v>0</v>
      </c>
      <c r="DI592">
        <f t="shared" si="317"/>
        <v>0</v>
      </c>
      <c r="DJ592">
        <f>DF592</f>
        <v>817.89</v>
      </c>
      <c r="DK592">
        <v>0</v>
      </c>
      <c r="DL592" t="s">
        <v>3</v>
      </c>
      <c r="DM592">
        <v>0</v>
      </c>
      <c r="DN592" t="s">
        <v>3</v>
      </c>
      <c r="DO592">
        <v>0</v>
      </c>
    </row>
    <row r="593" spans="1:119" x14ac:dyDescent="0.25">
      <c r="A593">
        <f>ROW(Source!A1269)</f>
        <v>1269</v>
      </c>
      <c r="B593">
        <v>54971259</v>
      </c>
      <c r="C593">
        <v>55891462</v>
      </c>
      <c r="D593">
        <v>55424304</v>
      </c>
      <c r="E593">
        <v>1081</v>
      </c>
      <c r="F593">
        <v>1</v>
      </c>
      <c r="G593">
        <v>1081</v>
      </c>
      <c r="H593">
        <v>1</v>
      </c>
      <c r="I593" t="s">
        <v>1552</v>
      </c>
      <c r="J593" t="s">
        <v>3</v>
      </c>
      <c r="K593" t="s">
        <v>1553</v>
      </c>
      <c r="L593">
        <v>1191</v>
      </c>
      <c r="N593">
        <v>1013</v>
      </c>
      <c r="O593" t="s">
        <v>1554</v>
      </c>
      <c r="P593" t="s">
        <v>1554</v>
      </c>
      <c r="Q593">
        <v>1</v>
      </c>
      <c r="W593">
        <v>0</v>
      </c>
      <c r="X593">
        <v>476480486</v>
      </c>
      <c r="Y593">
        <f t="shared" ref="Y593:Y599" si="328">(AT593*1.2)</f>
        <v>15.696</v>
      </c>
      <c r="AA593">
        <v>0</v>
      </c>
      <c r="AB593">
        <v>0</v>
      </c>
      <c r="AC593">
        <v>0</v>
      </c>
      <c r="AD593">
        <v>0</v>
      </c>
      <c r="AE593">
        <v>0</v>
      </c>
      <c r="AF593">
        <v>0</v>
      </c>
      <c r="AG593">
        <v>0</v>
      </c>
      <c r="AH593">
        <v>0</v>
      </c>
      <c r="AI593">
        <v>1</v>
      </c>
      <c r="AJ593">
        <v>1</v>
      </c>
      <c r="AK593">
        <v>1</v>
      </c>
      <c r="AL593">
        <v>1</v>
      </c>
      <c r="AM593">
        <v>-2</v>
      </c>
      <c r="AN593">
        <v>0</v>
      </c>
      <c r="AO593">
        <v>1</v>
      </c>
      <c r="AP593">
        <v>1</v>
      </c>
      <c r="AQ593">
        <v>0</v>
      </c>
      <c r="AR593">
        <v>0</v>
      </c>
      <c r="AS593" t="s">
        <v>3</v>
      </c>
      <c r="AT593">
        <v>13.08</v>
      </c>
      <c r="AU593" t="s">
        <v>42</v>
      </c>
      <c r="AV593">
        <v>1</v>
      </c>
      <c r="AW593">
        <v>2</v>
      </c>
      <c r="AX593">
        <v>55891463</v>
      </c>
      <c r="AY593">
        <v>1</v>
      </c>
      <c r="AZ593">
        <v>0</v>
      </c>
      <c r="BA593">
        <v>707</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CU593">
        <f>ROUND(AT593*Source!I1269*AH593*AL593,2)</f>
        <v>0</v>
      </c>
      <c r="CV593">
        <f>ROUND(Y593*Source!I1269,9)</f>
        <v>9.4176000000000002</v>
      </c>
      <c r="CW593">
        <v>0</v>
      </c>
      <c r="CX593">
        <f>ROUND(Y593*Source!I1269,9)</f>
        <v>9.4176000000000002</v>
      </c>
      <c r="CY593">
        <f>AD593</f>
        <v>0</v>
      </c>
      <c r="CZ593">
        <f>AH593</f>
        <v>0</v>
      </c>
      <c r="DA593">
        <f>AL593</f>
        <v>1</v>
      </c>
      <c r="DB593">
        <f t="shared" ref="DB593:DB599" si="329">ROUND((ROUND(AT593*CZ593,2)*1.2),6)</f>
        <v>0</v>
      </c>
      <c r="DC593">
        <f t="shared" ref="DC593:DC599" si="330">ROUND((ROUND(AT593*AG593,2)*1.2),6)</f>
        <v>0</v>
      </c>
      <c r="DD593" t="s">
        <v>3</v>
      </c>
      <c r="DE593" t="s">
        <v>3</v>
      </c>
      <c r="DF593">
        <f t="shared" ref="DF593:DF605" si="331">ROUND(ROUND(AE593,2)*CX593,2)</f>
        <v>0</v>
      </c>
      <c r="DG593">
        <f t="shared" si="326"/>
        <v>0</v>
      </c>
      <c r="DH593">
        <f t="shared" si="318"/>
        <v>0</v>
      </c>
      <c r="DI593">
        <f t="shared" si="317"/>
        <v>0</v>
      </c>
      <c r="DJ593">
        <f>DI593</f>
        <v>0</v>
      </c>
      <c r="DK593">
        <v>0</v>
      </c>
      <c r="DL593" t="s">
        <v>3</v>
      </c>
      <c r="DM593">
        <v>0</v>
      </c>
      <c r="DN593" t="s">
        <v>3</v>
      </c>
      <c r="DO593">
        <v>0</v>
      </c>
    </row>
    <row r="594" spans="1:119" x14ac:dyDescent="0.25">
      <c r="A594">
        <f>ROW(Source!A1269)</f>
        <v>1269</v>
      </c>
      <c r="B594">
        <v>54971259</v>
      </c>
      <c r="C594">
        <v>55891462</v>
      </c>
      <c r="D594">
        <v>55489803</v>
      </c>
      <c r="E594">
        <v>1</v>
      </c>
      <c r="F594">
        <v>1</v>
      </c>
      <c r="G594">
        <v>1081</v>
      </c>
      <c r="H594">
        <v>2</v>
      </c>
      <c r="I594" t="s">
        <v>1745</v>
      </c>
      <c r="J594" t="s">
        <v>1746</v>
      </c>
      <c r="K594" t="s">
        <v>1747</v>
      </c>
      <c r="L594">
        <v>1368</v>
      </c>
      <c r="N594">
        <v>1011</v>
      </c>
      <c r="O594" t="s">
        <v>1558</v>
      </c>
      <c r="P594" t="s">
        <v>1558</v>
      </c>
      <c r="Q594">
        <v>1</v>
      </c>
      <c r="W594">
        <v>0</v>
      </c>
      <c r="X594">
        <v>1752775000</v>
      </c>
      <c r="Y594">
        <f t="shared" si="328"/>
        <v>4.5</v>
      </c>
      <c r="AA594">
        <v>0</v>
      </c>
      <c r="AB594">
        <v>43.4</v>
      </c>
      <c r="AC594">
        <v>13.21</v>
      </c>
      <c r="AD594">
        <v>0</v>
      </c>
      <c r="AE594">
        <v>0</v>
      </c>
      <c r="AF594">
        <v>41.45</v>
      </c>
      <c r="AG594">
        <v>12.62</v>
      </c>
      <c r="AH594">
        <v>0</v>
      </c>
      <c r="AI594">
        <v>1</v>
      </c>
      <c r="AJ594">
        <v>1</v>
      </c>
      <c r="AK594">
        <v>1</v>
      </c>
      <c r="AL594">
        <v>1</v>
      </c>
      <c r="AM594">
        <v>-2</v>
      </c>
      <c r="AN594">
        <v>0</v>
      </c>
      <c r="AO594">
        <v>1</v>
      </c>
      <c r="AP594">
        <v>1</v>
      </c>
      <c r="AQ594">
        <v>0</v>
      </c>
      <c r="AR594">
        <v>0</v>
      </c>
      <c r="AS594" t="s">
        <v>3</v>
      </c>
      <c r="AT594">
        <v>3.75</v>
      </c>
      <c r="AU594" t="s">
        <v>42</v>
      </c>
      <c r="AV594">
        <v>0</v>
      </c>
      <c r="AW594">
        <v>2</v>
      </c>
      <c r="AX594">
        <v>55891464</v>
      </c>
      <c r="AY594">
        <v>1</v>
      </c>
      <c r="AZ594">
        <v>0</v>
      </c>
      <c r="BA594">
        <v>708</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CV594">
        <v>0</v>
      </c>
      <c r="CW594">
        <f>ROUND(Y594*Source!I1269*DO594,9)</f>
        <v>34.073999999999998</v>
      </c>
      <c r="CX594">
        <f>ROUND(Y594*Source!I1269,9)</f>
        <v>2.7</v>
      </c>
      <c r="CY594">
        <f>AB594</f>
        <v>43.4</v>
      </c>
      <c r="CZ594">
        <f>AF594</f>
        <v>41.45</v>
      </c>
      <c r="DA594">
        <f>AJ594</f>
        <v>1</v>
      </c>
      <c r="DB594">
        <f t="shared" si="329"/>
        <v>186.52799999999999</v>
      </c>
      <c r="DC594">
        <f t="shared" si="330"/>
        <v>56.795999999999999</v>
      </c>
      <c r="DD594" t="s">
        <v>3</v>
      </c>
      <c r="DE594" t="s">
        <v>3</v>
      </c>
      <c r="DF594">
        <f t="shared" si="331"/>
        <v>0</v>
      </c>
      <c r="DG594">
        <f t="shared" si="326"/>
        <v>111.92</v>
      </c>
      <c r="DH594">
        <f t="shared" si="318"/>
        <v>34.07</v>
      </c>
      <c r="DI594">
        <f t="shared" si="317"/>
        <v>0</v>
      </c>
      <c r="DJ594">
        <f>DG594</f>
        <v>111.92</v>
      </c>
      <c r="DK594">
        <v>0</v>
      </c>
      <c r="DL594" t="s">
        <v>1559</v>
      </c>
      <c r="DM594">
        <v>0</v>
      </c>
      <c r="DN594" t="s">
        <v>1554</v>
      </c>
      <c r="DO594">
        <v>12.62</v>
      </c>
    </row>
    <row r="595" spans="1:119" x14ac:dyDescent="0.25">
      <c r="A595">
        <f>ROW(Source!A1269)</f>
        <v>1269</v>
      </c>
      <c r="B595">
        <v>54971259</v>
      </c>
      <c r="C595">
        <v>55891462</v>
      </c>
      <c r="D595">
        <v>55490294</v>
      </c>
      <c r="E595">
        <v>1</v>
      </c>
      <c r="F595">
        <v>1</v>
      </c>
      <c r="G595">
        <v>1081</v>
      </c>
      <c r="H595">
        <v>2</v>
      </c>
      <c r="I595" t="s">
        <v>1748</v>
      </c>
      <c r="J595" t="s">
        <v>1749</v>
      </c>
      <c r="K595" t="s">
        <v>1750</v>
      </c>
      <c r="L595">
        <v>1368</v>
      </c>
      <c r="N595">
        <v>1011</v>
      </c>
      <c r="O595" t="s">
        <v>1558</v>
      </c>
      <c r="P595" t="s">
        <v>1558</v>
      </c>
      <c r="Q595">
        <v>1</v>
      </c>
      <c r="W595">
        <v>0</v>
      </c>
      <c r="X595">
        <v>1308645297</v>
      </c>
      <c r="Y595">
        <f t="shared" si="328"/>
        <v>9</v>
      </c>
      <c r="AA595">
        <v>0</v>
      </c>
      <c r="AB595">
        <v>0.52</v>
      </c>
      <c r="AC595">
        <v>0</v>
      </c>
      <c r="AD595">
        <v>0</v>
      </c>
      <c r="AE595">
        <v>0</v>
      </c>
      <c r="AF595">
        <v>0.5</v>
      </c>
      <c r="AG595">
        <v>0</v>
      </c>
      <c r="AH595">
        <v>0</v>
      </c>
      <c r="AI595">
        <v>1</v>
      </c>
      <c r="AJ595">
        <v>1</v>
      </c>
      <c r="AK595">
        <v>1</v>
      </c>
      <c r="AL595">
        <v>1</v>
      </c>
      <c r="AM595">
        <v>-2</v>
      </c>
      <c r="AN595">
        <v>0</v>
      </c>
      <c r="AO595">
        <v>1</v>
      </c>
      <c r="AP595">
        <v>1</v>
      </c>
      <c r="AQ595">
        <v>0</v>
      </c>
      <c r="AR595">
        <v>0</v>
      </c>
      <c r="AS595" t="s">
        <v>3</v>
      </c>
      <c r="AT595">
        <v>7.5</v>
      </c>
      <c r="AU595" t="s">
        <v>42</v>
      </c>
      <c r="AV595">
        <v>0</v>
      </c>
      <c r="AW595">
        <v>2</v>
      </c>
      <c r="AX595">
        <v>55891465</v>
      </c>
      <c r="AY595">
        <v>1</v>
      </c>
      <c r="AZ595">
        <v>0</v>
      </c>
      <c r="BA595">
        <v>709</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CV595">
        <v>0</v>
      </c>
      <c r="CW595">
        <f>ROUND(Y595*Source!I1269*DO595,9)</f>
        <v>0</v>
      </c>
      <c r="CX595">
        <f>ROUND(Y595*Source!I1269,9)</f>
        <v>5.4</v>
      </c>
      <c r="CY595">
        <f>AB595</f>
        <v>0.52</v>
      </c>
      <c r="CZ595">
        <f>AF595</f>
        <v>0.5</v>
      </c>
      <c r="DA595">
        <f>AJ595</f>
        <v>1</v>
      </c>
      <c r="DB595">
        <f t="shared" si="329"/>
        <v>4.5</v>
      </c>
      <c r="DC595">
        <f t="shared" si="330"/>
        <v>0</v>
      </c>
      <c r="DD595" t="s">
        <v>3</v>
      </c>
      <c r="DE595" t="s">
        <v>3</v>
      </c>
      <c r="DF595">
        <f t="shared" si="331"/>
        <v>0</v>
      </c>
      <c r="DG595">
        <f t="shared" si="326"/>
        <v>2.7</v>
      </c>
      <c r="DH595">
        <f t="shared" si="318"/>
        <v>0</v>
      </c>
      <c r="DI595">
        <f t="shared" si="317"/>
        <v>0</v>
      </c>
      <c r="DJ595">
        <f>DG595</f>
        <v>2.7</v>
      </c>
      <c r="DK595">
        <v>0</v>
      </c>
      <c r="DL595" t="s">
        <v>3</v>
      </c>
      <c r="DM595">
        <v>0</v>
      </c>
      <c r="DN595" t="s">
        <v>3</v>
      </c>
      <c r="DO595">
        <v>0</v>
      </c>
    </row>
    <row r="596" spans="1:119" x14ac:dyDescent="0.25">
      <c r="A596">
        <f>ROW(Source!A1270)</f>
        <v>1270</v>
      </c>
      <c r="B596">
        <v>55890823</v>
      </c>
      <c r="C596">
        <v>55891462</v>
      </c>
      <c r="D596">
        <v>55424304</v>
      </c>
      <c r="E596">
        <v>1081</v>
      </c>
      <c r="F596">
        <v>1</v>
      </c>
      <c r="G596">
        <v>1081</v>
      </c>
      <c r="H596">
        <v>1</v>
      </c>
      <c r="I596" t="s">
        <v>1552</v>
      </c>
      <c r="J596" t="s">
        <v>3</v>
      </c>
      <c r="K596" t="s">
        <v>1553</v>
      </c>
      <c r="L596">
        <v>1191</v>
      </c>
      <c r="N596">
        <v>1013</v>
      </c>
      <c r="O596" t="s">
        <v>1554</v>
      </c>
      <c r="P596" t="s">
        <v>1554</v>
      </c>
      <c r="Q596">
        <v>1</v>
      </c>
      <c r="W596">
        <v>0</v>
      </c>
      <c r="X596">
        <v>476480486</v>
      </c>
      <c r="Y596">
        <f t="shared" si="328"/>
        <v>15.696</v>
      </c>
      <c r="AA596">
        <v>0</v>
      </c>
      <c r="AB596">
        <v>0</v>
      </c>
      <c r="AC596">
        <v>0</v>
      </c>
      <c r="AD596">
        <v>0</v>
      </c>
      <c r="AE596">
        <v>0</v>
      </c>
      <c r="AF596">
        <v>0</v>
      </c>
      <c r="AG596">
        <v>0</v>
      </c>
      <c r="AH596">
        <v>0</v>
      </c>
      <c r="AI596">
        <v>1</v>
      </c>
      <c r="AJ596">
        <v>1</v>
      </c>
      <c r="AK596">
        <v>1</v>
      </c>
      <c r="AL596">
        <v>1</v>
      </c>
      <c r="AM596">
        <v>5</v>
      </c>
      <c r="AN596">
        <v>0</v>
      </c>
      <c r="AO596">
        <v>1</v>
      </c>
      <c r="AP596">
        <v>1</v>
      </c>
      <c r="AQ596">
        <v>0</v>
      </c>
      <c r="AR596">
        <v>0</v>
      </c>
      <c r="AS596" t="s">
        <v>3</v>
      </c>
      <c r="AT596">
        <v>13.08</v>
      </c>
      <c r="AU596" t="s">
        <v>42</v>
      </c>
      <c r="AV596">
        <v>1</v>
      </c>
      <c r="AW596">
        <v>2</v>
      </c>
      <c r="AX596">
        <v>55891463</v>
      </c>
      <c r="AY596">
        <v>1</v>
      </c>
      <c r="AZ596">
        <v>0</v>
      </c>
      <c r="BA596">
        <v>710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CU596">
        <f>ROUND(AT596*Source!I1270*AH596*AL596,2)</f>
        <v>0</v>
      </c>
      <c r="CV596">
        <f>ROUND(Y596*Source!I1270,9)</f>
        <v>9.4176000000000002</v>
      </c>
      <c r="CW596">
        <v>0</v>
      </c>
      <c r="CX596">
        <f>ROUND(Y596*Source!I1270,9)</f>
        <v>9.4176000000000002</v>
      </c>
      <c r="CY596">
        <f>AD596</f>
        <v>0</v>
      </c>
      <c r="CZ596">
        <f>AH596</f>
        <v>0</v>
      </c>
      <c r="DA596">
        <f>AL596</f>
        <v>1</v>
      </c>
      <c r="DB596">
        <f t="shared" si="329"/>
        <v>0</v>
      </c>
      <c r="DC596">
        <f t="shared" si="330"/>
        <v>0</v>
      </c>
      <c r="DD596" t="s">
        <v>3</v>
      </c>
      <c r="DE596" t="s">
        <v>3</v>
      </c>
      <c r="DF596">
        <f t="shared" si="331"/>
        <v>0</v>
      </c>
      <c r="DG596">
        <f t="shared" si="326"/>
        <v>0</v>
      </c>
      <c r="DH596">
        <f t="shared" si="318"/>
        <v>0</v>
      </c>
      <c r="DI596">
        <f t="shared" si="317"/>
        <v>0</v>
      </c>
      <c r="DJ596">
        <f>DI596</f>
        <v>0</v>
      </c>
      <c r="DK596">
        <v>0</v>
      </c>
      <c r="DL596" t="s">
        <v>3</v>
      </c>
      <c r="DM596">
        <v>0</v>
      </c>
      <c r="DN596" t="s">
        <v>3</v>
      </c>
      <c r="DO596">
        <v>0</v>
      </c>
    </row>
    <row r="597" spans="1:119" x14ac:dyDescent="0.25">
      <c r="A597">
        <f>ROW(Source!A1270)</f>
        <v>1270</v>
      </c>
      <c r="B597">
        <v>55890823</v>
      </c>
      <c r="C597">
        <v>55891462</v>
      </c>
      <c r="D597">
        <v>55489803</v>
      </c>
      <c r="E597">
        <v>1</v>
      </c>
      <c r="F597">
        <v>1</v>
      </c>
      <c r="G597">
        <v>1081</v>
      </c>
      <c r="H597">
        <v>2</v>
      </c>
      <c r="I597" t="s">
        <v>1745</v>
      </c>
      <c r="J597" t="s">
        <v>1746</v>
      </c>
      <c r="K597" t="s">
        <v>1747</v>
      </c>
      <c r="L597">
        <v>1368</v>
      </c>
      <c r="N597">
        <v>1011</v>
      </c>
      <c r="O597" t="s">
        <v>1558</v>
      </c>
      <c r="P597" t="s">
        <v>1558</v>
      </c>
      <c r="Q597">
        <v>1</v>
      </c>
      <c r="W597">
        <v>0</v>
      </c>
      <c r="X597">
        <v>1752775000</v>
      </c>
      <c r="Y597">
        <f t="shared" si="328"/>
        <v>4.5</v>
      </c>
      <c r="AA597">
        <v>0</v>
      </c>
      <c r="AB597">
        <v>1107.0899999999999</v>
      </c>
      <c r="AC597">
        <v>744.56</v>
      </c>
      <c r="AD597">
        <v>0</v>
      </c>
      <c r="AE597">
        <v>0</v>
      </c>
      <c r="AF597">
        <v>41.45</v>
      </c>
      <c r="AG597">
        <v>12.62</v>
      </c>
      <c r="AH597">
        <v>0</v>
      </c>
      <c r="AI597">
        <v>1</v>
      </c>
      <c r="AJ597">
        <v>25.51</v>
      </c>
      <c r="AK597">
        <v>56.35</v>
      </c>
      <c r="AL597">
        <v>1</v>
      </c>
      <c r="AM597">
        <v>2</v>
      </c>
      <c r="AN597">
        <v>0</v>
      </c>
      <c r="AO597">
        <v>1</v>
      </c>
      <c r="AP597">
        <v>1</v>
      </c>
      <c r="AQ597">
        <v>0</v>
      </c>
      <c r="AR597">
        <v>0</v>
      </c>
      <c r="AS597" t="s">
        <v>3</v>
      </c>
      <c r="AT597">
        <v>3.75</v>
      </c>
      <c r="AU597" t="s">
        <v>42</v>
      </c>
      <c r="AV597">
        <v>0</v>
      </c>
      <c r="AW597">
        <v>2</v>
      </c>
      <c r="AX597">
        <v>55891464</v>
      </c>
      <c r="AY597">
        <v>1</v>
      </c>
      <c r="AZ597">
        <v>0</v>
      </c>
      <c r="BA597">
        <v>711</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CV597">
        <v>0</v>
      </c>
      <c r="CW597">
        <f>ROUND(Y597*Source!I1270*DO597,9)</f>
        <v>34.073999999999998</v>
      </c>
      <c r="CX597">
        <f>ROUND(Y597*Source!I1270,9)</f>
        <v>2.7</v>
      </c>
      <c r="CY597">
        <f>AB597</f>
        <v>1107.0899999999999</v>
      </c>
      <c r="CZ597">
        <f>AF597</f>
        <v>41.45</v>
      </c>
      <c r="DA597">
        <f>AJ597</f>
        <v>25.51</v>
      </c>
      <c r="DB597">
        <f t="shared" si="329"/>
        <v>186.52799999999999</v>
      </c>
      <c r="DC597">
        <f t="shared" si="330"/>
        <v>56.795999999999999</v>
      </c>
      <c r="DD597" t="s">
        <v>3</v>
      </c>
      <c r="DE597" t="s">
        <v>3</v>
      </c>
      <c r="DF597">
        <f t="shared" si="331"/>
        <v>0</v>
      </c>
      <c r="DG597">
        <f>ROUND(ROUND(AF597*AJ597,2)*CX597,2)</f>
        <v>2854.95</v>
      </c>
      <c r="DH597">
        <f>ROUND(ROUND(AG597*AK597,2)*CX597,2)</f>
        <v>1920.08</v>
      </c>
      <c r="DI597">
        <f t="shared" si="317"/>
        <v>0</v>
      </c>
      <c r="DJ597">
        <f>DG597</f>
        <v>2854.95</v>
      </c>
      <c r="DK597">
        <v>0</v>
      </c>
      <c r="DL597" t="s">
        <v>1559</v>
      </c>
      <c r="DM597">
        <v>0</v>
      </c>
      <c r="DN597" t="s">
        <v>1554</v>
      </c>
      <c r="DO597">
        <v>12.62</v>
      </c>
    </row>
    <row r="598" spans="1:119" x14ac:dyDescent="0.25">
      <c r="A598">
        <f>ROW(Source!A1270)</f>
        <v>1270</v>
      </c>
      <c r="B598">
        <v>55890823</v>
      </c>
      <c r="C598">
        <v>55891462</v>
      </c>
      <c r="D598">
        <v>55490294</v>
      </c>
      <c r="E598">
        <v>1</v>
      </c>
      <c r="F598">
        <v>1</v>
      </c>
      <c r="G598">
        <v>1081</v>
      </c>
      <c r="H598">
        <v>2</v>
      </c>
      <c r="I598" t="s">
        <v>1748</v>
      </c>
      <c r="J598" t="s">
        <v>1749</v>
      </c>
      <c r="K598" t="s">
        <v>1750</v>
      </c>
      <c r="L598">
        <v>1368</v>
      </c>
      <c r="N598">
        <v>1011</v>
      </c>
      <c r="O598" t="s">
        <v>1558</v>
      </c>
      <c r="P598" t="s">
        <v>1558</v>
      </c>
      <c r="Q598">
        <v>1</v>
      </c>
      <c r="W598">
        <v>0</v>
      </c>
      <c r="X598">
        <v>1308645297</v>
      </c>
      <c r="Y598">
        <f t="shared" si="328"/>
        <v>9</v>
      </c>
      <c r="AA598">
        <v>0</v>
      </c>
      <c r="AB598">
        <v>4.87</v>
      </c>
      <c r="AC598">
        <v>0</v>
      </c>
      <c r="AD598">
        <v>0</v>
      </c>
      <c r="AE598">
        <v>0</v>
      </c>
      <c r="AF598">
        <v>0.5</v>
      </c>
      <c r="AG598">
        <v>0</v>
      </c>
      <c r="AH598">
        <v>0</v>
      </c>
      <c r="AI598">
        <v>1</v>
      </c>
      <c r="AJ598">
        <v>9.3000000000000007</v>
      </c>
      <c r="AK598">
        <v>1</v>
      </c>
      <c r="AL598">
        <v>1</v>
      </c>
      <c r="AM598">
        <v>2</v>
      </c>
      <c r="AN598">
        <v>0</v>
      </c>
      <c r="AO598">
        <v>1</v>
      </c>
      <c r="AP598">
        <v>1</v>
      </c>
      <c r="AQ598">
        <v>0</v>
      </c>
      <c r="AR598">
        <v>0</v>
      </c>
      <c r="AS598" t="s">
        <v>3</v>
      </c>
      <c r="AT598">
        <v>7.5</v>
      </c>
      <c r="AU598" t="s">
        <v>42</v>
      </c>
      <c r="AV598">
        <v>0</v>
      </c>
      <c r="AW598">
        <v>2</v>
      </c>
      <c r="AX598">
        <v>55891465</v>
      </c>
      <c r="AY598">
        <v>1</v>
      </c>
      <c r="AZ598">
        <v>0</v>
      </c>
      <c r="BA598">
        <v>712</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CV598">
        <v>0</v>
      </c>
      <c r="CW598">
        <f>ROUND(Y598*Source!I1270*DO598,9)</f>
        <v>0</v>
      </c>
      <c r="CX598">
        <f>ROUND(Y598*Source!I1270,9)</f>
        <v>5.4</v>
      </c>
      <c r="CY598">
        <f>AB598</f>
        <v>4.87</v>
      </c>
      <c r="CZ598">
        <f>AF598</f>
        <v>0.5</v>
      </c>
      <c r="DA598">
        <f>AJ598</f>
        <v>9.3000000000000007</v>
      </c>
      <c r="DB598">
        <f t="shared" si="329"/>
        <v>4.5</v>
      </c>
      <c r="DC598">
        <f t="shared" si="330"/>
        <v>0</v>
      </c>
      <c r="DD598" t="s">
        <v>3</v>
      </c>
      <c r="DE598" t="s">
        <v>3</v>
      </c>
      <c r="DF598">
        <f t="shared" si="331"/>
        <v>0</v>
      </c>
      <c r="DG598">
        <f>ROUND(ROUND(AF598*AJ598,2)*CX598,2)</f>
        <v>25.11</v>
      </c>
      <c r="DH598">
        <f t="shared" ref="DH598:DH627" si="332">ROUND(ROUND(AG598,2)*CX598,2)</f>
        <v>0</v>
      </c>
      <c r="DI598">
        <f t="shared" si="317"/>
        <v>0</v>
      </c>
      <c r="DJ598">
        <f>DG598</f>
        <v>25.11</v>
      </c>
      <c r="DK598">
        <v>0</v>
      </c>
      <c r="DL598" t="s">
        <v>3</v>
      </c>
      <c r="DM598">
        <v>0</v>
      </c>
      <c r="DN598" t="s">
        <v>3</v>
      </c>
      <c r="DO598">
        <v>0</v>
      </c>
    </row>
    <row r="599" spans="1:119" x14ac:dyDescent="0.25">
      <c r="A599">
        <f>ROW(Source!A1271)</f>
        <v>1271</v>
      </c>
      <c r="B599">
        <v>54971259</v>
      </c>
      <c r="C599">
        <v>55891466</v>
      </c>
      <c r="D599">
        <v>55424304</v>
      </c>
      <c r="E599">
        <v>1081</v>
      </c>
      <c r="F599">
        <v>1</v>
      </c>
      <c r="G599">
        <v>1081</v>
      </c>
      <c r="H599">
        <v>1</v>
      </c>
      <c r="I599" t="s">
        <v>1552</v>
      </c>
      <c r="J599" t="s">
        <v>3</v>
      </c>
      <c r="K599" t="s">
        <v>1553</v>
      </c>
      <c r="L599">
        <v>1191</v>
      </c>
      <c r="N599">
        <v>1013</v>
      </c>
      <c r="O599" t="s">
        <v>1554</v>
      </c>
      <c r="P599" t="s">
        <v>1554</v>
      </c>
      <c r="Q599">
        <v>1</v>
      </c>
      <c r="W599">
        <v>0</v>
      </c>
      <c r="X599">
        <v>476480486</v>
      </c>
      <c r="Y599">
        <f t="shared" si="328"/>
        <v>158.4</v>
      </c>
      <c r="AA599">
        <v>0</v>
      </c>
      <c r="AB599">
        <v>0</v>
      </c>
      <c r="AC599">
        <v>0</v>
      </c>
      <c r="AD599">
        <v>0</v>
      </c>
      <c r="AE599">
        <v>0</v>
      </c>
      <c r="AF599">
        <v>0</v>
      </c>
      <c r="AG599">
        <v>0</v>
      </c>
      <c r="AH599">
        <v>0</v>
      </c>
      <c r="AI599">
        <v>1</v>
      </c>
      <c r="AJ599">
        <v>1</v>
      </c>
      <c r="AK599">
        <v>1</v>
      </c>
      <c r="AL599">
        <v>1</v>
      </c>
      <c r="AM599">
        <v>-2</v>
      </c>
      <c r="AN599">
        <v>0</v>
      </c>
      <c r="AO599">
        <v>1</v>
      </c>
      <c r="AP599">
        <v>1</v>
      </c>
      <c r="AQ599">
        <v>0</v>
      </c>
      <c r="AR599">
        <v>0</v>
      </c>
      <c r="AS599" t="s">
        <v>3</v>
      </c>
      <c r="AT599">
        <v>132</v>
      </c>
      <c r="AU599" t="s">
        <v>42</v>
      </c>
      <c r="AV599">
        <v>1</v>
      </c>
      <c r="AW599">
        <v>2</v>
      </c>
      <c r="AX599">
        <v>55891467</v>
      </c>
      <c r="AY599">
        <v>1</v>
      </c>
      <c r="AZ599">
        <v>0</v>
      </c>
      <c r="BA599">
        <v>713</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CU599">
        <f>ROUND(AT599*Source!I1271*AH599*AL599,2)</f>
        <v>0</v>
      </c>
      <c r="CV599">
        <f>ROUND(Y599*Source!I1271,9)</f>
        <v>95.04</v>
      </c>
      <c r="CW599">
        <v>0</v>
      </c>
      <c r="CX599">
        <f>ROUND(Y599*Source!I1271,9)</f>
        <v>95.04</v>
      </c>
      <c r="CY599">
        <f>AD599</f>
        <v>0</v>
      </c>
      <c r="CZ599">
        <f>AH599</f>
        <v>0</v>
      </c>
      <c r="DA599">
        <f>AL599</f>
        <v>1</v>
      </c>
      <c r="DB599">
        <f t="shared" si="329"/>
        <v>0</v>
      </c>
      <c r="DC599">
        <f t="shared" si="330"/>
        <v>0</v>
      </c>
      <c r="DD599" t="s">
        <v>3</v>
      </c>
      <c r="DE599" t="s">
        <v>3</v>
      </c>
      <c r="DF599">
        <f t="shared" si="331"/>
        <v>0</v>
      </c>
      <c r="DG599">
        <f t="shared" ref="DG599:DG626" si="333">ROUND(ROUND(AF599,2)*CX599,2)</f>
        <v>0</v>
      </c>
      <c r="DH599">
        <f t="shared" si="332"/>
        <v>0</v>
      </c>
      <c r="DI599">
        <f t="shared" si="317"/>
        <v>0</v>
      </c>
      <c r="DJ599">
        <f>DI599</f>
        <v>0</v>
      </c>
      <c r="DK599">
        <v>0</v>
      </c>
      <c r="DL599" t="s">
        <v>3</v>
      </c>
      <c r="DM599">
        <v>0</v>
      </c>
      <c r="DN599" t="s">
        <v>3</v>
      </c>
      <c r="DO599">
        <v>0</v>
      </c>
    </row>
    <row r="600" spans="1:119" x14ac:dyDescent="0.25">
      <c r="A600">
        <f>ROW(Source!A1271)</f>
        <v>1271</v>
      </c>
      <c r="B600">
        <v>54971259</v>
      </c>
      <c r="C600">
        <v>55891466</v>
      </c>
      <c r="D600">
        <v>55459249</v>
      </c>
      <c r="E600">
        <v>1</v>
      </c>
      <c r="F600">
        <v>1</v>
      </c>
      <c r="G600">
        <v>1081</v>
      </c>
      <c r="H600">
        <v>3</v>
      </c>
      <c r="I600" t="s">
        <v>1751</v>
      </c>
      <c r="J600" t="s">
        <v>1752</v>
      </c>
      <c r="K600" t="s">
        <v>1753</v>
      </c>
      <c r="L600">
        <v>1348</v>
      </c>
      <c r="N600">
        <v>1009</v>
      </c>
      <c r="O600" t="s">
        <v>1092</v>
      </c>
      <c r="P600" t="s">
        <v>1092</v>
      </c>
      <c r="Q600">
        <v>1000</v>
      </c>
      <c r="W600">
        <v>0</v>
      </c>
      <c r="X600">
        <v>-105361351</v>
      </c>
      <c r="Y600">
        <f>(AT600*1)</f>
        <v>6.0000000000000001E-3</v>
      </c>
      <c r="AA600">
        <v>6525.82</v>
      </c>
      <c r="AB600">
        <v>0</v>
      </c>
      <c r="AC600">
        <v>0</v>
      </c>
      <c r="AD600">
        <v>0</v>
      </c>
      <c r="AE600">
        <v>6512.79</v>
      </c>
      <c r="AF600">
        <v>0</v>
      </c>
      <c r="AG600">
        <v>0</v>
      </c>
      <c r="AH600">
        <v>0</v>
      </c>
      <c r="AI600">
        <v>1</v>
      </c>
      <c r="AJ600">
        <v>1</v>
      </c>
      <c r="AK600">
        <v>1</v>
      </c>
      <c r="AL600">
        <v>1</v>
      </c>
      <c r="AM600">
        <v>-2</v>
      </c>
      <c r="AN600">
        <v>0</v>
      </c>
      <c r="AO600">
        <v>1</v>
      </c>
      <c r="AP600">
        <v>1</v>
      </c>
      <c r="AQ600">
        <v>0</v>
      </c>
      <c r="AR600">
        <v>0</v>
      </c>
      <c r="AS600" t="s">
        <v>3</v>
      </c>
      <c r="AT600">
        <v>6.0000000000000001E-3</v>
      </c>
      <c r="AU600" t="s">
        <v>22</v>
      </c>
      <c r="AV600">
        <v>0</v>
      </c>
      <c r="AW600">
        <v>2</v>
      </c>
      <c r="AX600">
        <v>55891468</v>
      </c>
      <c r="AY600">
        <v>1</v>
      </c>
      <c r="AZ600">
        <v>0</v>
      </c>
      <c r="BA600">
        <v>714</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CV600">
        <v>0</v>
      </c>
      <c r="CW600">
        <v>0</v>
      </c>
      <c r="CX600">
        <f>ROUND(Y600*Source!I1271,9)</f>
        <v>3.5999999999999999E-3</v>
      </c>
      <c r="CY600">
        <f>AA600</f>
        <v>6525.82</v>
      </c>
      <c r="CZ600">
        <f>AE600</f>
        <v>6512.79</v>
      </c>
      <c r="DA600">
        <f>AI600</f>
        <v>1</v>
      </c>
      <c r="DB600">
        <f>ROUND((ROUND(AT600*CZ600,2)*1),6)</f>
        <v>39.08</v>
      </c>
      <c r="DC600">
        <f>ROUND((ROUND(AT600*AG600,2)*1),6)</f>
        <v>0</v>
      </c>
      <c r="DD600" t="s">
        <v>3</v>
      </c>
      <c r="DE600" t="s">
        <v>3</v>
      </c>
      <c r="DF600">
        <f t="shared" si="331"/>
        <v>23.45</v>
      </c>
      <c r="DG600">
        <f t="shared" si="333"/>
        <v>0</v>
      </c>
      <c r="DH600">
        <f t="shared" si="332"/>
        <v>0</v>
      </c>
      <c r="DI600">
        <f t="shared" si="317"/>
        <v>0</v>
      </c>
      <c r="DJ600">
        <f>DF600</f>
        <v>23.45</v>
      </c>
      <c r="DK600">
        <v>0</v>
      </c>
      <c r="DL600" t="s">
        <v>3</v>
      </c>
      <c r="DM600">
        <v>0</v>
      </c>
      <c r="DN600" t="s">
        <v>3</v>
      </c>
      <c r="DO600">
        <v>0</v>
      </c>
    </row>
    <row r="601" spans="1:119" x14ac:dyDescent="0.25">
      <c r="A601">
        <f>ROW(Source!A1271)</f>
        <v>1271</v>
      </c>
      <c r="B601">
        <v>54971259</v>
      </c>
      <c r="C601">
        <v>55891466</v>
      </c>
      <c r="D601">
        <v>55459324</v>
      </c>
      <c r="E601">
        <v>1</v>
      </c>
      <c r="F601">
        <v>1</v>
      </c>
      <c r="G601">
        <v>1081</v>
      </c>
      <c r="H601">
        <v>3</v>
      </c>
      <c r="I601" t="s">
        <v>1754</v>
      </c>
      <c r="J601" t="s">
        <v>1755</v>
      </c>
      <c r="K601" t="s">
        <v>1756</v>
      </c>
      <c r="L601">
        <v>1339</v>
      </c>
      <c r="N601">
        <v>1007</v>
      </c>
      <c r="O601" t="s">
        <v>1462</v>
      </c>
      <c r="P601" t="s">
        <v>1462</v>
      </c>
      <c r="Q601">
        <v>1</v>
      </c>
      <c r="W601">
        <v>0</v>
      </c>
      <c r="X601">
        <v>894795323</v>
      </c>
      <c r="Y601">
        <f>(AT601*1)</f>
        <v>1.7999999999999999E-2</v>
      </c>
      <c r="AA601">
        <v>1825.01</v>
      </c>
      <c r="AB601">
        <v>0</v>
      </c>
      <c r="AC601">
        <v>0</v>
      </c>
      <c r="AD601">
        <v>0</v>
      </c>
      <c r="AE601">
        <v>1821.37</v>
      </c>
      <c r="AF601">
        <v>0</v>
      </c>
      <c r="AG601">
        <v>0</v>
      </c>
      <c r="AH601">
        <v>0</v>
      </c>
      <c r="AI601">
        <v>1</v>
      </c>
      <c r="AJ601">
        <v>1</v>
      </c>
      <c r="AK601">
        <v>1</v>
      </c>
      <c r="AL601">
        <v>1</v>
      </c>
      <c r="AM601">
        <v>-2</v>
      </c>
      <c r="AN601">
        <v>0</v>
      </c>
      <c r="AO601">
        <v>1</v>
      </c>
      <c r="AP601">
        <v>1</v>
      </c>
      <c r="AQ601">
        <v>0</v>
      </c>
      <c r="AR601">
        <v>0</v>
      </c>
      <c r="AS601" t="s">
        <v>3</v>
      </c>
      <c r="AT601">
        <v>1.7999999999999999E-2</v>
      </c>
      <c r="AU601" t="s">
        <v>22</v>
      </c>
      <c r="AV601">
        <v>0</v>
      </c>
      <c r="AW601">
        <v>2</v>
      </c>
      <c r="AX601">
        <v>55891469</v>
      </c>
      <c r="AY601">
        <v>1</v>
      </c>
      <c r="AZ601">
        <v>0</v>
      </c>
      <c r="BA601">
        <v>715</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CV601">
        <v>0</v>
      </c>
      <c r="CW601">
        <v>0</v>
      </c>
      <c r="CX601">
        <f>ROUND(Y601*Source!I1271,9)</f>
        <v>1.0800000000000001E-2</v>
      </c>
      <c r="CY601">
        <f>AA601</f>
        <v>1825.01</v>
      </c>
      <c r="CZ601">
        <f>AE601</f>
        <v>1821.37</v>
      </c>
      <c r="DA601">
        <f>AI601</f>
        <v>1</v>
      </c>
      <c r="DB601">
        <f>ROUND((ROUND(AT601*CZ601,2)*1),6)</f>
        <v>32.78</v>
      </c>
      <c r="DC601">
        <f>ROUND((ROUND(AT601*AG601,2)*1),6)</f>
        <v>0</v>
      </c>
      <c r="DD601" t="s">
        <v>3</v>
      </c>
      <c r="DE601" t="s">
        <v>3</v>
      </c>
      <c r="DF601">
        <f t="shared" si="331"/>
        <v>19.670000000000002</v>
      </c>
      <c r="DG601">
        <f t="shared" si="333"/>
        <v>0</v>
      </c>
      <c r="DH601">
        <f t="shared" si="332"/>
        <v>0</v>
      </c>
      <c r="DI601">
        <f t="shared" si="317"/>
        <v>0</v>
      </c>
      <c r="DJ601">
        <f>DF601</f>
        <v>19.670000000000002</v>
      </c>
      <c r="DK601">
        <v>0</v>
      </c>
      <c r="DL601" t="s">
        <v>3</v>
      </c>
      <c r="DM601">
        <v>0</v>
      </c>
      <c r="DN601" t="s">
        <v>3</v>
      </c>
      <c r="DO601">
        <v>0</v>
      </c>
    </row>
    <row r="602" spans="1:119" x14ac:dyDescent="0.25">
      <c r="A602">
        <f>ROW(Source!A1271)</f>
        <v>1271</v>
      </c>
      <c r="B602">
        <v>54971259</v>
      </c>
      <c r="C602">
        <v>55891466</v>
      </c>
      <c r="D602">
        <v>55459205</v>
      </c>
      <c r="E602">
        <v>1</v>
      </c>
      <c r="F602">
        <v>1</v>
      </c>
      <c r="G602">
        <v>1081</v>
      </c>
      <c r="H602">
        <v>3</v>
      </c>
      <c r="I602" t="s">
        <v>1757</v>
      </c>
      <c r="J602" t="s">
        <v>1758</v>
      </c>
      <c r="K602" t="s">
        <v>1759</v>
      </c>
      <c r="L602">
        <v>1339</v>
      </c>
      <c r="N602">
        <v>1007</v>
      </c>
      <c r="O602" t="s">
        <v>1462</v>
      </c>
      <c r="P602" t="s">
        <v>1462</v>
      </c>
      <c r="Q602">
        <v>1</v>
      </c>
      <c r="W602">
        <v>0</v>
      </c>
      <c r="X602">
        <v>-74635046</v>
      </c>
      <c r="Y602">
        <f>(AT602*1)</f>
        <v>0.3</v>
      </c>
      <c r="AA602">
        <v>2469.87</v>
      </c>
      <c r="AB602">
        <v>0</v>
      </c>
      <c r="AC602">
        <v>0</v>
      </c>
      <c r="AD602">
        <v>0</v>
      </c>
      <c r="AE602">
        <v>2464.94</v>
      </c>
      <c r="AF602">
        <v>0</v>
      </c>
      <c r="AG602">
        <v>0</v>
      </c>
      <c r="AH602">
        <v>0</v>
      </c>
      <c r="AI602">
        <v>1</v>
      </c>
      <c r="AJ602">
        <v>1</v>
      </c>
      <c r="AK602">
        <v>1</v>
      </c>
      <c r="AL602">
        <v>1</v>
      </c>
      <c r="AM602">
        <v>-2</v>
      </c>
      <c r="AN602">
        <v>0</v>
      </c>
      <c r="AO602">
        <v>1</v>
      </c>
      <c r="AP602">
        <v>1</v>
      </c>
      <c r="AQ602">
        <v>0</v>
      </c>
      <c r="AR602">
        <v>0</v>
      </c>
      <c r="AS602" t="s">
        <v>3</v>
      </c>
      <c r="AT602">
        <v>0.3</v>
      </c>
      <c r="AU602" t="s">
        <v>22</v>
      </c>
      <c r="AV602">
        <v>0</v>
      </c>
      <c r="AW602">
        <v>2</v>
      </c>
      <c r="AX602">
        <v>55891470</v>
      </c>
      <c r="AY602">
        <v>1</v>
      </c>
      <c r="AZ602">
        <v>0</v>
      </c>
      <c r="BA602">
        <v>716</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CV602">
        <v>0</v>
      </c>
      <c r="CW602">
        <v>0</v>
      </c>
      <c r="CX602">
        <f>ROUND(Y602*Source!I1271,9)</f>
        <v>0.18</v>
      </c>
      <c r="CY602">
        <f>AA602</f>
        <v>2469.87</v>
      </c>
      <c r="CZ602">
        <f>AE602</f>
        <v>2464.94</v>
      </c>
      <c r="DA602">
        <f>AI602</f>
        <v>1</v>
      </c>
      <c r="DB602">
        <f>ROUND((ROUND(AT602*CZ602,2)*1),6)</f>
        <v>739.48</v>
      </c>
      <c r="DC602">
        <f>ROUND((ROUND(AT602*AG602,2)*1),6)</f>
        <v>0</v>
      </c>
      <c r="DD602" t="s">
        <v>3</v>
      </c>
      <c r="DE602" t="s">
        <v>3</v>
      </c>
      <c r="DF602">
        <f t="shared" si="331"/>
        <v>443.69</v>
      </c>
      <c r="DG602">
        <f t="shared" si="333"/>
        <v>0</v>
      </c>
      <c r="DH602">
        <f t="shared" si="332"/>
        <v>0</v>
      </c>
      <c r="DI602">
        <f t="shared" si="317"/>
        <v>0</v>
      </c>
      <c r="DJ602">
        <f>DF602</f>
        <v>443.69</v>
      </c>
      <c r="DK602">
        <v>0</v>
      </c>
      <c r="DL602" t="s">
        <v>3</v>
      </c>
      <c r="DM602">
        <v>0</v>
      </c>
      <c r="DN602" t="s">
        <v>3</v>
      </c>
      <c r="DO602">
        <v>0</v>
      </c>
    </row>
    <row r="603" spans="1:119" x14ac:dyDescent="0.25">
      <c r="A603">
        <f>ROW(Source!A1271)</f>
        <v>1271</v>
      </c>
      <c r="B603">
        <v>54971259</v>
      </c>
      <c r="C603">
        <v>55891466</v>
      </c>
      <c r="D603">
        <v>55459803</v>
      </c>
      <c r="E603">
        <v>1</v>
      </c>
      <c r="F603">
        <v>1</v>
      </c>
      <c r="G603">
        <v>1081</v>
      </c>
      <c r="H603">
        <v>3</v>
      </c>
      <c r="I603" t="s">
        <v>1760</v>
      </c>
      <c r="J603" t="s">
        <v>1761</v>
      </c>
      <c r="K603" t="s">
        <v>1762</v>
      </c>
      <c r="L603">
        <v>1348</v>
      </c>
      <c r="N603">
        <v>1009</v>
      </c>
      <c r="O603" t="s">
        <v>1092</v>
      </c>
      <c r="P603" t="s">
        <v>1092</v>
      </c>
      <c r="Q603">
        <v>1000</v>
      </c>
      <c r="W603">
        <v>0</v>
      </c>
      <c r="X603">
        <v>-252083900</v>
      </c>
      <c r="Y603">
        <f>(AT603*1)</f>
        <v>5.4000000000000003E-3</v>
      </c>
      <c r="AA603">
        <v>9107.86</v>
      </c>
      <c r="AB603">
        <v>0</v>
      </c>
      <c r="AC603">
        <v>0</v>
      </c>
      <c r="AD603">
        <v>0</v>
      </c>
      <c r="AE603">
        <v>9089.68</v>
      </c>
      <c r="AF603">
        <v>0</v>
      </c>
      <c r="AG603">
        <v>0</v>
      </c>
      <c r="AH603">
        <v>0</v>
      </c>
      <c r="AI603">
        <v>1</v>
      </c>
      <c r="AJ603">
        <v>1</v>
      </c>
      <c r="AK603">
        <v>1</v>
      </c>
      <c r="AL603">
        <v>1</v>
      </c>
      <c r="AM603">
        <v>-2</v>
      </c>
      <c r="AN603">
        <v>0</v>
      </c>
      <c r="AO603">
        <v>1</v>
      </c>
      <c r="AP603">
        <v>1</v>
      </c>
      <c r="AQ603">
        <v>0</v>
      </c>
      <c r="AR603">
        <v>0</v>
      </c>
      <c r="AS603" t="s">
        <v>3</v>
      </c>
      <c r="AT603">
        <v>5.4000000000000003E-3</v>
      </c>
      <c r="AU603" t="s">
        <v>22</v>
      </c>
      <c r="AV603">
        <v>0</v>
      </c>
      <c r="AW603">
        <v>2</v>
      </c>
      <c r="AX603">
        <v>55891471</v>
      </c>
      <c r="AY603">
        <v>1</v>
      </c>
      <c r="AZ603">
        <v>0</v>
      </c>
      <c r="BA603">
        <v>717</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CV603">
        <v>0</v>
      </c>
      <c r="CW603">
        <v>0</v>
      </c>
      <c r="CX603">
        <f>ROUND(Y603*Source!I1271,9)</f>
        <v>3.2399999999999998E-3</v>
      </c>
      <c r="CY603">
        <f>AA603</f>
        <v>9107.86</v>
      </c>
      <c r="CZ603">
        <f>AE603</f>
        <v>9089.68</v>
      </c>
      <c r="DA603">
        <f>AI603</f>
        <v>1</v>
      </c>
      <c r="DB603">
        <f>ROUND((ROUND(AT603*CZ603,2)*1),6)</f>
        <v>49.08</v>
      </c>
      <c r="DC603">
        <f>ROUND((ROUND(AT603*AG603,2)*1),6)</f>
        <v>0</v>
      </c>
      <c r="DD603" t="s">
        <v>3</v>
      </c>
      <c r="DE603" t="s">
        <v>3</v>
      </c>
      <c r="DF603">
        <f t="shared" si="331"/>
        <v>29.45</v>
      </c>
      <c r="DG603">
        <f t="shared" si="333"/>
        <v>0</v>
      </c>
      <c r="DH603">
        <f t="shared" si="332"/>
        <v>0</v>
      </c>
      <c r="DI603">
        <f t="shared" si="317"/>
        <v>0</v>
      </c>
      <c r="DJ603">
        <f>DF603</f>
        <v>29.45</v>
      </c>
      <c r="DK603">
        <v>0</v>
      </c>
      <c r="DL603" t="s">
        <v>3</v>
      </c>
      <c r="DM603">
        <v>0</v>
      </c>
      <c r="DN603" t="s">
        <v>3</v>
      </c>
      <c r="DO603">
        <v>0</v>
      </c>
    </row>
    <row r="604" spans="1:119" x14ac:dyDescent="0.25">
      <c r="A604">
        <f>ROW(Source!A1271)</f>
        <v>1271</v>
      </c>
      <c r="B604">
        <v>54971259</v>
      </c>
      <c r="C604">
        <v>55891466</v>
      </c>
      <c r="D604">
        <v>55466697</v>
      </c>
      <c r="E604">
        <v>1</v>
      </c>
      <c r="F604">
        <v>1</v>
      </c>
      <c r="G604">
        <v>1081</v>
      </c>
      <c r="H604">
        <v>3</v>
      </c>
      <c r="I604" t="s">
        <v>1460</v>
      </c>
      <c r="J604" t="s">
        <v>1463</v>
      </c>
      <c r="K604" t="s">
        <v>1461</v>
      </c>
      <c r="L604">
        <v>1339</v>
      </c>
      <c r="N604">
        <v>1007</v>
      </c>
      <c r="O604" t="s">
        <v>1462</v>
      </c>
      <c r="P604" t="s">
        <v>1462</v>
      </c>
      <c r="Q604">
        <v>1</v>
      </c>
      <c r="W604">
        <v>0</v>
      </c>
      <c r="X604">
        <v>2126752252</v>
      </c>
      <c r="Y604">
        <f>(AT604*1)</f>
        <v>0.41599999999999998</v>
      </c>
      <c r="AA604">
        <v>468.25</v>
      </c>
      <c r="AB604">
        <v>0</v>
      </c>
      <c r="AC604">
        <v>0</v>
      </c>
      <c r="AD604">
        <v>0</v>
      </c>
      <c r="AE604">
        <v>467.32</v>
      </c>
      <c r="AF604">
        <v>0</v>
      </c>
      <c r="AG604">
        <v>0</v>
      </c>
      <c r="AH604">
        <v>0</v>
      </c>
      <c r="AI604">
        <v>1</v>
      </c>
      <c r="AJ604">
        <v>1</v>
      </c>
      <c r="AK604">
        <v>1</v>
      </c>
      <c r="AL604">
        <v>1</v>
      </c>
      <c r="AM604">
        <v>0</v>
      </c>
      <c r="AN604">
        <v>0</v>
      </c>
      <c r="AO604">
        <v>0</v>
      </c>
      <c r="AP604">
        <v>1</v>
      </c>
      <c r="AQ604">
        <v>0</v>
      </c>
      <c r="AR604">
        <v>0</v>
      </c>
      <c r="AS604" t="s">
        <v>3</v>
      </c>
      <c r="AT604">
        <v>0.41599999999999998</v>
      </c>
      <c r="AU604" t="s">
        <v>22</v>
      </c>
      <c r="AV604">
        <v>0</v>
      </c>
      <c r="AW604">
        <v>1</v>
      </c>
      <c r="AX604">
        <v>-1</v>
      </c>
      <c r="AY604">
        <v>0</v>
      </c>
      <c r="AZ604">
        <v>0</v>
      </c>
      <c r="BA604" t="s">
        <v>3</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CV604">
        <v>0</v>
      </c>
      <c r="CW604">
        <v>0</v>
      </c>
      <c r="CX604">
        <f>ROUND(Y604*Source!I1271,9)</f>
        <v>0.24959999999999999</v>
      </c>
      <c r="CY604">
        <f>AA604</f>
        <v>468.25</v>
      </c>
      <c r="CZ604">
        <f>AE604</f>
        <v>467.32</v>
      </c>
      <c r="DA604">
        <f>AI604</f>
        <v>1</v>
      </c>
      <c r="DB604">
        <f>ROUND((ROUND(AT604*CZ604,2)*1),6)</f>
        <v>194.41</v>
      </c>
      <c r="DC604">
        <f>ROUND((ROUND(AT604*AG604,2)*1),6)</f>
        <v>0</v>
      </c>
      <c r="DD604" t="s">
        <v>3</v>
      </c>
      <c r="DE604" t="s">
        <v>3</v>
      </c>
      <c r="DF604">
        <f t="shared" si="331"/>
        <v>116.64</v>
      </c>
      <c r="DG604">
        <f t="shared" si="333"/>
        <v>0</v>
      </c>
      <c r="DH604">
        <f t="shared" si="332"/>
        <v>0</v>
      </c>
      <c r="DI604">
        <f t="shared" si="317"/>
        <v>0</v>
      </c>
      <c r="DJ604">
        <f>DF604</f>
        <v>116.64</v>
      </c>
      <c r="DK604">
        <v>0</v>
      </c>
      <c r="DL604" t="s">
        <v>3</v>
      </c>
      <c r="DM604">
        <v>0</v>
      </c>
      <c r="DN604" t="s">
        <v>3</v>
      </c>
      <c r="DO604">
        <v>0</v>
      </c>
    </row>
    <row r="605" spans="1:119" x14ac:dyDescent="0.25">
      <c r="A605">
        <f>ROW(Source!A1272)</f>
        <v>1272</v>
      </c>
      <c r="B605">
        <v>55890823</v>
      </c>
      <c r="C605">
        <v>55891466</v>
      </c>
      <c r="D605">
        <v>55424304</v>
      </c>
      <c r="E605">
        <v>1081</v>
      </c>
      <c r="F605">
        <v>1</v>
      </c>
      <c r="G605">
        <v>1081</v>
      </c>
      <c r="H605">
        <v>1</v>
      </c>
      <c r="I605" t="s">
        <v>1552</v>
      </c>
      <c r="J605" t="s">
        <v>3</v>
      </c>
      <c r="K605" t="s">
        <v>1553</v>
      </c>
      <c r="L605">
        <v>1191</v>
      </c>
      <c r="N605">
        <v>1013</v>
      </c>
      <c r="O605" t="s">
        <v>1554</v>
      </c>
      <c r="P605" t="s">
        <v>1554</v>
      </c>
      <c r="Q605">
        <v>1</v>
      </c>
      <c r="W605">
        <v>0</v>
      </c>
      <c r="X605">
        <v>476480486</v>
      </c>
      <c r="Y605">
        <f>(AT605*1.2)</f>
        <v>158.4</v>
      </c>
      <c r="AA605">
        <v>0</v>
      </c>
      <c r="AB605">
        <v>0</v>
      </c>
      <c r="AC605">
        <v>0</v>
      </c>
      <c r="AD605">
        <v>0</v>
      </c>
      <c r="AE605">
        <v>0</v>
      </c>
      <c r="AF605">
        <v>0</v>
      </c>
      <c r="AG605">
        <v>0</v>
      </c>
      <c r="AH605">
        <v>0</v>
      </c>
      <c r="AI605">
        <v>1</v>
      </c>
      <c r="AJ605">
        <v>1</v>
      </c>
      <c r="AK605">
        <v>1</v>
      </c>
      <c r="AL605">
        <v>1</v>
      </c>
      <c r="AM605">
        <v>5</v>
      </c>
      <c r="AN605">
        <v>0</v>
      </c>
      <c r="AO605">
        <v>1</v>
      </c>
      <c r="AP605">
        <v>1</v>
      </c>
      <c r="AQ605">
        <v>0</v>
      </c>
      <c r="AR605">
        <v>0</v>
      </c>
      <c r="AS605" t="s">
        <v>3</v>
      </c>
      <c r="AT605">
        <v>132</v>
      </c>
      <c r="AU605" t="s">
        <v>42</v>
      </c>
      <c r="AV605">
        <v>1</v>
      </c>
      <c r="AW605">
        <v>2</v>
      </c>
      <c r="AX605">
        <v>55891467</v>
      </c>
      <c r="AY605">
        <v>1</v>
      </c>
      <c r="AZ605">
        <v>0</v>
      </c>
      <c r="BA605">
        <v>719</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CU605">
        <f>ROUND(AT605*Source!I1272*AH605*AL605,2)</f>
        <v>0</v>
      </c>
      <c r="CV605">
        <f>ROUND(Y605*Source!I1272,9)</f>
        <v>95.04</v>
      </c>
      <c r="CW605">
        <v>0</v>
      </c>
      <c r="CX605">
        <f>ROUND(Y605*Source!I1272,9)</f>
        <v>95.04</v>
      </c>
      <c r="CY605">
        <f>AD605</f>
        <v>0</v>
      </c>
      <c r="CZ605">
        <f>AH605</f>
        <v>0</v>
      </c>
      <c r="DA605">
        <f>AL605</f>
        <v>1</v>
      </c>
      <c r="DB605">
        <f>ROUND((ROUND(AT605*CZ605,2)*1.2),6)</f>
        <v>0</v>
      </c>
      <c r="DC605">
        <f>ROUND((ROUND(AT605*AG605,2)*1.2),6)</f>
        <v>0</v>
      </c>
      <c r="DD605" t="s">
        <v>3</v>
      </c>
      <c r="DE605" t="s">
        <v>3</v>
      </c>
      <c r="DF605">
        <f t="shared" si="331"/>
        <v>0</v>
      </c>
      <c r="DG605">
        <f t="shared" si="333"/>
        <v>0</v>
      </c>
      <c r="DH605">
        <f t="shared" si="332"/>
        <v>0</v>
      </c>
      <c r="DI605">
        <f t="shared" si="317"/>
        <v>0</v>
      </c>
      <c r="DJ605">
        <f>DI605</f>
        <v>0</v>
      </c>
      <c r="DK605">
        <v>0</v>
      </c>
      <c r="DL605" t="s">
        <v>3</v>
      </c>
      <c r="DM605">
        <v>0</v>
      </c>
      <c r="DN605" t="s">
        <v>3</v>
      </c>
      <c r="DO605">
        <v>0</v>
      </c>
    </row>
    <row r="606" spans="1:119" x14ac:dyDescent="0.25">
      <c r="A606">
        <f>ROW(Source!A1272)</f>
        <v>1272</v>
      </c>
      <c r="B606">
        <v>55890823</v>
      </c>
      <c r="C606">
        <v>55891466</v>
      </c>
      <c r="D606">
        <v>55459249</v>
      </c>
      <c r="E606">
        <v>1</v>
      </c>
      <c r="F606">
        <v>1</v>
      </c>
      <c r="G606">
        <v>1081</v>
      </c>
      <c r="H606">
        <v>3</v>
      </c>
      <c r="I606" t="s">
        <v>1751</v>
      </c>
      <c r="J606" t="s">
        <v>1752</v>
      </c>
      <c r="K606" t="s">
        <v>1753</v>
      </c>
      <c r="L606">
        <v>1348</v>
      </c>
      <c r="N606">
        <v>1009</v>
      </c>
      <c r="O606" t="s">
        <v>1092</v>
      </c>
      <c r="P606" t="s">
        <v>1092</v>
      </c>
      <c r="Q606">
        <v>1000</v>
      </c>
      <c r="W606">
        <v>0</v>
      </c>
      <c r="X606">
        <v>-105361351</v>
      </c>
      <c r="Y606">
        <f>(AT606*1)</f>
        <v>6.0000000000000001E-3</v>
      </c>
      <c r="AA606">
        <v>81572.69</v>
      </c>
      <c r="AB606">
        <v>0</v>
      </c>
      <c r="AC606">
        <v>0</v>
      </c>
      <c r="AD606">
        <v>0</v>
      </c>
      <c r="AE606">
        <v>6512.79</v>
      </c>
      <c r="AF606">
        <v>0</v>
      </c>
      <c r="AG606">
        <v>0</v>
      </c>
      <c r="AH606">
        <v>0</v>
      </c>
      <c r="AI606">
        <v>12.5</v>
      </c>
      <c r="AJ606">
        <v>1</v>
      </c>
      <c r="AK606">
        <v>1</v>
      </c>
      <c r="AL606">
        <v>1</v>
      </c>
      <c r="AM606">
        <v>2</v>
      </c>
      <c r="AN606">
        <v>0</v>
      </c>
      <c r="AO606">
        <v>1</v>
      </c>
      <c r="AP606">
        <v>1</v>
      </c>
      <c r="AQ606">
        <v>0</v>
      </c>
      <c r="AR606">
        <v>0</v>
      </c>
      <c r="AS606" t="s">
        <v>3</v>
      </c>
      <c r="AT606">
        <v>6.0000000000000001E-3</v>
      </c>
      <c r="AU606" t="s">
        <v>22</v>
      </c>
      <c r="AV606">
        <v>0</v>
      </c>
      <c r="AW606">
        <v>2</v>
      </c>
      <c r="AX606">
        <v>55891468</v>
      </c>
      <c r="AY606">
        <v>1</v>
      </c>
      <c r="AZ606">
        <v>0</v>
      </c>
      <c r="BA606">
        <v>720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CV606">
        <v>0</v>
      </c>
      <c r="CW606">
        <v>0</v>
      </c>
      <c r="CX606">
        <f>ROUND(Y606*Source!I1272,9)</f>
        <v>3.5999999999999999E-3</v>
      </c>
      <c r="CY606">
        <f>AA606</f>
        <v>81572.69</v>
      </c>
      <c r="CZ606">
        <f>AE606</f>
        <v>6512.79</v>
      </c>
      <c r="DA606">
        <f>AI606</f>
        <v>12.5</v>
      </c>
      <c r="DB606">
        <f>ROUND((ROUND(AT606*CZ606,2)*1),6)</f>
        <v>39.08</v>
      </c>
      <c r="DC606">
        <f>ROUND((ROUND(AT606*AG606,2)*1),6)</f>
        <v>0</v>
      </c>
      <c r="DD606" t="s">
        <v>3</v>
      </c>
      <c r="DE606" t="s">
        <v>3</v>
      </c>
      <c r="DF606">
        <f>ROUND(ROUND(AE606*AI606,2)*CX606,2)</f>
        <v>293.08</v>
      </c>
      <c r="DG606">
        <f t="shared" si="333"/>
        <v>0</v>
      </c>
      <c r="DH606">
        <f t="shared" si="332"/>
        <v>0</v>
      </c>
      <c r="DI606">
        <f t="shared" si="317"/>
        <v>0</v>
      </c>
      <c r="DJ606">
        <f>DF606</f>
        <v>293.08</v>
      </c>
      <c r="DK606">
        <v>0</v>
      </c>
      <c r="DL606" t="s">
        <v>3</v>
      </c>
      <c r="DM606">
        <v>0</v>
      </c>
      <c r="DN606" t="s">
        <v>3</v>
      </c>
      <c r="DO606">
        <v>0</v>
      </c>
    </row>
    <row r="607" spans="1:119" x14ac:dyDescent="0.25">
      <c r="A607">
        <f>ROW(Source!A1272)</f>
        <v>1272</v>
      </c>
      <c r="B607">
        <v>55890823</v>
      </c>
      <c r="C607">
        <v>55891466</v>
      </c>
      <c r="D607">
        <v>55459324</v>
      </c>
      <c r="E607">
        <v>1</v>
      </c>
      <c r="F607">
        <v>1</v>
      </c>
      <c r="G607">
        <v>1081</v>
      </c>
      <c r="H607">
        <v>3</v>
      </c>
      <c r="I607" t="s">
        <v>1754</v>
      </c>
      <c r="J607" t="s">
        <v>1755</v>
      </c>
      <c r="K607" t="s">
        <v>1756</v>
      </c>
      <c r="L607">
        <v>1339</v>
      </c>
      <c r="N607">
        <v>1007</v>
      </c>
      <c r="O607" t="s">
        <v>1462</v>
      </c>
      <c r="P607" t="s">
        <v>1462</v>
      </c>
      <c r="Q607">
        <v>1</v>
      </c>
      <c r="W607">
        <v>0</v>
      </c>
      <c r="X607">
        <v>894795323</v>
      </c>
      <c r="Y607">
        <f>(AT607*1)</f>
        <v>1.7999999999999999E-2</v>
      </c>
      <c r="AA607">
        <v>10731.07</v>
      </c>
      <c r="AB607">
        <v>0</v>
      </c>
      <c r="AC607">
        <v>0</v>
      </c>
      <c r="AD607">
        <v>0</v>
      </c>
      <c r="AE607">
        <v>1821.37</v>
      </c>
      <c r="AF607">
        <v>0</v>
      </c>
      <c r="AG607">
        <v>0</v>
      </c>
      <c r="AH607">
        <v>0</v>
      </c>
      <c r="AI607">
        <v>5.88</v>
      </c>
      <c r="AJ607">
        <v>1</v>
      </c>
      <c r="AK607">
        <v>1</v>
      </c>
      <c r="AL607">
        <v>1</v>
      </c>
      <c r="AM607">
        <v>2</v>
      </c>
      <c r="AN607">
        <v>0</v>
      </c>
      <c r="AO607">
        <v>1</v>
      </c>
      <c r="AP607">
        <v>1</v>
      </c>
      <c r="AQ607">
        <v>0</v>
      </c>
      <c r="AR607">
        <v>0</v>
      </c>
      <c r="AS607" t="s">
        <v>3</v>
      </c>
      <c r="AT607">
        <v>1.7999999999999999E-2</v>
      </c>
      <c r="AU607" t="s">
        <v>22</v>
      </c>
      <c r="AV607">
        <v>0</v>
      </c>
      <c r="AW607">
        <v>2</v>
      </c>
      <c r="AX607">
        <v>55891469</v>
      </c>
      <c r="AY607">
        <v>1</v>
      </c>
      <c r="AZ607">
        <v>0</v>
      </c>
      <c r="BA607">
        <v>721</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CV607">
        <v>0</v>
      </c>
      <c r="CW607">
        <v>0</v>
      </c>
      <c r="CX607">
        <f>ROUND(Y607*Source!I1272,9)</f>
        <v>1.0800000000000001E-2</v>
      </c>
      <c r="CY607">
        <f>AA607</f>
        <v>10731.07</v>
      </c>
      <c r="CZ607">
        <f>AE607</f>
        <v>1821.37</v>
      </c>
      <c r="DA607">
        <f>AI607</f>
        <v>5.88</v>
      </c>
      <c r="DB607">
        <f>ROUND((ROUND(AT607*CZ607,2)*1),6)</f>
        <v>32.78</v>
      </c>
      <c r="DC607">
        <f>ROUND((ROUND(AT607*AG607,2)*1),6)</f>
        <v>0</v>
      </c>
      <c r="DD607" t="s">
        <v>3</v>
      </c>
      <c r="DE607" t="s">
        <v>3</v>
      </c>
      <c r="DF607">
        <f>ROUND(ROUND(AE607*AI607,2)*CX607,2)</f>
        <v>115.66</v>
      </c>
      <c r="DG607">
        <f t="shared" si="333"/>
        <v>0</v>
      </c>
      <c r="DH607">
        <f t="shared" si="332"/>
        <v>0</v>
      </c>
      <c r="DI607">
        <f t="shared" si="317"/>
        <v>0</v>
      </c>
      <c r="DJ607">
        <f>DF607</f>
        <v>115.66</v>
      </c>
      <c r="DK607">
        <v>0</v>
      </c>
      <c r="DL607" t="s">
        <v>3</v>
      </c>
      <c r="DM607">
        <v>0</v>
      </c>
      <c r="DN607" t="s">
        <v>3</v>
      </c>
      <c r="DO607">
        <v>0</v>
      </c>
    </row>
    <row r="608" spans="1:119" x14ac:dyDescent="0.25">
      <c r="A608">
        <f>ROW(Source!A1272)</f>
        <v>1272</v>
      </c>
      <c r="B608">
        <v>55890823</v>
      </c>
      <c r="C608">
        <v>55891466</v>
      </c>
      <c r="D608">
        <v>55459205</v>
      </c>
      <c r="E608">
        <v>1</v>
      </c>
      <c r="F608">
        <v>1</v>
      </c>
      <c r="G608">
        <v>1081</v>
      </c>
      <c r="H608">
        <v>3</v>
      </c>
      <c r="I608" t="s">
        <v>1757</v>
      </c>
      <c r="J608" t="s">
        <v>1758</v>
      </c>
      <c r="K608" t="s">
        <v>1759</v>
      </c>
      <c r="L608">
        <v>1339</v>
      </c>
      <c r="N608">
        <v>1007</v>
      </c>
      <c r="O608" t="s">
        <v>1462</v>
      </c>
      <c r="P608" t="s">
        <v>1462</v>
      </c>
      <c r="Q608">
        <v>1</v>
      </c>
      <c r="W608">
        <v>0</v>
      </c>
      <c r="X608">
        <v>-74635046</v>
      </c>
      <c r="Y608">
        <f>(AT608*1)</f>
        <v>0.3</v>
      </c>
      <c r="AA608">
        <v>11583.69</v>
      </c>
      <c r="AB608">
        <v>0</v>
      </c>
      <c r="AC608">
        <v>0</v>
      </c>
      <c r="AD608">
        <v>0</v>
      </c>
      <c r="AE608">
        <v>2464.94</v>
      </c>
      <c r="AF608">
        <v>0</v>
      </c>
      <c r="AG608">
        <v>0</v>
      </c>
      <c r="AH608">
        <v>0</v>
      </c>
      <c r="AI608">
        <v>4.6900000000000004</v>
      </c>
      <c r="AJ608">
        <v>1</v>
      </c>
      <c r="AK608">
        <v>1</v>
      </c>
      <c r="AL608">
        <v>1</v>
      </c>
      <c r="AM608">
        <v>2</v>
      </c>
      <c r="AN608">
        <v>0</v>
      </c>
      <c r="AO608">
        <v>1</v>
      </c>
      <c r="AP608">
        <v>1</v>
      </c>
      <c r="AQ608">
        <v>0</v>
      </c>
      <c r="AR608">
        <v>0</v>
      </c>
      <c r="AS608" t="s">
        <v>3</v>
      </c>
      <c r="AT608">
        <v>0.3</v>
      </c>
      <c r="AU608" t="s">
        <v>22</v>
      </c>
      <c r="AV608">
        <v>0</v>
      </c>
      <c r="AW608">
        <v>2</v>
      </c>
      <c r="AX608">
        <v>55891470</v>
      </c>
      <c r="AY608">
        <v>1</v>
      </c>
      <c r="AZ608">
        <v>0</v>
      </c>
      <c r="BA608">
        <v>722</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CV608">
        <v>0</v>
      </c>
      <c r="CW608">
        <v>0</v>
      </c>
      <c r="CX608">
        <f>ROUND(Y608*Source!I1272,9)</f>
        <v>0.18</v>
      </c>
      <c r="CY608">
        <f>AA608</f>
        <v>11583.69</v>
      </c>
      <c r="CZ608">
        <f>AE608</f>
        <v>2464.94</v>
      </c>
      <c r="DA608">
        <f>AI608</f>
        <v>4.6900000000000004</v>
      </c>
      <c r="DB608">
        <f>ROUND((ROUND(AT608*CZ608,2)*1),6)</f>
        <v>739.48</v>
      </c>
      <c r="DC608">
        <f>ROUND((ROUND(AT608*AG608,2)*1),6)</f>
        <v>0</v>
      </c>
      <c r="DD608" t="s">
        <v>3</v>
      </c>
      <c r="DE608" t="s">
        <v>3</v>
      </c>
      <c r="DF608">
        <f>ROUND(ROUND(AE608*AI608,2)*CX608,2)</f>
        <v>2080.9</v>
      </c>
      <c r="DG608">
        <f t="shared" si="333"/>
        <v>0</v>
      </c>
      <c r="DH608">
        <f t="shared" si="332"/>
        <v>0</v>
      </c>
      <c r="DI608">
        <f t="shared" si="317"/>
        <v>0</v>
      </c>
      <c r="DJ608">
        <f>DF608</f>
        <v>2080.9</v>
      </c>
      <c r="DK608">
        <v>0</v>
      </c>
      <c r="DL608" t="s">
        <v>3</v>
      </c>
      <c r="DM608">
        <v>0</v>
      </c>
      <c r="DN608" t="s">
        <v>3</v>
      </c>
      <c r="DO608">
        <v>0</v>
      </c>
    </row>
    <row r="609" spans="1:119" x14ac:dyDescent="0.25">
      <c r="A609">
        <f>ROW(Source!A1272)</f>
        <v>1272</v>
      </c>
      <c r="B609">
        <v>55890823</v>
      </c>
      <c r="C609">
        <v>55891466</v>
      </c>
      <c r="D609">
        <v>55459803</v>
      </c>
      <c r="E609">
        <v>1</v>
      </c>
      <c r="F609">
        <v>1</v>
      </c>
      <c r="G609">
        <v>1081</v>
      </c>
      <c r="H609">
        <v>3</v>
      </c>
      <c r="I609" t="s">
        <v>1760</v>
      </c>
      <c r="J609" t="s">
        <v>1761</v>
      </c>
      <c r="K609" t="s">
        <v>1762</v>
      </c>
      <c r="L609">
        <v>1348</v>
      </c>
      <c r="N609">
        <v>1009</v>
      </c>
      <c r="O609" t="s">
        <v>1092</v>
      </c>
      <c r="P609" t="s">
        <v>1092</v>
      </c>
      <c r="Q609">
        <v>1000</v>
      </c>
      <c r="W609">
        <v>0</v>
      </c>
      <c r="X609">
        <v>-252083900</v>
      </c>
      <c r="Y609">
        <f>(AT609*1)</f>
        <v>5.4000000000000003E-3</v>
      </c>
      <c r="AA609">
        <v>72134.25</v>
      </c>
      <c r="AB609">
        <v>0</v>
      </c>
      <c r="AC609">
        <v>0</v>
      </c>
      <c r="AD609">
        <v>0</v>
      </c>
      <c r="AE609">
        <v>9089.68</v>
      </c>
      <c r="AF609">
        <v>0</v>
      </c>
      <c r="AG609">
        <v>0</v>
      </c>
      <c r="AH609">
        <v>0</v>
      </c>
      <c r="AI609">
        <v>7.92</v>
      </c>
      <c r="AJ609">
        <v>1</v>
      </c>
      <c r="AK609">
        <v>1</v>
      </c>
      <c r="AL609">
        <v>1</v>
      </c>
      <c r="AM609">
        <v>2</v>
      </c>
      <c r="AN609">
        <v>0</v>
      </c>
      <c r="AO609">
        <v>1</v>
      </c>
      <c r="AP609">
        <v>1</v>
      </c>
      <c r="AQ609">
        <v>0</v>
      </c>
      <c r="AR609">
        <v>0</v>
      </c>
      <c r="AS609" t="s">
        <v>3</v>
      </c>
      <c r="AT609">
        <v>5.4000000000000003E-3</v>
      </c>
      <c r="AU609" t="s">
        <v>22</v>
      </c>
      <c r="AV609">
        <v>0</v>
      </c>
      <c r="AW609">
        <v>2</v>
      </c>
      <c r="AX609">
        <v>55891471</v>
      </c>
      <c r="AY609">
        <v>1</v>
      </c>
      <c r="AZ609">
        <v>0</v>
      </c>
      <c r="BA609">
        <v>723</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CV609">
        <v>0</v>
      </c>
      <c r="CW609">
        <v>0</v>
      </c>
      <c r="CX609">
        <f>ROUND(Y609*Source!I1272,9)</f>
        <v>3.2399999999999998E-3</v>
      </c>
      <c r="CY609">
        <f>AA609</f>
        <v>72134.25</v>
      </c>
      <c r="CZ609">
        <f>AE609</f>
        <v>9089.68</v>
      </c>
      <c r="DA609">
        <f>AI609</f>
        <v>7.92</v>
      </c>
      <c r="DB609">
        <f>ROUND((ROUND(AT609*CZ609,2)*1),6)</f>
        <v>49.08</v>
      </c>
      <c r="DC609">
        <f>ROUND((ROUND(AT609*AG609,2)*1),6)</f>
        <v>0</v>
      </c>
      <c r="DD609" t="s">
        <v>3</v>
      </c>
      <c r="DE609" t="s">
        <v>3</v>
      </c>
      <c r="DF609">
        <f>ROUND(ROUND(AE609*AI609,2)*CX609,2)</f>
        <v>233.25</v>
      </c>
      <c r="DG609">
        <f t="shared" si="333"/>
        <v>0</v>
      </c>
      <c r="DH609">
        <f t="shared" si="332"/>
        <v>0</v>
      </c>
      <c r="DI609">
        <f t="shared" si="317"/>
        <v>0</v>
      </c>
      <c r="DJ609">
        <f>DF609</f>
        <v>233.25</v>
      </c>
      <c r="DK609">
        <v>0</v>
      </c>
      <c r="DL609" t="s">
        <v>3</v>
      </c>
      <c r="DM609">
        <v>0</v>
      </c>
      <c r="DN609" t="s">
        <v>3</v>
      </c>
      <c r="DO609">
        <v>0</v>
      </c>
    </row>
    <row r="610" spans="1:119" x14ac:dyDescent="0.25">
      <c r="A610">
        <f>ROW(Source!A1272)</f>
        <v>1272</v>
      </c>
      <c r="B610">
        <v>55890823</v>
      </c>
      <c r="C610">
        <v>55891466</v>
      </c>
      <c r="D610">
        <v>55466697</v>
      </c>
      <c r="E610">
        <v>1</v>
      </c>
      <c r="F610">
        <v>1</v>
      </c>
      <c r="G610">
        <v>1081</v>
      </c>
      <c r="H610">
        <v>3</v>
      </c>
      <c r="I610" t="s">
        <v>1460</v>
      </c>
      <c r="J610" t="s">
        <v>1463</v>
      </c>
      <c r="K610" t="s">
        <v>1461</v>
      </c>
      <c r="L610">
        <v>1339</v>
      </c>
      <c r="N610">
        <v>1007</v>
      </c>
      <c r="O610" t="s">
        <v>1462</v>
      </c>
      <c r="P610" t="s">
        <v>1462</v>
      </c>
      <c r="Q610">
        <v>1</v>
      </c>
      <c r="W610">
        <v>0</v>
      </c>
      <c r="X610">
        <v>2126752252</v>
      </c>
      <c r="Y610">
        <f>(AT610*1)</f>
        <v>0.41599999999999998</v>
      </c>
      <c r="AA610">
        <v>5183.58</v>
      </c>
      <c r="AB610">
        <v>0</v>
      </c>
      <c r="AC610">
        <v>0</v>
      </c>
      <c r="AD610">
        <v>0</v>
      </c>
      <c r="AE610">
        <v>467.32</v>
      </c>
      <c r="AF610">
        <v>0</v>
      </c>
      <c r="AG610">
        <v>0</v>
      </c>
      <c r="AH610">
        <v>0</v>
      </c>
      <c r="AI610">
        <v>11.07</v>
      </c>
      <c r="AJ610">
        <v>1</v>
      </c>
      <c r="AK610">
        <v>1</v>
      </c>
      <c r="AL610">
        <v>1</v>
      </c>
      <c r="AM610">
        <v>0</v>
      </c>
      <c r="AN610">
        <v>0</v>
      </c>
      <c r="AO610">
        <v>0</v>
      </c>
      <c r="AP610">
        <v>1</v>
      </c>
      <c r="AQ610">
        <v>0</v>
      </c>
      <c r="AR610">
        <v>0</v>
      </c>
      <c r="AS610" t="s">
        <v>3</v>
      </c>
      <c r="AT610">
        <v>0.41599999999999998</v>
      </c>
      <c r="AU610" t="s">
        <v>22</v>
      </c>
      <c r="AV610">
        <v>0</v>
      </c>
      <c r="AW610">
        <v>1</v>
      </c>
      <c r="AX610">
        <v>-1</v>
      </c>
      <c r="AY610">
        <v>0</v>
      </c>
      <c r="AZ610">
        <v>0</v>
      </c>
      <c r="BA610" t="s">
        <v>3</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CV610">
        <v>0</v>
      </c>
      <c r="CW610">
        <v>0</v>
      </c>
      <c r="CX610">
        <f>ROUND(Y610*Source!I1272,9)</f>
        <v>0.24959999999999999</v>
      </c>
      <c r="CY610">
        <f>AA610</f>
        <v>5183.58</v>
      </c>
      <c r="CZ610">
        <f>AE610</f>
        <v>467.32</v>
      </c>
      <c r="DA610">
        <f>AI610</f>
        <v>11.07</v>
      </c>
      <c r="DB610">
        <f>ROUND((ROUND(AT610*CZ610,2)*1),6)</f>
        <v>194.41</v>
      </c>
      <c r="DC610">
        <f>ROUND((ROUND(AT610*AG610,2)*1),6)</f>
        <v>0</v>
      </c>
      <c r="DD610" t="s">
        <v>3</v>
      </c>
      <c r="DE610" t="s">
        <v>3</v>
      </c>
      <c r="DF610">
        <f>ROUND(ROUND(AE610*AI610,2)*CX610,2)</f>
        <v>1291.24</v>
      </c>
      <c r="DG610">
        <f t="shared" si="333"/>
        <v>0</v>
      </c>
      <c r="DH610">
        <f t="shared" si="332"/>
        <v>0</v>
      </c>
      <c r="DI610">
        <f t="shared" si="317"/>
        <v>0</v>
      </c>
      <c r="DJ610">
        <f>DF610</f>
        <v>1291.24</v>
      </c>
      <c r="DK610">
        <v>0</v>
      </c>
      <c r="DL610" t="s">
        <v>3</v>
      </c>
      <c r="DM610">
        <v>0</v>
      </c>
      <c r="DN610" t="s">
        <v>3</v>
      </c>
      <c r="DO610">
        <v>0</v>
      </c>
    </row>
    <row r="611" spans="1:119" x14ac:dyDescent="0.25">
      <c r="A611">
        <f>ROW(Source!A1275)</f>
        <v>1275</v>
      </c>
      <c r="B611">
        <v>54971259</v>
      </c>
      <c r="C611">
        <v>55891489</v>
      </c>
      <c r="D611">
        <v>55424304</v>
      </c>
      <c r="E611">
        <v>1081</v>
      </c>
      <c r="F611">
        <v>1</v>
      </c>
      <c r="G611">
        <v>1081</v>
      </c>
      <c r="H611">
        <v>1</v>
      </c>
      <c r="I611" t="s">
        <v>1552</v>
      </c>
      <c r="J611" t="s">
        <v>3</v>
      </c>
      <c r="K611" t="s">
        <v>1553</v>
      </c>
      <c r="L611">
        <v>1191</v>
      </c>
      <c r="N611">
        <v>1013</v>
      </c>
      <c r="O611" t="s">
        <v>1554</v>
      </c>
      <c r="P611" t="s">
        <v>1554</v>
      </c>
      <c r="Q611">
        <v>1</v>
      </c>
      <c r="W611">
        <v>0</v>
      </c>
      <c r="X611">
        <v>476480486</v>
      </c>
      <c r="Y611">
        <f>(AT611*1.2)</f>
        <v>34.56</v>
      </c>
      <c r="AA611">
        <v>0</v>
      </c>
      <c r="AB611">
        <v>0</v>
      </c>
      <c r="AC611">
        <v>0</v>
      </c>
      <c r="AD611">
        <v>0</v>
      </c>
      <c r="AE611">
        <v>0</v>
      </c>
      <c r="AF611">
        <v>0</v>
      </c>
      <c r="AG611">
        <v>0</v>
      </c>
      <c r="AH611">
        <v>0</v>
      </c>
      <c r="AI611">
        <v>1</v>
      </c>
      <c r="AJ611">
        <v>1</v>
      </c>
      <c r="AK611">
        <v>1</v>
      </c>
      <c r="AL611">
        <v>1</v>
      </c>
      <c r="AM611">
        <v>-2</v>
      </c>
      <c r="AN611">
        <v>0</v>
      </c>
      <c r="AO611">
        <v>1</v>
      </c>
      <c r="AP611">
        <v>1</v>
      </c>
      <c r="AQ611">
        <v>0</v>
      </c>
      <c r="AR611">
        <v>0</v>
      </c>
      <c r="AS611" t="s">
        <v>3</v>
      </c>
      <c r="AT611">
        <v>28.8</v>
      </c>
      <c r="AU611" t="s">
        <v>42</v>
      </c>
      <c r="AV611">
        <v>1</v>
      </c>
      <c r="AW611">
        <v>2</v>
      </c>
      <c r="AX611">
        <v>55891490</v>
      </c>
      <c r="AY611">
        <v>1</v>
      </c>
      <c r="AZ611">
        <v>0</v>
      </c>
      <c r="BA611">
        <v>725</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CU611">
        <f>ROUND(AT611*Source!I1275*AH611*AL611,2)</f>
        <v>0</v>
      </c>
      <c r="CV611">
        <f>ROUND(Y611*Source!I1275,9)</f>
        <v>2.0735999999999999</v>
      </c>
      <c r="CW611">
        <v>0</v>
      </c>
      <c r="CX611">
        <f>ROUND(Y611*Source!I1275,9)</f>
        <v>2.0735999999999999</v>
      </c>
      <c r="CY611">
        <f>AD611</f>
        <v>0</v>
      </c>
      <c r="CZ611">
        <f>AH611</f>
        <v>0</v>
      </c>
      <c r="DA611">
        <f>AL611</f>
        <v>1</v>
      </c>
      <c r="DB611">
        <f>ROUND((ROUND(AT611*CZ611,2)*1.2),6)</f>
        <v>0</v>
      </c>
      <c r="DC611">
        <f>ROUND((ROUND(AT611*AG611,2)*1.2),6)</f>
        <v>0</v>
      </c>
      <c r="DD611" t="s">
        <v>3</v>
      </c>
      <c r="DE611" t="s">
        <v>3</v>
      </c>
      <c r="DF611">
        <f t="shared" ref="DF611:DF628" si="334">ROUND(ROUND(AE611,2)*CX611,2)</f>
        <v>0</v>
      </c>
      <c r="DG611">
        <f t="shared" si="333"/>
        <v>0</v>
      </c>
      <c r="DH611">
        <f t="shared" si="332"/>
        <v>0</v>
      </c>
      <c r="DI611">
        <f t="shared" si="317"/>
        <v>0</v>
      </c>
      <c r="DJ611">
        <f>DI611</f>
        <v>0</v>
      </c>
      <c r="DK611">
        <v>0</v>
      </c>
      <c r="DL611" t="s">
        <v>3</v>
      </c>
      <c r="DM611">
        <v>0</v>
      </c>
      <c r="DN611" t="s">
        <v>3</v>
      </c>
      <c r="DO611">
        <v>0</v>
      </c>
    </row>
    <row r="612" spans="1:119" x14ac:dyDescent="0.25">
      <c r="A612">
        <f>ROW(Source!A1275)</f>
        <v>1275</v>
      </c>
      <c r="B612">
        <v>54971259</v>
      </c>
      <c r="C612">
        <v>55891489</v>
      </c>
      <c r="D612">
        <v>55489910</v>
      </c>
      <c r="E612">
        <v>1</v>
      </c>
      <c r="F612">
        <v>1</v>
      </c>
      <c r="G612">
        <v>1081</v>
      </c>
      <c r="H612">
        <v>2</v>
      </c>
      <c r="I612" t="s">
        <v>1580</v>
      </c>
      <c r="J612" t="s">
        <v>1581</v>
      </c>
      <c r="K612" t="s">
        <v>1582</v>
      </c>
      <c r="L612">
        <v>1368</v>
      </c>
      <c r="N612">
        <v>1011</v>
      </c>
      <c r="O612" t="s">
        <v>1558</v>
      </c>
      <c r="P612" t="s">
        <v>1558</v>
      </c>
      <c r="Q612">
        <v>1</v>
      </c>
      <c r="W612">
        <v>0</v>
      </c>
      <c r="X612">
        <v>1498588441</v>
      </c>
      <c r="Y612">
        <f>(AT612*1.2)</f>
        <v>7.0439999999999996</v>
      </c>
      <c r="AA612">
        <v>0</v>
      </c>
      <c r="AB612">
        <v>7.44</v>
      </c>
      <c r="AC612">
        <v>0</v>
      </c>
      <c r="AD612">
        <v>0</v>
      </c>
      <c r="AE612">
        <v>0</v>
      </c>
      <c r="AF612">
        <v>7.11</v>
      </c>
      <c r="AG612">
        <v>0</v>
      </c>
      <c r="AH612">
        <v>0</v>
      </c>
      <c r="AI612">
        <v>1</v>
      </c>
      <c r="AJ612">
        <v>1</v>
      </c>
      <c r="AK612">
        <v>1</v>
      </c>
      <c r="AL612">
        <v>1</v>
      </c>
      <c r="AM612">
        <v>-2</v>
      </c>
      <c r="AN612">
        <v>0</v>
      </c>
      <c r="AO612">
        <v>1</v>
      </c>
      <c r="AP612">
        <v>1</v>
      </c>
      <c r="AQ612">
        <v>0</v>
      </c>
      <c r="AR612">
        <v>0</v>
      </c>
      <c r="AS612" t="s">
        <v>3</v>
      </c>
      <c r="AT612">
        <v>5.87</v>
      </c>
      <c r="AU612" t="s">
        <v>42</v>
      </c>
      <c r="AV612">
        <v>0</v>
      </c>
      <c r="AW612">
        <v>2</v>
      </c>
      <c r="AX612">
        <v>55891491</v>
      </c>
      <c r="AY612">
        <v>1</v>
      </c>
      <c r="AZ612">
        <v>0</v>
      </c>
      <c r="BA612">
        <v>726</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CV612">
        <v>0</v>
      </c>
      <c r="CW612">
        <f>ROUND(Y612*Source!I1275*DO612,9)</f>
        <v>0</v>
      </c>
      <c r="CX612">
        <f>ROUND(Y612*Source!I1275,9)</f>
        <v>0.42264000000000002</v>
      </c>
      <c r="CY612">
        <f>AB612</f>
        <v>7.44</v>
      </c>
      <c r="CZ612">
        <f>AF612</f>
        <v>7.11</v>
      </c>
      <c r="DA612">
        <f>AJ612</f>
        <v>1</v>
      </c>
      <c r="DB612">
        <f>ROUND((ROUND(AT612*CZ612,2)*1.2),6)</f>
        <v>50.088000000000001</v>
      </c>
      <c r="DC612">
        <f>ROUND((ROUND(AT612*AG612,2)*1.2),6)</f>
        <v>0</v>
      </c>
      <c r="DD612" t="s">
        <v>3</v>
      </c>
      <c r="DE612" t="s">
        <v>3</v>
      </c>
      <c r="DF612">
        <f t="shared" si="334"/>
        <v>0</v>
      </c>
      <c r="DG612">
        <f t="shared" si="333"/>
        <v>3</v>
      </c>
      <c r="DH612">
        <f t="shared" si="332"/>
        <v>0</v>
      </c>
      <c r="DI612">
        <f t="shared" si="317"/>
        <v>0</v>
      </c>
      <c r="DJ612">
        <f>DG612</f>
        <v>3</v>
      </c>
      <c r="DK612">
        <v>0</v>
      </c>
      <c r="DL612" t="s">
        <v>3</v>
      </c>
      <c r="DM612">
        <v>0</v>
      </c>
      <c r="DN612" t="s">
        <v>3</v>
      </c>
      <c r="DO612">
        <v>0</v>
      </c>
    </row>
    <row r="613" spans="1:119" x14ac:dyDescent="0.25">
      <c r="A613">
        <f>ROW(Source!A1275)</f>
        <v>1275</v>
      </c>
      <c r="B613">
        <v>54971259</v>
      </c>
      <c r="C613">
        <v>55891489</v>
      </c>
      <c r="D613">
        <v>55490209</v>
      </c>
      <c r="E613">
        <v>1</v>
      </c>
      <c r="F613">
        <v>1</v>
      </c>
      <c r="G613">
        <v>1081</v>
      </c>
      <c r="H613">
        <v>2</v>
      </c>
      <c r="I613" t="s">
        <v>1555</v>
      </c>
      <c r="J613" t="s">
        <v>1556</v>
      </c>
      <c r="K613" t="s">
        <v>1557</v>
      </c>
      <c r="L613">
        <v>1368</v>
      </c>
      <c r="N613">
        <v>1011</v>
      </c>
      <c r="O613" t="s">
        <v>1558</v>
      </c>
      <c r="P613" t="s">
        <v>1558</v>
      </c>
      <c r="Q613">
        <v>1</v>
      </c>
      <c r="W613">
        <v>0</v>
      </c>
      <c r="X613">
        <v>874612079</v>
      </c>
      <c r="Y613">
        <f>(AT613*1.2)</f>
        <v>0.504</v>
      </c>
      <c r="AA613">
        <v>0</v>
      </c>
      <c r="AB613">
        <v>87.01</v>
      </c>
      <c r="AC613">
        <v>13.21</v>
      </c>
      <c r="AD613">
        <v>0</v>
      </c>
      <c r="AE613">
        <v>0</v>
      </c>
      <c r="AF613">
        <v>83.1</v>
      </c>
      <c r="AG613">
        <v>12.62</v>
      </c>
      <c r="AH613">
        <v>0</v>
      </c>
      <c r="AI613">
        <v>1</v>
      </c>
      <c r="AJ613">
        <v>1</v>
      </c>
      <c r="AK613">
        <v>1</v>
      </c>
      <c r="AL613">
        <v>1</v>
      </c>
      <c r="AM613">
        <v>-2</v>
      </c>
      <c r="AN613">
        <v>0</v>
      </c>
      <c r="AO613">
        <v>1</v>
      </c>
      <c r="AP613">
        <v>1</v>
      </c>
      <c r="AQ613">
        <v>0</v>
      </c>
      <c r="AR613">
        <v>0</v>
      </c>
      <c r="AS613" t="s">
        <v>3</v>
      </c>
      <c r="AT613">
        <v>0.42</v>
      </c>
      <c r="AU613" t="s">
        <v>42</v>
      </c>
      <c r="AV613">
        <v>0</v>
      </c>
      <c r="AW613">
        <v>2</v>
      </c>
      <c r="AX613">
        <v>55891492</v>
      </c>
      <c r="AY613">
        <v>1</v>
      </c>
      <c r="AZ613">
        <v>0</v>
      </c>
      <c r="BA613">
        <v>727</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CV613">
        <v>0</v>
      </c>
      <c r="CW613">
        <f>ROUND(Y613*Source!I1275*DO613,9)</f>
        <v>0.38162879999999999</v>
      </c>
      <c r="CX613">
        <f>ROUND(Y613*Source!I1275,9)</f>
        <v>3.024E-2</v>
      </c>
      <c r="CY613">
        <f>AB613</f>
        <v>87.01</v>
      </c>
      <c r="CZ613">
        <f>AF613</f>
        <v>83.1</v>
      </c>
      <c r="DA613">
        <f>AJ613</f>
        <v>1</v>
      </c>
      <c r="DB613">
        <f>ROUND((ROUND(AT613*CZ613,2)*1.2),6)</f>
        <v>41.88</v>
      </c>
      <c r="DC613">
        <f>ROUND((ROUND(AT613*AG613,2)*1.2),6)</f>
        <v>6.36</v>
      </c>
      <c r="DD613" t="s">
        <v>3</v>
      </c>
      <c r="DE613" t="s">
        <v>3</v>
      </c>
      <c r="DF613">
        <f t="shared" si="334"/>
        <v>0</v>
      </c>
      <c r="DG613">
        <f t="shared" si="333"/>
        <v>2.5099999999999998</v>
      </c>
      <c r="DH613">
        <f t="shared" si="332"/>
        <v>0.38</v>
      </c>
      <c r="DI613">
        <f t="shared" si="317"/>
        <v>0</v>
      </c>
      <c r="DJ613">
        <f>DG613</f>
        <v>2.5099999999999998</v>
      </c>
      <c r="DK613">
        <v>0</v>
      </c>
      <c r="DL613" t="s">
        <v>1559</v>
      </c>
      <c r="DM613">
        <v>0</v>
      </c>
      <c r="DN613" t="s">
        <v>1554</v>
      </c>
      <c r="DO613">
        <v>12.62</v>
      </c>
    </row>
    <row r="614" spans="1:119" x14ac:dyDescent="0.25">
      <c r="A614">
        <f>ROW(Source!A1275)</f>
        <v>1275</v>
      </c>
      <c r="B614">
        <v>54971259</v>
      </c>
      <c r="C614">
        <v>55891489</v>
      </c>
      <c r="D614">
        <v>55459927</v>
      </c>
      <c r="E614">
        <v>1</v>
      </c>
      <c r="F614">
        <v>1</v>
      </c>
      <c r="G614">
        <v>1081</v>
      </c>
      <c r="H614">
        <v>3</v>
      </c>
      <c r="I614" t="s">
        <v>1763</v>
      </c>
      <c r="J614" t="s">
        <v>1764</v>
      </c>
      <c r="K614" t="s">
        <v>1765</v>
      </c>
      <c r="L614">
        <v>1348</v>
      </c>
      <c r="N614">
        <v>1009</v>
      </c>
      <c r="O614" t="s">
        <v>1092</v>
      </c>
      <c r="P614" t="s">
        <v>1092</v>
      </c>
      <c r="Q614">
        <v>1000</v>
      </c>
      <c r="W614">
        <v>0</v>
      </c>
      <c r="X614">
        <v>459319178</v>
      </c>
      <c r="Y614">
        <f t="shared" ref="Y614:Y625" si="335">(AT614*1)</f>
        <v>7.4999999999999997E-2</v>
      </c>
      <c r="AA614">
        <v>10237.620000000001</v>
      </c>
      <c r="AB614">
        <v>0</v>
      </c>
      <c r="AC614">
        <v>0</v>
      </c>
      <c r="AD614">
        <v>0</v>
      </c>
      <c r="AE614">
        <v>10237.620000000001</v>
      </c>
      <c r="AF614">
        <v>0</v>
      </c>
      <c r="AG614">
        <v>0</v>
      </c>
      <c r="AH614">
        <v>0</v>
      </c>
      <c r="AI614">
        <v>1</v>
      </c>
      <c r="AJ614">
        <v>1</v>
      </c>
      <c r="AK614">
        <v>1</v>
      </c>
      <c r="AL614">
        <v>1</v>
      </c>
      <c r="AM614">
        <v>-2</v>
      </c>
      <c r="AN614">
        <v>0</v>
      </c>
      <c r="AO614">
        <v>1</v>
      </c>
      <c r="AP614">
        <v>1</v>
      </c>
      <c r="AQ614">
        <v>0</v>
      </c>
      <c r="AR614">
        <v>0</v>
      </c>
      <c r="AS614" t="s">
        <v>3</v>
      </c>
      <c r="AT614">
        <v>7.4999999999999997E-2</v>
      </c>
      <c r="AU614" t="s">
        <v>22</v>
      </c>
      <c r="AV614">
        <v>0</v>
      </c>
      <c r="AW614">
        <v>2</v>
      </c>
      <c r="AX614">
        <v>55891493</v>
      </c>
      <c r="AY614">
        <v>1</v>
      </c>
      <c r="AZ614">
        <v>0</v>
      </c>
      <c r="BA614">
        <v>728</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CV614">
        <v>0</v>
      </c>
      <c r="CW614">
        <v>0</v>
      </c>
      <c r="CX614">
        <f>ROUND(Y614*Source!I1275,9)</f>
        <v>4.4999999999999997E-3</v>
      </c>
      <c r="CY614">
        <f t="shared" ref="CY614:CY625" si="336">AA614</f>
        <v>10237.620000000001</v>
      </c>
      <c r="CZ614">
        <f t="shared" ref="CZ614:CZ625" si="337">AE614</f>
        <v>10237.620000000001</v>
      </c>
      <c r="DA614">
        <f t="shared" ref="DA614:DA625" si="338">AI614</f>
        <v>1</v>
      </c>
      <c r="DB614">
        <f t="shared" ref="DB614:DB625" si="339">ROUND((ROUND(AT614*CZ614,2)*1),6)</f>
        <v>767.82</v>
      </c>
      <c r="DC614">
        <f t="shared" ref="DC614:DC625" si="340">ROUND((ROUND(AT614*AG614,2)*1),6)</f>
        <v>0</v>
      </c>
      <c r="DD614" t="s">
        <v>3</v>
      </c>
      <c r="DE614" t="s">
        <v>3</v>
      </c>
      <c r="DF614">
        <f t="shared" si="334"/>
        <v>46.07</v>
      </c>
      <c r="DG614">
        <f t="shared" si="333"/>
        <v>0</v>
      </c>
      <c r="DH614">
        <f t="shared" si="332"/>
        <v>0</v>
      </c>
      <c r="DI614">
        <f t="shared" si="317"/>
        <v>0</v>
      </c>
      <c r="DJ614">
        <f t="shared" ref="DJ614:DJ625" si="341">DF614</f>
        <v>46.07</v>
      </c>
      <c r="DK614">
        <v>0</v>
      </c>
      <c r="DL614" t="s">
        <v>3</v>
      </c>
      <c r="DM614">
        <v>0</v>
      </c>
      <c r="DN614" t="s">
        <v>3</v>
      </c>
      <c r="DO614">
        <v>0</v>
      </c>
    </row>
    <row r="615" spans="1:119" x14ac:dyDescent="0.25">
      <c r="A615">
        <f>ROW(Source!A1275)</f>
        <v>1275</v>
      </c>
      <c r="B615">
        <v>54971259</v>
      </c>
      <c r="C615">
        <v>55891489</v>
      </c>
      <c r="D615">
        <v>55460380</v>
      </c>
      <c r="E615">
        <v>1</v>
      </c>
      <c r="F615">
        <v>1</v>
      </c>
      <c r="G615">
        <v>1081</v>
      </c>
      <c r="H615">
        <v>3</v>
      </c>
      <c r="I615" t="s">
        <v>1598</v>
      </c>
      <c r="J615" t="s">
        <v>1599</v>
      </c>
      <c r="K615" t="s">
        <v>1600</v>
      </c>
      <c r="L615">
        <v>1348</v>
      </c>
      <c r="N615">
        <v>1009</v>
      </c>
      <c r="O615" t="s">
        <v>1092</v>
      </c>
      <c r="P615" t="s">
        <v>1092</v>
      </c>
      <c r="Q615">
        <v>1000</v>
      </c>
      <c r="W615">
        <v>0</v>
      </c>
      <c r="X615">
        <v>277309194</v>
      </c>
      <c r="Y615">
        <f t="shared" si="335"/>
        <v>1.0499999999999999E-3</v>
      </c>
      <c r="AA615">
        <v>8590.86</v>
      </c>
      <c r="AB615">
        <v>0</v>
      </c>
      <c r="AC615">
        <v>0</v>
      </c>
      <c r="AD615">
        <v>0</v>
      </c>
      <c r="AE615">
        <v>8590.86</v>
      </c>
      <c r="AF615">
        <v>0</v>
      </c>
      <c r="AG615">
        <v>0</v>
      </c>
      <c r="AH615">
        <v>0</v>
      </c>
      <c r="AI615">
        <v>1</v>
      </c>
      <c r="AJ615">
        <v>1</v>
      </c>
      <c r="AK615">
        <v>1</v>
      </c>
      <c r="AL615">
        <v>1</v>
      </c>
      <c r="AM615">
        <v>-2</v>
      </c>
      <c r="AN615">
        <v>0</v>
      </c>
      <c r="AO615">
        <v>1</v>
      </c>
      <c r="AP615">
        <v>1</v>
      </c>
      <c r="AQ615">
        <v>0</v>
      </c>
      <c r="AR615">
        <v>0</v>
      </c>
      <c r="AS615" t="s">
        <v>3</v>
      </c>
      <c r="AT615">
        <v>1.0499999999999999E-3</v>
      </c>
      <c r="AU615" t="s">
        <v>22</v>
      </c>
      <c r="AV615">
        <v>0</v>
      </c>
      <c r="AW615">
        <v>2</v>
      </c>
      <c r="AX615">
        <v>55891494</v>
      </c>
      <c r="AY615">
        <v>1</v>
      </c>
      <c r="AZ615">
        <v>0</v>
      </c>
      <c r="BA615">
        <v>729</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CV615">
        <v>0</v>
      </c>
      <c r="CW615">
        <v>0</v>
      </c>
      <c r="CX615">
        <f>ROUND(Y615*Source!I1275,9)</f>
        <v>6.3E-5</v>
      </c>
      <c r="CY615">
        <f t="shared" si="336"/>
        <v>8590.86</v>
      </c>
      <c r="CZ615">
        <f t="shared" si="337"/>
        <v>8590.86</v>
      </c>
      <c r="DA615">
        <f t="shared" si="338"/>
        <v>1</v>
      </c>
      <c r="DB615">
        <f t="shared" si="339"/>
        <v>9.02</v>
      </c>
      <c r="DC615">
        <f t="shared" si="340"/>
        <v>0</v>
      </c>
      <c r="DD615" t="s">
        <v>3</v>
      </c>
      <c r="DE615" t="s">
        <v>3</v>
      </c>
      <c r="DF615">
        <f t="shared" si="334"/>
        <v>0.54</v>
      </c>
      <c r="DG615">
        <f t="shared" si="333"/>
        <v>0</v>
      </c>
      <c r="DH615">
        <f t="shared" si="332"/>
        <v>0</v>
      </c>
      <c r="DI615">
        <f t="shared" si="317"/>
        <v>0</v>
      </c>
      <c r="DJ615">
        <f t="shared" si="341"/>
        <v>0.54</v>
      </c>
      <c r="DK615">
        <v>0</v>
      </c>
      <c r="DL615" t="s">
        <v>3</v>
      </c>
      <c r="DM615">
        <v>0</v>
      </c>
      <c r="DN615" t="s">
        <v>3</v>
      </c>
      <c r="DO615">
        <v>0</v>
      </c>
    </row>
    <row r="616" spans="1:119" x14ac:dyDescent="0.25">
      <c r="A616">
        <f>ROW(Source!A1275)</f>
        <v>1275</v>
      </c>
      <c r="B616">
        <v>54971259</v>
      </c>
      <c r="C616">
        <v>55891489</v>
      </c>
      <c r="D616">
        <v>55461705</v>
      </c>
      <c r="E616">
        <v>1</v>
      </c>
      <c r="F616">
        <v>1</v>
      </c>
      <c r="G616">
        <v>1081</v>
      </c>
      <c r="H616">
        <v>3</v>
      </c>
      <c r="I616" t="s">
        <v>1766</v>
      </c>
      <c r="J616" t="s">
        <v>1767</v>
      </c>
      <c r="K616" t="s">
        <v>1768</v>
      </c>
      <c r="L616">
        <v>1346</v>
      </c>
      <c r="N616">
        <v>1009</v>
      </c>
      <c r="O616" t="s">
        <v>222</v>
      </c>
      <c r="P616" t="s">
        <v>222</v>
      </c>
      <c r="Q616">
        <v>1</v>
      </c>
      <c r="W616">
        <v>0</v>
      </c>
      <c r="X616">
        <v>731843586</v>
      </c>
      <c r="Y616">
        <f t="shared" si="335"/>
        <v>0.03</v>
      </c>
      <c r="AA616">
        <v>520.51</v>
      </c>
      <c r="AB616">
        <v>0</v>
      </c>
      <c r="AC616">
        <v>0</v>
      </c>
      <c r="AD616">
        <v>0</v>
      </c>
      <c r="AE616">
        <v>520.51</v>
      </c>
      <c r="AF616">
        <v>0</v>
      </c>
      <c r="AG616">
        <v>0</v>
      </c>
      <c r="AH616">
        <v>0</v>
      </c>
      <c r="AI616">
        <v>1</v>
      </c>
      <c r="AJ616">
        <v>1</v>
      </c>
      <c r="AK616">
        <v>1</v>
      </c>
      <c r="AL616">
        <v>1</v>
      </c>
      <c r="AM616">
        <v>-2</v>
      </c>
      <c r="AN616">
        <v>0</v>
      </c>
      <c r="AO616">
        <v>1</v>
      </c>
      <c r="AP616">
        <v>1</v>
      </c>
      <c r="AQ616">
        <v>0</v>
      </c>
      <c r="AR616">
        <v>0</v>
      </c>
      <c r="AS616" t="s">
        <v>3</v>
      </c>
      <c r="AT616">
        <v>0.03</v>
      </c>
      <c r="AU616" t="s">
        <v>22</v>
      </c>
      <c r="AV616">
        <v>0</v>
      </c>
      <c r="AW616">
        <v>2</v>
      </c>
      <c r="AX616">
        <v>55891495</v>
      </c>
      <c r="AY616">
        <v>1</v>
      </c>
      <c r="AZ616">
        <v>0</v>
      </c>
      <c r="BA616">
        <v>730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CV616">
        <v>0</v>
      </c>
      <c r="CW616">
        <v>0</v>
      </c>
      <c r="CX616">
        <f>ROUND(Y616*Source!I1275,9)</f>
        <v>1.8E-3</v>
      </c>
      <c r="CY616">
        <f t="shared" si="336"/>
        <v>520.51</v>
      </c>
      <c r="CZ616">
        <f t="shared" si="337"/>
        <v>520.51</v>
      </c>
      <c r="DA616">
        <f t="shared" si="338"/>
        <v>1</v>
      </c>
      <c r="DB616">
        <f t="shared" si="339"/>
        <v>15.62</v>
      </c>
      <c r="DC616">
        <f t="shared" si="340"/>
        <v>0</v>
      </c>
      <c r="DD616" t="s">
        <v>3</v>
      </c>
      <c r="DE616" t="s">
        <v>3</v>
      </c>
      <c r="DF616">
        <f t="shared" si="334"/>
        <v>0.94</v>
      </c>
      <c r="DG616">
        <f t="shared" si="333"/>
        <v>0</v>
      </c>
      <c r="DH616">
        <f t="shared" si="332"/>
        <v>0</v>
      </c>
      <c r="DI616">
        <f t="shared" si="317"/>
        <v>0</v>
      </c>
      <c r="DJ616">
        <f t="shared" si="341"/>
        <v>0.94</v>
      </c>
      <c r="DK616">
        <v>0</v>
      </c>
      <c r="DL616" t="s">
        <v>3</v>
      </c>
      <c r="DM616">
        <v>0</v>
      </c>
      <c r="DN616" t="s">
        <v>3</v>
      </c>
      <c r="DO616">
        <v>0</v>
      </c>
    </row>
    <row r="617" spans="1:119" x14ac:dyDescent="0.25">
      <c r="A617">
        <f>ROW(Source!A1275)</f>
        <v>1275</v>
      </c>
      <c r="B617">
        <v>54971259</v>
      </c>
      <c r="C617">
        <v>55891489</v>
      </c>
      <c r="D617">
        <v>55459815</v>
      </c>
      <c r="E617">
        <v>1</v>
      </c>
      <c r="F617">
        <v>1</v>
      </c>
      <c r="G617">
        <v>1081</v>
      </c>
      <c r="H617">
        <v>3</v>
      </c>
      <c r="I617" t="s">
        <v>1694</v>
      </c>
      <c r="J617" t="s">
        <v>1695</v>
      </c>
      <c r="K617" t="s">
        <v>1696</v>
      </c>
      <c r="L617">
        <v>1348</v>
      </c>
      <c r="N617">
        <v>1009</v>
      </c>
      <c r="O617" t="s">
        <v>1092</v>
      </c>
      <c r="P617" t="s">
        <v>1092</v>
      </c>
      <c r="Q617">
        <v>1000</v>
      </c>
      <c r="W617">
        <v>0</v>
      </c>
      <c r="X617">
        <v>-557692701</v>
      </c>
      <c r="Y617">
        <f t="shared" si="335"/>
        <v>2.0999999999999999E-3</v>
      </c>
      <c r="AA617">
        <v>7973.67</v>
      </c>
      <c r="AB617">
        <v>0</v>
      </c>
      <c r="AC617">
        <v>0</v>
      </c>
      <c r="AD617">
        <v>0</v>
      </c>
      <c r="AE617">
        <v>7973.67</v>
      </c>
      <c r="AF617">
        <v>0</v>
      </c>
      <c r="AG617">
        <v>0</v>
      </c>
      <c r="AH617">
        <v>0</v>
      </c>
      <c r="AI617">
        <v>1</v>
      </c>
      <c r="AJ617">
        <v>1</v>
      </c>
      <c r="AK617">
        <v>1</v>
      </c>
      <c r="AL617">
        <v>1</v>
      </c>
      <c r="AM617">
        <v>-2</v>
      </c>
      <c r="AN617">
        <v>0</v>
      </c>
      <c r="AO617">
        <v>1</v>
      </c>
      <c r="AP617">
        <v>1</v>
      </c>
      <c r="AQ617">
        <v>0</v>
      </c>
      <c r="AR617">
        <v>0</v>
      </c>
      <c r="AS617" t="s">
        <v>3</v>
      </c>
      <c r="AT617">
        <v>2.0999999999999999E-3</v>
      </c>
      <c r="AU617" t="s">
        <v>22</v>
      </c>
      <c r="AV617">
        <v>0</v>
      </c>
      <c r="AW617">
        <v>2</v>
      </c>
      <c r="AX617">
        <v>55891496</v>
      </c>
      <c r="AY617">
        <v>1</v>
      </c>
      <c r="AZ617">
        <v>0</v>
      </c>
      <c r="BA617">
        <v>731</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CV617">
        <v>0</v>
      </c>
      <c r="CW617">
        <v>0</v>
      </c>
      <c r="CX617">
        <f>ROUND(Y617*Source!I1275,9)</f>
        <v>1.26E-4</v>
      </c>
      <c r="CY617">
        <f t="shared" si="336"/>
        <v>7973.67</v>
      </c>
      <c r="CZ617">
        <f t="shared" si="337"/>
        <v>7973.67</v>
      </c>
      <c r="DA617">
        <f t="shared" si="338"/>
        <v>1</v>
      </c>
      <c r="DB617">
        <f t="shared" si="339"/>
        <v>16.739999999999998</v>
      </c>
      <c r="DC617">
        <f t="shared" si="340"/>
        <v>0</v>
      </c>
      <c r="DD617" t="s">
        <v>3</v>
      </c>
      <c r="DE617" t="s">
        <v>3</v>
      </c>
      <c r="DF617">
        <f t="shared" si="334"/>
        <v>1</v>
      </c>
      <c r="DG617">
        <f t="shared" si="333"/>
        <v>0</v>
      </c>
      <c r="DH617">
        <f t="shared" si="332"/>
        <v>0</v>
      </c>
      <c r="DI617">
        <f t="shared" si="317"/>
        <v>0</v>
      </c>
      <c r="DJ617">
        <f t="shared" si="341"/>
        <v>1</v>
      </c>
      <c r="DK617">
        <v>0</v>
      </c>
      <c r="DL617" t="s">
        <v>3</v>
      </c>
      <c r="DM617">
        <v>0</v>
      </c>
      <c r="DN617" t="s">
        <v>3</v>
      </c>
      <c r="DO617">
        <v>0</v>
      </c>
    </row>
    <row r="618" spans="1:119" x14ac:dyDescent="0.25">
      <c r="A618">
        <f>ROW(Source!A1275)</f>
        <v>1275</v>
      </c>
      <c r="B618">
        <v>54971259</v>
      </c>
      <c r="C618">
        <v>55891489</v>
      </c>
      <c r="D618">
        <v>55482523</v>
      </c>
      <c r="E618">
        <v>1</v>
      </c>
      <c r="F618">
        <v>1</v>
      </c>
      <c r="G618">
        <v>1081</v>
      </c>
      <c r="H618">
        <v>3</v>
      </c>
      <c r="I618" t="s">
        <v>1769</v>
      </c>
      <c r="J618" t="s">
        <v>1770</v>
      </c>
      <c r="K618" t="s">
        <v>1771</v>
      </c>
      <c r="L618">
        <v>1358</v>
      </c>
      <c r="N618">
        <v>1010</v>
      </c>
      <c r="O618" t="s">
        <v>1772</v>
      </c>
      <c r="P618" t="s">
        <v>1772</v>
      </c>
      <c r="Q618">
        <v>10</v>
      </c>
      <c r="W618">
        <v>0</v>
      </c>
      <c r="X618">
        <v>-101314250</v>
      </c>
      <c r="Y618">
        <f t="shared" si="335"/>
        <v>1.02</v>
      </c>
      <c r="AA618">
        <v>5.46</v>
      </c>
      <c r="AB618">
        <v>0</v>
      </c>
      <c r="AC618">
        <v>0</v>
      </c>
      <c r="AD618">
        <v>0</v>
      </c>
      <c r="AE618">
        <v>5.46</v>
      </c>
      <c r="AF618">
        <v>0</v>
      </c>
      <c r="AG618">
        <v>0</v>
      </c>
      <c r="AH618">
        <v>0</v>
      </c>
      <c r="AI618">
        <v>1</v>
      </c>
      <c r="AJ618">
        <v>1</v>
      </c>
      <c r="AK618">
        <v>1</v>
      </c>
      <c r="AL618">
        <v>1</v>
      </c>
      <c r="AM618">
        <v>-2</v>
      </c>
      <c r="AN618">
        <v>0</v>
      </c>
      <c r="AO618">
        <v>1</v>
      </c>
      <c r="AP618">
        <v>1</v>
      </c>
      <c r="AQ618">
        <v>0</v>
      </c>
      <c r="AR618">
        <v>0</v>
      </c>
      <c r="AS618" t="s">
        <v>3</v>
      </c>
      <c r="AT618">
        <v>1.02</v>
      </c>
      <c r="AU618" t="s">
        <v>22</v>
      </c>
      <c r="AV618">
        <v>0</v>
      </c>
      <c r="AW618">
        <v>2</v>
      </c>
      <c r="AX618">
        <v>55891497</v>
      </c>
      <c r="AY618">
        <v>1</v>
      </c>
      <c r="AZ618">
        <v>0</v>
      </c>
      <c r="BA618">
        <v>732</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CV618">
        <v>0</v>
      </c>
      <c r="CW618">
        <v>0</v>
      </c>
      <c r="CX618">
        <f>ROUND(Y618*Source!I1275,9)</f>
        <v>6.1199999999999997E-2</v>
      </c>
      <c r="CY618">
        <f t="shared" si="336"/>
        <v>5.46</v>
      </c>
      <c r="CZ618">
        <f t="shared" si="337"/>
        <v>5.46</v>
      </c>
      <c r="DA618">
        <f t="shared" si="338"/>
        <v>1</v>
      </c>
      <c r="DB618">
        <f t="shared" si="339"/>
        <v>5.57</v>
      </c>
      <c r="DC618">
        <f t="shared" si="340"/>
        <v>0</v>
      </c>
      <c r="DD618" t="s">
        <v>3</v>
      </c>
      <c r="DE618" t="s">
        <v>3</v>
      </c>
      <c r="DF618">
        <f t="shared" si="334"/>
        <v>0.33</v>
      </c>
      <c r="DG618">
        <f t="shared" si="333"/>
        <v>0</v>
      </c>
      <c r="DH618">
        <f t="shared" si="332"/>
        <v>0</v>
      </c>
      <c r="DI618">
        <f t="shared" si="317"/>
        <v>0</v>
      </c>
      <c r="DJ618">
        <f t="shared" si="341"/>
        <v>0.33</v>
      </c>
      <c r="DK618">
        <v>0</v>
      </c>
      <c r="DL618" t="s">
        <v>3</v>
      </c>
      <c r="DM618">
        <v>0</v>
      </c>
      <c r="DN618" t="s">
        <v>3</v>
      </c>
      <c r="DO618">
        <v>0</v>
      </c>
    </row>
    <row r="619" spans="1:119" x14ac:dyDescent="0.25">
      <c r="A619">
        <f>ROW(Source!A1275)</f>
        <v>1275</v>
      </c>
      <c r="B619">
        <v>54971259</v>
      </c>
      <c r="C619">
        <v>55891489</v>
      </c>
      <c r="D619">
        <v>55482605</v>
      </c>
      <c r="E619">
        <v>1</v>
      </c>
      <c r="F619">
        <v>1</v>
      </c>
      <c r="G619">
        <v>1081</v>
      </c>
      <c r="H619">
        <v>3</v>
      </c>
      <c r="I619" t="s">
        <v>1773</v>
      </c>
      <c r="J619" t="s">
        <v>1774</v>
      </c>
      <c r="K619" t="s">
        <v>1775</v>
      </c>
      <c r="L619">
        <v>1358</v>
      </c>
      <c r="N619">
        <v>1010</v>
      </c>
      <c r="O619" t="s">
        <v>1772</v>
      </c>
      <c r="P619" t="s">
        <v>1772</v>
      </c>
      <c r="Q619">
        <v>10</v>
      </c>
      <c r="W619">
        <v>0</v>
      </c>
      <c r="X619">
        <v>-1033456433</v>
      </c>
      <c r="Y619">
        <f t="shared" si="335"/>
        <v>12</v>
      </c>
      <c r="AA619">
        <v>17.39</v>
      </c>
      <c r="AB619">
        <v>0</v>
      </c>
      <c r="AC619">
        <v>0</v>
      </c>
      <c r="AD619">
        <v>0</v>
      </c>
      <c r="AE619">
        <v>17.39</v>
      </c>
      <c r="AF619">
        <v>0</v>
      </c>
      <c r="AG619">
        <v>0</v>
      </c>
      <c r="AH619">
        <v>0</v>
      </c>
      <c r="AI619">
        <v>1</v>
      </c>
      <c r="AJ619">
        <v>1</v>
      </c>
      <c r="AK619">
        <v>1</v>
      </c>
      <c r="AL619">
        <v>1</v>
      </c>
      <c r="AM619">
        <v>-2</v>
      </c>
      <c r="AN619">
        <v>0</v>
      </c>
      <c r="AO619">
        <v>1</v>
      </c>
      <c r="AP619">
        <v>1</v>
      </c>
      <c r="AQ619">
        <v>0</v>
      </c>
      <c r="AR619">
        <v>0</v>
      </c>
      <c r="AS619" t="s">
        <v>3</v>
      </c>
      <c r="AT619">
        <v>12</v>
      </c>
      <c r="AU619" t="s">
        <v>22</v>
      </c>
      <c r="AV619">
        <v>0</v>
      </c>
      <c r="AW619">
        <v>2</v>
      </c>
      <c r="AX619">
        <v>55891498</v>
      </c>
      <c r="AY619">
        <v>1</v>
      </c>
      <c r="AZ619">
        <v>0</v>
      </c>
      <c r="BA619">
        <v>733</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CV619">
        <v>0</v>
      </c>
      <c r="CW619">
        <v>0</v>
      </c>
      <c r="CX619">
        <f>ROUND(Y619*Source!I1275,9)</f>
        <v>0.72</v>
      </c>
      <c r="CY619">
        <f t="shared" si="336"/>
        <v>17.39</v>
      </c>
      <c r="CZ619">
        <f t="shared" si="337"/>
        <v>17.39</v>
      </c>
      <c r="DA619">
        <f t="shared" si="338"/>
        <v>1</v>
      </c>
      <c r="DB619">
        <f t="shared" si="339"/>
        <v>208.68</v>
      </c>
      <c r="DC619">
        <f t="shared" si="340"/>
        <v>0</v>
      </c>
      <c r="DD619" t="s">
        <v>3</v>
      </c>
      <c r="DE619" t="s">
        <v>3</v>
      </c>
      <c r="DF619">
        <f t="shared" si="334"/>
        <v>12.52</v>
      </c>
      <c r="DG619">
        <f t="shared" si="333"/>
        <v>0</v>
      </c>
      <c r="DH619">
        <f t="shared" si="332"/>
        <v>0</v>
      </c>
      <c r="DI619">
        <f t="shared" si="317"/>
        <v>0</v>
      </c>
      <c r="DJ619">
        <f t="shared" si="341"/>
        <v>12.52</v>
      </c>
      <c r="DK619">
        <v>0</v>
      </c>
      <c r="DL619" t="s">
        <v>3</v>
      </c>
      <c r="DM619">
        <v>0</v>
      </c>
      <c r="DN619" t="s">
        <v>3</v>
      </c>
      <c r="DO619">
        <v>0</v>
      </c>
    </row>
    <row r="620" spans="1:119" x14ac:dyDescent="0.25">
      <c r="A620">
        <f>ROW(Source!A1275)</f>
        <v>1275</v>
      </c>
      <c r="B620">
        <v>54971259</v>
      </c>
      <c r="C620">
        <v>55891489</v>
      </c>
      <c r="D620">
        <v>55482617</v>
      </c>
      <c r="E620">
        <v>1</v>
      </c>
      <c r="F620">
        <v>1</v>
      </c>
      <c r="G620">
        <v>1081</v>
      </c>
      <c r="H620">
        <v>3</v>
      </c>
      <c r="I620" t="s">
        <v>1575</v>
      </c>
      <c r="J620" t="s">
        <v>1576</v>
      </c>
      <c r="K620" t="s">
        <v>1577</v>
      </c>
      <c r="L620">
        <v>1354</v>
      </c>
      <c r="N620">
        <v>1010</v>
      </c>
      <c r="O620" t="s">
        <v>266</v>
      </c>
      <c r="P620" t="s">
        <v>266</v>
      </c>
      <c r="Q620">
        <v>1</v>
      </c>
      <c r="W620">
        <v>0</v>
      </c>
      <c r="X620">
        <v>-1189947653</v>
      </c>
      <c r="Y620">
        <f t="shared" si="335"/>
        <v>6</v>
      </c>
      <c r="AA620">
        <v>14.99</v>
      </c>
      <c r="AB620">
        <v>0</v>
      </c>
      <c r="AC620">
        <v>0</v>
      </c>
      <c r="AD620">
        <v>0</v>
      </c>
      <c r="AE620">
        <v>14.99</v>
      </c>
      <c r="AF620">
        <v>0</v>
      </c>
      <c r="AG620">
        <v>0</v>
      </c>
      <c r="AH620">
        <v>0</v>
      </c>
      <c r="AI620">
        <v>1</v>
      </c>
      <c r="AJ620">
        <v>1</v>
      </c>
      <c r="AK620">
        <v>1</v>
      </c>
      <c r="AL620">
        <v>1</v>
      </c>
      <c r="AM620">
        <v>-2</v>
      </c>
      <c r="AN620">
        <v>0</v>
      </c>
      <c r="AO620">
        <v>1</v>
      </c>
      <c r="AP620">
        <v>1</v>
      </c>
      <c r="AQ620">
        <v>0</v>
      </c>
      <c r="AR620">
        <v>0</v>
      </c>
      <c r="AS620" t="s">
        <v>3</v>
      </c>
      <c r="AT620">
        <v>6</v>
      </c>
      <c r="AU620" t="s">
        <v>22</v>
      </c>
      <c r="AV620">
        <v>0</v>
      </c>
      <c r="AW620">
        <v>2</v>
      </c>
      <c r="AX620">
        <v>55891499</v>
      </c>
      <c r="AY620">
        <v>1</v>
      </c>
      <c r="AZ620">
        <v>0</v>
      </c>
      <c r="BA620">
        <v>734</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CV620">
        <v>0</v>
      </c>
      <c r="CW620">
        <v>0</v>
      </c>
      <c r="CX620">
        <f>ROUND(Y620*Source!I1275,9)</f>
        <v>0.36</v>
      </c>
      <c r="CY620">
        <f t="shared" si="336"/>
        <v>14.99</v>
      </c>
      <c r="CZ620">
        <f t="shared" si="337"/>
        <v>14.99</v>
      </c>
      <c r="DA620">
        <f t="shared" si="338"/>
        <v>1</v>
      </c>
      <c r="DB620">
        <f t="shared" si="339"/>
        <v>89.94</v>
      </c>
      <c r="DC620">
        <f t="shared" si="340"/>
        <v>0</v>
      </c>
      <c r="DD620" t="s">
        <v>3</v>
      </c>
      <c r="DE620" t="s">
        <v>3</v>
      </c>
      <c r="DF620">
        <f t="shared" si="334"/>
        <v>5.4</v>
      </c>
      <c r="DG620">
        <f t="shared" si="333"/>
        <v>0</v>
      </c>
      <c r="DH620">
        <f t="shared" si="332"/>
        <v>0</v>
      </c>
      <c r="DI620">
        <f t="shared" si="317"/>
        <v>0</v>
      </c>
      <c r="DJ620">
        <f t="shared" si="341"/>
        <v>5.4</v>
      </c>
      <c r="DK620">
        <v>0</v>
      </c>
      <c r="DL620" t="s">
        <v>3</v>
      </c>
      <c r="DM620">
        <v>0</v>
      </c>
      <c r="DN620" t="s">
        <v>3</v>
      </c>
      <c r="DO620">
        <v>0</v>
      </c>
    </row>
    <row r="621" spans="1:119" x14ac:dyDescent="0.25">
      <c r="A621">
        <f>ROW(Source!A1275)</f>
        <v>1275</v>
      </c>
      <c r="B621">
        <v>54971259</v>
      </c>
      <c r="C621">
        <v>55891489</v>
      </c>
      <c r="D621">
        <v>55417165</v>
      </c>
      <c r="E621">
        <v>1081</v>
      </c>
      <c r="F621">
        <v>1</v>
      </c>
      <c r="G621">
        <v>1081</v>
      </c>
      <c r="H621">
        <v>3</v>
      </c>
      <c r="I621" t="s">
        <v>1467</v>
      </c>
      <c r="J621" t="s">
        <v>3</v>
      </c>
      <c r="K621" t="s">
        <v>1468</v>
      </c>
      <c r="L621">
        <v>1301</v>
      </c>
      <c r="N621">
        <v>1003</v>
      </c>
      <c r="O621" t="s">
        <v>769</v>
      </c>
      <c r="P621" t="s">
        <v>769</v>
      </c>
      <c r="Q621">
        <v>1</v>
      </c>
      <c r="W621">
        <v>0</v>
      </c>
      <c r="X621">
        <v>635170367</v>
      </c>
      <c r="Y621">
        <f t="shared" si="335"/>
        <v>103</v>
      </c>
      <c r="AA621">
        <v>0</v>
      </c>
      <c r="AB621">
        <v>0</v>
      </c>
      <c r="AC621">
        <v>0</v>
      </c>
      <c r="AD621">
        <v>0</v>
      </c>
      <c r="AE621">
        <v>0</v>
      </c>
      <c r="AF621">
        <v>0</v>
      </c>
      <c r="AG621">
        <v>0</v>
      </c>
      <c r="AH621">
        <v>0</v>
      </c>
      <c r="AI621">
        <v>1</v>
      </c>
      <c r="AJ621">
        <v>1</v>
      </c>
      <c r="AK621">
        <v>1</v>
      </c>
      <c r="AL621">
        <v>1</v>
      </c>
      <c r="AM621">
        <v>0</v>
      </c>
      <c r="AN621">
        <v>0</v>
      </c>
      <c r="AO621">
        <v>0</v>
      </c>
      <c r="AP621">
        <v>1</v>
      </c>
      <c r="AQ621">
        <v>0</v>
      </c>
      <c r="AR621">
        <v>0</v>
      </c>
      <c r="AS621" t="s">
        <v>3</v>
      </c>
      <c r="AT621">
        <v>103</v>
      </c>
      <c r="AU621" t="s">
        <v>22</v>
      </c>
      <c r="AV621">
        <v>0</v>
      </c>
      <c r="AW621">
        <v>2</v>
      </c>
      <c r="AX621">
        <v>55891500</v>
      </c>
      <c r="AY621">
        <v>1</v>
      </c>
      <c r="AZ621">
        <v>0</v>
      </c>
      <c r="BA621">
        <v>735</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CV621">
        <v>0</v>
      </c>
      <c r="CW621">
        <v>0</v>
      </c>
      <c r="CX621">
        <f>ROUND(Y621*Source!I1275,9)</f>
        <v>6.18</v>
      </c>
      <c r="CY621">
        <f t="shared" si="336"/>
        <v>0</v>
      </c>
      <c r="CZ621">
        <f t="shared" si="337"/>
        <v>0</v>
      </c>
      <c r="DA621">
        <f t="shared" si="338"/>
        <v>1</v>
      </c>
      <c r="DB621">
        <f t="shared" si="339"/>
        <v>0</v>
      </c>
      <c r="DC621">
        <f t="shared" si="340"/>
        <v>0</v>
      </c>
      <c r="DD621" t="s">
        <v>3</v>
      </c>
      <c r="DE621" t="s">
        <v>3</v>
      </c>
      <c r="DF621">
        <f t="shared" si="334"/>
        <v>0</v>
      </c>
      <c r="DG621">
        <f t="shared" si="333"/>
        <v>0</v>
      </c>
      <c r="DH621">
        <f t="shared" si="332"/>
        <v>0</v>
      </c>
      <c r="DI621">
        <f t="shared" si="317"/>
        <v>0</v>
      </c>
      <c r="DJ621">
        <f t="shared" si="341"/>
        <v>0</v>
      </c>
      <c r="DK621">
        <v>0</v>
      </c>
      <c r="DL621" t="s">
        <v>3</v>
      </c>
      <c r="DM621">
        <v>0</v>
      </c>
      <c r="DN621" t="s">
        <v>3</v>
      </c>
      <c r="DO621">
        <v>0</v>
      </c>
    </row>
    <row r="622" spans="1:119" x14ac:dyDescent="0.25">
      <c r="A622">
        <f>ROW(Source!A1275)</f>
        <v>1275</v>
      </c>
      <c r="B622">
        <v>54971259</v>
      </c>
      <c r="C622">
        <v>55891489</v>
      </c>
      <c r="D622">
        <v>55419803</v>
      </c>
      <c r="E622">
        <v>1081</v>
      </c>
      <c r="F622">
        <v>1</v>
      </c>
      <c r="G622">
        <v>1081</v>
      </c>
      <c r="H622">
        <v>3</v>
      </c>
      <c r="I622" t="s">
        <v>1469</v>
      </c>
      <c r="J622" t="s">
        <v>3</v>
      </c>
      <c r="K622" t="s">
        <v>1470</v>
      </c>
      <c r="L622">
        <v>1354</v>
      </c>
      <c r="N622">
        <v>1010</v>
      </c>
      <c r="O622" t="s">
        <v>266</v>
      </c>
      <c r="P622" t="s">
        <v>266</v>
      </c>
      <c r="Q622">
        <v>1</v>
      </c>
      <c r="W622">
        <v>0</v>
      </c>
      <c r="X622">
        <v>825121317</v>
      </c>
      <c r="Y622">
        <f t="shared" si="335"/>
        <v>16</v>
      </c>
      <c r="AA622">
        <v>0</v>
      </c>
      <c r="AB622">
        <v>0</v>
      </c>
      <c r="AC622">
        <v>0</v>
      </c>
      <c r="AD622">
        <v>0</v>
      </c>
      <c r="AE622">
        <v>0</v>
      </c>
      <c r="AF622">
        <v>0</v>
      </c>
      <c r="AG622">
        <v>0</v>
      </c>
      <c r="AH622">
        <v>0</v>
      </c>
      <c r="AI622">
        <v>1</v>
      </c>
      <c r="AJ622">
        <v>1</v>
      </c>
      <c r="AK622">
        <v>1</v>
      </c>
      <c r="AL622">
        <v>1</v>
      </c>
      <c r="AM622">
        <v>0</v>
      </c>
      <c r="AN622">
        <v>0</v>
      </c>
      <c r="AO622">
        <v>0</v>
      </c>
      <c r="AP622">
        <v>1</v>
      </c>
      <c r="AQ622">
        <v>0</v>
      </c>
      <c r="AR622">
        <v>0</v>
      </c>
      <c r="AS622" t="s">
        <v>3</v>
      </c>
      <c r="AT622">
        <v>16</v>
      </c>
      <c r="AU622" t="s">
        <v>22</v>
      </c>
      <c r="AV622">
        <v>0</v>
      </c>
      <c r="AW622">
        <v>2</v>
      </c>
      <c r="AX622">
        <v>55891501</v>
      </c>
      <c r="AY622">
        <v>1</v>
      </c>
      <c r="AZ622">
        <v>0</v>
      </c>
      <c r="BA622">
        <v>736</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CV622">
        <v>0</v>
      </c>
      <c r="CW622">
        <v>0</v>
      </c>
      <c r="CX622">
        <f>ROUND(Y622*Source!I1275,9)</f>
        <v>0.96</v>
      </c>
      <c r="CY622">
        <f t="shared" si="336"/>
        <v>0</v>
      </c>
      <c r="CZ622">
        <f t="shared" si="337"/>
        <v>0</v>
      </c>
      <c r="DA622">
        <f t="shared" si="338"/>
        <v>1</v>
      </c>
      <c r="DB622">
        <f t="shared" si="339"/>
        <v>0</v>
      </c>
      <c r="DC622">
        <f t="shared" si="340"/>
        <v>0</v>
      </c>
      <c r="DD622" t="s">
        <v>3</v>
      </c>
      <c r="DE622" t="s">
        <v>3</v>
      </c>
      <c r="DF622">
        <f t="shared" si="334"/>
        <v>0</v>
      </c>
      <c r="DG622">
        <f t="shared" si="333"/>
        <v>0</v>
      </c>
      <c r="DH622">
        <f t="shared" si="332"/>
        <v>0</v>
      </c>
      <c r="DI622">
        <f t="shared" si="317"/>
        <v>0</v>
      </c>
      <c r="DJ622">
        <f t="shared" si="341"/>
        <v>0</v>
      </c>
      <c r="DK622">
        <v>0</v>
      </c>
      <c r="DL622" t="s">
        <v>3</v>
      </c>
      <c r="DM622">
        <v>0</v>
      </c>
      <c r="DN622" t="s">
        <v>3</v>
      </c>
      <c r="DO622">
        <v>0</v>
      </c>
    </row>
    <row r="623" spans="1:119" x14ac:dyDescent="0.25">
      <c r="A623">
        <f>ROW(Source!A1275)</f>
        <v>1275</v>
      </c>
      <c r="B623">
        <v>54971259</v>
      </c>
      <c r="C623">
        <v>55891489</v>
      </c>
      <c r="D623">
        <v>55432114</v>
      </c>
      <c r="E623">
        <v>1081</v>
      </c>
      <c r="F623">
        <v>1</v>
      </c>
      <c r="G623">
        <v>1081</v>
      </c>
      <c r="H623">
        <v>3</v>
      </c>
      <c r="I623" t="s">
        <v>1471</v>
      </c>
      <c r="J623" t="s">
        <v>3</v>
      </c>
      <c r="K623" t="s">
        <v>1472</v>
      </c>
      <c r="L623">
        <v>1355</v>
      </c>
      <c r="N623">
        <v>1010</v>
      </c>
      <c r="O623" t="s">
        <v>40</v>
      </c>
      <c r="P623" t="s">
        <v>40</v>
      </c>
      <c r="Q623">
        <v>100</v>
      </c>
      <c r="W623">
        <v>0</v>
      </c>
      <c r="X623">
        <v>-1262944909</v>
      </c>
      <c r="Y623">
        <f t="shared" si="335"/>
        <v>0.25</v>
      </c>
      <c r="AA623">
        <v>0</v>
      </c>
      <c r="AB623">
        <v>0</v>
      </c>
      <c r="AC623">
        <v>0</v>
      </c>
      <c r="AD623">
        <v>0</v>
      </c>
      <c r="AE623">
        <v>0</v>
      </c>
      <c r="AF623">
        <v>0</v>
      </c>
      <c r="AG623">
        <v>0</v>
      </c>
      <c r="AH623">
        <v>0</v>
      </c>
      <c r="AI623">
        <v>1</v>
      </c>
      <c r="AJ623">
        <v>1</v>
      </c>
      <c r="AK623">
        <v>1</v>
      </c>
      <c r="AL623">
        <v>1</v>
      </c>
      <c r="AM623">
        <v>0</v>
      </c>
      <c r="AN623">
        <v>0</v>
      </c>
      <c r="AO623">
        <v>0</v>
      </c>
      <c r="AP623">
        <v>1</v>
      </c>
      <c r="AQ623">
        <v>0</v>
      </c>
      <c r="AR623">
        <v>0</v>
      </c>
      <c r="AS623" t="s">
        <v>3</v>
      </c>
      <c r="AT623">
        <v>0.25</v>
      </c>
      <c r="AU623" t="s">
        <v>22</v>
      </c>
      <c r="AV623">
        <v>0</v>
      </c>
      <c r="AW623">
        <v>2</v>
      </c>
      <c r="AX623">
        <v>55891502</v>
      </c>
      <c r="AY623">
        <v>1</v>
      </c>
      <c r="AZ623">
        <v>0</v>
      </c>
      <c r="BA623">
        <v>737</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CV623">
        <v>0</v>
      </c>
      <c r="CW623">
        <v>0</v>
      </c>
      <c r="CX623">
        <f>ROUND(Y623*Source!I1275,9)</f>
        <v>1.4999999999999999E-2</v>
      </c>
      <c r="CY623">
        <f t="shared" si="336"/>
        <v>0</v>
      </c>
      <c r="CZ623">
        <f t="shared" si="337"/>
        <v>0</v>
      </c>
      <c r="DA623">
        <f t="shared" si="338"/>
        <v>1</v>
      </c>
      <c r="DB623">
        <f t="shared" si="339"/>
        <v>0</v>
      </c>
      <c r="DC623">
        <f t="shared" si="340"/>
        <v>0</v>
      </c>
      <c r="DD623" t="s">
        <v>3</v>
      </c>
      <c r="DE623" t="s">
        <v>3</v>
      </c>
      <c r="DF623">
        <f t="shared" si="334"/>
        <v>0</v>
      </c>
      <c r="DG623">
        <f t="shared" si="333"/>
        <v>0</v>
      </c>
      <c r="DH623">
        <f t="shared" si="332"/>
        <v>0</v>
      </c>
      <c r="DI623">
        <f t="shared" si="317"/>
        <v>0</v>
      </c>
      <c r="DJ623">
        <f t="shared" si="341"/>
        <v>0</v>
      </c>
      <c r="DK623">
        <v>0</v>
      </c>
      <c r="DL623" t="s">
        <v>3</v>
      </c>
      <c r="DM623">
        <v>0</v>
      </c>
      <c r="DN623" t="s">
        <v>3</v>
      </c>
      <c r="DO623">
        <v>0</v>
      </c>
    </row>
    <row r="624" spans="1:119" x14ac:dyDescent="0.25">
      <c r="A624">
        <f>ROW(Source!A1275)</f>
        <v>1275</v>
      </c>
      <c r="B624">
        <v>54971259</v>
      </c>
      <c r="C624">
        <v>55891489</v>
      </c>
      <c r="D624">
        <v>55433466</v>
      </c>
      <c r="E624">
        <v>1081</v>
      </c>
      <c r="F624">
        <v>1</v>
      </c>
      <c r="G624">
        <v>1081</v>
      </c>
      <c r="H624">
        <v>3</v>
      </c>
      <c r="I624" t="s">
        <v>1473</v>
      </c>
      <c r="J624" t="s">
        <v>3</v>
      </c>
      <c r="K624" t="s">
        <v>1474</v>
      </c>
      <c r="L624">
        <v>1354</v>
      </c>
      <c r="N624">
        <v>1010</v>
      </c>
      <c r="O624" t="s">
        <v>266</v>
      </c>
      <c r="P624" t="s">
        <v>266</v>
      </c>
      <c r="Q624">
        <v>1</v>
      </c>
      <c r="W624">
        <v>0</v>
      </c>
      <c r="X624">
        <v>1422364980</v>
      </c>
      <c r="Y624">
        <f t="shared" si="335"/>
        <v>8</v>
      </c>
      <c r="AA624">
        <v>0</v>
      </c>
      <c r="AB624">
        <v>0</v>
      </c>
      <c r="AC624">
        <v>0</v>
      </c>
      <c r="AD624">
        <v>0</v>
      </c>
      <c r="AE624">
        <v>0</v>
      </c>
      <c r="AF624">
        <v>0</v>
      </c>
      <c r="AG624">
        <v>0</v>
      </c>
      <c r="AH624">
        <v>0</v>
      </c>
      <c r="AI624">
        <v>1</v>
      </c>
      <c r="AJ624">
        <v>1</v>
      </c>
      <c r="AK624">
        <v>1</v>
      </c>
      <c r="AL624">
        <v>1</v>
      </c>
      <c r="AM624">
        <v>0</v>
      </c>
      <c r="AN624">
        <v>0</v>
      </c>
      <c r="AO624">
        <v>0</v>
      </c>
      <c r="AP624">
        <v>1</v>
      </c>
      <c r="AQ624">
        <v>0</v>
      </c>
      <c r="AR624">
        <v>0</v>
      </c>
      <c r="AS624" t="s">
        <v>3</v>
      </c>
      <c r="AT624">
        <v>8</v>
      </c>
      <c r="AU624" t="s">
        <v>22</v>
      </c>
      <c r="AV624">
        <v>0</v>
      </c>
      <c r="AW624">
        <v>2</v>
      </c>
      <c r="AX624">
        <v>55891503</v>
      </c>
      <c r="AY624">
        <v>1</v>
      </c>
      <c r="AZ624">
        <v>0</v>
      </c>
      <c r="BA624">
        <v>738</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CV624">
        <v>0</v>
      </c>
      <c r="CW624">
        <v>0</v>
      </c>
      <c r="CX624">
        <f>ROUND(Y624*Source!I1275,9)</f>
        <v>0.48</v>
      </c>
      <c r="CY624">
        <f t="shared" si="336"/>
        <v>0</v>
      </c>
      <c r="CZ624">
        <f t="shared" si="337"/>
        <v>0</v>
      </c>
      <c r="DA624">
        <f t="shared" si="338"/>
        <v>1</v>
      </c>
      <c r="DB624">
        <f t="shared" si="339"/>
        <v>0</v>
      </c>
      <c r="DC624">
        <f t="shared" si="340"/>
        <v>0</v>
      </c>
      <c r="DD624" t="s">
        <v>3</v>
      </c>
      <c r="DE624" t="s">
        <v>3</v>
      </c>
      <c r="DF624">
        <f t="shared" si="334"/>
        <v>0</v>
      </c>
      <c r="DG624">
        <f t="shared" si="333"/>
        <v>0</v>
      </c>
      <c r="DH624">
        <f t="shared" si="332"/>
        <v>0</v>
      </c>
      <c r="DI624">
        <f t="shared" si="317"/>
        <v>0</v>
      </c>
      <c r="DJ624">
        <f t="shared" si="341"/>
        <v>0</v>
      </c>
      <c r="DK624">
        <v>0</v>
      </c>
      <c r="DL624" t="s">
        <v>3</v>
      </c>
      <c r="DM624">
        <v>0</v>
      </c>
      <c r="DN624" t="s">
        <v>3</v>
      </c>
      <c r="DO624">
        <v>0</v>
      </c>
    </row>
    <row r="625" spans="1:119" x14ac:dyDescent="0.25">
      <c r="A625">
        <f>ROW(Source!A1275)</f>
        <v>1275</v>
      </c>
      <c r="B625">
        <v>54971259</v>
      </c>
      <c r="C625">
        <v>55891489</v>
      </c>
      <c r="D625">
        <v>55434262</v>
      </c>
      <c r="E625">
        <v>1081</v>
      </c>
      <c r="F625">
        <v>1</v>
      </c>
      <c r="G625">
        <v>1081</v>
      </c>
      <c r="H625">
        <v>3</v>
      </c>
      <c r="I625" t="s">
        <v>1475</v>
      </c>
      <c r="J625" t="s">
        <v>3</v>
      </c>
      <c r="K625" t="s">
        <v>1476</v>
      </c>
      <c r="L625">
        <v>1354</v>
      </c>
      <c r="N625">
        <v>1010</v>
      </c>
      <c r="O625" t="s">
        <v>266</v>
      </c>
      <c r="P625" t="s">
        <v>266</v>
      </c>
      <c r="Q625">
        <v>1</v>
      </c>
      <c r="W625">
        <v>0</v>
      </c>
      <c r="X625">
        <v>-343422954</v>
      </c>
      <c r="Y625">
        <f t="shared" si="335"/>
        <v>0</v>
      </c>
      <c r="AA625">
        <v>0</v>
      </c>
      <c r="AB625">
        <v>0</v>
      </c>
      <c r="AC625">
        <v>0</v>
      </c>
      <c r="AD625">
        <v>0</v>
      </c>
      <c r="AE625">
        <v>0</v>
      </c>
      <c r="AF625">
        <v>0</v>
      </c>
      <c r="AG625">
        <v>0</v>
      </c>
      <c r="AH625">
        <v>0</v>
      </c>
      <c r="AI625">
        <v>1</v>
      </c>
      <c r="AJ625">
        <v>1</v>
      </c>
      <c r="AK625">
        <v>1</v>
      </c>
      <c r="AL625">
        <v>1</v>
      </c>
      <c r="AM625">
        <v>0</v>
      </c>
      <c r="AN625">
        <v>0</v>
      </c>
      <c r="AO625">
        <v>0</v>
      </c>
      <c r="AP625">
        <v>1</v>
      </c>
      <c r="AQ625">
        <v>0</v>
      </c>
      <c r="AR625">
        <v>0</v>
      </c>
      <c r="AS625" t="s">
        <v>3</v>
      </c>
      <c r="AT625">
        <v>0</v>
      </c>
      <c r="AU625" t="s">
        <v>22</v>
      </c>
      <c r="AV625">
        <v>0</v>
      </c>
      <c r="AW625">
        <v>2</v>
      </c>
      <c r="AX625">
        <v>55891504</v>
      </c>
      <c r="AY625">
        <v>1</v>
      </c>
      <c r="AZ625">
        <v>0</v>
      </c>
      <c r="BA625">
        <v>739</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CV625">
        <v>0</v>
      </c>
      <c r="CW625">
        <v>0</v>
      </c>
      <c r="CX625">
        <f>ROUND(Y625*Source!I1275,9)</f>
        <v>0</v>
      </c>
      <c r="CY625">
        <f t="shared" si="336"/>
        <v>0</v>
      </c>
      <c r="CZ625">
        <f t="shared" si="337"/>
        <v>0</v>
      </c>
      <c r="DA625">
        <f t="shared" si="338"/>
        <v>1</v>
      </c>
      <c r="DB625">
        <f t="shared" si="339"/>
        <v>0</v>
      </c>
      <c r="DC625">
        <f t="shared" si="340"/>
        <v>0</v>
      </c>
      <c r="DD625" t="s">
        <v>3</v>
      </c>
      <c r="DE625" t="s">
        <v>3</v>
      </c>
      <c r="DF625">
        <f t="shared" si="334"/>
        <v>0</v>
      </c>
      <c r="DG625">
        <f t="shared" si="333"/>
        <v>0</v>
      </c>
      <c r="DH625">
        <f t="shared" si="332"/>
        <v>0</v>
      </c>
      <c r="DI625">
        <f t="shared" si="317"/>
        <v>0</v>
      </c>
      <c r="DJ625">
        <f t="shared" si="341"/>
        <v>0</v>
      </c>
      <c r="DK625">
        <v>0</v>
      </c>
      <c r="DL625" t="s">
        <v>3</v>
      </c>
      <c r="DM625">
        <v>0</v>
      </c>
      <c r="DN625" t="s">
        <v>3</v>
      </c>
      <c r="DO625">
        <v>0</v>
      </c>
    </row>
    <row r="626" spans="1:119" x14ac:dyDescent="0.25">
      <c r="A626">
        <f>ROW(Source!A1276)</f>
        <v>1276</v>
      </c>
      <c r="B626">
        <v>55890823</v>
      </c>
      <c r="C626">
        <v>55891489</v>
      </c>
      <c r="D626">
        <v>55424304</v>
      </c>
      <c r="E626">
        <v>1081</v>
      </c>
      <c r="F626">
        <v>1</v>
      </c>
      <c r="G626">
        <v>1081</v>
      </c>
      <c r="H626">
        <v>1</v>
      </c>
      <c r="I626" t="s">
        <v>1552</v>
      </c>
      <c r="J626" t="s">
        <v>3</v>
      </c>
      <c r="K626" t="s">
        <v>1553</v>
      </c>
      <c r="L626">
        <v>1191</v>
      </c>
      <c r="N626">
        <v>1013</v>
      </c>
      <c r="O626" t="s">
        <v>1554</v>
      </c>
      <c r="P626" t="s">
        <v>1554</v>
      </c>
      <c r="Q626">
        <v>1</v>
      </c>
      <c r="W626">
        <v>0</v>
      </c>
      <c r="X626">
        <v>476480486</v>
      </c>
      <c r="Y626">
        <f>(AT626*1.2)</f>
        <v>34.56</v>
      </c>
      <c r="AA626">
        <v>0</v>
      </c>
      <c r="AB626">
        <v>0</v>
      </c>
      <c r="AC626">
        <v>0</v>
      </c>
      <c r="AD626">
        <v>0</v>
      </c>
      <c r="AE626">
        <v>0</v>
      </c>
      <c r="AF626">
        <v>0</v>
      </c>
      <c r="AG626">
        <v>0</v>
      </c>
      <c r="AH626">
        <v>0</v>
      </c>
      <c r="AI626">
        <v>1</v>
      </c>
      <c r="AJ626">
        <v>1</v>
      </c>
      <c r="AK626">
        <v>1</v>
      </c>
      <c r="AL626">
        <v>1</v>
      </c>
      <c r="AM626">
        <v>5</v>
      </c>
      <c r="AN626">
        <v>0</v>
      </c>
      <c r="AO626">
        <v>1</v>
      </c>
      <c r="AP626">
        <v>1</v>
      </c>
      <c r="AQ626">
        <v>0</v>
      </c>
      <c r="AR626">
        <v>0</v>
      </c>
      <c r="AS626" t="s">
        <v>3</v>
      </c>
      <c r="AT626">
        <v>28.8</v>
      </c>
      <c r="AU626" t="s">
        <v>42</v>
      </c>
      <c r="AV626">
        <v>1</v>
      </c>
      <c r="AW626">
        <v>2</v>
      </c>
      <c r="AX626">
        <v>55891490</v>
      </c>
      <c r="AY626">
        <v>1</v>
      </c>
      <c r="AZ626">
        <v>0</v>
      </c>
      <c r="BA626">
        <v>740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CU626">
        <f>ROUND(AT626*Source!I1276*AH626*AL626,2)</f>
        <v>0</v>
      </c>
      <c r="CV626">
        <f>ROUND(Y626*Source!I1276,9)</f>
        <v>2.0735999999999999</v>
      </c>
      <c r="CW626">
        <v>0</v>
      </c>
      <c r="CX626">
        <f>ROUND(Y626*Source!I1276,9)</f>
        <v>2.0735999999999999</v>
      </c>
      <c r="CY626">
        <f>AD626</f>
        <v>0</v>
      </c>
      <c r="CZ626">
        <f>AH626</f>
        <v>0</v>
      </c>
      <c r="DA626">
        <f>AL626</f>
        <v>1</v>
      </c>
      <c r="DB626">
        <f>ROUND((ROUND(AT626*CZ626,2)*1.2),6)</f>
        <v>0</v>
      </c>
      <c r="DC626">
        <f>ROUND((ROUND(AT626*AG626,2)*1.2),6)</f>
        <v>0</v>
      </c>
      <c r="DD626" t="s">
        <v>3</v>
      </c>
      <c r="DE626" t="s">
        <v>3</v>
      </c>
      <c r="DF626">
        <f t="shared" si="334"/>
        <v>0</v>
      </c>
      <c r="DG626">
        <f t="shared" si="333"/>
        <v>0</v>
      </c>
      <c r="DH626">
        <f t="shared" si="332"/>
        <v>0</v>
      </c>
      <c r="DI626">
        <f t="shared" si="317"/>
        <v>0</v>
      </c>
      <c r="DJ626">
        <f>DI626</f>
        <v>0</v>
      </c>
      <c r="DK626">
        <v>0</v>
      </c>
      <c r="DL626" t="s">
        <v>3</v>
      </c>
      <c r="DM626">
        <v>0</v>
      </c>
      <c r="DN626" t="s">
        <v>3</v>
      </c>
      <c r="DO626">
        <v>0</v>
      </c>
    </row>
    <row r="627" spans="1:119" x14ac:dyDescent="0.25">
      <c r="A627">
        <f>ROW(Source!A1276)</f>
        <v>1276</v>
      </c>
      <c r="B627">
        <v>55890823</v>
      </c>
      <c r="C627">
        <v>55891489</v>
      </c>
      <c r="D627">
        <v>55489910</v>
      </c>
      <c r="E627">
        <v>1</v>
      </c>
      <c r="F627">
        <v>1</v>
      </c>
      <c r="G627">
        <v>1081</v>
      </c>
      <c r="H627">
        <v>2</v>
      </c>
      <c r="I627" t="s">
        <v>1580</v>
      </c>
      <c r="J627" t="s">
        <v>1581</v>
      </c>
      <c r="K627" t="s">
        <v>1582</v>
      </c>
      <c r="L627">
        <v>1368</v>
      </c>
      <c r="N627">
        <v>1011</v>
      </c>
      <c r="O627" t="s">
        <v>1558</v>
      </c>
      <c r="P627" t="s">
        <v>1558</v>
      </c>
      <c r="Q627">
        <v>1</v>
      </c>
      <c r="W627">
        <v>0</v>
      </c>
      <c r="X627">
        <v>1498588441</v>
      </c>
      <c r="Y627">
        <f>(AT627*1.2)</f>
        <v>7.0439999999999996</v>
      </c>
      <c r="AA627">
        <v>0</v>
      </c>
      <c r="AB627">
        <v>100.2</v>
      </c>
      <c r="AC627">
        <v>0</v>
      </c>
      <c r="AD627">
        <v>0</v>
      </c>
      <c r="AE627">
        <v>0</v>
      </c>
      <c r="AF627">
        <v>7.11</v>
      </c>
      <c r="AG627">
        <v>0</v>
      </c>
      <c r="AH627">
        <v>0</v>
      </c>
      <c r="AI627">
        <v>1</v>
      </c>
      <c r="AJ627">
        <v>13.46</v>
      </c>
      <c r="AK627">
        <v>1</v>
      </c>
      <c r="AL627">
        <v>1</v>
      </c>
      <c r="AM627">
        <v>2</v>
      </c>
      <c r="AN627">
        <v>0</v>
      </c>
      <c r="AO627">
        <v>1</v>
      </c>
      <c r="AP627">
        <v>1</v>
      </c>
      <c r="AQ627">
        <v>0</v>
      </c>
      <c r="AR627">
        <v>0</v>
      </c>
      <c r="AS627" t="s">
        <v>3</v>
      </c>
      <c r="AT627">
        <v>5.87</v>
      </c>
      <c r="AU627" t="s">
        <v>42</v>
      </c>
      <c r="AV627">
        <v>0</v>
      </c>
      <c r="AW627">
        <v>2</v>
      </c>
      <c r="AX627">
        <v>55891491</v>
      </c>
      <c r="AY627">
        <v>1</v>
      </c>
      <c r="AZ627">
        <v>0</v>
      </c>
      <c r="BA627">
        <v>741</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CV627">
        <v>0</v>
      </c>
      <c r="CW627">
        <f>ROUND(Y627*Source!I1276*DO627,9)</f>
        <v>0</v>
      </c>
      <c r="CX627">
        <f>ROUND(Y627*Source!I1276,9)</f>
        <v>0.42264000000000002</v>
      </c>
      <c r="CY627">
        <f>AB627</f>
        <v>100.2</v>
      </c>
      <c r="CZ627">
        <f>AF627</f>
        <v>7.11</v>
      </c>
      <c r="DA627">
        <f>AJ627</f>
        <v>13.46</v>
      </c>
      <c r="DB627">
        <f>ROUND((ROUND(AT627*CZ627,2)*1.2),6)</f>
        <v>50.088000000000001</v>
      </c>
      <c r="DC627">
        <f>ROUND((ROUND(AT627*AG627,2)*1.2),6)</f>
        <v>0</v>
      </c>
      <c r="DD627" t="s">
        <v>3</v>
      </c>
      <c r="DE627" t="s">
        <v>3</v>
      </c>
      <c r="DF627">
        <f t="shared" si="334"/>
        <v>0</v>
      </c>
      <c r="DG627">
        <f>ROUND(ROUND(AF627*AJ627,2)*CX627,2)</f>
        <v>40.450000000000003</v>
      </c>
      <c r="DH627">
        <f t="shared" si="332"/>
        <v>0</v>
      </c>
      <c r="DI627">
        <f t="shared" si="317"/>
        <v>0</v>
      </c>
      <c r="DJ627">
        <f>DG627</f>
        <v>40.450000000000003</v>
      </c>
      <c r="DK627">
        <v>0</v>
      </c>
      <c r="DL627" t="s">
        <v>3</v>
      </c>
      <c r="DM627">
        <v>0</v>
      </c>
      <c r="DN627" t="s">
        <v>3</v>
      </c>
      <c r="DO627">
        <v>0</v>
      </c>
    </row>
    <row r="628" spans="1:119" x14ac:dyDescent="0.25">
      <c r="A628">
        <f>ROW(Source!A1276)</f>
        <v>1276</v>
      </c>
      <c r="B628">
        <v>55890823</v>
      </c>
      <c r="C628">
        <v>55891489</v>
      </c>
      <c r="D628">
        <v>55490209</v>
      </c>
      <c r="E628">
        <v>1</v>
      </c>
      <c r="F628">
        <v>1</v>
      </c>
      <c r="G628">
        <v>1081</v>
      </c>
      <c r="H628">
        <v>2</v>
      </c>
      <c r="I628" t="s">
        <v>1555</v>
      </c>
      <c r="J628" t="s">
        <v>1556</v>
      </c>
      <c r="K628" t="s">
        <v>1557</v>
      </c>
      <c r="L628">
        <v>1368</v>
      </c>
      <c r="N628">
        <v>1011</v>
      </c>
      <c r="O628" t="s">
        <v>1558</v>
      </c>
      <c r="P628" t="s">
        <v>1558</v>
      </c>
      <c r="Q628">
        <v>1</v>
      </c>
      <c r="W628">
        <v>0</v>
      </c>
      <c r="X628">
        <v>874612079</v>
      </c>
      <c r="Y628">
        <f>(AT628*1.2)</f>
        <v>0.504</v>
      </c>
      <c r="AA628">
        <v>0</v>
      </c>
      <c r="AB628">
        <v>1485.19</v>
      </c>
      <c r="AC628">
        <v>744.56</v>
      </c>
      <c r="AD628">
        <v>0</v>
      </c>
      <c r="AE628">
        <v>0</v>
      </c>
      <c r="AF628">
        <v>83.1</v>
      </c>
      <c r="AG628">
        <v>12.62</v>
      </c>
      <c r="AH628">
        <v>0</v>
      </c>
      <c r="AI628">
        <v>1</v>
      </c>
      <c r="AJ628">
        <v>17.07</v>
      </c>
      <c r="AK628">
        <v>56.35</v>
      </c>
      <c r="AL628">
        <v>1</v>
      </c>
      <c r="AM628">
        <v>2</v>
      </c>
      <c r="AN628">
        <v>0</v>
      </c>
      <c r="AO628">
        <v>1</v>
      </c>
      <c r="AP628">
        <v>1</v>
      </c>
      <c r="AQ628">
        <v>0</v>
      </c>
      <c r="AR628">
        <v>0</v>
      </c>
      <c r="AS628" t="s">
        <v>3</v>
      </c>
      <c r="AT628">
        <v>0.42</v>
      </c>
      <c r="AU628" t="s">
        <v>42</v>
      </c>
      <c r="AV628">
        <v>0</v>
      </c>
      <c r="AW628">
        <v>2</v>
      </c>
      <c r="AX628">
        <v>55891492</v>
      </c>
      <c r="AY628">
        <v>1</v>
      </c>
      <c r="AZ628">
        <v>0</v>
      </c>
      <c r="BA628">
        <v>742</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CV628">
        <v>0</v>
      </c>
      <c r="CW628">
        <f>ROUND(Y628*Source!I1276*DO628,9)</f>
        <v>0.38162879999999999</v>
      </c>
      <c r="CX628">
        <f>ROUND(Y628*Source!I1276,9)</f>
        <v>3.024E-2</v>
      </c>
      <c r="CY628">
        <f>AB628</f>
        <v>1485.19</v>
      </c>
      <c r="CZ628">
        <f>AF628</f>
        <v>83.1</v>
      </c>
      <c r="DA628">
        <f>AJ628</f>
        <v>17.07</v>
      </c>
      <c r="DB628">
        <f>ROUND((ROUND(AT628*CZ628,2)*1.2),6)</f>
        <v>41.88</v>
      </c>
      <c r="DC628">
        <f>ROUND((ROUND(AT628*AG628,2)*1.2),6)</f>
        <v>6.36</v>
      </c>
      <c r="DD628" t="s">
        <v>3</v>
      </c>
      <c r="DE628" t="s">
        <v>3</v>
      </c>
      <c r="DF628">
        <f t="shared" si="334"/>
        <v>0</v>
      </c>
      <c r="DG628">
        <f>ROUND(ROUND(AF628*AJ628,2)*CX628,2)</f>
        <v>42.9</v>
      </c>
      <c r="DH628">
        <f>ROUND(ROUND(AG628*AK628,2)*CX628,2)</f>
        <v>21.5</v>
      </c>
      <c r="DI628">
        <f t="shared" si="317"/>
        <v>0</v>
      </c>
      <c r="DJ628">
        <f>DG628</f>
        <v>42.9</v>
      </c>
      <c r="DK628">
        <v>0</v>
      </c>
      <c r="DL628" t="s">
        <v>1559</v>
      </c>
      <c r="DM628">
        <v>0</v>
      </c>
      <c r="DN628" t="s">
        <v>1554</v>
      </c>
      <c r="DO628">
        <v>12.62</v>
      </c>
    </row>
    <row r="629" spans="1:119" x14ac:dyDescent="0.25">
      <c r="A629">
        <f>ROW(Source!A1276)</f>
        <v>1276</v>
      </c>
      <c r="B629">
        <v>55890823</v>
      </c>
      <c r="C629">
        <v>55891489</v>
      </c>
      <c r="D629">
        <v>55459927</v>
      </c>
      <c r="E629">
        <v>1</v>
      </c>
      <c r="F629">
        <v>1</v>
      </c>
      <c r="G629">
        <v>1081</v>
      </c>
      <c r="H629">
        <v>3</v>
      </c>
      <c r="I629" t="s">
        <v>1763</v>
      </c>
      <c r="J629" t="s">
        <v>1764</v>
      </c>
      <c r="K629" t="s">
        <v>1765</v>
      </c>
      <c r="L629">
        <v>1348</v>
      </c>
      <c r="N629">
        <v>1009</v>
      </c>
      <c r="O629" t="s">
        <v>1092</v>
      </c>
      <c r="P629" t="s">
        <v>1092</v>
      </c>
      <c r="Q629">
        <v>1000</v>
      </c>
      <c r="W629">
        <v>0</v>
      </c>
      <c r="X629">
        <v>459319178</v>
      </c>
      <c r="Y629">
        <f t="shared" ref="Y629:Y640" si="342">(AT629*1)</f>
        <v>7.4999999999999997E-2</v>
      </c>
      <c r="AA629">
        <v>45455.03</v>
      </c>
      <c r="AB629">
        <v>0</v>
      </c>
      <c r="AC629">
        <v>0</v>
      </c>
      <c r="AD629">
        <v>0</v>
      </c>
      <c r="AE629">
        <v>10237.620000000001</v>
      </c>
      <c r="AF629">
        <v>0</v>
      </c>
      <c r="AG629">
        <v>0</v>
      </c>
      <c r="AH629">
        <v>0</v>
      </c>
      <c r="AI629">
        <v>4.4400000000000004</v>
      </c>
      <c r="AJ629">
        <v>1</v>
      </c>
      <c r="AK629">
        <v>1</v>
      </c>
      <c r="AL629">
        <v>1</v>
      </c>
      <c r="AM629">
        <v>2</v>
      </c>
      <c r="AN629">
        <v>0</v>
      </c>
      <c r="AO629">
        <v>1</v>
      </c>
      <c r="AP629">
        <v>1</v>
      </c>
      <c r="AQ629">
        <v>0</v>
      </c>
      <c r="AR629">
        <v>0</v>
      </c>
      <c r="AS629" t="s">
        <v>3</v>
      </c>
      <c r="AT629">
        <v>7.4999999999999997E-2</v>
      </c>
      <c r="AU629" t="s">
        <v>22</v>
      </c>
      <c r="AV629">
        <v>0</v>
      </c>
      <c r="AW629">
        <v>2</v>
      </c>
      <c r="AX629">
        <v>55891493</v>
      </c>
      <c r="AY629">
        <v>1</v>
      </c>
      <c r="AZ629">
        <v>0</v>
      </c>
      <c r="BA629">
        <v>743</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CV629">
        <v>0</v>
      </c>
      <c r="CW629">
        <v>0</v>
      </c>
      <c r="CX629">
        <f>ROUND(Y629*Source!I1276,9)</f>
        <v>4.4999999999999997E-3</v>
      </c>
      <c r="CY629">
        <f t="shared" ref="CY629:CY640" si="343">AA629</f>
        <v>45455.03</v>
      </c>
      <c r="CZ629">
        <f t="shared" ref="CZ629:CZ640" si="344">AE629</f>
        <v>10237.620000000001</v>
      </c>
      <c r="DA629">
        <f t="shared" ref="DA629:DA640" si="345">AI629</f>
        <v>4.4400000000000004</v>
      </c>
      <c r="DB629">
        <f t="shared" ref="DB629:DB640" si="346">ROUND((ROUND(AT629*CZ629,2)*1),6)</f>
        <v>767.82</v>
      </c>
      <c r="DC629">
        <f t="shared" ref="DC629:DC640" si="347">ROUND((ROUND(AT629*AG629,2)*1),6)</f>
        <v>0</v>
      </c>
      <c r="DD629" t="s">
        <v>3</v>
      </c>
      <c r="DE629" t="s">
        <v>3</v>
      </c>
      <c r="DF629">
        <f t="shared" ref="DF629:DF640" si="348">ROUND(ROUND(AE629*AI629,2)*CX629,2)</f>
        <v>204.55</v>
      </c>
      <c r="DG629">
        <f t="shared" ref="DG629:DG652" si="349">ROUND(ROUND(AF629,2)*CX629,2)</f>
        <v>0</v>
      </c>
      <c r="DH629">
        <f t="shared" ref="DH629:DH653" si="350">ROUND(ROUND(AG629,2)*CX629,2)</f>
        <v>0</v>
      </c>
      <c r="DI629">
        <f t="shared" si="317"/>
        <v>0</v>
      </c>
      <c r="DJ629">
        <f t="shared" ref="DJ629:DJ640" si="351">DF629</f>
        <v>204.55</v>
      </c>
      <c r="DK629">
        <v>0</v>
      </c>
      <c r="DL629" t="s">
        <v>3</v>
      </c>
      <c r="DM629">
        <v>0</v>
      </c>
      <c r="DN629" t="s">
        <v>3</v>
      </c>
      <c r="DO629">
        <v>0</v>
      </c>
    </row>
    <row r="630" spans="1:119" x14ac:dyDescent="0.25">
      <c r="A630">
        <f>ROW(Source!A1276)</f>
        <v>1276</v>
      </c>
      <c r="B630">
        <v>55890823</v>
      </c>
      <c r="C630">
        <v>55891489</v>
      </c>
      <c r="D630">
        <v>55460380</v>
      </c>
      <c r="E630">
        <v>1</v>
      </c>
      <c r="F630">
        <v>1</v>
      </c>
      <c r="G630">
        <v>1081</v>
      </c>
      <c r="H630">
        <v>3</v>
      </c>
      <c r="I630" t="s">
        <v>1598</v>
      </c>
      <c r="J630" t="s">
        <v>1599</v>
      </c>
      <c r="K630" t="s">
        <v>1600</v>
      </c>
      <c r="L630">
        <v>1348</v>
      </c>
      <c r="N630">
        <v>1009</v>
      </c>
      <c r="O630" t="s">
        <v>1092</v>
      </c>
      <c r="P630" t="s">
        <v>1092</v>
      </c>
      <c r="Q630">
        <v>1000</v>
      </c>
      <c r="W630">
        <v>0</v>
      </c>
      <c r="X630">
        <v>277309194</v>
      </c>
      <c r="Y630">
        <f t="shared" si="342"/>
        <v>1.0499999999999999E-3</v>
      </c>
      <c r="AA630">
        <v>141233.74</v>
      </c>
      <c r="AB630">
        <v>0</v>
      </c>
      <c r="AC630">
        <v>0</v>
      </c>
      <c r="AD630">
        <v>0</v>
      </c>
      <c r="AE630">
        <v>8590.86</v>
      </c>
      <c r="AF630">
        <v>0</v>
      </c>
      <c r="AG630">
        <v>0</v>
      </c>
      <c r="AH630">
        <v>0</v>
      </c>
      <c r="AI630">
        <v>16.440000000000001</v>
      </c>
      <c r="AJ630">
        <v>1</v>
      </c>
      <c r="AK630">
        <v>1</v>
      </c>
      <c r="AL630">
        <v>1</v>
      </c>
      <c r="AM630">
        <v>2</v>
      </c>
      <c r="AN630">
        <v>0</v>
      </c>
      <c r="AO630">
        <v>1</v>
      </c>
      <c r="AP630">
        <v>1</v>
      </c>
      <c r="AQ630">
        <v>0</v>
      </c>
      <c r="AR630">
        <v>0</v>
      </c>
      <c r="AS630" t="s">
        <v>3</v>
      </c>
      <c r="AT630">
        <v>1.0499999999999999E-3</v>
      </c>
      <c r="AU630" t="s">
        <v>22</v>
      </c>
      <c r="AV630">
        <v>0</v>
      </c>
      <c r="AW630">
        <v>2</v>
      </c>
      <c r="AX630">
        <v>55891494</v>
      </c>
      <c r="AY630">
        <v>1</v>
      </c>
      <c r="AZ630">
        <v>0</v>
      </c>
      <c r="BA630">
        <v>744</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CV630">
        <v>0</v>
      </c>
      <c r="CW630">
        <v>0</v>
      </c>
      <c r="CX630">
        <f>ROUND(Y630*Source!I1276,9)</f>
        <v>6.3E-5</v>
      </c>
      <c r="CY630">
        <f t="shared" si="343"/>
        <v>141233.74</v>
      </c>
      <c r="CZ630">
        <f t="shared" si="344"/>
        <v>8590.86</v>
      </c>
      <c r="DA630">
        <f t="shared" si="345"/>
        <v>16.440000000000001</v>
      </c>
      <c r="DB630">
        <f t="shared" si="346"/>
        <v>9.02</v>
      </c>
      <c r="DC630">
        <f t="shared" si="347"/>
        <v>0</v>
      </c>
      <c r="DD630" t="s">
        <v>3</v>
      </c>
      <c r="DE630" t="s">
        <v>3</v>
      </c>
      <c r="DF630">
        <f t="shared" si="348"/>
        <v>8.9</v>
      </c>
      <c r="DG630">
        <f t="shared" si="349"/>
        <v>0</v>
      </c>
      <c r="DH630">
        <f t="shared" si="350"/>
        <v>0</v>
      </c>
      <c r="DI630">
        <f t="shared" si="317"/>
        <v>0</v>
      </c>
      <c r="DJ630">
        <f t="shared" si="351"/>
        <v>8.9</v>
      </c>
      <c r="DK630">
        <v>0</v>
      </c>
      <c r="DL630" t="s">
        <v>3</v>
      </c>
      <c r="DM630">
        <v>0</v>
      </c>
      <c r="DN630" t="s">
        <v>3</v>
      </c>
      <c r="DO630">
        <v>0</v>
      </c>
    </row>
    <row r="631" spans="1:119" x14ac:dyDescent="0.25">
      <c r="A631">
        <f>ROW(Source!A1276)</f>
        <v>1276</v>
      </c>
      <c r="B631">
        <v>55890823</v>
      </c>
      <c r="C631">
        <v>55891489</v>
      </c>
      <c r="D631">
        <v>55461705</v>
      </c>
      <c r="E631">
        <v>1</v>
      </c>
      <c r="F631">
        <v>1</v>
      </c>
      <c r="G631">
        <v>1081</v>
      </c>
      <c r="H631">
        <v>3</v>
      </c>
      <c r="I631" t="s">
        <v>1766</v>
      </c>
      <c r="J631" t="s">
        <v>1767</v>
      </c>
      <c r="K631" t="s">
        <v>1768</v>
      </c>
      <c r="L631">
        <v>1346</v>
      </c>
      <c r="N631">
        <v>1009</v>
      </c>
      <c r="O631" t="s">
        <v>222</v>
      </c>
      <c r="P631" t="s">
        <v>222</v>
      </c>
      <c r="Q631">
        <v>1</v>
      </c>
      <c r="W631">
        <v>0</v>
      </c>
      <c r="X631">
        <v>731843586</v>
      </c>
      <c r="Y631">
        <f t="shared" si="342"/>
        <v>0.03</v>
      </c>
      <c r="AA631">
        <v>978.56</v>
      </c>
      <c r="AB631">
        <v>0</v>
      </c>
      <c r="AC631">
        <v>0</v>
      </c>
      <c r="AD631">
        <v>0</v>
      </c>
      <c r="AE631">
        <v>520.51</v>
      </c>
      <c r="AF631">
        <v>0</v>
      </c>
      <c r="AG631">
        <v>0</v>
      </c>
      <c r="AH631">
        <v>0</v>
      </c>
      <c r="AI631">
        <v>1.88</v>
      </c>
      <c r="AJ631">
        <v>1</v>
      </c>
      <c r="AK631">
        <v>1</v>
      </c>
      <c r="AL631">
        <v>1</v>
      </c>
      <c r="AM631">
        <v>2</v>
      </c>
      <c r="AN631">
        <v>0</v>
      </c>
      <c r="AO631">
        <v>1</v>
      </c>
      <c r="AP631">
        <v>1</v>
      </c>
      <c r="AQ631">
        <v>0</v>
      </c>
      <c r="AR631">
        <v>0</v>
      </c>
      <c r="AS631" t="s">
        <v>3</v>
      </c>
      <c r="AT631">
        <v>0.03</v>
      </c>
      <c r="AU631" t="s">
        <v>22</v>
      </c>
      <c r="AV631">
        <v>0</v>
      </c>
      <c r="AW631">
        <v>2</v>
      </c>
      <c r="AX631">
        <v>55891495</v>
      </c>
      <c r="AY631">
        <v>1</v>
      </c>
      <c r="AZ631">
        <v>0</v>
      </c>
      <c r="BA631">
        <v>745</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CV631">
        <v>0</v>
      </c>
      <c r="CW631">
        <v>0</v>
      </c>
      <c r="CX631">
        <f>ROUND(Y631*Source!I1276,9)</f>
        <v>1.8E-3</v>
      </c>
      <c r="CY631">
        <f t="shared" si="343"/>
        <v>978.56</v>
      </c>
      <c r="CZ631">
        <f t="shared" si="344"/>
        <v>520.51</v>
      </c>
      <c r="DA631">
        <f t="shared" si="345"/>
        <v>1.88</v>
      </c>
      <c r="DB631">
        <f t="shared" si="346"/>
        <v>15.62</v>
      </c>
      <c r="DC631">
        <f t="shared" si="347"/>
        <v>0</v>
      </c>
      <c r="DD631" t="s">
        <v>3</v>
      </c>
      <c r="DE631" t="s">
        <v>3</v>
      </c>
      <c r="DF631">
        <f t="shared" si="348"/>
        <v>1.76</v>
      </c>
      <c r="DG631">
        <f t="shared" si="349"/>
        <v>0</v>
      </c>
      <c r="DH631">
        <f t="shared" si="350"/>
        <v>0</v>
      </c>
      <c r="DI631">
        <f t="shared" si="317"/>
        <v>0</v>
      </c>
      <c r="DJ631">
        <f t="shared" si="351"/>
        <v>1.76</v>
      </c>
      <c r="DK631">
        <v>0</v>
      </c>
      <c r="DL631" t="s">
        <v>3</v>
      </c>
      <c r="DM631">
        <v>0</v>
      </c>
      <c r="DN631" t="s">
        <v>3</v>
      </c>
      <c r="DO631">
        <v>0</v>
      </c>
    </row>
    <row r="632" spans="1:119" x14ac:dyDescent="0.25">
      <c r="A632">
        <f>ROW(Source!A1276)</f>
        <v>1276</v>
      </c>
      <c r="B632">
        <v>55890823</v>
      </c>
      <c r="C632">
        <v>55891489</v>
      </c>
      <c r="D632">
        <v>55459815</v>
      </c>
      <c r="E632">
        <v>1</v>
      </c>
      <c r="F632">
        <v>1</v>
      </c>
      <c r="G632">
        <v>1081</v>
      </c>
      <c r="H632">
        <v>3</v>
      </c>
      <c r="I632" t="s">
        <v>1694</v>
      </c>
      <c r="J632" t="s">
        <v>1695</v>
      </c>
      <c r="K632" t="s">
        <v>1696</v>
      </c>
      <c r="L632">
        <v>1348</v>
      </c>
      <c r="N632">
        <v>1009</v>
      </c>
      <c r="O632" t="s">
        <v>1092</v>
      </c>
      <c r="P632" t="s">
        <v>1092</v>
      </c>
      <c r="Q632">
        <v>1000</v>
      </c>
      <c r="W632">
        <v>0</v>
      </c>
      <c r="X632">
        <v>-557692701</v>
      </c>
      <c r="Y632">
        <f t="shared" si="342"/>
        <v>2.0999999999999999E-3</v>
      </c>
      <c r="AA632">
        <v>72799.61</v>
      </c>
      <c r="AB632">
        <v>0</v>
      </c>
      <c r="AC632">
        <v>0</v>
      </c>
      <c r="AD632">
        <v>0</v>
      </c>
      <c r="AE632">
        <v>7973.67</v>
      </c>
      <c r="AF632">
        <v>0</v>
      </c>
      <c r="AG632">
        <v>0</v>
      </c>
      <c r="AH632">
        <v>0</v>
      </c>
      <c r="AI632">
        <v>9.1300000000000008</v>
      </c>
      <c r="AJ632">
        <v>1</v>
      </c>
      <c r="AK632">
        <v>1</v>
      </c>
      <c r="AL632">
        <v>1</v>
      </c>
      <c r="AM632">
        <v>2</v>
      </c>
      <c r="AN632">
        <v>0</v>
      </c>
      <c r="AO632">
        <v>1</v>
      </c>
      <c r="AP632">
        <v>1</v>
      </c>
      <c r="AQ632">
        <v>0</v>
      </c>
      <c r="AR632">
        <v>0</v>
      </c>
      <c r="AS632" t="s">
        <v>3</v>
      </c>
      <c r="AT632">
        <v>2.0999999999999999E-3</v>
      </c>
      <c r="AU632" t="s">
        <v>22</v>
      </c>
      <c r="AV632">
        <v>0</v>
      </c>
      <c r="AW632">
        <v>2</v>
      </c>
      <c r="AX632">
        <v>55891496</v>
      </c>
      <c r="AY632">
        <v>1</v>
      </c>
      <c r="AZ632">
        <v>0</v>
      </c>
      <c r="BA632">
        <v>746</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CV632">
        <v>0</v>
      </c>
      <c r="CW632">
        <v>0</v>
      </c>
      <c r="CX632">
        <f>ROUND(Y632*Source!I1276,9)</f>
        <v>1.26E-4</v>
      </c>
      <c r="CY632">
        <f t="shared" si="343"/>
        <v>72799.61</v>
      </c>
      <c r="CZ632">
        <f t="shared" si="344"/>
        <v>7973.67</v>
      </c>
      <c r="DA632">
        <f t="shared" si="345"/>
        <v>9.1300000000000008</v>
      </c>
      <c r="DB632">
        <f t="shared" si="346"/>
        <v>16.739999999999998</v>
      </c>
      <c r="DC632">
        <f t="shared" si="347"/>
        <v>0</v>
      </c>
      <c r="DD632" t="s">
        <v>3</v>
      </c>
      <c r="DE632" t="s">
        <v>3</v>
      </c>
      <c r="DF632">
        <f t="shared" si="348"/>
        <v>9.17</v>
      </c>
      <c r="DG632">
        <f t="shared" si="349"/>
        <v>0</v>
      </c>
      <c r="DH632">
        <f t="shared" si="350"/>
        <v>0</v>
      </c>
      <c r="DI632">
        <f t="shared" si="317"/>
        <v>0</v>
      </c>
      <c r="DJ632">
        <f t="shared" si="351"/>
        <v>9.17</v>
      </c>
      <c r="DK632">
        <v>0</v>
      </c>
      <c r="DL632" t="s">
        <v>3</v>
      </c>
      <c r="DM632">
        <v>0</v>
      </c>
      <c r="DN632" t="s">
        <v>3</v>
      </c>
      <c r="DO632">
        <v>0</v>
      </c>
    </row>
    <row r="633" spans="1:119" x14ac:dyDescent="0.25">
      <c r="A633">
        <f>ROW(Source!A1276)</f>
        <v>1276</v>
      </c>
      <c r="B633">
        <v>55890823</v>
      </c>
      <c r="C633">
        <v>55891489</v>
      </c>
      <c r="D633">
        <v>55482523</v>
      </c>
      <c r="E633">
        <v>1</v>
      </c>
      <c r="F633">
        <v>1</v>
      </c>
      <c r="G633">
        <v>1081</v>
      </c>
      <c r="H633">
        <v>3</v>
      </c>
      <c r="I633" t="s">
        <v>1769</v>
      </c>
      <c r="J633" t="s">
        <v>1770</v>
      </c>
      <c r="K633" t="s">
        <v>1771</v>
      </c>
      <c r="L633">
        <v>1358</v>
      </c>
      <c r="N633">
        <v>1010</v>
      </c>
      <c r="O633" t="s">
        <v>1772</v>
      </c>
      <c r="P633" t="s">
        <v>1772</v>
      </c>
      <c r="Q633">
        <v>10</v>
      </c>
      <c r="W633">
        <v>0</v>
      </c>
      <c r="X633">
        <v>-101314250</v>
      </c>
      <c r="Y633">
        <f t="shared" si="342"/>
        <v>1.02</v>
      </c>
      <c r="AA633">
        <v>43.35</v>
      </c>
      <c r="AB633">
        <v>0</v>
      </c>
      <c r="AC633">
        <v>0</v>
      </c>
      <c r="AD633">
        <v>0</v>
      </c>
      <c r="AE633">
        <v>5.46</v>
      </c>
      <c r="AF633">
        <v>0</v>
      </c>
      <c r="AG633">
        <v>0</v>
      </c>
      <c r="AH633">
        <v>0</v>
      </c>
      <c r="AI633">
        <v>7.94</v>
      </c>
      <c r="AJ633">
        <v>1</v>
      </c>
      <c r="AK633">
        <v>1</v>
      </c>
      <c r="AL633">
        <v>1</v>
      </c>
      <c r="AM633">
        <v>2</v>
      </c>
      <c r="AN633">
        <v>0</v>
      </c>
      <c r="AO633">
        <v>1</v>
      </c>
      <c r="AP633">
        <v>1</v>
      </c>
      <c r="AQ633">
        <v>0</v>
      </c>
      <c r="AR633">
        <v>0</v>
      </c>
      <c r="AS633" t="s">
        <v>3</v>
      </c>
      <c r="AT633">
        <v>1.02</v>
      </c>
      <c r="AU633" t="s">
        <v>22</v>
      </c>
      <c r="AV633">
        <v>0</v>
      </c>
      <c r="AW633">
        <v>2</v>
      </c>
      <c r="AX633">
        <v>55891497</v>
      </c>
      <c r="AY633">
        <v>1</v>
      </c>
      <c r="AZ633">
        <v>0</v>
      </c>
      <c r="BA633">
        <v>747</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CV633">
        <v>0</v>
      </c>
      <c r="CW633">
        <v>0</v>
      </c>
      <c r="CX633">
        <f>ROUND(Y633*Source!I1276,9)</f>
        <v>6.1199999999999997E-2</v>
      </c>
      <c r="CY633">
        <f t="shared" si="343"/>
        <v>43.35</v>
      </c>
      <c r="CZ633">
        <f t="shared" si="344"/>
        <v>5.46</v>
      </c>
      <c r="DA633">
        <f t="shared" si="345"/>
        <v>7.94</v>
      </c>
      <c r="DB633">
        <f t="shared" si="346"/>
        <v>5.57</v>
      </c>
      <c r="DC633">
        <f t="shared" si="347"/>
        <v>0</v>
      </c>
      <c r="DD633" t="s">
        <v>3</v>
      </c>
      <c r="DE633" t="s">
        <v>3</v>
      </c>
      <c r="DF633">
        <f t="shared" si="348"/>
        <v>2.65</v>
      </c>
      <c r="DG633">
        <f t="shared" si="349"/>
        <v>0</v>
      </c>
      <c r="DH633">
        <f t="shared" si="350"/>
        <v>0</v>
      </c>
      <c r="DI633">
        <f t="shared" si="317"/>
        <v>0</v>
      </c>
      <c r="DJ633">
        <f t="shared" si="351"/>
        <v>2.65</v>
      </c>
      <c r="DK633">
        <v>0</v>
      </c>
      <c r="DL633" t="s">
        <v>3</v>
      </c>
      <c r="DM633">
        <v>0</v>
      </c>
      <c r="DN633" t="s">
        <v>3</v>
      </c>
      <c r="DO633">
        <v>0</v>
      </c>
    </row>
    <row r="634" spans="1:119" x14ac:dyDescent="0.25">
      <c r="A634">
        <f>ROW(Source!A1276)</f>
        <v>1276</v>
      </c>
      <c r="B634">
        <v>55890823</v>
      </c>
      <c r="C634">
        <v>55891489</v>
      </c>
      <c r="D634">
        <v>55482605</v>
      </c>
      <c r="E634">
        <v>1</v>
      </c>
      <c r="F634">
        <v>1</v>
      </c>
      <c r="G634">
        <v>1081</v>
      </c>
      <c r="H634">
        <v>3</v>
      </c>
      <c r="I634" t="s">
        <v>1773</v>
      </c>
      <c r="J634" t="s">
        <v>1774</v>
      </c>
      <c r="K634" t="s">
        <v>1775</v>
      </c>
      <c r="L634">
        <v>1358</v>
      </c>
      <c r="N634">
        <v>1010</v>
      </c>
      <c r="O634" t="s">
        <v>1772</v>
      </c>
      <c r="P634" t="s">
        <v>1772</v>
      </c>
      <c r="Q634">
        <v>10</v>
      </c>
      <c r="W634">
        <v>0</v>
      </c>
      <c r="X634">
        <v>-1033456433</v>
      </c>
      <c r="Y634">
        <f t="shared" si="342"/>
        <v>12</v>
      </c>
      <c r="AA634">
        <v>65.91</v>
      </c>
      <c r="AB634">
        <v>0</v>
      </c>
      <c r="AC634">
        <v>0</v>
      </c>
      <c r="AD634">
        <v>0</v>
      </c>
      <c r="AE634">
        <v>17.39</v>
      </c>
      <c r="AF634">
        <v>0</v>
      </c>
      <c r="AG634">
        <v>0</v>
      </c>
      <c r="AH634">
        <v>0</v>
      </c>
      <c r="AI634">
        <v>3.79</v>
      </c>
      <c r="AJ634">
        <v>1</v>
      </c>
      <c r="AK634">
        <v>1</v>
      </c>
      <c r="AL634">
        <v>1</v>
      </c>
      <c r="AM634">
        <v>2</v>
      </c>
      <c r="AN634">
        <v>0</v>
      </c>
      <c r="AO634">
        <v>1</v>
      </c>
      <c r="AP634">
        <v>1</v>
      </c>
      <c r="AQ634">
        <v>0</v>
      </c>
      <c r="AR634">
        <v>0</v>
      </c>
      <c r="AS634" t="s">
        <v>3</v>
      </c>
      <c r="AT634">
        <v>12</v>
      </c>
      <c r="AU634" t="s">
        <v>22</v>
      </c>
      <c r="AV634">
        <v>0</v>
      </c>
      <c r="AW634">
        <v>2</v>
      </c>
      <c r="AX634">
        <v>55891498</v>
      </c>
      <c r="AY634">
        <v>1</v>
      </c>
      <c r="AZ634">
        <v>0</v>
      </c>
      <c r="BA634">
        <v>748</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CV634">
        <v>0</v>
      </c>
      <c r="CW634">
        <v>0</v>
      </c>
      <c r="CX634">
        <f>ROUND(Y634*Source!I1276,9)</f>
        <v>0.72</v>
      </c>
      <c r="CY634">
        <f t="shared" si="343"/>
        <v>65.91</v>
      </c>
      <c r="CZ634">
        <f t="shared" si="344"/>
        <v>17.39</v>
      </c>
      <c r="DA634">
        <f t="shared" si="345"/>
        <v>3.79</v>
      </c>
      <c r="DB634">
        <f t="shared" si="346"/>
        <v>208.68</v>
      </c>
      <c r="DC634">
        <f t="shared" si="347"/>
        <v>0</v>
      </c>
      <c r="DD634" t="s">
        <v>3</v>
      </c>
      <c r="DE634" t="s">
        <v>3</v>
      </c>
      <c r="DF634">
        <f t="shared" si="348"/>
        <v>47.46</v>
      </c>
      <c r="DG634">
        <f t="shared" si="349"/>
        <v>0</v>
      </c>
      <c r="DH634">
        <f t="shared" si="350"/>
        <v>0</v>
      </c>
      <c r="DI634">
        <f t="shared" si="317"/>
        <v>0</v>
      </c>
      <c r="DJ634">
        <f t="shared" si="351"/>
        <v>47.46</v>
      </c>
      <c r="DK634">
        <v>0</v>
      </c>
      <c r="DL634" t="s">
        <v>3</v>
      </c>
      <c r="DM634">
        <v>0</v>
      </c>
      <c r="DN634" t="s">
        <v>3</v>
      </c>
      <c r="DO634">
        <v>0</v>
      </c>
    </row>
    <row r="635" spans="1:119" x14ac:dyDescent="0.25">
      <c r="A635">
        <f>ROW(Source!A1276)</f>
        <v>1276</v>
      </c>
      <c r="B635">
        <v>55890823</v>
      </c>
      <c r="C635">
        <v>55891489</v>
      </c>
      <c r="D635">
        <v>55482617</v>
      </c>
      <c r="E635">
        <v>1</v>
      </c>
      <c r="F635">
        <v>1</v>
      </c>
      <c r="G635">
        <v>1081</v>
      </c>
      <c r="H635">
        <v>3</v>
      </c>
      <c r="I635" t="s">
        <v>1575</v>
      </c>
      <c r="J635" t="s">
        <v>1576</v>
      </c>
      <c r="K635" t="s">
        <v>1577</v>
      </c>
      <c r="L635">
        <v>1354</v>
      </c>
      <c r="N635">
        <v>1010</v>
      </c>
      <c r="O635" t="s">
        <v>266</v>
      </c>
      <c r="P635" t="s">
        <v>266</v>
      </c>
      <c r="Q635">
        <v>1</v>
      </c>
      <c r="W635">
        <v>0</v>
      </c>
      <c r="X635">
        <v>-1189947653</v>
      </c>
      <c r="Y635">
        <f t="shared" si="342"/>
        <v>6</v>
      </c>
      <c r="AA635">
        <v>123.97</v>
      </c>
      <c r="AB635">
        <v>0</v>
      </c>
      <c r="AC635">
        <v>0</v>
      </c>
      <c r="AD635">
        <v>0</v>
      </c>
      <c r="AE635">
        <v>14.99</v>
      </c>
      <c r="AF635">
        <v>0</v>
      </c>
      <c r="AG635">
        <v>0</v>
      </c>
      <c r="AH635">
        <v>0</v>
      </c>
      <c r="AI635">
        <v>8.27</v>
      </c>
      <c r="AJ635">
        <v>1</v>
      </c>
      <c r="AK635">
        <v>1</v>
      </c>
      <c r="AL635">
        <v>1</v>
      </c>
      <c r="AM635">
        <v>2</v>
      </c>
      <c r="AN635">
        <v>0</v>
      </c>
      <c r="AO635">
        <v>1</v>
      </c>
      <c r="AP635">
        <v>1</v>
      </c>
      <c r="AQ635">
        <v>0</v>
      </c>
      <c r="AR635">
        <v>0</v>
      </c>
      <c r="AS635" t="s">
        <v>3</v>
      </c>
      <c r="AT635">
        <v>6</v>
      </c>
      <c r="AU635" t="s">
        <v>22</v>
      </c>
      <c r="AV635">
        <v>0</v>
      </c>
      <c r="AW635">
        <v>2</v>
      </c>
      <c r="AX635">
        <v>55891499</v>
      </c>
      <c r="AY635">
        <v>1</v>
      </c>
      <c r="AZ635">
        <v>0</v>
      </c>
      <c r="BA635">
        <v>749</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CV635">
        <v>0</v>
      </c>
      <c r="CW635">
        <v>0</v>
      </c>
      <c r="CX635">
        <f>ROUND(Y635*Source!I1276,9)</f>
        <v>0.36</v>
      </c>
      <c r="CY635">
        <f t="shared" si="343"/>
        <v>123.97</v>
      </c>
      <c r="CZ635">
        <f t="shared" si="344"/>
        <v>14.99</v>
      </c>
      <c r="DA635">
        <f t="shared" si="345"/>
        <v>8.27</v>
      </c>
      <c r="DB635">
        <f t="shared" si="346"/>
        <v>89.94</v>
      </c>
      <c r="DC635">
        <f t="shared" si="347"/>
        <v>0</v>
      </c>
      <c r="DD635" t="s">
        <v>3</v>
      </c>
      <c r="DE635" t="s">
        <v>3</v>
      </c>
      <c r="DF635">
        <f t="shared" si="348"/>
        <v>44.63</v>
      </c>
      <c r="DG635">
        <f t="shared" si="349"/>
        <v>0</v>
      </c>
      <c r="DH635">
        <f t="shared" si="350"/>
        <v>0</v>
      </c>
      <c r="DI635">
        <f t="shared" si="317"/>
        <v>0</v>
      </c>
      <c r="DJ635">
        <f t="shared" si="351"/>
        <v>44.63</v>
      </c>
      <c r="DK635">
        <v>0</v>
      </c>
      <c r="DL635" t="s">
        <v>3</v>
      </c>
      <c r="DM635">
        <v>0</v>
      </c>
      <c r="DN635" t="s">
        <v>3</v>
      </c>
      <c r="DO635">
        <v>0</v>
      </c>
    </row>
    <row r="636" spans="1:119" x14ac:dyDescent="0.25">
      <c r="A636">
        <f>ROW(Source!A1276)</f>
        <v>1276</v>
      </c>
      <c r="B636">
        <v>55890823</v>
      </c>
      <c r="C636">
        <v>55891489</v>
      </c>
      <c r="D636">
        <v>55417165</v>
      </c>
      <c r="E636">
        <v>1081</v>
      </c>
      <c r="F636">
        <v>1</v>
      </c>
      <c r="G636">
        <v>1081</v>
      </c>
      <c r="H636">
        <v>3</v>
      </c>
      <c r="I636" t="s">
        <v>1467</v>
      </c>
      <c r="J636" t="s">
        <v>3</v>
      </c>
      <c r="K636" t="s">
        <v>1468</v>
      </c>
      <c r="L636">
        <v>1301</v>
      </c>
      <c r="N636">
        <v>1003</v>
      </c>
      <c r="O636" t="s">
        <v>769</v>
      </c>
      <c r="P636" t="s">
        <v>769</v>
      </c>
      <c r="Q636">
        <v>1</v>
      </c>
      <c r="W636">
        <v>0</v>
      </c>
      <c r="X636">
        <v>635170367</v>
      </c>
      <c r="Y636">
        <f t="shared" si="342"/>
        <v>103</v>
      </c>
      <c r="AA636">
        <v>0</v>
      </c>
      <c r="AB636">
        <v>0</v>
      </c>
      <c r="AC636">
        <v>0</v>
      </c>
      <c r="AD636">
        <v>0</v>
      </c>
      <c r="AE636">
        <v>0</v>
      </c>
      <c r="AF636">
        <v>0</v>
      </c>
      <c r="AG636">
        <v>0</v>
      </c>
      <c r="AH636">
        <v>0</v>
      </c>
      <c r="AI636">
        <v>9.84</v>
      </c>
      <c r="AJ636">
        <v>1</v>
      </c>
      <c r="AK636">
        <v>1</v>
      </c>
      <c r="AL636">
        <v>1</v>
      </c>
      <c r="AM636">
        <v>0</v>
      </c>
      <c r="AN636">
        <v>0</v>
      </c>
      <c r="AO636">
        <v>0</v>
      </c>
      <c r="AP636">
        <v>1</v>
      </c>
      <c r="AQ636">
        <v>0</v>
      </c>
      <c r="AR636">
        <v>0</v>
      </c>
      <c r="AS636" t="s">
        <v>3</v>
      </c>
      <c r="AT636">
        <v>103</v>
      </c>
      <c r="AU636" t="s">
        <v>22</v>
      </c>
      <c r="AV636">
        <v>0</v>
      </c>
      <c r="AW636">
        <v>2</v>
      </c>
      <c r="AX636">
        <v>55891500</v>
      </c>
      <c r="AY636">
        <v>1</v>
      </c>
      <c r="AZ636">
        <v>0</v>
      </c>
      <c r="BA636">
        <v>750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CV636">
        <v>0</v>
      </c>
      <c r="CW636">
        <v>0</v>
      </c>
      <c r="CX636">
        <f>ROUND(Y636*Source!I1276,9)</f>
        <v>6.18</v>
      </c>
      <c r="CY636">
        <f t="shared" si="343"/>
        <v>0</v>
      </c>
      <c r="CZ636">
        <f t="shared" si="344"/>
        <v>0</v>
      </c>
      <c r="DA636">
        <f t="shared" si="345"/>
        <v>9.84</v>
      </c>
      <c r="DB636">
        <f t="shared" si="346"/>
        <v>0</v>
      </c>
      <c r="DC636">
        <f t="shared" si="347"/>
        <v>0</v>
      </c>
      <c r="DD636" t="s">
        <v>3</v>
      </c>
      <c r="DE636" t="s">
        <v>3</v>
      </c>
      <c r="DF636">
        <f t="shared" si="348"/>
        <v>0</v>
      </c>
      <c r="DG636">
        <f t="shared" si="349"/>
        <v>0</v>
      </c>
      <c r="DH636">
        <f t="shared" si="350"/>
        <v>0</v>
      </c>
      <c r="DI636">
        <f t="shared" si="317"/>
        <v>0</v>
      </c>
      <c r="DJ636">
        <f t="shared" si="351"/>
        <v>0</v>
      </c>
      <c r="DK636">
        <v>0</v>
      </c>
      <c r="DL636" t="s">
        <v>3</v>
      </c>
      <c r="DM636">
        <v>0</v>
      </c>
      <c r="DN636" t="s">
        <v>3</v>
      </c>
      <c r="DO636">
        <v>0</v>
      </c>
    </row>
    <row r="637" spans="1:119" x14ac:dyDescent="0.25">
      <c r="A637">
        <f>ROW(Source!A1276)</f>
        <v>1276</v>
      </c>
      <c r="B637">
        <v>55890823</v>
      </c>
      <c r="C637">
        <v>55891489</v>
      </c>
      <c r="D637">
        <v>55419803</v>
      </c>
      <c r="E637">
        <v>1081</v>
      </c>
      <c r="F637">
        <v>1</v>
      </c>
      <c r="G637">
        <v>1081</v>
      </c>
      <c r="H637">
        <v>3</v>
      </c>
      <c r="I637" t="s">
        <v>1469</v>
      </c>
      <c r="J637" t="s">
        <v>3</v>
      </c>
      <c r="K637" t="s">
        <v>1470</v>
      </c>
      <c r="L637">
        <v>1354</v>
      </c>
      <c r="N637">
        <v>1010</v>
      </c>
      <c r="O637" t="s">
        <v>266</v>
      </c>
      <c r="P637" t="s">
        <v>266</v>
      </c>
      <c r="Q637">
        <v>1</v>
      </c>
      <c r="W637">
        <v>0</v>
      </c>
      <c r="X637">
        <v>825121317</v>
      </c>
      <c r="Y637">
        <f t="shared" si="342"/>
        <v>16</v>
      </c>
      <c r="AA637">
        <v>0</v>
      </c>
      <c r="AB637">
        <v>0</v>
      </c>
      <c r="AC637">
        <v>0</v>
      </c>
      <c r="AD637">
        <v>0</v>
      </c>
      <c r="AE637">
        <v>0</v>
      </c>
      <c r="AF637">
        <v>0</v>
      </c>
      <c r="AG637">
        <v>0</v>
      </c>
      <c r="AH637">
        <v>0</v>
      </c>
      <c r="AI637">
        <v>9.84</v>
      </c>
      <c r="AJ637">
        <v>1</v>
      </c>
      <c r="AK637">
        <v>1</v>
      </c>
      <c r="AL637">
        <v>1</v>
      </c>
      <c r="AM637">
        <v>0</v>
      </c>
      <c r="AN637">
        <v>0</v>
      </c>
      <c r="AO637">
        <v>0</v>
      </c>
      <c r="AP637">
        <v>1</v>
      </c>
      <c r="AQ637">
        <v>0</v>
      </c>
      <c r="AR637">
        <v>0</v>
      </c>
      <c r="AS637" t="s">
        <v>3</v>
      </c>
      <c r="AT637">
        <v>16</v>
      </c>
      <c r="AU637" t="s">
        <v>22</v>
      </c>
      <c r="AV637">
        <v>0</v>
      </c>
      <c r="AW637">
        <v>2</v>
      </c>
      <c r="AX637">
        <v>55891501</v>
      </c>
      <c r="AY637">
        <v>1</v>
      </c>
      <c r="AZ637">
        <v>0</v>
      </c>
      <c r="BA637">
        <v>751</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CV637">
        <v>0</v>
      </c>
      <c r="CW637">
        <v>0</v>
      </c>
      <c r="CX637">
        <f>ROUND(Y637*Source!I1276,9)</f>
        <v>0.96</v>
      </c>
      <c r="CY637">
        <f t="shared" si="343"/>
        <v>0</v>
      </c>
      <c r="CZ637">
        <f t="shared" si="344"/>
        <v>0</v>
      </c>
      <c r="DA637">
        <f t="shared" si="345"/>
        <v>9.84</v>
      </c>
      <c r="DB637">
        <f t="shared" si="346"/>
        <v>0</v>
      </c>
      <c r="DC637">
        <f t="shared" si="347"/>
        <v>0</v>
      </c>
      <c r="DD637" t="s">
        <v>3</v>
      </c>
      <c r="DE637" t="s">
        <v>3</v>
      </c>
      <c r="DF637">
        <f t="shared" si="348"/>
        <v>0</v>
      </c>
      <c r="DG637">
        <f t="shared" si="349"/>
        <v>0</v>
      </c>
      <c r="DH637">
        <f t="shared" si="350"/>
        <v>0</v>
      </c>
      <c r="DI637">
        <f t="shared" si="317"/>
        <v>0</v>
      </c>
      <c r="DJ637">
        <f t="shared" si="351"/>
        <v>0</v>
      </c>
      <c r="DK637">
        <v>0</v>
      </c>
      <c r="DL637" t="s">
        <v>3</v>
      </c>
      <c r="DM637">
        <v>0</v>
      </c>
      <c r="DN637" t="s">
        <v>3</v>
      </c>
      <c r="DO637">
        <v>0</v>
      </c>
    </row>
    <row r="638" spans="1:119" x14ac:dyDescent="0.25">
      <c r="A638">
        <f>ROW(Source!A1276)</f>
        <v>1276</v>
      </c>
      <c r="B638">
        <v>55890823</v>
      </c>
      <c r="C638">
        <v>55891489</v>
      </c>
      <c r="D638">
        <v>55432114</v>
      </c>
      <c r="E638">
        <v>1081</v>
      </c>
      <c r="F638">
        <v>1</v>
      </c>
      <c r="G638">
        <v>1081</v>
      </c>
      <c r="H638">
        <v>3</v>
      </c>
      <c r="I638" t="s">
        <v>1471</v>
      </c>
      <c r="J638" t="s">
        <v>3</v>
      </c>
      <c r="K638" t="s">
        <v>1472</v>
      </c>
      <c r="L638">
        <v>1355</v>
      </c>
      <c r="N638">
        <v>1010</v>
      </c>
      <c r="O638" t="s">
        <v>40</v>
      </c>
      <c r="P638" t="s">
        <v>40</v>
      </c>
      <c r="Q638">
        <v>100</v>
      </c>
      <c r="W638">
        <v>0</v>
      </c>
      <c r="X638">
        <v>-1262944909</v>
      </c>
      <c r="Y638">
        <f t="shared" si="342"/>
        <v>0.25</v>
      </c>
      <c r="AA638">
        <v>0</v>
      </c>
      <c r="AB638">
        <v>0</v>
      </c>
      <c r="AC638">
        <v>0</v>
      </c>
      <c r="AD638">
        <v>0</v>
      </c>
      <c r="AE638">
        <v>0</v>
      </c>
      <c r="AF638">
        <v>0</v>
      </c>
      <c r="AG638">
        <v>0</v>
      </c>
      <c r="AH638">
        <v>0</v>
      </c>
      <c r="AI638">
        <v>9.84</v>
      </c>
      <c r="AJ638">
        <v>1</v>
      </c>
      <c r="AK638">
        <v>1</v>
      </c>
      <c r="AL638">
        <v>1</v>
      </c>
      <c r="AM638">
        <v>0</v>
      </c>
      <c r="AN638">
        <v>0</v>
      </c>
      <c r="AO638">
        <v>0</v>
      </c>
      <c r="AP638">
        <v>1</v>
      </c>
      <c r="AQ638">
        <v>0</v>
      </c>
      <c r="AR638">
        <v>0</v>
      </c>
      <c r="AS638" t="s">
        <v>3</v>
      </c>
      <c r="AT638">
        <v>0.25</v>
      </c>
      <c r="AU638" t="s">
        <v>22</v>
      </c>
      <c r="AV638">
        <v>0</v>
      </c>
      <c r="AW638">
        <v>2</v>
      </c>
      <c r="AX638">
        <v>55891502</v>
      </c>
      <c r="AY638">
        <v>1</v>
      </c>
      <c r="AZ638">
        <v>0</v>
      </c>
      <c r="BA638">
        <v>752</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CV638">
        <v>0</v>
      </c>
      <c r="CW638">
        <v>0</v>
      </c>
      <c r="CX638">
        <f>ROUND(Y638*Source!I1276,9)</f>
        <v>1.4999999999999999E-2</v>
      </c>
      <c r="CY638">
        <f t="shared" si="343"/>
        <v>0</v>
      </c>
      <c r="CZ638">
        <f t="shared" si="344"/>
        <v>0</v>
      </c>
      <c r="DA638">
        <f t="shared" si="345"/>
        <v>9.84</v>
      </c>
      <c r="DB638">
        <f t="shared" si="346"/>
        <v>0</v>
      </c>
      <c r="DC638">
        <f t="shared" si="347"/>
        <v>0</v>
      </c>
      <c r="DD638" t="s">
        <v>3</v>
      </c>
      <c r="DE638" t="s">
        <v>3</v>
      </c>
      <c r="DF638">
        <f t="shared" si="348"/>
        <v>0</v>
      </c>
      <c r="DG638">
        <f t="shared" si="349"/>
        <v>0</v>
      </c>
      <c r="DH638">
        <f t="shared" si="350"/>
        <v>0</v>
      </c>
      <c r="DI638">
        <f t="shared" si="317"/>
        <v>0</v>
      </c>
      <c r="DJ638">
        <f t="shared" si="351"/>
        <v>0</v>
      </c>
      <c r="DK638">
        <v>0</v>
      </c>
      <c r="DL638" t="s">
        <v>3</v>
      </c>
      <c r="DM638">
        <v>0</v>
      </c>
      <c r="DN638" t="s">
        <v>3</v>
      </c>
      <c r="DO638">
        <v>0</v>
      </c>
    </row>
    <row r="639" spans="1:119" x14ac:dyDescent="0.25">
      <c r="A639">
        <f>ROW(Source!A1276)</f>
        <v>1276</v>
      </c>
      <c r="B639">
        <v>55890823</v>
      </c>
      <c r="C639">
        <v>55891489</v>
      </c>
      <c r="D639">
        <v>55433466</v>
      </c>
      <c r="E639">
        <v>1081</v>
      </c>
      <c r="F639">
        <v>1</v>
      </c>
      <c r="G639">
        <v>1081</v>
      </c>
      <c r="H639">
        <v>3</v>
      </c>
      <c r="I639" t="s">
        <v>1473</v>
      </c>
      <c r="J639" t="s">
        <v>3</v>
      </c>
      <c r="K639" t="s">
        <v>1474</v>
      </c>
      <c r="L639">
        <v>1354</v>
      </c>
      <c r="N639">
        <v>1010</v>
      </c>
      <c r="O639" t="s">
        <v>266</v>
      </c>
      <c r="P639" t="s">
        <v>266</v>
      </c>
      <c r="Q639">
        <v>1</v>
      </c>
      <c r="W639">
        <v>0</v>
      </c>
      <c r="X639">
        <v>1422364980</v>
      </c>
      <c r="Y639">
        <f t="shared" si="342"/>
        <v>8</v>
      </c>
      <c r="AA639">
        <v>0</v>
      </c>
      <c r="AB639">
        <v>0</v>
      </c>
      <c r="AC639">
        <v>0</v>
      </c>
      <c r="AD639">
        <v>0</v>
      </c>
      <c r="AE639">
        <v>0</v>
      </c>
      <c r="AF639">
        <v>0</v>
      </c>
      <c r="AG639">
        <v>0</v>
      </c>
      <c r="AH639">
        <v>0</v>
      </c>
      <c r="AI639">
        <v>9.84</v>
      </c>
      <c r="AJ639">
        <v>1</v>
      </c>
      <c r="AK639">
        <v>1</v>
      </c>
      <c r="AL639">
        <v>1</v>
      </c>
      <c r="AM639">
        <v>0</v>
      </c>
      <c r="AN639">
        <v>0</v>
      </c>
      <c r="AO639">
        <v>0</v>
      </c>
      <c r="AP639">
        <v>1</v>
      </c>
      <c r="AQ639">
        <v>0</v>
      </c>
      <c r="AR639">
        <v>0</v>
      </c>
      <c r="AS639" t="s">
        <v>3</v>
      </c>
      <c r="AT639">
        <v>8</v>
      </c>
      <c r="AU639" t="s">
        <v>22</v>
      </c>
      <c r="AV639">
        <v>0</v>
      </c>
      <c r="AW639">
        <v>2</v>
      </c>
      <c r="AX639">
        <v>55891503</v>
      </c>
      <c r="AY639">
        <v>1</v>
      </c>
      <c r="AZ639">
        <v>0</v>
      </c>
      <c r="BA639">
        <v>753</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CV639">
        <v>0</v>
      </c>
      <c r="CW639">
        <v>0</v>
      </c>
      <c r="CX639">
        <f>ROUND(Y639*Source!I1276,9)</f>
        <v>0.48</v>
      </c>
      <c r="CY639">
        <f t="shared" si="343"/>
        <v>0</v>
      </c>
      <c r="CZ639">
        <f t="shared" si="344"/>
        <v>0</v>
      </c>
      <c r="DA639">
        <f t="shared" si="345"/>
        <v>9.84</v>
      </c>
      <c r="DB639">
        <f t="shared" si="346"/>
        <v>0</v>
      </c>
      <c r="DC639">
        <f t="shared" si="347"/>
        <v>0</v>
      </c>
      <c r="DD639" t="s">
        <v>3</v>
      </c>
      <c r="DE639" t="s">
        <v>3</v>
      </c>
      <c r="DF639">
        <f t="shared" si="348"/>
        <v>0</v>
      </c>
      <c r="DG639">
        <f t="shared" si="349"/>
        <v>0</v>
      </c>
      <c r="DH639">
        <f t="shared" si="350"/>
        <v>0</v>
      </c>
      <c r="DI639">
        <f t="shared" si="317"/>
        <v>0</v>
      </c>
      <c r="DJ639">
        <f t="shared" si="351"/>
        <v>0</v>
      </c>
      <c r="DK639">
        <v>0</v>
      </c>
      <c r="DL639" t="s">
        <v>3</v>
      </c>
      <c r="DM639">
        <v>0</v>
      </c>
      <c r="DN639" t="s">
        <v>3</v>
      </c>
      <c r="DO639">
        <v>0</v>
      </c>
    </row>
    <row r="640" spans="1:119" x14ac:dyDescent="0.25">
      <c r="A640">
        <f>ROW(Source!A1276)</f>
        <v>1276</v>
      </c>
      <c r="B640">
        <v>55890823</v>
      </c>
      <c r="C640">
        <v>55891489</v>
      </c>
      <c r="D640">
        <v>55434262</v>
      </c>
      <c r="E640">
        <v>1081</v>
      </c>
      <c r="F640">
        <v>1</v>
      </c>
      <c r="G640">
        <v>1081</v>
      </c>
      <c r="H640">
        <v>3</v>
      </c>
      <c r="I640" t="s">
        <v>1475</v>
      </c>
      <c r="J640" t="s">
        <v>3</v>
      </c>
      <c r="K640" t="s">
        <v>1476</v>
      </c>
      <c r="L640">
        <v>1354</v>
      </c>
      <c r="N640">
        <v>1010</v>
      </c>
      <c r="O640" t="s">
        <v>266</v>
      </c>
      <c r="P640" t="s">
        <v>266</v>
      </c>
      <c r="Q640">
        <v>1</v>
      </c>
      <c r="W640">
        <v>0</v>
      </c>
      <c r="X640">
        <v>-343422954</v>
      </c>
      <c r="Y640">
        <f t="shared" si="342"/>
        <v>0</v>
      </c>
      <c r="AA640">
        <v>0</v>
      </c>
      <c r="AB640">
        <v>0</v>
      </c>
      <c r="AC640">
        <v>0</v>
      </c>
      <c r="AD640">
        <v>0</v>
      </c>
      <c r="AE640">
        <v>0</v>
      </c>
      <c r="AF640">
        <v>0</v>
      </c>
      <c r="AG640">
        <v>0</v>
      </c>
      <c r="AH640">
        <v>0</v>
      </c>
      <c r="AI640">
        <v>9.84</v>
      </c>
      <c r="AJ640">
        <v>1</v>
      </c>
      <c r="AK640">
        <v>1</v>
      </c>
      <c r="AL640">
        <v>1</v>
      </c>
      <c r="AM640">
        <v>0</v>
      </c>
      <c r="AN640">
        <v>0</v>
      </c>
      <c r="AO640">
        <v>0</v>
      </c>
      <c r="AP640">
        <v>1</v>
      </c>
      <c r="AQ640">
        <v>0</v>
      </c>
      <c r="AR640">
        <v>0</v>
      </c>
      <c r="AS640" t="s">
        <v>3</v>
      </c>
      <c r="AT640">
        <v>0</v>
      </c>
      <c r="AU640" t="s">
        <v>22</v>
      </c>
      <c r="AV640">
        <v>0</v>
      </c>
      <c r="AW640">
        <v>2</v>
      </c>
      <c r="AX640">
        <v>55891504</v>
      </c>
      <c r="AY640">
        <v>1</v>
      </c>
      <c r="AZ640">
        <v>0</v>
      </c>
      <c r="BA640">
        <v>754</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CV640">
        <v>0</v>
      </c>
      <c r="CW640">
        <v>0</v>
      </c>
      <c r="CX640">
        <f>ROUND(Y640*Source!I1276,9)</f>
        <v>0</v>
      </c>
      <c r="CY640">
        <f t="shared" si="343"/>
        <v>0</v>
      </c>
      <c r="CZ640">
        <f t="shared" si="344"/>
        <v>0</v>
      </c>
      <c r="DA640">
        <f t="shared" si="345"/>
        <v>9.84</v>
      </c>
      <c r="DB640">
        <f t="shared" si="346"/>
        <v>0</v>
      </c>
      <c r="DC640">
        <f t="shared" si="347"/>
        <v>0</v>
      </c>
      <c r="DD640" t="s">
        <v>3</v>
      </c>
      <c r="DE640" t="s">
        <v>3</v>
      </c>
      <c r="DF640">
        <f t="shared" si="348"/>
        <v>0</v>
      </c>
      <c r="DG640">
        <f t="shared" si="349"/>
        <v>0</v>
      </c>
      <c r="DH640">
        <f t="shared" si="350"/>
        <v>0</v>
      </c>
      <c r="DI640">
        <f t="shared" si="317"/>
        <v>0</v>
      </c>
      <c r="DJ640">
        <f t="shared" si="351"/>
        <v>0</v>
      </c>
      <c r="DK640">
        <v>0</v>
      </c>
      <c r="DL640" t="s">
        <v>3</v>
      </c>
      <c r="DM640">
        <v>0</v>
      </c>
      <c r="DN640" t="s">
        <v>3</v>
      </c>
      <c r="DO640">
        <v>0</v>
      </c>
    </row>
    <row r="641" spans="1:119" x14ac:dyDescent="0.25">
      <c r="A641">
        <f>ROW(Source!A1287)</f>
        <v>1287</v>
      </c>
      <c r="B641">
        <v>54971259</v>
      </c>
      <c r="C641">
        <v>55891545</v>
      </c>
      <c r="D641">
        <v>55424304</v>
      </c>
      <c r="E641">
        <v>1081</v>
      </c>
      <c r="F641">
        <v>1</v>
      </c>
      <c r="G641">
        <v>1081</v>
      </c>
      <c r="H641">
        <v>1</v>
      </c>
      <c r="I641" t="s">
        <v>1552</v>
      </c>
      <c r="J641" t="s">
        <v>3</v>
      </c>
      <c r="K641" t="s">
        <v>1553</v>
      </c>
      <c r="L641">
        <v>1191</v>
      </c>
      <c r="N641">
        <v>1013</v>
      </c>
      <c r="O641" t="s">
        <v>1554</v>
      </c>
      <c r="P641" t="s">
        <v>1554</v>
      </c>
      <c r="Q641">
        <v>1</v>
      </c>
      <c r="W641">
        <v>0</v>
      </c>
      <c r="X641">
        <v>476480486</v>
      </c>
      <c r="Y641">
        <f>(AT641*1.2)</f>
        <v>24.84</v>
      </c>
      <c r="AA641">
        <v>0</v>
      </c>
      <c r="AB641">
        <v>0</v>
      </c>
      <c r="AC641">
        <v>0</v>
      </c>
      <c r="AD641">
        <v>0</v>
      </c>
      <c r="AE641">
        <v>0</v>
      </c>
      <c r="AF641">
        <v>0</v>
      </c>
      <c r="AG641">
        <v>0</v>
      </c>
      <c r="AH641">
        <v>0</v>
      </c>
      <c r="AI641">
        <v>1</v>
      </c>
      <c r="AJ641">
        <v>1</v>
      </c>
      <c r="AK641">
        <v>1</v>
      </c>
      <c r="AL641">
        <v>1</v>
      </c>
      <c r="AM641">
        <v>-2</v>
      </c>
      <c r="AN641">
        <v>0</v>
      </c>
      <c r="AO641">
        <v>1</v>
      </c>
      <c r="AP641">
        <v>1</v>
      </c>
      <c r="AQ641">
        <v>0</v>
      </c>
      <c r="AR641">
        <v>0</v>
      </c>
      <c r="AS641" t="s">
        <v>3</v>
      </c>
      <c r="AT641">
        <v>20.7</v>
      </c>
      <c r="AU641" t="s">
        <v>42</v>
      </c>
      <c r="AV641">
        <v>1</v>
      </c>
      <c r="AW641">
        <v>2</v>
      </c>
      <c r="AX641">
        <v>55891546</v>
      </c>
      <c r="AY641">
        <v>1</v>
      </c>
      <c r="AZ641">
        <v>0</v>
      </c>
      <c r="BA641">
        <v>755</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CU641">
        <f>ROUND(AT641*Source!I1287*AH641*AL641,2)</f>
        <v>0</v>
      </c>
      <c r="CV641">
        <f>ROUND(Y641*Source!I1287,9)</f>
        <v>1.4903999999999999</v>
      </c>
      <c r="CW641">
        <v>0</v>
      </c>
      <c r="CX641">
        <f>ROUND(Y641*Source!I1287,9)</f>
        <v>1.4903999999999999</v>
      </c>
      <c r="CY641">
        <f>AD641</f>
        <v>0</v>
      </c>
      <c r="CZ641">
        <f>AH641</f>
        <v>0</v>
      </c>
      <c r="DA641">
        <f>AL641</f>
        <v>1</v>
      </c>
      <c r="DB641">
        <f>ROUND((ROUND(AT641*CZ641,2)*1.2),6)</f>
        <v>0</v>
      </c>
      <c r="DC641">
        <f>ROUND((ROUND(AT641*AG641,2)*1.2),6)</f>
        <v>0</v>
      </c>
      <c r="DD641" t="s">
        <v>3</v>
      </c>
      <c r="DE641" t="s">
        <v>3</v>
      </c>
      <c r="DF641">
        <f t="shared" ref="DF641:DF655" si="352">ROUND(ROUND(AE641,2)*CX641,2)</f>
        <v>0</v>
      </c>
      <c r="DG641">
        <f t="shared" si="349"/>
        <v>0</v>
      </c>
      <c r="DH641">
        <f t="shared" si="350"/>
        <v>0</v>
      </c>
      <c r="DI641">
        <f t="shared" ref="DI641:DI704" si="353">ROUND(ROUND(AH641,2)*CX641,2)</f>
        <v>0</v>
      </c>
      <c r="DJ641">
        <f>DI641</f>
        <v>0</v>
      </c>
      <c r="DK641">
        <v>0</v>
      </c>
      <c r="DL641" t="s">
        <v>3</v>
      </c>
      <c r="DM641">
        <v>0</v>
      </c>
      <c r="DN641" t="s">
        <v>3</v>
      </c>
      <c r="DO641">
        <v>0</v>
      </c>
    </row>
    <row r="642" spans="1:119" x14ac:dyDescent="0.25">
      <c r="A642">
        <f>ROW(Source!A1287)</f>
        <v>1287</v>
      </c>
      <c r="B642">
        <v>54971259</v>
      </c>
      <c r="C642">
        <v>55891545</v>
      </c>
      <c r="D642">
        <v>55489910</v>
      </c>
      <c r="E642">
        <v>1</v>
      </c>
      <c r="F642">
        <v>1</v>
      </c>
      <c r="G642">
        <v>1081</v>
      </c>
      <c r="H642">
        <v>2</v>
      </c>
      <c r="I642" t="s">
        <v>1580</v>
      </c>
      <c r="J642" t="s">
        <v>1581</v>
      </c>
      <c r="K642" t="s">
        <v>1582</v>
      </c>
      <c r="L642">
        <v>1368</v>
      </c>
      <c r="N642">
        <v>1011</v>
      </c>
      <c r="O642" t="s">
        <v>1558</v>
      </c>
      <c r="P642" t="s">
        <v>1558</v>
      </c>
      <c r="Q642">
        <v>1</v>
      </c>
      <c r="W642">
        <v>0</v>
      </c>
      <c r="X642">
        <v>1498588441</v>
      </c>
      <c r="Y642">
        <f>(AT642*1.2)</f>
        <v>2.7959999999999998</v>
      </c>
      <c r="AA642">
        <v>0</v>
      </c>
      <c r="AB642">
        <v>7.44</v>
      </c>
      <c r="AC642">
        <v>0</v>
      </c>
      <c r="AD642">
        <v>0</v>
      </c>
      <c r="AE642">
        <v>0</v>
      </c>
      <c r="AF642">
        <v>7.11</v>
      </c>
      <c r="AG642">
        <v>0</v>
      </c>
      <c r="AH642">
        <v>0</v>
      </c>
      <c r="AI642">
        <v>1</v>
      </c>
      <c r="AJ642">
        <v>1</v>
      </c>
      <c r="AK642">
        <v>1</v>
      </c>
      <c r="AL642">
        <v>1</v>
      </c>
      <c r="AM642">
        <v>-2</v>
      </c>
      <c r="AN642">
        <v>0</v>
      </c>
      <c r="AO642">
        <v>1</v>
      </c>
      <c r="AP642">
        <v>1</v>
      </c>
      <c r="AQ642">
        <v>0</v>
      </c>
      <c r="AR642">
        <v>0</v>
      </c>
      <c r="AS642" t="s">
        <v>3</v>
      </c>
      <c r="AT642">
        <v>2.33</v>
      </c>
      <c r="AU642" t="s">
        <v>42</v>
      </c>
      <c r="AV642">
        <v>0</v>
      </c>
      <c r="AW642">
        <v>2</v>
      </c>
      <c r="AX642">
        <v>55891547</v>
      </c>
      <c r="AY642">
        <v>1</v>
      </c>
      <c r="AZ642">
        <v>0</v>
      </c>
      <c r="BA642">
        <v>756</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CV642">
        <v>0</v>
      </c>
      <c r="CW642">
        <f>ROUND(Y642*Source!I1287*DO642,9)</f>
        <v>0</v>
      </c>
      <c r="CX642">
        <f>ROUND(Y642*Source!I1287,9)</f>
        <v>0.16775999999999999</v>
      </c>
      <c r="CY642">
        <f>AB642</f>
        <v>7.44</v>
      </c>
      <c r="CZ642">
        <f>AF642</f>
        <v>7.11</v>
      </c>
      <c r="DA642">
        <f>AJ642</f>
        <v>1</v>
      </c>
      <c r="DB642">
        <f>ROUND((ROUND(AT642*CZ642,2)*1.2),6)</f>
        <v>19.884</v>
      </c>
      <c r="DC642">
        <f>ROUND((ROUND(AT642*AG642,2)*1.2),6)</f>
        <v>0</v>
      </c>
      <c r="DD642" t="s">
        <v>3</v>
      </c>
      <c r="DE642" t="s">
        <v>3</v>
      </c>
      <c r="DF642">
        <f t="shared" si="352"/>
        <v>0</v>
      </c>
      <c r="DG642">
        <f t="shared" si="349"/>
        <v>1.19</v>
      </c>
      <c r="DH642">
        <f t="shared" si="350"/>
        <v>0</v>
      </c>
      <c r="DI642">
        <f t="shared" si="353"/>
        <v>0</v>
      </c>
      <c r="DJ642">
        <f>DG642</f>
        <v>1.19</v>
      </c>
      <c r="DK642">
        <v>0</v>
      </c>
      <c r="DL642" t="s">
        <v>3</v>
      </c>
      <c r="DM642">
        <v>0</v>
      </c>
      <c r="DN642" t="s">
        <v>3</v>
      </c>
      <c r="DO642">
        <v>0</v>
      </c>
    </row>
    <row r="643" spans="1:119" x14ac:dyDescent="0.25">
      <c r="A643">
        <f>ROW(Source!A1287)</f>
        <v>1287</v>
      </c>
      <c r="B643">
        <v>54971259</v>
      </c>
      <c r="C643">
        <v>55891545</v>
      </c>
      <c r="D643">
        <v>55490209</v>
      </c>
      <c r="E643">
        <v>1</v>
      </c>
      <c r="F643">
        <v>1</v>
      </c>
      <c r="G643">
        <v>1081</v>
      </c>
      <c r="H643">
        <v>2</v>
      </c>
      <c r="I643" t="s">
        <v>1555</v>
      </c>
      <c r="J643" t="s">
        <v>1556</v>
      </c>
      <c r="K643" t="s">
        <v>1557</v>
      </c>
      <c r="L643">
        <v>1368</v>
      </c>
      <c r="N643">
        <v>1011</v>
      </c>
      <c r="O643" t="s">
        <v>1558</v>
      </c>
      <c r="P643" t="s">
        <v>1558</v>
      </c>
      <c r="Q643">
        <v>1</v>
      </c>
      <c r="W643">
        <v>0</v>
      </c>
      <c r="X643">
        <v>874612079</v>
      </c>
      <c r="Y643">
        <f>(AT643*1.2)</f>
        <v>0.12</v>
      </c>
      <c r="AA643">
        <v>0</v>
      </c>
      <c r="AB643">
        <v>87.01</v>
      </c>
      <c r="AC643">
        <v>13.21</v>
      </c>
      <c r="AD643">
        <v>0</v>
      </c>
      <c r="AE643">
        <v>0</v>
      </c>
      <c r="AF643">
        <v>83.1</v>
      </c>
      <c r="AG643">
        <v>12.62</v>
      </c>
      <c r="AH643">
        <v>0</v>
      </c>
      <c r="AI643">
        <v>1</v>
      </c>
      <c r="AJ643">
        <v>1</v>
      </c>
      <c r="AK643">
        <v>1</v>
      </c>
      <c r="AL643">
        <v>1</v>
      </c>
      <c r="AM643">
        <v>-2</v>
      </c>
      <c r="AN643">
        <v>0</v>
      </c>
      <c r="AO643">
        <v>1</v>
      </c>
      <c r="AP643">
        <v>1</v>
      </c>
      <c r="AQ643">
        <v>0</v>
      </c>
      <c r="AR643">
        <v>0</v>
      </c>
      <c r="AS643" t="s">
        <v>3</v>
      </c>
      <c r="AT643">
        <v>0.1</v>
      </c>
      <c r="AU643" t="s">
        <v>42</v>
      </c>
      <c r="AV643">
        <v>0</v>
      </c>
      <c r="AW643">
        <v>2</v>
      </c>
      <c r="AX643">
        <v>55891548</v>
      </c>
      <c r="AY643">
        <v>1</v>
      </c>
      <c r="AZ643">
        <v>0</v>
      </c>
      <c r="BA643">
        <v>757</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CV643">
        <v>0</v>
      </c>
      <c r="CW643">
        <f>ROUND(Y643*Source!I1287*DO643,9)</f>
        <v>9.0864E-2</v>
      </c>
      <c r="CX643">
        <f>ROUND(Y643*Source!I1287,9)</f>
        <v>7.1999999999999998E-3</v>
      </c>
      <c r="CY643">
        <f>AB643</f>
        <v>87.01</v>
      </c>
      <c r="CZ643">
        <f>AF643</f>
        <v>83.1</v>
      </c>
      <c r="DA643">
        <f>AJ643</f>
        <v>1</v>
      </c>
      <c r="DB643">
        <f>ROUND((ROUND(AT643*CZ643,2)*1.2),6)</f>
        <v>9.9719999999999995</v>
      </c>
      <c r="DC643">
        <f>ROUND((ROUND(AT643*AG643,2)*1.2),6)</f>
        <v>1.512</v>
      </c>
      <c r="DD643" t="s">
        <v>3</v>
      </c>
      <c r="DE643" t="s">
        <v>3</v>
      </c>
      <c r="DF643">
        <f t="shared" si="352"/>
        <v>0</v>
      </c>
      <c r="DG643">
        <f t="shared" si="349"/>
        <v>0.6</v>
      </c>
      <c r="DH643">
        <f t="shared" si="350"/>
        <v>0.09</v>
      </c>
      <c r="DI643">
        <f t="shared" si="353"/>
        <v>0</v>
      </c>
      <c r="DJ643">
        <f>DG643</f>
        <v>0.6</v>
      </c>
      <c r="DK643">
        <v>0</v>
      </c>
      <c r="DL643" t="s">
        <v>1559</v>
      </c>
      <c r="DM643">
        <v>0</v>
      </c>
      <c r="DN643" t="s">
        <v>1554</v>
      </c>
      <c r="DO643">
        <v>12.62</v>
      </c>
    </row>
    <row r="644" spans="1:119" x14ac:dyDescent="0.25">
      <c r="A644">
        <f>ROW(Source!A1287)</f>
        <v>1287</v>
      </c>
      <c r="B644">
        <v>54971259</v>
      </c>
      <c r="C644">
        <v>55891545</v>
      </c>
      <c r="D644">
        <v>55490263</v>
      </c>
      <c r="E644">
        <v>1</v>
      </c>
      <c r="F644">
        <v>1</v>
      </c>
      <c r="G644">
        <v>1081</v>
      </c>
      <c r="H644">
        <v>2</v>
      </c>
      <c r="I644" t="s">
        <v>1601</v>
      </c>
      <c r="J644" t="s">
        <v>1602</v>
      </c>
      <c r="K644" t="s">
        <v>1603</v>
      </c>
      <c r="L644">
        <v>1368</v>
      </c>
      <c r="N644">
        <v>1011</v>
      </c>
      <c r="O644" t="s">
        <v>1558</v>
      </c>
      <c r="P644" t="s">
        <v>1558</v>
      </c>
      <c r="Q644">
        <v>1</v>
      </c>
      <c r="W644">
        <v>0</v>
      </c>
      <c r="X644">
        <v>-1895752648</v>
      </c>
      <c r="Y644">
        <f>(AT644*1.2)</f>
        <v>5.0039999999999996</v>
      </c>
      <c r="AA644">
        <v>0</v>
      </c>
      <c r="AB644">
        <v>0.81</v>
      </c>
      <c r="AC644">
        <v>0</v>
      </c>
      <c r="AD644">
        <v>0</v>
      </c>
      <c r="AE644">
        <v>0</v>
      </c>
      <c r="AF644">
        <v>0.77</v>
      </c>
      <c r="AG644">
        <v>0</v>
      </c>
      <c r="AH644">
        <v>0</v>
      </c>
      <c r="AI644">
        <v>1</v>
      </c>
      <c r="AJ644">
        <v>1</v>
      </c>
      <c r="AK644">
        <v>1</v>
      </c>
      <c r="AL644">
        <v>1</v>
      </c>
      <c r="AM644">
        <v>-2</v>
      </c>
      <c r="AN644">
        <v>0</v>
      </c>
      <c r="AO644">
        <v>1</v>
      </c>
      <c r="AP644">
        <v>1</v>
      </c>
      <c r="AQ644">
        <v>0</v>
      </c>
      <c r="AR644">
        <v>0</v>
      </c>
      <c r="AS644" t="s">
        <v>3</v>
      </c>
      <c r="AT644">
        <v>4.17</v>
      </c>
      <c r="AU644" t="s">
        <v>42</v>
      </c>
      <c r="AV644">
        <v>0</v>
      </c>
      <c r="AW644">
        <v>2</v>
      </c>
      <c r="AX644">
        <v>55891549</v>
      </c>
      <c r="AY644">
        <v>1</v>
      </c>
      <c r="AZ644">
        <v>0</v>
      </c>
      <c r="BA644">
        <v>758</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CV644">
        <v>0</v>
      </c>
      <c r="CW644">
        <f>ROUND(Y644*Source!I1287*DO644,9)</f>
        <v>0</v>
      </c>
      <c r="CX644">
        <f>ROUND(Y644*Source!I1287,9)</f>
        <v>0.30024000000000001</v>
      </c>
      <c r="CY644">
        <f>AB644</f>
        <v>0.81</v>
      </c>
      <c r="CZ644">
        <f>AF644</f>
        <v>0.77</v>
      </c>
      <c r="DA644">
        <f>AJ644</f>
        <v>1</v>
      </c>
      <c r="DB644">
        <f>ROUND((ROUND(AT644*CZ644,2)*1.2),6)</f>
        <v>3.8519999999999999</v>
      </c>
      <c r="DC644">
        <f>ROUND((ROUND(AT644*AG644,2)*1.2),6)</f>
        <v>0</v>
      </c>
      <c r="DD644" t="s">
        <v>3</v>
      </c>
      <c r="DE644" t="s">
        <v>3</v>
      </c>
      <c r="DF644">
        <f t="shared" si="352"/>
        <v>0</v>
      </c>
      <c r="DG644">
        <f t="shared" si="349"/>
        <v>0.23</v>
      </c>
      <c r="DH644">
        <f t="shared" si="350"/>
        <v>0</v>
      </c>
      <c r="DI644">
        <f t="shared" si="353"/>
        <v>0</v>
      </c>
      <c r="DJ644">
        <f>DG644</f>
        <v>0.23</v>
      </c>
      <c r="DK644">
        <v>0</v>
      </c>
      <c r="DL644" t="s">
        <v>3</v>
      </c>
      <c r="DM644">
        <v>0</v>
      </c>
      <c r="DN644" t="s">
        <v>3</v>
      </c>
      <c r="DO644">
        <v>0</v>
      </c>
    </row>
    <row r="645" spans="1:119" x14ac:dyDescent="0.25">
      <c r="A645">
        <f>ROW(Source!A1287)</f>
        <v>1287</v>
      </c>
      <c r="B645">
        <v>54971259</v>
      </c>
      <c r="C645">
        <v>55891545</v>
      </c>
      <c r="D645">
        <v>55460380</v>
      </c>
      <c r="E645">
        <v>1</v>
      </c>
      <c r="F645">
        <v>1</v>
      </c>
      <c r="G645">
        <v>1081</v>
      </c>
      <c r="H645">
        <v>3</v>
      </c>
      <c r="I645" t="s">
        <v>1598</v>
      </c>
      <c r="J645" t="s">
        <v>1599</v>
      </c>
      <c r="K645" t="s">
        <v>1600</v>
      </c>
      <c r="L645">
        <v>1348</v>
      </c>
      <c r="N645">
        <v>1009</v>
      </c>
      <c r="O645" t="s">
        <v>1092</v>
      </c>
      <c r="P645" t="s">
        <v>1092</v>
      </c>
      <c r="Q645">
        <v>1000</v>
      </c>
      <c r="W645">
        <v>0</v>
      </c>
      <c r="X645">
        <v>277309194</v>
      </c>
      <c r="Y645">
        <f t="shared" ref="Y645:Y651" si="354">(AT645*1)</f>
        <v>9.6000000000000002E-4</v>
      </c>
      <c r="AA645">
        <v>8590.86</v>
      </c>
      <c r="AB645">
        <v>0</v>
      </c>
      <c r="AC645">
        <v>0</v>
      </c>
      <c r="AD645">
        <v>0</v>
      </c>
      <c r="AE645">
        <v>8590.86</v>
      </c>
      <c r="AF645">
        <v>0</v>
      </c>
      <c r="AG645">
        <v>0</v>
      </c>
      <c r="AH645">
        <v>0</v>
      </c>
      <c r="AI645">
        <v>1</v>
      </c>
      <c r="AJ645">
        <v>1</v>
      </c>
      <c r="AK645">
        <v>1</v>
      </c>
      <c r="AL645">
        <v>1</v>
      </c>
      <c r="AM645">
        <v>-2</v>
      </c>
      <c r="AN645">
        <v>0</v>
      </c>
      <c r="AO645">
        <v>1</v>
      </c>
      <c r="AP645">
        <v>1</v>
      </c>
      <c r="AQ645">
        <v>0</v>
      </c>
      <c r="AR645">
        <v>0</v>
      </c>
      <c r="AS645" t="s">
        <v>3</v>
      </c>
      <c r="AT645">
        <v>9.6000000000000002E-4</v>
      </c>
      <c r="AU645" t="s">
        <v>22</v>
      </c>
      <c r="AV645">
        <v>0</v>
      </c>
      <c r="AW645">
        <v>2</v>
      </c>
      <c r="AX645">
        <v>55891550</v>
      </c>
      <c r="AY645">
        <v>1</v>
      </c>
      <c r="AZ645">
        <v>0</v>
      </c>
      <c r="BA645">
        <v>759</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CV645">
        <v>0</v>
      </c>
      <c r="CW645">
        <v>0</v>
      </c>
      <c r="CX645">
        <f>ROUND(Y645*Source!I1287,9)</f>
        <v>5.7599999999999997E-5</v>
      </c>
      <c r="CY645">
        <f t="shared" ref="CY645:CY651" si="355">AA645</f>
        <v>8590.86</v>
      </c>
      <c r="CZ645">
        <f t="shared" ref="CZ645:CZ651" si="356">AE645</f>
        <v>8590.86</v>
      </c>
      <c r="DA645">
        <f t="shared" ref="DA645:DA651" si="357">AI645</f>
        <v>1</v>
      </c>
      <c r="DB645">
        <f t="shared" ref="DB645:DB651" si="358">ROUND((ROUND(AT645*CZ645,2)*1),6)</f>
        <v>8.25</v>
      </c>
      <c r="DC645">
        <f t="shared" ref="DC645:DC651" si="359">ROUND((ROUND(AT645*AG645,2)*1),6)</f>
        <v>0</v>
      </c>
      <c r="DD645" t="s">
        <v>3</v>
      </c>
      <c r="DE645" t="s">
        <v>3</v>
      </c>
      <c r="DF645">
        <f t="shared" si="352"/>
        <v>0.49</v>
      </c>
      <c r="DG645">
        <f t="shared" si="349"/>
        <v>0</v>
      </c>
      <c r="DH645">
        <f t="shared" si="350"/>
        <v>0</v>
      </c>
      <c r="DI645">
        <f t="shared" si="353"/>
        <v>0</v>
      </c>
      <c r="DJ645">
        <f t="shared" ref="DJ645:DJ651" si="360">DF645</f>
        <v>0.49</v>
      </c>
      <c r="DK645">
        <v>0</v>
      </c>
      <c r="DL645" t="s">
        <v>3</v>
      </c>
      <c r="DM645">
        <v>0</v>
      </c>
      <c r="DN645" t="s">
        <v>3</v>
      </c>
      <c r="DO645">
        <v>0</v>
      </c>
    </row>
    <row r="646" spans="1:119" x14ac:dyDescent="0.25">
      <c r="A646">
        <f>ROW(Source!A1287)</f>
        <v>1287</v>
      </c>
      <c r="B646">
        <v>54971259</v>
      </c>
      <c r="C646">
        <v>55891545</v>
      </c>
      <c r="D646">
        <v>55459339</v>
      </c>
      <c r="E646">
        <v>1</v>
      </c>
      <c r="F646">
        <v>1</v>
      </c>
      <c r="G646">
        <v>1081</v>
      </c>
      <c r="H646">
        <v>3</v>
      </c>
      <c r="I646" t="s">
        <v>1616</v>
      </c>
      <c r="J646" t="s">
        <v>1617</v>
      </c>
      <c r="K646" t="s">
        <v>1618</v>
      </c>
      <c r="L646">
        <v>1354</v>
      </c>
      <c r="N646">
        <v>1010</v>
      </c>
      <c r="O646" t="s">
        <v>266</v>
      </c>
      <c r="P646" t="s">
        <v>266</v>
      </c>
      <c r="Q646">
        <v>1</v>
      </c>
      <c r="W646">
        <v>0</v>
      </c>
      <c r="X646">
        <v>1424298623</v>
      </c>
      <c r="Y646">
        <f t="shared" si="354"/>
        <v>220</v>
      </c>
      <c r="AA646">
        <v>3.86</v>
      </c>
      <c r="AB646">
        <v>0</v>
      </c>
      <c r="AC646">
        <v>0</v>
      </c>
      <c r="AD646">
        <v>0</v>
      </c>
      <c r="AE646">
        <v>3.86</v>
      </c>
      <c r="AF646">
        <v>0</v>
      </c>
      <c r="AG646">
        <v>0</v>
      </c>
      <c r="AH646">
        <v>0</v>
      </c>
      <c r="AI646">
        <v>1</v>
      </c>
      <c r="AJ646">
        <v>1</v>
      </c>
      <c r="AK646">
        <v>1</v>
      </c>
      <c r="AL646">
        <v>1</v>
      </c>
      <c r="AM646">
        <v>-2</v>
      </c>
      <c r="AN646">
        <v>0</v>
      </c>
      <c r="AO646">
        <v>1</v>
      </c>
      <c r="AP646">
        <v>1</v>
      </c>
      <c r="AQ646">
        <v>0</v>
      </c>
      <c r="AR646">
        <v>0</v>
      </c>
      <c r="AS646" t="s">
        <v>3</v>
      </c>
      <c r="AT646">
        <v>220</v>
      </c>
      <c r="AU646" t="s">
        <v>22</v>
      </c>
      <c r="AV646">
        <v>0</v>
      </c>
      <c r="AW646">
        <v>2</v>
      </c>
      <c r="AX646">
        <v>55891551</v>
      </c>
      <c r="AY646">
        <v>1</v>
      </c>
      <c r="AZ646">
        <v>0</v>
      </c>
      <c r="BA646">
        <v>760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CV646">
        <v>0</v>
      </c>
      <c r="CW646">
        <v>0</v>
      </c>
      <c r="CX646">
        <f>ROUND(Y646*Source!I1287,9)</f>
        <v>13.2</v>
      </c>
      <c r="CY646">
        <f t="shared" si="355"/>
        <v>3.86</v>
      </c>
      <c r="CZ646">
        <f t="shared" si="356"/>
        <v>3.86</v>
      </c>
      <c r="DA646">
        <f t="shared" si="357"/>
        <v>1</v>
      </c>
      <c r="DB646">
        <f t="shared" si="358"/>
        <v>849.2</v>
      </c>
      <c r="DC646">
        <f t="shared" si="359"/>
        <v>0</v>
      </c>
      <c r="DD646" t="s">
        <v>3</v>
      </c>
      <c r="DE646" t="s">
        <v>3</v>
      </c>
      <c r="DF646">
        <f t="shared" si="352"/>
        <v>50.95</v>
      </c>
      <c r="DG646">
        <f t="shared" si="349"/>
        <v>0</v>
      </c>
      <c r="DH646">
        <f t="shared" si="350"/>
        <v>0</v>
      </c>
      <c r="DI646">
        <f t="shared" si="353"/>
        <v>0</v>
      </c>
      <c r="DJ646">
        <f t="shared" si="360"/>
        <v>50.95</v>
      </c>
      <c r="DK646">
        <v>0</v>
      </c>
      <c r="DL646" t="s">
        <v>3</v>
      </c>
      <c r="DM646">
        <v>0</v>
      </c>
      <c r="DN646" t="s">
        <v>3</v>
      </c>
      <c r="DO646">
        <v>0</v>
      </c>
    </row>
    <row r="647" spans="1:119" x14ac:dyDescent="0.25">
      <c r="A647">
        <f>ROW(Source!A1287)</f>
        <v>1287</v>
      </c>
      <c r="B647">
        <v>54971259</v>
      </c>
      <c r="C647">
        <v>55891545</v>
      </c>
      <c r="D647">
        <v>55461657</v>
      </c>
      <c r="E647">
        <v>1</v>
      </c>
      <c r="F647">
        <v>1</v>
      </c>
      <c r="G647">
        <v>1081</v>
      </c>
      <c r="H647">
        <v>3</v>
      </c>
      <c r="I647" t="s">
        <v>1776</v>
      </c>
      <c r="J647" t="s">
        <v>1777</v>
      </c>
      <c r="K647" t="s">
        <v>1778</v>
      </c>
      <c r="L647">
        <v>1296</v>
      </c>
      <c r="N647">
        <v>1002</v>
      </c>
      <c r="O647" t="s">
        <v>1779</v>
      </c>
      <c r="P647" t="s">
        <v>1779</v>
      </c>
      <c r="Q647">
        <v>1</v>
      </c>
      <c r="W647">
        <v>0</v>
      </c>
      <c r="X647">
        <v>1764357707</v>
      </c>
      <c r="Y647">
        <f t="shared" si="354"/>
        <v>0.157</v>
      </c>
      <c r="AA647">
        <v>35.4</v>
      </c>
      <c r="AB647">
        <v>0</v>
      </c>
      <c r="AC647">
        <v>0</v>
      </c>
      <c r="AD647">
        <v>0</v>
      </c>
      <c r="AE647">
        <v>35.4</v>
      </c>
      <c r="AF647">
        <v>0</v>
      </c>
      <c r="AG647">
        <v>0</v>
      </c>
      <c r="AH647">
        <v>0</v>
      </c>
      <c r="AI647">
        <v>1</v>
      </c>
      <c r="AJ647">
        <v>1</v>
      </c>
      <c r="AK647">
        <v>1</v>
      </c>
      <c r="AL647">
        <v>1</v>
      </c>
      <c r="AM647">
        <v>-2</v>
      </c>
      <c r="AN647">
        <v>0</v>
      </c>
      <c r="AO647">
        <v>1</v>
      </c>
      <c r="AP647">
        <v>1</v>
      </c>
      <c r="AQ647">
        <v>0</v>
      </c>
      <c r="AR647">
        <v>0</v>
      </c>
      <c r="AS647" t="s">
        <v>3</v>
      </c>
      <c r="AT647">
        <v>0.157</v>
      </c>
      <c r="AU647" t="s">
        <v>22</v>
      </c>
      <c r="AV647">
        <v>0</v>
      </c>
      <c r="AW647">
        <v>2</v>
      </c>
      <c r="AX647">
        <v>55891552</v>
      </c>
      <c r="AY647">
        <v>1</v>
      </c>
      <c r="AZ647">
        <v>0</v>
      </c>
      <c r="BA647">
        <v>761</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CV647">
        <v>0</v>
      </c>
      <c r="CW647">
        <v>0</v>
      </c>
      <c r="CX647">
        <f>ROUND(Y647*Source!I1287,9)</f>
        <v>9.4199999999999996E-3</v>
      </c>
      <c r="CY647">
        <f t="shared" si="355"/>
        <v>35.4</v>
      </c>
      <c r="CZ647">
        <f t="shared" si="356"/>
        <v>35.4</v>
      </c>
      <c r="DA647">
        <f t="shared" si="357"/>
        <v>1</v>
      </c>
      <c r="DB647">
        <f t="shared" si="358"/>
        <v>5.56</v>
      </c>
      <c r="DC647">
        <f t="shared" si="359"/>
        <v>0</v>
      </c>
      <c r="DD647" t="s">
        <v>3</v>
      </c>
      <c r="DE647" t="s">
        <v>3</v>
      </c>
      <c r="DF647">
        <f t="shared" si="352"/>
        <v>0.33</v>
      </c>
      <c r="DG647">
        <f t="shared" si="349"/>
        <v>0</v>
      </c>
      <c r="DH647">
        <f t="shared" si="350"/>
        <v>0</v>
      </c>
      <c r="DI647">
        <f t="shared" si="353"/>
        <v>0</v>
      </c>
      <c r="DJ647">
        <f t="shared" si="360"/>
        <v>0.33</v>
      </c>
      <c r="DK647">
        <v>0</v>
      </c>
      <c r="DL647" t="s">
        <v>3</v>
      </c>
      <c r="DM647">
        <v>0</v>
      </c>
      <c r="DN647" t="s">
        <v>3</v>
      </c>
      <c r="DO647">
        <v>0</v>
      </c>
    </row>
    <row r="648" spans="1:119" x14ac:dyDescent="0.25">
      <c r="A648">
        <f>ROW(Source!A1287)</f>
        <v>1287</v>
      </c>
      <c r="B648">
        <v>54971259</v>
      </c>
      <c r="C648">
        <v>55891545</v>
      </c>
      <c r="D648">
        <v>55459815</v>
      </c>
      <c r="E648">
        <v>1</v>
      </c>
      <c r="F648">
        <v>1</v>
      </c>
      <c r="G648">
        <v>1081</v>
      </c>
      <c r="H648">
        <v>3</v>
      </c>
      <c r="I648" t="s">
        <v>1694</v>
      </c>
      <c r="J648" t="s">
        <v>1695</v>
      </c>
      <c r="K648" t="s">
        <v>1696</v>
      </c>
      <c r="L648">
        <v>1348</v>
      </c>
      <c r="N648">
        <v>1009</v>
      </c>
      <c r="O648" t="s">
        <v>1092</v>
      </c>
      <c r="P648" t="s">
        <v>1092</v>
      </c>
      <c r="Q648">
        <v>1000</v>
      </c>
      <c r="W648">
        <v>0</v>
      </c>
      <c r="X648">
        <v>-557692701</v>
      </c>
      <c r="Y648">
        <f t="shared" si="354"/>
        <v>2.0999999999999999E-3</v>
      </c>
      <c r="AA648">
        <v>7973.67</v>
      </c>
      <c r="AB648">
        <v>0</v>
      </c>
      <c r="AC648">
        <v>0</v>
      </c>
      <c r="AD648">
        <v>0</v>
      </c>
      <c r="AE648">
        <v>7973.67</v>
      </c>
      <c r="AF648">
        <v>0</v>
      </c>
      <c r="AG648">
        <v>0</v>
      </c>
      <c r="AH648">
        <v>0</v>
      </c>
      <c r="AI648">
        <v>1</v>
      </c>
      <c r="AJ648">
        <v>1</v>
      </c>
      <c r="AK648">
        <v>1</v>
      </c>
      <c r="AL648">
        <v>1</v>
      </c>
      <c r="AM648">
        <v>-2</v>
      </c>
      <c r="AN648">
        <v>0</v>
      </c>
      <c r="AO648">
        <v>1</v>
      </c>
      <c r="AP648">
        <v>1</v>
      </c>
      <c r="AQ648">
        <v>0</v>
      </c>
      <c r="AR648">
        <v>0</v>
      </c>
      <c r="AS648" t="s">
        <v>3</v>
      </c>
      <c r="AT648">
        <v>2.0999999999999999E-3</v>
      </c>
      <c r="AU648" t="s">
        <v>22</v>
      </c>
      <c r="AV648">
        <v>0</v>
      </c>
      <c r="AW648">
        <v>2</v>
      </c>
      <c r="AX648">
        <v>55891553</v>
      </c>
      <c r="AY648">
        <v>1</v>
      </c>
      <c r="AZ648">
        <v>0</v>
      </c>
      <c r="BA648">
        <v>762</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CV648">
        <v>0</v>
      </c>
      <c r="CW648">
        <v>0</v>
      </c>
      <c r="CX648">
        <f>ROUND(Y648*Source!I1287,9)</f>
        <v>1.26E-4</v>
      </c>
      <c r="CY648">
        <f t="shared" si="355"/>
        <v>7973.67</v>
      </c>
      <c r="CZ648">
        <f t="shared" si="356"/>
        <v>7973.67</v>
      </c>
      <c r="DA648">
        <f t="shared" si="357"/>
        <v>1</v>
      </c>
      <c r="DB648">
        <f t="shared" si="358"/>
        <v>16.739999999999998</v>
      </c>
      <c r="DC648">
        <f t="shared" si="359"/>
        <v>0</v>
      </c>
      <c r="DD648" t="s">
        <v>3</v>
      </c>
      <c r="DE648" t="s">
        <v>3</v>
      </c>
      <c r="DF648">
        <f t="shared" si="352"/>
        <v>1</v>
      </c>
      <c r="DG648">
        <f t="shared" si="349"/>
        <v>0</v>
      </c>
      <c r="DH648">
        <f t="shared" si="350"/>
        <v>0</v>
      </c>
      <c r="DI648">
        <f t="shared" si="353"/>
        <v>0</v>
      </c>
      <c r="DJ648">
        <f t="shared" si="360"/>
        <v>1</v>
      </c>
      <c r="DK648">
        <v>0</v>
      </c>
      <c r="DL648" t="s">
        <v>3</v>
      </c>
      <c r="DM648">
        <v>0</v>
      </c>
      <c r="DN648" t="s">
        <v>3</v>
      </c>
      <c r="DO648">
        <v>0</v>
      </c>
    </row>
    <row r="649" spans="1:119" x14ac:dyDescent="0.25">
      <c r="A649">
        <f>ROW(Source!A1287)</f>
        <v>1287</v>
      </c>
      <c r="B649">
        <v>54971259</v>
      </c>
      <c r="C649">
        <v>55891545</v>
      </c>
      <c r="D649">
        <v>55472546</v>
      </c>
      <c r="E649">
        <v>1</v>
      </c>
      <c r="F649">
        <v>1</v>
      </c>
      <c r="G649">
        <v>1081</v>
      </c>
      <c r="H649">
        <v>3</v>
      </c>
      <c r="I649" t="s">
        <v>931</v>
      </c>
      <c r="J649" t="s">
        <v>933</v>
      </c>
      <c r="K649" t="s">
        <v>932</v>
      </c>
      <c r="L649">
        <v>1301</v>
      </c>
      <c r="N649">
        <v>1003</v>
      </c>
      <c r="O649" t="s">
        <v>769</v>
      </c>
      <c r="P649" t="s">
        <v>769</v>
      </c>
      <c r="Q649">
        <v>1</v>
      </c>
      <c r="W649">
        <v>0</v>
      </c>
      <c r="X649">
        <v>-1899352111</v>
      </c>
      <c r="Y649">
        <f t="shared" si="354"/>
        <v>102</v>
      </c>
      <c r="AA649">
        <v>5.78</v>
      </c>
      <c r="AB649">
        <v>0</v>
      </c>
      <c r="AC649">
        <v>0</v>
      </c>
      <c r="AD649">
        <v>0</v>
      </c>
      <c r="AE649">
        <v>5.78</v>
      </c>
      <c r="AF649">
        <v>0</v>
      </c>
      <c r="AG649">
        <v>0</v>
      </c>
      <c r="AH649">
        <v>0</v>
      </c>
      <c r="AI649">
        <v>1</v>
      </c>
      <c r="AJ649">
        <v>1</v>
      </c>
      <c r="AK649">
        <v>1</v>
      </c>
      <c r="AL649">
        <v>1</v>
      </c>
      <c r="AM649">
        <v>0</v>
      </c>
      <c r="AN649">
        <v>0</v>
      </c>
      <c r="AO649">
        <v>0</v>
      </c>
      <c r="AP649">
        <v>1</v>
      </c>
      <c r="AQ649">
        <v>0</v>
      </c>
      <c r="AR649">
        <v>0</v>
      </c>
      <c r="AS649" t="s">
        <v>3</v>
      </c>
      <c r="AT649">
        <v>102</v>
      </c>
      <c r="AU649" t="s">
        <v>22</v>
      </c>
      <c r="AV649">
        <v>0</v>
      </c>
      <c r="AW649">
        <v>1</v>
      </c>
      <c r="AX649">
        <v>-1</v>
      </c>
      <c r="AY649">
        <v>0</v>
      </c>
      <c r="AZ649">
        <v>0</v>
      </c>
      <c r="BA649" t="s">
        <v>3</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CV649">
        <v>0</v>
      </c>
      <c r="CW649">
        <v>0</v>
      </c>
      <c r="CX649">
        <f>ROUND(Y649*Source!I1287,9)</f>
        <v>6.12</v>
      </c>
      <c r="CY649">
        <f t="shared" si="355"/>
        <v>5.78</v>
      </c>
      <c r="CZ649">
        <f t="shared" si="356"/>
        <v>5.78</v>
      </c>
      <c r="DA649">
        <f t="shared" si="357"/>
        <v>1</v>
      </c>
      <c r="DB649">
        <f t="shared" si="358"/>
        <v>589.55999999999995</v>
      </c>
      <c r="DC649">
        <f t="shared" si="359"/>
        <v>0</v>
      </c>
      <c r="DD649" t="s">
        <v>3</v>
      </c>
      <c r="DE649" t="s">
        <v>3</v>
      </c>
      <c r="DF649">
        <f t="shared" si="352"/>
        <v>35.369999999999997</v>
      </c>
      <c r="DG649">
        <f t="shared" si="349"/>
        <v>0</v>
      </c>
      <c r="DH649">
        <f t="shared" si="350"/>
        <v>0</v>
      </c>
      <c r="DI649">
        <f t="shared" si="353"/>
        <v>0</v>
      </c>
      <c r="DJ649">
        <f t="shared" si="360"/>
        <v>35.369999999999997</v>
      </c>
      <c r="DK649">
        <v>0</v>
      </c>
      <c r="DL649" t="s">
        <v>3</v>
      </c>
      <c r="DM649">
        <v>0</v>
      </c>
      <c r="DN649" t="s">
        <v>3</v>
      </c>
      <c r="DO649">
        <v>0</v>
      </c>
    </row>
    <row r="650" spans="1:119" x14ac:dyDescent="0.25">
      <c r="A650">
        <f>ROW(Source!A1287)</f>
        <v>1287</v>
      </c>
      <c r="B650">
        <v>54971259</v>
      </c>
      <c r="C650">
        <v>55891545</v>
      </c>
      <c r="D650">
        <v>55482523</v>
      </c>
      <c r="E650">
        <v>1</v>
      </c>
      <c r="F650">
        <v>1</v>
      </c>
      <c r="G650">
        <v>1081</v>
      </c>
      <c r="H650">
        <v>3</v>
      </c>
      <c r="I650" t="s">
        <v>1769</v>
      </c>
      <c r="J650" t="s">
        <v>1770</v>
      </c>
      <c r="K650" t="s">
        <v>1771</v>
      </c>
      <c r="L650">
        <v>1358</v>
      </c>
      <c r="N650">
        <v>1010</v>
      </c>
      <c r="O650" t="s">
        <v>1772</v>
      </c>
      <c r="P650" t="s">
        <v>1772</v>
      </c>
      <c r="Q650">
        <v>10</v>
      </c>
      <c r="W650">
        <v>0</v>
      </c>
      <c r="X650">
        <v>-101314250</v>
      </c>
      <c r="Y650">
        <f t="shared" si="354"/>
        <v>0.01</v>
      </c>
      <c r="AA650">
        <v>5.46</v>
      </c>
      <c r="AB650">
        <v>0</v>
      </c>
      <c r="AC650">
        <v>0</v>
      </c>
      <c r="AD650">
        <v>0</v>
      </c>
      <c r="AE650">
        <v>5.46</v>
      </c>
      <c r="AF650">
        <v>0</v>
      </c>
      <c r="AG650">
        <v>0</v>
      </c>
      <c r="AH650">
        <v>0</v>
      </c>
      <c r="AI650">
        <v>1</v>
      </c>
      <c r="AJ650">
        <v>1</v>
      </c>
      <c r="AK650">
        <v>1</v>
      </c>
      <c r="AL650">
        <v>1</v>
      </c>
      <c r="AM650">
        <v>-2</v>
      </c>
      <c r="AN650">
        <v>0</v>
      </c>
      <c r="AO650">
        <v>1</v>
      </c>
      <c r="AP650">
        <v>1</v>
      </c>
      <c r="AQ650">
        <v>0</v>
      </c>
      <c r="AR650">
        <v>0</v>
      </c>
      <c r="AS650" t="s">
        <v>3</v>
      </c>
      <c r="AT650">
        <v>0.01</v>
      </c>
      <c r="AU650" t="s">
        <v>22</v>
      </c>
      <c r="AV650">
        <v>0</v>
      </c>
      <c r="AW650">
        <v>2</v>
      </c>
      <c r="AX650">
        <v>55891554</v>
      </c>
      <c r="AY650">
        <v>1</v>
      </c>
      <c r="AZ650">
        <v>0</v>
      </c>
      <c r="BA650">
        <v>763</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CV650">
        <v>0</v>
      </c>
      <c r="CW650">
        <v>0</v>
      </c>
      <c r="CX650">
        <f>ROUND(Y650*Source!I1287,9)</f>
        <v>5.9999999999999995E-4</v>
      </c>
      <c r="CY650">
        <f t="shared" si="355"/>
        <v>5.46</v>
      </c>
      <c r="CZ650">
        <f t="shared" si="356"/>
        <v>5.46</v>
      </c>
      <c r="DA650">
        <f t="shared" si="357"/>
        <v>1</v>
      </c>
      <c r="DB650">
        <f t="shared" si="358"/>
        <v>0.05</v>
      </c>
      <c r="DC650">
        <f t="shared" si="359"/>
        <v>0</v>
      </c>
      <c r="DD650" t="s">
        <v>3</v>
      </c>
      <c r="DE650" t="s">
        <v>3</v>
      </c>
      <c r="DF650">
        <f t="shared" si="352"/>
        <v>0</v>
      </c>
      <c r="DG650">
        <f t="shared" si="349"/>
        <v>0</v>
      </c>
      <c r="DH650">
        <f t="shared" si="350"/>
        <v>0</v>
      </c>
      <c r="DI650">
        <f t="shared" si="353"/>
        <v>0</v>
      </c>
      <c r="DJ650">
        <f t="shared" si="360"/>
        <v>0</v>
      </c>
      <c r="DK650">
        <v>0</v>
      </c>
      <c r="DL650" t="s">
        <v>3</v>
      </c>
      <c r="DM650">
        <v>0</v>
      </c>
      <c r="DN650" t="s">
        <v>3</v>
      </c>
      <c r="DO650">
        <v>0</v>
      </c>
    </row>
    <row r="651" spans="1:119" x14ac:dyDescent="0.25">
      <c r="A651">
        <f>ROW(Source!A1287)</f>
        <v>1287</v>
      </c>
      <c r="B651">
        <v>54971259</v>
      </c>
      <c r="C651">
        <v>55891545</v>
      </c>
      <c r="D651">
        <v>55481932</v>
      </c>
      <c r="E651">
        <v>1</v>
      </c>
      <c r="F651">
        <v>1</v>
      </c>
      <c r="G651">
        <v>1081</v>
      </c>
      <c r="H651">
        <v>3</v>
      </c>
      <c r="I651" t="s">
        <v>1353</v>
      </c>
      <c r="J651" t="s">
        <v>1356</v>
      </c>
      <c r="K651" t="s">
        <v>1354</v>
      </c>
      <c r="L651">
        <v>1356</v>
      </c>
      <c r="N651">
        <v>1010</v>
      </c>
      <c r="O651" t="s">
        <v>1355</v>
      </c>
      <c r="P651" t="s">
        <v>1355</v>
      </c>
      <c r="Q651">
        <v>1000</v>
      </c>
      <c r="W651">
        <v>0</v>
      </c>
      <c r="X651">
        <v>1938675882</v>
      </c>
      <c r="Y651">
        <f t="shared" si="354"/>
        <v>0.11</v>
      </c>
      <c r="AA651">
        <v>919.92</v>
      </c>
      <c r="AB651">
        <v>0</v>
      </c>
      <c r="AC651">
        <v>0</v>
      </c>
      <c r="AD651">
        <v>0</v>
      </c>
      <c r="AE651">
        <v>919.92</v>
      </c>
      <c r="AF651">
        <v>0</v>
      </c>
      <c r="AG651">
        <v>0</v>
      </c>
      <c r="AH651">
        <v>0</v>
      </c>
      <c r="AI651">
        <v>1</v>
      </c>
      <c r="AJ651">
        <v>1</v>
      </c>
      <c r="AK651">
        <v>1</v>
      </c>
      <c r="AL651">
        <v>1</v>
      </c>
      <c r="AM651">
        <v>-2</v>
      </c>
      <c r="AN651">
        <v>0</v>
      </c>
      <c r="AO651">
        <v>1</v>
      </c>
      <c r="AP651">
        <v>1</v>
      </c>
      <c r="AQ651">
        <v>0</v>
      </c>
      <c r="AR651">
        <v>0</v>
      </c>
      <c r="AS651" t="s">
        <v>3</v>
      </c>
      <c r="AT651">
        <v>0.11</v>
      </c>
      <c r="AU651" t="s">
        <v>22</v>
      </c>
      <c r="AV651">
        <v>0</v>
      </c>
      <c r="AW651">
        <v>2</v>
      </c>
      <c r="AX651">
        <v>55891555</v>
      </c>
      <c r="AY651">
        <v>1</v>
      </c>
      <c r="AZ651">
        <v>0</v>
      </c>
      <c r="BA651">
        <v>764</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CV651">
        <v>0</v>
      </c>
      <c r="CW651">
        <v>0</v>
      </c>
      <c r="CX651">
        <f>ROUND(Y651*Source!I1287,9)</f>
        <v>6.6E-3</v>
      </c>
      <c r="CY651">
        <f t="shared" si="355"/>
        <v>919.92</v>
      </c>
      <c r="CZ651">
        <f t="shared" si="356"/>
        <v>919.92</v>
      </c>
      <c r="DA651">
        <f t="shared" si="357"/>
        <v>1</v>
      </c>
      <c r="DB651">
        <f t="shared" si="358"/>
        <v>101.19</v>
      </c>
      <c r="DC651">
        <f t="shared" si="359"/>
        <v>0</v>
      </c>
      <c r="DD651" t="s">
        <v>3</v>
      </c>
      <c r="DE651" t="s">
        <v>3</v>
      </c>
      <c r="DF651">
        <f t="shared" si="352"/>
        <v>6.07</v>
      </c>
      <c r="DG651">
        <f t="shared" si="349"/>
        <v>0</v>
      </c>
      <c r="DH651">
        <f t="shared" si="350"/>
        <v>0</v>
      </c>
      <c r="DI651">
        <f t="shared" si="353"/>
        <v>0</v>
      </c>
      <c r="DJ651">
        <f t="shared" si="360"/>
        <v>6.07</v>
      </c>
      <c r="DK651">
        <v>0</v>
      </c>
      <c r="DL651" t="s">
        <v>3</v>
      </c>
      <c r="DM651">
        <v>0</v>
      </c>
      <c r="DN651" t="s">
        <v>3</v>
      </c>
      <c r="DO651">
        <v>0</v>
      </c>
    </row>
    <row r="652" spans="1:119" x14ac:dyDescent="0.25">
      <c r="A652">
        <f>ROW(Source!A1288)</f>
        <v>1288</v>
      </c>
      <c r="B652">
        <v>55890823</v>
      </c>
      <c r="C652">
        <v>55891545</v>
      </c>
      <c r="D652">
        <v>55424304</v>
      </c>
      <c r="E652">
        <v>1081</v>
      </c>
      <c r="F652">
        <v>1</v>
      </c>
      <c r="G652">
        <v>1081</v>
      </c>
      <c r="H652">
        <v>1</v>
      </c>
      <c r="I652" t="s">
        <v>1552</v>
      </c>
      <c r="J652" t="s">
        <v>3</v>
      </c>
      <c r="K652" t="s">
        <v>1553</v>
      </c>
      <c r="L652">
        <v>1191</v>
      </c>
      <c r="N652">
        <v>1013</v>
      </c>
      <c r="O652" t="s">
        <v>1554</v>
      </c>
      <c r="P652" t="s">
        <v>1554</v>
      </c>
      <c r="Q652">
        <v>1</v>
      </c>
      <c r="W652">
        <v>0</v>
      </c>
      <c r="X652">
        <v>476480486</v>
      </c>
      <c r="Y652">
        <f>(AT652*1.2)</f>
        <v>24.84</v>
      </c>
      <c r="AA652">
        <v>0</v>
      </c>
      <c r="AB652">
        <v>0</v>
      </c>
      <c r="AC652">
        <v>0</v>
      </c>
      <c r="AD652">
        <v>0</v>
      </c>
      <c r="AE652">
        <v>0</v>
      </c>
      <c r="AF652">
        <v>0</v>
      </c>
      <c r="AG652">
        <v>0</v>
      </c>
      <c r="AH652">
        <v>0</v>
      </c>
      <c r="AI652">
        <v>1</v>
      </c>
      <c r="AJ652">
        <v>1</v>
      </c>
      <c r="AK652">
        <v>1</v>
      </c>
      <c r="AL652">
        <v>1</v>
      </c>
      <c r="AM652">
        <v>5</v>
      </c>
      <c r="AN652">
        <v>0</v>
      </c>
      <c r="AO652">
        <v>1</v>
      </c>
      <c r="AP652">
        <v>1</v>
      </c>
      <c r="AQ652">
        <v>0</v>
      </c>
      <c r="AR652">
        <v>0</v>
      </c>
      <c r="AS652" t="s">
        <v>3</v>
      </c>
      <c r="AT652">
        <v>20.7</v>
      </c>
      <c r="AU652" t="s">
        <v>42</v>
      </c>
      <c r="AV652">
        <v>1</v>
      </c>
      <c r="AW652">
        <v>2</v>
      </c>
      <c r="AX652">
        <v>55891546</v>
      </c>
      <c r="AY652">
        <v>1</v>
      </c>
      <c r="AZ652">
        <v>0</v>
      </c>
      <c r="BA652">
        <v>769</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CU652">
        <f>ROUND(AT652*Source!I1288*AH652*AL652,2)</f>
        <v>0</v>
      </c>
      <c r="CV652">
        <f>ROUND(Y652*Source!I1288,9)</f>
        <v>1.4903999999999999</v>
      </c>
      <c r="CW652">
        <v>0</v>
      </c>
      <c r="CX652">
        <f>ROUND(Y652*Source!I1288,9)</f>
        <v>1.4903999999999999</v>
      </c>
      <c r="CY652">
        <f>AD652</f>
        <v>0</v>
      </c>
      <c r="CZ652">
        <f>AH652</f>
        <v>0</v>
      </c>
      <c r="DA652">
        <f>AL652</f>
        <v>1</v>
      </c>
      <c r="DB652">
        <f>ROUND((ROUND(AT652*CZ652,2)*1.2),6)</f>
        <v>0</v>
      </c>
      <c r="DC652">
        <f>ROUND((ROUND(AT652*AG652,2)*1.2),6)</f>
        <v>0</v>
      </c>
      <c r="DD652" t="s">
        <v>3</v>
      </c>
      <c r="DE652" t="s">
        <v>3</v>
      </c>
      <c r="DF652">
        <f t="shared" si="352"/>
        <v>0</v>
      </c>
      <c r="DG652">
        <f t="shared" si="349"/>
        <v>0</v>
      </c>
      <c r="DH652">
        <f t="shared" si="350"/>
        <v>0</v>
      </c>
      <c r="DI652">
        <f t="shared" si="353"/>
        <v>0</v>
      </c>
      <c r="DJ652">
        <f>DI652</f>
        <v>0</v>
      </c>
      <c r="DK652">
        <v>0</v>
      </c>
      <c r="DL652" t="s">
        <v>3</v>
      </c>
      <c r="DM652">
        <v>0</v>
      </c>
      <c r="DN652" t="s">
        <v>3</v>
      </c>
      <c r="DO652">
        <v>0</v>
      </c>
    </row>
    <row r="653" spans="1:119" x14ac:dyDescent="0.25">
      <c r="A653">
        <f>ROW(Source!A1288)</f>
        <v>1288</v>
      </c>
      <c r="B653">
        <v>55890823</v>
      </c>
      <c r="C653">
        <v>55891545</v>
      </c>
      <c r="D653">
        <v>55489910</v>
      </c>
      <c r="E653">
        <v>1</v>
      </c>
      <c r="F653">
        <v>1</v>
      </c>
      <c r="G653">
        <v>1081</v>
      </c>
      <c r="H653">
        <v>2</v>
      </c>
      <c r="I653" t="s">
        <v>1580</v>
      </c>
      <c r="J653" t="s">
        <v>1581</v>
      </c>
      <c r="K653" t="s">
        <v>1582</v>
      </c>
      <c r="L653">
        <v>1368</v>
      </c>
      <c r="N653">
        <v>1011</v>
      </c>
      <c r="O653" t="s">
        <v>1558</v>
      </c>
      <c r="P653" t="s">
        <v>1558</v>
      </c>
      <c r="Q653">
        <v>1</v>
      </c>
      <c r="W653">
        <v>0</v>
      </c>
      <c r="X653">
        <v>1498588441</v>
      </c>
      <c r="Y653">
        <f>(AT653*1.2)</f>
        <v>2.7959999999999998</v>
      </c>
      <c r="AA653">
        <v>0</v>
      </c>
      <c r="AB653">
        <v>100.2</v>
      </c>
      <c r="AC653">
        <v>0</v>
      </c>
      <c r="AD653">
        <v>0</v>
      </c>
      <c r="AE653">
        <v>0</v>
      </c>
      <c r="AF653">
        <v>7.11</v>
      </c>
      <c r="AG653">
        <v>0</v>
      </c>
      <c r="AH653">
        <v>0</v>
      </c>
      <c r="AI653">
        <v>1</v>
      </c>
      <c r="AJ653">
        <v>13.46</v>
      </c>
      <c r="AK653">
        <v>1</v>
      </c>
      <c r="AL653">
        <v>1</v>
      </c>
      <c r="AM653">
        <v>2</v>
      </c>
      <c r="AN653">
        <v>0</v>
      </c>
      <c r="AO653">
        <v>1</v>
      </c>
      <c r="AP653">
        <v>1</v>
      </c>
      <c r="AQ653">
        <v>0</v>
      </c>
      <c r="AR653">
        <v>0</v>
      </c>
      <c r="AS653" t="s">
        <v>3</v>
      </c>
      <c r="AT653">
        <v>2.33</v>
      </c>
      <c r="AU653" t="s">
        <v>42</v>
      </c>
      <c r="AV653">
        <v>0</v>
      </c>
      <c r="AW653">
        <v>2</v>
      </c>
      <c r="AX653">
        <v>55891547</v>
      </c>
      <c r="AY653">
        <v>1</v>
      </c>
      <c r="AZ653">
        <v>0</v>
      </c>
      <c r="BA653">
        <v>770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CV653">
        <v>0</v>
      </c>
      <c r="CW653">
        <f>ROUND(Y653*Source!I1288*DO653,9)</f>
        <v>0</v>
      </c>
      <c r="CX653">
        <f>ROUND(Y653*Source!I1288,9)</f>
        <v>0.16775999999999999</v>
      </c>
      <c r="CY653">
        <f>AB653</f>
        <v>100.2</v>
      </c>
      <c r="CZ653">
        <f>AF653</f>
        <v>7.11</v>
      </c>
      <c r="DA653">
        <f>AJ653</f>
        <v>13.46</v>
      </c>
      <c r="DB653">
        <f>ROUND((ROUND(AT653*CZ653,2)*1.2),6)</f>
        <v>19.884</v>
      </c>
      <c r="DC653">
        <f>ROUND((ROUND(AT653*AG653,2)*1.2),6)</f>
        <v>0</v>
      </c>
      <c r="DD653" t="s">
        <v>3</v>
      </c>
      <c r="DE653" t="s">
        <v>3</v>
      </c>
      <c r="DF653">
        <f t="shared" si="352"/>
        <v>0</v>
      </c>
      <c r="DG653">
        <f>ROUND(ROUND(AF653*AJ653,2)*CX653,2)</f>
        <v>16.05</v>
      </c>
      <c r="DH653">
        <f t="shared" si="350"/>
        <v>0</v>
      </c>
      <c r="DI653">
        <f t="shared" si="353"/>
        <v>0</v>
      </c>
      <c r="DJ653">
        <f>DG653</f>
        <v>16.05</v>
      </c>
      <c r="DK653">
        <v>0</v>
      </c>
      <c r="DL653" t="s">
        <v>3</v>
      </c>
      <c r="DM653">
        <v>0</v>
      </c>
      <c r="DN653" t="s">
        <v>3</v>
      </c>
      <c r="DO653">
        <v>0</v>
      </c>
    </row>
    <row r="654" spans="1:119" x14ac:dyDescent="0.25">
      <c r="A654">
        <f>ROW(Source!A1288)</f>
        <v>1288</v>
      </c>
      <c r="B654">
        <v>55890823</v>
      </c>
      <c r="C654">
        <v>55891545</v>
      </c>
      <c r="D654">
        <v>55490209</v>
      </c>
      <c r="E654">
        <v>1</v>
      </c>
      <c r="F654">
        <v>1</v>
      </c>
      <c r="G654">
        <v>1081</v>
      </c>
      <c r="H654">
        <v>2</v>
      </c>
      <c r="I654" t="s">
        <v>1555</v>
      </c>
      <c r="J654" t="s">
        <v>1556</v>
      </c>
      <c r="K654" t="s">
        <v>1557</v>
      </c>
      <c r="L654">
        <v>1368</v>
      </c>
      <c r="N654">
        <v>1011</v>
      </c>
      <c r="O654" t="s">
        <v>1558</v>
      </c>
      <c r="P654" t="s">
        <v>1558</v>
      </c>
      <c r="Q654">
        <v>1</v>
      </c>
      <c r="W654">
        <v>0</v>
      </c>
      <c r="X654">
        <v>874612079</v>
      </c>
      <c r="Y654">
        <f>(AT654*1.2)</f>
        <v>0.12</v>
      </c>
      <c r="AA654">
        <v>0</v>
      </c>
      <c r="AB654">
        <v>1485.19</v>
      </c>
      <c r="AC654">
        <v>744.56</v>
      </c>
      <c r="AD654">
        <v>0</v>
      </c>
      <c r="AE654">
        <v>0</v>
      </c>
      <c r="AF654">
        <v>83.1</v>
      </c>
      <c r="AG654">
        <v>12.62</v>
      </c>
      <c r="AH654">
        <v>0</v>
      </c>
      <c r="AI654">
        <v>1</v>
      </c>
      <c r="AJ654">
        <v>17.07</v>
      </c>
      <c r="AK654">
        <v>56.35</v>
      </c>
      <c r="AL654">
        <v>1</v>
      </c>
      <c r="AM654">
        <v>2</v>
      </c>
      <c r="AN654">
        <v>0</v>
      </c>
      <c r="AO654">
        <v>1</v>
      </c>
      <c r="AP654">
        <v>1</v>
      </c>
      <c r="AQ654">
        <v>0</v>
      </c>
      <c r="AR654">
        <v>0</v>
      </c>
      <c r="AS654" t="s">
        <v>3</v>
      </c>
      <c r="AT654">
        <v>0.1</v>
      </c>
      <c r="AU654" t="s">
        <v>42</v>
      </c>
      <c r="AV654">
        <v>0</v>
      </c>
      <c r="AW654">
        <v>2</v>
      </c>
      <c r="AX654">
        <v>55891548</v>
      </c>
      <c r="AY654">
        <v>1</v>
      </c>
      <c r="AZ654">
        <v>0</v>
      </c>
      <c r="BA654">
        <v>771</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CV654">
        <v>0</v>
      </c>
      <c r="CW654">
        <f>ROUND(Y654*Source!I1288*DO654,9)</f>
        <v>9.0864E-2</v>
      </c>
      <c r="CX654">
        <f>ROUND(Y654*Source!I1288,9)</f>
        <v>7.1999999999999998E-3</v>
      </c>
      <c r="CY654">
        <f>AB654</f>
        <v>1485.19</v>
      </c>
      <c r="CZ654">
        <f>AF654</f>
        <v>83.1</v>
      </c>
      <c r="DA654">
        <f>AJ654</f>
        <v>17.07</v>
      </c>
      <c r="DB654">
        <f>ROUND((ROUND(AT654*CZ654,2)*1.2),6)</f>
        <v>9.9719999999999995</v>
      </c>
      <c r="DC654">
        <f>ROUND((ROUND(AT654*AG654,2)*1.2),6)</f>
        <v>1.512</v>
      </c>
      <c r="DD654" t="s">
        <v>3</v>
      </c>
      <c r="DE654" t="s">
        <v>3</v>
      </c>
      <c r="DF654">
        <f t="shared" si="352"/>
        <v>0</v>
      </c>
      <c r="DG654">
        <f>ROUND(ROUND(AF654*AJ654,2)*CX654,2)</f>
        <v>10.210000000000001</v>
      </c>
      <c r="DH654">
        <f>ROUND(ROUND(AG654*AK654,2)*CX654,2)</f>
        <v>5.12</v>
      </c>
      <c r="DI654">
        <f t="shared" si="353"/>
        <v>0</v>
      </c>
      <c r="DJ654">
        <f>DG654</f>
        <v>10.210000000000001</v>
      </c>
      <c r="DK654">
        <v>0</v>
      </c>
      <c r="DL654" t="s">
        <v>1559</v>
      </c>
      <c r="DM654">
        <v>0</v>
      </c>
      <c r="DN654" t="s">
        <v>1554</v>
      </c>
      <c r="DO654">
        <v>12.62</v>
      </c>
    </row>
    <row r="655" spans="1:119" x14ac:dyDescent="0.25">
      <c r="A655">
        <f>ROW(Source!A1288)</f>
        <v>1288</v>
      </c>
      <c r="B655">
        <v>55890823</v>
      </c>
      <c r="C655">
        <v>55891545</v>
      </c>
      <c r="D655">
        <v>55490263</v>
      </c>
      <c r="E655">
        <v>1</v>
      </c>
      <c r="F655">
        <v>1</v>
      </c>
      <c r="G655">
        <v>1081</v>
      </c>
      <c r="H655">
        <v>2</v>
      </c>
      <c r="I655" t="s">
        <v>1601</v>
      </c>
      <c r="J655" t="s">
        <v>1602</v>
      </c>
      <c r="K655" t="s">
        <v>1603</v>
      </c>
      <c r="L655">
        <v>1368</v>
      </c>
      <c r="N655">
        <v>1011</v>
      </c>
      <c r="O655" t="s">
        <v>1558</v>
      </c>
      <c r="P655" t="s">
        <v>1558</v>
      </c>
      <c r="Q655">
        <v>1</v>
      </c>
      <c r="W655">
        <v>0</v>
      </c>
      <c r="X655">
        <v>-1895752648</v>
      </c>
      <c r="Y655">
        <f>(AT655*1.2)</f>
        <v>5.0039999999999996</v>
      </c>
      <c r="AA655">
        <v>0</v>
      </c>
      <c r="AB655">
        <v>7.71</v>
      </c>
      <c r="AC655">
        <v>0</v>
      </c>
      <c r="AD655">
        <v>0</v>
      </c>
      <c r="AE655">
        <v>0</v>
      </c>
      <c r="AF655">
        <v>0.77</v>
      </c>
      <c r="AG655">
        <v>0</v>
      </c>
      <c r="AH655">
        <v>0</v>
      </c>
      <c r="AI655">
        <v>1</v>
      </c>
      <c r="AJ655">
        <v>9.56</v>
      </c>
      <c r="AK655">
        <v>1</v>
      </c>
      <c r="AL655">
        <v>1</v>
      </c>
      <c r="AM655">
        <v>2</v>
      </c>
      <c r="AN655">
        <v>0</v>
      </c>
      <c r="AO655">
        <v>1</v>
      </c>
      <c r="AP655">
        <v>1</v>
      </c>
      <c r="AQ655">
        <v>0</v>
      </c>
      <c r="AR655">
        <v>0</v>
      </c>
      <c r="AS655" t="s">
        <v>3</v>
      </c>
      <c r="AT655">
        <v>4.17</v>
      </c>
      <c r="AU655" t="s">
        <v>42</v>
      </c>
      <c r="AV655">
        <v>0</v>
      </c>
      <c r="AW655">
        <v>2</v>
      </c>
      <c r="AX655">
        <v>55891549</v>
      </c>
      <c r="AY655">
        <v>1</v>
      </c>
      <c r="AZ655">
        <v>0</v>
      </c>
      <c r="BA655">
        <v>772</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CV655">
        <v>0</v>
      </c>
      <c r="CW655">
        <f>ROUND(Y655*Source!I1288*DO655,9)</f>
        <v>0</v>
      </c>
      <c r="CX655">
        <f>ROUND(Y655*Source!I1288,9)</f>
        <v>0.30024000000000001</v>
      </c>
      <c r="CY655">
        <f>AB655</f>
        <v>7.71</v>
      </c>
      <c r="CZ655">
        <f>AF655</f>
        <v>0.77</v>
      </c>
      <c r="DA655">
        <f>AJ655</f>
        <v>9.56</v>
      </c>
      <c r="DB655">
        <f>ROUND((ROUND(AT655*CZ655,2)*1.2),6)</f>
        <v>3.8519999999999999</v>
      </c>
      <c r="DC655">
        <f>ROUND((ROUND(AT655*AG655,2)*1.2),6)</f>
        <v>0</v>
      </c>
      <c r="DD655" t="s">
        <v>3</v>
      </c>
      <c r="DE655" t="s">
        <v>3</v>
      </c>
      <c r="DF655">
        <f t="shared" si="352"/>
        <v>0</v>
      </c>
      <c r="DG655">
        <f>ROUND(ROUND(AF655*AJ655,2)*CX655,2)</f>
        <v>2.21</v>
      </c>
      <c r="DH655">
        <f t="shared" ref="DH655:DH670" si="361">ROUND(ROUND(AG655,2)*CX655,2)</f>
        <v>0</v>
      </c>
      <c r="DI655">
        <f t="shared" si="353"/>
        <v>0</v>
      </c>
      <c r="DJ655">
        <f>DG655</f>
        <v>2.21</v>
      </c>
      <c r="DK655">
        <v>0</v>
      </c>
      <c r="DL655" t="s">
        <v>3</v>
      </c>
      <c r="DM655">
        <v>0</v>
      </c>
      <c r="DN655" t="s">
        <v>3</v>
      </c>
      <c r="DO655">
        <v>0</v>
      </c>
    </row>
    <row r="656" spans="1:119" x14ac:dyDescent="0.25">
      <c r="A656">
        <f>ROW(Source!A1288)</f>
        <v>1288</v>
      </c>
      <c r="B656">
        <v>55890823</v>
      </c>
      <c r="C656">
        <v>55891545</v>
      </c>
      <c r="D656">
        <v>55460380</v>
      </c>
      <c r="E656">
        <v>1</v>
      </c>
      <c r="F656">
        <v>1</v>
      </c>
      <c r="G656">
        <v>1081</v>
      </c>
      <c r="H656">
        <v>3</v>
      </c>
      <c r="I656" t="s">
        <v>1598</v>
      </c>
      <c r="J656" t="s">
        <v>1599</v>
      </c>
      <c r="K656" t="s">
        <v>1600</v>
      </c>
      <c r="L656">
        <v>1348</v>
      </c>
      <c r="N656">
        <v>1009</v>
      </c>
      <c r="O656" t="s">
        <v>1092</v>
      </c>
      <c r="P656" t="s">
        <v>1092</v>
      </c>
      <c r="Q656">
        <v>1000</v>
      </c>
      <c r="W656">
        <v>0</v>
      </c>
      <c r="X656">
        <v>277309194</v>
      </c>
      <c r="Y656">
        <f t="shared" ref="Y656:Y662" si="362">(AT656*1)</f>
        <v>9.6000000000000002E-4</v>
      </c>
      <c r="AA656">
        <v>141233.74</v>
      </c>
      <c r="AB656">
        <v>0</v>
      </c>
      <c r="AC656">
        <v>0</v>
      </c>
      <c r="AD656">
        <v>0</v>
      </c>
      <c r="AE656">
        <v>8590.86</v>
      </c>
      <c r="AF656">
        <v>0</v>
      </c>
      <c r="AG656">
        <v>0</v>
      </c>
      <c r="AH656">
        <v>0</v>
      </c>
      <c r="AI656">
        <v>16.440000000000001</v>
      </c>
      <c r="AJ656">
        <v>1</v>
      </c>
      <c r="AK656">
        <v>1</v>
      </c>
      <c r="AL656">
        <v>1</v>
      </c>
      <c r="AM656">
        <v>2</v>
      </c>
      <c r="AN656">
        <v>0</v>
      </c>
      <c r="AO656">
        <v>1</v>
      </c>
      <c r="AP656">
        <v>1</v>
      </c>
      <c r="AQ656">
        <v>0</v>
      </c>
      <c r="AR656">
        <v>0</v>
      </c>
      <c r="AS656" t="s">
        <v>3</v>
      </c>
      <c r="AT656">
        <v>9.6000000000000002E-4</v>
      </c>
      <c r="AU656" t="s">
        <v>22</v>
      </c>
      <c r="AV656">
        <v>0</v>
      </c>
      <c r="AW656">
        <v>2</v>
      </c>
      <c r="AX656">
        <v>55891550</v>
      </c>
      <c r="AY656">
        <v>1</v>
      </c>
      <c r="AZ656">
        <v>0</v>
      </c>
      <c r="BA656">
        <v>773</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CV656">
        <v>0</v>
      </c>
      <c r="CW656">
        <v>0</v>
      </c>
      <c r="CX656">
        <f>ROUND(Y656*Source!I1288,9)</f>
        <v>5.7599999999999997E-5</v>
      </c>
      <c r="CY656">
        <f t="shared" ref="CY656:CY662" si="363">AA656</f>
        <v>141233.74</v>
      </c>
      <c r="CZ656">
        <f t="shared" ref="CZ656:CZ662" si="364">AE656</f>
        <v>8590.86</v>
      </c>
      <c r="DA656">
        <f t="shared" ref="DA656:DA662" si="365">AI656</f>
        <v>16.440000000000001</v>
      </c>
      <c r="DB656">
        <f t="shared" ref="DB656:DB662" si="366">ROUND((ROUND(AT656*CZ656,2)*1),6)</f>
        <v>8.25</v>
      </c>
      <c r="DC656">
        <f t="shared" ref="DC656:DC662" si="367">ROUND((ROUND(AT656*AG656,2)*1),6)</f>
        <v>0</v>
      </c>
      <c r="DD656" t="s">
        <v>3</v>
      </c>
      <c r="DE656" t="s">
        <v>3</v>
      </c>
      <c r="DF656">
        <f t="shared" ref="DF656:DF662" si="368">ROUND(ROUND(AE656*AI656,2)*CX656,2)</f>
        <v>8.14</v>
      </c>
      <c r="DG656">
        <f t="shared" ref="DG656:DG670" si="369">ROUND(ROUND(AF656,2)*CX656,2)</f>
        <v>0</v>
      </c>
      <c r="DH656">
        <f t="shared" si="361"/>
        <v>0</v>
      </c>
      <c r="DI656">
        <f t="shared" si="353"/>
        <v>0</v>
      </c>
      <c r="DJ656">
        <f t="shared" ref="DJ656:DJ662" si="370">DF656</f>
        <v>8.14</v>
      </c>
      <c r="DK656">
        <v>0</v>
      </c>
      <c r="DL656" t="s">
        <v>3</v>
      </c>
      <c r="DM656">
        <v>0</v>
      </c>
      <c r="DN656" t="s">
        <v>3</v>
      </c>
      <c r="DO656">
        <v>0</v>
      </c>
    </row>
    <row r="657" spans="1:119" x14ac:dyDescent="0.25">
      <c r="A657">
        <f>ROW(Source!A1288)</f>
        <v>1288</v>
      </c>
      <c r="B657">
        <v>55890823</v>
      </c>
      <c r="C657">
        <v>55891545</v>
      </c>
      <c r="D657">
        <v>55459339</v>
      </c>
      <c r="E657">
        <v>1</v>
      </c>
      <c r="F657">
        <v>1</v>
      </c>
      <c r="G657">
        <v>1081</v>
      </c>
      <c r="H657">
        <v>3</v>
      </c>
      <c r="I657" t="s">
        <v>1616</v>
      </c>
      <c r="J657" t="s">
        <v>1617</v>
      </c>
      <c r="K657" t="s">
        <v>1618</v>
      </c>
      <c r="L657">
        <v>1354</v>
      </c>
      <c r="N657">
        <v>1010</v>
      </c>
      <c r="O657" t="s">
        <v>266</v>
      </c>
      <c r="P657" t="s">
        <v>266</v>
      </c>
      <c r="Q657">
        <v>1</v>
      </c>
      <c r="W657">
        <v>0</v>
      </c>
      <c r="X657">
        <v>1424298623</v>
      </c>
      <c r="Y657">
        <f t="shared" si="362"/>
        <v>220</v>
      </c>
      <c r="AA657">
        <v>7.57</v>
      </c>
      <c r="AB657">
        <v>0</v>
      </c>
      <c r="AC657">
        <v>0</v>
      </c>
      <c r="AD657">
        <v>0</v>
      </c>
      <c r="AE657">
        <v>3.86</v>
      </c>
      <c r="AF657">
        <v>0</v>
      </c>
      <c r="AG657">
        <v>0</v>
      </c>
      <c r="AH657">
        <v>0</v>
      </c>
      <c r="AI657">
        <v>1.96</v>
      </c>
      <c r="AJ657">
        <v>1</v>
      </c>
      <c r="AK657">
        <v>1</v>
      </c>
      <c r="AL657">
        <v>1</v>
      </c>
      <c r="AM657">
        <v>2</v>
      </c>
      <c r="AN657">
        <v>0</v>
      </c>
      <c r="AO657">
        <v>1</v>
      </c>
      <c r="AP657">
        <v>1</v>
      </c>
      <c r="AQ657">
        <v>0</v>
      </c>
      <c r="AR657">
        <v>0</v>
      </c>
      <c r="AS657" t="s">
        <v>3</v>
      </c>
      <c r="AT657">
        <v>220</v>
      </c>
      <c r="AU657" t="s">
        <v>22</v>
      </c>
      <c r="AV657">
        <v>0</v>
      </c>
      <c r="AW657">
        <v>2</v>
      </c>
      <c r="AX657">
        <v>55891551</v>
      </c>
      <c r="AY657">
        <v>1</v>
      </c>
      <c r="AZ657">
        <v>0</v>
      </c>
      <c r="BA657">
        <v>774</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CV657">
        <v>0</v>
      </c>
      <c r="CW657">
        <v>0</v>
      </c>
      <c r="CX657">
        <f>ROUND(Y657*Source!I1288,9)</f>
        <v>13.2</v>
      </c>
      <c r="CY657">
        <f t="shared" si="363"/>
        <v>7.57</v>
      </c>
      <c r="CZ657">
        <f t="shared" si="364"/>
        <v>3.86</v>
      </c>
      <c r="DA657">
        <f t="shared" si="365"/>
        <v>1.96</v>
      </c>
      <c r="DB657">
        <f t="shared" si="366"/>
        <v>849.2</v>
      </c>
      <c r="DC657">
        <f t="shared" si="367"/>
        <v>0</v>
      </c>
      <c r="DD657" t="s">
        <v>3</v>
      </c>
      <c r="DE657" t="s">
        <v>3</v>
      </c>
      <c r="DF657">
        <f t="shared" si="368"/>
        <v>99.92</v>
      </c>
      <c r="DG657">
        <f t="shared" si="369"/>
        <v>0</v>
      </c>
      <c r="DH657">
        <f t="shared" si="361"/>
        <v>0</v>
      </c>
      <c r="DI657">
        <f t="shared" si="353"/>
        <v>0</v>
      </c>
      <c r="DJ657">
        <f t="shared" si="370"/>
        <v>99.92</v>
      </c>
      <c r="DK657">
        <v>0</v>
      </c>
      <c r="DL657" t="s">
        <v>3</v>
      </c>
      <c r="DM657">
        <v>0</v>
      </c>
      <c r="DN657" t="s">
        <v>3</v>
      </c>
      <c r="DO657">
        <v>0</v>
      </c>
    </row>
    <row r="658" spans="1:119" x14ac:dyDescent="0.25">
      <c r="A658">
        <f>ROW(Source!A1288)</f>
        <v>1288</v>
      </c>
      <c r="B658">
        <v>55890823</v>
      </c>
      <c r="C658">
        <v>55891545</v>
      </c>
      <c r="D658">
        <v>55461657</v>
      </c>
      <c r="E658">
        <v>1</v>
      </c>
      <c r="F658">
        <v>1</v>
      </c>
      <c r="G658">
        <v>1081</v>
      </c>
      <c r="H658">
        <v>3</v>
      </c>
      <c r="I658" t="s">
        <v>1776</v>
      </c>
      <c r="J658" t="s">
        <v>1777</v>
      </c>
      <c r="K658" t="s">
        <v>1778</v>
      </c>
      <c r="L658">
        <v>1296</v>
      </c>
      <c r="N658">
        <v>1002</v>
      </c>
      <c r="O658" t="s">
        <v>1779</v>
      </c>
      <c r="P658" t="s">
        <v>1779</v>
      </c>
      <c r="Q658">
        <v>1</v>
      </c>
      <c r="W658">
        <v>0</v>
      </c>
      <c r="X658">
        <v>1764357707</v>
      </c>
      <c r="Y658">
        <f t="shared" si="362"/>
        <v>0.157</v>
      </c>
      <c r="AA658">
        <v>402.14</v>
      </c>
      <c r="AB658">
        <v>0</v>
      </c>
      <c r="AC658">
        <v>0</v>
      </c>
      <c r="AD658">
        <v>0</v>
      </c>
      <c r="AE658">
        <v>35.4</v>
      </c>
      <c r="AF658">
        <v>0</v>
      </c>
      <c r="AG658">
        <v>0</v>
      </c>
      <c r="AH658">
        <v>0</v>
      </c>
      <c r="AI658">
        <v>11.36</v>
      </c>
      <c r="AJ658">
        <v>1</v>
      </c>
      <c r="AK658">
        <v>1</v>
      </c>
      <c r="AL658">
        <v>1</v>
      </c>
      <c r="AM658">
        <v>2</v>
      </c>
      <c r="AN658">
        <v>0</v>
      </c>
      <c r="AO658">
        <v>1</v>
      </c>
      <c r="AP658">
        <v>1</v>
      </c>
      <c r="AQ658">
        <v>0</v>
      </c>
      <c r="AR658">
        <v>0</v>
      </c>
      <c r="AS658" t="s">
        <v>3</v>
      </c>
      <c r="AT658">
        <v>0.157</v>
      </c>
      <c r="AU658" t="s">
        <v>22</v>
      </c>
      <c r="AV658">
        <v>0</v>
      </c>
      <c r="AW658">
        <v>2</v>
      </c>
      <c r="AX658">
        <v>55891552</v>
      </c>
      <c r="AY658">
        <v>1</v>
      </c>
      <c r="AZ658">
        <v>0</v>
      </c>
      <c r="BA658">
        <v>775</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CV658">
        <v>0</v>
      </c>
      <c r="CW658">
        <v>0</v>
      </c>
      <c r="CX658">
        <f>ROUND(Y658*Source!I1288,9)</f>
        <v>9.4199999999999996E-3</v>
      </c>
      <c r="CY658">
        <f t="shared" si="363"/>
        <v>402.14</v>
      </c>
      <c r="CZ658">
        <f t="shared" si="364"/>
        <v>35.4</v>
      </c>
      <c r="DA658">
        <f t="shared" si="365"/>
        <v>11.36</v>
      </c>
      <c r="DB658">
        <f t="shared" si="366"/>
        <v>5.56</v>
      </c>
      <c r="DC658">
        <f t="shared" si="367"/>
        <v>0</v>
      </c>
      <c r="DD658" t="s">
        <v>3</v>
      </c>
      <c r="DE658" t="s">
        <v>3</v>
      </c>
      <c r="DF658">
        <f t="shared" si="368"/>
        <v>3.79</v>
      </c>
      <c r="DG658">
        <f t="shared" si="369"/>
        <v>0</v>
      </c>
      <c r="DH658">
        <f t="shared" si="361"/>
        <v>0</v>
      </c>
      <c r="DI658">
        <f t="shared" si="353"/>
        <v>0</v>
      </c>
      <c r="DJ658">
        <f t="shared" si="370"/>
        <v>3.79</v>
      </c>
      <c r="DK658">
        <v>0</v>
      </c>
      <c r="DL658" t="s">
        <v>3</v>
      </c>
      <c r="DM658">
        <v>0</v>
      </c>
      <c r="DN658" t="s">
        <v>3</v>
      </c>
      <c r="DO658">
        <v>0</v>
      </c>
    </row>
    <row r="659" spans="1:119" x14ac:dyDescent="0.25">
      <c r="A659">
        <f>ROW(Source!A1288)</f>
        <v>1288</v>
      </c>
      <c r="B659">
        <v>55890823</v>
      </c>
      <c r="C659">
        <v>55891545</v>
      </c>
      <c r="D659">
        <v>55459815</v>
      </c>
      <c r="E659">
        <v>1</v>
      </c>
      <c r="F659">
        <v>1</v>
      </c>
      <c r="G659">
        <v>1081</v>
      </c>
      <c r="H659">
        <v>3</v>
      </c>
      <c r="I659" t="s">
        <v>1694</v>
      </c>
      <c r="J659" t="s">
        <v>1695</v>
      </c>
      <c r="K659" t="s">
        <v>1696</v>
      </c>
      <c r="L659">
        <v>1348</v>
      </c>
      <c r="N659">
        <v>1009</v>
      </c>
      <c r="O659" t="s">
        <v>1092</v>
      </c>
      <c r="P659" t="s">
        <v>1092</v>
      </c>
      <c r="Q659">
        <v>1000</v>
      </c>
      <c r="W659">
        <v>0</v>
      </c>
      <c r="X659">
        <v>-557692701</v>
      </c>
      <c r="Y659">
        <f t="shared" si="362"/>
        <v>2.0999999999999999E-3</v>
      </c>
      <c r="AA659">
        <v>72799.61</v>
      </c>
      <c r="AB659">
        <v>0</v>
      </c>
      <c r="AC659">
        <v>0</v>
      </c>
      <c r="AD659">
        <v>0</v>
      </c>
      <c r="AE659">
        <v>7973.67</v>
      </c>
      <c r="AF659">
        <v>0</v>
      </c>
      <c r="AG659">
        <v>0</v>
      </c>
      <c r="AH659">
        <v>0</v>
      </c>
      <c r="AI659">
        <v>9.1300000000000008</v>
      </c>
      <c r="AJ659">
        <v>1</v>
      </c>
      <c r="AK659">
        <v>1</v>
      </c>
      <c r="AL659">
        <v>1</v>
      </c>
      <c r="AM659">
        <v>2</v>
      </c>
      <c r="AN659">
        <v>0</v>
      </c>
      <c r="AO659">
        <v>1</v>
      </c>
      <c r="AP659">
        <v>1</v>
      </c>
      <c r="AQ659">
        <v>0</v>
      </c>
      <c r="AR659">
        <v>0</v>
      </c>
      <c r="AS659" t="s">
        <v>3</v>
      </c>
      <c r="AT659">
        <v>2.0999999999999999E-3</v>
      </c>
      <c r="AU659" t="s">
        <v>22</v>
      </c>
      <c r="AV659">
        <v>0</v>
      </c>
      <c r="AW659">
        <v>2</v>
      </c>
      <c r="AX659">
        <v>55891553</v>
      </c>
      <c r="AY659">
        <v>1</v>
      </c>
      <c r="AZ659">
        <v>0</v>
      </c>
      <c r="BA659">
        <v>776</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CV659">
        <v>0</v>
      </c>
      <c r="CW659">
        <v>0</v>
      </c>
      <c r="CX659">
        <f>ROUND(Y659*Source!I1288,9)</f>
        <v>1.26E-4</v>
      </c>
      <c r="CY659">
        <f t="shared" si="363"/>
        <v>72799.61</v>
      </c>
      <c r="CZ659">
        <f t="shared" si="364"/>
        <v>7973.67</v>
      </c>
      <c r="DA659">
        <f t="shared" si="365"/>
        <v>9.1300000000000008</v>
      </c>
      <c r="DB659">
        <f t="shared" si="366"/>
        <v>16.739999999999998</v>
      </c>
      <c r="DC659">
        <f t="shared" si="367"/>
        <v>0</v>
      </c>
      <c r="DD659" t="s">
        <v>3</v>
      </c>
      <c r="DE659" t="s">
        <v>3</v>
      </c>
      <c r="DF659">
        <f t="shared" si="368"/>
        <v>9.17</v>
      </c>
      <c r="DG659">
        <f t="shared" si="369"/>
        <v>0</v>
      </c>
      <c r="DH659">
        <f t="shared" si="361"/>
        <v>0</v>
      </c>
      <c r="DI659">
        <f t="shared" si="353"/>
        <v>0</v>
      </c>
      <c r="DJ659">
        <f t="shared" si="370"/>
        <v>9.17</v>
      </c>
      <c r="DK659">
        <v>0</v>
      </c>
      <c r="DL659" t="s">
        <v>3</v>
      </c>
      <c r="DM659">
        <v>0</v>
      </c>
      <c r="DN659" t="s">
        <v>3</v>
      </c>
      <c r="DO659">
        <v>0</v>
      </c>
    </row>
    <row r="660" spans="1:119" x14ac:dyDescent="0.25">
      <c r="A660">
        <f>ROW(Source!A1288)</f>
        <v>1288</v>
      </c>
      <c r="B660">
        <v>55890823</v>
      </c>
      <c r="C660">
        <v>55891545</v>
      </c>
      <c r="D660">
        <v>55472546</v>
      </c>
      <c r="E660">
        <v>1</v>
      </c>
      <c r="F660">
        <v>1</v>
      </c>
      <c r="G660">
        <v>1081</v>
      </c>
      <c r="H660">
        <v>3</v>
      </c>
      <c r="I660" t="s">
        <v>931</v>
      </c>
      <c r="J660" t="s">
        <v>933</v>
      </c>
      <c r="K660" t="s">
        <v>932</v>
      </c>
      <c r="L660">
        <v>1301</v>
      </c>
      <c r="N660">
        <v>1003</v>
      </c>
      <c r="O660" t="s">
        <v>769</v>
      </c>
      <c r="P660" t="s">
        <v>769</v>
      </c>
      <c r="Q660">
        <v>1</v>
      </c>
      <c r="W660">
        <v>0</v>
      </c>
      <c r="X660">
        <v>-1899352111</v>
      </c>
      <c r="Y660">
        <f t="shared" si="362"/>
        <v>102</v>
      </c>
      <c r="AA660">
        <v>35.49</v>
      </c>
      <c r="AB660">
        <v>0</v>
      </c>
      <c r="AC660">
        <v>0</v>
      </c>
      <c r="AD660">
        <v>0</v>
      </c>
      <c r="AE660">
        <v>5.78</v>
      </c>
      <c r="AF660">
        <v>0</v>
      </c>
      <c r="AG660">
        <v>0</v>
      </c>
      <c r="AH660">
        <v>0</v>
      </c>
      <c r="AI660">
        <v>6.14</v>
      </c>
      <c r="AJ660">
        <v>1</v>
      </c>
      <c r="AK660">
        <v>1</v>
      </c>
      <c r="AL660">
        <v>1</v>
      </c>
      <c r="AM660">
        <v>0</v>
      </c>
      <c r="AN660">
        <v>0</v>
      </c>
      <c r="AO660">
        <v>0</v>
      </c>
      <c r="AP660">
        <v>1</v>
      </c>
      <c r="AQ660">
        <v>0</v>
      </c>
      <c r="AR660">
        <v>0</v>
      </c>
      <c r="AS660" t="s">
        <v>3</v>
      </c>
      <c r="AT660">
        <v>102</v>
      </c>
      <c r="AU660" t="s">
        <v>22</v>
      </c>
      <c r="AV660">
        <v>0</v>
      </c>
      <c r="AW660">
        <v>1</v>
      </c>
      <c r="AX660">
        <v>-1</v>
      </c>
      <c r="AY660">
        <v>0</v>
      </c>
      <c r="AZ660">
        <v>0</v>
      </c>
      <c r="BA660" t="s">
        <v>3</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CV660">
        <v>0</v>
      </c>
      <c r="CW660">
        <v>0</v>
      </c>
      <c r="CX660">
        <f>ROUND(Y660*Source!I1288,9)</f>
        <v>6.12</v>
      </c>
      <c r="CY660">
        <f t="shared" si="363"/>
        <v>35.49</v>
      </c>
      <c r="CZ660">
        <f t="shared" si="364"/>
        <v>5.78</v>
      </c>
      <c r="DA660">
        <f t="shared" si="365"/>
        <v>6.14</v>
      </c>
      <c r="DB660">
        <f t="shared" si="366"/>
        <v>589.55999999999995</v>
      </c>
      <c r="DC660">
        <f t="shared" si="367"/>
        <v>0</v>
      </c>
      <c r="DD660" t="s">
        <v>3</v>
      </c>
      <c r="DE660" t="s">
        <v>3</v>
      </c>
      <c r="DF660">
        <f t="shared" si="368"/>
        <v>217.2</v>
      </c>
      <c r="DG660">
        <f t="shared" si="369"/>
        <v>0</v>
      </c>
      <c r="DH660">
        <f t="shared" si="361"/>
        <v>0</v>
      </c>
      <c r="DI660">
        <f t="shared" si="353"/>
        <v>0</v>
      </c>
      <c r="DJ660">
        <f t="shared" si="370"/>
        <v>217.2</v>
      </c>
      <c r="DK660">
        <v>0</v>
      </c>
      <c r="DL660" t="s">
        <v>3</v>
      </c>
      <c r="DM660">
        <v>0</v>
      </c>
      <c r="DN660" t="s">
        <v>3</v>
      </c>
      <c r="DO660">
        <v>0</v>
      </c>
    </row>
    <row r="661" spans="1:119" x14ac:dyDescent="0.25">
      <c r="A661">
        <f>ROW(Source!A1288)</f>
        <v>1288</v>
      </c>
      <c r="B661">
        <v>55890823</v>
      </c>
      <c r="C661">
        <v>55891545</v>
      </c>
      <c r="D661">
        <v>55482523</v>
      </c>
      <c r="E661">
        <v>1</v>
      </c>
      <c r="F661">
        <v>1</v>
      </c>
      <c r="G661">
        <v>1081</v>
      </c>
      <c r="H661">
        <v>3</v>
      </c>
      <c r="I661" t="s">
        <v>1769</v>
      </c>
      <c r="J661" t="s">
        <v>1770</v>
      </c>
      <c r="K661" t="s">
        <v>1771</v>
      </c>
      <c r="L661">
        <v>1358</v>
      </c>
      <c r="N661">
        <v>1010</v>
      </c>
      <c r="O661" t="s">
        <v>1772</v>
      </c>
      <c r="P661" t="s">
        <v>1772</v>
      </c>
      <c r="Q661">
        <v>10</v>
      </c>
      <c r="W661">
        <v>0</v>
      </c>
      <c r="X661">
        <v>-101314250</v>
      </c>
      <c r="Y661">
        <f t="shared" si="362"/>
        <v>0.01</v>
      </c>
      <c r="AA661">
        <v>43.35</v>
      </c>
      <c r="AB661">
        <v>0</v>
      </c>
      <c r="AC661">
        <v>0</v>
      </c>
      <c r="AD661">
        <v>0</v>
      </c>
      <c r="AE661">
        <v>5.46</v>
      </c>
      <c r="AF661">
        <v>0</v>
      </c>
      <c r="AG661">
        <v>0</v>
      </c>
      <c r="AH661">
        <v>0</v>
      </c>
      <c r="AI661">
        <v>7.94</v>
      </c>
      <c r="AJ661">
        <v>1</v>
      </c>
      <c r="AK661">
        <v>1</v>
      </c>
      <c r="AL661">
        <v>1</v>
      </c>
      <c r="AM661">
        <v>2</v>
      </c>
      <c r="AN661">
        <v>0</v>
      </c>
      <c r="AO661">
        <v>1</v>
      </c>
      <c r="AP661">
        <v>1</v>
      </c>
      <c r="AQ661">
        <v>0</v>
      </c>
      <c r="AR661">
        <v>0</v>
      </c>
      <c r="AS661" t="s">
        <v>3</v>
      </c>
      <c r="AT661">
        <v>0.01</v>
      </c>
      <c r="AU661" t="s">
        <v>22</v>
      </c>
      <c r="AV661">
        <v>0</v>
      </c>
      <c r="AW661">
        <v>2</v>
      </c>
      <c r="AX661">
        <v>55891554</v>
      </c>
      <c r="AY661">
        <v>1</v>
      </c>
      <c r="AZ661">
        <v>0</v>
      </c>
      <c r="BA661">
        <v>777</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CV661">
        <v>0</v>
      </c>
      <c r="CW661">
        <v>0</v>
      </c>
      <c r="CX661">
        <f>ROUND(Y661*Source!I1288,9)</f>
        <v>5.9999999999999995E-4</v>
      </c>
      <c r="CY661">
        <f t="shared" si="363"/>
        <v>43.35</v>
      </c>
      <c r="CZ661">
        <f t="shared" si="364"/>
        <v>5.46</v>
      </c>
      <c r="DA661">
        <f t="shared" si="365"/>
        <v>7.94</v>
      </c>
      <c r="DB661">
        <f t="shared" si="366"/>
        <v>0.05</v>
      </c>
      <c r="DC661">
        <f t="shared" si="367"/>
        <v>0</v>
      </c>
      <c r="DD661" t="s">
        <v>3</v>
      </c>
      <c r="DE661" t="s">
        <v>3</v>
      </c>
      <c r="DF661">
        <f t="shared" si="368"/>
        <v>0.03</v>
      </c>
      <c r="DG661">
        <f t="shared" si="369"/>
        <v>0</v>
      </c>
      <c r="DH661">
        <f t="shared" si="361"/>
        <v>0</v>
      </c>
      <c r="DI661">
        <f t="shared" si="353"/>
        <v>0</v>
      </c>
      <c r="DJ661">
        <f t="shared" si="370"/>
        <v>0.03</v>
      </c>
      <c r="DK661">
        <v>0</v>
      </c>
      <c r="DL661" t="s">
        <v>3</v>
      </c>
      <c r="DM661">
        <v>0</v>
      </c>
      <c r="DN661" t="s">
        <v>3</v>
      </c>
      <c r="DO661">
        <v>0</v>
      </c>
    </row>
    <row r="662" spans="1:119" x14ac:dyDescent="0.25">
      <c r="A662">
        <f>ROW(Source!A1288)</f>
        <v>1288</v>
      </c>
      <c r="B662">
        <v>55890823</v>
      </c>
      <c r="C662">
        <v>55891545</v>
      </c>
      <c r="D662">
        <v>55481932</v>
      </c>
      <c r="E662">
        <v>1</v>
      </c>
      <c r="F662">
        <v>1</v>
      </c>
      <c r="G662">
        <v>1081</v>
      </c>
      <c r="H662">
        <v>3</v>
      </c>
      <c r="I662" t="s">
        <v>1353</v>
      </c>
      <c r="J662" t="s">
        <v>1356</v>
      </c>
      <c r="K662" t="s">
        <v>1354</v>
      </c>
      <c r="L662">
        <v>1356</v>
      </c>
      <c r="N662">
        <v>1010</v>
      </c>
      <c r="O662" t="s">
        <v>1355</v>
      </c>
      <c r="P662" t="s">
        <v>1355</v>
      </c>
      <c r="Q662">
        <v>1000</v>
      </c>
      <c r="W662">
        <v>0</v>
      </c>
      <c r="X662">
        <v>1938675882</v>
      </c>
      <c r="Y662">
        <f t="shared" si="362"/>
        <v>0.11</v>
      </c>
      <c r="AA662">
        <v>2336.6</v>
      </c>
      <c r="AB662">
        <v>0</v>
      </c>
      <c r="AC662">
        <v>0</v>
      </c>
      <c r="AD662">
        <v>0</v>
      </c>
      <c r="AE662">
        <v>919.92</v>
      </c>
      <c r="AF662">
        <v>0</v>
      </c>
      <c r="AG662">
        <v>0</v>
      </c>
      <c r="AH662">
        <v>0</v>
      </c>
      <c r="AI662">
        <v>2.54</v>
      </c>
      <c r="AJ662">
        <v>1</v>
      </c>
      <c r="AK662">
        <v>1</v>
      </c>
      <c r="AL662">
        <v>1</v>
      </c>
      <c r="AM662">
        <v>2</v>
      </c>
      <c r="AN662">
        <v>0</v>
      </c>
      <c r="AO662">
        <v>1</v>
      </c>
      <c r="AP662">
        <v>1</v>
      </c>
      <c r="AQ662">
        <v>0</v>
      </c>
      <c r="AR662">
        <v>0</v>
      </c>
      <c r="AS662" t="s">
        <v>3</v>
      </c>
      <c r="AT662">
        <v>0.11</v>
      </c>
      <c r="AU662" t="s">
        <v>22</v>
      </c>
      <c r="AV662">
        <v>0</v>
      </c>
      <c r="AW662">
        <v>2</v>
      </c>
      <c r="AX662">
        <v>55891555</v>
      </c>
      <c r="AY662">
        <v>1</v>
      </c>
      <c r="AZ662">
        <v>0</v>
      </c>
      <c r="BA662">
        <v>778</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CV662">
        <v>0</v>
      </c>
      <c r="CW662">
        <v>0</v>
      </c>
      <c r="CX662">
        <f>ROUND(Y662*Source!I1288,9)</f>
        <v>6.6E-3</v>
      </c>
      <c r="CY662">
        <f t="shared" si="363"/>
        <v>2336.6</v>
      </c>
      <c r="CZ662">
        <f t="shared" si="364"/>
        <v>919.92</v>
      </c>
      <c r="DA662">
        <f t="shared" si="365"/>
        <v>2.54</v>
      </c>
      <c r="DB662">
        <f t="shared" si="366"/>
        <v>101.19</v>
      </c>
      <c r="DC662">
        <f t="shared" si="367"/>
        <v>0</v>
      </c>
      <c r="DD662" t="s">
        <v>3</v>
      </c>
      <c r="DE662" t="s">
        <v>3</v>
      </c>
      <c r="DF662">
        <f t="shared" si="368"/>
        <v>15.42</v>
      </c>
      <c r="DG662">
        <f t="shared" si="369"/>
        <v>0</v>
      </c>
      <c r="DH662">
        <f t="shared" si="361"/>
        <v>0</v>
      </c>
      <c r="DI662">
        <f t="shared" si="353"/>
        <v>0</v>
      </c>
      <c r="DJ662">
        <f t="shared" si="370"/>
        <v>15.42</v>
      </c>
      <c r="DK662">
        <v>0</v>
      </c>
      <c r="DL662" t="s">
        <v>3</v>
      </c>
      <c r="DM662">
        <v>0</v>
      </c>
      <c r="DN662" t="s">
        <v>3</v>
      </c>
      <c r="DO662">
        <v>0</v>
      </c>
    </row>
    <row r="663" spans="1:119" x14ac:dyDescent="0.25">
      <c r="A663">
        <f>ROW(Source!A1291)</f>
        <v>1291</v>
      </c>
      <c r="B663">
        <v>54971259</v>
      </c>
      <c r="C663">
        <v>55891565</v>
      </c>
      <c r="D663">
        <v>55424304</v>
      </c>
      <c r="E663">
        <v>1081</v>
      </c>
      <c r="F663">
        <v>1</v>
      </c>
      <c r="G663">
        <v>1081</v>
      </c>
      <c r="H663">
        <v>1</v>
      </c>
      <c r="I663" t="s">
        <v>1552</v>
      </c>
      <c r="J663" t="s">
        <v>3</v>
      </c>
      <c r="K663" t="s">
        <v>1553</v>
      </c>
      <c r="L663">
        <v>1191</v>
      </c>
      <c r="N663">
        <v>1013</v>
      </c>
      <c r="O663" t="s">
        <v>1554</v>
      </c>
      <c r="P663" t="s">
        <v>1554</v>
      </c>
      <c r="Q663">
        <v>1</v>
      </c>
      <c r="W663">
        <v>0</v>
      </c>
      <c r="X663">
        <v>476480486</v>
      </c>
      <c r="Y663">
        <f>((AT663*1.2)*1.15)</f>
        <v>80.591999999999999</v>
      </c>
      <c r="AA663">
        <v>0</v>
      </c>
      <c r="AB663">
        <v>0</v>
      </c>
      <c r="AC663">
        <v>0</v>
      </c>
      <c r="AD663">
        <v>0</v>
      </c>
      <c r="AE663">
        <v>0</v>
      </c>
      <c r="AF663">
        <v>0</v>
      </c>
      <c r="AG663">
        <v>0</v>
      </c>
      <c r="AH663">
        <v>0</v>
      </c>
      <c r="AI663">
        <v>1</v>
      </c>
      <c r="AJ663">
        <v>1</v>
      </c>
      <c r="AK663">
        <v>1</v>
      </c>
      <c r="AL663">
        <v>1</v>
      </c>
      <c r="AM663">
        <v>-2</v>
      </c>
      <c r="AN663">
        <v>0</v>
      </c>
      <c r="AO663">
        <v>1</v>
      </c>
      <c r="AP663">
        <v>1</v>
      </c>
      <c r="AQ663">
        <v>0</v>
      </c>
      <c r="AR663">
        <v>0</v>
      </c>
      <c r="AS663" t="s">
        <v>3</v>
      </c>
      <c r="AT663">
        <v>58.4</v>
      </c>
      <c r="AU663" t="s">
        <v>959</v>
      </c>
      <c r="AV663">
        <v>1</v>
      </c>
      <c r="AW663">
        <v>2</v>
      </c>
      <c r="AX663">
        <v>55891566</v>
      </c>
      <c r="AY663">
        <v>1</v>
      </c>
      <c r="AZ663">
        <v>0</v>
      </c>
      <c r="BA663">
        <v>783</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CU663">
        <f>ROUND(AT663*Source!I1291*AH663*AL663,2)</f>
        <v>0</v>
      </c>
      <c r="CV663">
        <f>ROUND(Y663*Source!I1291,9)</f>
        <v>4.8355199999999998</v>
      </c>
      <c r="CW663">
        <v>0</v>
      </c>
      <c r="CX663">
        <f>ROUND(Y663*Source!I1291,9)</f>
        <v>4.8355199999999998</v>
      </c>
      <c r="CY663">
        <f>AD663</f>
        <v>0</v>
      </c>
      <c r="CZ663">
        <f>AH663</f>
        <v>0</v>
      </c>
      <c r="DA663">
        <f>AL663</f>
        <v>1</v>
      </c>
      <c r="DB663">
        <f>ROUND(((ROUND(AT663*CZ663,2)*1.2)*1.15),6)</f>
        <v>0</v>
      </c>
      <c r="DC663">
        <f>ROUND(((ROUND(AT663*AG663,2)*1.2)*1.15),6)</f>
        <v>0</v>
      </c>
      <c r="DD663" t="s">
        <v>3</v>
      </c>
      <c r="DE663" t="s">
        <v>3</v>
      </c>
      <c r="DF663">
        <f t="shared" ref="DF663:DF672" si="371">ROUND(ROUND(AE663,2)*CX663,2)</f>
        <v>0</v>
      </c>
      <c r="DG663">
        <f t="shared" si="369"/>
        <v>0</v>
      </c>
      <c r="DH663">
        <f t="shared" si="361"/>
        <v>0</v>
      </c>
      <c r="DI663">
        <f t="shared" si="353"/>
        <v>0</v>
      </c>
      <c r="DJ663">
        <f>DI663</f>
        <v>0</v>
      </c>
      <c r="DK663">
        <v>0</v>
      </c>
      <c r="DL663" t="s">
        <v>3</v>
      </c>
      <c r="DM663">
        <v>0</v>
      </c>
      <c r="DN663" t="s">
        <v>3</v>
      </c>
      <c r="DO663">
        <v>0</v>
      </c>
    </row>
    <row r="664" spans="1:119" x14ac:dyDescent="0.25">
      <c r="A664">
        <f>ROW(Source!A1291)</f>
        <v>1291</v>
      </c>
      <c r="B664">
        <v>54971259</v>
      </c>
      <c r="C664">
        <v>55891565</v>
      </c>
      <c r="D664">
        <v>55490209</v>
      </c>
      <c r="E664">
        <v>1</v>
      </c>
      <c r="F664">
        <v>1</v>
      </c>
      <c r="G664">
        <v>1081</v>
      </c>
      <c r="H664">
        <v>2</v>
      </c>
      <c r="I664" t="s">
        <v>1555</v>
      </c>
      <c r="J664" t="s">
        <v>1556</v>
      </c>
      <c r="K664" t="s">
        <v>1557</v>
      </c>
      <c r="L664">
        <v>1368</v>
      </c>
      <c r="N664">
        <v>1011</v>
      </c>
      <c r="O664" t="s">
        <v>1558</v>
      </c>
      <c r="P664" t="s">
        <v>1558</v>
      </c>
      <c r="Q664">
        <v>1</v>
      </c>
      <c r="W664">
        <v>0</v>
      </c>
      <c r="X664">
        <v>874612079</v>
      </c>
      <c r="Y664">
        <f>((AT664*1.2)*1.25)</f>
        <v>0.15</v>
      </c>
      <c r="AA664">
        <v>0</v>
      </c>
      <c r="AB664">
        <v>88.67</v>
      </c>
      <c r="AC664">
        <v>13.47</v>
      </c>
      <c r="AD664">
        <v>0</v>
      </c>
      <c r="AE664">
        <v>0</v>
      </c>
      <c r="AF664">
        <v>83.1</v>
      </c>
      <c r="AG664">
        <v>12.62</v>
      </c>
      <c r="AH664">
        <v>0</v>
      </c>
      <c r="AI664">
        <v>1</v>
      </c>
      <c r="AJ664">
        <v>1</v>
      </c>
      <c r="AK664">
        <v>1</v>
      </c>
      <c r="AL664">
        <v>1</v>
      </c>
      <c r="AM664">
        <v>-2</v>
      </c>
      <c r="AN664">
        <v>0</v>
      </c>
      <c r="AO664">
        <v>1</v>
      </c>
      <c r="AP664">
        <v>1</v>
      </c>
      <c r="AQ664">
        <v>0</v>
      </c>
      <c r="AR664">
        <v>0</v>
      </c>
      <c r="AS664" t="s">
        <v>3</v>
      </c>
      <c r="AT664">
        <v>0.1</v>
      </c>
      <c r="AU664" t="s">
        <v>958</v>
      </c>
      <c r="AV664">
        <v>0</v>
      </c>
      <c r="AW664">
        <v>2</v>
      </c>
      <c r="AX664">
        <v>55891567</v>
      </c>
      <c r="AY664">
        <v>1</v>
      </c>
      <c r="AZ664">
        <v>0</v>
      </c>
      <c r="BA664">
        <v>784</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CV664">
        <v>0</v>
      </c>
      <c r="CW664">
        <f>ROUND(Y664*Source!I1291*DO664,9)</f>
        <v>0.11358</v>
      </c>
      <c r="CX664">
        <f>ROUND(Y664*Source!I1291,9)</f>
        <v>8.9999999999999993E-3</v>
      </c>
      <c r="CY664">
        <f>AB664</f>
        <v>88.67</v>
      </c>
      <c r="CZ664">
        <f>AF664</f>
        <v>83.1</v>
      </c>
      <c r="DA664">
        <f>AJ664</f>
        <v>1</v>
      </c>
      <c r="DB664">
        <f>ROUND(((ROUND(AT664*CZ664,2)*1.2)*1.25),6)</f>
        <v>12.465</v>
      </c>
      <c r="DC664">
        <f>ROUND(((ROUND(AT664*AG664,2)*1.2)*1.25),6)</f>
        <v>1.89</v>
      </c>
      <c r="DD664" t="s">
        <v>3</v>
      </c>
      <c r="DE664" t="s">
        <v>3</v>
      </c>
      <c r="DF664">
        <f t="shared" si="371"/>
        <v>0</v>
      </c>
      <c r="DG664">
        <f t="shared" si="369"/>
        <v>0.75</v>
      </c>
      <c r="DH664">
        <f t="shared" si="361"/>
        <v>0.11</v>
      </c>
      <c r="DI664">
        <f t="shared" si="353"/>
        <v>0</v>
      </c>
      <c r="DJ664">
        <f>DG664</f>
        <v>0.75</v>
      </c>
      <c r="DK664">
        <v>0</v>
      </c>
      <c r="DL664" t="s">
        <v>1559</v>
      </c>
      <c r="DM664">
        <v>0</v>
      </c>
      <c r="DN664" t="s">
        <v>1554</v>
      </c>
      <c r="DO664">
        <v>12.62</v>
      </c>
    </row>
    <row r="665" spans="1:119" x14ac:dyDescent="0.25">
      <c r="A665">
        <f>ROW(Source!A1291)</f>
        <v>1291</v>
      </c>
      <c r="B665">
        <v>54971259</v>
      </c>
      <c r="C665">
        <v>55891565</v>
      </c>
      <c r="D665">
        <v>55489443</v>
      </c>
      <c r="E665">
        <v>1</v>
      </c>
      <c r="F665">
        <v>1</v>
      </c>
      <c r="G665">
        <v>1081</v>
      </c>
      <c r="H665">
        <v>2</v>
      </c>
      <c r="I665" t="s">
        <v>1780</v>
      </c>
      <c r="J665" t="s">
        <v>1781</v>
      </c>
      <c r="K665" t="s">
        <v>1782</v>
      </c>
      <c r="L665">
        <v>1368</v>
      </c>
      <c r="N665">
        <v>1011</v>
      </c>
      <c r="O665" t="s">
        <v>1558</v>
      </c>
      <c r="P665" t="s">
        <v>1558</v>
      </c>
      <c r="Q665">
        <v>1</v>
      </c>
      <c r="W665">
        <v>0</v>
      </c>
      <c r="X665">
        <v>-44940208</v>
      </c>
      <c r="Y665">
        <f>((AT665*1.2)*1.25)</f>
        <v>1.4999999999999999E-2</v>
      </c>
      <c r="AA665">
        <v>0</v>
      </c>
      <c r="AB665">
        <v>191.17</v>
      </c>
      <c r="AC665">
        <v>18.059999999999999</v>
      </c>
      <c r="AD665">
        <v>0</v>
      </c>
      <c r="AE665">
        <v>0</v>
      </c>
      <c r="AF665">
        <v>179.17</v>
      </c>
      <c r="AG665">
        <v>16.93</v>
      </c>
      <c r="AH665">
        <v>0</v>
      </c>
      <c r="AI665">
        <v>1</v>
      </c>
      <c r="AJ665">
        <v>1</v>
      </c>
      <c r="AK665">
        <v>1</v>
      </c>
      <c r="AL665">
        <v>1</v>
      </c>
      <c r="AM665">
        <v>-2</v>
      </c>
      <c r="AN665">
        <v>0</v>
      </c>
      <c r="AO665">
        <v>1</v>
      </c>
      <c r="AP665">
        <v>1</v>
      </c>
      <c r="AQ665">
        <v>0</v>
      </c>
      <c r="AR665">
        <v>0</v>
      </c>
      <c r="AS665" t="s">
        <v>3</v>
      </c>
      <c r="AT665">
        <v>0.01</v>
      </c>
      <c r="AU665" t="s">
        <v>958</v>
      </c>
      <c r="AV665">
        <v>0</v>
      </c>
      <c r="AW665">
        <v>2</v>
      </c>
      <c r="AX665">
        <v>55891568</v>
      </c>
      <c r="AY665">
        <v>1</v>
      </c>
      <c r="AZ665">
        <v>0</v>
      </c>
      <c r="BA665">
        <v>785</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CV665">
        <v>0</v>
      </c>
      <c r="CW665">
        <f>ROUND(Y665*Source!I1291*DO665,9)</f>
        <v>1.5237000000000001E-2</v>
      </c>
      <c r="CX665">
        <f>ROUND(Y665*Source!I1291,9)</f>
        <v>8.9999999999999998E-4</v>
      </c>
      <c r="CY665">
        <f>AB665</f>
        <v>191.17</v>
      </c>
      <c r="CZ665">
        <f>AF665</f>
        <v>179.17</v>
      </c>
      <c r="DA665">
        <f>AJ665</f>
        <v>1</v>
      </c>
      <c r="DB665">
        <f>ROUND(((ROUND(AT665*CZ665,2)*1.2)*1.25),6)</f>
        <v>2.6850000000000001</v>
      </c>
      <c r="DC665">
        <f>ROUND(((ROUND(AT665*AG665,2)*1.2)*1.25),6)</f>
        <v>0.255</v>
      </c>
      <c r="DD665" t="s">
        <v>3</v>
      </c>
      <c r="DE665" t="s">
        <v>3</v>
      </c>
      <c r="DF665">
        <f t="shared" si="371"/>
        <v>0</v>
      </c>
      <c r="DG665">
        <f t="shared" si="369"/>
        <v>0.16</v>
      </c>
      <c r="DH665">
        <f t="shared" si="361"/>
        <v>0.02</v>
      </c>
      <c r="DI665">
        <f t="shared" si="353"/>
        <v>0</v>
      </c>
      <c r="DJ665">
        <f>DG665</f>
        <v>0.16</v>
      </c>
      <c r="DK665">
        <v>0</v>
      </c>
      <c r="DL665" t="s">
        <v>1559</v>
      </c>
      <c r="DM665">
        <v>0</v>
      </c>
      <c r="DN665" t="s">
        <v>1554</v>
      </c>
      <c r="DO665">
        <v>16.93</v>
      </c>
    </row>
    <row r="666" spans="1:119" x14ac:dyDescent="0.25">
      <c r="A666">
        <f>ROW(Source!A1291)</f>
        <v>1291</v>
      </c>
      <c r="B666">
        <v>54971259</v>
      </c>
      <c r="C666">
        <v>55891565</v>
      </c>
      <c r="D666">
        <v>55459237</v>
      </c>
      <c r="E666">
        <v>1</v>
      </c>
      <c r="F666">
        <v>1</v>
      </c>
      <c r="G666">
        <v>1081</v>
      </c>
      <c r="H666">
        <v>3</v>
      </c>
      <c r="I666" t="s">
        <v>1604</v>
      </c>
      <c r="J666" t="s">
        <v>1605</v>
      </c>
      <c r="K666" t="s">
        <v>1606</v>
      </c>
      <c r="L666">
        <v>1339</v>
      </c>
      <c r="N666">
        <v>1007</v>
      </c>
      <c r="O666" t="s">
        <v>1462</v>
      </c>
      <c r="P666" t="s">
        <v>1462</v>
      </c>
      <c r="Q666">
        <v>1</v>
      </c>
      <c r="W666">
        <v>0</v>
      </c>
      <c r="X666">
        <v>-1622585150</v>
      </c>
      <c r="Y666">
        <f>((AT666*1)*1)</f>
        <v>1.6</v>
      </c>
      <c r="AA666">
        <v>7.07</v>
      </c>
      <c r="AB666">
        <v>0</v>
      </c>
      <c r="AC666">
        <v>0</v>
      </c>
      <c r="AD666">
        <v>0</v>
      </c>
      <c r="AE666">
        <v>7.07</v>
      </c>
      <c r="AF666">
        <v>0</v>
      </c>
      <c r="AG666">
        <v>0</v>
      </c>
      <c r="AH666">
        <v>0</v>
      </c>
      <c r="AI666">
        <v>1</v>
      </c>
      <c r="AJ666">
        <v>1</v>
      </c>
      <c r="AK666">
        <v>1</v>
      </c>
      <c r="AL666">
        <v>1</v>
      </c>
      <c r="AM666">
        <v>-2</v>
      </c>
      <c r="AN666">
        <v>0</v>
      </c>
      <c r="AO666">
        <v>1</v>
      </c>
      <c r="AP666">
        <v>1</v>
      </c>
      <c r="AQ666">
        <v>0</v>
      </c>
      <c r="AR666">
        <v>0</v>
      </c>
      <c r="AS666" t="s">
        <v>3</v>
      </c>
      <c r="AT666">
        <v>1.6</v>
      </c>
      <c r="AU666" t="s">
        <v>957</v>
      </c>
      <c r="AV666">
        <v>0</v>
      </c>
      <c r="AW666">
        <v>2</v>
      </c>
      <c r="AX666">
        <v>55891569</v>
      </c>
      <c r="AY666">
        <v>1</v>
      </c>
      <c r="AZ666">
        <v>0</v>
      </c>
      <c r="BA666">
        <v>786</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CV666">
        <v>0</v>
      </c>
      <c r="CW666">
        <v>0</v>
      </c>
      <c r="CX666">
        <f>ROUND(Y666*Source!I1291,9)</f>
        <v>9.6000000000000002E-2</v>
      </c>
      <c r="CY666">
        <f>AA666</f>
        <v>7.07</v>
      </c>
      <c r="CZ666">
        <f>AE666</f>
        <v>7.07</v>
      </c>
      <c r="DA666">
        <f>AI666</f>
        <v>1</v>
      </c>
      <c r="DB666">
        <f>ROUND(((ROUND(AT666*CZ666,2)*1)*1),6)</f>
        <v>11.31</v>
      </c>
      <c r="DC666">
        <f>ROUND(((ROUND(AT666*AG666,2)*1)*1),6)</f>
        <v>0</v>
      </c>
      <c r="DD666" t="s">
        <v>3</v>
      </c>
      <c r="DE666" t="s">
        <v>3</v>
      </c>
      <c r="DF666">
        <f t="shared" si="371"/>
        <v>0.68</v>
      </c>
      <c r="DG666">
        <f t="shared" si="369"/>
        <v>0</v>
      </c>
      <c r="DH666">
        <f t="shared" si="361"/>
        <v>0</v>
      </c>
      <c r="DI666">
        <f t="shared" si="353"/>
        <v>0</v>
      </c>
      <c r="DJ666">
        <f>DF666</f>
        <v>0.68</v>
      </c>
      <c r="DK666">
        <v>0</v>
      </c>
      <c r="DL666" t="s">
        <v>3</v>
      </c>
      <c r="DM666">
        <v>0</v>
      </c>
      <c r="DN666" t="s">
        <v>3</v>
      </c>
      <c r="DO666">
        <v>0</v>
      </c>
    </row>
    <row r="667" spans="1:119" x14ac:dyDescent="0.25">
      <c r="A667">
        <f>ROW(Source!A1291)</f>
        <v>1291</v>
      </c>
      <c r="B667">
        <v>54971259</v>
      </c>
      <c r="C667">
        <v>55891565</v>
      </c>
      <c r="D667">
        <v>55466082</v>
      </c>
      <c r="E667">
        <v>1</v>
      </c>
      <c r="F667">
        <v>1</v>
      </c>
      <c r="G667">
        <v>1081</v>
      </c>
      <c r="H667">
        <v>3</v>
      </c>
      <c r="I667" t="s">
        <v>1783</v>
      </c>
      <c r="J667" t="s">
        <v>1784</v>
      </c>
      <c r="K667" t="s">
        <v>1785</v>
      </c>
      <c r="L667">
        <v>1346</v>
      </c>
      <c r="N667">
        <v>1009</v>
      </c>
      <c r="O667" t="s">
        <v>222</v>
      </c>
      <c r="P667" t="s">
        <v>222</v>
      </c>
      <c r="Q667">
        <v>1</v>
      </c>
      <c r="W667">
        <v>0</v>
      </c>
      <c r="X667">
        <v>53528542</v>
      </c>
      <c r="Y667">
        <f>((AT667*1)*1)</f>
        <v>1.2</v>
      </c>
      <c r="AA667">
        <v>19.39</v>
      </c>
      <c r="AB667">
        <v>0</v>
      </c>
      <c r="AC667">
        <v>0</v>
      </c>
      <c r="AD667">
        <v>0</v>
      </c>
      <c r="AE667">
        <v>19.39</v>
      </c>
      <c r="AF667">
        <v>0</v>
      </c>
      <c r="AG667">
        <v>0</v>
      </c>
      <c r="AH667">
        <v>0</v>
      </c>
      <c r="AI667">
        <v>1</v>
      </c>
      <c r="AJ667">
        <v>1</v>
      </c>
      <c r="AK667">
        <v>1</v>
      </c>
      <c r="AL667">
        <v>1</v>
      </c>
      <c r="AM667">
        <v>-2</v>
      </c>
      <c r="AN667">
        <v>0</v>
      </c>
      <c r="AO667">
        <v>1</v>
      </c>
      <c r="AP667">
        <v>1</v>
      </c>
      <c r="AQ667">
        <v>0</v>
      </c>
      <c r="AR667">
        <v>0</v>
      </c>
      <c r="AS667" t="s">
        <v>3</v>
      </c>
      <c r="AT667">
        <v>1.2</v>
      </c>
      <c r="AU667" t="s">
        <v>957</v>
      </c>
      <c r="AV667">
        <v>0</v>
      </c>
      <c r="AW667">
        <v>2</v>
      </c>
      <c r="AX667">
        <v>55891570</v>
      </c>
      <c r="AY667">
        <v>1</v>
      </c>
      <c r="AZ667">
        <v>0</v>
      </c>
      <c r="BA667">
        <v>787</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CV667">
        <v>0</v>
      </c>
      <c r="CW667">
        <v>0</v>
      </c>
      <c r="CX667">
        <f>ROUND(Y667*Source!I1291,9)</f>
        <v>7.1999999999999995E-2</v>
      </c>
      <c r="CY667">
        <f>AA667</f>
        <v>19.39</v>
      </c>
      <c r="CZ667">
        <f>AE667</f>
        <v>19.39</v>
      </c>
      <c r="DA667">
        <f>AI667</f>
        <v>1</v>
      </c>
      <c r="DB667">
        <f>ROUND(((ROUND(AT667*CZ667,2)*1)*1),6)</f>
        <v>23.27</v>
      </c>
      <c r="DC667">
        <f>ROUND(((ROUND(AT667*AG667,2)*1)*1),6)</f>
        <v>0</v>
      </c>
      <c r="DD667" t="s">
        <v>3</v>
      </c>
      <c r="DE667" t="s">
        <v>3</v>
      </c>
      <c r="DF667">
        <f t="shared" si="371"/>
        <v>1.4</v>
      </c>
      <c r="DG667">
        <f t="shared" si="369"/>
        <v>0</v>
      </c>
      <c r="DH667">
        <f t="shared" si="361"/>
        <v>0</v>
      </c>
      <c r="DI667">
        <f t="shared" si="353"/>
        <v>0</v>
      </c>
      <c r="DJ667">
        <f>DF667</f>
        <v>1.4</v>
      </c>
      <c r="DK667">
        <v>0</v>
      </c>
      <c r="DL667" t="s">
        <v>3</v>
      </c>
      <c r="DM667">
        <v>0</v>
      </c>
      <c r="DN667" t="s">
        <v>3</v>
      </c>
      <c r="DO667">
        <v>0</v>
      </c>
    </row>
    <row r="668" spans="1:119" x14ac:dyDescent="0.25">
      <c r="A668">
        <f>ROW(Source!A1291)</f>
        <v>1291</v>
      </c>
      <c r="B668">
        <v>54971259</v>
      </c>
      <c r="C668">
        <v>55891565</v>
      </c>
      <c r="D668">
        <v>55472546</v>
      </c>
      <c r="E668">
        <v>1</v>
      </c>
      <c r="F668">
        <v>1</v>
      </c>
      <c r="G668">
        <v>1081</v>
      </c>
      <c r="H668">
        <v>3</v>
      </c>
      <c r="I668" t="s">
        <v>931</v>
      </c>
      <c r="J668" t="s">
        <v>933</v>
      </c>
      <c r="K668" t="s">
        <v>932</v>
      </c>
      <c r="L668">
        <v>1301</v>
      </c>
      <c r="N668">
        <v>1003</v>
      </c>
      <c r="O668" t="s">
        <v>769</v>
      </c>
      <c r="P668" t="s">
        <v>769</v>
      </c>
      <c r="Q668">
        <v>1</v>
      </c>
      <c r="W668">
        <v>0</v>
      </c>
      <c r="X668">
        <v>-1899352111</v>
      </c>
      <c r="Y668">
        <f>AT668</f>
        <v>102</v>
      </c>
      <c r="AA668">
        <v>5.78</v>
      </c>
      <c r="AB668">
        <v>0</v>
      </c>
      <c r="AC668">
        <v>0</v>
      </c>
      <c r="AD668">
        <v>0</v>
      </c>
      <c r="AE668">
        <v>5.78</v>
      </c>
      <c r="AF668">
        <v>0</v>
      </c>
      <c r="AG668">
        <v>0</v>
      </c>
      <c r="AH668">
        <v>0</v>
      </c>
      <c r="AI668">
        <v>1</v>
      </c>
      <c r="AJ668">
        <v>1</v>
      </c>
      <c r="AK668">
        <v>1</v>
      </c>
      <c r="AL668">
        <v>1</v>
      </c>
      <c r="AM668">
        <v>0</v>
      </c>
      <c r="AN668">
        <v>0</v>
      </c>
      <c r="AO668">
        <v>0</v>
      </c>
      <c r="AP668">
        <v>1</v>
      </c>
      <c r="AQ668">
        <v>0</v>
      </c>
      <c r="AR668">
        <v>0</v>
      </c>
      <c r="AS668" t="s">
        <v>3</v>
      </c>
      <c r="AT668">
        <v>102</v>
      </c>
      <c r="AU668" t="s">
        <v>3</v>
      </c>
      <c r="AV668">
        <v>0</v>
      </c>
      <c r="AW668">
        <v>1</v>
      </c>
      <c r="AX668">
        <v>-1</v>
      </c>
      <c r="AY668">
        <v>0</v>
      </c>
      <c r="AZ668">
        <v>0</v>
      </c>
      <c r="BA668" t="s">
        <v>3</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CV668">
        <v>0</v>
      </c>
      <c r="CW668">
        <v>0</v>
      </c>
      <c r="CX668">
        <f>ROUND(Y668*Source!I1291,9)</f>
        <v>6.12</v>
      </c>
      <c r="CY668">
        <f>AA668</f>
        <v>5.78</v>
      </c>
      <c r="CZ668">
        <f>AE668</f>
        <v>5.78</v>
      </c>
      <c r="DA668">
        <f>AI668</f>
        <v>1</v>
      </c>
      <c r="DB668">
        <f>ROUND(ROUND(AT668*CZ668,2),6)</f>
        <v>589.55999999999995</v>
      </c>
      <c r="DC668">
        <f>ROUND(ROUND(AT668*AG668,2),6)</f>
        <v>0</v>
      </c>
      <c r="DD668" t="s">
        <v>3</v>
      </c>
      <c r="DE668" t="s">
        <v>3</v>
      </c>
      <c r="DF668">
        <f t="shared" si="371"/>
        <v>35.369999999999997</v>
      </c>
      <c r="DG668">
        <f t="shared" si="369"/>
        <v>0</v>
      </c>
      <c r="DH668">
        <f t="shared" si="361"/>
        <v>0</v>
      </c>
      <c r="DI668">
        <f t="shared" si="353"/>
        <v>0</v>
      </c>
      <c r="DJ668">
        <f>DF668</f>
        <v>35.369999999999997</v>
      </c>
      <c r="DK668">
        <v>0</v>
      </c>
      <c r="DL668" t="s">
        <v>3</v>
      </c>
      <c r="DM668">
        <v>0</v>
      </c>
      <c r="DN668" t="s">
        <v>3</v>
      </c>
      <c r="DO668">
        <v>0</v>
      </c>
    </row>
    <row r="669" spans="1:119" x14ac:dyDescent="0.25">
      <c r="A669">
        <f>ROW(Source!A1291)</f>
        <v>1291</v>
      </c>
      <c r="B669">
        <v>54971259</v>
      </c>
      <c r="C669">
        <v>55891565</v>
      </c>
      <c r="D669">
        <v>55472567</v>
      </c>
      <c r="E669">
        <v>1</v>
      </c>
      <c r="F669">
        <v>1</v>
      </c>
      <c r="G669">
        <v>1081</v>
      </c>
      <c r="H669">
        <v>3</v>
      </c>
      <c r="I669" t="s">
        <v>1786</v>
      </c>
      <c r="J669" t="s">
        <v>1787</v>
      </c>
      <c r="K669" t="s">
        <v>1788</v>
      </c>
      <c r="L669">
        <v>1346</v>
      </c>
      <c r="N669">
        <v>1009</v>
      </c>
      <c r="O669" t="s">
        <v>222</v>
      </c>
      <c r="P669" t="s">
        <v>222</v>
      </c>
      <c r="Q669">
        <v>1</v>
      </c>
      <c r="W669">
        <v>0</v>
      </c>
      <c r="X669">
        <v>1368825304</v>
      </c>
      <c r="Y669">
        <f>((AT669*1)*1)</f>
        <v>1.5</v>
      </c>
      <c r="AA669">
        <v>33.72</v>
      </c>
      <c r="AB669">
        <v>0</v>
      </c>
      <c r="AC669">
        <v>0</v>
      </c>
      <c r="AD669">
        <v>0</v>
      </c>
      <c r="AE669">
        <v>33.72</v>
      </c>
      <c r="AF669">
        <v>0</v>
      </c>
      <c r="AG669">
        <v>0</v>
      </c>
      <c r="AH669">
        <v>0</v>
      </c>
      <c r="AI669">
        <v>1</v>
      </c>
      <c r="AJ669">
        <v>1</v>
      </c>
      <c r="AK669">
        <v>1</v>
      </c>
      <c r="AL669">
        <v>1</v>
      </c>
      <c r="AM669">
        <v>-2</v>
      </c>
      <c r="AN669">
        <v>0</v>
      </c>
      <c r="AO669">
        <v>1</v>
      </c>
      <c r="AP669">
        <v>1</v>
      </c>
      <c r="AQ669">
        <v>0</v>
      </c>
      <c r="AR669">
        <v>0</v>
      </c>
      <c r="AS669" t="s">
        <v>3</v>
      </c>
      <c r="AT669">
        <v>1.5</v>
      </c>
      <c r="AU669" t="s">
        <v>957</v>
      </c>
      <c r="AV669">
        <v>0</v>
      </c>
      <c r="AW669">
        <v>2</v>
      </c>
      <c r="AX669">
        <v>55891571</v>
      </c>
      <c r="AY669">
        <v>1</v>
      </c>
      <c r="AZ669">
        <v>0</v>
      </c>
      <c r="BA669">
        <v>788</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CV669">
        <v>0</v>
      </c>
      <c r="CW669">
        <v>0</v>
      </c>
      <c r="CX669">
        <f>ROUND(Y669*Source!I1291,9)</f>
        <v>0.09</v>
      </c>
      <c r="CY669">
        <f>AA669</f>
        <v>33.72</v>
      </c>
      <c r="CZ669">
        <f>AE669</f>
        <v>33.72</v>
      </c>
      <c r="DA669">
        <f>AI669</f>
        <v>1</v>
      </c>
      <c r="DB669">
        <f>ROUND(((ROUND(AT669*CZ669,2)*1)*1),6)</f>
        <v>50.58</v>
      </c>
      <c r="DC669">
        <f>ROUND(((ROUND(AT669*AG669,2)*1)*1),6)</f>
        <v>0</v>
      </c>
      <c r="DD669" t="s">
        <v>3</v>
      </c>
      <c r="DE669" t="s">
        <v>3</v>
      </c>
      <c r="DF669">
        <f t="shared" si="371"/>
        <v>3.03</v>
      </c>
      <c r="DG669">
        <f t="shared" si="369"/>
        <v>0</v>
      </c>
      <c r="DH669">
        <f t="shared" si="361"/>
        <v>0</v>
      </c>
      <c r="DI669">
        <f t="shared" si="353"/>
        <v>0</v>
      </c>
      <c r="DJ669">
        <f>DF669</f>
        <v>3.03</v>
      </c>
      <c r="DK669">
        <v>0</v>
      </c>
      <c r="DL669" t="s">
        <v>3</v>
      </c>
      <c r="DM669">
        <v>0</v>
      </c>
      <c r="DN669" t="s">
        <v>3</v>
      </c>
      <c r="DO669">
        <v>0</v>
      </c>
    </row>
    <row r="670" spans="1:119" x14ac:dyDescent="0.25">
      <c r="A670">
        <f>ROW(Source!A1292)</f>
        <v>1292</v>
      </c>
      <c r="B670">
        <v>55890823</v>
      </c>
      <c r="C670">
        <v>55891565</v>
      </c>
      <c r="D670">
        <v>55424304</v>
      </c>
      <c r="E670">
        <v>1081</v>
      </c>
      <c r="F670">
        <v>1</v>
      </c>
      <c r="G670">
        <v>1081</v>
      </c>
      <c r="H670">
        <v>1</v>
      </c>
      <c r="I670" t="s">
        <v>1552</v>
      </c>
      <c r="J670" t="s">
        <v>3</v>
      </c>
      <c r="K670" t="s">
        <v>1553</v>
      </c>
      <c r="L670">
        <v>1191</v>
      </c>
      <c r="N670">
        <v>1013</v>
      </c>
      <c r="O670" t="s">
        <v>1554</v>
      </c>
      <c r="P670" t="s">
        <v>1554</v>
      </c>
      <c r="Q670">
        <v>1</v>
      </c>
      <c r="W670">
        <v>0</v>
      </c>
      <c r="X670">
        <v>476480486</v>
      </c>
      <c r="Y670">
        <f>((AT670*1.2)*1.15)</f>
        <v>80.591999999999999</v>
      </c>
      <c r="AA670">
        <v>0</v>
      </c>
      <c r="AB670">
        <v>0</v>
      </c>
      <c r="AC670">
        <v>0</v>
      </c>
      <c r="AD670">
        <v>0</v>
      </c>
      <c r="AE670">
        <v>0</v>
      </c>
      <c r="AF670">
        <v>0</v>
      </c>
      <c r="AG670">
        <v>0</v>
      </c>
      <c r="AH670">
        <v>0</v>
      </c>
      <c r="AI670">
        <v>1</v>
      </c>
      <c r="AJ670">
        <v>1</v>
      </c>
      <c r="AK670">
        <v>1</v>
      </c>
      <c r="AL670">
        <v>1</v>
      </c>
      <c r="AM670">
        <v>5</v>
      </c>
      <c r="AN670">
        <v>0</v>
      </c>
      <c r="AO670">
        <v>1</v>
      </c>
      <c r="AP670">
        <v>1</v>
      </c>
      <c r="AQ670">
        <v>0</v>
      </c>
      <c r="AR670">
        <v>0</v>
      </c>
      <c r="AS670" t="s">
        <v>3</v>
      </c>
      <c r="AT670">
        <v>58.4</v>
      </c>
      <c r="AU670" t="s">
        <v>959</v>
      </c>
      <c r="AV670">
        <v>1</v>
      </c>
      <c r="AW670">
        <v>2</v>
      </c>
      <c r="AX670">
        <v>55891566</v>
      </c>
      <c r="AY670">
        <v>1</v>
      </c>
      <c r="AZ670">
        <v>0</v>
      </c>
      <c r="BA670">
        <v>792</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CU670">
        <f>ROUND(AT670*Source!I1292*AH670*AL670,2)</f>
        <v>0</v>
      </c>
      <c r="CV670">
        <f>ROUND(Y670*Source!I1292,9)</f>
        <v>4.8355199999999998</v>
      </c>
      <c r="CW670">
        <v>0</v>
      </c>
      <c r="CX670">
        <f>ROUND(Y670*Source!I1292,9)</f>
        <v>4.8355199999999998</v>
      </c>
      <c r="CY670">
        <f>AD670</f>
        <v>0</v>
      </c>
      <c r="CZ670">
        <f>AH670</f>
        <v>0</v>
      </c>
      <c r="DA670">
        <f>AL670</f>
        <v>1</v>
      </c>
      <c r="DB670">
        <f>ROUND(((ROUND(AT670*CZ670,2)*1.2)*1.15),6)</f>
        <v>0</v>
      </c>
      <c r="DC670">
        <f>ROUND(((ROUND(AT670*AG670,2)*1.2)*1.15),6)</f>
        <v>0</v>
      </c>
      <c r="DD670" t="s">
        <v>3</v>
      </c>
      <c r="DE670" t="s">
        <v>3</v>
      </c>
      <c r="DF670">
        <f t="shared" si="371"/>
        <v>0</v>
      </c>
      <c r="DG670">
        <f t="shared" si="369"/>
        <v>0</v>
      </c>
      <c r="DH670">
        <f t="shared" si="361"/>
        <v>0</v>
      </c>
      <c r="DI670">
        <f t="shared" si="353"/>
        <v>0</v>
      </c>
      <c r="DJ670">
        <f>DI670</f>
        <v>0</v>
      </c>
      <c r="DK670">
        <v>0</v>
      </c>
      <c r="DL670" t="s">
        <v>3</v>
      </c>
      <c r="DM670">
        <v>0</v>
      </c>
      <c r="DN670" t="s">
        <v>3</v>
      </c>
      <c r="DO670">
        <v>0</v>
      </c>
    </row>
    <row r="671" spans="1:119" x14ac:dyDescent="0.25">
      <c r="A671">
        <f>ROW(Source!A1292)</f>
        <v>1292</v>
      </c>
      <c r="B671">
        <v>55890823</v>
      </c>
      <c r="C671">
        <v>55891565</v>
      </c>
      <c r="D671">
        <v>55490209</v>
      </c>
      <c r="E671">
        <v>1</v>
      </c>
      <c r="F671">
        <v>1</v>
      </c>
      <c r="G671">
        <v>1081</v>
      </c>
      <c r="H671">
        <v>2</v>
      </c>
      <c r="I671" t="s">
        <v>1555</v>
      </c>
      <c r="J671" t="s">
        <v>1556</v>
      </c>
      <c r="K671" t="s">
        <v>1557</v>
      </c>
      <c r="L671">
        <v>1368</v>
      </c>
      <c r="N671">
        <v>1011</v>
      </c>
      <c r="O671" t="s">
        <v>1558</v>
      </c>
      <c r="P671" t="s">
        <v>1558</v>
      </c>
      <c r="Q671">
        <v>1</v>
      </c>
      <c r="W671">
        <v>0</v>
      </c>
      <c r="X671">
        <v>874612079</v>
      </c>
      <c r="Y671">
        <f>((AT671*1.2)*1.25)</f>
        <v>0.15</v>
      </c>
      <c r="AA671">
        <v>0</v>
      </c>
      <c r="AB671">
        <v>1513.56</v>
      </c>
      <c r="AC671">
        <v>758.78</v>
      </c>
      <c r="AD671">
        <v>0</v>
      </c>
      <c r="AE671">
        <v>0</v>
      </c>
      <c r="AF671">
        <v>83.1</v>
      </c>
      <c r="AG671">
        <v>12.62</v>
      </c>
      <c r="AH671">
        <v>0</v>
      </c>
      <c r="AI671">
        <v>1</v>
      </c>
      <c r="AJ671">
        <v>17.07</v>
      </c>
      <c r="AK671">
        <v>56.35</v>
      </c>
      <c r="AL671">
        <v>1</v>
      </c>
      <c r="AM671">
        <v>2</v>
      </c>
      <c r="AN671">
        <v>0</v>
      </c>
      <c r="AO671">
        <v>1</v>
      </c>
      <c r="AP671">
        <v>1</v>
      </c>
      <c r="AQ671">
        <v>0</v>
      </c>
      <c r="AR671">
        <v>0</v>
      </c>
      <c r="AS671" t="s">
        <v>3</v>
      </c>
      <c r="AT671">
        <v>0.1</v>
      </c>
      <c r="AU671" t="s">
        <v>958</v>
      </c>
      <c r="AV671">
        <v>0</v>
      </c>
      <c r="AW671">
        <v>2</v>
      </c>
      <c r="AX671">
        <v>55891567</v>
      </c>
      <c r="AY671">
        <v>1</v>
      </c>
      <c r="AZ671">
        <v>0</v>
      </c>
      <c r="BA671">
        <v>793</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CV671">
        <v>0</v>
      </c>
      <c r="CW671">
        <f>ROUND(Y671*Source!I1292*DO671,9)</f>
        <v>0.11358</v>
      </c>
      <c r="CX671">
        <f>ROUND(Y671*Source!I1292,9)</f>
        <v>8.9999999999999993E-3</v>
      </c>
      <c r="CY671">
        <f>AB671</f>
        <v>1513.56</v>
      </c>
      <c r="CZ671">
        <f>AF671</f>
        <v>83.1</v>
      </c>
      <c r="DA671">
        <f>AJ671</f>
        <v>17.07</v>
      </c>
      <c r="DB671">
        <f>ROUND(((ROUND(AT671*CZ671,2)*1.2)*1.25),6)</f>
        <v>12.465</v>
      </c>
      <c r="DC671">
        <f>ROUND(((ROUND(AT671*AG671,2)*1.2)*1.25),6)</f>
        <v>1.89</v>
      </c>
      <c r="DD671" t="s">
        <v>3</v>
      </c>
      <c r="DE671" t="s">
        <v>3</v>
      </c>
      <c r="DF671">
        <f t="shared" si="371"/>
        <v>0</v>
      </c>
      <c r="DG671">
        <f>ROUND(ROUND(AF671*AJ671,2)*CX671,2)</f>
        <v>12.77</v>
      </c>
      <c r="DH671">
        <f>ROUND(ROUND(AG671*AK671,2)*CX671,2)</f>
        <v>6.4</v>
      </c>
      <c r="DI671">
        <f t="shared" si="353"/>
        <v>0</v>
      </c>
      <c r="DJ671">
        <f>DG671</f>
        <v>12.77</v>
      </c>
      <c r="DK671">
        <v>0</v>
      </c>
      <c r="DL671" t="s">
        <v>1559</v>
      </c>
      <c r="DM671">
        <v>0</v>
      </c>
      <c r="DN671" t="s">
        <v>1554</v>
      </c>
      <c r="DO671">
        <v>12.62</v>
      </c>
    </row>
    <row r="672" spans="1:119" x14ac:dyDescent="0.25">
      <c r="A672">
        <f>ROW(Source!A1292)</f>
        <v>1292</v>
      </c>
      <c r="B672">
        <v>55890823</v>
      </c>
      <c r="C672">
        <v>55891565</v>
      </c>
      <c r="D672">
        <v>55489443</v>
      </c>
      <c r="E672">
        <v>1</v>
      </c>
      <c r="F672">
        <v>1</v>
      </c>
      <c r="G672">
        <v>1081</v>
      </c>
      <c r="H672">
        <v>2</v>
      </c>
      <c r="I672" t="s">
        <v>1780</v>
      </c>
      <c r="J672" t="s">
        <v>1781</v>
      </c>
      <c r="K672" t="s">
        <v>1782</v>
      </c>
      <c r="L672">
        <v>1368</v>
      </c>
      <c r="N672">
        <v>1011</v>
      </c>
      <c r="O672" t="s">
        <v>1558</v>
      </c>
      <c r="P672" t="s">
        <v>1558</v>
      </c>
      <c r="Q672">
        <v>1</v>
      </c>
      <c r="W672">
        <v>0</v>
      </c>
      <c r="X672">
        <v>-44940208</v>
      </c>
      <c r="Y672">
        <f>((AT672*1.2)*1.25)</f>
        <v>1.4999999999999999E-2</v>
      </c>
      <c r="AA672">
        <v>0</v>
      </c>
      <c r="AB672">
        <v>2758.65</v>
      </c>
      <c r="AC672">
        <v>1017.92</v>
      </c>
      <c r="AD672">
        <v>0</v>
      </c>
      <c r="AE672">
        <v>0</v>
      </c>
      <c r="AF672">
        <v>179.17</v>
      </c>
      <c r="AG672">
        <v>16.93</v>
      </c>
      <c r="AH672">
        <v>0</v>
      </c>
      <c r="AI672">
        <v>1</v>
      </c>
      <c r="AJ672">
        <v>14.43</v>
      </c>
      <c r="AK672">
        <v>56.35</v>
      </c>
      <c r="AL672">
        <v>1</v>
      </c>
      <c r="AM672">
        <v>2</v>
      </c>
      <c r="AN672">
        <v>0</v>
      </c>
      <c r="AO672">
        <v>1</v>
      </c>
      <c r="AP672">
        <v>1</v>
      </c>
      <c r="AQ672">
        <v>0</v>
      </c>
      <c r="AR672">
        <v>0</v>
      </c>
      <c r="AS672" t="s">
        <v>3</v>
      </c>
      <c r="AT672">
        <v>0.01</v>
      </c>
      <c r="AU672" t="s">
        <v>958</v>
      </c>
      <c r="AV672">
        <v>0</v>
      </c>
      <c r="AW672">
        <v>2</v>
      </c>
      <c r="AX672">
        <v>55891568</v>
      </c>
      <c r="AY672">
        <v>1</v>
      </c>
      <c r="AZ672">
        <v>0</v>
      </c>
      <c r="BA672">
        <v>794</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CV672">
        <v>0</v>
      </c>
      <c r="CW672">
        <f>ROUND(Y672*Source!I1292*DO672,9)</f>
        <v>1.5237000000000001E-2</v>
      </c>
      <c r="CX672">
        <f>ROUND(Y672*Source!I1292,9)</f>
        <v>8.9999999999999998E-4</v>
      </c>
      <c r="CY672">
        <f>AB672</f>
        <v>2758.65</v>
      </c>
      <c r="CZ672">
        <f>AF672</f>
        <v>179.17</v>
      </c>
      <c r="DA672">
        <f>AJ672</f>
        <v>14.43</v>
      </c>
      <c r="DB672">
        <f>ROUND(((ROUND(AT672*CZ672,2)*1.2)*1.25),6)</f>
        <v>2.6850000000000001</v>
      </c>
      <c r="DC672">
        <f>ROUND(((ROUND(AT672*AG672,2)*1.2)*1.25),6)</f>
        <v>0.255</v>
      </c>
      <c r="DD672" t="s">
        <v>3</v>
      </c>
      <c r="DE672" t="s">
        <v>3</v>
      </c>
      <c r="DF672">
        <f t="shared" si="371"/>
        <v>0</v>
      </c>
      <c r="DG672">
        <f>ROUND(ROUND(AF672*AJ672,2)*CX672,2)</f>
        <v>2.33</v>
      </c>
      <c r="DH672">
        <f>ROUND(ROUND(AG672*AK672,2)*CX672,2)</f>
        <v>0.86</v>
      </c>
      <c r="DI672">
        <f t="shared" si="353"/>
        <v>0</v>
      </c>
      <c r="DJ672">
        <f>DG672</f>
        <v>2.33</v>
      </c>
      <c r="DK672">
        <v>0</v>
      </c>
      <c r="DL672" t="s">
        <v>1559</v>
      </c>
      <c r="DM672">
        <v>0</v>
      </c>
      <c r="DN672" t="s">
        <v>1554</v>
      </c>
      <c r="DO672">
        <v>16.93</v>
      </c>
    </row>
    <row r="673" spans="1:119" x14ac:dyDescent="0.25">
      <c r="A673">
        <f>ROW(Source!A1292)</f>
        <v>1292</v>
      </c>
      <c r="B673">
        <v>55890823</v>
      </c>
      <c r="C673">
        <v>55891565</v>
      </c>
      <c r="D673">
        <v>55459237</v>
      </c>
      <c r="E673">
        <v>1</v>
      </c>
      <c r="F673">
        <v>1</v>
      </c>
      <c r="G673">
        <v>1081</v>
      </c>
      <c r="H673">
        <v>3</v>
      </c>
      <c r="I673" t="s">
        <v>1604</v>
      </c>
      <c r="J673" t="s">
        <v>1605</v>
      </c>
      <c r="K673" t="s">
        <v>1606</v>
      </c>
      <c r="L673">
        <v>1339</v>
      </c>
      <c r="N673">
        <v>1007</v>
      </c>
      <c r="O673" t="s">
        <v>1462</v>
      </c>
      <c r="P673" t="s">
        <v>1462</v>
      </c>
      <c r="Q673">
        <v>1</v>
      </c>
      <c r="W673">
        <v>0</v>
      </c>
      <c r="X673">
        <v>-1622585150</v>
      </c>
      <c r="Y673">
        <f>((AT673*1)*1)</f>
        <v>1.6</v>
      </c>
      <c r="AA673">
        <v>54.79</v>
      </c>
      <c r="AB673">
        <v>0</v>
      </c>
      <c r="AC673">
        <v>0</v>
      </c>
      <c r="AD673">
        <v>0</v>
      </c>
      <c r="AE673">
        <v>7.07</v>
      </c>
      <c r="AF673">
        <v>0</v>
      </c>
      <c r="AG673">
        <v>0</v>
      </c>
      <c r="AH673">
        <v>0</v>
      </c>
      <c r="AI673">
        <v>7.75</v>
      </c>
      <c r="AJ673">
        <v>1</v>
      </c>
      <c r="AK673">
        <v>1</v>
      </c>
      <c r="AL673">
        <v>1</v>
      </c>
      <c r="AM673">
        <v>2</v>
      </c>
      <c r="AN673">
        <v>0</v>
      </c>
      <c r="AO673">
        <v>1</v>
      </c>
      <c r="AP673">
        <v>1</v>
      </c>
      <c r="AQ673">
        <v>0</v>
      </c>
      <c r="AR673">
        <v>0</v>
      </c>
      <c r="AS673" t="s">
        <v>3</v>
      </c>
      <c r="AT673">
        <v>1.6</v>
      </c>
      <c r="AU673" t="s">
        <v>957</v>
      </c>
      <c r="AV673">
        <v>0</v>
      </c>
      <c r="AW673">
        <v>2</v>
      </c>
      <c r="AX673">
        <v>55891569</v>
      </c>
      <c r="AY673">
        <v>1</v>
      </c>
      <c r="AZ673">
        <v>0</v>
      </c>
      <c r="BA673">
        <v>795</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CV673">
        <v>0</v>
      </c>
      <c r="CW673">
        <v>0</v>
      </c>
      <c r="CX673">
        <f>ROUND(Y673*Source!I1292,9)</f>
        <v>9.6000000000000002E-2</v>
      </c>
      <c r="CY673">
        <f>AA673</f>
        <v>54.79</v>
      </c>
      <c r="CZ673">
        <f>AE673</f>
        <v>7.07</v>
      </c>
      <c r="DA673">
        <f>AI673</f>
        <v>7.75</v>
      </c>
      <c r="DB673">
        <f>ROUND(((ROUND(AT673*CZ673,2)*1)*1),6)</f>
        <v>11.31</v>
      </c>
      <c r="DC673">
        <f>ROUND(((ROUND(AT673*AG673,2)*1)*1),6)</f>
        <v>0</v>
      </c>
      <c r="DD673" t="s">
        <v>3</v>
      </c>
      <c r="DE673" t="s">
        <v>3</v>
      </c>
      <c r="DF673">
        <f>ROUND(ROUND(AE673*AI673,2)*CX673,2)</f>
        <v>5.26</v>
      </c>
      <c r="DG673">
        <f t="shared" ref="DG673:DG682" si="372">ROUND(ROUND(AF673,2)*CX673,2)</f>
        <v>0</v>
      </c>
      <c r="DH673">
        <f t="shared" ref="DH673:DH682" si="373">ROUND(ROUND(AG673,2)*CX673,2)</f>
        <v>0</v>
      </c>
      <c r="DI673">
        <f t="shared" si="353"/>
        <v>0</v>
      </c>
      <c r="DJ673">
        <f>DF673</f>
        <v>5.26</v>
      </c>
      <c r="DK673">
        <v>0</v>
      </c>
      <c r="DL673" t="s">
        <v>3</v>
      </c>
      <c r="DM673">
        <v>0</v>
      </c>
      <c r="DN673" t="s">
        <v>3</v>
      </c>
      <c r="DO673">
        <v>0</v>
      </c>
    </row>
    <row r="674" spans="1:119" x14ac:dyDescent="0.25">
      <c r="A674">
        <f>ROW(Source!A1292)</f>
        <v>1292</v>
      </c>
      <c r="B674">
        <v>55890823</v>
      </c>
      <c r="C674">
        <v>55891565</v>
      </c>
      <c r="D674">
        <v>55466082</v>
      </c>
      <c r="E674">
        <v>1</v>
      </c>
      <c r="F674">
        <v>1</v>
      </c>
      <c r="G674">
        <v>1081</v>
      </c>
      <c r="H674">
        <v>3</v>
      </c>
      <c r="I674" t="s">
        <v>1783</v>
      </c>
      <c r="J674" t="s">
        <v>1784</v>
      </c>
      <c r="K674" t="s">
        <v>1785</v>
      </c>
      <c r="L674">
        <v>1346</v>
      </c>
      <c r="N674">
        <v>1009</v>
      </c>
      <c r="O674" t="s">
        <v>222</v>
      </c>
      <c r="P674" t="s">
        <v>222</v>
      </c>
      <c r="Q674">
        <v>1</v>
      </c>
      <c r="W674">
        <v>0</v>
      </c>
      <c r="X674">
        <v>53528542</v>
      </c>
      <c r="Y674">
        <f>((AT674*1)*1)</f>
        <v>1.2</v>
      </c>
      <c r="AA674">
        <v>92.3</v>
      </c>
      <c r="AB674">
        <v>0</v>
      </c>
      <c r="AC674">
        <v>0</v>
      </c>
      <c r="AD674">
        <v>0</v>
      </c>
      <c r="AE674">
        <v>19.39</v>
      </c>
      <c r="AF674">
        <v>0</v>
      </c>
      <c r="AG674">
        <v>0</v>
      </c>
      <c r="AH674">
        <v>0</v>
      </c>
      <c r="AI674">
        <v>4.76</v>
      </c>
      <c r="AJ674">
        <v>1</v>
      </c>
      <c r="AK674">
        <v>1</v>
      </c>
      <c r="AL674">
        <v>1</v>
      </c>
      <c r="AM674">
        <v>2</v>
      </c>
      <c r="AN674">
        <v>0</v>
      </c>
      <c r="AO674">
        <v>1</v>
      </c>
      <c r="AP674">
        <v>1</v>
      </c>
      <c r="AQ674">
        <v>0</v>
      </c>
      <c r="AR674">
        <v>0</v>
      </c>
      <c r="AS674" t="s">
        <v>3</v>
      </c>
      <c r="AT674">
        <v>1.2</v>
      </c>
      <c r="AU674" t="s">
        <v>957</v>
      </c>
      <c r="AV674">
        <v>0</v>
      </c>
      <c r="AW674">
        <v>2</v>
      </c>
      <c r="AX674">
        <v>55891570</v>
      </c>
      <c r="AY674">
        <v>1</v>
      </c>
      <c r="AZ674">
        <v>0</v>
      </c>
      <c r="BA674">
        <v>796</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CV674">
        <v>0</v>
      </c>
      <c r="CW674">
        <v>0</v>
      </c>
      <c r="CX674">
        <f>ROUND(Y674*Source!I1292,9)</f>
        <v>7.1999999999999995E-2</v>
      </c>
      <c r="CY674">
        <f>AA674</f>
        <v>92.3</v>
      </c>
      <c r="CZ674">
        <f>AE674</f>
        <v>19.39</v>
      </c>
      <c r="DA674">
        <f>AI674</f>
        <v>4.76</v>
      </c>
      <c r="DB674">
        <f>ROUND(((ROUND(AT674*CZ674,2)*1)*1),6)</f>
        <v>23.27</v>
      </c>
      <c r="DC674">
        <f>ROUND(((ROUND(AT674*AG674,2)*1)*1),6)</f>
        <v>0</v>
      </c>
      <c r="DD674" t="s">
        <v>3</v>
      </c>
      <c r="DE674" t="s">
        <v>3</v>
      </c>
      <c r="DF674">
        <f>ROUND(ROUND(AE674*AI674,2)*CX674,2)</f>
        <v>6.65</v>
      </c>
      <c r="DG674">
        <f t="shared" si="372"/>
        <v>0</v>
      </c>
      <c r="DH674">
        <f t="shared" si="373"/>
        <v>0</v>
      </c>
      <c r="DI674">
        <f t="shared" si="353"/>
        <v>0</v>
      </c>
      <c r="DJ674">
        <f>DF674</f>
        <v>6.65</v>
      </c>
      <c r="DK674">
        <v>0</v>
      </c>
      <c r="DL674" t="s">
        <v>3</v>
      </c>
      <c r="DM674">
        <v>0</v>
      </c>
      <c r="DN674" t="s">
        <v>3</v>
      </c>
      <c r="DO674">
        <v>0</v>
      </c>
    </row>
    <row r="675" spans="1:119" x14ac:dyDescent="0.25">
      <c r="A675">
        <f>ROW(Source!A1292)</f>
        <v>1292</v>
      </c>
      <c r="B675">
        <v>55890823</v>
      </c>
      <c r="C675">
        <v>55891565</v>
      </c>
      <c r="D675">
        <v>55472546</v>
      </c>
      <c r="E675">
        <v>1</v>
      </c>
      <c r="F675">
        <v>1</v>
      </c>
      <c r="G675">
        <v>1081</v>
      </c>
      <c r="H675">
        <v>3</v>
      </c>
      <c r="I675" t="s">
        <v>931</v>
      </c>
      <c r="J675" t="s">
        <v>933</v>
      </c>
      <c r="K675" t="s">
        <v>932</v>
      </c>
      <c r="L675">
        <v>1301</v>
      </c>
      <c r="N675">
        <v>1003</v>
      </c>
      <c r="O675" t="s">
        <v>769</v>
      </c>
      <c r="P675" t="s">
        <v>769</v>
      </c>
      <c r="Q675">
        <v>1</v>
      </c>
      <c r="W675">
        <v>0</v>
      </c>
      <c r="X675">
        <v>-1899352111</v>
      </c>
      <c r="Y675">
        <f>AT675</f>
        <v>102</v>
      </c>
      <c r="AA675">
        <v>35.49</v>
      </c>
      <c r="AB675">
        <v>0</v>
      </c>
      <c r="AC675">
        <v>0</v>
      </c>
      <c r="AD675">
        <v>0</v>
      </c>
      <c r="AE675">
        <v>5.78</v>
      </c>
      <c r="AF675">
        <v>0</v>
      </c>
      <c r="AG675">
        <v>0</v>
      </c>
      <c r="AH675">
        <v>0</v>
      </c>
      <c r="AI675">
        <v>6.14</v>
      </c>
      <c r="AJ675">
        <v>1</v>
      </c>
      <c r="AK675">
        <v>1</v>
      </c>
      <c r="AL675">
        <v>1</v>
      </c>
      <c r="AM675">
        <v>0</v>
      </c>
      <c r="AN675">
        <v>0</v>
      </c>
      <c r="AO675">
        <v>0</v>
      </c>
      <c r="AP675">
        <v>1</v>
      </c>
      <c r="AQ675">
        <v>0</v>
      </c>
      <c r="AR675">
        <v>0</v>
      </c>
      <c r="AS675" t="s">
        <v>3</v>
      </c>
      <c r="AT675">
        <v>102</v>
      </c>
      <c r="AU675" t="s">
        <v>3</v>
      </c>
      <c r="AV675">
        <v>0</v>
      </c>
      <c r="AW675">
        <v>1</v>
      </c>
      <c r="AX675">
        <v>-1</v>
      </c>
      <c r="AY675">
        <v>0</v>
      </c>
      <c r="AZ675">
        <v>0</v>
      </c>
      <c r="BA675" t="s">
        <v>3</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CV675">
        <v>0</v>
      </c>
      <c r="CW675">
        <v>0</v>
      </c>
      <c r="CX675">
        <f>ROUND(Y675*Source!I1292,9)</f>
        <v>6.12</v>
      </c>
      <c r="CY675">
        <f>AA675</f>
        <v>35.49</v>
      </c>
      <c r="CZ675">
        <f>AE675</f>
        <v>5.78</v>
      </c>
      <c r="DA675">
        <f>AI675</f>
        <v>6.14</v>
      </c>
      <c r="DB675">
        <f>ROUND(ROUND(AT675*CZ675,2),6)</f>
        <v>589.55999999999995</v>
      </c>
      <c r="DC675">
        <f>ROUND(ROUND(AT675*AG675,2),6)</f>
        <v>0</v>
      </c>
      <c r="DD675" t="s">
        <v>3</v>
      </c>
      <c r="DE675" t="s">
        <v>3</v>
      </c>
      <c r="DF675">
        <f>ROUND(ROUND(AE675*AI675,2)*CX675,2)</f>
        <v>217.2</v>
      </c>
      <c r="DG675">
        <f t="shared" si="372"/>
        <v>0</v>
      </c>
      <c r="DH675">
        <f t="shared" si="373"/>
        <v>0</v>
      </c>
      <c r="DI675">
        <f t="shared" si="353"/>
        <v>0</v>
      </c>
      <c r="DJ675">
        <f>DF675</f>
        <v>217.2</v>
      </c>
      <c r="DK675">
        <v>0</v>
      </c>
      <c r="DL675" t="s">
        <v>3</v>
      </c>
      <c r="DM675">
        <v>0</v>
      </c>
      <c r="DN675" t="s">
        <v>3</v>
      </c>
      <c r="DO675">
        <v>0</v>
      </c>
    </row>
    <row r="676" spans="1:119" x14ac:dyDescent="0.25">
      <c r="A676">
        <f>ROW(Source!A1292)</f>
        <v>1292</v>
      </c>
      <c r="B676">
        <v>55890823</v>
      </c>
      <c r="C676">
        <v>55891565</v>
      </c>
      <c r="D676">
        <v>55472567</v>
      </c>
      <c r="E676">
        <v>1</v>
      </c>
      <c r="F676">
        <v>1</v>
      </c>
      <c r="G676">
        <v>1081</v>
      </c>
      <c r="H676">
        <v>3</v>
      </c>
      <c r="I676" t="s">
        <v>1786</v>
      </c>
      <c r="J676" t="s">
        <v>1787</v>
      </c>
      <c r="K676" t="s">
        <v>1788</v>
      </c>
      <c r="L676">
        <v>1346</v>
      </c>
      <c r="N676">
        <v>1009</v>
      </c>
      <c r="O676" t="s">
        <v>222</v>
      </c>
      <c r="P676" t="s">
        <v>222</v>
      </c>
      <c r="Q676">
        <v>1</v>
      </c>
      <c r="W676">
        <v>0</v>
      </c>
      <c r="X676">
        <v>1368825304</v>
      </c>
      <c r="Y676">
        <f>((AT676*1)*1)</f>
        <v>1.5</v>
      </c>
      <c r="AA676">
        <v>595.83000000000004</v>
      </c>
      <c r="AB676">
        <v>0</v>
      </c>
      <c r="AC676">
        <v>0</v>
      </c>
      <c r="AD676">
        <v>0</v>
      </c>
      <c r="AE676">
        <v>33.72</v>
      </c>
      <c r="AF676">
        <v>0</v>
      </c>
      <c r="AG676">
        <v>0</v>
      </c>
      <c r="AH676">
        <v>0</v>
      </c>
      <c r="AI676">
        <v>17.670000000000002</v>
      </c>
      <c r="AJ676">
        <v>1</v>
      </c>
      <c r="AK676">
        <v>1</v>
      </c>
      <c r="AL676">
        <v>1</v>
      </c>
      <c r="AM676">
        <v>2</v>
      </c>
      <c r="AN676">
        <v>0</v>
      </c>
      <c r="AO676">
        <v>1</v>
      </c>
      <c r="AP676">
        <v>1</v>
      </c>
      <c r="AQ676">
        <v>0</v>
      </c>
      <c r="AR676">
        <v>0</v>
      </c>
      <c r="AS676" t="s">
        <v>3</v>
      </c>
      <c r="AT676">
        <v>1.5</v>
      </c>
      <c r="AU676" t="s">
        <v>957</v>
      </c>
      <c r="AV676">
        <v>0</v>
      </c>
      <c r="AW676">
        <v>2</v>
      </c>
      <c r="AX676">
        <v>55891571</v>
      </c>
      <c r="AY676">
        <v>1</v>
      </c>
      <c r="AZ676">
        <v>0</v>
      </c>
      <c r="BA676">
        <v>797</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CV676">
        <v>0</v>
      </c>
      <c r="CW676">
        <v>0</v>
      </c>
      <c r="CX676">
        <f>ROUND(Y676*Source!I1292,9)</f>
        <v>0.09</v>
      </c>
      <c r="CY676">
        <f>AA676</f>
        <v>595.83000000000004</v>
      </c>
      <c r="CZ676">
        <f>AE676</f>
        <v>33.72</v>
      </c>
      <c r="DA676">
        <f>AI676</f>
        <v>17.670000000000002</v>
      </c>
      <c r="DB676">
        <f>ROUND(((ROUND(AT676*CZ676,2)*1)*1),6)</f>
        <v>50.58</v>
      </c>
      <c r="DC676">
        <f>ROUND(((ROUND(AT676*AG676,2)*1)*1),6)</f>
        <v>0</v>
      </c>
      <c r="DD676" t="s">
        <v>3</v>
      </c>
      <c r="DE676" t="s">
        <v>3</v>
      </c>
      <c r="DF676">
        <f>ROUND(ROUND(AE676*AI676,2)*CX676,2)</f>
        <v>53.62</v>
      </c>
      <c r="DG676">
        <f t="shared" si="372"/>
        <v>0</v>
      </c>
      <c r="DH676">
        <f t="shared" si="373"/>
        <v>0</v>
      </c>
      <c r="DI676">
        <f t="shared" si="353"/>
        <v>0</v>
      </c>
      <c r="DJ676">
        <f>DF676</f>
        <v>53.62</v>
      </c>
      <c r="DK676">
        <v>0</v>
      </c>
      <c r="DL676" t="s">
        <v>3</v>
      </c>
      <c r="DM676">
        <v>0</v>
      </c>
      <c r="DN676" t="s">
        <v>3</v>
      </c>
      <c r="DO676">
        <v>0</v>
      </c>
    </row>
    <row r="677" spans="1:119" x14ac:dyDescent="0.25">
      <c r="A677">
        <f>ROW(Source!A1300)</f>
        <v>1300</v>
      </c>
      <c r="B677">
        <v>54971259</v>
      </c>
      <c r="C677">
        <v>55891586</v>
      </c>
      <c r="D677">
        <v>55424304</v>
      </c>
      <c r="E677">
        <v>1081</v>
      </c>
      <c r="F677">
        <v>1</v>
      </c>
      <c r="G677">
        <v>1081</v>
      </c>
      <c r="H677">
        <v>1</v>
      </c>
      <c r="I677" t="s">
        <v>1552</v>
      </c>
      <c r="J677" t="s">
        <v>3</v>
      </c>
      <c r="K677" t="s">
        <v>1553</v>
      </c>
      <c r="L677">
        <v>1191</v>
      </c>
      <c r="N677">
        <v>1013</v>
      </c>
      <c r="O677" t="s">
        <v>1554</v>
      </c>
      <c r="P677" t="s">
        <v>1554</v>
      </c>
      <c r="Q677">
        <v>1</v>
      </c>
      <c r="W677">
        <v>0</v>
      </c>
      <c r="X677">
        <v>476480486</v>
      </c>
      <c r="Y677">
        <f>(AT677*1.2)</f>
        <v>27.684000000000001</v>
      </c>
      <c r="AA677">
        <v>0</v>
      </c>
      <c r="AB677">
        <v>0</v>
      </c>
      <c r="AC677">
        <v>0</v>
      </c>
      <c r="AD677">
        <v>0</v>
      </c>
      <c r="AE677">
        <v>0</v>
      </c>
      <c r="AF677">
        <v>0</v>
      </c>
      <c r="AG677">
        <v>0</v>
      </c>
      <c r="AH677">
        <v>0</v>
      </c>
      <c r="AI677">
        <v>1</v>
      </c>
      <c r="AJ677">
        <v>1</v>
      </c>
      <c r="AK677">
        <v>1</v>
      </c>
      <c r="AL677">
        <v>1</v>
      </c>
      <c r="AM677">
        <v>-2</v>
      </c>
      <c r="AN677">
        <v>0</v>
      </c>
      <c r="AO677">
        <v>1</v>
      </c>
      <c r="AP677">
        <v>1</v>
      </c>
      <c r="AQ677">
        <v>0</v>
      </c>
      <c r="AR677">
        <v>0</v>
      </c>
      <c r="AS677" t="s">
        <v>3</v>
      </c>
      <c r="AT677">
        <v>23.07</v>
      </c>
      <c r="AU677" t="s">
        <v>42</v>
      </c>
      <c r="AV677">
        <v>1</v>
      </c>
      <c r="AW677">
        <v>2</v>
      </c>
      <c r="AX677">
        <v>55891587</v>
      </c>
      <c r="AY677">
        <v>1</v>
      </c>
      <c r="AZ677">
        <v>0</v>
      </c>
      <c r="BA677">
        <v>801</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CU677">
        <f>ROUND(AT677*Source!I1300*AH677*AL677,2)</f>
        <v>0</v>
      </c>
      <c r="CV677">
        <f>ROUND(Y677*Source!I1300,9)</f>
        <v>0.27683999999999997</v>
      </c>
      <c r="CW677">
        <v>0</v>
      </c>
      <c r="CX677">
        <f>ROUND(Y677*Source!I1300,9)</f>
        <v>0.27683999999999997</v>
      </c>
      <c r="CY677">
        <f>AD677</f>
        <v>0</v>
      </c>
      <c r="CZ677">
        <f>AH677</f>
        <v>0</v>
      </c>
      <c r="DA677">
        <f>AL677</f>
        <v>1</v>
      </c>
      <c r="DB677">
        <f>ROUND((ROUND(AT677*CZ677,2)*1.2),6)</f>
        <v>0</v>
      </c>
      <c r="DC677">
        <f>ROUND((ROUND(AT677*AG677,2)*1.2),6)</f>
        <v>0</v>
      </c>
      <c r="DD677" t="s">
        <v>3</v>
      </c>
      <c r="DE677" t="s">
        <v>3</v>
      </c>
      <c r="DF677">
        <f t="shared" ref="DF677:DF684" si="374">ROUND(ROUND(AE677,2)*CX677,2)</f>
        <v>0</v>
      </c>
      <c r="DG677">
        <f t="shared" si="372"/>
        <v>0</v>
      </c>
      <c r="DH677">
        <f t="shared" si="373"/>
        <v>0</v>
      </c>
      <c r="DI677">
        <f t="shared" si="353"/>
        <v>0</v>
      </c>
      <c r="DJ677">
        <f>DI677</f>
        <v>0</v>
      </c>
      <c r="DK677">
        <v>0</v>
      </c>
      <c r="DL677" t="s">
        <v>3</v>
      </c>
      <c r="DM677">
        <v>0</v>
      </c>
      <c r="DN677" t="s">
        <v>3</v>
      </c>
      <c r="DO677">
        <v>0</v>
      </c>
    </row>
    <row r="678" spans="1:119" x14ac:dyDescent="0.25">
      <c r="A678">
        <f>ROW(Source!A1300)</f>
        <v>1300</v>
      </c>
      <c r="B678">
        <v>54971259</v>
      </c>
      <c r="C678">
        <v>55891586</v>
      </c>
      <c r="D678">
        <v>55490209</v>
      </c>
      <c r="E678">
        <v>1</v>
      </c>
      <c r="F678">
        <v>1</v>
      </c>
      <c r="G678">
        <v>1081</v>
      </c>
      <c r="H678">
        <v>2</v>
      </c>
      <c r="I678" t="s">
        <v>1555</v>
      </c>
      <c r="J678" t="s">
        <v>1556</v>
      </c>
      <c r="K678" t="s">
        <v>1557</v>
      </c>
      <c r="L678">
        <v>1368</v>
      </c>
      <c r="N678">
        <v>1011</v>
      </c>
      <c r="O678" t="s">
        <v>1558</v>
      </c>
      <c r="P678" t="s">
        <v>1558</v>
      </c>
      <c r="Q678">
        <v>1</v>
      </c>
      <c r="W678">
        <v>0</v>
      </c>
      <c r="X678">
        <v>874612079</v>
      </c>
      <c r="Y678">
        <f>(AT678*1.2)</f>
        <v>1.2E-2</v>
      </c>
      <c r="AA678">
        <v>0</v>
      </c>
      <c r="AB678">
        <v>87.01</v>
      </c>
      <c r="AC678">
        <v>13.21</v>
      </c>
      <c r="AD678">
        <v>0</v>
      </c>
      <c r="AE678">
        <v>0</v>
      </c>
      <c r="AF678">
        <v>83.1</v>
      </c>
      <c r="AG678">
        <v>12.62</v>
      </c>
      <c r="AH678">
        <v>0</v>
      </c>
      <c r="AI678">
        <v>1</v>
      </c>
      <c r="AJ678">
        <v>1</v>
      </c>
      <c r="AK678">
        <v>1</v>
      </c>
      <c r="AL678">
        <v>1</v>
      </c>
      <c r="AM678">
        <v>-2</v>
      </c>
      <c r="AN678">
        <v>0</v>
      </c>
      <c r="AO678">
        <v>1</v>
      </c>
      <c r="AP678">
        <v>1</v>
      </c>
      <c r="AQ678">
        <v>0</v>
      </c>
      <c r="AR678">
        <v>0</v>
      </c>
      <c r="AS678" t="s">
        <v>3</v>
      </c>
      <c r="AT678">
        <v>0.01</v>
      </c>
      <c r="AU678" t="s">
        <v>42</v>
      </c>
      <c r="AV678">
        <v>0</v>
      </c>
      <c r="AW678">
        <v>2</v>
      </c>
      <c r="AX678">
        <v>55891588</v>
      </c>
      <c r="AY678">
        <v>1</v>
      </c>
      <c r="AZ678">
        <v>0</v>
      </c>
      <c r="BA678">
        <v>802</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CV678">
        <v>0</v>
      </c>
      <c r="CW678">
        <f>ROUND(Y678*Source!I1300*DO678,9)</f>
        <v>1.5143999999999999E-3</v>
      </c>
      <c r="CX678">
        <f>ROUND(Y678*Source!I1300,9)</f>
        <v>1.2E-4</v>
      </c>
      <c r="CY678">
        <f>AB678</f>
        <v>87.01</v>
      </c>
      <c r="CZ678">
        <f>AF678</f>
        <v>83.1</v>
      </c>
      <c r="DA678">
        <f>AJ678</f>
        <v>1</v>
      </c>
      <c r="DB678">
        <f>ROUND((ROUND(AT678*CZ678,2)*1.2),6)</f>
        <v>0.996</v>
      </c>
      <c r="DC678">
        <f>ROUND((ROUND(AT678*AG678,2)*1.2),6)</f>
        <v>0.156</v>
      </c>
      <c r="DD678" t="s">
        <v>3</v>
      </c>
      <c r="DE678" t="s">
        <v>3</v>
      </c>
      <c r="DF678">
        <f t="shared" si="374"/>
        <v>0</v>
      </c>
      <c r="DG678">
        <f t="shared" si="372"/>
        <v>0.01</v>
      </c>
      <c r="DH678">
        <f t="shared" si="373"/>
        <v>0</v>
      </c>
      <c r="DI678">
        <f t="shared" si="353"/>
        <v>0</v>
      </c>
      <c r="DJ678">
        <f>DG678</f>
        <v>0.01</v>
      </c>
      <c r="DK678">
        <v>0</v>
      </c>
      <c r="DL678" t="s">
        <v>1559</v>
      </c>
      <c r="DM678">
        <v>0</v>
      </c>
      <c r="DN678" t="s">
        <v>1554</v>
      </c>
      <c r="DO678">
        <v>12.62</v>
      </c>
    </row>
    <row r="679" spans="1:119" x14ac:dyDescent="0.25">
      <c r="A679">
        <f>ROW(Source!A1300)</f>
        <v>1300</v>
      </c>
      <c r="B679">
        <v>54971259</v>
      </c>
      <c r="C679">
        <v>55891586</v>
      </c>
      <c r="D679">
        <v>55490263</v>
      </c>
      <c r="E679">
        <v>1</v>
      </c>
      <c r="F679">
        <v>1</v>
      </c>
      <c r="G679">
        <v>1081</v>
      </c>
      <c r="H679">
        <v>2</v>
      </c>
      <c r="I679" t="s">
        <v>1601</v>
      </c>
      <c r="J679" t="s">
        <v>1602</v>
      </c>
      <c r="K679" t="s">
        <v>1603</v>
      </c>
      <c r="L679">
        <v>1368</v>
      </c>
      <c r="N679">
        <v>1011</v>
      </c>
      <c r="O679" t="s">
        <v>1558</v>
      </c>
      <c r="P679" t="s">
        <v>1558</v>
      </c>
      <c r="Q679">
        <v>1</v>
      </c>
      <c r="W679">
        <v>0</v>
      </c>
      <c r="X679">
        <v>-1895752648</v>
      </c>
      <c r="Y679">
        <f>(AT679*1.2)</f>
        <v>2.3039999999999998</v>
      </c>
      <c r="AA679">
        <v>0</v>
      </c>
      <c r="AB679">
        <v>0.81</v>
      </c>
      <c r="AC679">
        <v>0</v>
      </c>
      <c r="AD679">
        <v>0</v>
      </c>
      <c r="AE679">
        <v>0</v>
      </c>
      <c r="AF679">
        <v>0.77</v>
      </c>
      <c r="AG679">
        <v>0</v>
      </c>
      <c r="AH679">
        <v>0</v>
      </c>
      <c r="AI679">
        <v>1</v>
      </c>
      <c r="AJ679">
        <v>1</v>
      </c>
      <c r="AK679">
        <v>1</v>
      </c>
      <c r="AL679">
        <v>1</v>
      </c>
      <c r="AM679">
        <v>-2</v>
      </c>
      <c r="AN679">
        <v>0</v>
      </c>
      <c r="AO679">
        <v>1</v>
      </c>
      <c r="AP679">
        <v>1</v>
      </c>
      <c r="AQ679">
        <v>0</v>
      </c>
      <c r="AR679">
        <v>0</v>
      </c>
      <c r="AS679" t="s">
        <v>3</v>
      </c>
      <c r="AT679">
        <v>1.92</v>
      </c>
      <c r="AU679" t="s">
        <v>42</v>
      </c>
      <c r="AV679">
        <v>0</v>
      </c>
      <c r="AW679">
        <v>2</v>
      </c>
      <c r="AX679">
        <v>55891589</v>
      </c>
      <c r="AY679">
        <v>1</v>
      </c>
      <c r="AZ679">
        <v>0</v>
      </c>
      <c r="BA679">
        <v>803</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CV679">
        <v>0</v>
      </c>
      <c r="CW679">
        <f>ROUND(Y679*Source!I1300*DO679,9)</f>
        <v>0</v>
      </c>
      <c r="CX679">
        <f>ROUND(Y679*Source!I1300,9)</f>
        <v>2.3040000000000001E-2</v>
      </c>
      <c r="CY679">
        <f>AB679</f>
        <v>0.81</v>
      </c>
      <c r="CZ679">
        <f>AF679</f>
        <v>0.77</v>
      </c>
      <c r="DA679">
        <f>AJ679</f>
        <v>1</v>
      </c>
      <c r="DB679">
        <f>ROUND((ROUND(AT679*CZ679,2)*1.2),6)</f>
        <v>1.776</v>
      </c>
      <c r="DC679">
        <f>ROUND((ROUND(AT679*AG679,2)*1.2),6)</f>
        <v>0</v>
      </c>
      <c r="DD679" t="s">
        <v>3</v>
      </c>
      <c r="DE679" t="s">
        <v>3</v>
      </c>
      <c r="DF679">
        <f t="shared" si="374"/>
        <v>0</v>
      </c>
      <c r="DG679">
        <f t="shared" si="372"/>
        <v>0.02</v>
      </c>
      <c r="DH679">
        <f t="shared" si="373"/>
        <v>0</v>
      </c>
      <c r="DI679">
        <f t="shared" si="353"/>
        <v>0</v>
      </c>
      <c r="DJ679">
        <f>DG679</f>
        <v>0.02</v>
      </c>
      <c r="DK679">
        <v>0</v>
      </c>
      <c r="DL679" t="s">
        <v>3</v>
      </c>
      <c r="DM679">
        <v>0</v>
      </c>
      <c r="DN679" t="s">
        <v>3</v>
      </c>
      <c r="DO679">
        <v>0</v>
      </c>
    </row>
    <row r="680" spans="1:119" x14ac:dyDescent="0.25">
      <c r="A680">
        <f>ROW(Source!A1300)</f>
        <v>1300</v>
      </c>
      <c r="B680">
        <v>54971259</v>
      </c>
      <c r="C680">
        <v>55891586</v>
      </c>
      <c r="D680">
        <v>55461566</v>
      </c>
      <c r="E680">
        <v>1</v>
      </c>
      <c r="F680">
        <v>1</v>
      </c>
      <c r="G680">
        <v>1081</v>
      </c>
      <c r="H680">
        <v>3</v>
      </c>
      <c r="I680" t="s">
        <v>1789</v>
      </c>
      <c r="J680" t="s">
        <v>1790</v>
      </c>
      <c r="K680" t="s">
        <v>1791</v>
      </c>
      <c r="L680">
        <v>1355</v>
      </c>
      <c r="N680">
        <v>1010</v>
      </c>
      <c r="O680" t="s">
        <v>40</v>
      </c>
      <c r="P680" t="s">
        <v>40</v>
      </c>
      <c r="Q680">
        <v>100</v>
      </c>
      <c r="W680">
        <v>0</v>
      </c>
      <c r="X680">
        <v>-1966092607</v>
      </c>
      <c r="Y680">
        <f>(AT680*1)</f>
        <v>2.02</v>
      </c>
      <c r="AA680">
        <v>94.93</v>
      </c>
      <c r="AB680">
        <v>0</v>
      </c>
      <c r="AC680">
        <v>0</v>
      </c>
      <c r="AD680">
        <v>0</v>
      </c>
      <c r="AE680">
        <v>94.93</v>
      </c>
      <c r="AF680">
        <v>0</v>
      </c>
      <c r="AG680">
        <v>0</v>
      </c>
      <c r="AH680">
        <v>0</v>
      </c>
      <c r="AI680">
        <v>1</v>
      </c>
      <c r="AJ680">
        <v>1</v>
      </c>
      <c r="AK680">
        <v>1</v>
      </c>
      <c r="AL680">
        <v>1</v>
      </c>
      <c r="AM680">
        <v>-2</v>
      </c>
      <c r="AN680">
        <v>0</v>
      </c>
      <c r="AO680">
        <v>1</v>
      </c>
      <c r="AP680">
        <v>1</v>
      </c>
      <c r="AQ680">
        <v>0</v>
      </c>
      <c r="AR680">
        <v>0</v>
      </c>
      <c r="AS680" t="s">
        <v>3</v>
      </c>
      <c r="AT680">
        <v>2.02</v>
      </c>
      <c r="AU680" t="s">
        <v>22</v>
      </c>
      <c r="AV680">
        <v>0</v>
      </c>
      <c r="AW680">
        <v>2</v>
      </c>
      <c r="AX680">
        <v>55891590</v>
      </c>
      <c r="AY680">
        <v>1</v>
      </c>
      <c r="AZ680">
        <v>0</v>
      </c>
      <c r="BA680">
        <v>804</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CV680">
        <v>0</v>
      </c>
      <c r="CW680">
        <v>0</v>
      </c>
      <c r="CX680">
        <f>ROUND(Y680*Source!I1300,9)</f>
        <v>2.0199999999999999E-2</v>
      </c>
      <c r="CY680">
        <f>AA680</f>
        <v>94.93</v>
      </c>
      <c r="CZ680">
        <f>AE680</f>
        <v>94.93</v>
      </c>
      <c r="DA680">
        <f>AI680</f>
        <v>1</v>
      </c>
      <c r="DB680">
        <f>ROUND((ROUND(AT680*CZ680,2)*1),6)</f>
        <v>191.76</v>
      </c>
      <c r="DC680">
        <f>ROUND((ROUND(AT680*AG680,2)*1),6)</f>
        <v>0</v>
      </c>
      <c r="DD680" t="s">
        <v>3</v>
      </c>
      <c r="DE680" t="s">
        <v>3</v>
      </c>
      <c r="DF680">
        <f t="shared" si="374"/>
        <v>1.92</v>
      </c>
      <c r="DG680">
        <f t="shared" si="372"/>
        <v>0</v>
      </c>
      <c r="DH680">
        <f t="shared" si="373"/>
        <v>0</v>
      </c>
      <c r="DI680">
        <f t="shared" si="353"/>
        <v>0</v>
      </c>
      <c r="DJ680">
        <f>DF680</f>
        <v>1.92</v>
      </c>
      <c r="DK680">
        <v>0</v>
      </c>
      <c r="DL680" t="s">
        <v>3</v>
      </c>
      <c r="DM680">
        <v>0</v>
      </c>
      <c r="DN680" t="s">
        <v>3</v>
      </c>
      <c r="DO680">
        <v>0</v>
      </c>
    </row>
    <row r="681" spans="1:119" x14ac:dyDescent="0.25">
      <c r="A681">
        <f>ROW(Source!A1300)</f>
        <v>1300</v>
      </c>
      <c r="B681">
        <v>54971259</v>
      </c>
      <c r="C681">
        <v>55891586</v>
      </c>
      <c r="D681">
        <v>55469271</v>
      </c>
      <c r="E681">
        <v>1</v>
      </c>
      <c r="F681">
        <v>1</v>
      </c>
      <c r="G681">
        <v>1081</v>
      </c>
      <c r="H681">
        <v>3</v>
      </c>
      <c r="I681" t="s">
        <v>1625</v>
      </c>
      <c r="J681" t="s">
        <v>1626</v>
      </c>
      <c r="K681" t="s">
        <v>1627</v>
      </c>
      <c r="L681">
        <v>1354</v>
      </c>
      <c r="N681">
        <v>1010</v>
      </c>
      <c r="O681" t="s">
        <v>266</v>
      </c>
      <c r="P681" t="s">
        <v>266</v>
      </c>
      <c r="Q681">
        <v>1</v>
      </c>
      <c r="W681">
        <v>0</v>
      </c>
      <c r="X681">
        <v>1339646332</v>
      </c>
      <c r="Y681">
        <f>(AT681*1)</f>
        <v>0.23</v>
      </c>
      <c r="AA681">
        <v>14.56</v>
      </c>
      <c r="AB681">
        <v>0</v>
      </c>
      <c r="AC681">
        <v>0</v>
      </c>
      <c r="AD681">
        <v>0</v>
      </c>
      <c r="AE681">
        <v>14.56</v>
      </c>
      <c r="AF681">
        <v>0</v>
      </c>
      <c r="AG681">
        <v>0</v>
      </c>
      <c r="AH681">
        <v>0</v>
      </c>
      <c r="AI681">
        <v>1</v>
      </c>
      <c r="AJ681">
        <v>1</v>
      </c>
      <c r="AK681">
        <v>1</v>
      </c>
      <c r="AL681">
        <v>1</v>
      </c>
      <c r="AM681">
        <v>-2</v>
      </c>
      <c r="AN681">
        <v>0</v>
      </c>
      <c r="AO681">
        <v>1</v>
      </c>
      <c r="AP681">
        <v>1</v>
      </c>
      <c r="AQ681">
        <v>0</v>
      </c>
      <c r="AR681">
        <v>0</v>
      </c>
      <c r="AS681" t="s">
        <v>3</v>
      </c>
      <c r="AT681">
        <v>0.23</v>
      </c>
      <c r="AU681" t="s">
        <v>22</v>
      </c>
      <c r="AV681">
        <v>0</v>
      </c>
      <c r="AW681">
        <v>2</v>
      </c>
      <c r="AX681">
        <v>55891591</v>
      </c>
      <c r="AY681">
        <v>1</v>
      </c>
      <c r="AZ681">
        <v>0</v>
      </c>
      <c r="BA681">
        <v>805</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CV681">
        <v>0</v>
      </c>
      <c r="CW681">
        <v>0</v>
      </c>
      <c r="CX681">
        <f>ROUND(Y681*Source!I1300,9)</f>
        <v>2.3E-3</v>
      </c>
      <c r="CY681">
        <f>AA681</f>
        <v>14.56</v>
      </c>
      <c r="CZ681">
        <f>AE681</f>
        <v>14.56</v>
      </c>
      <c r="DA681">
        <f>AI681</f>
        <v>1</v>
      </c>
      <c r="DB681">
        <f>ROUND((ROUND(AT681*CZ681,2)*1),6)</f>
        <v>3.35</v>
      </c>
      <c r="DC681">
        <f>ROUND((ROUND(AT681*AG681,2)*1),6)</f>
        <v>0</v>
      </c>
      <c r="DD681" t="s">
        <v>3</v>
      </c>
      <c r="DE681" t="s">
        <v>3</v>
      </c>
      <c r="DF681">
        <f t="shared" si="374"/>
        <v>0.03</v>
      </c>
      <c r="DG681">
        <f t="shared" si="372"/>
        <v>0</v>
      </c>
      <c r="DH681">
        <f t="shared" si="373"/>
        <v>0</v>
      </c>
      <c r="DI681">
        <f t="shared" si="353"/>
        <v>0</v>
      </c>
      <c r="DJ681">
        <f>DF681</f>
        <v>0.03</v>
      </c>
      <c r="DK681">
        <v>0</v>
      </c>
      <c r="DL681" t="s">
        <v>3</v>
      </c>
      <c r="DM681">
        <v>0</v>
      </c>
      <c r="DN681" t="s">
        <v>3</v>
      </c>
      <c r="DO681">
        <v>0</v>
      </c>
    </row>
    <row r="682" spans="1:119" x14ac:dyDescent="0.25">
      <c r="A682">
        <f>ROW(Source!A1301)</f>
        <v>1301</v>
      </c>
      <c r="B682">
        <v>55890823</v>
      </c>
      <c r="C682">
        <v>55891586</v>
      </c>
      <c r="D682">
        <v>55424304</v>
      </c>
      <c r="E682">
        <v>1081</v>
      </c>
      <c r="F682">
        <v>1</v>
      </c>
      <c r="G682">
        <v>1081</v>
      </c>
      <c r="H682">
        <v>1</v>
      </c>
      <c r="I682" t="s">
        <v>1552</v>
      </c>
      <c r="J682" t="s">
        <v>3</v>
      </c>
      <c r="K682" t="s">
        <v>1553</v>
      </c>
      <c r="L682">
        <v>1191</v>
      </c>
      <c r="N682">
        <v>1013</v>
      </c>
      <c r="O682" t="s">
        <v>1554</v>
      </c>
      <c r="P682" t="s">
        <v>1554</v>
      </c>
      <c r="Q682">
        <v>1</v>
      </c>
      <c r="W682">
        <v>0</v>
      </c>
      <c r="X682">
        <v>476480486</v>
      </c>
      <c r="Y682">
        <f>(AT682*1.2)</f>
        <v>27.684000000000001</v>
      </c>
      <c r="AA682">
        <v>0</v>
      </c>
      <c r="AB682">
        <v>0</v>
      </c>
      <c r="AC682">
        <v>0</v>
      </c>
      <c r="AD682">
        <v>0</v>
      </c>
      <c r="AE682">
        <v>0</v>
      </c>
      <c r="AF682">
        <v>0</v>
      </c>
      <c r="AG682">
        <v>0</v>
      </c>
      <c r="AH682">
        <v>0</v>
      </c>
      <c r="AI682">
        <v>1</v>
      </c>
      <c r="AJ682">
        <v>1</v>
      </c>
      <c r="AK682">
        <v>1</v>
      </c>
      <c r="AL682">
        <v>1</v>
      </c>
      <c r="AM682">
        <v>5</v>
      </c>
      <c r="AN682">
        <v>0</v>
      </c>
      <c r="AO682">
        <v>1</v>
      </c>
      <c r="AP682">
        <v>1</v>
      </c>
      <c r="AQ682">
        <v>0</v>
      </c>
      <c r="AR682">
        <v>0</v>
      </c>
      <c r="AS682" t="s">
        <v>3</v>
      </c>
      <c r="AT682">
        <v>23.07</v>
      </c>
      <c r="AU682" t="s">
        <v>42</v>
      </c>
      <c r="AV682">
        <v>1</v>
      </c>
      <c r="AW682">
        <v>2</v>
      </c>
      <c r="AX682">
        <v>55891587</v>
      </c>
      <c r="AY682">
        <v>1</v>
      </c>
      <c r="AZ682">
        <v>0</v>
      </c>
      <c r="BA682">
        <v>807</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CU682">
        <f>ROUND(AT682*Source!I1301*AH682*AL682,2)</f>
        <v>0</v>
      </c>
      <c r="CV682">
        <f>ROUND(Y682*Source!I1301,9)</f>
        <v>0.27683999999999997</v>
      </c>
      <c r="CW682">
        <v>0</v>
      </c>
      <c r="CX682">
        <f>ROUND(Y682*Source!I1301,9)</f>
        <v>0.27683999999999997</v>
      </c>
      <c r="CY682">
        <f>AD682</f>
        <v>0</v>
      </c>
      <c r="CZ682">
        <f>AH682</f>
        <v>0</v>
      </c>
      <c r="DA682">
        <f>AL682</f>
        <v>1</v>
      </c>
      <c r="DB682">
        <f>ROUND((ROUND(AT682*CZ682,2)*1.2),6)</f>
        <v>0</v>
      </c>
      <c r="DC682">
        <f>ROUND((ROUND(AT682*AG682,2)*1.2),6)</f>
        <v>0</v>
      </c>
      <c r="DD682" t="s">
        <v>3</v>
      </c>
      <c r="DE682" t="s">
        <v>3</v>
      </c>
      <c r="DF682">
        <f t="shared" si="374"/>
        <v>0</v>
      </c>
      <c r="DG682">
        <f t="shared" si="372"/>
        <v>0</v>
      </c>
      <c r="DH682">
        <f t="shared" si="373"/>
        <v>0</v>
      </c>
      <c r="DI682">
        <f t="shared" si="353"/>
        <v>0</v>
      </c>
      <c r="DJ682">
        <f>DI682</f>
        <v>0</v>
      </c>
      <c r="DK682">
        <v>0</v>
      </c>
      <c r="DL682" t="s">
        <v>3</v>
      </c>
      <c r="DM682">
        <v>0</v>
      </c>
      <c r="DN682" t="s">
        <v>3</v>
      </c>
      <c r="DO682">
        <v>0</v>
      </c>
    </row>
    <row r="683" spans="1:119" x14ac:dyDescent="0.25">
      <c r="A683">
        <f>ROW(Source!A1301)</f>
        <v>1301</v>
      </c>
      <c r="B683">
        <v>55890823</v>
      </c>
      <c r="C683">
        <v>55891586</v>
      </c>
      <c r="D683">
        <v>55490209</v>
      </c>
      <c r="E683">
        <v>1</v>
      </c>
      <c r="F683">
        <v>1</v>
      </c>
      <c r="G683">
        <v>1081</v>
      </c>
      <c r="H683">
        <v>2</v>
      </c>
      <c r="I683" t="s">
        <v>1555</v>
      </c>
      <c r="J683" t="s">
        <v>1556</v>
      </c>
      <c r="K683" t="s">
        <v>1557</v>
      </c>
      <c r="L683">
        <v>1368</v>
      </c>
      <c r="N683">
        <v>1011</v>
      </c>
      <c r="O683" t="s">
        <v>1558</v>
      </c>
      <c r="P683" t="s">
        <v>1558</v>
      </c>
      <c r="Q683">
        <v>1</v>
      </c>
      <c r="W683">
        <v>0</v>
      </c>
      <c r="X683">
        <v>874612079</v>
      </c>
      <c r="Y683">
        <f>(AT683*1.2)</f>
        <v>1.2E-2</v>
      </c>
      <c r="AA683">
        <v>0</v>
      </c>
      <c r="AB683">
        <v>1485.19</v>
      </c>
      <c r="AC683">
        <v>744.56</v>
      </c>
      <c r="AD683">
        <v>0</v>
      </c>
      <c r="AE683">
        <v>0</v>
      </c>
      <c r="AF683">
        <v>83.1</v>
      </c>
      <c r="AG683">
        <v>12.62</v>
      </c>
      <c r="AH683">
        <v>0</v>
      </c>
      <c r="AI683">
        <v>1</v>
      </c>
      <c r="AJ683">
        <v>17.07</v>
      </c>
      <c r="AK683">
        <v>56.35</v>
      </c>
      <c r="AL683">
        <v>1</v>
      </c>
      <c r="AM683">
        <v>2</v>
      </c>
      <c r="AN683">
        <v>0</v>
      </c>
      <c r="AO683">
        <v>1</v>
      </c>
      <c r="AP683">
        <v>1</v>
      </c>
      <c r="AQ683">
        <v>0</v>
      </c>
      <c r="AR683">
        <v>0</v>
      </c>
      <c r="AS683" t="s">
        <v>3</v>
      </c>
      <c r="AT683">
        <v>0.01</v>
      </c>
      <c r="AU683" t="s">
        <v>42</v>
      </c>
      <c r="AV683">
        <v>0</v>
      </c>
      <c r="AW683">
        <v>2</v>
      </c>
      <c r="AX683">
        <v>55891588</v>
      </c>
      <c r="AY683">
        <v>1</v>
      </c>
      <c r="AZ683">
        <v>0</v>
      </c>
      <c r="BA683">
        <v>808</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CV683">
        <v>0</v>
      </c>
      <c r="CW683">
        <f>ROUND(Y683*Source!I1301*DO683,9)</f>
        <v>1.5143999999999999E-3</v>
      </c>
      <c r="CX683">
        <f>ROUND(Y683*Source!I1301,9)</f>
        <v>1.2E-4</v>
      </c>
      <c r="CY683">
        <f>AB683</f>
        <v>1485.19</v>
      </c>
      <c r="CZ683">
        <f>AF683</f>
        <v>83.1</v>
      </c>
      <c r="DA683">
        <f>AJ683</f>
        <v>17.07</v>
      </c>
      <c r="DB683">
        <f>ROUND((ROUND(AT683*CZ683,2)*1.2),6)</f>
        <v>0.996</v>
      </c>
      <c r="DC683">
        <f>ROUND((ROUND(AT683*AG683,2)*1.2),6)</f>
        <v>0.156</v>
      </c>
      <c r="DD683" t="s">
        <v>3</v>
      </c>
      <c r="DE683" t="s">
        <v>3</v>
      </c>
      <c r="DF683">
        <f t="shared" si="374"/>
        <v>0</v>
      </c>
      <c r="DG683">
        <f>ROUND(ROUND(AF683*AJ683,2)*CX683,2)</f>
        <v>0.17</v>
      </c>
      <c r="DH683">
        <f>ROUND(ROUND(AG683*AK683,2)*CX683,2)</f>
        <v>0.09</v>
      </c>
      <c r="DI683">
        <f t="shared" si="353"/>
        <v>0</v>
      </c>
      <c r="DJ683">
        <f>DG683</f>
        <v>0.17</v>
      </c>
      <c r="DK683">
        <v>0</v>
      </c>
      <c r="DL683" t="s">
        <v>1559</v>
      </c>
      <c r="DM683">
        <v>0</v>
      </c>
      <c r="DN683" t="s">
        <v>1554</v>
      </c>
      <c r="DO683">
        <v>12.62</v>
      </c>
    </row>
    <row r="684" spans="1:119" x14ac:dyDescent="0.25">
      <c r="A684">
        <f>ROW(Source!A1301)</f>
        <v>1301</v>
      </c>
      <c r="B684">
        <v>55890823</v>
      </c>
      <c r="C684">
        <v>55891586</v>
      </c>
      <c r="D684">
        <v>55490263</v>
      </c>
      <c r="E684">
        <v>1</v>
      </c>
      <c r="F684">
        <v>1</v>
      </c>
      <c r="G684">
        <v>1081</v>
      </c>
      <c r="H684">
        <v>2</v>
      </c>
      <c r="I684" t="s">
        <v>1601</v>
      </c>
      <c r="J684" t="s">
        <v>1602</v>
      </c>
      <c r="K684" t="s">
        <v>1603</v>
      </c>
      <c r="L684">
        <v>1368</v>
      </c>
      <c r="N684">
        <v>1011</v>
      </c>
      <c r="O684" t="s">
        <v>1558</v>
      </c>
      <c r="P684" t="s">
        <v>1558</v>
      </c>
      <c r="Q684">
        <v>1</v>
      </c>
      <c r="W684">
        <v>0</v>
      </c>
      <c r="X684">
        <v>-1895752648</v>
      </c>
      <c r="Y684">
        <f>(AT684*1.2)</f>
        <v>2.3039999999999998</v>
      </c>
      <c r="AA684">
        <v>0</v>
      </c>
      <c r="AB684">
        <v>7.71</v>
      </c>
      <c r="AC684">
        <v>0</v>
      </c>
      <c r="AD684">
        <v>0</v>
      </c>
      <c r="AE684">
        <v>0</v>
      </c>
      <c r="AF684">
        <v>0.77</v>
      </c>
      <c r="AG684">
        <v>0</v>
      </c>
      <c r="AH684">
        <v>0</v>
      </c>
      <c r="AI684">
        <v>1</v>
      </c>
      <c r="AJ684">
        <v>9.56</v>
      </c>
      <c r="AK684">
        <v>1</v>
      </c>
      <c r="AL684">
        <v>1</v>
      </c>
      <c r="AM684">
        <v>2</v>
      </c>
      <c r="AN684">
        <v>0</v>
      </c>
      <c r="AO684">
        <v>1</v>
      </c>
      <c r="AP684">
        <v>1</v>
      </c>
      <c r="AQ684">
        <v>0</v>
      </c>
      <c r="AR684">
        <v>0</v>
      </c>
      <c r="AS684" t="s">
        <v>3</v>
      </c>
      <c r="AT684">
        <v>1.92</v>
      </c>
      <c r="AU684" t="s">
        <v>42</v>
      </c>
      <c r="AV684">
        <v>0</v>
      </c>
      <c r="AW684">
        <v>2</v>
      </c>
      <c r="AX684">
        <v>55891589</v>
      </c>
      <c r="AY684">
        <v>1</v>
      </c>
      <c r="AZ684">
        <v>0</v>
      </c>
      <c r="BA684">
        <v>809</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CV684">
        <v>0</v>
      </c>
      <c r="CW684">
        <f>ROUND(Y684*Source!I1301*DO684,9)</f>
        <v>0</v>
      </c>
      <c r="CX684">
        <f>ROUND(Y684*Source!I1301,9)</f>
        <v>2.3040000000000001E-2</v>
      </c>
      <c r="CY684">
        <f>AB684</f>
        <v>7.71</v>
      </c>
      <c r="CZ684">
        <f>AF684</f>
        <v>0.77</v>
      </c>
      <c r="DA684">
        <f>AJ684</f>
        <v>9.56</v>
      </c>
      <c r="DB684">
        <f>ROUND((ROUND(AT684*CZ684,2)*1.2),6)</f>
        <v>1.776</v>
      </c>
      <c r="DC684">
        <f>ROUND((ROUND(AT684*AG684,2)*1.2),6)</f>
        <v>0</v>
      </c>
      <c r="DD684" t="s">
        <v>3</v>
      </c>
      <c r="DE684" t="s">
        <v>3</v>
      </c>
      <c r="DF684">
        <f t="shared" si="374"/>
        <v>0</v>
      </c>
      <c r="DG684">
        <f>ROUND(ROUND(AF684*AJ684,2)*CX684,2)</f>
        <v>0.17</v>
      </c>
      <c r="DH684">
        <f t="shared" ref="DH684:DH698" si="375">ROUND(ROUND(AG684,2)*CX684,2)</f>
        <v>0</v>
      </c>
      <c r="DI684">
        <f t="shared" si="353"/>
        <v>0</v>
      </c>
      <c r="DJ684">
        <f>DG684</f>
        <v>0.17</v>
      </c>
      <c r="DK684">
        <v>0</v>
      </c>
      <c r="DL684" t="s">
        <v>3</v>
      </c>
      <c r="DM684">
        <v>0</v>
      </c>
      <c r="DN684" t="s">
        <v>3</v>
      </c>
      <c r="DO684">
        <v>0</v>
      </c>
    </row>
    <row r="685" spans="1:119" x14ac:dyDescent="0.25">
      <c r="A685">
        <f>ROW(Source!A1301)</f>
        <v>1301</v>
      </c>
      <c r="B685">
        <v>55890823</v>
      </c>
      <c r="C685">
        <v>55891586</v>
      </c>
      <c r="D685">
        <v>55461566</v>
      </c>
      <c r="E685">
        <v>1</v>
      </c>
      <c r="F685">
        <v>1</v>
      </c>
      <c r="G685">
        <v>1081</v>
      </c>
      <c r="H685">
        <v>3</v>
      </c>
      <c r="I685" t="s">
        <v>1789</v>
      </c>
      <c r="J685" t="s">
        <v>1790</v>
      </c>
      <c r="K685" t="s">
        <v>1791</v>
      </c>
      <c r="L685">
        <v>1355</v>
      </c>
      <c r="N685">
        <v>1010</v>
      </c>
      <c r="O685" t="s">
        <v>40</v>
      </c>
      <c r="P685" t="s">
        <v>40</v>
      </c>
      <c r="Q685">
        <v>100</v>
      </c>
      <c r="W685">
        <v>0</v>
      </c>
      <c r="X685">
        <v>-1966092607</v>
      </c>
      <c r="Y685">
        <f>(AT685*1)</f>
        <v>2.02</v>
      </c>
      <c r="AA685">
        <v>351.24</v>
      </c>
      <c r="AB685">
        <v>0</v>
      </c>
      <c r="AC685">
        <v>0</v>
      </c>
      <c r="AD685">
        <v>0</v>
      </c>
      <c r="AE685">
        <v>94.93</v>
      </c>
      <c r="AF685">
        <v>0</v>
      </c>
      <c r="AG685">
        <v>0</v>
      </c>
      <c r="AH685">
        <v>0</v>
      </c>
      <c r="AI685">
        <v>3.7</v>
      </c>
      <c r="AJ685">
        <v>1</v>
      </c>
      <c r="AK685">
        <v>1</v>
      </c>
      <c r="AL685">
        <v>1</v>
      </c>
      <c r="AM685">
        <v>2</v>
      </c>
      <c r="AN685">
        <v>0</v>
      </c>
      <c r="AO685">
        <v>1</v>
      </c>
      <c r="AP685">
        <v>1</v>
      </c>
      <c r="AQ685">
        <v>0</v>
      </c>
      <c r="AR685">
        <v>0</v>
      </c>
      <c r="AS685" t="s">
        <v>3</v>
      </c>
      <c r="AT685">
        <v>2.02</v>
      </c>
      <c r="AU685" t="s">
        <v>22</v>
      </c>
      <c r="AV685">
        <v>0</v>
      </c>
      <c r="AW685">
        <v>2</v>
      </c>
      <c r="AX685">
        <v>55891590</v>
      </c>
      <c r="AY685">
        <v>1</v>
      </c>
      <c r="AZ685">
        <v>0</v>
      </c>
      <c r="BA685">
        <v>810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CV685">
        <v>0</v>
      </c>
      <c r="CW685">
        <v>0</v>
      </c>
      <c r="CX685">
        <f>ROUND(Y685*Source!I1301,9)</f>
        <v>2.0199999999999999E-2</v>
      </c>
      <c r="CY685">
        <f>AA685</f>
        <v>351.24</v>
      </c>
      <c r="CZ685">
        <f>AE685</f>
        <v>94.93</v>
      </c>
      <c r="DA685">
        <f>AI685</f>
        <v>3.7</v>
      </c>
      <c r="DB685">
        <f>ROUND((ROUND(AT685*CZ685,2)*1),6)</f>
        <v>191.76</v>
      </c>
      <c r="DC685">
        <f>ROUND((ROUND(AT685*AG685,2)*1),6)</f>
        <v>0</v>
      </c>
      <c r="DD685" t="s">
        <v>3</v>
      </c>
      <c r="DE685" t="s">
        <v>3</v>
      </c>
      <c r="DF685">
        <f>ROUND(ROUND(AE685*AI685,2)*CX685,2)</f>
        <v>7.1</v>
      </c>
      <c r="DG685">
        <f t="shared" ref="DG685:DG698" si="376">ROUND(ROUND(AF685,2)*CX685,2)</f>
        <v>0</v>
      </c>
      <c r="DH685">
        <f t="shared" si="375"/>
        <v>0</v>
      </c>
      <c r="DI685">
        <f t="shared" si="353"/>
        <v>0</v>
      </c>
      <c r="DJ685">
        <f>DF685</f>
        <v>7.1</v>
      </c>
      <c r="DK685">
        <v>0</v>
      </c>
      <c r="DL685" t="s">
        <v>3</v>
      </c>
      <c r="DM685">
        <v>0</v>
      </c>
      <c r="DN685" t="s">
        <v>3</v>
      </c>
      <c r="DO685">
        <v>0</v>
      </c>
    </row>
    <row r="686" spans="1:119" x14ac:dyDescent="0.25">
      <c r="A686">
        <f>ROW(Source!A1301)</f>
        <v>1301</v>
      </c>
      <c r="B686">
        <v>55890823</v>
      </c>
      <c r="C686">
        <v>55891586</v>
      </c>
      <c r="D686">
        <v>55469271</v>
      </c>
      <c r="E686">
        <v>1</v>
      </c>
      <c r="F686">
        <v>1</v>
      </c>
      <c r="G686">
        <v>1081</v>
      </c>
      <c r="H686">
        <v>3</v>
      </c>
      <c r="I686" t="s">
        <v>1625</v>
      </c>
      <c r="J686" t="s">
        <v>1626</v>
      </c>
      <c r="K686" t="s">
        <v>1627</v>
      </c>
      <c r="L686">
        <v>1354</v>
      </c>
      <c r="N686">
        <v>1010</v>
      </c>
      <c r="O686" t="s">
        <v>266</v>
      </c>
      <c r="P686" t="s">
        <v>266</v>
      </c>
      <c r="Q686">
        <v>1</v>
      </c>
      <c r="W686">
        <v>0</v>
      </c>
      <c r="X686">
        <v>1339646332</v>
      </c>
      <c r="Y686">
        <f>(AT686*1)</f>
        <v>0.23</v>
      </c>
      <c r="AA686">
        <v>71.78</v>
      </c>
      <c r="AB686">
        <v>0</v>
      </c>
      <c r="AC686">
        <v>0</v>
      </c>
      <c r="AD686">
        <v>0</v>
      </c>
      <c r="AE686">
        <v>14.56</v>
      </c>
      <c r="AF686">
        <v>0</v>
      </c>
      <c r="AG686">
        <v>0</v>
      </c>
      <c r="AH686">
        <v>0</v>
      </c>
      <c r="AI686">
        <v>4.93</v>
      </c>
      <c r="AJ686">
        <v>1</v>
      </c>
      <c r="AK686">
        <v>1</v>
      </c>
      <c r="AL686">
        <v>1</v>
      </c>
      <c r="AM686">
        <v>2</v>
      </c>
      <c r="AN686">
        <v>0</v>
      </c>
      <c r="AO686">
        <v>1</v>
      </c>
      <c r="AP686">
        <v>1</v>
      </c>
      <c r="AQ686">
        <v>0</v>
      </c>
      <c r="AR686">
        <v>0</v>
      </c>
      <c r="AS686" t="s">
        <v>3</v>
      </c>
      <c r="AT686">
        <v>0.23</v>
      </c>
      <c r="AU686" t="s">
        <v>22</v>
      </c>
      <c r="AV686">
        <v>0</v>
      </c>
      <c r="AW686">
        <v>2</v>
      </c>
      <c r="AX686">
        <v>55891591</v>
      </c>
      <c r="AY686">
        <v>1</v>
      </c>
      <c r="AZ686">
        <v>0</v>
      </c>
      <c r="BA686">
        <v>811</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CV686">
        <v>0</v>
      </c>
      <c r="CW686">
        <v>0</v>
      </c>
      <c r="CX686">
        <f>ROUND(Y686*Source!I1301,9)</f>
        <v>2.3E-3</v>
      </c>
      <c r="CY686">
        <f>AA686</f>
        <v>71.78</v>
      </c>
      <c r="CZ686">
        <f>AE686</f>
        <v>14.56</v>
      </c>
      <c r="DA686">
        <f>AI686</f>
        <v>4.93</v>
      </c>
      <c r="DB686">
        <f>ROUND((ROUND(AT686*CZ686,2)*1),6)</f>
        <v>3.35</v>
      </c>
      <c r="DC686">
        <f>ROUND((ROUND(AT686*AG686,2)*1),6)</f>
        <v>0</v>
      </c>
      <c r="DD686" t="s">
        <v>3</v>
      </c>
      <c r="DE686" t="s">
        <v>3</v>
      </c>
      <c r="DF686">
        <f>ROUND(ROUND(AE686*AI686,2)*CX686,2)</f>
        <v>0.17</v>
      </c>
      <c r="DG686">
        <f t="shared" si="376"/>
        <v>0</v>
      </c>
      <c r="DH686">
        <f t="shared" si="375"/>
        <v>0</v>
      </c>
      <c r="DI686">
        <f t="shared" si="353"/>
        <v>0</v>
      </c>
      <c r="DJ686">
        <f>DF686</f>
        <v>0.17</v>
      </c>
      <c r="DK686">
        <v>0</v>
      </c>
      <c r="DL686" t="s">
        <v>3</v>
      </c>
      <c r="DM686">
        <v>0</v>
      </c>
      <c r="DN686" t="s">
        <v>3</v>
      </c>
      <c r="DO686">
        <v>0</v>
      </c>
    </row>
    <row r="687" spans="1:119" x14ac:dyDescent="0.25">
      <c r="A687">
        <f>ROW(Source!A1339)</f>
        <v>1339</v>
      </c>
      <c r="B687">
        <v>54971259</v>
      </c>
      <c r="C687">
        <v>55891599</v>
      </c>
      <c r="D687">
        <v>55424304</v>
      </c>
      <c r="E687">
        <v>1081</v>
      </c>
      <c r="F687">
        <v>1</v>
      </c>
      <c r="G687">
        <v>1081</v>
      </c>
      <c r="H687">
        <v>1</v>
      </c>
      <c r="I687" t="s">
        <v>1552</v>
      </c>
      <c r="J687" t="s">
        <v>3</v>
      </c>
      <c r="K687" t="s">
        <v>1553</v>
      </c>
      <c r="L687">
        <v>1191</v>
      </c>
      <c r="N687">
        <v>1013</v>
      </c>
      <c r="O687" t="s">
        <v>1554</v>
      </c>
      <c r="P687" t="s">
        <v>1554</v>
      </c>
      <c r="Q687">
        <v>1</v>
      </c>
      <c r="W687">
        <v>0</v>
      </c>
      <c r="X687">
        <v>476480486</v>
      </c>
      <c r="Y687">
        <f>(AT687*1.2)</f>
        <v>18.54</v>
      </c>
      <c r="AA687">
        <v>0</v>
      </c>
      <c r="AB687">
        <v>0</v>
      </c>
      <c r="AC687">
        <v>0</v>
      </c>
      <c r="AD687">
        <v>0</v>
      </c>
      <c r="AE687">
        <v>0</v>
      </c>
      <c r="AF687">
        <v>0</v>
      </c>
      <c r="AG687">
        <v>0</v>
      </c>
      <c r="AH687">
        <v>0</v>
      </c>
      <c r="AI687">
        <v>1</v>
      </c>
      <c r="AJ687">
        <v>1</v>
      </c>
      <c r="AK687">
        <v>1</v>
      </c>
      <c r="AL687">
        <v>1</v>
      </c>
      <c r="AM687">
        <v>-2</v>
      </c>
      <c r="AN687">
        <v>0</v>
      </c>
      <c r="AO687">
        <v>1</v>
      </c>
      <c r="AP687">
        <v>1</v>
      </c>
      <c r="AQ687">
        <v>0</v>
      </c>
      <c r="AR687">
        <v>0</v>
      </c>
      <c r="AS687" t="s">
        <v>3</v>
      </c>
      <c r="AT687">
        <v>15.45</v>
      </c>
      <c r="AU687" t="s">
        <v>42</v>
      </c>
      <c r="AV687">
        <v>1</v>
      </c>
      <c r="AW687">
        <v>2</v>
      </c>
      <c r="AX687">
        <v>55891614</v>
      </c>
      <c r="AY687">
        <v>1</v>
      </c>
      <c r="AZ687">
        <v>0</v>
      </c>
      <c r="BA687">
        <v>813</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CU687">
        <f>ROUND(AT687*Source!I1339*AH687*AL687,2)</f>
        <v>0</v>
      </c>
      <c r="CV687">
        <f>ROUND(Y687*Source!I1339,9)</f>
        <v>35.782200000000003</v>
      </c>
      <c r="CW687">
        <v>0</v>
      </c>
      <c r="CX687">
        <f>ROUND(Y687*Source!I1339,9)</f>
        <v>35.782200000000003</v>
      </c>
      <c r="CY687">
        <f>AD687</f>
        <v>0</v>
      </c>
      <c r="CZ687">
        <f>AH687</f>
        <v>0</v>
      </c>
      <c r="DA687">
        <f>AL687</f>
        <v>1</v>
      </c>
      <c r="DB687">
        <f>ROUND((ROUND(AT687*CZ687,2)*1.2),6)</f>
        <v>0</v>
      </c>
      <c r="DC687">
        <f>ROUND((ROUND(AT687*AG687,2)*1.2),6)</f>
        <v>0</v>
      </c>
      <c r="DD687" t="s">
        <v>3</v>
      </c>
      <c r="DE687" t="s">
        <v>3</v>
      </c>
      <c r="DF687">
        <f t="shared" ref="DF687:DF699" si="377">ROUND(ROUND(AE687,2)*CX687,2)</f>
        <v>0</v>
      </c>
      <c r="DG687">
        <f t="shared" si="376"/>
        <v>0</v>
      </c>
      <c r="DH687">
        <f t="shared" si="375"/>
        <v>0</v>
      </c>
      <c r="DI687">
        <f t="shared" si="353"/>
        <v>0</v>
      </c>
      <c r="DJ687">
        <f>DI687</f>
        <v>0</v>
      </c>
      <c r="DK687">
        <v>0</v>
      </c>
      <c r="DL687" t="s">
        <v>3</v>
      </c>
      <c r="DM687">
        <v>0</v>
      </c>
      <c r="DN687" t="s">
        <v>3</v>
      </c>
      <c r="DO687">
        <v>0</v>
      </c>
    </row>
    <row r="688" spans="1:119" x14ac:dyDescent="0.25">
      <c r="A688">
        <f>ROW(Source!A1339)</f>
        <v>1339</v>
      </c>
      <c r="B688">
        <v>54971259</v>
      </c>
      <c r="C688">
        <v>55891599</v>
      </c>
      <c r="D688">
        <v>55490209</v>
      </c>
      <c r="E688">
        <v>1</v>
      </c>
      <c r="F688">
        <v>1</v>
      </c>
      <c r="G688">
        <v>1081</v>
      </c>
      <c r="H688">
        <v>2</v>
      </c>
      <c r="I688" t="s">
        <v>1555</v>
      </c>
      <c r="J688" t="s">
        <v>1556</v>
      </c>
      <c r="K688" t="s">
        <v>1557</v>
      </c>
      <c r="L688">
        <v>1368</v>
      </c>
      <c r="N688">
        <v>1011</v>
      </c>
      <c r="O688" t="s">
        <v>1558</v>
      </c>
      <c r="P688" t="s">
        <v>1558</v>
      </c>
      <c r="Q688">
        <v>1</v>
      </c>
      <c r="W688">
        <v>0</v>
      </c>
      <c r="X688">
        <v>874612079</v>
      </c>
      <c r="Y688">
        <f>(AT688*1.2)</f>
        <v>1.2E-2</v>
      </c>
      <c r="AA688">
        <v>0</v>
      </c>
      <c r="AB688">
        <v>87.01</v>
      </c>
      <c r="AC688">
        <v>13.21</v>
      </c>
      <c r="AD688">
        <v>0</v>
      </c>
      <c r="AE688">
        <v>0</v>
      </c>
      <c r="AF688">
        <v>83.1</v>
      </c>
      <c r="AG688">
        <v>12.62</v>
      </c>
      <c r="AH688">
        <v>0</v>
      </c>
      <c r="AI688">
        <v>1</v>
      </c>
      <c r="AJ688">
        <v>1</v>
      </c>
      <c r="AK688">
        <v>1</v>
      </c>
      <c r="AL688">
        <v>1</v>
      </c>
      <c r="AM688">
        <v>-2</v>
      </c>
      <c r="AN688">
        <v>0</v>
      </c>
      <c r="AO688">
        <v>1</v>
      </c>
      <c r="AP688">
        <v>1</v>
      </c>
      <c r="AQ688">
        <v>0</v>
      </c>
      <c r="AR688">
        <v>0</v>
      </c>
      <c r="AS688" t="s">
        <v>3</v>
      </c>
      <c r="AT688">
        <v>0.01</v>
      </c>
      <c r="AU688" t="s">
        <v>42</v>
      </c>
      <c r="AV688">
        <v>0</v>
      </c>
      <c r="AW688">
        <v>2</v>
      </c>
      <c r="AX688">
        <v>55891615</v>
      </c>
      <c r="AY688">
        <v>1</v>
      </c>
      <c r="AZ688">
        <v>0</v>
      </c>
      <c r="BA688">
        <v>814</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CV688">
        <v>0</v>
      </c>
      <c r="CW688">
        <f>ROUND(Y688*Source!I1339*DO688,9)</f>
        <v>0.29227920000000002</v>
      </c>
      <c r="CX688">
        <f>ROUND(Y688*Source!I1339,9)</f>
        <v>2.316E-2</v>
      </c>
      <c r="CY688">
        <f>AB688</f>
        <v>87.01</v>
      </c>
      <c r="CZ688">
        <f>AF688</f>
        <v>83.1</v>
      </c>
      <c r="DA688">
        <f>AJ688</f>
        <v>1</v>
      </c>
      <c r="DB688">
        <f>ROUND((ROUND(AT688*CZ688,2)*1.2),6)</f>
        <v>0.996</v>
      </c>
      <c r="DC688">
        <f>ROUND((ROUND(AT688*AG688,2)*1.2),6)</f>
        <v>0.156</v>
      </c>
      <c r="DD688" t="s">
        <v>3</v>
      </c>
      <c r="DE688" t="s">
        <v>3</v>
      </c>
      <c r="DF688">
        <f t="shared" si="377"/>
        <v>0</v>
      </c>
      <c r="DG688">
        <f t="shared" si="376"/>
        <v>1.92</v>
      </c>
      <c r="DH688">
        <f t="shared" si="375"/>
        <v>0.28999999999999998</v>
      </c>
      <c r="DI688">
        <f t="shared" si="353"/>
        <v>0</v>
      </c>
      <c r="DJ688">
        <f>DG688</f>
        <v>1.92</v>
      </c>
      <c r="DK688">
        <v>0</v>
      </c>
      <c r="DL688" t="s">
        <v>1559</v>
      </c>
      <c r="DM688">
        <v>0</v>
      </c>
      <c r="DN688" t="s">
        <v>1554</v>
      </c>
      <c r="DO688">
        <v>12.62</v>
      </c>
    </row>
    <row r="689" spans="1:119" x14ac:dyDescent="0.25">
      <c r="A689">
        <f>ROW(Source!A1339)</f>
        <v>1339</v>
      </c>
      <c r="B689">
        <v>54971259</v>
      </c>
      <c r="C689">
        <v>55891599</v>
      </c>
      <c r="D689">
        <v>55460220</v>
      </c>
      <c r="E689">
        <v>1</v>
      </c>
      <c r="F689">
        <v>1</v>
      </c>
      <c r="G689">
        <v>1081</v>
      </c>
      <c r="H689">
        <v>3</v>
      </c>
      <c r="I689" t="s">
        <v>1792</v>
      </c>
      <c r="J689" t="s">
        <v>1793</v>
      </c>
      <c r="K689" t="s">
        <v>1794</v>
      </c>
      <c r="L689">
        <v>1346</v>
      </c>
      <c r="N689">
        <v>1009</v>
      </c>
      <c r="O689" t="s">
        <v>222</v>
      </c>
      <c r="P689" t="s">
        <v>222</v>
      </c>
      <c r="Q689">
        <v>1</v>
      </c>
      <c r="W689">
        <v>0</v>
      </c>
      <c r="X689">
        <v>-1801558800</v>
      </c>
      <c r="Y689">
        <f t="shared" ref="Y689:Y697" si="378">(AT689*1)</f>
        <v>0.02</v>
      </c>
      <c r="AA689">
        <v>13.95</v>
      </c>
      <c r="AB689">
        <v>0</v>
      </c>
      <c r="AC689">
        <v>0</v>
      </c>
      <c r="AD689">
        <v>0</v>
      </c>
      <c r="AE689">
        <v>13.95</v>
      </c>
      <c r="AF689">
        <v>0</v>
      </c>
      <c r="AG689">
        <v>0</v>
      </c>
      <c r="AH689">
        <v>0</v>
      </c>
      <c r="AI689">
        <v>1</v>
      </c>
      <c r="AJ689">
        <v>1</v>
      </c>
      <c r="AK689">
        <v>1</v>
      </c>
      <c r="AL689">
        <v>1</v>
      </c>
      <c r="AM689">
        <v>-2</v>
      </c>
      <c r="AN689">
        <v>0</v>
      </c>
      <c r="AO689">
        <v>1</v>
      </c>
      <c r="AP689">
        <v>1</v>
      </c>
      <c r="AQ689">
        <v>0</v>
      </c>
      <c r="AR689">
        <v>0</v>
      </c>
      <c r="AS689" t="s">
        <v>3</v>
      </c>
      <c r="AT689">
        <v>0.02</v>
      </c>
      <c r="AU689" t="s">
        <v>22</v>
      </c>
      <c r="AV689">
        <v>0</v>
      </c>
      <c r="AW689">
        <v>2</v>
      </c>
      <c r="AX689">
        <v>55891616</v>
      </c>
      <c r="AY689">
        <v>1</v>
      </c>
      <c r="AZ689">
        <v>0</v>
      </c>
      <c r="BA689">
        <v>815</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CV689">
        <v>0</v>
      </c>
      <c r="CW689">
        <v>0</v>
      </c>
      <c r="CX689">
        <f>ROUND(Y689*Source!I1339,9)</f>
        <v>3.8600000000000002E-2</v>
      </c>
      <c r="CY689">
        <f t="shared" ref="CY689:CY697" si="379">AA689</f>
        <v>13.95</v>
      </c>
      <c r="CZ689">
        <f t="shared" ref="CZ689:CZ697" si="380">AE689</f>
        <v>13.95</v>
      </c>
      <c r="DA689">
        <f t="shared" ref="DA689:DA697" si="381">AI689</f>
        <v>1</v>
      </c>
      <c r="DB689">
        <f t="shared" ref="DB689:DB697" si="382">ROUND((ROUND(AT689*CZ689,2)*1),6)</f>
        <v>0.28000000000000003</v>
      </c>
      <c r="DC689">
        <f t="shared" ref="DC689:DC697" si="383">ROUND((ROUND(AT689*AG689,2)*1),6)</f>
        <v>0</v>
      </c>
      <c r="DD689" t="s">
        <v>3</v>
      </c>
      <c r="DE689" t="s">
        <v>3</v>
      </c>
      <c r="DF689">
        <f t="shared" si="377"/>
        <v>0.54</v>
      </c>
      <c r="DG689">
        <f t="shared" si="376"/>
        <v>0</v>
      </c>
      <c r="DH689">
        <f t="shared" si="375"/>
        <v>0</v>
      </c>
      <c r="DI689">
        <f t="shared" si="353"/>
        <v>0</v>
      </c>
      <c r="DJ689">
        <f t="shared" ref="DJ689:DJ697" si="384">DF689</f>
        <v>0.54</v>
      </c>
      <c r="DK689">
        <v>0</v>
      </c>
      <c r="DL689" t="s">
        <v>3</v>
      </c>
      <c r="DM689">
        <v>0</v>
      </c>
      <c r="DN689" t="s">
        <v>3</v>
      </c>
      <c r="DO689">
        <v>0</v>
      </c>
    </row>
    <row r="690" spans="1:119" x14ac:dyDescent="0.25">
      <c r="A690">
        <f>ROW(Source!A1339)</f>
        <v>1339</v>
      </c>
      <c r="B690">
        <v>54971259</v>
      </c>
      <c r="C690">
        <v>55891599</v>
      </c>
      <c r="D690">
        <v>55460424</v>
      </c>
      <c r="E690">
        <v>1</v>
      </c>
      <c r="F690">
        <v>1</v>
      </c>
      <c r="G690">
        <v>1081</v>
      </c>
      <c r="H690">
        <v>3</v>
      </c>
      <c r="I690" t="s">
        <v>1563</v>
      </c>
      <c r="J690" t="s">
        <v>1564</v>
      </c>
      <c r="K690" t="s">
        <v>1565</v>
      </c>
      <c r="L690">
        <v>1346</v>
      </c>
      <c r="N690">
        <v>1009</v>
      </c>
      <c r="O690" t="s">
        <v>222</v>
      </c>
      <c r="P690" t="s">
        <v>222</v>
      </c>
      <c r="Q690">
        <v>1</v>
      </c>
      <c r="W690">
        <v>0</v>
      </c>
      <c r="X690">
        <v>1309298634</v>
      </c>
      <c r="Y690">
        <f t="shared" si="378"/>
        <v>0.2</v>
      </c>
      <c r="AA690">
        <v>159.06</v>
      </c>
      <c r="AB690">
        <v>0</v>
      </c>
      <c r="AC690">
        <v>0</v>
      </c>
      <c r="AD690">
        <v>0</v>
      </c>
      <c r="AE690">
        <v>159.06</v>
      </c>
      <c r="AF690">
        <v>0</v>
      </c>
      <c r="AG690">
        <v>0</v>
      </c>
      <c r="AH690">
        <v>0</v>
      </c>
      <c r="AI690">
        <v>1</v>
      </c>
      <c r="AJ690">
        <v>1</v>
      </c>
      <c r="AK690">
        <v>1</v>
      </c>
      <c r="AL690">
        <v>1</v>
      </c>
      <c r="AM690">
        <v>-2</v>
      </c>
      <c r="AN690">
        <v>0</v>
      </c>
      <c r="AO690">
        <v>1</v>
      </c>
      <c r="AP690">
        <v>1</v>
      </c>
      <c r="AQ690">
        <v>0</v>
      </c>
      <c r="AR690">
        <v>0</v>
      </c>
      <c r="AS690" t="s">
        <v>3</v>
      </c>
      <c r="AT690">
        <v>0.2</v>
      </c>
      <c r="AU690" t="s">
        <v>22</v>
      </c>
      <c r="AV690">
        <v>0</v>
      </c>
      <c r="AW690">
        <v>2</v>
      </c>
      <c r="AX690">
        <v>55891617</v>
      </c>
      <c r="AY690">
        <v>1</v>
      </c>
      <c r="AZ690">
        <v>0</v>
      </c>
      <c r="BA690">
        <v>816</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CV690">
        <v>0</v>
      </c>
      <c r="CW690">
        <v>0</v>
      </c>
      <c r="CX690">
        <f>ROUND(Y690*Source!I1339,9)</f>
        <v>0.38600000000000001</v>
      </c>
      <c r="CY690">
        <f t="shared" si="379"/>
        <v>159.06</v>
      </c>
      <c r="CZ690">
        <f t="shared" si="380"/>
        <v>159.06</v>
      </c>
      <c r="DA690">
        <f t="shared" si="381"/>
        <v>1</v>
      </c>
      <c r="DB690">
        <f t="shared" si="382"/>
        <v>31.81</v>
      </c>
      <c r="DC690">
        <f t="shared" si="383"/>
        <v>0</v>
      </c>
      <c r="DD690" t="s">
        <v>3</v>
      </c>
      <c r="DE690" t="s">
        <v>3</v>
      </c>
      <c r="DF690">
        <f t="shared" si="377"/>
        <v>61.4</v>
      </c>
      <c r="DG690">
        <f t="shared" si="376"/>
        <v>0</v>
      </c>
      <c r="DH690">
        <f t="shared" si="375"/>
        <v>0</v>
      </c>
      <c r="DI690">
        <f t="shared" si="353"/>
        <v>0</v>
      </c>
      <c r="DJ690">
        <f t="shared" si="384"/>
        <v>61.4</v>
      </c>
      <c r="DK690">
        <v>0</v>
      </c>
      <c r="DL690" t="s">
        <v>3</v>
      </c>
      <c r="DM690">
        <v>0</v>
      </c>
      <c r="DN690" t="s">
        <v>3</v>
      </c>
      <c r="DO690">
        <v>0</v>
      </c>
    </row>
    <row r="691" spans="1:119" x14ac:dyDescent="0.25">
      <c r="A691">
        <f>ROW(Source!A1339)</f>
        <v>1339</v>
      </c>
      <c r="B691">
        <v>54971259</v>
      </c>
      <c r="C691">
        <v>55891599</v>
      </c>
      <c r="D691">
        <v>55461670</v>
      </c>
      <c r="E691">
        <v>1</v>
      </c>
      <c r="F691">
        <v>1</v>
      </c>
      <c r="G691">
        <v>1081</v>
      </c>
      <c r="H691">
        <v>3</v>
      </c>
      <c r="I691" t="s">
        <v>1795</v>
      </c>
      <c r="J691" t="s">
        <v>1796</v>
      </c>
      <c r="K691" t="s">
        <v>1797</v>
      </c>
      <c r="L691">
        <v>1346</v>
      </c>
      <c r="N691">
        <v>1009</v>
      </c>
      <c r="O691" t="s">
        <v>222</v>
      </c>
      <c r="P691" t="s">
        <v>222</v>
      </c>
      <c r="Q691">
        <v>1</v>
      </c>
      <c r="W691">
        <v>0</v>
      </c>
      <c r="X691">
        <v>1134135272</v>
      </c>
      <c r="Y691">
        <f t="shared" si="378"/>
        <v>0.1</v>
      </c>
      <c r="AA691">
        <v>23.12</v>
      </c>
      <c r="AB691">
        <v>0</v>
      </c>
      <c r="AC691">
        <v>0</v>
      </c>
      <c r="AD691">
        <v>0</v>
      </c>
      <c r="AE691">
        <v>23.12</v>
      </c>
      <c r="AF691">
        <v>0</v>
      </c>
      <c r="AG691">
        <v>0</v>
      </c>
      <c r="AH691">
        <v>0</v>
      </c>
      <c r="AI691">
        <v>1</v>
      </c>
      <c r="AJ691">
        <v>1</v>
      </c>
      <c r="AK691">
        <v>1</v>
      </c>
      <c r="AL691">
        <v>1</v>
      </c>
      <c r="AM691">
        <v>-2</v>
      </c>
      <c r="AN691">
        <v>0</v>
      </c>
      <c r="AO691">
        <v>1</v>
      </c>
      <c r="AP691">
        <v>1</v>
      </c>
      <c r="AQ691">
        <v>0</v>
      </c>
      <c r="AR691">
        <v>0</v>
      </c>
      <c r="AS691" t="s">
        <v>3</v>
      </c>
      <c r="AT691">
        <v>0.1</v>
      </c>
      <c r="AU691" t="s">
        <v>22</v>
      </c>
      <c r="AV691">
        <v>0</v>
      </c>
      <c r="AW691">
        <v>2</v>
      </c>
      <c r="AX691">
        <v>55891618</v>
      </c>
      <c r="AY691">
        <v>1</v>
      </c>
      <c r="AZ691">
        <v>0</v>
      </c>
      <c r="BA691">
        <v>817</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CV691">
        <v>0</v>
      </c>
      <c r="CW691">
        <v>0</v>
      </c>
      <c r="CX691">
        <f>ROUND(Y691*Source!I1339,9)</f>
        <v>0.193</v>
      </c>
      <c r="CY691">
        <f t="shared" si="379"/>
        <v>23.12</v>
      </c>
      <c r="CZ691">
        <f t="shared" si="380"/>
        <v>23.12</v>
      </c>
      <c r="DA691">
        <f t="shared" si="381"/>
        <v>1</v>
      </c>
      <c r="DB691">
        <f t="shared" si="382"/>
        <v>2.31</v>
      </c>
      <c r="DC691">
        <f t="shared" si="383"/>
        <v>0</v>
      </c>
      <c r="DD691" t="s">
        <v>3</v>
      </c>
      <c r="DE691" t="s">
        <v>3</v>
      </c>
      <c r="DF691">
        <f t="shared" si="377"/>
        <v>4.46</v>
      </c>
      <c r="DG691">
        <f t="shared" si="376"/>
        <v>0</v>
      </c>
      <c r="DH691">
        <f t="shared" si="375"/>
        <v>0</v>
      </c>
      <c r="DI691">
        <f t="shared" si="353"/>
        <v>0</v>
      </c>
      <c r="DJ691">
        <f t="shared" si="384"/>
        <v>4.46</v>
      </c>
      <c r="DK691">
        <v>0</v>
      </c>
      <c r="DL691" t="s">
        <v>3</v>
      </c>
      <c r="DM691">
        <v>0</v>
      </c>
      <c r="DN691" t="s">
        <v>3</v>
      </c>
      <c r="DO691">
        <v>0</v>
      </c>
    </row>
    <row r="692" spans="1:119" x14ac:dyDescent="0.25">
      <c r="A692">
        <f>ROW(Source!A1339)</f>
        <v>1339</v>
      </c>
      <c r="B692">
        <v>54971259</v>
      </c>
      <c r="C692">
        <v>55891599</v>
      </c>
      <c r="D692">
        <v>55465938</v>
      </c>
      <c r="E692">
        <v>1</v>
      </c>
      <c r="F692">
        <v>1</v>
      </c>
      <c r="G692">
        <v>1081</v>
      </c>
      <c r="H692">
        <v>3</v>
      </c>
      <c r="I692" t="s">
        <v>1798</v>
      </c>
      <c r="J692" t="s">
        <v>1799</v>
      </c>
      <c r="K692" t="s">
        <v>1800</v>
      </c>
      <c r="L692">
        <v>1348</v>
      </c>
      <c r="N692">
        <v>1009</v>
      </c>
      <c r="O692" t="s">
        <v>1092</v>
      </c>
      <c r="P692" t="s">
        <v>1092</v>
      </c>
      <c r="Q692">
        <v>1000</v>
      </c>
      <c r="W692">
        <v>0</v>
      </c>
      <c r="X692">
        <v>1639681883</v>
      </c>
      <c r="Y692">
        <f t="shared" si="378"/>
        <v>1E-4</v>
      </c>
      <c r="AA692">
        <v>40009.620000000003</v>
      </c>
      <c r="AB692">
        <v>0</v>
      </c>
      <c r="AC692">
        <v>0</v>
      </c>
      <c r="AD692">
        <v>0</v>
      </c>
      <c r="AE692">
        <v>40009.620000000003</v>
      </c>
      <c r="AF692">
        <v>0</v>
      </c>
      <c r="AG692">
        <v>0</v>
      </c>
      <c r="AH692">
        <v>0</v>
      </c>
      <c r="AI692">
        <v>1</v>
      </c>
      <c r="AJ692">
        <v>1</v>
      </c>
      <c r="AK692">
        <v>1</v>
      </c>
      <c r="AL692">
        <v>1</v>
      </c>
      <c r="AM692">
        <v>-2</v>
      </c>
      <c r="AN692">
        <v>0</v>
      </c>
      <c r="AO692">
        <v>1</v>
      </c>
      <c r="AP692">
        <v>1</v>
      </c>
      <c r="AQ692">
        <v>0</v>
      </c>
      <c r="AR692">
        <v>0</v>
      </c>
      <c r="AS692" t="s">
        <v>3</v>
      </c>
      <c r="AT692">
        <v>1E-4</v>
      </c>
      <c r="AU692" t="s">
        <v>22</v>
      </c>
      <c r="AV692">
        <v>0</v>
      </c>
      <c r="AW692">
        <v>2</v>
      </c>
      <c r="AX692">
        <v>55891619</v>
      </c>
      <c r="AY692">
        <v>1</v>
      </c>
      <c r="AZ692">
        <v>0</v>
      </c>
      <c r="BA692">
        <v>818</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CV692">
        <v>0</v>
      </c>
      <c r="CW692">
        <v>0</v>
      </c>
      <c r="CX692">
        <f>ROUND(Y692*Source!I1339,9)</f>
        <v>1.93E-4</v>
      </c>
      <c r="CY692">
        <f t="shared" si="379"/>
        <v>40009.620000000003</v>
      </c>
      <c r="CZ692">
        <f t="shared" si="380"/>
        <v>40009.620000000003</v>
      </c>
      <c r="DA692">
        <f t="shared" si="381"/>
        <v>1</v>
      </c>
      <c r="DB692">
        <f t="shared" si="382"/>
        <v>4</v>
      </c>
      <c r="DC692">
        <f t="shared" si="383"/>
        <v>0</v>
      </c>
      <c r="DD692" t="s">
        <v>3</v>
      </c>
      <c r="DE692" t="s">
        <v>3</v>
      </c>
      <c r="DF692">
        <f t="shared" si="377"/>
        <v>7.72</v>
      </c>
      <c r="DG692">
        <f t="shared" si="376"/>
        <v>0</v>
      </c>
      <c r="DH692">
        <f t="shared" si="375"/>
        <v>0</v>
      </c>
      <c r="DI692">
        <f t="shared" si="353"/>
        <v>0</v>
      </c>
      <c r="DJ692">
        <f t="shared" si="384"/>
        <v>7.72</v>
      </c>
      <c r="DK692">
        <v>0</v>
      </c>
      <c r="DL692" t="s">
        <v>3</v>
      </c>
      <c r="DM692">
        <v>0</v>
      </c>
      <c r="DN692" t="s">
        <v>3</v>
      </c>
      <c r="DO692">
        <v>0</v>
      </c>
    </row>
    <row r="693" spans="1:119" x14ac:dyDescent="0.25">
      <c r="A693">
        <f>ROW(Source!A1339)</f>
        <v>1339</v>
      </c>
      <c r="B693">
        <v>54971259</v>
      </c>
      <c r="C693">
        <v>55891599</v>
      </c>
      <c r="D693">
        <v>55459792</v>
      </c>
      <c r="E693">
        <v>1</v>
      </c>
      <c r="F693">
        <v>1</v>
      </c>
      <c r="G693">
        <v>1081</v>
      </c>
      <c r="H693">
        <v>3</v>
      </c>
      <c r="I693" t="s">
        <v>1691</v>
      </c>
      <c r="J693" t="s">
        <v>1692</v>
      </c>
      <c r="K693" t="s">
        <v>1693</v>
      </c>
      <c r="L693">
        <v>1348</v>
      </c>
      <c r="N693">
        <v>1009</v>
      </c>
      <c r="O693" t="s">
        <v>1092</v>
      </c>
      <c r="P693" t="s">
        <v>1092</v>
      </c>
      <c r="Q693">
        <v>1000</v>
      </c>
      <c r="W693">
        <v>0</v>
      </c>
      <c r="X693">
        <v>114569696</v>
      </c>
      <c r="Y693">
        <f t="shared" si="378"/>
        <v>8.0000000000000007E-5</v>
      </c>
      <c r="AA693">
        <v>60960.43</v>
      </c>
      <c r="AB693">
        <v>0</v>
      </c>
      <c r="AC693">
        <v>0</v>
      </c>
      <c r="AD693">
        <v>0</v>
      </c>
      <c r="AE693">
        <v>60960.43</v>
      </c>
      <c r="AF693">
        <v>0</v>
      </c>
      <c r="AG693">
        <v>0</v>
      </c>
      <c r="AH693">
        <v>0</v>
      </c>
      <c r="AI693">
        <v>1</v>
      </c>
      <c r="AJ693">
        <v>1</v>
      </c>
      <c r="AK693">
        <v>1</v>
      </c>
      <c r="AL693">
        <v>1</v>
      </c>
      <c r="AM693">
        <v>-2</v>
      </c>
      <c r="AN693">
        <v>0</v>
      </c>
      <c r="AO693">
        <v>1</v>
      </c>
      <c r="AP693">
        <v>1</v>
      </c>
      <c r="AQ693">
        <v>0</v>
      </c>
      <c r="AR693">
        <v>0</v>
      </c>
      <c r="AS693" t="s">
        <v>3</v>
      </c>
      <c r="AT693">
        <v>8.0000000000000007E-5</v>
      </c>
      <c r="AU693" t="s">
        <v>22</v>
      </c>
      <c r="AV693">
        <v>0</v>
      </c>
      <c r="AW693">
        <v>2</v>
      </c>
      <c r="AX693">
        <v>55891620</v>
      </c>
      <c r="AY693">
        <v>1</v>
      </c>
      <c r="AZ693">
        <v>0</v>
      </c>
      <c r="BA693">
        <v>819</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CV693">
        <v>0</v>
      </c>
      <c r="CW693">
        <v>0</v>
      </c>
      <c r="CX693">
        <f>ROUND(Y693*Source!I1339,9)</f>
        <v>1.5440000000000001E-4</v>
      </c>
      <c r="CY693">
        <f t="shared" si="379"/>
        <v>60960.43</v>
      </c>
      <c r="CZ693">
        <f t="shared" si="380"/>
        <v>60960.43</v>
      </c>
      <c r="DA693">
        <f t="shared" si="381"/>
        <v>1</v>
      </c>
      <c r="DB693">
        <f t="shared" si="382"/>
        <v>4.88</v>
      </c>
      <c r="DC693">
        <f t="shared" si="383"/>
        <v>0</v>
      </c>
      <c r="DD693" t="s">
        <v>3</v>
      </c>
      <c r="DE693" t="s">
        <v>3</v>
      </c>
      <c r="DF693">
        <f t="shared" si="377"/>
        <v>9.41</v>
      </c>
      <c r="DG693">
        <f t="shared" si="376"/>
        <v>0</v>
      </c>
      <c r="DH693">
        <f t="shared" si="375"/>
        <v>0</v>
      </c>
      <c r="DI693">
        <f t="shared" si="353"/>
        <v>0</v>
      </c>
      <c r="DJ693">
        <f t="shared" si="384"/>
        <v>9.41</v>
      </c>
      <c r="DK693">
        <v>0</v>
      </c>
      <c r="DL693" t="s">
        <v>3</v>
      </c>
      <c r="DM693">
        <v>0</v>
      </c>
      <c r="DN693" t="s">
        <v>3</v>
      </c>
      <c r="DO693">
        <v>0</v>
      </c>
    </row>
    <row r="694" spans="1:119" x14ac:dyDescent="0.25">
      <c r="A694">
        <f>ROW(Source!A1339)</f>
        <v>1339</v>
      </c>
      <c r="B694">
        <v>54971259</v>
      </c>
      <c r="C694">
        <v>55891599</v>
      </c>
      <c r="D694">
        <v>55466338</v>
      </c>
      <c r="E694">
        <v>1</v>
      </c>
      <c r="F694">
        <v>1</v>
      </c>
      <c r="G694">
        <v>1081</v>
      </c>
      <c r="H694">
        <v>3</v>
      </c>
      <c r="I694" t="s">
        <v>1675</v>
      </c>
      <c r="J694" t="s">
        <v>1676</v>
      </c>
      <c r="K694" t="s">
        <v>1677</v>
      </c>
      <c r="L694">
        <v>1349</v>
      </c>
      <c r="N694">
        <v>1009</v>
      </c>
      <c r="O694" t="s">
        <v>1678</v>
      </c>
      <c r="P694" t="s">
        <v>1678</v>
      </c>
      <c r="Q694">
        <v>1E-3</v>
      </c>
      <c r="W694">
        <v>0</v>
      </c>
      <c r="X694">
        <v>-667754050</v>
      </c>
      <c r="Y694">
        <f t="shared" si="378"/>
        <v>10</v>
      </c>
      <c r="AA694">
        <v>7.0000000000000007E-2</v>
      </c>
      <c r="AB694">
        <v>0</v>
      </c>
      <c r="AC694">
        <v>0</v>
      </c>
      <c r="AD694">
        <v>0</v>
      </c>
      <c r="AE694">
        <v>7.0000000000000007E-2</v>
      </c>
      <c r="AF694">
        <v>0</v>
      </c>
      <c r="AG694">
        <v>0</v>
      </c>
      <c r="AH694">
        <v>0</v>
      </c>
      <c r="AI694">
        <v>1</v>
      </c>
      <c r="AJ694">
        <v>1</v>
      </c>
      <c r="AK694">
        <v>1</v>
      </c>
      <c r="AL694">
        <v>1</v>
      </c>
      <c r="AM694">
        <v>-2</v>
      </c>
      <c r="AN694">
        <v>0</v>
      </c>
      <c r="AO694">
        <v>1</v>
      </c>
      <c r="AP694">
        <v>1</v>
      </c>
      <c r="AQ694">
        <v>0</v>
      </c>
      <c r="AR694">
        <v>0</v>
      </c>
      <c r="AS694" t="s">
        <v>3</v>
      </c>
      <c r="AT694">
        <v>10</v>
      </c>
      <c r="AU694" t="s">
        <v>22</v>
      </c>
      <c r="AV694">
        <v>0</v>
      </c>
      <c r="AW694">
        <v>2</v>
      </c>
      <c r="AX694">
        <v>55891621</v>
      </c>
      <c r="AY694">
        <v>1</v>
      </c>
      <c r="AZ694">
        <v>0</v>
      </c>
      <c r="BA694">
        <v>820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CV694">
        <v>0</v>
      </c>
      <c r="CW694">
        <v>0</v>
      </c>
      <c r="CX694">
        <f>ROUND(Y694*Source!I1339,9)</f>
        <v>19.3</v>
      </c>
      <c r="CY694">
        <f t="shared" si="379"/>
        <v>7.0000000000000007E-2</v>
      </c>
      <c r="CZ694">
        <f t="shared" si="380"/>
        <v>7.0000000000000007E-2</v>
      </c>
      <c r="DA694">
        <f t="shared" si="381"/>
        <v>1</v>
      </c>
      <c r="DB694">
        <f t="shared" si="382"/>
        <v>0.7</v>
      </c>
      <c r="DC694">
        <f t="shared" si="383"/>
        <v>0</v>
      </c>
      <c r="DD694" t="s">
        <v>3</v>
      </c>
      <c r="DE694" t="s">
        <v>3</v>
      </c>
      <c r="DF694">
        <f t="shared" si="377"/>
        <v>1.35</v>
      </c>
      <c r="DG694">
        <f t="shared" si="376"/>
        <v>0</v>
      </c>
      <c r="DH694">
        <f t="shared" si="375"/>
        <v>0</v>
      </c>
      <c r="DI694">
        <f t="shared" si="353"/>
        <v>0</v>
      </c>
      <c r="DJ694">
        <f t="shared" si="384"/>
        <v>1.35</v>
      </c>
      <c r="DK694">
        <v>0</v>
      </c>
      <c r="DL694" t="s">
        <v>3</v>
      </c>
      <c r="DM694">
        <v>0</v>
      </c>
      <c r="DN694" t="s">
        <v>3</v>
      </c>
      <c r="DO694">
        <v>0</v>
      </c>
    </row>
    <row r="695" spans="1:119" x14ac:dyDescent="0.25">
      <c r="A695">
        <f>ROW(Source!A1339)</f>
        <v>1339</v>
      </c>
      <c r="B695">
        <v>54971259</v>
      </c>
      <c r="C695">
        <v>55891599</v>
      </c>
      <c r="D695">
        <v>55482203</v>
      </c>
      <c r="E695">
        <v>1</v>
      </c>
      <c r="F695">
        <v>1</v>
      </c>
      <c r="G695">
        <v>1081</v>
      </c>
      <c r="H695">
        <v>3</v>
      </c>
      <c r="I695" t="s">
        <v>1404</v>
      </c>
      <c r="J695" t="s">
        <v>1406</v>
      </c>
      <c r="K695" t="s">
        <v>1405</v>
      </c>
      <c r="L695">
        <v>1356</v>
      </c>
      <c r="N695">
        <v>1010</v>
      </c>
      <c r="O695" t="s">
        <v>1355</v>
      </c>
      <c r="P695" t="s">
        <v>1355</v>
      </c>
      <c r="Q695">
        <v>1000</v>
      </c>
      <c r="W695">
        <v>0</v>
      </c>
      <c r="X695">
        <v>474149623</v>
      </c>
      <c r="Y695">
        <f t="shared" si="378"/>
        <v>0.10199999999999999</v>
      </c>
      <c r="AA695">
        <v>226.66</v>
      </c>
      <c r="AB695">
        <v>0</v>
      </c>
      <c r="AC695">
        <v>0</v>
      </c>
      <c r="AD695">
        <v>0</v>
      </c>
      <c r="AE695">
        <v>226.66</v>
      </c>
      <c r="AF695">
        <v>0</v>
      </c>
      <c r="AG695">
        <v>0</v>
      </c>
      <c r="AH695">
        <v>0</v>
      </c>
      <c r="AI695">
        <v>1</v>
      </c>
      <c r="AJ695">
        <v>1</v>
      </c>
      <c r="AK695">
        <v>1</v>
      </c>
      <c r="AL695">
        <v>1</v>
      </c>
      <c r="AM695">
        <v>-2</v>
      </c>
      <c r="AN695">
        <v>0</v>
      </c>
      <c r="AO695">
        <v>1</v>
      </c>
      <c r="AP695">
        <v>1</v>
      </c>
      <c r="AQ695">
        <v>0</v>
      </c>
      <c r="AR695">
        <v>0</v>
      </c>
      <c r="AS695" t="s">
        <v>3</v>
      </c>
      <c r="AT695">
        <v>0.10199999999999999</v>
      </c>
      <c r="AU695" t="s">
        <v>22</v>
      </c>
      <c r="AV695">
        <v>0</v>
      </c>
      <c r="AW695">
        <v>2</v>
      </c>
      <c r="AX695">
        <v>55891622</v>
      </c>
      <c r="AY695">
        <v>1</v>
      </c>
      <c r="AZ695">
        <v>0</v>
      </c>
      <c r="BA695">
        <v>821</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CV695">
        <v>0</v>
      </c>
      <c r="CW695">
        <v>0</v>
      </c>
      <c r="CX695">
        <f>ROUND(Y695*Source!I1339,9)</f>
        <v>0.19686000000000001</v>
      </c>
      <c r="CY695">
        <f t="shared" si="379"/>
        <v>226.66</v>
      </c>
      <c r="CZ695">
        <f t="shared" si="380"/>
        <v>226.66</v>
      </c>
      <c r="DA695">
        <f t="shared" si="381"/>
        <v>1</v>
      </c>
      <c r="DB695">
        <f t="shared" si="382"/>
        <v>23.12</v>
      </c>
      <c r="DC695">
        <f t="shared" si="383"/>
        <v>0</v>
      </c>
      <c r="DD695" t="s">
        <v>3</v>
      </c>
      <c r="DE695" t="s">
        <v>3</v>
      </c>
      <c r="DF695">
        <f t="shared" si="377"/>
        <v>44.62</v>
      </c>
      <c r="DG695">
        <f t="shared" si="376"/>
        <v>0</v>
      </c>
      <c r="DH695">
        <f t="shared" si="375"/>
        <v>0</v>
      </c>
      <c r="DI695">
        <f t="shared" si="353"/>
        <v>0</v>
      </c>
      <c r="DJ695">
        <f t="shared" si="384"/>
        <v>44.62</v>
      </c>
      <c r="DK695">
        <v>0</v>
      </c>
      <c r="DL695" t="s">
        <v>3</v>
      </c>
      <c r="DM695">
        <v>0</v>
      </c>
      <c r="DN695" t="s">
        <v>3</v>
      </c>
      <c r="DO695">
        <v>0</v>
      </c>
    </row>
    <row r="696" spans="1:119" x14ac:dyDescent="0.25">
      <c r="A696">
        <f>ROW(Source!A1339)</f>
        <v>1339</v>
      </c>
      <c r="B696">
        <v>54971259</v>
      </c>
      <c r="C696">
        <v>55891599</v>
      </c>
      <c r="D696">
        <v>55482234</v>
      </c>
      <c r="E696">
        <v>1</v>
      </c>
      <c r="F696">
        <v>1</v>
      </c>
      <c r="G696">
        <v>1081</v>
      </c>
      <c r="H696">
        <v>3</v>
      </c>
      <c r="I696" t="s">
        <v>1386</v>
      </c>
      <c r="J696" t="s">
        <v>1388</v>
      </c>
      <c r="K696" t="s">
        <v>1387</v>
      </c>
      <c r="L696">
        <v>1354</v>
      </c>
      <c r="N696">
        <v>1010</v>
      </c>
      <c r="O696" t="s">
        <v>266</v>
      </c>
      <c r="P696" t="s">
        <v>266</v>
      </c>
      <c r="Q696">
        <v>1</v>
      </c>
      <c r="W696">
        <v>0</v>
      </c>
      <c r="X696">
        <v>-1446611938</v>
      </c>
      <c r="Y696">
        <f t="shared" si="378"/>
        <v>102</v>
      </c>
      <c r="AA696">
        <v>0.25</v>
      </c>
      <c r="AB696">
        <v>0</v>
      </c>
      <c r="AC696">
        <v>0</v>
      </c>
      <c r="AD696">
        <v>0</v>
      </c>
      <c r="AE696">
        <v>0.25</v>
      </c>
      <c r="AF696">
        <v>0</v>
      </c>
      <c r="AG696">
        <v>0</v>
      </c>
      <c r="AH696">
        <v>0</v>
      </c>
      <c r="AI696">
        <v>1</v>
      </c>
      <c r="AJ696">
        <v>1</v>
      </c>
      <c r="AK696">
        <v>1</v>
      </c>
      <c r="AL696">
        <v>1</v>
      </c>
      <c r="AM696">
        <v>0</v>
      </c>
      <c r="AN696">
        <v>0</v>
      </c>
      <c r="AO696">
        <v>0</v>
      </c>
      <c r="AP696">
        <v>1</v>
      </c>
      <c r="AQ696">
        <v>0</v>
      </c>
      <c r="AR696">
        <v>0</v>
      </c>
      <c r="AS696" t="s">
        <v>3</v>
      </c>
      <c r="AT696">
        <v>102</v>
      </c>
      <c r="AU696" t="s">
        <v>22</v>
      </c>
      <c r="AV696">
        <v>0</v>
      </c>
      <c r="AW696">
        <v>1</v>
      </c>
      <c r="AX696">
        <v>-1</v>
      </c>
      <c r="AY696">
        <v>0</v>
      </c>
      <c r="AZ696">
        <v>0</v>
      </c>
      <c r="BA696" t="s">
        <v>3</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CV696">
        <v>0</v>
      </c>
      <c r="CW696">
        <v>0</v>
      </c>
      <c r="CX696">
        <f>ROUND(Y696*Source!I1339,9)</f>
        <v>196.86</v>
      </c>
      <c r="CY696">
        <f t="shared" si="379"/>
        <v>0.25</v>
      </c>
      <c r="CZ696">
        <f t="shared" si="380"/>
        <v>0.25</v>
      </c>
      <c r="DA696">
        <f t="shared" si="381"/>
        <v>1</v>
      </c>
      <c r="DB696">
        <f t="shared" si="382"/>
        <v>25.5</v>
      </c>
      <c r="DC696">
        <f t="shared" si="383"/>
        <v>0</v>
      </c>
      <c r="DD696" t="s">
        <v>3</v>
      </c>
      <c r="DE696" t="s">
        <v>3</v>
      </c>
      <c r="DF696">
        <f t="shared" si="377"/>
        <v>49.22</v>
      </c>
      <c r="DG696">
        <f t="shared" si="376"/>
        <v>0</v>
      </c>
      <c r="DH696">
        <f t="shared" si="375"/>
        <v>0</v>
      </c>
      <c r="DI696">
        <f t="shared" si="353"/>
        <v>0</v>
      </c>
      <c r="DJ696">
        <f t="shared" si="384"/>
        <v>49.22</v>
      </c>
      <c r="DK696">
        <v>0</v>
      </c>
      <c r="DL696" t="s">
        <v>3</v>
      </c>
      <c r="DM696">
        <v>0</v>
      </c>
      <c r="DN696" t="s">
        <v>3</v>
      </c>
      <c r="DO696">
        <v>0</v>
      </c>
    </row>
    <row r="697" spans="1:119" x14ac:dyDescent="0.25">
      <c r="A697">
        <f>ROW(Source!A1339)</f>
        <v>1339</v>
      </c>
      <c r="B697">
        <v>54971259</v>
      </c>
      <c r="C697">
        <v>55891599</v>
      </c>
      <c r="D697">
        <v>55481864</v>
      </c>
      <c r="E697">
        <v>1</v>
      </c>
      <c r="F697">
        <v>1</v>
      </c>
      <c r="G697">
        <v>1081</v>
      </c>
      <c r="H697">
        <v>3</v>
      </c>
      <c r="I697" t="s">
        <v>1669</v>
      </c>
      <c r="J697" t="s">
        <v>1670</v>
      </c>
      <c r="K697" t="s">
        <v>1671</v>
      </c>
      <c r="L697">
        <v>1301</v>
      </c>
      <c r="N697">
        <v>1003</v>
      </c>
      <c r="O697" t="s">
        <v>769</v>
      </c>
      <c r="P697" t="s">
        <v>769</v>
      </c>
      <c r="Q697">
        <v>1</v>
      </c>
      <c r="W697">
        <v>0</v>
      </c>
      <c r="X697">
        <v>-877267416</v>
      </c>
      <c r="Y697">
        <f t="shared" si="378"/>
        <v>10</v>
      </c>
      <c r="AA697">
        <v>0.7</v>
      </c>
      <c r="AB697">
        <v>0</v>
      </c>
      <c r="AC697">
        <v>0</v>
      </c>
      <c r="AD697">
        <v>0</v>
      </c>
      <c r="AE697">
        <v>0.7</v>
      </c>
      <c r="AF697">
        <v>0</v>
      </c>
      <c r="AG697">
        <v>0</v>
      </c>
      <c r="AH697">
        <v>0</v>
      </c>
      <c r="AI697">
        <v>1</v>
      </c>
      <c r="AJ697">
        <v>1</v>
      </c>
      <c r="AK697">
        <v>1</v>
      </c>
      <c r="AL697">
        <v>1</v>
      </c>
      <c r="AM697">
        <v>-2</v>
      </c>
      <c r="AN697">
        <v>0</v>
      </c>
      <c r="AO697">
        <v>1</v>
      </c>
      <c r="AP697">
        <v>1</v>
      </c>
      <c r="AQ697">
        <v>0</v>
      </c>
      <c r="AR697">
        <v>0</v>
      </c>
      <c r="AS697" t="s">
        <v>3</v>
      </c>
      <c r="AT697">
        <v>10</v>
      </c>
      <c r="AU697" t="s">
        <v>22</v>
      </c>
      <c r="AV697">
        <v>0</v>
      </c>
      <c r="AW697">
        <v>2</v>
      </c>
      <c r="AX697">
        <v>55891623</v>
      </c>
      <c r="AY697">
        <v>1</v>
      </c>
      <c r="AZ697">
        <v>0</v>
      </c>
      <c r="BA697">
        <v>822</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CV697">
        <v>0</v>
      </c>
      <c r="CW697">
        <v>0</v>
      </c>
      <c r="CX697">
        <f>ROUND(Y697*Source!I1339,9)</f>
        <v>19.3</v>
      </c>
      <c r="CY697">
        <f t="shared" si="379"/>
        <v>0.7</v>
      </c>
      <c r="CZ697">
        <f t="shared" si="380"/>
        <v>0.7</v>
      </c>
      <c r="DA697">
        <f t="shared" si="381"/>
        <v>1</v>
      </c>
      <c r="DB697">
        <f t="shared" si="382"/>
        <v>7</v>
      </c>
      <c r="DC697">
        <f t="shared" si="383"/>
        <v>0</v>
      </c>
      <c r="DD697" t="s">
        <v>3</v>
      </c>
      <c r="DE697" t="s">
        <v>3</v>
      </c>
      <c r="DF697">
        <f t="shared" si="377"/>
        <v>13.51</v>
      </c>
      <c r="DG697">
        <f t="shared" si="376"/>
        <v>0</v>
      </c>
      <c r="DH697">
        <f t="shared" si="375"/>
        <v>0</v>
      </c>
      <c r="DI697">
        <f t="shared" si="353"/>
        <v>0</v>
      </c>
      <c r="DJ697">
        <f t="shared" si="384"/>
        <v>13.51</v>
      </c>
      <c r="DK697">
        <v>0</v>
      </c>
      <c r="DL697" t="s">
        <v>3</v>
      </c>
      <c r="DM697">
        <v>0</v>
      </c>
      <c r="DN697" t="s">
        <v>3</v>
      </c>
      <c r="DO697">
        <v>0</v>
      </c>
    </row>
    <row r="698" spans="1:119" x14ac:dyDescent="0.25">
      <c r="A698">
        <f>ROW(Source!A1340)</f>
        <v>1340</v>
      </c>
      <c r="B698">
        <v>55890823</v>
      </c>
      <c r="C698">
        <v>55891599</v>
      </c>
      <c r="D698">
        <v>55424304</v>
      </c>
      <c r="E698">
        <v>1081</v>
      </c>
      <c r="F698">
        <v>1</v>
      </c>
      <c r="G698">
        <v>1081</v>
      </c>
      <c r="H698">
        <v>1</v>
      </c>
      <c r="I698" t="s">
        <v>1552</v>
      </c>
      <c r="J698" t="s">
        <v>3</v>
      </c>
      <c r="K698" t="s">
        <v>1553</v>
      </c>
      <c r="L698">
        <v>1191</v>
      </c>
      <c r="N698">
        <v>1013</v>
      </c>
      <c r="O698" t="s">
        <v>1554</v>
      </c>
      <c r="P698" t="s">
        <v>1554</v>
      </c>
      <c r="Q698">
        <v>1</v>
      </c>
      <c r="W698">
        <v>0</v>
      </c>
      <c r="X698">
        <v>476480486</v>
      </c>
      <c r="Y698">
        <f>(AT698*1.2)</f>
        <v>18.54</v>
      </c>
      <c r="AA698">
        <v>0</v>
      </c>
      <c r="AB698">
        <v>0</v>
      </c>
      <c r="AC698">
        <v>0</v>
      </c>
      <c r="AD698">
        <v>0</v>
      </c>
      <c r="AE698">
        <v>0</v>
      </c>
      <c r="AF698">
        <v>0</v>
      </c>
      <c r="AG698">
        <v>0</v>
      </c>
      <c r="AH698">
        <v>0</v>
      </c>
      <c r="AI698">
        <v>1</v>
      </c>
      <c r="AJ698">
        <v>1</v>
      </c>
      <c r="AK698">
        <v>1</v>
      </c>
      <c r="AL698">
        <v>1</v>
      </c>
      <c r="AM698">
        <v>5</v>
      </c>
      <c r="AN698">
        <v>0</v>
      </c>
      <c r="AO698">
        <v>1</v>
      </c>
      <c r="AP698">
        <v>1</v>
      </c>
      <c r="AQ698">
        <v>0</v>
      </c>
      <c r="AR698">
        <v>0</v>
      </c>
      <c r="AS698" t="s">
        <v>3</v>
      </c>
      <c r="AT698">
        <v>15.45</v>
      </c>
      <c r="AU698" t="s">
        <v>42</v>
      </c>
      <c r="AV698">
        <v>1</v>
      </c>
      <c r="AW698">
        <v>2</v>
      </c>
      <c r="AX698">
        <v>55891614</v>
      </c>
      <c r="AY698">
        <v>1</v>
      </c>
      <c r="AZ698">
        <v>0</v>
      </c>
      <c r="BA698">
        <v>824</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CU698">
        <f>ROUND(AT698*Source!I1340*AH698*AL698,2)</f>
        <v>0</v>
      </c>
      <c r="CV698">
        <f>ROUND(Y698*Source!I1340,9)</f>
        <v>35.782200000000003</v>
      </c>
      <c r="CW698">
        <v>0</v>
      </c>
      <c r="CX698">
        <f>ROUND(Y698*Source!I1340,9)</f>
        <v>35.782200000000003</v>
      </c>
      <c r="CY698">
        <f>AD698</f>
        <v>0</v>
      </c>
      <c r="CZ698">
        <f>AH698</f>
        <v>0</v>
      </c>
      <c r="DA698">
        <f>AL698</f>
        <v>1</v>
      </c>
      <c r="DB698">
        <f>ROUND((ROUND(AT698*CZ698,2)*1.2),6)</f>
        <v>0</v>
      </c>
      <c r="DC698">
        <f>ROUND((ROUND(AT698*AG698,2)*1.2),6)</f>
        <v>0</v>
      </c>
      <c r="DD698" t="s">
        <v>3</v>
      </c>
      <c r="DE698" t="s">
        <v>3</v>
      </c>
      <c r="DF698">
        <f t="shared" si="377"/>
        <v>0</v>
      </c>
      <c r="DG698">
        <f t="shared" si="376"/>
        <v>0</v>
      </c>
      <c r="DH698">
        <f t="shared" si="375"/>
        <v>0</v>
      </c>
      <c r="DI698">
        <f t="shared" si="353"/>
        <v>0</v>
      </c>
      <c r="DJ698">
        <f>DI698</f>
        <v>0</v>
      </c>
      <c r="DK698">
        <v>0</v>
      </c>
      <c r="DL698" t="s">
        <v>3</v>
      </c>
      <c r="DM698">
        <v>0</v>
      </c>
      <c r="DN698" t="s">
        <v>3</v>
      </c>
      <c r="DO698">
        <v>0</v>
      </c>
    </row>
    <row r="699" spans="1:119" x14ac:dyDescent="0.25">
      <c r="A699">
        <f>ROW(Source!A1340)</f>
        <v>1340</v>
      </c>
      <c r="B699">
        <v>55890823</v>
      </c>
      <c r="C699">
        <v>55891599</v>
      </c>
      <c r="D699">
        <v>55490209</v>
      </c>
      <c r="E699">
        <v>1</v>
      </c>
      <c r="F699">
        <v>1</v>
      </c>
      <c r="G699">
        <v>1081</v>
      </c>
      <c r="H699">
        <v>2</v>
      </c>
      <c r="I699" t="s">
        <v>1555</v>
      </c>
      <c r="J699" t="s">
        <v>1556</v>
      </c>
      <c r="K699" t="s">
        <v>1557</v>
      </c>
      <c r="L699">
        <v>1368</v>
      </c>
      <c r="N699">
        <v>1011</v>
      </c>
      <c r="O699" t="s">
        <v>1558</v>
      </c>
      <c r="P699" t="s">
        <v>1558</v>
      </c>
      <c r="Q699">
        <v>1</v>
      </c>
      <c r="W699">
        <v>0</v>
      </c>
      <c r="X699">
        <v>874612079</v>
      </c>
      <c r="Y699">
        <f>(AT699*1.2)</f>
        <v>1.2E-2</v>
      </c>
      <c r="AA699">
        <v>0</v>
      </c>
      <c r="AB699">
        <v>1485.19</v>
      </c>
      <c r="AC699">
        <v>744.56</v>
      </c>
      <c r="AD699">
        <v>0</v>
      </c>
      <c r="AE699">
        <v>0</v>
      </c>
      <c r="AF699">
        <v>83.1</v>
      </c>
      <c r="AG699">
        <v>12.62</v>
      </c>
      <c r="AH699">
        <v>0</v>
      </c>
      <c r="AI699">
        <v>1</v>
      </c>
      <c r="AJ699">
        <v>17.07</v>
      </c>
      <c r="AK699">
        <v>56.35</v>
      </c>
      <c r="AL699">
        <v>1</v>
      </c>
      <c r="AM699">
        <v>2</v>
      </c>
      <c r="AN699">
        <v>0</v>
      </c>
      <c r="AO699">
        <v>1</v>
      </c>
      <c r="AP699">
        <v>1</v>
      </c>
      <c r="AQ699">
        <v>0</v>
      </c>
      <c r="AR699">
        <v>0</v>
      </c>
      <c r="AS699" t="s">
        <v>3</v>
      </c>
      <c r="AT699">
        <v>0.01</v>
      </c>
      <c r="AU699" t="s">
        <v>42</v>
      </c>
      <c r="AV699">
        <v>0</v>
      </c>
      <c r="AW699">
        <v>2</v>
      </c>
      <c r="AX699">
        <v>55891615</v>
      </c>
      <c r="AY699">
        <v>1</v>
      </c>
      <c r="AZ699">
        <v>0</v>
      </c>
      <c r="BA699">
        <v>825</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CV699">
        <v>0</v>
      </c>
      <c r="CW699">
        <f>ROUND(Y699*Source!I1340*DO699,9)</f>
        <v>0.29227920000000002</v>
      </c>
      <c r="CX699">
        <f>ROUND(Y699*Source!I1340,9)</f>
        <v>2.316E-2</v>
      </c>
      <c r="CY699">
        <f>AB699</f>
        <v>1485.19</v>
      </c>
      <c r="CZ699">
        <f>AF699</f>
        <v>83.1</v>
      </c>
      <c r="DA699">
        <f>AJ699</f>
        <v>17.07</v>
      </c>
      <c r="DB699">
        <f>ROUND((ROUND(AT699*CZ699,2)*1.2),6)</f>
        <v>0.996</v>
      </c>
      <c r="DC699">
        <f>ROUND((ROUND(AT699*AG699,2)*1.2),6)</f>
        <v>0.156</v>
      </c>
      <c r="DD699" t="s">
        <v>3</v>
      </c>
      <c r="DE699" t="s">
        <v>3</v>
      </c>
      <c r="DF699">
        <f t="shared" si="377"/>
        <v>0</v>
      </c>
      <c r="DG699">
        <f>ROUND(ROUND(AF699*AJ699,2)*CX699,2)</f>
        <v>32.85</v>
      </c>
      <c r="DH699">
        <f>ROUND(ROUND(AG699*AK699,2)*CX699,2)</f>
        <v>16.47</v>
      </c>
      <c r="DI699">
        <f t="shared" si="353"/>
        <v>0</v>
      </c>
      <c r="DJ699">
        <f>DG699</f>
        <v>32.85</v>
      </c>
      <c r="DK699">
        <v>0</v>
      </c>
      <c r="DL699" t="s">
        <v>1559</v>
      </c>
      <c r="DM699">
        <v>0</v>
      </c>
      <c r="DN699" t="s">
        <v>1554</v>
      </c>
      <c r="DO699">
        <v>12.62</v>
      </c>
    </row>
    <row r="700" spans="1:119" x14ac:dyDescent="0.25">
      <c r="A700">
        <f>ROW(Source!A1340)</f>
        <v>1340</v>
      </c>
      <c r="B700">
        <v>55890823</v>
      </c>
      <c r="C700">
        <v>55891599</v>
      </c>
      <c r="D700">
        <v>55460220</v>
      </c>
      <c r="E700">
        <v>1</v>
      </c>
      <c r="F700">
        <v>1</v>
      </c>
      <c r="G700">
        <v>1081</v>
      </c>
      <c r="H700">
        <v>3</v>
      </c>
      <c r="I700" t="s">
        <v>1792</v>
      </c>
      <c r="J700" t="s">
        <v>1793</v>
      </c>
      <c r="K700" t="s">
        <v>1794</v>
      </c>
      <c r="L700">
        <v>1346</v>
      </c>
      <c r="N700">
        <v>1009</v>
      </c>
      <c r="O700" t="s">
        <v>222</v>
      </c>
      <c r="P700" t="s">
        <v>222</v>
      </c>
      <c r="Q700">
        <v>1</v>
      </c>
      <c r="W700">
        <v>0</v>
      </c>
      <c r="X700">
        <v>-1801558800</v>
      </c>
      <c r="Y700">
        <f t="shared" ref="Y700:Y708" si="385">(AT700*1)</f>
        <v>0.02</v>
      </c>
      <c r="AA700">
        <v>338.71</v>
      </c>
      <c r="AB700">
        <v>0</v>
      </c>
      <c r="AC700">
        <v>0</v>
      </c>
      <c r="AD700">
        <v>0</v>
      </c>
      <c r="AE700">
        <v>13.95</v>
      </c>
      <c r="AF700">
        <v>0</v>
      </c>
      <c r="AG700">
        <v>0</v>
      </c>
      <c r="AH700">
        <v>0</v>
      </c>
      <c r="AI700">
        <v>24.28</v>
      </c>
      <c r="AJ700">
        <v>1</v>
      </c>
      <c r="AK700">
        <v>1</v>
      </c>
      <c r="AL700">
        <v>1</v>
      </c>
      <c r="AM700">
        <v>2</v>
      </c>
      <c r="AN700">
        <v>0</v>
      </c>
      <c r="AO700">
        <v>1</v>
      </c>
      <c r="AP700">
        <v>1</v>
      </c>
      <c r="AQ700">
        <v>0</v>
      </c>
      <c r="AR700">
        <v>0</v>
      </c>
      <c r="AS700" t="s">
        <v>3</v>
      </c>
      <c r="AT700">
        <v>0.02</v>
      </c>
      <c r="AU700" t="s">
        <v>22</v>
      </c>
      <c r="AV700">
        <v>0</v>
      </c>
      <c r="AW700">
        <v>2</v>
      </c>
      <c r="AX700">
        <v>55891616</v>
      </c>
      <c r="AY700">
        <v>1</v>
      </c>
      <c r="AZ700">
        <v>0</v>
      </c>
      <c r="BA700">
        <v>826</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CV700">
        <v>0</v>
      </c>
      <c r="CW700">
        <v>0</v>
      </c>
      <c r="CX700">
        <f>ROUND(Y700*Source!I1340,9)</f>
        <v>3.8600000000000002E-2</v>
      </c>
      <c r="CY700">
        <f t="shared" ref="CY700:CY708" si="386">AA700</f>
        <v>338.71</v>
      </c>
      <c r="CZ700">
        <f t="shared" ref="CZ700:CZ708" si="387">AE700</f>
        <v>13.95</v>
      </c>
      <c r="DA700">
        <f t="shared" ref="DA700:DA708" si="388">AI700</f>
        <v>24.28</v>
      </c>
      <c r="DB700">
        <f t="shared" ref="DB700:DB708" si="389">ROUND((ROUND(AT700*CZ700,2)*1),6)</f>
        <v>0.28000000000000003</v>
      </c>
      <c r="DC700">
        <f t="shared" ref="DC700:DC708" si="390">ROUND((ROUND(AT700*AG700,2)*1),6)</f>
        <v>0</v>
      </c>
      <c r="DD700" t="s">
        <v>3</v>
      </c>
      <c r="DE700" t="s">
        <v>3</v>
      </c>
      <c r="DF700">
        <f t="shared" ref="DF700:DF708" si="391">ROUND(ROUND(AE700*AI700,2)*CX700,2)</f>
        <v>13.07</v>
      </c>
      <c r="DG700">
        <f t="shared" ref="DG700:DG721" si="392">ROUND(ROUND(AF700,2)*CX700,2)</f>
        <v>0</v>
      </c>
      <c r="DH700">
        <f t="shared" ref="DH700:DH721" si="393">ROUND(ROUND(AG700,2)*CX700,2)</f>
        <v>0</v>
      </c>
      <c r="DI700">
        <f t="shared" si="353"/>
        <v>0</v>
      </c>
      <c r="DJ700">
        <f t="shared" ref="DJ700:DJ708" si="394">DF700</f>
        <v>13.07</v>
      </c>
      <c r="DK700">
        <v>0</v>
      </c>
      <c r="DL700" t="s">
        <v>3</v>
      </c>
      <c r="DM700">
        <v>0</v>
      </c>
      <c r="DN700" t="s">
        <v>3</v>
      </c>
      <c r="DO700">
        <v>0</v>
      </c>
    </row>
    <row r="701" spans="1:119" x14ac:dyDescent="0.25">
      <c r="A701">
        <f>ROW(Source!A1340)</f>
        <v>1340</v>
      </c>
      <c r="B701">
        <v>55890823</v>
      </c>
      <c r="C701">
        <v>55891599</v>
      </c>
      <c r="D701">
        <v>55460424</v>
      </c>
      <c r="E701">
        <v>1</v>
      </c>
      <c r="F701">
        <v>1</v>
      </c>
      <c r="G701">
        <v>1081</v>
      </c>
      <c r="H701">
        <v>3</v>
      </c>
      <c r="I701" t="s">
        <v>1563</v>
      </c>
      <c r="J701" t="s">
        <v>1564</v>
      </c>
      <c r="K701" t="s">
        <v>1565</v>
      </c>
      <c r="L701">
        <v>1346</v>
      </c>
      <c r="N701">
        <v>1009</v>
      </c>
      <c r="O701" t="s">
        <v>222</v>
      </c>
      <c r="P701" t="s">
        <v>222</v>
      </c>
      <c r="Q701">
        <v>1</v>
      </c>
      <c r="W701">
        <v>0</v>
      </c>
      <c r="X701">
        <v>1309298634</v>
      </c>
      <c r="Y701">
        <f t="shared" si="385"/>
        <v>0.2</v>
      </c>
      <c r="AA701">
        <v>286.31</v>
      </c>
      <c r="AB701">
        <v>0</v>
      </c>
      <c r="AC701">
        <v>0</v>
      </c>
      <c r="AD701">
        <v>0</v>
      </c>
      <c r="AE701">
        <v>159.06</v>
      </c>
      <c r="AF701">
        <v>0</v>
      </c>
      <c r="AG701">
        <v>0</v>
      </c>
      <c r="AH701">
        <v>0</v>
      </c>
      <c r="AI701">
        <v>1.8</v>
      </c>
      <c r="AJ701">
        <v>1</v>
      </c>
      <c r="AK701">
        <v>1</v>
      </c>
      <c r="AL701">
        <v>1</v>
      </c>
      <c r="AM701">
        <v>2</v>
      </c>
      <c r="AN701">
        <v>0</v>
      </c>
      <c r="AO701">
        <v>1</v>
      </c>
      <c r="AP701">
        <v>1</v>
      </c>
      <c r="AQ701">
        <v>0</v>
      </c>
      <c r="AR701">
        <v>0</v>
      </c>
      <c r="AS701" t="s">
        <v>3</v>
      </c>
      <c r="AT701">
        <v>0.2</v>
      </c>
      <c r="AU701" t="s">
        <v>22</v>
      </c>
      <c r="AV701">
        <v>0</v>
      </c>
      <c r="AW701">
        <v>2</v>
      </c>
      <c r="AX701">
        <v>55891617</v>
      </c>
      <c r="AY701">
        <v>1</v>
      </c>
      <c r="AZ701">
        <v>0</v>
      </c>
      <c r="BA701">
        <v>827</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CV701">
        <v>0</v>
      </c>
      <c r="CW701">
        <v>0</v>
      </c>
      <c r="CX701">
        <f>ROUND(Y701*Source!I1340,9)</f>
        <v>0.38600000000000001</v>
      </c>
      <c r="CY701">
        <f t="shared" si="386"/>
        <v>286.31</v>
      </c>
      <c r="CZ701">
        <f t="shared" si="387"/>
        <v>159.06</v>
      </c>
      <c r="DA701">
        <f t="shared" si="388"/>
        <v>1.8</v>
      </c>
      <c r="DB701">
        <f t="shared" si="389"/>
        <v>31.81</v>
      </c>
      <c r="DC701">
        <f t="shared" si="390"/>
        <v>0</v>
      </c>
      <c r="DD701" t="s">
        <v>3</v>
      </c>
      <c r="DE701" t="s">
        <v>3</v>
      </c>
      <c r="DF701">
        <f t="shared" si="391"/>
        <v>110.52</v>
      </c>
      <c r="DG701">
        <f t="shared" si="392"/>
        <v>0</v>
      </c>
      <c r="DH701">
        <f t="shared" si="393"/>
        <v>0</v>
      </c>
      <c r="DI701">
        <f t="shared" si="353"/>
        <v>0</v>
      </c>
      <c r="DJ701">
        <f t="shared" si="394"/>
        <v>110.52</v>
      </c>
      <c r="DK701">
        <v>0</v>
      </c>
      <c r="DL701" t="s">
        <v>3</v>
      </c>
      <c r="DM701">
        <v>0</v>
      </c>
      <c r="DN701" t="s">
        <v>3</v>
      </c>
      <c r="DO701">
        <v>0</v>
      </c>
    </row>
    <row r="702" spans="1:119" x14ac:dyDescent="0.25">
      <c r="A702">
        <f>ROW(Source!A1340)</f>
        <v>1340</v>
      </c>
      <c r="B702">
        <v>55890823</v>
      </c>
      <c r="C702">
        <v>55891599</v>
      </c>
      <c r="D702">
        <v>55461670</v>
      </c>
      <c r="E702">
        <v>1</v>
      </c>
      <c r="F702">
        <v>1</v>
      </c>
      <c r="G702">
        <v>1081</v>
      </c>
      <c r="H702">
        <v>3</v>
      </c>
      <c r="I702" t="s">
        <v>1795</v>
      </c>
      <c r="J702" t="s">
        <v>1796</v>
      </c>
      <c r="K702" t="s">
        <v>1797</v>
      </c>
      <c r="L702">
        <v>1346</v>
      </c>
      <c r="N702">
        <v>1009</v>
      </c>
      <c r="O702" t="s">
        <v>222</v>
      </c>
      <c r="P702" t="s">
        <v>222</v>
      </c>
      <c r="Q702">
        <v>1</v>
      </c>
      <c r="W702">
        <v>0</v>
      </c>
      <c r="X702">
        <v>1134135272</v>
      </c>
      <c r="Y702">
        <f t="shared" si="385"/>
        <v>0.1</v>
      </c>
      <c r="AA702">
        <v>246.69</v>
      </c>
      <c r="AB702">
        <v>0</v>
      </c>
      <c r="AC702">
        <v>0</v>
      </c>
      <c r="AD702">
        <v>0</v>
      </c>
      <c r="AE702">
        <v>23.12</v>
      </c>
      <c r="AF702">
        <v>0</v>
      </c>
      <c r="AG702">
        <v>0</v>
      </c>
      <c r="AH702">
        <v>0</v>
      </c>
      <c r="AI702">
        <v>10.67</v>
      </c>
      <c r="AJ702">
        <v>1</v>
      </c>
      <c r="AK702">
        <v>1</v>
      </c>
      <c r="AL702">
        <v>1</v>
      </c>
      <c r="AM702">
        <v>2</v>
      </c>
      <c r="AN702">
        <v>0</v>
      </c>
      <c r="AO702">
        <v>1</v>
      </c>
      <c r="AP702">
        <v>1</v>
      </c>
      <c r="AQ702">
        <v>0</v>
      </c>
      <c r="AR702">
        <v>0</v>
      </c>
      <c r="AS702" t="s">
        <v>3</v>
      </c>
      <c r="AT702">
        <v>0.1</v>
      </c>
      <c r="AU702" t="s">
        <v>22</v>
      </c>
      <c r="AV702">
        <v>0</v>
      </c>
      <c r="AW702">
        <v>2</v>
      </c>
      <c r="AX702">
        <v>55891618</v>
      </c>
      <c r="AY702">
        <v>1</v>
      </c>
      <c r="AZ702">
        <v>0</v>
      </c>
      <c r="BA702">
        <v>828</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CV702">
        <v>0</v>
      </c>
      <c r="CW702">
        <v>0</v>
      </c>
      <c r="CX702">
        <f>ROUND(Y702*Source!I1340,9)</f>
        <v>0.193</v>
      </c>
      <c r="CY702">
        <f t="shared" si="386"/>
        <v>246.69</v>
      </c>
      <c r="CZ702">
        <f t="shared" si="387"/>
        <v>23.12</v>
      </c>
      <c r="DA702">
        <f t="shared" si="388"/>
        <v>10.67</v>
      </c>
      <c r="DB702">
        <f t="shared" si="389"/>
        <v>2.31</v>
      </c>
      <c r="DC702">
        <f t="shared" si="390"/>
        <v>0</v>
      </c>
      <c r="DD702" t="s">
        <v>3</v>
      </c>
      <c r="DE702" t="s">
        <v>3</v>
      </c>
      <c r="DF702">
        <f t="shared" si="391"/>
        <v>47.61</v>
      </c>
      <c r="DG702">
        <f t="shared" si="392"/>
        <v>0</v>
      </c>
      <c r="DH702">
        <f t="shared" si="393"/>
        <v>0</v>
      </c>
      <c r="DI702">
        <f t="shared" si="353"/>
        <v>0</v>
      </c>
      <c r="DJ702">
        <f t="shared" si="394"/>
        <v>47.61</v>
      </c>
      <c r="DK702">
        <v>0</v>
      </c>
      <c r="DL702" t="s">
        <v>3</v>
      </c>
      <c r="DM702">
        <v>0</v>
      </c>
      <c r="DN702" t="s">
        <v>3</v>
      </c>
      <c r="DO702">
        <v>0</v>
      </c>
    </row>
    <row r="703" spans="1:119" x14ac:dyDescent="0.25">
      <c r="A703">
        <f>ROW(Source!A1340)</f>
        <v>1340</v>
      </c>
      <c r="B703">
        <v>55890823</v>
      </c>
      <c r="C703">
        <v>55891599</v>
      </c>
      <c r="D703">
        <v>55465938</v>
      </c>
      <c r="E703">
        <v>1</v>
      </c>
      <c r="F703">
        <v>1</v>
      </c>
      <c r="G703">
        <v>1081</v>
      </c>
      <c r="H703">
        <v>3</v>
      </c>
      <c r="I703" t="s">
        <v>1798</v>
      </c>
      <c r="J703" t="s">
        <v>1799</v>
      </c>
      <c r="K703" t="s">
        <v>1800</v>
      </c>
      <c r="L703">
        <v>1348</v>
      </c>
      <c r="N703">
        <v>1009</v>
      </c>
      <c r="O703" t="s">
        <v>1092</v>
      </c>
      <c r="P703" t="s">
        <v>1092</v>
      </c>
      <c r="Q703">
        <v>1000</v>
      </c>
      <c r="W703">
        <v>0</v>
      </c>
      <c r="X703">
        <v>1639681883</v>
      </c>
      <c r="Y703">
        <f t="shared" si="385"/>
        <v>1E-4</v>
      </c>
      <c r="AA703">
        <v>273265.7</v>
      </c>
      <c r="AB703">
        <v>0</v>
      </c>
      <c r="AC703">
        <v>0</v>
      </c>
      <c r="AD703">
        <v>0</v>
      </c>
      <c r="AE703">
        <v>40009.620000000003</v>
      </c>
      <c r="AF703">
        <v>0</v>
      </c>
      <c r="AG703">
        <v>0</v>
      </c>
      <c r="AH703">
        <v>0</v>
      </c>
      <c r="AI703">
        <v>6.83</v>
      </c>
      <c r="AJ703">
        <v>1</v>
      </c>
      <c r="AK703">
        <v>1</v>
      </c>
      <c r="AL703">
        <v>1</v>
      </c>
      <c r="AM703">
        <v>2</v>
      </c>
      <c r="AN703">
        <v>0</v>
      </c>
      <c r="AO703">
        <v>1</v>
      </c>
      <c r="AP703">
        <v>1</v>
      </c>
      <c r="AQ703">
        <v>0</v>
      </c>
      <c r="AR703">
        <v>0</v>
      </c>
      <c r="AS703" t="s">
        <v>3</v>
      </c>
      <c r="AT703">
        <v>1E-4</v>
      </c>
      <c r="AU703" t="s">
        <v>22</v>
      </c>
      <c r="AV703">
        <v>0</v>
      </c>
      <c r="AW703">
        <v>2</v>
      </c>
      <c r="AX703">
        <v>55891619</v>
      </c>
      <c r="AY703">
        <v>1</v>
      </c>
      <c r="AZ703">
        <v>0</v>
      </c>
      <c r="BA703">
        <v>829</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CV703">
        <v>0</v>
      </c>
      <c r="CW703">
        <v>0</v>
      </c>
      <c r="CX703">
        <f>ROUND(Y703*Source!I1340,9)</f>
        <v>1.93E-4</v>
      </c>
      <c r="CY703">
        <f t="shared" si="386"/>
        <v>273265.7</v>
      </c>
      <c r="CZ703">
        <f t="shared" si="387"/>
        <v>40009.620000000003</v>
      </c>
      <c r="DA703">
        <f t="shared" si="388"/>
        <v>6.83</v>
      </c>
      <c r="DB703">
        <f t="shared" si="389"/>
        <v>4</v>
      </c>
      <c r="DC703">
        <f t="shared" si="390"/>
        <v>0</v>
      </c>
      <c r="DD703" t="s">
        <v>3</v>
      </c>
      <c r="DE703" t="s">
        <v>3</v>
      </c>
      <c r="DF703">
        <f t="shared" si="391"/>
        <v>52.74</v>
      </c>
      <c r="DG703">
        <f t="shared" si="392"/>
        <v>0</v>
      </c>
      <c r="DH703">
        <f t="shared" si="393"/>
        <v>0</v>
      </c>
      <c r="DI703">
        <f t="shared" si="353"/>
        <v>0</v>
      </c>
      <c r="DJ703">
        <f t="shared" si="394"/>
        <v>52.74</v>
      </c>
      <c r="DK703">
        <v>0</v>
      </c>
      <c r="DL703" t="s">
        <v>3</v>
      </c>
      <c r="DM703">
        <v>0</v>
      </c>
      <c r="DN703" t="s">
        <v>3</v>
      </c>
      <c r="DO703">
        <v>0</v>
      </c>
    </row>
    <row r="704" spans="1:119" x14ac:dyDescent="0.25">
      <c r="A704">
        <f>ROW(Source!A1340)</f>
        <v>1340</v>
      </c>
      <c r="B704">
        <v>55890823</v>
      </c>
      <c r="C704">
        <v>55891599</v>
      </c>
      <c r="D704">
        <v>55459792</v>
      </c>
      <c r="E704">
        <v>1</v>
      </c>
      <c r="F704">
        <v>1</v>
      </c>
      <c r="G704">
        <v>1081</v>
      </c>
      <c r="H704">
        <v>3</v>
      </c>
      <c r="I704" t="s">
        <v>1691</v>
      </c>
      <c r="J704" t="s">
        <v>1692</v>
      </c>
      <c r="K704" t="s">
        <v>1693</v>
      </c>
      <c r="L704">
        <v>1348</v>
      </c>
      <c r="N704">
        <v>1009</v>
      </c>
      <c r="O704" t="s">
        <v>1092</v>
      </c>
      <c r="P704" t="s">
        <v>1092</v>
      </c>
      <c r="Q704">
        <v>1000</v>
      </c>
      <c r="W704">
        <v>0</v>
      </c>
      <c r="X704">
        <v>114569696</v>
      </c>
      <c r="Y704">
        <f t="shared" si="385"/>
        <v>8.0000000000000007E-5</v>
      </c>
      <c r="AA704">
        <v>1497188.16</v>
      </c>
      <c r="AB704">
        <v>0</v>
      </c>
      <c r="AC704">
        <v>0</v>
      </c>
      <c r="AD704">
        <v>0</v>
      </c>
      <c r="AE704">
        <v>60960.43</v>
      </c>
      <c r="AF704">
        <v>0</v>
      </c>
      <c r="AG704">
        <v>0</v>
      </c>
      <c r="AH704">
        <v>0</v>
      </c>
      <c r="AI704">
        <v>24.56</v>
      </c>
      <c r="AJ704">
        <v>1</v>
      </c>
      <c r="AK704">
        <v>1</v>
      </c>
      <c r="AL704">
        <v>1</v>
      </c>
      <c r="AM704">
        <v>2</v>
      </c>
      <c r="AN704">
        <v>0</v>
      </c>
      <c r="AO704">
        <v>1</v>
      </c>
      <c r="AP704">
        <v>1</v>
      </c>
      <c r="AQ704">
        <v>0</v>
      </c>
      <c r="AR704">
        <v>0</v>
      </c>
      <c r="AS704" t="s">
        <v>3</v>
      </c>
      <c r="AT704">
        <v>8.0000000000000007E-5</v>
      </c>
      <c r="AU704" t="s">
        <v>22</v>
      </c>
      <c r="AV704">
        <v>0</v>
      </c>
      <c r="AW704">
        <v>2</v>
      </c>
      <c r="AX704">
        <v>55891620</v>
      </c>
      <c r="AY704">
        <v>1</v>
      </c>
      <c r="AZ704">
        <v>0</v>
      </c>
      <c r="BA704">
        <v>830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CV704">
        <v>0</v>
      </c>
      <c r="CW704">
        <v>0</v>
      </c>
      <c r="CX704">
        <f>ROUND(Y704*Source!I1340,9)</f>
        <v>1.5440000000000001E-4</v>
      </c>
      <c r="CY704">
        <f t="shared" si="386"/>
        <v>1497188.16</v>
      </c>
      <c r="CZ704">
        <f t="shared" si="387"/>
        <v>60960.43</v>
      </c>
      <c r="DA704">
        <f t="shared" si="388"/>
        <v>24.56</v>
      </c>
      <c r="DB704">
        <f t="shared" si="389"/>
        <v>4.88</v>
      </c>
      <c r="DC704">
        <f t="shared" si="390"/>
        <v>0</v>
      </c>
      <c r="DD704" t="s">
        <v>3</v>
      </c>
      <c r="DE704" t="s">
        <v>3</v>
      </c>
      <c r="DF704">
        <f t="shared" si="391"/>
        <v>231.17</v>
      </c>
      <c r="DG704">
        <f t="shared" si="392"/>
        <v>0</v>
      </c>
      <c r="DH704">
        <f t="shared" si="393"/>
        <v>0</v>
      </c>
      <c r="DI704">
        <f t="shared" si="353"/>
        <v>0</v>
      </c>
      <c r="DJ704">
        <f t="shared" si="394"/>
        <v>231.17</v>
      </c>
      <c r="DK704">
        <v>0</v>
      </c>
      <c r="DL704" t="s">
        <v>3</v>
      </c>
      <c r="DM704">
        <v>0</v>
      </c>
      <c r="DN704" t="s">
        <v>3</v>
      </c>
      <c r="DO704">
        <v>0</v>
      </c>
    </row>
    <row r="705" spans="1:119" x14ac:dyDescent="0.25">
      <c r="A705">
        <f>ROW(Source!A1340)</f>
        <v>1340</v>
      </c>
      <c r="B705">
        <v>55890823</v>
      </c>
      <c r="C705">
        <v>55891599</v>
      </c>
      <c r="D705">
        <v>55466338</v>
      </c>
      <c r="E705">
        <v>1</v>
      </c>
      <c r="F705">
        <v>1</v>
      </c>
      <c r="G705">
        <v>1081</v>
      </c>
      <c r="H705">
        <v>3</v>
      </c>
      <c r="I705" t="s">
        <v>1675</v>
      </c>
      <c r="J705" t="s">
        <v>1676</v>
      </c>
      <c r="K705" t="s">
        <v>1677</v>
      </c>
      <c r="L705">
        <v>1349</v>
      </c>
      <c r="N705">
        <v>1009</v>
      </c>
      <c r="O705" t="s">
        <v>1678</v>
      </c>
      <c r="P705" t="s">
        <v>1678</v>
      </c>
      <c r="Q705">
        <v>1E-3</v>
      </c>
      <c r="W705">
        <v>0</v>
      </c>
      <c r="X705">
        <v>-667754050</v>
      </c>
      <c r="Y705">
        <f t="shared" si="385"/>
        <v>10</v>
      </c>
      <c r="AA705">
        <v>0.44</v>
      </c>
      <c r="AB705">
        <v>0</v>
      </c>
      <c r="AC705">
        <v>0</v>
      </c>
      <c r="AD705">
        <v>0</v>
      </c>
      <c r="AE705">
        <v>7.0000000000000007E-2</v>
      </c>
      <c r="AF705">
        <v>0</v>
      </c>
      <c r="AG705">
        <v>0</v>
      </c>
      <c r="AH705">
        <v>0</v>
      </c>
      <c r="AI705">
        <v>6.29</v>
      </c>
      <c r="AJ705">
        <v>1</v>
      </c>
      <c r="AK705">
        <v>1</v>
      </c>
      <c r="AL705">
        <v>1</v>
      </c>
      <c r="AM705">
        <v>2</v>
      </c>
      <c r="AN705">
        <v>0</v>
      </c>
      <c r="AO705">
        <v>1</v>
      </c>
      <c r="AP705">
        <v>1</v>
      </c>
      <c r="AQ705">
        <v>0</v>
      </c>
      <c r="AR705">
        <v>0</v>
      </c>
      <c r="AS705" t="s">
        <v>3</v>
      </c>
      <c r="AT705">
        <v>10</v>
      </c>
      <c r="AU705" t="s">
        <v>22</v>
      </c>
      <c r="AV705">
        <v>0</v>
      </c>
      <c r="AW705">
        <v>2</v>
      </c>
      <c r="AX705">
        <v>55891621</v>
      </c>
      <c r="AY705">
        <v>1</v>
      </c>
      <c r="AZ705">
        <v>0</v>
      </c>
      <c r="BA705">
        <v>831</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CV705">
        <v>0</v>
      </c>
      <c r="CW705">
        <v>0</v>
      </c>
      <c r="CX705">
        <f>ROUND(Y705*Source!I1340,9)</f>
        <v>19.3</v>
      </c>
      <c r="CY705">
        <f t="shared" si="386"/>
        <v>0.44</v>
      </c>
      <c r="CZ705">
        <f t="shared" si="387"/>
        <v>7.0000000000000007E-2</v>
      </c>
      <c r="DA705">
        <f t="shared" si="388"/>
        <v>6.29</v>
      </c>
      <c r="DB705">
        <f t="shared" si="389"/>
        <v>0.7</v>
      </c>
      <c r="DC705">
        <f t="shared" si="390"/>
        <v>0</v>
      </c>
      <c r="DD705" t="s">
        <v>3</v>
      </c>
      <c r="DE705" t="s">
        <v>3</v>
      </c>
      <c r="DF705">
        <f t="shared" si="391"/>
        <v>8.49</v>
      </c>
      <c r="DG705">
        <f t="shared" si="392"/>
        <v>0</v>
      </c>
      <c r="DH705">
        <f t="shared" si="393"/>
        <v>0</v>
      </c>
      <c r="DI705">
        <f t="shared" ref="DI705:DI768" si="395">ROUND(ROUND(AH705,2)*CX705,2)</f>
        <v>0</v>
      </c>
      <c r="DJ705">
        <f t="shared" si="394"/>
        <v>8.49</v>
      </c>
      <c r="DK705">
        <v>0</v>
      </c>
      <c r="DL705" t="s">
        <v>3</v>
      </c>
      <c r="DM705">
        <v>0</v>
      </c>
      <c r="DN705" t="s">
        <v>3</v>
      </c>
      <c r="DO705">
        <v>0</v>
      </c>
    </row>
    <row r="706" spans="1:119" x14ac:dyDescent="0.25">
      <c r="A706">
        <f>ROW(Source!A1340)</f>
        <v>1340</v>
      </c>
      <c r="B706">
        <v>55890823</v>
      </c>
      <c r="C706">
        <v>55891599</v>
      </c>
      <c r="D706">
        <v>55482203</v>
      </c>
      <c r="E706">
        <v>1</v>
      </c>
      <c r="F706">
        <v>1</v>
      </c>
      <c r="G706">
        <v>1081</v>
      </c>
      <c r="H706">
        <v>3</v>
      </c>
      <c r="I706" t="s">
        <v>1404</v>
      </c>
      <c r="J706" t="s">
        <v>1406</v>
      </c>
      <c r="K706" t="s">
        <v>1405</v>
      </c>
      <c r="L706">
        <v>1356</v>
      </c>
      <c r="N706">
        <v>1010</v>
      </c>
      <c r="O706" t="s">
        <v>1355</v>
      </c>
      <c r="P706" t="s">
        <v>1355</v>
      </c>
      <c r="Q706">
        <v>1000</v>
      </c>
      <c r="W706">
        <v>0</v>
      </c>
      <c r="X706">
        <v>474149623</v>
      </c>
      <c r="Y706">
        <f t="shared" si="385"/>
        <v>0.10199999999999999</v>
      </c>
      <c r="AA706">
        <v>1527.69</v>
      </c>
      <c r="AB706">
        <v>0</v>
      </c>
      <c r="AC706">
        <v>0</v>
      </c>
      <c r="AD706">
        <v>0</v>
      </c>
      <c r="AE706">
        <v>226.66</v>
      </c>
      <c r="AF706">
        <v>0</v>
      </c>
      <c r="AG706">
        <v>0</v>
      </c>
      <c r="AH706">
        <v>0</v>
      </c>
      <c r="AI706">
        <v>6.74</v>
      </c>
      <c r="AJ706">
        <v>1</v>
      </c>
      <c r="AK706">
        <v>1</v>
      </c>
      <c r="AL706">
        <v>1</v>
      </c>
      <c r="AM706">
        <v>2</v>
      </c>
      <c r="AN706">
        <v>0</v>
      </c>
      <c r="AO706">
        <v>1</v>
      </c>
      <c r="AP706">
        <v>1</v>
      </c>
      <c r="AQ706">
        <v>0</v>
      </c>
      <c r="AR706">
        <v>0</v>
      </c>
      <c r="AS706" t="s">
        <v>3</v>
      </c>
      <c r="AT706">
        <v>0.10199999999999999</v>
      </c>
      <c r="AU706" t="s">
        <v>22</v>
      </c>
      <c r="AV706">
        <v>0</v>
      </c>
      <c r="AW706">
        <v>2</v>
      </c>
      <c r="AX706">
        <v>55891622</v>
      </c>
      <c r="AY706">
        <v>1</v>
      </c>
      <c r="AZ706">
        <v>0</v>
      </c>
      <c r="BA706">
        <v>832</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CV706">
        <v>0</v>
      </c>
      <c r="CW706">
        <v>0</v>
      </c>
      <c r="CX706">
        <f>ROUND(Y706*Source!I1340,9)</f>
        <v>0.19686000000000001</v>
      </c>
      <c r="CY706">
        <f t="shared" si="386"/>
        <v>1527.69</v>
      </c>
      <c r="CZ706">
        <f t="shared" si="387"/>
        <v>226.66</v>
      </c>
      <c r="DA706">
        <f t="shared" si="388"/>
        <v>6.74</v>
      </c>
      <c r="DB706">
        <f t="shared" si="389"/>
        <v>23.12</v>
      </c>
      <c r="DC706">
        <f t="shared" si="390"/>
        <v>0</v>
      </c>
      <c r="DD706" t="s">
        <v>3</v>
      </c>
      <c r="DE706" t="s">
        <v>3</v>
      </c>
      <c r="DF706">
        <f t="shared" si="391"/>
        <v>300.74</v>
      </c>
      <c r="DG706">
        <f t="shared" si="392"/>
        <v>0</v>
      </c>
      <c r="DH706">
        <f t="shared" si="393"/>
        <v>0</v>
      </c>
      <c r="DI706">
        <f t="shared" si="395"/>
        <v>0</v>
      </c>
      <c r="DJ706">
        <f t="shared" si="394"/>
        <v>300.74</v>
      </c>
      <c r="DK706">
        <v>0</v>
      </c>
      <c r="DL706" t="s">
        <v>3</v>
      </c>
      <c r="DM706">
        <v>0</v>
      </c>
      <c r="DN706" t="s">
        <v>3</v>
      </c>
      <c r="DO706">
        <v>0</v>
      </c>
    </row>
    <row r="707" spans="1:119" x14ac:dyDescent="0.25">
      <c r="A707">
        <f>ROW(Source!A1340)</f>
        <v>1340</v>
      </c>
      <c r="B707">
        <v>55890823</v>
      </c>
      <c r="C707">
        <v>55891599</v>
      </c>
      <c r="D707">
        <v>55482234</v>
      </c>
      <c r="E707">
        <v>1</v>
      </c>
      <c r="F707">
        <v>1</v>
      </c>
      <c r="G707">
        <v>1081</v>
      </c>
      <c r="H707">
        <v>3</v>
      </c>
      <c r="I707" t="s">
        <v>1386</v>
      </c>
      <c r="J707" t="s">
        <v>1388</v>
      </c>
      <c r="K707" t="s">
        <v>1387</v>
      </c>
      <c r="L707">
        <v>1354</v>
      </c>
      <c r="N707">
        <v>1010</v>
      </c>
      <c r="O707" t="s">
        <v>266</v>
      </c>
      <c r="P707" t="s">
        <v>266</v>
      </c>
      <c r="Q707">
        <v>1</v>
      </c>
      <c r="W707">
        <v>0</v>
      </c>
      <c r="X707">
        <v>-1446611938</v>
      </c>
      <c r="Y707">
        <f t="shared" si="385"/>
        <v>102</v>
      </c>
      <c r="AA707">
        <v>2.17</v>
      </c>
      <c r="AB707">
        <v>0</v>
      </c>
      <c r="AC707">
        <v>0</v>
      </c>
      <c r="AD707">
        <v>0</v>
      </c>
      <c r="AE707">
        <v>0.25</v>
      </c>
      <c r="AF707">
        <v>0</v>
      </c>
      <c r="AG707">
        <v>0</v>
      </c>
      <c r="AH707">
        <v>0</v>
      </c>
      <c r="AI707">
        <v>8.68</v>
      </c>
      <c r="AJ707">
        <v>1</v>
      </c>
      <c r="AK707">
        <v>1</v>
      </c>
      <c r="AL707">
        <v>1</v>
      </c>
      <c r="AM707">
        <v>0</v>
      </c>
      <c r="AN707">
        <v>0</v>
      </c>
      <c r="AO707">
        <v>0</v>
      </c>
      <c r="AP707">
        <v>1</v>
      </c>
      <c r="AQ707">
        <v>0</v>
      </c>
      <c r="AR707">
        <v>0</v>
      </c>
      <c r="AS707" t="s">
        <v>3</v>
      </c>
      <c r="AT707">
        <v>102</v>
      </c>
      <c r="AU707" t="s">
        <v>22</v>
      </c>
      <c r="AV707">
        <v>0</v>
      </c>
      <c r="AW707">
        <v>1</v>
      </c>
      <c r="AX707">
        <v>-1</v>
      </c>
      <c r="AY707">
        <v>0</v>
      </c>
      <c r="AZ707">
        <v>0</v>
      </c>
      <c r="BA707" t="s">
        <v>3</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CV707">
        <v>0</v>
      </c>
      <c r="CW707">
        <v>0</v>
      </c>
      <c r="CX707">
        <f>ROUND(Y707*Source!I1340,9)</f>
        <v>196.86</v>
      </c>
      <c r="CY707">
        <f t="shared" si="386"/>
        <v>2.17</v>
      </c>
      <c r="CZ707">
        <f t="shared" si="387"/>
        <v>0.25</v>
      </c>
      <c r="DA707">
        <f t="shared" si="388"/>
        <v>8.68</v>
      </c>
      <c r="DB707">
        <f t="shared" si="389"/>
        <v>25.5</v>
      </c>
      <c r="DC707">
        <f t="shared" si="390"/>
        <v>0</v>
      </c>
      <c r="DD707" t="s">
        <v>3</v>
      </c>
      <c r="DE707" t="s">
        <v>3</v>
      </c>
      <c r="DF707">
        <f t="shared" si="391"/>
        <v>427.19</v>
      </c>
      <c r="DG707">
        <f t="shared" si="392"/>
        <v>0</v>
      </c>
      <c r="DH707">
        <f t="shared" si="393"/>
        <v>0</v>
      </c>
      <c r="DI707">
        <f t="shared" si="395"/>
        <v>0</v>
      </c>
      <c r="DJ707">
        <f t="shared" si="394"/>
        <v>427.19</v>
      </c>
      <c r="DK707">
        <v>0</v>
      </c>
      <c r="DL707" t="s">
        <v>3</v>
      </c>
      <c r="DM707">
        <v>0</v>
      </c>
      <c r="DN707" t="s">
        <v>3</v>
      </c>
      <c r="DO707">
        <v>0</v>
      </c>
    </row>
    <row r="708" spans="1:119" x14ac:dyDescent="0.25">
      <c r="A708">
        <f>ROW(Source!A1340)</f>
        <v>1340</v>
      </c>
      <c r="B708">
        <v>55890823</v>
      </c>
      <c r="C708">
        <v>55891599</v>
      </c>
      <c r="D708">
        <v>55481864</v>
      </c>
      <c r="E708">
        <v>1</v>
      </c>
      <c r="F708">
        <v>1</v>
      </c>
      <c r="G708">
        <v>1081</v>
      </c>
      <c r="H708">
        <v>3</v>
      </c>
      <c r="I708" t="s">
        <v>1669</v>
      </c>
      <c r="J708" t="s">
        <v>1670</v>
      </c>
      <c r="K708" t="s">
        <v>1671</v>
      </c>
      <c r="L708">
        <v>1301</v>
      </c>
      <c r="N708">
        <v>1003</v>
      </c>
      <c r="O708" t="s">
        <v>769</v>
      </c>
      <c r="P708" t="s">
        <v>769</v>
      </c>
      <c r="Q708">
        <v>1</v>
      </c>
      <c r="W708">
        <v>0</v>
      </c>
      <c r="X708">
        <v>-877267416</v>
      </c>
      <c r="Y708">
        <f t="shared" si="385"/>
        <v>10</v>
      </c>
      <c r="AA708">
        <v>4.95</v>
      </c>
      <c r="AB708">
        <v>0</v>
      </c>
      <c r="AC708">
        <v>0</v>
      </c>
      <c r="AD708">
        <v>0</v>
      </c>
      <c r="AE708">
        <v>0.7</v>
      </c>
      <c r="AF708">
        <v>0</v>
      </c>
      <c r="AG708">
        <v>0</v>
      </c>
      <c r="AH708">
        <v>0</v>
      </c>
      <c r="AI708">
        <v>7.07</v>
      </c>
      <c r="AJ708">
        <v>1</v>
      </c>
      <c r="AK708">
        <v>1</v>
      </c>
      <c r="AL708">
        <v>1</v>
      </c>
      <c r="AM708">
        <v>2</v>
      </c>
      <c r="AN708">
        <v>0</v>
      </c>
      <c r="AO708">
        <v>1</v>
      </c>
      <c r="AP708">
        <v>1</v>
      </c>
      <c r="AQ708">
        <v>0</v>
      </c>
      <c r="AR708">
        <v>0</v>
      </c>
      <c r="AS708" t="s">
        <v>3</v>
      </c>
      <c r="AT708">
        <v>10</v>
      </c>
      <c r="AU708" t="s">
        <v>22</v>
      </c>
      <c r="AV708">
        <v>0</v>
      </c>
      <c r="AW708">
        <v>2</v>
      </c>
      <c r="AX708">
        <v>55891623</v>
      </c>
      <c r="AY708">
        <v>1</v>
      </c>
      <c r="AZ708">
        <v>0</v>
      </c>
      <c r="BA708">
        <v>833</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CV708">
        <v>0</v>
      </c>
      <c r="CW708">
        <v>0</v>
      </c>
      <c r="CX708">
        <f>ROUND(Y708*Source!I1340,9)</f>
        <v>19.3</v>
      </c>
      <c r="CY708">
        <f t="shared" si="386"/>
        <v>4.95</v>
      </c>
      <c r="CZ708">
        <f t="shared" si="387"/>
        <v>0.7</v>
      </c>
      <c r="DA708">
        <f t="shared" si="388"/>
        <v>7.07</v>
      </c>
      <c r="DB708">
        <f t="shared" si="389"/>
        <v>7</v>
      </c>
      <c r="DC708">
        <f t="shared" si="390"/>
        <v>0</v>
      </c>
      <c r="DD708" t="s">
        <v>3</v>
      </c>
      <c r="DE708" t="s">
        <v>3</v>
      </c>
      <c r="DF708">
        <f t="shared" si="391"/>
        <v>95.54</v>
      </c>
      <c r="DG708">
        <f t="shared" si="392"/>
        <v>0</v>
      </c>
      <c r="DH708">
        <f t="shared" si="393"/>
        <v>0</v>
      </c>
      <c r="DI708">
        <f t="shared" si="395"/>
        <v>0</v>
      </c>
      <c r="DJ708">
        <f t="shared" si="394"/>
        <v>95.54</v>
      </c>
      <c r="DK708">
        <v>0</v>
      </c>
      <c r="DL708" t="s">
        <v>3</v>
      </c>
      <c r="DM708">
        <v>0</v>
      </c>
      <c r="DN708" t="s">
        <v>3</v>
      </c>
      <c r="DO708">
        <v>0</v>
      </c>
    </row>
    <row r="709" spans="1:119" x14ac:dyDescent="0.25">
      <c r="A709">
        <f>ROW(Source!A1343)</f>
        <v>1343</v>
      </c>
      <c r="B709">
        <v>54971259</v>
      </c>
      <c r="C709">
        <v>55891626</v>
      </c>
      <c r="D709">
        <v>55424304</v>
      </c>
      <c r="E709">
        <v>1081</v>
      </c>
      <c r="F709">
        <v>1</v>
      </c>
      <c r="G709">
        <v>1081</v>
      </c>
      <c r="H709">
        <v>1</v>
      </c>
      <c r="I709" t="s">
        <v>1552</v>
      </c>
      <c r="J709" t="s">
        <v>3</v>
      </c>
      <c r="K709" t="s">
        <v>1553</v>
      </c>
      <c r="L709">
        <v>1191</v>
      </c>
      <c r="N709">
        <v>1013</v>
      </c>
      <c r="O709" t="s">
        <v>1554</v>
      </c>
      <c r="P709" t="s">
        <v>1554</v>
      </c>
      <c r="Q709">
        <v>1</v>
      </c>
      <c r="W709">
        <v>0</v>
      </c>
      <c r="X709">
        <v>476480486</v>
      </c>
      <c r="Y709">
        <f>(AT709*1.2)</f>
        <v>35.844000000000001</v>
      </c>
      <c r="AA709">
        <v>0</v>
      </c>
      <c r="AB709">
        <v>0</v>
      </c>
      <c r="AC709">
        <v>0</v>
      </c>
      <c r="AD709">
        <v>0</v>
      </c>
      <c r="AE709">
        <v>0</v>
      </c>
      <c r="AF709">
        <v>0</v>
      </c>
      <c r="AG709">
        <v>0</v>
      </c>
      <c r="AH709">
        <v>0</v>
      </c>
      <c r="AI709">
        <v>1</v>
      </c>
      <c r="AJ709">
        <v>1</v>
      </c>
      <c r="AK709">
        <v>1</v>
      </c>
      <c r="AL709">
        <v>1</v>
      </c>
      <c r="AM709">
        <v>-2</v>
      </c>
      <c r="AN709">
        <v>0</v>
      </c>
      <c r="AO709">
        <v>1</v>
      </c>
      <c r="AP709">
        <v>1</v>
      </c>
      <c r="AQ709">
        <v>0</v>
      </c>
      <c r="AR709">
        <v>0</v>
      </c>
      <c r="AS709" t="s">
        <v>3</v>
      </c>
      <c r="AT709">
        <v>29.87</v>
      </c>
      <c r="AU709" t="s">
        <v>42</v>
      </c>
      <c r="AV709">
        <v>1</v>
      </c>
      <c r="AW709">
        <v>2</v>
      </c>
      <c r="AX709">
        <v>55891952</v>
      </c>
      <c r="AY709">
        <v>1</v>
      </c>
      <c r="AZ709">
        <v>0</v>
      </c>
      <c r="BA709">
        <v>835</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CU709">
        <f>ROUND(AT709*Source!I1343*AH709*AL709,2)</f>
        <v>0</v>
      </c>
      <c r="CV709">
        <f>ROUND(Y709*Source!I1343,9)</f>
        <v>5.3765999999999998</v>
      </c>
      <c r="CW709">
        <v>0</v>
      </c>
      <c r="CX709">
        <f>ROUND(Y709*Source!I1343,9)</f>
        <v>5.3765999999999998</v>
      </c>
      <c r="CY709">
        <f>AD709</f>
        <v>0</v>
      </c>
      <c r="CZ709">
        <f>AH709</f>
        <v>0</v>
      </c>
      <c r="DA709">
        <f>AL709</f>
        <v>1</v>
      </c>
      <c r="DB709">
        <f>ROUND((ROUND(AT709*CZ709,2)*1.2),6)</f>
        <v>0</v>
      </c>
      <c r="DC709">
        <f>ROUND((ROUND(AT709*AG709,2)*1.2),6)</f>
        <v>0</v>
      </c>
      <c r="DD709" t="s">
        <v>3</v>
      </c>
      <c r="DE709" t="s">
        <v>3</v>
      </c>
      <c r="DF709">
        <f t="shared" ref="DF709:DF723" si="396">ROUND(ROUND(AE709,2)*CX709,2)</f>
        <v>0</v>
      </c>
      <c r="DG709">
        <f t="shared" si="392"/>
        <v>0</v>
      </c>
      <c r="DH709">
        <f t="shared" si="393"/>
        <v>0</v>
      </c>
      <c r="DI709">
        <f t="shared" si="395"/>
        <v>0</v>
      </c>
      <c r="DJ709">
        <f>DI709</f>
        <v>0</v>
      </c>
      <c r="DK709">
        <v>0</v>
      </c>
      <c r="DL709" t="s">
        <v>3</v>
      </c>
      <c r="DM709">
        <v>0</v>
      </c>
      <c r="DN709" t="s">
        <v>3</v>
      </c>
      <c r="DO709">
        <v>0</v>
      </c>
    </row>
    <row r="710" spans="1:119" x14ac:dyDescent="0.25">
      <c r="A710">
        <f>ROW(Source!A1343)</f>
        <v>1343</v>
      </c>
      <c r="B710">
        <v>54971259</v>
      </c>
      <c r="C710">
        <v>55891626</v>
      </c>
      <c r="D710">
        <v>55490209</v>
      </c>
      <c r="E710">
        <v>1</v>
      </c>
      <c r="F710">
        <v>1</v>
      </c>
      <c r="G710">
        <v>1081</v>
      </c>
      <c r="H710">
        <v>2</v>
      </c>
      <c r="I710" t="s">
        <v>1555</v>
      </c>
      <c r="J710" t="s">
        <v>1556</v>
      </c>
      <c r="K710" t="s">
        <v>1557</v>
      </c>
      <c r="L710">
        <v>1368</v>
      </c>
      <c r="N710">
        <v>1011</v>
      </c>
      <c r="O710" t="s">
        <v>1558</v>
      </c>
      <c r="P710" t="s">
        <v>1558</v>
      </c>
      <c r="Q710">
        <v>1</v>
      </c>
      <c r="W710">
        <v>0</v>
      </c>
      <c r="X710">
        <v>874612079</v>
      </c>
      <c r="Y710">
        <f>(AT710*1.2)</f>
        <v>1.2E-2</v>
      </c>
      <c r="AA710">
        <v>0</v>
      </c>
      <c r="AB710">
        <v>87.01</v>
      </c>
      <c r="AC710">
        <v>13.21</v>
      </c>
      <c r="AD710">
        <v>0</v>
      </c>
      <c r="AE710">
        <v>0</v>
      </c>
      <c r="AF710">
        <v>83.1</v>
      </c>
      <c r="AG710">
        <v>12.62</v>
      </c>
      <c r="AH710">
        <v>0</v>
      </c>
      <c r="AI710">
        <v>1</v>
      </c>
      <c r="AJ710">
        <v>1</v>
      </c>
      <c r="AK710">
        <v>1</v>
      </c>
      <c r="AL710">
        <v>1</v>
      </c>
      <c r="AM710">
        <v>-2</v>
      </c>
      <c r="AN710">
        <v>0</v>
      </c>
      <c r="AO710">
        <v>1</v>
      </c>
      <c r="AP710">
        <v>1</v>
      </c>
      <c r="AQ710">
        <v>0</v>
      </c>
      <c r="AR710">
        <v>0</v>
      </c>
      <c r="AS710" t="s">
        <v>3</v>
      </c>
      <c r="AT710">
        <v>0.01</v>
      </c>
      <c r="AU710" t="s">
        <v>42</v>
      </c>
      <c r="AV710">
        <v>0</v>
      </c>
      <c r="AW710">
        <v>2</v>
      </c>
      <c r="AX710">
        <v>55891953</v>
      </c>
      <c r="AY710">
        <v>1</v>
      </c>
      <c r="AZ710">
        <v>0</v>
      </c>
      <c r="BA710">
        <v>836</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CV710">
        <v>0</v>
      </c>
      <c r="CW710">
        <f>ROUND(Y710*Source!I1343*DO710,9)</f>
        <v>2.2716E-2</v>
      </c>
      <c r="CX710">
        <f>ROUND(Y710*Source!I1343,9)</f>
        <v>1.8E-3</v>
      </c>
      <c r="CY710">
        <f>AB710</f>
        <v>87.01</v>
      </c>
      <c r="CZ710">
        <f>AF710</f>
        <v>83.1</v>
      </c>
      <c r="DA710">
        <f>AJ710</f>
        <v>1</v>
      </c>
      <c r="DB710">
        <f>ROUND((ROUND(AT710*CZ710,2)*1.2),6)</f>
        <v>0.996</v>
      </c>
      <c r="DC710">
        <f>ROUND((ROUND(AT710*AG710,2)*1.2),6)</f>
        <v>0.156</v>
      </c>
      <c r="DD710" t="s">
        <v>3</v>
      </c>
      <c r="DE710" t="s">
        <v>3</v>
      </c>
      <c r="DF710">
        <f t="shared" si="396"/>
        <v>0</v>
      </c>
      <c r="DG710">
        <f t="shared" si="392"/>
        <v>0.15</v>
      </c>
      <c r="DH710">
        <f t="shared" si="393"/>
        <v>0.02</v>
      </c>
      <c r="DI710">
        <f t="shared" si="395"/>
        <v>0</v>
      </c>
      <c r="DJ710">
        <f>DG710</f>
        <v>0.15</v>
      </c>
      <c r="DK710">
        <v>0</v>
      </c>
      <c r="DL710" t="s">
        <v>1559</v>
      </c>
      <c r="DM710">
        <v>0</v>
      </c>
      <c r="DN710" t="s">
        <v>1554</v>
      </c>
      <c r="DO710">
        <v>12.62</v>
      </c>
    </row>
    <row r="711" spans="1:119" x14ac:dyDescent="0.25">
      <c r="A711">
        <f>ROW(Source!A1343)</f>
        <v>1343</v>
      </c>
      <c r="B711">
        <v>54971259</v>
      </c>
      <c r="C711">
        <v>55891626</v>
      </c>
      <c r="D711">
        <v>55490303</v>
      </c>
      <c r="E711">
        <v>1</v>
      </c>
      <c r="F711">
        <v>1</v>
      </c>
      <c r="G711">
        <v>1081</v>
      </c>
      <c r="H711">
        <v>2</v>
      </c>
      <c r="I711" t="s">
        <v>1801</v>
      </c>
      <c r="J711" t="s">
        <v>1802</v>
      </c>
      <c r="K711" t="s">
        <v>1803</v>
      </c>
      <c r="L711">
        <v>1368</v>
      </c>
      <c r="N711">
        <v>1011</v>
      </c>
      <c r="O711" t="s">
        <v>1558</v>
      </c>
      <c r="P711" t="s">
        <v>1558</v>
      </c>
      <c r="Q711">
        <v>1</v>
      </c>
      <c r="W711">
        <v>0</v>
      </c>
      <c r="X711">
        <v>-1736813088</v>
      </c>
      <c r="Y711">
        <f>(AT711*1.2)</f>
        <v>12.647999999999998</v>
      </c>
      <c r="AA711">
        <v>0</v>
      </c>
      <c r="AB711">
        <v>1.47</v>
      </c>
      <c r="AC711">
        <v>0</v>
      </c>
      <c r="AD711">
        <v>0</v>
      </c>
      <c r="AE711">
        <v>0</v>
      </c>
      <c r="AF711">
        <v>1.4</v>
      </c>
      <c r="AG711">
        <v>0</v>
      </c>
      <c r="AH711">
        <v>0</v>
      </c>
      <c r="AI711">
        <v>1</v>
      </c>
      <c r="AJ711">
        <v>1</v>
      </c>
      <c r="AK711">
        <v>1</v>
      </c>
      <c r="AL711">
        <v>1</v>
      </c>
      <c r="AM711">
        <v>-2</v>
      </c>
      <c r="AN711">
        <v>0</v>
      </c>
      <c r="AO711">
        <v>1</v>
      </c>
      <c r="AP711">
        <v>1</v>
      </c>
      <c r="AQ711">
        <v>0</v>
      </c>
      <c r="AR711">
        <v>0</v>
      </c>
      <c r="AS711" t="s">
        <v>3</v>
      </c>
      <c r="AT711">
        <v>10.54</v>
      </c>
      <c r="AU711" t="s">
        <v>42</v>
      </c>
      <c r="AV711">
        <v>0</v>
      </c>
      <c r="AW711">
        <v>2</v>
      </c>
      <c r="AX711">
        <v>55891954</v>
      </c>
      <c r="AY711">
        <v>1</v>
      </c>
      <c r="AZ711">
        <v>0</v>
      </c>
      <c r="BA711">
        <v>837</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CV711">
        <v>0</v>
      </c>
      <c r="CW711">
        <f>ROUND(Y711*Source!I1343*DO711,9)</f>
        <v>0</v>
      </c>
      <c r="CX711">
        <f>ROUND(Y711*Source!I1343,9)</f>
        <v>1.8972</v>
      </c>
      <c r="CY711">
        <f>AB711</f>
        <v>1.47</v>
      </c>
      <c r="CZ711">
        <f>AF711</f>
        <v>1.4</v>
      </c>
      <c r="DA711">
        <f>AJ711</f>
        <v>1</v>
      </c>
      <c r="DB711">
        <f>ROUND((ROUND(AT711*CZ711,2)*1.2),6)</f>
        <v>17.712</v>
      </c>
      <c r="DC711">
        <f>ROUND((ROUND(AT711*AG711,2)*1.2),6)</f>
        <v>0</v>
      </c>
      <c r="DD711" t="s">
        <v>3</v>
      </c>
      <c r="DE711" t="s">
        <v>3</v>
      </c>
      <c r="DF711">
        <f t="shared" si="396"/>
        <v>0</v>
      </c>
      <c r="DG711">
        <f t="shared" si="392"/>
        <v>2.66</v>
      </c>
      <c r="DH711">
        <f t="shared" si="393"/>
        <v>0</v>
      </c>
      <c r="DI711">
        <f t="shared" si="395"/>
        <v>0</v>
      </c>
      <c r="DJ711">
        <f>DG711</f>
        <v>2.66</v>
      </c>
      <c r="DK711">
        <v>0</v>
      </c>
      <c r="DL711" t="s">
        <v>3</v>
      </c>
      <c r="DM711">
        <v>0</v>
      </c>
      <c r="DN711" t="s">
        <v>3</v>
      </c>
      <c r="DO711">
        <v>0</v>
      </c>
    </row>
    <row r="712" spans="1:119" x14ac:dyDescent="0.25">
      <c r="A712">
        <f>ROW(Source!A1343)</f>
        <v>1343</v>
      </c>
      <c r="B712">
        <v>54971259</v>
      </c>
      <c r="C712">
        <v>55891626</v>
      </c>
      <c r="D712">
        <v>55460220</v>
      </c>
      <c r="E712">
        <v>1</v>
      </c>
      <c r="F712">
        <v>1</v>
      </c>
      <c r="G712">
        <v>1081</v>
      </c>
      <c r="H712">
        <v>3</v>
      </c>
      <c r="I712" t="s">
        <v>1792</v>
      </c>
      <c r="J712" t="s">
        <v>1793</v>
      </c>
      <c r="K712" t="s">
        <v>1794</v>
      </c>
      <c r="L712">
        <v>1346</v>
      </c>
      <c r="N712">
        <v>1009</v>
      </c>
      <c r="O712" t="s">
        <v>222</v>
      </c>
      <c r="P712" t="s">
        <v>222</v>
      </c>
      <c r="Q712">
        <v>1</v>
      </c>
      <c r="W712">
        <v>0</v>
      </c>
      <c r="X712">
        <v>-1801558800</v>
      </c>
      <c r="Y712">
        <f t="shared" ref="Y712:Y719" si="397">(AT712*1)</f>
        <v>0.05</v>
      </c>
      <c r="AA712">
        <v>13.95</v>
      </c>
      <c r="AB712">
        <v>0</v>
      </c>
      <c r="AC712">
        <v>0</v>
      </c>
      <c r="AD712">
        <v>0</v>
      </c>
      <c r="AE712">
        <v>13.95</v>
      </c>
      <c r="AF712">
        <v>0</v>
      </c>
      <c r="AG712">
        <v>0</v>
      </c>
      <c r="AH712">
        <v>0</v>
      </c>
      <c r="AI712">
        <v>1</v>
      </c>
      <c r="AJ712">
        <v>1</v>
      </c>
      <c r="AK712">
        <v>1</v>
      </c>
      <c r="AL712">
        <v>1</v>
      </c>
      <c r="AM712">
        <v>-2</v>
      </c>
      <c r="AN712">
        <v>0</v>
      </c>
      <c r="AO712">
        <v>1</v>
      </c>
      <c r="AP712">
        <v>1</v>
      </c>
      <c r="AQ712">
        <v>0</v>
      </c>
      <c r="AR712">
        <v>0</v>
      </c>
      <c r="AS712" t="s">
        <v>3</v>
      </c>
      <c r="AT712">
        <v>0.05</v>
      </c>
      <c r="AU712" t="s">
        <v>22</v>
      </c>
      <c r="AV712">
        <v>0</v>
      </c>
      <c r="AW712">
        <v>2</v>
      </c>
      <c r="AX712">
        <v>55891955</v>
      </c>
      <c r="AY712">
        <v>1</v>
      </c>
      <c r="AZ712">
        <v>0</v>
      </c>
      <c r="BA712">
        <v>838</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CV712">
        <v>0</v>
      </c>
      <c r="CW712">
        <v>0</v>
      </c>
      <c r="CX712">
        <f>ROUND(Y712*Source!I1343,9)</f>
        <v>7.4999999999999997E-3</v>
      </c>
      <c r="CY712">
        <f t="shared" ref="CY712:CY720" si="398">AA712</f>
        <v>13.95</v>
      </c>
      <c r="CZ712">
        <f t="shared" ref="CZ712:CZ720" si="399">AE712</f>
        <v>13.95</v>
      </c>
      <c r="DA712">
        <f t="shared" ref="DA712:DA720" si="400">AI712</f>
        <v>1</v>
      </c>
      <c r="DB712">
        <f t="shared" ref="DB712:DB719" si="401">ROUND((ROUND(AT712*CZ712,2)*1),6)</f>
        <v>0.7</v>
      </c>
      <c r="DC712">
        <f t="shared" ref="DC712:DC719" si="402">ROUND((ROUND(AT712*AG712,2)*1),6)</f>
        <v>0</v>
      </c>
      <c r="DD712" t="s">
        <v>3</v>
      </c>
      <c r="DE712" t="s">
        <v>3</v>
      </c>
      <c r="DF712">
        <f t="shared" si="396"/>
        <v>0.1</v>
      </c>
      <c r="DG712">
        <f t="shared" si="392"/>
        <v>0</v>
      </c>
      <c r="DH712">
        <f t="shared" si="393"/>
        <v>0</v>
      </c>
      <c r="DI712">
        <f t="shared" si="395"/>
        <v>0</v>
      </c>
      <c r="DJ712">
        <f t="shared" ref="DJ712:DJ720" si="403">DF712</f>
        <v>0.1</v>
      </c>
      <c r="DK712">
        <v>0</v>
      </c>
      <c r="DL712" t="s">
        <v>3</v>
      </c>
      <c r="DM712">
        <v>0</v>
      </c>
      <c r="DN712" t="s">
        <v>3</v>
      </c>
      <c r="DO712">
        <v>0</v>
      </c>
    </row>
    <row r="713" spans="1:119" x14ac:dyDescent="0.25">
      <c r="A713">
        <f>ROW(Source!A1343)</f>
        <v>1343</v>
      </c>
      <c r="B713">
        <v>54971259</v>
      </c>
      <c r="C713">
        <v>55891626</v>
      </c>
      <c r="D713">
        <v>55460424</v>
      </c>
      <c r="E713">
        <v>1</v>
      </c>
      <c r="F713">
        <v>1</v>
      </c>
      <c r="G713">
        <v>1081</v>
      </c>
      <c r="H713">
        <v>3</v>
      </c>
      <c r="I713" t="s">
        <v>1563</v>
      </c>
      <c r="J713" t="s">
        <v>1564</v>
      </c>
      <c r="K713" t="s">
        <v>1565</v>
      </c>
      <c r="L713">
        <v>1346</v>
      </c>
      <c r="N713">
        <v>1009</v>
      </c>
      <c r="O713" t="s">
        <v>222</v>
      </c>
      <c r="P713" t="s">
        <v>222</v>
      </c>
      <c r="Q713">
        <v>1</v>
      </c>
      <c r="W713">
        <v>0</v>
      </c>
      <c r="X713">
        <v>1309298634</v>
      </c>
      <c r="Y713">
        <f t="shared" si="397"/>
        <v>0.4</v>
      </c>
      <c r="AA713">
        <v>159.06</v>
      </c>
      <c r="AB713">
        <v>0</v>
      </c>
      <c r="AC713">
        <v>0</v>
      </c>
      <c r="AD713">
        <v>0</v>
      </c>
      <c r="AE713">
        <v>159.06</v>
      </c>
      <c r="AF713">
        <v>0</v>
      </c>
      <c r="AG713">
        <v>0</v>
      </c>
      <c r="AH713">
        <v>0</v>
      </c>
      <c r="AI713">
        <v>1</v>
      </c>
      <c r="AJ713">
        <v>1</v>
      </c>
      <c r="AK713">
        <v>1</v>
      </c>
      <c r="AL713">
        <v>1</v>
      </c>
      <c r="AM713">
        <v>-2</v>
      </c>
      <c r="AN713">
        <v>0</v>
      </c>
      <c r="AO713">
        <v>1</v>
      </c>
      <c r="AP713">
        <v>1</v>
      </c>
      <c r="AQ713">
        <v>0</v>
      </c>
      <c r="AR713">
        <v>0</v>
      </c>
      <c r="AS713" t="s">
        <v>3</v>
      </c>
      <c r="AT713">
        <v>0.4</v>
      </c>
      <c r="AU713" t="s">
        <v>22</v>
      </c>
      <c r="AV713">
        <v>0</v>
      </c>
      <c r="AW713">
        <v>2</v>
      </c>
      <c r="AX713">
        <v>55891956</v>
      </c>
      <c r="AY713">
        <v>1</v>
      </c>
      <c r="AZ713">
        <v>0</v>
      </c>
      <c r="BA713">
        <v>839</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CV713">
        <v>0</v>
      </c>
      <c r="CW713">
        <v>0</v>
      </c>
      <c r="CX713">
        <f>ROUND(Y713*Source!I1343,9)</f>
        <v>0.06</v>
      </c>
      <c r="CY713">
        <f t="shared" si="398"/>
        <v>159.06</v>
      </c>
      <c r="CZ713">
        <f t="shared" si="399"/>
        <v>159.06</v>
      </c>
      <c r="DA713">
        <f t="shared" si="400"/>
        <v>1</v>
      </c>
      <c r="DB713">
        <f t="shared" si="401"/>
        <v>63.62</v>
      </c>
      <c r="DC713">
        <f t="shared" si="402"/>
        <v>0</v>
      </c>
      <c r="DD713" t="s">
        <v>3</v>
      </c>
      <c r="DE713" t="s">
        <v>3</v>
      </c>
      <c r="DF713">
        <f t="shared" si="396"/>
        <v>9.5399999999999991</v>
      </c>
      <c r="DG713">
        <f t="shared" si="392"/>
        <v>0</v>
      </c>
      <c r="DH713">
        <f t="shared" si="393"/>
        <v>0</v>
      </c>
      <c r="DI713">
        <f t="shared" si="395"/>
        <v>0</v>
      </c>
      <c r="DJ713">
        <f t="shared" si="403"/>
        <v>9.5399999999999991</v>
      </c>
      <c r="DK713">
        <v>0</v>
      </c>
      <c r="DL713" t="s">
        <v>3</v>
      </c>
      <c r="DM713">
        <v>0</v>
      </c>
      <c r="DN713" t="s">
        <v>3</v>
      </c>
      <c r="DO713">
        <v>0</v>
      </c>
    </row>
    <row r="714" spans="1:119" x14ac:dyDescent="0.25">
      <c r="A714">
        <f>ROW(Source!A1343)</f>
        <v>1343</v>
      </c>
      <c r="B714">
        <v>54971259</v>
      </c>
      <c r="C714">
        <v>55891626</v>
      </c>
      <c r="D714">
        <v>55461670</v>
      </c>
      <c r="E714">
        <v>1</v>
      </c>
      <c r="F714">
        <v>1</v>
      </c>
      <c r="G714">
        <v>1081</v>
      </c>
      <c r="H714">
        <v>3</v>
      </c>
      <c r="I714" t="s">
        <v>1795</v>
      </c>
      <c r="J714" t="s">
        <v>1796</v>
      </c>
      <c r="K714" t="s">
        <v>1797</v>
      </c>
      <c r="L714">
        <v>1346</v>
      </c>
      <c r="N714">
        <v>1009</v>
      </c>
      <c r="O714" t="s">
        <v>222</v>
      </c>
      <c r="P714" t="s">
        <v>222</v>
      </c>
      <c r="Q714">
        <v>1</v>
      </c>
      <c r="W714">
        <v>0</v>
      </c>
      <c r="X714">
        <v>1134135272</v>
      </c>
      <c r="Y714">
        <f t="shared" si="397"/>
        <v>0.1</v>
      </c>
      <c r="AA714">
        <v>23.12</v>
      </c>
      <c r="AB714">
        <v>0</v>
      </c>
      <c r="AC714">
        <v>0</v>
      </c>
      <c r="AD714">
        <v>0</v>
      </c>
      <c r="AE714">
        <v>23.12</v>
      </c>
      <c r="AF714">
        <v>0</v>
      </c>
      <c r="AG714">
        <v>0</v>
      </c>
      <c r="AH714">
        <v>0</v>
      </c>
      <c r="AI714">
        <v>1</v>
      </c>
      <c r="AJ714">
        <v>1</v>
      </c>
      <c r="AK714">
        <v>1</v>
      </c>
      <c r="AL714">
        <v>1</v>
      </c>
      <c r="AM714">
        <v>-2</v>
      </c>
      <c r="AN714">
        <v>0</v>
      </c>
      <c r="AO714">
        <v>1</v>
      </c>
      <c r="AP714">
        <v>1</v>
      </c>
      <c r="AQ714">
        <v>0</v>
      </c>
      <c r="AR714">
        <v>0</v>
      </c>
      <c r="AS714" t="s">
        <v>3</v>
      </c>
      <c r="AT714">
        <v>0.1</v>
      </c>
      <c r="AU714" t="s">
        <v>22</v>
      </c>
      <c r="AV714">
        <v>0</v>
      </c>
      <c r="AW714">
        <v>2</v>
      </c>
      <c r="AX714">
        <v>55891957</v>
      </c>
      <c r="AY714">
        <v>1</v>
      </c>
      <c r="AZ714">
        <v>0</v>
      </c>
      <c r="BA714">
        <v>840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CV714">
        <v>0</v>
      </c>
      <c r="CW714">
        <v>0</v>
      </c>
      <c r="CX714">
        <f>ROUND(Y714*Source!I1343,9)</f>
        <v>1.4999999999999999E-2</v>
      </c>
      <c r="CY714">
        <f t="shared" si="398"/>
        <v>23.12</v>
      </c>
      <c r="CZ714">
        <f t="shared" si="399"/>
        <v>23.12</v>
      </c>
      <c r="DA714">
        <f t="shared" si="400"/>
        <v>1</v>
      </c>
      <c r="DB714">
        <f t="shared" si="401"/>
        <v>2.31</v>
      </c>
      <c r="DC714">
        <f t="shared" si="402"/>
        <v>0</v>
      </c>
      <c r="DD714" t="s">
        <v>3</v>
      </c>
      <c r="DE714" t="s">
        <v>3</v>
      </c>
      <c r="DF714">
        <f t="shared" si="396"/>
        <v>0.35</v>
      </c>
      <c r="DG714">
        <f t="shared" si="392"/>
        <v>0</v>
      </c>
      <c r="DH714">
        <f t="shared" si="393"/>
        <v>0</v>
      </c>
      <c r="DI714">
        <f t="shared" si="395"/>
        <v>0</v>
      </c>
      <c r="DJ714">
        <f t="shared" si="403"/>
        <v>0.35</v>
      </c>
      <c r="DK714">
        <v>0</v>
      </c>
      <c r="DL714" t="s">
        <v>3</v>
      </c>
      <c r="DM714">
        <v>0</v>
      </c>
      <c r="DN714" t="s">
        <v>3</v>
      </c>
      <c r="DO714">
        <v>0</v>
      </c>
    </row>
    <row r="715" spans="1:119" x14ac:dyDescent="0.25">
      <c r="A715">
        <f>ROW(Source!A1343)</f>
        <v>1343</v>
      </c>
      <c r="B715">
        <v>54971259</v>
      </c>
      <c r="C715">
        <v>55891626</v>
      </c>
      <c r="D715">
        <v>55459191</v>
      </c>
      <c r="E715">
        <v>1</v>
      </c>
      <c r="F715">
        <v>1</v>
      </c>
      <c r="G715">
        <v>1081</v>
      </c>
      <c r="H715">
        <v>3</v>
      </c>
      <c r="I715" t="s">
        <v>1515</v>
      </c>
      <c r="J715" t="s">
        <v>1517</v>
      </c>
      <c r="K715" t="s">
        <v>1516</v>
      </c>
      <c r="L715">
        <v>1348</v>
      </c>
      <c r="N715">
        <v>1009</v>
      </c>
      <c r="O715" t="s">
        <v>1092</v>
      </c>
      <c r="P715" t="s">
        <v>1092</v>
      </c>
      <c r="Q715">
        <v>1000</v>
      </c>
      <c r="W715">
        <v>0</v>
      </c>
      <c r="X715">
        <v>1706974629</v>
      </c>
      <c r="Y715">
        <f t="shared" si="397"/>
        <v>1.24E-3</v>
      </c>
      <c r="AA715">
        <v>22524.65</v>
      </c>
      <c r="AB715">
        <v>0</v>
      </c>
      <c r="AC715">
        <v>0</v>
      </c>
      <c r="AD715">
        <v>0</v>
      </c>
      <c r="AE715">
        <v>22524.65</v>
      </c>
      <c r="AF715">
        <v>0</v>
      </c>
      <c r="AG715">
        <v>0</v>
      </c>
      <c r="AH715">
        <v>0</v>
      </c>
      <c r="AI715">
        <v>1</v>
      </c>
      <c r="AJ715">
        <v>1</v>
      </c>
      <c r="AK715">
        <v>1</v>
      </c>
      <c r="AL715">
        <v>1</v>
      </c>
      <c r="AM715">
        <v>0</v>
      </c>
      <c r="AN715">
        <v>0</v>
      </c>
      <c r="AO715">
        <v>0</v>
      </c>
      <c r="AP715">
        <v>1</v>
      </c>
      <c r="AQ715">
        <v>0</v>
      </c>
      <c r="AR715">
        <v>0</v>
      </c>
      <c r="AS715" t="s">
        <v>3</v>
      </c>
      <c r="AT715">
        <v>1.24E-3</v>
      </c>
      <c r="AU715" t="s">
        <v>22</v>
      </c>
      <c r="AV715">
        <v>0</v>
      </c>
      <c r="AW715">
        <v>1</v>
      </c>
      <c r="AX715">
        <v>-1</v>
      </c>
      <c r="AY715">
        <v>0</v>
      </c>
      <c r="AZ715">
        <v>0</v>
      </c>
      <c r="BA715" t="s">
        <v>3</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CV715">
        <v>0</v>
      </c>
      <c r="CW715">
        <v>0</v>
      </c>
      <c r="CX715">
        <f>ROUND(Y715*Source!I1343,9)</f>
        <v>1.8599999999999999E-4</v>
      </c>
      <c r="CY715">
        <f t="shared" si="398"/>
        <v>22524.65</v>
      </c>
      <c r="CZ715">
        <f t="shared" si="399"/>
        <v>22524.65</v>
      </c>
      <c r="DA715">
        <f t="shared" si="400"/>
        <v>1</v>
      </c>
      <c r="DB715">
        <f t="shared" si="401"/>
        <v>27.93</v>
      </c>
      <c r="DC715">
        <f t="shared" si="402"/>
        <v>0</v>
      </c>
      <c r="DD715" t="s">
        <v>3</v>
      </c>
      <c r="DE715" t="s">
        <v>3</v>
      </c>
      <c r="DF715">
        <f t="shared" si="396"/>
        <v>4.1900000000000004</v>
      </c>
      <c r="DG715">
        <f t="shared" si="392"/>
        <v>0</v>
      </c>
      <c r="DH715">
        <f t="shared" si="393"/>
        <v>0</v>
      </c>
      <c r="DI715">
        <f t="shared" si="395"/>
        <v>0</v>
      </c>
      <c r="DJ715">
        <f t="shared" si="403"/>
        <v>4.1900000000000004</v>
      </c>
      <c r="DK715">
        <v>0</v>
      </c>
      <c r="DL715" t="s">
        <v>3</v>
      </c>
      <c r="DM715">
        <v>0</v>
      </c>
      <c r="DN715" t="s">
        <v>3</v>
      </c>
      <c r="DO715">
        <v>0</v>
      </c>
    </row>
    <row r="716" spans="1:119" x14ac:dyDescent="0.25">
      <c r="A716">
        <f>ROW(Source!A1343)</f>
        <v>1343</v>
      </c>
      <c r="B716">
        <v>54971259</v>
      </c>
      <c r="C716">
        <v>55891626</v>
      </c>
      <c r="D716">
        <v>55465938</v>
      </c>
      <c r="E716">
        <v>1</v>
      </c>
      <c r="F716">
        <v>1</v>
      </c>
      <c r="G716">
        <v>1081</v>
      </c>
      <c r="H716">
        <v>3</v>
      </c>
      <c r="I716" t="s">
        <v>1798</v>
      </c>
      <c r="J716" t="s">
        <v>1799</v>
      </c>
      <c r="K716" t="s">
        <v>1800</v>
      </c>
      <c r="L716">
        <v>1348</v>
      </c>
      <c r="N716">
        <v>1009</v>
      </c>
      <c r="O716" t="s">
        <v>1092</v>
      </c>
      <c r="P716" t="s">
        <v>1092</v>
      </c>
      <c r="Q716">
        <v>1000</v>
      </c>
      <c r="W716">
        <v>0</v>
      </c>
      <c r="X716">
        <v>1639681883</v>
      </c>
      <c r="Y716">
        <f t="shared" si="397"/>
        <v>2.0000000000000001E-4</v>
      </c>
      <c r="AA716">
        <v>40009.620000000003</v>
      </c>
      <c r="AB716">
        <v>0</v>
      </c>
      <c r="AC716">
        <v>0</v>
      </c>
      <c r="AD716">
        <v>0</v>
      </c>
      <c r="AE716">
        <v>40009.620000000003</v>
      </c>
      <c r="AF716">
        <v>0</v>
      </c>
      <c r="AG716">
        <v>0</v>
      </c>
      <c r="AH716">
        <v>0</v>
      </c>
      <c r="AI716">
        <v>1</v>
      </c>
      <c r="AJ716">
        <v>1</v>
      </c>
      <c r="AK716">
        <v>1</v>
      </c>
      <c r="AL716">
        <v>1</v>
      </c>
      <c r="AM716">
        <v>-2</v>
      </c>
      <c r="AN716">
        <v>0</v>
      </c>
      <c r="AO716">
        <v>1</v>
      </c>
      <c r="AP716">
        <v>1</v>
      </c>
      <c r="AQ716">
        <v>0</v>
      </c>
      <c r="AR716">
        <v>0</v>
      </c>
      <c r="AS716" t="s">
        <v>3</v>
      </c>
      <c r="AT716">
        <v>2.0000000000000001E-4</v>
      </c>
      <c r="AU716" t="s">
        <v>22</v>
      </c>
      <c r="AV716">
        <v>0</v>
      </c>
      <c r="AW716">
        <v>2</v>
      </c>
      <c r="AX716">
        <v>55891958</v>
      </c>
      <c r="AY716">
        <v>1</v>
      </c>
      <c r="AZ716">
        <v>0</v>
      </c>
      <c r="BA716">
        <v>841</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CV716">
        <v>0</v>
      </c>
      <c r="CW716">
        <v>0</v>
      </c>
      <c r="CX716">
        <f>ROUND(Y716*Source!I1343,9)</f>
        <v>3.0000000000000001E-5</v>
      </c>
      <c r="CY716">
        <f t="shared" si="398"/>
        <v>40009.620000000003</v>
      </c>
      <c r="CZ716">
        <f t="shared" si="399"/>
        <v>40009.620000000003</v>
      </c>
      <c r="DA716">
        <f t="shared" si="400"/>
        <v>1</v>
      </c>
      <c r="DB716">
        <f t="shared" si="401"/>
        <v>8</v>
      </c>
      <c r="DC716">
        <f t="shared" si="402"/>
        <v>0</v>
      </c>
      <c r="DD716" t="s">
        <v>3</v>
      </c>
      <c r="DE716" t="s">
        <v>3</v>
      </c>
      <c r="DF716">
        <f t="shared" si="396"/>
        <v>1.2</v>
      </c>
      <c r="DG716">
        <f t="shared" si="392"/>
        <v>0</v>
      </c>
      <c r="DH716">
        <f t="shared" si="393"/>
        <v>0</v>
      </c>
      <c r="DI716">
        <f t="shared" si="395"/>
        <v>0</v>
      </c>
      <c r="DJ716">
        <f t="shared" si="403"/>
        <v>1.2</v>
      </c>
      <c r="DK716">
        <v>0</v>
      </c>
      <c r="DL716" t="s">
        <v>3</v>
      </c>
      <c r="DM716">
        <v>0</v>
      </c>
      <c r="DN716" t="s">
        <v>3</v>
      </c>
      <c r="DO716">
        <v>0</v>
      </c>
    </row>
    <row r="717" spans="1:119" x14ac:dyDescent="0.25">
      <c r="A717">
        <f>ROW(Source!A1343)</f>
        <v>1343</v>
      </c>
      <c r="B717">
        <v>54971259</v>
      </c>
      <c r="C717">
        <v>55891626</v>
      </c>
      <c r="D717">
        <v>55466338</v>
      </c>
      <c r="E717">
        <v>1</v>
      </c>
      <c r="F717">
        <v>1</v>
      </c>
      <c r="G717">
        <v>1081</v>
      </c>
      <c r="H717">
        <v>3</v>
      </c>
      <c r="I717" t="s">
        <v>1675</v>
      </c>
      <c r="J717" t="s">
        <v>1676</v>
      </c>
      <c r="K717" t="s">
        <v>1677</v>
      </c>
      <c r="L717">
        <v>1349</v>
      </c>
      <c r="N717">
        <v>1009</v>
      </c>
      <c r="O717" t="s">
        <v>1678</v>
      </c>
      <c r="P717" t="s">
        <v>1678</v>
      </c>
      <c r="Q717">
        <v>1E-3</v>
      </c>
      <c r="W717">
        <v>0</v>
      </c>
      <c r="X717">
        <v>-667754050</v>
      </c>
      <c r="Y717">
        <f t="shared" si="397"/>
        <v>20</v>
      </c>
      <c r="AA717">
        <v>7.0000000000000007E-2</v>
      </c>
      <c r="AB717">
        <v>0</v>
      </c>
      <c r="AC717">
        <v>0</v>
      </c>
      <c r="AD717">
        <v>0</v>
      </c>
      <c r="AE717">
        <v>7.0000000000000007E-2</v>
      </c>
      <c r="AF717">
        <v>0</v>
      </c>
      <c r="AG717">
        <v>0</v>
      </c>
      <c r="AH717">
        <v>0</v>
      </c>
      <c r="AI717">
        <v>1</v>
      </c>
      <c r="AJ717">
        <v>1</v>
      </c>
      <c r="AK717">
        <v>1</v>
      </c>
      <c r="AL717">
        <v>1</v>
      </c>
      <c r="AM717">
        <v>-2</v>
      </c>
      <c r="AN717">
        <v>0</v>
      </c>
      <c r="AO717">
        <v>1</v>
      </c>
      <c r="AP717">
        <v>1</v>
      </c>
      <c r="AQ717">
        <v>0</v>
      </c>
      <c r="AR717">
        <v>0</v>
      </c>
      <c r="AS717" t="s">
        <v>3</v>
      </c>
      <c r="AT717">
        <v>20</v>
      </c>
      <c r="AU717" t="s">
        <v>22</v>
      </c>
      <c r="AV717">
        <v>0</v>
      </c>
      <c r="AW717">
        <v>2</v>
      </c>
      <c r="AX717">
        <v>55891959</v>
      </c>
      <c r="AY717">
        <v>1</v>
      </c>
      <c r="AZ717">
        <v>0</v>
      </c>
      <c r="BA717">
        <v>842</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CV717">
        <v>0</v>
      </c>
      <c r="CW717">
        <v>0</v>
      </c>
      <c r="CX717">
        <f>ROUND(Y717*Source!I1343,9)</f>
        <v>3</v>
      </c>
      <c r="CY717">
        <f t="shared" si="398"/>
        <v>7.0000000000000007E-2</v>
      </c>
      <c r="CZ717">
        <f t="shared" si="399"/>
        <v>7.0000000000000007E-2</v>
      </c>
      <c r="DA717">
        <f t="shared" si="400"/>
        <v>1</v>
      </c>
      <c r="DB717">
        <f t="shared" si="401"/>
        <v>1.4</v>
      </c>
      <c r="DC717">
        <f t="shared" si="402"/>
        <v>0</v>
      </c>
      <c r="DD717" t="s">
        <v>3</v>
      </c>
      <c r="DE717" t="s">
        <v>3</v>
      </c>
      <c r="DF717">
        <f t="shared" si="396"/>
        <v>0.21</v>
      </c>
      <c r="DG717">
        <f t="shared" si="392"/>
        <v>0</v>
      </c>
      <c r="DH717">
        <f t="shared" si="393"/>
        <v>0</v>
      </c>
      <c r="DI717">
        <f t="shared" si="395"/>
        <v>0</v>
      </c>
      <c r="DJ717">
        <f t="shared" si="403"/>
        <v>0.21</v>
      </c>
      <c r="DK717">
        <v>0</v>
      </c>
      <c r="DL717" t="s">
        <v>3</v>
      </c>
      <c r="DM717">
        <v>0</v>
      </c>
      <c r="DN717" t="s">
        <v>3</v>
      </c>
      <c r="DO717">
        <v>0</v>
      </c>
    </row>
    <row r="718" spans="1:119" x14ac:dyDescent="0.25">
      <c r="A718">
        <f>ROW(Source!A1343)</f>
        <v>1343</v>
      </c>
      <c r="B718">
        <v>54971259</v>
      </c>
      <c r="C718">
        <v>55891626</v>
      </c>
      <c r="D718">
        <v>55482203</v>
      </c>
      <c r="E718">
        <v>1</v>
      </c>
      <c r="F718">
        <v>1</v>
      </c>
      <c r="G718">
        <v>1081</v>
      </c>
      <c r="H718">
        <v>3</v>
      </c>
      <c r="I718" t="s">
        <v>1404</v>
      </c>
      <c r="J718" t="s">
        <v>1406</v>
      </c>
      <c r="K718" t="s">
        <v>1405</v>
      </c>
      <c r="L718">
        <v>1356</v>
      </c>
      <c r="N718">
        <v>1010</v>
      </c>
      <c r="O718" t="s">
        <v>1355</v>
      </c>
      <c r="P718" t="s">
        <v>1355</v>
      </c>
      <c r="Q718">
        <v>1000</v>
      </c>
      <c r="W718">
        <v>0</v>
      </c>
      <c r="X718">
        <v>474149623</v>
      </c>
      <c r="Y718">
        <f t="shared" si="397"/>
        <v>0.10199999999999999</v>
      </c>
      <c r="AA718">
        <v>226.66</v>
      </c>
      <c r="AB718">
        <v>0</v>
      </c>
      <c r="AC718">
        <v>0</v>
      </c>
      <c r="AD718">
        <v>0</v>
      </c>
      <c r="AE718">
        <v>226.66</v>
      </c>
      <c r="AF718">
        <v>0</v>
      </c>
      <c r="AG718">
        <v>0</v>
      </c>
      <c r="AH718">
        <v>0</v>
      </c>
      <c r="AI718">
        <v>1</v>
      </c>
      <c r="AJ718">
        <v>1</v>
      </c>
      <c r="AK718">
        <v>1</v>
      </c>
      <c r="AL718">
        <v>1</v>
      </c>
      <c r="AM718">
        <v>-2</v>
      </c>
      <c r="AN718">
        <v>0</v>
      </c>
      <c r="AO718">
        <v>1</v>
      </c>
      <c r="AP718">
        <v>1</v>
      </c>
      <c r="AQ718">
        <v>0</v>
      </c>
      <c r="AR718">
        <v>0</v>
      </c>
      <c r="AS718" t="s">
        <v>3</v>
      </c>
      <c r="AT718">
        <v>0.10199999999999999</v>
      </c>
      <c r="AU718" t="s">
        <v>22</v>
      </c>
      <c r="AV718">
        <v>0</v>
      </c>
      <c r="AW718">
        <v>2</v>
      </c>
      <c r="AX718">
        <v>55891960</v>
      </c>
      <c r="AY718">
        <v>1</v>
      </c>
      <c r="AZ718">
        <v>0</v>
      </c>
      <c r="BA718">
        <v>843</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CV718">
        <v>0</v>
      </c>
      <c r="CW718">
        <v>0</v>
      </c>
      <c r="CX718">
        <f>ROUND(Y718*Source!I1343,9)</f>
        <v>1.5299999999999999E-2</v>
      </c>
      <c r="CY718">
        <f t="shared" si="398"/>
        <v>226.66</v>
      </c>
      <c r="CZ718">
        <f t="shared" si="399"/>
        <v>226.66</v>
      </c>
      <c r="DA718">
        <f t="shared" si="400"/>
        <v>1</v>
      </c>
      <c r="DB718">
        <f t="shared" si="401"/>
        <v>23.12</v>
      </c>
      <c r="DC718">
        <f t="shared" si="402"/>
        <v>0</v>
      </c>
      <c r="DD718" t="s">
        <v>3</v>
      </c>
      <c r="DE718" t="s">
        <v>3</v>
      </c>
      <c r="DF718">
        <f t="shared" si="396"/>
        <v>3.47</v>
      </c>
      <c r="DG718">
        <f t="shared" si="392"/>
        <v>0</v>
      </c>
      <c r="DH718">
        <f t="shared" si="393"/>
        <v>0</v>
      </c>
      <c r="DI718">
        <f t="shared" si="395"/>
        <v>0</v>
      </c>
      <c r="DJ718">
        <f t="shared" si="403"/>
        <v>3.47</v>
      </c>
      <c r="DK718">
        <v>0</v>
      </c>
      <c r="DL718" t="s">
        <v>3</v>
      </c>
      <c r="DM718">
        <v>0</v>
      </c>
      <c r="DN718" t="s">
        <v>3</v>
      </c>
      <c r="DO718">
        <v>0</v>
      </c>
    </row>
    <row r="719" spans="1:119" x14ac:dyDescent="0.25">
      <c r="A719">
        <f>ROW(Source!A1343)</f>
        <v>1343</v>
      </c>
      <c r="B719">
        <v>54971259</v>
      </c>
      <c r="C719">
        <v>55891626</v>
      </c>
      <c r="D719">
        <v>55481864</v>
      </c>
      <c r="E719">
        <v>1</v>
      </c>
      <c r="F719">
        <v>1</v>
      </c>
      <c r="G719">
        <v>1081</v>
      </c>
      <c r="H719">
        <v>3</v>
      </c>
      <c r="I719" t="s">
        <v>1669</v>
      </c>
      <c r="J719" t="s">
        <v>1670</v>
      </c>
      <c r="K719" t="s">
        <v>1671</v>
      </c>
      <c r="L719">
        <v>1301</v>
      </c>
      <c r="N719">
        <v>1003</v>
      </c>
      <c r="O719" t="s">
        <v>769</v>
      </c>
      <c r="P719" t="s">
        <v>769</v>
      </c>
      <c r="Q719">
        <v>1</v>
      </c>
      <c r="W719">
        <v>0</v>
      </c>
      <c r="X719">
        <v>-877267416</v>
      </c>
      <c r="Y719">
        <f t="shared" si="397"/>
        <v>10</v>
      </c>
      <c r="AA719">
        <v>0.7</v>
      </c>
      <c r="AB719">
        <v>0</v>
      </c>
      <c r="AC719">
        <v>0</v>
      </c>
      <c r="AD719">
        <v>0</v>
      </c>
      <c r="AE719">
        <v>0.7</v>
      </c>
      <c r="AF719">
        <v>0</v>
      </c>
      <c r="AG719">
        <v>0</v>
      </c>
      <c r="AH719">
        <v>0</v>
      </c>
      <c r="AI719">
        <v>1</v>
      </c>
      <c r="AJ719">
        <v>1</v>
      </c>
      <c r="AK719">
        <v>1</v>
      </c>
      <c r="AL719">
        <v>1</v>
      </c>
      <c r="AM719">
        <v>-2</v>
      </c>
      <c r="AN719">
        <v>0</v>
      </c>
      <c r="AO719">
        <v>1</v>
      </c>
      <c r="AP719">
        <v>1</v>
      </c>
      <c r="AQ719">
        <v>0</v>
      </c>
      <c r="AR719">
        <v>0</v>
      </c>
      <c r="AS719" t="s">
        <v>3</v>
      </c>
      <c r="AT719">
        <v>10</v>
      </c>
      <c r="AU719" t="s">
        <v>22</v>
      </c>
      <c r="AV719">
        <v>0</v>
      </c>
      <c r="AW719">
        <v>2</v>
      </c>
      <c r="AX719">
        <v>55891961</v>
      </c>
      <c r="AY719">
        <v>1</v>
      </c>
      <c r="AZ719">
        <v>0</v>
      </c>
      <c r="BA719">
        <v>844</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CV719">
        <v>0</v>
      </c>
      <c r="CW719">
        <v>0</v>
      </c>
      <c r="CX719">
        <f>ROUND(Y719*Source!I1343,9)</f>
        <v>1.5</v>
      </c>
      <c r="CY719">
        <f t="shared" si="398"/>
        <v>0.7</v>
      </c>
      <c r="CZ719">
        <f t="shared" si="399"/>
        <v>0.7</v>
      </c>
      <c r="DA719">
        <f t="shared" si="400"/>
        <v>1</v>
      </c>
      <c r="DB719">
        <f t="shared" si="401"/>
        <v>7</v>
      </c>
      <c r="DC719">
        <f t="shared" si="402"/>
        <v>0</v>
      </c>
      <c r="DD719" t="s">
        <v>3</v>
      </c>
      <c r="DE719" t="s">
        <v>3</v>
      </c>
      <c r="DF719">
        <f t="shared" si="396"/>
        <v>1.05</v>
      </c>
      <c r="DG719">
        <f t="shared" si="392"/>
        <v>0</v>
      </c>
      <c r="DH719">
        <f t="shared" si="393"/>
        <v>0</v>
      </c>
      <c r="DI719">
        <f t="shared" si="395"/>
        <v>0</v>
      </c>
      <c r="DJ719">
        <f t="shared" si="403"/>
        <v>1.05</v>
      </c>
      <c r="DK719">
        <v>0</v>
      </c>
      <c r="DL719" t="s">
        <v>3</v>
      </c>
      <c r="DM719">
        <v>0</v>
      </c>
      <c r="DN719" t="s">
        <v>3</v>
      </c>
      <c r="DO719">
        <v>0</v>
      </c>
    </row>
    <row r="720" spans="1:119" x14ac:dyDescent="0.25">
      <c r="A720">
        <f>ROW(Source!A1343)</f>
        <v>1343</v>
      </c>
      <c r="B720">
        <v>54971259</v>
      </c>
      <c r="C720">
        <v>55891626</v>
      </c>
      <c r="D720">
        <v>55481916</v>
      </c>
      <c r="E720">
        <v>1</v>
      </c>
      <c r="F720">
        <v>1</v>
      </c>
      <c r="G720">
        <v>1081</v>
      </c>
      <c r="H720">
        <v>3</v>
      </c>
      <c r="I720" t="s">
        <v>1519</v>
      </c>
      <c r="J720" t="s">
        <v>1521</v>
      </c>
      <c r="K720" t="s">
        <v>1520</v>
      </c>
      <c r="L720">
        <v>1354</v>
      </c>
      <c r="N720">
        <v>1010</v>
      </c>
      <c r="O720" t="s">
        <v>266</v>
      </c>
      <c r="P720" t="s">
        <v>266</v>
      </c>
      <c r="Q720">
        <v>1</v>
      </c>
      <c r="W720">
        <v>0</v>
      </c>
      <c r="X720">
        <v>1000199071</v>
      </c>
      <c r="Y720">
        <f>AT720</f>
        <v>102</v>
      </c>
      <c r="AA720">
        <v>0.53</v>
      </c>
      <c r="AB720">
        <v>0</v>
      </c>
      <c r="AC720">
        <v>0</v>
      </c>
      <c r="AD720">
        <v>0</v>
      </c>
      <c r="AE720">
        <v>0.53</v>
      </c>
      <c r="AF720">
        <v>0</v>
      </c>
      <c r="AG720">
        <v>0</v>
      </c>
      <c r="AH720">
        <v>0</v>
      </c>
      <c r="AI720">
        <v>1</v>
      </c>
      <c r="AJ720">
        <v>1</v>
      </c>
      <c r="AK720">
        <v>1</v>
      </c>
      <c r="AL720">
        <v>1</v>
      </c>
      <c r="AM720">
        <v>0</v>
      </c>
      <c r="AN720">
        <v>0</v>
      </c>
      <c r="AO720">
        <v>0</v>
      </c>
      <c r="AP720">
        <v>1</v>
      </c>
      <c r="AQ720">
        <v>0</v>
      </c>
      <c r="AR720">
        <v>0</v>
      </c>
      <c r="AS720" t="s">
        <v>3</v>
      </c>
      <c r="AT720">
        <v>102</v>
      </c>
      <c r="AU720" t="s">
        <v>3</v>
      </c>
      <c r="AV720">
        <v>0</v>
      </c>
      <c r="AW720">
        <v>1</v>
      </c>
      <c r="AX720">
        <v>-1</v>
      </c>
      <c r="AY720">
        <v>0</v>
      </c>
      <c r="AZ720">
        <v>0</v>
      </c>
      <c r="BA720" t="s">
        <v>3</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CV720">
        <v>0</v>
      </c>
      <c r="CW720">
        <v>0</v>
      </c>
      <c r="CX720">
        <f>ROUND(Y720*Source!I1343,9)</f>
        <v>15.3</v>
      </c>
      <c r="CY720">
        <f t="shared" si="398"/>
        <v>0.53</v>
      </c>
      <c r="CZ720">
        <f t="shared" si="399"/>
        <v>0.53</v>
      </c>
      <c r="DA720">
        <f t="shared" si="400"/>
        <v>1</v>
      </c>
      <c r="DB720">
        <f>ROUND(ROUND(AT720*CZ720,2),6)</f>
        <v>54.06</v>
      </c>
      <c r="DC720">
        <f>ROUND(ROUND(AT720*AG720,2),6)</f>
        <v>0</v>
      </c>
      <c r="DD720" t="s">
        <v>3</v>
      </c>
      <c r="DE720" t="s">
        <v>3</v>
      </c>
      <c r="DF720">
        <f t="shared" si="396"/>
        <v>8.11</v>
      </c>
      <c r="DG720">
        <f t="shared" si="392"/>
        <v>0</v>
      </c>
      <c r="DH720">
        <f t="shared" si="393"/>
        <v>0</v>
      </c>
      <c r="DI720">
        <f t="shared" si="395"/>
        <v>0</v>
      </c>
      <c r="DJ720">
        <f t="shared" si="403"/>
        <v>8.11</v>
      </c>
      <c r="DK720">
        <v>0</v>
      </c>
      <c r="DL720" t="s">
        <v>3</v>
      </c>
      <c r="DM720">
        <v>0</v>
      </c>
      <c r="DN720" t="s">
        <v>3</v>
      </c>
      <c r="DO720">
        <v>0</v>
      </c>
    </row>
    <row r="721" spans="1:119" x14ac:dyDescent="0.25">
      <c r="A721">
        <f>ROW(Source!A1344)</f>
        <v>1344</v>
      </c>
      <c r="B721">
        <v>55890823</v>
      </c>
      <c r="C721">
        <v>55891626</v>
      </c>
      <c r="D721">
        <v>55424304</v>
      </c>
      <c r="E721">
        <v>1081</v>
      </c>
      <c r="F721">
        <v>1</v>
      </c>
      <c r="G721">
        <v>1081</v>
      </c>
      <c r="H721">
        <v>1</v>
      </c>
      <c r="I721" t="s">
        <v>1552</v>
      </c>
      <c r="J721" t="s">
        <v>3</v>
      </c>
      <c r="K721" t="s">
        <v>1553</v>
      </c>
      <c r="L721">
        <v>1191</v>
      </c>
      <c r="N721">
        <v>1013</v>
      </c>
      <c r="O721" t="s">
        <v>1554</v>
      </c>
      <c r="P721" t="s">
        <v>1554</v>
      </c>
      <c r="Q721">
        <v>1</v>
      </c>
      <c r="W721">
        <v>0</v>
      </c>
      <c r="X721">
        <v>476480486</v>
      </c>
      <c r="Y721">
        <f>(AT721*1.2)</f>
        <v>35.844000000000001</v>
      </c>
      <c r="AA721">
        <v>0</v>
      </c>
      <c r="AB721">
        <v>0</v>
      </c>
      <c r="AC721">
        <v>0</v>
      </c>
      <c r="AD721">
        <v>0</v>
      </c>
      <c r="AE721">
        <v>0</v>
      </c>
      <c r="AF721">
        <v>0</v>
      </c>
      <c r="AG721">
        <v>0</v>
      </c>
      <c r="AH721">
        <v>0</v>
      </c>
      <c r="AI721">
        <v>1</v>
      </c>
      <c r="AJ721">
        <v>1</v>
      </c>
      <c r="AK721">
        <v>1</v>
      </c>
      <c r="AL721">
        <v>1</v>
      </c>
      <c r="AM721">
        <v>5</v>
      </c>
      <c r="AN721">
        <v>0</v>
      </c>
      <c r="AO721">
        <v>1</v>
      </c>
      <c r="AP721">
        <v>1</v>
      </c>
      <c r="AQ721">
        <v>0</v>
      </c>
      <c r="AR721">
        <v>0</v>
      </c>
      <c r="AS721" t="s">
        <v>3</v>
      </c>
      <c r="AT721">
        <v>29.87</v>
      </c>
      <c r="AU721" t="s">
        <v>42</v>
      </c>
      <c r="AV721">
        <v>1</v>
      </c>
      <c r="AW721">
        <v>2</v>
      </c>
      <c r="AX721">
        <v>55891952</v>
      </c>
      <c r="AY721">
        <v>1</v>
      </c>
      <c r="AZ721">
        <v>0</v>
      </c>
      <c r="BA721">
        <v>847</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CU721">
        <f>ROUND(AT721*Source!I1344*AH721*AL721,2)</f>
        <v>0</v>
      </c>
      <c r="CV721">
        <f>ROUND(Y721*Source!I1344,9)</f>
        <v>5.3765999999999998</v>
      </c>
      <c r="CW721">
        <v>0</v>
      </c>
      <c r="CX721">
        <f>ROUND(Y721*Source!I1344,9)</f>
        <v>5.3765999999999998</v>
      </c>
      <c r="CY721">
        <f>AD721</f>
        <v>0</v>
      </c>
      <c r="CZ721">
        <f>AH721</f>
        <v>0</v>
      </c>
      <c r="DA721">
        <f>AL721</f>
        <v>1</v>
      </c>
      <c r="DB721">
        <f>ROUND((ROUND(AT721*CZ721,2)*1.2),6)</f>
        <v>0</v>
      </c>
      <c r="DC721">
        <f>ROUND((ROUND(AT721*AG721,2)*1.2),6)</f>
        <v>0</v>
      </c>
      <c r="DD721" t="s">
        <v>3</v>
      </c>
      <c r="DE721" t="s">
        <v>3</v>
      </c>
      <c r="DF721">
        <f t="shared" si="396"/>
        <v>0</v>
      </c>
      <c r="DG721">
        <f t="shared" si="392"/>
        <v>0</v>
      </c>
      <c r="DH721">
        <f t="shared" si="393"/>
        <v>0</v>
      </c>
      <c r="DI721">
        <f t="shared" si="395"/>
        <v>0</v>
      </c>
      <c r="DJ721">
        <f>DI721</f>
        <v>0</v>
      </c>
      <c r="DK721">
        <v>0</v>
      </c>
      <c r="DL721" t="s">
        <v>3</v>
      </c>
      <c r="DM721">
        <v>0</v>
      </c>
      <c r="DN721" t="s">
        <v>3</v>
      </c>
      <c r="DO721">
        <v>0</v>
      </c>
    </row>
    <row r="722" spans="1:119" x14ac:dyDescent="0.25">
      <c r="A722">
        <f>ROW(Source!A1344)</f>
        <v>1344</v>
      </c>
      <c r="B722">
        <v>55890823</v>
      </c>
      <c r="C722">
        <v>55891626</v>
      </c>
      <c r="D722">
        <v>55490209</v>
      </c>
      <c r="E722">
        <v>1</v>
      </c>
      <c r="F722">
        <v>1</v>
      </c>
      <c r="G722">
        <v>1081</v>
      </c>
      <c r="H722">
        <v>2</v>
      </c>
      <c r="I722" t="s">
        <v>1555</v>
      </c>
      <c r="J722" t="s">
        <v>1556</v>
      </c>
      <c r="K722" t="s">
        <v>1557</v>
      </c>
      <c r="L722">
        <v>1368</v>
      </c>
      <c r="N722">
        <v>1011</v>
      </c>
      <c r="O722" t="s">
        <v>1558</v>
      </c>
      <c r="P722" t="s">
        <v>1558</v>
      </c>
      <c r="Q722">
        <v>1</v>
      </c>
      <c r="W722">
        <v>0</v>
      </c>
      <c r="X722">
        <v>874612079</v>
      </c>
      <c r="Y722">
        <f>(AT722*1.2)</f>
        <v>1.2E-2</v>
      </c>
      <c r="AA722">
        <v>0</v>
      </c>
      <c r="AB722">
        <v>1485.19</v>
      </c>
      <c r="AC722">
        <v>744.56</v>
      </c>
      <c r="AD722">
        <v>0</v>
      </c>
      <c r="AE722">
        <v>0</v>
      </c>
      <c r="AF722">
        <v>83.1</v>
      </c>
      <c r="AG722">
        <v>12.62</v>
      </c>
      <c r="AH722">
        <v>0</v>
      </c>
      <c r="AI722">
        <v>1</v>
      </c>
      <c r="AJ722">
        <v>17.07</v>
      </c>
      <c r="AK722">
        <v>56.35</v>
      </c>
      <c r="AL722">
        <v>1</v>
      </c>
      <c r="AM722">
        <v>2</v>
      </c>
      <c r="AN722">
        <v>0</v>
      </c>
      <c r="AO722">
        <v>1</v>
      </c>
      <c r="AP722">
        <v>1</v>
      </c>
      <c r="AQ722">
        <v>0</v>
      </c>
      <c r="AR722">
        <v>0</v>
      </c>
      <c r="AS722" t="s">
        <v>3</v>
      </c>
      <c r="AT722">
        <v>0.01</v>
      </c>
      <c r="AU722" t="s">
        <v>42</v>
      </c>
      <c r="AV722">
        <v>0</v>
      </c>
      <c r="AW722">
        <v>2</v>
      </c>
      <c r="AX722">
        <v>55891953</v>
      </c>
      <c r="AY722">
        <v>1</v>
      </c>
      <c r="AZ722">
        <v>0</v>
      </c>
      <c r="BA722">
        <v>848</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CV722">
        <v>0</v>
      </c>
      <c r="CW722">
        <f>ROUND(Y722*Source!I1344*DO722,9)</f>
        <v>2.2716E-2</v>
      </c>
      <c r="CX722">
        <f>ROUND(Y722*Source!I1344,9)</f>
        <v>1.8E-3</v>
      </c>
      <c r="CY722">
        <f>AB722</f>
        <v>1485.19</v>
      </c>
      <c r="CZ722">
        <f>AF722</f>
        <v>83.1</v>
      </c>
      <c r="DA722">
        <f>AJ722</f>
        <v>17.07</v>
      </c>
      <c r="DB722">
        <f>ROUND((ROUND(AT722*CZ722,2)*1.2),6)</f>
        <v>0.996</v>
      </c>
      <c r="DC722">
        <f>ROUND((ROUND(AT722*AG722,2)*1.2),6)</f>
        <v>0.156</v>
      </c>
      <c r="DD722" t="s">
        <v>3</v>
      </c>
      <c r="DE722" t="s">
        <v>3</v>
      </c>
      <c r="DF722">
        <f t="shared" si="396"/>
        <v>0</v>
      </c>
      <c r="DG722">
        <f>ROUND(ROUND(AF722*AJ722,2)*CX722,2)</f>
        <v>2.5499999999999998</v>
      </c>
      <c r="DH722">
        <f>ROUND(ROUND(AG722*AK722,2)*CX722,2)</f>
        <v>1.28</v>
      </c>
      <c r="DI722">
        <f t="shared" si="395"/>
        <v>0</v>
      </c>
      <c r="DJ722">
        <f>DG722</f>
        <v>2.5499999999999998</v>
      </c>
      <c r="DK722">
        <v>0</v>
      </c>
      <c r="DL722" t="s">
        <v>1559</v>
      </c>
      <c r="DM722">
        <v>0</v>
      </c>
      <c r="DN722" t="s">
        <v>1554</v>
      </c>
      <c r="DO722">
        <v>12.62</v>
      </c>
    </row>
    <row r="723" spans="1:119" x14ac:dyDescent="0.25">
      <c r="A723">
        <f>ROW(Source!A1344)</f>
        <v>1344</v>
      </c>
      <c r="B723">
        <v>55890823</v>
      </c>
      <c r="C723">
        <v>55891626</v>
      </c>
      <c r="D723">
        <v>55490303</v>
      </c>
      <c r="E723">
        <v>1</v>
      </c>
      <c r="F723">
        <v>1</v>
      </c>
      <c r="G723">
        <v>1081</v>
      </c>
      <c r="H723">
        <v>2</v>
      </c>
      <c r="I723" t="s">
        <v>1801</v>
      </c>
      <c r="J723" t="s">
        <v>1802</v>
      </c>
      <c r="K723" t="s">
        <v>1803</v>
      </c>
      <c r="L723">
        <v>1368</v>
      </c>
      <c r="N723">
        <v>1011</v>
      </c>
      <c r="O723" t="s">
        <v>1558</v>
      </c>
      <c r="P723" t="s">
        <v>1558</v>
      </c>
      <c r="Q723">
        <v>1</v>
      </c>
      <c r="W723">
        <v>0</v>
      </c>
      <c r="X723">
        <v>-1736813088</v>
      </c>
      <c r="Y723">
        <f>(AT723*1.2)</f>
        <v>12.647999999999998</v>
      </c>
      <c r="AA723">
        <v>0</v>
      </c>
      <c r="AB723">
        <v>14.63</v>
      </c>
      <c r="AC723">
        <v>0</v>
      </c>
      <c r="AD723">
        <v>0</v>
      </c>
      <c r="AE723">
        <v>0</v>
      </c>
      <c r="AF723">
        <v>1.4</v>
      </c>
      <c r="AG723">
        <v>0</v>
      </c>
      <c r="AH723">
        <v>0</v>
      </c>
      <c r="AI723">
        <v>1</v>
      </c>
      <c r="AJ723">
        <v>9.98</v>
      </c>
      <c r="AK723">
        <v>1</v>
      </c>
      <c r="AL723">
        <v>1</v>
      </c>
      <c r="AM723">
        <v>2</v>
      </c>
      <c r="AN723">
        <v>0</v>
      </c>
      <c r="AO723">
        <v>1</v>
      </c>
      <c r="AP723">
        <v>1</v>
      </c>
      <c r="AQ723">
        <v>0</v>
      </c>
      <c r="AR723">
        <v>0</v>
      </c>
      <c r="AS723" t="s">
        <v>3</v>
      </c>
      <c r="AT723">
        <v>10.54</v>
      </c>
      <c r="AU723" t="s">
        <v>42</v>
      </c>
      <c r="AV723">
        <v>0</v>
      </c>
      <c r="AW723">
        <v>2</v>
      </c>
      <c r="AX723">
        <v>55891954</v>
      </c>
      <c r="AY723">
        <v>1</v>
      </c>
      <c r="AZ723">
        <v>0</v>
      </c>
      <c r="BA723">
        <v>849</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CV723">
        <v>0</v>
      </c>
      <c r="CW723">
        <f>ROUND(Y723*Source!I1344*DO723,9)</f>
        <v>0</v>
      </c>
      <c r="CX723">
        <f>ROUND(Y723*Source!I1344,9)</f>
        <v>1.8972</v>
      </c>
      <c r="CY723">
        <f>AB723</f>
        <v>14.63</v>
      </c>
      <c r="CZ723">
        <f>AF723</f>
        <v>1.4</v>
      </c>
      <c r="DA723">
        <f>AJ723</f>
        <v>9.98</v>
      </c>
      <c r="DB723">
        <f>ROUND((ROUND(AT723*CZ723,2)*1.2),6)</f>
        <v>17.712</v>
      </c>
      <c r="DC723">
        <f>ROUND((ROUND(AT723*AG723,2)*1.2),6)</f>
        <v>0</v>
      </c>
      <c r="DD723" t="s">
        <v>3</v>
      </c>
      <c r="DE723" t="s">
        <v>3</v>
      </c>
      <c r="DF723">
        <f t="shared" si="396"/>
        <v>0</v>
      </c>
      <c r="DG723">
        <f>ROUND(ROUND(AF723*AJ723,2)*CX723,2)</f>
        <v>26.5</v>
      </c>
      <c r="DH723">
        <f t="shared" ref="DH723:DH745" si="404">ROUND(ROUND(AG723,2)*CX723,2)</f>
        <v>0</v>
      </c>
      <c r="DI723">
        <f t="shared" si="395"/>
        <v>0</v>
      </c>
      <c r="DJ723">
        <f>DG723</f>
        <v>26.5</v>
      </c>
      <c r="DK723">
        <v>0</v>
      </c>
      <c r="DL723" t="s">
        <v>3</v>
      </c>
      <c r="DM723">
        <v>0</v>
      </c>
      <c r="DN723" t="s">
        <v>3</v>
      </c>
      <c r="DO723">
        <v>0</v>
      </c>
    </row>
    <row r="724" spans="1:119" x14ac:dyDescent="0.25">
      <c r="A724">
        <f>ROW(Source!A1344)</f>
        <v>1344</v>
      </c>
      <c r="B724">
        <v>55890823</v>
      </c>
      <c r="C724">
        <v>55891626</v>
      </c>
      <c r="D724">
        <v>55460220</v>
      </c>
      <c r="E724">
        <v>1</v>
      </c>
      <c r="F724">
        <v>1</v>
      </c>
      <c r="G724">
        <v>1081</v>
      </c>
      <c r="H724">
        <v>3</v>
      </c>
      <c r="I724" t="s">
        <v>1792</v>
      </c>
      <c r="J724" t="s">
        <v>1793</v>
      </c>
      <c r="K724" t="s">
        <v>1794</v>
      </c>
      <c r="L724">
        <v>1346</v>
      </c>
      <c r="N724">
        <v>1009</v>
      </c>
      <c r="O724" t="s">
        <v>222</v>
      </c>
      <c r="P724" t="s">
        <v>222</v>
      </c>
      <c r="Q724">
        <v>1</v>
      </c>
      <c r="W724">
        <v>0</v>
      </c>
      <c r="X724">
        <v>-1801558800</v>
      </c>
      <c r="Y724">
        <f t="shared" ref="Y724:Y731" si="405">(AT724*1)</f>
        <v>0.05</v>
      </c>
      <c r="AA724">
        <v>338.71</v>
      </c>
      <c r="AB724">
        <v>0</v>
      </c>
      <c r="AC724">
        <v>0</v>
      </c>
      <c r="AD724">
        <v>0</v>
      </c>
      <c r="AE724">
        <v>13.95</v>
      </c>
      <c r="AF724">
        <v>0</v>
      </c>
      <c r="AG724">
        <v>0</v>
      </c>
      <c r="AH724">
        <v>0</v>
      </c>
      <c r="AI724">
        <v>24.28</v>
      </c>
      <c r="AJ724">
        <v>1</v>
      </c>
      <c r="AK724">
        <v>1</v>
      </c>
      <c r="AL724">
        <v>1</v>
      </c>
      <c r="AM724">
        <v>2</v>
      </c>
      <c r="AN724">
        <v>0</v>
      </c>
      <c r="AO724">
        <v>1</v>
      </c>
      <c r="AP724">
        <v>1</v>
      </c>
      <c r="AQ724">
        <v>0</v>
      </c>
      <c r="AR724">
        <v>0</v>
      </c>
      <c r="AS724" t="s">
        <v>3</v>
      </c>
      <c r="AT724">
        <v>0.05</v>
      </c>
      <c r="AU724" t="s">
        <v>22</v>
      </c>
      <c r="AV724">
        <v>0</v>
      </c>
      <c r="AW724">
        <v>2</v>
      </c>
      <c r="AX724">
        <v>55891955</v>
      </c>
      <c r="AY724">
        <v>1</v>
      </c>
      <c r="AZ724">
        <v>0</v>
      </c>
      <c r="BA724">
        <v>850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CV724">
        <v>0</v>
      </c>
      <c r="CW724">
        <v>0</v>
      </c>
      <c r="CX724">
        <f>ROUND(Y724*Source!I1344,9)</f>
        <v>7.4999999999999997E-3</v>
      </c>
      <c r="CY724">
        <f t="shared" ref="CY724:CY732" si="406">AA724</f>
        <v>338.71</v>
      </c>
      <c r="CZ724">
        <f t="shared" ref="CZ724:CZ732" si="407">AE724</f>
        <v>13.95</v>
      </c>
      <c r="DA724">
        <f t="shared" ref="DA724:DA732" si="408">AI724</f>
        <v>24.28</v>
      </c>
      <c r="DB724">
        <f t="shared" ref="DB724:DB731" si="409">ROUND((ROUND(AT724*CZ724,2)*1),6)</f>
        <v>0.7</v>
      </c>
      <c r="DC724">
        <f t="shared" ref="DC724:DC731" si="410">ROUND((ROUND(AT724*AG724,2)*1),6)</f>
        <v>0</v>
      </c>
      <c r="DD724" t="s">
        <v>3</v>
      </c>
      <c r="DE724" t="s">
        <v>3</v>
      </c>
      <c r="DF724">
        <f t="shared" ref="DF724:DF732" si="411">ROUND(ROUND(AE724*AI724,2)*CX724,2)</f>
        <v>2.54</v>
      </c>
      <c r="DG724">
        <f t="shared" ref="DG724:DG745" si="412">ROUND(ROUND(AF724,2)*CX724,2)</f>
        <v>0</v>
      </c>
      <c r="DH724">
        <f t="shared" si="404"/>
        <v>0</v>
      </c>
      <c r="DI724">
        <f t="shared" si="395"/>
        <v>0</v>
      </c>
      <c r="DJ724">
        <f t="shared" ref="DJ724:DJ732" si="413">DF724</f>
        <v>2.54</v>
      </c>
      <c r="DK724">
        <v>0</v>
      </c>
      <c r="DL724" t="s">
        <v>3</v>
      </c>
      <c r="DM724">
        <v>0</v>
      </c>
      <c r="DN724" t="s">
        <v>3</v>
      </c>
      <c r="DO724">
        <v>0</v>
      </c>
    </row>
    <row r="725" spans="1:119" x14ac:dyDescent="0.25">
      <c r="A725">
        <f>ROW(Source!A1344)</f>
        <v>1344</v>
      </c>
      <c r="B725">
        <v>55890823</v>
      </c>
      <c r="C725">
        <v>55891626</v>
      </c>
      <c r="D725">
        <v>55460424</v>
      </c>
      <c r="E725">
        <v>1</v>
      </c>
      <c r="F725">
        <v>1</v>
      </c>
      <c r="G725">
        <v>1081</v>
      </c>
      <c r="H725">
        <v>3</v>
      </c>
      <c r="I725" t="s">
        <v>1563</v>
      </c>
      <c r="J725" t="s">
        <v>1564</v>
      </c>
      <c r="K725" t="s">
        <v>1565</v>
      </c>
      <c r="L725">
        <v>1346</v>
      </c>
      <c r="N725">
        <v>1009</v>
      </c>
      <c r="O725" t="s">
        <v>222</v>
      </c>
      <c r="P725" t="s">
        <v>222</v>
      </c>
      <c r="Q725">
        <v>1</v>
      </c>
      <c r="W725">
        <v>0</v>
      </c>
      <c r="X725">
        <v>1309298634</v>
      </c>
      <c r="Y725">
        <f t="shared" si="405"/>
        <v>0.4</v>
      </c>
      <c r="AA725">
        <v>286.31</v>
      </c>
      <c r="AB725">
        <v>0</v>
      </c>
      <c r="AC725">
        <v>0</v>
      </c>
      <c r="AD725">
        <v>0</v>
      </c>
      <c r="AE725">
        <v>159.06</v>
      </c>
      <c r="AF725">
        <v>0</v>
      </c>
      <c r="AG725">
        <v>0</v>
      </c>
      <c r="AH725">
        <v>0</v>
      </c>
      <c r="AI725">
        <v>1.8</v>
      </c>
      <c r="AJ725">
        <v>1</v>
      </c>
      <c r="AK725">
        <v>1</v>
      </c>
      <c r="AL725">
        <v>1</v>
      </c>
      <c r="AM725">
        <v>2</v>
      </c>
      <c r="AN725">
        <v>0</v>
      </c>
      <c r="AO725">
        <v>1</v>
      </c>
      <c r="AP725">
        <v>1</v>
      </c>
      <c r="AQ725">
        <v>0</v>
      </c>
      <c r="AR725">
        <v>0</v>
      </c>
      <c r="AS725" t="s">
        <v>3</v>
      </c>
      <c r="AT725">
        <v>0.4</v>
      </c>
      <c r="AU725" t="s">
        <v>22</v>
      </c>
      <c r="AV725">
        <v>0</v>
      </c>
      <c r="AW725">
        <v>2</v>
      </c>
      <c r="AX725">
        <v>55891956</v>
      </c>
      <c r="AY725">
        <v>1</v>
      </c>
      <c r="AZ725">
        <v>0</v>
      </c>
      <c r="BA725">
        <v>851</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CV725">
        <v>0</v>
      </c>
      <c r="CW725">
        <v>0</v>
      </c>
      <c r="CX725">
        <f>ROUND(Y725*Source!I1344,9)</f>
        <v>0.06</v>
      </c>
      <c r="CY725">
        <f t="shared" si="406"/>
        <v>286.31</v>
      </c>
      <c r="CZ725">
        <f t="shared" si="407"/>
        <v>159.06</v>
      </c>
      <c r="DA725">
        <f t="shared" si="408"/>
        <v>1.8</v>
      </c>
      <c r="DB725">
        <f t="shared" si="409"/>
        <v>63.62</v>
      </c>
      <c r="DC725">
        <f t="shared" si="410"/>
        <v>0</v>
      </c>
      <c r="DD725" t="s">
        <v>3</v>
      </c>
      <c r="DE725" t="s">
        <v>3</v>
      </c>
      <c r="DF725">
        <f t="shared" si="411"/>
        <v>17.18</v>
      </c>
      <c r="DG725">
        <f t="shared" si="412"/>
        <v>0</v>
      </c>
      <c r="DH725">
        <f t="shared" si="404"/>
        <v>0</v>
      </c>
      <c r="DI725">
        <f t="shared" si="395"/>
        <v>0</v>
      </c>
      <c r="DJ725">
        <f t="shared" si="413"/>
        <v>17.18</v>
      </c>
      <c r="DK725">
        <v>0</v>
      </c>
      <c r="DL725" t="s">
        <v>3</v>
      </c>
      <c r="DM725">
        <v>0</v>
      </c>
      <c r="DN725" t="s">
        <v>3</v>
      </c>
      <c r="DO725">
        <v>0</v>
      </c>
    </row>
    <row r="726" spans="1:119" x14ac:dyDescent="0.25">
      <c r="A726">
        <f>ROW(Source!A1344)</f>
        <v>1344</v>
      </c>
      <c r="B726">
        <v>55890823</v>
      </c>
      <c r="C726">
        <v>55891626</v>
      </c>
      <c r="D726">
        <v>55461670</v>
      </c>
      <c r="E726">
        <v>1</v>
      </c>
      <c r="F726">
        <v>1</v>
      </c>
      <c r="G726">
        <v>1081</v>
      </c>
      <c r="H726">
        <v>3</v>
      </c>
      <c r="I726" t="s">
        <v>1795</v>
      </c>
      <c r="J726" t="s">
        <v>1796</v>
      </c>
      <c r="K726" t="s">
        <v>1797</v>
      </c>
      <c r="L726">
        <v>1346</v>
      </c>
      <c r="N726">
        <v>1009</v>
      </c>
      <c r="O726" t="s">
        <v>222</v>
      </c>
      <c r="P726" t="s">
        <v>222</v>
      </c>
      <c r="Q726">
        <v>1</v>
      </c>
      <c r="W726">
        <v>0</v>
      </c>
      <c r="X726">
        <v>1134135272</v>
      </c>
      <c r="Y726">
        <f t="shared" si="405"/>
        <v>0.1</v>
      </c>
      <c r="AA726">
        <v>246.69</v>
      </c>
      <c r="AB726">
        <v>0</v>
      </c>
      <c r="AC726">
        <v>0</v>
      </c>
      <c r="AD726">
        <v>0</v>
      </c>
      <c r="AE726">
        <v>23.12</v>
      </c>
      <c r="AF726">
        <v>0</v>
      </c>
      <c r="AG726">
        <v>0</v>
      </c>
      <c r="AH726">
        <v>0</v>
      </c>
      <c r="AI726">
        <v>10.67</v>
      </c>
      <c r="AJ726">
        <v>1</v>
      </c>
      <c r="AK726">
        <v>1</v>
      </c>
      <c r="AL726">
        <v>1</v>
      </c>
      <c r="AM726">
        <v>2</v>
      </c>
      <c r="AN726">
        <v>0</v>
      </c>
      <c r="AO726">
        <v>1</v>
      </c>
      <c r="AP726">
        <v>1</v>
      </c>
      <c r="AQ726">
        <v>0</v>
      </c>
      <c r="AR726">
        <v>0</v>
      </c>
      <c r="AS726" t="s">
        <v>3</v>
      </c>
      <c r="AT726">
        <v>0.1</v>
      </c>
      <c r="AU726" t="s">
        <v>22</v>
      </c>
      <c r="AV726">
        <v>0</v>
      </c>
      <c r="AW726">
        <v>2</v>
      </c>
      <c r="AX726">
        <v>55891957</v>
      </c>
      <c r="AY726">
        <v>1</v>
      </c>
      <c r="AZ726">
        <v>0</v>
      </c>
      <c r="BA726">
        <v>852</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CV726">
        <v>0</v>
      </c>
      <c r="CW726">
        <v>0</v>
      </c>
      <c r="CX726">
        <f>ROUND(Y726*Source!I1344,9)</f>
        <v>1.4999999999999999E-2</v>
      </c>
      <c r="CY726">
        <f t="shared" si="406"/>
        <v>246.69</v>
      </c>
      <c r="CZ726">
        <f t="shared" si="407"/>
        <v>23.12</v>
      </c>
      <c r="DA726">
        <f t="shared" si="408"/>
        <v>10.67</v>
      </c>
      <c r="DB726">
        <f t="shared" si="409"/>
        <v>2.31</v>
      </c>
      <c r="DC726">
        <f t="shared" si="410"/>
        <v>0</v>
      </c>
      <c r="DD726" t="s">
        <v>3</v>
      </c>
      <c r="DE726" t="s">
        <v>3</v>
      </c>
      <c r="DF726">
        <f t="shared" si="411"/>
        <v>3.7</v>
      </c>
      <c r="DG726">
        <f t="shared" si="412"/>
        <v>0</v>
      </c>
      <c r="DH726">
        <f t="shared" si="404"/>
        <v>0</v>
      </c>
      <c r="DI726">
        <f t="shared" si="395"/>
        <v>0</v>
      </c>
      <c r="DJ726">
        <f t="shared" si="413"/>
        <v>3.7</v>
      </c>
      <c r="DK726">
        <v>0</v>
      </c>
      <c r="DL726" t="s">
        <v>3</v>
      </c>
      <c r="DM726">
        <v>0</v>
      </c>
      <c r="DN726" t="s">
        <v>3</v>
      </c>
      <c r="DO726">
        <v>0</v>
      </c>
    </row>
    <row r="727" spans="1:119" x14ac:dyDescent="0.25">
      <c r="A727">
        <f>ROW(Source!A1344)</f>
        <v>1344</v>
      </c>
      <c r="B727">
        <v>55890823</v>
      </c>
      <c r="C727">
        <v>55891626</v>
      </c>
      <c r="D727">
        <v>55459191</v>
      </c>
      <c r="E727">
        <v>1</v>
      </c>
      <c r="F727">
        <v>1</v>
      </c>
      <c r="G727">
        <v>1081</v>
      </c>
      <c r="H727">
        <v>3</v>
      </c>
      <c r="I727" t="s">
        <v>1515</v>
      </c>
      <c r="J727" t="s">
        <v>1517</v>
      </c>
      <c r="K727" t="s">
        <v>1516</v>
      </c>
      <c r="L727">
        <v>1348</v>
      </c>
      <c r="N727">
        <v>1009</v>
      </c>
      <c r="O727" t="s">
        <v>1092</v>
      </c>
      <c r="P727" t="s">
        <v>1092</v>
      </c>
      <c r="Q727">
        <v>1000</v>
      </c>
      <c r="W727">
        <v>0</v>
      </c>
      <c r="X727">
        <v>1706974629</v>
      </c>
      <c r="Y727">
        <f t="shared" si="405"/>
        <v>1.24E-3</v>
      </c>
      <c r="AA727">
        <v>133571.17000000001</v>
      </c>
      <c r="AB727">
        <v>0</v>
      </c>
      <c r="AC727">
        <v>0</v>
      </c>
      <c r="AD727">
        <v>0</v>
      </c>
      <c r="AE727">
        <v>22524.65</v>
      </c>
      <c r="AF727">
        <v>0</v>
      </c>
      <c r="AG727">
        <v>0</v>
      </c>
      <c r="AH727">
        <v>0</v>
      </c>
      <c r="AI727">
        <v>5.93</v>
      </c>
      <c r="AJ727">
        <v>1</v>
      </c>
      <c r="AK727">
        <v>1</v>
      </c>
      <c r="AL727">
        <v>1</v>
      </c>
      <c r="AM727">
        <v>0</v>
      </c>
      <c r="AN727">
        <v>0</v>
      </c>
      <c r="AO727">
        <v>0</v>
      </c>
      <c r="AP727">
        <v>1</v>
      </c>
      <c r="AQ727">
        <v>0</v>
      </c>
      <c r="AR727">
        <v>0</v>
      </c>
      <c r="AS727" t="s">
        <v>3</v>
      </c>
      <c r="AT727">
        <v>1.24E-3</v>
      </c>
      <c r="AU727" t="s">
        <v>22</v>
      </c>
      <c r="AV727">
        <v>0</v>
      </c>
      <c r="AW727">
        <v>1</v>
      </c>
      <c r="AX727">
        <v>-1</v>
      </c>
      <c r="AY727">
        <v>0</v>
      </c>
      <c r="AZ727">
        <v>0</v>
      </c>
      <c r="BA727" t="s">
        <v>3</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CV727">
        <v>0</v>
      </c>
      <c r="CW727">
        <v>0</v>
      </c>
      <c r="CX727">
        <f>ROUND(Y727*Source!I1344,9)</f>
        <v>1.8599999999999999E-4</v>
      </c>
      <c r="CY727">
        <f t="shared" si="406"/>
        <v>133571.17000000001</v>
      </c>
      <c r="CZ727">
        <f t="shared" si="407"/>
        <v>22524.65</v>
      </c>
      <c r="DA727">
        <f t="shared" si="408"/>
        <v>5.93</v>
      </c>
      <c r="DB727">
        <f t="shared" si="409"/>
        <v>27.93</v>
      </c>
      <c r="DC727">
        <f t="shared" si="410"/>
        <v>0</v>
      </c>
      <c r="DD727" t="s">
        <v>3</v>
      </c>
      <c r="DE727" t="s">
        <v>3</v>
      </c>
      <c r="DF727">
        <f t="shared" si="411"/>
        <v>24.84</v>
      </c>
      <c r="DG727">
        <f t="shared" si="412"/>
        <v>0</v>
      </c>
      <c r="DH727">
        <f t="shared" si="404"/>
        <v>0</v>
      </c>
      <c r="DI727">
        <f t="shared" si="395"/>
        <v>0</v>
      </c>
      <c r="DJ727">
        <f t="shared" si="413"/>
        <v>24.84</v>
      </c>
      <c r="DK727">
        <v>0</v>
      </c>
      <c r="DL727" t="s">
        <v>3</v>
      </c>
      <c r="DM727">
        <v>0</v>
      </c>
      <c r="DN727" t="s">
        <v>3</v>
      </c>
      <c r="DO727">
        <v>0</v>
      </c>
    </row>
    <row r="728" spans="1:119" x14ac:dyDescent="0.25">
      <c r="A728">
        <f>ROW(Source!A1344)</f>
        <v>1344</v>
      </c>
      <c r="B728">
        <v>55890823</v>
      </c>
      <c r="C728">
        <v>55891626</v>
      </c>
      <c r="D728">
        <v>55465938</v>
      </c>
      <c r="E728">
        <v>1</v>
      </c>
      <c r="F728">
        <v>1</v>
      </c>
      <c r="G728">
        <v>1081</v>
      </c>
      <c r="H728">
        <v>3</v>
      </c>
      <c r="I728" t="s">
        <v>1798</v>
      </c>
      <c r="J728" t="s">
        <v>1799</v>
      </c>
      <c r="K728" t="s">
        <v>1800</v>
      </c>
      <c r="L728">
        <v>1348</v>
      </c>
      <c r="N728">
        <v>1009</v>
      </c>
      <c r="O728" t="s">
        <v>1092</v>
      </c>
      <c r="P728" t="s">
        <v>1092</v>
      </c>
      <c r="Q728">
        <v>1000</v>
      </c>
      <c r="W728">
        <v>0</v>
      </c>
      <c r="X728">
        <v>1639681883</v>
      </c>
      <c r="Y728">
        <f t="shared" si="405"/>
        <v>2.0000000000000001E-4</v>
      </c>
      <c r="AA728">
        <v>273265.7</v>
      </c>
      <c r="AB728">
        <v>0</v>
      </c>
      <c r="AC728">
        <v>0</v>
      </c>
      <c r="AD728">
        <v>0</v>
      </c>
      <c r="AE728">
        <v>40009.620000000003</v>
      </c>
      <c r="AF728">
        <v>0</v>
      </c>
      <c r="AG728">
        <v>0</v>
      </c>
      <c r="AH728">
        <v>0</v>
      </c>
      <c r="AI728">
        <v>6.83</v>
      </c>
      <c r="AJ728">
        <v>1</v>
      </c>
      <c r="AK728">
        <v>1</v>
      </c>
      <c r="AL728">
        <v>1</v>
      </c>
      <c r="AM728">
        <v>2</v>
      </c>
      <c r="AN728">
        <v>0</v>
      </c>
      <c r="AO728">
        <v>1</v>
      </c>
      <c r="AP728">
        <v>1</v>
      </c>
      <c r="AQ728">
        <v>0</v>
      </c>
      <c r="AR728">
        <v>0</v>
      </c>
      <c r="AS728" t="s">
        <v>3</v>
      </c>
      <c r="AT728">
        <v>2.0000000000000001E-4</v>
      </c>
      <c r="AU728" t="s">
        <v>22</v>
      </c>
      <c r="AV728">
        <v>0</v>
      </c>
      <c r="AW728">
        <v>2</v>
      </c>
      <c r="AX728">
        <v>55891958</v>
      </c>
      <c r="AY728">
        <v>1</v>
      </c>
      <c r="AZ728">
        <v>0</v>
      </c>
      <c r="BA728">
        <v>853</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CV728">
        <v>0</v>
      </c>
      <c r="CW728">
        <v>0</v>
      </c>
      <c r="CX728">
        <f>ROUND(Y728*Source!I1344,9)</f>
        <v>3.0000000000000001E-5</v>
      </c>
      <c r="CY728">
        <f t="shared" si="406"/>
        <v>273265.7</v>
      </c>
      <c r="CZ728">
        <f t="shared" si="407"/>
        <v>40009.620000000003</v>
      </c>
      <c r="DA728">
        <f t="shared" si="408"/>
        <v>6.83</v>
      </c>
      <c r="DB728">
        <f t="shared" si="409"/>
        <v>8</v>
      </c>
      <c r="DC728">
        <f t="shared" si="410"/>
        <v>0</v>
      </c>
      <c r="DD728" t="s">
        <v>3</v>
      </c>
      <c r="DE728" t="s">
        <v>3</v>
      </c>
      <c r="DF728">
        <f t="shared" si="411"/>
        <v>8.1999999999999993</v>
      </c>
      <c r="DG728">
        <f t="shared" si="412"/>
        <v>0</v>
      </c>
      <c r="DH728">
        <f t="shared" si="404"/>
        <v>0</v>
      </c>
      <c r="DI728">
        <f t="shared" si="395"/>
        <v>0</v>
      </c>
      <c r="DJ728">
        <f t="shared" si="413"/>
        <v>8.1999999999999993</v>
      </c>
      <c r="DK728">
        <v>0</v>
      </c>
      <c r="DL728" t="s">
        <v>3</v>
      </c>
      <c r="DM728">
        <v>0</v>
      </c>
      <c r="DN728" t="s">
        <v>3</v>
      </c>
      <c r="DO728">
        <v>0</v>
      </c>
    </row>
    <row r="729" spans="1:119" x14ac:dyDescent="0.25">
      <c r="A729">
        <f>ROW(Source!A1344)</f>
        <v>1344</v>
      </c>
      <c r="B729">
        <v>55890823</v>
      </c>
      <c r="C729">
        <v>55891626</v>
      </c>
      <c r="D729">
        <v>55466338</v>
      </c>
      <c r="E729">
        <v>1</v>
      </c>
      <c r="F729">
        <v>1</v>
      </c>
      <c r="G729">
        <v>1081</v>
      </c>
      <c r="H729">
        <v>3</v>
      </c>
      <c r="I729" t="s">
        <v>1675</v>
      </c>
      <c r="J729" t="s">
        <v>1676</v>
      </c>
      <c r="K729" t="s">
        <v>1677</v>
      </c>
      <c r="L729">
        <v>1349</v>
      </c>
      <c r="N729">
        <v>1009</v>
      </c>
      <c r="O729" t="s">
        <v>1678</v>
      </c>
      <c r="P729" t="s">
        <v>1678</v>
      </c>
      <c r="Q729">
        <v>1E-3</v>
      </c>
      <c r="W729">
        <v>0</v>
      </c>
      <c r="X729">
        <v>-667754050</v>
      </c>
      <c r="Y729">
        <f t="shared" si="405"/>
        <v>20</v>
      </c>
      <c r="AA729">
        <v>0.44</v>
      </c>
      <c r="AB729">
        <v>0</v>
      </c>
      <c r="AC729">
        <v>0</v>
      </c>
      <c r="AD729">
        <v>0</v>
      </c>
      <c r="AE729">
        <v>7.0000000000000007E-2</v>
      </c>
      <c r="AF729">
        <v>0</v>
      </c>
      <c r="AG729">
        <v>0</v>
      </c>
      <c r="AH729">
        <v>0</v>
      </c>
      <c r="AI729">
        <v>6.29</v>
      </c>
      <c r="AJ729">
        <v>1</v>
      </c>
      <c r="AK729">
        <v>1</v>
      </c>
      <c r="AL729">
        <v>1</v>
      </c>
      <c r="AM729">
        <v>2</v>
      </c>
      <c r="AN729">
        <v>0</v>
      </c>
      <c r="AO729">
        <v>1</v>
      </c>
      <c r="AP729">
        <v>1</v>
      </c>
      <c r="AQ729">
        <v>0</v>
      </c>
      <c r="AR729">
        <v>0</v>
      </c>
      <c r="AS729" t="s">
        <v>3</v>
      </c>
      <c r="AT729">
        <v>20</v>
      </c>
      <c r="AU729" t="s">
        <v>22</v>
      </c>
      <c r="AV729">
        <v>0</v>
      </c>
      <c r="AW729">
        <v>2</v>
      </c>
      <c r="AX729">
        <v>55891959</v>
      </c>
      <c r="AY729">
        <v>1</v>
      </c>
      <c r="AZ729">
        <v>0</v>
      </c>
      <c r="BA729">
        <v>854</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CV729">
        <v>0</v>
      </c>
      <c r="CW729">
        <v>0</v>
      </c>
      <c r="CX729">
        <f>ROUND(Y729*Source!I1344,9)</f>
        <v>3</v>
      </c>
      <c r="CY729">
        <f t="shared" si="406"/>
        <v>0.44</v>
      </c>
      <c r="CZ729">
        <f t="shared" si="407"/>
        <v>7.0000000000000007E-2</v>
      </c>
      <c r="DA729">
        <f t="shared" si="408"/>
        <v>6.29</v>
      </c>
      <c r="DB729">
        <f t="shared" si="409"/>
        <v>1.4</v>
      </c>
      <c r="DC729">
        <f t="shared" si="410"/>
        <v>0</v>
      </c>
      <c r="DD729" t="s">
        <v>3</v>
      </c>
      <c r="DE729" t="s">
        <v>3</v>
      </c>
      <c r="DF729">
        <f t="shared" si="411"/>
        <v>1.32</v>
      </c>
      <c r="DG729">
        <f t="shared" si="412"/>
        <v>0</v>
      </c>
      <c r="DH729">
        <f t="shared" si="404"/>
        <v>0</v>
      </c>
      <c r="DI729">
        <f t="shared" si="395"/>
        <v>0</v>
      </c>
      <c r="DJ729">
        <f t="shared" si="413"/>
        <v>1.32</v>
      </c>
      <c r="DK729">
        <v>0</v>
      </c>
      <c r="DL729" t="s">
        <v>3</v>
      </c>
      <c r="DM729">
        <v>0</v>
      </c>
      <c r="DN729" t="s">
        <v>3</v>
      </c>
      <c r="DO729">
        <v>0</v>
      </c>
    </row>
    <row r="730" spans="1:119" x14ac:dyDescent="0.25">
      <c r="A730">
        <f>ROW(Source!A1344)</f>
        <v>1344</v>
      </c>
      <c r="B730">
        <v>55890823</v>
      </c>
      <c r="C730">
        <v>55891626</v>
      </c>
      <c r="D730">
        <v>55482203</v>
      </c>
      <c r="E730">
        <v>1</v>
      </c>
      <c r="F730">
        <v>1</v>
      </c>
      <c r="G730">
        <v>1081</v>
      </c>
      <c r="H730">
        <v>3</v>
      </c>
      <c r="I730" t="s">
        <v>1404</v>
      </c>
      <c r="J730" t="s">
        <v>1406</v>
      </c>
      <c r="K730" t="s">
        <v>1405</v>
      </c>
      <c r="L730">
        <v>1356</v>
      </c>
      <c r="N730">
        <v>1010</v>
      </c>
      <c r="O730" t="s">
        <v>1355</v>
      </c>
      <c r="P730" t="s">
        <v>1355</v>
      </c>
      <c r="Q730">
        <v>1000</v>
      </c>
      <c r="W730">
        <v>0</v>
      </c>
      <c r="X730">
        <v>474149623</v>
      </c>
      <c r="Y730">
        <f t="shared" si="405"/>
        <v>0.10199999999999999</v>
      </c>
      <c r="AA730">
        <v>1527.69</v>
      </c>
      <c r="AB730">
        <v>0</v>
      </c>
      <c r="AC730">
        <v>0</v>
      </c>
      <c r="AD730">
        <v>0</v>
      </c>
      <c r="AE730">
        <v>226.66</v>
      </c>
      <c r="AF730">
        <v>0</v>
      </c>
      <c r="AG730">
        <v>0</v>
      </c>
      <c r="AH730">
        <v>0</v>
      </c>
      <c r="AI730">
        <v>6.74</v>
      </c>
      <c r="AJ730">
        <v>1</v>
      </c>
      <c r="AK730">
        <v>1</v>
      </c>
      <c r="AL730">
        <v>1</v>
      </c>
      <c r="AM730">
        <v>2</v>
      </c>
      <c r="AN730">
        <v>0</v>
      </c>
      <c r="AO730">
        <v>1</v>
      </c>
      <c r="AP730">
        <v>1</v>
      </c>
      <c r="AQ730">
        <v>0</v>
      </c>
      <c r="AR730">
        <v>0</v>
      </c>
      <c r="AS730" t="s">
        <v>3</v>
      </c>
      <c r="AT730">
        <v>0.10199999999999999</v>
      </c>
      <c r="AU730" t="s">
        <v>22</v>
      </c>
      <c r="AV730">
        <v>0</v>
      </c>
      <c r="AW730">
        <v>2</v>
      </c>
      <c r="AX730">
        <v>55891960</v>
      </c>
      <c r="AY730">
        <v>1</v>
      </c>
      <c r="AZ730">
        <v>0</v>
      </c>
      <c r="BA730">
        <v>855</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CV730">
        <v>0</v>
      </c>
      <c r="CW730">
        <v>0</v>
      </c>
      <c r="CX730">
        <f>ROUND(Y730*Source!I1344,9)</f>
        <v>1.5299999999999999E-2</v>
      </c>
      <c r="CY730">
        <f t="shared" si="406"/>
        <v>1527.69</v>
      </c>
      <c r="CZ730">
        <f t="shared" si="407"/>
        <v>226.66</v>
      </c>
      <c r="DA730">
        <f t="shared" si="408"/>
        <v>6.74</v>
      </c>
      <c r="DB730">
        <f t="shared" si="409"/>
        <v>23.12</v>
      </c>
      <c r="DC730">
        <f t="shared" si="410"/>
        <v>0</v>
      </c>
      <c r="DD730" t="s">
        <v>3</v>
      </c>
      <c r="DE730" t="s">
        <v>3</v>
      </c>
      <c r="DF730">
        <f t="shared" si="411"/>
        <v>23.37</v>
      </c>
      <c r="DG730">
        <f t="shared" si="412"/>
        <v>0</v>
      </c>
      <c r="DH730">
        <f t="shared" si="404"/>
        <v>0</v>
      </c>
      <c r="DI730">
        <f t="shared" si="395"/>
        <v>0</v>
      </c>
      <c r="DJ730">
        <f t="shared" si="413"/>
        <v>23.37</v>
      </c>
      <c r="DK730">
        <v>0</v>
      </c>
      <c r="DL730" t="s">
        <v>3</v>
      </c>
      <c r="DM730">
        <v>0</v>
      </c>
      <c r="DN730" t="s">
        <v>3</v>
      </c>
      <c r="DO730">
        <v>0</v>
      </c>
    </row>
    <row r="731" spans="1:119" x14ac:dyDescent="0.25">
      <c r="A731">
        <f>ROW(Source!A1344)</f>
        <v>1344</v>
      </c>
      <c r="B731">
        <v>55890823</v>
      </c>
      <c r="C731">
        <v>55891626</v>
      </c>
      <c r="D731">
        <v>55481864</v>
      </c>
      <c r="E731">
        <v>1</v>
      </c>
      <c r="F731">
        <v>1</v>
      </c>
      <c r="G731">
        <v>1081</v>
      </c>
      <c r="H731">
        <v>3</v>
      </c>
      <c r="I731" t="s">
        <v>1669</v>
      </c>
      <c r="J731" t="s">
        <v>1670</v>
      </c>
      <c r="K731" t="s">
        <v>1671</v>
      </c>
      <c r="L731">
        <v>1301</v>
      </c>
      <c r="N731">
        <v>1003</v>
      </c>
      <c r="O731" t="s">
        <v>769</v>
      </c>
      <c r="P731" t="s">
        <v>769</v>
      </c>
      <c r="Q731">
        <v>1</v>
      </c>
      <c r="W731">
        <v>0</v>
      </c>
      <c r="X731">
        <v>-877267416</v>
      </c>
      <c r="Y731">
        <f t="shared" si="405"/>
        <v>10</v>
      </c>
      <c r="AA731">
        <v>4.95</v>
      </c>
      <c r="AB731">
        <v>0</v>
      </c>
      <c r="AC731">
        <v>0</v>
      </c>
      <c r="AD731">
        <v>0</v>
      </c>
      <c r="AE731">
        <v>0.7</v>
      </c>
      <c r="AF731">
        <v>0</v>
      </c>
      <c r="AG731">
        <v>0</v>
      </c>
      <c r="AH731">
        <v>0</v>
      </c>
      <c r="AI731">
        <v>7.07</v>
      </c>
      <c r="AJ731">
        <v>1</v>
      </c>
      <c r="AK731">
        <v>1</v>
      </c>
      <c r="AL731">
        <v>1</v>
      </c>
      <c r="AM731">
        <v>2</v>
      </c>
      <c r="AN731">
        <v>0</v>
      </c>
      <c r="AO731">
        <v>1</v>
      </c>
      <c r="AP731">
        <v>1</v>
      </c>
      <c r="AQ731">
        <v>0</v>
      </c>
      <c r="AR731">
        <v>0</v>
      </c>
      <c r="AS731" t="s">
        <v>3</v>
      </c>
      <c r="AT731">
        <v>10</v>
      </c>
      <c r="AU731" t="s">
        <v>22</v>
      </c>
      <c r="AV731">
        <v>0</v>
      </c>
      <c r="AW731">
        <v>2</v>
      </c>
      <c r="AX731">
        <v>55891961</v>
      </c>
      <c r="AY731">
        <v>1</v>
      </c>
      <c r="AZ731">
        <v>0</v>
      </c>
      <c r="BA731">
        <v>856</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CV731">
        <v>0</v>
      </c>
      <c r="CW731">
        <v>0</v>
      </c>
      <c r="CX731">
        <f>ROUND(Y731*Source!I1344,9)</f>
        <v>1.5</v>
      </c>
      <c r="CY731">
        <f t="shared" si="406"/>
        <v>4.95</v>
      </c>
      <c r="CZ731">
        <f t="shared" si="407"/>
        <v>0.7</v>
      </c>
      <c r="DA731">
        <f t="shared" si="408"/>
        <v>7.07</v>
      </c>
      <c r="DB731">
        <f t="shared" si="409"/>
        <v>7</v>
      </c>
      <c r="DC731">
        <f t="shared" si="410"/>
        <v>0</v>
      </c>
      <c r="DD731" t="s">
        <v>3</v>
      </c>
      <c r="DE731" t="s">
        <v>3</v>
      </c>
      <c r="DF731">
        <f t="shared" si="411"/>
        <v>7.43</v>
      </c>
      <c r="DG731">
        <f t="shared" si="412"/>
        <v>0</v>
      </c>
      <c r="DH731">
        <f t="shared" si="404"/>
        <v>0</v>
      </c>
      <c r="DI731">
        <f t="shared" si="395"/>
        <v>0</v>
      </c>
      <c r="DJ731">
        <f t="shared" si="413"/>
        <v>7.43</v>
      </c>
      <c r="DK731">
        <v>0</v>
      </c>
      <c r="DL731" t="s">
        <v>3</v>
      </c>
      <c r="DM731">
        <v>0</v>
      </c>
      <c r="DN731" t="s">
        <v>3</v>
      </c>
      <c r="DO731">
        <v>0</v>
      </c>
    </row>
    <row r="732" spans="1:119" x14ac:dyDescent="0.25">
      <c r="A732">
        <f>ROW(Source!A1344)</f>
        <v>1344</v>
      </c>
      <c r="B732">
        <v>55890823</v>
      </c>
      <c r="C732">
        <v>55891626</v>
      </c>
      <c r="D732">
        <v>55481916</v>
      </c>
      <c r="E732">
        <v>1</v>
      </c>
      <c r="F732">
        <v>1</v>
      </c>
      <c r="G732">
        <v>1081</v>
      </c>
      <c r="H732">
        <v>3</v>
      </c>
      <c r="I732" t="s">
        <v>1519</v>
      </c>
      <c r="J732" t="s">
        <v>1521</v>
      </c>
      <c r="K732" t="s">
        <v>1520</v>
      </c>
      <c r="L732">
        <v>1354</v>
      </c>
      <c r="N732">
        <v>1010</v>
      </c>
      <c r="O732" t="s">
        <v>266</v>
      </c>
      <c r="P732" t="s">
        <v>266</v>
      </c>
      <c r="Q732">
        <v>1</v>
      </c>
      <c r="W732">
        <v>0</v>
      </c>
      <c r="X732">
        <v>1000199071</v>
      </c>
      <c r="Y732">
        <f>AT732</f>
        <v>102</v>
      </c>
      <c r="AA732">
        <v>1.85</v>
      </c>
      <c r="AB732">
        <v>0</v>
      </c>
      <c r="AC732">
        <v>0</v>
      </c>
      <c r="AD732">
        <v>0</v>
      </c>
      <c r="AE732">
        <v>0.53</v>
      </c>
      <c r="AF732">
        <v>0</v>
      </c>
      <c r="AG732">
        <v>0</v>
      </c>
      <c r="AH732">
        <v>0</v>
      </c>
      <c r="AI732">
        <v>3.49</v>
      </c>
      <c r="AJ732">
        <v>1</v>
      </c>
      <c r="AK732">
        <v>1</v>
      </c>
      <c r="AL732">
        <v>1</v>
      </c>
      <c r="AM732">
        <v>0</v>
      </c>
      <c r="AN732">
        <v>0</v>
      </c>
      <c r="AO732">
        <v>0</v>
      </c>
      <c r="AP732">
        <v>1</v>
      </c>
      <c r="AQ732">
        <v>0</v>
      </c>
      <c r="AR732">
        <v>0</v>
      </c>
      <c r="AS732" t="s">
        <v>3</v>
      </c>
      <c r="AT732">
        <v>102</v>
      </c>
      <c r="AU732" t="s">
        <v>3</v>
      </c>
      <c r="AV732">
        <v>0</v>
      </c>
      <c r="AW732">
        <v>1</v>
      </c>
      <c r="AX732">
        <v>-1</v>
      </c>
      <c r="AY732">
        <v>0</v>
      </c>
      <c r="AZ732">
        <v>0</v>
      </c>
      <c r="BA732" t="s">
        <v>3</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CV732">
        <v>0</v>
      </c>
      <c r="CW732">
        <v>0</v>
      </c>
      <c r="CX732">
        <f>ROUND(Y732*Source!I1344,9)</f>
        <v>15.3</v>
      </c>
      <c r="CY732">
        <f t="shared" si="406"/>
        <v>1.85</v>
      </c>
      <c r="CZ732">
        <f t="shared" si="407"/>
        <v>0.53</v>
      </c>
      <c r="DA732">
        <f t="shared" si="408"/>
        <v>3.49</v>
      </c>
      <c r="DB732">
        <f>ROUND(ROUND(AT732*CZ732,2),6)</f>
        <v>54.06</v>
      </c>
      <c r="DC732">
        <f>ROUND(ROUND(AT732*AG732,2),6)</f>
        <v>0</v>
      </c>
      <c r="DD732" t="s">
        <v>3</v>
      </c>
      <c r="DE732" t="s">
        <v>3</v>
      </c>
      <c r="DF732">
        <f t="shared" si="411"/>
        <v>28.31</v>
      </c>
      <c r="DG732">
        <f t="shared" si="412"/>
        <v>0</v>
      </c>
      <c r="DH732">
        <f t="shared" si="404"/>
        <v>0</v>
      </c>
      <c r="DI732">
        <f t="shared" si="395"/>
        <v>0</v>
      </c>
      <c r="DJ732">
        <f t="shared" si="413"/>
        <v>28.31</v>
      </c>
      <c r="DK732">
        <v>0</v>
      </c>
      <c r="DL732" t="s">
        <v>3</v>
      </c>
      <c r="DM732">
        <v>0</v>
      </c>
      <c r="DN732" t="s">
        <v>3</v>
      </c>
      <c r="DO732">
        <v>0</v>
      </c>
    </row>
    <row r="733" spans="1:119" x14ac:dyDescent="0.25">
      <c r="A733">
        <f>ROW(Source!A1349)</f>
        <v>1349</v>
      </c>
      <c r="B733">
        <v>54971259</v>
      </c>
      <c r="C733">
        <v>55891664</v>
      </c>
      <c r="D733">
        <v>55424304</v>
      </c>
      <c r="E733">
        <v>1081</v>
      </c>
      <c r="F733">
        <v>1</v>
      </c>
      <c r="G733">
        <v>1081</v>
      </c>
      <c r="H733">
        <v>1</v>
      </c>
      <c r="I733" t="s">
        <v>1552</v>
      </c>
      <c r="J733" t="s">
        <v>3</v>
      </c>
      <c r="K733" t="s">
        <v>1553</v>
      </c>
      <c r="L733">
        <v>1191</v>
      </c>
      <c r="N733">
        <v>1013</v>
      </c>
      <c r="O733" t="s">
        <v>1554</v>
      </c>
      <c r="P733" t="s">
        <v>1554</v>
      </c>
      <c r="Q733">
        <v>1</v>
      </c>
      <c r="W733">
        <v>0</v>
      </c>
      <c r="X733">
        <v>476480486</v>
      </c>
      <c r="Y733">
        <f>(AT733*1.2)</f>
        <v>40.188000000000002</v>
      </c>
      <c r="AA733">
        <v>0</v>
      </c>
      <c r="AB733">
        <v>0</v>
      </c>
      <c r="AC733">
        <v>0</v>
      </c>
      <c r="AD733">
        <v>0</v>
      </c>
      <c r="AE733">
        <v>0</v>
      </c>
      <c r="AF733">
        <v>0</v>
      </c>
      <c r="AG733">
        <v>0</v>
      </c>
      <c r="AH733">
        <v>0</v>
      </c>
      <c r="AI733">
        <v>1</v>
      </c>
      <c r="AJ733">
        <v>1</v>
      </c>
      <c r="AK733">
        <v>1</v>
      </c>
      <c r="AL733">
        <v>1</v>
      </c>
      <c r="AM733">
        <v>-2</v>
      </c>
      <c r="AN733">
        <v>0</v>
      </c>
      <c r="AO733">
        <v>1</v>
      </c>
      <c r="AP733">
        <v>1</v>
      </c>
      <c r="AQ733">
        <v>0</v>
      </c>
      <c r="AR733">
        <v>0</v>
      </c>
      <c r="AS733" t="s">
        <v>3</v>
      </c>
      <c r="AT733">
        <v>33.49</v>
      </c>
      <c r="AU733" t="s">
        <v>42</v>
      </c>
      <c r="AV733">
        <v>1</v>
      </c>
      <c r="AW733">
        <v>2</v>
      </c>
      <c r="AX733">
        <v>55891691</v>
      </c>
      <c r="AY733">
        <v>1</v>
      </c>
      <c r="AZ733">
        <v>0</v>
      </c>
      <c r="BA733">
        <v>859</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CU733">
        <f>ROUND(AT733*Source!I1349*AH733*AL733,2)</f>
        <v>0</v>
      </c>
      <c r="CV733">
        <f>ROUND(Y733*Source!I1349,9)</f>
        <v>4.0187999999999997</v>
      </c>
      <c r="CW733">
        <v>0</v>
      </c>
      <c r="CX733">
        <f>ROUND(Y733*Source!I1349,9)</f>
        <v>4.0187999999999997</v>
      </c>
      <c r="CY733">
        <f>AD733</f>
        <v>0</v>
      </c>
      <c r="CZ733">
        <f>AH733</f>
        <v>0</v>
      </c>
      <c r="DA733">
        <f>AL733</f>
        <v>1</v>
      </c>
      <c r="DB733">
        <f>ROUND((ROUND(AT733*CZ733,2)*1.2),6)</f>
        <v>0</v>
      </c>
      <c r="DC733">
        <f>ROUND((ROUND(AT733*AG733,2)*1.2),6)</f>
        <v>0</v>
      </c>
      <c r="DD733" t="s">
        <v>3</v>
      </c>
      <c r="DE733" t="s">
        <v>3</v>
      </c>
      <c r="DF733">
        <f t="shared" ref="DF733:DF747" si="414">ROUND(ROUND(AE733,2)*CX733,2)</f>
        <v>0</v>
      </c>
      <c r="DG733">
        <f t="shared" si="412"/>
        <v>0</v>
      </c>
      <c r="DH733">
        <f t="shared" si="404"/>
        <v>0</v>
      </c>
      <c r="DI733">
        <f t="shared" si="395"/>
        <v>0</v>
      </c>
      <c r="DJ733">
        <f>DI733</f>
        <v>0</v>
      </c>
      <c r="DK733">
        <v>0</v>
      </c>
      <c r="DL733" t="s">
        <v>3</v>
      </c>
      <c r="DM733">
        <v>0</v>
      </c>
      <c r="DN733" t="s">
        <v>3</v>
      </c>
      <c r="DO733">
        <v>0</v>
      </c>
    </row>
    <row r="734" spans="1:119" x14ac:dyDescent="0.25">
      <c r="A734">
        <f>ROW(Source!A1349)</f>
        <v>1349</v>
      </c>
      <c r="B734">
        <v>54971259</v>
      </c>
      <c r="C734">
        <v>55891664</v>
      </c>
      <c r="D734">
        <v>55490209</v>
      </c>
      <c r="E734">
        <v>1</v>
      </c>
      <c r="F734">
        <v>1</v>
      </c>
      <c r="G734">
        <v>1081</v>
      </c>
      <c r="H734">
        <v>2</v>
      </c>
      <c r="I734" t="s">
        <v>1555</v>
      </c>
      <c r="J734" t="s">
        <v>1556</v>
      </c>
      <c r="K734" t="s">
        <v>1557</v>
      </c>
      <c r="L734">
        <v>1368</v>
      </c>
      <c r="N734">
        <v>1011</v>
      </c>
      <c r="O734" t="s">
        <v>1558</v>
      </c>
      <c r="P734" t="s">
        <v>1558</v>
      </c>
      <c r="Q734">
        <v>1</v>
      </c>
      <c r="W734">
        <v>0</v>
      </c>
      <c r="X734">
        <v>874612079</v>
      </c>
      <c r="Y734">
        <f>(AT734*1.2)</f>
        <v>2.4E-2</v>
      </c>
      <c r="AA734">
        <v>0</v>
      </c>
      <c r="AB734">
        <v>87.01</v>
      </c>
      <c r="AC734">
        <v>13.21</v>
      </c>
      <c r="AD734">
        <v>0</v>
      </c>
      <c r="AE734">
        <v>0</v>
      </c>
      <c r="AF734">
        <v>83.1</v>
      </c>
      <c r="AG734">
        <v>12.62</v>
      </c>
      <c r="AH734">
        <v>0</v>
      </c>
      <c r="AI734">
        <v>1</v>
      </c>
      <c r="AJ734">
        <v>1</v>
      </c>
      <c r="AK734">
        <v>1</v>
      </c>
      <c r="AL734">
        <v>1</v>
      </c>
      <c r="AM734">
        <v>-2</v>
      </c>
      <c r="AN734">
        <v>0</v>
      </c>
      <c r="AO734">
        <v>1</v>
      </c>
      <c r="AP734">
        <v>1</v>
      </c>
      <c r="AQ734">
        <v>0</v>
      </c>
      <c r="AR734">
        <v>0</v>
      </c>
      <c r="AS734" t="s">
        <v>3</v>
      </c>
      <c r="AT734">
        <v>0.02</v>
      </c>
      <c r="AU734" t="s">
        <v>42</v>
      </c>
      <c r="AV734">
        <v>0</v>
      </c>
      <c r="AW734">
        <v>2</v>
      </c>
      <c r="AX734">
        <v>55891692</v>
      </c>
      <c r="AY734">
        <v>1</v>
      </c>
      <c r="AZ734">
        <v>0</v>
      </c>
      <c r="BA734">
        <v>860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CV734">
        <v>0</v>
      </c>
      <c r="CW734">
        <f>ROUND(Y734*Source!I1349*DO734,9)</f>
        <v>3.0287999999999999E-2</v>
      </c>
      <c r="CX734">
        <f>ROUND(Y734*Source!I1349,9)</f>
        <v>2.3999999999999998E-3</v>
      </c>
      <c r="CY734">
        <f>AB734</f>
        <v>87.01</v>
      </c>
      <c r="CZ734">
        <f>AF734</f>
        <v>83.1</v>
      </c>
      <c r="DA734">
        <f>AJ734</f>
        <v>1</v>
      </c>
      <c r="DB734">
        <f>ROUND((ROUND(AT734*CZ734,2)*1.2),6)</f>
        <v>1.992</v>
      </c>
      <c r="DC734">
        <f>ROUND((ROUND(AT734*AG734,2)*1.2),6)</f>
        <v>0.3</v>
      </c>
      <c r="DD734" t="s">
        <v>3</v>
      </c>
      <c r="DE734" t="s">
        <v>3</v>
      </c>
      <c r="DF734">
        <f t="shared" si="414"/>
        <v>0</v>
      </c>
      <c r="DG734">
        <f t="shared" si="412"/>
        <v>0.2</v>
      </c>
      <c r="DH734">
        <f t="shared" si="404"/>
        <v>0.03</v>
      </c>
      <c r="DI734">
        <f t="shared" si="395"/>
        <v>0</v>
      </c>
      <c r="DJ734">
        <f>DG734</f>
        <v>0.2</v>
      </c>
      <c r="DK734">
        <v>0</v>
      </c>
      <c r="DL734" t="s">
        <v>1559</v>
      </c>
      <c r="DM734">
        <v>0</v>
      </c>
      <c r="DN734" t="s">
        <v>1554</v>
      </c>
      <c r="DO734">
        <v>12.62</v>
      </c>
    </row>
    <row r="735" spans="1:119" x14ac:dyDescent="0.25">
      <c r="A735">
        <f>ROW(Source!A1349)</f>
        <v>1349</v>
      </c>
      <c r="B735">
        <v>54971259</v>
      </c>
      <c r="C735">
        <v>55891664</v>
      </c>
      <c r="D735">
        <v>55490303</v>
      </c>
      <c r="E735">
        <v>1</v>
      </c>
      <c r="F735">
        <v>1</v>
      </c>
      <c r="G735">
        <v>1081</v>
      </c>
      <c r="H735">
        <v>2</v>
      </c>
      <c r="I735" t="s">
        <v>1801</v>
      </c>
      <c r="J735" t="s">
        <v>1802</v>
      </c>
      <c r="K735" t="s">
        <v>1803</v>
      </c>
      <c r="L735">
        <v>1368</v>
      </c>
      <c r="N735">
        <v>1011</v>
      </c>
      <c r="O735" t="s">
        <v>1558</v>
      </c>
      <c r="P735" t="s">
        <v>1558</v>
      </c>
      <c r="Q735">
        <v>1</v>
      </c>
      <c r="W735">
        <v>0</v>
      </c>
      <c r="X735">
        <v>-1736813088</v>
      </c>
      <c r="Y735">
        <f>(AT735*1.2)</f>
        <v>14.831999999999999</v>
      </c>
      <c r="AA735">
        <v>0</v>
      </c>
      <c r="AB735">
        <v>1.47</v>
      </c>
      <c r="AC735">
        <v>0</v>
      </c>
      <c r="AD735">
        <v>0</v>
      </c>
      <c r="AE735">
        <v>0</v>
      </c>
      <c r="AF735">
        <v>1.4</v>
      </c>
      <c r="AG735">
        <v>0</v>
      </c>
      <c r="AH735">
        <v>0</v>
      </c>
      <c r="AI735">
        <v>1</v>
      </c>
      <c r="AJ735">
        <v>1</v>
      </c>
      <c r="AK735">
        <v>1</v>
      </c>
      <c r="AL735">
        <v>1</v>
      </c>
      <c r="AM735">
        <v>-2</v>
      </c>
      <c r="AN735">
        <v>0</v>
      </c>
      <c r="AO735">
        <v>1</v>
      </c>
      <c r="AP735">
        <v>1</v>
      </c>
      <c r="AQ735">
        <v>0</v>
      </c>
      <c r="AR735">
        <v>0</v>
      </c>
      <c r="AS735" t="s">
        <v>3</v>
      </c>
      <c r="AT735">
        <v>12.36</v>
      </c>
      <c r="AU735" t="s">
        <v>42</v>
      </c>
      <c r="AV735">
        <v>0</v>
      </c>
      <c r="AW735">
        <v>2</v>
      </c>
      <c r="AX735">
        <v>55891693</v>
      </c>
      <c r="AY735">
        <v>1</v>
      </c>
      <c r="AZ735">
        <v>0</v>
      </c>
      <c r="BA735">
        <v>861</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CV735">
        <v>0</v>
      </c>
      <c r="CW735">
        <f>ROUND(Y735*Source!I1349*DO735,9)</f>
        <v>0</v>
      </c>
      <c r="CX735">
        <f>ROUND(Y735*Source!I1349,9)</f>
        <v>1.4832000000000001</v>
      </c>
      <c r="CY735">
        <f>AB735</f>
        <v>1.47</v>
      </c>
      <c r="CZ735">
        <f>AF735</f>
        <v>1.4</v>
      </c>
      <c r="DA735">
        <f>AJ735</f>
        <v>1</v>
      </c>
      <c r="DB735">
        <f>ROUND((ROUND(AT735*CZ735,2)*1.2),6)</f>
        <v>20.76</v>
      </c>
      <c r="DC735">
        <f>ROUND((ROUND(AT735*AG735,2)*1.2),6)</f>
        <v>0</v>
      </c>
      <c r="DD735" t="s">
        <v>3</v>
      </c>
      <c r="DE735" t="s">
        <v>3</v>
      </c>
      <c r="DF735">
        <f t="shared" si="414"/>
        <v>0</v>
      </c>
      <c r="DG735">
        <f t="shared" si="412"/>
        <v>2.08</v>
      </c>
      <c r="DH735">
        <f t="shared" si="404"/>
        <v>0</v>
      </c>
      <c r="DI735">
        <f t="shared" si="395"/>
        <v>0</v>
      </c>
      <c r="DJ735">
        <f>DG735</f>
        <v>2.08</v>
      </c>
      <c r="DK735">
        <v>0</v>
      </c>
      <c r="DL735" t="s">
        <v>3</v>
      </c>
      <c r="DM735">
        <v>0</v>
      </c>
      <c r="DN735" t="s">
        <v>3</v>
      </c>
      <c r="DO735">
        <v>0</v>
      </c>
    </row>
    <row r="736" spans="1:119" x14ac:dyDescent="0.25">
      <c r="A736">
        <f>ROW(Source!A1349)</f>
        <v>1349</v>
      </c>
      <c r="B736">
        <v>54971259</v>
      </c>
      <c r="C736">
        <v>55891664</v>
      </c>
      <c r="D736">
        <v>55460220</v>
      </c>
      <c r="E736">
        <v>1</v>
      </c>
      <c r="F736">
        <v>1</v>
      </c>
      <c r="G736">
        <v>1081</v>
      </c>
      <c r="H736">
        <v>3</v>
      </c>
      <c r="I736" t="s">
        <v>1792</v>
      </c>
      <c r="J736" t="s">
        <v>1793</v>
      </c>
      <c r="K736" t="s">
        <v>1794</v>
      </c>
      <c r="L736">
        <v>1346</v>
      </c>
      <c r="N736">
        <v>1009</v>
      </c>
      <c r="O736" t="s">
        <v>222</v>
      </c>
      <c r="P736" t="s">
        <v>222</v>
      </c>
      <c r="Q736">
        <v>1</v>
      </c>
      <c r="W736">
        <v>0</v>
      </c>
      <c r="X736">
        <v>-1801558800</v>
      </c>
      <c r="Y736">
        <f t="shared" ref="Y736:Y744" si="415">(AT736*1)</f>
        <v>0.06</v>
      </c>
      <c r="AA736">
        <v>13.95</v>
      </c>
      <c r="AB736">
        <v>0</v>
      </c>
      <c r="AC736">
        <v>0</v>
      </c>
      <c r="AD736">
        <v>0</v>
      </c>
      <c r="AE736">
        <v>13.95</v>
      </c>
      <c r="AF736">
        <v>0</v>
      </c>
      <c r="AG736">
        <v>0</v>
      </c>
      <c r="AH736">
        <v>0</v>
      </c>
      <c r="AI736">
        <v>1</v>
      </c>
      <c r="AJ736">
        <v>1</v>
      </c>
      <c r="AK736">
        <v>1</v>
      </c>
      <c r="AL736">
        <v>1</v>
      </c>
      <c r="AM736">
        <v>-2</v>
      </c>
      <c r="AN736">
        <v>0</v>
      </c>
      <c r="AO736">
        <v>1</v>
      </c>
      <c r="AP736">
        <v>1</v>
      </c>
      <c r="AQ736">
        <v>0</v>
      </c>
      <c r="AR736">
        <v>0</v>
      </c>
      <c r="AS736" t="s">
        <v>3</v>
      </c>
      <c r="AT736">
        <v>0.06</v>
      </c>
      <c r="AU736" t="s">
        <v>22</v>
      </c>
      <c r="AV736">
        <v>0</v>
      </c>
      <c r="AW736">
        <v>2</v>
      </c>
      <c r="AX736">
        <v>55891694</v>
      </c>
      <c r="AY736">
        <v>1</v>
      </c>
      <c r="AZ736">
        <v>0</v>
      </c>
      <c r="BA736">
        <v>862</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CV736">
        <v>0</v>
      </c>
      <c r="CW736">
        <v>0</v>
      </c>
      <c r="CX736">
        <f>ROUND(Y736*Source!I1349,9)</f>
        <v>6.0000000000000001E-3</v>
      </c>
      <c r="CY736">
        <f t="shared" ref="CY736:CY744" si="416">AA736</f>
        <v>13.95</v>
      </c>
      <c r="CZ736">
        <f t="shared" ref="CZ736:CZ744" si="417">AE736</f>
        <v>13.95</v>
      </c>
      <c r="DA736">
        <f t="shared" ref="DA736:DA744" si="418">AI736</f>
        <v>1</v>
      </c>
      <c r="DB736">
        <f t="shared" ref="DB736:DB744" si="419">ROUND((ROUND(AT736*CZ736,2)*1),6)</f>
        <v>0.84</v>
      </c>
      <c r="DC736">
        <f t="shared" ref="DC736:DC744" si="420">ROUND((ROUND(AT736*AG736,2)*1),6)</f>
        <v>0</v>
      </c>
      <c r="DD736" t="s">
        <v>3</v>
      </c>
      <c r="DE736" t="s">
        <v>3</v>
      </c>
      <c r="DF736">
        <f t="shared" si="414"/>
        <v>0.08</v>
      </c>
      <c r="DG736">
        <f t="shared" si="412"/>
        <v>0</v>
      </c>
      <c r="DH736">
        <f t="shared" si="404"/>
        <v>0</v>
      </c>
      <c r="DI736">
        <f t="shared" si="395"/>
        <v>0</v>
      </c>
      <c r="DJ736">
        <f t="shared" ref="DJ736:DJ744" si="421">DF736</f>
        <v>0.08</v>
      </c>
      <c r="DK736">
        <v>0</v>
      </c>
      <c r="DL736" t="s">
        <v>3</v>
      </c>
      <c r="DM736">
        <v>0</v>
      </c>
      <c r="DN736" t="s">
        <v>3</v>
      </c>
      <c r="DO736">
        <v>0</v>
      </c>
    </row>
    <row r="737" spans="1:119" x14ac:dyDescent="0.25">
      <c r="A737">
        <f>ROW(Source!A1349)</f>
        <v>1349</v>
      </c>
      <c r="B737">
        <v>54971259</v>
      </c>
      <c r="C737">
        <v>55891664</v>
      </c>
      <c r="D737">
        <v>55460424</v>
      </c>
      <c r="E737">
        <v>1</v>
      </c>
      <c r="F737">
        <v>1</v>
      </c>
      <c r="G737">
        <v>1081</v>
      </c>
      <c r="H737">
        <v>3</v>
      </c>
      <c r="I737" t="s">
        <v>1563</v>
      </c>
      <c r="J737" t="s">
        <v>1564</v>
      </c>
      <c r="K737" t="s">
        <v>1565</v>
      </c>
      <c r="L737">
        <v>1346</v>
      </c>
      <c r="N737">
        <v>1009</v>
      </c>
      <c r="O737" t="s">
        <v>222</v>
      </c>
      <c r="P737" t="s">
        <v>222</v>
      </c>
      <c r="Q737">
        <v>1</v>
      </c>
      <c r="W737">
        <v>0</v>
      </c>
      <c r="X737">
        <v>1309298634</v>
      </c>
      <c r="Y737">
        <f t="shared" si="415"/>
        <v>0.6</v>
      </c>
      <c r="AA737">
        <v>159.06</v>
      </c>
      <c r="AB737">
        <v>0</v>
      </c>
      <c r="AC737">
        <v>0</v>
      </c>
      <c r="AD737">
        <v>0</v>
      </c>
      <c r="AE737">
        <v>159.06</v>
      </c>
      <c r="AF737">
        <v>0</v>
      </c>
      <c r="AG737">
        <v>0</v>
      </c>
      <c r="AH737">
        <v>0</v>
      </c>
      <c r="AI737">
        <v>1</v>
      </c>
      <c r="AJ737">
        <v>1</v>
      </c>
      <c r="AK737">
        <v>1</v>
      </c>
      <c r="AL737">
        <v>1</v>
      </c>
      <c r="AM737">
        <v>-2</v>
      </c>
      <c r="AN737">
        <v>0</v>
      </c>
      <c r="AO737">
        <v>1</v>
      </c>
      <c r="AP737">
        <v>1</v>
      </c>
      <c r="AQ737">
        <v>0</v>
      </c>
      <c r="AR737">
        <v>0</v>
      </c>
      <c r="AS737" t="s">
        <v>3</v>
      </c>
      <c r="AT737">
        <v>0.6</v>
      </c>
      <c r="AU737" t="s">
        <v>22</v>
      </c>
      <c r="AV737">
        <v>0</v>
      </c>
      <c r="AW737">
        <v>2</v>
      </c>
      <c r="AX737">
        <v>55891695</v>
      </c>
      <c r="AY737">
        <v>1</v>
      </c>
      <c r="AZ737">
        <v>0</v>
      </c>
      <c r="BA737">
        <v>863</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CV737">
        <v>0</v>
      </c>
      <c r="CW737">
        <v>0</v>
      </c>
      <c r="CX737">
        <f>ROUND(Y737*Source!I1349,9)</f>
        <v>0.06</v>
      </c>
      <c r="CY737">
        <f t="shared" si="416"/>
        <v>159.06</v>
      </c>
      <c r="CZ737">
        <f t="shared" si="417"/>
        <v>159.06</v>
      </c>
      <c r="DA737">
        <f t="shared" si="418"/>
        <v>1</v>
      </c>
      <c r="DB737">
        <f t="shared" si="419"/>
        <v>95.44</v>
      </c>
      <c r="DC737">
        <f t="shared" si="420"/>
        <v>0</v>
      </c>
      <c r="DD737" t="s">
        <v>3</v>
      </c>
      <c r="DE737" t="s">
        <v>3</v>
      </c>
      <c r="DF737">
        <f t="shared" si="414"/>
        <v>9.5399999999999991</v>
      </c>
      <c r="DG737">
        <f t="shared" si="412"/>
        <v>0</v>
      </c>
      <c r="DH737">
        <f t="shared" si="404"/>
        <v>0</v>
      </c>
      <c r="DI737">
        <f t="shared" si="395"/>
        <v>0</v>
      </c>
      <c r="DJ737">
        <f t="shared" si="421"/>
        <v>9.5399999999999991</v>
      </c>
      <c r="DK737">
        <v>0</v>
      </c>
      <c r="DL737" t="s">
        <v>3</v>
      </c>
      <c r="DM737">
        <v>0</v>
      </c>
      <c r="DN737" t="s">
        <v>3</v>
      </c>
      <c r="DO737">
        <v>0</v>
      </c>
    </row>
    <row r="738" spans="1:119" x14ac:dyDescent="0.25">
      <c r="A738">
        <f>ROW(Source!A1349)</f>
        <v>1349</v>
      </c>
      <c r="B738">
        <v>54971259</v>
      </c>
      <c r="C738">
        <v>55891664</v>
      </c>
      <c r="D738">
        <v>55461670</v>
      </c>
      <c r="E738">
        <v>1</v>
      </c>
      <c r="F738">
        <v>1</v>
      </c>
      <c r="G738">
        <v>1081</v>
      </c>
      <c r="H738">
        <v>3</v>
      </c>
      <c r="I738" t="s">
        <v>1795</v>
      </c>
      <c r="J738" t="s">
        <v>1796</v>
      </c>
      <c r="K738" t="s">
        <v>1797</v>
      </c>
      <c r="L738">
        <v>1346</v>
      </c>
      <c r="N738">
        <v>1009</v>
      </c>
      <c r="O738" t="s">
        <v>222</v>
      </c>
      <c r="P738" t="s">
        <v>222</v>
      </c>
      <c r="Q738">
        <v>1</v>
      </c>
      <c r="W738">
        <v>0</v>
      </c>
      <c r="X738">
        <v>1134135272</v>
      </c>
      <c r="Y738">
        <f t="shared" si="415"/>
        <v>0.15</v>
      </c>
      <c r="AA738">
        <v>23.12</v>
      </c>
      <c r="AB738">
        <v>0</v>
      </c>
      <c r="AC738">
        <v>0</v>
      </c>
      <c r="AD738">
        <v>0</v>
      </c>
      <c r="AE738">
        <v>23.12</v>
      </c>
      <c r="AF738">
        <v>0</v>
      </c>
      <c r="AG738">
        <v>0</v>
      </c>
      <c r="AH738">
        <v>0</v>
      </c>
      <c r="AI738">
        <v>1</v>
      </c>
      <c r="AJ738">
        <v>1</v>
      </c>
      <c r="AK738">
        <v>1</v>
      </c>
      <c r="AL738">
        <v>1</v>
      </c>
      <c r="AM738">
        <v>-2</v>
      </c>
      <c r="AN738">
        <v>0</v>
      </c>
      <c r="AO738">
        <v>1</v>
      </c>
      <c r="AP738">
        <v>1</v>
      </c>
      <c r="AQ738">
        <v>0</v>
      </c>
      <c r="AR738">
        <v>0</v>
      </c>
      <c r="AS738" t="s">
        <v>3</v>
      </c>
      <c r="AT738">
        <v>0.15</v>
      </c>
      <c r="AU738" t="s">
        <v>22</v>
      </c>
      <c r="AV738">
        <v>0</v>
      </c>
      <c r="AW738">
        <v>2</v>
      </c>
      <c r="AX738">
        <v>55891696</v>
      </c>
      <c r="AY738">
        <v>1</v>
      </c>
      <c r="AZ738">
        <v>0</v>
      </c>
      <c r="BA738">
        <v>864</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CV738">
        <v>0</v>
      </c>
      <c r="CW738">
        <v>0</v>
      </c>
      <c r="CX738">
        <f>ROUND(Y738*Source!I1349,9)</f>
        <v>1.4999999999999999E-2</v>
      </c>
      <c r="CY738">
        <f t="shared" si="416"/>
        <v>23.12</v>
      </c>
      <c r="CZ738">
        <f t="shared" si="417"/>
        <v>23.12</v>
      </c>
      <c r="DA738">
        <f t="shared" si="418"/>
        <v>1</v>
      </c>
      <c r="DB738">
        <f t="shared" si="419"/>
        <v>3.47</v>
      </c>
      <c r="DC738">
        <f t="shared" si="420"/>
        <v>0</v>
      </c>
      <c r="DD738" t="s">
        <v>3</v>
      </c>
      <c r="DE738" t="s">
        <v>3</v>
      </c>
      <c r="DF738">
        <f t="shared" si="414"/>
        <v>0.35</v>
      </c>
      <c r="DG738">
        <f t="shared" si="412"/>
        <v>0</v>
      </c>
      <c r="DH738">
        <f t="shared" si="404"/>
        <v>0</v>
      </c>
      <c r="DI738">
        <f t="shared" si="395"/>
        <v>0</v>
      </c>
      <c r="DJ738">
        <f t="shared" si="421"/>
        <v>0.35</v>
      </c>
      <c r="DK738">
        <v>0</v>
      </c>
      <c r="DL738" t="s">
        <v>3</v>
      </c>
      <c r="DM738">
        <v>0</v>
      </c>
      <c r="DN738" t="s">
        <v>3</v>
      </c>
      <c r="DO738">
        <v>0</v>
      </c>
    </row>
    <row r="739" spans="1:119" x14ac:dyDescent="0.25">
      <c r="A739">
        <f>ROW(Source!A1349)</f>
        <v>1349</v>
      </c>
      <c r="B739">
        <v>54971259</v>
      </c>
      <c r="C739">
        <v>55891664</v>
      </c>
      <c r="D739">
        <v>55459191</v>
      </c>
      <c r="E739">
        <v>1</v>
      </c>
      <c r="F739">
        <v>1</v>
      </c>
      <c r="G739">
        <v>1081</v>
      </c>
      <c r="H739">
        <v>3</v>
      </c>
      <c r="I739" t="s">
        <v>1515</v>
      </c>
      <c r="J739" t="s">
        <v>1517</v>
      </c>
      <c r="K739" t="s">
        <v>1516</v>
      </c>
      <c r="L739">
        <v>1348</v>
      </c>
      <c r="N739">
        <v>1009</v>
      </c>
      <c r="O739" t="s">
        <v>1092</v>
      </c>
      <c r="P739" t="s">
        <v>1092</v>
      </c>
      <c r="Q739">
        <v>1000</v>
      </c>
      <c r="W739">
        <v>0</v>
      </c>
      <c r="X739">
        <v>1706974629</v>
      </c>
      <c r="Y739">
        <f t="shared" si="415"/>
        <v>5.5399999999999998E-3</v>
      </c>
      <c r="AA739">
        <v>22524.65</v>
      </c>
      <c r="AB739">
        <v>0</v>
      </c>
      <c r="AC739">
        <v>0</v>
      </c>
      <c r="AD739">
        <v>0</v>
      </c>
      <c r="AE739">
        <v>22524.65</v>
      </c>
      <c r="AF739">
        <v>0</v>
      </c>
      <c r="AG739">
        <v>0</v>
      </c>
      <c r="AH739">
        <v>0</v>
      </c>
      <c r="AI739">
        <v>1</v>
      </c>
      <c r="AJ739">
        <v>1</v>
      </c>
      <c r="AK739">
        <v>1</v>
      </c>
      <c r="AL739">
        <v>1</v>
      </c>
      <c r="AM739">
        <v>0</v>
      </c>
      <c r="AN739">
        <v>0</v>
      </c>
      <c r="AO739">
        <v>0</v>
      </c>
      <c r="AP739">
        <v>1</v>
      </c>
      <c r="AQ739">
        <v>0</v>
      </c>
      <c r="AR739">
        <v>0</v>
      </c>
      <c r="AS739" t="s">
        <v>3</v>
      </c>
      <c r="AT739">
        <v>5.5399999999999998E-3</v>
      </c>
      <c r="AU739" t="s">
        <v>22</v>
      </c>
      <c r="AV739">
        <v>0</v>
      </c>
      <c r="AW739">
        <v>1</v>
      </c>
      <c r="AX739">
        <v>-1</v>
      </c>
      <c r="AY739">
        <v>0</v>
      </c>
      <c r="AZ739">
        <v>0</v>
      </c>
      <c r="BA739" t="s">
        <v>3</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CV739">
        <v>0</v>
      </c>
      <c r="CW739">
        <v>0</v>
      </c>
      <c r="CX739">
        <f>ROUND(Y739*Source!I1349,9)</f>
        <v>5.5400000000000002E-4</v>
      </c>
      <c r="CY739">
        <f t="shared" si="416"/>
        <v>22524.65</v>
      </c>
      <c r="CZ739">
        <f t="shared" si="417"/>
        <v>22524.65</v>
      </c>
      <c r="DA739">
        <f t="shared" si="418"/>
        <v>1</v>
      </c>
      <c r="DB739">
        <f t="shared" si="419"/>
        <v>124.79</v>
      </c>
      <c r="DC739">
        <f t="shared" si="420"/>
        <v>0</v>
      </c>
      <c r="DD739" t="s">
        <v>3</v>
      </c>
      <c r="DE739" t="s">
        <v>3</v>
      </c>
      <c r="DF739">
        <f t="shared" si="414"/>
        <v>12.48</v>
      </c>
      <c r="DG739">
        <f t="shared" si="412"/>
        <v>0</v>
      </c>
      <c r="DH739">
        <f t="shared" si="404"/>
        <v>0</v>
      </c>
      <c r="DI739">
        <f t="shared" si="395"/>
        <v>0</v>
      </c>
      <c r="DJ739">
        <f t="shared" si="421"/>
        <v>12.48</v>
      </c>
      <c r="DK739">
        <v>0</v>
      </c>
      <c r="DL739" t="s">
        <v>3</v>
      </c>
      <c r="DM739">
        <v>0</v>
      </c>
      <c r="DN739" t="s">
        <v>3</v>
      </c>
      <c r="DO739">
        <v>0</v>
      </c>
    </row>
    <row r="740" spans="1:119" x14ac:dyDescent="0.25">
      <c r="A740">
        <f>ROW(Source!A1349)</f>
        <v>1349</v>
      </c>
      <c r="B740">
        <v>54971259</v>
      </c>
      <c r="C740">
        <v>55891664</v>
      </c>
      <c r="D740">
        <v>55465938</v>
      </c>
      <c r="E740">
        <v>1</v>
      </c>
      <c r="F740">
        <v>1</v>
      </c>
      <c r="G740">
        <v>1081</v>
      </c>
      <c r="H740">
        <v>3</v>
      </c>
      <c r="I740" t="s">
        <v>1798</v>
      </c>
      <c r="J740" t="s">
        <v>1799</v>
      </c>
      <c r="K740" t="s">
        <v>1800</v>
      </c>
      <c r="L740">
        <v>1348</v>
      </c>
      <c r="N740">
        <v>1009</v>
      </c>
      <c r="O740" t="s">
        <v>1092</v>
      </c>
      <c r="P740" t="s">
        <v>1092</v>
      </c>
      <c r="Q740">
        <v>1000</v>
      </c>
      <c r="W740">
        <v>0</v>
      </c>
      <c r="X740">
        <v>1639681883</v>
      </c>
      <c r="Y740">
        <f t="shared" si="415"/>
        <v>2.9999999999999997E-4</v>
      </c>
      <c r="AA740">
        <v>40009.620000000003</v>
      </c>
      <c r="AB740">
        <v>0</v>
      </c>
      <c r="AC740">
        <v>0</v>
      </c>
      <c r="AD740">
        <v>0</v>
      </c>
      <c r="AE740">
        <v>40009.620000000003</v>
      </c>
      <c r="AF740">
        <v>0</v>
      </c>
      <c r="AG740">
        <v>0</v>
      </c>
      <c r="AH740">
        <v>0</v>
      </c>
      <c r="AI740">
        <v>1</v>
      </c>
      <c r="AJ740">
        <v>1</v>
      </c>
      <c r="AK740">
        <v>1</v>
      </c>
      <c r="AL740">
        <v>1</v>
      </c>
      <c r="AM740">
        <v>-2</v>
      </c>
      <c r="AN740">
        <v>0</v>
      </c>
      <c r="AO740">
        <v>1</v>
      </c>
      <c r="AP740">
        <v>1</v>
      </c>
      <c r="AQ740">
        <v>0</v>
      </c>
      <c r="AR740">
        <v>0</v>
      </c>
      <c r="AS740" t="s">
        <v>3</v>
      </c>
      <c r="AT740">
        <v>2.9999999999999997E-4</v>
      </c>
      <c r="AU740" t="s">
        <v>22</v>
      </c>
      <c r="AV740">
        <v>0</v>
      </c>
      <c r="AW740">
        <v>2</v>
      </c>
      <c r="AX740">
        <v>55891697</v>
      </c>
      <c r="AY740">
        <v>1</v>
      </c>
      <c r="AZ740">
        <v>0</v>
      </c>
      <c r="BA740">
        <v>865</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CV740">
        <v>0</v>
      </c>
      <c r="CW740">
        <v>0</v>
      </c>
      <c r="CX740">
        <f>ROUND(Y740*Source!I1349,9)</f>
        <v>3.0000000000000001E-5</v>
      </c>
      <c r="CY740">
        <f t="shared" si="416"/>
        <v>40009.620000000003</v>
      </c>
      <c r="CZ740">
        <f t="shared" si="417"/>
        <v>40009.620000000003</v>
      </c>
      <c r="DA740">
        <f t="shared" si="418"/>
        <v>1</v>
      </c>
      <c r="DB740">
        <f t="shared" si="419"/>
        <v>12</v>
      </c>
      <c r="DC740">
        <f t="shared" si="420"/>
        <v>0</v>
      </c>
      <c r="DD740" t="s">
        <v>3</v>
      </c>
      <c r="DE740" t="s">
        <v>3</v>
      </c>
      <c r="DF740">
        <f t="shared" si="414"/>
        <v>1.2</v>
      </c>
      <c r="DG740">
        <f t="shared" si="412"/>
        <v>0</v>
      </c>
      <c r="DH740">
        <f t="shared" si="404"/>
        <v>0</v>
      </c>
      <c r="DI740">
        <f t="shared" si="395"/>
        <v>0</v>
      </c>
      <c r="DJ740">
        <f t="shared" si="421"/>
        <v>1.2</v>
      </c>
      <c r="DK740">
        <v>0</v>
      </c>
      <c r="DL740" t="s">
        <v>3</v>
      </c>
      <c r="DM740">
        <v>0</v>
      </c>
      <c r="DN740" t="s">
        <v>3</v>
      </c>
      <c r="DO740">
        <v>0</v>
      </c>
    </row>
    <row r="741" spans="1:119" x14ac:dyDescent="0.25">
      <c r="A741">
        <f>ROW(Source!A1349)</f>
        <v>1349</v>
      </c>
      <c r="B741">
        <v>54971259</v>
      </c>
      <c r="C741">
        <v>55891664</v>
      </c>
      <c r="D741">
        <v>55466338</v>
      </c>
      <c r="E741">
        <v>1</v>
      </c>
      <c r="F741">
        <v>1</v>
      </c>
      <c r="G741">
        <v>1081</v>
      </c>
      <c r="H741">
        <v>3</v>
      </c>
      <c r="I741" t="s">
        <v>1675</v>
      </c>
      <c r="J741" t="s">
        <v>1676</v>
      </c>
      <c r="K741" t="s">
        <v>1677</v>
      </c>
      <c r="L741">
        <v>1349</v>
      </c>
      <c r="N741">
        <v>1009</v>
      </c>
      <c r="O741" t="s">
        <v>1678</v>
      </c>
      <c r="P741" t="s">
        <v>1678</v>
      </c>
      <c r="Q741">
        <v>1E-3</v>
      </c>
      <c r="W741">
        <v>0</v>
      </c>
      <c r="X741">
        <v>-667754050</v>
      </c>
      <c r="Y741">
        <f t="shared" si="415"/>
        <v>30</v>
      </c>
      <c r="AA741">
        <v>7.0000000000000007E-2</v>
      </c>
      <c r="AB741">
        <v>0</v>
      </c>
      <c r="AC741">
        <v>0</v>
      </c>
      <c r="AD741">
        <v>0</v>
      </c>
      <c r="AE741">
        <v>7.0000000000000007E-2</v>
      </c>
      <c r="AF741">
        <v>0</v>
      </c>
      <c r="AG741">
        <v>0</v>
      </c>
      <c r="AH741">
        <v>0</v>
      </c>
      <c r="AI741">
        <v>1</v>
      </c>
      <c r="AJ741">
        <v>1</v>
      </c>
      <c r="AK741">
        <v>1</v>
      </c>
      <c r="AL741">
        <v>1</v>
      </c>
      <c r="AM741">
        <v>-2</v>
      </c>
      <c r="AN741">
        <v>0</v>
      </c>
      <c r="AO741">
        <v>1</v>
      </c>
      <c r="AP741">
        <v>1</v>
      </c>
      <c r="AQ741">
        <v>0</v>
      </c>
      <c r="AR741">
        <v>0</v>
      </c>
      <c r="AS741" t="s">
        <v>3</v>
      </c>
      <c r="AT741">
        <v>30</v>
      </c>
      <c r="AU741" t="s">
        <v>22</v>
      </c>
      <c r="AV741">
        <v>0</v>
      </c>
      <c r="AW741">
        <v>2</v>
      </c>
      <c r="AX741">
        <v>55891698</v>
      </c>
      <c r="AY741">
        <v>1</v>
      </c>
      <c r="AZ741">
        <v>0</v>
      </c>
      <c r="BA741">
        <v>866</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CV741">
        <v>0</v>
      </c>
      <c r="CW741">
        <v>0</v>
      </c>
      <c r="CX741">
        <f>ROUND(Y741*Source!I1349,9)</f>
        <v>3</v>
      </c>
      <c r="CY741">
        <f t="shared" si="416"/>
        <v>7.0000000000000007E-2</v>
      </c>
      <c r="CZ741">
        <f t="shared" si="417"/>
        <v>7.0000000000000007E-2</v>
      </c>
      <c r="DA741">
        <f t="shared" si="418"/>
        <v>1</v>
      </c>
      <c r="DB741">
        <f t="shared" si="419"/>
        <v>2.1</v>
      </c>
      <c r="DC741">
        <f t="shared" si="420"/>
        <v>0</v>
      </c>
      <c r="DD741" t="s">
        <v>3</v>
      </c>
      <c r="DE741" t="s">
        <v>3</v>
      </c>
      <c r="DF741">
        <f t="shared" si="414"/>
        <v>0.21</v>
      </c>
      <c r="DG741">
        <f t="shared" si="412"/>
        <v>0</v>
      </c>
      <c r="DH741">
        <f t="shared" si="404"/>
        <v>0</v>
      </c>
      <c r="DI741">
        <f t="shared" si="395"/>
        <v>0</v>
      </c>
      <c r="DJ741">
        <f t="shared" si="421"/>
        <v>0.21</v>
      </c>
      <c r="DK741">
        <v>0</v>
      </c>
      <c r="DL741" t="s">
        <v>3</v>
      </c>
      <c r="DM741">
        <v>0</v>
      </c>
      <c r="DN741" t="s">
        <v>3</v>
      </c>
      <c r="DO741">
        <v>0</v>
      </c>
    </row>
    <row r="742" spans="1:119" x14ac:dyDescent="0.25">
      <c r="A742">
        <f>ROW(Source!A1349)</f>
        <v>1349</v>
      </c>
      <c r="B742">
        <v>54971259</v>
      </c>
      <c r="C742">
        <v>55891664</v>
      </c>
      <c r="D742">
        <v>55482203</v>
      </c>
      <c r="E742">
        <v>1</v>
      </c>
      <c r="F742">
        <v>1</v>
      </c>
      <c r="G742">
        <v>1081</v>
      </c>
      <c r="H742">
        <v>3</v>
      </c>
      <c r="I742" t="s">
        <v>1404</v>
      </c>
      <c r="J742" t="s">
        <v>1406</v>
      </c>
      <c r="K742" t="s">
        <v>1405</v>
      </c>
      <c r="L742">
        <v>1356</v>
      </c>
      <c r="N742">
        <v>1010</v>
      </c>
      <c r="O742" t="s">
        <v>1355</v>
      </c>
      <c r="P742" t="s">
        <v>1355</v>
      </c>
      <c r="Q742">
        <v>1000</v>
      </c>
      <c r="W742">
        <v>0</v>
      </c>
      <c r="X742">
        <v>474149623</v>
      </c>
      <c r="Y742">
        <f t="shared" si="415"/>
        <v>0.10199999999999999</v>
      </c>
      <c r="AA742">
        <v>226.66</v>
      </c>
      <c r="AB742">
        <v>0</v>
      </c>
      <c r="AC742">
        <v>0</v>
      </c>
      <c r="AD742">
        <v>0</v>
      </c>
      <c r="AE742">
        <v>226.66</v>
      </c>
      <c r="AF742">
        <v>0</v>
      </c>
      <c r="AG742">
        <v>0</v>
      </c>
      <c r="AH742">
        <v>0</v>
      </c>
      <c r="AI742">
        <v>1</v>
      </c>
      <c r="AJ742">
        <v>1</v>
      </c>
      <c r="AK742">
        <v>1</v>
      </c>
      <c r="AL742">
        <v>1</v>
      </c>
      <c r="AM742">
        <v>-2</v>
      </c>
      <c r="AN742">
        <v>0</v>
      </c>
      <c r="AO742">
        <v>1</v>
      </c>
      <c r="AP742">
        <v>1</v>
      </c>
      <c r="AQ742">
        <v>0</v>
      </c>
      <c r="AR742">
        <v>0</v>
      </c>
      <c r="AS742" t="s">
        <v>3</v>
      </c>
      <c r="AT742">
        <v>0.10199999999999999</v>
      </c>
      <c r="AU742" t="s">
        <v>22</v>
      </c>
      <c r="AV742">
        <v>0</v>
      </c>
      <c r="AW742">
        <v>2</v>
      </c>
      <c r="AX742">
        <v>55891699</v>
      </c>
      <c r="AY742">
        <v>1</v>
      </c>
      <c r="AZ742">
        <v>0</v>
      </c>
      <c r="BA742">
        <v>867</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CV742">
        <v>0</v>
      </c>
      <c r="CW742">
        <v>0</v>
      </c>
      <c r="CX742">
        <f>ROUND(Y742*Source!I1349,9)</f>
        <v>1.0200000000000001E-2</v>
      </c>
      <c r="CY742">
        <f t="shared" si="416"/>
        <v>226.66</v>
      </c>
      <c r="CZ742">
        <f t="shared" si="417"/>
        <v>226.66</v>
      </c>
      <c r="DA742">
        <f t="shared" si="418"/>
        <v>1</v>
      </c>
      <c r="DB742">
        <f t="shared" si="419"/>
        <v>23.12</v>
      </c>
      <c r="DC742">
        <f t="shared" si="420"/>
        <v>0</v>
      </c>
      <c r="DD742" t="s">
        <v>3</v>
      </c>
      <c r="DE742" t="s">
        <v>3</v>
      </c>
      <c r="DF742">
        <f t="shared" si="414"/>
        <v>2.31</v>
      </c>
      <c r="DG742">
        <f t="shared" si="412"/>
        <v>0</v>
      </c>
      <c r="DH742">
        <f t="shared" si="404"/>
        <v>0</v>
      </c>
      <c r="DI742">
        <f t="shared" si="395"/>
        <v>0</v>
      </c>
      <c r="DJ742">
        <f t="shared" si="421"/>
        <v>2.31</v>
      </c>
      <c r="DK742">
        <v>0</v>
      </c>
      <c r="DL742" t="s">
        <v>3</v>
      </c>
      <c r="DM742">
        <v>0</v>
      </c>
      <c r="DN742" t="s">
        <v>3</v>
      </c>
      <c r="DO742">
        <v>0</v>
      </c>
    </row>
    <row r="743" spans="1:119" x14ac:dyDescent="0.25">
      <c r="A743">
        <f>ROW(Source!A1349)</f>
        <v>1349</v>
      </c>
      <c r="B743">
        <v>54971259</v>
      </c>
      <c r="C743">
        <v>55891664</v>
      </c>
      <c r="D743">
        <v>55481832</v>
      </c>
      <c r="E743">
        <v>1</v>
      </c>
      <c r="F743">
        <v>1</v>
      </c>
      <c r="G743">
        <v>1081</v>
      </c>
      <c r="H743">
        <v>3</v>
      </c>
      <c r="I743" t="s">
        <v>1014</v>
      </c>
      <c r="J743" t="s">
        <v>1016</v>
      </c>
      <c r="K743" t="s">
        <v>1015</v>
      </c>
      <c r="L743">
        <v>1354</v>
      </c>
      <c r="N743">
        <v>1010</v>
      </c>
      <c r="O743" t="s">
        <v>266</v>
      </c>
      <c r="P743" t="s">
        <v>266</v>
      </c>
      <c r="Q743">
        <v>1</v>
      </c>
      <c r="W743">
        <v>0</v>
      </c>
      <c r="X743">
        <v>-46166609</v>
      </c>
      <c r="Y743">
        <f t="shared" si="415"/>
        <v>102</v>
      </c>
      <c r="AA743">
        <v>6.68</v>
      </c>
      <c r="AB743">
        <v>0</v>
      </c>
      <c r="AC743">
        <v>0</v>
      </c>
      <c r="AD743">
        <v>0</v>
      </c>
      <c r="AE743">
        <v>6.68</v>
      </c>
      <c r="AF743">
        <v>0</v>
      </c>
      <c r="AG743">
        <v>0</v>
      </c>
      <c r="AH743">
        <v>0</v>
      </c>
      <c r="AI743">
        <v>1</v>
      </c>
      <c r="AJ743">
        <v>1</v>
      </c>
      <c r="AK743">
        <v>1</v>
      </c>
      <c r="AL743">
        <v>1</v>
      </c>
      <c r="AM743">
        <v>0</v>
      </c>
      <c r="AN743">
        <v>0</v>
      </c>
      <c r="AO743">
        <v>0</v>
      </c>
      <c r="AP743">
        <v>1</v>
      </c>
      <c r="AQ743">
        <v>0</v>
      </c>
      <c r="AR743">
        <v>0</v>
      </c>
      <c r="AS743" t="s">
        <v>3</v>
      </c>
      <c r="AT743">
        <v>102</v>
      </c>
      <c r="AU743" t="s">
        <v>22</v>
      </c>
      <c r="AV743">
        <v>0</v>
      </c>
      <c r="AW743">
        <v>1</v>
      </c>
      <c r="AX743">
        <v>-1</v>
      </c>
      <c r="AY743">
        <v>0</v>
      </c>
      <c r="AZ743">
        <v>0</v>
      </c>
      <c r="BA743" t="s">
        <v>3</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CV743">
        <v>0</v>
      </c>
      <c r="CW743">
        <v>0</v>
      </c>
      <c r="CX743">
        <f>ROUND(Y743*Source!I1349,9)</f>
        <v>10.199999999999999</v>
      </c>
      <c r="CY743">
        <f t="shared" si="416"/>
        <v>6.68</v>
      </c>
      <c r="CZ743">
        <f t="shared" si="417"/>
        <v>6.68</v>
      </c>
      <c r="DA743">
        <f t="shared" si="418"/>
        <v>1</v>
      </c>
      <c r="DB743">
        <f t="shared" si="419"/>
        <v>681.36</v>
      </c>
      <c r="DC743">
        <f t="shared" si="420"/>
        <v>0</v>
      </c>
      <c r="DD743" t="s">
        <v>3</v>
      </c>
      <c r="DE743" t="s">
        <v>3</v>
      </c>
      <c r="DF743">
        <f t="shared" si="414"/>
        <v>68.14</v>
      </c>
      <c r="DG743">
        <f t="shared" si="412"/>
        <v>0</v>
      </c>
      <c r="DH743">
        <f t="shared" si="404"/>
        <v>0</v>
      </c>
      <c r="DI743">
        <f t="shared" si="395"/>
        <v>0</v>
      </c>
      <c r="DJ743">
        <f t="shared" si="421"/>
        <v>68.14</v>
      </c>
      <c r="DK743">
        <v>0</v>
      </c>
      <c r="DL743" t="s">
        <v>3</v>
      </c>
      <c r="DM743">
        <v>0</v>
      </c>
      <c r="DN743" t="s">
        <v>3</v>
      </c>
      <c r="DO743">
        <v>0</v>
      </c>
    </row>
    <row r="744" spans="1:119" x14ac:dyDescent="0.25">
      <c r="A744">
        <f>ROW(Source!A1349)</f>
        <v>1349</v>
      </c>
      <c r="B744">
        <v>54971259</v>
      </c>
      <c r="C744">
        <v>55891664</v>
      </c>
      <c r="D744">
        <v>55481864</v>
      </c>
      <c r="E744">
        <v>1</v>
      </c>
      <c r="F744">
        <v>1</v>
      </c>
      <c r="G744">
        <v>1081</v>
      </c>
      <c r="H744">
        <v>3</v>
      </c>
      <c r="I744" t="s">
        <v>1669</v>
      </c>
      <c r="J744" t="s">
        <v>1670</v>
      </c>
      <c r="K744" t="s">
        <v>1671</v>
      </c>
      <c r="L744">
        <v>1301</v>
      </c>
      <c r="N744">
        <v>1003</v>
      </c>
      <c r="O744" t="s">
        <v>769</v>
      </c>
      <c r="P744" t="s">
        <v>769</v>
      </c>
      <c r="Q744">
        <v>1</v>
      </c>
      <c r="W744">
        <v>0</v>
      </c>
      <c r="X744">
        <v>-877267416</v>
      </c>
      <c r="Y744">
        <f t="shared" si="415"/>
        <v>15</v>
      </c>
      <c r="AA744">
        <v>0.7</v>
      </c>
      <c r="AB744">
        <v>0</v>
      </c>
      <c r="AC744">
        <v>0</v>
      </c>
      <c r="AD744">
        <v>0</v>
      </c>
      <c r="AE744">
        <v>0.7</v>
      </c>
      <c r="AF744">
        <v>0</v>
      </c>
      <c r="AG744">
        <v>0</v>
      </c>
      <c r="AH744">
        <v>0</v>
      </c>
      <c r="AI744">
        <v>1</v>
      </c>
      <c r="AJ744">
        <v>1</v>
      </c>
      <c r="AK744">
        <v>1</v>
      </c>
      <c r="AL744">
        <v>1</v>
      </c>
      <c r="AM744">
        <v>-2</v>
      </c>
      <c r="AN744">
        <v>0</v>
      </c>
      <c r="AO744">
        <v>1</v>
      </c>
      <c r="AP744">
        <v>1</v>
      </c>
      <c r="AQ744">
        <v>0</v>
      </c>
      <c r="AR744">
        <v>0</v>
      </c>
      <c r="AS744" t="s">
        <v>3</v>
      </c>
      <c r="AT744">
        <v>15</v>
      </c>
      <c r="AU744" t="s">
        <v>22</v>
      </c>
      <c r="AV744">
        <v>0</v>
      </c>
      <c r="AW744">
        <v>2</v>
      </c>
      <c r="AX744">
        <v>55891700</v>
      </c>
      <c r="AY744">
        <v>1</v>
      </c>
      <c r="AZ744">
        <v>0</v>
      </c>
      <c r="BA744">
        <v>868</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CV744">
        <v>0</v>
      </c>
      <c r="CW744">
        <v>0</v>
      </c>
      <c r="CX744">
        <f>ROUND(Y744*Source!I1349,9)</f>
        <v>1.5</v>
      </c>
      <c r="CY744">
        <f t="shared" si="416"/>
        <v>0.7</v>
      </c>
      <c r="CZ744">
        <f t="shared" si="417"/>
        <v>0.7</v>
      </c>
      <c r="DA744">
        <f t="shared" si="418"/>
        <v>1</v>
      </c>
      <c r="DB744">
        <f t="shared" si="419"/>
        <v>10.5</v>
      </c>
      <c r="DC744">
        <f t="shared" si="420"/>
        <v>0</v>
      </c>
      <c r="DD744" t="s">
        <v>3</v>
      </c>
      <c r="DE744" t="s">
        <v>3</v>
      </c>
      <c r="DF744">
        <f t="shared" si="414"/>
        <v>1.05</v>
      </c>
      <c r="DG744">
        <f t="shared" si="412"/>
        <v>0</v>
      </c>
      <c r="DH744">
        <f t="shared" si="404"/>
        <v>0</v>
      </c>
      <c r="DI744">
        <f t="shared" si="395"/>
        <v>0</v>
      </c>
      <c r="DJ744">
        <f t="shared" si="421"/>
        <v>1.05</v>
      </c>
      <c r="DK744">
        <v>0</v>
      </c>
      <c r="DL744" t="s">
        <v>3</v>
      </c>
      <c r="DM744">
        <v>0</v>
      </c>
      <c r="DN744" t="s">
        <v>3</v>
      </c>
      <c r="DO744">
        <v>0</v>
      </c>
    </row>
    <row r="745" spans="1:119" x14ac:dyDescent="0.25">
      <c r="A745">
        <f>ROW(Source!A1350)</f>
        <v>1350</v>
      </c>
      <c r="B745">
        <v>55890823</v>
      </c>
      <c r="C745">
        <v>55891664</v>
      </c>
      <c r="D745">
        <v>55424304</v>
      </c>
      <c r="E745">
        <v>1081</v>
      </c>
      <c r="F745">
        <v>1</v>
      </c>
      <c r="G745">
        <v>1081</v>
      </c>
      <c r="H745">
        <v>1</v>
      </c>
      <c r="I745" t="s">
        <v>1552</v>
      </c>
      <c r="J745" t="s">
        <v>3</v>
      </c>
      <c r="K745" t="s">
        <v>1553</v>
      </c>
      <c r="L745">
        <v>1191</v>
      </c>
      <c r="N745">
        <v>1013</v>
      </c>
      <c r="O745" t="s">
        <v>1554</v>
      </c>
      <c r="P745" t="s">
        <v>1554</v>
      </c>
      <c r="Q745">
        <v>1</v>
      </c>
      <c r="W745">
        <v>0</v>
      </c>
      <c r="X745">
        <v>476480486</v>
      </c>
      <c r="Y745">
        <f>(AT745*1.2)</f>
        <v>40.188000000000002</v>
      </c>
      <c r="AA745">
        <v>0</v>
      </c>
      <c r="AB745">
        <v>0</v>
      </c>
      <c r="AC745">
        <v>0</v>
      </c>
      <c r="AD745">
        <v>0</v>
      </c>
      <c r="AE745">
        <v>0</v>
      </c>
      <c r="AF745">
        <v>0</v>
      </c>
      <c r="AG745">
        <v>0</v>
      </c>
      <c r="AH745">
        <v>0</v>
      </c>
      <c r="AI745">
        <v>1</v>
      </c>
      <c r="AJ745">
        <v>1</v>
      </c>
      <c r="AK745">
        <v>1</v>
      </c>
      <c r="AL745">
        <v>1</v>
      </c>
      <c r="AM745">
        <v>5</v>
      </c>
      <c r="AN745">
        <v>0</v>
      </c>
      <c r="AO745">
        <v>1</v>
      </c>
      <c r="AP745">
        <v>1</v>
      </c>
      <c r="AQ745">
        <v>0</v>
      </c>
      <c r="AR745">
        <v>0</v>
      </c>
      <c r="AS745" t="s">
        <v>3</v>
      </c>
      <c r="AT745">
        <v>33.49</v>
      </c>
      <c r="AU745" t="s">
        <v>42</v>
      </c>
      <c r="AV745">
        <v>1</v>
      </c>
      <c r="AW745">
        <v>2</v>
      </c>
      <c r="AX745">
        <v>55891691</v>
      </c>
      <c r="AY745">
        <v>1</v>
      </c>
      <c r="AZ745">
        <v>0</v>
      </c>
      <c r="BA745">
        <v>871</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CU745">
        <f>ROUND(AT745*Source!I1350*AH745*AL745,2)</f>
        <v>0</v>
      </c>
      <c r="CV745">
        <f>ROUND(Y745*Source!I1350,9)</f>
        <v>4.0187999999999997</v>
      </c>
      <c r="CW745">
        <v>0</v>
      </c>
      <c r="CX745">
        <f>ROUND(Y745*Source!I1350,9)</f>
        <v>4.0187999999999997</v>
      </c>
      <c r="CY745">
        <f>AD745</f>
        <v>0</v>
      </c>
      <c r="CZ745">
        <f>AH745</f>
        <v>0</v>
      </c>
      <c r="DA745">
        <f>AL745</f>
        <v>1</v>
      </c>
      <c r="DB745">
        <f>ROUND((ROUND(AT745*CZ745,2)*1.2),6)</f>
        <v>0</v>
      </c>
      <c r="DC745">
        <f>ROUND((ROUND(AT745*AG745,2)*1.2),6)</f>
        <v>0</v>
      </c>
      <c r="DD745" t="s">
        <v>3</v>
      </c>
      <c r="DE745" t="s">
        <v>3</v>
      </c>
      <c r="DF745">
        <f t="shared" si="414"/>
        <v>0</v>
      </c>
      <c r="DG745">
        <f t="shared" si="412"/>
        <v>0</v>
      </c>
      <c r="DH745">
        <f t="shared" si="404"/>
        <v>0</v>
      </c>
      <c r="DI745">
        <f t="shared" si="395"/>
        <v>0</v>
      </c>
      <c r="DJ745">
        <f>DI745</f>
        <v>0</v>
      </c>
      <c r="DK745">
        <v>0</v>
      </c>
      <c r="DL745" t="s">
        <v>3</v>
      </c>
      <c r="DM745">
        <v>0</v>
      </c>
      <c r="DN745" t="s">
        <v>3</v>
      </c>
      <c r="DO745">
        <v>0</v>
      </c>
    </row>
    <row r="746" spans="1:119" x14ac:dyDescent="0.25">
      <c r="A746">
        <f>ROW(Source!A1350)</f>
        <v>1350</v>
      </c>
      <c r="B746">
        <v>55890823</v>
      </c>
      <c r="C746">
        <v>55891664</v>
      </c>
      <c r="D746">
        <v>55490209</v>
      </c>
      <c r="E746">
        <v>1</v>
      </c>
      <c r="F746">
        <v>1</v>
      </c>
      <c r="G746">
        <v>1081</v>
      </c>
      <c r="H746">
        <v>2</v>
      </c>
      <c r="I746" t="s">
        <v>1555</v>
      </c>
      <c r="J746" t="s">
        <v>1556</v>
      </c>
      <c r="K746" t="s">
        <v>1557</v>
      </c>
      <c r="L746">
        <v>1368</v>
      </c>
      <c r="N746">
        <v>1011</v>
      </c>
      <c r="O746" t="s">
        <v>1558</v>
      </c>
      <c r="P746" t="s">
        <v>1558</v>
      </c>
      <c r="Q746">
        <v>1</v>
      </c>
      <c r="W746">
        <v>0</v>
      </c>
      <c r="X746">
        <v>874612079</v>
      </c>
      <c r="Y746">
        <f>(AT746*1.2)</f>
        <v>2.4E-2</v>
      </c>
      <c r="AA746">
        <v>0</v>
      </c>
      <c r="AB746">
        <v>1485.19</v>
      </c>
      <c r="AC746">
        <v>744.56</v>
      </c>
      <c r="AD746">
        <v>0</v>
      </c>
      <c r="AE746">
        <v>0</v>
      </c>
      <c r="AF746">
        <v>83.1</v>
      </c>
      <c r="AG746">
        <v>12.62</v>
      </c>
      <c r="AH746">
        <v>0</v>
      </c>
      <c r="AI746">
        <v>1</v>
      </c>
      <c r="AJ746">
        <v>17.07</v>
      </c>
      <c r="AK746">
        <v>56.35</v>
      </c>
      <c r="AL746">
        <v>1</v>
      </c>
      <c r="AM746">
        <v>2</v>
      </c>
      <c r="AN746">
        <v>0</v>
      </c>
      <c r="AO746">
        <v>1</v>
      </c>
      <c r="AP746">
        <v>1</v>
      </c>
      <c r="AQ746">
        <v>0</v>
      </c>
      <c r="AR746">
        <v>0</v>
      </c>
      <c r="AS746" t="s">
        <v>3</v>
      </c>
      <c r="AT746">
        <v>0.02</v>
      </c>
      <c r="AU746" t="s">
        <v>42</v>
      </c>
      <c r="AV746">
        <v>0</v>
      </c>
      <c r="AW746">
        <v>2</v>
      </c>
      <c r="AX746">
        <v>55891692</v>
      </c>
      <c r="AY746">
        <v>1</v>
      </c>
      <c r="AZ746">
        <v>0</v>
      </c>
      <c r="BA746">
        <v>872</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CV746">
        <v>0</v>
      </c>
      <c r="CW746">
        <f>ROUND(Y746*Source!I1350*DO746,9)</f>
        <v>3.0287999999999999E-2</v>
      </c>
      <c r="CX746">
        <f>ROUND(Y746*Source!I1350,9)</f>
        <v>2.3999999999999998E-3</v>
      </c>
      <c r="CY746">
        <f>AB746</f>
        <v>1485.19</v>
      </c>
      <c r="CZ746">
        <f>AF746</f>
        <v>83.1</v>
      </c>
      <c r="DA746">
        <f>AJ746</f>
        <v>17.07</v>
      </c>
      <c r="DB746">
        <f>ROUND((ROUND(AT746*CZ746,2)*1.2),6)</f>
        <v>1.992</v>
      </c>
      <c r="DC746">
        <f>ROUND((ROUND(AT746*AG746,2)*1.2),6)</f>
        <v>0.3</v>
      </c>
      <c r="DD746" t="s">
        <v>3</v>
      </c>
      <c r="DE746" t="s">
        <v>3</v>
      </c>
      <c r="DF746">
        <f t="shared" si="414"/>
        <v>0</v>
      </c>
      <c r="DG746">
        <f>ROUND(ROUND(AF746*AJ746,2)*CX746,2)</f>
        <v>3.4</v>
      </c>
      <c r="DH746">
        <f>ROUND(ROUND(AG746*AK746,2)*CX746,2)</f>
        <v>1.71</v>
      </c>
      <c r="DI746">
        <f t="shared" si="395"/>
        <v>0</v>
      </c>
      <c r="DJ746">
        <f>DG746</f>
        <v>3.4</v>
      </c>
      <c r="DK746">
        <v>0</v>
      </c>
      <c r="DL746" t="s">
        <v>1559</v>
      </c>
      <c r="DM746">
        <v>0</v>
      </c>
      <c r="DN746" t="s">
        <v>1554</v>
      </c>
      <c r="DO746">
        <v>12.62</v>
      </c>
    </row>
    <row r="747" spans="1:119" x14ac:dyDescent="0.25">
      <c r="A747">
        <f>ROW(Source!A1350)</f>
        <v>1350</v>
      </c>
      <c r="B747">
        <v>55890823</v>
      </c>
      <c r="C747">
        <v>55891664</v>
      </c>
      <c r="D747">
        <v>55490303</v>
      </c>
      <c r="E747">
        <v>1</v>
      </c>
      <c r="F747">
        <v>1</v>
      </c>
      <c r="G747">
        <v>1081</v>
      </c>
      <c r="H747">
        <v>2</v>
      </c>
      <c r="I747" t="s">
        <v>1801</v>
      </c>
      <c r="J747" t="s">
        <v>1802</v>
      </c>
      <c r="K747" t="s">
        <v>1803</v>
      </c>
      <c r="L747">
        <v>1368</v>
      </c>
      <c r="N747">
        <v>1011</v>
      </c>
      <c r="O747" t="s">
        <v>1558</v>
      </c>
      <c r="P747" t="s">
        <v>1558</v>
      </c>
      <c r="Q747">
        <v>1</v>
      </c>
      <c r="W747">
        <v>0</v>
      </c>
      <c r="X747">
        <v>-1736813088</v>
      </c>
      <c r="Y747">
        <f>(AT747*1.2)</f>
        <v>14.831999999999999</v>
      </c>
      <c r="AA747">
        <v>0</v>
      </c>
      <c r="AB747">
        <v>14.63</v>
      </c>
      <c r="AC747">
        <v>0</v>
      </c>
      <c r="AD747">
        <v>0</v>
      </c>
      <c r="AE747">
        <v>0</v>
      </c>
      <c r="AF747">
        <v>1.4</v>
      </c>
      <c r="AG747">
        <v>0</v>
      </c>
      <c r="AH747">
        <v>0</v>
      </c>
      <c r="AI747">
        <v>1</v>
      </c>
      <c r="AJ747">
        <v>9.98</v>
      </c>
      <c r="AK747">
        <v>1</v>
      </c>
      <c r="AL747">
        <v>1</v>
      </c>
      <c r="AM747">
        <v>2</v>
      </c>
      <c r="AN747">
        <v>0</v>
      </c>
      <c r="AO747">
        <v>1</v>
      </c>
      <c r="AP747">
        <v>1</v>
      </c>
      <c r="AQ747">
        <v>0</v>
      </c>
      <c r="AR747">
        <v>0</v>
      </c>
      <c r="AS747" t="s">
        <v>3</v>
      </c>
      <c r="AT747">
        <v>12.36</v>
      </c>
      <c r="AU747" t="s">
        <v>42</v>
      </c>
      <c r="AV747">
        <v>0</v>
      </c>
      <c r="AW747">
        <v>2</v>
      </c>
      <c r="AX747">
        <v>55891693</v>
      </c>
      <c r="AY747">
        <v>1</v>
      </c>
      <c r="AZ747">
        <v>0</v>
      </c>
      <c r="BA747">
        <v>873</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CV747">
        <v>0</v>
      </c>
      <c r="CW747">
        <f>ROUND(Y747*Source!I1350*DO747,9)</f>
        <v>0</v>
      </c>
      <c r="CX747">
        <f>ROUND(Y747*Source!I1350,9)</f>
        <v>1.4832000000000001</v>
      </c>
      <c r="CY747">
        <f>AB747</f>
        <v>14.63</v>
      </c>
      <c r="CZ747">
        <f>AF747</f>
        <v>1.4</v>
      </c>
      <c r="DA747">
        <f>AJ747</f>
        <v>9.98</v>
      </c>
      <c r="DB747">
        <f>ROUND((ROUND(AT747*CZ747,2)*1.2),6)</f>
        <v>20.76</v>
      </c>
      <c r="DC747">
        <f>ROUND((ROUND(AT747*AG747,2)*1.2),6)</f>
        <v>0</v>
      </c>
      <c r="DD747" t="s">
        <v>3</v>
      </c>
      <c r="DE747" t="s">
        <v>3</v>
      </c>
      <c r="DF747">
        <f t="shared" si="414"/>
        <v>0</v>
      </c>
      <c r="DG747">
        <f>ROUND(ROUND(AF747*AJ747,2)*CX747,2)</f>
        <v>20.72</v>
      </c>
      <c r="DH747">
        <f t="shared" ref="DH747:DH768" si="422">ROUND(ROUND(AG747,2)*CX747,2)</f>
        <v>0</v>
      </c>
      <c r="DI747">
        <f t="shared" si="395"/>
        <v>0</v>
      </c>
      <c r="DJ747">
        <f>DG747</f>
        <v>20.72</v>
      </c>
      <c r="DK747">
        <v>0</v>
      </c>
      <c r="DL747" t="s">
        <v>3</v>
      </c>
      <c r="DM747">
        <v>0</v>
      </c>
      <c r="DN747" t="s">
        <v>3</v>
      </c>
      <c r="DO747">
        <v>0</v>
      </c>
    </row>
    <row r="748" spans="1:119" x14ac:dyDescent="0.25">
      <c r="A748">
        <f>ROW(Source!A1350)</f>
        <v>1350</v>
      </c>
      <c r="B748">
        <v>55890823</v>
      </c>
      <c r="C748">
        <v>55891664</v>
      </c>
      <c r="D748">
        <v>55460220</v>
      </c>
      <c r="E748">
        <v>1</v>
      </c>
      <c r="F748">
        <v>1</v>
      </c>
      <c r="G748">
        <v>1081</v>
      </c>
      <c r="H748">
        <v>3</v>
      </c>
      <c r="I748" t="s">
        <v>1792</v>
      </c>
      <c r="J748" t="s">
        <v>1793</v>
      </c>
      <c r="K748" t="s">
        <v>1794</v>
      </c>
      <c r="L748">
        <v>1346</v>
      </c>
      <c r="N748">
        <v>1009</v>
      </c>
      <c r="O748" t="s">
        <v>222</v>
      </c>
      <c r="P748" t="s">
        <v>222</v>
      </c>
      <c r="Q748">
        <v>1</v>
      </c>
      <c r="W748">
        <v>0</v>
      </c>
      <c r="X748">
        <v>-1801558800</v>
      </c>
      <c r="Y748">
        <f t="shared" ref="Y748:Y756" si="423">(AT748*1)</f>
        <v>0.06</v>
      </c>
      <c r="AA748">
        <v>338.71</v>
      </c>
      <c r="AB748">
        <v>0</v>
      </c>
      <c r="AC748">
        <v>0</v>
      </c>
      <c r="AD748">
        <v>0</v>
      </c>
      <c r="AE748">
        <v>13.95</v>
      </c>
      <c r="AF748">
        <v>0</v>
      </c>
      <c r="AG748">
        <v>0</v>
      </c>
      <c r="AH748">
        <v>0</v>
      </c>
      <c r="AI748">
        <v>24.28</v>
      </c>
      <c r="AJ748">
        <v>1</v>
      </c>
      <c r="AK748">
        <v>1</v>
      </c>
      <c r="AL748">
        <v>1</v>
      </c>
      <c r="AM748">
        <v>2</v>
      </c>
      <c r="AN748">
        <v>0</v>
      </c>
      <c r="AO748">
        <v>1</v>
      </c>
      <c r="AP748">
        <v>1</v>
      </c>
      <c r="AQ748">
        <v>0</v>
      </c>
      <c r="AR748">
        <v>0</v>
      </c>
      <c r="AS748" t="s">
        <v>3</v>
      </c>
      <c r="AT748">
        <v>0.06</v>
      </c>
      <c r="AU748" t="s">
        <v>22</v>
      </c>
      <c r="AV748">
        <v>0</v>
      </c>
      <c r="AW748">
        <v>2</v>
      </c>
      <c r="AX748">
        <v>55891694</v>
      </c>
      <c r="AY748">
        <v>1</v>
      </c>
      <c r="AZ748">
        <v>0</v>
      </c>
      <c r="BA748">
        <v>874</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CV748">
        <v>0</v>
      </c>
      <c r="CW748">
        <v>0</v>
      </c>
      <c r="CX748">
        <f>ROUND(Y748*Source!I1350,9)</f>
        <v>6.0000000000000001E-3</v>
      </c>
      <c r="CY748">
        <f t="shared" ref="CY748:CY756" si="424">AA748</f>
        <v>338.71</v>
      </c>
      <c r="CZ748">
        <f t="shared" ref="CZ748:CZ756" si="425">AE748</f>
        <v>13.95</v>
      </c>
      <c r="DA748">
        <f t="shared" ref="DA748:DA756" si="426">AI748</f>
        <v>24.28</v>
      </c>
      <c r="DB748">
        <f t="shared" ref="DB748:DB756" si="427">ROUND((ROUND(AT748*CZ748,2)*1),6)</f>
        <v>0.84</v>
      </c>
      <c r="DC748">
        <f t="shared" ref="DC748:DC756" si="428">ROUND((ROUND(AT748*AG748,2)*1),6)</f>
        <v>0</v>
      </c>
      <c r="DD748" t="s">
        <v>3</v>
      </c>
      <c r="DE748" t="s">
        <v>3</v>
      </c>
      <c r="DF748">
        <f t="shared" ref="DF748:DF756" si="429">ROUND(ROUND(AE748*AI748,2)*CX748,2)</f>
        <v>2.0299999999999998</v>
      </c>
      <c r="DG748">
        <f t="shared" ref="DG748:DG768" si="430">ROUND(ROUND(AF748,2)*CX748,2)</f>
        <v>0</v>
      </c>
      <c r="DH748">
        <f t="shared" si="422"/>
        <v>0</v>
      </c>
      <c r="DI748">
        <f t="shared" si="395"/>
        <v>0</v>
      </c>
      <c r="DJ748">
        <f t="shared" ref="DJ748:DJ756" si="431">DF748</f>
        <v>2.0299999999999998</v>
      </c>
      <c r="DK748">
        <v>0</v>
      </c>
      <c r="DL748" t="s">
        <v>3</v>
      </c>
      <c r="DM748">
        <v>0</v>
      </c>
      <c r="DN748" t="s">
        <v>3</v>
      </c>
      <c r="DO748">
        <v>0</v>
      </c>
    </row>
    <row r="749" spans="1:119" x14ac:dyDescent="0.25">
      <c r="A749">
        <f>ROW(Source!A1350)</f>
        <v>1350</v>
      </c>
      <c r="B749">
        <v>55890823</v>
      </c>
      <c r="C749">
        <v>55891664</v>
      </c>
      <c r="D749">
        <v>55460424</v>
      </c>
      <c r="E749">
        <v>1</v>
      </c>
      <c r="F749">
        <v>1</v>
      </c>
      <c r="G749">
        <v>1081</v>
      </c>
      <c r="H749">
        <v>3</v>
      </c>
      <c r="I749" t="s">
        <v>1563</v>
      </c>
      <c r="J749" t="s">
        <v>1564</v>
      </c>
      <c r="K749" t="s">
        <v>1565</v>
      </c>
      <c r="L749">
        <v>1346</v>
      </c>
      <c r="N749">
        <v>1009</v>
      </c>
      <c r="O749" t="s">
        <v>222</v>
      </c>
      <c r="P749" t="s">
        <v>222</v>
      </c>
      <c r="Q749">
        <v>1</v>
      </c>
      <c r="W749">
        <v>0</v>
      </c>
      <c r="X749">
        <v>1309298634</v>
      </c>
      <c r="Y749">
        <f t="shared" si="423"/>
        <v>0.6</v>
      </c>
      <c r="AA749">
        <v>286.31</v>
      </c>
      <c r="AB749">
        <v>0</v>
      </c>
      <c r="AC749">
        <v>0</v>
      </c>
      <c r="AD749">
        <v>0</v>
      </c>
      <c r="AE749">
        <v>159.06</v>
      </c>
      <c r="AF749">
        <v>0</v>
      </c>
      <c r="AG749">
        <v>0</v>
      </c>
      <c r="AH749">
        <v>0</v>
      </c>
      <c r="AI749">
        <v>1.8</v>
      </c>
      <c r="AJ749">
        <v>1</v>
      </c>
      <c r="AK749">
        <v>1</v>
      </c>
      <c r="AL749">
        <v>1</v>
      </c>
      <c r="AM749">
        <v>2</v>
      </c>
      <c r="AN749">
        <v>0</v>
      </c>
      <c r="AO749">
        <v>1</v>
      </c>
      <c r="AP749">
        <v>1</v>
      </c>
      <c r="AQ749">
        <v>0</v>
      </c>
      <c r="AR749">
        <v>0</v>
      </c>
      <c r="AS749" t="s">
        <v>3</v>
      </c>
      <c r="AT749">
        <v>0.6</v>
      </c>
      <c r="AU749" t="s">
        <v>22</v>
      </c>
      <c r="AV749">
        <v>0</v>
      </c>
      <c r="AW749">
        <v>2</v>
      </c>
      <c r="AX749">
        <v>55891695</v>
      </c>
      <c r="AY749">
        <v>1</v>
      </c>
      <c r="AZ749">
        <v>0</v>
      </c>
      <c r="BA749">
        <v>875</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CV749">
        <v>0</v>
      </c>
      <c r="CW749">
        <v>0</v>
      </c>
      <c r="CX749">
        <f>ROUND(Y749*Source!I1350,9)</f>
        <v>0.06</v>
      </c>
      <c r="CY749">
        <f t="shared" si="424"/>
        <v>286.31</v>
      </c>
      <c r="CZ749">
        <f t="shared" si="425"/>
        <v>159.06</v>
      </c>
      <c r="DA749">
        <f t="shared" si="426"/>
        <v>1.8</v>
      </c>
      <c r="DB749">
        <f t="shared" si="427"/>
        <v>95.44</v>
      </c>
      <c r="DC749">
        <f t="shared" si="428"/>
        <v>0</v>
      </c>
      <c r="DD749" t="s">
        <v>3</v>
      </c>
      <c r="DE749" t="s">
        <v>3</v>
      </c>
      <c r="DF749">
        <f t="shared" si="429"/>
        <v>17.18</v>
      </c>
      <c r="DG749">
        <f t="shared" si="430"/>
        <v>0</v>
      </c>
      <c r="DH749">
        <f t="shared" si="422"/>
        <v>0</v>
      </c>
      <c r="DI749">
        <f t="shared" si="395"/>
        <v>0</v>
      </c>
      <c r="DJ749">
        <f t="shared" si="431"/>
        <v>17.18</v>
      </c>
      <c r="DK749">
        <v>0</v>
      </c>
      <c r="DL749" t="s">
        <v>3</v>
      </c>
      <c r="DM749">
        <v>0</v>
      </c>
      <c r="DN749" t="s">
        <v>3</v>
      </c>
      <c r="DO749">
        <v>0</v>
      </c>
    </row>
    <row r="750" spans="1:119" x14ac:dyDescent="0.25">
      <c r="A750">
        <f>ROW(Source!A1350)</f>
        <v>1350</v>
      </c>
      <c r="B750">
        <v>55890823</v>
      </c>
      <c r="C750">
        <v>55891664</v>
      </c>
      <c r="D750">
        <v>55461670</v>
      </c>
      <c r="E750">
        <v>1</v>
      </c>
      <c r="F750">
        <v>1</v>
      </c>
      <c r="G750">
        <v>1081</v>
      </c>
      <c r="H750">
        <v>3</v>
      </c>
      <c r="I750" t="s">
        <v>1795</v>
      </c>
      <c r="J750" t="s">
        <v>1796</v>
      </c>
      <c r="K750" t="s">
        <v>1797</v>
      </c>
      <c r="L750">
        <v>1346</v>
      </c>
      <c r="N750">
        <v>1009</v>
      </c>
      <c r="O750" t="s">
        <v>222</v>
      </c>
      <c r="P750" t="s">
        <v>222</v>
      </c>
      <c r="Q750">
        <v>1</v>
      </c>
      <c r="W750">
        <v>0</v>
      </c>
      <c r="X750">
        <v>1134135272</v>
      </c>
      <c r="Y750">
        <f t="shared" si="423"/>
        <v>0.15</v>
      </c>
      <c r="AA750">
        <v>246.69</v>
      </c>
      <c r="AB750">
        <v>0</v>
      </c>
      <c r="AC750">
        <v>0</v>
      </c>
      <c r="AD750">
        <v>0</v>
      </c>
      <c r="AE750">
        <v>23.12</v>
      </c>
      <c r="AF750">
        <v>0</v>
      </c>
      <c r="AG750">
        <v>0</v>
      </c>
      <c r="AH750">
        <v>0</v>
      </c>
      <c r="AI750">
        <v>10.67</v>
      </c>
      <c r="AJ750">
        <v>1</v>
      </c>
      <c r="AK750">
        <v>1</v>
      </c>
      <c r="AL750">
        <v>1</v>
      </c>
      <c r="AM750">
        <v>2</v>
      </c>
      <c r="AN750">
        <v>0</v>
      </c>
      <c r="AO750">
        <v>1</v>
      </c>
      <c r="AP750">
        <v>1</v>
      </c>
      <c r="AQ750">
        <v>0</v>
      </c>
      <c r="AR750">
        <v>0</v>
      </c>
      <c r="AS750" t="s">
        <v>3</v>
      </c>
      <c r="AT750">
        <v>0.15</v>
      </c>
      <c r="AU750" t="s">
        <v>22</v>
      </c>
      <c r="AV750">
        <v>0</v>
      </c>
      <c r="AW750">
        <v>2</v>
      </c>
      <c r="AX750">
        <v>55891696</v>
      </c>
      <c r="AY750">
        <v>1</v>
      </c>
      <c r="AZ750">
        <v>0</v>
      </c>
      <c r="BA750">
        <v>876</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CV750">
        <v>0</v>
      </c>
      <c r="CW750">
        <v>0</v>
      </c>
      <c r="CX750">
        <f>ROUND(Y750*Source!I1350,9)</f>
        <v>1.4999999999999999E-2</v>
      </c>
      <c r="CY750">
        <f t="shared" si="424"/>
        <v>246.69</v>
      </c>
      <c r="CZ750">
        <f t="shared" si="425"/>
        <v>23.12</v>
      </c>
      <c r="DA750">
        <f t="shared" si="426"/>
        <v>10.67</v>
      </c>
      <c r="DB750">
        <f t="shared" si="427"/>
        <v>3.47</v>
      </c>
      <c r="DC750">
        <f t="shared" si="428"/>
        <v>0</v>
      </c>
      <c r="DD750" t="s">
        <v>3</v>
      </c>
      <c r="DE750" t="s">
        <v>3</v>
      </c>
      <c r="DF750">
        <f t="shared" si="429"/>
        <v>3.7</v>
      </c>
      <c r="DG750">
        <f t="shared" si="430"/>
        <v>0</v>
      </c>
      <c r="DH750">
        <f t="shared" si="422"/>
        <v>0</v>
      </c>
      <c r="DI750">
        <f t="shared" si="395"/>
        <v>0</v>
      </c>
      <c r="DJ750">
        <f t="shared" si="431"/>
        <v>3.7</v>
      </c>
      <c r="DK750">
        <v>0</v>
      </c>
      <c r="DL750" t="s">
        <v>3</v>
      </c>
      <c r="DM750">
        <v>0</v>
      </c>
      <c r="DN750" t="s">
        <v>3</v>
      </c>
      <c r="DO750">
        <v>0</v>
      </c>
    </row>
    <row r="751" spans="1:119" x14ac:dyDescent="0.25">
      <c r="A751">
        <f>ROW(Source!A1350)</f>
        <v>1350</v>
      </c>
      <c r="B751">
        <v>55890823</v>
      </c>
      <c r="C751">
        <v>55891664</v>
      </c>
      <c r="D751">
        <v>55459191</v>
      </c>
      <c r="E751">
        <v>1</v>
      </c>
      <c r="F751">
        <v>1</v>
      </c>
      <c r="G751">
        <v>1081</v>
      </c>
      <c r="H751">
        <v>3</v>
      </c>
      <c r="I751" t="s">
        <v>1515</v>
      </c>
      <c r="J751" t="s">
        <v>1517</v>
      </c>
      <c r="K751" t="s">
        <v>1516</v>
      </c>
      <c r="L751">
        <v>1348</v>
      </c>
      <c r="N751">
        <v>1009</v>
      </c>
      <c r="O751" t="s">
        <v>1092</v>
      </c>
      <c r="P751" t="s">
        <v>1092</v>
      </c>
      <c r="Q751">
        <v>1000</v>
      </c>
      <c r="W751">
        <v>0</v>
      </c>
      <c r="X751">
        <v>1706974629</v>
      </c>
      <c r="Y751">
        <f t="shared" si="423"/>
        <v>5.5399999999999998E-3</v>
      </c>
      <c r="AA751">
        <v>133571.17000000001</v>
      </c>
      <c r="AB751">
        <v>0</v>
      </c>
      <c r="AC751">
        <v>0</v>
      </c>
      <c r="AD751">
        <v>0</v>
      </c>
      <c r="AE751">
        <v>22524.65</v>
      </c>
      <c r="AF751">
        <v>0</v>
      </c>
      <c r="AG751">
        <v>0</v>
      </c>
      <c r="AH751">
        <v>0</v>
      </c>
      <c r="AI751">
        <v>5.93</v>
      </c>
      <c r="AJ751">
        <v>1</v>
      </c>
      <c r="AK751">
        <v>1</v>
      </c>
      <c r="AL751">
        <v>1</v>
      </c>
      <c r="AM751">
        <v>0</v>
      </c>
      <c r="AN751">
        <v>0</v>
      </c>
      <c r="AO751">
        <v>0</v>
      </c>
      <c r="AP751">
        <v>1</v>
      </c>
      <c r="AQ751">
        <v>0</v>
      </c>
      <c r="AR751">
        <v>0</v>
      </c>
      <c r="AS751" t="s">
        <v>3</v>
      </c>
      <c r="AT751">
        <v>5.5399999999999998E-3</v>
      </c>
      <c r="AU751" t="s">
        <v>22</v>
      </c>
      <c r="AV751">
        <v>0</v>
      </c>
      <c r="AW751">
        <v>1</v>
      </c>
      <c r="AX751">
        <v>-1</v>
      </c>
      <c r="AY751">
        <v>0</v>
      </c>
      <c r="AZ751">
        <v>0</v>
      </c>
      <c r="BA751" t="s">
        <v>3</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CV751">
        <v>0</v>
      </c>
      <c r="CW751">
        <v>0</v>
      </c>
      <c r="CX751">
        <f>ROUND(Y751*Source!I1350,9)</f>
        <v>5.5400000000000002E-4</v>
      </c>
      <c r="CY751">
        <f t="shared" si="424"/>
        <v>133571.17000000001</v>
      </c>
      <c r="CZ751">
        <f t="shared" si="425"/>
        <v>22524.65</v>
      </c>
      <c r="DA751">
        <f t="shared" si="426"/>
        <v>5.93</v>
      </c>
      <c r="DB751">
        <f t="shared" si="427"/>
        <v>124.79</v>
      </c>
      <c r="DC751">
        <f t="shared" si="428"/>
        <v>0</v>
      </c>
      <c r="DD751" t="s">
        <v>3</v>
      </c>
      <c r="DE751" t="s">
        <v>3</v>
      </c>
      <c r="DF751">
        <f t="shared" si="429"/>
        <v>74</v>
      </c>
      <c r="DG751">
        <f t="shared" si="430"/>
        <v>0</v>
      </c>
      <c r="DH751">
        <f t="shared" si="422"/>
        <v>0</v>
      </c>
      <c r="DI751">
        <f t="shared" si="395"/>
        <v>0</v>
      </c>
      <c r="DJ751">
        <f t="shared" si="431"/>
        <v>74</v>
      </c>
      <c r="DK751">
        <v>0</v>
      </c>
      <c r="DL751" t="s">
        <v>3</v>
      </c>
      <c r="DM751">
        <v>0</v>
      </c>
      <c r="DN751" t="s">
        <v>3</v>
      </c>
      <c r="DO751">
        <v>0</v>
      </c>
    </row>
    <row r="752" spans="1:119" x14ac:dyDescent="0.25">
      <c r="A752">
        <f>ROW(Source!A1350)</f>
        <v>1350</v>
      </c>
      <c r="B752">
        <v>55890823</v>
      </c>
      <c r="C752">
        <v>55891664</v>
      </c>
      <c r="D752">
        <v>55465938</v>
      </c>
      <c r="E752">
        <v>1</v>
      </c>
      <c r="F752">
        <v>1</v>
      </c>
      <c r="G752">
        <v>1081</v>
      </c>
      <c r="H752">
        <v>3</v>
      </c>
      <c r="I752" t="s">
        <v>1798</v>
      </c>
      <c r="J752" t="s">
        <v>1799</v>
      </c>
      <c r="K752" t="s">
        <v>1800</v>
      </c>
      <c r="L752">
        <v>1348</v>
      </c>
      <c r="N752">
        <v>1009</v>
      </c>
      <c r="O752" t="s">
        <v>1092</v>
      </c>
      <c r="P752" t="s">
        <v>1092</v>
      </c>
      <c r="Q752">
        <v>1000</v>
      </c>
      <c r="W752">
        <v>0</v>
      </c>
      <c r="X752">
        <v>1639681883</v>
      </c>
      <c r="Y752">
        <f t="shared" si="423"/>
        <v>2.9999999999999997E-4</v>
      </c>
      <c r="AA752">
        <v>273265.7</v>
      </c>
      <c r="AB752">
        <v>0</v>
      </c>
      <c r="AC752">
        <v>0</v>
      </c>
      <c r="AD752">
        <v>0</v>
      </c>
      <c r="AE752">
        <v>40009.620000000003</v>
      </c>
      <c r="AF752">
        <v>0</v>
      </c>
      <c r="AG752">
        <v>0</v>
      </c>
      <c r="AH752">
        <v>0</v>
      </c>
      <c r="AI752">
        <v>6.83</v>
      </c>
      <c r="AJ752">
        <v>1</v>
      </c>
      <c r="AK752">
        <v>1</v>
      </c>
      <c r="AL752">
        <v>1</v>
      </c>
      <c r="AM752">
        <v>2</v>
      </c>
      <c r="AN752">
        <v>0</v>
      </c>
      <c r="AO752">
        <v>1</v>
      </c>
      <c r="AP752">
        <v>1</v>
      </c>
      <c r="AQ752">
        <v>0</v>
      </c>
      <c r="AR752">
        <v>0</v>
      </c>
      <c r="AS752" t="s">
        <v>3</v>
      </c>
      <c r="AT752">
        <v>2.9999999999999997E-4</v>
      </c>
      <c r="AU752" t="s">
        <v>22</v>
      </c>
      <c r="AV752">
        <v>0</v>
      </c>
      <c r="AW752">
        <v>2</v>
      </c>
      <c r="AX752">
        <v>55891697</v>
      </c>
      <c r="AY752">
        <v>1</v>
      </c>
      <c r="AZ752">
        <v>0</v>
      </c>
      <c r="BA752">
        <v>877</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CV752">
        <v>0</v>
      </c>
      <c r="CW752">
        <v>0</v>
      </c>
      <c r="CX752">
        <f>ROUND(Y752*Source!I1350,9)</f>
        <v>3.0000000000000001E-5</v>
      </c>
      <c r="CY752">
        <f t="shared" si="424"/>
        <v>273265.7</v>
      </c>
      <c r="CZ752">
        <f t="shared" si="425"/>
        <v>40009.620000000003</v>
      </c>
      <c r="DA752">
        <f t="shared" si="426"/>
        <v>6.83</v>
      </c>
      <c r="DB752">
        <f t="shared" si="427"/>
        <v>12</v>
      </c>
      <c r="DC752">
        <f t="shared" si="428"/>
        <v>0</v>
      </c>
      <c r="DD752" t="s">
        <v>3</v>
      </c>
      <c r="DE752" t="s">
        <v>3</v>
      </c>
      <c r="DF752">
        <f t="shared" si="429"/>
        <v>8.1999999999999993</v>
      </c>
      <c r="DG752">
        <f t="shared" si="430"/>
        <v>0</v>
      </c>
      <c r="DH752">
        <f t="shared" si="422"/>
        <v>0</v>
      </c>
      <c r="DI752">
        <f t="shared" si="395"/>
        <v>0</v>
      </c>
      <c r="DJ752">
        <f t="shared" si="431"/>
        <v>8.1999999999999993</v>
      </c>
      <c r="DK752">
        <v>0</v>
      </c>
      <c r="DL752" t="s">
        <v>3</v>
      </c>
      <c r="DM752">
        <v>0</v>
      </c>
      <c r="DN752" t="s">
        <v>3</v>
      </c>
      <c r="DO752">
        <v>0</v>
      </c>
    </row>
    <row r="753" spans="1:119" x14ac:dyDescent="0.25">
      <c r="A753">
        <f>ROW(Source!A1350)</f>
        <v>1350</v>
      </c>
      <c r="B753">
        <v>55890823</v>
      </c>
      <c r="C753">
        <v>55891664</v>
      </c>
      <c r="D753">
        <v>55466338</v>
      </c>
      <c r="E753">
        <v>1</v>
      </c>
      <c r="F753">
        <v>1</v>
      </c>
      <c r="G753">
        <v>1081</v>
      </c>
      <c r="H753">
        <v>3</v>
      </c>
      <c r="I753" t="s">
        <v>1675</v>
      </c>
      <c r="J753" t="s">
        <v>1676</v>
      </c>
      <c r="K753" t="s">
        <v>1677</v>
      </c>
      <c r="L753">
        <v>1349</v>
      </c>
      <c r="N753">
        <v>1009</v>
      </c>
      <c r="O753" t="s">
        <v>1678</v>
      </c>
      <c r="P753" t="s">
        <v>1678</v>
      </c>
      <c r="Q753">
        <v>1E-3</v>
      </c>
      <c r="W753">
        <v>0</v>
      </c>
      <c r="X753">
        <v>-667754050</v>
      </c>
      <c r="Y753">
        <f t="shared" si="423"/>
        <v>30</v>
      </c>
      <c r="AA753">
        <v>0.44</v>
      </c>
      <c r="AB753">
        <v>0</v>
      </c>
      <c r="AC753">
        <v>0</v>
      </c>
      <c r="AD753">
        <v>0</v>
      </c>
      <c r="AE753">
        <v>7.0000000000000007E-2</v>
      </c>
      <c r="AF753">
        <v>0</v>
      </c>
      <c r="AG753">
        <v>0</v>
      </c>
      <c r="AH753">
        <v>0</v>
      </c>
      <c r="AI753">
        <v>6.29</v>
      </c>
      <c r="AJ753">
        <v>1</v>
      </c>
      <c r="AK753">
        <v>1</v>
      </c>
      <c r="AL753">
        <v>1</v>
      </c>
      <c r="AM753">
        <v>2</v>
      </c>
      <c r="AN753">
        <v>0</v>
      </c>
      <c r="AO753">
        <v>1</v>
      </c>
      <c r="AP753">
        <v>1</v>
      </c>
      <c r="AQ753">
        <v>0</v>
      </c>
      <c r="AR753">
        <v>0</v>
      </c>
      <c r="AS753" t="s">
        <v>3</v>
      </c>
      <c r="AT753">
        <v>30</v>
      </c>
      <c r="AU753" t="s">
        <v>22</v>
      </c>
      <c r="AV753">
        <v>0</v>
      </c>
      <c r="AW753">
        <v>2</v>
      </c>
      <c r="AX753">
        <v>55891698</v>
      </c>
      <c r="AY753">
        <v>1</v>
      </c>
      <c r="AZ753">
        <v>0</v>
      </c>
      <c r="BA753">
        <v>878</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CV753">
        <v>0</v>
      </c>
      <c r="CW753">
        <v>0</v>
      </c>
      <c r="CX753">
        <f>ROUND(Y753*Source!I1350,9)</f>
        <v>3</v>
      </c>
      <c r="CY753">
        <f t="shared" si="424"/>
        <v>0.44</v>
      </c>
      <c r="CZ753">
        <f t="shared" si="425"/>
        <v>7.0000000000000007E-2</v>
      </c>
      <c r="DA753">
        <f t="shared" si="426"/>
        <v>6.29</v>
      </c>
      <c r="DB753">
        <f t="shared" si="427"/>
        <v>2.1</v>
      </c>
      <c r="DC753">
        <f t="shared" si="428"/>
        <v>0</v>
      </c>
      <c r="DD753" t="s">
        <v>3</v>
      </c>
      <c r="DE753" t="s">
        <v>3</v>
      </c>
      <c r="DF753">
        <f t="shared" si="429"/>
        <v>1.32</v>
      </c>
      <c r="DG753">
        <f t="shared" si="430"/>
        <v>0</v>
      </c>
      <c r="DH753">
        <f t="shared" si="422"/>
        <v>0</v>
      </c>
      <c r="DI753">
        <f t="shared" si="395"/>
        <v>0</v>
      </c>
      <c r="DJ753">
        <f t="shared" si="431"/>
        <v>1.32</v>
      </c>
      <c r="DK753">
        <v>0</v>
      </c>
      <c r="DL753" t="s">
        <v>3</v>
      </c>
      <c r="DM753">
        <v>0</v>
      </c>
      <c r="DN753" t="s">
        <v>3</v>
      </c>
      <c r="DO753">
        <v>0</v>
      </c>
    </row>
    <row r="754" spans="1:119" x14ac:dyDescent="0.25">
      <c r="A754">
        <f>ROW(Source!A1350)</f>
        <v>1350</v>
      </c>
      <c r="B754">
        <v>55890823</v>
      </c>
      <c r="C754">
        <v>55891664</v>
      </c>
      <c r="D754">
        <v>55482203</v>
      </c>
      <c r="E754">
        <v>1</v>
      </c>
      <c r="F754">
        <v>1</v>
      </c>
      <c r="G754">
        <v>1081</v>
      </c>
      <c r="H754">
        <v>3</v>
      </c>
      <c r="I754" t="s">
        <v>1404</v>
      </c>
      <c r="J754" t="s">
        <v>1406</v>
      </c>
      <c r="K754" t="s">
        <v>1405</v>
      </c>
      <c r="L754">
        <v>1356</v>
      </c>
      <c r="N754">
        <v>1010</v>
      </c>
      <c r="O754" t="s">
        <v>1355</v>
      </c>
      <c r="P754" t="s">
        <v>1355</v>
      </c>
      <c r="Q754">
        <v>1000</v>
      </c>
      <c r="W754">
        <v>0</v>
      </c>
      <c r="X754">
        <v>474149623</v>
      </c>
      <c r="Y754">
        <f t="shared" si="423"/>
        <v>0.10199999999999999</v>
      </c>
      <c r="AA754">
        <v>1527.69</v>
      </c>
      <c r="AB754">
        <v>0</v>
      </c>
      <c r="AC754">
        <v>0</v>
      </c>
      <c r="AD754">
        <v>0</v>
      </c>
      <c r="AE754">
        <v>226.66</v>
      </c>
      <c r="AF754">
        <v>0</v>
      </c>
      <c r="AG754">
        <v>0</v>
      </c>
      <c r="AH754">
        <v>0</v>
      </c>
      <c r="AI754">
        <v>6.74</v>
      </c>
      <c r="AJ754">
        <v>1</v>
      </c>
      <c r="AK754">
        <v>1</v>
      </c>
      <c r="AL754">
        <v>1</v>
      </c>
      <c r="AM754">
        <v>2</v>
      </c>
      <c r="AN754">
        <v>0</v>
      </c>
      <c r="AO754">
        <v>1</v>
      </c>
      <c r="AP754">
        <v>1</v>
      </c>
      <c r="AQ754">
        <v>0</v>
      </c>
      <c r="AR754">
        <v>0</v>
      </c>
      <c r="AS754" t="s">
        <v>3</v>
      </c>
      <c r="AT754">
        <v>0.10199999999999999</v>
      </c>
      <c r="AU754" t="s">
        <v>22</v>
      </c>
      <c r="AV754">
        <v>0</v>
      </c>
      <c r="AW754">
        <v>2</v>
      </c>
      <c r="AX754">
        <v>55891699</v>
      </c>
      <c r="AY754">
        <v>1</v>
      </c>
      <c r="AZ754">
        <v>0</v>
      </c>
      <c r="BA754">
        <v>879</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CV754">
        <v>0</v>
      </c>
      <c r="CW754">
        <v>0</v>
      </c>
      <c r="CX754">
        <f>ROUND(Y754*Source!I1350,9)</f>
        <v>1.0200000000000001E-2</v>
      </c>
      <c r="CY754">
        <f t="shared" si="424"/>
        <v>1527.69</v>
      </c>
      <c r="CZ754">
        <f t="shared" si="425"/>
        <v>226.66</v>
      </c>
      <c r="DA754">
        <f t="shared" si="426"/>
        <v>6.74</v>
      </c>
      <c r="DB754">
        <f t="shared" si="427"/>
        <v>23.12</v>
      </c>
      <c r="DC754">
        <f t="shared" si="428"/>
        <v>0</v>
      </c>
      <c r="DD754" t="s">
        <v>3</v>
      </c>
      <c r="DE754" t="s">
        <v>3</v>
      </c>
      <c r="DF754">
        <f t="shared" si="429"/>
        <v>15.58</v>
      </c>
      <c r="DG754">
        <f t="shared" si="430"/>
        <v>0</v>
      </c>
      <c r="DH754">
        <f t="shared" si="422"/>
        <v>0</v>
      </c>
      <c r="DI754">
        <f t="shared" si="395"/>
        <v>0</v>
      </c>
      <c r="DJ754">
        <f t="shared" si="431"/>
        <v>15.58</v>
      </c>
      <c r="DK754">
        <v>0</v>
      </c>
      <c r="DL754" t="s">
        <v>3</v>
      </c>
      <c r="DM754">
        <v>0</v>
      </c>
      <c r="DN754" t="s">
        <v>3</v>
      </c>
      <c r="DO754">
        <v>0</v>
      </c>
    </row>
    <row r="755" spans="1:119" x14ac:dyDescent="0.25">
      <c r="A755">
        <f>ROW(Source!A1350)</f>
        <v>1350</v>
      </c>
      <c r="B755">
        <v>55890823</v>
      </c>
      <c r="C755">
        <v>55891664</v>
      </c>
      <c r="D755">
        <v>55481832</v>
      </c>
      <c r="E755">
        <v>1</v>
      </c>
      <c r="F755">
        <v>1</v>
      </c>
      <c r="G755">
        <v>1081</v>
      </c>
      <c r="H755">
        <v>3</v>
      </c>
      <c r="I755" t="s">
        <v>1014</v>
      </c>
      <c r="J755" t="s">
        <v>1016</v>
      </c>
      <c r="K755" t="s">
        <v>1015</v>
      </c>
      <c r="L755">
        <v>1354</v>
      </c>
      <c r="N755">
        <v>1010</v>
      </c>
      <c r="O755" t="s">
        <v>266</v>
      </c>
      <c r="P755" t="s">
        <v>266</v>
      </c>
      <c r="Q755">
        <v>1</v>
      </c>
      <c r="W755">
        <v>0</v>
      </c>
      <c r="X755">
        <v>-46166609</v>
      </c>
      <c r="Y755">
        <f t="shared" si="423"/>
        <v>102</v>
      </c>
      <c r="AA755">
        <v>52.37</v>
      </c>
      <c r="AB755">
        <v>0</v>
      </c>
      <c r="AC755">
        <v>0</v>
      </c>
      <c r="AD755">
        <v>0</v>
      </c>
      <c r="AE755">
        <v>6.68</v>
      </c>
      <c r="AF755">
        <v>0</v>
      </c>
      <c r="AG755">
        <v>0</v>
      </c>
      <c r="AH755">
        <v>0</v>
      </c>
      <c r="AI755">
        <v>7.84</v>
      </c>
      <c r="AJ755">
        <v>1</v>
      </c>
      <c r="AK755">
        <v>1</v>
      </c>
      <c r="AL755">
        <v>1</v>
      </c>
      <c r="AM755">
        <v>0</v>
      </c>
      <c r="AN755">
        <v>0</v>
      </c>
      <c r="AO755">
        <v>0</v>
      </c>
      <c r="AP755">
        <v>1</v>
      </c>
      <c r="AQ755">
        <v>0</v>
      </c>
      <c r="AR755">
        <v>0</v>
      </c>
      <c r="AS755" t="s">
        <v>3</v>
      </c>
      <c r="AT755">
        <v>102</v>
      </c>
      <c r="AU755" t="s">
        <v>22</v>
      </c>
      <c r="AV755">
        <v>0</v>
      </c>
      <c r="AW755">
        <v>1</v>
      </c>
      <c r="AX755">
        <v>-1</v>
      </c>
      <c r="AY755">
        <v>0</v>
      </c>
      <c r="AZ755">
        <v>0</v>
      </c>
      <c r="BA755" t="s">
        <v>3</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CV755">
        <v>0</v>
      </c>
      <c r="CW755">
        <v>0</v>
      </c>
      <c r="CX755">
        <f>ROUND(Y755*Source!I1350,9)</f>
        <v>10.199999999999999</v>
      </c>
      <c r="CY755">
        <f t="shared" si="424"/>
        <v>52.37</v>
      </c>
      <c r="CZ755">
        <f t="shared" si="425"/>
        <v>6.68</v>
      </c>
      <c r="DA755">
        <f t="shared" si="426"/>
        <v>7.84</v>
      </c>
      <c r="DB755">
        <f t="shared" si="427"/>
        <v>681.36</v>
      </c>
      <c r="DC755">
        <f t="shared" si="428"/>
        <v>0</v>
      </c>
      <c r="DD755" t="s">
        <v>3</v>
      </c>
      <c r="DE755" t="s">
        <v>3</v>
      </c>
      <c r="DF755">
        <f t="shared" si="429"/>
        <v>534.16999999999996</v>
      </c>
      <c r="DG755">
        <f t="shared" si="430"/>
        <v>0</v>
      </c>
      <c r="DH755">
        <f t="shared" si="422"/>
        <v>0</v>
      </c>
      <c r="DI755">
        <f t="shared" si="395"/>
        <v>0</v>
      </c>
      <c r="DJ755">
        <f t="shared" si="431"/>
        <v>534.16999999999996</v>
      </c>
      <c r="DK755">
        <v>0</v>
      </c>
      <c r="DL755" t="s">
        <v>3</v>
      </c>
      <c r="DM755">
        <v>0</v>
      </c>
      <c r="DN755" t="s">
        <v>3</v>
      </c>
      <c r="DO755">
        <v>0</v>
      </c>
    </row>
    <row r="756" spans="1:119" x14ac:dyDescent="0.25">
      <c r="A756">
        <f>ROW(Source!A1350)</f>
        <v>1350</v>
      </c>
      <c r="B756">
        <v>55890823</v>
      </c>
      <c r="C756">
        <v>55891664</v>
      </c>
      <c r="D756">
        <v>55481864</v>
      </c>
      <c r="E756">
        <v>1</v>
      </c>
      <c r="F756">
        <v>1</v>
      </c>
      <c r="G756">
        <v>1081</v>
      </c>
      <c r="H756">
        <v>3</v>
      </c>
      <c r="I756" t="s">
        <v>1669</v>
      </c>
      <c r="J756" t="s">
        <v>1670</v>
      </c>
      <c r="K756" t="s">
        <v>1671</v>
      </c>
      <c r="L756">
        <v>1301</v>
      </c>
      <c r="N756">
        <v>1003</v>
      </c>
      <c r="O756" t="s">
        <v>769</v>
      </c>
      <c r="P756" t="s">
        <v>769</v>
      </c>
      <c r="Q756">
        <v>1</v>
      </c>
      <c r="W756">
        <v>0</v>
      </c>
      <c r="X756">
        <v>-877267416</v>
      </c>
      <c r="Y756">
        <f t="shared" si="423"/>
        <v>15</v>
      </c>
      <c r="AA756">
        <v>4.95</v>
      </c>
      <c r="AB756">
        <v>0</v>
      </c>
      <c r="AC756">
        <v>0</v>
      </c>
      <c r="AD756">
        <v>0</v>
      </c>
      <c r="AE756">
        <v>0.7</v>
      </c>
      <c r="AF756">
        <v>0</v>
      </c>
      <c r="AG756">
        <v>0</v>
      </c>
      <c r="AH756">
        <v>0</v>
      </c>
      <c r="AI756">
        <v>7.07</v>
      </c>
      <c r="AJ756">
        <v>1</v>
      </c>
      <c r="AK756">
        <v>1</v>
      </c>
      <c r="AL756">
        <v>1</v>
      </c>
      <c r="AM756">
        <v>2</v>
      </c>
      <c r="AN756">
        <v>0</v>
      </c>
      <c r="AO756">
        <v>1</v>
      </c>
      <c r="AP756">
        <v>1</v>
      </c>
      <c r="AQ756">
        <v>0</v>
      </c>
      <c r="AR756">
        <v>0</v>
      </c>
      <c r="AS756" t="s">
        <v>3</v>
      </c>
      <c r="AT756">
        <v>15</v>
      </c>
      <c r="AU756" t="s">
        <v>22</v>
      </c>
      <c r="AV756">
        <v>0</v>
      </c>
      <c r="AW756">
        <v>2</v>
      </c>
      <c r="AX756">
        <v>55891700</v>
      </c>
      <c r="AY756">
        <v>1</v>
      </c>
      <c r="AZ756">
        <v>0</v>
      </c>
      <c r="BA756">
        <v>880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CV756">
        <v>0</v>
      </c>
      <c r="CW756">
        <v>0</v>
      </c>
      <c r="CX756">
        <f>ROUND(Y756*Source!I1350,9)</f>
        <v>1.5</v>
      </c>
      <c r="CY756">
        <f t="shared" si="424"/>
        <v>4.95</v>
      </c>
      <c r="CZ756">
        <f t="shared" si="425"/>
        <v>0.7</v>
      </c>
      <c r="DA756">
        <f t="shared" si="426"/>
        <v>7.07</v>
      </c>
      <c r="DB756">
        <f t="shared" si="427"/>
        <v>10.5</v>
      </c>
      <c r="DC756">
        <f t="shared" si="428"/>
        <v>0</v>
      </c>
      <c r="DD756" t="s">
        <v>3</v>
      </c>
      <c r="DE756" t="s">
        <v>3</v>
      </c>
      <c r="DF756">
        <f t="shared" si="429"/>
        <v>7.43</v>
      </c>
      <c r="DG756">
        <f t="shared" si="430"/>
        <v>0</v>
      </c>
      <c r="DH756">
        <f t="shared" si="422"/>
        <v>0</v>
      </c>
      <c r="DI756">
        <f t="shared" si="395"/>
        <v>0</v>
      </c>
      <c r="DJ756">
        <f t="shared" si="431"/>
        <v>7.43</v>
      </c>
      <c r="DK756">
        <v>0</v>
      </c>
      <c r="DL756" t="s">
        <v>3</v>
      </c>
      <c r="DM756">
        <v>0</v>
      </c>
      <c r="DN756" t="s">
        <v>3</v>
      </c>
      <c r="DO756">
        <v>0</v>
      </c>
    </row>
    <row r="757" spans="1:119" x14ac:dyDescent="0.25">
      <c r="A757">
        <f>ROW(Source!A1390)</f>
        <v>1390</v>
      </c>
      <c r="B757">
        <v>54971259</v>
      </c>
      <c r="C757">
        <v>55891974</v>
      </c>
      <c r="D757">
        <v>55424304</v>
      </c>
      <c r="E757">
        <v>1081</v>
      </c>
      <c r="F757">
        <v>1</v>
      </c>
      <c r="G757">
        <v>1081</v>
      </c>
      <c r="H757">
        <v>1</v>
      </c>
      <c r="I757" t="s">
        <v>1552</v>
      </c>
      <c r="J757" t="s">
        <v>3</v>
      </c>
      <c r="K757" t="s">
        <v>1553</v>
      </c>
      <c r="L757">
        <v>1191</v>
      </c>
      <c r="N757">
        <v>1013</v>
      </c>
      <c r="O757" t="s">
        <v>1554</v>
      </c>
      <c r="P757" t="s">
        <v>1554</v>
      </c>
      <c r="Q757">
        <v>1</v>
      </c>
      <c r="W757">
        <v>0</v>
      </c>
      <c r="X757">
        <v>476480486</v>
      </c>
      <c r="Y757">
        <f>(AT757*1.2)</f>
        <v>18.54</v>
      </c>
      <c r="AA757">
        <v>0</v>
      </c>
      <c r="AB757">
        <v>0</v>
      </c>
      <c r="AC757">
        <v>0</v>
      </c>
      <c r="AD757">
        <v>0</v>
      </c>
      <c r="AE757">
        <v>0</v>
      </c>
      <c r="AF757">
        <v>0</v>
      </c>
      <c r="AG757">
        <v>0</v>
      </c>
      <c r="AH757">
        <v>0</v>
      </c>
      <c r="AI757">
        <v>1</v>
      </c>
      <c r="AJ757">
        <v>1</v>
      </c>
      <c r="AK757">
        <v>1</v>
      </c>
      <c r="AL757">
        <v>1</v>
      </c>
      <c r="AM757">
        <v>-2</v>
      </c>
      <c r="AN757">
        <v>0</v>
      </c>
      <c r="AO757">
        <v>1</v>
      </c>
      <c r="AP757">
        <v>1</v>
      </c>
      <c r="AQ757">
        <v>0</v>
      </c>
      <c r="AR757">
        <v>0</v>
      </c>
      <c r="AS757" t="s">
        <v>3</v>
      </c>
      <c r="AT757">
        <v>15.45</v>
      </c>
      <c r="AU757" t="s">
        <v>42</v>
      </c>
      <c r="AV757">
        <v>1</v>
      </c>
      <c r="AW757">
        <v>2</v>
      </c>
      <c r="AX757">
        <v>55891986</v>
      </c>
      <c r="AY757">
        <v>1</v>
      </c>
      <c r="AZ757">
        <v>0</v>
      </c>
      <c r="BA757">
        <v>883</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CU757">
        <f>ROUND(AT757*Source!I1390*AH757*AL757,2)</f>
        <v>0</v>
      </c>
      <c r="CV757">
        <f>ROUND(Y757*Source!I1390,9)</f>
        <v>26.141400000000001</v>
      </c>
      <c r="CW757">
        <v>0</v>
      </c>
      <c r="CX757">
        <f>ROUND(Y757*Source!I1390,9)</f>
        <v>26.141400000000001</v>
      </c>
      <c r="CY757">
        <f>AD757</f>
        <v>0</v>
      </c>
      <c r="CZ757">
        <f>AH757</f>
        <v>0</v>
      </c>
      <c r="DA757">
        <f>AL757</f>
        <v>1</v>
      </c>
      <c r="DB757">
        <f>ROUND((ROUND(AT757*CZ757,2)*1.2),6)</f>
        <v>0</v>
      </c>
      <c r="DC757">
        <f>ROUND((ROUND(AT757*AG757,2)*1.2),6)</f>
        <v>0</v>
      </c>
      <c r="DD757" t="s">
        <v>3</v>
      </c>
      <c r="DE757" t="s">
        <v>3</v>
      </c>
      <c r="DF757">
        <f t="shared" ref="DF757:DF769" si="432">ROUND(ROUND(AE757,2)*CX757,2)</f>
        <v>0</v>
      </c>
      <c r="DG757">
        <f t="shared" si="430"/>
        <v>0</v>
      </c>
      <c r="DH757">
        <f t="shared" si="422"/>
        <v>0</v>
      </c>
      <c r="DI757">
        <f t="shared" si="395"/>
        <v>0</v>
      </c>
      <c r="DJ757">
        <f>DI757</f>
        <v>0</v>
      </c>
      <c r="DK757">
        <v>0</v>
      </c>
      <c r="DL757" t="s">
        <v>3</v>
      </c>
      <c r="DM757">
        <v>0</v>
      </c>
      <c r="DN757" t="s">
        <v>3</v>
      </c>
      <c r="DO757">
        <v>0</v>
      </c>
    </row>
    <row r="758" spans="1:119" x14ac:dyDescent="0.25">
      <c r="A758">
        <f>ROW(Source!A1390)</f>
        <v>1390</v>
      </c>
      <c r="B758">
        <v>54971259</v>
      </c>
      <c r="C758">
        <v>55891974</v>
      </c>
      <c r="D758">
        <v>55490209</v>
      </c>
      <c r="E758">
        <v>1</v>
      </c>
      <c r="F758">
        <v>1</v>
      </c>
      <c r="G758">
        <v>1081</v>
      </c>
      <c r="H758">
        <v>2</v>
      </c>
      <c r="I758" t="s">
        <v>1555</v>
      </c>
      <c r="J758" t="s">
        <v>1556</v>
      </c>
      <c r="K758" t="s">
        <v>1557</v>
      </c>
      <c r="L758">
        <v>1368</v>
      </c>
      <c r="N758">
        <v>1011</v>
      </c>
      <c r="O758" t="s">
        <v>1558</v>
      </c>
      <c r="P758" t="s">
        <v>1558</v>
      </c>
      <c r="Q758">
        <v>1</v>
      </c>
      <c r="W758">
        <v>0</v>
      </c>
      <c r="X758">
        <v>874612079</v>
      </c>
      <c r="Y758">
        <f>(AT758*1.2)</f>
        <v>1.2E-2</v>
      </c>
      <c r="AA758">
        <v>0</v>
      </c>
      <c r="AB758">
        <v>87.01</v>
      </c>
      <c r="AC758">
        <v>13.21</v>
      </c>
      <c r="AD758">
        <v>0</v>
      </c>
      <c r="AE758">
        <v>0</v>
      </c>
      <c r="AF758">
        <v>83.1</v>
      </c>
      <c r="AG758">
        <v>12.62</v>
      </c>
      <c r="AH758">
        <v>0</v>
      </c>
      <c r="AI758">
        <v>1</v>
      </c>
      <c r="AJ758">
        <v>1</v>
      </c>
      <c r="AK758">
        <v>1</v>
      </c>
      <c r="AL758">
        <v>1</v>
      </c>
      <c r="AM758">
        <v>-2</v>
      </c>
      <c r="AN758">
        <v>0</v>
      </c>
      <c r="AO758">
        <v>1</v>
      </c>
      <c r="AP758">
        <v>1</v>
      </c>
      <c r="AQ758">
        <v>0</v>
      </c>
      <c r="AR758">
        <v>0</v>
      </c>
      <c r="AS758" t="s">
        <v>3</v>
      </c>
      <c r="AT758">
        <v>0.01</v>
      </c>
      <c r="AU758" t="s">
        <v>42</v>
      </c>
      <c r="AV758">
        <v>0</v>
      </c>
      <c r="AW758">
        <v>2</v>
      </c>
      <c r="AX758">
        <v>55891987</v>
      </c>
      <c r="AY758">
        <v>1</v>
      </c>
      <c r="AZ758">
        <v>0</v>
      </c>
      <c r="BA758">
        <v>884</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CV758">
        <v>0</v>
      </c>
      <c r="CW758">
        <f>ROUND(Y758*Source!I1390*DO758,9)</f>
        <v>0.21353040000000001</v>
      </c>
      <c r="CX758">
        <f>ROUND(Y758*Source!I1390,9)</f>
        <v>1.6920000000000001E-2</v>
      </c>
      <c r="CY758">
        <f>AB758</f>
        <v>87.01</v>
      </c>
      <c r="CZ758">
        <f>AF758</f>
        <v>83.1</v>
      </c>
      <c r="DA758">
        <f>AJ758</f>
        <v>1</v>
      </c>
      <c r="DB758">
        <f>ROUND((ROUND(AT758*CZ758,2)*1.2),6)</f>
        <v>0.996</v>
      </c>
      <c r="DC758">
        <f>ROUND((ROUND(AT758*AG758,2)*1.2),6)</f>
        <v>0.156</v>
      </c>
      <c r="DD758" t="s">
        <v>3</v>
      </c>
      <c r="DE758" t="s">
        <v>3</v>
      </c>
      <c r="DF758">
        <f t="shared" si="432"/>
        <v>0</v>
      </c>
      <c r="DG758">
        <f t="shared" si="430"/>
        <v>1.41</v>
      </c>
      <c r="DH758">
        <f t="shared" si="422"/>
        <v>0.21</v>
      </c>
      <c r="DI758">
        <f t="shared" si="395"/>
        <v>0</v>
      </c>
      <c r="DJ758">
        <f>DG758</f>
        <v>1.41</v>
      </c>
      <c r="DK758">
        <v>0</v>
      </c>
      <c r="DL758" t="s">
        <v>1559</v>
      </c>
      <c r="DM758">
        <v>0</v>
      </c>
      <c r="DN758" t="s">
        <v>1554</v>
      </c>
      <c r="DO758">
        <v>12.62</v>
      </c>
    </row>
    <row r="759" spans="1:119" x14ac:dyDescent="0.25">
      <c r="A759">
        <f>ROW(Source!A1390)</f>
        <v>1390</v>
      </c>
      <c r="B759">
        <v>54971259</v>
      </c>
      <c r="C759">
        <v>55891974</v>
      </c>
      <c r="D759">
        <v>55460220</v>
      </c>
      <c r="E759">
        <v>1</v>
      </c>
      <c r="F759">
        <v>1</v>
      </c>
      <c r="G759">
        <v>1081</v>
      </c>
      <c r="H759">
        <v>3</v>
      </c>
      <c r="I759" t="s">
        <v>1792</v>
      </c>
      <c r="J759" t="s">
        <v>1793</v>
      </c>
      <c r="K759" t="s">
        <v>1794</v>
      </c>
      <c r="L759">
        <v>1346</v>
      </c>
      <c r="N759">
        <v>1009</v>
      </c>
      <c r="O759" t="s">
        <v>222</v>
      </c>
      <c r="P759" t="s">
        <v>222</v>
      </c>
      <c r="Q759">
        <v>1</v>
      </c>
      <c r="W759">
        <v>0</v>
      </c>
      <c r="X759">
        <v>-1801558800</v>
      </c>
      <c r="Y759">
        <f t="shared" ref="Y759:Y767" si="433">(AT759*1)</f>
        <v>0.02</v>
      </c>
      <c r="AA759">
        <v>13.95</v>
      </c>
      <c r="AB759">
        <v>0</v>
      </c>
      <c r="AC759">
        <v>0</v>
      </c>
      <c r="AD759">
        <v>0</v>
      </c>
      <c r="AE759">
        <v>13.95</v>
      </c>
      <c r="AF759">
        <v>0</v>
      </c>
      <c r="AG759">
        <v>0</v>
      </c>
      <c r="AH759">
        <v>0</v>
      </c>
      <c r="AI759">
        <v>1</v>
      </c>
      <c r="AJ759">
        <v>1</v>
      </c>
      <c r="AK759">
        <v>1</v>
      </c>
      <c r="AL759">
        <v>1</v>
      </c>
      <c r="AM759">
        <v>-2</v>
      </c>
      <c r="AN759">
        <v>0</v>
      </c>
      <c r="AO759">
        <v>1</v>
      </c>
      <c r="AP759">
        <v>1</v>
      </c>
      <c r="AQ759">
        <v>0</v>
      </c>
      <c r="AR759">
        <v>0</v>
      </c>
      <c r="AS759" t="s">
        <v>3</v>
      </c>
      <c r="AT759">
        <v>0.02</v>
      </c>
      <c r="AU759" t="s">
        <v>22</v>
      </c>
      <c r="AV759">
        <v>0</v>
      </c>
      <c r="AW759">
        <v>2</v>
      </c>
      <c r="AX759">
        <v>55891988</v>
      </c>
      <c r="AY759">
        <v>1</v>
      </c>
      <c r="AZ759">
        <v>0</v>
      </c>
      <c r="BA759">
        <v>885</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CV759">
        <v>0</v>
      </c>
      <c r="CW759">
        <v>0</v>
      </c>
      <c r="CX759">
        <f>ROUND(Y759*Source!I1390,9)</f>
        <v>2.8199999999999999E-2</v>
      </c>
      <c r="CY759">
        <f t="shared" ref="CY759:CY767" si="434">AA759</f>
        <v>13.95</v>
      </c>
      <c r="CZ759">
        <f t="shared" ref="CZ759:CZ767" si="435">AE759</f>
        <v>13.95</v>
      </c>
      <c r="DA759">
        <f t="shared" ref="DA759:DA767" si="436">AI759</f>
        <v>1</v>
      </c>
      <c r="DB759">
        <f t="shared" ref="DB759:DB767" si="437">ROUND((ROUND(AT759*CZ759,2)*1),6)</f>
        <v>0.28000000000000003</v>
      </c>
      <c r="DC759">
        <f t="shared" ref="DC759:DC767" si="438">ROUND((ROUND(AT759*AG759,2)*1),6)</f>
        <v>0</v>
      </c>
      <c r="DD759" t="s">
        <v>3</v>
      </c>
      <c r="DE759" t="s">
        <v>3</v>
      </c>
      <c r="DF759">
        <f t="shared" si="432"/>
        <v>0.39</v>
      </c>
      <c r="DG759">
        <f t="shared" si="430"/>
        <v>0</v>
      </c>
      <c r="DH759">
        <f t="shared" si="422"/>
        <v>0</v>
      </c>
      <c r="DI759">
        <f t="shared" si="395"/>
        <v>0</v>
      </c>
      <c r="DJ759">
        <f t="shared" ref="DJ759:DJ767" si="439">DF759</f>
        <v>0.39</v>
      </c>
      <c r="DK759">
        <v>0</v>
      </c>
      <c r="DL759" t="s">
        <v>3</v>
      </c>
      <c r="DM759">
        <v>0</v>
      </c>
      <c r="DN759" t="s">
        <v>3</v>
      </c>
      <c r="DO759">
        <v>0</v>
      </c>
    </row>
    <row r="760" spans="1:119" x14ac:dyDescent="0.25">
      <c r="A760">
        <f>ROW(Source!A1390)</f>
        <v>1390</v>
      </c>
      <c r="B760">
        <v>54971259</v>
      </c>
      <c r="C760">
        <v>55891974</v>
      </c>
      <c r="D760">
        <v>55460424</v>
      </c>
      <c r="E760">
        <v>1</v>
      </c>
      <c r="F760">
        <v>1</v>
      </c>
      <c r="G760">
        <v>1081</v>
      </c>
      <c r="H760">
        <v>3</v>
      </c>
      <c r="I760" t="s">
        <v>1563</v>
      </c>
      <c r="J760" t="s">
        <v>1564</v>
      </c>
      <c r="K760" t="s">
        <v>1565</v>
      </c>
      <c r="L760">
        <v>1346</v>
      </c>
      <c r="N760">
        <v>1009</v>
      </c>
      <c r="O760" t="s">
        <v>222</v>
      </c>
      <c r="P760" t="s">
        <v>222</v>
      </c>
      <c r="Q760">
        <v>1</v>
      </c>
      <c r="W760">
        <v>0</v>
      </c>
      <c r="X760">
        <v>1309298634</v>
      </c>
      <c r="Y760">
        <f t="shared" si="433"/>
        <v>0.2</v>
      </c>
      <c r="AA760">
        <v>159.06</v>
      </c>
      <c r="AB760">
        <v>0</v>
      </c>
      <c r="AC760">
        <v>0</v>
      </c>
      <c r="AD760">
        <v>0</v>
      </c>
      <c r="AE760">
        <v>159.06</v>
      </c>
      <c r="AF760">
        <v>0</v>
      </c>
      <c r="AG760">
        <v>0</v>
      </c>
      <c r="AH760">
        <v>0</v>
      </c>
      <c r="AI760">
        <v>1</v>
      </c>
      <c r="AJ760">
        <v>1</v>
      </c>
      <c r="AK760">
        <v>1</v>
      </c>
      <c r="AL760">
        <v>1</v>
      </c>
      <c r="AM760">
        <v>-2</v>
      </c>
      <c r="AN760">
        <v>0</v>
      </c>
      <c r="AO760">
        <v>1</v>
      </c>
      <c r="AP760">
        <v>1</v>
      </c>
      <c r="AQ760">
        <v>0</v>
      </c>
      <c r="AR760">
        <v>0</v>
      </c>
      <c r="AS760" t="s">
        <v>3</v>
      </c>
      <c r="AT760">
        <v>0.2</v>
      </c>
      <c r="AU760" t="s">
        <v>22</v>
      </c>
      <c r="AV760">
        <v>0</v>
      </c>
      <c r="AW760">
        <v>2</v>
      </c>
      <c r="AX760">
        <v>55891989</v>
      </c>
      <c r="AY760">
        <v>1</v>
      </c>
      <c r="AZ760">
        <v>0</v>
      </c>
      <c r="BA760">
        <v>886</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CV760">
        <v>0</v>
      </c>
      <c r="CW760">
        <v>0</v>
      </c>
      <c r="CX760">
        <f>ROUND(Y760*Source!I1390,9)</f>
        <v>0.28199999999999997</v>
      </c>
      <c r="CY760">
        <f t="shared" si="434"/>
        <v>159.06</v>
      </c>
      <c r="CZ760">
        <f t="shared" si="435"/>
        <v>159.06</v>
      </c>
      <c r="DA760">
        <f t="shared" si="436"/>
        <v>1</v>
      </c>
      <c r="DB760">
        <f t="shared" si="437"/>
        <v>31.81</v>
      </c>
      <c r="DC760">
        <f t="shared" si="438"/>
        <v>0</v>
      </c>
      <c r="DD760" t="s">
        <v>3</v>
      </c>
      <c r="DE760" t="s">
        <v>3</v>
      </c>
      <c r="DF760">
        <f t="shared" si="432"/>
        <v>44.85</v>
      </c>
      <c r="DG760">
        <f t="shared" si="430"/>
        <v>0</v>
      </c>
      <c r="DH760">
        <f t="shared" si="422"/>
        <v>0</v>
      </c>
      <c r="DI760">
        <f t="shared" si="395"/>
        <v>0</v>
      </c>
      <c r="DJ760">
        <f t="shared" si="439"/>
        <v>44.85</v>
      </c>
      <c r="DK760">
        <v>0</v>
      </c>
      <c r="DL760" t="s">
        <v>3</v>
      </c>
      <c r="DM760">
        <v>0</v>
      </c>
      <c r="DN760" t="s">
        <v>3</v>
      </c>
      <c r="DO760">
        <v>0</v>
      </c>
    </row>
    <row r="761" spans="1:119" x14ac:dyDescent="0.25">
      <c r="A761">
        <f>ROW(Source!A1390)</f>
        <v>1390</v>
      </c>
      <c r="B761">
        <v>54971259</v>
      </c>
      <c r="C761">
        <v>55891974</v>
      </c>
      <c r="D761">
        <v>55461670</v>
      </c>
      <c r="E761">
        <v>1</v>
      </c>
      <c r="F761">
        <v>1</v>
      </c>
      <c r="G761">
        <v>1081</v>
      </c>
      <c r="H761">
        <v>3</v>
      </c>
      <c r="I761" t="s">
        <v>1795</v>
      </c>
      <c r="J761" t="s">
        <v>1796</v>
      </c>
      <c r="K761" t="s">
        <v>1797</v>
      </c>
      <c r="L761">
        <v>1346</v>
      </c>
      <c r="N761">
        <v>1009</v>
      </c>
      <c r="O761" t="s">
        <v>222</v>
      </c>
      <c r="P761" t="s">
        <v>222</v>
      </c>
      <c r="Q761">
        <v>1</v>
      </c>
      <c r="W761">
        <v>0</v>
      </c>
      <c r="X761">
        <v>1134135272</v>
      </c>
      <c r="Y761">
        <f t="shared" si="433"/>
        <v>0.1</v>
      </c>
      <c r="AA761">
        <v>23.12</v>
      </c>
      <c r="AB761">
        <v>0</v>
      </c>
      <c r="AC761">
        <v>0</v>
      </c>
      <c r="AD761">
        <v>0</v>
      </c>
      <c r="AE761">
        <v>23.12</v>
      </c>
      <c r="AF761">
        <v>0</v>
      </c>
      <c r="AG761">
        <v>0</v>
      </c>
      <c r="AH761">
        <v>0</v>
      </c>
      <c r="AI761">
        <v>1</v>
      </c>
      <c r="AJ761">
        <v>1</v>
      </c>
      <c r="AK761">
        <v>1</v>
      </c>
      <c r="AL761">
        <v>1</v>
      </c>
      <c r="AM761">
        <v>-2</v>
      </c>
      <c r="AN761">
        <v>0</v>
      </c>
      <c r="AO761">
        <v>1</v>
      </c>
      <c r="AP761">
        <v>1</v>
      </c>
      <c r="AQ761">
        <v>0</v>
      </c>
      <c r="AR761">
        <v>0</v>
      </c>
      <c r="AS761" t="s">
        <v>3</v>
      </c>
      <c r="AT761">
        <v>0.1</v>
      </c>
      <c r="AU761" t="s">
        <v>22</v>
      </c>
      <c r="AV761">
        <v>0</v>
      </c>
      <c r="AW761">
        <v>2</v>
      </c>
      <c r="AX761">
        <v>55891990</v>
      </c>
      <c r="AY761">
        <v>1</v>
      </c>
      <c r="AZ761">
        <v>0</v>
      </c>
      <c r="BA761">
        <v>887</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CV761">
        <v>0</v>
      </c>
      <c r="CW761">
        <v>0</v>
      </c>
      <c r="CX761">
        <f>ROUND(Y761*Source!I1390,9)</f>
        <v>0.14099999999999999</v>
      </c>
      <c r="CY761">
        <f t="shared" si="434"/>
        <v>23.12</v>
      </c>
      <c r="CZ761">
        <f t="shared" si="435"/>
        <v>23.12</v>
      </c>
      <c r="DA761">
        <f t="shared" si="436"/>
        <v>1</v>
      </c>
      <c r="DB761">
        <f t="shared" si="437"/>
        <v>2.31</v>
      </c>
      <c r="DC761">
        <f t="shared" si="438"/>
        <v>0</v>
      </c>
      <c r="DD761" t="s">
        <v>3</v>
      </c>
      <c r="DE761" t="s">
        <v>3</v>
      </c>
      <c r="DF761">
        <f t="shared" si="432"/>
        <v>3.26</v>
      </c>
      <c r="DG761">
        <f t="shared" si="430"/>
        <v>0</v>
      </c>
      <c r="DH761">
        <f t="shared" si="422"/>
        <v>0</v>
      </c>
      <c r="DI761">
        <f t="shared" si="395"/>
        <v>0</v>
      </c>
      <c r="DJ761">
        <f t="shared" si="439"/>
        <v>3.26</v>
      </c>
      <c r="DK761">
        <v>0</v>
      </c>
      <c r="DL761" t="s">
        <v>3</v>
      </c>
      <c r="DM761">
        <v>0</v>
      </c>
      <c r="DN761" t="s">
        <v>3</v>
      </c>
      <c r="DO761">
        <v>0</v>
      </c>
    </row>
    <row r="762" spans="1:119" x14ac:dyDescent="0.25">
      <c r="A762">
        <f>ROW(Source!A1390)</f>
        <v>1390</v>
      </c>
      <c r="B762">
        <v>54971259</v>
      </c>
      <c r="C762">
        <v>55891974</v>
      </c>
      <c r="D762">
        <v>55465938</v>
      </c>
      <c r="E762">
        <v>1</v>
      </c>
      <c r="F762">
        <v>1</v>
      </c>
      <c r="G762">
        <v>1081</v>
      </c>
      <c r="H762">
        <v>3</v>
      </c>
      <c r="I762" t="s">
        <v>1798</v>
      </c>
      <c r="J762" t="s">
        <v>1799</v>
      </c>
      <c r="K762" t="s">
        <v>1800</v>
      </c>
      <c r="L762">
        <v>1348</v>
      </c>
      <c r="N762">
        <v>1009</v>
      </c>
      <c r="O762" t="s">
        <v>1092</v>
      </c>
      <c r="P762" t="s">
        <v>1092</v>
      </c>
      <c r="Q762">
        <v>1000</v>
      </c>
      <c r="W762">
        <v>0</v>
      </c>
      <c r="X762">
        <v>1639681883</v>
      </c>
      <c r="Y762">
        <f t="shared" si="433"/>
        <v>1E-4</v>
      </c>
      <c r="AA762">
        <v>40009.620000000003</v>
      </c>
      <c r="AB762">
        <v>0</v>
      </c>
      <c r="AC762">
        <v>0</v>
      </c>
      <c r="AD762">
        <v>0</v>
      </c>
      <c r="AE762">
        <v>40009.620000000003</v>
      </c>
      <c r="AF762">
        <v>0</v>
      </c>
      <c r="AG762">
        <v>0</v>
      </c>
      <c r="AH762">
        <v>0</v>
      </c>
      <c r="AI762">
        <v>1</v>
      </c>
      <c r="AJ762">
        <v>1</v>
      </c>
      <c r="AK762">
        <v>1</v>
      </c>
      <c r="AL762">
        <v>1</v>
      </c>
      <c r="AM762">
        <v>-2</v>
      </c>
      <c r="AN762">
        <v>0</v>
      </c>
      <c r="AO762">
        <v>1</v>
      </c>
      <c r="AP762">
        <v>1</v>
      </c>
      <c r="AQ762">
        <v>0</v>
      </c>
      <c r="AR762">
        <v>0</v>
      </c>
      <c r="AS762" t="s">
        <v>3</v>
      </c>
      <c r="AT762">
        <v>1E-4</v>
      </c>
      <c r="AU762" t="s">
        <v>22</v>
      </c>
      <c r="AV762">
        <v>0</v>
      </c>
      <c r="AW762">
        <v>2</v>
      </c>
      <c r="AX762">
        <v>55891991</v>
      </c>
      <c r="AY762">
        <v>1</v>
      </c>
      <c r="AZ762">
        <v>0</v>
      </c>
      <c r="BA762">
        <v>888</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CV762">
        <v>0</v>
      </c>
      <c r="CW762">
        <v>0</v>
      </c>
      <c r="CX762">
        <f>ROUND(Y762*Source!I1390,9)</f>
        <v>1.4100000000000001E-4</v>
      </c>
      <c r="CY762">
        <f t="shared" si="434"/>
        <v>40009.620000000003</v>
      </c>
      <c r="CZ762">
        <f t="shared" si="435"/>
        <v>40009.620000000003</v>
      </c>
      <c r="DA762">
        <f t="shared" si="436"/>
        <v>1</v>
      </c>
      <c r="DB762">
        <f t="shared" si="437"/>
        <v>4</v>
      </c>
      <c r="DC762">
        <f t="shared" si="438"/>
        <v>0</v>
      </c>
      <c r="DD762" t="s">
        <v>3</v>
      </c>
      <c r="DE762" t="s">
        <v>3</v>
      </c>
      <c r="DF762">
        <f t="shared" si="432"/>
        <v>5.64</v>
      </c>
      <c r="DG762">
        <f t="shared" si="430"/>
        <v>0</v>
      </c>
      <c r="DH762">
        <f t="shared" si="422"/>
        <v>0</v>
      </c>
      <c r="DI762">
        <f t="shared" si="395"/>
        <v>0</v>
      </c>
      <c r="DJ762">
        <f t="shared" si="439"/>
        <v>5.64</v>
      </c>
      <c r="DK762">
        <v>0</v>
      </c>
      <c r="DL762" t="s">
        <v>3</v>
      </c>
      <c r="DM762">
        <v>0</v>
      </c>
      <c r="DN762" t="s">
        <v>3</v>
      </c>
      <c r="DO762">
        <v>0</v>
      </c>
    </row>
    <row r="763" spans="1:119" x14ac:dyDescent="0.25">
      <c r="A763">
        <f>ROW(Source!A1390)</f>
        <v>1390</v>
      </c>
      <c r="B763">
        <v>54971259</v>
      </c>
      <c r="C763">
        <v>55891974</v>
      </c>
      <c r="D763">
        <v>55459792</v>
      </c>
      <c r="E763">
        <v>1</v>
      </c>
      <c r="F763">
        <v>1</v>
      </c>
      <c r="G763">
        <v>1081</v>
      </c>
      <c r="H763">
        <v>3</v>
      </c>
      <c r="I763" t="s">
        <v>1691</v>
      </c>
      <c r="J763" t="s">
        <v>1692</v>
      </c>
      <c r="K763" t="s">
        <v>1693</v>
      </c>
      <c r="L763">
        <v>1348</v>
      </c>
      <c r="N763">
        <v>1009</v>
      </c>
      <c r="O763" t="s">
        <v>1092</v>
      </c>
      <c r="P763" t="s">
        <v>1092</v>
      </c>
      <c r="Q763">
        <v>1000</v>
      </c>
      <c r="W763">
        <v>0</v>
      </c>
      <c r="X763">
        <v>114569696</v>
      </c>
      <c r="Y763">
        <f t="shared" si="433"/>
        <v>8.0000000000000007E-5</v>
      </c>
      <c r="AA763">
        <v>60960.43</v>
      </c>
      <c r="AB763">
        <v>0</v>
      </c>
      <c r="AC763">
        <v>0</v>
      </c>
      <c r="AD763">
        <v>0</v>
      </c>
      <c r="AE763">
        <v>60960.43</v>
      </c>
      <c r="AF763">
        <v>0</v>
      </c>
      <c r="AG763">
        <v>0</v>
      </c>
      <c r="AH763">
        <v>0</v>
      </c>
      <c r="AI763">
        <v>1</v>
      </c>
      <c r="AJ763">
        <v>1</v>
      </c>
      <c r="AK763">
        <v>1</v>
      </c>
      <c r="AL763">
        <v>1</v>
      </c>
      <c r="AM763">
        <v>-2</v>
      </c>
      <c r="AN763">
        <v>0</v>
      </c>
      <c r="AO763">
        <v>1</v>
      </c>
      <c r="AP763">
        <v>1</v>
      </c>
      <c r="AQ763">
        <v>0</v>
      </c>
      <c r="AR763">
        <v>0</v>
      </c>
      <c r="AS763" t="s">
        <v>3</v>
      </c>
      <c r="AT763">
        <v>8.0000000000000007E-5</v>
      </c>
      <c r="AU763" t="s">
        <v>22</v>
      </c>
      <c r="AV763">
        <v>0</v>
      </c>
      <c r="AW763">
        <v>2</v>
      </c>
      <c r="AX763">
        <v>55891992</v>
      </c>
      <c r="AY763">
        <v>1</v>
      </c>
      <c r="AZ763">
        <v>0</v>
      </c>
      <c r="BA763">
        <v>889</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CV763">
        <v>0</v>
      </c>
      <c r="CW763">
        <v>0</v>
      </c>
      <c r="CX763">
        <f>ROUND(Y763*Source!I1390,9)</f>
        <v>1.128E-4</v>
      </c>
      <c r="CY763">
        <f t="shared" si="434"/>
        <v>60960.43</v>
      </c>
      <c r="CZ763">
        <f t="shared" si="435"/>
        <v>60960.43</v>
      </c>
      <c r="DA763">
        <f t="shared" si="436"/>
        <v>1</v>
      </c>
      <c r="DB763">
        <f t="shared" si="437"/>
        <v>4.88</v>
      </c>
      <c r="DC763">
        <f t="shared" si="438"/>
        <v>0</v>
      </c>
      <c r="DD763" t="s">
        <v>3</v>
      </c>
      <c r="DE763" t="s">
        <v>3</v>
      </c>
      <c r="DF763">
        <f t="shared" si="432"/>
        <v>6.88</v>
      </c>
      <c r="DG763">
        <f t="shared" si="430"/>
        <v>0</v>
      </c>
      <c r="DH763">
        <f t="shared" si="422"/>
        <v>0</v>
      </c>
      <c r="DI763">
        <f t="shared" si="395"/>
        <v>0</v>
      </c>
      <c r="DJ763">
        <f t="shared" si="439"/>
        <v>6.88</v>
      </c>
      <c r="DK763">
        <v>0</v>
      </c>
      <c r="DL763" t="s">
        <v>3</v>
      </c>
      <c r="DM763">
        <v>0</v>
      </c>
      <c r="DN763" t="s">
        <v>3</v>
      </c>
      <c r="DO763">
        <v>0</v>
      </c>
    </row>
    <row r="764" spans="1:119" x14ac:dyDescent="0.25">
      <c r="A764">
        <f>ROW(Source!A1390)</f>
        <v>1390</v>
      </c>
      <c r="B764">
        <v>54971259</v>
      </c>
      <c r="C764">
        <v>55891974</v>
      </c>
      <c r="D764">
        <v>55466338</v>
      </c>
      <c r="E764">
        <v>1</v>
      </c>
      <c r="F764">
        <v>1</v>
      </c>
      <c r="G764">
        <v>1081</v>
      </c>
      <c r="H764">
        <v>3</v>
      </c>
      <c r="I764" t="s">
        <v>1675</v>
      </c>
      <c r="J764" t="s">
        <v>1676</v>
      </c>
      <c r="K764" t="s">
        <v>1677</v>
      </c>
      <c r="L764">
        <v>1349</v>
      </c>
      <c r="N764">
        <v>1009</v>
      </c>
      <c r="O764" t="s">
        <v>1678</v>
      </c>
      <c r="P764" t="s">
        <v>1678</v>
      </c>
      <c r="Q764">
        <v>1E-3</v>
      </c>
      <c r="W764">
        <v>0</v>
      </c>
      <c r="X764">
        <v>-667754050</v>
      </c>
      <c r="Y764">
        <f t="shared" si="433"/>
        <v>10</v>
      </c>
      <c r="AA764">
        <v>7.0000000000000007E-2</v>
      </c>
      <c r="AB764">
        <v>0</v>
      </c>
      <c r="AC764">
        <v>0</v>
      </c>
      <c r="AD764">
        <v>0</v>
      </c>
      <c r="AE764">
        <v>7.0000000000000007E-2</v>
      </c>
      <c r="AF764">
        <v>0</v>
      </c>
      <c r="AG764">
        <v>0</v>
      </c>
      <c r="AH764">
        <v>0</v>
      </c>
      <c r="AI764">
        <v>1</v>
      </c>
      <c r="AJ764">
        <v>1</v>
      </c>
      <c r="AK764">
        <v>1</v>
      </c>
      <c r="AL764">
        <v>1</v>
      </c>
      <c r="AM764">
        <v>-2</v>
      </c>
      <c r="AN764">
        <v>0</v>
      </c>
      <c r="AO764">
        <v>1</v>
      </c>
      <c r="AP764">
        <v>1</v>
      </c>
      <c r="AQ764">
        <v>0</v>
      </c>
      <c r="AR764">
        <v>0</v>
      </c>
      <c r="AS764" t="s">
        <v>3</v>
      </c>
      <c r="AT764">
        <v>10</v>
      </c>
      <c r="AU764" t="s">
        <v>22</v>
      </c>
      <c r="AV764">
        <v>0</v>
      </c>
      <c r="AW764">
        <v>2</v>
      </c>
      <c r="AX764">
        <v>55891993</v>
      </c>
      <c r="AY764">
        <v>1</v>
      </c>
      <c r="AZ764">
        <v>0</v>
      </c>
      <c r="BA764">
        <v>890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CV764">
        <v>0</v>
      </c>
      <c r="CW764">
        <v>0</v>
      </c>
      <c r="CX764">
        <f>ROUND(Y764*Source!I1390,9)</f>
        <v>14.1</v>
      </c>
      <c r="CY764">
        <f t="shared" si="434"/>
        <v>7.0000000000000007E-2</v>
      </c>
      <c r="CZ764">
        <f t="shared" si="435"/>
        <v>7.0000000000000007E-2</v>
      </c>
      <c r="DA764">
        <f t="shared" si="436"/>
        <v>1</v>
      </c>
      <c r="DB764">
        <f t="shared" si="437"/>
        <v>0.7</v>
      </c>
      <c r="DC764">
        <f t="shared" si="438"/>
        <v>0</v>
      </c>
      <c r="DD764" t="s">
        <v>3</v>
      </c>
      <c r="DE764" t="s">
        <v>3</v>
      </c>
      <c r="DF764">
        <f t="shared" si="432"/>
        <v>0.99</v>
      </c>
      <c r="DG764">
        <f t="shared" si="430"/>
        <v>0</v>
      </c>
      <c r="DH764">
        <f t="shared" si="422"/>
        <v>0</v>
      </c>
      <c r="DI764">
        <f t="shared" si="395"/>
        <v>0</v>
      </c>
      <c r="DJ764">
        <f t="shared" si="439"/>
        <v>0.99</v>
      </c>
      <c r="DK764">
        <v>0</v>
      </c>
      <c r="DL764" t="s">
        <v>3</v>
      </c>
      <c r="DM764">
        <v>0</v>
      </c>
      <c r="DN764" t="s">
        <v>3</v>
      </c>
      <c r="DO764">
        <v>0</v>
      </c>
    </row>
    <row r="765" spans="1:119" x14ac:dyDescent="0.25">
      <c r="A765">
        <f>ROW(Source!A1390)</f>
        <v>1390</v>
      </c>
      <c r="B765">
        <v>54971259</v>
      </c>
      <c r="C765">
        <v>55891974</v>
      </c>
      <c r="D765">
        <v>55482203</v>
      </c>
      <c r="E765">
        <v>1</v>
      </c>
      <c r="F765">
        <v>1</v>
      </c>
      <c r="G765">
        <v>1081</v>
      </c>
      <c r="H765">
        <v>3</v>
      </c>
      <c r="I765" t="s">
        <v>1404</v>
      </c>
      <c r="J765" t="s">
        <v>1406</v>
      </c>
      <c r="K765" t="s">
        <v>1405</v>
      </c>
      <c r="L765">
        <v>1356</v>
      </c>
      <c r="N765">
        <v>1010</v>
      </c>
      <c r="O765" t="s">
        <v>1355</v>
      </c>
      <c r="P765" t="s">
        <v>1355</v>
      </c>
      <c r="Q765">
        <v>1000</v>
      </c>
      <c r="W765">
        <v>0</v>
      </c>
      <c r="X765">
        <v>474149623</v>
      </c>
      <c r="Y765">
        <f t="shared" si="433"/>
        <v>0.10199999999999999</v>
      </c>
      <c r="AA765">
        <v>226.66</v>
      </c>
      <c r="AB765">
        <v>0</v>
      </c>
      <c r="AC765">
        <v>0</v>
      </c>
      <c r="AD765">
        <v>0</v>
      </c>
      <c r="AE765">
        <v>226.66</v>
      </c>
      <c r="AF765">
        <v>0</v>
      </c>
      <c r="AG765">
        <v>0</v>
      </c>
      <c r="AH765">
        <v>0</v>
      </c>
      <c r="AI765">
        <v>1</v>
      </c>
      <c r="AJ765">
        <v>1</v>
      </c>
      <c r="AK765">
        <v>1</v>
      </c>
      <c r="AL765">
        <v>1</v>
      </c>
      <c r="AM765">
        <v>-2</v>
      </c>
      <c r="AN765">
        <v>0</v>
      </c>
      <c r="AO765">
        <v>1</v>
      </c>
      <c r="AP765">
        <v>1</v>
      </c>
      <c r="AQ765">
        <v>0</v>
      </c>
      <c r="AR765">
        <v>0</v>
      </c>
      <c r="AS765" t="s">
        <v>3</v>
      </c>
      <c r="AT765">
        <v>0.10199999999999999</v>
      </c>
      <c r="AU765" t="s">
        <v>22</v>
      </c>
      <c r="AV765">
        <v>0</v>
      </c>
      <c r="AW765">
        <v>2</v>
      </c>
      <c r="AX765">
        <v>55891994</v>
      </c>
      <c r="AY765">
        <v>1</v>
      </c>
      <c r="AZ765">
        <v>0</v>
      </c>
      <c r="BA765">
        <v>891</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CV765">
        <v>0</v>
      </c>
      <c r="CW765">
        <v>0</v>
      </c>
      <c r="CX765">
        <f>ROUND(Y765*Source!I1390,9)</f>
        <v>0.14382</v>
      </c>
      <c r="CY765">
        <f t="shared" si="434"/>
        <v>226.66</v>
      </c>
      <c r="CZ765">
        <f t="shared" si="435"/>
        <v>226.66</v>
      </c>
      <c r="DA765">
        <f t="shared" si="436"/>
        <v>1</v>
      </c>
      <c r="DB765">
        <f t="shared" si="437"/>
        <v>23.12</v>
      </c>
      <c r="DC765">
        <f t="shared" si="438"/>
        <v>0</v>
      </c>
      <c r="DD765" t="s">
        <v>3</v>
      </c>
      <c r="DE765" t="s">
        <v>3</v>
      </c>
      <c r="DF765">
        <f t="shared" si="432"/>
        <v>32.6</v>
      </c>
      <c r="DG765">
        <f t="shared" si="430"/>
        <v>0</v>
      </c>
      <c r="DH765">
        <f t="shared" si="422"/>
        <v>0</v>
      </c>
      <c r="DI765">
        <f t="shared" si="395"/>
        <v>0</v>
      </c>
      <c r="DJ765">
        <f t="shared" si="439"/>
        <v>32.6</v>
      </c>
      <c r="DK765">
        <v>0</v>
      </c>
      <c r="DL765" t="s">
        <v>3</v>
      </c>
      <c r="DM765">
        <v>0</v>
      </c>
      <c r="DN765" t="s">
        <v>3</v>
      </c>
      <c r="DO765">
        <v>0</v>
      </c>
    </row>
    <row r="766" spans="1:119" x14ac:dyDescent="0.25">
      <c r="A766">
        <f>ROW(Source!A1390)</f>
        <v>1390</v>
      </c>
      <c r="B766">
        <v>54971259</v>
      </c>
      <c r="C766">
        <v>55891974</v>
      </c>
      <c r="D766">
        <v>55482234</v>
      </c>
      <c r="E766">
        <v>1</v>
      </c>
      <c r="F766">
        <v>1</v>
      </c>
      <c r="G766">
        <v>1081</v>
      </c>
      <c r="H766">
        <v>3</v>
      </c>
      <c r="I766" t="s">
        <v>1386</v>
      </c>
      <c r="J766" t="s">
        <v>1388</v>
      </c>
      <c r="K766" t="s">
        <v>1387</v>
      </c>
      <c r="L766">
        <v>1354</v>
      </c>
      <c r="N766">
        <v>1010</v>
      </c>
      <c r="O766" t="s">
        <v>266</v>
      </c>
      <c r="P766" t="s">
        <v>266</v>
      </c>
      <c r="Q766">
        <v>1</v>
      </c>
      <c r="W766">
        <v>0</v>
      </c>
      <c r="X766">
        <v>-1446611938</v>
      </c>
      <c r="Y766">
        <f t="shared" si="433"/>
        <v>102</v>
      </c>
      <c r="AA766">
        <v>0.25</v>
      </c>
      <c r="AB766">
        <v>0</v>
      </c>
      <c r="AC766">
        <v>0</v>
      </c>
      <c r="AD766">
        <v>0</v>
      </c>
      <c r="AE766">
        <v>0.25</v>
      </c>
      <c r="AF766">
        <v>0</v>
      </c>
      <c r="AG766">
        <v>0</v>
      </c>
      <c r="AH766">
        <v>0</v>
      </c>
      <c r="AI766">
        <v>1</v>
      </c>
      <c r="AJ766">
        <v>1</v>
      </c>
      <c r="AK766">
        <v>1</v>
      </c>
      <c r="AL766">
        <v>1</v>
      </c>
      <c r="AM766">
        <v>0</v>
      </c>
      <c r="AN766">
        <v>0</v>
      </c>
      <c r="AO766">
        <v>0</v>
      </c>
      <c r="AP766">
        <v>1</v>
      </c>
      <c r="AQ766">
        <v>0</v>
      </c>
      <c r="AR766">
        <v>0</v>
      </c>
      <c r="AS766" t="s">
        <v>3</v>
      </c>
      <c r="AT766">
        <v>102</v>
      </c>
      <c r="AU766" t="s">
        <v>22</v>
      </c>
      <c r="AV766">
        <v>0</v>
      </c>
      <c r="AW766">
        <v>1</v>
      </c>
      <c r="AX766">
        <v>-1</v>
      </c>
      <c r="AY766">
        <v>0</v>
      </c>
      <c r="AZ766">
        <v>0</v>
      </c>
      <c r="BA766" t="s">
        <v>3</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CV766">
        <v>0</v>
      </c>
      <c r="CW766">
        <v>0</v>
      </c>
      <c r="CX766">
        <f>ROUND(Y766*Source!I1390,9)</f>
        <v>143.82</v>
      </c>
      <c r="CY766">
        <f t="shared" si="434"/>
        <v>0.25</v>
      </c>
      <c r="CZ766">
        <f t="shared" si="435"/>
        <v>0.25</v>
      </c>
      <c r="DA766">
        <f t="shared" si="436"/>
        <v>1</v>
      </c>
      <c r="DB766">
        <f t="shared" si="437"/>
        <v>25.5</v>
      </c>
      <c r="DC766">
        <f t="shared" si="438"/>
        <v>0</v>
      </c>
      <c r="DD766" t="s">
        <v>3</v>
      </c>
      <c r="DE766" t="s">
        <v>3</v>
      </c>
      <c r="DF766">
        <f t="shared" si="432"/>
        <v>35.96</v>
      </c>
      <c r="DG766">
        <f t="shared" si="430"/>
        <v>0</v>
      </c>
      <c r="DH766">
        <f t="shared" si="422"/>
        <v>0</v>
      </c>
      <c r="DI766">
        <f t="shared" si="395"/>
        <v>0</v>
      </c>
      <c r="DJ766">
        <f t="shared" si="439"/>
        <v>35.96</v>
      </c>
      <c r="DK766">
        <v>0</v>
      </c>
      <c r="DL766" t="s">
        <v>3</v>
      </c>
      <c r="DM766">
        <v>0</v>
      </c>
      <c r="DN766" t="s">
        <v>3</v>
      </c>
      <c r="DO766">
        <v>0</v>
      </c>
    </row>
    <row r="767" spans="1:119" x14ac:dyDescent="0.25">
      <c r="A767">
        <f>ROW(Source!A1390)</f>
        <v>1390</v>
      </c>
      <c r="B767">
        <v>54971259</v>
      </c>
      <c r="C767">
        <v>55891974</v>
      </c>
      <c r="D767">
        <v>55481864</v>
      </c>
      <c r="E767">
        <v>1</v>
      </c>
      <c r="F767">
        <v>1</v>
      </c>
      <c r="G767">
        <v>1081</v>
      </c>
      <c r="H767">
        <v>3</v>
      </c>
      <c r="I767" t="s">
        <v>1669</v>
      </c>
      <c r="J767" t="s">
        <v>1670</v>
      </c>
      <c r="K767" t="s">
        <v>1671</v>
      </c>
      <c r="L767">
        <v>1301</v>
      </c>
      <c r="N767">
        <v>1003</v>
      </c>
      <c r="O767" t="s">
        <v>769</v>
      </c>
      <c r="P767" t="s">
        <v>769</v>
      </c>
      <c r="Q767">
        <v>1</v>
      </c>
      <c r="W767">
        <v>0</v>
      </c>
      <c r="X767">
        <v>-877267416</v>
      </c>
      <c r="Y767">
        <f t="shared" si="433"/>
        <v>10</v>
      </c>
      <c r="AA767">
        <v>0.7</v>
      </c>
      <c r="AB767">
        <v>0</v>
      </c>
      <c r="AC767">
        <v>0</v>
      </c>
      <c r="AD767">
        <v>0</v>
      </c>
      <c r="AE767">
        <v>0.7</v>
      </c>
      <c r="AF767">
        <v>0</v>
      </c>
      <c r="AG767">
        <v>0</v>
      </c>
      <c r="AH767">
        <v>0</v>
      </c>
      <c r="AI767">
        <v>1</v>
      </c>
      <c r="AJ767">
        <v>1</v>
      </c>
      <c r="AK767">
        <v>1</v>
      </c>
      <c r="AL767">
        <v>1</v>
      </c>
      <c r="AM767">
        <v>-2</v>
      </c>
      <c r="AN767">
        <v>0</v>
      </c>
      <c r="AO767">
        <v>1</v>
      </c>
      <c r="AP767">
        <v>1</v>
      </c>
      <c r="AQ767">
        <v>0</v>
      </c>
      <c r="AR767">
        <v>0</v>
      </c>
      <c r="AS767" t="s">
        <v>3</v>
      </c>
      <c r="AT767">
        <v>10</v>
      </c>
      <c r="AU767" t="s">
        <v>22</v>
      </c>
      <c r="AV767">
        <v>0</v>
      </c>
      <c r="AW767">
        <v>2</v>
      </c>
      <c r="AX767">
        <v>55891995</v>
      </c>
      <c r="AY767">
        <v>1</v>
      </c>
      <c r="AZ767">
        <v>0</v>
      </c>
      <c r="BA767">
        <v>892</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CV767">
        <v>0</v>
      </c>
      <c r="CW767">
        <v>0</v>
      </c>
      <c r="CX767">
        <f>ROUND(Y767*Source!I1390,9)</f>
        <v>14.1</v>
      </c>
      <c r="CY767">
        <f t="shared" si="434"/>
        <v>0.7</v>
      </c>
      <c r="CZ767">
        <f t="shared" si="435"/>
        <v>0.7</v>
      </c>
      <c r="DA767">
        <f t="shared" si="436"/>
        <v>1</v>
      </c>
      <c r="DB767">
        <f t="shared" si="437"/>
        <v>7</v>
      </c>
      <c r="DC767">
        <f t="shared" si="438"/>
        <v>0</v>
      </c>
      <c r="DD767" t="s">
        <v>3</v>
      </c>
      <c r="DE767" t="s">
        <v>3</v>
      </c>
      <c r="DF767">
        <f t="shared" si="432"/>
        <v>9.8699999999999992</v>
      </c>
      <c r="DG767">
        <f t="shared" si="430"/>
        <v>0</v>
      </c>
      <c r="DH767">
        <f t="shared" si="422"/>
        <v>0</v>
      </c>
      <c r="DI767">
        <f t="shared" si="395"/>
        <v>0</v>
      </c>
      <c r="DJ767">
        <f t="shared" si="439"/>
        <v>9.8699999999999992</v>
      </c>
      <c r="DK767">
        <v>0</v>
      </c>
      <c r="DL767" t="s">
        <v>3</v>
      </c>
      <c r="DM767">
        <v>0</v>
      </c>
      <c r="DN767" t="s">
        <v>3</v>
      </c>
      <c r="DO767">
        <v>0</v>
      </c>
    </row>
    <row r="768" spans="1:119" x14ac:dyDescent="0.25">
      <c r="A768">
        <f>ROW(Source!A1391)</f>
        <v>1391</v>
      </c>
      <c r="B768">
        <v>55890823</v>
      </c>
      <c r="C768">
        <v>55891974</v>
      </c>
      <c r="D768">
        <v>55424304</v>
      </c>
      <c r="E768">
        <v>1081</v>
      </c>
      <c r="F768">
        <v>1</v>
      </c>
      <c r="G768">
        <v>1081</v>
      </c>
      <c r="H768">
        <v>1</v>
      </c>
      <c r="I768" t="s">
        <v>1552</v>
      </c>
      <c r="J768" t="s">
        <v>3</v>
      </c>
      <c r="K768" t="s">
        <v>1553</v>
      </c>
      <c r="L768">
        <v>1191</v>
      </c>
      <c r="N768">
        <v>1013</v>
      </c>
      <c r="O768" t="s">
        <v>1554</v>
      </c>
      <c r="P768" t="s">
        <v>1554</v>
      </c>
      <c r="Q768">
        <v>1</v>
      </c>
      <c r="W768">
        <v>0</v>
      </c>
      <c r="X768">
        <v>476480486</v>
      </c>
      <c r="Y768">
        <f>(AT768*1.2)</f>
        <v>18.54</v>
      </c>
      <c r="AA768">
        <v>0</v>
      </c>
      <c r="AB768">
        <v>0</v>
      </c>
      <c r="AC768">
        <v>0</v>
      </c>
      <c r="AD768">
        <v>0</v>
      </c>
      <c r="AE768">
        <v>0</v>
      </c>
      <c r="AF768">
        <v>0</v>
      </c>
      <c r="AG768">
        <v>0</v>
      </c>
      <c r="AH768">
        <v>0</v>
      </c>
      <c r="AI768">
        <v>1</v>
      </c>
      <c r="AJ768">
        <v>1</v>
      </c>
      <c r="AK768">
        <v>1</v>
      </c>
      <c r="AL768">
        <v>1</v>
      </c>
      <c r="AM768">
        <v>5</v>
      </c>
      <c r="AN768">
        <v>0</v>
      </c>
      <c r="AO768">
        <v>1</v>
      </c>
      <c r="AP768">
        <v>1</v>
      </c>
      <c r="AQ768">
        <v>0</v>
      </c>
      <c r="AR768">
        <v>0</v>
      </c>
      <c r="AS768" t="s">
        <v>3</v>
      </c>
      <c r="AT768">
        <v>15.45</v>
      </c>
      <c r="AU768" t="s">
        <v>42</v>
      </c>
      <c r="AV768">
        <v>1</v>
      </c>
      <c r="AW768">
        <v>2</v>
      </c>
      <c r="AX768">
        <v>55891986</v>
      </c>
      <c r="AY768">
        <v>1</v>
      </c>
      <c r="AZ768">
        <v>0</v>
      </c>
      <c r="BA768">
        <v>894</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CU768">
        <f>ROUND(AT768*Source!I1391*AH768*AL768,2)</f>
        <v>0</v>
      </c>
      <c r="CV768">
        <f>ROUND(Y768*Source!I1391,9)</f>
        <v>26.141400000000001</v>
      </c>
      <c r="CW768">
        <v>0</v>
      </c>
      <c r="CX768">
        <f>ROUND(Y768*Source!I1391,9)</f>
        <v>26.141400000000001</v>
      </c>
      <c r="CY768">
        <f>AD768</f>
        <v>0</v>
      </c>
      <c r="CZ768">
        <f>AH768</f>
        <v>0</v>
      </c>
      <c r="DA768">
        <f>AL768</f>
        <v>1</v>
      </c>
      <c r="DB768">
        <f>ROUND((ROUND(AT768*CZ768,2)*1.2),6)</f>
        <v>0</v>
      </c>
      <c r="DC768">
        <f>ROUND((ROUND(AT768*AG768,2)*1.2),6)</f>
        <v>0</v>
      </c>
      <c r="DD768" t="s">
        <v>3</v>
      </c>
      <c r="DE768" t="s">
        <v>3</v>
      </c>
      <c r="DF768">
        <f t="shared" si="432"/>
        <v>0</v>
      </c>
      <c r="DG768">
        <f t="shared" si="430"/>
        <v>0</v>
      </c>
      <c r="DH768">
        <f t="shared" si="422"/>
        <v>0</v>
      </c>
      <c r="DI768">
        <f t="shared" si="395"/>
        <v>0</v>
      </c>
      <c r="DJ768">
        <f>DI768</f>
        <v>0</v>
      </c>
      <c r="DK768">
        <v>0</v>
      </c>
      <c r="DL768" t="s">
        <v>3</v>
      </c>
      <c r="DM768">
        <v>0</v>
      </c>
      <c r="DN768" t="s">
        <v>3</v>
      </c>
      <c r="DO768">
        <v>0</v>
      </c>
    </row>
    <row r="769" spans="1:119" x14ac:dyDescent="0.25">
      <c r="A769">
        <f>ROW(Source!A1391)</f>
        <v>1391</v>
      </c>
      <c r="B769">
        <v>55890823</v>
      </c>
      <c r="C769">
        <v>55891974</v>
      </c>
      <c r="D769">
        <v>55490209</v>
      </c>
      <c r="E769">
        <v>1</v>
      </c>
      <c r="F769">
        <v>1</v>
      </c>
      <c r="G769">
        <v>1081</v>
      </c>
      <c r="H769">
        <v>2</v>
      </c>
      <c r="I769" t="s">
        <v>1555</v>
      </c>
      <c r="J769" t="s">
        <v>1556</v>
      </c>
      <c r="K769" t="s">
        <v>1557</v>
      </c>
      <c r="L769">
        <v>1368</v>
      </c>
      <c r="N769">
        <v>1011</v>
      </c>
      <c r="O769" t="s">
        <v>1558</v>
      </c>
      <c r="P769" t="s">
        <v>1558</v>
      </c>
      <c r="Q769">
        <v>1</v>
      </c>
      <c r="W769">
        <v>0</v>
      </c>
      <c r="X769">
        <v>874612079</v>
      </c>
      <c r="Y769">
        <f>(AT769*1.2)</f>
        <v>1.2E-2</v>
      </c>
      <c r="AA769">
        <v>0</v>
      </c>
      <c r="AB769">
        <v>1485.19</v>
      </c>
      <c r="AC769">
        <v>744.56</v>
      </c>
      <c r="AD769">
        <v>0</v>
      </c>
      <c r="AE769">
        <v>0</v>
      </c>
      <c r="AF769">
        <v>83.1</v>
      </c>
      <c r="AG769">
        <v>12.62</v>
      </c>
      <c r="AH769">
        <v>0</v>
      </c>
      <c r="AI769">
        <v>1</v>
      </c>
      <c r="AJ769">
        <v>17.07</v>
      </c>
      <c r="AK769">
        <v>56.35</v>
      </c>
      <c r="AL769">
        <v>1</v>
      </c>
      <c r="AM769">
        <v>2</v>
      </c>
      <c r="AN769">
        <v>0</v>
      </c>
      <c r="AO769">
        <v>1</v>
      </c>
      <c r="AP769">
        <v>1</v>
      </c>
      <c r="AQ769">
        <v>0</v>
      </c>
      <c r="AR769">
        <v>0</v>
      </c>
      <c r="AS769" t="s">
        <v>3</v>
      </c>
      <c r="AT769">
        <v>0.01</v>
      </c>
      <c r="AU769" t="s">
        <v>42</v>
      </c>
      <c r="AV769">
        <v>0</v>
      </c>
      <c r="AW769">
        <v>2</v>
      </c>
      <c r="AX769">
        <v>55891987</v>
      </c>
      <c r="AY769">
        <v>1</v>
      </c>
      <c r="AZ769">
        <v>0</v>
      </c>
      <c r="BA769">
        <v>895</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CV769">
        <v>0</v>
      </c>
      <c r="CW769">
        <f>ROUND(Y769*Source!I1391*DO769,9)</f>
        <v>0.21353040000000001</v>
      </c>
      <c r="CX769">
        <f>ROUND(Y769*Source!I1391,9)</f>
        <v>1.6920000000000001E-2</v>
      </c>
      <c r="CY769">
        <f>AB769</f>
        <v>1485.19</v>
      </c>
      <c r="CZ769">
        <f>AF769</f>
        <v>83.1</v>
      </c>
      <c r="DA769">
        <f>AJ769</f>
        <v>17.07</v>
      </c>
      <c r="DB769">
        <f>ROUND((ROUND(AT769*CZ769,2)*1.2),6)</f>
        <v>0.996</v>
      </c>
      <c r="DC769">
        <f>ROUND((ROUND(AT769*AG769,2)*1.2),6)</f>
        <v>0.156</v>
      </c>
      <c r="DD769" t="s">
        <v>3</v>
      </c>
      <c r="DE769" t="s">
        <v>3</v>
      </c>
      <c r="DF769">
        <f t="shared" si="432"/>
        <v>0</v>
      </c>
      <c r="DG769">
        <f>ROUND(ROUND(AF769*AJ769,2)*CX769,2)</f>
        <v>24</v>
      </c>
      <c r="DH769">
        <f>ROUND(ROUND(AG769*AK769,2)*CX769,2)</f>
        <v>12.03</v>
      </c>
      <c r="DI769">
        <f t="shared" ref="DI769:DI802" si="440">ROUND(ROUND(AH769,2)*CX769,2)</f>
        <v>0</v>
      </c>
      <c r="DJ769">
        <f>DG769</f>
        <v>24</v>
      </c>
      <c r="DK769">
        <v>0</v>
      </c>
      <c r="DL769" t="s">
        <v>1559</v>
      </c>
      <c r="DM769">
        <v>0</v>
      </c>
      <c r="DN769" t="s">
        <v>1554</v>
      </c>
      <c r="DO769">
        <v>12.62</v>
      </c>
    </row>
    <row r="770" spans="1:119" x14ac:dyDescent="0.25">
      <c r="A770">
        <f>ROW(Source!A1391)</f>
        <v>1391</v>
      </c>
      <c r="B770">
        <v>55890823</v>
      </c>
      <c r="C770">
        <v>55891974</v>
      </c>
      <c r="D770">
        <v>55460220</v>
      </c>
      <c r="E770">
        <v>1</v>
      </c>
      <c r="F770">
        <v>1</v>
      </c>
      <c r="G770">
        <v>1081</v>
      </c>
      <c r="H770">
        <v>3</v>
      </c>
      <c r="I770" t="s">
        <v>1792</v>
      </c>
      <c r="J770" t="s">
        <v>1793</v>
      </c>
      <c r="K770" t="s">
        <v>1794</v>
      </c>
      <c r="L770">
        <v>1346</v>
      </c>
      <c r="N770">
        <v>1009</v>
      </c>
      <c r="O770" t="s">
        <v>222</v>
      </c>
      <c r="P770" t="s">
        <v>222</v>
      </c>
      <c r="Q770">
        <v>1</v>
      </c>
      <c r="W770">
        <v>0</v>
      </c>
      <c r="X770">
        <v>-1801558800</v>
      </c>
      <c r="Y770">
        <f t="shared" ref="Y770:Y778" si="441">(AT770*1)</f>
        <v>0.02</v>
      </c>
      <c r="AA770">
        <v>338.71</v>
      </c>
      <c r="AB770">
        <v>0</v>
      </c>
      <c r="AC770">
        <v>0</v>
      </c>
      <c r="AD770">
        <v>0</v>
      </c>
      <c r="AE770">
        <v>13.95</v>
      </c>
      <c r="AF770">
        <v>0</v>
      </c>
      <c r="AG770">
        <v>0</v>
      </c>
      <c r="AH770">
        <v>0</v>
      </c>
      <c r="AI770">
        <v>24.28</v>
      </c>
      <c r="AJ770">
        <v>1</v>
      </c>
      <c r="AK770">
        <v>1</v>
      </c>
      <c r="AL770">
        <v>1</v>
      </c>
      <c r="AM770">
        <v>2</v>
      </c>
      <c r="AN770">
        <v>0</v>
      </c>
      <c r="AO770">
        <v>1</v>
      </c>
      <c r="AP770">
        <v>1</v>
      </c>
      <c r="AQ770">
        <v>0</v>
      </c>
      <c r="AR770">
        <v>0</v>
      </c>
      <c r="AS770" t="s">
        <v>3</v>
      </c>
      <c r="AT770">
        <v>0.02</v>
      </c>
      <c r="AU770" t="s">
        <v>22</v>
      </c>
      <c r="AV770">
        <v>0</v>
      </c>
      <c r="AW770">
        <v>2</v>
      </c>
      <c r="AX770">
        <v>55891988</v>
      </c>
      <c r="AY770">
        <v>1</v>
      </c>
      <c r="AZ770">
        <v>0</v>
      </c>
      <c r="BA770">
        <v>896</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CV770">
        <v>0</v>
      </c>
      <c r="CW770">
        <v>0</v>
      </c>
      <c r="CX770">
        <f>ROUND(Y770*Source!I1391,9)</f>
        <v>2.8199999999999999E-2</v>
      </c>
      <c r="CY770">
        <f t="shared" ref="CY770:CY778" si="442">AA770</f>
        <v>338.71</v>
      </c>
      <c r="CZ770">
        <f t="shared" ref="CZ770:CZ778" si="443">AE770</f>
        <v>13.95</v>
      </c>
      <c r="DA770">
        <f t="shared" ref="DA770:DA778" si="444">AI770</f>
        <v>24.28</v>
      </c>
      <c r="DB770">
        <f t="shared" ref="DB770:DB778" si="445">ROUND((ROUND(AT770*CZ770,2)*1),6)</f>
        <v>0.28000000000000003</v>
      </c>
      <c r="DC770">
        <f t="shared" ref="DC770:DC778" si="446">ROUND((ROUND(AT770*AG770,2)*1),6)</f>
        <v>0</v>
      </c>
      <c r="DD770" t="s">
        <v>3</v>
      </c>
      <c r="DE770" t="s">
        <v>3</v>
      </c>
      <c r="DF770">
        <f t="shared" ref="DF770:DF778" si="447">ROUND(ROUND(AE770*AI770,2)*CX770,2)</f>
        <v>9.5500000000000007</v>
      </c>
      <c r="DG770">
        <f t="shared" ref="DG770:DG791" si="448">ROUND(ROUND(AF770,2)*CX770,2)</f>
        <v>0</v>
      </c>
      <c r="DH770">
        <f t="shared" ref="DH770:DH791" si="449">ROUND(ROUND(AG770,2)*CX770,2)</f>
        <v>0</v>
      </c>
      <c r="DI770">
        <f t="shared" si="440"/>
        <v>0</v>
      </c>
      <c r="DJ770">
        <f t="shared" ref="DJ770:DJ778" si="450">DF770</f>
        <v>9.5500000000000007</v>
      </c>
      <c r="DK770">
        <v>0</v>
      </c>
      <c r="DL770" t="s">
        <v>3</v>
      </c>
      <c r="DM770">
        <v>0</v>
      </c>
      <c r="DN770" t="s">
        <v>3</v>
      </c>
      <c r="DO770">
        <v>0</v>
      </c>
    </row>
    <row r="771" spans="1:119" x14ac:dyDescent="0.25">
      <c r="A771">
        <f>ROW(Source!A1391)</f>
        <v>1391</v>
      </c>
      <c r="B771">
        <v>55890823</v>
      </c>
      <c r="C771">
        <v>55891974</v>
      </c>
      <c r="D771">
        <v>55460424</v>
      </c>
      <c r="E771">
        <v>1</v>
      </c>
      <c r="F771">
        <v>1</v>
      </c>
      <c r="G771">
        <v>1081</v>
      </c>
      <c r="H771">
        <v>3</v>
      </c>
      <c r="I771" t="s">
        <v>1563</v>
      </c>
      <c r="J771" t="s">
        <v>1564</v>
      </c>
      <c r="K771" t="s">
        <v>1565</v>
      </c>
      <c r="L771">
        <v>1346</v>
      </c>
      <c r="N771">
        <v>1009</v>
      </c>
      <c r="O771" t="s">
        <v>222</v>
      </c>
      <c r="P771" t="s">
        <v>222</v>
      </c>
      <c r="Q771">
        <v>1</v>
      </c>
      <c r="W771">
        <v>0</v>
      </c>
      <c r="X771">
        <v>1309298634</v>
      </c>
      <c r="Y771">
        <f t="shared" si="441"/>
        <v>0.2</v>
      </c>
      <c r="AA771">
        <v>286.31</v>
      </c>
      <c r="AB771">
        <v>0</v>
      </c>
      <c r="AC771">
        <v>0</v>
      </c>
      <c r="AD771">
        <v>0</v>
      </c>
      <c r="AE771">
        <v>159.06</v>
      </c>
      <c r="AF771">
        <v>0</v>
      </c>
      <c r="AG771">
        <v>0</v>
      </c>
      <c r="AH771">
        <v>0</v>
      </c>
      <c r="AI771">
        <v>1.8</v>
      </c>
      <c r="AJ771">
        <v>1</v>
      </c>
      <c r="AK771">
        <v>1</v>
      </c>
      <c r="AL771">
        <v>1</v>
      </c>
      <c r="AM771">
        <v>2</v>
      </c>
      <c r="AN771">
        <v>0</v>
      </c>
      <c r="AO771">
        <v>1</v>
      </c>
      <c r="AP771">
        <v>1</v>
      </c>
      <c r="AQ771">
        <v>0</v>
      </c>
      <c r="AR771">
        <v>0</v>
      </c>
      <c r="AS771" t="s">
        <v>3</v>
      </c>
      <c r="AT771">
        <v>0.2</v>
      </c>
      <c r="AU771" t="s">
        <v>22</v>
      </c>
      <c r="AV771">
        <v>0</v>
      </c>
      <c r="AW771">
        <v>2</v>
      </c>
      <c r="AX771">
        <v>55891989</v>
      </c>
      <c r="AY771">
        <v>1</v>
      </c>
      <c r="AZ771">
        <v>0</v>
      </c>
      <c r="BA771">
        <v>897</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CV771">
        <v>0</v>
      </c>
      <c r="CW771">
        <v>0</v>
      </c>
      <c r="CX771">
        <f>ROUND(Y771*Source!I1391,9)</f>
        <v>0.28199999999999997</v>
      </c>
      <c r="CY771">
        <f t="shared" si="442"/>
        <v>286.31</v>
      </c>
      <c r="CZ771">
        <f t="shared" si="443"/>
        <v>159.06</v>
      </c>
      <c r="DA771">
        <f t="shared" si="444"/>
        <v>1.8</v>
      </c>
      <c r="DB771">
        <f t="shared" si="445"/>
        <v>31.81</v>
      </c>
      <c r="DC771">
        <f t="shared" si="446"/>
        <v>0</v>
      </c>
      <c r="DD771" t="s">
        <v>3</v>
      </c>
      <c r="DE771" t="s">
        <v>3</v>
      </c>
      <c r="DF771">
        <f t="shared" si="447"/>
        <v>80.739999999999995</v>
      </c>
      <c r="DG771">
        <f t="shared" si="448"/>
        <v>0</v>
      </c>
      <c r="DH771">
        <f t="shared" si="449"/>
        <v>0</v>
      </c>
      <c r="DI771">
        <f t="shared" si="440"/>
        <v>0</v>
      </c>
      <c r="DJ771">
        <f t="shared" si="450"/>
        <v>80.739999999999995</v>
      </c>
      <c r="DK771">
        <v>0</v>
      </c>
      <c r="DL771" t="s">
        <v>3</v>
      </c>
      <c r="DM771">
        <v>0</v>
      </c>
      <c r="DN771" t="s">
        <v>3</v>
      </c>
      <c r="DO771">
        <v>0</v>
      </c>
    </row>
    <row r="772" spans="1:119" x14ac:dyDescent="0.25">
      <c r="A772">
        <f>ROW(Source!A1391)</f>
        <v>1391</v>
      </c>
      <c r="B772">
        <v>55890823</v>
      </c>
      <c r="C772">
        <v>55891974</v>
      </c>
      <c r="D772">
        <v>55461670</v>
      </c>
      <c r="E772">
        <v>1</v>
      </c>
      <c r="F772">
        <v>1</v>
      </c>
      <c r="G772">
        <v>1081</v>
      </c>
      <c r="H772">
        <v>3</v>
      </c>
      <c r="I772" t="s">
        <v>1795</v>
      </c>
      <c r="J772" t="s">
        <v>1796</v>
      </c>
      <c r="K772" t="s">
        <v>1797</v>
      </c>
      <c r="L772">
        <v>1346</v>
      </c>
      <c r="N772">
        <v>1009</v>
      </c>
      <c r="O772" t="s">
        <v>222</v>
      </c>
      <c r="P772" t="s">
        <v>222</v>
      </c>
      <c r="Q772">
        <v>1</v>
      </c>
      <c r="W772">
        <v>0</v>
      </c>
      <c r="X772">
        <v>1134135272</v>
      </c>
      <c r="Y772">
        <f t="shared" si="441"/>
        <v>0.1</v>
      </c>
      <c r="AA772">
        <v>246.69</v>
      </c>
      <c r="AB772">
        <v>0</v>
      </c>
      <c r="AC772">
        <v>0</v>
      </c>
      <c r="AD772">
        <v>0</v>
      </c>
      <c r="AE772">
        <v>23.12</v>
      </c>
      <c r="AF772">
        <v>0</v>
      </c>
      <c r="AG772">
        <v>0</v>
      </c>
      <c r="AH772">
        <v>0</v>
      </c>
      <c r="AI772">
        <v>10.67</v>
      </c>
      <c r="AJ772">
        <v>1</v>
      </c>
      <c r="AK772">
        <v>1</v>
      </c>
      <c r="AL772">
        <v>1</v>
      </c>
      <c r="AM772">
        <v>2</v>
      </c>
      <c r="AN772">
        <v>0</v>
      </c>
      <c r="AO772">
        <v>1</v>
      </c>
      <c r="AP772">
        <v>1</v>
      </c>
      <c r="AQ772">
        <v>0</v>
      </c>
      <c r="AR772">
        <v>0</v>
      </c>
      <c r="AS772" t="s">
        <v>3</v>
      </c>
      <c r="AT772">
        <v>0.1</v>
      </c>
      <c r="AU772" t="s">
        <v>22</v>
      </c>
      <c r="AV772">
        <v>0</v>
      </c>
      <c r="AW772">
        <v>2</v>
      </c>
      <c r="AX772">
        <v>55891990</v>
      </c>
      <c r="AY772">
        <v>1</v>
      </c>
      <c r="AZ772">
        <v>0</v>
      </c>
      <c r="BA772">
        <v>898</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CV772">
        <v>0</v>
      </c>
      <c r="CW772">
        <v>0</v>
      </c>
      <c r="CX772">
        <f>ROUND(Y772*Source!I1391,9)</f>
        <v>0.14099999999999999</v>
      </c>
      <c r="CY772">
        <f t="shared" si="442"/>
        <v>246.69</v>
      </c>
      <c r="CZ772">
        <f t="shared" si="443"/>
        <v>23.12</v>
      </c>
      <c r="DA772">
        <f t="shared" si="444"/>
        <v>10.67</v>
      </c>
      <c r="DB772">
        <f t="shared" si="445"/>
        <v>2.31</v>
      </c>
      <c r="DC772">
        <f t="shared" si="446"/>
        <v>0</v>
      </c>
      <c r="DD772" t="s">
        <v>3</v>
      </c>
      <c r="DE772" t="s">
        <v>3</v>
      </c>
      <c r="DF772">
        <f t="shared" si="447"/>
        <v>34.78</v>
      </c>
      <c r="DG772">
        <f t="shared" si="448"/>
        <v>0</v>
      </c>
      <c r="DH772">
        <f t="shared" si="449"/>
        <v>0</v>
      </c>
      <c r="DI772">
        <f t="shared" si="440"/>
        <v>0</v>
      </c>
      <c r="DJ772">
        <f t="shared" si="450"/>
        <v>34.78</v>
      </c>
      <c r="DK772">
        <v>0</v>
      </c>
      <c r="DL772" t="s">
        <v>3</v>
      </c>
      <c r="DM772">
        <v>0</v>
      </c>
      <c r="DN772" t="s">
        <v>3</v>
      </c>
      <c r="DO772">
        <v>0</v>
      </c>
    </row>
    <row r="773" spans="1:119" x14ac:dyDescent="0.25">
      <c r="A773">
        <f>ROW(Source!A1391)</f>
        <v>1391</v>
      </c>
      <c r="B773">
        <v>55890823</v>
      </c>
      <c r="C773">
        <v>55891974</v>
      </c>
      <c r="D773">
        <v>55465938</v>
      </c>
      <c r="E773">
        <v>1</v>
      </c>
      <c r="F773">
        <v>1</v>
      </c>
      <c r="G773">
        <v>1081</v>
      </c>
      <c r="H773">
        <v>3</v>
      </c>
      <c r="I773" t="s">
        <v>1798</v>
      </c>
      <c r="J773" t="s">
        <v>1799</v>
      </c>
      <c r="K773" t="s">
        <v>1800</v>
      </c>
      <c r="L773">
        <v>1348</v>
      </c>
      <c r="N773">
        <v>1009</v>
      </c>
      <c r="O773" t="s">
        <v>1092</v>
      </c>
      <c r="P773" t="s">
        <v>1092</v>
      </c>
      <c r="Q773">
        <v>1000</v>
      </c>
      <c r="W773">
        <v>0</v>
      </c>
      <c r="X773">
        <v>1639681883</v>
      </c>
      <c r="Y773">
        <f t="shared" si="441"/>
        <v>1E-4</v>
      </c>
      <c r="AA773">
        <v>273265.7</v>
      </c>
      <c r="AB773">
        <v>0</v>
      </c>
      <c r="AC773">
        <v>0</v>
      </c>
      <c r="AD773">
        <v>0</v>
      </c>
      <c r="AE773">
        <v>40009.620000000003</v>
      </c>
      <c r="AF773">
        <v>0</v>
      </c>
      <c r="AG773">
        <v>0</v>
      </c>
      <c r="AH773">
        <v>0</v>
      </c>
      <c r="AI773">
        <v>6.83</v>
      </c>
      <c r="AJ773">
        <v>1</v>
      </c>
      <c r="AK773">
        <v>1</v>
      </c>
      <c r="AL773">
        <v>1</v>
      </c>
      <c r="AM773">
        <v>2</v>
      </c>
      <c r="AN773">
        <v>0</v>
      </c>
      <c r="AO773">
        <v>1</v>
      </c>
      <c r="AP773">
        <v>1</v>
      </c>
      <c r="AQ773">
        <v>0</v>
      </c>
      <c r="AR773">
        <v>0</v>
      </c>
      <c r="AS773" t="s">
        <v>3</v>
      </c>
      <c r="AT773">
        <v>1E-4</v>
      </c>
      <c r="AU773" t="s">
        <v>22</v>
      </c>
      <c r="AV773">
        <v>0</v>
      </c>
      <c r="AW773">
        <v>2</v>
      </c>
      <c r="AX773">
        <v>55891991</v>
      </c>
      <c r="AY773">
        <v>1</v>
      </c>
      <c r="AZ773">
        <v>0</v>
      </c>
      <c r="BA773">
        <v>899</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CV773">
        <v>0</v>
      </c>
      <c r="CW773">
        <v>0</v>
      </c>
      <c r="CX773">
        <f>ROUND(Y773*Source!I1391,9)</f>
        <v>1.4100000000000001E-4</v>
      </c>
      <c r="CY773">
        <f t="shared" si="442"/>
        <v>273265.7</v>
      </c>
      <c r="CZ773">
        <f t="shared" si="443"/>
        <v>40009.620000000003</v>
      </c>
      <c r="DA773">
        <f t="shared" si="444"/>
        <v>6.83</v>
      </c>
      <c r="DB773">
        <f t="shared" si="445"/>
        <v>4</v>
      </c>
      <c r="DC773">
        <f t="shared" si="446"/>
        <v>0</v>
      </c>
      <c r="DD773" t="s">
        <v>3</v>
      </c>
      <c r="DE773" t="s">
        <v>3</v>
      </c>
      <c r="DF773">
        <f t="shared" si="447"/>
        <v>38.53</v>
      </c>
      <c r="DG773">
        <f t="shared" si="448"/>
        <v>0</v>
      </c>
      <c r="DH773">
        <f t="shared" si="449"/>
        <v>0</v>
      </c>
      <c r="DI773">
        <f t="shared" si="440"/>
        <v>0</v>
      </c>
      <c r="DJ773">
        <f t="shared" si="450"/>
        <v>38.53</v>
      </c>
      <c r="DK773">
        <v>0</v>
      </c>
      <c r="DL773" t="s">
        <v>3</v>
      </c>
      <c r="DM773">
        <v>0</v>
      </c>
      <c r="DN773" t="s">
        <v>3</v>
      </c>
      <c r="DO773">
        <v>0</v>
      </c>
    </row>
    <row r="774" spans="1:119" x14ac:dyDescent="0.25">
      <c r="A774">
        <f>ROW(Source!A1391)</f>
        <v>1391</v>
      </c>
      <c r="B774">
        <v>55890823</v>
      </c>
      <c r="C774">
        <v>55891974</v>
      </c>
      <c r="D774">
        <v>55459792</v>
      </c>
      <c r="E774">
        <v>1</v>
      </c>
      <c r="F774">
        <v>1</v>
      </c>
      <c r="G774">
        <v>1081</v>
      </c>
      <c r="H774">
        <v>3</v>
      </c>
      <c r="I774" t="s">
        <v>1691</v>
      </c>
      <c r="J774" t="s">
        <v>1692</v>
      </c>
      <c r="K774" t="s">
        <v>1693</v>
      </c>
      <c r="L774">
        <v>1348</v>
      </c>
      <c r="N774">
        <v>1009</v>
      </c>
      <c r="O774" t="s">
        <v>1092</v>
      </c>
      <c r="P774" t="s">
        <v>1092</v>
      </c>
      <c r="Q774">
        <v>1000</v>
      </c>
      <c r="W774">
        <v>0</v>
      </c>
      <c r="X774">
        <v>114569696</v>
      </c>
      <c r="Y774">
        <f t="shared" si="441"/>
        <v>8.0000000000000007E-5</v>
      </c>
      <c r="AA774">
        <v>1497188.16</v>
      </c>
      <c r="AB774">
        <v>0</v>
      </c>
      <c r="AC774">
        <v>0</v>
      </c>
      <c r="AD774">
        <v>0</v>
      </c>
      <c r="AE774">
        <v>60960.43</v>
      </c>
      <c r="AF774">
        <v>0</v>
      </c>
      <c r="AG774">
        <v>0</v>
      </c>
      <c r="AH774">
        <v>0</v>
      </c>
      <c r="AI774">
        <v>24.56</v>
      </c>
      <c r="AJ774">
        <v>1</v>
      </c>
      <c r="AK774">
        <v>1</v>
      </c>
      <c r="AL774">
        <v>1</v>
      </c>
      <c r="AM774">
        <v>2</v>
      </c>
      <c r="AN774">
        <v>0</v>
      </c>
      <c r="AO774">
        <v>1</v>
      </c>
      <c r="AP774">
        <v>1</v>
      </c>
      <c r="AQ774">
        <v>0</v>
      </c>
      <c r="AR774">
        <v>0</v>
      </c>
      <c r="AS774" t="s">
        <v>3</v>
      </c>
      <c r="AT774">
        <v>8.0000000000000007E-5</v>
      </c>
      <c r="AU774" t="s">
        <v>22</v>
      </c>
      <c r="AV774">
        <v>0</v>
      </c>
      <c r="AW774">
        <v>2</v>
      </c>
      <c r="AX774">
        <v>55891992</v>
      </c>
      <c r="AY774">
        <v>1</v>
      </c>
      <c r="AZ774">
        <v>0</v>
      </c>
      <c r="BA774">
        <v>900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CV774">
        <v>0</v>
      </c>
      <c r="CW774">
        <v>0</v>
      </c>
      <c r="CX774">
        <f>ROUND(Y774*Source!I1391,9)</f>
        <v>1.128E-4</v>
      </c>
      <c r="CY774">
        <f t="shared" si="442"/>
        <v>1497188.16</v>
      </c>
      <c r="CZ774">
        <f t="shared" si="443"/>
        <v>60960.43</v>
      </c>
      <c r="DA774">
        <f t="shared" si="444"/>
        <v>24.56</v>
      </c>
      <c r="DB774">
        <f t="shared" si="445"/>
        <v>4.88</v>
      </c>
      <c r="DC774">
        <f t="shared" si="446"/>
        <v>0</v>
      </c>
      <c r="DD774" t="s">
        <v>3</v>
      </c>
      <c r="DE774" t="s">
        <v>3</v>
      </c>
      <c r="DF774">
        <f t="shared" si="447"/>
        <v>168.88</v>
      </c>
      <c r="DG774">
        <f t="shared" si="448"/>
        <v>0</v>
      </c>
      <c r="DH774">
        <f t="shared" si="449"/>
        <v>0</v>
      </c>
      <c r="DI774">
        <f t="shared" si="440"/>
        <v>0</v>
      </c>
      <c r="DJ774">
        <f t="shared" si="450"/>
        <v>168.88</v>
      </c>
      <c r="DK774">
        <v>0</v>
      </c>
      <c r="DL774" t="s">
        <v>3</v>
      </c>
      <c r="DM774">
        <v>0</v>
      </c>
      <c r="DN774" t="s">
        <v>3</v>
      </c>
      <c r="DO774">
        <v>0</v>
      </c>
    </row>
    <row r="775" spans="1:119" x14ac:dyDescent="0.25">
      <c r="A775">
        <f>ROW(Source!A1391)</f>
        <v>1391</v>
      </c>
      <c r="B775">
        <v>55890823</v>
      </c>
      <c r="C775">
        <v>55891974</v>
      </c>
      <c r="D775">
        <v>55466338</v>
      </c>
      <c r="E775">
        <v>1</v>
      </c>
      <c r="F775">
        <v>1</v>
      </c>
      <c r="G775">
        <v>1081</v>
      </c>
      <c r="H775">
        <v>3</v>
      </c>
      <c r="I775" t="s">
        <v>1675</v>
      </c>
      <c r="J775" t="s">
        <v>1676</v>
      </c>
      <c r="K775" t="s">
        <v>1677</v>
      </c>
      <c r="L775">
        <v>1349</v>
      </c>
      <c r="N775">
        <v>1009</v>
      </c>
      <c r="O775" t="s">
        <v>1678</v>
      </c>
      <c r="P775" t="s">
        <v>1678</v>
      </c>
      <c r="Q775">
        <v>1E-3</v>
      </c>
      <c r="W775">
        <v>0</v>
      </c>
      <c r="X775">
        <v>-667754050</v>
      </c>
      <c r="Y775">
        <f t="shared" si="441"/>
        <v>10</v>
      </c>
      <c r="AA775">
        <v>0.44</v>
      </c>
      <c r="AB775">
        <v>0</v>
      </c>
      <c r="AC775">
        <v>0</v>
      </c>
      <c r="AD775">
        <v>0</v>
      </c>
      <c r="AE775">
        <v>7.0000000000000007E-2</v>
      </c>
      <c r="AF775">
        <v>0</v>
      </c>
      <c r="AG775">
        <v>0</v>
      </c>
      <c r="AH775">
        <v>0</v>
      </c>
      <c r="AI775">
        <v>6.29</v>
      </c>
      <c r="AJ775">
        <v>1</v>
      </c>
      <c r="AK775">
        <v>1</v>
      </c>
      <c r="AL775">
        <v>1</v>
      </c>
      <c r="AM775">
        <v>2</v>
      </c>
      <c r="AN775">
        <v>0</v>
      </c>
      <c r="AO775">
        <v>1</v>
      </c>
      <c r="AP775">
        <v>1</v>
      </c>
      <c r="AQ775">
        <v>0</v>
      </c>
      <c r="AR775">
        <v>0</v>
      </c>
      <c r="AS775" t="s">
        <v>3</v>
      </c>
      <c r="AT775">
        <v>10</v>
      </c>
      <c r="AU775" t="s">
        <v>22</v>
      </c>
      <c r="AV775">
        <v>0</v>
      </c>
      <c r="AW775">
        <v>2</v>
      </c>
      <c r="AX775">
        <v>55891993</v>
      </c>
      <c r="AY775">
        <v>1</v>
      </c>
      <c r="AZ775">
        <v>0</v>
      </c>
      <c r="BA775">
        <v>901</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CV775">
        <v>0</v>
      </c>
      <c r="CW775">
        <v>0</v>
      </c>
      <c r="CX775">
        <f>ROUND(Y775*Source!I1391,9)</f>
        <v>14.1</v>
      </c>
      <c r="CY775">
        <f t="shared" si="442"/>
        <v>0.44</v>
      </c>
      <c r="CZ775">
        <f t="shared" si="443"/>
        <v>7.0000000000000007E-2</v>
      </c>
      <c r="DA775">
        <f t="shared" si="444"/>
        <v>6.29</v>
      </c>
      <c r="DB775">
        <f t="shared" si="445"/>
        <v>0.7</v>
      </c>
      <c r="DC775">
        <f t="shared" si="446"/>
        <v>0</v>
      </c>
      <c r="DD775" t="s">
        <v>3</v>
      </c>
      <c r="DE775" t="s">
        <v>3</v>
      </c>
      <c r="DF775">
        <f t="shared" si="447"/>
        <v>6.2</v>
      </c>
      <c r="DG775">
        <f t="shared" si="448"/>
        <v>0</v>
      </c>
      <c r="DH775">
        <f t="shared" si="449"/>
        <v>0</v>
      </c>
      <c r="DI775">
        <f t="shared" si="440"/>
        <v>0</v>
      </c>
      <c r="DJ775">
        <f t="shared" si="450"/>
        <v>6.2</v>
      </c>
      <c r="DK775">
        <v>0</v>
      </c>
      <c r="DL775" t="s">
        <v>3</v>
      </c>
      <c r="DM775">
        <v>0</v>
      </c>
      <c r="DN775" t="s">
        <v>3</v>
      </c>
      <c r="DO775">
        <v>0</v>
      </c>
    </row>
    <row r="776" spans="1:119" x14ac:dyDescent="0.25">
      <c r="A776">
        <f>ROW(Source!A1391)</f>
        <v>1391</v>
      </c>
      <c r="B776">
        <v>55890823</v>
      </c>
      <c r="C776">
        <v>55891974</v>
      </c>
      <c r="D776">
        <v>55482203</v>
      </c>
      <c r="E776">
        <v>1</v>
      </c>
      <c r="F776">
        <v>1</v>
      </c>
      <c r="G776">
        <v>1081</v>
      </c>
      <c r="H776">
        <v>3</v>
      </c>
      <c r="I776" t="s">
        <v>1404</v>
      </c>
      <c r="J776" t="s">
        <v>1406</v>
      </c>
      <c r="K776" t="s">
        <v>1405</v>
      </c>
      <c r="L776">
        <v>1356</v>
      </c>
      <c r="N776">
        <v>1010</v>
      </c>
      <c r="O776" t="s">
        <v>1355</v>
      </c>
      <c r="P776" t="s">
        <v>1355</v>
      </c>
      <c r="Q776">
        <v>1000</v>
      </c>
      <c r="W776">
        <v>0</v>
      </c>
      <c r="X776">
        <v>474149623</v>
      </c>
      <c r="Y776">
        <f t="shared" si="441"/>
        <v>0.10199999999999999</v>
      </c>
      <c r="AA776">
        <v>1527.69</v>
      </c>
      <c r="AB776">
        <v>0</v>
      </c>
      <c r="AC776">
        <v>0</v>
      </c>
      <c r="AD776">
        <v>0</v>
      </c>
      <c r="AE776">
        <v>226.66</v>
      </c>
      <c r="AF776">
        <v>0</v>
      </c>
      <c r="AG776">
        <v>0</v>
      </c>
      <c r="AH776">
        <v>0</v>
      </c>
      <c r="AI776">
        <v>6.74</v>
      </c>
      <c r="AJ776">
        <v>1</v>
      </c>
      <c r="AK776">
        <v>1</v>
      </c>
      <c r="AL776">
        <v>1</v>
      </c>
      <c r="AM776">
        <v>2</v>
      </c>
      <c r="AN776">
        <v>0</v>
      </c>
      <c r="AO776">
        <v>1</v>
      </c>
      <c r="AP776">
        <v>1</v>
      </c>
      <c r="AQ776">
        <v>0</v>
      </c>
      <c r="AR776">
        <v>0</v>
      </c>
      <c r="AS776" t="s">
        <v>3</v>
      </c>
      <c r="AT776">
        <v>0.10199999999999999</v>
      </c>
      <c r="AU776" t="s">
        <v>22</v>
      </c>
      <c r="AV776">
        <v>0</v>
      </c>
      <c r="AW776">
        <v>2</v>
      </c>
      <c r="AX776">
        <v>55891994</v>
      </c>
      <c r="AY776">
        <v>1</v>
      </c>
      <c r="AZ776">
        <v>0</v>
      </c>
      <c r="BA776">
        <v>902</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CV776">
        <v>0</v>
      </c>
      <c r="CW776">
        <v>0</v>
      </c>
      <c r="CX776">
        <f>ROUND(Y776*Source!I1391,9)</f>
        <v>0.14382</v>
      </c>
      <c r="CY776">
        <f t="shared" si="442"/>
        <v>1527.69</v>
      </c>
      <c r="CZ776">
        <f t="shared" si="443"/>
        <v>226.66</v>
      </c>
      <c r="DA776">
        <f t="shared" si="444"/>
        <v>6.74</v>
      </c>
      <c r="DB776">
        <f t="shared" si="445"/>
        <v>23.12</v>
      </c>
      <c r="DC776">
        <f t="shared" si="446"/>
        <v>0</v>
      </c>
      <c r="DD776" t="s">
        <v>3</v>
      </c>
      <c r="DE776" t="s">
        <v>3</v>
      </c>
      <c r="DF776">
        <f t="shared" si="447"/>
        <v>219.71</v>
      </c>
      <c r="DG776">
        <f t="shared" si="448"/>
        <v>0</v>
      </c>
      <c r="DH776">
        <f t="shared" si="449"/>
        <v>0</v>
      </c>
      <c r="DI776">
        <f t="shared" si="440"/>
        <v>0</v>
      </c>
      <c r="DJ776">
        <f t="shared" si="450"/>
        <v>219.71</v>
      </c>
      <c r="DK776">
        <v>0</v>
      </c>
      <c r="DL776" t="s">
        <v>3</v>
      </c>
      <c r="DM776">
        <v>0</v>
      </c>
      <c r="DN776" t="s">
        <v>3</v>
      </c>
      <c r="DO776">
        <v>0</v>
      </c>
    </row>
    <row r="777" spans="1:119" x14ac:dyDescent="0.25">
      <c r="A777">
        <f>ROW(Source!A1391)</f>
        <v>1391</v>
      </c>
      <c r="B777">
        <v>55890823</v>
      </c>
      <c r="C777">
        <v>55891974</v>
      </c>
      <c r="D777">
        <v>55482234</v>
      </c>
      <c r="E777">
        <v>1</v>
      </c>
      <c r="F777">
        <v>1</v>
      </c>
      <c r="G777">
        <v>1081</v>
      </c>
      <c r="H777">
        <v>3</v>
      </c>
      <c r="I777" t="s">
        <v>1386</v>
      </c>
      <c r="J777" t="s">
        <v>1388</v>
      </c>
      <c r="K777" t="s">
        <v>1387</v>
      </c>
      <c r="L777">
        <v>1354</v>
      </c>
      <c r="N777">
        <v>1010</v>
      </c>
      <c r="O777" t="s">
        <v>266</v>
      </c>
      <c r="P777" t="s">
        <v>266</v>
      </c>
      <c r="Q777">
        <v>1</v>
      </c>
      <c r="W777">
        <v>0</v>
      </c>
      <c r="X777">
        <v>-1446611938</v>
      </c>
      <c r="Y777">
        <f t="shared" si="441"/>
        <v>102</v>
      </c>
      <c r="AA777">
        <v>2.17</v>
      </c>
      <c r="AB777">
        <v>0</v>
      </c>
      <c r="AC777">
        <v>0</v>
      </c>
      <c r="AD777">
        <v>0</v>
      </c>
      <c r="AE777">
        <v>0.25</v>
      </c>
      <c r="AF777">
        <v>0</v>
      </c>
      <c r="AG777">
        <v>0</v>
      </c>
      <c r="AH777">
        <v>0</v>
      </c>
      <c r="AI777">
        <v>8.68</v>
      </c>
      <c r="AJ777">
        <v>1</v>
      </c>
      <c r="AK777">
        <v>1</v>
      </c>
      <c r="AL777">
        <v>1</v>
      </c>
      <c r="AM777">
        <v>0</v>
      </c>
      <c r="AN777">
        <v>0</v>
      </c>
      <c r="AO777">
        <v>0</v>
      </c>
      <c r="AP777">
        <v>1</v>
      </c>
      <c r="AQ777">
        <v>0</v>
      </c>
      <c r="AR777">
        <v>0</v>
      </c>
      <c r="AS777" t="s">
        <v>3</v>
      </c>
      <c r="AT777">
        <v>102</v>
      </c>
      <c r="AU777" t="s">
        <v>22</v>
      </c>
      <c r="AV777">
        <v>0</v>
      </c>
      <c r="AW777">
        <v>1</v>
      </c>
      <c r="AX777">
        <v>-1</v>
      </c>
      <c r="AY777">
        <v>0</v>
      </c>
      <c r="AZ777">
        <v>0</v>
      </c>
      <c r="BA777" t="s">
        <v>3</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CV777">
        <v>0</v>
      </c>
      <c r="CW777">
        <v>0</v>
      </c>
      <c r="CX777">
        <f>ROUND(Y777*Source!I1391,9)</f>
        <v>143.82</v>
      </c>
      <c r="CY777">
        <f t="shared" si="442"/>
        <v>2.17</v>
      </c>
      <c r="CZ777">
        <f t="shared" si="443"/>
        <v>0.25</v>
      </c>
      <c r="DA777">
        <f t="shared" si="444"/>
        <v>8.68</v>
      </c>
      <c r="DB777">
        <f t="shared" si="445"/>
        <v>25.5</v>
      </c>
      <c r="DC777">
        <f t="shared" si="446"/>
        <v>0</v>
      </c>
      <c r="DD777" t="s">
        <v>3</v>
      </c>
      <c r="DE777" t="s">
        <v>3</v>
      </c>
      <c r="DF777">
        <f t="shared" si="447"/>
        <v>312.08999999999997</v>
      </c>
      <c r="DG777">
        <f t="shared" si="448"/>
        <v>0</v>
      </c>
      <c r="DH777">
        <f t="shared" si="449"/>
        <v>0</v>
      </c>
      <c r="DI777">
        <f t="shared" si="440"/>
        <v>0</v>
      </c>
      <c r="DJ777">
        <f t="shared" si="450"/>
        <v>312.08999999999997</v>
      </c>
      <c r="DK777">
        <v>0</v>
      </c>
      <c r="DL777" t="s">
        <v>3</v>
      </c>
      <c r="DM777">
        <v>0</v>
      </c>
      <c r="DN777" t="s">
        <v>3</v>
      </c>
      <c r="DO777">
        <v>0</v>
      </c>
    </row>
    <row r="778" spans="1:119" x14ac:dyDescent="0.25">
      <c r="A778">
        <f>ROW(Source!A1391)</f>
        <v>1391</v>
      </c>
      <c r="B778">
        <v>55890823</v>
      </c>
      <c r="C778">
        <v>55891974</v>
      </c>
      <c r="D778">
        <v>55481864</v>
      </c>
      <c r="E778">
        <v>1</v>
      </c>
      <c r="F778">
        <v>1</v>
      </c>
      <c r="G778">
        <v>1081</v>
      </c>
      <c r="H778">
        <v>3</v>
      </c>
      <c r="I778" t="s">
        <v>1669</v>
      </c>
      <c r="J778" t="s">
        <v>1670</v>
      </c>
      <c r="K778" t="s">
        <v>1671</v>
      </c>
      <c r="L778">
        <v>1301</v>
      </c>
      <c r="N778">
        <v>1003</v>
      </c>
      <c r="O778" t="s">
        <v>769</v>
      </c>
      <c r="P778" t="s">
        <v>769</v>
      </c>
      <c r="Q778">
        <v>1</v>
      </c>
      <c r="W778">
        <v>0</v>
      </c>
      <c r="X778">
        <v>-877267416</v>
      </c>
      <c r="Y778">
        <f t="shared" si="441"/>
        <v>10</v>
      </c>
      <c r="AA778">
        <v>4.95</v>
      </c>
      <c r="AB778">
        <v>0</v>
      </c>
      <c r="AC778">
        <v>0</v>
      </c>
      <c r="AD778">
        <v>0</v>
      </c>
      <c r="AE778">
        <v>0.7</v>
      </c>
      <c r="AF778">
        <v>0</v>
      </c>
      <c r="AG778">
        <v>0</v>
      </c>
      <c r="AH778">
        <v>0</v>
      </c>
      <c r="AI778">
        <v>7.07</v>
      </c>
      <c r="AJ778">
        <v>1</v>
      </c>
      <c r="AK778">
        <v>1</v>
      </c>
      <c r="AL778">
        <v>1</v>
      </c>
      <c r="AM778">
        <v>2</v>
      </c>
      <c r="AN778">
        <v>0</v>
      </c>
      <c r="AO778">
        <v>1</v>
      </c>
      <c r="AP778">
        <v>1</v>
      </c>
      <c r="AQ778">
        <v>0</v>
      </c>
      <c r="AR778">
        <v>0</v>
      </c>
      <c r="AS778" t="s">
        <v>3</v>
      </c>
      <c r="AT778">
        <v>10</v>
      </c>
      <c r="AU778" t="s">
        <v>22</v>
      </c>
      <c r="AV778">
        <v>0</v>
      </c>
      <c r="AW778">
        <v>2</v>
      </c>
      <c r="AX778">
        <v>55891995</v>
      </c>
      <c r="AY778">
        <v>1</v>
      </c>
      <c r="AZ778">
        <v>0</v>
      </c>
      <c r="BA778">
        <v>903</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CV778">
        <v>0</v>
      </c>
      <c r="CW778">
        <v>0</v>
      </c>
      <c r="CX778">
        <f>ROUND(Y778*Source!I1391,9)</f>
        <v>14.1</v>
      </c>
      <c r="CY778">
        <f t="shared" si="442"/>
        <v>4.95</v>
      </c>
      <c r="CZ778">
        <f t="shared" si="443"/>
        <v>0.7</v>
      </c>
      <c r="DA778">
        <f t="shared" si="444"/>
        <v>7.07</v>
      </c>
      <c r="DB778">
        <f t="shared" si="445"/>
        <v>7</v>
      </c>
      <c r="DC778">
        <f t="shared" si="446"/>
        <v>0</v>
      </c>
      <c r="DD778" t="s">
        <v>3</v>
      </c>
      <c r="DE778" t="s">
        <v>3</v>
      </c>
      <c r="DF778">
        <f t="shared" si="447"/>
        <v>69.8</v>
      </c>
      <c r="DG778">
        <f t="shared" si="448"/>
        <v>0</v>
      </c>
      <c r="DH778">
        <f t="shared" si="449"/>
        <v>0</v>
      </c>
      <c r="DI778">
        <f t="shared" si="440"/>
        <v>0</v>
      </c>
      <c r="DJ778">
        <f t="shared" si="450"/>
        <v>69.8</v>
      </c>
      <c r="DK778">
        <v>0</v>
      </c>
      <c r="DL778" t="s">
        <v>3</v>
      </c>
      <c r="DM778">
        <v>0</v>
      </c>
      <c r="DN778" t="s">
        <v>3</v>
      </c>
      <c r="DO778">
        <v>0</v>
      </c>
    </row>
    <row r="779" spans="1:119" x14ac:dyDescent="0.25">
      <c r="A779">
        <f>ROW(Source!A1394)</f>
        <v>1394</v>
      </c>
      <c r="B779">
        <v>54971259</v>
      </c>
      <c r="C779">
        <v>55891998</v>
      </c>
      <c r="D779">
        <v>55424304</v>
      </c>
      <c r="E779">
        <v>1081</v>
      </c>
      <c r="F779">
        <v>1</v>
      </c>
      <c r="G779">
        <v>1081</v>
      </c>
      <c r="H779">
        <v>1</v>
      </c>
      <c r="I779" t="s">
        <v>1552</v>
      </c>
      <c r="J779" t="s">
        <v>3</v>
      </c>
      <c r="K779" t="s">
        <v>1553</v>
      </c>
      <c r="L779">
        <v>1191</v>
      </c>
      <c r="N779">
        <v>1013</v>
      </c>
      <c r="O779" t="s">
        <v>1554</v>
      </c>
      <c r="P779" t="s">
        <v>1554</v>
      </c>
      <c r="Q779">
        <v>1</v>
      </c>
      <c r="W779">
        <v>0</v>
      </c>
      <c r="X779">
        <v>476480486</v>
      </c>
      <c r="Y779">
        <f>(AT779*1.2)</f>
        <v>35.844000000000001</v>
      </c>
      <c r="AA779">
        <v>0</v>
      </c>
      <c r="AB779">
        <v>0</v>
      </c>
      <c r="AC779">
        <v>0</v>
      </c>
      <c r="AD779">
        <v>0</v>
      </c>
      <c r="AE779">
        <v>0</v>
      </c>
      <c r="AF779">
        <v>0</v>
      </c>
      <c r="AG779">
        <v>0</v>
      </c>
      <c r="AH779">
        <v>0</v>
      </c>
      <c r="AI779">
        <v>1</v>
      </c>
      <c r="AJ779">
        <v>1</v>
      </c>
      <c r="AK779">
        <v>1</v>
      </c>
      <c r="AL779">
        <v>1</v>
      </c>
      <c r="AM779">
        <v>-2</v>
      </c>
      <c r="AN779">
        <v>0</v>
      </c>
      <c r="AO779">
        <v>1</v>
      </c>
      <c r="AP779">
        <v>1</v>
      </c>
      <c r="AQ779">
        <v>0</v>
      </c>
      <c r="AR779">
        <v>0</v>
      </c>
      <c r="AS779" t="s">
        <v>3</v>
      </c>
      <c r="AT779">
        <v>29.87</v>
      </c>
      <c r="AU779" t="s">
        <v>42</v>
      </c>
      <c r="AV779">
        <v>1</v>
      </c>
      <c r="AW779">
        <v>2</v>
      </c>
      <c r="AX779">
        <v>55892011</v>
      </c>
      <c r="AY779">
        <v>1</v>
      </c>
      <c r="AZ779">
        <v>0</v>
      </c>
      <c r="BA779">
        <v>905</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CU779">
        <f>ROUND(AT779*Source!I1394*AH779*AL779,2)</f>
        <v>0</v>
      </c>
      <c r="CV779">
        <f>ROUND(Y779*Source!I1394,9)</f>
        <v>3.5844</v>
      </c>
      <c r="CW779">
        <v>0</v>
      </c>
      <c r="CX779">
        <f>ROUND(Y779*Source!I1394,9)</f>
        <v>3.5844</v>
      </c>
      <c r="CY779">
        <f>AD779</f>
        <v>0</v>
      </c>
      <c r="CZ779">
        <f>AH779</f>
        <v>0</v>
      </c>
      <c r="DA779">
        <f>AL779</f>
        <v>1</v>
      </c>
      <c r="DB779">
        <f>ROUND((ROUND(AT779*CZ779,2)*1.2),6)</f>
        <v>0</v>
      </c>
      <c r="DC779">
        <f>ROUND((ROUND(AT779*AG779,2)*1.2),6)</f>
        <v>0</v>
      </c>
      <c r="DD779" t="s">
        <v>3</v>
      </c>
      <c r="DE779" t="s">
        <v>3</v>
      </c>
      <c r="DF779">
        <f t="shared" ref="DF779:DF793" si="451">ROUND(ROUND(AE779,2)*CX779,2)</f>
        <v>0</v>
      </c>
      <c r="DG779">
        <f t="shared" si="448"/>
        <v>0</v>
      </c>
      <c r="DH779">
        <f t="shared" si="449"/>
        <v>0</v>
      </c>
      <c r="DI779">
        <f t="shared" si="440"/>
        <v>0</v>
      </c>
      <c r="DJ779">
        <f>DI779</f>
        <v>0</v>
      </c>
      <c r="DK779">
        <v>0</v>
      </c>
      <c r="DL779" t="s">
        <v>3</v>
      </c>
      <c r="DM779">
        <v>0</v>
      </c>
      <c r="DN779" t="s">
        <v>3</v>
      </c>
      <c r="DO779">
        <v>0</v>
      </c>
    </row>
    <row r="780" spans="1:119" x14ac:dyDescent="0.25">
      <c r="A780">
        <f>ROW(Source!A1394)</f>
        <v>1394</v>
      </c>
      <c r="B780">
        <v>54971259</v>
      </c>
      <c r="C780">
        <v>55891998</v>
      </c>
      <c r="D780">
        <v>55490209</v>
      </c>
      <c r="E780">
        <v>1</v>
      </c>
      <c r="F780">
        <v>1</v>
      </c>
      <c r="G780">
        <v>1081</v>
      </c>
      <c r="H780">
        <v>2</v>
      </c>
      <c r="I780" t="s">
        <v>1555</v>
      </c>
      <c r="J780" t="s">
        <v>1556</v>
      </c>
      <c r="K780" t="s">
        <v>1557</v>
      </c>
      <c r="L780">
        <v>1368</v>
      </c>
      <c r="N780">
        <v>1011</v>
      </c>
      <c r="O780" t="s">
        <v>1558</v>
      </c>
      <c r="P780" t="s">
        <v>1558</v>
      </c>
      <c r="Q780">
        <v>1</v>
      </c>
      <c r="W780">
        <v>0</v>
      </c>
      <c r="X780">
        <v>874612079</v>
      </c>
      <c r="Y780">
        <f>(AT780*1.2)</f>
        <v>1.2E-2</v>
      </c>
      <c r="AA780">
        <v>0</v>
      </c>
      <c r="AB780">
        <v>87.01</v>
      </c>
      <c r="AC780">
        <v>13.21</v>
      </c>
      <c r="AD780">
        <v>0</v>
      </c>
      <c r="AE780">
        <v>0</v>
      </c>
      <c r="AF780">
        <v>83.1</v>
      </c>
      <c r="AG780">
        <v>12.62</v>
      </c>
      <c r="AH780">
        <v>0</v>
      </c>
      <c r="AI780">
        <v>1</v>
      </c>
      <c r="AJ780">
        <v>1</v>
      </c>
      <c r="AK780">
        <v>1</v>
      </c>
      <c r="AL780">
        <v>1</v>
      </c>
      <c r="AM780">
        <v>-2</v>
      </c>
      <c r="AN780">
        <v>0</v>
      </c>
      <c r="AO780">
        <v>1</v>
      </c>
      <c r="AP780">
        <v>1</v>
      </c>
      <c r="AQ780">
        <v>0</v>
      </c>
      <c r="AR780">
        <v>0</v>
      </c>
      <c r="AS780" t="s">
        <v>3</v>
      </c>
      <c r="AT780">
        <v>0.01</v>
      </c>
      <c r="AU780" t="s">
        <v>42</v>
      </c>
      <c r="AV780">
        <v>0</v>
      </c>
      <c r="AW780">
        <v>2</v>
      </c>
      <c r="AX780">
        <v>55892012</v>
      </c>
      <c r="AY780">
        <v>1</v>
      </c>
      <c r="AZ780">
        <v>0</v>
      </c>
      <c r="BA780">
        <v>906</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CV780">
        <v>0</v>
      </c>
      <c r="CW780">
        <f>ROUND(Y780*Source!I1394*DO780,9)</f>
        <v>1.5143999999999999E-2</v>
      </c>
      <c r="CX780">
        <f>ROUND(Y780*Source!I1394,9)</f>
        <v>1.1999999999999999E-3</v>
      </c>
      <c r="CY780">
        <f>AB780</f>
        <v>87.01</v>
      </c>
      <c r="CZ780">
        <f>AF780</f>
        <v>83.1</v>
      </c>
      <c r="DA780">
        <f>AJ780</f>
        <v>1</v>
      </c>
      <c r="DB780">
        <f>ROUND((ROUND(AT780*CZ780,2)*1.2),6)</f>
        <v>0.996</v>
      </c>
      <c r="DC780">
        <f>ROUND((ROUND(AT780*AG780,2)*1.2),6)</f>
        <v>0.156</v>
      </c>
      <c r="DD780" t="s">
        <v>3</v>
      </c>
      <c r="DE780" t="s">
        <v>3</v>
      </c>
      <c r="DF780">
        <f t="shared" si="451"/>
        <v>0</v>
      </c>
      <c r="DG780">
        <f t="shared" si="448"/>
        <v>0.1</v>
      </c>
      <c r="DH780">
        <f t="shared" si="449"/>
        <v>0.02</v>
      </c>
      <c r="DI780">
        <f t="shared" si="440"/>
        <v>0</v>
      </c>
      <c r="DJ780">
        <f>DG780</f>
        <v>0.1</v>
      </c>
      <c r="DK780">
        <v>0</v>
      </c>
      <c r="DL780" t="s">
        <v>1559</v>
      </c>
      <c r="DM780">
        <v>0</v>
      </c>
      <c r="DN780" t="s">
        <v>1554</v>
      </c>
      <c r="DO780">
        <v>12.62</v>
      </c>
    </row>
    <row r="781" spans="1:119" x14ac:dyDescent="0.25">
      <c r="A781">
        <f>ROW(Source!A1394)</f>
        <v>1394</v>
      </c>
      <c r="B781">
        <v>54971259</v>
      </c>
      <c r="C781">
        <v>55891998</v>
      </c>
      <c r="D781">
        <v>55490303</v>
      </c>
      <c r="E781">
        <v>1</v>
      </c>
      <c r="F781">
        <v>1</v>
      </c>
      <c r="G781">
        <v>1081</v>
      </c>
      <c r="H781">
        <v>2</v>
      </c>
      <c r="I781" t="s">
        <v>1801</v>
      </c>
      <c r="J781" t="s">
        <v>1802</v>
      </c>
      <c r="K781" t="s">
        <v>1803</v>
      </c>
      <c r="L781">
        <v>1368</v>
      </c>
      <c r="N781">
        <v>1011</v>
      </c>
      <c r="O781" t="s">
        <v>1558</v>
      </c>
      <c r="P781" t="s">
        <v>1558</v>
      </c>
      <c r="Q781">
        <v>1</v>
      </c>
      <c r="W781">
        <v>0</v>
      </c>
      <c r="X781">
        <v>-1736813088</v>
      </c>
      <c r="Y781">
        <f>(AT781*1.2)</f>
        <v>12.647999999999998</v>
      </c>
      <c r="AA781">
        <v>0</v>
      </c>
      <c r="AB781">
        <v>1.47</v>
      </c>
      <c r="AC781">
        <v>0</v>
      </c>
      <c r="AD781">
        <v>0</v>
      </c>
      <c r="AE781">
        <v>0</v>
      </c>
      <c r="AF781">
        <v>1.4</v>
      </c>
      <c r="AG781">
        <v>0</v>
      </c>
      <c r="AH781">
        <v>0</v>
      </c>
      <c r="AI781">
        <v>1</v>
      </c>
      <c r="AJ781">
        <v>1</v>
      </c>
      <c r="AK781">
        <v>1</v>
      </c>
      <c r="AL781">
        <v>1</v>
      </c>
      <c r="AM781">
        <v>-2</v>
      </c>
      <c r="AN781">
        <v>0</v>
      </c>
      <c r="AO781">
        <v>1</v>
      </c>
      <c r="AP781">
        <v>1</v>
      </c>
      <c r="AQ781">
        <v>0</v>
      </c>
      <c r="AR781">
        <v>0</v>
      </c>
      <c r="AS781" t="s">
        <v>3</v>
      </c>
      <c r="AT781">
        <v>10.54</v>
      </c>
      <c r="AU781" t="s">
        <v>42</v>
      </c>
      <c r="AV781">
        <v>0</v>
      </c>
      <c r="AW781">
        <v>2</v>
      </c>
      <c r="AX781">
        <v>55892013</v>
      </c>
      <c r="AY781">
        <v>1</v>
      </c>
      <c r="AZ781">
        <v>0</v>
      </c>
      <c r="BA781">
        <v>907</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CV781">
        <v>0</v>
      </c>
      <c r="CW781">
        <f>ROUND(Y781*Source!I1394*DO781,9)</f>
        <v>0</v>
      </c>
      <c r="CX781">
        <f>ROUND(Y781*Source!I1394,9)</f>
        <v>1.2647999999999999</v>
      </c>
      <c r="CY781">
        <f>AB781</f>
        <v>1.47</v>
      </c>
      <c r="CZ781">
        <f>AF781</f>
        <v>1.4</v>
      </c>
      <c r="DA781">
        <f>AJ781</f>
        <v>1</v>
      </c>
      <c r="DB781">
        <f>ROUND((ROUND(AT781*CZ781,2)*1.2),6)</f>
        <v>17.712</v>
      </c>
      <c r="DC781">
        <f>ROUND((ROUND(AT781*AG781,2)*1.2),6)</f>
        <v>0</v>
      </c>
      <c r="DD781" t="s">
        <v>3</v>
      </c>
      <c r="DE781" t="s">
        <v>3</v>
      </c>
      <c r="DF781">
        <f t="shared" si="451"/>
        <v>0</v>
      </c>
      <c r="DG781">
        <f t="shared" si="448"/>
        <v>1.77</v>
      </c>
      <c r="DH781">
        <f t="shared" si="449"/>
        <v>0</v>
      </c>
      <c r="DI781">
        <f t="shared" si="440"/>
        <v>0</v>
      </c>
      <c r="DJ781">
        <f>DG781</f>
        <v>1.77</v>
      </c>
      <c r="DK781">
        <v>0</v>
      </c>
      <c r="DL781" t="s">
        <v>3</v>
      </c>
      <c r="DM781">
        <v>0</v>
      </c>
      <c r="DN781" t="s">
        <v>3</v>
      </c>
      <c r="DO781">
        <v>0</v>
      </c>
    </row>
    <row r="782" spans="1:119" x14ac:dyDescent="0.25">
      <c r="A782">
        <f>ROW(Source!A1394)</f>
        <v>1394</v>
      </c>
      <c r="B782">
        <v>54971259</v>
      </c>
      <c r="C782">
        <v>55891998</v>
      </c>
      <c r="D782">
        <v>55460220</v>
      </c>
      <c r="E782">
        <v>1</v>
      </c>
      <c r="F782">
        <v>1</v>
      </c>
      <c r="G782">
        <v>1081</v>
      </c>
      <c r="H782">
        <v>3</v>
      </c>
      <c r="I782" t="s">
        <v>1792</v>
      </c>
      <c r="J782" t="s">
        <v>1793</v>
      </c>
      <c r="K782" t="s">
        <v>1794</v>
      </c>
      <c r="L782">
        <v>1346</v>
      </c>
      <c r="N782">
        <v>1009</v>
      </c>
      <c r="O782" t="s">
        <v>222</v>
      </c>
      <c r="P782" t="s">
        <v>222</v>
      </c>
      <c r="Q782">
        <v>1</v>
      </c>
      <c r="W782">
        <v>0</v>
      </c>
      <c r="X782">
        <v>-1801558800</v>
      </c>
      <c r="Y782">
        <f t="shared" ref="Y782:Y790" si="452">(AT782*1)</f>
        <v>0.05</v>
      </c>
      <c r="AA782">
        <v>13.95</v>
      </c>
      <c r="AB782">
        <v>0</v>
      </c>
      <c r="AC782">
        <v>0</v>
      </c>
      <c r="AD782">
        <v>0</v>
      </c>
      <c r="AE782">
        <v>13.95</v>
      </c>
      <c r="AF782">
        <v>0</v>
      </c>
      <c r="AG782">
        <v>0</v>
      </c>
      <c r="AH782">
        <v>0</v>
      </c>
      <c r="AI782">
        <v>1</v>
      </c>
      <c r="AJ782">
        <v>1</v>
      </c>
      <c r="AK782">
        <v>1</v>
      </c>
      <c r="AL782">
        <v>1</v>
      </c>
      <c r="AM782">
        <v>-2</v>
      </c>
      <c r="AN782">
        <v>0</v>
      </c>
      <c r="AO782">
        <v>1</v>
      </c>
      <c r="AP782">
        <v>1</v>
      </c>
      <c r="AQ782">
        <v>0</v>
      </c>
      <c r="AR782">
        <v>0</v>
      </c>
      <c r="AS782" t="s">
        <v>3</v>
      </c>
      <c r="AT782">
        <v>0.05</v>
      </c>
      <c r="AU782" t="s">
        <v>22</v>
      </c>
      <c r="AV782">
        <v>0</v>
      </c>
      <c r="AW782">
        <v>2</v>
      </c>
      <c r="AX782">
        <v>55892014</v>
      </c>
      <c r="AY782">
        <v>1</v>
      </c>
      <c r="AZ782">
        <v>0</v>
      </c>
      <c r="BA782">
        <v>908</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CV782">
        <v>0</v>
      </c>
      <c r="CW782">
        <v>0</v>
      </c>
      <c r="CX782">
        <f>ROUND(Y782*Source!I1394,9)</f>
        <v>5.0000000000000001E-3</v>
      </c>
      <c r="CY782">
        <f t="shared" ref="CY782:CY790" si="453">AA782</f>
        <v>13.95</v>
      </c>
      <c r="CZ782">
        <f t="shared" ref="CZ782:CZ790" si="454">AE782</f>
        <v>13.95</v>
      </c>
      <c r="DA782">
        <f t="shared" ref="DA782:DA790" si="455">AI782</f>
        <v>1</v>
      </c>
      <c r="DB782">
        <f t="shared" ref="DB782:DB790" si="456">ROUND((ROUND(AT782*CZ782,2)*1),6)</f>
        <v>0.7</v>
      </c>
      <c r="DC782">
        <f t="shared" ref="DC782:DC790" si="457">ROUND((ROUND(AT782*AG782,2)*1),6)</f>
        <v>0</v>
      </c>
      <c r="DD782" t="s">
        <v>3</v>
      </c>
      <c r="DE782" t="s">
        <v>3</v>
      </c>
      <c r="DF782">
        <f t="shared" si="451"/>
        <v>7.0000000000000007E-2</v>
      </c>
      <c r="DG782">
        <f t="shared" si="448"/>
        <v>0</v>
      </c>
      <c r="DH782">
        <f t="shared" si="449"/>
        <v>0</v>
      </c>
      <c r="DI782">
        <f t="shared" si="440"/>
        <v>0</v>
      </c>
      <c r="DJ782">
        <f t="shared" ref="DJ782:DJ790" si="458">DF782</f>
        <v>7.0000000000000007E-2</v>
      </c>
      <c r="DK782">
        <v>0</v>
      </c>
      <c r="DL782" t="s">
        <v>3</v>
      </c>
      <c r="DM782">
        <v>0</v>
      </c>
      <c r="DN782" t="s">
        <v>3</v>
      </c>
      <c r="DO782">
        <v>0</v>
      </c>
    </row>
    <row r="783" spans="1:119" x14ac:dyDescent="0.25">
      <c r="A783">
        <f>ROW(Source!A1394)</f>
        <v>1394</v>
      </c>
      <c r="B783">
        <v>54971259</v>
      </c>
      <c r="C783">
        <v>55891998</v>
      </c>
      <c r="D783">
        <v>55460424</v>
      </c>
      <c r="E783">
        <v>1</v>
      </c>
      <c r="F783">
        <v>1</v>
      </c>
      <c r="G783">
        <v>1081</v>
      </c>
      <c r="H783">
        <v>3</v>
      </c>
      <c r="I783" t="s">
        <v>1563</v>
      </c>
      <c r="J783" t="s">
        <v>1564</v>
      </c>
      <c r="K783" t="s">
        <v>1565</v>
      </c>
      <c r="L783">
        <v>1346</v>
      </c>
      <c r="N783">
        <v>1009</v>
      </c>
      <c r="O783" t="s">
        <v>222</v>
      </c>
      <c r="P783" t="s">
        <v>222</v>
      </c>
      <c r="Q783">
        <v>1</v>
      </c>
      <c r="W783">
        <v>0</v>
      </c>
      <c r="X783">
        <v>1309298634</v>
      </c>
      <c r="Y783">
        <f t="shared" si="452"/>
        <v>0.4</v>
      </c>
      <c r="AA783">
        <v>159.06</v>
      </c>
      <c r="AB783">
        <v>0</v>
      </c>
      <c r="AC783">
        <v>0</v>
      </c>
      <c r="AD783">
        <v>0</v>
      </c>
      <c r="AE783">
        <v>159.06</v>
      </c>
      <c r="AF783">
        <v>0</v>
      </c>
      <c r="AG783">
        <v>0</v>
      </c>
      <c r="AH783">
        <v>0</v>
      </c>
      <c r="AI783">
        <v>1</v>
      </c>
      <c r="AJ783">
        <v>1</v>
      </c>
      <c r="AK783">
        <v>1</v>
      </c>
      <c r="AL783">
        <v>1</v>
      </c>
      <c r="AM783">
        <v>-2</v>
      </c>
      <c r="AN783">
        <v>0</v>
      </c>
      <c r="AO783">
        <v>1</v>
      </c>
      <c r="AP783">
        <v>1</v>
      </c>
      <c r="AQ783">
        <v>0</v>
      </c>
      <c r="AR783">
        <v>0</v>
      </c>
      <c r="AS783" t="s">
        <v>3</v>
      </c>
      <c r="AT783">
        <v>0.4</v>
      </c>
      <c r="AU783" t="s">
        <v>22</v>
      </c>
      <c r="AV783">
        <v>0</v>
      </c>
      <c r="AW783">
        <v>2</v>
      </c>
      <c r="AX783">
        <v>55892015</v>
      </c>
      <c r="AY783">
        <v>1</v>
      </c>
      <c r="AZ783">
        <v>0</v>
      </c>
      <c r="BA783">
        <v>909</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CV783">
        <v>0</v>
      </c>
      <c r="CW783">
        <v>0</v>
      </c>
      <c r="CX783">
        <f>ROUND(Y783*Source!I1394,9)</f>
        <v>0.04</v>
      </c>
      <c r="CY783">
        <f t="shared" si="453"/>
        <v>159.06</v>
      </c>
      <c r="CZ783">
        <f t="shared" si="454"/>
        <v>159.06</v>
      </c>
      <c r="DA783">
        <f t="shared" si="455"/>
        <v>1</v>
      </c>
      <c r="DB783">
        <f t="shared" si="456"/>
        <v>63.62</v>
      </c>
      <c r="DC783">
        <f t="shared" si="457"/>
        <v>0</v>
      </c>
      <c r="DD783" t="s">
        <v>3</v>
      </c>
      <c r="DE783" t="s">
        <v>3</v>
      </c>
      <c r="DF783">
        <f t="shared" si="451"/>
        <v>6.36</v>
      </c>
      <c r="DG783">
        <f t="shared" si="448"/>
        <v>0</v>
      </c>
      <c r="DH783">
        <f t="shared" si="449"/>
        <v>0</v>
      </c>
      <c r="DI783">
        <f t="shared" si="440"/>
        <v>0</v>
      </c>
      <c r="DJ783">
        <f t="shared" si="458"/>
        <v>6.36</v>
      </c>
      <c r="DK783">
        <v>0</v>
      </c>
      <c r="DL783" t="s">
        <v>3</v>
      </c>
      <c r="DM783">
        <v>0</v>
      </c>
      <c r="DN783" t="s">
        <v>3</v>
      </c>
      <c r="DO783">
        <v>0</v>
      </c>
    </row>
    <row r="784" spans="1:119" x14ac:dyDescent="0.25">
      <c r="A784">
        <f>ROW(Source!A1394)</f>
        <v>1394</v>
      </c>
      <c r="B784">
        <v>54971259</v>
      </c>
      <c r="C784">
        <v>55891998</v>
      </c>
      <c r="D784">
        <v>55461670</v>
      </c>
      <c r="E784">
        <v>1</v>
      </c>
      <c r="F784">
        <v>1</v>
      </c>
      <c r="G784">
        <v>1081</v>
      </c>
      <c r="H784">
        <v>3</v>
      </c>
      <c r="I784" t="s">
        <v>1795</v>
      </c>
      <c r="J784" t="s">
        <v>1796</v>
      </c>
      <c r="K784" t="s">
        <v>1797</v>
      </c>
      <c r="L784">
        <v>1346</v>
      </c>
      <c r="N784">
        <v>1009</v>
      </c>
      <c r="O784" t="s">
        <v>222</v>
      </c>
      <c r="P784" t="s">
        <v>222</v>
      </c>
      <c r="Q784">
        <v>1</v>
      </c>
      <c r="W784">
        <v>0</v>
      </c>
      <c r="X784">
        <v>1134135272</v>
      </c>
      <c r="Y784">
        <f t="shared" si="452"/>
        <v>0.1</v>
      </c>
      <c r="AA784">
        <v>23.12</v>
      </c>
      <c r="AB784">
        <v>0</v>
      </c>
      <c r="AC784">
        <v>0</v>
      </c>
      <c r="AD784">
        <v>0</v>
      </c>
      <c r="AE784">
        <v>23.12</v>
      </c>
      <c r="AF784">
        <v>0</v>
      </c>
      <c r="AG784">
        <v>0</v>
      </c>
      <c r="AH784">
        <v>0</v>
      </c>
      <c r="AI784">
        <v>1</v>
      </c>
      <c r="AJ784">
        <v>1</v>
      </c>
      <c r="AK784">
        <v>1</v>
      </c>
      <c r="AL784">
        <v>1</v>
      </c>
      <c r="AM784">
        <v>-2</v>
      </c>
      <c r="AN784">
        <v>0</v>
      </c>
      <c r="AO784">
        <v>1</v>
      </c>
      <c r="AP784">
        <v>1</v>
      </c>
      <c r="AQ784">
        <v>0</v>
      </c>
      <c r="AR784">
        <v>0</v>
      </c>
      <c r="AS784" t="s">
        <v>3</v>
      </c>
      <c r="AT784">
        <v>0.1</v>
      </c>
      <c r="AU784" t="s">
        <v>22</v>
      </c>
      <c r="AV784">
        <v>0</v>
      </c>
      <c r="AW784">
        <v>2</v>
      </c>
      <c r="AX784">
        <v>55892016</v>
      </c>
      <c r="AY784">
        <v>1</v>
      </c>
      <c r="AZ784">
        <v>0</v>
      </c>
      <c r="BA784">
        <v>910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CV784">
        <v>0</v>
      </c>
      <c r="CW784">
        <v>0</v>
      </c>
      <c r="CX784">
        <f>ROUND(Y784*Source!I1394,9)</f>
        <v>0.01</v>
      </c>
      <c r="CY784">
        <f t="shared" si="453"/>
        <v>23.12</v>
      </c>
      <c r="CZ784">
        <f t="shared" si="454"/>
        <v>23.12</v>
      </c>
      <c r="DA784">
        <f t="shared" si="455"/>
        <v>1</v>
      </c>
      <c r="DB784">
        <f t="shared" si="456"/>
        <v>2.31</v>
      </c>
      <c r="DC784">
        <f t="shared" si="457"/>
        <v>0</v>
      </c>
      <c r="DD784" t="s">
        <v>3</v>
      </c>
      <c r="DE784" t="s">
        <v>3</v>
      </c>
      <c r="DF784">
        <f t="shared" si="451"/>
        <v>0.23</v>
      </c>
      <c r="DG784">
        <f t="shared" si="448"/>
        <v>0</v>
      </c>
      <c r="DH784">
        <f t="shared" si="449"/>
        <v>0</v>
      </c>
      <c r="DI784">
        <f t="shared" si="440"/>
        <v>0</v>
      </c>
      <c r="DJ784">
        <f t="shared" si="458"/>
        <v>0.23</v>
      </c>
      <c r="DK784">
        <v>0</v>
      </c>
      <c r="DL784" t="s">
        <v>3</v>
      </c>
      <c r="DM784">
        <v>0</v>
      </c>
      <c r="DN784" t="s">
        <v>3</v>
      </c>
      <c r="DO784">
        <v>0</v>
      </c>
    </row>
    <row r="785" spans="1:119" x14ac:dyDescent="0.25">
      <c r="A785">
        <f>ROW(Source!A1394)</f>
        <v>1394</v>
      </c>
      <c r="B785">
        <v>54971259</v>
      </c>
      <c r="C785">
        <v>55891998</v>
      </c>
      <c r="D785">
        <v>55459191</v>
      </c>
      <c r="E785">
        <v>1</v>
      </c>
      <c r="F785">
        <v>1</v>
      </c>
      <c r="G785">
        <v>1081</v>
      </c>
      <c r="H785">
        <v>3</v>
      </c>
      <c r="I785" t="s">
        <v>1515</v>
      </c>
      <c r="J785" t="s">
        <v>1517</v>
      </c>
      <c r="K785" t="s">
        <v>1516</v>
      </c>
      <c r="L785">
        <v>1348</v>
      </c>
      <c r="N785">
        <v>1009</v>
      </c>
      <c r="O785" t="s">
        <v>1092</v>
      </c>
      <c r="P785" t="s">
        <v>1092</v>
      </c>
      <c r="Q785">
        <v>1000</v>
      </c>
      <c r="W785">
        <v>0</v>
      </c>
      <c r="X785">
        <v>1706974629</v>
      </c>
      <c r="Y785">
        <f t="shared" si="452"/>
        <v>1.24E-3</v>
      </c>
      <c r="AA785">
        <v>22524.65</v>
      </c>
      <c r="AB785">
        <v>0</v>
      </c>
      <c r="AC785">
        <v>0</v>
      </c>
      <c r="AD785">
        <v>0</v>
      </c>
      <c r="AE785">
        <v>22524.65</v>
      </c>
      <c r="AF785">
        <v>0</v>
      </c>
      <c r="AG785">
        <v>0</v>
      </c>
      <c r="AH785">
        <v>0</v>
      </c>
      <c r="AI785">
        <v>1</v>
      </c>
      <c r="AJ785">
        <v>1</v>
      </c>
      <c r="AK785">
        <v>1</v>
      </c>
      <c r="AL785">
        <v>1</v>
      </c>
      <c r="AM785">
        <v>0</v>
      </c>
      <c r="AN785">
        <v>0</v>
      </c>
      <c r="AO785">
        <v>0</v>
      </c>
      <c r="AP785">
        <v>1</v>
      </c>
      <c r="AQ785">
        <v>0</v>
      </c>
      <c r="AR785">
        <v>0</v>
      </c>
      <c r="AS785" t="s">
        <v>3</v>
      </c>
      <c r="AT785">
        <v>1.24E-3</v>
      </c>
      <c r="AU785" t="s">
        <v>22</v>
      </c>
      <c r="AV785">
        <v>0</v>
      </c>
      <c r="AW785">
        <v>1</v>
      </c>
      <c r="AX785">
        <v>-1</v>
      </c>
      <c r="AY785">
        <v>0</v>
      </c>
      <c r="AZ785">
        <v>0</v>
      </c>
      <c r="BA785" t="s">
        <v>3</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CV785">
        <v>0</v>
      </c>
      <c r="CW785">
        <v>0</v>
      </c>
      <c r="CX785">
        <f>ROUND(Y785*Source!I1394,9)</f>
        <v>1.2400000000000001E-4</v>
      </c>
      <c r="CY785">
        <f t="shared" si="453"/>
        <v>22524.65</v>
      </c>
      <c r="CZ785">
        <f t="shared" si="454"/>
        <v>22524.65</v>
      </c>
      <c r="DA785">
        <f t="shared" si="455"/>
        <v>1</v>
      </c>
      <c r="DB785">
        <f t="shared" si="456"/>
        <v>27.93</v>
      </c>
      <c r="DC785">
        <f t="shared" si="457"/>
        <v>0</v>
      </c>
      <c r="DD785" t="s">
        <v>3</v>
      </c>
      <c r="DE785" t="s">
        <v>3</v>
      </c>
      <c r="DF785">
        <f t="shared" si="451"/>
        <v>2.79</v>
      </c>
      <c r="DG785">
        <f t="shared" si="448"/>
        <v>0</v>
      </c>
      <c r="DH785">
        <f t="shared" si="449"/>
        <v>0</v>
      </c>
      <c r="DI785">
        <f t="shared" si="440"/>
        <v>0</v>
      </c>
      <c r="DJ785">
        <f t="shared" si="458"/>
        <v>2.79</v>
      </c>
      <c r="DK785">
        <v>0</v>
      </c>
      <c r="DL785" t="s">
        <v>3</v>
      </c>
      <c r="DM785">
        <v>0</v>
      </c>
      <c r="DN785" t="s">
        <v>3</v>
      </c>
      <c r="DO785">
        <v>0</v>
      </c>
    </row>
    <row r="786" spans="1:119" x14ac:dyDescent="0.25">
      <c r="A786">
        <f>ROW(Source!A1394)</f>
        <v>1394</v>
      </c>
      <c r="B786">
        <v>54971259</v>
      </c>
      <c r="C786">
        <v>55891998</v>
      </c>
      <c r="D786">
        <v>55465938</v>
      </c>
      <c r="E786">
        <v>1</v>
      </c>
      <c r="F786">
        <v>1</v>
      </c>
      <c r="G786">
        <v>1081</v>
      </c>
      <c r="H786">
        <v>3</v>
      </c>
      <c r="I786" t="s">
        <v>1798</v>
      </c>
      <c r="J786" t="s">
        <v>1799</v>
      </c>
      <c r="K786" t="s">
        <v>1800</v>
      </c>
      <c r="L786">
        <v>1348</v>
      </c>
      <c r="N786">
        <v>1009</v>
      </c>
      <c r="O786" t="s">
        <v>1092</v>
      </c>
      <c r="P786" t="s">
        <v>1092</v>
      </c>
      <c r="Q786">
        <v>1000</v>
      </c>
      <c r="W786">
        <v>0</v>
      </c>
      <c r="X786">
        <v>1639681883</v>
      </c>
      <c r="Y786">
        <f t="shared" si="452"/>
        <v>2.0000000000000001E-4</v>
      </c>
      <c r="AA786">
        <v>40009.620000000003</v>
      </c>
      <c r="AB786">
        <v>0</v>
      </c>
      <c r="AC786">
        <v>0</v>
      </c>
      <c r="AD786">
        <v>0</v>
      </c>
      <c r="AE786">
        <v>40009.620000000003</v>
      </c>
      <c r="AF786">
        <v>0</v>
      </c>
      <c r="AG786">
        <v>0</v>
      </c>
      <c r="AH786">
        <v>0</v>
      </c>
      <c r="AI786">
        <v>1</v>
      </c>
      <c r="AJ786">
        <v>1</v>
      </c>
      <c r="AK786">
        <v>1</v>
      </c>
      <c r="AL786">
        <v>1</v>
      </c>
      <c r="AM786">
        <v>-2</v>
      </c>
      <c r="AN786">
        <v>0</v>
      </c>
      <c r="AO786">
        <v>1</v>
      </c>
      <c r="AP786">
        <v>1</v>
      </c>
      <c r="AQ786">
        <v>0</v>
      </c>
      <c r="AR786">
        <v>0</v>
      </c>
      <c r="AS786" t="s">
        <v>3</v>
      </c>
      <c r="AT786">
        <v>2.0000000000000001E-4</v>
      </c>
      <c r="AU786" t="s">
        <v>22</v>
      </c>
      <c r="AV786">
        <v>0</v>
      </c>
      <c r="AW786">
        <v>2</v>
      </c>
      <c r="AX786">
        <v>55892017</v>
      </c>
      <c r="AY786">
        <v>1</v>
      </c>
      <c r="AZ786">
        <v>0</v>
      </c>
      <c r="BA786">
        <v>911</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CV786">
        <v>0</v>
      </c>
      <c r="CW786">
        <v>0</v>
      </c>
      <c r="CX786">
        <f>ROUND(Y786*Source!I1394,9)</f>
        <v>2.0000000000000002E-5</v>
      </c>
      <c r="CY786">
        <f t="shared" si="453"/>
        <v>40009.620000000003</v>
      </c>
      <c r="CZ786">
        <f t="shared" si="454"/>
        <v>40009.620000000003</v>
      </c>
      <c r="DA786">
        <f t="shared" si="455"/>
        <v>1</v>
      </c>
      <c r="DB786">
        <f t="shared" si="456"/>
        <v>8</v>
      </c>
      <c r="DC786">
        <f t="shared" si="457"/>
        <v>0</v>
      </c>
      <c r="DD786" t="s">
        <v>3</v>
      </c>
      <c r="DE786" t="s">
        <v>3</v>
      </c>
      <c r="DF786">
        <f t="shared" si="451"/>
        <v>0.8</v>
      </c>
      <c r="DG786">
        <f t="shared" si="448"/>
        <v>0</v>
      </c>
      <c r="DH786">
        <f t="shared" si="449"/>
        <v>0</v>
      </c>
      <c r="DI786">
        <f t="shared" si="440"/>
        <v>0</v>
      </c>
      <c r="DJ786">
        <f t="shared" si="458"/>
        <v>0.8</v>
      </c>
      <c r="DK786">
        <v>0</v>
      </c>
      <c r="DL786" t="s">
        <v>3</v>
      </c>
      <c r="DM786">
        <v>0</v>
      </c>
      <c r="DN786" t="s">
        <v>3</v>
      </c>
      <c r="DO786">
        <v>0</v>
      </c>
    </row>
    <row r="787" spans="1:119" x14ac:dyDescent="0.25">
      <c r="A787">
        <f>ROW(Source!A1394)</f>
        <v>1394</v>
      </c>
      <c r="B787">
        <v>54971259</v>
      </c>
      <c r="C787">
        <v>55891998</v>
      </c>
      <c r="D787">
        <v>55466338</v>
      </c>
      <c r="E787">
        <v>1</v>
      </c>
      <c r="F787">
        <v>1</v>
      </c>
      <c r="G787">
        <v>1081</v>
      </c>
      <c r="H787">
        <v>3</v>
      </c>
      <c r="I787" t="s">
        <v>1675</v>
      </c>
      <c r="J787" t="s">
        <v>1676</v>
      </c>
      <c r="K787" t="s">
        <v>1677</v>
      </c>
      <c r="L787">
        <v>1349</v>
      </c>
      <c r="N787">
        <v>1009</v>
      </c>
      <c r="O787" t="s">
        <v>1678</v>
      </c>
      <c r="P787" t="s">
        <v>1678</v>
      </c>
      <c r="Q787">
        <v>1E-3</v>
      </c>
      <c r="W787">
        <v>0</v>
      </c>
      <c r="X787">
        <v>-667754050</v>
      </c>
      <c r="Y787">
        <f t="shared" si="452"/>
        <v>20</v>
      </c>
      <c r="AA787">
        <v>7.0000000000000007E-2</v>
      </c>
      <c r="AB787">
        <v>0</v>
      </c>
      <c r="AC787">
        <v>0</v>
      </c>
      <c r="AD787">
        <v>0</v>
      </c>
      <c r="AE787">
        <v>7.0000000000000007E-2</v>
      </c>
      <c r="AF787">
        <v>0</v>
      </c>
      <c r="AG787">
        <v>0</v>
      </c>
      <c r="AH787">
        <v>0</v>
      </c>
      <c r="AI787">
        <v>1</v>
      </c>
      <c r="AJ787">
        <v>1</v>
      </c>
      <c r="AK787">
        <v>1</v>
      </c>
      <c r="AL787">
        <v>1</v>
      </c>
      <c r="AM787">
        <v>-2</v>
      </c>
      <c r="AN787">
        <v>0</v>
      </c>
      <c r="AO787">
        <v>1</v>
      </c>
      <c r="AP787">
        <v>1</v>
      </c>
      <c r="AQ787">
        <v>0</v>
      </c>
      <c r="AR787">
        <v>0</v>
      </c>
      <c r="AS787" t="s">
        <v>3</v>
      </c>
      <c r="AT787">
        <v>20</v>
      </c>
      <c r="AU787" t="s">
        <v>22</v>
      </c>
      <c r="AV787">
        <v>0</v>
      </c>
      <c r="AW787">
        <v>2</v>
      </c>
      <c r="AX787">
        <v>55892018</v>
      </c>
      <c r="AY787">
        <v>1</v>
      </c>
      <c r="AZ787">
        <v>0</v>
      </c>
      <c r="BA787">
        <v>912</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CV787">
        <v>0</v>
      </c>
      <c r="CW787">
        <v>0</v>
      </c>
      <c r="CX787">
        <f>ROUND(Y787*Source!I1394,9)</f>
        <v>2</v>
      </c>
      <c r="CY787">
        <f t="shared" si="453"/>
        <v>7.0000000000000007E-2</v>
      </c>
      <c r="CZ787">
        <f t="shared" si="454"/>
        <v>7.0000000000000007E-2</v>
      </c>
      <c r="DA787">
        <f t="shared" si="455"/>
        <v>1</v>
      </c>
      <c r="DB787">
        <f t="shared" si="456"/>
        <v>1.4</v>
      </c>
      <c r="DC787">
        <f t="shared" si="457"/>
        <v>0</v>
      </c>
      <c r="DD787" t="s">
        <v>3</v>
      </c>
      <c r="DE787" t="s">
        <v>3</v>
      </c>
      <c r="DF787">
        <f t="shared" si="451"/>
        <v>0.14000000000000001</v>
      </c>
      <c r="DG787">
        <f t="shared" si="448"/>
        <v>0</v>
      </c>
      <c r="DH787">
        <f t="shared" si="449"/>
        <v>0</v>
      </c>
      <c r="DI787">
        <f t="shared" si="440"/>
        <v>0</v>
      </c>
      <c r="DJ787">
        <f t="shared" si="458"/>
        <v>0.14000000000000001</v>
      </c>
      <c r="DK787">
        <v>0</v>
      </c>
      <c r="DL787" t="s">
        <v>3</v>
      </c>
      <c r="DM787">
        <v>0</v>
      </c>
      <c r="DN787" t="s">
        <v>3</v>
      </c>
      <c r="DO787">
        <v>0</v>
      </c>
    </row>
    <row r="788" spans="1:119" x14ac:dyDescent="0.25">
      <c r="A788">
        <f>ROW(Source!A1394)</f>
        <v>1394</v>
      </c>
      <c r="B788">
        <v>54971259</v>
      </c>
      <c r="C788">
        <v>55891998</v>
      </c>
      <c r="D788">
        <v>55482203</v>
      </c>
      <c r="E788">
        <v>1</v>
      </c>
      <c r="F788">
        <v>1</v>
      </c>
      <c r="G788">
        <v>1081</v>
      </c>
      <c r="H788">
        <v>3</v>
      </c>
      <c r="I788" t="s">
        <v>1404</v>
      </c>
      <c r="J788" t="s">
        <v>1406</v>
      </c>
      <c r="K788" t="s">
        <v>1405</v>
      </c>
      <c r="L788">
        <v>1356</v>
      </c>
      <c r="N788">
        <v>1010</v>
      </c>
      <c r="O788" t="s">
        <v>1355</v>
      </c>
      <c r="P788" t="s">
        <v>1355</v>
      </c>
      <c r="Q788">
        <v>1000</v>
      </c>
      <c r="W788">
        <v>0</v>
      </c>
      <c r="X788">
        <v>474149623</v>
      </c>
      <c r="Y788">
        <f t="shared" si="452"/>
        <v>0.10199999999999999</v>
      </c>
      <c r="AA788">
        <v>226.66</v>
      </c>
      <c r="AB788">
        <v>0</v>
      </c>
      <c r="AC788">
        <v>0</v>
      </c>
      <c r="AD788">
        <v>0</v>
      </c>
      <c r="AE788">
        <v>226.66</v>
      </c>
      <c r="AF788">
        <v>0</v>
      </c>
      <c r="AG788">
        <v>0</v>
      </c>
      <c r="AH788">
        <v>0</v>
      </c>
      <c r="AI788">
        <v>1</v>
      </c>
      <c r="AJ788">
        <v>1</v>
      </c>
      <c r="AK788">
        <v>1</v>
      </c>
      <c r="AL788">
        <v>1</v>
      </c>
      <c r="AM788">
        <v>-2</v>
      </c>
      <c r="AN788">
        <v>0</v>
      </c>
      <c r="AO788">
        <v>1</v>
      </c>
      <c r="AP788">
        <v>1</v>
      </c>
      <c r="AQ788">
        <v>0</v>
      </c>
      <c r="AR788">
        <v>0</v>
      </c>
      <c r="AS788" t="s">
        <v>3</v>
      </c>
      <c r="AT788">
        <v>0.10199999999999999</v>
      </c>
      <c r="AU788" t="s">
        <v>22</v>
      </c>
      <c r="AV788">
        <v>0</v>
      </c>
      <c r="AW788">
        <v>2</v>
      </c>
      <c r="AX788">
        <v>55892019</v>
      </c>
      <c r="AY788">
        <v>1</v>
      </c>
      <c r="AZ788">
        <v>0</v>
      </c>
      <c r="BA788">
        <v>913</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CV788">
        <v>0</v>
      </c>
      <c r="CW788">
        <v>0</v>
      </c>
      <c r="CX788">
        <f>ROUND(Y788*Source!I1394,9)</f>
        <v>1.0200000000000001E-2</v>
      </c>
      <c r="CY788">
        <f t="shared" si="453"/>
        <v>226.66</v>
      </c>
      <c r="CZ788">
        <f t="shared" si="454"/>
        <v>226.66</v>
      </c>
      <c r="DA788">
        <f t="shared" si="455"/>
        <v>1</v>
      </c>
      <c r="DB788">
        <f t="shared" si="456"/>
        <v>23.12</v>
      </c>
      <c r="DC788">
        <f t="shared" si="457"/>
        <v>0</v>
      </c>
      <c r="DD788" t="s">
        <v>3</v>
      </c>
      <c r="DE788" t="s">
        <v>3</v>
      </c>
      <c r="DF788">
        <f t="shared" si="451"/>
        <v>2.31</v>
      </c>
      <c r="DG788">
        <f t="shared" si="448"/>
        <v>0</v>
      </c>
      <c r="DH788">
        <f t="shared" si="449"/>
        <v>0</v>
      </c>
      <c r="DI788">
        <f t="shared" si="440"/>
        <v>0</v>
      </c>
      <c r="DJ788">
        <f t="shared" si="458"/>
        <v>2.31</v>
      </c>
      <c r="DK788">
        <v>0</v>
      </c>
      <c r="DL788" t="s">
        <v>3</v>
      </c>
      <c r="DM788">
        <v>0</v>
      </c>
      <c r="DN788" t="s">
        <v>3</v>
      </c>
      <c r="DO788">
        <v>0</v>
      </c>
    </row>
    <row r="789" spans="1:119" x14ac:dyDescent="0.25">
      <c r="A789">
        <f>ROW(Source!A1394)</f>
        <v>1394</v>
      </c>
      <c r="B789">
        <v>54971259</v>
      </c>
      <c r="C789">
        <v>55891998</v>
      </c>
      <c r="D789">
        <v>55481864</v>
      </c>
      <c r="E789">
        <v>1</v>
      </c>
      <c r="F789">
        <v>1</v>
      </c>
      <c r="G789">
        <v>1081</v>
      </c>
      <c r="H789">
        <v>3</v>
      </c>
      <c r="I789" t="s">
        <v>1669</v>
      </c>
      <c r="J789" t="s">
        <v>1670</v>
      </c>
      <c r="K789" t="s">
        <v>1671</v>
      </c>
      <c r="L789">
        <v>1301</v>
      </c>
      <c r="N789">
        <v>1003</v>
      </c>
      <c r="O789" t="s">
        <v>769</v>
      </c>
      <c r="P789" t="s">
        <v>769</v>
      </c>
      <c r="Q789">
        <v>1</v>
      </c>
      <c r="W789">
        <v>0</v>
      </c>
      <c r="X789">
        <v>-877267416</v>
      </c>
      <c r="Y789">
        <f t="shared" si="452"/>
        <v>10</v>
      </c>
      <c r="AA789">
        <v>0.7</v>
      </c>
      <c r="AB789">
        <v>0</v>
      </c>
      <c r="AC789">
        <v>0</v>
      </c>
      <c r="AD789">
        <v>0</v>
      </c>
      <c r="AE789">
        <v>0.7</v>
      </c>
      <c r="AF789">
        <v>0</v>
      </c>
      <c r="AG789">
        <v>0</v>
      </c>
      <c r="AH789">
        <v>0</v>
      </c>
      <c r="AI789">
        <v>1</v>
      </c>
      <c r="AJ789">
        <v>1</v>
      </c>
      <c r="AK789">
        <v>1</v>
      </c>
      <c r="AL789">
        <v>1</v>
      </c>
      <c r="AM789">
        <v>-2</v>
      </c>
      <c r="AN789">
        <v>0</v>
      </c>
      <c r="AO789">
        <v>1</v>
      </c>
      <c r="AP789">
        <v>1</v>
      </c>
      <c r="AQ789">
        <v>0</v>
      </c>
      <c r="AR789">
        <v>0</v>
      </c>
      <c r="AS789" t="s">
        <v>3</v>
      </c>
      <c r="AT789">
        <v>10</v>
      </c>
      <c r="AU789" t="s">
        <v>22</v>
      </c>
      <c r="AV789">
        <v>0</v>
      </c>
      <c r="AW789">
        <v>2</v>
      </c>
      <c r="AX789">
        <v>55892020</v>
      </c>
      <c r="AY789">
        <v>1</v>
      </c>
      <c r="AZ789">
        <v>0</v>
      </c>
      <c r="BA789">
        <v>914</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CV789">
        <v>0</v>
      </c>
      <c r="CW789">
        <v>0</v>
      </c>
      <c r="CX789">
        <f>ROUND(Y789*Source!I1394,9)</f>
        <v>1</v>
      </c>
      <c r="CY789">
        <f t="shared" si="453"/>
        <v>0.7</v>
      </c>
      <c r="CZ789">
        <f t="shared" si="454"/>
        <v>0.7</v>
      </c>
      <c r="DA789">
        <f t="shared" si="455"/>
        <v>1</v>
      </c>
      <c r="DB789">
        <f t="shared" si="456"/>
        <v>7</v>
      </c>
      <c r="DC789">
        <f t="shared" si="457"/>
        <v>0</v>
      </c>
      <c r="DD789" t="s">
        <v>3</v>
      </c>
      <c r="DE789" t="s">
        <v>3</v>
      </c>
      <c r="DF789">
        <f t="shared" si="451"/>
        <v>0.7</v>
      </c>
      <c r="DG789">
        <f t="shared" si="448"/>
        <v>0</v>
      </c>
      <c r="DH789">
        <f t="shared" si="449"/>
        <v>0</v>
      </c>
      <c r="DI789">
        <f t="shared" si="440"/>
        <v>0</v>
      </c>
      <c r="DJ789">
        <f t="shared" si="458"/>
        <v>0.7</v>
      </c>
      <c r="DK789">
        <v>0</v>
      </c>
      <c r="DL789" t="s">
        <v>3</v>
      </c>
      <c r="DM789">
        <v>0</v>
      </c>
      <c r="DN789" t="s">
        <v>3</v>
      </c>
      <c r="DO789">
        <v>0</v>
      </c>
    </row>
    <row r="790" spans="1:119" x14ac:dyDescent="0.25">
      <c r="A790">
        <f>ROW(Source!A1394)</f>
        <v>1394</v>
      </c>
      <c r="B790">
        <v>54971259</v>
      </c>
      <c r="C790">
        <v>55891998</v>
      </c>
      <c r="D790">
        <v>55481916</v>
      </c>
      <c r="E790">
        <v>1</v>
      </c>
      <c r="F790">
        <v>1</v>
      </c>
      <c r="G790">
        <v>1081</v>
      </c>
      <c r="H790">
        <v>3</v>
      </c>
      <c r="I790" t="s">
        <v>1519</v>
      </c>
      <c r="J790" t="s">
        <v>1521</v>
      </c>
      <c r="K790" t="s">
        <v>1520</v>
      </c>
      <c r="L790">
        <v>1354</v>
      </c>
      <c r="N790">
        <v>1010</v>
      </c>
      <c r="O790" t="s">
        <v>266</v>
      </c>
      <c r="P790" t="s">
        <v>266</v>
      </c>
      <c r="Q790">
        <v>1</v>
      </c>
      <c r="W790">
        <v>0</v>
      </c>
      <c r="X790">
        <v>1000199071</v>
      </c>
      <c r="Y790">
        <f t="shared" si="452"/>
        <v>102</v>
      </c>
      <c r="AA790">
        <v>0.53</v>
      </c>
      <c r="AB790">
        <v>0</v>
      </c>
      <c r="AC790">
        <v>0</v>
      </c>
      <c r="AD790">
        <v>0</v>
      </c>
      <c r="AE790">
        <v>0.53</v>
      </c>
      <c r="AF790">
        <v>0</v>
      </c>
      <c r="AG790">
        <v>0</v>
      </c>
      <c r="AH790">
        <v>0</v>
      </c>
      <c r="AI790">
        <v>1</v>
      </c>
      <c r="AJ790">
        <v>1</v>
      </c>
      <c r="AK790">
        <v>1</v>
      </c>
      <c r="AL790">
        <v>1</v>
      </c>
      <c r="AM790">
        <v>0</v>
      </c>
      <c r="AN790">
        <v>0</v>
      </c>
      <c r="AO790">
        <v>0</v>
      </c>
      <c r="AP790">
        <v>1</v>
      </c>
      <c r="AQ790">
        <v>0</v>
      </c>
      <c r="AR790">
        <v>0</v>
      </c>
      <c r="AS790" t="s">
        <v>3</v>
      </c>
      <c r="AT790">
        <v>102</v>
      </c>
      <c r="AU790" t="s">
        <v>22</v>
      </c>
      <c r="AV790">
        <v>0</v>
      </c>
      <c r="AW790">
        <v>1</v>
      </c>
      <c r="AX790">
        <v>-1</v>
      </c>
      <c r="AY790">
        <v>0</v>
      </c>
      <c r="AZ790">
        <v>0</v>
      </c>
      <c r="BA790" t="s">
        <v>3</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CV790">
        <v>0</v>
      </c>
      <c r="CW790">
        <v>0</v>
      </c>
      <c r="CX790">
        <f>ROUND(Y790*Source!I1394,9)</f>
        <v>10.199999999999999</v>
      </c>
      <c r="CY790">
        <f t="shared" si="453"/>
        <v>0.53</v>
      </c>
      <c r="CZ790">
        <f t="shared" si="454"/>
        <v>0.53</v>
      </c>
      <c r="DA790">
        <f t="shared" si="455"/>
        <v>1</v>
      </c>
      <c r="DB790">
        <f t="shared" si="456"/>
        <v>54.06</v>
      </c>
      <c r="DC790">
        <f t="shared" si="457"/>
        <v>0</v>
      </c>
      <c r="DD790" t="s">
        <v>3</v>
      </c>
      <c r="DE790" t="s">
        <v>3</v>
      </c>
      <c r="DF790">
        <f t="shared" si="451"/>
        <v>5.41</v>
      </c>
      <c r="DG790">
        <f t="shared" si="448"/>
        <v>0</v>
      </c>
      <c r="DH790">
        <f t="shared" si="449"/>
        <v>0</v>
      </c>
      <c r="DI790">
        <f t="shared" si="440"/>
        <v>0</v>
      </c>
      <c r="DJ790">
        <f t="shared" si="458"/>
        <v>5.41</v>
      </c>
      <c r="DK790">
        <v>0</v>
      </c>
      <c r="DL790" t="s">
        <v>3</v>
      </c>
      <c r="DM790">
        <v>0</v>
      </c>
      <c r="DN790" t="s">
        <v>3</v>
      </c>
      <c r="DO790">
        <v>0</v>
      </c>
    </row>
    <row r="791" spans="1:119" x14ac:dyDescent="0.25">
      <c r="A791">
        <f>ROW(Source!A1395)</f>
        <v>1395</v>
      </c>
      <c r="B791">
        <v>55890823</v>
      </c>
      <c r="C791">
        <v>55891998</v>
      </c>
      <c r="D791">
        <v>55424304</v>
      </c>
      <c r="E791">
        <v>1081</v>
      </c>
      <c r="F791">
        <v>1</v>
      </c>
      <c r="G791">
        <v>1081</v>
      </c>
      <c r="H791">
        <v>1</v>
      </c>
      <c r="I791" t="s">
        <v>1552</v>
      </c>
      <c r="J791" t="s">
        <v>3</v>
      </c>
      <c r="K791" t="s">
        <v>1553</v>
      </c>
      <c r="L791">
        <v>1191</v>
      </c>
      <c r="N791">
        <v>1013</v>
      </c>
      <c r="O791" t="s">
        <v>1554</v>
      </c>
      <c r="P791" t="s">
        <v>1554</v>
      </c>
      <c r="Q791">
        <v>1</v>
      </c>
      <c r="W791">
        <v>0</v>
      </c>
      <c r="X791">
        <v>476480486</v>
      </c>
      <c r="Y791">
        <f>(AT791*1.2)</f>
        <v>35.844000000000001</v>
      </c>
      <c r="AA791">
        <v>0</v>
      </c>
      <c r="AB791">
        <v>0</v>
      </c>
      <c r="AC791">
        <v>0</v>
      </c>
      <c r="AD791">
        <v>0</v>
      </c>
      <c r="AE791">
        <v>0</v>
      </c>
      <c r="AF791">
        <v>0</v>
      </c>
      <c r="AG791">
        <v>0</v>
      </c>
      <c r="AH791">
        <v>0</v>
      </c>
      <c r="AI791">
        <v>1</v>
      </c>
      <c r="AJ791">
        <v>1</v>
      </c>
      <c r="AK791">
        <v>1</v>
      </c>
      <c r="AL791">
        <v>1</v>
      </c>
      <c r="AM791">
        <v>5</v>
      </c>
      <c r="AN791">
        <v>0</v>
      </c>
      <c r="AO791">
        <v>1</v>
      </c>
      <c r="AP791">
        <v>1</v>
      </c>
      <c r="AQ791">
        <v>0</v>
      </c>
      <c r="AR791">
        <v>0</v>
      </c>
      <c r="AS791" t="s">
        <v>3</v>
      </c>
      <c r="AT791">
        <v>29.87</v>
      </c>
      <c r="AU791" t="s">
        <v>42</v>
      </c>
      <c r="AV791">
        <v>1</v>
      </c>
      <c r="AW791">
        <v>2</v>
      </c>
      <c r="AX791">
        <v>55892011</v>
      </c>
      <c r="AY791">
        <v>1</v>
      </c>
      <c r="AZ791">
        <v>0</v>
      </c>
      <c r="BA791">
        <v>917</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CU791">
        <f>ROUND(AT791*Source!I1395*AH791*AL791,2)</f>
        <v>0</v>
      </c>
      <c r="CV791">
        <f>ROUND(Y791*Source!I1395,9)</f>
        <v>3.5844</v>
      </c>
      <c r="CW791">
        <v>0</v>
      </c>
      <c r="CX791">
        <f>ROUND(Y791*Source!I1395,9)</f>
        <v>3.5844</v>
      </c>
      <c r="CY791">
        <f>AD791</f>
        <v>0</v>
      </c>
      <c r="CZ791">
        <f>AH791</f>
        <v>0</v>
      </c>
      <c r="DA791">
        <f>AL791</f>
        <v>1</v>
      </c>
      <c r="DB791">
        <f>ROUND((ROUND(AT791*CZ791,2)*1.2),6)</f>
        <v>0</v>
      </c>
      <c r="DC791">
        <f>ROUND((ROUND(AT791*AG791,2)*1.2),6)</f>
        <v>0</v>
      </c>
      <c r="DD791" t="s">
        <v>3</v>
      </c>
      <c r="DE791" t="s">
        <v>3</v>
      </c>
      <c r="DF791">
        <f t="shared" si="451"/>
        <v>0</v>
      </c>
      <c r="DG791">
        <f t="shared" si="448"/>
        <v>0</v>
      </c>
      <c r="DH791">
        <f t="shared" si="449"/>
        <v>0</v>
      </c>
      <c r="DI791">
        <f t="shared" si="440"/>
        <v>0</v>
      </c>
      <c r="DJ791">
        <f>DI791</f>
        <v>0</v>
      </c>
      <c r="DK791">
        <v>0</v>
      </c>
      <c r="DL791" t="s">
        <v>3</v>
      </c>
      <c r="DM791">
        <v>0</v>
      </c>
      <c r="DN791" t="s">
        <v>3</v>
      </c>
      <c r="DO791">
        <v>0</v>
      </c>
    </row>
    <row r="792" spans="1:119" x14ac:dyDescent="0.25">
      <c r="A792">
        <f>ROW(Source!A1395)</f>
        <v>1395</v>
      </c>
      <c r="B792">
        <v>55890823</v>
      </c>
      <c r="C792">
        <v>55891998</v>
      </c>
      <c r="D792">
        <v>55490209</v>
      </c>
      <c r="E792">
        <v>1</v>
      </c>
      <c r="F792">
        <v>1</v>
      </c>
      <c r="G792">
        <v>1081</v>
      </c>
      <c r="H792">
        <v>2</v>
      </c>
      <c r="I792" t="s">
        <v>1555</v>
      </c>
      <c r="J792" t="s">
        <v>1556</v>
      </c>
      <c r="K792" t="s">
        <v>1557</v>
      </c>
      <c r="L792">
        <v>1368</v>
      </c>
      <c r="N792">
        <v>1011</v>
      </c>
      <c r="O792" t="s">
        <v>1558</v>
      </c>
      <c r="P792" t="s">
        <v>1558</v>
      </c>
      <c r="Q792">
        <v>1</v>
      </c>
      <c r="W792">
        <v>0</v>
      </c>
      <c r="X792">
        <v>874612079</v>
      </c>
      <c r="Y792">
        <f>(AT792*1.2)</f>
        <v>1.2E-2</v>
      </c>
      <c r="AA792">
        <v>0</v>
      </c>
      <c r="AB792">
        <v>1485.19</v>
      </c>
      <c r="AC792">
        <v>744.56</v>
      </c>
      <c r="AD792">
        <v>0</v>
      </c>
      <c r="AE792">
        <v>0</v>
      </c>
      <c r="AF792">
        <v>83.1</v>
      </c>
      <c r="AG792">
        <v>12.62</v>
      </c>
      <c r="AH792">
        <v>0</v>
      </c>
      <c r="AI792">
        <v>1</v>
      </c>
      <c r="AJ792">
        <v>17.07</v>
      </c>
      <c r="AK792">
        <v>56.35</v>
      </c>
      <c r="AL792">
        <v>1</v>
      </c>
      <c r="AM792">
        <v>2</v>
      </c>
      <c r="AN792">
        <v>0</v>
      </c>
      <c r="AO792">
        <v>1</v>
      </c>
      <c r="AP792">
        <v>1</v>
      </c>
      <c r="AQ792">
        <v>0</v>
      </c>
      <c r="AR792">
        <v>0</v>
      </c>
      <c r="AS792" t="s">
        <v>3</v>
      </c>
      <c r="AT792">
        <v>0.01</v>
      </c>
      <c r="AU792" t="s">
        <v>42</v>
      </c>
      <c r="AV792">
        <v>0</v>
      </c>
      <c r="AW792">
        <v>2</v>
      </c>
      <c r="AX792">
        <v>55892012</v>
      </c>
      <c r="AY792">
        <v>1</v>
      </c>
      <c r="AZ792">
        <v>0</v>
      </c>
      <c r="BA792">
        <v>918</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CV792">
        <v>0</v>
      </c>
      <c r="CW792">
        <f>ROUND(Y792*Source!I1395*DO792,9)</f>
        <v>1.5143999999999999E-2</v>
      </c>
      <c r="CX792">
        <f>ROUND(Y792*Source!I1395,9)</f>
        <v>1.1999999999999999E-3</v>
      </c>
      <c r="CY792">
        <f>AB792</f>
        <v>1485.19</v>
      </c>
      <c r="CZ792">
        <f>AF792</f>
        <v>83.1</v>
      </c>
      <c r="DA792">
        <f>AJ792</f>
        <v>17.07</v>
      </c>
      <c r="DB792">
        <f>ROUND((ROUND(AT792*CZ792,2)*1.2),6)</f>
        <v>0.996</v>
      </c>
      <c r="DC792">
        <f>ROUND((ROUND(AT792*AG792,2)*1.2),6)</f>
        <v>0.156</v>
      </c>
      <c r="DD792" t="s">
        <v>3</v>
      </c>
      <c r="DE792" t="s">
        <v>3</v>
      </c>
      <c r="DF792">
        <f t="shared" si="451"/>
        <v>0</v>
      </c>
      <c r="DG792">
        <f>ROUND(ROUND(AF792*AJ792,2)*CX792,2)</f>
        <v>1.7</v>
      </c>
      <c r="DH792">
        <f>ROUND(ROUND(AG792*AK792,2)*CX792,2)</f>
        <v>0.85</v>
      </c>
      <c r="DI792">
        <f t="shared" si="440"/>
        <v>0</v>
      </c>
      <c r="DJ792">
        <f>DG792</f>
        <v>1.7</v>
      </c>
      <c r="DK792">
        <v>0</v>
      </c>
      <c r="DL792" t="s">
        <v>1559</v>
      </c>
      <c r="DM792">
        <v>0</v>
      </c>
      <c r="DN792" t="s">
        <v>1554</v>
      </c>
      <c r="DO792">
        <v>12.62</v>
      </c>
    </row>
    <row r="793" spans="1:119" x14ac:dyDescent="0.25">
      <c r="A793">
        <f>ROW(Source!A1395)</f>
        <v>1395</v>
      </c>
      <c r="B793">
        <v>55890823</v>
      </c>
      <c r="C793">
        <v>55891998</v>
      </c>
      <c r="D793">
        <v>55490303</v>
      </c>
      <c r="E793">
        <v>1</v>
      </c>
      <c r="F793">
        <v>1</v>
      </c>
      <c r="G793">
        <v>1081</v>
      </c>
      <c r="H793">
        <v>2</v>
      </c>
      <c r="I793" t="s">
        <v>1801</v>
      </c>
      <c r="J793" t="s">
        <v>1802</v>
      </c>
      <c r="K793" t="s">
        <v>1803</v>
      </c>
      <c r="L793">
        <v>1368</v>
      </c>
      <c r="N793">
        <v>1011</v>
      </c>
      <c r="O793" t="s">
        <v>1558</v>
      </c>
      <c r="P793" t="s">
        <v>1558</v>
      </c>
      <c r="Q793">
        <v>1</v>
      </c>
      <c r="W793">
        <v>0</v>
      </c>
      <c r="X793">
        <v>-1736813088</v>
      </c>
      <c r="Y793">
        <f>(AT793*1.2)</f>
        <v>12.647999999999998</v>
      </c>
      <c r="AA793">
        <v>0</v>
      </c>
      <c r="AB793">
        <v>14.63</v>
      </c>
      <c r="AC793">
        <v>0</v>
      </c>
      <c r="AD793">
        <v>0</v>
      </c>
      <c r="AE793">
        <v>0</v>
      </c>
      <c r="AF793">
        <v>1.4</v>
      </c>
      <c r="AG793">
        <v>0</v>
      </c>
      <c r="AH793">
        <v>0</v>
      </c>
      <c r="AI793">
        <v>1</v>
      </c>
      <c r="AJ793">
        <v>9.98</v>
      </c>
      <c r="AK793">
        <v>1</v>
      </c>
      <c r="AL793">
        <v>1</v>
      </c>
      <c r="AM793">
        <v>2</v>
      </c>
      <c r="AN793">
        <v>0</v>
      </c>
      <c r="AO793">
        <v>1</v>
      </c>
      <c r="AP793">
        <v>1</v>
      </c>
      <c r="AQ793">
        <v>0</v>
      </c>
      <c r="AR793">
        <v>0</v>
      </c>
      <c r="AS793" t="s">
        <v>3</v>
      </c>
      <c r="AT793">
        <v>10.54</v>
      </c>
      <c r="AU793" t="s">
        <v>42</v>
      </c>
      <c r="AV793">
        <v>0</v>
      </c>
      <c r="AW793">
        <v>2</v>
      </c>
      <c r="AX793">
        <v>55892013</v>
      </c>
      <c r="AY793">
        <v>1</v>
      </c>
      <c r="AZ793">
        <v>0</v>
      </c>
      <c r="BA793">
        <v>919</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CV793">
        <v>0</v>
      </c>
      <c r="CW793">
        <f>ROUND(Y793*Source!I1395*DO793,9)</f>
        <v>0</v>
      </c>
      <c r="CX793">
        <f>ROUND(Y793*Source!I1395,9)</f>
        <v>1.2647999999999999</v>
      </c>
      <c r="CY793">
        <f>AB793</f>
        <v>14.63</v>
      </c>
      <c r="CZ793">
        <f>AF793</f>
        <v>1.4</v>
      </c>
      <c r="DA793">
        <f>AJ793</f>
        <v>9.98</v>
      </c>
      <c r="DB793">
        <f>ROUND((ROUND(AT793*CZ793,2)*1.2),6)</f>
        <v>17.712</v>
      </c>
      <c r="DC793">
        <f>ROUND((ROUND(AT793*AG793,2)*1.2),6)</f>
        <v>0</v>
      </c>
      <c r="DD793" t="s">
        <v>3</v>
      </c>
      <c r="DE793" t="s">
        <v>3</v>
      </c>
      <c r="DF793">
        <f t="shared" si="451"/>
        <v>0</v>
      </c>
      <c r="DG793">
        <f>ROUND(ROUND(AF793*AJ793,2)*CX793,2)</f>
        <v>17.670000000000002</v>
      </c>
      <c r="DH793">
        <f t="shared" ref="DH793:DH802" si="459">ROUND(ROUND(AG793,2)*CX793,2)</f>
        <v>0</v>
      </c>
      <c r="DI793">
        <f t="shared" si="440"/>
        <v>0</v>
      </c>
      <c r="DJ793">
        <f>DG793</f>
        <v>17.670000000000002</v>
      </c>
      <c r="DK793">
        <v>0</v>
      </c>
      <c r="DL793" t="s">
        <v>3</v>
      </c>
      <c r="DM793">
        <v>0</v>
      </c>
      <c r="DN793" t="s">
        <v>3</v>
      </c>
      <c r="DO793">
        <v>0</v>
      </c>
    </row>
    <row r="794" spans="1:119" x14ac:dyDescent="0.25">
      <c r="A794">
        <f>ROW(Source!A1395)</f>
        <v>1395</v>
      </c>
      <c r="B794">
        <v>55890823</v>
      </c>
      <c r="C794">
        <v>55891998</v>
      </c>
      <c r="D794">
        <v>55460220</v>
      </c>
      <c r="E794">
        <v>1</v>
      </c>
      <c r="F794">
        <v>1</v>
      </c>
      <c r="G794">
        <v>1081</v>
      </c>
      <c r="H794">
        <v>3</v>
      </c>
      <c r="I794" t="s">
        <v>1792</v>
      </c>
      <c r="J794" t="s">
        <v>1793</v>
      </c>
      <c r="K794" t="s">
        <v>1794</v>
      </c>
      <c r="L794">
        <v>1346</v>
      </c>
      <c r="N794">
        <v>1009</v>
      </c>
      <c r="O794" t="s">
        <v>222</v>
      </c>
      <c r="P794" t="s">
        <v>222</v>
      </c>
      <c r="Q794">
        <v>1</v>
      </c>
      <c r="W794">
        <v>0</v>
      </c>
      <c r="X794">
        <v>-1801558800</v>
      </c>
      <c r="Y794">
        <f t="shared" ref="Y794:Y802" si="460">(AT794*1)</f>
        <v>0.05</v>
      </c>
      <c r="AA794">
        <v>338.71</v>
      </c>
      <c r="AB794">
        <v>0</v>
      </c>
      <c r="AC794">
        <v>0</v>
      </c>
      <c r="AD794">
        <v>0</v>
      </c>
      <c r="AE794">
        <v>13.95</v>
      </c>
      <c r="AF794">
        <v>0</v>
      </c>
      <c r="AG794">
        <v>0</v>
      </c>
      <c r="AH794">
        <v>0</v>
      </c>
      <c r="AI794">
        <v>24.28</v>
      </c>
      <c r="AJ794">
        <v>1</v>
      </c>
      <c r="AK794">
        <v>1</v>
      </c>
      <c r="AL794">
        <v>1</v>
      </c>
      <c r="AM794">
        <v>2</v>
      </c>
      <c r="AN794">
        <v>0</v>
      </c>
      <c r="AO794">
        <v>1</v>
      </c>
      <c r="AP794">
        <v>1</v>
      </c>
      <c r="AQ794">
        <v>0</v>
      </c>
      <c r="AR794">
        <v>0</v>
      </c>
      <c r="AS794" t="s">
        <v>3</v>
      </c>
      <c r="AT794">
        <v>0.05</v>
      </c>
      <c r="AU794" t="s">
        <v>22</v>
      </c>
      <c r="AV794">
        <v>0</v>
      </c>
      <c r="AW794">
        <v>2</v>
      </c>
      <c r="AX794">
        <v>55892014</v>
      </c>
      <c r="AY794">
        <v>1</v>
      </c>
      <c r="AZ794">
        <v>0</v>
      </c>
      <c r="BA794">
        <v>920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CV794">
        <v>0</v>
      </c>
      <c r="CW794">
        <v>0</v>
      </c>
      <c r="CX794">
        <f>ROUND(Y794*Source!I1395,9)</f>
        <v>5.0000000000000001E-3</v>
      </c>
      <c r="CY794">
        <f t="shared" ref="CY794:CY802" si="461">AA794</f>
        <v>338.71</v>
      </c>
      <c r="CZ794">
        <f t="shared" ref="CZ794:CZ802" si="462">AE794</f>
        <v>13.95</v>
      </c>
      <c r="DA794">
        <f t="shared" ref="DA794:DA802" si="463">AI794</f>
        <v>24.28</v>
      </c>
      <c r="DB794">
        <f t="shared" ref="DB794:DB802" si="464">ROUND((ROUND(AT794*CZ794,2)*1),6)</f>
        <v>0.7</v>
      </c>
      <c r="DC794">
        <f t="shared" ref="DC794:DC802" si="465">ROUND((ROUND(AT794*AG794,2)*1),6)</f>
        <v>0</v>
      </c>
      <c r="DD794" t="s">
        <v>3</v>
      </c>
      <c r="DE794" t="s">
        <v>3</v>
      </c>
      <c r="DF794">
        <f t="shared" ref="DF794:DF802" si="466">ROUND(ROUND(AE794*AI794,2)*CX794,2)</f>
        <v>1.69</v>
      </c>
      <c r="DG794">
        <f t="shared" ref="DG794:DG802" si="467">ROUND(ROUND(AF794,2)*CX794,2)</f>
        <v>0</v>
      </c>
      <c r="DH794">
        <f t="shared" si="459"/>
        <v>0</v>
      </c>
      <c r="DI794">
        <f t="shared" si="440"/>
        <v>0</v>
      </c>
      <c r="DJ794">
        <f t="shared" ref="DJ794:DJ802" si="468">DF794</f>
        <v>1.69</v>
      </c>
      <c r="DK794">
        <v>0</v>
      </c>
      <c r="DL794" t="s">
        <v>3</v>
      </c>
      <c r="DM794">
        <v>0</v>
      </c>
      <c r="DN794" t="s">
        <v>3</v>
      </c>
      <c r="DO794">
        <v>0</v>
      </c>
    </row>
    <row r="795" spans="1:119" x14ac:dyDescent="0.25">
      <c r="A795">
        <f>ROW(Source!A1395)</f>
        <v>1395</v>
      </c>
      <c r="B795">
        <v>55890823</v>
      </c>
      <c r="C795">
        <v>55891998</v>
      </c>
      <c r="D795">
        <v>55460424</v>
      </c>
      <c r="E795">
        <v>1</v>
      </c>
      <c r="F795">
        <v>1</v>
      </c>
      <c r="G795">
        <v>1081</v>
      </c>
      <c r="H795">
        <v>3</v>
      </c>
      <c r="I795" t="s">
        <v>1563</v>
      </c>
      <c r="J795" t="s">
        <v>1564</v>
      </c>
      <c r="K795" t="s">
        <v>1565</v>
      </c>
      <c r="L795">
        <v>1346</v>
      </c>
      <c r="N795">
        <v>1009</v>
      </c>
      <c r="O795" t="s">
        <v>222</v>
      </c>
      <c r="P795" t="s">
        <v>222</v>
      </c>
      <c r="Q795">
        <v>1</v>
      </c>
      <c r="W795">
        <v>0</v>
      </c>
      <c r="X795">
        <v>1309298634</v>
      </c>
      <c r="Y795">
        <f t="shared" si="460"/>
        <v>0.4</v>
      </c>
      <c r="AA795">
        <v>286.31</v>
      </c>
      <c r="AB795">
        <v>0</v>
      </c>
      <c r="AC795">
        <v>0</v>
      </c>
      <c r="AD795">
        <v>0</v>
      </c>
      <c r="AE795">
        <v>159.06</v>
      </c>
      <c r="AF795">
        <v>0</v>
      </c>
      <c r="AG795">
        <v>0</v>
      </c>
      <c r="AH795">
        <v>0</v>
      </c>
      <c r="AI795">
        <v>1.8</v>
      </c>
      <c r="AJ795">
        <v>1</v>
      </c>
      <c r="AK795">
        <v>1</v>
      </c>
      <c r="AL795">
        <v>1</v>
      </c>
      <c r="AM795">
        <v>2</v>
      </c>
      <c r="AN795">
        <v>0</v>
      </c>
      <c r="AO795">
        <v>1</v>
      </c>
      <c r="AP795">
        <v>1</v>
      </c>
      <c r="AQ795">
        <v>0</v>
      </c>
      <c r="AR795">
        <v>0</v>
      </c>
      <c r="AS795" t="s">
        <v>3</v>
      </c>
      <c r="AT795">
        <v>0.4</v>
      </c>
      <c r="AU795" t="s">
        <v>22</v>
      </c>
      <c r="AV795">
        <v>0</v>
      </c>
      <c r="AW795">
        <v>2</v>
      </c>
      <c r="AX795">
        <v>55892015</v>
      </c>
      <c r="AY795">
        <v>1</v>
      </c>
      <c r="AZ795">
        <v>0</v>
      </c>
      <c r="BA795">
        <v>921</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CV795">
        <v>0</v>
      </c>
      <c r="CW795">
        <v>0</v>
      </c>
      <c r="CX795">
        <f>ROUND(Y795*Source!I1395,9)</f>
        <v>0.04</v>
      </c>
      <c r="CY795">
        <f t="shared" si="461"/>
        <v>286.31</v>
      </c>
      <c r="CZ795">
        <f t="shared" si="462"/>
        <v>159.06</v>
      </c>
      <c r="DA795">
        <f t="shared" si="463"/>
        <v>1.8</v>
      </c>
      <c r="DB795">
        <f t="shared" si="464"/>
        <v>63.62</v>
      </c>
      <c r="DC795">
        <f t="shared" si="465"/>
        <v>0</v>
      </c>
      <c r="DD795" t="s">
        <v>3</v>
      </c>
      <c r="DE795" t="s">
        <v>3</v>
      </c>
      <c r="DF795">
        <f t="shared" si="466"/>
        <v>11.45</v>
      </c>
      <c r="DG795">
        <f t="shared" si="467"/>
        <v>0</v>
      </c>
      <c r="DH795">
        <f t="shared" si="459"/>
        <v>0</v>
      </c>
      <c r="DI795">
        <f t="shared" si="440"/>
        <v>0</v>
      </c>
      <c r="DJ795">
        <f t="shared" si="468"/>
        <v>11.45</v>
      </c>
      <c r="DK795">
        <v>0</v>
      </c>
      <c r="DL795" t="s">
        <v>3</v>
      </c>
      <c r="DM795">
        <v>0</v>
      </c>
      <c r="DN795" t="s">
        <v>3</v>
      </c>
      <c r="DO795">
        <v>0</v>
      </c>
    </row>
    <row r="796" spans="1:119" x14ac:dyDescent="0.25">
      <c r="A796">
        <f>ROW(Source!A1395)</f>
        <v>1395</v>
      </c>
      <c r="B796">
        <v>55890823</v>
      </c>
      <c r="C796">
        <v>55891998</v>
      </c>
      <c r="D796">
        <v>55461670</v>
      </c>
      <c r="E796">
        <v>1</v>
      </c>
      <c r="F796">
        <v>1</v>
      </c>
      <c r="G796">
        <v>1081</v>
      </c>
      <c r="H796">
        <v>3</v>
      </c>
      <c r="I796" t="s">
        <v>1795</v>
      </c>
      <c r="J796" t="s">
        <v>1796</v>
      </c>
      <c r="K796" t="s">
        <v>1797</v>
      </c>
      <c r="L796">
        <v>1346</v>
      </c>
      <c r="N796">
        <v>1009</v>
      </c>
      <c r="O796" t="s">
        <v>222</v>
      </c>
      <c r="P796" t="s">
        <v>222</v>
      </c>
      <c r="Q796">
        <v>1</v>
      </c>
      <c r="W796">
        <v>0</v>
      </c>
      <c r="X796">
        <v>1134135272</v>
      </c>
      <c r="Y796">
        <f t="shared" si="460"/>
        <v>0.1</v>
      </c>
      <c r="AA796">
        <v>246.69</v>
      </c>
      <c r="AB796">
        <v>0</v>
      </c>
      <c r="AC796">
        <v>0</v>
      </c>
      <c r="AD796">
        <v>0</v>
      </c>
      <c r="AE796">
        <v>23.12</v>
      </c>
      <c r="AF796">
        <v>0</v>
      </c>
      <c r="AG796">
        <v>0</v>
      </c>
      <c r="AH796">
        <v>0</v>
      </c>
      <c r="AI796">
        <v>10.67</v>
      </c>
      <c r="AJ796">
        <v>1</v>
      </c>
      <c r="AK796">
        <v>1</v>
      </c>
      <c r="AL796">
        <v>1</v>
      </c>
      <c r="AM796">
        <v>2</v>
      </c>
      <c r="AN796">
        <v>0</v>
      </c>
      <c r="AO796">
        <v>1</v>
      </c>
      <c r="AP796">
        <v>1</v>
      </c>
      <c r="AQ796">
        <v>0</v>
      </c>
      <c r="AR796">
        <v>0</v>
      </c>
      <c r="AS796" t="s">
        <v>3</v>
      </c>
      <c r="AT796">
        <v>0.1</v>
      </c>
      <c r="AU796" t="s">
        <v>22</v>
      </c>
      <c r="AV796">
        <v>0</v>
      </c>
      <c r="AW796">
        <v>2</v>
      </c>
      <c r="AX796">
        <v>55892016</v>
      </c>
      <c r="AY796">
        <v>1</v>
      </c>
      <c r="AZ796">
        <v>0</v>
      </c>
      <c r="BA796">
        <v>922</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CV796">
        <v>0</v>
      </c>
      <c r="CW796">
        <v>0</v>
      </c>
      <c r="CX796">
        <f>ROUND(Y796*Source!I1395,9)</f>
        <v>0.01</v>
      </c>
      <c r="CY796">
        <f t="shared" si="461"/>
        <v>246.69</v>
      </c>
      <c r="CZ796">
        <f t="shared" si="462"/>
        <v>23.12</v>
      </c>
      <c r="DA796">
        <f t="shared" si="463"/>
        <v>10.67</v>
      </c>
      <c r="DB796">
        <f t="shared" si="464"/>
        <v>2.31</v>
      </c>
      <c r="DC796">
        <f t="shared" si="465"/>
        <v>0</v>
      </c>
      <c r="DD796" t="s">
        <v>3</v>
      </c>
      <c r="DE796" t="s">
        <v>3</v>
      </c>
      <c r="DF796">
        <f t="shared" si="466"/>
        <v>2.4700000000000002</v>
      </c>
      <c r="DG796">
        <f t="shared" si="467"/>
        <v>0</v>
      </c>
      <c r="DH796">
        <f t="shared" si="459"/>
        <v>0</v>
      </c>
      <c r="DI796">
        <f t="shared" si="440"/>
        <v>0</v>
      </c>
      <c r="DJ796">
        <f t="shared" si="468"/>
        <v>2.4700000000000002</v>
      </c>
      <c r="DK796">
        <v>0</v>
      </c>
      <c r="DL796" t="s">
        <v>3</v>
      </c>
      <c r="DM796">
        <v>0</v>
      </c>
      <c r="DN796" t="s">
        <v>3</v>
      </c>
      <c r="DO796">
        <v>0</v>
      </c>
    </row>
    <row r="797" spans="1:119" x14ac:dyDescent="0.25">
      <c r="A797">
        <f>ROW(Source!A1395)</f>
        <v>1395</v>
      </c>
      <c r="B797">
        <v>55890823</v>
      </c>
      <c r="C797">
        <v>55891998</v>
      </c>
      <c r="D797">
        <v>55459191</v>
      </c>
      <c r="E797">
        <v>1</v>
      </c>
      <c r="F797">
        <v>1</v>
      </c>
      <c r="G797">
        <v>1081</v>
      </c>
      <c r="H797">
        <v>3</v>
      </c>
      <c r="I797" t="s">
        <v>1515</v>
      </c>
      <c r="J797" t="s">
        <v>1517</v>
      </c>
      <c r="K797" t="s">
        <v>1516</v>
      </c>
      <c r="L797">
        <v>1348</v>
      </c>
      <c r="N797">
        <v>1009</v>
      </c>
      <c r="O797" t="s">
        <v>1092</v>
      </c>
      <c r="P797" t="s">
        <v>1092</v>
      </c>
      <c r="Q797">
        <v>1000</v>
      </c>
      <c r="W797">
        <v>0</v>
      </c>
      <c r="X797">
        <v>1706974629</v>
      </c>
      <c r="Y797">
        <f t="shared" si="460"/>
        <v>1.24E-3</v>
      </c>
      <c r="AA797">
        <v>133571.17000000001</v>
      </c>
      <c r="AB797">
        <v>0</v>
      </c>
      <c r="AC797">
        <v>0</v>
      </c>
      <c r="AD797">
        <v>0</v>
      </c>
      <c r="AE797">
        <v>22524.65</v>
      </c>
      <c r="AF797">
        <v>0</v>
      </c>
      <c r="AG797">
        <v>0</v>
      </c>
      <c r="AH797">
        <v>0</v>
      </c>
      <c r="AI797">
        <v>5.93</v>
      </c>
      <c r="AJ797">
        <v>1</v>
      </c>
      <c r="AK797">
        <v>1</v>
      </c>
      <c r="AL797">
        <v>1</v>
      </c>
      <c r="AM797">
        <v>0</v>
      </c>
      <c r="AN797">
        <v>0</v>
      </c>
      <c r="AO797">
        <v>0</v>
      </c>
      <c r="AP797">
        <v>1</v>
      </c>
      <c r="AQ797">
        <v>0</v>
      </c>
      <c r="AR797">
        <v>0</v>
      </c>
      <c r="AS797" t="s">
        <v>3</v>
      </c>
      <c r="AT797">
        <v>1.24E-3</v>
      </c>
      <c r="AU797" t="s">
        <v>22</v>
      </c>
      <c r="AV797">
        <v>0</v>
      </c>
      <c r="AW797">
        <v>1</v>
      </c>
      <c r="AX797">
        <v>-1</v>
      </c>
      <c r="AY797">
        <v>0</v>
      </c>
      <c r="AZ797">
        <v>0</v>
      </c>
      <c r="BA797" t="s">
        <v>3</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CV797">
        <v>0</v>
      </c>
      <c r="CW797">
        <v>0</v>
      </c>
      <c r="CX797">
        <f>ROUND(Y797*Source!I1395,9)</f>
        <v>1.2400000000000001E-4</v>
      </c>
      <c r="CY797">
        <f t="shared" si="461"/>
        <v>133571.17000000001</v>
      </c>
      <c r="CZ797">
        <f t="shared" si="462"/>
        <v>22524.65</v>
      </c>
      <c r="DA797">
        <f t="shared" si="463"/>
        <v>5.93</v>
      </c>
      <c r="DB797">
        <f t="shared" si="464"/>
        <v>27.93</v>
      </c>
      <c r="DC797">
        <f t="shared" si="465"/>
        <v>0</v>
      </c>
      <c r="DD797" t="s">
        <v>3</v>
      </c>
      <c r="DE797" t="s">
        <v>3</v>
      </c>
      <c r="DF797">
        <f t="shared" si="466"/>
        <v>16.559999999999999</v>
      </c>
      <c r="DG797">
        <f t="shared" si="467"/>
        <v>0</v>
      </c>
      <c r="DH797">
        <f t="shared" si="459"/>
        <v>0</v>
      </c>
      <c r="DI797">
        <f t="shared" si="440"/>
        <v>0</v>
      </c>
      <c r="DJ797">
        <f t="shared" si="468"/>
        <v>16.559999999999999</v>
      </c>
      <c r="DK797">
        <v>0</v>
      </c>
      <c r="DL797" t="s">
        <v>3</v>
      </c>
      <c r="DM797">
        <v>0</v>
      </c>
      <c r="DN797" t="s">
        <v>3</v>
      </c>
      <c r="DO797">
        <v>0</v>
      </c>
    </row>
    <row r="798" spans="1:119" x14ac:dyDescent="0.25">
      <c r="A798">
        <f>ROW(Source!A1395)</f>
        <v>1395</v>
      </c>
      <c r="B798">
        <v>55890823</v>
      </c>
      <c r="C798">
        <v>55891998</v>
      </c>
      <c r="D798">
        <v>55465938</v>
      </c>
      <c r="E798">
        <v>1</v>
      </c>
      <c r="F798">
        <v>1</v>
      </c>
      <c r="G798">
        <v>1081</v>
      </c>
      <c r="H798">
        <v>3</v>
      </c>
      <c r="I798" t="s">
        <v>1798</v>
      </c>
      <c r="J798" t="s">
        <v>1799</v>
      </c>
      <c r="K798" t="s">
        <v>1800</v>
      </c>
      <c r="L798">
        <v>1348</v>
      </c>
      <c r="N798">
        <v>1009</v>
      </c>
      <c r="O798" t="s">
        <v>1092</v>
      </c>
      <c r="P798" t="s">
        <v>1092</v>
      </c>
      <c r="Q798">
        <v>1000</v>
      </c>
      <c r="W798">
        <v>0</v>
      </c>
      <c r="X798">
        <v>1639681883</v>
      </c>
      <c r="Y798">
        <f t="shared" si="460"/>
        <v>2.0000000000000001E-4</v>
      </c>
      <c r="AA798">
        <v>273265.7</v>
      </c>
      <c r="AB798">
        <v>0</v>
      </c>
      <c r="AC798">
        <v>0</v>
      </c>
      <c r="AD798">
        <v>0</v>
      </c>
      <c r="AE798">
        <v>40009.620000000003</v>
      </c>
      <c r="AF798">
        <v>0</v>
      </c>
      <c r="AG798">
        <v>0</v>
      </c>
      <c r="AH798">
        <v>0</v>
      </c>
      <c r="AI798">
        <v>6.83</v>
      </c>
      <c r="AJ798">
        <v>1</v>
      </c>
      <c r="AK798">
        <v>1</v>
      </c>
      <c r="AL798">
        <v>1</v>
      </c>
      <c r="AM798">
        <v>2</v>
      </c>
      <c r="AN798">
        <v>0</v>
      </c>
      <c r="AO798">
        <v>1</v>
      </c>
      <c r="AP798">
        <v>1</v>
      </c>
      <c r="AQ798">
        <v>0</v>
      </c>
      <c r="AR798">
        <v>0</v>
      </c>
      <c r="AS798" t="s">
        <v>3</v>
      </c>
      <c r="AT798">
        <v>2.0000000000000001E-4</v>
      </c>
      <c r="AU798" t="s">
        <v>22</v>
      </c>
      <c r="AV798">
        <v>0</v>
      </c>
      <c r="AW798">
        <v>2</v>
      </c>
      <c r="AX798">
        <v>55892017</v>
      </c>
      <c r="AY798">
        <v>1</v>
      </c>
      <c r="AZ798">
        <v>0</v>
      </c>
      <c r="BA798">
        <v>923</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CV798">
        <v>0</v>
      </c>
      <c r="CW798">
        <v>0</v>
      </c>
      <c r="CX798">
        <f>ROUND(Y798*Source!I1395,9)</f>
        <v>2.0000000000000002E-5</v>
      </c>
      <c r="CY798">
        <f t="shared" si="461"/>
        <v>273265.7</v>
      </c>
      <c r="CZ798">
        <f t="shared" si="462"/>
        <v>40009.620000000003</v>
      </c>
      <c r="DA798">
        <f t="shared" si="463"/>
        <v>6.83</v>
      </c>
      <c r="DB798">
        <f t="shared" si="464"/>
        <v>8</v>
      </c>
      <c r="DC798">
        <f t="shared" si="465"/>
        <v>0</v>
      </c>
      <c r="DD798" t="s">
        <v>3</v>
      </c>
      <c r="DE798" t="s">
        <v>3</v>
      </c>
      <c r="DF798">
        <f t="shared" si="466"/>
        <v>5.47</v>
      </c>
      <c r="DG798">
        <f t="shared" si="467"/>
        <v>0</v>
      </c>
      <c r="DH798">
        <f t="shared" si="459"/>
        <v>0</v>
      </c>
      <c r="DI798">
        <f t="shared" si="440"/>
        <v>0</v>
      </c>
      <c r="DJ798">
        <f t="shared" si="468"/>
        <v>5.47</v>
      </c>
      <c r="DK798">
        <v>0</v>
      </c>
      <c r="DL798" t="s">
        <v>3</v>
      </c>
      <c r="DM798">
        <v>0</v>
      </c>
      <c r="DN798" t="s">
        <v>3</v>
      </c>
      <c r="DO798">
        <v>0</v>
      </c>
    </row>
    <row r="799" spans="1:119" x14ac:dyDescent="0.25">
      <c r="A799">
        <f>ROW(Source!A1395)</f>
        <v>1395</v>
      </c>
      <c r="B799">
        <v>55890823</v>
      </c>
      <c r="C799">
        <v>55891998</v>
      </c>
      <c r="D799">
        <v>55466338</v>
      </c>
      <c r="E799">
        <v>1</v>
      </c>
      <c r="F799">
        <v>1</v>
      </c>
      <c r="G799">
        <v>1081</v>
      </c>
      <c r="H799">
        <v>3</v>
      </c>
      <c r="I799" t="s">
        <v>1675</v>
      </c>
      <c r="J799" t="s">
        <v>1676</v>
      </c>
      <c r="K799" t="s">
        <v>1677</v>
      </c>
      <c r="L799">
        <v>1349</v>
      </c>
      <c r="N799">
        <v>1009</v>
      </c>
      <c r="O799" t="s">
        <v>1678</v>
      </c>
      <c r="P799" t="s">
        <v>1678</v>
      </c>
      <c r="Q799">
        <v>1E-3</v>
      </c>
      <c r="W799">
        <v>0</v>
      </c>
      <c r="X799">
        <v>-667754050</v>
      </c>
      <c r="Y799">
        <f t="shared" si="460"/>
        <v>20</v>
      </c>
      <c r="AA799">
        <v>0.44</v>
      </c>
      <c r="AB799">
        <v>0</v>
      </c>
      <c r="AC799">
        <v>0</v>
      </c>
      <c r="AD799">
        <v>0</v>
      </c>
      <c r="AE799">
        <v>7.0000000000000007E-2</v>
      </c>
      <c r="AF799">
        <v>0</v>
      </c>
      <c r="AG799">
        <v>0</v>
      </c>
      <c r="AH799">
        <v>0</v>
      </c>
      <c r="AI799">
        <v>6.29</v>
      </c>
      <c r="AJ799">
        <v>1</v>
      </c>
      <c r="AK799">
        <v>1</v>
      </c>
      <c r="AL799">
        <v>1</v>
      </c>
      <c r="AM799">
        <v>2</v>
      </c>
      <c r="AN799">
        <v>0</v>
      </c>
      <c r="AO799">
        <v>1</v>
      </c>
      <c r="AP799">
        <v>1</v>
      </c>
      <c r="AQ799">
        <v>0</v>
      </c>
      <c r="AR799">
        <v>0</v>
      </c>
      <c r="AS799" t="s">
        <v>3</v>
      </c>
      <c r="AT799">
        <v>20</v>
      </c>
      <c r="AU799" t="s">
        <v>22</v>
      </c>
      <c r="AV799">
        <v>0</v>
      </c>
      <c r="AW799">
        <v>2</v>
      </c>
      <c r="AX799">
        <v>55892018</v>
      </c>
      <c r="AY799">
        <v>1</v>
      </c>
      <c r="AZ799">
        <v>0</v>
      </c>
      <c r="BA799">
        <v>924</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CV799">
        <v>0</v>
      </c>
      <c r="CW799">
        <v>0</v>
      </c>
      <c r="CX799">
        <f>ROUND(Y799*Source!I1395,9)</f>
        <v>2</v>
      </c>
      <c r="CY799">
        <f t="shared" si="461"/>
        <v>0.44</v>
      </c>
      <c r="CZ799">
        <f t="shared" si="462"/>
        <v>7.0000000000000007E-2</v>
      </c>
      <c r="DA799">
        <f t="shared" si="463"/>
        <v>6.29</v>
      </c>
      <c r="DB799">
        <f t="shared" si="464"/>
        <v>1.4</v>
      </c>
      <c r="DC799">
        <f t="shared" si="465"/>
        <v>0</v>
      </c>
      <c r="DD799" t="s">
        <v>3</v>
      </c>
      <c r="DE799" t="s">
        <v>3</v>
      </c>
      <c r="DF799">
        <f t="shared" si="466"/>
        <v>0.88</v>
      </c>
      <c r="DG799">
        <f t="shared" si="467"/>
        <v>0</v>
      </c>
      <c r="DH799">
        <f t="shared" si="459"/>
        <v>0</v>
      </c>
      <c r="DI799">
        <f t="shared" si="440"/>
        <v>0</v>
      </c>
      <c r="DJ799">
        <f t="shared" si="468"/>
        <v>0.88</v>
      </c>
      <c r="DK799">
        <v>0</v>
      </c>
      <c r="DL799" t="s">
        <v>3</v>
      </c>
      <c r="DM799">
        <v>0</v>
      </c>
      <c r="DN799" t="s">
        <v>3</v>
      </c>
      <c r="DO799">
        <v>0</v>
      </c>
    </row>
    <row r="800" spans="1:119" x14ac:dyDescent="0.25">
      <c r="A800">
        <f>ROW(Source!A1395)</f>
        <v>1395</v>
      </c>
      <c r="B800">
        <v>55890823</v>
      </c>
      <c r="C800">
        <v>55891998</v>
      </c>
      <c r="D800">
        <v>55482203</v>
      </c>
      <c r="E800">
        <v>1</v>
      </c>
      <c r="F800">
        <v>1</v>
      </c>
      <c r="G800">
        <v>1081</v>
      </c>
      <c r="H800">
        <v>3</v>
      </c>
      <c r="I800" t="s">
        <v>1404</v>
      </c>
      <c r="J800" t="s">
        <v>1406</v>
      </c>
      <c r="K800" t="s">
        <v>1405</v>
      </c>
      <c r="L800">
        <v>1356</v>
      </c>
      <c r="N800">
        <v>1010</v>
      </c>
      <c r="O800" t="s">
        <v>1355</v>
      </c>
      <c r="P800" t="s">
        <v>1355</v>
      </c>
      <c r="Q800">
        <v>1000</v>
      </c>
      <c r="W800">
        <v>0</v>
      </c>
      <c r="X800">
        <v>474149623</v>
      </c>
      <c r="Y800">
        <f t="shared" si="460"/>
        <v>0.10199999999999999</v>
      </c>
      <c r="AA800">
        <v>1527.69</v>
      </c>
      <c r="AB800">
        <v>0</v>
      </c>
      <c r="AC800">
        <v>0</v>
      </c>
      <c r="AD800">
        <v>0</v>
      </c>
      <c r="AE800">
        <v>226.66</v>
      </c>
      <c r="AF800">
        <v>0</v>
      </c>
      <c r="AG800">
        <v>0</v>
      </c>
      <c r="AH800">
        <v>0</v>
      </c>
      <c r="AI800">
        <v>6.74</v>
      </c>
      <c r="AJ800">
        <v>1</v>
      </c>
      <c r="AK800">
        <v>1</v>
      </c>
      <c r="AL800">
        <v>1</v>
      </c>
      <c r="AM800">
        <v>2</v>
      </c>
      <c r="AN800">
        <v>0</v>
      </c>
      <c r="AO800">
        <v>1</v>
      </c>
      <c r="AP800">
        <v>1</v>
      </c>
      <c r="AQ800">
        <v>0</v>
      </c>
      <c r="AR800">
        <v>0</v>
      </c>
      <c r="AS800" t="s">
        <v>3</v>
      </c>
      <c r="AT800">
        <v>0.10199999999999999</v>
      </c>
      <c r="AU800" t="s">
        <v>22</v>
      </c>
      <c r="AV800">
        <v>0</v>
      </c>
      <c r="AW800">
        <v>2</v>
      </c>
      <c r="AX800">
        <v>55892019</v>
      </c>
      <c r="AY800">
        <v>1</v>
      </c>
      <c r="AZ800">
        <v>0</v>
      </c>
      <c r="BA800">
        <v>925</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CV800">
        <v>0</v>
      </c>
      <c r="CW800">
        <v>0</v>
      </c>
      <c r="CX800">
        <f>ROUND(Y800*Source!I1395,9)</f>
        <v>1.0200000000000001E-2</v>
      </c>
      <c r="CY800">
        <f t="shared" si="461"/>
        <v>1527.69</v>
      </c>
      <c r="CZ800">
        <f t="shared" si="462"/>
        <v>226.66</v>
      </c>
      <c r="DA800">
        <f t="shared" si="463"/>
        <v>6.74</v>
      </c>
      <c r="DB800">
        <f t="shared" si="464"/>
        <v>23.12</v>
      </c>
      <c r="DC800">
        <f t="shared" si="465"/>
        <v>0</v>
      </c>
      <c r="DD800" t="s">
        <v>3</v>
      </c>
      <c r="DE800" t="s">
        <v>3</v>
      </c>
      <c r="DF800">
        <f t="shared" si="466"/>
        <v>15.58</v>
      </c>
      <c r="DG800">
        <f t="shared" si="467"/>
        <v>0</v>
      </c>
      <c r="DH800">
        <f t="shared" si="459"/>
        <v>0</v>
      </c>
      <c r="DI800">
        <f t="shared" si="440"/>
        <v>0</v>
      </c>
      <c r="DJ800">
        <f t="shared" si="468"/>
        <v>15.58</v>
      </c>
      <c r="DK800">
        <v>0</v>
      </c>
      <c r="DL800" t="s">
        <v>3</v>
      </c>
      <c r="DM800">
        <v>0</v>
      </c>
      <c r="DN800" t="s">
        <v>3</v>
      </c>
      <c r="DO800">
        <v>0</v>
      </c>
    </row>
    <row r="801" spans="1:119" x14ac:dyDescent="0.25">
      <c r="A801">
        <f>ROW(Source!A1395)</f>
        <v>1395</v>
      </c>
      <c r="B801">
        <v>55890823</v>
      </c>
      <c r="C801">
        <v>55891998</v>
      </c>
      <c r="D801">
        <v>55481864</v>
      </c>
      <c r="E801">
        <v>1</v>
      </c>
      <c r="F801">
        <v>1</v>
      </c>
      <c r="G801">
        <v>1081</v>
      </c>
      <c r="H801">
        <v>3</v>
      </c>
      <c r="I801" t="s">
        <v>1669</v>
      </c>
      <c r="J801" t="s">
        <v>1670</v>
      </c>
      <c r="K801" t="s">
        <v>1671</v>
      </c>
      <c r="L801">
        <v>1301</v>
      </c>
      <c r="N801">
        <v>1003</v>
      </c>
      <c r="O801" t="s">
        <v>769</v>
      </c>
      <c r="P801" t="s">
        <v>769</v>
      </c>
      <c r="Q801">
        <v>1</v>
      </c>
      <c r="W801">
        <v>0</v>
      </c>
      <c r="X801">
        <v>-877267416</v>
      </c>
      <c r="Y801">
        <f t="shared" si="460"/>
        <v>10</v>
      </c>
      <c r="AA801">
        <v>4.95</v>
      </c>
      <c r="AB801">
        <v>0</v>
      </c>
      <c r="AC801">
        <v>0</v>
      </c>
      <c r="AD801">
        <v>0</v>
      </c>
      <c r="AE801">
        <v>0.7</v>
      </c>
      <c r="AF801">
        <v>0</v>
      </c>
      <c r="AG801">
        <v>0</v>
      </c>
      <c r="AH801">
        <v>0</v>
      </c>
      <c r="AI801">
        <v>7.07</v>
      </c>
      <c r="AJ801">
        <v>1</v>
      </c>
      <c r="AK801">
        <v>1</v>
      </c>
      <c r="AL801">
        <v>1</v>
      </c>
      <c r="AM801">
        <v>2</v>
      </c>
      <c r="AN801">
        <v>0</v>
      </c>
      <c r="AO801">
        <v>1</v>
      </c>
      <c r="AP801">
        <v>1</v>
      </c>
      <c r="AQ801">
        <v>0</v>
      </c>
      <c r="AR801">
        <v>0</v>
      </c>
      <c r="AS801" t="s">
        <v>3</v>
      </c>
      <c r="AT801">
        <v>10</v>
      </c>
      <c r="AU801" t="s">
        <v>22</v>
      </c>
      <c r="AV801">
        <v>0</v>
      </c>
      <c r="AW801">
        <v>2</v>
      </c>
      <c r="AX801">
        <v>55892020</v>
      </c>
      <c r="AY801">
        <v>1</v>
      </c>
      <c r="AZ801">
        <v>0</v>
      </c>
      <c r="BA801">
        <v>926</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CV801">
        <v>0</v>
      </c>
      <c r="CW801">
        <v>0</v>
      </c>
      <c r="CX801">
        <f>ROUND(Y801*Source!I1395,9)</f>
        <v>1</v>
      </c>
      <c r="CY801">
        <f t="shared" si="461"/>
        <v>4.95</v>
      </c>
      <c r="CZ801">
        <f t="shared" si="462"/>
        <v>0.7</v>
      </c>
      <c r="DA801">
        <f t="shared" si="463"/>
        <v>7.07</v>
      </c>
      <c r="DB801">
        <f t="shared" si="464"/>
        <v>7</v>
      </c>
      <c r="DC801">
        <f t="shared" si="465"/>
        <v>0</v>
      </c>
      <c r="DD801" t="s">
        <v>3</v>
      </c>
      <c r="DE801" t="s">
        <v>3</v>
      </c>
      <c r="DF801">
        <f t="shared" si="466"/>
        <v>4.95</v>
      </c>
      <c r="DG801">
        <f t="shared" si="467"/>
        <v>0</v>
      </c>
      <c r="DH801">
        <f t="shared" si="459"/>
        <v>0</v>
      </c>
      <c r="DI801">
        <f t="shared" si="440"/>
        <v>0</v>
      </c>
      <c r="DJ801">
        <f t="shared" si="468"/>
        <v>4.95</v>
      </c>
      <c r="DK801">
        <v>0</v>
      </c>
      <c r="DL801" t="s">
        <v>3</v>
      </c>
      <c r="DM801">
        <v>0</v>
      </c>
      <c r="DN801" t="s">
        <v>3</v>
      </c>
      <c r="DO801">
        <v>0</v>
      </c>
    </row>
    <row r="802" spans="1:119" x14ac:dyDescent="0.25">
      <c r="A802">
        <f>ROW(Source!A1395)</f>
        <v>1395</v>
      </c>
      <c r="B802">
        <v>55890823</v>
      </c>
      <c r="C802">
        <v>55891998</v>
      </c>
      <c r="D802">
        <v>55481916</v>
      </c>
      <c r="E802">
        <v>1</v>
      </c>
      <c r="F802">
        <v>1</v>
      </c>
      <c r="G802">
        <v>1081</v>
      </c>
      <c r="H802">
        <v>3</v>
      </c>
      <c r="I802" t="s">
        <v>1519</v>
      </c>
      <c r="J802" t="s">
        <v>1521</v>
      </c>
      <c r="K802" t="s">
        <v>1520</v>
      </c>
      <c r="L802">
        <v>1354</v>
      </c>
      <c r="N802">
        <v>1010</v>
      </c>
      <c r="O802" t="s">
        <v>266</v>
      </c>
      <c r="P802" t="s">
        <v>266</v>
      </c>
      <c r="Q802">
        <v>1</v>
      </c>
      <c r="W802">
        <v>0</v>
      </c>
      <c r="X802">
        <v>1000199071</v>
      </c>
      <c r="Y802">
        <f t="shared" si="460"/>
        <v>102</v>
      </c>
      <c r="AA802">
        <v>1.85</v>
      </c>
      <c r="AB802">
        <v>0</v>
      </c>
      <c r="AC802">
        <v>0</v>
      </c>
      <c r="AD802">
        <v>0</v>
      </c>
      <c r="AE802">
        <v>0.53</v>
      </c>
      <c r="AF802">
        <v>0</v>
      </c>
      <c r="AG802">
        <v>0</v>
      </c>
      <c r="AH802">
        <v>0</v>
      </c>
      <c r="AI802">
        <v>3.49</v>
      </c>
      <c r="AJ802">
        <v>1</v>
      </c>
      <c r="AK802">
        <v>1</v>
      </c>
      <c r="AL802">
        <v>1</v>
      </c>
      <c r="AM802">
        <v>0</v>
      </c>
      <c r="AN802">
        <v>0</v>
      </c>
      <c r="AO802">
        <v>0</v>
      </c>
      <c r="AP802">
        <v>1</v>
      </c>
      <c r="AQ802">
        <v>0</v>
      </c>
      <c r="AR802">
        <v>0</v>
      </c>
      <c r="AS802" t="s">
        <v>3</v>
      </c>
      <c r="AT802">
        <v>102</v>
      </c>
      <c r="AU802" t="s">
        <v>22</v>
      </c>
      <c r="AV802">
        <v>0</v>
      </c>
      <c r="AW802">
        <v>1</v>
      </c>
      <c r="AX802">
        <v>-1</v>
      </c>
      <c r="AY802">
        <v>0</v>
      </c>
      <c r="AZ802">
        <v>0</v>
      </c>
      <c r="BA802" t="s">
        <v>3</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CV802">
        <v>0</v>
      </c>
      <c r="CW802">
        <v>0</v>
      </c>
      <c r="CX802">
        <f>ROUND(Y802*Source!I1395,9)</f>
        <v>10.199999999999999</v>
      </c>
      <c r="CY802">
        <f t="shared" si="461"/>
        <v>1.85</v>
      </c>
      <c r="CZ802">
        <f t="shared" si="462"/>
        <v>0.53</v>
      </c>
      <c r="DA802">
        <f t="shared" si="463"/>
        <v>3.49</v>
      </c>
      <c r="DB802">
        <f t="shared" si="464"/>
        <v>54.06</v>
      </c>
      <c r="DC802">
        <f t="shared" si="465"/>
        <v>0</v>
      </c>
      <c r="DD802" t="s">
        <v>3</v>
      </c>
      <c r="DE802" t="s">
        <v>3</v>
      </c>
      <c r="DF802">
        <f t="shared" si="466"/>
        <v>18.87</v>
      </c>
      <c r="DG802">
        <f t="shared" si="467"/>
        <v>0</v>
      </c>
      <c r="DH802">
        <f t="shared" si="459"/>
        <v>0</v>
      </c>
      <c r="DI802">
        <f t="shared" si="440"/>
        <v>0</v>
      </c>
      <c r="DJ802">
        <f t="shared" si="468"/>
        <v>18.87</v>
      </c>
      <c r="DK802">
        <v>0</v>
      </c>
      <c r="DL802" t="s">
        <v>3</v>
      </c>
      <c r="DM802">
        <v>0</v>
      </c>
      <c r="DN802" t="s">
        <v>3</v>
      </c>
      <c r="DO802">
        <v>0</v>
      </c>
    </row>
  </sheetData>
  <printOptions gridLines="1"/>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28"/>
  <sheetViews>
    <sheetView workbookViewId="0"/>
  </sheetViews>
  <sheetFormatPr defaultColWidth="9.1796875" defaultRowHeight="12.5" x14ac:dyDescent="0.25"/>
  <cols>
    <col min="1" max="256" width="9.1796875" customWidth="1"/>
  </cols>
  <sheetData>
    <row r="1" spans="1:44" x14ac:dyDescent="0.25">
      <c r="A1">
        <f>ROW(Source!A28)</f>
        <v>28</v>
      </c>
      <c r="B1">
        <v>55946956</v>
      </c>
      <c r="C1">
        <v>55946951</v>
      </c>
      <c r="D1">
        <v>55424304</v>
      </c>
      <c r="E1">
        <v>1081</v>
      </c>
      <c r="F1">
        <v>1</v>
      </c>
      <c r="G1">
        <v>1081</v>
      </c>
      <c r="H1">
        <v>1</v>
      </c>
      <c r="I1" t="s">
        <v>1552</v>
      </c>
      <c r="J1" t="s">
        <v>3</v>
      </c>
      <c r="K1" t="s">
        <v>1553</v>
      </c>
      <c r="L1">
        <v>1191</v>
      </c>
      <c r="N1">
        <v>1013</v>
      </c>
      <c r="O1" t="s">
        <v>1554</v>
      </c>
      <c r="P1" t="s">
        <v>1554</v>
      </c>
      <c r="Q1">
        <v>1</v>
      </c>
      <c r="X1">
        <v>2.9</v>
      </c>
      <c r="Y1">
        <v>0</v>
      </c>
      <c r="Z1">
        <v>0</v>
      </c>
      <c r="AA1">
        <v>0</v>
      </c>
      <c r="AB1">
        <v>0</v>
      </c>
      <c r="AC1">
        <v>0</v>
      </c>
      <c r="AD1">
        <v>1</v>
      </c>
      <c r="AE1">
        <v>1</v>
      </c>
      <c r="AF1" t="s">
        <v>32</v>
      </c>
      <c r="AG1">
        <v>1.044</v>
      </c>
      <c r="AH1">
        <v>2</v>
      </c>
      <c r="AI1">
        <v>55946956</v>
      </c>
      <c r="AJ1">
        <v>1</v>
      </c>
      <c r="AK1">
        <v>0</v>
      </c>
      <c r="AL1">
        <v>0</v>
      </c>
      <c r="AM1">
        <v>0</v>
      </c>
      <c r="AN1">
        <v>0</v>
      </c>
      <c r="AO1">
        <v>0</v>
      </c>
      <c r="AP1">
        <v>0</v>
      </c>
      <c r="AQ1">
        <v>0</v>
      </c>
      <c r="AR1">
        <v>0</v>
      </c>
    </row>
    <row r="2" spans="1:44" x14ac:dyDescent="0.25">
      <c r="A2">
        <f>ROW(Source!A28)</f>
        <v>28</v>
      </c>
      <c r="B2">
        <v>55946957</v>
      </c>
      <c r="C2">
        <v>55946951</v>
      </c>
      <c r="D2">
        <v>55490209</v>
      </c>
      <c r="E2">
        <v>1</v>
      </c>
      <c r="F2">
        <v>1</v>
      </c>
      <c r="G2">
        <v>1081</v>
      </c>
      <c r="H2">
        <v>2</v>
      </c>
      <c r="I2" t="s">
        <v>1555</v>
      </c>
      <c r="J2" t="s">
        <v>1556</v>
      </c>
      <c r="K2" t="s">
        <v>1557</v>
      </c>
      <c r="L2">
        <v>1368</v>
      </c>
      <c r="N2">
        <v>1011</v>
      </c>
      <c r="O2" t="s">
        <v>1558</v>
      </c>
      <c r="P2" t="s">
        <v>1558</v>
      </c>
      <c r="Q2">
        <v>1</v>
      </c>
      <c r="X2">
        <v>0.01</v>
      </c>
      <c r="Y2">
        <v>0</v>
      </c>
      <c r="Z2">
        <v>83.1</v>
      </c>
      <c r="AA2">
        <v>12.62</v>
      </c>
      <c r="AB2">
        <v>0</v>
      </c>
      <c r="AC2">
        <v>0</v>
      </c>
      <c r="AD2">
        <v>1</v>
      </c>
      <c r="AE2">
        <v>0</v>
      </c>
      <c r="AF2" t="s">
        <v>32</v>
      </c>
      <c r="AG2">
        <v>3.5999999999999999E-3</v>
      </c>
      <c r="AH2">
        <v>2</v>
      </c>
      <c r="AI2">
        <v>55946957</v>
      </c>
      <c r="AJ2">
        <v>2</v>
      </c>
      <c r="AK2">
        <v>0</v>
      </c>
      <c r="AL2">
        <v>0</v>
      </c>
      <c r="AM2">
        <v>0</v>
      </c>
      <c r="AN2">
        <v>0</v>
      </c>
      <c r="AO2">
        <v>0</v>
      </c>
      <c r="AP2">
        <v>0</v>
      </c>
      <c r="AQ2">
        <v>0</v>
      </c>
      <c r="AR2">
        <v>0</v>
      </c>
    </row>
    <row r="3" spans="1:44" x14ac:dyDescent="0.25">
      <c r="A3">
        <f>ROW(Source!A28)</f>
        <v>28</v>
      </c>
      <c r="B3">
        <v>55946958</v>
      </c>
      <c r="C3">
        <v>55946951</v>
      </c>
      <c r="D3">
        <v>55490331</v>
      </c>
      <c r="E3">
        <v>1</v>
      </c>
      <c r="F3">
        <v>1</v>
      </c>
      <c r="G3">
        <v>1081</v>
      </c>
      <c r="H3">
        <v>2</v>
      </c>
      <c r="I3" t="s">
        <v>1560</v>
      </c>
      <c r="J3" t="s">
        <v>1561</v>
      </c>
      <c r="K3" t="s">
        <v>1562</v>
      </c>
      <c r="L3">
        <v>1368</v>
      </c>
      <c r="N3">
        <v>1011</v>
      </c>
      <c r="O3" t="s">
        <v>1558</v>
      </c>
      <c r="P3" t="s">
        <v>1558</v>
      </c>
      <c r="Q3">
        <v>1</v>
      </c>
      <c r="X3">
        <v>0.44</v>
      </c>
      <c r="Y3">
        <v>0</v>
      </c>
      <c r="Z3">
        <v>1.1100000000000001</v>
      </c>
      <c r="AA3">
        <v>0</v>
      </c>
      <c r="AB3">
        <v>0</v>
      </c>
      <c r="AC3">
        <v>0</v>
      </c>
      <c r="AD3">
        <v>1</v>
      </c>
      <c r="AE3">
        <v>0</v>
      </c>
      <c r="AF3" t="s">
        <v>32</v>
      </c>
      <c r="AG3">
        <v>0.15840000000000001</v>
      </c>
      <c r="AH3">
        <v>2</v>
      </c>
      <c r="AI3">
        <v>55946958</v>
      </c>
      <c r="AJ3">
        <v>3</v>
      </c>
      <c r="AK3">
        <v>0</v>
      </c>
      <c r="AL3">
        <v>0</v>
      </c>
      <c r="AM3">
        <v>0</v>
      </c>
      <c r="AN3">
        <v>0</v>
      </c>
      <c r="AO3">
        <v>0</v>
      </c>
      <c r="AP3">
        <v>0</v>
      </c>
      <c r="AQ3">
        <v>0</v>
      </c>
      <c r="AR3">
        <v>0</v>
      </c>
    </row>
    <row r="4" spans="1:44" x14ac:dyDescent="0.25">
      <c r="A4">
        <f>ROW(Source!A28)</f>
        <v>28</v>
      </c>
      <c r="B4">
        <v>55946959</v>
      </c>
      <c r="C4">
        <v>55946951</v>
      </c>
      <c r="D4">
        <v>55460424</v>
      </c>
      <c r="E4">
        <v>1</v>
      </c>
      <c r="F4">
        <v>1</v>
      </c>
      <c r="G4">
        <v>1081</v>
      </c>
      <c r="H4">
        <v>3</v>
      </c>
      <c r="I4" t="s">
        <v>1563</v>
      </c>
      <c r="J4" t="s">
        <v>1564</v>
      </c>
      <c r="K4" t="s">
        <v>1565</v>
      </c>
      <c r="L4">
        <v>1346</v>
      </c>
      <c r="N4">
        <v>1009</v>
      </c>
      <c r="O4" t="s">
        <v>222</v>
      </c>
      <c r="P4" t="s">
        <v>222</v>
      </c>
      <c r="Q4">
        <v>1</v>
      </c>
      <c r="X4">
        <v>1.6E-2</v>
      </c>
      <c r="Y4">
        <v>159.06</v>
      </c>
      <c r="Z4">
        <v>0</v>
      </c>
      <c r="AA4">
        <v>0</v>
      </c>
      <c r="AB4">
        <v>0</v>
      </c>
      <c r="AC4">
        <v>0</v>
      </c>
      <c r="AD4">
        <v>1</v>
      </c>
      <c r="AE4">
        <v>0</v>
      </c>
      <c r="AF4" t="s">
        <v>31</v>
      </c>
      <c r="AG4">
        <v>0</v>
      </c>
      <c r="AH4">
        <v>2</v>
      </c>
      <c r="AI4">
        <v>55946959</v>
      </c>
      <c r="AJ4">
        <v>4</v>
      </c>
      <c r="AK4">
        <v>0</v>
      </c>
      <c r="AL4">
        <v>0</v>
      </c>
      <c r="AM4">
        <v>0</v>
      </c>
      <c r="AN4">
        <v>0</v>
      </c>
      <c r="AO4">
        <v>0</v>
      </c>
      <c r="AP4">
        <v>0</v>
      </c>
      <c r="AQ4">
        <v>0</v>
      </c>
      <c r="AR4">
        <v>0</v>
      </c>
    </row>
    <row r="5" spans="1:44" x14ac:dyDescent="0.25">
      <c r="A5">
        <f>ROW(Source!A28)</f>
        <v>28</v>
      </c>
      <c r="B5">
        <v>55946960</v>
      </c>
      <c r="C5">
        <v>55946951</v>
      </c>
      <c r="D5">
        <v>55459340</v>
      </c>
      <c r="E5">
        <v>1</v>
      </c>
      <c r="F5">
        <v>1</v>
      </c>
      <c r="G5">
        <v>1081</v>
      </c>
      <c r="H5">
        <v>3</v>
      </c>
      <c r="I5" t="s">
        <v>1566</v>
      </c>
      <c r="J5" t="s">
        <v>1567</v>
      </c>
      <c r="K5" t="s">
        <v>1568</v>
      </c>
      <c r="L5">
        <v>1354</v>
      </c>
      <c r="N5">
        <v>1010</v>
      </c>
      <c r="O5" t="s">
        <v>266</v>
      </c>
      <c r="P5" t="s">
        <v>266</v>
      </c>
      <c r="Q5">
        <v>1</v>
      </c>
      <c r="X5">
        <v>4</v>
      </c>
      <c r="Y5">
        <v>0.89</v>
      </c>
      <c r="Z5">
        <v>0</v>
      </c>
      <c r="AA5">
        <v>0</v>
      </c>
      <c r="AB5">
        <v>0</v>
      </c>
      <c r="AC5">
        <v>0</v>
      </c>
      <c r="AD5">
        <v>1</v>
      </c>
      <c r="AE5">
        <v>0</v>
      </c>
      <c r="AF5" t="s">
        <v>31</v>
      </c>
      <c r="AG5">
        <v>0</v>
      </c>
      <c r="AH5">
        <v>2</v>
      </c>
      <c r="AI5">
        <v>55946960</v>
      </c>
      <c r="AJ5">
        <v>5</v>
      </c>
      <c r="AK5">
        <v>0</v>
      </c>
      <c r="AL5">
        <v>0</v>
      </c>
      <c r="AM5">
        <v>0</v>
      </c>
      <c r="AN5">
        <v>0</v>
      </c>
      <c r="AO5">
        <v>0</v>
      </c>
      <c r="AP5">
        <v>0</v>
      </c>
      <c r="AQ5">
        <v>0</v>
      </c>
      <c r="AR5">
        <v>0</v>
      </c>
    </row>
    <row r="6" spans="1:44" x14ac:dyDescent="0.25">
      <c r="A6">
        <f>ROW(Source!A28)</f>
        <v>28</v>
      </c>
      <c r="B6">
        <v>55946961</v>
      </c>
      <c r="C6">
        <v>55946951</v>
      </c>
      <c r="D6">
        <v>55459173</v>
      </c>
      <c r="E6">
        <v>1</v>
      </c>
      <c r="F6">
        <v>1</v>
      </c>
      <c r="G6">
        <v>1081</v>
      </c>
      <c r="H6">
        <v>3</v>
      </c>
      <c r="I6" t="s">
        <v>1569</v>
      </c>
      <c r="J6" t="s">
        <v>1570</v>
      </c>
      <c r="K6" t="s">
        <v>1571</v>
      </c>
      <c r="L6">
        <v>1348</v>
      </c>
      <c r="N6">
        <v>1009</v>
      </c>
      <c r="O6" t="s">
        <v>1092</v>
      </c>
      <c r="P6" t="s">
        <v>1092</v>
      </c>
      <c r="Q6">
        <v>1000</v>
      </c>
      <c r="X6">
        <v>1E-4</v>
      </c>
      <c r="Y6">
        <v>23411.24</v>
      </c>
      <c r="Z6">
        <v>0</v>
      </c>
      <c r="AA6">
        <v>0</v>
      </c>
      <c r="AB6">
        <v>0</v>
      </c>
      <c r="AC6">
        <v>0</v>
      </c>
      <c r="AD6">
        <v>1</v>
      </c>
      <c r="AE6">
        <v>0</v>
      </c>
      <c r="AF6" t="s">
        <v>31</v>
      </c>
      <c r="AG6">
        <v>0</v>
      </c>
      <c r="AH6">
        <v>2</v>
      </c>
      <c r="AI6">
        <v>55946961</v>
      </c>
      <c r="AJ6">
        <v>6</v>
      </c>
      <c r="AK6">
        <v>0</v>
      </c>
      <c r="AL6">
        <v>0</v>
      </c>
      <c r="AM6">
        <v>0</v>
      </c>
      <c r="AN6">
        <v>0</v>
      </c>
      <c r="AO6">
        <v>0</v>
      </c>
      <c r="AP6">
        <v>0</v>
      </c>
      <c r="AQ6">
        <v>0</v>
      </c>
      <c r="AR6">
        <v>0</v>
      </c>
    </row>
    <row r="7" spans="1:44" x14ac:dyDescent="0.25">
      <c r="A7">
        <f>ROW(Source!A28)</f>
        <v>28</v>
      </c>
      <c r="B7">
        <v>55946962</v>
      </c>
      <c r="C7">
        <v>55946951</v>
      </c>
      <c r="D7">
        <v>55482166</v>
      </c>
      <c r="E7">
        <v>1</v>
      </c>
      <c r="F7">
        <v>1</v>
      </c>
      <c r="G7">
        <v>1081</v>
      </c>
      <c r="H7">
        <v>3</v>
      </c>
      <c r="I7" t="s">
        <v>1572</v>
      </c>
      <c r="J7" t="s">
        <v>1573</v>
      </c>
      <c r="K7" t="s">
        <v>1574</v>
      </c>
      <c r="L7">
        <v>1301</v>
      </c>
      <c r="N7">
        <v>1003</v>
      </c>
      <c r="O7" t="s">
        <v>769</v>
      </c>
      <c r="P7" t="s">
        <v>769</v>
      </c>
      <c r="Q7">
        <v>1</v>
      </c>
      <c r="X7">
        <v>9.16</v>
      </c>
      <c r="Y7">
        <v>0.69</v>
      </c>
      <c r="Z7">
        <v>0</v>
      </c>
      <c r="AA7">
        <v>0</v>
      </c>
      <c r="AB7">
        <v>0</v>
      </c>
      <c r="AC7">
        <v>0</v>
      </c>
      <c r="AD7">
        <v>1</v>
      </c>
      <c r="AE7">
        <v>0</v>
      </c>
      <c r="AF7" t="s">
        <v>31</v>
      </c>
      <c r="AG7">
        <v>0</v>
      </c>
      <c r="AH7">
        <v>2</v>
      </c>
      <c r="AI7">
        <v>55946962</v>
      </c>
      <c r="AJ7">
        <v>7</v>
      </c>
      <c r="AK7">
        <v>0</v>
      </c>
      <c r="AL7">
        <v>0</v>
      </c>
      <c r="AM7">
        <v>0</v>
      </c>
      <c r="AN7">
        <v>0</v>
      </c>
      <c r="AO7">
        <v>0</v>
      </c>
      <c r="AP7">
        <v>0</v>
      </c>
      <c r="AQ7">
        <v>0</v>
      </c>
      <c r="AR7">
        <v>0</v>
      </c>
    </row>
    <row r="8" spans="1:44" x14ac:dyDescent="0.25">
      <c r="A8">
        <f>ROW(Source!A28)</f>
        <v>28</v>
      </c>
      <c r="B8">
        <v>55946963</v>
      </c>
      <c r="C8">
        <v>55946951</v>
      </c>
      <c r="D8">
        <v>55482203</v>
      </c>
      <c r="E8">
        <v>1</v>
      </c>
      <c r="F8">
        <v>1</v>
      </c>
      <c r="G8">
        <v>1081</v>
      </c>
      <c r="H8">
        <v>3</v>
      </c>
      <c r="I8" t="s">
        <v>1404</v>
      </c>
      <c r="J8" t="s">
        <v>1406</v>
      </c>
      <c r="K8" t="s">
        <v>1405</v>
      </c>
      <c r="L8">
        <v>1356</v>
      </c>
      <c r="N8">
        <v>1010</v>
      </c>
      <c r="O8" t="s">
        <v>1355</v>
      </c>
      <c r="P8" t="s">
        <v>1355</v>
      </c>
      <c r="Q8">
        <v>1000</v>
      </c>
      <c r="X8">
        <v>2E-3</v>
      </c>
      <c r="Y8">
        <v>226.66</v>
      </c>
      <c r="Z8">
        <v>0</v>
      </c>
      <c r="AA8">
        <v>0</v>
      </c>
      <c r="AB8">
        <v>0</v>
      </c>
      <c r="AC8">
        <v>0</v>
      </c>
      <c r="AD8">
        <v>1</v>
      </c>
      <c r="AE8">
        <v>0</v>
      </c>
      <c r="AF8" t="s">
        <v>31</v>
      </c>
      <c r="AG8">
        <v>0</v>
      </c>
      <c r="AH8">
        <v>2</v>
      </c>
      <c r="AI8">
        <v>55946963</v>
      </c>
      <c r="AJ8">
        <v>8</v>
      </c>
      <c r="AK8">
        <v>0</v>
      </c>
      <c r="AL8">
        <v>0</v>
      </c>
      <c r="AM8">
        <v>0</v>
      </c>
      <c r="AN8">
        <v>0</v>
      </c>
      <c r="AO8">
        <v>0</v>
      </c>
      <c r="AP8">
        <v>0</v>
      </c>
      <c r="AQ8">
        <v>0</v>
      </c>
      <c r="AR8">
        <v>0</v>
      </c>
    </row>
    <row r="9" spans="1:44" x14ac:dyDescent="0.25">
      <c r="A9">
        <f>ROW(Source!A28)</f>
        <v>28</v>
      </c>
      <c r="B9">
        <v>55946964</v>
      </c>
      <c r="C9">
        <v>55946951</v>
      </c>
      <c r="D9">
        <v>55482617</v>
      </c>
      <c r="E9">
        <v>1</v>
      </c>
      <c r="F9">
        <v>1</v>
      </c>
      <c r="G9">
        <v>1081</v>
      </c>
      <c r="H9">
        <v>3</v>
      </c>
      <c r="I9" t="s">
        <v>1575</v>
      </c>
      <c r="J9" t="s">
        <v>1576</v>
      </c>
      <c r="K9" t="s">
        <v>1577</v>
      </c>
      <c r="L9">
        <v>1354</v>
      </c>
      <c r="N9">
        <v>1010</v>
      </c>
      <c r="O9" t="s">
        <v>266</v>
      </c>
      <c r="P9" t="s">
        <v>266</v>
      </c>
      <c r="Q9">
        <v>1</v>
      </c>
      <c r="X9">
        <v>1</v>
      </c>
      <c r="Y9">
        <v>14.99</v>
      </c>
      <c r="Z9">
        <v>0</v>
      </c>
      <c r="AA9">
        <v>0</v>
      </c>
      <c r="AB9">
        <v>0</v>
      </c>
      <c r="AC9">
        <v>0</v>
      </c>
      <c r="AD9">
        <v>1</v>
      </c>
      <c r="AE9">
        <v>0</v>
      </c>
      <c r="AF9" t="s">
        <v>31</v>
      </c>
      <c r="AG9">
        <v>0</v>
      </c>
      <c r="AH9">
        <v>2</v>
      </c>
      <c r="AI9">
        <v>55946964</v>
      </c>
      <c r="AJ9">
        <v>9</v>
      </c>
      <c r="AK9">
        <v>0</v>
      </c>
      <c r="AL9">
        <v>0</v>
      </c>
      <c r="AM9">
        <v>0</v>
      </c>
      <c r="AN9">
        <v>0</v>
      </c>
      <c r="AO9">
        <v>0</v>
      </c>
      <c r="AP9">
        <v>0</v>
      </c>
      <c r="AQ9">
        <v>0</v>
      </c>
      <c r="AR9">
        <v>0</v>
      </c>
    </row>
    <row r="10" spans="1:44" x14ac:dyDescent="0.25">
      <c r="A10">
        <f>ROW(Source!A28)</f>
        <v>28</v>
      </c>
      <c r="B10">
        <v>55946965</v>
      </c>
      <c r="C10">
        <v>55946951</v>
      </c>
      <c r="D10">
        <v>55431505</v>
      </c>
      <c r="E10">
        <v>1081</v>
      </c>
      <c r="F10">
        <v>1</v>
      </c>
      <c r="G10">
        <v>1081</v>
      </c>
      <c r="H10">
        <v>3</v>
      </c>
      <c r="I10" t="s">
        <v>1804</v>
      </c>
      <c r="J10" t="s">
        <v>3</v>
      </c>
      <c r="K10" t="s">
        <v>1805</v>
      </c>
      <c r="L10">
        <v>1354</v>
      </c>
      <c r="N10">
        <v>1010</v>
      </c>
      <c r="O10" t="s">
        <v>266</v>
      </c>
      <c r="P10" t="s">
        <v>266</v>
      </c>
      <c r="Q10">
        <v>1</v>
      </c>
      <c r="X10">
        <v>1.02</v>
      </c>
      <c r="Y10">
        <v>0</v>
      </c>
      <c r="Z10">
        <v>0</v>
      </c>
      <c r="AA10">
        <v>0</v>
      </c>
      <c r="AB10">
        <v>0</v>
      </c>
      <c r="AC10">
        <v>0</v>
      </c>
      <c r="AD10">
        <v>0</v>
      </c>
      <c r="AE10">
        <v>0</v>
      </c>
      <c r="AF10" t="s">
        <v>31</v>
      </c>
      <c r="AG10">
        <v>0</v>
      </c>
      <c r="AH10">
        <v>3</v>
      </c>
      <c r="AI10">
        <v>-1</v>
      </c>
      <c r="AJ10" t="s">
        <v>3</v>
      </c>
      <c r="AK10">
        <v>0</v>
      </c>
      <c r="AL10">
        <v>0</v>
      </c>
      <c r="AM10">
        <v>0</v>
      </c>
      <c r="AN10">
        <v>0</v>
      </c>
      <c r="AO10">
        <v>0</v>
      </c>
      <c r="AP10">
        <v>0</v>
      </c>
      <c r="AQ10">
        <v>0</v>
      </c>
      <c r="AR10">
        <v>0</v>
      </c>
    </row>
    <row r="11" spans="1:44" x14ac:dyDescent="0.25">
      <c r="A11">
        <f>ROW(Source!A28)</f>
        <v>28</v>
      </c>
      <c r="B11">
        <v>55946966</v>
      </c>
      <c r="C11">
        <v>55946951</v>
      </c>
      <c r="D11">
        <v>55432104</v>
      </c>
      <c r="E11">
        <v>1081</v>
      </c>
      <c r="F11">
        <v>1</v>
      </c>
      <c r="G11">
        <v>1081</v>
      </c>
      <c r="H11">
        <v>3</v>
      </c>
      <c r="I11" t="s">
        <v>1806</v>
      </c>
      <c r="J11" t="s">
        <v>3</v>
      </c>
      <c r="K11" t="s">
        <v>1807</v>
      </c>
      <c r="L11">
        <v>1356</v>
      </c>
      <c r="N11">
        <v>1010</v>
      </c>
      <c r="O11" t="s">
        <v>1355</v>
      </c>
      <c r="P11" t="s">
        <v>1355</v>
      </c>
      <c r="Q11">
        <v>1000</v>
      </c>
      <c r="X11">
        <v>2.1000000000000001E-2</v>
      </c>
      <c r="Y11">
        <v>0</v>
      </c>
      <c r="Z11">
        <v>0</v>
      </c>
      <c r="AA11">
        <v>0</v>
      </c>
      <c r="AB11">
        <v>0</v>
      </c>
      <c r="AC11">
        <v>0</v>
      </c>
      <c r="AD11">
        <v>0</v>
      </c>
      <c r="AE11">
        <v>0</v>
      </c>
      <c r="AF11" t="s">
        <v>31</v>
      </c>
      <c r="AG11">
        <v>0</v>
      </c>
      <c r="AH11">
        <v>3</v>
      </c>
      <c r="AI11">
        <v>-1</v>
      </c>
      <c r="AJ11" t="s">
        <v>3</v>
      </c>
      <c r="AK11">
        <v>0</v>
      </c>
      <c r="AL11">
        <v>0</v>
      </c>
      <c r="AM11">
        <v>0</v>
      </c>
      <c r="AN11">
        <v>0</v>
      </c>
      <c r="AO11">
        <v>0</v>
      </c>
      <c r="AP11">
        <v>0</v>
      </c>
      <c r="AQ11">
        <v>0</v>
      </c>
      <c r="AR11">
        <v>0</v>
      </c>
    </row>
    <row r="12" spans="1:44" x14ac:dyDescent="0.25">
      <c r="A12">
        <f>ROW(Source!A28)</f>
        <v>28</v>
      </c>
      <c r="B12">
        <v>55946967</v>
      </c>
      <c r="C12">
        <v>55946951</v>
      </c>
      <c r="D12">
        <v>55433528</v>
      </c>
      <c r="E12">
        <v>1081</v>
      </c>
      <c r="F12">
        <v>1</v>
      </c>
      <c r="G12">
        <v>1081</v>
      </c>
      <c r="H12">
        <v>3</v>
      </c>
      <c r="I12" t="s">
        <v>1808</v>
      </c>
      <c r="J12" t="s">
        <v>3</v>
      </c>
      <c r="K12" t="s">
        <v>1809</v>
      </c>
      <c r="L12">
        <v>1355</v>
      </c>
      <c r="N12">
        <v>1010</v>
      </c>
      <c r="O12" t="s">
        <v>40</v>
      </c>
      <c r="P12" t="s">
        <v>40</v>
      </c>
      <c r="Q12">
        <v>100</v>
      </c>
      <c r="X12">
        <v>0.04</v>
      </c>
      <c r="Y12">
        <v>0</v>
      </c>
      <c r="Z12">
        <v>0</v>
      </c>
      <c r="AA12">
        <v>0</v>
      </c>
      <c r="AB12">
        <v>0</v>
      </c>
      <c r="AC12">
        <v>0</v>
      </c>
      <c r="AD12">
        <v>0</v>
      </c>
      <c r="AE12">
        <v>0</v>
      </c>
      <c r="AF12" t="s">
        <v>31</v>
      </c>
      <c r="AG12">
        <v>0</v>
      </c>
      <c r="AH12">
        <v>3</v>
      </c>
      <c r="AI12">
        <v>-1</v>
      </c>
      <c r="AJ12" t="s">
        <v>3</v>
      </c>
      <c r="AK12">
        <v>0</v>
      </c>
      <c r="AL12">
        <v>0</v>
      </c>
      <c r="AM12">
        <v>0</v>
      </c>
      <c r="AN12">
        <v>0</v>
      </c>
      <c r="AO12">
        <v>0</v>
      </c>
      <c r="AP12">
        <v>0</v>
      </c>
      <c r="AQ12">
        <v>0</v>
      </c>
      <c r="AR12">
        <v>0</v>
      </c>
    </row>
    <row r="13" spans="1:44" x14ac:dyDescent="0.25">
      <c r="A13">
        <f>ROW(Source!A29)</f>
        <v>29</v>
      </c>
      <c r="B13">
        <v>55946956</v>
      </c>
      <c r="C13">
        <v>55946951</v>
      </c>
      <c r="D13">
        <v>55424304</v>
      </c>
      <c r="E13">
        <v>1081</v>
      </c>
      <c r="F13">
        <v>1</v>
      </c>
      <c r="G13">
        <v>1081</v>
      </c>
      <c r="H13">
        <v>1</v>
      </c>
      <c r="I13" t="s">
        <v>1552</v>
      </c>
      <c r="J13" t="s">
        <v>3</v>
      </c>
      <c r="K13" t="s">
        <v>1553</v>
      </c>
      <c r="L13">
        <v>1191</v>
      </c>
      <c r="N13">
        <v>1013</v>
      </c>
      <c r="O13" t="s">
        <v>1554</v>
      </c>
      <c r="P13" t="s">
        <v>1554</v>
      </c>
      <c r="Q13">
        <v>1</v>
      </c>
      <c r="X13">
        <v>2.9</v>
      </c>
      <c r="Y13">
        <v>0</v>
      </c>
      <c r="Z13">
        <v>0</v>
      </c>
      <c r="AA13">
        <v>0</v>
      </c>
      <c r="AB13">
        <v>0</v>
      </c>
      <c r="AC13">
        <v>0</v>
      </c>
      <c r="AD13">
        <v>1</v>
      </c>
      <c r="AE13">
        <v>1</v>
      </c>
      <c r="AF13" t="s">
        <v>32</v>
      </c>
      <c r="AG13">
        <v>1.044</v>
      </c>
      <c r="AH13">
        <v>2</v>
      </c>
      <c r="AI13">
        <v>55946956</v>
      </c>
      <c r="AJ13">
        <v>10</v>
      </c>
      <c r="AK13">
        <v>0</v>
      </c>
      <c r="AL13">
        <v>0</v>
      </c>
      <c r="AM13">
        <v>0</v>
      </c>
      <c r="AN13">
        <v>0</v>
      </c>
      <c r="AO13">
        <v>0</v>
      </c>
      <c r="AP13">
        <v>0</v>
      </c>
      <c r="AQ13">
        <v>0</v>
      </c>
      <c r="AR13">
        <v>0</v>
      </c>
    </row>
    <row r="14" spans="1:44" x14ac:dyDescent="0.25">
      <c r="A14">
        <f>ROW(Source!A29)</f>
        <v>29</v>
      </c>
      <c r="B14">
        <v>55946957</v>
      </c>
      <c r="C14">
        <v>55946951</v>
      </c>
      <c r="D14">
        <v>55490209</v>
      </c>
      <c r="E14">
        <v>1</v>
      </c>
      <c r="F14">
        <v>1</v>
      </c>
      <c r="G14">
        <v>1081</v>
      </c>
      <c r="H14">
        <v>2</v>
      </c>
      <c r="I14" t="s">
        <v>1555</v>
      </c>
      <c r="J14" t="s">
        <v>1556</v>
      </c>
      <c r="K14" t="s">
        <v>1557</v>
      </c>
      <c r="L14">
        <v>1368</v>
      </c>
      <c r="N14">
        <v>1011</v>
      </c>
      <c r="O14" t="s">
        <v>1558</v>
      </c>
      <c r="P14" t="s">
        <v>1558</v>
      </c>
      <c r="Q14">
        <v>1</v>
      </c>
      <c r="X14">
        <v>0.01</v>
      </c>
      <c r="Y14">
        <v>0</v>
      </c>
      <c r="Z14">
        <v>83.1</v>
      </c>
      <c r="AA14">
        <v>12.62</v>
      </c>
      <c r="AB14">
        <v>0</v>
      </c>
      <c r="AC14">
        <v>0</v>
      </c>
      <c r="AD14">
        <v>1</v>
      </c>
      <c r="AE14">
        <v>0</v>
      </c>
      <c r="AF14" t="s">
        <v>32</v>
      </c>
      <c r="AG14">
        <v>3.5999999999999999E-3</v>
      </c>
      <c r="AH14">
        <v>2</v>
      </c>
      <c r="AI14">
        <v>55946957</v>
      </c>
      <c r="AJ14">
        <v>11</v>
      </c>
      <c r="AK14">
        <v>0</v>
      </c>
      <c r="AL14">
        <v>0</v>
      </c>
      <c r="AM14">
        <v>0</v>
      </c>
      <c r="AN14">
        <v>0</v>
      </c>
      <c r="AO14">
        <v>0</v>
      </c>
      <c r="AP14">
        <v>0</v>
      </c>
      <c r="AQ14">
        <v>0</v>
      </c>
      <c r="AR14">
        <v>0</v>
      </c>
    </row>
    <row r="15" spans="1:44" x14ac:dyDescent="0.25">
      <c r="A15">
        <f>ROW(Source!A29)</f>
        <v>29</v>
      </c>
      <c r="B15">
        <v>55946958</v>
      </c>
      <c r="C15">
        <v>55946951</v>
      </c>
      <c r="D15">
        <v>55490331</v>
      </c>
      <c r="E15">
        <v>1</v>
      </c>
      <c r="F15">
        <v>1</v>
      </c>
      <c r="G15">
        <v>1081</v>
      </c>
      <c r="H15">
        <v>2</v>
      </c>
      <c r="I15" t="s">
        <v>1560</v>
      </c>
      <c r="J15" t="s">
        <v>1561</v>
      </c>
      <c r="K15" t="s">
        <v>1562</v>
      </c>
      <c r="L15">
        <v>1368</v>
      </c>
      <c r="N15">
        <v>1011</v>
      </c>
      <c r="O15" t="s">
        <v>1558</v>
      </c>
      <c r="P15" t="s">
        <v>1558</v>
      </c>
      <c r="Q15">
        <v>1</v>
      </c>
      <c r="X15">
        <v>0.44</v>
      </c>
      <c r="Y15">
        <v>0</v>
      </c>
      <c r="Z15">
        <v>1.1100000000000001</v>
      </c>
      <c r="AA15">
        <v>0</v>
      </c>
      <c r="AB15">
        <v>0</v>
      </c>
      <c r="AC15">
        <v>0</v>
      </c>
      <c r="AD15">
        <v>1</v>
      </c>
      <c r="AE15">
        <v>0</v>
      </c>
      <c r="AF15" t="s">
        <v>32</v>
      </c>
      <c r="AG15">
        <v>0.15840000000000001</v>
      </c>
      <c r="AH15">
        <v>2</v>
      </c>
      <c r="AI15">
        <v>55946958</v>
      </c>
      <c r="AJ15">
        <v>12</v>
      </c>
      <c r="AK15">
        <v>0</v>
      </c>
      <c r="AL15">
        <v>0</v>
      </c>
      <c r="AM15">
        <v>0</v>
      </c>
      <c r="AN15">
        <v>0</v>
      </c>
      <c r="AO15">
        <v>0</v>
      </c>
      <c r="AP15">
        <v>0</v>
      </c>
      <c r="AQ15">
        <v>0</v>
      </c>
      <c r="AR15">
        <v>0</v>
      </c>
    </row>
    <row r="16" spans="1:44" x14ac:dyDescent="0.25">
      <c r="A16">
        <f>ROW(Source!A29)</f>
        <v>29</v>
      </c>
      <c r="B16">
        <v>55946959</v>
      </c>
      <c r="C16">
        <v>55946951</v>
      </c>
      <c r="D16">
        <v>55460424</v>
      </c>
      <c r="E16">
        <v>1</v>
      </c>
      <c r="F16">
        <v>1</v>
      </c>
      <c r="G16">
        <v>1081</v>
      </c>
      <c r="H16">
        <v>3</v>
      </c>
      <c r="I16" t="s">
        <v>1563</v>
      </c>
      <c r="J16" t="s">
        <v>1564</v>
      </c>
      <c r="K16" t="s">
        <v>1565</v>
      </c>
      <c r="L16">
        <v>1346</v>
      </c>
      <c r="N16">
        <v>1009</v>
      </c>
      <c r="O16" t="s">
        <v>222</v>
      </c>
      <c r="P16" t="s">
        <v>222</v>
      </c>
      <c r="Q16">
        <v>1</v>
      </c>
      <c r="X16">
        <v>1.6E-2</v>
      </c>
      <c r="Y16">
        <v>159.06</v>
      </c>
      <c r="Z16">
        <v>0</v>
      </c>
      <c r="AA16">
        <v>0</v>
      </c>
      <c r="AB16">
        <v>0</v>
      </c>
      <c r="AC16">
        <v>0</v>
      </c>
      <c r="AD16">
        <v>1</v>
      </c>
      <c r="AE16">
        <v>0</v>
      </c>
      <c r="AF16" t="s">
        <v>31</v>
      </c>
      <c r="AG16">
        <v>0</v>
      </c>
      <c r="AH16">
        <v>2</v>
      </c>
      <c r="AI16">
        <v>55946959</v>
      </c>
      <c r="AJ16">
        <v>13</v>
      </c>
      <c r="AK16">
        <v>0</v>
      </c>
      <c r="AL16">
        <v>0</v>
      </c>
      <c r="AM16">
        <v>0</v>
      </c>
      <c r="AN16">
        <v>0</v>
      </c>
      <c r="AO16">
        <v>0</v>
      </c>
      <c r="AP16">
        <v>0</v>
      </c>
      <c r="AQ16">
        <v>0</v>
      </c>
      <c r="AR16">
        <v>0</v>
      </c>
    </row>
    <row r="17" spans="1:44" x14ac:dyDescent="0.25">
      <c r="A17">
        <f>ROW(Source!A29)</f>
        <v>29</v>
      </c>
      <c r="B17">
        <v>55946960</v>
      </c>
      <c r="C17">
        <v>55946951</v>
      </c>
      <c r="D17">
        <v>55459340</v>
      </c>
      <c r="E17">
        <v>1</v>
      </c>
      <c r="F17">
        <v>1</v>
      </c>
      <c r="G17">
        <v>1081</v>
      </c>
      <c r="H17">
        <v>3</v>
      </c>
      <c r="I17" t="s">
        <v>1566</v>
      </c>
      <c r="J17" t="s">
        <v>1567</v>
      </c>
      <c r="K17" t="s">
        <v>1568</v>
      </c>
      <c r="L17">
        <v>1354</v>
      </c>
      <c r="N17">
        <v>1010</v>
      </c>
      <c r="O17" t="s">
        <v>266</v>
      </c>
      <c r="P17" t="s">
        <v>266</v>
      </c>
      <c r="Q17">
        <v>1</v>
      </c>
      <c r="X17">
        <v>4</v>
      </c>
      <c r="Y17">
        <v>0.89</v>
      </c>
      <c r="Z17">
        <v>0</v>
      </c>
      <c r="AA17">
        <v>0</v>
      </c>
      <c r="AB17">
        <v>0</v>
      </c>
      <c r="AC17">
        <v>0</v>
      </c>
      <c r="AD17">
        <v>1</v>
      </c>
      <c r="AE17">
        <v>0</v>
      </c>
      <c r="AF17" t="s">
        <v>31</v>
      </c>
      <c r="AG17">
        <v>0</v>
      </c>
      <c r="AH17">
        <v>2</v>
      </c>
      <c r="AI17">
        <v>55946960</v>
      </c>
      <c r="AJ17">
        <v>14</v>
      </c>
      <c r="AK17">
        <v>0</v>
      </c>
      <c r="AL17">
        <v>0</v>
      </c>
      <c r="AM17">
        <v>0</v>
      </c>
      <c r="AN17">
        <v>0</v>
      </c>
      <c r="AO17">
        <v>0</v>
      </c>
      <c r="AP17">
        <v>0</v>
      </c>
      <c r="AQ17">
        <v>0</v>
      </c>
      <c r="AR17">
        <v>0</v>
      </c>
    </row>
    <row r="18" spans="1:44" x14ac:dyDescent="0.25">
      <c r="A18">
        <f>ROW(Source!A29)</f>
        <v>29</v>
      </c>
      <c r="B18">
        <v>55946961</v>
      </c>
      <c r="C18">
        <v>55946951</v>
      </c>
      <c r="D18">
        <v>55459173</v>
      </c>
      <c r="E18">
        <v>1</v>
      </c>
      <c r="F18">
        <v>1</v>
      </c>
      <c r="G18">
        <v>1081</v>
      </c>
      <c r="H18">
        <v>3</v>
      </c>
      <c r="I18" t="s">
        <v>1569</v>
      </c>
      <c r="J18" t="s">
        <v>1570</v>
      </c>
      <c r="K18" t="s">
        <v>1571</v>
      </c>
      <c r="L18">
        <v>1348</v>
      </c>
      <c r="N18">
        <v>1009</v>
      </c>
      <c r="O18" t="s">
        <v>1092</v>
      </c>
      <c r="P18" t="s">
        <v>1092</v>
      </c>
      <c r="Q18">
        <v>1000</v>
      </c>
      <c r="X18">
        <v>1E-4</v>
      </c>
      <c r="Y18">
        <v>23411.24</v>
      </c>
      <c r="Z18">
        <v>0</v>
      </c>
      <c r="AA18">
        <v>0</v>
      </c>
      <c r="AB18">
        <v>0</v>
      </c>
      <c r="AC18">
        <v>0</v>
      </c>
      <c r="AD18">
        <v>1</v>
      </c>
      <c r="AE18">
        <v>0</v>
      </c>
      <c r="AF18" t="s">
        <v>31</v>
      </c>
      <c r="AG18">
        <v>0</v>
      </c>
      <c r="AH18">
        <v>2</v>
      </c>
      <c r="AI18">
        <v>55946961</v>
      </c>
      <c r="AJ18">
        <v>15</v>
      </c>
      <c r="AK18">
        <v>0</v>
      </c>
      <c r="AL18">
        <v>0</v>
      </c>
      <c r="AM18">
        <v>0</v>
      </c>
      <c r="AN18">
        <v>0</v>
      </c>
      <c r="AO18">
        <v>0</v>
      </c>
      <c r="AP18">
        <v>0</v>
      </c>
      <c r="AQ18">
        <v>0</v>
      </c>
      <c r="AR18">
        <v>0</v>
      </c>
    </row>
    <row r="19" spans="1:44" x14ac:dyDescent="0.25">
      <c r="A19">
        <f>ROW(Source!A29)</f>
        <v>29</v>
      </c>
      <c r="B19">
        <v>55946962</v>
      </c>
      <c r="C19">
        <v>55946951</v>
      </c>
      <c r="D19">
        <v>55482166</v>
      </c>
      <c r="E19">
        <v>1</v>
      </c>
      <c r="F19">
        <v>1</v>
      </c>
      <c r="G19">
        <v>1081</v>
      </c>
      <c r="H19">
        <v>3</v>
      </c>
      <c r="I19" t="s">
        <v>1572</v>
      </c>
      <c r="J19" t="s">
        <v>1573</v>
      </c>
      <c r="K19" t="s">
        <v>1574</v>
      </c>
      <c r="L19">
        <v>1301</v>
      </c>
      <c r="N19">
        <v>1003</v>
      </c>
      <c r="O19" t="s">
        <v>769</v>
      </c>
      <c r="P19" t="s">
        <v>769</v>
      </c>
      <c r="Q19">
        <v>1</v>
      </c>
      <c r="X19">
        <v>9.16</v>
      </c>
      <c r="Y19">
        <v>0.69</v>
      </c>
      <c r="Z19">
        <v>0</v>
      </c>
      <c r="AA19">
        <v>0</v>
      </c>
      <c r="AB19">
        <v>0</v>
      </c>
      <c r="AC19">
        <v>0</v>
      </c>
      <c r="AD19">
        <v>1</v>
      </c>
      <c r="AE19">
        <v>0</v>
      </c>
      <c r="AF19" t="s">
        <v>31</v>
      </c>
      <c r="AG19">
        <v>0</v>
      </c>
      <c r="AH19">
        <v>2</v>
      </c>
      <c r="AI19">
        <v>55946962</v>
      </c>
      <c r="AJ19">
        <v>16</v>
      </c>
      <c r="AK19">
        <v>0</v>
      </c>
      <c r="AL19">
        <v>0</v>
      </c>
      <c r="AM19">
        <v>0</v>
      </c>
      <c r="AN19">
        <v>0</v>
      </c>
      <c r="AO19">
        <v>0</v>
      </c>
      <c r="AP19">
        <v>0</v>
      </c>
      <c r="AQ19">
        <v>0</v>
      </c>
      <c r="AR19">
        <v>0</v>
      </c>
    </row>
    <row r="20" spans="1:44" x14ac:dyDescent="0.25">
      <c r="A20">
        <f>ROW(Source!A29)</f>
        <v>29</v>
      </c>
      <c r="B20">
        <v>55946963</v>
      </c>
      <c r="C20">
        <v>55946951</v>
      </c>
      <c r="D20">
        <v>55482203</v>
      </c>
      <c r="E20">
        <v>1</v>
      </c>
      <c r="F20">
        <v>1</v>
      </c>
      <c r="G20">
        <v>1081</v>
      </c>
      <c r="H20">
        <v>3</v>
      </c>
      <c r="I20" t="s">
        <v>1404</v>
      </c>
      <c r="J20" t="s">
        <v>1406</v>
      </c>
      <c r="K20" t="s">
        <v>1405</v>
      </c>
      <c r="L20">
        <v>1356</v>
      </c>
      <c r="N20">
        <v>1010</v>
      </c>
      <c r="O20" t="s">
        <v>1355</v>
      </c>
      <c r="P20" t="s">
        <v>1355</v>
      </c>
      <c r="Q20">
        <v>1000</v>
      </c>
      <c r="X20">
        <v>2E-3</v>
      </c>
      <c r="Y20">
        <v>226.66</v>
      </c>
      <c r="Z20">
        <v>0</v>
      </c>
      <c r="AA20">
        <v>0</v>
      </c>
      <c r="AB20">
        <v>0</v>
      </c>
      <c r="AC20">
        <v>0</v>
      </c>
      <c r="AD20">
        <v>1</v>
      </c>
      <c r="AE20">
        <v>0</v>
      </c>
      <c r="AF20" t="s">
        <v>31</v>
      </c>
      <c r="AG20">
        <v>0</v>
      </c>
      <c r="AH20">
        <v>2</v>
      </c>
      <c r="AI20">
        <v>55946963</v>
      </c>
      <c r="AJ20">
        <v>17</v>
      </c>
      <c r="AK20">
        <v>0</v>
      </c>
      <c r="AL20">
        <v>0</v>
      </c>
      <c r="AM20">
        <v>0</v>
      </c>
      <c r="AN20">
        <v>0</v>
      </c>
      <c r="AO20">
        <v>0</v>
      </c>
      <c r="AP20">
        <v>0</v>
      </c>
      <c r="AQ20">
        <v>0</v>
      </c>
      <c r="AR20">
        <v>0</v>
      </c>
    </row>
    <row r="21" spans="1:44" x14ac:dyDescent="0.25">
      <c r="A21">
        <f>ROW(Source!A29)</f>
        <v>29</v>
      </c>
      <c r="B21">
        <v>55946964</v>
      </c>
      <c r="C21">
        <v>55946951</v>
      </c>
      <c r="D21">
        <v>55482617</v>
      </c>
      <c r="E21">
        <v>1</v>
      </c>
      <c r="F21">
        <v>1</v>
      </c>
      <c r="G21">
        <v>1081</v>
      </c>
      <c r="H21">
        <v>3</v>
      </c>
      <c r="I21" t="s">
        <v>1575</v>
      </c>
      <c r="J21" t="s">
        <v>1576</v>
      </c>
      <c r="K21" t="s">
        <v>1577</v>
      </c>
      <c r="L21">
        <v>1354</v>
      </c>
      <c r="N21">
        <v>1010</v>
      </c>
      <c r="O21" t="s">
        <v>266</v>
      </c>
      <c r="P21" t="s">
        <v>266</v>
      </c>
      <c r="Q21">
        <v>1</v>
      </c>
      <c r="X21">
        <v>1</v>
      </c>
      <c r="Y21">
        <v>14.99</v>
      </c>
      <c r="Z21">
        <v>0</v>
      </c>
      <c r="AA21">
        <v>0</v>
      </c>
      <c r="AB21">
        <v>0</v>
      </c>
      <c r="AC21">
        <v>0</v>
      </c>
      <c r="AD21">
        <v>1</v>
      </c>
      <c r="AE21">
        <v>0</v>
      </c>
      <c r="AF21" t="s">
        <v>31</v>
      </c>
      <c r="AG21">
        <v>0</v>
      </c>
      <c r="AH21">
        <v>2</v>
      </c>
      <c r="AI21">
        <v>55946964</v>
      </c>
      <c r="AJ21">
        <v>18</v>
      </c>
      <c r="AK21">
        <v>0</v>
      </c>
      <c r="AL21">
        <v>0</v>
      </c>
      <c r="AM21">
        <v>0</v>
      </c>
      <c r="AN21">
        <v>0</v>
      </c>
      <c r="AO21">
        <v>0</v>
      </c>
      <c r="AP21">
        <v>0</v>
      </c>
      <c r="AQ21">
        <v>0</v>
      </c>
      <c r="AR21">
        <v>0</v>
      </c>
    </row>
    <row r="22" spans="1:44" x14ac:dyDescent="0.25">
      <c r="A22">
        <f>ROW(Source!A29)</f>
        <v>29</v>
      </c>
      <c r="B22">
        <v>55946965</v>
      </c>
      <c r="C22">
        <v>55946951</v>
      </c>
      <c r="D22">
        <v>55431505</v>
      </c>
      <c r="E22">
        <v>1081</v>
      </c>
      <c r="F22">
        <v>1</v>
      </c>
      <c r="G22">
        <v>1081</v>
      </c>
      <c r="H22">
        <v>3</v>
      </c>
      <c r="I22" t="s">
        <v>1804</v>
      </c>
      <c r="J22" t="s">
        <v>3</v>
      </c>
      <c r="K22" t="s">
        <v>1805</v>
      </c>
      <c r="L22">
        <v>1354</v>
      </c>
      <c r="N22">
        <v>1010</v>
      </c>
      <c r="O22" t="s">
        <v>266</v>
      </c>
      <c r="P22" t="s">
        <v>266</v>
      </c>
      <c r="Q22">
        <v>1</v>
      </c>
      <c r="X22">
        <v>1.02</v>
      </c>
      <c r="Y22">
        <v>0</v>
      </c>
      <c r="Z22">
        <v>0</v>
      </c>
      <c r="AA22">
        <v>0</v>
      </c>
      <c r="AB22">
        <v>0</v>
      </c>
      <c r="AC22">
        <v>0</v>
      </c>
      <c r="AD22">
        <v>0</v>
      </c>
      <c r="AE22">
        <v>0</v>
      </c>
      <c r="AF22" t="s">
        <v>31</v>
      </c>
      <c r="AG22">
        <v>0</v>
      </c>
      <c r="AH22">
        <v>3</v>
      </c>
      <c r="AI22">
        <v>-1</v>
      </c>
      <c r="AJ22" t="s">
        <v>3</v>
      </c>
      <c r="AK22">
        <v>0</v>
      </c>
      <c r="AL22">
        <v>0</v>
      </c>
      <c r="AM22">
        <v>0</v>
      </c>
      <c r="AN22">
        <v>0</v>
      </c>
      <c r="AO22">
        <v>0</v>
      </c>
      <c r="AP22">
        <v>0</v>
      </c>
      <c r="AQ22">
        <v>0</v>
      </c>
      <c r="AR22">
        <v>0</v>
      </c>
    </row>
    <row r="23" spans="1:44" x14ac:dyDescent="0.25">
      <c r="A23">
        <f>ROW(Source!A29)</f>
        <v>29</v>
      </c>
      <c r="B23">
        <v>55946966</v>
      </c>
      <c r="C23">
        <v>55946951</v>
      </c>
      <c r="D23">
        <v>55432104</v>
      </c>
      <c r="E23">
        <v>1081</v>
      </c>
      <c r="F23">
        <v>1</v>
      </c>
      <c r="G23">
        <v>1081</v>
      </c>
      <c r="H23">
        <v>3</v>
      </c>
      <c r="I23" t="s">
        <v>1806</v>
      </c>
      <c r="J23" t="s">
        <v>3</v>
      </c>
      <c r="K23" t="s">
        <v>1807</v>
      </c>
      <c r="L23">
        <v>1356</v>
      </c>
      <c r="N23">
        <v>1010</v>
      </c>
      <c r="O23" t="s">
        <v>1355</v>
      </c>
      <c r="P23" t="s">
        <v>1355</v>
      </c>
      <c r="Q23">
        <v>1000</v>
      </c>
      <c r="X23">
        <v>2.1000000000000001E-2</v>
      </c>
      <c r="Y23">
        <v>0</v>
      </c>
      <c r="Z23">
        <v>0</v>
      </c>
      <c r="AA23">
        <v>0</v>
      </c>
      <c r="AB23">
        <v>0</v>
      </c>
      <c r="AC23">
        <v>0</v>
      </c>
      <c r="AD23">
        <v>0</v>
      </c>
      <c r="AE23">
        <v>0</v>
      </c>
      <c r="AF23" t="s">
        <v>31</v>
      </c>
      <c r="AG23">
        <v>0</v>
      </c>
      <c r="AH23">
        <v>3</v>
      </c>
      <c r="AI23">
        <v>-1</v>
      </c>
      <c r="AJ23" t="s">
        <v>3</v>
      </c>
      <c r="AK23">
        <v>0</v>
      </c>
      <c r="AL23">
        <v>0</v>
      </c>
      <c r="AM23">
        <v>0</v>
      </c>
      <c r="AN23">
        <v>0</v>
      </c>
      <c r="AO23">
        <v>0</v>
      </c>
      <c r="AP23">
        <v>0</v>
      </c>
      <c r="AQ23">
        <v>0</v>
      </c>
      <c r="AR23">
        <v>0</v>
      </c>
    </row>
    <row r="24" spans="1:44" x14ac:dyDescent="0.25">
      <c r="A24">
        <f>ROW(Source!A29)</f>
        <v>29</v>
      </c>
      <c r="B24">
        <v>55946967</v>
      </c>
      <c r="C24">
        <v>55946951</v>
      </c>
      <c r="D24">
        <v>55433528</v>
      </c>
      <c r="E24">
        <v>1081</v>
      </c>
      <c r="F24">
        <v>1</v>
      </c>
      <c r="G24">
        <v>1081</v>
      </c>
      <c r="H24">
        <v>3</v>
      </c>
      <c r="I24" t="s">
        <v>1808</v>
      </c>
      <c r="J24" t="s">
        <v>3</v>
      </c>
      <c r="K24" t="s">
        <v>1809</v>
      </c>
      <c r="L24">
        <v>1355</v>
      </c>
      <c r="N24">
        <v>1010</v>
      </c>
      <c r="O24" t="s">
        <v>40</v>
      </c>
      <c r="P24" t="s">
        <v>40</v>
      </c>
      <c r="Q24">
        <v>100</v>
      </c>
      <c r="X24">
        <v>0.04</v>
      </c>
      <c r="Y24">
        <v>0</v>
      </c>
      <c r="Z24">
        <v>0</v>
      </c>
      <c r="AA24">
        <v>0</v>
      </c>
      <c r="AB24">
        <v>0</v>
      </c>
      <c r="AC24">
        <v>0</v>
      </c>
      <c r="AD24">
        <v>0</v>
      </c>
      <c r="AE24">
        <v>0</v>
      </c>
      <c r="AF24" t="s">
        <v>31</v>
      </c>
      <c r="AG24">
        <v>0</v>
      </c>
      <c r="AH24">
        <v>3</v>
      </c>
      <c r="AI24">
        <v>-1</v>
      </c>
      <c r="AJ24" t="s">
        <v>3</v>
      </c>
      <c r="AK24">
        <v>0</v>
      </c>
      <c r="AL24">
        <v>0</v>
      </c>
      <c r="AM24">
        <v>0</v>
      </c>
      <c r="AN24">
        <v>0</v>
      </c>
      <c r="AO24">
        <v>0</v>
      </c>
      <c r="AP24">
        <v>0</v>
      </c>
      <c r="AQ24">
        <v>0</v>
      </c>
      <c r="AR24">
        <v>0</v>
      </c>
    </row>
    <row r="25" spans="1:44" x14ac:dyDescent="0.25">
      <c r="A25">
        <f>ROW(Source!A30)</f>
        <v>30</v>
      </c>
      <c r="B25">
        <v>55946987</v>
      </c>
      <c r="C25">
        <v>55946986</v>
      </c>
      <c r="D25">
        <v>55424304</v>
      </c>
      <c r="E25">
        <v>1081</v>
      </c>
      <c r="F25">
        <v>1</v>
      </c>
      <c r="G25">
        <v>1081</v>
      </c>
      <c r="H25">
        <v>1</v>
      </c>
      <c r="I25" t="s">
        <v>1552</v>
      </c>
      <c r="J25" t="s">
        <v>3</v>
      </c>
      <c r="K25" t="s">
        <v>1553</v>
      </c>
      <c r="L25">
        <v>1191</v>
      </c>
      <c r="N25">
        <v>1013</v>
      </c>
      <c r="O25" t="s">
        <v>1554</v>
      </c>
      <c r="P25" t="s">
        <v>1554</v>
      </c>
      <c r="Q25">
        <v>1</v>
      </c>
      <c r="X25">
        <v>17.89</v>
      </c>
      <c r="Y25">
        <v>0</v>
      </c>
      <c r="Z25">
        <v>0</v>
      </c>
      <c r="AA25">
        <v>0</v>
      </c>
      <c r="AB25">
        <v>0</v>
      </c>
      <c r="AC25">
        <v>0</v>
      </c>
      <c r="AD25">
        <v>1</v>
      </c>
      <c r="AE25">
        <v>1</v>
      </c>
      <c r="AF25" t="s">
        <v>42</v>
      </c>
      <c r="AG25">
        <v>21.468</v>
      </c>
      <c r="AH25">
        <v>2</v>
      </c>
      <c r="AI25">
        <v>55946987</v>
      </c>
      <c r="AJ25">
        <v>19</v>
      </c>
      <c r="AK25">
        <v>0</v>
      </c>
      <c r="AL25">
        <v>0</v>
      </c>
      <c r="AM25">
        <v>0</v>
      </c>
      <c r="AN25">
        <v>0</v>
      </c>
      <c r="AO25">
        <v>0</v>
      </c>
      <c r="AP25">
        <v>0</v>
      </c>
      <c r="AQ25">
        <v>0</v>
      </c>
      <c r="AR25">
        <v>0</v>
      </c>
    </row>
    <row r="26" spans="1:44" x14ac:dyDescent="0.25">
      <c r="A26">
        <f>ROW(Source!A31)</f>
        <v>31</v>
      </c>
      <c r="B26">
        <v>55946987</v>
      </c>
      <c r="C26">
        <v>55946986</v>
      </c>
      <c r="D26">
        <v>55424304</v>
      </c>
      <c r="E26">
        <v>1081</v>
      </c>
      <c r="F26">
        <v>1</v>
      </c>
      <c r="G26">
        <v>1081</v>
      </c>
      <c r="H26">
        <v>1</v>
      </c>
      <c r="I26" t="s">
        <v>1552</v>
      </c>
      <c r="J26" t="s">
        <v>3</v>
      </c>
      <c r="K26" t="s">
        <v>1553</v>
      </c>
      <c r="L26">
        <v>1191</v>
      </c>
      <c r="N26">
        <v>1013</v>
      </c>
      <c r="O26" t="s">
        <v>1554</v>
      </c>
      <c r="P26" t="s">
        <v>1554</v>
      </c>
      <c r="Q26">
        <v>1</v>
      </c>
      <c r="X26">
        <v>17.89</v>
      </c>
      <c r="Y26">
        <v>0</v>
      </c>
      <c r="Z26">
        <v>0</v>
      </c>
      <c r="AA26">
        <v>0</v>
      </c>
      <c r="AB26">
        <v>0</v>
      </c>
      <c r="AC26">
        <v>0</v>
      </c>
      <c r="AD26">
        <v>1</v>
      </c>
      <c r="AE26">
        <v>1</v>
      </c>
      <c r="AF26" t="s">
        <v>42</v>
      </c>
      <c r="AG26">
        <v>21.468</v>
      </c>
      <c r="AH26">
        <v>2</v>
      </c>
      <c r="AI26">
        <v>55946987</v>
      </c>
      <c r="AJ26">
        <v>20</v>
      </c>
      <c r="AK26">
        <v>0</v>
      </c>
      <c r="AL26">
        <v>0</v>
      </c>
      <c r="AM26">
        <v>0</v>
      </c>
      <c r="AN26">
        <v>0</v>
      </c>
      <c r="AO26">
        <v>0</v>
      </c>
      <c r="AP26">
        <v>0</v>
      </c>
      <c r="AQ26">
        <v>0</v>
      </c>
      <c r="AR26">
        <v>0</v>
      </c>
    </row>
    <row r="27" spans="1:44" x14ac:dyDescent="0.25">
      <c r="A27">
        <f>ROW(Source!A32)</f>
        <v>32</v>
      </c>
      <c r="B27">
        <v>55946985</v>
      </c>
      <c r="C27">
        <v>55946983</v>
      </c>
      <c r="D27">
        <v>55424304</v>
      </c>
      <c r="E27">
        <v>1081</v>
      </c>
      <c r="F27">
        <v>1</v>
      </c>
      <c r="G27">
        <v>1081</v>
      </c>
      <c r="H27">
        <v>1</v>
      </c>
      <c r="I27" t="s">
        <v>1552</v>
      </c>
      <c r="J27" t="s">
        <v>3</v>
      </c>
      <c r="K27" t="s">
        <v>1553</v>
      </c>
      <c r="L27">
        <v>1191</v>
      </c>
      <c r="N27">
        <v>1013</v>
      </c>
      <c r="O27" t="s">
        <v>1554</v>
      </c>
      <c r="P27" t="s">
        <v>1554</v>
      </c>
      <c r="Q27">
        <v>1</v>
      </c>
      <c r="X27">
        <v>6.32</v>
      </c>
      <c r="Y27">
        <v>0</v>
      </c>
      <c r="Z27">
        <v>0</v>
      </c>
      <c r="AA27">
        <v>0</v>
      </c>
      <c r="AB27">
        <v>0</v>
      </c>
      <c r="AC27">
        <v>0</v>
      </c>
      <c r="AD27">
        <v>1</v>
      </c>
      <c r="AE27">
        <v>1</v>
      </c>
      <c r="AF27" t="s">
        <v>42</v>
      </c>
      <c r="AG27">
        <v>7.5839999999999996</v>
      </c>
      <c r="AH27">
        <v>2</v>
      </c>
      <c r="AI27">
        <v>55946984</v>
      </c>
      <c r="AJ27">
        <v>21</v>
      </c>
      <c r="AK27">
        <v>0</v>
      </c>
      <c r="AL27">
        <v>0</v>
      </c>
      <c r="AM27">
        <v>0</v>
      </c>
      <c r="AN27">
        <v>0</v>
      </c>
      <c r="AO27">
        <v>0</v>
      </c>
      <c r="AP27">
        <v>0</v>
      </c>
      <c r="AQ27">
        <v>0</v>
      </c>
      <c r="AR27">
        <v>0</v>
      </c>
    </row>
    <row r="28" spans="1:44" x14ac:dyDescent="0.25">
      <c r="A28">
        <f>ROW(Source!A33)</f>
        <v>33</v>
      </c>
      <c r="B28">
        <v>55946985</v>
      </c>
      <c r="C28">
        <v>55946983</v>
      </c>
      <c r="D28">
        <v>55424304</v>
      </c>
      <c r="E28">
        <v>1081</v>
      </c>
      <c r="F28">
        <v>1</v>
      </c>
      <c r="G28">
        <v>1081</v>
      </c>
      <c r="H28">
        <v>1</v>
      </c>
      <c r="I28" t="s">
        <v>1552</v>
      </c>
      <c r="J28" t="s">
        <v>3</v>
      </c>
      <c r="K28" t="s">
        <v>1553</v>
      </c>
      <c r="L28">
        <v>1191</v>
      </c>
      <c r="N28">
        <v>1013</v>
      </c>
      <c r="O28" t="s">
        <v>1554</v>
      </c>
      <c r="P28" t="s">
        <v>1554</v>
      </c>
      <c r="Q28">
        <v>1</v>
      </c>
      <c r="X28">
        <v>6.32</v>
      </c>
      <c r="Y28">
        <v>0</v>
      </c>
      <c r="Z28">
        <v>0</v>
      </c>
      <c r="AA28">
        <v>0</v>
      </c>
      <c r="AB28">
        <v>0</v>
      </c>
      <c r="AC28">
        <v>0</v>
      </c>
      <c r="AD28">
        <v>1</v>
      </c>
      <c r="AE28">
        <v>1</v>
      </c>
      <c r="AF28" t="s">
        <v>42</v>
      </c>
      <c r="AG28">
        <v>7.5839999999999996</v>
      </c>
      <c r="AH28">
        <v>2</v>
      </c>
      <c r="AI28">
        <v>55946984</v>
      </c>
      <c r="AJ28">
        <v>22</v>
      </c>
      <c r="AK28">
        <v>0</v>
      </c>
      <c r="AL28">
        <v>0</v>
      </c>
      <c r="AM28">
        <v>0</v>
      </c>
      <c r="AN28">
        <v>0</v>
      </c>
      <c r="AO28">
        <v>0</v>
      </c>
      <c r="AP28">
        <v>0</v>
      </c>
      <c r="AQ28">
        <v>0</v>
      </c>
      <c r="AR28">
        <v>0</v>
      </c>
    </row>
    <row r="29" spans="1:44" x14ac:dyDescent="0.25">
      <c r="A29">
        <f>ROW(Source!A34)</f>
        <v>34</v>
      </c>
      <c r="B29">
        <v>55946975</v>
      </c>
      <c r="C29">
        <v>55946974</v>
      </c>
      <c r="D29">
        <v>55424304</v>
      </c>
      <c r="E29">
        <v>1081</v>
      </c>
      <c r="F29">
        <v>1</v>
      </c>
      <c r="G29">
        <v>1081</v>
      </c>
      <c r="H29">
        <v>1</v>
      </c>
      <c r="I29" t="s">
        <v>1552</v>
      </c>
      <c r="J29" t="s">
        <v>3</v>
      </c>
      <c r="K29" t="s">
        <v>1553</v>
      </c>
      <c r="L29">
        <v>1191</v>
      </c>
      <c r="N29">
        <v>1013</v>
      </c>
      <c r="O29" t="s">
        <v>1554</v>
      </c>
      <c r="P29" t="s">
        <v>1554</v>
      </c>
      <c r="Q29">
        <v>1</v>
      </c>
      <c r="X29">
        <v>5.84</v>
      </c>
      <c r="Y29">
        <v>0</v>
      </c>
      <c r="Z29">
        <v>0</v>
      </c>
      <c r="AA29">
        <v>0</v>
      </c>
      <c r="AB29">
        <v>0</v>
      </c>
      <c r="AC29">
        <v>0</v>
      </c>
      <c r="AD29">
        <v>1</v>
      </c>
      <c r="AE29">
        <v>1</v>
      </c>
      <c r="AF29" t="s">
        <v>42</v>
      </c>
      <c r="AG29">
        <v>7.008</v>
      </c>
      <c r="AH29">
        <v>2</v>
      </c>
      <c r="AI29">
        <v>55946975</v>
      </c>
      <c r="AJ29">
        <v>23</v>
      </c>
      <c r="AK29">
        <v>0</v>
      </c>
      <c r="AL29">
        <v>0</v>
      </c>
      <c r="AM29">
        <v>0</v>
      </c>
      <c r="AN29">
        <v>0</v>
      </c>
      <c r="AO29">
        <v>0</v>
      </c>
      <c r="AP29">
        <v>0</v>
      </c>
      <c r="AQ29">
        <v>0</v>
      </c>
      <c r="AR29">
        <v>0</v>
      </c>
    </row>
    <row r="30" spans="1:44" x14ac:dyDescent="0.25">
      <c r="A30">
        <f>ROW(Source!A35)</f>
        <v>35</v>
      </c>
      <c r="B30">
        <v>55946975</v>
      </c>
      <c r="C30">
        <v>55946974</v>
      </c>
      <c r="D30">
        <v>55424304</v>
      </c>
      <c r="E30">
        <v>1081</v>
      </c>
      <c r="F30">
        <v>1</v>
      </c>
      <c r="G30">
        <v>1081</v>
      </c>
      <c r="H30">
        <v>1</v>
      </c>
      <c r="I30" t="s">
        <v>1552</v>
      </c>
      <c r="J30" t="s">
        <v>3</v>
      </c>
      <c r="K30" t="s">
        <v>1553</v>
      </c>
      <c r="L30">
        <v>1191</v>
      </c>
      <c r="N30">
        <v>1013</v>
      </c>
      <c r="O30" t="s">
        <v>1554</v>
      </c>
      <c r="P30" t="s">
        <v>1554</v>
      </c>
      <c r="Q30">
        <v>1</v>
      </c>
      <c r="X30">
        <v>5.84</v>
      </c>
      <c r="Y30">
        <v>0</v>
      </c>
      <c r="Z30">
        <v>0</v>
      </c>
      <c r="AA30">
        <v>0</v>
      </c>
      <c r="AB30">
        <v>0</v>
      </c>
      <c r="AC30">
        <v>0</v>
      </c>
      <c r="AD30">
        <v>1</v>
      </c>
      <c r="AE30">
        <v>1</v>
      </c>
      <c r="AF30" t="s">
        <v>42</v>
      </c>
      <c r="AG30">
        <v>7.008</v>
      </c>
      <c r="AH30">
        <v>2</v>
      </c>
      <c r="AI30">
        <v>55946975</v>
      </c>
      <c r="AJ30">
        <v>24</v>
      </c>
      <c r="AK30">
        <v>0</v>
      </c>
      <c r="AL30">
        <v>0</v>
      </c>
      <c r="AM30">
        <v>0</v>
      </c>
      <c r="AN30">
        <v>0</v>
      </c>
      <c r="AO30">
        <v>0</v>
      </c>
      <c r="AP30">
        <v>0</v>
      </c>
      <c r="AQ30">
        <v>0</v>
      </c>
      <c r="AR30">
        <v>0</v>
      </c>
    </row>
    <row r="31" spans="1:44" x14ac:dyDescent="0.25">
      <c r="A31">
        <f>ROW(Source!A36)</f>
        <v>36</v>
      </c>
      <c r="B31">
        <v>55946977</v>
      </c>
      <c r="C31">
        <v>55946976</v>
      </c>
      <c r="D31">
        <v>55424304</v>
      </c>
      <c r="E31">
        <v>1081</v>
      </c>
      <c r="F31">
        <v>1</v>
      </c>
      <c r="G31">
        <v>1081</v>
      </c>
      <c r="H31">
        <v>1</v>
      </c>
      <c r="I31" t="s">
        <v>1552</v>
      </c>
      <c r="J31" t="s">
        <v>3</v>
      </c>
      <c r="K31" t="s">
        <v>1553</v>
      </c>
      <c r="L31">
        <v>1191</v>
      </c>
      <c r="N31">
        <v>1013</v>
      </c>
      <c r="O31" t="s">
        <v>1554</v>
      </c>
      <c r="P31" t="s">
        <v>1554</v>
      </c>
      <c r="Q31">
        <v>1</v>
      </c>
      <c r="X31">
        <v>9.64</v>
      </c>
      <c r="Y31">
        <v>0</v>
      </c>
      <c r="Z31">
        <v>0</v>
      </c>
      <c r="AA31">
        <v>0</v>
      </c>
      <c r="AB31">
        <v>0</v>
      </c>
      <c r="AC31">
        <v>0</v>
      </c>
      <c r="AD31">
        <v>1</v>
      </c>
      <c r="AE31">
        <v>1</v>
      </c>
      <c r="AF31" t="s">
        <v>42</v>
      </c>
      <c r="AG31">
        <v>11.568</v>
      </c>
      <c r="AH31">
        <v>2</v>
      </c>
      <c r="AI31">
        <v>55946977</v>
      </c>
      <c r="AJ31">
        <v>25</v>
      </c>
      <c r="AK31">
        <v>0</v>
      </c>
      <c r="AL31">
        <v>0</v>
      </c>
      <c r="AM31">
        <v>0</v>
      </c>
      <c r="AN31">
        <v>0</v>
      </c>
      <c r="AO31">
        <v>0</v>
      </c>
      <c r="AP31">
        <v>0</v>
      </c>
      <c r="AQ31">
        <v>0</v>
      </c>
      <c r="AR31">
        <v>0</v>
      </c>
    </row>
    <row r="32" spans="1:44" x14ac:dyDescent="0.25">
      <c r="A32">
        <f>ROW(Source!A37)</f>
        <v>37</v>
      </c>
      <c r="B32">
        <v>55946977</v>
      </c>
      <c r="C32">
        <v>55946976</v>
      </c>
      <c r="D32">
        <v>55424304</v>
      </c>
      <c r="E32">
        <v>1081</v>
      </c>
      <c r="F32">
        <v>1</v>
      </c>
      <c r="G32">
        <v>1081</v>
      </c>
      <c r="H32">
        <v>1</v>
      </c>
      <c r="I32" t="s">
        <v>1552</v>
      </c>
      <c r="J32" t="s">
        <v>3</v>
      </c>
      <c r="K32" t="s">
        <v>1553</v>
      </c>
      <c r="L32">
        <v>1191</v>
      </c>
      <c r="N32">
        <v>1013</v>
      </c>
      <c r="O32" t="s">
        <v>1554</v>
      </c>
      <c r="P32" t="s">
        <v>1554</v>
      </c>
      <c r="Q32">
        <v>1</v>
      </c>
      <c r="X32">
        <v>9.64</v>
      </c>
      <c r="Y32">
        <v>0</v>
      </c>
      <c r="Z32">
        <v>0</v>
      </c>
      <c r="AA32">
        <v>0</v>
      </c>
      <c r="AB32">
        <v>0</v>
      </c>
      <c r="AC32">
        <v>0</v>
      </c>
      <c r="AD32">
        <v>1</v>
      </c>
      <c r="AE32">
        <v>1</v>
      </c>
      <c r="AF32" t="s">
        <v>42</v>
      </c>
      <c r="AG32">
        <v>11.568</v>
      </c>
      <c r="AH32">
        <v>2</v>
      </c>
      <c r="AI32">
        <v>55946977</v>
      </c>
      <c r="AJ32">
        <v>26</v>
      </c>
      <c r="AK32">
        <v>0</v>
      </c>
      <c r="AL32">
        <v>0</v>
      </c>
      <c r="AM32">
        <v>0</v>
      </c>
      <c r="AN32">
        <v>0</v>
      </c>
      <c r="AO32">
        <v>0</v>
      </c>
      <c r="AP32">
        <v>0</v>
      </c>
      <c r="AQ32">
        <v>0</v>
      </c>
      <c r="AR32">
        <v>0</v>
      </c>
    </row>
    <row r="33" spans="1:44" x14ac:dyDescent="0.25">
      <c r="A33">
        <f>ROW(Source!A38)</f>
        <v>38</v>
      </c>
      <c r="B33">
        <v>55947388</v>
      </c>
      <c r="C33">
        <v>55946978</v>
      </c>
      <c r="D33">
        <v>55424304</v>
      </c>
      <c r="E33">
        <v>1081</v>
      </c>
      <c r="F33">
        <v>1</v>
      </c>
      <c r="G33">
        <v>1081</v>
      </c>
      <c r="H33">
        <v>1</v>
      </c>
      <c r="I33" t="s">
        <v>1552</v>
      </c>
      <c r="J33" t="s">
        <v>3</v>
      </c>
      <c r="K33" t="s">
        <v>1553</v>
      </c>
      <c r="L33">
        <v>1191</v>
      </c>
      <c r="N33">
        <v>1013</v>
      </c>
      <c r="O33" t="s">
        <v>1554</v>
      </c>
      <c r="P33" t="s">
        <v>1554</v>
      </c>
      <c r="Q33">
        <v>1</v>
      </c>
      <c r="X33">
        <v>50.39</v>
      </c>
      <c r="Y33">
        <v>0</v>
      </c>
      <c r="Z33">
        <v>0</v>
      </c>
      <c r="AA33">
        <v>0</v>
      </c>
      <c r="AB33">
        <v>0</v>
      </c>
      <c r="AC33">
        <v>0</v>
      </c>
      <c r="AD33">
        <v>1</v>
      </c>
      <c r="AE33">
        <v>1</v>
      </c>
      <c r="AF33" t="s">
        <v>42</v>
      </c>
      <c r="AG33">
        <v>60.467999999999996</v>
      </c>
      <c r="AH33">
        <v>2</v>
      </c>
      <c r="AI33">
        <v>55947388</v>
      </c>
      <c r="AJ33">
        <v>27</v>
      </c>
      <c r="AK33">
        <v>0</v>
      </c>
      <c r="AL33">
        <v>0</v>
      </c>
      <c r="AM33">
        <v>0</v>
      </c>
      <c r="AN33">
        <v>0</v>
      </c>
      <c r="AO33">
        <v>0</v>
      </c>
      <c r="AP33">
        <v>0</v>
      </c>
      <c r="AQ33">
        <v>0</v>
      </c>
      <c r="AR33">
        <v>0</v>
      </c>
    </row>
    <row r="34" spans="1:44" x14ac:dyDescent="0.25">
      <c r="A34">
        <f>ROW(Source!A38)</f>
        <v>38</v>
      </c>
      <c r="B34">
        <v>55947389</v>
      </c>
      <c r="C34">
        <v>55946978</v>
      </c>
      <c r="D34">
        <v>55424288</v>
      </c>
      <c r="E34">
        <v>1081</v>
      </c>
      <c r="F34">
        <v>1</v>
      </c>
      <c r="G34">
        <v>1081</v>
      </c>
      <c r="H34">
        <v>3</v>
      </c>
      <c r="I34" t="s">
        <v>1578</v>
      </c>
      <c r="J34" t="s">
        <v>3</v>
      </c>
      <c r="K34" t="s">
        <v>1579</v>
      </c>
      <c r="L34">
        <v>1348</v>
      </c>
      <c r="N34">
        <v>1009</v>
      </c>
      <c r="O34" t="s">
        <v>1092</v>
      </c>
      <c r="P34" t="s">
        <v>1092</v>
      </c>
      <c r="Q34">
        <v>1000</v>
      </c>
      <c r="X34">
        <v>0.49199999999999999</v>
      </c>
      <c r="Y34">
        <v>0</v>
      </c>
      <c r="Z34">
        <v>0</v>
      </c>
      <c r="AA34">
        <v>0</v>
      </c>
      <c r="AB34">
        <v>0</v>
      </c>
      <c r="AC34">
        <v>0</v>
      </c>
      <c r="AD34">
        <v>1</v>
      </c>
      <c r="AE34">
        <v>0</v>
      </c>
      <c r="AF34" t="s">
        <v>22</v>
      </c>
      <c r="AG34">
        <v>0.49199999999999999</v>
      </c>
      <c r="AH34">
        <v>2</v>
      </c>
      <c r="AI34">
        <v>55947389</v>
      </c>
      <c r="AJ34">
        <v>28</v>
      </c>
      <c r="AK34">
        <v>0</v>
      </c>
      <c r="AL34">
        <v>0</v>
      </c>
      <c r="AM34">
        <v>0</v>
      </c>
      <c r="AN34">
        <v>0</v>
      </c>
      <c r="AO34">
        <v>0</v>
      </c>
      <c r="AP34">
        <v>0</v>
      </c>
      <c r="AQ34">
        <v>0</v>
      </c>
      <c r="AR34">
        <v>0</v>
      </c>
    </row>
    <row r="35" spans="1:44" x14ac:dyDescent="0.25">
      <c r="A35">
        <f>ROW(Source!A39)</f>
        <v>39</v>
      </c>
      <c r="B35">
        <v>55947388</v>
      </c>
      <c r="C35">
        <v>55946978</v>
      </c>
      <c r="D35">
        <v>55424304</v>
      </c>
      <c r="E35">
        <v>1081</v>
      </c>
      <c r="F35">
        <v>1</v>
      </c>
      <c r="G35">
        <v>1081</v>
      </c>
      <c r="H35">
        <v>1</v>
      </c>
      <c r="I35" t="s">
        <v>1552</v>
      </c>
      <c r="J35" t="s">
        <v>3</v>
      </c>
      <c r="K35" t="s">
        <v>1553</v>
      </c>
      <c r="L35">
        <v>1191</v>
      </c>
      <c r="N35">
        <v>1013</v>
      </c>
      <c r="O35" t="s">
        <v>1554</v>
      </c>
      <c r="P35" t="s">
        <v>1554</v>
      </c>
      <c r="Q35">
        <v>1</v>
      </c>
      <c r="X35">
        <v>50.39</v>
      </c>
      <c r="Y35">
        <v>0</v>
      </c>
      <c r="Z35">
        <v>0</v>
      </c>
      <c r="AA35">
        <v>0</v>
      </c>
      <c r="AB35">
        <v>0</v>
      </c>
      <c r="AC35">
        <v>0</v>
      </c>
      <c r="AD35">
        <v>1</v>
      </c>
      <c r="AE35">
        <v>1</v>
      </c>
      <c r="AF35" t="s">
        <v>42</v>
      </c>
      <c r="AG35">
        <v>60.467999999999996</v>
      </c>
      <c r="AH35">
        <v>2</v>
      </c>
      <c r="AI35">
        <v>55947388</v>
      </c>
      <c r="AJ35">
        <v>29</v>
      </c>
      <c r="AK35">
        <v>0</v>
      </c>
      <c r="AL35">
        <v>0</v>
      </c>
      <c r="AM35">
        <v>0</v>
      </c>
      <c r="AN35">
        <v>0</v>
      </c>
      <c r="AO35">
        <v>0</v>
      </c>
      <c r="AP35">
        <v>0</v>
      </c>
      <c r="AQ35">
        <v>0</v>
      </c>
      <c r="AR35">
        <v>0</v>
      </c>
    </row>
    <row r="36" spans="1:44" x14ac:dyDescent="0.25">
      <c r="A36">
        <f>ROW(Source!A39)</f>
        <v>39</v>
      </c>
      <c r="B36">
        <v>55947389</v>
      </c>
      <c r="C36">
        <v>55946978</v>
      </c>
      <c r="D36">
        <v>55424288</v>
      </c>
      <c r="E36">
        <v>1081</v>
      </c>
      <c r="F36">
        <v>1</v>
      </c>
      <c r="G36">
        <v>1081</v>
      </c>
      <c r="H36">
        <v>3</v>
      </c>
      <c r="I36" t="s">
        <v>1578</v>
      </c>
      <c r="J36" t="s">
        <v>3</v>
      </c>
      <c r="K36" t="s">
        <v>1579</v>
      </c>
      <c r="L36">
        <v>1348</v>
      </c>
      <c r="N36">
        <v>1009</v>
      </c>
      <c r="O36" t="s">
        <v>1092</v>
      </c>
      <c r="P36" t="s">
        <v>1092</v>
      </c>
      <c r="Q36">
        <v>1000</v>
      </c>
      <c r="X36">
        <v>0.49199999999999999</v>
      </c>
      <c r="Y36">
        <v>0</v>
      </c>
      <c r="Z36">
        <v>0</v>
      </c>
      <c r="AA36">
        <v>0</v>
      </c>
      <c r="AB36">
        <v>0</v>
      </c>
      <c r="AC36">
        <v>0</v>
      </c>
      <c r="AD36">
        <v>1</v>
      </c>
      <c r="AE36">
        <v>0</v>
      </c>
      <c r="AF36" t="s">
        <v>22</v>
      </c>
      <c r="AG36">
        <v>0.49199999999999999</v>
      </c>
      <c r="AH36">
        <v>2</v>
      </c>
      <c r="AI36">
        <v>55947389</v>
      </c>
      <c r="AJ36">
        <v>30</v>
      </c>
      <c r="AK36">
        <v>0</v>
      </c>
      <c r="AL36">
        <v>0</v>
      </c>
      <c r="AM36">
        <v>0</v>
      </c>
      <c r="AN36">
        <v>0</v>
      </c>
      <c r="AO36">
        <v>0</v>
      </c>
      <c r="AP36">
        <v>0</v>
      </c>
      <c r="AQ36">
        <v>0</v>
      </c>
      <c r="AR36">
        <v>0</v>
      </c>
    </row>
    <row r="37" spans="1:44" x14ac:dyDescent="0.25">
      <c r="A37">
        <f>ROW(Source!A40)</f>
        <v>40</v>
      </c>
      <c r="B37">
        <v>55947385</v>
      </c>
      <c r="C37">
        <v>55947382</v>
      </c>
      <c r="D37">
        <v>55424304</v>
      </c>
      <c r="E37">
        <v>1081</v>
      </c>
      <c r="F37">
        <v>1</v>
      </c>
      <c r="G37">
        <v>1081</v>
      </c>
      <c r="H37">
        <v>1</v>
      </c>
      <c r="I37" t="s">
        <v>1552</v>
      </c>
      <c r="J37" t="s">
        <v>3</v>
      </c>
      <c r="K37" t="s">
        <v>1553</v>
      </c>
      <c r="L37">
        <v>1191</v>
      </c>
      <c r="N37">
        <v>1013</v>
      </c>
      <c r="O37" t="s">
        <v>1554</v>
      </c>
      <c r="P37" t="s">
        <v>1554</v>
      </c>
      <c r="Q37">
        <v>1</v>
      </c>
      <c r="X37">
        <v>30.44</v>
      </c>
      <c r="Y37">
        <v>0</v>
      </c>
      <c r="Z37">
        <v>0</v>
      </c>
      <c r="AA37">
        <v>0</v>
      </c>
      <c r="AB37">
        <v>0</v>
      </c>
      <c r="AC37">
        <v>0</v>
      </c>
      <c r="AD37">
        <v>1</v>
      </c>
      <c r="AE37">
        <v>1</v>
      </c>
      <c r="AF37" t="s">
        <v>42</v>
      </c>
      <c r="AG37">
        <v>36.527999999999999</v>
      </c>
      <c r="AH37">
        <v>2</v>
      </c>
      <c r="AI37">
        <v>55947383</v>
      </c>
      <c r="AJ37">
        <v>31</v>
      </c>
      <c r="AK37">
        <v>0</v>
      </c>
      <c r="AL37">
        <v>0</v>
      </c>
      <c r="AM37">
        <v>0</v>
      </c>
      <c r="AN37">
        <v>0</v>
      </c>
      <c r="AO37">
        <v>0</v>
      </c>
      <c r="AP37">
        <v>0</v>
      </c>
      <c r="AQ37">
        <v>0</v>
      </c>
      <c r="AR37">
        <v>0</v>
      </c>
    </row>
    <row r="38" spans="1:44" x14ac:dyDescent="0.25">
      <c r="A38">
        <f>ROW(Source!A40)</f>
        <v>40</v>
      </c>
      <c r="B38">
        <v>55947386</v>
      </c>
      <c r="C38">
        <v>55947382</v>
      </c>
      <c r="D38">
        <v>55424288</v>
      </c>
      <c r="E38">
        <v>1081</v>
      </c>
      <c r="F38">
        <v>1</v>
      </c>
      <c r="G38">
        <v>1081</v>
      </c>
      <c r="H38">
        <v>3</v>
      </c>
      <c r="I38" t="s">
        <v>1578</v>
      </c>
      <c r="J38" t="s">
        <v>3</v>
      </c>
      <c r="K38" t="s">
        <v>1579</v>
      </c>
      <c r="L38">
        <v>1348</v>
      </c>
      <c r="N38">
        <v>1009</v>
      </c>
      <c r="O38" t="s">
        <v>1092</v>
      </c>
      <c r="P38" t="s">
        <v>1092</v>
      </c>
      <c r="Q38">
        <v>1000</v>
      </c>
      <c r="X38">
        <v>0.247</v>
      </c>
      <c r="Y38">
        <v>0</v>
      </c>
      <c r="Z38">
        <v>0</v>
      </c>
      <c r="AA38">
        <v>0</v>
      </c>
      <c r="AB38">
        <v>0</v>
      </c>
      <c r="AC38">
        <v>0</v>
      </c>
      <c r="AD38">
        <v>1</v>
      </c>
      <c r="AE38">
        <v>0</v>
      </c>
      <c r="AF38" t="s">
        <v>22</v>
      </c>
      <c r="AG38">
        <v>0.247</v>
      </c>
      <c r="AH38">
        <v>2</v>
      </c>
      <c r="AI38">
        <v>55947384</v>
      </c>
      <c r="AJ38">
        <v>32</v>
      </c>
      <c r="AK38">
        <v>0</v>
      </c>
      <c r="AL38">
        <v>0</v>
      </c>
      <c r="AM38">
        <v>0</v>
      </c>
      <c r="AN38">
        <v>0</v>
      </c>
      <c r="AO38">
        <v>0</v>
      </c>
      <c r="AP38">
        <v>0</v>
      </c>
      <c r="AQ38">
        <v>0</v>
      </c>
      <c r="AR38">
        <v>0</v>
      </c>
    </row>
    <row r="39" spans="1:44" x14ac:dyDescent="0.25">
      <c r="A39">
        <f>ROW(Source!A41)</f>
        <v>41</v>
      </c>
      <c r="B39">
        <v>55947385</v>
      </c>
      <c r="C39">
        <v>55947382</v>
      </c>
      <c r="D39">
        <v>55424304</v>
      </c>
      <c r="E39">
        <v>1081</v>
      </c>
      <c r="F39">
        <v>1</v>
      </c>
      <c r="G39">
        <v>1081</v>
      </c>
      <c r="H39">
        <v>1</v>
      </c>
      <c r="I39" t="s">
        <v>1552</v>
      </c>
      <c r="J39" t="s">
        <v>3</v>
      </c>
      <c r="K39" t="s">
        <v>1553</v>
      </c>
      <c r="L39">
        <v>1191</v>
      </c>
      <c r="N39">
        <v>1013</v>
      </c>
      <c r="O39" t="s">
        <v>1554</v>
      </c>
      <c r="P39" t="s">
        <v>1554</v>
      </c>
      <c r="Q39">
        <v>1</v>
      </c>
      <c r="X39">
        <v>30.44</v>
      </c>
      <c r="Y39">
        <v>0</v>
      </c>
      <c r="Z39">
        <v>0</v>
      </c>
      <c r="AA39">
        <v>0</v>
      </c>
      <c r="AB39">
        <v>0</v>
      </c>
      <c r="AC39">
        <v>0</v>
      </c>
      <c r="AD39">
        <v>1</v>
      </c>
      <c r="AE39">
        <v>1</v>
      </c>
      <c r="AF39" t="s">
        <v>42</v>
      </c>
      <c r="AG39">
        <v>36.527999999999999</v>
      </c>
      <c r="AH39">
        <v>2</v>
      </c>
      <c r="AI39">
        <v>55947383</v>
      </c>
      <c r="AJ39">
        <v>33</v>
      </c>
      <c r="AK39">
        <v>0</v>
      </c>
      <c r="AL39">
        <v>0</v>
      </c>
      <c r="AM39">
        <v>0</v>
      </c>
      <c r="AN39">
        <v>0</v>
      </c>
      <c r="AO39">
        <v>0</v>
      </c>
      <c r="AP39">
        <v>0</v>
      </c>
      <c r="AQ39">
        <v>0</v>
      </c>
      <c r="AR39">
        <v>0</v>
      </c>
    </row>
    <row r="40" spans="1:44" x14ac:dyDescent="0.25">
      <c r="A40">
        <f>ROW(Source!A41)</f>
        <v>41</v>
      </c>
      <c r="B40">
        <v>55947386</v>
      </c>
      <c r="C40">
        <v>55947382</v>
      </c>
      <c r="D40">
        <v>55424288</v>
      </c>
      <c r="E40">
        <v>1081</v>
      </c>
      <c r="F40">
        <v>1</v>
      </c>
      <c r="G40">
        <v>1081</v>
      </c>
      <c r="H40">
        <v>3</v>
      </c>
      <c r="I40" t="s">
        <v>1578</v>
      </c>
      <c r="J40" t="s">
        <v>3</v>
      </c>
      <c r="K40" t="s">
        <v>1579</v>
      </c>
      <c r="L40">
        <v>1348</v>
      </c>
      <c r="N40">
        <v>1009</v>
      </c>
      <c r="O40" t="s">
        <v>1092</v>
      </c>
      <c r="P40" t="s">
        <v>1092</v>
      </c>
      <c r="Q40">
        <v>1000</v>
      </c>
      <c r="X40">
        <v>0.247</v>
      </c>
      <c r="Y40">
        <v>0</v>
      </c>
      <c r="Z40">
        <v>0</v>
      </c>
      <c r="AA40">
        <v>0</v>
      </c>
      <c r="AB40">
        <v>0</v>
      </c>
      <c r="AC40">
        <v>0</v>
      </c>
      <c r="AD40">
        <v>1</v>
      </c>
      <c r="AE40">
        <v>0</v>
      </c>
      <c r="AF40" t="s">
        <v>22</v>
      </c>
      <c r="AG40">
        <v>0.247</v>
      </c>
      <c r="AH40">
        <v>2</v>
      </c>
      <c r="AI40">
        <v>55947384</v>
      </c>
      <c r="AJ40">
        <v>34</v>
      </c>
      <c r="AK40">
        <v>0</v>
      </c>
      <c r="AL40">
        <v>0</v>
      </c>
      <c r="AM40">
        <v>0</v>
      </c>
      <c r="AN40">
        <v>0</v>
      </c>
      <c r="AO40">
        <v>0</v>
      </c>
      <c r="AP40">
        <v>0</v>
      </c>
      <c r="AQ40">
        <v>0</v>
      </c>
      <c r="AR40">
        <v>0</v>
      </c>
    </row>
    <row r="41" spans="1:44" x14ac:dyDescent="0.25">
      <c r="A41">
        <f>ROW(Source!A43)</f>
        <v>43</v>
      </c>
      <c r="B41">
        <v>55982364</v>
      </c>
      <c r="C41">
        <v>55982353</v>
      </c>
      <c r="D41">
        <v>55424304</v>
      </c>
      <c r="E41">
        <v>1081</v>
      </c>
      <c r="F41">
        <v>1</v>
      </c>
      <c r="G41">
        <v>1081</v>
      </c>
      <c r="H41">
        <v>1</v>
      </c>
      <c r="I41" t="s">
        <v>1552</v>
      </c>
      <c r="J41" t="s">
        <v>3</v>
      </c>
      <c r="K41" t="s">
        <v>1553</v>
      </c>
      <c r="L41">
        <v>1191</v>
      </c>
      <c r="N41">
        <v>1013</v>
      </c>
      <c r="O41" t="s">
        <v>1554</v>
      </c>
      <c r="P41" t="s">
        <v>1554</v>
      </c>
      <c r="Q41">
        <v>1</v>
      </c>
      <c r="X41">
        <v>20.6</v>
      </c>
      <c r="Y41">
        <v>0</v>
      </c>
      <c r="Z41">
        <v>0</v>
      </c>
      <c r="AA41">
        <v>0</v>
      </c>
      <c r="AB41">
        <v>0</v>
      </c>
      <c r="AC41">
        <v>0</v>
      </c>
      <c r="AD41">
        <v>1</v>
      </c>
      <c r="AE41">
        <v>1</v>
      </c>
      <c r="AF41" t="s">
        <v>32</v>
      </c>
      <c r="AG41">
        <v>7.4160000000000004</v>
      </c>
      <c r="AH41">
        <v>2</v>
      </c>
      <c r="AI41">
        <v>55982354</v>
      </c>
      <c r="AJ41">
        <v>35</v>
      </c>
      <c r="AK41">
        <v>0</v>
      </c>
      <c r="AL41">
        <v>0</v>
      </c>
      <c r="AM41">
        <v>0</v>
      </c>
      <c r="AN41">
        <v>0</v>
      </c>
      <c r="AO41">
        <v>0</v>
      </c>
      <c r="AP41">
        <v>0</v>
      </c>
      <c r="AQ41">
        <v>0</v>
      </c>
      <c r="AR41">
        <v>0</v>
      </c>
    </row>
    <row r="42" spans="1:44" x14ac:dyDescent="0.25">
      <c r="A42">
        <f>ROW(Source!A43)</f>
        <v>43</v>
      </c>
      <c r="B42">
        <v>55982365</v>
      </c>
      <c r="C42">
        <v>55982353</v>
      </c>
      <c r="D42">
        <v>55489910</v>
      </c>
      <c r="E42">
        <v>1</v>
      </c>
      <c r="F42">
        <v>1</v>
      </c>
      <c r="G42">
        <v>1081</v>
      </c>
      <c r="H42">
        <v>2</v>
      </c>
      <c r="I42" t="s">
        <v>1580</v>
      </c>
      <c r="J42" t="s">
        <v>1581</v>
      </c>
      <c r="K42" t="s">
        <v>1582</v>
      </c>
      <c r="L42">
        <v>1368</v>
      </c>
      <c r="N42">
        <v>1011</v>
      </c>
      <c r="O42" t="s">
        <v>1558</v>
      </c>
      <c r="P42" t="s">
        <v>1558</v>
      </c>
      <c r="Q42">
        <v>1</v>
      </c>
      <c r="X42">
        <v>2.33</v>
      </c>
      <c r="Y42">
        <v>0</v>
      </c>
      <c r="Z42">
        <v>7.11</v>
      </c>
      <c r="AA42">
        <v>0</v>
      </c>
      <c r="AB42">
        <v>0</v>
      </c>
      <c r="AC42">
        <v>0</v>
      </c>
      <c r="AD42">
        <v>1</v>
      </c>
      <c r="AE42">
        <v>0</v>
      </c>
      <c r="AF42" t="s">
        <v>32</v>
      </c>
      <c r="AG42">
        <v>0.83879999999999988</v>
      </c>
      <c r="AH42">
        <v>2</v>
      </c>
      <c r="AI42">
        <v>55982355</v>
      </c>
      <c r="AJ42">
        <v>36</v>
      </c>
      <c r="AK42">
        <v>0</v>
      </c>
      <c r="AL42">
        <v>0</v>
      </c>
      <c r="AM42">
        <v>0</v>
      </c>
      <c r="AN42">
        <v>0</v>
      </c>
      <c r="AO42">
        <v>0</v>
      </c>
      <c r="AP42">
        <v>0</v>
      </c>
      <c r="AQ42">
        <v>0</v>
      </c>
      <c r="AR42">
        <v>0</v>
      </c>
    </row>
    <row r="43" spans="1:44" x14ac:dyDescent="0.25">
      <c r="A43">
        <f>ROW(Source!A43)</f>
        <v>43</v>
      </c>
      <c r="B43">
        <v>55982366</v>
      </c>
      <c r="C43">
        <v>55982353</v>
      </c>
      <c r="D43">
        <v>55489916</v>
      </c>
      <c r="E43">
        <v>1</v>
      </c>
      <c r="F43">
        <v>1</v>
      </c>
      <c r="G43">
        <v>1081</v>
      </c>
      <c r="H43">
        <v>2</v>
      </c>
      <c r="I43" t="s">
        <v>1583</v>
      </c>
      <c r="J43" t="s">
        <v>1584</v>
      </c>
      <c r="K43" t="s">
        <v>1585</v>
      </c>
      <c r="L43">
        <v>1368</v>
      </c>
      <c r="N43">
        <v>1011</v>
      </c>
      <c r="O43" t="s">
        <v>1558</v>
      </c>
      <c r="P43" t="s">
        <v>1558</v>
      </c>
      <c r="Q43">
        <v>1</v>
      </c>
      <c r="X43">
        <v>0.33</v>
      </c>
      <c r="Y43">
        <v>0</v>
      </c>
      <c r="Z43">
        <v>6.46</v>
      </c>
      <c r="AA43">
        <v>0</v>
      </c>
      <c r="AB43">
        <v>0</v>
      </c>
      <c r="AC43">
        <v>0</v>
      </c>
      <c r="AD43">
        <v>1</v>
      </c>
      <c r="AE43">
        <v>0</v>
      </c>
      <c r="AF43" t="s">
        <v>32</v>
      </c>
      <c r="AG43">
        <v>0.1188</v>
      </c>
      <c r="AH43">
        <v>2</v>
      </c>
      <c r="AI43">
        <v>55982356</v>
      </c>
      <c r="AJ43">
        <v>37</v>
      </c>
      <c r="AK43">
        <v>0</v>
      </c>
      <c r="AL43">
        <v>0</v>
      </c>
      <c r="AM43">
        <v>0</v>
      </c>
      <c r="AN43">
        <v>0</v>
      </c>
      <c r="AO43">
        <v>0</v>
      </c>
      <c r="AP43">
        <v>0</v>
      </c>
      <c r="AQ43">
        <v>0</v>
      </c>
      <c r="AR43">
        <v>0</v>
      </c>
    </row>
    <row r="44" spans="1:44" x14ac:dyDescent="0.25">
      <c r="A44">
        <f>ROW(Source!A43)</f>
        <v>43</v>
      </c>
      <c r="B44">
        <v>55982367</v>
      </c>
      <c r="C44">
        <v>55982353</v>
      </c>
      <c r="D44">
        <v>55490209</v>
      </c>
      <c r="E44">
        <v>1</v>
      </c>
      <c r="F44">
        <v>1</v>
      </c>
      <c r="G44">
        <v>1081</v>
      </c>
      <c r="H44">
        <v>2</v>
      </c>
      <c r="I44" t="s">
        <v>1555</v>
      </c>
      <c r="J44" t="s">
        <v>1556</v>
      </c>
      <c r="K44" t="s">
        <v>1557</v>
      </c>
      <c r="L44">
        <v>1368</v>
      </c>
      <c r="N44">
        <v>1011</v>
      </c>
      <c r="O44" t="s">
        <v>1558</v>
      </c>
      <c r="P44" t="s">
        <v>1558</v>
      </c>
      <c r="Q44">
        <v>1</v>
      </c>
      <c r="X44">
        <v>0.92</v>
      </c>
      <c r="Y44">
        <v>0</v>
      </c>
      <c r="Z44">
        <v>83.1</v>
      </c>
      <c r="AA44">
        <v>12.62</v>
      </c>
      <c r="AB44">
        <v>0</v>
      </c>
      <c r="AC44">
        <v>0</v>
      </c>
      <c r="AD44">
        <v>1</v>
      </c>
      <c r="AE44">
        <v>0</v>
      </c>
      <c r="AF44" t="s">
        <v>32</v>
      </c>
      <c r="AG44">
        <v>0.33119999999999999</v>
      </c>
      <c r="AH44">
        <v>2</v>
      </c>
      <c r="AI44">
        <v>55982357</v>
      </c>
      <c r="AJ44">
        <v>38</v>
      </c>
      <c r="AK44">
        <v>0</v>
      </c>
      <c r="AL44">
        <v>0</v>
      </c>
      <c r="AM44">
        <v>0</v>
      </c>
      <c r="AN44">
        <v>0</v>
      </c>
      <c r="AO44">
        <v>0</v>
      </c>
      <c r="AP44">
        <v>0</v>
      </c>
      <c r="AQ44">
        <v>0</v>
      </c>
      <c r="AR44">
        <v>0</v>
      </c>
    </row>
    <row r="45" spans="1:44" x14ac:dyDescent="0.25">
      <c r="A45">
        <f>ROW(Source!A43)</f>
        <v>43</v>
      </c>
      <c r="B45">
        <v>55982368</v>
      </c>
      <c r="C45">
        <v>55982353</v>
      </c>
      <c r="D45">
        <v>55490330</v>
      </c>
      <c r="E45">
        <v>1</v>
      </c>
      <c r="F45">
        <v>1</v>
      </c>
      <c r="G45">
        <v>1081</v>
      </c>
      <c r="H45">
        <v>2</v>
      </c>
      <c r="I45" t="s">
        <v>1586</v>
      </c>
      <c r="J45" t="s">
        <v>1587</v>
      </c>
      <c r="K45" t="s">
        <v>1588</v>
      </c>
      <c r="L45">
        <v>1368</v>
      </c>
      <c r="N45">
        <v>1011</v>
      </c>
      <c r="O45" t="s">
        <v>1558</v>
      </c>
      <c r="P45" t="s">
        <v>1558</v>
      </c>
      <c r="Q45">
        <v>1</v>
      </c>
      <c r="X45">
        <v>0.1</v>
      </c>
      <c r="Y45">
        <v>0</v>
      </c>
      <c r="Z45">
        <v>0.8</v>
      </c>
      <c r="AA45">
        <v>0</v>
      </c>
      <c r="AB45">
        <v>0</v>
      </c>
      <c r="AC45">
        <v>0</v>
      </c>
      <c r="AD45">
        <v>1</v>
      </c>
      <c r="AE45">
        <v>0</v>
      </c>
      <c r="AF45" t="s">
        <v>32</v>
      </c>
      <c r="AG45">
        <v>3.5999999999999997E-2</v>
      </c>
      <c r="AH45">
        <v>2</v>
      </c>
      <c r="AI45">
        <v>55982358</v>
      </c>
      <c r="AJ45">
        <v>39</v>
      </c>
      <c r="AK45">
        <v>0</v>
      </c>
      <c r="AL45">
        <v>0</v>
      </c>
      <c r="AM45">
        <v>0</v>
      </c>
      <c r="AN45">
        <v>0</v>
      </c>
      <c r="AO45">
        <v>0</v>
      </c>
      <c r="AP45">
        <v>0</v>
      </c>
      <c r="AQ45">
        <v>0</v>
      </c>
      <c r="AR45">
        <v>0</v>
      </c>
    </row>
    <row r="46" spans="1:44" x14ac:dyDescent="0.25">
      <c r="A46">
        <f>ROW(Source!A43)</f>
        <v>43</v>
      </c>
      <c r="B46">
        <v>55982369</v>
      </c>
      <c r="C46">
        <v>55982353</v>
      </c>
      <c r="D46">
        <v>55490270</v>
      </c>
      <c r="E46">
        <v>1</v>
      </c>
      <c r="F46">
        <v>1</v>
      </c>
      <c r="G46">
        <v>1081</v>
      </c>
      <c r="H46">
        <v>2</v>
      </c>
      <c r="I46" t="s">
        <v>1589</v>
      </c>
      <c r="J46" t="s">
        <v>1590</v>
      </c>
      <c r="K46" t="s">
        <v>1591</v>
      </c>
      <c r="L46">
        <v>1368</v>
      </c>
      <c r="N46">
        <v>1011</v>
      </c>
      <c r="O46" t="s">
        <v>1558</v>
      </c>
      <c r="P46" t="s">
        <v>1558</v>
      </c>
      <c r="Q46">
        <v>1</v>
      </c>
      <c r="X46">
        <v>7.0000000000000007E-2</v>
      </c>
      <c r="Y46">
        <v>0</v>
      </c>
      <c r="Z46">
        <v>0.42</v>
      </c>
      <c r="AA46">
        <v>0</v>
      </c>
      <c r="AB46">
        <v>0</v>
      </c>
      <c r="AC46">
        <v>0</v>
      </c>
      <c r="AD46">
        <v>1</v>
      </c>
      <c r="AE46">
        <v>0</v>
      </c>
      <c r="AF46" t="s">
        <v>32</v>
      </c>
      <c r="AG46">
        <v>2.52E-2</v>
      </c>
      <c r="AH46">
        <v>2</v>
      </c>
      <c r="AI46">
        <v>55982359</v>
      </c>
      <c r="AJ46">
        <v>40</v>
      </c>
      <c r="AK46">
        <v>0</v>
      </c>
      <c r="AL46">
        <v>0</v>
      </c>
      <c r="AM46">
        <v>0</v>
      </c>
      <c r="AN46">
        <v>0</v>
      </c>
      <c r="AO46">
        <v>0</v>
      </c>
      <c r="AP46">
        <v>0</v>
      </c>
      <c r="AQ46">
        <v>0</v>
      </c>
      <c r="AR46">
        <v>0</v>
      </c>
    </row>
    <row r="47" spans="1:44" x14ac:dyDescent="0.25">
      <c r="A47">
        <f>ROW(Source!A43)</f>
        <v>43</v>
      </c>
      <c r="B47">
        <v>55982370</v>
      </c>
      <c r="C47">
        <v>55982353</v>
      </c>
      <c r="D47">
        <v>55459907</v>
      </c>
      <c r="E47">
        <v>1</v>
      </c>
      <c r="F47">
        <v>1</v>
      </c>
      <c r="G47">
        <v>1081</v>
      </c>
      <c r="H47">
        <v>3</v>
      </c>
      <c r="I47" t="s">
        <v>1592</v>
      </c>
      <c r="J47" t="s">
        <v>1593</v>
      </c>
      <c r="K47" t="s">
        <v>1594</v>
      </c>
      <c r="L47">
        <v>1348</v>
      </c>
      <c r="N47">
        <v>1009</v>
      </c>
      <c r="O47" t="s">
        <v>1092</v>
      </c>
      <c r="P47" t="s">
        <v>1092</v>
      </c>
      <c r="Q47">
        <v>1000</v>
      </c>
      <c r="X47">
        <v>4.0000000000000002E-4</v>
      </c>
      <c r="Y47">
        <v>7246.05</v>
      </c>
      <c r="Z47">
        <v>0</v>
      </c>
      <c r="AA47">
        <v>0</v>
      </c>
      <c r="AB47">
        <v>0</v>
      </c>
      <c r="AC47">
        <v>0</v>
      </c>
      <c r="AD47">
        <v>1</v>
      </c>
      <c r="AE47">
        <v>0</v>
      </c>
      <c r="AF47" t="s">
        <v>31</v>
      </c>
      <c r="AG47">
        <v>0</v>
      </c>
      <c r="AH47">
        <v>2</v>
      </c>
      <c r="AI47">
        <v>55982360</v>
      </c>
      <c r="AJ47">
        <v>41</v>
      </c>
      <c r="AK47">
        <v>0</v>
      </c>
      <c r="AL47">
        <v>0</v>
      </c>
      <c r="AM47">
        <v>0</v>
      </c>
      <c r="AN47">
        <v>0</v>
      </c>
      <c r="AO47">
        <v>0</v>
      </c>
      <c r="AP47">
        <v>0</v>
      </c>
      <c r="AQ47">
        <v>0</v>
      </c>
      <c r="AR47">
        <v>0</v>
      </c>
    </row>
    <row r="48" spans="1:44" x14ac:dyDescent="0.25">
      <c r="A48">
        <f>ROW(Source!A43)</f>
        <v>43</v>
      </c>
      <c r="B48">
        <v>55982371</v>
      </c>
      <c r="C48">
        <v>55982353</v>
      </c>
      <c r="D48">
        <v>55460310</v>
      </c>
      <c r="E48">
        <v>1</v>
      </c>
      <c r="F48">
        <v>1</v>
      </c>
      <c r="G48">
        <v>1081</v>
      </c>
      <c r="H48">
        <v>3</v>
      </c>
      <c r="I48" t="s">
        <v>1595</v>
      </c>
      <c r="J48" t="s">
        <v>1596</v>
      </c>
      <c r="K48" t="s">
        <v>1597</v>
      </c>
      <c r="L48">
        <v>1346</v>
      </c>
      <c r="N48">
        <v>1009</v>
      </c>
      <c r="O48" t="s">
        <v>222</v>
      </c>
      <c r="P48" t="s">
        <v>222</v>
      </c>
      <c r="Q48">
        <v>1</v>
      </c>
      <c r="X48">
        <v>8.17</v>
      </c>
      <c r="Y48">
        <v>29.89</v>
      </c>
      <c r="Z48">
        <v>0</v>
      </c>
      <c r="AA48">
        <v>0</v>
      </c>
      <c r="AB48">
        <v>0</v>
      </c>
      <c r="AC48">
        <v>0</v>
      </c>
      <c r="AD48">
        <v>1</v>
      </c>
      <c r="AE48">
        <v>0</v>
      </c>
      <c r="AF48" t="s">
        <v>31</v>
      </c>
      <c r="AG48">
        <v>0</v>
      </c>
      <c r="AH48">
        <v>2</v>
      </c>
      <c r="AI48">
        <v>55982361</v>
      </c>
      <c r="AJ48">
        <v>42</v>
      </c>
      <c r="AK48">
        <v>0</v>
      </c>
      <c r="AL48">
        <v>0</v>
      </c>
      <c r="AM48">
        <v>0</v>
      </c>
      <c r="AN48">
        <v>0</v>
      </c>
      <c r="AO48">
        <v>0</v>
      </c>
      <c r="AP48">
        <v>0</v>
      </c>
      <c r="AQ48">
        <v>0</v>
      </c>
      <c r="AR48">
        <v>0</v>
      </c>
    </row>
    <row r="49" spans="1:44" x14ac:dyDescent="0.25">
      <c r="A49">
        <f>ROW(Source!A43)</f>
        <v>43</v>
      </c>
      <c r="B49">
        <v>55982372</v>
      </c>
      <c r="C49">
        <v>55982353</v>
      </c>
      <c r="D49">
        <v>55460380</v>
      </c>
      <c r="E49">
        <v>1</v>
      </c>
      <c r="F49">
        <v>1</v>
      </c>
      <c r="G49">
        <v>1081</v>
      </c>
      <c r="H49">
        <v>3</v>
      </c>
      <c r="I49" t="s">
        <v>1598</v>
      </c>
      <c r="J49" t="s">
        <v>1599</v>
      </c>
      <c r="K49" t="s">
        <v>1600</v>
      </c>
      <c r="L49">
        <v>1348</v>
      </c>
      <c r="N49">
        <v>1009</v>
      </c>
      <c r="O49" t="s">
        <v>1092</v>
      </c>
      <c r="P49" t="s">
        <v>1092</v>
      </c>
      <c r="Q49">
        <v>1000</v>
      </c>
      <c r="X49">
        <v>2.0000000000000001E-4</v>
      </c>
      <c r="Y49">
        <v>8590.86</v>
      </c>
      <c r="Z49">
        <v>0</v>
      </c>
      <c r="AA49">
        <v>0</v>
      </c>
      <c r="AB49">
        <v>0</v>
      </c>
      <c r="AC49">
        <v>0</v>
      </c>
      <c r="AD49">
        <v>1</v>
      </c>
      <c r="AE49">
        <v>0</v>
      </c>
      <c r="AF49" t="s">
        <v>31</v>
      </c>
      <c r="AG49">
        <v>0</v>
      </c>
      <c r="AH49">
        <v>2</v>
      </c>
      <c r="AI49">
        <v>55982362</v>
      </c>
      <c r="AJ49">
        <v>43</v>
      </c>
      <c r="AK49">
        <v>0</v>
      </c>
      <c r="AL49">
        <v>0</v>
      </c>
      <c r="AM49">
        <v>0</v>
      </c>
      <c r="AN49">
        <v>0</v>
      </c>
      <c r="AO49">
        <v>0</v>
      </c>
      <c r="AP49">
        <v>0</v>
      </c>
      <c r="AQ49">
        <v>0</v>
      </c>
      <c r="AR49">
        <v>0</v>
      </c>
    </row>
    <row r="50" spans="1:44" x14ac:dyDescent="0.25">
      <c r="A50">
        <f>ROW(Source!A43)</f>
        <v>43</v>
      </c>
      <c r="B50">
        <v>55982373</v>
      </c>
      <c r="C50">
        <v>55982353</v>
      </c>
      <c r="D50">
        <v>55482617</v>
      </c>
      <c r="E50">
        <v>1</v>
      </c>
      <c r="F50">
        <v>1</v>
      </c>
      <c r="G50">
        <v>1081</v>
      </c>
      <c r="H50">
        <v>3</v>
      </c>
      <c r="I50" t="s">
        <v>1575</v>
      </c>
      <c r="J50" t="s">
        <v>1576</v>
      </c>
      <c r="K50" t="s">
        <v>1577</v>
      </c>
      <c r="L50">
        <v>1354</v>
      </c>
      <c r="N50">
        <v>1010</v>
      </c>
      <c r="O50" t="s">
        <v>266</v>
      </c>
      <c r="P50" t="s">
        <v>266</v>
      </c>
      <c r="Q50">
        <v>1</v>
      </c>
      <c r="X50">
        <v>1</v>
      </c>
      <c r="Y50">
        <v>14.99</v>
      </c>
      <c r="Z50">
        <v>0</v>
      </c>
      <c r="AA50">
        <v>0</v>
      </c>
      <c r="AB50">
        <v>0</v>
      </c>
      <c r="AC50">
        <v>0</v>
      </c>
      <c r="AD50">
        <v>1</v>
      </c>
      <c r="AE50">
        <v>0</v>
      </c>
      <c r="AF50" t="s">
        <v>31</v>
      </c>
      <c r="AG50">
        <v>0</v>
      </c>
      <c r="AH50">
        <v>2</v>
      </c>
      <c r="AI50">
        <v>55982363</v>
      </c>
      <c r="AJ50">
        <v>44</v>
      </c>
      <c r="AK50">
        <v>0</v>
      </c>
      <c r="AL50">
        <v>0</v>
      </c>
      <c r="AM50">
        <v>0</v>
      </c>
      <c r="AN50">
        <v>0</v>
      </c>
      <c r="AO50">
        <v>0</v>
      </c>
      <c r="AP50">
        <v>0</v>
      </c>
      <c r="AQ50">
        <v>0</v>
      </c>
      <c r="AR50">
        <v>0</v>
      </c>
    </row>
    <row r="51" spans="1:44" x14ac:dyDescent="0.25">
      <c r="A51">
        <f>ROW(Source!A43)</f>
        <v>43</v>
      </c>
      <c r="B51">
        <v>55982374</v>
      </c>
      <c r="C51">
        <v>55982353</v>
      </c>
      <c r="D51">
        <v>55416982</v>
      </c>
      <c r="E51">
        <v>1081</v>
      </c>
      <c r="F51">
        <v>1</v>
      </c>
      <c r="G51">
        <v>1081</v>
      </c>
      <c r="H51">
        <v>3</v>
      </c>
      <c r="I51" t="s">
        <v>1810</v>
      </c>
      <c r="J51" t="s">
        <v>3</v>
      </c>
      <c r="K51" t="s">
        <v>1811</v>
      </c>
      <c r="L51">
        <v>1346</v>
      </c>
      <c r="N51">
        <v>1009</v>
      </c>
      <c r="O51" t="s">
        <v>222</v>
      </c>
      <c r="P51" t="s">
        <v>222</v>
      </c>
      <c r="Q51">
        <v>1</v>
      </c>
      <c r="X51">
        <v>1.25</v>
      </c>
      <c r="Y51">
        <v>0</v>
      </c>
      <c r="Z51">
        <v>0</v>
      </c>
      <c r="AA51">
        <v>0</v>
      </c>
      <c r="AB51">
        <v>0</v>
      </c>
      <c r="AC51">
        <v>0</v>
      </c>
      <c r="AD51">
        <v>0</v>
      </c>
      <c r="AE51">
        <v>0</v>
      </c>
      <c r="AF51" t="s">
        <v>31</v>
      </c>
      <c r="AG51">
        <v>0</v>
      </c>
      <c r="AH51">
        <v>3</v>
      </c>
      <c r="AI51">
        <v>-1</v>
      </c>
      <c r="AJ51" t="s">
        <v>3</v>
      </c>
      <c r="AK51">
        <v>0</v>
      </c>
      <c r="AL51">
        <v>0</v>
      </c>
      <c r="AM51">
        <v>0</v>
      </c>
      <c r="AN51">
        <v>0</v>
      </c>
      <c r="AO51">
        <v>0</v>
      </c>
      <c r="AP51">
        <v>0</v>
      </c>
      <c r="AQ51">
        <v>0</v>
      </c>
      <c r="AR51">
        <v>0</v>
      </c>
    </row>
    <row r="52" spans="1:44" x14ac:dyDescent="0.25">
      <c r="A52">
        <f>ROW(Source!A43)</f>
        <v>43</v>
      </c>
      <c r="B52">
        <v>55982375</v>
      </c>
      <c r="C52">
        <v>55982353</v>
      </c>
      <c r="D52">
        <v>55431448</v>
      </c>
      <c r="E52">
        <v>1081</v>
      </c>
      <c r="F52">
        <v>1</v>
      </c>
      <c r="G52">
        <v>1081</v>
      </c>
      <c r="H52">
        <v>3</v>
      </c>
      <c r="I52" t="s">
        <v>1812</v>
      </c>
      <c r="J52" t="s">
        <v>3</v>
      </c>
      <c r="K52" t="s">
        <v>1813</v>
      </c>
      <c r="L52">
        <v>1301</v>
      </c>
      <c r="N52">
        <v>1003</v>
      </c>
      <c r="O52" t="s">
        <v>769</v>
      </c>
      <c r="P52" t="s">
        <v>769</v>
      </c>
      <c r="Q52">
        <v>1</v>
      </c>
      <c r="X52">
        <v>1</v>
      </c>
      <c r="Y52">
        <v>0</v>
      </c>
      <c r="Z52">
        <v>0</v>
      </c>
      <c r="AA52">
        <v>0</v>
      </c>
      <c r="AB52">
        <v>0</v>
      </c>
      <c r="AC52">
        <v>0</v>
      </c>
      <c r="AD52">
        <v>0</v>
      </c>
      <c r="AE52">
        <v>0</v>
      </c>
      <c r="AF52" t="s">
        <v>31</v>
      </c>
      <c r="AG52">
        <v>0</v>
      </c>
      <c r="AH52">
        <v>3</v>
      </c>
      <c r="AI52">
        <v>-1</v>
      </c>
      <c r="AJ52" t="s">
        <v>3</v>
      </c>
      <c r="AK52">
        <v>0</v>
      </c>
      <c r="AL52">
        <v>0</v>
      </c>
      <c r="AM52">
        <v>0</v>
      </c>
      <c r="AN52">
        <v>0</v>
      </c>
      <c r="AO52">
        <v>0</v>
      </c>
      <c r="AP52">
        <v>0</v>
      </c>
      <c r="AQ52">
        <v>0</v>
      </c>
      <c r="AR52">
        <v>0</v>
      </c>
    </row>
    <row r="53" spans="1:44" x14ac:dyDescent="0.25">
      <c r="A53">
        <f>ROW(Source!A43)</f>
        <v>43</v>
      </c>
      <c r="B53">
        <v>55982376</v>
      </c>
      <c r="C53">
        <v>55982353</v>
      </c>
      <c r="D53">
        <v>55431448</v>
      </c>
      <c r="E53">
        <v>1081</v>
      </c>
      <c r="F53">
        <v>1</v>
      </c>
      <c r="G53">
        <v>1081</v>
      </c>
      <c r="H53">
        <v>3</v>
      </c>
      <c r="I53" t="s">
        <v>1812</v>
      </c>
      <c r="J53" t="s">
        <v>3</v>
      </c>
      <c r="K53" t="s">
        <v>1814</v>
      </c>
      <c r="L53">
        <v>1354</v>
      </c>
      <c r="N53">
        <v>1010</v>
      </c>
      <c r="O53" t="s">
        <v>266</v>
      </c>
      <c r="P53" t="s">
        <v>266</v>
      </c>
      <c r="Q53">
        <v>1</v>
      </c>
      <c r="X53">
        <v>0</v>
      </c>
      <c r="Y53">
        <v>0</v>
      </c>
      <c r="Z53">
        <v>0</v>
      </c>
      <c r="AA53">
        <v>0</v>
      </c>
      <c r="AB53">
        <v>0</v>
      </c>
      <c r="AC53">
        <v>0</v>
      </c>
      <c r="AD53">
        <v>0</v>
      </c>
      <c r="AE53">
        <v>0</v>
      </c>
      <c r="AF53" t="s">
        <v>31</v>
      </c>
      <c r="AG53">
        <v>0</v>
      </c>
      <c r="AH53">
        <v>3</v>
      </c>
      <c r="AI53">
        <v>-1</v>
      </c>
      <c r="AJ53" t="s">
        <v>3</v>
      </c>
      <c r="AK53">
        <v>0</v>
      </c>
      <c r="AL53">
        <v>0</v>
      </c>
      <c r="AM53">
        <v>0</v>
      </c>
      <c r="AN53">
        <v>0</v>
      </c>
      <c r="AO53">
        <v>0</v>
      </c>
      <c r="AP53">
        <v>0</v>
      </c>
      <c r="AQ53">
        <v>0</v>
      </c>
      <c r="AR53">
        <v>0</v>
      </c>
    </row>
    <row r="54" spans="1:44" x14ac:dyDescent="0.25">
      <c r="A54">
        <f>ROW(Source!A44)</f>
        <v>44</v>
      </c>
      <c r="B54">
        <v>55982364</v>
      </c>
      <c r="C54">
        <v>55982353</v>
      </c>
      <c r="D54">
        <v>55424304</v>
      </c>
      <c r="E54">
        <v>1081</v>
      </c>
      <c r="F54">
        <v>1</v>
      </c>
      <c r="G54">
        <v>1081</v>
      </c>
      <c r="H54">
        <v>1</v>
      </c>
      <c r="I54" t="s">
        <v>1552</v>
      </c>
      <c r="J54" t="s">
        <v>3</v>
      </c>
      <c r="K54" t="s">
        <v>1553</v>
      </c>
      <c r="L54">
        <v>1191</v>
      </c>
      <c r="N54">
        <v>1013</v>
      </c>
      <c r="O54" t="s">
        <v>1554</v>
      </c>
      <c r="P54" t="s">
        <v>1554</v>
      </c>
      <c r="Q54">
        <v>1</v>
      </c>
      <c r="X54">
        <v>20.6</v>
      </c>
      <c r="Y54">
        <v>0</v>
      </c>
      <c r="Z54">
        <v>0</v>
      </c>
      <c r="AA54">
        <v>0</v>
      </c>
      <c r="AB54">
        <v>0</v>
      </c>
      <c r="AC54">
        <v>0</v>
      </c>
      <c r="AD54">
        <v>1</v>
      </c>
      <c r="AE54">
        <v>1</v>
      </c>
      <c r="AF54" t="s">
        <v>32</v>
      </c>
      <c r="AG54">
        <v>7.4160000000000004</v>
      </c>
      <c r="AH54">
        <v>2</v>
      </c>
      <c r="AI54">
        <v>55982354</v>
      </c>
      <c r="AJ54">
        <v>45</v>
      </c>
      <c r="AK54">
        <v>0</v>
      </c>
      <c r="AL54">
        <v>0</v>
      </c>
      <c r="AM54">
        <v>0</v>
      </c>
      <c r="AN54">
        <v>0</v>
      </c>
      <c r="AO54">
        <v>0</v>
      </c>
      <c r="AP54">
        <v>0</v>
      </c>
      <c r="AQ54">
        <v>0</v>
      </c>
      <c r="AR54">
        <v>0</v>
      </c>
    </row>
    <row r="55" spans="1:44" x14ac:dyDescent="0.25">
      <c r="A55">
        <f>ROW(Source!A44)</f>
        <v>44</v>
      </c>
      <c r="B55">
        <v>55982365</v>
      </c>
      <c r="C55">
        <v>55982353</v>
      </c>
      <c r="D55">
        <v>55489910</v>
      </c>
      <c r="E55">
        <v>1</v>
      </c>
      <c r="F55">
        <v>1</v>
      </c>
      <c r="G55">
        <v>1081</v>
      </c>
      <c r="H55">
        <v>2</v>
      </c>
      <c r="I55" t="s">
        <v>1580</v>
      </c>
      <c r="J55" t="s">
        <v>1581</v>
      </c>
      <c r="K55" t="s">
        <v>1582</v>
      </c>
      <c r="L55">
        <v>1368</v>
      </c>
      <c r="N55">
        <v>1011</v>
      </c>
      <c r="O55" t="s">
        <v>1558</v>
      </c>
      <c r="P55" t="s">
        <v>1558</v>
      </c>
      <c r="Q55">
        <v>1</v>
      </c>
      <c r="X55">
        <v>2.33</v>
      </c>
      <c r="Y55">
        <v>0</v>
      </c>
      <c r="Z55">
        <v>7.11</v>
      </c>
      <c r="AA55">
        <v>0</v>
      </c>
      <c r="AB55">
        <v>0</v>
      </c>
      <c r="AC55">
        <v>0</v>
      </c>
      <c r="AD55">
        <v>1</v>
      </c>
      <c r="AE55">
        <v>0</v>
      </c>
      <c r="AF55" t="s">
        <v>32</v>
      </c>
      <c r="AG55">
        <v>0.83879999999999988</v>
      </c>
      <c r="AH55">
        <v>2</v>
      </c>
      <c r="AI55">
        <v>55982355</v>
      </c>
      <c r="AJ55">
        <v>46</v>
      </c>
      <c r="AK55">
        <v>0</v>
      </c>
      <c r="AL55">
        <v>0</v>
      </c>
      <c r="AM55">
        <v>0</v>
      </c>
      <c r="AN55">
        <v>0</v>
      </c>
      <c r="AO55">
        <v>0</v>
      </c>
      <c r="AP55">
        <v>0</v>
      </c>
      <c r="AQ55">
        <v>0</v>
      </c>
      <c r="AR55">
        <v>0</v>
      </c>
    </row>
    <row r="56" spans="1:44" x14ac:dyDescent="0.25">
      <c r="A56">
        <f>ROW(Source!A44)</f>
        <v>44</v>
      </c>
      <c r="B56">
        <v>55982366</v>
      </c>
      <c r="C56">
        <v>55982353</v>
      </c>
      <c r="D56">
        <v>55489916</v>
      </c>
      <c r="E56">
        <v>1</v>
      </c>
      <c r="F56">
        <v>1</v>
      </c>
      <c r="G56">
        <v>1081</v>
      </c>
      <c r="H56">
        <v>2</v>
      </c>
      <c r="I56" t="s">
        <v>1583</v>
      </c>
      <c r="J56" t="s">
        <v>1584</v>
      </c>
      <c r="K56" t="s">
        <v>1585</v>
      </c>
      <c r="L56">
        <v>1368</v>
      </c>
      <c r="N56">
        <v>1011</v>
      </c>
      <c r="O56" t="s">
        <v>1558</v>
      </c>
      <c r="P56" t="s">
        <v>1558</v>
      </c>
      <c r="Q56">
        <v>1</v>
      </c>
      <c r="X56">
        <v>0.33</v>
      </c>
      <c r="Y56">
        <v>0</v>
      </c>
      <c r="Z56">
        <v>6.46</v>
      </c>
      <c r="AA56">
        <v>0</v>
      </c>
      <c r="AB56">
        <v>0</v>
      </c>
      <c r="AC56">
        <v>0</v>
      </c>
      <c r="AD56">
        <v>1</v>
      </c>
      <c r="AE56">
        <v>0</v>
      </c>
      <c r="AF56" t="s">
        <v>32</v>
      </c>
      <c r="AG56">
        <v>0.1188</v>
      </c>
      <c r="AH56">
        <v>2</v>
      </c>
      <c r="AI56">
        <v>55982356</v>
      </c>
      <c r="AJ56">
        <v>47</v>
      </c>
      <c r="AK56">
        <v>0</v>
      </c>
      <c r="AL56">
        <v>0</v>
      </c>
      <c r="AM56">
        <v>0</v>
      </c>
      <c r="AN56">
        <v>0</v>
      </c>
      <c r="AO56">
        <v>0</v>
      </c>
      <c r="AP56">
        <v>0</v>
      </c>
      <c r="AQ56">
        <v>0</v>
      </c>
      <c r="AR56">
        <v>0</v>
      </c>
    </row>
    <row r="57" spans="1:44" x14ac:dyDescent="0.25">
      <c r="A57">
        <f>ROW(Source!A44)</f>
        <v>44</v>
      </c>
      <c r="B57">
        <v>55982367</v>
      </c>
      <c r="C57">
        <v>55982353</v>
      </c>
      <c r="D57">
        <v>55490209</v>
      </c>
      <c r="E57">
        <v>1</v>
      </c>
      <c r="F57">
        <v>1</v>
      </c>
      <c r="G57">
        <v>1081</v>
      </c>
      <c r="H57">
        <v>2</v>
      </c>
      <c r="I57" t="s">
        <v>1555</v>
      </c>
      <c r="J57" t="s">
        <v>1556</v>
      </c>
      <c r="K57" t="s">
        <v>1557</v>
      </c>
      <c r="L57">
        <v>1368</v>
      </c>
      <c r="N57">
        <v>1011</v>
      </c>
      <c r="O57" t="s">
        <v>1558</v>
      </c>
      <c r="P57" t="s">
        <v>1558</v>
      </c>
      <c r="Q57">
        <v>1</v>
      </c>
      <c r="X57">
        <v>0.92</v>
      </c>
      <c r="Y57">
        <v>0</v>
      </c>
      <c r="Z57">
        <v>83.1</v>
      </c>
      <c r="AA57">
        <v>12.62</v>
      </c>
      <c r="AB57">
        <v>0</v>
      </c>
      <c r="AC57">
        <v>0</v>
      </c>
      <c r="AD57">
        <v>1</v>
      </c>
      <c r="AE57">
        <v>0</v>
      </c>
      <c r="AF57" t="s">
        <v>32</v>
      </c>
      <c r="AG57">
        <v>0.33119999999999999</v>
      </c>
      <c r="AH57">
        <v>2</v>
      </c>
      <c r="AI57">
        <v>55982357</v>
      </c>
      <c r="AJ57">
        <v>48</v>
      </c>
      <c r="AK57">
        <v>0</v>
      </c>
      <c r="AL57">
        <v>0</v>
      </c>
      <c r="AM57">
        <v>0</v>
      </c>
      <c r="AN57">
        <v>0</v>
      </c>
      <c r="AO57">
        <v>0</v>
      </c>
      <c r="AP57">
        <v>0</v>
      </c>
      <c r="AQ57">
        <v>0</v>
      </c>
      <c r="AR57">
        <v>0</v>
      </c>
    </row>
    <row r="58" spans="1:44" x14ac:dyDescent="0.25">
      <c r="A58">
        <f>ROW(Source!A44)</f>
        <v>44</v>
      </c>
      <c r="B58">
        <v>55982368</v>
      </c>
      <c r="C58">
        <v>55982353</v>
      </c>
      <c r="D58">
        <v>55490330</v>
      </c>
      <c r="E58">
        <v>1</v>
      </c>
      <c r="F58">
        <v>1</v>
      </c>
      <c r="G58">
        <v>1081</v>
      </c>
      <c r="H58">
        <v>2</v>
      </c>
      <c r="I58" t="s">
        <v>1586</v>
      </c>
      <c r="J58" t="s">
        <v>1587</v>
      </c>
      <c r="K58" t="s">
        <v>1588</v>
      </c>
      <c r="L58">
        <v>1368</v>
      </c>
      <c r="N58">
        <v>1011</v>
      </c>
      <c r="O58" t="s">
        <v>1558</v>
      </c>
      <c r="P58" t="s">
        <v>1558</v>
      </c>
      <c r="Q58">
        <v>1</v>
      </c>
      <c r="X58">
        <v>0.1</v>
      </c>
      <c r="Y58">
        <v>0</v>
      </c>
      <c r="Z58">
        <v>0.8</v>
      </c>
      <c r="AA58">
        <v>0</v>
      </c>
      <c r="AB58">
        <v>0</v>
      </c>
      <c r="AC58">
        <v>0</v>
      </c>
      <c r="AD58">
        <v>1</v>
      </c>
      <c r="AE58">
        <v>0</v>
      </c>
      <c r="AF58" t="s">
        <v>32</v>
      </c>
      <c r="AG58">
        <v>3.5999999999999997E-2</v>
      </c>
      <c r="AH58">
        <v>2</v>
      </c>
      <c r="AI58">
        <v>55982358</v>
      </c>
      <c r="AJ58">
        <v>49</v>
      </c>
      <c r="AK58">
        <v>0</v>
      </c>
      <c r="AL58">
        <v>0</v>
      </c>
      <c r="AM58">
        <v>0</v>
      </c>
      <c r="AN58">
        <v>0</v>
      </c>
      <c r="AO58">
        <v>0</v>
      </c>
      <c r="AP58">
        <v>0</v>
      </c>
      <c r="AQ58">
        <v>0</v>
      </c>
      <c r="AR58">
        <v>0</v>
      </c>
    </row>
    <row r="59" spans="1:44" x14ac:dyDescent="0.25">
      <c r="A59">
        <f>ROW(Source!A44)</f>
        <v>44</v>
      </c>
      <c r="B59">
        <v>55982369</v>
      </c>
      <c r="C59">
        <v>55982353</v>
      </c>
      <c r="D59">
        <v>55490270</v>
      </c>
      <c r="E59">
        <v>1</v>
      </c>
      <c r="F59">
        <v>1</v>
      </c>
      <c r="G59">
        <v>1081</v>
      </c>
      <c r="H59">
        <v>2</v>
      </c>
      <c r="I59" t="s">
        <v>1589</v>
      </c>
      <c r="J59" t="s">
        <v>1590</v>
      </c>
      <c r="K59" t="s">
        <v>1591</v>
      </c>
      <c r="L59">
        <v>1368</v>
      </c>
      <c r="N59">
        <v>1011</v>
      </c>
      <c r="O59" t="s">
        <v>1558</v>
      </c>
      <c r="P59" t="s">
        <v>1558</v>
      </c>
      <c r="Q59">
        <v>1</v>
      </c>
      <c r="X59">
        <v>7.0000000000000007E-2</v>
      </c>
      <c r="Y59">
        <v>0</v>
      </c>
      <c r="Z59">
        <v>0.42</v>
      </c>
      <c r="AA59">
        <v>0</v>
      </c>
      <c r="AB59">
        <v>0</v>
      </c>
      <c r="AC59">
        <v>0</v>
      </c>
      <c r="AD59">
        <v>1</v>
      </c>
      <c r="AE59">
        <v>0</v>
      </c>
      <c r="AF59" t="s">
        <v>32</v>
      </c>
      <c r="AG59">
        <v>2.52E-2</v>
      </c>
      <c r="AH59">
        <v>2</v>
      </c>
      <c r="AI59">
        <v>55982359</v>
      </c>
      <c r="AJ59">
        <v>50</v>
      </c>
      <c r="AK59">
        <v>0</v>
      </c>
      <c r="AL59">
        <v>0</v>
      </c>
      <c r="AM59">
        <v>0</v>
      </c>
      <c r="AN59">
        <v>0</v>
      </c>
      <c r="AO59">
        <v>0</v>
      </c>
      <c r="AP59">
        <v>0</v>
      </c>
      <c r="AQ59">
        <v>0</v>
      </c>
      <c r="AR59">
        <v>0</v>
      </c>
    </row>
    <row r="60" spans="1:44" x14ac:dyDescent="0.25">
      <c r="A60">
        <f>ROW(Source!A44)</f>
        <v>44</v>
      </c>
      <c r="B60">
        <v>55982370</v>
      </c>
      <c r="C60">
        <v>55982353</v>
      </c>
      <c r="D60">
        <v>55459907</v>
      </c>
      <c r="E60">
        <v>1</v>
      </c>
      <c r="F60">
        <v>1</v>
      </c>
      <c r="G60">
        <v>1081</v>
      </c>
      <c r="H60">
        <v>3</v>
      </c>
      <c r="I60" t="s">
        <v>1592</v>
      </c>
      <c r="J60" t="s">
        <v>1593</v>
      </c>
      <c r="K60" t="s">
        <v>1594</v>
      </c>
      <c r="L60">
        <v>1348</v>
      </c>
      <c r="N60">
        <v>1009</v>
      </c>
      <c r="O60" t="s">
        <v>1092</v>
      </c>
      <c r="P60" t="s">
        <v>1092</v>
      </c>
      <c r="Q60">
        <v>1000</v>
      </c>
      <c r="X60">
        <v>4.0000000000000002E-4</v>
      </c>
      <c r="Y60">
        <v>7246.05</v>
      </c>
      <c r="Z60">
        <v>0</v>
      </c>
      <c r="AA60">
        <v>0</v>
      </c>
      <c r="AB60">
        <v>0</v>
      </c>
      <c r="AC60">
        <v>0</v>
      </c>
      <c r="AD60">
        <v>1</v>
      </c>
      <c r="AE60">
        <v>0</v>
      </c>
      <c r="AF60" t="s">
        <v>31</v>
      </c>
      <c r="AG60">
        <v>0</v>
      </c>
      <c r="AH60">
        <v>2</v>
      </c>
      <c r="AI60">
        <v>55982360</v>
      </c>
      <c r="AJ60">
        <v>51</v>
      </c>
      <c r="AK60">
        <v>0</v>
      </c>
      <c r="AL60">
        <v>0</v>
      </c>
      <c r="AM60">
        <v>0</v>
      </c>
      <c r="AN60">
        <v>0</v>
      </c>
      <c r="AO60">
        <v>0</v>
      </c>
      <c r="AP60">
        <v>0</v>
      </c>
      <c r="AQ60">
        <v>0</v>
      </c>
      <c r="AR60">
        <v>0</v>
      </c>
    </row>
    <row r="61" spans="1:44" x14ac:dyDescent="0.25">
      <c r="A61">
        <f>ROW(Source!A44)</f>
        <v>44</v>
      </c>
      <c r="B61">
        <v>55982371</v>
      </c>
      <c r="C61">
        <v>55982353</v>
      </c>
      <c r="D61">
        <v>55460310</v>
      </c>
      <c r="E61">
        <v>1</v>
      </c>
      <c r="F61">
        <v>1</v>
      </c>
      <c r="G61">
        <v>1081</v>
      </c>
      <c r="H61">
        <v>3</v>
      </c>
      <c r="I61" t="s">
        <v>1595</v>
      </c>
      <c r="J61" t="s">
        <v>1596</v>
      </c>
      <c r="K61" t="s">
        <v>1597</v>
      </c>
      <c r="L61">
        <v>1346</v>
      </c>
      <c r="N61">
        <v>1009</v>
      </c>
      <c r="O61" t="s">
        <v>222</v>
      </c>
      <c r="P61" t="s">
        <v>222</v>
      </c>
      <c r="Q61">
        <v>1</v>
      </c>
      <c r="X61">
        <v>8.17</v>
      </c>
      <c r="Y61">
        <v>29.89</v>
      </c>
      <c r="Z61">
        <v>0</v>
      </c>
      <c r="AA61">
        <v>0</v>
      </c>
      <c r="AB61">
        <v>0</v>
      </c>
      <c r="AC61">
        <v>0</v>
      </c>
      <c r="AD61">
        <v>1</v>
      </c>
      <c r="AE61">
        <v>0</v>
      </c>
      <c r="AF61" t="s">
        <v>31</v>
      </c>
      <c r="AG61">
        <v>0</v>
      </c>
      <c r="AH61">
        <v>2</v>
      </c>
      <c r="AI61">
        <v>55982361</v>
      </c>
      <c r="AJ61">
        <v>52</v>
      </c>
      <c r="AK61">
        <v>0</v>
      </c>
      <c r="AL61">
        <v>0</v>
      </c>
      <c r="AM61">
        <v>0</v>
      </c>
      <c r="AN61">
        <v>0</v>
      </c>
      <c r="AO61">
        <v>0</v>
      </c>
      <c r="AP61">
        <v>0</v>
      </c>
      <c r="AQ61">
        <v>0</v>
      </c>
      <c r="AR61">
        <v>0</v>
      </c>
    </row>
    <row r="62" spans="1:44" x14ac:dyDescent="0.25">
      <c r="A62">
        <f>ROW(Source!A44)</f>
        <v>44</v>
      </c>
      <c r="B62">
        <v>55982372</v>
      </c>
      <c r="C62">
        <v>55982353</v>
      </c>
      <c r="D62">
        <v>55460380</v>
      </c>
      <c r="E62">
        <v>1</v>
      </c>
      <c r="F62">
        <v>1</v>
      </c>
      <c r="G62">
        <v>1081</v>
      </c>
      <c r="H62">
        <v>3</v>
      </c>
      <c r="I62" t="s">
        <v>1598</v>
      </c>
      <c r="J62" t="s">
        <v>1599</v>
      </c>
      <c r="K62" t="s">
        <v>1600</v>
      </c>
      <c r="L62">
        <v>1348</v>
      </c>
      <c r="N62">
        <v>1009</v>
      </c>
      <c r="O62" t="s">
        <v>1092</v>
      </c>
      <c r="P62" t="s">
        <v>1092</v>
      </c>
      <c r="Q62">
        <v>1000</v>
      </c>
      <c r="X62">
        <v>2.0000000000000001E-4</v>
      </c>
      <c r="Y62">
        <v>8590.86</v>
      </c>
      <c r="Z62">
        <v>0</v>
      </c>
      <c r="AA62">
        <v>0</v>
      </c>
      <c r="AB62">
        <v>0</v>
      </c>
      <c r="AC62">
        <v>0</v>
      </c>
      <c r="AD62">
        <v>1</v>
      </c>
      <c r="AE62">
        <v>0</v>
      </c>
      <c r="AF62" t="s">
        <v>31</v>
      </c>
      <c r="AG62">
        <v>0</v>
      </c>
      <c r="AH62">
        <v>2</v>
      </c>
      <c r="AI62">
        <v>55982362</v>
      </c>
      <c r="AJ62">
        <v>53</v>
      </c>
      <c r="AK62">
        <v>0</v>
      </c>
      <c r="AL62">
        <v>0</v>
      </c>
      <c r="AM62">
        <v>0</v>
      </c>
      <c r="AN62">
        <v>0</v>
      </c>
      <c r="AO62">
        <v>0</v>
      </c>
      <c r="AP62">
        <v>0</v>
      </c>
      <c r="AQ62">
        <v>0</v>
      </c>
      <c r="AR62">
        <v>0</v>
      </c>
    </row>
    <row r="63" spans="1:44" x14ac:dyDescent="0.25">
      <c r="A63">
        <f>ROW(Source!A44)</f>
        <v>44</v>
      </c>
      <c r="B63">
        <v>55982373</v>
      </c>
      <c r="C63">
        <v>55982353</v>
      </c>
      <c r="D63">
        <v>55482617</v>
      </c>
      <c r="E63">
        <v>1</v>
      </c>
      <c r="F63">
        <v>1</v>
      </c>
      <c r="G63">
        <v>1081</v>
      </c>
      <c r="H63">
        <v>3</v>
      </c>
      <c r="I63" t="s">
        <v>1575</v>
      </c>
      <c r="J63" t="s">
        <v>1576</v>
      </c>
      <c r="K63" t="s">
        <v>1577</v>
      </c>
      <c r="L63">
        <v>1354</v>
      </c>
      <c r="N63">
        <v>1010</v>
      </c>
      <c r="O63" t="s">
        <v>266</v>
      </c>
      <c r="P63" t="s">
        <v>266</v>
      </c>
      <c r="Q63">
        <v>1</v>
      </c>
      <c r="X63">
        <v>1</v>
      </c>
      <c r="Y63">
        <v>14.99</v>
      </c>
      <c r="Z63">
        <v>0</v>
      </c>
      <c r="AA63">
        <v>0</v>
      </c>
      <c r="AB63">
        <v>0</v>
      </c>
      <c r="AC63">
        <v>0</v>
      </c>
      <c r="AD63">
        <v>1</v>
      </c>
      <c r="AE63">
        <v>0</v>
      </c>
      <c r="AF63" t="s">
        <v>31</v>
      </c>
      <c r="AG63">
        <v>0</v>
      </c>
      <c r="AH63">
        <v>2</v>
      </c>
      <c r="AI63">
        <v>55982363</v>
      </c>
      <c r="AJ63">
        <v>54</v>
      </c>
      <c r="AK63">
        <v>0</v>
      </c>
      <c r="AL63">
        <v>0</v>
      </c>
      <c r="AM63">
        <v>0</v>
      </c>
      <c r="AN63">
        <v>0</v>
      </c>
      <c r="AO63">
        <v>0</v>
      </c>
      <c r="AP63">
        <v>0</v>
      </c>
      <c r="AQ63">
        <v>0</v>
      </c>
      <c r="AR63">
        <v>0</v>
      </c>
    </row>
    <row r="64" spans="1:44" x14ac:dyDescent="0.25">
      <c r="A64">
        <f>ROW(Source!A44)</f>
        <v>44</v>
      </c>
      <c r="B64">
        <v>55982374</v>
      </c>
      <c r="C64">
        <v>55982353</v>
      </c>
      <c r="D64">
        <v>55416982</v>
      </c>
      <c r="E64">
        <v>1081</v>
      </c>
      <c r="F64">
        <v>1</v>
      </c>
      <c r="G64">
        <v>1081</v>
      </c>
      <c r="H64">
        <v>3</v>
      </c>
      <c r="I64" t="s">
        <v>1810</v>
      </c>
      <c r="J64" t="s">
        <v>3</v>
      </c>
      <c r="K64" t="s">
        <v>1811</v>
      </c>
      <c r="L64">
        <v>1346</v>
      </c>
      <c r="N64">
        <v>1009</v>
      </c>
      <c r="O64" t="s">
        <v>222</v>
      </c>
      <c r="P64" t="s">
        <v>222</v>
      </c>
      <c r="Q64">
        <v>1</v>
      </c>
      <c r="X64">
        <v>1.25</v>
      </c>
      <c r="Y64">
        <v>0</v>
      </c>
      <c r="Z64">
        <v>0</v>
      </c>
      <c r="AA64">
        <v>0</v>
      </c>
      <c r="AB64">
        <v>0</v>
      </c>
      <c r="AC64">
        <v>0</v>
      </c>
      <c r="AD64">
        <v>0</v>
      </c>
      <c r="AE64">
        <v>0</v>
      </c>
      <c r="AF64" t="s">
        <v>31</v>
      </c>
      <c r="AG64">
        <v>0</v>
      </c>
      <c r="AH64">
        <v>3</v>
      </c>
      <c r="AI64">
        <v>-1</v>
      </c>
      <c r="AJ64" t="s">
        <v>3</v>
      </c>
      <c r="AK64">
        <v>0</v>
      </c>
      <c r="AL64">
        <v>0</v>
      </c>
      <c r="AM64">
        <v>0</v>
      </c>
      <c r="AN64">
        <v>0</v>
      </c>
      <c r="AO64">
        <v>0</v>
      </c>
      <c r="AP64">
        <v>0</v>
      </c>
      <c r="AQ64">
        <v>0</v>
      </c>
      <c r="AR64">
        <v>0</v>
      </c>
    </row>
    <row r="65" spans="1:44" x14ac:dyDescent="0.25">
      <c r="A65">
        <f>ROW(Source!A44)</f>
        <v>44</v>
      </c>
      <c r="B65">
        <v>55982375</v>
      </c>
      <c r="C65">
        <v>55982353</v>
      </c>
      <c r="D65">
        <v>55431448</v>
      </c>
      <c r="E65">
        <v>1081</v>
      </c>
      <c r="F65">
        <v>1</v>
      </c>
      <c r="G65">
        <v>1081</v>
      </c>
      <c r="H65">
        <v>3</v>
      </c>
      <c r="I65" t="s">
        <v>1812</v>
      </c>
      <c r="J65" t="s">
        <v>3</v>
      </c>
      <c r="K65" t="s">
        <v>1813</v>
      </c>
      <c r="L65">
        <v>1301</v>
      </c>
      <c r="N65">
        <v>1003</v>
      </c>
      <c r="O65" t="s">
        <v>769</v>
      </c>
      <c r="P65" t="s">
        <v>769</v>
      </c>
      <c r="Q65">
        <v>1</v>
      </c>
      <c r="X65">
        <v>1</v>
      </c>
      <c r="Y65">
        <v>0</v>
      </c>
      <c r="Z65">
        <v>0</v>
      </c>
      <c r="AA65">
        <v>0</v>
      </c>
      <c r="AB65">
        <v>0</v>
      </c>
      <c r="AC65">
        <v>0</v>
      </c>
      <c r="AD65">
        <v>0</v>
      </c>
      <c r="AE65">
        <v>0</v>
      </c>
      <c r="AF65" t="s">
        <v>31</v>
      </c>
      <c r="AG65">
        <v>0</v>
      </c>
      <c r="AH65">
        <v>3</v>
      </c>
      <c r="AI65">
        <v>-1</v>
      </c>
      <c r="AJ65" t="s">
        <v>3</v>
      </c>
      <c r="AK65">
        <v>0</v>
      </c>
      <c r="AL65">
        <v>0</v>
      </c>
      <c r="AM65">
        <v>0</v>
      </c>
      <c r="AN65">
        <v>0</v>
      </c>
      <c r="AO65">
        <v>0</v>
      </c>
      <c r="AP65">
        <v>0</v>
      </c>
      <c r="AQ65">
        <v>0</v>
      </c>
      <c r="AR65">
        <v>0</v>
      </c>
    </row>
    <row r="66" spans="1:44" x14ac:dyDescent="0.25">
      <c r="A66">
        <f>ROW(Source!A44)</f>
        <v>44</v>
      </c>
      <c r="B66">
        <v>55982376</v>
      </c>
      <c r="C66">
        <v>55982353</v>
      </c>
      <c r="D66">
        <v>55431448</v>
      </c>
      <c r="E66">
        <v>1081</v>
      </c>
      <c r="F66">
        <v>1</v>
      </c>
      <c r="G66">
        <v>1081</v>
      </c>
      <c r="H66">
        <v>3</v>
      </c>
      <c r="I66" t="s">
        <v>1812</v>
      </c>
      <c r="J66" t="s">
        <v>3</v>
      </c>
      <c r="K66" t="s">
        <v>1814</v>
      </c>
      <c r="L66">
        <v>1354</v>
      </c>
      <c r="N66">
        <v>1010</v>
      </c>
      <c r="O66" t="s">
        <v>266</v>
      </c>
      <c r="P66" t="s">
        <v>266</v>
      </c>
      <c r="Q66">
        <v>1</v>
      </c>
      <c r="X66">
        <v>0</v>
      </c>
      <c r="Y66">
        <v>0</v>
      </c>
      <c r="Z66">
        <v>0</v>
      </c>
      <c r="AA66">
        <v>0</v>
      </c>
      <c r="AB66">
        <v>0</v>
      </c>
      <c r="AC66">
        <v>0</v>
      </c>
      <c r="AD66">
        <v>0</v>
      </c>
      <c r="AE66">
        <v>0</v>
      </c>
      <c r="AF66" t="s">
        <v>31</v>
      </c>
      <c r="AG66">
        <v>0</v>
      </c>
      <c r="AH66">
        <v>3</v>
      </c>
      <c r="AI66">
        <v>-1</v>
      </c>
      <c r="AJ66" t="s">
        <v>3</v>
      </c>
      <c r="AK66">
        <v>0</v>
      </c>
      <c r="AL66">
        <v>0</v>
      </c>
      <c r="AM66">
        <v>0</v>
      </c>
      <c r="AN66">
        <v>0</v>
      </c>
      <c r="AO66">
        <v>0</v>
      </c>
      <c r="AP66">
        <v>0</v>
      </c>
      <c r="AQ66">
        <v>0</v>
      </c>
      <c r="AR66">
        <v>0</v>
      </c>
    </row>
    <row r="67" spans="1:44" x14ac:dyDescent="0.25">
      <c r="A67">
        <f>ROW(Source!A55)</f>
        <v>55</v>
      </c>
      <c r="B67">
        <v>57036436</v>
      </c>
      <c r="C67">
        <v>55982387</v>
      </c>
      <c r="D67">
        <v>55424304</v>
      </c>
      <c r="E67">
        <v>1081</v>
      </c>
      <c r="F67">
        <v>1</v>
      </c>
      <c r="G67">
        <v>1081</v>
      </c>
      <c r="H67">
        <v>1</v>
      </c>
      <c r="I67" t="s">
        <v>1552</v>
      </c>
      <c r="J67" t="s">
        <v>3</v>
      </c>
      <c r="K67" t="s">
        <v>1553</v>
      </c>
      <c r="L67">
        <v>1191</v>
      </c>
      <c r="N67">
        <v>1013</v>
      </c>
      <c r="O67" t="s">
        <v>1554</v>
      </c>
      <c r="P67" t="s">
        <v>1554</v>
      </c>
      <c r="Q67">
        <v>1</v>
      </c>
      <c r="X67">
        <v>30.75</v>
      </c>
      <c r="Y67">
        <v>0</v>
      </c>
      <c r="Z67">
        <v>0</v>
      </c>
      <c r="AA67">
        <v>0</v>
      </c>
      <c r="AB67">
        <v>0</v>
      </c>
      <c r="AC67">
        <v>0</v>
      </c>
      <c r="AD67">
        <v>1</v>
      </c>
      <c r="AE67">
        <v>1</v>
      </c>
      <c r="AF67" t="s">
        <v>32</v>
      </c>
      <c r="AG67">
        <v>11.069999999999999</v>
      </c>
      <c r="AH67">
        <v>2</v>
      </c>
      <c r="AI67">
        <v>57036436</v>
      </c>
      <c r="AJ67">
        <v>55</v>
      </c>
      <c r="AK67">
        <v>0</v>
      </c>
      <c r="AL67">
        <v>0</v>
      </c>
      <c r="AM67">
        <v>0</v>
      </c>
      <c r="AN67">
        <v>0</v>
      </c>
      <c r="AO67">
        <v>0</v>
      </c>
      <c r="AP67">
        <v>0</v>
      </c>
      <c r="AQ67">
        <v>0</v>
      </c>
      <c r="AR67">
        <v>0</v>
      </c>
    </row>
    <row r="68" spans="1:44" x14ac:dyDescent="0.25">
      <c r="A68">
        <f>ROW(Source!A55)</f>
        <v>55</v>
      </c>
      <c r="B68">
        <v>57036437</v>
      </c>
      <c r="C68">
        <v>55982387</v>
      </c>
      <c r="D68">
        <v>55490209</v>
      </c>
      <c r="E68">
        <v>1</v>
      </c>
      <c r="F68">
        <v>1</v>
      </c>
      <c r="G68">
        <v>1081</v>
      </c>
      <c r="H68">
        <v>2</v>
      </c>
      <c r="I68" t="s">
        <v>1555</v>
      </c>
      <c r="J68" t="s">
        <v>1556</v>
      </c>
      <c r="K68" t="s">
        <v>1557</v>
      </c>
      <c r="L68">
        <v>1368</v>
      </c>
      <c r="N68">
        <v>1011</v>
      </c>
      <c r="O68" t="s">
        <v>1558</v>
      </c>
      <c r="P68" t="s">
        <v>1558</v>
      </c>
      <c r="Q68">
        <v>1</v>
      </c>
      <c r="X68">
        <v>0.01</v>
      </c>
      <c r="Y68">
        <v>0</v>
      </c>
      <c r="Z68">
        <v>83.1</v>
      </c>
      <c r="AA68">
        <v>12.62</v>
      </c>
      <c r="AB68">
        <v>0</v>
      </c>
      <c r="AC68">
        <v>0</v>
      </c>
      <c r="AD68">
        <v>1</v>
      </c>
      <c r="AE68">
        <v>0</v>
      </c>
      <c r="AF68" t="s">
        <v>32</v>
      </c>
      <c r="AG68">
        <v>3.5999999999999999E-3</v>
      </c>
      <c r="AH68">
        <v>2</v>
      </c>
      <c r="AI68">
        <v>57036437</v>
      </c>
      <c r="AJ68">
        <v>56</v>
      </c>
      <c r="AK68">
        <v>0</v>
      </c>
      <c r="AL68">
        <v>0</v>
      </c>
      <c r="AM68">
        <v>0</v>
      </c>
      <c r="AN68">
        <v>0</v>
      </c>
      <c r="AO68">
        <v>0</v>
      </c>
      <c r="AP68">
        <v>0</v>
      </c>
      <c r="AQ68">
        <v>0</v>
      </c>
      <c r="AR68">
        <v>0</v>
      </c>
    </row>
    <row r="69" spans="1:44" x14ac:dyDescent="0.25">
      <c r="A69">
        <f>ROW(Source!A55)</f>
        <v>55</v>
      </c>
      <c r="B69">
        <v>57036438</v>
      </c>
      <c r="C69">
        <v>55982387</v>
      </c>
      <c r="D69">
        <v>55490263</v>
      </c>
      <c r="E69">
        <v>1</v>
      </c>
      <c r="F69">
        <v>1</v>
      </c>
      <c r="G69">
        <v>1081</v>
      </c>
      <c r="H69">
        <v>2</v>
      </c>
      <c r="I69" t="s">
        <v>1601</v>
      </c>
      <c r="J69" t="s">
        <v>1602</v>
      </c>
      <c r="K69" t="s">
        <v>1603</v>
      </c>
      <c r="L69">
        <v>1368</v>
      </c>
      <c r="N69">
        <v>1011</v>
      </c>
      <c r="O69" t="s">
        <v>1558</v>
      </c>
      <c r="P69" t="s">
        <v>1558</v>
      </c>
      <c r="Q69">
        <v>1</v>
      </c>
      <c r="X69">
        <v>18.62</v>
      </c>
      <c r="Y69">
        <v>0</v>
      </c>
      <c r="Z69">
        <v>0.77</v>
      </c>
      <c r="AA69">
        <v>0</v>
      </c>
      <c r="AB69">
        <v>0</v>
      </c>
      <c r="AC69">
        <v>0</v>
      </c>
      <c r="AD69">
        <v>1</v>
      </c>
      <c r="AE69">
        <v>0</v>
      </c>
      <c r="AF69" t="s">
        <v>32</v>
      </c>
      <c r="AG69">
        <v>6.7031999999999998</v>
      </c>
      <c r="AH69">
        <v>2</v>
      </c>
      <c r="AI69">
        <v>57036438</v>
      </c>
      <c r="AJ69">
        <v>57</v>
      </c>
      <c r="AK69">
        <v>0</v>
      </c>
      <c r="AL69">
        <v>0</v>
      </c>
      <c r="AM69">
        <v>0</v>
      </c>
      <c r="AN69">
        <v>0</v>
      </c>
      <c r="AO69">
        <v>0</v>
      </c>
      <c r="AP69">
        <v>0</v>
      </c>
      <c r="AQ69">
        <v>0</v>
      </c>
      <c r="AR69">
        <v>0</v>
      </c>
    </row>
    <row r="70" spans="1:44" x14ac:dyDescent="0.25">
      <c r="A70">
        <f>ROW(Source!A55)</f>
        <v>55</v>
      </c>
      <c r="B70">
        <v>57036439</v>
      </c>
      <c r="C70">
        <v>55982387</v>
      </c>
      <c r="D70">
        <v>55459237</v>
      </c>
      <c r="E70">
        <v>1</v>
      </c>
      <c r="F70">
        <v>1</v>
      </c>
      <c r="G70">
        <v>1081</v>
      </c>
      <c r="H70">
        <v>3</v>
      </c>
      <c r="I70" t="s">
        <v>1604</v>
      </c>
      <c r="J70" t="s">
        <v>1605</v>
      </c>
      <c r="K70" t="s">
        <v>1606</v>
      </c>
      <c r="L70">
        <v>1339</v>
      </c>
      <c r="N70">
        <v>1007</v>
      </c>
      <c r="O70" t="s">
        <v>1462</v>
      </c>
      <c r="P70" t="s">
        <v>1462</v>
      </c>
      <c r="Q70">
        <v>1</v>
      </c>
      <c r="X70">
        <v>3.2000000000000002E-3</v>
      </c>
      <c r="Y70">
        <v>7.07</v>
      </c>
      <c r="Z70">
        <v>0</v>
      </c>
      <c r="AA70">
        <v>0</v>
      </c>
      <c r="AB70">
        <v>0</v>
      </c>
      <c r="AC70">
        <v>0</v>
      </c>
      <c r="AD70">
        <v>1</v>
      </c>
      <c r="AE70">
        <v>0</v>
      </c>
      <c r="AF70" t="s">
        <v>31</v>
      </c>
      <c r="AG70">
        <v>0</v>
      </c>
      <c r="AH70">
        <v>2</v>
      </c>
      <c r="AI70">
        <v>57036439</v>
      </c>
      <c r="AJ70">
        <v>58</v>
      </c>
      <c r="AK70">
        <v>0</v>
      </c>
      <c r="AL70">
        <v>0</v>
      </c>
      <c r="AM70">
        <v>0</v>
      </c>
      <c r="AN70">
        <v>0</v>
      </c>
      <c r="AO70">
        <v>0</v>
      </c>
      <c r="AP70">
        <v>0</v>
      </c>
      <c r="AQ70">
        <v>0</v>
      </c>
      <c r="AR70">
        <v>0</v>
      </c>
    </row>
    <row r="71" spans="1:44" x14ac:dyDescent="0.25">
      <c r="A71">
        <f>ROW(Source!A55)</f>
        <v>55</v>
      </c>
      <c r="B71">
        <v>57036440</v>
      </c>
      <c r="C71">
        <v>55982387</v>
      </c>
      <c r="D71">
        <v>55466860</v>
      </c>
      <c r="E71">
        <v>1</v>
      </c>
      <c r="F71">
        <v>1</v>
      </c>
      <c r="G71">
        <v>1081</v>
      </c>
      <c r="H71">
        <v>3</v>
      </c>
      <c r="I71" t="s">
        <v>1607</v>
      </c>
      <c r="J71" t="s">
        <v>1608</v>
      </c>
      <c r="K71" t="s">
        <v>1609</v>
      </c>
      <c r="L71">
        <v>1346</v>
      </c>
      <c r="N71">
        <v>1009</v>
      </c>
      <c r="O71" t="s">
        <v>222</v>
      </c>
      <c r="P71" t="s">
        <v>222</v>
      </c>
      <c r="Q71">
        <v>1</v>
      </c>
      <c r="X71">
        <v>4.5659999999999998</v>
      </c>
      <c r="Y71">
        <v>3.17</v>
      </c>
      <c r="Z71">
        <v>0</v>
      </c>
      <c r="AA71">
        <v>0</v>
      </c>
      <c r="AB71">
        <v>0</v>
      </c>
      <c r="AC71">
        <v>0</v>
      </c>
      <c r="AD71">
        <v>1</v>
      </c>
      <c r="AE71">
        <v>0</v>
      </c>
      <c r="AF71" t="s">
        <v>31</v>
      </c>
      <c r="AG71">
        <v>0</v>
      </c>
      <c r="AH71">
        <v>2</v>
      </c>
      <c r="AI71">
        <v>57036440</v>
      </c>
      <c r="AJ71">
        <v>59</v>
      </c>
      <c r="AK71">
        <v>0</v>
      </c>
      <c r="AL71">
        <v>0</v>
      </c>
      <c r="AM71">
        <v>0</v>
      </c>
      <c r="AN71">
        <v>0</v>
      </c>
      <c r="AO71">
        <v>0</v>
      </c>
      <c r="AP71">
        <v>0</v>
      </c>
      <c r="AQ71">
        <v>0</v>
      </c>
      <c r="AR71">
        <v>0</v>
      </c>
    </row>
    <row r="72" spans="1:44" x14ac:dyDescent="0.25">
      <c r="A72">
        <f>ROW(Source!A55)</f>
        <v>55</v>
      </c>
      <c r="B72">
        <v>57036441</v>
      </c>
      <c r="C72">
        <v>55982387</v>
      </c>
      <c r="D72">
        <v>55469280</v>
      </c>
      <c r="E72">
        <v>1</v>
      </c>
      <c r="F72">
        <v>1</v>
      </c>
      <c r="G72">
        <v>1081</v>
      </c>
      <c r="H72">
        <v>3</v>
      </c>
      <c r="I72" t="s">
        <v>1610</v>
      </c>
      <c r="J72" t="s">
        <v>1611</v>
      </c>
      <c r="K72" t="s">
        <v>1612</v>
      </c>
      <c r="L72">
        <v>1354</v>
      </c>
      <c r="N72">
        <v>1010</v>
      </c>
      <c r="O72" t="s">
        <v>266</v>
      </c>
      <c r="P72" t="s">
        <v>266</v>
      </c>
      <c r="Q72">
        <v>1</v>
      </c>
      <c r="X72">
        <v>1.946</v>
      </c>
      <c r="Y72">
        <v>780.82</v>
      </c>
      <c r="Z72">
        <v>0</v>
      </c>
      <c r="AA72">
        <v>0</v>
      </c>
      <c r="AB72">
        <v>0</v>
      </c>
      <c r="AC72">
        <v>0</v>
      </c>
      <c r="AD72">
        <v>1</v>
      </c>
      <c r="AE72">
        <v>0</v>
      </c>
      <c r="AF72" t="s">
        <v>31</v>
      </c>
      <c r="AG72">
        <v>0</v>
      </c>
      <c r="AH72">
        <v>2</v>
      </c>
      <c r="AI72">
        <v>57036441</v>
      </c>
      <c r="AJ72">
        <v>60</v>
      </c>
      <c r="AK72">
        <v>0</v>
      </c>
      <c r="AL72">
        <v>0</v>
      </c>
      <c r="AM72">
        <v>0</v>
      </c>
      <c r="AN72">
        <v>0</v>
      </c>
      <c r="AO72">
        <v>0</v>
      </c>
      <c r="AP72">
        <v>0</v>
      </c>
      <c r="AQ72">
        <v>0</v>
      </c>
      <c r="AR72">
        <v>0</v>
      </c>
    </row>
    <row r="73" spans="1:44" x14ac:dyDescent="0.25">
      <c r="A73">
        <f>ROW(Source!A55)</f>
        <v>55</v>
      </c>
      <c r="B73">
        <v>57036442</v>
      </c>
      <c r="C73">
        <v>55982387</v>
      </c>
      <c r="D73">
        <v>55431534</v>
      </c>
      <c r="E73">
        <v>1081</v>
      </c>
      <c r="F73">
        <v>1</v>
      </c>
      <c r="G73">
        <v>1081</v>
      </c>
      <c r="H73">
        <v>3</v>
      </c>
      <c r="I73" t="s">
        <v>1815</v>
      </c>
      <c r="J73" t="s">
        <v>3</v>
      </c>
      <c r="K73" t="s">
        <v>1816</v>
      </c>
      <c r="L73">
        <v>1354</v>
      </c>
      <c r="N73">
        <v>1010</v>
      </c>
      <c r="O73" t="s">
        <v>266</v>
      </c>
      <c r="P73" t="s">
        <v>266</v>
      </c>
      <c r="Q73">
        <v>1</v>
      </c>
      <c r="X73">
        <v>102</v>
      </c>
      <c r="Y73">
        <v>0</v>
      </c>
      <c r="Z73">
        <v>0</v>
      </c>
      <c r="AA73">
        <v>0</v>
      </c>
      <c r="AB73">
        <v>0</v>
      </c>
      <c r="AC73">
        <v>0</v>
      </c>
      <c r="AD73">
        <v>0</v>
      </c>
      <c r="AE73">
        <v>0</v>
      </c>
      <c r="AF73" t="s">
        <v>31</v>
      </c>
      <c r="AG73">
        <v>0</v>
      </c>
      <c r="AH73">
        <v>3</v>
      </c>
      <c r="AI73">
        <v>-1</v>
      </c>
      <c r="AJ73" t="s">
        <v>3</v>
      </c>
      <c r="AK73">
        <v>0</v>
      </c>
      <c r="AL73">
        <v>0</v>
      </c>
      <c r="AM73">
        <v>0</v>
      </c>
      <c r="AN73">
        <v>0</v>
      </c>
      <c r="AO73">
        <v>0</v>
      </c>
      <c r="AP73">
        <v>0</v>
      </c>
      <c r="AQ73">
        <v>0</v>
      </c>
      <c r="AR73">
        <v>0</v>
      </c>
    </row>
    <row r="74" spans="1:44" x14ac:dyDescent="0.25">
      <c r="A74">
        <f>ROW(Source!A56)</f>
        <v>56</v>
      </c>
      <c r="B74">
        <v>57036436</v>
      </c>
      <c r="C74">
        <v>55982387</v>
      </c>
      <c r="D74">
        <v>55424304</v>
      </c>
      <c r="E74">
        <v>1081</v>
      </c>
      <c r="F74">
        <v>1</v>
      </c>
      <c r="G74">
        <v>1081</v>
      </c>
      <c r="H74">
        <v>1</v>
      </c>
      <c r="I74" t="s">
        <v>1552</v>
      </c>
      <c r="J74" t="s">
        <v>3</v>
      </c>
      <c r="K74" t="s">
        <v>1553</v>
      </c>
      <c r="L74">
        <v>1191</v>
      </c>
      <c r="N74">
        <v>1013</v>
      </c>
      <c r="O74" t="s">
        <v>1554</v>
      </c>
      <c r="P74" t="s">
        <v>1554</v>
      </c>
      <c r="Q74">
        <v>1</v>
      </c>
      <c r="X74">
        <v>30.75</v>
      </c>
      <c r="Y74">
        <v>0</v>
      </c>
      <c r="Z74">
        <v>0</v>
      </c>
      <c r="AA74">
        <v>0</v>
      </c>
      <c r="AB74">
        <v>0</v>
      </c>
      <c r="AC74">
        <v>0</v>
      </c>
      <c r="AD74">
        <v>1</v>
      </c>
      <c r="AE74">
        <v>1</v>
      </c>
      <c r="AF74" t="s">
        <v>32</v>
      </c>
      <c r="AG74">
        <v>11.069999999999999</v>
      </c>
      <c r="AH74">
        <v>2</v>
      </c>
      <c r="AI74">
        <v>57036436</v>
      </c>
      <c r="AJ74">
        <v>61</v>
      </c>
      <c r="AK74">
        <v>0</v>
      </c>
      <c r="AL74">
        <v>0</v>
      </c>
      <c r="AM74">
        <v>0</v>
      </c>
      <c r="AN74">
        <v>0</v>
      </c>
      <c r="AO74">
        <v>0</v>
      </c>
      <c r="AP74">
        <v>0</v>
      </c>
      <c r="AQ74">
        <v>0</v>
      </c>
      <c r="AR74">
        <v>0</v>
      </c>
    </row>
    <row r="75" spans="1:44" x14ac:dyDescent="0.25">
      <c r="A75">
        <f>ROW(Source!A56)</f>
        <v>56</v>
      </c>
      <c r="B75">
        <v>57036437</v>
      </c>
      <c r="C75">
        <v>55982387</v>
      </c>
      <c r="D75">
        <v>55490209</v>
      </c>
      <c r="E75">
        <v>1</v>
      </c>
      <c r="F75">
        <v>1</v>
      </c>
      <c r="G75">
        <v>1081</v>
      </c>
      <c r="H75">
        <v>2</v>
      </c>
      <c r="I75" t="s">
        <v>1555</v>
      </c>
      <c r="J75" t="s">
        <v>1556</v>
      </c>
      <c r="K75" t="s">
        <v>1557</v>
      </c>
      <c r="L75">
        <v>1368</v>
      </c>
      <c r="N75">
        <v>1011</v>
      </c>
      <c r="O75" t="s">
        <v>1558</v>
      </c>
      <c r="P75" t="s">
        <v>1558</v>
      </c>
      <c r="Q75">
        <v>1</v>
      </c>
      <c r="X75">
        <v>0.01</v>
      </c>
      <c r="Y75">
        <v>0</v>
      </c>
      <c r="Z75">
        <v>83.1</v>
      </c>
      <c r="AA75">
        <v>12.62</v>
      </c>
      <c r="AB75">
        <v>0</v>
      </c>
      <c r="AC75">
        <v>0</v>
      </c>
      <c r="AD75">
        <v>1</v>
      </c>
      <c r="AE75">
        <v>0</v>
      </c>
      <c r="AF75" t="s">
        <v>32</v>
      </c>
      <c r="AG75">
        <v>3.5999999999999999E-3</v>
      </c>
      <c r="AH75">
        <v>2</v>
      </c>
      <c r="AI75">
        <v>57036437</v>
      </c>
      <c r="AJ75">
        <v>62</v>
      </c>
      <c r="AK75">
        <v>0</v>
      </c>
      <c r="AL75">
        <v>0</v>
      </c>
      <c r="AM75">
        <v>0</v>
      </c>
      <c r="AN75">
        <v>0</v>
      </c>
      <c r="AO75">
        <v>0</v>
      </c>
      <c r="AP75">
        <v>0</v>
      </c>
      <c r="AQ75">
        <v>0</v>
      </c>
      <c r="AR75">
        <v>0</v>
      </c>
    </row>
    <row r="76" spans="1:44" x14ac:dyDescent="0.25">
      <c r="A76">
        <f>ROW(Source!A56)</f>
        <v>56</v>
      </c>
      <c r="B76">
        <v>57036438</v>
      </c>
      <c r="C76">
        <v>55982387</v>
      </c>
      <c r="D76">
        <v>55490263</v>
      </c>
      <c r="E76">
        <v>1</v>
      </c>
      <c r="F76">
        <v>1</v>
      </c>
      <c r="G76">
        <v>1081</v>
      </c>
      <c r="H76">
        <v>2</v>
      </c>
      <c r="I76" t="s">
        <v>1601</v>
      </c>
      <c r="J76" t="s">
        <v>1602</v>
      </c>
      <c r="K76" t="s">
        <v>1603</v>
      </c>
      <c r="L76">
        <v>1368</v>
      </c>
      <c r="N76">
        <v>1011</v>
      </c>
      <c r="O76" t="s">
        <v>1558</v>
      </c>
      <c r="P76" t="s">
        <v>1558</v>
      </c>
      <c r="Q76">
        <v>1</v>
      </c>
      <c r="X76">
        <v>18.62</v>
      </c>
      <c r="Y76">
        <v>0</v>
      </c>
      <c r="Z76">
        <v>0.77</v>
      </c>
      <c r="AA76">
        <v>0</v>
      </c>
      <c r="AB76">
        <v>0</v>
      </c>
      <c r="AC76">
        <v>0</v>
      </c>
      <c r="AD76">
        <v>1</v>
      </c>
      <c r="AE76">
        <v>0</v>
      </c>
      <c r="AF76" t="s">
        <v>32</v>
      </c>
      <c r="AG76">
        <v>6.7031999999999998</v>
      </c>
      <c r="AH76">
        <v>2</v>
      </c>
      <c r="AI76">
        <v>57036438</v>
      </c>
      <c r="AJ76">
        <v>63</v>
      </c>
      <c r="AK76">
        <v>0</v>
      </c>
      <c r="AL76">
        <v>0</v>
      </c>
      <c r="AM76">
        <v>0</v>
      </c>
      <c r="AN76">
        <v>0</v>
      </c>
      <c r="AO76">
        <v>0</v>
      </c>
      <c r="AP76">
        <v>0</v>
      </c>
      <c r="AQ76">
        <v>0</v>
      </c>
      <c r="AR76">
        <v>0</v>
      </c>
    </row>
    <row r="77" spans="1:44" x14ac:dyDescent="0.25">
      <c r="A77">
        <f>ROW(Source!A56)</f>
        <v>56</v>
      </c>
      <c r="B77">
        <v>57036439</v>
      </c>
      <c r="C77">
        <v>55982387</v>
      </c>
      <c r="D77">
        <v>55459237</v>
      </c>
      <c r="E77">
        <v>1</v>
      </c>
      <c r="F77">
        <v>1</v>
      </c>
      <c r="G77">
        <v>1081</v>
      </c>
      <c r="H77">
        <v>3</v>
      </c>
      <c r="I77" t="s">
        <v>1604</v>
      </c>
      <c r="J77" t="s">
        <v>1605</v>
      </c>
      <c r="K77" t="s">
        <v>1606</v>
      </c>
      <c r="L77">
        <v>1339</v>
      </c>
      <c r="N77">
        <v>1007</v>
      </c>
      <c r="O77" t="s">
        <v>1462</v>
      </c>
      <c r="P77" t="s">
        <v>1462</v>
      </c>
      <c r="Q77">
        <v>1</v>
      </c>
      <c r="X77">
        <v>3.2000000000000002E-3</v>
      </c>
      <c r="Y77">
        <v>7.07</v>
      </c>
      <c r="Z77">
        <v>0</v>
      </c>
      <c r="AA77">
        <v>0</v>
      </c>
      <c r="AB77">
        <v>0</v>
      </c>
      <c r="AC77">
        <v>0</v>
      </c>
      <c r="AD77">
        <v>1</v>
      </c>
      <c r="AE77">
        <v>0</v>
      </c>
      <c r="AF77" t="s">
        <v>31</v>
      </c>
      <c r="AG77">
        <v>0</v>
      </c>
      <c r="AH77">
        <v>2</v>
      </c>
      <c r="AI77">
        <v>57036439</v>
      </c>
      <c r="AJ77">
        <v>64</v>
      </c>
      <c r="AK77">
        <v>0</v>
      </c>
      <c r="AL77">
        <v>0</v>
      </c>
      <c r="AM77">
        <v>0</v>
      </c>
      <c r="AN77">
        <v>0</v>
      </c>
      <c r="AO77">
        <v>0</v>
      </c>
      <c r="AP77">
        <v>0</v>
      </c>
      <c r="AQ77">
        <v>0</v>
      </c>
      <c r="AR77">
        <v>0</v>
      </c>
    </row>
    <row r="78" spans="1:44" x14ac:dyDescent="0.25">
      <c r="A78">
        <f>ROW(Source!A56)</f>
        <v>56</v>
      </c>
      <c r="B78">
        <v>57036440</v>
      </c>
      <c r="C78">
        <v>55982387</v>
      </c>
      <c r="D78">
        <v>55466860</v>
      </c>
      <c r="E78">
        <v>1</v>
      </c>
      <c r="F78">
        <v>1</v>
      </c>
      <c r="G78">
        <v>1081</v>
      </c>
      <c r="H78">
        <v>3</v>
      </c>
      <c r="I78" t="s">
        <v>1607</v>
      </c>
      <c r="J78" t="s">
        <v>1608</v>
      </c>
      <c r="K78" t="s">
        <v>1609</v>
      </c>
      <c r="L78">
        <v>1346</v>
      </c>
      <c r="N78">
        <v>1009</v>
      </c>
      <c r="O78" t="s">
        <v>222</v>
      </c>
      <c r="P78" t="s">
        <v>222</v>
      </c>
      <c r="Q78">
        <v>1</v>
      </c>
      <c r="X78">
        <v>4.5659999999999998</v>
      </c>
      <c r="Y78">
        <v>3.17</v>
      </c>
      <c r="Z78">
        <v>0</v>
      </c>
      <c r="AA78">
        <v>0</v>
      </c>
      <c r="AB78">
        <v>0</v>
      </c>
      <c r="AC78">
        <v>0</v>
      </c>
      <c r="AD78">
        <v>1</v>
      </c>
      <c r="AE78">
        <v>0</v>
      </c>
      <c r="AF78" t="s">
        <v>31</v>
      </c>
      <c r="AG78">
        <v>0</v>
      </c>
      <c r="AH78">
        <v>2</v>
      </c>
      <c r="AI78">
        <v>57036440</v>
      </c>
      <c r="AJ78">
        <v>65</v>
      </c>
      <c r="AK78">
        <v>0</v>
      </c>
      <c r="AL78">
        <v>0</v>
      </c>
      <c r="AM78">
        <v>0</v>
      </c>
      <c r="AN78">
        <v>0</v>
      </c>
      <c r="AO78">
        <v>0</v>
      </c>
      <c r="AP78">
        <v>0</v>
      </c>
      <c r="AQ78">
        <v>0</v>
      </c>
      <c r="AR78">
        <v>0</v>
      </c>
    </row>
    <row r="79" spans="1:44" x14ac:dyDescent="0.25">
      <c r="A79">
        <f>ROW(Source!A56)</f>
        <v>56</v>
      </c>
      <c r="B79">
        <v>57036441</v>
      </c>
      <c r="C79">
        <v>55982387</v>
      </c>
      <c r="D79">
        <v>55469280</v>
      </c>
      <c r="E79">
        <v>1</v>
      </c>
      <c r="F79">
        <v>1</v>
      </c>
      <c r="G79">
        <v>1081</v>
      </c>
      <c r="H79">
        <v>3</v>
      </c>
      <c r="I79" t="s">
        <v>1610</v>
      </c>
      <c r="J79" t="s">
        <v>1611</v>
      </c>
      <c r="K79" t="s">
        <v>1612</v>
      </c>
      <c r="L79">
        <v>1354</v>
      </c>
      <c r="N79">
        <v>1010</v>
      </c>
      <c r="O79" t="s">
        <v>266</v>
      </c>
      <c r="P79" t="s">
        <v>266</v>
      </c>
      <c r="Q79">
        <v>1</v>
      </c>
      <c r="X79">
        <v>1.946</v>
      </c>
      <c r="Y79">
        <v>780.82</v>
      </c>
      <c r="Z79">
        <v>0</v>
      </c>
      <c r="AA79">
        <v>0</v>
      </c>
      <c r="AB79">
        <v>0</v>
      </c>
      <c r="AC79">
        <v>0</v>
      </c>
      <c r="AD79">
        <v>1</v>
      </c>
      <c r="AE79">
        <v>0</v>
      </c>
      <c r="AF79" t="s">
        <v>31</v>
      </c>
      <c r="AG79">
        <v>0</v>
      </c>
      <c r="AH79">
        <v>2</v>
      </c>
      <c r="AI79">
        <v>57036441</v>
      </c>
      <c r="AJ79">
        <v>66</v>
      </c>
      <c r="AK79">
        <v>0</v>
      </c>
      <c r="AL79">
        <v>0</v>
      </c>
      <c r="AM79">
        <v>0</v>
      </c>
      <c r="AN79">
        <v>0</v>
      </c>
      <c r="AO79">
        <v>0</v>
      </c>
      <c r="AP79">
        <v>0</v>
      </c>
      <c r="AQ79">
        <v>0</v>
      </c>
      <c r="AR79">
        <v>0</v>
      </c>
    </row>
    <row r="80" spans="1:44" x14ac:dyDescent="0.25">
      <c r="A80">
        <f>ROW(Source!A56)</f>
        <v>56</v>
      </c>
      <c r="B80">
        <v>57036442</v>
      </c>
      <c r="C80">
        <v>55982387</v>
      </c>
      <c r="D80">
        <v>55431534</v>
      </c>
      <c r="E80">
        <v>1081</v>
      </c>
      <c r="F80">
        <v>1</v>
      </c>
      <c r="G80">
        <v>1081</v>
      </c>
      <c r="H80">
        <v>3</v>
      </c>
      <c r="I80" t="s">
        <v>1815</v>
      </c>
      <c r="J80" t="s">
        <v>3</v>
      </c>
      <c r="K80" t="s">
        <v>1816</v>
      </c>
      <c r="L80">
        <v>1354</v>
      </c>
      <c r="N80">
        <v>1010</v>
      </c>
      <c r="O80" t="s">
        <v>266</v>
      </c>
      <c r="P80" t="s">
        <v>266</v>
      </c>
      <c r="Q80">
        <v>1</v>
      </c>
      <c r="X80">
        <v>102</v>
      </c>
      <c r="Y80">
        <v>0</v>
      </c>
      <c r="Z80">
        <v>0</v>
      </c>
      <c r="AA80">
        <v>0</v>
      </c>
      <c r="AB80">
        <v>0</v>
      </c>
      <c r="AC80">
        <v>0</v>
      </c>
      <c r="AD80">
        <v>0</v>
      </c>
      <c r="AE80">
        <v>0</v>
      </c>
      <c r="AF80" t="s">
        <v>31</v>
      </c>
      <c r="AG80">
        <v>0</v>
      </c>
      <c r="AH80">
        <v>3</v>
      </c>
      <c r="AI80">
        <v>-1</v>
      </c>
      <c r="AJ80" t="s">
        <v>3</v>
      </c>
      <c r="AK80">
        <v>0</v>
      </c>
      <c r="AL80">
        <v>0</v>
      </c>
      <c r="AM80">
        <v>0</v>
      </c>
      <c r="AN80">
        <v>0</v>
      </c>
      <c r="AO80">
        <v>0</v>
      </c>
      <c r="AP80">
        <v>0</v>
      </c>
      <c r="AQ80">
        <v>0</v>
      </c>
      <c r="AR80">
        <v>0</v>
      </c>
    </row>
    <row r="81" spans="1:44" x14ac:dyDescent="0.25">
      <c r="A81">
        <f>ROW(Source!A73)</f>
        <v>73</v>
      </c>
      <c r="B81">
        <v>55982402</v>
      </c>
      <c r="C81">
        <v>55982399</v>
      </c>
      <c r="D81">
        <v>55424304</v>
      </c>
      <c r="E81">
        <v>1081</v>
      </c>
      <c r="F81">
        <v>1</v>
      </c>
      <c r="G81">
        <v>1081</v>
      </c>
      <c r="H81">
        <v>1</v>
      </c>
      <c r="I81" t="s">
        <v>1552</v>
      </c>
      <c r="J81" t="s">
        <v>3</v>
      </c>
      <c r="K81" t="s">
        <v>1553</v>
      </c>
      <c r="L81">
        <v>1191</v>
      </c>
      <c r="N81">
        <v>1013</v>
      </c>
      <c r="O81" t="s">
        <v>1554</v>
      </c>
      <c r="P81" t="s">
        <v>1554</v>
      </c>
      <c r="Q81">
        <v>1</v>
      </c>
      <c r="X81">
        <v>5.37</v>
      </c>
      <c r="Y81">
        <v>0</v>
      </c>
      <c r="Z81">
        <v>0</v>
      </c>
      <c r="AA81">
        <v>0</v>
      </c>
      <c r="AB81">
        <v>0</v>
      </c>
      <c r="AC81">
        <v>0</v>
      </c>
      <c r="AD81">
        <v>1</v>
      </c>
      <c r="AE81">
        <v>1</v>
      </c>
      <c r="AF81" t="s">
        <v>32</v>
      </c>
      <c r="AG81">
        <v>1.9331999999999998</v>
      </c>
      <c r="AH81">
        <v>2</v>
      </c>
      <c r="AI81">
        <v>55982400</v>
      </c>
      <c r="AJ81">
        <v>67</v>
      </c>
      <c r="AK81">
        <v>0</v>
      </c>
      <c r="AL81">
        <v>0</v>
      </c>
      <c r="AM81">
        <v>0</v>
      </c>
      <c r="AN81">
        <v>0</v>
      </c>
      <c r="AO81">
        <v>0</v>
      </c>
      <c r="AP81">
        <v>0</v>
      </c>
      <c r="AQ81">
        <v>0</v>
      </c>
      <c r="AR81">
        <v>0</v>
      </c>
    </row>
    <row r="82" spans="1:44" x14ac:dyDescent="0.25">
      <c r="A82">
        <f>ROW(Source!A73)</f>
        <v>73</v>
      </c>
      <c r="B82">
        <v>55982403</v>
      </c>
      <c r="C82">
        <v>55982399</v>
      </c>
      <c r="D82">
        <v>55459873</v>
      </c>
      <c r="E82">
        <v>1</v>
      </c>
      <c r="F82">
        <v>1</v>
      </c>
      <c r="G82">
        <v>1081</v>
      </c>
      <c r="H82">
        <v>3</v>
      </c>
      <c r="I82" t="s">
        <v>1613</v>
      </c>
      <c r="J82" t="s">
        <v>1614</v>
      </c>
      <c r="K82" t="s">
        <v>1615</v>
      </c>
      <c r="L82">
        <v>1348</v>
      </c>
      <c r="N82">
        <v>1009</v>
      </c>
      <c r="O82" t="s">
        <v>1092</v>
      </c>
      <c r="P82" t="s">
        <v>1092</v>
      </c>
      <c r="Q82">
        <v>1000</v>
      </c>
      <c r="X82">
        <v>2.0000000000000002E-5</v>
      </c>
      <c r="Y82">
        <v>18495.41</v>
      </c>
      <c r="Z82">
        <v>0</v>
      </c>
      <c r="AA82">
        <v>0</v>
      </c>
      <c r="AB82">
        <v>0</v>
      </c>
      <c r="AC82">
        <v>0</v>
      </c>
      <c r="AD82">
        <v>1</v>
      </c>
      <c r="AE82">
        <v>0</v>
      </c>
      <c r="AF82" t="s">
        <v>31</v>
      </c>
      <c r="AG82">
        <v>0</v>
      </c>
      <c r="AH82">
        <v>2</v>
      </c>
      <c r="AI82">
        <v>55982401</v>
      </c>
      <c r="AJ82">
        <v>68</v>
      </c>
      <c r="AK82">
        <v>0</v>
      </c>
      <c r="AL82">
        <v>0</v>
      </c>
      <c r="AM82">
        <v>0</v>
      </c>
      <c r="AN82">
        <v>0</v>
      </c>
      <c r="AO82">
        <v>0</v>
      </c>
      <c r="AP82">
        <v>0</v>
      </c>
      <c r="AQ82">
        <v>0</v>
      </c>
      <c r="AR82">
        <v>0</v>
      </c>
    </row>
    <row r="83" spans="1:44" x14ac:dyDescent="0.25">
      <c r="A83">
        <f>ROW(Source!A74)</f>
        <v>74</v>
      </c>
      <c r="B83">
        <v>55982402</v>
      </c>
      <c r="C83">
        <v>55982399</v>
      </c>
      <c r="D83">
        <v>55424304</v>
      </c>
      <c r="E83">
        <v>1081</v>
      </c>
      <c r="F83">
        <v>1</v>
      </c>
      <c r="G83">
        <v>1081</v>
      </c>
      <c r="H83">
        <v>1</v>
      </c>
      <c r="I83" t="s">
        <v>1552</v>
      </c>
      <c r="J83" t="s">
        <v>3</v>
      </c>
      <c r="K83" t="s">
        <v>1553</v>
      </c>
      <c r="L83">
        <v>1191</v>
      </c>
      <c r="N83">
        <v>1013</v>
      </c>
      <c r="O83" t="s">
        <v>1554</v>
      </c>
      <c r="P83" t="s">
        <v>1554</v>
      </c>
      <c r="Q83">
        <v>1</v>
      </c>
      <c r="X83">
        <v>5.37</v>
      </c>
      <c r="Y83">
        <v>0</v>
      </c>
      <c r="Z83">
        <v>0</v>
      </c>
      <c r="AA83">
        <v>0</v>
      </c>
      <c r="AB83">
        <v>0</v>
      </c>
      <c r="AC83">
        <v>0</v>
      </c>
      <c r="AD83">
        <v>1</v>
      </c>
      <c r="AE83">
        <v>1</v>
      </c>
      <c r="AF83" t="s">
        <v>32</v>
      </c>
      <c r="AG83">
        <v>1.9331999999999998</v>
      </c>
      <c r="AH83">
        <v>2</v>
      </c>
      <c r="AI83">
        <v>55982400</v>
      </c>
      <c r="AJ83">
        <v>69</v>
      </c>
      <c r="AK83">
        <v>0</v>
      </c>
      <c r="AL83">
        <v>0</v>
      </c>
      <c r="AM83">
        <v>0</v>
      </c>
      <c r="AN83">
        <v>0</v>
      </c>
      <c r="AO83">
        <v>0</v>
      </c>
      <c r="AP83">
        <v>0</v>
      </c>
      <c r="AQ83">
        <v>0</v>
      </c>
      <c r="AR83">
        <v>0</v>
      </c>
    </row>
    <row r="84" spans="1:44" x14ac:dyDescent="0.25">
      <c r="A84">
        <f>ROW(Source!A74)</f>
        <v>74</v>
      </c>
      <c r="B84">
        <v>55982403</v>
      </c>
      <c r="C84">
        <v>55982399</v>
      </c>
      <c r="D84">
        <v>55459873</v>
      </c>
      <c r="E84">
        <v>1</v>
      </c>
      <c r="F84">
        <v>1</v>
      </c>
      <c r="G84">
        <v>1081</v>
      </c>
      <c r="H84">
        <v>3</v>
      </c>
      <c r="I84" t="s">
        <v>1613</v>
      </c>
      <c r="J84" t="s">
        <v>1614</v>
      </c>
      <c r="K84" t="s">
        <v>1615</v>
      </c>
      <c r="L84">
        <v>1348</v>
      </c>
      <c r="N84">
        <v>1009</v>
      </c>
      <c r="O84" t="s">
        <v>1092</v>
      </c>
      <c r="P84" t="s">
        <v>1092</v>
      </c>
      <c r="Q84">
        <v>1000</v>
      </c>
      <c r="X84">
        <v>2.0000000000000002E-5</v>
      </c>
      <c r="Y84">
        <v>18495.41</v>
      </c>
      <c r="Z84">
        <v>0</v>
      </c>
      <c r="AA84">
        <v>0</v>
      </c>
      <c r="AB84">
        <v>0</v>
      </c>
      <c r="AC84">
        <v>0</v>
      </c>
      <c r="AD84">
        <v>1</v>
      </c>
      <c r="AE84">
        <v>0</v>
      </c>
      <c r="AF84" t="s">
        <v>31</v>
      </c>
      <c r="AG84">
        <v>0</v>
      </c>
      <c r="AH84">
        <v>2</v>
      </c>
      <c r="AI84">
        <v>55982401</v>
      </c>
      <c r="AJ84">
        <v>70</v>
      </c>
      <c r="AK84">
        <v>0</v>
      </c>
      <c r="AL84">
        <v>0</v>
      </c>
      <c r="AM84">
        <v>0</v>
      </c>
      <c r="AN84">
        <v>0</v>
      </c>
      <c r="AO84">
        <v>0</v>
      </c>
      <c r="AP84">
        <v>0</v>
      </c>
      <c r="AQ84">
        <v>0</v>
      </c>
      <c r="AR84">
        <v>0</v>
      </c>
    </row>
    <row r="85" spans="1:44" x14ac:dyDescent="0.25">
      <c r="A85">
        <f>ROW(Source!A75)</f>
        <v>75</v>
      </c>
      <c r="B85">
        <v>55982412</v>
      </c>
      <c r="C85">
        <v>55982404</v>
      </c>
      <c r="D85">
        <v>55424304</v>
      </c>
      <c r="E85">
        <v>1081</v>
      </c>
      <c r="F85">
        <v>1</v>
      </c>
      <c r="G85">
        <v>1081</v>
      </c>
      <c r="H85">
        <v>1</v>
      </c>
      <c r="I85" t="s">
        <v>1552</v>
      </c>
      <c r="J85" t="s">
        <v>3</v>
      </c>
      <c r="K85" t="s">
        <v>1553</v>
      </c>
      <c r="L85">
        <v>1191</v>
      </c>
      <c r="N85">
        <v>1013</v>
      </c>
      <c r="O85" t="s">
        <v>1554</v>
      </c>
      <c r="P85" t="s">
        <v>1554</v>
      </c>
      <c r="Q85">
        <v>1</v>
      </c>
      <c r="X85">
        <v>17.5</v>
      </c>
      <c r="Y85">
        <v>0</v>
      </c>
      <c r="Z85">
        <v>0</v>
      </c>
      <c r="AA85">
        <v>0</v>
      </c>
      <c r="AB85">
        <v>0</v>
      </c>
      <c r="AC85">
        <v>0</v>
      </c>
      <c r="AD85">
        <v>1</v>
      </c>
      <c r="AE85">
        <v>1</v>
      </c>
      <c r="AF85" t="s">
        <v>32</v>
      </c>
      <c r="AG85">
        <v>6.3</v>
      </c>
      <c r="AH85">
        <v>2</v>
      </c>
      <c r="AI85">
        <v>55982405</v>
      </c>
      <c r="AJ85">
        <v>71</v>
      </c>
      <c r="AK85">
        <v>0</v>
      </c>
      <c r="AL85">
        <v>0</v>
      </c>
      <c r="AM85">
        <v>0</v>
      </c>
      <c r="AN85">
        <v>0</v>
      </c>
      <c r="AO85">
        <v>0</v>
      </c>
      <c r="AP85">
        <v>0</v>
      </c>
      <c r="AQ85">
        <v>0</v>
      </c>
      <c r="AR85">
        <v>0</v>
      </c>
    </row>
    <row r="86" spans="1:44" x14ac:dyDescent="0.25">
      <c r="A86">
        <f>ROW(Source!A75)</f>
        <v>75</v>
      </c>
      <c r="B86">
        <v>55982413</v>
      </c>
      <c r="C86">
        <v>55982404</v>
      </c>
      <c r="D86">
        <v>55489910</v>
      </c>
      <c r="E86">
        <v>1</v>
      </c>
      <c r="F86">
        <v>1</v>
      </c>
      <c r="G86">
        <v>1081</v>
      </c>
      <c r="H86">
        <v>2</v>
      </c>
      <c r="I86" t="s">
        <v>1580</v>
      </c>
      <c r="J86" t="s">
        <v>1581</v>
      </c>
      <c r="K86" t="s">
        <v>1582</v>
      </c>
      <c r="L86">
        <v>1368</v>
      </c>
      <c r="N86">
        <v>1011</v>
      </c>
      <c r="O86" t="s">
        <v>1558</v>
      </c>
      <c r="P86" t="s">
        <v>1558</v>
      </c>
      <c r="Q86">
        <v>1</v>
      </c>
      <c r="X86">
        <v>2.9</v>
      </c>
      <c r="Y86">
        <v>0</v>
      </c>
      <c r="Z86">
        <v>7.11</v>
      </c>
      <c r="AA86">
        <v>0</v>
      </c>
      <c r="AB86">
        <v>0</v>
      </c>
      <c r="AC86">
        <v>0</v>
      </c>
      <c r="AD86">
        <v>1</v>
      </c>
      <c r="AE86">
        <v>0</v>
      </c>
      <c r="AF86" t="s">
        <v>32</v>
      </c>
      <c r="AG86">
        <v>1.044</v>
      </c>
      <c r="AH86">
        <v>2</v>
      </c>
      <c r="AI86">
        <v>55982406</v>
      </c>
      <c r="AJ86">
        <v>72</v>
      </c>
      <c r="AK86">
        <v>0</v>
      </c>
      <c r="AL86">
        <v>0</v>
      </c>
      <c r="AM86">
        <v>0</v>
      </c>
      <c r="AN86">
        <v>0</v>
      </c>
      <c r="AO86">
        <v>0</v>
      </c>
      <c r="AP86">
        <v>0</v>
      </c>
      <c r="AQ86">
        <v>0</v>
      </c>
      <c r="AR86">
        <v>0</v>
      </c>
    </row>
    <row r="87" spans="1:44" x14ac:dyDescent="0.25">
      <c r="A87">
        <f>ROW(Source!A75)</f>
        <v>75</v>
      </c>
      <c r="B87">
        <v>55982414</v>
      </c>
      <c r="C87">
        <v>55982404</v>
      </c>
      <c r="D87">
        <v>55490209</v>
      </c>
      <c r="E87">
        <v>1</v>
      </c>
      <c r="F87">
        <v>1</v>
      </c>
      <c r="G87">
        <v>1081</v>
      </c>
      <c r="H87">
        <v>2</v>
      </c>
      <c r="I87" t="s">
        <v>1555</v>
      </c>
      <c r="J87" t="s">
        <v>1556</v>
      </c>
      <c r="K87" t="s">
        <v>1557</v>
      </c>
      <c r="L87">
        <v>1368</v>
      </c>
      <c r="N87">
        <v>1011</v>
      </c>
      <c r="O87" t="s">
        <v>1558</v>
      </c>
      <c r="P87" t="s">
        <v>1558</v>
      </c>
      <c r="Q87">
        <v>1</v>
      </c>
      <c r="X87">
        <v>0.1</v>
      </c>
      <c r="Y87">
        <v>0</v>
      </c>
      <c r="Z87">
        <v>83.1</v>
      </c>
      <c r="AA87">
        <v>12.62</v>
      </c>
      <c r="AB87">
        <v>0</v>
      </c>
      <c r="AC87">
        <v>0</v>
      </c>
      <c r="AD87">
        <v>1</v>
      </c>
      <c r="AE87">
        <v>0</v>
      </c>
      <c r="AF87" t="s">
        <v>32</v>
      </c>
      <c r="AG87">
        <v>3.5999999999999997E-2</v>
      </c>
      <c r="AH87">
        <v>2</v>
      </c>
      <c r="AI87">
        <v>55982407</v>
      </c>
      <c r="AJ87">
        <v>73</v>
      </c>
      <c r="AK87">
        <v>0</v>
      </c>
      <c r="AL87">
        <v>0</v>
      </c>
      <c r="AM87">
        <v>0</v>
      </c>
      <c r="AN87">
        <v>0</v>
      </c>
      <c r="AO87">
        <v>0</v>
      </c>
      <c r="AP87">
        <v>0</v>
      </c>
      <c r="AQ87">
        <v>0</v>
      </c>
      <c r="AR87">
        <v>0</v>
      </c>
    </row>
    <row r="88" spans="1:44" x14ac:dyDescent="0.25">
      <c r="A88">
        <f>ROW(Source!A75)</f>
        <v>75</v>
      </c>
      <c r="B88">
        <v>55982415</v>
      </c>
      <c r="C88">
        <v>55982404</v>
      </c>
      <c r="D88">
        <v>55414896</v>
      </c>
      <c r="E88">
        <v>1081</v>
      </c>
      <c r="F88">
        <v>1</v>
      </c>
      <c r="G88">
        <v>1081</v>
      </c>
      <c r="H88">
        <v>3</v>
      </c>
      <c r="I88" t="s">
        <v>1817</v>
      </c>
      <c r="J88" t="s">
        <v>3</v>
      </c>
      <c r="K88" t="s">
        <v>1818</v>
      </c>
      <c r="L88">
        <v>1348</v>
      </c>
      <c r="N88">
        <v>1009</v>
      </c>
      <c r="O88" t="s">
        <v>1092</v>
      </c>
      <c r="P88" t="s">
        <v>1092</v>
      </c>
      <c r="Q88">
        <v>1000</v>
      </c>
      <c r="X88">
        <v>0.04</v>
      </c>
      <c r="Y88">
        <v>0</v>
      </c>
      <c r="Z88">
        <v>0</v>
      </c>
      <c r="AA88">
        <v>0</v>
      </c>
      <c r="AB88">
        <v>0</v>
      </c>
      <c r="AC88">
        <v>0</v>
      </c>
      <c r="AD88">
        <v>0</v>
      </c>
      <c r="AE88">
        <v>0</v>
      </c>
      <c r="AF88" t="s">
        <v>31</v>
      </c>
      <c r="AG88">
        <v>0</v>
      </c>
      <c r="AH88">
        <v>3</v>
      </c>
      <c r="AI88">
        <v>-1</v>
      </c>
      <c r="AJ88" t="s">
        <v>3</v>
      </c>
      <c r="AK88">
        <v>0</v>
      </c>
      <c r="AL88">
        <v>0</v>
      </c>
      <c r="AM88">
        <v>0</v>
      </c>
      <c r="AN88">
        <v>0</v>
      </c>
      <c r="AO88">
        <v>0</v>
      </c>
      <c r="AP88">
        <v>0</v>
      </c>
      <c r="AQ88">
        <v>0</v>
      </c>
      <c r="AR88">
        <v>0</v>
      </c>
    </row>
    <row r="89" spans="1:44" x14ac:dyDescent="0.25">
      <c r="A89">
        <f>ROW(Source!A75)</f>
        <v>75</v>
      </c>
      <c r="B89">
        <v>55982416</v>
      </c>
      <c r="C89">
        <v>55982404</v>
      </c>
      <c r="D89">
        <v>55460380</v>
      </c>
      <c r="E89">
        <v>1</v>
      </c>
      <c r="F89">
        <v>1</v>
      </c>
      <c r="G89">
        <v>1081</v>
      </c>
      <c r="H89">
        <v>3</v>
      </c>
      <c r="I89" t="s">
        <v>1598</v>
      </c>
      <c r="J89" t="s">
        <v>1599</v>
      </c>
      <c r="K89" t="s">
        <v>1600</v>
      </c>
      <c r="L89">
        <v>1348</v>
      </c>
      <c r="N89">
        <v>1009</v>
      </c>
      <c r="O89" t="s">
        <v>1092</v>
      </c>
      <c r="P89" t="s">
        <v>1092</v>
      </c>
      <c r="Q89">
        <v>1000</v>
      </c>
      <c r="X89">
        <v>8.9999999999999998E-4</v>
      </c>
      <c r="Y89">
        <v>8590.86</v>
      </c>
      <c r="Z89">
        <v>0</v>
      </c>
      <c r="AA89">
        <v>0</v>
      </c>
      <c r="AB89">
        <v>0</v>
      </c>
      <c r="AC89">
        <v>0</v>
      </c>
      <c r="AD89">
        <v>1</v>
      </c>
      <c r="AE89">
        <v>0</v>
      </c>
      <c r="AF89" t="s">
        <v>31</v>
      </c>
      <c r="AG89">
        <v>0</v>
      </c>
      <c r="AH89">
        <v>2</v>
      </c>
      <c r="AI89">
        <v>55982408</v>
      </c>
      <c r="AJ89">
        <v>74</v>
      </c>
      <c r="AK89">
        <v>0</v>
      </c>
      <c r="AL89">
        <v>0</v>
      </c>
      <c r="AM89">
        <v>0</v>
      </c>
      <c r="AN89">
        <v>0</v>
      </c>
      <c r="AO89">
        <v>0</v>
      </c>
      <c r="AP89">
        <v>0</v>
      </c>
      <c r="AQ89">
        <v>0</v>
      </c>
      <c r="AR89">
        <v>0</v>
      </c>
    </row>
    <row r="90" spans="1:44" x14ac:dyDescent="0.25">
      <c r="A90">
        <f>ROW(Source!A75)</f>
        <v>75</v>
      </c>
      <c r="B90">
        <v>55982417</v>
      </c>
      <c r="C90">
        <v>55982404</v>
      </c>
      <c r="D90">
        <v>55459339</v>
      </c>
      <c r="E90">
        <v>1</v>
      </c>
      <c r="F90">
        <v>1</v>
      </c>
      <c r="G90">
        <v>1081</v>
      </c>
      <c r="H90">
        <v>3</v>
      </c>
      <c r="I90" t="s">
        <v>1616</v>
      </c>
      <c r="J90" t="s">
        <v>1617</v>
      </c>
      <c r="K90" t="s">
        <v>1618</v>
      </c>
      <c r="L90">
        <v>1354</v>
      </c>
      <c r="N90">
        <v>1010</v>
      </c>
      <c r="O90" t="s">
        <v>266</v>
      </c>
      <c r="P90" t="s">
        <v>266</v>
      </c>
      <c r="Q90">
        <v>1</v>
      </c>
      <c r="X90">
        <v>82</v>
      </c>
      <c r="Y90">
        <v>3.86</v>
      </c>
      <c r="Z90">
        <v>0</v>
      </c>
      <c r="AA90">
        <v>0</v>
      </c>
      <c r="AB90">
        <v>0</v>
      </c>
      <c r="AC90">
        <v>0</v>
      </c>
      <c r="AD90">
        <v>1</v>
      </c>
      <c r="AE90">
        <v>0</v>
      </c>
      <c r="AF90" t="s">
        <v>31</v>
      </c>
      <c r="AG90">
        <v>0</v>
      </c>
      <c r="AH90">
        <v>2</v>
      </c>
      <c r="AI90">
        <v>55982409</v>
      </c>
      <c r="AJ90">
        <v>75</v>
      </c>
      <c r="AK90">
        <v>0</v>
      </c>
      <c r="AL90">
        <v>0</v>
      </c>
      <c r="AM90">
        <v>0</v>
      </c>
      <c r="AN90">
        <v>0</v>
      </c>
      <c r="AO90">
        <v>0</v>
      </c>
      <c r="AP90">
        <v>0</v>
      </c>
      <c r="AQ90">
        <v>0</v>
      </c>
      <c r="AR90">
        <v>0</v>
      </c>
    </row>
    <row r="91" spans="1:44" x14ac:dyDescent="0.25">
      <c r="A91">
        <f>ROW(Source!A75)</f>
        <v>75</v>
      </c>
      <c r="B91">
        <v>55982418</v>
      </c>
      <c r="C91">
        <v>55982404</v>
      </c>
      <c r="D91">
        <v>55461640</v>
      </c>
      <c r="E91">
        <v>1</v>
      </c>
      <c r="F91">
        <v>1</v>
      </c>
      <c r="G91">
        <v>1081</v>
      </c>
      <c r="H91">
        <v>3</v>
      </c>
      <c r="I91" t="s">
        <v>1619</v>
      </c>
      <c r="J91" t="s">
        <v>1620</v>
      </c>
      <c r="K91" t="s">
        <v>1621</v>
      </c>
      <c r="L91">
        <v>1348</v>
      </c>
      <c r="N91">
        <v>1009</v>
      </c>
      <c r="O91" t="s">
        <v>1092</v>
      </c>
      <c r="P91" t="s">
        <v>1092</v>
      </c>
      <c r="Q91">
        <v>1000</v>
      </c>
      <c r="X91">
        <v>4.0000000000000001E-3</v>
      </c>
      <c r="Y91">
        <v>6810.19</v>
      </c>
      <c r="Z91">
        <v>0</v>
      </c>
      <c r="AA91">
        <v>0</v>
      </c>
      <c r="AB91">
        <v>0</v>
      </c>
      <c r="AC91">
        <v>0</v>
      </c>
      <c r="AD91">
        <v>1</v>
      </c>
      <c r="AE91">
        <v>0</v>
      </c>
      <c r="AF91" t="s">
        <v>31</v>
      </c>
      <c r="AG91">
        <v>0</v>
      </c>
      <c r="AH91">
        <v>2</v>
      </c>
      <c r="AI91">
        <v>55982410</v>
      </c>
      <c r="AJ91">
        <v>76</v>
      </c>
      <c r="AK91">
        <v>0</v>
      </c>
      <c r="AL91">
        <v>0</v>
      </c>
      <c r="AM91">
        <v>0</v>
      </c>
      <c r="AN91">
        <v>0</v>
      </c>
      <c r="AO91">
        <v>0</v>
      </c>
      <c r="AP91">
        <v>0</v>
      </c>
      <c r="AQ91">
        <v>0</v>
      </c>
      <c r="AR91">
        <v>0</v>
      </c>
    </row>
    <row r="92" spans="1:44" x14ac:dyDescent="0.25">
      <c r="A92">
        <f>ROW(Source!A75)</f>
        <v>75</v>
      </c>
      <c r="B92">
        <v>55982419</v>
      </c>
      <c r="C92">
        <v>55982404</v>
      </c>
      <c r="D92">
        <v>55459507</v>
      </c>
      <c r="E92">
        <v>1</v>
      </c>
      <c r="F92">
        <v>1</v>
      </c>
      <c r="G92">
        <v>1081</v>
      </c>
      <c r="H92">
        <v>3</v>
      </c>
      <c r="I92" t="s">
        <v>1622</v>
      </c>
      <c r="J92" t="s">
        <v>1623</v>
      </c>
      <c r="K92" t="s">
        <v>1624</v>
      </c>
      <c r="L92">
        <v>1348</v>
      </c>
      <c r="N92">
        <v>1009</v>
      </c>
      <c r="O92" t="s">
        <v>1092</v>
      </c>
      <c r="P92" t="s">
        <v>1092</v>
      </c>
      <c r="Q92">
        <v>1000</v>
      </c>
      <c r="X92">
        <v>2E-3</v>
      </c>
      <c r="Y92">
        <v>16214.84</v>
      </c>
      <c r="Z92">
        <v>0</v>
      </c>
      <c r="AA92">
        <v>0</v>
      </c>
      <c r="AB92">
        <v>0</v>
      </c>
      <c r="AC92">
        <v>0</v>
      </c>
      <c r="AD92">
        <v>1</v>
      </c>
      <c r="AE92">
        <v>0</v>
      </c>
      <c r="AF92" t="s">
        <v>31</v>
      </c>
      <c r="AG92">
        <v>0</v>
      </c>
      <c r="AH92">
        <v>2</v>
      </c>
      <c r="AI92">
        <v>55982411</v>
      </c>
      <c r="AJ92">
        <v>77</v>
      </c>
      <c r="AK92">
        <v>0</v>
      </c>
      <c r="AL92">
        <v>0</v>
      </c>
      <c r="AM92">
        <v>0</v>
      </c>
      <c r="AN92">
        <v>0</v>
      </c>
      <c r="AO92">
        <v>0</v>
      </c>
      <c r="AP92">
        <v>0</v>
      </c>
      <c r="AQ92">
        <v>0</v>
      </c>
      <c r="AR92">
        <v>0</v>
      </c>
    </row>
    <row r="93" spans="1:44" x14ac:dyDescent="0.25">
      <c r="A93">
        <f>ROW(Source!A75)</f>
        <v>75</v>
      </c>
      <c r="B93">
        <v>55982420</v>
      </c>
      <c r="C93">
        <v>55982404</v>
      </c>
      <c r="D93">
        <v>55433515</v>
      </c>
      <c r="E93">
        <v>1081</v>
      </c>
      <c r="F93">
        <v>1</v>
      </c>
      <c r="G93">
        <v>1081</v>
      </c>
      <c r="H93">
        <v>3</v>
      </c>
      <c r="I93" t="s">
        <v>1808</v>
      </c>
      <c r="J93" t="s">
        <v>3</v>
      </c>
      <c r="K93" t="s">
        <v>1819</v>
      </c>
      <c r="L93">
        <v>1354</v>
      </c>
      <c r="N93">
        <v>1010</v>
      </c>
      <c r="O93" t="s">
        <v>266</v>
      </c>
      <c r="P93" t="s">
        <v>266</v>
      </c>
      <c r="Q93">
        <v>1</v>
      </c>
      <c r="X93">
        <v>134</v>
      </c>
      <c r="Y93">
        <v>0</v>
      </c>
      <c r="Z93">
        <v>0</v>
      </c>
      <c r="AA93">
        <v>0</v>
      </c>
      <c r="AB93">
        <v>0</v>
      </c>
      <c r="AC93">
        <v>0</v>
      </c>
      <c r="AD93">
        <v>0</v>
      </c>
      <c r="AE93">
        <v>0</v>
      </c>
      <c r="AF93" t="s">
        <v>31</v>
      </c>
      <c r="AG93">
        <v>0</v>
      </c>
      <c r="AH93">
        <v>3</v>
      </c>
      <c r="AI93">
        <v>-1</v>
      </c>
      <c r="AJ93" t="s">
        <v>3</v>
      </c>
      <c r="AK93">
        <v>0</v>
      </c>
      <c r="AL93">
        <v>0</v>
      </c>
      <c r="AM93">
        <v>0</v>
      </c>
      <c r="AN93">
        <v>0</v>
      </c>
      <c r="AO93">
        <v>0</v>
      </c>
      <c r="AP93">
        <v>0</v>
      </c>
      <c r="AQ93">
        <v>0</v>
      </c>
      <c r="AR93">
        <v>0</v>
      </c>
    </row>
    <row r="94" spans="1:44" x14ac:dyDescent="0.25">
      <c r="A94">
        <f>ROW(Source!A75)</f>
        <v>75</v>
      </c>
      <c r="B94">
        <v>55982421</v>
      </c>
      <c r="C94">
        <v>55982404</v>
      </c>
      <c r="D94">
        <v>55433515</v>
      </c>
      <c r="E94">
        <v>1081</v>
      </c>
      <c r="F94">
        <v>1</v>
      </c>
      <c r="G94">
        <v>1081</v>
      </c>
      <c r="H94">
        <v>3</v>
      </c>
      <c r="I94" t="s">
        <v>1808</v>
      </c>
      <c r="J94" t="s">
        <v>3</v>
      </c>
      <c r="K94" t="s">
        <v>1820</v>
      </c>
      <c r="L94">
        <v>1354</v>
      </c>
      <c r="N94">
        <v>1010</v>
      </c>
      <c r="O94" t="s">
        <v>266</v>
      </c>
      <c r="P94" t="s">
        <v>266</v>
      </c>
      <c r="Q94">
        <v>1</v>
      </c>
      <c r="X94">
        <v>15</v>
      </c>
      <c r="Y94">
        <v>0</v>
      </c>
      <c r="Z94">
        <v>0</v>
      </c>
      <c r="AA94">
        <v>0</v>
      </c>
      <c r="AB94">
        <v>0</v>
      </c>
      <c r="AC94">
        <v>0</v>
      </c>
      <c r="AD94">
        <v>0</v>
      </c>
      <c r="AE94">
        <v>0</v>
      </c>
      <c r="AF94" t="s">
        <v>31</v>
      </c>
      <c r="AG94">
        <v>0</v>
      </c>
      <c r="AH94">
        <v>3</v>
      </c>
      <c r="AI94">
        <v>-1</v>
      </c>
      <c r="AJ94" t="s">
        <v>3</v>
      </c>
      <c r="AK94">
        <v>0</v>
      </c>
      <c r="AL94">
        <v>0</v>
      </c>
      <c r="AM94">
        <v>0</v>
      </c>
      <c r="AN94">
        <v>0</v>
      </c>
      <c r="AO94">
        <v>0</v>
      </c>
      <c r="AP94">
        <v>0</v>
      </c>
      <c r="AQ94">
        <v>0</v>
      </c>
      <c r="AR94">
        <v>0</v>
      </c>
    </row>
    <row r="95" spans="1:44" x14ac:dyDescent="0.25">
      <c r="A95">
        <f>ROW(Source!A76)</f>
        <v>76</v>
      </c>
      <c r="B95">
        <v>55982412</v>
      </c>
      <c r="C95">
        <v>55982404</v>
      </c>
      <c r="D95">
        <v>55424304</v>
      </c>
      <c r="E95">
        <v>1081</v>
      </c>
      <c r="F95">
        <v>1</v>
      </c>
      <c r="G95">
        <v>1081</v>
      </c>
      <c r="H95">
        <v>1</v>
      </c>
      <c r="I95" t="s">
        <v>1552</v>
      </c>
      <c r="J95" t="s">
        <v>3</v>
      </c>
      <c r="K95" t="s">
        <v>1553</v>
      </c>
      <c r="L95">
        <v>1191</v>
      </c>
      <c r="N95">
        <v>1013</v>
      </c>
      <c r="O95" t="s">
        <v>1554</v>
      </c>
      <c r="P95" t="s">
        <v>1554</v>
      </c>
      <c r="Q95">
        <v>1</v>
      </c>
      <c r="X95">
        <v>17.5</v>
      </c>
      <c r="Y95">
        <v>0</v>
      </c>
      <c r="Z95">
        <v>0</v>
      </c>
      <c r="AA95">
        <v>0</v>
      </c>
      <c r="AB95">
        <v>0</v>
      </c>
      <c r="AC95">
        <v>0</v>
      </c>
      <c r="AD95">
        <v>1</v>
      </c>
      <c r="AE95">
        <v>1</v>
      </c>
      <c r="AF95" t="s">
        <v>32</v>
      </c>
      <c r="AG95">
        <v>6.3</v>
      </c>
      <c r="AH95">
        <v>2</v>
      </c>
      <c r="AI95">
        <v>55982405</v>
      </c>
      <c r="AJ95">
        <v>78</v>
      </c>
      <c r="AK95">
        <v>0</v>
      </c>
      <c r="AL95">
        <v>0</v>
      </c>
      <c r="AM95">
        <v>0</v>
      </c>
      <c r="AN95">
        <v>0</v>
      </c>
      <c r="AO95">
        <v>0</v>
      </c>
      <c r="AP95">
        <v>0</v>
      </c>
      <c r="AQ95">
        <v>0</v>
      </c>
      <c r="AR95">
        <v>0</v>
      </c>
    </row>
    <row r="96" spans="1:44" x14ac:dyDescent="0.25">
      <c r="A96">
        <f>ROW(Source!A76)</f>
        <v>76</v>
      </c>
      <c r="B96">
        <v>55982413</v>
      </c>
      <c r="C96">
        <v>55982404</v>
      </c>
      <c r="D96">
        <v>55489910</v>
      </c>
      <c r="E96">
        <v>1</v>
      </c>
      <c r="F96">
        <v>1</v>
      </c>
      <c r="G96">
        <v>1081</v>
      </c>
      <c r="H96">
        <v>2</v>
      </c>
      <c r="I96" t="s">
        <v>1580</v>
      </c>
      <c r="J96" t="s">
        <v>1581</v>
      </c>
      <c r="K96" t="s">
        <v>1582</v>
      </c>
      <c r="L96">
        <v>1368</v>
      </c>
      <c r="N96">
        <v>1011</v>
      </c>
      <c r="O96" t="s">
        <v>1558</v>
      </c>
      <c r="P96" t="s">
        <v>1558</v>
      </c>
      <c r="Q96">
        <v>1</v>
      </c>
      <c r="X96">
        <v>2.9</v>
      </c>
      <c r="Y96">
        <v>0</v>
      </c>
      <c r="Z96">
        <v>7.11</v>
      </c>
      <c r="AA96">
        <v>0</v>
      </c>
      <c r="AB96">
        <v>0</v>
      </c>
      <c r="AC96">
        <v>0</v>
      </c>
      <c r="AD96">
        <v>1</v>
      </c>
      <c r="AE96">
        <v>0</v>
      </c>
      <c r="AF96" t="s">
        <v>32</v>
      </c>
      <c r="AG96">
        <v>1.044</v>
      </c>
      <c r="AH96">
        <v>2</v>
      </c>
      <c r="AI96">
        <v>55982406</v>
      </c>
      <c r="AJ96">
        <v>79</v>
      </c>
      <c r="AK96">
        <v>0</v>
      </c>
      <c r="AL96">
        <v>0</v>
      </c>
      <c r="AM96">
        <v>0</v>
      </c>
      <c r="AN96">
        <v>0</v>
      </c>
      <c r="AO96">
        <v>0</v>
      </c>
      <c r="AP96">
        <v>0</v>
      </c>
      <c r="AQ96">
        <v>0</v>
      </c>
      <c r="AR96">
        <v>0</v>
      </c>
    </row>
    <row r="97" spans="1:44" x14ac:dyDescent="0.25">
      <c r="A97">
        <f>ROW(Source!A76)</f>
        <v>76</v>
      </c>
      <c r="B97">
        <v>55982414</v>
      </c>
      <c r="C97">
        <v>55982404</v>
      </c>
      <c r="D97">
        <v>55490209</v>
      </c>
      <c r="E97">
        <v>1</v>
      </c>
      <c r="F97">
        <v>1</v>
      </c>
      <c r="G97">
        <v>1081</v>
      </c>
      <c r="H97">
        <v>2</v>
      </c>
      <c r="I97" t="s">
        <v>1555</v>
      </c>
      <c r="J97" t="s">
        <v>1556</v>
      </c>
      <c r="K97" t="s">
        <v>1557</v>
      </c>
      <c r="L97">
        <v>1368</v>
      </c>
      <c r="N97">
        <v>1011</v>
      </c>
      <c r="O97" t="s">
        <v>1558</v>
      </c>
      <c r="P97" t="s">
        <v>1558</v>
      </c>
      <c r="Q97">
        <v>1</v>
      </c>
      <c r="X97">
        <v>0.1</v>
      </c>
      <c r="Y97">
        <v>0</v>
      </c>
      <c r="Z97">
        <v>83.1</v>
      </c>
      <c r="AA97">
        <v>12.62</v>
      </c>
      <c r="AB97">
        <v>0</v>
      </c>
      <c r="AC97">
        <v>0</v>
      </c>
      <c r="AD97">
        <v>1</v>
      </c>
      <c r="AE97">
        <v>0</v>
      </c>
      <c r="AF97" t="s">
        <v>32</v>
      </c>
      <c r="AG97">
        <v>3.5999999999999997E-2</v>
      </c>
      <c r="AH97">
        <v>2</v>
      </c>
      <c r="AI97">
        <v>55982407</v>
      </c>
      <c r="AJ97">
        <v>80</v>
      </c>
      <c r="AK97">
        <v>0</v>
      </c>
      <c r="AL97">
        <v>0</v>
      </c>
      <c r="AM97">
        <v>0</v>
      </c>
      <c r="AN97">
        <v>0</v>
      </c>
      <c r="AO97">
        <v>0</v>
      </c>
      <c r="AP97">
        <v>0</v>
      </c>
      <c r="AQ97">
        <v>0</v>
      </c>
      <c r="AR97">
        <v>0</v>
      </c>
    </row>
    <row r="98" spans="1:44" x14ac:dyDescent="0.25">
      <c r="A98">
        <f>ROW(Source!A76)</f>
        <v>76</v>
      </c>
      <c r="B98">
        <v>55982415</v>
      </c>
      <c r="C98">
        <v>55982404</v>
      </c>
      <c r="D98">
        <v>55414896</v>
      </c>
      <c r="E98">
        <v>1081</v>
      </c>
      <c r="F98">
        <v>1</v>
      </c>
      <c r="G98">
        <v>1081</v>
      </c>
      <c r="H98">
        <v>3</v>
      </c>
      <c r="I98" t="s">
        <v>1817</v>
      </c>
      <c r="J98" t="s">
        <v>3</v>
      </c>
      <c r="K98" t="s">
        <v>1818</v>
      </c>
      <c r="L98">
        <v>1348</v>
      </c>
      <c r="N98">
        <v>1009</v>
      </c>
      <c r="O98" t="s">
        <v>1092</v>
      </c>
      <c r="P98" t="s">
        <v>1092</v>
      </c>
      <c r="Q98">
        <v>1000</v>
      </c>
      <c r="X98">
        <v>0.04</v>
      </c>
      <c r="Y98">
        <v>0</v>
      </c>
      <c r="Z98">
        <v>0</v>
      </c>
      <c r="AA98">
        <v>0</v>
      </c>
      <c r="AB98">
        <v>0</v>
      </c>
      <c r="AC98">
        <v>0</v>
      </c>
      <c r="AD98">
        <v>0</v>
      </c>
      <c r="AE98">
        <v>0</v>
      </c>
      <c r="AF98" t="s">
        <v>31</v>
      </c>
      <c r="AG98">
        <v>0</v>
      </c>
      <c r="AH98">
        <v>3</v>
      </c>
      <c r="AI98">
        <v>-1</v>
      </c>
      <c r="AJ98" t="s">
        <v>3</v>
      </c>
      <c r="AK98">
        <v>0</v>
      </c>
      <c r="AL98">
        <v>0</v>
      </c>
      <c r="AM98">
        <v>0</v>
      </c>
      <c r="AN98">
        <v>0</v>
      </c>
      <c r="AO98">
        <v>0</v>
      </c>
      <c r="AP98">
        <v>0</v>
      </c>
      <c r="AQ98">
        <v>0</v>
      </c>
      <c r="AR98">
        <v>0</v>
      </c>
    </row>
    <row r="99" spans="1:44" x14ac:dyDescent="0.25">
      <c r="A99">
        <f>ROW(Source!A76)</f>
        <v>76</v>
      </c>
      <c r="B99">
        <v>55982416</v>
      </c>
      <c r="C99">
        <v>55982404</v>
      </c>
      <c r="D99">
        <v>55460380</v>
      </c>
      <c r="E99">
        <v>1</v>
      </c>
      <c r="F99">
        <v>1</v>
      </c>
      <c r="G99">
        <v>1081</v>
      </c>
      <c r="H99">
        <v>3</v>
      </c>
      <c r="I99" t="s">
        <v>1598</v>
      </c>
      <c r="J99" t="s">
        <v>1599</v>
      </c>
      <c r="K99" t="s">
        <v>1600</v>
      </c>
      <c r="L99">
        <v>1348</v>
      </c>
      <c r="N99">
        <v>1009</v>
      </c>
      <c r="O99" t="s">
        <v>1092</v>
      </c>
      <c r="P99" t="s">
        <v>1092</v>
      </c>
      <c r="Q99">
        <v>1000</v>
      </c>
      <c r="X99">
        <v>8.9999999999999998E-4</v>
      </c>
      <c r="Y99">
        <v>8590.86</v>
      </c>
      <c r="Z99">
        <v>0</v>
      </c>
      <c r="AA99">
        <v>0</v>
      </c>
      <c r="AB99">
        <v>0</v>
      </c>
      <c r="AC99">
        <v>0</v>
      </c>
      <c r="AD99">
        <v>1</v>
      </c>
      <c r="AE99">
        <v>0</v>
      </c>
      <c r="AF99" t="s">
        <v>31</v>
      </c>
      <c r="AG99">
        <v>0</v>
      </c>
      <c r="AH99">
        <v>2</v>
      </c>
      <c r="AI99">
        <v>55982408</v>
      </c>
      <c r="AJ99">
        <v>81</v>
      </c>
      <c r="AK99">
        <v>0</v>
      </c>
      <c r="AL99">
        <v>0</v>
      </c>
      <c r="AM99">
        <v>0</v>
      </c>
      <c r="AN99">
        <v>0</v>
      </c>
      <c r="AO99">
        <v>0</v>
      </c>
      <c r="AP99">
        <v>0</v>
      </c>
      <c r="AQ99">
        <v>0</v>
      </c>
      <c r="AR99">
        <v>0</v>
      </c>
    </row>
    <row r="100" spans="1:44" x14ac:dyDescent="0.25">
      <c r="A100">
        <f>ROW(Source!A76)</f>
        <v>76</v>
      </c>
      <c r="B100">
        <v>55982417</v>
      </c>
      <c r="C100">
        <v>55982404</v>
      </c>
      <c r="D100">
        <v>55459339</v>
      </c>
      <c r="E100">
        <v>1</v>
      </c>
      <c r="F100">
        <v>1</v>
      </c>
      <c r="G100">
        <v>1081</v>
      </c>
      <c r="H100">
        <v>3</v>
      </c>
      <c r="I100" t="s">
        <v>1616</v>
      </c>
      <c r="J100" t="s">
        <v>1617</v>
      </c>
      <c r="K100" t="s">
        <v>1618</v>
      </c>
      <c r="L100">
        <v>1354</v>
      </c>
      <c r="N100">
        <v>1010</v>
      </c>
      <c r="O100" t="s">
        <v>266</v>
      </c>
      <c r="P100" t="s">
        <v>266</v>
      </c>
      <c r="Q100">
        <v>1</v>
      </c>
      <c r="X100">
        <v>82</v>
      </c>
      <c r="Y100">
        <v>3.86</v>
      </c>
      <c r="Z100">
        <v>0</v>
      </c>
      <c r="AA100">
        <v>0</v>
      </c>
      <c r="AB100">
        <v>0</v>
      </c>
      <c r="AC100">
        <v>0</v>
      </c>
      <c r="AD100">
        <v>1</v>
      </c>
      <c r="AE100">
        <v>0</v>
      </c>
      <c r="AF100" t="s">
        <v>31</v>
      </c>
      <c r="AG100">
        <v>0</v>
      </c>
      <c r="AH100">
        <v>2</v>
      </c>
      <c r="AI100">
        <v>55982409</v>
      </c>
      <c r="AJ100">
        <v>82</v>
      </c>
      <c r="AK100">
        <v>0</v>
      </c>
      <c r="AL100">
        <v>0</v>
      </c>
      <c r="AM100">
        <v>0</v>
      </c>
      <c r="AN100">
        <v>0</v>
      </c>
      <c r="AO100">
        <v>0</v>
      </c>
      <c r="AP100">
        <v>0</v>
      </c>
      <c r="AQ100">
        <v>0</v>
      </c>
      <c r="AR100">
        <v>0</v>
      </c>
    </row>
    <row r="101" spans="1:44" x14ac:dyDescent="0.25">
      <c r="A101">
        <f>ROW(Source!A76)</f>
        <v>76</v>
      </c>
      <c r="B101">
        <v>55982418</v>
      </c>
      <c r="C101">
        <v>55982404</v>
      </c>
      <c r="D101">
        <v>55461640</v>
      </c>
      <c r="E101">
        <v>1</v>
      </c>
      <c r="F101">
        <v>1</v>
      </c>
      <c r="G101">
        <v>1081</v>
      </c>
      <c r="H101">
        <v>3</v>
      </c>
      <c r="I101" t="s">
        <v>1619</v>
      </c>
      <c r="J101" t="s">
        <v>1620</v>
      </c>
      <c r="K101" t="s">
        <v>1621</v>
      </c>
      <c r="L101">
        <v>1348</v>
      </c>
      <c r="N101">
        <v>1009</v>
      </c>
      <c r="O101" t="s">
        <v>1092</v>
      </c>
      <c r="P101" t="s">
        <v>1092</v>
      </c>
      <c r="Q101">
        <v>1000</v>
      </c>
      <c r="X101">
        <v>4.0000000000000001E-3</v>
      </c>
      <c r="Y101">
        <v>6810.19</v>
      </c>
      <c r="Z101">
        <v>0</v>
      </c>
      <c r="AA101">
        <v>0</v>
      </c>
      <c r="AB101">
        <v>0</v>
      </c>
      <c r="AC101">
        <v>0</v>
      </c>
      <c r="AD101">
        <v>1</v>
      </c>
      <c r="AE101">
        <v>0</v>
      </c>
      <c r="AF101" t="s">
        <v>31</v>
      </c>
      <c r="AG101">
        <v>0</v>
      </c>
      <c r="AH101">
        <v>2</v>
      </c>
      <c r="AI101">
        <v>55982410</v>
      </c>
      <c r="AJ101">
        <v>83</v>
      </c>
      <c r="AK101">
        <v>0</v>
      </c>
      <c r="AL101">
        <v>0</v>
      </c>
      <c r="AM101">
        <v>0</v>
      </c>
      <c r="AN101">
        <v>0</v>
      </c>
      <c r="AO101">
        <v>0</v>
      </c>
      <c r="AP101">
        <v>0</v>
      </c>
      <c r="AQ101">
        <v>0</v>
      </c>
      <c r="AR101">
        <v>0</v>
      </c>
    </row>
    <row r="102" spans="1:44" x14ac:dyDescent="0.25">
      <c r="A102">
        <f>ROW(Source!A76)</f>
        <v>76</v>
      </c>
      <c r="B102">
        <v>55982419</v>
      </c>
      <c r="C102">
        <v>55982404</v>
      </c>
      <c r="D102">
        <v>55459507</v>
      </c>
      <c r="E102">
        <v>1</v>
      </c>
      <c r="F102">
        <v>1</v>
      </c>
      <c r="G102">
        <v>1081</v>
      </c>
      <c r="H102">
        <v>3</v>
      </c>
      <c r="I102" t="s">
        <v>1622</v>
      </c>
      <c r="J102" t="s">
        <v>1623</v>
      </c>
      <c r="K102" t="s">
        <v>1624</v>
      </c>
      <c r="L102">
        <v>1348</v>
      </c>
      <c r="N102">
        <v>1009</v>
      </c>
      <c r="O102" t="s">
        <v>1092</v>
      </c>
      <c r="P102" t="s">
        <v>1092</v>
      </c>
      <c r="Q102">
        <v>1000</v>
      </c>
      <c r="X102">
        <v>2E-3</v>
      </c>
      <c r="Y102">
        <v>16214.84</v>
      </c>
      <c r="Z102">
        <v>0</v>
      </c>
      <c r="AA102">
        <v>0</v>
      </c>
      <c r="AB102">
        <v>0</v>
      </c>
      <c r="AC102">
        <v>0</v>
      </c>
      <c r="AD102">
        <v>1</v>
      </c>
      <c r="AE102">
        <v>0</v>
      </c>
      <c r="AF102" t="s">
        <v>31</v>
      </c>
      <c r="AG102">
        <v>0</v>
      </c>
      <c r="AH102">
        <v>2</v>
      </c>
      <c r="AI102">
        <v>55982411</v>
      </c>
      <c r="AJ102">
        <v>84</v>
      </c>
      <c r="AK102">
        <v>0</v>
      </c>
      <c r="AL102">
        <v>0</v>
      </c>
      <c r="AM102">
        <v>0</v>
      </c>
      <c r="AN102">
        <v>0</v>
      </c>
      <c r="AO102">
        <v>0</v>
      </c>
      <c r="AP102">
        <v>0</v>
      </c>
      <c r="AQ102">
        <v>0</v>
      </c>
      <c r="AR102">
        <v>0</v>
      </c>
    </row>
    <row r="103" spans="1:44" x14ac:dyDescent="0.25">
      <c r="A103">
        <f>ROW(Source!A76)</f>
        <v>76</v>
      </c>
      <c r="B103">
        <v>55982420</v>
      </c>
      <c r="C103">
        <v>55982404</v>
      </c>
      <c r="D103">
        <v>55433515</v>
      </c>
      <c r="E103">
        <v>1081</v>
      </c>
      <c r="F103">
        <v>1</v>
      </c>
      <c r="G103">
        <v>1081</v>
      </c>
      <c r="H103">
        <v>3</v>
      </c>
      <c r="I103" t="s">
        <v>1808</v>
      </c>
      <c r="J103" t="s">
        <v>3</v>
      </c>
      <c r="K103" t="s">
        <v>1819</v>
      </c>
      <c r="L103">
        <v>1354</v>
      </c>
      <c r="N103">
        <v>1010</v>
      </c>
      <c r="O103" t="s">
        <v>266</v>
      </c>
      <c r="P103" t="s">
        <v>266</v>
      </c>
      <c r="Q103">
        <v>1</v>
      </c>
      <c r="X103">
        <v>134</v>
      </c>
      <c r="Y103">
        <v>0</v>
      </c>
      <c r="Z103">
        <v>0</v>
      </c>
      <c r="AA103">
        <v>0</v>
      </c>
      <c r="AB103">
        <v>0</v>
      </c>
      <c r="AC103">
        <v>0</v>
      </c>
      <c r="AD103">
        <v>0</v>
      </c>
      <c r="AE103">
        <v>0</v>
      </c>
      <c r="AF103" t="s">
        <v>31</v>
      </c>
      <c r="AG103">
        <v>0</v>
      </c>
      <c r="AH103">
        <v>3</v>
      </c>
      <c r="AI103">
        <v>-1</v>
      </c>
      <c r="AJ103" t="s">
        <v>3</v>
      </c>
      <c r="AK103">
        <v>0</v>
      </c>
      <c r="AL103">
        <v>0</v>
      </c>
      <c r="AM103">
        <v>0</v>
      </c>
      <c r="AN103">
        <v>0</v>
      </c>
      <c r="AO103">
        <v>0</v>
      </c>
      <c r="AP103">
        <v>0</v>
      </c>
      <c r="AQ103">
        <v>0</v>
      </c>
      <c r="AR103">
        <v>0</v>
      </c>
    </row>
    <row r="104" spans="1:44" x14ac:dyDescent="0.25">
      <c r="A104">
        <f>ROW(Source!A76)</f>
        <v>76</v>
      </c>
      <c r="B104">
        <v>55982421</v>
      </c>
      <c r="C104">
        <v>55982404</v>
      </c>
      <c r="D104">
        <v>55433515</v>
      </c>
      <c r="E104">
        <v>1081</v>
      </c>
      <c r="F104">
        <v>1</v>
      </c>
      <c r="G104">
        <v>1081</v>
      </c>
      <c r="H104">
        <v>3</v>
      </c>
      <c r="I104" t="s">
        <v>1808</v>
      </c>
      <c r="J104" t="s">
        <v>3</v>
      </c>
      <c r="K104" t="s">
        <v>1820</v>
      </c>
      <c r="L104">
        <v>1354</v>
      </c>
      <c r="N104">
        <v>1010</v>
      </c>
      <c r="O104" t="s">
        <v>266</v>
      </c>
      <c r="P104" t="s">
        <v>266</v>
      </c>
      <c r="Q104">
        <v>1</v>
      </c>
      <c r="X104">
        <v>15</v>
      </c>
      <c r="Y104">
        <v>0</v>
      </c>
      <c r="Z104">
        <v>0</v>
      </c>
      <c r="AA104">
        <v>0</v>
      </c>
      <c r="AB104">
        <v>0</v>
      </c>
      <c r="AC104">
        <v>0</v>
      </c>
      <c r="AD104">
        <v>0</v>
      </c>
      <c r="AE104">
        <v>0</v>
      </c>
      <c r="AF104" t="s">
        <v>31</v>
      </c>
      <c r="AG104">
        <v>0</v>
      </c>
      <c r="AH104">
        <v>3</v>
      </c>
      <c r="AI104">
        <v>-1</v>
      </c>
      <c r="AJ104" t="s">
        <v>3</v>
      </c>
      <c r="AK104">
        <v>0</v>
      </c>
      <c r="AL104">
        <v>0</v>
      </c>
      <c r="AM104">
        <v>0</v>
      </c>
      <c r="AN104">
        <v>0</v>
      </c>
      <c r="AO104">
        <v>0</v>
      </c>
      <c r="AP104">
        <v>0</v>
      </c>
      <c r="AQ104">
        <v>0</v>
      </c>
      <c r="AR104">
        <v>0</v>
      </c>
    </row>
    <row r="105" spans="1:44" x14ac:dyDescent="0.25">
      <c r="A105">
        <f>ROW(Source!A77)</f>
        <v>77</v>
      </c>
      <c r="B105">
        <v>55982427</v>
      </c>
      <c r="C105">
        <v>55982422</v>
      </c>
      <c r="D105">
        <v>55424304</v>
      </c>
      <c r="E105">
        <v>1081</v>
      </c>
      <c r="F105">
        <v>1</v>
      </c>
      <c r="G105">
        <v>1081</v>
      </c>
      <c r="H105">
        <v>1</v>
      </c>
      <c r="I105" t="s">
        <v>1552</v>
      </c>
      <c r="J105" t="s">
        <v>3</v>
      </c>
      <c r="K105" t="s">
        <v>1553</v>
      </c>
      <c r="L105">
        <v>1191</v>
      </c>
      <c r="N105">
        <v>1013</v>
      </c>
      <c r="O105" t="s">
        <v>1554</v>
      </c>
      <c r="P105" t="s">
        <v>1554</v>
      </c>
      <c r="Q105">
        <v>1</v>
      </c>
      <c r="X105">
        <v>94.89</v>
      </c>
      <c r="Y105">
        <v>0</v>
      </c>
      <c r="Z105">
        <v>0</v>
      </c>
      <c r="AA105">
        <v>0</v>
      </c>
      <c r="AB105">
        <v>0</v>
      </c>
      <c r="AC105">
        <v>0</v>
      </c>
      <c r="AD105">
        <v>1</v>
      </c>
      <c r="AE105">
        <v>1</v>
      </c>
      <c r="AF105" t="s">
        <v>32</v>
      </c>
      <c r="AG105">
        <v>34.160399999999996</v>
      </c>
      <c r="AH105">
        <v>2</v>
      </c>
      <c r="AI105">
        <v>55982423</v>
      </c>
      <c r="AJ105">
        <v>85</v>
      </c>
      <c r="AK105">
        <v>0</v>
      </c>
      <c r="AL105">
        <v>0</v>
      </c>
      <c r="AM105">
        <v>0</v>
      </c>
      <c r="AN105">
        <v>0</v>
      </c>
      <c r="AO105">
        <v>0</v>
      </c>
      <c r="AP105">
        <v>0</v>
      </c>
      <c r="AQ105">
        <v>0</v>
      </c>
      <c r="AR105">
        <v>0</v>
      </c>
    </row>
    <row r="106" spans="1:44" x14ac:dyDescent="0.25">
      <c r="A106">
        <f>ROW(Source!A77)</f>
        <v>77</v>
      </c>
      <c r="B106">
        <v>55982428</v>
      </c>
      <c r="C106">
        <v>55982422</v>
      </c>
      <c r="D106">
        <v>55490209</v>
      </c>
      <c r="E106">
        <v>1</v>
      </c>
      <c r="F106">
        <v>1</v>
      </c>
      <c r="G106">
        <v>1081</v>
      </c>
      <c r="H106">
        <v>2</v>
      </c>
      <c r="I106" t="s">
        <v>1555</v>
      </c>
      <c r="J106" t="s">
        <v>1556</v>
      </c>
      <c r="K106" t="s">
        <v>1557</v>
      </c>
      <c r="L106">
        <v>1368</v>
      </c>
      <c r="N106">
        <v>1011</v>
      </c>
      <c r="O106" t="s">
        <v>1558</v>
      </c>
      <c r="P106" t="s">
        <v>1558</v>
      </c>
      <c r="Q106">
        <v>1</v>
      </c>
      <c r="X106">
        <v>0.02</v>
      </c>
      <c r="Y106">
        <v>0</v>
      </c>
      <c r="Z106">
        <v>83.1</v>
      </c>
      <c r="AA106">
        <v>12.62</v>
      </c>
      <c r="AB106">
        <v>0</v>
      </c>
      <c r="AC106">
        <v>0</v>
      </c>
      <c r="AD106">
        <v>1</v>
      </c>
      <c r="AE106">
        <v>0</v>
      </c>
      <c r="AF106" t="s">
        <v>32</v>
      </c>
      <c r="AG106">
        <v>7.1999999999999998E-3</v>
      </c>
      <c r="AH106">
        <v>2</v>
      </c>
      <c r="AI106">
        <v>55982424</v>
      </c>
      <c r="AJ106">
        <v>86</v>
      </c>
      <c r="AK106">
        <v>0</v>
      </c>
      <c r="AL106">
        <v>0</v>
      </c>
      <c r="AM106">
        <v>0</v>
      </c>
      <c r="AN106">
        <v>0</v>
      </c>
      <c r="AO106">
        <v>0</v>
      </c>
      <c r="AP106">
        <v>0</v>
      </c>
      <c r="AQ106">
        <v>0</v>
      </c>
      <c r="AR106">
        <v>0</v>
      </c>
    </row>
    <row r="107" spans="1:44" x14ac:dyDescent="0.25">
      <c r="A107">
        <f>ROW(Source!A77)</f>
        <v>77</v>
      </c>
      <c r="B107">
        <v>55982429</v>
      </c>
      <c r="C107">
        <v>55982422</v>
      </c>
      <c r="D107">
        <v>55490263</v>
      </c>
      <c r="E107">
        <v>1</v>
      </c>
      <c r="F107">
        <v>1</v>
      </c>
      <c r="G107">
        <v>1081</v>
      </c>
      <c r="H107">
        <v>2</v>
      </c>
      <c r="I107" t="s">
        <v>1601</v>
      </c>
      <c r="J107" t="s">
        <v>1602</v>
      </c>
      <c r="K107" t="s">
        <v>1603</v>
      </c>
      <c r="L107">
        <v>1368</v>
      </c>
      <c r="N107">
        <v>1011</v>
      </c>
      <c r="O107" t="s">
        <v>1558</v>
      </c>
      <c r="P107" t="s">
        <v>1558</v>
      </c>
      <c r="Q107">
        <v>1</v>
      </c>
      <c r="X107">
        <v>2.46</v>
      </c>
      <c r="Y107">
        <v>0</v>
      </c>
      <c r="Z107">
        <v>0.77</v>
      </c>
      <c r="AA107">
        <v>0</v>
      </c>
      <c r="AB107">
        <v>0</v>
      </c>
      <c r="AC107">
        <v>0</v>
      </c>
      <c r="AD107">
        <v>1</v>
      </c>
      <c r="AE107">
        <v>0</v>
      </c>
      <c r="AF107" t="s">
        <v>32</v>
      </c>
      <c r="AG107">
        <v>0.88559999999999994</v>
      </c>
      <c r="AH107">
        <v>2</v>
      </c>
      <c r="AI107">
        <v>55982425</v>
      </c>
      <c r="AJ107">
        <v>87</v>
      </c>
      <c r="AK107">
        <v>0</v>
      </c>
      <c r="AL107">
        <v>0</v>
      </c>
      <c r="AM107">
        <v>0</v>
      </c>
      <c r="AN107">
        <v>0</v>
      </c>
      <c r="AO107">
        <v>0</v>
      </c>
      <c r="AP107">
        <v>0</v>
      </c>
      <c r="AQ107">
        <v>0</v>
      </c>
      <c r="AR107">
        <v>0</v>
      </c>
    </row>
    <row r="108" spans="1:44" x14ac:dyDescent="0.25">
      <c r="A108">
        <f>ROW(Source!A77)</f>
        <v>77</v>
      </c>
      <c r="B108">
        <v>55982430</v>
      </c>
      <c r="C108">
        <v>55982422</v>
      </c>
      <c r="D108">
        <v>55469271</v>
      </c>
      <c r="E108">
        <v>1</v>
      </c>
      <c r="F108">
        <v>1</v>
      </c>
      <c r="G108">
        <v>1081</v>
      </c>
      <c r="H108">
        <v>3</v>
      </c>
      <c r="I108" t="s">
        <v>1625</v>
      </c>
      <c r="J108" t="s">
        <v>1626</v>
      </c>
      <c r="K108" t="s">
        <v>1627</v>
      </c>
      <c r="L108">
        <v>1354</v>
      </c>
      <c r="N108">
        <v>1010</v>
      </c>
      <c r="O108" t="s">
        <v>266</v>
      </c>
      <c r="P108" t="s">
        <v>266</v>
      </c>
      <c r="Q108">
        <v>1</v>
      </c>
      <c r="X108">
        <v>8.7999999999999995E-2</v>
      </c>
      <c r="Y108">
        <v>14.56</v>
      </c>
      <c r="Z108">
        <v>0</v>
      </c>
      <c r="AA108">
        <v>0</v>
      </c>
      <c r="AB108">
        <v>0</v>
      </c>
      <c r="AC108">
        <v>0</v>
      </c>
      <c r="AD108">
        <v>1</v>
      </c>
      <c r="AE108">
        <v>0</v>
      </c>
      <c r="AF108" t="s">
        <v>31</v>
      </c>
      <c r="AG108">
        <v>0</v>
      </c>
      <c r="AH108">
        <v>2</v>
      </c>
      <c r="AI108">
        <v>55982426</v>
      </c>
      <c r="AJ108">
        <v>88</v>
      </c>
      <c r="AK108">
        <v>0</v>
      </c>
      <c r="AL108">
        <v>0</v>
      </c>
      <c r="AM108">
        <v>0</v>
      </c>
      <c r="AN108">
        <v>0</v>
      </c>
      <c r="AO108">
        <v>0</v>
      </c>
      <c r="AP108">
        <v>0</v>
      </c>
      <c r="AQ108">
        <v>0</v>
      </c>
      <c r="AR108">
        <v>0</v>
      </c>
    </row>
    <row r="109" spans="1:44" x14ac:dyDescent="0.25">
      <c r="A109">
        <f>ROW(Source!A77)</f>
        <v>77</v>
      </c>
      <c r="B109">
        <v>55982431</v>
      </c>
      <c r="C109">
        <v>55982422</v>
      </c>
      <c r="D109">
        <v>55434259</v>
      </c>
      <c r="E109">
        <v>1081</v>
      </c>
      <c r="F109">
        <v>1</v>
      </c>
      <c r="G109">
        <v>1081</v>
      </c>
      <c r="H109">
        <v>3</v>
      </c>
      <c r="I109" t="s">
        <v>1475</v>
      </c>
      <c r="J109" t="s">
        <v>3</v>
      </c>
      <c r="K109" t="s">
        <v>1821</v>
      </c>
      <c r="L109">
        <v>1354</v>
      </c>
      <c r="N109">
        <v>1010</v>
      </c>
      <c r="O109" t="s">
        <v>266</v>
      </c>
      <c r="P109" t="s">
        <v>266</v>
      </c>
      <c r="Q109">
        <v>1</v>
      </c>
      <c r="X109">
        <v>100</v>
      </c>
      <c r="Y109">
        <v>0</v>
      </c>
      <c r="Z109">
        <v>0</v>
      </c>
      <c r="AA109">
        <v>0</v>
      </c>
      <c r="AB109">
        <v>0</v>
      </c>
      <c r="AC109">
        <v>0</v>
      </c>
      <c r="AD109">
        <v>0</v>
      </c>
      <c r="AE109">
        <v>0</v>
      </c>
      <c r="AF109" t="s">
        <v>31</v>
      </c>
      <c r="AG109">
        <v>0</v>
      </c>
      <c r="AH109">
        <v>3</v>
      </c>
      <c r="AI109">
        <v>-1</v>
      </c>
      <c r="AJ109" t="s">
        <v>3</v>
      </c>
      <c r="AK109">
        <v>0</v>
      </c>
      <c r="AL109">
        <v>0</v>
      </c>
      <c r="AM109">
        <v>0</v>
      </c>
      <c r="AN109">
        <v>0</v>
      </c>
      <c r="AO109">
        <v>0</v>
      </c>
      <c r="AP109">
        <v>0</v>
      </c>
      <c r="AQ109">
        <v>0</v>
      </c>
      <c r="AR109">
        <v>0</v>
      </c>
    </row>
    <row r="110" spans="1:44" x14ac:dyDescent="0.25">
      <c r="A110">
        <f>ROW(Source!A78)</f>
        <v>78</v>
      </c>
      <c r="B110">
        <v>55982427</v>
      </c>
      <c r="C110">
        <v>55982422</v>
      </c>
      <c r="D110">
        <v>55424304</v>
      </c>
      <c r="E110">
        <v>1081</v>
      </c>
      <c r="F110">
        <v>1</v>
      </c>
      <c r="G110">
        <v>1081</v>
      </c>
      <c r="H110">
        <v>1</v>
      </c>
      <c r="I110" t="s">
        <v>1552</v>
      </c>
      <c r="J110" t="s">
        <v>3</v>
      </c>
      <c r="K110" t="s">
        <v>1553</v>
      </c>
      <c r="L110">
        <v>1191</v>
      </c>
      <c r="N110">
        <v>1013</v>
      </c>
      <c r="O110" t="s">
        <v>1554</v>
      </c>
      <c r="P110" t="s">
        <v>1554</v>
      </c>
      <c r="Q110">
        <v>1</v>
      </c>
      <c r="X110">
        <v>94.89</v>
      </c>
      <c r="Y110">
        <v>0</v>
      </c>
      <c r="Z110">
        <v>0</v>
      </c>
      <c r="AA110">
        <v>0</v>
      </c>
      <c r="AB110">
        <v>0</v>
      </c>
      <c r="AC110">
        <v>0</v>
      </c>
      <c r="AD110">
        <v>1</v>
      </c>
      <c r="AE110">
        <v>1</v>
      </c>
      <c r="AF110" t="s">
        <v>32</v>
      </c>
      <c r="AG110">
        <v>34.160399999999996</v>
      </c>
      <c r="AH110">
        <v>2</v>
      </c>
      <c r="AI110">
        <v>55982423</v>
      </c>
      <c r="AJ110">
        <v>89</v>
      </c>
      <c r="AK110">
        <v>0</v>
      </c>
      <c r="AL110">
        <v>0</v>
      </c>
      <c r="AM110">
        <v>0</v>
      </c>
      <c r="AN110">
        <v>0</v>
      </c>
      <c r="AO110">
        <v>0</v>
      </c>
      <c r="AP110">
        <v>0</v>
      </c>
      <c r="AQ110">
        <v>0</v>
      </c>
      <c r="AR110">
        <v>0</v>
      </c>
    </row>
    <row r="111" spans="1:44" x14ac:dyDescent="0.25">
      <c r="A111">
        <f>ROW(Source!A78)</f>
        <v>78</v>
      </c>
      <c r="B111">
        <v>55982428</v>
      </c>
      <c r="C111">
        <v>55982422</v>
      </c>
      <c r="D111">
        <v>55490209</v>
      </c>
      <c r="E111">
        <v>1</v>
      </c>
      <c r="F111">
        <v>1</v>
      </c>
      <c r="G111">
        <v>1081</v>
      </c>
      <c r="H111">
        <v>2</v>
      </c>
      <c r="I111" t="s">
        <v>1555</v>
      </c>
      <c r="J111" t="s">
        <v>1556</v>
      </c>
      <c r="K111" t="s">
        <v>1557</v>
      </c>
      <c r="L111">
        <v>1368</v>
      </c>
      <c r="N111">
        <v>1011</v>
      </c>
      <c r="O111" t="s">
        <v>1558</v>
      </c>
      <c r="P111" t="s">
        <v>1558</v>
      </c>
      <c r="Q111">
        <v>1</v>
      </c>
      <c r="X111">
        <v>0.02</v>
      </c>
      <c r="Y111">
        <v>0</v>
      </c>
      <c r="Z111">
        <v>83.1</v>
      </c>
      <c r="AA111">
        <v>12.62</v>
      </c>
      <c r="AB111">
        <v>0</v>
      </c>
      <c r="AC111">
        <v>0</v>
      </c>
      <c r="AD111">
        <v>1</v>
      </c>
      <c r="AE111">
        <v>0</v>
      </c>
      <c r="AF111" t="s">
        <v>32</v>
      </c>
      <c r="AG111">
        <v>7.1999999999999998E-3</v>
      </c>
      <c r="AH111">
        <v>2</v>
      </c>
      <c r="AI111">
        <v>55982424</v>
      </c>
      <c r="AJ111">
        <v>90</v>
      </c>
      <c r="AK111">
        <v>0</v>
      </c>
      <c r="AL111">
        <v>0</v>
      </c>
      <c r="AM111">
        <v>0</v>
      </c>
      <c r="AN111">
        <v>0</v>
      </c>
      <c r="AO111">
        <v>0</v>
      </c>
      <c r="AP111">
        <v>0</v>
      </c>
      <c r="AQ111">
        <v>0</v>
      </c>
      <c r="AR111">
        <v>0</v>
      </c>
    </row>
    <row r="112" spans="1:44" x14ac:dyDescent="0.25">
      <c r="A112">
        <f>ROW(Source!A78)</f>
        <v>78</v>
      </c>
      <c r="B112">
        <v>55982429</v>
      </c>
      <c r="C112">
        <v>55982422</v>
      </c>
      <c r="D112">
        <v>55490263</v>
      </c>
      <c r="E112">
        <v>1</v>
      </c>
      <c r="F112">
        <v>1</v>
      </c>
      <c r="G112">
        <v>1081</v>
      </c>
      <c r="H112">
        <v>2</v>
      </c>
      <c r="I112" t="s">
        <v>1601</v>
      </c>
      <c r="J112" t="s">
        <v>1602</v>
      </c>
      <c r="K112" t="s">
        <v>1603</v>
      </c>
      <c r="L112">
        <v>1368</v>
      </c>
      <c r="N112">
        <v>1011</v>
      </c>
      <c r="O112" t="s">
        <v>1558</v>
      </c>
      <c r="P112" t="s">
        <v>1558</v>
      </c>
      <c r="Q112">
        <v>1</v>
      </c>
      <c r="X112">
        <v>2.46</v>
      </c>
      <c r="Y112">
        <v>0</v>
      </c>
      <c r="Z112">
        <v>0.77</v>
      </c>
      <c r="AA112">
        <v>0</v>
      </c>
      <c r="AB112">
        <v>0</v>
      </c>
      <c r="AC112">
        <v>0</v>
      </c>
      <c r="AD112">
        <v>1</v>
      </c>
      <c r="AE112">
        <v>0</v>
      </c>
      <c r="AF112" t="s">
        <v>32</v>
      </c>
      <c r="AG112">
        <v>0.88559999999999994</v>
      </c>
      <c r="AH112">
        <v>2</v>
      </c>
      <c r="AI112">
        <v>55982425</v>
      </c>
      <c r="AJ112">
        <v>91</v>
      </c>
      <c r="AK112">
        <v>0</v>
      </c>
      <c r="AL112">
        <v>0</v>
      </c>
      <c r="AM112">
        <v>0</v>
      </c>
      <c r="AN112">
        <v>0</v>
      </c>
      <c r="AO112">
        <v>0</v>
      </c>
      <c r="AP112">
        <v>0</v>
      </c>
      <c r="AQ112">
        <v>0</v>
      </c>
      <c r="AR112">
        <v>0</v>
      </c>
    </row>
    <row r="113" spans="1:44" x14ac:dyDescent="0.25">
      <c r="A113">
        <f>ROW(Source!A78)</f>
        <v>78</v>
      </c>
      <c r="B113">
        <v>55982430</v>
      </c>
      <c r="C113">
        <v>55982422</v>
      </c>
      <c r="D113">
        <v>55469271</v>
      </c>
      <c r="E113">
        <v>1</v>
      </c>
      <c r="F113">
        <v>1</v>
      </c>
      <c r="G113">
        <v>1081</v>
      </c>
      <c r="H113">
        <v>3</v>
      </c>
      <c r="I113" t="s">
        <v>1625</v>
      </c>
      <c r="J113" t="s">
        <v>1626</v>
      </c>
      <c r="K113" t="s">
        <v>1627</v>
      </c>
      <c r="L113">
        <v>1354</v>
      </c>
      <c r="N113">
        <v>1010</v>
      </c>
      <c r="O113" t="s">
        <v>266</v>
      </c>
      <c r="P113" t="s">
        <v>266</v>
      </c>
      <c r="Q113">
        <v>1</v>
      </c>
      <c r="X113">
        <v>8.7999999999999995E-2</v>
      </c>
      <c r="Y113">
        <v>14.56</v>
      </c>
      <c r="Z113">
        <v>0</v>
      </c>
      <c r="AA113">
        <v>0</v>
      </c>
      <c r="AB113">
        <v>0</v>
      </c>
      <c r="AC113">
        <v>0</v>
      </c>
      <c r="AD113">
        <v>1</v>
      </c>
      <c r="AE113">
        <v>0</v>
      </c>
      <c r="AF113" t="s">
        <v>31</v>
      </c>
      <c r="AG113">
        <v>0</v>
      </c>
      <c r="AH113">
        <v>2</v>
      </c>
      <c r="AI113">
        <v>55982426</v>
      </c>
      <c r="AJ113">
        <v>92</v>
      </c>
      <c r="AK113">
        <v>0</v>
      </c>
      <c r="AL113">
        <v>0</v>
      </c>
      <c r="AM113">
        <v>0</v>
      </c>
      <c r="AN113">
        <v>0</v>
      </c>
      <c r="AO113">
        <v>0</v>
      </c>
      <c r="AP113">
        <v>0</v>
      </c>
      <c r="AQ113">
        <v>0</v>
      </c>
      <c r="AR113">
        <v>0</v>
      </c>
    </row>
    <row r="114" spans="1:44" x14ac:dyDescent="0.25">
      <c r="A114">
        <f>ROW(Source!A78)</f>
        <v>78</v>
      </c>
      <c r="B114">
        <v>55982431</v>
      </c>
      <c r="C114">
        <v>55982422</v>
      </c>
      <c r="D114">
        <v>55434259</v>
      </c>
      <c r="E114">
        <v>1081</v>
      </c>
      <c r="F114">
        <v>1</v>
      </c>
      <c r="G114">
        <v>1081</v>
      </c>
      <c r="H114">
        <v>3</v>
      </c>
      <c r="I114" t="s">
        <v>1475</v>
      </c>
      <c r="J114" t="s">
        <v>3</v>
      </c>
      <c r="K114" t="s">
        <v>1821</v>
      </c>
      <c r="L114">
        <v>1354</v>
      </c>
      <c r="N114">
        <v>1010</v>
      </c>
      <c r="O114" t="s">
        <v>266</v>
      </c>
      <c r="P114" t="s">
        <v>266</v>
      </c>
      <c r="Q114">
        <v>1</v>
      </c>
      <c r="X114">
        <v>100</v>
      </c>
      <c r="Y114">
        <v>0</v>
      </c>
      <c r="Z114">
        <v>0</v>
      </c>
      <c r="AA114">
        <v>0</v>
      </c>
      <c r="AB114">
        <v>0</v>
      </c>
      <c r="AC114">
        <v>0</v>
      </c>
      <c r="AD114">
        <v>0</v>
      </c>
      <c r="AE114">
        <v>0</v>
      </c>
      <c r="AF114" t="s">
        <v>31</v>
      </c>
      <c r="AG114">
        <v>0</v>
      </c>
      <c r="AH114">
        <v>3</v>
      </c>
      <c r="AI114">
        <v>-1</v>
      </c>
      <c r="AJ114" t="s">
        <v>3</v>
      </c>
      <c r="AK114">
        <v>0</v>
      </c>
      <c r="AL114">
        <v>0</v>
      </c>
      <c r="AM114">
        <v>0</v>
      </c>
      <c r="AN114">
        <v>0</v>
      </c>
      <c r="AO114">
        <v>0</v>
      </c>
      <c r="AP114">
        <v>0</v>
      </c>
      <c r="AQ114">
        <v>0</v>
      </c>
      <c r="AR114">
        <v>0</v>
      </c>
    </row>
    <row r="115" spans="1:44" x14ac:dyDescent="0.25">
      <c r="A115">
        <f>ROW(Source!A79)</f>
        <v>79</v>
      </c>
      <c r="B115">
        <v>55982441</v>
      </c>
      <c r="C115">
        <v>55982432</v>
      </c>
      <c r="D115">
        <v>55424304</v>
      </c>
      <c r="E115">
        <v>1081</v>
      </c>
      <c r="F115">
        <v>1</v>
      </c>
      <c r="G115">
        <v>1081</v>
      </c>
      <c r="H115">
        <v>1</v>
      </c>
      <c r="I115" t="s">
        <v>1552</v>
      </c>
      <c r="J115" t="s">
        <v>3</v>
      </c>
      <c r="K115" t="s">
        <v>1553</v>
      </c>
      <c r="L115">
        <v>1191</v>
      </c>
      <c r="N115">
        <v>1013</v>
      </c>
      <c r="O115" t="s">
        <v>1554</v>
      </c>
      <c r="P115" t="s">
        <v>1554</v>
      </c>
      <c r="Q115">
        <v>1</v>
      </c>
      <c r="X115">
        <v>36</v>
      </c>
      <c r="Y115">
        <v>0</v>
      </c>
      <c r="Z115">
        <v>0</v>
      </c>
      <c r="AA115">
        <v>0</v>
      </c>
      <c r="AB115">
        <v>0</v>
      </c>
      <c r="AC115">
        <v>0</v>
      </c>
      <c r="AD115">
        <v>1</v>
      </c>
      <c r="AE115">
        <v>1</v>
      </c>
      <c r="AF115" t="s">
        <v>32</v>
      </c>
      <c r="AG115">
        <v>12.959999999999999</v>
      </c>
      <c r="AH115">
        <v>2</v>
      </c>
      <c r="AI115">
        <v>55982433</v>
      </c>
      <c r="AJ115">
        <v>93</v>
      </c>
      <c r="AK115">
        <v>0</v>
      </c>
      <c r="AL115">
        <v>0</v>
      </c>
      <c r="AM115">
        <v>0</v>
      </c>
      <c r="AN115">
        <v>0</v>
      </c>
      <c r="AO115">
        <v>0</v>
      </c>
      <c r="AP115">
        <v>0</v>
      </c>
      <c r="AQ115">
        <v>0</v>
      </c>
      <c r="AR115">
        <v>0</v>
      </c>
    </row>
    <row r="116" spans="1:44" x14ac:dyDescent="0.25">
      <c r="A116">
        <f>ROW(Source!A79)</f>
        <v>79</v>
      </c>
      <c r="B116">
        <v>55982442</v>
      </c>
      <c r="C116">
        <v>55982432</v>
      </c>
      <c r="D116">
        <v>55489910</v>
      </c>
      <c r="E116">
        <v>1</v>
      </c>
      <c r="F116">
        <v>1</v>
      </c>
      <c r="G116">
        <v>1081</v>
      </c>
      <c r="H116">
        <v>2</v>
      </c>
      <c r="I116" t="s">
        <v>1580</v>
      </c>
      <c r="J116" t="s">
        <v>1581</v>
      </c>
      <c r="K116" t="s">
        <v>1582</v>
      </c>
      <c r="L116">
        <v>1368</v>
      </c>
      <c r="N116">
        <v>1011</v>
      </c>
      <c r="O116" t="s">
        <v>1558</v>
      </c>
      <c r="P116" t="s">
        <v>1558</v>
      </c>
      <c r="Q116">
        <v>1</v>
      </c>
      <c r="X116">
        <v>5.33</v>
      </c>
      <c r="Y116">
        <v>0</v>
      </c>
      <c r="Z116">
        <v>7.11</v>
      </c>
      <c r="AA116">
        <v>0</v>
      </c>
      <c r="AB116">
        <v>0</v>
      </c>
      <c r="AC116">
        <v>0</v>
      </c>
      <c r="AD116">
        <v>1</v>
      </c>
      <c r="AE116">
        <v>0</v>
      </c>
      <c r="AF116" t="s">
        <v>32</v>
      </c>
      <c r="AG116">
        <v>1.9187999999999998</v>
      </c>
      <c r="AH116">
        <v>2</v>
      </c>
      <c r="AI116">
        <v>55982434</v>
      </c>
      <c r="AJ116">
        <v>94</v>
      </c>
      <c r="AK116">
        <v>0</v>
      </c>
      <c r="AL116">
        <v>0</v>
      </c>
      <c r="AM116">
        <v>0</v>
      </c>
      <c r="AN116">
        <v>0</v>
      </c>
      <c r="AO116">
        <v>0</v>
      </c>
      <c r="AP116">
        <v>0</v>
      </c>
      <c r="AQ116">
        <v>0</v>
      </c>
      <c r="AR116">
        <v>0</v>
      </c>
    </row>
    <row r="117" spans="1:44" x14ac:dyDescent="0.25">
      <c r="A117">
        <f>ROW(Source!A79)</f>
        <v>79</v>
      </c>
      <c r="B117">
        <v>55982443</v>
      </c>
      <c r="C117">
        <v>55982432</v>
      </c>
      <c r="D117">
        <v>55490209</v>
      </c>
      <c r="E117">
        <v>1</v>
      </c>
      <c r="F117">
        <v>1</v>
      </c>
      <c r="G117">
        <v>1081</v>
      </c>
      <c r="H117">
        <v>2</v>
      </c>
      <c r="I117" t="s">
        <v>1555</v>
      </c>
      <c r="J117" t="s">
        <v>1556</v>
      </c>
      <c r="K117" t="s">
        <v>1557</v>
      </c>
      <c r="L117">
        <v>1368</v>
      </c>
      <c r="N117">
        <v>1011</v>
      </c>
      <c r="O117" t="s">
        <v>1558</v>
      </c>
      <c r="P117" t="s">
        <v>1558</v>
      </c>
      <c r="Q117">
        <v>1</v>
      </c>
      <c r="X117">
        <v>0.33</v>
      </c>
      <c r="Y117">
        <v>0</v>
      </c>
      <c r="Z117">
        <v>83.1</v>
      </c>
      <c r="AA117">
        <v>12.62</v>
      </c>
      <c r="AB117">
        <v>0</v>
      </c>
      <c r="AC117">
        <v>0</v>
      </c>
      <c r="AD117">
        <v>1</v>
      </c>
      <c r="AE117">
        <v>0</v>
      </c>
      <c r="AF117" t="s">
        <v>32</v>
      </c>
      <c r="AG117">
        <v>0.1188</v>
      </c>
      <c r="AH117">
        <v>2</v>
      </c>
      <c r="AI117">
        <v>55982435</v>
      </c>
      <c r="AJ117">
        <v>95</v>
      </c>
      <c r="AK117">
        <v>0</v>
      </c>
      <c r="AL117">
        <v>0</v>
      </c>
      <c r="AM117">
        <v>0</v>
      </c>
      <c r="AN117">
        <v>0</v>
      </c>
      <c r="AO117">
        <v>0</v>
      </c>
      <c r="AP117">
        <v>0</v>
      </c>
      <c r="AQ117">
        <v>0</v>
      </c>
      <c r="AR117">
        <v>0</v>
      </c>
    </row>
    <row r="118" spans="1:44" x14ac:dyDescent="0.25">
      <c r="A118">
        <f>ROW(Source!A79)</f>
        <v>79</v>
      </c>
      <c r="B118">
        <v>55982444</v>
      </c>
      <c r="C118">
        <v>55982432</v>
      </c>
      <c r="D118">
        <v>55490330</v>
      </c>
      <c r="E118">
        <v>1</v>
      </c>
      <c r="F118">
        <v>1</v>
      </c>
      <c r="G118">
        <v>1081</v>
      </c>
      <c r="H118">
        <v>2</v>
      </c>
      <c r="I118" t="s">
        <v>1586</v>
      </c>
      <c r="J118" t="s">
        <v>1587</v>
      </c>
      <c r="K118" t="s">
        <v>1588</v>
      </c>
      <c r="L118">
        <v>1368</v>
      </c>
      <c r="N118">
        <v>1011</v>
      </c>
      <c r="O118" t="s">
        <v>1558</v>
      </c>
      <c r="P118" t="s">
        <v>1558</v>
      </c>
      <c r="Q118">
        <v>1</v>
      </c>
      <c r="X118">
        <v>5.27</v>
      </c>
      <c r="Y118">
        <v>0</v>
      </c>
      <c r="Z118">
        <v>0.8</v>
      </c>
      <c r="AA118">
        <v>0</v>
      </c>
      <c r="AB118">
        <v>0</v>
      </c>
      <c r="AC118">
        <v>0</v>
      </c>
      <c r="AD118">
        <v>1</v>
      </c>
      <c r="AE118">
        <v>0</v>
      </c>
      <c r="AF118" t="s">
        <v>32</v>
      </c>
      <c r="AG118">
        <v>1.8971999999999996</v>
      </c>
      <c r="AH118">
        <v>2</v>
      </c>
      <c r="AI118">
        <v>55982436</v>
      </c>
      <c r="AJ118">
        <v>96</v>
      </c>
      <c r="AK118">
        <v>0</v>
      </c>
      <c r="AL118">
        <v>0</v>
      </c>
      <c r="AM118">
        <v>0</v>
      </c>
      <c r="AN118">
        <v>0</v>
      </c>
      <c r="AO118">
        <v>0</v>
      </c>
      <c r="AP118">
        <v>0</v>
      </c>
      <c r="AQ118">
        <v>0</v>
      </c>
      <c r="AR118">
        <v>0</v>
      </c>
    </row>
    <row r="119" spans="1:44" x14ac:dyDescent="0.25">
      <c r="A119">
        <f>ROW(Source!A79)</f>
        <v>79</v>
      </c>
      <c r="B119">
        <v>55982445</v>
      </c>
      <c r="C119">
        <v>55982432</v>
      </c>
      <c r="D119">
        <v>55460380</v>
      </c>
      <c r="E119">
        <v>1</v>
      </c>
      <c r="F119">
        <v>1</v>
      </c>
      <c r="G119">
        <v>1081</v>
      </c>
      <c r="H119">
        <v>3</v>
      </c>
      <c r="I119" t="s">
        <v>1598</v>
      </c>
      <c r="J119" t="s">
        <v>1599</v>
      </c>
      <c r="K119" t="s">
        <v>1600</v>
      </c>
      <c r="L119">
        <v>1348</v>
      </c>
      <c r="N119">
        <v>1009</v>
      </c>
      <c r="O119" t="s">
        <v>1092</v>
      </c>
      <c r="P119" t="s">
        <v>1092</v>
      </c>
      <c r="Q119">
        <v>1000</v>
      </c>
      <c r="X119">
        <v>3.0000000000000001E-3</v>
      </c>
      <c r="Y119">
        <v>8590.86</v>
      </c>
      <c r="Z119">
        <v>0</v>
      </c>
      <c r="AA119">
        <v>0</v>
      </c>
      <c r="AB119">
        <v>0</v>
      </c>
      <c r="AC119">
        <v>0</v>
      </c>
      <c r="AD119">
        <v>1</v>
      </c>
      <c r="AE119">
        <v>0</v>
      </c>
      <c r="AF119" t="s">
        <v>31</v>
      </c>
      <c r="AG119">
        <v>0</v>
      </c>
      <c r="AH119">
        <v>2</v>
      </c>
      <c r="AI119">
        <v>55982437</v>
      </c>
      <c r="AJ119">
        <v>97</v>
      </c>
      <c r="AK119">
        <v>0</v>
      </c>
      <c r="AL119">
        <v>0</v>
      </c>
      <c r="AM119">
        <v>0</v>
      </c>
      <c r="AN119">
        <v>0</v>
      </c>
      <c r="AO119">
        <v>0</v>
      </c>
      <c r="AP119">
        <v>0</v>
      </c>
      <c r="AQ119">
        <v>0</v>
      </c>
      <c r="AR119">
        <v>0</v>
      </c>
    </row>
    <row r="120" spans="1:44" x14ac:dyDescent="0.25">
      <c r="A120">
        <f>ROW(Source!A79)</f>
        <v>79</v>
      </c>
      <c r="B120">
        <v>55982446</v>
      </c>
      <c r="C120">
        <v>55982432</v>
      </c>
      <c r="D120">
        <v>55460882</v>
      </c>
      <c r="E120">
        <v>1</v>
      </c>
      <c r="F120">
        <v>1</v>
      </c>
      <c r="G120">
        <v>1081</v>
      </c>
      <c r="H120">
        <v>3</v>
      </c>
      <c r="I120" t="s">
        <v>1628</v>
      </c>
      <c r="J120" t="s">
        <v>1629</v>
      </c>
      <c r="K120" t="s">
        <v>1630</v>
      </c>
      <c r="L120">
        <v>1348</v>
      </c>
      <c r="N120">
        <v>1009</v>
      </c>
      <c r="O120" t="s">
        <v>1092</v>
      </c>
      <c r="P120" t="s">
        <v>1092</v>
      </c>
      <c r="Q120">
        <v>1000</v>
      </c>
      <c r="X120">
        <v>1.39E-3</v>
      </c>
      <c r="Y120">
        <v>14327.51</v>
      </c>
      <c r="Z120">
        <v>0</v>
      </c>
      <c r="AA120">
        <v>0</v>
      </c>
      <c r="AB120">
        <v>0</v>
      </c>
      <c r="AC120">
        <v>0</v>
      </c>
      <c r="AD120">
        <v>1</v>
      </c>
      <c r="AE120">
        <v>0</v>
      </c>
      <c r="AF120" t="s">
        <v>31</v>
      </c>
      <c r="AG120">
        <v>0</v>
      </c>
      <c r="AH120">
        <v>2</v>
      </c>
      <c r="AI120">
        <v>55982438</v>
      </c>
      <c r="AJ120">
        <v>98</v>
      </c>
      <c r="AK120">
        <v>0</v>
      </c>
      <c r="AL120">
        <v>0</v>
      </c>
      <c r="AM120">
        <v>0</v>
      </c>
      <c r="AN120">
        <v>0</v>
      </c>
      <c r="AO120">
        <v>0</v>
      </c>
      <c r="AP120">
        <v>0</v>
      </c>
      <c r="AQ120">
        <v>0</v>
      </c>
      <c r="AR120">
        <v>0</v>
      </c>
    </row>
    <row r="121" spans="1:44" x14ac:dyDescent="0.25">
      <c r="A121">
        <f>ROW(Source!A79)</f>
        <v>79</v>
      </c>
      <c r="B121">
        <v>55982447</v>
      </c>
      <c r="C121">
        <v>55982432</v>
      </c>
      <c r="D121">
        <v>55459404</v>
      </c>
      <c r="E121">
        <v>1</v>
      </c>
      <c r="F121">
        <v>1</v>
      </c>
      <c r="G121">
        <v>1081</v>
      </c>
      <c r="H121">
        <v>3</v>
      </c>
      <c r="I121" t="s">
        <v>1631</v>
      </c>
      <c r="J121" t="s">
        <v>1632</v>
      </c>
      <c r="K121" t="s">
        <v>1633</v>
      </c>
      <c r="L121">
        <v>1346</v>
      </c>
      <c r="N121">
        <v>1009</v>
      </c>
      <c r="O121" t="s">
        <v>222</v>
      </c>
      <c r="P121" t="s">
        <v>222</v>
      </c>
      <c r="Q121">
        <v>1</v>
      </c>
      <c r="X121">
        <v>0.6</v>
      </c>
      <c r="Y121">
        <v>73.53</v>
      </c>
      <c r="Z121">
        <v>0</v>
      </c>
      <c r="AA121">
        <v>0</v>
      </c>
      <c r="AB121">
        <v>0</v>
      </c>
      <c r="AC121">
        <v>0</v>
      </c>
      <c r="AD121">
        <v>1</v>
      </c>
      <c r="AE121">
        <v>0</v>
      </c>
      <c r="AF121" t="s">
        <v>31</v>
      </c>
      <c r="AG121">
        <v>0</v>
      </c>
      <c r="AH121">
        <v>2</v>
      </c>
      <c r="AI121">
        <v>55982439</v>
      </c>
      <c r="AJ121">
        <v>99</v>
      </c>
      <c r="AK121">
        <v>0</v>
      </c>
      <c r="AL121">
        <v>0</v>
      </c>
      <c r="AM121">
        <v>0</v>
      </c>
      <c r="AN121">
        <v>0</v>
      </c>
      <c r="AO121">
        <v>0</v>
      </c>
      <c r="AP121">
        <v>0</v>
      </c>
      <c r="AQ121">
        <v>0</v>
      </c>
      <c r="AR121">
        <v>0</v>
      </c>
    </row>
    <row r="122" spans="1:44" x14ac:dyDescent="0.25">
      <c r="A122">
        <f>ROW(Source!A79)</f>
        <v>79</v>
      </c>
      <c r="B122">
        <v>55982448</v>
      </c>
      <c r="C122">
        <v>55982432</v>
      </c>
      <c r="D122">
        <v>55482614</v>
      </c>
      <c r="E122">
        <v>1</v>
      </c>
      <c r="F122">
        <v>1</v>
      </c>
      <c r="G122">
        <v>1081</v>
      </c>
      <c r="H122">
        <v>3</v>
      </c>
      <c r="I122" t="s">
        <v>1634</v>
      </c>
      <c r="J122" t="s">
        <v>1635</v>
      </c>
      <c r="K122" t="s">
        <v>1636</v>
      </c>
      <c r="L122">
        <v>1355</v>
      </c>
      <c r="N122">
        <v>1010</v>
      </c>
      <c r="O122" t="s">
        <v>40</v>
      </c>
      <c r="P122" t="s">
        <v>40</v>
      </c>
      <c r="Q122">
        <v>100</v>
      </c>
      <c r="X122">
        <v>2.2000000000000002</v>
      </c>
      <c r="Y122">
        <v>323.76</v>
      </c>
      <c r="Z122">
        <v>0</v>
      </c>
      <c r="AA122">
        <v>0</v>
      </c>
      <c r="AB122">
        <v>0</v>
      </c>
      <c r="AC122">
        <v>0</v>
      </c>
      <c r="AD122">
        <v>1</v>
      </c>
      <c r="AE122">
        <v>0</v>
      </c>
      <c r="AF122" t="s">
        <v>31</v>
      </c>
      <c r="AG122">
        <v>0</v>
      </c>
      <c r="AH122">
        <v>2</v>
      </c>
      <c r="AI122">
        <v>55982440</v>
      </c>
      <c r="AJ122">
        <v>100</v>
      </c>
      <c r="AK122">
        <v>0</v>
      </c>
      <c r="AL122">
        <v>0</v>
      </c>
      <c r="AM122">
        <v>0</v>
      </c>
      <c r="AN122">
        <v>0</v>
      </c>
      <c r="AO122">
        <v>0</v>
      </c>
      <c r="AP122">
        <v>0</v>
      </c>
      <c r="AQ122">
        <v>0</v>
      </c>
      <c r="AR122">
        <v>0</v>
      </c>
    </row>
    <row r="123" spans="1:44" x14ac:dyDescent="0.25">
      <c r="A123">
        <f>ROW(Source!A79)</f>
        <v>79</v>
      </c>
      <c r="B123">
        <v>55982449</v>
      </c>
      <c r="C123">
        <v>55982432</v>
      </c>
      <c r="D123">
        <v>55433559</v>
      </c>
      <c r="E123">
        <v>1081</v>
      </c>
      <c r="F123">
        <v>1</v>
      </c>
      <c r="G123">
        <v>1081</v>
      </c>
      <c r="H123">
        <v>3</v>
      </c>
      <c r="I123" t="s">
        <v>1822</v>
      </c>
      <c r="J123" t="s">
        <v>3</v>
      </c>
      <c r="K123" t="s">
        <v>1823</v>
      </c>
      <c r="L123">
        <v>1356</v>
      </c>
      <c r="N123">
        <v>1010</v>
      </c>
      <c r="O123" t="s">
        <v>1355</v>
      </c>
      <c r="P123" t="s">
        <v>1355</v>
      </c>
      <c r="Q123">
        <v>1000</v>
      </c>
      <c r="X123">
        <v>0.22</v>
      </c>
      <c r="Y123">
        <v>0</v>
      </c>
      <c r="Z123">
        <v>0</v>
      </c>
      <c r="AA123">
        <v>0</v>
      </c>
      <c r="AB123">
        <v>0</v>
      </c>
      <c r="AC123">
        <v>0</v>
      </c>
      <c r="AD123">
        <v>0</v>
      </c>
      <c r="AE123">
        <v>0</v>
      </c>
      <c r="AF123" t="s">
        <v>31</v>
      </c>
      <c r="AG123">
        <v>0</v>
      </c>
      <c r="AH123">
        <v>3</v>
      </c>
      <c r="AI123">
        <v>-1</v>
      </c>
      <c r="AJ123" t="s">
        <v>3</v>
      </c>
      <c r="AK123">
        <v>0</v>
      </c>
      <c r="AL123">
        <v>0</v>
      </c>
      <c r="AM123">
        <v>0</v>
      </c>
      <c r="AN123">
        <v>0</v>
      </c>
      <c r="AO123">
        <v>0</v>
      </c>
      <c r="AP123">
        <v>0</v>
      </c>
      <c r="AQ123">
        <v>0</v>
      </c>
      <c r="AR123">
        <v>0</v>
      </c>
    </row>
    <row r="124" spans="1:44" x14ac:dyDescent="0.25">
      <c r="A124">
        <f>ROW(Source!A79)</f>
        <v>79</v>
      </c>
      <c r="B124">
        <v>55982450</v>
      </c>
      <c r="C124">
        <v>55982432</v>
      </c>
      <c r="D124">
        <v>55434495</v>
      </c>
      <c r="E124">
        <v>1081</v>
      </c>
      <c r="F124">
        <v>1</v>
      </c>
      <c r="G124">
        <v>1081</v>
      </c>
      <c r="H124">
        <v>3</v>
      </c>
      <c r="I124" t="s">
        <v>762</v>
      </c>
      <c r="J124" t="s">
        <v>3</v>
      </c>
      <c r="K124" t="s">
        <v>763</v>
      </c>
      <c r="L124">
        <v>1303</v>
      </c>
      <c r="N124">
        <v>1003</v>
      </c>
      <c r="O124" t="s">
        <v>764</v>
      </c>
      <c r="P124" t="s">
        <v>764</v>
      </c>
      <c r="Q124">
        <v>1000</v>
      </c>
      <c r="X124">
        <v>0.10199999999999999</v>
      </c>
      <c r="Y124">
        <v>0</v>
      </c>
      <c r="Z124">
        <v>0</v>
      </c>
      <c r="AA124">
        <v>0</v>
      </c>
      <c r="AB124">
        <v>0</v>
      </c>
      <c r="AC124">
        <v>0</v>
      </c>
      <c r="AD124">
        <v>0</v>
      </c>
      <c r="AE124">
        <v>0</v>
      </c>
      <c r="AF124" t="s">
        <v>31</v>
      </c>
      <c r="AG124">
        <v>0</v>
      </c>
      <c r="AH124">
        <v>3</v>
      </c>
      <c r="AI124">
        <v>-1</v>
      </c>
      <c r="AJ124" t="s">
        <v>3</v>
      </c>
      <c r="AK124">
        <v>0</v>
      </c>
      <c r="AL124">
        <v>0</v>
      </c>
      <c r="AM124">
        <v>0</v>
      </c>
      <c r="AN124">
        <v>0</v>
      </c>
      <c r="AO124">
        <v>0</v>
      </c>
      <c r="AP124">
        <v>0</v>
      </c>
      <c r="AQ124">
        <v>0</v>
      </c>
      <c r="AR124">
        <v>0</v>
      </c>
    </row>
    <row r="125" spans="1:44" x14ac:dyDescent="0.25">
      <c r="A125">
        <f>ROW(Source!A80)</f>
        <v>80</v>
      </c>
      <c r="B125">
        <v>55982441</v>
      </c>
      <c r="C125">
        <v>55982432</v>
      </c>
      <c r="D125">
        <v>55424304</v>
      </c>
      <c r="E125">
        <v>1081</v>
      </c>
      <c r="F125">
        <v>1</v>
      </c>
      <c r="G125">
        <v>1081</v>
      </c>
      <c r="H125">
        <v>1</v>
      </c>
      <c r="I125" t="s">
        <v>1552</v>
      </c>
      <c r="J125" t="s">
        <v>3</v>
      </c>
      <c r="K125" t="s">
        <v>1553</v>
      </c>
      <c r="L125">
        <v>1191</v>
      </c>
      <c r="N125">
        <v>1013</v>
      </c>
      <c r="O125" t="s">
        <v>1554</v>
      </c>
      <c r="P125" t="s">
        <v>1554</v>
      </c>
      <c r="Q125">
        <v>1</v>
      </c>
      <c r="X125">
        <v>36</v>
      </c>
      <c r="Y125">
        <v>0</v>
      </c>
      <c r="Z125">
        <v>0</v>
      </c>
      <c r="AA125">
        <v>0</v>
      </c>
      <c r="AB125">
        <v>0</v>
      </c>
      <c r="AC125">
        <v>0</v>
      </c>
      <c r="AD125">
        <v>1</v>
      </c>
      <c r="AE125">
        <v>1</v>
      </c>
      <c r="AF125" t="s">
        <v>32</v>
      </c>
      <c r="AG125">
        <v>12.959999999999999</v>
      </c>
      <c r="AH125">
        <v>2</v>
      </c>
      <c r="AI125">
        <v>55982433</v>
      </c>
      <c r="AJ125">
        <v>101</v>
      </c>
      <c r="AK125">
        <v>0</v>
      </c>
      <c r="AL125">
        <v>0</v>
      </c>
      <c r="AM125">
        <v>0</v>
      </c>
      <c r="AN125">
        <v>0</v>
      </c>
      <c r="AO125">
        <v>0</v>
      </c>
      <c r="AP125">
        <v>0</v>
      </c>
      <c r="AQ125">
        <v>0</v>
      </c>
      <c r="AR125">
        <v>0</v>
      </c>
    </row>
    <row r="126" spans="1:44" x14ac:dyDescent="0.25">
      <c r="A126">
        <f>ROW(Source!A80)</f>
        <v>80</v>
      </c>
      <c r="B126">
        <v>55982442</v>
      </c>
      <c r="C126">
        <v>55982432</v>
      </c>
      <c r="D126">
        <v>55489910</v>
      </c>
      <c r="E126">
        <v>1</v>
      </c>
      <c r="F126">
        <v>1</v>
      </c>
      <c r="G126">
        <v>1081</v>
      </c>
      <c r="H126">
        <v>2</v>
      </c>
      <c r="I126" t="s">
        <v>1580</v>
      </c>
      <c r="J126" t="s">
        <v>1581</v>
      </c>
      <c r="K126" t="s">
        <v>1582</v>
      </c>
      <c r="L126">
        <v>1368</v>
      </c>
      <c r="N126">
        <v>1011</v>
      </c>
      <c r="O126" t="s">
        <v>1558</v>
      </c>
      <c r="P126" t="s">
        <v>1558</v>
      </c>
      <c r="Q126">
        <v>1</v>
      </c>
      <c r="X126">
        <v>5.33</v>
      </c>
      <c r="Y126">
        <v>0</v>
      </c>
      <c r="Z126">
        <v>7.11</v>
      </c>
      <c r="AA126">
        <v>0</v>
      </c>
      <c r="AB126">
        <v>0</v>
      </c>
      <c r="AC126">
        <v>0</v>
      </c>
      <c r="AD126">
        <v>1</v>
      </c>
      <c r="AE126">
        <v>0</v>
      </c>
      <c r="AF126" t="s">
        <v>32</v>
      </c>
      <c r="AG126">
        <v>1.9187999999999998</v>
      </c>
      <c r="AH126">
        <v>2</v>
      </c>
      <c r="AI126">
        <v>55982434</v>
      </c>
      <c r="AJ126">
        <v>102</v>
      </c>
      <c r="AK126">
        <v>0</v>
      </c>
      <c r="AL126">
        <v>0</v>
      </c>
      <c r="AM126">
        <v>0</v>
      </c>
      <c r="AN126">
        <v>0</v>
      </c>
      <c r="AO126">
        <v>0</v>
      </c>
      <c r="AP126">
        <v>0</v>
      </c>
      <c r="AQ126">
        <v>0</v>
      </c>
      <c r="AR126">
        <v>0</v>
      </c>
    </row>
    <row r="127" spans="1:44" x14ac:dyDescent="0.25">
      <c r="A127">
        <f>ROW(Source!A80)</f>
        <v>80</v>
      </c>
      <c r="B127">
        <v>55982443</v>
      </c>
      <c r="C127">
        <v>55982432</v>
      </c>
      <c r="D127">
        <v>55490209</v>
      </c>
      <c r="E127">
        <v>1</v>
      </c>
      <c r="F127">
        <v>1</v>
      </c>
      <c r="G127">
        <v>1081</v>
      </c>
      <c r="H127">
        <v>2</v>
      </c>
      <c r="I127" t="s">
        <v>1555</v>
      </c>
      <c r="J127" t="s">
        <v>1556</v>
      </c>
      <c r="K127" t="s">
        <v>1557</v>
      </c>
      <c r="L127">
        <v>1368</v>
      </c>
      <c r="N127">
        <v>1011</v>
      </c>
      <c r="O127" t="s">
        <v>1558</v>
      </c>
      <c r="P127" t="s">
        <v>1558</v>
      </c>
      <c r="Q127">
        <v>1</v>
      </c>
      <c r="X127">
        <v>0.33</v>
      </c>
      <c r="Y127">
        <v>0</v>
      </c>
      <c r="Z127">
        <v>83.1</v>
      </c>
      <c r="AA127">
        <v>12.62</v>
      </c>
      <c r="AB127">
        <v>0</v>
      </c>
      <c r="AC127">
        <v>0</v>
      </c>
      <c r="AD127">
        <v>1</v>
      </c>
      <c r="AE127">
        <v>0</v>
      </c>
      <c r="AF127" t="s">
        <v>32</v>
      </c>
      <c r="AG127">
        <v>0.1188</v>
      </c>
      <c r="AH127">
        <v>2</v>
      </c>
      <c r="AI127">
        <v>55982435</v>
      </c>
      <c r="AJ127">
        <v>103</v>
      </c>
      <c r="AK127">
        <v>0</v>
      </c>
      <c r="AL127">
        <v>0</v>
      </c>
      <c r="AM127">
        <v>0</v>
      </c>
      <c r="AN127">
        <v>0</v>
      </c>
      <c r="AO127">
        <v>0</v>
      </c>
      <c r="AP127">
        <v>0</v>
      </c>
      <c r="AQ127">
        <v>0</v>
      </c>
      <c r="AR127">
        <v>0</v>
      </c>
    </row>
    <row r="128" spans="1:44" x14ac:dyDescent="0.25">
      <c r="A128">
        <f>ROW(Source!A80)</f>
        <v>80</v>
      </c>
      <c r="B128">
        <v>55982444</v>
      </c>
      <c r="C128">
        <v>55982432</v>
      </c>
      <c r="D128">
        <v>55490330</v>
      </c>
      <c r="E128">
        <v>1</v>
      </c>
      <c r="F128">
        <v>1</v>
      </c>
      <c r="G128">
        <v>1081</v>
      </c>
      <c r="H128">
        <v>2</v>
      </c>
      <c r="I128" t="s">
        <v>1586</v>
      </c>
      <c r="J128" t="s">
        <v>1587</v>
      </c>
      <c r="K128" t="s">
        <v>1588</v>
      </c>
      <c r="L128">
        <v>1368</v>
      </c>
      <c r="N128">
        <v>1011</v>
      </c>
      <c r="O128" t="s">
        <v>1558</v>
      </c>
      <c r="P128" t="s">
        <v>1558</v>
      </c>
      <c r="Q128">
        <v>1</v>
      </c>
      <c r="X128">
        <v>5.27</v>
      </c>
      <c r="Y128">
        <v>0</v>
      </c>
      <c r="Z128">
        <v>0.8</v>
      </c>
      <c r="AA128">
        <v>0</v>
      </c>
      <c r="AB128">
        <v>0</v>
      </c>
      <c r="AC128">
        <v>0</v>
      </c>
      <c r="AD128">
        <v>1</v>
      </c>
      <c r="AE128">
        <v>0</v>
      </c>
      <c r="AF128" t="s">
        <v>32</v>
      </c>
      <c r="AG128">
        <v>1.8971999999999996</v>
      </c>
      <c r="AH128">
        <v>2</v>
      </c>
      <c r="AI128">
        <v>55982436</v>
      </c>
      <c r="AJ128">
        <v>104</v>
      </c>
      <c r="AK128">
        <v>0</v>
      </c>
      <c r="AL128">
        <v>0</v>
      </c>
      <c r="AM128">
        <v>0</v>
      </c>
      <c r="AN128">
        <v>0</v>
      </c>
      <c r="AO128">
        <v>0</v>
      </c>
      <c r="AP128">
        <v>0</v>
      </c>
      <c r="AQ128">
        <v>0</v>
      </c>
      <c r="AR128">
        <v>0</v>
      </c>
    </row>
    <row r="129" spans="1:44" x14ac:dyDescent="0.25">
      <c r="A129">
        <f>ROW(Source!A80)</f>
        <v>80</v>
      </c>
      <c r="B129">
        <v>55982445</v>
      </c>
      <c r="C129">
        <v>55982432</v>
      </c>
      <c r="D129">
        <v>55460380</v>
      </c>
      <c r="E129">
        <v>1</v>
      </c>
      <c r="F129">
        <v>1</v>
      </c>
      <c r="G129">
        <v>1081</v>
      </c>
      <c r="H129">
        <v>3</v>
      </c>
      <c r="I129" t="s">
        <v>1598</v>
      </c>
      <c r="J129" t="s">
        <v>1599</v>
      </c>
      <c r="K129" t="s">
        <v>1600</v>
      </c>
      <c r="L129">
        <v>1348</v>
      </c>
      <c r="N129">
        <v>1009</v>
      </c>
      <c r="O129" t="s">
        <v>1092</v>
      </c>
      <c r="P129" t="s">
        <v>1092</v>
      </c>
      <c r="Q129">
        <v>1000</v>
      </c>
      <c r="X129">
        <v>3.0000000000000001E-3</v>
      </c>
      <c r="Y129">
        <v>8590.86</v>
      </c>
      <c r="Z129">
        <v>0</v>
      </c>
      <c r="AA129">
        <v>0</v>
      </c>
      <c r="AB129">
        <v>0</v>
      </c>
      <c r="AC129">
        <v>0</v>
      </c>
      <c r="AD129">
        <v>1</v>
      </c>
      <c r="AE129">
        <v>0</v>
      </c>
      <c r="AF129" t="s">
        <v>31</v>
      </c>
      <c r="AG129">
        <v>0</v>
      </c>
      <c r="AH129">
        <v>2</v>
      </c>
      <c r="AI129">
        <v>55982437</v>
      </c>
      <c r="AJ129">
        <v>105</v>
      </c>
      <c r="AK129">
        <v>0</v>
      </c>
      <c r="AL129">
        <v>0</v>
      </c>
      <c r="AM129">
        <v>0</v>
      </c>
      <c r="AN129">
        <v>0</v>
      </c>
      <c r="AO129">
        <v>0</v>
      </c>
      <c r="AP129">
        <v>0</v>
      </c>
      <c r="AQ129">
        <v>0</v>
      </c>
      <c r="AR129">
        <v>0</v>
      </c>
    </row>
    <row r="130" spans="1:44" x14ac:dyDescent="0.25">
      <c r="A130">
        <f>ROW(Source!A80)</f>
        <v>80</v>
      </c>
      <c r="B130">
        <v>55982446</v>
      </c>
      <c r="C130">
        <v>55982432</v>
      </c>
      <c r="D130">
        <v>55460882</v>
      </c>
      <c r="E130">
        <v>1</v>
      </c>
      <c r="F130">
        <v>1</v>
      </c>
      <c r="G130">
        <v>1081</v>
      </c>
      <c r="H130">
        <v>3</v>
      </c>
      <c r="I130" t="s">
        <v>1628</v>
      </c>
      <c r="J130" t="s">
        <v>1629</v>
      </c>
      <c r="K130" t="s">
        <v>1630</v>
      </c>
      <c r="L130">
        <v>1348</v>
      </c>
      <c r="N130">
        <v>1009</v>
      </c>
      <c r="O130" t="s">
        <v>1092</v>
      </c>
      <c r="P130" t="s">
        <v>1092</v>
      </c>
      <c r="Q130">
        <v>1000</v>
      </c>
      <c r="X130">
        <v>1.39E-3</v>
      </c>
      <c r="Y130">
        <v>14327.51</v>
      </c>
      <c r="Z130">
        <v>0</v>
      </c>
      <c r="AA130">
        <v>0</v>
      </c>
      <c r="AB130">
        <v>0</v>
      </c>
      <c r="AC130">
        <v>0</v>
      </c>
      <c r="AD130">
        <v>1</v>
      </c>
      <c r="AE130">
        <v>0</v>
      </c>
      <c r="AF130" t="s">
        <v>31</v>
      </c>
      <c r="AG130">
        <v>0</v>
      </c>
      <c r="AH130">
        <v>2</v>
      </c>
      <c r="AI130">
        <v>55982438</v>
      </c>
      <c r="AJ130">
        <v>106</v>
      </c>
      <c r="AK130">
        <v>0</v>
      </c>
      <c r="AL130">
        <v>0</v>
      </c>
      <c r="AM130">
        <v>0</v>
      </c>
      <c r="AN130">
        <v>0</v>
      </c>
      <c r="AO130">
        <v>0</v>
      </c>
      <c r="AP130">
        <v>0</v>
      </c>
      <c r="AQ130">
        <v>0</v>
      </c>
      <c r="AR130">
        <v>0</v>
      </c>
    </row>
    <row r="131" spans="1:44" x14ac:dyDescent="0.25">
      <c r="A131">
        <f>ROW(Source!A80)</f>
        <v>80</v>
      </c>
      <c r="B131">
        <v>55982447</v>
      </c>
      <c r="C131">
        <v>55982432</v>
      </c>
      <c r="D131">
        <v>55459404</v>
      </c>
      <c r="E131">
        <v>1</v>
      </c>
      <c r="F131">
        <v>1</v>
      </c>
      <c r="G131">
        <v>1081</v>
      </c>
      <c r="H131">
        <v>3</v>
      </c>
      <c r="I131" t="s">
        <v>1631</v>
      </c>
      <c r="J131" t="s">
        <v>1632</v>
      </c>
      <c r="K131" t="s">
        <v>1633</v>
      </c>
      <c r="L131">
        <v>1346</v>
      </c>
      <c r="N131">
        <v>1009</v>
      </c>
      <c r="O131" t="s">
        <v>222</v>
      </c>
      <c r="P131" t="s">
        <v>222</v>
      </c>
      <c r="Q131">
        <v>1</v>
      </c>
      <c r="X131">
        <v>0.6</v>
      </c>
      <c r="Y131">
        <v>73.53</v>
      </c>
      <c r="Z131">
        <v>0</v>
      </c>
      <c r="AA131">
        <v>0</v>
      </c>
      <c r="AB131">
        <v>0</v>
      </c>
      <c r="AC131">
        <v>0</v>
      </c>
      <c r="AD131">
        <v>1</v>
      </c>
      <c r="AE131">
        <v>0</v>
      </c>
      <c r="AF131" t="s">
        <v>31</v>
      </c>
      <c r="AG131">
        <v>0</v>
      </c>
      <c r="AH131">
        <v>2</v>
      </c>
      <c r="AI131">
        <v>55982439</v>
      </c>
      <c r="AJ131">
        <v>107</v>
      </c>
      <c r="AK131">
        <v>0</v>
      </c>
      <c r="AL131">
        <v>0</v>
      </c>
      <c r="AM131">
        <v>0</v>
      </c>
      <c r="AN131">
        <v>0</v>
      </c>
      <c r="AO131">
        <v>0</v>
      </c>
      <c r="AP131">
        <v>0</v>
      </c>
      <c r="AQ131">
        <v>0</v>
      </c>
      <c r="AR131">
        <v>0</v>
      </c>
    </row>
    <row r="132" spans="1:44" x14ac:dyDescent="0.25">
      <c r="A132">
        <f>ROW(Source!A80)</f>
        <v>80</v>
      </c>
      <c r="B132">
        <v>55982448</v>
      </c>
      <c r="C132">
        <v>55982432</v>
      </c>
      <c r="D132">
        <v>55482614</v>
      </c>
      <c r="E132">
        <v>1</v>
      </c>
      <c r="F132">
        <v>1</v>
      </c>
      <c r="G132">
        <v>1081</v>
      </c>
      <c r="H132">
        <v>3</v>
      </c>
      <c r="I132" t="s">
        <v>1634</v>
      </c>
      <c r="J132" t="s">
        <v>1635</v>
      </c>
      <c r="K132" t="s">
        <v>1636</v>
      </c>
      <c r="L132">
        <v>1355</v>
      </c>
      <c r="N132">
        <v>1010</v>
      </c>
      <c r="O132" t="s">
        <v>40</v>
      </c>
      <c r="P132" t="s">
        <v>40</v>
      </c>
      <c r="Q132">
        <v>100</v>
      </c>
      <c r="X132">
        <v>2.2000000000000002</v>
      </c>
      <c r="Y132">
        <v>323.76</v>
      </c>
      <c r="Z132">
        <v>0</v>
      </c>
      <c r="AA132">
        <v>0</v>
      </c>
      <c r="AB132">
        <v>0</v>
      </c>
      <c r="AC132">
        <v>0</v>
      </c>
      <c r="AD132">
        <v>1</v>
      </c>
      <c r="AE132">
        <v>0</v>
      </c>
      <c r="AF132" t="s">
        <v>31</v>
      </c>
      <c r="AG132">
        <v>0</v>
      </c>
      <c r="AH132">
        <v>2</v>
      </c>
      <c r="AI132">
        <v>55982440</v>
      </c>
      <c r="AJ132">
        <v>108</v>
      </c>
      <c r="AK132">
        <v>0</v>
      </c>
      <c r="AL132">
        <v>0</v>
      </c>
      <c r="AM132">
        <v>0</v>
      </c>
      <c r="AN132">
        <v>0</v>
      </c>
      <c r="AO132">
        <v>0</v>
      </c>
      <c r="AP132">
        <v>0</v>
      </c>
      <c r="AQ132">
        <v>0</v>
      </c>
      <c r="AR132">
        <v>0</v>
      </c>
    </row>
    <row r="133" spans="1:44" x14ac:dyDescent="0.25">
      <c r="A133">
        <f>ROW(Source!A80)</f>
        <v>80</v>
      </c>
      <c r="B133">
        <v>55982449</v>
      </c>
      <c r="C133">
        <v>55982432</v>
      </c>
      <c r="D133">
        <v>55433559</v>
      </c>
      <c r="E133">
        <v>1081</v>
      </c>
      <c r="F133">
        <v>1</v>
      </c>
      <c r="G133">
        <v>1081</v>
      </c>
      <c r="H133">
        <v>3</v>
      </c>
      <c r="I133" t="s">
        <v>1822</v>
      </c>
      <c r="J133" t="s">
        <v>3</v>
      </c>
      <c r="K133" t="s">
        <v>1823</v>
      </c>
      <c r="L133">
        <v>1356</v>
      </c>
      <c r="N133">
        <v>1010</v>
      </c>
      <c r="O133" t="s">
        <v>1355</v>
      </c>
      <c r="P133" t="s">
        <v>1355</v>
      </c>
      <c r="Q133">
        <v>1000</v>
      </c>
      <c r="X133">
        <v>0.22</v>
      </c>
      <c r="Y133">
        <v>0</v>
      </c>
      <c r="Z133">
        <v>0</v>
      </c>
      <c r="AA133">
        <v>0</v>
      </c>
      <c r="AB133">
        <v>0</v>
      </c>
      <c r="AC133">
        <v>0</v>
      </c>
      <c r="AD133">
        <v>0</v>
      </c>
      <c r="AE133">
        <v>0</v>
      </c>
      <c r="AF133" t="s">
        <v>31</v>
      </c>
      <c r="AG133">
        <v>0</v>
      </c>
      <c r="AH133">
        <v>3</v>
      </c>
      <c r="AI133">
        <v>-1</v>
      </c>
      <c r="AJ133" t="s">
        <v>3</v>
      </c>
      <c r="AK133">
        <v>0</v>
      </c>
      <c r="AL133">
        <v>0</v>
      </c>
      <c r="AM133">
        <v>0</v>
      </c>
      <c r="AN133">
        <v>0</v>
      </c>
      <c r="AO133">
        <v>0</v>
      </c>
      <c r="AP133">
        <v>0</v>
      </c>
      <c r="AQ133">
        <v>0</v>
      </c>
      <c r="AR133">
        <v>0</v>
      </c>
    </row>
    <row r="134" spans="1:44" x14ac:dyDescent="0.25">
      <c r="A134">
        <f>ROW(Source!A80)</f>
        <v>80</v>
      </c>
      <c r="B134">
        <v>55982450</v>
      </c>
      <c r="C134">
        <v>55982432</v>
      </c>
      <c r="D134">
        <v>55434495</v>
      </c>
      <c r="E134">
        <v>1081</v>
      </c>
      <c r="F134">
        <v>1</v>
      </c>
      <c r="G134">
        <v>1081</v>
      </c>
      <c r="H134">
        <v>3</v>
      </c>
      <c r="I134" t="s">
        <v>762</v>
      </c>
      <c r="J134" t="s">
        <v>3</v>
      </c>
      <c r="K134" t="s">
        <v>763</v>
      </c>
      <c r="L134">
        <v>1303</v>
      </c>
      <c r="N134">
        <v>1003</v>
      </c>
      <c r="O134" t="s">
        <v>764</v>
      </c>
      <c r="P134" t="s">
        <v>764</v>
      </c>
      <c r="Q134">
        <v>1000</v>
      </c>
      <c r="X134">
        <v>0.10199999999999999</v>
      </c>
      <c r="Y134">
        <v>0</v>
      </c>
      <c r="Z134">
        <v>0</v>
      </c>
      <c r="AA134">
        <v>0</v>
      </c>
      <c r="AB134">
        <v>0</v>
      </c>
      <c r="AC134">
        <v>0</v>
      </c>
      <c r="AD134">
        <v>0</v>
      </c>
      <c r="AE134">
        <v>0</v>
      </c>
      <c r="AF134" t="s">
        <v>31</v>
      </c>
      <c r="AG134">
        <v>0</v>
      </c>
      <c r="AH134">
        <v>3</v>
      </c>
      <c r="AI134">
        <v>-1</v>
      </c>
      <c r="AJ134" t="s">
        <v>3</v>
      </c>
      <c r="AK134">
        <v>0</v>
      </c>
      <c r="AL134">
        <v>0</v>
      </c>
      <c r="AM134">
        <v>0</v>
      </c>
      <c r="AN134">
        <v>0</v>
      </c>
      <c r="AO134">
        <v>0</v>
      </c>
      <c r="AP134">
        <v>0</v>
      </c>
      <c r="AQ134">
        <v>0</v>
      </c>
      <c r="AR134">
        <v>0</v>
      </c>
    </row>
    <row r="135" spans="1:44" x14ac:dyDescent="0.25">
      <c r="A135">
        <f>ROW(Source!A82)</f>
        <v>82</v>
      </c>
      <c r="B135">
        <v>55982467</v>
      </c>
      <c r="C135">
        <v>55982453</v>
      </c>
      <c r="D135">
        <v>55424304</v>
      </c>
      <c r="E135">
        <v>1081</v>
      </c>
      <c r="F135">
        <v>1</v>
      </c>
      <c r="G135">
        <v>1081</v>
      </c>
      <c r="H135">
        <v>1</v>
      </c>
      <c r="I135" t="s">
        <v>1552</v>
      </c>
      <c r="J135" t="s">
        <v>3</v>
      </c>
      <c r="K135" t="s">
        <v>1553</v>
      </c>
      <c r="L135">
        <v>1191</v>
      </c>
      <c r="N135">
        <v>1013</v>
      </c>
      <c r="O135" t="s">
        <v>1554</v>
      </c>
      <c r="P135" t="s">
        <v>1554</v>
      </c>
      <c r="Q135">
        <v>1</v>
      </c>
      <c r="X135">
        <v>9.3000000000000007</v>
      </c>
      <c r="Y135">
        <v>0</v>
      </c>
      <c r="Z135">
        <v>0</v>
      </c>
      <c r="AA135">
        <v>0</v>
      </c>
      <c r="AB135">
        <v>0</v>
      </c>
      <c r="AC135">
        <v>0</v>
      </c>
      <c r="AD135">
        <v>1</v>
      </c>
      <c r="AE135">
        <v>1</v>
      </c>
      <c r="AF135" t="s">
        <v>32</v>
      </c>
      <c r="AG135">
        <v>3.3479999999999999</v>
      </c>
      <c r="AH135">
        <v>2</v>
      </c>
      <c r="AI135">
        <v>55982454</v>
      </c>
      <c r="AJ135">
        <v>109</v>
      </c>
      <c r="AK135">
        <v>0</v>
      </c>
      <c r="AL135">
        <v>0</v>
      </c>
      <c r="AM135">
        <v>0</v>
      </c>
      <c r="AN135">
        <v>0</v>
      </c>
      <c r="AO135">
        <v>0</v>
      </c>
      <c r="AP135">
        <v>0</v>
      </c>
      <c r="AQ135">
        <v>0</v>
      </c>
      <c r="AR135">
        <v>0</v>
      </c>
    </row>
    <row r="136" spans="1:44" x14ac:dyDescent="0.25">
      <c r="A136">
        <f>ROW(Source!A82)</f>
        <v>82</v>
      </c>
      <c r="B136">
        <v>55982468</v>
      </c>
      <c r="C136">
        <v>55982453</v>
      </c>
      <c r="D136">
        <v>55489513</v>
      </c>
      <c r="E136">
        <v>1</v>
      </c>
      <c r="F136">
        <v>1</v>
      </c>
      <c r="G136">
        <v>1081</v>
      </c>
      <c r="H136">
        <v>2</v>
      </c>
      <c r="I136" t="s">
        <v>1637</v>
      </c>
      <c r="J136" t="s">
        <v>1638</v>
      </c>
      <c r="K136" t="s">
        <v>1639</v>
      </c>
      <c r="L136">
        <v>1368</v>
      </c>
      <c r="N136">
        <v>1011</v>
      </c>
      <c r="O136" t="s">
        <v>1558</v>
      </c>
      <c r="P136" t="s">
        <v>1558</v>
      </c>
      <c r="Q136">
        <v>1</v>
      </c>
      <c r="X136">
        <v>0.4</v>
      </c>
      <c r="Y136">
        <v>0</v>
      </c>
      <c r="Z136">
        <v>114.83</v>
      </c>
      <c r="AA136">
        <v>12.62</v>
      </c>
      <c r="AB136">
        <v>0</v>
      </c>
      <c r="AC136">
        <v>0</v>
      </c>
      <c r="AD136">
        <v>1</v>
      </c>
      <c r="AE136">
        <v>0</v>
      </c>
      <c r="AF136" t="s">
        <v>32</v>
      </c>
      <c r="AG136">
        <v>0.14399999999999999</v>
      </c>
      <c r="AH136">
        <v>2</v>
      </c>
      <c r="AI136">
        <v>55982455</v>
      </c>
      <c r="AJ136">
        <v>110</v>
      </c>
      <c r="AK136">
        <v>0</v>
      </c>
      <c r="AL136">
        <v>0</v>
      </c>
      <c r="AM136">
        <v>0</v>
      </c>
      <c r="AN136">
        <v>0</v>
      </c>
      <c r="AO136">
        <v>0</v>
      </c>
      <c r="AP136">
        <v>0</v>
      </c>
      <c r="AQ136">
        <v>0</v>
      </c>
      <c r="AR136">
        <v>0</v>
      </c>
    </row>
    <row r="137" spans="1:44" x14ac:dyDescent="0.25">
      <c r="A137">
        <f>ROW(Source!A82)</f>
        <v>82</v>
      </c>
      <c r="B137">
        <v>55982469</v>
      </c>
      <c r="C137">
        <v>55982453</v>
      </c>
      <c r="D137">
        <v>55459261</v>
      </c>
      <c r="E137">
        <v>1</v>
      </c>
      <c r="F137">
        <v>1</v>
      </c>
      <c r="G137">
        <v>1081</v>
      </c>
      <c r="H137">
        <v>3</v>
      </c>
      <c r="I137" t="s">
        <v>1640</v>
      </c>
      <c r="J137" t="s">
        <v>1641</v>
      </c>
      <c r="K137" t="s">
        <v>1642</v>
      </c>
      <c r="L137">
        <v>1348</v>
      </c>
      <c r="N137">
        <v>1009</v>
      </c>
      <c r="O137" t="s">
        <v>1092</v>
      </c>
      <c r="P137" t="s">
        <v>1092</v>
      </c>
      <c r="Q137">
        <v>1000</v>
      </c>
      <c r="X137">
        <v>2.9999999999999997E-4</v>
      </c>
      <c r="Y137">
        <v>1219.68</v>
      </c>
      <c r="Z137">
        <v>0</v>
      </c>
      <c r="AA137">
        <v>0</v>
      </c>
      <c r="AB137">
        <v>0</v>
      </c>
      <c r="AC137">
        <v>0</v>
      </c>
      <c r="AD137">
        <v>1</v>
      </c>
      <c r="AE137">
        <v>0</v>
      </c>
      <c r="AF137" t="s">
        <v>31</v>
      </c>
      <c r="AG137">
        <v>0</v>
      </c>
      <c r="AH137">
        <v>2</v>
      </c>
      <c r="AI137">
        <v>55982456</v>
      </c>
      <c r="AJ137">
        <v>111</v>
      </c>
      <c r="AK137">
        <v>0</v>
      </c>
      <c r="AL137">
        <v>0</v>
      </c>
      <c r="AM137">
        <v>0</v>
      </c>
      <c r="AN137">
        <v>0</v>
      </c>
      <c r="AO137">
        <v>0</v>
      </c>
      <c r="AP137">
        <v>0</v>
      </c>
      <c r="AQ137">
        <v>0</v>
      </c>
      <c r="AR137">
        <v>0</v>
      </c>
    </row>
    <row r="138" spans="1:44" x14ac:dyDescent="0.25">
      <c r="A138">
        <f>ROW(Source!A82)</f>
        <v>82</v>
      </c>
      <c r="B138">
        <v>55982470</v>
      </c>
      <c r="C138">
        <v>55982453</v>
      </c>
      <c r="D138">
        <v>55461230</v>
      </c>
      <c r="E138">
        <v>1</v>
      </c>
      <c r="F138">
        <v>1</v>
      </c>
      <c r="G138">
        <v>1081</v>
      </c>
      <c r="H138">
        <v>3</v>
      </c>
      <c r="I138" t="s">
        <v>1643</v>
      </c>
      <c r="J138" t="s">
        <v>1644</v>
      </c>
      <c r="K138" t="s">
        <v>1645</v>
      </c>
      <c r="L138">
        <v>1346</v>
      </c>
      <c r="N138">
        <v>1009</v>
      </c>
      <c r="O138" t="s">
        <v>222</v>
      </c>
      <c r="P138" t="s">
        <v>222</v>
      </c>
      <c r="Q138">
        <v>1</v>
      </c>
      <c r="X138">
        <v>0.03</v>
      </c>
      <c r="Y138">
        <v>15.11</v>
      </c>
      <c r="Z138">
        <v>0</v>
      </c>
      <c r="AA138">
        <v>0</v>
      </c>
      <c r="AB138">
        <v>0</v>
      </c>
      <c r="AC138">
        <v>0</v>
      </c>
      <c r="AD138">
        <v>1</v>
      </c>
      <c r="AE138">
        <v>0</v>
      </c>
      <c r="AF138" t="s">
        <v>31</v>
      </c>
      <c r="AG138">
        <v>0</v>
      </c>
      <c r="AH138">
        <v>2</v>
      </c>
      <c r="AI138">
        <v>55982457</v>
      </c>
      <c r="AJ138">
        <v>112</v>
      </c>
      <c r="AK138">
        <v>0</v>
      </c>
      <c r="AL138">
        <v>0</v>
      </c>
      <c r="AM138">
        <v>0</v>
      </c>
      <c r="AN138">
        <v>0</v>
      </c>
      <c r="AO138">
        <v>0</v>
      </c>
      <c r="AP138">
        <v>0</v>
      </c>
      <c r="AQ138">
        <v>0</v>
      </c>
      <c r="AR138">
        <v>0</v>
      </c>
    </row>
    <row r="139" spans="1:44" x14ac:dyDescent="0.25">
      <c r="A139">
        <f>ROW(Source!A82)</f>
        <v>82</v>
      </c>
      <c r="B139">
        <v>55982471</v>
      </c>
      <c r="C139">
        <v>55982453</v>
      </c>
      <c r="D139">
        <v>55459400</v>
      </c>
      <c r="E139">
        <v>1</v>
      </c>
      <c r="F139">
        <v>1</v>
      </c>
      <c r="G139">
        <v>1081</v>
      </c>
      <c r="H139">
        <v>3</v>
      </c>
      <c r="I139" t="s">
        <v>1646</v>
      </c>
      <c r="J139" t="s">
        <v>1647</v>
      </c>
      <c r="K139" t="s">
        <v>1648</v>
      </c>
      <c r="L139">
        <v>1346</v>
      </c>
      <c r="N139">
        <v>1009</v>
      </c>
      <c r="O139" t="s">
        <v>222</v>
      </c>
      <c r="P139" t="s">
        <v>222</v>
      </c>
      <c r="Q139">
        <v>1</v>
      </c>
      <c r="X139">
        <v>0.01</v>
      </c>
      <c r="Y139">
        <v>16.690000000000001</v>
      </c>
      <c r="Z139">
        <v>0</v>
      </c>
      <c r="AA139">
        <v>0</v>
      </c>
      <c r="AB139">
        <v>0</v>
      </c>
      <c r="AC139">
        <v>0</v>
      </c>
      <c r="AD139">
        <v>1</v>
      </c>
      <c r="AE139">
        <v>0</v>
      </c>
      <c r="AF139" t="s">
        <v>31</v>
      </c>
      <c r="AG139">
        <v>0</v>
      </c>
      <c r="AH139">
        <v>2</v>
      </c>
      <c r="AI139">
        <v>55982458</v>
      </c>
      <c r="AJ139">
        <v>113</v>
      </c>
      <c r="AK139">
        <v>0</v>
      </c>
      <c r="AL139">
        <v>0</v>
      </c>
      <c r="AM139">
        <v>0</v>
      </c>
      <c r="AN139">
        <v>0</v>
      </c>
      <c r="AO139">
        <v>0</v>
      </c>
      <c r="AP139">
        <v>0</v>
      </c>
      <c r="AQ139">
        <v>0</v>
      </c>
      <c r="AR139">
        <v>0</v>
      </c>
    </row>
    <row r="140" spans="1:44" x14ac:dyDescent="0.25">
      <c r="A140">
        <f>ROW(Source!A82)</f>
        <v>82</v>
      </c>
      <c r="B140">
        <v>55982472</v>
      </c>
      <c r="C140">
        <v>55982453</v>
      </c>
      <c r="D140">
        <v>55459485</v>
      </c>
      <c r="E140">
        <v>1</v>
      </c>
      <c r="F140">
        <v>1</v>
      </c>
      <c r="G140">
        <v>1081</v>
      </c>
      <c r="H140">
        <v>3</v>
      </c>
      <c r="I140" t="s">
        <v>1649</v>
      </c>
      <c r="J140" t="s">
        <v>1650</v>
      </c>
      <c r="K140" t="s">
        <v>1651</v>
      </c>
      <c r="L140">
        <v>1348</v>
      </c>
      <c r="N140">
        <v>1009</v>
      </c>
      <c r="O140" t="s">
        <v>1092</v>
      </c>
      <c r="P140" t="s">
        <v>1092</v>
      </c>
      <c r="Q140">
        <v>1000</v>
      </c>
      <c r="X140">
        <v>2.0000000000000002E-5</v>
      </c>
      <c r="Y140">
        <v>17722.25</v>
      </c>
      <c r="Z140">
        <v>0</v>
      </c>
      <c r="AA140">
        <v>0</v>
      </c>
      <c r="AB140">
        <v>0</v>
      </c>
      <c r="AC140">
        <v>0</v>
      </c>
      <c r="AD140">
        <v>1</v>
      </c>
      <c r="AE140">
        <v>0</v>
      </c>
      <c r="AF140" t="s">
        <v>31</v>
      </c>
      <c r="AG140">
        <v>0</v>
      </c>
      <c r="AH140">
        <v>2</v>
      </c>
      <c r="AI140">
        <v>55982459</v>
      </c>
      <c r="AJ140">
        <v>114</v>
      </c>
      <c r="AK140">
        <v>0</v>
      </c>
      <c r="AL140">
        <v>0</v>
      </c>
      <c r="AM140">
        <v>0</v>
      </c>
      <c r="AN140">
        <v>0</v>
      </c>
      <c r="AO140">
        <v>0</v>
      </c>
      <c r="AP140">
        <v>0</v>
      </c>
      <c r="AQ140">
        <v>0</v>
      </c>
      <c r="AR140">
        <v>0</v>
      </c>
    </row>
    <row r="141" spans="1:44" x14ac:dyDescent="0.25">
      <c r="A141">
        <f>ROW(Source!A82)</f>
        <v>82</v>
      </c>
      <c r="B141">
        <v>55982473</v>
      </c>
      <c r="C141">
        <v>55982453</v>
      </c>
      <c r="D141">
        <v>55466000</v>
      </c>
      <c r="E141">
        <v>1</v>
      </c>
      <c r="F141">
        <v>1</v>
      </c>
      <c r="G141">
        <v>1081</v>
      </c>
      <c r="H141">
        <v>3</v>
      </c>
      <c r="I141" t="s">
        <v>1652</v>
      </c>
      <c r="J141" t="s">
        <v>1653</v>
      </c>
      <c r="K141" t="s">
        <v>1654</v>
      </c>
      <c r="L141">
        <v>1355</v>
      </c>
      <c r="N141">
        <v>1010</v>
      </c>
      <c r="O141" t="s">
        <v>40</v>
      </c>
      <c r="P141" t="s">
        <v>40</v>
      </c>
      <c r="Q141">
        <v>100</v>
      </c>
      <c r="X141">
        <v>0.1</v>
      </c>
      <c r="Y141">
        <v>120.19</v>
      </c>
      <c r="Z141">
        <v>0</v>
      </c>
      <c r="AA141">
        <v>0</v>
      </c>
      <c r="AB141">
        <v>0</v>
      </c>
      <c r="AC141">
        <v>0</v>
      </c>
      <c r="AD141">
        <v>1</v>
      </c>
      <c r="AE141">
        <v>0</v>
      </c>
      <c r="AF141" t="s">
        <v>31</v>
      </c>
      <c r="AG141">
        <v>0</v>
      </c>
      <c r="AH141">
        <v>2</v>
      </c>
      <c r="AI141">
        <v>55982460</v>
      </c>
      <c r="AJ141">
        <v>115</v>
      </c>
      <c r="AK141">
        <v>0</v>
      </c>
      <c r="AL141">
        <v>0</v>
      </c>
      <c r="AM141">
        <v>0</v>
      </c>
      <c r="AN141">
        <v>0</v>
      </c>
      <c r="AO141">
        <v>0</v>
      </c>
      <c r="AP141">
        <v>0</v>
      </c>
      <c r="AQ141">
        <v>0</v>
      </c>
      <c r="AR141">
        <v>0</v>
      </c>
    </row>
    <row r="142" spans="1:44" x14ac:dyDescent="0.25">
      <c r="A142">
        <f>ROW(Source!A82)</f>
        <v>82</v>
      </c>
      <c r="B142">
        <v>55982474</v>
      </c>
      <c r="C142">
        <v>55982453</v>
      </c>
      <c r="D142">
        <v>55459793</v>
      </c>
      <c r="E142">
        <v>1</v>
      </c>
      <c r="F142">
        <v>1</v>
      </c>
      <c r="G142">
        <v>1081</v>
      </c>
      <c r="H142">
        <v>3</v>
      </c>
      <c r="I142" t="s">
        <v>1655</v>
      </c>
      <c r="J142" t="s">
        <v>1656</v>
      </c>
      <c r="K142" t="s">
        <v>1657</v>
      </c>
      <c r="L142">
        <v>1348</v>
      </c>
      <c r="N142">
        <v>1009</v>
      </c>
      <c r="O142" t="s">
        <v>1092</v>
      </c>
      <c r="P142" t="s">
        <v>1092</v>
      </c>
      <c r="Q142">
        <v>1000</v>
      </c>
      <c r="X142">
        <v>6.0000000000000002E-5</v>
      </c>
      <c r="Y142">
        <v>64123.05</v>
      </c>
      <c r="Z142">
        <v>0</v>
      </c>
      <c r="AA142">
        <v>0</v>
      </c>
      <c r="AB142">
        <v>0</v>
      </c>
      <c r="AC142">
        <v>0</v>
      </c>
      <c r="AD142">
        <v>1</v>
      </c>
      <c r="AE142">
        <v>0</v>
      </c>
      <c r="AF142" t="s">
        <v>31</v>
      </c>
      <c r="AG142">
        <v>0</v>
      </c>
      <c r="AH142">
        <v>2</v>
      </c>
      <c r="AI142">
        <v>55982461</v>
      </c>
      <c r="AJ142">
        <v>116</v>
      </c>
      <c r="AK142">
        <v>0</v>
      </c>
      <c r="AL142">
        <v>0</v>
      </c>
      <c r="AM142">
        <v>0</v>
      </c>
      <c r="AN142">
        <v>0</v>
      </c>
      <c r="AO142">
        <v>0</v>
      </c>
      <c r="AP142">
        <v>0</v>
      </c>
      <c r="AQ142">
        <v>0</v>
      </c>
      <c r="AR142">
        <v>0</v>
      </c>
    </row>
    <row r="143" spans="1:44" x14ac:dyDescent="0.25">
      <c r="A143">
        <f>ROW(Source!A82)</f>
        <v>82</v>
      </c>
      <c r="B143">
        <v>55982475</v>
      </c>
      <c r="C143">
        <v>55982453</v>
      </c>
      <c r="D143">
        <v>55459801</v>
      </c>
      <c r="E143">
        <v>1</v>
      </c>
      <c r="F143">
        <v>1</v>
      </c>
      <c r="G143">
        <v>1081</v>
      </c>
      <c r="H143">
        <v>3</v>
      </c>
      <c r="I143" t="s">
        <v>1658</v>
      </c>
      <c r="J143" t="s">
        <v>1659</v>
      </c>
      <c r="K143" t="s">
        <v>1660</v>
      </c>
      <c r="L143">
        <v>1348</v>
      </c>
      <c r="N143">
        <v>1009</v>
      </c>
      <c r="O143" t="s">
        <v>1092</v>
      </c>
      <c r="P143" t="s">
        <v>1092</v>
      </c>
      <c r="Q143">
        <v>1000</v>
      </c>
      <c r="X143">
        <v>1E-4</v>
      </c>
      <c r="Y143">
        <v>81241.14</v>
      </c>
      <c r="Z143">
        <v>0</v>
      </c>
      <c r="AA143">
        <v>0</v>
      </c>
      <c r="AB143">
        <v>0</v>
      </c>
      <c r="AC143">
        <v>0</v>
      </c>
      <c r="AD143">
        <v>1</v>
      </c>
      <c r="AE143">
        <v>0</v>
      </c>
      <c r="AF143" t="s">
        <v>31</v>
      </c>
      <c r="AG143">
        <v>0</v>
      </c>
      <c r="AH143">
        <v>2</v>
      </c>
      <c r="AI143">
        <v>55982462</v>
      </c>
      <c r="AJ143">
        <v>117</v>
      </c>
      <c r="AK143">
        <v>0</v>
      </c>
      <c r="AL143">
        <v>0</v>
      </c>
      <c r="AM143">
        <v>0</v>
      </c>
      <c r="AN143">
        <v>0</v>
      </c>
      <c r="AO143">
        <v>0</v>
      </c>
      <c r="AP143">
        <v>0</v>
      </c>
      <c r="AQ143">
        <v>0</v>
      </c>
      <c r="AR143">
        <v>0</v>
      </c>
    </row>
    <row r="144" spans="1:44" x14ac:dyDescent="0.25">
      <c r="A144">
        <f>ROW(Source!A82)</f>
        <v>82</v>
      </c>
      <c r="B144">
        <v>55982476</v>
      </c>
      <c r="C144">
        <v>55982453</v>
      </c>
      <c r="D144">
        <v>55482166</v>
      </c>
      <c r="E144">
        <v>1</v>
      </c>
      <c r="F144">
        <v>1</v>
      </c>
      <c r="G144">
        <v>1081</v>
      </c>
      <c r="H144">
        <v>3</v>
      </c>
      <c r="I144" t="s">
        <v>1572</v>
      </c>
      <c r="J144" t="s">
        <v>1573</v>
      </c>
      <c r="K144" t="s">
        <v>1574</v>
      </c>
      <c r="L144">
        <v>1301</v>
      </c>
      <c r="N144">
        <v>1003</v>
      </c>
      <c r="O144" t="s">
        <v>769</v>
      </c>
      <c r="P144" t="s">
        <v>769</v>
      </c>
      <c r="Q144">
        <v>1</v>
      </c>
      <c r="X144">
        <v>5.91</v>
      </c>
      <c r="Y144">
        <v>0.69</v>
      </c>
      <c r="Z144">
        <v>0</v>
      </c>
      <c r="AA144">
        <v>0</v>
      </c>
      <c r="AB144">
        <v>0</v>
      </c>
      <c r="AC144">
        <v>0</v>
      </c>
      <c r="AD144">
        <v>1</v>
      </c>
      <c r="AE144">
        <v>0</v>
      </c>
      <c r="AF144" t="s">
        <v>31</v>
      </c>
      <c r="AG144">
        <v>0</v>
      </c>
      <c r="AH144">
        <v>2</v>
      </c>
      <c r="AI144">
        <v>55982463</v>
      </c>
      <c r="AJ144">
        <v>118</v>
      </c>
      <c r="AK144">
        <v>0</v>
      </c>
      <c r="AL144">
        <v>0</v>
      </c>
      <c r="AM144">
        <v>0</v>
      </c>
      <c r="AN144">
        <v>0</v>
      </c>
      <c r="AO144">
        <v>0</v>
      </c>
      <c r="AP144">
        <v>0</v>
      </c>
      <c r="AQ144">
        <v>0</v>
      </c>
      <c r="AR144">
        <v>0</v>
      </c>
    </row>
    <row r="145" spans="1:44" x14ac:dyDescent="0.25">
      <c r="A145">
        <f>ROW(Source!A82)</f>
        <v>82</v>
      </c>
      <c r="B145">
        <v>55982477</v>
      </c>
      <c r="C145">
        <v>55982453</v>
      </c>
      <c r="D145">
        <v>55482233</v>
      </c>
      <c r="E145">
        <v>1</v>
      </c>
      <c r="F145">
        <v>1</v>
      </c>
      <c r="G145">
        <v>1081</v>
      </c>
      <c r="H145">
        <v>3</v>
      </c>
      <c r="I145" t="s">
        <v>1661</v>
      </c>
      <c r="J145" t="s">
        <v>1662</v>
      </c>
      <c r="K145" t="s">
        <v>1663</v>
      </c>
      <c r="L145">
        <v>1346</v>
      </c>
      <c r="N145">
        <v>1009</v>
      </c>
      <c r="O145" t="s">
        <v>222</v>
      </c>
      <c r="P145" t="s">
        <v>222</v>
      </c>
      <c r="Q145">
        <v>1</v>
      </c>
      <c r="X145">
        <v>0.02</v>
      </c>
      <c r="Y145">
        <v>493.08</v>
      </c>
      <c r="Z145">
        <v>0</v>
      </c>
      <c r="AA145">
        <v>0</v>
      </c>
      <c r="AB145">
        <v>0</v>
      </c>
      <c r="AC145">
        <v>0</v>
      </c>
      <c r="AD145">
        <v>1</v>
      </c>
      <c r="AE145">
        <v>0</v>
      </c>
      <c r="AF145" t="s">
        <v>31</v>
      </c>
      <c r="AG145">
        <v>0</v>
      </c>
      <c r="AH145">
        <v>2</v>
      </c>
      <c r="AI145">
        <v>55982464</v>
      </c>
      <c r="AJ145">
        <v>119</v>
      </c>
      <c r="AK145">
        <v>0</v>
      </c>
      <c r="AL145">
        <v>0</v>
      </c>
      <c r="AM145">
        <v>0</v>
      </c>
      <c r="AN145">
        <v>0</v>
      </c>
      <c r="AO145">
        <v>0</v>
      </c>
      <c r="AP145">
        <v>0</v>
      </c>
      <c r="AQ145">
        <v>0</v>
      </c>
      <c r="AR145">
        <v>0</v>
      </c>
    </row>
    <row r="146" spans="1:44" x14ac:dyDescent="0.25">
      <c r="A146">
        <f>ROW(Source!A82)</f>
        <v>82</v>
      </c>
      <c r="B146">
        <v>55982478</v>
      </c>
      <c r="C146">
        <v>55982453</v>
      </c>
      <c r="D146">
        <v>55481799</v>
      </c>
      <c r="E146">
        <v>1</v>
      </c>
      <c r="F146">
        <v>1</v>
      </c>
      <c r="G146">
        <v>1081</v>
      </c>
      <c r="H146">
        <v>3</v>
      </c>
      <c r="I146" t="s">
        <v>1664</v>
      </c>
      <c r="J146" t="s">
        <v>1665</v>
      </c>
      <c r="K146" t="s">
        <v>1666</v>
      </c>
      <c r="L146">
        <v>1355</v>
      </c>
      <c r="N146">
        <v>1010</v>
      </c>
      <c r="O146" t="s">
        <v>40</v>
      </c>
      <c r="P146" t="s">
        <v>40</v>
      </c>
      <c r="Q146">
        <v>100</v>
      </c>
      <c r="X146">
        <v>0.04</v>
      </c>
      <c r="Y146">
        <v>413.16</v>
      </c>
      <c r="Z146">
        <v>0</v>
      </c>
      <c r="AA146">
        <v>0</v>
      </c>
      <c r="AB146">
        <v>0</v>
      </c>
      <c r="AC146">
        <v>0</v>
      </c>
      <c r="AD146">
        <v>1</v>
      </c>
      <c r="AE146">
        <v>0</v>
      </c>
      <c r="AF146" t="s">
        <v>31</v>
      </c>
      <c r="AG146">
        <v>0</v>
      </c>
      <c r="AH146">
        <v>2</v>
      </c>
      <c r="AI146">
        <v>55982465</v>
      </c>
      <c r="AJ146">
        <v>120</v>
      </c>
      <c r="AK146">
        <v>0</v>
      </c>
      <c r="AL146">
        <v>0</v>
      </c>
      <c r="AM146">
        <v>0</v>
      </c>
      <c r="AN146">
        <v>0</v>
      </c>
      <c r="AO146">
        <v>0</v>
      </c>
      <c r="AP146">
        <v>0</v>
      </c>
      <c r="AQ146">
        <v>0</v>
      </c>
      <c r="AR146">
        <v>0</v>
      </c>
    </row>
    <row r="147" spans="1:44" x14ac:dyDescent="0.25">
      <c r="A147">
        <f>ROW(Source!A82)</f>
        <v>82</v>
      </c>
      <c r="B147">
        <v>55982479</v>
      </c>
      <c r="C147">
        <v>55982453</v>
      </c>
      <c r="D147">
        <v>55416982</v>
      </c>
      <c r="E147">
        <v>1081</v>
      </c>
      <c r="F147">
        <v>1</v>
      </c>
      <c r="G147">
        <v>1081</v>
      </c>
      <c r="H147">
        <v>3</v>
      </c>
      <c r="I147" t="s">
        <v>1810</v>
      </c>
      <c r="J147" t="s">
        <v>3</v>
      </c>
      <c r="K147" t="s">
        <v>1811</v>
      </c>
      <c r="L147">
        <v>1346</v>
      </c>
      <c r="N147">
        <v>1009</v>
      </c>
      <c r="O147" t="s">
        <v>222</v>
      </c>
      <c r="P147" t="s">
        <v>222</v>
      </c>
      <c r="Q147">
        <v>1</v>
      </c>
      <c r="X147">
        <v>0.3</v>
      </c>
      <c r="Y147">
        <v>0</v>
      </c>
      <c r="Z147">
        <v>0</v>
      </c>
      <c r="AA147">
        <v>0</v>
      </c>
      <c r="AB147">
        <v>0</v>
      </c>
      <c r="AC147">
        <v>0</v>
      </c>
      <c r="AD147">
        <v>0</v>
      </c>
      <c r="AE147">
        <v>0</v>
      </c>
      <c r="AF147" t="s">
        <v>31</v>
      </c>
      <c r="AG147">
        <v>0</v>
      </c>
      <c r="AH147">
        <v>3</v>
      </c>
      <c r="AI147">
        <v>-1</v>
      </c>
      <c r="AJ147" t="s">
        <v>3</v>
      </c>
      <c r="AK147">
        <v>0</v>
      </c>
      <c r="AL147">
        <v>0</v>
      </c>
      <c r="AM147">
        <v>0</v>
      </c>
      <c r="AN147">
        <v>0</v>
      </c>
      <c r="AO147">
        <v>0</v>
      </c>
      <c r="AP147">
        <v>0</v>
      </c>
      <c r="AQ147">
        <v>0</v>
      </c>
      <c r="AR147">
        <v>0</v>
      </c>
    </row>
    <row r="148" spans="1:44" x14ac:dyDescent="0.25">
      <c r="A148">
        <f>ROW(Source!A82)</f>
        <v>82</v>
      </c>
      <c r="B148">
        <v>55982480</v>
      </c>
      <c r="C148">
        <v>55982453</v>
      </c>
      <c r="D148">
        <v>55433410</v>
      </c>
      <c r="E148">
        <v>1081</v>
      </c>
      <c r="F148">
        <v>1</v>
      </c>
      <c r="G148">
        <v>1081</v>
      </c>
      <c r="H148">
        <v>3</v>
      </c>
      <c r="I148" t="s">
        <v>1824</v>
      </c>
      <c r="J148" t="s">
        <v>3</v>
      </c>
      <c r="K148" t="s">
        <v>1825</v>
      </c>
      <c r="L148">
        <v>1354</v>
      </c>
      <c r="N148">
        <v>1010</v>
      </c>
      <c r="O148" t="s">
        <v>266</v>
      </c>
      <c r="P148" t="s">
        <v>266</v>
      </c>
      <c r="Q148">
        <v>1</v>
      </c>
      <c r="X148">
        <v>10</v>
      </c>
      <c r="Y148">
        <v>0</v>
      </c>
      <c r="Z148">
        <v>0</v>
      </c>
      <c r="AA148">
        <v>0</v>
      </c>
      <c r="AB148">
        <v>0</v>
      </c>
      <c r="AC148">
        <v>0</v>
      </c>
      <c r="AD148">
        <v>0</v>
      </c>
      <c r="AE148">
        <v>0</v>
      </c>
      <c r="AF148" t="s">
        <v>31</v>
      </c>
      <c r="AG148">
        <v>0</v>
      </c>
      <c r="AH148">
        <v>3</v>
      </c>
      <c r="AI148">
        <v>-1</v>
      </c>
      <c r="AJ148" t="s">
        <v>3</v>
      </c>
      <c r="AK148">
        <v>0</v>
      </c>
      <c r="AL148">
        <v>0</v>
      </c>
      <c r="AM148">
        <v>0</v>
      </c>
      <c r="AN148">
        <v>0</v>
      </c>
      <c r="AO148">
        <v>0</v>
      </c>
      <c r="AP148">
        <v>0</v>
      </c>
      <c r="AQ148">
        <v>0</v>
      </c>
      <c r="AR148">
        <v>0</v>
      </c>
    </row>
    <row r="149" spans="1:44" x14ac:dyDescent="0.25">
      <c r="A149">
        <f>ROW(Source!A82)</f>
        <v>82</v>
      </c>
      <c r="B149">
        <v>55982481</v>
      </c>
      <c r="C149">
        <v>55982453</v>
      </c>
      <c r="D149">
        <v>55448252</v>
      </c>
      <c r="E149">
        <v>1081</v>
      </c>
      <c r="F149">
        <v>1</v>
      </c>
      <c r="G149">
        <v>1081</v>
      </c>
      <c r="H149">
        <v>3</v>
      </c>
      <c r="I149" t="s">
        <v>1826</v>
      </c>
      <c r="J149" t="s">
        <v>3</v>
      </c>
      <c r="K149" t="s">
        <v>1827</v>
      </c>
      <c r="L149">
        <v>1354</v>
      </c>
      <c r="N149">
        <v>1010</v>
      </c>
      <c r="O149" t="s">
        <v>266</v>
      </c>
      <c r="P149" t="s">
        <v>266</v>
      </c>
      <c r="Q149">
        <v>1</v>
      </c>
      <c r="X149">
        <v>1</v>
      </c>
      <c r="Y149">
        <v>0</v>
      </c>
      <c r="Z149">
        <v>0</v>
      </c>
      <c r="AA149">
        <v>0</v>
      </c>
      <c r="AB149">
        <v>0</v>
      </c>
      <c r="AC149">
        <v>0</v>
      </c>
      <c r="AD149">
        <v>0</v>
      </c>
      <c r="AE149">
        <v>0</v>
      </c>
      <c r="AF149" t="s">
        <v>31</v>
      </c>
      <c r="AG149">
        <v>0</v>
      </c>
      <c r="AH149">
        <v>3</v>
      </c>
      <c r="AI149">
        <v>-1</v>
      </c>
      <c r="AJ149" t="s">
        <v>3</v>
      </c>
      <c r="AK149">
        <v>0</v>
      </c>
      <c r="AL149">
        <v>0</v>
      </c>
      <c r="AM149">
        <v>0</v>
      </c>
      <c r="AN149">
        <v>0</v>
      </c>
      <c r="AO149">
        <v>0</v>
      </c>
      <c r="AP149">
        <v>0</v>
      </c>
      <c r="AQ149">
        <v>0</v>
      </c>
      <c r="AR149">
        <v>0</v>
      </c>
    </row>
    <row r="150" spans="1:44" x14ac:dyDescent="0.25">
      <c r="A150">
        <f>ROW(Source!A82)</f>
        <v>82</v>
      </c>
      <c r="B150">
        <v>55982482</v>
      </c>
      <c r="C150">
        <v>55982453</v>
      </c>
      <c r="D150">
        <v>55424290</v>
      </c>
      <c r="E150">
        <v>1081</v>
      </c>
      <c r="F150">
        <v>1</v>
      </c>
      <c r="G150">
        <v>1081</v>
      </c>
      <c r="H150">
        <v>3</v>
      </c>
      <c r="I150" t="s">
        <v>1667</v>
      </c>
      <c r="J150" t="s">
        <v>3</v>
      </c>
      <c r="K150" t="s">
        <v>1668</v>
      </c>
      <c r="L150">
        <v>1348</v>
      </c>
      <c r="N150">
        <v>1009</v>
      </c>
      <c r="O150" t="s">
        <v>1092</v>
      </c>
      <c r="P150" t="s">
        <v>1092</v>
      </c>
      <c r="Q150">
        <v>1000</v>
      </c>
      <c r="X150">
        <v>1E-3</v>
      </c>
      <c r="Y150">
        <v>0</v>
      </c>
      <c r="Z150">
        <v>0</v>
      </c>
      <c r="AA150">
        <v>0</v>
      </c>
      <c r="AB150">
        <v>0</v>
      </c>
      <c r="AC150">
        <v>0</v>
      </c>
      <c r="AD150">
        <v>1</v>
      </c>
      <c r="AE150">
        <v>0</v>
      </c>
      <c r="AF150" t="s">
        <v>31</v>
      </c>
      <c r="AG150">
        <v>0</v>
      </c>
      <c r="AH150">
        <v>2</v>
      </c>
      <c r="AI150">
        <v>55982466</v>
      </c>
      <c r="AJ150">
        <v>121</v>
      </c>
      <c r="AK150">
        <v>0</v>
      </c>
      <c r="AL150">
        <v>0</v>
      </c>
      <c r="AM150">
        <v>0</v>
      </c>
      <c r="AN150">
        <v>0</v>
      </c>
      <c r="AO150">
        <v>0</v>
      </c>
      <c r="AP150">
        <v>0</v>
      </c>
      <c r="AQ150">
        <v>0</v>
      </c>
      <c r="AR150">
        <v>0</v>
      </c>
    </row>
    <row r="151" spans="1:44" x14ac:dyDescent="0.25">
      <c r="A151">
        <f>ROW(Source!A83)</f>
        <v>83</v>
      </c>
      <c r="B151">
        <v>55982467</v>
      </c>
      <c r="C151">
        <v>55982453</v>
      </c>
      <c r="D151">
        <v>55424304</v>
      </c>
      <c r="E151">
        <v>1081</v>
      </c>
      <c r="F151">
        <v>1</v>
      </c>
      <c r="G151">
        <v>1081</v>
      </c>
      <c r="H151">
        <v>1</v>
      </c>
      <c r="I151" t="s">
        <v>1552</v>
      </c>
      <c r="J151" t="s">
        <v>3</v>
      </c>
      <c r="K151" t="s">
        <v>1553</v>
      </c>
      <c r="L151">
        <v>1191</v>
      </c>
      <c r="N151">
        <v>1013</v>
      </c>
      <c r="O151" t="s">
        <v>1554</v>
      </c>
      <c r="P151" t="s">
        <v>1554</v>
      </c>
      <c r="Q151">
        <v>1</v>
      </c>
      <c r="X151">
        <v>9.3000000000000007</v>
      </c>
      <c r="Y151">
        <v>0</v>
      </c>
      <c r="Z151">
        <v>0</v>
      </c>
      <c r="AA151">
        <v>0</v>
      </c>
      <c r="AB151">
        <v>0</v>
      </c>
      <c r="AC151">
        <v>0</v>
      </c>
      <c r="AD151">
        <v>1</v>
      </c>
      <c r="AE151">
        <v>1</v>
      </c>
      <c r="AF151" t="s">
        <v>32</v>
      </c>
      <c r="AG151">
        <v>3.3479999999999999</v>
      </c>
      <c r="AH151">
        <v>2</v>
      </c>
      <c r="AI151">
        <v>55982454</v>
      </c>
      <c r="AJ151">
        <v>122</v>
      </c>
      <c r="AK151">
        <v>0</v>
      </c>
      <c r="AL151">
        <v>0</v>
      </c>
      <c r="AM151">
        <v>0</v>
      </c>
      <c r="AN151">
        <v>0</v>
      </c>
      <c r="AO151">
        <v>0</v>
      </c>
      <c r="AP151">
        <v>0</v>
      </c>
      <c r="AQ151">
        <v>0</v>
      </c>
      <c r="AR151">
        <v>0</v>
      </c>
    </row>
    <row r="152" spans="1:44" x14ac:dyDescent="0.25">
      <c r="A152">
        <f>ROW(Source!A83)</f>
        <v>83</v>
      </c>
      <c r="B152">
        <v>55982468</v>
      </c>
      <c r="C152">
        <v>55982453</v>
      </c>
      <c r="D152">
        <v>55489513</v>
      </c>
      <c r="E152">
        <v>1</v>
      </c>
      <c r="F152">
        <v>1</v>
      </c>
      <c r="G152">
        <v>1081</v>
      </c>
      <c r="H152">
        <v>2</v>
      </c>
      <c r="I152" t="s">
        <v>1637</v>
      </c>
      <c r="J152" t="s">
        <v>1638</v>
      </c>
      <c r="K152" t="s">
        <v>1639</v>
      </c>
      <c r="L152">
        <v>1368</v>
      </c>
      <c r="N152">
        <v>1011</v>
      </c>
      <c r="O152" t="s">
        <v>1558</v>
      </c>
      <c r="P152" t="s">
        <v>1558</v>
      </c>
      <c r="Q152">
        <v>1</v>
      </c>
      <c r="X152">
        <v>0.4</v>
      </c>
      <c r="Y152">
        <v>0</v>
      </c>
      <c r="Z152">
        <v>114.83</v>
      </c>
      <c r="AA152">
        <v>12.62</v>
      </c>
      <c r="AB152">
        <v>0</v>
      </c>
      <c r="AC152">
        <v>0</v>
      </c>
      <c r="AD152">
        <v>1</v>
      </c>
      <c r="AE152">
        <v>0</v>
      </c>
      <c r="AF152" t="s">
        <v>32</v>
      </c>
      <c r="AG152">
        <v>0.14399999999999999</v>
      </c>
      <c r="AH152">
        <v>2</v>
      </c>
      <c r="AI152">
        <v>55982455</v>
      </c>
      <c r="AJ152">
        <v>123</v>
      </c>
      <c r="AK152">
        <v>0</v>
      </c>
      <c r="AL152">
        <v>0</v>
      </c>
      <c r="AM152">
        <v>0</v>
      </c>
      <c r="AN152">
        <v>0</v>
      </c>
      <c r="AO152">
        <v>0</v>
      </c>
      <c r="AP152">
        <v>0</v>
      </c>
      <c r="AQ152">
        <v>0</v>
      </c>
      <c r="AR152">
        <v>0</v>
      </c>
    </row>
    <row r="153" spans="1:44" x14ac:dyDescent="0.25">
      <c r="A153">
        <f>ROW(Source!A83)</f>
        <v>83</v>
      </c>
      <c r="B153">
        <v>55982469</v>
      </c>
      <c r="C153">
        <v>55982453</v>
      </c>
      <c r="D153">
        <v>55459261</v>
      </c>
      <c r="E153">
        <v>1</v>
      </c>
      <c r="F153">
        <v>1</v>
      </c>
      <c r="G153">
        <v>1081</v>
      </c>
      <c r="H153">
        <v>3</v>
      </c>
      <c r="I153" t="s">
        <v>1640</v>
      </c>
      <c r="J153" t="s">
        <v>1641</v>
      </c>
      <c r="K153" t="s">
        <v>1642</v>
      </c>
      <c r="L153">
        <v>1348</v>
      </c>
      <c r="N153">
        <v>1009</v>
      </c>
      <c r="O153" t="s">
        <v>1092</v>
      </c>
      <c r="P153" t="s">
        <v>1092</v>
      </c>
      <c r="Q153">
        <v>1000</v>
      </c>
      <c r="X153">
        <v>2.9999999999999997E-4</v>
      </c>
      <c r="Y153">
        <v>1219.68</v>
      </c>
      <c r="Z153">
        <v>0</v>
      </c>
      <c r="AA153">
        <v>0</v>
      </c>
      <c r="AB153">
        <v>0</v>
      </c>
      <c r="AC153">
        <v>0</v>
      </c>
      <c r="AD153">
        <v>1</v>
      </c>
      <c r="AE153">
        <v>0</v>
      </c>
      <c r="AF153" t="s">
        <v>31</v>
      </c>
      <c r="AG153">
        <v>0</v>
      </c>
      <c r="AH153">
        <v>2</v>
      </c>
      <c r="AI153">
        <v>55982456</v>
      </c>
      <c r="AJ153">
        <v>124</v>
      </c>
      <c r="AK153">
        <v>0</v>
      </c>
      <c r="AL153">
        <v>0</v>
      </c>
      <c r="AM153">
        <v>0</v>
      </c>
      <c r="AN153">
        <v>0</v>
      </c>
      <c r="AO153">
        <v>0</v>
      </c>
      <c r="AP153">
        <v>0</v>
      </c>
      <c r="AQ153">
        <v>0</v>
      </c>
      <c r="AR153">
        <v>0</v>
      </c>
    </row>
    <row r="154" spans="1:44" x14ac:dyDescent="0.25">
      <c r="A154">
        <f>ROW(Source!A83)</f>
        <v>83</v>
      </c>
      <c r="B154">
        <v>55982470</v>
      </c>
      <c r="C154">
        <v>55982453</v>
      </c>
      <c r="D154">
        <v>55461230</v>
      </c>
      <c r="E154">
        <v>1</v>
      </c>
      <c r="F154">
        <v>1</v>
      </c>
      <c r="G154">
        <v>1081</v>
      </c>
      <c r="H154">
        <v>3</v>
      </c>
      <c r="I154" t="s">
        <v>1643</v>
      </c>
      <c r="J154" t="s">
        <v>1644</v>
      </c>
      <c r="K154" t="s">
        <v>1645</v>
      </c>
      <c r="L154">
        <v>1346</v>
      </c>
      <c r="N154">
        <v>1009</v>
      </c>
      <c r="O154" t="s">
        <v>222</v>
      </c>
      <c r="P154" t="s">
        <v>222</v>
      </c>
      <c r="Q154">
        <v>1</v>
      </c>
      <c r="X154">
        <v>0.03</v>
      </c>
      <c r="Y154">
        <v>15.11</v>
      </c>
      <c r="Z154">
        <v>0</v>
      </c>
      <c r="AA154">
        <v>0</v>
      </c>
      <c r="AB154">
        <v>0</v>
      </c>
      <c r="AC154">
        <v>0</v>
      </c>
      <c r="AD154">
        <v>1</v>
      </c>
      <c r="AE154">
        <v>0</v>
      </c>
      <c r="AF154" t="s">
        <v>31</v>
      </c>
      <c r="AG154">
        <v>0</v>
      </c>
      <c r="AH154">
        <v>2</v>
      </c>
      <c r="AI154">
        <v>55982457</v>
      </c>
      <c r="AJ154">
        <v>125</v>
      </c>
      <c r="AK154">
        <v>0</v>
      </c>
      <c r="AL154">
        <v>0</v>
      </c>
      <c r="AM154">
        <v>0</v>
      </c>
      <c r="AN154">
        <v>0</v>
      </c>
      <c r="AO154">
        <v>0</v>
      </c>
      <c r="AP154">
        <v>0</v>
      </c>
      <c r="AQ154">
        <v>0</v>
      </c>
      <c r="AR154">
        <v>0</v>
      </c>
    </row>
    <row r="155" spans="1:44" x14ac:dyDescent="0.25">
      <c r="A155">
        <f>ROW(Source!A83)</f>
        <v>83</v>
      </c>
      <c r="B155">
        <v>55982471</v>
      </c>
      <c r="C155">
        <v>55982453</v>
      </c>
      <c r="D155">
        <v>55459400</v>
      </c>
      <c r="E155">
        <v>1</v>
      </c>
      <c r="F155">
        <v>1</v>
      </c>
      <c r="G155">
        <v>1081</v>
      </c>
      <c r="H155">
        <v>3</v>
      </c>
      <c r="I155" t="s">
        <v>1646</v>
      </c>
      <c r="J155" t="s">
        <v>1647</v>
      </c>
      <c r="K155" t="s">
        <v>1648</v>
      </c>
      <c r="L155">
        <v>1346</v>
      </c>
      <c r="N155">
        <v>1009</v>
      </c>
      <c r="O155" t="s">
        <v>222</v>
      </c>
      <c r="P155" t="s">
        <v>222</v>
      </c>
      <c r="Q155">
        <v>1</v>
      </c>
      <c r="X155">
        <v>0.01</v>
      </c>
      <c r="Y155">
        <v>16.690000000000001</v>
      </c>
      <c r="Z155">
        <v>0</v>
      </c>
      <c r="AA155">
        <v>0</v>
      </c>
      <c r="AB155">
        <v>0</v>
      </c>
      <c r="AC155">
        <v>0</v>
      </c>
      <c r="AD155">
        <v>1</v>
      </c>
      <c r="AE155">
        <v>0</v>
      </c>
      <c r="AF155" t="s">
        <v>31</v>
      </c>
      <c r="AG155">
        <v>0</v>
      </c>
      <c r="AH155">
        <v>2</v>
      </c>
      <c r="AI155">
        <v>55982458</v>
      </c>
      <c r="AJ155">
        <v>126</v>
      </c>
      <c r="AK155">
        <v>0</v>
      </c>
      <c r="AL155">
        <v>0</v>
      </c>
      <c r="AM155">
        <v>0</v>
      </c>
      <c r="AN155">
        <v>0</v>
      </c>
      <c r="AO155">
        <v>0</v>
      </c>
      <c r="AP155">
        <v>0</v>
      </c>
      <c r="AQ155">
        <v>0</v>
      </c>
      <c r="AR155">
        <v>0</v>
      </c>
    </row>
    <row r="156" spans="1:44" x14ac:dyDescent="0.25">
      <c r="A156">
        <f>ROW(Source!A83)</f>
        <v>83</v>
      </c>
      <c r="B156">
        <v>55982472</v>
      </c>
      <c r="C156">
        <v>55982453</v>
      </c>
      <c r="D156">
        <v>55459485</v>
      </c>
      <c r="E156">
        <v>1</v>
      </c>
      <c r="F156">
        <v>1</v>
      </c>
      <c r="G156">
        <v>1081</v>
      </c>
      <c r="H156">
        <v>3</v>
      </c>
      <c r="I156" t="s">
        <v>1649</v>
      </c>
      <c r="J156" t="s">
        <v>1650</v>
      </c>
      <c r="K156" t="s">
        <v>1651</v>
      </c>
      <c r="L156">
        <v>1348</v>
      </c>
      <c r="N156">
        <v>1009</v>
      </c>
      <c r="O156" t="s">
        <v>1092</v>
      </c>
      <c r="P156" t="s">
        <v>1092</v>
      </c>
      <c r="Q156">
        <v>1000</v>
      </c>
      <c r="X156">
        <v>2.0000000000000002E-5</v>
      </c>
      <c r="Y156">
        <v>17722.25</v>
      </c>
      <c r="Z156">
        <v>0</v>
      </c>
      <c r="AA156">
        <v>0</v>
      </c>
      <c r="AB156">
        <v>0</v>
      </c>
      <c r="AC156">
        <v>0</v>
      </c>
      <c r="AD156">
        <v>1</v>
      </c>
      <c r="AE156">
        <v>0</v>
      </c>
      <c r="AF156" t="s">
        <v>31</v>
      </c>
      <c r="AG156">
        <v>0</v>
      </c>
      <c r="AH156">
        <v>2</v>
      </c>
      <c r="AI156">
        <v>55982459</v>
      </c>
      <c r="AJ156">
        <v>127</v>
      </c>
      <c r="AK156">
        <v>0</v>
      </c>
      <c r="AL156">
        <v>0</v>
      </c>
      <c r="AM156">
        <v>0</v>
      </c>
      <c r="AN156">
        <v>0</v>
      </c>
      <c r="AO156">
        <v>0</v>
      </c>
      <c r="AP156">
        <v>0</v>
      </c>
      <c r="AQ156">
        <v>0</v>
      </c>
      <c r="AR156">
        <v>0</v>
      </c>
    </row>
    <row r="157" spans="1:44" x14ac:dyDescent="0.25">
      <c r="A157">
        <f>ROW(Source!A83)</f>
        <v>83</v>
      </c>
      <c r="B157">
        <v>55982473</v>
      </c>
      <c r="C157">
        <v>55982453</v>
      </c>
      <c r="D157">
        <v>55466000</v>
      </c>
      <c r="E157">
        <v>1</v>
      </c>
      <c r="F157">
        <v>1</v>
      </c>
      <c r="G157">
        <v>1081</v>
      </c>
      <c r="H157">
        <v>3</v>
      </c>
      <c r="I157" t="s">
        <v>1652</v>
      </c>
      <c r="J157" t="s">
        <v>1653</v>
      </c>
      <c r="K157" t="s">
        <v>1654</v>
      </c>
      <c r="L157">
        <v>1355</v>
      </c>
      <c r="N157">
        <v>1010</v>
      </c>
      <c r="O157" t="s">
        <v>40</v>
      </c>
      <c r="P157" t="s">
        <v>40</v>
      </c>
      <c r="Q157">
        <v>100</v>
      </c>
      <c r="X157">
        <v>0.1</v>
      </c>
      <c r="Y157">
        <v>120.19</v>
      </c>
      <c r="Z157">
        <v>0</v>
      </c>
      <c r="AA157">
        <v>0</v>
      </c>
      <c r="AB157">
        <v>0</v>
      </c>
      <c r="AC157">
        <v>0</v>
      </c>
      <c r="AD157">
        <v>1</v>
      </c>
      <c r="AE157">
        <v>0</v>
      </c>
      <c r="AF157" t="s">
        <v>31</v>
      </c>
      <c r="AG157">
        <v>0</v>
      </c>
      <c r="AH157">
        <v>2</v>
      </c>
      <c r="AI157">
        <v>55982460</v>
      </c>
      <c r="AJ157">
        <v>128</v>
      </c>
      <c r="AK157">
        <v>0</v>
      </c>
      <c r="AL157">
        <v>0</v>
      </c>
      <c r="AM157">
        <v>0</v>
      </c>
      <c r="AN157">
        <v>0</v>
      </c>
      <c r="AO157">
        <v>0</v>
      </c>
      <c r="AP157">
        <v>0</v>
      </c>
      <c r="AQ157">
        <v>0</v>
      </c>
      <c r="AR157">
        <v>0</v>
      </c>
    </row>
    <row r="158" spans="1:44" x14ac:dyDescent="0.25">
      <c r="A158">
        <f>ROW(Source!A83)</f>
        <v>83</v>
      </c>
      <c r="B158">
        <v>55982474</v>
      </c>
      <c r="C158">
        <v>55982453</v>
      </c>
      <c r="D158">
        <v>55459793</v>
      </c>
      <c r="E158">
        <v>1</v>
      </c>
      <c r="F158">
        <v>1</v>
      </c>
      <c r="G158">
        <v>1081</v>
      </c>
      <c r="H158">
        <v>3</v>
      </c>
      <c r="I158" t="s">
        <v>1655</v>
      </c>
      <c r="J158" t="s">
        <v>1656</v>
      </c>
      <c r="K158" t="s">
        <v>1657</v>
      </c>
      <c r="L158">
        <v>1348</v>
      </c>
      <c r="N158">
        <v>1009</v>
      </c>
      <c r="O158" t="s">
        <v>1092</v>
      </c>
      <c r="P158" t="s">
        <v>1092</v>
      </c>
      <c r="Q158">
        <v>1000</v>
      </c>
      <c r="X158">
        <v>6.0000000000000002E-5</v>
      </c>
      <c r="Y158">
        <v>64123.05</v>
      </c>
      <c r="Z158">
        <v>0</v>
      </c>
      <c r="AA158">
        <v>0</v>
      </c>
      <c r="AB158">
        <v>0</v>
      </c>
      <c r="AC158">
        <v>0</v>
      </c>
      <c r="AD158">
        <v>1</v>
      </c>
      <c r="AE158">
        <v>0</v>
      </c>
      <c r="AF158" t="s">
        <v>31</v>
      </c>
      <c r="AG158">
        <v>0</v>
      </c>
      <c r="AH158">
        <v>2</v>
      </c>
      <c r="AI158">
        <v>55982461</v>
      </c>
      <c r="AJ158">
        <v>129</v>
      </c>
      <c r="AK158">
        <v>0</v>
      </c>
      <c r="AL158">
        <v>0</v>
      </c>
      <c r="AM158">
        <v>0</v>
      </c>
      <c r="AN158">
        <v>0</v>
      </c>
      <c r="AO158">
        <v>0</v>
      </c>
      <c r="AP158">
        <v>0</v>
      </c>
      <c r="AQ158">
        <v>0</v>
      </c>
      <c r="AR158">
        <v>0</v>
      </c>
    </row>
    <row r="159" spans="1:44" x14ac:dyDescent="0.25">
      <c r="A159">
        <f>ROW(Source!A83)</f>
        <v>83</v>
      </c>
      <c r="B159">
        <v>55982475</v>
      </c>
      <c r="C159">
        <v>55982453</v>
      </c>
      <c r="D159">
        <v>55459801</v>
      </c>
      <c r="E159">
        <v>1</v>
      </c>
      <c r="F159">
        <v>1</v>
      </c>
      <c r="G159">
        <v>1081</v>
      </c>
      <c r="H159">
        <v>3</v>
      </c>
      <c r="I159" t="s">
        <v>1658</v>
      </c>
      <c r="J159" t="s">
        <v>1659</v>
      </c>
      <c r="K159" t="s">
        <v>1660</v>
      </c>
      <c r="L159">
        <v>1348</v>
      </c>
      <c r="N159">
        <v>1009</v>
      </c>
      <c r="O159" t="s">
        <v>1092</v>
      </c>
      <c r="P159" t="s">
        <v>1092</v>
      </c>
      <c r="Q159">
        <v>1000</v>
      </c>
      <c r="X159">
        <v>1E-4</v>
      </c>
      <c r="Y159">
        <v>81241.14</v>
      </c>
      <c r="Z159">
        <v>0</v>
      </c>
      <c r="AA159">
        <v>0</v>
      </c>
      <c r="AB159">
        <v>0</v>
      </c>
      <c r="AC159">
        <v>0</v>
      </c>
      <c r="AD159">
        <v>1</v>
      </c>
      <c r="AE159">
        <v>0</v>
      </c>
      <c r="AF159" t="s">
        <v>31</v>
      </c>
      <c r="AG159">
        <v>0</v>
      </c>
      <c r="AH159">
        <v>2</v>
      </c>
      <c r="AI159">
        <v>55982462</v>
      </c>
      <c r="AJ159">
        <v>130</v>
      </c>
      <c r="AK159">
        <v>0</v>
      </c>
      <c r="AL159">
        <v>0</v>
      </c>
      <c r="AM159">
        <v>0</v>
      </c>
      <c r="AN159">
        <v>0</v>
      </c>
      <c r="AO159">
        <v>0</v>
      </c>
      <c r="AP159">
        <v>0</v>
      </c>
      <c r="AQ159">
        <v>0</v>
      </c>
      <c r="AR159">
        <v>0</v>
      </c>
    </row>
    <row r="160" spans="1:44" x14ac:dyDescent="0.25">
      <c r="A160">
        <f>ROW(Source!A83)</f>
        <v>83</v>
      </c>
      <c r="B160">
        <v>55982476</v>
      </c>
      <c r="C160">
        <v>55982453</v>
      </c>
      <c r="D160">
        <v>55482166</v>
      </c>
      <c r="E160">
        <v>1</v>
      </c>
      <c r="F160">
        <v>1</v>
      </c>
      <c r="G160">
        <v>1081</v>
      </c>
      <c r="H160">
        <v>3</v>
      </c>
      <c r="I160" t="s">
        <v>1572</v>
      </c>
      <c r="J160" t="s">
        <v>1573</v>
      </c>
      <c r="K160" t="s">
        <v>1574</v>
      </c>
      <c r="L160">
        <v>1301</v>
      </c>
      <c r="N160">
        <v>1003</v>
      </c>
      <c r="O160" t="s">
        <v>769</v>
      </c>
      <c r="P160" t="s">
        <v>769</v>
      </c>
      <c r="Q160">
        <v>1</v>
      </c>
      <c r="X160">
        <v>5.91</v>
      </c>
      <c r="Y160">
        <v>0.69</v>
      </c>
      <c r="Z160">
        <v>0</v>
      </c>
      <c r="AA160">
        <v>0</v>
      </c>
      <c r="AB160">
        <v>0</v>
      </c>
      <c r="AC160">
        <v>0</v>
      </c>
      <c r="AD160">
        <v>1</v>
      </c>
      <c r="AE160">
        <v>0</v>
      </c>
      <c r="AF160" t="s">
        <v>31</v>
      </c>
      <c r="AG160">
        <v>0</v>
      </c>
      <c r="AH160">
        <v>2</v>
      </c>
      <c r="AI160">
        <v>55982463</v>
      </c>
      <c r="AJ160">
        <v>131</v>
      </c>
      <c r="AK160">
        <v>0</v>
      </c>
      <c r="AL160">
        <v>0</v>
      </c>
      <c r="AM160">
        <v>0</v>
      </c>
      <c r="AN160">
        <v>0</v>
      </c>
      <c r="AO160">
        <v>0</v>
      </c>
      <c r="AP160">
        <v>0</v>
      </c>
      <c r="AQ160">
        <v>0</v>
      </c>
      <c r="AR160">
        <v>0</v>
      </c>
    </row>
    <row r="161" spans="1:44" x14ac:dyDescent="0.25">
      <c r="A161">
        <f>ROW(Source!A83)</f>
        <v>83</v>
      </c>
      <c r="B161">
        <v>55982477</v>
      </c>
      <c r="C161">
        <v>55982453</v>
      </c>
      <c r="D161">
        <v>55482233</v>
      </c>
      <c r="E161">
        <v>1</v>
      </c>
      <c r="F161">
        <v>1</v>
      </c>
      <c r="G161">
        <v>1081</v>
      </c>
      <c r="H161">
        <v>3</v>
      </c>
      <c r="I161" t="s">
        <v>1661</v>
      </c>
      <c r="J161" t="s">
        <v>1662</v>
      </c>
      <c r="K161" t="s">
        <v>1663</v>
      </c>
      <c r="L161">
        <v>1346</v>
      </c>
      <c r="N161">
        <v>1009</v>
      </c>
      <c r="O161" t="s">
        <v>222</v>
      </c>
      <c r="P161" t="s">
        <v>222</v>
      </c>
      <c r="Q161">
        <v>1</v>
      </c>
      <c r="X161">
        <v>0.02</v>
      </c>
      <c r="Y161">
        <v>493.08</v>
      </c>
      <c r="Z161">
        <v>0</v>
      </c>
      <c r="AA161">
        <v>0</v>
      </c>
      <c r="AB161">
        <v>0</v>
      </c>
      <c r="AC161">
        <v>0</v>
      </c>
      <c r="AD161">
        <v>1</v>
      </c>
      <c r="AE161">
        <v>0</v>
      </c>
      <c r="AF161" t="s">
        <v>31</v>
      </c>
      <c r="AG161">
        <v>0</v>
      </c>
      <c r="AH161">
        <v>2</v>
      </c>
      <c r="AI161">
        <v>55982464</v>
      </c>
      <c r="AJ161">
        <v>132</v>
      </c>
      <c r="AK161">
        <v>0</v>
      </c>
      <c r="AL161">
        <v>0</v>
      </c>
      <c r="AM161">
        <v>0</v>
      </c>
      <c r="AN161">
        <v>0</v>
      </c>
      <c r="AO161">
        <v>0</v>
      </c>
      <c r="AP161">
        <v>0</v>
      </c>
      <c r="AQ161">
        <v>0</v>
      </c>
      <c r="AR161">
        <v>0</v>
      </c>
    </row>
    <row r="162" spans="1:44" x14ac:dyDescent="0.25">
      <c r="A162">
        <f>ROW(Source!A83)</f>
        <v>83</v>
      </c>
      <c r="B162">
        <v>55982478</v>
      </c>
      <c r="C162">
        <v>55982453</v>
      </c>
      <c r="D162">
        <v>55481799</v>
      </c>
      <c r="E162">
        <v>1</v>
      </c>
      <c r="F162">
        <v>1</v>
      </c>
      <c r="G162">
        <v>1081</v>
      </c>
      <c r="H162">
        <v>3</v>
      </c>
      <c r="I162" t="s">
        <v>1664</v>
      </c>
      <c r="J162" t="s">
        <v>1665</v>
      </c>
      <c r="K162" t="s">
        <v>1666</v>
      </c>
      <c r="L162">
        <v>1355</v>
      </c>
      <c r="N162">
        <v>1010</v>
      </c>
      <c r="O162" t="s">
        <v>40</v>
      </c>
      <c r="P162" t="s">
        <v>40</v>
      </c>
      <c r="Q162">
        <v>100</v>
      </c>
      <c r="X162">
        <v>0.04</v>
      </c>
      <c r="Y162">
        <v>413.16</v>
      </c>
      <c r="Z162">
        <v>0</v>
      </c>
      <c r="AA162">
        <v>0</v>
      </c>
      <c r="AB162">
        <v>0</v>
      </c>
      <c r="AC162">
        <v>0</v>
      </c>
      <c r="AD162">
        <v>1</v>
      </c>
      <c r="AE162">
        <v>0</v>
      </c>
      <c r="AF162" t="s">
        <v>31</v>
      </c>
      <c r="AG162">
        <v>0</v>
      </c>
      <c r="AH162">
        <v>2</v>
      </c>
      <c r="AI162">
        <v>55982465</v>
      </c>
      <c r="AJ162">
        <v>133</v>
      </c>
      <c r="AK162">
        <v>0</v>
      </c>
      <c r="AL162">
        <v>0</v>
      </c>
      <c r="AM162">
        <v>0</v>
      </c>
      <c r="AN162">
        <v>0</v>
      </c>
      <c r="AO162">
        <v>0</v>
      </c>
      <c r="AP162">
        <v>0</v>
      </c>
      <c r="AQ162">
        <v>0</v>
      </c>
      <c r="AR162">
        <v>0</v>
      </c>
    </row>
    <row r="163" spans="1:44" x14ac:dyDescent="0.25">
      <c r="A163">
        <f>ROW(Source!A83)</f>
        <v>83</v>
      </c>
      <c r="B163">
        <v>55982479</v>
      </c>
      <c r="C163">
        <v>55982453</v>
      </c>
      <c r="D163">
        <v>55416982</v>
      </c>
      <c r="E163">
        <v>1081</v>
      </c>
      <c r="F163">
        <v>1</v>
      </c>
      <c r="G163">
        <v>1081</v>
      </c>
      <c r="H163">
        <v>3</v>
      </c>
      <c r="I163" t="s">
        <v>1810</v>
      </c>
      <c r="J163" t="s">
        <v>3</v>
      </c>
      <c r="K163" t="s">
        <v>1811</v>
      </c>
      <c r="L163">
        <v>1346</v>
      </c>
      <c r="N163">
        <v>1009</v>
      </c>
      <c r="O163" t="s">
        <v>222</v>
      </c>
      <c r="P163" t="s">
        <v>222</v>
      </c>
      <c r="Q163">
        <v>1</v>
      </c>
      <c r="X163">
        <v>0.3</v>
      </c>
      <c r="Y163">
        <v>0</v>
      </c>
      <c r="Z163">
        <v>0</v>
      </c>
      <c r="AA163">
        <v>0</v>
      </c>
      <c r="AB163">
        <v>0</v>
      </c>
      <c r="AC163">
        <v>0</v>
      </c>
      <c r="AD163">
        <v>0</v>
      </c>
      <c r="AE163">
        <v>0</v>
      </c>
      <c r="AF163" t="s">
        <v>31</v>
      </c>
      <c r="AG163">
        <v>0</v>
      </c>
      <c r="AH163">
        <v>3</v>
      </c>
      <c r="AI163">
        <v>-1</v>
      </c>
      <c r="AJ163" t="s">
        <v>3</v>
      </c>
      <c r="AK163">
        <v>0</v>
      </c>
      <c r="AL163">
        <v>0</v>
      </c>
      <c r="AM163">
        <v>0</v>
      </c>
      <c r="AN163">
        <v>0</v>
      </c>
      <c r="AO163">
        <v>0</v>
      </c>
      <c r="AP163">
        <v>0</v>
      </c>
      <c r="AQ163">
        <v>0</v>
      </c>
      <c r="AR163">
        <v>0</v>
      </c>
    </row>
    <row r="164" spans="1:44" x14ac:dyDescent="0.25">
      <c r="A164">
        <f>ROW(Source!A83)</f>
        <v>83</v>
      </c>
      <c r="B164">
        <v>55982480</v>
      </c>
      <c r="C164">
        <v>55982453</v>
      </c>
      <c r="D164">
        <v>55433410</v>
      </c>
      <c r="E164">
        <v>1081</v>
      </c>
      <c r="F164">
        <v>1</v>
      </c>
      <c r="G164">
        <v>1081</v>
      </c>
      <c r="H164">
        <v>3</v>
      </c>
      <c r="I164" t="s">
        <v>1824</v>
      </c>
      <c r="J164" t="s">
        <v>3</v>
      </c>
      <c r="K164" t="s">
        <v>1825</v>
      </c>
      <c r="L164">
        <v>1354</v>
      </c>
      <c r="N164">
        <v>1010</v>
      </c>
      <c r="O164" t="s">
        <v>266</v>
      </c>
      <c r="P164" t="s">
        <v>266</v>
      </c>
      <c r="Q164">
        <v>1</v>
      </c>
      <c r="X164">
        <v>10</v>
      </c>
      <c r="Y164">
        <v>0</v>
      </c>
      <c r="Z164">
        <v>0</v>
      </c>
      <c r="AA164">
        <v>0</v>
      </c>
      <c r="AB164">
        <v>0</v>
      </c>
      <c r="AC164">
        <v>0</v>
      </c>
      <c r="AD164">
        <v>0</v>
      </c>
      <c r="AE164">
        <v>0</v>
      </c>
      <c r="AF164" t="s">
        <v>31</v>
      </c>
      <c r="AG164">
        <v>0</v>
      </c>
      <c r="AH164">
        <v>3</v>
      </c>
      <c r="AI164">
        <v>-1</v>
      </c>
      <c r="AJ164" t="s">
        <v>3</v>
      </c>
      <c r="AK164">
        <v>0</v>
      </c>
      <c r="AL164">
        <v>0</v>
      </c>
      <c r="AM164">
        <v>0</v>
      </c>
      <c r="AN164">
        <v>0</v>
      </c>
      <c r="AO164">
        <v>0</v>
      </c>
      <c r="AP164">
        <v>0</v>
      </c>
      <c r="AQ164">
        <v>0</v>
      </c>
      <c r="AR164">
        <v>0</v>
      </c>
    </row>
    <row r="165" spans="1:44" x14ac:dyDescent="0.25">
      <c r="A165">
        <f>ROW(Source!A83)</f>
        <v>83</v>
      </c>
      <c r="B165">
        <v>55982481</v>
      </c>
      <c r="C165">
        <v>55982453</v>
      </c>
      <c r="D165">
        <v>55448252</v>
      </c>
      <c r="E165">
        <v>1081</v>
      </c>
      <c r="F165">
        <v>1</v>
      </c>
      <c r="G165">
        <v>1081</v>
      </c>
      <c r="H165">
        <v>3</v>
      </c>
      <c r="I165" t="s">
        <v>1826</v>
      </c>
      <c r="J165" t="s">
        <v>3</v>
      </c>
      <c r="K165" t="s">
        <v>1827</v>
      </c>
      <c r="L165">
        <v>1354</v>
      </c>
      <c r="N165">
        <v>1010</v>
      </c>
      <c r="O165" t="s">
        <v>266</v>
      </c>
      <c r="P165" t="s">
        <v>266</v>
      </c>
      <c r="Q165">
        <v>1</v>
      </c>
      <c r="X165">
        <v>1</v>
      </c>
      <c r="Y165">
        <v>0</v>
      </c>
      <c r="Z165">
        <v>0</v>
      </c>
      <c r="AA165">
        <v>0</v>
      </c>
      <c r="AB165">
        <v>0</v>
      </c>
      <c r="AC165">
        <v>0</v>
      </c>
      <c r="AD165">
        <v>0</v>
      </c>
      <c r="AE165">
        <v>0</v>
      </c>
      <c r="AF165" t="s">
        <v>31</v>
      </c>
      <c r="AG165">
        <v>0</v>
      </c>
      <c r="AH165">
        <v>3</v>
      </c>
      <c r="AI165">
        <v>-1</v>
      </c>
      <c r="AJ165" t="s">
        <v>3</v>
      </c>
      <c r="AK165">
        <v>0</v>
      </c>
      <c r="AL165">
        <v>0</v>
      </c>
      <c r="AM165">
        <v>0</v>
      </c>
      <c r="AN165">
        <v>0</v>
      </c>
      <c r="AO165">
        <v>0</v>
      </c>
      <c r="AP165">
        <v>0</v>
      </c>
      <c r="AQ165">
        <v>0</v>
      </c>
      <c r="AR165">
        <v>0</v>
      </c>
    </row>
    <row r="166" spans="1:44" x14ac:dyDescent="0.25">
      <c r="A166">
        <f>ROW(Source!A83)</f>
        <v>83</v>
      </c>
      <c r="B166">
        <v>55982482</v>
      </c>
      <c r="C166">
        <v>55982453</v>
      </c>
      <c r="D166">
        <v>55424290</v>
      </c>
      <c r="E166">
        <v>1081</v>
      </c>
      <c r="F166">
        <v>1</v>
      </c>
      <c r="G166">
        <v>1081</v>
      </c>
      <c r="H166">
        <v>3</v>
      </c>
      <c r="I166" t="s">
        <v>1667</v>
      </c>
      <c r="J166" t="s">
        <v>3</v>
      </c>
      <c r="K166" t="s">
        <v>1668</v>
      </c>
      <c r="L166">
        <v>1348</v>
      </c>
      <c r="N166">
        <v>1009</v>
      </c>
      <c r="O166" t="s">
        <v>1092</v>
      </c>
      <c r="P166" t="s">
        <v>1092</v>
      </c>
      <c r="Q166">
        <v>1000</v>
      </c>
      <c r="X166">
        <v>1E-3</v>
      </c>
      <c r="Y166">
        <v>0</v>
      </c>
      <c r="Z166">
        <v>0</v>
      </c>
      <c r="AA166">
        <v>0</v>
      </c>
      <c r="AB166">
        <v>0</v>
      </c>
      <c r="AC166">
        <v>0</v>
      </c>
      <c r="AD166">
        <v>1</v>
      </c>
      <c r="AE166">
        <v>0</v>
      </c>
      <c r="AF166" t="s">
        <v>31</v>
      </c>
      <c r="AG166">
        <v>0</v>
      </c>
      <c r="AH166">
        <v>2</v>
      </c>
      <c r="AI166">
        <v>55982466</v>
      </c>
      <c r="AJ166">
        <v>134</v>
      </c>
      <c r="AK166">
        <v>0</v>
      </c>
      <c r="AL166">
        <v>0</v>
      </c>
      <c r="AM166">
        <v>0</v>
      </c>
      <c r="AN166">
        <v>0</v>
      </c>
      <c r="AO166">
        <v>0</v>
      </c>
      <c r="AP166">
        <v>0</v>
      </c>
      <c r="AQ166">
        <v>0</v>
      </c>
      <c r="AR166">
        <v>0</v>
      </c>
    </row>
    <row r="167" spans="1:44" x14ac:dyDescent="0.25">
      <c r="A167">
        <f>ROW(Source!A84)</f>
        <v>84</v>
      </c>
      <c r="B167">
        <v>55982491</v>
      </c>
      <c r="C167">
        <v>55982483</v>
      </c>
      <c r="D167">
        <v>55424304</v>
      </c>
      <c r="E167">
        <v>1081</v>
      </c>
      <c r="F167">
        <v>1</v>
      </c>
      <c r="G167">
        <v>1081</v>
      </c>
      <c r="H167">
        <v>1</v>
      </c>
      <c r="I167" t="s">
        <v>1552</v>
      </c>
      <c r="J167" t="s">
        <v>3</v>
      </c>
      <c r="K167" t="s">
        <v>1553</v>
      </c>
      <c r="L167">
        <v>1191</v>
      </c>
      <c r="N167">
        <v>1013</v>
      </c>
      <c r="O167" t="s">
        <v>1554</v>
      </c>
      <c r="P167" t="s">
        <v>1554</v>
      </c>
      <c r="Q167">
        <v>1</v>
      </c>
      <c r="X167">
        <v>7.21</v>
      </c>
      <c r="Y167">
        <v>0</v>
      </c>
      <c r="Z167">
        <v>0</v>
      </c>
      <c r="AA167">
        <v>0</v>
      </c>
      <c r="AB167">
        <v>0</v>
      </c>
      <c r="AC167">
        <v>0</v>
      </c>
      <c r="AD167">
        <v>1</v>
      </c>
      <c r="AE167">
        <v>1</v>
      </c>
      <c r="AF167" t="s">
        <v>32</v>
      </c>
      <c r="AG167">
        <v>2.5955999999999997</v>
      </c>
      <c r="AH167">
        <v>2</v>
      </c>
      <c r="AI167">
        <v>55982484</v>
      </c>
      <c r="AJ167">
        <v>135</v>
      </c>
      <c r="AK167">
        <v>0</v>
      </c>
      <c r="AL167">
        <v>0</v>
      </c>
      <c r="AM167">
        <v>0</v>
      </c>
      <c r="AN167">
        <v>0</v>
      </c>
      <c r="AO167">
        <v>0</v>
      </c>
      <c r="AP167">
        <v>0</v>
      </c>
      <c r="AQ167">
        <v>0</v>
      </c>
      <c r="AR167">
        <v>0</v>
      </c>
    </row>
    <row r="168" spans="1:44" x14ac:dyDescent="0.25">
      <c r="A168">
        <f>ROW(Source!A84)</f>
        <v>84</v>
      </c>
      <c r="B168">
        <v>55982492</v>
      </c>
      <c r="C168">
        <v>55982483</v>
      </c>
      <c r="D168">
        <v>55490209</v>
      </c>
      <c r="E168">
        <v>1</v>
      </c>
      <c r="F168">
        <v>1</v>
      </c>
      <c r="G168">
        <v>1081</v>
      </c>
      <c r="H168">
        <v>2</v>
      </c>
      <c r="I168" t="s">
        <v>1555</v>
      </c>
      <c r="J168" t="s">
        <v>1556</v>
      </c>
      <c r="K168" t="s">
        <v>1557</v>
      </c>
      <c r="L168">
        <v>1368</v>
      </c>
      <c r="N168">
        <v>1011</v>
      </c>
      <c r="O168" t="s">
        <v>1558</v>
      </c>
      <c r="P168" t="s">
        <v>1558</v>
      </c>
      <c r="Q168">
        <v>1</v>
      </c>
      <c r="X168">
        <v>0.17</v>
      </c>
      <c r="Y168">
        <v>0</v>
      </c>
      <c r="Z168">
        <v>83.1</v>
      </c>
      <c r="AA168">
        <v>12.62</v>
      </c>
      <c r="AB168">
        <v>0</v>
      </c>
      <c r="AC168">
        <v>0</v>
      </c>
      <c r="AD168">
        <v>1</v>
      </c>
      <c r="AE168">
        <v>0</v>
      </c>
      <c r="AF168" t="s">
        <v>32</v>
      </c>
      <c r="AG168">
        <v>6.1200000000000004E-2</v>
      </c>
      <c r="AH168">
        <v>2</v>
      </c>
      <c r="AI168">
        <v>55982485</v>
      </c>
      <c r="AJ168">
        <v>136</v>
      </c>
      <c r="AK168">
        <v>0</v>
      </c>
      <c r="AL168">
        <v>0</v>
      </c>
      <c r="AM168">
        <v>0</v>
      </c>
      <c r="AN168">
        <v>0</v>
      </c>
      <c r="AO168">
        <v>0</v>
      </c>
      <c r="AP168">
        <v>0</v>
      </c>
      <c r="AQ168">
        <v>0</v>
      </c>
      <c r="AR168">
        <v>0</v>
      </c>
    </row>
    <row r="169" spans="1:44" x14ac:dyDescent="0.25">
      <c r="A169">
        <f>ROW(Source!A84)</f>
        <v>84</v>
      </c>
      <c r="B169">
        <v>55982493</v>
      </c>
      <c r="C169">
        <v>55982483</v>
      </c>
      <c r="D169">
        <v>55482166</v>
      </c>
      <c r="E169">
        <v>1</v>
      </c>
      <c r="F169">
        <v>1</v>
      </c>
      <c r="G169">
        <v>1081</v>
      </c>
      <c r="H169">
        <v>3</v>
      </c>
      <c r="I169" t="s">
        <v>1572</v>
      </c>
      <c r="J169" t="s">
        <v>1573</v>
      </c>
      <c r="K169" t="s">
        <v>1574</v>
      </c>
      <c r="L169">
        <v>1301</v>
      </c>
      <c r="N169">
        <v>1003</v>
      </c>
      <c r="O169" t="s">
        <v>769</v>
      </c>
      <c r="P169" t="s">
        <v>769</v>
      </c>
      <c r="Q169">
        <v>1</v>
      </c>
      <c r="X169">
        <v>4.43</v>
      </c>
      <c r="Y169">
        <v>0.69</v>
      </c>
      <c r="Z169">
        <v>0</v>
      </c>
      <c r="AA169">
        <v>0</v>
      </c>
      <c r="AB169">
        <v>0</v>
      </c>
      <c r="AC169">
        <v>0</v>
      </c>
      <c r="AD169">
        <v>1</v>
      </c>
      <c r="AE169">
        <v>0</v>
      </c>
      <c r="AF169" t="s">
        <v>31</v>
      </c>
      <c r="AG169">
        <v>0</v>
      </c>
      <c r="AH169">
        <v>2</v>
      </c>
      <c r="AI169">
        <v>55982486</v>
      </c>
      <c r="AJ169">
        <v>137</v>
      </c>
      <c r="AK169">
        <v>0</v>
      </c>
      <c r="AL169">
        <v>0</v>
      </c>
      <c r="AM169">
        <v>0</v>
      </c>
      <c r="AN169">
        <v>0</v>
      </c>
      <c r="AO169">
        <v>0</v>
      </c>
      <c r="AP169">
        <v>0</v>
      </c>
      <c r="AQ169">
        <v>0</v>
      </c>
      <c r="AR169">
        <v>0</v>
      </c>
    </row>
    <row r="170" spans="1:44" x14ac:dyDescent="0.25">
      <c r="A170">
        <f>ROW(Source!A84)</f>
        <v>84</v>
      </c>
      <c r="B170">
        <v>55982494</v>
      </c>
      <c r="C170">
        <v>55982483</v>
      </c>
      <c r="D170">
        <v>55482203</v>
      </c>
      <c r="E170">
        <v>1</v>
      </c>
      <c r="F170">
        <v>1</v>
      </c>
      <c r="G170">
        <v>1081</v>
      </c>
      <c r="H170">
        <v>3</v>
      </c>
      <c r="I170" t="s">
        <v>1404</v>
      </c>
      <c r="J170" t="s">
        <v>1406</v>
      </c>
      <c r="K170" t="s">
        <v>1405</v>
      </c>
      <c r="L170">
        <v>1356</v>
      </c>
      <c r="N170">
        <v>1010</v>
      </c>
      <c r="O170" t="s">
        <v>1355</v>
      </c>
      <c r="P170" t="s">
        <v>1355</v>
      </c>
      <c r="Q170">
        <v>1000</v>
      </c>
      <c r="X170">
        <v>1.2239999999999999E-2</v>
      </c>
      <c r="Y170">
        <v>226.66</v>
      </c>
      <c r="Z170">
        <v>0</v>
      </c>
      <c r="AA170">
        <v>0</v>
      </c>
      <c r="AB170">
        <v>0</v>
      </c>
      <c r="AC170">
        <v>0</v>
      </c>
      <c r="AD170">
        <v>1</v>
      </c>
      <c r="AE170">
        <v>0</v>
      </c>
      <c r="AF170" t="s">
        <v>31</v>
      </c>
      <c r="AG170">
        <v>0</v>
      </c>
      <c r="AH170">
        <v>2</v>
      </c>
      <c r="AI170">
        <v>55982487</v>
      </c>
      <c r="AJ170">
        <v>138</v>
      </c>
      <c r="AK170">
        <v>0</v>
      </c>
      <c r="AL170">
        <v>0</v>
      </c>
      <c r="AM170">
        <v>0</v>
      </c>
      <c r="AN170">
        <v>0</v>
      </c>
      <c r="AO170">
        <v>0</v>
      </c>
      <c r="AP170">
        <v>0</v>
      </c>
      <c r="AQ170">
        <v>0</v>
      </c>
      <c r="AR170">
        <v>0</v>
      </c>
    </row>
    <row r="171" spans="1:44" x14ac:dyDescent="0.25">
      <c r="A171">
        <f>ROW(Source!A84)</f>
        <v>84</v>
      </c>
      <c r="B171">
        <v>55982495</v>
      </c>
      <c r="C171">
        <v>55982483</v>
      </c>
      <c r="D171">
        <v>55482617</v>
      </c>
      <c r="E171">
        <v>1</v>
      </c>
      <c r="F171">
        <v>1</v>
      </c>
      <c r="G171">
        <v>1081</v>
      </c>
      <c r="H171">
        <v>3</v>
      </c>
      <c r="I171" t="s">
        <v>1575</v>
      </c>
      <c r="J171" t="s">
        <v>1576</v>
      </c>
      <c r="K171" t="s">
        <v>1577</v>
      </c>
      <c r="L171">
        <v>1354</v>
      </c>
      <c r="N171">
        <v>1010</v>
      </c>
      <c r="O171" t="s">
        <v>266</v>
      </c>
      <c r="P171" t="s">
        <v>266</v>
      </c>
      <c r="Q171">
        <v>1</v>
      </c>
      <c r="X171">
        <v>1</v>
      </c>
      <c r="Y171">
        <v>14.99</v>
      </c>
      <c r="Z171">
        <v>0</v>
      </c>
      <c r="AA171">
        <v>0</v>
      </c>
      <c r="AB171">
        <v>0</v>
      </c>
      <c r="AC171">
        <v>0</v>
      </c>
      <c r="AD171">
        <v>1</v>
      </c>
      <c r="AE171">
        <v>0</v>
      </c>
      <c r="AF171" t="s">
        <v>31</v>
      </c>
      <c r="AG171">
        <v>0</v>
      </c>
      <c r="AH171">
        <v>2</v>
      </c>
      <c r="AI171">
        <v>55982488</v>
      </c>
      <c r="AJ171">
        <v>139</v>
      </c>
      <c r="AK171">
        <v>0</v>
      </c>
      <c r="AL171">
        <v>0</v>
      </c>
      <c r="AM171">
        <v>0</v>
      </c>
      <c r="AN171">
        <v>0</v>
      </c>
      <c r="AO171">
        <v>0</v>
      </c>
      <c r="AP171">
        <v>0</v>
      </c>
      <c r="AQ171">
        <v>0</v>
      </c>
      <c r="AR171">
        <v>0</v>
      </c>
    </row>
    <row r="172" spans="1:44" x14ac:dyDescent="0.25">
      <c r="A172">
        <f>ROW(Source!A84)</f>
        <v>84</v>
      </c>
      <c r="B172">
        <v>55982496</v>
      </c>
      <c r="C172">
        <v>55982483</v>
      </c>
      <c r="D172">
        <v>55481864</v>
      </c>
      <c r="E172">
        <v>1</v>
      </c>
      <c r="F172">
        <v>1</v>
      </c>
      <c r="G172">
        <v>1081</v>
      </c>
      <c r="H172">
        <v>3</v>
      </c>
      <c r="I172" t="s">
        <v>1669</v>
      </c>
      <c r="J172" t="s">
        <v>1670</v>
      </c>
      <c r="K172" t="s">
        <v>1671</v>
      </c>
      <c r="L172">
        <v>1301</v>
      </c>
      <c r="N172">
        <v>1003</v>
      </c>
      <c r="O172" t="s">
        <v>769</v>
      </c>
      <c r="P172" t="s">
        <v>769</v>
      </c>
      <c r="Q172">
        <v>1</v>
      </c>
      <c r="X172">
        <v>2.88</v>
      </c>
      <c r="Y172">
        <v>0.7</v>
      </c>
      <c r="Z172">
        <v>0</v>
      </c>
      <c r="AA172">
        <v>0</v>
      </c>
      <c r="AB172">
        <v>0</v>
      </c>
      <c r="AC172">
        <v>0</v>
      </c>
      <c r="AD172">
        <v>1</v>
      </c>
      <c r="AE172">
        <v>0</v>
      </c>
      <c r="AF172" t="s">
        <v>31</v>
      </c>
      <c r="AG172">
        <v>0</v>
      </c>
      <c r="AH172">
        <v>2</v>
      </c>
      <c r="AI172">
        <v>55982489</v>
      </c>
      <c r="AJ172">
        <v>140</v>
      </c>
      <c r="AK172">
        <v>0</v>
      </c>
      <c r="AL172">
        <v>0</v>
      </c>
      <c r="AM172">
        <v>0</v>
      </c>
      <c r="AN172">
        <v>0</v>
      </c>
      <c r="AO172">
        <v>0</v>
      </c>
      <c r="AP172">
        <v>0</v>
      </c>
      <c r="AQ172">
        <v>0</v>
      </c>
      <c r="AR172">
        <v>0</v>
      </c>
    </row>
    <row r="173" spans="1:44" x14ac:dyDescent="0.25">
      <c r="A173">
        <f>ROW(Source!A84)</f>
        <v>84</v>
      </c>
      <c r="B173">
        <v>55982497</v>
      </c>
      <c r="C173">
        <v>55982483</v>
      </c>
      <c r="D173">
        <v>55481866</v>
      </c>
      <c r="E173">
        <v>1</v>
      </c>
      <c r="F173">
        <v>1</v>
      </c>
      <c r="G173">
        <v>1081</v>
      </c>
      <c r="H173">
        <v>3</v>
      </c>
      <c r="I173" t="s">
        <v>1672</v>
      </c>
      <c r="J173" t="s">
        <v>1673</v>
      </c>
      <c r="K173" t="s">
        <v>1674</v>
      </c>
      <c r="L173">
        <v>1356</v>
      </c>
      <c r="N173">
        <v>1010</v>
      </c>
      <c r="O173" t="s">
        <v>1355</v>
      </c>
      <c r="P173" t="s">
        <v>1355</v>
      </c>
      <c r="Q173">
        <v>1000</v>
      </c>
      <c r="X173">
        <v>2.4E-2</v>
      </c>
      <c r="Y173">
        <v>6.44</v>
      </c>
      <c r="Z173">
        <v>0</v>
      </c>
      <c r="AA173">
        <v>0</v>
      </c>
      <c r="AB173">
        <v>0</v>
      </c>
      <c r="AC173">
        <v>0</v>
      </c>
      <c r="AD173">
        <v>1</v>
      </c>
      <c r="AE173">
        <v>0</v>
      </c>
      <c r="AF173" t="s">
        <v>31</v>
      </c>
      <c r="AG173">
        <v>0</v>
      </c>
      <c r="AH173">
        <v>2</v>
      </c>
      <c r="AI173">
        <v>55982490</v>
      </c>
      <c r="AJ173">
        <v>141</v>
      </c>
      <c r="AK173">
        <v>0</v>
      </c>
      <c r="AL173">
        <v>0</v>
      </c>
      <c r="AM173">
        <v>0</v>
      </c>
      <c r="AN173">
        <v>0</v>
      </c>
      <c r="AO173">
        <v>0</v>
      </c>
      <c r="AP173">
        <v>0</v>
      </c>
      <c r="AQ173">
        <v>0</v>
      </c>
      <c r="AR173">
        <v>0</v>
      </c>
    </row>
    <row r="174" spans="1:44" x14ac:dyDescent="0.25">
      <c r="A174">
        <f>ROW(Source!A84)</f>
        <v>84</v>
      </c>
      <c r="B174">
        <v>55982498</v>
      </c>
      <c r="C174">
        <v>55982483</v>
      </c>
      <c r="D174">
        <v>55416982</v>
      </c>
      <c r="E174">
        <v>1081</v>
      </c>
      <c r="F174">
        <v>1</v>
      </c>
      <c r="G174">
        <v>1081</v>
      </c>
      <c r="H174">
        <v>3</v>
      </c>
      <c r="I174" t="s">
        <v>1810</v>
      </c>
      <c r="J174" t="s">
        <v>3</v>
      </c>
      <c r="K174" t="s">
        <v>1811</v>
      </c>
      <c r="L174">
        <v>1346</v>
      </c>
      <c r="N174">
        <v>1009</v>
      </c>
      <c r="O174" t="s">
        <v>222</v>
      </c>
      <c r="P174" t="s">
        <v>222</v>
      </c>
      <c r="Q174">
        <v>1</v>
      </c>
      <c r="X174">
        <v>0.8</v>
      </c>
      <c r="Y174">
        <v>0</v>
      </c>
      <c r="Z174">
        <v>0</v>
      </c>
      <c r="AA174">
        <v>0</v>
      </c>
      <c r="AB174">
        <v>0</v>
      </c>
      <c r="AC174">
        <v>0</v>
      </c>
      <c r="AD174">
        <v>0</v>
      </c>
      <c r="AE174">
        <v>0</v>
      </c>
      <c r="AF174" t="s">
        <v>31</v>
      </c>
      <c r="AG174">
        <v>0</v>
      </c>
      <c r="AH174">
        <v>3</v>
      </c>
      <c r="AI174">
        <v>-1</v>
      </c>
      <c r="AJ174" t="s">
        <v>3</v>
      </c>
      <c r="AK174">
        <v>0</v>
      </c>
      <c r="AL174">
        <v>0</v>
      </c>
      <c r="AM174">
        <v>0</v>
      </c>
      <c r="AN174">
        <v>0</v>
      </c>
      <c r="AO174">
        <v>0</v>
      </c>
      <c r="AP174">
        <v>0</v>
      </c>
      <c r="AQ174">
        <v>0</v>
      </c>
      <c r="AR174">
        <v>0</v>
      </c>
    </row>
    <row r="175" spans="1:44" x14ac:dyDescent="0.25">
      <c r="A175">
        <f>ROW(Source!A84)</f>
        <v>84</v>
      </c>
      <c r="B175">
        <v>55982499</v>
      </c>
      <c r="C175">
        <v>55982483</v>
      </c>
      <c r="D175">
        <v>55431085</v>
      </c>
      <c r="E175">
        <v>1081</v>
      </c>
      <c r="F175">
        <v>1</v>
      </c>
      <c r="G175">
        <v>1081</v>
      </c>
      <c r="H175">
        <v>3</v>
      </c>
      <c r="I175" t="s">
        <v>1828</v>
      </c>
      <c r="J175" t="s">
        <v>3</v>
      </c>
      <c r="K175" t="s">
        <v>1829</v>
      </c>
      <c r="L175">
        <v>1354</v>
      </c>
      <c r="N175">
        <v>1010</v>
      </c>
      <c r="O175" t="s">
        <v>266</v>
      </c>
      <c r="P175" t="s">
        <v>266</v>
      </c>
      <c r="Q175">
        <v>1</v>
      </c>
      <c r="X175">
        <v>1</v>
      </c>
      <c r="Y175">
        <v>0</v>
      </c>
      <c r="Z175">
        <v>0</v>
      </c>
      <c r="AA175">
        <v>0</v>
      </c>
      <c r="AB175">
        <v>0</v>
      </c>
      <c r="AC175">
        <v>0</v>
      </c>
      <c r="AD175">
        <v>0</v>
      </c>
      <c r="AE175">
        <v>0</v>
      </c>
      <c r="AF175" t="s">
        <v>31</v>
      </c>
      <c r="AG175">
        <v>0</v>
      </c>
      <c r="AH175">
        <v>3</v>
      </c>
      <c r="AI175">
        <v>-1</v>
      </c>
      <c r="AJ175" t="s">
        <v>3</v>
      </c>
      <c r="AK175">
        <v>0</v>
      </c>
      <c r="AL175">
        <v>0</v>
      </c>
      <c r="AM175">
        <v>0</v>
      </c>
      <c r="AN175">
        <v>0</v>
      </c>
      <c r="AO175">
        <v>0</v>
      </c>
      <c r="AP175">
        <v>0</v>
      </c>
      <c r="AQ175">
        <v>0</v>
      </c>
      <c r="AR175">
        <v>0</v>
      </c>
    </row>
    <row r="176" spans="1:44" x14ac:dyDescent="0.25">
      <c r="A176">
        <f>ROW(Source!A84)</f>
        <v>84</v>
      </c>
      <c r="B176">
        <v>55982500</v>
      </c>
      <c r="C176">
        <v>55982483</v>
      </c>
      <c r="D176">
        <v>55432026</v>
      </c>
      <c r="E176">
        <v>1081</v>
      </c>
      <c r="F176">
        <v>1</v>
      </c>
      <c r="G176">
        <v>1081</v>
      </c>
      <c r="H176">
        <v>3</v>
      </c>
      <c r="I176" t="s">
        <v>1830</v>
      </c>
      <c r="J176" t="s">
        <v>3</v>
      </c>
      <c r="K176" t="s">
        <v>1831</v>
      </c>
      <c r="L176">
        <v>1356</v>
      </c>
      <c r="N176">
        <v>1010</v>
      </c>
      <c r="O176" t="s">
        <v>1355</v>
      </c>
      <c r="P176" t="s">
        <v>1355</v>
      </c>
      <c r="Q176">
        <v>1000</v>
      </c>
      <c r="X176">
        <v>1.0200000000000001E-2</v>
      </c>
      <c r="Y176">
        <v>0</v>
      </c>
      <c r="Z176">
        <v>0</v>
      </c>
      <c r="AA176">
        <v>0</v>
      </c>
      <c r="AB176">
        <v>0</v>
      </c>
      <c r="AC176">
        <v>0</v>
      </c>
      <c r="AD176">
        <v>0</v>
      </c>
      <c r="AE176">
        <v>0</v>
      </c>
      <c r="AF176" t="s">
        <v>31</v>
      </c>
      <c r="AG176">
        <v>0</v>
      </c>
      <c r="AH176">
        <v>3</v>
      </c>
      <c r="AI176">
        <v>-1</v>
      </c>
      <c r="AJ176" t="s">
        <v>3</v>
      </c>
      <c r="AK176">
        <v>0</v>
      </c>
      <c r="AL176">
        <v>0</v>
      </c>
      <c r="AM176">
        <v>0</v>
      </c>
      <c r="AN176">
        <v>0</v>
      </c>
      <c r="AO176">
        <v>0</v>
      </c>
      <c r="AP176">
        <v>0</v>
      </c>
      <c r="AQ176">
        <v>0</v>
      </c>
      <c r="AR176">
        <v>0</v>
      </c>
    </row>
    <row r="177" spans="1:44" x14ac:dyDescent="0.25">
      <c r="A177">
        <f>ROW(Source!A84)</f>
        <v>84</v>
      </c>
      <c r="B177">
        <v>55982501</v>
      </c>
      <c r="C177">
        <v>55982483</v>
      </c>
      <c r="D177">
        <v>55433412</v>
      </c>
      <c r="E177">
        <v>1081</v>
      </c>
      <c r="F177">
        <v>1</v>
      </c>
      <c r="G177">
        <v>1081</v>
      </c>
      <c r="H177">
        <v>3</v>
      </c>
      <c r="I177" t="s">
        <v>1832</v>
      </c>
      <c r="J177" t="s">
        <v>3</v>
      </c>
      <c r="K177" t="s">
        <v>1833</v>
      </c>
      <c r="L177">
        <v>1354</v>
      </c>
      <c r="N177">
        <v>1010</v>
      </c>
      <c r="O177" t="s">
        <v>266</v>
      </c>
      <c r="P177" t="s">
        <v>266</v>
      </c>
      <c r="Q177">
        <v>1</v>
      </c>
      <c r="X177">
        <v>12.24</v>
      </c>
      <c r="Y177">
        <v>0</v>
      </c>
      <c r="Z177">
        <v>0</v>
      </c>
      <c r="AA177">
        <v>0</v>
      </c>
      <c r="AB177">
        <v>0</v>
      </c>
      <c r="AC177">
        <v>0</v>
      </c>
      <c r="AD177">
        <v>0</v>
      </c>
      <c r="AE177">
        <v>0</v>
      </c>
      <c r="AF177" t="s">
        <v>31</v>
      </c>
      <c r="AG177">
        <v>0</v>
      </c>
      <c r="AH177">
        <v>3</v>
      </c>
      <c r="AI177">
        <v>-1</v>
      </c>
      <c r="AJ177" t="s">
        <v>3</v>
      </c>
      <c r="AK177">
        <v>0</v>
      </c>
      <c r="AL177">
        <v>0</v>
      </c>
      <c r="AM177">
        <v>0</v>
      </c>
      <c r="AN177">
        <v>0</v>
      </c>
      <c r="AO177">
        <v>0</v>
      </c>
      <c r="AP177">
        <v>0</v>
      </c>
      <c r="AQ177">
        <v>0</v>
      </c>
      <c r="AR177">
        <v>0</v>
      </c>
    </row>
    <row r="178" spans="1:44" x14ac:dyDescent="0.25">
      <c r="A178">
        <f>ROW(Source!A85)</f>
        <v>85</v>
      </c>
      <c r="B178">
        <v>55982491</v>
      </c>
      <c r="C178">
        <v>55982483</v>
      </c>
      <c r="D178">
        <v>55424304</v>
      </c>
      <c r="E178">
        <v>1081</v>
      </c>
      <c r="F178">
        <v>1</v>
      </c>
      <c r="G178">
        <v>1081</v>
      </c>
      <c r="H178">
        <v>1</v>
      </c>
      <c r="I178" t="s">
        <v>1552</v>
      </c>
      <c r="J178" t="s">
        <v>3</v>
      </c>
      <c r="K178" t="s">
        <v>1553</v>
      </c>
      <c r="L178">
        <v>1191</v>
      </c>
      <c r="N178">
        <v>1013</v>
      </c>
      <c r="O178" t="s">
        <v>1554</v>
      </c>
      <c r="P178" t="s">
        <v>1554</v>
      </c>
      <c r="Q178">
        <v>1</v>
      </c>
      <c r="X178">
        <v>7.21</v>
      </c>
      <c r="Y178">
        <v>0</v>
      </c>
      <c r="Z178">
        <v>0</v>
      </c>
      <c r="AA178">
        <v>0</v>
      </c>
      <c r="AB178">
        <v>0</v>
      </c>
      <c r="AC178">
        <v>0</v>
      </c>
      <c r="AD178">
        <v>1</v>
      </c>
      <c r="AE178">
        <v>1</v>
      </c>
      <c r="AF178" t="s">
        <v>32</v>
      </c>
      <c r="AG178">
        <v>2.5955999999999997</v>
      </c>
      <c r="AH178">
        <v>2</v>
      </c>
      <c r="AI178">
        <v>55982484</v>
      </c>
      <c r="AJ178">
        <v>142</v>
      </c>
      <c r="AK178">
        <v>0</v>
      </c>
      <c r="AL178">
        <v>0</v>
      </c>
      <c r="AM178">
        <v>0</v>
      </c>
      <c r="AN178">
        <v>0</v>
      </c>
      <c r="AO178">
        <v>0</v>
      </c>
      <c r="AP178">
        <v>0</v>
      </c>
      <c r="AQ178">
        <v>0</v>
      </c>
      <c r="AR178">
        <v>0</v>
      </c>
    </row>
    <row r="179" spans="1:44" x14ac:dyDescent="0.25">
      <c r="A179">
        <f>ROW(Source!A85)</f>
        <v>85</v>
      </c>
      <c r="B179">
        <v>55982492</v>
      </c>
      <c r="C179">
        <v>55982483</v>
      </c>
      <c r="D179">
        <v>55490209</v>
      </c>
      <c r="E179">
        <v>1</v>
      </c>
      <c r="F179">
        <v>1</v>
      </c>
      <c r="G179">
        <v>1081</v>
      </c>
      <c r="H179">
        <v>2</v>
      </c>
      <c r="I179" t="s">
        <v>1555</v>
      </c>
      <c r="J179" t="s">
        <v>1556</v>
      </c>
      <c r="K179" t="s">
        <v>1557</v>
      </c>
      <c r="L179">
        <v>1368</v>
      </c>
      <c r="N179">
        <v>1011</v>
      </c>
      <c r="O179" t="s">
        <v>1558</v>
      </c>
      <c r="P179" t="s">
        <v>1558</v>
      </c>
      <c r="Q179">
        <v>1</v>
      </c>
      <c r="X179">
        <v>0.17</v>
      </c>
      <c r="Y179">
        <v>0</v>
      </c>
      <c r="Z179">
        <v>83.1</v>
      </c>
      <c r="AA179">
        <v>12.62</v>
      </c>
      <c r="AB179">
        <v>0</v>
      </c>
      <c r="AC179">
        <v>0</v>
      </c>
      <c r="AD179">
        <v>1</v>
      </c>
      <c r="AE179">
        <v>0</v>
      </c>
      <c r="AF179" t="s">
        <v>32</v>
      </c>
      <c r="AG179">
        <v>6.1200000000000004E-2</v>
      </c>
      <c r="AH179">
        <v>2</v>
      </c>
      <c r="AI179">
        <v>55982485</v>
      </c>
      <c r="AJ179">
        <v>143</v>
      </c>
      <c r="AK179">
        <v>0</v>
      </c>
      <c r="AL179">
        <v>0</v>
      </c>
      <c r="AM179">
        <v>0</v>
      </c>
      <c r="AN179">
        <v>0</v>
      </c>
      <c r="AO179">
        <v>0</v>
      </c>
      <c r="AP179">
        <v>0</v>
      </c>
      <c r="AQ179">
        <v>0</v>
      </c>
      <c r="AR179">
        <v>0</v>
      </c>
    </row>
    <row r="180" spans="1:44" x14ac:dyDescent="0.25">
      <c r="A180">
        <f>ROW(Source!A85)</f>
        <v>85</v>
      </c>
      <c r="B180">
        <v>55982493</v>
      </c>
      <c r="C180">
        <v>55982483</v>
      </c>
      <c r="D180">
        <v>55482166</v>
      </c>
      <c r="E180">
        <v>1</v>
      </c>
      <c r="F180">
        <v>1</v>
      </c>
      <c r="G180">
        <v>1081</v>
      </c>
      <c r="H180">
        <v>3</v>
      </c>
      <c r="I180" t="s">
        <v>1572</v>
      </c>
      <c r="J180" t="s">
        <v>1573</v>
      </c>
      <c r="K180" t="s">
        <v>1574</v>
      </c>
      <c r="L180">
        <v>1301</v>
      </c>
      <c r="N180">
        <v>1003</v>
      </c>
      <c r="O180" t="s">
        <v>769</v>
      </c>
      <c r="P180" t="s">
        <v>769</v>
      </c>
      <c r="Q180">
        <v>1</v>
      </c>
      <c r="X180">
        <v>4.43</v>
      </c>
      <c r="Y180">
        <v>0.69</v>
      </c>
      <c r="Z180">
        <v>0</v>
      </c>
      <c r="AA180">
        <v>0</v>
      </c>
      <c r="AB180">
        <v>0</v>
      </c>
      <c r="AC180">
        <v>0</v>
      </c>
      <c r="AD180">
        <v>1</v>
      </c>
      <c r="AE180">
        <v>0</v>
      </c>
      <c r="AF180" t="s">
        <v>31</v>
      </c>
      <c r="AG180">
        <v>0</v>
      </c>
      <c r="AH180">
        <v>2</v>
      </c>
      <c r="AI180">
        <v>55982486</v>
      </c>
      <c r="AJ180">
        <v>144</v>
      </c>
      <c r="AK180">
        <v>0</v>
      </c>
      <c r="AL180">
        <v>0</v>
      </c>
      <c r="AM180">
        <v>0</v>
      </c>
      <c r="AN180">
        <v>0</v>
      </c>
      <c r="AO180">
        <v>0</v>
      </c>
      <c r="AP180">
        <v>0</v>
      </c>
      <c r="AQ180">
        <v>0</v>
      </c>
      <c r="AR180">
        <v>0</v>
      </c>
    </row>
    <row r="181" spans="1:44" x14ac:dyDescent="0.25">
      <c r="A181">
        <f>ROW(Source!A85)</f>
        <v>85</v>
      </c>
      <c r="B181">
        <v>55982494</v>
      </c>
      <c r="C181">
        <v>55982483</v>
      </c>
      <c r="D181">
        <v>55482203</v>
      </c>
      <c r="E181">
        <v>1</v>
      </c>
      <c r="F181">
        <v>1</v>
      </c>
      <c r="G181">
        <v>1081</v>
      </c>
      <c r="H181">
        <v>3</v>
      </c>
      <c r="I181" t="s">
        <v>1404</v>
      </c>
      <c r="J181" t="s">
        <v>1406</v>
      </c>
      <c r="K181" t="s">
        <v>1405</v>
      </c>
      <c r="L181">
        <v>1356</v>
      </c>
      <c r="N181">
        <v>1010</v>
      </c>
      <c r="O181" t="s">
        <v>1355</v>
      </c>
      <c r="P181" t="s">
        <v>1355</v>
      </c>
      <c r="Q181">
        <v>1000</v>
      </c>
      <c r="X181">
        <v>1.2239999999999999E-2</v>
      </c>
      <c r="Y181">
        <v>226.66</v>
      </c>
      <c r="Z181">
        <v>0</v>
      </c>
      <c r="AA181">
        <v>0</v>
      </c>
      <c r="AB181">
        <v>0</v>
      </c>
      <c r="AC181">
        <v>0</v>
      </c>
      <c r="AD181">
        <v>1</v>
      </c>
      <c r="AE181">
        <v>0</v>
      </c>
      <c r="AF181" t="s">
        <v>31</v>
      </c>
      <c r="AG181">
        <v>0</v>
      </c>
      <c r="AH181">
        <v>2</v>
      </c>
      <c r="AI181">
        <v>55982487</v>
      </c>
      <c r="AJ181">
        <v>145</v>
      </c>
      <c r="AK181">
        <v>0</v>
      </c>
      <c r="AL181">
        <v>0</v>
      </c>
      <c r="AM181">
        <v>0</v>
      </c>
      <c r="AN181">
        <v>0</v>
      </c>
      <c r="AO181">
        <v>0</v>
      </c>
      <c r="AP181">
        <v>0</v>
      </c>
      <c r="AQ181">
        <v>0</v>
      </c>
      <c r="AR181">
        <v>0</v>
      </c>
    </row>
    <row r="182" spans="1:44" x14ac:dyDescent="0.25">
      <c r="A182">
        <f>ROW(Source!A85)</f>
        <v>85</v>
      </c>
      <c r="B182">
        <v>55982495</v>
      </c>
      <c r="C182">
        <v>55982483</v>
      </c>
      <c r="D182">
        <v>55482617</v>
      </c>
      <c r="E182">
        <v>1</v>
      </c>
      <c r="F182">
        <v>1</v>
      </c>
      <c r="G182">
        <v>1081</v>
      </c>
      <c r="H182">
        <v>3</v>
      </c>
      <c r="I182" t="s">
        <v>1575</v>
      </c>
      <c r="J182" t="s">
        <v>1576</v>
      </c>
      <c r="K182" t="s">
        <v>1577</v>
      </c>
      <c r="L182">
        <v>1354</v>
      </c>
      <c r="N182">
        <v>1010</v>
      </c>
      <c r="O182" t="s">
        <v>266</v>
      </c>
      <c r="P182" t="s">
        <v>266</v>
      </c>
      <c r="Q182">
        <v>1</v>
      </c>
      <c r="X182">
        <v>1</v>
      </c>
      <c r="Y182">
        <v>14.99</v>
      </c>
      <c r="Z182">
        <v>0</v>
      </c>
      <c r="AA182">
        <v>0</v>
      </c>
      <c r="AB182">
        <v>0</v>
      </c>
      <c r="AC182">
        <v>0</v>
      </c>
      <c r="AD182">
        <v>1</v>
      </c>
      <c r="AE182">
        <v>0</v>
      </c>
      <c r="AF182" t="s">
        <v>31</v>
      </c>
      <c r="AG182">
        <v>0</v>
      </c>
      <c r="AH182">
        <v>2</v>
      </c>
      <c r="AI182">
        <v>55982488</v>
      </c>
      <c r="AJ182">
        <v>146</v>
      </c>
      <c r="AK182">
        <v>0</v>
      </c>
      <c r="AL182">
        <v>0</v>
      </c>
      <c r="AM182">
        <v>0</v>
      </c>
      <c r="AN182">
        <v>0</v>
      </c>
      <c r="AO182">
        <v>0</v>
      </c>
      <c r="AP182">
        <v>0</v>
      </c>
      <c r="AQ182">
        <v>0</v>
      </c>
      <c r="AR182">
        <v>0</v>
      </c>
    </row>
    <row r="183" spans="1:44" x14ac:dyDescent="0.25">
      <c r="A183">
        <f>ROW(Source!A85)</f>
        <v>85</v>
      </c>
      <c r="B183">
        <v>55982496</v>
      </c>
      <c r="C183">
        <v>55982483</v>
      </c>
      <c r="D183">
        <v>55481864</v>
      </c>
      <c r="E183">
        <v>1</v>
      </c>
      <c r="F183">
        <v>1</v>
      </c>
      <c r="G183">
        <v>1081</v>
      </c>
      <c r="H183">
        <v>3</v>
      </c>
      <c r="I183" t="s">
        <v>1669</v>
      </c>
      <c r="J183" t="s">
        <v>1670</v>
      </c>
      <c r="K183" t="s">
        <v>1671</v>
      </c>
      <c r="L183">
        <v>1301</v>
      </c>
      <c r="N183">
        <v>1003</v>
      </c>
      <c r="O183" t="s">
        <v>769</v>
      </c>
      <c r="P183" t="s">
        <v>769</v>
      </c>
      <c r="Q183">
        <v>1</v>
      </c>
      <c r="X183">
        <v>2.88</v>
      </c>
      <c r="Y183">
        <v>0.7</v>
      </c>
      <c r="Z183">
        <v>0</v>
      </c>
      <c r="AA183">
        <v>0</v>
      </c>
      <c r="AB183">
        <v>0</v>
      </c>
      <c r="AC183">
        <v>0</v>
      </c>
      <c r="AD183">
        <v>1</v>
      </c>
      <c r="AE183">
        <v>0</v>
      </c>
      <c r="AF183" t="s">
        <v>31</v>
      </c>
      <c r="AG183">
        <v>0</v>
      </c>
      <c r="AH183">
        <v>2</v>
      </c>
      <c r="AI183">
        <v>55982489</v>
      </c>
      <c r="AJ183">
        <v>147</v>
      </c>
      <c r="AK183">
        <v>0</v>
      </c>
      <c r="AL183">
        <v>0</v>
      </c>
      <c r="AM183">
        <v>0</v>
      </c>
      <c r="AN183">
        <v>0</v>
      </c>
      <c r="AO183">
        <v>0</v>
      </c>
      <c r="AP183">
        <v>0</v>
      </c>
      <c r="AQ183">
        <v>0</v>
      </c>
      <c r="AR183">
        <v>0</v>
      </c>
    </row>
    <row r="184" spans="1:44" x14ac:dyDescent="0.25">
      <c r="A184">
        <f>ROW(Source!A85)</f>
        <v>85</v>
      </c>
      <c r="B184">
        <v>55982497</v>
      </c>
      <c r="C184">
        <v>55982483</v>
      </c>
      <c r="D184">
        <v>55481866</v>
      </c>
      <c r="E184">
        <v>1</v>
      </c>
      <c r="F184">
        <v>1</v>
      </c>
      <c r="G184">
        <v>1081</v>
      </c>
      <c r="H184">
        <v>3</v>
      </c>
      <c r="I184" t="s">
        <v>1672</v>
      </c>
      <c r="J184" t="s">
        <v>1673</v>
      </c>
      <c r="K184" t="s">
        <v>1674</v>
      </c>
      <c r="L184">
        <v>1356</v>
      </c>
      <c r="N184">
        <v>1010</v>
      </c>
      <c r="O184" t="s">
        <v>1355</v>
      </c>
      <c r="P184" t="s">
        <v>1355</v>
      </c>
      <c r="Q184">
        <v>1000</v>
      </c>
      <c r="X184">
        <v>2.4E-2</v>
      </c>
      <c r="Y184">
        <v>6.44</v>
      </c>
      <c r="Z184">
        <v>0</v>
      </c>
      <c r="AA184">
        <v>0</v>
      </c>
      <c r="AB184">
        <v>0</v>
      </c>
      <c r="AC184">
        <v>0</v>
      </c>
      <c r="AD184">
        <v>1</v>
      </c>
      <c r="AE184">
        <v>0</v>
      </c>
      <c r="AF184" t="s">
        <v>31</v>
      </c>
      <c r="AG184">
        <v>0</v>
      </c>
      <c r="AH184">
        <v>2</v>
      </c>
      <c r="AI184">
        <v>55982490</v>
      </c>
      <c r="AJ184">
        <v>148</v>
      </c>
      <c r="AK184">
        <v>0</v>
      </c>
      <c r="AL184">
        <v>0</v>
      </c>
      <c r="AM184">
        <v>0</v>
      </c>
      <c r="AN184">
        <v>0</v>
      </c>
      <c r="AO184">
        <v>0</v>
      </c>
      <c r="AP184">
        <v>0</v>
      </c>
      <c r="AQ184">
        <v>0</v>
      </c>
      <c r="AR184">
        <v>0</v>
      </c>
    </row>
    <row r="185" spans="1:44" x14ac:dyDescent="0.25">
      <c r="A185">
        <f>ROW(Source!A85)</f>
        <v>85</v>
      </c>
      <c r="B185">
        <v>55982498</v>
      </c>
      <c r="C185">
        <v>55982483</v>
      </c>
      <c r="D185">
        <v>55416982</v>
      </c>
      <c r="E185">
        <v>1081</v>
      </c>
      <c r="F185">
        <v>1</v>
      </c>
      <c r="G185">
        <v>1081</v>
      </c>
      <c r="H185">
        <v>3</v>
      </c>
      <c r="I185" t="s">
        <v>1810</v>
      </c>
      <c r="J185" t="s">
        <v>3</v>
      </c>
      <c r="K185" t="s">
        <v>1811</v>
      </c>
      <c r="L185">
        <v>1346</v>
      </c>
      <c r="N185">
        <v>1009</v>
      </c>
      <c r="O185" t="s">
        <v>222</v>
      </c>
      <c r="P185" t="s">
        <v>222</v>
      </c>
      <c r="Q185">
        <v>1</v>
      </c>
      <c r="X185">
        <v>0.8</v>
      </c>
      <c r="Y185">
        <v>0</v>
      </c>
      <c r="Z185">
        <v>0</v>
      </c>
      <c r="AA185">
        <v>0</v>
      </c>
      <c r="AB185">
        <v>0</v>
      </c>
      <c r="AC185">
        <v>0</v>
      </c>
      <c r="AD185">
        <v>0</v>
      </c>
      <c r="AE185">
        <v>0</v>
      </c>
      <c r="AF185" t="s">
        <v>31</v>
      </c>
      <c r="AG185">
        <v>0</v>
      </c>
      <c r="AH185">
        <v>3</v>
      </c>
      <c r="AI185">
        <v>-1</v>
      </c>
      <c r="AJ185" t="s">
        <v>3</v>
      </c>
      <c r="AK185">
        <v>0</v>
      </c>
      <c r="AL185">
        <v>0</v>
      </c>
      <c r="AM185">
        <v>0</v>
      </c>
      <c r="AN185">
        <v>0</v>
      </c>
      <c r="AO185">
        <v>0</v>
      </c>
      <c r="AP185">
        <v>0</v>
      </c>
      <c r="AQ185">
        <v>0</v>
      </c>
      <c r="AR185">
        <v>0</v>
      </c>
    </row>
    <row r="186" spans="1:44" x14ac:dyDescent="0.25">
      <c r="A186">
        <f>ROW(Source!A85)</f>
        <v>85</v>
      </c>
      <c r="B186">
        <v>55982499</v>
      </c>
      <c r="C186">
        <v>55982483</v>
      </c>
      <c r="D186">
        <v>55431085</v>
      </c>
      <c r="E186">
        <v>1081</v>
      </c>
      <c r="F186">
        <v>1</v>
      </c>
      <c r="G186">
        <v>1081</v>
      </c>
      <c r="H186">
        <v>3</v>
      </c>
      <c r="I186" t="s">
        <v>1828</v>
      </c>
      <c r="J186" t="s">
        <v>3</v>
      </c>
      <c r="K186" t="s">
        <v>1829</v>
      </c>
      <c r="L186">
        <v>1354</v>
      </c>
      <c r="N186">
        <v>1010</v>
      </c>
      <c r="O186" t="s">
        <v>266</v>
      </c>
      <c r="P186" t="s">
        <v>266</v>
      </c>
      <c r="Q186">
        <v>1</v>
      </c>
      <c r="X186">
        <v>1</v>
      </c>
      <c r="Y186">
        <v>0</v>
      </c>
      <c r="Z186">
        <v>0</v>
      </c>
      <c r="AA186">
        <v>0</v>
      </c>
      <c r="AB186">
        <v>0</v>
      </c>
      <c r="AC186">
        <v>0</v>
      </c>
      <c r="AD186">
        <v>0</v>
      </c>
      <c r="AE186">
        <v>0</v>
      </c>
      <c r="AF186" t="s">
        <v>31</v>
      </c>
      <c r="AG186">
        <v>0</v>
      </c>
      <c r="AH186">
        <v>3</v>
      </c>
      <c r="AI186">
        <v>-1</v>
      </c>
      <c r="AJ186" t="s">
        <v>3</v>
      </c>
      <c r="AK186">
        <v>0</v>
      </c>
      <c r="AL186">
        <v>0</v>
      </c>
      <c r="AM186">
        <v>0</v>
      </c>
      <c r="AN186">
        <v>0</v>
      </c>
      <c r="AO186">
        <v>0</v>
      </c>
      <c r="AP186">
        <v>0</v>
      </c>
      <c r="AQ186">
        <v>0</v>
      </c>
      <c r="AR186">
        <v>0</v>
      </c>
    </row>
    <row r="187" spans="1:44" x14ac:dyDescent="0.25">
      <c r="A187">
        <f>ROW(Source!A85)</f>
        <v>85</v>
      </c>
      <c r="B187">
        <v>55982500</v>
      </c>
      <c r="C187">
        <v>55982483</v>
      </c>
      <c r="D187">
        <v>55432026</v>
      </c>
      <c r="E187">
        <v>1081</v>
      </c>
      <c r="F187">
        <v>1</v>
      </c>
      <c r="G187">
        <v>1081</v>
      </c>
      <c r="H187">
        <v>3</v>
      </c>
      <c r="I187" t="s">
        <v>1830</v>
      </c>
      <c r="J187" t="s">
        <v>3</v>
      </c>
      <c r="K187" t="s">
        <v>1831</v>
      </c>
      <c r="L187">
        <v>1356</v>
      </c>
      <c r="N187">
        <v>1010</v>
      </c>
      <c r="O187" t="s">
        <v>1355</v>
      </c>
      <c r="P187" t="s">
        <v>1355</v>
      </c>
      <c r="Q187">
        <v>1000</v>
      </c>
      <c r="X187">
        <v>1.0200000000000001E-2</v>
      </c>
      <c r="Y187">
        <v>0</v>
      </c>
      <c r="Z187">
        <v>0</v>
      </c>
      <c r="AA187">
        <v>0</v>
      </c>
      <c r="AB187">
        <v>0</v>
      </c>
      <c r="AC187">
        <v>0</v>
      </c>
      <c r="AD187">
        <v>0</v>
      </c>
      <c r="AE187">
        <v>0</v>
      </c>
      <c r="AF187" t="s">
        <v>31</v>
      </c>
      <c r="AG187">
        <v>0</v>
      </c>
      <c r="AH187">
        <v>3</v>
      </c>
      <c r="AI187">
        <v>-1</v>
      </c>
      <c r="AJ187" t="s">
        <v>3</v>
      </c>
      <c r="AK187">
        <v>0</v>
      </c>
      <c r="AL187">
        <v>0</v>
      </c>
      <c r="AM187">
        <v>0</v>
      </c>
      <c r="AN187">
        <v>0</v>
      </c>
      <c r="AO187">
        <v>0</v>
      </c>
      <c r="AP187">
        <v>0</v>
      </c>
      <c r="AQ187">
        <v>0</v>
      </c>
      <c r="AR187">
        <v>0</v>
      </c>
    </row>
    <row r="188" spans="1:44" x14ac:dyDescent="0.25">
      <c r="A188">
        <f>ROW(Source!A85)</f>
        <v>85</v>
      </c>
      <c r="B188">
        <v>55982501</v>
      </c>
      <c r="C188">
        <v>55982483</v>
      </c>
      <c r="D188">
        <v>55433412</v>
      </c>
      <c r="E188">
        <v>1081</v>
      </c>
      <c r="F188">
        <v>1</v>
      </c>
      <c r="G188">
        <v>1081</v>
      </c>
      <c r="H188">
        <v>3</v>
      </c>
      <c r="I188" t="s">
        <v>1832</v>
      </c>
      <c r="J188" t="s">
        <v>3</v>
      </c>
      <c r="K188" t="s">
        <v>1833</v>
      </c>
      <c r="L188">
        <v>1354</v>
      </c>
      <c r="N188">
        <v>1010</v>
      </c>
      <c r="O188" t="s">
        <v>266</v>
      </c>
      <c r="P188" t="s">
        <v>266</v>
      </c>
      <c r="Q188">
        <v>1</v>
      </c>
      <c r="X188">
        <v>12.24</v>
      </c>
      <c r="Y188">
        <v>0</v>
      </c>
      <c r="Z188">
        <v>0</v>
      </c>
      <c r="AA188">
        <v>0</v>
      </c>
      <c r="AB188">
        <v>0</v>
      </c>
      <c r="AC188">
        <v>0</v>
      </c>
      <c r="AD188">
        <v>0</v>
      </c>
      <c r="AE188">
        <v>0</v>
      </c>
      <c r="AF188" t="s">
        <v>31</v>
      </c>
      <c r="AG188">
        <v>0</v>
      </c>
      <c r="AH188">
        <v>3</v>
      </c>
      <c r="AI188">
        <v>-1</v>
      </c>
      <c r="AJ188" t="s">
        <v>3</v>
      </c>
      <c r="AK188">
        <v>0</v>
      </c>
      <c r="AL188">
        <v>0</v>
      </c>
      <c r="AM188">
        <v>0</v>
      </c>
      <c r="AN188">
        <v>0</v>
      </c>
      <c r="AO188">
        <v>0</v>
      </c>
      <c r="AP188">
        <v>0</v>
      </c>
      <c r="AQ188">
        <v>0</v>
      </c>
      <c r="AR188">
        <v>0</v>
      </c>
    </row>
    <row r="189" spans="1:44" x14ac:dyDescent="0.25">
      <c r="A189">
        <f>ROW(Source!A86)</f>
        <v>86</v>
      </c>
      <c r="B189">
        <v>55982507</v>
      </c>
      <c r="C189">
        <v>55982502</v>
      </c>
      <c r="D189">
        <v>55424304</v>
      </c>
      <c r="E189">
        <v>1081</v>
      </c>
      <c r="F189">
        <v>1</v>
      </c>
      <c r="G189">
        <v>1081</v>
      </c>
      <c r="H189">
        <v>1</v>
      </c>
      <c r="I189" t="s">
        <v>1552</v>
      </c>
      <c r="J189" t="s">
        <v>3</v>
      </c>
      <c r="K189" t="s">
        <v>1553</v>
      </c>
      <c r="L189">
        <v>1191</v>
      </c>
      <c r="N189">
        <v>1013</v>
      </c>
      <c r="O189" t="s">
        <v>1554</v>
      </c>
      <c r="P189" t="s">
        <v>1554</v>
      </c>
      <c r="Q189">
        <v>1</v>
      </c>
      <c r="X189">
        <v>94.89</v>
      </c>
      <c r="Y189">
        <v>0</v>
      </c>
      <c r="Z189">
        <v>0</v>
      </c>
      <c r="AA189">
        <v>0</v>
      </c>
      <c r="AB189">
        <v>0</v>
      </c>
      <c r="AC189">
        <v>0</v>
      </c>
      <c r="AD189">
        <v>1</v>
      </c>
      <c r="AE189">
        <v>1</v>
      </c>
      <c r="AF189" t="s">
        <v>32</v>
      </c>
      <c r="AG189">
        <v>34.160399999999996</v>
      </c>
      <c r="AH189">
        <v>2</v>
      </c>
      <c r="AI189">
        <v>55982503</v>
      </c>
      <c r="AJ189">
        <v>149</v>
      </c>
      <c r="AK189">
        <v>0</v>
      </c>
      <c r="AL189">
        <v>0</v>
      </c>
      <c r="AM189">
        <v>0</v>
      </c>
      <c r="AN189">
        <v>0</v>
      </c>
      <c r="AO189">
        <v>0</v>
      </c>
      <c r="AP189">
        <v>0</v>
      </c>
      <c r="AQ189">
        <v>0</v>
      </c>
      <c r="AR189">
        <v>0</v>
      </c>
    </row>
    <row r="190" spans="1:44" x14ac:dyDescent="0.25">
      <c r="A190">
        <f>ROW(Source!A86)</f>
        <v>86</v>
      </c>
      <c r="B190">
        <v>55982508</v>
      </c>
      <c r="C190">
        <v>55982502</v>
      </c>
      <c r="D190">
        <v>55490209</v>
      </c>
      <c r="E190">
        <v>1</v>
      </c>
      <c r="F190">
        <v>1</v>
      </c>
      <c r="G190">
        <v>1081</v>
      </c>
      <c r="H190">
        <v>2</v>
      </c>
      <c r="I190" t="s">
        <v>1555</v>
      </c>
      <c r="J190" t="s">
        <v>1556</v>
      </c>
      <c r="K190" t="s">
        <v>1557</v>
      </c>
      <c r="L190">
        <v>1368</v>
      </c>
      <c r="N190">
        <v>1011</v>
      </c>
      <c r="O190" t="s">
        <v>1558</v>
      </c>
      <c r="P190" t="s">
        <v>1558</v>
      </c>
      <c r="Q190">
        <v>1</v>
      </c>
      <c r="X190">
        <v>0.02</v>
      </c>
      <c r="Y190">
        <v>0</v>
      </c>
      <c r="Z190">
        <v>83.1</v>
      </c>
      <c r="AA190">
        <v>12.62</v>
      </c>
      <c r="AB190">
        <v>0</v>
      </c>
      <c r="AC190">
        <v>0</v>
      </c>
      <c r="AD190">
        <v>1</v>
      </c>
      <c r="AE190">
        <v>0</v>
      </c>
      <c r="AF190" t="s">
        <v>32</v>
      </c>
      <c r="AG190">
        <v>7.1999999999999998E-3</v>
      </c>
      <c r="AH190">
        <v>2</v>
      </c>
      <c r="AI190">
        <v>55982504</v>
      </c>
      <c r="AJ190">
        <v>150</v>
      </c>
      <c r="AK190">
        <v>0</v>
      </c>
      <c r="AL190">
        <v>0</v>
      </c>
      <c r="AM190">
        <v>0</v>
      </c>
      <c r="AN190">
        <v>0</v>
      </c>
      <c r="AO190">
        <v>0</v>
      </c>
      <c r="AP190">
        <v>0</v>
      </c>
      <c r="AQ190">
        <v>0</v>
      </c>
      <c r="AR190">
        <v>0</v>
      </c>
    </row>
    <row r="191" spans="1:44" x14ac:dyDescent="0.25">
      <c r="A191">
        <f>ROW(Source!A86)</f>
        <v>86</v>
      </c>
      <c r="B191">
        <v>55982509</v>
      </c>
      <c r="C191">
        <v>55982502</v>
      </c>
      <c r="D191">
        <v>55490263</v>
      </c>
      <c r="E191">
        <v>1</v>
      </c>
      <c r="F191">
        <v>1</v>
      </c>
      <c r="G191">
        <v>1081</v>
      </c>
      <c r="H191">
        <v>2</v>
      </c>
      <c r="I191" t="s">
        <v>1601</v>
      </c>
      <c r="J191" t="s">
        <v>1602</v>
      </c>
      <c r="K191" t="s">
        <v>1603</v>
      </c>
      <c r="L191">
        <v>1368</v>
      </c>
      <c r="N191">
        <v>1011</v>
      </c>
      <c r="O191" t="s">
        <v>1558</v>
      </c>
      <c r="P191" t="s">
        <v>1558</v>
      </c>
      <c r="Q191">
        <v>1</v>
      </c>
      <c r="X191">
        <v>2.46</v>
      </c>
      <c r="Y191">
        <v>0</v>
      </c>
      <c r="Z191">
        <v>0.77</v>
      </c>
      <c r="AA191">
        <v>0</v>
      </c>
      <c r="AB191">
        <v>0</v>
      </c>
      <c r="AC191">
        <v>0</v>
      </c>
      <c r="AD191">
        <v>1</v>
      </c>
      <c r="AE191">
        <v>0</v>
      </c>
      <c r="AF191" t="s">
        <v>32</v>
      </c>
      <c r="AG191">
        <v>0.88559999999999994</v>
      </c>
      <c r="AH191">
        <v>2</v>
      </c>
      <c r="AI191">
        <v>55982505</v>
      </c>
      <c r="AJ191">
        <v>151</v>
      </c>
      <c r="AK191">
        <v>0</v>
      </c>
      <c r="AL191">
        <v>0</v>
      </c>
      <c r="AM191">
        <v>0</v>
      </c>
      <c r="AN191">
        <v>0</v>
      </c>
      <c r="AO191">
        <v>0</v>
      </c>
      <c r="AP191">
        <v>0</v>
      </c>
      <c r="AQ191">
        <v>0</v>
      </c>
      <c r="AR191">
        <v>0</v>
      </c>
    </row>
    <row r="192" spans="1:44" x14ac:dyDescent="0.25">
      <c r="A192">
        <f>ROW(Source!A86)</f>
        <v>86</v>
      </c>
      <c r="B192">
        <v>55982510</v>
      </c>
      <c r="C192">
        <v>55982502</v>
      </c>
      <c r="D192">
        <v>55469271</v>
      </c>
      <c r="E192">
        <v>1</v>
      </c>
      <c r="F192">
        <v>1</v>
      </c>
      <c r="G192">
        <v>1081</v>
      </c>
      <c r="H192">
        <v>3</v>
      </c>
      <c r="I192" t="s">
        <v>1625</v>
      </c>
      <c r="J192" t="s">
        <v>1626</v>
      </c>
      <c r="K192" t="s">
        <v>1627</v>
      </c>
      <c r="L192">
        <v>1354</v>
      </c>
      <c r="N192">
        <v>1010</v>
      </c>
      <c r="O192" t="s">
        <v>266</v>
      </c>
      <c r="P192" t="s">
        <v>266</v>
      </c>
      <c r="Q192">
        <v>1</v>
      </c>
      <c r="X192">
        <v>8.7999999999999995E-2</v>
      </c>
      <c r="Y192">
        <v>14.56</v>
      </c>
      <c r="Z192">
        <v>0</v>
      </c>
      <c r="AA192">
        <v>0</v>
      </c>
      <c r="AB192">
        <v>0</v>
      </c>
      <c r="AC192">
        <v>0</v>
      </c>
      <c r="AD192">
        <v>1</v>
      </c>
      <c r="AE192">
        <v>0</v>
      </c>
      <c r="AF192" t="s">
        <v>31</v>
      </c>
      <c r="AG192">
        <v>0</v>
      </c>
      <c r="AH192">
        <v>2</v>
      </c>
      <c r="AI192">
        <v>55982506</v>
      </c>
      <c r="AJ192">
        <v>152</v>
      </c>
      <c r="AK192">
        <v>0</v>
      </c>
      <c r="AL192">
        <v>0</v>
      </c>
      <c r="AM192">
        <v>0</v>
      </c>
      <c r="AN192">
        <v>0</v>
      </c>
      <c r="AO192">
        <v>0</v>
      </c>
      <c r="AP192">
        <v>0</v>
      </c>
      <c r="AQ192">
        <v>0</v>
      </c>
      <c r="AR192">
        <v>0</v>
      </c>
    </row>
    <row r="193" spans="1:44" x14ac:dyDescent="0.25">
      <c r="A193">
        <f>ROW(Source!A86)</f>
        <v>86</v>
      </c>
      <c r="B193">
        <v>55982511</v>
      </c>
      <c r="C193">
        <v>55982502</v>
      </c>
      <c r="D193">
        <v>55434259</v>
      </c>
      <c r="E193">
        <v>1081</v>
      </c>
      <c r="F193">
        <v>1</v>
      </c>
      <c r="G193">
        <v>1081</v>
      </c>
      <c r="H193">
        <v>3</v>
      </c>
      <c r="I193" t="s">
        <v>1475</v>
      </c>
      <c r="J193" t="s">
        <v>3</v>
      </c>
      <c r="K193" t="s">
        <v>1821</v>
      </c>
      <c r="L193">
        <v>1354</v>
      </c>
      <c r="N193">
        <v>1010</v>
      </c>
      <c r="O193" t="s">
        <v>266</v>
      </c>
      <c r="P193" t="s">
        <v>266</v>
      </c>
      <c r="Q193">
        <v>1</v>
      </c>
      <c r="X193">
        <v>100</v>
      </c>
      <c r="Y193">
        <v>0</v>
      </c>
      <c r="Z193">
        <v>0</v>
      </c>
      <c r="AA193">
        <v>0</v>
      </c>
      <c r="AB193">
        <v>0</v>
      </c>
      <c r="AC193">
        <v>0</v>
      </c>
      <c r="AD193">
        <v>0</v>
      </c>
      <c r="AE193">
        <v>0</v>
      </c>
      <c r="AF193" t="s">
        <v>31</v>
      </c>
      <c r="AG193">
        <v>0</v>
      </c>
      <c r="AH193">
        <v>3</v>
      </c>
      <c r="AI193">
        <v>-1</v>
      </c>
      <c r="AJ193" t="s">
        <v>3</v>
      </c>
      <c r="AK193">
        <v>0</v>
      </c>
      <c r="AL193">
        <v>0</v>
      </c>
      <c r="AM193">
        <v>0</v>
      </c>
      <c r="AN193">
        <v>0</v>
      </c>
      <c r="AO193">
        <v>0</v>
      </c>
      <c r="AP193">
        <v>0</v>
      </c>
      <c r="AQ193">
        <v>0</v>
      </c>
      <c r="AR193">
        <v>0</v>
      </c>
    </row>
    <row r="194" spans="1:44" x14ac:dyDescent="0.25">
      <c r="A194">
        <f>ROW(Source!A87)</f>
        <v>87</v>
      </c>
      <c r="B194">
        <v>55982507</v>
      </c>
      <c r="C194">
        <v>55982502</v>
      </c>
      <c r="D194">
        <v>55424304</v>
      </c>
      <c r="E194">
        <v>1081</v>
      </c>
      <c r="F194">
        <v>1</v>
      </c>
      <c r="G194">
        <v>1081</v>
      </c>
      <c r="H194">
        <v>1</v>
      </c>
      <c r="I194" t="s">
        <v>1552</v>
      </c>
      <c r="J194" t="s">
        <v>3</v>
      </c>
      <c r="K194" t="s">
        <v>1553</v>
      </c>
      <c r="L194">
        <v>1191</v>
      </c>
      <c r="N194">
        <v>1013</v>
      </c>
      <c r="O194" t="s">
        <v>1554</v>
      </c>
      <c r="P194" t="s">
        <v>1554</v>
      </c>
      <c r="Q194">
        <v>1</v>
      </c>
      <c r="X194">
        <v>94.89</v>
      </c>
      <c r="Y194">
        <v>0</v>
      </c>
      <c r="Z194">
        <v>0</v>
      </c>
      <c r="AA194">
        <v>0</v>
      </c>
      <c r="AB194">
        <v>0</v>
      </c>
      <c r="AC194">
        <v>0</v>
      </c>
      <c r="AD194">
        <v>1</v>
      </c>
      <c r="AE194">
        <v>1</v>
      </c>
      <c r="AF194" t="s">
        <v>32</v>
      </c>
      <c r="AG194">
        <v>34.160399999999996</v>
      </c>
      <c r="AH194">
        <v>2</v>
      </c>
      <c r="AI194">
        <v>55982503</v>
      </c>
      <c r="AJ194">
        <v>153</v>
      </c>
      <c r="AK194">
        <v>0</v>
      </c>
      <c r="AL194">
        <v>0</v>
      </c>
      <c r="AM194">
        <v>0</v>
      </c>
      <c r="AN194">
        <v>0</v>
      </c>
      <c r="AO194">
        <v>0</v>
      </c>
      <c r="AP194">
        <v>0</v>
      </c>
      <c r="AQ194">
        <v>0</v>
      </c>
      <c r="AR194">
        <v>0</v>
      </c>
    </row>
    <row r="195" spans="1:44" x14ac:dyDescent="0.25">
      <c r="A195">
        <f>ROW(Source!A87)</f>
        <v>87</v>
      </c>
      <c r="B195">
        <v>55982508</v>
      </c>
      <c r="C195">
        <v>55982502</v>
      </c>
      <c r="D195">
        <v>55490209</v>
      </c>
      <c r="E195">
        <v>1</v>
      </c>
      <c r="F195">
        <v>1</v>
      </c>
      <c r="G195">
        <v>1081</v>
      </c>
      <c r="H195">
        <v>2</v>
      </c>
      <c r="I195" t="s">
        <v>1555</v>
      </c>
      <c r="J195" t="s">
        <v>1556</v>
      </c>
      <c r="K195" t="s">
        <v>1557</v>
      </c>
      <c r="L195">
        <v>1368</v>
      </c>
      <c r="N195">
        <v>1011</v>
      </c>
      <c r="O195" t="s">
        <v>1558</v>
      </c>
      <c r="P195" t="s">
        <v>1558</v>
      </c>
      <c r="Q195">
        <v>1</v>
      </c>
      <c r="X195">
        <v>0.02</v>
      </c>
      <c r="Y195">
        <v>0</v>
      </c>
      <c r="Z195">
        <v>83.1</v>
      </c>
      <c r="AA195">
        <v>12.62</v>
      </c>
      <c r="AB195">
        <v>0</v>
      </c>
      <c r="AC195">
        <v>0</v>
      </c>
      <c r="AD195">
        <v>1</v>
      </c>
      <c r="AE195">
        <v>0</v>
      </c>
      <c r="AF195" t="s">
        <v>32</v>
      </c>
      <c r="AG195">
        <v>7.1999999999999998E-3</v>
      </c>
      <c r="AH195">
        <v>2</v>
      </c>
      <c r="AI195">
        <v>55982504</v>
      </c>
      <c r="AJ195">
        <v>154</v>
      </c>
      <c r="AK195">
        <v>0</v>
      </c>
      <c r="AL195">
        <v>0</v>
      </c>
      <c r="AM195">
        <v>0</v>
      </c>
      <c r="AN195">
        <v>0</v>
      </c>
      <c r="AO195">
        <v>0</v>
      </c>
      <c r="AP195">
        <v>0</v>
      </c>
      <c r="AQ195">
        <v>0</v>
      </c>
      <c r="AR195">
        <v>0</v>
      </c>
    </row>
    <row r="196" spans="1:44" x14ac:dyDescent="0.25">
      <c r="A196">
        <f>ROW(Source!A87)</f>
        <v>87</v>
      </c>
      <c r="B196">
        <v>55982509</v>
      </c>
      <c r="C196">
        <v>55982502</v>
      </c>
      <c r="D196">
        <v>55490263</v>
      </c>
      <c r="E196">
        <v>1</v>
      </c>
      <c r="F196">
        <v>1</v>
      </c>
      <c r="G196">
        <v>1081</v>
      </c>
      <c r="H196">
        <v>2</v>
      </c>
      <c r="I196" t="s">
        <v>1601</v>
      </c>
      <c r="J196" t="s">
        <v>1602</v>
      </c>
      <c r="K196" t="s">
        <v>1603</v>
      </c>
      <c r="L196">
        <v>1368</v>
      </c>
      <c r="N196">
        <v>1011</v>
      </c>
      <c r="O196" t="s">
        <v>1558</v>
      </c>
      <c r="P196" t="s">
        <v>1558</v>
      </c>
      <c r="Q196">
        <v>1</v>
      </c>
      <c r="X196">
        <v>2.46</v>
      </c>
      <c r="Y196">
        <v>0</v>
      </c>
      <c r="Z196">
        <v>0.77</v>
      </c>
      <c r="AA196">
        <v>0</v>
      </c>
      <c r="AB196">
        <v>0</v>
      </c>
      <c r="AC196">
        <v>0</v>
      </c>
      <c r="AD196">
        <v>1</v>
      </c>
      <c r="AE196">
        <v>0</v>
      </c>
      <c r="AF196" t="s">
        <v>32</v>
      </c>
      <c r="AG196">
        <v>0.88559999999999994</v>
      </c>
      <c r="AH196">
        <v>2</v>
      </c>
      <c r="AI196">
        <v>55982505</v>
      </c>
      <c r="AJ196">
        <v>155</v>
      </c>
      <c r="AK196">
        <v>0</v>
      </c>
      <c r="AL196">
        <v>0</v>
      </c>
      <c r="AM196">
        <v>0</v>
      </c>
      <c r="AN196">
        <v>0</v>
      </c>
      <c r="AO196">
        <v>0</v>
      </c>
      <c r="AP196">
        <v>0</v>
      </c>
      <c r="AQ196">
        <v>0</v>
      </c>
      <c r="AR196">
        <v>0</v>
      </c>
    </row>
    <row r="197" spans="1:44" x14ac:dyDescent="0.25">
      <c r="A197">
        <f>ROW(Source!A87)</f>
        <v>87</v>
      </c>
      <c r="B197">
        <v>55982510</v>
      </c>
      <c r="C197">
        <v>55982502</v>
      </c>
      <c r="D197">
        <v>55469271</v>
      </c>
      <c r="E197">
        <v>1</v>
      </c>
      <c r="F197">
        <v>1</v>
      </c>
      <c r="G197">
        <v>1081</v>
      </c>
      <c r="H197">
        <v>3</v>
      </c>
      <c r="I197" t="s">
        <v>1625</v>
      </c>
      <c r="J197" t="s">
        <v>1626</v>
      </c>
      <c r="K197" t="s">
        <v>1627</v>
      </c>
      <c r="L197">
        <v>1354</v>
      </c>
      <c r="N197">
        <v>1010</v>
      </c>
      <c r="O197" t="s">
        <v>266</v>
      </c>
      <c r="P197" t="s">
        <v>266</v>
      </c>
      <c r="Q197">
        <v>1</v>
      </c>
      <c r="X197">
        <v>8.7999999999999995E-2</v>
      </c>
      <c r="Y197">
        <v>14.56</v>
      </c>
      <c r="Z197">
        <v>0</v>
      </c>
      <c r="AA197">
        <v>0</v>
      </c>
      <c r="AB197">
        <v>0</v>
      </c>
      <c r="AC197">
        <v>0</v>
      </c>
      <c r="AD197">
        <v>1</v>
      </c>
      <c r="AE197">
        <v>0</v>
      </c>
      <c r="AF197" t="s">
        <v>31</v>
      </c>
      <c r="AG197">
        <v>0</v>
      </c>
      <c r="AH197">
        <v>2</v>
      </c>
      <c r="AI197">
        <v>55982506</v>
      </c>
      <c r="AJ197">
        <v>156</v>
      </c>
      <c r="AK197">
        <v>0</v>
      </c>
      <c r="AL197">
        <v>0</v>
      </c>
      <c r="AM197">
        <v>0</v>
      </c>
      <c r="AN197">
        <v>0</v>
      </c>
      <c r="AO197">
        <v>0</v>
      </c>
      <c r="AP197">
        <v>0</v>
      </c>
      <c r="AQ197">
        <v>0</v>
      </c>
      <c r="AR197">
        <v>0</v>
      </c>
    </row>
    <row r="198" spans="1:44" x14ac:dyDescent="0.25">
      <c r="A198">
        <f>ROW(Source!A87)</f>
        <v>87</v>
      </c>
      <c r="B198">
        <v>55982511</v>
      </c>
      <c r="C198">
        <v>55982502</v>
      </c>
      <c r="D198">
        <v>55434259</v>
      </c>
      <c r="E198">
        <v>1081</v>
      </c>
      <c r="F198">
        <v>1</v>
      </c>
      <c r="G198">
        <v>1081</v>
      </c>
      <c r="H198">
        <v>3</v>
      </c>
      <c r="I198" t="s">
        <v>1475</v>
      </c>
      <c r="J198" t="s">
        <v>3</v>
      </c>
      <c r="K198" t="s">
        <v>1821</v>
      </c>
      <c r="L198">
        <v>1354</v>
      </c>
      <c r="N198">
        <v>1010</v>
      </c>
      <c r="O198" t="s">
        <v>266</v>
      </c>
      <c r="P198" t="s">
        <v>266</v>
      </c>
      <c r="Q198">
        <v>1</v>
      </c>
      <c r="X198">
        <v>100</v>
      </c>
      <c r="Y198">
        <v>0</v>
      </c>
      <c r="Z198">
        <v>0</v>
      </c>
      <c r="AA198">
        <v>0</v>
      </c>
      <c r="AB198">
        <v>0</v>
      </c>
      <c r="AC198">
        <v>0</v>
      </c>
      <c r="AD198">
        <v>0</v>
      </c>
      <c r="AE198">
        <v>0</v>
      </c>
      <c r="AF198" t="s">
        <v>31</v>
      </c>
      <c r="AG198">
        <v>0</v>
      </c>
      <c r="AH198">
        <v>3</v>
      </c>
      <c r="AI198">
        <v>-1</v>
      </c>
      <c r="AJ198" t="s">
        <v>3</v>
      </c>
      <c r="AK198">
        <v>0</v>
      </c>
      <c r="AL198">
        <v>0</v>
      </c>
      <c r="AM198">
        <v>0</v>
      </c>
      <c r="AN198">
        <v>0</v>
      </c>
      <c r="AO198">
        <v>0</v>
      </c>
      <c r="AP198">
        <v>0</v>
      </c>
      <c r="AQ198">
        <v>0</v>
      </c>
      <c r="AR198">
        <v>0</v>
      </c>
    </row>
    <row r="199" spans="1:44" x14ac:dyDescent="0.25">
      <c r="A199">
        <f>ROW(Source!A88)</f>
        <v>88</v>
      </c>
      <c r="B199">
        <v>55982518</v>
      </c>
      <c r="C199">
        <v>55982512</v>
      </c>
      <c r="D199">
        <v>55424304</v>
      </c>
      <c r="E199">
        <v>1081</v>
      </c>
      <c r="F199">
        <v>1</v>
      </c>
      <c r="G199">
        <v>1081</v>
      </c>
      <c r="H199">
        <v>1</v>
      </c>
      <c r="I199" t="s">
        <v>1552</v>
      </c>
      <c r="J199" t="s">
        <v>3</v>
      </c>
      <c r="K199" t="s">
        <v>1553</v>
      </c>
      <c r="L199">
        <v>1191</v>
      </c>
      <c r="N199">
        <v>1013</v>
      </c>
      <c r="O199" t="s">
        <v>1554</v>
      </c>
      <c r="P199" t="s">
        <v>1554</v>
      </c>
      <c r="Q199">
        <v>1</v>
      </c>
      <c r="X199">
        <v>1</v>
      </c>
      <c r="Y199">
        <v>0</v>
      </c>
      <c r="Z199">
        <v>0</v>
      </c>
      <c r="AA199">
        <v>0</v>
      </c>
      <c r="AB199">
        <v>0</v>
      </c>
      <c r="AC199">
        <v>0</v>
      </c>
      <c r="AD199">
        <v>1</v>
      </c>
      <c r="AE199">
        <v>1</v>
      </c>
      <c r="AF199" t="s">
        <v>32</v>
      </c>
      <c r="AG199">
        <v>0.36</v>
      </c>
      <c r="AH199">
        <v>2</v>
      </c>
      <c r="AI199">
        <v>55982513</v>
      </c>
      <c r="AJ199">
        <v>157</v>
      </c>
      <c r="AK199">
        <v>0</v>
      </c>
      <c r="AL199">
        <v>0</v>
      </c>
      <c r="AM199">
        <v>0</v>
      </c>
      <c r="AN199">
        <v>0</v>
      </c>
      <c r="AO199">
        <v>0</v>
      </c>
      <c r="AP199">
        <v>0</v>
      </c>
      <c r="AQ199">
        <v>0</v>
      </c>
      <c r="AR199">
        <v>0</v>
      </c>
    </row>
    <row r="200" spans="1:44" x14ac:dyDescent="0.25">
      <c r="A200">
        <f>ROW(Source!A88)</f>
        <v>88</v>
      </c>
      <c r="B200">
        <v>55982519</v>
      </c>
      <c r="C200">
        <v>55982512</v>
      </c>
      <c r="D200">
        <v>55459793</v>
      </c>
      <c r="E200">
        <v>1</v>
      </c>
      <c r="F200">
        <v>1</v>
      </c>
      <c r="G200">
        <v>1081</v>
      </c>
      <c r="H200">
        <v>3</v>
      </c>
      <c r="I200" t="s">
        <v>1655</v>
      </c>
      <c r="J200" t="s">
        <v>1656</v>
      </c>
      <c r="K200" t="s">
        <v>1657</v>
      </c>
      <c r="L200">
        <v>1348</v>
      </c>
      <c r="N200">
        <v>1009</v>
      </c>
      <c r="O200" t="s">
        <v>1092</v>
      </c>
      <c r="P200" t="s">
        <v>1092</v>
      </c>
      <c r="Q200">
        <v>1000</v>
      </c>
      <c r="X200">
        <v>5.0000000000000002E-5</v>
      </c>
      <c r="Y200">
        <v>64123.05</v>
      </c>
      <c r="Z200">
        <v>0</v>
      </c>
      <c r="AA200">
        <v>0</v>
      </c>
      <c r="AB200">
        <v>0</v>
      </c>
      <c r="AC200">
        <v>0</v>
      </c>
      <c r="AD200">
        <v>1</v>
      </c>
      <c r="AE200">
        <v>0</v>
      </c>
      <c r="AF200" t="s">
        <v>31</v>
      </c>
      <c r="AG200">
        <v>0</v>
      </c>
      <c r="AH200">
        <v>2</v>
      </c>
      <c r="AI200">
        <v>55982514</v>
      </c>
      <c r="AJ200">
        <v>158</v>
      </c>
      <c r="AK200">
        <v>0</v>
      </c>
      <c r="AL200">
        <v>0</v>
      </c>
      <c r="AM200">
        <v>0</v>
      </c>
      <c r="AN200">
        <v>0</v>
      </c>
      <c r="AO200">
        <v>0</v>
      </c>
      <c r="AP200">
        <v>0</v>
      </c>
      <c r="AQ200">
        <v>0</v>
      </c>
      <c r="AR200">
        <v>0</v>
      </c>
    </row>
    <row r="201" spans="1:44" x14ac:dyDescent="0.25">
      <c r="A201">
        <f>ROW(Source!A88)</f>
        <v>88</v>
      </c>
      <c r="B201">
        <v>55982520</v>
      </c>
      <c r="C201">
        <v>55982512</v>
      </c>
      <c r="D201">
        <v>55466338</v>
      </c>
      <c r="E201">
        <v>1</v>
      </c>
      <c r="F201">
        <v>1</v>
      </c>
      <c r="G201">
        <v>1081</v>
      </c>
      <c r="H201">
        <v>3</v>
      </c>
      <c r="I201" t="s">
        <v>1675</v>
      </c>
      <c r="J201" t="s">
        <v>1676</v>
      </c>
      <c r="K201" t="s">
        <v>1677</v>
      </c>
      <c r="L201">
        <v>1349</v>
      </c>
      <c r="N201">
        <v>1009</v>
      </c>
      <c r="O201" t="s">
        <v>1678</v>
      </c>
      <c r="P201" t="s">
        <v>1678</v>
      </c>
      <c r="Q201">
        <v>1E-3</v>
      </c>
      <c r="X201">
        <v>40</v>
      </c>
      <c r="Y201">
        <v>7.0000000000000007E-2</v>
      </c>
      <c r="Z201">
        <v>0</v>
      </c>
      <c r="AA201">
        <v>0</v>
      </c>
      <c r="AB201">
        <v>0</v>
      </c>
      <c r="AC201">
        <v>0</v>
      </c>
      <c r="AD201">
        <v>1</v>
      </c>
      <c r="AE201">
        <v>0</v>
      </c>
      <c r="AF201" t="s">
        <v>31</v>
      </c>
      <c r="AG201">
        <v>0</v>
      </c>
      <c r="AH201">
        <v>2</v>
      </c>
      <c r="AI201">
        <v>55982515</v>
      </c>
      <c r="AJ201">
        <v>159</v>
      </c>
      <c r="AK201">
        <v>0</v>
      </c>
      <c r="AL201">
        <v>0</v>
      </c>
      <c r="AM201">
        <v>0</v>
      </c>
      <c r="AN201">
        <v>0</v>
      </c>
      <c r="AO201">
        <v>0</v>
      </c>
      <c r="AP201">
        <v>0</v>
      </c>
      <c r="AQ201">
        <v>0</v>
      </c>
      <c r="AR201">
        <v>0</v>
      </c>
    </row>
    <row r="202" spans="1:44" x14ac:dyDescent="0.25">
      <c r="A202">
        <f>ROW(Source!A88)</f>
        <v>88</v>
      </c>
      <c r="B202">
        <v>55982521</v>
      </c>
      <c r="C202">
        <v>55982512</v>
      </c>
      <c r="D202">
        <v>55482233</v>
      </c>
      <c r="E202">
        <v>1</v>
      </c>
      <c r="F202">
        <v>1</v>
      </c>
      <c r="G202">
        <v>1081</v>
      </c>
      <c r="H202">
        <v>3</v>
      </c>
      <c r="I202" t="s">
        <v>1661</v>
      </c>
      <c r="J202" t="s">
        <v>1662</v>
      </c>
      <c r="K202" t="s">
        <v>1663</v>
      </c>
      <c r="L202">
        <v>1346</v>
      </c>
      <c r="N202">
        <v>1009</v>
      </c>
      <c r="O202" t="s">
        <v>222</v>
      </c>
      <c r="P202" t="s">
        <v>222</v>
      </c>
      <c r="Q202">
        <v>1</v>
      </c>
      <c r="X202">
        <v>0.02</v>
      </c>
      <c r="Y202">
        <v>493.08</v>
      </c>
      <c r="Z202">
        <v>0</v>
      </c>
      <c r="AA202">
        <v>0</v>
      </c>
      <c r="AB202">
        <v>0</v>
      </c>
      <c r="AC202">
        <v>0</v>
      </c>
      <c r="AD202">
        <v>1</v>
      </c>
      <c r="AE202">
        <v>0</v>
      </c>
      <c r="AF202" t="s">
        <v>31</v>
      </c>
      <c r="AG202">
        <v>0</v>
      </c>
      <c r="AH202">
        <v>2</v>
      </c>
      <c r="AI202">
        <v>55982516</v>
      </c>
      <c r="AJ202">
        <v>160</v>
      </c>
      <c r="AK202">
        <v>0</v>
      </c>
      <c r="AL202">
        <v>0</v>
      </c>
      <c r="AM202">
        <v>0</v>
      </c>
      <c r="AN202">
        <v>0</v>
      </c>
      <c r="AO202">
        <v>0</v>
      </c>
      <c r="AP202">
        <v>0</v>
      </c>
      <c r="AQ202">
        <v>0</v>
      </c>
      <c r="AR202">
        <v>0</v>
      </c>
    </row>
    <row r="203" spans="1:44" x14ac:dyDescent="0.25">
      <c r="A203">
        <f>ROW(Source!A88)</f>
        <v>88</v>
      </c>
      <c r="B203">
        <v>55982522</v>
      </c>
      <c r="C203">
        <v>55982512</v>
      </c>
      <c r="D203">
        <v>55455650</v>
      </c>
      <c r="E203">
        <v>1081</v>
      </c>
      <c r="F203">
        <v>1</v>
      </c>
      <c r="G203">
        <v>1081</v>
      </c>
      <c r="H203">
        <v>3</v>
      </c>
      <c r="I203" t="s">
        <v>1834</v>
      </c>
      <c r="J203" t="s">
        <v>3</v>
      </c>
      <c r="K203" t="s">
        <v>1835</v>
      </c>
      <c r="L203">
        <v>1354</v>
      </c>
      <c r="N203">
        <v>1010</v>
      </c>
      <c r="O203" t="s">
        <v>266</v>
      </c>
      <c r="P203" t="s">
        <v>266</v>
      </c>
      <c r="Q203">
        <v>1</v>
      </c>
      <c r="X203">
        <v>1</v>
      </c>
      <c r="Y203">
        <v>0</v>
      </c>
      <c r="Z203">
        <v>0</v>
      </c>
      <c r="AA203">
        <v>0</v>
      </c>
      <c r="AB203">
        <v>0</v>
      </c>
      <c r="AC203">
        <v>0</v>
      </c>
      <c r="AD203">
        <v>0</v>
      </c>
      <c r="AE203">
        <v>0</v>
      </c>
      <c r="AF203" t="s">
        <v>31</v>
      </c>
      <c r="AG203">
        <v>0</v>
      </c>
      <c r="AH203">
        <v>3</v>
      </c>
      <c r="AI203">
        <v>-1</v>
      </c>
      <c r="AJ203" t="s">
        <v>3</v>
      </c>
      <c r="AK203">
        <v>0</v>
      </c>
      <c r="AL203">
        <v>0</v>
      </c>
      <c r="AM203">
        <v>0</v>
      </c>
      <c r="AN203">
        <v>0</v>
      </c>
      <c r="AO203">
        <v>0</v>
      </c>
      <c r="AP203">
        <v>0</v>
      </c>
      <c r="AQ203">
        <v>0</v>
      </c>
      <c r="AR203">
        <v>0</v>
      </c>
    </row>
    <row r="204" spans="1:44" x14ac:dyDescent="0.25">
      <c r="A204">
        <f>ROW(Source!A88)</f>
        <v>88</v>
      </c>
      <c r="B204">
        <v>55982523</v>
      </c>
      <c r="C204">
        <v>55982512</v>
      </c>
      <c r="D204">
        <v>55424290</v>
      </c>
      <c r="E204">
        <v>1081</v>
      </c>
      <c r="F204">
        <v>1</v>
      </c>
      <c r="G204">
        <v>1081</v>
      </c>
      <c r="H204">
        <v>3</v>
      </c>
      <c r="I204" t="s">
        <v>1667</v>
      </c>
      <c r="J204" t="s">
        <v>3</v>
      </c>
      <c r="K204" t="s">
        <v>1668</v>
      </c>
      <c r="L204">
        <v>1348</v>
      </c>
      <c r="N204">
        <v>1009</v>
      </c>
      <c r="O204" t="s">
        <v>1092</v>
      </c>
      <c r="P204" t="s">
        <v>1092</v>
      </c>
      <c r="Q204">
        <v>1000</v>
      </c>
      <c r="X204">
        <v>5.0000000000000001E-4</v>
      </c>
      <c r="Y204">
        <v>0</v>
      </c>
      <c r="Z204">
        <v>0</v>
      </c>
      <c r="AA204">
        <v>0</v>
      </c>
      <c r="AB204">
        <v>0</v>
      </c>
      <c r="AC204">
        <v>0</v>
      </c>
      <c r="AD204">
        <v>1</v>
      </c>
      <c r="AE204">
        <v>0</v>
      </c>
      <c r="AF204" t="s">
        <v>31</v>
      </c>
      <c r="AG204">
        <v>0</v>
      </c>
      <c r="AH204">
        <v>2</v>
      </c>
      <c r="AI204">
        <v>55982517</v>
      </c>
      <c r="AJ204">
        <v>161</v>
      </c>
      <c r="AK204">
        <v>0</v>
      </c>
      <c r="AL204">
        <v>0</v>
      </c>
      <c r="AM204">
        <v>0</v>
      </c>
      <c r="AN204">
        <v>0</v>
      </c>
      <c r="AO204">
        <v>0</v>
      </c>
      <c r="AP204">
        <v>0</v>
      </c>
      <c r="AQ204">
        <v>0</v>
      </c>
      <c r="AR204">
        <v>0</v>
      </c>
    </row>
    <row r="205" spans="1:44" x14ac:dyDescent="0.25">
      <c r="A205">
        <f>ROW(Source!A89)</f>
        <v>89</v>
      </c>
      <c r="B205">
        <v>55982518</v>
      </c>
      <c r="C205">
        <v>55982512</v>
      </c>
      <c r="D205">
        <v>55424304</v>
      </c>
      <c r="E205">
        <v>1081</v>
      </c>
      <c r="F205">
        <v>1</v>
      </c>
      <c r="G205">
        <v>1081</v>
      </c>
      <c r="H205">
        <v>1</v>
      </c>
      <c r="I205" t="s">
        <v>1552</v>
      </c>
      <c r="J205" t="s">
        <v>3</v>
      </c>
      <c r="K205" t="s">
        <v>1553</v>
      </c>
      <c r="L205">
        <v>1191</v>
      </c>
      <c r="N205">
        <v>1013</v>
      </c>
      <c r="O205" t="s">
        <v>1554</v>
      </c>
      <c r="P205" t="s">
        <v>1554</v>
      </c>
      <c r="Q205">
        <v>1</v>
      </c>
      <c r="X205">
        <v>1</v>
      </c>
      <c r="Y205">
        <v>0</v>
      </c>
      <c r="Z205">
        <v>0</v>
      </c>
      <c r="AA205">
        <v>0</v>
      </c>
      <c r="AB205">
        <v>0</v>
      </c>
      <c r="AC205">
        <v>0</v>
      </c>
      <c r="AD205">
        <v>1</v>
      </c>
      <c r="AE205">
        <v>1</v>
      </c>
      <c r="AF205" t="s">
        <v>32</v>
      </c>
      <c r="AG205">
        <v>0.36</v>
      </c>
      <c r="AH205">
        <v>2</v>
      </c>
      <c r="AI205">
        <v>55982513</v>
      </c>
      <c r="AJ205">
        <v>162</v>
      </c>
      <c r="AK205">
        <v>0</v>
      </c>
      <c r="AL205">
        <v>0</v>
      </c>
      <c r="AM205">
        <v>0</v>
      </c>
      <c r="AN205">
        <v>0</v>
      </c>
      <c r="AO205">
        <v>0</v>
      </c>
      <c r="AP205">
        <v>0</v>
      </c>
      <c r="AQ205">
        <v>0</v>
      </c>
      <c r="AR205">
        <v>0</v>
      </c>
    </row>
    <row r="206" spans="1:44" x14ac:dyDescent="0.25">
      <c r="A206">
        <f>ROW(Source!A89)</f>
        <v>89</v>
      </c>
      <c r="B206">
        <v>55982519</v>
      </c>
      <c r="C206">
        <v>55982512</v>
      </c>
      <c r="D206">
        <v>55459793</v>
      </c>
      <c r="E206">
        <v>1</v>
      </c>
      <c r="F206">
        <v>1</v>
      </c>
      <c r="G206">
        <v>1081</v>
      </c>
      <c r="H206">
        <v>3</v>
      </c>
      <c r="I206" t="s">
        <v>1655</v>
      </c>
      <c r="J206" t="s">
        <v>1656</v>
      </c>
      <c r="K206" t="s">
        <v>1657</v>
      </c>
      <c r="L206">
        <v>1348</v>
      </c>
      <c r="N206">
        <v>1009</v>
      </c>
      <c r="O206" t="s">
        <v>1092</v>
      </c>
      <c r="P206" t="s">
        <v>1092</v>
      </c>
      <c r="Q206">
        <v>1000</v>
      </c>
      <c r="X206">
        <v>5.0000000000000002E-5</v>
      </c>
      <c r="Y206">
        <v>64123.05</v>
      </c>
      <c r="Z206">
        <v>0</v>
      </c>
      <c r="AA206">
        <v>0</v>
      </c>
      <c r="AB206">
        <v>0</v>
      </c>
      <c r="AC206">
        <v>0</v>
      </c>
      <c r="AD206">
        <v>1</v>
      </c>
      <c r="AE206">
        <v>0</v>
      </c>
      <c r="AF206" t="s">
        <v>31</v>
      </c>
      <c r="AG206">
        <v>0</v>
      </c>
      <c r="AH206">
        <v>2</v>
      </c>
      <c r="AI206">
        <v>55982514</v>
      </c>
      <c r="AJ206">
        <v>163</v>
      </c>
      <c r="AK206">
        <v>0</v>
      </c>
      <c r="AL206">
        <v>0</v>
      </c>
      <c r="AM206">
        <v>0</v>
      </c>
      <c r="AN206">
        <v>0</v>
      </c>
      <c r="AO206">
        <v>0</v>
      </c>
      <c r="AP206">
        <v>0</v>
      </c>
      <c r="AQ206">
        <v>0</v>
      </c>
      <c r="AR206">
        <v>0</v>
      </c>
    </row>
    <row r="207" spans="1:44" x14ac:dyDescent="0.25">
      <c r="A207">
        <f>ROW(Source!A89)</f>
        <v>89</v>
      </c>
      <c r="B207">
        <v>55982520</v>
      </c>
      <c r="C207">
        <v>55982512</v>
      </c>
      <c r="D207">
        <v>55466338</v>
      </c>
      <c r="E207">
        <v>1</v>
      </c>
      <c r="F207">
        <v>1</v>
      </c>
      <c r="G207">
        <v>1081</v>
      </c>
      <c r="H207">
        <v>3</v>
      </c>
      <c r="I207" t="s">
        <v>1675</v>
      </c>
      <c r="J207" t="s">
        <v>1676</v>
      </c>
      <c r="K207" t="s">
        <v>1677</v>
      </c>
      <c r="L207">
        <v>1349</v>
      </c>
      <c r="N207">
        <v>1009</v>
      </c>
      <c r="O207" t="s">
        <v>1678</v>
      </c>
      <c r="P207" t="s">
        <v>1678</v>
      </c>
      <c r="Q207">
        <v>1E-3</v>
      </c>
      <c r="X207">
        <v>40</v>
      </c>
      <c r="Y207">
        <v>7.0000000000000007E-2</v>
      </c>
      <c r="Z207">
        <v>0</v>
      </c>
      <c r="AA207">
        <v>0</v>
      </c>
      <c r="AB207">
        <v>0</v>
      </c>
      <c r="AC207">
        <v>0</v>
      </c>
      <c r="AD207">
        <v>1</v>
      </c>
      <c r="AE207">
        <v>0</v>
      </c>
      <c r="AF207" t="s">
        <v>31</v>
      </c>
      <c r="AG207">
        <v>0</v>
      </c>
      <c r="AH207">
        <v>2</v>
      </c>
      <c r="AI207">
        <v>55982515</v>
      </c>
      <c r="AJ207">
        <v>164</v>
      </c>
      <c r="AK207">
        <v>0</v>
      </c>
      <c r="AL207">
        <v>0</v>
      </c>
      <c r="AM207">
        <v>0</v>
      </c>
      <c r="AN207">
        <v>0</v>
      </c>
      <c r="AO207">
        <v>0</v>
      </c>
      <c r="AP207">
        <v>0</v>
      </c>
      <c r="AQ207">
        <v>0</v>
      </c>
      <c r="AR207">
        <v>0</v>
      </c>
    </row>
    <row r="208" spans="1:44" x14ac:dyDescent="0.25">
      <c r="A208">
        <f>ROW(Source!A89)</f>
        <v>89</v>
      </c>
      <c r="B208">
        <v>55982521</v>
      </c>
      <c r="C208">
        <v>55982512</v>
      </c>
      <c r="D208">
        <v>55482233</v>
      </c>
      <c r="E208">
        <v>1</v>
      </c>
      <c r="F208">
        <v>1</v>
      </c>
      <c r="G208">
        <v>1081</v>
      </c>
      <c r="H208">
        <v>3</v>
      </c>
      <c r="I208" t="s">
        <v>1661</v>
      </c>
      <c r="J208" t="s">
        <v>1662</v>
      </c>
      <c r="K208" t="s">
        <v>1663</v>
      </c>
      <c r="L208">
        <v>1346</v>
      </c>
      <c r="N208">
        <v>1009</v>
      </c>
      <c r="O208" t="s">
        <v>222</v>
      </c>
      <c r="P208" t="s">
        <v>222</v>
      </c>
      <c r="Q208">
        <v>1</v>
      </c>
      <c r="X208">
        <v>0.02</v>
      </c>
      <c r="Y208">
        <v>493.08</v>
      </c>
      <c r="Z208">
        <v>0</v>
      </c>
      <c r="AA208">
        <v>0</v>
      </c>
      <c r="AB208">
        <v>0</v>
      </c>
      <c r="AC208">
        <v>0</v>
      </c>
      <c r="AD208">
        <v>1</v>
      </c>
      <c r="AE208">
        <v>0</v>
      </c>
      <c r="AF208" t="s">
        <v>31</v>
      </c>
      <c r="AG208">
        <v>0</v>
      </c>
      <c r="AH208">
        <v>2</v>
      </c>
      <c r="AI208">
        <v>55982516</v>
      </c>
      <c r="AJ208">
        <v>165</v>
      </c>
      <c r="AK208">
        <v>0</v>
      </c>
      <c r="AL208">
        <v>0</v>
      </c>
      <c r="AM208">
        <v>0</v>
      </c>
      <c r="AN208">
        <v>0</v>
      </c>
      <c r="AO208">
        <v>0</v>
      </c>
      <c r="AP208">
        <v>0</v>
      </c>
      <c r="AQ208">
        <v>0</v>
      </c>
      <c r="AR208">
        <v>0</v>
      </c>
    </row>
    <row r="209" spans="1:44" x14ac:dyDescent="0.25">
      <c r="A209">
        <f>ROW(Source!A89)</f>
        <v>89</v>
      </c>
      <c r="B209">
        <v>55982522</v>
      </c>
      <c r="C209">
        <v>55982512</v>
      </c>
      <c r="D209">
        <v>55455650</v>
      </c>
      <c r="E209">
        <v>1081</v>
      </c>
      <c r="F209">
        <v>1</v>
      </c>
      <c r="G209">
        <v>1081</v>
      </c>
      <c r="H209">
        <v>3</v>
      </c>
      <c r="I209" t="s">
        <v>1834</v>
      </c>
      <c r="J209" t="s">
        <v>3</v>
      </c>
      <c r="K209" t="s">
        <v>1835</v>
      </c>
      <c r="L209">
        <v>1354</v>
      </c>
      <c r="N209">
        <v>1010</v>
      </c>
      <c r="O209" t="s">
        <v>266</v>
      </c>
      <c r="P209" t="s">
        <v>266</v>
      </c>
      <c r="Q209">
        <v>1</v>
      </c>
      <c r="X209">
        <v>1</v>
      </c>
      <c r="Y209">
        <v>0</v>
      </c>
      <c r="Z209">
        <v>0</v>
      </c>
      <c r="AA209">
        <v>0</v>
      </c>
      <c r="AB209">
        <v>0</v>
      </c>
      <c r="AC209">
        <v>0</v>
      </c>
      <c r="AD209">
        <v>0</v>
      </c>
      <c r="AE209">
        <v>0</v>
      </c>
      <c r="AF209" t="s">
        <v>31</v>
      </c>
      <c r="AG209">
        <v>0</v>
      </c>
      <c r="AH209">
        <v>3</v>
      </c>
      <c r="AI209">
        <v>-1</v>
      </c>
      <c r="AJ209" t="s">
        <v>3</v>
      </c>
      <c r="AK209">
        <v>0</v>
      </c>
      <c r="AL209">
        <v>0</v>
      </c>
      <c r="AM209">
        <v>0</v>
      </c>
      <c r="AN209">
        <v>0</v>
      </c>
      <c r="AO209">
        <v>0</v>
      </c>
      <c r="AP209">
        <v>0</v>
      </c>
      <c r="AQ209">
        <v>0</v>
      </c>
      <c r="AR209">
        <v>0</v>
      </c>
    </row>
    <row r="210" spans="1:44" x14ac:dyDescent="0.25">
      <c r="A210">
        <f>ROW(Source!A89)</f>
        <v>89</v>
      </c>
      <c r="B210">
        <v>55982523</v>
      </c>
      <c r="C210">
        <v>55982512</v>
      </c>
      <c r="D210">
        <v>55424290</v>
      </c>
      <c r="E210">
        <v>1081</v>
      </c>
      <c r="F210">
        <v>1</v>
      </c>
      <c r="G210">
        <v>1081</v>
      </c>
      <c r="H210">
        <v>3</v>
      </c>
      <c r="I210" t="s">
        <v>1667</v>
      </c>
      <c r="J210" t="s">
        <v>3</v>
      </c>
      <c r="K210" t="s">
        <v>1668</v>
      </c>
      <c r="L210">
        <v>1348</v>
      </c>
      <c r="N210">
        <v>1009</v>
      </c>
      <c r="O210" t="s">
        <v>1092</v>
      </c>
      <c r="P210" t="s">
        <v>1092</v>
      </c>
      <c r="Q210">
        <v>1000</v>
      </c>
      <c r="X210">
        <v>5.0000000000000001E-4</v>
      </c>
      <c r="Y210">
        <v>0</v>
      </c>
      <c r="Z210">
        <v>0</v>
      </c>
      <c r="AA210">
        <v>0</v>
      </c>
      <c r="AB210">
        <v>0</v>
      </c>
      <c r="AC210">
        <v>0</v>
      </c>
      <c r="AD210">
        <v>1</v>
      </c>
      <c r="AE210">
        <v>0</v>
      </c>
      <c r="AF210" t="s">
        <v>31</v>
      </c>
      <c r="AG210">
        <v>0</v>
      </c>
      <c r="AH210">
        <v>2</v>
      </c>
      <c r="AI210">
        <v>55982517</v>
      </c>
      <c r="AJ210">
        <v>166</v>
      </c>
      <c r="AK210">
        <v>0</v>
      </c>
      <c r="AL210">
        <v>0</v>
      </c>
      <c r="AM210">
        <v>0</v>
      </c>
      <c r="AN210">
        <v>0</v>
      </c>
      <c r="AO210">
        <v>0</v>
      </c>
      <c r="AP210">
        <v>0</v>
      </c>
      <c r="AQ210">
        <v>0</v>
      </c>
      <c r="AR210">
        <v>0</v>
      </c>
    </row>
    <row r="211" spans="1:44" x14ac:dyDescent="0.25">
      <c r="A211">
        <f>ROW(Source!A90)</f>
        <v>90</v>
      </c>
      <c r="B211">
        <v>55982526</v>
      </c>
      <c r="C211">
        <v>55982524</v>
      </c>
      <c r="D211">
        <v>55424304</v>
      </c>
      <c r="E211">
        <v>1081</v>
      </c>
      <c r="F211">
        <v>1</v>
      </c>
      <c r="G211">
        <v>1081</v>
      </c>
      <c r="H211">
        <v>1</v>
      </c>
      <c r="I211" t="s">
        <v>1552</v>
      </c>
      <c r="J211" t="s">
        <v>3</v>
      </c>
      <c r="K211" t="s">
        <v>1553</v>
      </c>
      <c r="L211">
        <v>1191</v>
      </c>
      <c r="N211">
        <v>1013</v>
      </c>
      <c r="O211" t="s">
        <v>1554</v>
      </c>
      <c r="P211" t="s">
        <v>1554</v>
      </c>
      <c r="Q211">
        <v>1</v>
      </c>
      <c r="X211">
        <v>5.84</v>
      </c>
      <c r="Y211">
        <v>0</v>
      </c>
      <c r="Z211">
        <v>0</v>
      </c>
      <c r="AA211">
        <v>0</v>
      </c>
      <c r="AB211">
        <v>0</v>
      </c>
      <c r="AC211">
        <v>0</v>
      </c>
      <c r="AD211">
        <v>1</v>
      </c>
      <c r="AE211">
        <v>1</v>
      </c>
      <c r="AF211" t="s">
        <v>42</v>
      </c>
      <c r="AG211">
        <v>7.008</v>
      </c>
      <c r="AH211">
        <v>2</v>
      </c>
      <c r="AI211">
        <v>55982525</v>
      </c>
      <c r="AJ211">
        <v>167</v>
      </c>
      <c r="AK211">
        <v>0</v>
      </c>
      <c r="AL211">
        <v>0</v>
      </c>
      <c r="AM211">
        <v>0</v>
      </c>
      <c r="AN211">
        <v>0</v>
      </c>
      <c r="AO211">
        <v>0</v>
      </c>
      <c r="AP211">
        <v>0</v>
      </c>
      <c r="AQ211">
        <v>0</v>
      </c>
      <c r="AR211">
        <v>0</v>
      </c>
    </row>
    <row r="212" spans="1:44" x14ac:dyDescent="0.25">
      <c r="A212">
        <f>ROW(Source!A91)</f>
        <v>91</v>
      </c>
      <c r="B212">
        <v>55982526</v>
      </c>
      <c r="C212">
        <v>55982524</v>
      </c>
      <c r="D212">
        <v>55424304</v>
      </c>
      <c r="E212">
        <v>1081</v>
      </c>
      <c r="F212">
        <v>1</v>
      </c>
      <c r="G212">
        <v>1081</v>
      </c>
      <c r="H212">
        <v>1</v>
      </c>
      <c r="I212" t="s">
        <v>1552</v>
      </c>
      <c r="J212" t="s">
        <v>3</v>
      </c>
      <c r="K212" t="s">
        <v>1553</v>
      </c>
      <c r="L212">
        <v>1191</v>
      </c>
      <c r="N212">
        <v>1013</v>
      </c>
      <c r="O212" t="s">
        <v>1554</v>
      </c>
      <c r="P212" t="s">
        <v>1554</v>
      </c>
      <c r="Q212">
        <v>1</v>
      </c>
      <c r="X212">
        <v>5.84</v>
      </c>
      <c r="Y212">
        <v>0</v>
      </c>
      <c r="Z212">
        <v>0</v>
      </c>
      <c r="AA212">
        <v>0</v>
      </c>
      <c r="AB212">
        <v>0</v>
      </c>
      <c r="AC212">
        <v>0</v>
      </c>
      <c r="AD212">
        <v>1</v>
      </c>
      <c r="AE212">
        <v>1</v>
      </c>
      <c r="AF212" t="s">
        <v>42</v>
      </c>
      <c r="AG212">
        <v>7.008</v>
      </c>
      <c r="AH212">
        <v>2</v>
      </c>
      <c r="AI212">
        <v>55982525</v>
      </c>
      <c r="AJ212">
        <v>168</v>
      </c>
      <c r="AK212">
        <v>0</v>
      </c>
      <c r="AL212">
        <v>0</v>
      </c>
      <c r="AM212">
        <v>0</v>
      </c>
      <c r="AN212">
        <v>0</v>
      </c>
      <c r="AO212">
        <v>0</v>
      </c>
      <c r="AP212">
        <v>0</v>
      </c>
      <c r="AQ212">
        <v>0</v>
      </c>
      <c r="AR212">
        <v>0</v>
      </c>
    </row>
    <row r="213" spans="1:44" x14ac:dyDescent="0.25">
      <c r="A213">
        <f>ROW(Source!A127)</f>
        <v>127</v>
      </c>
      <c r="B213">
        <v>55890862</v>
      </c>
      <c r="C213">
        <v>54975859</v>
      </c>
      <c r="D213">
        <v>55424304</v>
      </c>
      <c r="E213">
        <v>1081</v>
      </c>
      <c r="F213">
        <v>1</v>
      </c>
      <c r="G213">
        <v>1081</v>
      </c>
      <c r="H213">
        <v>1</v>
      </c>
      <c r="I213" t="s">
        <v>1552</v>
      </c>
      <c r="J213" t="s">
        <v>3</v>
      </c>
      <c r="K213" t="s">
        <v>1553</v>
      </c>
      <c r="L213">
        <v>1191</v>
      </c>
      <c r="N213">
        <v>1013</v>
      </c>
      <c r="O213" t="s">
        <v>1554</v>
      </c>
      <c r="P213" t="s">
        <v>1554</v>
      </c>
      <c r="Q213">
        <v>1</v>
      </c>
      <c r="X213">
        <v>20.6</v>
      </c>
      <c r="Y213">
        <v>0</v>
      </c>
      <c r="Z213">
        <v>0</v>
      </c>
      <c r="AA213">
        <v>0</v>
      </c>
      <c r="AB213">
        <v>0</v>
      </c>
      <c r="AC213">
        <v>0</v>
      </c>
      <c r="AD213">
        <v>1</v>
      </c>
      <c r="AE213">
        <v>1</v>
      </c>
      <c r="AF213" t="s">
        <v>42</v>
      </c>
      <c r="AG213">
        <v>24.720000000000002</v>
      </c>
      <c r="AH213">
        <v>2</v>
      </c>
      <c r="AI213">
        <v>55890862</v>
      </c>
      <c r="AJ213">
        <v>169</v>
      </c>
      <c r="AK213">
        <v>0</v>
      </c>
      <c r="AL213">
        <v>0</v>
      </c>
      <c r="AM213">
        <v>0</v>
      </c>
      <c r="AN213">
        <v>0</v>
      </c>
      <c r="AO213">
        <v>0</v>
      </c>
      <c r="AP213">
        <v>0</v>
      </c>
      <c r="AQ213">
        <v>0</v>
      </c>
      <c r="AR213">
        <v>0</v>
      </c>
    </row>
    <row r="214" spans="1:44" x14ac:dyDescent="0.25">
      <c r="A214">
        <f>ROW(Source!A127)</f>
        <v>127</v>
      </c>
      <c r="B214">
        <v>55890863</v>
      </c>
      <c r="C214">
        <v>54975859</v>
      </c>
      <c r="D214">
        <v>55489910</v>
      </c>
      <c r="E214">
        <v>1</v>
      </c>
      <c r="F214">
        <v>1</v>
      </c>
      <c r="G214">
        <v>1081</v>
      </c>
      <c r="H214">
        <v>2</v>
      </c>
      <c r="I214" t="s">
        <v>1580</v>
      </c>
      <c r="J214" t="s">
        <v>1581</v>
      </c>
      <c r="K214" t="s">
        <v>1582</v>
      </c>
      <c r="L214">
        <v>1368</v>
      </c>
      <c r="N214">
        <v>1011</v>
      </c>
      <c r="O214" t="s">
        <v>1558</v>
      </c>
      <c r="P214" t="s">
        <v>1558</v>
      </c>
      <c r="Q214">
        <v>1</v>
      </c>
      <c r="X214">
        <v>2.33</v>
      </c>
      <c r="Y214">
        <v>0</v>
      </c>
      <c r="Z214">
        <v>7.11</v>
      </c>
      <c r="AA214">
        <v>0</v>
      </c>
      <c r="AB214">
        <v>0</v>
      </c>
      <c r="AC214">
        <v>0</v>
      </c>
      <c r="AD214">
        <v>1</v>
      </c>
      <c r="AE214">
        <v>0</v>
      </c>
      <c r="AF214" t="s">
        <v>42</v>
      </c>
      <c r="AG214">
        <v>2.7959999999999998</v>
      </c>
      <c r="AH214">
        <v>2</v>
      </c>
      <c r="AI214">
        <v>55890863</v>
      </c>
      <c r="AJ214">
        <v>170</v>
      </c>
      <c r="AK214">
        <v>0</v>
      </c>
      <c r="AL214">
        <v>0</v>
      </c>
      <c r="AM214">
        <v>0</v>
      </c>
      <c r="AN214">
        <v>0</v>
      </c>
      <c r="AO214">
        <v>0</v>
      </c>
      <c r="AP214">
        <v>0</v>
      </c>
      <c r="AQ214">
        <v>0</v>
      </c>
      <c r="AR214">
        <v>0</v>
      </c>
    </row>
    <row r="215" spans="1:44" x14ac:dyDescent="0.25">
      <c r="A215">
        <f>ROW(Source!A127)</f>
        <v>127</v>
      </c>
      <c r="B215">
        <v>55890864</v>
      </c>
      <c r="C215">
        <v>54975859</v>
      </c>
      <c r="D215">
        <v>55489916</v>
      </c>
      <c r="E215">
        <v>1</v>
      </c>
      <c r="F215">
        <v>1</v>
      </c>
      <c r="G215">
        <v>1081</v>
      </c>
      <c r="H215">
        <v>2</v>
      </c>
      <c r="I215" t="s">
        <v>1583</v>
      </c>
      <c r="J215" t="s">
        <v>1584</v>
      </c>
      <c r="K215" t="s">
        <v>1585</v>
      </c>
      <c r="L215">
        <v>1368</v>
      </c>
      <c r="N215">
        <v>1011</v>
      </c>
      <c r="O215" t="s">
        <v>1558</v>
      </c>
      <c r="P215" t="s">
        <v>1558</v>
      </c>
      <c r="Q215">
        <v>1</v>
      </c>
      <c r="X215">
        <v>0.33</v>
      </c>
      <c r="Y215">
        <v>0</v>
      </c>
      <c r="Z215">
        <v>6.46</v>
      </c>
      <c r="AA215">
        <v>0</v>
      </c>
      <c r="AB215">
        <v>0</v>
      </c>
      <c r="AC215">
        <v>0</v>
      </c>
      <c r="AD215">
        <v>1</v>
      </c>
      <c r="AE215">
        <v>0</v>
      </c>
      <c r="AF215" t="s">
        <v>42</v>
      </c>
      <c r="AG215">
        <v>0.39600000000000002</v>
      </c>
      <c r="AH215">
        <v>2</v>
      </c>
      <c r="AI215">
        <v>55890864</v>
      </c>
      <c r="AJ215">
        <v>171</v>
      </c>
      <c r="AK215">
        <v>0</v>
      </c>
      <c r="AL215">
        <v>0</v>
      </c>
      <c r="AM215">
        <v>0</v>
      </c>
      <c r="AN215">
        <v>0</v>
      </c>
      <c r="AO215">
        <v>0</v>
      </c>
      <c r="AP215">
        <v>0</v>
      </c>
      <c r="AQ215">
        <v>0</v>
      </c>
      <c r="AR215">
        <v>0</v>
      </c>
    </row>
    <row r="216" spans="1:44" x14ac:dyDescent="0.25">
      <c r="A216">
        <f>ROW(Source!A127)</f>
        <v>127</v>
      </c>
      <c r="B216">
        <v>55890865</v>
      </c>
      <c r="C216">
        <v>54975859</v>
      </c>
      <c r="D216">
        <v>55490209</v>
      </c>
      <c r="E216">
        <v>1</v>
      </c>
      <c r="F216">
        <v>1</v>
      </c>
      <c r="G216">
        <v>1081</v>
      </c>
      <c r="H216">
        <v>2</v>
      </c>
      <c r="I216" t="s">
        <v>1555</v>
      </c>
      <c r="J216" t="s">
        <v>1556</v>
      </c>
      <c r="K216" t="s">
        <v>1557</v>
      </c>
      <c r="L216">
        <v>1368</v>
      </c>
      <c r="N216">
        <v>1011</v>
      </c>
      <c r="O216" t="s">
        <v>1558</v>
      </c>
      <c r="P216" t="s">
        <v>1558</v>
      </c>
      <c r="Q216">
        <v>1</v>
      </c>
      <c r="X216">
        <v>0.92</v>
      </c>
      <c r="Y216">
        <v>0</v>
      </c>
      <c r="Z216">
        <v>83.1</v>
      </c>
      <c r="AA216">
        <v>12.62</v>
      </c>
      <c r="AB216">
        <v>0</v>
      </c>
      <c r="AC216">
        <v>0</v>
      </c>
      <c r="AD216">
        <v>1</v>
      </c>
      <c r="AE216">
        <v>0</v>
      </c>
      <c r="AF216" t="s">
        <v>42</v>
      </c>
      <c r="AG216">
        <v>1.1040000000000001</v>
      </c>
      <c r="AH216">
        <v>2</v>
      </c>
      <c r="AI216">
        <v>55890865</v>
      </c>
      <c r="AJ216">
        <v>172</v>
      </c>
      <c r="AK216">
        <v>0</v>
      </c>
      <c r="AL216">
        <v>0</v>
      </c>
      <c r="AM216">
        <v>0</v>
      </c>
      <c r="AN216">
        <v>0</v>
      </c>
      <c r="AO216">
        <v>0</v>
      </c>
      <c r="AP216">
        <v>0</v>
      </c>
      <c r="AQ216">
        <v>0</v>
      </c>
      <c r="AR216">
        <v>0</v>
      </c>
    </row>
    <row r="217" spans="1:44" x14ac:dyDescent="0.25">
      <c r="A217">
        <f>ROW(Source!A127)</f>
        <v>127</v>
      </c>
      <c r="B217">
        <v>55890866</v>
      </c>
      <c r="C217">
        <v>54975859</v>
      </c>
      <c r="D217">
        <v>55490330</v>
      </c>
      <c r="E217">
        <v>1</v>
      </c>
      <c r="F217">
        <v>1</v>
      </c>
      <c r="G217">
        <v>1081</v>
      </c>
      <c r="H217">
        <v>2</v>
      </c>
      <c r="I217" t="s">
        <v>1586</v>
      </c>
      <c r="J217" t="s">
        <v>1587</v>
      </c>
      <c r="K217" t="s">
        <v>1588</v>
      </c>
      <c r="L217">
        <v>1368</v>
      </c>
      <c r="N217">
        <v>1011</v>
      </c>
      <c r="O217" t="s">
        <v>1558</v>
      </c>
      <c r="P217" t="s">
        <v>1558</v>
      </c>
      <c r="Q217">
        <v>1</v>
      </c>
      <c r="X217">
        <v>0.1</v>
      </c>
      <c r="Y217">
        <v>0</v>
      </c>
      <c r="Z217">
        <v>0.8</v>
      </c>
      <c r="AA217">
        <v>0</v>
      </c>
      <c r="AB217">
        <v>0</v>
      </c>
      <c r="AC217">
        <v>0</v>
      </c>
      <c r="AD217">
        <v>1</v>
      </c>
      <c r="AE217">
        <v>0</v>
      </c>
      <c r="AF217" t="s">
        <v>42</v>
      </c>
      <c r="AG217">
        <v>0.12</v>
      </c>
      <c r="AH217">
        <v>2</v>
      </c>
      <c r="AI217">
        <v>55890866</v>
      </c>
      <c r="AJ217">
        <v>173</v>
      </c>
      <c r="AK217">
        <v>0</v>
      </c>
      <c r="AL217">
        <v>0</v>
      </c>
      <c r="AM217">
        <v>0</v>
      </c>
      <c r="AN217">
        <v>0</v>
      </c>
      <c r="AO217">
        <v>0</v>
      </c>
      <c r="AP217">
        <v>0</v>
      </c>
      <c r="AQ217">
        <v>0</v>
      </c>
      <c r="AR217">
        <v>0</v>
      </c>
    </row>
    <row r="218" spans="1:44" x14ac:dyDescent="0.25">
      <c r="A218">
        <f>ROW(Source!A127)</f>
        <v>127</v>
      </c>
      <c r="B218">
        <v>55890867</v>
      </c>
      <c r="C218">
        <v>54975859</v>
      </c>
      <c r="D218">
        <v>55490270</v>
      </c>
      <c r="E218">
        <v>1</v>
      </c>
      <c r="F218">
        <v>1</v>
      </c>
      <c r="G218">
        <v>1081</v>
      </c>
      <c r="H218">
        <v>2</v>
      </c>
      <c r="I218" t="s">
        <v>1589</v>
      </c>
      <c r="J218" t="s">
        <v>1590</v>
      </c>
      <c r="K218" t="s">
        <v>1591</v>
      </c>
      <c r="L218">
        <v>1368</v>
      </c>
      <c r="N218">
        <v>1011</v>
      </c>
      <c r="O218" t="s">
        <v>1558</v>
      </c>
      <c r="P218" t="s">
        <v>1558</v>
      </c>
      <c r="Q218">
        <v>1</v>
      </c>
      <c r="X218">
        <v>7.0000000000000007E-2</v>
      </c>
      <c r="Y218">
        <v>0</v>
      </c>
      <c r="Z218">
        <v>0.42</v>
      </c>
      <c r="AA218">
        <v>0</v>
      </c>
      <c r="AB218">
        <v>0</v>
      </c>
      <c r="AC218">
        <v>0</v>
      </c>
      <c r="AD218">
        <v>1</v>
      </c>
      <c r="AE218">
        <v>0</v>
      </c>
      <c r="AF218" t="s">
        <v>42</v>
      </c>
      <c r="AG218">
        <v>8.4000000000000005E-2</v>
      </c>
      <c r="AH218">
        <v>2</v>
      </c>
      <c r="AI218">
        <v>55890867</v>
      </c>
      <c r="AJ218">
        <v>174</v>
      </c>
      <c r="AK218">
        <v>0</v>
      </c>
      <c r="AL218">
        <v>0</v>
      </c>
      <c r="AM218">
        <v>0</v>
      </c>
      <c r="AN218">
        <v>0</v>
      </c>
      <c r="AO218">
        <v>0</v>
      </c>
      <c r="AP218">
        <v>0</v>
      </c>
      <c r="AQ218">
        <v>0</v>
      </c>
      <c r="AR218">
        <v>0</v>
      </c>
    </row>
    <row r="219" spans="1:44" x14ac:dyDescent="0.25">
      <c r="A219">
        <f>ROW(Source!A127)</f>
        <v>127</v>
      </c>
      <c r="B219">
        <v>55890868</v>
      </c>
      <c r="C219">
        <v>54975859</v>
      </c>
      <c r="D219">
        <v>55459907</v>
      </c>
      <c r="E219">
        <v>1</v>
      </c>
      <c r="F219">
        <v>1</v>
      </c>
      <c r="G219">
        <v>1081</v>
      </c>
      <c r="H219">
        <v>3</v>
      </c>
      <c r="I219" t="s">
        <v>1592</v>
      </c>
      <c r="J219" t="s">
        <v>1593</v>
      </c>
      <c r="K219" t="s">
        <v>1594</v>
      </c>
      <c r="L219">
        <v>1348</v>
      </c>
      <c r="N219">
        <v>1009</v>
      </c>
      <c r="O219" t="s">
        <v>1092</v>
      </c>
      <c r="P219" t="s">
        <v>1092</v>
      </c>
      <c r="Q219">
        <v>1000</v>
      </c>
      <c r="X219">
        <v>4.0000000000000002E-4</v>
      </c>
      <c r="Y219">
        <v>7246.05</v>
      </c>
      <c r="Z219">
        <v>0</v>
      </c>
      <c r="AA219">
        <v>0</v>
      </c>
      <c r="AB219">
        <v>0</v>
      </c>
      <c r="AC219">
        <v>0</v>
      </c>
      <c r="AD219">
        <v>1</v>
      </c>
      <c r="AE219">
        <v>0</v>
      </c>
      <c r="AF219" t="s">
        <v>22</v>
      </c>
      <c r="AG219">
        <v>4.0000000000000002E-4</v>
      </c>
      <c r="AH219">
        <v>2</v>
      </c>
      <c r="AI219">
        <v>55890868</v>
      </c>
      <c r="AJ219">
        <v>175</v>
      </c>
      <c r="AK219">
        <v>0</v>
      </c>
      <c r="AL219">
        <v>0</v>
      </c>
      <c r="AM219">
        <v>0</v>
      </c>
      <c r="AN219">
        <v>0</v>
      </c>
      <c r="AO219">
        <v>0</v>
      </c>
      <c r="AP219">
        <v>0</v>
      </c>
      <c r="AQ219">
        <v>0</v>
      </c>
      <c r="AR219">
        <v>0</v>
      </c>
    </row>
    <row r="220" spans="1:44" x14ac:dyDescent="0.25">
      <c r="A220">
        <f>ROW(Source!A127)</f>
        <v>127</v>
      </c>
      <c r="B220">
        <v>55890869</v>
      </c>
      <c r="C220">
        <v>54975859</v>
      </c>
      <c r="D220">
        <v>55460310</v>
      </c>
      <c r="E220">
        <v>1</v>
      </c>
      <c r="F220">
        <v>1</v>
      </c>
      <c r="G220">
        <v>1081</v>
      </c>
      <c r="H220">
        <v>3</v>
      </c>
      <c r="I220" t="s">
        <v>1595</v>
      </c>
      <c r="J220" t="s">
        <v>1596</v>
      </c>
      <c r="K220" t="s">
        <v>1597</v>
      </c>
      <c r="L220">
        <v>1346</v>
      </c>
      <c r="N220">
        <v>1009</v>
      </c>
      <c r="O220" t="s">
        <v>222</v>
      </c>
      <c r="P220" t="s">
        <v>222</v>
      </c>
      <c r="Q220">
        <v>1</v>
      </c>
      <c r="X220">
        <v>8.17</v>
      </c>
      <c r="Y220">
        <v>29.89</v>
      </c>
      <c r="Z220">
        <v>0</v>
      </c>
      <c r="AA220">
        <v>0</v>
      </c>
      <c r="AB220">
        <v>0</v>
      </c>
      <c r="AC220">
        <v>0</v>
      </c>
      <c r="AD220">
        <v>1</v>
      </c>
      <c r="AE220">
        <v>0</v>
      </c>
      <c r="AF220" t="s">
        <v>22</v>
      </c>
      <c r="AG220">
        <v>8.17</v>
      </c>
      <c r="AH220">
        <v>2</v>
      </c>
      <c r="AI220">
        <v>55890869</v>
      </c>
      <c r="AJ220">
        <v>176</v>
      </c>
      <c r="AK220">
        <v>0</v>
      </c>
      <c r="AL220">
        <v>0</v>
      </c>
      <c r="AM220">
        <v>0</v>
      </c>
      <c r="AN220">
        <v>0</v>
      </c>
      <c r="AO220">
        <v>0</v>
      </c>
      <c r="AP220">
        <v>0</v>
      </c>
      <c r="AQ220">
        <v>0</v>
      </c>
      <c r="AR220">
        <v>0</v>
      </c>
    </row>
    <row r="221" spans="1:44" x14ac:dyDescent="0.25">
      <c r="A221">
        <f>ROW(Source!A127)</f>
        <v>127</v>
      </c>
      <c r="B221">
        <v>55890870</v>
      </c>
      <c r="C221">
        <v>54975859</v>
      </c>
      <c r="D221">
        <v>55460380</v>
      </c>
      <c r="E221">
        <v>1</v>
      </c>
      <c r="F221">
        <v>1</v>
      </c>
      <c r="G221">
        <v>1081</v>
      </c>
      <c r="H221">
        <v>3</v>
      </c>
      <c r="I221" t="s">
        <v>1598</v>
      </c>
      <c r="J221" t="s">
        <v>1599</v>
      </c>
      <c r="K221" t="s">
        <v>1600</v>
      </c>
      <c r="L221">
        <v>1348</v>
      </c>
      <c r="N221">
        <v>1009</v>
      </c>
      <c r="O221" t="s">
        <v>1092</v>
      </c>
      <c r="P221" t="s">
        <v>1092</v>
      </c>
      <c r="Q221">
        <v>1000</v>
      </c>
      <c r="X221">
        <v>2.0000000000000001E-4</v>
      </c>
      <c r="Y221">
        <v>8590.86</v>
      </c>
      <c r="Z221">
        <v>0</v>
      </c>
      <c r="AA221">
        <v>0</v>
      </c>
      <c r="AB221">
        <v>0</v>
      </c>
      <c r="AC221">
        <v>0</v>
      </c>
      <c r="AD221">
        <v>1</v>
      </c>
      <c r="AE221">
        <v>0</v>
      </c>
      <c r="AF221" t="s">
        <v>22</v>
      </c>
      <c r="AG221">
        <v>2.0000000000000001E-4</v>
      </c>
      <c r="AH221">
        <v>2</v>
      </c>
      <c r="AI221">
        <v>55890870</v>
      </c>
      <c r="AJ221">
        <v>177</v>
      </c>
      <c r="AK221">
        <v>0</v>
      </c>
      <c r="AL221">
        <v>0</v>
      </c>
      <c r="AM221">
        <v>0</v>
      </c>
      <c r="AN221">
        <v>0</v>
      </c>
      <c r="AO221">
        <v>0</v>
      </c>
      <c r="AP221">
        <v>0</v>
      </c>
      <c r="AQ221">
        <v>0</v>
      </c>
      <c r="AR221">
        <v>0</v>
      </c>
    </row>
    <row r="222" spans="1:44" x14ac:dyDescent="0.25">
      <c r="A222">
        <f>ROW(Source!A127)</f>
        <v>127</v>
      </c>
      <c r="B222">
        <v>55890871</v>
      </c>
      <c r="C222">
        <v>54975859</v>
      </c>
      <c r="D222">
        <v>55482617</v>
      </c>
      <c r="E222">
        <v>1</v>
      </c>
      <c r="F222">
        <v>1</v>
      </c>
      <c r="G222">
        <v>1081</v>
      </c>
      <c r="H222">
        <v>3</v>
      </c>
      <c r="I222" t="s">
        <v>1575</v>
      </c>
      <c r="J222" t="s">
        <v>1576</v>
      </c>
      <c r="K222" t="s">
        <v>1577</v>
      </c>
      <c r="L222">
        <v>1354</v>
      </c>
      <c r="N222">
        <v>1010</v>
      </c>
      <c r="O222" t="s">
        <v>266</v>
      </c>
      <c r="P222" t="s">
        <v>266</v>
      </c>
      <c r="Q222">
        <v>1</v>
      </c>
      <c r="X222">
        <v>1</v>
      </c>
      <c r="Y222">
        <v>14.99</v>
      </c>
      <c r="Z222">
        <v>0</v>
      </c>
      <c r="AA222">
        <v>0</v>
      </c>
      <c r="AB222">
        <v>0</v>
      </c>
      <c r="AC222">
        <v>0</v>
      </c>
      <c r="AD222">
        <v>1</v>
      </c>
      <c r="AE222">
        <v>0</v>
      </c>
      <c r="AF222" t="s">
        <v>22</v>
      </c>
      <c r="AG222">
        <v>1</v>
      </c>
      <c r="AH222">
        <v>2</v>
      </c>
      <c r="AI222">
        <v>55890871</v>
      </c>
      <c r="AJ222">
        <v>179</v>
      </c>
      <c r="AK222">
        <v>0</v>
      </c>
      <c r="AL222">
        <v>0</v>
      </c>
      <c r="AM222">
        <v>0</v>
      </c>
      <c r="AN222">
        <v>0</v>
      </c>
      <c r="AO222">
        <v>0</v>
      </c>
      <c r="AP222">
        <v>0</v>
      </c>
      <c r="AQ222">
        <v>0</v>
      </c>
      <c r="AR222">
        <v>0</v>
      </c>
    </row>
    <row r="223" spans="1:44" x14ac:dyDescent="0.25">
      <c r="A223">
        <f>ROW(Source!A127)</f>
        <v>127</v>
      </c>
      <c r="B223">
        <v>55890872</v>
      </c>
      <c r="C223">
        <v>54975859</v>
      </c>
      <c r="D223">
        <v>55417010</v>
      </c>
      <c r="E223">
        <v>1081</v>
      </c>
      <c r="F223">
        <v>1</v>
      </c>
      <c r="G223">
        <v>1081</v>
      </c>
      <c r="H223">
        <v>3</v>
      </c>
      <c r="I223" t="s">
        <v>1810</v>
      </c>
      <c r="J223" t="s">
        <v>3</v>
      </c>
      <c r="K223" t="s">
        <v>1811</v>
      </c>
      <c r="L223">
        <v>1346</v>
      </c>
      <c r="N223">
        <v>1009</v>
      </c>
      <c r="O223" t="s">
        <v>222</v>
      </c>
      <c r="P223" t="s">
        <v>222</v>
      </c>
      <c r="Q223">
        <v>1</v>
      </c>
      <c r="X223">
        <v>1.25</v>
      </c>
      <c r="Y223">
        <v>0</v>
      </c>
      <c r="Z223">
        <v>0</v>
      </c>
      <c r="AA223">
        <v>0</v>
      </c>
      <c r="AB223">
        <v>0</v>
      </c>
      <c r="AC223">
        <v>0</v>
      </c>
      <c r="AD223">
        <v>0</v>
      </c>
      <c r="AE223">
        <v>0</v>
      </c>
      <c r="AF223" t="s">
        <v>22</v>
      </c>
      <c r="AG223">
        <v>1.25</v>
      </c>
      <c r="AH223">
        <v>3</v>
      </c>
      <c r="AI223">
        <v>-1</v>
      </c>
      <c r="AJ223" t="s">
        <v>3</v>
      </c>
      <c r="AK223">
        <v>0</v>
      </c>
      <c r="AL223">
        <v>0</v>
      </c>
      <c r="AM223">
        <v>0</v>
      </c>
      <c r="AN223">
        <v>0</v>
      </c>
      <c r="AO223">
        <v>0</v>
      </c>
      <c r="AP223">
        <v>0</v>
      </c>
      <c r="AQ223">
        <v>0</v>
      </c>
      <c r="AR223">
        <v>0</v>
      </c>
    </row>
    <row r="224" spans="1:44" x14ac:dyDescent="0.25">
      <c r="A224">
        <f>ROW(Source!A127)</f>
        <v>127</v>
      </c>
      <c r="B224">
        <v>55890873</v>
      </c>
      <c r="C224">
        <v>54975859</v>
      </c>
      <c r="D224">
        <v>55431456</v>
      </c>
      <c r="E224">
        <v>1081</v>
      </c>
      <c r="F224">
        <v>1</v>
      </c>
      <c r="G224">
        <v>1081</v>
      </c>
      <c r="H224">
        <v>3</v>
      </c>
      <c r="I224" t="s">
        <v>1812</v>
      </c>
      <c r="J224" t="s">
        <v>3</v>
      </c>
      <c r="K224" t="s">
        <v>1813</v>
      </c>
      <c r="L224">
        <v>1301</v>
      </c>
      <c r="N224">
        <v>1003</v>
      </c>
      <c r="O224" t="s">
        <v>769</v>
      </c>
      <c r="P224" t="s">
        <v>769</v>
      </c>
      <c r="Q224">
        <v>1</v>
      </c>
      <c r="X224">
        <v>1</v>
      </c>
      <c r="Y224">
        <v>0</v>
      </c>
      <c r="Z224">
        <v>0</v>
      </c>
      <c r="AA224">
        <v>0</v>
      </c>
      <c r="AB224">
        <v>0</v>
      </c>
      <c r="AC224">
        <v>0</v>
      </c>
      <c r="AD224">
        <v>0</v>
      </c>
      <c r="AE224">
        <v>0</v>
      </c>
      <c r="AF224" t="s">
        <v>22</v>
      </c>
      <c r="AG224">
        <v>1</v>
      </c>
      <c r="AH224">
        <v>3</v>
      </c>
      <c r="AI224">
        <v>-1</v>
      </c>
      <c r="AJ224" t="s">
        <v>3</v>
      </c>
      <c r="AK224">
        <v>0</v>
      </c>
      <c r="AL224">
        <v>0</v>
      </c>
      <c r="AM224">
        <v>0</v>
      </c>
      <c r="AN224">
        <v>0</v>
      </c>
      <c r="AO224">
        <v>0</v>
      </c>
      <c r="AP224">
        <v>0</v>
      </c>
      <c r="AQ224">
        <v>0</v>
      </c>
      <c r="AR224">
        <v>0</v>
      </c>
    </row>
    <row r="225" spans="1:44" x14ac:dyDescent="0.25">
      <c r="A225">
        <f>ROW(Source!A127)</f>
        <v>127</v>
      </c>
      <c r="B225">
        <v>55890874</v>
      </c>
      <c r="C225">
        <v>54975859</v>
      </c>
      <c r="D225">
        <v>55431453</v>
      </c>
      <c r="E225">
        <v>1081</v>
      </c>
      <c r="F225">
        <v>1</v>
      </c>
      <c r="G225">
        <v>1081</v>
      </c>
      <c r="H225">
        <v>3</v>
      </c>
      <c r="I225" t="s">
        <v>1812</v>
      </c>
      <c r="J225" t="s">
        <v>3</v>
      </c>
      <c r="K225" t="s">
        <v>1814</v>
      </c>
      <c r="L225">
        <v>1354</v>
      </c>
      <c r="N225">
        <v>1010</v>
      </c>
      <c r="O225" t="s">
        <v>266</v>
      </c>
      <c r="P225" t="s">
        <v>266</v>
      </c>
      <c r="Q225">
        <v>1</v>
      </c>
      <c r="X225">
        <v>0</v>
      </c>
      <c r="Y225">
        <v>0</v>
      </c>
      <c r="Z225">
        <v>0</v>
      </c>
      <c r="AA225">
        <v>0</v>
      </c>
      <c r="AB225">
        <v>0</v>
      </c>
      <c r="AC225">
        <v>0</v>
      </c>
      <c r="AD225">
        <v>0</v>
      </c>
      <c r="AE225">
        <v>0</v>
      </c>
      <c r="AF225" t="s">
        <v>22</v>
      </c>
      <c r="AG225">
        <v>0</v>
      </c>
      <c r="AH225">
        <v>3</v>
      </c>
      <c r="AI225">
        <v>-1</v>
      </c>
      <c r="AJ225" t="s">
        <v>3</v>
      </c>
      <c r="AK225">
        <v>0</v>
      </c>
      <c r="AL225">
        <v>0</v>
      </c>
      <c r="AM225">
        <v>0</v>
      </c>
      <c r="AN225">
        <v>0</v>
      </c>
      <c r="AO225">
        <v>0</v>
      </c>
      <c r="AP225">
        <v>0</v>
      </c>
      <c r="AQ225">
        <v>0</v>
      </c>
      <c r="AR225">
        <v>0</v>
      </c>
    </row>
    <row r="226" spans="1:44" x14ac:dyDescent="0.25">
      <c r="A226">
        <f>ROW(Source!A128)</f>
        <v>128</v>
      </c>
      <c r="B226">
        <v>55890862</v>
      </c>
      <c r="C226">
        <v>54975859</v>
      </c>
      <c r="D226">
        <v>55424304</v>
      </c>
      <c r="E226">
        <v>1081</v>
      </c>
      <c r="F226">
        <v>1</v>
      </c>
      <c r="G226">
        <v>1081</v>
      </c>
      <c r="H226">
        <v>1</v>
      </c>
      <c r="I226" t="s">
        <v>1552</v>
      </c>
      <c r="J226" t="s">
        <v>3</v>
      </c>
      <c r="K226" t="s">
        <v>1553</v>
      </c>
      <c r="L226">
        <v>1191</v>
      </c>
      <c r="N226">
        <v>1013</v>
      </c>
      <c r="O226" t="s">
        <v>1554</v>
      </c>
      <c r="P226" t="s">
        <v>1554</v>
      </c>
      <c r="Q226">
        <v>1</v>
      </c>
      <c r="X226">
        <v>20.6</v>
      </c>
      <c r="Y226">
        <v>0</v>
      </c>
      <c r="Z226">
        <v>0</v>
      </c>
      <c r="AA226">
        <v>0</v>
      </c>
      <c r="AB226">
        <v>0</v>
      </c>
      <c r="AC226">
        <v>0</v>
      </c>
      <c r="AD226">
        <v>1</v>
      </c>
      <c r="AE226">
        <v>1</v>
      </c>
      <c r="AF226" t="s">
        <v>42</v>
      </c>
      <c r="AG226">
        <v>24.720000000000002</v>
      </c>
      <c r="AH226">
        <v>2</v>
      </c>
      <c r="AI226">
        <v>55890862</v>
      </c>
      <c r="AJ226">
        <v>180</v>
      </c>
      <c r="AK226">
        <v>0</v>
      </c>
      <c r="AL226">
        <v>0</v>
      </c>
      <c r="AM226">
        <v>0</v>
      </c>
      <c r="AN226">
        <v>0</v>
      </c>
      <c r="AO226">
        <v>0</v>
      </c>
      <c r="AP226">
        <v>0</v>
      </c>
      <c r="AQ226">
        <v>0</v>
      </c>
      <c r="AR226">
        <v>0</v>
      </c>
    </row>
    <row r="227" spans="1:44" x14ac:dyDescent="0.25">
      <c r="A227">
        <f>ROW(Source!A128)</f>
        <v>128</v>
      </c>
      <c r="B227">
        <v>55890863</v>
      </c>
      <c r="C227">
        <v>54975859</v>
      </c>
      <c r="D227">
        <v>55489910</v>
      </c>
      <c r="E227">
        <v>1</v>
      </c>
      <c r="F227">
        <v>1</v>
      </c>
      <c r="G227">
        <v>1081</v>
      </c>
      <c r="H227">
        <v>2</v>
      </c>
      <c r="I227" t="s">
        <v>1580</v>
      </c>
      <c r="J227" t="s">
        <v>1581</v>
      </c>
      <c r="K227" t="s">
        <v>1582</v>
      </c>
      <c r="L227">
        <v>1368</v>
      </c>
      <c r="N227">
        <v>1011</v>
      </c>
      <c r="O227" t="s">
        <v>1558</v>
      </c>
      <c r="P227" t="s">
        <v>1558</v>
      </c>
      <c r="Q227">
        <v>1</v>
      </c>
      <c r="X227">
        <v>2.33</v>
      </c>
      <c r="Y227">
        <v>0</v>
      </c>
      <c r="Z227">
        <v>7.11</v>
      </c>
      <c r="AA227">
        <v>0</v>
      </c>
      <c r="AB227">
        <v>0</v>
      </c>
      <c r="AC227">
        <v>0</v>
      </c>
      <c r="AD227">
        <v>1</v>
      </c>
      <c r="AE227">
        <v>0</v>
      </c>
      <c r="AF227" t="s">
        <v>42</v>
      </c>
      <c r="AG227">
        <v>2.7959999999999998</v>
      </c>
      <c r="AH227">
        <v>2</v>
      </c>
      <c r="AI227">
        <v>55890863</v>
      </c>
      <c r="AJ227">
        <v>181</v>
      </c>
      <c r="AK227">
        <v>0</v>
      </c>
      <c r="AL227">
        <v>0</v>
      </c>
      <c r="AM227">
        <v>0</v>
      </c>
      <c r="AN227">
        <v>0</v>
      </c>
      <c r="AO227">
        <v>0</v>
      </c>
      <c r="AP227">
        <v>0</v>
      </c>
      <c r="AQ227">
        <v>0</v>
      </c>
      <c r="AR227">
        <v>0</v>
      </c>
    </row>
    <row r="228" spans="1:44" x14ac:dyDescent="0.25">
      <c r="A228">
        <f>ROW(Source!A128)</f>
        <v>128</v>
      </c>
      <c r="B228">
        <v>55890864</v>
      </c>
      <c r="C228">
        <v>54975859</v>
      </c>
      <c r="D228">
        <v>55489916</v>
      </c>
      <c r="E228">
        <v>1</v>
      </c>
      <c r="F228">
        <v>1</v>
      </c>
      <c r="G228">
        <v>1081</v>
      </c>
      <c r="H228">
        <v>2</v>
      </c>
      <c r="I228" t="s">
        <v>1583</v>
      </c>
      <c r="J228" t="s">
        <v>1584</v>
      </c>
      <c r="K228" t="s">
        <v>1585</v>
      </c>
      <c r="L228">
        <v>1368</v>
      </c>
      <c r="N228">
        <v>1011</v>
      </c>
      <c r="O228" t="s">
        <v>1558</v>
      </c>
      <c r="P228" t="s">
        <v>1558</v>
      </c>
      <c r="Q228">
        <v>1</v>
      </c>
      <c r="X228">
        <v>0.33</v>
      </c>
      <c r="Y228">
        <v>0</v>
      </c>
      <c r="Z228">
        <v>6.46</v>
      </c>
      <c r="AA228">
        <v>0</v>
      </c>
      <c r="AB228">
        <v>0</v>
      </c>
      <c r="AC228">
        <v>0</v>
      </c>
      <c r="AD228">
        <v>1</v>
      </c>
      <c r="AE228">
        <v>0</v>
      </c>
      <c r="AF228" t="s">
        <v>42</v>
      </c>
      <c r="AG228">
        <v>0.39600000000000002</v>
      </c>
      <c r="AH228">
        <v>2</v>
      </c>
      <c r="AI228">
        <v>55890864</v>
      </c>
      <c r="AJ228">
        <v>182</v>
      </c>
      <c r="AK228">
        <v>0</v>
      </c>
      <c r="AL228">
        <v>0</v>
      </c>
      <c r="AM228">
        <v>0</v>
      </c>
      <c r="AN228">
        <v>0</v>
      </c>
      <c r="AO228">
        <v>0</v>
      </c>
      <c r="AP228">
        <v>0</v>
      </c>
      <c r="AQ228">
        <v>0</v>
      </c>
      <c r="AR228">
        <v>0</v>
      </c>
    </row>
    <row r="229" spans="1:44" x14ac:dyDescent="0.25">
      <c r="A229">
        <f>ROW(Source!A128)</f>
        <v>128</v>
      </c>
      <c r="B229">
        <v>55890865</v>
      </c>
      <c r="C229">
        <v>54975859</v>
      </c>
      <c r="D229">
        <v>55490209</v>
      </c>
      <c r="E229">
        <v>1</v>
      </c>
      <c r="F229">
        <v>1</v>
      </c>
      <c r="G229">
        <v>1081</v>
      </c>
      <c r="H229">
        <v>2</v>
      </c>
      <c r="I229" t="s">
        <v>1555</v>
      </c>
      <c r="J229" t="s">
        <v>1556</v>
      </c>
      <c r="K229" t="s">
        <v>1557</v>
      </c>
      <c r="L229">
        <v>1368</v>
      </c>
      <c r="N229">
        <v>1011</v>
      </c>
      <c r="O229" t="s">
        <v>1558</v>
      </c>
      <c r="P229" t="s">
        <v>1558</v>
      </c>
      <c r="Q229">
        <v>1</v>
      </c>
      <c r="X229">
        <v>0.92</v>
      </c>
      <c r="Y229">
        <v>0</v>
      </c>
      <c r="Z229">
        <v>83.1</v>
      </c>
      <c r="AA229">
        <v>12.62</v>
      </c>
      <c r="AB229">
        <v>0</v>
      </c>
      <c r="AC229">
        <v>0</v>
      </c>
      <c r="AD229">
        <v>1</v>
      </c>
      <c r="AE229">
        <v>0</v>
      </c>
      <c r="AF229" t="s">
        <v>42</v>
      </c>
      <c r="AG229">
        <v>1.1040000000000001</v>
      </c>
      <c r="AH229">
        <v>2</v>
      </c>
      <c r="AI229">
        <v>55890865</v>
      </c>
      <c r="AJ229">
        <v>183</v>
      </c>
      <c r="AK229">
        <v>0</v>
      </c>
      <c r="AL229">
        <v>0</v>
      </c>
      <c r="AM229">
        <v>0</v>
      </c>
      <c r="AN229">
        <v>0</v>
      </c>
      <c r="AO229">
        <v>0</v>
      </c>
      <c r="AP229">
        <v>0</v>
      </c>
      <c r="AQ229">
        <v>0</v>
      </c>
      <c r="AR229">
        <v>0</v>
      </c>
    </row>
    <row r="230" spans="1:44" x14ac:dyDescent="0.25">
      <c r="A230">
        <f>ROW(Source!A128)</f>
        <v>128</v>
      </c>
      <c r="B230">
        <v>55890866</v>
      </c>
      <c r="C230">
        <v>54975859</v>
      </c>
      <c r="D230">
        <v>55490330</v>
      </c>
      <c r="E230">
        <v>1</v>
      </c>
      <c r="F230">
        <v>1</v>
      </c>
      <c r="G230">
        <v>1081</v>
      </c>
      <c r="H230">
        <v>2</v>
      </c>
      <c r="I230" t="s">
        <v>1586</v>
      </c>
      <c r="J230" t="s">
        <v>1587</v>
      </c>
      <c r="K230" t="s">
        <v>1588</v>
      </c>
      <c r="L230">
        <v>1368</v>
      </c>
      <c r="N230">
        <v>1011</v>
      </c>
      <c r="O230" t="s">
        <v>1558</v>
      </c>
      <c r="P230" t="s">
        <v>1558</v>
      </c>
      <c r="Q230">
        <v>1</v>
      </c>
      <c r="X230">
        <v>0.1</v>
      </c>
      <c r="Y230">
        <v>0</v>
      </c>
      <c r="Z230">
        <v>0.8</v>
      </c>
      <c r="AA230">
        <v>0</v>
      </c>
      <c r="AB230">
        <v>0</v>
      </c>
      <c r="AC230">
        <v>0</v>
      </c>
      <c r="AD230">
        <v>1</v>
      </c>
      <c r="AE230">
        <v>0</v>
      </c>
      <c r="AF230" t="s">
        <v>42</v>
      </c>
      <c r="AG230">
        <v>0.12</v>
      </c>
      <c r="AH230">
        <v>2</v>
      </c>
      <c r="AI230">
        <v>55890866</v>
      </c>
      <c r="AJ230">
        <v>184</v>
      </c>
      <c r="AK230">
        <v>0</v>
      </c>
      <c r="AL230">
        <v>0</v>
      </c>
      <c r="AM230">
        <v>0</v>
      </c>
      <c r="AN230">
        <v>0</v>
      </c>
      <c r="AO230">
        <v>0</v>
      </c>
      <c r="AP230">
        <v>0</v>
      </c>
      <c r="AQ230">
        <v>0</v>
      </c>
      <c r="AR230">
        <v>0</v>
      </c>
    </row>
    <row r="231" spans="1:44" x14ac:dyDescent="0.25">
      <c r="A231">
        <f>ROW(Source!A128)</f>
        <v>128</v>
      </c>
      <c r="B231">
        <v>55890867</v>
      </c>
      <c r="C231">
        <v>54975859</v>
      </c>
      <c r="D231">
        <v>55490270</v>
      </c>
      <c r="E231">
        <v>1</v>
      </c>
      <c r="F231">
        <v>1</v>
      </c>
      <c r="G231">
        <v>1081</v>
      </c>
      <c r="H231">
        <v>2</v>
      </c>
      <c r="I231" t="s">
        <v>1589</v>
      </c>
      <c r="J231" t="s">
        <v>1590</v>
      </c>
      <c r="K231" t="s">
        <v>1591</v>
      </c>
      <c r="L231">
        <v>1368</v>
      </c>
      <c r="N231">
        <v>1011</v>
      </c>
      <c r="O231" t="s">
        <v>1558</v>
      </c>
      <c r="P231" t="s">
        <v>1558</v>
      </c>
      <c r="Q231">
        <v>1</v>
      </c>
      <c r="X231">
        <v>7.0000000000000007E-2</v>
      </c>
      <c r="Y231">
        <v>0</v>
      </c>
      <c r="Z231">
        <v>0.42</v>
      </c>
      <c r="AA231">
        <v>0</v>
      </c>
      <c r="AB231">
        <v>0</v>
      </c>
      <c r="AC231">
        <v>0</v>
      </c>
      <c r="AD231">
        <v>1</v>
      </c>
      <c r="AE231">
        <v>0</v>
      </c>
      <c r="AF231" t="s">
        <v>42</v>
      </c>
      <c r="AG231">
        <v>8.4000000000000005E-2</v>
      </c>
      <c r="AH231">
        <v>2</v>
      </c>
      <c r="AI231">
        <v>55890867</v>
      </c>
      <c r="AJ231">
        <v>185</v>
      </c>
      <c r="AK231">
        <v>0</v>
      </c>
      <c r="AL231">
        <v>0</v>
      </c>
      <c r="AM231">
        <v>0</v>
      </c>
      <c r="AN231">
        <v>0</v>
      </c>
      <c r="AO231">
        <v>0</v>
      </c>
      <c r="AP231">
        <v>0</v>
      </c>
      <c r="AQ231">
        <v>0</v>
      </c>
      <c r="AR231">
        <v>0</v>
      </c>
    </row>
    <row r="232" spans="1:44" x14ac:dyDescent="0.25">
      <c r="A232">
        <f>ROW(Source!A128)</f>
        <v>128</v>
      </c>
      <c r="B232">
        <v>55890868</v>
      </c>
      <c r="C232">
        <v>54975859</v>
      </c>
      <c r="D232">
        <v>55459907</v>
      </c>
      <c r="E232">
        <v>1</v>
      </c>
      <c r="F232">
        <v>1</v>
      </c>
      <c r="G232">
        <v>1081</v>
      </c>
      <c r="H232">
        <v>3</v>
      </c>
      <c r="I232" t="s">
        <v>1592</v>
      </c>
      <c r="J232" t="s">
        <v>1593</v>
      </c>
      <c r="K232" t="s">
        <v>1594</v>
      </c>
      <c r="L232">
        <v>1348</v>
      </c>
      <c r="N232">
        <v>1009</v>
      </c>
      <c r="O232" t="s">
        <v>1092</v>
      </c>
      <c r="P232" t="s">
        <v>1092</v>
      </c>
      <c r="Q232">
        <v>1000</v>
      </c>
      <c r="X232">
        <v>4.0000000000000002E-4</v>
      </c>
      <c r="Y232">
        <v>7246.05</v>
      </c>
      <c r="Z232">
        <v>0</v>
      </c>
      <c r="AA232">
        <v>0</v>
      </c>
      <c r="AB232">
        <v>0</v>
      </c>
      <c r="AC232">
        <v>0</v>
      </c>
      <c r="AD232">
        <v>1</v>
      </c>
      <c r="AE232">
        <v>0</v>
      </c>
      <c r="AF232" t="s">
        <v>22</v>
      </c>
      <c r="AG232">
        <v>4.0000000000000002E-4</v>
      </c>
      <c r="AH232">
        <v>2</v>
      </c>
      <c r="AI232">
        <v>55890868</v>
      </c>
      <c r="AJ232">
        <v>186</v>
      </c>
      <c r="AK232">
        <v>0</v>
      </c>
      <c r="AL232">
        <v>0</v>
      </c>
      <c r="AM232">
        <v>0</v>
      </c>
      <c r="AN232">
        <v>0</v>
      </c>
      <c r="AO232">
        <v>0</v>
      </c>
      <c r="AP232">
        <v>0</v>
      </c>
      <c r="AQ232">
        <v>0</v>
      </c>
      <c r="AR232">
        <v>0</v>
      </c>
    </row>
    <row r="233" spans="1:44" x14ac:dyDescent="0.25">
      <c r="A233">
        <f>ROW(Source!A128)</f>
        <v>128</v>
      </c>
      <c r="B233">
        <v>55890869</v>
      </c>
      <c r="C233">
        <v>54975859</v>
      </c>
      <c r="D233">
        <v>55460310</v>
      </c>
      <c r="E233">
        <v>1</v>
      </c>
      <c r="F233">
        <v>1</v>
      </c>
      <c r="G233">
        <v>1081</v>
      </c>
      <c r="H233">
        <v>3</v>
      </c>
      <c r="I233" t="s">
        <v>1595</v>
      </c>
      <c r="J233" t="s">
        <v>1596</v>
      </c>
      <c r="K233" t="s">
        <v>1597</v>
      </c>
      <c r="L233">
        <v>1346</v>
      </c>
      <c r="N233">
        <v>1009</v>
      </c>
      <c r="O233" t="s">
        <v>222</v>
      </c>
      <c r="P233" t="s">
        <v>222</v>
      </c>
      <c r="Q233">
        <v>1</v>
      </c>
      <c r="X233">
        <v>8.17</v>
      </c>
      <c r="Y233">
        <v>29.89</v>
      </c>
      <c r="Z233">
        <v>0</v>
      </c>
      <c r="AA233">
        <v>0</v>
      </c>
      <c r="AB233">
        <v>0</v>
      </c>
      <c r="AC233">
        <v>0</v>
      </c>
      <c r="AD233">
        <v>1</v>
      </c>
      <c r="AE233">
        <v>0</v>
      </c>
      <c r="AF233" t="s">
        <v>22</v>
      </c>
      <c r="AG233">
        <v>8.17</v>
      </c>
      <c r="AH233">
        <v>2</v>
      </c>
      <c r="AI233">
        <v>55890869</v>
      </c>
      <c r="AJ233">
        <v>187</v>
      </c>
      <c r="AK233">
        <v>0</v>
      </c>
      <c r="AL233">
        <v>0</v>
      </c>
      <c r="AM233">
        <v>0</v>
      </c>
      <c r="AN233">
        <v>0</v>
      </c>
      <c r="AO233">
        <v>0</v>
      </c>
      <c r="AP233">
        <v>0</v>
      </c>
      <c r="AQ233">
        <v>0</v>
      </c>
      <c r="AR233">
        <v>0</v>
      </c>
    </row>
    <row r="234" spans="1:44" x14ac:dyDescent="0.25">
      <c r="A234">
        <f>ROW(Source!A128)</f>
        <v>128</v>
      </c>
      <c r="B234">
        <v>55890870</v>
      </c>
      <c r="C234">
        <v>54975859</v>
      </c>
      <c r="D234">
        <v>55460380</v>
      </c>
      <c r="E234">
        <v>1</v>
      </c>
      <c r="F234">
        <v>1</v>
      </c>
      <c r="G234">
        <v>1081</v>
      </c>
      <c r="H234">
        <v>3</v>
      </c>
      <c r="I234" t="s">
        <v>1598</v>
      </c>
      <c r="J234" t="s">
        <v>1599</v>
      </c>
      <c r="K234" t="s">
        <v>1600</v>
      </c>
      <c r="L234">
        <v>1348</v>
      </c>
      <c r="N234">
        <v>1009</v>
      </c>
      <c r="O234" t="s">
        <v>1092</v>
      </c>
      <c r="P234" t="s">
        <v>1092</v>
      </c>
      <c r="Q234">
        <v>1000</v>
      </c>
      <c r="X234">
        <v>2.0000000000000001E-4</v>
      </c>
      <c r="Y234">
        <v>8590.86</v>
      </c>
      <c r="Z234">
        <v>0</v>
      </c>
      <c r="AA234">
        <v>0</v>
      </c>
      <c r="AB234">
        <v>0</v>
      </c>
      <c r="AC234">
        <v>0</v>
      </c>
      <c r="AD234">
        <v>1</v>
      </c>
      <c r="AE234">
        <v>0</v>
      </c>
      <c r="AF234" t="s">
        <v>22</v>
      </c>
      <c r="AG234">
        <v>2.0000000000000001E-4</v>
      </c>
      <c r="AH234">
        <v>2</v>
      </c>
      <c r="AI234">
        <v>55890870</v>
      </c>
      <c r="AJ234">
        <v>188</v>
      </c>
      <c r="AK234">
        <v>0</v>
      </c>
      <c r="AL234">
        <v>0</v>
      </c>
      <c r="AM234">
        <v>0</v>
      </c>
      <c r="AN234">
        <v>0</v>
      </c>
      <c r="AO234">
        <v>0</v>
      </c>
      <c r="AP234">
        <v>0</v>
      </c>
      <c r="AQ234">
        <v>0</v>
      </c>
      <c r="AR234">
        <v>0</v>
      </c>
    </row>
    <row r="235" spans="1:44" x14ac:dyDescent="0.25">
      <c r="A235">
        <f>ROW(Source!A128)</f>
        <v>128</v>
      </c>
      <c r="B235">
        <v>55890871</v>
      </c>
      <c r="C235">
        <v>54975859</v>
      </c>
      <c r="D235">
        <v>55482617</v>
      </c>
      <c r="E235">
        <v>1</v>
      </c>
      <c r="F235">
        <v>1</v>
      </c>
      <c r="G235">
        <v>1081</v>
      </c>
      <c r="H235">
        <v>3</v>
      </c>
      <c r="I235" t="s">
        <v>1575</v>
      </c>
      <c r="J235" t="s">
        <v>1576</v>
      </c>
      <c r="K235" t="s">
        <v>1577</v>
      </c>
      <c r="L235">
        <v>1354</v>
      </c>
      <c r="N235">
        <v>1010</v>
      </c>
      <c r="O235" t="s">
        <v>266</v>
      </c>
      <c r="P235" t="s">
        <v>266</v>
      </c>
      <c r="Q235">
        <v>1</v>
      </c>
      <c r="X235">
        <v>1</v>
      </c>
      <c r="Y235">
        <v>14.99</v>
      </c>
      <c r="Z235">
        <v>0</v>
      </c>
      <c r="AA235">
        <v>0</v>
      </c>
      <c r="AB235">
        <v>0</v>
      </c>
      <c r="AC235">
        <v>0</v>
      </c>
      <c r="AD235">
        <v>1</v>
      </c>
      <c r="AE235">
        <v>0</v>
      </c>
      <c r="AF235" t="s">
        <v>22</v>
      </c>
      <c r="AG235">
        <v>1</v>
      </c>
      <c r="AH235">
        <v>2</v>
      </c>
      <c r="AI235">
        <v>55890871</v>
      </c>
      <c r="AJ235">
        <v>190</v>
      </c>
      <c r="AK235">
        <v>0</v>
      </c>
      <c r="AL235">
        <v>0</v>
      </c>
      <c r="AM235">
        <v>0</v>
      </c>
      <c r="AN235">
        <v>0</v>
      </c>
      <c r="AO235">
        <v>0</v>
      </c>
      <c r="AP235">
        <v>0</v>
      </c>
      <c r="AQ235">
        <v>0</v>
      </c>
      <c r="AR235">
        <v>0</v>
      </c>
    </row>
    <row r="236" spans="1:44" x14ac:dyDescent="0.25">
      <c r="A236">
        <f>ROW(Source!A128)</f>
        <v>128</v>
      </c>
      <c r="B236">
        <v>55890872</v>
      </c>
      <c r="C236">
        <v>54975859</v>
      </c>
      <c r="D236">
        <v>55417010</v>
      </c>
      <c r="E236">
        <v>1081</v>
      </c>
      <c r="F236">
        <v>1</v>
      </c>
      <c r="G236">
        <v>1081</v>
      </c>
      <c r="H236">
        <v>3</v>
      </c>
      <c r="I236" t="s">
        <v>1810</v>
      </c>
      <c r="J236" t="s">
        <v>3</v>
      </c>
      <c r="K236" t="s">
        <v>1811</v>
      </c>
      <c r="L236">
        <v>1346</v>
      </c>
      <c r="N236">
        <v>1009</v>
      </c>
      <c r="O236" t="s">
        <v>222</v>
      </c>
      <c r="P236" t="s">
        <v>222</v>
      </c>
      <c r="Q236">
        <v>1</v>
      </c>
      <c r="X236">
        <v>1.25</v>
      </c>
      <c r="Y236">
        <v>0</v>
      </c>
      <c r="Z236">
        <v>0</v>
      </c>
      <c r="AA236">
        <v>0</v>
      </c>
      <c r="AB236">
        <v>0</v>
      </c>
      <c r="AC236">
        <v>0</v>
      </c>
      <c r="AD236">
        <v>0</v>
      </c>
      <c r="AE236">
        <v>0</v>
      </c>
      <c r="AF236" t="s">
        <v>22</v>
      </c>
      <c r="AG236">
        <v>1.25</v>
      </c>
      <c r="AH236">
        <v>3</v>
      </c>
      <c r="AI236">
        <v>-1</v>
      </c>
      <c r="AJ236" t="s">
        <v>3</v>
      </c>
      <c r="AK236">
        <v>0</v>
      </c>
      <c r="AL236">
        <v>0</v>
      </c>
      <c r="AM236">
        <v>0</v>
      </c>
      <c r="AN236">
        <v>0</v>
      </c>
      <c r="AO236">
        <v>0</v>
      </c>
      <c r="AP236">
        <v>0</v>
      </c>
      <c r="AQ236">
        <v>0</v>
      </c>
      <c r="AR236">
        <v>0</v>
      </c>
    </row>
    <row r="237" spans="1:44" x14ac:dyDescent="0.25">
      <c r="A237">
        <f>ROW(Source!A128)</f>
        <v>128</v>
      </c>
      <c r="B237">
        <v>55890873</v>
      </c>
      <c r="C237">
        <v>54975859</v>
      </c>
      <c r="D237">
        <v>55431456</v>
      </c>
      <c r="E237">
        <v>1081</v>
      </c>
      <c r="F237">
        <v>1</v>
      </c>
      <c r="G237">
        <v>1081</v>
      </c>
      <c r="H237">
        <v>3</v>
      </c>
      <c r="I237" t="s">
        <v>1812</v>
      </c>
      <c r="J237" t="s">
        <v>3</v>
      </c>
      <c r="K237" t="s">
        <v>1813</v>
      </c>
      <c r="L237">
        <v>1301</v>
      </c>
      <c r="N237">
        <v>1003</v>
      </c>
      <c r="O237" t="s">
        <v>769</v>
      </c>
      <c r="P237" t="s">
        <v>769</v>
      </c>
      <c r="Q237">
        <v>1</v>
      </c>
      <c r="X237">
        <v>1</v>
      </c>
      <c r="Y237">
        <v>0</v>
      </c>
      <c r="Z237">
        <v>0</v>
      </c>
      <c r="AA237">
        <v>0</v>
      </c>
      <c r="AB237">
        <v>0</v>
      </c>
      <c r="AC237">
        <v>0</v>
      </c>
      <c r="AD237">
        <v>0</v>
      </c>
      <c r="AE237">
        <v>0</v>
      </c>
      <c r="AF237" t="s">
        <v>22</v>
      </c>
      <c r="AG237">
        <v>1</v>
      </c>
      <c r="AH237">
        <v>3</v>
      </c>
      <c r="AI237">
        <v>-1</v>
      </c>
      <c r="AJ237" t="s">
        <v>3</v>
      </c>
      <c r="AK237">
        <v>0</v>
      </c>
      <c r="AL237">
        <v>0</v>
      </c>
      <c r="AM237">
        <v>0</v>
      </c>
      <c r="AN237">
        <v>0</v>
      </c>
      <c r="AO237">
        <v>0</v>
      </c>
      <c r="AP237">
        <v>0</v>
      </c>
      <c r="AQ237">
        <v>0</v>
      </c>
      <c r="AR237">
        <v>0</v>
      </c>
    </row>
    <row r="238" spans="1:44" x14ac:dyDescent="0.25">
      <c r="A238">
        <f>ROW(Source!A128)</f>
        <v>128</v>
      </c>
      <c r="B238">
        <v>55890874</v>
      </c>
      <c r="C238">
        <v>54975859</v>
      </c>
      <c r="D238">
        <v>55431453</v>
      </c>
      <c r="E238">
        <v>1081</v>
      </c>
      <c r="F238">
        <v>1</v>
      </c>
      <c r="G238">
        <v>1081</v>
      </c>
      <c r="H238">
        <v>3</v>
      </c>
      <c r="I238" t="s">
        <v>1812</v>
      </c>
      <c r="J238" t="s">
        <v>3</v>
      </c>
      <c r="K238" t="s">
        <v>1814</v>
      </c>
      <c r="L238">
        <v>1354</v>
      </c>
      <c r="N238">
        <v>1010</v>
      </c>
      <c r="O238" t="s">
        <v>266</v>
      </c>
      <c r="P238" t="s">
        <v>266</v>
      </c>
      <c r="Q238">
        <v>1</v>
      </c>
      <c r="X238">
        <v>0</v>
      </c>
      <c r="Y238">
        <v>0</v>
      </c>
      <c r="Z238">
        <v>0</v>
      </c>
      <c r="AA238">
        <v>0</v>
      </c>
      <c r="AB238">
        <v>0</v>
      </c>
      <c r="AC238">
        <v>0</v>
      </c>
      <c r="AD238">
        <v>0</v>
      </c>
      <c r="AE238">
        <v>0</v>
      </c>
      <c r="AF238" t="s">
        <v>22</v>
      </c>
      <c r="AG238">
        <v>0</v>
      </c>
      <c r="AH238">
        <v>3</v>
      </c>
      <c r="AI238">
        <v>-1</v>
      </c>
      <c r="AJ238" t="s">
        <v>3</v>
      </c>
      <c r="AK238">
        <v>0</v>
      </c>
      <c r="AL238">
        <v>0</v>
      </c>
      <c r="AM238">
        <v>0</v>
      </c>
      <c r="AN238">
        <v>0</v>
      </c>
      <c r="AO238">
        <v>0</v>
      </c>
      <c r="AP238">
        <v>0</v>
      </c>
      <c r="AQ238">
        <v>0</v>
      </c>
      <c r="AR238">
        <v>0</v>
      </c>
    </row>
    <row r="239" spans="1:44" x14ac:dyDescent="0.25">
      <c r="A239">
        <f>ROW(Source!A516)</f>
        <v>516</v>
      </c>
      <c r="B239">
        <v>57036444</v>
      </c>
      <c r="C239">
        <v>54976895</v>
      </c>
      <c r="D239">
        <v>55424304</v>
      </c>
      <c r="E239">
        <v>1081</v>
      </c>
      <c r="F239">
        <v>1</v>
      </c>
      <c r="G239">
        <v>1081</v>
      </c>
      <c r="H239">
        <v>1</v>
      </c>
      <c r="I239" t="s">
        <v>1552</v>
      </c>
      <c r="J239" t="s">
        <v>3</v>
      </c>
      <c r="K239" t="s">
        <v>1553</v>
      </c>
      <c r="L239">
        <v>1191</v>
      </c>
      <c r="N239">
        <v>1013</v>
      </c>
      <c r="O239" t="s">
        <v>1554</v>
      </c>
      <c r="P239" t="s">
        <v>1554</v>
      </c>
      <c r="Q239">
        <v>1</v>
      </c>
      <c r="X239">
        <v>30.75</v>
      </c>
      <c r="Y239">
        <v>0</v>
      </c>
      <c r="Z239">
        <v>0</v>
      </c>
      <c r="AA239">
        <v>0</v>
      </c>
      <c r="AB239">
        <v>0</v>
      </c>
      <c r="AC239">
        <v>0</v>
      </c>
      <c r="AD239">
        <v>1</v>
      </c>
      <c r="AE239">
        <v>1</v>
      </c>
      <c r="AF239" t="s">
        <v>42</v>
      </c>
      <c r="AG239">
        <v>36.9</v>
      </c>
      <c r="AH239">
        <v>2</v>
      </c>
      <c r="AI239">
        <v>57036444</v>
      </c>
      <c r="AJ239">
        <v>191</v>
      </c>
      <c r="AK239">
        <v>0</v>
      </c>
      <c r="AL239">
        <v>0</v>
      </c>
      <c r="AM239">
        <v>0</v>
      </c>
      <c r="AN239">
        <v>0</v>
      </c>
      <c r="AO239">
        <v>0</v>
      </c>
      <c r="AP239">
        <v>0</v>
      </c>
      <c r="AQ239">
        <v>0</v>
      </c>
      <c r="AR239">
        <v>0</v>
      </c>
    </row>
    <row r="240" spans="1:44" x14ac:dyDescent="0.25">
      <c r="A240">
        <f>ROW(Source!A516)</f>
        <v>516</v>
      </c>
      <c r="B240">
        <v>57036445</v>
      </c>
      <c r="C240">
        <v>54976895</v>
      </c>
      <c r="D240">
        <v>55490209</v>
      </c>
      <c r="E240">
        <v>1</v>
      </c>
      <c r="F240">
        <v>1</v>
      </c>
      <c r="G240">
        <v>1081</v>
      </c>
      <c r="H240">
        <v>2</v>
      </c>
      <c r="I240" t="s">
        <v>1555</v>
      </c>
      <c r="J240" t="s">
        <v>1556</v>
      </c>
      <c r="K240" t="s">
        <v>1557</v>
      </c>
      <c r="L240">
        <v>1368</v>
      </c>
      <c r="N240">
        <v>1011</v>
      </c>
      <c r="O240" t="s">
        <v>1558</v>
      </c>
      <c r="P240" t="s">
        <v>1558</v>
      </c>
      <c r="Q240">
        <v>1</v>
      </c>
      <c r="X240">
        <v>0.01</v>
      </c>
      <c r="Y240">
        <v>0</v>
      </c>
      <c r="Z240">
        <v>83.1</v>
      </c>
      <c r="AA240">
        <v>12.62</v>
      </c>
      <c r="AB240">
        <v>0</v>
      </c>
      <c r="AC240">
        <v>0</v>
      </c>
      <c r="AD240">
        <v>1</v>
      </c>
      <c r="AE240">
        <v>0</v>
      </c>
      <c r="AF240" t="s">
        <v>42</v>
      </c>
      <c r="AG240">
        <v>1.2E-2</v>
      </c>
      <c r="AH240">
        <v>2</v>
      </c>
      <c r="AI240">
        <v>57036445</v>
      </c>
      <c r="AJ240">
        <v>192</v>
      </c>
      <c r="AK240">
        <v>0</v>
      </c>
      <c r="AL240">
        <v>0</v>
      </c>
      <c r="AM240">
        <v>0</v>
      </c>
      <c r="AN240">
        <v>0</v>
      </c>
      <c r="AO240">
        <v>0</v>
      </c>
      <c r="AP240">
        <v>0</v>
      </c>
      <c r="AQ240">
        <v>0</v>
      </c>
      <c r="AR240">
        <v>0</v>
      </c>
    </row>
    <row r="241" spans="1:44" x14ac:dyDescent="0.25">
      <c r="A241">
        <f>ROW(Source!A516)</f>
        <v>516</v>
      </c>
      <c r="B241">
        <v>57036446</v>
      </c>
      <c r="C241">
        <v>54976895</v>
      </c>
      <c r="D241">
        <v>55490263</v>
      </c>
      <c r="E241">
        <v>1</v>
      </c>
      <c r="F241">
        <v>1</v>
      </c>
      <c r="G241">
        <v>1081</v>
      </c>
      <c r="H241">
        <v>2</v>
      </c>
      <c r="I241" t="s">
        <v>1601</v>
      </c>
      <c r="J241" t="s">
        <v>1602</v>
      </c>
      <c r="K241" t="s">
        <v>1603</v>
      </c>
      <c r="L241">
        <v>1368</v>
      </c>
      <c r="N241">
        <v>1011</v>
      </c>
      <c r="O241" t="s">
        <v>1558</v>
      </c>
      <c r="P241" t="s">
        <v>1558</v>
      </c>
      <c r="Q241">
        <v>1</v>
      </c>
      <c r="X241">
        <v>18.62</v>
      </c>
      <c r="Y241">
        <v>0</v>
      </c>
      <c r="Z241">
        <v>0.77</v>
      </c>
      <c r="AA241">
        <v>0</v>
      </c>
      <c r="AB241">
        <v>0</v>
      </c>
      <c r="AC241">
        <v>0</v>
      </c>
      <c r="AD241">
        <v>1</v>
      </c>
      <c r="AE241">
        <v>0</v>
      </c>
      <c r="AF241" t="s">
        <v>42</v>
      </c>
      <c r="AG241">
        <v>22.344000000000001</v>
      </c>
      <c r="AH241">
        <v>2</v>
      </c>
      <c r="AI241">
        <v>57036446</v>
      </c>
      <c r="AJ241">
        <v>193</v>
      </c>
      <c r="AK241">
        <v>0</v>
      </c>
      <c r="AL241">
        <v>0</v>
      </c>
      <c r="AM241">
        <v>0</v>
      </c>
      <c r="AN241">
        <v>0</v>
      </c>
      <c r="AO241">
        <v>0</v>
      </c>
      <c r="AP241">
        <v>0</v>
      </c>
      <c r="AQ241">
        <v>0</v>
      </c>
      <c r="AR241">
        <v>0</v>
      </c>
    </row>
    <row r="242" spans="1:44" x14ac:dyDescent="0.25">
      <c r="A242">
        <f>ROW(Source!A516)</f>
        <v>516</v>
      </c>
      <c r="B242">
        <v>57036447</v>
      </c>
      <c r="C242">
        <v>54976895</v>
      </c>
      <c r="D242">
        <v>55459237</v>
      </c>
      <c r="E242">
        <v>1</v>
      </c>
      <c r="F242">
        <v>1</v>
      </c>
      <c r="G242">
        <v>1081</v>
      </c>
      <c r="H242">
        <v>3</v>
      </c>
      <c r="I242" t="s">
        <v>1604</v>
      </c>
      <c r="J242" t="s">
        <v>1605</v>
      </c>
      <c r="K242" t="s">
        <v>1606</v>
      </c>
      <c r="L242">
        <v>1339</v>
      </c>
      <c r="N242">
        <v>1007</v>
      </c>
      <c r="O242" t="s">
        <v>1462</v>
      </c>
      <c r="P242" t="s">
        <v>1462</v>
      </c>
      <c r="Q242">
        <v>1</v>
      </c>
      <c r="X242">
        <v>3.2000000000000002E-3</v>
      </c>
      <c r="Y242">
        <v>7.07</v>
      </c>
      <c r="Z242">
        <v>0</v>
      </c>
      <c r="AA242">
        <v>0</v>
      </c>
      <c r="AB242">
        <v>0</v>
      </c>
      <c r="AC242">
        <v>0</v>
      </c>
      <c r="AD242">
        <v>1</v>
      </c>
      <c r="AE242">
        <v>0</v>
      </c>
      <c r="AF242" t="s">
        <v>22</v>
      </c>
      <c r="AG242">
        <v>3.2000000000000002E-3</v>
      </c>
      <c r="AH242">
        <v>2</v>
      </c>
      <c r="AI242">
        <v>57036447</v>
      </c>
      <c r="AJ242">
        <v>194</v>
      </c>
      <c r="AK242">
        <v>0</v>
      </c>
      <c r="AL242">
        <v>0</v>
      </c>
      <c r="AM242">
        <v>0</v>
      </c>
      <c r="AN242">
        <v>0</v>
      </c>
      <c r="AO242">
        <v>0</v>
      </c>
      <c r="AP242">
        <v>0</v>
      </c>
      <c r="AQ242">
        <v>0</v>
      </c>
      <c r="AR242">
        <v>0</v>
      </c>
    </row>
    <row r="243" spans="1:44" x14ac:dyDescent="0.25">
      <c r="A243">
        <f>ROW(Source!A516)</f>
        <v>516</v>
      </c>
      <c r="B243">
        <v>57036448</v>
      </c>
      <c r="C243">
        <v>54976895</v>
      </c>
      <c r="D243">
        <v>55466860</v>
      </c>
      <c r="E243">
        <v>1</v>
      </c>
      <c r="F243">
        <v>1</v>
      </c>
      <c r="G243">
        <v>1081</v>
      </c>
      <c r="H243">
        <v>3</v>
      </c>
      <c r="I243" t="s">
        <v>1607</v>
      </c>
      <c r="J243" t="s">
        <v>1608</v>
      </c>
      <c r="K243" t="s">
        <v>1609</v>
      </c>
      <c r="L243">
        <v>1346</v>
      </c>
      <c r="N243">
        <v>1009</v>
      </c>
      <c r="O243" t="s">
        <v>222</v>
      </c>
      <c r="P243" t="s">
        <v>222</v>
      </c>
      <c r="Q243">
        <v>1</v>
      </c>
      <c r="X243">
        <v>4.5659999999999998</v>
      </c>
      <c r="Y243">
        <v>3.17</v>
      </c>
      <c r="Z243">
        <v>0</v>
      </c>
      <c r="AA243">
        <v>0</v>
      </c>
      <c r="AB243">
        <v>0</v>
      </c>
      <c r="AC243">
        <v>0</v>
      </c>
      <c r="AD243">
        <v>1</v>
      </c>
      <c r="AE243">
        <v>0</v>
      </c>
      <c r="AF243" t="s">
        <v>22</v>
      </c>
      <c r="AG243">
        <v>4.5659999999999998</v>
      </c>
      <c r="AH243">
        <v>2</v>
      </c>
      <c r="AI243">
        <v>57036448</v>
      </c>
      <c r="AJ243">
        <v>196</v>
      </c>
      <c r="AK243">
        <v>0</v>
      </c>
      <c r="AL243">
        <v>0</v>
      </c>
      <c r="AM243">
        <v>0</v>
      </c>
      <c r="AN243">
        <v>0</v>
      </c>
      <c r="AO243">
        <v>0</v>
      </c>
      <c r="AP243">
        <v>0</v>
      </c>
      <c r="AQ243">
        <v>0</v>
      </c>
      <c r="AR243">
        <v>0</v>
      </c>
    </row>
    <row r="244" spans="1:44" x14ac:dyDescent="0.25">
      <c r="A244">
        <f>ROW(Source!A516)</f>
        <v>516</v>
      </c>
      <c r="B244">
        <v>57036449</v>
      </c>
      <c r="C244">
        <v>54976895</v>
      </c>
      <c r="D244">
        <v>55469280</v>
      </c>
      <c r="E244">
        <v>1</v>
      </c>
      <c r="F244">
        <v>1</v>
      </c>
      <c r="G244">
        <v>1081</v>
      </c>
      <c r="H244">
        <v>3</v>
      </c>
      <c r="I244" t="s">
        <v>1610</v>
      </c>
      <c r="J244" t="s">
        <v>1611</v>
      </c>
      <c r="K244" t="s">
        <v>1612</v>
      </c>
      <c r="L244">
        <v>1354</v>
      </c>
      <c r="N244">
        <v>1010</v>
      </c>
      <c r="O244" t="s">
        <v>266</v>
      </c>
      <c r="P244" t="s">
        <v>266</v>
      </c>
      <c r="Q244">
        <v>1</v>
      </c>
      <c r="X244">
        <v>1.946</v>
      </c>
      <c r="Y244">
        <v>780.82</v>
      </c>
      <c r="Z244">
        <v>0</v>
      </c>
      <c r="AA244">
        <v>0</v>
      </c>
      <c r="AB244">
        <v>0</v>
      </c>
      <c r="AC244">
        <v>0</v>
      </c>
      <c r="AD244">
        <v>1</v>
      </c>
      <c r="AE244">
        <v>0</v>
      </c>
      <c r="AF244" t="s">
        <v>22</v>
      </c>
      <c r="AG244">
        <v>1.946</v>
      </c>
      <c r="AH244">
        <v>2</v>
      </c>
      <c r="AI244">
        <v>57036449</v>
      </c>
      <c r="AJ244">
        <v>197</v>
      </c>
      <c r="AK244">
        <v>0</v>
      </c>
      <c r="AL244">
        <v>0</v>
      </c>
      <c r="AM244">
        <v>0</v>
      </c>
      <c r="AN244">
        <v>0</v>
      </c>
      <c r="AO244">
        <v>0</v>
      </c>
      <c r="AP244">
        <v>0</v>
      </c>
      <c r="AQ244">
        <v>0</v>
      </c>
      <c r="AR244">
        <v>0</v>
      </c>
    </row>
    <row r="245" spans="1:44" x14ac:dyDescent="0.25">
      <c r="A245">
        <f>ROW(Source!A516)</f>
        <v>516</v>
      </c>
      <c r="B245">
        <v>57036450</v>
      </c>
      <c r="C245">
        <v>54976895</v>
      </c>
      <c r="D245">
        <v>55431534</v>
      </c>
      <c r="E245">
        <v>1081</v>
      </c>
      <c r="F245">
        <v>1</v>
      </c>
      <c r="G245">
        <v>1081</v>
      </c>
      <c r="H245">
        <v>3</v>
      </c>
      <c r="I245" t="s">
        <v>1815</v>
      </c>
      <c r="J245" t="s">
        <v>3</v>
      </c>
      <c r="K245" t="s">
        <v>1816</v>
      </c>
      <c r="L245">
        <v>1354</v>
      </c>
      <c r="N245">
        <v>1010</v>
      </c>
      <c r="O245" t="s">
        <v>266</v>
      </c>
      <c r="P245" t="s">
        <v>266</v>
      </c>
      <c r="Q245">
        <v>1</v>
      </c>
      <c r="X245">
        <v>102</v>
      </c>
      <c r="Y245">
        <v>0</v>
      </c>
      <c r="Z245">
        <v>0</v>
      </c>
      <c r="AA245">
        <v>0</v>
      </c>
      <c r="AB245">
        <v>0</v>
      </c>
      <c r="AC245">
        <v>0</v>
      </c>
      <c r="AD245">
        <v>0</v>
      </c>
      <c r="AE245">
        <v>0</v>
      </c>
      <c r="AF245" t="s">
        <v>22</v>
      </c>
      <c r="AG245">
        <v>102</v>
      </c>
      <c r="AH245">
        <v>3</v>
      </c>
      <c r="AI245">
        <v>-1</v>
      </c>
      <c r="AJ245" t="s">
        <v>3</v>
      </c>
      <c r="AK245">
        <v>0</v>
      </c>
      <c r="AL245">
        <v>0</v>
      </c>
      <c r="AM245">
        <v>0</v>
      </c>
      <c r="AN245">
        <v>0</v>
      </c>
      <c r="AO245">
        <v>0</v>
      </c>
      <c r="AP245">
        <v>0</v>
      </c>
      <c r="AQ245">
        <v>0</v>
      </c>
      <c r="AR245">
        <v>0</v>
      </c>
    </row>
    <row r="246" spans="1:44" x14ac:dyDescent="0.25">
      <c r="A246">
        <f>ROW(Source!A517)</f>
        <v>517</v>
      </c>
      <c r="B246">
        <v>57036444</v>
      </c>
      <c r="C246">
        <v>54976895</v>
      </c>
      <c r="D246">
        <v>55424304</v>
      </c>
      <c r="E246">
        <v>1081</v>
      </c>
      <c r="F246">
        <v>1</v>
      </c>
      <c r="G246">
        <v>1081</v>
      </c>
      <c r="H246">
        <v>1</v>
      </c>
      <c r="I246" t="s">
        <v>1552</v>
      </c>
      <c r="J246" t="s">
        <v>3</v>
      </c>
      <c r="K246" t="s">
        <v>1553</v>
      </c>
      <c r="L246">
        <v>1191</v>
      </c>
      <c r="N246">
        <v>1013</v>
      </c>
      <c r="O246" t="s">
        <v>1554</v>
      </c>
      <c r="P246" t="s">
        <v>1554</v>
      </c>
      <c r="Q246">
        <v>1</v>
      </c>
      <c r="X246">
        <v>30.75</v>
      </c>
      <c r="Y246">
        <v>0</v>
      </c>
      <c r="Z246">
        <v>0</v>
      </c>
      <c r="AA246">
        <v>0</v>
      </c>
      <c r="AB246">
        <v>0</v>
      </c>
      <c r="AC246">
        <v>0</v>
      </c>
      <c r="AD246">
        <v>1</v>
      </c>
      <c r="AE246">
        <v>1</v>
      </c>
      <c r="AF246" t="s">
        <v>42</v>
      </c>
      <c r="AG246">
        <v>36.9</v>
      </c>
      <c r="AH246">
        <v>2</v>
      </c>
      <c r="AI246">
        <v>57036444</v>
      </c>
      <c r="AJ246">
        <v>198</v>
      </c>
      <c r="AK246">
        <v>0</v>
      </c>
      <c r="AL246">
        <v>0</v>
      </c>
      <c r="AM246">
        <v>0</v>
      </c>
      <c r="AN246">
        <v>0</v>
      </c>
      <c r="AO246">
        <v>0</v>
      </c>
      <c r="AP246">
        <v>0</v>
      </c>
      <c r="AQ246">
        <v>0</v>
      </c>
      <c r="AR246">
        <v>0</v>
      </c>
    </row>
    <row r="247" spans="1:44" x14ac:dyDescent="0.25">
      <c r="A247">
        <f>ROW(Source!A517)</f>
        <v>517</v>
      </c>
      <c r="B247">
        <v>57036445</v>
      </c>
      <c r="C247">
        <v>54976895</v>
      </c>
      <c r="D247">
        <v>55490209</v>
      </c>
      <c r="E247">
        <v>1</v>
      </c>
      <c r="F247">
        <v>1</v>
      </c>
      <c r="G247">
        <v>1081</v>
      </c>
      <c r="H247">
        <v>2</v>
      </c>
      <c r="I247" t="s">
        <v>1555</v>
      </c>
      <c r="J247" t="s">
        <v>1556</v>
      </c>
      <c r="K247" t="s">
        <v>1557</v>
      </c>
      <c r="L247">
        <v>1368</v>
      </c>
      <c r="N247">
        <v>1011</v>
      </c>
      <c r="O247" t="s">
        <v>1558</v>
      </c>
      <c r="P247" t="s">
        <v>1558</v>
      </c>
      <c r="Q247">
        <v>1</v>
      </c>
      <c r="X247">
        <v>0.01</v>
      </c>
      <c r="Y247">
        <v>0</v>
      </c>
      <c r="Z247">
        <v>83.1</v>
      </c>
      <c r="AA247">
        <v>12.62</v>
      </c>
      <c r="AB247">
        <v>0</v>
      </c>
      <c r="AC247">
        <v>0</v>
      </c>
      <c r="AD247">
        <v>1</v>
      </c>
      <c r="AE247">
        <v>0</v>
      </c>
      <c r="AF247" t="s">
        <v>42</v>
      </c>
      <c r="AG247">
        <v>1.2E-2</v>
      </c>
      <c r="AH247">
        <v>2</v>
      </c>
      <c r="AI247">
        <v>57036445</v>
      </c>
      <c r="AJ247">
        <v>199</v>
      </c>
      <c r="AK247">
        <v>0</v>
      </c>
      <c r="AL247">
        <v>0</v>
      </c>
      <c r="AM247">
        <v>0</v>
      </c>
      <c r="AN247">
        <v>0</v>
      </c>
      <c r="AO247">
        <v>0</v>
      </c>
      <c r="AP247">
        <v>0</v>
      </c>
      <c r="AQ247">
        <v>0</v>
      </c>
      <c r="AR247">
        <v>0</v>
      </c>
    </row>
    <row r="248" spans="1:44" x14ac:dyDescent="0.25">
      <c r="A248">
        <f>ROW(Source!A517)</f>
        <v>517</v>
      </c>
      <c r="B248">
        <v>57036446</v>
      </c>
      <c r="C248">
        <v>54976895</v>
      </c>
      <c r="D248">
        <v>55490263</v>
      </c>
      <c r="E248">
        <v>1</v>
      </c>
      <c r="F248">
        <v>1</v>
      </c>
      <c r="G248">
        <v>1081</v>
      </c>
      <c r="H248">
        <v>2</v>
      </c>
      <c r="I248" t="s">
        <v>1601</v>
      </c>
      <c r="J248" t="s">
        <v>1602</v>
      </c>
      <c r="K248" t="s">
        <v>1603</v>
      </c>
      <c r="L248">
        <v>1368</v>
      </c>
      <c r="N248">
        <v>1011</v>
      </c>
      <c r="O248" t="s">
        <v>1558</v>
      </c>
      <c r="P248" t="s">
        <v>1558</v>
      </c>
      <c r="Q248">
        <v>1</v>
      </c>
      <c r="X248">
        <v>18.62</v>
      </c>
      <c r="Y248">
        <v>0</v>
      </c>
      <c r="Z248">
        <v>0.77</v>
      </c>
      <c r="AA248">
        <v>0</v>
      </c>
      <c r="AB248">
        <v>0</v>
      </c>
      <c r="AC248">
        <v>0</v>
      </c>
      <c r="AD248">
        <v>1</v>
      </c>
      <c r="AE248">
        <v>0</v>
      </c>
      <c r="AF248" t="s">
        <v>42</v>
      </c>
      <c r="AG248">
        <v>22.344000000000001</v>
      </c>
      <c r="AH248">
        <v>2</v>
      </c>
      <c r="AI248">
        <v>57036446</v>
      </c>
      <c r="AJ248">
        <v>200</v>
      </c>
      <c r="AK248">
        <v>0</v>
      </c>
      <c r="AL248">
        <v>0</v>
      </c>
      <c r="AM248">
        <v>0</v>
      </c>
      <c r="AN248">
        <v>0</v>
      </c>
      <c r="AO248">
        <v>0</v>
      </c>
      <c r="AP248">
        <v>0</v>
      </c>
      <c r="AQ248">
        <v>0</v>
      </c>
      <c r="AR248">
        <v>0</v>
      </c>
    </row>
    <row r="249" spans="1:44" x14ac:dyDescent="0.25">
      <c r="A249">
        <f>ROW(Source!A517)</f>
        <v>517</v>
      </c>
      <c r="B249">
        <v>57036447</v>
      </c>
      <c r="C249">
        <v>54976895</v>
      </c>
      <c r="D249">
        <v>55459237</v>
      </c>
      <c r="E249">
        <v>1</v>
      </c>
      <c r="F249">
        <v>1</v>
      </c>
      <c r="G249">
        <v>1081</v>
      </c>
      <c r="H249">
        <v>3</v>
      </c>
      <c r="I249" t="s">
        <v>1604</v>
      </c>
      <c r="J249" t="s">
        <v>1605</v>
      </c>
      <c r="K249" t="s">
        <v>1606</v>
      </c>
      <c r="L249">
        <v>1339</v>
      </c>
      <c r="N249">
        <v>1007</v>
      </c>
      <c r="O249" t="s">
        <v>1462</v>
      </c>
      <c r="P249" t="s">
        <v>1462</v>
      </c>
      <c r="Q249">
        <v>1</v>
      </c>
      <c r="X249">
        <v>3.2000000000000002E-3</v>
      </c>
      <c r="Y249">
        <v>7.07</v>
      </c>
      <c r="Z249">
        <v>0</v>
      </c>
      <c r="AA249">
        <v>0</v>
      </c>
      <c r="AB249">
        <v>0</v>
      </c>
      <c r="AC249">
        <v>0</v>
      </c>
      <c r="AD249">
        <v>1</v>
      </c>
      <c r="AE249">
        <v>0</v>
      </c>
      <c r="AF249" t="s">
        <v>22</v>
      </c>
      <c r="AG249">
        <v>3.2000000000000002E-3</v>
      </c>
      <c r="AH249">
        <v>2</v>
      </c>
      <c r="AI249">
        <v>57036447</v>
      </c>
      <c r="AJ249">
        <v>201</v>
      </c>
      <c r="AK249">
        <v>0</v>
      </c>
      <c r="AL249">
        <v>0</v>
      </c>
      <c r="AM249">
        <v>0</v>
      </c>
      <c r="AN249">
        <v>0</v>
      </c>
      <c r="AO249">
        <v>0</v>
      </c>
      <c r="AP249">
        <v>0</v>
      </c>
      <c r="AQ249">
        <v>0</v>
      </c>
      <c r="AR249">
        <v>0</v>
      </c>
    </row>
    <row r="250" spans="1:44" x14ac:dyDescent="0.25">
      <c r="A250">
        <f>ROW(Source!A517)</f>
        <v>517</v>
      </c>
      <c r="B250">
        <v>57036448</v>
      </c>
      <c r="C250">
        <v>54976895</v>
      </c>
      <c r="D250">
        <v>55466860</v>
      </c>
      <c r="E250">
        <v>1</v>
      </c>
      <c r="F250">
        <v>1</v>
      </c>
      <c r="G250">
        <v>1081</v>
      </c>
      <c r="H250">
        <v>3</v>
      </c>
      <c r="I250" t="s">
        <v>1607</v>
      </c>
      <c r="J250" t="s">
        <v>1608</v>
      </c>
      <c r="K250" t="s">
        <v>1609</v>
      </c>
      <c r="L250">
        <v>1346</v>
      </c>
      <c r="N250">
        <v>1009</v>
      </c>
      <c r="O250" t="s">
        <v>222</v>
      </c>
      <c r="P250" t="s">
        <v>222</v>
      </c>
      <c r="Q250">
        <v>1</v>
      </c>
      <c r="X250">
        <v>4.5659999999999998</v>
      </c>
      <c r="Y250">
        <v>3.17</v>
      </c>
      <c r="Z250">
        <v>0</v>
      </c>
      <c r="AA250">
        <v>0</v>
      </c>
      <c r="AB250">
        <v>0</v>
      </c>
      <c r="AC250">
        <v>0</v>
      </c>
      <c r="AD250">
        <v>1</v>
      </c>
      <c r="AE250">
        <v>0</v>
      </c>
      <c r="AF250" t="s">
        <v>22</v>
      </c>
      <c r="AG250">
        <v>4.5659999999999998</v>
      </c>
      <c r="AH250">
        <v>2</v>
      </c>
      <c r="AI250">
        <v>57036448</v>
      </c>
      <c r="AJ250">
        <v>203</v>
      </c>
      <c r="AK250">
        <v>0</v>
      </c>
      <c r="AL250">
        <v>0</v>
      </c>
      <c r="AM250">
        <v>0</v>
      </c>
      <c r="AN250">
        <v>0</v>
      </c>
      <c r="AO250">
        <v>0</v>
      </c>
      <c r="AP250">
        <v>0</v>
      </c>
      <c r="AQ250">
        <v>0</v>
      </c>
      <c r="AR250">
        <v>0</v>
      </c>
    </row>
    <row r="251" spans="1:44" x14ac:dyDescent="0.25">
      <c r="A251">
        <f>ROW(Source!A517)</f>
        <v>517</v>
      </c>
      <c r="B251">
        <v>57036449</v>
      </c>
      <c r="C251">
        <v>54976895</v>
      </c>
      <c r="D251">
        <v>55469280</v>
      </c>
      <c r="E251">
        <v>1</v>
      </c>
      <c r="F251">
        <v>1</v>
      </c>
      <c r="G251">
        <v>1081</v>
      </c>
      <c r="H251">
        <v>3</v>
      </c>
      <c r="I251" t="s">
        <v>1610</v>
      </c>
      <c r="J251" t="s">
        <v>1611</v>
      </c>
      <c r="K251" t="s">
        <v>1612</v>
      </c>
      <c r="L251">
        <v>1354</v>
      </c>
      <c r="N251">
        <v>1010</v>
      </c>
      <c r="O251" t="s">
        <v>266</v>
      </c>
      <c r="P251" t="s">
        <v>266</v>
      </c>
      <c r="Q251">
        <v>1</v>
      </c>
      <c r="X251">
        <v>1.946</v>
      </c>
      <c r="Y251">
        <v>780.82</v>
      </c>
      <c r="Z251">
        <v>0</v>
      </c>
      <c r="AA251">
        <v>0</v>
      </c>
      <c r="AB251">
        <v>0</v>
      </c>
      <c r="AC251">
        <v>0</v>
      </c>
      <c r="AD251">
        <v>1</v>
      </c>
      <c r="AE251">
        <v>0</v>
      </c>
      <c r="AF251" t="s">
        <v>22</v>
      </c>
      <c r="AG251">
        <v>1.946</v>
      </c>
      <c r="AH251">
        <v>2</v>
      </c>
      <c r="AI251">
        <v>57036449</v>
      </c>
      <c r="AJ251">
        <v>204</v>
      </c>
      <c r="AK251">
        <v>0</v>
      </c>
      <c r="AL251">
        <v>0</v>
      </c>
      <c r="AM251">
        <v>0</v>
      </c>
      <c r="AN251">
        <v>0</v>
      </c>
      <c r="AO251">
        <v>0</v>
      </c>
      <c r="AP251">
        <v>0</v>
      </c>
      <c r="AQ251">
        <v>0</v>
      </c>
      <c r="AR251">
        <v>0</v>
      </c>
    </row>
    <row r="252" spans="1:44" x14ac:dyDescent="0.25">
      <c r="A252">
        <f>ROW(Source!A517)</f>
        <v>517</v>
      </c>
      <c r="B252">
        <v>57036450</v>
      </c>
      <c r="C252">
        <v>54976895</v>
      </c>
      <c r="D252">
        <v>55431534</v>
      </c>
      <c r="E252">
        <v>1081</v>
      </c>
      <c r="F252">
        <v>1</v>
      </c>
      <c r="G252">
        <v>1081</v>
      </c>
      <c r="H252">
        <v>3</v>
      </c>
      <c r="I252" t="s">
        <v>1815</v>
      </c>
      <c r="J252" t="s">
        <v>3</v>
      </c>
      <c r="K252" t="s">
        <v>1816</v>
      </c>
      <c r="L252">
        <v>1354</v>
      </c>
      <c r="N252">
        <v>1010</v>
      </c>
      <c r="O252" t="s">
        <v>266</v>
      </c>
      <c r="P252" t="s">
        <v>266</v>
      </c>
      <c r="Q252">
        <v>1</v>
      </c>
      <c r="X252">
        <v>102</v>
      </c>
      <c r="Y252">
        <v>0</v>
      </c>
      <c r="Z252">
        <v>0</v>
      </c>
      <c r="AA252">
        <v>0</v>
      </c>
      <c r="AB252">
        <v>0</v>
      </c>
      <c r="AC252">
        <v>0</v>
      </c>
      <c r="AD252">
        <v>0</v>
      </c>
      <c r="AE252">
        <v>0</v>
      </c>
      <c r="AF252" t="s">
        <v>22</v>
      </c>
      <c r="AG252">
        <v>102</v>
      </c>
      <c r="AH252">
        <v>3</v>
      </c>
      <c r="AI252">
        <v>-1</v>
      </c>
      <c r="AJ252" t="s">
        <v>3</v>
      </c>
      <c r="AK252">
        <v>0</v>
      </c>
      <c r="AL252">
        <v>0</v>
      </c>
      <c r="AM252">
        <v>0</v>
      </c>
      <c r="AN252">
        <v>0</v>
      </c>
      <c r="AO252">
        <v>0</v>
      </c>
      <c r="AP252">
        <v>0</v>
      </c>
      <c r="AQ252">
        <v>0</v>
      </c>
      <c r="AR252">
        <v>0</v>
      </c>
    </row>
    <row r="253" spans="1:44" x14ac:dyDescent="0.25">
      <c r="A253">
        <f>ROW(Source!A571)</f>
        <v>571</v>
      </c>
      <c r="B253">
        <v>57036452</v>
      </c>
      <c r="C253">
        <v>54977038</v>
      </c>
      <c r="D253">
        <v>55424304</v>
      </c>
      <c r="E253">
        <v>1081</v>
      </c>
      <c r="F253">
        <v>1</v>
      </c>
      <c r="G253">
        <v>1081</v>
      </c>
      <c r="H253">
        <v>1</v>
      </c>
      <c r="I253" t="s">
        <v>1552</v>
      </c>
      <c r="J253" t="s">
        <v>3</v>
      </c>
      <c r="K253" t="s">
        <v>1553</v>
      </c>
      <c r="L253">
        <v>1191</v>
      </c>
      <c r="N253">
        <v>1013</v>
      </c>
      <c r="O253" t="s">
        <v>1554</v>
      </c>
      <c r="P253" t="s">
        <v>1554</v>
      </c>
      <c r="Q253">
        <v>1</v>
      </c>
      <c r="X253">
        <v>10.7</v>
      </c>
      <c r="Y253">
        <v>0</v>
      </c>
      <c r="Z253">
        <v>0</v>
      </c>
      <c r="AA253">
        <v>0</v>
      </c>
      <c r="AB253">
        <v>0</v>
      </c>
      <c r="AC253">
        <v>0</v>
      </c>
      <c r="AD253">
        <v>1</v>
      </c>
      <c r="AE253">
        <v>1</v>
      </c>
      <c r="AF253" t="s">
        <v>42</v>
      </c>
      <c r="AG253">
        <v>12.839999999999998</v>
      </c>
      <c r="AH253">
        <v>2</v>
      </c>
      <c r="AI253">
        <v>57036452</v>
      </c>
      <c r="AJ253">
        <v>205</v>
      </c>
      <c r="AK253">
        <v>0</v>
      </c>
      <c r="AL253">
        <v>0</v>
      </c>
      <c r="AM253">
        <v>0</v>
      </c>
      <c r="AN253">
        <v>0</v>
      </c>
      <c r="AO253">
        <v>0</v>
      </c>
      <c r="AP253">
        <v>0</v>
      </c>
      <c r="AQ253">
        <v>0</v>
      </c>
      <c r="AR253">
        <v>0</v>
      </c>
    </row>
    <row r="254" spans="1:44" x14ac:dyDescent="0.25">
      <c r="A254">
        <f>ROW(Source!A571)</f>
        <v>571</v>
      </c>
      <c r="B254">
        <v>57036453</v>
      </c>
      <c r="C254">
        <v>54977038</v>
      </c>
      <c r="D254">
        <v>55490209</v>
      </c>
      <c r="E254">
        <v>1</v>
      </c>
      <c r="F254">
        <v>1</v>
      </c>
      <c r="G254">
        <v>1081</v>
      </c>
      <c r="H254">
        <v>2</v>
      </c>
      <c r="I254" t="s">
        <v>1555</v>
      </c>
      <c r="J254" t="s">
        <v>1556</v>
      </c>
      <c r="K254" t="s">
        <v>1557</v>
      </c>
      <c r="L254">
        <v>1368</v>
      </c>
      <c r="N254">
        <v>1011</v>
      </c>
      <c r="O254" t="s">
        <v>1558</v>
      </c>
      <c r="P254" t="s">
        <v>1558</v>
      </c>
      <c r="Q254">
        <v>1</v>
      </c>
      <c r="X254">
        <v>0.35</v>
      </c>
      <c r="Y254">
        <v>0</v>
      </c>
      <c r="Z254">
        <v>83.1</v>
      </c>
      <c r="AA254">
        <v>12.62</v>
      </c>
      <c r="AB254">
        <v>0</v>
      </c>
      <c r="AC254">
        <v>0</v>
      </c>
      <c r="AD254">
        <v>1</v>
      </c>
      <c r="AE254">
        <v>0</v>
      </c>
      <c r="AF254" t="s">
        <v>42</v>
      </c>
      <c r="AG254">
        <v>0.42</v>
      </c>
      <c r="AH254">
        <v>2</v>
      </c>
      <c r="AI254">
        <v>57036453</v>
      </c>
      <c r="AJ254">
        <v>206</v>
      </c>
      <c r="AK254">
        <v>0</v>
      </c>
      <c r="AL254">
        <v>0</v>
      </c>
      <c r="AM254">
        <v>0</v>
      </c>
      <c r="AN254">
        <v>0</v>
      </c>
      <c r="AO254">
        <v>0</v>
      </c>
      <c r="AP254">
        <v>0</v>
      </c>
      <c r="AQ254">
        <v>0</v>
      </c>
      <c r="AR254">
        <v>0</v>
      </c>
    </row>
    <row r="255" spans="1:44" x14ac:dyDescent="0.25">
      <c r="A255">
        <f>ROW(Source!A571)</f>
        <v>571</v>
      </c>
      <c r="B255">
        <v>57036454</v>
      </c>
      <c r="C255">
        <v>54977038</v>
      </c>
      <c r="D255">
        <v>55489526</v>
      </c>
      <c r="E255">
        <v>1</v>
      </c>
      <c r="F255">
        <v>1</v>
      </c>
      <c r="G255">
        <v>1081</v>
      </c>
      <c r="H255">
        <v>2</v>
      </c>
      <c r="I255" t="s">
        <v>1679</v>
      </c>
      <c r="J255" t="s">
        <v>1680</v>
      </c>
      <c r="K255" t="s">
        <v>1681</v>
      </c>
      <c r="L255">
        <v>1368</v>
      </c>
      <c r="N255">
        <v>1011</v>
      </c>
      <c r="O255" t="s">
        <v>1558</v>
      </c>
      <c r="P255" t="s">
        <v>1558</v>
      </c>
      <c r="Q255">
        <v>1</v>
      </c>
      <c r="X255">
        <v>2.4</v>
      </c>
      <c r="Y255">
        <v>0</v>
      </c>
      <c r="Z255">
        <v>2.27</v>
      </c>
      <c r="AA255">
        <v>0</v>
      </c>
      <c r="AB255">
        <v>0</v>
      </c>
      <c r="AC255">
        <v>0</v>
      </c>
      <c r="AD255">
        <v>1</v>
      </c>
      <c r="AE255">
        <v>0</v>
      </c>
      <c r="AF255" t="s">
        <v>42</v>
      </c>
      <c r="AG255">
        <v>2.88</v>
      </c>
      <c r="AH255">
        <v>2</v>
      </c>
      <c r="AI255">
        <v>57036454</v>
      </c>
      <c r="AJ255">
        <v>207</v>
      </c>
      <c r="AK255">
        <v>0</v>
      </c>
      <c r="AL255">
        <v>0</v>
      </c>
      <c r="AM255">
        <v>0</v>
      </c>
      <c r="AN255">
        <v>0</v>
      </c>
      <c r="AO255">
        <v>0</v>
      </c>
      <c r="AP255">
        <v>0</v>
      </c>
      <c r="AQ255">
        <v>0</v>
      </c>
      <c r="AR255">
        <v>0</v>
      </c>
    </row>
    <row r="256" spans="1:44" x14ac:dyDescent="0.25">
      <c r="A256">
        <f>ROW(Source!A571)</f>
        <v>571</v>
      </c>
      <c r="B256">
        <v>57036455</v>
      </c>
      <c r="C256">
        <v>54977038</v>
      </c>
      <c r="D256">
        <v>55489536</v>
      </c>
      <c r="E256">
        <v>1</v>
      </c>
      <c r="F256">
        <v>1</v>
      </c>
      <c r="G256">
        <v>1081</v>
      </c>
      <c r="H256">
        <v>2</v>
      </c>
      <c r="I256" t="s">
        <v>1682</v>
      </c>
      <c r="J256" t="s">
        <v>1683</v>
      </c>
      <c r="K256" t="s">
        <v>1684</v>
      </c>
      <c r="L256">
        <v>1368</v>
      </c>
      <c r="N256">
        <v>1011</v>
      </c>
      <c r="O256" t="s">
        <v>1558</v>
      </c>
      <c r="P256" t="s">
        <v>1558</v>
      </c>
      <c r="Q256">
        <v>1</v>
      </c>
      <c r="X256">
        <v>2.5</v>
      </c>
      <c r="Y256">
        <v>0</v>
      </c>
      <c r="Z256">
        <v>0.73</v>
      </c>
      <c r="AA256">
        <v>0</v>
      </c>
      <c r="AB256">
        <v>0</v>
      </c>
      <c r="AC256">
        <v>0</v>
      </c>
      <c r="AD256">
        <v>1</v>
      </c>
      <c r="AE256">
        <v>0</v>
      </c>
      <c r="AF256" t="s">
        <v>42</v>
      </c>
      <c r="AG256">
        <v>3</v>
      </c>
      <c r="AH256">
        <v>2</v>
      </c>
      <c r="AI256">
        <v>57036455</v>
      </c>
      <c r="AJ256">
        <v>208</v>
      </c>
      <c r="AK256">
        <v>0</v>
      </c>
      <c r="AL256">
        <v>0</v>
      </c>
      <c r="AM256">
        <v>0</v>
      </c>
      <c r="AN256">
        <v>0</v>
      </c>
      <c r="AO256">
        <v>0</v>
      </c>
      <c r="AP256">
        <v>0</v>
      </c>
      <c r="AQ256">
        <v>0</v>
      </c>
      <c r="AR256">
        <v>0</v>
      </c>
    </row>
    <row r="257" spans="1:44" x14ac:dyDescent="0.25">
      <c r="A257">
        <f>ROW(Source!A571)</f>
        <v>571</v>
      </c>
      <c r="B257">
        <v>57036456</v>
      </c>
      <c r="C257">
        <v>54977038</v>
      </c>
      <c r="D257">
        <v>55459514</v>
      </c>
      <c r="E257">
        <v>1</v>
      </c>
      <c r="F257">
        <v>1</v>
      </c>
      <c r="G257">
        <v>1081</v>
      </c>
      <c r="H257">
        <v>3</v>
      </c>
      <c r="I257" t="s">
        <v>1685</v>
      </c>
      <c r="J257" t="s">
        <v>1686</v>
      </c>
      <c r="K257" t="s">
        <v>1687</v>
      </c>
      <c r="L257">
        <v>1348</v>
      </c>
      <c r="N257">
        <v>1009</v>
      </c>
      <c r="O257" t="s">
        <v>1092</v>
      </c>
      <c r="P257" t="s">
        <v>1092</v>
      </c>
      <c r="Q257">
        <v>1000</v>
      </c>
      <c r="X257">
        <v>6.0000000000000002E-5</v>
      </c>
      <c r="Y257">
        <v>11233.62</v>
      </c>
      <c r="Z257">
        <v>0</v>
      </c>
      <c r="AA257">
        <v>0</v>
      </c>
      <c r="AB257">
        <v>0</v>
      </c>
      <c r="AC257">
        <v>0</v>
      </c>
      <c r="AD257">
        <v>1</v>
      </c>
      <c r="AE257">
        <v>0</v>
      </c>
      <c r="AF257" t="s">
        <v>22</v>
      </c>
      <c r="AG257">
        <v>6.0000000000000002E-5</v>
      </c>
      <c r="AH257">
        <v>2</v>
      </c>
      <c r="AI257">
        <v>57036456</v>
      </c>
      <c r="AJ257">
        <v>209</v>
      </c>
      <c r="AK257">
        <v>0</v>
      </c>
      <c r="AL257">
        <v>0</v>
      </c>
      <c r="AM257">
        <v>0</v>
      </c>
      <c r="AN257">
        <v>0</v>
      </c>
      <c r="AO257">
        <v>0</v>
      </c>
      <c r="AP257">
        <v>0</v>
      </c>
      <c r="AQ257">
        <v>0</v>
      </c>
      <c r="AR257">
        <v>0</v>
      </c>
    </row>
    <row r="258" spans="1:44" x14ac:dyDescent="0.25">
      <c r="A258">
        <f>ROW(Source!A571)</f>
        <v>571</v>
      </c>
      <c r="B258">
        <v>57036457</v>
      </c>
      <c r="C258">
        <v>54977038</v>
      </c>
      <c r="D258">
        <v>55466023</v>
      </c>
      <c r="E258">
        <v>1</v>
      </c>
      <c r="F258">
        <v>1</v>
      </c>
      <c r="G258">
        <v>1081</v>
      </c>
      <c r="H258">
        <v>3</v>
      </c>
      <c r="I258" t="s">
        <v>1688</v>
      </c>
      <c r="J258" t="s">
        <v>1689</v>
      </c>
      <c r="K258" t="s">
        <v>1690</v>
      </c>
      <c r="L258">
        <v>1346</v>
      </c>
      <c r="N258">
        <v>1009</v>
      </c>
      <c r="O258" t="s">
        <v>222</v>
      </c>
      <c r="P258" t="s">
        <v>222</v>
      </c>
      <c r="Q258">
        <v>1</v>
      </c>
      <c r="X258">
        <v>0.8</v>
      </c>
      <c r="Y258">
        <v>25.8</v>
      </c>
      <c r="Z258">
        <v>0</v>
      </c>
      <c r="AA258">
        <v>0</v>
      </c>
      <c r="AB258">
        <v>0</v>
      </c>
      <c r="AC258">
        <v>0</v>
      </c>
      <c r="AD258">
        <v>1</v>
      </c>
      <c r="AE258">
        <v>0</v>
      </c>
      <c r="AF258" t="s">
        <v>22</v>
      </c>
      <c r="AG258">
        <v>0.8</v>
      </c>
      <c r="AH258">
        <v>2</v>
      </c>
      <c r="AI258">
        <v>57036457</v>
      </c>
      <c r="AJ258">
        <v>210</v>
      </c>
      <c r="AK258">
        <v>0</v>
      </c>
      <c r="AL258">
        <v>0</v>
      </c>
      <c r="AM258">
        <v>0</v>
      </c>
      <c r="AN258">
        <v>0</v>
      </c>
      <c r="AO258">
        <v>0</v>
      </c>
      <c r="AP258">
        <v>0</v>
      </c>
      <c r="AQ258">
        <v>0</v>
      </c>
      <c r="AR258">
        <v>0</v>
      </c>
    </row>
    <row r="259" spans="1:44" x14ac:dyDescent="0.25">
      <c r="A259">
        <f>ROW(Source!A571)</f>
        <v>571</v>
      </c>
      <c r="B259">
        <v>57036458</v>
      </c>
      <c r="C259">
        <v>54977038</v>
      </c>
      <c r="D259">
        <v>55459792</v>
      </c>
      <c r="E259">
        <v>1</v>
      </c>
      <c r="F259">
        <v>1</v>
      </c>
      <c r="G259">
        <v>1081</v>
      </c>
      <c r="H259">
        <v>3</v>
      </c>
      <c r="I259" t="s">
        <v>1691</v>
      </c>
      <c r="J259" t="s">
        <v>1692</v>
      </c>
      <c r="K259" t="s">
        <v>1693</v>
      </c>
      <c r="L259">
        <v>1348</v>
      </c>
      <c r="N259">
        <v>1009</v>
      </c>
      <c r="O259" t="s">
        <v>1092</v>
      </c>
      <c r="P259" t="s">
        <v>1092</v>
      </c>
      <c r="Q259">
        <v>1000</v>
      </c>
      <c r="X259">
        <v>5.0000000000000001E-4</v>
      </c>
      <c r="Y259">
        <v>60960.43</v>
      </c>
      <c r="Z259">
        <v>0</v>
      </c>
      <c r="AA259">
        <v>0</v>
      </c>
      <c r="AB259">
        <v>0</v>
      </c>
      <c r="AC259">
        <v>0</v>
      </c>
      <c r="AD259">
        <v>1</v>
      </c>
      <c r="AE259">
        <v>0</v>
      </c>
      <c r="AF259" t="s">
        <v>22</v>
      </c>
      <c r="AG259">
        <v>5.0000000000000001E-4</v>
      </c>
      <c r="AH259">
        <v>2</v>
      </c>
      <c r="AI259">
        <v>57036458</v>
      </c>
      <c r="AJ259">
        <v>211</v>
      </c>
      <c r="AK259">
        <v>0</v>
      </c>
      <c r="AL259">
        <v>0</v>
      </c>
      <c r="AM259">
        <v>0</v>
      </c>
      <c r="AN259">
        <v>0</v>
      </c>
      <c r="AO259">
        <v>0</v>
      </c>
      <c r="AP259">
        <v>0</v>
      </c>
      <c r="AQ259">
        <v>0</v>
      </c>
      <c r="AR259">
        <v>0</v>
      </c>
    </row>
    <row r="260" spans="1:44" x14ac:dyDescent="0.25">
      <c r="A260">
        <f>ROW(Source!A571)</f>
        <v>571</v>
      </c>
      <c r="B260">
        <v>57036459</v>
      </c>
      <c r="C260">
        <v>54977038</v>
      </c>
      <c r="D260">
        <v>55459815</v>
      </c>
      <c r="E260">
        <v>1</v>
      </c>
      <c r="F260">
        <v>1</v>
      </c>
      <c r="G260">
        <v>1081</v>
      </c>
      <c r="H260">
        <v>3</v>
      </c>
      <c r="I260" t="s">
        <v>1694</v>
      </c>
      <c r="J260" t="s">
        <v>1695</v>
      </c>
      <c r="K260" t="s">
        <v>1696</v>
      </c>
      <c r="L260">
        <v>1348</v>
      </c>
      <c r="N260">
        <v>1009</v>
      </c>
      <c r="O260" t="s">
        <v>1092</v>
      </c>
      <c r="P260" t="s">
        <v>1092</v>
      </c>
      <c r="Q260">
        <v>1000</v>
      </c>
      <c r="X260">
        <v>4.0000000000000003E-5</v>
      </c>
      <c r="Y260">
        <v>7973.67</v>
      </c>
      <c r="Z260">
        <v>0</v>
      </c>
      <c r="AA260">
        <v>0</v>
      </c>
      <c r="AB260">
        <v>0</v>
      </c>
      <c r="AC260">
        <v>0</v>
      </c>
      <c r="AD260">
        <v>1</v>
      </c>
      <c r="AE260">
        <v>0</v>
      </c>
      <c r="AF260" t="s">
        <v>22</v>
      </c>
      <c r="AG260">
        <v>4.0000000000000003E-5</v>
      </c>
      <c r="AH260">
        <v>2</v>
      </c>
      <c r="AI260">
        <v>57036459</v>
      </c>
      <c r="AJ260">
        <v>212</v>
      </c>
      <c r="AK260">
        <v>0</v>
      </c>
      <c r="AL260">
        <v>0</v>
      </c>
      <c r="AM260">
        <v>0</v>
      </c>
      <c r="AN260">
        <v>0</v>
      </c>
      <c r="AO260">
        <v>0</v>
      </c>
      <c r="AP260">
        <v>0</v>
      </c>
      <c r="AQ260">
        <v>0</v>
      </c>
      <c r="AR260">
        <v>0</v>
      </c>
    </row>
    <row r="261" spans="1:44" x14ac:dyDescent="0.25">
      <c r="A261">
        <f>ROW(Source!A571)</f>
        <v>571</v>
      </c>
      <c r="B261">
        <v>57036460</v>
      </c>
      <c r="C261">
        <v>54977038</v>
      </c>
      <c r="D261">
        <v>55482203</v>
      </c>
      <c r="E261">
        <v>1</v>
      </c>
      <c r="F261">
        <v>1</v>
      </c>
      <c r="G261">
        <v>1081</v>
      </c>
      <c r="H261">
        <v>3</v>
      </c>
      <c r="I261" t="s">
        <v>1404</v>
      </c>
      <c r="J261" t="s">
        <v>1406</v>
      </c>
      <c r="K261" t="s">
        <v>1405</v>
      </c>
      <c r="L261">
        <v>1356</v>
      </c>
      <c r="N261">
        <v>1010</v>
      </c>
      <c r="O261" t="s">
        <v>1355</v>
      </c>
      <c r="P261" t="s">
        <v>1355</v>
      </c>
      <c r="Q261">
        <v>1000</v>
      </c>
      <c r="X261">
        <v>4.0999999999999999E-4</v>
      </c>
      <c r="Y261">
        <v>226.66</v>
      </c>
      <c r="Z261">
        <v>0</v>
      </c>
      <c r="AA261">
        <v>0</v>
      </c>
      <c r="AB261">
        <v>0</v>
      </c>
      <c r="AC261">
        <v>0</v>
      </c>
      <c r="AD261">
        <v>1</v>
      </c>
      <c r="AE261">
        <v>0</v>
      </c>
      <c r="AF261" t="s">
        <v>22</v>
      </c>
      <c r="AG261">
        <v>4.0999999999999999E-4</v>
      </c>
      <c r="AH261">
        <v>2</v>
      </c>
      <c r="AI261">
        <v>57036460</v>
      </c>
      <c r="AJ261">
        <v>213</v>
      </c>
      <c r="AK261">
        <v>0</v>
      </c>
      <c r="AL261">
        <v>0</v>
      </c>
      <c r="AM261">
        <v>0</v>
      </c>
      <c r="AN261">
        <v>0</v>
      </c>
      <c r="AO261">
        <v>0</v>
      </c>
      <c r="AP261">
        <v>0</v>
      </c>
      <c r="AQ261">
        <v>0</v>
      </c>
      <c r="AR261">
        <v>0</v>
      </c>
    </row>
    <row r="262" spans="1:44" x14ac:dyDescent="0.25">
      <c r="A262">
        <f>ROW(Source!A571)</f>
        <v>571</v>
      </c>
      <c r="B262">
        <v>57036461</v>
      </c>
      <c r="C262">
        <v>54977038</v>
      </c>
      <c r="D262">
        <v>55481864</v>
      </c>
      <c r="E262">
        <v>1</v>
      </c>
      <c r="F262">
        <v>1</v>
      </c>
      <c r="G262">
        <v>1081</v>
      </c>
      <c r="H262">
        <v>3</v>
      </c>
      <c r="I262" t="s">
        <v>1669</v>
      </c>
      <c r="J262" t="s">
        <v>1670</v>
      </c>
      <c r="K262" t="s">
        <v>1671</v>
      </c>
      <c r="L262">
        <v>1301</v>
      </c>
      <c r="N262">
        <v>1003</v>
      </c>
      <c r="O262" t="s">
        <v>769</v>
      </c>
      <c r="P262" t="s">
        <v>769</v>
      </c>
      <c r="Q262">
        <v>1</v>
      </c>
      <c r="X262">
        <v>0.96</v>
      </c>
      <c r="Y262">
        <v>0.7</v>
      </c>
      <c r="Z262">
        <v>0</v>
      </c>
      <c r="AA262">
        <v>0</v>
      </c>
      <c r="AB262">
        <v>0</v>
      </c>
      <c r="AC262">
        <v>0</v>
      </c>
      <c r="AD262">
        <v>1</v>
      </c>
      <c r="AE262">
        <v>0</v>
      </c>
      <c r="AF262" t="s">
        <v>22</v>
      </c>
      <c r="AG262">
        <v>0.96</v>
      </c>
      <c r="AH262">
        <v>2</v>
      </c>
      <c r="AI262">
        <v>57036461</v>
      </c>
      <c r="AJ262">
        <v>214</v>
      </c>
      <c r="AK262">
        <v>0</v>
      </c>
      <c r="AL262">
        <v>0</v>
      </c>
      <c r="AM262">
        <v>0</v>
      </c>
      <c r="AN262">
        <v>0</v>
      </c>
      <c r="AO262">
        <v>0</v>
      </c>
      <c r="AP262">
        <v>0</v>
      </c>
      <c r="AQ262">
        <v>0</v>
      </c>
      <c r="AR262">
        <v>0</v>
      </c>
    </row>
    <row r="263" spans="1:44" x14ac:dyDescent="0.25">
      <c r="A263">
        <f>ROW(Source!A571)</f>
        <v>571</v>
      </c>
      <c r="B263">
        <v>57036462</v>
      </c>
      <c r="C263">
        <v>54977038</v>
      </c>
      <c r="D263">
        <v>55481866</v>
      </c>
      <c r="E263">
        <v>1</v>
      </c>
      <c r="F263">
        <v>1</v>
      </c>
      <c r="G263">
        <v>1081</v>
      </c>
      <c r="H263">
        <v>3</v>
      </c>
      <c r="I263" t="s">
        <v>1672</v>
      </c>
      <c r="J263" t="s">
        <v>1673</v>
      </c>
      <c r="K263" t="s">
        <v>1674</v>
      </c>
      <c r="L263">
        <v>1356</v>
      </c>
      <c r="N263">
        <v>1010</v>
      </c>
      <c r="O263" t="s">
        <v>1355</v>
      </c>
      <c r="P263" t="s">
        <v>1355</v>
      </c>
      <c r="Q263">
        <v>1000</v>
      </c>
      <c r="X263">
        <v>8.3199999999999993E-3</v>
      </c>
      <c r="Y263">
        <v>6.44</v>
      </c>
      <c r="Z263">
        <v>0</v>
      </c>
      <c r="AA263">
        <v>0</v>
      </c>
      <c r="AB263">
        <v>0</v>
      </c>
      <c r="AC263">
        <v>0</v>
      </c>
      <c r="AD263">
        <v>1</v>
      </c>
      <c r="AE263">
        <v>0</v>
      </c>
      <c r="AF263" t="s">
        <v>22</v>
      </c>
      <c r="AG263">
        <v>8.3199999999999993E-3</v>
      </c>
      <c r="AH263">
        <v>2</v>
      </c>
      <c r="AI263">
        <v>57036462</v>
      </c>
      <c r="AJ263">
        <v>215</v>
      </c>
      <c r="AK263">
        <v>0</v>
      </c>
      <c r="AL263">
        <v>0</v>
      </c>
      <c r="AM263">
        <v>0</v>
      </c>
      <c r="AN263">
        <v>0</v>
      </c>
      <c r="AO263">
        <v>0</v>
      </c>
      <c r="AP263">
        <v>0</v>
      </c>
      <c r="AQ263">
        <v>0</v>
      </c>
      <c r="AR263">
        <v>0</v>
      </c>
    </row>
    <row r="264" spans="1:44" x14ac:dyDescent="0.25">
      <c r="A264">
        <f>ROW(Source!A571)</f>
        <v>571</v>
      </c>
      <c r="B264">
        <v>57036463</v>
      </c>
      <c r="C264">
        <v>54977038</v>
      </c>
      <c r="D264">
        <v>55435176</v>
      </c>
      <c r="E264">
        <v>1081</v>
      </c>
      <c r="F264">
        <v>1</v>
      </c>
      <c r="G264">
        <v>1081</v>
      </c>
      <c r="H264">
        <v>3</v>
      </c>
      <c r="I264" t="s">
        <v>1836</v>
      </c>
      <c r="J264" t="s">
        <v>3</v>
      </c>
      <c r="K264" t="s">
        <v>1837</v>
      </c>
      <c r="L264">
        <v>1303</v>
      </c>
      <c r="N264">
        <v>1003</v>
      </c>
      <c r="O264" t="s">
        <v>764</v>
      </c>
      <c r="P264" t="s">
        <v>764</v>
      </c>
      <c r="Q264">
        <v>1000</v>
      </c>
      <c r="X264">
        <v>0.10199999999999999</v>
      </c>
      <c r="Y264">
        <v>0</v>
      </c>
      <c r="Z264">
        <v>0</v>
      </c>
      <c r="AA264">
        <v>0</v>
      </c>
      <c r="AB264">
        <v>0</v>
      </c>
      <c r="AC264">
        <v>0</v>
      </c>
      <c r="AD264">
        <v>0</v>
      </c>
      <c r="AE264">
        <v>0</v>
      </c>
      <c r="AF264" t="s">
        <v>22</v>
      </c>
      <c r="AG264">
        <v>0.10199999999999999</v>
      </c>
      <c r="AH264">
        <v>3</v>
      </c>
      <c r="AI264">
        <v>-1</v>
      </c>
      <c r="AJ264" t="s">
        <v>3</v>
      </c>
      <c r="AK264">
        <v>0</v>
      </c>
      <c r="AL264">
        <v>0</v>
      </c>
      <c r="AM264">
        <v>0</v>
      </c>
      <c r="AN264">
        <v>0</v>
      </c>
      <c r="AO264">
        <v>0</v>
      </c>
      <c r="AP264">
        <v>0</v>
      </c>
      <c r="AQ264">
        <v>0</v>
      </c>
      <c r="AR264">
        <v>0</v>
      </c>
    </row>
    <row r="265" spans="1:44" x14ac:dyDescent="0.25">
      <c r="A265">
        <f>ROW(Source!A571)</f>
        <v>571</v>
      </c>
      <c r="B265">
        <v>57036464</v>
      </c>
      <c r="C265">
        <v>54977038</v>
      </c>
      <c r="D265">
        <v>55439392</v>
      </c>
      <c r="E265">
        <v>1081</v>
      </c>
      <c r="F265">
        <v>1</v>
      </c>
      <c r="G265">
        <v>1081</v>
      </c>
      <c r="H265">
        <v>3</v>
      </c>
      <c r="I265" t="s">
        <v>1838</v>
      </c>
      <c r="J265" t="s">
        <v>3</v>
      </c>
      <c r="K265" t="s">
        <v>1839</v>
      </c>
      <c r="L265">
        <v>1354</v>
      </c>
      <c r="N265">
        <v>1010</v>
      </c>
      <c r="O265" t="s">
        <v>266</v>
      </c>
      <c r="P265" t="s">
        <v>266</v>
      </c>
      <c r="Q265">
        <v>1</v>
      </c>
      <c r="X265">
        <v>0</v>
      </c>
      <c r="Y265">
        <v>0</v>
      </c>
      <c r="Z265">
        <v>0</v>
      </c>
      <c r="AA265">
        <v>0</v>
      </c>
      <c r="AB265">
        <v>0</v>
      </c>
      <c r="AC265">
        <v>0</v>
      </c>
      <c r="AD265">
        <v>0</v>
      </c>
      <c r="AE265">
        <v>0</v>
      </c>
      <c r="AF265" t="s">
        <v>22</v>
      </c>
      <c r="AG265">
        <v>0</v>
      </c>
      <c r="AH265">
        <v>3</v>
      </c>
      <c r="AI265">
        <v>-1</v>
      </c>
      <c r="AJ265" t="s">
        <v>3</v>
      </c>
      <c r="AK265">
        <v>0</v>
      </c>
      <c r="AL265">
        <v>0</v>
      </c>
      <c r="AM265">
        <v>0</v>
      </c>
      <c r="AN265">
        <v>0</v>
      </c>
      <c r="AO265">
        <v>0</v>
      </c>
      <c r="AP265">
        <v>0</v>
      </c>
      <c r="AQ265">
        <v>0</v>
      </c>
      <c r="AR265">
        <v>0</v>
      </c>
    </row>
    <row r="266" spans="1:44" x14ac:dyDescent="0.25">
      <c r="A266">
        <f>ROW(Source!A572)</f>
        <v>572</v>
      </c>
      <c r="B266">
        <v>57036452</v>
      </c>
      <c r="C266">
        <v>54977038</v>
      </c>
      <c r="D266">
        <v>55424304</v>
      </c>
      <c r="E266">
        <v>1081</v>
      </c>
      <c r="F266">
        <v>1</v>
      </c>
      <c r="G266">
        <v>1081</v>
      </c>
      <c r="H266">
        <v>1</v>
      </c>
      <c r="I266" t="s">
        <v>1552</v>
      </c>
      <c r="J266" t="s">
        <v>3</v>
      </c>
      <c r="K266" t="s">
        <v>1553</v>
      </c>
      <c r="L266">
        <v>1191</v>
      </c>
      <c r="N266">
        <v>1013</v>
      </c>
      <c r="O266" t="s">
        <v>1554</v>
      </c>
      <c r="P266" t="s">
        <v>1554</v>
      </c>
      <c r="Q266">
        <v>1</v>
      </c>
      <c r="X266">
        <v>10.7</v>
      </c>
      <c r="Y266">
        <v>0</v>
      </c>
      <c r="Z266">
        <v>0</v>
      </c>
      <c r="AA266">
        <v>0</v>
      </c>
      <c r="AB266">
        <v>0</v>
      </c>
      <c r="AC266">
        <v>0</v>
      </c>
      <c r="AD266">
        <v>1</v>
      </c>
      <c r="AE266">
        <v>1</v>
      </c>
      <c r="AF266" t="s">
        <v>42</v>
      </c>
      <c r="AG266">
        <v>12.839999999999998</v>
      </c>
      <c r="AH266">
        <v>2</v>
      </c>
      <c r="AI266">
        <v>57036452</v>
      </c>
      <c r="AJ266">
        <v>216</v>
      </c>
      <c r="AK266">
        <v>0</v>
      </c>
      <c r="AL266">
        <v>0</v>
      </c>
      <c r="AM266">
        <v>0</v>
      </c>
      <c r="AN266">
        <v>0</v>
      </c>
      <c r="AO266">
        <v>0</v>
      </c>
      <c r="AP266">
        <v>0</v>
      </c>
      <c r="AQ266">
        <v>0</v>
      </c>
      <c r="AR266">
        <v>0</v>
      </c>
    </row>
    <row r="267" spans="1:44" x14ac:dyDescent="0.25">
      <c r="A267">
        <f>ROW(Source!A572)</f>
        <v>572</v>
      </c>
      <c r="B267">
        <v>57036453</v>
      </c>
      <c r="C267">
        <v>54977038</v>
      </c>
      <c r="D267">
        <v>55490209</v>
      </c>
      <c r="E267">
        <v>1</v>
      </c>
      <c r="F267">
        <v>1</v>
      </c>
      <c r="G267">
        <v>1081</v>
      </c>
      <c r="H267">
        <v>2</v>
      </c>
      <c r="I267" t="s">
        <v>1555</v>
      </c>
      <c r="J267" t="s">
        <v>1556</v>
      </c>
      <c r="K267" t="s">
        <v>1557</v>
      </c>
      <c r="L267">
        <v>1368</v>
      </c>
      <c r="N267">
        <v>1011</v>
      </c>
      <c r="O267" t="s">
        <v>1558</v>
      </c>
      <c r="P267" t="s">
        <v>1558</v>
      </c>
      <c r="Q267">
        <v>1</v>
      </c>
      <c r="X267">
        <v>0.35</v>
      </c>
      <c r="Y267">
        <v>0</v>
      </c>
      <c r="Z267">
        <v>83.1</v>
      </c>
      <c r="AA267">
        <v>12.62</v>
      </c>
      <c r="AB267">
        <v>0</v>
      </c>
      <c r="AC267">
        <v>0</v>
      </c>
      <c r="AD267">
        <v>1</v>
      </c>
      <c r="AE267">
        <v>0</v>
      </c>
      <c r="AF267" t="s">
        <v>42</v>
      </c>
      <c r="AG267">
        <v>0.42</v>
      </c>
      <c r="AH267">
        <v>2</v>
      </c>
      <c r="AI267">
        <v>57036453</v>
      </c>
      <c r="AJ267">
        <v>217</v>
      </c>
      <c r="AK267">
        <v>0</v>
      </c>
      <c r="AL267">
        <v>0</v>
      </c>
      <c r="AM267">
        <v>0</v>
      </c>
      <c r="AN267">
        <v>0</v>
      </c>
      <c r="AO267">
        <v>0</v>
      </c>
      <c r="AP267">
        <v>0</v>
      </c>
      <c r="AQ267">
        <v>0</v>
      </c>
      <c r="AR267">
        <v>0</v>
      </c>
    </row>
    <row r="268" spans="1:44" x14ac:dyDescent="0.25">
      <c r="A268">
        <f>ROW(Source!A572)</f>
        <v>572</v>
      </c>
      <c r="B268">
        <v>57036454</v>
      </c>
      <c r="C268">
        <v>54977038</v>
      </c>
      <c r="D268">
        <v>55489526</v>
      </c>
      <c r="E268">
        <v>1</v>
      </c>
      <c r="F268">
        <v>1</v>
      </c>
      <c r="G268">
        <v>1081</v>
      </c>
      <c r="H268">
        <v>2</v>
      </c>
      <c r="I268" t="s">
        <v>1679</v>
      </c>
      <c r="J268" t="s">
        <v>1680</v>
      </c>
      <c r="K268" t="s">
        <v>1681</v>
      </c>
      <c r="L268">
        <v>1368</v>
      </c>
      <c r="N268">
        <v>1011</v>
      </c>
      <c r="O268" t="s">
        <v>1558</v>
      </c>
      <c r="P268" t="s">
        <v>1558</v>
      </c>
      <c r="Q268">
        <v>1</v>
      </c>
      <c r="X268">
        <v>2.4</v>
      </c>
      <c r="Y268">
        <v>0</v>
      </c>
      <c r="Z268">
        <v>2.27</v>
      </c>
      <c r="AA268">
        <v>0</v>
      </c>
      <c r="AB268">
        <v>0</v>
      </c>
      <c r="AC268">
        <v>0</v>
      </c>
      <c r="AD268">
        <v>1</v>
      </c>
      <c r="AE268">
        <v>0</v>
      </c>
      <c r="AF268" t="s">
        <v>42</v>
      </c>
      <c r="AG268">
        <v>2.88</v>
      </c>
      <c r="AH268">
        <v>2</v>
      </c>
      <c r="AI268">
        <v>57036454</v>
      </c>
      <c r="AJ268">
        <v>218</v>
      </c>
      <c r="AK268">
        <v>0</v>
      </c>
      <c r="AL268">
        <v>0</v>
      </c>
      <c r="AM268">
        <v>0</v>
      </c>
      <c r="AN268">
        <v>0</v>
      </c>
      <c r="AO268">
        <v>0</v>
      </c>
      <c r="AP268">
        <v>0</v>
      </c>
      <c r="AQ268">
        <v>0</v>
      </c>
      <c r="AR268">
        <v>0</v>
      </c>
    </row>
    <row r="269" spans="1:44" x14ac:dyDescent="0.25">
      <c r="A269">
        <f>ROW(Source!A572)</f>
        <v>572</v>
      </c>
      <c r="B269">
        <v>57036455</v>
      </c>
      <c r="C269">
        <v>54977038</v>
      </c>
      <c r="D269">
        <v>55489536</v>
      </c>
      <c r="E269">
        <v>1</v>
      </c>
      <c r="F269">
        <v>1</v>
      </c>
      <c r="G269">
        <v>1081</v>
      </c>
      <c r="H269">
        <v>2</v>
      </c>
      <c r="I269" t="s">
        <v>1682</v>
      </c>
      <c r="J269" t="s">
        <v>1683</v>
      </c>
      <c r="K269" t="s">
        <v>1684</v>
      </c>
      <c r="L269">
        <v>1368</v>
      </c>
      <c r="N269">
        <v>1011</v>
      </c>
      <c r="O269" t="s">
        <v>1558</v>
      </c>
      <c r="P269" t="s">
        <v>1558</v>
      </c>
      <c r="Q269">
        <v>1</v>
      </c>
      <c r="X269">
        <v>2.5</v>
      </c>
      <c r="Y269">
        <v>0</v>
      </c>
      <c r="Z269">
        <v>0.73</v>
      </c>
      <c r="AA269">
        <v>0</v>
      </c>
      <c r="AB269">
        <v>0</v>
      </c>
      <c r="AC269">
        <v>0</v>
      </c>
      <c r="AD269">
        <v>1</v>
      </c>
      <c r="AE269">
        <v>0</v>
      </c>
      <c r="AF269" t="s">
        <v>42</v>
      </c>
      <c r="AG269">
        <v>3</v>
      </c>
      <c r="AH269">
        <v>2</v>
      </c>
      <c r="AI269">
        <v>57036455</v>
      </c>
      <c r="AJ269">
        <v>219</v>
      </c>
      <c r="AK269">
        <v>0</v>
      </c>
      <c r="AL269">
        <v>0</v>
      </c>
      <c r="AM269">
        <v>0</v>
      </c>
      <c r="AN269">
        <v>0</v>
      </c>
      <c r="AO269">
        <v>0</v>
      </c>
      <c r="AP269">
        <v>0</v>
      </c>
      <c r="AQ269">
        <v>0</v>
      </c>
      <c r="AR269">
        <v>0</v>
      </c>
    </row>
    <row r="270" spans="1:44" x14ac:dyDescent="0.25">
      <c r="A270">
        <f>ROW(Source!A572)</f>
        <v>572</v>
      </c>
      <c r="B270">
        <v>57036456</v>
      </c>
      <c r="C270">
        <v>54977038</v>
      </c>
      <c r="D270">
        <v>55459514</v>
      </c>
      <c r="E270">
        <v>1</v>
      </c>
      <c r="F270">
        <v>1</v>
      </c>
      <c r="G270">
        <v>1081</v>
      </c>
      <c r="H270">
        <v>3</v>
      </c>
      <c r="I270" t="s">
        <v>1685</v>
      </c>
      <c r="J270" t="s">
        <v>1686</v>
      </c>
      <c r="K270" t="s">
        <v>1687</v>
      </c>
      <c r="L270">
        <v>1348</v>
      </c>
      <c r="N270">
        <v>1009</v>
      </c>
      <c r="O270" t="s">
        <v>1092</v>
      </c>
      <c r="P270" t="s">
        <v>1092</v>
      </c>
      <c r="Q270">
        <v>1000</v>
      </c>
      <c r="X270">
        <v>6.0000000000000002E-5</v>
      </c>
      <c r="Y270">
        <v>11233.62</v>
      </c>
      <c r="Z270">
        <v>0</v>
      </c>
      <c r="AA270">
        <v>0</v>
      </c>
      <c r="AB270">
        <v>0</v>
      </c>
      <c r="AC270">
        <v>0</v>
      </c>
      <c r="AD270">
        <v>1</v>
      </c>
      <c r="AE270">
        <v>0</v>
      </c>
      <c r="AF270" t="s">
        <v>22</v>
      </c>
      <c r="AG270">
        <v>6.0000000000000002E-5</v>
      </c>
      <c r="AH270">
        <v>2</v>
      </c>
      <c r="AI270">
        <v>57036456</v>
      </c>
      <c r="AJ270">
        <v>220</v>
      </c>
      <c r="AK270">
        <v>0</v>
      </c>
      <c r="AL270">
        <v>0</v>
      </c>
      <c r="AM270">
        <v>0</v>
      </c>
      <c r="AN270">
        <v>0</v>
      </c>
      <c r="AO270">
        <v>0</v>
      </c>
      <c r="AP270">
        <v>0</v>
      </c>
      <c r="AQ270">
        <v>0</v>
      </c>
      <c r="AR270">
        <v>0</v>
      </c>
    </row>
    <row r="271" spans="1:44" x14ac:dyDescent="0.25">
      <c r="A271">
        <f>ROW(Source!A572)</f>
        <v>572</v>
      </c>
      <c r="B271">
        <v>57036457</v>
      </c>
      <c r="C271">
        <v>54977038</v>
      </c>
      <c r="D271">
        <v>55466023</v>
      </c>
      <c r="E271">
        <v>1</v>
      </c>
      <c r="F271">
        <v>1</v>
      </c>
      <c r="G271">
        <v>1081</v>
      </c>
      <c r="H271">
        <v>3</v>
      </c>
      <c r="I271" t="s">
        <v>1688</v>
      </c>
      <c r="J271" t="s">
        <v>1689</v>
      </c>
      <c r="K271" t="s">
        <v>1690</v>
      </c>
      <c r="L271">
        <v>1346</v>
      </c>
      <c r="N271">
        <v>1009</v>
      </c>
      <c r="O271" t="s">
        <v>222</v>
      </c>
      <c r="P271" t="s">
        <v>222</v>
      </c>
      <c r="Q271">
        <v>1</v>
      </c>
      <c r="X271">
        <v>0.8</v>
      </c>
      <c r="Y271">
        <v>25.8</v>
      </c>
      <c r="Z271">
        <v>0</v>
      </c>
      <c r="AA271">
        <v>0</v>
      </c>
      <c r="AB271">
        <v>0</v>
      </c>
      <c r="AC271">
        <v>0</v>
      </c>
      <c r="AD271">
        <v>1</v>
      </c>
      <c r="AE271">
        <v>0</v>
      </c>
      <c r="AF271" t="s">
        <v>22</v>
      </c>
      <c r="AG271">
        <v>0.8</v>
      </c>
      <c r="AH271">
        <v>2</v>
      </c>
      <c r="AI271">
        <v>57036457</v>
      </c>
      <c r="AJ271">
        <v>221</v>
      </c>
      <c r="AK271">
        <v>0</v>
      </c>
      <c r="AL271">
        <v>0</v>
      </c>
      <c r="AM271">
        <v>0</v>
      </c>
      <c r="AN271">
        <v>0</v>
      </c>
      <c r="AO271">
        <v>0</v>
      </c>
      <c r="AP271">
        <v>0</v>
      </c>
      <c r="AQ271">
        <v>0</v>
      </c>
      <c r="AR271">
        <v>0</v>
      </c>
    </row>
    <row r="272" spans="1:44" x14ac:dyDescent="0.25">
      <c r="A272">
        <f>ROW(Source!A572)</f>
        <v>572</v>
      </c>
      <c r="B272">
        <v>57036458</v>
      </c>
      <c r="C272">
        <v>54977038</v>
      </c>
      <c r="D272">
        <v>55459792</v>
      </c>
      <c r="E272">
        <v>1</v>
      </c>
      <c r="F272">
        <v>1</v>
      </c>
      <c r="G272">
        <v>1081</v>
      </c>
      <c r="H272">
        <v>3</v>
      </c>
      <c r="I272" t="s">
        <v>1691</v>
      </c>
      <c r="J272" t="s">
        <v>1692</v>
      </c>
      <c r="K272" t="s">
        <v>1693</v>
      </c>
      <c r="L272">
        <v>1348</v>
      </c>
      <c r="N272">
        <v>1009</v>
      </c>
      <c r="O272" t="s">
        <v>1092</v>
      </c>
      <c r="P272" t="s">
        <v>1092</v>
      </c>
      <c r="Q272">
        <v>1000</v>
      </c>
      <c r="X272">
        <v>5.0000000000000001E-4</v>
      </c>
      <c r="Y272">
        <v>60960.43</v>
      </c>
      <c r="Z272">
        <v>0</v>
      </c>
      <c r="AA272">
        <v>0</v>
      </c>
      <c r="AB272">
        <v>0</v>
      </c>
      <c r="AC272">
        <v>0</v>
      </c>
      <c r="AD272">
        <v>1</v>
      </c>
      <c r="AE272">
        <v>0</v>
      </c>
      <c r="AF272" t="s">
        <v>22</v>
      </c>
      <c r="AG272">
        <v>5.0000000000000001E-4</v>
      </c>
      <c r="AH272">
        <v>2</v>
      </c>
      <c r="AI272">
        <v>57036458</v>
      </c>
      <c r="AJ272">
        <v>222</v>
      </c>
      <c r="AK272">
        <v>0</v>
      </c>
      <c r="AL272">
        <v>0</v>
      </c>
      <c r="AM272">
        <v>0</v>
      </c>
      <c r="AN272">
        <v>0</v>
      </c>
      <c r="AO272">
        <v>0</v>
      </c>
      <c r="AP272">
        <v>0</v>
      </c>
      <c r="AQ272">
        <v>0</v>
      </c>
      <c r="AR272">
        <v>0</v>
      </c>
    </row>
    <row r="273" spans="1:44" x14ac:dyDescent="0.25">
      <c r="A273">
        <f>ROW(Source!A572)</f>
        <v>572</v>
      </c>
      <c r="B273">
        <v>57036459</v>
      </c>
      <c r="C273">
        <v>54977038</v>
      </c>
      <c r="D273">
        <v>55459815</v>
      </c>
      <c r="E273">
        <v>1</v>
      </c>
      <c r="F273">
        <v>1</v>
      </c>
      <c r="G273">
        <v>1081</v>
      </c>
      <c r="H273">
        <v>3</v>
      </c>
      <c r="I273" t="s">
        <v>1694</v>
      </c>
      <c r="J273" t="s">
        <v>1695</v>
      </c>
      <c r="K273" t="s">
        <v>1696</v>
      </c>
      <c r="L273">
        <v>1348</v>
      </c>
      <c r="N273">
        <v>1009</v>
      </c>
      <c r="O273" t="s">
        <v>1092</v>
      </c>
      <c r="P273" t="s">
        <v>1092</v>
      </c>
      <c r="Q273">
        <v>1000</v>
      </c>
      <c r="X273">
        <v>4.0000000000000003E-5</v>
      </c>
      <c r="Y273">
        <v>7973.67</v>
      </c>
      <c r="Z273">
        <v>0</v>
      </c>
      <c r="AA273">
        <v>0</v>
      </c>
      <c r="AB273">
        <v>0</v>
      </c>
      <c r="AC273">
        <v>0</v>
      </c>
      <c r="AD273">
        <v>1</v>
      </c>
      <c r="AE273">
        <v>0</v>
      </c>
      <c r="AF273" t="s">
        <v>22</v>
      </c>
      <c r="AG273">
        <v>4.0000000000000003E-5</v>
      </c>
      <c r="AH273">
        <v>2</v>
      </c>
      <c r="AI273">
        <v>57036459</v>
      </c>
      <c r="AJ273">
        <v>223</v>
      </c>
      <c r="AK273">
        <v>0</v>
      </c>
      <c r="AL273">
        <v>0</v>
      </c>
      <c r="AM273">
        <v>0</v>
      </c>
      <c r="AN273">
        <v>0</v>
      </c>
      <c r="AO273">
        <v>0</v>
      </c>
      <c r="AP273">
        <v>0</v>
      </c>
      <c r="AQ273">
        <v>0</v>
      </c>
      <c r="AR273">
        <v>0</v>
      </c>
    </row>
    <row r="274" spans="1:44" x14ac:dyDescent="0.25">
      <c r="A274">
        <f>ROW(Source!A572)</f>
        <v>572</v>
      </c>
      <c r="B274">
        <v>57036460</v>
      </c>
      <c r="C274">
        <v>54977038</v>
      </c>
      <c r="D274">
        <v>55482203</v>
      </c>
      <c r="E274">
        <v>1</v>
      </c>
      <c r="F274">
        <v>1</v>
      </c>
      <c r="G274">
        <v>1081</v>
      </c>
      <c r="H274">
        <v>3</v>
      </c>
      <c r="I274" t="s">
        <v>1404</v>
      </c>
      <c r="J274" t="s">
        <v>1406</v>
      </c>
      <c r="K274" t="s">
        <v>1405</v>
      </c>
      <c r="L274">
        <v>1356</v>
      </c>
      <c r="N274">
        <v>1010</v>
      </c>
      <c r="O274" t="s">
        <v>1355</v>
      </c>
      <c r="P274" t="s">
        <v>1355</v>
      </c>
      <c r="Q274">
        <v>1000</v>
      </c>
      <c r="X274">
        <v>4.0999999999999999E-4</v>
      </c>
      <c r="Y274">
        <v>226.66</v>
      </c>
      <c r="Z274">
        <v>0</v>
      </c>
      <c r="AA274">
        <v>0</v>
      </c>
      <c r="AB274">
        <v>0</v>
      </c>
      <c r="AC274">
        <v>0</v>
      </c>
      <c r="AD274">
        <v>1</v>
      </c>
      <c r="AE274">
        <v>0</v>
      </c>
      <c r="AF274" t="s">
        <v>22</v>
      </c>
      <c r="AG274">
        <v>4.0999999999999999E-4</v>
      </c>
      <c r="AH274">
        <v>2</v>
      </c>
      <c r="AI274">
        <v>57036460</v>
      </c>
      <c r="AJ274">
        <v>224</v>
      </c>
      <c r="AK274">
        <v>0</v>
      </c>
      <c r="AL274">
        <v>0</v>
      </c>
      <c r="AM274">
        <v>0</v>
      </c>
      <c r="AN274">
        <v>0</v>
      </c>
      <c r="AO274">
        <v>0</v>
      </c>
      <c r="AP274">
        <v>0</v>
      </c>
      <c r="AQ274">
        <v>0</v>
      </c>
      <c r="AR274">
        <v>0</v>
      </c>
    </row>
    <row r="275" spans="1:44" x14ac:dyDescent="0.25">
      <c r="A275">
        <f>ROW(Source!A572)</f>
        <v>572</v>
      </c>
      <c r="B275">
        <v>57036461</v>
      </c>
      <c r="C275">
        <v>54977038</v>
      </c>
      <c r="D275">
        <v>55481864</v>
      </c>
      <c r="E275">
        <v>1</v>
      </c>
      <c r="F275">
        <v>1</v>
      </c>
      <c r="G275">
        <v>1081</v>
      </c>
      <c r="H275">
        <v>3</v>
      </c>
      <c r="I275" t="s">
        <v>1669</v>
      </c>
      <c r="J275" t="s">
        <v>1670</v>
      </c>
      <c r="K275" t="s">
        <v>1671</v>
      </c>
      <c r="L275">
        <v>1301</v>
      </c>
      <c r="N275">
        <v>1003</v>
      </c>
      <c r="O275" t="s">
        <v>769</v>
      </c>
      <c r="P275" t="s">
        <v>769</v>
      </c>
      <c r="Q275">
        <v>1</v>
      </c>
      <c r="X275">
        <v>0.96</v>
      </c>
      <c r="Y275">
        <v>0.7</v>
      </c>
      <c r="Z275">
        <v>0</v>
      </c>
      <c r="AA275">
        <v>0</v>
      </c>
      <c r="AB275">
        <v>0</v>
      </c>
      <c r="AC275">
        <v>0</v>
      </c>
      <c r="AD275">
        <v>1</v>
      </c>
      <c r="AE275">
        <v>0</v>
      </c>
      <c r="AF275" t="s">
        <v>22</v>
      </c>
      <c r="AG275">
        <v>0.96</v>
      </c>
      <c r="AH275">
        <v>2</v>
      </c>
      <c r="AI275">
        <v>57036461</v>
      </c>
      <c r="AJ275">
        <v>225</v>
      </c>
      <c r="AK275">
        <v>0</v>
      </c>
      <c r="AL275">
        <v>0</v>
      </c>
      <c r="AM275">
        <v>0</v>
      </c>
      <c r="AN275">
        <v>0</v>
      </c>
      <c r="AO275">
        <v>0</v>
      </c>
      <c r="AP275">
        <v>0</v>
      </c>
      <c r="AQ275">
        <v>0</v>
      </c>
      <c r="AR275">
        <v>0</v>
      </c>
    </row>
    <row r="276" spans="1:44" x14ac:dyDescent="0.25">
      <c r="A276">
        <f>ROW(Source!A572)</f>
        <v>572</v>
      </c>
      <c r="B276">
        <v>57036462</v>
      </c>
      <c r="C276">
        <v>54977038</v>
      </c>
      <c r="D276">
        <v>55481866</v>
      </c>
      <c r="E276">
        <v>1</v>
      </c>
      <c r="F276">
        <v>1</v>
      </c>
      <c r="G276">
        <v>1081</v>
      </c>
      <c r="H276">
        <v>3</v>
      </c>
      <c r="I276" t="s">
        <v>1672</v>
      </c>
      <c r="J276" t="s">
        <v>1673</v>
      </c>
      <c r="K276" t="s">
        <v>1674</v>
      </c>
      <c r="L276">
        <v>1356</v>
      </c>
      <c r="N276">
        <v>1010</v>
      </c>
      <c r="O276" t="s">
        <v>1355</v>
      </c>
      <c r="P276" t="s">
        <v>1355</v>
      </c>
      <c r="Q276">
        <v>1000</v>
      </c>
      <c r="X276">
        <v>8.3199999999999993E-3</v>
      </c>
      <c r="Y276">
        <v>6.44</v>
      </c>
      <c r="Z276">
        <v>0</v>
      </c>
      <c r="AA276">
        <v>0</v>
      </c>
      <c r="AB276">
        <v>0</v>
      </c>
      <c r="AC276">
        <v>0</v>
      </c>
      <c r="AD276">
        <v>1</v>
      </c>
      <c r="AE276">
        <v>0</v>
      </c>
      <c r="AF276" t="s">
        <v>22</v>
      </c>
      <c r="AG276">
        <v>8.3199999999999993E-3</v>
      </c>
      <c r="AH276">
        <v>2</v>
      </c>
      <c r="AI276">
        <v>57036462</v>
      </c>
      <c r="AJ276">
        <v>226</v>
      </c>
      <c r="AK276">
        <v>0</v>
      </c>
      <c r="AL276">
        <v>0</v>
      </c>
      <c r="AM276">
        <v>0</v>
      </c>
      <c r="AN276">
        <v>0</v>
      </c>
      <c r="AO276">
        <v>0</v>
      </c>
      <c r="AP276">
        <v>0</v>
      </c>
      <c r="AQ276">
        <v>0</v>
      </c>
      <c r="AR276">
        <v>0</v>
      </c>
    </row>
    <row r="277" spans="1:44" x14ac:dyDescent="0.25">
      <c r="A277">
        <f>ROW(Source!A572)</f>
        <v>572</v>
      </c>
      <c r="B277">
        <v>57036463</v>
      </c>
      <c r="C277">
        <v>54977038</v>
      </c>
      <c r="D277">
        <v>55435176</v>
      </c>
      <c r="E277">
        <v>1081</v>
      </c>
      <c r="F277">
        <v>1</v>
      </c>
      <c r="G277">
        <v>1081</v>
      </c>
      <c r="H277">
        <v>3</v>
      </c>
      <c r="I277" t="s">
        <v>1836</v>
      </c>
      <c r="J277" t="s">
        <v>3</v>
      </c>
      <c r="K277" t="s">
        <v>1837</v>
      </c>
      <c r="L277">
        <v>1303</v>
      </c>
      <c r="N277">
        <v>1003</v>
      </c>
      <c r="O277" t="s">
        <v>764</v>
      </c>
      <c r="P277" t="s">
        <v>764</v>
      </c>
      <c r="Q277">
        <v>1000</v>
      </c>
      <c r="X277">
        <v>0.10199999999999999</v>
      </c>
      <c r="Y277">
        <v>0</v>
      </c>
      <c r="Z277">
        <v>0</v>
      </c>
      <c r="AA277">
        <v>0</v>
      </c>
      <c r="AB277">
        <v>0</v>
      </c>
      <c r="AC277">
        <v>0</v>
      </c>
      <c r="AD277">
        <v>0</v>
      </c>
      <c r="AE277">
        <v>0</v>
      </c>
      <c r="AF277" t="s">
        <v>22</v>
      </c>
      <c r="AG277">
        <v>0.10199999999999999</v>
      </c>
      <c r="AH277">
        <v>3</v>
      </c>
      <c r="AI277">
        <v>-1</v>
      </c>
      <c r="AJ277" t="s">
        <v>3</v>
      </c>
      <c r="AK277">
        <v>0</v>
      </c>
      <c r="AL277">
        <v>0</v>
      </c>
      <c r="AM277">
        <v>0</v>
      </c>
      <c r="AN277">
        <v>0</v>
      </c>
      <c r="AO277">
        <v>0</v>
      </c>
      <c r="AP277">
        <v>0</v>
      </c>
      <c r="AQ277">
        <v>0</v>
      </c>
      <c r="AR277">
        <v>0</v>
      </c>
    </row>
    <row r="278" spans="1:44" x14ac:dyDescent="0.25">
      <c r="A278">
        <f>ROW(Source!A572)</f>
        <v>572</v>
      </c>
      <c r="B278">
        <v>57036464</v>
      </c>
      <c r="C278">
        <v>54977038</v>
      </c>
      <c r="D278">
        <v>55439392</v>
      </c>
      <c r="E278">
        <v>1081</v>
      </c>
      <c r="F278">
        <v>1</v>
      </c>
      <c r="G278">
        <v>1081</v>
      </c>
      <c r="H278">
        <v>3</v>
      </c>
      <c r="I278" t="s">
        <v>1838</v>
      </c>
      <c r="J278" t="s">
        <v>3</v>
      </c>
      <c r="K278" t="s">
        <v>1839</v>
      </c>
      <c r="L278">
        <v>1354</v>
      </c>
      <c r="N278">
        <v>1010</v>
      </c>
      <c r="O278" t="s">
        <v>266</v>
      </c>
      <c r="P278" t="s">
        <v>266</v>
      </c>
      <c r="Q278">
        <v>1</v>
      </c>
      <c r="X278">
        <v>0</v>
      </c>
      <c r="Y278">
        <v>0</v>
      </c>
      <c r="Z278">
        <v>0</v>
      </c>
      <c r="AA278">
        <v>0</v>
      </c>
      <c r="AB278">
        <v>0</v>
      </c>
      <c r="AC278">
        <v>0</v>
      </c>
      <c r="AD278">
        <v>0</v>
      </c>
      <c r="AE278">
        <v>0</v>
      </c>
      <c r="AF278" t="s">
        <v>22</v>
      </c>
      <c r="AG278">
        <v>0</v>
      </c>
      <c r="AH278">
        <v>3</v>
      </c>
      <c r="AI278">
        <v>-1</v>
      </c>
      <c r="AJ278" t="s">
        <v>3</v>
      </c>
      <c r="AK278">
        <v>0</v>
      </c>
      <c r="AL278">
        <v>0</v>
      </c>
      <c r="AM278">
        <v>0</v>
      </c>
      <c r="AN278">
        <v>0</v>
      </c>
      <c r="AO278">
        <v>0</v>
      </c>
      <c r="AP278">
        <v>0</v>
      </c>
      <c r="AQ278">
        <v>0</v>
      </c>
      <c r="AR278">
        <v>0</v>
      </c>
    </row>
    <row r="279" spans="1:44" x14ac:dyDescent="0.25">
      <c r="A279">
        <f>ROW(Source!A820)</f>
        <v>820</v>
      </c>
      <c r="B279">
        <v>57036467</v>
      </c>
      <c r="C279">
        <v>54978686</v>
      </c>
      <c r="D279">
        <v>55424304</v>
      </c>
      <c r="E279">
        <v>1081</v>
      </c>
      <c r="F279">
        <v>1</v>
      </c>
      <c r="G279">
        <v>1081</v>
      </c>
      <c r="H279">
        <v>1</v>
      </c>
      <c r="I279" t="s">
        <v>1552</v>
      </c>
      <c r="J279" t="s">
        <v>3</v>
      </c>
      <c r="K279" t="s">
        <v>1553</v>
      </c>
      <c r="L279">
        <v>1191</v>
      </c>
      <c r="N279">
        <v>1013</v>
      </c>
      <c r="O279" t="s">
        <v>1554</v>
      </c>
      <c r="P279" t="s">
        <v>1554</v>
      </c>
      <c r="Q279">
        <v>1</v>
      </c>
      <c r="X279">
        <v>18.14</v>
      </c>
      <c r="Y279">
        <v>0</v>
      </c>
      <c r="Z279">
        <v>0</v>
      </c>
      <c r="AA279">
        <v>0</v>
      </c>
      <c r="AB279">
        <v>0</v>
      </c>
      <c r="AC279">
        <v>0</v>
      </c>
      <c r="AD279">
        <v>1</v>
      </c>
      <c r="AE279">
        <v>1</v>
      </c>
      <c r="AF279" t="s">
        <v>42</v>
      </c>
      <c r="AG279">
        <v>21.768000000000001</v>
      </c>
      <c r="AH279">
        <v>2</v>
      </c>
      <c r="AI279">
        <v>57036467</v>
      </c>
      <c r="AJ279">
        <v>227</v>
      </c>
      <c r="AK279">
        <v>0</v>
      </c>
      <c r="AL279">
        <v>0</v>
      </c>
      <c r="AM279">
        <v>0</v>
      </c>
      <c r="AN279">
        <v>0</v>
      </c>
      <c r="AO279">
        <v>0</v>
      </c>
      <c r="AP279">
        <v>0</v>
      </c>
      <c r="AQ279">
        <v>0</v>
      </c>
      <c r="AR279">
        <v>0</v>
      </c>
    </row>
    <row r="280" spans="1:44" x14ac:dyDescent="0.25">
      <c r="A280">
        <f>ROW(Source!A820)</f>
        <v>820</v>
      </c>
      <c r="B280">
        <v>57036468</v>
      </c>
      <c r="C280">
        <v>54978686</v>
      </c>
      <c r="D280">
        <v>55490209</v>
      </c>
      <c r="E280">
        <v>1</v>
      </c>
      <c r="F280">
        <v>1</v>
      </c>
      <c r="G280">
        <v>1081</v>
      </c>
      <c r="H280">
        <v>2</v>
      </c>
      <c r="I280" t="s">
        <v>1555</v>
      </c>
      <c r="J280" t="s">
        <v>1556</v>
      </c>
      <c r="K280" t="s">
        <v>1557</v>
      </c>
      <c r="L280">
        <v>1368</v>
      </c>
      <c r="N280">
        <v>1011</v>
      </c>
      <c r="O280" t="s">
        <v>1558</v>
      </c>
      <c r="P280" t="s">
        <v>1558</v>
      </c>
      <c r="Q280">
        <v>1</v>
      </c>
      <c r="X280">
        <v>0.05</v>
      </c>
      <c r="Y280">
        <v>0</v>
      </c>
      <c r="Z280">
        <v>83.1</v>
      </c>
      <c r="AA280">
        <v>12.62</v>
      </c>
      <c r="AB280">
        <v>0</v>
      </c>
      <c r="AC280">
        <v>0</v>
      </c>
      <c r="AD280">
        <v>1</v>
      </c>
      <c r="AE280">
        <v>0</v>
      </c>
      <c r="AF280" t="s">
        <v>42</v>
      </c>
      <c r="AG280">
        <v>0.06</v>
      </c>
      <c r="AH280">
        <v>2</v>
      </c>
      <c r="AI280">
        <v>57036468</v>
      </c>
      <c r="AJ280">
        <v>228</v>
      </c>
      <c r="AK280">
        <v>0</v>
      </c>
      <c r="AL280">
        <v>0</v>
      </c>
      <c r="AM280">
        <v>0</v>
      </c>
      <c r="AN280">
        <v>0</v>
      </c>
      <c r="AO280">
        <v>0</v>
      </c>
      <c r="AP280">
        <v>0</v>
      </c>
      <c r="AQ280">
        <v>0</v>
      </c>
      <c r="AR280">
        <v>0</v>
      </c>
    </row>
    <row r="281" spans="1:44" x14ac:dyDescent="0.25">
      <c r="A281">
        <f>ROW(Source!A820)</f>
        <v>820</v>
      </c>
      <c r="B281">
        <v>57036469</v>
      </c>
      <c r="C281">
        <v>54978686</v>
      </c>
      <c r="D281">
        <v>55490270</v>
      </c>
      <c r="E281">
        <v>1</v>
      </c>
      <c r="F281">
        <v>1</v>
      </c>
      <c r="G281">
        <v>1081</v>
      </c>
      <c r="H281">
        <v>2</v>
      </c>
      <c r="I281" t="s">
        <v>1589</v>
      </c>
      <c r="J281" t="s">
        <v>1590</v>
      </c>
      <c r="K281" t="s">
        <v>1591</v>
      </c>
      <c r="L281">
        <v>1368</v>
      </c>
      <c r="N281">
        <v>1011</v>
      </c>
      <c r="O281" t="s">
        <v>1558</v>
      </c>
      <c r="P281" t="s">
        <v>1558</v>
      </c>
      <c r="Q281">
        <v>1</v>
      </c>
      <c r="X281">
        <v>0.21</v>
      </c>
      <c r="Y281">
        <v>0</v>
      </c>
      <c r="Z281">
        <v>0.42</v>
      </c>
      <c r="AA281">
        <v>0</v>
      </c>
      <c r="AB281">
        <v>0</v>
      </c>
      <c r="AC281">
        <v>0</v>
      </c>
      <c r="AD281">
        <v>1</v>
      </c>
      <c r="AE281">
        <v>0</v>
      </c>
      <c r="AF281" t="s">
        <v>42</v>
      </c>
      <c r="AG281">
        <v>0.252</v>
      </c>
      <c r="AH281">
        <v>2</v>
      </c>
      <c r="AI281">
        <v>57036469</v>
      </c>
      <c r="AJ281">
        <v>229</v>
      </c>
      <c r="AK281">
        <v>0</v>
      </c>
      <c r="AL281">
        <v>0</v>
      </c>
      <c r="AM281">
        <v>0</v>
      </c>
      <c r="AN281">
        <v>0</v>
      </c>
      <c r="AO281">
        <v>0</v>
      </c>
      <c r="AP281">
        <v>0</v>
      </c>
      <c r="AQ281">
        <v>0</v>
      </c>
      <c r="AR281">
        <v>0</v>
      </c>
    </row>
    <row r="282" spans="1:44" x14ac:dyDescent="0.25">
      <c r="A282">
        <f>ROW(Source!A820)</f>
        <v>820</v>
      </c>
      <c r="B282">
        <v>57036470</v>
      </c>
      <c r="C282">
        <v>54978686</v>
      </c>
      <c r="D282">
        <v>55489510</v>
      </c>
      <c r="E282">
        <v>1</v>
      </c>
      <c r="F282">
        <v>1</v>
      </c>
      <c r="G282">
        <v>1081</v>
      </c>
      <c r="H282">
        <v>2</v>
      </c>
      <c r="I282" t="s">
        <v>1697</v>
      </c>
      <c r="J282" t="s">
        <v>1698</v>
      </c>
      <c r="K282" t="s">
        <v>1699</v>
      </c>
      <c r="L282">
        <v>1368</v>
      </c>
      <c r="N282">
        <v>1011</v>
      </c>
      <c r="O282" t="s">
        <v>1558</v>
      </c>
      <c r="P282" t="s">
        <v>1558</v>
      </c>
      <c r="Q282">
        <v>1</v>
      </c>
      <c r="X282">
        <v>4.4999999999999998E-2</v>
      </c>
      <c r="Y282">
        <v>0</v>
      </c>
      <c r="Z282">
        <v>53.9</v>
      </c>
      <c r="AA282">
        <v>12.62</v>
      </c>
      <c r="AB282">
        <v>0</v>
      </c>
      <c r="AC282">
        <v>0</v>
      </c>
      <c r="AD282">
        <v>1</v>
      </c>
      <c r="AE282">
        <v>0</v>
      </c>
      <c r="AF282" t="s">
        <v>42</v>
      </c>
      <c r="AG282">
        <v>5.3999999999999999E-2</v>
      </c>
      <c r="AH282">
        <v>2</v>
      </c>
      <c r="AI282">
        <v>57036470</v>
      </c>
      <c r="AJ282">
        <v>230</v>
      </c>
      <c r="AK282">
        <v>0</v>
      </c>
      <c r="AL282">
        <v>0</v>
      </c>
      <c r="AM282">
        <v>0</v>
      </c>
      <c r="AN282">
        <v>0</v>
      </c>
      <c r="AO282">
        <v>0</v>
      </c>
      <c r="AP282">
        <v>0</v>
      </c>
      <c r="AQ282">
        <v>0</v>
      </c>
      <c r="AR282">
        <v>0</v>
      </c>
    </row>
    <row r="283" spans="1:44" x14ac:dyDescent="0.25">
      <c r="A283">
        <f>ROW(Source!A820)</f>
        <v>820</v>
      </c>
      <c r="B283">
        <v>57036471</v>
      </c>
      <c r="C283">
        <v>54978686</v>
      </c>
      <c r="D283">
        <v>55459234</v>
      </c>
      <c r="E283">
        <v>1</v>
      </c>
      <c r="F283">
        <v>1</v>
      </c>
      <c r="G283">
        <v>1081</v>
      </c>
      <c r="H283">
        <v>3</v>
      </c>
      <c r="I283" t="s">
        <v>1700</v>
      </c>
      <c r="J283" t="s">
        <v>1701</v>
      </c>
      <c r="K283" t="s">
        <v>1702</v>
      </c>
      <c r="L283">
        <v>1346</v>
      </c>
      <c r="N283">
        <v>1009</v>
      </c>
      <c r="O283" t="s">
        <v>222</v>
      </c>
      <c r="P283" t="s">
        <v>222</v>
      </c>
      <c r="Q283">
        <v>1</v>
      </c>
      <c r="X283">
        <v>3.0000000000000001E-3</v>
      </c>
      <c r="Y283">
        <v>1.61</v>
      </c>
      <c r="Z283">
        <v>0</v>
      </c>
      <c r="AA283">
        <v>0</v>
      </c>
      <c r="AB283">
        <v>0</v>
      </c>
      <c r="AC283">
        <v>0</v>
      </c>
      <c r="AD283">
        <v>1</v>
      </c>
      <c r="AE283">
        <v>0</v>
      </c>
      <c r="AF283" t="s">
        <v>22</v>
      </c>
      <c r="AG283">
        <v>3.0000000000000001E-3</v>
      </c>
      <c r="AH283">
        <v>2</v>
      </c>
      <c r="AI283">
        <v>57036471</v>
      </c>
      <c r="AJ283">
        <v>231</v>
      </c>
      <c r="AK283">
        <v>0</v>
      </c>
      <c r="AL283">
        <v>0</v>
      </c>
      <c r="AM283">
        <v>0</v>
      </c>
      <c r="AN283">
        <v>0</v>
      </c>
      <c r="AO283">
        <v>0</v>
      </c>
      <c r="AP283">
        <v>0</v>
      </c>
      <c r="AQ283">
        <v>0</v>
      </c>
      <c r="AR283">
        <v>0</v>
      </c>
    </row>
    <row r="284" spans="1:44" x14ac:dyDescent="0.25">
      <c r="A284">
        <f>ROW(Source!A820)</f>
        <v>820</v>
      </c>
      <c r="B284">
        <v>57036472</v>
      </c>
      <c r="C284">
        <v>54978686</v>
      </c>
      <c r="D284">
        <v>55466158</v>
      </c>
      <c r="E284">
        <v>1</v>
      </c>
      <c r="F284">
        <v>1</v>
      </c>
      <c r="G284">
        <v>1081</v>
      </c>
      <c r="H284">
        <v>3</v>
      </c>
      <c r="I284" t="s">
        <v>1703</v>
      </c>
      <c r="J284" t="s">
        <v>1704</v>
      </c>
      <c r="K284" t="s">
        <v>1705</v>
      </c>
      <c r="L284">
        <v>1354</v>
      </c>
      <c r="N284">
        <v>1010</v>
      </c>
      <c r="O284" t="s">
        <v>266</v>
      </c>
      <c r="P284" t="s">
        <v>266</v>
      </c>
      <c r="Q284">
        <v>1</v>
      </c>
      <c r="X284">
        <v>0.14000000000000001</v>
      </c>
      <c r="Y284">
        <v>48.47</v>
      </c>
      <c r="Z284">
        <v>0</v>
      </c>
      <c r="AA284">
        <v>0</v>
      </c>
      <c r="AB284">
        <v>0</v>
      </c>
      <c r="AC284">
        <v>0</v>
      </c>
      <c r="AD284">
        <v>1</v>
      </c>
      <c r="AE284">
        <v>0</v>
      </c>
      <c r="AF284" t="s">
        <v>22</v>
      </c>
      <c r="AG284">
        <v>0.14000000000000001</v>
      </c>
      <c r="AH284">
        <v>2</v>
      </c>
      <c r="AI284">
        <v>57036472</v>
      </c>
      <c r="AJ284">
        <v>232</v>
      </c>
      <c r="AK284">
        <v>0</v>
      </c>
      <c r="AL284">
        <v>0</v>
      </c>
      <c r="AM284">
        <v>0</v>
      </c>
      <c r="AN284">
        <v>0</v>
      </c>
      <c r="AO284">
        <v>0</v>
      </c>
      <c r="AP284">
        <v>0</v>
      </c>
      <c r="AQ284">
        <v>0</v>
      </c>
      <c r="AR284">
        <v>0</v>
      </c>
    </row>
    <row r="285" spans="1:44" x14ac:dyDescent="0.25">
      <c r="A285">
        <f>ROW(Source!A820)</f>
        <v>820</v>
      </c>
      <c r="B285">
        <v>57036473</v>
      </c>
      <c r="C285">
        <v>54978686</v>
      </c>
      <c r="D285">
        <v>55459835</v>
      </c>
      <c r="E285">
        <v>1</v>
      </c>
      <c r="F285">
        <v>1</v>
      </c>
      <c r="G285">
        <v>1081</v>
      </c>
      <c r="H285">
        <v>3</v>
      </c>
      <c r="I285" t="s">
        <v>1706</v>
      </c>
      <c r="J285" t="s">
        <v>1707</v>
      </c>
      <c r="K285" t="s">
        <v>1708</v>
      </c>
      <c r="L285">
        <v>1348</v>
      </c>
      <c r="N285">
        <v>1009</v>
      </c>
      <c r="O285" t="s">
        <v>1092</v>
      </c>
      <c r="P285" t="s">
        <v>1092</v>
      </c>
      <c r="Q285">
        <v>1000</v>
      </c>
      <c r="X285">
        <v>7.9999999999999996E-6</v>
      </c>
      <c r="Y285">
        <v>12521.99</v>
      </c>
      <c r="Z285">
        <v>0</v>
      </c>
      <c r="AA285">
        <v>0</v>
      </c>
      <c r="AB285">
        <v>0</v>
      </c>
      <c r="AC285">
        <v>0</v>
      </c>
      <c r="AD285">
        <v>1</v>
      </c>
      <c r="AE285">
        <v>0</v>
      </c>
      <c r="AF285" t="s">
        <v>22</v>
      </c>
      <c r="AG285">
        <v>7.9999999999999996E-6</v>
      </c>
      <c r="AH285">
        <v>2</v>
      </c>
      <c r="AI285">
        <v>57036473</v>
      </c>
      <c r="AJ285">
        <v>233</v>
      </c>
      <c r="AK285">
        <v>0</v>
      </c>
      <c r="AL285">
        <v>0</v>
      </c>
      <c r="AM285">
        <v>0</v>
      </c>
      <c r="AN285">
        <v>0</v>
      </c>
      <c r="AO285">
        <v>0</v>
      </c>
      <c r="AP285">
        <v>0</v>
      </c>
      <c r="AQ285">
        <v>0</v>
      </c>
      <c r="AR285">
        <v>0</v>
      </c>
    </row>
    <row r="286" spans="1:44" x14ac:dyDescent="0.25">
      <c r="A286">
        <f>ROW(Source!A820)</f>
        <v>820</v>
      </c>
      <c r="B286">
        <v>57036474</v>
      </c>
      <c r="C286">
        <v>54978686</v>
      </c>
      <c r="D286">
        <v>55469222</v>
      </c>
      <c r="E286">
        <v>1</v>
      </c>
      <c r="F286">
        <v>1</v>
      </c>
      <c r="G286">
        <v>1081</v>
      </c>
      <c r="H286">
        <v>3</v>
      </c>
      <c r="I286" t="s">
        <v>1709</v>
      </c>
      <c r="J286" t="s">
        <v>1710</v>
      </c>
      <c r="K286" t="s">
        <v>1711</v>
      </c>
      <c r="L286">
        <v>1354</v>
      </c>
      <c r="N286">
        <v>1010</v>
      </c>
      <c r="O286" t="s">
        <v>266</v>
      </c>
      <c r="P286" t="s">
        <v>266</v>
      </c>
      <c r="Q286">
        <v>1</v>
      </c>
      <c r="X286">
        <v>1.02</v>
      </c>
      <c r="Y286">
        <v>4.3600000000000003</v>
      </c>
      <c r="Z286">
        <v>0</v>
      </c>
      <c r="AA286">
        <v>0</v>
      </c>
      <c r="AB286">
        <v>0</v>
      </c>
      <c r="AC286">
        <v>0</v>
      </c>
      <c r="AD286">
        <v>1</v>
      </c>
      <c r="AE286">
        <v>0</v>
      </c>
      <c r="AF286" t="s">
        <v>22</v>
      </c>
      <c r="AG286">
        <v>1.02</v>
      </c>
      <c r="AH286">
        <v>2</v>
      </c>
      <c r="AI286">
        <v>57036474</v>
      </c>
      <c r="AJ286">
        <v>235</v>
      </c>
      <c r="AK286">
        <v>0</v>
      </c>
      <c r="AL286">
        <v>0</v>
      </c>
      <c r="AM286">
        <v>0</v>
      </c>
      <c r="AN286">
        <v>0</v>
      </c>
      <c r="AO286">
        <v>0</v>
      </c>
      <c r="AP286">
        <v>0</v>
      </c>
      <c r="AQ286">
        <v>0</v>
      </c>
      <c r="AR286">
        <v>0</v>
      </c>
    </row>
    <row r="287" spans="1:44" x14ac:dyDescent="0.25">
      <c r="A287">
        <f>ROW(Source!A820)</f>
        <v>820</v>
      </c>
      <c r="B287">
        <v>57036475</v>
      </c>
      <c r="C287">
        <v>54978686</v>
      </c>
      <c r="D287">
        <v>55431816</v>
      </c>
      <c r="E287">
        <v>1081</v>
      </c>
      <c r="F287">
        <v>1</v>
      </c>
      <c r="G287">
        <v>1081</v>
      </c>
      <c r="H287">
        <v>3</v>
      </c>
      <c r="I287" t="s">
        <v>1840</v>
      </c>
      <c r="J287" t="s">
        <v>3</v>
      </c>
      <c r="K287" t="s">
        <v>1841</v>
      </c>
      <c r="L287">
        <v>1301</v>
      </c>
      <c r="N287">
        <v>1003</v>
      </c>
      <c r="O287" t="s">
        <v>769</v>
      </c>
      <c r="P287" t="s">
        <v>769</v>
      </c>
      <c r="Q287">
        <v>1</v>
      </c>
      <c r="X287">
        <v>0</v>
      </c>
      <c r="Y287">
        <v>0</v>
      </c>
      <c r="Z287">
        <v>0</v>
      </c>
      <c r="AA287">
        <v>0</v>
      </c>
      <c r="AB287">
        <v>0</v>
      </c>
      <c r="AC287">
        <v>0</v>
      </c>
      <c r="AD287">
        <v>0</v>
      </c>
      <c r="AE287">
        <v>0</v>
      </c>
      <c r="AF287" t="s">
        <v>22</v>
      </c>
      <c r="AG287">
        <v>0</v>
      </c>
      <c r="AH287">
        <v>3</v>
      </c>
      <c r="AI287">
        <v>-1</v>
      </c>
      <c r="AJ287" t="s">
        <v>3</v>
      </c>
      <c r="AK287">
        <v>0</v>
      </c>
      <c r="AL287">
        <v>0</v>
      </c>
      <c r="AM287">
        <v>0</v>
      </c>
      <c r="AN287">
        <v>0</v>
      </c>
      <c r="AO287">
        <v>0</v>
      </c>
      <c r="AP287">
        <v>0</v>
      </c>
      <c r="AQ287">
        <v>0</v>
      </c>
      <c r="AR287">
        <v>0</v>
      </c>
    </row>
    <row r="288" spans="1:44" x14ac:dyDescent="0.25">
      <c r="A288">
        <f>ROW(Source!A820)</f>
        <v>820</v>
      </c>
      <c r="B288">
        <v>57036476</v>
      </c>
      <c r="C288">
        <v>54978686</v>
      </c>
      <c r="D288">
        <v>55431823</v>
      </c>
      <c r="E288">
        <v>1081</v>
      </c>
      <c r="F288">
        <v>1</v>
      </c>
      <c r="G288">
        <v>1081</v>
      </c>
      <c r="H288">
        <v>3</v>
      </c>
      <c r="I288" t="s">
        <v>1840</v>
      </c>
      <c r="J288" t="s">
        <v>3</v>
      </c>
      <c r="K288" t="s">
        <v>1842</v>
      </c>
      <c r="L288">
        <v>1354</v>
      </c>
      <c r="N288">
        <v>1010</v>
      </c>
      <c r="O288" t="s">
        <v>266</v>
      </c>
      <c r="P288" t="s">
        <v>266</v>
      </c>
      <c r="Q288">
        <v>1</v>
      </c>
      <c r="X288">
        <v>0</v>
      </c>
      <c r="Y288">
        <v>0</v>
      </c>
      <c r="Z288">
        <v>0</v>
      </c>
      <c r="AA288">
        <v>0</v>
      </c>
      <c r="AB288">
        <v>0</v>
      </c>
      <c r="AC288">
        <v>0</v>
      </c>
      <c r="AD288">
        <v>0</v>
      </c>
      <c r="AE288">
        <v>0</v>
      </c>
      <c r="AF288" t="s">
        <v>22</v>
      </c>
      <c r="AG288">
        <v>0</v>
      </c>
      <c r="AH288">
        <v>3</v>
      </c>
      <c r="AI288">
        <v>-1</v>
      </c>
      <c r="AJ288" t="s">
        <v>3</v>
      </c>
      <c r="AK288">
        <v>0</v>
      </c>
      <c r="AL288">
        <v>0</v>
      </c>
      <c r="AM288">
        <v>0</v>
      </c>
      <c r="AN288">
        <v>0</v>
      </c>
      <c r="AO288">
        <v>0</v>
      </c>
      <c r="AP288">
        <v>0</v>
      </c>
      <c r="AQ288">
        <v>0</v>
      </c>
      <c r="AR288">
        <v>0</v>
      </c>
    </row>
    <row r="289" spans="1:44" x14ac:dyDescent="0.25">
      <c r="A289">
        <f>ROW(Source!A820)</f>
        <v>820</v>
      </c>
      <c r="B289">
        <v>57036477</v>
      </c>
      <c r="C289">
        <v>54978686</v>
      </c>
      <c r="D289">
        <v>55433141</v>
      </c>
      <c r="E289">
        <v>1081</v>
      </c>
      <c r="F289">
        <v>1</v>
      </c>
      <c r="G289">
        <v>1081</v>
      </c>
      <c r="H289">
        <v>3</v>
      </c>
      <c r="I289" t="s">
        <v>1843</v>
      </c>
      <c r="J289" t="s">
        <v>3</v>
      </c>
      <c r="K289" t="s">
        <v>1844</v>
      </c>
      <c r="L289">
        <v>1354</v>
      </c>
      <c r="N289">
        <v>1010</v>
      </c>
      <c r="O289" t="s">
        <v>266</v>
      </c>
      <c r="P289" t="s">
        <v>266</v>
      </c>
      <c r="Q289">
        <v>1</v>
      </c>
      <c r="X289">
        <v>23.65</v>
      </c>
      <c r="Y289">
        <v>0</v>
      </c>
      <c r="Z289">
        <v>0</v>
      </c>
      <c r="AA289">
        <v>0</v>
      </c>
      <c r="AB289">
        <v>0</v>
      </c>
      <c r="AC289">
        <v>0</v>
      </c>
      <c r="AD289">
        <v>0</v>
      </c>
      <c r="AE289">
        <v>0</v>
      </c>
      <c r="AF289" t="s">
        <v>22</v>
      </c>
      <c r="AG289">
        <v>23.65</v>
      </c>
      <c r="AH289">
        <v>3</v>
      </c>
      <c r="AI289">
        <v>-1</v>
      </c>
      <c r="AJ289" t="s">
        <v>3</v>
      </c>
      <c r="AK289">
        <v>0</v>
      </c>
      <c r="AL289">
        <v>0</v>
      </c>
      <c r="AM289">
        <v>0</v>
      </c>
      <c r="AN289">
        <v>0</v>
      </c>
      <c r="AO289">
        <v>0</v>
      </c>
      <c r="AP289">
        <v>0</v>
      </c>
      <c r="AQ289">
        <v>0</v>
      </c>
      <c r="AR289">
        <v>0</v>
      </c>
    </row>
    <row r="290" spans="1:44" x14ac:dyDescent="0.25">
      <c r="A290">
        <f>ROW(Source!A820)</f>
        <v>820</v>
      </c>
      <c r="B290">
        <v>57036478</v>
      </c>
      <c r="C290">
        <v>54978686</v>
      </c>
      <c r="D290">
        <v>55433584</v>
      </c>
      <c r="E290">
        <v>1081</v>
      </c>
      <c r="F290">
        <v>1</v>
      </c>
      <c r="G290">
        <v>1081</v>
      </c>
      <c r="H290">
        <v>3</v>
      </c>
      <c r="I290" t="s">
        <v>1845</v>
      </c>
      <c r="J290" t="s">
        <v>3</v>
      </c>
      <c r="K290" t="s">
        <v>1846</v>
      </c>
      <c r="L290">
        <v>1354</v>
      </c>
      <c r="N290">
        <v>1010</v>
      </c>
      <c r="O290" t="s">
        <v>266</v>
      </c>
      <c r="P290" t="s">
        <v>266</v>
      </c>
      <c r="Q290">
        <v>1</v>
      </c>
      <c r="X290">
        <v>13.34</v>
      </c>
      <c r="Y290">
        <v>0</v>
      </c>
      <c r="Z290">
        <v>0</v>
      </c>
      <c r="AA290">
        <v>0</v>
      </c>
      <c r="AB290">
        <v>0</v>
      </c>
      <c r="AC290">
        <v>0</v>
      </c>
      <c r="AD290">
        <v>0</v>
      </c>
      <c r="AE290">
        <v>0</v>
      </c>
      <c r="AF290" t="s">
        <v>22</v>
      </c>
      <c r="AG290">
        <v>13.34</v>
      </c>
      <c r="AH290">
        <v>3</v>
      </c>
      <c r="AI290">
        <v>-1</v>
      </c>
      <c r="AJ290" t="s">
        <v>3</v>
      </c>
      <c r="AK290">
        <v>0</v>
      </c>
      <c r="AL290">
        <v>0</v>
      </c>
      <c r="AM290">
        <v>0</v>
      </c>
      <c r="AN290">
        <v>0</v>
      </c>
      <c r="AO290">
        <v>0</v>
      </c>
      <c r="AP290">
        <v>0</v>
      </c>
      <c r="AQ290">
        <v>0</v>
      </c>
      <c r="AR290">
        <v>0</v>
      </c>
    </row>
    <row r="291" spans="1:44" x14ac:dyDescent="0.25">
      <c r="A291">
        <f>ROW(Source!A820)</f>
        <v>820</v>
      </c>
      <c r="B291">
        <v>57036479</v>
      </c>
      <c r="C291">
        <v>54978686</v>
      </c>
      <c r="D291">
        <v>55441152</v>
      </c>
      <c r="E291">
        <v>1081</v>
      </c>
      <c r="F291">
        <v>1</v>
      </c>
      <c r="G291">
        <v>1081</v>
      </c>
      <c r="H291">
        <v>3</v>
      </c>
      <c r="I291" t="s">
        <v>1847</v>
      </c>
      <c r="J291" t="s">
        <v>3</v>
      </c>
      <c r="K291" t="s">
        <v>1848</v>
      </c>
      <c r="L291">
        <v>1346</v>
      </c>
      <c r="N291">
        <v>1009</v>
      </c>
      <c r="O291" t="s">
        <v>222</v>
      </c>
      <c r="P291" t="s">
        <v>222</v>
      </c>
      <c r="Q291">
        <v>1</v>
      </c>
      <c r="X291">
        <v>8.73</v>
      </c>
      <c r="Y291">
        <v>0</v>
      </c>
      <c r="Z291">
        <v>0</v>
      </c>
      <c r="AA291">
        <v>0</v>
      </c>
      <c r="AB291">
        <v>0</v>
      </c>
      <c r="AC291">
        <v>0</v>
      </c>
      <c r="AD291">
        <v>0</v>
      </c>
      <c r="AE291">
        <v>0</v>
      </c>
      <c r="AF291" t="s">
        <v>22</v>
      </c>
      <c r="AG291">
        <v>8.73</v>
      </c>
      <c r="AH291">
        <v>3</v>
      </c>
      <c r="AI291">
        <v>-1</v>
      </c>
      <c r="AJ291" t="s">
        <v>3</v>
      </c>
      <c r="AK291">
        <v>0</v>
      </c>
      <c r="AL291">
        <v>0</v>
      </c>
      <c r="AM291">
        <v>0</v>
      </c>
      <c r="AN291">
        <v>0</v>
      </c>
      <c r="AO291">
        <v>0</v>
      </c>
      <c r="AP291">
        <v>0</v>
      </c>
      <c r="AQ291">
        <v>0</v>
      </c>
      <c r="AR291">
        <v>0</v>
      </c>
    </row>
    <row r="292" spans="1:44" x14ac:dyDescent="0.25">
      <c r="A292">
        <f>ROW(Source!A821)</f>
        <v>821</v>
      </c>
      <c r="B292">
        <v>57036467</v>
      </c>
      <c r="C292">
        <v>54978686</v>
      </c>
      <c r="D292">
        <v>55424304</v>
      </c>
      <c r="E292">
        <v>1081</v>
      </c>
      <c r="F292">
        <v>1</v>
      </c>
      <c r="G292">
        <v>1081</v>
      </c>
      <c r="H292">
        <v>1</v>
      </c>
      <c r="I292" t="s">
        <v>1552</v>
      </c>
      <c r="J292" t="s">
        <v>3</v>
      </c>
      <c r="K292" t="s">
        <v>1553</v>
      </c>
      <c r="L292">
        <v>1191</v>
      </c>
      <c r="N292">
        <v>1013</v>
      </c>
      <c r="O292" t="s">
        <v>1554</v>
      </c>
      <c r="P292" t="s">
        <v>1554</v>
      </c>
      <c r="Q292">
        <v>1</v>
      </c>
      <c r="X292">
        <v>18.14</v>
      </c>
      <c r="Y292">
        <v>0</v>
      </c>
      <c r="Z292">
        <v>0</v>
      </c>
      <c r="AA292">
        <v>0</v>
      </c>
      <c r="AB292">
        <v>0</v>
      </c>
      <c r="AC292">
        <v>0</v>
      </c>
      <c r="AD292">
        <v>1</v>
      </c>
      <c r="AE292">
        <v>1</v>
      </c>
      <c r="AF292" t="s">
        <v>42</v>
      </c>
      <c r="AG292">
        <v>21.768000000000001</v>
      </c>
      <c r="AH292">
        <v>2</v>
      </c>
      <c r="AI292">
        <v>57036467</v>
      </c>
      <c r="AJ292">
        <v>237</v>
      </c>
      <c r="AK292">
        <v>0</v>
      </c>
      <c r="AL292">
        <v>0</v>
      </c>
      <c r="AM292">
        <v>0</v>
      </c>
      <c r="AN292">
        <v>0</v>
      </c>
      <c r="AO292">
        <v>0</v>
      </c>
      <c r="AP292">
        <v>0</v>
      </c>
      <c r="AQ292">
        <v>0</v>
      </c>
      <c r="AR292">
        <v>0</v>
      </c>
    </row>
    <row r="293" spans="1:44" x14ac:dyDescent="0.25">
      <c r="A293">
        <f>ROW(Source!A821)</f>
        <v>821</v>
      </c>
      <c r="B293">
        <v>57036468</v>
      </c>
      <c r="C293">
        <v>54978686</v>
      </c>
      <c r="D293">
        <v>55490209</v>
      </c>
      <c r="E293">
        <v>1</v>
      </c>
      <c r="F293">
        <v>1</v>
      </c>
      <c r="G293">
        <v>1081</v>
      </c>
      <c r="H293">
        <v>2</v>
      </c>
      <c r="I293" t="s">
        <v>1555</v>
      </c>
      <c r="J293" t="s">
        <v>1556</v>
      </c>
      <c r="K293" t="s">
        <v>1557</v>
      </c>
      <c r="L293">
        <v>1368</v>
      </c>
      <c r="N293">
        <v>1011</v>
      </c>
      <c r="O293" t="s">
        <v>1558</v>
      </c>
      <c r="P293" t="s">
        <v>1558</v>
      </c>
      <c r="Q293">
        <v>1</v>
      </c>
      <c r="X293">
        <v>0.05</v>
      </c>
      <c r="Y293">
        <v>0</v>
      </c>
      <c r="Z293">
        <v>83.1</v>
      </c>
      <c r="AA293">
        <v>12.62</v>
      </c>
      <c r="AB293">
        <v>0</v>
      </c>
      <c r="AC293">
        <v>0</v>
      </c>
      <c r="AD293">
        <v>1</v>
      </c>
      <c r="AE293">
        <v>0</v>
      </c>
      <c r="AF293" t="s">
        <v>42</v>
      </c>
      <c r="AG293">
        <v>0.06</v>
      </c>
      <c r="AH293">
        <v>2</v>
      </c>
      <c r="AI293">
        <v>57036468</v>
      </c>
      <c r="AJ293">
        <v>238</v>
      </c>
      <c r="AK293">
        <v>0</v>
      </c>
      <c r="AL293">
        <v>0</v>
      </c>
      <c r="AM293">
        <v>0</v>
      </c>
      <c r="AN293">
        <v>0</v>
      </c>
      <c r="AO293">
        <v>0</v>
      </c>
      <c r="AP293">
        <v>0</v>
      </c>
      <c r="AQ293">
        <v>0</v>
      </c>
      <c r="AR293">
        <v>0</v>
      </c>
    </row>
    <row r="294" spans="1:44" x14ac:dyDescent="0.25">
      <c r="A294">
        <f>ROW(Source!A821)</f>
        <v>821</v>
      </c>
      <c r="B294">
        <v>57036469</v>
      </c>
      <c r="C294">
        <v>54978686</v>
      </c>
      <c r="D294">
        <v>55490270</v>
      </c>
      <c r="E294">
        <v>1</v>
      </c>
      <c r="F294">
        <v>1</v>
      </c>
      <c r="G294">
        <v>1081</v>
      </c>
      <c r="H294">
        <v>2</v>
      </c>
      <c r="I294" t="s">
        <v>1589</v>
      </c>
      <c r="J294" t="s">
        <v>1590</v>
      </c>
      <c r="K294" t="s">
        <v>1591</v>
      </c>
      <c r="L294">
        <v>1368</v>
      </c>
      <c r="N294">
        <v>1011</v>
      </c>
      <c r="O294" t="s">
        <v>1558</v>
      </c>
      <c r="P294" t="s">
        <v>1558</v>
      </c>
      <c r="Q294">
        <v>1</v>
      </c>
      <c r="X294">
        <v>0.21</v>
      </c>
      <c r="Y294">
        <v>0</v>
      </c>
      <c r="Z294">
        <v>0.42</v>
      </c>
      <c r="AA294">
        <v>0</v>
      </c>
      <c r="AB294">
        <v>0</v>
      </c>
      <c r="AC294">
        <v>0</v>
      </c>
      <c r="AD294">
        <v>1</v>
      </c>
      <c r="AE294">
        <v>0</v>
      </c>
      <c r="AF294" t="s">
        <v>42</v>
      </c>
      <c r="AG294">
        <v>0.252</v>
      </c>
      <c r="AH294">
        <v>2</v>
      </c>
      <c r="AI294">
        <v>57036469</v>
      </c>
      <c r="AJ294">
        <v>239</v>
      </c>
      <c r="AK294">
        <v>0</v>
      </c>
      <c r="AL294">
        <v>0</v>
      </c>
      <c r="AM294">
        <v>0</v>
      </c>
      <c r="AN294">
        <v>0</v>
      </c>
      <c r="AO294">
        <v>0</v>
      </c>
      <c r="AP294">
        <v>0</v>
      </c>
      <c r="AQ294">
        <v>0</v>
      </c>
      <c r="AR294">
        <v>0</v>
      </c>
    </row>
    <row r="295" spans="1:44" x14ac:dyDescent="0.25">
      <c r="A295">
        <f>ROW(Source!A821)</f>
        <v>821</v>
      </c>
      <c r="B295">
        <v>57036470</v>
      </c>
      <c r="C295">
        <v>54978686</v>
      </c>
      <c r="D295">
        <v>55489510</v>
      </c>
      <c r="E295">
        <v>1</v>
      </c>
      <c r="F295">
        <v>1</v>
      </c>
      <c r="G295">
        <v>1081</v>
      </c>
      <c r="H295">
        <v>2</v>
      </c>
      <c r="I295" t="s">
        <v>1697</v>
      </c>
      <c r="J295" t="s">
        <v>1698</v>
      </c>
      <c r="K295" t="s">
        <v>1699</v>
      </c>
      <c r="L295">
        <v>1368</v>
      </c>
      <c r="N295">
        <v>1011</v>
      </c>
      <c r="O295" t="s">
        <v>1558</v>
      </c>
      <c r="P295" t="s">
        <v>1558</v>
      </c>
      <c r="Q295">
        <v>1</v>
      </c>
      <c r="X295">
        <v>4.4999999999999998E-2</v>
      </c>
      <c r="Y295">
        <v>0</v>
      </c>
      <c r="Z295">
        <v>53.9</v>
      </c>
      <c r="AA295">
        <v>12.62</v>
      </c>
      <c r="AB295">
        <v>0</v>
      </c>
      <c r="AC295">
        <v>0</v>
      </c>
      <c r="AD295">
        <v>1</v>
      </c>
      <c r="AE295">
        <v>0</v>
      </c>
      <c r="AF295" t="s">
        <v>42</v>
      </c>
      <c r="AG295">
        <v>5.3999999999999999E-2</v>
      </c>
      <c r="AH295">
        <v>2</v>
      </c>
      <c r="AI295">
        <v>57036470</v>
      </c>
      <c r="AJ295">
        <v>240</v>
      </c>
      <c r="AK295">
        <v>0</v>
      </c>
      <c r="AL295">
        <v>0</v>
      </c>
      <c r="AM295">
        <v>0</v>
      </c>
      <c r="AN295">
        <v>0</v>
      </c>
      <c r="AO295">
        <v>0</v>
      </c>
      <c r="AP295">
        <v>0</v>
      </c>
      <c r="AQ295">
        <v>0</v>
      </c>
      <c r="AR295">
        <v>0</v>
      </c>
    </row>
    <row r="296" spans="1:44" x14ac:dyDescent="0.25">
      <c r="A296">
        <f>ROW(Source!A821)</f>
        <v>821</v>
      </c>
      <c r="B296">
        <v>57036471</v>
      </c>
      <c r="C296">
        <v>54978686</v>
      </c>
      <c r="D296">
        <v>55459234</v>
      </c>
      <c r="E296">
        <v>1</v>
      </c>
      <c r="F296">
        <v>1</v>
      </c>
      <c r="G296">
        <v>1081</v>
      </c>
      <c r="H296">
        <v>3</v>
      </c>
      <c r="I296" t="s">
        <v>1700</v>
      </c>
      <c r="J296" t="s">
        <v>1701</v>
      </c>
      <c r="K296" t="s">
        <v>1702</v>
      </c>
      <c r="L296">
        <v>1346</v>
      </c>
      <c r="N296">
        <v>1009</v>
      </c>
      <c r="O296" t="s">
        <v>222</v>
      </c>
      <c r="P296" t="s">
        <v>222</v>
      </c>
      <c r="Q296">
        <v>1</v>
      </c>
      <c r="X296">
        <v>3.0000000000000001E-3</v>
      </c>
      <c r="Y296">
        <v>1.61</v>
      </c>
      <c r="Z296">
        <v>0</v>
      </c>
      <c r="AA296">
        <v>0</v>
      </c>
      <c r="AB296">
        <v>0</v>
      </c>
      <c r="AC296">
        <v>0</v>
      </c>
      <c r="AD296">
        <v>1</v>
      </c>
      <c r="AE296">
        <v>0</v>
      </c>
      <c r="AF296" t="s">
        <v>22</v>
      </c>
      <c r="AG296">
        <v>3.0000000000000001E-3</v>
      </c>
      <c r="AH296">
        <v>2</v>
      </c>
      <c r="AI296">
        <v>57036471</v>
      </c>
      <c r="AJ296">
        <v>241</v>
      </c>
      <c r="AK296">
        <v>0</v>
      </c>
      <c r="AL296">
        <v>0</v>
      </c>
      <c r="AM296">
        <v>0</v>
      </c>
      <c r="AN296">
        <v>0</v>
      </c>
      <c r="AO296">
        <v>0</v>
      </c>
      <c r="AP296">
        <v>0</v>
      </c>
      <c r="AQ296">
        <v>0</v>
      </c>
      <c r="AR296">
        <v>0</v>
      </c>
    </row>
    <row r="297" spans="1:44" x14ac:dyDescent="0.25">
      <c r="A297">
        <f>ROW(Source!A821)</f>
        <v>821</v>
      </c>
      <c r="B297">
        <v>57036472</v>
      </c>
      <c r="C297">
        <v>54978686</v>
      </c>
      <c r="D297">
        <v>55466158</v>
      </c>
      <c r="E297">
        <v>1</v>
      </c>
      <c r="F297">
        <v>1</v>
      </c>
      <c r="G297">
        <v>1081</v>
      </c>
      <c r="H297">
        <v>3</v>
      </c>
      <c r="I297" t="s">
        <v>1703</v>
      </c>
      <c r="J297" t="s">
        <v>1704</v>
      </c>
      <c r="K297" t="s">
        <v>1705</v>
      </c>
      <c r="L297">
        <v>1354</v>
      </c>
      <c r="N297">
        <v>1010</v>
      </c>
      <c r="O297" t="s">
        <v>266</v>
      </c>
      <c r="P297" t="s">
        <v>266</v>
      </c>
      <c r="Q297">
        <v>1</v>
      </c>
      <c r="X297">
        <v>0.14000000000000001</v>
      </c>
      <c r="Y297">
        <v>48.47</v>
      </c>
      <c r="Z297">
        <v>0</v>
      </c>
      <c r="AA297">
        <v>0</v>
      </c>
      <c r="AB297">
        <v>0</v>
      </c>
      <c r="AC297">
        <v>0</v>
      </c>
      <c r="AD297">
        <v>1</v>
      </c>
      <c r="AE297">
        <v>0</v>
      </c>
      <c r="AF297" t="s">
        <v>22</v>
      </c>
      <c r="AG297">
        <v>0.14000000000000001</v>
      </c>
      <c r="AH297">
        <v>2</v>
      </c>
      <c r="AI297">
        <v>57036472</v>
      </c>
      <c r="AJ297">
        <v>242</v>
      </c>
      <c r="AK297">
        <v>0</v>
      </c>
      <c r="AL297">
        <v>0</v>
      </c>
      <c r="AM297">
        <v>0</v>
      </c>
      <c r="AN297">
        <v>0</v>
      </c>
      <c r="AO297">
        <v>0</v>
      </c>
      <c r="AP297">
        <v>0</v>
      </c>
      <c r="AQ297">
        <v>0</v>
      </c>
      <c r="AR297">
        <v>0</v>
      </c>
    </row>
    <row r="298" spans="1:44" x14ac:dyDescent="0.25">
      <c r="A298">
        <f>ROW(Source!A821)</f>
        <v>821</v>
      </c>
      <c r="B298">
        <v>57036473</v>
      </c>
      <c r="C298">
        <v>54978686</v>
      </c>
      <c r="D298">
        <v>55459835</v>
      </c>
      <c r="E298">
        <v>1</v>
      </c>
      <c r="F298">
        <v>1</v>
      </c>
      <c r="G298">
        <v>1081</v>
      </c>
      <c r="H298">
        <v>3</v>
      </c>
      <c r="I298" t="s">
        <v>1706</v>
      </c>
      <c r="J298" t="s">
        <v>1707</v>
      </c>
      <c r="K298" t="s">
        <v>1708</v>
      </c>
      <c r="L298">
        <v>1348</v>
      </c>
      <c r="N298">
        <v>1009</v>
      </c>
      <c r="O298" t="s">
        <v>1092</v>
      </c>
      <c r="P298" t="s">
        <v>1092</v>
      </c>
      <c r="Q298">
        <v>1000</v>
      </c>
      <c r="X298">
        <v>7.9999999999999996E-6</v>
      </c>
      <c r="Y298">
        <v>12521.99</v>
      </c>
      <c r="Z298">
        <v>0</v>
      </c>
      <c r="AA298">
        <v>0</v>
      </c>
      <c r="AB298">
        <v>0</v>
      </c>
      <c r="AC298">
        <v>0</v>
      </c>
      <c r="AD298">
        <v>1</v>
      </c>
      <c r="AE298">
        <v>0</v>
      </c>
      <c r="AF298" t="s">
        <v>22</v>
      </c>
      <c r="AG298">
        <v>7.9999999999999996E-6</v>
      </c>
      <c r="AH298">
        <v>2</v>
      </c>
      <c r="AI298">
        <v>57036473</v>
      </c>
      <c r="AJ298">
        <v>243</v>
      </c>
      <c r="AK298">
        <v>0</v>
      </c>
      <c r="AL298">
        <v>0</v>
      </c>
      <c r="AM298">
        <v>0</v>
      </c>
      <c r="AN298">
        <v>0</v>
      </c>
      <c r="AO298">
        <v>0</v>
      </c>
      <c r="AP298">
        <v>0</v>
      </c>
      <c r="AQ298">
        <v>0</v>
      </c>
      <c r="AR298">
        <v>0</v>
      </c>
    </row>
    <row r="299" spans="1:44" x14ac:dyDescent="0.25">
      <c r="A299">
        <f>ROW(Source!A821)</f>
        <v>821</v>
      </c>
      <c r="B299">
        <v>57036474</v>
      </c>
      <c r="C299">
        <v>54978686</v>
      </c>
      <c r="D299">
        <v>55469222</v>
      </c>
      <c r="E299">
        <v>1</v>
      </c>
      <c r="F299">
        <v>1</v>
      </c>
      <c r="G299">
        <v>1081</v>
      </c>
      <c r="H299">
        <v>3</v>
      </c>
      <c r="I299" t="s">
        <v>1709</v>
      </c>
      <c r="J299" t="s">
        <v>1710</v>
      </c>
      <c r="K299" t="s">
        <v>1711</v>
      </c>
      <c r="L299">
        <v>1354</v>
      </c>
      <c r="N299">
        <v>1010</v>
      </c>
      <c r="O299" t="s">
        <v>266</v>
      </c>
      <c r="P299" t="s">
        <v>266</v>
      </c>
      <c r="Q299">
        <v>1</v>
      </c>
      <c r="X299">
        <v>1.02</v>
      </c>
      <c r="Y299">
        <v>4.3600000000000003</v>
      </c>
      <c r="Z299">
        <v>0</v>
      </c>
      <c r="AA299">
        <v>0</v>
      </c>
      <c r="AB299">
        <v>0</v>
      </c>
      <c r="AC299">
        <v>0</v>
      </c>
      <c r="AD299">
        <v>1</v>
      </c>
      <c r="AE299">
        <v>0</v>
      </c>
      <c r="AF299" t="s">
        <v>22</v>
      </c>
      <c r="AG299">
        <v>1.02</v>
      </c>
      <c r="AH299">
        <v>2</v>
      </c>
      <c r="AI299">
        <v>57036474</v>
      </c>
      <c r="AJ299">
        <v>245</v>
      </c>
      <c r="AK299">
        <v>0</v>
      </c>
      <c r="AL299">
        <v>0</v>
      </c>
      <c r="AM299">
        <v>0</v>
      </c>
      <c r="AN299">
        <v>0</v>
      </c>
      <c r="AO299">
        <v>0</v>
      </c>
      <c r="AP299">
        <v>0</v>
      </c>
      <c r="AQ299">
        <v>0</v>
      </c>
      <c r="AR299">
        <v>0</v>
      </c>
    </row>
    <row r="300" spans="1:44" x14ac:dyDescent="0.25">
      <c r="A300">
        <f>ROW(Source!A821)</f>
        <v>821</v>
      </c>
      <c r="B300">
        <v>57036475</v>
      </c>
      <c r="C300">
        <v>54978686</v>
      </c>
      <c r="D300">
        <v>55431816</v>
      </c>
      <c r="E300">
        <v>1081</v>
      </c>
      <c r="F300">
        <v>1</v>
      </c>
      <c r="G300">
        <v>1081</v>
      </c>
      <c r="H300">
        <v>3</v>
      </c>
      <c r="I300" t="s">
        <v>1840</v>
      </c>
      <c r="J300" t="s">
        <v>3</v>
      </c>
      <c r="K300" t="s">
        <v>1841</v>
      </c>
      <c r="L300">
        <v>1301</v>
      </c>
      <c r="N300">
        <v>1003</v>
      </c>
      <c r="O300" t="s">
        <v>769</v>
      </c>
      <c r="P300" t="s">
        <v>769</v>
      </c>
      <c r="Q300">
        <v>1</v>
      </c>
      <c r="X300">
        <v>0</v>
      </c>
      <c r="Y300">
        <v>0</v>
      </c>
      <c r="Z300">
        <v>0</v>
      </c>
      <c r="AA300">
        <v>0</v>
      </c>
      <c r="AB300">
        <v>0</v>
      </c>
      <c r="AC300">
        <v>0</v>
      </c>
      <c r="AD300">
        <v>0</v>
      </c>
      <c r="AE300">
        <v>0</v>
      </c>
      <c r="AF300" t="s">
        <v>22</v>
      </c>
      <c r="AG300">
        <v>0</v>
      </c>
      <c r="AH300">
        <v>3</v>
      </c>
      <c r="AI300">
        <v>-1</v>
      </c>
      <c r="AJ300" t="s">
        <v>3</v>
      </c>
      <c r="AK300">
        <v>0</v>
      </c>
      <c r="AL300">
        <v>0</v>
      </c>
      <c r="AM300">
        <v>0</v>
      </c>
      <c r="AN300">
        <v>0</v>
      </c>
      <c r="AO300">
        <v>0</v>
      </c>
      <c r="AP300">
        <v>0</v>
      </c>
      <c r="AQ300">
        <v>0</v>
      </c>
      <c r="AR300">
        <v>0</v>
      </c>
    </row>
    <row r="301" spans="1:44" x14ac:dyDescent="0.25">
      <c r="A301">
        <f>ROW(Source!A821)</f>
        <v>821</v>
      </c>
      <c r="B301">
        <v>57036476</v>
      </c>
      <c r="C301">
        <v>54978686</v>
      </c>
      <c r="D301">
        <v>55431823</v>
      </c>
      <c r="E301">
        <v>1081</v>
      </c>
      <c r="F301">
        <v>1</v>
      </c>
      <c r="G301">
        <v>1081</v>
      </c>
      <c r="H301">
        <v>3</v>
      </c>
      <c r="I301" t="s">
        <v>1840</v>
      </c>
      <c r="J301" t="s">
        <v>3</v>
      </c>
      <c r="K301" t="s">
        <v>1842</v>
      </c>
      <c r="L301">
        <v>1354</v>
      </c>
      <c r="N301">
        <v>1010</v>
      </c>
      <c r="O301" t="s">
        <v>266</v>
      </c>
      <c r="P301" t="s">
        <v>266</v>
      </c>
      <c r="Q301">
        <v>1</v>
      </c>
      <c r="X301">
        <v>0</v>
      </c>
      <c r="Y301">
        <v>0</v>
      </c>
      <c r="Z301">
        <v>0</v>
      </c>
      <c r="AA301">
        <v>0</v>
      </c>
      <c r="AB301">
        <v>0</v>
      </c>
      <c r="AC301">
        <v>0</v>
      </c>
      <c r="AD301">
        <v>0</v>
      </c>
      <c r="AE301">
        <v>0</v>
      </c>
      <c r="AF301" t="s">
        <v>22</v>
      </c>
      <c r="AG301">
        <v>0</v>
      </c>
      <c r="AH301">
        <v>3</v>
      </c>
      <c r="AI301">
        <v>-1</v>
      </c>
      <c r="AJ301" t="s">
        <v>3</v>
      </c>
      <c r="AK301">
        <v>0</v>
      </c>
      <c r="AL301">
        <v>0</v>
      </c>
      <c r="AM301">
        <v>0</v>
      </c>
      <c r="AN301">
        <v>0</v>
      </c>
      <c r="AO301">
        <v>0</v>
      </c>
      <c r="AP301">
        <v>0</v>
      </c>
      <c r="AQ301">
        <v>0</v>
      </c>
      <c r="AR301">
        <v>0</v>
      </c>
    </row>
    <row r="302" spans="1:44" x14ac:dyDescent="0.25">
      <c r="A302">
        <f>ROW(Source!A821)</f>
        <v>821</v>
      </c>
      <c r="B302">
        <v>57036477</v>
      </c>
      <c r="C302">
        <v>54978686</v>
      </c>
      <c r="D302">
        <v>55433141</v>
      </c>
      <c r="E302">
        <v>1081</v>
      </c>
      <c r="F302">
        <v>1</v>
      </c>
      <c r="G302">
        <v>1081</v>
      </c>
      <c r="H302">
        <v>3</v>
      </c>
      <c r="I302" t="s">
        <v>1843</v>
      </c>
      <c r="J302" t="s">
        <v>3</v>
      </c>
      <c r="K302" t="s">
        <v>1844</v>
      </c>
      <c r="L302">
        <v>1354</v>
      </c>
      <c r="N302">
        <v>1010</v>
      </c>
      <c r="O302" t="s">
        <v>266</v>
      </c>
      <c r="P302" t="s">
        <v>266</v>
      </c>
      <c r="Q302">
        <v>1</v>
      </c>
      <c r="X302">
        <v>23.65</v>
      </c>
      <c r="Y302">
        <v>0</v>
      </c>
      <c r="Z302">
        <v>0</v>
      </c>
      <c r="AA302">
        <v>0</v>
      </c>
      <c r="AB302">
        <v>0</v>
      </c>
      <c r="AC302">
        <v>0</v>
      </c>
      <c r="AD302">
        <v>0</v>
      </c>
      <c r="AE302">
        <v>0</v>
      </c>
      <c r="AF302" t="s">
        <v>22</v>
      </c>
      <c r="AG302">
        <v>23.65</v>
      </c>
      <c r="AH302">
        <v>3</v>
      </c>
      <c r="AI302">
        <v>-1</v>
      </c>
      <c r="AJ302" t="s">
        <v>3</v>
      </c>
      <c r="AK302">
        <v>0</v>
      </c>
      <c r="AL302">
        <v>0</v>
      </c>
      <c r="AM302">
        <v>0</v>
      </c>
      <c r="AN302">
        <v>0</v>
      </c>
      <c r="AO302">
        <v>0</v>
      </c>
      <c r="AP302">
        <v>0</v>
      </c>
      <c r="AQ302">
        <v>0</v>
      </c>
      <c r="AR302">
        <v>0</v>
      </c>
    </row>
    <row r="303" spans="1:44" x14ac:dyDescent="0.25">
      <c r="A303">
        <f>ROW(Source!A821)</f>
        <v>821</v>
      </c>
      <c r="B303">
        <v>57036478</v>
      </c>
      <c r="C303">
        <v>54978686</v>
      </c>
      <c r="D303">
        <v>55433584</v>
      </c>
      <c r="E303">
        <v>1081</v>
      </c>
      <c r="F303">
        <v>1</v>
      </c>
      <c r="G303">
        <v>1081</v>
      </c>
      <c r="H303">
        <v>3</v>
      </c>
      <c r="I303" t="s">
        <v>1845</v>
      </c>
      <c r="J303" t="s">
        <v>3</v>
      </c>
      <c r="K303" t="s">
        <v>1846</v>
      </c>
      <c r="L303">
        <v>1354</v>
      </c>
      <c r="N303">
        <v>1010</v>
      </c>
      <c r="O303" t="s">
        <v>266</v>
      </c>
      <c r="P303" t="s">
        <v>266</v>
      </c>
      <c r="Q303">
        <v>1</v>
      </c>
      <c r="X303">
        <v>13.34</v>
      </c>
      <c r="Y303">
        <v>0</v>
      </c>
      <c r="Z303">
        <v>0</v>
      </c>
      <c r="AA303">
        <v>0</v>
      </c>
      <c r="AB303">
        <v>0</v>
      </c>
      <c r="AC303">
        <v>0</v>
      </c>
      <c r="AD303">
        <v>0</v>
      </c>
      <c r="AE303">
        <v>0</v>
      </c>
      <c r="AF303" t="s">
        <v>22</v>
      </c>
      <c r="AG303">
        <v>13.34</v>
      </c>
      <c r="AH303">
        <v>3</v>
      </c>
      <c r="AI303">
        <v>-1</v>
      </c>
      <c r="AJ303" t="s">
        <v>3</v>
      </c>
      <c r="AK303">
        <v>0</v>
      </c>
      <c r="AL303">
        <v>0</v>
      </c>
      <c r="AM303">
        <v>0</v>
      </c>
      <c r="AN303">
        <v>0</v>
      </c>
      <c r="AO303">
        <v>0</v>
      </c>
      <c r="AP303">
        <v>0</v>
      </c>
      <c r="AQ303">
        <v>0</v>
      </c>
      <c r="AR303">
        <v>0</v>
      </c>
    </row>
    <row r="304" spans="1:44" x14ac:dyDescent="0.25">
      <c r="A304">
        <f>ROW(Source!A821)</f>
        <v>821</v>
      </c>
      <c r="B304">
        <v>57036479</v>
      </c>
      <c r="C304">
        <v>54978686</v>
      </c>
      <c r="D304">
        <v>55441152</v>
      </c>
      <c r="E304">
        <v>1081</v>
      </c>
      <c r="F304">
        <v>1</v>
      </c>
      <c r="G304">
        <v>1081</v>
      </c>
      <c r="H304">
        <v>3</v>
      </c>
      <c r="I304" t="s">
        <v>1847</v>
      </c>
      <c r="J304" t="s">
        <v>3</v>
      </c>
      <c r="K304" t="s">
        <v>1848</v>
      </c>
      <c r="L304">
        <v>1346</v>
      </c>
      <c r="N304">
        <v>1009</v>
      </c>
      <c r="O304" t="s">
        <v>222</v>
      </c>
      <c r="P304" t="s">
        <v>222</v>
      </c>
      <c r="Q304">
        <v>1</v>
      </c>
      <c r="X304">
        <v>8.73</v>
      </c>
      <c r="Y304">
        <v>0</v>
      </c>
      <c r="Z304">
        <v>0</v>
      </c>
      <c r="AA304">
        <v>0</v>
      </c>
      <c r="AB304">
        <v>0</v>
      </c>
      <c r="AC304">
        <v>0</v>
      </c>
      <c r="AD304">
        <v>0</v>
      </c>
      <c r="AE304">
        <v>0</v>
      </c>
      <c r="AF304" t="s">
        <v>22</v>
      </c>
      <c r="AG304">
        <v>8.73</v>
      </c>
      <c r="AH304">
        <v>3</v>
      </c>
      <c r="AI304">
        <v>-1</v>
      </c>
      <c r="AJ304" t="s">
        <v>3</v>
      </c>
      <c r="AK304">
        <v>0</v>
      </c>
      <c r="AL304">
        <v>0</v>
      </c>
      <c r="AM304">
        <v>0</v>
      </c>
      <c r="AN304">
        <v>0</v>
      </c>
      <c r="AO304">
        <v>0</v>
      </c>
      <c r="AP304">
        <v>0</v>
      </c>
      <c r="AQ304">
        <v>0</v>
      </c>
      <c r="AR304">
        <v>0</v>
      </c>
    </row>
    <row r="305" spans="1:44" x14ac:dyDescent="0.25">
      <c r="A305">
        <f>ROW(Source!A856)</f>
        <v>856</v>
      </c>
      <c r="B305">
        <v>57036485</v>
      </c>
      <c r="C305">
        <v>54978780</v>
      </c>
      <c r="D305">
        <v>55424304</v>
      </c>
      <c r="E305">
        <v>1081</v>
      </c>
      <c r="F305">
        <v>1</v>
      </c>
      <c r="G305">
        <v>1081</v>
      </c>
      <c r="H305">
        <v>1</v>
      </c>
      <c r="I305" t="s">
        <v>1552</v>
      </c>
      <c r="J305" t="s">
        <v>3</v>
      </c>
      <c r="K305" t="s">
        <v>1553</v>
      </c>
      <c r="L305">
        <v>1191</v>
      </c>
      <c r="N305">
        <v>1013</v>
      </c>
      <c r="O305" t="s">
        <v>1554</v>
      </c>
      <c r="P305" t="s">
        <v>1554</v>
      </c>
      <c r="Q305">
        <v>1</v>
      </c>
      <c r="X305">
        <v>18.14</v>
      </c>
      <c r="Y305">
        <v>0</v>
      </c>
      <c r="Z305">
        <v>0</v>
      </c>
      <c r="AA305">
        <v>0</v>
      </c>
      <c r="AB305">
        <v>0</v>
      </c>
      <c r="AC305">
        <v>0</v>
      </c>
      <c r="AD305">
        <v>1</v>
      </c>
      <c r="AE305">
        <v>1</v>
      </c>
      <c r="AF305" t="s">
        <v>42</v>
      </c>
      <c r="AG305">
        <v>21.768000000000001</v>
      </c>
      <c r="AH305">
        <v>2</v>
      </c>
      <c r="AI305">
        <v>57036485</v>
      </c>
      <c r="AJ305">
        <v>247</v>
      </c>
      <c r="AK305">
        <v>0</v>
      </c>
      <c r="AL305">
        <v>0</v>
      </c>
      <c r="AM305">
        <v>0</v>
      </c>
      <c r="AN305">
        <v>0</v>
      </c>
      <c r="AO305">
        <v>0</v>
      </c>
      <c r="AP305">
        <v>0</v>
      </c>
      <c r="AQ305">
        <v>0</v>
      </c>
      <c r="AR305">
        <v>0</v>
      </c>
    </row>
    <row r="306" spans="1:44" x14ac:dyDescent="0.25">
      <c r="A306">
        <f>ROW(Source!A856)</f>
        <v>856</v>
      </c>
      <c r="B306">
        <v>57036486</v>
      </c>
      <c r="C306">
        <v>54978780</v>
      </c>
      <c r="D306">
        <v>55490209</v>
      </c>
      <c r="E306">
        <v>1</v>
      </c>
      <c r="F306">
        <v>1</v>
      </c>
      <c r="G306">
        <v>1081</v>
      </c>
      <c r="H306">
        <v>2</v>
      </c>
      <c r="I306" t="s">
        <v>1555</v>
      </c>
      <c r="J306" t="s">
        <v>1556</v>
      </c>
      <c r="K306" t="s">
        <v>1557</v>
      </c>
      <c r="L306">
        <v>1368</v>
      </c>
      <c r="N306">
        <v>1011</v>
      </c>
      <c r="O306" t="s">
        <v>1558</v>
      </c>
      <c r="P306" t="s">
        <v>1558</v>
      </c>
      <c r="Q306">
        <v>1</v>
      </c>
      <c r="X306">
        <v>0.05</v>
      </c>
      <c r="Y306">
        <v>0</v>
      </c>
      <c r="Z306">
        <v>83.1</v>
      </c>
      <c r="AA306">
        <v>12.62</v>
      </c>
      <c r="AB306">
        <v>0</v>
      </c>
      <c r="AC306">
        <v>0</v>
      </c>
      <c r="AD306">
        <v>1</v>
      </c>
      <c r="AE306">
        <v>0</v>
      </c>
      <c r="AF306" t="s">
        <v>42</v>
      </c>
      <c r="AG306">
        <v>0.06</v>
      </c>
      <c r="AH306">
        <v>2</v>
      </c>
      <c r="AI306">
        <v>57036486</v>
      </c>
      <c r="AJ306">
        <v>248</v>
      </c>
      <c r="AK306">
        <v>0</v>
      </c>
      <c r="AL306">
        <v>0</v>
      </c>
      <c r="AM306">
        <v>0</v>
      </c>
      <c r="AN306">
        <v>0</v>
      </c>
      <c r="AO306">
        <v>0</v>
      </c>
      <c r="AP306">
        <v>0</v>
      </c>
      <c r="AQ306">
        <v>0</v>
      </c>
      <c r="AR306">
        <v>0</v>
      </c>
    </row>
    <row r="307" spans="1:44" x14ac:dyDescent="0.25">
      <c r="A307">
        <f>ROW(Source!A856)</f>
        <v>856</v>
      </c>
      <c r="B307">
        <v>57036487</v>
      </c>
      <c r="C307">
        <v>54978780</v>
      </c>
      <c r="D307">
        <v>55490270</v>
      </c>
      <c r="E307">
        <v>1</v>
      </c>
      <c r="F307">
        <v>1</v>
      </c>
      <c r="G307">
        <v>1081</v>
      </c>
      <c r="H307">
        <v>2</v>
      </c>
      <c r="I307" t="s">
        <v>1589</v>
      </c>
      <c r="J307" t="s">
        <v>1590</v>
      </c>
      <c r="K307" t="s">
        <v>1591</v>
      </c>
      <c r="L307">
        <v>1368</v>
      </c>
      <c r="N307">
        <v>1011</v>
      </c>
      <c r="O307" t="s">
        <v>1558</v>
      </c>
      <c r="P307" t="s">
        <v>1558</v>
      </c>
      <c r="Q307">
        <v>1</v>
      </c>
      <c r="X307">
        <v>0.21</v>
      </c>
      <c r="Y307">
        <v>0</v>
      </c>
      <c r="Z307">
        <v>0.42</v>
      </c>
      <c r="AA307">
        <v>0</v>
      </c>
      <c r="AB307">
        <v>0</v>
      </c>
      <c r="AC307">
        <v>0</v>
      </c>
      <c r="AD307">
        <v>1</v>
      </c>
      <c r="AE307">
        <v>0</v>
      </c>
      <c r="AF307" t="s">
        <v>42</v>
      </c>
      <c r="AG307">
        <v>0.252</v>
      </c>
      <c r="AH307">
        <v>2</v>
      </c>
      <c r="AI307">
        <v>57036487</v>
      </c>
      <c r="AJ307">
        <v>249</v>
      </c>
      <c r="AK307">
        <v>0</v>
      </c>
      <c r="AL307">
        <v>0</v>
      </c>
      <c r="AM307">
        <v>0</v>
      </c>
      <c r="AN307">
        <v>0</v>
      </c>
      <c r="AO307">
        <v>0</v>
      </c>
      <c r="AP307">
        <v>0</v>
      </c>
      <c r="AQ307">
        <v>0</v>
      </c>
      <c r="AR307">
        <v>0</v>
      </c>
    </row>
    <row r="308" spans="1:44" x14ac:dyDescent="0.25">
      <c r="A308">
        <f>ROW(Source!A856)</f>
        <v>856</v>
      </c>
      <c r="B308">
        <v>57036488</v>
      </c>
      <c r="C308">
        <v>54978780</v>
      </c>
      <c r="D308">
        <v>55489510</v>
      </c>
      <c r="E308">
        <v>1</v>
      </c>
      <c r="F308">
        <v>1</v>
      </c>
      <c r="G308">
        <v>1081</v>
      </c>
      <c r="H308">
        <v>2</v>
      </c>
      <c r="I308" t="s">
        <v>1697</v>
      </c>
      <c r="J308" t="s">
        <v>1698</v>
      </c>
      <c r="K308" t="s">
        <v>1699</v>
      </c>
      <c r="L308">
        <v>1368</v>
      </c>
      <c r="N308">
        <v>1011</v>
      </c>
      <c r="O308" t="s">
        <v>1558</v>
      </c>
      <c r="P308" t="s">
        <v>1558</v>
      </c>
      <c r="Q308">
        <v>1</v>
      </c>
      <c r="X308">
        <v>4.4999999999999998E-2</v>
      </c>
      <c r="Y308">
        <v>0</v>
      </c>
      <c r="Z308">
        <v>53.9</v>
      </c>
      <c r="AA308">
        <v>12.62</v>
      </c>
      <c r="AB308">
        <v>0</v>
      </c>
      <c r="AC308">
        <v>0</v>
      </c>
      <c r="AD308">
        <v>1</v>
      </c>
      <c r="AE308">
        <v>0</v>
      </c>
      <c r="AF308" t="s">
        <v>42</v>
      </c>
      <c r="AG308">
        <v>5.3999999999999999E-2</v>
      </c>
      <c r="AH308">
        <v>2</v>
      </c>
      <c r="AI308">
        <v>57036488</v>
      </c>
      <c r="AJ308">
        <v>250</v>
      </c>
      <c r="AK308">
        <v>0</v>
      </c>
      <c r="AL308">
        <v>0</v>
      </c>
      <c r="AM308">
        <v>0</v>
      </c>
      <c r="AN308">
        <v>0</v>
      </c>
      <c r="AO308">
        <v>0</v>
      </c>
      <c r="AP308">
        <v>0</v>
      </c>
      <c r="AQ308">
        <v>0</v>
      </c>
      <c r="AR308">
        <v>0</v>
      </c>
    </row>
    <row r="309" spans="1:44" x14ac:dyDescent="0.25">
      <c r="A309">
        <f>ROW(Source!A856)</f>
        <v>856</v>
      </c>
      <c r="B309">
        <v>57036489</v>
      </c>
      <c r="C309">
        <v>54978780</v>
      </c>
      <c r="D309">
        <v>55459234</v>
      </c>
      <c r="E309">
        <v>1</v>
      </c>
      <c r="F309">
        <v>1</v>
      </c>
      <c r="G309">
        <v>1081</v>
      </c>
      <c r="H309">
        <v>3</v>
      </c>
      <c r="I309" t="s">
        <v>1700</v>
      </c>
      <c r="J309" t="s">
        <v>1701</v>
      </c>
      <c r="K309" t="s">
        <v>1702</v>
      </c>
      <c r="L309">
        <v>1346</v>
      </c>
      <c r="N309">
        <v>1009</v>
      </c>
      <c r="O309" t="s">
        <v>222</v>
      </c>
      <c r="P309" t="s">
        <v>222</v>
      </c>
      <c r="Q309">
        <v>1</v>
      </c>
      <c r="X309">
        <v>3.0000000000000001E-3</v>
      </c>
      <c r="Y309">
        <v>1.61</v>
      </c>
      <c r="Z309">
        <v>0</v>
      </c>
      <c r="AA309">
        <v>0</v>
      </c>
      <c r="AB309">
        <v>0</v>
      </c>
      <c r="AC309">
        <v>0</v>
      </c>
      <c r="AD309">
        <v>1</v>
      </c>
      <c r="AE309">
        <v>0</v>
      </c>
      <c r="AF309" t="s">
        <v>22</v>
      </c>
      <c r="AG309">
        <v>3.0000000000000001E-3</v>
      </c>
      <c r="AH309">
        <v>2</v>
      </c>
      <c r="AI309">
        <v>57036489</v>
      </c>
      <c r="AJ309">
        <v>251</v>
      </c>
      <c r="AK309">
        <v>0</v>
      </c>
      <c r="AL309">
        <v>0</v>
      </c>
      <c r="AM309">
        <v>0</v>
      </c>
      <c r="AN309">
        <v>0</v>
      </c>
      <c r="AO309">
        <v>0</v>
      </c>
      <c r="AP309">
        <v>0</v>
      </c>
      <c r="AQ309">
        <v>0</v>
      </c>
      <c r="AR309">
        <v>0</v>
      </c>
    </row>
    <row r="310" spans="1:44" x14ac:dyDescent="0.25">
      <c r="A310">
        <f>ROW(Source!A856)</f>
        <v>856</v>
      </c>
      <c r="B310">
        <v>57036490</v>
      </c>
      <c r="C310">
        <v>54978780</v>
      </c>
      <c r="D310">
        <v>55466158</v>
      </c>
      <c r="E310">
        <v>1</v>
      </c>
      <c r="F310">
        <v>1</v>
      </c>
      <c r="G310">
        <v>1081</v>
      </c>
      <c r="H310">
        <v>3</v>
      </c>
      <c r="I310" t="s">
        <v>1703</v>
      </c>
      <c r="J310" t="s">
        <v>1704</v>
      </c>
      <c r="K310" t="s">
        <v>1705</v>
      </c>
      <c r="L310">
        <v>1354</v>
      </c>
      <c r="N310">
        <v>1010</v>
      </c>
      <c r="O310" t="s">
        <v>266</v>
      </c>
      <c r="P310" t="s">
        <v>266</v>
      </c>
      <c r="Q310">
        <v>1</v>
      </c>
      <c r="X310">
        <v>0.14000000000000001</v>
      </c>
      <c r="Y310">
        <v>48.47</v>
      </c>
      <c r="Z310">
        <v>0</v>
      </c>
      <c r="AA310">
        <v>0</v>
      </c>
      <c r="AB310">
        <v>0</v>
      </c>
      <c r="AC310">
        <v>0</v>
      </c>
      <c r="AD310">
        <v>1</v>
      </c>
      <c r="AE310">
        <v>0</v>
      </c>
      <c r="AF310" t="s">
        <v>22</v>
      </c>
      <c r="AG310">
        <v>0.14000000000000001</v>
      </c>
      <c r="AH310">
        <v>2</v>
      </c>
      <c r="AI310">
        <v>57036490</v>
      </c>
      <c r="AJ310">
        <v>252</v>
      </c>
      <c r="AK310">
        <v>0</v>
      </c>
      <c r="AL310">
        <v>0</v>
      </c>
      <c r="AM310">
        <v>0</v>
      </c>
      <c r="AN310">
        <v>0</v>
      </c>
      <c r="AO310">
        <v>0</v>
      </c>
      <c r="AP310">
        <v>0</v>
      </c>
      <c r="AQ310">
        <v>0</v>
      </c>
      <c r="AR310">
        <v>0</v>
      </c>
    </row>
    <row r="311" spans="1:44" x14ac:dyDescent="0.25">
      <c r="A311">
        <f>ROW(Source!A856)</f>
        <v>856</v>
      </c>
      <c r="B311">
        <v>57036491</v>
      </c>
      <c r="C311">
        <v>54978780</v>
      </c>
      <c r="D311">
        <v>55459835</v>
      </c>
      <c r="E311">
        <v>1</v>
      </c>
      <c r="F311">
        <v>1</v>
      </c>
      <c r="G311">
        <v>1081</v>
      </c>
      <c r="H311">
        <v>3</v>
      </c>
      <c r="I311" t="s">
        <v>1706</v>
      </c>
      <c r="J311" t="s">
        <v>1707</v>
      </c>
      <c r="K311" t="s">
        <v>1708</v>
      </c>
      <c r="L311">
        <v>1348</v>
      </c>
      <c r="N311">
        <v>1009</v>
      </c>
      <c r="O311" t="s">
        <v>1092</v>
      </c>
      <c r="P311" t="s">
        <v>1092</v>
      </c>
      <c r="Q311">
        <v>1000</v>
      </c>
      <c r="X311">
        <v>7.9999999999999996E-6</v>
      </c>
      <c r="Y311">
        <v>12521.99</v>
      </c>
      <c r="Z311">
        <v>0</v>
      </c>
      <c r="AA311">
        <v>0</v>
      </c>
      <c r="AB311">
        <v>0</v>
      </c>
      <c r="AC311">
        <v>0</v>
      </c>
      <c r="AD311">
        <v>1</v>
      </c>
      <c r="AE311">
        <v>0</v>
      </c>
      <c r="AF311" t="s">
        <v>22</v>
      </c>
      <c r="AG311">
        <v>7.9999999999999996E-6</v>
      </c>
      <c r="AH311">
        <v>2</v>
      </c>
      <c r="AI311">
        <v>57036491</v>
      </c>
      <c r="AJ311">
        <v>253</v>
      </c>
      <c r="AK311">
        <v>0</v>
      </c>
      <c r="AL311">
        <v>0</v>
      </c>
      <c r="AM311">
        <v>0</v>
      </c>
      <c r="AN311">
        <v>0</v>
      </c>
      <c r="AO311">
        <v>0</v>
      </c>
      <c r="AP311">
        <v>0</v>
      </c>
      <c r="AQ311">
        <v>0</v>
      </c>
      <c r="AR311">
        <v>0</v>
      </c>
    </row>
    <row r="312" spans="1:44" x14ac:dyDescent="0.25">
      <c r="A312">
        <f>ROW(Source!A856)</f>
        <v>856</v>
      </c>
      <c r="B312">
        <v>57036492</v>
      </c>
      <c r="C312">
        <v>54978780</v>
      </c>
      <c r="D312">
        <v>55469222</v>
      </c>
      <c r="E312">
        <v>1</v>
      </c>
      <c r="F312">
        <v>1</v>
      </c>
      <c r="G312">
        <v>1081</v>
      </c>
      <c r="H312">
        <v>3</v>
      </c>
      <c r="I312" t="s">
        <v>1709</v>
      </c>
      <c r="J312" t="s">
        <v>1710</v>
      </c>
      <c r="K312" t="s">
        <v>1711</v>
      </c>
      <c r="L312">
        <v>1354</v>
      </c>
      <c r="N312">
        <v>1010</v>
      </c>
      <c r="O312" t="s">
        <v>266</v>
      </c>
      <c r="P312" t="s">
        <v>266</v>
      </c>
      <c r="Q312">
        <v>1</v>
      </c>
      <c r="X312">
        <v>1.02</v>
      </c>
      <c r="Y312">
        <v>4.3600000000000003</v>
      </c>
      <c r="Z312">
        <v>0</v>
      </c>
      <c r="AA312">
        <v>0</v>
      </c>
      <c r="AB312">
        <v>0</v>
      </c>
      <c r="AC312">
        <v>0</v>
      </c>
      <c r="AD312">
        <v>1</v>
      </c>
      <c r="AE312">
        <v>0</v>
      </c>
      <c r="AF312" t="s">
        <v>22</v>
      </c>
      <c r="AG312">
        <v>1.02</v>
      </c>
      <c r="AH312">
        <v>2</v>
      </c>
      <c r="AI312">
        <v>57036492</v>
      </c>
      <c r="AJ312">
        <v>255</v>
      </c>
      <c r="AK312">
        <v>0</v>
      </c>
      <c r="AL312">
        <v>0</v>
      </c>
      <c r="AM312">
        <v>0</v>
      </c>
      <c r="AN312">
        <v>0</v>
      </c>
      <c r="AO312">
        <v>0</v>
      </c>
      <c r="AP312">
        <v>0</v>
      </c>
      <c r="AQ312">
        <v>0</v>
      </c>
      <c r="AR312">
        <v>0</v>
      </c>
    </row>
    <row r="313" spans="1:44" x14ac:dyDescent="0.25">
      <c r="A313">
        <f>ROW(Source!A856)</f>
        <v>856</v>
      </c>
      <c r="B313">
        <v>57036493</v>
      </c>
      <c r="C313">
        <v>54978780</v>
      </c>
      <c r="D313">
        <v>55431816</v>
      </c>
      <c r="E313">
        <v>1081</v>
      </c>
      <c r="F313">
        <v>1</v>
      </c>
      <c r="G313">
        <v>1081</v>
      </c>
      <c r="H313">
        <v>3</v>
      </c>
      <c r="I313" t="s">
        <v>1840</v>
      </c>
      <c r="J313" t="s">
        <v>3</v>
      </c>
      <c r="K313" t="s">
        <v>1841</v>
      </c>
      <c r="L313">
        <v>1301</v>
      </c>
      <c r="N313">
        <v>1003</v>
      </c>
      <c r="O313" t="s">
        <v>769</v>
      </c>
      <c r="P313" t="s">
        <v>769</v>
      </c>
      <c r="Q313">
        <v>1</v>
      </c>
      <c r="X313">
        <v>0</v>
      </c>
      <c r="Y313">
        <v>0</v>
      </c>
      <c r="Z313">
        <v>0</v>
      </c>
      <c r="AA313">
        <v>0</v>
      </c>
      <c r="AB313">
        <v>0</v>
      </c>
      <c r="AC313">
        <v>0</v>
      </c>
      <c r="AD313">
        <v>0</v>
      </c>
      <c r="AE313">
        <v>0</v>
      </c>
      <c r="AF313" t="s">
        <v>22</v>
      </c>
      <c r="AG313">
        <v>0</v>
      </c>
      <c r="AH313">
        <v>3</v>
      </c>
      <c r="AI313">
        <v>-1</v>
      </c>
      <c r="AJ313" t="s">
        <v>3</v>
      </c>
      <c r="AK313">
        <v>0</v>
      </c>
      <c r="AL313">
        <v>0</v>
      </c>
      <c r="AM313">
        <v>0</v>
      </c>
      <c r="AN313">
        <v>0</v>
      </c>
      <c r="AO313">
        <v>0</v>
      </c>
      <c r="AP313">
        <v>0</v>
      </c>
      <c r="AQ313">
        <v>0</v>
      </c>
      <c r="AR313">
        <v>0</v>
      </c>
    </row>
    <row r="314" spans="1:44" x14ac:dyDescent="0.25">
      <c r="A314">
        <f>ROW(Source!A856)</f>
        <v>856</v>
      </c>
      <c r="B314">
        <v>57036494</v>
      </c>
      <c r="C314">
        <v>54978780</v>
      </c>
      <c r="D314">
        <v>55431823</v>
      </c>
      <c r="E314">
        <v>1081</v>
      </c>
      <c r="F314">
        <v>1</v>
      </c>
      <c r="G314">
        <v>1081</v>
      </c>
      <c r="H314">
        <v>3</v>
      </c>
      <c r="I314" t="s">
        <v>1840</v>
      </c>
      <c r="J314" t="s">
        <v>3</v>
      </c>
      <c r="K314" t="s">
        <v>1842</v>
      </c>
      <c r="L314">
        <v>1354</v>
      </c>
      <c r="N314">
        <v>1010</v>
      </c>
      <c r="O314" t="s">
        <v>266</v>
      </c>
      <c r="P314" t="s">
        <v>266</v>
      </c>
      <c r="Q314">
        <v>1</v>
      </c>
      <c r="X314">
        <v>0</v>
      </c>
      <c r="Y314">
        <v>0</v>
      </c>
      <c r="Z314">
        <v>0</v>
      </c>
      <c r="AA314">
        <v>0</v>
      </c>
      <c r="AB314">
        <v>0</v>
      </c>
      <c r="AC314">
        <v>0</v>
      </c>
      <c r="AD314">
        <v>0</v>
      </c>
      <c r="AE314">
        <v>0</v>
      </c>
      <c r="AF314" t="s">
        <v>22</v>
      </c>
      <c r="AG314">
        <v>0</v>
      </c>
      <c r="AH314">
        <v>3</v>
      </c>
      <c r="AI314">
        <v>-1</v>
      </c>
      <c r="AJ314" t="s">
        <v>3</v>
      </c>
      <c r="AK314">
        <v>0</v>
      </c>
      <c r="AL314">
        <v>0</v>
      </c>
      <c r="AM314">
        <v>0</v>
      </c>
      <c r="AN314">
        <v>0</v>
      </c>
      <c r="AO314">
        <v>0</v>
      </c>
      <c r="AP314">
        <v>0</v>
      </c>
      <c r="AQ314">
        <v>0</v>
      </c>
      <c r="AR314">
        <v>0</v>
      </c>
    </row>
    <row r="315" spans="1:44" x14ac:dyDescent="0.25">
      <c r="A315">
        <f>ROW(Source!A856)</f>
        <v>856</v>
      </c>
      <c r="B315">
        <v>57036495</v>
      </c>
      <c r="C315">
        <v>54978780</v>
      </c>
      <c r="D315">
        <v>55433141</v>
      </c>
      <c r="E315">
        <v>1081</v>
      </c>
      <c r="F315">
        <v>1</v>
      </c>
      <c r="G315">
        <v>1081</v>
      </c>
      <c r="H315">
        <v>3</v>
      </c>
      <c r="I315" t="s">
        <v>1843</v>
      </c>
      <c r="J315" t="s">
        <v>3</v>
      </c>
      <c r="K315" t="s">
        <v>1844</v>
      </c>
      <c r="L315">
        <v>1354</v>
      </c>
      <c r="N315">
        <v>1010</v>
      </c>
      <c r="O315" t="s">
        <v>266</v>
      </c>
      <c r="P315" t="s">
        <v>266</v>
      </c>
      <c r="Q315">
        <v>1</v>
      </c>
      <c r="X315">
        <v>23.65</v>
      </c>
      <c r="Y315">
        <v>0</v>
      </c>
      <c r="Z315">
        <v>0</v>
      </c>
      <c r="AA315">
        <v>0</v>
      </c>
      <c r="AB315">
        <v>0</v>
      </c>
      <c r="AC315">
        <v>0</v>
      </c>
      <c r="AD315">
        <v>0</v>
      </c>
      <c r="AE315">
        <v>0</v>
      </c>
      <c r="AF315" t="s">
        <v>22</v>
      </c>
      <c r="AG315">
        <v>23.65</v>
      </c>
      <c r="AH315">
        <v>3</v>
      </c>
      <c r="AI315">
        <v>-1</v>
      </c>
      <c r="AJ315" t="s">
        <v>3</v>
      </c>
      <c r="AK315">
        <v>0</v>
      </c>
      <c r="AL315">
        <v>0</v>
      </c>
      <c r="AM315">
        <v>0</v>
      </c>
      <c r="AN315">
        <v>0</v>
      </c>
      <c r="AO315">
        <v>0</v>
      </c>
      <c r="AP315">
        <v>0</v>
      </c>
      <c r="AQ315">
        <v>0</v>
      </c>
      <c r="AR315">
        <v>0</v>
      </c>
    </row>
    <row r="316" spans="1:44" x14ac:dyDescent="0.25">
      <c r="A316">
        <f>ROW(Source!A856)</f>
        <v>856</v>
      </c>
      <c r="B316">
        <v>57036496</v>
      </c>
      <c r="C316">
        <v>54978780</v>
      </c>
      <c r="D316">
        <v>55433584</v>
      </c>
      <c r="E316">
        <v>1081</v>
      </c>
      <c r="F316">
        <v>1</v>
      </c>
      <c r="G316">
        <v>1081</v>
      </c>
      <c r="H316">
        <v>3</v>
      </c>
      <c r="I316" t="s">
        <v>1845</v>
      </c>
      <c r="J316" t="s">
        <v>3</v>
      </c>
      <c r="K316" t="s">
        <v>1846</v>
      </c>
      <c r="L316">
        <v>1354</v>
      </c>
      <c r="N316">
        <v>1010</v>
      </c>
      <c r="O316" t="s">
        <v>266</v>
      </c>
      <c r="P316" t="s">
        <v>266</v>
      </c>
      <c r="Q316">
        <v>1</v>
      </c>
      <c r="X316">
        <v>13.34</v>
      </c>
      <c r="Y316">
        <v>0</v>
      </c>
      <c r="Z316">
        <v>0</v>
      </c>
      <c r="AA316">
        <v>0</v>
      </c>
      <c r="AB316">
        <v>0</v>
      </c>
      <c r="AC316">
        <v>0</v>
      </c>
      <c r="AD316">
        <v>0</v>
      </c>
      <c r="AE316">
        <v>0</v>
      </c>
      <c r="AF316" t="s">
        <v>22</v>
      </c>
      <c r="AG316">
        <v>13.34</v>
      </c>
      <c r="AH316">
        <v>3</v>
      </c>
      <c r="AI316">
        <v>-1</v>
      </c>
      <c r="AJ316" t="s">
        <v>3</v>
      </c>
      <c r="AK316">
        <v>0</v>
      </c>
      <c r="AL316">
        <v>0</v>
      </c>
      <c r="AM316">
        <v>0</v>
      </c>
      <c r="AN316">
        <v>0</v>
      </c>
      <c r="AO316">
        <v>0</v>
      </c>
      <c r="AP316">
        <v>0</v>
      </c>
      <c r="AQ316">
        <v>0</v>
      </c>
      <c r="AR316">
        <v>0</v>
      </c>
    </row>
    <row r="317" spans="1:44" x14ac:dyDescent="0.25">
      <c r="A317">
        <f>ROW(Source!A856)</f>
        <v>856</v>
      </c>
      <c r="B317">
        <v>57036497</v>
      </c>
      <c r="C317">
        <v>54978780</v>
      </c>
      <c r="D317">
        <v>55441152</v>
      </c>
      <c r="E317">
        <v>1081</v>
      </c>
      <c r="F317">
        <v>1</v>
      </c>
      <c r="G317">
        <v>1081</v>
      </c>
      <c r="H317">
        <v>3</v>
      </c>
      <c r="I317" t="s">
        <v>1847</v>
      </c>
      <c r="J317" t="s">
        <v>3</v>
      </c>
      <c r="K317" t="s">
        <v>1848</v>
      </c>
      <c r="L317">
        <v>1346</v>
      </c>
      <c r="N317">
        <v>1009</v>
      </c>
      <c r="O317" t="s">
        <v>222</v>
      </c>
      <c r="P317" t="s">
        <v>222</v>
      </c>
      <c r="Q317">
        <v>1</v>
      </c>
      <c r="X317">
        <v>8.73</v>
      </c>
      <c r="Y317">
        <v>0</v>
      </c>
      <c r="Z317">
        <v>0</v>
      </c>
      <c r="AA317">
        <v>0</v>
      </c>
      <c r="AB317">
        <v>0</v>
      </c>
      <c r="AC317">
        <v>0</v>
      </c>
      <c r="AD317">
        <v>0</v>
      </c>
      <c r="AE317">
        <v>0</v>
      </c>
      <c r="AF317" t="s">
        <v>22</v>
      </c>
      <c r="AG317">
        <v>8.73</v>
      </c>
      <c r="AH317">
        <v>3</v>
      </c>
      <c r="AI317">
        <v>-1</v>
      </c>
      <c r="AJ317" t="s">
        <v>3</v>
      </c>
      <c r="AK317">
        <v>0</v>
      </c>
      <c r="AL317">
        <v>0</v>
      </c>
      <c r="AM317">
        <v>0</v>
      </c>
      <c r="AN317">
        <v>0</v>
      </c>
      <c r="AO317">
        <v>0</v>
      </c>
      <c r="AP317">
        <v>0</v>
      </c>
      <c r="AQ317">
        <v>0</v>
      </c>
      <c r="AR317">
        <v>0</v>
      </c>
    </row>
    <row r="318" spans="1:44" x14ac:dyDescent="0.25">
      <c r="A318">
        <f>ROW(Source!A857)</f>
        <v>857</v>
      </c>
      <c r="B318">
        <v>57036485</v>
      </c>
      <c r="C318">
        <v>54978780</v>
      </c>
      <c r="D318">
        <v>55424304</v>
      </c>
      <c r="E318">
        <v>1081</v>
      </c>
      <c r="F318">
        <v>1</v>
      </c>
      <c r="G318">
        <v>1081</v>
      </c>
      <c r="H318">
        <v>1</v>
      </c>
      <c r="I318" t="s">
        <v>1552</v>
      </c>
      <c r="J318" t="s">
        <v>3</v>
      </c>
      <c r="K318" t="s">
        <v>1553</v>
      </c>
      <c r="L318">
        <v>1191</v>
      </c>
      <c r="N318">
        <v>1013</v>
      </c>
      <c r="O318" t="s">
        <v>1554</v>
      </c>
      <c r="P318" t="s">
        <v>1554</v>
      </c>
      <c r="Q318">
        <v>1</v>
      </c>
      <c r="X318">
        <v>18.14</v>
      </c>
      <c r="Y318">
        <v>0</v>
      </c>
      <c r="Z318">
        <v>0</v>
      </c>
      <c r="AA318">
        <v>0</v>
      </c>
      <c r="AB318">
        <v>0</v>
      </c>
      <c r="AC318">
        <v>0</v>
      </c>
      <c r="AD318">
        <v>1</v>
      </c>
      <c r="AE318">
        <v>1</v>
      </c>
      <c r="AF318" t="s">
        <v>42</v>
      </c>
      <c r="AG318">
        <v>21.768000000000001</v>
      </c>
      <c r="AH318">
        <v>2</v>
      </c>
      <c r="AI318">
        <v>57036485</v>
      </c>
      <c r="AJ318">
        <v>257</v>
      </c>
      <c r="AK318">
        <v>0</v>
      </c>
      <c r="AL318">
        <v>0</v>
      </c>
      <c r="AM318">
        <v>0</v>
      </c>
      <c r="AN318">
        <v>0</v>
      </c>
      <c r="AO318">
        <v>0</v>
      </c>
      <c r="AP318">
        <v>0</v>
      </c>
      <c r="AQ318">
        <v>0</v>
      </c>
      <c r="AR318">
        <v>0</v>
      </c>
    </row>
    <row r="319" spans="1:44" x14ac:dyDescent="0.25">
      <c r="A319">
        <f>ROW(Source!A857)</f>
        <v>857</v>
      </c>
      <c r="B319">
        <v>57036486</v>
      </c>
      <c r="C319">
        <v>54978780</v>
      </c>
      <c r="D319">
        <v>55490209</v>
      </c>
      <c r="E319">
        <v>1</v>
      </c>
      <c r="F319">
        <v>1</v>
      </c>
      <c r="G319">
        <v>1081</v>
      </c>
      <c r="H319">
        <v>2</v>
      </c>
      <c r="I319" t="s">
        <v>1555</v>
      </c>
      <c r="J319" t="s">
        <v>1556</v>
      </c>
      <c r="K319" t="s">
        <v>1557</v>
      </c>
      <c r="L319">
        <v>1368</v>
      </c>
      <c r="N319">
        <v>1011</v>
      </c>
      <c r="O319" t="s">
        <v>1558</v>
      </c>
      <c r="P319" t="s">
        <v>1558</v>
      </c>
      <c r="Q319">
        <v>1</v>
      </c>
      <c r="X319">
        <v>0.05</v>
      </c>
      <c r="Y319">
        <v>0</v>
      </c>
      <c r="Z319">
        <v>83.1</v>
      </c>
      <c r="AA319">
        <v>12.62</v>
      </c>
      <c r="AB319">
        <v>0</v>
      </c>
      <c r="AC319">
        <v>0</v>
      </c>
      <c r="AD319">
        <v>1</v>
      </c>
      <c r="AE319">
        <v>0</v>
      </c>
      <c r="AF319" t="s">
        <v>42</v>
      </c>
      <c r="AG319">
        <v>0.06</v>
      </c>
      <c r="AH319">
        <v>2</v>
      </c>
      <c r="AI319">
        <v>57036486</v>
      </c>
      <c r="AJ319">
        <v>258</v>
      </c>
      <c r="AK319">
        <v>0</v>
      </c>
      <c r="AL319">
        <v>0</v>
      </c>
      <c r="AM319">
        <v>0</v>
      </c>
      <c r="AN319">
        <v>0</v>
      </c>
      <c r="AO319">
        <v>0</v>
      </c>
      <c r="AP319">
        <v>0</v>
      </c>
      <c r="AQ319">
        <v>0</v>
      </c>
      <c r="AR319">
        <v>0</v>
      </c>
    </row>
    <row r="320" spans="1:44" x14ac:dyDescent="0.25">
      <c r="A320">
        <f>ROW(Source!A857)</f>
        <v>857</v>
      </c>
      <c r="B320">
        <v>57036487</v>
      </c>
      <c r="C320">
        <v>54978780</v>
      </c>
      <c r="D320">
        <v>55490270</v>
      </c>
      <c r="E320">
        <v>1</v>
      </c>
      <c r="F320">
        <v>1</v>
      </c>
      <c r="G320">
        <v>1081</v>
      </c>
      <c r="H320">
        <v>2</v>
      </c>
      <c r="I320" t="s">
        <v>1589</v>
      </c>
      <c r="J320" t="s">
        <v>1590</v>
      </c>
      <c r="K320" t="s">
        <v>1591</v>
      </c>
      <c r="L320">
        <v>1368</v>
      </c>
      <c r="N320">
        <v>1011</v>
      </c>
      <c r="O320" t="s">
        <v>1558</v>
      </c>
      <c r="P320" t="s">
        <v>1558</v>
      </c>
      <c r="Q320">
        <v>1</v>
      </c>
      <c r="X320">
        <v>0.21</v>
      </c>
      <c r="Y320">
        <v>0</v>
      </c>
      <c r="Z320">
        <v>0.42</v>
      </c>
      <c r="AA320">
        <v>0</v>
      </c>
      <c r="AB320">
        <v>0</v>
      </c>
      <c r="AC320">
        <v>0</v>
      </c>
      <c r="AD320">
        <v>1</v>
      </c>
      <c r="AE320">
        <v>0</v>
      </c>
      <c r="AF320" t="s">
        <v>42</v>
      </c>
      <c r="AG320">
        <v>0.252</v>
      </c>
      <c r="AH320">
        <v>2</v>
      </c>
      <c r="AI320">
        <v>57036487</v>
      </c>
      <c r="AJ320">
        <v>259</v>
      </c>
      <c r="AK320">
        <v>0</v>
      </c>
      <c r="AL320">
        <v>0</v>
      </c>
      <c r="AM320">
        <v>0</v>
      </c>
      <c r="AN320">
        <v>0</v>
      </c>
      <c r="AO320">
        <v>0</v>
      </c>
      <c r="AP320">
        <v>0</v>
      </c>
      <c r="AQ320">
        <v>0</v>
      </c>
      <c r="AR320">
        <v>0</v>
      </c>
    </row>
    <row r="321" spans="1:44" x14ac:dyDescent="0.25">
      <c r="A321">
        <f>ROW(Source!A857)</f>
        <v>857</v>
      </c>
      <c r="B321">
        <v>57036488</v>
      </c>
      <c r="C321">
        <v>54978780</v>
      </c>
      <c r="D321">
        <v>55489510</v>
      </c>
      <c r="E321">
        <v>1</v>
      </c>
      <c r="F321">
        <v>1</v>
      </c>
      <c r="G321">
        <v>1081</v>
      </c>
      <c r="H321">
        <v>2</v>
      </c>
      <c r="I321" t="s">
        <v>1697</v>
      </c>
      <c r="J321" t="s">
        <v>1698</v>
      </c>
      <c r="K321" t="s">
        <v>1699</v>
      </c>
      <c r="L321">
        <v>1368</v>
      </c>
      <c r="N321">
        <v>1011</v>
      </c>
      <c r="O321" t="s">
        <v>1558</v>
      </c>
      <c r="P321" t="s">
        <v>1558</v>
      </c>
      <c r="Q321">
        <v>1</v>
      </c>
      <c r="X321">
        <v>4.4999999999999998E-2</v>
      </c>
      <c r="Y321">
        <v>0</v>
      </c>
      <c r="Z321">
        <v>53.9</v>
      </c>
      <c r="AA321">
        <v>12.62</v>
      </c>
      <c r="AB321">
        <v>0</v>
      </c>
      <c r="AC321">
        <v>0</v>
      </c>
      <c r="AD321">
        <v>1</v>
      </c>
      <c r="AE321">
        <v>0</v>
      </c>
      <c r="AF321" t="s">
        <v>42</v>
      </c>
      <c r="AG321">
        <v>5.3999999999999999E-2</v>
      </c>
      <c r="AH321">
        <v>2</v>
      </c>
      <c r="AI321">
        <v>57036488</v>
      </c>
      <c r="AJ321">
        <v>260</v>
      </c>
      <c r="AK321">
        <v>0</v>
      </c>
      <c r="AL321">
        <v>0</v>
      </c>
      <c r="AM321">
        <v>0</v>
      </c>
      <c r="AN321">
        <v>0</v>
      </c>
      <c r="AO321">
        <v>0</v>
      </c>
      <c r="AP321">
        <v>0</v>
      </c>
      <c r="AQ321">
        <v>0</v>
      </c>
      <c r="AR321">
        <v>0</v>
      </c>
    </row>
    <row r="322" spans="1:44" x14ac:dyDescent="0.25">
      <c r="A322">
        <f>ROW(Source!A857)</f>
        <v>857</v>
      </c>
      <c r="B322">
        <v>57036489</v>
      </c>
      <c r="C322">
        <v>54978780</v>
      </c>
      <c r="D322">
        <v>55459234</v>
      </c>
      <c r="E322">
        <v>1</v>
      </c>
      <c r="F322">
        <v>1</v>
      </c>
      <c r="G322">
        <v>1081</v>
      </c>
      <c r="H322">
        <v>3</v>
      </c>
      <c r="I322" t="s">
        <v>1700</v>
      </c>
      <c r="J322" t="s">
        <v>1701</v>
      </c>
      <c r="K322" t="s">
        <v>1702</v>
      </c>
      <c r="L322">
        <v>1346</v>
      </c>
      <c r="N322">
        <v>1009</v>
      </c>
      <c r="O322" t="s">
        <v>222</v>
      </c>
      <c r="P322" t="s">
        <v>222</v>
      </c>
      <c r="Q322">
        <v>1</v>
      </c>
      <c r="X322">
        <v>3.0000000000000001E-3</v>
      </c>
      <c r="Y322">
        <v>1.61</v>
      </c>
      <c r="Z322">
        <v>0</v>
      </c>
      <c r="AA322">
        <v>0</v>
      </c>
      <c r="AB322">
        <v>0</v>
      </c>
      <c r="AC322">
        <v>0</v>
      </c>
      <c r="AD322">
        <v>1</v>
      </c>
      <c r="AE322">
        <v>0</v>
      </c>
      <c r="AF322" t="s">
        <v>22</v>
      </c>
      <c r="AG322">
        <v>3.0000000000000001E-3</v>
      </c>
      <c r="AH322">
        <v>2</v>
      </c>
      <c r="AI322">
        <v>57036489</v>
      </c>
      <c r="AJ322">
        <v>261</v>
      </c>
      <c r="AK322">
        <v>0</v>
      </c>
      <c r="AL322">
        <v>0</v>
      </c>
      <c r="AM322">
        <v>0</v>
      </c>
      <c r="AN322">
        <v>0</v>
      </c>
      <c r="AO322">
        <v>0</v>
      </c>
      <c r="AP322">
        <v>0</v>
      </c>
      <c r="AQ322">
        <v>0</v>
      </c>
      <c r="AR322">
        <v>0</v>
      </c>
    </row>
    <row r="323" spans="1:44" x14ac:dyDescent="0.25">
      <c r="A323">
        <f>ROW(Source!A857)</f>
        <v>857</v>
      </c>
      <c r="B323">
        <v>57036490</v>
      </c>
      <c r="C323">
        <v>54978780</v>
      </c>
      <c r="D323">
        <v>55466158</v>
      </c>
      <c r="E323">
        <v>1</v>
      </c>
      <c r="F323">
        <v>1</v>
      </c>
      <c r="G323">
        <v>1081</v>
      </c>
      <c r="H323">
        <v>3</v>
      </c>
      <c r="I323" t="s">
        <v>1703</v>
      </c>
      <c r="J323" t="s">
        <v>1704</v>
      </c>
      <c r="K323" t="s">
        <v>1705</v>
      </c>
      <c r="L323">
        <v>1354</v>
      </c>
      <c r="N323">
        <v>1010</v>
      </c>
      <c r="O323" t="s">
        <v>266</v>
      </c>
      <c r="P323" t="s">
        <v>266</v>
      </c>
      <c r="Q323">
        <v>1</v>
      </c>
      <c r="X323">
        <v>0.14000000000000001</v>
      </c>
      <c r="Y323">
        <v>48.47</v>
      </c>
      <c r="Z323">
        <v>0</v>
      </c>
      <c r="AA323">
        <v>0</v>
      </c>
      <c r="AB323">
        <v>0</v>
      </c>
      <c r="AC323">
        <v>0</v>
      </c>
      <c r="AD323">
        <v>1</v>
      </c>
      <c r="AE323">
        <v>0</v>
      </c>
      <c r="AF323" t="s">
        <v>22</v>
      </c>
      <c r="AG323">
        <v>0.14000000000000001</v>
      </c>
      <c r="AH323">
        <v>2</v>
      </c>
      <c r="AI323">
        <v>57036490</v>
      </c>
      <c r="AJ323">
        <v>262</v>
      </c>
      <c r="AK323">
        <v>0</v>
      </c>
      <c r="AL323">
        <v>0</v>
      </c>
      <c r="AM323">
        <v>0</v>
      </c>
      <c r="AN323">
        <v>0</v>
      </c>
      <c r="AO323">
        <v>0</v>
      </c>
      <c r="AP323">
        <v>0</v>
      </c>
      <c r="AQ323">
        <v>0</v>
      </c>
      <c r="AR323">
        <v>0</v>
      </c>
    </row>
    <row r="324" spans="1:44" x14ac:dyDescent="0.25">
      <c r="A324">
        <f>ROW(Source!A857)</f>
        <v>857</v>
      </c>
      <c r="B324">
        <v>57036491</v>
      </c>
      <c r="C324">
        <v>54978780</v>
      </c>
      <c r="D324">
        <v>55459835</v>
      </c>
      <c r="E324">
        <v>1</v>
      </c>
      <c r="F324">
        <v>1</v>
      </c>
      <c r="G324">
        <v>1081</v>
      </c>
      <c r="H324">
        <v>3</v>
      </c>
      <c r="I324" t="s">
        <v>1706</v>
      </c>
      <c r="J324" t="s">
        <v>1707</v>
      </c>
      <c r="K324" t="s">
        <v>1708</v>
      </c>
      <c r="L324">
        <v>1348</v>
      </c>
      <c r="N324">
        <v>1009</v>
      </c>
      <c r="O324" t="s">
        <v>1092</v>
      </c>
      <c r="P324" t="s">
        <v>1092</v>
      </c>
      <c r="Q324">
        <v>1000</v>
      </c>
      <c r="X324">
        <v>7.9999999999999996E-6</v>
      </c>
      <c r="Y324">
        <v>12521.99</v>
      </c>
      <c r="Z324">
        <v>0</v>
      </c>
      <c r="AA324">
        <v>0</v>
      </c>
      <c r="AB324">
        <v>0</v>
      </c>
      <c r="AC324">
        <v>0</v>
      </c>
      <c r="AD324">
        <v>1</v>
      </c>
      <c r="AE324">
        <v>0</v>
      </c>
      <c r="AF324" t="s">
        <v>22</v>
      </c>
      <c r="AG324">
        <v>7.9999999999999996E-6</v>
      </c>
      <c r="AH324">
        <v>2</v>
      </c>
      <c r="AI324">
        <v>57036491</v>
      </c>
      <c r="AJ324">
        <v>263</v>
      </c>
      <c r="AK324">
        <v>0</v>
      </c>
      <c r="AL324">
        <v>0</v>
      </c>
      <c r="AM324">
        <v>0</v>
      </c>
      <c r="AN324">
        <v>0</v>
      </c>
      <c r="AO324">
        <v>0</v>
      </c>
      <c r="AP324">
        <v>0</v>
      </c>
      <c r="AQ324">
        <v>0</v>
      </c>
      <c r="AR324">
        <v>0</v>
      </c>
    </row>
    <row r="325" spans="1:44" x14ac:dyDescent="0.25">
      <c r="A325">
        <f>ROW(Source!A857)</f>
        <v>857</v>
      </c>
      <c r="B325">
        <v>57036492</v>
      </c>
      <c r="C325">
        <v>54978780</v>
      </c>
      <c r="D325">
        <v>55469222</v>
      </c>
      <c r="E325">
        <v>1</v>
      </c>
      <c r="F325">
        <v>1</v>
      </c>
      <c r="G325">
        <v>1081</v>
      </c>
      <c r="H325">
        <v>3</v>
      </c>
      <c r="I325" t="s">
        <v>1709</v>
      </c>
      <c r="J325" t="s">
        <v>1710</v>
      </c>
      <c r="K325" t="s">
        <v>1711</v>
      </c>
      <c r="L325">
        <v>1354</v>
      </c>
      <c r="N325">
        <v>1010</v>
      </c>
      <c r="O325" t="s">
        <v>266</v>
      </c>
      <c r="P325" t="s">
        <v>266</v>
      </c>
      <c r="Q325">
        <v>1</v>
      </c>
      <c r="X325">
        <v>1.02</v>
      </c>
      <c r="Y325">
        <v>4.3600000000000003</v>
      </c>
      <c r="Z325">
        <v>0</v>
      </c>
      <c r="AA325">
        <v>0</v>
      </c>
      <c r="AB325">
        <v>0</v>
      </c>
      <c r="AC325">
        <v>0</v>
      </c>
      <c r="AD325">
        <v>1</v>
      </c>
      <c r="AE325">
        <v>0</v>
      </c>
      <c r="AF325" t="s">
        <v>22</v>
      </c>
      <c r="AG325">
        <v>1.02</v>
      </c>
      <c r="AH325">
        <v>2</v>
      </c>
      <c r="AI325">
        <v>57036492</v>
      </c>
      <c r="AJ325">
        <v>265</v>
      </c>
      <c r="AK325">
        <v>0</v>
      </c>
      <c r="AL325">
        <v>0</v>
      </c>
      <c r="AM325">
        <v>0</v>
      </c>
      <c r="AN325">
        <v>0</v>
      </c>
      <c r="AO325">
        <v>0</v>
      </c>
      <c r="AP325">
        <v>0</v>
      </c>
      <c r="AQ325">
        <v>0</v>
      </c>
      <c r="AR325">
        <v>0</v>
      </c>
    </row>
    <row r="326" spans="1:44" x14ac:dyDescent="0.25">
      <c r="A326">
        <f>ROW(Source!A857)</f>
        <v>857</v>
      </c>
      <c r="B326">
        <v>57036493</v>
      </c>
      <c r="C326">
        <v>54978780</v>
      </c>
      <c r="D326">
        <v>55431816</v>
      </c>
      <c r="E326">
        <v>1081</v>
      </c>
      <c r="F326">
        <v>1</v>
      </c>
      <c r="G326">
        <v>1081</v>
      </c>
      <c r="H326">
        <v>3</v>
      </c>
      <c r="I326" t="s">
        <v>1840</v>
      </c>
      <c r="J326" t="s">
        <v>3</v>
      </c>
      <c r="K326" t="s">
        <v>1841</v>
      </c>
      <c r="L326">
        <v>1301</v>
      </c>
      <c r="N326">
        <v>1003</v>
      </c>
      <c r="O326" t="s">
        <v>769</v>
      </c>
      <c r="P326" t="s">
        <v>769</v>
      </c>
      <c r="Q326">
        <v>1</v>
      </c>
      <c r="X326">
        <v>0</v>
      </c>
      <c r="Y326">
        <v>0</v>
      </c>
      <c r="Z326">
        <v>0</v>
      </c>
      <c r="AA326">
        <v>0</v>
      </c>
      <c r="AB326">
        <v>0</v>
      </c>
      <c r="AC326">
        <v>0</v>
      </c>
      <c r="AD326">
        <v>0</v>
      </c>
      <c r="AE326">
        <v>0</v>
      </c>
      <c r="AF326" t="s">
        <v>22</v>
      </c>
      <c r="AG326">
        <v>0</v>
      </c>
      <c r="AH326">
        <v>3</v>
      </c>
      <c r="AI326">
        <v>-1</v>
      </c>
      <c r="AJ326" t="s">
        <v>3</v>
      </c>
      <c r="AK326">
        <v>0</v>
      </c>
      <c r="AL326">
        <v>0</v>
      </c>
      <c r="AM326">
        <v>0</v>
      </c>
      <c r="AN326">
        <v>0</v>
      </c>
      <c r="AO326">
        <v>0</v>
      </c>
      <c r="AP326">
        <v>0</v>
      </c>
      <c r="AQ326">
        <v>0</v>
      </c>
      <c r="AR326">
        <v>0</v>
      </c>
    </row>
    <row r="327" spans="1:44" x14ac:dyDescent="0.25">
      <c r="A327">
        <f>ROW(Source!A857)</f>
        <v>857</v>
      </c>
      <c r="B327">
        <v>57036494</v>
      </c>
      <c r="C327">
        <v>54978780</v>
      </c>
      <c r="D327">
        <v>55431823</v>
      </c>
      <c r="E327">
        <v>1081</v>
      </c>
      <c r="F327">
        <v>1</v>
      </c>
      <c r="G327">
        <v>1081</v>
      </c>
      <c r="H327">
        <v>3</v>
      </c>
      <c r="I327" t="s">
        <v>1840</v>
      </c>
      <c r="J327" t="s">
        <v>3</v>
      </c>
      <c r="K327" t="s">
        <v>1842</v>
      </c>
      <c r="L327">
        <v>1354</v>
      </c>
      <c r="N327">
        <v>1010</v>
      </c>
      <c r="O327" t="s">
        <v>266</v>
      </c>
      <c r="P327" t="s">
        <v>266</v>
      </c>
      <c r="Q327">
        <v>1</v>
      </c>
      <c r="X327">
        <v>0</v>
      </c>
      <c r="Y327">
        <v>0</v>
      </c>
      <c r="Z327">
        <v>0</v>
      </c>
      <c r="AA327">
        <v>0</v>
      </c>
      <c r="AB327">
        <v>0</v>
      </c>
      <c r="AC327">
        <v>0</v>
      </c>
      <c r="AD327">
        <v>0</v>
      </c>
      <c r="AE327">
        <v>0</v>
      </c>
      <c r="AF327" t="s">
        <v>22</v>
      </c>
      <c r="AG327">
        <v>0</v>
      </c>
      <c r="AH327">
        <v>3</v>
      </c>
      <c r="AI327">
        <v>-1</v>
      </c>
      <c r="AJ327" t="s">
        <v>3</v>
      </c>
      <c r="AK327">
        <v>0</v>
      </c>
      <c r="AL327">
        <v>0</v>
      </c>
      <c r="AM327">
        <v>0</v>
      </c>
      <c r="AN327">
        <v>0</v>
      </c>
      <c r="AO327">
        <v>0</v>
      </c>
      <c r="AP327">
        <v>0</v>
      </c>
      <c r="AQ327">
        <v>0</v>
      </c>
      <c r="AR327">
        <v>0</v>
      </c>
    </row>
    <row r="328" spans="1:44" x14ac:dyDescent="0.25">
      <c r="A328">
        <f>ROW(Source!A857)</f>
        <v>857</v>
      </c>
      <c r="B328">
        <v>57036495</v>
      </c>
      <c r="C328">
        <v>54978780</v>
      </c>
      <c r="D328">
        <v>55433141</v>
      </c>
      <c r="E328">
        <v>1081</v>
      </c>
      <c r="F328">
        <v>1</v>
      </c>
      <c r="G328">
        <v>1081</v>
      </c>
      <c r="H328">
        <v>3</v>
      </c>
      <c r="I328" t="s">
        <v>1843</v>
      </c>
      <c r="J328" t="s">
        <v>3</v>
      </c>
      <c r="K328" t="s">
        <v>1844</v>
      </c>
      <c r="L328">
        <v>1354</v>
      </c>
      <c r="N328">
        <v>1010</v>
      </c>
      <c r="O328" t="s">
        <v>266</v>
      </c>
      <c r="P328" t="s">
        <v>266</v>
      </c>
      <c r="Q328">
        <v>1</v>
      </c>
      <c r="X328">
        <v>23.65</v>
      </c>
      <c r="Y328">
        <v>0</v>
      </c>
      <c r="Z328">
        <v>0</v>
      </c>
      <c r="AA328">
        <v>0</v>
      </c>
      <c r="AB328">
        <v>0</v>
      </c>
      <c r="AC328">
        <v>0</v>
      </c>
      <c r="AD328">
        <v>0</v>
      </c>
      <c r="AE328">
        <v>0</v>
      </c>
      <c r="AF328" t="s">
        <v>22</v>
      </c>
      <c r="AG328">
        <v>23.65</v>
      </c>
      <c r="AH328">
        <v>3</v>
      </c>
      <c r="AI328">
        <v>-1</v>
      </c>
      <c r="AJ328" t="s">
        <v>3</v>
      </c>
      <c r="AK328">
        <v>0</v>
      </c>
      <c r="AL328">
        <v>0</v>
      </c>
      <c r="AM328">
        <v>0</v>
      </c>
      <c r="AN328">
        <v>0</v>
      </c>
      <c r="AO328">
        <v>0</v>
      </c>
      <c r="AP328">
        <v>0</v>
      </c>
      <c r="AQ328">
        <v>0</v>
      </c>
      <c r="AR328">
        <v>0</v>
      </c>
    </row>
    <row r="329" spans="1:44" x14ac:dyDescent="0.25">
      <c r="A329">
        <f>ROW(Source!A857)</f>
        <v>857</v>
      </c>
      <c r="B329">
        <v>57036496</v>
      </c>
      <c r="C329">
        <v>54978780</v>
      </c>
      <c r="D329">
        <v>55433584</v>
      </c>
      <c r="E329">
        <v>1081</v>
      </c>
      <c r="F329">
        <v>1</v>
      </c>
      <c r="G329">
        <v>1081</v>
      </c>
      <c r="H329">
        <v>3</v>
      </c>
      <c r="I329" t="s">
        <v>1845</v>
      </c>
      <c r="J329" t="s">
        <v>3</v>
      </c>
      <c r="K329" t="s">
        <v>1846</v>
      </c>
      <c r="L329">
        <v>1354</v>
      </c>
      <c r="N329">
        <v>1010</v>
      </c>
      <c r="O329" t="s">
        <v>266</v>
      </c>
      <c r="P329" t="s">
        <v>266</v>
      </c>
      <c r="Q329">
        <v>1</v>
      </c>
      <c r="X329">
        <v>13.34</v>
      </c>
      <c r="Y329">
        <v>0</v>
      </c>
      <c r="Z329">
        <v>0</v>
      </c>
      <c r="AA329">
        <v>0</v>
      </c>
      <c r="AB329">
        <v>0</v>
      </c>
      <c r="AC329">
        <v>0</v>
      </c>
      <c r="AD329">
        <v>0</v>
      </c>
      <c r="AE329">
        <v>0</v>
      </c>
      <c r="AF329" t="s">
        <v>22</v>
      </c>
      <c r="AG329">
        <v>13.34</v>
      </c>
      <c r="AH329">
        <v>3</v>
      </c>
      <c r="AI329">
        <v>-1</v>
      </c>
      <c r="AJ329" t="s">
        <v>3</v>
      </c>
      <c r="AK329">
        <v>0</v>
      </c>
      <c r="AL329">
        <v>0</v>
      </c>
      <c r="AM329">
        <v>0</v>
      </c>
      <c r="AN329">
        <v>0</v>
      </c>
      <c r="AO329">
        <v>0</v>
      </c>
      <c r="AP329">
        <v>0</v>
      </c>
      <c r="AQ329">
        <v>0</v>
      </c>
      <c r="AR329">
        <v>0</v>
      </c>
    </row>
    <row r="330" spans="1:44" x14ac:dyDescent="0.25">
      <c r="A330">
        <f>ROW(Source!A857)</f>
        <v>857</v>
      </c>
      <c r="B330">
        <v>57036497</v>
      </c>
      <c r="C330">
        <v>54978780</v>
      </c>
      <c r="D330">
        <v>55441152</v>
      </c>
      <c r="E330">
        <v>1081</v>
      </c>
      <c r="F330">
        <v>1</v>
      </c>
      <c r="G330">
        <v>1081</v>
      </c>
      <c r="H330">
        <v>3</v>
      </c>
      <c r="I330" t="s">
        <v>1847</v>
      </c>
      <c r="J330" t="s">
        <v>3</v>
      </c>
      <c r="K330" t="s">
        <v>1848</v>
      </c>
      <c r="L330">
        <v>1346</v>
      </c>
      <c r="N330">
        <v>1009</v>
      </c>
      <c r="O330" t="s">
        <v>222</v>
      </c>
      <c r="P330" t="s">
        <v>222</v>
      </c>
      <c r="Q330">
        <v>1</v>
      </c>
      <c r="X330">
        <v>8.73</v>
      </c>
      <c r="Y330">
        <v>0</v>
      </c>
      <c r="Z330">
        <v>0</v>
      </c>
      <c r="AA330">
        <v>0</v>
      </c>
      <c r="AB330">
        <v>0</v>
      </c>
      <c r="AC330">
        <v>0</v>
      </c>
      <c r="AD330">
        <v>0</v>
      </c>
      <c r="AE330">
        <v>0</v>
      </c>
      <c r="AF330" t="s">
        <v>22</v>
      </c>
      <c r="AG330">
        <v>8.73</v>
      </c>
      <c r="AH330">
        <v>3</v>
      </c>
      <c r="AI330">
        <v>-1</v>
      </c>
      <c r="AJ330" t="s">
        <v>3</v>
      </c>
      <c r="AK330">
        <v>0</v>
      </c>
      <c r="AL330">
        <v>0</v>
      </c>
      <c r="AM330">
        <v>0</v>
      </c>
      <c r="AN330">
        <v>0</v>
      </c>
      <c r="AO330">
        <v>0</v>
      </c>
      <c r="AP330">
        <v>0</v>
      </c>
      <c r="AQ330">
        <v>0</v>
      </c>
      <c r="AR330">
        <v>0</v>
      </c>
    </row>
    <row r="331" spans="1:44" x14ac:dyDescent="0.25">
      <c r="A331">
        <f>ROW(Source!A896)</f>
        <v>896</v>
      </c>
      <c r="B331">
        <v>57036503</v>
      </c>
      <c r="C331">
        <v>54978881</v>
      </c>
      <c r="D331">
        <v>55424304</v>
      </c>
      <c r="E331">
        <v>1081</v>
      </c>
      <c r="F331">
        <v>1</v>
      </c>
      <c r="G331">
        <v>1081</v>
      </c>
      <c r="H331">
        <v>1</v>
      </c>
      <c r="I331" t="s">
        <v>1552</v>
      </c>
      <c r="J331" t="s">
        <v>3</v>
      </c>
      <c r="K331" t="s">
        <v>1553</v>
      </c>
      <c r="L331">
        <v>1191</v>
      </c>
      <c r="N331">
        <v>1013</v>
      </c>
      <c r="O331" t="s">
        <v>1554</v>
      </c>
      <c r="P331" t="s">
        <v>1554</v>
      </c>
      <c r="Q331">
        <v>1</v>
      </c>
      <c r="X331">
        <v>18.14</v>
      </c>
      <c r="Y331">
        <v>0</v>
      </c>
      <c r="Z331">
        <v>0</v>
      </c>
      <c r="AA331">
        <v>0</v>
      </c>
      <c r="AB331">
        <v>0</v>
      </c>
      <c r="AC331">
        <v>0</v>
      </c>
      <c r="AD331">
        <v>1</v>
      </c>
      <c r="AE331">
        <v>1</v>
      </c>
      <c r="AF331" t="s">
        <v>42</v>
      </c>
      <c r="AG331">
        <v>21.768000000000001</v>
      </c>
      <c r="AH331">
        <v>2</v>
      </c>
      <c r="AI331">
        <v>57036503</v>
      </c>
      <c r="AJ331">
        <v>267</v>
      </c>
      <c r="AK331">
        <v>0</v>
      </c>
      <c r="AL331">
        <v>0</v>
      </c>
      <c r="AM331">
        <v>0</v>
      </c>
      <c r="AN331">
        <v>0</v>
      </c>
      <c r="AO331">
        <v>0</v>
      </c>
      <c r="AP331">
        <v>0</v>
      </c>
      <c r="AQ331">
        <v>0</v>
      </c>
      <c r="AR331">
        <v>0</v>
      </c>
    </row>
    <row r="332" spans="1:44" x14ac:dyDescent="0.25">
      <c r="A332">
        <f>ROW(Source!A896)</f>
        <v>896</v>
      </c>
      <c r="B332">
        <v>57036504</v>
      </c>
      <c r="C332">
        <v>54978881</v>
      </c>
      <c r="D332">
        <v>55490209</v>
      </c>
      <c r="E332">
        <v>1</v>
      </c>
      <c r="F332">
        <v>1</v>
      </c>
      <c r="G332">
        <v>1081</v>
      </c>
      <c r="H332">
        <v>2</v>
      </c>
      <c r="I332" t="s">
        <v>1555</v>
      </c>
      <c r="J332" t="s">
        <v>1556</v>
      </c>
      <c r="K332" t="s">
        <v>1557</v>
      </c>
      <c r="L332">
        <v>1368</v>
      </c>
      <c r="N332">
        <v>1011</v>
      </c>
      <c r="O332" t="s">
        <v>1558</v>
      </c>
      <c r="P332" t="s">
        <v>1558</v>
      </c>
      <c r="Q332">
        <v>1</v>
      </c>
      <c r="X332">
        <v>0.05</v>
      </c>
      <c r="Y332">
        <v>0</v>
      </c>
      <c r="Z332">
        <v>83.1</v>
      </c>
      <c r="AA332">
        <v>12.62</v>
      </c>
      <c r="AB332">
        <v>0</v>
      </c>
      <c r="AC332">
        <v>0</v>
      </c>
      <c r="AD332">
        <v>1</v>
      </c>
      <c r="AE332">
        <v>0</v>
      </c>
      <c r="AF332" t="s">
        <v>42</v>
      </c>
      <c r="AG332">
        <v>0.06</v>
      </c>
      <c r="AH332">
        <v>2</v>
      </c>
      <c r="AI332">
        <v>57036504</v>
      </c>
      <c r="AJ332">
        <v>268</v>
      </c>
      <c r="AK332">
        <v>0</v>
      </c>
      <c r="AL332">
        <v>0</v>
      </c>
      <c r="AM332">
        <v>0</v>
      </c>
      <c r="AN332">
        <v>0</v>
      </c>
      <c r="AO332">
        <v>0</v>
      </c>
      <c r="AP332">
        <v>0</v>
      </c>
      <c r="AQ332">
        <v>0</v>
      </c>
      <c r="AR332">
        <v>0</v>
      </c>
    </row>
    <row r="333" spans="1:44" x14ac:dyDescent="0.25">
      <c r="A333">
        <f>ROW(Source!A896)</f>
        <v>896</v>
      </c>
      <c r="B333">
        <v>57036505</v>
      </c>
      <c r="C333">
        <v>54978881</v>
      </c>
      <c r="D333">
        <v>55490270</v>
      </c>
      <c r="E333">
        <v>1</v>
      </c>
      <c r="F333">
        <v>1</v>
      </c>
      <c r="G333">
        <v>1081</v>
      </c>
      <c r="H333">
        <v>2</v>
      </c>
      <c r="I333" t="s">
        <v>1589</v>
      </c>
      <c r="J333" t="s">
        <v>1590</v>
      </c>
      <c r="K333" t="s">
        <v>1591</v>
      </c>
      <c r="L333">
        <v>1368</v>
      </c>
      <c r="N333">
        <v>1011</v>
      </c>
      <c r="O333" t="s">
        <v>1558</v>
      </c>
      <c r="P333" t="s">
        <v>1558</v>
      </c>
      <c r="Q333">
        <v>1</v>
      </c>
      <c r="X333">
        <v>0.21</v>
      </c>
      <c r="Y333">
        <v>0</v>
      </c>
      <c r="Z333">
        <v>0.42</v>
      </c>
      <c r="AA333">
        <v>0</v>
      </c>
      <c r="AB333">
        <v>0</v>
      </c>
      <c r="AC333">
        <v>0</v>
      </c>
      <c r="AD333">
        <v>1</v>
      </c>
      <c r="AE333">
        <v>0</v>
      </c>
      <c r="AF333" t="s">
        <v>42</v>
      </c>
      <c r="AG333">
        <v>0.252</v>
      </c>
      <c r="AH333">
        <v>2</v>
      </c>
      <c r="AI333">
        <v>57036505</v>
      </c>
      <c r="AJ333">
        <v>269</v>
      </c>
      <c r="AK333">
        <v>0</v>
      </c>
      <c r="AL333">
        <v>0</v>
      </c>
      <c r="AM333">
        <v>0</v>
      </c>
      <c r="AN333">
        <v>0</v>
      </c>
      <c r="AO333">
        <v>0</v>
      </c>
      <c r="AP333">
        <v>0</v>
      </c>
      <c r="AQ333">
        <v>0</v>
      </c>
      <c r="AR333">
        <v>0</v>
      </c>
    </row>
    <row r="334" spans="1:44" x14ac:dyDescent="0.25">
      <c r="A334">
        <f>ROW(Source!A896)</f>
        <v>896</v>
      </c>
      <c r="B334">
        <v>57036506</v>
      </c>
      <c r="C334">
        <v>54978881</v>
      </c>
      <c r="D334">
        <v>55489510</v>
      </c>
      <c r="E334">
        <v>1</v>
      </c>
      <c r="F334">
        <v>1</v>
      </c>
      <c r="G334">
        <v>1081</v>
      </c>
      <c r="H334">
        <v>2</v>
      </c>
      <c r="I334" t="s">
        <v>1697</v>
      </c>
      <c r="J334" t="s">
        <v>1698</v>
      </c>
      <c r="K334" t="s">
        <v>1699</v>
      </c>
      <c r="L334">
        <v>1368</v>
      </c>
      <c r="N334">
        <v>1011</v>
      </c>
      <c r="O334" t="s">
        <v>1558</v>
      </c>
      <c r="P334" t="s">
        <v>1558</v>
      </c>
      <c r="Q334">
        <v>1</v>
      </c>
      <c r="X334">
        <v>4.4999999999999998E-2</v>
      </c>
      <c r="Y334">
        <v>0</v>
      </c>
      <c r="Z334">
        <v>53.9</v>
      </c>
      <c r="AA334">
        <v>12.62</v>
      </c>
      <c r="AB334">
        <v>0</v>
      </c>
      <c r="AC334">
        <v>0</v>
      </c>
      <c r="AD334">
        <v>1</v>
      </c>
      <c r="AE334">
        <v>0</v>
      </c>
      <c r="AF334" t="s">
        <v>42</v>
      </c>
      <c r="AG334">
        <v>5.3999999999999999E-2</v>
      </c>
      <c r="AH334">
        <v>2</v>
      </c>
      <c r="AI334">
        <v>57036506</v>
      </c>
      <c r="AJ334">
        <v>270</v>
      </c>
      <c r="AK334">
        <v>0</v>
      </c>
      <c r="AL334">
        <v>0</v>
      </c>
      <c r="AM334">
        <v>0</v>
      </c>
      <c r="AN334">
        <v>0</v>
      </c>
      <c r="AO334">
        <v>0</v>
      </c>
      <c r="AP334">
        <v>0</v>
      </c>
      <c r="AQ334">
        <v>0</v>
      </c>
      <c r="AR334">
        <v>0</v>
      </c>
    </row>
    <row r="335" spans="1:44" x14ac:dyDescent="0.25">
      <c r="A335">
        <f>ROW(Source!A896)</f>
        <v>896</v>
      </c>
      <c r="B335">
        <v>57036507</v>
      </c>
      <c r="C335">
        <v>54978881</v>
      </c>
      <c r="D335">
        <v>55459234</v>
      </c>
      <c r="E335">
        <v>1</v>
      </c>
      <c r="F335">
        <v>1</v>
      </c>
      <c r="G335">
        <v>1081</v>
      </c>
      <c r="H335">
        <v>3</v>
      </c>
      <c r="I335" t="s">
        <v>1700</v>
      </c>
      <c r="J335" t="s">
        <v>1701</v>
      </c>
      <c r="K335" t="s">
        <v>1702</v>
      </c>
      <c r="L335">
        <v>1346</v>
      </c>
      <c r="N335">
        <v>1009</v>
      </c>
      <c r="O335" t="s">
        <v>222</v>
      </c>
      <c r="P335" t="s">
        <v>222</v>
      </c>
      <c r="Q335">
        <v>1</v>
      </c>
      <c r="X335">
        <v>3.0000000000000001E-3</v>
      </c>
      <c r="Y335">
        <v>1.61</v>
      </c>
      <c r="Z335">
        <v>0</v>
      </c>
      <c r="AA335">
        <v>0</v>
      </c>
      <c r="AB335">
        <v>0</v>
      </c>
      <c r="AC335">
        <v>0</v>
      </c>
      <c r="AD335">
        <v>1</v>
      </c>
      <c r="AE335">
        <v>0</v>
      </c>
      <c r="AF335" t="s">
        <v>22</v>
      </c>
      <c r="AG335">
        <v>3.0000000000000001E-3</v>
      </c>
      <c r="AH335">
        <v>2</v>
      </c>
      <c r="AI335">
        <v>57036507</v>
      </c>
      <c r="AJ335">
        <v>271</v>
      </c>
      <c r="AK335">
        <v>0</v>
      </c>
      <c r="AL335">
        <v>0</v>
      </c>
      <c r="AM335">
        <v>0</v>
      </c>
      <c r="AN335">
        <v>0</v>
      </c>
      <c r="AO335">
        <v>0</v>
      </c>
      <c r="AP335">
        <v>0</v>
      </c>
      <c r="AQ335">
        <v>0</v>
      </c>
      <c r="AR335">
        <v>0</v>
      </c>
    </row>
    <row r="336" spans="1:44" x14ac:dyDescent="0.25">
      <c r="A336">
        <f>ROW(Source!A896)</f>
        <v>896</v>
      </c>
      <c r="B336">
        <v>57036508</v>
      </c>
      <c r="C336">
        <v>54978881</v>
      </c>
      <c r="D336">
        <v>55466158</v>
      </c>
      <c r="E336">
        <v>1</v>
      </c>
      <c r="F336">
        <v>1</v>
      </c>
      <c r="G336">
        <v>1081</v>
      </c>
      <c r="H336">
        <v>3</v>
      </c>
      <c r="I336" t="s">
        <v>1703</v>
      </c>
      <c r="J336" t="s">
        <v>1704</v>
      </c>
      <c r="K336" t="s">
        <v>1705</v>
      </c>
      <c r="L336">
        <v>1354</v>
      </c>
      <c r="N336">
        <v>1010</v>
      </c>
      <c r="O336" t="s">
        <v>266</v>
      </c>
      <c r="P336" t="s">
        <v>266</v>
      </c>
      <c r="Q336">
        <v>1</v>
      </c>
      <c r="X336">
        <v>0.14000000000000001</v>
      </c>
      <c r="Y336">
        <v>48.47</v>
      </c>
      <c r="Z336">
        <v>0</v>
      </c>
      <c r="AA336">
        <v>0</v>
      </c>
      <c r="AB336">
        <v>0</v>
      </c>
      <c r="AC336">
        <v>0</v>
      </c>
      <c r="AD336">
        <v>1</v>
      </c>
      <c r="AE336">
        <v>0</v>
      </c>
      <c r="AF336" t="s">
        <v>22</v>
      </c>
      <c r="AG336">
        <v>0.14000000000000001</v>
      </c>
      <c r="AH336">
        <v>2</v>
      </c>
      <c r="AI336">
        <v>57036508</v>
      </c>
      <c r="AJ336">
        <v>272</v>
      </c>
      <c r="AK336">
        <v>0</v>
      </c>
      <c r="AL336">
        <v>0</v>
      </c>
      <c r="AM336">
        <v>0</v>
      </c>
      <c r="AN336">
        <v>0</v>
      </c>
      <c r="AO336">
        <v>0</v>
      </c>
      <c r="AP336">
        <v>0</v>
      </c>
      <c r="AQ336">
        <v>0</v>
      </c>
      <c r="AR336">
        <v>0</v>
      </c>
    </row>
    <row r="337" spans="1:44" x14ac:dyDescent="0.25">
      <c r="A337">
        <f>ROW(Source!A896)</f>
        <v>896</v>
      </c>
      <c r="B337">
        <v>57036509</v>
      </c>
      <c r="C337">
        <v>54978881</v>
      </c>
      <c r="D337">
        <v>55459835</v>
      </c>
      <c r="E337">
        <v>1</v>
      </c>
      <c r="F337">
        <v>1</v>
      </c>
      <c r="G337">
        <v>1081</v>
      </c>
      <c r="H337">
        <v>3</v>
      </c>
      <c r="I337" t="s">
        <v>1706</v>
      </c>
      <c r="J337" t="s">
        <v>1707</v>
      </c>
      <c r="K337" t="s">
        <v>1708</v>
      </c>
      <c r="L337">
        <v>1348</v>
      </c>
      <c r="N337">
        <v>1009</v>
      </c>
      <c r="O337" t="s">
        <v>1092</v>
      </c>
      <c r="P337" t="s">
        <v>1092</v>
      </c>
      <c r="Q337">
        <v>1000</v>
      </c>
      <c r="X337">
        <v>7.9999999999999996E-6</v>
      </c>
      <c r="Y337">
        <v>12521.99</v>
      </c>
      <c r="Z337">
        <v>0</v>
      </c>
      <c r="AA337">
        <v>0</v>
      </c>
      <c r="AB337">
        <v>0</v>
      </c>
      <c r="AC337">
        <v>0</v>
      </c>
      <c r="AD337">
        <v>1</v>
      </c>
      <c r="AE337">
        <v>0</v>
      </c>
      <c r="AF337" t="s">
        <v>22</v>
      </c>
      <c r="AG337">
        <v>7.9999999999999996E-6</v>
      </c>
      <c r="AH337">
        <v>2</v>
      </c>
      <c r="AI337">
        <v>57036509</v>
      </c>
      <c r="AJ337">
        <v>273</v>
      </c>
      <c r="AK337">
        <v>0</v>
      </c>
      <c r="AL337">
        <v>0</v>
      </c>
      <c r="AM337">
        <v>0</v>
      </c>
      <c r="AN337">
        <v>0</v>
      </c>
      <c r="AO337">
        <v>0</v>
      </c>
      <c r="AP337">
        <v>0</v>
      </c>
      <c r="AQ337">
        <v>0</v>
      </c>
      <c r="AR337">
        <v>0</v>
      </c>
    </row>
    <row r="338" spans="1:44" x14ac:dyDescent="0.25">
      <c r="A338">
        <f>ROW(Source!A896)</f>
        <v>896</v>
      </c>
      <c r="B338">
        <v>57036510</v>
      </c>
      <c r="C338">
        <v>54978881</v>
      </c>
      <c r="D338">
        <v>55469222</v>
      </c>
      <c r="E338">
        <v>1</v>
      </c>
      <c r="F338">
        <v>1</v>
      </c>
      <c r="G338">
        <v>1081</v>
      </c>
      <c r="H338">
        <v>3</v>
      </c>
      <c r="I338" t="s">
        <v>1709</v>
      </c>
      <c r="J338" t="s">
        <v>1710</v>
      </c>
      <c r="K338" t="s">
        <v>1711</v>
      </c>
      <c r="L338">
        <v>1354</v>
      </c>
      <c r="N338">
        <v>1010</v>
      </c>
      <c r="O338" t="s">
        <v>266</v>
      </c>
      <c r="P338" t="s">
        <v>266</v>
      </c>
      <c r="Q338">
        <v>1</v>
      </c>
      <c r="X338">
        <v>1.02</v>
      </c>
      <c r="Y338">
        <v>4.3600000000000003</v>
      </c>
      <c r="Z338">
        <v>0</v>
      </c>
      <c r="AA338">
        <v>0</v>
      </c>
      <c r="AB338">
        <v>0</v>
      </c>
      <c r="AC338">
        <v>0</v>
      </c>
      <c r="AD338">
        <v>1</v>
      </c>
      <c r="AE338">
        <v>0</v>
      </c>
      <c r="AF338" t="s">
        <v>22</v>
      </c>
      <c r="AG338">
        <v>1.02</v>
      </c>
      <c r="AH338">
        <v>2</v>
      </c>
      <c r="AI338">
        <v>57036510</v>
      </c>
      <c r="AJ338">
        <v>275</v>
      </c>
      <c r="AK338">
        <v>0</v>
      </c>
      <c r="AL338">
        <v>0</v>
      </c>
      <c r="AM338">
        <v>0</v>
      </c>
      <c r="AN338">
        <v>0</v>
      </c>
      <c r="AO338">
        <v>0</v>
      </c>
      <c r="AP338">
        <v>0</v>
      </c>
      <c r="AQ338">
        <v>0</v>
      </c>
      <c r="AR338">
        <v>0</v>
      </c>
    </row>
    <row r="339" spans="1:44" x14ac:dyDescent="0.25">
      <c r="A339">
        <f>ROW(Source!A896)</f>
        <v>896</v>
      </c>
      <c r="B339">
        <v>57036511</v>
      </c>
      <c r="C339">
        <v>54978881</v>
      </c>
      <c r="D339">
        <v>55431816</v>
      </c>
      <c r="E339">
        <v>1081</v>
      </c>
      <c r="F339">
        <v>1</v>
      </c>
      <c r="G339">
        <v>1081</v>
      </c>
      <c r="H339">
        <v>3</v>
      </c>
      <c r="I339" t="s">
        <v>1840</v>
      </c>
      <c r="J339" t="s">
        <v>3</v>
      </c>
      <c r="K339" t="s">
        <v>1841</v>
      </c>
      <c r="L339">
        <v>1301</v>
      </c>
      <c r="N339">
        <v>1003</v>
      </c>
      <c r="O339" t="s">
        <v>769</v>
      </c>
      <c r="P339" t="s">
        <v>769</v>
      </c>
      <c r="Q339">
        <v>1</v>
      </c>
      <c r="X339">
        <v>0</v>
      </c>
      <c r="Y339">
        <v>0</v>
      </c>
      <c r="Z339">
        <v>0</v>
      </c>
      <c r="AA339">
        <v>0</v>
      </c>
      <c r="AB339">
        <v>0</v>
      </c>
      <c r="AC339">
        <v>0</v>
      </c>
      <c r="AD339">
        <v>0</v>
      </c>
      <c r="AE339">
        <v>0</v>
      </c>
      <c r="AF339" t="s">
        <v>22</v>
      </c>
      <c r="AG339">
        <v>0</v>
      </c>
      <c r="AH339">
        <v>3</v>
      </c>
      <c r="AI339">
        <v>-1</v>
      </c>
      <c r="AJ339" t="s">
        <v>3</v>
      </c>
      <c r="AK339">
        <v>0</v>
      </c>
      <c r="AL339">
        <v>0</v>
      </c>
      <c r="AM339">
        <v>0</v>
      </c>
      <c r="AN339">
        <v>0</v>
      </c>
      <c r="AO339">
        <v>0</v>
      </c>
      <c r="AP339">
        <v>0</v>
      </c>
      <c r="AQ339">
        <v>0</v>
      </c>
      <c r="AR339">
        <v>0</v>
      </c>
    </row>
    <row r="340" spans="1:44" x14ac:dyDescent="0.25">
      <c r="A340">
        <f>ROW(Source!A896)</f>
        <v>896</v>
      </c>
      <c r="B340">
        <v>57036512</v>
      </c>
      <c r="C340">
        <v>54978881</v>
      </c>
      <c r="D340">
        <v>55431823</v>
      </c>
      <c r="E340">
        <v>1081</v>
      </c>
      <c r="F340">
        <v>1</v>
      </c>
      <c r="G340">
        <v>1081</v>
      </c>
      <c r="H340">
        <v>3</v>
      </c>
      <c r="I340" t="s">
        <v>1840</v>
      </c>
      <c r="J340" t="s">
        <v>3</v>
      </c>
      <c r="K340" t="s">
        <v>1842</v>
      </c>
      <c r="L340">
        <v>1354</v>
      </c>
      <c r="N340">
        <v>1010</v>
      </c>
      <c r="O340" t="s">
        <v>266</v>
      </c>
      <c r="P340" t="s">
        <v>266</v>
      </c>
      <c r="Q340">
        <v>1</v>
      </c>
      <c r="X340">
        <v>0</v>
      </c>
      <c r="Y340">
        <v>0</v>
      </c>
      <c r="Z340">
        <v>0</v>
      </c>
      <c r="AA340">
        <v>0</v>
      </c>
      <c r="AB340">
        <v>0</v>
      </c>
      <c r="AC340">
        <v>0</v>
      </c>
      <c r="AD340">
        <v>0</v>
      </c>
      <c r="AE340">
        <v>0</v>
      </c>
      <c r="AF340" t="s">
        <v>22</v>
      </c>
      <c r="AG340">
        <v>0</v>
      </c>
      <c r="AH340">
        <v>3</v>
      </c>
      <c r="AI340">
        <v>-1</v>
      </c>
      <c r="AJ340" t="s">
        <v>3</v>
      </c>
      <c r="AK340">
        <v>0</v>
      </c>
      <c r="AL340">
        <v>0</v>
      </c>
      <c r="AM340">
        <v>0</v>
      </c>
      <c r="AN340">
        <v>0</v>
      </c>
      <c r="AO340">
        <v>0</v>
      </c>
      <c r="AP340">
        <v>0</v>
      </c>
      <c r="AQ340">
        <v>0</v>
      </c>
      <c r="AR340">
        <v>0</v>
      </c>
    </row>
    <row r="341" spans="1:44" x14ac:dyDescent="0.25">
      <c r="A341">
        <f>ROW(Source!A896)</f>
        <v>896</v>
      </c>
      <c r="B341">
        <v>57036513</v>
      </c>
      <c r="C341">
        <v>54978881</v>
      </c>
      <c r="D341">
        <v>55433141</v>
      </c>
      <c r="E341">
        <v>1081</v>
      </c>
      <c r="F341">
        <v>1</v>
      </c>
      <c r="G341">
        <v>1081</v>
      </c>
      <c r="H341">
        <v>3</v>
      </c>
      <c r="I341" t="s">
        <v>1843</v>
      </c>
      <c r="J341" t="s">
        <v>3</v>
      </c>
      <c r="K341" t="s">
        <v>1844</v>
      </c>
      <c r="L341">
        <v>1354</v>
      </c>
      <c r="N341">
        <v>1010</v>
      </c>
      <c r="O341" t="s">
        <v>266</v>
      </c>
      <c r="P341" t="s">
        <v>266</v>
      </c>
      <c r="Q341">
        <v>1</v>
      </c>
      <c r="X341">
        <v>23.65</v>
      </c>
      <c r="Y341">
        <v>0</v>
      </c>
      <c r="Z341">
        <v>0</v>
      </c>
      <c r="AA341">
        <v>0</v>
      </c>
      <c r="AB341">
        <v>0</v>
      </c>
      <c r="AC341">
        <v>0</v>
      </c>
      <c r="AD341">
        <v>0</v>
      </c>
      <c r="AE341">
        <v>0</v>
      </c>
      <c r="AF341" t="s">
        <v>22</v>
      </c>
      <c r="AG341">
        <v>23.65</v>
      </c>
      <c r="AH341">
        <v>3</v>
      </c>
      <c r="AI341">
        <v>-1</v>
      </c>
      <c r="AJ341" t="s">
        <v>3</v>
      </c>
      <c r="AK341">
        <v>0</v>
      </c>
      <c r="AL341">
        <v>0</v>
      </c>
      <c r="AM341">
        <v>0</v>
      </c>
      <c r="AN341">
        <v>0</v>
      </c>
      <c r="AO341">
        <v>0</v>
      </c>
      <c r="AP341">
        <v>0</v>
      </c>
      <c r="AQ341">
        <v>0</v>
      </c>
      <c r="AR341">
        <v>0</v>
      </c>
    </row>
    <row r="342" spans="1:44" x14ac:dyDescent="0.25">
      <c r="A342">
        <f>ROW(Source!A896)</f>
        <v>896</v>
      </c>
      <c r="B342">
        <v>57036514</v>
      </c>
      <c r="C342">
        <v>54978881</v>
      </c>
      <c r="D342">
        <v>55433584</v>
      </c>
      <c r="E342">
        <v>1081</v>
      </c>
      <c r="F342">
        <v>1</v>
      </c>
      <c r="G342">
        <v>1081</v>
      </c>
      <c r="H342">
        <v>3</v>
      </c>
      <c r="I342" t="s">
        <v>1845</v>
      </c>
      <c r="J342" t="s">
        <v>3</v>
      </c>
      <c r="K342" t="s">
        <v>1846</v>
      </c>
      <c r="L342">
        <v>1354</v>
      </c>
      <c r="N342">
        <v>1010</v>
      </c>
      <c r="O342" t="s">
        <v>266</v>
      </c>
      <c r="P342" t="s">
        <v>266</v>
      </c>
      <c r="Q342">
        <v>1</v>
      </c>
      <c r="X342">
        <v>13.34</v>
      </c>
      <c r="Y342">
        <v>0</v>
      </c>
      <c r="Z342">
        <v>0</v>
      </c>
      <c r="AA342">
        <v>0</v>
      </c>
      <c r="AB342">
        <v>0</v>
      </c>
      <c r="AC342">
        <v>0</v>
      </c>
      <c r="AD342">
        <v>0</v>
      </c>
      <c r="AE342">
        <v>0</v>
      </c>
      <c r="AF342" t="s">
        <v>22</v>
      </c>
      <c r="AG342">
        <v>13.34</v>
      </c>
      <c r="AH342">
        <v>3</v>
      </c>
      <c r="AI342">
        <v>-1</v>
      </c>
      <c r="AJ342" t="s">
        <v>3</v>
      </c>
      <c r="AK342">
        <v>0</v>
      </c>
      <c r="AL342">
        <v>0</v>
      </c>
      <c r="AM342">
        <v>0</v>
      </c>
      <c r="AN342">
        <v>0</v>
      </c>
      <c r="AO342">
        <v>0</v>
      </c>
      <c r="AP342">
        <v>0</v>
      </c>
      <c r="AQ342">
        <v>0</v>
      </c>
      <c r="AR342">
        <v>0</v>
      </c>
    </row>
    <row r="343" spans="1:44" x14ac:dyDescent="0.25">
      <c r="A343">
        <f>ROW(Source!A896)</f>
        <v>896</v>
      </c>
      <c r="B343">
        <v>57036515</v>
      </c>
      <c r="C343">
        <v>54978881</v>
      </c>
      <c r="D343">
        <v>55441152</v>
      </c>
      <c r="E343">
        <v>1081</v>
      </c>
      <c r="F343">
        <v>1</v>
      </c>
      <c r="G343">
        <v>1081</v>
      </c>
      <c r="H343">
        <v>3</v>
      </c>
      <c r="I343" t="s">
        <v>1847</v>
      </c>
      <c r="J343" t="s">
        <v>3</v>
      </c>
      <c r="K343" t="s">
        <v>1848</v>
      </c>
      <c r="L343">
        <v>1346</v>
      </c>
      <c r="N343">
        <v>1009</v>
      </c>
      <c r="O343" t="s">
        <v>222</v>
      </c>
      <c r="P343" t="s">
        <v>222</v>
      </c>
      <c r="Q343">
        <v>1</v>
      </c>
      <c r="X343">
        <v>8.73</v>
      </c>
      <c r="Y343">
        <v>0</v>
      </c>
      <c r="Z343">
        <v>0</v>
      </c>
      <c r="AA343">
        <v>0</v>
      </c>
      <c r="AB343">
        <v>0</v>
      </c>
      <c r="AC343">
        <v>0</v>
      </c>
      <c r="AD343">
        <v>0</v>
      </c>
      <c r="AE343">
        <v>0</v>
      </c>
      <c r="AF343" t="s">
        <v>22</v>
      </c>
      <c r="AG343">
        <v>8.73</v>
      </c>
      <c r="AH343">
        <v>3</v>
      </c>
      <c r="AI343">
        <v>-1</v>
      </c>
      <c r="AJ343" t="s">
        <v>3</v>
      </c>
      <c r="AK343">
        <v>0</v>
      </c>
      <c r="AL343">
        <v>0</v>
      </c>
      <c r="AM343">
        <v>0</v>
      </c>
      <c r="AN343">
        <v>0</v>
      </c>
      <c r="AO343">
        <v>0</v>
      </c>
      <c r="AP343">
        <v>0</v>
      </c>
      <c r="AQ343">
        <v>0</v>
      </c>
      <c r="AR343">
        <v>0</v>
      </c>
    </row>
    <row r="344" spans="1:44" x14ac:dyDescent="0.25">
      <c r="A344">
        <f>ROW(Source!A897)</f>
        <v>897</v>
      </c>
      <c r="B344">
        <v>57036503</v>
      </c>
      <c r="C344">
        <v>54978881</v>
      </c>
      <c r="D344">
        <v>55424304</v>
      </c>
      <c r="E344">
        <v>1081</v>
      </c>
      <c r="F344">
        <v>1</v>
      </c>
      <c r="G344">
        <v>1081</v>
      </c>
      <c r="H344">
        <v>1</v>
      </c>
      <c r="I344" t="s">
        <v>1552</v>
      </c>
      <c r="J344" t="s">
        <v>3</v>
      </c>
      <c r="K344" t="s">
        <v>1553</v>
      </c>
      <c r="L344">
        <v>1191</v>
      </c>
      <c r="N344">
        <v>1013</v>
      </c>
      <c r="O344" t="s">
        <v>1554</v>
      </c>
      <c r="P344" t="s">
        <v>1554</v>
      </c>
      <c r="Q344">
        <v>1</v>
      </c>
      <c r="X344">
        <v>18.14</v>
      </c>
      <c r="Y344">
        <v>0</v>
      </c>
      <c r="Z344">
        <v>0</v>
      </c>
      <c r="AA344">
        <v>0</v>
      </c>
      <c r="AB344">
        <v>0</v>
      </c>
      <c r="AC344">
        <v>0</v>
      </c>
      <c r="AD344">
        <v>1</v>
      </c>
      <c r="AE344">
        <v>1</v>
      </c>
      <c r="AF344" t="s">
        <v>42</v>
      </c>
      <c r="AG344">
        <v>21.768000000000001</v>
      </c>
      <c r="AH344">
        <v>2</v>
      </c>
      <c r="AI344">
        <v>57036503</v>
      </c>
      <c r="AJ344">
        <v>277</v>
      </c>
      <c r="AK344">
        <v>0</v>
      </c>
      <c r="AL344">
        <v>0</v>
      </c>
      <c r="AM344">
        <v>0</v>
      </c>
      <c r="AN344">
        <v>0</v>
      </c>
      <c r="AO344">
        <v>0</v>
      </c>
      <c r="AP344">
        <v>0</v>
      </c>
      <c r="AQ344">
        <v>0</v>
      </c>
      <c r="AR344">
        <v>0</v>
      </c>
    </row>
    <row r="345" spans="1:44" x14ac:dyDescent="0.25">
      <c r="A345">
        <f>ROW(Source!A897)</f>
        <v>897</v>
      </c>
      <c r="B345">
        <v>57036504</v>
      </c>
      <c r="C345">
        <v>54978881</v>
      </c>
      <c r="D345">
        <v>55490209</v>
      </c>
      <c r="E345">
        <v>1</v>
      </c>
      <c r="F345">
        <v>1</v>
      </c>
      <c r="G345">
        <v>1081</v>
      </c>
      <c r="H345">
        <v>2</v>
      </c>
      <c r="I345" t="s">
        <v>1555</v>
      </c>
      <c r="J345" t="s">
        <v>1556</v>
      </c>
      <c r="K345" t="s">
        <v>1557</v>
      </c>
      <c r="L345">
        <v>1368</v>
      </c>
      <c r="N345">
        <v>1011</v>
      </c>
      <c r="O345" t="s">
        <v>1558</v>
      </c>
      <c r="P345" t="s">
        <v>1558</v>
      </c>
      <c r="Q345">
        <v>1</v>
      </c>
      <c r="X345">
        <v>0.05</v>
      </c>
      <c r="Y345">
        <v>0</v>
      </c>
      <c r="Z345">
        <v>83.1</v>
      </c>
      <c r="AA345">
        <v>12.62</v>
      </c>
      <c r="AB345">
        <v>0</v>
      </c>
      <c r="AC345">
        <v>0</v>
      </c>
      <c r="AD345">
        <v>1</v>
      </c>
      <c r="AE345">
        <v>0</v>
      </c>
      <c r="AF345" t="s">
        <v>42</v>
      </c>
      <c r="AG345">
        <v>0.06</v>
      </c>
      <c r="AH345">
        <v>2</v>
      </c>
      <c r="AI345">
        <v>57036504</v>
      </c>
      <c r="AJ345">
        <v>278</v>
      </c>
      <c r="AK345">
        <v>0</v>
      </c>
      <c r="AL345">
        <v>0</v>
      </c>
      <c r="AM345">
        <v>0</v>
      </c>
      <c r="AN345">
        <v>0</v>
      </c>
      <c r="AO345">
        <v>0</v>
      </c>
      <c r="AP345">
        <v>0</v>
      </c>
      <c r="AQ345">
        <v>0</v>
      </c>
      <c r="AR345">
        <v>0</v>
      </c>
    </row>
    <row r="346" spans="1:44" x14ac:dyDescent="0.25">
      <c r="A346">
        <f>ROW(Source!A897)</f>
        <v>897</v>
      </c>
      <c r="B346">
        <v>57036505</v>
      </c>
      <c r="C346">
        <v>54978881</v>
      </c>
      <c r="D346">
        <v>55490270</v>
      </c>
      <c r="E346">
        <v>1</v>
      </c>
      <c r="F346">
        <v>1</v>
      </c>
      <c r="G346">
        <v>1081</v>
      </c>
      <c r="H346">
        <v>2</v>
      </c>
      <c r="I346" t="s">
        <v>1589</v>
      </c>
      <c r="J346" t="s">
        <v>1590</v>
      </c>
      <c r="K346" t="s">
        <v>1591</v>
      </c>
      <c r="L346">
        <v>1368</v>
      </c>
      <c r="N346">
        <v>1011</v>
      </c>
      <c r="O346" t="s">
        <v>1558</v>
      </c>
      <c r="P346" t="s">
        <v>1558</v>
      </c>
      <c r="Q346">
        <v>1</v>
      </c>
      <c r="X346">
        <v>0.21</v>
      </c>
      <c r="Y346">
        <v>0</v>
      </c>
      <c r="Z346">
        <v>0.42</v>
      </c>
      <c r="AA346">
        <v>0</v>
      </c>
      <c r="AB346">
        <v>0</v>
      </c>
      <c r="AC346">
        <v>0</v>
      </c>
      <c r="AD346">
        <v>1</v>
      </c>
      <c r="AE346">
        <v>0</v>
      </c>
      <c r="AF346" t="s">
        <v>42</v>
      </c>
      <c r="AG346">
        <v>0.252</v>
      </c>
      <c r="AH346">
        <v>2</v>
      </c>
      <c r="AI346">
        <v>57036505</v>
      </c>
      <c r="AJ346">
        <v>279</v>
      </c>
      <c r="AK346">
        <v>0</v>
      </c>
      <c r="AL346">
        <v>0</v>
      </c>
      <c r="AM346">
        <v>0</v>
      </c>
      <c r="AN346">
        <v>0</v>
      </c>
      <c r="AO346">
        <v>0</v>
      </c>
      <c r="AP346">
        <v>0</v>
      </c>
      <c r="AQ346">
        <v>0</v>
      </c>
      <c r="AR346">
        <v>0</v>
      </c>
    </row>
    <row r="347" spans="1:44" x14ac:dyDescent="0.25">
      <c r="A347">
        <f>ROW(Source!A897)</f>
        <v>897</v>
      </c>
      <c r="B347">
        <v>57036506</v>
      </c>
      <c r="C347">
        <v>54978881</v>
      </c>
      <c r="D347">
        <v>55489510</v>
      </c>
      <c r="E347">
        <v>1</v>
      </c>
      <c r="F347">
        <v>1</v>
      </c>
      <c r="G347">
        <v>1081</v>
      </c>
      <c r="H347">
        <v>2</v>
      </c>
      <c r="I347" t="s">
        <v>1697</v>
      </c>
      <c r="J347" t="s">
        <v>1698</v>
      </c>
      <c r="K347" t="s">
        <v>1699</v>
      </c>
      <c r="L347">
        <v>1368</v>
      </c>
      <c r="N347">
        <v>1011</v>
      </c>
      <c r="O347" t="s">
        <v>1558</v>
      </c>
      <c r="P347" t="s">
        <v>1558</v>
      </c>
      <c r="Q347">
        <v>1</v>
      </c>
      <c r="X347">
        <v>4.4999999999999998E-2</v>
      </c>
      <c r="Y347">
        <v>0</v>
      </c>
      <c r="Z347">
        <v>53.9</v>
      </c>
      <c r="AA347">
        <v>12.62</v>
      </c>
      <c r="AB347">
        <v>0</v>
      </c>
      <c r="AC347">
        <v>0</v>
      </c>
      <c r="AD347">
        <v>1</v>
      </c>
      <c r="AE347">
        <v>0</v>
      </c>
      <c r="AF347" t="s">
        <v>42</v>
      </c>
      <c r="AG347">
        <v>5.3999999999999999E-2</v>
      </c>
      <c r="AH347">
        <v>2</v>
      </c>
      <c r="AI347">
        <v>57036506</v>
      </c>
      <c r="AJ347">
        <v>280</v>
      </c>
      <c r="AK347">
        <v>0</v>
      </c>
      <c r="AL347">
        <v>0</v>
      </c>
      <c r="AM347">
        <v>0</v>
      </c>
      <c r="AN347">
        <v>0</v>
      </c>
      <c r="AO347">
        <v>0</v>
      </c>
      <c r="AP347">
        <v>0</v>
      </c>
      <c r="AQ347">
        <v>0</v>
      </c>
      <c r="AR347">
        <v>0</v>
      </c>
    </row>
    <row r="348" spans="1:44" x14ac:dyDescent="0.25">
      <c r="A348">
        <f>ROW(Source!A897)</f>
        <v>897</v>
      </c>
      <c r="B348">
        <v>57036507</v>
      </c>
      <c r="C348">
        <v>54978881</v>
      </c>
      <c r="D348">
        <v>55459234</v>
      </c>
      <c r="E348">
        <v>1</v>
      </c>
      <c r="F348">
        <v>1</v>
      </c>
      <c r="G348">
        <v>1081</v>
      </c>
      <c r="H348">
        <v>3</v>
      </c>
      <c r="I348" t="s">
        <v>1700</v>
      </c>
      <c r="J348" t="s">
        <v>1701</v>
      </c>
      <c r="K348" t="s">
        <v>1702</v>
      </c>
      <c r="L348">
        <v>1346</v>
      </c>
      <c r="N348">
        <v>1009</v>
      </c>
      <c r="O348" t="s">
        <v>222</v>
      </c>
      <c r="P348" t="s">
        <v>222</v>
      </c>
      <c r="Q348">
        <v>1</v>
      </c>
      <c r="X348">
        <v>3.0000000000000001E-3</v>
      </c>
      <c r="Y348">
        <v>1.61</v>
      </c>
      <c r="Z348">
        <v>0</v>
      </c>
      <c r="AA348">
        <v>0</v>
      </c>
      <c r="AB348">
        <v>0</v>
      </c>
      <c r="AC348">
        <v>0</v>
      </c>
      <c r="AD348">
        <v>1</v>
      </c>
      <c r="AE348">
        <v>0</v>
      </c>
      <c r="AF348" t="s">
        <v>22</v>
      </c>
      <c r="AG348">
        <v>3.0000000000000001E-3</v>
      </c>
      <c r="AH348">
        <v>2</v>
      </c>
      <c r="AI348">
        <v>57036507</v>
      </c>
      <c r="AJ348">
        <v>281</v>
      </c>
      <c r="AK348">
        <v>0</v>
      </c>
      <c r="AL348">
        <v>0</v>
      </c>
      <c r="AM348">
        <v>0</v>
      </c>
      <c r="AN348">
        <v>0</v>
      </c>
      <c r="AO348">
        <v>0</v>
      </c>
      <c r="AP348">
        <v>0</v>
      </c>
      <c r="AQ348">
        <v>0</v>
      </c>
      <c r="AR348">
        <v>0</v>
      </c>
    </row>
    <row r="349" spans="1:44" x14ac:dyDescent="0.25">
      <c r="A349">
        <f>ROW(Source!A897)</f>
        <v>897</v>
      </c>
      <c r="B349">
        <v>57036508</v>
      </c>
      <c r="C349">
        <v>54978881</v>
      </c>
      <c r="D349">
        <v>55466158</v>
      </c>
      <c r="E349">
        <v>1</v>
      </c>
      <c r="F349">
        <v>1</v>
      </c>
      <c r="G349">
        <v>1081</v>
      </c>
      <c r="H349">
        <v>3</v>
      </c>
      <c r="I349" t="s">
        <v>1703</v>
      </c>
      <c r="J349" t="s">
        <v>1704</v>
      </c>
      <c r="K349" t="s">
        <v>1705</v>
      </c>
      <c r="L349">
        <v>1354</v>
      </c>
      <c r="N349">
        <v>1010</v>
      </c>
      <c r="O349" t="s">
        <v>266</v>
      </c>
      <c r="P349" t="s">
        <v>266</v>
      </c>
      <c r="Q349">
        <v>1</v>
      </c>
      <c r="X349">
        <v>0.14000000000000001</v>
      </c>
      <c r="Y349">
        <v>48.47</v>
      </c>
      <c r="Z349">
        <v>0</v>
      </c>
      <c r="AA349">
        <v>0</v>
      </c>
      <c r="AB349">
        <v>0</v>
      </c>
      <c r="AC349">
        <v>0</v>
      </c>
      <c r="AD349">
        <v>1</v>
      </c>
      <c r="AE349">
        <v>0</v>
      </c>
      <c r="AF349" t="s">
        <v>22</v>
      </c>
      <c r="AG349">
        <v>0.14000000000000001</v>
      </c>
      <c r="AH349">
        <v>2</v>
      </c>
      <c r="AI349">
        <v>57036508</v>
      </c>
      <c r="AJ349">
        <v>282</v>
      </c>
      <c r="AK349">
        <v>0</v>
      </c>
      <c r="AL349">
        <v>0</v>
      </c>
      <c r="AM349">
        <v>0</v>
      </c>
      <c r="AN349">
        <v>0</v>
      </c>
      <c r="AO349">
        <v>0</v>
      </c>
      <c r="AP349">
        <v>0</v>
      </c>
      <c r="AQ349">
        <v>0</v>
      </c>
      <c r="AR349">
        <v>0</v>
      </c>
    </row>
    <row r="350" spans="1:44" x14ac:dyDescent="0.25">
      <c r="A350">
        <f>ROW(Source!A897)</f>
        <v>897</v>
      </c>
      <c r="B350">
        <v>57036509</v>
      </c>
      <c r="C350">
        <v>54978881</v>
      </c>
      <c r="D350">
        <v>55459835</v>
      </c>
      <c r="E350">
        <v>1</v>
      </c>
      <c r="F350">
        <v>1</v>
      </c>
      <c r="G350">
        <v>1081</v>
      </c>
      <c r="H350">
        <v>3</v>
      </c>
      <c r="I350" t="s">
        <v>1706</v>
      </c>
      <c r="J350" t="s">
        <v>1707</v>
      </c>
      <c r="K350" t="s">
        <v>1708</v>
      </c>
      <c r="L350">
        <v>1348</v>
      </c>
      <c r="N350">
        <v>1009</v>
      </c>
      <c r="O350" t="s">
        <v>1092</v>
      </c>
      <c r="P350" t="s">
        <v>1092</v>
      </c>
      <c r="Q350">
        <v>1000</v>
      </c>
      <c r="X350">
        <v>7.9999999999999996E-6</v>
      </c>
      <c r="Y350">
        <v>12521.99</v>
      </c>
      <c r="Z350">
        <v>0</v>
      </c>
      <c r="AA350">
        <v>0</v>
      </c>
      <c r="AB350">
        <v>0</v>
      </c>
      <c r="AC350">
        <v>0</v>
      </c>
      <c r="AD350">
        <v>1</v>
      </c>
      <c r="AE350">
        <v>0</v>
      </c>
      <c r="AF350" t="s">
        <v>22</v>
      </c>
      <c r="AG350">
        <v>7.9999999999999996E-6</v>
      </c>
      <c r="AH350">
        <v>2</v>
      </c>
      <c r="AI350">
        <v>57036509</v>
      </c>
      <c r="AJ350">
        <v>283</v>
      </c>
      <c r="AK350">
        <v>0</v>
      </c>
      <c r="AL350">
        <v>0</v>
      </c>
      <c r="AM350">
        <v>0</v>
      </c>
      <c r="AN350">
        <v>0</v>
      </c>
      <c r="AO350">
        <v>0</v>
      </c>
      <c r="AP350">
        <v>0</v>
      </c>
      <c r="AQ350">
        <v>0</v>
      </c>
      <c r="AR350">
        <v>0</v>
      </c>
    </row>
    <row r="351" spans="1:44" x14ac:dyDescent="0.25">
      <c r="A351">
        <f>ROW(Source!A897)</f>
        <v>897</v>
      </c>
      <c r="B351">
        <v>57036510</v>
      </c>
      <c r="C351">
        <v>54978881</v>
      </c>
      <c r="D351">
        <v>55469222</v>
      </c>
      <c r="E351">
        <v>1</v>
      </c>
      <c r="F351">
        <v>1</v>
      </c>
      <c r="G351">
        <v>1081</v>
      </c>
      <c r="H351">
        <v>3</v>
      </c>
      <c r="I351" t="s">
        <v>1709</v>
      </c>
      <c r="J351" t="s">
        <v>1710</v>
      </c>
      <c r="K351" t="s">
        <v>1711</v>
      </c>
      <c r="L351">
        <v>1354</v>
      </c>
      <c r="N351">
        <v>1010</v>
      </c>
      <c r="O351" t="s">
        <v>266</v>
      </c>
      <c r="P351" t="s">
        <v>266</v>
      </c>
      <c r="Q351">
        <v>1</v>
      </c>
      <c r="X351">
        <v>1.02</v>
      </c>
      <c r="Y351">
        <v>4.3600000000000003</v>
      </c>
      <c r="Z351">
        <v>0</v>
      </c>
      <c r="AA351">
        <v>0</v>
      </c>
      <c r="AB351">
        <v>0</v>
      </c>
      <c r="AC351">
        <v>0</v>
      </c>
      <c r="AD351">
        <v>1</v>
      </c>
      <c r="AE351">
        <v>0</v>
      </c>
      <c r="AF351" t="s">
        <v>22</v>
      </c>
      <c r="AG351">
        <v>1.02</v>
      </c>
      <c r="AH351">
        <v>2</v>
      </c>
      <c r="AI351">
        <v>57036510</v>
      </c>
      <c r="AJ351">
        <v>285</v>
      </c>
      <c r="AK351">
        <v>0</v>
      </c>
      <c r="AL351">
        <v>0</v>
      </c>
      <c r="AM351">
        <v>0</v>
      </c>
      <c r="AN351">
        <v>0</v>
      </c>
      <c r="AO351">
        <v>0</v>
      </c>
      <c r="AP351">
        <v>0</v>
      </c>
      <c r="AQ351">
        <v>0</v>
      </c>
      <c r="AR351">
        <v>0</v>
      </c>
    </row>
    <row r="352" spans="1:44" x14ac:dyDescent="0.25">
      <c r="A352">
        <f>ROW(Source!A897)</f>
        <v>897</v>
      </c>
      <c r="B352">
        <v>57036511</v>
      </c>
      <c r="C352">
        <v>54978881</v>
      </c>
      <c r="D352">
        <v>55431816</v>
      </c>
      <c r="E352">
        <v>1081</v>
      </c>
      <c r="F352">
        <v>1</v>
      </c>
      <c r="G352">
        <v>1081</v>
      </c>
      <c r="H352">
        <v>3</v>
      </c>
      <c r="I352" t="s">
        <v>1840</v>
      </c>
      <c r="J352" t="s">
        <v>3</v>
      </c>
      <c r="K352" t="s">
        <v>1841</v>
      </c>
      <c r="L352">
        <v>1301</v>
      </c>
      <c r="N352">
        <v>1003</v>
      </c>
      <c r="O352" t="s">
        <v>769</v>
      </c>
      <c r="P352" t="s">
        <v>769</v>
      </c>
      <c r="Q352">
        <v>1</v>
      </c>
      <c r="X352">
        <v>0</v>
      </c>
      <c r="Y352">
        <v>0</v>
      </c>
      <c r="Z352">
        <v>0</v>
      </c>
      <c r="AA352">
        <v>0</v>
      </c>
      <c r="AB352">
        <v>0</v>
      </c>
      <c r="AC352">
        <v>0</v>
      </c>
      <c r="AD352">
        <v>0</v>
      </c>
      <c r="AE352">
        <v>0</v>
      </c>
      <c r="AF352" t="s">
        <v>22</v>
      </c>
      <c r="AG352">
        <v>0</v>
      </c>
      <c r="AH352">
        <v>3</v>
      </c>
      <c r="AI352">
        <v>-1</v>
      </c>
      <c r="AJ352" t="s">
        <v>3</v>
      </c>
      <c r="AK352">
        <v>0</v>
      </c>
      <c r="AL352">
        <v>0</v>
      </c>
      <c r="AM352">
        <v>0</v>
      </c>
      <c r="AN352">
        <v>0</v>
      </c>
      <c r="AO352">
        <v>0</v>
      </c>
      <c r="AP352">
        <v>0</v>
      </c>
      <c r="AQ352">
        <v>0</v>
      </c>
      <c r="AR352">
        <v>0</v>
      </c>
    </row>
    <row r="353" spans="1:44" x14ac:dyDescent="0.25">
      <c r="A353">
        <f>ROW(Source!A897)</f>
        <v>897</v>
      </c>
      <c r="B353">
        <v>57036512</v>
      </c>
      <c r="C353">
        <v>54978881</v>
      </c>
      <c r="D353">
        <v>55431823</v>
      </c>
      <c r="E353">
        <v>1081</v>
      </c>
      <c r="F353">
        <v>1</v>
      </c>
      <c r="G353">
        <v>1081</v>
      </c>
      <c r="H353">
        <v>3</v>
      </c>
      <c r="I353" t="s">
        <v>1840</v>
      </c>
      <c r="J353" t="s">
        <v>3</v>
      </c>
      <c r="K353" t="s">
        <v>1842</v>
      </c>
      <c r="L353">
        <v>1354</v>
      </c>
      <c r="N353">
        <v>1010</v>
      </c>
      <c r="O353" t="s">
        <v>266</v>
      </c>
      <c r="P353" t="s">
        <v>266</v>
      </c>
      <c r="Q353">
        <v>1</v>
      </c>
      <c r="X353">
        <v>0</v>
      </c>
      <c r="Y353">
        <v>0</v>
      </c>
      <c r="Z353">
        <v>0</v>
      </c>
      <c r="AA353">
        <v>0</v>
      </c>
      <c r="AB353">
        <v>0</v>
      </c>
      <c r="AC353">
        <v>0</v>
      </c>
      <c r="AD353">
        <v>0</v>
      </c>
      <c r="AE353">
        <v>0</v>
      </c>
      <c r="AF353" t="s">
        <v>22</v>
      </c>
      <c r="AG353">
        <v>0</v>
      </c>
      <c r="AH353">
        <v>3</v>
      </c>
      <c r="AI353">
        <v>-1</v>
      </c>
      <c r="AJ353" t="s">
        <v>3</v>
      </c>
      <c r="AK353">
        <v>0</v>
      </c>
      <c r="AL353">
        <v>0</v>
      </c>
      <c r="AM353">
        <v>0</v>
      </c>
      <c r="AN353">
        <v>0</v>
      </c>
      <c r="AO353">
        <v>0</v>
      </c>
      <c r="AP353">
        <v>0</v>
      </c>
      <c r="AQ353">
        <v>0</v>
      </c>
      <c r="AR353">
        <v>0</v>
      </c>
    </row>
    <row r="354" spans="1:44" x14ac:dyDescent="0.25">
      <c r="A354">
        <f>ROW(Source!A897)</f>
        <v>897</v>
      </c>
      <c r="B354">
        <v>57036513</v>
      </c>
      <c r="C354">
        <v>54978881</v>
      </c>
      <c r="D354">
        <v>55433141</v>
      </c>
      <c r="E354">
        <v>1081</v>
      </c>
      <c r="F354">
        <v>1</v>
      </c>
      <c r="G354">
        <v>1081</v>
      </c>
      <c r="H354">
        <v>3</v>
      </c>
      <c r="I354" t="s">
        <v>1843</v>
      </c>
      <c r="J354" t="s">
        <v>3</v>
      </c>
      <c r="K354" t="s">
        <v>1844</v>
      </c>
      <c r="L354">
        <v>1354</v>
      </c>
      <c r="N354">
        <v>1010</v>
      </c>
      <c r="O354" t="s">
        <v>266</v>
      </c>
      <c r="P354" t="s">
        <v>266</v>
      </c>
      <c r="Q354">
        <v>1</v>
      </c>
      <c r="X354">
        <v>23.65</v>
      </c>
      <c r="Y354">
        <v>0</v>
      </c>
      <c r="Z354">
        <v>0</v>
      </c>
      <c r="AA354">
        <v>0</v>
      </c>
      <c r="AB354">
        <v>0</v>
      </c>
      <c r="AC354">
        <v>0</v>
      </c>
      <c r="AD354">
        <v>0</v>
      </c>
      <c r="AE354">
        <v>0</v>
      </c>
      <c r="AF354" t="s">
        <v>22</v>
      </c>
      <c r="AG354">
        <v>23.65</v>
      </c>
      <c r="AH354">
        <v>3</v>
      </c>
      <c r="AI354">
        <v>-1</v>
      </c>
      <c r="AJ354" t="s">
        <v>3</v>
      </c>
      <c r="AK354">
        <v>0</v>
      </c>
      <c r="AL354">
        <v>0</v>
      </c>
      <c r="AM354">
        <v>0</v>
      </c>
      <c r="AN354">
        <v>0</v>
      </c>
      <c r="AO354">
        <v>0</v>
      </c>
      <c r="AP354">
        <v>0</v>
      </c>
      <c r="AQ354">
        <v>0</v>
      </c>
      <c r="AR354">
        <v>0</v>
      </c>
    </row>
    <row r="355" spans="1:44" x14ac:dyDescent="0.25">
      <c r="A355">
        <f>ROW(Source!A897)</f>
        <v>897</v>
      </c>
      <c r="B355">
        <v>57036514</v>
      </c>
      <c r="C355">
        <v>54978881</v>
      </c>
      <c r="D355">
        <v>55433584</v>
      </c>
      <c r="E355">
        <v>1081</v>
      </c>
      <c r="F355">
        <v>1</v>
      </c>
      <c r="G355">
        <v>1081</v>
      </c>
      <c r="H355">
        <v>3</v>
      </c>
      <c r="I355" t="s">
        <v>1845</v>
      </c>
      <c r="J355" t="s">
        <v>3</v>
      </c>
      <c r="K355" t="s">
        <v>1846</v>
      </c>
      <c r="L355">
        <v>1354</v>
      </c>
      <c r="N355">
        <v>1010</v>
      </c>
      <c r="O355" t="s">
        <v>266</v>
      </c>
      <c r="P355" t="s">
        <v>266</v>
      </c>
      <c r="Q355">
        <v>1</v>
      </c>
      <c r="X355">
        <v>13.34</v>
      </c>
      <c r="Y355">
        <v>0</v>
      </c>
      <c r="Z355">
        <v>0</v>
      </c>
      <c r="AA355">
        <v>0</v>
      </c>
      <c r="AB355">
        <v>0</v>
      </c>
      <c r="AC355">
        <v>0</v>
      </c>
      <c r="AD355">
        <v>0</v>
      </c>
      <c r="AE355">
        <v>0</v>
      </c>
      <c r="AF355" t="s">
        <v>22</v>
      </c>
      <c r="AG355">
        <v>13.34</v>
      </c>
      <c r="AH355">
        <v>3</v>
      </c>
      <c r="AI355">
        <v>-1</v>
      </c>
      <c r="AJ355" t="s">
        <v>3</v>
      </c>
      <c r="AK355">
        <v>0</v>
      </c>
      <c r="AL355">
        <v>0</v>
      </c>
      <c r="AM355">
        <v>0</v>
      </c>
      <c r="AN355">
        <v>0</v>
      </c>
      <c r="AO355">
        <v>0</v>
      </c>
      <c r="AP355">
        <v>0</v>
      </c>
      <c r="AQ355">
        <v>0</v>
      </c>
      <c r="AR355">
        <v>0</v>
      </c>
    </row>
    <row r="356" spans="1:44" x14ac:dyDescent="0.25">
      <c r="A356">
        <f>ROW(Source!A897)</f>
        <v>897</v>
      </c>
      <c r="B356">
        <v>57036515</v>
      </c>
      <c r="C356">
        <v>54978881</v>
      </c>
      <c r="D356">
        <v>55441152</v>
      </c>
      <c r="E356">
        <v>1081</v>
      </c>
      <c r="F356">
        <v>1</v>
      </c>
      <c r="G356">
        <v>1081</v>
      </c>
      <c r="H356">
        <v>3</v>
      </c>
      <c r="I356" t="s">
        <v>1847</v>
      </c>
      <c r="J356" t="s">
        <v>3</v>
      </c>
      <c r="K356" t="s">
        <v>1848</v>
      </c>
      <c r="L356">
        <v>1346</v>
      </c>
      <c r="N356">
        <v>1009</v>
      </c>
      <c r="O356" t="s">
        <v>222</v>
      </c>
      <c r="P356" t="s">
        <v>222</v>
      </c>
      <c r="Q356">
        <v>1</v>
      </c>
      <c r="X356">
        <v>8.73</v>
      </c>
      <c r="Y356">
        <v>0</v>
      </c>
      <c r="Z356">
        <v>0</v>
      </c>
      <c r="AA356">
        <v>0</v>
      </c>
      <c r="AB356">
        <v>0</v>
      </c>
      <c r="AC356">
        <v>0</v>
      </c>
      <c r="AD356">
        <v>0</v>
      </c>
      <c r="AE356">
        <v>0</v>
      </c>
      <c r="AF356" t="s">
        <v>22</v>
      </c>
      <c r="AG356">
        <v>8.73</v>
      </c>
      <c r="AH356">
        <v>3</v>
      </c>
      <c r="AI356">
        <v>-1</v>
      </c>
      <c r="AJ356" t="s">
        <v>3</v>
      </c>
      <c r="AK356">
        <v>0</v>
      </c>
      <c r="AL356">
        <v>0</v>
      </c>
      <c r="AM356">
        <v>0</v>
      </c>
      <c r="AN356">
        <v>0</v>
      </c>
      <c r="AO356">
        <v>0</v>
      </c>
      <c r="AP356">
        <v>0</v>
      </c>
      <c r="AQ356">
        <v>0</v>
      </c>
      <c r="AR356">
        <v>0</v>
      </c>
    </row>
    <row r="357" spans="1:44" x14ac:dyDescent="0.25">
      <c r="A357">
        <f>ROW(Source!A934)</f>
        <v>934</v>
      </c>
      <c r="B357">
        <v>57036521</v>
      </c>
      <c r="C357">
        <v>54979040</v>
      </c>
      <c r="D357">
        <v>55424304</v>
      </c>
      <c r="E357">
        <v>1081</v>
      </c>
      <c r="F357">
        <v>1</v>
      </c>
      <c r="G357">
        <v>1081</v>
      </c>
      <c r="H357">
        <v>1</v>
      </c>
      <c r="I357" t="s">
        <v>1552</v>
      </c>
      <c r="J357" t="s">
        <v>3</v>
      </c>
      <c r="K357" t="s">
        <v>1553</v>
      </c>
      <c r="L357">
        <v>1191</v>
      </c>
      <c r="N357">
        <v>1013</v>
      </c>
      <c r="O357" t="s">
        <v>1554</v>
      </c>
      <c r="P357" t="s">
        <v>1554</v>
      </c>
      <c r="Q357">
        <v>1</v>
      </c>
      <c r="X357">
        <v>18.14</v>
      </c>
      <c r="Y357">
        <v>0</v>
      </c>
      <c r="Z357">
        <v>0</v>
      </c>
      <c r="AA357">
        <v>0</v>
      </c>
      <c r="AB357">
        <v>0</v>
      </c>
      <c r="AC357">
        <v>0</v>
      </c>
      <c r="AD357">
        <v>1</v>
      </c>
      <c r="AE357">
        <v>1</v>
      </c>
      <c r="AF357" t="s">
        <v>42</v>
      </c>
      <c r="AG357">
        <v>21.768000000000001</v>
      </c>
      <c r="AH357">
        <v>2</v>
      </c>
      <c r="AI357">
        <v>57036521</v>
      </c>
      <c r="AJ357">
        <v>287</v>
      </c>
      <c r="AK357">
        <v>0</v>
      </c>
      <c r="AL357">
        <v>0</v>
      </c>
      <c r="AM357">
        <v>0</v>
      </c>
      <c r="AN357">
        <v>0</v>
      </c>
      <c r="AO357">
        <v>0</v>
      </c>
      <c r="AP357">
        <v>0</v>
      </c>
      <c r="AQ357">
        <v>0</v>
      </c>
      <c r="AR357">
        <v>0</v>
      </c>
    </row>
    <row r="358" spans="1:44" x14ac:dyDescent="0.25">
      <c r="A358">
        <f>ROW(Source!A934)</f>
        <v>934</v>
      </c>
      <c r="B358">
        <v>57036522</v>
      </c>
      <c r="C358">
        <v>54979040</v>
      </c>
      <c r="D358">
        <v>55490209</v>
      </c>
      <c r="E358">
        <v>1</v>
      </c>
      <c r="F358">
        <v>1</v>
      </c>
      <c r="G358">
        <v>1081</v>
      </c>
      <c r="H358">
        <v>2</v>
      </c>
      <c r="I358" t="s">
        <v>1555</v>
      </c>
      <c r="J358" t="s">
        <v>1556</v>
      </c>
      <c r="K358" t="s">
        <v>1557</v>
      </c>
      <c r="L358">
        <v>1368</v>
      </c>
      <c r="N358">
        <v>1011</v>
      </c>
      <c r="O358" t="s">
        <v>1558</v>
      </c>
      <c r="P358" t="s">
        <v>1558</v>
      </c>
      <c r="Q358">
        <v>1</v>
      </c>
      <c r="X358">
        <v>0.05</v>
      </c>
      <c r="Y358">
        <v>0</v>
      </c>
      <c r="Z358">
        <v>83.1</v>
      </c>
      <c r="AA358">
        <v>12.62</v>
      </c>
      <c r="AB358">
        <v>0</v>
      </c>
      <c r="AC358">
        <v>0</v>
      </c>
      <c r="AD358">
        <v>1</v>
      </c>
      <c r="AE358">
        <v>0</v>
      </c>
      <c r="AF358" t="s">
        <v>42</v>
      </c>
      <c r="AG358">
        <v>0.06</v>
      </c>
      <c r="AH358">
        <v>2</v>
      </c>
      <c r="AI358">
        <v>57036522</v>
      </c>
      <c r="AJ358">
        <v>288</v>
      </c>
      <c r="AK358">
        <v>0</v>
      </c>
      <c r="AL358">
        <v>0</v>
      </c>
      <c r="AM358">
        <v>0</v>
      </c>
      <c r="AN358">
        <v>0</v>
      </c>
      <c r="AO358">
        <v>0</v>
      </c>
      <c r="AP358">
        <v>0</v>
      </c>
      <c r="AQ358">
        <v>0</v>
      </c>
      <c r="AR358">
        <v>0</v>
      </c>
    </row>
    <row r="359" spans="1:44" x14ac:dyDescent="0.25">
      <c r="A359">
        <f>ROW(Source!A934)</f>
        <v>934</v>
      </c>
      <c r="B359">
        <v>57036523</v>
      </c>
      <c r="C359">
        <v>54979040</v>
      </c>
      <c r="D359">
        <v>55490270</v>
      </c>
      <c r="E359">
        <v>1</v>
      </c>
      <c r="F359">
        <v>1</v>
      </c>
      <c r="G359">
        <v>1081</v>
      </c>
      <c r="H359">
        <v>2</v>
      </c>
      <c r="I359" t="s">
        <v>1589</v>
      </c>
      <c r="J359" t="s">
        <v>1590</v>
      </c>
      <c r="K359" t="s">
        <v>1591</v>
      </c>
      <c r="L359">
        <v>1368</v>
      </c>
      <c r="N359">
        <v>1011</v>
      </c>
      <c r="O359" t="s">
        <v>1558</v>
      </c>
      <c r="P359" t="s">
        <v>1558</v>
      </c>
      <c r="Q359">
        <v>1</v>
      </c>
      <c r="X359">
        <v>0.21</v>
      </c>
      <c r="Y359">
        <v>0</v>
      </c>
      <c r="Z359">
        <v>0.42</v>
      </c>
      <c r="AA359">
        <v>0</v>
      </c>
      <c r="AB359">
        <v>0</v>
      </c>
      <c r="AC359">
        <v>0</v>
      </c>
      <c r="AD359">
        <v>1</v>
      </c>
      <c r="AE359">
        <v>0</v>
      </c>
      <c r="AF359" t="s">
        <v>42</v>
      </c>
      <c r="AG359">
        <v>0.252</v>
      </c>
      <c r="AH359">
        <v>2</v>
      </c>
      <c r="AI359">
        <v>57036523</v>
      </c>
      <c r="AJ359">
        <v>289</v>
      </c>
      <c r="AK359">
        <v>0</v>
      </c>
      <c r="AL359">
        <v>0</v>
      </c>
      <c r="AM359">
        <v>0</v>
      </c>
      <c r="AN359">
        <v>0</v>
      </c>
      <c r="AO359">
        <v>0</v>
      </c>
      <c r="AP359">
        <v>0</v>
      </c>
      <c r="AQ359">
        <v>0</v>
      </c>
      <c r="AR359">
        <v>0</v>
      </c>
    </row>
    <row r="360" spans="1:44" x14ac:dyDescent="0.25">
      <c r="A360">
        <f>ROW(Source!A934)</f>
        <v>934</v>
      </c>
      <c r="B360">
        <v>57036524</v>
      </c>
      <c r="C360">
        <v>54979040</v>
      </c>
      <c r="D360">
        <v>55489510</v>
      </c>
      <c r="E360">
        <v>1</v>
      </c>
      <c r="F360">
        <v>1</v>
      </c>
      <c r="G360">
        <v>1081</v>
      </c>
      <c r="H360">
        <v>2</v>
      </c>
      <c r="I360" t="s">
        <v>1697</v>
      </c>
      <c r="J360" t="s">
        <v>1698</v>
      </c>
      <c r="K360" t="s">
        <v>1699</v>
      </c>
      <c r="L360">
        <v>1368</v>
      </c>
      <c r="N360">
        <v>1011</v>
      </c>
      <c r="O360" t="s">
        <v>1558</v>
      </c>
      <c r="P360" t="s">
        <v>1558</v>
      </c>
      <c r="Q360">
        <v>1</v>
      </c>
      <c r="X360">
        <v>4.4999999999999998E-2</v>
      </c>
      <c r="Y360">
        <v>0</v>
      </c>
      <c r="Z360">
        <v>53.9</v>
      </c>
      <c r="AA360">
        <v>12.62</v>
      </c>
      <c r="AB360">
        <v>0</v>
      </c>
      <c r="AC360">
        <v>0</v>
      </c>
      <c r="AD360">
        <v>1</v>
      </c>
      <c r="AE360">
        <v>0</v>
      </c>
      <c r="AF360" t="s">
        <v>42</v>
      </c>
      <c r="AG360">
        <v>5.3999999999999999E-2</v>
      </c>
      <c r="AH360">
        <v>2</v>
      </c>
      <c r="AI360">
        <v>57036524</v>
      </c>
      <c r="AJ360">
        <v>290</v>
      </c>
      <c r="AK360">
        <v>0</v>
      </c>
      <c r="AL360">
        <v>0</v>
      </c>
      <c r="AM360">
        <v>0</v>
      </c>
      <c r="AN360">
        <v>0</v>
      </c>
      <c r="AO360">
        <v>0</v>
      </c>
      <c r="AP360">
        <v>0</v>
      </c>
      <c r="AQ360">
        <v>0</v>
      </c>
      <c r="AR360">
        <v>0</v>
      </c>
    </row>
    <row r="361" spans="1:44" x14ac:dyDescent="0.25">
      <c r="A361">
        <f>ROW(Source!A934)</f>
        <v>934</v>
      </c>
      <c r="B361">
        <v>57036525</v>
      </c>
      <c r="C361">
        <v>54979040</v>
      </c>
      <c r="D361">
        <v>55459234</v>
      </c>
      <c r="E361">
        <v>1</v>
      </c>
      <c r="F361">
        <v>1</v>
      </c>
      <c r="G361">
        <v>1081</v>
      </c>
      <c r="H361">
        <v>3</v>
      </c>
      <c r="I361" t="s">
        <v>1700</v>
      </c>
      <c r="J361" t="s">
        <v>1701</v>
      </c>
      <c r="K361" t="s">
        <v>1702</v>
      </c>
      <c r="L361">
        <v>1346</v>
      </c>
      <c r="N361">
        <v>1009</v>
      </c>
      <c r="O361" t="s">
        <v>222</v>
      </c>
      <c r="P361" t="s">
        <v>222</v>
      </c>
      <c r="Q361">
        <v>1</v>
      </c>
      <c r="X361">
        <v>3.0000000000000001E-3</v>
      </c>
      <c r="Y361">
        <v>1.61</v>
      </c>
      <c r="Z361">
        <v>0</v>
      </c>
      <c r="AA361">
        <v>0</v>
      </c>
      <c r="AB361">
        <v>0</v>
      </c>
      <c r="AC361">
        <v>0</v>
      </c>
      <c r="AD361">
        <v>1</v>
      </c>
      <c r="AE361">
        <v>0</v>
      </c>
      <c r="AF361" t="s">
        <v>22</v>
      </c>
      <c r="AG361">
        <v>3.0000000000000001E-3</v>
      </c>
      <c r="AH361">
        <v>2</v>
      </c>
      <c r="AI361">
        <v>57036525</v>
      </c>
      <c r="AJ361">
        <v>291</v>
      </c>
      <c r="AK361">
        <v>0</v>
      </c>
      <c r="AL361">
        <v>0</v>
      </c>
      <c r="AM361">
        <v>0</v>
      </c>
      <c r="AN361">
        <v>0</v>
      </c>
      <c r="AO361">
        <v>0</v>
      </c>
      <c r="AP361">
        <v>0</v>
      </c>
      <c r="AQ361">
        <v>0</v>
      </c>
      <c r="AR361">
        <v>0</v>
      </c>
    </row>
    <row r="362" spans="1:44" x14ac:dyDescent="0.25">
      <c r="A362">
        <f>ROW(Source!A934)</f>
        <v>934</v>
      </c>
      <c r="B362">
        <v>57036526</v>
      </c>
      <c r="C362">
        <v>54979040</v>
      </c>
      <c r="D362">
        <v>55466158</v>
      </c>
      <c r="E362">
        <v>1</v>
      </c>
      <c r="F362">
        <v>1</v>
      </c>
      <c r="G362">
        <v>1081</v>
      </c>
      <c r="H362">
        <v>3</v>
      </c>
      <c r="I362" t="s">
        <v>1703</v>
      </c>
      <c r="J362" t="s">
        <v>1704</v>
      </c>
      <c r="K362" t="s">
        <v>1705</v>
      </c>
      <c r="L362">
        <v>1354</v>
      </c>
      <c r="N362">
        <v>1010</v>
      </c>
      <c r="O362" t="s">
        <v>266</v>
      </c>
      <c r="P362" t="s">
        <v>266</v>
      </c>
      <c r="Q362">
        <v>1</v>
      </c>
      <c r="X362">
        <v>0.14000000000000001</v>
      </c>
      <c r="Y362">
        <v>48.47</v>
      </c>
      <c r="Z362">
        <v>0</v>
      </c>
      <c r="AA362">
        <v>0</v>
      </c>
      <c r="AB362">
        <v>0</v>
      </c>
      <c r="AC362">
        <v>0</v>
      </c>
      <c r="AD362">
        <v>1</v>
      </c>
      <c r="AE362">
        <v>0</v>
      </c>
      <c r="AF362" t="s">
        <v>22</v>
      </c>
      <c r="AG362">
        <v>0.14000000000000001</v>
      </c>
      <c r="AH362">
        <v>2</v>
      </c>
      <c r="AI362">
        <v>57036526</v>
      </c>
      <c r="AJ362">
        <v>292</v>
      </c>
      <c r="AK362">
        <v>0</v>
      </c>
      <c r="AL362">
        <v>0</v>
      </c>
      <c r="AM362">
        <v>0</v>
      </c>
      <c r="AN362">
        <v>0</v>
      </c>
      <c r="AO362">
        <v>0</v>
      </c>
      <c r="AP362">
        <v>0</v>
      </c>
      <c r="AQ362">
        <v>0</v>
      </c>
      <c r="AR362">
        <v>0</v>
      </c>
    </row>
    <row r="363" spans="1:44" x14ac:dyDescent="0.25">
      <c r="A363">
        <f>ROW(Source!A934)</f>
        <v>934</v>
      </c>
      <c r="B363">
        <v>57036527</v>
      </c>
      <c r="C363">
        <v>54979040</v>
      </c>
      <c r="D363">
        <v>55459835</v>
      </c>
      <c r="E363">
        <v>1</v>
      </c>
      <c r="F363">
        <v>1</v>
      </c>
      <c r="G363">
        <v>1081</v>
      </c>
      <c r="H363">
        <v>3</v>
      </c>
      <c r="I363" t="s">
        <v>1706</v>
      </c>
      <c r="J363" t="s">
        <v>1707</v>
      </c>
      <c r="K363" t="s">
        <v>1708</v>
      </c>
      <c r="L363">
        <v>1348</v>
      </c>
      <c r="N363">
        <v>1009</v>
      </c>
      <c r="O363" t="s">
        <v>1092</v>
      </c>
      <c r="P363" t="s">
        <v>1092</v>
      </c>
      <c r="Q363">
        <v>1000</v>
      </c>
      <c r="X363">
        <v>7.9999999999999996E-6</v>
      </c>
      <c r="Y363">
        <v>12521.99</v>
      </c>
      <c r="Z363">
        <v>0</v>
      </c>
      <c r="AA363">
        <v>0</v>
      </c>
      <c r="AB363">
        <v>0</v>
      </c>
      <c r="AC363">
        <v>0</v>
      </c>
      <c r="AD363">
        <v>1</v>
      </c>
      <c r="AE363">
        <v>0</v>
      </c>
      <c r="AF363" t="s">
        <v>22</v>
      </c>
      <c r="AG363">
        <v>7.9999999999999996E-6</v>
      </c>
      <c r="AH363">
        <v>2</v>
      </c>
      <c r="AI363">
        <v>57036527</v>
      </c>
      <c r="AJ363">
        <v>293</v>
      </c>
      <c r="AK363">
        <v>0</v>
      </c>
      <c r="AL363">
        <v>0</v>
      </c>
      <c r="AM363">
        <v>0</v>
      </c>
      <c r="AN363">
        <v>0</v>
      </c>
      <c r="AO363">
        <v>0</v>
      </c>
      <c r="AP363">
        <v>0</v>
      </c>
      <c r="AQ363">
        <v>0</v>
      </c>
      <c r="AR363">
        <v>0</v>
      </c>
    </row>
    <row r="364" spans="1:44" x14ac:dyDescent="0.25">
      <c r="A364">
        <f>ROW(Source!A934)</f>
        <v>934</v>
      </c>
      <c r="B364">
        <v>57036528</v>
      </c>
      <c r="C364">
        <v>54979040</v>
      </c>
      <c r="D364">
        <v>55469222</v>
      </c>
      <c r="E364">
        <v>1</v>
      </c>
      <c r="F364">
        <v>1</v>
      </c>
      <c r="G364">
        <v>1081</v>
      </c>
      <c r="H364">
        <v>3</v>
      </c>
      <c r="I364" t="s">
        <v>1709</v>
      </c>
      <c r="J364" t="s">
        <v>1710</v>
      </c>
      <c r="K364" t="s">
        <v>1711</v>
      </c>
      <c r="L364">
        <v>1354</v>
      </c>
      <c r="N364">
        <v>1010</v>
      </c>
      <c r="O364" t="s">
        <v>266</v>
      </c>
      <c r="P364" t="s">
        <v>266</v>
      </c>
      <c r="Q364">
        <v>1</v>
      </c>
      <c r="X364">
        <v>1.02</v>
      </c>
      <c r="Y364">
        <v>4.3600000000000003</v>
      </c>
      <c r="Z364">
        <v>0</v>
      </c>
      <c r="AA364">
        <v>0</v>
      </c>
      <c r="AB364">
        <v>0</v>
      </c>
      <c r="AC364">
        <v>0</v>
      </c>
      <c r="AD364">
        <v>1</v>
      </c>
      <c r="AE364">
        <v>0</v>
      </c>
      <c r="AF364" t="s">
        <v>22</v>
      </c>
      <c r="AG364">
        <v>1.02</v>
      </c>
      <c r="AH364">
        <v>2</v>
      </c>
      <c r="AI364">
        <v>57036528</v>
      </c>
      <c r="AJ364">
        <v>295</v>
      </c>
      <c r="AK364">
        <v>0</v>
      </c>
      <c r="AL364">
        <v>0</v>
      </c>
      <c r="AM364">
        <v>0</v>
      </c>
      <c r="AN364">
        <v>0</v>
      </c>
      <c r="AO364">
        <v>0</v>
      </c>
      <c r="AP364">
        <v>0</v>
      </c>
      <c r="AQ364">
        <v>0</v>
      </c>
      <c r="AR364">
        <v>0</v>
      </c>
    </row>
    <row r="365" spans="1:44" x14ac:dyDescent="0.25">
      <c r="A365">
        <f>ROW(Source!A934)</f>
        <v>934</v>
      </c>
      <c r="B365">
        <v>57036529</v>
      </c>
      <c r="C365">
        <v>54979040</v>
      </c>
      <c r="D365">
        <v>55431816</v>
      </c>
      <c r="E365">
        <v>1081</v>
      </c>
      <c r="F365">
        <v>1</v>
      </c>
      <c r="G365">
        <v>1081</v>
      </c>
      <c r="H365">
        <v>3</v>
      </c>
      <c r="I365" t="s">
        <v>1840</v>
      </c>
      <c r="J365" t="s">
        <v>3</v>
      </c>
      <c r="K365" t="s">
        <v>1841</v>
      </c>
      <c r="L365">
        <v>1301</v>
      </c>
      <c r="N365">
        <v>1003</v>
      </c>
      <c r="O365" t="s">
        <v>769</v>
      </c>
      <c r="P365" t="s">
        <v>769</v>
      </c>
      <c r="Q365">
        <v>1</v>
      </c>
      <c r="X365">
        <v>0</v>
      </c>
      <c r="Y365">
        <v>0</v>
      </c>
      <c r="Z365">
        <v>0</v>
      </c>
      <c r="AA365">
        <v>0</v>
      </c>
      <c r="AB365">
        <v>0</v>
      </c>
      <c r="AC365">
        <v>0</v>
      </c>
      <c r="AD365">
        <v>0</v>
      </c>
      <c r="AE365">
        <v>0</v>
      </c>
      <c r="AF365" t="s">
        <v>22</v>
      </c>
      <c r="AG365">
        <v>0</v>
      </c>
      <c r="AH365">
        <v>3</v>
      </c>
      <c r="AI365">
        <v>-1</v>
      </c>
      <c r="AJ365" t="s">
        <v>3</v>
      </c>
      <c r="AK365">
        <v>0</v>
      </c>
      <c r="AL365">
        <v>0</v>
      </c>
      <c r="AM365">
        <v>0</v>
      </c>
      <c r="AN365">
        <v>0</v>
      </c>
      <c r="AO365">
        <v>0</v>
      </c>
      <c r="AP365">
        <v>0</v>
      </c>
      <c r="AQ365">
        <v>0</v>
      </c>
      <c r="AR365">
        <v>0</v>
      </c>
    </row>
    <row r="366" spans="1:44" x14ac:dyDescent="0.25">
      <c r="A366">
        <f>ROW(Source!A934)</f>
        <v>934</v>
      </c>
      <c r="B366">
        <v>57036530</v>
      </c>
      <c r="C366">
        <v>54979040</v>
      </c>
      <c r="D366">
        <v>55431823</v>
      </c>
      <c r="E366">
        <v>1081</v>
      </c>
      <c r="F366">
        <v>1</v>
      </c>
      <c r="G366">
        <v>1081</v>
      </c>
      <c r="H366">
        <v>3</v>
      </c>
      <c r="I366" t="s">
        <v>1840</v>
      </c>
      <c r="J366" t="s">
        <v>3</v>
      </c>
      <c r="K366" t="s">
        <v>1842</v>
      </c>
      <c r="L366">
        <v>1354</v>
      </c>
      <c r="N366">
        <v>1010</v>
      </c>
      <c r="O366" t="s">
        <v>266</v>
      </c>
      <c r="P366" t="s">
        <v>266</v>
      </c>
      <c r="Q366">
        <v>1</v>
      </c>
      <c r="X366">
        <v>0</v>
      </c>
      <c r="Y366">
        <v>0</v>
      </c>
      <c r="Z366">
        <v>0</v>
      </c>
      <c r="AA366">
        <v>0</v>
      </c>
      <c r="AB366">
        <v>0</v>
      </c>
      <c r="AC366">
        <v>0</v>
      </c>
      <c r="AD366">
        <v>0</v>
      </c>
      <c r="AE366">
        <v>0</v>
      </c>
      <c r="AF366" t="s">
        <v>22</v>
      </c>
      <c r="AG366">
        <v>0</v>
      </c>
      <c r="AH366">
        <v>3</v>
      </c>
      <c r="AI366">
        <v>-1</v>
      </c>
      <c r="AJ366" t="s">
        <v>3</v>
      </c>
      <c r="AK366">
        <v>0</v>
      </c>
      <c r="AL366">
        <v>0</v>
      </c>
      <c r="AM366">
        <v>0</v>
      </c>
      <c r="AN366">
        <v>0</v>
      </c>
      <c r="AO366">
        <v>0</v>
      </c>
      <c r="AP366">
        <v>0</v>
      </c>
      <c r="AQ366">
        <v>0</v>
      </c>
      <c r="AR366">
        <v>0</v>
      </c>
    </row>
    <row r="367" spans="1:44" x14ac:dyDescent="0.25">
      <c r="A367">
        <f>ROW(Source!A934)</f>
        <v>934</v>
      </c>
      <c r="B367">
        <v>57036531</v>
      </c>
      <c r="C367">
        <v>54979040</v>
      </c>
      <c r="D367">
        <v>55433141</v>
      </c>
      <c r="E367">
        <v>1081</v>
      </c>
      <c r="F367">
        <v>1</v>
      </c>
      <c r="G367">
        <v>1081</v>
      </c>
      <c r="H367">
        <v>3</v>
      </c>
      <c r="I367" t="s">
        <v>1843</v>
      </c>
      <c r="J367" t="s">
        <v>3</v>
      </c>
      <c r="K367" t="s">
        <v>1844</v>
      </c>
      <c r="L367">
        <v>1354</v>
      </c>
      <c r="N367">
        <v>1010</v>
      </c>
      <c r="O367" t="s">
        <v>266</v>
      </c>
      <c r="P367" t="s">
        <v>266</v>
      </c>
      <c r="Q367">
        <v>1</v>
      </c>
      <c r="X367">
        <v>23.65</v>
      </c>
      <c r="Y367">
        <v>0</v>
      </c>
      <c r="Z367">
        <v>0</v>
      </c>
      <c r="AA367">
        <v>0</v>
      </c>
      <c r="AB367">
        <v>0</v>
      </c>
      <c r="AC367">
        <v>0</v>
      </c>
      <c r="AD367">
        <v>0</v>
      </c>
      <c r="AE367">
        <v>0</v>
      </c>
      <c r="AF367" t="s">
        <v>22</v>
      </c>
      <c r="AG367">
        <v>23.65</v>
      </c>
      <c r="AH367">
        <v>3</v>
      </c>
      <c r="AI367">
        <v>-1</v>
      </c>
      <c r="AJ367" t="s">
        <v>3</v>
      </c>
      <c r="AK367">
        <v>0</v>
      </c>
      <c r="AL367">
        <v>0</v>
      </c>
      <c r="AM367">
        <v>0</v>
      </c>
      <c r="AN367">
        <v>0</v>
      </c>
      <c r="AO367">
        <v>0</v>
      </c>
      <c r="AP367">
        <v>0</v>
      </c>
      <c r="AQ367">
        <v>0</v>
      </c>
      <c r="AR367">
        <v>0</v>
      </c>
    </row>
    <row r="368" spans="1:44" x14ac:dyDescent="0.25">
      <c r="A368">
        <f>ROW(Source!A934)</f>
        <v>934</v>
      </c>
      <c r="B368">
        <v>57036532</v>
      </c>
      <c r="C368">
        <v>54979040</v>
      </c>
      <c r="D368">
        <v>55433584</v>
      </c>
      <c r="E368">
        <v>1081</v>
      </c>
      <c r="F368">
        <v>1</v>
      </c>
      <c r="G368">
        <v>1081</v>
      </c>
      <c r="H368">
        <v>3</v>
      </c>
      <c r="I368" t="s">
        <v>1845</v>
      </c>
      <c r="J368" t="s">
        <v>3</v>
      </c>
      <c r="K368" t="s">
        <v>1846</v>
      </c>
      <c r="L368">
        <v>1354</v>
      </c>
      <c r="N368">
        <v>1010</v>
      </c>
      <c r="O368" t="s">
        <v>266</v>
      </c>
      <c r="P368" t="s">
        <v>266</v>
      </c>
      <c r="Q368">
        <v>1</v>
      </c>
      <c r="X368">
        <v>13.34</v>
      </c>
      <c r="Y368">
        <v>0</v>
      </c>
      <c r="Z368">
        <v>0</v>
      </c>
      <c r="AA368">
        <v>0</v>
      </c>
      <c r="AB368">
        <v>0</v>
      </c>
      <c r="AC368">
        <v>0</v>
      </c>
      <c r="AD368">
        <v>0</v>
      </c>
      <c r="AE368">
        <v>0</v>
      </c>
      <c r="AF368" t="s">
        <v>22</v>
      </c>
      <c r="AG368">
        <v>13.34</v>
      </c>
      <c r="AH368">
        <v>3</v>
      </c>
      <c r="AI368">
        <v>-1</v>
      </c>
      <c r="AJ368" t="s">
        <v>3</v>
      </c>
      <c r="AK368">
        <v>0</v>
      </c>
      <c r="AL368">
        <v>0</v>
      </c>
      <c r="AM368">
        <v>0</v>
      </c>
      <c r="AN368">
        <v>0</v>
      </c>
      <c r="AO368">
        <v>0</v>
      </c>
      <c r="AP368">
        <v>0</v>
      </c>
      <c r="AQ368">
        <v>0</v>
      </c>
      <c r="AR368">
        <v>0</v>
      </c>
    </row>
    <row r="369" spans="1:44" x14ac:dyDescent="0.25">
      <c r="A369">
        <f>ROW(Source!A934)</f>
        <v>934</v>
      </c>
      <c r="B369">
        <v>57036533</v>
      </c>
      <c r="C369">
        <v>54979040</v>
      </c>
      <c r="D369">
        <v>55441152</v>
      </c>
      <c r="E369">
        <v>1081</v>
      </c>
      <c r="F369">
        <v>1</v>
      </c>
      <c r="G369">
        <v>1081</v>
      </c>
      <c r="H369">
        <v>3</v>
      </c>
      <c r="I369" t="s">
        <v>1847</v>
      </c>
      <c r="J369" t="s">
        <v>3</v>
      </c>
      <c r="K369" t="s">
        <v>1848</v>
      </c>
      <c r="L369">
        <v>1346</v>
      </c>
      <c r="N369">
        <v>1009</v>
      </c>
      <c r="O369" t="s">
        <v>222</v>
      </c>
      <c r="P369" t="s">
        <v>222</v>
      </c>
      <c r="Q369">
        <v>1</v>
      </c>
      <c r="X369">
        <v>8.73</v>
      </c>
      <c r="Y369">
        <v>0</v>
      </c>
      <c r="Z369">
        <v>0</v>
      </c>
      <c r="AA369">
        <v>0</v>
      </c>
      <c r="AB369">
        <v>0</v>
      </c>
      <c r="AC369">
        <v>0</v>
      </c>
      <c r="AD369">
        <v>0</v>
      </c>
      <c r="AE369">
        <v>0</v>
      </c>
      <c r="AF369" t="s">
        <v>22</v>
      </c>
      <c r="AG369">
        <v>8.73</v>
      </c>
      <c r="AH369">
        <v>3</v>
      </c>
      <c r="AI369">
        <v>-1</v>
      </c>
      <c r="AJ369" t="s">
        <v>3</v>
      </c>
      <c r="AK369">
        <v>0</v>
      </c>
      <c r="AL369">
        <v>0</v>
      </c>
      <c r="AM369">
        <v>0</v>
      </c>
      <c r="AN369">
        <v>0</v>
      </c>
      <c r="AO369">
        <v>0</v>
      </c>
      <c r="AP369">
        <v>0</v>
      </c>
      <c r="AQ369">
        <v>0</v>
      </c>
      <c r="AR369">
        <v>0</v>
      </c>
    </row>
    <row r="370" spans="1:44" x14ac:dyDescent="0.25">
      <c r="A370">
        <f>ROW(Source!A935)</f>
        <v>935</v>
      </c>
      <c r="B370">
        <v>57036521</v>
      </c>
      <c r="C370">
        <v>54979040</v>
      </c>
      <c r="D370">
        <v>55424304</v>
      </c>
      <c r="E370">
        <v>1081</v>
      </c>
      <c r="F370">
        <v>1</v>
      </c>
      <c r="G370">
        <v>1081</v>
      </c>
      <c r="H370">
        <v>1</v>
      </c>
      <c r="I370" t="s">
        <v>1552</v>
      </c>
      <c r="J370" t="s">
        <v>3</v>
      </c>
      <c r="K370" t="s">
        <v>1553</v>
      </c>
      <c r="L370">
        <v>1191</v>
      </c>
      <c r="N370">
        <v>1013</v>
      </c>
      <c r="O370" t="s">
        <v>1554</v>
      </c>
      <c r="P370" t="s">
        <v>1554</v>
      </c>
      <c r="Q370">
        <v>1</v>
      </c>
      <c r="X370">
        <v>18.14</v>
      </c>
      <c r="Y370">
        <v>0</v>
      </c>
      <c r="Z370">
        <v>0</v>
      </c>
      <c r="AA370">
        <v>0</v>
      </c>
      <c r="AB370">
        <v>0</v>
      </c>
      <c r="AC370">
        <v>0</v>
      </c>
      <c r="AD370">
        <v>1</v>
      </c>
      <c r="AE370">
        <v>1</v>
      </c>
      <c r="AF370" t="s">
        <v>42</v>
      </c>
      <c r="AG370">
        <v>21.768000000000001</v>
      </c>
      <c r="AH370">
        <v>2</v>
      </c>
      <c r="AI370">
        <v>57036521</v>
      </c>
      <c r="AJ370">
        <v>297</v>
      </c>
      <c r="AK370">
        <v>0</v>
      </c>
      <c r="AL370">
        <v>0</v>
      </c>
      <c r="AM370">
        <v>0</v>
      </c>
      <c r="AN370">
        <v>0</v>
      </c>
      <c r="AO370">
        <v>0</v>
      </c>
      <c r="AP370">
        <v>0</v>
      </c>
      <c r="AQ370">
        <v>0</v>
      </c>
      <c r="AR370">
        <v>0</v>
      </c>
    </row>
    <row r="371" spans="1:44" x14ac:dyDescent="0.25">
      <c r="A371">
        <f>ROW(Source!A935)</f>
        <v>935</v>
      </c>
      <c r="B371">
        <v>57036522</v>
      </c>
      <c r="C371">
        <v>54979040</v>
      </c>
      <c r="D371">
        <v>55490209</v>
      </c>
      <c r="E371">
        <v>1</v>
      </c>
      <c r="F371">
        <v>1</v>
      </c>
      <c r="G371">
        <v>1081</v>
      </c>
      <c r="H371">
        <v>2</v>
      </c>
      <c r="I371" t="s">
        <v>1555</v>
      </c>
      <c r="J371" t="s">
        <v>1556</v>
      </c>
      <c r="K371" t="s">
        <v>1557</v>
      </c>
      <c r="L371">
        <v>1368</v>
      </c>
      <c r="N371">
        <v>1011</v>
      </c>
      <c r="O371" t="s">
        <v>1558</v>
      </c>
      <c r="P371" t="s">
        <v>1558</v>
      </c>
      <c r="Q371">
        <v>1</v>
      </c>
      <c r="X371">
        <v>0.05</v>
      </c>
      <c r="Y371">
        <v>0</v>
      </c>
      <c r="Z371">
        <v>83.1</v>
      </c>
      <c r="AA371">
        <v>12.62</v>
      </c>
      <c r="AB371">
        <v>0</v>
      </c>
      <c r="AC371">
        <v>0</v>
      </c>
      <c r="AD371">
        <v>1</v>
      </c>
      <c r="AE371">
        <v>0</v>
      </c>
      <c r="AF371" t="s">
        <v>42</v>
      </c>
      <c r="AG371">
        <v>0.06</v>
      </c>
      <c r="AH371">
        <v>2</v>
      </c>
      <c r="AI371">
        <v>57036522</v>
      </c>
      <c r="AJ371">
        <v>298</v>
      </c>
      <c r="AK371">
        <v>0</v>
      </c>
      <c r="AL371">
        <v>0</v>
      </c>
      <c r="AM371">
        <v>0</v>
      </c>
      <c r="AN371">
        <v>0</v>
      </c>
      <c r="AO371">
        <v>0</v>
      </c>
      <c r="AP371">
        <v>0</v>
      </c>
      <c r="AQ371">
        <v>0</v>
      </c>
      <c r="AR371">
        <v>0</v>
      </c>
    </row>
    <row r="372" spans="1:44" x14ac:dyDescent="0.25">
      <c r="A372">
        <f>ROW(Source!A935)</f>
        <v>935</v>
      </c>
      <c r="B372">
        <v>57036523</v>
      </c>
      <c r="C372">
        <v>54979040</v>
      </c>
      <c r="D372">
        <v>55490270</v>
      </c>
      <c r="E372">
        <v>1</v>
      </c>
      <c r="F372">
        <v>1</v>
      </c>
      <c r="G372">
        <v>1081</v>
      </c>
      <c r="H372">
        <v>2</v>
      </c>
      <c r="I372" t="s">
        <v>1589</v>
      </c>
      <c r="J372" t="s">
        <v>1590</v>
      </c>
      <c r="K372" t="s">
        <v>1591</v>
      </c>
      <c r="L372">
        <v>1368</v>
      </c>
      <c r="N372">
        <v>1011</v>
      </c>
      <c r="O372" t="s">
        <v>1558</v>
      </c>
      <c r="P372" t="s">
        <v>1558</v>
      </c>
      <c r="Q372">
        <v>1</v>
      </c>
      <c r="X372">
        <v>0.21</v>
      </c>
      <c r="Y372">
        <v>0</v>
      </c>
      <c r="Z372">
        <v>0.42</v>
      </c>
      <c r="AA372">
        <v>0</v>
      </c>
      <c r="AB372">
        <v>0</v>
      </c>
      <c r="AC372">
        <v>0</v>
      </c>
      <c r="AD372">
        <v>1</v>
      </c>
      <c r="AE372">
        <v>0</v>
      </c>
      <c r="AF372" t="s">
        <v>42</v>
      </c>
      <c r="AG372">
        <v>0.252</v>
      </c>
      <c r="AH372">
        <v>2</v>
      </c>
      <c r="AI372">
        <v>57036523</v>
      </c>
      <c r="AJ372">
        <v>299</v>
      </c>
      <c r="AK372">
        <v>0</v>
      </c>
      <c r="AL372">
        <v>0</v>
      </c>
      <c r="AM372">
        <v>0</v>
      </c>
      <c r="AN372">
        <v>0</v>
      </c>
      <c r="AO372">
        <v>0</v>
      </c>
      <c r="AP372">
        <v>0</v>
      </c>
      <c r="AQ372">
        <v>0</v>
      </c>
      <c r="AR372">
        <v>0</v>
      </c>
    </row>
    <row r="373" spans="1:44" x14ac:dyDescent="0.25">
      <c r="A373">
        <f>ROW(Source!A935)</f>
        <v>935</v>
      </c>
      <c r="B373">
        <v>57036524</v>
      </c>
      <c r="C373">
        <v>54979040</v>
      </c>
      <c r="D373">
        <v>55489510</v>
      </c>
      <c r="E373">
        <v>1</v>
      </c>
      <c r="F373">
        <v>1</v>
      </c>
      <c r="G373">
        <v>1081</v>
      </c>
      <c r="H373">
        <v>2</v>
      </c>
      <c r="I373" t="s">
        <v>1697</v>
      </c>
      <c r="J373" t="s">
        <v>1698</v>
      </c>
      <c r="K373" t="s">
        <v>1699</v>
      </c>
      <c r="L373">
        <v>1368</v>
      </c>
      <c r="N373">
        <v>1011</v>
      </c>
      <c r="O373" t="s">
        <v>1558</v>
      </c>
      <c r="P373" t="s">
        <v>1558</v>
      </c>
      <c r="Q373">
        <v>1</v>
      </c>
      <c r="X373">
        <v>4.4999999999999998E-2</v>
      </c>
      <c r="Y373">
        <v>0</v>
      </c>
      <c r="Z373">
        <v>53.9</v>
      </c>
      <c r="AA373">
        <v>12.62</v>
      </c>
      <c r="AB373">
        <v>0</v>
      </c>
      <c r="AC373">
        <v>0</v>
      </c>
      <c r="AD373">
        <v>1</v>
      </c>
      <c r="AE373">
        <v>0</v>
      </c>
      <c r="AF373" t="s">
        <v>42</v>
      </c>
      <c r="AG373">
        <v>5.3999999999999999E-2</v>
      </c>
      <c r="AH373">
        <v>2</v>
      </c>
      <c r="AI373">
        <v>57036524</v>
      </c>
      <c r="AJ373">
        <v>300</v>
      </c>
      <c r="AK373">
        <v>0</v>
      </c>
      <c r="AL373">
        <v>0</v>
      </c>
      <c r="AM373">
        <v>0</v>
      </c>
      <c r="AN373">
        <v>0</v>
      </c>
      <c r="AO373">
        <v>0</v>
      </c>
      <c r="AP373">
        <v>0</v>
      </c>
      <c r="AQ373">
        <v>0</v>
      </c>
      <c r="AR373">
        <v>0</v>
      </c>
    </row>
    <row r="374" spans="1:44" x14ac:dyDescent="0.25">
      <c r="A374">
        <f>ROW(Source!A935)</f>
        <v>935</v>
      </c>
      <c r="B374">
        <v>57036525</v>
      </c>
      <c r="C374">
        <v>54979040</v>
      </c>
      <c r="D374">
        <v>55459234</v>
      </c>
      <c r="E374">
        <v>1</v>
      </c>
      <c r="F374">
        <v>1</v>
      </c>
      <c r="G374">
        <v>1081</v>
      </c>
      <c r="H374">
        <v>3</v>
      </c>
      <c r="I374" t="s">
        <v>1700</v>
      </c>
      <c r="J374" t="s">
        <v>1701</v>
      </c>
      <c r="K374" t="s">
        <v>1702</v>
      </c>
      <c r="L374">
        <v>1346</v>
      </c>
      <c r="N374">
        <v>1009</v>
      </c>
      <c r="O374" t="s">
        <v>222</v>
      </c>
      <c r="P374" t="s">
        <v>222</v>
      </c>
      <c r="Q374">
        <v>1</v>
      </c>
      <c r="X374">
        <v>3.0000000000000001E-3</v>
      </c>
      <c r="Y374">
        <v>1.61</v>
      </c>
      <c r="Z374">
        <v>0</v>
      </c>
      <c r="AA374">
        <v>0</v>
      </c>
      <c r="AB374">
        <v>0</v>
      </c>
      <c r="AC374">
        <v>0</v>
      </c>
      <c r="AD374">
        <v>1</v>
      </c>
      <c r="AE374">
        <v>0</v>
      </c>
      <c r="AF374" t="s">
        <v>22</v>
      </c>
      <c r="AG374">
        <v>3.0000000000000001E-3</v>
      </c>
      <c r="AH374">
        <v>2</v>
      </c>
      <c r="AI374">
        <v>57036525</v>
      </c>
      <c r="AJ374">
        <v>301</v>
      </c>
      <c r="AK374">
        <v>0</v>
      </c>
      <c r="AL374">
        <v>0</v>
      </c>
      <c r="AM374">
        <v>0</v>
      </c>
      <c r="AN374">
        <v>0</v>
      </c>
      <c r="AO374">
        <v>0</v>
      </c>
      <c r="AP374">
        <v>0</v>
      </c>
      <c r="AQ374">
        <v>0</v>
      </c>
      <c r="AR374">
        <v>0</v>
      </c>
    </row>
    <row r="375" spans="1:44" x14ac:dyDescent="0.25">
      <c r="A375">
        <f>ROW(Source!A935)</f>
        <v>935</v>
      </c>
      <c r="B375">
        <v>57036526</v>
      </c>
      <c r="C375">
        <v>54979040</v>
      </c>
      <c r="D375">
        <v>55466158</v>
      </c>
      <c r="E375">
        <v>1</v>
      </c>
      <c r="F375">
        <v>1</v>
      </c>
      <c r="G375">
        <v>1081</v>
      </c>
      <c r="H375">
        <v>3</v>
      </c>
      <c r="I375" t="s">
        <v>1703</v>
      </c>
      <c r="J375" t="s">
        <v>1704</v>
      </c>
      <c r="K375" t="s">
        <v>1705</v>
      </c>
      <c r="L375">
        <v>1354</v>
      </c>
      <c r="N375">
        <v>1010</v>
      </c>
      <c r="O375" t="s">
        <v>266</v>
      </c>
      <c r="P375" t="s">
        <v>266</v>
      </c>
      <c r="Q375">
        <v>1</v>
      </c>
      <c r="X375">
        <v>0.14000000000000001</v>
      </c>
      <c r="Y375">
        <v>48.47</v>
      </c>
      <c r="Z375">
        <v>0</v>
      </c>
      <c r="AA375">
        <v>0</v>
      </c>
      <c r="AB375">
        <v>0</v>
      </c>
      <c r="AC375">
        <v>0</v>
      </c>
      <c r="AD375">
        <v>1</v>
      </c>
      <c r="AE375">
        <v>0</v>
      </c>
      <c r="AF375" t="s">
        <v>22</v>
      </c>
      <c r="AG375">
        <v>0.14000000000000001</v>
      </c>
      <c r="AH375">
        <v>2</v>
      </c>
      <c r="AI375">
        <v>57036526</v>
      </c>
      <c r="AJ375">
        <v>302</v>
      </c>
      <c r="AK375">
        <v>0</v>
      </c>
      <c r="AL375">
        <v>0</v>
      </c>
      <c r="AM375">
        <v>0</v>
      </c>
      <c r="AN375">
        <v>0</v>
      </c>
      <c r="AO375">
        <v>0</v>
      </c>
      <c r="AP375">
        <v>0</v>
      </c>
      <c r="AQ375">
        <v>0</v>
      </c>
      <c r="AR375">
        <v>0</v>
      </c>
    </row>
    <row r="376" spans="1:44" x14ac:dyDescent="0.25">
      <c r="A376">
        <f>ROW(Source!A935)</f>
        <v>935</v>
      </c>
      <c r="B376">
        <v>57036527</v>
      </c>
      <c r="C376">
        <v>54979040</v>
      </c>
      <c r="D376">
        <v>55459835</v>
      </c>
      <c r="E376">
        <v>1</v>
      </c>
      <c r="F376">
        <v>1</v>
      </c>
      <c r="G376">
        <v>1081</v>
      </c>
      <c r="H376">
        <v>3</v>
      </c>
      <c r="I376" t="s">
        <v>1706</v>
      </c>
      <c r="J376" t="s">
        <v>1707</v>
      </c>
      <c r="K376" t="s">
        <v>1708</v>
      </c>
      <c r="L376">
        <v>1348</v>
      </c>
      <c r="N376">
        <v>1009</v>
      </c>
      <c r="O376" t="s">
        <v>1092</v>
      </c>
      <c r="P376" t="s">
        <v>1092</v>
      </c>
      <c r="Q376">
        <v>1000</v>
      </c>
      <c r="X376">
        <v>7.9999999999999996E-6</v>
      </c>
      <c r="Y376">
        <v>12521.99</v>
      </c>
      <c r="Z376">
        <v>0</v>
      </c>
      <c r="AA376">
        <v>0</v>
      </c>
      <c r="AB376">
        <v>0</v>
      </c>
      <c r="AC376">
        <v>0</v>
      </c>
      <c r="AD376">
        <v>1</v>
      </c>
      <c r="AE376">
        <v>0</v>
      </c>
      <c r="AF376" t="s">
        <v>22</v>
      </c>
      <c r="AG376">
        <v>7.9999999999999996E-6</v>
      </c>
      <c r="AH376">
        <v>2</v>
      </c>
      <c r="AI376">
        <v>57036527</v>
      </c>
      <c r="AJ376">
        <v>303</v>
      </c>
      <c r="AK376">
        <v>0</v>
      </c>
      <c r="AL376">
        <v>0</v>
      </c>
      <c r="AM376">
        <v>0</v>
      </c>
      <c r="AN376">
        <v>0</v>
      </c>
      <c r="AO376">
        <v>0</v>
      </c>
      <c r="AP376">
        <v>0</v>
      </c>
      <c r="AQ376">
        <v>0</v>
      </c>
      <c r="AR376">
        <v>0</v>
      </c>
    </row>
    <row r="377" spans="1:44" x14ac:dyDescent="0.25">
      <c r="A377">
        <f>ROW(Source!A935)</f>
        <v>935</v>
      </c>
      <c r="B377">
        <v>57036528</v>
      </c>
      <c r="C377">
        <v>54979040</v>
      </c>
      <c r="D377">
        <v>55469222</v>
      </c>
      <c r="E377">
        <v>1</v>
      </c>
      <c r="F377">
        <v>1</v>
      </c>
      <c r="G377">
        <v>1081</v>
      </c>
      <c r="H377">
        <v>3</v>
      </c>
      <c r="I377" t="s">
        <v>1709</v>
      </c>
      <c r="J377" t="s">
        <v>1710</v>
      </c>
      <c r="K377" t="s">
        <v>1711</v>
      </c>
      <c r="L377">
        <v>1354</v>
      </c>
      <c r="N377">
        <v>1010</v>
      </c>
      <c r="O377" t="s">
        <v>266</v>
      </c>
      <c r="P377" t="s">
        <v>266</v>
      </c>
      <c r="Q377">
        <v>1</v>
      </c>
      <c r="X377">
        <v>1.02</v>
      </c>
      <c r="Y377">
        <v>4.3600000000000003</v>
      </c>
      <c r="Z377">
        <v>0</v>
      </c>
      <c r="AA377">
        <v>0</v>
      </c>
      <c r="AB377">
        <v>0</v>
      </c>
      <c r="AC377">
        <v>0</v>
      </c>
      <c r="AD377">
        <v>1</v>
      </c>
      <c r="AE377">
        <v>0</v>
      </c>
      <c r="AF377" t="s">
        <v>22</v>
      </c>
      <c r="AG377">
        <v>1.02</v>
      </c>
      <c r="AH377">
        <v>2</v>
      </c>
      <c r="AI377">
        <v>57036528</v>
      </c>
      <c r="AJ377">
        <v>305</v>
      </c>
      <c r="AK377">
        <v>0</v>
      </c>
      <c r="AL377">
        <v>0</v>
      </c>
      <c r="AM377">
        <v>0</v>
      </c>
      <c r="AN377">
        <v>0</v>
      </c>
      <c r="AO377">
        <v>0</v>
      </c>
      <c r="AP377">
        <v>0</v>
      </c>
      <c r="AQ377">
        <v>0</v>
      </c>
      <c r="AR377">
        <v>0</v>
      </c>
    </row>
    <row r="378" spans="1:44" x14ac:dyDescent="0.25">
      <c r="A378">
        <f>ROW(Source!A935)</f>
        <v>935</v>
      </c>
      <c r="B378">
        <v>57036529</v>
      </c>
      <c r="C378">
        <v>54979040</v>
      </c>
      <c r="D378">
        <v>55431816</v>
      </c>
      <c r="E378">
        <v>1081</v>
      </c>
      <c r="F378">
        <v>1</v>
      </c>
      <c r="G378">
        <v>1081</v>
      </c>
      <c r="H378">
        <v>3</v>
      </c>
      <c r="I378" t="s">
        <v>1840</v>
      </c>
      <c r="J378" t="s">
        <v>3</v>
      </c>
      <c r="K378" t="s">
        <v>1841</v>
      </c>
      <c r="L378">
        <v>1301</v>
      </c>
      <c r="N378">
        <v>1003</v>
      </c>
      <c r="O378" t="s">
        <v>769</v>
      </c>
      <c r="P378" t="s">
        <v>769</v>
      </c>
      <c r="Q378">
        <v>1</v>
      </c>
      <c r="X378">
        <v>0</v>
      </c>
      <c r="Y378">
        <v>0</v>
      </c>
      <c r="Z378">
        <v>0</v>
      </c>
      <c r="AA378">
        <v>0</v>
      </c>
      <c r="AB378">
        <v>0</v>
      </c>
      <c r="AC378">
        <v>0</v>
      </c>
      <c r="AD378">
        <v>0</v>
      </c>
      <c r="AE378">
        <v>0</v>
      </c>
      <c r="AF378" t="s">
        <v>22</v>
      </c>
      <c r="AG378">
        <v>0</v>
      </c>
      <c r="AH378">
        <v>3</v>
      </c>
      <c r="AI378">
        <v>-1</v>
      </c>
      <c r="AJ378" t="s">
        <v>3</v>
      </c>
      <c r="AK378">
        <v>0</v>
      </c>
      <c r="AL378">
        <v>0</v>
      </c>
      <c r="AM378">
        <v>0</v>
      </c>
      <c r="AN378">
        <v>0</v>
      </c>
      <c r="AO378">
        <v>0</v>
      </c>
      <c r="AP378">
        <v>0</v>
      </c>
      <c r="AQ378">
        <v>0</v>
      </c>
      <c r="AR378">
        <v>0</v>
      </c>
    </row>
    <row r="379" spans="1:44" x14ac:dyDescent="0.25">
      <c r="A379">
        <f>ROW(Source!A935)</f>
        <v>935</v>
      </c>
      <c r="B379">
        <v>57036530</v>
      </c>
      <c r="C379">
        <v>54979040</v>
      </c>
      <c r="D379">
        <v>55431823</v>
      </c>
      <c r="E379">
        <v>1081</v>
      </c>
      <c r="F379">
        <v>1</v>
      </c>
      <c r="G379">
        <v>1081</v>
      </c>
      <c r="H379">
        <v>3</v>
      </c>
      <c r="I379" t="s">
        <v>1840</v>
      </c>
      <c r="J379" t="s">
        <v>3</v>
      </c>
      <c r="K379" t="s">
        <v>1842</v>
      </c>
      <c r="L379">
        <v>1354</v>
      </c>
      <c r="N379">
        <v>1010</v>
      </c>
      <c r="O379" t="s">
        <v>266</v>
      </c>
      <c r="P379" t="s">
        <v>266</v>
      </c>
      <c r="Q379">
        <v>1</v>
      </c>
      <c r="X379">
        <v>0</v>
      </c>
      <c r="Y379">
        <v>0</v>
      </c>
      <c r="Z379">
        <v>0</v>
      </c>
      <c r="AA379">
        <v>0</v>
      </c>
      <c r="AB379">
        <v>0</v>
      </c>
      <c r="AC379">
        <v>0</v>
      </c>
      <c r="AD379">
        <v>0</v>
      </c>
      <c r="AE379">
        <v>0</v>
      </c>
      <c r="AF379" t="s">
        <v>22</v>
      </c>
      <c r="AG379">
        <v>0</v>
      </c>
      <c r="AH379">
        <v>3</v>
      </c>
      <c r="AI379">
        <v>-1</v>
      </c>
      <c r="AJ379" t="s">
        <v>3</v>
      </c>
      <c r="AK379">
        <v>0</v>
      </c>
      <c r="AL379">
        <v>0</v>
      </c>
      <c r="AM379">
        <v>0</v>
      </c>
      <c r="AN379">
        <v>0</v>
      </c>
      <c r="AO379">
        <v>0</v>
      </c>
      <c r="AP379">
        <v>0</v>
      </c>
      <c r="AQ379">
        <v>0</v>
      </c>
      <c r="AR379">
        <v>0</v>
      </c>
    </row>
    <row r="380" spans="1:44" x14ac:dyDescent="0.25">
      <c r="A380">
        <f>ROW(Source!A935)</f>
        <v>935</v>
      </c>
      <c r="B380">
        <v>57036531</v>
      </c>
      <c r="C380">
        <v>54979040</v>
      </c>
      <c r="D380">
        <v>55433141</v>
      </c>
      <c r="E380">
        <v>1081</v>
      </c>
      <c r="F380">
        <v>1</v>
      </c>
      <c r="G380">
        <v>1081</v>
      </c>
      <c r="H380">
        <v>3</v>
      </c>
      <c r="I380" t="s">
        <v>1843</v>
      </c>
      <c r="J380" t="s">
        <v>3</v>
      </c>
      <c r="K380" t="s">
        <v>1844</v>
      </c>
      <c r="L380">
        <v>1354</v>
      </c>
      <c r="N380">
        <v>1010</v>
      </c>
      <c r="O380" t="s">
        <v>266</v>
      </c>
      <c r="P380" t="s">
        <v>266</v>
      </c>
      <c r="Q380">
        <v>1</v>
      </c>
      <c r="X380">
        <v>23.65</v>
      </c>
      <c r="Y380">
        <v>0</v>
      </c>
      <c r="Z380">
        <v>0</v>
      </c>
      <c r="AA380">
        <v>0</v>
      </c>
      <c r="AB380">
        <v>0</v>
      </c>
      <c r="AC380">
        <v>0</v>
      </c>
      <c r="AD380">
        <v>0</v>
      </c>
      <c r="AE380">
        <v>0</v>
      </c>
      <c r="AF380" t="s">
        <v>22</v>
      </c>
      <c r="AG380">
        <v>23.65</v>
      </c>
      <c r="AH380">
        <v>3</v>
      </c>
      <c r="AI380">
        <v>-1</v>
      </c>
      <c r="AJ380" t="s">
        <v>3</v>
      </c>
      <c r="AK380">
        <v>0</v>
      </c>
      <c r="AL380">
        <v>0</v>
      </c>
      <c r="AM380">
        <v>0</v>
      </c>
      <c r="AN380">
        <v>0</v>
      </c>
      <c r="AO380">
        <v>0</v>
      </c>
      <c r="AP380">
        <v>0</v>
      </c>
      <c r="AQ380">
        <v>0</v>
      </c>
      <c r="AR380">
        <v>0</v>
      </c>
    </row>
    <row r="381" spans="1:44" x14ac:dyDescent="0.25">
      <c r="A381">
        <f>ROW(Source!A935)</f>
        <v>935</v>
      </c>
      <c r="B381">
        <v>57036532</v>
      </c>
      <c r="C381">
        <v>54979040</v>
      </c>
      <c r="D381">
        <v>55433584</v>
      </c>
      <c r="E381">
        <v>1081</v>
      </c>
      <c r="F381">
        <v>1</v>
      </c>
      <c r="G381">
        <v>1081</v>
      </c>
      <c r="H381">
        <v>3</v>
      </c>
      <c r="I381" t="s">
        <v>1845</v>
      </c>
      <c r="J381" t="s">
        <v>3</v>
      </c>
      <c r="K381" t="s">
        <v>1846</v>
      </c>
      <c r="L381">
        <v>1354</v>
      </c>
      <c r="N381">
        <v>1010</v>
      </c>
      <c r="O381" t="s">
        <v>266</v>
      </c>
      <c r="P381" t="s">
        <v>266</v>
      </c>
      <c r="Q381">
        <v>1</v>
      </c>
      <c r="X381">
        <v>13.34</v>
      </c>
      <c r="Y381">
        <v>0</v>
      </c>
      <c r="Z381">
        <v>0</v>
      </c>
      <c r="AA381">
        <v>0</v>
      </c>
      <c r="AB381">
        <v>0</v>
      </c>
      <c r="AC381">
        <v>0</v>
      </c>
      <c r="AD381">
        <v>0</v>
      </c>
      <c r="AE381">
        <v>0</v>
      </c>
      <c r="AF381" t="s">
        <v>22</v>
      </c>
      <c r="AG381">
        <v>13.34</v>
      </c>
      <c r="AH381">
        <v>3</v>
      </c>
      <c r="AI381">
        <v>-1</v>
      </c>
      <c r="AJ381" t="s">
        <v>3</v>
      </c>
      <c r="AK381">
        <v>0</v>
      </c>
      <c r="AL381">
        <v>0</v>
      </c>
      <c r="AM381">
        <v>0</v>
      </c>
      <c r="AN381">
        <v>0</v>
      </c>
      <c r="AO381">
        <v>0</v>
      </c>
      <c r="AP381">
        <v>0</v>
      </c>
      <c r="AQ381">
        <v>0</v>
      </c>
      <c r="AR381">
        <v>0</v>
      </c>
    </row>
    <row r="382" spans="1:44" x14ac:dyDescent="0.25">
      <c r="A382">
        <f>ROW(Source!A935)</f>
        <v>935</v>
      </c>
      <c r="B382">
        <v>57036533</v>
      </c>
      <c r="C382">
        <v>54979040</v>
      </c>
      <c r="D382">
        <v>55441152</v>
      </c>
      <c r="E382">
        <v>1081</v>
      </c>
      <c r="F382">
        <v>1</v>
      </c>
      <c r="G382">
        <v>1081</v>
      </c>
      <c r="H382">
        <v>3</v>
      </c>
      <c r="I382" t="s">
        <v>1847</v>
      </c>
      <c r="J382" t="s">
        <v>3</v>
      </c>
      <c r="K382" t="s">
        <v>1848</v>
      </c>
      <c r="L382">
        <v>1346</v>
      </c>
      <c r="N382">
        <v>1009</v>
      </c>
      <c r="O382" t="s">
        <v>222</v>
      </c>
      <c r="P382" t="s">
        <v>222</v>
      </c>
      <c r="Q382">
        <v>1</v>
      </c>
      <c r="X382">
        <v>8.73</v>
      </c>
      <c r="Y382">
        <v>0</v>
      </c>
      <c r="Z382">
        <v>0</v>
      </c>
      <c r="AA382">
        <v>0</v>
      </c>
      <c r="AB382">
        <v>0</v>
      </c>
      <c r="AC382">
        <v>0</v>
      </c>
      <c r="AD382">
        <v>0</v>
      </c>
      <c r="AE382">
        <v>0</v>
      </c>
      <c r="AF382" t="s">
        <v>22</v>
      </c>
      <c r="AG382">
        <v>8.73</v>
      </c>
      <c r="AH382">
        <v>3</v>
      </c>
      <c r="AI382">
        <v>-1</v>
      </c>
      <c r="AJ382" t="s">
        <v>3</v>
      </c>
      <c r="AK382">
        <v>0</v>
      </c>
      <c r="AL382">
        <v>0</v>
      </c>
      <c r="AM382">
        <v>0</v>
      </c>
      <c r="AN382">
        <v>0</v>
      </c>
      <c r="AO382">
        <v>0</v>
      </c>
      <c r="AP382">
        <v>0</v>
      </c>
      <c r="AQ382">
        <v>0</v>
      </c>
      <c r="AR382">
        <v>0</v>
      </c>
    </row>
    <row r="383" spans="1:44" x14ac:dyDescent="0.25">
      <c r="A383">
        <f>ROW(Source!A972)</f>
        <v>972</v>
      </c>
      <c r="B383">
        <v>57036539</v>
      </c>
      <c r="C383">
        <v>54979100</v>
      </c>
      <c r="D383">
        <v>55424304</v>
      </c>
      <c r="E383">
        <v>1081</v>
      </c>
      <c r="F383">
        <v>1</v>
      </c>
      <c r="G383">
        <v>1081</v>
      </c>
      <c r="H383">
        <v>1</v>
      </c>
      <c r="I383" t="s">
        <v>1552</v>
      </c>
      <c r="J383" t="s">
        <v>3</v>
      </c>
      <c r="K383" t="s">
        <v>1553</v>
      </c>
      <c r="L383">
        <v>1191</v>
      </c>
      <c r="N383">
        <v>1013</v>
      </c>
      <c r="O383" t="s">
        <v>1554</v>
      </c>
      <c r="P383" t="s">
        <v>1554</v>
      </c>
      <c r="Q383">
        <v>1</v>
      </c>
      <c r="X383">
        <v>18.14</v>
      </c>
      <c r="Y383">
        <v>0</v>
      </c>
      <c r="Z383">
        <v>0</v>
      </c>
      <c r="AA383">
        <v>0</v>
      </c>
      <c r="AB383">
        <v>0</v>
      </c>
      <c r="AC383">
        <v>0</v>
      </c>
      <c r="AD383">
        <v>1</v>
      </c>
      <c r="AE383">
        <v>1</v>
      </c>
      <c r="AF383" t="s">
        <v>42</v>
      </c>
      <c r="AG383">
        <v>21.768000000000001</v>
      </c>
      <c r="AH383">
        <v>2</v>
      </c>
      <c r="AI383">
        <v>57036539</v>
      </c>
      <c r="AJ383">
        <v>307</v>
      </c>
      <c r="AK383">
        <v>0</v>
      </c>
      <c r="AL383">
        <v>0</v>
      </c>
      <c r="AM383">
        <v>0</v>
      </c>
      <c r="AN383">
        <v>0</v>
      </c>
      <c r="AO383">
        <v>0</v>
      </c>
      <c r="AP383">
        <v>0</v>
      </c>
      <c r="AQ383">
        <v>0</v>
      </c>
      <c r="AR383">
        <v>0</v>
      </c>
    </row>
    <row r="384" spans="1:44" x14ac:dyDescent="0.25">
      <c r="A384">
        <f>ROW(Source!A972)</f>
        <v>972</v>
      </c>
      <c r="B384">
        <v>57036540</v>
      </c>
      <c r="C384">
        <v>54979100</v>
      </c>
      <c r="D384">
        <v>55490209</v>
      </c>
      <c r="E384">
        <v>1</v>
      </c>
      <c r="F384">
        <v>1</v>
      </c>
      <c r="G384">
        <v>1081</v>
      </c>
      <c r="H384">
        <v>2</v>
      </c>
      <c r="I384" t="s">
        <v>1555</v>
      </c>
      <c r="J384" t="s">
        <v>1556</v>
      </c>
      <c r="K384" t="s">
        <v>1557</v>
      </c>
      <c r="L384">
        <v>1368</v>
      </c>
      <c r="N384">
        <v>1011</v>
      </c>
      <c r="O384" t="s">
        <v>1558</v>
      </c>
      <c r="P384" t="s">
        <v>1558</v>
      </c>
      <c r="Q384">
        <v>1</v>
      </c>
      <c r="X384">
        <v>0.05</v>
      </c>
      <c r="Y384">
        <v>0</v>
      </c>
      <c r="Z384">
        <v>83.1</v>
      </c>
      <c r="AA384">
        <v>12.62</v>
      </c>
      <c r="AB384">
        <v>0</v>
      </c>
      <c r="AC384">
        <v>0</v>
      </c>
      <c r="AD384">
        <v>1</v>
      </c>
      <c r="AE384">
        <v>0</v>
      </c>
      <c r="AF384" t="s">
        <v>42</v>
      </c>
      <c r="AG384">
        <v>0.06</v>
      </c>
      <c r="AH384">
        <v>2</v>
      </c>
      <c r="AI384">
        <v>57036540</v>
      </c>
      <c r="AJ384">
        <v>308</v>
      </c>
      <c r="AK384">
        <v>0</v>
      </c>
      <c r="AL384">
        <v>0</v>
      </c>
      <c r="AM384">
        <v>0</v>
      </c>
      <c r="AN384">
        <v>0</v>
      </c>
      <c r="AO384">
        <v>0</v>
      </c>
      <c r="AP384">
        <v>0</v>
      </c>
      <c r="AQ384">
        <v>0</v>
      </c>
      <c r="AR384">
        <v>0</v>
      </c>
    </row>
    <row r="385" spans="1:44" x14ac:dyDescent="0.25">
      <c r="A385">
        <f>ROW(Source!A972)</f>
        <v>972</v>
      </c>
      <c r="B385">
        <v>57036541</v>
      </c>
      <c r="C385">
        <v>54979100</v>
      </c>
      <c r="D385">
        <v>55490270</v>
      </c>
      <c r="E385">
        <v>1</v>
      </c>
      <c r="F385">
        <v>1</v>
      </c>
      <c r="G385">
        <v>1081</v>
      </c>
      <c r="H385">
        <v>2</v>
      </c>
      <c r="I385" t="s">
        <v>1589</v>
      </c>
      <c r="J385" t="s">
        <v>1590</v>
      </c>
      <c r="K385" t="s">
        <v>1591</v>
      </c>
      <c r="L385">
        <v>1368</v>
      </c>
      <c r="N385">
        <v>1011</v>
      </c>
      <c r="O385" t="s">
        <v>1558</v>
      </c>
      <c r="P385" t="s">
        <v>1558</v>
      </c>
      <c r="Q385">
        <v>1</v>
      </c>
      <c r="X385">
        <v>0.21</v>
      </c>
      <c r="Y385">
        <v>0</v>
      </c>
      <c r="Z385">
        <v>0.42</v>
      </c>
      <c r="AA385">
        <v>0</v>
      </c>
      <c r="AB385">
        <v>0</v>
      </c>
      <c r="AC385">
        <v>0</v>
      </c>
      <c r="AD385">
        <v>1</v>
      </c>
      <c r="AE385">
        <v>0</v>
      </c>
      <c r="AF385" t="s">
        <v>42</v>
      </c>
      <c r="AG385">
        <v>0.252</v>
      </c>
      <c r="AH385">
        <v>2</v>
      </c>
      <c r="AI385">
        <v>57036541</v>
      </c>
      <c r="AJ385">
        <v>309</v>
      </c>
      <c r="AK385">
        <v>0</v>
      </c>
      <c r="AL385">
        <v>0</v>
      </c>
      <c r="AM385">
        <v>0</v>
      </c>
      <c r="AN385">
        <v>0</v>
      </c>
      <c r="AO385">
        <v>0</v>
      </c>
      <c r="AP385">
        <v>0</v>
      </c>
      <c r="AQ385">
        <v>0</v>
      </c>
      <c r="AR385">
        <v>0</v>
      </c>
    </row>
    <row r="386" spans="1:44" x14ac:dyDescent="0.25">
      <c r="A386">
        <f>ROW(Source!A972)</f>
        <v>972</v>
      </c>
      <c r="B386">
        <v>57036542</v>
      </c>
      <c r="C386">
        <v>54979100</v>
      </c>
      <c r="D386">
        <v>55489510</v>
      </c>
      <c r="E386">
        <v>1</v>
      </c>
      <c r="F386">
        <v>1</v>
      </c>
      <c r="G386">
        <v>1081</v>
      </c>
      <c r="H386">
        <v>2</v>
      </c>
      <c r="I386" t="s">
        <v>1697</v>
      </c>
      <c r="J386" t="s">
        <v>1698</v>
      </c>
      <c r="K386" t="s">
        <v>1699</v>
      </c>
      <c r="L386">
        <v>1368</v>
      </c>
      <c r="N386">
        <v>1011</v>
      </c>
      <c r="O386" t="s">
        <v>1558</v>
      </c>
      <c r="P386" t="s">
        <v>1558</v>
      </c>
      <c r="Q386">
        <v>1</v>
      </c>
      <c r="X386">
        <v>4.4999999999999998E-2</v>
      </c>
      <c r="Y386">
        <v>0</v>
      </c>
      <c r="Z386">
        <v>53.9</v>
      </c>
      <c r="AA386">
        <v>12.62</v>
      </c>
      <c r="AB386">
        <v>0</v>
      </c>
      <c r="AC386">
        <v>0</v>
      </c>
      <c r="AD386">
        <v>1</v>
      </c>
      <c r="AE386">
        <v>0</v>
      </c>
      <c r="AF386" t="s">
        <v>42</v>
      </c>
      <c r="AG386">
        <v>5.3999999999999999E-2</v>
      </c>
      <c r="AH386">
        <v>2</v>
      </c>
      <c r="AI386">
        <v>57036542</v>
      </c>
      <c r="AJ386">
        <v>310</v>
      </c>
      <c r="AK386">
        <v>0</v>
      </c>
      <c r="AL386">
        <v>0</v>
      </c>
      <c r="AM386">
        <v>0</v>
      </c>
      <c r="AN386">
        <v>0</v>
      </c>
      <c r="AO386">
        <v>0</v>
      </c>
      <c r="AP386">
        <v>0</v>
      </c>
      <c r="AQ386">
        <v>0</v>
      </c>
      <c r="AR386">
        <v>0</v>
      </c>
    </row>
    <row r="387" spans="1:44" x14ac:dyDescent="0.25">
      <c r="A387">
        <f>ROW(Source!A972)</f>
        <v>972</v>
      </c>
      <c r="B387">
        <v>57036543</v>
      </c>
      <c r="C387">
        <v>54979100</v>
      </c>
      <c r="D387">
        <v>55459234</v>
      </c>
      <c r="E387">
        <v>1</v>
      </c>
      <c r="F387">
        <v>1</v>
      </c>
      <c r="G387">
        <v>1081</v>
      </c>
      <c r="H387">
        <v>3</v>
      </c>
      <c r="I387" t="s">
        <v>1700</v>
      </c>
      <c r="J387" t="s">
        <v>1701</v>
      </c>
      <c r="K387" t="s">
        <v>1702</v>
      </c>
      <c r="L387">
        <v>1346</v>
      </c>
      <c r="N387">
        <v>1009</v>
      </c>
      <c r="O387" t="s">
        <v>222</v>
      </c>
      <c r="P387" t="s">
        <v>222</v>
      </c>
      <c r="Q387">
        <v>1</v>
      </c>
      <c r="X387">
        <v>3.0000000000000001E-3</v>
      </c>
      <c r="Y387">
        <v>1.61</v>
      </c>
      <c r="Z387">
        <v>0</v>
      </c>
      <c r="AA387">
        <v>0</v>
      </c>
      <c r="AB387">
        <v>0</v>
      </c>
      <c r="AC387">
        <v>0</v>
      </c>
      <c r="AD387">
        <v>1</v>
      </c>
      <c r="AE387">
        <v>0</v>
      </c>
      <c r="AF387" t="s">
        <v>22</v>
      </c>
      <c r="AG387">
        <v>3.0000000000000001E-3</v>
      </c>
      <c r="AH387">
        <v>2</v>
      </c>
      <c r="AI387">
        <v>57036543</v>
      </c>
      <c r="AJ387">
        <v>311</v>
      </c>
      <c r="AK387">
        <v>0</v>
      </c>
      <c r="AL387">
        <v>0</v>
      </c>
      <c r="AM387">
        <v>0</v>
      </c>
      <c r="AN387">
        <v>0</v>
      </c>
      <c r="AO387">
        <v>0</v>
      </c>
      <c r="AP387">
        <v>0</v>
      </c>
      <c r="AQ387">
        <v>0</v>
      </c>
      <c r="AR387">
        <v>0</v>
      </c>
    </row>
    <row r="388" spans="1:44" x14ac:dyDescent="0.25">
      <c r="A388">
        <f>ROW(Source!A972)</f>
        <v>972</v>
      </c>
      <c r="B388">
        <v>57036544</v>
      </c>
      <c r="C388">
        <v>54979100</v>
      </c>
      <c r="D388">
        <v>55466158</v>
      </c>
      <c r="E388">
        <v>1</v>
      </c>
      <c r="F388">
        <v>1</v>
      </c>
      <c r="G388">
        <v>1081</v>
      </c>
      <c r="H388">
        <v>3</v>
      </c>
      <c r="I388" t="s">
        <v>1703</v>
      </c>
      <c r="J388" t="s">
        <v>1704</v>
      </c>
      <c r="K388" t="s">
        <v>1705</v>
      </c>
      <c r="L388">
        <v>1354</v>
      </c>
      <c r="N388">
        <v>1010</v>
      </c>
      <c r="O388" t="s">
        <v>266</v>
      </c>
      <c r="P388" t="s">
        <v>266</v>
      </c>
      <c r="Q388">
        <v>1</v>
      </c>
      <c r="X388">
        <v>0.14000000000000001</v>
      </c>
      <c r="Y388">
        <v>48.47</v>
      </c>
      <c r="Z388">
        <v>0</v>
      </c>
      <c r="AA388">
        <v>0</v>
      </c>
      <c r="AB388">
        <v>0</v>
      </c>
      <c r="AC388">
        <v>0</v>
      </c>
      <c r="AD388">
        <v>1</v>
      </c>
      <c r="AE388">
        <v>0</v>
      </c>
      <c r="AF388" t="s">
        <v>22</v>
      </c>
      <c r="AG388">
        <v>0.14000000000000001</v>
      </c>
      <c r="AH388">
        <v>2</v>
      </c>
      <c r="AI388">
        <v>57036544</v>
      </c>
      <c r="AJ388">
        <v>312</v>
      </c>
      <c r="AK388">
        <v>0</v>
      </c>
      <c r="AL388">
        <v>0</v>
      </c>
      <c r="AM388">
        <v>0</v>
      </c>
      <c r="AN388">
        <v>0</v>
      </c>
      <c r="AO388">
        <v>0</v>
      </c>
      <c r="AP388">
        <v>0</v>
      </c>
      <c r="AQ388">
        <v>0</v>
      </c>
      <c r="AR388">
        <v>0</v>
      </c>
    </row>
    <row r="389" spans="1:44" x14ac:dyDescent="0.25">
      <c r="A389">
        <f>ROW(Source!A972)</f>
        <v>972</v>
      </c>
      <c r="B389">
        <v>57036545</v>
      </c>
      <c r="C389">
        <v>54979100</v>
      </c>
      <c r="D389">
        <v>55459835</v>
      </c>
      <c r="E389">
        <v>1</v>
      </c>
      <c r="F389">
        <v>1</v>
      </c>
      <c r="G389">
        <v>1081</v>
      </c>
      <c r="H389">
        <v>3</v>
      </c>
      <c r="I389" t="s">
        <v>1706</v>
      </c>
      <c r="J389" t="s">
        <v>1707</v>
      </c>
      <c r="K389" t="s">
        <v>1708</v>
      </c>
      <c r="L389">
        <v>1348</v>
      </c>
      <c r="N389">
        <v>1009</v>
      </c>
      <c r="O389" t="s">
        <v>1092</v>
      </c>
      <c r="P389" t="s">
        <v>1092</v>
      </c>
      <c r="Q389">
        <v>1000</v>
      </c>
      <c r="X389">
        <v>7.9999999999999996E-6</v>
      </c>
      <c r="Y389">
        <v>12521.99</v>
      </c>
      <c r="Z389">
        <v>0</v>
      </c>
      <c r="AA389">
        <v>0</v>
      </c>
      <c r="AB389">
        <v>0</v>
      </c>
      <c r="AC389">
        <v>0</v>
      </c>
      <c r="AD389">
        <v>1</v>
      </c>
      <c r="AE389">
        <v>0</v>
      </c>
      <c r="AF389" t="s">
        <v>22</v>
      </c>
      <c r="AG389">
        <v>7.9999999999999996E-6</v>
      </c>
      <c r="AH389">
        <v>2</v>
      </c>
      <c r="AI389">
        <v>57036545</v>
      </c>
      <c r="AJ389">
        <v>313</v>
      </c>
      <c r="AK389">
        <v>0</v>
      </c>
      <c r="AL389">
        <v>0</v>
      </c>
      <c r="AM389">
        <v>0</v>
      </c>
      <c r="AN389">
        <v>0</v>
      </c>
      <c r="AO389">
        <v>0</v>
      </c>
      <c r="AP389">
        <v>0</v>
      </c>
      <c r="AQ389">
        <v>0</v>
      </c>
      <c r="AR389">
        <v>0</v>
      </c>
    </row>
    <row r="390" spans="1:44" x14ac:dyDescent="0.25">
      <c r="A390">
        <f>ROW(Source!A972)</f>
        <v>972</v>
      </c>
      <c r="B390">
        <v>57036546</v>
      </c>
      <c r="C390">
        <v>54979100</v>
      </c>
      <c r="D390">
        <v>55469222</v>
      </c>
      <c r="E390">
        <v>1</v>
      </c>
      <c r="F390">
        <v>1</v>
      </c>
      <c r="G390">
        <v>1081</v>
      </c>
      <c r="H390">
        <v>3</v>
      </c>
      <c r="I390" t="s">
        <v>1709</v>
      </c>
      <c r="J390" t="s">
        <v>1710</v>
      </c>
      <c r="K390" t="s">
        <v>1711</v>
      </c>
      <c r="L390">
        <v>1354</v>
      </c>
      <c r="N390">
        <v>1010</v>
      </c>
      <c r="O390" t="s">
        <v>266</v>
      </c>
      <c r="P390" t="s">
        <v>266</v>
      </c>
      <c r="Q390">
        <v>1</v>
      </c>
      <c r="X390">
        <v>1.02</v>
      </c>
      <c r="Y390">
        <v>4.3600000000000003</v>
      </c>
      <c r="Z390">
        <v>0</v>
      </c>
      <c r="AA390">
        <v>0</v>
      </c>
      <c r="AB390">
        <v>0</v>
      </c>
      <c r="AC390">
        <v>0</v>
      </c>
      <c r="AD390">
        <v>1</v>
      </c>
      <c r="AE390">
        <v>0</v>
      </c>
      <c r="AF390" t="s">
        <v>22</v>
      </c>
      <c r="AG390">
        <v>1.02</v>
      </c>
      <c r="AH390">
        <v>2</v>
      </c>
      <c r="AI390">
        <v>57036546</v>
      </c>
      <c r="AJ390">
        <v>315</v>
      </c>
      <c r="AK390">
        <v>0</v>
      </c>
      <c r="AL390">
        <v>0</v>
      </c>
      <c r="AM390">
        <v>0</v>
      </c>
      <c r="AN390">
        <v>0</v>
      </c>
      <c r="AO390">
        <v>0</v>
      </c>
      <c r="AP390">
        <v>0</v>
      </c>
      <c r="AQ390">
        <v>0</v>
      </c>
      <c r="AR390">
        <v>0</v>
      </c>
    </row>
    <row r="391" spans="1:44" x14ac:dyDescent="0.25">
      <c r="A391">
        <f>ROW(Source!A972)</f>
        <v>972</v>
      </c>
      <c r="B391">
        <v>57036547</v>
      </c>
      <c r="C391">
        <v>54979100</v>
      </c>
      <c r="D391">
        <v>55431816</v>
      </c>
      <c r="E391">
        <v>1081</v>
      </c>
      <c r="F391">
        <v>1</v>
      </c>
      <c r="G391">
        <v>1081</v>
      </c>
      <c r="H391">
        <v>3</v>
      </c>
      <c r="I391" t="s">
        <v>1840</v>
      </c>
      <c r="J391" t="s">
        <v>3</v>
      </c>
      <c r="K391" t="s">
        <v>1841</v>
      </c>
      <c r="L391">
        <v>1301</v>
      </c>
      <c r="N391">
        <v>1003</v>
      </c>
      <c r="O391" t="s">
        <v>769</v>
      </c>
      <c r="P391" t="s">
        <v>769</v>
      </c>
      <c r="Q391">
        <v>1</v>
      </c>
      <c r="X391">
        <v>0</v>
      </c>
      <c r="Y391">
        <v>0</v>
      </c>
      <c r="Z391">
        <v>0</v>
      </c>
      <c r="AA391">
        <v>0</v>
      </c>
      <c r="AB391">
        <v>0</v>
      </c>
      <c r="AC391">
        <v>0</v>
      </c>
      <c r="AD391">
        <v>0</v>
      </c>
      <c r="AE391">
        <v>0</v>
      </c>
      <c r="AF391" t="s">
        <v>22</v>
      </c>
      <c r="AG391">
        <v>0</v>
      </c>
      <c r="AH391">
        <v>3</v>
      </c>
      <c r="AI391">
        <v>-1</v>
      </c>
      <c r="AJ391" t="s">
        <v>3</v>
      </c>
      <c r="AK391">
        <v>0</v>
      </c>
      <c r="AL391">
        <v>0</v>
      </c>
      <c r="AM391">
        <v>0</v>
      </c>
      <c r="AN391">
        <v>0</v>
      </c>
      <c r="AO391">
        <v>0</v>
      </c>
      <c r="AP391">
        <v>0</v>
      </c>
      <c r="AQ391">
        <v>0</v>
      </c>
      <c r="AR391">
        <v>0</v>
      </c>
    </row>
    <row r="392" spans="1:44" x14ac:dyDescent="0.25">
      <c r="A392">
        <f>ROW(Source!A972)</f>
        <v>972</v>
      </c>
      <c r="B392">
        <v>57036548</v>
      </c>
      <c r="C392">
        <v>54979100</v>
      </c>
      <c r="D392">
        <v>55431823</v>
      </c>
      <c r="E392">
        <v>1081</v>
      </c>
      <c r="F392">
        <v>1</v>
      </c>
      <c r="G392">
        <v>1081</v>
      </c>
      <c r="H392">
        <v>3</v>
      </c>
      <c r="I392" t="s">
        <v>1840</v>
      </c>
      <c r="J392" t="s">
        <v>3</v>
      </c>
      <c r="K392" t="s">
        <v>1842</v>
      </c>
      <c r="L392">
        <v>1354</v>
      </c>
      <c r="N392">
        <v>1010</v>
      </c>
      <c r="O392" t="s">
        <v>266</v>
      </c>
      <c r="P392" t="s">
        <v>266</v>
      </c>
      <c r="Q392">
        <v>1</v>
      </c>
      <c r="X392">
        <v>0</v>
      </c>
      <c r="Y392">
        <v>0</v>
      </c>
      <c r="Z392">
        <v>0</v>
      </c>
      <c r="AA392">
        <v>0</v>
      </c>
      <c r="AB392">
        <v>0</v>
      </c>
      <c r="AC392">
        <v>0</v>
      </c>
      <c r="AD392">
        <v>0</v>
      </c>
      <c r="AE392">
        <v>0</v>
      </c>
      <c r="AF392" t="s">
        <v>22</v>
      </c>
      <c r="AG392">
        <v>0</v>
      </c>
      <c r="AH392">
        <v>3</v>
      </c>
      <c r="AI392">
        <v>-1</v>
      </c>
      <c r="AJ392" t="s">
        <v>3</v>
      </c>
      <c r="AK392">
        <v>0</v>
      </c>
      <c r="AL392">
        <v>0</v>
      </c>
      <c r="AM392">
        <v>0</v>
      </c>
      <c r="AN392">
        <v>0</v>
      </c>
      <c r="AO392">
        <v>0</v>
      </c>
      <c r="AP392">
        <v>0</v>
      </c>
      <c r="AQ392">
        <v>0</v>
      </c>
      <c r="AR392">
        <v>0</v>
      </c>
    </row>
    <row r="393" spans="1:44" x14ac:dyDescent="0.25">
      <c r="A393">
        <f>ROW(Source!A972)</f>
        <v>972</v>
      </c>
      <c r="B393">
        <v>57036549</v>
      </c>
      <c r="C393">
        <v>54979100</v>
      </c>
      <c r="D393">
        <v>55433141</v>
      </c>
      <c r="E393">
        <v>1081</v>
      </c>
      <c r="F393">
        <v>1</v>
      </c>
      <c r="G393">
        <v>1081</v>
      </c>
      <c r="H393">
        <v>3</v>
      </c>
      <c r="I393" t="s">
        <v>1843</v>
      </c>
      <c r="J393" t="s">
        <v>3</v>
      </c>
      <c r="K393" t="s">
        <v>1844</v>
      </c>
      <c r="L393">
        <v>1354</v>
      </c>
      <c r="N393">
        <v>1010</v>
      </c>
      <c r="O393" t="s">
        <v>266</v>
      </c>
      <c r="P393" t="s">
        <v>266</v>
      </c>
      <c r="Q393">
        <v>1</v>
      </c>
      <c r="X393">
        <v>23.65</v>
      </c>
      <c r="Y393">
        <v>0</v>
      </c>
      <c r="Z393">
        <v>0</v>
      </c>
      <c r="AA393">
        <v>0</v>
      </c>
      <c r="AB393">
        <v>0</v>
      </c>
      <c r="AC393">
        <v>0</v>
      </c>
      <c r="AD393">
        <v>0</v>
      </c>
      <c r="AE393">
        <v>0</v>
      </c>
      <c r="AF393" t="s">
        <v>22</v>
      </c>
      <c r="AG393">
        <v>23.65</v>
      </c>
      <c r="AH393">
        <v>3</v>
      </c>
      <c r="AI393">
        <v>-1</v>
      </c>
      <c r="AJ393" t="s">
        <v>3</v>
      </c>
      <c r="AK393">
        <v>0</v>
      </c>
      <c r="AL393">
        <v>0</v>
      </c>
      <c r="AM393">
        <v>0</v>
      </c>
      <c r="AN393">
        <v>0</v>
      </c>
      <c r="AO393">
        <v>0</v>
      </c>
      <c r="AP393">
        <v>0</v>
      </c>
      <c r="AQ393">
        <v>0</v>
      </c>
      <c r="AR393">
        <v>0</v>
      </c>
    </row>
    <row r="394" spans="1:44" x14ac:dyDescent="0.25">
      <c r="A394">
        <f>ROW(Source!A972)</f>
        <v>972</v>
      </c>
      <c r="B394">
        <v>57036550</v>
      </c>
      <c r="C394">
        <v>54979100</v>
      </c>
      <c r="D394">
        <v>55433584</v>
      </c>
      <c r="E394">
        <v>1081</v>
      </c>
      <c r="F394">
        <v>1</v>
      </c>
      <c r="G394">
        <v>1081</v>
      </c>
      <c r="H394">
        <v>3</v>
      </c>
      <c r="I394" t="s">
        <v>1845</v>
      </c>
      <c r="J394" t="s">
        <v>3</v>
      </c>
      <c r="K394" t="s">
        <v>1846</v>
      </c>
      <c r="L394">
        <v>1354</v>
      </c>
      <c r="N394">
        <v>1010</v>
      </c>
      <c r="O394" t="s">
        <v>266</v>
      </c>
      <c r="P394" t="s">
        <v>266</v>
      </c>
      <c r="Q394">
        <v>1</v>
      </c>
      <c r="X394">
        <v>13.34</v>
      </c>
      <c r="Y394">
        <v>0</v>
      </c>
      <c r="Z394">
        <v>0</v>
      </c>
      <c r="AA394">
        <v>0</v>
      </c>
      <c r="AB394">
        <v>0</v>
      </c>
      <c r="AC394">
        <v>0</v>
      </c>
      <c r="AD394">
        <v>0</v>
      </c>
      <c r="AE394">
        <v>0</v>
      </c>
      <c r="AF394" t="s">
        <v>22</v>
      </c>
      <c r="AG394">
        <v>13.34</v>
      </c>
      <c r="AH394">
        <v>3</v>
      </c>
      <c r="AI394">
        <v>-1</v>
      </c>
      <c r="AJ394" t="s">
        <v>3</v>
      </c>
      <c r="AK394">
        <v>0</v>
      </c>
      <c r="AL394">
        <v>0</v>
      </c>
      <c r="AM394">
        <v>0</v>
      </c>
      <c r="AN394">
        <v>0</v>
      </c>
      <c r="AO394">
        <v>0</v>
      </c>
      <c r="AP394">
        <v>0</v>
      </c>
      <c r="AQ394">
        <v>0</v>
      </c>
      <c r="AR394">
        <v>0</v>
      </c>
    </row>
    <row r="395" spans="1:44" x14ac:dyDescent="0.25">
      <c r="A395">
        <f>ROW(Source!A972)</f>
        <v>972</v>
      </c>
      <c r="B395">
        <v>57036551</v>
      </c>
      <c r="C395">
        <v>54979100</v>
      </c>
      <c r="D395">
        <v>55441152</v>
      </c>
      <c r="E395">
        <v>1081</v>
      </c>
      <c r="F395">
        <v>1</v>
      </c>
      <c r="G395">
        <v>1081</v>
      </c>
      <c r="H395">
        <v>3</v>
      </c>
      <c r="I395" t="s">
        <v>1847</v>
      </c>
      <c r="J395" t="s">
        <v>3</v>
      </c>
      <c r="K395" t="s">
        <v>1848</v>
      </c>
      <c r="L395">
        <v>1346</v>
      </c>
      <c r="N395">
        <v>1009</v>
      </c>
      <c r="O395" t="s">
        <v>222</v>
      </c>
      <c r="P395" t="s">
        <v>222</v>
      </c>
      <c r="Q395">
        <v>1</v>
      </c>
      <c r="X395">
        <v>8.73</v>
      </c>
      <c r="Y395">
        <v>0</v>
      </c>
      <c r="Z395">
        <v>0</v>
      </c>
      <c r="AA395">
        <v>0</v>
      </c>
      <c r="AB395">
        <v>0</v>
      </c>
      <c r="AC395">
        <v>0</v>
      </c>
      <c r="AD395">
        <v>0</v>
      </c>
      <c r="AE395">
        <v>0</v>
      </c>
      <c r="AF395" t="s">
        <v>22</v>
      </c>
      <c r="AG395">
        <v>8.73</v>
      </c>
      <c r="AH395">
        <v>3</v>
      </c>
      <c r="AI395">
        <v>-1</v>
      </c>
      <c r="AJ395" t="s">
        <v>3</v>
      </c>
      <c r="AK395">
        <v>0</v>
      </c>
      <c r="AL395">
        <v>0</v>
      </c>
      <c r="AM395">
        <v>0</v>
      </c>
      <c r="AN395">
        <v>0</v>
      </c>
      <c r="AO395">
        <v>0</v>
      </c>
      <c r="AP395">
        <v>0</v>
      </c>
      <c r="AQ395">
        <v>0</v>
      </c>
      <c r="AR395">
        <v>0</v>
      </c>
    </row>
    <row r="396" spans="1:44" x14ac:dyDescent="0.25">
      <c r="A396">
        <f>ROW(Source!A973)</f>
        <v>973</v>
      </c>
      <c r="B396">
        <v>57036539</v>
      </c>
      <c r="C396">
        <v>54979100</v>
      </c>
      <c r="D396">
        <v>55424304</v>
      </c>
      <c r="E396">
        <v>1081</v>
      </c>
      <c r="F396">
        <v>1</v>
      </c>
      <c r="G396">
        <v>1081</v>
      </c>
      <c r="H396">
        <v>1</v>
      </c>
      <c r="I396" t="s">
        <v>1552</v>
      </c>
      <c r="J396" t="s">
        <v>3</v>
      </c>
      <c r="K396" t="s">
        <v>1553</v>
      </c>
      <c r="L396">
        <v>1191</v>
      </c>
      <c r="N396">
        <v>1013</v>
      </c>
      <c r="O396" t="s">
        <v>1554</v>
      </c>
      <c r="P396" t="s">
        <v>1554</v>
      </c>
      <c r="Q396">
        <v>1</v>
      </c>
      <c r="X396">
        <v>18.14</v>
      </c>
      <c r="Y396">
        <v>0</v>
      </c>
      <c r="Z396">
        <v>0</v>
      </c>
      <c r="AA396">
        <v>0</v>
      </c>
      <c r="AB396">
        <v>0</v>
      </c>
      <c r="AC396">
        <v>0</v>
      </c>
      <c r="AD396">
        <v>1</v>
      </c>
      <c r="AE396">
        <v>1</v>
      </c>
      <c r="AF396" t="s">
        <v>42</v>
      </c>
      <c r="AG396">
        <v>21.768000000000001</v>
      </c>
      <c r="AH396">
        <v>2</v>
      </c>
      <c r="AI396">
        <v>57036539</v>
      </c>
      <c r="AJ396">
        <v>317</v>
      </c>
      <c r="AK396">
        <v>0</v>
      </c>
      <c r="AL396">
        <v>0</v>
      </c>
      <c r="AM396">
        <v>0</v>
      </c>
      <c r="AN396">
        <v>0</v>
      </c>
      <c r="AO396">
        <v>0</v>
      </c>
      <c r="AP396">
        <v>0</v>
      </c>
      <c r="AQ396">
        <v>0</v>
      </c>
      <c r="AR396">
        <v>0</v>
      </c>
    </row>
    <row r="397" spans="1:44" x14ac:dyDescent="0.25">
      <c r="A397">
        <f>ROW(Source!A973)</f>
        <v>973</v>
      </c>
      <c r="B397">
        <v>57036540</v>
      </c>
      <c r="C397">
        <v>54979100</v>
      </c>
      <c r="D397">
        <v>55490209</v>
      </c>
      <c r="E397">
        <v>1</v>
      </c>
      <c r="F397">
        <v>1</v>
      </c>
      <c r="G397">
        <v>1081</v>
      </c>
      <c r="H397">
        <v>2</v>
      </c>
      <c r="I397" t="s">
        <v>1555</v>
      </c>
      <c r="J397" t="s">
        <v>1556</v>
      </c>
      <c r="K397" t="s">
        <v>1557</v>
      </c>
      <c r="L397">
        <v>1368</v>
      </c>
      <c r="N397">
        <v>1011</v>
      </c>
      <c r="O397" t="s">
        <v>1558</v>
      </c>
      <c r="P397" t="s">
        <v>1558</v>
      </c>
      <c r="Q397">
        <v>1</v>
      </c>
      <c r="X397">
        <v>0.05</v>
      </c>
      <c r="Y397">
        <v>0</v>
      </c>
      <c r="Z397">
        <v>83.1</v>
      </c>
      <c r="AA397">
        <v>12.62</v>
      </c>
      <c r="AB397">
        <v>0</v>
      </c>
      <c r="AC397">
        <v>0</v>
      </c>
      <c r="AD397">
        <v>1</v>
      </c>
      <c r="AE397">
        <v>0</v>
      </c>
      <c r="AF397" t="s">
        <v>42</v>
      </c>
      <c r="AG397">
        <v>0.06</v>
      </c>
      <c r="AH397">
        <v>2</v>
      </c>
      <c r="AI397">
        <v>57036540</v>
      </c>
      <c r="AJ397">
        <v>318</v>
      </c>
      <c r="AK397">
        <v>0</v>
      </c>
      <c r="AL397">
        <v>0</v>
      </c>
      <c r="AM397">
        <v>0</v>
      </c>
      <c r="AN397">
        <v>0</v>
      </c>
      <c r="AO397">
        <v>0</v>
      </c>
      <c r="AP397">
        <v>0</v>
      </c>
      <c r="AQ397">
        <v>0</v>
      </c>
      <c r="AR397">
        <v>0</v>
      </c>
    </row>
    <row r="398" spans="1:44" x14ac:dyDescent="0.25">
      <c r="A398">
        <f>ROW(Source!A973)</f>
        <v>973</v>
      </c>
      <c r="B398">
        <v>57036541</v>
      </c>
      <c r="C398">
        <v>54979100</v>
      </c>
      <c r="D398">
        <v>55490270</v>
      </c>
      <c r="E398">
        <v>1</v>
      </c>
      <c r="F398">
        <v>1</v>
      </c>
      <c r="G398">
        <v>1081</v>
      </c>
      <c r="H398">
        <v>2</v>
      </c>
      <c r="I398" t="s">
        <v>1589</v>
      </c>
      <c r="J398" t="s">
        <v>1590</v>
      </c>
      <c r="K398" t="s">
        <v>1591</v>
      </c>
      <c r="L398">
        <v>1368</v>
      </c>
      <c r="N398">
        <v>1011</v>
      </c>
      <c r="O398" t="s">
        <v>1558</v>
      </c>
      <c r="P398" t="s">
        <v>1558</v>
      </c>
      <c r="Q398">
        <v>1</v>
      </c>
      <c r="X398">
        <v>0.21</v>
      </c>
      <c r="Y398">
        <v>0</v>
      </c>
      <c r="Z398">
        <v>0.42</v>
      </c>
      <c r="AA398">
        <v>0</v>
      </c>
      <c r="AB398">
        <v>0</v>
      </c>
      <c r="AC398">
        <v>0</v>
      </c>
      <c r="AD398">
        <v>1</v>
      </c>
      <c r="AE398">
        <v>0</v>
      </c>
      <c r="AF398" t="s">
        <v>42</v>
      </c>
      <c r="AG398">
        <v>0.252</v>
      </c>
      <c r="AH398">
        <v>2</v>
      </c>
      <c r="AI398">
        <v>57036541</v>
      </c>
      <c r="AJ398">
        <v>319</v>
      </c>
      <c r="AK398">
        <v>0</v>
      </c>
      <c r="AL398">
        <v>0</v>
      </c>
      <c r="AM398">
        <v>0</v>
      </c>
      <c r="AN398">
        <v>0</v>
      </c>
      <c r="AO398">
        <v>0</v>
      </c>
      <c r="AP398">
        <v>0</v>
      </c>
      <c r="AQ398">
        <v>0</v>
      </c>
      <c r="AR398">
        <v>0</v>
      </c>
    </row>
    <row r="399" spans="1:44" x14ac:dyDescent="0.25">
      <c r="A399">
        <f>ROW(Source!A973)</f>
        <v>973</v>
      </c>
      <c r="B399">
        <v>57036542</v>
      </c>
      <c r="C399">
        <v>54979100</v>
      </c>
      <c r="D399">
        <v>55489510</v>
      </c>
      <c r="E399">
        <v>1</v>
      </c>
      <c r="F399">
        <v>1</v>
      </c>
      <c r="G399">
        <v>1081</v>
      </c>
      <c r="H399">
        <v>2</v>
      </c>
      <c r="I399" t="s">
        <v>1697</v>
      </c>
      <c r="J399" t="s">
        <v>1698</v>
      </c>
      <c r="K399" t="s">
        <v>1699</v>
      </c>
      <c r="L399">
        <v>1368</v>
      </c>
      <c r="N399">
        <v>1011</v>
      </c>
      <c r="O399" t="s">
        <v>1558</v>
      </c>
      <c r="P399" t="s">
        <v>1558</v>
      </c>
      <c r="Q399">
        <v>1</v>
      </c>
      <c r="X399">
        <v>4.4999999999999998E-2</v>
      </c>
      <c r="Y399">
        <v>0</v>
      </c>
      <c r="Z399">
        <v>53.9</v>
      </c>
      <c r="AA399">
        <v>12.62</v>
      </c>
      <c r="AB399">
        <v>0</v>
      </c>
      <c r="AC399">
        <v>0</v>
      </c>
      <c r="AD399">
        <v>1</v>
      </c>
      <c r="AE399">
        <v>0</v>
      </c>
      <c r="AF399" t="s">
        <v>42</v>
      </c>
      <c r="AG399">
        <v>5.3999999999999999E-2</v>
      </c>
      <c r="AH399">
        <v>2</v>
      </c>
      <c r="AI399">
        <v>57036542</v>
      </c>
      <c r="AJ399">
        <v>320</v>
      </c>
      <c r="AK399">
        <v>0</v>
      </c>
      <c r="AL399">
        <v>0</v>
      </c>
      <c r="AM399">
        <v>0</v>
      </c>
      <c r="AN399">
        <v>0</v>
      </c>
      <c r="AO399">
        <v>0</v>
      </c>
      <c r="AP399">
        <v>0</v>
      </c>
      <c r="AQ399">
        <v>0</v>
      </c>
      <c r="AR399">
        <v>0</v>
      </c>
    </row>
    <row r="400" spans="1:44" x14ac:dyDescent="0.25">
      <c r="A400">
        <f>ROW(Source!A973)</f>
        <v>973</v>
      </c>
      <c r="B400">
        <v>57036543</v>
      </c>
      <c r="C400">
        <v>54979100</v>
      </c>
      <c r="D400">
        <v>55459234</v>
      </c>
      <c r="E400">
        <v>1</v>
      </c>
      <c r="F400">
        <v>1</v>
      </c>
      <c r="G400">
        <v>1081</v>
      </c>
      <c r="H400">
        <v>3</v>
      </c>
      <c r="I400" t="s">
        <v>1700</v>
      </c>
      <c r="J400" t="s">
        <v>1701</v>
      </c>
      <c r="K400" t="s">
        <v>1702</v>
      </c>
      <c r="L400">
        <v>1346</v>
      </c>
      <c r="N400">
        <v>1009</v>
      </c>
      <c r="O400" t="s">
        <v>222</v>
      </c>
      <c r="P400" t="s">
        <v>222</v>
      </c>
      <c r="Q400">
        <v>1</v>
      </c>
      <c r="X400">
        <v>3.0000000000000001E-3</v>
      </c>
      <c r="Y400">
        <v>1.61</v>
      </c>
      <c r="Z400">
        <v>0</v>
      </c>
      <c r="AA400">
        <v>0</v>
      </c>
      <c r="AB400">
        <v>0</v>
      </c>
      <c r="AC400">
        <v>0</v>
      </c>
      <c r="AD400">
        <v>1</v>
      </c>
      <c r="AE400">
        <v>0</v>
      </c>
      <c r="AF400" t="s">
        <v>22</v>
      </c>
      <c r="AG400">
        <v>3.0000000000000001E-3</v>
      </c>
      <c r="AH400">
        <v>2</v>
      </c>
      <c r="AI400">
        <v>57036543</v>
      </c>
      <c r="AJ400">
        <v>321</v>
      </c>
      <c r="AK400">
        <v>0</v>
      </c>
      <c r="AL400">
        <v>0</v>
      </c>
      <c r="AM400">
        <v>0</v>
      </c>
      <c r="AN400">
        <v>0</v>
      </c>
      <c r="AO400">
        <v>0</v>
      </c>
      <c r="AP400">
        <v>0</v>
      </c>
      <c r="AQ400">
        <v>0</v>
      </c>
      <c r="AR400">
        <v>0</v>
      </c>
    </row>
    <row r="401" spans="1:44" x14ac:dyDescent="0.25">
      <c r="A401">
        <f>ROW(Source!A973)</f>
        <v>973</v>
      </c>
      <c r="B401">
        <v>57036544</v>
      </c>
      <c r="C401">
        <v>54979100</v>
      </c>
      <c r="D401">
        <v>55466158</v>
      </c>
      <c r="E401">
        <v>1</v>
      </c>
      <c r="F401">
        <v>1</v>
      </c>
      <c r="G401">
        <v>1081</v>
      </c>
      <c r="H401">
        <v>3</v>
      </c>
      <c r="I401" t="s">
        <v>1703</v>
      </c>
      <c r="J401" t="s">
        <v>1704</v>
      </c>
      <c r="K401" t="s">
        <v>1705</v>
      </c>
      <c r="L401">
        <v>1354</v>
      </c>
      <c r="N401">
        <v>1010</v>
      </c>
      <c r="O401" t="s">
        <v>266</v>
      </c>
      <c r="P401" t="s">
        <v>266</v>
      </c>
      <c r="Q401">
        <v>1</v>
      </c>
      <c r="X401">
        <v>0.14000000000000001</v>
      </c>
      <c r="Y401">
        <v>48.47</v>
      </c>
      <c r="Z401">
        <v>0</v>
      </c>
      <c r="AA401">
        <v>0</v>
      </c>
      <c r="AB401">
        <v>0</v>
      </c>
      <c r="AC401">
        <v>0</v>
      </c>
      <c r="AD401">
        <v>1</v>
      </c>
      <c r="AE401">
        <v>0</v>
      </c>
      <c r="AF401" t="s">
        <v>22</v>
      </c>
      <c r="AG401">
        <v>0.14000000000000001</v>
      </c>
      <c r="AH401">
        <v>2</v>
      </c>
      <c r="AI401">
        <v>57036544</v>
      </c>
      <c r="AJ401">
        <v>322</v>
      </c>
      <c r="AK401">
        <v>0</v>
      </c>
      <c r="AL401">
        <v>0</v>
      </c>
      <c r="AM401">
        <v>0</v>
      </c>
      <c r="AN401">
        <v>0</v>
      </c>
      <c r="AO401">
        <v>0</v>
      </c>
      <c r="AP401">
        <v>0</v>
      </c>
      <c r="AQ401">
        <v>0</v>
      </c>
      <c r="AR401">
        <v>0</v>
      </c>
    </row>
    <row r="402" spans="1:44" x14ac:dyDescent="0.25">
      <c r="A402">
        <f>ROW(Source!A973)</f>
        <v>973</v>
      </c>
      <c r="B402">
        <v>57036545</v>
      </c>
      <c r="C402">
        <v>54979100</v>
      </c>
      <c r="D402">
        <v>55459835</v>
      </c>
      <c r="E402">
        <v>1</v>
      </c>
      <c r="F402">
        <v>1</v>
      </c>
      <c r="G402">
        <v>1081</v>
      </c>
      <c r="H402">
        <v>3</v>
      </c>
      <c r="I402" t="s">
        <v>1706</v>
      </c>
      <c r="J402" t="s">
        <v>1707</v>
      </c>
      <c r="K402" t="s">
        <v>1708</v>
      </c>
      <c r="L402">
        <v>1348</v>
      </c>
      <c r="N402">
        <v>1009</v>
      </c>
      <c r="O402" t="s">
        <v>1092</v>
      </c>
      <c r="P402" t="s">
        <v>1092</v>
      </c>
      <c r="Q402">
        <v>1000</v>
      </c>
      <c r="X402">
        <v>7.9999999999999996E-6</v>
      </c>
      <c r="Y402">
        <v>12521.99</v>
      </c>
      <c r="Z402">
        <v>0</v>
      </c>
      <c r="AA402">
        <v>0</v>
      </c>
      <c r="AB402">
        <v>0</v>
      </c>
      <c r="AC402">
        <v>0</v>
      </c>
      <c r="AD402">
        <v>1</v>
      </c>
      <c r="AE402">
        <v>0</v>
      </c>
      <c r="AF402" t="s">
        <v>22</v>
      </c>
      <c r="AG402">
        <v>7.9999999999999996E-6</v>
      </c>
      <c r="AH402">
        <v>2</v>
      </c>
      <c r="AI402">
        <v>57036545</v>
      </c>
      <c r="AJ402">
        <v>323</v>
      </c>
      <c r="AK402">
        <v>0</v>
      </c>
      <c r="AL402">
        <v>0</v>
      </c>
      <c r="AM402">
        <v>0</v>
      </c>
      <c r="AN402">
        <v>0</v>
      </c>
      <c r="AO402">
        <v>0</v>
      </c>
      <c r="AP402">
        <v>0</v>
      </c>
      <c r="AQ402">
        <v>0</v>
      </c>
      <c r="AR402">
        <v>0</v>
      </c>
    </row>
    <row r="403" spans="1:44" x14ac:dyDescent="0.25">
      <c r="A403">
        <f>ROW(Source!A973)</f>
        <v>973</v>
      </c>
      <c r="B403">
        <v>57036546</v>
      </c>
      <c r="C403">
        <v>54979100</v>
      </c>
      <c r="D403">
        <v>55469222</v>
      </c>
      <c r="E403">
        <v>1</v>
      </c>
      <c r="F403">
        <v>1</v>
      </c>
      <c r="G403">
        <v>1081</v>
      </c>
      <c r="H403">
        <v>3</v>
      </c>
      <c r="I403" t="s">
        <v>1709</v>
      </c>
      <c r="J403" t="s">
        <v>1710</v>
      </c>
      <c r="K403" t="s">
        <v>1711</v>
      </c>
      <c r="L403">
        <v>1354</v>
      </c>
      <c r="N403">
        <v>1010</v>
      </c>
      <c r="O403" t="s">
        <v>266</v>
      </c>
      <c r="P403" t="s">
        <v>266</v>
      </c>
      <c r="Q403">
        <v>1</v>
      </c>
      <c r="X403">
        <v>1.02</v>
      </c>
      <c r="Y403">
        <v>4.3600000000000003</v>
      </c>
      <c r="Z403">
        <v>0</v>
      </c>
      <c r="AA403">
        <v>0</v>
      </c>
      <c r="AB403">
        <v>0</v>
      </c>
      <c r="AC403">
        <v>0</v>
      </c>
      <c r="AD403">
        <v>1</v>
      </c>
      <c r="AE403">
        <v>0</v>
      </c>
      <c r="AF403" t="s">
        <v>22</v>
      </c>
      <c r="AG403">
        <v>1.02</v>
      </c>
      <c r="AH403">
        <v>2</v>
      </c>
      <c r="AI403">
        <v>57036546</v>
      </c>
      <c r="AJ403">
        <v>325</v>
      </c>
      <c r="AK403">
        <v>0</v>
      </c>
      <c r="AL403">
        <v>0</v>
      </c>
      <c r="AM403">
        <v>0</v>
      </c>
      <c r="AN403">
        <v>0</v>
      </c>
      <c r="AO403">
        <v>0</v>
      </c>
      <c r="AP403">
        <v>0</v>
      </c>
      <c r="AQ403">
        <v>0</v>
      </c>
      <c r="AR403">
        <v>0</v>
      </c>
    </row>
    <row r="404" spans="1:44" x14ac:dyDescent="0.25">
      <c r="A404">
        <f>ROW(Source!A973)</f>
        <v>973</v>
      </c>
      <c r="B404">
        <v>57036547</v>
      </c>
      <c r="C404">
        <v>54979100</v>
      </c>
      <c r="D404">
        <v>55431816</v>
      </c>
      <c r="E404">
        <v>1081</v>
      </c>
      <c r="F404">
        <v>1</v>
      </c>
      <c r="G404">
        <v>1081</v>
      </c>
      <c r="H404">
        <v>3</v>
      </c>
      <c r="I404" t="s">
        <v>1840</v>
      </c>
      <c r="J404" t="s">
        <v>3</v>
      </c>
      <c r="K404" t="s">
        <v>1841</v>
      </c>
      <c r="L404">
        <v>1301</v>
      </c>
      <c r="N404">
        <v>1003</v>
      </c>
      <c r="O404" t="s">
        <v>769</v>
      </c>
      <c r="P404" t="s">
        <v>769</v>
      </c>
      <c r="Q404">
        <v>1</v>
      </c>
      <c r="X404">
        <v>0</v>
      </c>
      <c r="Y404">
        <v>0</v>
      </c>
      <c r="Z404">
        <v>0</v>
      </c>
      <c r="AA404">
        <v>0</v>
      </c>
      <c r="AB404">
        <v>0</v>
      </c>
      <c r="AC404">
        <v>0</v>
      </c>
      <c r="AD404">
        <v>0</v>
      </c>
      <c r="AE404">
        <v>0</v>
      </c>
      <c r="AF404" t="s">
        <v>22</v>
      </c>
      <c r="AG404">
        <v>0</v>
      </c>
      <c r="AH404">
        <v>3</v>
      </c>
      <c r="AI404">
        <v>-1</v>
      </c>
      <c r="AJ404" t="s">
        <v>3</v>
      </c>
      <c r="AK404">
        <v>0</v>
      </c>
      <c r="AL404">
        <v>0</v>
      </c>
      <c r="AM404">
        <v>0</v>
      </c>
      <c r="AN404">
        <v>0</v>
      </c>
      <c r="AO404">
        <v>0</v>
      </c>
      <c r="AP404">
        <v>0</v>
      </c>
      <c r="AQ404">
        <v>0</v>
      </c>
      <c r="AR404">
        <v>0</v>
      </c>
    </row>
    <row r="405" spans="1:44" x14ac:dyDescent="0.25">
      <c r="A405">
        <f>ROW(Source!A973)</f>
        <v>973</v>
      </c>
      <c r="B405">
        <v>57036548</v>
      </c>
      <c r="C405">
        <v>54979100</v>
      </c>
      <c r="D405">
        <v>55431823</v>
      </c>
      <c r="E405">
        <v>1081</v>
      </c>
      <c r="F405">
        <v>1</v>
      </c>
      <c r="G405">
        <v>1081</v>
      </c>
      <c r="H405">
        <v>3</v>
      </c>
      <c r="I405" t="s">
        <v>1840</v>
      </c>
      <c r="J405" t="s">
        <v>3</v>
      </c>
      <c r="K405" t="s">
        <v>1842</v>
      </c>
      <c r="L405">
        <v>1354</v>
      </c>
      <c r="N405">
        <v>1010</v>
      </c>
      <c r="O405" t="s">
        <v>266</v>
      </c>
      <c r="P405" t="s">
        <v>266</v>
      </c>
      <c r="Q405">
        <v>1</v>
      </c>
      <c r="X405">
        <v>0</v>
      </c>
      <c r="Y405">
        <v>0</v>
      </c>
      <c r="Z405">
        <v>0</v>
      </c>
      <c r="AA405">
        <v>0</v>
      </c>
      <c r="AB405">
        <v>0</v>
      </c>
      <c r="AC405">
        <v>0</v>
      </c>
      <c r="AD405">
        <v>0</v>
      </c>
      <c r="AE405">
        <v>0</v>
      </c>
      <c r="AF405" t="s">
        <v>22</v>
      </c>
      <c r="AG405">
        <v>0</v>
      </c>
      <c r="AH405">
        <v>3</v>
      </c>
      <c r="AI405">
        <v>-1</v>
      </c>
      <c r="AJ405" t="s">
        <v>3</v>
      </c>
      <c r="AK405">
        <v>0</v>
      </c>
      <c r="AL405">
        <v>0</v>
      </c>
      <c r="AM405">
        <v>0</v>
      </c>
      <c r="AN405">
        <v>0</v>
      </c>
      <c r="AO405">
        <v>0</v>
      </c>
      <c r="AP405">
        <v>0</v>
      </c>
      <c r="AQ405">
        <v>0</v>
      </c>
      <c r="AR405">
        <v>0</v>
      </c>
    </row>
    <row r="406" spans="1:44" x14ac:dyDescent="0.25">
      <c r="A406">
        <f>ROW(Source!A973)</f>
        <v>973</v>
      </c>
      <c r="B406">
        <v>57036549</v>
      </c>
      <c r="C406">
        <v>54979100</v>
      </c>
      <c r="D406">
        <v>55433141</v>
      </c>
      <c r="E406">
        <v>1081</v>
      </c>
      <c r="F406">
        <v>1</v>
      </c>
      <c r="G406">
        <v>1081</v>
      </c>
      <c r="H406">
        <v>3</v>
      </c>
      <c r="I406" t="s">
        <v>1843</v>
      </c>
      <c r="J406" t="s">
        <v>3</v>
      </c>
      <c r="K406" t="s">
        <v>1844</v>
      </c>
      <c r="L406">
        <v>1354</v>
      </c>
      <c r="N406">
        <v>1010</v>
      </c>
      <c r="O406" t="s">
        <v>266</v>
      </c>
      <c r="P406" t="s">
        <v>266</v>
      </c>
      <c r="Q406">
        <v>1</v>
      </c>
      <c r="X406">
        <v>23.65</v>
      </c>
      <c r="Y406">
        <v>0</v>
      </c>
      <c r="Z406">
        <v>0</v>
      </c>
      <c r="AA406">
        <v>0</v>
      </c>
      <c r="AB406">
        <v>0</v>
      </c>
      <c r="AC406">
        <v>0</v>
      </c>
      <c r="AD406">
        <v>0</v>
      </c>
      <c r="AE406">
        <v>0</v>
      </c>
      <c r="AF406" t="s">
        <v>22</v>
      </c>
      <c r="AG406">
        <v>23.65</v>
      </c>
      <c r="AH406">
        <v>3</v>
      </c>
      <c r="AI406">
        <v>-1</v>
      </c>
      <c r="AJ406" t="s">
        <v>3</v>
      </c>
      <c r="AK406">
        <v>0</v>
      </c>
      <c r="AL406">
        <v>0</v>
      </c>
      <c r="AM406">
        <v>0</v>
      </c>
      <c r="AN406">
        <v>0</v>
      </c>
      <c r="AO406">
        <v>0</v>
      </c>
      <c r="AP406">
        <v>0</v>
      </c>
      <c r="AQ406">
        <v>0</v>
      </c>
      <c r="AR406">
        <v>0</v>
      </c>
    </row>
    <row r="407" spans="1:44" x14ac:dyDescent="0.25">
      <c r="A407">
        <f>ROW(Source!A973)</f>
        <v>973</v>
      </c>
      <c r="B407">
        <v>57036550</v>
      </c>
      <c r="C407">
        <v>54979100</v>
      </c>
      <c r="D407">
        <v>55433584</v>
      </c>
      <c r="E407">
        <v>1081</v>
      </c>
      <c r="F407">
        <v>1</v>
      </c>
      <c r="G407">
        <v>1081</v>
      </c>
      <c r="H407">
        <v>3</v>
      </c>
      <c r="I407" t="s">
        <v>1845</v>
      </c>
      <c r="J407" t="s">
        <v>3</v>
      </c>
      <c r="K407" t="s">
        <v>1846</v>
      </c>
      <c r="L407">
        <v>1354</v>
      </c>
      <c r="N407">
        <v>1010</v>
      </c>
      <c r="O407" t="s">
        <v>266</v>
      </c>
      <c r="P407" t="s">
        <v>266</v>
      </c>
      <c r="Q407">
        <v>1</v>
      </c>
      <c r="X407">
        <v>13.34</v>
      </c>
      <c r="Y407">
        <v>0</v>
      </c>
      <c r="Z407">
        <v>0</v>
      </c>
      <c r="AA407">
        <v>0</v>
      </c>
      <c r="AB407">
        <v>0</v>
      </c>
      <c r="AC407">
        <v>0</v>
      </c>
      <c r="AD407">
        <v>0</v>
      </c>
      <c r="AE407">
        <v>0</v>
      </c>
      <c r="AF407" t="s">
        <v>22</v>
      </c>
      <c r="AG407">
        <v>13.34</v>
      </c>
      <c r="AH407">
        <v>3</v>
      </c>
      <c r="AI407">
        <v>-1</v>
      </c>
      <c r="AJ407" t="s">
        <v>3</v>
      </c>
      <c r="AK407">
        <v>0</v>
      </c>
      <c r="AL407">
        <v>0</v>
      </c>
      <c r="AM407">
        <v>0</v>
      </c>
      <c r="AN407">
        <v>0</v>
      </c>
      <c r="AO407">
        <v>0</v>
      </c>
      <c r="AP407">
        <v>0</v>
      </c>
      <c r="AQ407">
        <v>0</v>
      </c>
      <c r="AR407">
        <v>0</v>
      </c>
    </row>
    <row r="408" spans="1:44" x14ac:dyDescent="0.25">
      <c r="A408">
        <f>ROW(Source!A973)</f>
        <v>973</v>
      </c>
      <c r="B408">
        <v>57036551</v>
      </c>
      <c r="C408">
        <v>54979100</v>
      </c>
      <c r="D408">
        <v>55441152</v>
      </c>
      <c r="E408">
        <v>1081</v>
      </c>
      <c r="F408">
        <v>1</v>
      </c>
      <c r="G408">
        <v>1081</v>
      </c>
      <c r="H408">
        <v>3</v>
      </c>
      <c r="I408" t="s">
        <v>1847</v>
      </c>
      <c r="J408" t="s">
        <v>3</v>
      </c>
      <c r="K408" t="s">
        <v>1848</v>
      </c>
      <c r="L408">
        <v>1346</v>
      </c>
      <c r="N408">
        <v>1009</v>
      </c>
      <c r="O408" t="s">
        <v>222</v>
      </c>
      <c r="P408" t="s">
        <v>222</v>
      </c>
      <c r="Q408">
        <v>1</v>
      </c>
      <c r="X408">
        <v>8.73</v>
      </c>
      <c r="Y408">
        <v>0</v>
      </c>
      <c r="Z408">
        <v>0</v>
      </c>
      <c r="AA408">
        <v>0</v>
      </c>
      <c r="AB408">
        <v>0</v>
      </c>
      <c r="AC408">
        <v>0</v>
      </c>
      <c r="AD408">
        <v>0</v>
      </c>
      <c r="AE408">
        <v>0</v>
      </c>
      <c r="AF408" t="s">
        <v>22</v>
      </c>
      <c r="AG408">
        <v>8.73</v>
      </c>
      <c r="AH408">
        <v>3</v>
      </c>
      <c r="AI408">
        <v>-1</v>
      </c>
      <c r="AJ408" t="s">
        <v>3</v>
      </c>
      <c r="AK408">
        <v>0</v>
      </c>
      <c r="AL408">
        <v>0</v>
      </c>
      <c r="AM408">
        <v>0</v>
      </c>
      <c r="AN408">
        <v>0</v>
      </c>
      <c r="AO408">
        <v>0</v>
      </c>
      <c r="AP408">
        <v>0</v>
      </c>
      <c r="AQ408">
        <v>0</v>
      </c>
      <c r="AR408">
        <v>0</v>
      </c>
    </row>
    <row r="409" spans="1:44" x14ac:dyDescent="0.25">
      <c r="A409">
        <f>ROW(Source!A1004)</f>
        <v>1004</v>
      </c>
      <c r="B409">
        <v>57036557</v>
      </c>
      <c r="C409">
        <v>54979261</v>
      </c>
      <c r="D409">
        <v>55424304</v>
      </c>
      <c r="E409">
        <v>1081</v>
      </c>
      <c r="F409">
        <v>1</v>
      </c>
      <c r="G409">
        <v>1081</v>
      </c>
      <c r="H409">
        <v>1</v>
      </c>
      <c r="I409" t="s">
        <v>1552</v>
      </c>
      <c r="J409" t="s">
        <v>3</v>
      </c>
      <c r="K409" t="s">
        <v>1553</v>
      </c>
      <c r="L409">
        <v>1191</v>
      </c>
      <c r="N409">
        <v>1013</v>
      </c>
      <c r="O409" t="s">
        <v>1554</v>
      </c>
      <c r="P409" t="s">
        <v>1554</v>
      </c>
      <c r="Q409">
        <v>1</v>
      </c>
      <c r="X409">
        <v>18.14</v>
      </c>
      <c r="Y409">
        <v>0</v>
      </c>
      <c r="Z409">
        <v>0</v>
      </c>
      <c r="AA409">
        <v>0</v>
      </c>
      <c r="AB409">
        <v>0</v>
      </c>
      <c r="AC409">
        <v>0</v>
      </c>
      <c r="AD409">
        <v>1</v>
      </c>
      <c r="AE409">
        <v>1</v>
      </c>
      <c r="AF409" t="s">
        <v>42</v>
      </c>
      <c r="AG409">
        <v>21.768000000000001</v>
      </c>
      <c r="AH409">
        <v>2</v>
      </c>
      <c r="AI409">
        <v>57036557</v>
      </c>
      <c r="AJ409">
        <v>327</v>
      </c>
      <c r="AK409">
        <v>0</v>
      </c>
      <c r="AL409">
        <v>0</v>
      </c>
      <c r="AM409">
        <v>0</v>
      </c>
      <c r="AN409">
        <v>0</v>
      </c>
      <c r="AO409">
        <v>0</v>
      </c>
      <c r="AP409">
        <v>0</v>
      </c>
      <c r="AQ409">
        <v>0</v>
      </c>
      <c r="AR409">
        <v>0</v>
      </c>
    </row>
    <row r="410" spans="1:44" x14ac:dyDescent="0.25">
      <c r="A410">
        <f>ROW(Source!A1004)</f>
        <v>1004</v>
      </c>
      <c r="B410">
        <v>57036558</v>
      </c>
      <c r="C410">
        <v>54979261</v>
      </c>
      <c r="D410">
        <v>55490209</v>
      </c>
      <c r="E410">
        <v>1</v>
      </c>
      <c r="F410">
        <v>1</v>
      </c>
      <c r="G410">
        <v>1081</v>
      </c>
      <c r="H410">
        <v>2</v>
      </c>
      <c r="I410" t="s">
        <v>1555</v>
      </c>
      <c r="J410" t="s">
        <v>1556</v>
      </c>
      <c r="K410" t="s">
        <v>1557</v>
      </c>
      <c r="L410">
        <v>1368</v>
      </c>
      <c r="N410">
        <v>1011</v>
      </c>
      <c r="O410" t="s">
        <v>1558</v>
      </c>
      <c r="P410" t="s">
        <v>1558</v>
      </c>
      <c r="Q410">
        <v>1</v>
      </c>
      <c r="X410">
        <v>0.05</v>
      </c>
      <c r="Y410">
        <v>0</v>
      </c>
      <c r="Z410">
        <v>83.1</v>
      </c>
      <c r="AA410">
        <v>12.62</v>
      </c>
      <c r="AB410">
        <v>0</v>
      </c>
      <c r="AC410">
        <v>0</v>
      </c>
      <c r="AD410">
        <v>1</v>
      </c>
      <c r="AE410">
        <v>0</v>
      </c>
      <c r="AF410" t="s">
        <v>42</v>
      </c>
      <c r="AG410">
        <v>0.06</v>
      </c>
      <c r="AH410">
        <v>2</v>
      </c>
      <c r="AI410">
        <v>57036558</v>
      </c>
      <c r="AJ410">
        <v>328</v>
      </c>
      <c r="AK410">
        <v>0</v>
      </c>
      <c r="AL410">
        <v>0</v>
      </c>
      <c r="AM410">
        <v>0</v>
      </c>
      <c r="AN410">
        <v>0</v>
      </c>
      <c r="AO410">
        <v>0</v>
      </c>
      <c r="AP410">
        <v>0</v>
      </c>
      <c r="AQ410">
        <v>0</v>
      </c>
      <c r="AR410">
        <v>0</v>
      </c>
    </row>
    <row r="411" spans="1:44" x14ac:dyDescent="0.25">
      <c r="A411">
        <f>ROW(Source!A1004)</f>
        <v>1004</v>
      </c>
      <c r="B411">
        <v>57036559</v>
      </c>
      <c r="C411">
        <v>54979261</v>
      </c>
      <c r="D411">
        <v>55490270</v>
      </c>
      <c r="E411">
        <v>1</v>
      </c>
      <c r="F411">
        <v>1</v>
      </c>
      <c r="G411">
        <v>1081</v>
      </c>
      <c r="H411">
        <v>2</v>
      </c>
      <c r="I411" t="s">
        <v>1589</v>
      </c>
      <c r="J411" t="s">
        <v>1590</v>
      </c>
      <c r="K411" t="s">
        <v>1591</v>
      </c>
      <c r="L411">
        <v>1368</v>
      </c>
      <c r="N411">
        <v>1011</v>
      </c>
      <c r="O411" t="s">
        <v>1558</v>
      </c>
      <c r="P411" t="s">
        <v>1558</v>
      </c>
      <c r="Q411">
        <v>1</v>
      </c>
      <c r="X411">
        <v>0.21</v>
      </c>
      <c r="Y411">
        <v>0</v>
      </c>
      <c r="Z411">
        <v>0.42</v>
      </c>
      <c r="AA411">
        <v>0</v>
      </c>
      <c r="AB411">
        <v>0</v>
      </c>
      <c r="AC411">
        <v>0</v>
      </c>
      <c r="AD411">
        <v>1</v>
      </c>
      <c r="AE411">
        <v>0</v>
      </c>
      <c r="AF411" t="s">
        <v>42</v>
      </c>
      <c r="AG411">
        <v>0.252</v>
      </c>
      <c r="AH411">
        <v>2</v>
      </c>
      <c r="AI411">
        <v>57036559</v>
      </c>
      <c r="AJ411">
        <v>329</v>
      </c>
      <c r="AK411">
        <v>0</v>
      </c>
      <c r="AL411">
        <v>0</v>
      </c>
      <c r="AM411">
        <v>0</v>
      </c>
      <c r="AN411">
        <v>0</v>
      </c>
      <c r="AO411">
        <v>0</v>
      </c>
      <c r="AP411">
        <v>0</v>
      </c>
      <c r="AQ411">
        <v>0</v>
      </c>
      <c r="AR411">
        <v>0</v>
      </c>
    </row>
    <row r="412" spans="1:44" x14ac:dyDescent="0.25">
      <c r="A412">
        <f>ROW(Source!A1004)</f>
        <v>1004</v>
      </c>
      <c r="B412">
        <v>57036560</v>
      </c>
      <c r="C412">
        <v>54979261</v>
      </c>
      <c r="D412">
        <v>55489510</v>
      </c>
      <c r="E412">
        <v>1</v>
      </c>
      <c r="F412">
        <v>1</v>
      </c>
      <c r="G412">
        <v>1081</v>
      </c>
      <c r="H412">
        <v>2</v>
      </c>
      <c r="I412" t="s">
        <v>1697</v>
      </c>
      <c r="J412" t="s">
        <v>1698</v>
      </c>
      <c r="K412" t="s">
        <v>1699</v>
      </c>
      <c r="L412">
        <v>1368</v>
      </c>
      <c r="N412">
        <v>1011</v>
      </c>
      <c r="O412" t="s">
        <v>1558</v>
      </c>
      <c r="P412" t="s">
        <v>1558</v>
      </c>
      <c r="Q412">
        <v>1</v>
      </c>
      <c r="X412">
        <v>4.4999999999999998E-2</v>
      </c>
      <c r="Y412">
        <v>0</v>
      </c>
      <c r="Z412">
        <v>53.9</v>
      </c>
      <c r="AA412">
        <v>12.62</v>
      </c>
      <c r="AB412">
        <v>0</v>
      </c>
      <c r="AC412">
        <v>0</v>
      </c>
      <c r="AD412">
        <v>1</v>
      </c>
      <c r="AE412">
        <v>0</v>
      </c>
      <c r="AF412" t="s">
        <v>42</v>
      </c>
      <c r="AG412">
        <v>5.3999999999999999E-2</v>
      </c>
      <c r="AH412">
        <v>2</v>
      </c>
      <c r="AI412">
        <v>57036560</v>
      </c>
      <c r="AJ412">
        <v>330</v>
      </c>
      <c r="AK412">
        <v>0</v>
      </c>
      <c r="AL412">
        <v>0</v>
      </c>
      <c r="AM412">
        <v>0</v>
      </c>
      <c r="AN412">
        <v>0</v>
      </c>
      <c r="AO412">
        <v>0</v>
      </c>
      <c r="AP412">
        <v>0</v>
      </c>
      <c r="AQ412">
        <v>0</v>
      </c>
      <c r="AR412">
        <v>0</v>
      </c>
    </row>
    <row r="413" spans="1:44" x14ac:dyDescent="0.25">
      <c r="A413">
        <f>ROW(Source!A1004)</f>
        <v>1004</v>
      </c>
      <c r="B413">
        <v>57036561</v>
      </c>
      <c r="C413">
        <v>54979261</v>
      </c>
      <c r="D413">
        <v>55459234</v>
      </c>
      <c r="E413">
        <v>1</v>
      </c>
      <c r="F413">
        <v>1</v>
      </c>
      <c r="G413">
        <v>1081</v>
      </c>
      <c r="H413">
        <v>3</v>
      </c>
      <c r="I413" t="s">
        <v>1700</v>
      </c>
      <c r="J413" t="s">
        <v>1701</v>
      </c>
      <c r="K413" t="s">
        <v>1702</v>
      </c>
      <c r="L413">
        <v>1346</v>
      </c>
      <c r="N413">
        <v>1009</v>
      </c>
      <c r="O413" t="s">
        <v>222</v>
      </c>
      <c r="P413" t="s">
        <v>222</v>
      </c>
      <c r="Q413">
        <v>1</v>
      </c>
      <c r="X413">
        <v>3.0000000000000001E-3</v>
      </c>
      <c r="Y413">
        <v>1.61</v>
      </c>
      <c r="Z413">
        <v>0</v>
      </c>
      <c r="AA413">
        <v>0</v>
      </c>
      <c r="AB413">
        <v>0</v>
      </c>
      <c r="AC413">
        <v>0</v>
      </c>
      <c r="AD413">
        <v>1</v>
      </c>
      <c r="AE413">
        <v>0</v>
      </c>
      <c r="AF413" t="s">
        <v>22</v>
      </c>
      <c r="AG413">
        <v>3.0000000000000001E-3</v>
      </c>
      <c r="AH413">
        <v>2</v>
      </c>
      <c r="AI413">
        <v>57036561</v>
      </c>
      <c r="AJ413">
        <v>331</v>
      </c>
      <c r="AK413">
        <v>0</v>
      </c>
      <c r="AL413">
        <v>0</v>
      </c>
      <c r="AM413">
        <v>0</v>
      </c>
      <c r="AN413">
        <v>0</v>
      </c>
      <c r="AO413">
        <v>0</v>
      </c>
      <c r="AP413">
        <v>0</v>
      </c>
      <c r="AQ413">
        <v>0</v>
      </c>
      <c r="AR413">
        <v>0</v>
      </c>
    </row>
    <row r="414" spans="1:44" x14ac:dyDescent="0.25">
      <c r="A414">
        <f>ROW(Source!A1004)</f>
        <v>1004</v>
      </c>
      <c r="B414">
        <v>57036562</v>
      </c>
      <c r="C414">
        <v>54979261</v>
      </c>
      <c r="D414">
        <v>55466158</v>
      </c>
      <c r="E414">
        <v>1</v>
      </c>
      <c r="F414">
        <v>1</v>
      </c>
      <c r="G414">
        <v>1081</v>
      </c>
      <c r="H414">
        <v>3</v>
      </c>
      <c r="I414" t="s">
        <v>1703</v>
      </c>
      <c r="J414" t="s">
        <v>1704</v>
      </c>
      <c r="K414" t="s">
        <v>1705</v>
      </c>
      <c r="L414">
        <v>1354</v>
      </c>
      <c r="N414">
        <v>1010</v>
      </c>
      <c r="O414" t="s">
        <v>266</v>
      </c>
      <c r="P414" t="s">
        <v>266</v>
      </c>
      <c r="Q414">
        <v>1</v>
      </c>
      <c r="X414">
        <v>0.14000000000000001</v>
      </c>
      <c r="Y414">
        <v>48.47</v>
      </c>
      <c r="Z414">
        <v>0</v>
      </c>
      <c r="AA414">
        <v>0</v>
      </c>
      <c r="AB414">
        <v>0</v>
      </c>
      <c r="AC414">
        <v>0</v>
      </c>
      <c r="AD414">
        <v>1</v>
      </c>
      <c r="AE414">
        <v>0</v>
      </c>
      <c r="AF414" t="s">
        <v>22</v>
      </c>
      <c r="AG414">
        <v>0.14000000000000001</v>
      </c>
      <c r="AH414">
        <v>2</v>
      </c>
      <c r="AI414">
        <v>57036562</v>
      </c>
      <c r="AJ414">
        <v>332</v>
      </c>
      <c r="AK414">
        <v>0</v>
      </c>
      <c r="AL414">
        <v>0</v>
      </c>
      <c r="AM414">
        <v>0</v>
      </c>
      <c r="AN414">
        <v>0</v>
      </c>
      <c r="AO414">
        <v>0</v>
      </c>
      <c r="AP414">
        <v>0</v>
      </c>
      <c r="AQ414">
        <v>0</v>
      </c>
      <c r="AR414">
        <v>0</v>
      </c>
    </row>
    <row r="415" spans="1:44" x14ac:dyDescent="0.25">
      <c r="A415">
        <f>ROW(Source!A1004)</f>
        <v>1004</v>
      </c>
      <c r="B415">
        <v>57036563</v>
      </c>
      <c r="C415">
        <v>54979261</v>
      </c>
      <c r="D415">
        <v>55459835</v>
      </c>
      <c r="E415">
        <v>1</v>
      </c>
      <c r="F415">
        <v>1</v>
      </c>
      <c r="G415">
        <v>1081</v>
      </c>
      <c r="H415">
        <v>3</v>
      </c>
      <c r="I415" t="s">
        <v>1706</v>
      </c>
      <c r="J415" t="s">
        <v>1707</v>
      </c>
      <c r="K415" t="s">
        <v>1708</v>
      </c>
      <c r="L415">
        <v>1348</v>
      </c>
      <c r="N415">
        <v>1009</v>
      </c>
      <c r="O415" t="s">
        <v>1092</v>
      </c>
      <c r="P415" t="s">
        <v>1092</v>
      </c>
      <c r="Q415">
        <v>1000</v>
      </c>
      <c r="X415">
        <v>7.9999999999999996E-6</v>
      </c>
      <c r="Y415">
        <v>12521.99</v>
      </c>
      <c r="Z415">
        <v>0</v>
      </c>
      <c r="AA415">
        <v>0</v>
      </c>
      <c r="AB415">
        <v>0</v>
      </c>
      <c r="AC415">
        <v>0</v>
      </c>
      <c r="AD415">
        <v>1</v>
      </c>
      <c r="AE415">
        <v>0</v>
      </c>
      <c r="AF415" t="s">
        <v>22</v>
      </c>
      <c r="AG415">
        <v>7.9999999999999996E-6</v>
      </c>
      <c r="AH415">
        <v>2</v>
      </c>
      <c r="AI415">
        <v>57036563</v>
      </c>
      <c r="AJ415">
        <v>333</v>
      </c>
      <c r="AK415">
        <v>0</v>
      </c>
      <c r="AL415">
        <v>0</v>
      </c>
      <c r="AM415">
        <v>0</v>
      </c>
      <c r="AN415">
        <v>0</v>
      </c>
      <c r="AO415">
        <v>0</v>
      </c>
      <c r="AP415">
        <v>0</v>
      </c>
      <c r="AQ415">
        <v>0</v>
      </c>
      <c r="AR415">
        <v>0</v>
      </c>
    </row>
    <row r="416" spans="1:44" x14ac:dyDescent="0.25">
      <c r="A416">
        <f>ROW(Source!A1004)</f>
        <v>1004</v>
      </c>
      <c r="B416">
        <v>57036564</v>
      </c>
      <c r="C416">
        <v>54979261</v>
      </c>
      <c r="D416">
        <v>55469222</v>
      </c>
      <c r="E416">
        <v>1</v>
      </c>
      <c r="F416">
        <v>1</v>
      </c>
      <c r="G416">
        <v>1081</v>
      </c>
      <c r="H416">
        <v>3</v>
      </c>
      <c r="I416" t="s">
        <v>1709</v>
      </c>
      <c r="J416" t="s">
        <v>1710</v>
      </c>
      <c r="K416" t="s">
        <v>1711</v>
      </c>
      <c r="L416">
        <v>1354</v>
      </c>
      <c r="N416">
        <v>1010</v>
      </c>
      <c r="O416" t="s">
        <v>266</v>
      </c>
      <c r="P416" t="s">
        <v>266</v>
      </c>
      <c r="Q416">
        <v>1</v>
      </c>
      <c r="X416">
        <v>1.02</v>
      </c>
      <c r="Y416">
        <v>4.3600000000000003</v>
      </c>
      <c r="Z416">
        <v>0</v>
      </c>
      <c r="AA416">
        <v>0</v>
      </c>
      <c r="AB416">
        <v>0</v>
      </c>
      <c r="AC416">
        <v>0</v>
      </c>
      <c r="AD416">
        <v>1</v>
      </c>
      <c r="AE416">
        <v>0</v>
      </c>
      <c r="AF416" t="s">
        <v>22</v>
      </c>
      <c r="AG416">
        <v>1.02</v>
      </c>
      <c r="AH416">
        <v>2</v>
      </c>
      <c r="AI416">
        <v>57036564</v>
      </c>
      <c r="AJ416">
        <v>335</v>
      </c>
      <c r="AK416">
        <v>0</v>
      </c>
      <c r="AL416">
        <v>0</v>
      </c>
      <c r="AM416">
        <v>0</v>
      </c>
      <c r="AN416">
        <v>0</v>
      </c>
      <c r="AO416">
        <v>0</v>
      </c>
      <c r="AP416">
        <v>0</v>
      </c>
      <c r="AQ416">
        <v>0</v>
      </c>
      <c r="AR416">
        <v>0</v>
      </c>
    </row>
    <row r="417" spans="1:44" x14ac:dyDescent="0.25">
      <c r="A417">
        <f>ROW(Source!A1004)</f>
        <v>1004</v>
      </c>
      <c r="B417">
        <v>57036565</v>
      </c>
      <c r="C417">
        <v>54979261</v>
      </c>
      <c r="D417">
        <v>55431816</v>
      </c>
      <c r="E417">
        <v>1081</v>
      </c>
      <c r="F417">
        <v>1</v>
      </c>
      <c r="G417">
        <v>1081</v>
      </c>
      <c r="H417">
        <v>3</v>
      </c>
      <c r="I417" t="s">
        <v>1840</v>
      </c>
      <c r="J417" t="s">
        <v>3</v>
      </c>
      <c r="K417" t="s">
        <v>1841</v>
      </c>
      <c r="L417">
        <v>1301</v>
      </c>
      <c r="N417">
        <v>1003</v>
      </c>
      <c r="O417" t="s">
        <v>769</v>
      </c>
      <c r="P417" t="s">
        <v>769</v>
      </c>
      <c r="Q417">
        <v>1</v>
      </c>
      <c r="X417">
        <v>0</v>
      </c>
      <c r="Y417">
        <v>0</v>
      </c>
      <c r="Z417">
        <v>0</v>
      </c>
      <c r="AA417">
        <v>0</v>
      </c>
      <c r="AB417">
        <v>0</v>
      </c>
      <c r="AC417">
        <v>0</v>
      </c>
      <c r="AD417">
        <v>0</v>
      </c>
      <c r="AE417">
        <v>0</v>
      </c>
      <c r="AF417" t="s">
        <v>22</v>
      </c>
      <c r="AG417">
        <v>0</v>
      </c>
      <c r="AH417">
        <v>3</v>
      </c>
      <c r="AI417">
        <v>-1</v>
      </c>
      <c r="AJ417" t="s">
        <v>3</v>
      </c>
      <c r="AK417">
        <v>0</v>
      </c>
      <c r="AL417">
        <v>0</v>
      </c>
      <c r="AM417">
        <v>0</v>
      </c>
      <c r="AN417">
        <v>0</v>
      </c>
      <c r="AO417">
        <v>0</v>
      </c>
      <c r="AP417">
        <v>0</v>
      </c>
      <c r="AQ417">
        <v>0</v>
      </c>
      <c r="AR417">
        <v>0</v>
      </c>
    </row>
    <row r="418" spans="1:44" x14ac:dyDescent="0.25">
      <c r="A418">
        <f>ROW(Source!A1004)</f>
        <v>1004</v>
      </c>
      <c r="B418">
        <v>57036566</v>
      </c>
      <c r="C418">
        <v>54979261</v>
      </c>
      <c r="D418">
        <v>55431823</v>
      </c>
      <c r="E418">
        <v>1081</v>
      </c>
      <c r="F418">
        <v>1</v>
      </c>
      <c r="G418">
        <v>1081</v>
      </c>
      <c r="H418">
        <v>3</v>
      </c>
      <c r="I418" t="s">
        <v>1840</v>
      </c>
      <c r="J418" t="s">
        <v>3</v>
      </c>
      <c r="K418" t="s">
        <v>1842</v>
      </c>
      <c r="L418">
        <v>1354</v>
      </c>
      <c r="N418">
        <v>1010</v>
      </c>
      <c r="O418" t="s">
        <v>266</v>
      </c>
      <c r="P418" t="s">
        <v>266</v>
      </c>
      <c r="Q418">
        <v>1</v>
      </c>
      <c r="X418">
        <v>0</v>
      </c>
      <c r="Y418">
        <v>0</v>
      </c>
      <c r="Z418">
        <v>0</v>
      </c>
      <c r="AA418">
        <v>0</v>
      </c>
      <c r="AB418">
        <v>0</v>
      </c>
      <c r="AC418">
        <v>0</v>
      </c>
      <c r="AD418">
        <v>0</v>
      </c>
      <c r="AE418">
        <v>0</v>
      </c>
      <c r="AF418" t="s">
        <v>22</v>
      </c>
      <c r="AG418">
        <v>0</v>
      </c>
      <c r="AH418">
        <v>3</v>
      </c>
      <c r="AI418">
        <v>-1</v>
      </c>
      <c r="AJ418" t="s">
        <v>3</v>
      </c>
      <c r="AK418">
        <v>0</v>
      </c>
      <c r="AL418">
        <v>0</v>
      </c>
      <c r="AM418">
        <v>0</v>
      </c>
      <c r="AN418">
        <v>0</v>
      </c>
      <c r="AO418">
        <v>0</v>
      </c>
      <c r="AP418">
        <v>0</v>
      </c>
      <c r="AQ418">
        <v>0</v>
      </c>
      <c r="AR418">
        <v>0</v>
      </c>
    </row>
    <row r="419" spans="1:44" x14ac:dyDescent="0.25">
      <c r="A419">
        <f>ROW(Source!A1004)</f>
        <v>1004</v>
      </c>
      <c r="B419">
        <v>57036567</v>
      </c>
      <c r="C419">
        <v>54979261</v>
      </c>
      <c r="D419">
        <v>55433141</v>
      </c>
      <c r="E419">
        <v>1081</v>
      </c>
      <c r="F419">
        <v>1</v>
      </c>
      <c r="G419">
        <v>1081</v>
      </c>
      <c r="H419">
        <v>3</v>
      </c>
      <c r="I419" t="s">
        <v>1843</v>
      </c>
      <c r="J419" t="s">
        <v>3</v>
      </c>
      <c r="K419" t="s">
        <v>1844</v>
      </c>
      <c r="L419">
        <v>1354</v>
      </c>
      <c r="N419">
        <v>1010</v>
      </c>
      <c r="O419" t="s">
        <v>266</v>
      </c>
      <c r="P419" t="s">
        <v>266</v>
      </c>
      <c r="Q419">
        <v>1</v>
      </c>
      <c r="X419">
        <v>23.65</v>
      </c>
      <c r="Y419">
        <v>0</v>
      </c>
      <c r="Z419">
        <v>0</v>
      </c>
      <c r="AA419">
        <v>0</v>
      </c>
      <c r="AB419">
        <v>0</v>
      </c>
      <c r="AC419">
        <v>0</v>
      </c>
      <c r="AD419">
        <v>0</v>
      </c>
      <c r="AE419">
        <v>0</v>
      </c>
      <c r="AF419" t="s">
        <v>22</v>
      </c>
      <c r="AG419">
        <v>23.65</v>
      </c>
      <c r="AH419">
        <v>3</v>
      </c>
      <c r="AI419">
        <v>-1</v>
      </c>
      <c r="AJ419" t="s">
        <v>3</v>
      </c>
      <c r="AK419">
        <v>0</v>
      </c>
      <c r="AL419">
        <v>0</v>
      </c>
      <c r="AM419">
        <v>0</v>
      </c>
      <c r="AN419">
        <v>0</v>
      </c>
      <c r="AO419">
        <v>0</v>
      </c>
      <c r="AP419">
        <v>0</v>
      </c>
      <c r="AQ419">
        <v>0</v>
      </c>
      <c r="AR419">
        <v>0</v>
      </c>
    </row>
    <row r="420" spans="1:44" x14ac:dyDescent="0.25">
      <c r="A420">
        <f>ROW(Source!A1004)</f>
        <v>1004</v>
      </c>
      <c r="B420">
        <v>57036568</v>
      </c>
      <c r="C420">
        <v>54979261</v>
      </c>
      <c r="D420">
        <v>55433584</v>
      </c>
      <c r="E420">
        <v>1081</v>
      </c>
      <c r="F420">
        <v>1</v>
      </c>
      <c r="G420">
        <v>1081</v>
      </c>
      <c r="H420">
        <v>3</v>
      </c>
      <c r="I420" t="s">
        <v>1845</v>
      </c>
      <c r="J420" t="s">
        <v>3</v>
      </c>
      <c r="K420" t="s">
        <v>1846</v>
      </c>
      <c r="L420">
        <v>1354</v>
      </c>
      <c r="N420">
        <v>1010</v>
      </c>
      <c r="O420" t="s">
        <v>266</v>
      </c>
      <c r="P420" t="s">
        <v>266</v>
      </c>
      <c r="Q420">
        <v>1</v>
      </c>
      <c r="X420">
        <v>13.34</v>
      </c>
      <c r="Y420">
        <v>0</v>
      </c>
      <c r="Z420">
        <v>0</v>
      </c>
      <c r="AA420">
        <v>0</v>
      </c>
      <c r="AB420">
        <v>0</v>
      </c>
      <c r="AC420">
        <v>0</v>
      </c>
      <c r="AD420">
        <v>0</v>
      </c>
      <c r="AE420">
        <v>0</v>
      </c>
      <c r="AF420" t="s">
        <v>22</v>
      </c>
      <c r="AG420">
        <v>13.34</v>
      </c>
      <c r="AH420">
        <v>3</v>
      </c>
      <c r="AI420">
        <v>-1</v>
      </c>
      <c r="AJ420" t="s">
        <v>3</v>
      </c>
      <c r="AK420">
        <v>0</v>
      </c>
      <c r="AL420">
        <v>0</v>
      </c>
      <c r="AM420">
        <v>0</v>
      </c>
      <c r="AN420">
        <v>0</v>
      </c>
      <c r="AO420">
        <v>0</v>
      </c>
      <c r="AP420">
        <v>0</v>
      </c>
      <c r="AQ420">
        <v>0</v>
      </c>
      <c r="AR420">
        <v>0</v>
      </c>
    </row>
    <row r="421" spans="1:44" x14ac:dyDescent="0.25">
      <c r="A421">
        <f>ROW(Source!A1004)</f>
        <v>1004</v>
      </c>
      <c r="B421">
        <v>57036569</v>
      </c>
      <c r="C421">
        <v>54979261</v>
      </c>
      <c r="D421">
        <v>55441152</v>
      </c>
      <c r="E421">
        <v>1081</v>
      </c>
      <c r="F421">
        <v>1</v>
      </c>
      <c r="G421">
        <v>1081</v>
      </c>
      <c r="H421">
        <v>3</v>
      </c>
      <c r="I421" t="s">
        <v>1847</v>
      </c>
      <c r="J421" t="s">
        <v>3</v>
      </c>
      <c r="K421" t="s">
        <v>1848</v>
      </c>
      <c r="L421">
        <v>1346</v>
      </c>
      <c r="N421">
        <v>1009</v>
      </c>
      <c r="O421" t="s">
        <v>222</v>
      </c>
      <c r="P421" t="s">
        <v>222</v>
      </c>
      <c r="Q421">
        <v>1</v>
      </c>
      <c r="X421">
        <v>8.73</v>
      </c>
      <c r="Y421">
        <v>0</v>
      </c>
      <c r="Z421">
        <v>0</v>
      </c>
      <c r="AA421">
        <v>0</v>
      </c>
      <c r="AB421">
        <v>0</v>
      </c>
      <c r="AC421">
        <v>0</v>
      </c>
      <c r="AD421">
        <v>0</v>
      </c>
      <c r="AE421">
        <v>0</v>
      </c>
      <c r="AF421" t="s">
        <v>22</v>
      </c>
      <c r="AG421">
        <v>8.73</v>
      </c>
      <c r="AH421">
        <v>3</v>
      </c>
      <c r="AI421">
        <v>-1</v>
      </c>
      <c r="AJ421" t="s">
        <v>3</v>
      </c>
      <c r="AK421">
        <v>0</v>
      </c>
      <c r="AL421">
        <v>0</v>
      </c>
      <c r="AM421">
        <v>0</v>
      </c>
      <c r="AN421">
        <v>0</v>
      </c>
      <c r="AO421">
        <v>0</v>
      </c>
      <c r="AP421">
        <v>0</v>
      </c>
      <c r="AQ421">
        <v>0</v>
      </c>
      <c r="AR421">
        <v>0</v>
      </c>
    </row>
    <row r="422" spans="1:44" x14ac:dyDescent="0.25">
      <c r="A422">
        <f>ROW(Source!A1005)</f>
        <v>1005</v>
      </c>
      <c r="B422">
        <v>57036557</v>
      </c>
      <c r="C422">
        <v>54979261</v>
      </c>
      <c r="D422">
        <v>55424304</v>
      </c>
      <c r="E422">
        <v>1081</v>
      </c>
      <c r="F422">
        <v>1</v>
      </c>
      <c r="G422">
        <v>1081</v>
      </c>
      <c r="H422">
        <v>1</v>
      </c>
      <c r="I422" t="s">
        <v>1552</v>
      </c>
      <c r="J422" t="s">
        <v>3</v>
      </c>
      <c r="K422" t="s">
        <v>1553</v>
      </c>
      <c r="L422">
        <v>1191</v>
      </c>
      <c r="N422">
        <v>1013</v>
      </c>
      <c r="O422" t="s">
        <v>1554</v>
      </c>
      <c r="P422" t="s">
        <v>1554</v>
      </c>
      <c r="Q422">
        <v>1</v>
      </c>
      <c r="X422">
        <v>18.14</v>
      </c>
      <c r="Y422">
        <v>0</v>
      </c>
      <c r="Z422">
        <v>0</v>
      </c>
      <c r="AA422">
        <v>0</v>
      </c>
      <c r="AB422">
        <v>0</v>
      </c>
      <c r="AC422">
        <v>0</v>
      </c>
      <c r="AD422">
        <v>1</v>
      </c>
      <c r="AE422">
        <v>1</v>
      </c>
      <c r="AF422" t="s">
        <v>42</v>
      </c>
      <c r="AG422">
        <v>21.768000000000001</v>
      </c>
      <c r="AH422">
        <v>2</v>
      </c>
      <c r="AI422">
        <v>57036557</v>
      </c>
      <c r="AJ422">
        <v>337</v>
      </c>
      <c r="AK422">
        <v>0</v>
      </c>
      <c r="AL422">
        <v>0</v>
      </c>
      <c r="AM422">
        <v>0</v>
      </c>
      <c r="AN422">
        <v>0</v>
      </c>
      <c r="AO422">
        <v>0</v>
      </c>
      <c r="AP422">
        <v>0</v>
      </c>
      <c r="AQ422">
        <v>0</v>
      </c>
      <c r="AR422">
        <v>0</v>
      </c>
    </row>
    <row r="423" spans="1:44" x14ac:dyDescent="0.25">
      <c r="A423">
        <f>ROW(Source!A1005)</f>
        <v>1005</v>
      </c>
      <c r="B423">
        <v>57036558</v>
      </c>
      <c r="C423">
        <v>54979261</v>
      </c>
      <c r="D423">
        <v>55490209</v>
      </c>
      <c r="E423">
        <v>1</v>
      </c>
      <c r="F423">
        <v>1</v>
      </c>
      <c r="G423">
        <v>1081</v>
      </c>
      <c r="H423">
        <v>2</v>
      </c>
      <c r="I423" t="s">
        <v>1555</v>
      </c>
      <c r="J423" t="s">
        <v>1556</v>
      </c>
      <c r="K423" t="s">
        <v>1557</v>
      </c>
      <c r="L423">
        <v>1368</v>
      </c>
      <c r="N423">
        <v>1011</v>
      </c>
      <c r="O423" t="s">
        <v>1558</v>
      </c>
      <c r="P423" t="s">
        <v>1558</v>
      </c>
      <c r="Q423">
        <v>1</v>
      </c>
      <c r="X423">
        <v>0.05</v>
      </c>
      <c r="Y423">
        <v>0</v>
      </c>
      <c r="Z423">
        <v>83.1</v>
      </c>
      <c r="AA423">
        <v>12.62</v>
      </c>
      <c r="AB423">
        <v>0</v>
      </c>
      <c r="AC423">
        <v>0</v>
      </c>
      <c r="AD423">
        <v>1</v>
      </c>
      <c r="AE423">
        <v>0</v>
      </c>
      <c r="AF423" t="s">
        <v>42</v>
      </c>
      <c r="AG423">
        <v>0.06</v>
      </c>
      <c r="AH423">
        <v>2</v>
      </c>
      <c r="AI423">
        <v>57036558</v>
      </c>
      <c r="AJ423">
        <v>338</v>
      </c>
      <c r="AK423">
        <v>0</v>
      </c>
      <c r="AL423">
        <v>0</v>
      </c>
      <c r="AM423">
        <v>0</v>
      </c>
      <c r="AN423">
        <v>0</v>
      </c>
      <c r="AO423">
        <v>0</v>
      </c>
      <c r="AP423">
        <v>0</v>
      </c>
      <c r="AQ423">
        <v>0</v>
      </c>
      <c r="AR423">
        <v>0</v>
      </c>
    </row>
    <row r="424" spans="1:44" x14ac:dyDescent="0.25">
      <c r="A424">
        <f>ROW(Source!A1005)</f>
        <v>1005</v>
      </c>
      <c r="B424">
        <v>57036559</v>
      </c>
      <c r="C424">
        <v>54979261</v>
      </c>
      <c r="D424">
        <v>55490270</v>
      </c>
      <c r="E424">
        <v>1</v>
      </c>
      <c r="F424">
        <v>1</v>
      </c>
      <c r="G424">
        <v>1081</v>
      </c>
      <c r="H424">
        <v>2</v>
      </c>
      <c r="I424" t="s">
        <v>1589</v>
      </c>
      <c r="J424" t="s">
        <v>1590</v>
      </c>
      <c r="K424" t="s">
        <v>1591</v>
      </c>
      <c r="L424">
        <v>1368</v>
      </c>
      <c r="N424">
        <v>1011</v>
      </c>
      <c r="O424" t="s">
        <v>1558</v>
      </c>
      <c r="P424" t="s">
        <v>1558</v>
      </c>
      <c r="Q424">
        <v>1</v>
      </c>
      <c r="X424">
        <v>0.21</v>
      </c>
      <c r="Y424">
        <v>0</v>
      </c>
      <c r="Z424">
        <v>0.42</v>
      </c>
      <c r="AA424">
        <v>0</v>
      </c>
      <c r="AB424">
        <v>0</v>
      </c>
      <c r="AC424">
        <v>0</v>
      </c>
      <c r="AD424">
        <v>1</v>
      </c>
      <c r="AE424">
        <v>0</v>
      </c>
      <c r="AF424" t="s">
        <v>42</v>
      </c>
      <c r="AG424">
        <v>0.252</v>
      </c>
      <c r="AH424">
        <v>2</v>
      </c>
      <c r="AI424">
        <v>57036559</v>
      </c>
      <c r="AJ424">
        <v>339</v>
      </c>
      <c r="AK424">
        <v>0</v>
      </c>
      <c r="AL424">
        <v>0</v>
      </c>
      <c r="AM424">
        <v>0</v>
      </c>
      <c r="AN424">
        <v>0</v>
      </c>
      <c r="AO424">
        <v>0</v>
      </c>
      <c r="AP424">
        <v>0</v>
      </c>
      <c r="AQ424">
        <v>0</v>
      </c>
      <c r="AR424">
        <v>0</v>
      </c>
    </row>
    <row r="425" spans="1:44" x14ac:dyDescent="0.25">
      <c r="A425">
        <f>ROW(Source!A1005)</f>
        <v>1005</v>
      </c>
      <c r="B425">
        <v>57036560</v>
      </c>
      <c r="C425">
        <v>54979261</v>
      </c>
      <c r="D425">
        <v>55489510</v>
      </c>
      <c r="E425">
        <v>1</v>
      </c>
      <c r="F425">
        <v>1</v>
      </c>
      <c r="G425">
        <v>1081</v>
      </c>
      <c r="H425">
        <v>2</v>
      </c>
      <c r="I425" t="s">
        <v>1697</v>
      </c>
      <c r="J425" t="s">
        <v>1698</v>
      </c>
      <c r="K425" t="s">
        <v>1699</v>
      </c>
      <c r="L425">
        <v>1368</v>
      </c>
      <c r="N425">
        <v>1011</v>
      </c>
      <c r="O425" t="s">
        <v>1558</v>
      </c>
      <c r="P425" t="s">
        <v>1558</v>
      </c>
      <c r="Q425">
        <v>1</v>
      </c>
      <c r="X425">
        <v>4.4999999999999998E-2</v>
      </c>
      <c r="Y425">
        <v>0</v>
      </c>
      <c r="Z425">
        <v>53.9</v>
      </c>
      <c r="AA425">
        <v>12.62</v>
      </c>
      <c r="AB425">
        <v>0</v>
      </c>
      <c r="AC425">
        <v>0</v>
      </c>
      <c r="AD425">
        <v>1</v>
      </c>
      <c r="AE425">
        <v>0</v>
      </c>
      <c r="AF425" t="s">
        <v>42</v>
      </c>
      <c r="AG425">
        <v>5.3999999999999999E-2</v>
      </c>
      <c r="AH425">
        <v>2</v>
      </c>
      <c r="AI425">
        <v>57036560</v>
      </c>
      <c r="AJ425">
        <v>340</v>
      </c>
      <c r="AK425">
        <v>0</v>
      </c>
      <c r="AL425">
        <v>0</v>
      </c>
      <c r="AM425">
        <v>0</v>
      </c>
      <c r="AN425">
        <v>0</v>
      </c>
      <c r="AO425">
        <v>0</v>
      </c>
      <c r="AP425">
        <v>0</v>
      </c>
      <c r="AQ425">
        <v>0</v>
      </c>
      <c r="AR425">
        <v>0</v>
      </c>
    </row>
    <row r="426" spans="1:44" x14ac:dyDescent="0.25">
      <c r="A426">
        <f>ROW(Source!A1005)</f>
        <v>1005</v>
      </c>
      <c r="B426">
        <v>57036561</v>
      </c>
      <c r="C426">
        <v>54979261</v>
      </c>
      <c r="D426">
        <v>55459234</v>
      </c>
      <c r="E426">
        <v>1</v>
      </c>
      <c r="F426">
        <v>1</v>
      </c>
      <c r="G426">
        <v>1081</v>
      </c>
      <c r="H426">
        <v>3</v>
      </c>
      <c r="I426" t="s">
        <v>1700</v>
      </c>
      <c r="J426" t="s">
        <v>1701</v>
      </c>
      <c r="K426" t="s">
        <v>1702</v>
      </c>
      <c r="L426">
        <v>1346</v>
      </c>
      <c r="N426">
        <v>1009</v>
      </c>
      <c r="O426" t="s">
        <v>222</v>
      </c>
      <c r="P426" t="s">
        <v>222</v>
      </c>
      <c r="Q426">
        <v>1</v>
      </c>
      <c r="X426">
        <v>3.0000000000000001E-3</v>
      </c>
      <c r="Y426">
        <v>1.61</v>
      </c>
      <c r="Z426">
        <v>0</v>
      </c>
      <c r="AA426">
        <v>0</v>
      </c>
      <c r="AB426">
        <v>0</v>
      </c>
      <c r="AC426">
        <v>0</v>
      </c>
      <c r="AD426">
        <v>1</v>
      </c>
      <c r="AE426">
        <v>0</v>
      </c>
      <c r="AF426" t="s">
        <v>22</v>
      </c>
      <c r="AG426">
        <v>3.0000000000000001E-3</v>
      </c>
      <c r="AH426">
        <v>2</v>
      </c>
      <c r="AI426">
        <v>57036561</v>
      </c>
      <c r="AJ426">
        <v>341</v>
      </c>
      <c r="AK426">
        <v>0</v>
      </c>
      <c r="AL426">
        <v>0</v>
      </c>
      <c r="AM426">
        <v>0</v>
      </c>
      <c r="AN426">
        <v>0</v>
      </c>
      <c r="AO426">
        <v>0</v>
      </c>
      <c r="AP426">
        <v>0</v>
      </c>
      <c r="AQ426">
        <v>0</v>
      </c>
      <c r="AR426">
        <v>0</v>
      </c>
    </row>
    <row r="427" spans="1:44" x14ac:dyDescent="0.25">
      <c r="A427">
        <f>ROW(Source!A1005)</f>
        <v>1005</v>
      </c>
      <c r="B427">
        <v>57036562</v>
      </c>
      <c r="C427">
        <v>54979261</v>
      </c>
      <c r="D427">
        <v>55466158</v>
      </c>
      <c r="E427">
        <v>1</v>
      </c>
      <c r="F427">
        <v>1</v>
      </c>
      <c r="G427">
        <v>1081</v>
      </c>
      <c r="H427">
        <v>3</v>
      </c>
      <c r="I427" t="s">
        <v>1703</v>
      </c>
      <c r="J427" t="s">
        <v>1704</v>
      </c>
      <c r="K427" t="s">
        <v>1705</v>
      </c>
      <c r="L427">
        <v>1354</v>
      </c>
      <c r="N427">
        <v>1010</v>
      </c>
      <c r="O427" t="s">
        <v>266</v>
      </c>
      <c r="P427" t="s">
        <v>266</v>
      </c>
      <c r="Q427">
        <v>1</v>
      </c>
      <c r="X427">
        <v>0.14000000000000001</v>
      </c>
      <c r="Y427">
        <v>48.47</v>
      </c>
      <c r="Z427">
        <v>0</v>
      </c>
      <c r="AA427">
        <v>0</v>
      </c>
      <c r="AB427">
        <v>0</v>
      </c>
      <c r="AC427">
        <v>0</v>
      </c>
      <c r="AD427">
        <v>1</v>
      </c>
      <c r="AE427">
        <v>0</v>
      </c>
      <c r="AF427" t="s">
        <v>22</v>
      </c>
      <c r="AG427">
        <v>0.14000000000000001</v>
      </c>
      <c r="AH427">
        <v>2</v>
      </c>
      <c r="AI427">
        <v>57036562</v>
      </c>
      <c r="AJ427">
        <v>342</v>
      </c>
      <c r="AK427">
        <v>0</v>
      </c>
      <c r="AL427">
        <v>0</v>
      </c>
      <c r="AM427">
        <v>0</v>
      </c>
      <c r="AN427">
        <v>0</v>
      </c>
      <c r="AO427">
        <v>0</v>
      </c>
      <c r="AP427">
        <v>0</v>
      </c>
      <c r="AQ427">
        <v>0</v>
      </c>
      <c r="AR427">
        <v>0</v>
      </c>
    </row>
    <row r="428" spans="1:44" x14ac:dyDescent="0.25">
      <c r="A428">
        <f>ROW(Source!A1005)</f>
        <v>1005</v>
      </c>
      <c r="B428">
        <v>57036563</v>
      </c>
      <c r="C428">
        <v>54979261</v>
      </c>
      <c r="D428">
        <v>55459835</v>
      </c>
      <c r="E428">
        <v>1</v>
      </c>
      <c r="F428">
        <v>1</v>
      </c>
      <c r="G428">
        <v>1081</v>
      </c>
      <c r="H428">
        <v>3</v>
      </c>
      <c r="I428" t="s">
        <v>1706</v>
      </c>
      <c r="J428" t="s">
        <v>1707</v>
      </c>
      <c r="K428" t="s">
        <v>1708</v>
      </c>
      <c r="L428">
        <v>1348</v>
      </c>
      <c r="N428">
        <v>1009</v>
      </c>
      <c r="O428" t="s">
        <v>1092</v>
      </c>
      <c r="P428" t="s">
        <v>1092</v>
      </c>
      <c r="Q428">
        <v>1000</v>
      </c>
      <c r="X428">
        <v>7.9999999999999996E-6</v>
      </c>
      <c r="Y428">
        <v>12521.99</v>
      </c>
      <c r="Z428">
        <v>0</v>
      </c>
      <c r="AA428">
        <v>0</v>
      </c>
      <c r="AB428">
        <v>0</v>
      </c>
      <c r="AC428">
        <v>0</v>
      </c>
      <c r="AD428">
        <v>1</v>
      </c>
      <c r="AE428">
        <v>0</v>
      </c>
      <c r="AF428" t="s">
        <v>22</v>
      </c>
      <c r="AG428">
        <v>7.9999999999999996E-6</v>
      </c>
      <c r="AH428">
        <v>2</v>
      </c>
      <c r="AI428">
        <v>57036563</v>
      </c>
      <c r="AJ428">
        <v>343</v>
      </c>
      <c r="AK428">
        <v>0</v>
      </c>
      <c r="AL428">
        <v>0</v>
      </c>
      <c r="AM428">
        <v>0</v>
      </c>
      <c r="AN428">
        <v>0</v>
      </c>
      <c r="AO428">
        <v>0</v>
      </c>
      <c r="AP428">
        <v>0</v>
      </c>
      <c r="AQ428">
        <v>0</v>
      </c>
      <c r="AR428">
        <v>0</v>
      </c>
    </row>
    <row r="429" spans="1:44" x14ac:dyDescent="0.25">
      <c r="A429">
        <f>ROW(Source!A1005)</f>
        <v>1005</v>
      </c>
      <c r="B429">
        <v>57036564</v>
      </c>
      <c r="C429">
        <v>54979261</v>
      </c>
      <c r="D429">
        <v>55469222</v>
      </c>
      <c r="E429">
        <v>1</v>
      </c>
      <c r="F429">
        <v>1</v>
      </c>
      <c r="G429">
        <v>1081</v>
      </c>
      <c r="H429">
        <v>3</v>
      </c>
      <c r="I429" t="s">
        <v>1709</v>
      </c>
      <c r="J429" t="s">
        <v>1710</v>
      </c>
      <c r="K429" t="s">
        <v>1711</v>
      </c>
      <c r="L429">
        <v>1354</v>
      </c>
      <c r="N429">
        <v>1010</v>
      </c>
      <c r="O429" t="s">
        <v>266</v>
      </c>
      <c r="P429" t="s">
        <v>266</v>
      </c>
      <c r="Q429">
        <v>1</v>
      </c>
      <c r="X429">
        <v>1.02</v>
      </c>
      <c r="Y429">
        <v>4.3600000000000003</v>
      </c>
      <c r="Z429">
        <v>0</v>
      </c>
      <c r="AA429">
        <v>0</v>
      </c>
      <c r="AB429">
        <v>0</v>
      </c>
      <c r="AC429">
        <v>0</v>
      </c>
      <c r="AD429">
        <v>1</v>
      </c>
      <c r="AE429">
        <v>0</v>
      </c>
      <c r="AF429" t="s">
        <v>22</v>
      </c>
      <c r="AG429">
        <v>1.02</v>
      </c>
      <c r="AH429">
        <v>2</v>
      </c>
      <c r="AI429">
        <v>57036564</v>
      </c>
      <c r="AJ429">
        <v>345</v>
      </c>
      <c r="AK429">
        <v>0</v>
      </c>
      <c r="AL429">
        <v>0</v>
      </c>
      <c r="AM429">
        <v>0</v>
      </c>
      <c r="AN429">
        <v>0</v>
      </c>
      <c r="AO429">
        <v>0</v>
      </c>
      <c r="AP429">
        <v>0</v>
      </c>
      <c r="AQ429">
        <v>0</v>
      </c>
      <c r="AR429">
        <v>0</v>
      </c>
    </row>
    <row r="430" spans="1:44" x14ac:dyDescent="0.25">
      <c r="A430">
        <f>ROW(Source!A1005)</f>
        <v>1005</v>
      </c>
      <c r="B430">
        <v>57036565</v>
      </c>
      <c r="C430">
        <v>54979261</v>
      </c>
      <c r="D430">
        <v>55431816</v>
      </c>
      <c r="E430">
        <v>1081</v>
      </c>
      <c r="F430">
        <v>1</v>
      </c>
      <c r="G430">
        <v>1081</v>
      </c>
      <c r="H430">
        <v>3</v>
      </c>
      <c r="I430" t="s">
        <v>1840</v>
      </c>
      <c r="J430" t="s">
        <v>3</v>
      </c>
      <c r="K430" t="s">
        <v>1841</v>
      </c>
      <c r="L430">
        <v>1301</v>
      </c>
      <c r="N430">
        <v>1003</v>
      </c>
      <c r="O430" t="s">
        <v>769</v>
      </c>
      <c r="P430" t="s">
        <v>769</v>
      </c>
      <c r="Q430">
        <v>1</v>
      </c>
      <c r="X430">
        <v>0</v>
      </c>
      <c r="Y430">
        <v>0</v>
      </c>
      <c r="Z430">
        <v>0</v>
      </c>
      <c r="AA430">
        <v>0</v>
      </c>
      <c r="AB430">
        <v>0</v>
      </c>
      <c r="AC430">
        <v>0</v>
      </c>
      <c r="AD430">
        <v>0</v>
      </c>
      <c r="AE430">
        <v>0</v>
      </c>
      <c r="AF430" t="s">
        <v>22</v>
      </c>
      <c r="AG430">
        <v>0</v>
      </c>
      <c r="AH430">
        <v>3</v>
      </c>
      <c r="AI430">
        <v>-1</v>
      </c>
      <c r="AJ430" t="s">
        <v>3</v>
      </c>
      <c r="AK430">
        <v>0</v>
      </c>
      <c r="AL430">
        <v>0</v>
      </c>
      <c r="AM430">
        <v>0</v>
      </c>
      <c r="AN430">
        <v>0</v>
      </c>
      <c r="AO430">
        <v>0</v>
      </c>
      <c r="AP430">
        <v>0</v>
      </c>
      <c r="AQ430">
        <v>0</v>
      </c>
      <c r="AR430">
        <v>0</v>
      </c>
    </row>
    <row r="431" spans="1:44" x14ac:dyDescent="0.25">
      <c r="A431">
        <f>ROW(Source!A1005)</f>
        <v>1005</v>
      </c>
      <c r="B431">
        <v>57036566</v>
      </c>
      <c r="C431">
        <v>54979261</v>
      </c>
      <c r="D431">
        <v>55431823</v>
      </c>
      <c r="E431">
        <v>1081</v>
      </c>
      <c r="F431">
        <v>1</v>
      </c>
      <c r="G431">
        <v>1081</v>
      </c>
      <c r="H431">
        <v>3</v>
      </c>
      <c r="I431" t="s">
        <v>1840</v>
      </c>
      <c r="J431" t="s">
        <v>3</v>
      </c>
      <c r="K431" t="s">
        <v>1842</v>
      </c>
      <c r="L431">
        <v>1354</v>
      </c>
      <c r="N431">
        <v>1010</v>
      </c>
      <c r="O431" t="s">
        <v>266</v>
      </c>
      <c r="P431" t="s">
        <v>266</v>
      </c>
      <c r="Q431">
        <v>1</v>
      </c>
      <c r="X431">
        <v>0</v>
      </c>
      <c r="Y431">
        <v>0</v>
      </c>
      <c r="Z431">
        <v>0</v>
      </c>
      <c r="AA431">
        <v>0</v>
      </c>
      <c r="AB431">
        <v>0</v>
      </c>
      <c r="AC431">
        <v>0</v>
      </c>
      <c r="AD431">
        <v>0</v>
      </c>
      <c r="AE431">
        <v>0</v>
      </c>
      <c r="AF431" t="s">
        <v>22</v>
      </c>
      <c r="AG431">
        <v>0</v>
      </c>
      <c r="AH431">
        <v>3</v>
      </c>
      <c r="AI431">
        <v>-1</v>
      </c>
      <c r="AJ431" t="s">
        <v>3</v>
      </c>
      <c r="AK431">
        <v>0</v>
      </c>
      <c r="AL431">
        <v>0</v>
      </c>
      <c r="AM431">
        <v>0</v>
      </c>
      <c r="AN431">
        <v>0</v>
      </c>
      <c r="AO431">
        <v>0</v>
      </c>
      <c r="AP431">
        <v>0</v>
      </c>
      <c r="AQ431">
        <v>0</v>
      </c>
      <c r="AR431">
        <v>0</v>
      </c>
    </row>
    <row r="432" spans="1:44" x14ac:dyDescent="0.25">
      <c r="A432">
        <f>ROW(Source!A1005)</f>
        <v>1005</v>
      </c>
      <c r="B432">
        <v>57036567</v>
      </c>
      <c r="C432">
        <v>54979261</v>
      </c>
      <c r="D432">
        <v>55433141</v>
      </c>
      <c r="E432">
        <v>1081</v>
      </c>
      <c r="F432">
        <v>1</v>
      </c>
      <c r="G432">
        <v>1081</v>
      </c>
      <c r="H432">
        <v>3</v>
      </c>
      <c r="I432" t="s">
        <v>1843</v>
      </c>
      <c r="J432" t="s">
        <v>3</v>
      </c>
      <c r="K432" t="s">
        <v>1844</v>
      </c>
      <c r="L432">
        <v>1354</v>
      </c>
      <c r="N432">
        <v>1010</v>
      </c>
      <c r="O432" t="s">
        <v>266</v>
      </c>
      <c r="P432" t="s">
        <v>266</v>
      </c>
      <c r="Q432">
        <v>1</v>
      </c>
      <c r="X432">
        <v>23.65</v>
      </c>
      <c r="Y432">
        <v>0</v>
      </c>
      <c r="Z432">
        <v>0</v>
      </c>
      <c r="AA432">
        <v>0</v>
      </c>
      <c r="AB432">
        <v>0</v>
      </c>
      <c r="AC432">
        <v>0</v>
      </c>
      <c r="AD432">
        <v>0</v>
      </c>
      <c r="AE432">
        <v>0</v>
      </c>
      <c r="AF432" t="s">
        <v>22</v>
      </c>
      <c r="AG432">
        <v>23.65</v>
      </c>
      <c r="AH432">
        <v>3</v>
      </c>
      <c r="AI432">
        <v>-1</v>
      </c>
      <c r="AJ432" t="s">
        <v>3</v>
      </c>
      <c r="AK432">
        <v>0</v>
      </c>
      <c r="AL432">
        <v>0</v>
      </c>
      <c r="AM432">
        <v>0</v>
      </c>
      <c r="AN432">
        <v>0</v>
      </c>
      <c r="AO432">
        <v>0</v>
      </c>
      <c r="AP432">
        <v>0</v>
      </c>
      <c r="AQ432">
        <v>0</v>
      </c>
      <c r="AR432">
        <v>0</v>
      </c>
    </row>
    <row r="433" spans="1:44" x14ac:dyDescent="0.25">
      <c r="A433">
        <f>ROW(Source!A1005)</f>
        <v>1005</v>
      </c>
      <c r="B433">
        <v>57036568</v>
      </c>
      <c r="C433">
        <v>54979261</v>
      </c>
      <c r="D433">
        <v>55433584</v>
      </c>
      <c r="E433">
        <v>1081</v>
      </c>
      <c r="F433">
        <v>1</v>
      </c>
      <c r="G433">
        <v>1081</v>
      </c>
      <c r="H433">
        <v>3</v>
      </c>
      <c r="I433" t="s">
        <v>1845</v>
      </c>
      <c r="J433" t="s">
        <v>3</v>
      </c>
      <c r="K433" t="s">
        <v>1846</v>
      </c>
      <c r="L433">
        <v>1354</v>
      </c>
      <c r="N433">
        <v>1010</v>
      </c>
      <c r="O433" t="s">
        <v>266</v>
      </c>
      <c r="P433" t="s">
        <v>266</v>
      </c>
      <c r="Q433">
        <v>1</v>
      </c>
      <c r="X433">
        <v>13.34</v>
      </c>
      <c r="Y433">
        <v>0</v>
      </c>
      <c r="Z433">
        <v>0</v>
      </c>
      <c r="AA433">
        <v>0</v>
      </c>
      <c r="AB433">
        <v>0</v>
      </c>
      <c r="AC433">
        <v>0</v>
      </c>
      <c r="AD433">
        <v>0</v>
      </c>
      <c r="AE433">
        <v>0</v>
      </c>
      <c r="AF433" t="s">
        <v>22</v>
      </c>
      <c r="AG433">
        <v>13.34</v>
      </c>
      <c r="AH433">
        <v>3</v>
      </c>
      <c r="AI433">
        <v>-1</v>
      </c>
      <c r="AJ433" t="s">
        <v>3</v>
      </c>
      <c r="AK433">
        <v>0</v>
      </c>
      <c r="AL433">
        <v>0</v>
      </c>
      <c r="AM433">
        <v>0</v>
      </c>
      <c r="AN433">
        <v>0</v>
      </c>
      <c r="AO433">
        <v>0</v>
      </c>
      <c r="AP433">
        <v>0</v>
      </c>
      <c r="AQ433">
        <v>0</v>
      </c>
      <c r="AR433">
        <v>0</v>
      </c>
    </row>
    <row r="434" spans="1:44" x14ac:dyDescent="0.25">
      <c r="A434">
        <f>ROW(Source!A1005)</f>
        <v>1005</v>
      </c>
      <c r="B434">
        <v>57036569</v>
      </c>
      <c r="C434">
        <v>54979261</v>
      </c>
      <c r="D434">
        <v>55441152</v>
      </c>
      <c r="E434">
        <v>1081</v>
      </c>
      <c r="F434">
        <v>1</v>
      </c>
      <c r="G434">
        <v>1081</v>
      </c>
      <c r="H434">
        <v>3</v>
      </c>
      <c r="I434" t="s">
        <v>1847</v>
      </c>
      <c r="J434" t="s">
        <v>3</v>
      </c>
      <c r="K434" t="s">
        <v>1848</v>
      </c>
      <c r="L434">
        <v>1346</v>
      </c>
      <c r="N434">
        <v>1009</v>
      </c>
      <c r="O434" t="s">
        <v>222</v>
      </c>
      <c r="P434" t="s">
        <v>222</v>
      </c>
      <c r="Q434">
        <v>1</v>
      </c>
      <c r="X434">
        <v>8.73</v>
      </c>
      <c r="Y434">
        <v>0</v>
      </c>
      <c r="Z434">
        <v>0</v>
      </c>
      <c r="AA434">
        <v>0</v>
      </c>
      <c r="AB434">
        <v>0</v>
      </c>
      <c r="AC434">
        <v>0</v>
      </c>
      <c r="AD434">
        <v>0</v>
      </c>
      <c r="AE434">
        <v>0</v>
      </c>
      <c r="AF434" t="s">
        <v>22</v>
      </c>
      <c r="AG434">
        <v>8.73</v>
      </c>
      <c r="AH434">
        <v>3</v>
      </c>
      <c r="AI434">
        <v>-1</v>
      </c>
      <c r="AJ434" t="s">
        <v>3</v>
      </c>
      <c r="AK434">
        <v>0</v>
      </c>
      <c r="AL434">
        <v>0</v>
      </c>
      <c r="AM434">
        <v>0</v>
      </c>
      <c r="AN434">
        <v>0</v>
      </c>
      <c r="AO434">
        <v>0</v>
      </c>
      <c r="AP434">
        <v>0</v>
      </c>
      <c r="AQ434">
        <v>0</v>
      </c>
      <c r="AR434">
        <v>0</v>
      </c>
    </row>
    <row r="435" spans="1:44" x14ac:dyDescent="0.25">
      <c r="A435">
        <f>ROW(Source!A1030)</f>
        <v>1030</v>
      </c>
      <c r="B435">
        <v>57036575</v>
      </c>
      <c r="C435">
        <v>54979340</v>
      </c>
      <c r="D435">
        <v>55424304</v>
      </c>
      <c r="E435">
        <v>1081</v>
      </c>
      <c r="F435">
        <v>1</v>
      </c>
      <c r="G435">
        <v>1081</v>
      </c>
      <c r="H435">
        <v>1</v>
      </c>
      <c r="I435" t="s">
        <v>1552</v>
      </c>
      <c r="J435" t="s">
        <v>3</v>
      </c>
      <c r="K435" t="s">
        <v>1553</v>
      </c>
      <c r="L435">
        <v>1191</v>
      </c>
      <c r="N435">
        <v>1013</v>
      </c>
      <c r="O435" t="s">
        <v>1554</v>
      </c>
      <c r="P435" t="s">
        <v>1554</v>
      </c>
      <c r="Q435">
        <v>1</v>
      </c>
      <c r="X435">
        <v>18.14</v>
      </c>
      <c r="Y435">
        <v>0</v>
      </c>
      <c r="Z435">
        <v>0</v>
      </c>
      <c r="AA435">
        <v>0</v>
      </c>
      <c r="AB435">
        <v>0</v>
      </c>
      <c r="AC435">
        <v>0</v>
      </c>
      <c r="AD435">
        <v>1</v>
      </c>
      <c r="AE435">
        <v>1</v>
      </c>
      <c r="AF435" t="s">
        <v>42</v>
      </c>
      <c r="AG435">
        <v>21.768000000000001</v>
      </c>
      <c r="AH435">
        <v>2</v>
      </c>
      <c r="AI435">
        <v>57036575</v>
      </c>
      <c r="AJ435">
        <v>347</v>
      </c>
      <c r="AK435">
        <v>0</v>
      </c>
      <c r="AL435">
        <v>0</v>
      </c>
      <c r="AM435">
        <v>0</v>
      </c>
      <c r="AN435">
        <v>0</v>
      </c>
      <c r="AO435">
        <v>0</v>
      </c>
      <c r="AP435">
        <v>0</v>
      </c>
      <c r="AQ435">
        <v>0</v>
      </c>
      <c r="AR435">
        <v>0</v>
      </c>
    </row>
    <row r="436" spans="1:44" x14ac:dyDescent="0.25">
      <c r="A436">
        <f>ROW(Source!A1030)</f>
        <v>1030</v>
      </c>
      <c r="B436">
        <v>57036576</v>
      </c>
      <c r="C436">
        <v>54979340</v>
      </c>
      <c r="D436">
        <v>55490209</v>
      </c>
      <c r="E436">
        <v>1</v>
      </c>
      <c r="F436">
        <v>1</v>
      </c>
      <c r="G436">
        <v>1081</v>
      </c>
      <c r="H436">
        <v>2</v>
      </c>
      <c r="I436" t="s">
        <v>1555</v>
      </c>
      <c r="J436" t="s">
        <v>1556</v>
      </c>
      <c r="K436" t="s">
        <v>1557</v>
      </c>
      <c r="L436">
        <v>1368</v>
      </c>
      <c r="N436">
        <v>1011</v>
      </c>
      <c r="O436" t="s">
        <v>1558</v>
      </c>
      <c r="P436" t="s">
        <v>1558</v>
      </c>
      <c r="Q436">
        <v>1</v>
      </c>
      <c r="X436">
        <v>0.05</v>
      </c>
      <c r="Y436">
        <v>0</v>
      </c>
      <c r="Z436">
        <v>83.1</v>
      </c>
      <c r="AA436">
        <v>12.62</v>
      </c>
      <c r="AB436">
        <v>0</v>
      </c>
      <c r="AC436">
        <v>0</v>
      </c>
      <c r="AD436">
        <v>1</v>
      </c>
      <c r="AE436">
        <v>0</v>
      </c>
      <c r="AF436" t="s">
        <v>42</v>
      </c>
      <c r="AG436">
        <v>0.06</v>
      </c>
      <c r="AH436">
        <v>2</v>
      </c>
      <c r="AI436">
        <v>57036576</v>
      </c>
      <c r="AJ436">
        <v>348</v>
      </c>
      <c r="AK436">
        <v>0</v>
      </c>
      <c r="AL436">
        <v>0</v>
      </c>
      <c r="AM436">
        <v>0</v>
      </c>
      <c r="AN436">
        <v>0</v>
      </c>
      <c r="AO436">
        <v>0</v>
      </c>
      <c r="AP436">
        <v>0</v>
      </c>
      <c r="AQ436">
        <v>0</v>
      </c>
      <c r="AR436">
        <v>0</v>
      </c>
    </row>
    <row r="437" spans="1:44" x14ac:dyDescent="0.25">
      <c r="A437">
        <f>ROW(Source!A1030)</f>
        <v>1030</v>
      </c>
      <c r="B437">
        <v>57036577</v>
      </c>
      <c r="C437">
        <v>54979340</v>
      </c>
      <c r="D437">
        <v>55490270</v>
      </c>
      <c r="E437">
        <v>1</v>
      </c>
      <c r="F437">
        <v>1</v>
      </c>
      <c r="G437">
        <v>1081</v>
      </c>
      <c r="H437">
        <v>2</v>
      </c>
      <c r="I437" t="s">
        <v>1589</v>
      </c>
      <c r="J437" t="s">
        <v>1590</v>
      </c>
      <c r="K437" t="s">
        <v>1591</v>
      </c>
      <c r="L437">
        <v>1368</v>
      </c>
      <c r="N437">
        <v>1011</v>
      </c>
      <c r="O437" t="s">
        <v>1558</v>
      </c>
      <c r="P437" t="s">
        <v>1558</v>
      </c>
      <c r="Q437">
        <v>1</v>
      </c>
      <c r="X437">
        <v>0.21</v>
      </c>
      <c r="Y437">
        <v>0</v>
      </c>
      <c r="Z437">
        <v>0.42</v>
      </c>
      <c r="AA437">
        <v>0</v>
      </c>
      <c r="AB437">
        <v>0</v>
      </c>
      <c r="AC437">
        <v>0</v>
      </c>
      <c r="AD437">
        <v>1</v>
      </c>
      <c r="AE437">
        <v>0</v>
      </c>
      <c r="AF437" t="s">
        <v>42</v>
      </c>
      <c r="AG437">
        <v>0.252</v>
      </c>
      <c r="AH437">
        <v>2</v>
      </c>
      <c r="AI437">
        <v>57036577</v>
      </c>
      <c r="AJ437">
        <v>349</v>
      </c>
      <c r="AK437">
        <v>0</v>
      </c>
      <c r="AL437">
        <v>0</v>
      </c>
      <c r="AM437">
        <v>0</v>
      </c>
      <c r="AN437">
        <v>0</v>
      </c>
      <c r="AO437">
        <v>0</v>
      </c>
      <c r="AP437">
        <v>0</v>
      </c>
      <c r="AQ437">
        <v>0</v>
      </c>
      <c r="AR437">
        <v>0</v>
      </c>
    </row>
    <row r="438" spans="1:44" x14ac:dyDescent="0.25">
      <c r="A438">
        <f>ROW(Source!A1030)</f>
        <v>1030</v>
      </c>
      <c r="B438">
        <v>57036578</v>
      </c>
      <c r="C438">
        <v>54979340</v>
      </c>
      <c r="D438">
        <v>55489510</v>
      </c>
      <c r="E438">
        <v>1</v>
      </c>
      <c r="F438">
        <v>1</v>
      </c>
      <c r="G438">
        <v>1081</v>
      </c>
      <c r="H438">
        <v>2</v>
      </c>
      <c r="I438" t="s">
        <v>1697</v>
      </c>
      <c r="J438" t="s">
        <v>1698</v>
      </c>
      <c r="K438" t="s">
        <v>1699</v>
      </c>
      <c r="L438">
        <v>1368</v>
      </c>
      <c r="N438">
        <v>1011</v>
      </c>
      <c r="O438" t="s">
        <v>1558</v>
      </c>
      <c r="P438" t="s">
        <v>1558</v>
      </c>
      <c r="Q438">
        <v>1</v>
      </c>
      <c r="X438">
        <v>4.4999999999999998E-2</v>
      </c>
      <c r="Y438">
        <v>0</v>
      </c>
      <c r="Z438">
        <v>53.9</v>
      </c>
      <c r="AA438">
        <v>12.62</v>
      </c>
      <c r="AB438">
        <v>0</v>
      </c>
      <c r="AC438">
        <v>0</v>
      </c>
      <c r="AD438">
        <v>1</v>
      </c>
      <c r="AE438">
        <v>0</v>
      </c>
      <c r="AF438" t="s">
        <v>42</v>
      </c>
      <c r="AG438">
        <v>5.3999999999999999E-2</v>
      </c>
      <c r="AH438">
        <v>2</v>
      </c>
      <c r="AI438">
        <v>57036578</v>
      </c>
      <c r="AJ438">
        <v>350</v>
      </c>
      <c r="AK438">
        <v>0</v>
      </c>
      <c r="AL438">
        <v>0</v>
      </c>
      <c r="AM438">
        <v>0</v>
      </c>
      <c r="AN438">
        <v>0</v>
      </c>
      <c r="AO438">
        <v>0</v>
      </c>
      <c r="AP438">
        <v>0</v>
      </c>
      <c r="AQ438">
        <v>0</v>
      </c>
      <c r="AR438">
        <v>0</v>
      </c>
    </row>
    <row r="439" spans="1:44" x14ac:dyDescent="0.25">
      <c r="A439">
        <f>ROW(Source!A1030)</f>
        <v>1030</v>
      </c>
      <c r="B439">
        <v>57036579</v>
      </c>
      <c r="C439">
        <v>54979340</v>
      </c>
      <c r="D439">
        <v>55459234</v>
      </c>
      <c r="E439">
        <v>1</v>
      </c>
      <c r="F439">
        <v>1</v>
      </c>
      <c r="G439">
        <v>1081</v>
      </c>
      <c r="H439">
        <v>3</v>
      </c>
      <c r="I439" t="s">
        <v>1700</v>
      </c>
      <c r="J439" t="s">
        <v>1701</v>
      </c>
      <c r="K439" t="s">
        <v>1702</v>
      </c>
      <c r="L439">
        <v>1346</v>
      </c>
      <c r="N439">
        <v>1009</v>
      </c>
      <c r="O439" t="s">
        <v>222</v>
      </c>
      <c r="P439" t="s">
        <v>222</v>
      </c>
      <c r="Q439">
        <v>1</v>
      </c>
      <c r="X439">
        <v>3.0000000000000001E-3</v>
      </c>
      <c r="Y439">
        <v>1.61</v>
      </c>
      <c r="Z439">
        <v>0</v>
      </c>
      <c r="AA439">
        <v>0</v>
      </c>
      <c r="AB439">
        <v>0</v>
      </c>
      <c r="AC439">
        <v>0</v>
      </c>
      <c r="AD439">
        <v>1</v>
      </c>
      <c r="AE439">
        <v>0</v>
      </c>
      <c r="AF439" t="s">
        <v>22</v>
      </c>
      <c r="AG439">
        <v>3.0000000000000001E-3</v>
      </c>
      <c r="AH439">
        <v>2</v>
      </c>
      <c r="AI439">
        <v>57036579</v>
      </c>
      <c r="AJ439">
        <v>351</v>
      </c>
      <c r="AK439">
        <v>0</v>
      </c>
      <c r="AL439">
        <v>0</v>
      </c>
      <c r="AM439">
        <v>0</v>
      </c>
      <c r="AN439">
        <v>0</v>
      </c>
      <c r="AO439">
        <v>0</v>
      </c>
      <c r="AP439">
        <v>0</v>
      </c>
      <c r="AQ439">
        <v>0</v>
      </c>
      <c r="AR439">
        <v>0</v>
      </c>
    </row>
    <row r="440" spans="1:44" x14ac:dyDescent="0.25">
      <c r="A440">
        <f>ROW(Source!A1030)</f>
        <v>1030</v>
      </c>
      <c r="B440">
        <v>57036580</v>
      </c>
      <c r="C440">
        <v>54979340</v>
      </c>
      <c r="D440">
        <v>55466158</v>
      </c>
      <c r="E440">
        <v>1</v>
      </c>
      <c r="F440">
        <v>1</v>
      </c>
      <c r="G440">
        <v>1081</v>
      </c>
      <c r="H440">
        <v>3</v>
      </c>
      <c r="I440" t="s">
        <v>1703</v>
      </c>
      <c r="J440" t="s">
        <v>1704</v>
      </c>
      <c r="K440" t="s">
        <v>1705</v>
      </c>
      <c r="L440">
        <v>1354</v>
      </c>
      <c r="N440">
        <v>1010</v>
      </c>
      <c r="O440" t="s">
        <v>266</v>
      </c>
      <c r="P440" t="s">
        <v>266</v>
      </c>
      <c r="Q440">
        <v>1</v>
      </c>
      <c r="X440">
        <v>0.14000000000000001</v>
      </c>
      <c r="Y440">
        <v>48.47</v>
      </c>
      <c r="Z440">
        <v>0</v>
      </c>
      <c r="AA440">
        <v>0</v>
      </c>
      <c r="AB440">
        <v>0</v>
      </c>
      <c r="AC440">
        <v>0</v>
      </c>
      <c r="AD440">
        <v>1</v>
      </c>
      <c r="AE440">
        <v>0</v>
      </c>
      <c r="AF440" t="s">
        <v>22</v>
      </c>
      <c r="AG440">
        <v>0.14000000000000001</v>
      </c>
      <c r="AH440">
        <v>2</v>
      </c>
      <c r="AI440">
        <v>57036580</v>
      </c>
      <c r="AJ440">
        <v>352</v>
      </c>
      <c r="AK440">
        <v>0</v>
      </c>
      <c r="AL440">
        <v>0</v>
      </c>
      <c r="AM440">
        <v>0</v>
      </c>
      <c r="AN440">
        <v>0</v>
      </c>
      <c r="AO440">
        <v>0</v>
      </c>
      <c r="AP440">
        <v>0</v>
      </c>
      <c r="AQ440">
        <v>0</v>
      </c>
      <c r="AR440">
        <v>0</v>
      </c>
    </row>
    <row r="441" spans="1:44" x14ac:dyDescent="0.25">
      <c r="A441">
        <f>ROW(Source!A1030)</f>
        <v>1030</v>
      </c>
      <c r="B441">
        <v>57036581</v>
      </c>
      <c r="C441">
        <v>54979340</v>
      </c>
      <c r="D441">
        <v>55459835</v>
      </c>
      <c r="E441">
        <v>1</v>
      </c>
      <c r="F441">
        <v>1</v>
      </c>
      <c r="G441">
        <v>1081</v>
      </c>
      <c r="H441">
        <v>3</v>
      </c>
      <c r="I441" t="s">
        <v>1706</v>
      </c>
      <c r="J441" t="s">
        <v>1707</v>
      </c>
      <c r="K441" t="s">
        <v>1708</v>
      </c>
      <c r="L441">
        <v>1348</v>
      </c>
      <c r="N441">
        <v>1009</v>
      </c>
      <c r="O441" t="s">
        <v>1092</v>
      </c>
      <c r="P441" t="s">
        <v>1092</v>
      </c>
      <c r="Q441">
        <v>1000</v>
      </c>
      <c r="X441">
        <v>7.9999999999999996E-6</v>
      </c>
      <c r="Y441">
        <v>12521.99</v>
      </c>
      <c r="Z441">
        <v>0</v>
      </c>
      <c r="AA441">
        <v>0</v>
      </c>
      <c r="AB441">
        <v>0</v>
      </c>
      <c r="AC441">
        <v>0</v>
      </c>
      <c r="AD441">
        <v>1</v>
      </c>
      <c r="AE441">
        <v>0</v>
      </c>
      <c r="AF441" t="s">
        <v>22</v>
      </c>
      <c r="AG441">
        <v>7.9999999999999996E-6</v>
      </c>
      <c r="AH441">
        <v>2</v>
      </c>
      <c r="AI441">
        <v>57036581</v>
      </c>
      <c r="AJ441">
        <v>353</v>
      </c>
      <c r="AK441">
        <v>0</v>
      </c>
      <c r="AL441">
        <v>0</v>
      </c>
      <c r="AM441">
        <v>0</v>
      </c>
      <c r="AN441">
        <v>0</v>
      </c>
      <c r="AO441">
        <v>0</v>
      </c>
      <c r="AP441">
        <v>0</v>
      </c>
      <c r="AQ441">
        <v>0</v>
      </c>
      <c r="AR441">
        <v>0</v>
      </c>
    </row>
    <row r="442" spans="1:44" x14ac:dyDescent="0.25">
      <c r="A442">
        <f>ROW(Source!A1030)</f>
        <v>1030</v>
      </c>
      <c r="B442">
        <v>57036582</v>
      </c>
      <c r="C442">
        <v>54979340</v>
      </c>
      <c r="D442">
        <v>55469222</v>
      </c>
      <c r="E442">
        <v>1</v>
      </c>
      <c r="F442">
        <v>1</v>
      </c>
      <c r="G442">
        <v>1081</v>
      </c>
      <c r="H442">
        <v>3</v>
      </c>
      <c r="I442" t="s">
        <v>1709</v>
      </c>
      <c r="J442" t="s">
        <v>1710</v>
      </c>
      <c r="K442" t="s">
        <v>1711</v>
      </c>
      <c r="L442">
        <v>1354</v>
      </c>
      <c r="N442">
        <v>1010</v>
      </c>
      <c r="O442" t="s">
        <v>266</v>
      </c>
      <c r="P442" t="s">
        <v>266</v>
      </c>
      <c r="Q442">
        <v>1</v>
      </c>
      <c r="X442">
        <v>1.02</v>
      </c>
      <c r="Y442">
        <v>4.3600000000000003</v>
      </c>
      <c r="Z442">
        <v>0</v>
      </c>
      <c r="AA442">
        <v>0</v>
      </c>
      <c r="AB442">
        <v>0</v>
      </c>
      <c r="AC442">
        <v>0</v>
      </c>
      <c r="AD442">
        <v>1</v>
      </c>
      <c r="AE442">
        <v>0</v>
      </c>
      <c r="AF442" t="s">
        <v>22</v>
      </c>
      <c r="AG442">
        <v>1.02</v>
      </c>
      <c r="AH442">
        <v>2</v>
      </c>
      <c r="AI442">
        <v>57036582</v>
      </c>
      <c r="AJ442">
        <v>355</v>
      </c>
      <c r="AK442">
        <v>0</v>
      </c>
      <c r="AL442">
        <v>0</v>
      </c>
      <c r="AM442">
        <v>0</v>
      </c>
      <c r="AN442">
        <v>0</v>
      </c>
      <c r="AO442">
        <v>0</v>
      </c>
      <c r="AP442">
        <v>0</v>
      </c>
      <c r="AQ442">
        <v>0</v>
      </c>
      <c r="AR442">
        <v>0</v>
      </c>
    </row>
    <row r="443" spans="1:44" x14ac:dyDescent="0.25">
      <c r="A443">
        <f>ROW(Source!A1030)</f>
        <v>1030</v>
      </c>
      <c r="B443">
        <v>57036583</v>
      </c>
      <c r="C443">
        <v>54979340</v>
      </c>
      <c r="D443">
        <v>55431816</v>
      </c>
      <c r="E443">
        <v>1081</v>
      </c>
      <c r="F443">
        <v>1</v>
      </c>
      <c r="G443">
        <v>1081</v>
      </c>
      <c r="H443">
        <v>3</v>
      </c>
      <c r="I443" t="s">
        <v>1840</v>
      </c>
      <c r="J443" t="s">
        <v>3</v>
      </c>
      <c r="K443" t="s">
        <v>1841</v>
      </c>
      <c r="L443">
        <v>1301</v>
      </c>
      <c r="N443">
        <v>1003</v>
      </c>
      <c r="O443" t="s">
        <v>769</v>
      </c>
      <c r="P443" t="s">
        <v>769</v>
      </c>
      <c r="Q443">
        <v>1</v>
      </c>
      <c r="X443">
        <v>0</v>
      </c>
      <c r="Y443">
        <v>0</v>
      </c>
      <c r="Z443">
        <v>0</v>
      </c>
      <c r="AA443">
        <v>0</v>
      </c>
      <c r="AB443">
        <v>0</v>
      </c>
      <c r="AC443">
        <v>0</v>
      </c>
      <c r="AD443">
        <v>0</v>
      </c>
      <c r="AE443">
        <v>0</v>
      </c>
      <c r="AF443" t="s">
        <v>22</v>
      </c>
      <c r="AG443">
        <v>0</v>
      </c>
      <c r="AH443">
        <v>3</v>
      </c>
      <c r="AI443">
        <v>-1</v>
      </c>
      <c r="AJ443" t="s">
        <v>3</v>
      </c>
      <c r="AK443">
        <v>0</v>
      </c>
      <c r="AL443">
        <v>0</v>
      </c>
      <c r="AM443">
        <v>0</v>
      </c>
      <c r="AN443">
        <v>0</v>
      </c>
      <c r="AO443">
        <v>0</v>
      </c>
      <c r="AP443">
        <v>0</v>
      </c>
      <c r="AQ443">
        <v>0</v>
      </c>
      <c r="AR443">
        <v>0</v>
      </c>
    </row>
    <row r="444" spans="1:44" x14ac:dyDescent="0.25">
      <c r="A444">
        <f>ROW(Source!A1030)</f>
        <v>1030</v>
      </c>
      <c r="B444">
        <v>57036584</v>
      </c>
      <c r="C444">
        <v>54979340</v>
      </c>
      <c r="D444">
        <v>55431823</v>
      </c>
      <c r="E444">
        <v>1081</v>
      </c>
      <c r="F444">
        <v>1</v>
      </c>
      <c r="G444">
        <v>1081</v>
      </c>
      <c r="H444">
        <v>3</v>
      </c>
      <c r="I444" t="s">
        <v>1840</v>
      </c>
      <c r="J444" t="s">
        <v>3</v>
      </c>
      <c r="K444" t="s">
        <v>1842</v>
      </c>
      <c r="L444">
        <v>1354</v>
      </c>
      <c r="N444">
        <v>1010</v>
      </c>
      <c r="O444" t="s">
        <v>266</v>
      </c>
      <c r="P444" t="s">
        <v>266</v>
      </c>
      <c r="Q444">
        <v>1</v>
      </c>
      <c r="X444">
        <v>0</v>
      </c>
      <c r="Y444">
        <v>0</v>
      </c>
      <c r="Z444">
        <v>0</v>
      </c>
      <c r="AA444">
        <v>0</v>
      </c>
      <c r="AB444">
        <v>0</v>
      </c>
      <c r="AC444">
        <v>0</v>
      </c>
      <c r="AD444">
        <v>0</v>
      </c>
      <c r="AE444">
        <v>0</v>
      </c>
      <c r="AF444" t="s">
        <v>22</v>
      </c>
      <c r="AG444">
        <v>0</v>
      </c>
      <c r="AH444">
        <v>3</v>
      </c>
      <c r="AI444">
        <v>-1</v>
      </c>
      <c r="AJ444" t="s">
        <v>3</v>
      </c>
      <c r="AK444">
        <v>0</v>
      </c>
      <c r="AL444">
        <v>0</v>
      </c>
      <c r="AM444">
        <v>0</v>
      </c>
      <c r="AN444">
        <v>0</v>
      </c>
      <c r="AO444">
        <v>0</v>
      </c>
      <c r="AP444">
        <v>0</v>
      </c>
      <c r="AQ444">
        <v>0</v>
      </c>
      <c r="AR444">
        <v>0</v>
      </c>
    </row>
    <row r="445" spans="1:44" x14ac:dyDescent="0.25">
      <c r="A445">
        <f>ROW(Source!A1030)</f>
        <v>1030</v>
      </c>
      <c r="B445">
        <v>57036585</v>
      </c>
      <c r="C445">
        <v>54979340</v>
      </c>
      <c r="D445">
        <v>55433141</v>
      </c>
      <c r="E445">
        <v>1081</v>
      </c>
      <c r="F445">
        <v>1</v>
      </c>
      <c r="G445">
        <v>1081</v>
      </c>
      <c r="H445">
        <v>3</v>
      </c>
      <c r="I445" t="s">
        <v>1843</v>
      </c>
      <c r="J445" t="s">
        <v>3</v>
      </c>
      <c r="K445" t="s">
        <v>1844</v>
      </c>
      <c r="L445">
        <v>1354</v>
      </c>
      <c r="N445">
        <v>1010</v>
      </c>
      <c r="O445" t="s">
        <v>266</v>
      </c>
      <c r="P445" t="s">
        <v>266</v>
      </c>
      <c r="Q445">
        <v>1</v>
      </c>
      <c r="X445">
        <v>23.65</v>
      </c>
      <c r="Y445">
        <v>0</v>
      </c>
      <c r="Z445">
        <v>0</v>
      </c>
      <c r="AA445">
        <v>0</v>
      </c>
      <c r="AB445">
        <v>0</v>
      </c>
      <c r="AC445">
        <v>0</v>
      </c>
      <c r="AD445">
        <v>0</v>
      </c>
      <c r="AE445">
        <v>0</v>
      </c>
      <c r="AF445" t="s">
        <v>22</v>
      </c>
      <c r="AG445">
        <v>23.65</v>
      </c>
      <c r="AH445">
        <v>3</v>
      </c>
      <c r="AI445">
        <v>-1</v>
      </c>
      <c r="AJ445" t="s">
        <v>3</v>
      </c>
      <c r="AK445">
        <v>0</v>
      </c>
      <c r="AL445">
        <v>0</v>
      </c>
      <c r="AM445">
        <v>0</v>
      </c>
      <c r="AN445">
        <v>0</v>
      </c>
      <c r="AO445">
        <v>0</v>
      </c>
      <c r="AP445">
        <v>0</v>
      </c>
      <c r="AQ445">
        <v>0</v>
      </c>
      <c r="AR445">
        <v>0</v>
      </c>
    </row>
    <row r="446" spans="1:44" x14ac:dyDescent="0.25">
      <c r="A446">
        <f>ROW(Source!A1030)</f>
        <v>1030</v>
      </c>
      <c r="B446">
        <v>57036586</v>
      </c>
      <c r="C446">
        <v>54979340</v>
      </c>
      <c r="D446">
        <v>55433584</v>
      </c>
      <c r="E446">
        <v>1081</v>
      </c>
      <c r="F446">
        <v>1</v>
      </c>
      <c r="G446">
        <v>1081</v>
      </c>
      <c r="H446">
        <v>3</v>
      </c>
      <c r="I446" t="s">
        <v>1845</v>
      </c>
      <c r="J446" t="s">
        <v>3</v>
      </c>
      <c r="K446" t="s">
        <v>1846</v>
      </c>
      <c r="L446">
        <v>1354</v>
      </c>
      <c r="N446">
        <v>1010</v>
      </c>
      <c r="O446" t="s">
        <v>266</v>
      </c>
      <c r="P446" t="s">
        <v>266</v>
      </c>
      <c r="Q446">
        <v>1</v>
      </c>
      <c r="X446">
        <v>13.34</v>
      </c>
      <c r="Y446">
        <v>0</v>
      </c>
      <c r="Z446">
        <v>0</v>
      </c>
      <c r="AA446">
        <v>0</v>
      </c>
      <c r="AB446">
        <v>0</v>
      </c>
      <c r="AC446">
        <v>0</v>
      </c>
      <c r="AD446">
        <v>0</v>
      </c>
      <c r="AE446">
        <v>0</v>
      </c>
      <c r="AF446" t="s">
        <v>22</v>
      </c>
      <c r="AG446">
        <v>13.34</v>
      </c>
      <c r="AH446">
        <v>3</v>
      </c>
      <c r="AI446">
        <v>-1</v>
      </c>
      <c r="AJ446" t="s">
        <v>3</v>
      </c>
      <c r="AK446">
        <v>0</v>
      </c>
      <c r="AL446">
        <v>0</v>
      </c>
      <c r="AM446">
        <v>0</v>
      </c>
      <c r="AN446">
        <v>0</v>
      </c>
      <c r="AO446">
        <v>0</v>
      </c>
      <c r="AP446">
        <v>0</v>
      </c>
      <c r="AQ446">
        <v>0</v>
      </c>
      <c r="AR446">
        <v>0</v>
      </c>
    </row>
    <row r="447" spans="1:44" x14ac:dyDescent="0.25">
      <c r="A447">
        <f>ROW(Source!A1030)</f>
        <v>1030</v>
      </c>
      <c r="B447">
        <v>57036587</v>
      </c>
      <c r="C447">
        <v>54979340</v>
      </c>
      <c r="D447">
        <v>55441152</v>
      </c>
      <c r="E447">
        <v>1081</v>
      </c>
      <c r="F447">
        <v>1</v>
      </c>
      <c r="G447">
        <v>1081</v>
      </c>
      <c r="H447">
        <v>3</v>
      </c>
      <c r="I447" t="s">
        <v>1847</v>
      </c>
      <c r="J447" t="s">
        <v>3</v>
      </c>
      <c r="K447" t="s">
        <v>1848</v>
      </c>
      <c r="L447">
        <v>1346</v>
      </c>
      <c r="N447">
        <v>1009</v>
      </c>
      <c r="O447" t="s">
        <v>222</v>
      </c>
      <c r="P447" t="s">
        <v>222</v>
      </c>
      <c r="Q447">
        <v>1</v>
      </c>
      <c r="X447">
        <v>8.73</v>
      </c>
      <c r="Y447">
        <v>0</v>
      </c>
      <c r="Z447">
        <v>0</v>
      </c>
      <c r="AA447">
        <v>0</v>
      </c>
      <c r="AB447">
        <v>0</v>
      </c>
      <c r="AC447">
        <v>0</v>
      </c>
      <c r="AD447">
        <v>0</v>
      </c>
      <c r="AE447">
        <v>0</v>
      </c>
      <c r="AF447" t="s">
        <v>22</v>
      </c>
      <c r="AG447">
        <v>8.73</v>
      </c>
      <c r="AH447">
        <v>3</v>
      </c>
      <c r="AI447">
        <v>-1</v>
      </c>
      <c r="AJ447" t="s">
        <v>3</v>
      </c>
      <c r="AK447">
        <v>0</v>
      </c>
      <c r="AL447">
        <v>0</v>
      </c>
      <c r="AM447">
        <v>0</v>
      </c>
      <c r="AN447">
        <v>0</v>
      </c>
      <c r="AO447">
        <v>0</v>
      </c>
      <c r="AP447">
        <v>0</v>
      </c>
      <c r="AQ447">
        <v>0</v>
      </c>
      <c r="AR447">
        <v>0</v>
      </c>
    </row>
    <row r="448" spans="1:44" x14ac:dyDescent="0.25">
      <c r="A448">
        <f>ROW(Source!A1031)</f>
        <v>1031</v>
      </c>
      <c r="B448">
        <v>57036575</v>
      </c>
      <c r="C448">
        <v>54979340</v>
      </c>
      <c r="D448">
        <v>55424304</v>
      </c>
      <c r="E448">
        <v>1081</v>
      </c>
      <c r="F448">
        <v>1</v>
      </c>
      <c r="G448">
        <v>1081</v>
      </c>
      <c r="H448">
        <v>1</v>
      </c>
      <c r="I448" t="s">
        <v>1552</v>
      </c>
      <c r="J448" t="s">
        <v>3</v>
      </c>
      <c r="K448" t="s">
        <v>1553</v>
      </c>
      <c r="L448">
        <v>1191</v>
      </c>
      <c r="N448">
        <v>1013</v>
      </c>
      <c r="O448" t="s">
        <v>1554</v>
      </c>
      <c r="P448" t="s">
        <v>1554</v>
      </c>
      <c r="Q448">
        <v>1</v>
      </c>
      <c r="X448">
        <v>18.14</v>
      </c>
      <c r="Y448">
        <v>0</v>
      </c>
      <c r="Z448">
        <v>0</v>
      </c>
      <c r="AA448">
        <v>0</v>
      </c>
      <c r="AB448">
        <v>0</v>
      </c>
      <c r="AC448">
        <v>0</v>
      </c>
      <c r="AD448">
        <v>1</v>
      </c>
      <c r="AE448">
        <v>1</v>
      </c>
      <c r="AF448" t="s">
        <v>42</v>
      </c>
      <c r="AG448">
        <v>21.768000000000001</v>
      </c>
      <c r="AH448">
        <v>2</v>
      </c>
      <c r="AI448">
        <v>57036575</v>
      </c>
      <c r="AJ448">
        <v>357</v>
      </c>
      <c r="AK448">
        <v>0</v>
      </c>
      <c r="AL448">
        <v>0</v>
      </c>
      <c r="AM448">
        <v>0</v>
      </c>
      <c r="AN448">
        <v>0</v>
      </c>
      <c r="AO448">
        <v>0</v>
      </c>
      <c r="AP448">
        <v>0</v>
      </c>
      <c r="AQ448">
        <v>0</v>
      </c>
      <c r="AR448">
        <v>0</v>
      </c>
    </row>
    <row r="449" spans="1:44" x14ac:dyDescent="0.25">
      <c r="A449">
        <f>ROW(Source!A1031)</f>
        <v>1031</v>
      </c>
      <c r="B449">
        <v>57036576</v>
      </c>
      <c r="C449">
        <v>54979340</v>
      </c>
      <c r="D449">
        <v>55490209</v>
      </c>
      <c r="E449">
        <v>1</v>
      </c>
      <c r="F449">
        <v>1</v>
      </c>
      <c r="G449">
        <v>1081</v>
      </c>
      <c r="H449">
        <v>2</v>
      </c>
      <c r="I449" t="s">
        <v>1555</v>
      </c>
      <c r="J449" t="s">
        <v>1556</v>
      </c>
      <c r="K449" t="s">
        <v>1557</v>
      </c>
      <c r="L449">
        <v>1368</v>
      </c>
      <c r="N449">
        <v>1011</v>
      </c>
      <c r="O449" t="s">
        <v>1558</v>
      </c>
      <c r="P449" t="s">
        <v>1558</v>
      </c>
      <c r="Q449">
        <v>1</v>
      </c>
      <c r="X449">
        <v>0.05</v>
      </c>
      <c r="Y449">
        <v>0</v>
      </c>
      <c r="Z449">
        <v>83.1</v>
      </c>
      <c r="AA449">
        <v>12.62</v>
      </c>
      <c r="AB449">
        <v>0</v>
      </c>
      <c r="AC449">
        <v>0</v>
      </c>
      <c r="AD449">
        <v>1</v>
      </c>
      <c r="AE449">
        <v>0</v>
      </c>
      <c r="AF449" t="s">
        <v>42</v>
      </c>
      <c r="AG449">
        <v>0.06</v>
      </c>
      <c r="AH449">
        <v>2</v>
      </c>
      <c r="AI449">
        <v>57036576</v>
      </c>
      <c r="AJ449">
        <v>358</v>
      </c>
      <c r="AK449">
        <v>0</v>
      </c>
      <c r="AL449">
        <v>0</v>
      </c>
      <c r="AM449">
        <v>0</v>
      </c>
      <c r="AN449">
        <v>0</v>
      </c>
      <c r="AO449">
        <v>0</v>
      </c>
      <c r="AP449">
        <v>0</v>
      </c>
      <c r="AQ449">
        <v>0</v>
      </c>
      <c r="AR449">
        <v>0</v>
      </c>
    </row>
    <row r="450" spans="1:44" x14ac:dyDescent="0.25">
      <c r="A450">
        <f>ROW(Source!A1031)</f>
        <v>1031</v>
      </c>
      <c r="B450">
        <v>57036577</v>
      </c>
      <c r="C450">
        <v>54979340</v>
      </c>
      <c r="D450">
        <v>55490270</v>
      </c>
      <c r="E450">
        <v>1</v>
      </c>
      <c r="F450">
        <v>1</v>
      </c>
      <c r="G450">
        <v>1081</v>
      </c>
      <c r="H450">
        <v>2</v>
      </c>
      <c r="I450" t="s">
        <v>1589</v>
      </c>
      <c r="J450" t="s">
        <v>1590</v>
      </c>
      <c r="K450" t="s">
        <v>1591</v>
      </c>
      <c r="L450">
        <v>1368</v>
      </c>
      <c r="N450">
        <v>1011</v>
      </c>
      <c r="O450" t="s">
        <v>1558</v>
      </c>
      <c r="P450" t="s">
        <v>1558</v>
      </c>
      <c r="Q450">
        <v>1</v>
      </c>
      <c r="X450">
        <v>0.21</v>
      </c>
      <c r="Y450">
        <v>0</v>
      </c>
      <c r="Z450">
        <v>0.42</v>
      </c>
      <c r="AA450">
        <v>0</v>
      </c>
      <c r="AB450">
        <v>0</v>
      </c>
      <c r="AC450">
        <v>0</v>
      </c>
      <c r="AD450">
        <v>1</v>
      </c>
      <c r="AE450">
        <v>0</v>
      </c>
      <c r="AF450" t="s">
        <v>42</v>
      </c>
      <c r="AG450">
        <v>0.252</v>
      </c>
      <c r="AH450">
        <v>2</v>
      </c>
      <c r="AI450">
        <v>57036577</v>
      </c>
      <c r="AJ450">
        <v>359</v>
      </c>
      <c r="AK450">
        <v>0</v>
      </c>
      <c r="AL450">
        <v>0</v>
      </c>
      <c r="AM450">
        <v>0</v>
      </c>
      <c r="AN450">
        <v>0</v>
      </c>
      <c r="AO450">
        <v>0</v>
      </c>
      <c r="AP450">
        <v>0</v>
      </c>
      <c r="AQ450">
        <v>0</v>
      </c>
      <c r="AR450">
        <v>0</v>
      </c>
    </row>
    <row r="451" spans="1:44" x14ac:dyDescent="0.25">
      <c r="A451">
        <f>ROW(Source!A1031)</f>
        <v>1031</v>
      </c>
      <c r="B451">
        <v>57036578</v>
      </c>
      <c r="C451">
        <v>54979340</v>
      </c>
      <c r="D451">
        <v>55489510</v>
      </c>
      <c r="E451">
        <v>1</v>
      </c>
      <c r="F451">
        <v>1</v>
      </c>
      <c r="G451">
        <v>1081</v>
      </c>
      <c r="H451">
        <v>2</v>
      </c>
      <c r="I451" t="s">
        <v>1697</v>
      </c>
      <c r="J451" t="s">
        <v>1698</v>
      </c>
      <c r="K451" t="s">
        <v>1699</v>
      </c>
      <c r="L451">
        <v>1368</v>
      </c>
      <c r="N451">
        <v>1011</v>
      </c>
      <c r="O451" t="s">
        <v>1558</v>
      </c>
      <c r="P451" t="s">
        <v>1558</v>
      </c>
      <c r="Q451">
        <v>1</v>
      </c>
      <c r="X451">
        <v>4.4999999999999998E-2</v>
      </c>
      <c r="Y451">
        <v>0</v>
      </c>
      <c r="Z451">
        <v>53.9</v>
      </c>
      <c r="AA451">
        <v>12.62</v>
      </c>
      <c r="AB451">
        <v>0</v>
      </c>
      <c r="AC451">
        <v>0</v>
      </c>
      <c r="AD451">
        <v>1</v>
      </c>
      <c r="AE451">
        <v>0</v>
      </c>
      <c r="AF451" t="s">
        <v>42</v>
      </c>
      <c r="AG451">
        <v>5.3999999999999999E-2</v>
      </c>
      <c r="AH451">
        <v>2</v>
      </c>
      <c r="AI451">
        <v>57036578</v>
      </c>
      <c r="AJ451">
        <v>360</v>
      </c>
      <c r="AK451">
        <v>0</v>
      </c>
      <c r="AL451">
        <v>0</v>
      </c>
      <c r="AM451">
        <v>0</v>
      </c>
      <c r="AN451">
        <v>0</v>
      </c>
      <c r="AO451">
        <v>0</v>
      </c>
      <c r="AP451">
        <v>0</v>
      </c>
      <c r="AQ451">
        <v>0</v>
      </c>
      <c r="AR451">
        <v>0</v>
      </c>
    </row>
    <row r="452" spans="1:44" x14ac:dyDescent="0.25">
      <c r="A452">
        <f>ROW(Source!A1031)</f>
        <v>1031</v>
      </c>
      <c r="B452">
        <v>57036579</v>
      </c>
      <c r="C452">
        <v>54979340</v>
      </c>
      <c r="D452">
        <v>55459234</v>
      </c>
      <c r="E452">
        <v>1</v>
      </c>
      <c r="F452">
        <v>1</v>
      </c>
      <c r="G452">
        <v>1081</v>
      </c>
      <c r="H452">
        <v>3</v>
      </c>
      <c r="I452" t="s">
        <v>1700</v>
      </c>
      <c r="J452" t="s">
        <v>1701</v>
      </c>
      <c r="K452" t="s">
        <v>1702</v>
      </c>
      <c r="L452">
        <v>1346</v>
      </c>
      <c r="N452">
        <v>1009</v>
      </c>
      <c r="O452" t="s">
        <v>222</v>
      </c>
      <c r="P452" t="s">
        <v>222</v>
      </c>
      <c r="Q452">
        <v>1</v>
      </c>
      <c r="X452">
        <v>3.0000000000000001E-3</v>
      </c>
      <c r="Y452">
        <v>1.61</v>
      </c>
      <c r="Z452">
        <v>0</v>
      </c>
      <c r="AA452">
        <v>0</v>
      </c>
      <c r="AB452">
        <v>0</v>
      </c>
      <c r="AC452">
        <v>0</v>
      </c>
      <c r="AD452">
        <v>1</v>
      </c>
      <c r="AE452">
        <v>0</v>
      </c>
      <c r="AF452" t="s">
        <v>22</v>
      </c>
      <c r="AG452">
        <v>3.0000000000000001E-3</v>
      </c>
      <c r="AH452">
        <v>2</v>
      </c>
      <c r="AI452">
        <v>57036579</v>
      </c>
      <c r="AJ452">
        <v>361</v>
      </c>
      <c r="AK452">
        <v>0</v>
      </c>
      <c r="AL452">
        <v>0</v>
      </c>
      <c r="AM452">
        <v>0</v>
      </c>
      <c r="AN452">
        <v>0</v>
      </c>
      <c r="AO452">
        <v>0</v>
      </c>
      <c r="AP452">
        <v>0</v>
      </c>
      <c r="AQ452">
        <v>0</v>
      </c>
      <c r="AR452">
        <v>0</v>
      </c>
    </row>
    <row r="453" spans="1:44" x14ac:dyDescent="0.25">
      <c r="A453">
        <f>ROW(Source!A1031)</f>
        <v>1031</v>
      </c>
      <c r="B453">
        <v>57036580</v>
      </c>
      <c r="C453">
        <v>54979340</v>
      </c>
      <c r="D453">
        <v>55466158</v>
      </c>
      <c r="E453">
        <v>1</v>
      </c>
      <c r="F453">
        <v>1</v>
      </c>
      <c r="G453">
        <v>1081</v>
      </c>
      <c r="H453">
        <v>3</v>
      </c>
      <c r="I453" t="s">
        <v>1703</v>
      </c>
      <c r="J453" t="s">
        <v>1704</v>
      </c>
      <c r="K453" t="s">
        <v>1705</v>
      </c>
      <c r="L453">
        <v>1354</v>
      </c>
      <c r="N453">
        <v>1010</v>
      </c>
      <c r="O453" t="s">
        <v>266</v>
      </c>
      <c r="P453" t="s">
        <v>266</v>
      </c>
      <c r="Q453">
        <v>1</v>
      </c>
      <c r="X453">
        <v>0.14000000000000001</v>
      </c>
      <c r="Y453">
        <v>48.47</v>
      </c>
      <c r="Z453">
        <v>0</v>
      </c>
      <c r="AA453">
        <v>0</v>
      </c>
      <c r="AB453">
        <v>0</v>
      </c>
      <c r="AC453">
        <v>0</v>
      </c>
      <c r="AD453">
        <v>1</v>
      </c>
      <c r="AE453">
        <v>0</v>
      </c>
      <c r="AF453" t="s">
        <v>22</v>
      </c>
      <c r="AG453">
        <v>0.14000000000000001</v>
      </c>
      <c r="AH453">
        <v>2</v>
      </c>
      <c r="AI453">
        <v>57036580</v>
      </c>
      <c r="AJ453">
        <v>362</v>
      </c>
      <c r="AK453">
        <v>0</v>
      </c>
      <c r="AL453">
        <v>0</v>
      </c>
      <c r="AM453">
        <v>0</v>
      </c>
      <c r="AN453">
        <v>0</v>
      </c>
      <c r="AO453">
        <v>0</v>
      </c>
      <c r="AP453">
        <v>0</v>
      </c>
      <c r="AQ453">
        <v>0</v>
      </c>
      <c r="AR453">
        <v>0</v>
      </c>
    </row>
    <row r="454" spans="1:44" x14ac:dyDescent="0.25">
      <c r="A454">
        <f>ROW(Source!A1031)</f>
        <v>1031</v>
      </c>
      <c r="B454">
        <v>57036581</v>
      </c>
      <c r="C454">
        <v>54979340</v>
      </c>
      <c r="D454">
        <v>55459835</v>
      </c>
      <c r="E454">
        <v>1</v>
      </c>
      <c r="F454">
        <v>1</v>
      </c>
      <c r="G454">
        <v>1081</v>
      </c>
      <c r="H454">
        <v>3</v>
      </c>
      <c r="I454" t="s">
        <v>1706</v>
      </c>
      <c r="J454" t="s">
        <v>1707</v>
      </c>
      <c r="K454" t="s">
        <v>1708</v>
      </c>
      <c r="L454">
        <v>1348</v>
      </c>
      <c r="N454">
        <v>1009</v>
      </c>
      <c r="O454" t="s">
        <v>1092</v>
      </c>
      <c r="P454" t="s">
        <v>1092</v>
      </c>
      <c r="Q454">
        <v>1000</v>
      </c>
      <c r="X454">
        <v>7.9999999999999996E-6</v>
      </c>
      <c r="Y454">
        <v>12521.99</v>
      </c>
      <c r="Z454">
        <v>0</v>
      </c>
      <c r="AA454">
        <v>0</v>
      </c>
      <c r="AB454">
        <v>0</v>
      </c>
      <c r="AC454">
        <v>0</v>
      </c>
      <c r="AD454">
        <v>1</v>
      </c>
      <c r="AE454">
        <v>0</v>
      </c>
      <c r="AF454" t="s">
        <v>22</v>
      </c>
      <c r="AG454">
        <v>7.9999999999999996E-6</v>
      </c>
      <c r="AH454">
        <v>2</v>
      </c>
      <c r="AI454">
        <v>57036581</v>
      </c>
      <c r="AJ454">
        <v>363</v>
      </c>
      <c r="AK454">
        <v>0</v>
      </c>
      <c r="AL454">
        <v>0</v>
      </c>
      <c r="AM454">
        <v>0</v>
      </c>
      <c r="AN454">
        <v>0</v>
      </c>
      <c r="AO454">
        <v>0</v>
      </c>
      <c r="AP454">
        <v>0</v>
      </c>
      <c r="AQ454">
        <v>0</v>
      </c>
      <c r="AR454">
        <v>0</v>
      </c>
    </row>
    <row r="455" spans="1:44" x14ac:dyDescent="0.25">
      <c r="A455">
        <f>ROW(Source!A1031)</f>
        <v>1031</v>
      </c>
      <c r="B455">
        <v>57036582</v>
      </c>
      <c r="C455">
        <v>54979340</v>
      </c>
      <c r="D455">
        <v>55469222</v>
      </c>
      <c r="E455">
        <v>1</v>
      </c>
      <c r="F455">
        <v>1</v>
      </c>
      <c r="G455">
        <v>1081</v>
      </c>
      <c r="H455">
        <v>3</v>
      </c>
      <c r="I455" t="s">
        <v>1709</v>
      </c>
      <c r="J455" t="s">
        <v>1710</v>
      </c>
      <c r="K455" t="s">
        <v>1711</v>
      </c>
      <c r="L455">
        <v>1354</v>
      </c>
      <c r="N455">
        <v>1010</v>
      </c>
      <c r="O455" t="s">
        <v>266</v>
      </c>
      <c r="P455" t="s">
        <v>266</v>
      </c>
      <c r="Q455">
        <v>1</v>
      </c>
      <c r="X455">
        <v>1.02</v>
      </c>
      <c r="Y455">
        <v>4.3600000000000003</v>
      </c>
      <c r="Z455">
        <v>0</v>
      </c>
      <c r="AA455">
        <v>0</v>
      </c>
      <c r="AB455">
        <v>0</v>
      </c>
      <c r="AC455">
        <v>0</v>
      </c>
      <c r="AD455">
        <v>1</v>
      </c>
      <c r="AE455">
        <v>0</v>
      </c>
      <c r="AF455" t="s">
        <v>22</v>
      </c>
      <c r="AG455">
        <v>1.02</v>
      </c>
      <c r="AH455">
        <v>2</v>
      </c>
      <c r="AI455">
        <v>57036582</v>
      </c>
      <c r="AJ455">
        <v>365</v>
      </c>
      <c r="AK455">
        <v>0</v>
      </c>
      <c r="AL455">
        <v>0</v>
      </c>
      <c r="AM455">
        <v>0</v>
      </c>
      <c r="AN455">
        <v>0</v>
      </c>
      <c r="AO455">
        <v>0</v>
      </c>
      <c r="AP455">
        <v>0</v>
      </c>
      <c r="AQ455">
        <v>0</v>
      </c>
      <c r="AR455">
        <v>0</v>
      </c>
    </row>
    <row r="456" spans="1:44" x14ac:dyDescent="0.25">
      <c r="A456">
        <f>ROW(Source!A1031)</f>
        <v>1031</v>
      </c>
      <c r="B456">
        <v>57036583</v>
      </c>
      <c r="C456">
        <v>54979340</v>
      </c>
      <c r="D456">
        <v>55431816</v>
      </c>
      <c r="E456">
        <v>1081</v>
      </c>
      <c r="F456">
        <v>1</v>
      </c>
      <c r="G456">
        <v>1081</v>
      </c>
      <c r="H456">
        <v>3</v>
      </c>
      <c r="I456" t="s">
        <v>1840</v>
      </c>
      <c r="J456" t="s">
        <v>3</v>
      </c>
      <c r="K456" t="s">
        <v>1841</v>
      </c>
      <c r="L456">
        <v>1301</v>
      </c>
      <c r="N456">
        <v>1003</v>
      </c>
      <c r="O456" t="s">
        <v>769</v>
      </c>
      <c r="P456" t="s">
        <v>769</v>
      </c>
      <c r="Q456">
        <v>1</v>
      </c>
      <c r="X456">
        <v>0</v>
      </c>
      <c r="Y456">
        <v>0</v>
      </c>
      <c r="Z456">
        <v>0</v>
      </c>
      <c r="AA456">
        <v>0</v>
      </c>
      <c r="AB456">
        <v>0</v>
      </c>
      <c r="AC456">
        <v>0</v>
      </c>
      <c r="AD456">
        <v>0</v>
      </c>
      <c r="AE456">
        <v>0</v>
      </c>
      <c r="AF456" t="s">
        <v>22</v>
      </c>
      <c r="AG456">
        <v>0</v>
      </c>
      <c r="AH456">
        <v>3</v>
      </c>
      <c r="AI456">
        <v>-1</v>
      </c>
      <c r="AJ456" t="s">
        <v>3</v>
      </c>
      <c r="AK456">
        <v>0</v>
      </c>
      <c r="AL456">
        <v>0</v>
      </c>
      <c r="AM456">
        <v>0</v>
      </c>
      <c r="AN456">
        <v>0</v>
      </c>
      <c r="AO456">
        <v>0</v>
      </c>
      <c r="AP456">
        <v>0</v>
      </c>
      <c r="AQ456">
        <v>0</v>
      </c>
      <c r="AR456">
        <v>0</v>
      </c>
    </row>
    <row r="457" spans="1:44" x14ac:dyDescent="0.25">
      <c r="A457">
        <f>ROW(Source!A1031)</f>
        <v>1031</v>
      </c>
      <c r="B457">
        <v>57036584</v>
      </c>
      <c r="C457">
        <v>54979340</v>
      </c>
      <c r="D457">
        <v>55431823</v>
      </c>
      <c r="E457">
        <v>1081</v>
      </c>
      <c r="F457">
        <v>1</v>
      </c>
      <c r="G457">
        <v>1081</v>
      </c>
      <c r="H457">
        <v>3</v>
      </c>
      <c r="I457" t="s">
        <v>1840</v>
      </c>
      <c r="J457" t="s">
        <v>3</v>
      </c>
      <c r="K457" t="s">
        <v>1842</v>
      </c>
      <c r="L457">
        <v>1354</v>
      </c>
      <c r="N457">
        <v>1010</v>
      </c>
      <c r="O457" t="s">
        <v>266</v>
      </c>
      <c r="P457" t="s">
        <v>266</v>
      </c>
      <c r="Q457">
        <v>1</v>
      </c>
      <c r="X457">
        <v>0</v>
      </c>
      <c r="Y457">
        <v>0</v>
      </c>
      <c r="Z457">
        <v>0</v>
      </c>
      <c r="AA457">
        <v>0</v>
      </c>
      <c r="AB457">
        <v>0</v>
      </c>
      <c r="AC457">
        <v>0</v>
      </c>
      <c r="AD457">
        <v>0</v>
      </c>
      <c r="AE457">
        <v>0</v>
      </c>
      <c r="AF457" t="s">
        <v>22</v>
      </c>
      <c r="AG457">
        <v>0</v>
      </c>
      <c r="AH457">
        <v>3</v>
      </c>
      <c r="AI457">
        <v>-1</v>
      </c>
      <c r="AJ457" t="s">
        <v>3</v>
      </c>
      <c r="AK457">
        <v>0</v>
      </c>
      <c r="AL457">
        <v>0</v>
      </c>
      <c r="AM457">
        <v>0</v>
      </c>
      <c r="AN457">
        <v>0</v>
      </c>
      <c r="AO457">
        <v>0</v>
      </c>
      <c r="AP457">
        <v>0</v>
      </c>
      <c r="AQ457">
        <v>0</v>
      </c>
      <c r="AR457">
        <v>0</v>
      </c>
    </row>
    <row r="458" spans="1:44" x14ac:dyDescent="0.25">
      <c r="A458">
        <f>ROW(Source!A1031)</f>
        <v>1031</v>
      </c>
      <c r="B458">
        <v>57036585</v>
      </c>
      <c r="C458">
        <v>54979340</v>
      </c>
      <c r="D458">
        <v>55433141</v>
      </c>
      <c r="E458">
        <v>1081</v>
      </c>
      <c r="F458">
        <v>1</v>
      </c>
      <c r="G458">
        <v>1081</v>
      </c>
      <c r="H458">
        <v>3</v>
      </c>
      <c r="I458" t="s">
        <v>1843</v>
      </c>
      <c r="J458" t="s">
        <v>3</v>
      </c>
      <c r="K458" t="s">
        <v>1844</v>
      </c>
      <c r="L458">
        <v>1354</v>
      </c>
      <c r="N458">
        <v>1010</v>
      </c>
      <c r="O458" t="s">
        <v>266</v>
      </c>
      <c r="P458" t="s">
        <v>266</v>
      </c>
      <c r="Q458">
        <v>1</v>
      </c>
      <c r="X458">
        <v>23.65</v>
      </c>
      <c r="Y458">
        <v>0</v>
      </c>
      <c r="Z458">
        <v>0</v>
      </c>
      <c r="AA458">
        <v>0</v>
      </c>
      <c r="AB458">
        <v>0</v>
      </c>
      <c r="AC458">
        <v>0</v>
      </c>
      <c r="AD458">
        <v>0</v>
      </c>
      <c r="AE458">
        <v>0</v>
      </c>
      <c r="AF458" t="s">
        <v>22</v>
      </c>
      <c r="AG458">
        <v>23.65</v>
      </c>
      <c r="AH458">
        <v>3</v>
      </c>
      <c r="AI458">
        <v>-1</v>
      </c>
      <c r="AJ458" t="s">
        <v>3</v>
      </c>
      <c r="AK458">
        <v>0</v>
      </c>
      <c r="AL458">
        <v>0</v>
      </c>
      <c r="AM458">
        <v>0</v>
      </c>
      <c r="AN458">
        <v>0</v>
      </c>
      <c r="AO458">
        <v>0</v>
      </c>
      <c r="AP458">
        <v>0</v>
      </c>
      <c r="AQ458">
        <v>0</v>
      </c>
      <c r="AR458">
        <v>0</v>
      </c>
    </row>
    <row r="459" spans="1:44" x14ac:dyDescent="0.25">
      <c r="A459">
        <f>ROW(Source!A1031)</f>
        <v>1031</v>
      </c>
      <c r="B459">
        <v>57036586</v>
      </c>
      <c r="C459">
        <v>54979340</v>
      </c>
      <c r="D459">
        <v>55433584</v>
      </c>
      <c r="E459">
        <v>1081</v>
      </c>
      <c r="F459">
        <v>1</v>
      </c>
      <c r="G459">
        <v>1081</v>
      </c>
      <c r="H459">
        <v>3</v>
      </c>
      <c r="I459" t="s">
        <v>1845</v>
      </c>
      <c r="J459" t="s">
        <v>3</v>
      </c>
      <c r="K459" t="s">
        <v>1846</v>
      </c>
      <c r="L459">
        <v>1354</v>
      </c>
      <c r="N459">
        <v>1010</v>
      </c>
      <c r="O459" t="s">
        <v>266</v>
      </c>
      <c r="P459" t="s">
        <v>266</v>
      </c>
      <c r="Q459">
        <v>1</v>
      </c>
      <c r="X459">
        <v>13.34</v>
      </c>
      <c r="Y459">
        <v>0</v>
      </c>
      <c r="Z459">
        <v>0</v>
      </c>
      <c r="AA459">
        <v>0</v>
      </c>
      <c r="AB459">
        <v>0</v>
      </c>
      <c r="AC459">
        <v>0</v>
      </c>
      <c r="AD459">
        <v>0</v>
      </c>
      <c r="AE459">
        <v>0</v>
      </c>
      <c r="AF459" t="s">
        <v>22</v>
      </c>
      <c r="AG459">
        <v>13.34</v>
      </c>
      <c r="AH459">
        <v>3</v>
      </c>
      <c r="AI459">
        <v>-1</v>
      </c>
      <c r="AJ459" t="s">
        <v>3</v>
      </c>
      <c r="AK459">
        <v>0</v>
      </c>
      <c r="AL459">
        <v>0</v>
      </c>
      <c r="AM459">
        <v>0</v>
      </c>
      <c r="AN459">
        <v>0</v>
      </c>
      <c r="AO459">
        <v>0</v>
      </c>
      <c r="AP459">
        <v>0</v>
      </c>
      <c r="AQ459">
        <v>0</v>
      </c>
      <c r="AR459">
        <v>0</v>
      </c>
    </row>
    <row r="460" spans="1:44" x14ac:dyDescent="0.25">
      <c r="A460">
        <f>ROW(Source!A1031)</f>
        <v>1031</v>
      </c>
      <c r="B460">
        <v>57036587</v>
      </c>
      <c r="C460">
        <v>54979340</v>
      </c>
      <c r="D460">
        <v>55441152</v>
      </c>
      <c r="E460">
        <v>1081</v>
      </c>
      <c r="F460">
        <v>1</v>
      </c>
      <c r="G460">
        <v>1081</v>
      </c>
      <c r="H460">
        <v>3</v>
      </c>
      <c r="I460" t="s">
        <v>1847</v>
      </c>
      <c r="J460" t="s">
        <v>3</v>
      </c>
      <c r="K460" t="s">
        <v>1848</v>
      </c>
      <c r="L460">
        <v>1346</v>
      </c>
      <c r="N460">
        <v>1009</v>
      </c>
      <c r="O460" t="s">
        <v>222</v>
      </c>
      <c r="P460" t="s">
        <v>222</v>
      </c>
      <c r="Q460">
        <v>1</v>
      </c>
      <c r="X460">
        <v>8.73</v>
      </c>
      <c r="Y460">
        <v>0</v>
      </c>
      <c r="Z460">
        <v>0</v>
      </c>
      <c r="AA460">
        <v>0</v>
      </c>
      <c r="AB460">
        <v>0</v>
      </c>
      <c r="AC460">
        <v>0</v>
      </c>
      <c r="AD460">
        <v>0</v>
      </c>
      <c r="AE460">
        <v>0</v>
      </c>
      <c r="AF460" t="s">
        <v>22</v>
      </c>
      <c r="AG460">
        <v>8.73</v>
      </c>
      <c r="AH460">
        <v>3</v>
      </c>
      <c r="AI460">
        <v>-1</v>
      </c>
      <c r="AJ460" t="s">
        <v>3</v>
      </c>
      <c r="AK460">
        <v>0</v>
      </c>
      <c r="AL460">
        <v>0</v>
      </c>
      <c r="AM460">
        <v>0</v>
      </c>
      <c r="AN460">
        <v>0</v>
      </c>
      <c r="AO460">
        <v>0</v>
      </c>
      <c r="AP460">
        <v>0</v>
      </c>
      <c r="AQ460">
        <v>0</v>
      </c>
      <c r="AR460">
        <v>0</v>
      </c>
    </row>
    <row r="461" spans="1:44" x14ac:dyDescent="0.25">
      <c r="A461">
        <f>ROW(Source!A1050)</f>
        <v>1050</v>
      </c>
      <c r="B461">
        <v>57036593</v>
      </c>
      <c r="C461">
        <v>54979388</v>
      </c>
      <c r="D461">
        <v>55424304</v>
      </c>
      <c r="E461">
        <v>1081</v>
      </c>
      <c r="F461">
        <v>1</v>
      </c>
      <c r="G461">
        <v>1081</v>
      </c>
      <c r="H461">
        <v>1</v>
      </c>
      <c r="I461" t="s">
        <v>1552</v>
      </c>
      <c r="J461" t="s">
        <v>3</v>
      </c>
      <c r="K461" t="s">
        <v>1553</v>
      </c>
      <c r="L461">
        <v>1191</v>
      </c>
      <c r="N461">
        <v>1013</v>
      </c>
      <c r="O461" t="s">
        <v>1554</v>
      </c>
      <c r="P461" t="s">
        <v>1554</v>
      </c>
      <c r="Q461">
        <v>1</v>
      </c>
      <c r="X461">
        <v>18.14</v>
      </c>
      <c r="Y461">
        <v>0</v>
      </c>
      <c r="Z461">
        <v>0</v>
      </c>
      <c r="AA461">
        <v>0</v>
      </c>
      <c r="AB461">
        <v>0</v>
      </c>
      <c r="AC461">
        <v>0</v>
      </c>
      <c r="AD461">
        <v>1</v>
      </c>
      <c r="AE461">
        <v>1</v>
      </c>
      <c r="AF461" t="s">
        <v>42</v>
      </c>
      <c r="AG461">
        <v>21.768000000000001</v>
      </c>
      <c r="AH461">
        <v>2</v>
      </c>
      <c r="AI461">
        <v>57036593</v>
      </c>
      <c r="AJ461">
        <v>367</v>
      </c>
      <c r="AK461">
        <v>0</v>
      </c>
      <c r="AL461">
        <v>0</v>
      </c>
      <c r="AM461">
        <v>0</v>
      </c>
      <c r="AN461">
        <v>0</v>
      </c>
      <c r="AO461">
        <v>0</v>
      </c>
      <c r="AP461">
        <v>0</v>
      </c>
      <c r="AQ461">
        <v>0</v>
      </c>
      <c r="AR461">
        <v>0</v>
      </c>
    </row>
    <row r="462" spans="1:44" x14ac:dyDescent="0.25">
      <c r="A462">
        <f>ROW(Source!A1050)</f>
        <v>1050</v>
      </c>
      <c r="B462">
        <v>57036594</v>
      </c>
      <c r="C462">
        <v>54979388</v>
      </c>
      <c r="D462">
        <v>55490209</v>
      </c>
      <c r="E462">
        <v>1</v>
      </c>
      <c r="F462">
        <v>1</v>
      </c>
      <c r="G462">
        <v>1081</v>
      </c>
      <c r="H462">
        <v>2</v>
      </c>
      <c r="I462" t="s">
        <v>1555</v>
      </c>
      <c r="J462" t="s">
        <v>1556</v>
      </c>
      <c r="K462" t="s">
        <v>1557</v>
      </c>
      <c r="L462">
        <v>1368</v>
      </c>
      <c r="N462">
        <v>1011</v>
      </c>
      <c r="O462" t="s">
        <v>1558</v>
      </c>
      <c r="P462" t="s">
        <v>1558</v>
      </c>
      <c r="Q462">
        <v>1</v>
      </c>
      <c r="X462">
        <v>0.05</v>
      </c>
      <c r="Y462">
        <v>0</v>
      </c>
      <c r="Z462">
        <v>83.1</v>
      </c>
      <c r="AA462">
        <v>12.62</v>
      </c>
      <c r="AB462">
        <v>0</v>
      </c>
      <c r="AC462">
        <v>0</v>
      </c>
      <c r="AD462">
        <v>1</v>
      </c>
      <c r="AE462">
        <v>0</v>
      </c>
      <c r="AF462" t="s">
        <v>42</v>
      </c>
      <c r="AG462">
        <v>0.06</v>
      </c>
      <c r="AH462">
        <v>2</v>
      </c>
      <c r="AI462">
        <v>57036594</v>
      </c>
      <c r="AJ462">
        <v>368</v>
      </c>
      <c r="AK462">
        <v>0</v>
      </c>
      <c r="AL462">
        <v>0</v>
      </c>
      <c r="AM462">
        <v>0</v>
      </c>
      <c r="AN462">
        <v>0</v>
      </c>
      <c r="AO462">
        <v>0</v>
      </c>
      <c r="AP462">
        <v>0</v>
      </c>
      <c r="AQ462">
        <v>0</v>
      </c>
      <c r="AR462">
        <v>0</v>
      </c>
    </row>
    <row r="463" spans="1:44" x14ac:dyDescent="0.25">
      <c r="A463">
        <f>ROW(Source!A1050)</f>
        <v>1050</v>
      </c>
      <c r="B463">
        <v>57036595</v>
      </c>
      <c r="C463">
        <v>54979388</v>
      </c>
      <c r="D463">
        <v>55490270</v>
      </c>
      <c r="E463">
        <v>1</v>
      </c>
      <c r="F463">
        <v>1</v>
      </c>
      <c r="G463">
        <v>1081</v>
      </c>
      <c r="H463">
        <v>2</v>
      </c>
      <c r="I463" t="s">
        <v>1589</v>
      </c>
      <c r="J463" t="s">
        <v>1590</v>
      </c>
      <c r="K463" t="s">
        <v>1591</v>
      </c>
      <c r="L463">
        <v>1368</v>
      </c>
      <c r="N463">
        <v>1011</v>
      </c>
      <c r="O463" t="s">
        <v>1558</v>
      </c>
      <c r="P463" t="s">
        <v>1558</v>
      </c>
      <c r="Q463">
        <v>1</v>
      </c>
      <c r="X463">
        <v>0.21</v>
      </c>
      <c r="Y463">
        <v>0</v>
      </c>
      <c r="Z463">
        <v>0.42</v>
      </c>
      <c r="AA463">
        <v>0</v>
      </c>
      <c r="AB463">
        <v>0</v>
      </c>
      <c r="AC463">
        <v>0</v>
      </c>
      <c r="AD463">
        <v>1</v>
      </c>
      <c r="AE463">
        <v>0</v>
      </c>
      <c r="AF463" t="s">
        <v>42</v>
      </c>
      <c r="AG463">
        <v>0.252</v>
      </c>
      <c r="AH463">
        <v>2</v>
      </c>
      <c r="AI463">
        <v>57036595</v>
      </c>
      <c r="AJ463">
        <v>369</v>
      </c>
      <c r="AK463">
        <v>0</v>
      </c>
      <c r="AL463">
        <v>0</v>
      </c>
      <c r="AM463">
        <v>0</v>
      </c>
      <c r="AN463">
        <v>0</v>
      </c>
      <c r="AO463">
        <v>0</v>
      </c>
      <c r="AP463">
        <v>0</v>
      </c>
      <c r="AQ463">
        <v>0</v>
      </c>
      <c r="AR463">
        <v>0</v>
      </c>
    </row>
    <row r="464" spans="1:44" x14ac:dyDescent="0.25">
      <c r="A464">
        <f>ROW(Source!A1050)</f>
        <v>1050</v>
      </c>
      <c r="B464">
        <v>57036596</v>
      </c>
      <c r="C464">
        <v>54979388</v>
      </c>
      <c r="D464">
        <v>55489510</v>
      </c>
      <c r="E464">
        <v>1</v>
      </c>
      <c r="F464">
        <v>1</v>
      </c>
      <c r="G464">
        <v>1081</v>
      </c>
      <c r="H464">
        <v>2</v>
      </c>
      <c r="I464" t="s">
        <v>1697</v>
      </c>
      <c r="J464" t="s">
        <v>1698</v>
      </c>
      <c r="K464" t="s">
        <v>1699</v>
      </c>
      <c r="L464">
        <v>1368</v>
      </c>
      <c r="N464">
        <v>1011</v>
      </c>
      <c r="O464" t="s">
        <v>1558</v>
      </c>
      <c r="P464" t="s">
        <v>1558</v>
      </c>
      <c r="Q464">
        <v>1</v>
      </c>
      <c r="X464">
        <v>4.4999999999999998E-2</v>
      </c>
      <c r="Y464">
        <v>0</v>
      </c>
      <c r="Z464">
        <v>53.9</v>
      </c>
      <c r="AA464">
        <v>12.62</v>
      </c>
      <c r="AB464">
        <v>0</v>
      </c>
      <c r="AC464">
        <v>0</v>
      </c>
      <c r="AD464">
        <v>1</v>
      </c>
      <c r="AE464">
        <v>0</v>
      </c>
      <c r="AF464" t="s">
        <v>42</v>
      </c>
      <c r="AG464">
        <v>5.3999999999999999E-2</v>
      </c>
      <c r="AH464">
        <v>2</v>
      </c>
      <c r="AI464">
        <v>57036596</v>
      </c>
      <c r="AJ464">
        <v>370</v>
      </c>
      <c r="AK464">
        <v>0</v>
      </c>
      <c r="AL464">
        <v>0</v>
      </c>
      <c r="AM464">
        <v>0</v>
      </c>
      <c r="AN464">
        <v>0</v>
      </c>
      <c r="AO464">
        <v>0</v>
      </c>
      <c r="AP464">
        <v>0</v>
      </c>
      <c r="AQ464">
        <v>0</v>
      </c>
      <c r="AR464">
        <v>0</v>
      </c>
    </row>
    <row r="465" spans="1:44" x14ac:dyDescent="0.25">
      <c r="A465">
        <f>ROW(Source!A1050)</f>
        <v>1050</v>
      </c>
      <c r="B465">
        <v>57036597</v>
      </c>
      <c r="C465">
        <v>54979388</v>
      </c>
      <c r="D465">
        <v>55459234</v>
      </c>
      <c r="E465">
        <v>1</v>
      </c>
      <c r="F465">
        <v>1</v>
      </c>
      <c r="G465">
        <v>1081</v>
      </c>
      <c r="H465">
        <v>3</v>
      </c>
      <c r="I465" t="s">
        <v>1700</v>
      </c>
      <c r="J465" t="s">
        <v>1701</v>
      </c>
      <c r="K465" t="s">
        <v>1702</v>
      </c>
      <c r="L465">
        <v>1346</v>
      </c>
      <c r="N465">
        <v>1009</v>
      </c>
      <c r="O465" t="s">
        <v>222</v>
      </c>
      <c r="P465" t="s">
        <v>222</v>
      </c>
      <c r="Q465">
        <v>1</v>
      </c>
      <c r="X465">
        <v>3.0000000000000001E-3</v>
      </c>
      <c r="Y465">
        <v>1.61</v>
      </c>
      <c r="Z465">
        <v>0</v>
      </c>
      <c r="AA465">
        <v>0</v>
      </c>
      <c r="AB465">
        <v>0</v>
      </c>
      <c r="AC465">
        <v>0</v>
      </c>
      <c r="AD465">
        <v>1</v>
      </c>
      <c r="AE465">
        <v>0</v>
      </c>
      <c r="AF465" t="s">
        <v>22</v>
      </c>
      <c r="AG465">
        <v>3.0000000000000001E-3</v>
      </c>
      <c r="AH465">
        <v>2</v>
      </c>
      <c r="AI465">
        <v>57036597</v>
      </c>
      <c r="AJ465">
        <v>371</v>
      </c>
      <c r="AK465">
        <v>0</v>
      </c>
      <c r="AL465">
        <v>0</v>
      </c>
      <c r="AM465">
        <v>0</v>
      </c>
      <c r="AN465">
        <v>0</v>
      </c>
      <c r="AO465">
        <v>0</v>
      </c>
      <c r="AP465">
        <v>0</v>
      </c>
      <c r="AQ465">
        <v>0</v>
      </c>
      <c r="AR465">
        <v>0</v>
      </c>
    </row>
    <row r="466" spans="1:44" x14ac:dyDescent="0.25">
      <c r="A466">
        <f>ROW(Source!A1050)</f>
        <v>1050</v>
      </c>
      <c r="B466">
        <v>57036598</v>
      </c>
      <c r="C466">
        <v>54979388</v>
      </c>
      <c r="D466">
        <v>55466158</v>
      </c>
      <c r="E466">
        <v>1</v>
      </c>
      <c r="F466">
        <v>1</v>
      </c>
      <c r="G466">
        <v>1081</v>
      </c>
      <c r="H466">
        <v>3</v>
      </c>
      <c r="I466" t="s">
        <v>1703</v>
      </c>
      <c r="J466" t="s">
        <v>1704</v>
      </c>
      <c r="K466" t="s">
        <v>1705</v>
      </c>
      <c r="L466">
        <v>1354</v>
      </c>
      <c r="N466">
        <v>1010</v>
      </c>
      <c r="O466" t="s">
        <v>266</v>
      </c>
      <c r="P466" t="s">
        <v>266</v>
      </c>
      <c r="Q466">
        <v>1</v>
      </c>
      <c r="X466">
        <v>0.14000000000000001</v>
      </c>
      <c r="Y466">
        <v>48.47</v>
      </c>
      <c r="Z466">
        <v>0</v>
      </c>
      <c r="AA466">
        <v>0</v>
      </c>
      <c r="AB466">
        <v>0</v>
      </c>
      <c r="AC466">
        <v>0</v>
      </c>
      <c r="AD466">
        <v>1</v>
      </c>
      <c r="AE466">
        <v>0</v>
      </c>
      <c r="AF466" t="s">
        <v>22</v>
      </c>
      <c r="AG466">
        <v>0.14000000000000001</v>
      </c>
      <c r="AH466">
        <v>2</v>
      </c>
      <c r="AI466">
        <v>57036598</v>
      </c>
      <c r="AJ466">
        <v>372</v>
      </c>
      <c r="AK466">
        <v>0</v>
      </c>
      <c r="AL466">
        <v>0</v>
      </c>
      <c r="AM466">
        <v>0</v>
      </c>
      <c r="AN466">
        <v>0</v>
      </c>
      <c r="AO466">
        <v>0</v>
      </c>
      <c r="AP466">
        <v>0</v>
      </c>
      <c r="AQ466">
        <v>0</v>
      </c>
      <c r="AR466">
        <v>0</v>
      </c>
    </row>
    <row r="467" spans="1:44" x14ac:dyDescent="0.25">
      <c r="A467">
        <f>ROW(Source!A1050)</f>
        <v>1050</v>
      </c>
      <c r="B467">
        <v>57036599</v>
      </c>
      <c r="C467">
        <v>54979388</v>
      </c>
      <c r="D467">
        <v>55459835</v>
      </c>
      <c r="E467">
        <v>1</v>
      </c>
      <c r="F467">
        <v>1</v>
      </c>
      <c r="G467">
        <v>1081</v>
      </c>
      <c r="H467">
        <v>3</v>
      </c>
      <c r="I467" t="s">
        <v>1706</v>
      </c>
      <c r="J467" t="s">
        <v>1707</v>
      </c>
      <c r="K467" t="s">
        <v>1708</v>
      </c>
      <c r="L467">
        <v>1348</v>
      </c>
      <c r="N467">
        <v>1009</v>
      </c>
      <c r="O467" t="s">
        <v>1092</v>
      </c>
      <c r="P467" t="s">
        <v>1092</v>
      </c>
      <c r="Q467">
        <v>1000</v>
      </c>
      <c r="X467">
        <v>7.9999999999999996E-6</v>
      </c>
      <c r="Y467">
        <v>12521.99</v>
      </c>
      <c r="Z467">
        <v>0</v>
      </c>
      <c r="AA467">
        <v>0</v>
      </c>
      <c r="AB467">
        <v>0</v>
      </c>
      <c r="AC467">
        <v>0</v>
      </c>
      <c r="AD467">
        <v>1</v>
      </c>
      <c r="AE467">
        <v>0</v>
      </c>
      <c r="AF467" t="s">
        <v>22</v>
      </c>
      <c r="AG467">
        <v>7.9999999999999996E-6</v>
      </c>
      <c r="AH467">
        <v>2</v>
      </c>
      <c r="AI467">
        <v>57036599</v>
      </c>
      <c r="AJ467">
        <v>373</v>
      </c>
      <c r="AK467">
        <v>0</v>
      </c>
      <c r="AL467">
        <v>0</v>
      </c>
      <c r="AM467">
        <v>0</v>
      </c>
      <c r="AN467">
        <v>0</v>
      </c>
      <c r="AO467">
        <v>0</v>
      </c>
      <c r="AP467">
        <v>0</v>
      </c>
      <c r="AQ467">
        <v>0</v>
      </c>
      <c r="AR467">
        <v>0</v>
      </c>
    </row>
    <row r="468" spans="1:44" x14ac:dyDescent="0.25">
      <c r="A468">
        <f>ROW(Source!A1050)</f>
        <v>1050</v>
      </c>
      <c r="B468">
        <v>57036600</v>
      </c>
      <c r="C468">
        <v>54979388</v>
      </c>
      <c r="D468">
        <v>55469222</v>
      </c>
      <c r="E468">
        <v>1</v>
      </c>
      <c r="F468">
        <v>1</v>
      </c>
      <c r="G468">
        <v>1081</v>
      </c>
      <c r="H468">
        <v>3</v>
      </c>
      <c r="I468" t="s">
        <v>1709</v>
      </c>
      <c r="J468" t="s">
        <v>1710</v>
      </c>
      <c r="K468" t="s">
        <v>1711</v>
      </c>
      <c r="L468">
        <v>1354</v>
      </c>
      <c r="N468">
        <v>1010</v>
      </c>
      <c r="O468" t="s">
        <v>266</v>
      </c>
      <c r="P468" t="s">
        <v>266</v>
      </c>
      <c r="Q468">
        <v>1</v>
      </c>
      <c r="X468">
        <v>1.02</v>
      </c>
      <c r="Y468">
        <v>4.3600000000000003</v>
      </c>
      <c r="Z468">
        <v>0</v>
      </c>
      <c r="AA468">
        <v>0</v>
      </c>
      <c r="AB468">
        <v>0</v>
      </c>
      <c r="AC468">
        <v>0</v>
      </c>
      <c r="AD468">
        <v>1</v>
      </c>
      <c r="AE468">
        <v>0</v>
      </c>
      <c r="AF468" t="s">
        <v>22</v>
      </c>
      <c r="AG468">
        <v>1.02</v>
      </c>
      <c r="AH468">
        <v>2</v>
      </c>
      <c r="AI468">
        <v>57036600</v>
      </c>
      <c r="AJ468">
        <v>375</v>
      </c>
      <c r="AK468">
        <v>0</v>
      </c>
      <c r="AL468">
        <v>0</v>
      </c>
      <c r="AM468">
        <v>0</v>
      </c>
      <c r="AN468">
        <v>0</v>
      </c>
      <c r="AO468">
        <v>0</v>
      </c>
      <c r="AP468">
        <v>0</v>
      </c>
      <c r="AQ468">
        <v>0</v>
      </c>
      <c r="AR468">
        <v>0</v>
      </c>
    </row>
    <row r="469" spans="1:44" x14ac:dyDescent="0.25">
      <c r="A469">
        <f>ROW(Source!A1050)</f>
        <v>1050</v>
      </c>
      <c r="B469">
        <v>57036601</v>
      </c>
      <c r="C469">
        <v>54979388</v>
      </c>
      <c r="D469">
        <v>55431816</v>
      </c>
      <c r="E469">
        <v>1081</v>
      </c>
      <c r="F469">
        <v>1</v>
      </c>
      <c r="G469">
        <v>1081</v>
      </c>
      <c r="H469">
        <v>3</v>
      </c>
      <c r="I469" t="s">
        <v>1840</v>
      </c>
      <c r="J469" t="s">
        <v>3</v>
      </c>
      <c r="K469" t="s">
        <v>1841</v>
      </c>
      <c r="L469">
        <v>1301</v>
      </c>
      <c r="N469">
        <v>1003</v>
      </c>
      <c r="O469" t="s">
        <v>769</v>
      </c>
      <c r="P469" t="s">
        <v>769</v>
      </c>
      <c r="Q469">
        <v>1</v>
      </c>
      <c r="X469">
        <v>0</v>
      </c>
      <c r="Y469">
        <v>0</v>
      </c>
      <c r="Z469">
        <v>0</v>
      </c>
      <c r="AA469">
        <v>0</v>
      </c>
      <c r="AB469">
        <v>0</v>
      </c>
      <c r="AC469">
        <v>0</v>
      </c>
      <c r="AD469">
        <v>0</v>
      </c>
      <c r="AE469">
        <v>0</v>
      </c>
      <c r="AF469" t="s">
        <v>22</v>
      </c>
      <c r="AG469">
        <v>0</v>
      </c>
      <c r="AH469">
        <v>3</v>
      </c>
      <c r="AI469">
        <v>-1</v>
      </c>
      <c r="AJ469" t="s">
        <v>3</v>
      </c>
      <c r="AK469">
        <v>0</v>
      </c>
      <c r="AL469">
        <v>0</v>
      </c>
      <c r="AM469">
        <v>0</v>
      </c>
      <c r="AN469">
        <v>0</v>
      </c>
      <c r="AO469">
        <v>0</v>
      </c>
      <c r="AP469">
        <v>0</v>
      </c>
      <c r="AQ469">
        <v>0</v>
      </c>
      <c r="AR469">
        <v>0</v>
      </c>
    </row>
    <row r="470" spans="1:44" x14ac:dyDescent="0.25">
      <c r="A470">
        <f>ROW(Source!A1050)</f>
        <v>1050</v>
      </c>
      <c r="B470">
        <v>57036602</v>
      </c>
      <c r="C470">
        <v>54979388</v>
      </c>
      <c r="D470">
        <v>55431823</v>
      </c>
      <c r="E470">
        <v>1081</v>
      </c>
      <c r="F470">
        <v>1</v>
      </c>
      <c r="G470">
        <v>1081</v>
      </c>
      <c r="H470">
        <v>3</v>
      </c>
      <c r="I470" t="s">
        <v>1840</v>
      </c>
      <c r="J470" t="s">
        <v>3</v>
      </c>
      <c r="K470" t="s">
        <v>1842</v>
      </c>
      <c r="L470">
        <v>1354</v>
      </c>
      <c r="N470">
        <v>1010</v>
      </c>
      <c r="O470" t="s">
        <v>266</v>
      </c>
      <c r="P470" t="s">
        <v>266</v>
      </c>
      <c r="Q470">
        <v>1</v>
      </c>
      <c r="X470">
        <v>0</v>
      </c>
      <c r="Y470">
        <v>0</v>
      </c>
      <c r="Z470">
        <v>0</v>
      </c>
      <c r="AA470">
        <v>0</v>
      </c>
      <c r="AB470">
        <v>0</v>
      </c>
      <c r="AC470">
        <v>0</v>
      </c>
      <c r="AD470">
        <v>0</v>
      </c>
      <c r="AE470">
        <v>0</v>
      </c>
      <c r="AF470" t="s">
        <v>22</v>
      </c>
      <c r="AG470">
        <v>0</v>
      </c>
      <c r="AH470">
        <v>3</v>
      </c>
      <c r="AI470">
        <v>-1</v>
      </c>
      <c r="AJ470" t="s">
        <v>3</v>
      </c>
      <c r="AK470">
        <v>0</v>
      </c>
      <c r="AL470">
        <v>0</v>
      </c>
      <c r="AM470">
        <v>0</v>
      </c>
      <c r="AN470">
        <v>0</v>
      </c>
      <c r="AO470">
        <v>0</v>
      </c>
      <c r="AP470">
        <v>0</v>
      </c>
      <c r="AQ470">
        <v>0</v>
      </c>
      <c r="AR470">
        <v>0</v>
      </c>
    </row>
    <row r="471" spans="1:44" x14ac:dyDescent="0.25">
      <c r="A471">
        <f>ROW(Source!A1050)</f>
        <v>1050</v>
      </c>
      <c r="B471">
        <v>57036603</v>
      </c>
      <c r="C471">
        <v>54979388</v>
      </c>
      <c r="D471">
        <v>55433141</v>
      </c>
      <c r="E471">
        <v>1081</v>
      </c>
      <c r="F471">
        <v>1</v>
      </c>
      <c r="G471">
        <v>1081</v>
      </c>
      <c r="H471">
        <v>3</v>
      </c>
      <c r="I471" t="s">
        <v>1843</v>
      </c>
      <c r="J471" t="s">
        <v>3</v>
      </c>
      <c r="K471" t="s">
        <v>1844</v>
      </c>
      <c r="L471">
        <v>1354</v>
      </c>
      <c r="N471">
        <v>1010</v>
      </c>
      <c r="O471" t="s">
        <v>266</v>
      </c>
      <c r="P471" t="s">
        <v>266</v>
      </c>
      <c r="Q471">
        <v>1</v>
      </c>
      <c r="X471">
        <v>23.65</v>
      </c>
      <c r="Y471">
        <v>0</v>
      </c>
      <c r="Z471">
        <v>0</v>
      </c>
      <c r="AA471">
        <v>0</v>
      </c>
      <c r="AB471">
        <v>0</v>
      </c>
      <c r="AC471">
        <v>0</v>
      </c>
      <c r="AD471">
        <v>0</v>
      </c>
      <c r="AE471">
        <v>0</v>
      </c>
      <c r="AF471" t="s">
        <v>22</v>
      </c>
      <c r="AG471">
        <v>23.65</v>
      </c>
      <c r="AH471">
        <v>3</v>
      </c>
      <c r="AI471">
        <v>-1</v>
      </c>
      <c r="AJ471" t="s">
        <v>3</v>
      </c>
      <c r="AK471">
        <v>0</v>
      </c>
      <c r="AL471">
        <v>0</v>
      </c>
      <c r="AM471">
        <v>0</v>
      </c>
      <c r="AN471">
        <v>0</v>
      </c>
      <c r="AO471">
        <v>0</v>
      </c>
      <c r="AP471">
        <v>0</v>
      </c>
      <c r="AQ471">
        <v>0</v>
      </c>
      <c r="AR471">
        <v>0</v>
      </c>
    </row>
    <row r="472" spans="1:44" x14ac:dyDescent="0.25">
      <c r="A472">
        <f>ROW(Source!A1050)</f>
        <v>1050</v>
      </c>
      <c r="B472">
        <v>57036604</v>
      </c>
      <c r="C472">
        <v>54979388</v>
      </c>
      <c r="D472">
        <v>55433584</v>
      </c>
      <c r="E472">
        <v>1081</v>
      </c>
      <c r="F472">
        <v>1</v>
      </c>
      <c r="G472">
        <v>1081</v>
      </c>
      <c r="H472">
        <v>3</v>
      </c>
      <c r="I472" t="s">
        <v>1845</v>
      </c>
      <c r="J472" t="s">
        <v>3</v>
      </c>
      <c r="K472" t="s">
        <v>1846</v>
      </c>
      <c r="L472">
        <v>1354</v>
      </c>
      <c r="N472">
        <v>1010</v>
      </c>
      <c r="O472" t="s">
        <v>266</v>
      </c>
      <c r="P472" t="s">
        <v>266</v>
      </c>
      <c r="Q472">
        <v>1</v>
      </c>
      <c r="X472">
        <v>13.34</v>
      </c>
      <c r="Y472">
        <v>0</v>
      </c>
      <c r="Z472">
        <v>0</v>
      </c>
      <c r="AA472">
        <v>0</v>
      </c>
      <c r="AB472">
        <v>0</v>
      </c>
      <c r="AC472">
        <v>0</v>
      </c>
      <c r="AD472">
        <v>0</v>
      </c>
      <c r="AE472">
        <v>0</v>
      </c>
      <c r="AF472" t="s">
        <v>22</v>
      </c>
      <c r="AG472">
        <v>13.34</v>
      </c>
      <c r="AH472">
        <v>3</v>
      </c>
      <c r="AI472">
        <v>-1</v>
      </c>
      <c r="AJ472" t="s">
        <v>3</v>
      </c>
      <c r="AK472">
        <v>0</v>
      </c>
      <c r="AL472">
        <v>0</v>
      </c>
      <c r="AM472">
        <v>0</v>
      </c>
      <c r="AN472">
        <v>0</v>
      </c>
      <c r="AO472">
        <v>0</v>
      </c>
      <c r="AP472">
        <v>0</v>
      </c>
      <c r="AQ472">
        <v>0</v>
      </c>
      <c r="AR472">
        <v>0</v>
      </c>
    </row>
    <row r="473" spans="1:44" x14ac:dyDescent="0.25">
      <c r="A473">
        <f>ROW(Source!A1050)</f>
        <v>1050</v>
      </c>
      <c r="B473">
        <v>57036605</v>
      </c>
      <c r="C473">
        <v>54979388</v>
      </c>
      <c r="D473">
        <v>55441152</v>
      </c>
      <c r="E473">
        <v>1081</v>
      </c>
      <c r="F473">
        <v>1</v>
      </c>
      <c r="G473">
        <v>1081</v>
      </c>
      <c r="H473">
        <v>3</v>
      </c>
      <c r="I473" t="s">
        <v>1847</v>
      </c>
      <c r="J473" t="s">
        <v>3</v>
      </c>
      <c r="K473" t="s">
        <v>1848</v>
      </c>
      <c r="L473">
        <v>1346</v>
      </c>
      <c r="N473">
        <v>1009</v>
      </c>
      <c r="O473" t="s">
        <v>222</v>
      </c>
      <c r="P473" t="s">
        <v>222</v>
      </c>
      <c r="Q473">
        <v>1</v>
      </c>
      <c r="X473">
        <v>8.73</v>
      </c>
      <c r="Y473">
        <v>0</v>
      </c>
      <c r="Z473">
        <v>0</v>
      </c>
      <c r="AA473">
        <v>0</v>
      </c>
      <c r="AB473">
        <v>0</v>
      </c>
      <c r="AC473">
        <v>0</v>
      </c>
      <c r="AD473">
        <v>0</v>
      </c>
      <c r="AE473">
        <v>0</v>
      </c>
      <c r="AF473" t="s">
        <v>22</v>
      </c>
      <c r="AG473">
        <v>8.73</v>
      </c>
      <c r="AH473">
        <v>3</v>
      </c>
      <c r="AI473">
        <v>-1</v>
      </c>
      <c r="AJ473" t="s">
        <v>3</v>
      </c>
      <c r="AK473">
        <v>0</v>
      </c>
      <c r="AL473">
        <v>0</v>
      </c>
      <c r="AM473">
        <v>0</v>
      </c>
      <c r="AN473">
        <v>0</v>
      </c>
      <c r="AO473">
        <v>0</v>
      </c>
      <c r="AP473">
        <v>0</v>
      </c>
      <c r="AQ473">
        <v>0</v>
      </c>
      <c r="AR473">
        <v>0</v>
      </c>
    </row>
    <row r="474" spans="1:44" x14ac:dyDescent="0.25">
      <c r="A474">
        <f>ROW(Source!A1051)</f>
        <v>1051</v>
      </c>
      <c r="B474">
        <v>57036593</v>
      </c>
      <c r="C474">
        <v>54979388</v>
      </c>
      <c r="D474">
        <v>55424304</v>
      </c>
      <c r="E474">
        <v>1081</v>
      </c>
      <c r="F474">
        <v>1</v>
      </c>
      <c r="G474">
        <v>1081</v>
      </c>
      <c r="H474">
        <v>1</v>
      </c>
      <c r="I474" t="s">
        <v>1552</v>
      </c>
      <c r="J474" t="s">
        <v>3</v>
      </c>
      <c r="K474" t="s">
        <v>1553</v>
      </c>
      <c r="L474">
        <v>1191</v>
      </c>
      <c r="N474">
        <v>1013</v>
      </c>
      <c r="O474" t="s">
        <v>1554</v>
      </c>
      <c r="P474" t="s">
        <v>1554</v>
      </c>
      <c r="Q474">
        <v>1</v>
      </c>
      <c r="X474">
        <v>18.14</v>
      </c>
      <c r="Y474">
        <v>0</v>
      </c>
      <c r="Z474">
        <v>0</v>
      </c>
      <c r="AA474">
        <v>0</v>
      </c>
      <c r="AB474">
        <v>0</v>
      </c>
      <c r="AC474">
        <v>0</v>
      </c>
      <c r="AD474">
        <v>1</v>
      </c>
      <c r="AE474">
        <v>1</v>
      </c>
      <c r="AF474" t="s">
        <v>42</v>
      </c>
      <c r="AG474">
        <v>21.768000000000001</v>
      </c>
      <c r="AH474">
        <v>2</v>
      </c>
      <c r="AI474">
        <v>57036593</v>
      </c>
      <c r="AJ474">
        <v>377</v>
      </c>
      <c r="AK474">
        <v>0</v>
      </c>
      <c r="AL474">
        <v>0</v>
      </c>
      <c r="AM474">
        <v>0</v>
      </c>
      <c r="AN474">
        <v>0</v>
      </c>
      <c r="AO474">
        <v>0</v>
      </c>
      <c r="AP474">
        <v>0</v>
      </c>
      <c r="AQ474">
        <v>0</v>
      </c>
      <c r="AR474">
        <v>0</v>
      </c>
    </row>
    <row r="475" spans="1:44" x14ac:dyDescent="0.25">
      <c r="A475">
        <f>ROW(Source!A1051)</f>
        <v>1051</v>
      </c>
      <c r="B475">
        <v>57036594</v>
      </c>
      <c r="C475">
        <v>54979388</v>
      </c>
      <c r="D475">
        <v>55490209</v>
      </c>
      <c r="E475">
        <v>1</v>
      </c>
      <c r="F475">
        <v>1</v>
      </c>
      <c r="G475">
        <v>1081</v>
      </c>
      <c r="H475">
        <v>2</v>
      </c>
      <c r="I475" t="s">
        <v>1555</v>
      </c>
      <c r="J475" t="s">
        <v>1556</v>
      </c>
      <c r="K475" t="s">
        <v>1557</v>
      </c>
      <c r="L475">
        <v>1368</v>
      </c>
      <c r="N475">
        <v>1011</v>
      </c>
      <c r="O475" t="s">
        <v>1558</v>
      </c>
      <c r="P475" t="s">
        <v>1558</v>
      </c>
      <c r="Q475">
        <v>1</v>
      </c>
      <c r="X475">
        <v>0.05</v>
      </c>
      <c r="Y475">
        <v>0</v>
      </c>
      <c r="Z475">
        <v>83.1</v>
      </c>
      <c r="AA475">
        <v>12.62</v>
      </c>
      <c r="AB475">
        <v>0</v>
      </c>
      <c r="AC475">
        <v>0</v>
      </c>
      <c r="AD475">
        <v>1</v>
      </c>
      <c r="AE475">
        <v>0</v>
      </c>
      <c r="AF475" t="s">
        <v>42</v>
      </c>
      <c r="AG475">
        <v>0.06</v>
      </c>
      <c r="AH475">
        <v>2</v>
      </c>
      <c r="AI475">
        <v>57036594</v>
      </c>
      <c r="AJ475">
        <v>378</v>
      </c>
      <c r="AK475">
        <v>0</v>
      </c>
      <c r="AL475">
        <v>0</v>
      </c>
      <c r="AM475">
        <v>0</v>
      </c>
      <c r="AN475">
        <v>0</v>
      </c>
      <c r="AO475">
        <v>0</v>
      </c>
      <c r="AP475">
        <v>0</v>
      </c>
      <c r="AQ475">
        <v>0</v>
      </c>
      <c r="AR475">
        <v>0</v>
      </c>
    </row>
    <row r="476" spans="1:44" x14ac:dyDescent="0.25">
      <c r="A476">
        <f>ROW(Source!A1051)</f>
        <v>1051</v>
      </c>
      <c r="B476">
        <v>57036595</v>
      </c>
      <c r="C476">
        <v>54979388</v>
      </c>
      <c r="D476">
        <v>55490270</v>
      </c>
      <c r="E476">
        <v>1</v>
      </c>
      <c r="F476">
        <v>1</v>
      </c>
      <c r="G476">
        <v>1081</v>
      </c>
      <c r="H476">
        <v>2</v>
      </c>
      <c r="I476" t="s">
        <v>1589</v>
      </c>
      <c r="J476" t="s">
        <v>1590</v>
      </c>
      <c r="K476" t="s">
        <v>1591</v>
      </c>
      <c r="L476">
        <v>1368</v>
      </c>
      <c r="N476">
        <v>1011</v>
      </c>
      <c r="O476" t="s">
        <v>1558</v>
      </c>
      <c r="P476" t="s">
        <v>1558</v>
      </c>
      <c r="Q476">
        <v>1</v>
      </c>
      <c r="X476">
        <v>0.21</v>
      </c>
      <c r="Y476">
        <v>0</v>
      </c>
      <c r="Z476">
        <v>0.42</v>
      </c>
      <c r="AA476">
        <v>0</v>
      </c>
      <c r="AB476">
        <v>0</v>
      </c>
      <c r="AC476">
        <v>0</v>
      </c>
      <c r="AD476">
        <v>1</v>
      </c>
      <c r="AE476">
        <v>0</v>
      </c>
      <c r="AF476" t="s">
        <v>42</v>
      </c>
      <c r="AG476">
        <v>0.252</v>
      </c>
      <c r="AH476">
        <v>2</v>
      </c>
      <c r="AI476">
        <v>57036595</v>
      </c>
      <c r="AJ476">
        <v>379</v>
      </c>
      <c r="AK476">
        <v>0</v>
      </c>
      <c r="AL476">
        <v>0</v>
      </c>
      <c r="AM476">
        <v>0</v>
      </c>
      <c r="AN476">
        <v>0</v>
      </c>
      <c r="AO476">
        <v>0</v>
      </c>
      <c r="AP476">
        <v>0</v>
      </c>
      <c r="AQ476">
        <v>0</v>
      </c>
      <c r="AR476">
        <v>0</v>
      </c>
    </row>
    <row r="477" spans="1:44" x14ac:dyDescent="0.25">
      <c r="A477">
        <f>ROW(Source!A1051)</f>
        <v>1051</v>
      </c>
      <c r="B477">
        <v>57036596</v>
      </c>
      <c r="C477">
        <v>54979388</v>
      </c>
      <c r="D477">
        <v>55489510</v>
      </c>
      <c r="E477">
        <v>1</v>
      </c>
      <c r="F477">
        <v>1</v>
      </c>
      <c r="G477">
        <v>1081</v>
      </c>
      <c r="H477">
        <v>2</v>
      </c>
      <c r="I477" t="s">
        <v>1697</v>
      </c>
      <c r="J477" t="s">
        <v>1698</v>
      </c>
      <c r="K477" t="s">
        <v>1699</v>
      </c>
      <c r="L477">
        <v>1368</v>
      </c>
      <c r="N477">
        <v>1011</v>
      </c>
      <c r="O477" t="s">
        <v>1558</v>
      </c>
      <c r="P477" t="s">
        <v>1558</v>
      </c>
      <c r="Q477">
        <v>1</v>
      </c>
      <c r="X477">
        <v>4.4999999999999998E-2</v>
      </c>
      <c r="Y477">
        <v>0</v>
      </c>
      <c r="Z477">
        <v>53.9</v>
      </c>
      <c r="AA477">
        <v>12.62</v>
      </c>
      <c r="AB477">
        <v>0</v>
      </c>
      <c r="AC477">
        <v>0</v>
      </c>
      <c r="AD477">
        <v>1</v>
      </c>
      <c r="AE477">
        <v>0</v>
      </c>
      <c r="AF477" t="s">
        <v>42</v>
      </c>
      <c r="AG477">
        <v>5.3999999999999999E-2</v>
      </c>
      <c r="AH477">
        <v>2</v>
      </c>
      <c r="AI477">
        <v>57036596</v>
      </c>
      <c r="AJ477">
        <v>380</v>
      </c>
      <c r="AK477">
        <v>0</v>
      </c>
      <c r="AL477">
        <v>0</v>
      </c>
      <c r="AM477">
        <v>0</v>
      </c>
      <c r="AN477">
        <v>0</v>
      </c>
      <c r="AO477">
        <v>0</v>
      </c>
      <c r="AP477">
        <v>0</v>
      </c>
      <c r="AQ477">
        <v>0</v>
      </c>
      <c r="AR477">
        <v>0</v>
      </c>
    </row>
    <row r="478" spans="1:44" x14ac:dyDescent="0.25">
      <c r="A478">
        <f>ROW(Source!A1051)</f>
        <v>1051</v>
      </c>
      <c r="B478">
        <v>57036597</v>
      </c>
      <c r="C478">
        <v>54979388</v>
      </c>
      <c r="D478">
        <v>55459234</v>
      </c>
      <c r="E478">
        <v>1</v>
      </c>
      <c r="F478">
        <v>1</v>
      </c>
      <c r="G478">
        <v>1081</v>
      </c>
      <c r="H478">
        <v>3</v>
      </c>
      <c r="I478" t="s">
        <v>1700</v>
      </c>
      <c r="J478" t="s">
        <v>1701</v>
      </c>
      <c r="K478" t="s">
        <v>1702</v>
      </c>
      <c r="L478">
        <v>1346</v>
      </c>
      <c r="N478">
        <v>1009</v>
      </c>
      <c r="O478" t="s">
        <v>222</v>
      </c>
      <c r="P478" t="s">
        <v>222</v>
      </c>
      <c r="Q478">
        <v>1</v>
      </c>
      <c r="X478">
        <v>3.0000000000000001E-3</v>
      </c>
      <c r="Y478">
        <v>1.61</v>
      </c>
      <c r="Z478">
        <v>0</v>
      </c>
      <c r="AA478">
        <v>0</v>
      </c>
      <c r="AB478">
        <v>0</v>
      </c>
      <c r="AC478">
        <v>0</v>
      </c>
      <c r="AD478">
        <v>1</v>
      </c>
      <c r="AE478">
        <v>0</v>
      </c>
      <c r="AF478" t="s">
        <v>22</v>
      </c>
      <c r="AG478">
        <v>3.0000000000000001E-3</v>
      </c>
      <c r="AH478">
        <v>2</v>
      </c>
      <c r="AI478">
        <v>57036597</v>
      </c>
      <c r="AJ478">
        <v>381</v>
      </c>
      <c r="AK478">
        <v>0</v>
      </c>
      <c r="AL478">
        <v>0</v>
      </c>
      <c r="AM478">
        <v>0</v>
      </c>
      <c r="AN478">
        <v>0</v>
      </c>
      <c r="AO478">
        <v>0</v>
      </c>
      <c r="AP478">
        <v>0</v>
      </c>
      <c r="AQ478">
        <v>0</v>
      </c>
      <c r="AR478">
        <v>0</v>
      </c>
    </row>
    <row r="479" spans="1:44" x14ac:dyDescent="0.25">
      <c r="A479">
        <f>ROW(Source!A1051)</f>
        <v>1051</v>
      </c>
      <c r="B479">
        <v>57036598</v>
      </c>
      <c r="C479">
        <v>54979388</v>
      </c>
      <c r="D479">
        <v>55466158</v>
      </c>
      <c r="E479">
        <v>1</v>
      </c>
      <c r="F479">
        <v>1</v>
      </c>
      <c r="G479">
        <v>1081</v>
      </c>
      <c r="H479">
        <v>3</v>
      </c>
      <c r="I479" t="s">
        <v>1703</v>
      </c>
      <c r="J479" t="s">
        <v>1704</v>
      </c>
      <c r="K479" t="s">
        <v>1705</v>
      </c>
      <c r="L479">
        <v>1354</v>
      </c>
      <c r="N479">
        <v>1010</v>
      </c>
      <c r="O479" t="s">
        <v>266</v>
      </c>
      <c r="P479" t="s">
        <v>266</v>
      </c>
      <c r="Q479">
        <v>1</v>
      </c>
      <c r="X479">
        <v>0.14000000000000001</v>
      </c>
      <c r="Y479">
        <v>48.47</v>
      </c>
      <c r="Z479">
        <v>0</v>
      </c>
      <c r="AA479">
        <v>0</v>
      </c>
      <c r="AB479">
        <v>0</v>
      </c>
      <c r="AC479">
        <v>0</v>
      </c>
      <c r="AD479">
        <v>1</v>
      </c>
      <c r="AE479">
        <v>0</v>
      </c>
      <c r="AF479" t="s">
        <v>22</v>
      </c>
      <c r="AG479">
        <v>0.14000000000000001</v>
      </c>
      <c r="AH479">
        <v>2</v>
      </c>
      <c r="AI479">
        <v>57036598</v>
      </c>
      <c r="AJ479">
        <v>382</v>
      </c>
      <c r="AK479">
        <v>0</v>
      </c>
      <c r="AL479">
        <v>0</v>
      </c>
      <c r="AM479">
        <v>0</v>
      </c>
      <c r="AN479">
        <v>0</v>
      </c>
      <c r="AO479">
        <v>0</v>
      </c>
      <c r="AP479">
        <v>0</v>
      </c>
      <c r="AQ479">
        <v>0</v>
      </c>
      <c r="AR479">
        <v>0</v>
      </c>
    </row>
    <row r="480" spans="1:44" x14ac:dyDescent="0.25">
      <c r="A480">
        <f>ROW(Source!A1051)</f>
        <v>1051</v>
      </c>
      <c r="B480">
        <v>57036599</v>
      </c>
      <c r="C480">
        <v>54979388</v>
      </c>
      <c r="D480">
        <v>55459835</v>
      </c>
      <c r="E480">
        <v>1</v>
      </c>
      <c r="F480">
        <v>1</v>
      </c>
      <c r="G480">
        <v>1081</v>
      </c>
      <c r="H480">
        <v>3</v>
      </c>
      <c r="I480" t="s">
        <v>1706</v>
      </c>
      <c r="J480" t="s">
        <v>1707</v>
      </c>
      <c r="K480" t="s">
        <v>1708</v>
      </c>
      <c r="L480">
        <v>1348</v>
      </c>
      <c r="N480">
        <v>1009</v>
      </c>
      <c r="O480" t="s">
        <v>1092</v>
      </c>
      <c r="P480" t="s">
        <v>1092</v>
      </c>
      <c r="Q480">
        <v>1000</v>
      </c>
      <c r="X480">
        <v>7.9999999999999996E-6</v>
      </c>
      <c r="Y480">
        <v>12521.99</v>
      </c>
      <c r="Z480">
        <v>0</v>
      </c>
      <c r="AA480">
        <v>0</v>
      </c>
      <c r="AB480">
        <v>0</v>
      </c>
      <c r="AC480">
        <v>0</v>
      </c>
      <c r="AD480">
        <v>1</v>
      </c>
      <c r="AE480">
        <v>0</v>
      </c>
      <c r="AF480" t="s">
        <v>22</v>
      </c>
      <c r="AG480">
        <v>7.9999999999999996E-6</v>
      </c>
      <c r="AH480">
        <v>2</v>
      </c>
      <c r="AI480">
        <v>57036599</v>
      </c>
      <c r="AJ480">
        <v>383</v>
      </c>
      <c r="AK480">
        <v>0</v>
      </c>
      <c r="AL480">
        <v>0</v>
      </c>
      <c r="AM480">
        <v>0</v>
      </c>
      <c r="AN480">
        <v>0</v>
      </c>
      <c r="AO480">
        <v>0</v>
      </c>
      <c r="AP480">
        <v>0</v>
      </c>
      <c r="AQ480">
        <v>0</v>
      </c>
      <c r="AR480">
        <v>0</v>
      </c>
    </row>
    <row r="481" spans="1:44" x14ac:dyDescent="0.25">
      <c r="A481">
        <f>ROW(Source!A1051)</f>
        <v>1051</v>
      </c>
      <c r="B481">
        <v>57036600</v>
      </c>
      <c r="C481">
        <v>54979388</v>
      </c>
      <c r="D481">
        <v>55469222</v>
      </c>
      <c r="E481">
        <v>1</v>
      </c>
      <c r="F481">
        <v>1</v>
      </c>
      <c r="G481">
        <v>1081</v>
      </c>
      <c r="H481">
        <v>3</v>
      </c>
      <c r="I481" t="s">
        <v>1709</v>
      </c>
      <c r="J481" t="s">
        <v>1710</v>
      </c>
      <c r="K481" t="s">
        <v>1711</v>
      </c>
      <c r="L481">
        <v>1354</v>
      </c>
      <c r="N481">
        <v>1010</v>
      </c>
      <c r="O481" t="s">
        <v>266</v>
      </c>
      <c r="P481" t="s">
        <v>266</v>
      </c>
      <c r="Q481">
        <v>1</v>
      </c>
      <c r="X481">
        <v>1.02</v>
      </c>
      <c r="Y481">
        <v>4.3600000000000003</v>
      </c>
      <c r="Z481">
        <v>0</v>
      </c>
      <c r="AA481">
        <v>0</v>
      </c>
      <c r="AB481">
        <v>0</v>
      </c>
      <c r="AC481">
        <v>0</v>
      </c>
      <c r="AD481">
        <v>1</v>
      </c>
      <c r="AE481">
        <v>0</v>
      </c>
      <c r="AF481" t="s">
        <v>22</v>
      </c>
      <c r="AG481">
        <v>1.02</v>
      </c>
      <c r="AH481">
        <v>2</v>
      </c>
      <c r="AI481">
        <v>57036600</v>
      </c>
      <c r="AJ481">
        <v>385</v>
      </c>
      <c r="AK481">
        <v>0</v>
      </c>
      <c r="AL481">
        <v>0</v>
      </c>
      <c r="AM481">
        <v>0</v>
      </c>
      <c r="AN481">
        <v>0</v>
      </c>
      <c r="AO481">
        <v>0</v>
      </c>
      <c r="AP481">
        <v>0</v>
      </c>
      <c r="AQ481">
        <v>0</v>
      </c>
      <c r="AR481">
        <v>0</v>
      </c>
    </row>
    <row r="482" spans="1:44" x14ac:dyDescent="0.25">
      <c r="A482">
        <f>ROW(Source!A1051)</f>
        <v>1051</v>
      </c>
      <c r="B482">
        <v>57036601</v>
      </c>
      <c r="C482">
        <v>54979388</v>
      </c>
      <c r="D482">
        <v>55431816</v>
      </c>
      <c r="E482">
        <v>1081</v>
      </c>
      <c r="F482">
        <v>1</v>
      </c>
      <c r="G482">
        <v>1081</v>
      </c>
      <c r="H482">
        <v>3</v>
      </c>
      <c r="I482" t="s">
        <v>1840</v>
      </c>
      <c r="J482" t="s">
        <v>3</v>
      </c>
      <c r="K482" t="s">
        <v>1841</v>
      </c>
      <c r="L482">
        <v>1301</v>
      </c>
      <c r="N482">
        <v>1003</v>
      </c>
      <c r="O482" t="s">
        <v>769</v>
      </c>
      <c r="P482" t="s">
        <v>769</v>
      </c>
      <c r="Q482">
        <v>1</v>
      </c>
      <c r="X482">
        <v>0</v>
      </c>
      <c r="Y482">
        <v>0</v>
      </c>
      <c r="Z482">
        <v>0</v>
      </c>
      <c r="AA482">
        <v>0</v>
      </c>
      <c r="AB482">
        <v>0</v>
      </c>
      <c r="AC482">
        <v>0</v>
      </c>
      <c r="AD482">
        <v>0</v>
      </c>
      <c r="AE482">
        <v>0</v>
      </c>
      <c r="AF482" t="s">
        <v>22</v>
      </c>
      <c r="AG482">
        <v>0</v>
      </c>
      <c r="AH482">
        <v>3</v>
      </c>
      <c r="AI482">
        <v>-1</v>
      </c>
      <c r="AJ482" t="s">
        <v>3</v>
      </c>
      <c r="AK482">
        <v>0</v>
      </c>
      <c r="AL482">
        <v>0</v>
      </c>
      <c r="AM482">
        <v>0</v>
      </c>
      <c r="AN482">
        <v>0</v>
      </c>
      <c r="AO482">
        <v>0</v>
      </c>
      <c r="AP482">
        <v>0</v>
      </c>
      <c r="AQ482">
        <v>0</v>
      </c>
      <c r="AR482">
        <v>0</v>
      </c>
    </row>
    <row r="483" spans="1:44" x14ac:dyDescent="0.25">
      <c r="A483">
        <f>ROW(Source!A1051)</f>
        <v>1051</v>
      </c>
      <c r="B483">
        <v>57036602</v>
      </c>
      <c r="C483">
        <v>54979388</v>
      </c>
      <c r="D483">
        <v>55431823</v>
      </c>
      <c r="E483">
        <v>1081</v>
      </c>
      <c r="F483">
        <v>1</v>
      </c>
      <c r="G483">
        <v>1081</v>
      </c>
      <c r="H483">
        <v>3</v>
      </c>
      <c r="I483" t="s">
        <v>1840</v>
      </c>
      <c r="J483" t="s">
        <v>3</v>
      </c>
      <c r="K483" t="s">
        <v>1842</v>
      </c>
      <c r="L483">
        <v>1354</v>
      </c>
      <c r="N483">
        <v>1010</v>
      </c>
      <c r="O483" t="s">
        <v>266</v>
      </c>
      <c r="P483" t="s">
        <v>266</v>
      </c>
      <c r="Q483">
        <v>1</v>
      </c>
      <c r="X483">
        <v>0</v>
      </c>
      <c r="Y483">
        <v>0</v>
      </c>
      <c r="Z483">
        <v>0</v>
      </c>
      <c r="AA483">
        <v>0</v>
      </c>
      <c r="AB483">
        <v>0</v>
      </c>
      <c r="AC483">
        <v>0</v>
      </c>
      <c r="AD483">
        <v>0</v>
      </c>
      <c r="AE483">
        <v>0</v>
      </c>
      <c r="AF483" t="s">
        <v>22</v>
      </c>
      <c r="AG483">
        <v>0</v>
      </c>
      <c r="AH483">
        <v>3</v>
      </c>
      <c r="AI483">
        <v>-1</v>
      </c>
      <c r="AJ483" t="s">
        <v>3</v>
      </c>
      <c r="AK483">
        <v>0</v>
      </c>
      <c r="AL483">
        <v>0</v>
      </c>
      <c r="AM483">
        <v>0</v>
      </c>
      <c r="AN483">
        <v>0</v>
      </c>
      <c r="AO483">
        <v>0</v>
      </c>
      <c r="AP483">
        <v>0</v>
      </c>
      <c r="AQ483">
        <v>0</v>
      </c>
      <c r="AR483">
        <v>0</v>
      </c>
    </row>
    <row r="484" spans="1:44" x14ac:dyDescent="0.25">
      <c r="A484">
        <f>ROW(Source!A1051)</f>
        <v>1051</v>
      </c>
      <c r="B484">
        <v>57036603</v>
      </c>
      <c r="C484">
        <v>54979388</v>
      </c>
      <c r="D484">
        <v>55433141</v>
      </c>
      <c r="E484">
        <v>1081</v>
      </c>
      <c r="F484">
        <v>1</v>
      </c>
      <c r="G484">
        <v>1081</v>
      </c>
      <c r="H484">
        <v>3</v>
      </c>
      <c r="I484" t="s">
        <v>1843</v>
      </c>
      <c r="J484" t="s">
        <v>3</v>
      </c>
      <c r="K484" t="s">
        <v>1844</v>
      </c>
      <c r="L484">
        <v>1354</v>
      </c>
      <c r="N484">
        <v>1010</v>
      </c>
      <c r="O484" t="s">
        <v>266</v>
      </c>
      <c r="P484" t="s">
        <v>266</v>
      </c>
      <c r="Q484">
        <v>1</v>
      </c>
      <c r="X484">
        <v>23.65</v>
      </c>
      <c r="Y484">
        <v>0</v>
      </c>
      <c r="Z484">
        <v>0</v>
      </c>
      <c r="AA484">
        <v>0</v>
      </c>
      <c r="AB484">
        <v>0</v>
      </c>
      <c r="AC484">
        <v>0</v>
      </c>
      <c r="AD484">
        <v>0</v>
      </c>
      <c r="AE484">
        <v>0</v>
      </c>
      <c r="AF484" t="s">
        <v>22</v>
      </c>
      <c r="AG484">
        <v>23.65</v>
      </c>
      <c r="AH484">
        <v>3</v>
      </c>
      <c r="AI484">
        <v>-1</v>
      </c>
      <c r="AJ484" t="s">
        <v>3</v>
      </c>
      <c r="AK484">
        <v>0</v>
      </c>
      <c r="AL484">
        <v>0</v>
      </c>
      <c r="AM484">
        <v>0</v>
      </c>
      <c r="AN484">
        <v>0</v>
      </c>
      <c r="AO484">
        <v>0</v>
      </c>
      <c r="AP484">
        <v>0</v>
      </c>
      <c r="AQ484">
        <v>0</v>
      </c>
      <c r="AR484">
        <v>0</v>
      </c>
    </row>
    <row r="485" spans="1:44" x14ac:dyDescent="0.25">
      <c r="A485">
        <f>ROW(Source!A1051)</f>
        <v>1051</v>
      </c>
      <c r="B485">
        <v>57036604</v>
      </c>
      <c r="C485">
        <v>54979388</v>
      </c>
      <c r="D485">
        <v>55433584</v>
      </c>
      <c r="E485">
        <v>1081</v>
      </c>
      <c r="F485">
        <v>1</v>
      </c>
      <c r="G485">
        <v>1081</v>
      </c>
      <c r="H485">
        <v>3</v>
      </c>
      <c r="I485" t="s">
        <v>1845</v>
      </c>
      <c r="J485" t="s">
        <v>3</v>
      </c>
      <c r="K485" t="s">
        <v>1846</v>
      </c>
      <c r="L485">
        <v>1354</v>
      </c>
      <c r="N485">
        <v>1010</v>
      </c>
      <c r="O485" t="s">
        <v>266</v>
      </c>
      <c r="P485" t="s">
        <v>266</v>
      </c>
      <c r="Q485">
        <v>1</v>
      </c>
      <c r="X485">
        <v>13.34</v>
      </c>
      <c r="Y485">
        <v>0</v>
      </c>
      <c r="Z485">
        <v>0</v>
      </c>
      <c r="AA485">
        <v>0</v>
      </c>
      <c r="AB485">
        <v>0</v>
      </c>
      <c r="AC485">
        <v>0</v>
      </c>
      <c r="AD485">
        <v>0</v>
      </c>
      <c r="AE485">
        <v>0</v>
      </c>
      <c r="AF485" t="s">
        <v>22</v>
      </c>
      <c r="AG485">
        <v>13.34</v>
      </c>
      <c r="AH485">
        <v>3</v>
      </c>
      <c r="AI485">
        <v>-1</v>
      </c>
      <c r="AJ485" t="s">
        <v>3</v>
      </c>
      <c r="AK485">
        <v>0</v>
      </c>
      <c r="AL485">
        <v>0</v>
      </c>
      <c r="AM485">
        <v>0</v>
      </c>
      <c r="AN485">
        <v>0</v>
      </c>
      <c r="AO485">
        <v>0</v>
      </c>
      <c r="AP485">
        <v>0</v>
      </c>
      <c r="AQ485">
        <v>0</v>
      </c>
      <c r="AR485">
        <v>0</v>
      </c>
    </row>
    <row r="486" spans="1:44" x14ac:dyDescent="0.25">
      <c r="A486">
        <f>ROW(Source!A1051)</f>
        <v>1051</v>
      </c>
      <c r="B486">
        <v>57036605</v>
      </c>
      <c r="C486">
        <v>54979388</v>
      </c>
      <c r="D486">
        <v>55441152</v>
      </c>
      <c r="E486">
        <v>1081</v>
      </c>
      <c r="F486">
        <v>1</v>
      </c>
      <c r="G486">
        <v>1081</v>
      </c>
      <c r="H486">
        <v>3</v>
      </c>
      <c r="I486" t="s">
        <v>1847</v>
      </c>
      <c r="J486" t="s">
        <v>3</v>
      </c>
      <c r="K486" t="s">
        <v>1848</v>
      </c>
      <c r="L486">
        <v>1346</v>
      </c>
      <c r="N486">
        <v>1009</v>
      </c>
      <c r="O486" t="s">
        <v>222</v>
      </c>
      <c r="P486" t="s">
        <v>222</v>
      </c>
      <c r="Q486">
        <v>1</v>
      </c>
      <c r="X486">
        <v>8.73</v>
      </c>
      <c r="Y486">
        <v>0</v>
      </c>
      <c r="Z486">
        <v>0</v>
      </c>
      <c r="AA486">
        <v>0</v>
      </c>
      <c r="AB486">
        <v>0</v>
      </c>
      <c r="AC486">
        <v>0</v>
      </c>
      <c r="AD486">
        <v>0</v>
      </c>
      <c r="AE486">
        <v>0</v>
      </c>
      <c r="AF486" t="s">
        <v>22</v>
      </c>
      <c r="AG486">
        <v>8.73</v>
      </c>
      <c r="AH486">
        <v>3</v>
      </c>
      <c r="AI486">
        <v>-1</v>
      </c>
      <c r="AJ486" t="s">
        <v>3</v>
      </c>
      <c r="AK486">
        <v>0</v>
      </c>
      <c r="AL486">
        <v>0</v>
      </c>
      <c r="AM486">
        <v>0</v>
      </c>
      <c r="AN486">
        <v>0</v>
      </c>
      <c r="AO486">
        <v>0</v>
      </c>
      <c r="AP486">
        <v>0</v>
      </c>
      <c r="AQ486">
        <v>0</v>
      </c>
      <c r="AR486">
        <v>0</v>
      </c>
    </row>
    <row r="487" spans="1:44" x14ac:dyDescent="0.25">
      <c r="A487">
        <f>ROW(Source!A1105)</f>
        <v>1105</v>
      </c>
      <c r="B487">
        <v>55890931</v>
      </c>
      <c r="C487">
        <v>55890928</v>
      </c>
      <c r="D487">
        <v>55424304</v>
      </c>
      <c r="E487">
        <v>1081</v>
      </c>
      <c r="F487">
        <v>1</v>
      </c>
      <c r="G487">
        <v>1081</v>
      </c>
      <c r="H487">
        <v>1</v>
      </c>
      <c r="I487" t="s">
        <v>1552</v>
      </c>
      <c r="J487" t="s">
        <v>3</v>
      </c>
      <c r="K487" t="s">
        <v>1553</v>
      </c>
      <c r="L487">
        <v>1191</v>
      </c>
      <c r="N487">
        <v>1013</v>
      </c>
      <c r="O487" t="s">
        <v>1554</v>
      </c>
      <c r="P487" t="s">
        <v>1554</v>
      </c>
      <c r="Q487">
        <v>1</v>
      </c>
      <c r="X487">
        <v>5.37</v>
      </c>
      <c r="Y487">
        <v>0</v>
      </c>
      <c r="Z487">
        <v>0</v>
      </c>
      <c r="AA487">
        <v>0</v>
      </c>
      <c r="AB487">
        <v>0</v>
      </c>
      <c r="AC487">
        <v>0</v>
      </c>
      <c r="AD487">
        <v>1</v>
      </c>
      <c r="AE487">
        <v>1</v>
      </c>
      <c r="AF487" t="s">
        <v>42</v>
      </c>
      <c r="AG487">
        <v>6.444</v>
      </c>
      <c r="AH487">
        <v>2</v>
      </c>
      <c r="AI487">
        <v>55890929</v>
      </c>
      <c r="AJ487">
        <v>387</v>
      </c>
      <c r="AK487">
        <v>0</v>
      </c>
      <c r="AL487">
        <v>0</v>
      </c>
      <c r="AM487">
        <v>0</v>
      </c>
      <c r="AN487">
        <v>0</v>
      </c>
      <c r="AO487">
        <v>0</v>
      </c>
      <c r="AP487">
        <v>0</v>
      </c>
      <c r="AQ487">
        <v>0</v>
      </c>
      <c r="AR487">
        <v>0</v>
      </c>
    </row>
    <row r="488" spans="1:44" x14ac:dyDescent="0.25">
      <c r="A488">
        <f>ROW(Source!A1105)</f>
        <v>1105</v>
      </c>
      <c r="B488">
        <v>55890932</v>
      </c>
      <c r="C488">
        <v>55890928</v>
      </c>
      <c r="D488">
        <v>55459873</v>
      </c>
      <c r="E488">
        <v>1</v>
      </c>
      <c r="F488">
        <v>1</v>
      </c>
      <c r="G488">
        <v>1081</v>
      </c>
      <c r="H488">
        <v>3</v>
      </c>
      <c r="I488" t="s">
        <v>1613</v>
      </c>
      <c r="J488" t="s">
        <v>1614</v>
      </c>
      <c r="K488" t="s">
        <v>1615</v>
      </c>
      <c r="L488">
        <v>1348</v>
      </c>
      <c r="N488">
        <v>1009</v>
      </c>
      <c r="O488" t="s">
        <v>1092</v>
      </c>
      <c r="P488" t="s">
        <v>1092</v>
      </c>
      <c r="Q488">
        <v>1000</v>
      </c>
      <c r="X488">
        <v>2.0000000000000002E-5</v>
      </c>
      <c r="Y488">
        <v>18495.41</v>
      </c>
      <c r="Z488">
        <v>0</v>
      </c>
      <c r="AA488">
        <v>0</v>
      </c>
      <c r="AB488">
        <v>0</v>
      </c>
      <c r="AC488">
        <v>0</v>
      </c>
      <c r="AD488">
        <v>1</v>
      </c>
      <c r="AE488">
        <v>0</v>
      </c>
      <c r="AF488" t="s">
        <v>22</v>
      </c>
      <c r="AG488">
        <v>2.0000000000000002E-5</v>
      </c>
      <c r="AH488">
        <v>2</v>
      </c>
      <c r="AI488">
        <v>55890930</v>
      </c>
      <c r="AJ488">
        <v>388</v>
      </c>
      <c r="AK488">
        <v>0</v>
      </c>
      <c r="AL488">
        <v>0</v>
      </c>
      <c r="AM488">
        <v>0</v>
      </c>
      <c r="AN488">
        <v>0</v>
      </c>
      <c r="AO488">
        <v>0</v>
      </c>
      <c r="AP488">
        <v>0</v>
      </c>
      <c r="AQ488">
        <v>0</v>
      </c>
      <c r="AR488">
        <v>0</v>
      </c>
    </row>
    <row r="489" spans="1:44" x14ac:dyDescent="0.25">
      <c r="A489">
        <f>ROW(Source!A1106)</f>
        <v>1106</v>
      </c>
      <c r="B489">
        <v>55890931</v>
      </c>
      <c r="C489">
        <v>55890928</v>
      </c>
      <c r="D489">
        <v>55424304</v>
      </c>
      <c r="E489">
        <v>1081</v>
      </c>
      <c r="F489">
        <v>1</v>
      </c>
      <c r="G489">
        <v>1081</v>
      </c>
      <c r="H489">
        <v>1</v>
      </c>
      <c r="I489" t="s">
        <v>1552</v>
      </c>
      <c r="J489" t="s">
        <v>3</v>
      </c>
      <c r="K489" t="s">
        <v>1553</v>
      </c>
      <c r="L489">
        <v>1191</v>
      </c>
      <c r="N489">
        <v>1013</v>
      </c>
      <c r="O489" t="s">
        <v>1554</v>
      </c>
      <c r="P489" t="s">
        <v>1554</v>
      </c>
      <c r="Q489">
        <v>1</v>
      </c>
      <c r="X489">
        <v>5.37</v>
      </c>
      <c r="Y489">
        <v>0</v>
      </c>
      <c r="Z489">
        <v>0</v>
      </c>
      <c r="AA489">
        <v>0</v>
      </c>
      <c r="AB489">
        <v>0</v>
      </c>
      <c r="AC489">
        <v>0</v>
      </c>
      <c r="AD489">
        <v>1</v>
      </c>
      <c r="AE489">
        <v>1</v>
      </c>
      <c r="AF489" t="s">
        <v>42</v>
      </c>
      <c r="AG489">
        <v>6.444</v>
      </c>
      <c r="AH489">
        <v>2</v>
      </c>
      <c r="AI489">
        <v>55890929</v>
      </c>
      <c r="AJ489">
        <v>389</v>
      </c>
      <c r="AK489">
        <v>0</v>
      </c>
      <c r="AL489">
        <v>0</v>
      </c>
      <c r="AM489">
        <v>0</v>
      </c>
      <c r="AN489">
        <v>0</v>
      </c>
      <c r="AO489">
        <v>0</v>
      </c>
      <c r="AP489">
        <v>0</v>
      </c>
      <c r="AQ489">
        <v>0</v>
      </c>
      <c r="AR489">
        <v>0</v>
      </c>
    </row>
    <row r="490" spans="1:44" x14ac:dyDescent="0.25">
      <c r="A490">
        <f>ROW(Source!A1106)</f>
        <v>1106</v>
      </c>
      <c r="B490">
        <v>55890932</v>
      </c>
      <c r="C490">
        <v>55890928</v>
      </c>
      <c r="D490">
        <v>55459873</v>
      </c>
      <c r="E490">
        <v>1</v>
      </c>
      <c r="F490">
        <v>1</v>
      </c>
      <c r="G490">
        <v>1081</v>
      </c>
      <c r="H490">
        <v>3</v>
      </c>
      <c r="I490" t="s">
        <v>1613</v>
      </c>
      <c r="J490" t="s">
        <v>1614</v>
      </c>
      <c r="K490" t="s">
        <v>1615</v>
      </c>
      <c r="L490">
        <v>1348</v>
      </c>
      <c r="N490">
        <v>1009</v>
      </c>
      <c r="O490" t="s">
        <v>1092</v>
      </c>
      <c r="P490" t="s">
        <v>1092</v>
      </c>
      <c r="Q490">
        <v>1000</v>
      </c>
      <c r="X490">
        <v>2.0000000000000002E-5</v>
      </c>
      <c r="Y490">
        <v>18495.41</v>
      </c>
      <c r="Z490">
        <v>0</v>
      </c>
      <c r="AA490">
        <v>0</v>
      </c>
      <c r="AB490">
        <v>0</v>
      </c>
      <c r="AC490">
        <v>0</v>
      </c>
      <c r="AD490">
        <v>1</v>
      </c>
      <c r="AE490">
        <v>0</v>
      </c>
      <c r="AF490" t="s">
        <v>22</v>
      </c>
      <c r="AG490">
        <v>2.0000000000000002E-5</v>
      </c>
      <c r="AH490">
        <v>2</v>
      </c>
      <c r="AI490">
        <v>55890930</v>
      </c>
      <c r="AJ490">
        <v>390</v>
      </c>
      <c r="AK490">
        <v>0</v>
      </c>
      <c r="AL490">
        <v>0</v>
      </c>
      <c r="AM490">
        <v>0</v>
      </c>
      <c r="AN490">
        <v>0</v>
      </c>
      <c r="AO490">
        <v>0</v>
      </c>
      <c r="AP490">
        <v>0</v>
      </c>
      <c r="AQ490">
        <v>0</v>
      </c>
      <c r="AR490">
        <v>0</v>
      </c>
    </row>
    <row r="491" spans="1:44" x14ac:dyDescent="0.25">
      <c r="A491">
        <f>ROW(Source!A1109)</f>
        <v>1109</v>
      </c>
      <c r="B491">
        <v>55890945</v>
      </c>
      <c r="C491">
        <v>55890944</v>
      </c>
      <c r="D491">
        <v>55424304</v>
      </c>
      <c r="E491">
        <v>1081</v>
      </c>
      <c r="F491">
        <v>1</v>
      </c>
      <c r="G491">
        <v>1081</v>
      </c>
      <c r="H491">
        <v>1</v>
      </c>
      <c r="I491" t="s">
        <v>1552</v>
      </c>
      <c r="J491" t="s">
        <v>3</v>
      </c>
      <c r="K491" t="s">
        <v>1553</v>
      </c>
      <c r="L491">
        <v>1191</v>
      </c>
      <c r="N491">
        <v>1013</v>
      </c>
      <c r="O491" t="s">
        <v>1554</v>
      </c>
      <c r="P491" t="s">
        <v>1554</v>
      </c>
      <c r="Q491">
        <v>1</v>
      </c>
      <c r="X491">
        <v>41.2</v>
      </c>
      <c r="Y491">
        <v>0</v>
      </c>
      <c r="Z491">
        <v>0</v>
      </c>
      <c r="AA491">
        <v>0</v>
      </c>
      <c r="AB491">
        <v>0</v>
      </c>
      <c r="AC491">
        <v>0</v>
      </c>
      <c r="AD491">
        <v>1</v>
      </c>
      <c r="AE491">
        <v>1</v>
      </c>
      <c r="AF491" t="s">
        <v>42</v>
      </c>
      <c r="AG491">
        <v>49.440000000000005</v>
      </c>
      <c r="AH491">
        <v>2</v>
      </c>
      <c r="AI491">
        <v>55890945</v>
      </c>
      <c r="AJ491">
        <v>391</v>
      </c>
      <c r="AK491">
        <v>0</v>
      </c>
      <c r="AL491">
        <v>0</v>
      </c>
      <c r="AM491">
        <v>0</v>
      </c>
      <c r="AN491">
        <v>0</v>
      </c>
      <c r="AO491">
        <v>0</v>
      </c>
      <c r="AP491">
        <v>0</v>
      </c>
      <c r="AQ491">
        <v>0</v>
      </c>
      <c r="AR491">
        <v>0</v>
      </c>
    </row>
    <row r="492" spans="1:44" x14ac:dyDescent="0.25">
      <c r="A492">
        <f>ROW(Source!A1109)</f>
        <v>1109</v>
      </c>
      <c r="B492">
        <v>55890946</v>
      </c>
      <c r="C492">
        <v>55890944</v>
      </c>
      <c r="D492">
        <v>55489910</v>
      </c>
      <c r="E492">
        <v>1</v>
      </c>
      <c r="F492">
        <v>1</v>
      </c>
      <c r="G492">
        <v>1081</v>
      </c>
      <c r="H492">
        <v>2</v>
      </c>
      <c r="I492" t="s">
        <v>1580</v>
      </c>
      <c r="J492" t="s">
        <v>1581</v>
      </c>
      <c r="K492" t="s">
        <v>1582</v>
      </c>
      <c r="L492">
        <v>1368</v>
      </c>
      <c r="N492">
        <v>1011</v>
      </c>
      <c r="O492" t="s">
        <v>1558</v>
      </c>
      <c r="P492" t="s">
        <v>1558</v>
      </c>
      <c r="Q492">
        <v>1</v>
      </c>
      <c r="X492">
        <v>0.16</v>
      </c>
      <c r="Y492">
        <v>0</v>
      </c>
      <c r="Z492">
        <v>7.11</v>
      </c>
      <c r="AA492">
        <v>0</v>
      </c>
      <c r="AB492">
        <v>0</v>
      </c>
      <c r="AC492">
        <v>0</v>
      </c>
      <c r="AD492">
        <v>1</v>
      </c>
      <c r="AE492">
        <v>0</v>
      </c>
      <c r="AF492" t="s">
        <v>42</v>
      </c>
      <c r="AG492">
        <v>0.192</v>
      </c>
      <c r="AH492">
        <v>2</v>
      </c>
      <c r="AI492">
        <v>55890946</v>
      </c>
      <c r="AJ492">
        <v>392</v>
      </c>
      <c r="AK492">
        <v>0</v>
      </c>
      <c r="AL492">
        <v>0</v>
      </c>
      <c r="AM492">
        <v>0</v>
      </c>
      <c r="AN492">
        <v>0</v>
      </c>
      <c r="AO492">
        <v>0</v>
      </c>
      <c r="AP492">
        <v>0</v>
      </c>
      <c r="AQ492">
        <v>0</v>
      </c>
      <c r="AR492">
        <v>0</v>
      </c>
    </row>
    <row r="493" spans="1:44" x14ac:dyDescent="0.25">
      <c r="A493">
        <f>ROW(Source!A1109)</f>
        <v>1109</v>
      </c>
      <c r="B493">
        <v>55890947</v>
      </c>
      <c r="C493">
        <v>55890944</v>
      </c>
      <c r="D493">
        <v>55490209</v>
      </c>
      <c r="E493">
        <v>1</v>
      </c>
      <c r="F493">
        <v>1</v>
      </c>
      <c r="G493">
        <v>1081</v>
      </c>
      <c r="H493">
        <v>2</v>
      </c>
      <c r="I493" t="s">
        <v>1555</v>
      </c>
      <c r="J493" t="s">
        <v>1556</v>
      </c>
      <c r="K493" t="s">
        <v>1557</v>
      </c>
      <c r="L493">
        <v>1368</v>
      </c>
      <c r="N493">
        <v>1011</v>
      </c>
      <c r="O493" t="s">
        <v>1558</v>
      </c>
      <c r="P493" t="s">
        <v>1558</v>
      </c>
      <c r="Q493">
        <v>1</v>
      </c>
      <c r="X493">
        <v>0.1</v>
      </c>
      <c r="Y493">
        <v>0</v>
      </c>
      <c r="Z493">
        <v>83.1</v>
      </c>
      <c r="AA493">
        <v>12.62</v>
      </c>
      <c r="AB493">
        <v>0</v>
      </c>
      <c r="AC493">
        <v>0</v>
      </c>
      <c r="AD493">
        <v>1</v>
      </c>
      <c r="AE493">
        <v>0</v>
      </c>
      <c r="AF493" t="s">
        <v>42</v>
      </c>
      <c r="AG493">
        <v>0.12</v>
      </c>
      <c r="AH493">
        <v>2</v>
      </c>
      <c r="AI493">
        <v>55890947</v>
      </c>
      <c r="AJ493">
        <v>393</v>
      </c>
      <c r="AK493">
        <v>0</v>
      </c>
      <c r="AL493">
        <v>0</v>
      </c>
      <c r="AM493">
        <v>0</v>
      </c>
      <c r="AN493">
        <v>0</v>
      </c>
      <c r="AO493">
        <v>0</v>
      </c>
      <c r="AP493">
        <v>0</v>
      </c>
      <c r="AQ493">
        <v>0</v>
      </c>
      <c r="AR493">
        <v>0</v>
      </c>
    </row>
    <row r="494" spans="1:44" x14ac:dyDescent="0.25">
      <c r="A494">
        <f>ROW(Source!A1109)</f>
        <v>1109</v>
      </c>
      <c r="B494">
        <v>55890948</v>
      </c>
      <c r="C494">
        <v>55890944</v>
      </c>
      <c r="D494">
        <v>55459907</v>
      </c>
      <c r="E494">
        <v>1</v>
      </c>
      <c r="F494">
        <v>1</v>
      </c>
      <c r="G494">
        <v>1081</v>
      </c>
      <c r="H494">
        <v>3</v>
      </c>
      <c r="I494" t="s">
        <v>1592</v>
      </c>
      <c r="J494" t="s">
        <v>1593</v>
      </c>
      <c r="K494" t="s">
        <v>1594</v>
      </c>
      <c r="L494">
        <v>1348</v>
      </c>
      <c r="N494">
        <v>1009</v>
      </c>
      <c r="O494" t="s">
        <v>1092</v>
      </c>
      <c r="P494" t="s">
        <v>1092</v>
      </c>
      <c r="Q494">
        <v>1000</v>
      </c>
      <c r="X494">
        <v>3.0000000000000001E-3</v>
      </c>
      <c r="Y494">
        <v>7246.05</v>
      </c>
      <c r="Z494">
        <v>0</v>
      </c>
      <c r="AA494">
        <v>0</v>
      </c>
      <c r="AB494">
        <v>0</v>
      </c>
      <c r="AC494">
        <v>0</v>
      </c>
      <c r="AD494">
        <v>1</v>
      </c>
      <c r="AE494">
        <v>0</v>
      </c>
      <c r="AF494" t="s">
        <v>22</v>
      </c>
      <c r="AG494">
        <v>3.0000000000000001E-3</v>
      </c>
      <c r="AH494">
        <v>2</v>
      </c>
      <c r="AI494">
        <v>55890948</v>
      </c>
      <c r="AJ494">
        <v>394</v>
      </c>
      <c r="AK494">
        <v>0</v>
      </c>
      <c r="AL494">
        <v>0</v>
      </c>
      <c r="AM494">
        <v>0</v>
      </c>
      <c r="AN494">
        <v>0</v>
      </c>
      <c r="AO494">
        <v>0</v>
      </c>
      <c r="AP494">
        <v>0</v>
      </c>
      <c r="AQ494">
        <v>0</v>
      </c>
      <c r="AR494">
        <v>0</v>
      </c>
    </row>
    <row r="495" spans="1:44" x14ac:dyDescent="0.25">
      <c r="A495">
        <f>ROW(Source!A1109)</f>
        <v>1109</v>
      </c>
      <c r="B495">
        <v>55890949</v>
      </c>
      <c r="C495">
        <v>55890944</v>
      </c>
      <c r="D495">
        <v>55460310</v>
      </c>
      <c r="E495">
        <v>1</v>
      </c>
      <c r="F495">
        <v>1</v>
      </c>
      <c r="G495">
        <v>1081</v>
      </c>
      <c r="H495">
        <v>3</v>
      </c>
      <c r="I495" t="s">
        <v>1595</v>
      </c>
      <c r="J495" t="s">
        <v>1596</v>
      </c>
      <c r="K495" t="s">
        <v>1597</v>
      </c>
      <c r="L495">
        <v>1346</v>
      </c>
      <c r="N495">
        <v>1009</v>
      </c>
      <c r="O495" t="s">
        <v>222</v>
      </c>
      <c r="P495" t="s">
        <v>222</v>
      </c>
      <c r="Q495">
        <v>1</v>
      </c>
      <c r="X495">
        <v>0.8</v>
      </c>
      <c r="Y495">
        <v>29.89</v>
      </c>
      <c r="Z495">
        <v>0</v>
      </c>
      <c r="AA495">
        <v>0</v>
      </c>
      <c r="AB495">
        <v>0</v>
      </c>
      <c r="AC495">
        <v>0</v>
      </c>
      <c r="AD495">
        <v>1</v>
      </c>
      <c r="AE495">
        <v>0</v>
      </c>
      <c r="AF495" t="s">
        <v>22</v>
      </c>
      <c r="AG495">
        <v>0.8</v>
      </c>
      <c r="AH495">
        <v>2</v>
      </c>
      <c r="AI495">
        <v>55890949</v>
      </c>
      <c r="AJ495">
        <v>395</v>
      </c>
      <c r="AK495">
        <v>0</v>
      </c>
      <c r="AL495">
        <v>0</v>
      </c>
      <c r="AM495">
        <v>0</v>
      </c>
      <c r="AN495">
        <v>0</v>
      </c>
      <c r="AO495">
        <v>0</v>
      </c>
      <c r="AP495">
        <v>0</v>
      </c>
      <c r="AQ495">
        <v>0</v>
      </c>
      <c r="AR495">
        <v>0</v>
      </c>
    </row>
    <row r="496" spans="1:44" x14ac:dyDescent="0.25">
      <c r="A496">
        <f>ROW(Source!A1109)</f>
        <v>1109</v>
      </c>
      <c r="B496">
        <v>55890950</v>
      </c>
      <c r="C496">
        <v>55890944</v>
      </c>
      <c r="D496">
        <v>55481468</v>
      </c>
      <c r="E496">
        <v>1</v>
      </c>
      <c r="F496">
        <v>1</v>
      </c>
      <c r="G496">
        <v>1081</v>
      </c>
      <c r="H496">
        <v>3</v>
      </c>
      <c r="I496" t="s">
        <v>1712</v>
      </c>
      <c r="J496" t="s">
        <v>1713</v>
      </c>
      <c r="K496" t="s">
        <v>1714</v>
      </c>
      <c r="L496">
        <v>1356</v>
      </c>
      <c r="N496">
        <v>1010</v>
      </c>
      <c r="O496" t="s">
        <v>1355</v>
      </c>
      <c r="P496" t="s">
        <v>1355</v>
      </c>
      <c r="Q496">
        <v>1000</v>
      </c>
      <c r="X496">
        <v>0.10199999999999999</v>
      </c>
      <c r="Y496">
        <v>945.56</v>
      </c>
      <c r="Z496">
        <v>0</v>
      </c>
      <c r="AA496">
        <v>0</v>
      </c>
      <c r="AB496">
        <v>0</v>
      </c>
      <c r="AC496">
        <v>0</v>
      </c>
      <c r="AD496">
        <v>1</v>
      </c>
      <c r="AE496">
        <v>0</v>
      </c>
      <c r="AF496" t="s">
        <v>22</v>
      </c>
      <c r="AG496">
        <v>0.10199999999999999</v>
      </c>
      <c r="AH496">
        <v>2</v>
      </c>
      <c r="AI496">
        <v>55890950</v>
      </c>
      <c r="AJ496">
        <v>396</v>
      </c>
      <c r="AK496">
        <v>0</v>
      </c>
      <c r="AL496">
        <v>0</v>
      </c>
      <c r="AM496">
        <v>0</v>
      </c>
      <c r="AN496">
        <v>0</v>
      </c>
      <c r="AO496">
        <v>0</v>
      </c>
      <c r="AP496">
        <v>0</v>
      </c>
      <c r="AQ496">
        <v>0</v>
      </c>
      <c r="AR496">
        <v>0</v>
      </c>
    </row>
    <row r="497" spans="1:44" x14ac:dyDescent="0.25">
      <c r="A497">
        <f>ROW(Source!A1110)</f>
        <v>1110</v>
      </c>
      <c r="B497">
        <v>55890945</v>
      </c>
      <c r="C497">
        <v>55890944</v>
      </c>
      <c r="D497">
        <v>55424304</v>
      </c>
      <c r="E497">
        <v>1081</v>
      </c>
      <c r="F497">
        <v>1</v>
      </c>
      <c r="G497">
        <v>1081</v>
      </c>
      <c r="H497">
        <v>1</v>
      </c>
      <c r="I497" t="s">
        <v>1552</v>
      </c>
      <c r="J497" t="s">
        <v>3</v>
      </c>
      <c r="K497" t="s">
        <v>1553</v>
      </c>
      <c r="L497">
        <v>1191</v>
      </c>
      <c r="N497">
        <v>1013</v>
      </c>
      <c r="O497" t="s">
        <v>1554</v>
      </c>
      <c r="P497" t="s">
        <v>1554</v>
      </c>
      <c r="Q497">
        <v>1</v>
      </c>
      <c r="X497">
        <v>41.2</v>
      </c>
      <c r="Y497">
        <v>0</v>
      </c>
      <c r="Z497">
        <v>0</v>
      </c>
      <c r="AA497">
        <v>0</v>
      </c>
      <c r="AB497">
        <v>0</v>
      </c>
      <c r="AC497">
        <v>0</v>
      </c>
      <c r="AD497">
        <v>1</v>
      </c>
      <c r="AE497">
        <v>1</v>
      </c>
      <c r="AF497" t="s">
        <v>42</v>
      </c>
      <c r="AG497">
        <v>49.440000000000005</v>
      </c>
      <c r="AH497">
        <v>2</v>
      </c>
      <c r="AI497">
        <v>55890945</v>
      </c>
      <c r="AJ497">
        <v>397</v>
      </c>
      <c r="AK497">
        <v>0</v>
      </c>
      <c r="AL497">
        <v>0</v>
      </c>
      <c r="AM497">
        <v>0</v>
      </c>
      <c r="AN497">
        <v>0</v>
      </c>
      <c r="AO497">
        <v>0</v>
      </c>
      <c r="AP497">
        <v>0</v>
      </c>
      <c r="AQ497">
        <v>0</v>
      </c>
      <c r="AR497">
        <v>0</v>
      </c>
    </row>
    <row r="498" spans="1:44" x14ac:dyDescent="0.25">
      <c r="A498">
        <f>ROW(Source!A1110)</f>
        <v>1110</v>
      </c>
      <c r="B498">
        <v>55890946</v>
      </c>
      <c r="C498">
        <v>55890944</v>
      </c>
      <c r="D498">
        <v>55489910</v>
      </c>
      <c r="E498">
        <v>1</v>
      </c>
      <c r="F498">
        <v>1</v>
      </c>
      <c r="G498">
        <v>1081</v>
      </c>
      <c r="H498">
        <v>2</v>
      </c>
      <c r="I498" t="s">
        <v>1580</v>
      </c>
      <c r="J498" t="s">
        <v>1581</v>
      </c>
      <c r="K498" t="s">
        <v>1582</v>
      </c>
      <c r="L498">
        <v>1368</v>
      </c>
      <c r="N498">
        <v>1011</v>
      </c>
      <c r="O498" t="s">
        <v>1558</v>
      </c>
      <c r="P498" t="s">
        <v>1558</v>
      </c>
      <c r="Q498">
        <v>1</v>
      </c>
      <c r="X498">
        <v>0.16</v>
      </c>
      <c r="Y498">
        <v>0</v>
      </c>
      <c r="Z498">
        <v>7.11</v>
      </c>
      <c r="AA498">
        <v>0</v>
      </c>
      <c r="AB498">
        <v>0</v>
      </c>
      <c r="AC498">
        <v>0</v>
      </c>
      <c r="AD498">
        <v>1</v>
      </c>
      <c r="AE498">
        <v>0</v>
      </c>
      <c r="AF498" t="s">
        <v>42</v>
      </c>
      <c r="AG498">
        <v>0.192</v>
      </c>
      <c r="AH498">
        <v>2</v>
      </c>
      <c r="AI498">
        <v>55890946</v>
      </c>
      <c r="AJ498">
        <v>398</v>
      </c>
      <c r="AK498">
        <v>0</v>
      </c>
      <c r="AL498">
        <v>0</v>
      </c>
      <c r="AM498">
        <v>0</v>
      </c>
      <c r="AN498">
        <v>0</v>
      </c>
      <c r="AO498">
        <v>0</v>
      </c>
      <c r="AP498">
        <v>0</v>
      </c>
      <c r="AQ498">
        <v>0</v>
      </c>
      <c r="AR498">
        <v>0</v>
      </c>
    </row>
    <row r="499" spans="1:44" x14ac:dyDescent="0.25">
      <c r="A499">
        <f>ROW(Source!A1110)</f>
        <v>1110</v>
      </c>
      <c r="B499">
        <v>55890947</v>
      </c>
      <c r="C499">
        <v>55890944</v>
      </c>
      <c r="D499">
        <v>55490209</v>
      </c>
      <c r="E499">
        <v>1</v>
      </c>
      <c r="F499">
        <v>1</v>
      </c>
      <c r="G499">
        <v>1081</v>
      </c>
      <c r="H499">
        <v>2</v>
      </c>
      <c r="I499" t="s">
        <v>1555</v>
      </c>
      <c r="J499" t="s">
        <v>1556</v>
      </c>
      <c r="K499" t="s">
        <v>1557</v>
      </c>
      <c r="L499">
        <v>1368</v>
      </c>
      <c r="N499">
        <v>1011</v>
      </c>
      <c r="O499" t="s">
        <v>1558</v>
      </c>
      <c r="P499" t="s">
        <v>1558</v>
      </c>
      <c r="Q499">
        <v>1</v>
      </c>
      <c r="X499">
        <v>0.1</v>
      </c>
      <c r="Y499">
        <v>0</v>
      </c>
      <c r="Z499">
        <v>83.1</v>
      </c>
      <c r="AA499">
        <v>12.62</v>
      </c>
      <c r="AB499">
        <v>0</v>
      </c>
      <c r="AC499">
        <v>0</v>
      </c>
      <c r="AD499">
        <v>1</v>
      </c>
      <c r="AE499">
        <v>0</v>
      </c>
      <c r="AF499" t="s">
        <v>42</v>
      </c>
      <c r="AG499">
        <v>0.12</v>
      </c>
      <c r="AH499">
        <v>2</v>
      </c>
      <c r="AI499">
        <v>55890947</v>
      </c>
      <c r="AJ499">
        <v>399</v>
      </c>
      <c r="AK499">
        <v>0</v>
      </c>
      <c r="AL499">
        <v>0</v>
      </c>
      <c r="AM499">
        <v>0</v>
      </c>
      <c r="AN499">
        <v>0</v>
      </c>
      <c r="AO499">
        <v>0</v>
      </c>
      <c r="AP499">
        <v>0</v>
      </c>
      <c r="AQ499">
        <v>0</v>
      </c>
      <c r="AR499">
        <v>0</v>
      </c>
    </row>
    <row r="500" spans="1:44" x14ac:dyDescent="0.25">
      <c r="A500">
        <f>ROW(Source!A1110)</f>
        <v>1110</v>
      </c>
      <c r="B500">
        <v>55890948</v>
      </c>
      <c r="C500">
        <v>55890944</v>
      </c>
      <c r="D500">
        <v>55459907</v>
      </c>
      <c r="E500">
        <v>1</v>
      </c>
      <c r="F500">
        <v>1</v>
      </c>
      <c r="G500">
        <v>1081</v>
      </c>
      <c r="H500">
        <v>3</v>
      </c>
      <c r="I500" t="s">
        <v>1592</v>
      </c>
      <c r="J500" t="s">
        <v>1593</v>
      </c>
      <c r="K500" t="s">
        <v>1594</v>
      </c>
      <c r="L500">
        <v>1348</v>
      </c>
      <c r="N500">
        <v>1009</v>
      </c>
      <c r="O500" t="s">
        <v>1092</v>
      </c>
      <c r="P500" t="s">
        <v>1092</v>
      </c>
      <c r="Q500">
        <v>1000</v>
      </c>
      <c r="X500">
        <v>3.0000000000000001E-3</v>
      </c>
      <c r="Y500">
        <v>7246.05</v>
      </c>
      <c r="Z500">
        <v>0</v>
      </c>
      <c r="AA500">
        <v>0</v>
      </c>
      <c r="AB500">
        <v>0</v>
      </c>
      <c r="AC500">
        <v>0</v>
      </c>
      <c r="AD500">
        <v>1</v>
      </c>
      <c r="AE500">
        <v>0</v>
      </c>
      <c r="AF500" t="s">
        <v>22</v>
      </c>
      <c r="AG500">
        <v>3.0000000000000001E-3</v>
      </c>
      <c r="AH500">
        <v>2</v>
      </c>
      <c r="AI500">
        <v>55890948</v>
      </c>
      <c r="AJ500">
        <v>400</v>
      </c>
      <c r="AK500">
        <v>0</v>
      </c>
      <c r="AL500">
        <v>0</v>
      </c>
      <c r="AM500">
        <v>0</v>
      </c>
      <c r="AN500">
        <v>0</v>
      </c>
      <c r="AO500">
        <v>0</v>
      </c>
      <c r="AP500">
        <v>0</v>
      </c>
      <c r="AQ500">
        <v>0</v>
      </c>
      <c r="AR500">
        <v>0</v>
      </c>
    </row>
    <row r="501" spans="1:44" x14ac:dyDescent="0.25">
      <c r="A501">
        <f>ROW(Source!A1110)</f>
        <v>1110</v>
      </c>
      <c r="B501">
        <v>55890949</v>
      </c>
      <c r="C501">
        <v>55890944</v>
      </c>
      <c r="D501">
        <v>55460310</v>
      </c>
      <c r="E501">
        <v>1</v>
      </c>
      <c r="F501">
        <v>1</v>
      </c>
      <c r="G501">
        <v>1081</v>
      </c>
      <c r="H501">
        <v>3</v>
      </c>
      <c r="I501" t="s">
        <v>1595</v>
      </c>
      <c r="J501" t="s">
        <v>1596</v>
      </c>
      <c r="K501" t="s">
        <v>1597</v>
      </c>
      <c r="L501">
        <v>1346</v>
      </c>
      <c r="N501">
        <v>1009</v>
      </c>
      <c r="O501" t="s">
        <v>222</v>
      </c>
      <c r="P501" t="s">
        <v>222</v>
      </c>
      <c r="Q501">
        <v>1</v>
      </c>
      <c r="X501">
        <v>0.8</v>
      </c>
      <c r="Y501">
        <v>29.89</v>
      </c>
      <c r="Z501">
        <v>0</v>
      </c>
      <c r="AA501">
        <v>0</v>
      </c>
      <c r="AB501">
        <v>0</v>
      </c>
      <c r="AC501">
        <v>0</v>
      </c>
      <c r="AD501">
        <v>1</v>
      </c>
      <c r="AE501">
        <v>0</v>
      </c>
      <c r="AF501" t="s">
        <v>22</v>
      </c>
      <c r="AG501">
        <v>0.8</v>
      </c>
      <c r="AH501">
        <v>2</v>
      </c>
      <c r="AI501">
        <v>55890949</v>
      </c>
      <c r="AJ501">
        <v>401</v>
      </c>
      <c r="AK501">
        <v>0</v>
      </c>
      <c r="AL501">
        <v>0</v>
      </c>
      <c r="AM501">
        <v>0</v>
      </c>
      <c r="AN501">
        <v>0</v>
      </c>
      <c r="AO501">
        <v>0</v>
      </c>
      <c r="AP501">
        <v>0</v>
      </c>
      <c r="AQ501">
        <v>0</v>
      </c>
      <c r="AR501">
        <v>0</v>
      </c>
    </row>
    <row r="502" spans="1:44" x14ac:dyDescent="0.25">
      <c r="A502">
        <f>ROW(Source!A1110)</f>
        <v>1110</v>
      </c>
      <c r="B502">
        <v>55890950</v>
      </c>
      <c r="C502">
        <v>55890944</v>
      </c>
      <c r="D502">
        <v>55481468</v>
      </c>
      <c r="E502">
        <v>1</v>
      </c>
      <c r="F502">
        <v>1</v>
      </c>
      <c r="G502">
        <v>1081</v>
      </c>
      <c r="H502">
        <v>3</v>
      </c>
      <c r="I502" t="s">
        <v>1712</v>
      </c>
      <c r="J502" t="s">
        <v>1713</v>
      </c>
      <c r="K502" t="s">
        <v>1714</v>
      </c>
      <c r="L502">
        <v>1356</v>
      </c>
      <c r="N502">
        <v>1010</v>
      </c>
      <c r="O502" t="s">
        <v>1355</v>
      </c>
      <c r="P502" t="s">
        <v>1355</v>
      </c>
      <c r="Q502">
        <v>1000</v>
      </c>
      <c r="X502">
        <v>0.10199999999999999</v>
      </c>
      <c r="Y502">
        <v>945.56</v>
      </c>
      <c r="Z502">
        <v>0</v>
      </c>
      <c r="AA502">
        <v>0</v>
      </c>
      <c r="AB502">
        <v>0</v>
      </c>
      <c r="AC502">
        <v>0</v>
      </c>
      <c r="AD502">
        <v>1</v>
      </c>
      <c r="AE502">
        <v>0</v>
      </c>
      <c r="AF502" t="s">
        <v>22</v>
      </c>
      <c r="AG502">
        <v>0.10199999999999999</v>
      </c>
      <c r="AH502">
        <v>2</v>
      </c>
      <c r="AI502">
        <v>55890950</v>
      </c>
      <c r="AJ502">
        <v>402</v>
      </c>
      <c r="AK502">
        <v>0</v>
      </c>
      <c r="AL502">
        <v>0</v>
      </c>
      <c r="AM502">
        <v>0</v>
      </c>
      <c r="AN502">
        <v>0</v>
      </c>
      <c r="AO502">
        <v>0</v>
      </c>
      <c r="AP502">
        <v>0</v>
      </c>
      <c r="AQ502">
        <v>0</v>
      </c>
      <c r="AR502">
        <v>0</v>
      </c>
    </row>
    <row r="503" spans="1:44" x14ac:dyDescent="0.25">
      <c r="A503">
        <f>ROW(Source!A1115)</f>
        <v>1115</v>
      </c>
      <c r="B503">
        <v>55890995</v>
      </c>
      <c r="C503">
        <v>55890984</v>
      </c>
      <c r="D503">
        <v>55424304</v>
      </c>
      <c r="E503">
        <v>1081</v>
      </c>
      <c r="F503">
        <v>1</v>
      </c>
      <c r="G503">
        <v>1081</v>
      </c>
      <c r="H503">
        <v>1</v>
      </c>
      <c r="I503" t="s">
        <v>1552</v>
      </c>
      <c r="J503" t="s">
        <v>3</v>
      </c>
      <c r="K503" t="s">
        <v>1553</v>
      </c>
      <c r="L503">
        <v>1191</v>
      </c>
      <c r="N503">
        <v>1013</v>
      </c>
      <c r="O503" t="s">
        <v>1554</v>
      </c>
      <c r="P503" t="s">
        <v>1554</v>
      </c>
      <c r="Q503">
        <v>1</v>
      </c>
      <c r="X503">
        <v>17.5</v>
      </c>
      <c r="Y503">
        <v>0</v>
      </c>
      <c r="Z503">
        <v>0</v>
      </c>
      <c r="AA503">
        <v>0</v>
      </c>
      <c r="AB503">
        <v>0</v>
      </c>
      <c r="AC503">
        <v>0</v>
      </c>
      <c r="AD503">
        <v>1</v>
      </c>
      <c r="AE503">
        <v>1</v>
      </c>
      <c r="AF503" t="s">
        <v>42</v>
      </c>
      <c r="AG503">
        <v>21</v>
      </c>
      <c r="AH503">
        <v>2</v>
      </c>
      <c r="AI503">
        <v>55890985</v>
      </c>
      <c r="AJ503">
        <v>403</v>
      </c>
      <c r="AK503">
        <v>0</v>
      </c>
      <c r="AL503">
        <v>0</v>
      </c>
      <c r="AM503">
        <v>0</v>
      </c>
      <c r="AN503">
        <v>0</v>
      </c>
      <c r="AO503">
        <v>0</v>
      </c>
      <c r="AP503">
        <v>0</v>
      </c>
      <c r="AQ503">
        <v>0</v>
      </c>
      <c r="AR503">
        <v>0</v>
      </c>
    </row>
    <row r="504" spans="1:44" x14ac:dyDescent="0.25">
      <c r="A504">
        <f>ROW(Source!A1115)</f>
        <v>1115</v>
      </c>
      <c r="B504">
        <v>55890996</v>
      </c>
      <c r="C504">
        <v>55890984</v>
      </c>
      <c r="D504">
        <v>55489910</v>
      </c>
      <c r="E504">
        <v>1</v>
      </c>
      <c r="F504">
        <v>1</v>
      </c>
      <c r="G504">
        <v>1081</v>
      </c>
      <c r="H504">
        <v>2</v>
      </c>
      <c r="I504" t="s">
        <v>1580</v>
      </c>
      <c r="J504" t="s">
        <v>1581</v>
      </c>
      <c r="K504" t="s">
        <v>1582</v>
      </c>
      <c r="L504">
        <v>1368</v>
      </c>
      <c r="N504">
        <v>1011</v>
      </c>
      <c r="O504" t="s">
        <v>1558</v>
      </c>
      <c r="P504" t="s">
        <v>1558</v>
      </c>
      <c r="Q504">
        <v>1</v>
      </c>
      <c r="X504">
        <v>2.9</v>
      </c>
      <c r="Y504">
        <v>0</v>
      </c>
      <c r="Z504">
        <v>7.11</v>
      </c>
      <c r="AA504">
        <v>0</v>
      </c>
      <c r="AB504">
        <v>0</v>
      </c>
      <c r="AC504">
        <v>0</v>
      </c>
      <c r="AD504">
        <v>1</v>
      </c>
      <c r="AE504">
        <v>0</v>
      </c>
      <c r="AF504" t="s">
        <v>42</v>
      </c>
      <c r="AG504">
        <v>3.48</v>
      </c>
      <c r="AH504">
        <v>2</v>
      </c>
      <c r="AI504">
        <v>55890986</v>
      </c>
      <c r="AJ504">
        <v>404</v>
      </c>
      <c r="AK504">
        <v>0</v>
      </c>
      <c r="AL504">
        <v>0</v>
      </c>
      <c r="AM504">
        <v>0</v>
      </c>
      <c r="AN504">
        <v>0</v>
      </c>
      <c r="AO504">
        <v>0</v>
      </c>
      <c r="AP504">
        <v>0</v>
      </c>
      <c r="AQ504">
        <v>0</v>
      </c>
      <c r="AR504">
        <v>0</v>
      </c>
    </row>
    <row r="505" spans="1:44" x14ac:dyDescent="0.25">
      <c r="A505">
        <f>ROW(Source!A1115)</f>
        <v>1115</v>
      </c>
      <c r="B505">
        <v>55890997</v>
      </c>
      <c r="C505">
        <v>55890984</v>
      </c>
      <c r="D505">
        <v>55490209</v>
      </c>
      <c r="E505">
        <v>1</v>
      </c>
      <c r="F505">
        <v>1</v>
      </c>
      <c r="G505">
        <v>1081</v>
      </c>
      <c r="H505">
        <v>2</v>
      </c>
      <c r="I505" t="s">
        <v>1555</v>
      </c>
      <c r="J505" t="s">
        <v>1556</v>
      </c>
      <c r="K505" t="s">
        <v>1557</v>
      </c>
      <c r="L505">
        <v>1368</v>
      </c>
      <c r="N505">
        <v>1011</v>
      </c>
      <c r="O505" t="s">
        <v>1558</v>
      </c>
      <c r="P505" t="s">
        <v>1558</v>
      </c>
      <c r="Q505">
        <v>1</v>
      </c>
      <c r="X505">
        <v>0.1</v>
      </c>
      <c r="Y505">
        <v>0</v>
      </c>
      <c r="Z505">
        <v>83.1</v>
      </c>
      <c r="AA505">
        <v>12.62</v>
      </c>
      <c r="AB505">
        <v>0</v>
      </c>
      <c r="AC505">
        <v>0</v>
      </c>
      <c r="AD505">
        <v>1</v>
      </c>
      <c r="AE505">
        <v>0</v>
      </c>
      <c r="AF505" t="s">
        <v>42</v>
      </c>
      <c r="AG505">
        <v>0.12</v>
      </c>
      <c r="AH505">
        <v>2</v>
      </c>
      <c r="AI505">
        <v>55890987</v>
      </c>
      <c r="AJ505">
        <v>405</v>
      </c>
      <c r="AK505">
        <v>0</v>
      </c>
      <c r="AL505">
        <v>0</v>
      </c>
      <c r="AM505">
        <v>0</v>
      </c>
      <c r="AN505">
        <v>0</v>
      </c>
      <c r="AO505">
        <v>0</v>
      </c>
      <c r="AP505">
        <v>0</v>
      </c>
      <c r="AQ505">
        <v>0</v>
      </c>
      <c r="AR505">
        <v>0</v>
      </c>
    </row>
    <row r="506" spans="1:44" x14ac:dyDescent="0.25">
      <c r="A506">
        <f>ROW(Source!A1115)</f>
        <v>1115</v>
      </c>
      <c r="B506">
        <v>55890998</v>
      </c>
      <c r="C506">
        <v>55890984</v>
      </c>
      <c r="D506">
        <v>55414896</v>
      </c>
      <c r="E506">
        <v>1081</v>
      </c>
      <c r="F506">
        <v>1</v>
      </c>
      <c r="G506">
        <v>1081</v>
      </c>
      <c r="H506">
        <v>3</v>
      </c>
      <c r="I506" t="s">
        <v>1817</v>
      </c>
      <c r="J506" t="s">
        <v>3</v>
      </c>
      <c r="K506" t="s">
        <v>1818</v>
      </c>
      <c r="L506">
        <v>1348</v>
      </c>
      <c r="N506">
        <v>1009</v>
      </c>
      <c r="O506" t="s">
        <v>1092</v>
      </c>
      <c r="P506" t="s">
        <v>1092</v>
      </c>
      <c r="Q506">
        <v>1000</v>
      </c>
      <c r="X506">
        <v>0.04</v>
      </c>
      <c r="Y506">
        <v>0</v>
      </c>
      <c r="Z506">
        <v>0</v>
      </c>
      <c r="AA506">
        <v>0</v>
      </c>
      <c r="AB506">
        <v>0</v>
      </c>
      <c r="AC506">
        <v>0</v>
      </c>
      <c r="AD506">
        <v>0</v>
      </c>
      <c r="AE506">
        <v>0</v>
      </c>
      <c r="AF506" t="s">
        <v>22</v>
      </c>
      <c r="AG506">
        <v>0.04</v>
      </c>
      <c r="AH506">
        <v>3</v>
      </c>
      <c r="AI506">
        <v>-1</v>
      </c>
      <c r="AJ506" t="s">
        <v>3</v>
      </c>
      <c r="AK506">
        <v>0</v>
      </c>
      <c r="AL506">
        <v>0</v>
      </c>
      <c r="AM506">
        <v>0</v>
      </c>
      <c r="AN506">
        <v>0</v>
      </c>
      <c r="AO506">
        <v>0</v>
      </c>
      <c r="AP506">
        <v>0</v>
      </c>
      <c r="AQ506">
        <v>0</v>
      </c>
      <c r="AR506">
        <v>0</v>
      </c>
    </row>
    <row r="507" spans="1:44" x14ac:dyDescent="0.25">
      <c r="A507">
        <f>ROW(Source!A1115)</f>
        <v>1115</v>
      </c>
      <c r="B507">
        <v>55890999</v>
      </c>
      <c r="C507">
        <v>55890984</v>
      </c>
      <c r="D507">
        <v>55460380</v>
      </c>
      <c r="E507">
        <v>1</v>
      </c>
      <c r="F507">
        <v>1</v>
      </c>
      <c r="G507">
        <v>1081</v>
      </c>
      <c r="H507">
        <v>3</v>
      </c>
      <c r="I507" t="s">
        <v>1598</v>
      </c>
      <c r="J507" t="s">
        <v>1599</v>
      </c>
      <c r="K507" t="s">
        <v>1600</v>
      </c>
      <c r="L507">
        <v>1348</v>
      </c>
      <c r="N507">
        <v>1009</v>
      </c>
      <c r="O507" t="s">
        <v>1092</v>
      </c>
      <c r="P507" t="s">
        <v>1092</v>
      </c>
      <c r="Q507">
        <v>1000</v>
      </c>
      <c r="X507">
        <v>8.9999999999999998E-4</v>
      </c>
      <c r="Y507">
        <v>8590.86</v>
      </c>
      <c r="Z507">
        <v>0</v>
      </c>
      <c r="AA507">
        <v>0</v>
      </c>
      <c r="AB507">
        <v>0</v>
      </c>
      <c r="AC507">
        <v>0</v>
      </c>
      <c r="AD507">
        <v>1</v>
      </c>
      <c r="AE507">
        <v>0</v>
      </c>
      <c r="AF507" t="s">
        <v>22</v>
      </c>
      <c r="AG507">
        <v>8.9999999999999998E-4</v>
      </c>
      <c r="AH507">
        <v>2</v>
      </c>
      <c r="AI507">
        <v>55890989</v>
      </c>
      <c r="AJ507">
        <v>406</v>
      </c>
      <c r="AK507">
        <v>0</v>
      </c>
      <c r="AL507">
        <v>0</v>
      </c>
      <c r="AM507">
        <v>0</v>
      </c>
      <c r="AN507">
        <v>0</v>
      </c>
      <c r="AO507">
        <v>0</v>
      </c>
      <c r="AP507">
        <v>0</v>
      </c>
      <c r="AQ507">
        <v>0</v>
      </c>
      <c r="AR507">
        <v>0</v>
      </c>
    </row>
    <row r="508" spans="1:44" x14ac:dyDescent="0.25">
      <c r="A508">
        <f>ROW(Source!A1115)</f>
        <v>1115</v>
      </c>
      <c r="B508">
        <v>55891000</v>
      </c>
      <c r="C508">
        <v>55890984</v>
      </c>
      <c r="D508">
        <v>55459339</v>
      </c>
      <c r="E508">
        <v>1</v>
      </c>
      <c r="F508">
        <v>1</v>
      </c>
      <c r="G508">
        <v>1081</v>
      </c>
      <c r="H508">
        <v>3</v>
      </c>
      <c r="I508" t="s">
        <v>1616</v>
      </c>
      <c r="J508" t="s">
        <v>1617</v>
      </c>
      <c r="K508" t="s">
        <v>1618</v>
      </c>
      <c r="L508">
        <v>1354</v>
      </c>
      <c r="N508">
        <v>1010</v>
      </c>
      <c r="O508" t="s">
        <v>266</v>
      </c>
      <c r="P508" t="s">
        <v>266</v>
      </c>
      <c r="Q508">
        <v>1</v>
      </c>
      <c r="X508">
        <v>82</v>
      </c>
      <c r="Y508">
        <v>3.86</v>
      </c>
      <c r="Z508">
        <v>0</v>
      </c>
      <c r="AA508">
        <v>0</v>
      </c>
      <c r="AB508">
        <v>0</v>
      </c>
      <c r="AC508">
        <v>0</v>
      </c>
      <c r="AD508">
        <v>1</v>
      </c>
      <c r="AE508">
        <v>0</v>
      </c>
      <c r="AF508" t="s">
        <v>22</v>
      </c>
      <c r="AG508">
        <v>82</v>
      </c>
      <c r="AH508">
        <v>2</v>
      </c>
      <c r="AI508">
        <v>55890990</v>
      </c>
      <c r="AJ508">
        <v>407</v>
      </c>
      <c r="AK508">
        <v>0</v>
      </c>
      <c r="AL508">
        <v>0</v>
      </c>
      <c r="AM508">
        <v>0</v>
      </c>
      <c r="AN508">
        <v>0</v>
      </c>
      <c r="AO508">
        <v>0</v>
      </c>
      <c r="AP508">
        <v>0</v>
      </c>
      <c r="AQ508">
        <v>0</v>
      </c>
      <c r="AR508">
        <v>0</v>
      </c>
    </row>
    <row r="509" spans="1:44" x14ac:dyDescent="0.25">
      <c r="A509">
        <f>ROW(Source!A1115)</f>
        <v>1115</v>
      </c>
      <c r="B509">
        <v>55891001</v>
      </c>
      <c r="C509">
        <v>55890984</v>
      </c>
      <c r="D509">
        <v>55461640</v>
      </c>
      <c r="E509">
        <v>1</v>
      </c>
      <c r="F509">
        <v>1</v>
      </c>
      <c r="G509">
        <v>1081</v>
      </c>
      <c r="H509">
        <v>3</v>
      </c>
      <c r="I509" t="s">
        <v>1619</v>
      </c>
      <c r="J509" t="s">
        <v>1620</v>
      </c>
      <c r="K509" t="s">
        <v>1621</v>
      </c>
      <c r="L509">
        <v>1348</v>
      </c>
      <c r="N509">
        <v>1009</v>
      </c>
      <c r="O509" t="s">
        <v>1092</v>
      </c>
      <c r="P509" t="s">
        <v>1092</v>
      </c>
      <c r="Q509">
        <v>1000</v>
      </c>
      <c r="X509">
        <v>4.0000000000000001E-3</v>
      </c>
      <c r="Y509">
        <v>6810.19</v>
      </c>
      <c r="Z509">
        <v>0</v>
      </c>
      <c r="AA509">
        <v>0</v>
      </c>
      <c r="AB509">
        <v>0</v>
      </c>
      <c r="AC509">
        <v>0</v>
      </c>
      <c r="AD509">
        <v>1</v>
      </c>
      <c r="AE509">
        <v>0</v>
      </c>
      <c r="AF509" t="s">
        <v>22</v>
      </c>
      <c r="AG509">
        <v>4.0000000000000001E-3</v>
      </c>
      <c r="AH509">
        <v>2</v>
      </c>
      <c r="AI509">
        <v>55890991</v>
      </c>
      <c r="AJ509">
        <v>408</v>
      </c>
      <c r="AK509">
        <v>0</v>
      </c>
      <c r="AL509">
        <v>0</v>
      </c>
      <c r="AM509">
        <v>0</v>
      </c>
      <c r="AN509">
        <v>0</v>
      </c>
      <c r="AO509">
        <v>0</v>
      </c>
      <c r="AP509">
        <v>0</v>
      </c>
      <c r="AQ509">
        <v>0</v>
      </c>
      <c r="AR509">
        <v>0</v>
      </c>
    </row>
    <row r="510" spans="1:44" x14ac:dyDescent="0.25">
      <c r="A510">
        <f>ROW(Source!A1115)</f>
        <v>1115</v>
      </c>
      <c r="B510">
        <v>55891002</v>
      </c>
      <c r="C510">
        <v>55890984</v>
      </c>
      <c r="D510">
        <v>55459507</v>
      </c>
      <c r="E510">
        <v>1</v>
      </c>
      <c r="F510">
        <v>1</v>
      </c>
      <c r="G510">
        <v>1081</v>
      </c>
      <c r="H510">
        <v>3</v>
      </c>
      <c r="I510" t="s">
        <v>1622</v>
      </c>
      <c r="J510" t="s">
        <v>1623</v>
      </c>
      <c r="K510" t="s">
        <v>1624</v>
      </c>
      <c r="L510">
        <v>1348</v>
      </c>
      <c r="N510">
        <v>1009</v>
      </c>
      <c r="O510" t="s">
        <v>1092</v>
      </c>
      <c r="P510" t="s">
        <v>1092</v>
      </c>
      <c r="Q510">
        <v>1000</v>
      </c>
      <c r="X510">
        <v>2E-3</v>
      </c>
      <c r="Y510">
        <v>16214.84</v>
      </c>
      <c r="Z510">
        <v>0</v>
      </c>
      <c r="AA510">
        <v>0</v>
      </c>
      <c r="AB510">
        <v>0</v>
      </c>
      <c r="AC510">
        <v>0</v>
      </c>
      <c r="AD510">
        <v>1</v>
      </c>
      <c r="AE510">
        <v>0</v>
      </c>
      <c r="AF510" t="s">
        <v>22</v>
      </c>
      <c r="AG510">
        <v>2E-3</v>
      </c>
      <c r="AH510">
        <v>2</v>
      </c>
      <c r="AI510">
        <v>55890992</v>
      </c>
      <c r="AJ510">
        <v>409</v>
      </c>
      <c r="AK510">
        <v>0</v>
      </c>
      <c r="AL510">
        <v>0</v>
      </c>
      <c r="AM510">
        <v>0</v>
      </c>
      <c r="AN510">
        <v>0</v>
      </c>
      <c r="AO510">
        <v>0</v>
      </c>
      <c r="AP510">
        <v>0</v>
      </c>
      <c r="AQ510">
        <v>0</v>
      </c>
      <c r="AR510">
        <v>0</v>
      </c>
    </row>
    <row r="511" spans="1:44" x14ac:dyDescent="0.25">
      <c r="A511">
        <f>ROW(Source!A1115)</f>
        <v>1115</v>
      </c>
      <c r="B511">
        <v>55891003</v>
      </c>
      <c r="C511">
        <v>55890984</v>
      </c>
      <c r="D511">
        <v>55433515</v>
      </c>
      <c r="E511">
        <v>1081</v>
      </c>
      <c r="F511">
        <v>1</v>
      </c>
      <c r="G511">
        <v>1081</v>
      </c>
      <c r="H511">
        <v>3</v>
      </c>
      <c r="I511" t="s">
        <v>1808</v>
      </c>
      <c r="J511" t="s">
        <v>3</v>
      </c>
      <c r="K511" t="s">
        <v>1819</v>
      </c>
      <c r="L511">
        <v>1354</v>
      </c>
      <c r="N511">
        <v>1010</v>
      </c>
      <c r="O511" t="s">
        <v>266</v>
      </c>
      <c r="P511" t="s">
        <v>266</v>
      </c>
      <c r="Q511">
        <v>1</v>
      </c>
      <c r="X511">
        <v>134</v>
      </c>
      <c r="Y511">
        <v>0</v>
      </c>
      <c r="Z511">
        <v>0</v>
      </c>
      <c r="AA511">
        <v>0</v>
      </c>
      <c r="AB511">
        <v>0</v>
      </c>
      <c r="AC511">
        <v>0</v>
      </c>
      <c r="AD511">
        <v>0</v>
      </c>
      <c r="AE511">
        <v>0</v>
      </c>
      <c r="AF511" t="s">
        <v>22</v>
      </c>
      <c r="AG511">
        <v>134</v>
      </c>
      <c r="AH511">
        <v>3</v>
      </c>
      <c r="AI511">
        <v>-1</v>
      </c>
      <c r="AJ511" t="s">
        <v>3</v>
      </c>
      <c r="AK511">
        <v>0</v>
      </c>
      <c r="AL511">
        <v>0</v>
      </c>
      <c r="AM511">
        <v>0</v>
      </c>
      <c r="AN511">
        <v>0</v>
      </c>
      <c r="AO511">
        <v>0</v>
      </c>
      <c r="AP511">
        <v>0</v>
      </c>
      <c r="AQ511">
        <v>0</v>
      </c>
      <c r="AR511">
        <v>0</v>
      </c>
    </row>
    <row r="512" spans="1:44" x14ac:dyDescent="0.25">
      <c r="A512">
        <f>ROW(Source!A1115)</f>
        <v>1115</v>
      </c>
      <c r="B512">
        <v>55891004</v>
      </c>
      <c r="C512">
        <v>55890984</v>
      </c>
      <c r="D512">
        <v>55433515</v>
      </c>
      <c r="E512">
        <v>1081</v>
      </c>
      <c r="F512">
        <v>1</v>
      </c>
      <c r="G512">
        <v>1081</v>
      </c>
      <c r="H512">
        <v>3</v>
      </c>
      <c r="I512" t="s">
        <v>1808</v>
      </c>
      <c r="J512" t="s">
        <v>3</v>
      </c>
      <c r="K512" t="s">
        <v>1820</v>
      </c>
      <c r="L512">
        <v>1354</v>
      </c>
      <c r="N512">
        <v>1010</v>
      </c>
      <c r="O512" t="s">
        <v>266</v>
      </c>
      <c r="P512" t="s">
        <v>266</v>
      </c>
      <c r="Q512">
        <v>1</v>
      </c>
      <c r="X512">
        <v>15</v>
      </c>
      <c r="Y512">
        <v>0</v>
      </c>
      <c r="Z512">
        <v>0</v>
      </c>
      <c r="AA512">
        <v>0</v>
      </c>
      <c r="AB512">
        <v>0</v>
      </c>
      <c r="AC512">
        <v>0</v>
      </c>
      <c r="AD512">
        <v>0</v>
      </c>
      <c r="AE512">
        <v>0</v>
      </c>
      <c r="AF512" t="s">
        <v>22</v>
      </c>
      <c r="AG512">
        <v>15</v>
      </c>
      <c r="AH512">
        <v>3</v>
      </c>
      <c r="AI512">
        <v>-1</v>
      </c>
      <c r="AJ512" t="s">
        <v>3</v>
      </c>
      <c r="AK512">
        <v>0</v>
      </c>
      <c r="AL512">
        <v>0</v>
      </c>
      <c r="AM512">
        <v>0</v>
      </c>
      <c r="AN512">
        <v>0</v>
      </c>
      <c r="AO512">
        <v>0</v>
      </c>
      <c r="AP512">
        <v>0</v>
      </c>
      <c r="AQ512">
        <v>0</v>
      </c>
      <c r="AR512">
        <v>0</v>
      </c>
    </row>
    <row r="513" spans="1:44" x14ac:dyDescent="0.25">
      <c r="A513">
        <f>ROW(Source!A1116)</f>
        <v>1116</v>
      </c>
      <c r="B513">
        <v>55890995</v>
      </c>
      <c r="C513">
        <v>55890984</v>
      </c>
      <c r="D513">
        <v>55424304</v>
      </c>
      <c r="E513">
        <v>1081</v>
      </c>
      <c r="F513">
        <v>1</v>
      </c>
      <c r="G513">
        <v>1081</v>
      </c>
      <c r="H513">
        <v>1</v>
      </c>
      <c r="I513" t="s">
        <v>1552</v>
      </c>
      <c r="J513" t="s">
        <v>3</v>
      </c>
      <c r="K513" t="s">
        <v>1553</v>
      </c>
      <c r="L513">
        <v>1191</v>
      </c>
      <c r="N513">
        <v>1013</v>
      </c>
      <c r="O513" t="s">
        <v>1554</v>
      </c>
      <c r="P513" t="s">
        <v>1554</v>
      </c>
      <c r="Q513">
        <v>1</v>
      </c>
      <c r="X513">
        <v>17.5</v>
      </c>
      <c r="Y513">
        <v>0</v>
      </c>
      <c r="Z513">
        <v>0</v>
      </c>
      <c r="AA513">
        <v>0</v>
      </c>
      <c r="AB513">
        <v>0</v>
      </c>
      <c r="AC513">
        <v>0</v>
      </c>
      <c r="AD513">
        <v>1</v>
      </c>
      <c r="AE513">
        <v>1</v>
      </c>
      <c r="AF513" t="s">
        <v>42</v>
      </c>
      <c r="AG513">
        <v>21</v>
      </c>
      <c r="AH513">
        <v>2</v>
      </c>
      <c r="AI513">
        <v>55890985</v>
      </c>
      <c r="AJ513">
        <v>410</v>
      </c>
      <c r="AK513">
        <v>0</v>
      </c>
      <c r="AL513">
        <v>0</v>
      </c>
      <c r="AM513">
        <v>0</v>
      </c>
      <c r="AN513">
        <v>0</v>
      </c>
      <c r="AO513">
        <v>0</v>
      </c>
      <c r="AP513">
        <v>0</v>
      </c>
      <c r="AQ513">
        <v>0</v>
      </c>
      <c r="AR513">
        <v>0</v>
      </c>
    </row>
    <row r="514" spans="1:44" x14ac:dyDescent="0.25">
      <c r="A514">
        <f>ROW(Source!A1116)</f>
        <v>1116</v>
      </c>
      <c r="B514">
        <v>55890996</v>
      </c>
      <c r="C514">
        <v>55890984</v>
      </c>
      <c r="D514">
        <v>55489910</v>
      </c>
      <c r="E514">
        <v>1</v>
      </c>
      <c r="F514">
        <v>1</v>
      </c>
      <c r="G514">
        <v>1081</v>
      </c>
      <c r="H514">
        <v>2</v>
      </c>
      <c r="I514" t="s">
        <v>1580</v>
      </c>
      <c r="J514" t="s">
        <v>1581</v>
      </c>
      <c r="K514" t="s">
        <v>1582</v>
      </c>
      <c r="L514">
        <v>1368</v>
      </c>
      <c r="N514">
        <v>1011</v>
      </c>
      <c r="O514" t="s">
        <v>1558</v>
      </c>
      <c r="P514" t="s">
        <v>1558</v>
      </c>
      <c r="Q514">
        <v>1</v>
      </c>
      <c r="X514">
        <v>2.9</v>
      </c>
      <c r="Y514">
        <v>0</v>
      </c>
      <c r="Z514">
        <v>7.11</v>
      </c>
      <c r="AA514">
        <v>0</v>
      </c>
      <c r="AB514">
        <v>0</v>
      </c>
      <c r="AC514">
        <v>0</v>
      </c>
      <c r="AD514">
        <v>1</v>
      </c>
      <c r="AE514">
        <v>0</v>
      </c>
      <c r="AF514" t="s">
        <v>42</v>
      </c>
      <c r="AG514">
        <v>3.48</v>
      </c>
      <c r="AH514">
        <v>2</v>
      </c>
      <c r="AI514">
        <v>55890986</v>
      </c>
      <c r="AJ514">
        <v>411</v>
      </c>
      <c r="AK514">
        <v>0</v>
      </c>
      <c r="AL514">
        <v>0</v>
      </c>
      <c r="AM514">
        <v>0</v>
      </c>
      <c r="AN514">
        <v>0</v>
      </c>
      <c r="AO514">
        <v>0</v>
      </c>
      <c r="AP514">
        <v>0</v>
      </c>
      <c r="AQ514">
        <v>0</v>
      </c>
      <c r="AR514">
        <v>0</v>
      </c>
    </row>
    <row r="515" spans="1:44" x14ac:dyDescent="0.25">
      <c r="A515">
        <f>ROW(Source!A1116)</f>
        <v>1116</v>
      </c>
      <c r="B515">
        <v>55890997</v>
      </c>
      <c r="C515">
        <v>55890984</v>
      </c>
      <c r="D515">
        <v>55490209</v>
      </c>
      <c r="E515">
        <v>1</v>
      </c>
      <c r="F515">
        <v>1</v>
      </c>
      <c r="G515">
        <v>1081</v>
      </c>
      <c r="H515">
        <v>2</v>
      </c>
      <c r="I515" t="s">
        <v>1555</v>
      </c>
      <c r="J515" t="s">
        <v>1556</v>
      </c>
      <c r="K515" t="s">
        <v>1557</v>
      </c>
      <c r="L515">
        <v>1368</v>
      </c>
      <c r="N515">
        <v>1011</v>
      </c>
      <c r="O515" t="s">
        <v>1558</v>
      </c>
      <c r="P515" t="s">
        <v>1558</v>
      </c>
      <c r="Q515">
        <v>1</v>
      </c>
      <c r="X515">
        <v>0.1</v>
      </c>
      <c r="Y515">
        <v>0</v>
      </c>
      <c r="Z515">
        <v>83.1</v>
      </c>
      <c r="AA515">
        <v>12.62</v>
      </c>
      <c r="AB515">
        <v>0</v>
      </c>
      <c r="AC515">
        <v>0</v>
      </c>
      <c r="AD515">
        <v>1</v>
      </c>
      <c r="AE515">
        <v>0</v>
      </c>
      <c r="AF515" t="s">
        <v>42</v>
      </c>
      <c r="AG515">
        <v>0.12</v>
      </c>
      <c r="AH515">
        <v>2</v>
      </c>
      <c r="AI515">
        <v>55890987</v>
      </c>
      <c r="AJ515">
        <v>412</v>
      </c>
      <c r="AK515">
        <v>0</v>
      </c>
      <c r="AL515">
        <v>0</v>
      </c>
      <c r="AM515">
        <v>0</v>
      </c>
      <c r="AN515">
        <v>0</v>
      </c>
      <c r="AO515">
        <v>0</v>
      </c>
      <c r="AP515">
        <v>0</v>
      </c>
      <c r="AQ515">
        <v>0</v>
      </c>
      <c r="AR515">
        <v>0</v>
      </c>
    </row>
    <row r="516" spans="1:44" x14ac:dyDescent="0.25">
      <c r="A516">
        <f>ROW(Source!A1116)</f>
        <v>1116</v>
      </c>
      <c r="B516">
        <v>55890998</v>
      </c>
      <c r="C516">
        <v>55890984</v>
      </c>
      <c r="D516">
        <v>55414896</v>
      </c>
      <c r="E516">
        <v>1081</v>
      </c>
      <c r="F516">
        <v>1</v>
      </c>
      <c r="G516">
        <v>1081</v>
      </c>
      <c r="H516">
        <v>3</v>
      </c>
      <c r="I516" t="s">
        <v>1817</v>
      </c>
      <c r="J516" t="s">
        <v>3</v>
      </c>
      <c r="K516" t="s">
        <v>1818</v>
      </c>
      <c r="L516">
        <v>1348</v>
      </c>
      <c r="N516">
        <v>1009</v>
      </c>
      <c r="O516" t="s">
        <v>1092</v>
      </c>
      <c r="P516" t="s">
        <v>1092</v>
      </c>
      <c r="Q516">
        <v>1000</v>
      </c>
      <c r="X516">
        <v>0.04</v>
      </c>
      <c r="Y516">
        <v>0</v>
      </c>
      <c r="Z516">
        <v>0</v>
      </c>
      <c r="AA516">
        <v>0</v>
      </c>
      <c r="AB516">
        <v>0</v>
      </c>
      <c r="AC516">
        <v>0</v>
      </c>
      <c r="AD516">
        <v>0</v>
      </c>
      <c r="AE516">
        <v>0</v>
      </c>
      <c r="AF516" t="s">
        <v>22</v>
      </c>
      <c r="AG516">
        <v>0.04</v>
      </c>
      <c r="AH516">
        <v>3</v>
      </c>
      <c r="AI516">
        <v>-1</v>
      </c>
      <c r="AJ516" t="s">
        <v>3</v>
      </c>
      <c r="AK516">
        <v>0</v>
      </c>
      <c r="AL516">
        <v>0</v>
      </c>
      <c r="AM516">
        <v>0</v>
      </c>
      <c r="AN516">
        <v>0</v>
      </c>
      <c r="AO516">
        <v>0</v>
      </c>
      <c r="AP516">
        <v>0</v>
      </c>
      <c r="AQ516">
        <v>0</v>
      </c>
      <c r="AR516">
        <v>0</v>
      </c>
    </row>
    <row r="517" spans="1:44" x14ac:dyDescent="0.25">
      <c r="A517">
        <f>ROW(Source!A1116)</f>
        <v>1116</v>
      </c>
      <c r="B517">
        <v>55890999</v>
      </c>
      <c r="C517">
        <v>55890984</v>
      </c>
      <c r="D517">
        <v>55460380</v>
      </c>
      <c r="E517">
        <v>1</v>
      </c>
      <c r="F517">
        <v>1</v>
      </c>
      <c r="G517">
        <v>1081</v>
      </c>
      <c r="H517">
        <v>3</v>
      </c>
      <c r="I517" t="s">
        <v>1598</v>
      </c>
      <c r="J517" t="s">
        <v>1599</v>
      </c>
      <c r="K517" t="s">
        <v>1600</v>
      </c>
      <c r="L517">
        <v>1348</v>
      </c>
      <c r="N517">
        <v>1009</v>
      </c>
      <c r="O517" t="s">
        <v>1092</v>
      </c>
      <c r="P517" t="s">
        <v>1092</v>
      </c>
      <c r="Q517">
        <v>1000</v>
      </c>
      <c r="X517">
        <v>8.9999999999999998E-4</v>
      </c>
      <c r="Y517">
        <v>8590.86</v>
      </c>
      <c r="Z517">
        <v>0</v>
      </c>
      <c r="AA517">
        <v>0</v>
      </c>
      <c r="AB517">
        <v>0</v>
      </c>
      <c r="AC517">
        <v>0</v>
      </c>
      <c r="AD517">
        <v>1</v>
      </c>
      <c r="AE517">
        <v>0</v>
      </c>
      <c r="AF517" t="s">
        <v>22</v>
      </c>
      <c r="AG517">
        <v>8.9999999999999998E-4</v>
      </c>
      <c r="AH517">
        <v>2</v>
      </c>
      <c r="AI517">
        <v>55890989</v>
      </c>
      <c r="AJ517">
        <v>413</v>
      </c>
      <c r="AK517">
        <v>0</v>
      </c>
      <c r="AL517">
        <v>0</v>
      </c>
      <c r="AM517">
        <v>0</v>
      </c>
      <c r="AN517">
        <v>0</v>
      </c>
      <c r="AO517">
        <v>0</v>
      </c>
      <c r="AP517">
        <v>0</v>
      </c>
      <c r="AQ517">
        <v>0</v>
      </c>
      <c r="AR517">
        <v>0</v>
      </c>
    </row>
    <row r="518" spans="1:44" x14ac:dyDescent="0.25">
      <c r="A518">
        <f>ROW(Source!A1116)</f>
        <v>1116</v>
      </c>
      <c r="B518">
        <v>55891000</v>
      </c>
      <c r="C518">
        <v>55890984</v>
      </c>
      <c r="D518">
        <v>55459339</v>
      </c>
      <c r="E518">
        <v>1</v>
      </c>
      <c r="F518">
        <v>1</v>
      </c>
      <c r="G518">
        <v>1081</v>
      </c>
      <c r="H518">
        <v>3</v>
      </c>
      <c r="I518" t="s">
        <v>1616</v>
      </c>
      <c r="J518" t="s">
        <v>1617</v>
      </c>
      <c r="K518" t="s">
        <v>1618</v>
      </c>
      <c r="L518">
        <v>1354</v>
      </c>
      <c r="N518">
        <v>1010</v>
      </c>
      <c r="O518" t="s">
        <v>266</v>
      </c>
      <c r="P518" t="s">
        <v>266</v>
      </c>
      <c r="Q518">
        <v>1</v>
      </c>
      <c r="X518">
        <v>82</v>
      </c>
      <c r="Y518">
        <v>3.86</v>
      </c>
      <c r="Z518">
        <v>0</v>
      </c>
      <c r="AA518">
        <v>0</v>
      </c>
      <c r="AB518">
        <v>0</v>
      </c>
      <c r="AC518">
        <v>0</v>
      </c>
      <c r="AD518">
        <v>1</v>
      </c>
      <c r="AE518">
        <v>0</v>
      </c>
      <c r="AF518" t="s">
        <v>22</v>
      </c>
      <c r="AG518">
        <v>82</v>
      </c>
      <c r="AH518">
        <v>2</v>
      </c>
      <c r="AI518">
        <v>55890990</v>
      </c>
      <c r="AJ518">
        <v>414</v>
      </c>
      <c r="AK518">
        <v>0</v>
      </c>
      <c r="AL518">
        <v>0</v>
      </c>
      <c r="AM518">
        <v>0</v>
      </c>
      <c r="AN518">
        <v>0</v>
      </c>
      <c r="AO518">
        <v>0</v>
      </c>
      <c r="AP518">
        <v>0</v>
      </c>
      <c r="AQ518">
        <v>0</v>
      </c>
      <c r="AR518">
        <v>0</v>
      </c>
    </row>
    <row r="519" spans="1:44" x14ac:dyDescent="0.25">
      <c r="A519">
        <f>ROW(Source!A1116)</f>
        <v>1116</v>
      </c>
      <c r="B519">
        <v>55891001</v>
      </c>
      <c r="C519">
        <v>55890984</v>
      </c>
      <c r="D519">
        <v>55461640</v>
      </c>
      <c r="E519">
        <v>1</v>
      </c>
      <c r="F519">
        <v>1</v>
      </c>
      <c r="G519">
        <v>1081</v>
      </c>
      <c r="H519">
        <v>3</v>
      </c>
      <c r="I519" t="s">
        <v>1619</v>
      </c>
      <c r="J519" t="s">
        <v>1620</v>
      </c>
      <c r="K519" t="s">
        <v>1621</v>
      </c>
      <c r="L519">
        <v>1348</v>
      </c>
      <c r="N519">
        <v>1009</v>
      </c>
      <c r="O519" t="s">
        <v>1092</v>
      </c>
      <c r="P519" t="s">
        <v>1092</v>
      </c>
      <c r="Q519">
        <v>1000</v>
      </c>
      <c r="X519">
        <v>4.0000000000000001E-3</v>
      </c>
      <c r="Y519">
        <v>6810.19</v>
      </c>
      <c r="Z519">
        <v>0</v>
      </c>
      <c r="AA519">
        <v>0</v>
      </c>
      <c r="AB519">
        <v>0</v>
      </c>
      <c r="AC519">
        <v>0</v>
      </c>
      <c r="AD519">
        <v>1</v>
      </c>
      <c r="AE519">
        <v>0</v>
      </c>
      <c r="AF519" t="s">
        <v>22</v>
      </c>
      <c r="AG519">
        <v>4.0000000000000001E-3</v>
      </c>
      <c r="AH519">
        <v>2</v>
      </c>
      <c r="AI519">
        <v>55890991</v>
      </c>
      <c r="AJ519">
        <v>415</v>
      </c>
      <c r="AK519">
        <v>0</v>
      </c>
      <c r="AL519">
        <v>0</v>
      </c>
      <c r="AM519">
        <v>0</v>
      </c>
      <c r="AN519">
        <v>0</v>
      </c>
      <c r="AO519">
        <v>0</v>
      </c>
      <c r="AP519">
        <v>0</v>
      </c>
      <c r="AQ519">
        <v>0</v>
      </c>
      <c r="AR519">
        <v>0</v>
      </c>
    </row>
    <row r="520" spans="1:44" x14ac:dyDescent="0.25">
      <c r="A520">
        <f>ROW(Source!A1116)</f>
        <v>1116</v>
      </c>
      <c r="B520">
        <v>55891002</v>
      </c>
      <c r="C520">
        <v>55890984</v>
      </c>
      <c r="D520">
        <v>55459507</v>
      </c>
      <c r="E520">
        <v>1</v>
      </c>
      <c r="F520">
        <v>1</v>
      </c>
      <c r="G520">
        <v>1081</v>
      </c>
      <c r="H520">
        <v>3</v>
      </c>
      <c r="I520" t="s">
        <v>1622</v>
      </c>
      <c r="J520" t="s">
        <v>1623</v>
      </c>
      <c r="K520" t="s">
        <v>1624</v>
      </c>
      <c r="L520">
        <v>1348</v>
      </c>
      <c r="N520">
        <v>1009</v>
      </c>
      <c r="O520" t="s">
        <v>1092</v>
      </c>
      <c r="P520" t="s">
        <v>1092</v>
      </c>
      <c r="Q520">
        <v>1000</v>
      </c>
      <c r="X520">
        <v>2E-3</v>
      </c>
      <c r="Y520">
        <v>16214.84</v>
      </c>
      <c r="Z520">
        <v>0</v>
      </c>
      <c r="AA520">
        <v>0</v>
      </c>
      <c r="AB520">
        <v>0</v>
      </c>
      <c r="AC520">
        <v>0</v>
      </c>
      <c r="AD520">
        <v>1</v>
      </c>
      <c r="AE520">
        <v>0</v>
      </c>
      <c r="AF520" t="s">
        <v>22</v>
      </c>
      <c r="AG520">
        <v>2E-3</v>
      </c>
      <c r="AH520">
        <v>2</v>
      </c>
      <c r="AI520">
        <v>55890992</v>
      </c>
      <c r="AJ520">
        <v>416</v>
      </c>
      <c r="AK520">
        <v>0</v>
      </c>
      <c r="AL520">
        <v>0</v>
      </c>
      <c r="AM520">
        <v>0</v>
      </c>
      <c r="AN520">
        <v>0</v>
      </c>
      <c r="AO520">
        <v>0</v>
      </c>
      <c r="AP520">
        <v>0</v>
      </c>
      <c r="AQ520">
        <v>0</v>
      </c>
      <c r="AR520">
        <v>0</v>
      </c>
    </row>
    <row r="521" spans="1:44" x14ac:dyDescent="0.25">
      <c r="A521">
        <f>ROW(Source!A1116)</f>
        <v>1116</v>
      </c>
      <c r="B521">
        <v>55891003</v>
      </c>
      <c r="C521">
        <v>55890984</v>
      </c>
      <c r="D521">
        <v>55433515</v>
      </c>
      <c r="E521">
        <v>1081</v>
      </c>
      <c r="F521">
        <v>1</v>
      </c>
      <c r="G521">
        <v>1081</v>
      </c>
      <c r="H521">
        <v>3</v>
      </c>
      <c r="I521" t="s">
        <v>1808</v>
      </c>
      <c r="J521" t="s">
        <v>3</v>
      </c>
      <c r="K521" t="s">
        <v>1819</v>
      </c>
      <c r="L521">
        <v>1354</v>
      </c>
      <c r="N521">
        <v>1010</v>
      </c>
      <c r="O521" t="s">
        <v>266</v>
      </c>
      <c r="P521" t="s">
        <v>266</v>
      </c>
      <c r="Q521">
        <v>1</v>
      </c>
      <c r="X521">
        <v>134</v>
      </c>
      <c r="Y521">
        <v>0</v>
      </c>
      <c r="Z521">
        <v>0</v>
      </c>
      <c r="AA521">
        <v>0</v>
      </c>
      <c r="AB521">
        <v>0</v>
      </c>
      <c r="AC521">
        <v>0</v>
      </c>
      <c r="AD521">
        <v>0</v>
      </c>
      <c r="AE521">
        <v>0</v>
      </c>
      <c r="AF521" t="s">
        <v>22</v>
      </c>
      <c r="AG521">
        <v>134</v>
      </c>
      <c r="AH521">
        <v>3</v>
      </c>
      <c r="AI521">
        <v>-1</v>
      </c>
      <c r="AJ521" t="s">
        <v>3</v>
      </c>
      <c r="AK521">
        <v>0</v>
      </c>
      <c r="AL521">
        <v>0</v>
      </c>
      <c r="AM521">
        <v>0</v>
      </c>
      <c r="AN521">
        <v>0</v>
      </c>
      <c r="AO521">
        <v>0</v>
      </c>
      <c r="AP521">
        <v>0</v>
      </c>
      <c r="AQ521">
        <v>0</v>
      </c>
      <c r="AR521">
        <v>0</v>
      </c>
    </row>
    <row r="522" spans="1:44" x14ac:dyDescent="0.25">
      <c r="A522">
        <f>ROW(Source!A1116)</f>
        <v>1116</v>
      </c>
      <c r="B522">
        <v>55891004</v>
      </c>
      <c r="C522">
        <v>55890984</v>
      </c>
      <c r="D522">
        <v>55433515</v>
      </c>
      <c r="E522">
        <v>1081</v>
      </c>
      <c r="F522">
        <v>1</v>
      </c>
      <c r="G522">
        <v>1081</v>
      </c>
      <c r="H522">
        <v>3</v>
      </c>
      <c r="I522" t="s">
        <v>1808</v>
      </c>
      <c r="J522" t="s">
        <v>3</v>
      </c>
      <c r="K522" t="s">
        <v>1820</v>
      </c>
      <c r="L522">
        <v>1354</v>
      </c>
      <c r="N522">
        <v>1010</v>
      </c>
      <c r="O522" t="s">
        <v>266</v>
      </c>
      <c r="P522" t="s">
        <v>266</v>
      </c>
      <c r="Q522">
        <v>1</v>
      </c>
      <c r="X522">
        <v>15</v>
      </c>
      <c r="Y522">
        <v>0</v>
      </c>
      <c r="Z522">
        <v>0</v>
      </c>
      <c r="AA522">
        <v>0</v>
      </c>
      <c r="AB522">
        <v>0</v>
      </c>
      <c r="AC522">
        <v>0</v>
      </c>
      <c r="AD522">
        <v>0</v>
      </c>
      <c r="AE522">
        <v>0</v>
      </c>
      <c r="AF522" t="s">
        <v>22</v>
      </c>
      <c r="AG522">
        <v>15</v>
      </c>
      <c r="AH522">
        <v>3</v>
      </c>
      <c r="AI522">
        <v>-1</v>
      </c>
      <c r="AJ522" t="s">
        <v>3</v>
      </c>
      <c r="AK522">
        <v>0</v>
      </c>
      <c r="AL522">
        <v>0</v>
      </c>
      <c r="AM522">
        <v>0</v>
      </c>
      <c r="AN522">
        <v>0</v>
      </c>
      <c r="AO522">
        <v>0</v>
      </c>
      <c r="AP522">
        <v>0</v>
      </c>
      <c r="AQ522">
        <v>0</v>
      </c>
      <c r="AR522">
        <v>0</v>
      </c>
    </row>
    <row r="523" spans="1:44" x14ac:dyDescent="0.25">
      <c r="A523">
        <f>ROW(Source!A1162)</f>
        <v>1162</v>
      </c>
      <c r="B523">
        <v>55891157</v>
      </c>
      <c r="C523">
        <v>55891156</v>
      </c>
      <c r="D523">
        <v>55424304</v>
      </c>
      <c r="E523">
        <v>1081</v>
      </c>
      <c r="F523">
        <v>1</v>
      </c>
      <c r="G523">
        <v>1081</v>
      </c>
      <c r="H523">
        <v>1</v>
      </c>
      <c r="I523" t="s">
        <v>1552</v>
      </c>
      <c r="J523" t="s">
        <v>3</v>
      </c>
      <c r="K523" t="s">
        <v>1553</v>
      </c>
      <c r="L523">
        <v>1191</v>
      </c>
      <c r="N523">
        <v>1013</v>
      </c>
      <c r="O523" t="s">
        <v>1554</v>
      </c>
      <c r="P523" t="s">
        <v>1554</v>
      </c>
      <c r="Q523">
        <v>1</v>
      </c>
      <c r="X523">
        <v>94.89</v>
      </c>
      <c r="Y523">
        <v>0</v>
      </c>
      <c r="Z523">
        <v>0</v>
      </c>
      <c r="AA523">
        <v>0</v>
      </c>
      <c r="AB523">
        <v>0</v>
      </c>
      <c r="AC523">
        <v>0</v>
      </c>
      <c r="AD523">
        <v>1</v>
      </c>
      <c r="AE523">
        <v>1</v>
      </c>
      <c r="AF523" t="s">
        <v>42</v>
      </c>
      <c r="AG523">
        <v>113.86799999999999</v>
      </c>
      <c r="AH523">
        <v>2</v>
      </c>
      <c r="AI523">
        <v>55891157</v>
      </c>
      <c r="AJ523">
        <v>417</v>
      </c>
      <c r="AK523">
        <v>0</v>
      </c>
      <c r="AL523">
        <v>0</v>
      </c>
      <c r="AM523">
        <v>0</v>
      </c>
      <c r="AN523">
        <v>0</v>
      </c>
      <c r="AO523">
        <v>0</v>
      </c>
      <c r="AP523">
        <v>0</v>
      </c>
      <c r="AQ523">
        <v>0</v>
      </c>
      <c r="AR523">
        <v>0</v>
      </c>
    </row>
    <row r="524" spans="1:44" x14ac:dyDescent="0.25">
      <c r="A524">
        <f>ROW(Source!A1162)</f>
        <v>1162</v>
      </c>
      <c r="B524">
        <v>55891158</v>
      </c>
      <c r="C524">
        <v>55891156</v>
      </c>
      <c r="D524">
        <v>55490209</v>
      </c>
      <c r="E524">
        <v>1</v>
      </c>
      <c r="F524">
        <v>1</v>
      </c>
      <c r="G524">
        <v>1081</v>
      </c>
      <c r="H524">
        <v>2</v>
      </c>
      <c r="I524" t="s">
        <v>1555</v>
      </c>
      <c r="J524" t="s">
        <v>1556</v>
      </c>
      <c r="K524" t="s">
        <v>1557</v>
      </c>
      <c r="L524">
        <v>1368</v>
      </c>
      <c r="N524">
        <v>1011</v>
      </c>
      <c r="O524" t="s">
        <v>1558</v>
      </c>
      <c r="P524" t="s">
        <v>1558</v>
      </c>
      <c r="Q524">
        <v>1</v>
      </c>
      <c r="X524">
        <v>0.02</v>
      </c>
      <c r="Y524">
        <v>0</v>
      </c>
      <c r="Z524">
        <v>83.1</v>
      </c>
      <c r="AA524">
        <v>12.62</v>
      </c>
      <c r="AB524">
        <v>0</v>
      </c>
      <c r="AC524">
        <v>0</v>
      </c>
      <c r="AD524">
        <v>1</v>
      </c>
      <c r="AE524">
        <v>0</v>
      </c>
      <c r="AF524" t="s">
        <v>42</v>
      </c>
      <c r="AG524">
        <v>2.4E-2</v>
      </c>
      <c r="AH524">
        <v>2</v>
      </c>
      <c r="AI524">
        <v>55891158</v>
      </c>
      <c r="AJ524">
        <v>418</v>
      </c>
      <c r="AK524">
        <v>0</v>
      </c>
      <c r="AL524">
        <v>0</v>
      </c>
      <c r="AM524">
        <v>0</v>
      </c>
      <c r="AN524">
        <v>0</v>
      </c>
      <c r="AO524">
        <v>0</v>
      </c>
      <c r="AP524">
        <v>0</v>
      </c>
      <c r="AQ524">
        <v>0</v>
      </c>
      <c r="AR524">
        <v>0</v>
      </c>
    </row>
    <row r="525" spans="1:44" x14ac:dyDescent="0.25">
      <c r="A525">
        <f>ROW(Source!A1162)</f>
        <v>1162</v>
      </c>
      <c r="B525">
        <v>55891159</v>
      </c>
      <c r="C525">
        <v>55891156</v>
      </c>
      <c r="D525">
        <v>55490263</v>
      </c>
      <c r="E525">
        <v>1</v>
      </c>
      <c r="F525">
        <v>1</v>
      </c>
      <c r="G525">
        <v>1081</v>
      </c>
      <c r="H525">
        <v>2</v>
      </c>
      <c r="I525" t="s">
        <v>1601</v>
      </c>
      <c r="J525" t="s">
        <v>1602</v>
      </c>
      <c r="K525" t="s">
        <v>1603</v>
      </c>
      <c r="L525">
        <v>1368</v>
      </c>
      <c r="N525">
        <v>1011</v>
      </c>
      <c r="O525" t="s">
        <v>1558</v>
      </c>
      <c r="P525" t="s">
        <v>1558</v>
      </c>
      <c r="Q525">
        <v>1</v>
      </c>
      <c r="X525">
        <v>2.46</v>
      </c>
      <c r="Y525">
        <v>0</v>
      </c>
      <c r="Z525">
        <v>0.77</v>
      </c>
      <c r="AA525">
        <v>0</v>
      </c>
      <c r="AB525">
        <v>0</v>
      </c>
      <c r="AC525">
        <v>0</v>
      </c>
      <c r="AD525">
        <v>1</v>
      </c>
      <c r="AE525">
        <v>0</v>
      </c>
      <c r="AF525" t="s">
        <v>42</v>
      </c>
      <c r="AG525">
        <v>2.952</v>
      </c>
      <c r="AH525">
        <v>2</v>
      </c>
      <c r="AI525">
        <v>55891159</v>
      </c>
      <c r="AJ525">
        <v>419</v>
      </c>
      <c r="AK525">
        <v>0</v>
      </c>
      <c r="AL525">
        <v>0</v>
      </c>
      <c r="AM525">
        <v>0</v>
      </c>
      <c r="AN525">
        <v>0</v>
      </c>
      <c r="AO525">
        <v>0</v>
      </c>
      <c r="AP525">
        <v>0</v>
      </c>
      <c r="AQ525">
        <v>0</v>
      </c>
      <c r="AR525">
        <v>0</v>
      </c>
    </row>
    <row r="526" spans="1:44" x14ac:dyDescent="0.25">
      <c r="A526">
        <f>ROW(Source!A1162)</f>
        <v>1162</v>
      </c>
      <c r="B526">
        <v>55891160</v>
      </c>
      <c r="C526">
        <v>55891156</v>
      </c>
      <c r="D526">
        <v>55469271</v>
      </c>
      <c r="E526">
        <v>1</v>
      </c>
      <c r="F526">
        <v>1</v>
      </c>
      <c r="G526">
        <v>1081</v>
      </c>
      <c r="H526">
        <v>3</v>
      </c>
      <c r="I526" t="s">
        <v>1625</v>
      </c>
      <c r="J526" t="s">
        <v>1626</v>
      </c>
      <c r="K526" t="s">
        <v>1627</v>
      </c>
      <c r="L526">
        <v>1354</v>
      </c>
      <c r="N526">
        <v>1010</v>
      </c>
      <c r="O526" t="s">
        <v>266</v>
      </c>
      <c r="P526" t="s">
        <v>266</v>
      </c>
      <c r="Q526">
        <v>1</v>
      </c>
      <c r="X526">
        <v>8.7999999999999995E-2</v>
      </c>
      <c r="Y526">
        <v>14.56</v>
      </c>
      <c r="Z526">
        <v>0</v>
      </c>
      <c r="AA526">
        <v>0</v>
      </c>
      <c r="AB526">
        <v>0</v>
      </c>
      <c r="AC526">
        <v>0</v>
      </c>
      <c r="AD526">
        <v>1</v>
      </c>
      <c r="AE526">
        <v>0</v>
      </c>
      <c r="AF526" t="s">
        <v>22</v>
      </c>
      <c r="AG526">
        <v>8.7999999999999995E-2</v>
      </c>
      <c r="AH526">
        <v>2</v>
      </c>
      <c r="AI526">
        <v>55891160</v>
      </c>
      <c r="AJ526">
        <v>420</v>
      </c>
      <c r="AK526">
        <v>0</v>
      </c>
      <c r="AL526">
        <v>0</v>
      </c>
      <c r="AM526">
        <v>0</v>
      </c>
      <c r="AN526">
        <v>0</v>
      </c>
      <c r="AO526">
        <v>0</v>
      </c>
      <c r="AP526">
        <v>0</v>
      </c>
      <c r="AQ526">
        <v>0</v>
      </c>
      <c r="AR526">
        <v>0</v>
      </c>
    </row>
    <row r="527" spans="1:44" x14ac:dyDescent="0.25">
      <c r="A527">
        <f>ROW(Source!A1162)</f>
        <v>1162</v>
      </c>
      <c r="B527">
        <v>55891161</v>
      </c>
      <c r="C527">
        <v>55891156</v>
      </c>
      <c r="D527">
        <v>55434276</v>
      </c>
      <c r="E527">
        <v>1081</v>
      </c>
      <c r="F527">
        <v>1</v>
      </c>
      <c r="G527">
        <v>1081</v>
      </c>
      <c r="H527">
        <v>3</v>
      </c>
      <c r="I527" t="s">
        <v>1475</v>
      </c>
      <c r="J527" t="s">
        <v>3</v>
      </c>
      <c r="K527" t="s">
        <v>1821</v>
      </c>
      <c r="L527">
        <v>1354</v>
      </c>
      <c r="N527">
        <v>1010</v>
      </c>
      <c r="O527" t="s">
        <v>266</v>
      </c>
      <c r="P527" t="s">
        <v>266</v>
      </c>
      <c r="Q527">
        <v>1</v>
      </c>
      <c r="X527">
        <v>100</v>
      </c>
      <c r="Y527">
        <v>0</v>
      </c>
      <c r="Z527">
        <v>0</v>
      </c>
      <c r="AA527">
        <v>0</v>
      </c>
      <c r="AB527">
        <v>0</v>
      </c>
      <c r="AC527">
        <v>0</v>
      </c>
      <c r="AD527">
        <v>0</v>
      </c>
      <c r="AE527">
        <v>0</v>
      </c>
      <c r="AF527" t="s">
        <v>22</v>
      </c>
      <c r="AG527">
        <v>100</v>
      </c>
      <c r="AH527">
        <v>3</v>
      </c>
      <c r="AI527">
        <v>-1</v>
      </c>
      <c r="AJ527" t="s">
        <v>3</v>
      </c>
      <c r="AK527">
        <v>0</v>
      </c>
      <c r="AL527">
        <v>0</v>
      </c>
      <c r="AM527">
        <v>0</v>
      </c>
      <c r="AN527">
        <v>0</v>
      </c>
      <c r="AO527">
        <v>0</v>
      </c>
      <c r="AP527">
        <v>0</v>
      </c>
      <c r="AQ527">
        <v>0</v>
      </c>
      <c r="AR527">
        <v>0</v>
      </c>
    </row>
    <row r="528" spans="1:44" x14ac:dyDescent="0.25">
      <c r="A528">
        <f>ROW(Source!A1163)</f>
        <v>1163</v>
      </c>
      <c r="B528">
        <v>55891157</v>
      </c>
      <c r="C528">
        <v>55891156</v>
      </c>
      <c r="D528">
        <v>55424304</v>
      </c>
      <c r="E528">
        <v>1081</v>
      </c>
      <c r="F528">
        <v>1</v>
      </c>
      <c r="G528">
        <v>1081</v>
      </c>
      <c r="H528">
        <v>1</v>
      </c>
      <c r="I528" t="s">
        <v>1552</v>
      </c>
      <c r="J528" t="s">
        <v>3</v>
      </c>
      <c r="K528" t="s">
        <v>1553</v>
      </c>
      <c r="L528">
        <v>1191</v>
      </c>
      <c r="N528">
        <v>1013</v>
      </c>
      <c r="O528" t="s">
        <v>1554</v>
      </c>
      <c r="P528" t="s">
        <v>1554</v>
      </c>
      <c r="Q528">
        <v>1</v>
      </c>
      <c r="X528">
        <v>94.89</v>
      </c>
      <c r="Y528">
        <v>0</v>
      </c>
      <c r="Z528">
        <v>0</v>
      </c>
      <c r="AA528">
        <v>0</v>
      </c>
      <c r="AB528">
        <v>0</v>
      </c>
      <c r="AC528">
        <v>0</v>
      </c>
      <c r="AD528">
        <v>1</v>
      </c>
      <c r="AE528">
        <v>1</v>
      </c>
      <c r="AF528" t="s">
        <v>42</v>
      </c>
      <c r="AG528">
        <v>113.86799999999999</v>
      </c>
      <c r="AH528">
        <v>2</v>
      </c>
      <c r="AI528">
        <v>55891157</v>
      </c>
      <c r="AJ528">
        <v>421</v>
      </c>
      <c r="AK528">
        <v>0</v>
      </c>
      <c r="AL528">
        <v>0</v>
      </c>
      <c r="AM528">
        <v>0</v>
      </c>
      <c r="AN528">
        <v>0</v>
      </c>
      <c r="AO528">
        <v>0</v>
      </c>
      <c r="AP528">
        <v>0</v>
      </c>
      <c r="AQ528">
        <v>0</v>
      </c>
      <c r="AR528">
        <v>0</v>
      </c>
    </row>
    <row r="529" spans="1:44" x14ac:dyDescent="0.25">
      <c r="A529">
        <f>ROW(Source!A1163)</f>
        <v>1163</v>
      </c>
      <c r="B529">
        <v>55891158</v>
      </c>
      <c r="C529">
        <v>55891156</v>
      </c>
      <c r="D529">
        <v>55490209</v>
      </c>
      <c r="E529">
        <v>1</v>
      </c>
      <c r="F529">
        <v>1</v>
      </c>
      <c r="G529">
        <v>1081</v>
      </c>
      <c r="H529">
        <v>2</v>
      </c>
      <c r="I529" t="s">
        <v>1555</v>
      </c>
      <c r="J529" t="s">
        <v>1556</v>
      </c>
      <c r="K529" t="s">
        <v>1557</v>
      </c>
      <c r="L529">
        <v>1368</v>
      </c>
      <c r="N529">
        <v>1011</v>
      </c>
      <c r="O529" t="s">
        <v>1558</v>
      </c>
      <c r="P529" t="s">
        <v>1558</v>
      </c>
      <c r="Q529">
        <v>1</v>
      </c>
      <c r="X529">
        <v>0.02</v>
      </c>
      <c r="Y529">
        <v>0</v>
      </c>
      <c r="Z529">
        <v>83.1</v>
      </c>
      <c r="AA529">
        <v>12.62</v>
      </c>
      <c r="AB529">
        <v>0</v>
      </c>
      <c r="AC529">
        <v>0</v>
      </c>
      <c r="AD529">
        <v>1</v>
      </c>
      <c r="AE529">
        <v>0</v>
      </c>
      <c r="AF529" t="s">
        <v>42</v>
      </c>
      <c r="AG529">
        <v>2.4E-2</v>
      </c>
      <c r="AH529">
        <v>2</v>
      </c>
      <c r="AI529">
        <v>55891158</v>
      </c>
      <c r="AJ529">
        <v>422</v>
      </c>
      <c r="AK529">
        <v>0</v>
      </c>
      <c r="AL529">
        <v>0</v>
      </c>
      <c r="AM529">
        <v>0</v>
      </c>
      <c r="AN529">
        <v>0</v>
      </c>
      <c r="AO529">
        <v>0</v>
      </c>
      <c r="AP529">
        <v>0</v>
      </c>
      <c r="AQ529">
        <v>0</v>
      </c>
      <c r="AR529">
        <v>0</v>
      </c>
    </row>
    <row r="530" spans="1:44" x14ac:dyDescent="0.25">
      <c r="A530">
        <f>ROW(Source!A1163)</f>
        <v>1163</v>
      </c>
      <c r="B530">
        <v>55891159</v>
      </c>
      <c r="C530">
        <v>55891156</v>
      </c>
      <c r="D530">
        <v>55490263</v>
      </c>
      <c r="E530">
        <v>1</v>
      </c>
      <c r="F530">
        <v>1</v>
      </c>
      <c r="G530">
        <v>1081</v>
      </c>
      <c r="H530">
        <v>2</v>
      </c>
      <c r="I530" t="s">
        <v>1601</v>
      </c>
      <c r="J530" t="s">
        <v>1602</v>
      </c>
      <c r="K530" t="s">
        <v>1603</v>
      </c>
      <c r="L530">
        <v>1368</v>
      </c>
      <c r="N530">
        <v>1011</v>
      </c>
      <c r="O530" t="s">
        <v>1558</v>
      </c>
      <c r="P530" t="s">
        <v>1558</v>
      </c>
      <c r="Q530">
        <v>1</v>
      </c>
      <c r="X530">
        <v>2.46</v>
      </c>
      <c r="Y530">
        <v>0</v>
      </c>
      <c r="Z530">
        <v>0.77</v>
      </c>
      <c r="AA530">
        <v>0</v>
      </c>
      <c r="AB530">
        <v>0</v>
      </c>
      <c r="AC530">
        <v>0</v>
      </c>
      <c r="AD530">
        <v>1</v>
      </c>
      <c r="AE530">
        <v>0</v>
      </c>
      <c r="AF530" t="s">
        <v>42</v>
      </c>
      <c r="AG530">
        <v>2.952</v>
      </c>
      <c r="AH530">
        <v>2</v>
      </c>
      <c r="AI530">
        <v>55891159</v>
      </c>
      <c r="AJ530">
        <v>423</v>
      </c>
      <c r="AK530">
        <v>0</v>
      </c>
      <c r="AL530">
        <v>0</v>
      </c>
      <c r="AM530">
        <v>0</v>
      </c>
      <c r="AN530">
        <v>0</v>
      </c>
      <c r="AO530">
        <v>0</v>
      </c>
      <c r="AP530">
        <v>0</v>
      </c>
      <c r="AQ530">
        <v>0</v>
      </c>
      <c r="AR530">
        <v>0</v>
      </c>
    </row>
    <row r="531" spans="1:44" x14ac:dyDescent="0.25">
      <c r="A531">
        <f>ROW(Source!A1163)</f>
        <v>1163</v>
      </c>
      <c r="B531">
        <v>55891160</v>
      </c>
      <c r="C531">
        <v>55891156</v>
      </c>
      <c r="D531">
        <v>55469271</v>
      </c>
      <c r="E531">
        <v>1</v>
      </c>
      <c r="F531">
        <v>1</v>
      </c>
      <c r="G531">
        <v>1081</v>
      </c>
      <c r="H531">
        <v>3</v>
      </c>
      <c r="I531" t="s">
        <v>1625</v>
      </c>
      <c r="J531" t="s">
        <v>1626</v>
      </c>
      <c r="K531" t="s">
        <v>1627</v>
      </c>
      <c r="L531">
        <v>1354</v>
      </c>
      <c r="N531">
        <v>1010</v>
      </c>
      <c r="O531" t="s">
        <v>266</v>
      </c>
      <c r="P531" t="s">
        <v>266</v>
      </c>
      <c r="Q531">
        <v>1</v>
      </c>
      <c r="X531">
        <v>8.7999999999999995E-2</v>
      </c>
      <c r="Y531">
        <v>14.56</v>
      </c>
      <c r="Z531">
        <v>0</v>
      </c>
      <c r="AA531">
        <v>0</v>
      </c>
      <c r="AB531">
        <v>0</v>
      </c>
      <c r="AC531">
        <v>0</v>
      </c>
      <c r="AD531">
        <v>1</v>
      </c>
      <c r="AE531">
        <v>0</v>
      </c>
      <c r="AF531" t="s">
        <v>22</v>
      </c>
      <c r="AG531">
        <v>8.7999999999999995E-2</v>
      </c>
      <c r="AH531">
        <v>2</v>
      </c>
      <c r="AI531">
        <v>55891160</v>
      </c>
      <c r="AJ531">
        <v>424</v>
      </c>
      <c r="AK531">
        <v>0</v>
      </c>
      <c r="AL531">
        <v>0</v>
      </c>
      <c r="AM531">
        <v>0</v>
      </c>
      <c r="AN531">
        <v>0</v>
      </c>
      <c r="AO531">
        <v>0</v>
      </c>
      <c r="AP531">
        <v>0</v>
      </c>
      <c r="AQ531">
        <v>0</v>
      </c>
      <c r="AR531">
        <v>0</v>
      </c>
    </row>
    <row r="532" spans="1:44" x14ac:dyDescent="0.25">
      <c r="A532">
        <f>ROW(Source!A1163)</f>
        <v>1163</v>
      </c>
      <c r="B532">
        <v>55891161</v>
      </c>
      <c r="C532">
        <v>55891156</v>
      </c>
      <c r="D532">
        <v>55434276</v>
      </c>
      <c r="E532">
        <v>1081</v>
      </c>
      <c r="F532">
        <v>1</v>
      </c>
      <c r="G532">
        <v>1081</v>
      </c>
      <c r="H532">
        <v>3</v>
      </c>
      <c r="I532" t="s">
        <v>1475</v>
      </c>
      <c r="J532" t="s">
        <v>3</v>
      </c>
      <c r="K532" t="s">
        <v>1821</v>
      </c>
      <c r="L532">
        <v>1354</v>
      </c>
      <c r="N532">
        <v>1010</v>
      </c>
      <c r="O532" t="s">
        <v>266</v>
      </c>
      <c r="P532" t="s">
        <v>266</v>
      </c>
      <c r="Q532">
        <v>1</v>
      </c>
      <c r="X532">
        <v>100</v>
      </c>
      <c r="Y532">
        <v>0</v>
      </c>
      <c r="Z532">
        <v>0</v>
      </c>
      <c r="AA532">
        <v>0</v>
      </c>
      <c r="AB532">
        <v>0</v>
      </c>
      <c r="AC532">
        <v>0</v>
      </c>
      <c r="AD532">
        <v>0</v>
      </c>
      <c r="AE532">
        <v>0</v>
      </c>
      <c r="AF532" t="s">
        <v>22</v>
      </c>
      <c r="AG532">
        <v>100</v>
      </c>
      <c r="AH532">
        <v>3</v>
      </c>
      <c r="AI532">
        <v>-1</v>
      </c>
      <c r="AJ532" t="s">
        <v>3</v>
      </c>
      <c r="AK532">
        <v>0</v>
      </c>
      <c r="AL532">
        <v>0</v>
      </c>
      <c r="AM532">
        <v>0</v>
      </c>
      <c r="AN532">
        <v>0</v>
      </c>
      <c r="AO532">
        <v>0</v>
      </c>
      <c r="AP532">
        <v>0</v>
      </c>
      <c r="AQ532">
        <v>0</v>
      </c>
      <c r="AR532">
        <v>0</v>
      </c>
    </row>
    <row r="533" spans="1:44" x14ac:dyDescent="0.25">
      <c r="A533">
        <f>ROW(Source!A1166)</f>
        <v>1166</v>
      </c>
      <c r="B533">
        <v>55891218</v>
      </c>
      <c r="C533">
        <v>55891141</v>
      </c>
      <c r="D533">
        <v>55424304</v>
      </c>
      <c r="E533">
        <v>1081</v>
      </c>
      <c r="F533">
        <v>1</v>
      </c>
      <c r="G533">
        <v>1081</v>
      </c>
      <c r="H533">
        <v>1</v>
      </c>
      <c r="I533" t="s">
        <v>1552</v>
      </c>
      <c r="J533" t="s">
        <v>3</v>
      </c>
      <c r="K533" t="s">
        <v>1553</v>
      </c>
      <c r="L533">
        <v>1191</v>
      </c>
      <c r="N533">
        <v>1013</v>
      </c>
      <c r="O533" t="s">
        <v>1554</v>
      </c>
      <c r="P533" t="s">
        <v>1554</v>
      </c>
      <c r="Q533">
        <v>1</v>
      </c>
      <c r="X533">
        <v>36</v>
      </c>
      <c r="Y533">
        <v>0</v>
      </c>
      <c r="Z533">
        <v>0</v>
      </c>
      <c r="AA533">
        <v>0</v>
      </c>
      <c r="AB533">
        <v>0</v>
      </c>
      <c r="AC533">
        <v>0</v>
      </c>
      <c r="AD533">
        <v>1</v>
      </c>
      <c r="AE533">
        <v>1</v>
      </c>
      <c r="AF533" t="s">
        <v>42</v>
      </c>
      <c r="AG533">
        <v>43.199999999999996</v>
      </c>
      <c r="AH533">
        <v>2</v>
      </c>
      <c r="AI533">
        <v>55891218</v>
      </c>
      <c r="AJ533">
        <v>425</v>
      </c>
      <c r="AK533">
        <v>0</v>
      </c>
      <c r="AL533">
        <v>0</v>
      </c>
      <c r="AM533">
        <v>0</v>
      </c>
      <c r="AN533">
        <v>0</v>
      </c>
      <c r="AO533">
        <v>0</v>
      </c>
      <c r="AP533">
        <v>0</v>
      </c>
      <c r="AQ533">
        <v>0</v>
      </c>
      <c r="AR533">
        <v>0</v>
      </c>
    </row>
    <row r="534" spans="1:44" x14ac:dyDescent="0.25">
      <c r="A534">
        <f>ROW(Source!A1166)</f>
        <v>1166</v>
      </c>
      <c r="B534">
        <v>55891219</v>
      </c>
      <c r="C534">
        <v>55891141</v>
      </c>
      <c r="D534">
        <v>55489910</v>
      </c>
      <c r="E534">
        <v>1</v>
      </c>
      <c r="F534">
        <v>1</v>
      </c>
      <c r="G534">
        <v>1081</v>
      </c>
      <c r="H534">
        <v>2</v>
      </c>
      <c r="I534" t="s">
        <v>1580</v>
      </c>
      <c r="J534" t="s">
        <v>1581</v>
      </c>
      <c r="K534" t="s">
        <v>1582</v>
      </c>
      <c r="L534">
        <v>1368</v>
      </c>
      <c r="N534">
        <v>1011</v>
      </c>
      <c r="O534" t="s">
        <v>1558</v>
      </c>
      <c r="P534" t="s">
        <v>1558</v>
      </c>
      <c r="Q534">
        <v>1</v>
      </c>
      <c r="X534">
        <v>5.33</v>
      </c>
      <c r="Y534">
        <v>0</v>
      </c>
      <c r="Z534">
        <v>7.11</v>
      </c>
      <c r="AA534">
        <v>0</v>
      </c>
      <c r="AB534">
        <v>0</v>
      </c>
      <c r="AC534">
        <v>0</v>
      </c>
      <c r="AD534">
        <v>1</v>
      </c>
      <c r="AE534">
        <v>0</v>
      </c>
      <c r="AF534" t="s">
        <v>42</v>
      </c>
      <c r="AG534">
        <v>6.3959999999999999</v>
      </c>
      <c r="AH534">
        <v>2</v>
      </c>
      <c r="AI534">
        <v>55891219</v>
      </c>
      <c r="AJ534">
        <v>426</v>
      </c>
      <c r="AK534">
        <v>0</v>
      </c>
      <c r="AL534">
        <v>0</v>
      </c>
      <c r="AM534">
        <v>0</v>
      </c>
      <c r="AN534">
        <v>0</v>
      </c>
      <c r="AO534">
        <v>0</v>
      </c>
      <c r="AP534">
        <v>0</v>
      </c>
      <c r="AQ534">
        <v>0</v>
      </c>
      <c r="AR534">
        <v>0</v>
      </c>
    </row>
    <row r="535" spans="1:44" x14ac:dyDescent="0.25">
      <c r="A535">
        <f>ROW(Source!A1166)</f>
        <v>1166</v>
      </c>
      <c r="B535">
        <v>55891220</v>
      </c>
      <c r="C535">
        <v>55891141</v>
      </c>
      <c r="D535">
        <v>55490209</v>
      </c>
      <c r="E535">
        <v>1</v>
      </c>
      <c r="F535">
        <v>1</v>
      </c>
      <c r="G535">
        <v>1081</v>
      </c>
      <c r="H535">
        <v>2</v>
      </c>
      <c r="I535" t="s">
        <v>1555</v>
      </c>
      <c r="J535" t="s">
        <v>1556</v>
      </c>
      <c r="K535" t="s">
        <v>1557</v>
      </c>
      <c r="L535">
        <v>1368</v>
      </c>
      <c r="N535">
        <v>1011</v>
      </c>
      <c r="O535" t="s">
        <v>1558</v>
      </c>
      <c r="P535" t="s">
        <v>1558</v>
      </c>
      <c r="Q535">
        <v>1</v>
      </c>
      <c r="X535">
        <v>0.33</v>
      </c>
      <c r="Y535">
        <v>0</v>
      </c>
      <c r="Z535">
        <v>83.1</v>
      </c>
      <c r="AA535">
        <v>12.62</v>
      </c>
      <c r="AB535">
        <v>0</v>
      </c>
      <c r="AC535">
        <v>0</v>
      </c>
      <c r="AD535">
        <v>1</v>
      </c>
      <c r="AE535">
        <v>0</v>
      </c>
      <c r="AF535" t="s">
        <v>42</v>
      </c>
      <c r="AG535">
        <v>0.39600000000000002</v>
      </c>
      <c r="AH535">
        <v>2</v>
      </c>
      <c r="AI535">
        <v>55891220</v>
      </c>
      <c r="AJ535">
        <v>427</v>
      </c>
      <c r="AK535">
        <v>0</v>
      </c>
      <c r="AL535">
        <v>0</v>
      </c>
      <c r="AM535">
        <v>0</v>
      </c>
      <c r="AN535">
        <v>0</v>
      </c>
      <c r="AO535">
        <v>0</v>
      </c>
      <c r="AP535">
        <v>0</v>
      </c>
      <c r="AQ535">
        <v>0</v>
      </c>
      <c r="AR535">
        <v>0</v>
      </c>
    </row>
    <row r="536" spans="1:44" x14ac:dyDescent="0.25">
      <c r="A536">
        <f>ROW(Source!A1166)</f>
        <v>1166</v>
      </c>
      <c r="B536">
        <v>55891221</v>
      </c>
      <c r="C536">
        <v>55891141</v>
      </c>
      <c r="D536">
        <v>55490330</v>
      </c>
      <c r="E536">
        <v>1</v>
      </c>
      <c r="F536">
        <v>1</v>
      </c>
      <c r="G536">
        <v>1081</v>
      </c>
      <c r="H536">
        <v>2</v>
      </c>
      <c r="I536" t="s">
        <v>1586</v>
      </c>
      <c r="J536" t="s">
        <v>1587</v>
      </c>
      <c r="K536" t="s">
        <v>1588</v>
      </c>
      <c r="L536">
        <v>1368</v>
      </c>
      <c r="N536">
        <v>1011</v>
      </c>
      <c r="O536" t="s">
        <v>1558</v>
      </c>
      <c r="P536" t="s">
        <v>1558</v>
      </c>
      <c r="Q536">
        <v>1</v>
      </c>
      <c r="X536">
        <v>5.27</v>
      </c>
      <c r="Y536">
        <v>0</v>
      </c>
      <c r="Z536">
        <v>0.8</v>
      </c>
      <c r="AA536">
        <v>0</v>
      </c>
      <c r="AB536">
        <v>0</v>
      </c>
      <c r="AC536">
        <v>0</v>
      </c>
      <c r="AD536">
        <v>1</v>
      </c>
      <c r="AE536">
        <v>0</v>
      </c>
      <c r="AF536" t="s">
        <v>42</v>
      </c>
      <c r="AG536">
        <v>6.323999999999999</v>
      </c>
      <c r="AH536">
        <v>2</v>
      </c>
      <c r="AI536">
        <v>55891221</v>
      </c>
      <c r="AJ536">
        <v>428</v>
      </c>
      <c r="AK536">
        <v>0</v>
      </c>
      <c r="AL536">
        <v>0</v>
      </c>
      <c r="AM536">
        <v>0</v>
      </c>
      <c r="AN536">
        <v>0</v>
      </c>
      <c r="AO536">
        <v>0</v>
      </c>
      <c r="AP536">
        <v>0</v>
      </c>
      <c r="AQ536">
        <v>0</v>
      </c>
      <c r="AR536">
        <v>0</v>
      </c>
    </row>
    <row r="537" spans="1:44" x14ac:dyDescent="0.25">
      <c r="A537">
        <f>ROW(Source!A1166)</f>
        <v>1166</v>
      </c>
      <c r="B537">
        <v>55891222</v>
      </c>
      <c r="C537">
        <v>55891141</v>
      </c>
      <c r="D537">
        <v>55460380</v>
      </c>
      <c r="E537">
        <v>1</v>
      </c>
      <c r="F537">
        <v>1</v>
      </c>
      <c r="G537">
        <v>1081</v>
      </c>
      <c r="H537">
        <v>3</v>
      </c>
      <c r="I537" t="s">
        <v>1598</v>
      </c>
      <c r="J537" t="s">
        <v>1599</v>
      </c>
      <c r="K537" t="s">
        <v>1600</v>
      </c>
      <c r="L537">
        <v>1348</v>
      </c>
      <c r="N537">
        <v>1009</v>
      </c>
      <c r="O537" t="s">
        <v>1092</v>
      </c>
      <c r="P537" t="s">
        <v>1092</v>
      </c>
      <c r="Q537">
        <v>1000</v>
      </c>
      <c r="X537">
        <v>3.0000000000000001E-3</v>
      </c>
      <c r="Y537">
        <v>8590.86</v>
      </c>
      <c r="Z537">
        <v>0</v>
      </c>
      <c r="AA537">
        <v>0</v>
      </c>
      <c r="AB537">
        <v>0</v>
      </c>
      <c r="AC537">
        <v>0</v>
      </c>
      <c r="AD537">
        <v>1</v>
      </c>
      <c r="AE537">
        <v>0</v>
      </c>
      <c r="AF537" t="s">
        <v>22</v>
      </c>
      <c r="AG537">
        <v>3.0000000000000001E-3</v>
      </c>
      <c r="AH537">
        <v>2</v>
      </c>
      <c r="AI537">
        <v>55891222</v>
      </c>
      <c r="AJ537">
        <v>429</v>
      </c>
      <c r="AK537">
        <v>0</v>
      </c>
      <c r="AL537">
        <v>0</v>
      </c>
      <c r="AM537">
        <v>0</v>
      </c>
      <c r="AN537">
        <v>0</v>
      </c>
      <c r="AO537">
        <v>0</v>
      </c>
      <c r="AP537">
        <v>0</v>
      </c>
      <c r="AQ537">
        <v>0</v>
      </c>
      <c r="AR537">
        <v>0</v>
      </c>
    </row>
    <row r="538" spans="1:44" x14ac:dyDescent="0.25">
      <c r="A538">
        <f>ROW(Source!A1166)</f>
        <v>1166</v>
      </c>
      <c r="B538">
        <v>55891223</v>
      </c>
      <c r="C538">
        <v>55891141</v>
      </c>
      <c r="D538">
        <v>55460882</v>
      </c>
      <c r="E538">
        <v>1</v>
      </c>
      <c r="F538">
        <v>1</v>
      </c>
      <c r="G538">
        <v>1081</v>
      </c>
      <c r="H538">
        <v>3</v>
      </c>
      <c r="I538" t="s">
        <v>1628</v>
      </c>
      <c r="J538" t="s">
        <v>1629</v>
      </c>
      <c r="K538" t="s">
        <v>1630</v>
      </c>
      <c r="L538">
        <v>1348</v>
      </c>
      <c r="N538">
        <v>1009</v>
      </c>
      <c r="O538" t="s">
        <v>1092</v>
      </c>
      <c r="P538" t="s">
        <v>1092</v>
      </c>
      <c r="Q538">
        <v>1000</v>
      </c>
      <c r="X538">
        <v>1.39E-3</v>
      </c>
      <c r="Y538">
        <v>14327.51</v>
      </c>
      <c r="Z538">
        <v>0</v>
      </c>
      <c r="AA538">
        <v>0</v>
      </c>
      <c r="AB538">
        <v>0</v>
      </c>
      <c r="AC538">
        <v>0</v>
      </c>
      <c r="AD538">
        <v>1</v>
      </c>
      <c r="AE538">
        <v>0</v>
      </c>
      <c r="AF538" t="s">
        <v>22</v>
      </c>
      <c r="AG538">
        <v>1.39E-3</v>
      </c>
      <c r="AH538">
        <v>2</v>
      </c>
      <c r="AI538">
        <v>55891223</v>
      </c>
      <c r="AJ538">
        <v>430</v>
      </c>
      <c r="AK538">
        <v>0</v>
      </c>
      <c r="AL538">
        <v>0</v>
      </c>
      <c r="AM538">
        <v>0</v>
      </c>
      <c r="AN538">
        <v>0</v>
      </c>
      <c r="AO538">
        <v>0</v>
      </c>
      <c r="AP538">
        <v>0</v>
      </c>
      <c r="AQ538">
        <v>0</v>
      </c>
      <c r="AR538">
        <v>0</v>
      </c>
    </row>
    <row r="539" spans="1:44" x14ac:dyDescent="0.25">
      <c r="A539">
        <f>ROW(Source!A1166)</f>
        <v>1166</v>
      </c>
      <c r="B539">
        <v>55891224</v>
      </c>
      <c r="C539">
        <v>55891141</v>
      </c>
      <c r="D539">
        <v>55459404</v>
      </c>
      <c r="E539">
        <v>1</v>
      </c>
      <c r="F539">
        <v>1</v>
      </c>
      <c r="G539">
        <v>1081</v>
      </c>
      <c r="H539">
        <v>3</v>
      </c>
      <c r="I539" t="s">
        <v>1631</v>
      </c>
      <c r="J539" t="s">
        <v>1632</v>
      </c>
      <c r="K539" t="s">
        <v>1633</v>
      </c>
      <c r="L539">
        <v>1346</v>
      </c>
      <c r="N539">
        <v>1009</v>
      </c>
      <c r="O539" t="s">
        <v>222</v>
      </c>
      <c r="P539" t="s">
        <v>222</v>
      </c>
      <c r="Q539">
        <v>1</v>
      </c>
      <c r="X539">
        <v>0.6</v>
      </c>
      <c r="Y539">
        <v>73.53</v>
      </c>
      <c r="Z539">
        <v>0</v>
      </c>
      <c r="AA539">
        <v>0</v>
      </c>
      <c r="AB539">
        <v>0</v>
      </c>
      <c r="AC539">
        <v>0</v>
      </c>
      <c r="AD539">
        <v>1</v>
      </c>
      <c r="AE539">
        <v>0</v>
      </c>
      <c r="AF539" t="s">
        <v>22</v>
      </c>
      <c r="AG539">
        <v>0.6</v>
      </c>
      <c r="AH539">
        <v>2</v>
      </c>
      <c r="AI539">
        <v>55891224</v>
      </c>
      <c r="AJ539">
        <v>431</v>
      </c>
      <c r="AK539">
        <v>0</v>
      </c>
      <c r="AL539">
        <v>0</v>
      </c>
      <c r="AM539">
        <v>0</v>
      </c>
      <c r="AN539">
        <v>0</v>
      </c>
      <c r="AO539">
        <v>0</v>
      </c>
      <c r="AP539">
        <v>0</v>
      </c>
      <c r="AQ539">
        <v>0</v>
      </c>
      <c r="AR539">
        <v>0</v>
      </c>
    </row>
    <row r="540" spans="1:44" x14ac:dyDescent="0.25">
      <c r="A540">
        <f>ROW(Source!A1166)</f>
        <v>1166</v>
      </c>
      <c r="B540">
        <v>55891225</v>
      </c>
      <c r="C540">
        <v>55891141</v>
      </c>
      <c r="D540">
        <v>55482614</v>
      </c>
      <c r="E540">
        <v>1</v>
      </c>
      <c r="F540">
        <v>1</v>
      </c>
      <c r="G540">
        <v>1081</v>
      </c>
      <c r="H540">
        <v>3</v>
      </c>
      <c r="I540" t="s">
        <v>1634</v>
      </c>
      <c r="J540" t="s">
        <v>1635</v>
      </c>
      <c r="K540" t="s">
        <v>1636</v>
      </c>
      <c r="L540">
        <v>1355</v>
      </c>
      <c r="N540">
        <v>1010</v>
      </c>
      <c r="O540" t="s">
        <v>40</v>
      </c>
      <c r="P540" t="s">
        <v>40</v>
      </c>
      <c r="Q540">
        <v>100</v>
      </c>
      <c r="X540">
        <v>2.2000000000000002</v>
      </c>
      <c r="Y540">
        <v>323.76</v>
      </c>
      <c r="Z540">
        <v>0</v>
      </c>
      <c r="AA540">
        <v>0</v>
      </c>
      <c r="AB540">
        <v>0</v>
      </c>
      <c r="AC540">
        <v>0</v>
      </c>
      <c r="AD540">
        <v>1</v>
      </c>
      <c r="AE540">
        <v>0</v>
      </c>
      <c r="AF540" t="s">
        <v>22</v>
      </c>
      <c r="AG540">
        <v>2.2000000000000002</v>
      </c>
      <c r="AH540">
        <v>2</v>
      </c>
      <c r="AI540">
        <v>55891225</v>
      </c>
      <c r="AJ540">
        <v>432</v>
      </c>
      <c r="AK540">
        <v>0</v>
      </c>
      <c r="AL540">
        <v>0</v>
      </c>
      <c r="AM540">
        <v>0</v>
      </c>
      <c r="AN540">
        <v>0</v>
      </c>
      <c r="AO540">
        <v>0</v>
      </c>
      <c r="AP540">
        <v>0</v>
      </c>
      <c r="AQ540">
        <v>0</v>
      </c>
      <c r="AR540">
        <v>0</v>
      </c>
    </row>
    <row r="541" spans="1:44" x14ac:dyDescent="0.25">
      <c r="A541">
        <f>ROW(Source!A1166)</f>
        <v>1166</v>
      </c>
      <c r="B541">
        <v>55891226</v>
      </c>
      <c r="C541">
        <v>55891141</v>
      </c>
      <c r="D541">
        <v>55433560</v>
      </c>
      <c r="E541">
        <v>1081</v>
      </c>
      <c r="F541">
        <v>1</v>
      </c>
      <c r="G541">
        <v>1081</v>
      </c>
      <c r="H541">
        <v>3</v>
      </c>
      <c r="I541" t="s">
        <v>1822</v>
      </c>
      <c r="J541" t="s">
        <v>3</v>
      </c>
      <c r="K541" t="s">
        <v>1823</v>
      </c>
      <c r="L541">
        <v>1356</v>
      </c>
      <c r="N541">
        <v>1010</v>
      </c>
      <c r="O541" t="s">
        <v>1355</v>
      </c>
      <c r="P541" t="s">
        <v>1355</v>
      </c>
      <c r="Q541">
        <v>1000</v>
      </c>
      <c r="X541">
        <v>0.22</v>
      </c>
      <c r="Y541">
        <v>0</v>
      </c>
      <c r="Z541">
        <v>0</v>
      </c>
      <c r="AA541">
        <v>0</v>
      </c>
      <c r="AB541">
        <v>0</v>
      </c>
      <c r="AC541">
        <v>0</v>
      </c>
      <c r="AD541">
        <v>0</v>
      </c>
      <c r="AE541">
        <v>0</v>
      </c>
      <c r="AF541" t="s">
        <v>22</v>
      </c>
      <c r="AG541">
        <v>0.22</v>
      </c>
      <c r="AH541">
        <v>3</v>
      </c>
      <c r="AI541">
        <v>-1</v>
      </c>
      <c r="AJ541" t="s">
        <v>3</v>
      </c>
      <c r="AK541">
        <v>0</v>
      </c>
      <c r="AL541">
        <v>0</v>
      </c>
      <c r="AM541">
        <v>0</v>
      </c>
      <c r="AN541">
        <v>0</v>
      </c>
      <c r="AO541">
        <v>0</v>
      </c>
      <c r="AP541">
        <v>0</v>
      </c>
      <c r="AQ541">
        <v>0</v>
      </c>
      <c r="AR541">
        <v>0</v>
      </c>
    </row>
    <row r="542" spans="1:44" x14ac:dyDescent="0.25">
      <c r="A542">
        <f>ROW(Source!A1166)</f>
        <v>1166</v>
      </c>
      <c r="B542">
        <v>55891227</v>
      </c>
      <c r="C542">
        <v>55891141</v>
      </c>
      <c r="D542">
        <v>55434508</v>
      </c>
      <c r="E542">
        <v>1081</v>
      </c>
      <c r="F542">
        <v>1</v>
      </c>
      <c r="G542">
        <v>1081</v>
      </c>
      <c r="H542">
        <v>3</v>
      </c>
      <c r="I542" t="s">
        <v>762</v>
      </c>
      <c r="J542" t="s">
        <v>3</v>
      </c>
      <c r="K542" t="s">
        <v>763</v>
      </c>
      <c r="L542">
        <v>1303</v>
      </c>
      <c r="N542">
        <v>1003</v>
      </c>
      <c r="O542" t="s">
        <v>764</v>
      </c>
      <c r="P542" t="s">
        <v>764</v>
      </c>
      <c r="Q542">
        <v>1000</v>
      </c>
      <c r="X542">
        <v>0.10199999999999999</v>
      </c>
      <c r="Y542">
        <v>0</v>
      </c>
      <c r="Z542">
        <v>0</v>
      </c>
      <c r="AA542">
        <v>0</v>
      </c>
      <c r="AB542">
        <v>0</v>
      </c>
      <c r="AC542">
        <v>0</v>
      </c>
      <c r="AD542">
        <v>0</v>
      </c>
      <c r="AE542">
        <v>0</v>
      </c>
      <c r="AF542" t="s">
        <v>22</v>
      </c>
      <c r="AG542">
        <v>0.10199999999999999</v>
      </c>
      <c r="AH542">
        <v>3</v>
      </c>
      <c r="AI542">
        <v>-1</v>
      </c>
      <c r="AJ542" t="s">
        <v>3</v>
      </c>
      <c r="AK542">
        <v>0</v>
      </c>
      <c r="AL542">
        <v>0</v>
      </c>
      <c r="AM542">
        <v>0</v>
      </c>
      <c r="AN542">
        <v>0</v>
      </c>
      <c r="AO542">
        <v>0</v>
      </c>
      <c r="AP542">
        <v>0</v>
      </c>
      <c r="AQ542">
        <v>0</v>
      </c>
      <c r="AR542">
        <v>0</v>
      </c>
    </row>
    <row r="543" spans="1:44" x14ac:dyDescent="0.25">
      <c r="A543">
        <f>ROW(Source!A1167)</f>
        <v>1167</v>
      </c>
      <c r="B543">
        <v>55891218</v>
      </c>
      <c r="C543">
        <v>55891141</v>
      </c>
      <c r="D543">
        <v>55424304</v>
      </c>
      <c r="E543">
        <v>1081</v>
      </c>
      <c r="F543">
        <v>1</v>
      </c>
      <c r="G543">
        <v>1081</v>
      </c>
      <c r="H543">
        <v>1</v>
      </c>
      <c r="I543" t="s">
        <v>1552</v>
      </c>
      <c r="J543" t="s">
        <v>3</v>
      </c>
      <c r="K543" t="s">
        <v>1553</v>
      </c>
      <c r="L543">
        <v>1191</v>
      </c>
      <c r="N543">
        <v>1013</v>
      </c>
      <c r="O543" t="s">
        <v>1554</v>
      </c>
      <c r="P543" t="s">
        <v>1554</v>
      </c>
      <c r="Q543">
        <v>1</v>
      </c>
      <c r="X543">
        <v>36</v>
      </c>
      <c r="Y543">
        <v>0</v>
      </c>
      <c r="Z543">
        <v>0</v>
      </c>
      <c r="AA543">
        <v>0</v>
      </c>
      <c r="AB543">
        <v>0</v>
      </c>
      <c r="AC543">
        <v>0</v>
      </c>
      <c r="AD543">
        <v>1</v>
      </c>
      <c r="AE543">
        <v>1</v>
      </c>
      <c r="AF543" t="s">
        <v>42</v>
      </c>
      <c r="AG543">
        <v>43.199999999999996</v>
      </c>
      <c r="AH543">
        <v>2</v>
      </c>
      <c r="AI543">
        <v>55891218</v>
      </c>
      <c r="AJ543">
        <v>434</v>
      </c>
      <c r="AK543">
        <v>0</v>
      </c>
      <c r="AL543">
        <v>0</v>
      </c>
      <c r="AM543">
        <v>0</v>
      </c>
      <c r="AN543">
        <v>0</v>
      </c>
      <c r="AO543">
        <v>0</v>
      </c>
      <c r="AP543">
        <v>0</v>
      </c>
      <c r="AQ543">
        <v>0</v>
      </c>
      <c r="AR543">
        <v>0</v>
      </c>
    </row>
    <row r="544" spans="1:44" x14ac:dyDescent="0.25">
      <c r="A544">
        <f>ROW(Source!A1167)</f>
        <v>1167</v>
      </c>
      <c r="B544">
        <v>55891219</v>
      </c>
      <c r="C544">
        <v>55891141</v>
      </c>
      <c r="D544">
        <v>55489910</v>
      </c>
      <c r="E544">
        <v>1</v>
      </c>
      <c r="F544">
        <v>1</v>
      </c>
      <c r="G544">
        <v>1081</v>
      </c>
      <c r="H544">
        <v>2</v>
      </c>
      <c r="I544" t="s">
        <v>1580</v>
      </c>
      <c r="J544" t="s">
        <v>1581</v>
      </c>
      <c r="K544" t="s">
        <v>1582</v>
      </c>
      <c r="L544">
        <v>1368</v>
      </c>
      <c r="N544">
        <v>1011</v>
      </c>
      <c r="O544" t="s">
        <v>1558</v>
      </c>
      <c r="P544" t="s">
        <v>1558</v>
      </c>
      <c r="Q544">
        <v>1</v>
      </c>
      <c r="X544">
        <v>5.33</v>
      </c>
      <c r="Y544">
        <v>0</v>
      </c>
      <c r="Z544">
        <v>7.11</v>
      </c>
      <c r="AA544">
        <v>0</v>
      </c>
      <c r="AB544">
        <v>0</v>
      </c>
      <c r="AC544">
        <v>0</v>
      </c>
      <c r="AD544">
        <v>1</v>
      </c>
      <c r="AE544">
        <v>0</v>
      </c>
      <c r="AF544" t="s">
        <v>42</v>
      </c>
      <c r="AG544">
        <v>6.3959999999999999</v>
      </c>
      <c r="AH544">
        <v>2</v>
      </c>
      <c r="AI544">
        <v>55891219</v>
      </c>
      <c r="AJ544">
        <v>435</v>
      </c>
      <c r="AK544">
        <v>0</v>
      </c>
      <c r="AL544">
        <v>0</v>
      </c>
      <c r="AM544">
        <v>0</v>
      </c>
      <c r="AN544">
        <v>0</v>
      </c>
      <c r="AO544">
        <v>0</v>
      </c>
      <c r="AP544">
        <v>0</v>
      </c>
      <c r="AQ544">
        <v>0</v>
      </c>
      <c r="AR544">
        <v>0</v>
      </c>
    </row>
    <row r="545" spans="1:44" x14ac:dyDescent="0.25">
      <c r="A545">
        <f>ROW(Source!A1167)</f>
        <v>1167</v>
      </c>
      <c r="B545">
        <v>55891220</v>
      </c>
      <c r="C545">
        <v>55891141</v>
      </c>
      <c r="D545">
        <v>55490209</v>
      </c>
      <c r="E545">
        <v>1</v>
      </c>
      <c r="F545">
        <v>1</v>
      </c>
      <c r="G545">
        <v>1081</v>
      </c>
      <c r="H545">
        <v>2</v>
      </c>
      <c r="I545" t="s">
        <v>1555</v>
      </c>
      <c r="J545" t="s">
        <v>1556</v>
      </c>
      <c r="K545" t="s">
        <v>1557</v>
      </c>
      <c r="L545">
        <v>1368</v>
      </c>
      <c r="N545">
        <v>1011</v>
      </c>
      <c r="O545" t="s">
        <v>1558</v>
      </c>
      <c r="P545" t="s">
        <v>1558</v>
      </c>
      <c r="Q545">
        <v>1</v>
      </c>
      <c r="X545">
        <v>0.33</v>
      </c>
      <c r="Y545">
        <v>0</v>
      </c>
      <c r="Z545">
        <v>83.1</v>
      </c>
      <c r="AA545">
        <v>12.62</v>
      </c>
      <c r="AB545">
        <v>0</v>
      </c>
      <c r="AC545">
        <v>0</v>
      </c>
      <c r="AD545">
        <v>1</v>
      </c>
      <c r="AE545">
        <v>0</v>
      </c>
      <c r="AF545" t="s">
        <v>42</v>
      </c>
      <c r="AG545">
        <v>0.39600000000000002</v>
      </c>
      <c r="AH545">
        <v>2</v>
      </c>
      <c r="AI545">
        <v>55891220</v>
      </c>
      <c r="AJ545">
        <v>436</v>
      </c>
      <c r="AK545">
        <v>0</v>
      </c>
      <c r="AL545">
        <v>0</v>
      </c>
      <c r="AM545">
        <v>0</v>
      </c>
      <c r="AN545">
        <v>0</v>
      </c>
      <c r="AO545">
        <v>0</v>
      </c>
      <c r="AP545">
        <v>0</v>
      </c>
      <c r="AQ545">
        <v>0</v>
      </c>
      <c r="AR545">
        <v>0</v>
      </c>
    </row>
    <row r="546" spans="1:44" x14ac:dyDescent="0.25">
      <c r="A546">
        <f>ROW(Source!A1167)</f>
        <v>1167</v>
      </c>
      <c r="B546">
        <v>55891221</v>
      </c>
      <c r="C546">
        <v>55891141</v>
      </c>
      <c r="D546">
        <v>55490330</v>
      </c>
      <c r="E546">
        <v>1</v>
      </c>
      <c r="F546">
        <v>1</v>
      </c>
      <c r="G546">
        <v>1081</v>
      </c>
      <c r="H546">
        <v>2</v>
      </c>
      <c r="I546" t="s">
        <v>1586</v>
      </c>
      <c r="J546" t="s">
        <v>1587</v>
      </c>
      <c r="K546" t="s">
        <v>1588</v>
      </c>
      <c r="L546">
        <v>1368</v>
      </c>
      <c r="N546">
        <v>1011</v>
      </c>
      <c r="O546" t="s">
        <v>1558</v>
      </c>
      <c r="P546" t="s">
        <v>1558</v>
      </c>
      <c r="Q546">
        <v>1</v>
      </c>
      <c r="X546">
        <v>5.27</v>
      </c>
      <c r="Y546">
        <v>0</v>
      </c>
      <c r="Z546">
        <v>0.8</v>
      </c>
      <c r="AA546">
        <v>0</v>
      </c>
      <c r="AB546">
        <v>0</v>
      </c>
      <c r="AC546">
        <v>0</v>
      </c>
      <c r="AD546">
        <v>1</v>
      </c>
      <c r="AE546">
        <v>0</v>
      </c>
      <c r="AF546" t="s">
        <v>42</v>
      </c>
      <c r="AG546">
        <v>6.323999999999999</v>
      </c>
      <c r="AH546">
        <v>2</v>
      </c>
      <c r="AI546">
        <v>55891221</v>
      </c>
      <c r="AJ546">
        <v>437</v>
      </c>
      <c r="AK546">
        <v>0</v>
      </c>
      <c r="AL546">
        <v>0</v>
      </c>
      <c r="AM546">
        <v>0</v>
      </c>
      <c r="AN546">
        <v>0</v>
      </c>
      <c r="AO546">
        <v>0</v>
      </c>
      <c r="AP546">
        <v>0</v>
      </c>
      <c r="AQ546">
        <v>0</v>
      </c>
      <c r="AR546">
        <v>0</v>
      </c>
    </row>
    <row r="547" spans="1:44" x14ac:dyDescent="0.25">
      <c r="A547">
        <f>ROW(Source!A1167)</f>
        <v>1167</v>
      </c>
      <c r="B547">
        <v>55891222</v>
      </c>
      <c r="C547">
        <v>55891141</v>
      </c>
      <c r="D547">
        <v>55460380</v>
      </c>
      <c r="E547">
        <v>1</v>
      </c>
      <c r="F547">
        <v>1</v>
      </c>
      <c r="G547">
        <v>1081</v>
      </c>
      <c r="H547">
        <v>3</v>
      </c>
      <c r="I547" t="s">
        <v>1598</v>
      </c>
      <c r="J547" t="s">
        <v>1599</v>
      </c>
      <c r="K547" t="s">
        <v>1600</v>
      </c>
      <c r="L547">
        <v>1348</v>
      </c>
      <c r="N547">
        <v>1009</v>
      </c>
      <c r="O547" t="s">
        <v>1092</v>
      </c>
      <c r="P547" t="s">
        <v>1092</v>
      </c>
      <c r="Q547">
        <v>1000</v>
      </c>
      <c r="X547">
        <v>3.0000000000000001E-3</v>
      </c>
      <c r="Y547">
        <v>8590.86</v>
      </c>
      <c r="Z547">
        <v>0</v>
      </c>
      <c r="AA547">
        <v>0</v>
      </c>
      <c r="AB547">
        <v>0</v>
      </c>
      <c r="AC547">
        <v>0</v>
      </c>
      <c r="AD547">
        <v>1</v>
      </c>
      <c r="AE547">
        <v>0</v>
      </c>
      <c r="AF547" t="s">
        <v>22</v>
      </c>
      <c r="AG547">
        <v>3.0000000000000001E-3</v>
      </c>
      <c r="AH547">
        <v>2</v>
      </c>
      <c r="AI547">
        <v>55891222</v>
      </c>
      <c r="AJ547">
        <v>438</v>
      </c>
      <c r="AK547">
        <v>0</v>
      </c>
      <c r="AL547">
        <v>0</v>
      </c>
      <c r="AM547">
        <v>0</v>
      </c>
      <c r="AN547">
        <v>0</v>
      </c>
      <c r="AO547">
        <v>0</v>
      </c>
      <c r="AP547">
        <v>0</v>
      </c>
      <c r="AQ547">
        <v>0</v>
      </c>
      <c r="AR547">
        <v>0</v>
      </c>
    </row>
    <row r="548" spans="1:44" x14ac:dyDescent="0.25">
      <c r="A548">
        <f>ROW(Source!A1167)</f>
        <v>1167</v>
      </c>
      <c r="B548">
        <v>55891223</v>
      </c>
      <c r="C548">
        <v>55891141</v>
      </c>
      <c r="D548">
        <v>55460882</v>
      </c>
      <c r="E548">
        <v>1</v>
      </c>
      <c r="F548">
        <v>1</v>
      </c>
      <c r="G548">
        <v>1081</v>
      </c>
      <c r="H548">
        <v>3</v>
      </c>
      <c r="I548" t="s">
        <v>1628</v>
      </c>
      <c r="J548" t="s">
        <v>1629</v>
      </c>
      <c r="K548" t="s">
        <v>1630</v>
      </c>
      <c r="L548">
        <v>1348</v>
      </c>
      <c r="N548">
        <v>1009</v>
      </c>
      <c r="O548" t="s">
        <v>1092</v>
      </c>
      <c r="P548" t="s">
        <v>1092</v>
      </c>
      <c r="Q548">
        <v>1000</v>
      </c>
      <c r="X548">
        <v>1.39E-3</v>
      </c>
      <c r="Y548">
        <v>14327.51</v>
      </c>
      <c r="Z548">
        <v>0</v>
      </c>
      <c r="AA548">
        <v>0</v>
      </c>
      <c r="AB548">
        <v>0</v>
      </c>
      <c r="AC548">
        <v>0</v>
      </c>
      <c r="AD548">
        <v>1</v>
      </c>
      <c r="AE548">
        <v>0</v>
      </c>
      <c r="AF548" t="s">
        <v>22</v>
      </c>
      <c r="AG548">
        <v>1.39E-3</v>
      </c>
      <c r="AH548">
        <v>2</v>
      </c>
      <c r="AI548">
        <v>55891223</v>
      </c>
      <c r="AJ548">
        <v>439</v>
      </c>
      <c r="AK548">
        <v>0</v>
      </c>
      <c r="AL548">
        <v>0</v>
      </c>
      <c r="AM548">
        <v>0</v>
      </c>
      <c r="AN548">
        <v>0</v>
      </c>
      <c r="AO548">
        <v>0</v>
      </c>
      <c r="AP548">
        <v>0</v>
      </c>
      <c r="AQ548">
        <v>0</v>
      </c>
      <c r="AR548">
        <v>0</v>
      </c>
    </row>
    <row r="549" spans="1:44" x14ac:dyDescent="0.25">
      <c r="A549">
        <f>ROW(Source!A1167)</f>
        <v>1167</v>
      </c>
      <c r="B549">
        <v>55891224</v>
      </c>
      <c r="C549">
        <v>55891141</v>
      </c>
      <c r="D549">
        <v>55459404</v>
      </c>
      <c r="E549">
        <v>1</v>
      </c>
      <c r="F549">
        <v>1</v>
      </c>
      <c r="G549">
        <v>1081</v>
      </c>
      <c r="H549">
        <v>3</v>
      </c>
      <c r="I549" t="s">
        <v>1631</v>
      </c>
      <c r="J549" t="s">
        <v>1632</v>
      </c>
      <c r="K549" t="s">
        <v>1633</v>
      </c>
      <c r="L549">
        <v>1346</v>
      </c>
      <c r="N549">
        <v>1009</v>
      </c>
      <c r="O549" t="s">
        <v>222</v>
      </c>
      <c r="P549" t="s">
        <v>222</v>
      </c>
      <c r="Q549">
        <v>1</v>
      </c>
      <c r="X549">
        <v>0.6</v>
      </c>
      <c r="Y549">
        <v>73.53</v>
      </c>
      <c r="Z549">
        <v>0</v>
      </c>
      <c r="AA549">
        <v>0</v>
      </c>
      <c r="AB549">
        <v>0</v>
      </c>
      <c r="AC549">
        <v>0</v>
      </c>
      <c r="AD549">
        <v>1</v>
      </c>
      <c r="AE549">
        <v>0</v>
      </c>
      <c r="AF549" t="s">
        <v>22</v>
      </c>
      <c r="AG549">
        <v>0.6</v>
      </c>
      <c r="AH549">
        <v>2</v>
      </c>
      <c r="AI549">
        <v>55891224</v>
      </c>
      <c r="AJ549">
        <v>440</v>
      </c>
      <c r="AK549">
        <v>0</v>
      </c>
      <c r="AL549">
        <v>0</v>
      </c>
      <c r="AM549">
        <v>0</v>
      </c>
      <c r="AN549">
        <v>0</v>
      </c>
      <c r="AO549">
        <v>0</v>
      </c>
      <c r="AP549">
        <v>0</v>
      </c>
      <c r="AQ549">
        <v>0</v>
      </c>
      <c r="AR549">
        <v>0</v>
      </c>
    </row>
    <row r="550" spans="1:44" x14ac:dyDescent="0.25">
      <c r="A550">
        <f>ROW(Source!A1167)</f>
        <v>1167</v>
      </c>
      <c r="B550">
        <v>55891225</v>
      </c>
      <c r="C550">
        <v>55891141</v>
      </c>
      <c r="D550">
        <v>55482614</v>
      </c>
      <c r="E550">
        <v>1</v>
      </c>
      <c r="F550">
        <v>1</v>
      </c>
      <c r="G550">
        <v>1081</v>
      </c>
      <c r="H550">
        <v>3</v>
      </c>
      <c r="I550" t="s">
        <v>1634</v>
      </c>
      <c r="J550" t="s">
        <v>1635</v>
      </c>
      <c r="K550" t="s">
        <v>1636</v>
      </c>
      <c r="L550">
        <v>1355</v>
      </c>
      <c r="N550">
        <v>1010</v>
      </c>
      <c r="O550" t="s">
        <v>40</v>
      </c>
      <c r="P550" t="s">
        <v>40</v>
      </c>
      <c r="Q550">
        <v>100</v>
      </c>
      <c r="X550">
        <v>2.2000000000000002</v>
      </c>
      <c r="Y550">
        <v>323.76</v>
      </c>
      <c r="Z550">
        <v>0</v>
      </c>
      <c r="AA550">
        <v>0</v>
      </c>
      <c r="AB550">
        <v>0</v>
      </c>
      <c r="AC550">
        <v>0</v>
      </c>
      <c r="AD550">
        <v>1</v>
      </c>
      <c r="AE550">
        <v>0</v>
      </c>
      <c r="AF550" t="s">
        <v>22</v>
      </c>
      <c r="AG550">
        <v>2.2000000000000002</v>
      </c>
      <c r="AH550">
        <v>2</v>
      </c>
      <c r="AI550">
        <v>55891225</v>
      </c>
      <c r="AJ550">
        <v>441</v>
      </c>
      <c r="AK550">
        <v>0</v>
      </c>
      <c r="AL550">
        <v>0</v>
      </c>
      <c r="AM550">
        <v>0</v>
      </c>
      <c r="AN550">
        <v>0</v>
      </c>
      <c r="AO550">
        <v>0</v>
      </c>
      <c r="AP550">
        <v>0</v>
      </c>
      <c r="AQ550">
        <v>0</v>
      </c>
      <c r="AR550">
        <v>0</v>
      </c>
    </row>
    <row r="551" spans="1:44" x14ac:dyDescent="0.25">
      <c r="A551">
        <f>ROW(Source!A1167)</f>
        <v>1167</v>
      </c>
      <c r="B551">
        <v>55891226</v>
      </c>
      <c r="C551">
        <v>55891141</v>
      </c>
      <c r="D551">
        <v>55433560</v>
      </c>
      <c r="E551">
        <v>1081</v>
      </c>
      <c r="F551">
        <v>1</v>
      </c>
      <c r="G551">
        <v>1081</v>
      </c>
      <c r="H551">
        <v>3</v>
      </c>
      <c r="I551" t="s">
        <v>1822</v>
      </c>
      <c r="J551" t="s">
        <v>3</v>
      </c>
      <c r="K551" t="s">
        <v>1823</v>
      </c>
      <c r="L551">
        <v>1356</v>
      </c>
      <c r="N551">
        <v>1010</v>
      </c>
      <c r="O551" t="s">
        <v>1355</v>
      </c>
      <c r="P551" t="s">
        <v>1355</v>
      </c>
      <c r="Q551">
        <v>1000</v>
      </c>
      <c r="X551">
        <v>0.22</v>
      </c>
      <c r="Y551">
        <v>0</v>
      </c>
      <c r="Z551">
        <v>0</v>
      </c>
      <c r="AA551">
        <v>0</v>
      </c>
      <c r="AB551">
        <v>0</v>
      </c>
      <c r="AC551">
        <v>0</v>
      </c>
      <c r="AD551">
        <v>0</v>
      </c>
      <c r="AE551">
        <v>0</v>
      </c>
      <c r="AF551" t="s">
        <v>22</v>
      </c>
      <c r="AG551">
        <v>0.22</v>
      </c>
      <c r="AH551">
        <v>3</v>
      </c>
      <c r="AI551">
        <v>-1</v>
      </c>
      <c r="AJ551" t="s">
        <v>3</v>
      </c>
      <c r="AK551">
        <v>0</v>
      </c>
      <c r="AL551">
        <v>0</v>
      </c>
      <c r="AM551">
        <v>0</v>
      </c>
      <c r="AN551">
        <v>0</v>
      </c>
      <c r="AO551">
        <v>0</v>
      </c>
      <c r="AP551">
        <v>0</v>
      </c>
      <c r="AQ551">
        <v>0</v>
      </c>
      <c r="AR551">
        <v>0</v>
      </c>
    </row>
    <row r="552" spans="1:44" x14ac:dyDescent="0.25">
      <c r="A552">
        <f>ROW(Source!A1167)</f>
        <v>1167</v>
      </c>
      <c r="B552">
        <v>55891227</v>
      </c>
      <c r="C552">
        <v>55891141</v>
      </c>
      <c r="D552">
        <v>55434508</v>
      </c>
      <c r="E552">
        <v>1081</v>
      </c>
      <c r="F552">
        <v>1</v>
      </c>
      <c r="G552">
        <v>1081</v>
      </c>
      <c r="H552">
        <v>3</v>
      </c>
      <c r="I552" t="s">
        <v>762</v>
      </c>
      <c r="J552" t="s">
        <v>3</v>
      </c>
      <c r="K552" t="s">
        <v>763</v>
      </c>
      <c r="L552">
        <v>1303</v>
      </c>
      <c r="N552">
        <v>1003</v>
      </c>
      <c r="O552" t="s">
        <v>764</v>
      </c>
      <c r="P552" t="s">
        <v>764</v>
      </c>
      <c r="Q552">
        <v>1000</v>
      </c>
      <c r="X552">
        <v>0.10199999999999999</v>
      </c>
      <c r="Y552">
        <v>0</v>
      </c>
      <c r="Z552">
        <v>0</v>
      </c>
      <c r="AA552">
        <v>0</v>
      </c>
      <c r="AB552">
        <v>0</v>
      </c>
      <c r="AC552">
        <v>0</v>
      </c>
      <c r="AD552">
        <v>0</v>
      </c>
      <c r="AE552">
        <v>0</v>
      </c>
      <c r="AF552" t="s">
        <v>22</v>
      </c>
      <c r="AG552">
        <v>0.10199999999999999</v>
      </c>
      <c r="AH552">
        <v>3</v>
      </c>
      <c r="AI552">
        <v>-1</v>
      </c>
      <c r="AJ552" t="s">
        <v>3</v>
      </c>
      <c r="AK552">
        <v>0</v>
      </c>
      <c r="AL552">
        <v>0</v>
      </c>
      <c r="AM552">
        <v>0</v>
      </c>
      <c r="AN552">
        <v>0</v>
      </c>
      <c r="AO552">
        <v>0</v>
      </c>
      <c r="AP552">
        <v>0</v>
      </c>
      <c r="AQ552">
        <v>0</v>
      </c>
      <c r="AR552">
        <v>0</v>
      </c>
    </row>
    <row r="553" spans="1:44" x14ac:dyDescent="0.25">
      <c r="A553">
        <f>ROW(Source!A1176)</f>
        <v>1176</v>
      </c>
      <c r="B553">
        <v>55891270</v>
      </c>
      <c r="C553">
        <v>55891269</v>
      </c>
      <c r="D553">
        <v>55424304</v>
      </c>
      <c r="E553">
        <v>1081</v>
      </c>
      <c r="F553">
        <v>1</v>
      </c>
      <c r="G553">
        <v>1081</v>
      </c>
      <c r="H553">
        <v>1</v>
      </c>
      <c r="I553" t="s">
        <v>1552</v>
      </c>
      <c r="J553" t="s">
        <v>3</v>
      </c>
      <c r="K553" t="s">
        <v>1553</v>
      </c>
      <c r="L553">
        <v>1191</v>
      </c>
      <c r="N553">
        <v>1013</v>
      </c>
      <c r="O553" t="s">
        <v>1554</v>
      </c>
      <c r="P553" t="s">
        <v>1554</v>
      </c>
      <c r="Q553">
        <v>1</v>
      </c>
      <c r="X553">
        <v>11.3</v>
      </c>
      <c r="Y553">
        <v>0</v>
      </c>
      <c r="Z553">
        <v>0</v>
      </c>
      <c r="AA553">
        <v>0</v>
      </c>
      <c r="AB553">
        <v>0</v>
      </c>
      <c r="AC553">
        <v>0</v>
      </c>
      <c r="AD553">
        <v>1</v>
      </c>
      <c r="AE553">
        <v>1</v>
      </c>
      <c r="AF553" t="s">
        <v>42</v>
      </c>
      <c r="AG553">
        <v>13.56</v>
      </c>
      <c r="AH553">
        <v>2</v>
      </c>
      <c r="AI553">
        <v>55891270</v>
      </c>
      <c r="AJ553">
        <v>443</v>
      </c>
      <c r="AK553">
        <v>0</v>
      </c>
      <c r="AL553">
        <v>0</v>
      </c>
      <c r="AM553">
        <v>0</v>
      </c>
      <c r="AN553">
        <v>0</v>
      </c>
      <c r="AO553">
        <v>0</v>
      </c>
      <c r="AP553">
        <v>0</v>
      </c>
      <c r="AQ553">
        <v>0</v>
      </c>
      <c r="AR553">
        <v>0</v>
      </c>
    </row>
    <row r="554" spans="1:44" x14ac:dyDescent="0.25">
      <c r="A554">
        <f>ROW(Source!A1176)</f>
        <v>1176</v>
      </c>
      <c r="B554">
        <v>55891271</v>
      </c>
      <c r="C554">
        <v>55891269</v>
      </c>
      <c r="D554">
        <v>55459882</v>
      </c>
      <c r="E554">
        <v>1</v>
      </c>
      <c r="F554">
        <v>1</v>
      </c>
      <c r="G554">
        <v>1081</v>
      </c>
      <c r="H554">
        <v>3</v>
      </c>
      <c r="I554" t="s">
        <v>1715</v>
      </c>
      <c r="J554" t="s">
        <v>1716</v>
      </c>
      <c r="K554" t="s">
        <v>1717</v>
      </c>
      <c r="L554">
        <v>1346</v>
      </c>
      <c r="N554">
        <v>1009</v>
      </c>
      <c r="O554" t="s">
        <v>222</v>
      </c>
      <c r="P554" t="s">
        <v>222</v>
      </c>
      <c r="Q554">
        <v>1</v>
      </c>
      <c r="X554">
        <v>2.9000000000000001E-2</v>
      </c>
      <c r="Y554">
        <v>26.88</v>
      </c>
      <c r="Z554">
        <v>0</v>
      </c>
      <c r="AA554">
        <v>0</v>
      </c>
      <c r="AB554">
        <v>0</v>
      </c>
      <c r="AC554">
        <v>0</v>
      </c>
      <c r="AD554">
        <v>1</v>
      </c>
      <c r="AE554">
        <v>0</v>
      </c>
      <c r="AF554" t="s">
        <v>22</v>
      </c>
      <c r="AG554">
        <v>2.9000000000000001E-2</v>
      </c>
      <c r="AH554">
        <v>2</v>
      </c>
      <c r="AI554">
        <v>55891271</v>
      </c>
      <c r="AJ554">
        <v>444</v>
      </c>
      <c r="AK554">
        <v>0</v>
      </c>
      <c r="AL554">
        <v>0</v>
      </c>
      <c r="AM554">
        <v>0</v>
      </c>
      <c r="AN554">
        <v>0</v>
      </c>
      <c r="AO554">
        <v>0</v>
      </c>
      <c r="AP554">
        <v>0</v>
      </c>
      <c r="AQ554">
        <v>0</v>
      </c>
      <c r="AR554">
        <v>0</v>
      </c>
    </row>
    <row r="555" spans="1:44" x14ac:dyDescent="0.25">
      <c r="A555">
        <f>ROW(Source!A1176)</f>
        <v>1176</v>
      </c>
      <c r="B555">
        <v>55891272</v>
      </c>
      <c r="C555">
        <v>55891269</v>
      </c>
      <c r="D555">
        <v>55459400</v>
      </c>
      <c r="E555">
        <v>1</v>
      </c>
      <c r="F555">
        <v>1</v>
      </c>
      <c r="G555">
        <v>1081</v>
      </c>
      <c r="H555">
        <v>3</v>
      </c>
      <c r="I555" t="s">
        <v>1646</v>
      </c>
      <c r="J555" t="s">
        <v>1647</v>
      </c>
      <c r="K555" t="s">
        <v>1648</v>
      </c>
      <c r="L555">
        <v>1346</v>
      </c>
      <c r="N555">
        <v>1009</v>
      </c>
      <c r="O555" t="s">
        <v>222</v>
      </c>
      <c r="P555" t="s">
        <v>222</v>
      </c>
      <c r="Q555">
        <v>1</v>
      </c>
      <c r="X555">
        <v>1.9E-2</v>
      </c>
      <c r="Y555">
        <v>16.690000000000001</v>
      </c>
      <c r="Z555">
        <v>0</v>
      </c>
      <c r="AA555">
        <v>0</v>
      </c>
      <c r="AB555">
        <v>0</v>
      </c>
      <c r="AC555">
        <v>0</v>
      </c>
      <c r="AD555">
        <v>1</v>
      </c>
      <c r="AE555">
        <v>0</v>
      </c>
      <c r="AF555" t="s">
        <v>22</v>
      </c>
      <c r="AG555">
        <v>1.9E-2</v>
      </c>
      <c r="AH555">
        <v>2</v>
      </c>
      <c r="AI555">
        <v>55891272</v>
      </c>
      <c r="AJ555">
        <v>445</v>
      </c>
      <c r="AK555">
        <v>0</v>
      </c>
      <c r="AL555">
        <v>0</v>
      </c>
      <c r="AM555">
        <v>0</v>
      </c>
      <c r="AN555">
        <v>0</v>
      </c>
      <c r="AO555">
        <v>0</v>
      </c>
      <c r="AP555">
        <v>0</v>
      </c>
      <c r="AQ555">
        <v>0</v>
      </c>
      <c r="AR555">
        <v>0</v>
      </c>
    </row>
    <row r="556" spans="1:44" x14ac:dyDescent="0.25">
      <c r="A556">
        <f>ROW(Source!A1176)</f>
        <v>1176</v>
      </c>
      <c r="B556">
        <v>55891273</v>
      </c>
      <c r="C556">
        <v>55891269</v>
      </c>
      <c r="D556">
        <v>55465950</v>
      </c>
      <c r="E556">
        <v>1</v>
      </c>
      <c r="F556">
        <v>1</v>
      </c>
      <c r="G556">
        <v>1081</v>
      </c>
      <c r="H556">
        <v>3</v>
      </c>
      <c r="I556" t="s">
        <v>1718</v>
      </c>
      <c r="J556" t="s">
        <v>1719</v>
      </c>
      <c r="K556" t="s">
        <v>1720</v>
      </c>
      <c r="L556">
        <v>1348</v>
      </c>
      <c r="N556">
        <v>1009</v>
      </c>
      <c r="O556" t="s">
        <v>1092</v>
      </c>
      <c r="P556" t="s">
        <v>1092</v>
      </c>
      <c r="Q556">
        <v>1000</v>
      </c>
      <c r="X556">
        <v>2.0000000000000002E-5</v>
      </c>
      <c r="Y556">
        <v>18528.66</v>
      </c>
      <c r="Z556">
        <v>0</v>
      </c>
      <c r="AA556">
        <v>0</v>
      </c>
      <c r="AB556">
        <v>0</v>
      </c>
      <c r="AC556">
        <v>0</v>
      </c>
      <c r="AD556">
        <v>1</v>
      </c>
      <c r="AE556">
        <v>0</v>
      </c>
      <c r="AF556" t="s">
        <v>22</v>
      </c>
      <c r="AG556">
        <v>2.0000000000000002E-5</v>
      </c>
      <c r="AH556">
        <v>2</v>
      </c>
      <c r="AI556">
        <v>55891273</v>
      </c>
      <c r="AJ556">
        <v>446</v>
      </c>
      <c r="AK556">
        <v>0</v>
      </c>
      <c r="AL556">
        <v>0</v>
      </c>
      <c r="AM556">
        <v>0</v>
      </c>
      <c r="AN556">
        <v>0</v>
      </c>
      <c r="AO556">
        <v>0</v>
      </c>
      <c r="AP556">
        <v>0</v>
      </c>
      <c r="AQ556">
        <v>0</v>
      </c>
      <c r="AR556">
        <v>0</v>
      </c>
    </row>
    <row r="557" spans="1:44" x14ac:dyDescent="0.25">
      <c r="A557">
        <f>ROW(Source!A1176)</f>
        <v>1176</v>
      </c>
      <c r="B557">
        <v>55891274</v>
      </c>
      <c r="C557">
        <v>55891269</v>
      </c>
      <c r="D557">
        <v>55459794</v>
      </c>
      <c r="E557">
        <v>1</v>
      </c>
      <c r="F557">
        <v>1</v>
      </c>
      <c r="G557">
        <v>1081</v>
      </c>
      <c r="H557">
        <v>3</v>
      </c>
      <c r="I557" t="s">
        <v>1721</v>
      </c>
      <c r="J557" t="s">
        <v>1722</v>
      </c>
      <c r="K557" t="s">
        <v>1723</v>
      </c>
      <c r="L557">
        <v>1348</v>
      </c>
      <c r="N557">
        <v>1009</v>
      </c>
      <c r="O557" t="s">
        <v>1092</v>
      </c>
      <c r="P557" t="s">
        <v>1092</v>
      </c>
      <c r="Q557">
        <v>1000</v>
      </c>
      <c r="X557">
        <v>7.7000000000000001E-5</v>
      </c>
      <c r="Y557">
        <v>78558.289999999994</v>
      </c>
      <c r="Z557">
        <v>0</v>
      </c>
      <c r="AA557">
        <v>0</v>
      </c>
      <c r="AB557">
        <v>0</v>
      </c>
      <c r="AC557">
        <v>0</v>
      </c>
      <c r="AD557">
        <v>1</v>
      </c>
      <c r="AE557">
        <v>0</v>
      </c>
      <c r="AF557" t="s">
        <v>22</v>
      </c>
      <c r="AG557">
        <v>7.7000000000000001E-5</v>
      </c>
      <c r="AH557">
        <v>2</v>
      </c>
      <c r="AI557">
        <v>55891274</v>
      </c>
      <c r="AJ557">
        <v>447</v>
      </c>
      <c r="AK557">
        <v>0</v>
      </c>
      <c r="AL557">
        <v>0</v>
      </c>
      <c r="AM557">
        <v>0</v>
      </c>
      <c r="AN557">
        <v>0</v>
      </c>
      <c r="AO557">
        <v>0</v>
      </c>
      <c r="AP557">
        <v>0</v>
      </c>
      <c r="AQ557">
        <v>0</v>
      </c>
      <c r="AR557">
        <v>0</v>
      </c>
    </row>
    <row r="558" spans="1:44" x14ac:dyDescent="0.25">
      <c r="A558">
        <f>ROW(Source!A1176)</f>
        <v>1176</v>
      </c>
      <c r="B558">
        <v>55891275</v>
      </c>
      <c r="C558">
        <v>55891269</v>
      </c>
      <c r="D558">
        <v>55482204</v>
      </c>
      <c r="E558">
        <v>1</v>
      </c>
      <c r="F558">
        <v>1</v>
      </c>
      <c r="G558">
        <v>1081</v>
      </c>
      <c r="H558">
        <v>3</v>
      </c>
      <c r="I558" t="s">
        <v>1724</v>
      </c>
      <c r="J558" t="s">
        <v>1725</v>
      </c>
      <c r="K558" t="s">
        <v>1726</v>
      </c>
      <c r="L558">
        <v>1356</v>
      </c>
      <c r="N558">
        <v>1010</v>
      </c>
      <c r="O558" t="s">
        <v>1355</v>
      </c>
      <c r="P558" t="s">
        <v>1355</v>
      </c>
      <c r="Q558">
        <v>1000</v>
      </c>
      <c r="X558">
        <v>0.1</v>
      </c>
      <c r="Y558">
        <v>56.16</v>
      </c>
      <c r="Z558">
        <v>0</v>
      </c>
      <c r="AA558">
        <v>0</v>
      </c>
      <c r="AB558">
        <v>0</v>
      </c>
      <c r="AC558">
        <v>0</v>
      </c>
      <c r="AD558">
        <v>1</v>
      </c>
      <c r="AE558">
        <v>0</v>
      </c>
      <c r="AF558" t="s">
        <v>22</v>
      </c>
      <c r="AG558">
        <v>0.1</v>
      </c>
      <c r="AH558">
        <v>2</v>
      </c>
      <c r="AI558">
        <v>55891275</v>
      </c>
      <c r="AJ558">
        <v>448</v>
      </c>
      <c r="AK558">
        <v>0</v>
      </c>
      <c r="AL558">
        <v>0</v>
      </c>
      <c r="AM558">
        <v>0</v>
      </c>
      <c r="AN558">
        <v>0</v>
      </c>
      <c r="AO558">
        <v>0</v>
      </c>
      <c r="AP558">
        <v>0</v>
      </c>
      <c r="AQ558">
        <v>0</v>
      </c>
      <c r="AR558">
        <v>0</v>
      </c>
    </row>
    <row r="559" spans="1:44" x14ac:dyDescent="0.25">
      <c r="A559">
        <f>ROW(Source!A1176)</f>
        <v>1176</v>
      </c>
      <c r="B559">
        <v>55891276</v>
      </c>
      <c r="C559">
        <v>55891269</v>
      </c>
      <c r="D559">
        <v>55482235</v>
      </c>
      <c r="E559">
        <v>1</v>
      </c>
      <c r="F559">
        <v>1</v>
      </c>
      <c r="G559">
        <v>1081</v>
      </c>
      <c r="H559">
        <v>3</v>
      </c>
      <c r="I559" t="s">
        <v>1727</v>
      </c>
      <c r="J559" t="s">
        <v>1728</v>
      </c>
      <c r="K559" t="s">
        <v>1729</v>
      </c>
      <c r="L559">
        <v>1346</v>
      </c>
      <c r="N559">
        <v>1009</v>
      </c>
      <c r="O559" t="s">
        <v>222</v>
      </c>
      <c r="P559" t="s">
        <v>222</v>
      </c>
      <c r="Q559">
        <v>1</v>
      </c>
      <c r="X559">
        <v>0.04</v>
      </c>
      <c r="Y559">
        <v>42.05</v>
      </c>
      <c r="Z559">
        <v>0</v>
      </c>
      <c r="AA559">
        <v>0</v>
      </c>
      <c r="AB559">
        <v>0</v>
      </c>
      <c r="AC559">
        <v>0</v>
      </c>
      <c r="AD559">
        <v>1</v>
      </c>
      <c r="AE559">
        <v>0</v>
      </c>
      <c r="AF559" t="s">
        <v>22</v>
      </c>
      <c r="AG559">
        <v>0.04</v>
      </c>
      <c r="AH559">
        <v>2</v>
      </c>
      <c r="AI559">
        <v>55891276</v>
      </c>
      <c r="AJ559">
        <v>449</v>
      </c>
      <c r="AK559">
        <v>0</v>
      </c>
      <c r="AL559">
        <v>0</v>
      </c>
      <c r="AM559">
        <v>0</v>
      </c>
      <c r="AN559">
        <v>0</v>
      </c>
      <c r="AO559">
        <v>0</v>
      </c>
      <c r="AP559">
        <v>0</v>
      </c>
      <c r="AQ559">
        <v>0</v>
      </c>
      <c r="AR559">
        <v>0</v>
      </c>
    </row>
    <row r="560" spans="1:44" x14ac:dyDescent="0.25">
      <c r="A560">
        <f>ROW(Source!A1177)</f>
        <v>1177</v>
      </c>
      <c r="B560">
        <v>55891270</v>
      </c>
      <c r="C560">
        <v>55891269</v>
      </c>
      <c r="D560">
        <v>55424304</v>
      </c>
      <c r="E560">
        <v>1081</v>
      </c>
      <c r="F560">
        <v>1</v>
      </c>
      <c r="G560">
        <v>1081</v>
      </c>
      <c r="H560">
        <v>1</v>
      </c>
      <c r="I560" t="s">
        <v>1552</v>
      </c>
      <c r="J560" t="s">
        <v>3</v>
      </c>
      <c r="K560" t="s">
        <v>1553</v>
      </c>
      <c r="L560">
        <v>1191</v>
      </c>
      <c r="N560">
        <v>1013</v>
      </c>
      <c r="O560" t="s">
        <v>1554</v>
      </c>
      <c r="P560" t="s">
        <v>1554</v>
      </c>
      <c r="Q560">
        <v>1</v>
      </c>
      <c r="X560">
        <v>11.3</v>
      </c>
      <c r="Y560">
        <v>0</v>
      </c>
      <c r="Z560">
        <v>0</v>
      </c>
      <c r="AA560">
        <v>0</v>
      </c>
      <c r="AB560">
        <v>0</v>
      </c>
      <c r="AC560">
        <v>0</v>
      </c>
      <c r="AD560">
        <v>1</v>
      </c>
      <c r="AE560">
        <v>1</v>
      </c>
      <c r="AF560" t="s">
        <v>42</v>
      </c>
      <c r="AG560">
        <v>13.56</v>
      </c>
      <c r="AH560">
        <v>2</v>
      </c>
      <c r="AI560">
        <v>55891270</v>
      </c>
      <c r="AJ560">
        <v>450</v>
      </c>
      <c r="AK560">
        <v>0</v>
      </c>
      <c r="AL560">
        <v>0</v>
      </c>
      <c r="AM560">
        <v>0</v>
      </c>
      <c r="AN560">
        <v>0</v>
      </c>
      <c r="AO560">
        <v>0</v>
      </c>
      <c r="AP560">
        <v>0</v>
      </c>
      <c r="AQ560">
        <v>0</v>
      </c>
      <c r="AR560">
        <v>0</v>
      </c>
    </row>
    <row r="561" spans="1:44" x14ac:dyDescent="0.25">
      <c r="A561">
        <f>ROW(Source!A1177)</f>
        <v>1177</v>
      </c>
      <c r="B561">
        <v>55891271</v>
      </c>
      <c r="C561">
        <v>55891269</v>
      </c>
      <c r="D561">
        <v>55459882</v>
      </c>
      <c r="E561">
        <v>1</v>
      </c>
      <c r="F561">
        <v>1</v>
      </c>
      <c r="G561">
        <v>1081</v>
      </c>
      <c r="H561">
        <v>3</v>
      </c>
      <c r="I561" t="s">
        <v>1715</v>
      </c>
      <c r="J561" t="s">
        <v>1716</v>
      </c>
      <c r="K561" t="s">
        <v>1717</v>
      </c>
      <c r="L561">
        <v>1346</v>
      </c>
      <c r="N561">
        <v>1009</v>
      </c>
      <c r="O561" t="s">
        <v>222</v>
      </c>
      <c r="P561" t="s">
        <v>222</v>
      </c>
      <c r="Q561">
        <v>1</v>
      </c>
      <c r="X561">
        <v>2.9000000000000001E-2</v>
      </c>
      <c r="Y561">
        <v>26.88</v>
      </c>
      <c r="Z561">
        <v>0</v>
      </c>
      <c r="AA561">
        <v>0</v>
      </c>
      <c r="AB561">
        <v>0</v>
      </c>
      <c r="AC561">
        <v>0</v>
      </c>
      <c r="AD561">
        <v>1</v>
      </c>
      <c r="AE561">
        <v>0</v>
      </c>
      <c r="AF561" t="s">
        <v>22</v>
      </c>
      <c r="AG561">
        <v>2.9000000000000001E-2</v>
      </c>
      <c r="AH561">
        <v>2</v>
      </c>
      <c r="AI561">
        <v>55891271</v>
      </c>
      <c r="AJ561">
        <v>451</v>
      </c>
      <c r="AK561">
        <v>0</v>
      </c>
      <c r="AL561">
        <v>0</v>
      </c>
      <c r="AM561">
        <v>0</v>
      </c>
      <c r="AN561">
        <v>0</v>
      </c>
      <c r="AO561">
        <v>0</v>
      </c>
      <c r="AP561">
        <v>0</v>
      </c>
      <c r="AQ561">
        <v>0</v>
      </c>
      <c r="AR561">
        <v>0</v>
      </c>
    </row>
    <row r="562" spans="1:44" x14ac:dyDescent="0.25">
      <c r="A562">
        <f>ROW(Source!A1177)</f>
        <v>1177</v>
      </c>
      <c r="B562">
        <v>55891272</v>
      </c>
      <c r="C562">
        <v>55891269</v>
      </c>
      <c r="D562">
        <v>55459400</v>
      </c>
      <c r="E562">
        <v>1</v>
      </c>
      <c r="F562">
        <v>1</v>
      </c>
      <c r="G562">
        <v>1081</v>
      </c>
      <c r="H562">
        <v>3</v>
      </c>
      <c r="I562" t="s">
        <v>1646</v>
      </c>
      <c r="J562" t="s">
        <v>1647</v>
      </c>
      <c r="K562" t="s">
        <v>1648</v>
      </c>
      <c r="L562">
        <v>1346</v>
      </c>
      <c r="N562">
        <v>1009</v>
      </c>
      <c r="O562" t="s">
        <v>222</v>
      </c>
      <c r="P562" t="s">
        <v>222</v>
      </c>
      <c r="Q562">
        <v>1</v>
      </c>
      <c r="X562">
        <v>1.9E-2</v>
      </c>
      <c r="Y562">
        <v>16.690000000000001</v>
      </c>
      <c r="Z562">
        <v>0</v>
      </c>
      <c r="AA562">
        <v>0</v>
      </c>
      <c r="AB562">
        <v>0</v>
      </c>
      <c r="AC562">
        <v>0</v>
      </c>
      <c r="AD562">
        <v>1</v>
      </c>
      <c r="AE562">
        <v>0</v>
      </c>
      <c r="AF562" t="s">
        <v>22</v>
      </c>
      <c r="AG562">
        <v>1.9E-2</v>
      </c>
      <c r="AH562">
        <v>2</v>
      </c>
      <c r="AI562">
        <v>55891272</v>
      </c>
      <c r="AJ562">
        <v>452</v>
      </c>
      <c r="AK562">
        <v>0</v>
      </c>
      <c r="AL562">
        <v>0</v>
      </c>
      <c r="AM562">
        <v>0</v>
      </c>
      <c r="AN562">
        <v>0</v>
      </c>
      <c r="AO562">
        <v>0</v>
      </c>
      <c r="AP562">
        <v>0</v>
      </c>
      <c r="AQ562">
        <v>0</v>
      </c>
      <c r="AR562">
        <v>0</v>
      </c>
    </row>
    <row r="563" spans="1:44" x14ac:dyDescent="0.25">
      <c r="A563">
        <f>ROW(Source!A1177)</f>
        <v>1177</v>
      </c>
      <c r="B563">
        <v>55891273</v>
      </c>
      <c r="C563">
        <v>55891269</v>
      </c>
      <c r="D563">
        <v>55465950</v>
      </c>
      <c r="E563">
        <v>1</v>
      </c>
      <c r="F563">
        <v>1</v>
      </c>
      <c r="G563">
        <v>1081</v>
      </c>
      <c r="H563">
        <v>3</v>
      </c>
      <c r="I563" t="s">
        <v>1718</v>
      </c>
      <c r="J563" t="s">
        <v>1719</v>
      </c>
      <c r="K563" t="s">
        <v>1720</v>
      </c>
      <c r="L563">
        <v>1348</v>
      </c>
      <c r="N563">
        <v>1009</v>
      </c>
      <c r="O563" t="s">
        <v>1092</v>
      </c>
      <c r="P563" t="s">
        <v>1092</v>
      </c>
      <c r="Q563">
        <v>1000</v>
      </c>
      <c r="X563">
        <v>2.0000000000000002E-5</v>
      </c>
      <c r="Y563">
        <v>18528.66</v>
      </c>
      <c r="Z563">
        <v>0</v>
      </c>
      <c r="AA563">
        <v>0</v>
      </c>
      <c r="AB563">
        <v>0</v>
      </c>
      <c r="AC563">
        <v>0</v>
      </c>
      <c r="AD563">
        <v>1</v>
      </c>
      <c r="AE563">
        <v>0</v>
      </c>
      <c r="AF563" t="s">
        <v>22</v>
      </c>
      <c r="AG563">
        <v>2.0000000000000002E-5</v>
      </c>
      <c r="AH563">
        <v>2</v>
      </c>
      <c r="AI563">
        <v>55891273</v>
      </c>
      <c r="AJ563">
        <v>453</v>
      </c>
      <c r="AK563">
        <v>0</v>
      </c>
      <c r="AL563">
        <v>0</v>
      </c>
      <c r="AM563">
        <v>0</v>
      </c>
      <c r="AN563">
        <v>0</v>
      </c>
      <c r="AO563">
        <v>0</v>
      </c>
      <c r="AP563">
        <v>0</v>
      </c>
      <c r="AQ563">
        <v>0</v>
      </c>
      <c r="AR563">
        <v>0</v>
      </c>
    </row>
    <row r="564" spans="1:44" x14ac:dyDescent="0.25">
      <c r="A564">
        <f>ROW(Source!A1177)</f>
        <v>1177</v>
      </c>
      <c r="B564">
        <v>55891274</v>
      </c>
      <c r="C564">
        <v>55891269</v>
      </c>
      <c r="D564">
        <v>55459794</v>
      </c>
      <c r="E564">
        <v>1</v>
      </c>
      <c r="F564">
        <v>1</v>
      </c>
      <c r="G564">
        <v>1081</v>
      </c>
      <c r="H564">
        <v>3</v>
      </c>
      <c r="I564" t="s">
        <v>1721</v>
      </c>
      <c r="J564" t="s">
        <v>1722</v>
      </c>
      <c r="K564" t="s">
        <v>1723</v>
      </c>
      <c r="L564">
        <v>1348</v>
      </c>
      <c r="N564">
        <v>1009</v>
      </c>
      <c r="O564" t="s">
        <v>1092</v>
      </c>
      <c r="P564" t="s">
        <v>1092</v>
      </c>
      <c r="Q564">
        <v>1000</v>
      </c>
      <c r="X564">
        <v>7.7000000000000001E-5</v>
      </c>
      <c r="Y564">
        <v>78558.289999999994</v>
      </c>
      <c r="Z564">
        <v>0</v>
      </c>
      <c r="AA564">
        <v>0</v>
      </c>
      <c r="AB564">
        <v>0</v>
      </c>
      <c r="AC564">
        <v>0</v>
      </c>
      <c r="AD564">
        <v>1</v>
      </c>
      <c r="AE564">
        <v>0</v>
      </c>
      <c r="AF564" t="s">
        <v>22</v>
      </c>
      <c r="AG564">
        <v>7.7000000000000001E-5</v>
      </c>
      <c r="AH564">
        <v>2</v>
      </c>
      <c r="AI564">
        <v>55891274</v>
      </c>
      <c r="AJ564">
        <v>454</v>
      </c>
      <c r="AK564">
        <v>0</v>
      </c>
      <c r="AL564">
        <v>0</v>
      </c>
      <c r="AM564">
        <v>0</v>
      </c>
      <c r="AN564">
        <v>0</v>
      </c>
      <c r="AO564">
        <v>0</v>
      </c>
      <c r="AP564">
        <v>0</v>
      </c>
      <c r="AQ564">
        <v>0</v>
      </c>
      <c r="AR564">
        <v>0</v>
      </c>
    </row>
    <row r="565" spans="1:44" x14ac:dyDescent="0.25">
      <c r="A565">
        <f>ROW(Source!A1177)</f>
        <v>1177</v>
      </c>
      <c r="B565">
        <v>55891275</v>
      </c>
      <c r="C565">
        <v>55891269</v>
      </c>
      <c r="D565">
        <v>55482204</v>
      </c>
      <c r="E565">
        <v>1</v>
      </c>
      <c r="F565">
        <v>1</v>
      </c>
      <c r="G565">
        <v>1081</v>
      </c>
      <c r="H565">
        <v>3</v>
      </c>
      <c r="I565" t="s">
        <v>1724</v>
      </c>
      <c r="J565" t="s">
        <v>1725</v>
      </c>
      <c r="K565" t="s">
        <v>1726</v>
      </c>
      <c r="L565">
        <v>1356</v>
      </c>
      <c r="N565">
        <v>1010</v>
      </c>
      <c r="O565" t="s">
        <v>1355</v>
      </c>
      <c r="P565" t="s">
        <v>1355</v>
      </c>
      <c r="Q565">
        <v>1000</v>
      </c>
      <c r="X565">
        <v>0.1</v>
      </c>
      <c r="Y565">
        <v>56.16</v>
      </c>
      <c r="Z565">
        <v>0</v>
      </c>
      <c r="AA565">
        <v>0</v>
      </c>
      <c r="AB565">
        <v>0</v>
      </c>
      <c r="AC565">
        <v>0</v>
      </c>
      <c r="AD565">
        <v>1</v>
      </c>
      <c r="AE565">
        <v>0</v>
      </c>
      <c r="AF565" t="s">
        <v>22</v>
      </c>
      <c r="AG565">
        <v>0.1</v>
      </c>
      <c r="AH565">
        <v>2</v>
      </c>
      <c r="AI565">
        <v>55891275</v>
      </c>
      <c r="AJ565">
        <v>455</v>
      </c>
      <c r="AK565">
        <v>0</v>
      </c>
      <c r="AL565">
        <v>0</v>
      </c>
      <c r="AM565">
        <v>0</v>
      </c>
      <c r="AN565">
        <v>0</v>
      </c>
      <c r="AO565">
        <v>0</v>
      </c>
      <c r="AP565">
        <v>0</v>
      </c>
      <c r="AQ565">
        <v>0</v>
      </c>
      <c r="AR565">
        <v>0</v>
      </c>
    </row>
    <row r="566" spans="1:44" x14ac:dyDescent="0.25">
      <c r="A566">
        <f>ROW(Source!A1177)</f>
        <v>1177</v>
      </c>
      <c r="B566">
        <v>55891276</v>
      </c>
      <c r="C566">
        <v>55891269</v>
      </c>
      <c r="D566">
        <v>55482235</v>
      </c>
      <c r="E566">
        <v>1</v>
      </c>
      <c r="F566">
        <v>1</v>
      </c>
      <c r="G566">
        <v>1081</v>
      </c>
      <c r="H566">
        <v>3</v>
      </c>
      <c r="I566" t="s">
        <v>1727</v>
      </c>
      <c r="J566" t="s">
        <v>1728</v>
      </c>
      <c r="K566" t="s">
        <v>1729</v>
      </c>
      <c r="L566">
        <v>1346</v>
      </c>
      <c r="N566">
        <v>1009</v>
      </c>
      <c r="O566" t="s">
        <v>222</v>
      </c>
      <c r="P566" t="s">
        <v>222</v>
      </c>
      <c r="Q566">
        <v>1</v>
      </c>
      <c r="X566">
        <v>0.04</v>
      </c>
      <c r="Y566">
        <v>42.05</v>
      </c>
      <c r="Z566">
        <v>0</v>
      </c>
      <c r="AA566">
        <v>0</v>
      </c>
      <c r="AB566">
        <v>0</v>
      </c>
      <c r="AC566">
        <v>0</v>
      </c>
      <c r="AD566">
        <v>1</v>
      </c>
      <c r="AE566">
        <v>0</v>
      </c>
      <c r="AF566" t="s">
        <v>22</v>
      </c>
      <c r="AG566">
        <v>0.04</v>
      </c>
      <c r="AH566">
        <v>2</v>
      </c>
      <c r="AI566">
        <v>55891276</v>
      </c>
      <c r="AJ566">
        <v>456</v>
      </c>
      <c r="AK566">
        <v>0</v>
      </c>
      <c r="AL566">
        <v>0</v>
      </c>
      <c r="AM566">
        <v>0</v>
      </c>
      <c r="AN566">
        <v>0</v>
      </c>
      <c r="AO566">
        <v>0</v>
      </c>
      <c r="AP566">
        <v>0</v>
      </c>
      <c r="AQ566">
        <v>0</v>
      </c>
      <c r="AR566">
        <v>0</v>
      </c>
    </row>
    <row r="567" spans="1:44" x14ac:dyDescent="0.25">
      <c r="A567">
        <f>ROW(Source!A1218)</f>
        <v>1218</v>
      </c>
      <c r="B567">
        <v>55891296</v>
      </c>
      <c r="C567">
        <v>55891295</v>
      </c>
      <c r="D567">
        <v>55424304</v>
      </c>
      <c r="E567">
        <v>1081</v>
      </c>
      <c r="F567">
        <v>1</v>
      </c>
      <c r="G567">
        <v>1081</v>
      </c>
      <c r="H567">
        <v>1</v>
      </c>
      <c r="I567" t="s">
        <v>1552</v>
      </c>
      <c r="J567" t="s">
        <v>3</v>
      </c>
      <c r="K567" t="s">
        <v>1553</v>
      </c>
      <c r="L567">
        <v>1191</v>
      </c>
      <c r="N567">
        <v>1013</v>
      </c>
      <c r="O567" t="s">
        <v>1554</v>
      </c>
      <c r="P567" t="s">
        <v>1554</v>
      </c>
      <c r="Q567">
        <v>1</v>
      </c>
      <c r="X567">
        <v>9.3000000000000007</v>
      </c>
      <c r="Y567">
        <v>0</v>
      </c>
      <c r="Z567">
        <v>0</v>
      </c>
      <c r="AA567">
        <v>0</v>
      </c>
      <c r="AB567">
        <v>0</v>
      </c>
      <c r="AC567">
        <v>0</v>
      </c>
      <c r="AD567">
        <v>1</v>
      </c>
      <c r="AE567">
        <v>1</v>
      </c>
      <c r="AF567" t="s">
        <v>42</v>
      </c>
      <c r="AG567">
        <v>11.16</v>
      </c>
      <c r="AH567">
        <v>2</v>
      </c>
      <c r="AI567">
        <v>55891296</v>
      </c>
      <c r="AJ567">
        <v>457</v>
      </c>
      <c r="AK567">
        <v>0</v>
      </c>
      <c r="AL567">
        <v>0</v>
      </c>
      <c r="AM567">
        <v>0</v>
      </c>
      <c r="AN567">
        <v>0</v>
      </c>
      <c r="AO567">
        <v>0</v>
      </c>
      <c r="AP567">
        <v>0</v>
      </c>
      <c r="AQ567">
        <v>0</v>
      </c>
      <c r="AR567">
        <v>0</v>
      </c>
    </row>
    <row r="568" spans="1:44" x14ac:dyDescent="0.25">
      <c r="A568">
        <f>ROW(Source!A1218)</f>
        <v>1218</v>
      </c>
      <c r="B568">
        <v>55891297</v>
      </c>
      <c r="C568">
        <v>55891295</v>
      </c>
      <c r="D568">
        <v>55489513</v>
      </c>
      <c r="E568">
        <v>1</v>
      </c>
      <c r="F568">
        <v>1</v>
      </c>
      <c r="G568">
        <v>1081</v>
      </c>
      <c r="H568">
        <v>2</v>
      </c>
      <c r="I568" t="s">
        <v>1637</v>
      </c>
      <c r="J568" t="s">
        <v>1638</v>
      </c>
      <c r="K568" t="s">
        <v>1639</v>
      </c>
      <c r="L568">
        <v>1368</v>
      </c>
      <c r="N568">
        <v>1011</v>
      </c>
      <c r="O568" t="s">
        <v>1558</v>
      </c>
      <c r="P568" t="s">
        <v>1558</v>
      </c>
      <c r="Q568">
        <v>1</v>
      </c>
      <c r="X568">
        <v>0.4</v>
      </c>
      <c r="Y568">
        <v>0</v>
      </c>
      <c r="Z568">
        <v>114.83</v>
      </c>
      <c r="AA568">
        <v>12.62</v>
      </c>
      <c r="AB568">
        <v>0</v>
      </c>
      <c r="AC568">
        <v>0</v>
      </c>
      <c r="AD568">
        <v>1</v>
      </c>
      <c r="AE568">
        <v>0</v>
      </c>
      <c r="AF568" t="s">
        <v>42</v>
      </c>
      <c r="AG568">
        <v>0.48</v>
      </c>
      <c r="AH568">
        <v>2</v>
      </c>
      <c r="AI568">
        <v>55891297</v>
      </c>
      <c r="AJ568">
        <v>458</v>
      </c>
      <c r="AK568">
        <v>0</v>
      </c>
      <c r="AL568">
        <v>0</v>
      </c>
      <c r="AM568">
        <v>0</v>
      </c>
      <c r="AN568">
        <v>0</v>
      </c>
      <c r="AO568">
        <v>0</v>
      </c>
      <c r="AP568">
        <v>0</v>
      </c>
      <c r="AQ568">
        <v>0</v>
      </c>
      <c r="AR568">
        <v>0</v>
      </c>
    </row>
    <row r="569" spans="1:44" x14ac:dyDescent="0.25">
      <c r="A569">
        <f>ROW(Source!A1218)</f>
        <v>1218</v>
      </c>
      <c r="B569">
        <v>55891298</v>
      </c>
      <c r="C569">
        <v>55891295</v>
      </c>
      <c r="D569">
        <v>55459261</v>
      </c>
      <c r="E569">
        <v>1</v>
      </c>
      <c r="F569">
        <v>1</v>
      </c>
      <c r="G569">
        <v>1081</v>
      </c>
      <c r="H569">
        <v>3</v>
      </c>
      <c r="I569" t="s">
        <v>1640</v>
      </c>
      <c r="J569" t="s">
        <v>1641</v>
      </c>
      <c r="K569" t="s">
        <v>1642</v>
      </c>
      <c r="L569">
        <v>1348</v>
      </c>
      <c r="N569">
        <v>1009</v>
      </c>
      <c r="O569" t="s">
        <v>1092</v>
      </c>
      <c r="P569" t="s">
        <v>1092</v>
      </c>
      <c r="Q569">
        <v>1000</v>
      </c>
      <c r="X569">
        <v>2.9999999999999997E-4</v>
      </c>
      <c r="Y569">
        <v>1219.68</v>
      </c>
      <c r="Z569">
        <v>0</v>
      </c>
      <c r="AA569">
        <v>0</v>
      </c>
      <c r="AB569">
        <v>0</v>
      </c>
      <c r="AC569">
        <v>0</v>
      </c>
      <c r="AD569">
        <v>1</v>
      </c>
      <c r="AE569">
        <v>0</v>
      </c>
      <c r="AF569" t="s">
        <v>22</v>
      </c>
      <c r="AG569">
        <v>2.9999999999999997E-4</v>
      </c>
      <c r="AH569">
        <v>2</v>
      </c>
      <c r="AI569">
        <v>55891298</v>
      </c>
      <c r="AJ569">
        <v>459</v>
      </c>
      <c r="AK569">
        <v>0</v>
      </c>
      <c r="AL569">
        <v>0</v>
      </c>
      <c r="AM569">
        <v>0</v>
      </c>
      <c r="AN569">
        <v>0</v>
      </c>
      <c r="AO569">
        <v>0</v>
      </c>
      <c r="AP569">
        <v>0</v>
      </c>
      <c r="AQ569">
        <v>0</v>
      </c>
      <c r="AR569">
        <v>0</v>
      </c>
    </row>
    <row r="570" spans="1:44" x14ac:dyDescent="0.25">
      <c r="A570">
        <f>ROW(Source!A1218)</f>
        <v>1218</v>
      </c>
      <c r="B570">
        <v>55891299</v>
      </c>
      <c r="C570">
        <v>55891295</v>
      </c>
      <c r="D570">
        <v>55461230</v>
      </c>
      <c r="E570">
        <v>1</v>
      </c>
      <c r="F570">
        <v>1</v>
      </c>
      <c r="G570">
        <v>1081</v>
      </c>
      <c r="H570">
        <v>3</v>
      </c>
      <c r="I570" t="s">
        <v>1643</v>
      </c>
      <c r="J570" t="s">
        <v>1644</v>
      </c>
      <c r="K570" t="s">
        <v>1645</v>
      </c>
      <c r="L570">
        <v>1346</v>
      </c>
      <c r="N570">
        <v>1009</v>
      </c>
      <c r="O570" t="s">
        <v>222</v>
      </c>
      <c r="P570" t="s">
        <v>222</v>
      </c>
      <c r="Q570">
        <v>1</v>
      </c>
      <c r="X570">
        <v>0.03</v>
      </c>
      <c r="Y570">
        <v>15.11</v>
      </c>
      <c r="Z570">
        <v>0</v>
      </c>
      <c r="AA570">
        <v>0</v>
      </c>
      <c r="AB570">
        <v>0</v>
      </c>
      <c r="AC570">
        <v>0</v>
      </c>
      <c r="AD570">
        <v>1</v>
      </c>
      <c r="AE570">
        <v>0</v>
      </c>
      <c r="AF570" t="s">
        <v>22</v>
      </c>
      <c r="AG570">
        <v>0.03</v>
      </c>
      <c r="AH570">
        <v>2</v>
      </c>
      <c r="AI570">
        <v>55891299</v>
      </c>
      <c r="AJ570">
        <v>460</v>
      </c>
      <c r="AK570">
        <v>0</v>
      </c>
      <c r="AL570">
        <v>0</v>
      </c>
      <c r="AM570">
        <v>0</v>
      </c>
      <c r="AN570">
        <v>0</v>
      </c>
      <c r="AO570">
        <v>0</v>
      </c>
      <c r="AP570">
        <v>0</v>
      </c>
      <c r="AQ570">
        <v>0</v>
      </c>
      <c r="AR570">
        <v>0</v>
      </c>
    </row>
    <row r="571" spans="1:44" x14ac:dyDescent="0.25">
      <c r="A571">
        <f>ROW(Source!A1218)</f>
        <v>1218</v>
      </c>
      <c r="B571">
        <v>55891300</v>
      </c>
      <c r="C571">
        <v>55891295</v>
      </c>
      <c r="D571">
        <v>55459400</v>
      </c>
      <c r="E571">
        <v>1</v>
      </c>
      <c r="F571">
        <v>1</v>
      </c>
      <c r="G571">
        <v>1081</v>
      </c>
      <c r="H571">
        <v>3</v>
      </c>
      <c r="I571" t="s">
        <v>1646</v>
      </c>
      <c r="J571" t="s">
        <v>1647</v>
      </c>
      <c r="K571" t="s">
        <v>1648</v>
      </c>
      <c r="L571">
        <v>1346</v>
      </c>
      <c r="N571">
        <v>1009</v>
      </c>
      <c r="O571" t="s">
        <v>222</v>
      </c>
      <c r="P571" t="s">
        <v>222</v>
      </c>
      <c r="Q571">
        <v>1</v>
      </c>
      <c r="X571">
        <v>0.01</v>
      </c>
      <c r="Y571">
        <v>16.690000000000001</v>
      </c>
      <c r="Z571">
        <v>0</v>
      </c>
      <c r="AA571">
        <v>0</v>
      </c>
      <c r="AB571">
        <v>0</v>
      </c>
      <c r="AC571">
        <v>0</v>
      </c>
      <c r="AD571">
        <v>1</v>
      </c>
      <c r="AE571">
        <v>0</v>
      </c>
      <c r="AF571" t="s">
        <v>22</v>
      </c>
      <c r="AG571">
        <v>0.01</v>
      </c>
      <c r="AH571">
        <v>2</v>
      </c>
      <c r="AI571">
        <v>55891300</v>
      </c>
      <c r="AJ571">
        <v>461</v>
      </c>
      <c r="AK571">
        <v>0</v>
      </c>
      <c r="AL571">
        <v>0</v>
      </c>
      <c r="AM571">
        <v>0</v>
      </c>
      <c r="AN571">
        <v>0</v>
      </c>
      <c r="AO571">
        <v>0</v>
      </c>
      <c r="AP571">
        <v>0</v>
      </c>
      <c r="AQ571">
        <v>0</v>
      </c>
      <c r="AR571">
        <v>0</v>
      </c>
    </row>
    <row r="572" spans="1:44" x14ac:dyDescent="0.25">
      <c r="A572">
        <f>ROW(Source!A1218)</f>
        <v>1218</v>
      </c>
      <c r="B572">
        <v>55891301</v>
      </c>
      <c r="C572">
        <v>55891295</v>
      </c>
      <c r="D572">
        <v>55459485</v>
      </c>
      <c r="E572">
        <v>1</v>
      </c>
      <c r="F572">
        <v>1</v>
      </c>
      <c r="G572">
        <v>1081</v>
      </c>
      <c r="H572">
        <v>3</v>
      </c>
      <c r="I572" t="s">
        <v>1649</v>
      </c>
      <c r="J572" t="s">
        <v>1650</v>
      </c>
      <c r="K572" t="s">
        <v>1651</v>
      </c>
      <c r="L572">
        <v>1348</v>
      </c>
      <c r="N572">
        <v>1009</v>
      </c>
      <c r="O572" t="s">
        <v>1092</v>
      </c>
      <c r="P572" t="s">
        <v>1092</v>
      </c>
      <c r="Q572">
        <v>1000</v>
      </c>
      <c r="X572">
        <v>2.0000000000000002E-5</v>
      </c>
      <c r="Y572">
        <v>17722.25</v>
      </c>
      <c r="Z572">
        <v>0</v>
      </c>
      <c r="AA572">
        <v>0</v>
      </c>
      <c r="AB572">
        <v>0</v>
      </c>
      <c r="AC572">
        <v>0</v>
      </c>
      <c r="AD572">
        <v>1</v>
      </c>
      <c r="AE572">
        <v>0</v>
      </c>
      <c r="AF572" t="s">
        <v>22</v>
      </c>
      <c r="AG572">
        <v>2.0000000000000002E-5</v>
      </c>
      <c r="AH572">
        <v>2</v>
      </c>
      <c r="AI572">
        <v>55891301</v>
      </c>
      <c r="AJ572">
        <v>462</v>
      </c>
      <c r="AK572">
        <v>0</v>
      </c>
      <c r="AL572">
        <v>0</v>
      </c>
      <c r="AM572">
        <v>0</v>
      </c>
      <c r="AN572">
        <v>0</v>
      </c>
      <c r="AO572">
        <v>0</v>
      </c>
      <c r="AP572">
        <v>0</v>
      </c>
      <c r="AQ572">
        <v>0</v>
      </c>
      <c r="AR572">
        <v>0</v>
      </c>
    </row>
    <row r="573" spans="1:44" x14ac:dyDescent="0.25">
      <c r="A573">
        <f>ROW(Source!A1218)</f>
        <v>1218</v>
      </c>
      <c r="B573">
        <v>55891302</v>
      </c>
      <c r="C573">
        <v>55891295</v>
      </c>
      <c r="D573">
        <v>55466000</v>
      </c>
      <c r="E573">
        <v>1</v>
      </c>
      <c r="F573">
        <v>1</v>
      </c>
      <c r="G573">
        <v>1081</v>
      </c>
      <c r="H573">
        <v>3</v>
      </c>
      <c r="I573" t="s">
        <v>1652</v>
      </c>
      <c r="J573" t="s">
        <v>1653</v>
      </c>
      <c r="K573" t="s">
        <v>1654</v>
      </c>
      <c r="L573">
        <v>1355</v>
      </c>
      <c r="N573">
        <v>1010</v>
      </c>
      <c r="O573" t="s">
        <v>40</v>
      </c>
      <c r="P573" t="s">
        <v>40</v>
      </c>
      <c r="Q573">
        <v>100</v>
      </c>
      <c r="X573">
        <v>0.1</v>
      </c>
      <c r="Y573">
        <v>120.19</v>
      </c>
      <c r="Z573">
        <v>0</v>
      </c>
      <c r="AA573">
        <v>0</v>
      </c>
      <c r="AB573">
        <v>0</v>
      </c>
      <c r="AC573">
        <v>0</v>
      </c>
      <c r="AD573">
        <v>1</v>
      </c>
      <c r="AE573">
        <v>0</v>
      </c>
      <c r="AF573" t="s">
        <v>22</v>
      </c>
      <c r="AG573">
        <v>0.1</v>
      </c>
      <c r="AH573">
        <v>2</v>
      </c>
      <c r="AI573">
        <v>55891302</v>
      </c>
      <c r="AJ573">
        <v>464</v>
      </c>
      <c r="AK573">
        <v>0</v>
      </c>
      <c r="AL573">
        <v>0</v>
      </c>
      <c r="AM573">
        <v>0</v>
      </c>
      <c r="AN573">
        <v>0</v>
      </c>
      <c r="AO573">
        <v>0</v>
      </c>
      <c r="AP573">
        <v>0</v>
      </c>
      <c r="AQ573">
        <v>0</v>
      </c>
      <c r="AR573">
        <v>0</v>
      </c>
    </row>
    <row r="574" spans="1:44" x14ac:dyDescent="0.25">
      <c r="A574">
        <f>ROW(Source!A1218)</f>
        <v>1218</v>
      </c>
      <c r="B574">
        <v>55891303</v>
      </c>
      <c r="C574">
        <v>55891295</v>
      </c>
      <c r="D574">
        <v>55459793</v>
      </c>
      <c r="E574">
        <v>1</v>
      </c>
      <c r="F574">
        <v>1</v>
      </c>
      <c r="G574">
        <v>1081</v>
      </c>
      <c r="H574">
        <v>3</v>
      </c>
      <c r="I574" t="s">
        <v>1655</v>
      </c>
      <c r="J574" t="s">
        <v>1656</v>
      </c>
      <c r="K574" t="s">
        <v>1657</v>
      </c>
      <c r="L574">
        <v>1348</v>
      </c>
      <c r="N574">
        <v>1009</v>
      </c>
      <c r="O574" t="s">
        <v>1092</v>
      </c>
      <c r="P574" t="s">
        <v>1092</v>
      </c>
      <c r="Q574">
        <v>1000</v>
      </c>
      <c r="X574">
        <v>6.0000000000000002E-5</v>
      </c>
      <c r="Y574">
        <v>64123.05</v>
      </c>
      <c r="Z574">
        <v>0</v>
      </c>
      <c r="AA574">
        <v>0</v>
      </c>
      <c r="AB574">
        <v>0</v>
      </c>
      <c r="AC574">
        <v>0</v>
      </c>
      <c r="AD574">
        <v>1</v>
      </c>
      <c r="AE574">
        <v>0</v>
      </c>
      <c r="AF574" t="s">
        <v>22</v>
      </c>
      <c r="AG574">
        <v>6.0000000000000002E-5</v>
      </c>
      <c r="AH574">
        <v>2</v>
      </c>
      <c r="AI574">
        <v>55891303</v>
      </c>
      <c r="AJ574">
        <v>465</v>
      </c>
      <c r="AK574">
        <v>0</v>
      </c>
      <c r="AL574">
        <v>0</v>
      </c>
      <c r="AM574">
        <v>0</v>
      </c>
      <c r="AN574">
        <v>0</v>
      </c>
      <c r="AO574">
        <v>0</v>
      </c>
      <c r="AP574">
        <v>0</v>
      </c>
      <c r="AQ574">
        <v>0</v>
      </c>
      <c r="AR574">
        <v>0</v>
      </c>
    </row>
    <row r="575" spans="1:44" x14ac:dyDescent="0.25">
      <c r="A575">
        <f>ROW(Source!A1218)</f>
        <v>1218</v>
      </c>
      <c r="B575">
        <v>55891304</v>
      </c>
      <c r="C575">
        <v>55891295</v>
      </c>
      <c r="D575">
        <v>55459801</v>
      </c>
      <c r="E575">
        <v>1</v>
      </c>
      <c r="F575">
        <v>1</v>
      </c>
      <c r="G575">
        <v>1081</v>
      </c>
      <c r="H575">
        <v>3</v>
      </c>
      <c r="I575" t="s">
        <v>1658</v>
      </c>
      <c r="J575" t="s">
        <v>1659</v>
      </c>
      <c r="K575" t="s">
        <v>1660</v>
      </c>
      <c r="L575">
        <v>1348</v>
      </c>
      <c r="N575">
        <v>1009</v>
      </c>
      <c r="O575" t="s">
        <v>1092</v>
      </c>
      <c r="P575" t="s">
        <v>1092</v>
      </c>
      <c r="Q575">
        <v>1000</v>
      </c>
      <c r="X575">
        <v>1E-4</v>
      </c>
      <c r="Y575">
        <v>81241.14</v>
      </c>
      <c r="Z575">
        <v>0</v>
      </c>
      <c r="AA575">
        <v>0</v>
      </c>
      <c r="AB575">
        <v>0</v>
      </c>
      <c r="AC575">
        <v>0</v>
      </c>
      <c r="AD575">
        <v>1</v>
      </c>
      <c r="AE575">
        <v>0</v>
      </c>
      <c r="AF575" t="s">
        <v>22</v>
      </c>
      <c r="AG575">
        <v>1E-4</v>
      </c>
      <c r="AH575">
        <v>2</v>
      </c>
      <c r="AI575">
        <v>55891304</v>
      </c>
      <c r="AJ575">
        <v>466</v>
      </c>
      <c r="AK575">
        <v>0</v>
      </c>
      <c r="AL575">
        <v>0</v>
      </c>
      <c r="AM575">
        <v>0</v>
      </c>
      <c r="AN575">
        <v>0</v>
      </c>
      <c r="AO575">
        <v>0</v>
      </c>
      <c r="AP575">
        <v>0</v>
      </c>
      <c r="AQ575">
        <v>0</v>
      </c>
      <c r="AR575">
        <v>0</v>
      </c>
    </row>
    <row r="576" spans="1:44" x14ac:dyDescent="0.25">
      <c r="A576">
        <f>ROW(Source!A1218)</f>
        <v>1218</v>
      </c>
      <c r="B576">
        <v>55891305</v>
      </c>
      <c r="C576">
        <v>55891295</v>
      </c>
      <c r="D576">
        <v>55482166</v>
      </c>
      <c r="E576">
        <v>1</v>
      </c>
      <c r="F576">
        <v>1</v>
      </c>
      <c r="G576">
        <v>1081</v>
      </c>
      <c r="H576">
        <v>3</v>
      </c>
      <c r="I576" t="s">
        <v>1572</v>
      </c>
      <c r="J576" t="s">
        <v>1573</v>
      </c>
      <c r="K576" t="s">
        <v>1574</v>
      </c>
      <c r="L576">
        <v>1301</v>
      </c>
      <c r="N576">
        <v>1003</v>
      </c>
      <c r="O576" t="s">
        <v>769</v>
      </c>
      <c r="P576" t="s">
        <v>769</v>
      </c>
      <c r="Q576">
        <v>1</v>
      </c>
      <c r="X576">
        <v>5.91</v>
      </c>
      <c r="Y576">
        <v>0.69</v>
      </c>
      <c r="Z576">
        <v>0</v>
      </c>
      <c r="AA576">
        <v>0</v>
      </c>
      <c r="AB576">
        <v>0</v>
      </c>
      <c r="AC576">
        <v>0</v>
      </c>
      <c r="AD576">
        <v>1</v>
      </c>
      <c r="AE576">
        <v>0</v>
      </c>
      <c r="AF576" t="s">
        <v>22</v>
      </c>
      <c r="AG576">
        <v>5.91</v>
      </c>
      <c r="AH576">
        <v>2</v>
      </c>
      <c r="AI576">
        <v>55891305</v>
      </c>
      <c r="AJ576">
        <v>467</v>
      </c>
      <c r="AK576">
        <v>0</v>
      </c>
      <c r="AL576">
        <v>0</v>
      </c>
      <c r="AM576">
        <v>0</v>
      </c>
      <c r="AN576">
        <v>0</v>
      </c>
      <c r="AO576">
        <v>0</v>
      </c>
      <c r="AP576">
        <v>0</v>
      </c>
      <c r="AQ576">
        <v>0</v>
      </c>
      <c r="AR576">
        <v>0</v>
      </c>
    </row>
    <row r="577" spans="1:44" x14ac:dyDescent="0.25">
      <c r="A577">
        <f>ROW(Source!A1218)</f>
        <v>1218</v>
      </c>
      <c r="B577">
        <v>55891306</v>
      </c>
      <c r="C577">
        <v>55891295</v>
      </c>
      <c r="D577">
        <v>55482233</v>
      </c>
      <c r="E577">
        <v>1</v>
      </c>
      <c r="F577">
        <v>1</v>
      </c>
      <c r="G577">
        <v>1081</v>
      </c>
      <c r="H577">
        <v>3</v>
      </c>
      <c r="I577" t="s">
        <v>1661</v>
      </c>
      <c r="J577" t="s">
        <v>1662</v>
      </c>
      <c r="K577" t="s">
        <v>1663</v>
      </c>
      <c r="L577">
        <v>1346</v>
      </c>
      <c r="N577">
        <v>1009</v>
      </c>
      <c r="O577" t="s">
        <v>222</v>
      </c>
      <c r="P577" t="s">
        <v>222</v>
      </c>
      <c r="Q577">
        <v>1</v>
      </c>
      <c r="X577">
        <v>0.02</v>
      </c>
      <c r="Y577">
        <v>493.08</v>
      </c>
      <c r="Z577">
        <v>0</v>
      </c>
      <c r="AA577">
        <v>0</v>
      </c>
      <c r="AB577">
        <v>0</v>
      </c>
      <c r="AC577">
        <v>0</v>
      </c>
      <c r="AD577">
        <v>1</v>
      </c>
      <c r="AE577">
        <v>0</v>
      </c>
      <c r="AF577" t="s">
        <v>22</v>
      </c>
      <c r="AG577">
        <v>0.02</v>
      </c>
      <c r="AH577">
        <v>2</v>
      </c>
      <c r="AI577">
        <v>55891306</v>
      </c>
      <c r="AJ577">
        <v>468</v>
      </c>
      <c r="AK577">
        <v>0</v>
      </c>
      <c r="AL577">
        <v>0</v>
      </c>
      <c r="AM577">
        <v>0</v>
      </c>
      <c r="AN577">
        <v>0</v>
      </c>
      <c r="AO577">
        <v>0</v>
      </c>
      <c r="AP577">
        <v>0</v>
      </c>
      <c r="AQ577">
        <v>0</v>
      </c>
      <c r="AR577">
        <v>0</v>
      </c>
    </row>
    <row r="578" spans="1:44" x14ac:dyDescent="0.25">
      <c r="A578">
        <f>ROW(Source!A1218)</f>
        <v>1218</v>
      </c>
      <c r="B578">
        <v>55891307</v>
      </c>
      <c r="C578">
        <v>55891295</v>
      </c>
      <c r="D578">
        <v>55481799</v>
      </c>
      <c r="E578">
        <v>1</v>
      </c>
      <c r="F578">
        <v>1</v>
      </c>
      <c r="G578">
        <v>1081</v>
      </c>
      <c r="H578">
        <v>3</v>
      </c>
      <c r="I578" t="s">
        <v>1664</v>
      </c>
      <c r="J578" t="s">
        <v>1665</v>
      </c>
      <c r="K578" t="s">
        <v>1666</v>
      </c>
      <c r="L578">
        <v>1355</v>
      </c>
      <c r="N578">
        <v>1010</v>
      </c>
      <c r="O578" t="s">
        <v>40</v>
      </c>
      <c r="P578" t="s">
        <v>40</v>
      </c>
      <c r="Q578">
        <v>100</v>
      </c>
      <c r="X578">
        <v>0.04</v>
      </c>
      <c r="Y578">
        <v>413.16</v>
      </c>
      <c r="Z578">
        <v>0</v>
      </c>
      <c r="AA578">
        <v>0</v>
      </c>
      <c r="AB578">
        <v>0</v>
      </c>
      <c r="AC578">
        <v>0</v>
      </c>
      <c r="AD578">
        <v>1</v>
      </c>
      <c r="AE578">
        <v>0</v>
      </c>
      <c r="AF578" t="s">
        <v>22</v>
      </c>
      <c r="AG578">
        <v>0.04</v>
      </c>
      <c r="AH578">
        <v>2</v>
      </c>
      <c r="AI578">
        <v>55891307</v>
      </c>
      <c r="AJ578">
        <v>470</v>
      </c>
      <c r="AK578">
        <v>0</v>
      </c>
      <c r="AL578">
        <v>0</v>
      </c>
      <c r="AM578">
        <v>0</v>
      </c>
      <c r="AN578">
        <v>0</v>
      </c>
      <c r="AO578">
        <v>0</v>
      </c>
      <c r="AP578">
        <v>0</v>
      </c>
      <c r="AQ578">
        <v>0</v>
      </c>
      <c r="AR578">
        <v>0</v>
      </c>
    </row>
    <row r="579" spans="1:44" x14ac:dyDescent="0.25">
      <c r="A579">
        <f>ROW(Source!A1218)</f>
        <v>1218</v>
      </c>
      <c r="B579">
        <v>55891308</v>
      </c>
      <c r="C579">
        <v>55891295</v>
      </c>
      <c r="D579">
        <v>55417010</v>
      </c>
      <c r="E579">
        <v>1081</v>
      </c>
      <c r="F579">
        <v>1</v>
      </c>
      <c r="G579">
        <v>1081</v>
      </c>
      <c r="H579">
        <v>3</v>
      </c>
      <c r="I579" t="s">
        <v>1810</v>
      </c>
      <c r="J579" t="s">
        <v>3</v>
      </c>
      <c r="K579" t="s">
        <v>1811</v>
      </c>
      <c r="L579">
        <v>1346</v>
      </c>
      <c r="N579">
        <v>1009</v>
      </c>
      <c r="O579" t="s">
        <v>222</v>
      </c>
      <c r="P579" t="s">
        <v>222</v>
      </c>
      <c r="Q579">
        <v>1</v>
      </c>
      <c r="X579">
        <v>0.3</v>
      </c>
      <c r="Y579">
        <v>0</v>
      </c>
      <c r="Z579">
        <v>0</v>
      </c>
      <c r="AA579">
        <v>0</v>
      </c>
      <c r="AB579">
        <v>0</v>
      </c>
      <c r="AC579">
        <v>0</v>
      </c>
      <c r="AD579">
        <v>0</v>
      </c>
      <c r="AE579">
        <v>0</v>
      </c>
      <c r="AF579" t="s">
        <v>22</v>
      </c>
      <c r="AG579">
        <v>0.3</v>
      </c>
      <c r="AH579">
        <v>3</v>
      </c>
      <c r="AI579">
        <v>-1</v>
      </c>
      <c r="AJ579" t="s">
        <v>3</v>
      </c>
      <c r="AK579">
        <v>0</v>
      </c>
      <c r="AL579">
        <v>0</v>
      </c>
      <c r="AM579">
        <v>0</v>
      </c>
      <c r="AN579">
        <v>0</v>
      </c>
      <c r="AO579">
        <v>0</v>
      </c>
      <c r="AP579">
        <v>0</v>
      </c>
      <c r="AQ579">
        <v>0</v>
      </c>
      <c r="AR579">
        <v>0</v>
      </c>
    </row>
    <row r="580" spans="1:44" x14ac:dyDescent="0.25">
      <c r="A580">
        <f>ROW(Source!A1218)</f>
        <v>1218</v>
      </c>
      <c r="B580">
        <v>55891309</v>
      </c>
      <c r="C580">
        <v>55891295</v>
      </c>
      <c r="D580">
        <v>55433410</v>
      </c>
      <c r="E580">
        <v>1081</v>
      </c>
      <c r="F580">
        <v>1</v>
      </c>
      <c r="G580">
        <v>1081</v>
      </c>
      <c r="H580">
        <v>3</v>
      </c>
      <c r="I580" t="s">
        <v>1824</v>
      </c>
      <c r="J580" t="s">
        <v>3</v>
      </c>
      <c r="K580" t="s">
        <v>1825</v>
      </c>
      <c r="L580">
        <v>1354</v>
      </c>
      <c r="N580">
        <v>1010</v>
      </c>
      <c r="O580" t="s">
        <v>266</v>
      </c>
      <c r="P580" t="s">
        <v>266</v>
      </c>
      <c r="Q580">
        <v>1</v>
      </c>
      <c r="X580">
        <v>10</v>
      </c>
      <c r="Y580">
        <v>0</v>
      </c>
      <c r="Z580">
        <v>0</v>
      </c>
      <c r="AA580">
        <v>0</v>
      </c>
      <c r="AB580">
        <v>0</v>
      </c>
      <c r="AC580">
        <v>0</v>
      </c>
      <c r="AD580">
        <v>0</v>
      </c>
      <c r="AE580">
        <v>0</v>
      </c>
      <c r="AF580" t="s">
        <v>22</v>
      </c>
      <c r="AG580">
        <v>10</v>
      </c>
      <c r="AH580">
        <v>3</v>
      </c>
      <c r="AI580">
        <v>-1</v>
      </c>
      <c r="AJ580" t="s">
        <v>3</v>
      </c>
      <c r="AK580">
        <v>0</v>
      </c>
      <c r="AL580">
        <v>0</v>
      </c>
      <c r="AM580">
        <v>0</v>
      </c>
      <c r="AN580">
        <v>0</v>
      </c>
      <c r="AO580">
        <v>0</v>
      </c>
      <c r="AP580">
        <v>0</v>
      </c>
      <c r="AQ580">
        <v>0</v>
      </c>
      <c r="AR580">
        <v>0</v>
      </c>
    </row>
    <row r="581" spans="1:44" x14ac:dyDescent="0.25">
      <c r="A581">
        <f>ROW(Source!A1218)</f>
        <v>1218</v>
      </c>
      <c r="B581">
        <v>55891310</v>
      </c>
      <c r="C581">
        <v>55891295</v>
      </c>
      <c r="D581">
        <v>55448252</v>
      </c>
      <c r="E581">
        <v>1081</v>
      </c>
      <c r="F581">
        <v>1</v>
      </c>
      <c r="G581">
        <v>1081</v>
      </c>
      <c r="H581">
        <v>3</v>
      </c>
      <c r="I581" t="s">
        <v>1826</v>
      </c>
      <c r="J581" t="s">
        <v>3</v>
      </c>
      <c r="K581" t="s">
        <v>1827</v>
      </c>
      <c r="L581">
        <v>1354</v>
      </c>
      <c r="N581">
        <v>1010</v>
      </c>
      <c r="O581" t="s">
        <v>266</v>
      </c>
      <c r="P581" t="s">
        <v>266</v>
      </c>
      <c r="Q581">
        <v>1</v>
      </c>
      <c r="X581">
        <v>1</v>
      </c>
      <c r="Y581">
        <v>0</v>
      </c>
      <c r="Z581">
        <v>0</v>
      </c>
      <c r="AA581">
        <v>0</v>
      </c>
      <c r="AB581">
        <v>0</v>
      </c>
      <c r="AC581">
        <v>0</v>
      </c>
      <c r="AD581">
        <v>0</v>
      </c>
      <c r="AE581">
        <v>0</v>
      </c>
      <c r="AF581" t="s">
        <v>22</v>
      </c>
      <c r="AG581">
        <v>1</v>
      </c>
      <c r="AH581">
        <v>3</v>
      </c>
      <c r="AI581">
        <v>-1</v>
      </c>
      <c r="AJ581" t="s">
        <v>3</v>
      </c>
      <c r="AK581">
        <v>0</v>
      </c>
      <c r="AL581">
        <v>0</v>
      </c>
      <c r="AM581">
        <v>0</v>
      </c>
      <c r="AN581">
        <v>0</v>
      </c>
      <c r="AO581">
        <v>0</v>
      </c>
      <c r="AP581">
        <v>0</v>
      </c>
      <c r="AQ581">
        <v>0</v>
      </c>
      <c r="AR581">
        <v>0</v>
      </c>
    </row>
    <row r="582" spans="1:44" x14ac:dyDescent="0.25">
      <c r="A582">
        <f>ROW(Source!A1218)</f>
        <v>1218</v>
      </c>
      <c r="B582">
        <v>55891311</v>
      </c>
      <c r="C582">
        <v>55891295</v>
      </c>
      <c r="D582">
        <v>55424290</v>
      </c>
      <c r="E582">
        <v>1081</v>
      </c>
      <c r="F582">
        <v>1</v>
      </c>
      <c r="G582">
        <v>1081</v>
      </c>
      <c r="H582">
        <v>3</v>
      </c>
      <c r="I582" t="s">
        <v>1667</v>
      </c>
      <c r="J582" t="s">
        <v>3</v>
      </c>
      <c r="K582" t="s">
        <v>1668</v>
      </c>
      <c r="L582">
        <v>1348</v>
      </c>
      <c r="N582">
        <v>1009</v>
      </c>
      <c r="O582" t="s">
        <v>1092</v>
      </c>
      <c r="P582" t="s">
        <v>1092</v>
      </c>
      <c r="Q582">
        <v>1000</v>
      </c>
      <c r="X582">
        <v>1E-3</v>
      </c>
      <c r="Y582">
        <v>0</v>
      </c>
      <c r="Z582">
        <v>0</v>
      </c>
      <c r="AA582">
        <v>0</v>
      </c>
      <c r="AB582">
        <v>0</v>
      </c>
      <c r="AC582">
        <v>0</v>
      </c>
      <c r="AD582">
        <v>1</v>
      </c>
      <c r="AE582">
        <v>0</v>
      </c>
      <c r="AF582" t="s">
        <v>22</v>
      </c>
      <c r="AG582">
        <v>1E-3</v>
      </c>
      <c r="AH582">
        <v>2</v>
      </c>
      <c r="AI582">
        <v>55891311</v>
      </c>
      <c r="AJ582">
        <v>472</v>
      </c>
      <c r="AK582">
        <v>0</v>
      </c>
      <c r="AL582">
        <v>0</v>
      </c>
      <c r="AM582">
        <v>0</v>
      </c>
      <c r="AN582">
        <v>0</v>
      </c>
      <c r="AO582">
        <v>0</v>
      </c>
      <c r="AP582">
        <v>0</v>
      </c>
      <c r="AQ582">
        <v>0</v>
      </c>
      <c r="AR582">
        <v>0</v>
      </c>
    </row>
    <row r="583" spans="1:44" x14ac:dyDescent="0.25">
      <c r="A583">
        <f>ROW(Source!A1219)</f>
        <v>1219</v>
      </c>
      <c r="B583">
        <v>55891296</v>
      </c>
      <c r="C583">
        <v>55891295</v>
      </c>
      <c r="D583">
        <v>55424304</v>
      </c>
      <c r="E583">
        <v>1081</v>
      </c>
      <c r="F583">
        <v>1</v>
      </c>
      <c r="G583">
        <v>1081</v>
      </c>
      <c r="H583">
        <v>1</v>
      </c>
      <c r="I583" t="s">
        <v>1552</v>
      </c>
      <c r="J583" t="s">
        <v>3</v>
      </c>
      <c r="K583" t="s">
        <v>1553</v>
      </c>
      <c r="L583">
        <v>1191</v>
      </c>
      <c r="N583">
        <v>1013</v>
      </c>
      <c r="O583" t="s">
        <v>1554</v>
      </c>
      <c r="P583" t="s">
        <v>1554</v>
      </c>
      <c r="Q583">
        <v>1</v>
      </c>
      <c r="X583">
        <v>9.3000000000000007</v>
      </c>
      <c r="Y583">
        <v>0</v>
      </c>
      <c r="Z583">
        <v>0</v>
      </c>
      <c r="AA583">
        <v>0</v>
      </c>
      <c r="AB583">
        <v>0</v>
      </c>
      <c r="AC583">
        <v>0</v>
      </c>
      <c r="AD583">
        <v>1</v>
      </c>
      <c r="AE583">
        <v>1</v>
      </c>
      <c r="AF583" t="s">
        <v>42</v>
      </c>
      <c r="AG583">
        <v>11.16</v>
      </c>
      <c r="AH583">
        <v>2</v>
      </c>
      <c r="AI583">
        <v>55891296</v>
      </c>
      <c r="AJ583">
        <v>473</v>
      </c>
      <c r="AK583">
        <v>0</v>
      </c>
      <c r="AL583">
        <v>0</v>
      </c>
      <c r="AM583">
        <v>0</v>
      </c>
      <c r="AN583">
        <v>0</v>
      </c>
      <c r="AO583">
        <v>0</v>
      </c>
      <c r="AP583">
        <v>0</v>
      </c>
      <c r="AQ583">
        <v>0</v>
      </c>
      <c r="AR583">
        <v>0</v>
      </c>
    </row>
    <row r="584" spans="1:44" x14ac:dyDescent="0.25">
      <c r="A584">
        <f>ROW(Source!A1219)</f>
        <v>1219</v>
      </c>
      <c r="B584">
        <v>55891297</v>
      </c>
      <c r="C584">
        <v>55891295</v>
      </c>
      <c r="D584">
        <v>55489513</v>
      </c>
      <c r="E584">
        <v>1</v>
      </c>
      <c r="F584">
        <v>1</v>
      </c>
      <c r="G584">
        <v>1081</v>
      </c>
      <c r="H584">
        <v>2</v>
      </c>
      <c r="I584" t="s">
        <v>1637</v>
      </c>
      <c r="J584" t="s">
        <v>1638</v>
      </c>
      <c r="K584" t="s">
        <v>1639</v>
      </c>
      <c r="L584">
        <v>1368</v>
      </c>
      <c r="N584">
        <v>1011</v>
      </c>
      <c r="O584" t="s">
        <v>1558</v>
      </c>
      <c r="P584" t="s">
        <v>1558</v>
      </c>
      <c r="Q584">
        <v>1</v>
      </c>
      <c r="X584">
        <v>0.4</v>
      </c>
      <c r="Y584">
        <v>0</v>
      </c>
      <c r="Z584">
        <v>114.83</v>
      </c>
      <c r="AA584">
        <v>12.62</v>
      </c>
      <c r="AB584">
        <v>0</v>
      </c>
      <c r="AC584">
        <v>0</v>
      </c>
      <c r="AD584">
        <v>1</v>
      </c>
      <c r="AE584">
        <v>0</v>
      </c>
      <c r="AF584" t="s">
        <v>42</v>
      </c>
      <c r="AG584">
        <v>0.48</v>
      </c>
      <c r="AH584">
        <v>2</v>
      </c>
      <c r="AI584">
        <v>55891297</v>
      </c>
      <c r="AJ584">
        <v>474</v>
      </c>
      <c r="AK584">
        <v>0</v>
      </c>
      <c r="AL584">
        <v>0</v>
      </c>
      <c r="AM584">
        <v>0</v>
      </c>
      <c r="AN584">
        <v>0</v>
      </c>
      <c r="AO584">
        <v>0</v>
      </c>
      <c r="AP584">
        <v>0</v>
      </c>
      <c r="AQ584">
        <v>0</v>
      </c>
      <c r="AR584">
        <v>0</v>
      </c>
    </row>
    <row r="585" spans="1:44" x14ac:dyDescent="0.25">
      <c r="A585">
        <f>ROW(Source!A1219)</f>
        <v>1219</v>
      </c>
      <c r="B585">
        <v>55891298</v>
      </c>
      <c r="C585">
        <v>55891295</v>
      </c>
      <c r="D585">
        <v>55459261</v>
      </c>
      <c r="E585">
        <v>1</v>
      </c>
      <c r="F585">
        <v>1</v>
      </c>
      <c r="G585">
        <v>1081</v>
      </c>
      <c r="H585">
        <v>3</v>
      </c>
      <c r="I585" t="s">
        <v>1640</v>
      </c>
      <c r="J585" t="s">
        <v>1641</v>
      </c>
      <c r="K585" t="s">
        <v>1642</v>
      </c>
      <c r="L585">
        <v>1348</v>
      </c>
      <c r="N585">
        <v>1009</v>
      </c>
      <c r="O585" t="s">
        <v>1092</v>
      </c>
      <c r="P585" t="s">
        <v>1092</v>
      </c>
      <c r="Q585">
        <v>1000</v>
      </c>
      <c r="X585">
        <v>2.9999999999999997E-4</v>
      </c>
      <c r="Y585">
        <v>1219.68</v>
      </c>
      <c r="Z585">
        <v>0</v>
      </c>
      <c r="AA585">
        <v>0</v>
      </c>
      <c r="AB585">
        <v>0</v>
      </c>
      <c r="AC585">
        <v>0</v>
      </c>
      <c r="AD585">
        <v>1</v>
      </c>
      <c r="AE585">
        <v>0</v>
      </c>
      <c r="AF585" t="s">
        <v>22</v>
      </c>
      <c r="AG585">
        <v>2.9999999999999997E-4</v>
      </c>
      <c r="AH585">
        <v>2</v>
      </c>
      <c r="AI585">
        <v>55891298</v>
      </c>
      <c r="AJ585">
        <v>475</v>
      </c>
      <c r="AK585">
        <v>0</v>
      </c>
      <c r="AL585">
        <v>0</v>
      </c>
      <c r="AM585">
        <v>0</v>
      </c>
      <c r="AN585">
        <v>0</v>
      </c>
      <c r="AO585">
        <v>0</v>
      </c>
      <c r="AP585">
        <v>0</v>
      </c>
      <c r="AQ585">
        <v>0</v>
      </c>
      <c r="AR585">
        <v>0</v>
      </c>
    </row>
    <row r="586" spans="1:44" x14ac:dyDescent="0.25">
      <c r="A586">
        <f>ROW(Source!A1219)</f>
        <v>1219</v>
      </c>
      <c r="B586">
        <v>55891299</v>
      </c>
      <c r="C586">
        <v>55891295</v>
      </c>
      <c r="D586">
        <v>55461230</v>
      </c>
      <c r="E586">
        <v>1</v>
      </c>
      <c r="F586">
        <v>1</v>
      </c>
      <c r="G586">
        <v>1081</v>
      </c>
      <c r="H586">
        <v>3</v>
      </c>
      <c r="I586" t="s">
        <v>1643</v>
      </c>
      <c r="J586" t="s">
        <v>1644</v>
      </c>
      <c r="K586" t="s">
        <v>1645</v>
      </c>
      <c r="L586">
        <v>1346</v>
      </c>
      <c r="N586">
        <v>1009</v>
      </c>
      <c r="O586" t="s">
        <v>222</v>
      </c>
      <c r="P586" t="s">
        <v>222</v>
      </c>
      <c r="Q586">
        <v>1</v>
      </c>
      <c r="X586">
        <v>0.03</v>
      </c>
      <c r="Y586">
        <v>15.11</v>
      </c>
      <c r="Z586">
        <v>0</v>
      </c>
      <c r="AA586">
        <v>0</v>
      </c>
      <c r="AB586">
        <v>0</v>
      </c>
      <c r="AC586">
        <v>0</v>
      </c>
      <c r="AD586">
        <v>1</v>
      </c>
      <c r="AE586">
        <v>0</v>
      </c>
      <c r="AF586" t="s">
        <v>22</v>
      </c>
      <c r="AG586">
        <v>0.03</v>
      </c>
      <c r="AH586">
        <v>2</v>
      </c>
      <c r="AI586">
        <v>55891299</v>
      </c>
      <c r="AJ586">
        <v>476</v>
      </c>
      <c r="AK586">
        <v>0</v>
      </c>
      <c r="AL586">
        <v>0</v>
      </c>
      <c r="AM586">
        <v>0</v>
      </c>
      <c r="AN586">
        <v>0</v>
      </c>
      <c r="AO586">
        <v>0</v>
      </c>
      <c r="AP586">
        <v>0</v>
      </c>
      <c r="AQ586">
        <v>0</v>
      </c>
      <c r="AR586">
        <v>0</v>
      </c>
    </row>
    <row r="587" spans="1:44" x14ac:dyDescent="0.25">
      <c r="A587">
        <f>ROW(Source!A1219)</f>
        <v>1219</v>
      </c>
      <c r="B587">
        <v>55891300</v>
      </c>
      <c r="C587">
        <v>55891295</v>
      </c>
      <c r="D587">
        <v>55459400</v>
      </c>
      <c r="E587">
        <v>1</v>
      </c>
      <c r="F587">
        <v>1</v>
      </c>
      <c r="G587">
        <v>1081</v>
      </c>
      <c r="H587">
        <v>3</v>
      </c>
      <c r="I587" t="s">
        <v>1646</v>
      </c>
      <c r="J587" t="s">
        <v>1647</v>
      </c>
      <c r="K587" t="s">
        <v>1648</v>
      </c>
      <c r="L587">
        <v>1346</v>
      </c>
      <c r="N587">
        <v>1009</v>
      </c>
      <c r="O587" t="s">
        <v>222</v>
      </c>
      <c r="P587" t="s">
        <v>222</v>
      </c>
      <c r="Q587">
        <v>1</v>
      </c>
      <c r="X587">
        <v>0.01</v>
      </c>
      <c r="Y587">
        <v>16.690000000000001</v>
      </c>
      <c r="Z587">
        <v>0</v>
      </c>
      <c r="AA587">
        <v>0</v>
      </c>
      <c r="AB587">
        <v>0</v>
      </c>
      <c r="AC587">
        <v>0</v>
      </c>
      <c r="AD587">
        <v>1</v>
      </c>
      <c r="AE587">
        <v>0</v>
      </c>
      <c r="AF587" t="s">
        <v>22</v>
      </c>
      <c r="AG587">
        <v>0.01</v>
      </c>
      <c r="AH587">
        <v>2</v>
      </c>
      <c r="AI587">
        <v>55891300</v>
      </c>
      <c r="AJ587">
        <v>477</v>
      </c>
      <c r="AK587">
        <v>0</v>
      </c>
      <c r="AL587">
        <v>0</v>
      </c>
      <c r="AM587">
        <v>0</v>
      </c>
      <c r="AN587">
        <v>0</v>
      </c>
      <c r="AO587">
        <v>0</v>
      </c>
      <c r="AP587">
        <v>0</v>
      </c>
      <c r="AQ587">
        <v>0</v>
      </c>
      <c r="AR587">
        <v>0</v>
      </c>
    </row>
    <row r="588" spans="1:44" x14ac:dyDescent="0.25">
      <c r="A588">
        <f>ROW(Source!A1219)</f>
        <v>1219</v>
      </c>
      <c r="B588">
        <v>55891301</v>
      </c>
      <c r="C588">
        <v>55891295</v>
      </c>
      <c r="D588">
        <v>55459485</v>
      </c>
      <c r="E588">
        <v>1</v>
      </c>
      <c r="F588">
        <v>1</v>
      </c>
      <c r="G588">
        <v>1081</v>
      </c>
      <c r="H588">
        <v>3</v>
      </c>
      <c r="I588" t="s">
        <v>1649</v>
      </c>
      <c r="J588" t="s">
        <v>1650</v>
      </c>
      <c r="K588" t="s">
        <v>1651</v>
      </c>
      <c r="L588">
        <v>1348</v>
      </c>
      <c r="N588">
        <v>1009</v>
      </c>
      <c r="O588" t="s">
        <v>1092</v>
      </c>
      <c r="P588" t="s">
        <v>1092</v>
      </c>
      <c r="Q588">
        <v>1000</v>
      </c>
      <c r="X588">
        <v>2.0000000000000002E-5</v>
      </c>
      <c r="Y588">
        <v>17722.25</v>
      </c>
      <c r="Z588">
        <v>0</v>
      </c>
      <c r="AA588">
        <v>0</v>
      </c>
      <c r="AB588">
        <v>0</v>
      </c>
      <c r="AC588">
        <v>0</v>
      </c>
      <c r="AD588">
        <v>1</v>
      </c>
      <c r="AE588">
        <v>0</v>
      </c>
      <c r="AF588" t="s">
        <v>22</v>
      </c>
      <c r="AG588">
        <v>2.0000000000000002E-5</v>
      </c>
      <c r="AH588">
        <v>2</v>
      </c>
      <c r="AI588">
        <v>55891301</v>
      </c>
      <c r="AJ588">
        <v>478</v>
      </c>
      <c r="AK588">
        <v>0</v>
      </c>
      <c r="AL588">
        <v>0</v>
      </c>
      <c r="AM588">
        <v>0</v>
      </c>
      <c r="AN588">
        <v>0</v>
      </c>
      <c r="AO588">
        <v>0</v>
      </c>
      <c r="AP588">
        <v>0</v>
      </c>
      <c r="AQ588">
        <v>0</v>
      </c>
      <c r="AR588">
        <v>0</v>
      </c>
    </row>
    <row r="589" spans="1:44" x14ac:dyDescent="0.25">
      <c r="A589">
        <f>ROW(Source!A1219)</f>
        <v>1219</v>
      </c>
      <c r="B589">
        <v>55891302</v>
      </c>
      <c r="C589">
        <v>55891295</v>
      </c>
      <c r="D589">
        <v>55466000</v>
      </c>
      <c r="E589">
        <v>1</v>
      </c>
      <c r="F589">
        <v>1</v>
      </c>
      <c r="G589">
        <v>1081</v>
      </c>
      <c r="H589">
        <v>3</v>
      </c>
      <c r="I589" t="s">
        <v>1652</v>
      </c>
      <c r="J589" t="s">
        <v>1653</v>
      </c>
      <c r="K589" t="s">
        <v>1654</v>
      </c>
      <c r="L589">
        <v>1355</v>
      </c>
      <c r="N589">
        <v>1010</v>
      </c>
      <c r="O589" t="s">
        <v>40</v>
      </c>
      <c r="P589" t="s">
        <v>40</v>
      </c>
      <c r="Q589">
        <v>100</v>
      </c>
      <c r="X589">
        <v>0.1</v>
      </c>
      <c r="Y589">
        <v>120.19</v>
      </c>
      <c r="Z589">
        <v>0</v>
      </c>
      <c r="AA589">
        <v>0</v>
      </c>
      <c r="AB589">
        <v>0</v>
      </c>
      <c r="AC589">
        <v>0</v>
      </c>
      <c r="AD589">
        <v>1</v>
      </c>
      <c r="AE589">
        <v>0</v>
      </c>
      <c r="AF589" t="s">
        <v>22</v>
      </c>
      <c r="AG589">
        <v>0.1</v>
      </c>
      <c r="AH589">
        <v>2</v>
      </c>
      <c r="AI589">
        <v>55891302</v>
      </c>
      <c r="AJ589">
        <v>480</v>
      </c>
      <c r="AK589">
        <v>0</v>
      </c>
      <c r="AL589">
        <v>0</v>
      </c>
      <c r="AM589">
        <v>0</v>
      </c>
      <c r="AN589">
        <v>0</v>
      </c>
      <c r="AO589">
        <v>0</v>
      </c>
      <c r="AP589">
        <v>0</v>
      </c>
      <c r="AQ589">
        <v>0</v>
      </c>
      <c r="AR589">
        <v>0</v>
      </c>
    </row>
    <row r="590" spans="1:44" x14ac:dyDescent="0.25">
      <c r="A590">
        <f>ROW(Source!A1219)</f>
        <v>1219</v>
      </c>
      <c r="B590">
        <v>55891303</v>
      </c>
      <c r="C590">
        <v>55891295</v>
      </c>
      <c r="D590">
        <v>55459793</v>
      </c>
      <c r="E590">
        <v>1</v>
      </c>
      <c r="F590">
        <v>1</v>
      </c>
      <c r="G590">
        <v>1081</v>
      </c>
      <c r="H590">
        <v>3</v>
      </c>
      <c r="I590" t="s">
        <v>1655</v>
      </c>
      <c r="J590" t="s">
        <v>1656</v>
      </c>
      <c r="K590" t="s">
        <v>1657</v>
      </c>
      <c r="L590">
        <v>1348</v>
      </c>
      <c r="N590">
        <v>1009</v>
      </c>
      <c r="O590" t="s">
        <v>1092</v>
      </c>
      <c r="P590" t="s">
        <v>1092</v>
      </c>
      <c r="Q590">
        <v>1000</v>
      </c>
      <c r="X590">
        <v>6.0000000000000002E-5</v>
      </c>
      <c r="Y590">
        <v>64123.05</v>
      </c>
      <c r="Z590">
        <v>0</v>
      </c>
      <c r="AA590">
        <v>0</v>
      </c>
      <c r="AB590">
        <v>0</v>
      </c>
      <c r="AC590">
        <v>0</v>
      </c>
      <c r="AD590">
        <v>1</v>
      </c>
      <c r="AE590">
        <v>0</v>
      </c>
      <c r="AF590" t="s">
        <v>22</v>
      </c>
      <c r="AG590">
        <v>6.0000000000000002E-5</v>
      </c>
      <c r="AH590">
        <v>2</v>
      </c>
      <c r="AI590">
        <v>55891303</v>
      </c>
      <c r="AJ590">
        <v>481</v>
      </c>
      <c r="AK590">
        <v>0</v>
      </c>
      <c r="AL590">
        <v>0</v>
      </c>
      <c r="AM590">
        <v>0</v>
      </c>
      <c r="AN590">
        <v>0</v>
      </c>
      <c r="AO590">
        <v>0</v>
      </c>
      <c r="AP590">
        <v>0</v>
      </c>
      <c r="AQ590">
        <v>0</v>
      </c>
      <c r="AR590">
        <v>0</v>
      </c>
    </row>
    <row r="591" spans="1:44" x14ac:dyDescent="0.25">
      <c r="A591">
        <f>ROW(Source!A1219)</f>
        <v>1219</v>
      </c>
      <c r="B591">
        <v>55891304</v>
      </c>
      <c r="C591">
        <v>55891295</v>
      </c>
      <c r="D591">
        <v>55459801</v>
      </c>
      <c r="E591">
        <v>1</v>
      </c>
      <c r="F591">
        <v>1</v>
      </c>
      <c r="G591">
        <v>1081</v>
      </c>
      <c r="H591">
        <v>3</v>
      </c>
      <c r="I591" t="s">
        <v>1658</v>
      </c>
      <c r="J591" t="s">
        <v>1659</v>
      </c>
      <c r="K591" t="s">
        <v>1660</v>
      </c>
      <c r="L591">
        <v>1348</v>
      </c>
      <c r="N591">
        <v>1009</v>
      </c>
      <c r="O591" t="s">
        <v>1092</v>
      </c>
      <c r="P591" t="s">
        <v>1092</v>
      </c>
      <c r="Q591">
        <v>1000</v>
      </c>
      <c r="X591">
        <v>1E-4</v>
      </c>
      <c r="Y591">
        <v>81241.14</v>
      </c>
      <c r="Z591">
        <v>0</v>
      </c>
      <c r="AA591">
        <v>0</v>
      </c>
      <c r="AB591">
        <v>0</v>
      </c>
      <c r="AC591">
        <v>0</v>
      </c>
      <c r="AD591">
        <v>1</v>
      </c>
      <c r="AE591">
        <v>0</v>
      </c>
      <c r="AF591" t="s">
        <v>22</v>
      </c>
      <c r="AG591">
        <v>1E-4</v>
      </c>
      <c r="AH591">
        <v>2</v>
      </c>
      <c r="AI591">
        <v>55891304</v>
      </c>
      <c r="AJ591">
        <v>482</v>
      </c>
      <c r="AK591">
        <v>0</v>
      </c>
      <c r="AL591">
        <v>0</v>
      </c>
      <c r="AM591">
        <v>0</v>
      </c>
      <c r="AN591">
        <v>0</v>
      </c>
      <c r="AO591">
        <v>0</v>
      </c>
      <c r="AP591">
        <v>0</v>
      </c>
      <c r="AQ591">
        <v>0</v>
      </c>
      <c r="AR591">
        <v>0</v>
      </c>
    </row>
    <row r="592" spans="1:44" x14ac:dyDescent="0.25">
      <c r="A592">
        <f>ROW(Source!A1219)</f>
        <v>1219</v>
      </c>
      <c r="B592">
        <v>55891305</v>
      </c>
      <c r="C592">
        <v>55891295</v>
      </c>
      <c r="D592">
        <v>55482166</v>
      </c>
      <c r="E592">
        <v>1</v>
      </c>
      <c r="F592">
        <v>1</v>
      </c>
      <c r="G592">
        <v>1081</v>
      </c>
      <c r="H592">
        <v>3</v>
      </c>
      <c r="I592" t="s">
        <v>1572</v>
      </c>
      <c r="J592" t="s">
        <v>1573</v>
      </c>
      <c r="K592" t="s">
        <v>1574</v>
      </c>
      <c r="L592">
        <v>1301</v>
      </c>
      <c r="N592">
        <v>1003</v>
      </c>
      <c r="O592" t="s">
        <v>769</v>
      </c>
      <c r="P592" t="s">
        <v>769</v>
      </c>
      <c r="Q592">
        <v>1</v>
      </c>
      <c r="X592">
        <v>5.91</v>
      </c>
      <c r="Y592">
        <v>0.69</v>
      </c>
      <c r="Z592">
        <v>0</v>
      </c>
      <c r="AA592">
        <v>0</v>
      </c>
      <c r="AB592">
        <v>0</v>
      </c>
      <c r="AC592">
        <v>0</v>
      </c>
      <c r="AD592">
        <v>1</v>
      </c>
      <c r="AE592">
        <v>0</v>
      </c>
      <c r="AF592" t="s">
        <v>22</v>
      </c>
      <c r="AG592">
        <v>5.91</v>
      </c>
      <c r="AH592">
        <v>2</v>
      </c>
      <c r="AI592">
        <v>55891305</v>
      </c>
      <c r="AJ592">
        <v>483</v>
      </c>
      <c r="AK592">
        <v>0</v>
      </c>
      <c r="AL592">
        <v>0</v>
      </c>
      <c r="AM592">
        <v>0</v>
      </c>
      <c r="AN592">
        <v>0</v>
      </c>
      <c r="AO592">
        <v>0</v>
      </c>
      <c r="AP592">
        <v>0</v>
      </c>
      <c r="AQ592">
        <v>0</v>
      </c>
      <c r="AR592">
        <v>0</v>
      </c>
    </row>
    <row r="593" spans="1:44" x14ac:dyDescent="0.25">
      <c r="A593">
        <f>ROW(Source!A1219)</f>
        <v>1219</v>
      </c>
      <c r="B593">
        <v>55891306</v>
      </c>
      <c r="C593">
        <v>55891295</v>
      </c>
      <c r="D593">
        <v>55482233</v>
      </c>
      <c r="E593">
        <v>1</v>
      </c>
      <c r="F593">
        <v>1</v>
      </c>
      <c r="G593">
        <v>1081</v>
      </c>
      <c r="H593">
        <v>3</v>
      </c>
      <c r="I593" t="s">
        <v>1661</v>
      </c>
      <c r="J593" t="s">
        <v>1662</v>
      </c>
      <c r="K593" t="s">
        <v>1663</v>
      </c>
      <c r="L593">
        <v>1346</v>
      </c>
      <c r="N593">
        <v>1009</v>
      </c>
      <c r="O593" t="s">
        <v>222</v>
      </c>
      <c r="P593" t="s">
        <v>222</v>
      </c>
      <c r="Q593">
        <v>1</v>
      </c>
      <c r="X593">
        <v>0.02</v>
      </c>
      <c r="Y593">
        <v>493.08</v>
      </c>
      <c r="Z593">
        <v>0</v>
      </c>
      <c r="AA593">
        <v>0</v>
      </c>
      <c r="AB593">
        <v>0</v>
      </c>
      <c r="AC593">
        <v>0</v>
      </c>
      <c r="AD593">
        <v>1</v>
      </c>
      <c r="AE593">
        <v>0</v>
      </c>
      <c r="AF593" t="s">
        <v>22</v>
      </c>
      <c r="AG593">
        <v>0.02</v>
      </c>
      <c r="AH593">
        <v>2</v>
      </c>
      <c r="AI593">
        <v>55891306</v>
      </c>
      <c r="AJ593">
        <v>484</v>
      </c>
      <c r="AK593">
        <v>0</v>
      </c>
      <c r="AL593">
        <v>0</v>
      </c>
      <c r="AM593">
        <v>0</v>
      </c>
      <c r="AN593">
        <v>0</v>
      </c>
      <c r="AO593">
        <v>0</v>
      </c>
      <c r="AP593">
        <v>0</v>
      </c>
      <c r="AQ593">
        <v>0</v>
      </c>
      <c r="AR593">
        <v>0</v>
      </c>
    </row>
    <row r="594" spans="1:44" x14ac:dyDescent="0.25">
      <c r="A594">
        <f>ROW(Source!A1219)</f>
        <v>1219</v>
      </c>
      <c r="B594">
        <v>55891307</v>
      </c>
      <c r="C594">
        <v>55891295</v>
      </c>
      <c r="D594">
        <v>55481799</v>
      </c>
      <c r="E594">
        <v>1</v>
      </c>
      <c r="F594">
        <v>1</v>
      </c>
      <c r="G594">
        <v>1081</v>
      </c>
      <c r="H594">
        <v>3</v>
      </c>
      <c r="I594" t="s">
        <v>1664</v>
      </c>
      <c r="J594" t="s">
        <v>1665</v>
      </c>
      <c r="K594" t="s">
        <v>1666</v>
      </c>
      <c r="L594">
        <v>1355</v>
      </c>
      <c r="N594">
        <v>1010</v>
      </c>
      <c r="O594" t="s">
        <v>40</v>
      </c>
      <c r="P594" t="s">
        <v>40</v>
      </c>
      <c r="Q594">
        <v>100</v>
      </c>
      <c r="X594">
        <v>0.04</v>
      </c>
      <c r="Y594">
        <v>413.16</v>
      </c>
      <c r="Z594">
        <v>0</v>
      </c>
      <c r="AA594">
        <v>0</v>
      </c>
      <c r="AB594">
        <v>0</v>
      </c>
      <c r="AC594">
        <v>0</v>
      </c>
      <c r="AD594">
        <v>1</v>
      </c>
      <c r="AE594">
        <v>0</v>
      </c>
      <c r="AF594" t="s">
        <v>22</v>
      </c>
      <c r="AG594">
        <v>0.04</v>
      </c>
      <c r="AH594">
        <v>2</v>
      </c>
      <c r="AI594">
        <v>55891307</v>
      </c>
      <c r="AJ594">
        <v>486</v>
      </c>
      <c r="AK594">
        <v>0</v>
      </c>
      <c r="AL594">
        <v>0</v>
      </c>
      <c r="AM594">
        <v>0</v>
      </c>
      <c r="AN594">
        <v>0</v>
      </c>
      <c r="AO594">
        <v>0</v>
      </c>
      <c r="AP594">
        <v>0</v>
      </c>
      <c r="AQ594">
        <v>0</v>
      </c>
      <c r="AR594">
        <v>0</v>
      </c>
    </row>
    <row r="595" spans="1:44" x14ac:dyDescent="0.25">
      <c r="A595">
        <f>ROW(Source!A1219)</f>
        <v>1219</v>
      </c>
      <c r="B595">
        <v>55891308</v>
      </c>
      <c r="C595">
        <v>55891295</v>
      </c>
      <c r="D595">
        <v>55417010</v>
      </c>
      <c r="E595">
        <v>1081</v>
      </c>
      <c r="F595">
        <v>1</v>
      </c>
      <c r="G595">
        <v>1081</v>
      </c>
      <c r="H595">
        <v>3</v>
      </c>
      <c r="I595" t="s">
        <v>1810</v>
      </c>
      <c r="J595" t="s">
        <v>3</v>
      </c>
      <c r="K595" t="s">
        <v>1811</v>
      </c>
      <c r="L595">
        <v>1346</v>
      </c>
      <c r="N595">
        <v>1009</v>
      </c>
      <c r="O595" t="s">
        <v>222</v>
      </c>
      <c r="P595" t="s">
        <v>222</v>
      </c>
      <c r="Q595">
        <v>1</v>
      </c>
      <c r="X595">
        <v>0.3</v>
      </c>
      <c r="Y595">
        <v>0</v>
      </c>
      <c r="Z595">
        <v>0</v>
      </c>
      <c r="AA595">
        <v>0</v>
      </c>
      <c r="AB595">
        <v>0</v>
      </c>
      <c r="AC595">
        <v>0</v>
      </c>
      <c r="AD595">
        <v>0</v>
      </c>
      <c r="AE595">
        <v>0</v>
      </c>
      <c r="AF595" t="s">
        <v>22</v>
      </c>
      <c r="AG595">
        <v>0.3</v>
      </c>
      <c r="AH595">
        <v>3</v>
      </c>
      <c r="AI595">
        <v>-1</v>
      </c>
      <c r="AJ595" t="s">
        <v>3</v>
      </c>
      <c r="AK595">
        <v>0</v>
      </c>
      <c r="AL595">
        <v>0</v>
      </c>
      <c r="AM595">
        <v>0</v>
      </c>
      <c r="AN595">
        <v>0</v>
      </c>
      <c r="AO595">
        <v>0</v>
      </c>
      <c r="AP595">
        <v>0</v>
      </c>
      <c r="AQ595">
        <v>0</v>
      </c>
      <c r="AR595">
        <v>0</v>
      </c>
    </row>
    <row r="596" spans="1:44" x14ac:dyDescent="0.25">
      <c r="A596">
        <f>ROW(Source!A1219)</f>
        <v>1219</v>
      </c>
      <c r="B596">
        <v>55891309</v>
      </c>
      <c r="C596">
        <v>55891295</v>
      </c>
      <c r="D596">
        <v>55433410</v>
      </c>
      <c r="E596">
        <v>1081</v>
      </c>
      <c r="F596">
        <v>1</v>
      </c>
      <c r="G596">
        <v>1081</v>
      </c>
      <c r="H596">
        <v>3</v>
      </c>
      <c r="I596" t="s">
        <v>1824</v>
      </c>
      <c r="J596" t="s">
        <v>3</v>
      </c>
      <c r="K596" t="s">
        <v>1825</v>
      </c>
      <c r="L596">
        <v>1354</v>
      </c>
      <c r="N596">
        <v>1010</v>
      </c>
      <c r="O596" t="s">
        <v>266</v>
      </c>
      <c r="P596" t="s">
        <v>266</v>
      </c>
      <c r="Q596">
        <v>1</v>
      </c>
      <c r="X596">
        <v>10</v>
      </c>
      <c r="Y596">
        <v>0</v>
      </c>
      <c r="Z596">
        <v>0</v>
      </c>
      <c r="AA596">
        <v>0</v>
      </c>
      <c r="AB596">
        <v>0</v>
      </c>
      <c r="AC596">
        <v>0</v>
      </c>
      <c r="AD596">
        <v>0</v>
      </c>
      <c r="AE596">
        <v>0</v>
      </c>
      <c r="AF596" t="s">
        <v>22</v>
      </c>
      <c r="AG596">
        <v>10</v>
      </c>
      <c r="AH596">
        <v>3</v>
      </c>
      <c r="AI596">
        <v>-1</v>
      </c>
      <c r="AJ596" t="s">
        <v>3</v>
      </c>
      <c r="AK596">
        <v>0</v>
      </c>
      <c r="AL596">
        <v>0</v>
      </c>
      <c r="AM596">
        <v>0</v>
      </c>
      <c r="AN596">
        <v>0</v>
      </c>
      <c r="AO596">
        <v>0</v>
      </c>
      <c r="AP596">
        <v>0</v>
      </c>
      <c r="AQ596">
        <v>0</v>
      </c>
      <c r="AR596">
        <v>0</v>
      </c>
    </row>
    <row r="597" spans="1:44" x14ac:dyDescent="0.25">
      <c r="A597">
        <f>ROW(Source!A1219)</f>
        <v>1219</v>
      </c>
      <c r="B597">
        <v>55891310</v>
      </c>
      <c r="C597">
        <v>55891295</v>
      </c>
      <c r="D597">
        <v>55448252</v>
      </c>
      <c r="E597">
        <v>1081</v>
      </c>
      <c r="F597">
        <v>1</v>
      </c>
      <c r="G597">
        <v>1081</v>
      </c>
      <c r="H597">
        <v>3</v>
      </c>
      <c r="I597" t="s">
        <v>1826</v>
      </c>
      <c r="J597" t="s">
        <v>3</v>
      </c>
      <c r="K597" t="s">
        <v>1827</v>
      </c>
      <c r="L597">
        <v>1354</v>
      </c>
      <c r="N597">
        <v>1010</v>
      </c>
      <c r="O597" t="s">
        <v>266</v>
      </c>
      <c r="P597" t="s">
        <v>266</v>
      </c>
      <c r="Q597">
        <v>1</v>
      </c>
      <c r="X597">
        <v>1</v>
      </c>
      <c r="Y597">
        <v>0</v>
      </c>
      <c r="Z597">
        <v>0</v>
      </c>
      <c r="AA597">
        <v>0</v>
      </c>
      <c r="AB597">
        <v>0</v>
      </c>
      <c r="AC597">
        <v>0</v>
      </c>
      <c r="AD597">
        <v>0</v>
      </c>
      <c r="AE597">
        <v>0</v>
      </c>
      <c r="AF597" t="s">
        <v>22</v>
      </c>
      <c r="AG597">
        <v>1</v>
      </c>
      <c r="AH597">
        <v>3</v>
      </c>
      <c r="AI597">
        <v>-1</v>
      </c>
      <c r="AJ597" t="s">
        <v>3</v>
      </c>
      <c r="AK597">
        <v>0</v>
      </c>
      <c r="AL597">
        <v>0</v>
      </c>
      <c r="AM597">
        <v>0</v>
      </c>
      <c r="AN597">
        <v>0</v>
      </c>
      <c r="AO597">
        <v>0</v>
      </c>
      <c r="AP597">
        <v>0</v>
      </c>
      <c r="AQ597">
        <v>0</v>
      </c>
      <c r="AR597">
        <v>0</v>
      </c>
    </row>
    <row r="598" spans="1:44" x14ac:dyDescent="0.25">
      <c r="A598">
        <f>ROW(Source!A1219)</f>
        <v>1219</v>
      </c>
      <c r="B598">
        <v>55891311</v>
      </c>
      <c r="C598">
        <v>55891295</v>
      </c>
      <c r="D598">
        <v>55424290</v>
      </c>
      <c r="E598">
        <v>1081</v>
      </c>
      <c r="F598">
        <v>1</v>
      </c>
      <c r="G598">
        <v>1081</v>
      </c>
      <c r="H598">
        <v>3</v>
      </c>
      <c r="I598" t="s">
        <v>1667</v>
      </c>
      <c r="J598" t="s">
        <v>3</v>
      </c>
      <c r="K598" t="s">
        <v>1668</v>
      </c>
      <c r="L598">
        <v>1348</v>
      </c>
      <c r="N598">
        <v>1009</v>
      </c>
      <c r="O598" t="s">
        <v>1092</v>
      </c>
      <c r="P598" t="s">
        <v>1092</v>
      </c>
      <c r="Q598">
        <v>1000</v>
      </c>
      <c r="X598">
        <v>1E-3</v>
      </c>
      <c r="Y598">
        <v>0</v>
      </c>
      <c r="Z598">
        <v>0</v>
      </c>
      <c r="AA598">
        <v>0</v>
      </c>
      <c r="AB598">
        <v>0</v>
      </c>
      <c r="AC598">
        <v>0</v>
      </c>
      <c r="AD598">
        <v>1</v>
      </c>
      <c r="AE598">
        <v>0</v>
      </c>
      <c r="AF598" t="s">
        <v>22</v>
      </c>
      <c r="AG598">
        <v>1E-3</v>
      </c>
      <c r="AH598">
        <v>2</v>
      </c>
      <c r="AI598">
        <v>55891311</v>
      </c>
      <c r="AJ598">
        <v>488</v>
      </c>
      <c r="AK598">
        <v>0</v>
      </c>
      <c r="AL598">
        <v>0</v>
      </c>
      <c r="AM598">
        <v>0</v>
      </c>
      <c r="AN598">
        <v>0</v>
      </c>
      <c r="AO598">
        <v>0</v>
      </c>
      <c r="AP598">
        <v>0</v>
      </c>
      <c r="AQ598">
        <v>0</v>
      </c>
      <c r="AR598">
        <v>0</v>
      </c>
    </row>
    <row r="599" spans="1:44" x14ac:dyDescent="0.25">
      <c r="A599">
        <f>ROW(Source!A1226)</f>
        <v>1226</v>
      </c>
      <c r="B599">
        <v>55891316</v>
      </c>
      <c r="C599">
        <v>55891315</v>
      </c>
      <c r="D599">
        <v>55424304</v>
      </c>
      <c r="E599">
        <v>1081</v>
      </c>
      <c r="F599">
        <v>1</v>
      </c>
      <c r="G599">
        <v>1081</v>
      </c>
      <c r="H599">
        <v>1</v>
      </c>
      <c r="I599" t="s">
        <v>1552</v>
      </c>
      <c r="J599" t="s">
        <v>3</v>
      </c>
      <c r="K599" t="s">
        <v>1553</v>
      </c>
      <c r="L599">
        <v>1191</v>
      </c>
      <c r="N599">
        <v>1013</v>
      </c>
      <c r="O599" t="s">
        <v>1554</v>
      </c>
      <c r="P599" t="s">
        <v>1554</v>
      </c>
      <c r="Q599">
        <v>1</v>
      </c>
      <c r="X599">
        <v>7.21</v>
      </c>
      <c r="Y599">
        <v>0</v>
      </c>
      <c r="Z599">
        <v>0</v>
      </c>
      <c r="AA599">
        <v>0</v>
      </c>
      <c r="AB599">
        <v>0</v>
      </c>
      <c r="AC599">
        <v>0</v>
      </c>
      <c r="AD599">
        <v>1</v>
      </c>
      <c r="AE599">
        <v>1</v>
      </c>
      <c r="AF599" t="s">
        <v>42</v>
      </c>
      <c r="AG599">
        <v>8.6519999999999992</v>
      </c>
      <c r="AH599">
        <v>2</v>
      </c>
      <c r="AI599">
        <v>55891316</v>
      </c>
      <c r="AJ599">
        <v>489</v>
      </c>
      <c r="AK599">
        <v>0</v>
      </c>
      <c r="AL599">
        <v>0</v>
      </c>
      <c r="AM599">
        <v>0</v>
      </c>
      <c r="AN599">
        <v>0</v>
      </c>
      <c r="AO599">
        <v>0</v>
      </c>
      <c r="AP599">
        <v>0</v>
      </c>
      <c r="AQ599">
        <v>0</v>
      </c>
      <c r="AR599">
        <v>0</v>
      </c>
    </row>
    <row r="600" spans="1:44" x14ac:dyDescent="0.25">
      <c r="A600">
        <f>ROW(Source!A1226)</f>
        <v>1226</v>
      </c>
      <c r="B600">
        <v>55891317</v>
      </c>
      <c r="C600">
        <v>55891315</v>
      </c>
      <c r="D600">
        <v>55490209</v>
      </c>
      <c r="E600">
        <v>1</v>
      </c>
      <c r="F600">
        <v>1</v>
      </c>
      <c r="G600">
        <v>1081</v>
      </c>
      <c r="H600">
        <v>2</v>
      </c>
      <c r="I600" t="s">
        <v>1555</v>
      </c>
      <c r="J600" t="s">
        <v>1556</v>
      </c>
      <c r="K600" t="s">
        <v>1557</v>
      </c>
      <c r="L600">
        <v>1368</v>
      </c>
      <c r="N600">
        <v>1011</v>
      </c>
      <c r="O600" t="s">
        <v>1558</v>
      </c>
      <c r="P600" t="s">
        <v>1558</v>
      </c>
      <c r="Q600">
        <v>1</v>
      </c>
      <c r="X600">
        <v>0.17</v>
      </c>
      <c r="Y600">
        <v>0</v>
      </c>
      <c r="Z600">
        <v>83.1</v>
      </c>
      <c r="AA600">
        <v>12.62</v>
      </c>
      <c r="AB600">
        <v>0</v>
      </c>
      <c r="AC600">
        <v>0</v>
      </c>
      <c r="AD600">
        <v>1</v>
      </c>
      <c r="AE600">
        <v>0</v>
      </c>
      <c r="AF600" t="s">
        <v>42</v>
      </c>
      <c r="AG600">
        <v>0.20400000000000001</v>
      </c>
      <c r="AH600">
        <v>2</v>
      </c>
      <c r="AI600">
        <v>55891317</v>
      </c>
      <c r="AJ600">
        <v>490</v>
      </c>
      <c r="AK600">
        <v>0</v>
      </c>
      <c r="AL600">
        <v>0</v>
      </c>
      <c r="AM600">
        <v>0</v>
      </c>
      <c r="AN600">
        <v>0</v>
      </c>
      <c r="AO600">
        <v>0</v>
      </c>
      <c r="AP600">
        <v>0</v>
      </c>
      <c r="AQ600">
        <v>0</v>
      </c>
      <c r="AR600">
        <v>0</v>
      </c>
    </row>
    <row r="601" spans="1:44" x14ac:dyDescent="0.25">
      <c r="A601">
        <f>ROW(Source!A1226)</f>
        <v>1226</v>
      </c>
      <c r="B601">
        <v>55891318</v>
      </c>
      <c r="C601">
        <v>55891315</v>
      </c>
      <c r="D601">
        <v>55482166</v>
      </c>
      <c r="E601">
        <v>1</v>
      </c>
      <c r="F601">
        <v>1</v>
      </c>
      <c r="G601">
        <v>1081</v>
      </c>
      <c r="H601">
        <v>3</v>
      </c>
      <c r="I601" t="s">
        <v>1572</v>
      </c>
      <c r="J601" t="s">
        <v>1573</v>
      </c>
      <c r="K601" t="s">
        <v>1574</v>
      </c>
      <c r="L601">
        <v>1301</v>
      </c>
      <c r="N601">
        <v>1003</v>
      </c>
      <c r="O601" t="s">
        <v>769</v>
      </c>
      <c r="P601" t="s">
        <v>769</v>
      </c>
      <c r="Q601">
        <v>1</v>
      </c>
      <c r="X601">
        <v>4.43</v>
      </c>
      <c r="Y601">
        <v>0.69</v>
      </c>
      <c r="Z601">
        <v>0</v>
      </c>
      <c r="AA601">
        <v>0</v>
      </c>
      <c r="AB601">
        <v>0</v>
      </c>
      <c r="AC601">
        <v>0</v>
      </c>
      <c r="AD601">
        <v>1</v>
      </c>
      <c r="AE601">
        <v>0</v>
      </c>
      <c r="AF601" t="s">
        <v>22</v>
      </c>
      <c r="AG601">
        <v>4.43</v>
      </c>
      <c r="AH601">
        <v>2</v>
      </c>
      <c r="AI601">
        <v>55891318</v>
      </c>
      <c r="AJ601">
        <v>492</v>
      </c>
      <c r="AK601">
        <v>0</v>
      </c>
      <c r="AL601">
        <v>0</v>
      </c>
      <c r="AM601">
        <v>0</v>
      </c>
      <c r="AN601">
        <v>0</v>
      </c>
      <c r="AO601">
        <v>0</v>
      </c>
      <c r="AP601">
        <v>0</v>
      </c>
      <c r="AQ601">
        <v>0</v>
      </c>
      <c r="AR601">
        <v>0</v>
      </c>
    </row>
    <row r="602" spans="1:44" x14ac:dyDescent="0.25">
      <c r="A602">
        <f>ROW(Source!A1226)</f>
        <v>1226</v>
      </c>
      <c r="B602">
        <v>55891319</v>
      </c>
      <c r="C602">
        <v>55891315</v>
      </c>
      <c r="D602">
        <v>55482203</v>
      </c>
      <c r="E602">
        <v>1</v>
      </c>
      <c r="F602">
        <v>1</v>
      </c>
      <c r="G602">
        <v>1081</v>
      </c>
      <c r="H602">
        <v>3</v>
      </c>
      <c r="I602" t="s">
        <v>1404</v>
      </c>
      <c r="J602" t="s">
        <v>1406</v>
      </c>
      <c r="K602" t="s">
        <v>1405</v>
      </c>
      <c r="L602">
        <v>1356</v>
      </c>
      <c r="N602">
        <v>1010</v>
      </c>
      <c r="O602" t="s">
        <v>1355</v>
      </c>
      <c r="P602" t="s">
        <v>1355</v>
      </c>
      <c r="Q602">
        <v>1000</v>
      </c>
      <c r="X602">
        <v>1.2239999999999999E-2</v>
      </c>
      <c r="Y602">
        <v>226.66</v>
      </c>
      <c r="Z602">
        <v>0</v>
      </c>
      <c r="AA602">
        <v>0</v>
      </c>
      <c r="AB602">
        <v>0</v>
      </c>
      <c r="AC602">
        <v>0</v>
      </c>
      <c r="AD602">
        <v>1</v>
      </c>
      <c r="AE602">
        <v>0</v>
      </c>
      <c r="AF602" t="s">
        <v>22</v>
      </c>
      <c r="AG602">
        <v>1.2239999999999999E-2</v>
      </c>
      <c r="AH602">
        <v>2</v>
      </c>
      <c r="AI602">
        <v>55891319</v>
      </c>
      <c r="AJ602">
        <v>493</v>
      </c>
      <c r="AK602">
        <v>0</v>
      </c>
      <c r="AL602">
        <v>0</v>
      </c>
      <c r="AM602">
        <v>0</v>
      </c>
      <c r="AN602">
        <v>0</v>
      </c>
      <c r="AO602">
        <v>0</v>
      </c>
      <c r="AP602">
        <v>0</v>
      </c>
      <c r="AQ602">
        <v>0</v>
      </c>
      <c r="AR602">
        <v>0</v>
      </c>
    </row>
    <row r="603" spans="1:44" x14ac:dyDescent="0.25">
      <c r="A603">
        <f>ROW(Source!A1226)</f>
        <v>1226</v>
      </c>
      <c r="B603">
        <v>55891320</v>
      </c>
      <c r="C603">
        <v>55891315</v>
      </c>
      <c r="D603">
        <v>55482617</v>
      </c>
      <c r="E603">
        <v>1</v>
      </c>
      <c r="F603">
        <v>1</v>
      </c>
      <c r="G603">
        <v>1081</v>
      </c>
      <c r="H603">
        <v>3</v>
      </c>
      <c r="I603" t="s">
        <v>1575</v>
      </c>
      <c r="J603" t="s">
        <v>1576</v>
      </c>
      <c r="K603" t="s">
        <v>1577</v>
      </c>
      <c r="L603">
        <v>1354</v>
      </c>
      <c r="N603">
        <v>1010</v>
      </c>
      <c r="O603" t="s">
        <v>266</v>
      </c>
      <c r="P603" t="s">
        <v>266</v>
      </c>
      <c r="Q603">
        <v>1</v>
      </c>
      <c r="X603">
        <v>1</v>
      </c>
      <c r="Y603">
        <v>14.99</v>
      </c>
      <c r="Z603">
        <v>0</v>
      </c>
      <c r="AA603">
        <v>0</v>
      </c>
      <c r="AB603">
        <v>0</v>
      </c>
      <c r="AC603">
        <v>0</v>
      </c>
      <c r="AD603">
        <v>1</v>
      </c>
      <c r="AE603">
        <v>0</v>
      </c>
      <c r="AF603" t="s">
        <v>22</v>
      </c>
      <c r="AG603">
        <v>1</v>
      </c>
      <c r="AH603">
        <v>2</v>
      </c>
      <c r="AI603">
        <v>55891320</v>
      </c>
      <c r="AJ603">
        <v>495</v>
      </c>
      <c r="AK603">
        <v>0</v>
      </c>
      <c r="AL603">
        <v>0</v>
      </c>
      <c r="AM603">
        <v>0</v>
      </c>
      <c r="AN603">
        <v>0</v>
      </c>
      <c r="AO603">
        <v>0</v>
      </c>
      <c r="AP603">
        <v>0</v>
      </c>
      <c r="AQ603">
        <v>0</v>
      </c>
      <c r="AR603">
        <v>0</v>
      </c>
    </row>
    <row r="604" spans="1:44" x14ac:dyDescent="0.25">
      <c r="A604">
        <f>ROW(Source!A1226)</f>
        <v>1226</v>
      </c>
      <c r="B604">
        <v>55891321</v>
      </c>
      <c r="C604">
        <v>55891315</v>
      </c>
      <c r="D604">
        <v>55481864</v>
      </c>
      <c r="E604">
        <v>1</v>
      </c>
      <c r="F604">
        <v>1</v>
      </c>
      <c r="G604">
        <v>1081</v>
      </c>
      <c r="H604">
        <v>3</v>
      </c>
      <c r="I604" t="s">
        <v>1669</v>
      </c>
      <c r="J604" t="s">
        <v>1670</v>
      </c>
      <c r="K604" t="s">
        <v>1671</v>
      </c>
      <c r="L604">
        <v>1301</v>
      </c>
      <c r="N604">
        <v>1003</v>
      </c>
      <c r="O604" t="s">
        <v>769</v>
      </c>
      <c r="P604" t="s">
        <v>769</v>
      </c>
      <c r="Q604">
        <v>1</v>
      </c>
      <c r="X604">
        <v>2.88</v>
      </c>
      <c r="Y604">
        <v>0.7</v>
      </c>
      <c r="Z604">
        <v>0</v>
      </c>
      <c r="AA604">
        <v>0</v>
      </c>
      <c r="AB604">
        <v>0</v>
      </c>
      <c r="AC604">
        <v>0</v>
      </c>
      <c r="AD604">
        <v>1</v>
      </c>
      <c r="AE604">
        <v>0</v>
      </c>
      <c r="AF604" t="s">
        <v>22</v>
      </c>
      <c r="AG604">
        <v>2.88</v>
      </c>
      <c r="AH604">
        <v>2</v>
      </c>
      <c r="AI604">
        <v>55891321</v>
      </c>
      <c r="AJ604">
        <v>497</v>
      </c>
      <c r="AK604">
        <v>0</v>
      </c>
      <c r="AL604">
        <v>0</v>
      </c>
      <c r="AM604">
        <v>0</v>
      </c>
      <c r="AN604">
        <v>0</v>
      </c>
      <c r="AO604">
        <v>0</v>
      </c>
      <c r="AP604">
        <v>0</v>
      </c>
      <c r="AQ604">
        <v>0</v>
      </c>
      <c r="AR604">
        <v>0</v>
      </c>
    </row>
    <row r="605" spans="1:44" x14ac:dyDescent="0.25">
      <c r="A605">
        <f>ROW(Source!A1226)</f>
        <v>1226</v>
      </c>
      <c r="B605">
        <v>55891322</v>
      </c>
      <c r="C605">
        <v>55891315</v>
      </c>
      <c r="D605">
        <v>55481866</v>
      </c>
      <c r="E605">
        <v>1</v>
      </c>
      <c r="F605">
        <v>1</v>
      </c>
      <c r="G605">
        <v>1081</v>
      </c>
      <c r="H605">
        <v>3</v>
      </c>
      <c r="I605" t="s">
        <v>1672</v>
      </c>
      <c r="J605" t="s">
        <v>1673</v>
      </c>
      <c r="K605" t="s">
        <v>1674</v>
      </c>
      <c r="L605">
        <v>1356</v>
      </c>
      <c r="N605">
        <v>1010</v>
      </c>
      <c r="O605" t="s">
        <v>1355</v>
      </c>
      <c r="P605" t="s">
        <v>1355</v>
      </c>
      <c r="Q605">
        <v>1000</v>
      </c>
      <c r="X605">
        <v>2.4E-2</v>
      </c>
      <c r="Y605">
        <v>6.44</v>
      </c>
      <c r="Z605">
        <v>0</v>
      </c>
      <c r="AA605">
        <v>0</v>
      </c>
      <c r="AB605">
        <v>0</v>
      </c>
      <c r="AC605">
        <v>0</v>
      </c>
      <c r="AD605">
        <v>1</v>
      </c>
      <c r="AE605">
        <v>0</v>
      </c>
      <c r="AF605" t="s">
        <v>22</v>
      </c>
      <c r="AG605">
        <v>2.4E-2</v>
      </c>
      <c r="AH605">
        <v>2</v>
      </c>
      <c r="AI605">
        <v>55891322</v>
      </c>
      <c r="AJ605">
        <v>498</v>
      </c>
      <c r="AK605">
        <v>0</v>
      </c>
      <c r="AL605">
        <v>0</v>
      </c>
      <c r="AM605">
        <v>0</v>
      </c>
      <c r="AN605">
        <v>0</v>
      </c>
      <c r="AO605">
        <v>0</v>
      </c>
      <c r="AP605">
        <v>0</v>
      </c>
      <c r="AQ605">
        <v>0</v>
      </c>
      <c r="AR605">
        <v>0</v>
      </c>
    </row>
    <row r="606" spans="1:44" x14ac:dyDescent="0.25">
      <c r="A606">
        <f>ROW(Source!A1226)</f>
        <v>1226</v>
      </c>
      <c r="B606">
        <v>55891323</v>
      </c>
      <c r="C606">
        <v>55891315</v>
      </c>
      <c r="D606">
        <v>55417010</v>
      </c>
      <c r="E606">
        <v>1081</v>
      </c>
      <c r="F606">
        <v>1</v>
      </c>
      <c r="G606">
        <v>1081</v>
      </c>
      <c r="H606">
        <v>3</v>
      </c>
      <c r="I606" t="s">
        <v>1810</v>
      </c>
      <c r="J606" t="s">
        <v>3</v>
      </c>
      <c r="K606" t="s">
        <v>1811</v>
      </c>
      <c r="L606">
        <v>1346</v>
      </c>
      <c r="N606">
        <v>1009</v>
      </c>
      <c r="O606" t="s">
        <v>222</v>
      </c>
      <c r="P606" t="s">
        <v>222</v>
      </c>
      <c r="Q606">
        <v>1</v>
      </c>
      <c r="X606">
        <v>0.8</v>
      </c>
      <c r="Y606">
        <v>0</v>
      </c>
      <c r="Z606">
        <v>0</v>
      </c>
      <c r="AA606">
        <v>0</v>
      </c>
      <c r="AB606">
        <v>0</v>
      </c>
      <c r="AC606">
        <v>0</v>
      </c>
      <c r="AD606">
        <v>0</v>
      </c>
      <c r="AE606">
        <v>0</v>
      </c>
      <c r="AF606" t="s">
        <v>22</v>
      </c>
      <c r="AG606">
        <v>0.8</v>
      </c>
      <c r="AH606">
        <v>3</v>
      </c>
      <c r="AI606">
        <v>-1</v>
      </c>
      <c r="AJ606" t="s">
        <v>3</v>
      </c>
      <c r="AK606">
        <v>0</v>
      </c>
      <c r="AL606">
        <v>0</v>
      </c>
      <c r="AM606">
        <v>0</v>
      </c>
      <c r="AN606">
        <v>0</v>
      </c>
      <c r="AO606">
        <v>0</v>
      </c>
      <c r="AP606">
        <v>0</v>
      </c>
      <c r="AQ606">
        <v>0</v>
      </c>
      <c r="AR606">
        <v>0</v>
      </c>
    </row>
    <row r="607" spans="1:44" x14ac:dyDescent="0.25">
      <c r="A607">
        <f>ROW(Source!A1226)</f>
        <v>1226</v>
      </c>
      <c r="B607">
        <v>55891324</v>
      </c>
      <c r="C607">
        <v>55891315</v>
      </c>
      <c r="D607">
        <v>55431085</v>
      </c>
      <c r="E607">
        <v>1081</v>
      </c>
      <c r="F607">
        <v>1</v>
      </c>
      <c r="G607">
        <v>1081</v>
      </c>
      <c r="H607">
        <v>3</v>
      </c>
      <c r="I607" t="s">
        <v>1828</v>
      </c>
      <c r="J607" t="s">
        <v>3</v>
      </c>
      <c r="K607" t="s">
        <v>1829</v>
      </c>
      <c r="L607">
        <v>1354</v>
      </c>
      <c r="N607">
        <v>1010</v>
      </c>
      <c r="O607" t="s">
        <v>266</v>
      </c>
      <c r="P607" t="s">
        <v>266</v>
      </c>
      <c r="Q607">
        <v>1</v>
      </c>
      <c r="X607">
        <v>1</v>
      </c>
      <c r="Y607">
        <v>0</v>
      </c>
      <c r="Z607">
        <v>0</v>
      </c>
      <c r="AA607">
        <v>0</v>
      </c>
      <c r="AB607">
        <v>0</v>
      </c>
      <c r="AC607">
        <v>0</v>
      </c>
      <c r="AD607">
        <v>0</v>
      </c>
      <c r="AE607">
        <v>0</v>
      </c>
      <c r="AF607" t="s">
        <v>22</v>
      </c>
      <c r="AG607">
        <v>1</v>
      </c>
      <c r="AH607">
        <v>3</v>
      </c>
      <c r="AI607">
        <v>-1</v>
      </c>
      <c r="AJ607" t="s">
        <v>3</v>
      </c>
      <c r="AK607">
        <v>0</v>
      </c>
      <c r="AL607">
        <v>0</v>
      </c>
      <c r="AM607">
        <v>0</v>
      </c>
      <c r="AN607">
        <v>0</v>
      </c>
      <c r="AO607">
        <v>0</v>
      </c>
      <c r="AP607">
        <v>0</v>
      </c>
      <c r="AQ607">
        <v>0</v>
      </c>
      <c r="AR607">
        <v>0</v>
      </c>
    </row>
    <row r="608" spans="1:44" x14ac:dyDescent="0.25">
      <c r="A608">
        <f>ROW(Source!A1226)</f>
        <v>1226</v>
      </c>
      <c r="B608">
        <v>55891325</v>
      </c>
      <c r="C608">
        <v>55891315</v>
      </c>
      <c r="D608">
        <v>55432026</v>
      </c>
      <c r="E608">
        <v>1081</v>
      </c>
      <c r="F608">
        <v>1</v>
      </c>
      <c r="G608">
        <v>1081</v>
      </c>
      <c r="H608">
        <v>3</v>
      </c>
      <c r="I608" t="s">
        <v>1830</v>
      </c>
      <c r="J608" t="s">
        <v>3</v>
      </c>
      <c r="K608" t="s">
        <v>1831</v>
      </c>
      <c r="L608">
        <v>1356</v>
      </c>
      <c r="N608">
        <v>1010</v>
      </c>
      <c r="O608" t="s">
        <v>1355</v>
      </c>
      <c r="P608" t="s">
        <v>1355</v>
      </c>
      <c r="Q608">
        <v>1000</v>
      </c>
      <c r="X608">
        <v>1.0200000000000001E-2</v>
      </c>
      <c r="Y608">
        <v>0</v>
      </c>
      <c r="Z608">
        <v>0</v>
      </c>
      <c r="AA608">
        <v>0</v>
      </c>
      <c r="AB608">
        <v>0</v>
      </c>
      <c r="AC608">
        <v>0</v>
      </c>
      <c r="AD608">
        <v>0</v>
      </c>
      <c r="AE608">
        <v>0</v>
      </c>
      <c r="AF608" t="s">
        <v>22</v>
      </c>
      <c r="AG608">
        <v>1.0200000000000001E-2</v>
      </c>
      <c r="AH608">
        <v>3</v>
      </c>
      <c r="AI608">
        <v>-1</v>
      </c>
      <c r="AJ608" t="s">
        <v>3</v>
      </c>
      <c r="AK608">
        <v>0</v>
      </c>
      <c r="AL608">
        <v>0</v>
      </c>
      <c r="AM608">
        <v>0</v>
      </c>
      <c r="AN608">
        <v>0</v>
      </c>
      <c r="AO608">
        <v>0</v>
      </c>
      <c r="AP608">
        <v>0</v>
      </c>
      <c r="AQ608">
        <v>0</v>
      </c>
      <c r="AR608">
        <v>0</v>
      </c>
    </row>
    <row r="609" spans="1:44" x14ac:dyDescent="0.25">
      <c r="A609">
        <f>ROW(Source!A1226)</f>
        <v>1226</v>
      </c>
      <c r="B609">
        <v>55891326</v>
      </c>
      <c r="C609">
        <v>55891315</v>
      </c>
      <c r="D609">
        <v>55433412</v>
      </c>
      <c r="E609">
        <v>1081</v>
      </c>
      <c r="F609">
        <v>1</v>
      </c>
      <c r="G609">
        <v>1081</v>
      </c>
      <c r="H609">
        <v>3</v>
      </c>
      <c r="I609" t="s">
        <v>1832</v>
      </c>
      <c r="J609" t="s">
        <v>3</v>
      </c>
      <c r="K609" t="s">
        <v>1833</v>
      </c>
      <c r="L609">
        <v>1354</v>
      </c>
      <c r="N609">
        <v>1010</v>
      </c>
      <c r="O609" t="s">
        <v>266</v>
      </c>
      <c r="P609" t="s">
        <v>266</v>
      </c>
      <c r="Q609">
        <v>1</v>
      </c>
      <c r="X609">
        <v>12.24</v>
      </c>
      <c r="Y609">
        <v>0</v>
      </c>
      <c r="Z609">
        <v>0</v>
      </c>
      <c r="AA609">
        <v>0</v>
      </c>
      <c r="AB609">
        <v>0</v>
      </c>
      <c r="AC609">
        <v>0</v>
      </c>
      <c r="AD609">
        <v>0</v>
      </c>
      <c r="AE609">
        <v>0</v>
      </c>
      <c r="AF609" t="s">
        <v>22</v>
      </c>
      <c r="AG609">
        <v>12.24</v>
      </c>
      <c r="AH609">
        <v>3</v>
      </c>
      <c r="AI609">
        <v>-1</v>
      </c>
      <c r="AJ609" t="s">
        <v>3</v>
      </c>
      <c r="AK609">
        <v>0</v>
      </c>
      <c r="AL609">
        <v>0</v>
      </c>
      <c r="AM609">
        <v>0</v>
      </c>
      <c r="AN609">
        <v>0</v>
      </c>
      <c r="AO609">
        <v>0</v>
      </c>
      <c r="AP609">
        <v>0</v>
      </c>
      <c r="AQ609">
        <v>0</v>
      </c>
      <c r="AR609">
        <v>0</v>
      </c>
    </row>
    <row r="610" spans="1:44" x14ac:dyDescent="0.25">
      <c r="A610">
        <f>ROW(Source!A1227)</f>
        <v>1227</v>
      </c>
      <c r="B610">
        <v>55891316</v>
      </c>
      <c r="C610">
        <v>55891315</v>
      </c>
      <c r="D610">
        <v>55424304</v>
      </c>
      <c r="E610">
        <v>1081</v>
      </c>
      <c r="F610">
        <v>1</v>
      </c>
      <c r="G610">
        <v>1081</v>
      </c>
      <c r="H610">
        <v>1</v>
      </c>
      <c r="I610" t="s">
        <v>1552</v>
      </c>
      <c r="J610" t="s">
        <v>3</v>
      </c>
      <c r="K610" t="s">
        <v>1553</v>
      </c>
      <c r="L610">
        <v>1191</v>
      </c>
      <c r="N610">
        <v>1013</v>
      </c>
      <c r="O610" t="s">
        <v>1554</v>
      </c>
      <c r="P610" t="s">
        <v>1554</v>
      </c>
      <c r="Q610">
        <v>1</v>
      </c>
      <c r="X610">
        <v>7.21</v>
      </c>
      <c r="Y610">
        <v>0</v>
      </c>
      <c r="Z610">
        <v>0</v>
      </c>
      <c r="AA610">
        <v>0</v>
      </c>
      <c r="AB610">
        <v>0</v>
      </c>
      <c r="AC610">
        <v>0</v>
      </c>
      <c r="AD610">
        <v>1</v>
      </c>
      <c r="AE610">
        <v>1</v>
      </c>
      <c r="AF610" t="s">
        <v>42</v>
      </c>
      <c r="AG610">
        <v>8.6519999999999992</v>
      </c>
      <c r="AH610">
        <v>2</v>
      </c>
      <c r="AI610">
        <v>55891316</v>
      </c>
      <c r="AJ610">
        <v>500</v>
      </c>
      <c r="AK610">
        <v>0</v>
      </c>
      <c r="AL610">
        <v>0</v>
      </c>
      <c r="AM610">
        <v>0</v>
      </c>
      <c r="AN610">
        <v>0</v>
      </c>
      <c r="AO610">
        <v>0</v>
      </c>
      <c r="AP610">
        <v>0</v>
      </c>
      <c r="AQ610">
        <v>0</v>
      </c>
      <c r="AR610">
        <v>0</v>
      </c>
    </row>
    <row r="611" spans="1:44" x14ac:dyDescent="0.25">
      <c r="A611">
        <f>ROW(Source!A1227)</f>
        <v>1227</v>
      </c>
      <c r="B611">
        <v>55891317</v>
      </c>
      <c r="C611">
        <v>55891315</v>
      </c>
      <c r="D611">
        <v>55490209</v>
      </c>
      <c r="E611">
        <v>1</v>
      </c>
      <c r="F611">
        <v>1</v>
      </c>
      <c r="G611">
        <v>1081</v>
      </c>
      <c r="H611">
        <v>2</v>
      </c>
      <c r="I611" t="s">
        <v>1555</v>
      </c>
      <c r="J611" t="s">
        <v>1556</v>
      </c>
      <c r="K611" t="s">
        <v>1557</v>
      </c>
      <c r="L611">
        <v>1368</v>
      </c>
      <c r="N611">
        <v>1011</v>
      </c>
      <c r="O611" t="s">
        <v>1558</v>
      </c>
      <c r="P611" t="s">
        <v>1558</v>
      </c>
      <c r="Q611">
        <v>1</v>
      </c>
      <c r="X611">
        <v>0.17</v>
      </c>
      <c r="Y611">
        <v>0</v>
      </c>
      <c r="Z611">
        <v>83.1</v>
      </c>
      <c r="AA611">
        <v>12.62</v>
      </c>
      <c r="AB611">
        <v>0</v>
      </c>
      <c r="AC611">
        <v>0</v>
      </c>
      <c r="AD611">
        <v>1</v>
      </c>
      <c r="AE611">
        <v>0</v>
      </c>
      <c r="AF611" t="s">
        <v>42</v>
      </c>
      <c r="AG611">
        <v>0.20400000000000001</v>
      </c>
      <c r="AH611">
        <v>2</v>
      </c>
      <c r="AI611">
        <v>55891317</v>
      </c>
      <c r="AJ611">
        <v>501</v>
      </c>
      <c r="AK611">
        <v>0</v>
      </c>
      <c r="AL611">
        <v>0</v>
      </c>
      <c r="AM611">
        <v>0</v>
      </c>
      <c r="AN611">
        <v>0</v>
      </c>
      <c r="AO611">
        <v>0</v>
      </c>
      <c r="AP611">
        <v>0</v>
      </c>
      <c r="AQ611">
        <v>0</v>
      </c>
      <c r="AR611">
        <v>0</v>
      </c>
    </row>
    <row r="612" spans="1:44" x14ac:dyDescent="0.25">
      <c r="A612">
        <f>ROW(Source!A1227)</f>
        <v>1227</v>
      </c>
      <c r="B612">
        <v>55891318</v>
      </c>
      <c r="C612">
        <v>55891315</v>
      </c>
      <c r="D612">
        <v>55482166</v>
      </c>
      <c r="E612">
        <v>1</v>
      </c>
      <c r="F612">
        <v>1</v>
      </c>
      <c r="G612">
        <v>1081</v>
      </c>
      <c r="H612">
        <v>3</v>
      </c>
      <c r="I612" t="s">
        <v>1572</v>
      </c>
      <c r="J612" t="s">
        <v>1573</v>
      </c>
      <c r="K612" t="s">
        <v>1574</v>
      </c>
      <c r="L612">
        <v>1301</v>
      </c>
      <c r="N612">
        <v>1003</v>
      </c>
      <c r="O612" t="s">
        <v>769</v>
      </c>
      <c r="P612" t="s">
        <v>769</v>
      </c>
      <c r="Q612">
        <v>1</v>
      </c>
      <c r="X612">
        <v>4.43</v>
      </c>
      <c r="Y612">
        <v>0.69</v>
      </c>
      <c r="Z612">
        <v>0</v>
      </c>
      <c r="AA612">
        <v>0</v>
      </c>
      <c r="AB612">
        <v>0</v>
      </c>
      <c r="AC612">
        <v>0</v>
      </c>
      <c r="AD612">
        <v>1</v>
      </c>
      <c r="AE612">
        <v>0</v>
      </c>
      <c r="AF612" t="s">
        <v>22</v>
      </c>
      <c r="AG612">
        <v>4.43</v>
      </c>
      <c r="AH612">
        <v>2</v>
      </c>
      <c r="AI612">
        <v>55891318</v>
      </c>
      <c r="AJ612">
        <v>503</v>
      </c>
      <c r="AK612">
        <v>0</v>
      </c>
      <c r="AL612">
        <v>0</v>
      </c>
      <c r="AM612">
        <v>0</v>
      </c>
      <c r="AN612">
        <v>0</v>
      </c>
      <c r="AO612">
        <v>0</v>
      </c>
      <c r="AP612">
        <v>0</v>
      </c>
      <c r="AQ612">
        <v>0</v>
      </c>
      <c r="AR612">
        <v>0</v>
      </c>
    </row>
    <row r="613" spans="1:44" x14ac:dyDescent="0.25">
      <c r="A613">
        <f>ROW(Source!A1227)</f>
        <v>1227</v>
      </c>
      <c r="B613">
        <v>55891319</v>
      </c>
      <c r="C613">
        <v>55891315</v>
      </c>
      <c r="D613">
        <v>55482203</v>
      </c>
      <c r="E613">
        <v>1</v>
      </c>
      <c r="F613">
        <v>1</v>
      </c>
      <c r="G613">
        <v>1081</v>
      </c>
      <c r="H613">
        <v>3</v>
      </c>
      <c r="I613" t="s">
        <v>1404</v>
      </c>
      <c r="J613" t="s">
        <v>1406</v>
      </c>
      <c r="K613" t="s">
        <v>1405</v>
      </c>
      <c r="L613">
        <v>1356</v>
      </c>
      <c r="N613">
        <v>1010</v>
      </c>
      <c r="O613" t="s">
        <v>1355</v>
      </c>
      <c r="P613" t="s">
        <v>1355</v>
      </c>
      <c r="Q613">
        <v>1000</v>
      </c>
      <c r="X613">
        <v>1.2239999999999999E-2</v>
      </c>
      <c r="Y613">
        <v>226.66</v>
      </c>
      <c r="Z613">
        <v>0</v>
      </c>
      <c r="AA613">
        <v>0</v>
      </c>
      <c r="AB613">
        <v>0</v>
      </c>
      <c r="AC613">
        <v>0</v>
      </c>
      <c r="AD613">
        <v>1</v>
      </c>
      <c r="AE613">
        <v>0</v>
      </c>
      <c r="AF613" t="s">
        <v>22</v>
      </c>
      <c r="AG613">
        <v>1.2239999999999999E-2</v>
      </c>
      <c r="AH613">
        <v>2</v>
      </c>
      <c r="AI613">
        <v>55891319</v>
      </c>
      <c r="AJ613">
        <v>504</v>
      </c>
      <c r="AK613">
        <v>0</v>
      </c>
      <c r="AL613">
        <v>0</v>
      </c>
      <c r="AM613">
        <v>0</v>
      </c>
      <c r="AN613">
        <v>0</v>
      </c>
      <c r="AO613">
        <v>0</v>
      </c>
      <c r="AP613">
        <v>0</v>
      </c>
      <c r="AQ613">
        <v>0</v>
      </c>
      <c r="AR613">
        <v>0</v>
      </c>
    </row>
    <row r="614" spans="1:44" x14ac:dyDescent="0.25">
      <c r="A614">
        <f>ROW(Source!A1227)</f>
        <v>1227</v>
      </c>
      <c r="B614">
        <v>55891320</v>
      </c>
      <c r="C614">
        <v>55891315</v>
      </c>
      <c r="D614">
        <v>55482617</v>
      </c>
      <c r="E614">
        <v>1</v>
      </c>
      <c r="F614">
        <v>1</v>
      </c>
      <c r="G614">
        <v>1081</v>
      </c>
      <c r="H614">
        <v>3</v>
      </c>
      <c r="I614" t="s">
        <v>1575</v>
      </c>
      <c r="J614" t="s">
        <v>1576</v>
      </c>
      <c r="K614" t="s">
        <v>1577</v>
      </c>
      <c r="L614">
        <v>1354</v>
      </c>
      <c r="N614">
        <v>1010</v>
      </c>
      <c r="O614" t="s">
        <v>266</v>
      </c>
      <c r="P614" t="s">
        <v>266</v>
      </c>
      <c r="Q614">
        <v>1</v>
      </c>
      <c r="X614">
        <v>1</v>
      </c>
      <c r="Y614">
        <v>14.99</v>
      </c>
      <c r="Z614">
        <v>0</v>
      </c>
      <c r="AA614">
        <v>0</v>
      </c>
      <c r="AB614">
        <v>0</v>
      </c>
      <c r="AC614">
        <v>0</v>
      </c>
      <c r="AD614">
        <v>1</v>
      </c>
      <c r="AE614">
        <v>0</v>
      </c>
      <c r="AF614" t="s">
        <v>22</v>
      </c>
      <c r="AG614">
        <v>1</v>
      </c>
      <c r="AH614">
        <v>2</v>
      </c>
      <c r="AI614">
        <v>55891320</v>
      </c>
      <c r="AJ614">
        <v>506</v>
      </c>
      <c r="AK614">
        <v>0</v>
      </c>
      <c r="AL614">
        <v>0</v>
      </c>
      <c r="AM614">
        <v>0</v>
      </c>
      <c r="AN614">
        <v>0</v>
      </c>
      <c r="AO614">
        <v>0</v>
      </c>
      <c r="AP614">
        <v>0</v>
      </c>
      <c r="AQ614">
        <v>0</v>
      </c>
      <c r="AR614">
        <v>0</v>
      </c>
    </row>
    <row r="615" spans="1:44" x14ac:dyDescent="0.25">
      <c r="A615">
        <f>ROW(Source!A1227)</f>
        <v>1227</v>
      </c>
      <c r="B615">
        <v>55891321</v>
      </c>
      <c r="C615">
        <v>55891315</v>
      </c>
      <c r="D615">
        <v>55481864</v>
      </c>
      <c r="E615">
        <v>1</v>
      </c>
      <c r="F615">
        <v>1</v>
      </c>
      <c r="G615">
        <v>1081</v>
      </c>
      <c r="H615">
        <v>3</v>
      </c>
      <c r="I615" t="s">
        <v>1669</v>
      </c>
      <c r="J615" t="s">
        <v>1670</v>
      </c>
      <c r="K615" t="s">
        <v>1671</v>
      </c>
      <c r="L615">
        <v>1301</v>
      </c>
      <c r="N615">
        <v>1003</v>
      </c>
      <c r="O615" t="s">
        <v>769</v>
      </c>
      <c r="P615" t="s">
        <v>769</v>
      </c>
      <c r="Q615">
        <v>1</v>
      </c>
      <c r="X615">
        <v>2.88</v>
      </c>
      <c r="Y615">
        <v>0.7</v>
      </c>
      <c r="Z615">
        <v>0</v>
      </c>
      <c r="AA615">
        <v>0</v>
      </c>
      <c r="AB615">
        <v>0</v>
      </c>
      <c r="AC615">
        <v>0</v>
      </c>
      <c r="AD615">
        <v>1</v>
      </c>
      <c r="AE615">
        <v>0</v>
      </c>
      <c r="AF615" t="s">
        <v>22</v>
      </c>
      <c r="AG615">
        <v>2.88</v>
      </c>
      <c r="AH615">
        <v>2</v>
      </c>
      <c r="AI615">
        <v>55891321</v>
      </c>
      <c r="AJ615">
        <v>508</v>
      </c>
      <c r="AK615">
        <v>0</v>
      </c>
      <c r="AL615">
        <v>0</v>
      </c>
      <c r="AM615">
        <v>0</v>
      </c>
      <c r="AN615">
        <v>0</v>
      </c>
      <c r="AO615">
        <v>0</v>
      </c>
      <c r="AP615">
        <v>0</v>
      </c>
      <c r="AQ615">
        <v>0</v>
      </c>
      <c r="AR615">
        <v>0</v>
      </c>
    </row>
    <row r="616" spans="1:44" x14ac:dyDescent="0.25">
      <c r="A616">
        <f>ROW(Source!A1227)</f>
        <v>1227</v>
      </c>
      <c r="B616">
        <v>55891322</v>
      </c>
      <c r="C616">
        <v>55891315</v>
      </c>
      <c r="D616">
        <v>55481866</v>
      </c>
      <c r="E616">
        <v>1</v>
      </c>
      <c r="F616">
        <v>1</v>
      </c>
      <c r="G616">
        <v>1081</v>
      </c>
      <c r="H616">
        <v>3</v>
      </c>
      <c r="I616" t="s">
        <v>1672</v>
      </c>
      <c r="J616" t="s">
        <v>1673</v>
      </c>
      <c r="K616" t="s">
        <v>1674</v>
      </c>
      <c r="L616">
        <v>1356</v>
      </c>
      <c r="N616">
        <v>1010</v>
      </c>
      <c r="O616" t="s">
        <v>1355</v>
      </c>
      <c r="P616" t="s">
        <v>1355</v>
      </c>
      <c r="Q616">
        <v>1000</v>
      </c>
      <c r="X616">
        <v>2.4E-2</v>
      </c>
      <c r="Y616">
        <v>6.44</v>
      </c>
      <c r="Z616">
        <v>0</v>
      </c>
      <c r="AA616">
        <v>0</v>
      </c>
      <c r="AB616">
        <v>0</v>
      </c>
      <c r="AC616">
        <v>0</v>
      </c>
      <c r="AD616">
        <v>1</v>
      </c>
      <c r="AE616">
        <v>0</v>
      </c>
      <c r="AF616" t="s">
        <v>22</v>
      </c>
      <c r="AG616">
        <v>2.4E-2</v>
      </c>
      <c r="AH616">
        <v>2</v>
      </c>
      <c r="AI616">
        <v>55891322</v>
      </c>
      <c r="AJ616">
        <v>509</v>
      </c>
      <c r="AK616">
        <v>0</v>
      </c>
      <c r="AL616">
        <v>0</v>
      </c>
      <c r="AM616">
        <v>0</v>
      </c>
      <c r="AN616">
        <v>0</v>
      </c>
      <c r="AO616">
        <v>0</v>
      </c>
      <c r="AP616">
        <v>0</v>
      </c>
      <c r="AQ616">
        <v>0</v>
      </c>
      <c r="AR616">
        <v>0</v>
      </c>
    </row>
    <row r="617" spans="1:44" x14ac:dyDescent="0.25">
      <c r="A617">
        <f>ROW(Source!A1227)</f>
        <v>1227</v>
      </c>
      <c r="B617">
        <v>55891323</v>
      </c>
      <c r="C617">
        <v>55891315</v>
      </c>
      <c r="D617">
        <v>55417010</v>
      </c>
      <c r="E617">
        <v>1081</v>
      </c>
      <c r="F617">
        <v>1</v>
      </c>
      <c r="G617">
        <v>1081</v>
      </c>
      <c r="H617">
        <v>3</v>
      </c>
      <c r="I617" t="s">
        <v>1810</v>
      </c>
      <c r="J617" t="s">
        <v>3</v>
      </c>
      <c r="K617" t="s">
        <v>1811</v>
      </c>
      <c r="L617">
        <v>1346</v>
      </c>
      <c r="N617">
        <v>1009</v>
      </c>
      <c r="O617" t="s">
        <v>222</v>
      </c>
      <c r="P617" t="s">
        <v>222</v>
      </c>
      <c r="Q617">
        <v>1</v>
      </c>
      <c r="X617">
        <v>0.8</v>
      </c>
      <c r="Y617">
        <v>0</v>
      </c>
      <c r="Z617">
        <v>0</v>
      </c>
      <c r="AA617">
        <v>0</v>
      </c>
      <c r="AB617">
        <v>0</v>
      </c>
      <c r="AC617">
        <v>0</v>
      </c>
      <c r="AD617">
        <v>0</v>
      </c>
      <c r="AE617">
        <v>0</v>
      </c>
      <c r="AF617" t="s">
        <v>22</v>
      </c>
      <c r="AG617">
        <v>0.8</v>
      </c>
      <c r="AH617">
        <v>3</v>
      </c>
      <c r="AI617">
        <v>-1</v>
      </c>
      <c r="AJ617" t="s">
        <v>3</v>
      </c>
      <c r="AK617">
        <v>0</v>
      </c>
      <c r="AL617">
        <v>0</v>
      </c>
      <c r="AM617">
        <v>0</v>
      </c>
      <c r="AN617">
        <v>0</v>
      </c>
      <c r="AO617">
        <v>0</v>
      </c>
      <c r="AP617">
        <v>0</v>
      </c>
      <c r="AQ617">
        <v>0</v>
      </c>
      <c r="AR617">
        <v>0</v>
      </c>
    </row>
    <row r="618" spans="1:44" x14ac:dyDescent="0.25">
      <c r="A618">
        <f>ROW(Source!A1227)</f>
        <v>1227</v>
      </c>
      <c r="B618">
        <v>55891324</v>
      </c>
      <c r="C618">
        <v>55891315</v>
      </c>
      <c r="D618">
        <v>55431085</v>
      </c>
      <c r="E618">
        <v>1081</v>
      </c>
      <c r="F618">
        <v>1</v>
      </c>
      <c r="G618">
        <v>1081</v>
      </c>
      <c r="H618">
        <v>3</v>
      </c>
      <c r="I618" t="s">
        <v>1828</v>
      </c>
      <c r="J618" t="s">
        <v>3</v>
      </c>
      <c r="K618" t="s">
        <v>1829</v>
      </c>
      <c r="L618">
        <v>1354</v>
      </c>
      <c r="N618">
        <v>1010</v>
      </c>
      <c r="O618" t="s">
        <v>266</v>
      </c>
      <c r="P618" t="s">
        <v>266</v>
      </c>
      <c r="Q618">
        <v>1</v>
      </c>
      <c r="X618">
        <v>1</v>
      </c>
      <c r="Y618">
        <v>0</v>
      </c>
      <c r="Z618">
        <v>0</v>
      </c>
      <c r="AA618">
        <v>0</v>
      </c>
      <c r="AB618">
        <v>0</v>
      </c>
      <c r="AC618">
        <v>0</v>
      </c>
      <c r="AD618">
        <v>0</v>
      </c>
      <c r="AE618">
        <v>0</v>
      </c>
      <c r="AF618" t="s">
        <v>22</v>
      </c>
      <c r="AG618">
        <v>1</v>
      </c>
      <c r="AH618">
        <v>3</v>
      </c>
      <c r="AI618">
        <v>-1</v>
      </c>
      <c r="AJ618" t="s">
        <v>3</v>
      </c>
      <c r="AK618">
        <v>0</v>
      </c>
      <c r="AL618">
        <v>0</v>
      </c>
      <c r="AM618">
        <v>0</v>
      </c>
      <c r="AN618">
        <v>0</v>
      </c>
      <c r="AO618">
        <v>0</v>
      </c>
      <c r="AP618">
        <v>0</v>
      </c>
      <c r="AQ618">
        <v>0</v>
      </c>
      <c r="AR618">
        <v>0</v>
      </c>
    </row>
    <row r="619" spans="1:44" x14ac:dyDescent="0.25">
      <c r="A619">
        <f>ROW(Source!A1227)</f>
        <v>1227</v>
      </c>
      <c r="B619">
        <v>55891325</v>
      </c>
      <c r="C619">
        <v>55891315</v>
      </c>
      <c r="D619">
        <v>55432026</v>
      </c>
      <c r="E619">
        <v>1081</v>
      </c>
      <c r="F619">
        <v>1</v>
      </c>
      <c r="G619">
        <v>1081</v>
      </c>
      <c r="H619">
        <v>3</v>
      </c>
      <c r="I619" t="s">
        <v>1830</v>
      </c>
      <c r="J619" t="s">
        <v>3</v>
      </c>
      <c r="K619" t="s">
        <v>1831</v>
      </c>
      <c r="L619">
        <v>1356</v>
      </c>
      <c r="N619">
        <v>1010</v>
      </c>
      <c r="O619" t="s">
        <v>1355</v>
      </c>
      <c r="P619" t="s">
        <v>1355</v>
      </c>
      <c r="Q619">
        <v>1000</v>
      </c>
      <c r="X619">
        <v>1.0200000000000001E-2</v>
      </c>
      <c r="Y619">
        <v>0</v>
      </c>
      <c r="Z619">
        <v>0</v>
      </c>
      <c r="AA619">
        <v>0</v>
      </c>
      <c r="AB619">
        <v>0</v>
      </c>
      <c r="AC619">
        <v>0</v>
      </c>
      <c r="AD619">
        <v>0</v>
      </c>
      <c r="AE619">
        <v>0</v>
      </c>
      <c r="AF619" t="s">
        <v>22</v>
      </c>
      <c r="AG619">
        <v>1.0200000000000001E-2</v>
      </c>
      <c r="AH619">
        <v>3</v>
      </c>
      <c r="AI619">
        <v>-1</v>
      </c>
      <c r="AJ619" t="s">
        <v>3</v>
      </c>
      <c r="AK619">
        <v>0</v>
      </c>
      <c r="AL619">
        <v>0</v>
      </c>
      <c r="AM619">
        <v>0</v>
      </c>
      <c r="AN619">
        <v>0</v>
      </c>
      <c r="AO619">
        <v>0</v>
      </c>
      <c r="AP619">
        <v>0</v>
      </c>
      <c r="AQ619">
        <v>0</v>
      </c>
      <c r="AR619">
        <v>0</v>
      </c>
    </row>
    <row r="620" spans="1:44" x14ac:dyDescent="0.25">
      <c r="A620">
        <f>ROW(Source!A1227)</f>
        <v>1227</v>
      </c>
      <c r="B620">
        <v>55891326</v>
      </c>
      <c r="C620">
        <v>55891315</v>
      </c>
      <c r="D620">
        <v>55433412</v>
      </c>
      <c r="E620">
        <v>1081</v>
      </c>
      <c r="F620">
        <v>1</v>
      </c>
      <c r="G620">
        <v>1081</v>
      </c>
      <c r="H620">
        <v>3</v>
      </c>
      <c r="I620" t="s">
        <v>1832</v>
      </c>
      <c r="J620" t="s">
        <v>3</v>
      </c>
      <c r="K620" t="s">
        <v>1833</v>
      </c>
      <c r="L620">
        <v>1354</v>
      </c>
      <c r="N620">
        <v>1010</v>
      </c>
      <c r="O620" t="s">
        <v>266</v>
      </c>
      <c r="P620" t="s">
        <v>266</v>
      </c>
      <c r="Q620">
        <v>1</v>
      </c>
      <c r="X620">
        <v>12.24</v>
      </c>
      <c r="Y620">
        <v>0</v>
      </c>
      <c r="Z620">
        <v>0</v>
      </c>
      <c r="AA620">
        <v>0</v>
      </c>
      <c r="AB620">
        <v>0</v>
      </c>
      <c r="AC620">
        <v>0</v>
      </c>
      <c r="AD620">
        <v>0</v>
      </c>
      <c r="AE620">
        <v>0</v>
      </c>
      <c r="AF620" t="s">
        <v>22</v>
      </c>
      <c r="AG620">
        <v>12.24</v>
      </c>
      <c r="AH620">
        <v>3</v>
      </c>
      <c r="AI620">
        <v>-1</v>
      </c>
      <c r="AJ620" t="s">
        <v>3</v>
      </c>
      <c r="AK620">
        <v>0</v>
      </c>
      <c r="AL620">
        <v>0</v>
      </c>
      <c r="AM620">
        <v>0</v>
      </c>
      <c r="AN620">
        <v>0</v>
      </c>
      <c r="AO620">
        <v>0</v>
      </c>
      <c r="AP620">
        <v>0</v>
      </c>
      <c r="AQ620">
        <v>0</v>
      </c>
      <c r="AR620">
        <v>0</v>
      </c>
    </row>
    <row r="621" spans="1:44" x14ac:dyDescent="0.25">
      <c r="A621">
        <f>ROW(Source!A1238)</f>
        <v>1238</v>
      </c>
      <c r="B621">
        <v>55891333</v>
      </c>
      <c r="C621">
        <v>55891332</v>
      </c>
      <c r="D621">
        <v>55424304</v>
      </c>
      <c r="E621">
        <v>1081</v>
      </c>
      <c r="F621">
        <v>1</v>
      </c>
      <c r="G621">
        <v>1081</v>
      </c>
      <c r="H621">
        <v>1</v>
      </c>
      <c r="I621" t="s">
        <v>1552</v>
      </c>
      <c r="J621" t="s">
        <v>3</v>
      </c>
      <c r="K621" t="s">
        <v>1553</v>
      </c>
      <c r="L621">
        <v>1191</v>
      </c>
      <c r="N621">
        <v>1013</v>
      </c>
      <c r="O621" t="s">
        <v>1554</v>
      </c>
      <c r="P621" t="s">
        <v>1554</v>
      </c>
      <c r="Q621">
        <v>1</v>
      </c>
      <c r="X621">
        <v>45.3</v>
      </c>
      <c r="Y621">
        <v>0</v>
      </c>
      <c r="Z621">
        <v>0</v>
      </c>
      <c r="AA621">
        <v>0</v>
      </c>
      <c r="AB621">
        <v>0</v>
      </c>
      <c r="AC621">
        <v>0</v>
      </c>
      <c r="AD621">
        <v>1</v>
      </c>
      <c r="AE621">
        <v>1</v>
      </c>
      <c r="AF621" t="s">
        <v>42</v>
      </c>
      <c r="AG621">
        <v>54.359999999999992</v>
      </c>
      <c r="AH621">
        <v>2</v>
      </c>
      <c r="AI621">
        <v>55891333</v>
      </c>
      <c r="AJ621">
        <v>511</v>
      </c>
      <c r="AK621">
        <v>0</v>
      </c>
      <c r="AL621">
        <v>0</v>
      </c>
      <c r="AM621">
        <v>0</v>
      </c>
      <c r="AN621">
        <v>0</v>
      </c>
      <c r="AO621">
        <v>0</v>
      </c>
      <c r="AP621">
        <v>0</v>
      </c>
      <c r="AQ621">
        <v>0</v>
      </c>
      <c r="AR621">
        <v>0</v>
      </c>
    </row>
    <row r="622" spans="1:44" x14ac:dyDescent="0.25">
      <c r="A622">
        <f>ROW(Source!A1238)</f>
        <v>1238</v>
      </c>
      <c r="B622">
        <v>55891334</v>
      </c>
      <c r="C622">
        <v>55891332</v>
      </c>
      <c r="D622">
        <v>55489910</v>
      </c>
      <c r="E622">
        <v>1</v>
      </c>
      <c r="F622">
        <v>1</v>
      </c>
      <c r="G622">
        <v>1081</v>
      </c>
      <c r="H622">
        <v>2</v>
      </c>
      <c r="I622" t="s">
        <v>1580</v>
      </c>
      <c r="J622" t="s">
        <v>1581</v>
      </c>
      <c r="K622" t="s">
        <v>1582</v>
      </c>
      <c r="L622">
        <v>1368</v>
      </c>
      <c r="N622">
        <v>1011</v>
      </c>
      <c r="O622" t="s">
        <v>1558</v>
      </c>
      <c r="P622" t="s">
        <v>1558</v>
      </c>
      <c r="Q622">
        <v>1</v>
      </c>
      <c r="X622">
        <v>2.13</v>
      </c>
      <c r="Y622">
        <v>0</v>
      </c>
      <c r="Z622">
        <v>7.11</v>
      </c>
      <c r="AA622">
        <v>0</v>
      </c>
      <c r="AB622">
        <v>0</v>
      </c>
      <c r="AC622">
        <v>0</v>
      </c>
      <c r="AD622">
        <v>1</v>
      </c>
      <c r="AE622">
        <v>0</v>
      </c>
      <c r="AF622" t="s">
        <v>42</v>
      </c>
      <c r="AG622">
        <v>2.5559999999999996</v>
      </c>
      <c r="AH622">
        <v>2</v>
      </c>
      <c r="AI622">
        <v>55891334</v>
      </c>
      <c r="AJ622">
        <v>512</v>
      </c>
      <c r="AK622">
        <v>0</v>
      </c>
      <c r="AL622">
        <v>0</v>
      </c>
      <c r="AM622">
        <v>0</v>
      </c>
      <c r="AN622">
        <v>0</v>
      </c>
      <c r="AO622">
        <v>0</v>
      </c>
      <c r="AP622">
        <v>0</v>
      </c>
      <c r="AQ622">
        <v>0</v>
      </c>
      <c r="AR622">
        <v>0</v>
      </c>
    </row>
    <row r="623" spans="1:44" x14ac:dyDescent="0.25">
      <c r="A623">
        <f>ROW(Source!A1238)</f>
        <v>1238</v>
      </c>
      <c r="B623">
        <v>55891335</v>
      </c>
      <c r="C623">
        <v>55891332</v>
      </c>
      <c r="D623">
        <v>55490209</v>
      </c>
      <c r="E623">
        <v>1</v>
      </c>
      <c r="F623">
        <v>1</v>
      </c>
      <c r="G623">
        <v>1081</v>
      </c>
      <c r="H623">
        <v>2</v>
      </c>
      <c r="I623" t="s">
        <v>1555</v>
      </c>
      <c r="J623" t="s">
        <v>1556</v>
      </c>
      <c r="K623" t="s">
        <v>1557</v>
      </c>
      <c r="L623">
        <v>1368</v>
      </c>
      <c r="N623">
        <v>1011</v>
      </c>
      <c r="O623" t="s">
        <v>1558</v>
      </c>
      <c r="P623" t="s">
        <v>1558</v>
      </c>
      <c r="Q623">
        <v>1</v>
      </c>
      <c r="X623">
        <v>0.23</v>
      </c>
      <c r="Y623">
        <v>0</v>
      </c>
      <c r="Z623">
        <v>83.1</v>
      </c>
      <c r="AA623">
        <v>12.62</v>
      </c>
      <c r="AB623">
        <v>0</v>
      </c>
      <c r="AC623">
        <v>0</v>
      </c>
      <c r="AD623">
        <v>1</v>
      </c>
      <c r="AE623">
        <v>0</v>
      </c>
      <c r="AF623" t="s">
        <v>42</v>
      </c>
      <c r="AG623">
        <v>0.27600000000000002</v>
      </c>
      <c r="AH623">
        <v>2</v>
      </c>
      <c r="AI623">
        <v>55891335</v>
      </c>
      <c r="AJ623">
        <v>513</v>
      </c>
      <c r="AK623">
        <v>0</v>
      </c>
      <c r="AL623">
        <v>0</v>
      </c>
      <c r="AM623">
        <v>0</v>
      </c>
      <c r="AN623">
        <v>0</v>
      </c>
      <c r="AO623">
        <v>0</v>
      </c>
      <c r="AP623">
        <v>0</v>
      </c>
      <c r="AQ623">
        <v>0</v>
      </c>
      <c r="AR623">
        <v>0</v>
      </c>
    </row>
    <row r="624" spans="1:44" x14ac:dyDescent="0.25">
      <c r="A624">
        <f>ROW(Source!A1238)</f>
        <v>1238</v>
      </c>
      <c r="B624">
        <v>55891336</v>
      </c>
      <c r="C624">
        <v>55891332</v>
      </c>
      <c r="D624">
        <v>55490263</v>
      </c>
      <c r="E624">
        <v>1</v>
      </c>
      <c r="F624">
        <v>1</v>
      </c>
      <c r="G624">
        <v>1081</v>
      </c>
      <c r="H624">
        <v>2</v>
      </c>
      <c r="I624" t="s">
        <v>1601</v>
      </c>
      <c r="J624" t="s">
        <v>1602</v>
      </c>
      <c r="K624" t="s">
        <v>1603</v>
      </c>
      <c r="L624">
        <v>1368</v>
      </c>
      <c r="N624">
        <v>1011</v>
      </c>
      <c r="O624" t="s">
        <v>1558</v>
      </c>
      <c r="P624" t="s">
        <v>1558</v>
      </c>
      <c r="Q624">
        <v>1</v>
      </c>
      <c r="X624">
        <v>5.2</v>
      </c>
      <c r="Y624">
        <v>0</v>
      </c>
      <c r="Z624">
        <v>0.77</v>
      </c>
      <c r="AA624">
        <v>0</v>
      </c>
      <c r="AB624">
        <v>0</v>
      </c>
      <c r="AC624">
        <v>0</v>
      </c>
      <c r="AD624">
        <v>1</v>
      </c>
      <c r="AE624">
        <v>0</v>
      </c>
      <c r="AF624" t="s">
        <v>42</v>
      </c>
      <c r="AG624">
        <v>6.24</v>
      </c>
      <c r="AH624">
        <v>2</v>
      </c>
      <c r="AI624">
        <v>55891336</v>
      </c>
      <c r="AJ624">
        <v>514</v>
      </c>
      <c r="AK624">
        <v>0</v>
      </c>
      <c r="AL624">
        <v>0</v>
      </c>
      <c r="AM624">
        <v>0</v>
      </c>
      <c r="AN624">
        <v>0</v>
      </c>
      <c r="AO624">
        <v>0</v>
      </c>
      <c r="AP624">
        <v>0</v>
      </c>
      <c r="AQ624">
        <v>0</v>
      </c>
      <c r="AR624">
        <v>0</v>
      </c>
    </row>
    <row r="625" spans="1:44" x14ac:dyDescent="0.25">
      <c r="A625">
        <f>ROW(Source!A1238)</f>
        <v>1238</v>
      </c>
      <c r="B625">
        <v>55891337</v>
      </c>
      <c r="C625">
        <v>55891332</v>
      </c>
      <c r="D625">
        <v>55459906</v>
      </c>
      <c r="E625">
        <v>1</v>
      </c>
      <c r="F625">
        <v>1</v>
      </c>
      <c r="G625">
        <v>1081</v>
      </c>
      <c r="H625">
        <v>3</v>
      </c>
      <c r="I625" t="s">
        <v>1730</v>
      </c>
      <c r="J625" t="s">
        <v>1731</v>
      </c>
      <c r="K625" t="s">
        <v>1732</v>
      </c>
      <c r="L625">
        <v>1348</v>
      </c>
      <c r="N625">
        <v>1009</v>
      </c>
      <c r="O625" t="s">
        <v>1092</v>
      </c>
      <c r="P625" t="s">
        <v>1092</v>
      </c>
      <c r="Q625">
        <v>1000</v>
      </c>
      <c r="X625">
        <v>1.0999999999999999E-2</v>
      </c>
      <c r="Y625">
        <v>7124.17</v>
      </c>
      <c r="Z625">
        <v>0</v>
      </c>
      <c r="AA625">
        <v>0</v>
      </c>
      <c r="AB625">
        <v>0</v>
      </c>
      <c r="AC625">
        <v>0</v>
      </c>
      <c r="AD625">
        <v>1</v>
      </c>
      <c r="AE625">
        <v>0</v>
      </c>
      <c r="AF625" t="s">
        <v>22</v>
      </c>
      <c r="AG625">
        <v>1.0999999999999999E-2</v>
      </c>
      <c r="AH625">
        <v>2</v>
      </c>
      <c r="AI625">
        <v>55891337</v>
      </c>
      <c r="AJ625">
        <v>515</v>
      </c>
      <c r="AK625">
        <v>0</v>
      </c>
      <c r="AL625">
        <v>0</v>
      </c>
      <c r="AM625">
        <v>0</v>
      </c>
      <c r="AN625">
        <v>0</v>
      </c>
      <c r="AO625">
        <v>0</v>
      </c>
      <c r="AP625">
        <v>0</v>
      </c>
      <c r="AQ625">
        <v>0</v>
      </c>
      <c r="AR625">
        <v>0</v>
      </c>
    </row>
    <row r="626" spans="1:44" x14ac:dyDescent="0.25">
      <c r="A626">
        <f>ROW(Source!A1238)</f>
        <v>1238</v>
      </c>
      <c r="B626">
        <v>55891338</v>
      </c>
      <c r="C626">
        <v>55891332</v>
      </c>
      <c r="D626">
        <v>55460380</v>
      </c>
      <c r="E626">
        <v>1</v>
      </c>
      <c r="F626">
        <v>1</v>
      </c>
      <c r="G626">
        <v>1081</v>
      </c>
      <c r="H626">
        <v>3</v>
      </c>
      <c r="I626" t="s">
        <v>1598</v>
      </c>
      <c r="J626" t="s">
        <v>1599</v>
      </c>
      <c r="K626" t="s">
        <v>1600</v>
      </c>
      <c r="L626">
        <v>1348</v>
      </c>
      <c r="N626">
        <v>1009</v>
      </c>
      <c r="O626" t="s">
        <v>1092</v>
      </c>
      <c r="P626" t="s">
        <v>1092</v>
      </c>
      <c r="Q626">
        <v>1000</v>
      </c>
      <c r="X626">
        <v>1.75E-3</v>
      </c>
      <c r="Y626">
        <v>8590.86</v>
      </c>
      <c r="Z626">
        <v>0</v>
      </c>
      <c r="AA626">
        <v>0</v>
      </c>
      <c r="AB626">
        <v>0</v>
      </c>
      <c r="AC626">
        <v>0</v>
      </c>
      <c r="AD626">
        <v>1</v>
      </c>
      <c r="AE626">
        <v>0</v>
      </c>
      <c r="AF626" t="s">
        <v>22</v>
      </c>
      <c r="AG626">
        <v>1.75E-3</v>
      </c>
      <c r="AH626">
        <v>2</v>
      </c>
      <c r="AI626">
        <v>55891338</v>
      </c>
      <c r="AJ626">
        <v>516</v>
      </c>
      <c r="AK626">
        <v>0</v>
      </c>
      <c r="AL626">
        <v>0</v>
      </c>
      <c r="AM626">
        <v>0</v>
      </c>
      <c r="AN626">
        <v>0</v>
      </c>
      <c r="AO626">
        <v>0</v>
      </c>
      <c r="AP626">
        <v>0</v>
      </c>
      <c r="AQ626">
        <v>0</v>
      </c>
      <c r="AR626">
        <v>0</v>
      </c>
    </row>
    <row r="627" spans="1:44" x14ac:dyDescent="0.25">
      <c r="A627">
        <f>ROW(Source!A1238)</f>
        <v>1238</v>
      </c>
      <c r="B627">
        <v>55891339</v>
      </c>
      <c r="C627">
        <v>55891332</v>
      </c>
      <c r="D627">
        <v>55459339</v>
      </c>
      <c r="E627">
        <v>1</v>
      </c>
      <c r="F627">
        <v>1</v>
      </c>
      <c r="G627">
        <v>1081</v>
      </c>
      <c r="H627">
        <v>3</v>
      </c>
      <c r="I627" t="s">
        <v>1616</v>
      </c>
      <c r="J627" t="s">
        <v>1617</v>
      </c>
      <c r="K627" t="s">
        <v>1618</v>
      </c>
      <c r="L627">
        <v>1354</v>
      </c>
      <c r="N627">
        <v>1010</v>
      </c>
      <c r="O627" t="s">
        <v>266</v>
      </c>
      <c r="P627" t="s">
        <v>266</v>
      </c>
      <c r="Q627">
        <v>1</v>
      </c>
      <c r="X627">
        <v>45</v>
      </c>
      <c r="Y627">
        <v>3.86</v>
      </c>
      <c r="Z627">
        <v>0</v>
      </c>
      <c r="AA627">
        <v>0</v>
      </c>
      <c r="AB627">
        <v>0</v>
      </c>
      <c r="AC627">
        <v>0</v>
      </c>
      <c r="AD627">
        <v>1</v>
      </c>
      <c r="AE627">
        <v>0</v>
      </c>
      <c r="AF627" t="s">
        <v>22</v>
      </c>
      <c r="AG627">
        <v>45</v>
      </c>
      <c r="AH627">
        <v>2</v>
      </c>
      <c r="AI627">
        <v>55891339</v>
      </c>
      <c r="AJ627">
        <v>517</v>
      </c>
      <c r="AK627">
        <v>0</v>
      </c>
      <c r="AL627">
        <v>0</v>
      </c>
      <c r="AM627">
        <v>0</v>
      </c>
      <c r="AN627">
        <v>0</v>
      </c>
      <c r="AO627">
        <v>0</v>
      </c>
      <c r="AP627">
        <v>0</v>
      </c>
      <c r="AQ627">
        <v>0</v>
      </c>
      <c r="AR627">
        <v>0</v>
      </c>
    </row>
    <row r="628" spans="1:44" x14ac:dyDescent="0.25">
      <c r="A628">
        <f>ROW(Source!A1238)</f>
        <v>1238</v>
      </c>
      <c r="B628">
        <v>55891340</v>
      </c>
      <c r="C628">
        <v>55891332</v>
      </c>
      <c r="D628">
        <v>55459340</v>
      </c>
      <c r="E628">
        <v>1</v>
      </c>
      <c r="F628">
        <v>1</v>
      </c>
      <c r="G628">
        <v>1081</v>
      </c>
      <c r="H628">
        <v>3</v>
      </c>
      <c r="I628" t="s">
        <v>1566</v>
      </c>
      <c r="J628" t="s">
        <v>1567</v>
      </c>
      <c r="K628" t="s">
        <v>1568</v>
      </c>
      <c r="L628">
        <v>1354</v>
      </c>
      <c r="N628">
        <v>1010</v>
      </c>
      <c r="O628" t="s">
        <v>266</v>
      </c>
      <c r="P628" t="s">
        <v>266</v>
      </c>
      <c r="Q628">
        <v>1</v>
      </c>
      <c r="X628">
        <v>250</v>
      </c>
      <c r="Y628">
        <v>0.89</v>
      </c>
      <c r="Z628">
        <v>0</v>
      </c>
      <c r="AA628">
        <v>0</v>
      </c>
      <c r="AB628">
        <v>0</v>
      </c>
      <c r="AC628">
        <v>0</v>
      </c>
      <c r="AD628">
        <v>1</v>
      </c>
      <c r="AE628">
        <v>0</v>
      </c>
      <c r="AF628" t="s">
        <v>22</v>
      </c>
      <c r="AG628">
        <v>250</v>
      </c>
      <c r="AH628">
        <v>2</v>
      </c>
      <c r="AI628">
        <v>55891340</v>
      </c>
      <c r="AJ628">
        <v>518</v>
      </c>
      <c r="AK628">
        <v>0</v>
      </c>
      <c r="AL628">
        <v>0</v>
      </c>
      <c r="AM628">
        <v>0</v>
      </c>
      <c r="AN628">
        <v>0</v>
      </c>
      <c r="AO628">
        <v>0</v>
      </c>
      <c r="AP628">
        <v>0</v>
      </c>
      <c r="AQ628">
        <v>0</v>
      </c>
      <c r="AR628">
        <v>0</v>
      </c>
    </row>
    <row r="629" spans="1:44" x14ac:dyDescent="0.25">
      <c r="A629">
        <f>ROW(Source!A1238)</f>
        <v>1238</v>
      </c>
      <c r="B629">
        <v>55891341</v>
      </c>
      <c r="C629">
        <v>55891332</v>
      </c>
      <c r="D629">
        <v>55461719</v>
      </c>
      <c r="E629">
        <v>1</v>
      </c>
      <c r="F629">
        <v>1</v>
      </c>
      <c r="G629">
        <v>1081</v>
      </c>
      <c r="H629">
        <v>3</v>
      </c>
      <c r="I629" t="s">
        <v>1733</v>
      </c>
      <c r="J629" t="s">
        <v>1734</v>
      </c>
      <c r="K629" t="s">
        <v>1735</v>
      </c>
      <c r="L629">
        <v>1348</v>
      </c>
      <c r="N629">
        <v>1009</v>
      </c>
      <c r="O629" t="s">
        <v>1092</v>
      </c>
      <c r="P629" t="s">
        <v>1092</v>
      </c>
      <c r="Q629">
        <v>1000</v>
      </c>
      <c r="X629">
        <v>6.4999999999999997E-4</v>
      </c>
      <c r="Y629">
        <v>10643.18</v>
      </c>
      <c r="Z629">
        <v>0</v>
      </c>
      <c r="AA629">
        <v>0</v>
      </c>
      <c r="AB629">
        <v>0</v>
      </c>
      <c r="AC629">
        <v>0</v>
      </c>
      <c r="AD629">
        <v>1</v>
      </c>
      <c r="AE629">
        <v>0</v>
      </c>
      <c r="AF629" t="s">
        <v>22</v>
      </c>
      <c r="AG629">
        <v>6.4999999999999997E-4</v>
      </c>
      <c r="AH629">
        <v>2</v>
      </c>
      <c r="AI629">
        <v>55891341</v>
      </c>
      <c r="AJ629">
        <v>519</v>
      </c>
      <c r="AK629">
        <v>0</v>
      </c>
      <c r="AL629">
        <v>0</v>
      </c>
      <c r="AM629">
        <v>0</v>
      </c>
      <c r="AN629">
        <v>0</v>
      </c>
      <c r="AO629">
        <v>0</v>
      </c>
      <c r="AP629">
        <v>0</v>
      </c>
      <c r="AQ629">
        <v>0</v>
      </c>
      <c r="AR629">
        <v>0</v>
      </c>
    </row>
    <row r="630" spans="1:44" x14ac:dyDescent="0.25">
      <c r="A630">
        <f>ROW(Source!A1238)</f>
        <v>1238</v>
      </c>
      <c r="B630">
        <v>55891342</v>
      </c>
      <c r="C630">
        <v>55891332</v>
      </c>
      <c r="D630">
        <v>55462354</v>
      </c>
      <c r="E630">
        <v>1</v>
      </c>
      <c r="F630">
        <v>1</v>
      </c>
      <c r="G630">
        <v>1081</v>
      </c>
      <c r="H630">
        <v>3</v>
      </c>
      <c r="I630" t="s">
        <v>1736</v>
      </c>
      <c r="J630" t="s">
        <v>1737</v>
      </c>
      <c r="K630" t="s">
        <v>1738</v>
      </c>
      <c r="L630">
        <v>1301</v>
      </c>
      <c r="N630">
        <v>1003</v>
      </c>
      <c r="O630" t="s">
        <v>769</v>
      </c>
      <c r="P630" t="s">
        <v>769</v>
      </c>
      <c r="Q630">
        <v>1</v>
      </c>
      <c r="X630">
        <v>34</v>
      </c>
      <c r="Y630">
        <v>0.59</v>
      </c>
      <c r="Z630">
        <v>0</v>
      </c>
      <c r="AA630">
        <v>0</v>
      </c>
      <c r="AB630">
        <v>0</v>
      </c>
      <c r="AC630">
        <v>0</v>
      </c>
      <c r="AD630">
        <v>1</v>
      </c>
      <c r="AE630">
        <v>0</v>
      </c>
      <c r="AF630" t="s">
        <v>22</v>
      </c>
      <c r="AG630">
        <v>34</v>
      </c>
      <c r="AH630">
        <v>2</v>
      </c>
      <c r="AI630">
        <v>55891342</v>
      </c>
      <c r="AJ630">
        <v>520</v>
      </c>
      <c r="AK630">
        <v>0</v>
      </c>
      <c r="AL630">
        <v>0</v>
      </c>
      <c r="AM630">
        <v>0</v>
      </c>
      <c r="AN630">
        <v>0</v>
      </c>
      <c r="AO630">
        <v>0</v>
      </c>
      <c r="AP630">
        <v>0</v>
      </c>
      <c r="AQ630">
        <v>0</v>
      </c>
      <c r="AR630">
        <v>0</v>
      </c>
    </row>
    <row r="631" spans="1:44" x14ac:dyDescent="0.25">
      <c r="A631">
        <f>ROW(Source!A1238)</f>
        <v>1238</v>
      </c>
      <c r="B631">
        <v>55891343</v>
      </c>
      <c r="C631">
        <v>55891332</v>
      </c>
      <c r="D631">
        <v>55482614</v>
      </c>
      <c r="E631">
        <v>1</v>
      </c>
      <c r="F631">
        <v>1</v>
      </c>
      <c r="G631">
        <v>1081</v>
      </c>
      <c r="H631">
        <v>3</v>
      </c>
      <c r="I631" t="s">
        <v>1634</v>
      </c>
      <c r="J631" t="s">
        <v>1635</v>
      </c>
      <c r="K631" t="s">
        <v>1636</v>
      </c>
      <c r="L631">
        <v>1355</v>
      </c>
      <c r="N631">
        <v>1010</v>
      </c>
      <c r="O631" t="s">
        <v>40</v>
      </c>
      <c r="P631" t="s">
        <v>40</v>
      </c>
      <c r="Q631">
        <v>100</v>
      </c>
      <c r="X631">
        <v>0.83</v>
      </c>
      <c r="Y631">
        <v>323.76</v>
      </c>
      <c r="Z631">
        <v>0</v>
      </c>
      <c r="AA631">
        <v>0</v>
      </c>
      <c r="AB631">
        <v>0</v>
      </c>
      <c r="AC631">
        <v>0</v>
      </c>
      <c r="AD631">
        <v>1</v>
      </c>
      <c r="AE631">
        <v>0</v>
      </c>
      <c r="AF631" t="s">
        <v>22</v>
      </c>
      <c r="AG631">
        <v>0.83</v>
      </c>
      <c r="AH631">
        <v>2</v>
      </c>
      <c r="AI631">
        <v>55891343</v>
      </c>
      <c r="AJ631">
        <v>522</v>
      </c>
      <c r="AK631">
        <v>0</v>
      </c>
      <c r="AL631">
        <v>0</v>
      </c>
      <c r="AM631">
        <v>0</v>
      </c>
      <c r="AN631">
        <v>0</v>
      </c>
      <c r="AO631">
        <v>0</v>
      </c>
      <c r="AP631">
        <v>0</v>
      </c>
      <c r="AQ631">
        <v>0</v>
      </c>
      <c r="AR631">
        <v>0</v>
      </c>
    </row>
    <row r="632" spans="1:44" x14ac:dyDescent="0.25">
      <c r="A632">
        <f>ROW(Source!A1238)</f>
        <v>1238</v>
      </c>
      <c r="B632">
        <v>55891344</v>
      </c>
      <c r="C632">
        <v>55891332</v>
      </c>
      <c r="D632">
        <v>55481864</v>
      </c>
      <c r="E632">
        <v>1</v>
      </c>
      <c r="F632">
        <v>1</v>
      </c>
      <c r="G632">
        <v>1081</v>
      </c>
      <c r="H632">
        <v>3</v>
      </c>
      <c r="I632" t="s">
        <v>1669</v>
      </c>
      <c r="J632" t="s">
        <v>1670</v>
      </c>
      <c r="K632" t="s">
        <v>1671</v>
      </c>
      <c r="L632">
        <v>1301</v>
      </c>
      <c r="N632">
        <v>1003</v>
      </c>
      <c r="O632" t="s">
        <v>769</v>
      </c>
      <c r="P632" t="s">
        <v>769</v>
      </c>
      <c r="Q632">
        <v>1</v>
      </c>
      <c r="X632">
        <v>3</v>
      </c>
      <c r="Y632">
        <v>0.7</v>
      </c>
      <c r="Z632">
        <v>0</v>
      </c>
      <c r="AA632">
        <v>0</v>
      </c>
      <c r="AB632">
        <v>0</v>
      </c>
      <c r="AC632">
        <v>0</v>
      </c>
      <c r="AD632">
        <v>1</v>
      </c>
      <c r="AE632">
        <v>0</v>
      </c>
      <c r="AF632" t="s">
        <v>22</v>
      </c>
      <c r="AG632">
        <v>3</v>
      </c>
      <c r="AH632">
        <v>2</v>
      </c>
      <c r="AI632">
        <v>55891344</v>
      </c>
      <c r="AJ632">
        <v>524</v>
      </c>
      <c r="AK632">
        <v>0</v>
      </c>
      <c r="AL632">
        <v>0</v>
      </c>
      <c r="AM632">
        <v>0</v>
      </c>
      <c r="AN632">
        <v>0</v>
      </c>
      <c r="AO632">
        <v>0</v>
      </c>
      <c r="AP632">
        <v>0</v>
      </c>
      <c r="AQ632">
        <v>0</v>
      </c>
      <c r="AR632">
        <v>0</v>
      </c>
    </row>
    <row r="633" spans="1:44" x14ac:dyDescent="0.25">
      <c r="A633">
        <f>ROW(Source!A1238)</f>
        <v>1238</v>
      </c>
      <c r="B633">
        <v>55891345</v>
      </c>
      <c r="C633">
        <v>55891332</v>
      </c>
      <c r="D633">
        <v>55481866</v>
      </c>
      <c r="E633">
        <v>1</v>
      </c>
      <c r="F633">
        <v>1</v>
      </c>
      <c r="G633">
        <v>1081</v>
      </c>
      <c r="H633">
        <v>3</v>
      </c>
      <c r="I633" t="s">
        <v>1672</v>
      </c>
      <c r="J633" t="s">
        <v>1673</v>
      </c>
      <c r="K633" t="s">
        <v>1674</v>
      </c>
      <c r="L633">
        <v>1356</v>
      </c>
      <c r="N633">
        <v>1010</v>
      </c>
      <c r="O633" t="s">
        <v>1355</v>
      </c>
      <c r="P633" t="s">
        <v>1355</v>
      </c>
      <c r="Q633">
        <v>1000</v>
      </c>
      <c r="X633">
        <v>2.0400000000000001E-2</v>
      </c>
      <c r="Y633">
        <v>6.44</v>
      </c>
      <c r="Z633">
        <v>0</v>
      </c>
      <c r="AA633">
        <v>0</v>
      </c>
      <c r="AB633">
        <v>0</v>
      </c>
      <c r="AC633">
        <v>0</v>
      </c>
      <c r="AD633">
        <v>1</v>
      </c>
      <c r="AE633">
        <v>0</v>
      </c>
      <c r="AF633" t="s">
        <v>22</v>
      </c>
      <c r="AG633">
        <v>2.0400000000000001E-2</v>
      </c>
      <c r="AH633">
        <v>2</v>
      </c>
      <c r="AI633">
        <v>55891345</v>
      </c>
      <c r="AJ633">
        <v>525</v>
      </c>
      <c r="AK633">
        <v>0</v>
      </c>
      <c r="AL633">
        <v>0</v>
      </c>
      <c r="AM633">
        <v>0</v>
      </c>
      <c r="AN633">
        <v>0</v>
      </c>
      <c r="AO633">
        <v>0</v>
      </c>
      <c r="AP633">
        <v>0</v>
      </c>
      <c r="AQ633">
        <v>0</v>
      </c>
      <c r="AR633">
        <v>0</v>
      </c>
    </row>
    <row r="634" spans="1:44" x14ac:dyDescent="0.25">
      <c r="A634">
        <f>ROW(Source!A1238)</f>
        <v>1238</v>
      </c>
      <c r="B634">
        <v>55891346</v>
      </c>
      <c r="C634">
        <v>55891332</v>
      </c>
      <c r="D634">
        <v>55481931</v>
      </c>
      <c r="E634">
        <v>1</v>
      </c>
      <c r="F634">
        <v>1</v>
      </c>
      <c r="G634">
        <v>1081</v>
      </c>
      <c r="H634">
        <v>3</v>
      </c>
      <c r="I634" t="s">
        <v>1739</v>
      </c>
      <c r="J634" t="s">
        <v>1740</v>
      </c>
      <c r="K634" t="s">
        <v>1741</v>
      </c>
      <c r="L634">
        <v>1356</v>
      </c>
      <c r="N634">
        <v>1010</v>
      </c>
      <c r="O634" t="s">
        <v>1355</v>
      </c>
      <c r="P634" t="s">
        <v>1355</v>
      </c>
      <c r="Q634">
        <v>1000</v>
      </c>
      <c r="X634">
        <v>0.05</v>
      </c>
      <c r="Y634">
        <v>639.94000000000005</v>
      </c>
      <c r="Z634">
        <v>0</v>
      </c>
      <c r="AA634">
        <v>0</v>
      </c>
      <c r="AB634">
        <v>0</v>
      </c>
      <c r="AC634">
        <v>0</v>
      </c>
      <c r="AD634">
        <v>1</v>
      </c>
      <c r="AE634">
        <v>0</v>
      </c>
      <c r="AF634" t="s">
        <v>22</v>
      </c>
      <c r="AG634">
        <v>0.05</v>
      </c>
      <c r="AH634">
        <v>2</v>
      </c>
      <c r="AI634">
        <v>55891346</v>
      </c>
      <c r="AJ634">
        <v>526</v>
      </c>
      <c r="AK634">
        <v>0</v>
      </c>
      <c r="AL634">
        <v>0</v>
      </c>
      <c r="AM634">
        <v>0</v>
      </c>
      <c r="AN634">
        <v>0</v>
      </c>
      <c r="AO634">
        <v>0</v>
      </c>
      <c r="AP634">
        <v>0</v>
      </c>
      <c r="AQ634">
        <v>0</v>
      </c>
      <c r="AR634">
        <v>0</v>
      </c>
    </row>
    <row r="635" spans="1:44" x14ac:dyDescent="0.25">
      <c r="A635">
        <f>ROW(Source!A1238)</f>
        <v>1238</v>
      </c>
      <c r="B635">
        <v>55891347</v>
      </c>
      <c r="C635">
        <v>55891332</v>
      </c>
      <c r="D635">
        <v>55467060</v>
      </c>
      <c r="E635">
        <v>1</v>
      </c>
      <c r="F635">
        <v>1</v>
      </c>
      <c r="G635">
        <v>1081</v>
      </c>
      <c r="H635">
        <v>3</v>
      </c>
      <c r="I635" t="s">
        <v>1742</v>
      </c>
      <c r="J635" t="s">
        <v>1743</v>
      </c>
      <c r="K635" t="s">
        <v>1744</v>
      </c>
      <c r="L635">
        <v>1348</v>
      </c>
      <c r="N635">
        <v>1009</v>
      </c>
      <c r="O635" t="s">
        <v>1092</v>
      </c>
      <c r="P635" t="s">
        <v>1092</v>
      </c>
      <c r="Q635">
        <v>1000</v>
      </c>
      <c r="X635">
        <v>7.0000000000000001E-3</v>
      </c>
      <c r="Y635">
        <v>4573.3599999999997</v>
      </c>
      <c r="Z635">
        <v>0</v>
      </c>
      <c r="AA635">
        <v>0</v>
      </c>
      <c r="AB635">
        <v>0</v>
      </c>
      <c r="AC635">
        <v>0</v>
      </c>
      <c r="AD635">
        <v>1</v>
      </c>
      <c r="AE635">
        <v>0</v>
      </c>
      <c r="AF635" t="s">
        <v>22</v>
      </c>
      <c r="AG635">
        <v>7.0000000000000001E-3</v>
      </c>
      <c r="AH635">
        <v>2</v>
      </c>
      <c r="AI635">
        <v>55891347</v>
      </c>
      <c r="AJ635">
        <v>527</v>
      </c>
      <c r="AK635">
        <v>0</v>
      </c>
      <c r="AL635">
        <v>0</v>
      </c>
      <c r="AM635">
        <v>0</v>
      </c>
      <c r="AN635">
        <v>0</v>
      </c>
      <c r="AO635">
        <v>0</v>
      </c>
      <c r="AP635">
        <v>0</v>
      </c>
      <c r="AQ635">
        <v>0</v>
      </c>
      <c r="AR635">
        <v>0</v>
      </c>
    </row>
    <row r="636" spans="1:44" x14ac:dyDescent="0.25">
      <c r="A636">
        <f>ROW(Source!A1238)</f>
        <v>1238</v>
      </c>
      <c r="B636">
        <v>55891348</v>
      </c>
      <c r="C636">
        <v>55891332</v>
      </c>
      <c r="D636">
        <v>55434262</v>
      </c>
      <c r="E636">
        <v>1081</v>
      </c>
      <c r="F636">
        <v>1</v>
      </c>
      <c r="G636">
        <v>1081</v>
      </c>
      <c r="H636">
        <v>3</v>
      </c>
      <c r="I636" t="s">
        <v>1475</v>
      </c>
      <c r="J636" t="s">
        <v>3</v>
      </c>
      <c r="K636" t="s">
        <v>1476</v>
      </c>
      <c r="L636">
        <v>1354</v>
      </c>
      <c r="N636">
        <v>1010</v>
      </c>
      <c r="O636" t="s">
        <v>266</v>
      </c>
      <c r="P636" t="s">
        <v>266</v>
      </c>
      <c r="Q636">
        <v>1</v>
      </c>
      <c r="X636">
        <v>0</v>
      </c>
      <c r="Y636">
        <v>0</v>
      </c>
      <c r="Z636">
        <v>0</v>
      </c>
      <c r="AA636">
        <v>0</v>
      </c>
      <c r="AB636">
        <v>0</v>
      </c>
      <c r="AC636">
        <v>0</v>
      </c>
      <c r="AD636">
        <v>0</v>
      </c>
      <c r="AE636">
        <v>0</v>
      </c>
      <c r="AF636" t="s">
        <v>22</v>
      </c>
      <c r="AG636">
        <v>0</v>
      </c>
      <c r="AH636">
        <v>3</v>
      </c>
      <c r="AI636">
        <v>-1</v>
      </c>
      <c r="AJ636" t="s">
        <v>3</v>
      </c>
      <c r="AK636">
        <v>0</v>
      </c>
      <c r="AL636">
        <v>0</v>
      </c>
      <c r="AM636">
        <v>0</v>
      </c>
      <c r="AN636">
        <v>0</v>
      </c>
      <c r="AO636">
        <v>0</v>
      </c>
      <c r="AP636">
        <v>0</v>
      </c>
      <c r="AQ636">
        <v>0</v>
      </c>
      <c r="AR636">
        <v>0</v>
      </c>
    </row>
    <row r="637" spans="1:44" x14ac:dyDescent="0.25">
      <c r="A637">
        <f>ROW(Source!A1238)</f>
        <v>1238</v>
      </c>
      <c r="B637">
        <v>55891349</v>
      </c>
      <c r="C637">
        <v>55891332</v>
      </c>
      <c r="D637">
        <v>55434495</v>
      </c>
      <c r="E637">
        <v>1081</v>
      </c>
      <c r="F637">
        <v>1</v>
      </c>
      <c r="G637">
        <v>1081</v>
      </c>
      <c r="H637">
        <v>3</v>
      </c>
      <c r="I637" t="s">
        <v>762</v>
      </c>
      <c r="J637" t="s">
        <v>3</v>
      </c>
      <c r="K637" t="s">
        <v>1849</v>
      </c>
      <c r="L637">
        <v>1303</v>
      </c>
      <c r="N637">
        <v>1003</v>
      </c>
      <c r="O637" t="s">
        <v>764</v>
      </c>
      <c r="P637" t="s">
        <v>764</v>
      </c>
      <c r="Q637">
        <v>1000</v>
      </c>
      <c r="X637">
        <v>0.10199999999999999</v>
      </c>
      <c r="Y637">
        <v>0</v>
      </c>
      <c r="Z637">
        <v>0</v>
      </c>
      <c r="AA637">
        <v>0</v>
      </c>
      <c r="AB637">
        <v>0</v>
      </c>
      <c r="AC637">
        <v>0</v>
      </c>
      <c r="AD637">
        <v>0</v>
      </c>
      <c r="AE637">
        <v>0</v>
      </c>
      <c r="AF637" t="s">
        <v>22</v>
      </c>
      <c r="AG637">
        <v>0.10199999999999999</v>
      </c>
      <c r="AH637">
        <v>3</v>
      </c>
      <c r="AI637">
        <v>-1</v>
      </c>
      <c r="AJ637" t="s">
        <v>3</v>
      </c>
      <c r="AK637">
        <v>0</v>
      </c>
      <c r="AL637">
        <v>0</v>
      </c>
      <c r="AM637">
        <v>0</v>
      </c>
      <c r="AN637">
        <v>0</v>
      </c>
      <c r="AO637">
        <v>0</v>
      </c>
      <c r="AP637">
        <v>0</v>
      </c>
      <c r="AQ637">
        <v>0</v>
      </c>
      <c r="AR637">
        <v>0</v>
      </c>
    </row>
    <row r="638" spans="1:44" x14ac:dyDescent="0.25">
      <c r="A638">
        <f>ROW(Source!A1239)</f>
        <v>1239</v>
      </c>
      <c r="B638">
        <v>55891333</v>
      </c>
      <c r="C638">
        <v>55891332</v>
      </c>
      <c r="D638">
        <v>55424304</v>
      </c>
      <c r="E638">
        <v>1081</v>
      </c>
      <c r="F638">
        <v>1</v>
      </c>
      <c r="G638">
        <v>1081</v>
      </c>
      <c r="H638">
        <v>1</v>
      </c>
      <c r="I638" t="s">
        <v>1552</v>
      </c>
      <c r="J638" t="s">
        <v>3</v>
      </c>
      <c r="K638" t="s">
        <v>1553</v>
      </c>
      <c r="L638">
        <v>1191</v>
      </c>
      <c r="N638">
        <v>1013</v>
      </c>
      <c r="O638" t="s">
        <v>1554</v>
      </c>
      <c r="P638" t="s">
        <v>1554</v>
      </c>
      <c r="Q638">
        <v>1</v>
      </c>
      <c r="X638">
        <v>45.3</v>
      </c>
      <c r="Y638">
        <v>0</v>
      </c>
      <c r="Z638">
        <v>0</v>
      </c>
      <c r="AA638">
        <v>0</v>
      </c>
      <c r="AB638">
        <v>0</v>
      </c>
      <c r="AC638">
        <v>0</v>
      </c>
      <c r="AD638">
        <v>1</v>
      </c>
      <c r="AE638">
        <v>1</v>
      </c>
      <c r="AF638" t="s">
        <v>42</v>
      </c>
      <c r="AG638">
        <v>54.359999999999992</v>
      </c>
      <c r="AH638">
        <v>2</v>
      </c>
      <c r="AI638">
        <v>55891333</v>
      </c>
      <c r="AJ638">
        <v>528</v>
      </c>
      <c r="AK638">
        <v>0</v>
      </c>
      <c r="AL638">
        <v>0</v>
      </c>
      <c r="AM638">
        <v>0</v>
      </c>
      <c r="AN638">
        <v>0</v>
      </c>
      <c r="AO638">
        <v>0</v>
      </c>
      <c r="AP638">
        <v>0</v>
      </c>
      <c r="AQ638">
        <v>0</v>
      </c>
      <c r="AR638">
        <v>0</v>
      </c>
    </row>
    <row r="639" spans="1:44" x14ac:dyDescent="0.25">
      <c r="A639">
        <f>ROW(Source!A1239)</f>
        <v>1239</v>
      </c>
      <c r="B639">
        <v>55891334</v>
      </c>
      <c r="C639">
        <v>55891332</v>
      </c>
      <c r="D639">
        <v>55489910</v>
      </c>
      <c r="E639">
        <v>1</v>
      </c>
      <c r="F639">
        <v>1</v>
      </c>
      <c r="G639">
        <v>1081</v>
      </c>
      <c r="H639">
        <v>2</v>
      </c>
      <c r="I639" t="s">
        <v>1580</v>
      </c>
      <c r="J639" t="s">
        <v>1581</v>
      </c>
      <c r="K639" t="s">
        <v>1582</v>
      </c>
      <c r="L639">
        <v>1368</v>
      </c>
      <c r="N639">
        <v>1011</v>
      </c>
      <c r="O639" t="s">
        <v>1558</v>
      </c>
      <c r="P639" t="s">
        <v>1558</v>
      </c>
      <c r="Q639">
        <v>1</v>
      </c>
      <c r="X639">
        <v>2.13</v>
      </c>
      <c r="Y639">
        <v>0</v>
      </c>
      <c r="Z639">
        <v>7.11</v>
      </c>
      <c r="AA639">
        <v>0</v>
      </c>
      <c r="AB639">
        <v>0</v>
      </c>
      <c r="AC639">
        <v>0</v>
      </c>
      <c r="AD639">
        <v>1</v>
      </c>
      <c r="AE639">
        <v>0</v>
      </c>
      <c r="AF639" t="s">
        <v>42</v>
      </c>
      <c r="AG639">
        <v>2.5559999999999996</v>
      </c>
      <c r="AH639">
        <v>2</v>
      </c>
      <c r="AI639">
        <v>55891334</v>
      </c>
      <c r="AJ639">
        <v>529</v>
      </c>
      <c r="AK639">
        <v>0</v>
      </c>
      <c r="AL639">
        <v>0</v>
      </c>
      <c r="AM639">
        <v>0</v>
      </c>
      <c r="AN639">
        <v>0</v>
      </c>
      <c r="AO639">
        <v>0</v>
      </c>
      <c r="AP639">
        <v>0</v>
      </c>
      <c r="AQ639">
        <v>0</v>
      </c>
      <c r="AR639">
        <v>0</v>
      </c>
    </row>
    <row r="640" spans="1:44" x14ac:dyDescent="0.25">
      <c r="A640">
        <f>ROW(Source!A1239)</f>
        <v>1239</v>
      </c>
      <c r="B640">
        <v>55891335</v>
      </c>
      <c r="C640">
        <v>55891332</v>
      </c>
      <c r="D640">
        <v>55490209</v>
      </c>
      <c r="E640">
        <v>1</v>
      </c>
      <c r="F640">
        <v>1</v>
      </c>
      <c r="G640">
        <v>1081</v>
      </c>
      <c r="H640">
        <v>2</v>
      </c>
      <c r="I640" t="s">
        <v>1555</v>
      </c>
      <c r="J640" t="s">
        <v>1556</v>
      </c>
      <c r="K640" t="s">
        <v>1557</v>
      </c>
      <c r="L640">
        <v>1368</v>
      </c>
      <c r="N640">
        <v>1011</v>
      </c>
      <c r="O640" t="s">
        <v>1558</v>
      </c>
      <c r="P640" t="s">
        <v>1558</v>
      </c>
      <c r="Q640">
        <v>1</v>
      </c>
      <c r="X640">
        <v>0.23</v>
      </c>
      <c r="Y640">
        <v>0</v>
      </c>
      <c r="Z640">
        <v>83.1</v>
      </c>
      <c r="AA640">
        <v>12.62</v>
      </c>
      <c r="AB640">
        <v>0</v>
      </c>
      <c r="AC640">
        <v>0</v>
      </c>
      <c r="AD640">
        <v>1</v>
      </c>
      <c r="AE640">
        <v>0</v>
      </c>
      <c r="AF640" t="s">
        <v>42</v>
      </c>
      <c r="AG640">
        <v>0.27600000000000002</v>
      </c>
      <c r="AH640">
        <v>2</v>
      </c>
      <c r="AI640">
        <v>55891335</v>
      </c>
      <c r="AJ640">
        <v>530</v>
      </c>
      <c r="AK640">
        <v>0</v>
      </c>
      <c r="AL640">
        <v>0</v>
      </c>
      <c r="AM640">
        <v>0</v>
      </c>
      <c r="AN640">
        <v>0</v>
      </c>
      <c r="AO640">
        <v>0</v>
      </c>
      <c r="AP640">
        <v>0</v>
      </c>
      <c r="AQ640">
        <v>0</v>
      </c>
      <c r="AR640">
        <v>0</v>
      </c>
    </row>
    <row r="641" spans="1:44" x14ac:dyDescent="0.25">
      <c r="A641">
        <f>ROW(Source!A1239)</f>
        <v>1239</v>
      </c>
      <c r="B641">
        <v>55891336</v>
      </c>
      <c r="C641">
        <v>55891332</v>
      </c>
      <c r="D641">
        <v>55490263</v>
      </c>
      <c r="E641">
        <v>1</v>
      </c>
      <c r="F641">
        <v>1</v>
      </c>
      <c r="G641">
        <v>1081</v>
      </c>
      <c r="H641">
        <v>2</v>
      </c>
      <c r="I641" t="s">
        <v>1601</v>
      </c>
      <c r="J641" t="s">
        <v>1602</v>
      </c>
      <c r="K641" t="s">
        <v>1603</v>
      </c>
      <c r="L641">
        <v>1368</v>
      </c>
      <c r="N641">
        <v>1011</v>
      </c>
      <c r="O641" t="s">
        <v>1558</v>
      </c>
      <c r="P641" t="s">
        <v>1558</v>
      </c>
      <c r="Q641">
        <v>1</v>
      </c>
      <c r="X641">
        <v>5.2</v>
      </c>
      <c r="Y641">
        <v>0</v>
      </c>
      <c r="Z641">
        <v>0.77</v>
      </c>
      <c r="AA641">
        <v>0</v>
      </c>
      <c r="AB641">
        <v>0</v>
      </c>
      <c r="AC641">
        <v>0</v>
      </c>
      <c r="AD641">
        <v>1</v>
      </c>
      <c r="AE641">
        <v>0</v>
      </c>
      <c r="AF641" t="s">
        <v>42</v>
      </c>
      <c r="AG641">
        <v>6.24</v>
      </c>
      <c r="AH641">
        <v>2</v>
      </c>
      <c r="AI641">
        <v>55891336</v>
      </c>
      <c r="AJ641">
        <v>531</v>
      </c>
      <c r="AK641">
        <v>0</v>
      </c>
      <c r="AL641">
        <v>0</v>
      </c>
      <c r="AM641">
        <v>0</v>
      </c>
      <c r="AN641">
        <v>0</v>
      </c>
      <c r="AO641">
        <v>0</v>
      </c>
      <c r="AP641">
        <v>0</v>
      </c>
      <c r="AQ641">
        <v>0</v>
      </c>
      <c r="AR641">
        <v>0</v>
      </c>
    </row>
    <row r="642" spans="1:44" x14ac:dyDescent="0.25">
      <c r="A642">
        <f>ROW(Source!A1239)</f>
        <v>1239</v>
      </c>
      <c r="B642">
        <v>55891337</v>
      </c>
      <c r="C642">
        <v>55891332</v>
      </c>
      <c r="D642">
        <v>55459906</v>
      </c>
      <c r="E642">
        <v>1</v>
      </c>
      <c r="F642">
        <v>1</v>
      </c>
      <c r="G642">
        <v>1081</v>
      </c>
      <c r="H642">
        <v>3</v>
      </c>
      <c r="I642" t="s">
        <v>1730</v>
      </c>
      <c r="J642" t="s">
        <v>1731</v>
      </c>
      <c r="K642" t="s">
        <v>1732</v>
      </c>
      <c r="L642">
        <v>1348</v>
      </c>
      <c r="N642">
        <v>1009</v>
      </c>
      <c r="O642" t="s">
        <v>1092</v>
      </c>
      <c r="P642" t="s">
        <v>1092</v>
      </c>
      <c r="Q642">
        <v>1000</v>
      </c>
      <c r="X642">
        <v>1.0999999999999999E-2</v>
      </c>
      <c r="Y642">
        <v>7124.17</v>
      </c>
      <c r="Z642">
        <v>0</v>
      </c>
      <c r="AA642">
        <v>0</v>
      </c>
      <c r="AB642">
        <v>0</v>
      </c>
      <c r="AC642">
        <v>0</v>
      </c>
      <c r="AD642">
        <v>1</v>
      </c>
      <c r="AE642">
        <v>0</v>
      </c>
      <c r="AF642" t="s">
        <v>22</v>
      </c>
      <c r="AG642">
        <v>1.0999999999999999E-2</v>
      </c>
      <c r="AH642">
        <v>2</v>
      </c>
      <c r="AI642">
        <v>55891337</v>
      </c>
      <c r="AJ642">
        <v>532</v>
      </c>
      <c r="AK642">
        <v>0</v>
      </c>
      <c r="AL642">
        <v>0</v>
      </c>
      <c r="AM642">
        <v>0</v>
      </c>
      <c r="AN642">
        <v>0</v>
      </c>
      <c r="AO642">
        <v>0</v>
      </c>
      <c r="AP642">
        <v>0</v>
      </c>
      <c r="AQ642">
        <v>0</v>
      </c>
      <c r="AR642">
        <v>0</v>
      </c>
    </row>
    <row r="643" spans="1:44" x14ac:dyDescent="0.25">
      <c r="A643">
        <f>ROW(Source!A1239)</f>
        <v>1239</v>
      </c>
      <c r="B643">
        <v>55891338</v>
      </c>
      <c r="C643">
        <v>55891332</v>
      </c>
      <c r="D643">
        <v>55460380</v>
      </c>
      <c r="E643">
        <v>1</v>
      </c>
      <c r="F643">
        <v>1</v>
      </c>
      <c r="G643">
        <v>1081</v>
      </c>
      <c r="H643">
        <v>3</v>
      </c>
      <c r="I643" t="s">
        <v>1598</v>
      </c>
      <c r="J643" t="s">
        <v>1599</v>
      </c>
      <c r="K643" t="s">
        <v>1600</v>
      </c>
      <c r="L643">
        <v>1348</v>
      </c>
      <c r="N643">
        <v>1009</v>
      </c>
      <c r="O643" t="s">
        <v>1092</v>
      </c>
      <c r="P643" t="s">
        <v>1092</v>
      </c>
      <c r="Q643">
        <v>1000</v>
      </c>
      <c r="X643">
        <v>1.75E-3</v>
      </c>
      <c r="Y643">
        <v>8590.86</v>
      </c>
      <c r="Z643">
        <v>0</v>
      </c>
      <c r="AA643">
        <v>0</v>
      </c>
      <c r="AB643">
        <v>0</v>
      </c>
      <c r="AC643">
        <v>0</v>
      </c>
      <c r="AD643">
        <v>1</v>
      </c>
      <c r="AE643">
        <v>0</v>
      </c>
      <c r="AF643" t="s">
        <v>22</v>
      </c>
      <c r="AG643">
        <v>1.75E-3</v>
      </c>
      <c r="AH643">
        <v>2</v>
      </c>
      <c r="AI643">
        <v>55891338</v>
      </c>
      <c r="AJ643">
        <v>533</v>
      </c>
      <c r="AK643">
        <v>0</v>
      </c>
      <c r="AL643">
        <v>0</v>
      </c>
      <c r="AM643">
        <v>0</v>
      </c>
      <c r="AN643">
        <v>0</v>
      </c>
      <c r="AO643">
        <v>0</v>
      </c>
      <c r="AP643">
        <v>0</v>
      </c>
      <c r="AQ643">
        <v>0</v>
      </c>
      <c r="AR643">
        <v>0</v>
      </c>
    </row>
    <row r="644" spans="1:44" x14ac:dyDescent="0.25">
      <c r="A644">
        <f>ROW(Source!A1239)</f>
        <v>1239</v>
      </c>
      <c r="B644">
        <v>55891339</v>
      </c>
      <c r="C644">
        <v>55891332</v>
      </c>
      <c r="D644">
        <v>55459339</v>
      </c>
      <c r="E644">
        <v>1</v>
      </c>
      <c r="F644">
        <v>1</v>
      </c>
      <c r="G644">
        <v>1081</v>
      </c>
      <c r="H644">
        <v>3</v>
      </c>
      <c r="I644" t="s">
        <v>1616</v>
      </c>
      <c r="J644" t="s">
        <v>1617</v>
      </c>
      <c r="K644" t="s">
        <v>1618</v>
      </c>
      <c r="L644">
        <v>1354</v>
      </c>
      <c r="N644">
        <v>1010</v>
      </c>
      <c r="O644" t="s">
        <v>266</v>
      </c>
      <c r="P644" t="s">
        <v>266</v>
      </c>
      <c r="Q644">
        <v>1</v>
      </c>
      <c r="X644">
        <v>45</v>
      </c>
      <c r="Y644">
        <v>3.86</v>
      </c>
      <c r="Z644">
        <v>0</v>
      </c>
      <c r="AA644">
        <v>0</v>
      </c>
      <c r="AB644">
        <v>0</v>
      </c>
      <c r="AC644">
        <v>0</v>
      </c>
      <c r="AD644">
        <v>1</v>
      </c>
      <c r="AE644">
        <v>0</v>
      </c>
      <c r="AF644" t="s">
        <v>22</v>
      </c>
      <c r="AG644">
        <v>45</v>
      </c>
      <c r="AH644">
        <v>2</v>
      </c>
      <c r="AI644">
        <v>55891339</v>
      </c>
      <c r="AJ644">
        <v>534</v>
      </c>
      <c r="AK644">
        <v>0</v>
      </c>
      <c r="AL644">
        <v>0</v>
      </c>
      <c r="AM644">
        <v>0</v>
      </c>
      <c r="AN644">
        <v>0</v>
      </c>
      <c r="AO644">
        <v>0</v>
      </c>
      <c r="AP644">
        <v>0</v>
      </c>
      <c r="AQ644">
        <v>0</v>
      </c>
      <c r="AR644">
        <v>0</v>
      </c>
    </row>
    <row r="645" spans="1:44" x14ac:dyDescent="0.25">
      <c r="A645">
        <f>ROW(Source!A1239)</f>
        <v>1239</v>
      </c>
      <c r="B645">
        <v>55891340</v>
      </c>
      <c r="C645">
        <v>55891332</v>
      </c>
      <c r="D645">
        <v>55459340</v>
      </c>
      <c r="E645">
        <v>1</v>
      </c>
      <c r="F645">
        <v>1</v>
      </c>
      <c r="G645">
        <v>1081</v>
      </c>
      <c r="H645">
        <v>3</v>
      </c>
      <c r="I645" t="s">
        <v>1566</v>
      </c>
      <c r="J645" t="s">
        <v>1567</v>
      </c>
      <c r="K645" t="s">
        <v>1568</v>
      </c>
      <c r="L645">
        <v>1354</v>
      </c>
      <c r="N645">
        <v>1010</v>
      </c>
      <c r="O645" t="s">
        <v>266</v>
      </c>
      <c r="P645" t="s">
        <v>266</v>
      </c>
      <c r="Q645">
        <v>1</v>
      </c>
      <c r="X645">
        <v>250</v>
      </c>
      <c r="Y645">
        <v>0.89</v>
      </c>
      <c r="Z645">
        <v>0</v>
      </c>
      <c r="AA645">
        <v>0</v>
      </c>
      <c r="AB645">
        <v>0</v>
      </c>
      <c r="AC645">
        <v>0</v>
      </c>
      <c r="AD645">
        <v>1</v>
      </c>
      <c r="AE645">
        <v>0</v>
      </c>
      <c r="AF645" t="s">
        <v>22</v>
      </c>
      <c r="AG645">
        <v>250</v>
      </c>
      <c r="AH645">
        <v>2</v>
      </c>
      <c r="AI645">
        <v>55891340</v>
      </c>
      <c r="AJ645">
        <v>535</v>
      </c>
      <c r="AK645">
        <v>0</v>
      </c>
      <c r="AL645">
        <v>0</v>
      </c>
      <c r="AM645">
        <v>0</v>
      </c>
      <c r="AN645">
        <v>0</v>
      </c>
      <c r="AO645">
        <v>0</v>
      </c>
      <c r="AP645">
        <v>0</v>
      </c>
      <c r="AQ645">
        <v>0</v>
      </c>
      <c r="AR645">
        <v>0</v>
      </c>
    </row>
    <row r="646" spans="1:44" x14ac:dyDescent="0.25">
      <c r="A646">
        <f>ROW(Source!A1239)</f>
        <v>1239</v>
      </c>
      <c r="B646">
        <v>55891341</v>
      </c>
      <c r="C646">
        <v>55891332</v>
      </c>
      <c r="D646">
        <v>55461719</v>
      </c>
      <c r="E646">
        <v>1</v>
      </c>
      <c r="F646">
        <v>1</v>
      </c>
      <c r="G646">
        <v>1081</v>
      </c>
      <c r="H646">
        <v>3</v>
      </c>
      <c r="I646" t="s">
        <v>1733</v>
      </c>
      <c r="J646" t="s">
        <v>1734</v>
      </c>
      <c r="K646" t="s">
        <v>1735</v>
      </c>
      <c r="L646">
        <v>1348</v>
      </c>
      <c r="N646">
        <v>1009</v>
      </c>
      <c r="O646" t="s">
        <v>1092</v>
      </c>
      <c r="P646" t="s">
        <v>1092</v>
      </c>
      <c r="Q646">
        <v>1000</v>
      </c>
      <c r="X646">
        <v>6.4999999999999997E-4</v>
      </c>
      <c r="Y646">
        <v>10643.18</v>
      </c>
      <c r="Z646">
        <v>0</v>
      </c>
      <c r="AA646">
        <v>0</v>
      </c>
      <c r="AB646">
        <v>0</v>
      </c>
      <c r="AC646">
        <v>0</v>
      </c>
      <c r="AD646">
        <v>1</v>
      </c>
      <c r="AE646">
        <v>0</v>
      </c>
      <c r="AF646" t="s">
        <v>22</v>
      </c>
      <c r="AG646">
        <v>6.4999999999999997E-4</v>
      </c>
      <c r="AH646">
        <v>2</v>
      </c>
      <c r="AI646">
        <v>55891341</v>
      </c>
      <c r="AJ646">
        <v>536</v>
      </c>
      <c r="AK646">
        <v>0</v>
      </c>
      <c r="AL646">
        <v>0</v>
      </c>
      <c r="AM646">
        <v>0</v>
      </c>
      <c r="AN646">
        <v>0</v>
      </c>
      <c r="AO646">
        <v>0</v>
      </c>
      <c r="AP646">
        <v>0</v>
      </c>
      <c r="AQ646">
        <v>0</v>
      </c>
      <c r="AR646">
        <v>0</v>
      </c>
    </row>
    <row r="647" spans="1:44" x14ac:dyDescent="0.25">
      <c r="A647">
        <f>ROW(Source!A1239)</f>
        <v>1239</v>
      </c>
      <c r="B647">
        <v>55891342</v>
      </c>
      <c r="C647">
        <v>55891332</v>
      </c>
      <c r="D647">
        <v>55462354</v>
      </c>
      <c r="E647">
        <v>1</v>
      </c>
      <c r="F647">
        <v>1</v>
      </c>
      <c r="G647">
        <v>1081</v>
      </c>
      <c r="H647">
        <v>3</v>
      </c>
      <c r="I647" t="s">
        <v>1736</v>
      </c>
      <c r="J647" t="s">
        <v>1737</v>
      </c>
      <c r="K647" t="s">
        <v>1738</v>
      </c>
      <c r="L647">
        <v>1301</v>
      </c>
      <c r="N647">
        <v>1003</v>
      </c>
      <c r="O647" t="s">
        <v>769</v>
      </c>
      <c r="P647" t="s">
        <v>769</v>
      </c>
      <c r="Q647">
        <v>1</v>
      </c>
      <c r="X647">
        <v>34</v>
      </c>
      <c r="Y647">
        <v>0.59</v>
      </c>
      <c r="Z647">
        <v>0</v>
      </c>
      <c r="AA647">
        <v>0</v>
      </c>
      <c r="AB647">
        <v>0</v>
      </c>
      <c r="AC647">
        <v>0</v>
      </c>
      <c r="AD647">
        <v>1</v>
      </c>
      <c r="AE647">
        <v>0</v>
      </c>
      <c r="AF647" t="s">
        <v>22</v>
      </c>
      <c r="AG647">
        <v>34</v>
      </c>
      <c r="AH647">
        <v>2</v>
      </c>
      <c r="AI647">
        <v>55891342</v>
      </c>
      <c r="AJ647">
        <v>537</v>
      </c>
      <c r="AK647">
        <v>0</v>
      </c>
      <c r="AL647">
        <v>0</v>
      </c>
      <c r="AM647">
        <v>0</v>
      </c>
      <c r="AN647">
        <v>0</v>
      </c>
      <c r="AO647">
        <v>0</v>
      </c>
      <c r="AP647">
        <v>0</v>
      </c>
      <c r="AQ647">
        <v>0</v>
      </c>
      <c r="AR647">
        <v>0</v>
      </c>
    </row>
    <row r="648" spans="1:44" x14ac:dyDescent="0.25">
      <c r="A648">
        <f>ROW(Source!A1239)</f>
        <v>1239</v>
      </c>
      <c r="B648">
        <v>55891343</v>
      </c>
      <c r="C648">
        <v>55891332</v>
      </c>
      <c r="D648">
        <v>55482614</v>
      </c>
      <c r="E648">
        <v>1</v>
      </c>
      <c r="F648">
        <v>1</v>
      </c>
      <c r="G648">
        <v>1081</v>
      </c>
      <c r="H648">
        <v>3</v>
      </c>
      <c r="I648" t="s">
        <v>1634</v>
      </c>
      <c r="J648" t="s">
        <v>1635</v>
      </c>
      <c r="K648" t="s">
        <v>1636</v>
      </c>
      <c r="L648">
        <v>1355</v>
      </c>
      <c r="N648">
        <v>1010</v>
      </c>
      <c r="O648" t="s">
        <v>40</v>
      </c>
      <c r="P648" t="s">
        <v>40</v>
      </c>
      <c r="Q648">
        <v>100</v>
      </c>
      <c r="X648">
        <v>0.83</v>
      </c>
      <c r="Y648">
        <v>323.76</v>
      </c>
      <c r="Z648">
        <v>0</v>
      </c>
      <c r="AA648">
        <v>0</v>
      </c>
      <c r="AB648">
        <v>0</v>
      </c>
      <c r="AC648">
        <v>0</v>
      </c>
      <c r="AD648">
        <v>1</v>
      </c>
      <c r="AE648">
        <v>0</v>
      </c>
      <c r="AF648" t="s">
        <v>22</v>
      </c>
      <c r="AG648">
        <v>0.83</v>
      </c>
      <c r="AH648">
        <v>2</v>
      </c>
      <c r="AI648">
        <v>55891343</v>
      </c>
      <c r="AJ648">
        <v>539</v>
      </c>
      <c r="AK648">
        <v>0</v>
      </c>
      <c r="AL648">
        <v>0</v>
      </c>
      <c r="AM648">
        <v>0</v>
      </c>
      <c r="AN648">
        <v>0</v>
      </c>
      <c r="AO648">
        <v>0</v>
      </c>
      <c r="AP648">
        <v>0</v>
      </c>
      <c r="AQ648">
        <v>0</v>
      </c>
      <c r="AR648">
        <v>0</v>
      </c>
    </row>
    <row r="649" spans="1:44" x14ac:dyDescent="0.25">
      <c r="A649">
        <f>ROW(Source!A1239)</f>
        <v>1239</v>
      </c>
      <c r="B649">
        <v>55891344</v>
      </c>
      <c r="C649">
        <v>55891332</v>
      </c>
      <c r="D649">
        <v>55481864</v>
      </c>
      <c r="E649">
        <v>1</v>
      </c>
      <c r="F649">
        <v>1</v>
      </c>
      <c r="G649">
        <v>1081</v>
      </c>
      <c r="H649">
        <v>3</v>
      </c>
      <c r="I649" t="s">
        <v>1669</v>
      </c>
      <c r="J649" t="s">
        <v>1670</v>
      </c>
      <c r="K649" t="s">
        <v>1671</v>
      </c>
      <c r="L649">
        <v>1301</v>
      </c>
      <c r="N649">
        <v>1003</v>
      </c>
      <c r="O649" t="s">
        <v>769</v>
      </c>
      <c r="P649" t="s">
        <v>769</v>
      </c>
      <c r="Q649">
        <v>1</v>
      </c>
      <c r="X649">
        <v>3</v>
      </c>
      <c r="Y649">
        <v>0.7</v>
      </c>
      <c r="Z649">
        <v>0</v>
      </c>
      <c r="AA649">
        <v>0</v>
      </c>
      <c r="AB649">
        <v>0</v>
      </c>
      <c r="AC649">
        <v>0</v>
      </c>
      <c r="AD649">
        <v>1</v>
      </c>
      <c r="AE649">
        <v>0</v>
      </c>
      <c r="AF649" t="s">
        <v>22</v>
      </c>
      <c r="AG649">
        <v>3</v>
      </c>
      <c r="AH649">
        <v>2</v>
      </c>
      <c r="AI649">
        <v>55891344</v>
      </c>
      <c r="AJ649">
        <v>541</v>
      </c>
      <c r="AK649">
        <v>0</v>
      </c>
      <c r="AL649">
        <v>0</v>
      </c>
      <c r="AM649">
        <v>0</v>
      </c>
      <c r="AN649">
        <v>0</v>
      </c>
      <c r="AO649">
        <v>0</v>
      </c>
      <c r="AP649">
        <v>0</v>
      </c>
      <c r="AQ649">
        <v>0</v>
      </c>
      <c r="AR649">
        <v>0</v>
      </c>
    </row>
    <row r="650" spans="1:44" x14ac:dyDescent="0.25">
      <c r="A650">
        <f>ROW(Source!A1239)</f>
        <v>1239</v>
      </c>
      <c r="B650">
        <v>55891345</v>
      </c>
      <c r="C650">
        <v>55891332</v>
      </c>
      <c r="D650">
        <v>55481866</v>
      </c>
      <c r="E650">
        <v>1</v>
      </c>
      <c r="F650">
        <v>1</v>
      </c>
      <c r="G650">
        <v>1081</v>
      </c>
      <c r="H650">
        <v>3</v>
      </c>
      <c r="I650" t="s">
        <v>1672</v>
      </c>
      <c r="J650" t="s">
        <v>1673</v>
      </c>
      <c r="K650" t="s">
        <v>1674</v>
      </c>
      <c r="L650">
        <v>1356</v>
      </c>
      <c r="N650">
        <v>1010</v>
      </c>
      <c r="O650" t="s">
        <v>1355</v>
      </c>
      <c r="P650" t="s">
        <v>1355</v>
      </c>
      <c r="Q650">
        <v>1000</v>
      </c>
      <c r="X650">
        <v>2.0400000000000001E-2</v>
      </c>
      <c r="Y650">
        <v>6.44</v>
      </c>
      <c r="Z650">
        <v>0</v>
      </c>
      <c r="AA650">
        <v>0</v>
      </c>
      <c r="AB650">
        <v>0</v>
      </c>
      <c r="AC650">
        <v>0</v>
      </c>
      <c r="AD650">
        <v>1</v>
      </c>
      <c r="AE650">
        <v>0</v>
      </c>
      <c r="AF650" t="s">
        <v>22</v>
      </c>
      <c r="AG650">
        <v>2.0400000000000001E-2</v>
      </c>
      <c r="AH650">
        <v>2</v>
      </c>
      <c r="AI650">
        <v>55891345</v>
      </c>
      <c r="AJ650">
        <v>542</v>
      </c>
      <c r="AK650">
        <v>0</v>
      </c>
      <c r="AL650">
        <v>0</v>
      </c>
      <c r="AM650">
        <v>0</v>
      </c>
      <c r="AN650">
        <v>0</v>
      </c>
      <c r="AO650">
        <v>0</v>
      </c>
      <c r="AP650">
        <v>0</v>
      </c>
      <c r="AQ650">
        <v>0</v>
      </c>
      <c r="AR650">
        <v>0</v>
      </c>
    </row>
    <row r="651" spans="1:44" x14ac:dyDescent="0.25">
      <c r="A651">
        <f>ROW(Source!A1239)</f>
        <v>1239</v>
      </c>
      <c r="B651">
        <v>55891346</v>
      </c>
      <c r="C651">
        <v>55891332</v>
      </c>
      <c r="D651">
        <v>55481931</v>
      </c>
      <c r="E651">
        <v>1</v>
      </c>
      <c r="F651">
        <v>1</v>
      </c>
      <c r="G651">
        <v>1081</v>
      </c>
      <c r="H651">
        <v>3</v>
      </c>
      <c r="I651" t="s">
        <v>1739</v>
      </c>
      <c r="J651" t="s">
        <v>1740</v>
      </c>
      <c r="K651" t="s">
        <v>1741</v>
      </c>
      <c r="L651">
        <v>1356</v>
      </c>
      <c r="N651">
        <v>1010</v>
      </c>
      <c r="O651" t="s">
        <v>1355</v>
      </c>
      <c r="P651" t="s">
        <v>1355</v>
      </c>
      <c r="Q651">
        <v>1000</v>
      </c>
      <c r="X651">
        <v>0.05</v>
      </c>
      <c r="Y651">
        <v>639.94000000000005</v>
      </c>
      <c r="Z651">
        <v>0</v>
      </c>
      <c r="AA651">
        <v>0</v>
      </c>
      <c r="AB651">
        <v>0</v>
      </c>
      <c r="AC651">
        <v>0</v>
      </c>
      <c r="AD651">
        <v>1</v>
      </c>
      <c r="AE651">
        <v>0</v>
      </c>
      <c r="AF651" t="s">
        <v>22</v>
      </c>
      <c r="AG651">
        <v>0.05</v>
      </c>
      <c r="AH651">
        <v>2</v>
      </c>
      <c r="AI651">
        <v>55891346</v>
      </c>
      <c r="AJ651">
        <v>543</v>
      </c>
      <c r="AK651">
        <v>0</v>
      </c>
      <c r="AL651">
        <v>0</v>
      </c>
      <c r="AM651">
        <v>0</v>
      </c>
      <c r="AN651">
        <v>0</v>
      </c>
      <c r="AO651">
        <v>0</v>
      </c>
      <c r="AP651">
        <v>0</v>
      </c>
      <c r="AQ651">
        <v>0</v>
      </c>
      <c r="AR651">
        <v>0</v>
      </c>
    </row>
    <row r="652" spans="1:44" x14ac:dyDescent="0.25">
      <c r="A652">
        <f>ROW(Source!A1239)</f>
        <v>1239</v>
      </c>
      <c r="B652">
        <v>55891347</v>
      </c>
      <c r="C652">
        <v>55891332</v>
      </c>
      <c r="D652">
        <v>55467060</v>
      </c>
      <c r="E652">
        <v>1</v>
      </c>
      <c r="F652">
        <v>1</v>
      </c>
      <c r="G652">
        <v>1081</v>
      </c>
      <c r="H652">
        <v>3</v>
      </c>
      <c r="I652" t="s">
        <v>1742</v>
      </c>
      <c r="J652" t="s">
        <v>1743</v>
      </c>
      <c r="K652" t="s">
        <v>1744</v>
      </c>
      <c r="L652">
        <v>1348</v>
      </c>
      <c r="N652">
        <v>1009</v>
      </c>
      <c r="O652" t="s">
        <v>1092</v>
      </c>
      <c r="P652" t="s">
        <v>1092</v>
      </c>
      <c r="Q652">
        <v>1000</v>
      </c>
      <c r="X652">
        <v>7.0000000000000001E-3</v>
      </c>
      <c r="Y652">
        <v>4573.3599999999997</v>
      </c>
      <c r="Z652">
        <v>0</v>
      </c>
      <c r="AA652">
        <v>0</v>
      </c>
      <c r="AB652">
        <v>0</v>
      </c>
      <c r="AC652">
        <v>0</v>
      </c>
      <c r="AD652">
        <v>1</v>
      </c>
      <c r="AE652">
        <v>0</v>
      </c>
      <c r="AF652" t="s">
        <v>22</v>
      </c>
      <c r="AG652">
        <v>7.0000000000000001E-3</v>
      </c>
      <c r="AH652">
        <v>2</v>
      </c>
      <c r="AI652">
        <v>55891347</v>
      </c>
      <c r="AJ652">
        <v>544</v>
      </c>
      <c r="AK652">
        <v>0</v>
      </c>
      <c r="AL652">
        <v>0</v>
      </c>
      <c r="AM652">
        <v>0</v>
      </c>
      <c r="AN652">
        <v>0</v>
      </c>
      <c r="AO652">
        <v>0</v>
      </c>
      <c r="AP652">
        <v>0</v>
      </c>
      <c r="AQ652">
        <v>0</v>
      </c>
      <c r="AR652">
        <v>0</v>
      </c>
    </row>
    <row r="653" spans="1:44" x14ac:dyDescent="0.25">
      <c r="A653">
        <f>ROW(Source!A1239)</f>
        <v>1239</v>
      </c>
      <c r="B653">
        <v>55891348</v>
      </c>
      <c r="C653">
        <v>55891332</v>
      </c>
      <c r="D653">
        <v>55434262</v>
      </c>
      <c r="E653">
        <v>1081</v>
      </c>
      <c r="F653">
        <v>1</v>
      </c>
      <c r="G653">
        <v>1081</v>
      </c>
      <c r="H653">
        <v>3</v>
      </c>
      <c r="I653" t="s">
        <v>1475</v>
      </c>
      <c r="J653" t="s">
        <v>3</v>
      </c>
      <c r="K653" t="s">
        <v>1476</v>
      </c>
      <c r="L653">
        <v>1354</v>
      </c>
      <c r="N653">
        <v>1010</v>
      </c>
      <c r="O653" t="s">
        <v>266</v>
      </c>
      <c r="P653" t="s">
        <v>266</v>
      </c>
      <c r="Q653">
        <v>1</v>
      </c>
      <c r="X653">
        <v>0</v>
      </c>
      <c r="Y653">
        <v>0</v>
      </c>
      <c r="Z653">
        <v>0</v>
      </c>
      <c r="AA653">
        <v>0</v>
      </c>
      <c r="AB653">
        <v>0</v>
      </c>
      <c r="AC653">
        <v>0</v>
      </c>
      <c r="AD653">
        <v>0</v>
      </c>
      <c r="AE653">
        <v>0</v>
      </c>
      <c r="AF653" t="s">
        <v>22</v>
      </c>
      <c r="AG653">
        <v>0</v>
      </c>
      <c r="AH653">
        <v>3</v>
      </c>
      <c r="AI653">
        <v>-1</v>
      </c>
      <c r="AJ653" t="s">
        <v>3</v>
      </c>
      <c r="AK653">
        <v>0</v>
      </c>
      <c r="AL653">
        <v>0</v>
      </c>
      <c r="AM653">
        <v>0</v>
      </c>
      <c r="AN653">
        <v>0</v>
      </c>
      <c r="AO653">
        <v>0</v>
      </c>
      <c r="AP653">
        <v>0</v>
      </c>
      <c r="AQ653">
        <v>0</v>
      </c>
      <c r="AR653">
        <v>0</v>
      </c>
    </row>
    <row r="654" spans="1:44" x14ac:dyDescent="0.25">
      <c r="A654">
        <f>ROW(Source!A1239)</f>
        <v>1239</v>
      </c>
      <c r="B654">
        <v>55891349</v>
      </c>
      <c r="C654">
        <v>55891332</v>
      </c>
      <c r="D654">
        <v>55434495</v>
      </c>
      <c r="E654">
        <v>1081</v>
      </c>
      <c r="F654">
        <v>1</v>
      </c>
      <c r="G654">
        <v>1081</v>
      </c>
      <c r="H654">
        <v>3</v>
      </c>
      <c r="I654" t="s">
        <v>762</v>
      </c>
      <c r="J654" t="s">
        <v>3</v>
      </c>
      <c r="K654" t="s">
        <v>1849</v>
      </c>
      <c r="L654">
        <v>1303</v>
      </c>
      <c r="N654">
        <v>1003</v>
      </c>
      <c r="O654" t="s">
        <v>764</v>
      </c>
      <c r="P654" t="s">
        <v>764</v>
      </c>
      <c r="Q654">
        <v>1000</v>
      </c>
      <c r="X654">
        <v>0.10199999999999999</v>
      </c>
      <c r="Y654">
        <v>0</v>
      </c>
      <c r="Z654">
        <v>0</v>
      </c>
      <c r="AA654">
        <v>0</v>
      </c>
      <c r="AB654">
        <v>0</v>
      </c>
      <c r="AC654">
        <v>0</v>
      </c>
      <c r="AD654">
        <v>0</v>
      </c>
      <c r="AE654">
        <v>0</v>
      </c>
      <c r="AF654" t="s">
        <v>22</v>
      </c>
      <c r="AG654">
        <v>0.10199999999999999</v>
      </c>
      <c r="AH654">
        <v>3</v>
      </c>
      <c r="AI654">
        <v>-1</v>
      </c>
      <c r="AJ654" t="s">
        <v>3</v>
      </c>
      <c r="AK654">
        <v>0</v>
      </c>
      <c r="AL654">
        <v>0</v>
      </c>
      <c r="AM654">
        <v>0</v>
      </c>
      <c r="AN654">
        <v>0</v>
      </c>
      <c r="AO654">
        <v>0</v>
      </c>
      <c r="AP654">
        <v>0</v>
      </c>
      <c r="AQ654">
        <v>0</v>
      </c>
      <c r="AR654">
        <v>0</v>
      </c>
    </row>
    <row r="655" spans="1:44" x14ac:dyDescent="0.25">
      <c r="A655">
        <f>ROW(Source!A1244)</f>
        <v>1244</v>
      </c>
      <c r="B655">
        <v>55891413</v>
      </c>
      <c r="C655">
        <v>55891352</v>
      </c>
      <c r="D655">
        <v>55424304</v>
      </c>
      <c r="E655">
        <v>1081</v>
      </c>
      <c r="F655">
        <v>1</v>
      </c>
      <c r="G655">
        <v>1081</v>
      </c>
      <c r="H655">
        <v>1</v>
      </c>
      <c r="I655" t="s">
        <v>1552</v>
      </c>
      <c r="J655" t="s">
        <v>3</v>
      </c>
      <c r="K655" t="s">
        <v>1553</v>
      </c>
      <c r="L655">
        <v>1191</v>
      </c>
      <c r="N655">
        <v>1013</v>
      </c>
      <c r="O655" t="s">
        <v>1554</v>
      </c>
      <c r="P655" t="s">
        <v>1554</v>
      </c>
      <c r="Q655">
        <v>1</v>
      </c>
      <c r="X655">
        <v>33</v>
      </c>
      <c r="Y655">
        <v>0</v>
      </c>
      <c r="Z655">
        <v>0</v>
      </c>
      <c r="AA655">
        <v>0</v>
      </c>
      <c r="AB655">
        <v>0</v>
      </c>
      <c r="AC655">
        <v>0</v>
      </c>
      <c r="AD655">
        <v>1</v>
      </c>
      <c r="AE655">
        <v>1</v>
      </c>
      <c r="AF655" t="s">
        <v>42</v>
      </c>
      <c r="AG655">
        <v>39.6</v>
      </c>
      <c r="AH655">
        <v>2</v>
      </c>
      <c r="AI655">
        <v>55891413</v>
      </c>
      <c r="AJ655">
        <v>545</v>
      </c>
      <c r="AK655">
        <v>0</v>
      </c>
      <c r="AL655">
        <v>0</v>
      </c>
      <c r="AM655">
        <v>0</v>
      </c>
      <c r="AN655">
        <v>0</v>
      </c>
      <c r="AO655">
        <v>0</v>
      </c>
      <c r="AP655">
        <v>0</v>
      </c>
      <c r="AQ655">
        <v>0</v>
      </c>
      <c r="AR655">
        <v>0</v>
      </c>
    </row>
    <row r="656" spans="1:44" x14ac:dyDescent="0.25">
      <c r="A656">
        <f>ROW(Source!A1244)</f>
        <v>1244</v>
      </c>
      <c r="B656">
        <v>55891414</v>
      </c>
      <c r="C656">
        <v>55891352</v>
      </c>
      <c r="D656">
        <v>55489910</v>
      </c>
      <c r="E656">
        <v>1</v>
      </c>
      <c r="F656">
        <v>1</v>
      </c>
      <c r="G656">
        <v>1081</v>
      </c>
      <c r="H656">
        <v>2</v>
      </c>
      <c r="I656" t="s">
        <v>1580</v>
      </c>
      <c r="J656" t="s">
        <v>1581</v>
      </c>
      <c r="K656" t="s">
        <v>1582</v>
      </c>
      <c r="L656">
        <v>1368</v>
      </c>
      <c r="N656">
        <v>1011</v>
      </c>
      <c r="O656" t="s">
        <v>1558</v>
      </c>
      <c r="P656" t="s">
        <v>1558</v>
      </c>
      <c r="Q656">
        <v>1</v>
      </c>
      <c r="X656">
        <v>5.33</v>
      </c>
      <c r="Y656">
        <v>0</v>
      </c>
      <c r="Z656">
        <v>7.11</v>
      </c>
      <c r="AA656">
        <v>0</v>
      </c>
      <c r="AB656">
        <v>0</v>
      </c>
      <c r="AC656">
        <v>0</v>
      </c>
      <c r="AD656">
        <v>1</v>
      </c>
      <c r="AE656">
        <v>0</v>
      </c>
      <c r="AF656" t="s">
        <v>42</v>
      </c>
      <c r="AG656">
        <v>6.3959999999999999</v>
      </c>
      <c r="AH656">
        <v>2</v>
      </c>
      <c r="AI656">
        <v>55891414</v>
      </c>
      <c r="AJ656">
        <v>546</v>
      </c>
      <c r="AK656">
        <v>0</v>
      </c>
      <c r="AL656">
        <v>0</v>
      </c>
      <c r="AM656">
        <v>0</v>
      </c>
      <c r="AN656">
        <v>0</v>
      </c>
      <c r="AO656">
        <v>0</v>
      </c>
      <c r="AP656">
        <v>0</v>
      </c>
      <c r="AQ656">
        <v>0</v>
      </c>
      <c r="AR656">
        <v>0</v>
      </c>
    </row>
    <row r="657" spans="1:44" x14ac:dyDescent="0.25">
      <c r="A657">
        <f>ROW(Source!A1244)</f>
        <v>1244</v>
      </c>
      <c r="B657">
        <v>55891415</v>
      </c>
      <c r="C657">
        <v>55891352</v>
      </c>
      <c r="D657">
        <v>55490209</v>
      </c>
      <c r="E657">
        <v>1</v>
      </c>
      <c r="F657">
        <v>1</v>
      </c>
      <c r="G657">
        <v>1081</v>
      </c>
      <c r="H657">
        <v>2</v>
      </c>
      <c r="I657" t="s">
        <v>1555</v>
      </c>
      <c r="J657" t="s">
        <v>1556</v>
      </c>
      <c r="K657" t="s">
        <v>1557</v>
      </c>
      <c r="L657">
        <v>1368</v>
      </c>
      <c r="N657">
        <v>1011</v>
      </c>
      <c r="O657" t="s">
        <v>1558</v>
      </c>
      <c r="P657" t="s">
        <v>1558</v>
      </c>
      <c r="Q657">
        <v>1</v>
      </c>
      <c r="X657">
        <v>0.23</v>
      </c>
      <c r="Y657">
        <v>0</v>
      </c>
      <c r="Z657">
        <v>83.1</v>
      </c>
      <c r="AA657">
        <v>12.62</v>
      </c>
      <c r="AB657">
        <v>0</v>
      </c>
      <c r="AC657">
        <v>0</v>
      </c>
      <c r="AD657">
        <v>1</v>
      </c>
      <c r="AE657">
        <v>0</v>
      </c>
      <c r="AF657" t="s">
        <v>42</v>
      </c>
      <c r="AG657">
        <v>0.27600000000000002</v>
      </c>
      <c r="AH657">
        <v>2</v>
      </c>
      <c r="AI657">
        <v>55891415</v>
      </c>
      <c r="AJ657">
        <v>547</v>
      </c>
      <c r="AK657">
        <v>0</v>
      </c>
      <c r="AL657">
        <v>0</v>
      </c>
      <c r="AM657">
        <v>0</v>
      </c>
      <c r="AN657">
        <v>0</v>
      </c>
      <c r="AO657">
        <v>0</v>
      </c>
      <c r="AP657">
        <v>0</v>
      </c>
      <c r="AQ657">
        <v>0</v>
      </c>
      <c r="AR657">
        <v>0</v>
      </c>
    </row>
    <row r="658" spans="1:44" x14ac:dyDescent="0.25">
      <c r="A658">
        <f>ROW(Source!A1244)</f>
        <v>1244</v>
      </c>
      <c r="B658">
        <v>55891416</v>
      </c>
      <c r="C658">
        <v>55891352</v>
      </c>
      <c r="D658">
        <v>55490330</v>
      </c>
      <c r="E658">
        <v>1</v>
      </c>
      <c r="F658">
        <v>1</v>
      </c>
      <c r="G658">
        <v>1081</v>
      </c>
      <c r="H658">
        <v>2</v>
      </c>
      <c r="I658" t="s">
        <v>1586</v>
      </c>
      <c r="J658" t="s">
        <v>1587</v>
      </c>
      <c r="K658" t="s">
        <v>1588</v>
      </c>
      <c r="L658">
        <v>1368</v>
      </c>
      <c r="N658">
        <v>1011</v>
      </c>
      <c r="O658" t="s">
        <v>1558</v>
      </c>
      <c r="P658" t="s">
        <v>1558</v>
      </c>
      <c r="Q658">
        <v>1</v>
      </c>
      <c r="X658">
        <v>5.27</v>
      </c>
      <c r="Y658">
        <v>0</v>
      </c>
      <c r="Z658">
        <v>0.8</v>
      </c>
      <c r="AA658">
        <v>0</v>
      </c>
      <c r="AB658">
        <v>0</v>
      </c>
      <c r="AC658">
        <v>0</v>
      </c>
      <c r="AD658">
        <v>1</v>
      </c>
      <c r="AE658">
        <v>0</v>
      </c>
      <c r="AF658" t="s">
        <v>42</v>
      </c>
      <c r="AG658">
        <v>6.323999999999999</v>
      </c>
      <c r="AH658">
        <v>2</v>
      </c>
      <c r="AI658">
        <v>55891416</v>
      </c>
      <c r="AJ658">
        <v>548</v>
      </c>
      <c r="AK658">
        <v>0</v>
      </c>
      <c r="AL658">
        <v>0</v>
      </c>
      <c r="AM658">
        <v>0</v>
      </c>
      <c r="AN658">
        <v>0</v>
      </c>
      <c r="AO658">
        <v>0</v>
      </c>
      <c r="AP658">
        <v>0</v>
      </c>
      <c r="AQ658">
        <v>0</v>
      </c>
      <c r="AR658">
        <v>0</v>
      </c>
    </row>
    <row r="659" spans="1:44" x14ac:dyDescent="0.25">
      <c r="A659">
        <f>ROW(Source!A1244)</f>
        <v>1244</v>
      </c>
      <c r="B659">
        <v>55891417</v>
      </c>
      <c r="C659">
        <v>55891352</v>
      </c>
      <c r="D659">
        <v>55460380</v>
      </c>
      <c r="E659">
        <v>1</v>
      </c>
      <c r="F659">
        <v>1</v>
      </c>
      <c r="G659">
        <v>1081</v>
      </c>
      <c r="H659">
        <v>3</v>
      </c>
      <c r="I659" t="s">
        <v>1598</v>
      </c>
      <c r="J659" t="s">
        <v>1599</v>
      </c>
      <c r="K659" t="s">
        <v>1600</v>
      </c>
      <c r="L659">
        <v>1348</v>
      </c>
      <c r="N659">
        <v>1009</v>
      </c>
      <c r="O659" t="s">
        <v>1092</v>
      </c>
      <c r="P659" t="s">
        <v>1092</v>
      </c>
      <c r="Q659">
        <v>1000</v>
      </c>
      <c r="X659">
        <v>3.0000000000000001E-3</v>
      </c>
      <c r="Y659">
        <v>8590.86</v>
      </c>
      <c r="Z659">
        <v>0</v>
      </c>
      <c r="AA659">
        <v>0</v>
      </c>
      <c r="AB659">
        <v>0</v>
      </c>
      <c r="AC659">
        <v>0</v>
      </c>
      <c r="AD659">
        <v>1</v>
      </c>
      <c r="AE659">
        <v>0</v>
      </c>
      <c r="AF659" t="s">
        <v>22</v>
      </c>
      <c r="AG659">
        <v>3.0000000000000001E-3</v>
      </c>
      <c r="AH659">
        <v>2</v>
      </c>
      <c r="AI659">
        <v>55891417</v>
      </c>
      <c r="AJ659">
        <v>549</v>
      </c>
      <c r="AK659">
        <v>0</v>
      </c>
      <c r="AL659">
        <v>0</v>
      </c>
      <c r="AM659">
        <v>0</v>
      </c>
      <c r="AN659">
        <v>0</v>
      </c>
      <c r="AO659">
        <v>0</v>
      </c>
      <c r="AP659">
        <v>0</v>
      </c>
      <c r="AQ659">
        <v>0</v>
      </c>
      <c r="AR659">
        <v>0</v>
      </c>
    </row>
    <row r="660" spans="1:44" x14ac:dyDescent="0.25">
      <c r="A660">
        <f>ROW(Source!A1244)</f>
        <v>1244</v>
      </c>
      <c r="B660">
        <v>55891418</v>
      </c>
      <c r="C660">
        <v>55891352</v>
      </c>
      <c r="D660">
        <v>55460882</v>
      </c>
      <c r="E660">
        <v>1</v>
      </c>
      <c r="F660">
        <v>1</v>
      </c>
      <c r="G660">
        <v>1081</v>
      </c>
      <c r="H660">
        <v>3</v>
      </c>
      <c r="I660" t="s">
        <v>1628</v>
      </c>
      <c r="J660" t="s">
        <v>1629</v>
      </c>
      <c r="K660" t="s">
        <v>1630</v>
      </c>
      <c r="L660">
        <v>1348</v>
      </c>
      <c r="N660">
        <v>1009</v>
      </c>
      <c r="O660" t="s">
        <v>1092</v>
      </c>
      <c r="P660" t="s">
        <v>1092</v>
      </c>
      <c r="Q660">
        <v>1000</v>
      </c>
      <c r="X660">
        <v>5.8E-4</v>
      </c>
      <c r="Y660">
        <v>14327.51</v>
      </c>
      <c r="Z660">
        <v>0</v>
      </c>
      <c r="AA660">
        <v>0</v>
      </c>
      <c r="AB660">
        <v>0</v>
      </c>
      <c r="AC660">
        <v>0</v>
      </c>
      <c r="AD660">
        <v>1</v>
      </c>
      <c r="AE660">
        <v>0</v>
      </c>
      <c r="AF660" t="s">
        <v>22</v>
      </c>
      <c r="AG660">
        <v>5.8E-4</v>
      </c>
      <c r="AH660">
        <v>2</v>
      </c>
      <c r="AI660">
        <v>55891418</v>
      </c>
      <c r="AJ660">
        <v>550</v>
      </c>
      <c r="AK660">
        <v>0</v>
      </c>
      <c r="AL660">
        <v>0</v>
      </c>
      <c r="AM660">
        <v>0</v>
      </c>
      <c r="AN660">
        <v>0</v>
      </c>
      <c r="AO660">
        <v>0</v>
      </c>
      <c r="AP660">
        <v>0</v>
      </c>
      <c r="AQ660">
        <v>0</v>
      </c>
      <c r="AR660">
        <v>0</v>
      </c>
    </row>
    <row r="661" spans="1:44" x14ac:dyDescent="0.25">
      <c r="A661">
        <f>ROW(Source!A1244)</f>
        <v>1244</v>
      </c>
      <c r="B661">
        <v>55891419</v>
      </c>
      <c r="C661">
        <v>55891352</v>
      </c>
      <c r="D661">
        <v>55459404</v>
      </c>
      <c r="E661">
        <v>1</v>
      </c>
      <c r="F661">
        <v>1</v>
      </c>
      <c r="G661">
        <v>1081</v>
      </c>
      <c r="H661">
        <v>3</v>
      </c>
      <c r="I661" t="s">
        <v>1631</v>
      </c>
      <c r="J661" t="s">
        <v>1632</v>
      </c>
      <c r="K661" t="s">
        <v>1633</v>
      </c>
      <c r="L661">
        <v>1346</v>
      </c>
      <c r="N661">
        <v>1009</v>
      </c>
      <c r="O661" t="s">
        <v>222</v>
      </c>
      <c r="P661" t="s">
        <v>222</v>
      </c>
      <c r="Q661">
        <v>1</v>
      </c>
      <c r="X661">
        <v>0.55000000000000004</v>
      </c>
      <c r="Y661">
        <v>73.53</v>
      </c>
      <c r="Z661">
        <v>0</v>
      </c>
      <c r="AA661">
        <v>0</v>
      </c>
      <c r="AB661">
        <v>0</v>
      </c>
      <c r="AC661">
        <v>0</v>
      </c>
      <c r="AD661">
        <v>1</v>
      </c>
      <c r="AE661">
        <v>0</v>
      </c>
      <c r="AF661" t="s">
        <v>22</v>
      </c>
      <c r="AG661">
        <v>0.55000000000000004</v>
      </c>
      <c r="AH661">
        <v>2</v>
      </c>
      <c r="AI661">
        <v>55891419</v>
      </c>
      <c r="AJ661">
        <v>551</v>
      </c>
      <c r="AK661">
        <v>0</v>
      </c>
      <c r="AL661">
        <v>0</v>
      </c>
      <c r="AM661">
        <v>0</v>
      </c>
      <c r="AN661">
        <v>0</v>
      </c>
      <c r="AO661">
        <v>0</v>
      </c>
      <c r="AP661">
        <v>0</v>
      </c>
      <c r="AQ661">
        <v>0</v>
      </c>
      <c r="AR661">
        <v>0</v>
      </c>
    </row>
    <row r="662" spans="1:44" x14ac:dyDescent="0.25">
      <c r="A662">
        <f>ROW(Source!A1244)</f>
        <v>1244</v>
      </c>
      <c r="B662">
        <v>55891420</v>
      </c>
      <c r="C662">
        <v>55891352</v>
      </c>
      <c r="D662">
        <v>55482614</v>
      </c>
      <c r="E662">
        <v>1</v>
      </c>
      <c r="F662">
        <v>1</v>
      </c>
      <c r="G662">
        <v>1081</v>
      </c>
      <c r="H662">
        <v>3</v>
      </c>
      <c r="I662" t="s">
        <v>1634</v>
      </c>
      <c r="J662" t="s">
        <v>1635</v>
      </c>
      <c r="K662" t="s">
        <v>1636</v>
      </c>
      <c r="L662">
        <v>1355</v>
      </c>
      <c r="N662">
        <v>1010</v>
      </c>
      <c r="O662" t="s">
        <v>40</v>
      </c>
      <c r="P662" t="s">
        <v>40</v>
      </c>
      <c r="Q662">
        <v>100</v>
      </c>
      <c r="X662">
        <v>2.2000000000000002</v>
      </c>
      <c r="Y662">
        <v>323.76</v>
      </c>
      <c r="Z662">
        <v>0</v>
      </c>
      <c r="AA662">
        <v>0</v>
      </c>
      <c r="AB662">
        <v>0</v>
      </c>
      <c r="AC662">
        <v>0</v>
      </c>
      <c r="AD662">
        <v>1</v>
      </c>
      <c r="AE662">
        <v>0</v>
      </c>
      <c r="AF662" t="s">
        <v>22</v>
      </c>
      <c r="AG662">
        <v>2.2000000000000002</v>
      </c>
      <c r="AH662">
        <v>2</v>
      </c>
      <c r="AI662">
        <v>55891420</v>
      </c>
      <c r="AJ662">
        <v>554</v>
      </c>
      <c r="AK662">
        <v>0</v>
      </c>
      <c r="AL662">
        <v>0</v>
      </c>
      <c r="AM662">
        <v>0</v>
      </c>
      <c r="AN662">
        <v>0</v>
      </c>
      <c r="AO662">
        <v>0</v>
      </c>
      <c r="AP662">
        <v>0</v>
      </c>
      <c r="AQ662">
        <v>0</v>
      </c>
      <c r="AR662">
        <v>0</v>
      </c>
    </row>
    <row r="663" spans="1:44" x14ac:dyDescent="0.25">
      <c r="A663">
        <f>ROW(Source!A1244)</f>
        <v>1244</v>
      </c>
      <c r="B663">
        <v>55891421</v>
      </c>
      <c r="C663">
        <v>55891352</v>
      </c>
      <c r="D663">
        <v>55433560</v>
      </c>
      <c r="E663">
        <v>1081</v>
      </c>
      <c r="F663">
        <v>1</v>
      </c>
      <c r="G663">
        <v>1081</v>
      </c>
      <c r="H663">
        <v>3</v>
      </c>
      <c r="I663" t="s">
        <v>1822</v>
      </c>
      <c r="J663" t="s">
        <v>3</v>
      </c>
      <c r="K663" t="s">
        <v>1823</v>
      </c>
      <c r="L663">
        <v>1356</v>
      </c>
      <c r="N663">
        <v>1010</v>
      </c>
      <c r="O663" t="s">
        <v>1355</v>
      </c>
      <c r="P663" t="s">
        <v>1355</v>
      </c>
      <c r="Q663">
        <v>1000</v>
      </c>
      <c r="X663">
        <v>0.22</v>
      </c>
      <c r="Y663">
        <v>0</v>
      </c>
      <c r="Z663">
        <v>0</v>
      </c>
      <c r="AA663">
        <v>0</v>
      </c>
      <c r="AB663">
        <v>0</v>
      </c>
      <c r="AC663">
        <v>0</v>
      </c>
      <c r="AD663">
        <v>0</v>
      </c>
      <c r="AE663">
        <v>0</v>
      </c>
      <c r="AF663" t="s">
        <v>22</v>
      </c>
      <c r="AG663">
        <v>0.22</v>
      </c>
      <c r="AH663">
        <v>3</v>
      </c>
      <c r="AI663">
        <v>-1</v>
      </c>
      <c r="AJ663" t="s">
        <v>3</v>
      </c>
      <c r="AK663">
        <v>0</v>
      </c>
      <c r="AL663">
        <v>0</v>
      </c>
      <c r="AM663">
        <v>0</v>
      </c>
      <c r="AN663">
        <v>0</v>
      </c>
      <c r="AO663">
        <v>0</v>
      </c>
      <c r="AP663">
        <v>0</v>
      </c>
      <c r="AQ663">
        <v>0</v>
      </c>
      <c r="AR663">
        <v>0</v>
      </c>
    </row>
    <row r="664" spans="1:44" x14ac:dyDescent="0.25">
      <c r="A664">
        <f>ROW(Source!A1244)</f>
        <v>1244</v>
      </c>
      <c r="B664">
        <v>55891422</v>
      </c>
      <c r="C664">
        <v>55891352</v>
      </c>
      <c r="D664">
        <v>55434508</v>
      </c>
      <c r="E664">
        <v>1081</v>
      </c>
      <c r="F664">
        <v>1</v>
      </c>
      <c r="G664">
        <v>1081</v>
      </c>
      <c r="H664">
        <v>3</v>
      </c>
      <c r="I664" t="s">
        <v>762</v>
      </c>
      <c r="J664" t="s">
        <v>3</v>
      </c>
      <c r="K664" t="s">
        <v>763</v>
      </c>
      <c r="L664">
        <v>1303</v>
      </c>
      <c r="N664">
        <v>1003</v>
      </c>
      <c r="O664" t="s">
        <v>764</v>
      </c>
      <c r="P664" t="s">
        <v>764</v>
      </c>
      <c r="Q664">
        <v>1000</v>
      </c>
      <c r="X664">
        <v>0.10199999999999999</v>
      </c>
      <c r="Y664">
        <v>0</v>
      </c>
      <c r="Z664">
        <v>0</v>
      </c>
      <c r="AA664">
        <v>0</v>
      </c>
      <c r="AB664">
        <v>0</v>
      </c>
      <c r="AC664">
        <v>0</v>
      </c>
      <c r="AD664">
        <v>0</v>
      </c>
      <c r="AE664">
        <v>0</v>
      </c>
      <c r="AF664" t="s">
        <v>22</v>
      </c>
      <c r="AG664">
        <v>0.10199999999999999</v>
      </c>
      <c r="AH664">
        <v>3</v>
      </c>
      <c r="AI664">
        <v>-1</v>
      </c>
      <c r="AJ664" t="s">
        <v>3</v>
      </c>
      <c r="AK664">
        <v>0</v>
      </c>
      <c r="AL664">
        <v>0</v>
      </c>
      <c r="AM664">
        <v>0</v>
      </c>
      <c r="AN664">
        <v>0</v>
      </c>
      <c r="AO664">
        <v>0</v>
      </c>
      <c r="AP664">
        <v>0</v>
      </c>
      <c r="AQ664">
        <v>0</v>
      </c>
      <c r="AR664">
        <v>0</v>
      </c>
    </row>
    <row r="665" spans="1:44" x14ac:dyDescent="0.25">
      <c r="A665">
        <f>ROW(Source!A1244)</f>
        <v>1244</v>
      </c>
      <c r="B665">
        <v>55891423</v>
      </c>
      <c r="C665">
        <v>55891352</v>
      </c>
      <c r="D665">
        <v>55441156</v>
      </c>
      <c r="E665">
        <v>1081</v>
      </c>
      <c r="F665">
        <v>1</v>
      </c>
      <c r="G665">
        <v>1081</v>
      </c>
      <c r="H665">
        <v>3</v>
      </c>
      <c r="I665" t="s">
        <v>1850</v>
      </c>
      <c r="J665" t="s">
        <v>3</v>
      </c>
      <c r="K665" t="s">
        <v>1851</v>
      </c>
      <c r="L665">
        <v>1348</v>
      </c>
      <c r="N665">
        <v>1009</v>
      </c>
      <c r="O665" t="s">
        <v>1092</v>
      </c>
      <c r="P665" t="s">
        <v>1092</v>
      </c>
      <c r="Q665">
        <v>1000</v>
      </c>
      <c r="X665">
        <v>6.8999999999999997E-4</v>
      </c>
      <c r="Y665">
        <v>0</v>
      </c>
      <c r="Z665">
        <v>0</v>
      </c>
      <c r="AA665">
        <v>0</v>
      </c>
      <c r="AB665">
        <v>0</v>
      </c>
      <c r="AC665">
        <v>0</v>
      </c>
      <c r="AD665">
        <v>0</v>
      </c>
      <c r="AE665">
        <v>0</v>
      </c>
      <c r="AF665" t="s">
        <v>22</v>
      </c>
      <c r="AG665">
        <v>6.8999999999999997E-4</v>
      </c>
      <c r="AH665">
        <v>3</v>
      </c>
      <c r="AI665">
        <v>-1</v>
      </c>
      <c r="AJ665" t="s">
        <v>3</v>
      </c>
      <c r="AK665">
        <v>0</v>
      </c>
      <c r="AL665">
        <v>0</v>
      </c>
      <c r="AM665">
        <v>0</v>
      </c>
      <c r="AN665">
        <v>0</v>
      </c>
      <c r="AO665">
        <v>0</v>
      </c>
      <c r="AP665">
        <v>0</v>
      </c>
      <c r="AQ665">
        <v>0</v>
      </c>
      <c r="AR665">
        <v>0</v>
      </c>
    </row>
    <row r="666" spans="1:44" x14ac:dyDescent="0.25">
      <c r="A666">
        <f>ROW(Source!A1245)</f>
        <v>1245</v>
      </c>
      <c r="B666">
        <v>55891413</v>
      </c>
      <c r="C666">
        <v>55891352</v>
      </c>
      <c r="D666">
        <v>55424304</v>
      </c>
      <c r="E666">
        <v>1081</v>
      </c>
      <c r="F666">
        <v>1</v>
      </c>
      <c r="G666">
        <v>1081</v>
      </c>
      <c r="H666">
        <v>1</v>
      </c>
      <c r="I666" t="s">
        <v>1552</v>
      </c>
      <c r="J666" t="s">
        <v>3</v>
      </c>
      <c r="K666" t="s">
        <v>1553</v>
      </c>
      <c r="L666">
        <v>1191</v>
      </c>
      <c r="N666">
        <v>1013</v>
      </c>
      <c r="O666" t="s">
        <v>1554</v>
      </c>
      <c r="P666" t="s">
        <v>1554</v>
      </c>
      <c r="Q666">
        <v>1</v>
      </c>
      <c r="X666">
        <v>33</v>
      </c>
      <c r="Y666">
        <v>0</v>
      </c>
      <c r="Z666">
        <v>0</v>
      </c>
      <c r="AA666">
        <v>0</v>
      </c>
      <c r="AB666">
        <v>0</v>
      </c>
      <c r="AC666">
        <v>0</v>
      </c>
      <c r="AD666">
        <v>1</v>
      </c>
      <c r="AE666">
        <v>1</v>
      </c>
      <c r="AF666" t="s">
        <v>42</v>
      </c>
      <c r="AG666">
        <v>39.6</v>
      </c>
      <c r="AH666">
        <v>2</v>
      </c>
      <c r="AI666">
        <v>55891413</v>
      </c>
      <c r="AJ666">
        <v>556</v>
      </c>
      <c r="AK666">
        <v>0</v>
      </c>
      <c r="AL666">
        <v>0</v>
      </c>
      <c r="AM666">
        <v>0</v>
      </c>
      <c r="AN666">
        <v>0</v>
      </c>
      <c r="AO666">
        <v>0</v>
      </c>
      <c r="AP666">
        <v>0</v>
      </c>
      <c r="AQ666">
        <v>0</v>
      </c>
      <c r="AR666">
        <v>0</v>
      </c>
    </row>
    <row r="667" spans="1:44" x14ac:dyDescent="0.25">
      <c r="A667">
        <f>ROW(Source!A1245)</f>
        <v>1245</v>
      </c>
      <c r="B667">
        <v>55891414</v>
      </c>
      <c r="C667">
        <v>55891352</v>
      </c>
      <c r="D667">
        <v>55489910</v>
      </c>
      <c r="E667">
        <v>1</v>
      </c>
      <c r="F667">
        <v>1</v>
      </c>
      <c r="G667">
        <v>1081</v>
      </c>
      <c r="H667">
        <v>2</v>
      </c>
      <c r="I667" t="s">
        <v>1580</v>
      </c>
      <c r="J667" t="s">
        <v>1581</v>
      </c>
      <c r="K667" t="s">
        <v>1582</v>
      </c>
      <c r="L667">
        <v>1368</v>
      </c>
      <c r="N667">
        <v>1011</v>
      </c>
      <c r="O667" t="s">
        <v>1558</v>
      </c>
      <c r="P667" t="s">
        <v>1558</v>
      </c>
      <c r="Q667">
        <v>1</v>
      </c>
      <c r="X667">
        <v>5.33</v>
      </c>
      <c r="Y667">
        <v>0</v>
      </c>
      <c r="Z667">
        <v>7.11</v>
      </c>
      <c r="AA667">
        <v>0</v>
      </c>
      <c r="AB667">
        <v>0</v>
      </c>
      <c r="AC667">
        <v>0</v>
      </c>
      <c r="AD667">
        <v>1</v>
      </c>
      <c r="AE667">
        <v>0</v>
      </c>
      <c r="AF667" t="s">
        <v>42</v>
      </c>
      <c r="AG667">
        <v>6.3959999999999999</v>
      </c>
      <c r="AH667">
        <v>2</v>
      </c>
      <c r="AI667">
        <v>55891414</v>
      </c>
      <c r="AJ667">
        <v>557</v>
      </c>
      <c r="AK667">
        <v>0</v>
      </c>
      <c r="AL667">
        <v>0</v>
      </c>
      <c r="AM667">
        <v>0</v>
      </c>
      <c r="AN667">
        <v>0</v>
      </c>
      <c r="AO667">
        <v>0</v>
      </c>
      <c r="AP667">
        <v>0</v>
      </c>
      <c r="AQ667">
        <v>0</v>
      </c>
      <c r="AR667">
        <v>0</v>
      </c>
    </row>
    <row r="668" spans="1:44" x14ac:dyDescent="0.25">
      <c r="A668">
        <f>ROW(Source!A1245)</f>
        <v>1245</v>
      </c>
      <c r="B668">
        <v>55891415</v>
      </c>
      <c r="C668">
        <v>55891352</v>
      </c>
      <c r="D668">
        <v>55490209</v>
      </c>
      <c r="E668">
        <v>1</v>
      </c>
      <c r="F668">
        <v>1</v>
      </c>
      <c r="G668">
        <v>1081</v>
      </c>
      <c r="H668">
        <v>2</v>
      </c>
      <c r="I668" t="s">
        <v>1555</v>
      </c>
      <c r="J668" t="s">
        <v>1556</v>
      </c>
      <c r="K668" t="s">
        <v>1557</v>
      </c>
      <c r="L668">
        <v>1368</v>
      </c>
      <c r="N668">
        <v>1011</v>
      </c>
      <c r="O668" t="s">
        <v>1558</v>
      </c>
      <c r="P668" t="s">
        <v>1558</v>
      </c>
      <c r="Q668">
        <v>1</v>
      </c>
      <c r="X668">
        <v>0.23</v>
      </c>
      <c r="Y668">
        <v>0</v>
      </c>
      <c r="Z668">
        <v>83.1</v>
      </c>
      <c r="AA668">
        <v>12.62</v>
      </c>
      <c r="AB668">
        <v>0</v>
      </c>
      <c r="AC668">
        <v>0</v>
      </c>
      <c r="AD668">
        <v>1</v>
      </c>
      <c r="AE668">
        <v>0</v>
      </c>
      <c r="AF668" t="s">
        <v>42</v>
      </c>
      <c r="AG668">
        <v>0.27600000000000002</v>
      </c>
      <c r="AH668">
        <v>2</v>
      </c>
      <c r="AI668">
        <v>55891415</v>
      </c>
      <c r="AJ668">
        <v>558</v>
      </c>
      <c r="AK668">
        <v>0</v>
      </c>
      <c r="AL668">
        <v>0</v>
      </c>
      <c r="AM668">
        <v>0</v>
      </c>
      <c r="AN668">
        <v>0</v>
      </c>
      <c r="AO668">
        <v>0</v>
      </c>
      <c r="AP668">
        <v>0</v>
      </c>
      <c r="AQ668">
        <v>0</v>
      </c>
      <c r="AR668">
        <v>0</v>
      </c>
    </row>
    <row r="669" spans="1:44" x14ac:dyDescent="0.25">
      <c r="A669">
        <f>ROW(Source!A1245)</f>
        <v>1245</v>
      </c>
      <c r="B669">
        <v>55891416</v>
      </c>
      <c r="C669">
        <v>55891352</v>
      </c>
      <c r="D669">
        <v>55490330</v>
      </c>
      <c r="E669">
        <v>1</v>
      </c>
      <c r="F669">
        <v>1</v>
      </c>
      <c r="G669">
        <v>1081</v>
      </c>
      <c r="H669">
        <v>2</v>
      </c>
      <c r="I669" t="s">
        <v>1586</v>
      </c>
      <c r="J669" t="s">
        <v>1587</v>
      </c>
      <c r="K669" t="s">
        <v>1588</v>
      </c>
      <c r="L669">
        <v>1368</v>
      </c>
      <c r="N669">
        <v>1011</v>
      </c>
      <c r="O669" t="s">
        <v>1558</v>
      </c>
      <c r="P669" t="s">
        <v>1558</v>
      </c>
      <c r="Q669">
        <v>1</v>
      </c>
      <c r="X669">
        <v>5.27</v>
      </c>
      <c r="Y669">
        <v>0</v>
      </c>
      <c r="Z669">
        <v>0.8</v>
      </c>
      <c r="AA669">
        <v>0</v>
      </c>
      <c r="AB669">
        <v>0</v>
      </c>
      <c r="AC669">
        <v>0</v>
      </c>
      <c r="AD669">
        <v>1</v>
      </c>
      <c r="AE669">
        <v>0</v>
      </c>
      <c r="AF669" t="s">
        <v>42</v>
      </c>
      <c r="AG669">
        <v>6.323999999999999</v>
      </c>
      <c r="AH669">
        <v>2</v>
      </c>
      <c r="AI669">
        <v>55891416</v>
      </c>
      <c r="AJ669">
        <v>559</v>
      </c>
      <c r="AK669">
        <v>0</v>
      </c>
      <c r="AL669">
        <v>0</v>
      </c>
      <c r="AM669">
        <v>0</v>
      </c>
      <c r="AN669">
        <v>0</v>
      </c>
      <c r="AO669">
        <v>0</v>
      </c>
      <c r="AP669">
        <v>0</v>
      </c>
      <c r="AQ669">
        <v>0</v>
      </c>
      <c r="AR669">
        <v>0</v>
      </c>
    </row>
    <row r="670" spans="1:44" x14ac:dyDescent="0.25">
      <c r="A670">
        <f>ROW(Source!A1245)</f>
        <v>1245</v>
      </c>
      <c r="B670">
        <v>55891417</v>
      </c>
      <c r="C670">
        <v>55891352</v>
      </c>
      <c r="D670">
        <v>55460380</v>
      </c>
      <c r="E670">
        <v>1</v>
      </c>
      <c r="F670">
        <v>1</v>
      </c>
      <c r="G670">
        <v>1081</v>
      </c>
      <c r="H670">
        <v>3</v>
      </c>
      <c r="I670" t="s">
        <v>1598</v>
      </c>
      <c r="J670" t="s">
        <v>1599</v>
      </c>
      <c r="K670" t="s">
        <v>1600</v>
      </c>
      <c r="L670">
        <v>1348</v>
      </c>
      <c r="N670">
        <v>1009</v>
      </c>
      <c r="O670" t="s">
        <v>1092</v>
      </c>
      <c r="P670" t="s">
        <v>1092</v>
      </c>
      <c r="Q670">
        <v>1000</v>
      </c>
      <c r="X670">
        <v>3.0000000000000001E-3</v>
      </c>
      <c r="Y670">
        <v>8590.86</v>
      </c>
      <c r="Z670">
        <v>0</v>
      </c>
      <c r="AA670">
        <v>0</v>
      </c>
      <c r="AB670">
        <v>0</v>
      </c>
      <c r="AC670">
        <v>0</v>
      </c>
      <c r="AD670">
        <v>1</v>
      </c>
      <c r="AE670">
        <v>0</v>
      </c>
      <c r="AF670" t="s">
        <v>22</v>
      </c>
      <c r="AG670">
        <v>3.0000000000000001E-3</v>
      </c>
      <c r="AH670">
        <v>2</v>
      </c>
      <c r="AI670">
        <v>55891417</v>
      </c>
      <c r="AJ670">
        <v>560</v>
      </c>
      <c r="AK670">
        <v>0</v>
      </c>
      <c r="AL670">
        <v>0</v>
      </c>
      <c r="AM670">
        <v>0</v>
      </c>
      <c r="AN670">
        <v>0</v>
      </c>
      <c r="AO670">
        <v>0</v>
      </c>
      <c r="AP670">
        <v>0</v>
      </c>
      <c r="AQ670">
        <v>0</v>
      </c>
      <c r="AR670">
        <v>0</v>
      </c>
    </row>
    <row r="671" spans="1:44" x14ac:dyDescent="0.25">
      <c r="A671">
        <f>ROW(Source!A1245)</f>
        <v>1245</v>
      </c>
      <c r="B671">
        <v>55891418</v>
      </c>
      <c r="C671">
        <v>55891352</v>
      </c>
      <c r="D671">
        <v>55460882</v>
      </c>
      <c r="E671">
        <v>1</v>
      </c>
      <c r="F671">
        <v>1</v>
      </c>
      <c r="G671">
        <v>1081</v>
      </c>
      <c r="H671">
        <v>3</v>
      </c>
      <c r="I671" t="s">
        <v>1628</v>
      </c>
      <c r="J671" t="s">
        <v>1629</v>
      </c>
      <c r="K671" t="s">
        <v>1630</v>
      </c>
      <c r="L671">
        <v>1348</v>
      </c>
      <c r="N671">
        <v>1009</v>
      </c>
      <c r="O671" t="s">
        <v>1092</v>
      </c>
      <c r="P671" t="s">
        <v>1092</v>
      </c>
      <c r="Q671">
        <v>1000</v>
      </c>
      <c r="X671">
        <v>5.8E-4</v>
      </c>
      <c r="Y671">
        <v>14327.51</v>
      </c>
      <c r="Z671">
        <v>0</v>
      </c>
      <c r="AA671">
        <v>0</v>
      </c>
      <c r="AB671">
        <v>0</v>
      </c>
      <c r="AC671">
        <v>0</v>
      </c>
      <c r="AD671">
        <v>1</v>
      </c>
      <c r="AE671">
        <v>0</v>
      </c>
      <c r="AF671" t="s">
        <v>22</v>
      </c>
      <c r="AG671">
        <v>5.8E-4</v>
      </c>
      <c r="AH671">
        <v>2</v>
      </c>
      <c r="AI671">
        <v>55891418</v>
      </c>
      <c r="AJ671">
        <v>561</v>
      </c>
      <c r="AK671">
        <v>0</v>
      </c>
      <c r="AL671">
        <v>0</v>
      </c>
      <c r="AM671">
        <v>0</v>
      </c>
      <c r="AN671">
        <v>0</v>
      </c>
      <c r="AO671">
        <v>0</v>
      </c>
      <c r="AP671">
        <v>0</v>
      </c>
      <c r="AQ671">
        <v>0</v>
      </c>
      <c r="AR671">
        <v>0</v>
      </c>
    </row>
    <row r="672" spans="1:44" x14ac:dyDescent="0.25">
      <c r="A672">
        <f>ROW(Source!A1245)</f>
        <v>1245</v>
      </c>
      <c r="B672">
        <v>55891419</v>
      </c>
      <c r="C672">
        <v>55891352</v>
      </c>
      <c r="D672">
        <v>55459404</v>
      </c>
      <c r="E672">
        <v>1</v>
      </c>
      <c r="F672">
        <v>1</v>
      </c>
      <c r="G672">
        <v>1081</v>
      </c>
      <c r="H672">
        <v>3</v>
      </c>
      <c r="I672" t="s">
        <v>1631</v>
      </c>
      <c r="J672" t="s">
        <v>1632</v>
      </c>
      <c r="K672" t="s">
        <v>1633</v>
      </c>
      <c r="L672">
        <v>1346</v>
      </c>
      <c r="N672">
        <v>1009</v>
      </c>
      <c r="O672" t="s">
        <v>222</v>
      </c>
      <c r="P672" t="s">
        <v>222</v>
      </c>
      <c r="Q672">
        <v>1</v>
      </c>
      <c r="X672">
        <v>0.55000000000000004</v>
      </c>
      <c r="Y672">
        <v>73.53</v>
      </c>
      <c r="Z672">
        <v>0</v>
      </c>
      <c r="AA672">
        <v>0</v>
      </c>
      <c r="AB672">
        <v>0</v>
      </c>
      <c r="AC672">
        <v>0</v>
      </c>
      <c r="AD672">
        <v>1</v>
      </c>
      <c r="AE672">
        <v>0</v>
      </c>
      <c r="AF672" t="s">
        <v>22</v>
      </c>
      <c r="AG672">
        <v>0.55000000000000004</v>
      </c>
      <c r="AH672">
        <v>2</v>
      </c>
      <c r="AI672">
        <v>55891419</v>
      </c>
      <c r="AJ672">
        <v>562</v>
      </c>
      <c r="AK672">
        <v>0</v>
      </c>
      <c r="AL672">
        <v>0</v>
      </c>
      <c r="AM672">
        <v>0</v>
      </c>
      <c r="AN672">
        <v>0</v>
      </c>
      <c r="AO672">
        <v>0</v>
      </c>
      <c r="AP672">
        <v>0</v>
      </c>
      <c r="AQ672">
        <v>0</v>
      </c>
      <c r="AR672">
        <v>0</v>
      </c>
    </row>
    <row r="673" spans="1:44" x14ac:dyDescent="0.25">
      <c r="A673">
        <f>ROW(Source!A1245)</f>
        <v>1245</v>
      </c>
      <c r="B673">
        <v>55891420</v>
      </c>
      <c r="C673">
        <v>55891352</v>
      </c>
      <c r="D673">
        <v>55482614</v>
      </c>
      <c r="E673">
        <v>1</v>
      </c>
      <c r="F673">
        <v>1</v>
      </c>
      <c r="G673">
        <v>1081</v>
      </c>
      <c r="H673">
        <v>3</v>
      </c>
      <c r="I673" t="s">
        <v>1634</v>
      </c>
      <c r="J673" t="s">
        <v>1635</v>
      </c>
      <c r="K673" t="s">
        <v>1636</v>
      </c>
      <c r="L673">
        <v>1355</v>
      </c>
      <c r="N673">
        <v>1010</v>
      </c>
      <c r="O673" t="s">
        <v>40</v>
      </c>
      <c r="P673" t="s">
        <v>40</v>
      </c>
      <c r="Q673">
        <v>100</v>
      </c>
      <c r="X673">
        <v>2.2000000000000002</v>
      </c>
      <c r="Y673">
        <v>323.76</v>
      </c>
      <c r="Z673">
        <v>0</v>
      </c>
      <c r="AA673">
        <v>0</v>
      </c>
      <c r="AB673">
        <v>0</v>
      </c>
      <c r="AC673">
        <v>0</v>
      </c>
      <c r="AD673">
        <v>1</v>
      </c>
      <c r="AE673">
        <v>0</v>
      </c>
      <c r="AF673" t="s">
        <v>22</v>
      </c>
      <c r="AG673">
        <v>2.2000000000000002</v>
      </c>
      <c r="AH673">
        <v>2</v>
      </c>
      <c r="AI673">
        <v>55891420</v>
      </c>
      <c r="AJ673">
        <v>565</v>
      </c>
      <c r="AK673">
        <v>0</v>
      </c>
      <c r="AL673">
        <v>0</v>
      </c>
      <c r="AM673">
        <v>0</v>
      </c>
      <c r="AN673">
        <v>0</v>
      </c>
      <c r="AO673">
        <v>0</v>
      </c>
      <c r="AP673">
        <v>0</v>
      </c>
      <c r="AQ673">
        <v>0</v>
      </c>
      <c r="AR673">
        <v>0</v>
      </c>
    </row>
    <row r="674" spans="1:44" x14ac:dyDescent="0.25">
      <c r="A674">
        <f>ROW(Source!A1245)</f>
        <v>1245</v>
      </c>
      <c r="B674">
        <v>55891421</v>
      </c>
      <c r="C674">
        <v>55891352</v>
      </c>
      <c r="D674">
        <v>55433560</v>
      </c>
      <c r="E674">
        <v>1081</v>
      </c>
      <c r="F674">
        <v>1</v>
      </c>
      <c r="G674">
        <v>1081</v>
      </c>
      <c r="H674">
        <v>3</v>
      </c>
      <c r="I674" t="s">
        <v>1822</v>
      </c>
      <c r="J674" t="s">
        <v>3</v>
      </c>
      <c r="K674" t="s">
        <v>1823</v>
      </c>
      <c r="L674">
        <v>1356</v>
      </c>
      <c r="N674">
        <v>1010</v>
      </c>
      <c r="O674" t="s">
        <v>1355</v>
      </c>
      <c r="P674" t="s">
        <v>1355</v>
      </c>
      <c r="Q674">
        <v>1000</v>
      </c>
      <c r="X674">
        <v>0.22</v>
      </c>
      <c r="Y674">
        <v>0</v>
      </c>
      <c r="Z674">
        <v>0</v>
      </c>
      <c r="AA674">
        <v>0</v>
      </c>
      <c r="AB674">
        <v>0</v>
      </c>
      <c r="AC674">
        <v>0</v>
      </c>
      <c r="AD674">
        <v>0</v>
      </c>
      <c r="AE674">
        <v>0</v>
      </c>
      <c r="AF674" t="s">
        <v>22</v>
      </c>
      <c r="AG674">
        <v>0.22</v>
      </c>
      <c r="AH674">
        <v>3</v>
      </c>
      <c r="AI674">
        <v>-1</v>
      </c>
      <c r="AJ674" t="s">
        <v>3</v>
      </c>
      <c r="AK674">
        <v>0</v>
      </c>
      <c r="AL674">
        <v>0</v>
      </c>
      <c r="AM674">
        <v>0</v>
      </c>
      <c r="AN674">
        <v>0</v>
      </c>
      <c r="AO674">
        <v>0</v>
      </c>
      <c r="AP674">
        <v>0</v>
      </c>
      <c r="AQ674">
        <v>0</v>
      </c>
      <c r="AR674">
        <v>0</v>
      </c>
    </row>
    <row r="675" spans="1:44" x14ac:dyDescent="0.25">
      <c r="A675">
        <f>ROW(Source!A1245)</f>
        <v>1245</v>
      </c>
      <c r="B675">
        <v>55891422</v>
      </c>
      <c r="C675">
        <v>55891352</v>
      </c>
      <c r="D675">
        <v>55434508</v>
      </c>
      <c r="E675">
        <v>1081</v>
      </c>
      <c r="F675">
        <v>1</v>
      </c>
      <c r="G675">
        <v>1081</v>
      </c>
      <c r="H675">
        <v>3</v>
      </c>
      <c r="I675" t="s">
        <v>762</v>
      </c>
      <c r="J675" t="s">
        <v>3</v>
      </c>
      <c r="K675" t="s">
        <v>763</v>
      </c>
      <c r="L675">
        <v>1303</v>
      </c>
      <c r="N675">
        <v>1003</v>
      </c>
      <c r="O675" t="s">
        <v>764</v>
      </c>
      <c r="P675" t="s">
        <v>764</v>
      </c>
      <c r="Q675">
        <v>1000</v>
      </c>
      <c r="X675">
        <v>0.10199999999999999</v>
      </c>
      <c r="Y675">
        <v>0</v>
      </c>
      <c r="Z675">
        <v>0</v>
      </c>
      <c r="AA675">
        <v>0</v>
      </c>
      <c r="AB675">
        <v>0</v>
      </c>
      <c r="AC675">
        <v>0</v>
      </c>
      <c r="AD675">
        <v>0</v>
      </c>
      <c r="AE675">
        <v>0</v>
      </c>
      <c r="AF675" t="s">
        <v>22</v>
      </c>
      <c r="AG675">
        <v>0.10199999999999999</v>
      </c>
      <c r="AH675">
        <v>3</v>
      </c>
      <c r="AI675">
        <v>-1</v>
      </c>
      <c r="AJ675" t="s">
        <v>3</v>
      </c>
      <c r="AK675">
        <v>0</v>
      </c>
      <c r="AL675">
        <v>0</v>
      </c>
      <c r="AM675">
        <v>0</v>
      </c>
      <c r="AN675">
        <v>0</v>
      </c>
      <c r="AO675">
        <v>0</v>
      </c>
      <c r="AP675">
        <v>0</v>
      </c>
      <c r="AQ675">
        <v>0</v>
      </c>
      <c r="AR675">
        <v>0</v>
      </c>
    </row>
    <row r="676" spans="1:44" x14ac:dyDescent="0.25">
      <c r="A676">
        <f>ROW(Source!A1245)</f>
        <v>1245</v>
      </c>
      <c r="B676">
        <v>55891423</v>
      </c>
      <c r="C676">
        <v>55891352</v>
      </c>
      <c r="D676">
        <v>55441156</v>
      </c>
      <c r="E676">
        <v>1081</v>
      </c>
      <c r="F676">
        <v>1</v>
      </c>
      <c r="G676">
        <v>1081</v>
      </c>
      <c r="H676">
        <v>3</v>
      </c>
      <c r="I676" t="s">
        <v>1850</v>
      </c>
      <c r="J676" t="s">
        <v>3</v>
      </c>
      <c r="K676" t="s">
        <v>1851</v>
      </c>
      <c r="L676">
        <v>1348</v>
      </c>
      <c r="N676">
        <v>1009</v>
      </c>
      <c r="O676" t="s">
        <v>1092</v>
      </c>
      <c r="P676" t="s">
        <v>1092</v>
      </c>
      <c r="Q676">
        <v>1000</v>
      </c>
      <c r="X676">
        <v>6.8999999999999997E-4</v>
      </c>
      <c r="Y676">
        <v>0</v>
      </c>
      <c r="Z676">
        <v>0</v>
      </c>
      <c r="AA676">
        <v>0</v>
      </c>
      <c r="AB676">
        <v>0</v>
      </c>
      <c r="AC676">
        <v>0</v>
      </c>
      <c r="AD676">
        <v>0</v>
      </c>
      <c r="AE676">
        <v>0</v>
      </c>
      <c r="AF676" t="s">
        <v>22</v>
      </c>
      <c r="AG676">
        <v>6.8999999999999997E-4</v>
      </c>
      <c r="AH676">
        <v>3</v>
      </c>
      <c r="AI676">
        <v>-1</v>
      </c>
      <c r="AJ676" t="s">
        <v>3</v>
      </c>
      <c r="AK676">
        <v>0</v>
      </c>
      <c r="AL676">
        <v>0</v>
      </c>
      <c r="AM676">
        <v>0</v>
      </c>
      <c r="AN676">
        <v>0</v>
      </c>
      <c r="AO676">
        <v>0</v>
      </c>
      <c r="AP676">
        <v>0</v>
      </c>
      <c r="AQ676">
        <v>0</v>
      </c>
      <c r="AR676">
        <v>0</v>
      </c>
    </row>
    <row r="677" spans="1:44" x14ac:dyDescent="0.25">
      <c r="A677">
        <f>ROW(Source!A1253)</f>
        <v>1253</v>
      </c>
      <c r="B677">
        <v>55891431</v>
      </c>
      <c r="C677">
        <v>55891376</v>
      </c>
      <c r="D677">
        <v>55424304</v>
      </c>
      <c r="E677">
        <v>1081</v>
      </c>
      <c r="F677">
        <v>1</v>
      </c>
      <c r="G677">
        <v>1081</v>
      </c>
      <c r="H677">
        <v>1</v>
      </c>
      <c r="I677" t="s">
        <v>1552</v>
      </c>
      <c r="J677" t="s">
        <v>3</v>
      </c>
      <c r="K677" t="s">
        <v>1553</v>
      </c>
      <c r="L677">
        <v>1191</v>
      </c>
      <c r="N677">
        <v>1013</v>
      </c>
      <c r="O677" t="s">
        <v>1554</v>
      </c>
      <c r="P677" t="s">
        <v>1554</v>
      </c>
      <c r="Q677">
        <v>1</v>
      </c>
      <c r="X677">
        <v>33</v>
      </c>
      <c r="Y677">
        <v>0</v>
      </c>
      <c r="Z677">
        <v>0</v>
      </c>
      <c r="AA677">
        <v>0</v>
      </c>
      <c r="AB677">
        <v>0</v>
      </c>
      <c r="AC677">
        <v>0</v>
      </c>
      <c r="AD677">
        <v>1</v>
      </c>
      <c r="AE677">
        <v>1</v>
      </c>
      <c r="AF677" t="s">
        <v>42</v>
      </c>
      <c r="AG677">
        <v>39.6</v>
      </c>
      <c r="AH677">
        <v>2</v>
      </c>
      <c r="AI677">
        <v>55891431</v>
      </c>
      <c r="AJ677">
        <v>567</v>
      </c>
      <c r="AK677">
        <v>0</v>
      </c>
      <c r="AL677">
        <v>0</v>
      </c>
      <c r="AM677">
        <v>0</v>
      </c>
      <c r="AN677">
        <v>0</v>
      </c>
      <c r="AO677">
        <v>0</v>
      </c>
      <c r="AP677">
        <v>0</v>
      </c>
      <c r="AQ677">
        <v>0</v>
      </c>
      <c r="AR677">
        <v>0</v>
      </c>
    </row>
    <row r="678" spans="1:44" x14ac:dyDescent="0.25">
      <c r="A678">
        <f>ROW(Source!A1253)</f>
        <v>1253</v>
      </c>
      <c r="B678">
        <v>55891432</v>
      </c>
      <c r="C678">
        <v>55891376</v>
      </c>
      <c r="D678">
        <v>55489910</v>
      </c>
      <c r="E678">
        <v>1</v>
      </c>
      <c r="F678">
        <v>1</v>
      </c>
      <c r="G678">
        <v>1081</v>
      </c>
      <c r="H678">
        <v>2</v>
      </c>
      <c r="I678" t="s">
        <v>1580</v>
      </c>
      <c r="J678" t="s">
        <v>1581</v>
      </c>
      <c r="K678" t="s">
        <v>1582</v>
      </c>
      <c r="L678">
        <v>1368</v>
      </c>
      <c r="N678">
        <v>1011</v>
      </c>
      <c r="O678" t="s">
        <v>1558</v>
      </c>
      <c r="P678" t="s">
        <v>1558</v>
      </c>
      <c r="Q678">
        <v>1</v>
      </c>
      <c r="X678">
        <v>5.33</v>
      </c>
      <c r="Y678">
        <v>0</v>
      </c>
      <c r="Z678">
        <v>7.11</v>
      </c>
      <c r="AA678">
        <v>0</v>
      </c>
      <c r="AB678">
        <v>0</v>
      </c>
      <c r="AC678">
        <v>0</v>
      </c>
      <c r="AD678">
        <v>1</v>
      </c>
      <c r="AE678">
        <v>0</v>
      </c>
      <c r="AF678" t="s">
        <v>42</v>
      </c>
      <c r="AG678">
        <v>6.3959999999999999</v>
      </c>
      <c r="AH678">
        <v>2</v>
      </c>
      <c r="AI678">
        <v>55891432</v>
      </c>
      <c r="AJ678">
        <v>568</v>
      </c>
      <c r="AK678">
        <v>0</v>
      </c>
      <c r="AL678">
        <v>0</v>
      </c>
      <c r="AM678">
        <v>0</v>
      </c>
      <c r="AN678">
        <v>0</v>
      </c>
      <c r="AO678">
        <v>0</v>
      </c>
      <c r="AP678">
        <v>0</v>
      </c>
      <c r="AQ678">
        <v>0</v>
      </c>
      <c r="AR678">
        <v>0</v>
      </c>
    </row>
    <row r="679" spans="1:44" x14ac:dyDescent="0.25">
      <c r="A679">
        <f>ROW(Source!A1253)</f>
        <v>1253</v>
      </c>
      <c r="B679">
        <v>55891433</v>
      </c>
      <c r="C679">
        <v>55891376</v>
      </c>
      <c r="D679">
        <v>55490209</v>
      </c>
      <c r="E679">
        <v>1</v>
      </c>
      <c r="F679">
        <v>1</v>
      </c>
      <c r="G679">
        <v>1081</v>
      </c>
      <c r="H679">
        <v>2</v>
      </c>
      <c r="I679" t="s">
        <v>1555</v>
      </c>
      <c r="J679" t="s">
        <v>1556</v>
      </c>
      <c r="K679" t="s">
        <v>1557</v>
      </c>
      <c r="L679">
        <v>1368</v>
      </c>
      <c r="N679">
        <v>1011</v>
      </c>
      <c r="O679" t="s">
        <v>1558</v>
      </c>
      <c r="P679" t="s">
        <v>1558</v>
      </c>
      <c r="Q679">
        <v>1</v>
      </c>
      <c r="X679">
        <v>0.23</v>
      </c>
      <c r="Y679">
        <v>0</v>
      </c>
      <c r="Z679">
        <v>83.1</v>
      </c>
      <c r="AA679">
        <v>12.62</v>
      </c>
      <c r="AB679">
        <v>0</v>
      </c>
      <c r="AC679">
        <v>0</v>
      </c>
      <c r="AD679">
        <v>1</v>
      </c>
      <c r="AE679">
        <v>0</v>
      </c>
      <c r="AF679" t="s">
        <v>42</v>
      </c>
      <c r="AG679">
        <v>0.27600000000000002</v>
      </c>
      <c r="AH679">
        <v>2</v>
      </c>
      <c r="AI679">
        <v>55891433</v>
      </c>
      <c r="AJ679">
        <v>569</v>
      </c>
      <c r="AK679">
        <v>0</v>
      </c>
      <c r="AL679">
        <v>0</v>
      </c>
      <c r="AM679">
        <v>0</v>
      </c>
      <c r="AN679">
        <v>0</v>
      </c>
      <c r="AO679">
        <v>0</v>
      </c>
      <c r="AP679">
        <v>0</v>
      </c>
      <c r="AQ679">
        <v>0</v>
      </c>
      <c r="AR679">
        <v>0</v>
      </c>
    </row>
    <row r="680" spans="1:44" x14ac:dyDescent="0.25">
      <c r="A680">
        <f>ROW(Source!A1253)</f>
        <v>1253</v>
      </c>
      <c r="B680">
        <v>55891434</v>
      </c>
      <c r="C680">
        <v>55891376</v>
      </c>
      <c r="D680">
        <v>55490330</v>
      </c>
      <c r="E680">
        <v>1</v>
      </c>
      <c r="F680">
        <v>1</v>
      </c>
      <c r="G680">
        <v>1081</v>
      </c>
      <c r="H680">
        <v>2</v>
      </c>
      <c r="I680" t="s">
        <v>1586</v>
      </c>
      <c r="J680" t="s">
        <v>1587</v>
      </c>
      <c r="K680" t="s">
        <v>1588</v>
      </c>
      <c r="L680">
        <v>1368</v>
      </c>
      <c r="N680">
        <v>1011</v>
      </c>
      <c r="O680" t="s">
        <v>1558</v>
      </c>
      <c r="P680" t="s">
        <v>1558</v>
      </c>
      <c r="Q680">
        <v>1</v>
      </c>
      <c r="X680">
        <v>5.27</v>
      </c>
      <c r="Y680">
        <v>0</v>
      </c>
      <c r="Z680">
        <v>0.8</v>
      </c>
      <c r="AA680">
        <v>0</v>
      </c>
      <c r="AB680">
        <v>0</v>
      </c>
      <c r="AC680">
        <v>0</v>
      </c>
      <c r="AD680">
        <v>1</v>
      </c>
      <c r="AE680">
        <v>0</v>
      </c>
      <c r="AF680" t="s">
        <v>42</v>
      </c>
      <c r="AG680">
        <v>6.323999999999999</v>
      </c>
      <c r="AH680">
        <v>2</v>
      </c>
      <c r="AI680">
        <v>55891434</v>
      </c>
      <c r="AJ680">
        <v>570</v>
      </c>
      <c r="AK680">
        <v>0</v>
      </c>
      <c r="AL680">
        <v>0</v>
      </c>
      <c r="AM680">
        <v>0</v>
      </c>
      <c r="AN680">
        <v>0</v>
      </c>
      <c r="AO680">
        <v>0</v>
      </c>
      <c r="AP680">
        <v>0</v>
      </c>
      <c r="AQ680">
        <v>0</v>
      </c>
      <c r="AR680">
        <v>0</v>
      </c>
    </row>
    <row r="681" spans="1:44" x14ac:dyDescent="0.25">
      <c r="A681">
        <f>ROW(Source!A1253)</f>
        <v>1253</v>
      </c>
      <c r="B681">
        <v>55891435</v>
      </c>
      <c r="C681">
        <v>55891376</v>
      </c>
      <c r="D681">
        <v>55460380</v>
      </c>
      <c r="E681">
        <v>1</v>
      </c>
      <c r="F681">
        <v>1</v>
      </c>
      <c r="G681">
        <v>1081</v>
      </c>
      <c r="H681">
        <v>3</v>
      </c>
      <c r="I681" t="s">
        <v>1598</v>
      </c>
      <c r="J681" t="s">
        <v>1599</v>
      </c>
      <c r="K681" t="s">
        <v>1600</v>
      </c>
      <c r="L681">
        <v>1348</v>
      </c>
      <c r="N681">
        <v>1009</v>
      </c>
      <c r="O681" t="s">
        <v>1092</v>
      </c>
      <c r="P681" t="s">
        <v>1092</v>
      </c>
      <c r="Q681">
        <v>1000</v>
      </c>
      <c r="X681">
        <v>3.0000000000000001E-3</v>
      </c>
      <c r="Y681">
        <v>8590.86</v>
      </c>
      <c r="Z681">
        <v>0</v>
      </c>
      <c r="AA681">
        <v>0</v>
      </c>
      <c r="AB681">
        <v>0</v>
      </c>
      <c r="AC681">
        <v>0</v>
      </c>
      <c r="AD681">
        <v>1</v>
      </c>
      <c r="AE681">
        <v>0</v>
      </c>
      <c r="AF681" t="s">
        <v>22</v>
      </c>
      <c r="AG681">
        <v>3.0000000000000001E-3</v>
      </c>
      <c r="AH681">
        <v>2</v>
      </c>
      <c r="AI681">
        <v>55891435</v>
      </c>
      <c r="AJ681">
        <v>571</v>
      </c>
      <c r="AK681">
        <v>0</v>
      </c>
      <c r="AL681">
        <v>0</v>
      </c>
      <c r="AM681">
        <v>0</v>
      </c>
      <c r="AN681">
        <v>0</v>
      </c>
      <c r="AO681">
        <v>0</v>
      </c>
      <c r="AP681">
        <v>0</v>
      </c>
      <c r="AQ681">
        <v>0</v>
      </c>
      <c r="AR681">
        <v>0</v>
      </c>
    </row>
    <row r="682" spans="1:44" x14ac:dyDescent="0.25">
      <c r="A682">
        <f>ROW(Source!A1253)</f>
        <v>1253</v>
      </c>
      <c r="B682">
        <v>55891436</v>
      </c>
      <c r="C682">
        <v>55891376</v>
      </c>
      <c r="D682">
        <v>55460882</v>
      </c>
      <c r="E682">
        <v>1</v>
      </c>
      <c r="F682">
        <v>1</v>
      </c>
      <c r="G682">
        <v>1081</v>
      </c>
      <c r="H682">
        <v>3</v>
      </c>
      <c r="I682" t="s">
        <v>1628</v>
      </c>
      <c r="J682" t="s">
        <v>1629</v>
      </c>
      <c r="K682" t="s">
        <v>1630</v>
      </c>
      <c r="L682">
        <v>1348</v>
      </c>
      <c r="N682">
        <v>1009</v>
      </c>
      <c r="O682" t="s">
        <v>1092</v>
      </c>
      <c r="P682" t="s">
        <v>1092</v>
      </c>
      <c r="Q682">
        <v>1000</v>
      </c>
      <c r="X682">
        <v>5.8E-4</v>
      </c>
      <c r="Y682">
        <v>14327.51</v>
      </c>
      <c r="Z682">
        <v>0</v>
      </c>
      <c r="AA682">
        <v>0</v>
      </c>
      <c r="AB682">
        <v>0</v>
      </c>
      <c r="AC682">
        <v>0</v>
      </c>
      <c r="AD682">
        <v>1</v>
      </c>
      <c r="AE682">
        <v>0</v>
      </c>
      <c r="AF682" t="s">
        <v>22</v>
      </c>
      <c r="AG682">
        <v>5.8E-4</v>
      </c>
      <c r="AH682">
        <v>2</v>
      </c>
      <c r="AI682">
        <v>55891436</v>
      </c>
      <c r="AJ682">
        <v>572</v>
      </c>
      <c r="AK682">
        <v>0</v>
      </c>
      <c r="AL682">
        <v>0</v>
      </c>
      <c r="AM682">
        <v>0</v>
      </c>
      <c r="AN682">
        <v>0</v>
      </c>
      <c r="AO682">
        <v>0</v>
      </c>
      <c r="AP682">
        <v>0</v>
      </c>
      <c r="AQ682">
        <v>0</v>
      </c>
      <c r="AR682">
        <v>0</v>
      </c>
    </row>
    <row r="683" spans="1:44" x14ac:dyDescent="0.25">
      <c r="A683">
        <f>ROW(Source!A1253)</f>
        <v>1253</v>
      </c>
      <c r="B683">
        <v>55891437</v>
      </c>
      <c r="C683">
        <v>55891376</v>
      </c>
      <c r="D683">
        <v>55459404</v>
      </c>
      <c r="E683">
        <v>1</v>
      </c>
      <c r="F683">
        <v>1</v>
      </c>
      <c r="G683">
        <v>1081</v>
      </c>
      <c r="H683">
        <v>3</v>
      </c>
      <c r="I683" t="s">
        <v>1631</v>
      </c>
      <c r="J683" t="s">
        <v>1632</v>
      </c>
      <c r="K683" t="s">
        <v>1633</v>
      </c>
      <c r="L683">
        <v>1346</v>
      </c>
      <c r="N683">
        <v>1009</v>
      </c>
      <c r="O683" t="s">
        <v>222</v>
      </c>
      <c r="P683" t="s">
        <v>222</v>
      </c>
      <c r="Q683">
        <v>1</v>
      </c>
      <c r="X683">
        <v>0.55000000000000004</v>
      </c>
      <c r="Y683">
        <v>73.53</v>
      </c>
      <c r="Z683">
        <v>0</v>
      </c>
      <c r="AA683">
        <v>0</v>
      </c>
      <c r="AB683">
        <v>0</v>
      </c>
      <c r="AC683">
        <v>0</v>
      </c>
      <c r="AD683">
        <v>1</v>
      </c>
      <c r="AE683">
        <v>0</v>
      </c>
      <c r="AF683" t="s">
        <v>22</v>
      </c>
      <c r="AG683">
        <v>0.55000000000000004</v>
      </c>
      <c r="AH683">
        <v>2</v>
      </c>
      <c r="AI683">
        <v>55891437</v>
      </c>
      <c r="AJ683">
        <v>573</v>
      </c>
      <c r="AK683">
        <v>0</v>
      </c>
      <c r="AL683">
        <v>0</v>
      </c>
      <c r="AM683">
        <v>0</v>
      </c>
      <c r="AN683">
        <v>0</v>
      </c>
      <c r="AO683">
        <v>0</v>
      </c>
      <c r="AP683">
        <v>0</v>
      </c>
      <c r="AQ683">
        <v>0</v>
      </c>
      <c r="AR683">
        <v>0</v>
      </c>
    </row>
    <row r="684" spans="1:44" x14ac:dyDescent="0.25">
      <c r="A684">
        <f>ROW(Source!A1253)</f>
        <v>1253</v>
      </c>
      <c r="B684">
        <v>55891438</v>
      </c>
      <c r="C684">
        <v>55891376</v>
      </c>
      <c r="D684">
        <v>55482614</v>
      </c>
      <c r="E684">
        <v>1</v>
      </c>
      <c r="F684">
        <v>1</v>
      </c>
      <c r="G684">
        <v>1081</v>
      </c>
      <c r="H684">
        <v>3</v>
      </c>
      <c r="I684" t="s">
        <v>1634</v>
      </c>
      <c r="J684" t="s">
        <v>1635</v>
      </c>
      <c r="K684" t="s">
        <v>1636</v>
      </c>
      <c r="L684">
        <v>1355</v>
      </c>
      <c r="N684">
        <v>1010</v>
      </c>
      <c r="O684" t="s">
        <v>40</v>
      </c>
      <c r="P684" t="s">
        <v>40</v>
      </c>
      <c r="Q684">
        <v>100</v>
      </c>
      <c r="X684">
        <v>2.2000000000000002</v>
      </c>
      <c r="Y684">
        <v>323.76</v>
      </c>
      <c r="Z684">
        <v>0</v>
      </c>
      <c r="AA684">
        <v>0</v>
      </c>
      <c r="AB684">
        <v>0</v>
      </c>
      <c r="AC684">
        <v>0</v>
      </c>
      <c r="AD684">
        <v>1</v>
      </c>
      <c r="AE684">
        <v>0</v>
      </c>
      <c r="AF684" t="s">
        <v>22</v>
      </c>
      <c r="AG684">
        <v>2.2000000000000002</v>
      </c>
      <c r="AH684">
        <v>2</v>
      </c>
      <c r="AI684">
        <v>55891438</v>
      </c>
      <c r="AJ684">
        <v>576</v>
      </c>
      <c r="AK684">
        <v>0</v>
      </c>
      <c r="AL684">
        <v>0</v>
      </c>
      <c r="AM684">
        <v>0</v>
      </c>
      <c r="AN684">
        <v>0</v>
      </c>
      <c r="AO684">
        <v>0</v>
      </c>
      <c r="AP684">
        <v>0</v>
      </c>
      <c r="AQ684">
        <v>0</v>
      </c>
      <c r="AR684">
        <v>0</v>
      </c>
    </row>
    <row r="685" spans="1:44" x14ac:dyDescent="0.25">
      <c r="A685">
        <f>ROW(Source!A1253)</f>
        <v>1253</v>
      </c>
      <c r="B685">
        <v>55891439</v>
      </c>
      <c r="C685">
        <v>55891376</v>
      </c>
      <c r="D685">
        <v>55433560</v>
      </c>
      <c r="E685">
        <v>1081</v>
      </c>
      <c r="F685">
        <v>1</v>
      </c>
      <c r="G685">
        <v>1081</v>
      </c>
      <c r="H685">
        <v>3</v>
      </c>
      <c r="I685" t="s">
        <v>1822</v>
      </c>
      <c r="J685" t="s">
        <v>3</v>
      </c>
      <c r="K685" t="s">
        <v>1823</v>
      </c>
      <c r="L685">
        <v>1356</v>
      </c>
      <c r="N685">
        <v>1010</v>
      </c>
      <c r="O685" t="s">
        <v>1355</v>
      </c>
      <c r="P685" t="s">
        <v>1355</v>
      </c>
      <c r="Q685">
        <v>1000</v>
      </c>
      <c r="X685">
        <v>0.22</v>
      </c>
      <c r="Y685">
        <v>0</v>
      </c>
      <c r="Z685">
        <v>0</v>
      </c>
      <c r="AA685">
        <v>0</v>
      </c>
      <c r="AB685">
        <v>0</v>
      </c>
      <c r="AC685">
        <v>0</v>
      </c>
      <c r="AD685">
        <v>0</v>
      </c>
      <c r="AE685">
        <v>0</v>
      </c>
      <c r="AF685" t="s">
        <v>22</v>
      </c>
      <c r="AG685">
        <v>0.22</v>
      </c>
      <c r="AH685">
        <v>3</v>
      </c>
      <c r="AI685">
        <v>-1</v>
      </c>
      <c r="AJ685" t="s">
        <v>3</v>
      </c>
      <c r="AK685">
        <v>0</v>
      </c>
      <c r="AL685">
        <v>0</v>
      </c>
      <c r="AM685">
        <v>0</v>
      </c>
      <c r="AN685">
        <v>0</v>
      </c>
      <c r="AO685">
        <v>0</v>
      </c>
      <c r="AP685">
        <v>0</v>
      </c>
      <c r="AQ685">
        <v>0</v>
      </c>
      <c r="AR685">
        <v>0</v>
      </c>
    </row>
    <row r="686" spans="1:44" x14ac:dyDescent="0.25">
      <c r="A686">
        <f>ROW(Source!A1253)</f>
        <v>1253</v>
      </c>
      <c r="B686">
        <v>55891440</v>
      </c>
      <c r="C686">
        <v>55891376</v>
      </c>
      <c r="D686">
        <v>55434508</v>
      </c>
      <c r="E686">
        <v>1081</v>
      </c>
      <c r="F686">
        <v>1</v>
      </c>
      <c r="G686">
        <v>1081</v>
      </c>
      <c r="H686">
        <v>3</v>
      </c>
      <c r="I686" t="s">
        <v>762</v>
      </c>
      <c r="J686" t="s">
        <v>3</v>
      </c>
      <c r="K686" t="s">
        <v>763</v>
      </c>
      <c r="L686">
        <v>1303</v>
      </c>
      <c r="N686">
        <v>1003</v>
      </c>
      <c r="O686" t="s">
        <v>764</v>
      </c>
      <c r="P686" t="s">
        <v>764</v>
      </c>
      <c r="Q686">
        <v>1000</v>
      </c>
      <c r="X686">
        <v>0.10199999999999999</v>
      </c>
      <c r="Y686">
        <v>0</v>
      </c>
      <c r="Z686">
        <v>0</v>
      </c>
      <c r="AA686">
        <v>0</v>
      </c>
      <c r="AB686">
        <v>0</v>
      </c>
      <c r="AC686">
        <v>0</v>
      </c>
      <c r="AD686">
        <v>0</v>
      </c>
      <c r="AE686">
        <v>0</v>
      </c>
      <c r="AF686" t="s">
        <v>22</v>
      </c>
      <c r="AG686">
        <v>0.10199999999999999</v>
      </c>
      <c r="AH686">
        <v>3</v>
      </c>
      <c r="AI686">
        <v>-1</v>
      </c>
      <c r="AJ686" t="s">
        <v>3</v>
      </c>
      <c r="AK686">
        <v>0</v>
      </c>
      <c r="AL686">
        <v>0</v>
      </c>
      <c r="AM686">
        <v>0</v>
      </c>
      <c r="AN686">
        <v>0</v>
      </c>
      <c r="AO686">
        <v>0</v>
      </c>
      <c r="AP686">
        <v>0</v>
      </c>
      <c r="AQ686">
        <v>0</v>
      </c>
      <c r="AR686">
        <v>0</v>
      </c>
    </row>
    <row r="687" spans="1:44" x14ac:dyDescent="0.25">
      <c r="A687">
        <f>ROW(Source!A1253)</f>
        <v>1253</v>
      </c>
      <c r="B687">
        <v>55891441</v>
      </c>
      <c r="C687">
        <v>55891376</v>
      </c>
      <c r="D687">
        <v>55441156</v>
      </c>
      <c r="E687">
        <v>1081</v>
      </c>
      <c r="F687">
        <v>1</v>
      </c>
      <c r="G687">
        <v>1081</v>
      </c>
      <c r="H687">
        <v>3</v>
      </c>
      <c r="I687" t="s">
        <v>1850</v>
      </c>
      <c r="J687" t="s">
        <v>3</v>
      </c>
      <c r="K687" t="s">
        <v>1851</v>
      </c>
      <c r="L687">
        <v>1348</v>
      </c>
      <c r="N687">
        <v>1009</v>
      </c>
      <c r="O687" t="s">
        <v>1092</v>
      </c>
      <c r="P687" t="s">
        <v>1092</v>
      </c>
      <c r="Q687">
        <v>1000</v>
      </c>
      <c r="X687">
        <v>6.8999999999999997E-4</v>
      </c>
      <c r="Y687">
        <v>0</v>
      </c>
      <c r="Z687">
        <v>0</v>
      </c>
      <c r="AA687">
        <v>0</v>
      </c>
      <c r="AB687">
        <v>0</v>
      </c>
      <c r="AC687">
        <v>0</v>
      </c>
      <c r="AD687">
        <v>0</v>
      </c>
      <c r="AE687">
        <v>0</v>
      </c>
      <c r="AF687" t="s">
        <v>22</v>
      </c>
      <c r="AG687">
        <v>6.8999999999999997E-4</v>
      </c>
      <c r="AH687">
        <v>3</v>
      </c>
      <c r="AI687">
        <v>-1</v>
      </c>
      <c r="AJ687" t="s">
        <v>3</v>
      </c>
      <c r="AK687">
        <v>0</v>
      </c>
      <c r="AL687">
        <v>0</v>
      </c>
      <c r="AM687">
        <v>0</v>
      </c>
      <c r="AN687">
        <v>0</v>
      </c>
      <c r="AO687">
        <v>0</v>
      </c>
      <c r="AP687">
        <v>0</v>
      </c>
      <c r="AQ687">
        <v>0</v>
      </c>
      <c r="AR687">
        <v>0</v>
      </c>
    </row>
    <row r="688" spans="1:44" x14ac:dyDescent="0.25">
      <c r="A688">
        <f>ROW(Source!A1254)</f>
        <v>1254</v>
      </c>
      <c r="B688">
        <v>55891431</v>
      </c>
      <c r="C688">
        <v>55891376</v>
      </c>
      <c r="D688">
        <v>55424304</v>
      </c>
      <c r="E688">
        <v>1081</v>
      </c>
      <c r="F688">
        <v>1</v>
      </c>
      <c r="G688">
        <v>1081</v>
      </c>
      <c r="H688">
        <v>1</v>
      </c>
      <c r="I688" t="s">
        <v>1552</v>
      </c>
      <c r="J688" t="s">
        <v>3</v>
      </c>
      <c r="K688" t="s">
        <v>1553</v>
      </c>
      <c r="L688">
        <v>1191</v>
      </c>
      <c r="N688">
        <v>1013</v>
      </c>
      <c r="O688" t="s">
        <v>1554</v>
      </c>
      <c r="P688" t="s">
        <v>1554</v>
      </c>
      <c r="Q688">
        <v>1</v>
      </c>
      <c r="X688">
        <v>33</v>
      </c>
      <c r="Y688">
        <v>0</v>
      </c>
      <c r="Z688">
        <v>0</v>
      </c>
      <c r="AA688">
        <v>0</v>
      </c>
      <c r="AB688">
        <v>0</v>
      </c>
      <c r="AC688">
        <v>0</v>
      </c>
      <c r="AD688">
        <v>1</v>
      </c>
      <c r="AE688">
        <v>1</v>
      </c>
      <c r="AF688" t="s">
        <v>42</v>
      </c>
      <c r="AG688">
        <v>39.6</v>
      </c>
      <c r="AH688">
        <v>2</v>
      </c>
      <c r="AI688">
        <v>55891431</v>
      </c>
      <c r="AJ688">
        <v>577</v>
      </c>
      <c r="AK688">
        <v>0</v>
      </c>
      <c r="AL688">
        <v>0</v>
      </c>
      <c r="AM688">
        <v>0</v>
      </c>
      <c r="AN688">
        <v>0</v>
      </c>
      <c r="AO688">
        <v>0</v>
      </c>
      <c r="AP688">
        <v>0</v>
      </c>
      <c r="AQ688">
        <v>0</v>
      </c>
      <c r="AR688">
        <v>0</v>
      </c>
    </row>
    <row r="689" spans="1:44" x14ac:dyDescent="0.25">
      <c r="A689">
        <f>ROW(Source!A1254)</f>
        <v>1254</v>
      </c>
      <c r="B689">
        <v>55891432</v>
      </c>
      <c r="C689">
        <v>55891376</v>
      </c>
      <c r="D689">
        <v>55489910</v>
      </c>
      <c r="E689">
        <v>1</v>
      </c>
      <c r="F689">
        <v>1</v>
      </c>
      <c r="G689">
        <v>1081</v>
      </c>
      <c r="H689">
        <v>2</v>
      </c>
      <c r="I689" t="s">
        <v>1580</v>
      </c>
      <c r="J689" t="s">
        <v>1581</v>
      </c>
      <c r="K689" t="s">
        <v>1582</v>
      </c>
      <c r="L689">
        <v>1368</v>
      </c>
      <c r="N689">
        <v>1011</v>
      </c>
      <c r="O689" t="s">
        <v>1558</v>
      </c>
      <c r="P689" t="s">
        <v>1558</v>
      </c>
      <c r="Q689">
        <v>1</v>
      </c>
      <c r="X689">
        <v>5.33</v>
      </c>
      <c r="Y689">
        <v>0</v>
      </c>
      <c r="Z689">
        <v>7.11</v>
      </c>
      <c r="AA689">
        <v>0</v>
      </c>
      <c r="AB689">
        <v>0</v>
      </c>
      <c r="AC689">
        <v>0</v>
      </c>
      <c r="AD689">
        <v>1</v>
      </c>
      <c r="AE689">
        <v>0</v>
      </c>
      <c r="AF689" t="s">
        <v>42</v>
      </c>
      <c r="AG689">
        <v>6.3959999999999999</v>
      </c>
      <c r="AH689">
        <v>2</v>
      </c>
      <c r="AI689">
        <v>55891432</v>
      </c>
      <c r="AJ689">
        <v>578</v>
      </c>
      <c r="AK689">
        <v>0</v>
      </c>
      <c r="AL689">
        <v>0</v>
      </c>
      <c r="AM689">
        <v>0</v>
      </c>
      <c r="AN689">
        <v>0</v>
      </c>
      <c r="AO689">
        <v>0</v>
      </c>
      <c r="AP689">
        <v>0</v>
      </c>
      <c r="AQ689">
        <v>0</v>
      </c>
      <c r="AR689">
        <v>0</v>
      </c>
    </row>
    <row r="690" spans="1:44" x14ac:dyDescent="0.25">
      <c r="A690">
        <f>ROW(Source!A1254)</f>
        <v>1254</v>
      </c>
      <c r="B690">
        <v>55891433</v>
      </c>
      <c r="C690">
        <v>55891376</v>
      </c>
      <c r="D690">
        <v>55490209</v>
      </c>
      <c r="E690">
        <v>1</v>
      </c>
      <c r="F690">
        <v>1</v>
      </c>
      <c r="G690">
        <v>1081</v>
      </c>
      <c r="H690">
        <v>2</v>
      </c>
      <c r="I690" t="s">
        <v>1555</v>
      </c>
      <c r="J690" t="s">
        <v>1556</v>
      </c>
      <c r="K690" t="s">
        <v>1557</v>
      </c>
      <c r="L690">
        <v>1368</v>
      </c>
      <c r="N690">
        <v>1011</v>
      </c>
      <c r="O690" t="s">
        <v>1558</v>
      </c>
      <c r="P690" t="s">
        <v>1558</v>
      </c>
      <c r="Q690">
        <v>1</v>
      </c>
      <c r="X690">
        <v>0.23</v>
      </c>
      <c r="Y690">
        <v>0</v>
      </c>
      <c r="Z690">
        <v>83.1</v>
      </c>
      <c r="AA690">
        <v>12.62</v>
      </c>
      <c r="AB690">
        <v>0</v>
      </c>
      <c r="AC690">
        <v>0</v>
      </c>
      <c r="AD690">
        <v>1</v>
      </c>
      <c r="AE690">
        <v>0</v>
      </c>
      <c r="AF690" t="s">
        <v>42</v>
      </c>
      <c r="AG690">
        <v>0.27600000000000002</v>
      </c>
      <c r="AH690">
        <v>2</v>
      </c>
      <c r="AI690">
        <v>55891433</v>
      </c>
      <c r="AJ690">
        <v>579</v>
      </c>
      <c r="AK690">
        <v>0</v>
      </c>
      <c r="AL690">
        <v>0</v>
      </c>
      <c r="AM690">
        <v>0</v>
      </c>
      <c r="AN690">
        <v>0</v>
      </c>
      <c r="AO690">
        <v>0</v>
      </c>
      <c r="AP690">
        <v>0</v>
      </c>
      <c r="AQ690">
        <v>0</v>
      </c>
      <c r="AR690">
        <v>0</v>
      </c>
    </row>
    <row r="691" spans="1:44" x14ac:dyDescent="0.25">
      <c r="A691">
        <f>ROW(Source!A1254)</f>
        <v>1254</v>
      </c>
      <c r="B691">
        <v>55891434</v>
      </c>
      <c r="C691">
        <v>55891376</v>
      </c>
      <c r="D691">
        <v>55490330</v>
      </c>
      <c r="E691">
        <v>1</v>
      </c>
      <c r="F691">
        <v>1</v>
      </c>
      <c r="G691">
        <v>1081</v>
      </c>
      <c r="H691">
        <v>2</v>
      </c>
      <c r="I691" t="s">
        <v>1586</v>
      </c>
      <c r="J691" t="s">
        <v>1587</v>
      </c>
      <c r="K691" t="s">
        <v>1588</v>
      </c>
      <c r="L691">
        <v>1368</v>
      </c>
      <c r="N691">
        <v>1011</v>
      </c>
      <c r="O691" t="s">
        <v>1558</v>
      </c>
      <c r="P691" t="s">
        <v>1558</v>
      </c>
      <c r="Q691">
        <v>1</v>
      </c>
      <c r="X691">
        <v>5.27</v>
      </c>
      <c r="Y691">
        <v>0</v>
      </c>
      <c r="Z691">
        <v>0.8</v>
      </c>
      <c r="AA691">
        <v>0</v>
      </c>
      <c r="AB691">
        <v>0</v>
      </c>
      <c r="AC691">
        <v>0</v>
      </c>
      <c r="AD691">
        <v>1</v>
      </c>
      <c r="AE691">
        <v>0</v>
      </c>
      <c r="AF691" t="s">
        <v>42</v>
      </c>
      <c r="AG691">
        <v>6.323999999999999</v>
      </c>
      <c r="AH691">
        <v>2</v>
      </c>
      <c r="AI691">
        <v>55891434</v>
      </c>
      <c r="AJ691">
        <v>580</v>
      </c>
      <c r="AK691">
        <v>0</v>
      </c>
      <c r="AL691">
        <v>0</v>
      </c>
      <c r="AM691">
        <v>0</v>
      </c>
      <c r="AN691">
        <v>0</v>
      </c>
      <c r="AO691">
        <v>0</v>
      </c>
      <c r="AP691">
        <v>0</v>
      </c>
      <c r="AQ691">
        <v>0</v>
      </c>
      <c r="AR691">
        <v>0</v>
      </c>
    </row>
    <row r="692" spans="1:44" x14ac:dyDescent="0.25">
      <c r="A692">
        <f>ROW(Source!A1254)</f>
        <v>1254</v>
      </c>
      <c r="B692">
        <v>55891435</v>
      </c>
      <c r="C692">
        <v>55891376</v>
      </c>
      <c r="D692">
        <v>55460380</v>
      </c>
      <c r="E692">
        <v>1</v>
      </c>
      <c r="F692">
        <v>1</v>
      </c>
      <c r="G692">
        <v>1081</v>
      </c>
      <c r="H692">
        <v>3</v>
      </c>
      <c r="I692" t="s">
        <v>1598</v>
      </c>
      <c r="J692" t="s">
        <v>1599</v>
      </c>
      <c r="K692" t="s">
        <v>1600</v>
      </c>
      <c r="L692">
        <v>1348</v>
      </c>
      <c r="N692">
        <v>1009</v>
      </c>
      <c r="O692" t="s">
        <v>1092</v>
      </c>
      <c r="P692" t="s">
        <v>1092</v>
      </c>
      <c r="Q692">
        <v>1000</v>
      </c>
      <c r="X692">
        <v>3.0000000000000001E-3</v>
      </c>
      <c r="Y692">
        <v>8590.86</v>
      </c>
      <c r="Z692">
        <v>0</v>
      </c>
      <c r="AA692">
        <v>0</v>
      </c>
      <c r="AB692">
        <v>0</v>
      </c>
      <c r="AC692">
        <v>0</v>
      </c>
      <c r="AD692">
        <v>1</v>
      </c>
      <c r="AE692">
        <v>0</v>
      </c>
      <c r="AF692" t="s">
        <v>22</v>
      </c>
      <c r="AG692">
        <v>3.0000000000000001E-3</v>
      </c>
      <c r="AH692">
        <v>2</v>
      </c>
      <c r="AI692">
        <v>55891435</v>
      </c>
      <c r="AJ692">
        <v>581</v>
      </c>
      <c r="AK692">
        <v>0</v>
      </c>
      <c r="AL692">
        <v>0</v>
      </c>
      <c r="AM692">
        <v>0</v>
      </c>
      <c r="AN692">
        <v>0</v>
      </c>
      <c r="AO692">
        <v>0</v>
      </c>
      <c r="AP692">
        <v>0</v>
      </c>
      <c r="AQ692">
        <v>0</v>
      </c>
      <c r="AR692">
        <v>0</v>
      </c>
    </row>
    <row r="693" spans="1:44" x14ac:dyDescent="0.25">
      <c r="A693">
        <f>ROW(Source!A1254)</f>
        <v>1254</v>
      </c>
      <c r="B693">
        <v>55891436</v>
      </c>
      <c r="C693">
        <v>55891376</v>
      </c>
      <c r="D693">
        <v>55460882</v>
      </c>
      <c r="E693">
        <v>1</v>
      </c>
      <c r="F693">
        <v>1</v>
      </c>
      <c r="G693">
        <v>1081</v>
      </c>
      <c r="H693">
        <v>3</v>
      </c>
      <c r="I693" t="s">
        <v>1628</v>
      </c>
      <c r="J693" t="s">
        <v>1629</v>
      </c>
      <c r="K693" t="s">
        <v>1630</v>
      </c>
      <c r="L693">
        <v>1348</v>
      </c>
      <c r="N693">
        <v>1009</v>
      </c>
      <c r="O693" t="s">
        <v>1092</v>
      </c>
      <c r="P693" t="s">
        <v>1092</v>
      </c>
      <c r="Q693">
        <v>1000</v>
      </c>
      <c r="X693">
        <v>5.8E-4</v>
      </c>
      <c r="Y693">
        <v>14327.51</v>
      </c>
      <c r="Z693">
        <v>0</v>
      </c>
      <c r="AA693">
        <v>0</v>
      </c>
      <c r="AB693">
        <v>0</v>
      </c>
      <c r="AC693">
        <v>0</v>
      </c>
      <c r="AD693">
        <v>1</v>
      </c>
      <c r="AE693">
        <v>0</v>
      </c>
      <c r="AF693" t="s">
        <v>22</v>
      </c>
      <c r="AG693">
        <v>5.8E-4</v>
      </c>
      <c r="AH693">
        <v>2</v>
      </c>
      <c r="AI693">
        <v>55891436</v>
      </c>
      <c r="AJ693">
        <v>582</v>
      </c>
      <c r="AK693">
        <v>0</v>
      </c>
      <c r="AL693">
        <v>0</v>
      </c>
      <c r="AM693">
        <v>0</v>
      </c>
      <c r="AN693">
        <v>0</v>
      </c>
      <c r="AO693">
        <v>0</v>
      </c>
      <c r="AP693">
        <v>0</v>
      </c>
      <c r="AQ693">
        <v>0</v>
      </c>
      <c r="AR693">
        <v>0</v>
      </c>
    </row>
    <row r="694" spans="1:44" x14ac:dyDescent="0.25">
      <c r="A694">
        <f>ROW(Source!A1254)</f>
        <v>1254</v>
      </c>
      <c r="B694">
        <v>55891437</v>
      </c>
      <c r="C694">
        <v>55891376</v>
      </c>
      <c r="D694">
        <v>55459404</v>
      </c>
      <c r="E694">
        <v>1</v>
      </c>
      <c r="F694">
        <v>1</v>
      </c>
      <c r="G694">
        <v>1081</v>
      </c>
      <c r="H694">
        <v>3</v>
      </c>
      <c r="I694" t="s">
        <v>1631</v>
      </c>
      <c r="J694" t="s">
        <v>1632</v>
      </c>
      <c r="K694" t="s">
        <v>1633</v>
      </c>
      <c r="L694">
        <v>1346</v>
      </c>
      <c r="N694">
        <v>1009</v>
      </c>
      <c r="O694" t="s">
        <v>222</v>
      </c>
      <c r="P694" t="s">
        <v>222</v>
      </c>
      <c r="Q694">
        <v>1</v>
      </c>
      <c r="X694">
        <v>0.55000000000000004</v>
      </c>
      <c r="Y694">
        <v>73.53</v>
      </c>
      <c r="Z694">
        <v>0</v>
      </c>
      <c r="AA694">
        <v>0</v>
      </c>
      <c r="AB694">
        <v>0</v>
      </c>
      <c r="AC694">
        <v>0</v>
      </c>
      <c r="AD694">
        <v>1</v>
      </c>
      <c r="AE694">
        <v>0</v>
      </c>
      <c r="AF694" t="s">
        <v>22</v>
      </c>
      <c r="AG694">
        <v>0.55000000000000004</v>
      </c>
      <c r="AH694">
        <v>2</v>
      </c>
      <c r="AI694">
        <v>55891437</v>
      </c>
      <c r="AJ694">
        <v>583</v>
      </c>
      <c r="AK694">
        <v>0</v>
      </c>
      <c r="AL694">
        <v>0</v>
      </c>
      <c r="AM694">
        <v>0</v>
      </c>
      <c r="AN694">
        <v>0</v>
      </c>
      <c r="AO694">
        <v>0</v>
      </c>
      <c r="AP694">
        <v>0</v>
      </c>
      <c r="AQ694">
        <v>0</v>
      </c>
      <c r="AR694">
        <v>0</v>
      </c>
    </row>
    <row r="695" spans="1:44" x14ac:dyDescent="0.25">
      <c r="A695">
        <f>ROW(Source!A1254)</f>
        <v>1254</v>
      </c>
      <c r="B695">
        <v>55891438</v>
      </c>
      <c r="C695">
        <v>55891376</v>
      </c>
      <c r="D695">
        <v>55482614</v>
      </c>
      <c r="E695">
        <v>1</v>
      </c>
      <c r="F695">
        <v>1</v>
      </c>
      <c r="G695">
        <v>1081</v>
      </c>
      <c r="H695">
        <v>3</v>
      </c>
      <c r="I695" t="s">
        <v>1634</v>
      </c>
      <c r="J695" t="s">
        <v>1635</v>
      </c>
      <c r="K695" t="s">
        <v>1636</v>
      </c>
      <c r="L695">
        <v>1355</v>
      </c>
      <c r="N695">
        <v>1010</v>
      </c>
      <c r="O695" t="s">
        <v>40</v>
      </c>
      <c r="P695" t="s">
        <v>40</v>
      </c>
      <c r="Q695">
        <v>100</v>
      </c>
      <c r="X695">
        <v>2.2000000000000002</v>
      </c>
      <c r="Y695">
        <v>323.76</v>
      </c>
      <c r="Z695">
        <v>0</v>
      </c>
      <c r="AA695">
        <v>0</v>
      </c>
      <c r="AB695">
        <v>0</v>
      </c>
      <c r="AC695">
        <v>0</v>
      </c>
      <c r="AD695">
        <v>1</v>
      </c>
      <c r="AE695">
        <v>0</v>
      </c>
      <c r="AF695" t="s">
        <v>22</v>
      </c>
      <c r="AG695">
        <v>2.2000000000000002</v>
      </c>
      <c r="AH695">
        <v>2</v>
      </c>
      <c r="AI695">
        <v>55891438</v>
      </c>
      <c r="AJ695">
        <v>586</v>
      </c>
      <c r="AK695">
        <v>0</v>
      </c>
      <c r="AL695">
        <v>0</v>
      </c>
      <c r="AM695">
        <v>0</v>
      </c>
      <c r="AN695">
        <v>0</v>
      </c>
      <c r="AO695">
        <v>0</v>
      </c>
      <c r="AP695">
        <v>0</v>
      </c>
      <c r="AQ695">
        <v>0</v>
      </c>
      <c r="AR695">
        <v>0</v>
      </c>
    </row>
    <row r="696" spans="1:44" x14ac:dyDescent="0.25">
      <c r="A696">
        <f>ROW(Source!A1254)</f>
        <v>1254</v>
      </c>
      <c r="B696">
        <v>55891439</v>
      </c>
      <c r="C696">
        <v>55891376</v>
      </c>
      <c r="D696">
        <v>55433560</v>
      </c>
      <c r="E696">
        <v>1081</v>
      </c>
      <c r="F696">
        <v>1</v>
      </c>
      <c r="G696">
        <v>1081</v>
      </c>
      <c r="H696">
        <v>3</v>
      </c>
      <c r="I696" t="s">
        <v>1822</v>
      </c>
      <c r="J696" t="s">
        <v>3</v>
      </c>
      <c r="K696" t="s">
        <v>1823</v>
      </c>
      <c r="L696">
        <v>1356</v>
      </c>
      <c r="N696">
        <v>1010</v>
      </c>
      <c r="O696" t="s">
        <v>1355</v>
      </c>
      <c r="P696" t="s">
        <v>1355</v>
      </c>
      <c r="Q696">
        <v>1000</v>
      </c>
      <c r="X696">
        <v>0.22</v>
      </c>
      <c r="Y696">
        <v>0</v>
      </c>
      <c r="Z696">
        <v>0</v>
      </c>
      <c r="AA696">
        <v>0</v>
      </c>
      <c r="AB696">
        <v>0</v>
      </c>
      <c r="AC696">
        <v>0</v>
      </c>
      <c r="AD696">
        <v>0</v>
      </c>
      <c r="AE696">
        <v>0</v>
      </c>
      <c r="AF696" t="s">
        <v>22</v>
      </c>
      <c r="AG696">
        <v>0.22</v>
      </c>
      <c r="AH696">
        <v>3</v>
      </c>
      <c r="AI696">
        <v>-1</v>
      </c>
      <c r="AJ696" t="s">
        <v>3</v>
      </c>
      <c r="AK696">
        <v>0</v>
      </c>
      <c r="AL696">
        <v>0</v>
      </c>
      <c r="AM696">
        <v>0</v>
      </c>
      <c r="AN696">
        <v>0</v>
      </c>
      <c r="AO696">
        <v>0</v>
      </c>
      <c r="AP696">
        <v>0</v>
      </c>
      <c r="AQ696">
        <v>0</v>
      </c>
      <c r="AR696">
        <v>0</v>
      </c>
    </row>
    <row r="697" spans="1:44" x14ac:dyDescent="0.25">
      <c r="A697">
        <f>ROW(Source!A1254)</f>
        <v>1254</v>
      </c>
      <c r="B697">
        <v>55891440</v>
      </c>
      <c r="C697">
        <v>55891376</v>
      </c>
      <c r="D697">
        <v>55434508</v>
      </c>
      <c r="E697">
        <v>1081</v>
      </c>
      <c r="F697">
        <v>1</v>
      </c>
      <c r="G697">
        <v>1081</v>
      </c>
      <c r="H697">
        <v>3</v>
      </c>
      <c r="I697" t="s">
        <v>762</v>
      </c>
      <c r="J697" t="s">
        <v>3</v>
      </c>
      <c r="K697" t="s">
        <v>763</v>
      </c>
      <c r="L697">
        <v>1303</v>
      </c>
      <c r="N697">
        <v>1003</v>
      </c>
      <c r="O697" t="s">
        <v>764</v>
      </c>
      <c r="P697" t="s">
        <v>764</v>
      </c>
      <c r="Q697">
        <v>1000</v>
      </c>
      <c r="X697">
        <v>0.10199999999999999</v>
      </c>
      <c r="Y697">
        <v>0</v>
      </c>
      <c r="Z697">
        <v>0</v>
      </c>
      <c r="AA697">
        <v>0</v>
      </c>
      <c r="AB697">
        <v>0</v>
      </c>
      <c r="AC697">
        <v>0</v>
      </c>
      <c r="AD697">
        <v>0</v>
      </c>
      <c r="AE697">
        <v>0</v>
      </c>
      <c r="AF697" t="s">
        <v>22</v>
      </c>
      <c r="AG697">
        <v>0.10199999999999999</v>
      </c>
      <c r="AH697">
        <v>3</v>
      </c>
      <c r="AI697">
        <v>-1</v>
      </c>
      <c r="AJ697" t="s">
        <v>3</v>
      </c>
      <c r="AK697">
        <v>0</v>
      </c>
      <c r="AL697">
        <v>0</v>
      </c>
      <c r="AM697">
        <v>0</v>
      </c>
      <c r="AN697">
        <v>0</v>
      </c>
      <c r="AO697">
        <v>0</v>
      </c>
      <c r="AP697">
        <v>0</v>
      </c>
      <c r="AQ697">
        <v>0</v>
      </c>
      <c r="AR697">
        <v>0</v>
      </c>
    </row>
    <row r="698" spans="1:44" x14ac:dyDescent="0.25">
      <c r="A698">
        <f>ROW(Source!A1254)</f>
        <v>1254</v>
      </c>
      <c r="B698">
        <v>55891441</v>
      </c>
      <c r="C698">
        <v>55891376</v>
      </c>
      <c r="D698">
        <v>55441156</v>
      </c>
      <c r="E698">
        <v>1081</v>
      </c>
      <c r="F698">
        <v>1</v>
      </c>
      <c r="G698">
        <v>1081</v>
      </c>
      <c r="H698">
        <v>3</v>
      </c>
      <c r="I698" t="s">
        <v>1850</v>
      </c>
      <c r="J698" t="s">
        <v>3</v>
      </c>
      <c r="K698" t="s">
        <v>1851</v>
      </c>
      <c r="L698">
        <v>1348</v>
      </c>
      <c r="N698">
        <v>1009</v>
      </c>
      <c r="O698" t="s">
        <v>1092</v>
      </c>
      <c r="P698" t="s">
        <v>1092</v>
      </c>
      <c r="Q698">
        <v>1000</v>
      </c>
      <c r="X698">
        <v>6.8999999999999997E-4</v>
      </c>
      <c r="Y698">
        <v>0</v>
      </c>
      <c r="Z698">
        <v>0</v>
      </c>
      <c r="AA698">
        <v>0</v>
      </c>
      <c r="AB698">
        <v>0</v>
      </c>
      <c r="AC698">
        <v>0</v>
      </c>
      <c r="AD698">
        <v>0</v>
      </c>
      <c r="AE698">
        <v>0</v>
      </c>
      <c r="AF698" t="s">
        <v>22</v>
      </c>
      <c r="AG698">
        <v>6.8999999999999997E-4</v>
      </c>
      <c r="AH698">
        <v>3</v>
      </c>
      <c r="AI698">
        <v>-1</v>
      </c>
      <c r="AJ698" t="s">
        <v>3</v>
      </c>
      <c r="AK698">
        <v>0</v>
      </c>
      <c r="AL698">
        <v>0</v>
      </c>
      <c r="AM698">
        <v>0</v>
      </c>
      <c r="AN698">
        <v>0</v>
      </c>
      <c r="AO698">
        <v>0</v>
      </c>
      <c r="AP698">
        <v>0</v>
      </c>
      <c r="AQ698">
        <v>0</v>
      </c>
      <c r="AR698">
        <v>0</v>
      </c>
    </row>
    <row r="699" spans="1:44" x14ac:dyDescent="0.25">
      <c r="A699">
        <f>ROW(Source!A1263)</f>
        <v>1263</v>
      </c>
      <c r="B699">
        <v>55891452</v>
      </c>
      <c r="C699">
        <v>55891411</v>
      </c>
      <c r="D699">
        <v>55424304</v>
      </c>
      <c r="E699">
        <v>1081</v>
      </c>
      <c r="F699">
        <v>1</v>
      </c>
      <c r="G699">
        <v>1081</v>
      </c>
      <c r="H699">
        <v>1</v>
      </c>
      <c r="I699" t="s">
        <v>1552</v>
      </c>
      <c r="J699" t="s">
        <v>3</v>
      </c>
      <c r="K699" t="s">
        <v>1553</v>
      </c>
      <c r="L699">
        <v>1191</v>
      </c>
      <c r="N699">
        <v>1013</v>
      </c>
      <c r="O699" t="s">
        <v>1554</v>
      </c>
      <c r="P699" t="s">
        <v>1554</v>
      </c>
      <c r="Q699">
        <v>1</v>
      </c>
      <c r="X699">
        <v>15</v>
      </c>
      <c r="Y699">
        <v>0</v>
      </c>
      <c r="Z699">
        <v>0</v>
      </c>
      <c r="AA699">
        <v>0</v>
      </c>
      <c r="AB699">
        <v>0</v>
      </c>
      <c r="AC699">
        <v>0</v>
      </c>
      <c r="AD699">
        <v>1</v>
      </c>
      <c r="AE699">
        <v>1</v>
      </c>
      <c r="AF699" t="s">
        <v>42</v>
      </c>
      <c r="AG699">
        <v>18</v>
      </c>
      <c r="AH699">
        <v>2</v>
      </c>
      <c r="AI699">
        <v>55891452</v>
      </c>
      <c r="AJ699">
        <v>587</v>
      </c>
      <c r="AK699">
        <v>0</v>
      </c>
      <c r="AL699">
        <v>0</v>
      </c>
      <c r="AM699">
        <v>0</v>
      </c>
      <c r="AN699">
        <v>0</v>
      </c>
      <c r="AO699">
        <v>0</v>
      </c>
      <c r="AP699">
        <v>0</v>
      </c>
      <c r="AQ699">
        <v>0</v>
      </c>
      <c r="AR699">
        <v>0</v>
      </c>
    </row>
    <row r="700" spans="1:44" x14ac:dyDescent="0.25">
      <c r="A700">
        <f>ROW(Source!A1263)</f>
        <v>1263</v>
      </c>
      <c r="B700">
        <v>55891453</v>
      </c>
      <c r="C700">
        <v>55891411</v>
      </c>
      <c r="D700">
        <v>55428303</v>
      </c>
      <c r="E700">
        <v>1081</v>
      </c>
      <c r="F700">
        <v>1</v>
      </c>
      <c r="G700">
        <v>1081</v>
      </c>
      <c r="H700">
        <v>3</v>
      </c>
      <c r="I700" t="s">
        <v>1852</v>
      </c>
      <c r="J700" t="s">
        <v>3</v>
      </c>
      <c r="K700" t="s">
        <v>1853</v>
      </c>
      <c r="L700">
        <v>1301</v>
      </c>
      <c r="N700">
        <v>1003</v>
      </c>
      <c r="O700" t="s">
        <v>769</v>
      </c>
      <c r="P700" t="s">
        <v>769</v>
      </c>
      <c r="Q700">
        <v>1</v>
      </c>
      <c r="X700">
        <v>102</v>
      </c>
      <c r="Y700">
        <v>0</v>
      </c>
      <c r="Z700">
        <v>0</v>
      </c>
      <c r="AA700">
        <v>0</v>
      </c>
      <c r="AB700">
        <v>0</v>
      </c>
      <c r="AC700">
        <v>0</v>
      </c>
      <c r="AD700">
        <v>0</v>
      </c>
      <c r="AE700">
        <v>0</v>
      </c>
      <c r="AF700" t="s">
        <v>22</v>
      </c>
      <c r="AG700">
        <v>102</v>
      </c>
      <c r="AH700">
        <v>3</v>
      </c>
      <c r="AI700">
        <v>-1</v>
      </c>
      <c r="AJ700" t="s">
        <v>3</v>
      </c>
      <c r="AK700">
        <v>0</v>
      </c>
      <c r="AL700">
        <v>0</v>
      </c>
      <c r="AM700">
        <v>0</v>
      </c>
      <c r="AN700">
        <v>0</v>
      </c>
      <c r="AO700">
        <v>0</v>
      </c>
      <c r="AP700">
        <v>0</v>
      </c>
      <c r="AQ700">
        <v>0</v>
      </c>
      <c r="AR700">
        <v>0</v>
      </c>
    </row>
    <row r="701" spans="1:44" x14ac:dyDescent="0.25">
      <c r="A701">
        <f>ROW(Source!A1263)</f>
        <v>1263</v>
      </c>
      <c r="B701">
        <v>55891454</v>
      </c>
      <c r="C701">
        <v>55891411</v>
      </c>
      <c r="D701">
        <v>55431533</v>
      </c>
      <c r="E701">
        <v>1081</v>
      </c>
      <c r="F701">
        <v>1</v>
      </c>
      <c r="G701">
        <v>1081</v>
      </c>
      <c r="H701">
        <v>3</v>
      </c>
      <c r="I701" t="s">
        <v>1815</v>
      </c>
      <c r="J701" t="s">
        <v>3</v>
      </c>
      <c r="K701" t="s">
        <v>1854</v>
      </c>
      <c r="L701">
        <v>1354</v>
      </c>
      <c r="N701">
        <v>1010</v>
      </c>
      <c r="O701" t="s">
        <v>266</v>
      </c>
      <c r="P701" t="s">
        <v>266</v>
      </c>
      <c r="Q701">
        <v>1</v>
      </c>
      <c r="X701">
        <v>0</v>
      </c>
      <c r="Y701">
        <v>0</v>
      </c>
      <c r="Z701">
        <v>0</v>
      </c>
      <c r="AA701">
        <v>0</v>
      </c>
      <c r="AB701">
        <v>0</v>
      </c>
      <c r="AC701">
        <v>0</v>
      </c>
      <c r="AD701">
        <v>0</v>
      </c>
      <c r="AE701">
        <v>0</v>
      </c>
      <c r="AF701" t="s">
        <v>22</v>
      </c>
      <c r="AG701">
        <v>0</v>
      </c>
      <c r="AH701">
        <v>3</v>
      </c>
      <c r="AI701">
        <v>-1</v>
      </c>
      <c r="AJ701" t="s">
        <v>3</v>
      </c>
      <c r="AK701">
        <v>0</v>
      </c>
      <c r="AL701">
        <v>0</v>
      </c>
      <c r="AM701">
        <v>0</v>
      </c>
      <c r="AN701">
        <v>0</v>
      </c>
      <c r="AO701">
        <v>0</v>
      </c>
      <c r="AP701">
        <v>0</v>
      </c>
      <c r="AQ701">
        <v>0</v>
      </c>
      <c r="AR701">
        <v>0</v>
      </c>
    </row>
    <row r="702" spans="1:44" x14ac:dyDescent="0.25">
      <c r="A702">
        <f>ROW(Source!A1263)</f>
        <v>1263</v>
      </c>
      <c r="B702">
        <v>55891455</v>
      </c>
      <c r="C702">
        <v>55891411</v>
      </c>
      <c r="D702">
        <v>55432096</v>
      </c>
      <c r="E702">
        <v>1081</v>
      </c>
      <c r="F702">
        <v>1</v>
      </c>
      <c r="G702">
        <v>1081</v>
      </c>
      <c r="H702">
        <v>3</v>
      </c>
      <c r="I702" t="s">
        <v>1855</v>
      </c>
      <c r="J702" t="s">
        <v>3</v>
      </c>
      <c r="K702" t="s">
        <v>1856</v>
      </c>
      <c r="L702">
        <v>1354</v>
      </c>
      <c r="N702">
        <v>1010</v>
      </c>
      <c r="O702" t="s">
        <v>266</v>
      </c>
      <c r="P702" t="s">
        <v>266</v>
      </c>
      <c r="Q702">
        <v>1</v>
      </c>
      <c r="X702">
        <v>0</v>
      </c>
      <c r="Y702">
        <v>0</v>
      </c>
      <c r="Z702">
        <v>0</v>
      </c>
      <c r="AA702">
        <v>0</v>
      </c>
      <c r="AB702">
        <v>0</v>
      </c>
      <c r="AC702">
        <v>0</v>
      </c>
      <c r="AD702">
        <v>0</v>
      </c>
      <c r="AE702">
        <v>0</v>
      </c>
      <c r="AF702" t="s">
        <v>22</v>
      </c>
      <c r="AG702">
        <v>0</v>
      </c>
      <c r="AH702">
        <v>3</v>
      </c>
      <c r="AI702">
        <v>-1</v>
      </c>
      <c r="AJ702" t="s">
        <v>3</v>
      </c>
      <c r="AK702">
        <v>0</v>
      </c>
      <c r="AL702">
        <v>0</v>
      </c>
      <c r="AM702">
        <v>0</v>
      </c>
      <c r="AN702">
        <v>0</v>
      </c>
      <c r="AO702">
        <v>0</v>
      </c>
      <c r="AP702">
        <v>0</v>
      </c>
      <c r="AQ702">
        <v>0</v>
      </c>
      <c r="AR702">
        <v>0</v>
      </c>
    </row>
    <row r="703" spans="1:44" x14ac:dyDescent="0.25">
      <c r="A703">
        <f>ROW(Source!A1264)</f>
        <v>1264</v>
      </c>
      <c r="B703">
        <v>55891452</v>
      </c>
      <c r="C703">
        <v>55891411</v>
      </c>
      <c r="D703">
        <v>55424304</v>
      </c>
      <c r="E703">
        <v>1081</v>
      </c>
      <c r="F703">
        <v>1</v>
      </c>
      <c r="G703">
        <v>1081</v>
      </c>
      <c r="H703">
        <v>1</v>
      </c>
      <c r="I703" t="s">
        <v>1552</v>
      </c>
      <c r="J703" t="s">
        <v>3</v>
      </c>
      <c r="K703" t="s">
        <v>1553</v>
      </c>
      <c r="L703">
        <v>1191</v>
      </c>
      <c r="N703">
        <v>1013</v>
      </c>
      <c r="O703" t="s">
        <v>1554</v>
      </c>
      <c r="P703" t="s">
        <v>1554</v>
      </c>
      <c r="Q703">
        <v>1</v>
      </c>
      <c r="X703">
        <v>15</v>
      </c>
      <c r="Y703">
        <v>0</v>
      </c>
      <c r="Z703">
        <v>0</v>
      </c>
      <c r="AA703">
        <v>0</v>
      </c>
      <c r="AB703">
        <v>0</v>
      </c>
      <c r="AC703">
        <v>0</v>
      </c>
      <c r="AD703">
        <v>1</v>
      </c>
      <c r="AE703">
        <v>1</v>
      </c>
      <c r="AF703" t="s">
        <v>42</v>
      </c>
      <c r="AG703">
        <v>18</v>
      </c>
      <c r="AH703">
        <v>2</v>
      </c>
      <c r="AI703">
        <v>55891452</v>
      </c>
      <c r="AJ703">
        <v>590</v>
      </c>
      <c r="AK703">
        <v>0</v>
      </c>
      <c r="AL703">
        <v>0</v>
      </c>
      <c r="AM703">
        <v>0</v>
      </c>
      <c r="AN703">
        <v>0</v>
      </c>
      <c r="AO703">
        <v>0</v>
      </c>
      <c r="AP703">
        <v>0</v>
      </c>
      <c r="AQ703">
        <v>0</v>
      </c>
      <c r="AR703">
        <v>0</v>
      </c>
    </row>
    <row r="704" spans="1:44" x14ac:dyDescent="0.25">
      <c r="A704">
        <f>ROW(Source!A1264)</f>
        <v>1264</v>
      </c>
      <c r="B704">
        <v>55891453</v>
      </c>
      <c r="C704">
        <v>55891411</v>
      </c>
      <c r="D704">
        <v>55428303</v>
      </c>
      <c r="E704">
        <v>1081</v>
      </c>
      <c r="F704">
        <v>1</v>
      </c>
      <c r="G704">
        <v>1081</v>
      </c>
      <c r="H704">
        <v>3</v>
      </c>
      <c r="I704" t="s">
        <v>1852</v>
      </c>
      <c r="J704" t="s">
        <v>3</v>
      </c>
      <c r="K704" t="s">
        <v>1853</v>
      </c>
      <c r="L704">
        <v>1301</v>
      </c>
      <c r="N704">
        <v>1003</v>
      </c>
      <c r="O704" t="s">
        <v>769</v>
      </c>
      <c r="P704" t="s">
        <v>769</v>
      </c>
      <c r="Q704">
        <v>1</v>
      </c>
      <c r="X704">
        <v>102</v>
      </c>
      <c r="Y704">
        <v>0</v>
      </c>
      <c r="Z704">
        <v>0</v>
      </c>
      <c r="AA704">
        <v>0</v>
      </c>
      <c r="AB704">
        <v>0</v>
      </c>
      <c r="AC704">
        <v>0</v>
      </c>
      <c r="AD704">
        <v>0</v>
      </c>
      <c r="AE704">
        <v>0</v>
      </c>
      <c r="AF704" t="s">
        <v>22</v>
      </c>
      <c r="AG704">
        <v>102</v>
      </c>
      <c r="AH704">
        <v>3</v>
      </c>
      <c r="AI704">
        <v>-1</v>
      </c>
      <c r="AJ704" t="s">
        <v>3</v>
      </c>
      <c r="AK704">
        <v>0</v>
      </c>
      <c r="AL704">
        <v>0</v>
      </c>
      <c r="AM704">
        <v>0</v>
      </c>
      <c r="AN704">
        <v>0</v>
      </c>
      <c r="AO704">
        <v>0</v>
      </c>
      <c r="AP704">
        <v>0</v>
      </c>
      <c r="AQ704">
        <v>0</v>
      </c>
      <c r="AR704">
        <v>0</v>
      </c>
    </row>
    <row r="705" spans="1:44" x14ac:dyDescent="0.25">
      <c r="A705">
        <f>ROW(Source!A1264)</f>
        <v>1264</v>
      </c>
      <c r="B705">
        <v>55891454</v>
      </c>
      <c r="C705">
        <v>55891411</v>
      </c>
      <c r="D705">
        <v>55431533</v>
      </c>
      <c r="E705">
        <v>1081</v>
      </c>
      <c r="F705">
        <v>1</v>
      </c>
      <c r="G705">
        <v>1081</v>
      </c>
      <c r="H705">
        <v>3</v>
      </c>
      <c r="I705" t="s">
        <v>1815</v>
      </c>
      <c r="J705" t="s">
        <v>3</v>
      </c>
      <c r="K705" t="s">
        <v>1854</v>
      </c>
      <c r="L705">
        <v>1354</v>
      </c>
      <c r="N705">
        <v>1010</v>
      </c>
      <c r="O705" t="s">
        <v>266</v>
      </c>
      <c r="P705" t="s">
        <v>266</v>
      </c>
      <c r="Q705">
        <v>1</v>
      </c>
      <c r="X705">
        <v>0</v>
      </c>
      <c r="Y705">
        <v>0</v>
      </c>
      <c r="Z705">
        <v>0</v>
      </c>
      <c r="AA705">
        <v>0</v>
      </c>
      <c r="AB705">
        <v>0</v>
      </c>
      <c r="AC705">
        <v>0</v>
      </c>
      <c r="AD705">
        <v>0</v>
      </c>
      <c r="AE705">
        <v>0</v>
      </c>
      <c r="AF705" t="s">
        <v>22</v>
      </c>
      <c r="AG705">
        <v>0</v>
      </c>
      <c r="AH705">
        <v>3</v>
      </c>
      <c r="AI705">
        <v>-1</v>
      </c>
      <c r="AJ705" t="s">
        <v>3</v>
      </c>
      <c r="AK705">
        <v>0</v>
      </c>
      <c r="AL705">
        <v>0</v>
      </c>
      <c r="AM705">
        <v>0</v>
      </c>
      <c r="AN705">
        <v>0</v>
      </c>
      <c r="AO705">
        <v>0</v>
      </c>
      <c r="AP705">
        <v>0</v>
      </c>
      <c r="AQ705">
        <v>0</v>
      </c>
      <c r="AR705">
        <v>0</v>
      </c>
    </row>
    <row r="706" spans="1:44" x14ac:dyDescent="0.25">
      <c r="A706">
        <f>ROW(Source!A1264)</f>
        <v>1264</v>
      </c>
      <c r="B706">
        <v>55891455</v>
      </c>
      <c r="C706">
        <v>55891411</v>
      </c>
      <c r="D706">
        <v>55432096</v>
      </c>
      <c r="E706">
        <v>1081</v>
      </c>
      <c r="F706">
        <v>1</v>
      </c>
      <c r="G706">
        <v>1081</v>
      </c>
      <c r="H706">
        <v>3</v>
      </c>
      <c r="I706" t="s">
        <v>1855</v>
      </c>
      <c r="J706" t="s">
        <v>3</v>
      </c>
      <c r="K706" t="s">
        <v>1856</v>
      </c>
      <c r="L706">
        <v>1354</v>
      </c>
      <c r="N706">
        <v>1010</v>
      </c>
      <c r="O706" t="s">
        <v>266</v>
      </c>
      <c r="P706" t="s">
        <v>266</v>
      </c>
      <c r="Q706">
        <v>1</v>
      </c>
      <c r="X706">
        <v>0</v>
      </c>
      <c r="Y706">
        <v>0</v>
      </c>
      <c r="Z706">
        <v>0</v>
      </c>
      <c r="AA706">
        <v>0</v>
      </c>
      <c r="AB706">
        <v>0</v>
      </c>
      <c r="AC706">
        <v>0</v>
      </c>
      <c r="AD706">
        <v>0</v>
      </c>
      <c r="AE706">
        <v>0</v>
      </c>
      <c r="AF706" t="s">
        <v>22</v>
      </c>
      <c r="AG706">
        <v>0</v>
      </c>
      <c r="AH706">
        <v>3</v>
      </c>
      <c r="AI706">
        <v>-1</v>
      </c>
      <c r="AJ706" t="s">
        <v>3</v>
      </c>
      <c r="AK706">
        <v>0</v>
      </c>
      <c r="AL706">
        <v>0</v>
      </c>
      <c r="AM706">
        <v>0</v>
      </c>
      <c r="AN706">
        <v>0</v>
      </c>
      <c r="AO706">
        <v>0</v>
      </c>
      <c r="AP706">
        <v>0</v>
      </c>
      <c r="AQ706">
        <v>0</v>
      </c>
      <c r="AR706">
        <v>0</v>
      </c>
    </row>
    <row r="707" spans="1:44" x14ac:dyDescent="0.25">
      <c r="A707">
        <f>ROW(Source!A1269)</f>
        <v>1269</v>
      </c>
      <c r="B707">
        <v>55891463</v>
      </c>
      <c r="C707">
        <v>55891462</v>
      </c>
      <c r="D707">
        <v>55424304</v>
      </c>
      <c r="E707">
        <v>1081</v>
      </c>
      <c r="F707">
        <v>1</v>
      </c>
      <c r="G707">
        <v>1081</v>
      </c>
      <c r="H707">
        <v>1</v>
      </c>
      <c r="I707" t="s">
        <v>1552</v>
      </c>
      <c r="J707" t="s">
        <v>3</v>
      </c>
      <c r="K707" t="s">
        <v>1553</v>
      </c>
      <c r="L707">
        <v>1191</v>
      </c>
      <c r="N707">
        <v>1013</v>
      </c>
      <c r="O707" t="s">
        <v>1554</v>
      </c>
      <c r="P707" t="s">
        <v>1554</v>
      </c>
      <c r="Q707">
        <v>1</v>
      </c>
      <c r="X707">
        <v>13.08</v>
      </c>
      <c r="Y707">
        <v>0</v>
      </c>
      <c r="Z707">
        <v>0</v>
      </c>
      <c r="AA707">
        <v>0</v>
      </c>
      <c r="AB707">
        <v>0</v>
      </c>
      <c r="AC707">
        <v>0</v>
      </c>
      <c r="AD707">
        <v>1</v>
      </c>
      <c r="AE707">
        <v>1</v>
      </c>
      <c r="AF707" t="s">
        <v>42</v>
      </c>
      <c r="AG707">
        <v>15.696</v>
      </c>
      <c r="AH707">
        <v>2</v>
      </c>
      <c r="AI707">
        <v>55891463</v>
      </c>
      <c r="AJ707">
        <v>593</v>
      </c>
      <c r="AK707">
        <v>0</v>
      </c>
      <c r="AL707">
        <v>0</v>
      </c>
      <c r="AM707">
        <v>0</v>
      </c>
      <c r="AN707">
        <v>0</v>
      </c>
      <c r="AO707">
        <v>0</v>
      </c>
      <c r="AP707">
        <v>0</v>
      </c>
      <c r="AQ707">
        <v>0</v>
      </c>
      <c r="AR707">
        <v>0</v>
      </c>
    </row>
    <row r="708" spans="1:44" x14ac:dyDescent="0.25">
      <c r="A708">
        <f>ROW(Source!A1269)</f>
        <v>1269</v>
      </c>
      <c r="B708">
        <v>55891464</v>
      </c>
      <c r="C708">
        <v>55891462</v>
      </c>
      <c r="D708">
        <v>55489803</v>
      </c>
      <c r="E708">
        <v>1</v>
      </c>
      <c r="F708">
        <v>1</v>
      </c>
      <c r="G708">
        <v>1081</v>
      </c>
      <c r="H708">
        <v>2</v>
      </c>
      <c r="I708" t="s">
        <v>1745</v>
      </c>
      <c r="J708" t="s">
        <v>1746</v>
      </c>
      <c r="K708" t="s">
        <v>1747</v>
      </c>
      <c r="L708">
        <v>1368</v>
      </c>
      <c r="N708">
        <v>1011</v>
      </c>
      <c r="O708" t="s">
        <v>1558</v>
      </c>
      <c r="P708" t="s">
        <v>1558</v>
      </c>
      <c r="Q708">
        <v>1</v>
      </c>
      <c r="X708">
        <v>3.75</v>
      </c>
      <c r="Y708">
        <v>0</v>
      </c>
      <c r="Z708">
        <v>41.45</v>
      </c>
      <c r="AA708">
        <v>12.62</v>
      </c>
      <c r="AB708">
        <v>0</v>
      </c>
      <c r="AC708">
        <v>0</v>
      </c>
      <c r="AD708">
        <v>1</v>
      </c>
      <c r="AE708">
        <v>0</v>
      </c>
      <c r="AF708" t="s">
        <v>42</v>
      </c>
      <c r="AG708">
        <v>4.5</v>
      </c>
      <c r="AH708">
        <v>2</v>
      </c>
      <c r="AI708">
        <v>55891464</v>
      </c>
      <c r="AJ708">
        <v>594</v>
      </c>
      <c r="AK708">
        <v>0</v>
      </c>
      <c r="AL708">
        <v>0</v>
      </c>
      <c r="AM708">
        <v>0</v>
      </c>
      <c r="AN708">
        <v>0</v>
      </c>
      <c r="AO708">
        <v>0</v>
      </c>
      <c r="AP708">
        <v>0</v>
      </c>
      <c r="AQ708">
        <v>0</v>
      </c>
      <c r="AR708">
        <v>0</v>
      </c>
    </row>
    <row r="709" spans="1:44" x14ac:dyDescent="0.25">
      <c r="A709">
        <f>ROW(Source!A1269)</f>
        <v>1269</v>
      </c>
      <c r="B709">
        <v>55891465</v>
      </c>
      <c r="C709">
        <v>55891462</v>
      </c>
      <c r="D709">
        <v>55490294</v>
      </c>
      <c r="E709">
        <v>1</v>
      </c>
      <c r="F709">
        <v>1</v>
      </c>
      <c r="G709">
        <v>1081</v>
      </c>
      <c r="H709">
        <v>2</v>
      </c>
      <c r="I709" t="s">
        <v>1748</v>
      </c>
      <c r="J709" t="s">
        <v>1749</v>
      </c>
      <c r="K709" t="s">
        <v>1750</v>
      </c>
      <c r="L709">
        <v>1368</v>
      </c>
      <c r="N709">
        <v>1011</v>
      </c>
      <c r="O709" t="s">
        <v>1558</v>
      </c>
      <c r="P709" t="s">
        <v>1558</v>
      </c>
      <c r="Q709">
        <v>1</v>
      </c>
      <c r="X709">
        <v>7.5</v>
      </c>
      <c r="Y709">
        <v>0</v>
      </c>
      <c r="Z709">
        <v>0.5</v>
      </c>
      <c r="AA709">
        <v>0</v>
      </c>
      <c r="AB709">
        <v>0</v>
      </c>
      <c r="AC709">
        <v>0</v>
      </c>
      <c r="AD709">
        <v>1</v>
      </c>
      <c r="AE709">
        <v>0</v>
      </c>
      <c r="AF709" t="s">
        <v>42</v>
      </c>
      <c r="AG709">
        <v>9</v>
      </c>
      <c r="AH709">
        <v>2</v>
      </c>
      <c r="AI709">
        <v>55891465</v>
      </c>
      <c r="AJ709">
        <v>595</v>
      </c>
      <c r="AK709">
        <v>0</v>
      </c>
      <c r="AL709">
        <v>0</v>
      </c>
      <c r="AM709">
        <v>0</v>
      </c>
      <c r="AN709">
        <v>0</v>
      </c>
      <c r="AO709">
        <v>0</v>
      </c>
      <c r="AP709">
        <v>0</v>
      </c>
      <c r="AQ709">
        <v>0</v>
      </c>
      <c r="AR709">
        <v>0</v>
      </c>
    </row>
    <row r="710" spans="1:44" x14ac:dyDescent="0.25">
      <c r="A710">
        <f>ROW(Source!A1270)</f>
        <v>1270</v>
      </c>
      <c r="B710">
        <v>55891463</v>
      </c>
      <c r="C710">
        <v>55891462</v>
      </c>
      <c r="D710">
        <v>55424304</v>
      </c>
      <c r="E710">
        <v>1081</v>
      </c>
      <c r="F710">
        <v>1</v>
      </c>
      <c r="G710">
        <v>1081</v>
      </c>
      <c r="H710">
        <v>1</v>
      </c>
      <c r="I710" t="s">
        <v>1552</v>
      </c>
      <c r="J710" t="s">
        <v>3</v>
      </c>
      <c r="K710" t="s">
        <v>1553</v>
      </c>
      <c r="L710">
        <v>1191</v>
      </c>
      <c r="N710">
        <v>1013</v>
      </c>
      <c r="O710" t="s">
        <v>1554</v>
      </c>
      <c r="P710" t="s">
        <v>1554</v>
      </c>
      <c r="Q710">
        <v>1</v>
      </c>
      <c r="X710">
        <v>13.08</v>
      </c>
      <c r="Y710">
        <v>0</v>
      </c>
      <c r="Z710">
        <v>0</v>
      </c>
      <c r="AA710">
        <v>0</v>
      </c>
      <c r="AB710">
        <v>0</v>
      </c>
      <c r="AC710">
        <v>0</v>
      </c>
      <c r="AD710">
        <v>1</v>
      </c>
      <c r="AE710">
        <v>1</v>
      </c>
      <c r="AF710" t="s">
        <v>42</v>
      </c>
      <c r="AG710">
        <v>15.696</v>
      </c>
      <c r="AH710">
        <v>2</v>
      </c>
      <c r="AI710">
        <v>55891463</v>
      </c>
      <c r="AJ710">
        <v>596</v>
      </c>
      <c r="AK710">
        <v>0</v>
      </c>
      <c r="AL710">
        <v>0</v>
      </c>
      <c r="AM710">
        <v>0</v>
      </c>
      <c r="AN710">
        <v>0</v>
      </c>
      <c r="AO710">
        <v>0</v>
      </c>
      <c r="AP710">
        <v>0</v>
      </c>
      <c r="AQ710">
        <v>0</v>
      </c>
      <c r="AR710">
        <v>0</v>
      </c>
    </row>
    <row r="711" spans="1:44" x14ac:dyDescent="0.25">
      <c r="A711">
        <f>ROW(Source!A1270)</f>
        <v>1270</v>
      </c>
      <c r="B711">
        <v>55891464</v>
      </c>
      <c r="C711">
        <v>55891462</v>
      </c>
      <c r="D711">
        <v>55489803</v>
      </c>
      <c r="E711">
        <v>1</v>
      </c>
      <c r="F711">
        <v>1</v>
      </c>
      <c r="G711">
        <v>1081</v>
      </c>
      <c r="H711">
        <v>2</v>
      </c>
      <c r="I711" t="s">
        <v>1745</v>
      </c>
      <c r="J711" t="s">
        <v>1746</v>
      </c>
      <c r="K711" t="s">
        <v>1747</v>
      </c>
      <c r="L711">
        <v>1368</v>
      </c>
      <c r="N711">
        <v>1011</v>
      </c>
      <c r="O711" t="s">
        <v>1558</v>
      </c>
      <c r="P711" t="s">
        <v>1558</v>
      </c>
      <c r="Q711">
        <v>1</v>
      </c>
      <c r="X711">
        <v>3.75</v>
      </c>
      <c r="Y711">
        <v>0</v>
      </c>
      <c r="Z711">
        <v>41.45</v>
      </c>
      <c r="AA711">
        <v>12.62</v>
      </c>
      <c r="AB711">
        <v>0</v>
      </c>
      <c r="AC711">
        <v>0</v>
      </c>
      <c r="AD711">
        <v>1</v>
      </c>
      <c r="AE711">
        <v>0</v>
      </c>
      <c r="AF711" t="s">
        <v>42</v>
      </c>
      <c r="AG711">
        <v>4.5</v>
      </c>
      <c r="AH711">
        <v>2</v>
      </c>
      <c r="AI711">
        <v>55891464</v>
      </c>
      <c r="AJ711">
        <v>597</v>
      </c>
      <c r="AK711">
        <v>0</v>
      </c>
      <c r="AL711">
        <v>0</v>
      </c>
      <c r="AM711">
        <v>0</v>
      </c>
      <c r="AN711">
        <v>0</v>
      </c>
      <c r="AO711">
        <v>0</v>
      </c>
      <c r="AP711">
        <v>0</v>
      </c>
      <c r="AQ711">
        <v>0</v>
      </c>
      <c r="AR711">
        <v>0</v>
      </c>
    </row>
    <row r="712" spans="1:44" x14ac:dyDescent="0.25">
      <c r="A712">
        <f>ROW(Source!A1270)</f>
        <v>1270</v>
      </c>
      <c r="B712">
        <v>55891465</v>
      </c>
      <c r="C712">
        <v>55891462</v>
      </c>
      <c r="D712">
        <v>55490294</v>
      </c>
      <c r="E712">
        <v>1</v>
      </c>
      <c r="F712">
        <v>1</v>
      </c>
      <c r="G712">
        <v>1081</v>
      </c>
      <c r="H712">
        <v>2</v>
      </c>
      <c r="I712" t="s">
        <v>1748</v>
      </c>
      <c r="J712" t="s">
        <v>1749</v>
      </c>
      <c r="K712" t="s">
        <v>1750</v>
      </c>
      <c r="L712">
        <v>1368</v>
      </c>
      <c r="N712">
        <v>1011</v>
      </c>
      <c r="O712" t="s">
        <v>1558</v>
      </c>
      <c r="P712" t="s">
        <v>1558</v>
      </c>
      <c r="Q712">
        <v>1</v>
      </c>
      <c r="X712">
        <v>7.5</v>
      </c>
      <c r="Y712">
        <v>0</v>
      </c>
      <c r="Z712">
        <v>0.5</v>
      </c>
      <c r="AA712">
        <v>0</v>
      </c>
      <c r="AB712">
        <v>0</v>
      </c>
      <c r="AC712">
        <v>0</v>
      </c>
      <c r="AD712">
        <v>1</v>
      </c>
      <c r="AE712">
        <v>0</v>
      </c>
      <c r="AF712" t="s">
        <v>42</v>
      </c>
      <c r="AG712">
        <v>9</v>
      </c>
      <c r="AH712">
        <v>2</v>
      </c>
      <c r="AI712">
        <v>55891465</v>
      </c>
      <c r="AJ712">
        <v>598</v>
      </c>
      <c r="AK712">
        <v>0</v>
      </c>
      <c r="AL712">
        <v>0</v>
      </c>
      <c r="AM712">
        <v>0</v>
      </c>
      <c r="AN712">
        <v>0</v>
      </c>
      <c r="AO712">
        <v>0</v>
      </c>
      <c r="AP712">
        <v>0</v>
      </c>
      <c r="AQ712">
        <v>0</v>
      </c>
      <c r="AR712">
        <v>0</v>
      </c>
    </row>
    <row r="713" spans="1:44" x14ac:dyDescent="0.25">
      <c r="A713">
        <f>ROW(Source!A1271)</f>
        <v>1271</v>
      </c>
      <c r="B713">
        <v>55891467</v>
      </c>
      <c r="C713">
        <v>55891466</v>
      </c>
      <c r="D713">
        <v>55424304</v>
      </c>
      <c r="E713">
        <v>1081</v>
      </c>
      <c r="F713">
        <v>1</v>
      </c>
      <c r="G713">
        <v>1081</v>
      </c>
      <c r="H713">
        <v>1</v>
      </c>
      <c r="I713" t="s">
        <v>1552</v>
      </c>
      <c r="J713" t="s">
        <v>3</v>
      </c>
      <c r="K713" t="s">
        <v>1553</v>
      </c>
      <c r="L713">
        <v>1191</v>
      </c>
      <c r="N713">
        <v>1013</v>
      </c>
      <c r="O713" t="s">
        <v>1554</v>
      </c>
      <c r="P713" t="s">
        <v>1554</v>
      </c>
      <c r="Q713">
        <v>1</v>
      </c>
      <c r="X713">
        <v>132</v>
      </c>
      <c r="Y713">
        <v>0</v>
      </c>
      <c r="Z713">
        <v>0</v>
      </c>
      <c r="AA713">
        <v>0</v>
      </c>
      <c r="AB713">
        <v>0</v>
      </c>
      <c r="AC713">
        <v>0</v>
      </c>
      <c r="AD713">
        <v>1</v>
      </c>
      <c r="AE713">
        <v>1</v>
      </c>
      <c r="AF713" t="s">
        <v>42</v>
      </c>
      <c r="AG713">
        <v>158.4</v>
      </c>
      <c r="AH713">
        <v>2</v>
      </c>
      <c r="AI713">
        <v>55891467</v>
      </c>
      <c r="AJ713">
        <v>599</v>
      </c>
      <c r="AK713">
        <v>0</v>
      </c>
      <c r="AL713">
        <v>0</v>
      </c>
      <c r="AM713">
        <v>0</v>
      </c>
      <c r="AN713">
        <v>0</v>
      </c>
      <c r="AO713">
        <v>0</v>
      </c>
      <c r="AP713">
        <v>0</v>
      </c>
      <c r="AQ713">
        <v>0</v>
      </c>
      <c r="AR713">
        <v>0</v>
      </c>
    </row>
    <row r="714" spans="1:44" x14ac:dyDescent="0.25">
      <c r="A714">
        <f>ROW(Source!A1271)</f>
        <v>1271</v>
      </c>
      <c r="B714">
        <v>55891468</v>
      </c>
      <c r="C714">
        <v>55891466</v>
      </c>
      <c r="D714">
        <v>55459249</v>
      </c>
      <c r="E714">
        <v>1</v>
      </c>
      <c r="F714">
        <v>1</v>
      </c>
      <c r="G714">
        <v>1081</v>
      </c>
      <c r="H714">
        <v>3</v>
      </c>
      <c r="I714" t="s">
        <v>1751</v>
      </c>
      <c r="J714" t="s">
        <v>1752</v>
      </c>
      <c r="K714" t="s">
        <v>1753</v>
      </c>
      <c r="L714">
        <v>1348</v>
      </c>
      <c r="N714">
        <v>1009</v>
      </c>
      <c r="O714" t="s">
        <v>1092</v>
      </c>
      <c r="P714" t="s">
        <v>1092</v>
      </c>
      <c r="Q714">
        <v>1000</v>
      </c>
      <c r="X714">
        <v>6.0000000000000001E-3</v>
      </c>
      <c r="Y714">
        <v>6512.79</v>
      </c>
      <c r="Z714">
        <v>0</v>
      </c>
      <c r="AA714">
        <v>0</v>
      </c>
      <c r="AB714">
        <v>0</v>
      </c>
      <c r="AC714">
        <v>0</v>
      </c>
      <c r="AD714">
        <v>1</v>
      </c>
      <c r="AE714">
        <v>0</v>
      </c>
      <c r="AF714" t="s">
        <v>22</v>
      </c>
      <c r="AG714">
        <v>6.0000000000000001E-3</v>
      </c>
      <c r="AH714">
        <v>2</v>
      </c>
      <c r="AI714">
        <v>55891468</v>
      </c>
      <c r="AJ714">
        <v>600</v>
      </c>
      <c r="AK714">
        <v>0</v>
      </c>
      <c r="AL714">
        <v>0</v>
      </c>
      <c r="AM714">
        <v>0</v>
      </c>
      <c r="AN714">
        <v>0</v>
      </c>
      <c r="AO714">
        <v>0</v>
      </c>
      <c r="AP714">
        <v>0</v>
      </c>
      <c r="AQ714">
        <v>0</v>
      </c>
      <c r="AR714">
        <v>0</v>
      </c>
    </row>
    <row r="715" spans="1:44" x14ac:dyDescent="0.25">
      <c r="A715">
        <f>ROW(Source!A1271)</f>
        <v>1271</v>
      </c>
      <c r="B715">
        <v>55891469</v>
      </c>
      <c r="C715">
        <v>55891466</v>
      </c>
      <c r="D715">
        <v>55459324</v>
      </c>
      <c r="E715">
        <v>1</v>
      </c>
      <c r="F715">
        <v>1</v>
      </c>
      <c r="G715">
        <v>1081</v>
      </c>
      <c r="H715">
        <v>3</v>
      </c>
      <c r="I715" t="s">
        <v>1754</v>
      </c>
      <c r="J715" t="s">
        <v>1755</v>
      </c>
      <c r="K715" t="s">
        <v>1756</v>
      </c>
      <c r="L715">
        <v>1339</v>
      </c>
      <c r="N715">
        <v>1007</v>
      </c>
      <c r="O715" t="s">
        <v>1462</v>
      </c>
      <c r="P715" t="s">
        <v>1462</v>
      </c>
      <c r="Q715">
        <v>1</v>
      </c>
      <c r="X715">
        <v>1.7999999999999999E-2</v>
      </c>
      <c r="Y715">
        <v>1821.37</v>
      </c>
      <c r="Z715">
        <v>0</v>
      </c>
      <c r="AA715">
        <v>0</v>
      </c>
      <c r="AB715">
        <v>0</v>
      </c>
      <c r="AC715">
        <v>0</v>
      </c>
      <c r="AD715">
        <v>1</v>
      </c>
      <c r="AE715">
        <v>0</v>
      </c>
      <c r="AF715" t="s">
        <v>22</v>
      </c>
      <c r="AG715">
        <v>1.7999999999999999E-2</v>
      </c>
      <c r="AH715">
        <v>2</v>
      </c>
      <c r="AI715">
        <v>55891469</v>
      </c>
      <c r="AJ715">
        <v>601</v>
      </c>
      <c r="AK715">
        <v>0</v>
      </c>
      <c r="AL715">
        <v>0</v>
      </c>
      <c r="AM715">
        <v>0</v>
      </c>
      <c r="AN715">
        <v>0</v>
      </c>
      <c r="AO715">
        <v>0</v>
      </c>
      <c r="AP715">
        <v>0</v>
      </c>
      <c r="AQ715">
        <v>0</v>
      </c>
      <c r="AR715">
        <v>0</v>
      </c>
    </row>
    <row r="716" spans="1:44" x14ac:dyDescent="0.25">
      <c r="A716">
        <f>ROW(Source!A1271)</f>
        <v>1271</v>
      </c>
      <c r="B716">
        <v>55891470</v>
      </c>
      <c r="C716">
        <v>55891466</v>
      </c>
      <c r="D716">
        <v>55459205</v>
      </c>
      <c r="E716">
        <v>1</v>
      </c>
      <c r="F716">
        <v>1</v>
      </c>
      <c r="G716">
        <v>1081</v>
      </c>
      <c r="H716">
        <v>3</v>
      </c>
      <c r="I716" t="s">
        <v>1757</v>
      </c>
      <c r="J716" t="s">
        <v>1758</v>
      </c>
      <c r="K716" t="s">
        <v>1759</v>
      </c>
      <c r="L716">
        <v>1339</v>
      </c>
      <c r="N716">
        <v>1007</v>
      </c>
      <c r="O716" t="s">
        <v>1462</v>
      </c>
      <c r="P716" t="s">
        <v>1462</v>
      </c>
      <c r="Q716">
        <v>1</v>
      </c>
      <c r="X716">
        <v>0.3</v>
      </c>
      <c r="Y716">
        <v>2464.94</v>
      </c>
      <c r="Z716">
        <v>0</v>
      </c>
      <c r="AA716">
        <v>0</v>
      </c>
      <c r="AB716">
        <v>0</v>
      </c>
      <c r="AC716">
        <v>0</v>
      </c>
      <c r="AD716">
        <v>1</v>
      </c>
      <c r="AE716">
        <v>0</v>
      </c>
      <c r="AF716" t="s">
        <v>22</v>
      </c>
      <c r="AG716">
        <v>0.3</v>
      </c>
      <c r="AH716">
        <v>2</v>
      </c>
      <c r="AI716">
        <v>55891470</v>
      </c>
      <c r="AJ716">
        <v>602</v>
      </c>
      <c r="AK716">
        <v>0</v>
      </c>
      <c r="AL716">
        <v>0</v>
      </c>
      <c r="AM716">
        <v>0</v>
      </c>
      <c r="AN716">
        <v>0</v>
      </c>
      <c r="AO716">
        <v>0</v>
      </c>
      <c r="AP716">
        <v>0</v>
      </c>
      <c r="AQ716">
        <v>0</v>
      </c>
      <c r="AR716">
        <v>0</v>
      </c>
    </row>
    <row r="717" spans="1:44" x14ac:dyDescent="0.25">
      <c r="A717">
        <f>ROW(Source!A1271)</f>
        <v>1271</v>
      </c>
      <c r="B717">
        <v>55891471</v>
      </c>
      <c r="C717">
        <v>55891466</v>
      </c>
      <c r="D717">
        <v>55459803</v>
      </c>
      <c r="E717">
        <v>1</v>
      </c>
      <c r="F717">
        <v>1</v>
      </c>
      <c r="G717">
        <v>1081</v>
      </c>
      <c r="H717">
        <v>3</v>
      </c>
      <c r="I717" t="s">
        <v>1760</v>
      </c>
      <c r="J717" t="s">
        <v>1761</v>
      </c>
      <c r="K717" t="s">
        <v>1762</v>
      </c>
      <c r="L717">
        <v>1348</v>
      </c>
      <c r="N717">
        <v>1009</v>
      </c>
      <c r="O717" t="s">
        <v>1092</v>
      </c>
      <c r="P717" t="s">
        <v>1092</v>
      </c>
      <c r="Q717">
        <v>1000</v>
      </c>
      <c r="X717">
        <v>5.4000000000000003E-3</v>
      </c>
      <c r="Y717">
        <v>9089.68</v>
      </c>
      <c r="Z717">
        <v>0</v>
      </c>
      <c r="AA717">
        <v>0</v>
      </c>
      <c r="AB717">
        <v>0</v>
      </c>
      <c r="AC717">
        <v>0</v>
      </c>
      <c r="AD717">
        <v>1</v>
      </c>
      <c r="AE717">
        <v>0</v>
      </c>
      <c r="AF717" t="s">
        <v>22</v>
      </c>
      <c r="AG717">
        <v>5.4000000000000003E-3</v>
      </c>
      <c r="AH717">
        <v>2</v>
      </c>
      <c r="AI717">
        <v>55891471</v>
      </c>
      <c r="AJ717">
        <v>603</v>
      </c>
      <c r="AK717">
        <v>0</v>
      </c>
      <c r="AL717">
        <v>0</v>
      </c>
      <c r="AM717">
        <v>0</v>
      </c>
      <c r="AN717">
        <v>0</v>
      </c>
      <c r="AO717">
        <v>0</v>
      </c>
      <c r="AP717">
        <v>0</v>
      </c>
      <c r="AQ717">
        <v>0</v>
      </c>
      <c r="AR717">
        <v>0</v>
      </c>
    </row>
    <row r="718" spans="1:44" x14ac:dyDescent="0.25">
      <c r="A718">
        <f>ROW(Source!A1271)</f>
        <v>1271</v>
      </c>
      <c r="B718">
        <v>55891472</v>
      </c>
      <c r="C718">
        <v>55891466</v>
      </c>
      <c r="D718">
        <v>55450018</v>
      </c>
      <c r="E718">
        <v>1081</v>
      </c>
      <c r="F718">
        <v>1</v>
      </c>
      <c r="G718">
        <v>1081</v>
      </c>
      <c r="H718">
        <v>3</v>
      </c>
      <c r="I718" t="s">
        <v>1857</v>
      </c>
      <c r="J718" t="s">
        <v>3</v>
      </c>
      <c r="K718" t="s">
        <v>1858</v>
      </c>
      <c r="L718">
        <v>1339</v>
      </c>
      <c r="N718">
        <v>1007</v>
      </c>
      <c r="O718" t="s">
        <v>1462</v>
      </c>
      <c r="P718" t="s">
        <v>1462</v>
      </c>
      <c r="Q718">
        <v>1</v>
      </c>
      <c r="X718">
        <v>0.41599999999999998</v>
      </c>
      <c r="Y718">
        <v>0</v>
      </c>
      <c r="Z718">
        <v>0</v>
      </c>
      <c r="AA718">
        <v>0</v>
      </c>
      <c r="AB718">
        <v>0</v>
      </c>
      <c r="AC718">
        <v>0</v>
      </c>
      <c r="AD718">
        <v>0</v>
      </c>
      <c r="AE718">
        <v>0</v>
      </c>
      <c r="AF718" t="s">
        <v>22</v>
      </c>
      <c r="AG718">
        <v>0.41599999999999998</v>
      </c>
      <c r="AH718">
        <v>3</v>
      </c>
      <c r="AI718">
        <v>-1</v>
      </c>
      <c r="AJ718" t="s">
        <v>3</v>
      </c>
      <c r="AK718">
        <v>0</v>
      </c>
      <c r="AL718">
        <v>0</v>
      </c>
      <c r="AM718">
        <v>0</v>
      </c>
      <c r="AN718">
        <v>0</v>
      </c>
      <c r="AO718">
        <v>0</v>
      </c>
      <c r="AP718">
        <v>0</v>
      </c>
      <c r="AQ718">
        <v>0</v>
      </c>
      <c r="AR718">
        <v>0</v>
      </c>
    </row>
    <row r="719" spans="1:44" x14ac:dyDescent="0.25">
      <c r="A719">
        <f>ROW(Source!A1272)</f>
        <v>1272</v>
      </c>
      <c r="B719">
        <v>55891467</v>
      </c>
      <c r="C719">
        <v>55891466</v>
      </c>
      <c r="D719">
        <v>55424304</v>
      </c>
      <c r="E719">
        <v>1081</v>
      </c>
      <c r="F719">
        <v>1</v>
      </c>
      <c r="G719">
        <v>1081</v>
      </c>
      <c r="H719">
        <v>1</v>
      </c>
      <c r="I719" t="s">
        <v>1552</v>
      </c>
      <c r="J719" t="s">
        <v>3</v>
      </c>
      <c r="K719" t="s">
        <v>1553</v>
      </c>
      <c r="L719">
        <v>1191</v>
      </c>
      <c r="N719">
        <v>1013</v>
      </c>
      <c r="O719" t="s">
        <v>1554</v>
      </c>
      <c r="P719" t="s">
        <v>1554</v>
      </c>
      <c r="Q719">
        <v>1</v>
      </c>
      <c r="X719">
        <v>132</v>
      </c>
      <c r="Y719">
        <v>0</v>
      </c>
      <c r="Z719">
        <v>0</v>
      </c>
      <c r="AA719">
        <v>0</v>
      </c>
      <c r="AB719">
        <v>0</v>
      </c>
      <c r="AC719">
        <v>0</v>
      </c>
      <c r="AD719">
        <v>1</v>
      </c>
      <c r="AE719">
        <v>1</v>
      </c>
      <c r="AF719" t="s">
        <v>42</v>
      </c>
      <c r="AG719">
        <v>158.4</v>
      </c>
      <c r="AH719">
        <v>2</v>
      </c>
      <c r="AI719">
        <v>55891467</v>
      </c>
      <c r="AJ719">
        <v>605</v>
      </c>
      <c r="AK719">
        <v>0</v>
      </c>
      <c r="AL719">
        <v>0</v>
      </c>
      <c r="AM719">
        <v>0</v>
      </c>
      <c r="AN719">
        <v>0</v>
      </c>
      <c r="AO719">
        <v>0</v>
      </c>
      <c r="AP719">
        <v>0</v>
      </c>
      <c r="AQ719">
        <v>0</v>
      </c>
      <c r="AR719">
        <v>0</v>
      </c>
    </row>
    <row r="720" spans="1:44" x14ac:dyDescent="0.25">
      <c r="A720">
        <f>ROW(Source!A1272)</f>
        <v>1272</v>
      </c>
      <c r="B720">
        <v>55891468</v>
      </c>
      <c r="C720">
        <v>55891466</v>
      </c>
      <c r="D720">
        <v>55459249</v>
      </c>
      <c r="E720">
        <v>1</v>
      </c>
      <c r="F720">
        <v>1</v>
      </c>
      <c r="G720">
        <v>1081</v>
      </c>
      <c r="H720">
        <v>3</v>
      </c>
      <c r="I720" t="s">
        <v>1751</v>
      </c>
      <c r="J720" t="s">
        <v>1752</v>
      </c>
      <c r="K720" t="s">
        <v>1753</v>
      </c>
      <c r="L720">
        <v>1348</v>
      </c>
      <c r="N720">
        <v>1009</v>
      </c>
      <c r="O720" t="s">
        <v>1092</v>
      </c>
      <c r="P720" t="s">
        <v>1092</v>
      </c>
      <c r="Q720">
        <v>1000</v>
      </c>
      <c r="X720">
        <v>6.0000000000000001E-3</v>
      </c>
      <c r="Y720">
        <v>6512.79</v>
      </c>
      <c r="Z720">
        <v>0</v>
      </c>
      <c r="AA720">
        <v>0</v>
      </c>
      <c r="AB720">
        <v>0</v>
      </c>
      <c r="AC720">
        <v>0</v>
      </c>
      <c r="AD720">
        <v>1</v>
      </c>
      <c r="AE720">
        <v>0</v>
      </c>
      <c r="AF720" t="s">
        <v>22</v>
      </c>
      <c r="AG720">
        <v>6.0000000000000001E-3</v>
      </c>
      <c r="AH720">
        <v>2</v>
      </c>
      <c r="AI720">
        <v>55891468</v>
      </c>
      <c r="AJ720">
        <v>606</v>
      </c>
      <c r="AK720">
        <v>0</v>
      </c>
      <c r="AL720">
        <v>0</v>
      </c>
      <c r="AM720">
        <v>0</v>
      </c>
      <c r="AN720">
        <v>0</v>
      </c>
      <c r="AO720">
        <v>0</v>
      </c>
      <c r="AP720">
        <v>0</v>
      </c>
      <c r="AQ720">
        <v>0</v>
      </c>
      <c r="AR720">
        <v>0</v>
      </c>
    </row>
    <row r="721" spans="1:44" x14ac:dyDescent="0.25">
      <c r="A721">
        <f>ROW(Source!A1272)</f>
        <v>1272</v>
      </c>
      <c r="B721">
        <v>55891469</v>
      </c>
      <c r="C721">
        <v>55891466</v>
      </c>
      <c r="D721">
        <v>55459324</v>
      </c>
      <c r="E721">
        <v>1</v>
      </c>
      <c r="F721">
        <v>1</v>
      </c>
      <c r="G721">
        <v>1081</v>
      </c>
      <c r="H721">
        <v>3</v>
      </c>
      <c r="I721" t="s">
        <v>1754</v>
      </c>
      <c r="J721" t="s">
        <v>1755</v>
      </c>
      <c r="K721" t="s">
        <v>1756</v>
      </c>
      <c r="L721">
        <v>1339</v>
      </c>
      <c r="N721">
        <v>1007</v>
      </c>
      <c r="O721" t="s">
        <v>1462</v>
      </c>
      <c r="P721" t="s">
        <v>1462</v>
      </c>
      <c r="Q721">
        <v>1</v>
      </c>
      <c r="X721">
        <v>1.7999999999999999E-2</v>
      </c>
      <c r="Y721">
        <v>1821.37</v>
      </c>
      <c r="Z721">
        <v>0</v>
      </c>
      <c r="AA721">
        <v>0</v>
      </c>
      <c r="AB721">
        <v>0</v>
      </c>
      <c r="AC721">
        <v>0</v>
      </c>
      <c r="AD721">
        <v>1</v>
      </c>
      <c r="AE721">
        <v>0</v>
      </c>
      <c r="AF721" t="s">
        <v>22</v>
      </c>
      <c r="AG721">
        <v>1.7999999999999999E-2</v>
      </c>
      <c r="AH721">
        <v>2</v>
      </c>
      <c r="AI721">
        <v>55891469</v>
      </c>
      <c r="AJ721">
        <v>607</v>
      </c>
      <c r="AK721">
        <v>0</v>
      </c>
      <c r="AL721">
        <v>0</v>
      </c>
      <c r="AM721">
        <v>0</v>
      </c>
      <c r="AN721">
        <v>0</v>
      </c>
      <c r="AO721">
        <v>0</v>
      </c>
      <c r="AP721">
        <v>0</v>
      </c>
      <c r="AQ721">
        <v>0</v>
      </c>
      <c r="AR721">
        <v>0</v>
      </c>
    </row>
    <row r="722" spans="1:44" x14ac:dyDescent="0.25">
      <c r="A722">
        <f>ROW(Source!A1272)</f>
        <v>1272</v>
      </c>
      <c r="B722">
        <v>55891470</v>
      </c>
      <c r="C722">
        <v>55891466</v>
      </c>
      <c r="D722">
        <v>55459205</v>
      </c>
      <c r="E722">
        <v>1</v>
      </c>
      <c r="F722">
        <v>1</v>
      </c>
      <c r="G722">
        <v>1081</v>
      </c>
      <c r="H722">
        <v>3</v>
      </c>
      <c r="I722" t="s">
        <v>1757</v>
      </c>
      <c r="J722" t="s">
        <v>1758</v>
      </c>
      <c r="K722" t="s">
        <v>1759</v>
      </c>
      <c r="L722">
        <v>1339</v>
      </c>
      <c r="N722">
        <v>1007</v>
      </c>
      <c r="O722" t="s">
        <v>1462</v>
      </c>
      <c r="P722" t="s">
        <v>1462</v>
      </c>
      <c r="Q722">
        <v>1</v>
      </c>
      <c r="X722">
        <v>0.3</v>
      </c>
      <c r="Y722">
        <v>2464.94</v>
      </c>
      <c r="Z722">
        <v>0</v>
      </c>
      <c r="AA722">
        <v>0</v>
      </c>
      <c r="AB722">
        <v>0</v>
      </c>
      <c r="AC722">
        <v>0</v>
      </c>
      <c r="AD722">
        <v>1</v>
      </c>
      <c r="AE722">
        <v>0</v>
      </c>
      <c r="AF722" t="s">
        <v>22</v>
      </c>
      <c r="AG722">
        <v>0.3</v>
      </c>
      <c r="AH722">
        <v>2</v>
      </c>
      <c r="AI722">
        <v>55891470</v>
      </c>
      <c r="AJ722">
        <v>608</v>
      </c>
      <c r="AK722">
        <v>0</v>
      </c>
      <c r="AL722">
        <v>0</v>
      </c>
      <c r="AM722">
        <v>0</v>
      </c>
      <c r="AN722">
        <v>0</v>
      </c>
      <c r="AO722">
        <v>0</v>
      </c>
      <c r="AP722">
        <v>0</v>
      </c>
      <c r="AQ722">
        <v>0</v>
      </c>
      <c r="AR722">
        <v>0</v>
      </c>
    </row>
    <row r="723" spans="1:44" x14ac:dyDescent="0.25">
      <c r="A723">
        <f>ROW(Source!A1272)</f>
        <v>1272</v>
      </c>
      <c r="B723">
        <v>55891471</v>
      </c>
      <c r="C723">
        <v>55891466</v>
      </c>
      <c r="D723">
        <v>55459803</v>
      </c>
      <c r="E723">
        <v>1</v>
      </c>
      <c r="F723">
        <v>1</v>
      </c>
      <c r="G723">
        <v>1081</v>
      </c>
      <c r="H723">
        <v>3</v>
      </c>
      <c r="I723" t="s">
        <v>1760</v>
      </c>
      <c r="J723" t="s">
        <v>1761</v>
      </c>
      <c r="K723" t="s">
        <v>1762</v>
      </c>
      <c r="L723">
        <v>1348</v>
      </c>
      <c r="N723">
        <v>1009</v>
      </c>
      <c r="O723" t="s">
        <v>1092</v>
      </c>
      <c r="P723" t="s">
        <v>1092</v>
      </c>
      <c r="Q723">
        <v>1000</v>
      </c>
      <c r="X723">
        <v>5.4000000000000003E-3</v>
      </c>
      <c r="Y723">
        <v>9089.68</v>
      </c>
      <c r="Z723">
        <v>0</v>
      </c>
      <c r="AA723">
        <v>0</v>
      </c>
      <c r="AB723">
        <v>0</v>
      </c>
      <c r="AC723">
        <v>0</v>
      </c>
      <c r="AD723">
        <v>1</v>
      </c>
      <c r="AE723">
        <v>0</v>
      </c>
      <c r="AF723" t="s">
        <v>22</v>
      </c>
      <c r="AG723">
        <v>5.4000000000000003E-3</v>
      </c>
      <c r="AH723">
        <v>2</v>
      </c>
      <c r="AI723">
        <v>55891471</v>
      </c>
      <c r="AJ723">
        <v>609</v>
      </c>
      <c r="AK723">
        <v>0</v>
      </c>
      <c r="AL723">
        <v>0</v>
      </c>
      <c r="AM723">
        <v>0</v>
      </c>
      <c r="AN723">
        <v>0</v>
      </c>
      <c r="AO723">
        <v>0</v>
      </c>
      <c r="AP723">
        <v>0</v>
      </c>
      <c r="AQ723">
        <v>0</v>
      </c>
      <c r="AR723">
        <v>0</v>
      </c>
    </row>
    <row r="724" spans="1:44" x14ac:dyDescent="0.25">
      <c r="A724">
        <f>ROW(Source!A1272)</f>
        <v>1272</v>
      </c>
      <c r="B724">
        <v>55891472</v>
      </c>
      <c r="C724">
        <v>55891466</v>
      </c>
      <c r="D724">
        <v>55450018</v>
      </c>
      <c r="E724">
        <v>1081</v>
      </c>
      <c r="F724">
        <v>1</v>
      </c>
      <c r="G724">
        <v>1081</v>
      </c>
      <c r="H724">
        <v>3</v>
      </c>
      <c r="I724" t="s">
        <v>1857</v>
      </c>
      <c r="J724" t="s">
        <v>3</v>
      </c>
      <c r="K724" t="s">
        <v>1858</v>
      </c>
      <c r="L724">
        <v>1339</v>
      </c>
      <c r="N724">
        <v>1007</v>
      </c>
      <c r="O724" t="s">
        <v>1462</v>
      </c>
      <c r="P724" t="s">
        <v>1462</v>
      </c>
      <c r="Q724">
        <v>1</v>
      </c>
      <c r="X724">
        <v>0.41599999999999998</v>
      </c>
      <c r="Y724">
        <v>0</v>
      </c>
      <c r="Z724">
        <v>0</v>
      </c>
      <c r="AA724">
        <v>0</v>
      </c>
      <c r="AB724">
        <v>0</v>
      </c>
      <c r="AC724">
        <v>0</v>
      </c>
      <c r="AD724">
        <v>0</v>
      </c>
      <c r="AE724">
        <v>0</v>
      </c>
      <c r="AF724" t="s">
        <v>22</v>
      </c>
      <c r="AG724">
        <v>0.41599999999999998</v>
      </c>
      <c r="AH724">
        <v>3</v>
      </c>
      <c r="AI724">
        <v>-1</v>
      </c>
      <c r="AJ724" t="s">
        <v>3</v>
      </c>
      <c r="AK724">
        <v>0</v>
      </c>
      <c r="AL724">
        <v>0</v>
      </c>
      <c r="AM724">
        <v>0</v>
      </c>
      <c r="AN724">
        <v>0</v>
      </c>
      <c r="AO724">
        <v>0</v>
      </c>
      <c r="AP724">
        <v>0</v>
      </c>
      <c r="AQ724">
        <v>0</v>
      </c>
      <c r="AR724">
        <v>0</v>
      </c>
    </row>
    <row r="725" spans="1:44" x14ac:dyDescent="0.25">
      <c r="A725">
        <f>ROW(Source!A1275)</f>
        <v>1275</v>
      </c>
      <c r="B725">
        <v>55891490</v>
      </c>
      <c r="C725">
        <v>55891489</v>
      </c>
      <c r="D725">
        <v>55424304</v>
      </c>
      <c r="E725">
        <v>1081</v>
      </c>
      <c r="F725">
        <v>1</v>
      </c>
      <c r="G725">
        <v>1081</v>
      </c>
      <c r="H725">
        <v>1</v>
      </c>
      <c r="I725" t="s">
        <v>1552</v>
      </c>
      <c r="J725" t="s">
        <v>3</v>
      </c>
      <c r="K725" t="s">
        <v>1553</v>
      </c>
      <c r="L725">
        <v>1191</v>
      </c>
      <c r="N725">
        <v>1013</v>
      </c>
      <c r="O725" t="s">
        <v>1554</v>
      </c>
      <c r="P725" t="s">
        <v>1554</v>
      </c>
      <c r="Q725">
        <v>1</v>
      </c>
      <c r="X725">
        <v>28.8</v>
      </c>
      <c r="Y725">
        <v>0</v>
      </c>
      <c r="Z725">
        <v>0</v>
      </c>
      <c r="AA725">
        <v>0</v>
      </c>
      <c r="AB725">
        <v>0</v>
      </c>
      <c r="AC725">
        <v>0</v>
      </c>
      <c r="AD725">
        <v>1</v>
      </c>
      <c r="AE725">
        <v>1</v>
      </c>
      <c r="AF725" t="s">
        <v>42</v>
      </c>
      <c r="AG725">
        <v>34.56</v>
      </c>
      <c r="AH725">
        <v>2</v>
      </c>
      <c r="AI725">
        <v>55891490</v>
      </c>
      <c r="AJ725">
        <v>611</v>
      </c>
      <c r="AK725">
        <v>0</v>
      </c>
      <c r="AL725">
        <v>0</v>
      </c>
      <c r="AM725">
        <v>0</v>
      </c>
      <c r="AN725">
        <v>0</v>
      </c>
      <c r="AO725">
        <v>0</v>
      </c>
      <c r="AP725">
        <v>0</v>
      </c>
      <c r="AQ725">
        <v>0</v>
      </c>
      <c r="AR725">
        <v>0</v>
      </c>
    </row>
    <row r="726" spans="1:44" x14ac:dyDescent="0.25">
      <c r="A726">
        <f>ROW(Source!A1275)</f>
        <v>1275</v>
      </c>
      <c r="B726">
        <v>55891491</v>
      </c>
      <c r="C726">
        <v>55891489</v>
      </c>
      <c r="D726">
        <v>55489910</v>
      </c>
      <c r="E726">
        <v>1</v>
      </c>
      <c r="F726">
        <v>1</v>
      </c>
      <c r="G726">
        <v>1081</v>
      </c>
      <c r="H726">
        <v>2</v>
      </c>
      <c r="I726" t="s">
        <v>1580</v>
      </c>
      <c r="J726" t="s">
        <v>1581</v>
      </c>
      <c r="K726" t="s">
        <v>1582</v>
      </c>
      <c r="L726">
        <v>1368</v>
      </c>
      <c r="N726">
        <v>1011</v>
      </c>
      <c r="O726" t="s">
        <v>1558</v>
      </c>
      <c r="P726" t="s">
        <v>1558</v>
      </c>
      <c r="Q726">
        <v>1</v>
      </c>
      <c r="X726">
        <v>5.87</v>
      </c>
      <c r="Y726">
        <v>0</v>
      </c>
      <c r="Z726">
        <v>7.11</v>
      </c>
      <c r="AA726">
        <v>0</v>
      </c>
      <c r="AB726">
        <v>0</v>
      </c>
      <c r="AC726">
        <v>0</v>
      </c>
      <c r="AD726">
        <v>1</v>
      </c>
      <c r="AE726">
        <v>0</v>
      </c>
      <c r="AF726" t="s">
        <v>42</v>
      </c>
      <c r="AG726">
        <v>7.0439999999999996</v>
      </c>
      <c r="AH726">
        <v>2</v>
      </c>
      <c r="AI726">
        <v>55891491</v>
      </c>
      <c r="AJ726">
        <v>612</v>
      </c>
      <c r="AK726">
        <v>0</v>
      </c>
      <c r="AL726">
        <v>0</v>
      </c>
      <c r="AM726">
        <v>0</v>
      </c>
      <c r="AN726">
        <v>0</v>
      </c>
      <c r="AO726">
        <v>0</v>
      </c>
      <c r="AP726">
        <v>0</v>
      </c>
      <c r="AQ726">
        <v>0</v>
      </c>
      <c r="AR726">
        <v>0</v>
      </c>
    </row>
    <row r="727" spans="1:44" x14ac:dyDescent="0.25">
      <c r="A727">
        <f>ROW(Source!A1275)</f>
        <v>1275</v>
      </c>
      <c r="B727">
        <v>55891492</v>
      </c>
      <c r="C727">
        <v>55891489</v>
      </c>
      <c r="D727">
        <v>55490209</v>
      </c>
      <c r="E727">
        <v>1</v>
      </c>
      <c r="F727">
        <v>1</v>
      </c>
      <c r="G727">
        <v>1081</v>
      </c>
      <c r="H727">
        <v>2</v>
      </c>
      <c r="I727" t="s">
        <v>1555</v>
      </c>
      <c r="J727" t="s">
        <v>1556</v>
      </c>
      <c r="K727" t="s">
        <v>1557</v>
      </c>
      <c r="L727">
        <v>1368</v>
      </c>
      <c r="N727">
        <v>1011</v>
      </c>
      <c r="O727" t="s">
        <v>1558</v>
      </c>
      <c r="P727" t="s">
        <v>1558</v>
      </c>
      <c r="Q727">
        <v>1</v>
      </c>
      <c r="X727">
        <v>0.42</v>
      </c>
      <c r="Y727">
        <v>0</v>
      </c>
      <c r="Z727">
        <v>83.1</v>
      </c>
      <c r="AA727">
        <v>12.62</v>
      </c>
      <c r="AB727">
        <v>0</v>
      </c>
      <c r="AC727">
        <v>0</v>
      </c>
      <c r="AD727">
        <v>1</v>
      </c>
      <c r="AE727">
        <v>0</v>
      </c>
      <c r="AF727" t="s">
        <v>42</v>
      </c>
      <c r="AG727">
        <v>0.504</v>
      </c>
      <c r="AH727">
        <v>2</v>
      </c>
      <c r="AI727">
        <v>55891492</v>
      </c>
      <c r="AJ727">
        <v>613</v>
      </c>
      <c r="AK727">
        <v>0</v>
      </c>
      <c r="AL727">
        <v>0</v>
      </c>
      <c r="AM727">
        <v>0</v>
      </c>
      <c r="AN727">
        <v>0</v>
      </c>
      <c r="AO727">
        <v>0</v>
      </c>
      <c r="AP727">
        <v>0</v>
      </c>
      <c r="AQ727">
        <v>0</v>
      </c>
      <c r="AR727">
        <v>0</v>
      </c>
    </row>
    <row r="728" spans="1:44" x14ac:dyDescent="0.25">
      <c r="A728">
        <f>ROW(Source!A1275)</f>
        <v>1275</v>
      </c>
      <c r="B728">
        <v>55891493</v>
      </c>
      <c r="C728">
        <v>55891489</v>
      </c>
      <c r="D728">
        <v>55459927</v>
      </c>
      <c r="E728">
        <v>1</v>
      </c>
      <c r="F728">
        <v>1</v>
      </c>
      <c r="G728">
        <v>1081</v>
      </c>
      <c r="H728">
        <v>3</v>
      </c>
      <c r="I728" t="s">
        <v>1763</v>
      </c>
      <c r="J728" t="s">
        <v>1764</v>
      </c>
      <c r="K728" t="s">
        <v>1765</v>
      </c>
      <c r="L728">
        <v>1348</v>
      </c>
      <c r="N728">
        <v>1009</v>
      </c>
      <c r="O728" t="s">
        <v>1092</v>
      </c>
      <c r="P728" t="s">
        <v>1092</v>
      </c>
      <c r="Q728">
        <v>1000</v>
      </c>
      <c r="X728">
        <v>7.4999999999999997E-2</v>
      </c>
      <c r="Y728">
        <v>10237.620000000001</v>
      </c>
      <c r="Z728">
        <v>0</v>
      </c>
      <c r="AA728">
        <v>0</v>
      </c>
      <c r="AB728">
        <v>0</v>
      </c>
      <c r="AC728">
        <v>0</v>
      </c>
      <c r="AD728">
        <v>1</v>
      </c>
      <c r="AE728">
        <v>0</v>
      </c>
      <c r="AF728" t="s">
        <v>22</v>
      </c>
      <c r="AG728">
        <v>7.4999999999999997E-2</v>
      </c>
      <c r="AH728">
        <v>2</v>
      </c>
      <c r="AI728">
        <v>55891493</v>
      </c>
      <c r="AJ728">
        <v>614</v>
      </c>
      <c r="AK728">
        <v>0</v>
      </c>
      <c r="AL728">
        <v>0</v>
      </c>
      <c r="AM728">
        <v>0</v>
      </c>
      <c r="AN728">
        <v>0</v>
      </c>
      <c r="AO728">
        <v>0</v>
      </c>
      <c r="AP728">
        <v>0</v>
      </c>
      <c r="AQ728">
        <v>0</v>
      </c>
      <c r="AR728">
        <v>0</v>
      </c>
    </row>
    <row r="729" spans="1:44" x14ac:dyDescent="0.25">
      <c r="A729">
        <f>ROW(Source!A1275)</f>
        <v>1275</v>
      </c>
      <c r="B729">
        <v>55891494</v>
      </c>
      <c r="C729">
        <v>55891489</v>
      </c>
      <c r="D729">
        <v>55460380</v>
      </c>
      <c r="E729">
        <v>1</v>
      </c>
      <c r="F729">
        <v>1</v>
      </c>
      <c r="G729">
        <v>1081</v>
      </c>
      <c r="H729">
        <v>3</v>
      </c>
      <c r="I729" t="s">
        <v>1598</v>
      </c>
      <c r="J729" t="s">
        <v>1599</v>
      </c>
      <c r="K729" t="s">
        <v>1600</v>
      </c>
      <c r="L729">
        <v>1348</v>
      </c>
      <c r="N729">
        <v>1009</v>
      </c>
      <c r="O729" t="s">
        <v>1092</v>
      </c>
      <c r="P729" t="s">
        <v>1092</v>
      </c>
      <c r="Q729">
        <v>1000</v>
      </c>
      <c r="X729">
        <v>1.0499999999999999E-3</v>
      </c>
      <c r="Y729">
        <v>8590.86</v>
      </c>
      <c r="Z729">
        <v>0</v>
      </c>
      <c r="AA729">
        <v>0</v>
      </c>
      <c r="AB729">
        <v>0</v>
      </c>
      <c r="AC729">
        <v>0</v>
      </c>
      <c r="AD729">
        <v>1</v>
      </c>
      <c r="AE729">
        <v>0</v>
      </c>
      <c r="AF729" t="s">
        <v>22</v>
      </c>
      <c r="AG729">
        <v>1.0499999999999999E-3</v>
      </c>
      <c r="AH729">
        <v>2</v>
      </c>
      <c r="AI729">
        <v>55891494</v>
      </c>
      <c r="AJ729">
        <v>615</v>
      </c>
      <c r="AK729">
        <v>0</v>
      </c>
      <c r="AL729">
        <v>0</v>
      </c>
      <c r="AM729">
        <v>0</v>
      </c>
      <c r="AN729">
        <v>0</v>
      </c>
      <c r="AO729">
        <v>0</v>
      </c>
      <c r="AP729">
        <v>0</v>
      </c>
      <c r="AQ729">
        <v>0</v>
      </c>
      <c r="AR729">
        <v>0</v>
      </c>
    </row>
    <row r="730" spans="1:44" x14ac:dyDescent="0.25">
      <c r="A730">
        <f>ROW(Source!A1275)</f>
        <v>1275</v>
      </c>
      <c r="B730">
        <v>55891495</v>
      </c>
      <c r="C730">
        <v>55891489</v>
      </c>
      <c r="D730">
        <v>55461705</v>
      </c>
      <c r="E730">
        <v>1</v>
      </c>
      <c r="F730">
        <v>1</v>
      </c>
      <c r="G730">
        <v>1081</v>
      </c>
      <c r="H730">
        <v>3</v>
      </c>
      <c r="I730" t="s">
        <v>1766</v>
      </c>
      <c r="J730" t="s">
        <v>1767</v>
      </c>
      <c r="K730" t="s">
        <v>1768</v>
      </c>
      <c r="L730">
        <v>1346</v>
      </c>
      <c r="N730">
        <v>1009</v>
      </c>
      <c r="O730" t="s">
        <v>222</v>
      </c>
      <c r="P730" t="s">
        <v>222</v>
      </c>
      <c r="Q730">
        <v>1</v>
      </c>
      <c r="X730">
        <v>0.03</v>
      </c>
      <c r="Y730">
        <v>520.51</v>
      </c>
      <c r="Z730">
        <v>0</v>
      </c>
      <c r="AA730">
        <v>0</v>
      </c>
      <c r="AB730">
        <v>0</v>
      </c>
      <c r="AC730">
        <v>0</v>
      </c>
      <c r="AD730">
        <v>1</v>
      </c>
      <c r="AE730">
        <v>0</v>
      </c>
      <c r="AF730" t="s">
        <v>22</v>
      </c>
      <c r="AG730">
        <v>0.03</v>
      </c>
      <c r="AH730">
        <v>2</v>
      </c>
      <c r="AI730">
        <v>55891495</v>
      </c>
      <c r="AJ730">
        <v>616</v>
      </c>
      <c r="AK730">
        <v>0</v>
      </c>
      <c r="AL730">
        <v>0</v>
      </c>
      <c r="AM730">
        <v>0</v>
      </c>
      <c r="AN730">
        <v>0</v>
      </c>
      <c r="AO730">
        <v>0</v>
      </c>
      <c r="AP730">
        <v>0</v>
      </c>
      <c r="AQ730">
        <v>0</v>
      </c>
      <c r="AR730">
        <v>0</v>
      </c>
    </row>
    <row r="731" spans="1:44" x14ac:dyDescent="0.25">
      <c r="A731">
        <f>ROW(Source!A1275)</f>
        <v>1275</v>
      </c>
      <c r="B731">
        <v>55891496</v>
      </c>
      <c r="C731">
        <v>55891489</v>
      </c>
      <c r="D731">
        <v>55459815</v>
      </c>
      <c r="E731">
        <v>1</v>
      </c>
      <c r="F731">
        <v>1</v>
      </c>
      <c r="G731">
        <v>1081</v>
      </c>
      <c r="H731">
        <v>3</v>
      </c>
      <c r="I731" t="s">
        <v>1694</v>
      </c>
      <c r="J731" t="s">
        <v>1695</v>
      </c>
      <c r="K731" t="s">
        <v>1696</v>
      </c>
      <c r="L731">
        <v>1348</v>
      </c>
      <c r="N731">
        <v>1009</v>
      </c>
      <c r="O731" t="s">
        <v>1092</v>
      </c>
      <c r="P731" t="s">
        <v>1092</v>
      </c>
      <c r="Q731">
        <v>1000</v>
      </c>
      <c r="X731">
        <v>2.0999999999999999E-3</v>
      </c>
      <c r="Y731">
        <v>7973.67</v>
      </c>
      <c r="Z731">
        <v>0</v>
      </c>
      <c r="AA731">
        <v>0</v>
      </c>
      <c r="AB731">
        <v>0</v>
      </c>
      <c r="AC731">
        <v>0</v>
      </c>
      <c r="AD731">
        <v>1</v>
      </c>
      <c r="AE731">
        <v>0</v>
      </c>
      <c r="AF731" t="s">
        <v>22</v>
      </c>
      <c r="AG731">
        <v>2.0999999999999999E-3</v>
      </c>
      <c r="AH731">
        <v>2</v>
      </c>
      <c r="AI731">
        <v>55891496</v>
      </c>
      <c r="AJ731">
        <v>617</v>
      </c>
      <c r="AK731">
        <v>0</v>
      </c>
      <c r="AL731">
        <v>0</v>
      </c>
      <c r="AM731">
        <v>0</v>
      </c>
      <c r="AN731">
        <v>0</v>
      </c>
      <c r="AO731">
        <v>0</v>
      </c>
      <c r="AP731">
        <v>0</v>
      </c>
      <c r="AQ731">
        <v>0</v>
      </c>
      <c r="AR731">
        <v>0</v>
      </c>
    </row>
    <row r="732" spans="1:44" x14ac:dyDescent="0.25">
      <c r="A732">
        <f>ROW(Source!A1275)</f>
        <v>1275</v>
      </c>
      <c r="B732">
        <v>55891497</v>
      </c>
      <c r="C732">
        <v>55891489</v>
      </c>
      <c r="D732">
        <v>55482523</v>
      </c>
      <c r="E732">
        <v>1</v>
      </c>
      <c r="F732">
        <v>1</v>
      </c>
      <c r="G732">
        <v>1081</v>
      </c>
      <c r="H732">
        <v>3</v>
      </c>
      <c r="I732" t="s">
        <v>1769</v>
      </c>
      <c r="J732" t="s">
        <v>1770</v>
      </c>
      <c r="K732" t="s">
        <v>1771</v>
      </c>
      <c r="L732">
        <v>1358</v>
      </c>
      <c r="N732">
        <v>1010</v>
      </c>
      <c r="O732" t="s">
        <v>1772</v>
      </c>
      <c r="P732" t="s">
        <v>1772</v>
      </c>
      <c r="Q732">
        <v>10</v>
      </c>
      <c r="X732">
        <v>1.02</v>
      </c>
      <c r="Y732">
        <v>5.46</v>
      </c>
      <c r="Z732">
        <v>0</v>
      </c>
      <c r="AA732">
        <v>0</v>
      </c>
      <c r="AB732">
        <v>0</v>
      </c>
      <c r="AC732">
        <v>0</v>
      </c>
      <c r="AD732">
        <v>1</v>
      </c>
      <c r="AE732">
        <v>0</v>
      </c>
      <c r="AF732" t="s">
        <v>22</v>
      </c>
      <c r="AG732">
        <v>1.02</v>
      </c>
      <c r="AH732">
        <v>2</v>
      </c>
      <c r="AI732">
        <v>55891497</v>
      </c>
      <c r="AJ732">
        <v>618</v>
      </c>
      <c r="AK732">
        <v>0</v>
      </c>
      <c r="AL732">
        <v>0</v>
      </c>
      <c r="AM732">
        <v>0</v>
      </c>
      <c r="AN732">
        <v>0</v>
      </c>
      <c r="AO732">
        <v>0</v>
      </c>
      <c r="AP732">
        <v>0</v>
      </c>
      <c r="AQ732">
        <v>0</v>
      </c>
      <c r="AR732">
        <v>0</v>
      </c>
    </row>
    <row r="733" spans="1:44" x14ac:dyDescent="0.25">
      <c r="A733">
        <f>ROW(Source!A1275)</f>
        <v>1275</v>
      </c>
      <c r="B733">
        <v>55891498</v>
      </c>
      <c r="C733">
        <v>55891489</v>
      </c>
      <c r="D733">
        <v>55482605</v>
      </c>
      <c r="E733">
        <v>1</v>
      </c>
      <c r="F733">
        <v>1</v>
      </c>
      <c r="G733">
        <v>1081</v>
      </c>
      <c r="H733">
        <v>3</v>
      </c>
      <c r="I733" t="s">
        <v>1773</v>
      </c>
      <c r="J733" t="s">
        <v>1774</v>
      </c>
      <c r="K733" t="s">
        <v>1775</v>
      </c>
      <c r="L733">
        <v>1358</v>
      </c>
      <c r="N733">
        <v>1010</v>
      </c>
      <c r="O733" t="s">
        <v>1772</v>
      </c>
      <c r="P733" t="s">
        <v>1772</v>
      </c>
      <c r="Q733">
        <v>10</v>
      </c>
      <c r="X733">
        <v>12</v>
      </c>
      <c r="Y733">
        <v>17.39</v>
      </c>
      <c r="Z733">
        <v>0</v>
      </c>
      <c r="AA733">
        <v>0</v>
      </c>
      <c r="AB733">
        <v>0</v>
      </c>
      <c r="AC733">
        <v>0</v>
      </c>
      <c r="AD733">
        <v>1</v>
      </c>
      <c r="AE733">
        <v>0</v>
      </c>
      <c r="AF733" t="s">
        <v>22</v>
      </c>
      <c r="AG733">
        <v>12</v>
      </c>
      <c r="AH733">
        <v>2</v>
      </c>
      <c r="AI733">
        <v>55891498</v>
      </c>
      <c r="AJ733">
        <v>619</v>
      </c>
      <c r="AK733">
        <v>0</v>
      </c>
      <c r="AL733">
        <v>0</v>
      </c>
      <c r="AM733">
        <v>0</v>
      </c>
      <c r="AN733">
        <v>0</v>
      </c>
      <c r="AO733">
        <v>0</v>
      </c>
      <c r="AP733">
        <v>0</v>
      </c>
      <c r="AQ733">
        <v>0</v>
      </c>
      <c r="AR733">
        <v>0</v>
      </c>
    </row>
    <row r="734" spans="1:44" x14ac:dyDescent="0.25">
      <c r="A734">
        <f>ROW(Source!A1275)</f>
        <v>1275</v>
      </c>
      <c r="B734">
        <v>55891499</v>
      </c>
      <c r="C734">
        <v>55891489</v>
      </c>
      <c r="D734">
        <v>55482617</v>
      </c>
      <c r="E734">
        <v>1</v>
      </c>
      <c r="F734">
        <v>1</v>
      </c>
      <c r="G734">
        <v>1081</v>
      </c>
      <c r="H734">
        <v>3</v>
      </c>
      <c r="I734" t="s">
        <v>1575</v>
      </c>
      <c r="J734" t="s">
        <v>1576</v>
      </c>
      <c r="K734" t="s">
        <v>1577</v>
      </c>
      <c r="L734">
        <v>1354</v>
      </c>
      <c r="N734">
        <v>1010</v>
      </c>
      <c r="O734" t="s">
        <v>266</v>
      </c>
      <c r="P734" t="s">
        <v>266</v>
      </c>
      <c r="Q734">
        <v>1</v>
      </c>
      <c r="X734">
        <v>6</v>
      </c>
      <c r="Y734">
        <v>14.99</v>
      </c>
      <c r="Z734">
        <v>0</v>
      </c>
      <c r="AA734">
        <v>0</v>
      </c>
      <c r="AB734">
        <v>0</v>
      </c>
      <c r="AC734">
        <v>0</v>
      </c>
      <c r="AD734">
        <v>1</v>
      </c>
      <c r="AE734">
        <v>0</v>
      </c>
      <c r="AF734" t="s">
        <v>22</v>
      </c>
      <c r="AG734">
        <v>6</v>
      </c>
      <c r="AH734">
        <v>2</v>
      </c>
      <c r="AI734">
        <v>55891499</v>
      </c>
      <c r="AJ734">
        <v>620</v>
      </c>
      <c r="AK734">
        <v>0</v>
      </c>
      <c r="AL734">
        <v>0</v>
      </c>
      <c r="AM734">
        <v>0</v>
      </c>
      <c r="AN734">
        <v>0</v>
      </c>
      <c r="AO734">
        <v>0</v>
      </c>
      <c r="AP734">
        <v>0</v>
      </c>
      <c r="AQ734">
        <v>0</v>
      </c>
      <c r="AR734">
        <v>0</v>
      </c>
    </row>
    <row r="735" spans="1:44" x14ac:dyDescent="0.25">
      <c r="A735">
        <f>ROW(Source!A1275)</f>
        <v>1275</v>
      </c>
      <c r="B735">
        <v>55891500</v>
      </c>
      <c r="C735">
        <v>55891489</v>
      </c>
      <c r="D735">
        <v>55417165</v>
      </c>
      <c r="E735">
        <v>1081</v>
      </c>
      <c r="F735">
        <v>1</v>
      </c>
      <c r="G735">
        <v>1081</v>
      </c>
      <c r="H735">
        <v>3</v>
      </c>
      <c r="I735" t="s">
        <v>1467</v>
      </c>
      <c r="J735" t="s">
        <v>3</v>
      </c>
      <c r="K735" t="s">
        <v>1468</v>
      </c>
      <c r="L735">
        <v>1301</v>
      </c>
      <c r="N735">
        <v>1003</v>
      </c>
      <c r="O735" t="s">
        <v>769</v>
      </c>
      <c r="P735" t="s">
        <v>769</v>
      </c>
      <c r="Q735">
        <v>1</v>
      </c>
      <c r="X735">
        <v>103</v>
      </c>
      <c r="Y735">
        <v>0</v>
      </c>
      <c r="Z735">
        <v>0</v>
      </c>
      <c r="AA735">
        <v>0</v>
      </c>
      <c r="AB735">
        <v>0</v>
      </c>
      <c r="AC735">
        <v>0</v>
      </c>
      <c r="AD735">
        <v>0</v>
      </c>
      <c r="AE735">
        <v>0</v>
      </c>
      <c r="AF735" t="s">
        <v>22</v>
      </c>
      <c r="AG735">
        <v>103</v>
      </c>
      <c r="AH735">
        <v>2</v>
      </c>
      <c r="AI735">
        <v>55891500</v>
      </c>
      <c r="AJ735">
        <v>621</v>
      </c>
      <c r="AK735">
        <v>0</v>
      </c>
      <c r="AL735">
        <v>0</v>
      </c>
      <c r="AM735">
        <v>0</v>
      </c>
      <c r="AN735">
        <v>0</v>
      </c>
      <c r="AO735">
        <v>0</v>
      </c>
      <c r="AP735">
        <v>0</v>
      </c>
      <c r="AQ735">
        <v>0</v>
      </c>
      <c r="AR735">
        <v>0</v>
      </c>
    </row>
    <row r="736" spans="1:44" x14ac:dyDescent="0.25">
      <c r="A736">
        <f>ROW(Source!A1275)</f>
        <v>1275</v>
      </c>
      <c r="B736">
        <v>55891501</v>
      </c>
      <c r="C736">
        <v>55891489</v>
      </c>
      <c r="D736">
        <v>55419803</v>
      </c>
      <c r="E736">
        <v>1081</v>
      </c>
      <c r="F736">
        <v>1</v>
      </c>
      <c r="G736">
        <v>1081</v>
      </c>
      <c r="H736">
        <v>3</v>
      </c>
      <c r="I736" t="s">
        <v>1469</v>
      </c>
      <c r="J736" t="s">
        <v>3</v>
      </c>
      <c r="K736" t="s">
        <v>1470</v>
      </c>
      <c r="L736">
        <v>1354</v>
      </c>
      <c r="N736">
        <v>1010</v>
      </c>
      <c r="O736" t="s">
        <v>266</v>
      </c>
      <c r="P736" t="s">
        <v>266</v>
      </c>
      <c r="Q736">
        <v>1</v>
      </c>
      <c r="X736">
        <v>16</v>
      </c>
      <c r="Y736">
        <v>0</v>
      </c>
      <c r="Z736">
        <v>0</v>
      </c>
      <c r="AA736">
        <v>0</v>
      </c>
      <c r="AB736">
        <v>0</v>
      </c>
      <c r="AC736">
        <v>0</v>
      </c>
      <c r="AD736">
        <v>0</v>
      </c>
      <c r="AE736">
        <v>0</v>
      </c>
      <c r="AF736" t="s">
        <v>22</v>
      </c>
      <c r="AG736">
        <v>16</v>
      </c>
      <c r="AH736">
        <v>2</v>
      </c>
      <c r="AI736">
        <v>55891501</v>
      </c>
      <c r="AJ736">
        <v>622</v>
      </c>
      <c r="AK736">
        <v>0</v>
      </c>
      <c r="AL736">
        <v>0</v>
      </c>
      <c r="AM736">
        <v>0</v>
      </c>
      <c r="AN736">
        <v>0</v>
      </c>
      <c r="AO736">
        <v>0</v>
      </c>
      <c r="AP736">
        <v>0</v>
      </c>
      <c r="AQ736">
        <v>0</v>
      </c>
      <c r="AR736">
        <v>0</v>
      </c>
    </row>
    <row r="737" spans="1:44" x14ac:dyDescent="0.25">
      <c r="A737">
        <f>ROW(Source!A1275)</f>
        <v>1275</v>
      </c>
      <c r="B737">
        <v>55891502</v>
      </c>
      <c r="C737">
        <v>55891489</v>
      </c>
      <c r="D737">
        <v>55432114</v>
      </c>
      <c r="E737">
        <v>1081</v>
      </c>
      <c r="F737">
        <v>1</v>
      </c>
      <c r="G737">
        <v>1081</v>
      </c>
      <c r="H737">
        <v>3</v>
      </c>
      <c r="I737" t="s">
        <v>1471</v>
      </c>
      <c r="J737" t="s">
        <v>3</v>
      </c>
      <c r="K737" t="s">
        <v>1472</v>
      </c>
      <c r="L737">
        <v>1355</v>
      </c>
      <c r="N737">
        <v>1010</v>
      </c>
      <c r="O737" t="s">
        <v>40</v>
      </c>
      <c r="P737" t="s">
        <v>40</v>
      </c>
      <c r="Q737">
        <v>100</v>
      </c>
      <c r="X737">
        <v>0.25</v>
      </c>
      <c r="Y737">
        <v>0</v>
      </c>
      <c r="Z737">
        <v>0</v>
      </c>
      <c r="AA737">
        <v>0</v>
      </c>
      <c r="AB737">
        <v>0</v>
      </c>
      <c r="AC737">
        <v>0</v>
      </c>
      <c r="AD737">
        <v>0</v>
      </c>
      <c r="AE737">
        <v>0</v>
      </c>
      <c r="AF737" t="s">
        <v>22</v>
      </c>
      <c r="AG737">
        <v>0.25</v>
      </c>
      <c r="AH737">
        <v>2</v>
      </c>
      <c r="AI737">
        <v>55891502</v>
      </c>
      <c r="AJ737">
        <v>623</v>
      </c>
      <c r="AK737">
        <v>0</v>
      </c>
      <c r="AL737">
        <v>0</v>
      </c>
      <c r="AM737">
        <v>0</v>
      </c>
      <c r="AN737">
        <v>0</v>
      </c>
      <c r="AO737">
        <v>0</v>
      </c>
      <c r="AP737">
        <v>0</v>
      </c>
      <c r="AQ737">
        <v>0</v>
      </c>
      <c r="AR737">
        <v>0</v>
      </c>
    </row>
    <row r="738" spans="1:44" x14ac:dyDescent="0.25">
      <c r="A738">
        <f>ROW(Source!A1275)</f>
        <v>1275</v>
      </c>
      <c r="B738">
        <v>55891503</v>
      </c>
      <c r="C738">
        <v>55891489</v>
      </c>
      <c r="D738">
        <v>55433466</v>
      </c>
      <c r="E738">
        <v>1081</v>
      </c>
      <c r="F738">
        <v>1</v>
      </c>
      <c r="G738">
        <v>1081</v>
      </c>
      <c r="H738">
        <v>3</v>
      </c>
      <c r="I738" t="s">
        <v>1473</v>
      </c>
      <c r="J738" t="s">
        <v>3</v>
      </c>
      <c r="K738" t="s">
        <v>1474</v>
      </c>
      <c r="L738">
        <v>1354</v>
      </c>
      <c r="N738">
        <v>1010</v>
      </c>
      <c r="O738" t="s">
        <v>266</v>
      </c>
      <c r="P738" t="s">
        <v>266</v>
      </c>
      <c r="Q738">
        <v>1</v>
      </c>
      <c r="X738">
        <v>8</v>
      </c>
      <c r="Y738">
        <v>0</v>
      </c>
      <c r="Z738">
        <v>0</v>
      </c>
      <c r="AA738">
        <v>0</v>
      </c>
      <c r="AB738">
        <v>0</v>
      </c>
      <c r="AC738">
        <v>0</v>
      </c>
      <c r="AD738">
        <v>0</v>
      </c>
      <c r="AE738">
        <v>0</v>
      </c>
      <c r="AF738" t="s">
        <v>22</v>
      </c>
      <c r="AG738">
        <v>8</v>
      </c>
      <c r="AH738">
        <v>2</v>
      </c>
      <c r="AI738">
        <v>55891503</v>
      </c>
      <c r="AJ738">
        <v>624</v>
      </c>
      <c r="AK738">
        <v>0</v>
      </c>
      <c r="AL738">
        <v>0</v>
      </c>
      <c r="AM738">
        <v>0</v>
      </c>
      <c r="AN738">
        <v>0</v>
      </c>
      <c r="AO738">
        <v>0</v>
      </c>
      <c r="AP738">
        <v>0</v>
      </c>
      <c r="AQ738">
        <v>0</v>
      </c>
      <c r="AR738">
        <v>0</v>
      </c>
    </row>
    <row r="739" spans="1:44" x14ac:dyDescent="0.25">
      <c r="A739">
        <f>ROW(Source!A1275)</f>
        <v>1275</v>
      </c>
      <c r="B739">
        <v>55891504</v>
      </c>
      <c r="C739">
        <v>55891489</v>
      </c>
      <c r="D739">
        <v>55434262</v>
      </c>
      <c r="E739">
        <v>1081</v>
      </c>
      <c r="F739">
        <v>1</v>
      </c>
      <c r="G739">
        <v>1081</v>
      </c>
      <c r="H739">
        <v>3</v>
      </c>
      <c r="I739" t="s">
        <v>1475</v>
      </c>
      <c r="J739" t="s">
        <v>3</v>
      </c>
      <c r="K739" t="s">
        <v>1476</v>
      </c>
      <c r="L739">
        <v>1354</v>
      </c>
      <c r="N739">
        <v>1010</v>
      </c>
      <c r="O739" t="s">
        <v>266</v>
      </c>
      <c r="P739" t="s">
        <v>266</v>
      </c>
      <c r="Q739">
        <v>1</v>
      </c>
      <c r="X739">
        <v>0</v>
      </c>
      <c r="Y739">
        <v>0</v>
      </c>
      <c r="Z739">
        <v>0</v>
      </c>
      <c r="AA739">
        <v>0</v>
      </c>
      <c r="AB739">
        <v>0</v>
      </c>
      <c r="AC739">
        <v>0</v>
      </c>
      <c r="AD739">
        <v>0</v>
      </c>
      <c r="AE739">
        <v>0</v>
      </c>
      <c r="AF739" t="s">
        <v>22</v>
      </c>
      <c r="AG739">
        <v>0</v>
      </c>
      <c r="AH739">
        <v>2</v>
      </c>
      <c r="AI739">
        <v>55891504</v>
      </c>
      <c r="AJ739">
        <v>625</v>
      </c>
      <c r="AK739">
        <v>0</v>
      </c>
      <c r="AL739">
        <v>0</v>
      </c>
      <c r="AM739">
        <v>0</v>
      </c>
      <c r="AN739">
        <v>0</v>
      </c>
      <c r="AO739">
        <v>0</v>
      </c>
      <c r="AP739">
        <v>0</v>
      </c>
      <c r="AQ739">
        <v>0</v>
      </c>
      <c r="AR739">
        <v>0</v>
      </c>
    </row>
    <row r="740" spans="1:44" x14ac:dyDescent="0.25">
      <c r="A740">
        <f>ROW(Source!A1276)</f>
        <v>1276</v>
      </c>
      <c r="B740">
        <v>55891490</v>
      </c>
      <c r="C740">
        <v>55891489</v>
      </c>
      <c r="D740">
        <v>55424304</v>
      </c>
      <c r="E740">
        <v>1081</v>
      </c>
      <c r="F740">
        <v>1</v>
      </c>
      <c r="G740">
        <v>1081</v>
      </c>
      <c r="H740">
        <v>1</v>
      </c>
      <c r="I740" t="s">
        <v>1552</v>
      </c>
      <c r="J740" t="s">
        <v>3</v>
      </c>
      <c r="K740" t="s">
        <v>1553</v>
      </c>
      <c r="L740">
        <v>1191</v>
      </c>
      <c r="N740">
        <v>1013</v>
      </c>
      <c r="O740" t="s">
        <v>1554</v>
      </c>
      <c r="P740" t="s">
        <v>1554</v>
      </c>
      <c r="Q740">
        <v>1</v>
      </c>
      <c r="X740">
        <v>28.8</v>
      </c>
      <c r="Y740">
        <v>0</v>
      </c>
      <c r="Z740">
        <v>0</v>
      </c>
      <c r="AA740">
        <v>0</v>
      </c>
      <c r="AB740">
        <v>0</v>
      </c>
      <c r="AC740">
        <v>0</v>
      </c>
      <c r="AD740">
        <v>1</v>
      </c>
      <c r="AE740">
        <v>1</v>
      </c>
      <c r="AF740" t="s">
        <v>42</v>
      </c>
      <c r="AG740">
        <v>34.56</v>
      </c>
      <c r="AH740">
        <v>2</v>
      </c>
      <c r="AI740">
        <v>55891490</v>
      </c>
      <c r="AJ740">
        <v>626</v>
      </c>
      <c r="AK740">
        <v>0</v>
      </c>
      <c r="AL740">
        <v>0</v>
      </c>
      <c r="AM740">
        <v>0</v>
      </c>
      <c r="AN740">
        <v>0</v>
      </c>
      <c r="AO740">
        <v>0</v>
      </c>
      <c r="AP740">
        <v>0</v>
      </c>
      <c r="AQ740">
        <v>0</v>
      </c>
      <c r="AR740">
        <v>0</v>
      </c>
    </row>
    <row r="741" spans="1:44" x14ac:dyDescent="0.25">
      <c r="A741">
        <f>ROW(Source!A1276)</f>
        <v>1276</v>
      </c>
      <c r="B741">
        <v>55891491</v>
      </c>
      <c r="C741">
        <v>55891489</v>
      </c>
      <c r="D741">
        <v>55489910</v>
      </c>
      <c r="E741">
        <v>1</v>
      </c>
      <c r="F741">
        <v>1</v>
      </c>
      <c r="G741">
        <v>1081</v>
      </c>
      <c r="H741">
        <v>2</v>
      </c>
      <c r="I741" t="s">
        <v>1580</v>
      </c>
      <c r="J741" t="s">
        <v>1581</v>
      </c>
      <c r="K741" t="s">
        <v>1582</v>
      </c>
      <c r="L741">
        <v>1368</v>
      </c>
      <c r="N741">
        <v>1011</v>
      </c>
      <c r="O741" t="s">
        <v>1558</v>
      </c>
      <c r="P741" t="s">
        <v>1558</v>
      </c>
      <c r="Q741">
        <v>1</v>
      </c>
      <c r="X741">
        <v>5.87</v>
      </c>
      <c r="Y741">
        <v>0</v>
      </c>
      <c r="Z741">
        <v>7.11</v>
      </c>
      <c r="AA741">
        <v>0</v>
      </c>
      <c r="AB741">
        <v>0</v>
      </c>
      <c r="AC741">
        <v>0</v>
      </c>
      <c r="AD741">
        <v>1</v>
      </c>
      <c r="AE741">
        <v>0</v>
      </c>
      <c r="AF741" t="s">
        <v>42</v>
      </c>
      <c r="AG741">
        <v>7.0439999999999996</v>
      </c>
      <c r="AH741">
        <v>2</v>
      </c>
      <c r="AI741">
        <v>55891491</v>
      </c>
      <c r="AJ741">
        <v>627</v>
      </c>
      <c r="AK741">
        <v>0</v>
      </c>
      <c r="AL741">
        <v>0</v>
      </c>
      <c r="AM741">
        <v>0</v>
      </c>
      <c r="AN741">
        <v>0</v>
      </c>
      <c r="AO741">
        <v>0</v>
      </c>
      <c r="AP741">
        <v>0</v>
      </c>
      <c r="AQ741">
        <v>0</v>
      </c>
      <c r="AR741">
        <v>0</v>
      </c>
    </row>
    <row r="742" spans="1:44" x14ac:dyDescent="0.25">
      <c r="A742">
        <f>ROW(Source!A1276)</f>
        <v>1276</v>
      </c>
      <c r="B742">
        <v>55891492</v>
      </c>
      <c r="C742">
        <v>55891489</v>
      </c>
      <c r="D742">
        <v>55490209</v>
      </c>
      <c r="E742">
        <v>1</v>
      </c>
      <c r="F742">
        <v>1</v>
      </c>
      <c r="G742">
        <v>1081</v>
      </c>
      <c r="H742">
        <v>2</v>
      </c>
      <c r="I742" t="s">
        <v>1555</v>
      </c>
      <c r="J742" t="s">
        <v>1556</v>
      </c>
      <c r="K742" t="s">
        <v>1557</v>
      </c>
      <c r="L742">
        <v>1368</v>
      </c>
      <c r="N742">
        <v>1011</v>
      </c>
      <c r="O742" t="s">
        <v>1558</v>
      </c>
      <c r="P742" t="s">
        <v>1558</v>
      </c>
      <c r="Q742">
        <v>1</v>
      </c>
      <c r="X742">
        <v>0.42</v>
      </c>
      <c r="Y742">
        <v>0</v>
      </c>
      <c r="Z742">
        <v>83.1</v>
      </c>
      <c r="AA742">
        <v>12.62</v>
      </c>
      <c r="AB742">
        <v>0</v>
      </c>
      <c r="AC742">
        <v>0</v>
      </c>
      <c r="AD742">
        <v>1</v>
      </c>
      <c r="AE742">
        <v>0</v>
      </c>
      <c r="AF742" t="s">
        <v>42</v>
      </c>
      <c r="AG742">
        <v>0.504</v>
      </c>
      <c r="AH742">
        <v>2</v>
      </c>
      <c r="AI742">
        <v>55891492</v>
      </c>
      <c r="AJ742">
        <v>628</v>
      </c>
      <c r="AK742">
        <v>0</v>
      </c>
      <c r="AL742">
        <v>0</v>
      </c>
      <c r="AM742">
        <v>0</v>
      </c>
      <c r="AN742">
        <v>0</v>
      </c>
      <c r="AO742">
        <v>0</v>
      </c>
      <c r="AP742">
        <v>0</v>
      </c>
      <c r="AQ742">
        <v>0</v>
      </c>
      <c r="AR742">
        <v>0</v>
      </c>
    </row>
    <row r="743" spans="1:44" x14ac:dyDescent="0.25">
      <c r="A743">
        <f>ROW(Source!A1276)</f>
        <v>1276</v>
      </c>
      <c r="B743">
        <v>55891493</v>
      </c>
      <c r="C743">
        <v>55891489</v>
      </c>
      <c r="D743">
        <v>55459927</v>
      </c>
      <c r="E743">
        <v>1</v>
      </c>
      <c r="F743">
        <v>1</v>
      </c>
      <c r="G743">
        <v>1081</v>
      </c>
      <c r="H743">
        <v>3</v>
      </c>
      <c r="I743" t="s">
        <v>1763</v>
      </c>
      <c r="J743" t="s">
        <v>1764</v>
      </c>
      <c r="K743" t="s">
        <v>1765</v>
      </c>
      <c r="L743">
        <v>1348</v>
      </c>
      <c r="N743">
        <v>1009</v>
      </c>
      <c r="O743" t="s">
        <v>1092</v>
      </c>
      <c r="P743" t="s">
        <v>1092</v>
      </c>
      <c r="Q743">
        <v>1000</v>
      </c>
      <c r="X743">
        <v>7.4999999999999997E-2</v>
      </c>
      <c r="Y743">
        <v>10237.620000000001</v>
      </c>
      <c r="Z743">
        <v>0</v>
      </c>
      <c r="AA743">
        <v>0</v>
      </c>
      <c r="AB743">
        <v>0</v>
      </c>
      <c r="AC743">
        <v>0</v>
      </c>
      <c r="AD743">
        <v>1</v>
      </c>
      <c r="AE743">
        <v>0</v>
      </c>
      <c r="AF743" t="s">
        <v>22</v>
      </c>
      <c r="AG743">
        <v>7.4999999999999997E-2</v>
      </c>
      <c r="AH743">
        <v>2</v>
      </c>
      <c r="AI743">
        <v>55891493</v>
      </c>
      <c r="AJ743">
        <v>629</v>
      </c>
      <c r="AK743">
        <v>0</v>
      </c>
      <c r="AL743">
        <v>0</v>
      </c>
      <c r="AM743">
        <v>0</v>
      </c>
      <c r="AN743">
        <v>0</v>
      </c>
      <c r="AO743">
        <v>0</v>
      </c>
      <c r="AP743">
        <v>0</v>
      </c>
      <c r="AQ743">
        <v>0</v>
      </c>
      <c r="AR743">
        <v>0</v>
      </c>
    </row>
    <row r="744" spans="1:44" x14ac:dyDescent="0.25">
      <c r="A744">
        <f>ROW(Source!A1276)</f>
        <v>1276</v>
      </c>
      <c r="B744">
        <v>55891494</v>
      </c>
      <c r="C744">
        <v>55891489</v>
      </c>
      <c r="D744">
        <v>55460380</v>
      </c>
      <c r="E744">
        <v>1</v>
      </c>
      <c r="F744">
        <v>1</v>
      </c>
      <c r="G744">
        <v>1081</v>
      </c>
      <c r="H744">
        <v>3</v>
      </c>
      <c r="I744" t="s">
        <v>1598</v>
      </c>
      <c r="J744" t="s">
        <v>1599</v>
      </c>
      <c r="K744" t="s">
        <v>1600</v>
      </c>
      <c r="L744">
        <v>1348</v>
      </c>
      <c r="N744">
        <v>1009</v>
      </c>
      <c r="O744" t="s">
        <v>1092</v>
      </c>
      <c r="P744" t="s">
        <v>1092</v>
      </c>
      <c r="Q744">
        <v>1000</v>
      </c>
      <c r="X744">
        <v>1.0499999999999999E-3</v>
      </c>
      <c r="Y744">
        <v>8590.86</v>
      </c>
      <c r="Z744">
        <v>0</v>
      </c>
      <c r="AA744">
        <v>0</v>
      </c>
      <c r="AB744">
        <v>0</v>
      </c>
      <c r="AC744">
        <v>0</v>
      </c>
      <c r="AD744">
        <v>1</v>
      </c>
      <c r="AE744">
        <v>0</v>
      </c>
      <c r="AF744" t="s">
        <v>22</v>
      </c>
      <c r="AG744">
        <v>1.0499999999999999E-3</v>
      </c>
      <c r="AH744">
        <v>2</v>
      </c>
      <c r="AI744">
        <v>55891494</v>
      </c>
      <c r="AJ744">
        <v>630</v>
      </c>
      <c r="AK744">
        <v>0</v>
      </c>
      <c r="AL744">
        <v>0</v>
      </c>
      <c r="AM744">
        <v>0</v>
      </c>
      <c r="AN744">
        <v>0</v>
      </c>
      <c r="AO744">
        <v>0</v>
      </c>
      <c r="AP744">
        <v>0</v>
      </c>
      <c r="AQ744">
        <v>0</v>
      </c>
      <c r="AR744">
        <v>0</v>
      </c>
    </row>
    <row r="745" spans="1:44" x14ac:dyDescent="0.25">
      <c r="A745">
        <f>ROW(Source!A1276)</f>
        <v>1276</v>
      </c>
      <c r="B745">
        <v>55891495</v>
      </c>
      <c r="C745">
        <v>55891489</v>
      </c>
      <c r="D745">
        <v>55461705</v>
      </c>
      <c r="E745">
        <v>1</v>
      </c>
      <c r="F745">
        <v>1</v>
      </c>
      <c r="G745">
        <v>1081</v>
      </c>
      <c r="H745">
        <v>3</v>
      </c>
      <c r="I745" t="s">
        <v>1766</v>
      </c>
      <c r="J745" t="s">
        <v>1767</v>
      </c>
      <c r="K745" t="s">
        <v>1768</v>
      </c>
      <c r="L745">
        <v>1346</v>
      </c>
      <c r="N745">
        <v>1009</v>
      </c>
      <c r="O745" t="s">
        <v>222</v>
      </c>
      <c r="P745" t="s">
        <v>222</v>
      </c>
      <c r="Q745">
        <v>1</v>
      </c>
      <c r="X745">
        <v>0.03</v>
      </c>
      <c r="Y745">
        <v>520.51</v>
      </c>
      <c r="Z745">
        <v>0</v>
      </c>
      <c r="AA745">
        <v>0</v>
      </c>
      <c r="AB745">
        <v>0</v>
      </c>
      <c r="AC745">
        <v>0</v>
      </c>
      <c r="AD745">
        <v>1</v>
      </c>
      <c r="AE745">
        <v>0</v>
      </c>
      <c r="AF745" t="s">
        <v>22</v>
      </c>
      <c r="AG745">
        <v>0.03</v>
      </c>
      <c r="AH745">
        <v>2</v>
      </c>
      <c r="AI745">
        <v>55891495</v>
      </c>
      <c r="AJ745">
        <v>631</v>
      </c>
      <c r="AK745">
        <v>0</v>
      </c>
      <c r="AL745">
        <v>0</v>
      </c>
      <c r="AM745">
        <v>0</v>
      </c>
      <c r="AN745">
        <v>0</v>
      </c>
      <c r="AO745">
        <v>0</v>
      </c>
      <c r="AP745">
        <v>0</v>
      </c>
      <c r="AQ745">
        <v>0</v>
      </c>
      <c r="AR745">
        <v>0</v>
      </c>
    </row>
    <row r="746" spans="1:44" x14ac:dyDescent="0.25">
      <c r="A746">
        <f>ROW(Source!A1276)</f>
        <v>1276</v>
      </c>
      <c r="B746">
        <v>55891496</v>
      </c>
      <c r="C746">
        <v>55891489</v>
      </c>
      <c r="D746">
        <v>55459815</v>
      </c>
      <c r="E746">
        <v>1</v>
      </c>
      <c r="F746">
        <v>1</v>
      </c>
      <c r="G746">
        <v>1081</v>
      </c>
      <c r="H746">
        <v>3</v>
      </c>
      <c r="I746" t="s">
        <v>1694</v>
      </c>
      <c r="J746" t="s">
        <v>1695</v>
      </c>
      <c r="K746" t="s">
        <v>1696</v>
      </c>
      <c r="L746">
        <v>1348</v>
      </c>
      <c r="N746">
        <v>1009</v>
      </c>
      <c r="O746" t="s">
        <v>1092</v>
      </c>
      <c r="P746" t="s">
        <v>1092</v>
      </c>
      <c r="Q746">
        <v>1000</v>
      </c>
      <c r="X746">
        <v>2.0999999999999999E-3</v>
      </c>
      <c r="Y746">
        <v>7973.67</v>
      </c>
      <c r="Z746">
        <v>0</v>
      </c>
      <c r="AA746">
        <v>0</v>
      </c>
      <c r="AB746">
        <v>0</v>
      </c>
      <c r="AC746">
        <v>0</v>
      </c>
      <c r="AD746">
        <v>1</v>
      </c>
      <c r="AE746">
        <v>0</v>
      </c>
      <c r="AF746" t="s">
        <v>22</v>
      </c>
      <c r="AG746">
        <v>2.0999999999999999E-3</v>
      </c>
      <c r="AH746">
        <v>2</v>
      </c>
      <c r="AI746">
        <v>55891496</v>
      </c>
      <c r="AJ746">
        <v>632</v>
      </c>
      <c r="AK746">
        <v>0</v>
      </c>
      <c r="AL746">
        <v>0</v>
      </c>
      <c r="AM746">
        <v>0</v>
      </c>
      <c r="AN746">
        <v>0</v>
      </c>
      <c r="AO746">
        <v>0</v>
      </c>
      <c r="AP746">
        <v>0</v>
      </c>
      <c r="AQ746">
        <v>0</v>
      </c>
      <c r="AR746">
        <v>0</v>
      </c>
    </row>
    <row r="747" spans="1:44" x14ac:dyDescent="0.25">
      <c r="A747">
        <f>ROW(Source!A1276)</f>
        <v>1276</v>
      </c>
      <c r="B747">
        <v>55891497</v>
      </c>
      <c r="C747">
        <v>55891489</v>
      </c>
      <c r="D747">
        <v>55482523</v>
      </c>
      <c r="E747">
        <v>1</v>
      </c>
      <c r="F747">
        <v>1</v>
      </c>
      <c r="G747">
        <v>1081</v>
      </c>
      <c r="H747">
        <v>3</v>
      </c>
      <c r="I747" t="s">
        <v>1769</v>
      </c>
      <c r="J747" t="s">
        <v>1770</v>
      </c>
      <c r="K747" t="s">
        <v>1771</v>
      </c>
      <c r="L747">
        <v>1358</v>
      </c>
      <c r="N747">
        <v>1010</v>
      </c>
      <c r="O747" t="s">
        <v>1772</v>
      </c>
      <c r="P747" t="s">
        <v>1772</v>
      </c>
      <c r="Q747">
        <v>10</v>
      </c>
      <c r="X747">
        <v>1.02</v>
      </c>
      <c r="Y747">
        <v>5.46</v>
      </c>
      <c r="Z747">
        <v>0</v>
      </c>
      <c r="AA747">
        <v>0</v>
      </c>
      <c r="AB747">
        <v>0</v>
      </c>
      <c r="AC747">
        <v>0</v>
      </c>
      <c r="AD747">
        <v>1</v>
      </c>
      <c r="AE747">
        <v>0</v>
      </c>
      <c r="AF747" t="s">
        <v>22</v>
      </c>
      <c r="AG747">
        <v>1.02</v>
      </c>
      <c r="AH747">
        <v>2</v>
      </c>
      <c r="AI747">
        <v>55891497</v>
      </c>
      <c r="AJ747">
        <v>633</v>
      </c>
      <c r="AK747">
        <v>0</v>
      </c>
      <c r="AL747">
        <v>0</v>
      </c>
      <c r="AM747">
        <v>0</v>
      </c>
      <c r="AN747">
        <v>0</v>
      </c>
      <c r="AO747">
        <v>0</v>
      </c>
      <c r="AP747">
        <v>0</v>
      </c>
      <c r="AQ747">
        <v>0</v>
      </c>
      <c r="AR747">
        <v>0</v>
      </c>
    </row>
    <row r="748" spans="1:44" x14ac:dyDescent="0.25">
      <c r="A748">
        <f>ROW(Source!A1276)</f>
        <v>1276</v>
      </c>
      <c r="B748">
        <v>55891498</v>
      </c>
      <c r="C748">
        <v>55891489</v>
      </c>
      <c r="D748">
        <v>55482605</v>
      </c>
      <c r="E748">
        <v>1</v>
      </c>
      <c r="F748">
        <v>1</v>
      </c>
      <c r="G748">
        <v>1081</v>
      </c>
      <c r="H748">
        <v>3</v>
      </c>
      <c r="I748" t="s">
        <v>1773</v>
      </c>
      <c r="J748" t="s">
        <v>1774</v>
      </c>
      <c r="K748" t="s">
        <v>1775</v>
      </c>
      <c r="L748">
        <v>1358</v>
      </c>
      <c r="N748">
        <v>1010</v>
      </c>
      <c r="O748" t="s">
        <v>1772</v>
      </c>
      <c r="P748" t="s">
        <v>1772</v>
      </c>
      <c r="Q748">
        <v>10</v>
      </c>
      <c r="X748">
        <v>12</v>
      </c>
      <c r="Y748">
        <v>17.39</v>
      </c>
      <c r="Z748">
        <v>0</v>
      </c>
      <c r="AA748">
        <v>0</v>
      </c>
      <c r="AB748">
        <v>0</v>
      </c>
      <c r="AC748">
        <v>0</v>
      </c>
      <c r="AD748">
        <v>1</v>
      </c>
      <c r="AE748">
        <v>0</v>
      </c>
      <c r="AF748" t="s">
        <v>22</v>
      </c>
      <c r="AG748">
        <v>12</v>
      </c>
      <c r="AH748">
        <v>2</v>
      </c>
      <c r="AI748">
        <v>55891498</v>
      </c>
      <c r="AJ748">
        <v>634</v>
      </c>
      <c r="AK748">
        <v>0</v>
      </c>
      <c r="AL748">
        <v>0</v>
      </c>
      <c r="AM748">
        <v>0</v>
      </c>
      <c r="AN748">
        <v>0</v>
      </c>
      <c r="AO748">
        <v>0</v>
      </c>
      <c r="AP748">
        <v>0</v>
      </c>
      <c r="AQ748">
        <v>0</v>
      </c>
      <c r="AR748">
        <v>0</v>
      </c>
    </row>
    <row r="749" spans="1:44" x14ac:dyDescent="0.25">
      <c r="A749">
        <f>ROW(Source!A1276)</f>
        <v>1276</v>
      </c>
      <c r="B749">
        <v>55891499</v>
      </c>
      <c r="C749">
        <v>55891489</v>
      </c>
      <c r="D749">
        <v>55482617</v>
      </c>
      <c r="E749">
        <v>1</v>
      </c>
      <c r="F749">
        <v>1</v>
      </c>
      <c r="G749">
        <v>1081</v>
      </c>
      <c r="H749">
        <v>3</v>
      </c>
      <c r="I749" t="s">
        <v>1575</v>
      </c>
      <c r="J749" t="s">
        <v>1576</v>
      </c>
      <c r="K749" t="s">
        <v>1577</v>
      </c>
      <c r="L749">
        <v>1354</v>
      </c>
      <c r="N749">
        <v>1010</v>
      </c>
      <c r="O749" t="s">
        <v>266</v>
      </c>
      <c r="P749" t="s">
        <v>266</v>
      </c>
      <c r="Q749">
        <v>1</v>
      </c>
      <c r="X749">
        <v>6</v>
      </c>
      <c r="Y749">
        <v>14.99</v>
      </c>
      <c r="Z749">
        <v>0</v>
      </c>
      <c r="AA749">
        <v>0</v>
      </c>
      <c r="AB749">
        <v>0</v>
      </c>
      <c r="AC749">
        <v>0</v>
      </c>
      <c r="AD749">
        <v>1</v>
      </c>
      <c r="AE749">
        <v>0</v>
      </c>
      <c r="AF749" t="s">
        <v>22</v>
      </c>
      <c r="AG749">
        <v>6</v>
      </c>
      <c r="AH749">
        <v>2</v>
      </c>
      <c r="AI749">
        <v>55891499</v>
      </c>
      <c r="AJ749">
        <v>635</v>
      </c>
      <c r="AK749">
        <v>0</v>
      </c>
      <c r="AL749">
        <v>0</v>
      </c>
      <c r="AM749">
        <v>0</v>
      </c>
      <c r="AN749">
        <v>0</v>
      </c>
      <c r="AO749">
        <v>0</v>
      </c>
      <c r="AP749">
        <v>0</v>
      </c>
      <c r="AQ749">
        <v>0</v>
      </c>
      <c r="AR749">
        <v>0</v>
      </c>
    </row>
    <row r="750" spans="1:44" x14ac:dyDescent="0.25">
      <c r="A750">
        <f>ROW(Source!A1276)</f>
        <v>1276</v>
      </c>
      <c r="B750">
        <v>55891500</v>
      </c>
      <c r="C750">
        <v>55891489</v>
      </c>
      <c r="D750">
        <v>55417165</v>
      </c>
      <c r="E750">
        <v>1081</v>
      </c>
      <c r="F750">
        <v>1</v>
      </c>
      <c r="G750">
        <v>1081</v>
      </c>
      <c r="H750">
        <v>3</v>
      </c>
      <c r="I750" t="s">
        <v>1467</v>
      </c>
      <c r="J750" t="s">
        <v>3</v>
      </c>
      <c r="K750" t="s">
        <v>1468</v>
      </c>
      <c r="L750">
        <v>1301</v>
      </c>
      <c r="N750">
        <v>1003</v>
      </c>
      <c r="O750" t="s">
        <v>769</v>
      </c>
      <c r="P750" t="s">
        <v>769</v>
      </c>
      <c r="Q750">
        <v>1</v>
      </c>
      <c r="X750">
        <v>103</v>
      </c>
      <c r="Y750">
        <v>0</v>
      </c>
      <c r="Z750">
        <v>0</v>
      </c>
      <c r="AA750">
        <v>0</v>
      </c>
      <c r="AB750">
        <v>0</v>
      </c>
      <c r="AC750">
        <v>0</v>
      </c>
      <c r="AD750">
        <v>0</v>
      </c>
      <c r="AE750">
        <v>0</v>
      </c>
      <c r="AF750" t="s">
        <v>22</v>
      </c>
      <c r="AG750">
        <v>103</v>
      </c>
      <c r="AH750">
        <v>2</v>
      </c>
      <c r="AI750">
        <v>55891500</v>
      </c>
      <c r="AJ750">
        <v>636</v>
      </c>
      <c r="AK750">
        <v>0</v>
      </c>
      <c r="AL750">
        <v>0</v>
      </c>
      <c r="AM750">
        <v>0</v>
      </c>
      <c r="AN750">
        <v>0</v>
      </c>
      <c r="AO750">
        <v>0</v>
      </c>
      <c r="AP750">
        <v>0</v>
      </c>
      <c r="AQ750">
        <v>0</v>
      </c>
      <c r="AR750">
        <v>0</v>
      </c>
    </row>
    <row r="751" spans="1:44" x14ac:dyDescent="0.25">
      <c r="A751">
        <f>ROW(Source!A1276)</f>
        <v>1276</v>
      </c>
      <c r="B751">
        <v>55891501</v>
      </c>
      <c r="C751">
        <v>55891489</v>
      </c>
      <c r="D751">
        <v>55419803</v>
      </c>
      <c r="E751">
        <v>1081</v>
      </c>
      <c r="F751">
        <v>1</v>
      </c>
      <c r="G751">
        <v>1081</v>
      </c>
      <c r="H751">
        <v>3</v>
      </c>
      <c r="I751" t="s">
        <v>1469</v>
      </c>
      <c r="J751" t="s">
        <v>3</v>
      </c>
      <c r="K751" t="s">
        <v>1470</v>
      </c>
      <c r="L751">
        <v>1354</v>
      </c>
      <c r="N751">
        <v>1010</v>
      </c>
      <c r="O751" t="s">
        <v>266</v>
      </c>
      <c r="P751" t="s">
        <v>266</v>
      </c>
      <c r="Q751">
        <v>1</v>
      </c>
      <c r="X751">
        <v>16</v>
      </c>
      <c r="Y751">
        <v>0</v>
      </c>
      <c r="Z751">
        <v>0</v>
      </c>
      <c r="AA751">
        <v>0</v>
      </c>
      <c r="AB751">
        <v>0</v>
      </c>
      <c r="AC751">
        <v>0</v>
      </c>
      <c r="AD751">
        <v>0</v>
      </c>
      <c r="AE751">
        <v>0</v>
      </c>
      <c r="AF751" t="s">
        <v>22</v>
      </c>
      <c r="AG751">
        <v>16</v>
      </c>
      <c r="AH751">
        <v>2</v>
      </c>
      <c r="AI751">
        <v>55891501</v>
      </c>
      <c r="AJ751">
        <v>637</v>
      </c>
      <c r="AK751">
        <v>0</v>
      </c>
      <c r="AL751">
        <v>0</v>
      </c>
      <c r="AM751">
        <v>0</v>
      </c>
      <c r="AN751">
        <v>0</v>
      </c>
      <c r="AO751">
        <v>0</v>
      </c>
      <c r="AP751">
        <v>0</v>
      </c>
      <c r="AQ751">
        <v>0</v>
      </c>
      <c r="AR751">
        <v>0</v>
      </c>
    </row>
    <row r="752" spans="1:44" x14ac:dyDescent="0.25">
      <c r="A752">
        <f>ROW(Source!A1276)</f>
        <v>1276</v>
      </c>
      <c r="B752">
        <v>55891502</v>
      </c>
      <c r="C752">
        <v>55891489</v>
      </c>
      <c r="D752">
        <v>55432114</v>
      </c>
      <c r="E752">
        <v>1081</v>
      </c>
      <c r="F752">
        <v>1</v>
      </c>
      <c r="G752">
        <v>1081</v>
      </c>
      <c r="H752">
        <v>3</v>
      </c>
      <c r="I752" t="s">
        <v>1471</v>
      </c>
      <c r="J752" t="s">
        <v>3</v>
      </c>
      <c r="K752" t="s">
        <v>1472</v>
      </c>
      <c r="L752">
        <v>1355</v>
      </c>
      <c r="N752">
        <v>1010</v>
      </c>
      <c r="O752" t="s">
        <v>40</v>
      </c>
      <c r="P752" t="s">
        <v>40</v>
      </c>
      <c r="Q752">
        <v>100</v>
      </c>
      <c r="X752">
        <v>0.25</v>
      </c>
      <c r="Y752">
        <v>0</v>
      </c>
      <c r="Z752">
        <v>0</v>
      </c>
      <c r="AA752">
        <v>0</v>
      </c>
      <c r="AB752">
        <v>0</v>
      </c>
      <c r="AC752">
        <v>0</v>
      </c>
      <c r="AD752">
        <v>0</v>
      </c>
      <c r="AE752">
        <v>0</v>
      </c>
      <c r="AF752" t="s">
        <v>22</v>
      </c>
      <c r="AG752">
        <v>0.25</v>
      </c>
      <c r="AH752">
        <v>2</v>
      </c>
      <c r="AI752">
        <v>55891502</v>
      </c>
      <c r="AJ752">
        <v>638</v>
      </c>
      <c r="AK752">
        <v>0</v>
      </c>
      <c r="AL752">
        <v>0</v>
      </c>
      <c r="AM752">
        <v>0</v>
      </c>
      <c r="AN752">
        <v>0</v>
      </c>
      <c r="AO752">
        <v>0</v>
      </c>
      <c r="AP752">
        <v>0</v>
      </c>
      <c r="AQ752">
        <v>0</v>
      </c>
      <c r="AR752">
        <v>0</v>
      </c>
    </row>
    <row r="753" spans="1:44" x14ac:dyDescent="0.25">
      <c r="A753">
        <f>ROW(Source!A1276)</f>
        <v>1276</v>
      </c>
      <c r="B753">
        <v>55891503</v>
      </c>
      <c r="C753">
        <v>55891489</v>
      </c>
      <c r="D753">
        <v>55433466</v>
      </c>
      <c r="E753">
        <v>1081</v>
      </c>
      <c r="F753">
        <v>1</v>
      </c>
      <c r="G753">
        <v>1081</v>
      </c>
      <c r="H753">
        <v>3</v>
      </c>
      <c r="I753" t="s">
        <v>1473</v>
      </c>
      <c r="J753" t="s">
        <v>3</v>
      </c>
      <c r="K753" t="s">
        <v>1474</v>
      </c>
      <c r="L753">
        <v>1354</v>
      </c>
      <c r="N753">
        <v>1010</v>
      </c>
      <c r="O753" t="s">
        <v>266</v>
      </c>
      <c r="P753" t="s">
        <v>266</v>
      </c>
      <c r="Q753">
        <v>1</v>
      </c>
      <c r="X753">
        <v>8</v>
      </c>
      <c r="Y753">
        <v>0</v>
      </c>
      <c r="Z753">
        <v>0</v>
      </c>
      <c r="AA753">
        <v>0</v>
      </c>
      <c r="AB753">
        <v>0</v>
      </c>
      <c r="AC753">
        <v>0</v>
      </c>
      <c r="AD753">
        <v>0</v>
      </c>
      <c r="AE753">
        <v>0</v>
      </c>
      <c r="AF753" t="s">
        <v>22</v>
      </c>
      <c r="AG753">
        <v>8</v>
      </c>
      <c r="AH753">
        <v>2</v>
      </c>
      <c r="AI753">
        <v>55891503</v>
      </c>
      <c r="AJ753">
        <v>639</v>
      </c>
      <c r="AK753">
        <v>0</v>
      </c>
      <c r="AL753">
        <v>0</v>
      </c>
      <c r="AM753">
        <v>0</v>
      </c>
      <c r="AN753">
        <v>0</v>
      </c>
      <c r="AO753">
        <v>0</v>
      </c>
      <c r="AP753">
        <v>0</v>
      </c>
      <c r="AQ753">
        <v>0</v>
      </c>
      <c r="AR753">
        <v>0</v>
      </c>
    </row>
    <row r="754" spans="1:44" x14ac:dyDescent="0.25">
      <c r="A754">
        <f>ROW(Source!A1276)</f>
        <v>1276</v>
      </c>
      <c r="B754">
        <v>55891504</v>
      </c>
      <c r="C754">
        <v>55891489</v>
      </c>
      <c r="D754">
        <v>55434262</v>
      </c>
      <c r="E754">
        <v>1081</v>
      </c>
      <c r="F754">
        <v>1</v>
      </c>
      <c r="G754">
        <v>1081</v>
      </c>
      <c r="H754">
        <v>3</v>
      </c>
      <c r="I754" t="s">
        <v>1475</v>
      </c>
      <c r="J754" t="s">
        <v>3</v>
      </c>
      <c r="K754" t="s">
        <v>1476</v>
      </c>
      <c r="L754">
        <v>1354</v>
      </c>
      <c r="N754">
        <v>1010</v>
      </c>
      <c r="O754" t="s">
        <v>266</v>
      </c>
      <c r="P754" t="s">
        <v>266</v>
      </c>
      <c r="Q754">
        <v>1</v>
      </c>
      <c r="X754">
        <v>0</v>
      </c>
      <c r="Y754">
        <v>0</v>
      </c>
      <c r="Z754">
        <v>0</v>
      </c>
      <c r="AA754">
        <v>0</v>
      </c>
      <c r="AB754">
        <v>0</v>
      </c>
      <c r="AC754">
        <v>0</v>
      </c>
      <c r="AD754">
        <v>0</v>
      </c>
      <c r="AE754">
        <v>0</v>
      </c>
      <c r="AF754" t="s">
        <v>22</v>
      </c>
      <c r="AG754">
        <v>0</v>
      </c>
      <c r="AH754">
        <v>2</v>
      </c>
      <c r="AI754">
        <v>55891504</v>
      </c>
      <c r="AJ754">
        <v>640</v>
      </c>
      <c r="AK754">
        <v>0</v>
      </c>
      <c r="AL754">
        <v>0</v>
      </c>
      <c r="AM754">
        <v>0</v>
      </c>
      <c r="AN754">
        <v>0</v>
      </c>
      <c r="AO754">
        <v>0</v>
      </c>
      <c r="AP754">
        <v>0</v>
      </c>
      <c r="AQ754">
        <v>0</v>
      </c>
      <c r="AR754">
        <v>0</v>
      </c>
    </row>
    <row r="755" spans="1:44" x14ac:dyDescent="0.25">
      <c r="A755">
        <f>ROW(Source!A1287)</f>
        <v>1287</v>
      </c>
      <c r="B755">
        <v>55891546</v>
      </c>
      <c r="C755">
        <v>55891545</v>
      </c>
      <c r="D755">
        <v>55424304</v>
      </c>
      <c r="E755">
        <v>1081</v>
      </c>
      <c r="F755">
        <v>1</v>
      </c>
      <c r="G755">
        <v>1081</v>
      </c>
      <c r="H755">
        <v>1</v>
      </c>
      <c r="I755" t="s">
        <v>1552</v>
      </c>
      <c r="J755" t="s">
        <v>3</v>
      </c>
      <c r="K755" t="s">
        <v>1553</v>
      </c>
      <c r="L755">
        <v>1191</v>
      </c>
      <c r="N755">
        <v>1013</v>
      </c>
      <c r="O755" t="s">
        <v>1554</v>
      </c>
      <c r="P755" t="s">
        <v>1554</v>
      </c>
      <c r="Q755">
        <v>1</v>
      </c>
      <c r="X755">
        <v>20.7</v>
      </c>
      <c r="Y755">
        <v>0</v>
      </c>
      <c r="Z755">
        <v>0</v>
      </c>
      <c r="AA755">
        <v>0</v>
      </c>
      <c r="AB755">
        <v>0</v>
      </c>
      <c r="AC755">
        <v>0</v>
      </c>
      <c r="AD755">
        <v>1</v>
      </c>
      <c r="AE755">
        <v>1</v>
      </c>
      <c r="AF755" t="s">
        <v>42</v>
      </c>
      <c r="AG755">
        <v>24.84</v>
      </c>
      <c r="AH755">
        <v>2</v>
      </c>
      <c r="AI755">
        <v>55891546</v>
      </c>
      <c r="AJ755">
        <v>641</v>
      </c>
      <c r="AK755">
        <v>0</v>
      </c>
      <c r="AL755">
        <v>0</v>
      </c>
      <c r="AM755">
        <v>0</v>
      </c>
      <c r="AN755">
        <v>0</v>
      </c>
      <c r="AO755">
        <v>0</v>
      </c>
      <c r="AP755">
        <v>0</v>
      </c>
      <c r="AQ755">
        <v>0</v>
      </c>
      <c r="AR755">
        <v>0</v>
      </c>
    </row>
    <row r="756" spans="1:44" x14ac:dyDescent="0.25">
      <c r="A756">
        <f>ROW(Source!A1287)</f>
        <v>1287</v>
      </c>
      <c r="B756">
        <v>55891547</v>
      </c>
      <c r="C756">
        <v>55891545</v>
      </c>
      <c r="D756">
        <v>55489910</v>
      </c>
      <c r="E756">
        <v>1</v>
      </c>
      <c r="F756">
        <v>1</v>
      </c>
      <c r="G756">
        <v>1081</v>
      </c>
      <c r="H756">
        <v>2</v>
      </c>
      <c r="I756" t="s">
        <v>1580</v>
      </c>
      <c r="J756" t="s">
        <v>1581</v>
      </c>
      <c r="K756" t="s">
        <v>1582</v>
      </c>
      <c r="L756">
        <v>1368</v>
      </c>
      <c r="N756">
        <v>1011</v>
      </c>
      <c r="O756" t="s">
        <v>1558</v>
      </c>
      <c r="P756" t="s">
        <v>1558</v>
      </c>
      <c r="Q756">
        <v>1</v>
      </c>
      <c r="X756">
        <v>2.33</v>
      </c>
      <c r="Y756">
        <v>0</v>
      </c>
      <c r="Z756">
        <v>7.11</v>
      </c>
      <c r="AA756">
        <v>0</v>
      </c>
      <c r="AB756">
        <v>0</v>
      </c>
      <c r="AC756">
        <v>0</v>
      </c>
      <c r="AD756">
        <v>1</v>
      </c>
      <c r="AE756">
        <v>0</v>
      </c>
      <c r="AF756" t="s">
        <v>42</v>
      </c>
      <c r="AG756">
        <v>2.7959999999999998</v>
      </c>
      <c r="AH756">
        <v>2</v>
      </c>
      <c r="AI756">
        <v>55891547</v>
      </c>
      <c r="AJ756">
        <v>642</v>
      </c>
      <c r="AK756">
        <v>0</v>
      </c>
      <c r="AL756">
        <v>0</v>
      </c>
      <c r="AM756">
        <v>0</v>
      </c>
      <c r="AN756">
        <v>0</v>
      </c>
      <c r="AO756">
        <v>0</v>
      </c>
      <c r="AP756">
        <v>0</v>
      </c>
      <c r="AQ756">
        <v>0</v>
      </c>
      <c r="AR756">
        <v>0</v>
      </c>
    </row>
    <row r="757" spans="1:44" x14ac:dyDescent="0.25">
      <c r="A757">
        <f>ROW(Source!A1287)</f>
        <v>1287</v>
      </c>
      <c r="B757">
        <v>55891548</v>
      </c>
      <c r="C757">
        <v>55891545</v>
      </c>
      <c r="D757">
        <v>55490209</v>
      </c>
      <c r="E757">
        <v>1</v>
      </c>
      <c r="F757">
        <v>1</v>
      </c>
      <c r="G757">
        <v>1081</v>
      </c>
      <c r="H757">
        <v>2</v>
      </c>
      <c r="I757" t="s">
        <v>1555</v>
      </c>
      <c r="J757" t="s">
        <v>1556</v>
      </c>
      <c r="K757" t="s">
        <v>1557</v>
      </c>
      <c r="L757">
        <v>1368</v>
      </c>
      <c r="N757">
        <v>1011</v>
      </c>
      <c r="O757" t="s">
        <v>1558</v>
      </c>
      <c r="P757" t="s">
        <v>1558</v>
      </c>
      <c r="Q757">
        <v>1</v>
      </c>
      <c r="X757">
        <v>0.1</v>
      </c>
      <c r="Y757">
        <v>0</v>
      </c>
      <c r="Z757">
        <v>83.1</v>
      </c>
      <c r="AA757">
        <v>12.62</v>
      </c>
      <c r="AB757">
        <v>0</v>
      </c>
      <c r="AC757">
        <v>0</v>
      </c>
      <c r="AD757">
        <v>1</v>
      </c>
      <c r="AE757">
        <v>0</v>
      </c>
      <c r="AF757" t="s">
        <v>42</v>
      </c>
      <c r="AG757">
        <v>0.12</v>
      </c>
      <c r="AH757">
        <v>2</v>
      </c>
      <c r="AI757">
        <v>55891548</v>
      </c>
      <c r="AJ757">
        <v>643</v>
      </c>
      <c r="AK757">
        <v>0</v>
      </c>
      <c r="AL757">
        <v>0</v>
      </c>
      <c r="AM757">
        <v>0</v>
      </c>
      <c r="AN757">
        <v>0</v>
      </c>
      <c r="AO757">
        <v>0</v>
      </c>
      <c r="AP757">
        <v>0</v>
      </c>
      <c r="AQ757">
        <v>0</v>
      </c>
      <c r="AR757">
        <v>0</v>
      </c>
    </row>
    <row r="758" spans="1:44" x14ac:dyDescent="0.25">
      <c r="A758">
        <f>ROW(Source!A1287)</f>
        <v>1287</v>
      </c>
      <c r="B758">
        <v>55891549</v>
      </c>
      <c r="C758">
        <v>55891545</v>
      </c>
      <c r="D758">
        <v>55490263</v>
      </c>
      <c r="E758">
        <v>1</v>
      </c>
      <c r="F758">
        <v>1</v>
      </c>
      <c r="G758">
        <v>1081</v>
      </c>
      <c r="H758">
        <v>2</v>
      </c>
      <c r="I758" t="s">
        <v>1601</v>
      </c>
      <c r="J758" t="s">
        <v>1602</v>
      </c>
      <c r="K758" t="s">
        <v>1603</v>
      </c>
      <c r="L758">
        <v>1368</v>
      </c>
      <c r="N758">
        <v>1011</v>
      </c>
      <c r="O758" t="s">
        <v>1558</v>
      </c>
      <c r="P758" t="s">
        <v>1558</v>
      </c>
      <c r="Q758">
        <v>1</v>
      </c>
      <c r="X758">
        <v>4.17</v>
      </c>
      <c r="Y758">
        <v>0</v>
      </c>
      <c r="Z758">
        <v>0.77</v>
      </c>
      <c r="AA758">
        <v>0</v>
      </c>
      <c r="AB758">
        <v>0</v>
      </c>
      <c r="AC758">
        <v>0</v>
      </c>
      <c r="AD758">
        <v>1</v>
      </c>
      <c r="AE758">
        <v>0</v>
      </c>
      <c r="AF758" t="s">
        <v>42</v>
      </c>
      <c r="AG758">
        <v>5.0039999999999996</v>
      </c>
      <c r="AH758">
        <v>2</v>
      </c>
      <c r="AI758">
        <v>55891549</v>
      </c>
      <c r="AJ758">
        <v>644</v>
      </c>
      <c r="AK758">
        <v>0</v>
      </c>
      <c r="AL758">
        <v>0</v>
      </c>
      <c r="AM758">
        <v>0</v>
      </c>
      <c r="AN758">
        <v>0</v>
      </c>
      <c r="AO758">
        <v>0</v>
      </c>
      <c r="AP758">
        <v>0</v>
      </c>
      <c r="AQ758">
        <v>0</v>
      </c>
      <c r="AR758">
        <v>0</v>
      </c>
    </row>
    <row r="759" spans="1:44" x14ac:dyDescent="0.25">
      <c r="A759">
        <f>ROW(Source!A1287)</f>
        <v>1287</v>
      </c>
      <c r="B759">
        <v>55891550</v>
      </c>
      <c r="C759">
        <v>55891545</v>
      </c>
      <c r="D759">
        <v>55460380</v>
      </c>
      <c r="E759">
        <v>1</v>
      </c>
      <c r="F759">
        <v>1</v>
      </c>
      <c r="G759">
        <v>1081</v>
      </c>
      <c r="H759">
        <v>3</v>
      </c>
      <c r="I759" t="s">
        <v>1598</v>
      </c>
      <c r="J759" t="s">
        <v>1599</v>
      </c>
      <c r="K759" t="s">
        <v>1600</v>
      </c>
      <c r="L759">
        <v>1348</v>
      </c>
      <c r="N759">
        <v>1009</v>
      </c>
      <c r="O759" t="s">
        <v>1092</v>
      </c>
      <c r="P759" t="s">
        <v>1092</v>
      </c>
      <c r="Q759">
        <v>1000</v>
      </c>
      <c r="X759">
        <v>9.6000000000000002E-4</v>
      </c>
      <c r="Y759">
        <v>8590.86</v>
      </c>
      <c r="Z759">
        <v>0</v>
      </c>
      <c r="AA759">
        <v>0</v>
      </c>
      <c r="AB759">
        <v>0</v>
      </c>
      <c r="AC759">
        <v>0</v>
      </c>
      <c r="AD759">
        <v>1</v>
      </c>
      <c r="AE759">
        <v>0</v>
      </c>
      <c r="AF759" t="s">
        <v>22</v>
      </c>
      <c r="AG759">
        <v>9.6000000000000002E-4</v>
      </c>
      <c r="AH759">
        <v>2</v>
      </c>
      <c r="AI759">
        <v>55891550</v>
      </c>
      <c r="AJ759">
        <v>645</v>
      </c>
      <c r="AK759">
        <v>0</v>
      </c>
      <c r="AL759">
        <v>0</v>
      </c>
      <c r="AM759">
        <v>0</v>
      </c>
      <c r="AN759">
        <v>0</v>
      </c>
      <c r="AO759">
        <v>0</v>
      </c>
      <c r="AP759">
        <v>0</v>
      </c>
      <c r="AQ759">
        <v>0</v>
      </c>
      <c r="AR759">
        <v>0</v>
      </c>
    </row>
    <row r="760" spans="1:44" x14ac:dyDescent="0.25">
      <c r="A760">
        <f>ROW(Source!A1287)</f>
        <v>1287</v>
      </c>
      <c r="B760">
        <v>55891551</v>
      </c>
      <c r="C760">
        <v>55891545</v>
      </c>
      <c r="D760">
        <v>55459339</v>
      </c>
      <c r="E760">
        <v>1</v>
      </c>
      <c r="F760">
        <v>1</v>
      </c>
      <c r="G760">
        <v>1081</v>
      </c>
      <c r="H760">
        <v>3</v>
      </c>
      <c r="I760" t="s">
        <v>1616</v>
      </c>
      <c r="J760" t="s">
        <v>1617</v>
      </c>
      <c r="K760" t="s">
        <v>1618</v>
      </c>
      <c r="L760">
        <v>1354</v>
      </c>
      <c r="N760">
        <v>1010</v>
      </c>
      <c r="O760" t="s">
        <v>266</v>
      </c>
      <c r="P760" t="s">
        <v>266</v>
      </c>
      <c r="Q760">
        <v>1</v>
      </c>
      <c r="X760">
        <v>220</v>
      </c>
      <c r="Y760">
        <v>3.86</v>
      </c>
      <c r="Z760">
        <v>0</v>
      </c>
      <c r="AA760">
        <v>0</v>
      </c>
      <c r="AB760">
        <v>0</v>
      </c>
      <c r="AC760">
        <v>0</v>
      </c>
      <c r="AD760">
        <v>1</v>
      </c>
      <c r="AE760">
        <v>0</v>
      </c>
      <c r="AF760" t="s">
        <v>22</v>
      </c>
      <c r="AG760">
        <v>220</v>
      </c>
      <c r="AH760">
        <v>2</v>
      </c>
      <c r="AI760">
        <v>55891551</v>
      </c>
      <c r="AJ760">
        <v>646</v>
      </c>
      <c r="AK760">
        <v>0</v>
      </c>
      <c r="AL760">
        <v>0</v>
      </c>
      <c r="AM760">
        <v>0</v>
      </c>
      <c r="AN760">
        <v>0</v>
      </c>
      <c r="AO760">
        <v>0</v>
      </c>
      <c r="AP760">
        <v>0</v>
      </c>
      <c r="AQ760">
        <v>0</v>
      </c>
      <c r="AR760">
        <v>0</v>
      </c>
    </row>
    <row r="761" spans="1:44" x14ac:dyDescent="0.25">
      <c r="A761">
        <f>ROW(Source!A1287)</f>
        <v>1287</v>
      </c>
      <c r="B761">
        <v>55891552</v>
      </c>
      <c r="C761">
        <v>55891545</v>
      </c>
      <c r="D761">
        <v>55461657</v>
      </c>
      <c r="E761">
        <v>1</v>
      </c>
      <c r="F761">
        <v>1</v>
      </c>
      <c r="G761">
        <v>1081</v>
      </c>
      <c r="H761">
        <v>3</v>
      </c>
      <c r="I761" t="s">
        <v>1776</v>
      </c>
      <c r="J761" t="s">
        <v>1777</v>
      </c>
      <c r="K761" t="s">
        <v>1778</v>
      </c>
      <c r="L761">
        <v>1296</v>
      </c>
      <c r="N761">
        <v>1002</v>
      </c>
      <c r="O761" t="s">
        <v>1779</v>
      </c>
      <c r="P761" t="s">
        <v>1779</v>
      </c>
      <c r="Q761">
        <v>1</v>
      </c>
      <c r="X761">
        <v>0.157</v>
      </c>
      <c r="Y761">
        <v>35.4</v>
      </c>
      <c r="Z761">
        <v>0</v>
      </c>
      <c r="AA761">
        <v>0</v>
      </c>
      <c r="AB761">
        <v>0</v>
      </c>
      <c r="AC761">
        <v>0</v>
      </c>
      <c r="AD761">
        <v>1</v>
      </c>
      <c r="AE761">
        <v>0</v>
      </c>
      <c r="AF761" t="s">
        <v>22</v>
      </c>
      <c r="AG761">
        <v>0.157</v>
      </c>
      <c r="AH761">
        <v>2</v>
      </c>
      <c r="AI761">
        <v>55891552</v>
      </c>
      <c r="AJ761">
        <v>647</v>
      </c>
      <c r="AK761">
        <v>0</v>
      </c>
      <c r="AL761">
        <v>0</v>
      </c>
      <c r="AM761">
        <v>0</v>
      </c>
      <c r="AN761">
        <v>0</v>
      </c>
      <c r="AO761">
        <v>0</v>
      </c>
      <c r="AP761">
        <v>0</v>
      </c>
      <c r="AQ761">
        <v>0</v>
      </c>
      <c r="AR761">
        <v>0</v>
      </c>
    </row>
    <row r="762" spans="1:44" x14ac:dyDescent="0.25">
      <c r="A762">
        <f>ROW(Source!A1287)</f>
        <v>1287</v>
      </c>
      <c r="B762">
        <v>55891553</v>
      </c>
      <c r="C762">
        <v>55891545</v>
      </c>
      <c r="D762">
        <v>55459815</v>
      </c>
      <c r="E762">
        <v>1</v>
      </c>
      <c r="F762">
        <v>1</v>
      </c>
      <c r="G762">
        <v>1081</v>
      </c>
      <c r="H762">
        <v>3</v>
      </c>
      <c r="I762" t="s">
        <v>1694</v>
      </c>
      <c r="J762" t="s">
        <v>1695</v>
      </c>
      <c r="K762" t="s">
        <v>1696</v>
      </c>
      <c r="L762">
        <v>1348</v>
      </c>
      <c r="N762">
        <v>1009</v>
      </c>
      <c r="O762" t="s">
        <v>1092</v>
      </c>
      <c r="P762" t="s">
        <v>1092</v>
      </c>
      <c r="Q762">
        <v>1000</v>
      </c>
      <c r="X762">
        <v>2.0999999999999999E-3</v>
      </c>
      <c r="Y762">
        <v>7973.67</v>
      </c>
      <c r="Z762">
        <v>0</v>
      </c>
      <c r="AA762">
        <v>0</v>
      </c>
      <c r="AB762">
        <v>0</v>
      </c>
      <c r="AC762">
        <v>0</v>
      </c>
      <c r="AD762">
        <v>1</v>
      </c>
      <c r="AE762">
        <v>0</v>
      </c>
      <c r="AF762" t="s">
        <v>22</v>
      </c>
      <c r="AG762">
        <v>2.0999999999999999E-3</v>
      </c>
      <c r="AH762">
        <v>2</v>
      </c>
      <c r="AI762">
        <v>55891553</v>
      </c>
      <c r="AJ762">
        <v>648</v>
      </c>
      <c r="AK762">
        <v>0</v>
      </c>
      <c r="AL762">
        <v>0</v>
      </c>
      <c r="AM762">
        <v>0</v>
      </c>
      <c r="AN762">
        <v>0</v>
      </c>
      <c r="AO762">
        <v>0</v>
      </c>
      <c r="AP762">
        <v>0</v>
      </c>
      <c r="AQ762">
        <v>0</v>
      </c>
      <c r="AR762">
        <v>0</v>
      </c>
    </row>
    <row r="763" spans="1:44" x14ac:dyDescent="0.25">
      <c r="A763">
        <f>ROW(Source!A1287)</f>
        <v>1287</v>
      </c>
      <c r="B763">
        <v>55891554</v>
      </c>
      <c r="C763">
        <v>55891545</v>
      </c>
      <c r="D763">
        <v>55482523</v>
      </c>
      <c r="E763">
        <v>1</v>
      </c>
      <c r="F763">
        <v>1</v>
      </c>
      <c r="G763">
        <v>1081</v>
      </c>
      <c r="H763">
        <v>3</v>
      </c>
      <c r="I763" t="s">
        <v>1769</v>
      </c>
      <c r="J763" t="s">
        <v>1770</v>
      </c>
      <c r="K763" t="s">
        <v>1771</v>
      </c>
      <c r="L763">
        <v>1358</v>
      </c>
      <c r="N763">
        <v>1010</v>
      </c>
      <c r="O763" t="s">
        <v>1772</v>
      </c>
      <c r="P763" t="s">
        <v>1772</v>
      </c>
      <c r="Q763">
        <v>10</v>
      </c>
      <c r="X763">
        <v>0.01</v>
      </c>
      <c r="Y763">
        <v>5.46</v>
      </c>
      <c r="Z763">
        <v>0</v>
      </c>
      <c r="AA763">
        <v>0</v>
      </c>
      <c r="AB763">
        <v>0</v>
      </c>
      <c r="AC763">
        <v>0</v>
      </c>
      <c r="AD763">
        <v>1</v>
      </c>
      <c r="AE763">
        <v>0</v>
      </c>
      <c r="AF763" t="s">
        <v>22</v>
      </c>
      <c r="AG763">
        <v>0.01</v>
      </c>
      <c r="AH763">
        <v>2</v>
      </c>
      <c r="AI763">
        <v>55891554</v>
      </c>
      <c r="AJ763">
        <v>650</v>
      </c>
      <c r="AK763">
        <v>0</v>
      </c>
      <c r="AL763">
        <v>0</v>
      </c>
      <c r="AM763">
        <v>0</v>
      </c>
      <c r="AN763">
        <v>0</v>
      </c>
      <c r="AO763">
        <v>0</v>
      </c>
      <c r="AP763">
        <v>0</v>
      </c>
      <c r="AQ763">
        <v>0</v>
      </c>
      <c r="AR763">
        <v>0</v>
      </c>
    </row>
    <row r="764" spans="1:44" x14ac:dyDescent="0.25">
      <c r="A764">
        <f>ROW(Source!A1287)</f>
        <v>1287</v>
      </c>
      <c r="B764">
        <v>55891555</v>
      </c>
      <c r="C764">
        <v>55891545</v>
      </c>
      <c r="D764">
        <v>55481932</v>
      </c>
      <c r="E764">
        <v>1</v>
      </c>
      <c r="F764">
        <v>1</v>
      </c>
      <c r="G764">
        <v>1081</v>
      </c>
      <c r="H764">
        <v>3</v>
      </c>
      <c r="I764" t="s">
        <v>1353</v>
      </c>
      <c r="J764" t="s">
        <v>1356</v>
      </c>
      <c r="K764" t="s">
        <v>1354</v>
      </c>
      <c r="L764">
        <v>1356</v>
      </c>
      <c r="N764">
        <v>1010</v>
      </c>
      <c r="O764" t="s">
        <v>1355</v>
      </c>
      <c r="P764" t="s">
        <v>1355</v>
      </c>
      <c r="Q764">
        <v>1000</v>
      </c>
      <c r="X764">
        <v>0.11</v>
      </c>
      <c r="Y764">
        <v>919.92</v>
      </c>
      <c r="Z764">
        <v>0</v>
      </c>
      <c r="AA764">
        <v>0</v>
      </c>
      <c r="AB764">
        <v>0</v>
      </c>
      <c r="AC764">
        <v>0</v>
      </c>
      <c r="AD764">
        <v>1</v>
      </c>
      <c r="AE764">
        <v>0</v>
      </c>
      <c r="AF764" t="s">
        <v>22</v>
      </c>
      <c r="AG764">
        <v>0.11</v>
      </c>
      <c r="AH764">
        <v>2</v>
      </c>
      <c r="AI764">
        <v>55891555</v>
      </c>
      <c r="AJ764">
        <v>651</v>
      </c>
      <c r="AK764">
        <v>0</v>
      </c>
      <c r="AL764">
        <v>0</v>
      </c>
      <c r="AM764">
        <v>0</v>
      </c>
      <c r="AN764">
        <v>0</v>
      </c>
      <c r="AO764">
        <v>0</v>
      </c>
      <c r="AP764">
        <v>0</v>
      </c>
      <c r="AQ764">
        <v>0</v>
      </c>
      <c r="AR764">
        <v>0</v>
      </c>
    </row>
    <row r="765" spans="1:44" x14ac:dyDescent="0.25">
      <c r="A765">
        <f>ROW(Source!A1287)</f>
        <v>1287</v>
      </c>
      <c r="B765">
        <v>55891556</v>
      </c>
      <c r="C765">
        <v>55891545</v>
      </c>
      <c r="D765">
        <v>55428398</v>
      </c>
      <c r="E765">
        <v>1081</v>
      </c>
      <c r="F765">
        <v>1</v>
      </c>
      <c r="G765">
        <v>1081</v>
      </c>
      <c r="H765">
        <v>3</v>
      </c>
      <c r="I765" t="s">
        <v>1859</v>
      </c>
      <c r="J765" t="s">
        <v>3</v>
      </c>
      <c r="K765" t="s">
        <v>1860</v>
      </c>
      <c r="L765">
        <v>1301</v>
      </c>
      <c r="N765">
        <v>1003</v>
      </c>
      <c r="O765" t="s">
        <v>769</v>
      </c>
      <c r="P765" t="s">
        <v>769</v>
      </c>
      <c r="Q765">
        <v>1</v>
      </c>
      <c r="X765">
        <v>102</v>
      </c>
      <c r="Y765">
        <v>0</v>
      </c>
      <c r="Z765">
        <v>0</v>
      </c>
      <c r="AA765">
        <v>0</v>
      </c>
      <c r="AB765">
        <v>0</v>
      </c>
      <c r="AC765">
        <v>0</v>
      </c>
      <c r="AD765">
        <v>0</v>
      </c>
      <c r="AE765">
        <v>0</v>
      </c>
      <c r="AF765" t="s">
        <v>22</v>
      </c>
      <c r="AG765">
        <v>102</v>
      </c>
      <c r="AH765">
        <v>3</v>
      </c>
      <c r="AI765">
        <v>-1</v>
      </c>
      <c r="AJ765" t="s">
        <v>3</v>
      </c>
      <c r="AK765">
        <v>0</v>
      </c>
      <c r="AL765">
        <v>0</v>
      </c>
      <c r="AM765">
        <v>0</v>
      </c>
      <c r="AN765">
        <v>0</v>
      </c>
      <c r="AO765">
        <v>0</v>
      </c>
      <c r="AP765">
        <v>0</v>
      </c>
      <c r="AQ765">
        <v>0</v>
      </c>
      <c r="AR765">
        <v>0</v>
      </c>
    </row>
    <row r="766" spans="1:44" x14ac:dyDescent="0.25">
      <c r="A766">
        <f>ROW(Source!A1287)</f>
        <v>1287</v>
      </c>
      <c r="B766">
        <v>55891557</v>
      </c>
      <c r="C766">
        <v>55891545</v>
      </c>
      <c r="D766">
        <v>55432092</v>
      </c>
      <c r="E766">
        <v>1081</v>
      </c>
      <c r="F766">
        <v>1</v>
      </c>
      <c r="G766">
        <v>1081</v>
      </c>
      <c r="H766">
        <v>3</v>
      </c>
      <c r="I766" t="s">
        <v>1861</v>
      </c>
      <c r="J766" t="s">
        <v>3</v>
      </c>
      <c r="K766" t="s">
        <v>1862</v>
      </c>
      <c r="L766">
        <v>1354</v>
      </c>
      <c r="N766">
        <v>1010</v>
      </c>
      <c r="O766" t="s">
        <v>266</v>
      </c>
      <c r="P766" t="s">
        <v>266</v>
      </c>
      <c r="Q766">
        <v>1</v>
      </c>
      <c r="X766">
        <v>18</v>
      </c>
      <c r="Y766">
        <v>0</v>
      </c>
      <c r="Z766">
        <v>0</v>
      </c>
      <c r="AA766">
        <v>0</v>
      </c>
      <c r="AB766">
        <v>0</v>
      </c>
      <c r="AC766">
        <v>0</v>
      </c>
      <c r="AD766">
        <v>0</v>
      </c>
      <c r="AE766">
        <v>0</v>
      </c>
      <c r="AF766" t="s">
        <v>22</v>
      </c>
      <c r="AG766">
        <v>18</v>
      </c>
      <c r="AH766">
        <v>3</v>
      </c>
      <c r="AI766">
        <v>-1</v>
      </c>
      <c r="AJ766" t="s">
        <v>3</v>
      </c>
      <c r="AK766">
        <v>0</v>
      </c>
      <c r="AL766">
        <v>0</v>
      </c>
      <c r="AM766">
        <v>0</v>
      </c>
      <c r="AN766">
        <v>0</v>
      </c>
      <c r="AO766">
        <v>0</v>
      </c>
      <c r="AP766">
        <v>0</v>
      </c>
      <c r="AQ766">
        <v>0</v>
      </c>
      <c r="AR766">
        <v>0</v>
      </c>
    </row>
    <row r="767" spans="1:44" x14ac:dyDescent="0.25">
      <c r="A767">
        <f>ROW(Source!A1287)</f>
        <v>1287</v>
      </c>
      <c r="B767">
        <v>55891558</v>
      </c>
      <c r="C767">
        <v>55891545</v>
      </c>
      <c r="D767">
        <v>55432104</v>
      </c>
      <c r="E767">
        <v>1081</v>
      </c>
      <c r="F767">
        <v>1</v>
      </c>
      <c r="G767">
        <v>1081</v>
      </c>
      <c r="H767">
        <v>3</v>
      </c>
      <c r="I767" t="s">
        <v>1806</v>
      </c>
      <c r="J767" t="s">
        <v>3</v>
      </c>
      <c r="K767" t="s">
        <v>1807</v>
      </c>
      <c r="L767">
        <v>1356</v>
      </c>
      <c r="N767">
        <v>1010</v>
      </c>
      <c r="O767" t="s">
        <v>1355</v>
      </c>
      <c r="P767" t="s">
        <v>1355</v>
      </c>
      <c r="Q767">
        <v>1000</v>
      </c>
      <c r="X767">
        <v>1.7999999999999999E-2</v>
      </c>
      <c r="Y767">
        <v>0</v>
      </c>
      <c r="Z767">
        <v>0</v>
      </c>
      <c r="AA767">
        <v>0</v>
      </c>
      <c r="AB767">
        <v>0</v>
      </c>
      <c r="AC767">
        <v>0</v>
      </c>
      <c r="AD767">
        <v>0</v>
      </c>
      <c r="AE767">
        <v>0</v>
      </c>
      <c r="AF767" t="s">
        <v>22</v>
      </c>
      <c r="AG767">
        <v>1.7999999999999999E-2</v>
      </c>
      <c r="AH767">
        <v>3</v>
      </c>
      <c r="AI767">
        <v>-1</v>
      </c>
      <c r="AJ767" t="s">
        <v>3</v>
      </c>
      <c r="AK767">
        <v>0</v>
      </c>
      <c r="AL767">
        <v>0</v>
      </c>
      <c r="AM767">
        <v>0</v>
      </c>
      <c r="AN767">
        <v>0</v>
      </c>
      <c r="AO767">
        <v>0</v>
      </c>
      <c r="AP767">
        <v>0</v>
      </c>
      <c r="AQ767">
        <v>0</v>
      </c>
      <c r="AR767">
        <v>0</v>
      </c>
    </row>
    <row r="768" spans="1:44" x14ac:dyDescent="0.25">
      <c r="A768">
        <f>ROW(Source!A1287)</f>
        <v>1287</v>
      </c>
      <c r="B768">
        <v>55891559</v>
      </c>
      <c r="C768">
        <v>55891545</v>
      </c>
      <c r="D768">
        <v>55434262</v>
      </c>
      <c r="E768">
        <v>1081</v>
      </c>
      <c r="F768">
        <v>1</v>
      </c>
      <c r="G768">
        <v>1081</v>
      </c>
      <c r="H768">
        <v>3</v>
      </c>
      <c r="I768" t="s">
        <v>1475</v>
      </c>
      <c r="J768" t="s">
        <v>3</v>
      </c>
      <c r="K768" t="s">
        <v>1476</v>
      </c>
      <c r="L768">
        <v>1354</v>
      </c>
      <c r="N768">
        <v>1010</v>
      </c>
      <c r="O768" t="s">
        <v>266</v>
      </c>
      <c r="P768" t="s">
        <v>266</v>
      </c>
      <c r="Q768">
        <v>1</v>
      </c>
      <c r="X768">
        <v>0</v>
      </c>
      <c r="Y768">
        <v>0</v>
      </c>
      <c r="Z768">
        <v>0</v>
      </c>
      <c r="AA768">
        <v>0</v>
      </c>
      <c r="AB768">
        <v>0</v>
      </c>
      <c r="AC768">
        <v>0</v>
      </c>
      <c r="AD768">
        <v>0</v>
      </c>
      <c r="AE768">
        <v>0</v>
      </c>
      <c r="AF768" t="s">
        <v>22</v>
      </c>
      <c r="AG768">
        <v>0</v>
      </c>
      <c r="AH768">
        <v>3</v>
      </c>
      <c r="AI768">
        <v>-1</v>
      </c>
      <c r="AJ768" t="s">
        <v>3</v>
      </c>
      <c r="AK768">
        <v>0</v>
      </c>
      <c r="AL768">
        <v>0</v>
      </c>
      <c r="AM768">
        <v>0</v>
      </c>
      <c r="AN768">
        <v>0</v>
      </c>
      <c r="AO768">
        <v>0</v>
      </c>
      <c r="AP768">
        <v>0</v>
      </c>
      <c r="AQ768">
        <v>0</v>
      </c>
      <c r="AR768">
        <v>0</v>
      </c>
    </row>
    <row r="769" spans="1:44" x14ac:dyDescent="0.25">
      <c r="A769">
        <f>ROW(Source!A1288)</f>
        <v>1288</v>
      </c>
      <c r="B769">
        <v>55891546</v>
      </c>
      <c r="C769">
        <v>55891545</v>
      </c>
      <c r="D769">
        <v>55424304</v>
      </c>
      <c r="E769">
        <v>1081</v>
      </c>
      <c r="F769">
        <v>1</v>
      </c>
      <c r="G769">
        <v>1081</v>
      </c>
      <c r="H769">
        <v>1</v>
      </c>
      <c r="I769" t="s">
        <v>1552</v>
      </c>
      <c r="J769" t="s">
        <v>3</v>
      </c>
      <c r="K769" t="s">
        <v>1553</v>
      </c>
      <c r="L769">
        <v>1191</v>
      </c>
      <c r="N769">
        <v>1013</v>
      </c>
      <c r="O769" t="s">
        <v>1554</v>
      </c>
      <c r="P769" t="s">
        <v>1554</v>
      </c>
      <c r="Q769">
        <v>1</v>
      </c>
      <c r="X769">
        <v>20.7</v>
      </c>
      <c r="Y769">
        <v>0</v>
      </c>
      <c r="Z769">
        <v>0</v>
      </c>
      <c r="AA769">
        <v>0</v>
      </c>
      <c r="AB769">
        <v>0</v>
      </c>
      <c r="AC769">
        <v>0</v>
      </c>
      <c r="AD769">
        <v>1</v>
      </c>
      <c r="AE769">
        <v>1</v>
      </c>
      <c r="AF769" t="s">
        <v>42</v>
      </c>
      <c r="AG769">
        <v>24.84</v>
      </c>
      <c r="AH769">
        <v>2</v>
      </c>
      <c r="AI769">
        <v>55891546</v>
      </c>
      <c r="AJ769">
        <v>652</v>
      </c>
      <c r="AK769">
        <v>0</v>
      </c>
      <c r="AL769">
        <v>0</v>
      </c>
      <c r="AM769">
        <v>0</v>
      </c>
      <c r="AN769">
        <v>0</v>
      </c>
      <c r="AO769">
        <v>0</v>
      </c>
      <c r="AP769">
        <v>0</v>
      </c>
      <c r="AQ769">
        <v>0</v>
      </c>
      <c r="AR769">
        <v>0</v>
      </c>
    </row>
    <row r="770" spans="1:44" x14ac:dyDescent="0.25">
      <c r="A770">
        <f>ROW(Source!A1288)</f>
        <v>1288</v>
      </c>
      <c r="B770">
        <v>55891547</v>
      </c>
      <c r="C770">
        <v>55891545</v>
      </c>
      <c r="D770">
        <v>55489910</v>
      </c>
      <c r="E770">
        <v>1</v>
      </c>
      <c r="F770">
        <v>1</v>
      </c>
      <c r="G770">
        <v>1081</v>
      </c>
      <c r="H770">
        <v>2</v>
      </c>
      <c r="I770" t="s">
        <v>1580</v>
      </c>
      <c r="J770" t="s">
        <v>1581</v>
      </c>
      <c r="K770" t="s">
        <v>1582</v>
      </c>
      <c r="L770">
        <v>1368</v>
      </c>
      <c r="N770">
        <v>1011</v>
      </c>
      <c r="O770" t="s">
        <v>1558</v>
      </c>
      <c r="P770" t="s">
        <v>1558</v>
      </c>
      <c r="Q770">
        <v>1</v>
      </c>
      <c r="X770">
        <v>2.33</v>
      </c>
      <c r="Y770">
        <v>0</v>
      </c>
      <c r="Z770">
        <v>7.11</v>
      </c>
      <c r="AA770">
        <v>0</v>
      </c>
      <c r="AB770">
        <v>0</v>
      </c>
      <c r="AC770">
        <v>0</v>
      </c>
      <c r="AD770">
        <v>1</v>
      </c>
      <c r="AE770">
        <v>0</v>
      </c>
      <c r="AF770" t="s">
        <v>42</v>
      </c>
      <c r="AG770">
        <v>2.7959999999999998</v>
      </c>
      <c r="AH770">
        <v>2</v>
      </c>
      <c r="AI770">
        <v>55891547</v>
      </c>
      <c r="AJ770">
        <v>653</v>
      </c>
      <c r="AK770">
        <v>0</v>
      </c>
      <c r="AL770">
        <v>0</v>
      </c>
      <c r="AM770">
        <v>0</v>
      </c>
      <c r="AN770">
        <v>0</v>
      </c>
      <c r="AO770">
        <v>0</v>
      </c>
      <c r="AP770">
        <v>0</v>
      </c>
      <c r="AQ770">
        <v>0</v>
      </c>
      <c r="AR770">
        <v>0</v>
      </c>
    </row>
    <row r="771" spans="1:44" x14ac:dyDescent="0.25">
      <c r="A771">
        <f>ROW(Source!A1288)</f>
        <v>1288</v>
      </c>
      <c r="B771">
        <v>55891548</v>
      </c>
      <c r="C771">
        <v>55891545</v>
      </c>
      <c r="D771">
        <v>55490209</v>
      </c>
      <c r="E771">
        <v>1</v>
      </c>
      <c r="F771">
        <v>1</v>
      </c>
      <c r="G771">
        <v>1081</v>
      </c>
      <c r="H771">
        <v>2</v>
      </c>
      <c r="I771" t="s">
        <v>1555</v>
      </c>
      <c r="J771" t="s">
        <v>1556</v>
      </c>
      <c r="K771" t="s">
        <v>1557</v>
      </c>
      <c r="L771">
        <v>1368</v>
      </c>
      <c r="N771">
        <v>1011</v>
      </c>
      <c r="O771" t="s">
        <v>1558</v>
      </c>
      <c r="P771" t="s">
        <v>1558</v>
      </c>
      <c r="Q771">
        <v>1</v>
      </c>
      <c r="X771">
        <v>0.1</v>
      </c>
      <c r="Y771">
        <v>0</v>
      </c>
      <c r="Z771">
        <v>83.1</v>
      </c>
      <c r="AA771">
        <v>12.62</v>
      </c>
      <c r="AB771">
        <v>0</v>
      </c>
      <c r="AC771">
        <v>0</v>
      </c>
      <c r="AD771">
        <v>1</v>
      </c>
      <c r="AE771">
        <v>0</v>
      </c>
      <c r="AF771" t="s">
        <v>42</v>
      </c>
      <c r="AG771">
        <v>0.12</v>
      </c>
      <c r="AH771">
        <v>2</v>
      </c>
      <c r="AI771">
        <v>55891548</v>
      </c>
      <c r="AJ771">
        <v>654</v>
      </c>
      <c r="AK771">
        <v>0</v>
      </c>
      <c r="AL771">
        <v>0</v>
      </c>
      <c r="AM771">
        <v>0</v>
      </c>
      <c r="AN771">
        <v>0</v>
      </c>
      <c r="AO771">
        <v>0</v>
      </c>
      <c r="AP771">
        <v>0</v>
      </c>
      <c r="AQ771">
        <v>0</v>
      </c>
      <c r="AR771">
        <v>0</v>
      </c>
    </row>
    <row r="772" spans="1:44" x14ac:dyDescent="0.25">
      <c r="A772">
        <f>ROW(Source!A1288)</f>
        <v>1288</v>
      </c>
      <c r="B772">
        <v>55891549</v>
      </c>
      <c r="C772">
        <v>55891545</v>
      </c>
      <c r="D772">
        <v>55490263</v>
      </c>
      <c r="E772">
        <v>1</v>
      </c>
      <c r="F772">
        <v>1</v>
      </c>
      <c r="G772">
        <v>1081</v>
      </c>
      <c r="H772">
        <v>2</v>
      </c>
      <c r="I772" t="s">
        <v>1601</v>
      </c>
      <c r="J772" t="s">
        <v>1602</v>
      </c>
      <c r="K772" t="s">
        <v>1603</v>
      </c>
      <c r="L772">
        <v>1368</v>
      </c>
      <c r="N772">
        <v>1011</v>
      </c>
      <c r="O772" t="s">
        <v>1558</v>
      </c>
      <c r="P772" t="s">
        <v>1558</v>
      </c>
      <c r="Q772">
        <v>1</v>
      </c>
      <c r="X772">
        <v>4.17</v>
      </c>
      <c r="Y772">
        <v>0</v>
      </c>
      <c r="Z772">
        <v>0.77</v>
      </c>
      <c r="AA772">
        <v>0</v>
      </c>
      <c r="AB772">
        <v>0</v>
      </c>
      <c r="AC772">
        <v>0</v>
      </c>
      <c r="AD772">
        <v>1</v>
      </c>
      <c r="AE772">
        <v>0</v>
      </c>
      <c r="AF772" t="s">
        <v>42</v>
      </c>
      <c r="AG772">
        <v>5.0039999999999996</v>
      </c>
      <c r="AH772">
        <v>2</v>
      </c>
      <c r="AI772">
        <v>55891549</v>
      </c>
      <c r="AJ772">
        <v>655</v>
      </c>
      <c r="AK772">
        <v>0</v>
      </c>
      <c r="AL772">
        <v>0</v>
      </c>
      <c r="AM772">
        <v>0</v>
      </c>
      <c r="AN772">
        <v>0</v>
      </c>
      <c r="AO772">
        <v>0</v>
      </c>
      <c r="AP772">
        <v>0</v>
      </c>
      <c r="AQ772">
        <v>0</v>
      </c>
      <c r="AR772">
        <v>0</v>
      </c>
    </row>
    <row r="773" spans="1:44" x14ac:dyDescent="0.25">
      <c r="A773">
        <f>ROW(Source!A1288)</f>
        <v>1288</v>
      </c>
      <c r="B773">
        <v>55891550</v>
      </c>
      <c r="C773">
        <v>55891545</v>
      </c>
      <c r="D773">
        <v>55460380</v>
      </c>
      <c r="E773">
        <v>1</v>
      </c>
      <c r="F773">
        <v>1</v>
      </c>
      <c r="G773">
        <v>1081</v>
      </c>
      <c r="H773">
        <v>3</v>
      </c>
      <c r="I773" t="s">
        <v>1598</v>
      </c>
      <c r="J773" t="s">
        <v>1599</v>
      </c>
      <c r="K773" t="s">
        <v>1600</v>
      </c>
      <c r="L773">
        <v>1348</v>
      </c>
      <c r="N773">
        <v>1009</v>
      </c>
      <c r="O773" t="s">
        <v>1092</v>
      </c>
      <c r="P773" t="s">
        <v>1092</v>
      </c>
      <c r="Q773">
        <v>1000</v>
      </c>
      <c r="X773">
        <v>9.6000000000000002E-4</v>
      </c>
      <c r="Y773">
        <v>8590.86</v>
      </c>
      <c r="Z773">
        <v>0</v>
      </c>
      <c r="AA773">
        <v>0</v>
      </c>
      <c r="AB773">
        <v>0</v>
      </c>
      <c r="AC773">
        <v>0</v>
      </c>
      <c r="AD773">
        <v>1</v>
      </c>
      <c r="AE773">
        <v>0</v>
      </c>
      <c r="AF773" t="s">
        <v>22</v>
      </c>
      <c r="AG773">
        <v>9.6000000000000002E-4</v>
      </c>
      <c r="AH773">
        <v>2</v>
      </c>
      <c r="AI773">
        <v>55891550</v>
      </c>
      <c r="AJ773">
        <v>656</v>
      </c>
      <c r="AK773">
        <v>0</v>
      </c>
      <c r="AL773">
        <v>0</v>
      </c>
      <c r="AM773">
        <v>0</v>
      </c>
      <c r="AN773">
        <v>0</v>
      </c>
      <c r="AO773">
        <v>0</v>
      </c>
      <c r="AP773">
        <v>0</v>
      </c>
      <c r="AQ773">
        <v>0</v>
      </c>
      <c r="AR773">
        <v>0</v>
      </c>
    </row>
    <row r="774" spans="1:44" x14ac:dyDescent="0.25">
      <c r="A774">
        <f>ROW(Source!A1288)</f>
        <v>1288</v>
      </c>
      <c r="B774">
        <v>55891551</v>
      </c>
      <c r="C774">
        <v>55891545</v>
      </c>
      <c r="D774">
        <v>55459339</v>
      </c>
      <c r="E774">
        <v>1</v>
      </c>
      <c r="F774">
        <v>1</v>
      </c>
      <c r="G774">
        <v>1081</v>
      </c>
      <c r="H774">
        <v>3</v>
      </c>
      <c r="I774" t="s">
        <v>1616</v>
      </c>
      <c r="J774" t="s">
        <v>1617</v>
      </c>
      <c r="K774" t="s">
        <v>1618</v>
      </c>
      <c r="L774">
        <v>1354</v>
      </c>
      <c r="N774">
        <v>1010</v>
      </c>
      <c r="O774" t="s">
        <v>266</v>
      </c>
      <c r="P774" t="s">
        <v>266</v>
      </c>
      <c r="Q774">
        <v>1</v>
      </c>
      <c r="X774">
        <v>220</v>
      </c>
      <c r="Y774">
        <v>3.86</v>
      </c>
      <c r="Z774">
        <v>0</v>
      </c>
      <c r="AA774">
        <v>0</v>
      </c>
      <c r="AB774">
        <v>0</v>
      </c>
      <c r="AC774">
        <v>0</v>
      </c>
      <c r="AD774">
        <v>1</v>
      </c>
      <c r="AE774">
        <v>0</v>
      </c>
      <c r="AF774" t="s">
        <v>22</v>
      </c>
      <c r="AG774">
        <v>220</v>
      </c>
      <c r="AH774">
        <v>2</v>
      </c>
      <c r="AI774">
        <v>55891551</v>
      </c>
      <c r="AJ774">
        <v>657</v>
      </c>
      <c r="AK774">
        <v>0</v>
      </c>
      <c r="AL774">
        <v>0</v>
      </c>
      <c r="AM774">
        <v>0</v>
      </c>
      <c r="AN774">
        <v>0</v>
      </c>
      <c r="AO774">
        <v>0</v>
      </c>
      <c r="AP774">
        <v>0</v>
      </c>
      <c r="AQ774">
        <v>0</v>
      </c>
      <c r="AR774">
        <v>0</v>
      </c>
    </row>
    <row r="775" spans="1:44" x14ac:dyDescent="0.25">
      <c r="A775">
        <f>ROW(Source!A1288)</f>
        <v>1288</v>
      </c>
      <c r="B775">
        <v>55891552</v>
      </c>
      <c r="C775">
        <v>55891545</v>
      </c>
      <c r="D775">
        <v>55461657</v>
      </c>
      <c r="E775">
        <v>1</v>
      </c>
      <c r="F775">
        <v>1</v>
      </c>
      <c r="G775">
        <v>1081</v>
      </c>
      <c r="H775">
        <v>3</v>
      </c>
      <c r="I775" t="s">
        <v>1776</v>
      </c>
      <c r="J775" t="s">
        <v>1777</v>
      </c>
      <c r="K775" t="s">
        <v>1778</v>
      </c>
      <c r="L775">
        <v>1296</v>
      </c>
      <c r="N775">
        <v>1002</v>
      </c>
      <c r="O775" t="s">
        <v>1779</v>
      </c>
      <c r="P775" t="s">
        <v>1779</v>
      </c>
      <c r="Q775">
        <v>1</v>
      </c>
      <c r="X775">
        <v>0.157</v>
      </c>
      <c r="Y775">
        <v>35.4</v>
      </c>
      <c r="Z775">
        <v>0</v>
      </c>
      <c r="AA775">
        <v>0</v>
      </c>
      <c r="AB775">
        <v>0</v>
      </c>
      <c r="AC775">
        <v>0</v>
      </c>
      <c r="AD775">
        <v>1</v>
      </c>
      <c r="AE775">
        <v>0</v>
      </c>
      <c r="AF775" t="s">
        <v>22</v>
      </c>
      <c r="AG775">
        <v>0.157</v>
      </c>
      <c r="AH775">
        <v>2</v>
      </c>
      <c r="AI775">
        <v>55891552</v>
      </c>
      <c r="AJ775">
        <v>658</v>
      </c>
      <c r="AK775">
        <v>0</v>
      </c>
      <c r="AL775">
        <v>0</v>
      </c>
      <c r="AM775">
        <v>0</v>
      </c>
      <c r="AN775">
        <v>0</v>
      </c>
      <c r="AO775">
        <v>0</v>
      </c>
      <c r="AP775">
        <v>0</v>
      </c>
      <c r="AQ775">
        <v>0</v>
      </c>
      <c r="AR775">
        <v>0</v>
      </c>
    </row>
    <row r="776" spans="1:44" x14ac:dyDescent="0.25">
      <c r="A776">
        <f>ROW(Source!A1288)</f>
        <v>1288</v>
      </c>
      <c r="B776">
        <v>55891553</v>
      </c>
      <c r="C776">
        <v>55891545</v>
      </c>
      <c r="D776">
        <v>55459815</v>
      </c>
      <c r="E776">
        <v>1</v>
      </c>
      <c r="F776">
        <v>1</v>
      </c>
      <c r="G776">
        <v>1081</v>
      </c>
      <c r="H776">
        <v>3</v>
      </c>
      <c r="I776" t="s">
        <v>1694</v>
      </c>
      <c r="J776" t="s">
        <v>1695</v>
      </c>
      <c r="K776" t="s">
        <v>1696</v>
      </c>
      <c r="L776">
        <v>1348</v>
      </c>
      <c r="N776">
        <v>1009</v>
      </c>
      <c r="O776" t="s">
        <v>1092</v>
      </c>
      <c r="P776" t="s">
        <v>1092</v>
      </c>
      <c r="Q776">
        <v>1000</v>
      </c>
      <c r="X776">
        <v>2.0999999999999999E-3</v>
      </c>
      <c r="Y776">
        <v>7973.67</v>
      </c>
      <c r="Z776">
        <v>0</v>
      </c>
      <c r="AA776">
        <v>0</v>
      </c>
      <c r="AB776">
        <v>0</v>
      </c>
      <c r="AC776">
        <v>0</v>
      </c>
      <c r="AD776">
        <v>1</v>
      </c>
      <c r="AE776">
        <v>0</v>
      </c>
      <c r="AF776" t="s">
        <v>22</v>
      </c>
      <c r="AG776">
        <v>2.0999999999999999E-3</v>
      </c>
      <c r="AH776">
        <v>2</v>
      </c>
      <c r="AI776">
        <v>55891553</v>
      </c>
      <c r="AJ776">
        <v>659</v>
      </c>
      <c r="AK776">
        <v>0</v>
      </c>
      <c r="AL776">
        <v>0</v>
      </c>
      <c r="AM776">
        <v>0</v>
      </c>
      <c r="AN776">
        <v>0</v>
      </c>
      <c r="AO776">
        <v>0</v>
      </c>
      <c r="AP776">
        <v>0</v>
      </c>
      <c r="AQ776">
        <v>0</v>
      </c>
      <c r="AR776">
        <v>0</v>
      </c>
    </row>
    <row r="777" spans="1:44" x14ac:dyDescent="0.25">
      <c r="A777">
        <f>ROW(Source!A1288)</f>
        <v>1288</v>
      </c>
      <c r="B777">
        <v>55891554</v>
      </c>
      <c r="C777">
        <v>55891545</v>
      </c>
      <c r="D777">
        <v>55482523</v>
      </c>
      <c r="E777">
        <v>1</v>
      </c>
      <c r="F777">
        <v>1</v>
      </c>
      <c r="G777">
        <v>1081</v>
      </c>
      <c r="H777">
        <v>3</v>
      </c>
      <c r="I777" t="s">
        <v>1769</v>
      </c>
      <c r="J777" t="s">
        <v>1770</v>
      </c>
      <c r="K777" t="s">
        <v>1771</v>
      </c>
      <c r="L777">
        <v>1358</v>
      </c>
      <c r="N777">
        <v>1010</v>
      </c>
      <c r="O777" t="s">
        <v>1772</v>
      </c>
      <c r="P777" t="s">
        <v>1772</v>
      </c>
      <c r="Q777">
        <v>10</v>
      </c>
      <c r="X777">
        <v>0.01</v>
      </c>
      <c r="Y777">
        <v>5.46</v>
      </c>
      <c r="Z777">
        <v>0</v>
      </c>
      <c r="AA777">
        <v>0</v>
      </c>
      <c r="AB777">
        <v>0</v>
      </c>
      <c r="AC777">
        <v>0</v>
      </c>
      <c r="AD777">
        <v>1</v>
      </c>
      <c r="AE777">
        <v>0</v>
      </c>
      <c r="AF777" t="s">
        <v>22</v>
      </c>
      <c r="AG777">
        <v>0.01</v>
      </c>
      <c r="AH777">
        <v>2</v>
      </c>
      <c r="AI777">
        <v>55891554</v>
      </c>
      <c r="AJ777">
        <v>661</v>
      </c>
      <c r="AK777">
        <v>0</v>
      </c>
      <c r="AL777">
        <v>0</v>
      </c>
      <c r="AM777">
        <v>0</v>
      </c>
      <c r="AN777">
        <v>0</v>
      </c>
      <c r="AO777">
        <v>0</v>
      </c>
      <c r="AP777">
        <v>0</v>
      </c>
      <c r="AQ777">
        <v>0</v>
      </c>
      <c r="AR777">
        <v>0</v>
      </c>
    </row>
    <row r="778" spans="1:44" x14ac:dyDescent="0.25">
      <c r="A778">
        <f>ROW(Source!A1288)</f>
        <v>1288</v>
      </c>
      <c r="B778">
        <v>55891555</v>
      </c>
      <c r="C778">
        <v>55891545</v>
      </c>
      <c r="D778">
        <v>55481932</v>
      </c>
      <c r="E778">
        <v>1</v>
      </c>
      <c r="F778">
        <v>1</v>
      </c>
      <c r="G778">
        <v>1081</v>
      </c>
      <c r="H778">
        <v>3</v>
      </c>
      <c r="I778" t="s">
        <v>1353</v>
      </c>
      <c r="J778" t="s">
        <v>1356</v>
      </c>
      <c r="K778" t="s">
        <v>1354</v>
      </c>
      <c r="L778">
        <v>1356</v>
      </c>
      <c r="N778">
        <v>1010</v>
      </c>
      <c r="O778" t="s">
        <v>1355</v>
      </c>
      <c r="P778" t="s">
        <v>1355</v>
      </c>
      <c r="Q778">
        <v>1000</v>
      </c>
      <c r="X778">
        <v>0.11</v>
      </c>
      <c r="Y778">
        <v>919.92</v>
      </c>
      <c r="Z778">
        <v>0</v>
      </c>
      <c r="AA778">
        <v>0</v>
      </c>
      <c r="AB778">
        <v>0</v>
      </c>
      <c r="AC778">
        <v>0</v>
      </c>
      <c r="AD778">
        <v>1</v>
      </c>
      <c r="AE778">
        <v>0</v>
      </c>
      <c r="AF778" t="s">
        <v>22</v>
      </c>
      <c r="AG778">
        <v>0.11</v>
      </c>
      <c r="AH778">
        <v>2</v>
      </c>
      <c r="AI778">
        <v>55891555</v>
      </c>
      <c r="AJ778">
        <v>662</v>
      </c>
      <c r="AK778">
        <v>0</v>
      </c>
      <c r="AL778">
        <v>0</v>
      </c>
      <c r="AM778">
        <v>0</v>
      </c>
      <c r="AN778">
        <v>0</v>
      </c>
      <c r="AO778">
        <v>0</v>
      </c>
      <c r="AP778">
        <v>0</v>
      </c>
      <c r="AQ778">
        <v>0</v>
      </c>
      <c r="AR778">
        <v>0</v>
      </c>
    </row>
    <row r="779" spans="1:44" x14ac:dyDescent="0.25">
      <c r="A779">
        <f>ROW(Source!A1288)</f>
        <v>1288</v>
      </c>
      <c r="B779">
        <v>55891556</v>
      </c>
      <c r="C779">
        <v>55891545</v>
      </c>
      <c r="D779">
        <v>55428398</v>
      </c>
      <c r="E779">
        <v>1081</v>
      </c>
      <c r="F779">
        <v>1</v>
      </c>
      <c r="G779">
        <v>1081</v>
      </c>
      <c r="H779">
        <v>3</v>
      </c>
      <c r="I779" t="s">
        <v>1859</v>
      </c>
      <c r="J779" t="s">
        <v>3</v>
      </c>
      <c r="K779" t="s">
        <v>1860</v>
      </c>
      <c r="L779">
        <v>1301</v>
      </c>
      <c r="N779">
        <v>1003</v>
      </c>
      <c r="O779" t="s">
        <v>769</v>
      </c>
      <c r="P779" t="s">
        <v>769</v>
      </c>
      <c r="Q779">
        <v>1</v>
      </c>
      <c r="X779">
        <v>102</v>
      </c>
      <c r="Y779">
        <v>0</v>
      </c>
      <c r="Z779">
        <v>0</v>
      </c>
      <c r="AA779">
        <v>0</v>
      </c>
      <c r="AB779">
        <v>0</v>
      </c>
      <c r="AC779">
        <v>0</v>
      </c>
      <c r="AD779">
        <v>0</v>
      </c>
      <c r="AE779">
        <v>0</v>
      </c>
      <c r="AF779" t="s">
        <v>22</v>
      </c>
      <c r="AG779">
        <v>102</v>
      </c>
      <c r="AH779">
        <v>3</v>
      </c>
      <c r="AI779">
        <v>-1</v>
      </c>
      <c r="AJ779" t="s">
        <v>3</v>
      </c>
      <c r="AK779">
        <v>0</v>
      </c>
      <c r="AL779">
        <v>0</v>
      </c>
      <c r="AM779">
        <v>0</v>
      </c>
      <c r="AN779">
        <v>0</v>
      </c>
      <c r="AO779">
        <v>0</v>
      </c>
      <c r="AP779">
        <v>0</v>
      </c>
      <c r="AQ779">
        <v>0</v>
      </c>
      <c r="AR779">
        <v>0</v>
      </c>
    </row>
    <row r="780" spans="1:44" x14ac:dyDescent="0.25">
      <c r="A780">
        <f>ROW(Source!A1288)</f>
        <v>1288</v>
      </c>
      <c r="B780">
        <v>55891557</v>
      </c>
      <c r="C780">
        <v>55891545</v>
      </c>
      <c r="D780">
        <v>55432092</v>
      </c>
      <c r="E780">
        <v>1081</v>
      </c>
      <c r="F780">
        <v>1</v>
      </c>
      <c r="G780">
        <v>1081</v>
      </c>
      <c r="H780">
        <v>3</v>
      </c>
      <c r="I780" t="s">
        <v>1861</v>
      </c>
      <c r="J780" t="s">
        <v>3</v>
      </c>
      <c r="K780" t="s">
        <v>1862</v>
      </c>
      <c r="L780">
        <v>1354</v>
      </c>
      <c r="N780">
        <v>1010</v>
      </c>
      <c r="O780" t="s">
        <v>266</v>
      </c>
      <c r="P780" t="s">
        <v>266</v>
      </c>
      <c r="Q780">
        <v>1</v>
      </c>
      <c r="X780">
        <v>18</v>
      </c>
      <c r="Y780">
        <v>0</v>
      </c>
      <c r="Z780">
        <v>0</v>
      </c>
      <c r="AA780">
        <v>0</v>
      </c>
      <c r="AB780">
        <v>0</v>
      </c>
      <c r="AC780">
        <v>0</v>
      </c>
      <c r="AD780">
        <v>0</v>
      </c>
      <c r="AE780">
        <v>0</v>
      </c>
      <c r="AF780" t="s">
        <v>22</v>
      </c>
      <c r="AG780">
        <v>18</v>
      </c>
      <c r="AH780">
        <v>3</v>
      </c>
      <c r="AI780">
        <v>-1</v>
      </c>
      <c r="AJ780" t="s">
        <v>3</v>
      </c>
      <c r="AK780">
        <v>0</v>
      </c>
      <c r="AL780">
        <v>0</v>
      </c>
      <c r="AM780">
        <v>0</v>
      </c>
      <c r="AN780">
        <v>0</v>
      </c>
      <c r="AO780">
        <v>0</v>
      </c>
      <c r="AP780">
        <v>0</v>
      </c>
      <c r="AQ780">
        <v>0</v>
      </c>
      <c r="AR780">
        <v>0</v>
      </c>
    </row>
    <row r="781" spans="1:44" x14ac:dyDescent="0.25">
      <c r="A781">
        <f>ROW(Source!A1288)</f>
        <v>1288</v>
      </c>
      <c r="B781">
        <v>55891558</v>
      </c>
      <c r="C781">
        <v>55891545</v>
      </c>
      <c r="D781">
        <v>55432104</v>
      </c>
      <c r="E781">
        <v>1081</v>
      </c>
      <c r="F781">
        <v>1</v>
      </c>
      <c r="G781">
        <v>1081</v>
      </c>
      <c r="H781">
        <v>3</v>
      </c>
      <c r="I781" t="s">
        <v>1806</v>
      </c>
      <c r="J781" t="s">
        <v>3</v>
      </c>
      <c r="K781" t="s">
        <v>1807</v>
      </c>
      <c r="L781">
        <v>1356</v>
      </c>
      <c r="N781">
        <v>1010</v>
      </c>
      <c r="O781" t="s">
        <v>1355</v>
      </c>
      <c r="P781" t="s">
        <v>1355</v>
      </c>
      <c r="Q781">
        <v>1000</v>
      </c>
      <c r="X781">
        <v>1.7999999999999999E-2</v>
      </c>
      <c r="Y781">
        <v>0</v>
      </c>
      <c r="Z781">
        <v>0</v>
      </c>
      <c r="AA781">
        <v>0</v>
      </c>
      <c r="AB781">
        <v>0</v>
      </c>
      <c r="AC781">
        <v>0</v>
      </c>
      <c r="AD781">
        <v>0</v>
      </c>
      <c r="AE781">
        <v>0</v>
      </c>
      <c r="AF781" t="s">
        <v>22</v>
      </c>
      <c r="AG781">
        <v>1.7999999999999999E-2</v>
      </c>
      <c r="AH781">
        <v>3</v>
      </c>
      <c r="AI781">
        <v>-1</v>
      </c>
      <c r="AJ781" t="s">
        <v>3</v>
      </c>
      <c r="AK781">
        <v>0</v>
      </c>
      <c r="AL781">
        <v>0</v>
      </c>
      <c r="AM781">
        <v>0</v>
      </c>
      <c r="AN781">
        <v>0</v>
      </c>
      <c r="AO781">
        <v>0</v>
      </c>
      <c r="AP781">
        <v>0</v>
      </c>
      <c r="AQ781">
        <v>0</v>
      </c>
      <c r="AR781">
        <v>0</v>
      </c>
    </row>
    <row r="782" spans="1:44" x14ac:dyDescent="0.25">
      <c r="A782">
        <f>ROW(Source!A1288)</f>
        <v>1288</v>
      </c>
      <c r="B782">
        <v>55891559</v>
      </c>
      <c r="C782">
        <v>55891545</v>
      </c>
      <c r="D782">
        <v>55434262</v>
      </c>
      <c r="E782">
        <v>1081</v>
      </c>
      <c r="F782">
        <v>1</v>
      </c>
      <c r="G782">
        <v>1081</v>
      </c>
      <c r="H782">
        <v>3</v>
      </c>
      <c r="I782" t="s">
        <v>1475</v>
      </c>
      <c r="J782" t="s">
        <v>3</v>
      </c>
      <c r="K782" t="s">
        <v>1476</v>
      </c>
      <c r="L782">
        <v>1354</v>
      </c>
      <c r="N782">
        <v>1010</v>
      </c>
      <c r="O782" t="s">
        <v>266</v>
      </c>
      <c r="P782" t="s">
        <v>266</v>
      </c>
      <c r="Q782">
        <v>1</v>
      </c>
      <c r="X782">
        <v>0</v>
      </c>
      <c r="Y782">
        <v>0</v>
      </c>
      <c r="Z782">
        <v>0</v>
      </c>
      <c r="AA782">
        <v>0</v>
      </c>
      <c r="AB782">
        <v>0</v>
      </c>
      <c r="AC782">
        <v>0</v>
      </c>
      <c r="AD782">
        <v>0</v>
      </c>
      <c r="AE782">
        <v>0</v>
      </c>
      <c r="AF782" t="s">
        <v>22</v>
      </c>
      <c r="AG782">
        <v>0</v>
      </c>
      <c r="AH782">
        <v>3</v>
      </c>
      <c r="AI782">
        <v>-1</v>
      </c>
      <c r="AJ782" t="s">
        <v>3</v>
      </c>
      <c r="AK782">
        <v>0</v>
      </c>
      <c r="AL782">
        <v>0</v>
      </c>
      <c r="AM782">
        <v>0</v>
      </c>
      <c r="AN782">
        <v>0</v>
      </c>
      <c r="AO782">
        <v>0</v>
      </c>
      <c r="AP782">
        <v>0</v>
      </c>
      <c r="AQ782">
        <v>0</v>
      </c>
      <c r="AR782">
        <v>0</v>
      </c>
    </row>
    <row r="783" spans="1:44" x14ac:dyDescent="0.25">
      <c r="A783">
        <f>ROW(Source!A1291)</f>
        <v>1291</v>
      </c>
      <c r="B783">
        <v>55891566</v>
      </c>
      <c r="C783">
        <v>55891565</v>
      </c>
      <c r="D783">
        <v>55424304</v>
      </c>
      <c r="E783">
        <v>1081</v>
      </c>
      <c r="F783">
        <v>1</v>
      </c>
      <c r="G783">
        <v>1081</v>
      </c>
      <c r="H783">
        <v>1</v>
      </c>
      <c r="I783" t="s">
        <v>1552</v>
      </c>
      <c r="J783" t="s">
        <v>3</v>
      </c>
      <c r="K783" t="s">
        <v>1553</v>
      </c>
      <c r="L783">
        <v>1191</v>
      </c>
      <c r="N783">
        <v>1013</v>
      </c>
      <c r="O783" t="s">
        <v>1554</v>
      </c>
      <c r="P783" t="s">
        <v>1554</v>
      </c>
      <c r="Q783">
        <v>1</v>
      </c>
      <c r="X783">
        <v>58.4</v>
      </c>
      <c r="Y783">
        <v>0</v>
      </c>
      <c r="Z783">
        <v>0</v>
      </c>
      <c r="AA783">
        <v>0</v>
      </c>
      <c r="AB783">
        <v>0</v>
      </c>
      <c r="AC783">
        <v>0</v>
      </c>
      <c r="AD783">
        <v>1</v>
      </c>
      <c r="AE783">
        <v>1</v>
      </c>
      <c r="AF783" t="s">
        <v>959</v>
      </c>
      <c r="AG783">
        <v>80.591999999999999</v>
      </c>
      <c r="AH783">
        <v>2</v>
      </c>
      <c r="AI783">
        <v>55891566</v>
      </c>
      <c r="AJ783">
        <v>663</v>
      </c>
      <c r="AK783">
        <v>0</v>
      </c>
      <c r="AL783">
        <v>0</v>
      </c>
      <c r="AM783">
        <v>0</v>
      </c>
      <c r="AN783">
        <v>0</v>
      </c>
      <c r="AO783">
        <v>0</v>
      </c>
      <c r="AP783">
        <v>0</v>
      </c>
      <c r="AQ783">
        <v>0</v>
      </c>
      <c r="AR783">
        <v>0</v>
      </c>
    </row>
    <row r="784" spans="1:44" x14ac:dyDescent="0.25">
      <c r="A784">
        <f>ROW(Source!A1291)</f>
        <v>1291</v>
      </c>
      <c r="B784">
        <v>55891567</v>
      </c>
      <c r="C784">
        <v>55891565</v>
      </c>
      <c r="D784">
        <v>55490209</v>
      </c>
      <c r="E784">
        <v>1</v>
      </c>
      <c r="F784">
        <v>1</v>
      </c>
      <c r="G784">
        <v>1081</v>
      </c>
      <c r="H784">
        <v>2</v>
      </c>
      <c r="I784" t="s">
        <v>1555</v>
      </c>
      <c r="J784" t="s">
        <v>1556</v>
      </c>
      <c r="K784" t="s">
        <v>1557</v>
      </c>
      <c r="L784">
        <v>1368</v>
      </c>
      <c r="N784">
        <v>1011</v>
      </c>
      <c r="O784" t="s">
        <v>1558</v>
      </c>
      <c r="P784" t="s">
        <v>1558</v>
      </c>
      <c r="Q784">
        <v>1</v>
      </c>
      <c r="X784">
        <v>0.1</v>
      </c>
      <c r="Y784">
        <v>0</v>
      </c>
      <c r="Z784">
        <v>83.1</v>
      </c>
      <c r="AA784">
        <v>12.62</v>
      </c>
      <c r="AB784">
        <v>0</v>
      </c>
      <c r="AC784">
        <v>0</v>
      </c>
      <c r="AD784">
        <v>1</v>
      </c>
      <c r="AE784">
        <v>0</v>
      </c>
      <c r="AF784" t="s">
        <v>958</v>
      </c>
      <c r="AG784">
        <v>0.15</v>
      </c>
      <c r="AH784">
        <v>2</v>
      </c>
      <c r="AI784">
        <v>55891567</v>
      </c>
      <c r="AJ784">
        <v>664</v>
      </c>
      <c r="AK784">
        <v>0</v>
      </c>
      <c r="AL784">
        <v>0</v>
      </c>
      <c r="AM784">
        <v>0</v>
      </c>
      <c r="AN784">
        <v>0</v>
      </c>
      <c r="AO784">
        <v>0</v>
      </c>
      <c r="AP784">
        <v>0</v>
      </c>
      <c r="AQ784">
        <v>0</v>
      </c>
      <c r="AR784">
        <v>0</v>
      </c>
    </row>
    <row r="785" spans="1:44" x14ac:dyDescent="0.25">
      <c r="A785">
        <f>ROW(Source!A1291)</f>
        <v>1291</v>
      </c>
      <c r="B785">
        <v>55891568</v>
      </c>
      <c r="C785">
        <v>55891565</v>
      </c>
      <c r="D785">
        <v>55489443</v>
      </c>
      <c r="E785">
        <v>1</v>
      </c>
      <c r="F785">
        <v>1</v>
      </c>
      <c r="G785">
        <v>1081</v>
      </c>
      <c r="H785">
        <v>2</v>
      </c>
      <c r="I785" t="s">
        <v>1780</v>
      </c>
      <c r="J785" t="s">
        <v>1781</v>
      </c>
      <c r="K785" t="s">
        <v>1782</v>
      </c>
      <c r="L785">
        <v>1368</v>
      </c>
      <c r="N785">
        <v>1011</v>
      </c>
      <c r="O785" t="s">
        <v>1558</v>
      </c>
      <c r="P785" t="s">
        <v>1558</v>
      </c>
      <c r="Q785">
        <v>1</v>
      </c>
      <c r="X785">
        <v>0.01</v>
      </c>
      <c r="Y785">
        <v>0</v>
      </c>
      <c r="Z785">
        <v>179.17</v>
      </c>
      <c r="AA785">
        <v>16.93</v>
      </c>
      <c r="AB785">
        <v>0</v>
      </c>
      <c r="AC785">
        <v>0</v>
      </c>
      <c r="AD785">
        <v>1</v>
      </c>
      <c r="AE785">
        <v>0</v>
      </c>
      <c r="AF785" t="s">
        <v>958</v>
      </c>
      <c r="AG785">
        <v>1.4999999999999999E-2</v>
      </c>
      <c r="AH785">
        <v>2</v>
      </c>
      <c r="AI785">
        <v>55891568</v>
      </c>
      <c r="AJ785">
        <v>665</v>
      </c>
      <c r="AK785">
        <v>0</v>
      </c>
      <c r="AL785">
        <v>0</v>
      </c>
      <c r="AM785">
        <v>0</v>
      </c>
      <c r="AN785">
        <v>0</v>
      </c>
      <c r="AO785">
        <v>0</v>
      </c>
      <c r="AP785">
        <v>0</v>
      </c>
      <c r="AQ785">
        <v>0</v>
      </c>
      <c r="AR785">
        <v>0</v>
      </c>
    </row>
    <row r="786" spans="1:44" x14ac:dyDescent="0.25">
      <c r="A786">
        <f>ROW(Source!A1291)</f>
        <v>1291</v>
      </c>
      <c r="B786">
        <v>55891569</v>
      </c>
      <c r="C786">
        <v>55891565</v>
      </c>
      <c r="D786">
        <v>55459237</v>
      </c>
      <c r="E786">
        <v>1</v>
      </c>
      <c r="F786">
        <v>1</v>
      </c>
      <c r="G786">
        <v>1081</v>
      </c>
      <c r="H786">
        <v>3</v>
      </c>
      <c r="I786" t="s">
        <v>1604</v>
      </c>
      <c r="J786" t="s">
        <v>1605</v>
      </c>
      <c r="K786" t="s">
        <v>1606</v>
      </c>
      <c r="L786">
        <v>1339</v>
      </c>
      <c r="N786">
        <v>1007</v>
      </c>
      <c r="O786" t="s">
        <v>1462</v>
      </c>
      <c r="P786" t="s">
        <v>1462</v>
      </c>
      <c r="Q786">
        <v>1</v>
      </c>
      <c r="X786">
        <v>1.6</v>
      </c>
      <c r="Y786">
        <v>7.07</v>
      </c>
      <c r="Z786">
        <v>0</v>
      </c>
      <c r="AA786">
        <v>0</v>
      </c>
      <c r="AB786">
        <v>0</v>
      </c>
      <c r="AC786">
        <v>0</v>
      </c>
      <c r="AD786">
        <v>1</v>
      </c>
      <c r="AE786">
        <v>0</v>
      </c>
      <c r="AF786" t="s">
        <v>957</v>
      </c>
      <c r="AG786">
        <v>1.6</v>
      </c>
      <c r="AH786">
        <v>2</v>
      </c>
      <c r="AI786">
        <v>55891569</v>
      </c>
      <c r="AJ786">
        <v>666</v>
      </c>
      <c r="AK786">
        <v>0</v>
      </c>
      <c r="AL786">
        <v>0</v>
      </c>
      <c r="AM786">
        <v>0</v>
      </c>
      <c r="AN786">
        <v>0</v>
      </c>
      <c r="AO786">
        <v>0</v>
      </c>
      <c r="AP786">
        <v>0</v>
      </c>
      <c r="AQ786">
        <v>0</v>
      </c>
      <c r="AR786">
        <v>0</v>
      </c>
    </row>
    <row r="787" spans="1:44" x14ac:dyDescent="0.25">
      <c r="A787">
        <f>ROW(Source!A1291)</f>
        <v>1291</v>
      </c>
      <c r="B787">
        <v>55891570</v>
      </c>
      <c r="C787">
        <v>55891565</v>
      </c>
      <c r="D787">
        <v>55466082</v>
      </c>
      <c r="E787">
        <v>1</v>
      </c>
      <c r="F787">
        <v>1</v>
      </c>
      <c r="G787">
        <v>1081</v>
      </c>
      <c r="H787">
        <v>3</v>
      </c>
      <c r="I787" t="s">
        <v>1783</v>
      </c>
      <c r="J787" t="s">
        <v>1784</v>
      </c>
      <c r="K787" t="s">
        <v>1785</v>
      </c>
      <c r="L787">
        <v>1346</v>
      </c>
      <c r="N787">
        <v>1009</v>
      </c>
      <c r="O787" t="s">
        <v>222</v>
      </c>
      <c r="P787" t="s">
        <v>222</v>
      </c>
      <c r="Q787">
        <v>1</v>
      </c>
      <c r="X787">
        <v>1.2</v>
      </c>
      <c r="Y787">
        <v>19.39</v>
      </c>
      <c r="Z787">
        <v>0</v>
      </c>
      <c r="AA787">
        <v>0</v>
      </c>
      <c r="AB787">
        <v>0</v>
      </c>
      <c r="AC787">
        <v>0</v>
      </c>
      <c r="AD787">
        <v>1</v>
      </c>
      <c r="AE787">
        <v>0</v>
      </c>
      <c r="AF787" t="s">
        <v>957</v>
      </c>
      <c r="AG787">
        <v>1.2</v>
      </c>
      <c r="AH787">
        <v>2</v>
      </c>
      <c r="AI787">
        <v>55891570</v>
      </c>
      <c r="AJ787">
        <v>667</v>
      </c>
      <c r="AK787">
        <v>0</v>
      </c>
      <c r="AL787">
        <v>0</v>
      </c>
      <c r="AM787">
        <v>0</v>
      </c>
      <c r="AN787">
        <v>0</v>
      </c>
      <c r="AO787">
        <v>0</v>
      </c>
      <c r="AP787">
        <v>0</v>
      </c>
      <c r="AQ787">
        <v>0</v>
      </c>
      <c r="AR787">
        <v>0</v>
      </c>
    </row>
    <row r="788" spans="1:44" x14ac:dyDescent="0.25">
      <c r="A788">
        <f>ROW(Source!A1291)</f>
        <v>1291</v>
      </c>
      <c r="B788">
        <v>55891571</v>
      </c>
      <c r="C788">
        <v>55891565</v>
      </c>
      <c r="D788">
        <v>55472567</v>
      </c>
      <c r="E788">
        <v>1</v>
      </c>
      <c r="F788">
        <v>1</v>
      </c>
      <c r="G788">
        <v>1081</v>
      </c>
      <c r="H788">
        <v>3</v>
      </c>
      <c r="I788" t="s">
        <v>1786</v>
      </c>
      <c r="J788" t="s">
        <v>1787</v>
      </c>
      <c r="K788" t="s">
        <v>1788</v>
      </c>
      <c r="L788">
        <v>1346</v>
      </c>
      <c r="N788">
        <v>1009</v>
      </c>
      <c r="O788" t="s">
        <v>222</v>
      </c>
      <c r="P788" t="s">
        <v>222</v>
      </c>
      <c r="Q788">
        <v>1</v>
      </c>
      <c r="X788">
        <v>1.5</v>
      </c>
      <c r="Y788">
        <v>33.72</v>
      </c>
      <c r="Z788">
        <v>0</v>
      </c>
      <c r="AA788">
        <v>0</v>
      </c>
      <c r="AB788">
        <v>0</v>
      </c>
      <c r="AC788">
        <v>0</v>
      </c>
      <c r="AD788">
        <v>1</v>
      </c>
      <c r="AE788">
        <v>0</v>
      </c>
      <c r="AF788" t="s">
        <v>957</v>
      </c>
      <c r="AG788">
        <v>1.5</v>
      </c>
      <c r="AH788">
        <v>2</v>
      </c>
      <c r="AI788">
        <v>55891571</v>
      </c>
      <c r="AJ788">
        <v>669</v>
      </c>
      <c r="AK788">
        <v>0</v>
      </c>
      <c r="AL788">
        <v>0</v>
      </c>
      <c r="AM788">
        <v>0</v>
      </c>
      <c r="AN788">
        <v>0</v>
      </c>
      <c r="AO788">
        <v>0</v>
      </c>
      <c r="AP788">
        <v>0</v>
      </c>
      <c r="AQ788">
        <v>0</v>
      </c>
      <c r="AR788">
        <v>0</v>
      </c>
    </row>
    <row r="789" spans="1:44" x14ac:dyDescent="0.25">
      <c r="A789">
        <f>ROW(Source!A1291)</f>
        <v>1291</v>
      </c>
      <c r="B789">
        <v>55891572</v>
      </c>
      <c r="C789">
        <v>55891565</v>
      </c>
      <c r="D789">
        <v>55420490</v>
      </c>
      <c r="E789">
        <v>1081</v>
      </c>
      <c r="F789">
        <v>1</v>
      </c>
      <c r="G789">
        <v>1081</v>
      </c>
      <c r="H789">
        <v>3</v>
      </c>
      <c r="I789" t="s">
        <v>1863</v>
      </c>
      <c r="J789" t="s">
        <v>3</v>
      </c>
      <c r="K789" t="s">
        <v>1864</v>
      </c>
      <c r="L789">
        <v>1346</v>
      </c>
      <c r="N789">
        <v>1009</v>
      </c>
      <c r="O789" t="s">
        <v>222</v>
      </c>
      <c r="P789" t="s">
        <v>222</v>
      </c>
      <c r="Q789">
        <v>1</v>
      </c>
      <c r="X789">
        <v>0</v>
      </c>
      <c r="Y789">
        <v>0</v>
      </c>
      <c r="Z789">
        <v>0</v>
      </c>
      <c r="AA789">
        <v>0</v>
      </c>
      <c r="AB789">
        <v>0</v>
      </c>
      <c r="AC789">
        <v>0</v>
      </c>
      <c r="AD789">
        <v>0</v>
      </c>
      <c r="AE789">
        <v>0</v>
      </c>
      <c r="AF789" t="s">
        <v>957</v>
      </c>
      <c r="AG789">
        <v>0</v>
      </c>
      <c r="AH789">
        <v>3</v>
      </c>
      <c r="AI789">
        <v>-1</v>
      </c>
      <c r="AJ789" t="s">
        <v>3</v>
      </c>
      <c r="AK789">
        <v>0</v>
      </c>
      <c r="AL789">
        <v>0</v>
      </c>
      <c r="AM789">
        <v>0</v>
      </c>
      <c r="AN789">
        <v>0</v>
      </c>
      <c r="AO789">
        <v>0</v>
      </c>
      <c r="AP789">
        <v>0</v>
      </c>
      <c r="AQ789">
        <v>0</v>
      </c>
      <c r="AR789">
        <v>0</v>
      </c>
    </row>
    <row r="790" spans="1:44" x14ac:dyDescent="0.25">
      <c r="A790">
        <f>ROW(Source!A1291)</f>
        <v>1291</v>
      </c>
      <c r="B790">
        <v>55891573</v>
      </c>
      <c r="C790">
        <v>55891565</v>
      </c>
      <c r="D790">
        <v>55428504</v>
      </c>
      <c r="E790">
        <v>1081</v>
      </c>
      <c r="F790">
        <v>1</v>
      </c>
      <c r="G790">
        <v>1081</v>
      </c>
      <c r="H790">
        <v>3</v>
      </c>
      <c r="I790" t="s">
        <v>1865</v>
      </c>
      <c r="J790" t="s">
        <v>3</v>
      </c>
      <c r="K790" t="s">
        <v>1866</v>
      </c>
      <c r="L790">
        <v>1301</v>
      </c>
      <c r="N790">
        <v>1003</v>
      </c>
      <c r="O790" t="s">
        <v>769</v>
      </c>
      <c r="P790" t="s">
        <v>769</v>
      </c>
      <c r="Q790">
        <v>1</v>
      </c>
      <c r="X790">
        <v>99.8</v>
      </c>
      <c r="Y790">
        <v>0</v>
      </c>
      <c r="Z790">
        <v>0</v>
      </c>
      <c r="AA790">
        <v>0</v>
      </c>
      <c r="AB790">
        <v>0</v>
      </c>
      <c r="AC790">
        <v>0</v>
      </c>
      <c r="AD790">
        <v>0</v>
      </c>
      <c r="AE790">
        <v>0</v>
      </c>
      <c r="AF790" t="s">
        <v>957</v>
      </c>
      <c r="AG790">
        <v>99.8</v>
      </c>
      <c r="AH790">
        <v>3</v>
      </c>
      <c r="AI790">
        <v>-1</v>
      </c>
      <c r="AJ790" t="s">
        <v>3</v>
      </c>
      <c r="AK790">
        <v>0</v>
      </c>
      <c r="AL790">
        <v>0</v>
      </c>
      <c r="AM790">
        <v>0</v>
      </c>
      <c r="AN790">
        <v>0</v>
      </c>
      <c r="AO790">
        <v>0</v>
      </c>
      <c r="AP790">
        <v>0</v>
      </c>
      <c r="AQ790">
        <v>0</v>
      </c>
      <c r="AR790">
        <v>0</v>
      </c>
    </row>
    <row r="791" spans="1:44" x14ac:dyDescent="0.25">
      <c r="A791">
        <f>ROW(Source!A1291)</f>
        <v>1291</v>
      </c>
      <c r="B791">
        <v>55891574</v>
      </c>
      <c r="C791">
        <v>55891565</v>
      </c>
      <c r="D791">
        <v>55439760</v>
      </c>
      <c r="E791">
        <v>1081</v>
      </c>
      <c r="F791">
        <v>1</v>
      </c>
      <c r="G791">
        <v>1081</v>
      </c>
      <c r="H791">
        <v>3</v>
      </c>
      <c r="I791" t="s">
        <v>1867</v>
      </c>
      <c r="J791" t="s">
        <v>3</v>
      </c>
      <c r="K791" t="s">
        <v>1868</v>
      </c>
      <c r="L791">
        <v>1354</v>
      </c>
      <c r="N791">
        <v>1010</v>
      </c>
      <c r="O791" t="s">
        <v>266</v>
      </c>
      <c r="P791" t="s">
        <v>266</v>
      </c>
      <c r="Q791">
        <v>1</v>
      </c>
      <c r="X791">
        <v>0</v>
      </c>
      <c r="Y791">
        <v>0</v>
      </c>
      <c r="Z791">
        <v>0</v>
      </c>
      <c r="AA791">
        <v>0</v>
      </c>
      <c r="AB791">
        <v>0</v>
      </c>
      <c r="AC791">
        <v>0</v>
      </c>
      <c r="AD791">
        <v>0</v>
      </c>
      <c r="AE791">
        <v>0</v>
      </c>
      <c r="AF791" t="s">
        <v>957</v>
      </c>
      <c r="AG791">
        <v>0</v>
      </c>
      <c r="AH791">
        <v>3</v>
      </c>
      <c r="AI791">
        <v>-1</v>
      </c>
      <c r="AJ791" t="s">
        <v>3</v>
      </c>
      <c r="AK791">
        <v>0</v>
      </c>
      <c r="AL791">
        <v>0</v>
      </c>
      <c r="AM791">
        <v>0</v>
      </c>
      <c r="AN791">
        <v>0</v>
      </c>
      <c r="AO791">
        <v>0</v>
      </c>
      <c r="AP791">
        <v>0</v>
      </c>
      <c r="AQ791">
        <v>0</v>
      </c>
      <c r="AR791">
        <v>0</v>
      </c>
    </row>
    <row r="792" spans="1:44" x14ac:dyDescent="0.25">
      <c r="A792">
        <f>ROW(Source!A1292)</f>
        <v>1292</v>
      </c>
      <c r="B792">
        <v>55891566</v>
      </c>
      <c r="C792">
        <v>55891565</v>
      </c>
      <c r="D792">
        <v>55424304</v>
      </c>
      <c r="E792">
        <v>1081</v>
      </c>
      <c r="F792">
        <v>1</v>
      </c>
      <c r="G792">
        <v>1081</v>
      </c>
      <c r="H792">
        <v>1</v>
      </c>
      <c r="I792" t="s">
        <v>1552</v>
      </c>
      <c r="J792" t="s">
        <v>3</v>
      </c>
      <c r="K792" t="s">
        <v>1553</v>
      </c>
      <c r="L792">
        <v>1191</v>
      </c>
      <c r="N792">
        <v>1013</v>
      </c>
      <c r="O792" t="s">
        <v>1554</v>
      </c>
      <c r="P792" t="s">
        <v>1554</v>
      </c>
      <c r="Q792">
        <v>1</v>
      </c>
      <c r="X792">
        <v>58.4</v>
      </c>
      <c r="Y792">
        <v>0</v>
      </c>
      <c r="Z792">
        <v>0</v>
      </c>
      <c r="AA792">
        <v>0</v>
      </c>
      <c r="AB792">
        <v>0</v>
      </c>
      <c r="AC792">
        <v>0</v>
      </c>
      <c r="AD792">
        <v>1</v>
      </c>
      <c r="AE792">
        <v>1</v>
      </c>
      <c r="AF792" t="s">
        <v>959</v>
      </c>
      <c r="AG792">
        <v>80.591999999999999</v>
      </c>
      <c r="AH792">
        <v>2</v>
      </c>
      <c r="AI792">
        <v>55891566</v>
      </c>
      <c r="AJ792">
        <v>670</v>
      </c>
      <c r="AK792">
        <v>0</v>
      </c>
      <c r="AL792">
        <v>0</v>
      </c>
      <c r="AM792">
        <v>0</v>
      </c>
      <c r="AN792">
        <v>0</v>
      </c>
      <c r="AO792">
        <v>0</v>
      </c>
      <c r="AP792">
        <v>0</v>
      </c>
      <c r="AQ792">
        <v>0</v>
      </c>
      <c r="AR792">
        <v>0</v>
      </c>
    </row>
    <row r="793" spans="1:44" x14ac:dyDescent="0.25">
      <c r="A793">
        <f>ROW(Source!A1292)</f>
        <v>1292</v>
      </c>
      <c r="B793">
        <v>55891567</v>
      </c>
      <c r="C793">
        <v>55891565</v>
      </c>
      <c r="D793">
        <v>55490209</v>
      </c>
      <c r="E793">
        <v>1</v>
      </c>
      <c r="F793">
        <v>1</v>
      </c>
      <c r="G793">
        <v>1081</v>
      </c>
      <c r="H793">
        <v>2</v>
      </c>
      <c r="I793" t="s">
        <v>1555</v>
      </c>
      <c r="J793" t="s">
        <v>1556</v>
      </c>
      <c r="K793" t="s">
        <v>1557</v>
      </c>
      <c r="L793">
        <v>1368</v>
      </c>
      <c r="N793">
        <v>1011</v>
      </c>
      <c r="O793" t="s">
        <v>1558</v>
      </c>
      <c r="P793" t="s">
        <v>1558</v>
      </c>
      <c r="Q793">
        <v>1</v>
      </c>
      <c r="X793">
        <v>0.1</v>
      </c>
      <c r="Y793">
        <v>0</v>
      </c>
      <c r="Z793">
        <v>83.1</v>
      </c>
      <c r="AA793">
        <v>12.62</v>
      </c>
      <c r="AB793">
        <v>0</v>
      </c>
      <c r="AC793">
        <v>0</v>
      </c>
      <c r="AD793">
        <v>1</v>
      </c>
      <c r="AE793">
        <v>0</v>
      </c>
      <c r="AF793" t="s">
        <v>958</v>
      </c>
      <c r="AG793">
        <v>0.15</v>
      </c>
      <c r="AH793">
        <v>2</v>
      </c>
      <c r="AI793">
        <v>55891567</v>
      </c>
      <c r="AJ793">
        <v>671</v>
      </c>
      <c r="AK793">
        <v>0</v>
      </c>
      <c r="AL793">
        <v>0</v>
      </c>
      <c r="AM793">
        <v>0</v>
      </c>
      <c r="AN793">
        <v>0</v>
      </c>
      <c r="AO793">
        <v>0</v>
      </c>
      <c r="AP793">
        <v>0</v>
      </c>
      <c r="AQ793">
        <v>0</v>
      </c>
      <c r="AR793">
        <v>0</v>
      </c>
    </row>
    <row r="794" spans="1:44" x14ac:dyDescent="0.25">
      <c r="A794">
        <f>ROW(Source!A1292)</f>
        <v>1292</v>
      </c>
      <c r="B794">
        <v>55891568</v>
      </c>
      <c r="C794">
        <v>55891565</v>
      </c>
      <c r="D794">
        <v>55489443</v>
      </c>
      <c r="E794">
        <v>1</v>
      </c>
      <c r="F794">
        <v>1</v>
      </c>
      <c r="G794">
        <v>1081</v>
      </c>
      <c r="H794">
        <v>2</v>
      </c>
      <c r="I794" t="s">
        <v>1780</v>
      </c>
      <c r="J794" t="s">
        <v>1781</v>
      </c>
      <c r="K794" t="s">
        <v>1782</v>
      </c>
      <c r="L794">
        <v>1368</v>
      </c>
      <c r="N794">
        <v>1011</v>
      </c>
      <c r="O794" t="s">
        <v>1558</v>
      </c>
      <c r="P794" t="s">
        <v>1558</v>
      </c>
      <c r="Q794">
        <v>1</v>
      </c>
      <c r="X794">
        <v>0.01</v>
      </c>
      <c r="Y794">
        <v>0</v>
      </c>
      <c r="Z794">
        <v>179.17</v>
      </c>
      <c r="AA794">
        <v>16.93</v>
      </c>
      <c r="AB794">
        <v>0</v>
      </c>
      <c r="AC794">
        <v>0</v>
      </c>
      <c r="AD794">
        <v>1</v>
      </c>
      <c r="AE794">
        <v>0</v>
      </c>
      <c r="AF794" t="s">
        <v>958</v>
      </c>
      <c r="AG794">
        <v>1.4999999999999999E-2</v>
      </c>
      <c r="AH794">
        <v>2</v>
      </c>
      <c r="AI794">
        <v>55891568</v>
      </c>
      <c r="AJ794">
        <v>672</v>
      </c>
      <c r="AK794">
        <v>0</v>
      </c>
      <c r="AL794">
        <v>0</v>
      </c>
      <c r="AM794">
        <v>0</v>
      </c>
      <c r="AN794">
        <v>0</v>
      </c>
      <c r="AO794">
        <v>0</v>
      </c>
      <c r="AP794">
        <v>0</v>
      </c>
      <c r="AQ794">
        <v>0</v>
      </c>
      <c r="AR794">
        <v>0</v>
      </c>
    </row>
    <row r="795" spans="1:44" x14ac:dyDescent="0.25">
      <c r="A795">
        <f>ROW(Source!A1292)</f>
        <v>1292</v>
      </c>
      <c r="B795">
        <v>55891569</v>
      </c>
      <c r="C795">
        <v>55891565</v>
      </c>
      <c r="D795">
        <v>55459237</v>
      </c>
      <c r="E795">
        <v>1</v>
      </c>
      <c r="F795">
        <v>1</v>
      </c>
      <c r="G795">
        <v>1081</v>
      </c>
      <c r="H795">
        <v>3</v>
      </c>
      <c r="I795" t="s">
        <v>1604</v>
      </c>
      <c r="J795" t="s">
        <v>1605</v>
      </c>
      <c r="K795" t="s">
        <v>1606</v>
      </c>
      <c r="L795">
        <v>1339</v>
      </c>
      <c r="N795">
        <v>1007</v>
      </c>
      <c r="O795" t="s">
        <v>1462</v>
      </c>
      <c r="P795" t="s">
        <v>1462</v>
      </c>
      <c r="Q795">
        <v>1</v>
      </c>
      <c r="X795">
        <v>1.6</v>
      </c>
      <c r="Y795">
        <v>7.07</v>
      </c>
      <c r="Z795">
        <v>0</v>
      </c>
      <c r="AA795">
        <v>0</v>
      </c>
      <c r="AB795">
        <v>0</v>
      </c>
      <c r="AC795">
        <v>0</v>
      </c>
      <c r="AD795">
        <v>1</v>
      </c>
      <c r="AE795">
        <v>0</v>
      </c>
      <c r="AF795" t="s">
        <v>957</v>
      </c>
      <c r="AG795">
        <v>1.6</v>
      </c>
      <c r="AH795">
        <v>2</v>
      </c>
      <c r="AI795">
        <v>55891569</v>
      </c>
      <c r="AJ795">
        <v>673</v>
      </c>
      <c r="AK795">
        <v>0</v>
      </c>
      <c r="AL795">
        <v>0</v>
      </c>
      <c r="AM795">
        <v>0</v>
      </c>
      <c r="AN795">
        <v>0</v>
      </c>
      <c r="AO795">
        <v>0</v>
      </c>
      <c r="AP795">
        <v>0</v>
      </c>
      <c r="AQ795">
        <v>0</v>
      </c>
      <c r="AR795">
        <v>0</v>
      </c>
    </row>
    <row r="796" spans="1:44" x14ac:dyDescent="0.25">
      <c r="A796">
        <f>ROW(Source!A1292)</f>
        <v>1292</v>
      </c>
      <c r="B796">
        <v>55891570</v>
      </c>
      <c r="C796">
        <v>55891565</v>
      </c>
      <c r="D796">
        <v>55466082</v>
      </c>
      <c r="E796">
        <v>1</v>
      </c>
      <c r="F796">
        <v>1</v>
      </c>
      <c r="G796">
        <v>1081</v>
      </c>
      <c r="H796">
        <v>3</v>
      </c>
      <c r="I796" t="s">
        <v>1783</v>
      </c>
      <c r="J796" t="s">
        <v>1784</v>
      </c>
      <c r="K796" t="s">
        <v>1785</v>
      </c>
      <c r="L796">
        <v>1346</v>
      </c>
      <c r="N796">
        <v>1009</v>
      </c>
      <c r="O796" t="s">
        <v>222</v>
      </c>
      <c r="P796" t="s">
        <v>222</v>
      </c>
      <c r="Q796">
        <v>1</v>
      </c>
      <c r="X796">
        <v>1.2</v>
      </c>
      <c r="Y796">
        <v>19.39</v>
      </c>
      <c r="Z796">
        <v>0</v>
      </c>
      <c r="AA796">
        <v>0</v>
      </c>
      <c r="AB796">
        <v>0</v>
      </c>
      <c r="AC796">
        <v>0</v>
      </c>
      <c r="AD796">
        <v>1</v>
      </c>
      <c r="AE796">
        <v>0</v>
      </c>
      <c r="AF796" t="s">
        <v>957</v>
      </c>
      <c r="AG796">
        <v>1.2</v>
      </c>
      <c r="AH796">
        <v>2</v>
      </c>
      <c r="AI796">
        <v>55891570</v>
      </c>
      <c r="AJ796">
        <v>674</v>
      </c>
      <c r="AK796">
        <v>0</v>
      </c>
      <c r="AL796">
        <v>0</v>
      </c>
      <c r="AM796">
        <v>0</v>
      </c>
      <c r="AN796">
        <v>0</v>
      </c>
      <c r="AO796">
        <v>0</v>
      </c>
      <c r="AP796">
        <v>0</v>
      </c>
      <c r="AQ796">
        <v>0</v>
      </c>
      <c r="AR796">
        <v>0</v>
      </c>
    </row>
    <row r="797" spans="1:44" x14ac:dyDescent="0.25">
      <c r="A797">
        <f>ROW(Source!A1292)</f>
        <v>1292</v>
      </c>
      <c r="B797">
        <v>55891571</v>
      </c>
      <c r="C797">
        <v>55891565</v>
      </c>
      <c r="D797">
        <v>55472567</v>
      </c>
      <c r="E797">
        <v>1</v>
      </c>
      <c r="F797">
        <v>1</v>
      </c>
      <c r="G797">
        <v>1081</v>
      </c>
      <c r="H797">
        <v>3</v>
      </c>
      <c r="I797" t="s">
        <v>1786</v>
      </c>
      <c r="J797" t="s">
        <v>1787</v>
      </c>
      <c r="K797" t="s">
        <v>1788</v>
      </c>
      <c r="L797">
        <v>1346</v>
      </c>
      <c r="N797">
        <v>1009</v>
      </c>
      <c r="O797" t="s">
        <v>222</v>
      </c>
      <c r="P797" t="s">
        <v>222</v>
      </c>
      <c r="Q797">
        <v>1</v>
      </c>
      <c r="X797">
        <v>1.5</v>
      </c>
      <c r="Y797">
        <v>33.72</v>
      </c>
      <c r="Z797">
        <v>0</v>
      </c>
      <c r="AA797">
        <v>0</v>
      </c>
      <c r="AB797">
        <v>0</v>
      </c>
      <c r="AC797">
        <v>0</v>
      </c>
      <c r="AD797">
        <v>1</v>
      </c>
      <c r="AE797">
        <v>0</v>
      </c>
      <c r="AF797" t="s">
        <v>957</v>
      </c>
      <c r="AG797">
        <v>1.5</v>
      </c>
      <c r="AH797">
        <v>2</v>
      </c>
      <c r="AI797">
        <v>55891571</v>
      </c>
      <c r="AJ797">
        <v>676</v>
      </c>
      <c r="AK797">
        <v>0</v>
      </c>
      <c r="AL797">
        <v>0</v>
      </c>
      <c r="AM797">
        <v>0</v>
      </c>
      <c r="AN797">
        <v>0</v>
      </c>
      <c r="AO797">
        <v>0</v>
      </c>
      <c r="AP797">
        <v>0</v>
      </c>
      <c r="AQ797">
        <v>0</v>
      </c>
      <c r="AR797">
        <v>0</v>
      </c>
    </row>
    <row r="798" spans="1:44" x14ac:dyDescent="0.25">
      <c r="A798">
        <f>ROW(Source!A1292)</f>
        <v>1292</v>
      </c>
      <c r="B798">
        <v>55891572</v>
      </c>
      <c r="C798">
        <v>55891565</v>
      </c>
      <c r="D798">
        <v>55420490</v>
      </c>
      <c r="E798">
        <v>1081</v>
      </c>
      <c r="F798">
        <v>1</v>
      </c>
      <c r="G798">
        <v>1081</v>
      </c>
      <c r="H798">
        <v>3</v>
      </c>
      <c r="I798" t="s">
        <v>1863</v>
      </c>
      <c r="J798" t="s">
        <v>3</v>
      </c>
      <c r="K798" t="s">
        <v>1864</v>
      </c>
      <c r="L798">
        <v>1346</v>
      </c>
      <c r="N798">
        <v>1009</v>
      </c>
      <c r="O798" t="s">
        <v>222</v>
      </c>
      <c r="P798" t="s">
        <v>222</v>
      </c>
      <c r="Q798">
        <v>1</v>
      </c>
      <c r="X798">
        <v>0</v>
      </c>
      <c r="Y798">
        <v>0</v>
      </c>
      <c r="Z798">
        <v>0</v>
      </c>
      <c r="AA798">
        <v>0</v>
      </c>
      <c r="AB798">
        <v>0</v>
      </c>
      <c r="AC798">
        <v>0</v>
      </c>
      <c r="AD798">
        <v>0</v>
      </c>
      <c r="AE798">
        <v>0</v>
      </c>
      <c r="AF798" t="s">
        <v>957</v>
      </c>
      <c r="AG798">
        <v>0</v>
      </c>
      <c r="AH798">
        <v>3</v>
      </c>
      <c r="AI798">
        <v>-1</v>
      </c>
      <c r="AJ798" t="s">
        <v>3</v>
      </c>
      <c r="AK798">
        <v>0</v>
      </c>
      <c r="AL798">
        <v>0</v>
      </c>
      <c r="AM798">
        <v>0</v>
      </c>
      <c r="AN798">
        <v>0</v>
      </c>
      <c r="AO798">
        <v>0</v>
      </c>
      <c r="AP798">
        <v>0</v>
      </c>
      <c r="AQ798">
        <v>0</v>
      </c>
      <c r="AR798">
        <v>0</v>
      </c>
    </row>
    <row r="799" spans="1:44" x14ac:dyDescent="0.25">
      <c r="A799">
        <f>ROW(Source!A1292)</f>
        <v>1292</v>
      </c>
      <c r="B799">
        <v>55891573</v>
      </c>
      <c r="C799">
        <v>55891565</v>
      </c>
      <c r="D799">
        <v>55428504</v>
      </c>
      <c r="E799">
        <v>1081</v>
      </c>
      <c r="F799">
        <v>1</v>
      </c>
      <c r="G799">
        <v>1081</v>
      </c>
      <c r="H799">
        <v>3</v>
      </c>
      <c r="I799" t="s">
        <v>1865</v>
      </c>
      <c r="J799" t="s">
        <v>3</v>
      </c>
      <c r="K799" t="s">
        <v>1866</v>
      </c>
      <c r="L799">
        <v>1301</v>
      </c>
      <c r="N799">
        <v>1003</v>
      </c>
      <c r="O799" t="s">
        <v>769</v>
      </c>
      <c r="P799" t="s">
        <v>769</v>
      </c>
      <c r="Q799">
        <v>1</v>
      </c>
      <c r="X799">
        <v>99.8</v>
      </c>
      <c r="Y799">
        <v>0</v>
      </c>
      <c r="Z799">
        <v>0</v>
      </c>
      <c r="AA799">
        <v>0</v>
      </c>
      <c r="AB799">
        <v>0</v>
      </c>
      <c r="AC799">
        <v>0</v>
      </c>
      <c r="AD799">
        <v>0</v>
      </c>
      <c r="AE799">
        <v>0</v>
      </c>
      <c r="AF799" t="s">
        <v>957</v>
      </c>
      <c r="AG799">
        <v>99.8</v>
      </c>
      <c r="AH799">
        <v>3</v>
      </c>
      <c r="AI799">
        <v>-1</v>
      </c>
      <c r="AJ799" t="s">
        <v>3</v>
      </c>
      <c r="AK799">
        <v>0</v>
      </c>
      <c r="AL799">
        <v>0</v>
      </c>
      <c r="AM799">
        <v>0</v>
      </c>
      <c r="AN799">
        <v>0</v>
      </c>
      <c r="AO799">
        <v>0</v>
      </c>
      <c r="AP799">
        <v>0</v>
      </c>
      <c r="AQ799">
        <v>0</v>
      </c>
      <c r="AR799">
        <v>0</v>
      </c>
    </row>
    <row r="800" spans="1:44" x14ac:dyDescent="0.25">
      <c r="A800">
        <f>ROW(Source!A1292)</f>
        <v>1292</v>
      </c>
      <c r="B800">
        <v>55891574</v>
      </c>
      <c r="C800">
        <v>55891565</v>
      </c>
      <c r="D800">
        <v>55439760</v>
      </c>
      <c r="E800">
        <v>1081</v>
      </c>
      <c r="F800">
        <v>1</v>
      </c>
      <c r="G800">
        <v>1081</v>
      </c>
      <c r="H800">
        <v>3</v>
      </c>
      <c r="I800" t="s">
        <v>1867</v>
      </c>
      <c r="J800" t="s">
        <v>3</v>
      </c>
      <c r="K800" t="s">
        <v>1868</v>
      </c>
      <c r="L800">
        <v>1354</v>
      </c>
      <c r="N800">
        <v>1010</v>
      </c>
      <c r="O800" t="s">
        <v>266</v>
      </c>
      <c r="P800" t="s">
        <v>266</v>
      </c>
      <c r="Q800">
        <v>1</v>
      </c>
      <c r="X800">
        <v>0</v>
      </c>
      <c r="Y800">
        <v>0</v>
      </c>
      <c r="Z800">
        <v>0</v>
      </c>
      <c r="AA800">
        <v>0</v>
      </c>
      <c r="AB800">
        <v>0</v>
      </c>
      <c r="AC800">
        <v>0</v>
      </c>
      <c r="AD800">
        <v>0</v>
      </c>
      <c r="AE800">
        <v>0</v>
      </c>
      <c r="AF800" t="s">
        <v>957</v>
      </c>
      <c r="AG800">
        <v>0</v>
      </c>
      <c r="AH800">
        <v>3</v>
      </c>
      <c r="AI800">
        <v>-1</v>
      </c>
      <c r="AJ800" t="s">
        <v>3</v>
      </c>
      <c r="AK800">
        <v>0</v>
      </c>
      <c r="AL800">
        <v>0</v>
      </c>
      <c r="AM800">
        <v>0</v>
      </c>
      <c r="AN800">
        <v>0</v>
      </c>
      <c r="AO800">
        <v>0</v>
      </c>
      <c r="AP800">
        <v>0</v>
      </c>
      <c r="AQ800">
        <v>0</v>
      </c>
      <c r="AR800">
        <v>0</v>
      </c>
    </row>
    <row r="801" spans="1:44" x14ac:dyDescent="0.25">
      <c r="A801">
        <f>ROW(Source!A1300)</f>
        <v>1300</v>
      </c>
      <c r="B801">
        <v>55891587</v>
      </c>
      <c r="C801">
        <v>55891586</v>
      </c>
      <c r="D801">
        <v>55424304</v>
      </c>
      <c r="E801">
        <v>1081</v>
      </c>
      <c r="F801">
        <v>1</v>
      </c>
      <c r="G801">
        <v>1081</v>
      </c>
      <c r="H801">
        <v>1</v>
      </c>
      <c r="I801" t="s">
        <v>1552</v>
      </c>
      <c r="J801" t="s">
        <v>3</v>
      </c>
      <c r="K801" t="s">
        <v>1553</v>
      </c>
      <c r="L801">
        <v>1191</v>
      </c>
      <c r="N801">
        <v>1013</v>
      </c>
      <c r="O801" t="s">
        <v>1554</v>
      </c>
      <c r="P801" t="s">
        <v>1554</v>
      </c>
      <c r="Q801">
        <v>1</v>
      </c>
      <c r="X801">
        <v>23.07</v>
      </c>
      <c r="Y801">
        <v>0</v>
      </c>
      <c r="Z801">
        <v>0</v>
      </c>
      <c r="AA801">
        <v>0</v>
      </c>
      <c r="AB801">
        <v>0</v>
      </c>
      <c r="AC801">
        <v>0</v>
      </c>
      <c r="AD801">
        <v>1</v>
      </c>
      <c r="AE801">
        <v>1</v>
      </c>
      <c r="AF801" t="s">
        <v>42</v>
      </c>
      <c r="AG801">
        <v>27.684000000000001</v>
      </c>
      <c r="AH801">
        <v>2</v>
      </c>
      <c r="AI801">
        <v>55891587</v>
      </c>
      <c r="AJ801">
        <v>677</v>
      </c>
      <c r="AK801">
        <v>0</v>
      </c>
      <c r="AL801">
        <v>0</v>
      </c>
      <c r="AM801">
        <v>0</v>
      </c>
      <c r="AN801">
        <v>0</v>
      </c>
      <c r="AO801">
        <v>0</v>
      </c>
      <c r="AP801">
        <v>0</v>
      </c>
      <c r="AQ801">
        <v>0</v>
      </c>
      <c r="AR801">
        <v>0</v>
      </c>
    </row>
    <row r="802" spans="1:44" x14ac:dyDescent="0.25">
      <c r="A802">
        <f>ROW(Source!A1300)</f>
        <v>1300</v>
      </c>
      <c r="B802">
        <v>55891588</v>
      </c>
      <c r="C802">
        <v>55891586</v>
      </c>
      <c r="D802">
        <v>55490209</v>
      </c>
      <c r="E802">
        <v>1</v>
      </c>
      <c r="F802">
        <v>1</v>
      </c>
      <c r="G802">
        <v>1081</v>
      </c>
      <c r="H802">
        <v>2</v>
      </c>
      <c r="I802" t="s">
        <v>1555</v>
      </c>
      <c r="J802" t="s">
        <v>1556</v>
      </c>
      <c r="K802" t="s">
        <v>1557</v>
      </c>
      <c r="L802">
        <v>1368</v>
      </c>
      <c r="N802">
        <v>1011</v>
      </c>
      <c r="O802" t="s">
        <v>1558</v>
      </c>
      <c r="P802" t="s">
        <v>1558</v>
      </c>
      <c r="Q802">
        <v>1</v>
      </c>
      <c r="X802">
        <v>0.01</v>
      </c>
      <c r="Y802">
        <v>0</v>
      </c>
      <c r="Z802">
        <v>83.1</v>
      </c>
      <c r="AA802">
        <v>12.62</v>
      </c>
      <c r="AB802">
        <v>0</v>
      </c>
      <c r="AC802">
        <v>0</v>
      </c>
      <c r="AD802">
        <v>1</v>
      </c>
      <c r="AE802">
        <v>0</v>
      </c>
      <c r="AF802" t="s">
        <v>42</v>
      </c>
      <c r="AG802">
        <v>1.2E-2</v>
      </c>
      <c r="AH802">
        <v>2</v>
      </c>
      <c r="AI802">
        <v>55891588</v>
      </c>
      <c r="AJ802">
        <v>678</v>
      </c>
      <c r="AK802">
        <v>0</v>
      </c>
      <c r="AL802">
        <v>0</v>
      </c>
      <c r="AM802">
        <v>0</v>
      </c>
      <c r="AN802">
        <v>0</v>
      </c>
      <c r="AO802">
        <v>0</v>
      </c>
      <c r="AP802">
        <v>0</v>
      </c>
      <c r="AQ802">
        <v>0</v>
      </c>
      <c r="AR802">
        <v>0</v>
      </c>
    </row>
    <row r="803" spans="1:44" x14ac:dyDescent="0.25">
      <c r="A803">
        <f>ROW(Source!A1300)</f>
        <v>1300</v>
      </c>
      <c r="B803">
        <v>55891589</v>
      </c>
      <c r="C803">
        <v>55891586</v>
      </c>
      <c r="D803">
        <v>55490263</v>
      </c>
      <c r="E803">
        <v>1</v>
      </c>
      <c r="F803">
        <v>1</v>
      </c>
      <c r="G803">
        <v>1081</v>
      </c>
      <c r="H803">
        <v>2</v>
      </c>
      <c r="I803" t="s">
        <v>1601</v>
      </c>
      <c r="J803" t="s">
        <v>1602</v>
      </c>
      <c r="K803" t="s">
        <v>1603</v>
      </c>
      <c r="L803">
        <v>1368</v>
      </c>
      <c r="N803">
        <v>1011</v>
      </c>
      <c r="O803" t="s">
        <v>1558</v>
      </c>
      <c r="P803" t="s">
        <v>1558</v>
      </c>
      <c r="Q803">
        <v>1</v>
      </c>
      <c r="X803">
        <v>1.92</v>
      </c>
      <c r="Y803">
        <v>0</v>
      </c>
      <c r="Z803">
        <v>0.77</v>
      </c>
      <c r="AA803">
        <v>0</v>
      </c>
      <c r="AB803">
        <v>0</v>
      </c>
      <c r="AC803">
        <v>0</v>
      </c>
      <c r="AD803">
        <v>1</v>
      </c>
      <c r="AE803">
        <v>0</v>
      </c>
      <c r="AF803" t="s">
        <v>42</v>
      </c>
      <c r="AG803">
        <v>2.3039999999999998</v>
      </c>
      <c r="AH803">
        <v>2</v>
      </c>
      <c r="AI803">
        <v>55891589</v>
      </c>
      <c r="AJ803">
        <v>679</v>
      </c>
      <c r="AK803">
        <v>0</v>
      </c>
      <c r="AL803">
        <v>0</v>
      </c>
      <c r="AM803">
        <v>0</v>
      </c>
      <c r="AN803">
        <v>0</v>
      </c>
      <c r="AO803">
        <v>0</v>
      </c>
      <c r="AP803">
        <v>0</v>
      </c>
      <c r="AQ803">
        <v>0</v>
      </c>
      <c r="AR803">
        <v>0</v>
      </c>
    </row>
    <row r="804" spans="1:44" x14ac:dyDescent="0.25">
      <c r="A804">
        <f>ROW(Source!A1300)</f>
        <v>1300</v>
      </c>
      <c r="B804">
        <v>55891590</v>
      </c>
      <c r="C804">
        <v>55891586</v>
      </c>
      <c r="D804">
        <v>55461566</v>
      </c>
      <c r="E804">
        <v>1</v>
      </c>
      <c r="F804">
        <v>1</v>
      </c>
      <c r="G804">
        <v>1081</v>
      </c>
      <c r="H804">
        <v>3</v>
      </c>
      <c r="I804" t="s">
        <v>1789</v>
      </c>
      <c r="J804" t="s">
        <v>1790</v>
      </c>
      <c r="K804" t="s">
        <v>1791</v>
      </c>
      <c r="L804">
        <v>1355</v>
      </c>
      <c r="N804">
        <v>1010</v>
      </c>
      <c r="O804" t="s">
        <v>40</v>
      </c>
      <c r="P804" t="s">
        <v>40</v>
      </c>
      <c r="Q804">
        <v>100</v>
      </c>
      <c r="X804">
        <v>2.02</v>
      </c>
      <c r="Y804">
        <v>94.93</v>
      </c>
      <c r="Z804">
        <v>0</v>
      </c>
      <c r="AA804">
        <v>0</v>
      </c>
      <c r="AB804">
        <v>0</v>
      </c>
      <c r="AC804">
        <v>0</v>
      </c>
      <c r="AD804">
        <v>1</v>
      </c>
      <c r="AE804">
        <v>0</v>
      </c>
      <c r="AF804" t="s">
        <v>22</v>
      </c>
      <c r="AG804">
        <v>2.02</v>
      </c>
      <c r="AH804">
        <v>2</v>
      </c>
      <c r="AI804">
        <v>55891590</v>
      </c>
      <c r="AJ804">
        <v>680</v>
      </c>
      <c r="AK804">
        <v>0</v>
      </c>
      <c r="AL804">
        <v>0</v>
      </c>
      <c r="AM804">
        <v>0</v>
      </c>
      <c r="AN804">
        <v>0</v>
      </c>
      <c r="AO804">
        <v>0</v>
      </c>
      <c r="AP804">
        <v>0</v>
      </c>
      <c r="AQ804">
        <v>0</v>
      </c>
      <c r="AR804">
        <v>0</v>
      </c>
    </row>
    <row r="805" spans="1:44" x14ac:dyDescent="0.25">
      <c r="A805">
        <f>ROW(Source!A1300)</f>
        <v>1300</v>
      </c>
      <c r="B805">
        <v>55891591</v>
      </c>
      <c r="C805">
        <v>55891586</v>
      </c>
      <c r="D805">
        <v>55469271</v>
      </c>
      <c r="E805">
        <v>1</v>
      </c>
      <c r="F805">
        <v>1</v>
      </c>
      <c r="G805">
        <v>1081</v>
      </c>
      <c r="H805">
        <v>3</v>
      </c>
      <c r="I805" t="s">
        <v>1625</v>
      </c>
      <c r="J805" t="s">
        <v>1626</v>
      </c>
      <c r="K805" t="s">
        <v>1627</v>
      </c>
      <c r="L805">
        <v>1354</v>
      </c>
      <c r="N805">
        <v>1010</v>
      </c>
      <c r="O805" t="s">
        <v>266</v>
      </c>
      <c r="P805" t="s">
        <v>266</v>
      </c>
      <c r="Q805">
        <v>1</v>
      </c>
      <c r="X805">
        <v>0.23</v>
      </c>
      <c r="Y805">
        <v>14.56</v>
      </c>
      <c r="Z805">
        <v>0</v>
      </c>
      <c r="AA805">
        <v>0</v>
      </c>
      <c r="AB805">
        <v>0</v>
      </c>
      <c r="AC805">
        <v>0</v>
      </c>
      <c r="AD805">
        <v>1</v>
      </c>
      <c r="AE805">
        <v>0</v>
      </c>
      <c r="AF805" t="s">
        <v>22</v>
      </c>
      <c r="AG805">
        <v>0.23</v>
      </c>
      <c r="AH805">
        <v>2</v>
      </c>
      <c r="AI805">
        <v>55891591</v>
      </c>
      <c r="AJ805">
        <v>681</v>
      </c>
      <c r="AK805">
        <v>0</v>
      </c>
      <c r="AL805">
        <v>0</v>
      </c>
      <c r="AM805">
        <v>0</v>
      </c>
      <c r="AN805">
        <v>0</v>
      </c>
      <c r="AO805">
        <v>0</v>
      </c>
      <c r="AP805">
        <v>0</v>
      </c>
      <c r="AQ805">
        <v>0</v>
      </c>
      <c r="AR805">
        <v>0</v>
      </c>
    </row>
    <row r="806" spans="1:44" x14ac:dyDescent="0.25">
      <c r="A806">
        <f>ROW(Source!A1300)</f>
        <v>1300</v>
      </c>
      <c r="B806">
        <v>55891592</v>
      </c>
      <c r="C806">
        <v>55891586</v>
      </c>
      <c r="D806">
        <v>55434098</v>
      </c>
      <c r="E806">
        <v>1081</v>
      </c>
      <c r="F806">
        <v>1</v>
      </c>
      <c r="G806">
        <v>1081</v>
      </c>
      <c r="H806">
        <v>3</v>
      </c>
      <c r="I806" t="s">
        <v>1869</v>
      </c>
      <c r="J806" t="s">
        <v>3</v>
      </c>
      <c r="K806" t="s">
        <v>1870</v>
      </c>
      <c r="L806">
        <v>1354</v>
      </c>
      <c r="N806">
        <v>1010</v>
      </c>
      <c r="O806" t="s">
        <v>266</v>
      </c>
      <c r="P806" t="s">
        <v>266</v>
      </c>
      <c r="Q806">
        <v>1</v>
      </c>
      <c r="X806">
        <v>102</v>
      </c>
      <c r="Y806">
        <v>0</v>
      </c>
      <c r="Z806">
        <v>0</v>
      </c>
      <c r="AA806">
        <v>0</v>
      </c>
      <c r="AB806">
        <v>0</v>
      </c>
      <c r="AC806">
        <v>0</v>
      </c>
      <c r="AD806">
        <v>0</v>
      </c>
      <c r="AE806">
        <v>0</v>
      </c>
      <c r="AF806" t="s">
        <v>22</v>
      </c>
      <c r="AG806">
        <v>102</v>
      </c>
      <c r="AH806">
        <v>3</v>
      </c>
      <c r="AI806">
        <v>-1</v>
      </c>
      <c r="AJ806" t="s">
        <v>3</v>
      </c>
      <c r="AK806">
        <v>0</v>
      </c>
      <c r="AL806">
        <v>0</v>
      </c>
      <c r="AM806">
        <v>0</v>
      </c>
      <c r="AN806">
        <v>0</v>
      </c>
      <c r="AO806">
        <v>0</v>
      </c>
      <c r="AP806">
        <v>0</v>
      </c>
      <c r="AQ806">
        <v>0</v>
      </c>
      <c r="AR806">
        <v>0</v>
      </c>
    </row>
    <row r="807" spans="1:44" x14ac:dyDescent="0.25">
      <c r="A807">
        <f>ROW(Source!A1301)</f>
        <v>1301</v>
      </c>
      <c r="B807">
        <v>55891587</v>
      </c>
      <c r="C807">
        <v>55891586</v>
      </c>
      <c r="D807">
        <v>55424304</v>
      </c>
      <c r="E807">
        <v>1081</v>
      </c>
      <c r="F807">
        <v>1</v>
      </c>
      <c r="G807">
        <v>1081</v>
      </c>
      <c r="H807">
        <v>1</v>
      </c>
      <c r="I807" t="s">
        <v>1552</v>
      </c>
      <c r="J807" t="s">
        <v>3</v>
      </c>
      <c r="K807" t="s">
        <v>1553</v>
      </c>
      <c r="L807">
        <v>1191</v>
      </c>
      <c r="N807">
        <v>1013</v>
      </c>
      <c r="O807" t="s">
        <v>1554</v>
      </c>
      <c r="P807" t="s">
        <v>1554</v>
      </c>
      <c r="Q807">
        <v>1</v>
      </c>
      <c r="X807">
        <v>23.07</v>
      </c>
      <c r="Y807">
        <v>0</v>
      </c>
      <c r="Z807">
        <v>0</v>
      </c>
      <c r="AA807">
        <v>0</v>
      </c>
      <c r="AB807">
        <v>0</v>
      </c>
      <c r="AC807">
        <v>0</v>
      </c>
      <c r="AD807">
        <v>1</v>
      </c>
      <c r="AE807">
        <v>1</v>
      </c>
      <c r="AF807" t="s">
        <v>42</v>
      </c>
      <c r="AG807">
        <v>27.684000000000001</v>
      </c>
      <c r="AH807">
        <v>2</v>
      </c>
      <c r="AI807">
        <v>55891587</v>
      </c>
      <c r="AJ807">
        <v>682</v>
      </c>
      <c r="AK807">
        <v>0</v>
      </c>
      <c r="AL807">
        <v>0</v>
      </c>
      <c r="AM807">
        <v>0</v>
      </c>
      <c r="AN807">
        <v>0</v>
      </c>
      <c r="AO807">
        <v>0</v>
      </c>
      <c r="AP807">
        <v>0</v>
      </c>
      <c r="AQ807">
        <v>0</v>
      </c>
      <c r="AR807">
        <v>0</v>
      </c>
    </row>
    <row r="808" spans="1:44" x14ac:dyDescent="0.25">
      <c r="A808">
        <f>ROW(Source!A1301)</f>
        <v>1301</v>
      </c>
      <c r="B808">
        <v>55891588</v>
      </c>
      <c r="C808">
        <v>55891586</v>
      </c>
      <c r="D808">
        <v>55490209</v>
      </c>
      <c r="E808">
        <v>1</v>
      </c>
      <c r="F808">
        <v>1</v>
      </c>
      <c r="G808">
        <v>1081</v>
      </c>
      <c r="H808">
        <v>2</v>
      </c>
      <c r="I808" t="s">
        <v>1555</v>
      </c>
      <c r="J808" t="s">
        <v>1556</v>
      </c>
      <c r="K808" t="s">
        <v>1557</v>
      </c>
      <c r="L808">
        <v>1368</v>
      </c>
      <c r="N808">
        <v>1011</v>
      </c>
      <c r="O808" t="s">
        <v>1558</v>
      </c>
      <c r="P808" t="s">
        <v>1558</v>
      </c>
      <c r="Q808">
        <v>1</v>
      </c>
      <c r="X808">
        <v>0.01</v>
      </c>
      <c r="Y808">
        <v>0</v>
      </c>
      <c r="Z808">
        <v>83.1</v>
      </c>
      <c r="AA808">
        <v>12.62</v>
      </c>
      <c r="AB808">
        <v>0</v>
      </c>
      <c r="AC808">
        <v>0</v>
      </c>
      <c r="AD808">
        <v>1</v>
      </c>
      <c r="AE808">
        <v>0</v>
      </c>
      <c r="AF808" t="s">
        <v>42</v>
      </c>
      <c r="AG808">
        <v>1.2E-2</v>
      </c>
      <c r="AH808">
        <v>2</v>
      </c>
      <c r="AI808">
        <v>55891588</v>
      </c>
      <c r="AJ808">
        <v>683</v>
      </c>
      <c r="AK808">
        <v>0</v>
      </c>
      <c r="AL808">
        <v>0</v>
      </c>
      <c r="AM808">
        <v>0</v>
      </c>
      <c r="AN808">
        <v>0</v>
      </c>
      <c r="AO808">
        <v>0</v>
      </c>
      <c r="AP808">
        <v>0</v>
      </c>
      <c r="AQ808">
        <v>0</v>
      </c>
      <c r="AR808">
        <v>0</v>
      </c>
    </row>
    <row r="809" spans="1:44" x14ac:dyDescent="0.25">
      <c r="A809">
        <f>ROW(Source!A1301)</f>
        <v>1301</v>
      </c>
      <c r="B809">
        <v>55891589</v>
      </c>
      <c r="C809">
        <v>55891586</v>
      </c>
      <c r="D809">
        <v>55490263</v>
      </c>
      <c r="E809">
        <v>1</v>
      </c>
      <c r="F809">
        <v>1</v>
      </c>
      <c r="G809">
        <v>1081</v>
      </c>
      <c r="H809">
        <v>2</v>
      </c>
      <c r="I809" t="s">
        <v>1601</v>
      </c>
      <c r="J809" t="s">
        <v>1602</v>
      </c>
      <c r="K809" t="s">
        <v>1603</v>
      </c>
      <c r="L809">
        <v>1368</v>
      </c>
      <c r="N809">
        <v>1011</v>
      </c>
      <c r="O809" t="s">
        <v>1558</v>
      </c>
      <c r="P809" t="s">
        <v>1558</v>
      </c>
      <c r="Q809">
        <v>1</v>
      </c>
      <c r="X809">
        <v>1.92</v>
      </c>
      <c r="Y809">
        <v>0</v>
      </c>
      <c r="Z809">
        <v>0.77</v>
      </c>
      <c r="AA809">
        <v>0</v>
      </c>
      <c r="AB809">
        <v>0</v>
      </c>
      <c r="AC809">
        <v>0</v>
      </c>
      <c r="AD809">
        <v>1</v>
      </c>
      <c r="AE809">
        <v>0</v>
      </c>
      <c r="AF809" t="s">
        <v>42</v>
      </c>
      <c r="AG809">
        <v>2.3039999999999998</v>
      </c>
      <c r="AH809">
        <v>2</v>
      </c>
      <c r="AI809">
        <v>55891589</v>
      </c>
      <c r="AJ809">
        <v>684</v>
      </c>
      <c r="AK809">
        <v>0</v>
      </c>
      <c r="AL809">
        <v>0</v>
      </c>
      <c r="AM809">
        <v>0</v>
      </c>
      <c r="AN809">
        <v>0</v>
      </c>
      <c r="AO809">
        <v>0</v>
      </c>
      <c r="AP809">
        <v>0</v>
      </c>
      <c r="AQ809">
        <v>0</v>
      </c>
      <c r="AR809">
        <v>0</v>
      </c>
    </row>
    <row r="810" spans="1:44" x14ac:dyDescent="0.25">
      <c r="A810">
        <f>ROW(Source!A1301)</f>
        <v>1301</v>
      </c>
      <c r="B810">
        <v>55891590</v>
      </c>
      <c r="C810">
        <v>55891586</v>
      </c>
      <c r="D810">
        <v>55461566</v>
      </c>
      <c r="E810">
        <v>1</v>
      </c>
      <c r="F810">
        <v>1</v>
      </c>
      <c r="G810">
        <v>1081</v>
      </c>
      <c r="H810">
        <v>3</v>
      </c>
      <c r="I810" t="s">
        <v>1789</v>
      </c>
      <c r="J810" t="s">
        <v>1790</v>
      </c>
      <c r="K810" t="s">
        <v>1791</v>
      </c>
      <c r="L810">
        <v>1355</v>
      </c>
      <c r="N810">
        <v>1010</v>
      </c>
      <c r="O810" t="s">
        <v>40</v>
      </c>
      <c r="P810" t="s">
        <v>40</v>
      </c>
      <c r="Q810">
        <v>100</v>
      </c>
      <c r="X810">
        <v>2.02</v>
      </c>
      <c r="Y810">
        <v>94.93</v>
      </c>
      <c r="Z810">
        <v>0</v>
      </c>
      <c r="AA810">
        <v>0</v>
      </c>
      <c r="AB810">
        <v>0</v>
      </c>
      <c r="AC810">
        <v>0</v>
      </c>
      <c r="AD810">
        <v>1</v>
      </c>
      <c r="AE810">
        <v>0</v>
      </c>
      <c r="AF810" t="s">
        <v>22</v>
      </c>
      <c r="AG810">
        <v>2.02</v>
      </c>
      <c r="AH810">
        <v>2</v>
      </c>
      <c r="AI810">
        <v>55891590</v>
      </c>
      <c r="AJ810">
        <v>685</v>
      </c>
      <c r="AK810">
        <v>0</v>
      </c>
      <c r="AL810">
        <v>0</v>
      </c>
      <c r="AM810">
        <v>0</v>
      </c>
      <c r="AN810">
        <v>0</v>
      </c>
      <c r="AO810">
        <v>0</v>
      </c>
      <c r="AP810">
        <v>0</v>
      </c>
      <c r="AQ810">
        <v>0</v>
      </c>
      <c r="AR810">
        <v>0</v>
      </c>
    </row>
    <row r="811" spans="1:44" x14ac:dyDescent="0.25">
      <c r="A811">
        <f>ROW(Source!A1301)</f>
        <v>1301</v>
      </c>
      <c r="B811">
        <v>55891591</v>
      </c>
      <c r="C811">
        <v>55891586</v>
      </c>
      <c r="D811">
        <v>55469271</v>
      </c>
      <c r="E811">
        <v>1</v>
      </c>
      <c r="F811">
        <v>1</v>
      </c>
      <c r="G811">
        <v>1081</v>
      </c>
      <c r="H811">
        <v>3</v>
      </c>
      <c r="I811" t="s">
        <v>1625</v>
      </c>
      <c r="J811" t="s">
        <v>1626</v>
      </c>
      <c r="K811" t="s">
        <v>1627</v>
      </c>
      <c r="L811">
        <v>1354</v>
      </c>
      <c r="N811">
        <v>1010</v>
      </c>
      <c r="O811" t="s">
        <v>266</v>
      </c>
      <c r="P811" t="s">
        <v>266</v>
      </c>
      <c r="Q811">
        <v>1</v>
      </c>
      <c r="X811">
        <v>0.23</v>
      </c>
      <c r="Y811">
        <v>14.56</v>
      </c>
      <c r="Z811">
        <v>0</v>
      </c>
      <c r="AA811">
        <v>0</v>
      </c>
      <c r="AB811">
        <v>0</v>
      </c>
      <c r="AC811">
        <v>0</v>
      </c>
      <c r="AD811">
        <v>1</v>
      </c>
      <c r="AE811">
        <v>0</v>
      </c>
      <c r="AF811" t="s">
        <v>22</v>
      </c>
      <c r="AG811">
        <v>0.23</v>
      </c>
      <c r="AH811">
        <v>2</v>
      </c>
      <c r="AI811">
        <v>55891591</v>
      </c>
      <c r="AJ811">
        <v>686</v>
      </c>
      <c r="AK811">
        <v>0</v>
      </c>
      <c r="AL811">
        <v>0</v>
      </c>
      <c r="AM811">
        <v>0</v>
      </c>
      <c r="AN811">
        <v>0</v>
      </c>
      <c r="AO811">
        <v>0</v>
      </c>
      <c r="AP811">
        <v>0</v>
      </c>
      <c r="AQ811">
        <v>0</v>
      </c>
      <c r="AR811">
        <v>0</v>
      </c>
    </row>
    <row r="812" spans="1:44" x14ac:dyDescent="0.25">
      <c r="A812">
        <f>ROW(Source!A1301)</f>
        <v>1301</v>
      </c>
      <c r="B812">
        <v>55891592</v>
      </c>
      <c r="C812">
        <v>55891586</v>
      </c>
      <c r="D812">
        <v>55434098</v>
      </c>
      <c r="E812">
        <v>1081</v>
      </c>
      <c r="F812">
        <v>1</v>
      </c>
      <c r="G812">
        <v>1081</v>
      </c>
      <c r="H812">
        <v>3</v>
      </c>
      <c r="I812" t="s">
        <v>1869</v>
      </c>
      <c r="J812" t="s">
        <v>3</v>
      </c>
      <c r="K812" t="s">
        <v>1870</v>
      </c>
      <c r="L812">
        <v>1354</v>
      </c>
      <c r="N812">
        <v>1010</v>
      </c>
      <c r="O812" t="s">
        <v>266</v>
      </c>
      <c r="P812" t="s">
        <v>266</v>
      </c>
      <c r="Q812">
        <v>1</v>
      </c>
      <c r="X812">
        <v>102</v>
      </c>
      <c r="Y812">
        <v>0</v>
      </c>
      <c r="Z812">
        <v>0</v>
      </c>
      <c r="AA812">
        <v>0</v>
      </c>
      <c r="AB812">
        <v>0</v>
      </c>
      <c r="AC812">
        <v>0</v>
      </c>
      <c r="AD812">
        <v>0</v>
      </c>
      <c r="AE812">
        <v>0</v>
      </c>
      <c r="AF812" t="s">
        <v>22</v>
      </c>
      <c r="AG812">
        <v>102</v>
      </c>
      <c r="AH812">
        <v>3</v>
      </c>
      <c r="AI812">
        <v>-1</v>
      </c>
      <c r="AJ812" t="s">
        <v>3</v>
      </c>
      <c r="AK812">
        <v>0</v>
      </c>
      <c r="AL812">
        <v>0</v>
      </c>
      <c r="AM812">
        <v>0</v>
      </c>
      <c r="AN812">
        <v>0</v>
      </c>
      <c r="AO812">
        <v>0</v>
      </c>
      <c r="AP812">
        <v>0</v>
      </c>
      <c r="AQ812">
        <v>0</v>
      </c>
      <c r="AR812">
        <v>0</v>
      </c>
    </row>
    <row r="813" spans="1:44" x14ac:dyDescent="0.25">
      <c r="A813">
        <f>ROW(Source!A1339)</f>
        <v>1339</v>
      </c>
      <c r="B813">
        <v>55891614</v>
      </c>
      <c r="C813">
        <v>55891599</v>
      </c>
      <c r="D813">
        <v>55424304</v>
      </c>
      <c r="E813">
        <v>1081</v>
      </c>
      <c r="F813">
        <v>1</v>
      </c>
      <c r="G813">
        <v>1081</v>
      </c>
      <c r="H813">
        <v>1</v>
      </c>
      <c r="I813" t="s">
        <v>1552</v>
      </c>
      <c r="J813" t="s">
        <v>3</v>
      </c>
      <c r="K813" t="s">
        <v>1553</v>
      </c>
      <c r="L813">
        <v>1191</v>
      </c>
      <c r="N813">
        <v>1013</v>
      </c>
      <c r="O813" t="s">
        <v>1554</v>
      </c>
      <c r="P813" t="s">
        <v>1554</v>
      </c>
      <c r="Q813">
        <v>1</v>
      </c>
      <c r="X813">
        <v>15.45</v>
      </c>
      <c r="Y813">
        <v>0</v>
      </c>
      <c r="Z813">
        <v>0</v>
      </c>
      <c r="AA813">
        <v>0</v>
      </c>
      <c r="AB813">
        <v>0</v>
      </c>
      <c r="AC813">
        <v>0</v>
      </c>
      <c r="AD813">
        <v>1</v>
      </c>
      <c r="AE813">
        <v>1</v>
      </c>
      <c r="AF813" t="s">
        <v>42</v>
      </c>
      <c r="AG813">
        <v>18.54</v>
      </c>
      <c r="AH813">
        <v>2</v>
      </c>
      <c r="AI813">
        <v>55891614</v>
      </c>
      <c r="AJ813">
        <v>687</v>
      </c>
      <c r="AK813">
        <v>0</v>
      </c>
      <c r="AL813">
        <v>0</v>
      </c>
      <c r="AM813">
        <v>0</v>
      </c>
      <c r="AN813">
        <v>0</v>
      </c>
      <c r="AO813">
        <v>0</v>
      </c>
      <c r="AP813">
        <v>0</v>
      </c>
      <c r="AQ813">
        <v>0</v>
      </c>
      <c r="AR813">
        <v>0</v>
      </c>
    </row>
    <row r="814" spans="1:44" x14ac:dyDescent="0.25">
      <c r="A814">
        <f>ROW(Source!A1339)</f>
        <v>1339</v>
      </c>
      <c r="B814">
        <v>55891615</v>
      </c>
      <c r="C814">
        <v>55891599</v>
      </c>
      <c r="D814">
        <v>55490209</v>
      </c>
      <c r="E814">
        <v>1</v>
      </c>
      <c r="F814">
        <v>1</v>
      </c>
      <c r="G814">
        <v>1081</v>
      </c>
      <c r="H814">
        <v>2</v>
      </c>
      <c r="I814" t="s">
        <v>1555</v>
      </c>
      <c r="J814" t="s">
        <v>1556</v>
      </c>
      <c r="K814" t="s">
        <v>1557</v>
      </c>
      <c r="L814">
        <v>1368</v>
      </c>
      <c r="N814">
        <v>1011</v>
      </c>
      <c r="O814" t="s">
        <v>1558</v>
      </c>
      <c r="P814" t="s">
        <v>1558</v>
      </c>
      <c r="Q814">
        <v>1</v>
      </c>
      <c r="X814">
        <v>0.01</v>
      </c>
      <c r="Y814">
        <v>0</v>
      </c>
      <c r="Z814">
        <v>83.1</v>
      </c>
      <c r="AA814">
        <v>12.62</v>
      </c>
      <c r="AB814">
        <v>0</v>
      </c>
      <c r="AC814">
        <v>0</v>
      </c>
      <c r="AD814">
        <v>1</v>
      </c>
      <c r="AE814">
        <v>0</v>
      </c>
      <c r="AF814" t="s">
        <v>42</v>
      </c>
      <c r="AG814">
        <v>1.2E-2</v>
      </c>
      <c r="AH814">
        <v>2</v>
      </c>
      <c r="AI814">
        <v>55891615</v>
      </c>
      <c r="AJ814">
        <v>688</v>
      </c>
      <c r="AK814">
        <v>0</v>
      </c>
      <c r="AL814">
        <v>0</v>
      </c>
      <c r="AM814">
        <v>0</v>
      </c>
      <c r="AN814">
        <v>0</v>
      </c>
      <c r="AO814">
        <v>0</v>
      </c>
      <c r="AP814">
        <v>0</v>
      </c>
      <c r="AQ814">
        <v>0</v>
      </c>
      <c r="AR814">
        <v>0</v>
      </c>
    </row>
    <row r="815" spans="1:44" x14ac:dyDescent="0.25">
      <c r="A815">
        <f>ROW(Source!A1339)</f>
        <v>1339</v>
      </c>
      <c r="B815">
        <v>55891616</v>
      </c>
      <c r="C815">
        <v>55891599</v>
      </c>
      <c r="D815">
        <v>55460220</v>
      </c>
      <c r="E815">
        <v>1</v>
      </c>
      <c r="F815">
        <v>1</v>
      </c>
      <c r="G815">
        <v>1081</v>
      </c>
      <c r="H815">
        <v>3</v>
      </c>
      <c r="I815" t="s">
        <v>1792</v>
      </c>
      <c r="J815" t="s">
        <v>1793</v>
      </c>
      <c r="K815" t="s">
        <v>1794</v>
      </c>
      <c r="L815">
        <v>1346</v>
      </c>
      <c r="N815">
        <v>1009</v>
      </c>
      <c r="O815" t="s">
        <v>222</v>
      </c>
      <c r="P815" t="s">
        <v>222</v>
      </c>
      <c r="Q815">
        <v>1</v>
      </c>
      <c r="X815">
        <v>0.02</v>
      </c>
      <c r="Y815">
        <v>13.95</v>
      </c>
      <c r="Z815">
        <v>0</v>
      </c>
      <c r="AA815">
        <v>0</v>
      </c>
      <c r="AB815">
        <v>0</v>
      </c>
      <c r="AC815">
        <v>0</v>
      </c>
      <c r="AD815">
        <v>1</v>
      </c>
      <c r="AE815">
        <v>0</v>
      </c>
      <c r="AF815" t="s">
        <v>22</v>
      </c>
      <c r="AG815">
        <v>0.02</v>
      </c>
      <c r="AH815">
        <v>2</v>
      </c>
      <c r="AI815">
        <v>55891616</v>
      </c>
      <c r="AJ815">
        <v>689</v>
      </c>
      <c r="AK815">
        <v>0</v>
      </c>
      <c r="AL815">
        <v>0</v>
      </c>
      <c r="AM815">
        <v>0</v>
      </c>
      <c r="AN815">
        <v>0</v>
      </c>
      <c r="AO815">
        <v>0</v>
      </c>
      <c r="AP815">
        <v>0</v>
      </c>
      <c r="AQ815">
        <v>0</v>
      </c>
      <c r="AR815">
        <v>0</v>
      </c>
    </row>
    <row r="816" spans="1:44" x14ac:dyDescent="0.25">
      <c r="A816">
        <f>ROW(Source!A1339)</f>
        <v>1339</v>
      </c>
      <c r="B816">
        <v>55891617</v>
      </c>
      <c r="C816">
        <v>55891599</v>
      </c>
      <c r="D816">
        <v>55460424</v>
      </c>
      <c r="E816">
        <v>1</v>
      </c>
      <c r="F816">
        <v>1</v>
      </c>
      <c r="G816">
        <v>1081</v>
      </c>
      <c r="H816">
        <v>3</v>
      </c>
      <c r="I816" t="s">
        <v>1563</v>
      </c>
      <c r="J816" t="s">
        <v>1564</v>
      </c>
      <c r="K816" t="s">
        <v>1565</v>
      </c>
      <c r="L816">
        <v>1346</v>
      </c>
      <c r="N816">
        <v>1009</v>
      </c>
      <c r="O816" t="s">
        <v>222</v>
      </c>
      <c r="P816" t="s">
        <v>222</v>
      </c>
      <c r="Q816">
        <v>1</v>
      </c>
      <c r="X816">
        <v>0.2</v>
      </c>
      <c r="Y816">
        <v>159.06</v>
      </c>
      <c r="Z816">
        <v>0</v>
      </c>
      <c r="AA816">
        <v>0</v>
      </c>
      <c r="AB816">
        <v>0</v>
      </c>
      <c r="AC816">
        <v>0</v>
      </c>
      <c r="AD816">
        <v>1</v>
      </c>
      <c r="AE816">
        <v>0</v>
      </c>
      <c r="AF816" t="s">
        <v>22</v>
      </c>
      <c r="AG816">
        <v>0.2</v>
      </c>
      <c r="AH816">
        <v>2</v>
      </c>
      <c r="AI816">
        <v>55891617</v>
      </c>
      <c r="AJ816">
        <v>690</v>
      </c>
      <c r="AK816">
        <v>0</v>
      </c>
      <c r="AL816">
        <v>0</v>
      </c>
      <c r="AM816">
        <v>0</v>
      </c>
      <c r="AN816">
        <v>0</v>
      </c>
      <c r="AO816">
        <v>0</v>
      </c>
      <c r="AP816">
        <v>0</v>
      </c>
      <c r="AQ816">
        <v>0</v>
      </c>
      <c r="AR816">
        <v>0</v>
      </c>
    </row>
    <row r="817" spans="1:44" x14ac:dyDescent="0.25">
      <c r="A817">
        <f>ROW(Source!A1339)</f>
        <v>1339</v>
      </c>
      <c r="B817">
        <v>55891618</v>
      </c>
      <c r="C817">
        <v>55891599</v>
      </c>
      <c r="D817">
        <v>55461670</v>
      </c>
      <c r="E817">
        <v>1</v>
      </c>
      <c r="F817">
        <v>1</v>
      </c>
      <c r="G817">
        <v>1081</v>
      </c>
      <c r="H817">
        <v>3</v>
      </c>
      <c r="I817" t="s">
        <v>1795</v>
      </c>
      <c r="J817" t="s">
        <v>1796</v>
      </c>
      <c r="K817" t="s">
        <v>1797</v>
      </c>
      <c r="L817">
        <v>1346</v>
      </c>
      <c r="N817">
        <v>1009</v>
      </c>
      <c r="O817" t="s">
        <v>222</v>
      </c>
      <c r="P817" t="s">
        <v>222</v>
      </c>
      <c r="Q817">
        <v>1</v>
      </c>
      <c r="X817">
        <v>0.1</v>
      </c>
      <c r="Y817">
        <v>23.12</v>
      </c>
      <c r="Z817">
        <v>0</v>
      </c>
      <c r="AA817">
        <v>0</v>
      </c>
      <c r="AB817">
        <v>0</v>
      </c>
      <c r="AC817">
        <v>0</v>
      </c>
      <c r="AD817">
        <v>1</v>
      </c>
      <c r="AE817">
        <v>0</v>
      </c>
      <c r="AF817" t="s">
        <v>22</v>
      </c>
      <c r="AG817">
        <v>0.1</v>
      </c>
      <c r="AH817">
        <v>2</v>
      </c>
      <c r="AI817">
        <v>55891618</v>
      </c>
      <c r="AJ817">
        <v>691</v>
      </c>
      <c r="AK817">
        <v>0</v>
      </c>
      <c r="AL817">
        <v>0</v>
      </c>
      <c r="AM817">
        <v>0</v>
      </c>
      <c r="AN817">
        <v>0</v>
      </c>
      <c r="AO817">
        <v>0</v>
      </c>
      <c r="AP817">
        <v>0</v>
      </c>
      <c r="AQ817">
        <v>0</v>
      </c>
      <c r="AR817">
        <v>0</v>
      </c>
    </row>
    <row r="818" spans="1:44" x14ac:dyDescent="0.25">
      <c r="A818">
        <f>ROW(Source!A1339)</f>
        <v>1339</v>
      </c>
      <c r="B818">
        <v>55891619</v>
      </c>
      <c r="C818">
        <v>55891599</v>
      </c>
      <c r="D818">
        <v>55465938</v>
      </c>
      <c r="E818">
        <v>1</v>
      </c>
      <c r="F818">
        <v>1</v>
      </c>
      <c r="G818">
        <v>1081</v>
      </c>
      <c r="H818">
        <v>3</v>
      </c>
      <c r="I818" t="s">
        <v>1798</v>
      </c>
      <c r="J818" t="s">
        <v>1799</v>
      </c>
      <c r="K818" t="s">
        <v>1800</v>
      </c>
      <c r="L818">
        <v>1348</v>
      </c>
      <c r="N818">
        <v>1009</v>
      </c>
      <c r="O818" t="s">
        <v>1092</v>
      </c>
      <c r="P818" t="s">
        <v>1092</v>
      </c>
      <c r="Q818">
        <v>1000</v>
      </c>
      <c r="X818">
        <v>1E-4</v>
      </c>
      <c r="Y818">
        <v>40009.620000000003</v>
      </c>
      <c r="Z818">
        <v>0</v>
      </c>
      <c r="AA818">
        <v>0</v>
      </c>
      <c r="AB818">
        <v>0</v>
      </c>
      <c r="AC818">
        <v>0</v>
      </c>
      <c r="AD818">
        <v>1</v>
      </c>
      <c r="AE818">
        <v>0</v>
      </c>
      <c r="AF818" t="s">
        <v>22</v>
      </c>
      <c r="AG818">
        <v>1E-4</v>
      </c>
      <c r="AH818">
        <v>2</v>
      </c>
      <c r="AI818">
        <v>55891619</v>
      </c>
      <c r="AJ818">
        <v>692</v>
      </c>
      <c r="AK818">
        <v>0</v>
      </c>
      <c r="AL818">
        <v>0</v>
      </c>
      <c r="AM818">
        <v>0</v>
      </c>
      <c r="AN818">
        <v>0</v>
      </c>
      <c r="AO818">
        <v>0</v>
      </c>
      <c r="AP818">
        <v>0</v>
      </c>
      <c r="AQ818">
        <v>0</v>
      </c>
      <c r="AR818">
        <v>0</v>
      </c>
    </row>
    <row r="819" spans="1:44" x14ac:dyDescent="0.25">
      <c r="A819">
        <f>ROW(Source!A1339)</f>
        <v>1339</v>
      </c>
      <c r="B819">
        <v>55891620</v>
      </c>
      <c r="C819">
        <v>55891599</v>
      </c>
      <c r="D819">
        <v>55459792</v>
      </c>
      <c r="E819">
        <v>1</v>
      </c>
      <c r="F819">
        <v>1</v>
      </c>
      <c r="G819">
        <v>1081</v>
      </c>
      <c r="H819">
        <v>3</v>
      </c>
      <c r="I819" t="s">
        <v>1691</v>
      </c>
      <c r="J819" t="s">
        <v>1692</v>
      </c>
      <c r="K819" t="s">
        <v>1693</v>
      </c>
      <c r="L819">
        <v>1348</v>
      </c>
      <c r="N819">
        <v>1009</v>
      </c>
      <c r="O819" t="s">
        <v>1092</v>
      </c>
      <c r="P819" t="s">
        <v>1092</v>
      </c>
      <c r="Q819">
        <v>1000</v>
      </c>
      <c r="X819">
        <v>8.0000000000000007E-5</v>
      </c>
      <c r="Y819">
        <v>60960.43</v>
      </c>
      <c r="Z819">
        <v>0</v>
      </c>
      <c r="AA819">
        <v>0</v>
      </c>
      <c r="AB819">
        <v>0</v>
      </c>
      <c r="AC819">
        <v>0</v>
      </c>
      <c r="AD819">
        <v>1</v>
      </c>
      <c r="AE819">
        <v>0</v>
      </c>
      <c r="AF819" t="s">
        <v>22</v>
      </c>
      <c r="AG819">
        <v>8.0000000000000007E-5</v>
      </c>
      <c r="AH819">
        <v>2</v>
      </c>
      <c r="AI819">
        <v>55891620</v>
      </c>
      <c r="AJ819">
        <v>693</v>
      </c>
      <c r="AK819">
        <v>0</v>
      </c>
      <c r="AL819">
        <v>0</v>
      </c>
      <c r="AM819">
        <v>0</v>
      </c>
      <c r="AN819">
        <v>0</v>
      </c>
      <c r="AO819">
        <v>0</v>
      </c>
      <c r="AP819">
        <v>0</v>
      </c>
      <c r="AQ819">
        <v>0</v>
      </c>
      <c r="AR819">
        <v>0</v>
      </c>
    </row>
    <row r="820" spans="1:44" x14ac:dyDescent="0.25">
      <c r="A820">
        <f>ROW(Source!A1339)</f>
        <v>1339</v>
      </c>
      <c r="B820">
        <v>55891621</v>
      </c>
      <c r="C820">
        <v>55891599</v>
      </c>
      <c r="D820">
        <v>55466338</v>
      </c>
      <c r="E820">
        <v>1</v>
      </c>
      <c r="F820">
        <v>1</v>
      </c>
      <c r="G820">
        <v>1081</v>
      </c>
      <c r="H820">
        <v>3</v>
      </c>
      <c r="I820" t="s">
        <v>1675</v>
      </c>
      <c r="J820" t="s">
        <v>1676</v>
      </c>
      <c r="K820" t="s">
        <v>1677</v>
      </c>
      <c r="L820">
        <v>1349</v>
      </c>
      <c r="N820">
        <v>1009</v>
      </c>
      <c r="O820" t="s">
        <v>1678</v>
      </c>
      <c r="P820" t="s">
        <v>1678</v>
      </c>
      <c r="Q820">
        <v>1E-3</v>
      </c>
      <c r="X820">
        <v>10</v>
      </c>
      <c r="Y820">
        <v>7.0000000000000007E-2</v>
      </c>
      <c r="Z820">
        <v>0</v>
      </c>
      <c r="AA820">
        <v>0</v>
      </c>
      <c r="AB820">
        <v>0</v>
      </c>
      <c r="AC820">
        <v>0</v>
      </c>
      <c r="AD820">
        <v>1</v>
      </c>
      <c r="AE820">
        <v>0</v>
      </c>
      <c r="AF820" t="s">
        <v>22</v>
      </c>
      <c r="AG820">
        <v>10</v>
      </c>
      <c r="AH820">
        <v>2</v>
      </c>
      <c r="AI820">
        <v>55891621</v>
      </c>
      <c r="AJ820">
        <v>694</v>
      </c>
      <c r="AK820">
        <v>0</v>
      </c>
      <c r="AL820">
        <v>0</v>
      </c>
      <c r="AM820">
        <v>0</v>
      </c>
      <c r="AN820">
        <v>0</v>
      </c>
      <c r="AO820">
        <v>0</v>
      </c>
      <c r="AP820">
        <v>0</v>
      </c>
      <c r="AQ820">
        <v>0</v>
      </c>
      <c r="AR820">
        <v>0</v>
      </c>
    </row>
    <row r="821" spans="1:44" x14ac:dyDescent="0.25">
      <c r="A821">
        <f>ROW(Source!A1339)</f>
        <v>1339</v>
      </c>
      <c r="B821">
        <v>55891622</v>
      </c>
      <c r="C821">
        <v>55891599</v>
      </c>
      <c r="D821">
        <v>55482203</v>
      </c>
      <c r="E821">
        <v>1</v>
      </c>
      <c r="F821">
        <v>1</v>
      </c>
      <c r="G821">
        <v>1081</v>
      </c>
      <c r="H821">
        <v>3</v>
      </c>
      <c r="I821" t="s">
        <v>1404</v>
      </c>
      <c r="J821" t="s">
        <v>1406</v>
      </c>
      <c r="K821" t="s">
        <v>1405</v>
      </c>
      <c r="L821">
        <v>1356</v>
      </c>
      <c r="N821">
        <v>1010</v>
      </c>
      <c r="O821" t="s">
        <v>1355</v>
      </c>
      <c r="P821" t="s">
        <v>1355</v>
      </c>
      <c r="Q821">
        <v>1000</v>
      </c>
      <c r="X821">
        <v>0.10199999999999999</v>
      </c>
      <c r="Y821">
        <v>226.66</v>
      </c>
      <c r="Z821">
        <v>0</v>
      </c>
      <c r="AA821">
        <v>0</v>
      </c>
      <c r="AB821">
        <v>0</v>
      </c>
      <c r="AC821">
        <v>0</v>
      </c>
      <c r="AD821">
        <v>1</v>
      </c>
      <c r="AE821">
        <v>0</v>
      </c>
      <c r="AF821" t="s">
        <v>22</v>
      </c>
      <c r="AG821">
        <v>0.10199999999999999</v>
      </c>
      <c r="AH821">
        <v>2</v>
      </c>
      <c r="AI821">
        <v>55891622</v>
      </c>
      <c r="AJ821">
        <v>695</v>
      </c>
      <c r="AK821">
        <v>0</v>
      </c>
      <c r="AL821">
        <v>0</v>
      </c>
      <c r="AM821">
        <v>0</v>
      </c>
      <c r="AN821">
        <v>0</v>
      </c>
      <c r="AO821">
        <v>0</v>
      </c>
      <c r="AP821">
        <v>0</v>
      </c>
      <c r="AQ821">
        <v>0</v>
      </c>
      <c r="AR821">
        <v>0</v>
      </c>
    </row>
    <row r="822" spans="1:44" x14ac:dyDescent="0.25">
      <c r="A822">
        <f>ROW(Source!A1339)</f>
        <v>1339</v>
      </c>
      <c r="B822">
        <v>55891623</v>
      </c>
      <c r="C822">
        <v>55891599</v>
      </c>
      <c r="D822">
        <v>55481864</v>
      </c>
      <c r="E822">
        <v>1</v>
      </c>
      <c r="F822">
        <v>1</v>
      </c>
      <c r="G822">
        <v>1081</v>
      </c>
      <c r="H822">
        <v>3</v>
      </c>
      <c r="I822" t="s">
        <v>1669</v>
      </c>
      <c r="J822" t="s">
        <v>1670</v>
      </c>
      <c r="K822" t="s">
        <v>1671</v>
      </c>
      <c r="L822">
        <v>1301</v>
      </c>
      <c r="N822">
        <v>1003</v>
      </c>
      <c r="O822" t="s">
        <v>769</v>
      </c>
      <c r="P822" t="s">
        <v>769</v>
      </c>
      <c r="Q822">
        <v>1</v>
      </c>
      <c r="X822">
        <v>10</v>
      </c>
      <c r="Y822">
        <v>0.7</v>
      </c>
      <c r="Z822">
        <v>0</v>
      </c>
      <c r="AA822">
        <v>0</v>
      </c>
      <c r="AB822">
        <v>0</v>
      </c>
      <c r="AC822">
        <v>0</v>
      </c>
      <c r="AD822">
        <v>1</v>
      </c>
      <c r="AE822">
        <v>0</v>
      </c>
      <c r="AF822" t="s">
        <v>22</v>
      </c>
      <c r="AG822">
        <v>10</v>
      </c>
      <c r="AH822">
        <v>2</v>
      </c>
      <c r="AI822">
        <v>55891623</v>
      </c>
      <c r="AJ822">
        <v>697</v>
      </c>
      <c r="AK822">
        <v>0</v>
      </c>
      <c r="AL822">
        <v>0</v>
      </c>
      <c r="AM822">
        <v>0</v>
      </c>
      <c r="AN822">
        <v>0</v>
      </c>
      <c r="AO822">
        <v>0</v>
      </c>
      <c r="AP822">
        <v>0</v>
      </c>
      <c r="AQ822">
        <v>0</v>
      </c>
      <c r="AR822">
        <v>0</v>
      </c>
    </row>
    <row r="823" spans="1:44" x14ac:dyDescent="0.25">
      <c r="A823">
        <f>ROW(Source!A1339)</f>
        <v>1339</v>
      </c>
      <c r="B823">
        <v>55891624</v>
      </c>
      <c r="C823">
        <v>55891599</v>
      </c>
      <c r="D823">
        <v>55433410</v>
      </c>
      <c r="E823">
        <v>1081</v>
      </c>
      <c r="F823">
        <v>1</v>
      </c>
      <c r="G823">
        <v>1081</v>
      </c>
      <c r="H823">
        <v>3</v>
      </c>
      <c r="I823" t="s">
        <v>1824</v>
      </c>
      <c r="J823" t="s">
        <v>3</v>
      </c>
      <c r="K823" t="s">
        <v>1825</v>
      </c>
      <c r="L823">
        <v>1354</v>
      </c>
      <c r="N823">
        <v>1010</v>
      </c>
      <c r="O823" t="s">
        <v>266</v>
      </c>
      <c r="P823" t="s">
        <v>266</v>
      </c>
      <c r="Q823">
        <v>1</v>
      </c>
      <c r="X823">
        <v>102</v>
      </c>
      <c r="Y823">
        <v>0</v>
      </c>
      <c r="Z823">
        <v>0</v>
      </c>
      <c r="AA823">
        <v>0</v>
      </c>
      <c r="AB823">
        <v>0</v>
      </c>
      <c r="AC823">
        <v>0</v>
      </c>
      <c r="AD823">
        <v>0</v>
      </c>
      <c r="AE823">
        <v>0</v>
      </c>
      <c r="AF823" t="s">
        <v>22</v>
      </c>
      <c r="AG823">
        <v>102</v>
      </c>
      <c r="AH823">
        <v>3</v>
      </c>
      <c r="AI823">
        <v>-1</v>
      </c>
      <c r="AJ823" t="s">
        <v>3</v>
      </c>
      <c r="AK823">
        <v>0</v>
      </c>
      <c r="AL823">
        <v>0</v>
      </c>
      <c r="AM823">
        <v>0</v>
      </c>
      <c r="AN823">
        <v>0</v>
      </c>
      <c r="AO823">
        <v>0</v>
      </c>
      <c r="AP823">
        <v>0</v>
      </c>
      <c r="AQ823">
        <v>0</v>
      </c>
      <c r="AR823">
        <v>0</v>
      </c>
    </row>
    <row r="824" spans="1:44" x14ac:dyDescent="0.25">
      <c r="A824">
        <f>ROW(Source!A1340)</f>
        <v>1340</v>
      </c>
      <c r="B824">
        <v>55891614</v>
      </c>
      <c r="C824">
        <v>55891599</v>
      </c>
      <c r="D824">
        <v>55424304</v>
      </c>
      <c r="E824">
        <v>1081</v>
      </c>
      <c r="F824">
        <v>1</v>
      </c>
      <c r="G824">
        <v>1081</v>
      </c>
      <c r="H824">
        <v>1</v>
      </c>
      <c r="I824" t="s">
        <v>1552</v>
      </c>
      <c r="J824" t="s">
        <v>3</v>
      </c>
      <c r="K824" t="s">
        <v>1553</v>
      </c>
      <c r="L824">
        <v>1191</v>
      </c>
      <c r="N824">
        <v>1013</v>
      </c>
      <c r="O824" t="s">
        <v>1554</v>
      </c>
      <c r="P824" t="s">
        <v>1554</v>
      </c>
      <c r="Q824">
        <v>1</v>
      </c>
      <c r="X824">
        <v>15.45</v>
      </c>
      <c r="Y824">
        <v>0</v>
      </c>
      <c r="Z824">
        <v>0</v>
      </c>
      <c r="AA824">
        <v>0</v>
      </c>
      <c r="AB824">
        <v>0</v>
      </c>
      <c r="AC824">
        <v>0</v>
      </c>
      <c r="AD824">
        <v>1</v>
      </c>
      <c r="AE824">
        <v>1</v>
      </c>
      <c r="AF824" t="s">
        <v>42</v>
      </c>
      <c r="AG824">
        <v>18.54</v>
      </c>
      <c r="AH824">
        <v>2</v>
      </c>
      <c r="AI824">
        <v>55891614</v>
      </c>
      <c r="AJ824">
        <v>698</v>
      </c>
      <c r="AK824">
        <v>0</v>
      </c>
      <c r="AL824">
        <v>0</v>
      </c>
      <c r="AM824">
        <v>0</v>
      </c>
      <c r="AN824">
        <v>0</v>
      </c>
      <c r="AO824">
        <v>0</v>
      </c>
      <c r="AP824">
        <v>0</v>
      </c>
      <c r="AQ824">
        <v>0</v>
      </c>
      <c r="AR824">
        <v>0</v>
      </c>
    </row>
    <row r="825" spans="1:44" x14ac:dyDescent="0.25">
      <c r="A825">
        <f>ROW(Source!A1340)</f>
        <v>1340</v>
      </c>
      <c r="B825">
        <v>55891615</v>
      </c>
      <c r="C825">
        <v>55891599</v>
      </c>
      <c r="D825">
        <v>55490209</v>
      </c>
      <c r="E825">
        <v>1</v>
      </c>
      <c r="F825">
        <v>1</v>
      </c>
      <c r="G825">
        <v>1081</v>
      </c>
      <c r="H825">
        <v>2</v>
      </c>
      <c r="I825" t="s">
        <v>1555</v>
      </c>
      <c r="J825" t="s">
        <v>1556</v>
      </c>
      <c r="K825" t="s">
        <v>1557</v>
      </c>
      <c r="L825">
        <v>1368</v>
      </c>
      <c r="N825">
        <v>1011</v>
      </c>
      <c r="O825" t="s">
        <v>1558</v>
      </c>
      <c r="P825" t="s">
        <v>1558</v>
      </c>
      <c r="Q825">
        <v>1</v>
      </c>
      <c r="X825">
        <v>0.01</v>
      </c>
      <c r="Y825">
        <v>0</v>
      </c>
      <c r="Z825">
        <v>83.1</v>
      </c>
      <c r="AA825">
        <v>12.62</v>
      </c>
      <c r="AB825">
        <v>0</v>
      </c>
      <c r="AC825">
        <v>0</v>
      </c>
      <c r="AD825">
        <v>1</v>
      </c>
      <c r="AE825">
        <v>0</v>
      </c>
      <c r="AF825" t="s">
        <v>42</v>
      </c>
      <c r="AG825">
        <v>1.2E-2</v>
      </c>
      <c r="AH825">
        <v>2</v>
      </c>
      <c r="AI825">
        <v>55891615</v>
      </c>
      <c r="AJ825">
        <v>699</v>
      </c>
      <c r="AK825">
        <v>0</v>
      </c>
      <c r="AL825">
        <v>0</v>
      </c>
      <c r="AM825">
        <v>0</v>
      </c>
      <c r="AN825">
        <v>0</v>
      </c>
      <c r="AO825">
        <v>0</v>
      </c>
      <c r="AP825">
        <v>0</v>
      </c>
      <c r="AQ825">
        <v>0</v>
      </c>
      <c r="AR825">
        <v>0</v>
      </c>
    </row>
    <row r="826" spans="1:44" x14ac:dyDescent="0.25">
      <c r="A826">
        <f>ROW(Source!A1340)</f>
        <v>1340</v>
      </c>
      <c r="B826">
        <v>55891616</v>
      </c>
      <c r="C826">
        <v>55891599</v>
      </c>
      <c r="D826">
        <v>55460220</v>
      </c>
      <c r="E826">
        <v>1</v>
      </c>
      <c r="F826">
        <v>1</v>
      </c>
      <c r="G826">
        <v>1081</v>
      </c>
      <c r="H826">
        <v>3</v>
      </c>
      <c r="I826" t="s">
        <v>1792</v>
      </c>
      <c r="J826" t="s">
        <v>1793</v>
      </c>
      <c r="K826" t="s">
        <v>1794</v>
      </c>
      <c r="L826">
        <v>1346</v>
      </c>
      <c r="N826">
        <v>1009</v>
      </c>
      <c r="O826" t="s">
        <v>222</v>
      </c>
      <c r="P826" t="s">
        <v>222</v>
      </c>
      <c r="Q826">
        <v>1</v>
      </c>
      <c r="X826">
        <v>0.02</v>
      </c>
      <c r="Y826">
        <v>13.95</v>
      </c>
      <c r="Z826">
        <v>0</v>
      </c>
      <c r="AA826">
        <v>0</v>
      </c>
      <c r="AB826">
        <v>0</v>
      </c>
      <c r="AC826">
        <v>0</v>
      </c>
      <c r="AD826">
        <v>1</v>
      </c>
      <c r="AE826">
        <v>0</v>
      </c>
      <c r="AF826" t="s">
        <v>22</v>
      </c>
      <c r="AG826">
        <v>0.02</v>
      </c>
      <c r="AH826">
        <v>2</v>
      </c>
      <c r="AI826">
        <v>55891616</v>
      </c>
      <c r="AJ826">
        <v>700</v>
      </c>
      <c r="AK826">
        <v>0</v>
      </c>
      <c r="AL826">
        <v>0</v>
      </c>
      <c r="AM826">
        <v>0</v>
      </c>
      <c r="AN826">
        <v>0</v>
      </c>
      <c r="AO826">
        <v>0</v>
      </c>
      <c r="AP826">
        <v>0</v>
      </c>
      <c r="AQ826">
        <v>0</v>
      </c>
      <c r="AR826">
        <v>0</v>
      </c>
    </row>
    <row r="827" spans="1:44" x14ac:dyDescent="0.25">
      <c r="A827">
        <f>ROW(Source!A1340)</f>
        <v>1340</v>
      </c>
      <c r="B827">
        <v>55891617</v>
      </c>
      <c r="C827">
        <v>55891599</v>
      </c>
      <c r="D827">
        <v>55460424</v>
      </c>
      <c r="E827">
        <v>1</v>
      </c>
      <c r="F827">
        <v>1</v>
      </c>
      <c r="G827">
        <v>1081</v>
      </c>
      <c r="H827">
        <v>3</v>
      </c>
      <c r="I827" t="s">
        <v>1563</v>
      </c>
      <c r="J827" t="s">
        <v>1564</v>
      </c>
      <c r="K827" t="s">
        <v>1565</v>
      </c>
      <c r="L827">
        <v>1346</v>
      </c>
      <c r="N827">
        <v>1009</v>
      </c>
      <c r="O827" t="s">
        <v>222</v>
      </c>
      <c r="P827" t="s">
        <v>222</v>
      </c>
      <c r="Q827">
        <v>1</v>
      </c>
      <c r="X827">
        <v>0.2</v>
      </c>
      <c r="Y827">
        <v>159.06</v>
      </c>
      <c r="Z827">
        <v>0</v>
      </c>
      <c r="AA827">
        <v>0</v>
      </c>
      <c r="AB827">
        <v>0</v>
      </c>
      <c r="AC827">
        <v>0</v>
      </c>
      <c r="AD827">
        <v>1</v>
      </c>
      <c r="AE827">
        <v>0</v>
      </c>
      <c r="AF827" t="s">
        <v>22</v>
      </c>
      <c r="AG827">
        <v>0.2</v>
      </c>
      <c r="AH827">
        <v>2</v>
      </c>
      <c r="AI827">
        <v>55891617</v>
      </c>
      <c r="AJ827">
        <v>701</v>
      </c>
      <c r="AK827">
        <v>0</v>
      </c>
      <c r="AL827">
        <v>0</v>
      </c>
      <c r="AM827">
        <v>0</v>
      </c>
      <c r="AN827">
        <v>0</v>
      </c>
      <c r="AO827">
        <v>0</v>
      </c>
      <c r="AP827">
        <v>0</v>
      </c>
      <c r="AQ827">
        <v>0</v>
      </c>
      <c r="AR827">
        <v>0</v>
      </c>
    </row>
    <row r="828" spans="1:44" x14ac:dyDescent="0.25">
      <c r="A828">
        <f>ROW(Source!A1340)</f>
        <v>1340</v>
      </c>
      <c r="B828">
        <v>55891618</v>
      </c>
      <c r="C828">
        <v>55891599</v>
      </c>
      <c r="D828">
        <v>55461670</v>
      </c>
      <c r="E828">
        <v>1</v>
      </c>
      <c r="F828">
        <v>1</v>
      </c>
      <c r="G828">
        <v>1081</v>
      </c>
      <c r="H828">
        <v>3</v>
      </c>
      <c r="I828" t="s">
        <v>1795</v>
      </c>
      <c r="J828" t="s">
        <v>1796</v>
      </c>
      <c r="K828" t="s">
        <v>1797</v>
      </c>
      <c r="L828">
        <v>1346</v>
      </c>
      <c r="N828">
        <v>1009</v>
      </c>
      <c r="O828" t="s">
        <v>222</v>
      </c>
      <c r="P828" t="s">
        <v>222</v>
      </c>
      <c r="Q828">
        <v>1</v>
      </c>
      <c r="X828">
        <v>0.1</v>
      </c>
      <c r="Y828">
        <v>23.12</v>
      </c>
      <c r="Z828">
        <v>0</v>
      </c>
      <c r="AA828">
        <v>0</v>
      </c>
      <c r="AB828">
        <v>0</v>
      </c>
      <c r="AC828">
        <v>0</v>
      </c>
      <c r="AD828">
        <v>1</v>
      </c>
      <c r="AE828">
        <v>0</v>
      </c>
      <c r="AF828" t="s">
        <v>22</v>
      </c>
      <c r="AG828">
        <v>0.1</v>
      </c>
      <c r="AH828">
        <v>2</v>
      </c>
      <c r="AI828">
        <v>55891618</v>
      </c>
      <c r="AJ828">
        <v>702</v>
      </c>
      <c r="AK828">
        <v>0</v>
      </c>
      <c r="AL828">
        <v>0</v>
      </c>
      <c r="AM828">
        <v>0</v>
      </c>
      <c r="AN828">
        <v>0</v>
      </c>
      <c r="AO828">
        <v>0</v>
      </c>
      <c r="AP828">
        <v>0</v>
      </c>
      <c r="AQ828">
        <v>0</v>
      </c>
      <c r="AR828">
        <v>0</v>
      </c>
    </row>
    <row r="829" spans="1:44" x14ac:dyDescent="0.25">
      <c r="A829">
        <f>ROW(Source!A1340)</f>
        <v>1340</v>
      </c>
      <c r="B829">
        <v>55891619</v>
      </c>
      <c r="C829">
        <v>55891599</v>
      </c>
      <c r="D829">
        <v>55465938</v>
      </c>
      <c r="E829">
        <v>1</v>
      </c>
      <c r="F829">
        <v>1</v>
      </c>
      <c r="G829">
        <v>1081</v>
      </c>
      <c r="H829">
        <v>3</v>
      </c>
      <c r="I829" t="s">
        <v>1798</v>
      </c>
      <c r="J829" t="s">
        <v>1799</v>
      </c>
      <c r="K829" t="s">
        <v>1800</v>
      </c>
      <c r="L829">
        <v>1348</v>
      </c>
      <c r="N829">
        <v>1009</v>
      </c>
      <c r="O829" t="s">
        <v>1092</v>
      </c>
      <c r="P829" t="s">
        <v>1092</v>
      </c>
      <c r="Q829">
        <v>1000</v>
      </c>
      <c r="X829">
        <v>1E-4</v>
      </c>
      <c r="Y829">
        <v>40009.620000000003</v>
      </c>
      <c r="Z829">
        <v>0</v>
      </c>
      <c r="AA829">
        <v>0</v>
      </c>
      <c r="AB829">
        <v>0</v>
      </c>
      <c r="AC829">
        <v>0</v>
      </c>
      <c r="AD829">
        <v>1</v>
      </c>
      <c r="AE829">
        <v>0</v>
      </c>
      <c r="AF829" t="s">
        <v>22</v>
      </c>
      <c r="AG829">
        <v>1E-4</v>
      </c>
      <c r="AH829">
        <v>2</v>
      </c>
      <c r="AI829">
        <v>55891619</v>
      </c>
      <c r="AJ829">
        <v>703</v>
      </c>
      <c r="AK829">
        <v>0</v>
      </c>
      <c r="AL829">
        <v>0</v>
      </c>
      <c r="AM829">
        <v>0</v>
      </c>
      <c r="AN829">
        <v>0</v>
      </c>
      <c r="AO829">
        <v>0</v>
      </c>
      <c r="AP829">
        <v>0</v>
      </c>
      <c r="AQ829">
        <v>0</v>
      </c>
      <c r="AR829">
        <v>0</v>
      </c>
    </row>
    <row r="830" spans="1:44" x14ac:dyDescent="0.25">
      <c r="A830">
        <f>ROW(Source!A1340)</f>
        <v>1340</v>
      </c>
      <c r="B830">
        <v>55891620</v>
      </c>
      <c r="C830">
        <v>55891599</v>
      </c>
      <c r="D830">
        <v>55459792</v>
      </c>
      <c r="E830">
        <v>1</v>
      </c>
      <c r="F830">
        <v>1</v>
      </c>
      <c r="G830">
        <v>1081</v>
      </c>
      <c r="H830">
        <v>3</v>
      </c>
      <c r="I830" t="s">
        <v>1691</v>
      </c>
      <c r="J830" t="s">
        <v>1692</v>
      </c>
      <c r="K830" t="s">
        <v>1693</v>
      </c>
      <c r="L830">
        <v>1348</v>
      </c>
      <c r="N830">
        <v>1009</v>
      </c>
      <c r="O830" t="s">
        <v>1092</v>
      </c>
      <c r="P830" t="s">
        <v>1092</v>
      </c>
      <c r="Q830">
        <v>1000</v>
      </c>
      <c r="X830">
        <v>8.0000000000000007E-5</v>
      </c>
      <c r="Y830">
        <v>60960.43</v>
      </c>
      <c r="Z830">
        <v>0</v>
      </c>
      <c r="AA830">
        <v>0</v>
      </c>
      <c r="AB830">
        <v>0</v>
      </c>
      <c r="AC830">
        <v>0</v>
      </c>
      <c r="AD830">
        <v>1</v>
      </c>
      <c r="AE830">
        <v>0</v>
      </c>
      <c r="AF830" t="s">
        <v>22</v>
      </c>
      <c r="AG830">
        <v>8.0000000000000007E-5</v>
      </c>
      <c r="AH830">
        <v>2</v>
      </c>
      <c r="AI830">
        <v>55891620</v>
      </c>
      <c r="AJ830">
        <v>704</v>
      </c>
      <c r="AK830">
        <v>0</v>
      </c>
      <c r="AL830">
        <v>0</v>
      </c>
      <c r="AM830">
        <v>0</v>
      </c>
      <c r="AN830">
        <v>0</v>
      </c>
      <c r="AO830">
        <v>0</v>
      </c>
      <c r="AP830">
        <v>0</v>
      </c>
      <c r="AQ830">
        <v>0</v>
      </c>
      <c r="AR830">
        <v>0</v>
      </c>
    </row>
    <row r="831" spans="1:44" x14ac:dyDescent="0.25">
      <c r="A831">
        <f>ROW(Source!A1340)</f>
        <v>1340</v>
      </c>
      <c r="B831">
        <v>55891621</v>
      </c>
      <c r="C831">
        <v>55891599</v>
      </c>
      <c r="D831">
        <v>55466338</v>
      </c>
      <c r="E831">
        <v>1</v>
      </c>
      <c r="F831">
        <v>1</v>
      </c>
      <c r="G831">
        <v>1081</v>
      </c>
      <c r="H831">
        <v>3</v>
      </c>
      <c r="I831" t="s">
        <v>1675</v>
      </c>
      <c r="J831" t="s">
        <v>1676</v>
      </c>
      <c r="K831" t="s">
        <v>1677</v>
      </c>
      <c r="L831">
        <v>1349</v>
      </c>
      <c r="N831">
        <v>1009</v>
      </c>
      <c r="O831" t="s">
        <v>1678</v>
      </c>
      <c r="P831" t="s">
        <v>1678</v>
      </c>
      <c r="Q831">
        <v>1E-3</v>
      </c>
      <c r="X831">
        <v>10</v>
      </c>
      <c r="Y831">
        <v>7.0000000000000007E-2</v>
      </c>
      <c r="Z831">
        <v>0</v>
      </c>
      <c r="AA831">
        <v>0</v>
      </c>
      <c r="AB831">
        <v>0</v>
      </c>
      <c r="AC831">
        <v>0</v>
      </c>
      <c r="AD831">
        <v>1</v>
      </c>
      <c r="AE831">
        <v>0</v>
      </c>
      <c r="AF831" t="s">
        <v>22</v>
      </c>
      <c r="AG831">
        <v>10</v>
      </c>
      <c r="AH831">
        <v>2</v>
      </c>
      <c r="AI831">
        <v>55891621</v>
      </c>
      <c r="AJ831">
        <v>705</v>
      </c>
      <c r="AK831">
        <v>0</v>
      </c>
      <c r="AL831">
        <v>0</v>
      </c>
      <c r="AM831">
        <v>0</v>
      </c>
      <c r="AN831">
        <v>0</v>
      </c>
      <c r="AO831">
        <v>0</v>
      </c>
      <c r="AP831">
        <v>0</v>
      </c>
      <c r="AQ831">
        <v>0</v>
      </c>
      <c r="AR831">
        <v>0</v>
      </c>
    </row>
    <row r="832" spans="1:44" x14ac:dyDescent="0.25">
      <c r="A832">
        <f>ROW(Source!A1340)</f>
        <v>1340</v>
      </c>
      <c r="B832">
        <v>55891622</v>
      </c>
      <c r="C832">
        <v>55891599</v>
      </c>
      <c r="D832">
        <v>55482203</v>
      </c>
      <c r="E832">
        <v>1</v>
      </c>
      <c r="F832">
        <v>1</v>
      </c>
      <c r="G832">
        <v>1081</v>
      </c>
      <c r="H832">
        <v>3</v>
      </c>
      <c r="I832" t="s">
        <v>1404</v>
      </c>
      <c r="J832" t="s">
        <v>1406</v>
      </c>
      <c r="K832" t="s">
        <v>1405</v>
      </c>
      <c r="L832">
        <v>1356</v>
      </c>
      <c r="N832">
        <v>1010</v>
      </c>
      <c r="O832" t="s">
        <v>1355</v>
      </c>
      <c r="P832" t="s">
        <v>1355</v>
      </c>
      <c r="Q832">
        <v>1000</v>
      </c>
      <c r="X832">
        <v>0.10199999999999999</v>
      </c>
      <c r="Y832">
        <v>226.66</v>
      </c>
      <c r="Z832">
        <v>0</v>
      </c>
      <c r="AA832">
        <v>0</v>
      </c>
      <c r="AB832">
        <v>0</v>
      </c>
      <c r="AC832">
        <v>0</v>
      </c>
      <c r="AD832">
        <v>1</v>
      </c>
      <c r="AE832">
        <v>0</v>
      </c>
      <c r="AF832" t="s">
        <v>22</v>
      </c>
      <c r="AG832">
        <v>0.10199999999999999</v>
      </c>
      <c r="AH832">
        <v>2</v>
      </c>
      <c r="AI832">
        <v>55891622</v>
      </c>
      <c r="AJ832">
        <v>706</v>
      </c>
      <c r="AK832">
        <v>0</v>
      </c>
      <c r="AL832">
        <v>0</v>
      </c>
      <c r="AM832">
        <v>0</v>
      </c>
      <c r="AN832">
        <v>0</v>
      </c>
      <c r="AO832">
        <v>0</v>
      </c>
      <c r="AP832">
        <v>0</v>
      </c>
      <c r="AQ832">
        <v>0</v>
      </c>
      <c r="AR832">
        <v>0</v>
      </c>
    </row>
    <row r="833" spans="1:44" x14ac:dyDescent="0.25">
      <c r="A833">
        <f>ROW(Source!A1340)</f>
        <v>1340</v>
      </c>
      <c r="B833">
        <v>55891623</v>
      </c>
      <c r="C833">
        <v>55891599</v>
      </c>
      <c r="D833">
        <v>55481864</v>
      </c>
      <c r="E833">
        <v>1</v>
      </c>
      <c r="F833">
        <v>1</v>
      </c>
      <c r="G833">
        <v>1081</v>
      </c>
      <c r="H833">
        <v>3</v>
      </c>
      <c r="I833" t="s">
        <v>1669</v>
      </c>
      <c r="J833" t="s">
        <v>1670</v>
      </c>
      <c r="K833" t="s">
        <v>1671</v>
      </c>
      <c r="L833">
        <v>1301</v>
      </c>
      <c r="N833">
        <v>1003</v>
      </c>
      <c r="O833" t="s">
        <v>769</v>
      </c>
      <c r="P833" t="s">
        <v>769</v>
      </c>
      <c r="Q833">
        <v>1</v>
      </c>
      <c r="X833">
        <v>10</v>
      </c>
      <c r="Y833">
        <v>0.7</v>
      </c>
      <c r="Z833">
        <v>0</v>
      </c>
      <c r="AA833">
        <v>0</v>
      </c>
      <c r="AB833">
        <v>0</v>
      </c>
      <c r="AC833">
        <v>0</v>
      </c>
      <c r="AD833">
        <v>1</v>
      </c>
      <c r="AE833">
        <v>0</v>
      </c>
      <c r="AF833" t="s">
        <v>22</v>
      </c>
      <c r="AG833">
        <v>10</v>
      </c>
      <c r="AH833">
        <v>2</v>
      </c>
      <c r="AI833">
        <v>55891623</v>
      </c>
      <c r="AJ833">
        <v>708</v>
      </c>
      <c r="AK833">
        <v>0</v>
      </c>
      <c r="AL833">
        <v>0</v>
      </c>
      <c r="AM833">
        <v>0</v>
      </c>
      <c r="AN833">
        <v>0</v>
      </c>
      <c r="AO833">
        <v>0</v>
      </c>
      <c r="AP833">
        <v>0</v>
      </c>
      <c r="AQ833">
        <v>0</v>
      </c>
      <c r="AR833">
        <v>0</v>
      </c>
    </row>
    <row r="834" spans="1:44" x14ac:dyDescent="0.25">
      <c r="A834">
        <f>ROW(Source!A1340)</f>
        <v>1340</v>
      </c>
      <c r="B834">
        <v>55891624</v>
      </c>
      <c r="C834">
        <v>55891599</v>
      </c>
      <c r="D834">
        <v>55433410</v>
      </c>
      <c r="E834">
        <v>1081</v>
      </c>
      <c r="F834">
        <v>1</v>
      </c>
      <c r="G834">
        <v>1081</v>
      </c>
      <c r="H834">
        <v>3</v>
      </c>
      <c r="I834" t="s">
        <v>1824</v>
      </c>
      <c r="J834" t="s">
        <v>3</v>
      </c>
      <c r="K834" t="s">
        <v>1825</v>
      </c>
      <c r="L834">
        <v>1354</v>
      </c>
      <c r="N834">
        <v>1010</v>
      </c>
      <c r="O834" t="s">
        <v>266</v>
      </c>
      <c r="P834" t="s">
        <v>266</v>
      </c>
      <c r="Q834">
        <v>1</v>
      </c>
      <c r="X834">
        <v>102</v>
      </c>
      <c r="Y834">
        <v>0</v>
      </c>
      <c r="Z834">
        <v>0</v>
      </c>
      <c r="AA834">
        <v>0</v>
      </c>
      <c r="AB834">
        <v>0</v>
      </c>
      <c r="AC834">
        <v>0</v>
      </c>
      <c r="AD834">
        <v>0</v>
      </c>
      <c r="AE834">
        <v>0</v>
      </c>
      <c r="AF834" t="s">
        <v>22</v>
      </c>
      <c r="AG834">
        <v>102</v>
      </c>
      <c r="AH834">
        <v>3</v>
      </c>
      <c r="AI834">
        <v>-1</v>
      </c>
      <c r="AJ834" t="s">
        <v>3</v>
      </c>
      <c r="AK834">
        <v>0</v>
      </c>
      <c r="AL834">
        <v>0</v>
      </c>
      <c r="AM834">
        <v>0</v>
      </c>
      <c r="AN834">
        <v>0</v>
      </c>
      <c r="AO834">
        <v>0</v>
      </c>
      <c r="AP834">
        <v>0</v>
      </c>
      <c r="AQ834">
        <v>0</v>
      </c>
      <c r="AR834">
        <v>0</v>
      </c>
    </row>
    <row r="835" spans="1:44" x14ac:dyDescent="0.25">
      <c r="A835">
        <f>ROW(Source!A1343)</f>
        <v>1343</v>
      </c>
      <c r="B835">
        <v>55891952</v>
      </c>
      <c r="C835">
        <v>55891626</v>
      </c>
      <c r="D835">
        <v>55424304</v>
      </c>
      <c r="E835">
        <v>1081</v>
      </c>
      <c r="F835">
        <v>1</v>
      </c>
      <c r="G835">
        <v>1081</v>
      </c>
      <c r="H835">
        <v>1</v>
      </c>
      <c r="I835" t="s">
        <v>1552</v>
      </c>
      <c r="J835" t="s">
        <v>3</v>
      </c>
      <c r="K835" t="s">
        <v>1553</v>
      </c>
      <c r="L835">
        <v>1191</v>
      </c>
      <c r="N835">
        <v>1013</v>
      </c>
      <c r="O835" t="s">
        <v>1554</v>
      </c>
      <c r="P835" t="s">
        <v>1554</v>
      </c>
      <c r="Q835">
        <v>1</v>
      </c>
      <c r="X835">
        <v>29.87</v>
      </c>
      <c r="Y835">
        <v>0</v>
      </c>
      <c r="Z835">
        <v>0</v>
      </c>
      <c r="AA835">
        <v>0</v>
      </c>
      <c r="AB835">
        <v>0</v>
      </c>
      <c r="AC835">
        <v>0</v>
      </c>
      <c r="AD835">
        <v>1</v>
      </c>
      <c r="AE835">
        <v>1</v>
      </c>
      <c r="AF835" t="s">
        <v>42</v>
      </c>
      <c r="AG835">
        <v>35.844000000000001</v>
      </c>
      <c r="AH835">
        <v>2</v>
      </c>
      <c r="AI835">
        <v>55891952</v>
      </c>
      <c r="AJ835">
        <v>709</v>
      </c>
      <c r="AK835">
        <v>0</v>
      </c>
      <c r="AL835">
        <v>0</v>
      </c>
      <c r="AM835">
        <v>0</v>
      </c>
      <c r="AN835">
        <v>0</v>
      </c>
      <c r="AO835">
        <v>0</v>
      </c>
      <c r="AP835">
        <v>0</v>
      </c>
      <c r="AQ835">
        <v>0</v>
      </c>
      <c r="AR835">
        <v>0</v>
      </c>
    </row>
    <row r="836" spans="1:44" x14ac:dyDescent="0.25">
      <c r="A836">
        <f>ROW(Source!A1343)</f>
        <v>1343</v>
      </c>
      <c r="B836">
        <v>55891953</v>
      </c>
      <c r="C836">
        <v>55891626</v>
      </c>
      <c r="D836">
        <v>55490209</v>
      </c>
      <c r="E836">
        <v>1</v>
      </c>
      <c r="F836">
        <v>1</v>
      </c>
      <c r="G836">
        <v>1081</v>
      </c>
      <c r="H836">
        <v>2</v>
      </c>
      <c r="I836" t="s">
        <v>1555</v>
      </c>
      <c r="J836" t="s">
        <v>1556</v>
      </c>
      <c r="K836" t="s">
        <v>1557</v>
      </c>
      <c r="L836">
        <v>1368</v>
      </c>
      <c r="N836">
        <v>1011</v>
      </c>
      <c r="O836" t="s">
        <v>1558</v>
      </c>
      <c r="P836" t="s">
        <v>1558</v>
      </c>
      <c r="Q836">
        <v>1</v>
      </c>
      <c r="X836">
        <v>0.01</v>
      </c>
      <c r="Y836">
        <v>0</v>
      </c>
      <c r="Z836">
        <v>83.1</v>
      </c>
      <c r="AA836">
        <v>12.62</v>
      </c>
      <c r="AB836">
        <v>0</v>
      </c>
      <c r="AC836">
        <v>0</v>
      </c>
      <c r="AD836">
        <v>1</v>
      </c>
      <c r="AE836">
        <v>0</v>
      </c>
      <c r="AF836" t="s">
        <v>42</v>
      </c>
      <c r="AG836">
        <v>1.2E-2</v>
      </c>
      <c r="AH836">
        <v>2</v>
      </c>
      <c r="AI836">
        <v>55891953</v>
      </c>
      <c r="AJ836">
        <v>710</v>
      </c>
      <c r="AK836">
        <v>0</v>
      </c>
      <c r="AL836">
        <v>0</v>
      </c>
      <c r="AM836">
        <v>0</v>
      </c>
      <c r="AN836">
        <v>0</v>
      </c>
      <c r="AO836">
        <v>0</v>
      </c>
      <c r="AP836">
        <v>0</v>
      </c>
      <c r="AQ836">
        <v>0</v>
      </c>
      <c r="AR836">
        <v>0</v>
      </c>
    </row>
    <row r="837" spans="1:44" x14ac:dyDescent="0.25">
      <c r="A837">
        <f>ROW(Source!A1343)</f>
        <v>1343</v>
      </c>
      <c r="B837">
        <v>55891954</v>
      </c>
      <c r="C837">
        <v>55891626</v>
      </c>
      <c r="D837">
        <v>55490303</v>
      </c>
      <c r="E837">
        <v>1</v>
      </c>
      <c r="F837">
        <v>1</v>
      </c>
      <c r="G837">
        <v>1081</v>
      </c>
      <c r="H837">
        <v>2</v>
      </c>
      <c r="I837" t="s">
        <v>1801</v>
      </c>
      <c r="J837" t="s">
        <v>1802</v>
      </c>
      <c r="K837" t="s">
        <v>1803</v>
      </c>
      <c r="L837">
        <v>1368</v>
      </c>
      <c r="N837">
        <v>1011</v>
      </c>
      <c r="O837" t="s">
        <v>1558</v>
      </c>
      <c r="P837" t="s">
        <v>1558</v>
      </c>
      <c r="Q837">
        <v>1</v>
      </c>
      <c r="X837">
        <v>10.54</v>
      </c>
      <c r="Y837">
        <v>0</v>
      </c>
      <c r="Z837">
        <v>1.4</v>
      </c>
      <c r="AA837">
        <v>0</v>
      </c>
      <c r="AB837">
        <v>0</v>
      </c>
      <c r="AC837">
        <v>0</v>
      </c>
      <c r="AD837">
        <v>1</v>
      </c>
      <c r="AE837">
        <v>0</v>
      </c>
      <c r="AF837" t="s">
        <v>42</v>
      </c>
      <c r="AG837">
        <v>12.647999999999998</v>
      </c>
      <c r="AH837">
        <v>2</v>
      </c>
      <c r="AI837">
        <v>55891954</v>
      </c>
      <c r="AJ837">
        <v>711</v>
      </c>
      <c r="AK837">
        <v>0</v>
      </c>
      <c r="AL837">
        <v>0</v>
      </c>
      <c r="AM837">
        <v>0</v>
      </c>
      <c r="AN837">
        <v>0</v>
      </c>
      <c r="AO837">
        <v>0</v>
      </c>
      <c r="AP837">
        <v>0</v>
      </c>
      <c r="AQ837">
        <v>0</v>
      </c>
      <c r="AR837">
        <v>0</v>
      </c>
    </row>
    <row r="838" spans="1:44" x14ac:dyDescent="0.25">
      <c r="A838">
        <f>ROW(Source!A1343)</f>
        <v>1343</v>
      </c>
      <c r="B838">
        <v>55891955</v>
      </c>
      <c r="C838">
        <v>55891626</v>
      </c>
      <c r="D838">
        <v>55460220</v>
      </c>
      <c r="E838">
        <v>1</v>
      </c>
      <c r="F838">
        <v>1</v>
      </c>
      <c r="G838">
        <v>1081</v>
      </c>
      <c r="H838">
        <v>3</v>
      </c>
      <c r="I838" t="s">
        <v>1792</v>
      </c>
      <c r="J838" t="s">
        <v>1793</v>
      </c>
      <c r="K838" t="s">
        <v>1794</v>
      </c>
      <c r="L838">
        <v>1346</v>
      </c>
      <c r="N838">
        <v>1009</v>
      </c>
      <c r="O838" t="s">
        <v>222</v>
      </c>
      <c r="P838" t="s">
        <v>222</v>
      </c>
      <c r="Q838">
        <v>1</v>
      </c>
      <c r="X838">
        <v>0.05</v>
      </c>
      <c r="Y838">
        <v>13.95</v>
      </c>
      <c r="Z838">
        <v>0</v>
      </c>
      <c r="AA838">
        <v>0</v>
      </c>
      <c r="AB838">
        <v>0</v>
      </c>
      <c r="AC838">
        <v>0</v>
      </c>
      <c r="AD838">
        <v>1</v>
      </c>
      <c r="AE838">
        <v>0</v>
      </c>
      <c r="AF838" t="s">
        <v>22</v>
      </c>
      <c r="AG838">
        <v>0.05</v>
      </c>
      <c r="AH838">
        <v>2</v>
      </c>
      <c r="AI838">
        <v>55891955</v>
      </c>
      <c r="AJ838">
        <v>712</v>
      </c>
      <c r="AK838">
        <v>0</v>
      </c>
      <c r="AL838">
        <v>0</v>
      </c>
      <c r="AM838">
        <v>0</v>
      </c>
      <c r="AN838">
        <v>0</v>
      </c>
      <c r="AO838">
        <v>0</v>
      </c>
      <c r="AP838">
        <v>0</v>
      </c>
      <c r="AQ838">
        <v>0</v>
      </c>
      <c r="AR838">
        <v>0</v>
      </c>
    </row>
    <row r="839" spans="1:44" x14ac:dyDescent="0.25">
      <c r="A839">
        <f>ROW(Source!A1343)</f>
        <v>1343</v>
      </c>
      <c r="B839">
        <v>55891956</v>
      </c>
      <c r="C839">
        <v>55891626</v>
      </c>
      <c r="D839">
        <v>55460424</v>
      </c>
      <c r="E839">
        <v>1</v>
      </c>
      <c r="F839">
        <v>1</v>
      </c>
      <c r="G839">
        <v>1081</v>
      </c>
      <c r="H839">
        <v>3</v>
      </c>
      <c r="I839" t="s">
        <v>1563</v>
      </c>
      <c r="J839" t="s">
        <v>1564</v>
      </c>
      <c r="K839" t="s">
        <v>1565</v>
      </c>
      <c r="L839">
        <v>1346</v>
      </c>
      <c r="N839">
        <v>1009</v>
      </c>
      <c r="O839" t="s">
        <v>222</v>
      </c>
      <c r="P839" t="s">
        <v>222</v>
      </c>
      <c r="Q839">
        <v>1</v>
      </c>
      <c r="X839">
        <v>0.4</v>
      </c>
      <c r="Y839">
        <v>159.06</v>
      </c>
      <c r="Z839">
        <v>0</v>
      </c>
      <c r="AA839">
        <v>0</v>
      </c>
      <c r="AB839">
        <v>0</v>
      </c>
      <c r="AC839">
        <v>0</v>
      </c>
      <c r="AD839">
        <v>1</v>
      </c>
      <c r="AE839">
        <v>0</v>
      </c>
      <c r="AF839" t="s">
        <v>22</v>
      </c>
      <c r="AG839">
        <v>0.4</v>
      </c>
      <c r="AH839">
        <v>2</v>
      </c>
      <c r="AI839">
        <v>55891956</v>
      </c>
      <c r="AJ839">
        <v>713</v>
      </c>
      <c r="AK839">
        <v>0</v>
      </c>
      <c r="AL839">
        <v>0</v>
      </c>
      <c r="AM839">
        <v>0</v>
      </c>
      <c r="AN839">
        <v>0</v>
      </c>
      <c r="AO839">
        <v>0</v>
      </c>
      <c r="AP839">
        <v>0</v>
      </c>
      <c r="AQ839">
        <v>0</v>
      </c>
      <c r="AR839">
        <v>0</v>
      </c>
    </row>
    <row r="840" spans="1:44" x14ac:dyDescent="0.25">
      <c r="A840">
        <f>ROW(Source!A1343)</f>
        <v>1343</v>
      </c>
      <c r="B840">
        <v>55891957</v>
      </c>
      <c r="C840">
        <v>55891626</v>
      </c>
      <c r="D840">
        <v>55461670</v>
      </c>
      <c r="E840">
        <v>1</v>
      </c>
      <c r="F840">
        <v>1</v>
      </c>
      <c r="G840">
        <v>1081</v>
      </c>
      <c r="H840">
        <v>3</v>
      </c>
      <c r="I840" t="s">
        <v>1795</v>
      </c>
      <c r="J840" t="s">
        <v>1796</v>
      </c>
      <c r="K840" t="s">
        <v>1797</v>
      </c>
      <c r="L840">
        <v>1346</v>
      </c>
      <c r="N840">
        <v>1009</v>
      </c>
      <c r="O840" t="s">
        <v>222</v>
      </c>
      <c r="P840" t="s">
        <v>222</v>
      </c>
      <c r="Q840">
        <v>1</v>
      </c>
      <c r="X840">
        <v>0.1</v>
      </c>
      <c r="Y840">
        <v>23.12</v>
      </c>
      <c r="Z840">
        <v>0</v>
      </c>
      <c r="AA840">
        <v>0</v>
      </c>
      <c r="AB840">
        <v>0</v>
      </c>
      <c r="AC840">
        <v>0</v>
      </c>
      <c r="AD840">
        <v>1</v>
      </c>
      <c r="AE840">
        <v>0</v>
      </c>
      <c r="AF840" t="s">
        <v>22</v>
      </c>
      <c r="AG840">
        <v>0.1</v>
      </c>
      <c r="AH840">
        <v>2</v>
      </c>
      <c r="AI840">
        <v>55891957</v>
      </c>
      <c r="AJ840">
        <v>714</v>
      </c>
      <c r="AK840">
        <v>0</v>
      </c>
      <c r="AL840">
        <v>0</v>
      </c>
      <c r="AM840">
        <v>0</v>
      </c>
      <c r="AN840">
        <v>0</v>
      </c>
      <c r="AO840">
        <v>0</v>
      </c>
      <c r="AP840">
        <v>0</v>
      </c>
      <c r="AQ840">
        <v>0</v>
      </c>
      <c r="AR840">
        <v>0</v>
      </c>
    </row>
    <row r="841" spans="1:44" x14ac:dyDescent="0.25">
      <c r="A841">
        <f>ROW(Source!A1343)</f>
        <v>1343</v>
      </c>
      <c r="B841">
        <v>55891958</v>
      </c>
      <c r="C841">
        <v>55891626</v>
      </c>
      <c r="D841">
        <v>55465938</v>
      </c>
      <c r="E841">
        <v>1</v>
      </c>
      <c r="F841">
        <v>1</v>
      </c>
      <c r="G841">
        <v>1081</v>
      </c>
      <c r="H841">
        <v>3</v>
      </c>
      <c r="I841" t="s">
        <v>1798</v>
      </c>
      <c r="J841" t="s">
        <v>1799</v>
      </c>
      <c r="K841" t="s">
        <v>1800</v>
      </c>
      <c r="L841">
        <v>1348</v>
      </c>
      <c r="N841">
        <v>1009</v>
      </c>
      <c r="O841" t="s">
        <v>1092</v>
      </c>
      <c r="P841" t="s">
        <v>1092</v>
      </c>
      <c r="Q841">
        <v>1000</v>
      </c>
      <c r="X841">
        <v>2.0000000000000001E-4</v>
      </c>
      <c r="Y841">
        <v>40009.620000000003</v>
      </c>
      <c r="Z841">
        <v>0</v>
      </c>
      <c r="AA841">
        <v>0</v>
      </c>
      <c r="AB841">
        <v>0</v>
      </c>
      <c r="AC841">
        <v>0</v>
      </c>
      <c r="AD841">
        <v>1</v>
      </c>
      <c r="AE841">
        <v>0</v>
      </c>
      <c r="AF841" t="s">
        <v>22</v>
      </c>
      <c r="AG841">
        <v>2.0000000000000001E-4</v>
      </c>
      <c r="AH841">
        <v>2</v>
      </c>
      <c r="AI841">
        <v>55891958</v>
      </c>
      <c r="AJ841">
        <v>716</v>
      </c>
      <c r="AK841">
        <v>0</v>
      </c>
      <c r="AL841">
        <v>0</v>
      </c>
      <c r="AM841">
        <v>0</v>
      </c>
      <c r="AN841">
        <v>0</v>
      </c>
      <c r="AO841">
        <v>0</v>
      </c>
      <c r="AP841">
        <v>0</v>
      </c>
      <c r="AQ841">
        <v>0</v>
      </c>
      <c r="AR841">
        <v>0</v>
      </c>
    </row>
    <row r="842" spans="1:44" x14ac:dyDescent="0.25">
      <c r="A842">
        <f>ROW(Source!A1343)</f>
        <v>1343</v>
      </c>
      <c r="B842">
        <v>55891959</v>
      </c>
      <c r="C842">
        <v>55891626</v>
      </c>
      <c r="D842">
        <v>55466338</v>
      </c>
      <c r="E842">
        <v>1</v>
      </c>
      <c r="F842">
        <v>1</v>
      </c>
      <c r="G842">
        <v>1081</v>
      </c>
      <c r="H842">
        <v>3</v>
      </c>
      <c r="I842" t="s">
        <v>1675</v>
      </c>
      <c r="J842" t="s">
        <v>1676</v>
      </c>
      <c r="K842" t="s">
        <v>1677</v>
      </c>
      <c r="L842">
        <v>1349</v>
      </c>
      <c r="N842">
        <v>1009</v>
      </c>
      <c r="O842" t="s">
        <v>1678</v>
      </c>
      <c r="P842" t="s">
        <v>1678</v>
      </c>
      <c r="Q842">
        <v>1E-3</v>
      </c>
      <c r="X842">
        <v>20</v>
      </c>
      <c r="Y842">
        <v>7.0000000000000007E-2</v>
      </c>
      <c r="Z842">
        <v>0</v>
      </c>
      <c r="AA842">
        <v>0</v>
      </c>
      <c r="AB842">
        <v>0</v>
      </c>
      <c r="AC842">
        <v>0</v>
      </c>
      <c r="AD842">
        <v>1</v>
      </c>
      <c r="AE842">
        <v>0</v>
      </c>
      <c r="AF842" t="s">
        <v>22</v>
      </c>
      <c r="AG842">
        <v>20</v>
      </c>
      <c r="AH842">
        <v>2</v>
      </c>
      <c r="AI842">
        <v>55891959</v>
      </c>
      <c r="AJ842">
        <v>717</v>
      </c>
      <c r="AK842">
        <v>0</v>
      </c>
      <c r="AL842">
        <v>0</v>
      </c>
      <c r="AM842">
        <v>0</v>
      </c>
      <c r="AN842">
        <v>0</v>
      </c>
      <c r="AO842">
        <v>0</v>
      </c>
      <c r="AP842">
        <v>0</v>
      </c>
      <c r="AQ842">
        <v>0</v>
      </c>
      <c r="AR842">
        <v>0</v>
      </c>
    </row>
    <row r="843" spans="1:44" x14ac:dyDescent="0.25">
      <c r="A843">
        <f>ROW(Source!A1343)</f>
        <v>1343</v>
      </c>
      <c r="B843">
        <v>55891960</v>
      </c>
      <c r="C843">
        <v>55891626</v>
      </c>
      <c r="D843">
        <v>55482203</v>
      </c>
      <c r="E843">
        <v>1</v>
      </c>
      <c r="F843">
        <v>1</v>
      </c>
      <c r="G843">
        <v>1081</v>
      </c>
      <c r="H843">
        <v>3</v>
      </c>
      <c r="I843" t="s">
        <v>1404</v>
      </c>
      <c r="J843" t="s">
        <v>1406</v>
      </c>
      <c r="K843" t="s">
        <v>1405</v>
      </c>
      <c r="L843">
        <v>1356</v>
      </c>
      <c r="N843">
        <v>1010</v>
      </c>
      <c r="O843" t="s">
        <v>1355</v>
      </c>
      <c r="P843" t="s">
        <v>1355</v>
      </c>
      <c r="Q843">
        <v>1000</v>
      </c>
      <c r="X843">
        <v>0.10199999999999999</v>
      </c>
      <c r="Y843">
        <v>226.66</v>
      </c>
      <c r="Z843">
        <v>0</v>
      </c>
      <c r="AA843">
        <v>0</v>
      </c>
      <c r="AB843">
        <v>0</v>
      </c>
      <c r="AC843">
        <v>0</v>
      </c>
      <c r="AD843">
        <v>1</v>
      </c>
      <c r="AE843">
        <v>0</v>
      </c>
      <c r="AF843" t="s">
        <v>22</v>
      </c>
      <c r="AG843">
        <v>0.10199999999999999</v>
      </c>
      <c r="AH843">
        <v>2</v>
      </c>
      <c r="AI843">
        <v>55891960</v>
      </c>
      <c r="AJ843">
        <v>718</v>
      </c>
      <c r="AK843">
        <v>0</v>
      </c>
      <c r="AL843">
        <v>0</v>
      </c>
      <c r="AM843">
        <v>0</v>
      </c>
      <c r="AN843">
        <v>0</v>
      </c>
      <c r="AO843">
        <v>0</v>
      </c>
      <c r="AP843">
        <v>0</v>
      </c>
      <c r="AQ843">
        <v>0</v>
      </c>
      <c r="AR843">
        <v>0</v>
      </c>
    </row>
    <row r="844" spans="1:44" x14ac:dyDescent="0.25">
      <c r="A844">
        <f>ROW(Source!A1343)</f>
        <v>1343</v>
      </c>
      <c r="B844">
        <v>55891961</v>
      </c>
      <c r="C844">
        <v>55891626</v>
      </c>
      <c r="D844">
        <v>55481864</v>
      </c>
      <c r="E844">
        <v>1</v>
      </c>
      <c r="F844">
        <v>1</v>
      </c>
      <c r="G844">
        <v>1081</v>
      </c>
      <c r="H844">
        <v>3</v>
      </c>
      <c r="I844" t="s">
        <v>1669</v>
      </c>
      <c r="J844" t="s">
        <v>1670</v>
      </c>
      <c r="K844" t="s">
        <v>1671</v>
      </c>
      <c r="L844">
        <v>1301</v>
      </c>
      <c r="N844">
        <v>1003</v>
      </c>
      <c r="O844" t="s">
        <v>769</v>
      </c>
      <c r="P844" t="s">
        <v>769</v>
      </c>
      <c r="Q844">
        <v>1</v>
      </c>
      <c r="X844">
        <v>10</v>
      </c>
      <c r="Y844">
        <v>0.7</v>
      </c>
      <c r="Z844">
        <v>0</v>
      </c>
      <c r="AA844">
        <v>0</v>
      </c>
      <c r="AB844">
        <v>0</v>
      </c>
      <c r="AC844">
        <v>0</v>
      </c>
      <c r="AD844">
        <v>1</v>
      </c>
      <c r="AE844">
        <v>0</v>
      </c>
      <c r="AF844" t="s">
        <v>22</v>
      </c>
      <c r="AG844">
        <v>10</v>
      </c>
      <c r="AH844">
        <v>2</v>
      </c>
      <c r="AI844">
        <v>55891961</v>
      </c>
      <c r="AJ844">
        <v>719</v>
      </c>
      <c r="AK844">
        <v>0</v>
      </c>
      <c r="AL844">
        <v>0</v>
      </c>
      <c r="AM844">
        <v>0</v>
      </c>
      <c r="AN844">
        <v>0</v>
      </c>
      <c r="AO844">
        <v>0</v>
      </c>
      <c r="AP844">
        <v>0</v>
      </c>
      <c r="AQ844">
        <v>0</v>
      </c>
      <c r="AR844">
        <v>0</v>
      </c>
    </row>
    <row r="845" spans="1:44" x14ac:dyDescent="0.25">
      <c r="A845">
        <f>ROW(Source!A1343)</f>
        <v>1343</v>
      </c>
      <c r="B845">
        <v>55891962</v>
      </c>
      <c r="C845">
        <v>55891626</v>
      </c>
      <c r="D845">
        <v>55417010</v>
      </c>
      <c r="E845">
        <v>1081</v>
      </c>
      <c r="F845">
        <v>1</v>
      </c>
      <c r="G845">
        <v>1081</v>
      </c>
      <c r="H845">
        <v>3</v>
      </c>
      <c r="I845" t="s">
        <v>1810</v>
      </c>
      <c r="J845" t="s">
        <v>3</v>
      </c>
      <c r="K845" t="s">
        <v>1811</v>
      </c>
      <c r="L845">
        <v>1346</v>
      </c>
      <c r="N845">
        <v>1009</v>
      </c>
      <c r="O845" t="s">
        <v>222</v>
      </c>
      <c r="P845" t="s">
        <v>222</v>
      </c>
      <c r="Q845">
        <v>1</v>
      </c>
      <c r="X845">
        <v>1.24</v>
      </c>
      <c r="Y845">
        <v>0</v>
      </c>
      <c r="Z845">
        <v>0</v>
      </c>
      <c r="AA845">
        <v>0</v>
      </c>
      <c r="AB845">
        <v>0</v>
      </c>
      <c r="AC845">
        <v>0</v>
      </c>
      <c r="AD845">
        <v>0</v>
      </c>
      <c r="AE845">
        <v>0</v>
      </c>
      <c r="AF845" t="s">
        <v>22</v>
      </c>
      <c r="AG845">
        <v>1.24</v>
      </c>
      <c r="AH845">
        <v>3</v>
      </c>
      <c r="AI845">
        <v>-1</v>
      </c>
      <c r="AJ845" t="s">
        <v>3</v>
      </c>
      <c r="AK845">
        <v>0</v>
      </c>
      <c r="AL845">
        <v>0</v>
      </c>
      <c r="AM845">
        <v>0</v>
      </c>
      <c r="AN845">
        <v>0</v>
      </c>
      <c r="AO845">
        <v>0</v>
      </c>
      <c r="AP845">
        <v>0</v>
      </c>
      <c r="AQ845">
        <v>0</v>
      </c>
      <c r="AR845">
        <v>0</v>
      </c>
    </row>
    <row r="846" spans="1:44" x14ac:dyDescent="0.25">
      <c r="A846">
        <f>ROW(Source!A1343)</f>
        <v>1343</v>
      </c>
      <c r="B846">
        <v>55891963</v>
      </c>
      <c r="C846">
        <v>55891626</v>
      </c>
      <c r="D846">
        <v>55433410</v>
      </c>
      <c r="E846">
        <v>1081</v>
      </c>
      <c r="F846">
        <v>1</v>
      </c>
      <c r="G846">
        <v>1081</v>
      </c>
      <c r="H846">
        <v>3</v>
      </c>
      <c r="I846" t="s">
        <v>1824</v>
      </c>
      <c r="J846" t="s">
        <v>3</v>
      </c>
      <c r="K846" t="s">
        <v>1825</v>
      </c>
      <c r="L846">
        <v>1354</v>
      </c>
      <c r="N846">
        <v>1010</v>
      </c>
      <c r="O846" t="s">
        <v>266</v>
      </c>
      <c r="P846" t="s">
        <v>266</v>
      </c>
      <c r="Q846">
        <v>1</v>
      </c>
      <c r="X846">
        <v>102</v>
      </c>
      <c r="Y846">
        <v>0</v>
      </c>
      <c r="Z846">
        <v>0</v>
      </c>
      <c r="AA846">
        <v>0</v>
      </c>
      <c r="AB846">
        <v>0</v>
      </c>
      <c r="AC846">
        <v>0</v>
      </c>
      <c r="AD846">
        <v>0</v>
      </c>
      <c r="AE846">
        <v>0</v>
      </c>
      <c r="AF846" t="s">
        <v>22</v>
      </c>
      <c r="AG846">
        <v>102</v>
      </c>
      <c r="AH846">
        <v>3</v>
      </c>
      <c r="AI846">
        <v>-1</v>
      </c>
      <c r="AJ846" t="s">
        <v>3</v>
      </c>
      <c r="AK846">
        <v>0</v>
      </c>
      <c r="AL846">
        <v>0</v>
      </c>
      <c r="AM846">
        <v>0</v>
      </c>
      <c r="AN846">
        <v>0</v>
      </c>
      <c r="AO846">
        <v>0</v>
      </c>
      <c r="AP846">
        <v>0</v>
      </c>
      <c r="AQ846">
        <v>0</v>
      </c>
      <c r="AR846">
        <v>0</v>
      </c>
    </row>
    <row r="847" spans="1:44" x14ac:dyDescent="0.25">
      <c r="A847">
        <f>ROW(Source!A1344)</f>
        <v>1344</v>
      </c>
      <c r="B847">
        <v>55891952</v>
      </c>
      <c r="C847">
        <v>55891626</v>
      </c>
      <c r="D847">
        <v>55424304</v>
      </c>
      <c r="E847">
        <v>1081</v>
      </c>
      <c r="F847">
        <v>1</v>
      </c>
      <c r="G847">
        <v>1081</v>
      </c>
      <c r="H847">
        <v>1</v>
      </c>
      <c r="I847" t="s">
        <v>1552</v>
      </c>
      <c r="J847" t="s">
        <v>3</v>
      </c>
      <c r="K847" t="s">
        <v>1553</v>
      </c>
      <c r="L847">
        <v>1191</v>
      </c>
      <c r="N847">
        <v>1013</v>
      </c>
      <c r="O847" t="s">
        <v>1554</v>
      </c>
      <c r="P847" t="s">
        <v>1554</v>
      </c>
      <c r="Q847">
        <v>1</v>
      </c>
      <c r="X847">
        <v>29.87</v>
      </c>
      <c r="Y847">
        <v>0</v>
      </c>
      <c r="Z847">
        <v>0</v>
      </c>
      <c r="AA847">
        <v>0</v>
      </c>
      <c r="AB847">
        <v>0</v>
      </c>
      <c r="AC847">
        <v>0</v>
      </c>
      <c r="AD847">
        <v>1</v>
      </c>
      <c r="AE847">
        <v>1</v>
      </c>
      <c r="AF847" t="s">
        <v>42</v>
      </c>
      <c r="AG847">
        <v>35.844000000000001</v>
      </c>
      <c r="AH847">
        <v>2</v>
      </c>
      <c r="AI847">
        <v>55891952</v>
      </c>
      <c r="AJ847">
        <v>721</v>
      </c>
      <c r="AK847">
        <v>0</v>
      </c>
      <c r="AL847">
        <v>0</v>
      </c>
      <c r="AM847">
        <v>0</v>
      </c>
      <c r="AN847">
        <v>0</v>
      </c>
      <c r="AO847">
        <v>0</v>
      </c>
      <c r="AP847">
        <v>0</v>
      </c>
      <c r="AQ847">
        <v>0</v>
      </c>
      <c r="AR847">
        <v>0</v>
      </c>
    </row>
    <row r="848" spans="1:44" x14ac:dyDescent="0.25">
      <c r="A848">
        <f>ROW(Source!A1344)</f>
        <v>1344</v>
      </c>
      <c r="B848">
        <v>55891953</v>
      </c>
      <c r="C848">
        <v>55891626</v>
      </c>
      <c r="D848">
        <v>55490209</v>
      </c>
      <c r="E848">
        <v>1</v>
      </c>
      <c r="F848">
        <v>1</v>
      </c>
      <c r="G848">
        <v>1081</v>
      </c>
      <c r="H848">
        <v>2</v>
      </c>
      <c r="I848" t="s">
        <v>1555</v>
      </c>
      <c r="J848" t="s">
        <v>1556</v>
      </c>
      <c r="K848" t="s">
        <v>1557</v>
      </c>
      <c r="L848">
        <v>1368</v>
      </c>
      <c r="N848">
        <v>1011</v>
      </c>
      <c r="O848" t="s">
        <v>1558</v>
      </c>
      <c r="P848" t="s">
        <v>1558</v>
      </c>
      <c r="Q848">
        <v>1</v>
      </c>
      <c r="X848">
        <v>0.01</v>
      </c>
      <c r="Y848">
        <v>0</v>
      </c>
      <c r="Z848">
        <v>83.1</v>
      </c>
      <c r="AA848">
        <v>12.62</v>
      </c>
      <c r="AB848">
        <v>0</v>
      </c>
      <c r="AC848">
        <v>0</v>
      </c>
      <c r="AD848">
        <v>1</v>
      </c>
      <c r="AE848">
        <v>0</v>
      </c>
      <c r="AF848" t="s">
        <v>42</v>
      </c>
      <c r="AG848">
        <v>1.2E-2</v>
      </c>
      <c r="AH848">
        <v>2</v>
      </c>
      <c r="AI848">
        <v>55891953</v>
      </c>
      <c r="AJ848">
        <v>722</v>
      </c>
      <c r="AK848">
        <v>0</v>
      </c>
      <c r="AL848">
        <v>0</v>
      </c>
      <c r="AM848">
        <v>0</v>
      </c>
      <c r="AN848">
        <v>0</v>
      </c>
      <c r="AO848">
        <v>0</v>
      </c>
      <c r="AP848">
        <v>0</v>
      </c>
      <c r="AQ848">
        <v>0</v>
      </c>
      <c r="AR848">
        <v>0</v>
      </c>
    </row>
    <row r="849" spans="1:44" x14ac:dyDescent="0.25">
      <c r="A849">
        <f>ROW(Source!A1344)</f>
        <v>1344</v>
      </c>
      <c r="B849">
        <v>55891954</v>
      </c>
      <c r="C849">
        <v>55891626</v>
      </c>
      <c r="D849">
        <v>55490303</v>
      </c>
      <c r="E849">
        <v>1</v>
      </c>
      <c r="F849">
        <v>1</v>
      </c>
      <c r="G849">
        <v>1081</v>
      </c>
      <c r="H849">
        <v>2</v>
      </c>
      <c r="I849" t="s">
        <v>1801</v>
      </c>
      <c r="J849" t="s">
        <v>1802</v>
      </c>
      <c r="K849" t="s">
        <v>1803</v>
      </c>
      <c r="L849">
        <v>1368</v>
      </c>
      <c r="N849">
        <v>1011</v>
      </c>
      <c r="O849" t="s">
        <v>1558</v>
      </c>
      <c r="P849" t="s">
        <v>1558</v>
      </c>
      <c r="Q849">
        <v>1</v>
      </c>
      <c r="X849">
        <v>10.54</v>
      </c>
      <c r="Y849">
        <v>0</v>
      </c>
      <c r="Z849">
        <v>1.4</v>
      </c>
      <c r="AA849">
        <v>0</v>
      </c>
      <c r="AB849">
        <v>0</v>
      </c>
      <c r="AC849">
        <v>0</v>
      </c>
      <c r="AD849">
        <v>1</v>
      </c>
      <c r="AE849">
        <v>0</v>
      </c>
      <c r="AF849" t="s">
        <v>42</v>
      </c>
      <c r="AG849">
        <v>12.647999999999998</v>
      </c>
      <c r="AH849">
        <v>2</v>
      </c>
      <c r="AI849">
        <v>55891954</v>
      </c>
      <c r="AJ849">
        <v>723</v>
      </c>
      <c r="AK849">
        <v>0</v>
      </c>
      <c r="AL849">
        <v>0</v>
      </c>
      <c r="AM849">
        <v>0</v>
      </c>
      <c r="AN849">
        <v>0</v>
      </c>
      <c r="AO849">
        <v>0</v>
      </c>
      <c r="AP849">
        <v>0</v>
      </c>
      <c r="AQ849">
        <v>0</v>
      </c>
      <c r="AR849">
        <v>0</v>
      </c>
    </row>
    <row r="850" spans="1:44" x14ac:dyDescent="0.25">
      <c r="A850">
        <f>ROW(Source!A1344)</f>
        <v>1344</v>
      </c>
      <c r="B850">
        <v>55891955</v>
      </c>
      <c r="C850">
        <v>55891626</v>
      </c>
      <c r="D850">
        <v>55460220</v>
      </c>
      <c r="E850">
        <v>1</v>
      </c>
      <c r="F850">
        <v>1</v>
      </c>
      <c r="G850">
        <v>1081</v>
      </c>
      <c r="H850">
        <v>3</v>
      </c>
      <c r="I850" t="s">
        <v>1792</v>
      </c>
      <c r="J850" t="s">
        <v>1793</v>
      </c>
      <c r="K850" t="s">
        <v>1794</v>
      </c>
      <c r="L850">
        <v>1346</v>
      </c>
      <c r="N850">
        <v>1009</v>
      </c>
      <c r="O850" t="s">
        <v>222</v>
      </c>
      <c r="P850" t="s">
        <v>222</v>
      </c>
      <c r="Q850">
        <v>1</v>
      </c>
      <c r="X850">
        <v>0.05</v>
      </c>
      <c r="Y850">
        <v>13.95</v>
      </c>
      <c r="Z850">
        <v>0</v>
      </c>
      <c r="AA850">
        <v>0</v>
      </c>
      <c r="AB850">
        <v>0</v>
      </c>
      <c r="AC850">
        <v>0</v>
      </c>
      <c r="AD850">
        <v>1</v>
      </c>
      <c r="AE850">
        <v>0</v>
      </c>
      <c r="AF850" t="s">
        <v>22</v>
      </c>
      <c r="AG850">
        <v>0.05</v>
      </c>
      <c r="AH850">
        <v>2</v>
      </c>
      <c r="AI850">
        <v>55891955</v>
      </c>
      <c r="AJ850">
        <v>724</v>
      </c>
      <c r="AK850">
        <v>0</v>
      </c>
      <c r="AL850">
        <v>0</v>
      </c>
      <c r="AM850">
        <v>0</v>
      </c>
      <c r="AN850">
        <v>0</v>
      </c>
      <c r="AO850">
        <v>0</v>
      </c>
      <c r="AP850">
        <v>0</v>
      </c>
      <c r="AQ850">
        <v>0</v>
      </c>
      <c r="AR850">
        <v>0</v>
      </c>
    </row>
    <row r="851" spans="1:44" x14ac:dyDescent="0.25">
      <c r="A851">
        <f>ROW(Source!A1344)</f>
        <v>1344</v>
      </c>
      <c r="B851">
        <v>55891956</v>
      </c>
      <c r="C851">
        <v>55891626</v>
      </c>
      <c r="D851">
        <v>55460424</v>
      </c>
      <c r="E851">
        <v>1</v>
      </c>
      <c r="F851">
        <v>1</v>
      </c>
      <c r="G851">
        <v>1081</v>
      </c>
      <c r="H851">
        <v>3</v>
      </c>
      <c r="I851" t="s">
        <v>1563</v>
      </c>
      <c r="J851" t="s">
        <v>1564</v>
      </c>
      <c r="K851" t="s">
        <v>1565</v>
      </c>
      <c r="L851">
        <v>1346</v>
      </c>
      <c r="N851">
        <v>1009</v>
      </c>
      <c r="O851" t="s">
        <v>222</v>
      </c>
      <c r="P851" t="s">
        <v>222</v>
      </c>
      <c r="Q851">
        <v>1</v>
      </c>
      <c r="X851">
        <v>0.4</v>
      </c>
      <c r="Y851">
        <v>159.06</v>
      </c>
      <c r="Z851">
        <v>0</v>
      </c>
      <c r="AA851">
        <v>0</v>
      </c>
      <c r="AB851">
        <v>0</v>
      </c>
      <c r="AC851">
        <v>0</v>
      </c>
      <c r="AD851">
        <v>1</v>
      </c>
      <c r="AE851">
        <v>0</v>
      </c>
      <c r="AF851" t="s">
        <v>22</v>
      </c>
      <c r="AG851">
        <v>0.4</v>
      </c>
      <c r="AH851">
        <v>2</v>
      </c>
      <c r="AI851">
        <v>55891956</v>
      </c>
      <c r="AJ851">
        <v>725</v>
      </c>
      <c r="AK851">
        <v>0</v>
      </c>
      <c r="AL851">
        <v>0</v>
      </c>
      <c r="AM851">
        <v>0</v>
      </c>
      <c r="AN851">
        <v>0</v>
      </c>
      <c r="AO851">
        <v>0</v>
      </c>
      <c r="AP851">
        <v>0</v>
      </c>
      <c r="AQ851">
        <v>0</v>
      </c>
      <c r="AR851">
        <v>0</v>
      </c>
    </row>
    <row r="852" spans="1:44" x14ac:dyDescent="0.25">
      <c r="A852">
        <f>ROW(Source!A1344)</f>
        <v>1344</v>
      </c>
      <c r="B852">
        <v>55891957</v>
      </c>
      <c r="C852">
        <v>55891626</v>
      </c>
      <c r="D852">
        <v>55461670</v>
      </c>
      <c r="E852">
        <v>1</v>
      </c>
      <c r="F852">
        <v>1</v>
      </c>
      <c r="G852">
        <v>1081</v>
      </c>
      <c r="H852">
        <v>3</v>
      </c>
      <c r="I852" t="s">
        <v>1795</v>
      </c>
      <c r="J852" t="s">
        <v>1796</v>
      </c>
      <c r="K852" t="s">
        <v>1797</v>
      </c>
      <c r="L852">
        <v>1346</v>
      </c>
      <c r="N852">
        <v>1009</v>
      </c>
      <c r="O852" t="s">
        <v>222</v>
      </c>
      <c r="P852" t="s">
        <v>222</v>
      </c>
      <c r="Q852">
        <v>1</v>
      </c>
      <c r="X852">
        <v>0.1</v>
      </c>
      <c r="Y852">
        <v>23.12</v>
      </c>
      <c r="Z852">
        <v>0</v>
      </c>
      <c r="AA852">
        <v>0</v>
      </c>
      <c r="AB852">
        <v>0</v>
      </c>
      <c r="AC852">
        <v>0</v>
      </c>
      <c r="AD852">
        <v>1</v>
      </c>
      <c r="AE852">
        <v>0</v>
      </c>
      <c r="AF852" t="s">
        <v>22</v>
      </c>
      <c r="AG852">
        <v>0.1</v>
      </c>
      <c r="AH852">
        <v>2</v>
      </c>
      <c r="AI852">
        <v>55891957</v>
      </c>
      <c r="AJ852">
        <v>726</v>
      </c>
      <c r="AK852">
        <v>0</v>
      </c>
      <c r="AL852">
        <v>0</v>
      </c>
      <c r="AM852">
        <v>0</v>
      </c>
      <c r="AN852">
        <v>0</v>
      </c>
      <c r="AO852">
        <v>0</v>
      </c>
      <c r="AP852">
        <v>0</v>
      </c>
      <c r="AQ852">
        <v>0</v>
      </c>
      <c r="AR852">
        <v>0</v>
      </c>
    </row>
    <row r="853" spans="1:44" x14ac:dyDescent="0.25">
      <c r="A853">
        <f>ROW(Source!A1344)</f>
        <v>1344</v>
      </c>
      <c r="B853">
        <v>55891958</v>
      </c>
      <c r="C853">
        <v>55891626</v>
      </c>
      <c r="D853">
        <v>55465938</v>
      </c>
      <c r="E853">
        <v>1</v>
      </c>
      <c r="F853">
        <v>1</v>
      </c>
      <c r="G853">
        <v>1081</v>
      </c>
      <c r="H853">
        <v>3</v>
      </c>
      <c r="I853" t="s">
        <v>1798</v>
      </c>
      <c r="J853" t="s">
        <v>1799</v>
      </c>
      <c r="K853" t="s">
        <v>1800</v>
      </c>
      <c r="L853">
        <v>1348</v>
      </c>
      <c r="N853">
        <v>1009</v>
      </c>
      <c r="O853" t="s">
        <v>1092</v>
      </c>
      <c r="P853" t="s">
        <v>1092</v>
      </c>
      <c r="Q853">
        <v>1000</v>
      </c>
      <c r="X853">
        <v>2.0000000000000001E-4</v>
      </c>
      <c r="Y853">
        <v>40009.620000000003</v>
      </c>
      <c r="Z853">
        <v>0</v>
      </c>
      <c r="AA853">
        <v>0</v>
      </c>
      <c r="AB853">
        <v>0</v>
      </c>
      <c r="AC853">
        <v>0</v>
      </c>
      <c r="AD853">
        <v>1</v>
      </c>
      <c r="AE853">
        <v>0</v>
      </c>
      <c r="AF853" t="s">
        <v>22</v>
      </c>
      <c r="AG853">
        <v>2.0000000000000001E-4</v>
      </c>
      <c r="AH853">
        <v>2</v>
      </c>
      <c r="AI853">
        <v>55891958</v>
      </c>
      <c r="AJ853">
        <v>728</v>
      </c>
      <c r="AK853">
        <v>0</v>
      </c>
      <c r="AL853">
        <v>0</v>
      </c>
      <c r="AM853">
        <v>0</v>
      </c>
      <c r="AN853">
        <v>0</v>
      </c>
      <c r="AO853">
        <v>0</v>
      </c>
      <c r="AP853">
        <v>0</v>
      </c>
      <c r="AQ853">
        <v>0</v>
      </c>
      <c r="AR853">
        <v>0</v>
      </c>
    </row>
    <row r="854" spans="1:44" x14ac:dyDescent="0.25">
      <c r="A854">
        <f>ROW(Source!A1344)</f>
        <v>1344</v>
      </c>
      <c r="B854">
        <v>55891959</v>
      </c>
      <c r="C854">
        <v>55891626</v>
      </c>
      <c r="D854">
        <v>55466338</v>
      </c>
      <c r="E854">
        <v>1</v>
      </c>
      <c r="F854">
        <v>1</v>
      </c>
      <c r="G854">
        <v>1081</v>
      </c>
      <c r="H854">
        <v>3</v>
      </c>
      <c r="I854" t="s">
        <v>1675</v>
      </c>
      <c r="J854" t="s">
        <v>1676</v>
      </c>
      <c r="K854" t="s">
        <v>1677</v>
      </c>
      <c r="L854">
        <v>1349</v>
      </c>
      <c r="N854">
        <v>1009</v>
      </c>
      <c r="O854" t="s">
        <v>1678</v>
      </c>
      <c r="P854" t="s">
        <v>1678</v>
      </c>
      <c r="Q854">
        <v>1E-3</v>
      </c>
      <c r="X854">
        <v>20</v>
      </c>
      <c r="Y854">
        <v>7.0000000000000007E-2</v>
      </c>
      <c r="Z854">
        <v>0</v>
      </c>
      <c r="AA854">
        <v>0</v>
      </c>
      <c r="AB854">
        <v>0</v>
      </c>
      <c r="AC854">
        <v>0</v>
      </c>
      <c r="AD854">
        <v>1</v>
      </c>
      <c r="AE854">
        <v>0</v>
      </c>
      <c r="AF854" t="s">
        <v>22</v>
      </c>
      <c r="AG854">
        <v>20</v>
      </c>
      <c r="AH854">
        <v>2</v>
      </c>
      <c r="AI854">
        <v>55891959</v>
      </c>
      <c r="AJ854">
        <v>729</v>
      </c>
      <c r="AK854">
        <v>0</v>
      </c>
      <c r="AL854">
        <v>0</v>
      </c>
      <c r="AM854">
        <v>0</v>
      </c>
      <c r="AN854">
        <v>0</v>
      </c>
      <c r="AO854">
        <v>0</v>
      </c>
      <c r="AP854">
        <v>0</v>
      </c>
      <c r="AQ854">
        <v>0</v>
      </c>
      <c r="AR854">
        <v>0</v>
      </c>
    </row>
    <row r="855" spans="1:44" x14ac:dyDescent="0.25">
      <c r="A855">
        <f>ROW(Source!A1344)</f>
        <v>1344</v>
      </c>
      <c r="B855">
        <v>55891960</v>
      </c>
      <c r="C855">
        <v>55891626</v>
      </c>
      <c r="D855">
        <v>55482203</v>
      </c>
      <c r="E855">
        <v>1</v>
      </c>
      <c r="F855">
        <v>1</v>
      </c>
      <c r="G855">
        <v>1081</v>
      </c>
      <c r="H855">
        <v>3</v>
      </c>
      <c r="I855" t="s">
        <v>1404</v>
      </c>
      <c r="J855" t="s">
        <v>1406</v>
      </c>
      <c r="K855" t="s">
        <v>1405</v>
      </c>
      <c r="L855">
        <v>1356</v>
      </c>
      <c r="N855">
        <v>1010</v>
      </c>
      <c r="O855" t="s">
        <v>1355</v>
      </c>
      <c r="P855" t="s">
        <v>1355</v>
      </c>
      <c r="Q855">
        <v>1000</v>
      </c>
      <c r="X855">
        <v>0.10199999999999999</v>
      </c>
      <c r="Y855">
        <v>226.66</v>
      </c>
      <c r="Z855">
        <v>0</v>
      </c>
      <c r="AA855">
        <v>0</v>
      </c>
      <c r="AB855">
        <v>0</v>
      </c>
      <c r="AC855">
        <v>0</v>
      </c>
      <c r="AD855">
        <v>1</v>
      </c>
      <c r="AE855">
        <v>0</v>
      </c>
      <c r="AF855" t="s">
        <v>22</v>
      </c>
      <c r="AG855">
        <v>0.10199999999999999</v>
      </c>
      <c r="AH855">
        <v>2</v>
      </c>
      <c r="AI855">
        <v>55891960</v>
      </c>
      <c r="AJ855">
        <v>730</v>
      </c>
      <c r="AK855">
        <v>0</v>
      </c>
      <c r="AL855">
        <v>0</v>
      </c>
      <c r="AM855">
        <v>0</v>
      </c>
      <c r="AN855">
        <v>0</v>
      </c>
      <c r="AO855">
        <v>0</v>
      </c>
      <c r="AP855">
        <v>0</v>
      </c>
      <c r="AQ855">
        <v>0</v>
      </c>
      <c r="AR855">
        <v>0</v>
      </c>
    </row>
    <row r="856" spans="1:44" x14ac:dyDescent="0.25">
      <c r="A856">
        <f>ROW(Source!A1344)</f>
        <v>1344</v>
      </c>
      <c r="B856">
        <v>55891961</v>
      </c>
      <c r="C856">
        <v>55891626</v>
      </c>
      <c r="D856">
        <v>55481864</v>
      </c>
      <c r="E856">
        <v>1</v>
      </c>
      <c r="F856">
        <v>1</v>
      </c>
      <c r="G856">
        <v>1081</v>
      </c>
      <c r="H856">
        <v>3</v>
      </c>
      <c r="I856" t="s">
        <v>1669</v>
      </c>
      <c r="J856" t="s">
        <v>1670</v>
      </c>
      <c r="K856" t="s">
        <v>1671</v>
      </c>
      <c r="L856">
        <v>1301</v>
      </c>
      <c r="N856">
        <v>1003</v>
      </c>
      <c r="O856" t="s">
        <v>769</v>
      </c>
      <c r="P856" t="s">
        <v>769</v>
      </c>
      <c r="Q856">
        <v>1</v>
      </c>
      <c r="X856">
        <v>10</v>
      </c>
      <c r="Y856">
        <v>0.7</v>
      </c>
      <c r="Z856">
        <v>0</v>
      </c>
      <c r="AA856">
        <v>0</v>
      </c>
      <c r="AB856">
        <v>0</v>
      </c>
      <c r="AC856">
        <v>0</v>
      </c>
      <c r="AD856">
        <v>1</v>
      </c>
      <c r="AE856">
        <v>0</v>
      </c>
      <c r="AF856" t="s">
        <v>22</v>
      </c>
      <c r="AG856">
        <v>10</v>
      </c>
      <c r="AH856">
        <v>2</v>
      </c>
      <c r="AI856">
        <v>55891961</v>
      </c>
      <c r="AJ856">
        <v>731</v>
      </c>
      <c r="AK856">
        <v>0</v>
      </c>
      <c r="AL856">
        <v>0</v>
      </c>
      <c r="AM856">
        <v>0</v>
      </c>
      <c r="AN856">
        <v>0</v>
      </c>
      <c r="AO856">
        <v>0</v>
      </c>
      <c r="AP856">
        <v>0</v>
      </c>
      <c r="AQ856">
        <v>0</v>
      </c>
      <c r="AR856">
        <v>0</v>
      </c>
    </row>
    <row r="857" spans="1:44" x14ac:dyDescent="0.25">
      <c r="A857">
        <f>ROW(Source!A1344)</f>
        <v>1344</v>
      </c>
      <c r="B857">
        <v>55891962</v>
      </c>
      <c r="C857">
        <v>55891626</v>
      </c>
      <c r="D857">
        <v>55417010</v>
      </c>
      <c r="E857">
        <v>1081</v>
      </c>
      <c r="F857">
        <v>1</v>
      </c>
      <c r="G857">
        <v>1081</v>
      </c>
      <c r="H857">
        <v>3</v>
      </c>
      <c r="I857" t="s">
        <v>1810</v>
      </c>
      <c r="J857" t="s">
        <v>3</v>
      </c>
      <c r="K857" t="s">
        <v>1811</v>
      </c>
      <c r="L857">
        <v>1346</v>
      </c>
      <c r="N857">
        <v>1009</v>
      </c>
      <c r="O857" t="s">
        <v>222</v>
      </c>
      <c r="P857" t="s">
        <v>222</v>
      </c>
      <c r="Q857">
        <v>1</v>
      </c>
      <c r="X857">
        <v>1.24</v>
      </c>
      <c r="Y857">
        <v>0</v>
      </c>
      <c r="Z857">
        <v>0</v>
      </c>
      <c r="AA857">
        <v>0</v>
      </c>
      <c r="AB857">
        <v>0</v>
      </c>
      <c r="AC857">
        <v>0</v>
      </c>
      <c r="AD857">
        <v>0</v>
      </c>
      <c r="AE857">
        <v>0</v>
      </c>
      <c r="AF857" t="s">
        <v>22</v>
      </c>
      <c r="AG857">
        <v>1.24</v>
      </c>
      <c r="AH857">
        <v>3</v>
      </c>
      <c r="AI857">
        <v>-1</v>
      </c>
      <c r="AJ857" t="s">
        <v>3</v>
      </c>
      <c r="AK857">
        <v>0</v>
      </c>
      <c r="AL857">
        <v>0</v>
      </c>
      <c r="AM857">
        <v>0</v>
      </c>
      <c r="AN857">
        <v>0</v>
      </c>
      <c r="AO857">
        <v>0</v>
      </c>
      <c r="AP857">
        <v>0</v>
      </c>
      <c r="AQ857">
        <v>0</v>
      </c>
      <c r="AR857">
        <v>0</v>
      </c>
    </row>
    <row r="858" spans="1:44" x14ac:dyDescent="0.25">
      <c r="A858">
        <f>ROW(Source!A1344)</f>
        <v>1344</v>
      </c>
      <c r="B858">
        <v>55891963</v>
      </c>
      <c r="C858">
        <v>55891626</v>
      </c>
      <c r="D858">
        <v>55433410</v>
      </c>
      <c r="E858">
        <v>1081</v>
      </c>
      <c r="F858">
        <v>1</v>
      </c>
      <c r="G858">
        <v>1081</v>
      </c>
      <c r="H858">
        <v>3</v>
      </c>
      <c r="I858" t="s">
        <v>1824</v>
      </c>
      <c r="J858" t="s">
        <v>3</v>
      </c>
      <c r="K858" t="s">
        <v>1825</v>
      </c>
      <c r="L858">
        <v>1354</v>
      </c>
      <c r="N858">
        <v>1010</v>
      </c>
      <c r="O858" t="s">
        <v>266</v>
      </c>
      <c r="P858" t="s">
        <v>266</v>
      </c>
      <c r="Q858">
        <v>1</v>
      </c>
      <c r="X858">
        <v>102</v>
      </c>
      <c r="Y858">
        <v>0</v>
      </c>
      <c r="Z858">
        <v>0</v>
      </c>
      <c r="AA858">
        <v>0</v>
      </c>
      <c r="AB858">
        <v>0</v>
      </c>
      <c r="AC858">
        <v>0</v>
      </c>
      <c r="AD858">
        <v>0</v>
      </c>
      <c r="AE858">
        <v>0</v>
      </c>
      <c r="AF858" t="s">
        <v>22</v>
      </c>
      <c r="AG858">
        <v>102</v>
      </c>
      <c r="AH858">
        <v>3</v>
      </c>
      <c r="AI858">
        <v>-1</v>
      </c>
      <c r="AJ858" t="s">
        <v>3</v>
      </c>
      <c r="AK858">
        <v>0</v>
      </c>
      <c r="AL858">
        <v>0</v>
      </c>
      <c r="AM858">
        <v>0</v>
      </c>
      <c r="AN858">
        <v>0</v>
      </c>
      <c r="AO858">
        <v>0</v>
      </c>
      <c r="AP858">
        <v>0</v>
      </c>
      <c r="AQ858">
        <v>0</v>
      </c>
      <c r="AR858">
        <v>0</v>
      </c>
    </row>
    <row r="859" spans="1:44" x14ac:dyDescent="0.25">
      <c r="A859">
        <f>ROW(Source!A1349)</f>
        <v>1349</v>
      </c>
      <c r="B859">
        <v>55891691</v>
      </c>
      <c r="C859">
        <v>55891664</v>
      </c>
      <c r="D859">
        <v>55424304</v>
      </c>
      <c r="E859">
        <v>1081</v>
      </c>
      <c r="F859">
        <v>1</v>
      </c>
      <c r="G859">
        <v>1081</v>
      </c>
      <c r="H859">
        <v>1</v>
      </c>
      <c r="I859" t="s">
        <v>1552</v>
      </c>
      <c r="J859" t="s">
        <v>3</v>
      </c>
      <c r="K859" t="s">
        <v>1553</v>
      </c>
      <c r="L859">
        <v>1191</v>
      </c>
      <c r="N859">
        <v>1013</v>
      </c>
      <c r="O859" t="s">
        <v>1554</v>
      </c>
      <c r="P859" t="s">
        <v>1554</v>
      </c>
      <c r="Q859">
        <v>1</v>
      </c>
      <c r="X859">
        <v>33.49</v>
      </c>
      <c r="Y859">
        <v>0</v>
      </c>
      <c r="Z859">
        <v>0</v>
      </c>
      <c r="AA859">
        <v>0</v>
      </c>
      <c r="AB859">
        <v>0</v>
      </c>
      <c r="AC859">
        <v>0</v>
      </c>
      <c r="AD859">
        <v>1</v>
      </c>
      <c r="AE859">
        <v>1</v>
      </c>
      <c r="AF859" t="s">
        <v>42</v>
      </c>
      <c r="AG859">
        <v>40.188000000000002</v>
      </c>
      <c r="AH859">
        <v>2</v>
      </c>
      <c r="AI859">
        <v>55891691</v>
      </c>
      <c r="AJ859">
        <v>733</v>
      </c>
      <c r="AK859">
        <v>0</v>
      </c>
      <c r="AL859">
        <v>0</v>
      </c>
      <c r="AM859">
        <v>0</v>
      </c>
      <c r="AN859">
        <v>0</v>
      </c>
      <c r="AO859">
        <v>0</v>
      </c>
      <c r="AP859">
        <v>0</v>
      </c>
      <c r="AQ859">
        <v>0</v>
      </c>
      <c r="AR859">
        <v>0</v>
      </c>
    </row>
    <row r="860" spans="1:44" x14ac:dyDescent="0.25">
      <c r="A860">
        <f>ROW(Source!A1349)</f>
        <v>1349</v>
      </c>
      <c r="B860">
        <v>55891692</v>
      </c>
      <c r="C860">
        <v>55891664</v>
      </c>
      <c r="D860">
        <v>55490209</v>
      </c>
      <c r="E860">
        <v>1</v>
      </c>
      <c r="F860">
        <v>1</v>
      </c>
      <c r="G860">
        <v>1081</v>
      </c>
      <c r="H860">
        <v>2</v>
      </c>
      <c r="I860" t="s">
        <v>1555</v>
      </c>
      <c r="J860" t="s">
        <v>1556</v>
      </c>
      <c r="K860" t="s">
        <v>1557</v>
      </c>
      <c r="L860">
        <v>1368</v>
      </c>
      <c r="N860">
        <v>1011</v>
      </c>
      <c r="O860" t="s">
        <v>1558</v>
      </c>
      <c r="P860" t="s">
        <v>1558</v>
      </c>
      <c r="Q860">
        <v>1</v>
      </c>
      <c r="X860">
        <v>0.02</v>
      </c>
      <c r="Y860">
        <v>0</v>
      </c>
      <c r="Z860">
        <v>83.1</v>
      </c>
      <c r="AA860">
        <v>12.62</v>
      </c>
      <c r="AB860">
        <v>0</v>
      </c>
      <c r="AC860">
        <v>0</v>
      </c>
      <c r="AD860">
        <v>1</v>
      </c>
      <c r="AE860">
        <v>0</v>
      </c>
      <c r="AF860" t="s">
        <v>42</v>
      </c>
      <c r="AG860">
        <v>2.4E-2</v>
      </c>
      <c r="AH860">
        <v>2</v>
      </c>
      <c r="AI860">
        <v>55891692</v>
      </c>
      <c r="AJ860">
        <v>734</v>
      </c>
      <c r="AK860">
        <v>0</v>
      </c>
      <c r="AL860">
        <v>0</v>
      </c>
      <c r="AM860">
        <v>0</v>
      </c>
      <c r="AN860">
        <v>0</v>
      </c>
      <c r="AO860">
        <v>0</v>
      </c>
      <c r="AP860">
        <v>0</v>
      </c>
      <c r="AQ860">
        <v>0</v>
      </c>
      <c r="AR860">
        <v>0</v>
      </c>
    </row>
    <row r="861" spans="1:44" x14ac:dyDescent="0.25">
      <c r="A861">
        <f>ROW(Source!A1349)</f>
        <v>1349</v>
      </c>
      <c r="B861">
        <v>55891693</v>
      </c>
      <c r="C861">
        <v>55891664</v>
      </c>
      <c r="D861">
        <v>55490303</v>
      </c>
      <c r="E861">
        <v>1</v>
      </c>
      <c r="F861">
        <v>1</v>
      </c>
      <c r="G861">
        <v>1081</v>
      </c>
      <c r="H861">
        <v>2</v>
      </c>
      <c r="I861" t="s">
        <v>1801</v>
      </c>
      <c r="J861" t="s">
        <v>1802</v>
      </c>
      <c r="K861" t="s">
        <v>1803</v>
      </c>
      <c r="L861">
        <v>1368</v>
      </c>
      <c r="N861">
        <v>1011</v>
      </c>
      <c r="O861" t="s">
        <v>1558</v>
      </c>
      <c r="P861" t="s">
        <v>1558</v>
      </c>
      <c r="Q861">
        <v>1</v>
      </c>
      <c r="X861">
        <v>12.36</v>
      </c>
      <c r="Y861">
        <v>0</v>
      </c>
      <c r="Z861">
        <v>1.4</v>
      </c>
      <c r="AA861">
        <v>0</v>
      </c>
      <c r="AB861">
        <v>0</v>
      </c>
      <c r="AC861">
        <v>0</v>
      </c>
      <c r="AD861">
        <v>1</v>
      </c>
      <c r="AE861">
        <v>0</v>
      </c>
      <c r="AF861" t="s">
        <v>42</v>
      </c>
      <c r="AG861">
        <v>14.831999999999999</v>
      </c>
      <c r="AH861">
        <v>2</v>
      </c>
      <c r="AI861">
        <v>55891693</v>
      </c>
      <c r="AJ861">
        <v>735</v>
      </c>
      <c r="AK861">
        <v>0</v>
      </c>
      <c r="AL861">
        <v>0</v>
      </c>
      <c r="AM861">
        <v>0</v>
      </c>
      <c r="AN861">
        <v>0</v>
      </c>
      <c r="AO861">
        <v>0</v>
      </c>
      <c r="AP861">
        <v>0</v>
      </c>
      <c r="AQ861">
        <v>0</v>
      </c>
      <c r="AR861">
        <v>0</v>
      </c>
    </row>
    <row r="862" spans="1:44" x14ac:dyDescent="0.25">
      <c r="A862">
        <f>ROW(Source!A1349)</f>
        <v>1349</v>
      </c>
      <c r="B862">
        <v>55891694</v>
      </c>
      <c r="C862">
        <v>55891664</v>
      </c>
      <c r="D862">
        <v>55460220</v>
      </c>
      <c r="E862">
        <v>1</v>
      </c>
      <c r="F862">
        <v>1</v>
      </c>
      <c r="G862">
        <v>1081</v>
      </c>
      <c r="H862">
        <v>3</v>
      </c>
      <c r="I862" t="s">
        <v>1792</v>
      </c>
      <c r="J862" t="s">
        <v>1793</v>
      </c>
      <c r="K862" t="s">
        <v>1794</v>
      </c>
      <c r="L862">
        <v>1346</v>
      </c>
      <c r="N862">
        <v>1009</v>
      </c>
      <c r="O862" t="s">
        <v>222</v>
      </c>
      <c r="P862" t="s">
        <v>222</v>
      </c>
      <c r="Q862">
        <v>1</v>
      </c>
      <c r="X862">
        <v>0.06</v>
      </c>
      <c r="Y862">
        <v>13.95</v>
      </c>
      <c r="Z862">
        <v>0</v>
      </c>
      <c r="AA862">
        <v>0</v>
      </c>
      <c r="AB862">
        <v>0</v>
      </c>
      <c r="AC862">
        <v>0</v>
      </c>
      <c r="AD862">
        <v>1</v>
      </c>
      <c r="AE862">
        <v>0</v>
      </c>
      <c r="AF862" t="s">
        <v>22</v>
      </c>
      <c r="AG862">
        <v>0.06</v>
      </c>
      <c r="AH862">
        <v>2</v>
      </c>
      <c r="AI862">
        <v>55891694</v>
      </c>
      <c r="AJ862">
        <v>736</v>
      </c>
      <c r="AK862">
        <v>0</v>
      </c>
      <c r="AL862">
        <v>0</v>
      </c>
      <c r="AM862">
        <v>0</v>
      </c>
      <c r="AN862">
        <v>0</v>
      </c>
      <c r="AO862">
        <v>0</v>
      </c>
      <c r="AP862">
        <v>0</v>
      </c>
      <c r="AQ862">
        <v>0</v>
      </c>
      <c r="AR862">
        <v>0</v>
      </c>
    </row>
    <row r="863" spans="1:44" x14ac:dyDescent="0.25">
      <c r="A863">
        <f>ROW(Source!A1349)</f>
        <v>1349</v>
      </c>
      <c r="B863">
        <v>55891695</v>
      </c>
      <c r="C863">
        <v>55891664</v>
      </c>
      <c r="D863">
        <v>55460424</v>
      </c>
      <c r="E863">
        <v>1</v>
      </c>
      <c r="F863">
        <v>1</v>
      </c>
      <c r="G863">
        <v>1081</v>
      </c>
      <c r="H863">
        <v>3</v>
      </c>
      <c r="I863" t="s">
        <v>1563</v>
      </c>
      <c r="J863" t="s">
        <v>1564</v>
      </c>
      <c r="K863" t="s">
        <v>1565</v>
      </c>
      <c r="L863">
        <v>1346</v>
      </c>
      <c r="N863">
        <v>1009</v>
      </c>
      <c r="O863" t="s">
        <v>222</v>
      </c>
      <c r="P863" t="s">
        <v>222</v>
      </c>
      <c r="Q863">
        <v>1</v>
      </c>
      <c r="X863">
        <v>0.6</v>
      </c>
      <c r="Y863">
        <v>159.06</v>
      </c>
      <c r="Z863">
        <v>0</v>
      </c>
      <c r="AA863">
        <v>0</v>
      </c>
      <c r="AB863">
        <v>0</v>
      </c>
      <c r="AC863">
        <v>0</v>
      </c>
      <c r="AD863">
        <v>1</v>
      </c>
      <c r="AE863">
        <v>0</v>
      </c>
      <c r="AF863" t="s">
        <v>22</v>
      </c>
      <c r="AG863">
        <v>0.6</v>
      </c>
      <c r="AH863">
        <v>2</v>
      </c>
      <c r="AI863">
        <v>55891695</v>
      </c>
      <c r="AJ863">
        <v>737</v>
      </c>
      <c r="AK863">
        <v>0</v>
      </c>
      <c r="AL863">
        <v>0</v>
      </c>
      <c r="AM863">
        <v>0</v>
      </c>
      <c r="AN863">
        <v>0</v>
      </c>
      <c r="AO863">
        <v>0</v>
      </c>
      <c r="AP863">
        <v>0</v>
      </c>
      <c r="AQ863">
        <v>0</v>
      </c>
      <c r="AR863">
        <v>0</v>
      </c>
    </row>
    <row r="864" spans="1:44" x14ac:dyDescent="0.25">
      <c r="A864">
        <f>ROW(Source!A1349)</f>
        <v>1349</v>
      </c>
      <c r="B864">
        <v>55891696</v>
      </c>
      <c r="C864">
        <v>55891664</v>
      </c>
      <c r="D864">
        <v>55461670</v>
      </c>
      <c r="E864">
        <v>1</v>
      </c>
      <c r="F864">
        <v>1</v>
      </c>
      <c r="G864">
        <v>1081</v>
      </c>
      <c r="H864">
        <v>3</v>
      </c>
      <c r="I864" t="s">
        <v>1795</v>
      </c>
      <c r="J864" t="s">
        <v>1796</v>
      </c>
      <c r="K864" t="s">
        <v>1797</v>
      </c>
      <c r="L864">
        <v>1346</v>
      </c>
      <c r="N864">
        <v>1009</v>
      </c>
      <c r="O864" t="s">
        <v>222</v>
      </c>
      <c r="P864" t="s">
        <v>222</v>
      </c>
      <c r="Q864">
        <v>1</v>
      </c>
      <c r="X864">
        <v>0.15</v>
      </c>
      <c r="Y864">
        <v>23.12</v>
      </c>
      <c r="Z864">
        <v>0</v>
      </c>
      <c r="AA864">
        <v>0</v>
      </c>
      <c r="AB864">
        <v>0</v>
      </c>
      <c r="AC864">
        <v>0</v>
      </c>
      <c r="AD864">
        <v>1</v>
      </c>
      <c r="AE864">
        <v>0</v>
      </c>
      <c r="AF864" t="s">
        <v>22</v>
      </c>
      <c r="AG864">
        <v>0.15</v>
      </c>
      <c r="AH864">
        <v>2</v>
      </c>
      <c r="AI864">
        <v>55891696</v>
      </c>
      <c r="AJ864">
        <v>738</v>
      </c>
      <c r="AK864">
        <v>0</v>
      </c>
      <c r="AL864">
        <v>0</v>
      </c>
      <c r="AM864">
        <v>0</v>
      </c>
      <c r="AN864">
        <v>0</v>
      </c>
      <c r="AO864">
        <v>0</v>
      </c>
      <c r="AP864">
        <v>0</v>
      </c>
      <c r="AQ864">
        <v>0</v>
      </c>
      <c r="AR864">
        <v>0</v>
      </c>
    </row>
    <row r="865" spans="1:44" x14ac:dyDescent="0.25">
      <c r="A865">
        <f>ROW(Source!A1349)</f>
        <v>1349</v>
      </c>
      <c r="B865">
        <v>55891697</v>
      </c>
      <c r="C865">
        <v>55891664</v>
      </c>
      <c r="D865">
        <v>55465938</v>
      </c>
      <c r="E865">
        <v>1</v>
      </c>
      <c r="F865">
        <v>1</v>
      </c>
      <c r="G865">
        <v>1081</v>
      </c>
      <c r="H865">
        <v>3</v>
      </c>
      <c r="I865" t="s">
        <v>1798</v>
      </c>
      <c r="J865" t="s">
        <v>1799</v>
      </c>
      <c r="K865" t="s">
        <v>1800</v>
      </c>
      <c r="L865">
        <v>1348</v>
      </c>
      <c r="N865">
        <v>1009</v>
      </c>
      <c r="O865" t="s">
        <v>1092</v>
      </c>
      <c r="P865" t="s">
        <v>1092</v>
      </c>
      <c r="Q865">
        <v>1000</v>
      </c>
      <c r="X865">
        <v>2.9999999999999997E-4</v>
      </c>
      <c r="Y865">
        <v>40009.620000000003</v>
      </c>
      <c r="Z865">
        <v>0</v>
      </c>
      <c r="AA865">
        <v>0</v>
      </c>
      <c r="AB865">
        <v>0</v>
      </c>
      <c r="AC865">
        <v>0</v>
      </c>
      <c r="AD865">
        <v>1</v>
      </c>
      <c r="AE865">
        <v>0</v>
      </c>
      <c r="AF865" t="s">
        <v>22</v>
      </c>
      <c r="AG865">
        <v>2.9999999999999997E-4</v>
      </c>
      <c r="AH865">
        <v>2</v>
      </c>
      <c r="AI865">
        <v>55891697</v>
      </c>
      <c r="AJ865">
        <v>740</v>
      </c>
      <c r="AK865">
        <v>0</v>
      </c>
      <c r="AL865">
        <v>0</v>
      </c>
      <c r="AM865">
        <v>0</v>
      </c>
      <c r="AN865">
        <v>0</v>
      </c>
      <c r="AO865">
        <v>0</v>
      </c>
      <c r="AP865">
        <v>0</v>
      </c>
      <c r="AQ865">
        <v>0</v>
      </c>
      <c r="AR865">
        <v>0</v>
      </c>
    </row>
    <row r="866" spans="1:44" x14ac:dyDescent="0.25">
      <c r="A866">
        <f>ROW(Source!A1349)</f>
        <v>1349</v>
      </c>
      <c r="B866">
        <v>55891698</v>
      </c>
      <c r="C866">
        <v>55891664</v>
      </c>
      <c r="D866">
        <v>55466338</v>
      </c>
      <c r="E866">
        <v>1</v>
      </c>
      <c r="F866">
        <v>1</v>
      </c>
      <c r="G866">
        <v>1081</v>
      </c>
      <c r="H866">
        <v>3</v>
      </c>
      <c r="I866" t="s">
        <v>1675</v>
      </c>
      <c r="J866" t="s">
        <v>1676</v>
      </c>
      <c r="K866" t="s">
        <v>1677</v>
      </c>
      <c r="L866">
        <v>1349</v>
      </c>
      <c r="N866">
        <v>1009</v>
      </c>
      <c r="O866" t="s">
        <v>1678</v>
      </c>
      <c r="P866" t="s">
        <v>1678</v>
      </c>
      <c r="Q866">
        <v>1E-3</v>
      </c>
      <c r="X866">
        <v>30</v>
      </c>
      <c r="Y866">
        <v>7.0000000000000007E-2</v>
      </c>
      <c r="Z866">
        <v>0</v>
      </c>
      <c r="AA866">
        <v>0</v>
      </c>
      <c r="AB866">
        <v>0</v>
      </c>
      <c r="AC866">
        <v>0</v>
      </c>
      <c r="AD866">
        <v>1</v>
      </c>
      <c r="AE866">
        <v>0</v>
      </c>
      <c r="AF866" t="s">
        <v>22</v>
      </c>
      <c r="AG866">
        <v>30</v>
      </c>
      <c r="AH866">
        <v>2</v>
      </c>
      <c r="AI866">
        <v>55891698</v>
      </c>
      <c r="AJ866">
        <v>741</v>
      </c>
      <c r="AK866">
        <v>0</v>
      </c>
      <c r="AL866">
        <v>0</v>
      </c>
      <c r="AM866">
        <v>0</v>
      </c>
      <c r="AN866">
        <v>0</v>
      </c>
      <c r="AO866">
        <v>0</v>
      </c>
      <c r="AP866">
        <v>0</v>
      </c>
      <c r="AQ866">
        <v>0</v>
      </c>
      <c r="AR866">
        <v>0</v>
      </c>
    </row>
    <row r="867" spans="1:44" x14ac:dyDescent="0.25">
      <c r="A867">
        <f>ROW(Source!A1349)</f>
        <v>1349</v>
      </c>
      <c r="B867">
        <v>55891699</v>
      </c>
      <c r="C867">
        <v>55891664</v>
      </c>
      <c r="D867">
        <v>55482203</v>
      </c>
      <c r="E867">
        <v>1</v>
      </c>
      <c r="F867">
        <v>1</v>
      </c>
      <c r="G867">
        <v>1081</v>
      </c>
      <c r="H867">
        <v>3</v>
      </c>
      <c r="I867" t="s">
        <v>1404</v>
      </c>
      <c r="J867" t="s">
        <v>1406</v>
      </c>
      <c r="K867" t="s">
        <v>1405</v>
      </c>
      <c r="L867">
        <v>1356</v>
      </c>
      <c r="N867">
        <v>1010</v>
      </c>
      <c r="O867" t="s">
        <v>1355</v>
      </c>
      <c r="P867" t="s">
        <v>1355</v>
      </c>
      <c r="Q867">
        <v>1000</v>
      </c>
      <c r="X867">
        <v>0.10199999999999999</v>
      </c>
      <c r="Y867">
        <v>226.66</v>
      </c>
      <c r="Z867">
        <v>0</v>
      </c>
      <c r="AA867">
        <v>0</v>
      </c>
      <c r="AB867">
        <v>0</v>
      </c>
      <c r="AC867">
        <v>0</v>
      </c>
      <c r="AD867">
        <v>1</v>
      </c>
      <c r="AE867">
        <v>0</v>
      </c>
      <c r="AF867" t="s">
        <v>22</v>
      </c>
      <c r="AG867">
        <v>0.10199999999999999</v>
      </c>
      <c r="AH867">
        <v>2</v>
      </c>
      <c r="AI867">
        <v>55891699</v>
      </c>
      <c r="AJ867">
        <v>742</v>
      </c>
      <c r="AK867">
        <v>0</v>
      </c>
      <c r="AL867">
        <v>0</v>
      </c>
      <c r="AM867">
        <v>0</v>
      </c>
      <c r="AN867">
        <v>0</v>
      </c>
      <c r="AO867">
        <v>0</v>
      </c>
      <c r="AP867">
        <v>0</v>
      </c>
      <c r="AQ867">
        <v>0</v>
      </c>
      <c r="AR867">
        <v>0</v>
      </c>
    </row>
    <row r="868" spans="1:44" x14ac:dyDescent="0.25">
      <c r="A868">
        <f>ROW(Source!A1349)</f>
        <v>1349</v>
      </c>
      <c r="B868">
        <v>55891700</v>
      </c>
      <c r="C868">
        <v>55891664</v>
      </c>
      <c r="D868">
        <v>55481864</v>
      </c>
      <c r="E868">
        <v>1</v>
      </c>
      <c r="F868">
        <v>1</v>
      </c>
      <c r="G868">
        <v>1081</v>
      </c>
      <c r="H868">
        <v>3</v>
      </c>
      <c r="I868" t="s">
        <v>1669</v>
      </c>
      <c r="J868" t="s">
        <v>1670</v>
      </c>
      <c r="K868" t="s">
        <v>1671</v>
      </c>
      <c r="L868">
        <v>1301</v>
      </c>
      <c r="N868">
        <v>1003</v>
      </c>
      <c r="O868" t="s">
        <v>769</v>
      </c>
      <c r="P868" t="s">
        <v>769</v>
      </c>
      <c r="Q868">
        <v>1</v>
      </c>
      <c r="X868">
        <v>15</v>
      </c>
      <c r="Y868">
        <v>0.7</v>
      </c>
      <c r="Z868">
        <v>0</v>
      </c>
      <c r="AA868">
        <v>0</v>
      </c>
      <c r="AB868">
        <v>0</v>
      </c>
      <c r="AC868">
        <v>0</v>
      </c>
      <c r="AD868">
        <v>1</v>
      </c>
      <c r="AE868">
        <v>0</v>
      </c>
      <c r="AF868" t="s">
        <v>22</v>
      </c>
      <c r="AG868">
        <v>15</v>
      </c>
      <c r="AH868">
        <v>2</v>
      </c>
      <c r="AI868">
        <v>55891700</v>
      </c>
      <c r="AJ868">
        <v>744</v>
      </c>
      <c r="AK868">
        <v>0</v>
      </c>
      <c r="AL868">
        <v>0</v>
      </c>
      <c r="AM868">
        <v>0</v>
      </c>
      <c r="AN868">
        <v>0</v>
      </c>
      <c r="AO868">
        <v>0</v>
      </c>
      <c r="AP868">
        <v>0</v>
      </c>
      <c r="AQ868">
        <v>0</v>
      </c>
      <c r="AR868">
        <v>0</v>
      </c>
    </row>
    <row r="869" spans="1:44" x14ac:dyDescent="0.25">
      <c r="A869">
        <f>ROW(Source!A1349)</f>
        <v>1349</v>
      </c>
      <c r="B869">
        <v>55891701</v>
      </c>
      <c r="C869">
        <v>55891664</v>
      </c>
      <c r="D869">
        <v>55417010</v>
      </c>
      <c r="E869">
        <v>1081</v>
      </c>
      <c r="F869">
        <v>1</v>
      </c>
      <c r="G869">
        <v>1081</v>
      </c>
      <c r="H869">
        <v>3</v>
      </c>
      <c r="I869" t="s">
        <v>1810</v>
      </c>
      <c r="J869" t="s">
        <v>3</v>
      </c>
      <c r="K869" t="s">
        <v>1811</v>
      </c>
      <c r="L869">
        <v>1346</v>
      </c>
      <c r="N869">
        <v>1009</v>
      </c>
      <c r="O869" t="s">
        <v>222</v>
      </c>
      <c r="P869" t="s">
        <v>222</v>
      </c>
      <c r="Q869">
        <v>1</v>
      </c>
      <c r="X869">
        <v>5.54</v>
      </c>
      <c r="Y869">
        <v>0</v>
      </c>
      <c r="Z869">
        <v>0</v>
      </c>
      <c r="AA869">
        <v>0</v>
      </c>
      <c r="AB869">
        <v>0</v>
      </c>
      <c r="AC869">
        <v>0</v>
      </c>
      <c r="AD869">
        <v>0</v>
      </c>
      <c r="AE869">
        <v>0</v>
      </c>
      <c r="AF869" t="s">
        <v>22</v>
      </c>
      <c r="AG869">
        <v>5.54</v>
      </c>
      <c r="AH869">
        <v>3</v>
      </c>
      <c r="AI869">
        <v>-1</v>
      </c>
      <c r="AJ869" t="s">
        <v>3</v>
      </c>
      <c r="AK869">
        <v>0</v>
      </c>
      <c r="AL869">
        <v>0</v>
      </c>
      <c r="AM869">
        <v>0</v>
      </c>
      <c r="AN869">
        <v>0</v>
      </c>
      <c r="AO869">
        <v>0</v>
      </c>
      <c r="AP869">
        <v>0</v>
      </c>
      <c r="AQ869">
        <v>0</v>
      </c>
      <c r="AR869">
        <v>0</v>
      </c>
    </row>
    <row r="870" spans="1:44" x14ac:dyDescent="0.25">
      <c r="A870">
        <f>ROW(Source!A1349)</f>
        <v>1349</v>
      </c>
      <c r="B870">
        <v>55891702</v>
      </c>
      <c r="C870">
        <v>55891664</v>
      </c>
      <c r="D870">
        <v>55433410</v>
      </c>
      <c r="E870">
        <v>1081</v>
      </c>
      <c r="F870">
        <v>1</v>
      </c>
      <c r="G870">
        <v>1081</v>
      </c>
      <c r="H870">
        <v>3</v>
      </c>
      <c r="I870" t="s">
        <v>1824</v>
      </c>
      <c r="J870" t="s">
        <v>3</v>
      </c>
      <c r="K870" t="s">
        <v>1825</v>
      </c>
      <c r="L870">
        <v>1354</v>
      </c>
      <c r="N870">
        <v>1010</v>
      </c>
      <c r="O870" t="s">
        <v>266</v>
      </c>
      <c r="P870" t="s">
        <v>266</v>
      </c>
      <c r="Q870">
        <v>1</v>
      </c>
      <c r="X870">
        <v>102</v>
      </c>
      <c r="Y870">
        <v>0</v>
      </c>
      <c r="Z870">
        <v>0</v>
      </c>
      <c r="AA870">
        <v>0</v>
      </c>
      <c r="AB870">
        <v>0</v>
      </c>
      <c r="AC870">
        <v>0</v>
      </c>
      <c r="AD870">
        <v>0</v>
      </c>
      <c r="AE870">
        <v>0</v>
      </c>
      <c r="AF870" t="s">
        <v>22</v>
      </c>
      <c r="AG870">
        <v>102</v>
      </c>
      <c r="AH870">
        <v>3</v>
      </c>
      <c r="AI870">
        <v>-1</v>
      </c>
      <c r="AJ870" t="s">
        <v>3</v>
      </c>
      <c r="AK870">
        <v>0</v>
      </c>
      <c r="AL870">
        <v>0</v>
      </c>
      <c r="AM870">
        <v>0</v>
      </c>
      <c r="AN870">
        <v>0</v>
      </c>
      <c r="AO870">
        <v>0</v>
      </c>
      <c r="AP870">
        <v>0</v>
      </c>
      <c r="AQ870">
        <v>0</v>
      </c>
      <c r="AR870">
        <v>0</v>
      </c>
    </row>
    <row r="871" spans="1:44" x14ac:dyDescent="0.25">
      <c r="A871">
        <f>ROW(Source!A1350)</f>
        <v>1350</v>
      </c>
      <c r="B871">
        <v>55891691</v>
      </c>
      <c r="C871">
        <v>55891664</v>
      </c>
      <c r="D871">
        <v>55424304</v>
      </c>
      <c r="E871">
        <v>1081</v>
      </c>
      <c r="F871">
        <v>1</v>
      </c>
      <c r="G871">
        <v>1081</v>
      </c>
      <c r="H871">
        <v>1</v>
      </c>
      <c r="I871" t="s">
        <v>1552</v>
      </c>
      <c r="J871" t="s">
        <v>3</v>
      </c>
      <c r="K871" t="s">
        <v>1553</v>
      </c>
      <c r="L871">
        <v>1191</v>
      </c>
      <c r="N871">
        <v>1013</v>
      </c>
      <c r="O871" t="s">
        <v>1554</v>
      </c>
      <c r="P871" t="s">
        <v>1554</v>
      </c>
      <c r="Q871">
        <v>1</v>
      </c>
      <c r="X871">
        <v>33.49</v>
      </c>
      <c r="Y871">
        <v>0</v>
      </c>
      <c r="Z871">
        <v>0</v>
      </c>
      <c r="AA871">
        <v>0</v>
      </c>
      <c r="AB871">
        <v>0</v>
      </c>
      <c r="AC871">
        <v>0</v>
      </c>
      <c r="AD871">
        <v>1</v>
      </c>
      <c r="AE871">
        <v>1</v>
      </c>
      <c r="AF871" t="s">
        <v>42</v>
      </c>
      <c r="AG871">
        <v>40.188000000000002</v>
      </c>
      <c r="AH871">
        <v>2</v>
      </c>
      <c r="AI871">
        <v>55891691</v>
      </c>
      <c r="AJ871">
        <v>745</v>
      </c>
      <c r="AK871">
        <v>0</v>
      </c>
      <c r="AL871">
        <v>0</v>
      </c>
      <c r="AM871">
        <v>0</v>
      </c>
      <c r="AN871">
        <v>0</v>
      </c>
      <c r="AO871">
        <v>0</v>
      </c>
      <c r="AP871">
        <v>0</v>
      </c>
      <c r="AQ871">
        <v>0</v>
      </c>
      <c r="AR871">
        <v>0</v>
      </c>
    </row>
    <row r="872" spans="1:44" x14ac:dyDescent="0.25">
      <c r="A872">
        <f>ROW(Source!A1350)</f>
        <v>1350</v>
      </c>
      <c r="B872">
        <v>55891692</v>
      </c>
      <c r="C872">
        <v>55891664</v>
      </c>
      <c r="D872">
        <v>55490209</v>
      </c>
      <c r="E872">
        <v>1</v>
      </c>
      <c r="F872">
        <v>1</v>
      </c>
      <c r="G872">
        <v>1081</v>
      </c>
      <c r="H872">
        <v>2</v>
      </c>
      <c r="I872" t="s">
        <v>1555</v>
      </c>
      <c r="J872" t="s">
        <v>1556</v>
      </c>
      <c r="K872" t="s">
        <v>1557</v>
      </c>
      <c r="L872">
        <v>1368</v>
      </c>
      <c r="N872">
        <v>1011</v>
      </c>
      <c r="O872" t="s">
        <v>1558</v>
      </c>
      <c r="P872" t="s">
        <v>1558</v>
      </c>
      <c r="Q872">
        <v>1</v>
      </c>
      <c r="X872">
        <v>0.02</v>
      </c>
      <c r="Y872">
        <v>0</v>
      </c>
      <c r="Z872">
        <v>83.1</v>
      </c>
      <c r="AA872">
        <v>12.62</v>
      </c>
      <c r="AB872">
        <v>0</v>
      </c>
      <c r="AC872">
        <v>0</v>
      </c>
      <c r="AD872">
        <v>1</v>
      </c>
      <c r="AE872">
        <v>0</v>
      </c>
      <c r="AF872" t="s">
        <v>42</v>
      </c>
      <c r="AG872">
        <v>2.4E-2</v>
      </c>
      <c r="AH872">
        <v>2</v>
      </c>
      <c r="AI872">
        <v>55891692</v>
      </c>
      <c r="AJ872">
        <v>746</v>
      </c>
      <c r="AK872">
        <v>0</v>
      </c>
      <c r="AL872">
        <v>0</v>
      </c>
      <c r="AM872">
        <v>0</v>
      </c>
      <c r="AN872">
        <v>0</v>
      </c>
      <c r="AO872">
        <v>0</v>
      </c>
      <c r="AP872">
        <v>0</v>
      </c>
      <c r="AQ872">
        <v>0</v>
      </c>
      <c r="AR872">
        <v>0</v>
      </c>
    </row>
    <row r="873" spans="1:44" x14ac:dyDescent="0.25">
      <c r="A873">
        <f>ROW(Source!A1350)</f>
        <v>1350</v>
      </c>
      <c r="B873">
        <v>55891693</v>
      </c>
      <c r="C873">
        <v>55891664</v>
      </c>
      <c r="D873">
        <v>55490303</v>
      </c>
      <c r="E873">
        <v>1</v>
      </c>
      <c r="F873">
        <v>1</v>
      </c>
      <c r="G873">
        <v>1081</v>
      </c>
      <c r="H873">
        <v>2</v>
      </c>
      <c r="I873" t="s">
        <v>1801</v>
      </c>
      <c r="J873" t="s">
        <v>1802</v>
      </c>
      <c r="K873" t="s">
        <v>1803</v>
      </c>
      <c r="L873">
        <v>1368</v>
      </c>
      <c r="N873">
        <v>1011</v>
      </c>
      <c r="O873" t="s">
        <v>1558</v>
      </c>
      <c r="P873" t="s">
        <v>1558</v>
      </c>
      <c r="Q873">
        <v>1</v>
      </c>
      <c r="X873">
        <v>12.36</v>
      </c>
      <c r="Y873">
        <v>0</v>
      </c>
      <c r="Z873">
        <v>1.4</v>
      </c>
      <c r="AA873">
        <v>0</v>
      </c>
      <c r="AB873">
        <v>0</v>
      </c>
      <c r="AC873">
        <v>0</v>
      </c>
      <c r="AD873">
        <v>1</v>
      </c>
      <c r="AE873">
        <v>0</v>
      </c>
      <c r="AF873" t="s">
        <v>42</v>
      </c>
      <c r="AG873">
        <v>14.831999999999999</v>
      </c>
      <c r="AH873">
        <v>2</v>
      </c>
      <c r="AI873">
        <v>55891693</v>
      </c>
      <c r="AJ873">
        <v>747</v>
      </c>
      <c r="AK873">
        <v>0</v>
      </c>
      <c r="AL873">
        <v>0</v>
      </c>
      <c r="AM873">
        <v>0</v>
      </c>
      <c r="AN873">
        <v>0</v>
      </c>
      <c r="AO873">
        <v>0</v>
      </c>
      <c r="AP873">
        <v>0</v>
      </c>
      <c r="AQ873">
        <v>0</v>
      </c>
      <c r="AR873">
        <v>0</v>
      </c>
    </row>
    <row r="874" spans="1:44" x14ac:dyDescent="0.25">
      <c r="A874">
        <f>ROW(Source!A1350)</f>
        <v>1350</v>
      </c>
      <c r="B874">
        <v>55891694</v>
      </c>
      <c r="C874">
        <v>55891664</v>
      </c>
      <c r="D874">
        <v>55460220</v>
      </c>
      <c r="E874">
        <v>1</v>
      </c>
      <c r="F874">
        <v>1</v>
      </c>
      <c r="G874">
        <v>1081</v>
      </c>
      <c r="H874">
        <v>3</v>
      </c>
      <c r="I874" t="s">
        <v>1792</v>
      </c>
      <c r="J874" t="s">
        <v>1793</v>
      </c>
      <c r="K874" t="s">
        <v>1794</v>
      </c>
      <c r="L874">
        <v>1346</v>
      </c>
      <c r="N874">
        <v>1009</v>
      </c>
      <c r="O874" t="s">
        <v>222</v>
      </c>
      <c r="P874" t="s">
        <v>222</v>
      </c>
      <c r="Q874">
        <v>1</v>
      </c>
      <c r="X874">
        <v>0.06</v>
      </c>
      <c r="Y874">
        <v>13.95</v>
      </c>
      <c r="Z874">
        <v>0</v>
      </c>
      <c r="AA874">
        <v>0</v>
      </c>
      <c r="AB874">
        <v>0</v>
      </c>
      <c r="AC874">
        <v>0</v>
      </c>
      <c r="AD874">
        <v>1</v>
      </c>
      <c r="AE874">
        <v>0</v>
      </c>
      <c r="AF874" t="s">
        <v>22</v>
      </c>
      <c r="AG874">
        <v>0.06</v>
      </c>
      <c r="AH874">
        <v>2</v>
      </c>
      <c r="AI874">
        <v>55891694</v>
      </c>
      <c r="AJ874">
        <v>748</v>
      </c>
      <c r="AK874">
        <v>0</v>
      </c>
      <c r="AL874">
        <v>0</v>
      </c>
      <c r="AM874">
        <v>0</v>
      </c>
      <c r="AN874">
        <v>0</v>
      </c>
      <c r="AO874">
        <v>0</v>
      </c>
      <c r="AP874">
        <v>0</v>
      </c>
      <c r="AQ874">
        <v>0</v>
      </c>
      <c r="AR874">
        <v>0</v>
      </c>
    </row>
    <row r="875" spans="1:44" x14ac:dyDescent="0.25">
      <c r="A875">
        <f>ROW(Source!A1350)</f>
        <v>1350</v>
      </c>
      <c r="B875">
        <v>55891695</v>
      </c>
      <c r="C875">
        <v>55891664</v>
      </c>
      <c r="D875">
        <v>55460424</v>
      </c>
      <c r="E875">
        <v>1</v>
      </c>
      <c r="F875">
        <v>1</v>
      </c>
      <c r="G875">
        <v>1081</v>
      </c>
      <c r="H875">
        <v>3</v>
      </c>
      <c r="I875" t="s">
        <v>1563</v>
      </c>
      <c r="J875" t="s">
        <v>1564</v>
      </c>
      <c r="K875" t="s">
        <v>1565</v>
      </c>
      <c r="L875">
        <v>1346</v>
      </c>
      <c r="N875">
        <v>1009</v>
      </c>
      <c r="O875" t="s">
        <v>222</v>
      </c>
      <c r="P875" t="s">
        <v>222</v>
      </c>
      <c r="Q875">
        <v>1</v>
      </c>
      <c r="X875">
        <v>0.6</v>
      </c>
      <c r="Y875">
        <v>159.06</v>
      </c>
      <c r="Z875">
        <v>0</v>
      </c>
      <c r="AA875">
        <v>0</v>
      </c>
      <c r="AB875">
        <v>0</v>
      </c>
      <c r="AC875">
        <v>0</v>
      </c>
      <c r="AD875">
        <v>1</v>
      </c>
      <c r="AE875">
        <v>0</v>
      </c>
      <c r="AF875" t="s">
        <v>22</v>
      </c>
      <c r="AG875">
        <v>0.6</v>
      </c>
      <c r="AH875">
        <v>2</v>
      </c>
      <c r="AI875">
        <v>55891695</v>
      </c>
      <c r="AJ875">
        <v>749</v>
      </c>
      <c r="AK875">
        <v>0</v>
      </c>
      <c r="AL875">
        <v>0</v>
      </c>
      <c r="AM875">
        <v>0</v>
      </c>
      <c r="AN875">
        <v>0</v>
      </c>
      <c r="AO875">
        <v>0</v>
      </c>
      <c r="AP875">
        <v>0</v>
      </c>
      <c r="AQ875">
        <v>0</v>
      </c>
      <c r="AR875">
        <v>0</v>
      </c>
    </row>
    <row r="876" spans="1:44" x14ac:dyDescent="0.25">
      <c r="A876">
        <f>ROW(Source!A1350)</f>
        <v>1350</v>
      </c>
      <c r="B876">
        <v>55891696</v>
      </c>
      <c r="C876">
        <v>55891664</v>
      </c>
      <c r="D876">
        <v>55461670</v>
      </c>
      <c r="E876">
        <v>1</v>
      </c>
      <c r="F876">
        <v>1</v>
      </c>
      <c r="G876">
        <v>1081</v>
      </c>
      <c r="H876">
        <v>3</v>
      </c>
      <c r="I876" t="s">
        <v>1795</v>
      </c>
      <c r="J876" t="s">
        <v>1796</v>
      </c>
      <c r="K876" t="s">
        <v>1797</v>
      </c>
      <c r="L876">
        <v>1346</v>
      </c>
      <c r="N876">
        <v>1009</v>
      </c>
      <c r="O876" t="s">
        <v>222</v>
      </c>
      <c r="P876" t="s">
        <v>222</v>
      </c>
      <c r="Q876">
        <v>1</v>
      </c>
      <c r="X876">
        <v>0.15</v>
      </c>
      <c r="Y876">
        <v>23.12</v>
      </c>
      <c r="Z876">
        <v>0</v>
      </c>
      <c r="AA876">
        <v>0</v>
      </c>
      <c r="AB876">
        <v>0</v>
      </c>
      <c r="AC876">
        <v>0</v>
      </c>
      <c r="AD876">
        <v>1</v>
      </c>
      <c r="AE876">
        <v>0</v>
      </c>
      <c r="AF876" t="s">
        <v>22</v>
      </c>
      <c r="AG876">
        <v>0.15</v>
      </c>
      <c r="AH876">
        <v>2</v>
      </c>
      <c r="AI876">
        <v>55891696</v>
      </c>
      <c r="AJ876">
        <v>750</v>
      </c>
      <c r="AK876">
        <v>0</v>
      </c>
      <c r="AL876">
        <v>0</v>
      </c>
      <c r="AM876">
        <v>0</v>
      </c>
      <c r="AN876">
        <v>0</v>
      </c>
      <c r="AO876">
        <v>0</v>
      </c>
      <c r="AP876">
        <v>0</v>
      </c>
      <c r="AQ876">
        <v>0</v>
      </c>
      <c r="AR876">
        <v>0</v>
      </c>
    </row>
    <row r="877" spans="1:44" x14ac:dyDescent="0.25">
      <c r="A877">
        <f>ROW(Source!A1350)</f>
        <v>1350</v>
      </c>
      <c r="B877">
        <v>55891697</v>
      </c>
      <c r="C877">
        <v>55891664</v>
      </c>
      <c r="D877">
        <v>55465938</v>
      </c>
      <c r="E877">
        <v>1</v>
      </c>
      <c r="F877">
        <v>1</v>
      </c>
      <c r="G877">
        <v>1081</v>
      </c>
      <c r="H877">
        <v>3</v>
      </c>
      <c r="I877" t="s">
        <v>1798</v>
      </c>
      <c r="J877" t="s">
        <v>1799</v>
      </c>
      <c r="K877" t="s">
        <v>1800</v>
      </c>
      <c r="L877">
        <v>1348</v>
      </c>
      <c r="N877">
        <v>1009</v>
      </c>
      <c r="O877" t="s">
        <v>1092</v>
      </c>
      <c r="P877" t="s">
        <v>1092</v>
      </c>
      <c r="Q877">
        <v>1000</v>
      </c>
      <c r="X877">
        <v>2.9999999999999997E-4</v>
      </c>
      <c r="Y877">
        <v>40009.620000000003</v>
      </c>
      <c r="Z877">
        <v>0</v>
      </c>
      <c r="AA877">
        <v>0</v>
      </c>
      <c r="AB877">
        <v>0</v>
      </c>
      <c r="AC877">
        <v>0</v>
      </c>
      <c r="AD877">
        <v>1</v>
      </c>
      <c r="AE877">
        <v>0</v>
      </c>
      <c r="AF877" t="s">
        <v>22</v>
      </c>
      <c r="AG877">
        <v>2.9999999999999997E-4</v>
      </c>
      <c r="AH877">
        <v>2</v>
      </c>
      <c r="AI877">
        <v>55891697</v>
      </c>
      <c r="AJ877">
        <v>752</v>
      </c>
      <c r="AK877">
        <v>0</v>
      </c>
      <c r="AL877">
        <v>0</v>
      </c>
      <c r="AM877">
        <v>0</v>
      </c>
      <c r="AN877">
        <v>0</v>
      </c>
      <c r="AO877">
        <v>0</v>
      </c>
      <c r="AP877">
        <v>0</v>
      </c>
      <c r="AQ877">
        <v>0</v>
      </c>
      <c r="AR877">
        <v>0</v>
      </c>
    </row>
    <row r="878" spans="1:44" x14ac:dyDescent="0.25">
      <c r="A878">
        <f>ROW(Source!A1350)</f>
        <v>1350</v>
      </c>
      <c r="B878">
        <v>55891698</v>
      </c>
      <c r="C878">
        <v>55891664</v>
      </c>
      <c r="D878">
        <v>55466338</v>
      </c>
      <c r="E878">
        <v>1</v>
      </c>
      <c r="F878">
        <v>1</v>
      </c>
      <c r="G878">
        <v>1081</v>
      </c>
      <c r="H878">
        <v>3</v>
      </c>
      <c r="I878" t="s">
        <v>1675</v>
      </c>
      <c r="J878" t="s">
        <v>1676</v>
      </c>
      <c r="K878" t="s">
        <v>1677</v>
      </c>
      <c r="L878">
        <v>1349</v>
      </c>
      <c r="N878">
        <v>1009</v>
      </c>
      <c r="O878" t="s">
        <v>1678</v>
      </c>
      <c r="P878" t="s">
        <v>1678</v>
      </c>
      <c r="Q878">
        <v>1E-3</v>
      </c>
      <c r="X878">
        <v>30</v>
      </c>
      <c r="Y878">
        <v>7.0000000000000007E-2</v>
      </c>
      <c r="Z878">
        <v>0</v>
      </c>
      <c r="AA878">
        <v>0</v>
      </c>
      <c r="AB878">
        <v>0</v>
      </c>
      <c r="AC878">
        <v>0</v>
      </c>
      <c r="AD878">
        <v>1</v>
      </c>
      <c r="AE878">
        <v>0</v>
      </c>
      <c r="AF878" t="s">
        <v>22</v>
      </c>
      <c r="AG878">
        <v>30</v>
      </c>
      <c r="AH878">
        <v>2</v>
      </c>
      <c r="AI878">
        <v>55891698</v>
      </c>
      <c r="AJ878">
        <v>753</v>
      </c>
      <c r="AK878">
        <v>0</v>
      </c>
      <c r="AL878">
        <v>0</v>
      </c>
      <c r="AM878">
        <v>0</v>
      </c>
      <c r="AN878">
        <v>0</v>
      </c>
      <c r="AO878">
        <v>0</v>
      </c>
      <c r="AP878">
        <v>0</v>
      </c>
      <c r="AQ878">
        <v>0</v>
      </c>
      <c r="AR878">
        <v>0</v>
      </c>
    </row>
    <row r="879" spans="1:44" x14ac:dyDescent="0.25">
      <c r="A879">
        <f>ROW(Source!A1350)</f>
        <v>1350</v>
      </c>
      <c r="B879">
        <v>55891699</v>
      </c>
      <c r="C879">
        <v>55891664</v>
      </c>
      <c r="D879">
        <v>55482203</v>
      </c>
      <c r="E879">
        <v>1</v>
      </c>
      <c r="F879">
        <v>1</v>
      </c>
      <c r="G879">
        <v>1081</v>
      </c>
      <c r="H879">
        <v>3</v>
      </c>
      <c r="I879" t="s">
        <v>1404</v>
      </c>
      <c r="J879" t="s">
        <v>1406</v>
      </c>
      <c r="K879" t="s">
        <v>1405</v>
      </c>
      <c r="L879">
        <v>1356</v>
      </c>
      <c r="N879">
        <v>1010</v>
      </c>
      <c r="O879" t="s">
        <v>1355</v>
      </c>
      <c r="P879" t="s">
        <v>1355</v>
      </c>
      <c r="Q879">
        <v>1000</v>
      </c>
      <c r="X879">
        <v>0.10199999999999999</v>
      </c>
      <c r="Y879">
        <v>226.66</v>
      </c>
      <c r="Z879">
        <v>0</v>
      </c>
      <c r="AA879">
        <v>0</v>
      </c>
      <c r="AB879">
        <v>0</v>
      </c>
      <c r="AC879">
        <v>0</v>
      </c>
      <c r="AD879">
        <v>1</v>
      </c>
      <c r="AE879">
        <v>0</v>
      </c>
      <c r="AF879" t="s">
        <v>22</v>
      </c>
      <c r="AG879">
        <v>0.10199999999999999</v>
      </c>
      <c r="AH879">
        <v>2</v>
      </c>
      <c r="AI879">
        <v>55891699</v>
      </c>
      <c r="AJ879">
        <v>754</v>
      </c>
      <c r="AK879">
        <v>0</v>
      </c>
      <c r="AL879">
        <v>0</v>
      </c>
      <c r="AM879">
        <v>0</v>
      </c>
      <c r="AN879">
        <v>0</v>
      </c>
      <c r="AO879">
        <v>0</v>
      </c>
      <c r="AP879">
        <v>0</v>
      </c>
      <c r="AQ879">
        <v>0</v>
      </c>
      <c r="AR879">
        <v>0</v>
      </c>
    </row>
    <row r="880" spans="1:44" x14ac:dyDescent="0.25">
      <c r="A880">
        <f>ROW(Source!A1350)</f>
        <v>1350</v>
      </c>
      <c r="B880">
        <v>55891700</v>
      </c>
      <c r="C880">
        <v>55891664</v>
      </c>
      <c r="D880">
        <v>55481864</v>
      </c>
      <c r="E880">
        <v>1</v>
      </c>
      <c r="F880">
        <v>1</v>
      </c>
      <c r="G880">
        <v>1081</v>
      </c>
      <c r="H880">
        <v>3</v>
      </c>
      <c r="I880" t="s">
        <v>1669</v>
      </c>
      <c r="J880" t="s">
        <v>1670</v>
      </c>
      <c r="K880" t="s">
        <v>1671</v>
      </c>
      <c r="L880">
        <v>1301</v>
      </c>
      <c r="N880">
        <v>1003</v>
      </c>
      <c r="O880" t="s">
        <v>769</v>
      </c>
      <c r="P880" t="s">
        <v>769</v>
      </c>
      <c r="Q880">
        <v>1</v>
      </c>
      <c r="X880">
        <v>15</v>
      </c>
      <c r="Y880">
        <v>0.7</v>
      </c>
      <c r="Z880">
        <v>0</v>
      </c>
      <c r="AA880">
        <v>0</v>
      </c>
      <c r="AB880">
        <v>0</v>
      </c>
      <c r="AC880">
        <v>0</v>
      </c>
      <c r="AD880">
        <v>1</v>
      </c>
      <c r="AE880">
        <v>0</v>
      </c>
      <c r="AF880" t="s">
        <v>22</v>
      </c>
      <c r="AG880">
        <v>15</v>
      </c>
      <c r="AH880">
        <v>2</v>
      </c>
      <c r="AI880">
        <v>55891700</v>
      </c>
      <c r="AJ880">
        <v>756</v>
      </c>
      <c r="AK880">
        <v>0</v>
      </c>
      <c r="AL880">
        <v>0</v>
      </c>
      <c r="AM880">
        <v>0</v>
      </c>
      <c r="AN880">
        <v>0</v>
      </c>
      <c r="AO880">
        <v>0</v>
      </c>
      <c r="AP880">
        <v>0</v>
      </c>
      <c r="AQ880">
        <v>0</v>
      </c>
      <c r="AR880">
        <v>0</v>
      </c>
    </row>
    <row r="881" spans="1:44" x14ac:dyDescent="0.25">
      <c r="A881">
        <f>ROW(Source!A1350)</f>
        <v>1350</v>
      </c>
      <c r="B881">
        <v>55891701</v>
      </c>
      <c r="C881">
        <v>55891664</v>
      </c>
      <c r="D881">
        <v>55417010</v>
      </c>
      <c r="E881">
        <v>1081</v>
      </c>
      <c r="F881">
        <v>1</v>
      </c>
      <c r="G881">
        <v>1081</v>
      </c>
      <c r="H881">
        <v>3</v>
      </c>
      <c r="I881" t="s">
        <v>1810</v>
      </c>
      <c r="J881" t="s">
        <v>3</v>
      </c>
      <c r="K881" t="s">
        <v>1811</v>
      </c>
      <c r="L881">
        <v>1346</v>
      </c>
      <c r="N881">
        <v>1009</v>
      </c>
      <c r="O881" t="s">
        <v>222</v>
      </c>
      <c r="P881" t="s">
        <v>222</v>
      </c>
      <c r="Q881">
        <v>1</v>
      </c>
      <c r="X881">
        <v>5.54</v>
      </c>
      <c r="Y881">
        <v>0</v>
      </c>
      <c r="Z881">
        <v>0</v>
      </c>
      <c r="AA881">
        <v>0</v>
      </c>
      <c r="AB881">
        <v>0</v>
      </c>
      <c r="AC881">
        <v>0</v>
      </c>
      <c r="AD881">
        <v>0</v>
      </c>
      <c r="AE881">
        <v>0</v>
      </c>
      <c r="AF881" t="s">
        <v>22</v>
      </c>
      <c r="AG881">
        <v>5.54</v>
      </c>
      <c r="AH881">
        <v>3</v>
      </c>
      <c r="AI881">
        <v>-1</v>
      </c>
      <c r="AJ881" t="s">
        <v>3</v>
      </c>
      <c r="AK881">
        <v>0</v>
      </c>
      <c r="AL881">
        <v>0</v>
      </c>
      <c r="AM881">
        <v>0</v>
      </c>
      <c r="AN881">
        <v>0</v>
      </c>
      <c r="AO881">
        <v>0</v>
      </c>
      <c r="AP881">
        <v>0</v>
      </c>
      <c r="AQ881">
        <v>0</v>
      </c>
      <c r="AR881">
        <v>0</v>
      </c>
    </row>
    <row r="882" spans="1:44" x14ac:dyDescent="0.25">
      <c r="A882">
        <f>ROW(Source!A1350)</f>
        <v>1350</v>
      </c>
      <c r="B882">
        <v>55891702</v>
      </c>
      <c r="C882">
        <v>55891664</v>
      </c>
      <c r="D882">
        <v>55433410</v>
      </c>
      <c r="E882">
        <v>1081</v>
      </c>
      <c r="F882">
        <v>1</v>
      </c>
      <c r="G882">
        <v>1081</v>
      </c>
      <c r="H882">
        <v>3</v>
      </c>
      <c r="I882" t="s">
        <v>1824</v>
      </c>
      <c r="J882" t="s">
        <v>3</v>
      </c>
      <c r="K882" t="s">
        <v>1825</v>
      </c>
      <c r="L882">
        <v>1354</v>
      </c>
      <c r="N882">
        <v>1010</v>
      </c>
      <c r="O882" t="s">
        <v>266</v>
      </c>
      <c r="P882" t="s">
        <v>266</v>
      </c>
      <c r="Q882">
        <v>1</v>
      </c>
      <c r="X882">
        <v>102</v>
      </c>
      <c r="Y882">
        <v>0</v>
      </c>
      <c r="Z882">
        <v>0</v>
      </c>
      <c r="AA882">
        <v>0</v>
      </c>
      <c r="AB882">
        <v>0</v>
      </c>
      <c r="AC882">
        <v>0</v>
      </c>
      <c r="AD882">
        <v>0</v>
      </c>
      <c r="AE882">
        <v>0</v>
      </c>
      <c r="AF882" t="s">
        <v>22</v>
      </c>
      <c r="AG882">
        <v>102</v>
      </c>
      <c r="AH882">
        <v>3</v>
      </c>
      <c r="AI882">
        <v>-1</v>
      </c>
      <c r="AJ882" t="s">
        <v>3</v>
      </c>
      <c r="AK882">
        <v>0</v>
      </c>
      <c r="AL882">
        <v>0</v>
      </c>
      <c r="AM882">
        <v>0</v>
      </c>
      <c r="AN882">
        <v>0</v>
      </c>
      <c r="AO882">
        <v>0</v>
      </c>
      <c r="AP882">
        <v>0</v>
      </c>
      <c r="AQ882">
        <v>0</v>
      </c>
      <c r="AR882">
        <v>0</v>
      </c>
    </row>
    <row r="883" spans="1:44" x14ac:dyDescent="0.25">
      <c r="A883">
        <f>ROW(Source!A1390)</f>
        <v>1390</v>
      </c>
      <c r="B883">
        <v>55891986</v>
      </c>
      <c r="C883">
        <v>55891974</v>
      </c>
      <c r="D883">
        <v>55424304</v>
      </c>
      <c r="E883">
        <v>1081</v>
      </c>
      <c r="F883">
        <v>1</v>
      </c>
      <c r="G883">
        <v>1081</v>
      </c>
      <c r="H883">
        <v>1</v>
      </c>
      <c r="I883" t="s">
        <v>1552</v>
      </c>
      <c r="J883" t="s">
        <v>3</v>
      </c>
      <c r="K883" t="s">
        <v>1553</v>
      </c>
      <c r="L883">
        <v>1191</v>
      </c>
      <c r="N883">
        <v>1013</v>
      </c>
      <c r="O883" t="s">
        <v>1554</v>
      </c>
      <c r="P883" t="s">
        <v>1554</v>
      </c>
      <c r="Q883">
        <v>1</v>
      </c>
      <c r="X883">
        <v>15.45</v>
      </c>
      <c r="Y883">
        <v>0</v>
      </c>
      <c r="Z883">
        <v>0</v>
      </c>
      <c r="AA883">
        <v>0</v>
      </c>
      <c r="AB883">
        <v>0</v>
      </c>
      <c r="AC883">
        <v>0</v>
      </c>
      <c r="AD883">
        <v>1</v>
      </c>
      <c r="AE883">
        <v>1</v>
      </c>
      <c r="AF883" t="s">
        <v>42</v>
      </c>
      <c r="AG883">
        <v>18.54</v>
      </c>
      <c r="AH883">
        <v>2</v>
      </c>
      <c r="AI883">
        <v>55891975</v>
      </c>
      <c r="AJ883">
        <v>757</v>
      </c>
      <c r="AK883">
        <v>0</v>
      </c>
      <c r="AL883">
        <v>0</v>
      </c>
      <c r="AM883">
        <v>0</v>
      </c>
      <c r="AN883">
        <v>0</v>
      </c>
      <c r="AO883">
        <v>0</v>
      </c>
      <c r="AP883">
        <v>0</v>
      </c>
      <c r="AQ883">
        <v>0</v>
      </c>
      <c r="AR883">
        <v>0</v>
      </c>
    </row>
    <row r="884" spans="1:44" x14ac:dyDescent="0.25">
      <c r="A884">
        <f>ROW(Source!A1390)</f>
        <v>1390</v>
      </c>
      <c r="B884">
        <v>55891987</v>
      </c>
      <c r="C884">
        <v>55891974</v>
      </c>
      <c r="D884">
        <v>55490209</v>
      </c>
      <c r="E884">
        <v>1</v>
      </c>
      <c r="F884">
        <v>1</v>
      </c>
      <c r="G884">
        <v>1081</v>
      </c>
      <c r="H884">
        <v>2</v>
      </c>
      <c r="I884" t="s">
        <v>1555</v>
      </c>
      <c r="J884" t="s">
        <v>1556</v>
      </c>
      <c r="K884" t="s">
        <v>1557</v>
      </c>
      <c r="L884">
        <v>1368</v>
      </c>
      <c r="N884">
        <v>1011</v>
      </c>
      <c r="O884" t="s">
        <v>1558</v>
      </c>
      <c r="P884" t="s">
        <v>1558</v>
      </c>
      <c r="Q884">
        <v>1</v>
      </c>
      <c r="X884">
        <v>0.01</v>
      </c>
      <c r="Y884">
        <v>0</v>
      </c>
      <c r="Z884">
        <v>83.1</v>
      </c>
      <c r="AA884">
        <v>12.62</v>
      </c>
      <c r="AB884">
        <v>0</v>
      </c>
      <c r="AC884">
        <v>0</v>
      </c>
      <c r="AD884">
        <v>1</v>
      </c>
      <c r="AE884">
        <v>0</v>
      </c>
      <c r="AF884" t="s">
        <v>42</v>
      </c>
      <c r="AG884">
        <v>1.2E-2</v>
      </c>
      <c r="AH884">
        <v>2</v>
      </c>
      <c r="AI884">
        <v>55891976</v>
      </c>
      <c r="AJ884">
        <v>758</v>
      </c>
      <c r="AK884">
        <v>0</v>
      </c>
      <c r="AL884">
        <v>0</v>
      </c>
      <c r="AM884">
        <v>0</v>
      </c>
      <c r="AN884">
        <v>0</v>
      </c>
      <c r="AO884">
        <v>0</v>
      </c>
      <c r="AP884">
        <v>0</v>
      </c>
      <c r="AQ884">
        <v>0</v>
      </c>
      <c r="AR884">
        <v>0</v>
      </c>
    </row>
    <row r="885" spans="1:44" x14ac:dyDescent="0.25">
      <c r="A885">
        <f>ROW(Source!A1390)</f>
        <v>1390</v>
      </c>
      <c r="B885">
        <v>55891988</v>
      </c>
      <c r="C885">
        <v>55891974</v>
      </c>
      <c r="D885">
        <v>55460220</v>
      </c>
      <c r="E885">
        <v>1</v>
      </c>
      <c r="F885">
        <v>1</v>
      </c>
      <c r="G885">
        <v>1081</v>
      </c>
      <c r="H885">
        <v>3</v>
      </c>
      <c r="I885" t="s">
        <v>1792</v>
      </c>
      <c r="J885" t="s">
        <v>1793</v>
      </c>
      <c r="K885" t="s">
        <v>1794</v>
      </c>
      <c r="L885">
        <v>1346</v>
      </c>
      <c r="N885">
        <v>1009</v>
      </c>
      <c r="O885" t="s">
        <v>222</v>
      </c>
      <c r="P885" t="s">
        <v>222</v>
      </c>
      <c r="Q885">
        <v>1</v>
      </c>
      <c r="X885">
        <v>0.02</v>
      </c>
      <c r="Y885">
        <v>13.95</v>
      </c>
      <c r="Z885">
        <v>0</v>
      </c>
      <c r="AA885">
        <v>0</v>
      </c>
      <c r="AB885">
        <v>0</v>
      </c>
      <c r="AC885">
        <v>0</v>
      </c>
      <c r="AD885">
        <v>1</v>
      </c>
      <c r="AE885">
        <v>0</v>
      </c>
      <c r="AF885" t="s">
        <v>22</v>
      </c>
      <c r="AG885">
        <v>0.02</v>
      </c>
      <c r="AH885">
        <v>2</v>
      </c>
      <c r="AI885">
        <v>55891977</v>
      </c>
      <c r="AJ885">
        <v>759</v>
      </c>
      <c r="AK885">
        <v>0</v>
      </c>
      <c r="AL885">
        <v>0</v>
      </c>
      <c r="AM885">
        <v>0</v>
      </c>
      <c r="AN885">
        <v>0</v>
      </c>
      <c r="AO885">
        <v>0</v>
      </c>
      <c r="AP885">
        <v>0</v>
      </c>
      <c r="AQ885">
        <v>0</v>
      </c>
      <c r="AR885">
        <v>0</v>
      </c>
    </row>
    <row r="886" spans="1:44" x14ac:dyDescent="0.25">
      <c r="A886">
        <f>ROW(Source!A1390)</f>
        <v>1390</v>
      </c>
      <c r="B886">
        <v>55891989</v>
      </c>
      <c r="C886">
        <v>55891974</v>
      </c>
      <c r="D886">
        <v>55460424</v>
      </c>
      <c r="E886">
        <v>1</v>
      </c>
      <c r="F886">
        <v>1</v>
      </c>
      <c r="G886">
        <v>1081</v>
      </c>
      <c r="H886">
        <v>3</v>
      </c>
      <c r="I886" t="s">
        <v>1563</v>
      </c>
      <c r="J886" t="s">
        <v>1564</v>
      </c>
      <c r="K886" t="s">
        <v>1565</v>
      </c>
      <c r="L886">
        <v>1346</v>
      </c>
      <c r="N886">
        <v>1009</v>
      </c>
      <c r="O886" t="s">
        <v>222</v>
      </c>
      <c r="P886" t="s">
        <v>222</v>
      </c>
      <c r="Q886">
        <v>1</v>
      </c>
      <c r="X886">
        <v>0.2</v>
      </c>
      <c r="Y886">
        <v>159.06</v>
      </c>
      <c r="Z886">
        <v>0</v>
      </c>
      <c r="AA886">
        <v>0</v>
      </c>
      <c r="AB886">
        <v>0</v>
      </c>
      <c r="AC886">
        <v>0</v>
      </c>
      <c r="AD886">
        <v>1</v>
      </c>
      <c r="AE886">
        <v>0</v>
      </c>
      <c r="AF886" t="s">
        <v>22</v>
      </c>
      <c r="AG886">
        <v>0.2</v>
      </c>
      <c r="AH886">
        <v>2</v>
      </c>
      <c r="AI886">
        <v>55891978</v>
      </c>
      <c r="AJ886">
        <v>760</v>
      </c>
      <c r="AK886">
        <v>0</v>
      </c>
      <c r="AL886">
        <v>0</v>
      </c>
      <c r="AM886">
        <v>0</v>
      </c>
      <c r="AN886">
        <v>0</v>
      </c>
      <c r="AO886">
        <v>0</v>
      </c>
      <c r="AP886">
        <v>0</v>
      </c>
      <c r="AQ886">
        <v>0</v>
      </c>
      <c r="AR886">
        <v>0</v>
      </c>
    </row>
    <row r="887" spans="1:44" x14ac:dyDescent="0.25">
      <c r="A887">
        <f>ROW(Source!A1390)</f>
        <v>1390</v>
      </c>
      <c r="B887">
        <v>55891990</v>
      </c>
      <c r="C887">
        <v>55891974</v>
      </c>
      <c r="D887">
        <v>55461670</v>
      </c>
      <c r="E887">
        <v>1</v>
      </c>
      <c r="F887">
        <v>1</v>
      </c>
      <c r="G887">
        <v>1081</v>
      </c>
      <c r="H887">
        <v>3</v>
      </c>
      <c r="I887" t="s">
        <v>1795</v>
      </c>
      <c r="J887" t="s">
        <v>1796</v>
      </c>
      <c r="K887" t="s">
        <v>1797</v>
      </c>
      <c r="L887">
        <v>1346</v>
      </c>
      <c r="N887">
        <v>1009</v>
      </c>
      <c r="O887" t="s">
        <v>222</v>
      </c>
      <c r="P887" t="s">
        <v>222</v>
      </c>
      <c r="Q887">
        <v>1</v>
      </c>
      <c r="X887">
        <v>0.1</v>
      </c>
      <c r="Y887">
        <v>23.12</v>
      </c>
      <c r="Z887">
        <v>0</v>
      </c>
      <c r="AA887">
        <v>0</v>
      </c>
      <c r="AB887">
        <v>0</v>
      </c>
      <c r="AC887">
        <v>0</v>
      </c>
      <c r="AD887">
        <v>1</v>
      </c>
      <c r="AE887">
        <v>0</v>
      </c>
      <c r="AF887" t="s">
        <v>22</v>
      </c>
      <c r="AG887">
        <v>0.1</v>
      </c>
      <c r="AH887">
        <v>2</v>
      </c>
      <c r="AI887">
        <v>55891979</v>
      </c>
      <c r="AJ887">
        <v>761</v>
      </c>
      <c r="AK887">
        <v>0</v>
      </c>
      <c r="AL887">
        <v>0</v>
      </c>
      <c r="AM887">
        <v>0</v>
      </c>
      <c r="AN887">
        <v>0</v>
      </c>
      <c r="AO887">
        <v>0</v>
      </c>
      <c r="AP887">
        <v>0</v>
      </c>
      <c r="AQ887">
        <v>0</v>
      </c>
      <c r="AR887">
        <v>0</v>
      </c>
    </row>
    <row r="888" spans="1:44" x14ac:dyDescent="0.25">
      <c r="A888">
        <f>ROW(Source!A1390)</f>
        <v>1390</v>
      </c>
      <c r="B888">
        <v>55891991</v>
      </c>
      <c r="C888">
        <v>55891974</v>
      </c>
      <c r="D888">
        <v>55465938</v>
      </c>
      <c r="E888">
        <v>1</v>
      </c>
      <c r="F888">
        <v>1</v>
      </c>
      <c r="G888">
        <v>1081</v>
      </c>
      <c r="H888">
        <v>3</v>
      </c>
      <c r="I888" t="s">
        <v>1798</v>
      </c>
      <c r="J888" t="s">
        <v>1799</v>
      </c>
      <c r="K888" t="s">
        <v>1800</v>
      </c>
      <c r="L888">
        <v>1348</v>
      </c>
      <c r="N888">
        <v>1009</v>
      </c>
      <c r="O888" t="s">
        <v>1092</v>
      </c>
      <c r="P888" t="s">
        <v>1092</v>
      </c>
      <c r="Q888">
        <v>1000</v>
      </c>
      <c r="X888">
        <v>1E-4</v>
      </c>
      <c r="Y888">
        <v>40009.620000000003</v>
      </c>
      <c r="Z888">
        <v>0</v>
      </c>
      <c r="AA888">
        <v>0</v>
      </c>
      <c r="AB888">
        <v>0</v>
      </c>
      <c r="AC888">
        <v>0</v>
      </c>
      <c r="AD888">
        <v>1</v>
      </c>
      <c r="AE888">
        <v>0</v>
      </c>
      <c r="AF888" t="s">
        <v>22</v>
      </c>
      <c r="AG888">
        <v>1E-4</v>
      </c>
      <c r="AH888">
        <v>2</v>
      </c>
      <c r="AI888">
        <v>55891980</v>
      </c>
      <c r="AJ888">
        <v>762</v>
      </c>
      <c r="AK888">
        <v>0</v>
      </c>
      <c r="AL888">
        <v>0</v>
      </c>
      <c r="AM888">
        <v>0</v>
      </c>
      <c r="AN888">
        <v>0</v>
      </c>
      <c r="AO888">
        <v>0</v>
      </c>
      <c r="AP888">
        <v>0</v>
      </c>
      <c r="AQ888">
        <v>0</v>
      </c>
      <c r="AR888">
        <v>0</v>
      </c>
    </row>
    <row r="889" spans="1:44" x14ac:dyDescent="0.25">
      <c r="A889">
        <f>ROW(Source!A1390)</f>
        <v>1390</v>
      </c>
      <c r="B889">
        <v>55891992</v>
      </c>
      <c r="C889">
        <v>55891974</v>
      </c>
      <c r="D889">
        <v>55459792</v>
      </c>
      <c r="E889">
        <v>1</v>
      </c>
      <c r="F889">
        <v>1</v>
      </c>
      <c r="G889">
        <v>1081</v>
      </c>
      <c r="H889">
        <v>3</v>
      </c>
      <c r="I889" t="s">
        <v>1691</v>
      </c>
      <c r="J889" t="s">
        <v>1692</v>
      </c>
      <c r="K889" t="s">
        <v>1693</v>
      </c>
      <c r="L889">
        <v>1348</v>
      </c>
      <c r="N889">
        <v>1009</v>
      </c>
      <c r="O889" t="s">
        <v>1092</v>
      </c>
      <c r="P889" t="s">
        <v>1092</v>
      </c>
      <c r="Q889">
        <v>1000</v>
      </c>
      <c r="X889">
        <v>8.0000000000000007E-5</v>
      </c>
      <c r="Y889">
        <v>60960.43</v>
      </c>
      <c r="Z889">
        <v>0</v>
      </c>
      <c r="AA889">
        <v>0</v>
      </c>
      <c r="AB889">
        <v>0</v>
      </c>
      <c r="AC889">
        <v>0</v>
      </c>
      <c r="AD889">
        <v>1</v>
      </c>
      <c r="AE889">
        <v>0</v>
      </c>
      <c r="AF889" t="s">
        <v>22</v>
      </c>
      <c r="AG889">
        <v>8.0000000000000007E-5</v>
      </c>
      <c r="AH889">
        <v>2</v>
      </c>
      <c r="AI889">
        <v>55891981</v>
      </c>
      <c r="AJ889">
        <v>763</v>
      </c>
      <c r="AK889">
        <v>0</v>
      </c>
      <c r="AL889">
        <v>0</v>
      </c>
      <c r="AM889">
        <v>0</v>
      </c>
      <c r="AN889">
        <v>0</v>
      </c>
      <c r="AO889">
        <v>0</v>
      </c>
      <c r="AP889">
        <v>0</v>
      </c>
      <c r="AQ889">
        <v>0</v>
      </c>
      <c r="AR889">
        <v>0</v>
      </c>
    </row>
    <row r="890" spans="1:44" x14ac:dyDescent="0.25">
      <c r="A890">
        <f>ROW(Source!A1390)</f>
        <v>1390</v>
      </c>
      <c r="B890">
        <v>55891993</v>
      </c>
      <c r="C890">
        <v>55891974</v>
      </c>
      <c r="D890">
        <v>55466338</v>
      </c>
      <c r="E890">
        <v>1</v>
      </c>
      <c r="F890">
        <v>1</v>
      </c>
      <c r="G890">
        <v>1081</v>
      </c>
      <c r="H890">
        <v>3</v>
      </c>
      <c r="I890" t="s">
        <v>1675</v>
      </c>
      <c r="J890" t="s">
        <v>1676</v>
      </c>
      <c r="K890" t="s">
        <v>1677</v>
      </c>
      <c r="L890">
        <v>1349</v>
      </c>
      <c r="N890">
        <v>1009</v>
      </c>
      <c r="O890" t="s">
        <v>1678</v>
      </c>
      <c r="P890" t="s">
        <v>1678</v>
      </c>
      <c r="Q890">
        <v>1E-3</v>
      </c>
      <c r="X890">
        <v>10</v>
      </c>
      <c r="Y890">
        <v>7.0000000000000007E-2</v>
      </c>
      <c r="Z890">
        <v>0</v>
      </c>
      <c r="AA890">
        <v>0</v>
      </c>
      <c r="AB890">
        <v>0</v>
      </c>
      <c r="AC890">
        <v>0</v>
      </c>
      <c r="AD890">
        <v>1</v>
      </c>
      <c r="AE890">
        <v>0</v>
      </c>
      <c r="AF890" t="s">
        <v>22</v>
      </c>
      <c r="AG890">
        <v>10</v>
      </c>
      <c r="AH890">
        <v>2</v>
      </c>
      <c r="AI890">
        <v>55891982</v>
      </c>
      <c r="AJ890">
        <v>764</v>
      </c>
      <c r="AK890">
        <v>0</v>
      </c>
      <c r="AL890">
        <v>0</v>
      </c>
      <c r="AM890">
        <v>0</v>
      </c>
      <c r="AN890">
        <v>0</v>
      </c>
      <c r="AO890">
        <v>0</v>
      </c>
      <c r="AP890">
        <v>0</v>
      </c>
      <c r="AQ890">
        <v>0</v>
      </c>
      <c r="AR890">
        <v>0</v>
      </c>
    </row>
    <row r="891" spans="1:44" x14ac:dyDescent="0.25">
      <c r="A891">
        <f>ROW(Source!A1390)</f>
        <v>1390</v>
      </c>
      <c r="B891">
        <v>55891994</v>
      </c>
      <c r="C891">
        <v>55891974</v>
      </c>
      <c r="D891">
        <v>55482203</v>
      </c>
      <c r="E891">
        <v>1</v>
      </c>
      <c r="F891">
        <v>1</v>
      </c>
      <c r="G891">
        <v>1081</v>
      </c>
      <c r="H891">
        <v>3</v>
      </c>
      <c r="I891" t="s">
        <v>1404</v>
      </c>
      <c r="J891" t="s">
        <v>1406</v>
      </c>
      <c r="K891" t="s">
        <v>1405</v>
      </c>
      <c r="L891">
        <v>1356</v>
      </c>
      <c r="N891">
        <v>1010</v>
      </c>
      <c r="O891" t="s">
        <v>1355</v>
      </c>
      <c r="P891" t="s">
        <v>1355</v>
      </c>
      <c r="Q891">
        <v>1000</v>
      </c>
      <c r="X891">
        <v>0.10199999999999999</v>
      </c>
      <c r="Y891">
        <v>226.66</v>
      </c>
      <c r="Z891">
        <v>0</v>
      </c>
      <c r="AA891">
        <v>0</v>
      </c>
      <c r="AB891">
        <v>0</v>
      </c>
      <c r="AC891">
        <v>0</v>
      </c>
      <c r="AD891">
        <v>1</v>
      </c>
      <c r="AE891">
        <v>0</v>
      </c>
      <c r="AF891" t="s">
        <v>22</v>
      </c>
      <c r="AG891">
        <v>0.10199999999999999</v>
      </c>
      <c r="AH891">
        <v>2</v>
      </c>
      <c r="AI891">
        <v>55891983</v>
      </c>
      <c r="AJ891">
        <v>765</v>
      </c>
      <c r="AK891">
        <v>0</v>
      </c>
      <c r="AL891">
        <v>0</v>
      </c>
      <c r="AM891">
        <v>0</v>
      </c>
      <c r="AN891">
        <v>0</v>
      </c>
      <c r="AO891">
        <v>0</v>
      </c>
      <c r="AP891">
        <v>0</v>
      </c>
      <c r="AQ891">
        <v>0</v>
      </c>
      <c r="AR891">
        <v>0</v>
      </c>
    </row>
    <row r="892" spans="1:44" x14ac:dyDescent="0.25">
      <c r="A892">
        <f>ROW(Source!A1390)</f>
        <v>1390</v>
      </c>
      <c r="B892">
        <v>55891995</v>
      </c>
      <c r="C892">
        <v>55891974</v>
      </c>
      <c r="D892">
        <v>55481864</v>
      </c>
      <c r="E892">
        <v>1</v>
      </c>
      <c r="F892">
        <v>1</v>
      </c>
      <c r="G892">
        <v>1081</v>
      </c>
      <c r="H892">
        <v>3</v>
      </c>
      <c r="I892" t="s">
        <v>1669</v>
      </c>
      <c r="J892" t="s">
        <v>1670</v>
      </c>
      <c r="K892" t="s">
        <v>1671</v>
      </c>
      <c r="L892">
        <v>1301</v>
      </c>
      <c r="N892">
        <v>1003</v>
      </c>
      <c r="O892" t="s">
        <v>769</v>
      </c>
      <c r="P892" t="s">
        <v>769</v>
      </c>
      <c r="Q892">
        <v>1</v>
      </c>
      <c r="X892">
        <v>10</v>
      </c>
      <c r="Y892">
        <v>0.7</v>
      </c>
      <c r="Z892">
        <v>0</v>
      </c>
      <c r="AA892">
        <v>0</v>
      </c>
      <c r="AB892">
        <v>0</v>
      </c>
      <c r="AC892">
        <v>0</v>
      </c>
      <c r="AD892">
        <v>1</v>
      </c>
      <c r="AE892">
        <v>0</v>
      </c>
      <c r="AF892" t="s">
        <v>22</v>
      </c>
      <c r="AG892">
        <v>10</v>
      </c>
      <c r="AH892">
        <v>2</v>
      </c>
      <c r="AI892">
        <v>55891985</v>
      </c>
      <c r="AJ892">
        <v>767</v>
      </c>
      <c r="AK892">
        <v>0</v>
      </c>
      <c r="AL892">
        <v>0</v>
      </c>
      <c r="AM892">
        <v>0</v>
      </c>
      <c r="AN892">
        <v>0</v>
      </c>
      <c r="AO892">
        <v>0</v>
      </c>
      <c r="AP892">
        <v>0</v>
      </c>
      <c r="AQ892">
        <v>0</v>
      </c>
      <c r="AR892">
        <v>0</v>
      </c>
    </row>
    <row r="893" spans="1:44" x14ac:dyDescent="0.25">
      <c r="A893">
        <f>ROW(Source!A1390)</f>
        <v>1390</v>
      </c>
      <c r="B893">
        <v>55891996</v>
      </c>
      <c r="C893">
        <v>55891974</v>
      </c>
      <c r="D893">
        <v>55433410</v>
      </c>
      <c r="E893">
        <v>1081</v>
      </c>
      <c r="F893">
        <v>1</v>
      </c>
      <c r="G893">
        <v>1081</v>
      </c>
      <c r="H893">
        <v>3</v>
      </c>
      <c r="I893" t="s">
        <v>1824</v>
      </c>
      <c r="J893" t="s">
        <v>3</v>
      </c>
      <c r="K893" t="s">
        <v>1825</v>
      </c>
      <c r="L893">
        <v>1354</v>
      </c>
      <c r="N893">
        <v>1010</v>
      </c>
      <c r="O893" t="s">
        <v>266</v>
      </c>
      <c r="P893" t="s">
        <v>266</v>
      </c>
      <c r="Q893">
        <v>1</v>
      </c>
      <c r="X893">
        <v>102</v>
      </c>
      <c r="Y893">
        <v>0</v>
      </c>
      <c r="Z893">
        <v>0</v>
      </c>
      <c r="AA893">
        <v>0</v>
      </c>
      <c r="AB893">
        <v>0</v>
      </c>
      <c r="AC893">
        <v>0</v>
      </c>
      <c r="AD893">
        <v>0</v>
      </c>
      <c r="AE893">
        <v>0</v>
      </c>
      <c r="AF893" t="s">
        <v>22</v>
      </c>
      <c r="AG893">
        <v>102</v>
      </c>
      <c r="AH893">
        <v>3</v>
      </c>
      <c r="AI893">
        <v>-1</v>
      </c>
      <c r="AJ893" t="s">
        <v>3</v>
      </c>
      <c r="AK893">
        <v>0</v>
      </c>
      <c r="AL893">
        <v>0</v>
      </c>
      <c r="AM893">
        <v>0</v>
      </c>
      <c r="AN893">
        <v>0</v>
      </c>
      <c r="AO893">
        <v>0</v>
      </c>
      <c r="AP893">
        <v>0</v>
      </c>
      <c r="AQ893">
        <v>0</v>
      </c>
      <c r="AR893">
        <v>0</v>
      </c>
    </row>
    <row r="894" spans="1:44" x14ac:dyDescent="0.25">
      <c r="A894">
        <f>ROW(Source!A1391)</f>
        <v>1391</v>
      </c>
      <c r="B894">
        <v>55891986</v>
      </c>
      <c r="C894">
        <v>55891974</v>
      </c>
      <c r="D894">
        <v>55424304</v>
      </c>
      <c r="E894">
        <v>1081</v>
      </c>
      <c r="F894">
        <v>1</v>
      </c>
      <c r="G894">
        <v>1081</v>
      </c>
      <c r="H894">
        <v>1</v>
      </c>
      <c r="I894" t="s">
        <v>1552</v>
      </c>
      <c r="J894" t="s">
        <v>3</v>
      </c>
      <c r="K894" t="s">
        <v>1553</v>
      </c>
      <c r="L894">
        <v>1191</v>
      </c>
      <c r="N894">
        <v>1013</v>
      </c>
      <c r="O894" t="s">
        <v>1554</v>
      </c>
      <c r="P894" t="s">
        <v>1554</v>
      </c>
      <c r="Q894">
        <v>1</v>
      </c>
      <c r="X894">
        <v>15.45</v>
      </c>
      <c r="Y894">
        <v>0</v>
      </c>
      <c r="Z894">
        <v>0</v>
      </c>
      <c r="AA894">
        <v>0</v>
      </c>
      <c r="AB894">
        <v>0</v>
      </c>
      <c r="AC894">
        <v>0</v>
      </c>
      <c r="AD894">
        <v>1</v>
      </c>
      <c r="AE894">
        <v>1</v>
      </c>
      <c r="AF894" t="s">
        <v>42</v>
      </c>
      <c r="AG894">
        <v>18.54</v>
      </c>
      <c r="AH894">
        <v>2</v>
      </c>
      <c r="AI894">
        <v>55891975</v>
      </c>
      <c r="AJ894">
        <v>768</v>
      </c>
      <c r="AK894">
        <v>0</v>
      </c>
      <c r="AL894">
        <v>0</v>
      </c>
      <c r="AM894">
        <v>0</v>
      </c>
      <c r="AN894">
        <v>0</v>
      </c>
      <c r="AO894">
        <v>0</v>
      </c>
      <c r="AP894">
        <v>0</v>
      </c>
      <c r="AQ894">
        <v>0</v>
      </c>
      <c r="AR894">
        <v>0</v>
      </c>
    </row>
    <row r="895" spans="1:44" x14ac:dyDescent="0.25">
      <c r="A895">
        <f>ROW(Source!A1391)</f>
        <v>1391</v>
      </c>
      <c r="B895">
        <v>55891987</v>
      </c>
      <c r="C895">
        <v>55891974</v>
      </c>
      <c r="D895">
        <v>55490209</v>
      </c>
      <c r="E895">
        <v>1</v>
      </c>
      <c r="F895">
        <v>1</v>
      </c>
      <c r="G895">
        <v>1081</v>
      </c>
      <c r="H895">
        <v>2</v>
      </c>
      <c r="I895" t="s">
        <v>1555</v>
      </c>
      <c r="J895" t="s">
        <v>1556</v>
      </c>
      <c r="K895" t="s">
        <v>1557</v>
      </c>
      <c r="L895">
        <v>1368</v>
      </c>
      <c r="N895">
        <v>1011</v>
      </c>
      <c r="O895" t="s">
        <v>1558</v>
      </c>
      <c r="P895" t="s">
        <v>1558</v>
      </c>
      <c r="Q895">
        <v>1</v>
      </c>
      <c r="X895">
        <v>0.01</v>
      </c>
      <c r="Y895">
        <v>0</v>
      </c>
      <c r="Z895">
        <v>83.1</v>
      </c>
      <c r="AA895">
        <v>12.62</v>
      </c>
      <c r="AB895">
        <v>0</v>
      </c>
      <c r="AC895">
        <v>0</v>
      </c>
      <c r="AD895">
        <v>1</v>
      </c>
      <c r="AE895">
        <v>0</v>
      </c>
      <c r="AF895" t="s">
        <v>42</v>
      </c>
      <c r="AG895">
        <v>1.2E-2</v>
      </c>
      <c r="AH895">
        <v>2</v>
      </c>
      <c r="AI895">
        <v>55891976</v>
      </c>
      <c r="AJ895">
        <v>769</v>
      </c>
      <c r="AK895">
        <v>0</v>
      </c>
      <c r="AL895">
        <v>0</v>
      </c>
      <c r="AM895">
        <v>0</v>
      </c>
      <c r="AN895">
        <v>0</v>
      </c>
      <c r="AO895">
        <v>0</v>
      </c>
      <c r="AP895">
        <v>0</v>
      </c>
      <c r="AQ895">
        <v>0</v>
      </c>
      <c r="AR895">
        <v>0</v>
      </c>
    </row>
    <row r="896" spans="1:44" x14ac:dyDescent="0.25">
      <c r="A896">
        <f>ROW(Source!A1391)</f>
        <v>1391</v>
      </c>
      <c r="B896">
        <v>55891988</v>
      </c>
      <c r="C896">
        <v>55891974</v>
      </c>
      <c r="D896">
        <v>55460220</v>
      </c>
      <c r="E896">
        <v>1</v>
      </c>
      <c r="F896">
        <v>1</v>
      </c>
      <c r="G896">
        <v>1081</v>
      </c>
      <c r="H896">
        <v>3</v>
      </c>
      <c r="I896" t="s">
        <v>1792</v>
      </c>
      <c r="J896" t="s">
        <v>1793</v>
      </c>
      <c r="K896" t="s">
        <v>1794</v>
      </c>
      <c r="L896">
        <v>1346</v>
      </c>
      <c r="N896">
        <v>1009</v>
      </c>
      <c r="O896" t="s">
        <v>222</v>
      </c>
      <c r="P896" t="s">
        <v>222</v>
      </c>
      <c r="Q896">
        <v>1</v>
      </c>
      <c r="X896">
        <v>0.02</v>
      </c>
      <c r="Y896">
        <v>13.95</v>
      </c>
      <c r="Z896">
        <v>0</v>
      </c>
      <c r="AA896">
        <v>0</v>
      </c>
      <c r="AB896">
        <v>0</v>
      </c>
      <c r="AC896">
        <v>0</v>
      </c>
      <c r="AD896">
        <v>1</v>
      </c>
      <c r="AE896">
        <v>0</v>
      </c>
      <c r="AF896" t="s">
        <v>22</v>
      </c>
      <c r="AG896">
        <v>0.02</v>
      </c>
      <c r="AH896">
        <v>2</v>
      </c>
      <c r="AI896">
        <v>55891977</v>
      </c>
      <c r="AJ896">
        <v>770</v>
      </c>
      <c r="AK896">
        <v>0</v>
      </c>
      <c r="AL896">
        <v>0</v>
      </c>
      <c r="AM896">
        <v>0</v>
      </c>
      <c r="AN896">
        <v>0</v>
      </c>
      <c r="AO896">
        <v>0</v>
      </c>
      <c r="AP896">
        <v>0</v>
      </c>
      <c r="AQ896">
        <v>0</v>
      </c>
      <c r="AR896">
        <v>0</v>
      </c>
    </row>
    <row r="897" spans="1:44" x14ac:dyDescent="0.25">
      <c r="A897">
        <f>ROW(Source!A1391)</f>
        <v>1391</v>
      </c>
      <c r="B897">
        <v>55891989</v>
      </c>
      <c r="C897">
        <v>55891974</v>
      </c>
      <c r="D897">
        <v>55460424</v>
      </c>
      <c r="E897">
        <v>1</v>
      </c>
      <c r="F897">
        <v>1</v>
      </c>
      <c r="G897">
        <v>1081</v>
      </c>
      <c r="H897">
        <v>3</v>
      </c>
      <c r="I897" t="s">
        <v>1563</v>
      </c>
      <c r="J897" t="s">
        <v>1564</v>
      </c>
      <c r="K897" t="s">
        <v>1565</v>
      </c>
      <c r="L897">
        <v>1346</v>
      </c>
      <c r="N897">
        <v>1009</v>
      </c>
      <c r="O897" t="s">
        <v>222</v>
      </c>
      <c r="P897" t="s">
        <v>222</v>
      </c>
      <c r="Q897">
        <v>1</v>
      </c>
      <c r="X897">
        <v>0.2</v>
      </c>
      <c r="Y897">
        <v>159.06</v>
      </c>
      <c r="Z897">
        <v>0</v>
      </c>
      <c r="AA897">
        <v>0</v>
      </c>
      <c r="AB897">
        <v>0</v>
      </c>
      <c r="AC897">
        <v>0</v>
      </c>
      <c r="AD897">
        <v>1</v>
      </c>
      <c r="AE897">
        <v>0</v>
      </c>
      <c r="AF897" t="s">
        <v>22</v>
      </c>
      <c r="AG897">
        <v>0.2</v>
      </c>
      <c r="AH897">
        <v>2</v>
      </c>
      <c r="AI897">
        <v>55891978</v>
      </c>
      <c r="AJ897">
        <v>771</v>
      </c>
      <c r="AK897">
        <v>0</v>
      </c>
      <c r="AL897">
        <v>0</v>
      </c>
      <c r="AM897">
        <v>0</v>
      </c>
      <c r="AN897">
        <v>0</v>
      </c>
      <c r="AO897">
        <v>0</v>
      </c>
      <c r="AP897">
        <v>0</v>
      </c>
      <c r="AQ897">
        <v>0</v>
      </c>
      <c r="AR897">
        <v>0</v>
      </c>
    </row>
    <row r="898" spans="1:44" x14ac:dyDescent="0.25">
      <c r="A898">
        <f>ROW(Source!A1391)</f>
        <v>1391</v>
      </c>
      <c r="B898">
        <v>55891990</v>
      </c>
      <c r="C898">
        <v>55891974</v>
      </c>
      <c r="D898">
        <v>55461670</v>
      </c>
      <c r="E898">
        <v>1</v>
      </c>
      <c r="F898">
        <v>1</v>
      </c>
      <c r="G898">
        <v>1081</v>
      </c>
      <c r="H898">
        <v>3</v>
      </c>
      <c r="I898" t="s">
        <v>1795</v>
      </c>
      <c r="J898" t="s">
        <v>1796</v>
      </c>
      <c r="K898" t="s">
        <v>1797</v>
      </c>
      <c r="L898">
        <v>1346</v>
      </c>
      <c r="N898">
        <v>1009</v>
      </c>
      <c r="O898" t="s">
        <v>222</v>
      </c>
      <c r="P898" t="s">
        <v>222</v>
      </c>
      <c r="Q898">
        <v>1</v>
      </c>
      <c r="X898">
        <v>0.1</v>
      </c>
      <c r="Y898">
        <v>23.12</v>
      </c>
      <c r="Z898">
        <v>0</v>
      </c>
      <c r="AA898">
        <v>0</v>
      </c>
      <c r="AB898">
        <v>0</v>
      </c>
      <c r="AC898">
        <v>0</v>
      </c>
      <c r="AD898">
        <v>1</v>
      </c>
      <c r="AE898">
        <v>0</v>
      </c>
      <c r="AF898" t="s">
        <v>22</v>
      </c>
      <c r="AG898">
        <v>0.1</v>
      </c>
      <c r="AH898">
        <v>2</v>
      </c>
      <c r="AI898">
        <v>55891979</v>
      </c>
      <c r="AJ898">
        <v>772</v>
      </c>
      <c r="AK898">
        <v>0</v>
      </c>
      <c r="AL898">
        <v>0</v>
      </c>
      <c r="AM898">
        <v>0</v>
      </c>
      <c r="AN898">
        <v>0</v>
      </c>
      <c r="AO898">
        <v>0</v>
      </c>
      <c r="AP898">
        <v>0</v>
      </c>
      <c r="AQ898">
        <v>0</v>
      </c>
      <c r="AR898">
        <v>0</v>
      </c>
    </row>
    <row r="899" spans="1:44" x14ac:dyDescent="0.25">
      <c r="A899">
        <f>ROW(Source!A1391)</f>
        <v>1391</v>
      </c>
      <c r="B899">
        <v>55891991</v>
      </c>
      <c r="C899">
        <v>55891974</v>
      </c>
      <c r="D899">
        <v>55465938</v>
      </c>
      <c r="E899">
        <v>1</v>
      </c>
      <c r="F899">
        <v>1</v>
      </c>
      <c r="G899">
        <v>1081</v>
      </c>
      <c r="H899">
        <v>3</v>
      </c>
      <c r="I899" t="s">
        <v>1798</v>
      </c>
      <c r="J899" t="s">
        <v>1799</v>
      </c>
      <c r="K899" t="s">
        <v>1800</v>
      </c>
      <c r="L899">
        <v>1348</v>
      </c>
      <c r="N899">
        <v>1009</v>
      </c>
      <c r="O899" t="s">
        <v>1092</v>
      </c>
      <c r="P899" t="s">
        <v>1092</v>
      </c>
      <c r="Q899">
        <v>1000</v>
      </c>
      <c r="X899">
        <v>1E-4</v>
      </c>
      <c r="Y899">
        <v>40009.620000000003</v>
      </c>
      <c r="Z899">
        <v>0</v>
      </c>
      <c r="AA899">
        <v>0</v>
      </c>
      <c r="AB899">
        <v>0</v>
      </c>
      <c r="AC899">
        <v>0</v>
      </c>
      <c r="AD899">
        <v>1</v>
      </c>
      <c r="AE899">
        <v>0</v>
      </c>
      <c r="AF899" t="s">
        <v>22</v>
      </c>
      <c r="AG899">
        <v>1E-4</v>
      </c>
      <c r="AH899">
        <v>2</v>
      </c>
      <c r="AI899">
        <v>55891980</v>
      </c>
      <c r="AJ899">
        <v>773</v>
      </c>
      <c r="AK899">
        <v>0</v>
      </c>
      <c r="AL899">
        <v>0</v>
      </c>
      <c r="AM899">
        <v>0</v>
      </c>
      <c r="AN899">
        <v>0</v>
      </c>
      <c r="AO899">
        <v>0</v>
      </c>
      <c r="AP899">
        <v>0</v>
      </c>
      <c r="AQ899">
        <v>0</v>
      </c>
      <c r="AR899">
        <v>0</v>
      </c>
    </row>
    <row r="900" spans="1:44" x14ac:dyDescent="0.25">
      <c r="A900">
        <f>ROW(Source!A1391)</f>
        <v>1391</v>
      </c>
      <c r="B900">
        <v>55891992</v>
      </c>
      <c r="C900">
        <v>55891974</v>
      </c>
      <c r="D900">
        <v>55459792</v>
      </c>
      <c r="E900">
        <v>1</v>
      </c>
      <c r="F900">
        <v>1</v>
      </c>
      <c r="G900">
        <v>1081</v>
      </c>
      <c r="H900">
        <v>3</v>
      </c>
      <c r="I900" t="s">
        <v>1691</v>
      </c>
      <c r="J900" t="s">
        <v>1692</v>
      </c>
      <c r="K900" t="s">
        <v>1693</v>
      </c>
      <c r="L900">
        <v>1348</v>
      </c>
      <c r="N900">
        <v>1009</v>
      </c>
      <c r="O900" t="s">
        <v>1092</v>
      </c>
      <c r="P900" t="s">
        <v>1092</v>
      </c>
      <c r="Q900">
        <v>1000</v>
      </c>
      <c r="X900">
        <v>8.0000000000000007E-5</v>
      </c>
      <c r="Y900">
        <v>60960.43</v>
      </c>
      <c r="Z900">
        <v>0</v>
      </c>
      <c r="AA900">
        <v>0</v>
      </c>
      <c r="AB900">
        <v>0</v>
      </c>
      <c r="AC900">
        <v>0</v>
      </c>
      <c r="AD900">
        <v>1</v>
      </c>
      <c r="AE900">
        <v>0</v>
      </c>
      <c r="AF900" t="s">
        <v>22</v>
      </c>
      <c r="AG900">
        <v>8.0000000000000007E-5</v>
      </c>
      <c r="AH900">
        <v>2</v>
      </c>
      <c r="AI900">
        <v>55891981</v>
      </c>
      <c r="AJ900">
        <v>774</v>
      </c>
      <c r="AK900">
        <v>0</v>
      </c>
      <c r="AL900">
        <v>0</v>
      </c>
      <c r="AM900">
        <v>0</v>
      </c>
      <c r="AN900">
        <v>0</v>
      </c>
      <c r="AO900">
        <v>0</v>
      </c>
      <c r="AP900">
        <v>0</v>
      </c>
      <c r="AQ900">
        <v>0</v>
      </c>
      <c r="AR900">
        <v>0</v>
      </c>
    </row>
    <row r="901" spans="1:44" x14ac:dyDescent="0.25">
      <c r="A901">
        <f>ROW(Source!A1391)</f>
        <v>1391</v>
      </c>
      <c r="B901">
        <v>55891993</v>
      </c>
      <c r="C901">
        <v>55891974</v>
      </c>
      <c r="D901">
        <v>55466338</v>
      </c>
      <c r="E901">
        <v>1</v>
      </c>
      <c r="F901">
        <v>1</v>
      </c>
      <c r="G901">
        <v>1081</v>
      </c>
      <c r="H901">
        <v>3</v>
      </c>
      <c r="I901" t="s">
        <v>1675</v>
      </c>
      <c r="J901" t="s">
        <v>1676</v>
      </c>
      <c r="K901" t="s">
        <v>1677</v>
      </c>
      <c r="L901">
        <v>1349</v>
      </c>
      <c r="N901">
        <v>1009</v>
      </c>
      <c r="O901" t="s">
        <v>1678</v>
      </c>
      <c r="P901" t="s">
        <v>1678</v>
      </c>
      <c r="Q901">
        <v>1E-3</v>
      </c>
      <c r="X901">
        <v>10</v>
      </c>
      <c r="Y901">
        <v>7.0000000000000007E-2</v>
      </c>
      <c r="Z901">
        <v>0</v>
      </c>
      <c r="AA901">
        <v>0</v>
      </c>
      <c r="AB901">
        <v>0</v>
      </c>
      <c r="AC901">
        <v>0</v>
      </c>
      <c r="AD901">
        <v>1</v>
      </c>
      <c r="AE901">
        <v>0</v>
      </c>
      <c r="AF901" t="s">
        <v>22</v>
      </c>
      <c r="AG901">
        <v>10</v>
      </c>
      <c r="AH901">
        <v>2</v>
      </c>
      <c r="AI901">
        <v>55891982</v>
      </c>
      <c r="AJ901">
        <v>775</v>
      </c>
      <c r="AK901">
        <v>0</v>
      </c>
      <c r="AL901">
        <v>0</v>
      </c>
      <c r="AM901">
        <v>0</v>
      </c>
      <c r="AN901">
        <v>0</v>
      </c>
      <c r="AO901">
        <v>0</v>
      </c>
      <c r="AP901">
        <v>0</v>
      </c>
      <c r="AQ901">
        <v>0</v>
      </c>
      <c r="AR901">
        <v>0</v>
      </c>
    </row>
    <row r="902" spans="1:44" x14ac:dyDescent="0.25">
      <c r="A902">
        <f>ROW(Source!A1391)</f>
        <v>1391</v>
      </c>
      <c r="B902">
        <v>55891994</v>
      </c>
      <c r="C902">
        <v>55891974</v>
      </c>
      <c r="D902">
        <v>55482203</v>
      </c>
      <c r="E902">
        <v>1</v>
      </c>
      <c r="F902">
        <v>1</v>
      </c>
      <c r="G902">
        <v>1081</v>
      </c>
      <c r="H902">
        <v>3</v>
      </c>
      <c r="I902" t="s">
        <v>1404</v>
      </c>
      <c r="J902" t="s">
        <v>1406</v>
      </c>
      <c r="K902" t="s">
        <v>1405</v>
      </c>
      <c r="L902">
        <v>1356</v>
      </c>
      <c r="N902">
        <v>1010</v>
      </c>
      <c r="O902" t="s">
        <v>1355</v>
      </c>
      <c r="P902" t="s">
        <v>1355</v>
      </c>
      <c r="Q902">
        <v>1000</v>
      </c>
      <c r="X902">
        <v>0.10199999999999999</v>
      </c>
      <c r="Y902">
        <v>226.66</v>
      </c>
      <c r="Z902">
        <v>0</v>
      </c>
      <c r="AA902">
        <v>0</v>
      </c>
      <c r="AB902">
        <v>0</v>
      </c>
      <c r="AC902">
        <v>0</v>
      </c>
      <c r="AD902">
        <v>1</v>
      </c>
      <c r="AE902">
        <v>0</v>
      </c>
      <c r="AF902" t="s">
        <v>22</v>
      </c>
      <c r="AG902">
        <v>0.10199999999999999</v>
      </c>
      <c r="AH902">
        <v>2</v>
      </c>
      <c r="AI902">
        <v>55891983</v>
      </c>
      <c r="AJ902">
        <v>776</v>
      </c>
      <c r="AK902">
        <v>0</v>
      </c>
      <c r="AL902">
        <v>0</v>
      </c>
      <c r="AM902">
        <v>0</v>
      </c>
      <c r="AN902">
        <v>0</v>
      </c>
      <c r="AO902">
        <v>0</v>
      </c>
      <c r="AP902">
        <v>0</v>
      </c>
      <c r="AQ902">
        <v>0</v>
      </c>
      <c r="AR902">
        <v>0</v>
      </c>
    </row>
    <row r="903" spans="1:44" x14ac:dyDescent="0.25">
      <c r="A903">
        <f>ROW(Source!A1391)</f>
        <v>1391</v>
      </c>
      <c r="B903">
        <v>55891995</v>
      </c>
      <c r="C903">
        <v>55891974</v>
      </c>
      <c r="D903">
        <v>55481864</v>
      </c>
      <c r="E903">
        <v>1</v>
      </c>
      <c r="F903">
        <v>1</v>
      </c>
      <c r="G903">
        <v>1081</v>
      </c>
      <c r="H903">
        <v>3</v>
      </c>
      <c r="I903" t="s">
        <v>1669</v>
      </c>
      <c r="J903" t="s">
        <v>1670</v>
      </c>
      <c r="K903" t="s">
        <v>1671</v>
      </c>
      <c r="L903">
        <v>1301</v>
      </c>
      <c r="N903">
        <v>1003</v>
      </c>
      <c r="O903" t="s">
        <v>769</v>
      </c>
      <c r="P903" t="s">
        <v>769</v>
      </c>
      <c r="Q903">
        <v>1</v>
      </c>
      <c r="X903">
        <v>10</v>
      </c>
      <c r="Y903">
        <v>0.7</v>
      </c>
      <c r="Z903">
        <v>0</v>
      </c>
      <c r="AA903">
        <v>0</v>
      </c>
      <c r="AB903">
        <v>0</v>
      </c>
      <c r="AC903">
        <v>0</v>
      </c>
      <c r="AD903">
        <v>1</v>
      </c>
      <c r="AE903">
        <v>0</v>
      </c>
      <c r="AF903" t="s">
        <v>22</v>
      </c>
      <c r="AG903">
        <v>10</v>
      </c>
      <c r="AH903">
        <v>2</v>
      </c>
      <c r="AI903">
        <v>55891985</v>
      </c>
      <c r="AJ903">
        <v>778</v>
      </c>
      <c r="AK903">
        <v>0</v>
      </c>
      <c r="AL903">
        <v>0</v>
      </c>
      <c r="AM903">
        <v>0</v>
      </c>
      <c r="AN903">
        <v>0</v>
      </c>
      <c r="AO903">
        <v>0</v>
      </c>
      <c r="AP903">
        <v>0</v>
      </c>
      <c r="AQ903">
        <v>0</v>
      </c>
      <c r="AR903">
        <v>0</v>
      </c>
    </row>
    <row r="904" spans="1:44" x14ac:dyDescent="0.25">
      <c r="A904">
        <f>ROW(Source!A1391)</f>
        <v>1391</v>
      </c>
      <c r="B904">
        <v>55891996</v>
      </c>
      <c r="C904">
        <v>55891974</v>
      </c>
      <c r="D904">
        <v>55433410</v>
      </c>
      <c r="E904">
        <v>1081</v>
      </c>
      <c r="F904">
        <v>1</v>
      </c>
      <c r="G904">
        <v>1081</v>
      </c>
      <c r="H904">
        <v>3</v>
      </c>
      <c r="I904" t="s">
        <v>1824</v>
      </c>
      <c r="J904" t="s">
        <v>3</v>
      </c>
      <c r="K904" t="s">
        <v>1825</v>
      </c>
      <c r="L904">
        <v>1354</v>
      </c>
      <c r="N904">
        <v>1010</v>
      </c>
      <c r="O904" t="s">
        <v>266</v>
      </c>
      <c r="P904" t="s">
        <v>266</v>
      </c>
      <c r="Q904">
        <v>1</v>
      </c>
      <c r="X904">
        <v>102</v>
      </c>
      <c r="Y904">
        <v>0</v>
      </c>
      <c r="Z904">
        <v>0</v>
      </c>
      <c r="AA904">
        <v>0</v>
      </c>
      <c r="AB904">
        <v>0</v>
      </c>
      <c r="AC904">
        <v>0</v>
      </c>
      <c r="AD904">
        <v>0</v>
      </c>
      <c r="AE904">
        <v>0</v>
      </c>
      <c r="AF904" t="s">
        <v>22</v>
      </c>
      <c r="AG904">
        <v>102</v>
      </c>
      <c r="AH904">
        <v>3</v>
      </c>
      <c r="AI904">
        <v>-1</v>
      </c>
      <c r="AJ904" t="s">
        <v>3</v>
      </c>
      <c r="AK904">
        <v>0</v>
      </c>
      <c r="AL904">
        <v>0</v>
      </c>
      <c r="AM904">
        <v>0</v>
      </c>
      <c r="AN904">
        <v>0</v>
      </c>
      <c r="AO904">
        <v>0</v>
      </c>
      <c r="AP904">
        <v>0</v>
      </c>
      <c r="AQ904">
        <v>0</v>
      </c>
      <c r="AR904">
        <v>0</v>
      </c>
    </row>
    <row r="905" spans="1:44" x14ac:dyDescent="0.25">
      <c r="A905">
        <f>ROW(Source!A1394)</f>
        <v>1394</v>
      </c>
      <c r="B905">
        <v>55892011</v>
      </c>
      <c r="C905">
        <v>55891998</v>
      </c>
      <c r="D905">
        <v>55424304</v>
      </c>
      <c r="E905">
        <v>1081</v>
      </c>
      <c r="F905">
        <v>1</v>
      </c>
      <c r="G905">
        <v>1081</v>
      </c>
      <c r="H905">
        <v>1</v>
      </c>
      <c r="I905" t="s">
        <v>1552</v>
      </c>
      <c r="J905" t="s">
        <v>3</v>
      </c>
      <c r="K905" t="s">
        <v>1553</v>
      </c>
      <c r="L905">
        <v>1191</v>
      </c>
      <c r="N905">
        <v>1013</v>
      </c>
      <c r="O905" t="s">
        <v>1554</v>
      </c>
      <c r="P905" t="s">
        <v>1554</v>
      </c>
      <c r="Q905">
        <v>1</v>
      </c>
      <c r="X905">
        <v>29.87</v>
      </c>
      <c r="Y905">
        <v>0</v>
      </c>
      <c r="Z905">
        <v>0</v>
      </c>
      <c r="AA905">
        <v>0</v>
      </c>
      <c r="AB905">
        <v>0</v>
      </c>
      <c r="AC905">
        <v>0</v>
      </c>
      <c r="AD905">
        <v>1</v>
      </c>
      <c r="AE905">
        <v>1</v>
      </c>
      <c r="AF905" t="s">
        <v>42</v>
      </c>
      <c r="AG905">
        <v>35.844000000000001</v>
      </c>
      <c r="AH905">
        <v>2</v>
      </c>
      <c r="AI905">
        <v>55891999</v>
      </c>
      <c r="AJ905">
        <v>779</v>
      </c>
      <c r="AK905">
        <v>0</v>
      </c>
      <c r="AL905">
        <v>0</v>
      </c>
      <c r="AM905">
        <v>0</v>
      </c>
      <c r="AN905">
        <v>0</v>
      </c>
      <c r="AO905">
        <v>0</v>
      </c>
      <c r="AP905">
        <v>0</v>
      </c>
      <c r="AQ905">
        <v>0</v>
      </c>
      <c r="AR905">
        <v>0</v>
      </c>
    </row>
    <row r="906" spans="1:44" x14ac:dyDescent="0.25">
      <c r="A906">
        <f>ROW(Source!A1394)</f>
        <v>1394</v>
      </c>
      <c r="B906">
        <v>55892012</v>
      </c>
      <c r="C906">
        <v>55891998</v>
      </c>
      <c r="D906">
        <v>55490209</v>
      </c>
      <c r="E906">
        <v>1</v>
      </c>
      <c r="F906">
        <v>1</v>
      </c>
      <c r="G906">
        <v>1081</v>
      </c>
      <c r="H906">
        <v>2</v>
      </c>
      <c r="I906" t="s">
        <v>1555</v>
      </c>
      <c r="J906" t="s">
        <v>1556</v>
      </c>
      <c r="K906" t="s">
        <v>1557</v>
      </c>
      <c r="L906">
        <v>1368</v>
      </c>
      <c r="N906">
        <v>1011</v>
      </c>
      <c r="O906" t="s">
        <v>1558</v>
      </c>
      <c r="P906" t="s">
        <v>1558</v>
      </c>
      <c r="Q906">
        <v>1</v>
      </c>
      <c r="X906">
        <v>0.01</v>
      </c>
      <c r="Y906">
        <v>0</v>
      </c>
      <c r="Z906">
        <v>83.1</v>
      </c>
      <c r="AA906">
        <v>12.62</v>
      </c>
      <c r="AB906">
        <v>0</v>
      </c>
      <c r="AC906">
        <v>0</v>
      </c>
      <c r="AD906">
        <v>1</v>
      </c>
      <c r="AE906">
        <v>0</v>
      </c>
      <c r="AF906" t="s">
        <v>42</v>
      </c>
      <c r="AG906">
        <v>1.2E-2</v>
      </c>
      <c r="AH906">
        <v>2</v>
      </c>
      <c r="AI906">
        <v>55892000</v>
      </c>
      <c r="AJ906">
        <v>780</v>
      </c>
      <c r="AK906">
        <v>0</v>
      </c>
      <c r="AL906">
        <v>0</v>
      </c>
      <c r="AM906">
        <v>0</v>
      </c>
      <c r="AN906">
        <v>0</v>
      </c>
      <c r="AO906">
        <v>0</v>
      </c>
      <c r="AP906">
        <v>0</v>
      </c>
      <c r="AQ906">
        <v>0</v>
      </c>
      <c r="AR906">
        <v>0</v>
      </c>
    </row>
    <row r="907" spans="1:44" x14ac:dyDescent="0.25">
      <c r="A907">
        <f>ROW(Source!A1394)</f>
        <v>1394</v>
      </c>
      <c r="B907">
        <v>55892013</v>
      </c>
      <c r="C907">
        <v>55891998</v>
      </c>
      <c r="D907">
        <v>55490303</v>
      </c>
      <c r="E907">
        <v>1</v>
      </c>
      <c r="F907">
        <v>1</v>
      </c>
      <c r="G907">
        <v>1081</v>
      </c>
      <c r="H907">
        <v>2</v>
      </c>
      <c r="I907" t="s">
        <v>1801</v>
      </c>
      <c r="J907" t="s">
        <v>1802</v>
      </c>
      <c r="K907" t="s">
        <v>1803</v>
      </c>
      <c r="L907">
        <v>1368</v>
      </c>
      <c r="N907">
        <v>1011</v>
      </c>
      <c r="O907" t="s">
        <v>1558</v>
      </c>
      <c r="P907" t="s">
        <v>1558</v>
      </c>
      <c r="Q907">
        <v>1</v>
      </c>
      <c r="X907">
        <v>10.54</v>
      </c>
      <c r="Y907">
        <v>0</v>
      </c>
      <c r="Z907">
        <v>1.4</v>
      </c>
      <c r="AA907">
        <v>0</v>
      </c>
      <c r="AB907">
        <v>0</v>
      </c>
      <c r="AC907">
        <v>0</v>
      </c>
      <c r="AD907">
        <v>1</v>
      </c>
      <c r="AE907">
        <v>0</v>
      </c>
      <c r="AF907" t="s">
        <v>42</v>
      </c>
      <c r="AG907">
        <v>12.647999999999998</v>
      </c>
      <c r="AH907">
        <v>2</v>
      </c>
      <c r="AI907">
        <v>55892001</v>
      </c>
      <c r="AJ907">
        <v>781</v>
      </c>
      <c r="AK907">
        <v>0</v>
      </c>
      <c r="AL907">
        <v>0</v>
      </c>
      <c r="AM907">
        <v>0</v>
      </c>
      <c r="AN907">
        <v>0</v>
      </c>
      <c r="AO907">
        <v>0</v>
      </c>
      <c r="AP907">
        <v>0</v>
      </c>
      <c r="AQ907">
        <v>0</v>
      </c>
      <c r="AR907">
        <v>0</v>
      </c>
    </row>
    <row r="908" spans="1:44" x14ac:dyDescent="0.25">
      <c r="A908">
        <f>ROW(Source!A1394)</f>
        <v>1394</v>
      </c>
      <c r="B908">
        <v>55892014</v>
      </c>
      <c r="C908">
        <v>55891998</v>
      </c>
      <c r="D908">
        <v>55460220</v>
      </c>
      <c r="E908">
        <v>1</v>
      </c>
      <c r="F908">
        <v>1</v>
      </c>
      <c r="G908">
        <v>1081</v>
      </c>
      <c r="H908">
        <v>3</v>
      </c>
      <c r="I908" t="s">
        <v>1792</v>
      </c>
      <c r="J908" t="s">
        <v>1793</v>
      </c>
      <c r="K908" t="s">
        <v>1794</v>
      </c>
      <c r="L908">
        <v>1346</v>
      </c>
      <c r="N908">
        <v>1009</v>
      </c>
      <c r="O908" t="s">
        <v>222</v>
      </c>
      <c r="P908" t="s">
        <v>222</v>
      </c>
      <c r="Q908">
        <v>1</v>
      </c>
      <c r="X908">
        <v>0.05</v>
      </c>
      <c r="Y908">
        <v>13.95</v>
      </c>
      <c r="Z908">
        <v>0</v>
      </c>
      <c r="AA908">
        <v>0</v>
      </c>
      <c r="AB908">
        <v>0</v>
      </c>
      <c r="AC908">
        <v>0</v>
      </c>
      <c r="AD908">
        <v>1</v>
      </c>
      <c r="AE908">
        <v>0</v>
      </c>
      <c r="AF908" t="s">
        <v>22</v>
      </c>
      <c r="AG908">
        <v>0.05</v>
      </c>
      <c r="AH908">
        <v>2</v>
      </c>
      <c r="AI908">
        <v>55892002</v>
      </c>
      <c r="AJ908">
        <v>782</v>
      </c>
      <c r="AK908">
        <v>0</v>
      </c>
      <c r="AL908">
        <v>0</v>
      </c>
      <c r="AM908">
        <v>0</v>
      </c>
      <c r="AN908">
        <v>0</v>
      </c>
      <c r="AO908">
        <v>0</v>
      </c>
      <c r="AP908">
        <v>0</v>
      </c>
      <c r="AQ908">
        <v>0</v>
      </c>
      <c r="AR908">
        <v>0</v>
      </c>
    </row>
    <row r="909" spans="1:44" x14ac:dyDescent="0.25">
      <c r="A909">
        <f>ROW(Source!A1394)</f>
        <v>1394</v>
      </c>
      <c r="B909">
        <v>55892015</v>
      </c>
      <c r="C909">
        <v>55891998</v>
      </c>
      <c r="D909">
        <v>55460424</v>
      </c>
      <c r="E909">
        <v>1</v>
      </c>
      <c r="F909">
        <v>1</v>
      </c>
      <c r="G909">
        <v>1081</v>
      </c>
      <c r="H909">
        <v>3</v>
      </c>
      <c r="I909" t="s">
        <v>1563</v>
      </c>
      <c r="J909" t="s">
        <v>1564</v>
      </c>
      <c r="K909" t="s">
        <v>1565</v>
      </c>
      <c r="L909">
        <v>1346</v>
      </c>
      <c r="N909">
        <v>1009</v>
      </c>
      <c r="O909" t="s">
        <v>222</v>
      </c>
      <c r="P909" t="s">
        <v>222</v>
      </c>
      <c r="Q909">
        <v>1</v>
      </c>
      <c r="X909">
        <v>0.4</v>
      </c>
      <c r="Y909">
        <v>159.06</v>
      </c>
      <c r="Z909">
        <v>0</v>
      </c>
      <c r="AA909">
        <v>0</v>
      </c>
      <c r="AB909">
        <v>0</v>
      </c>
      <c r="AC909">
        <v>0</v>
      </c>
      <c r="AD909">
        <v>1</v>
      </c>
      <c r="AE909">
        <v>0</v>
      </c>
      <c r="AF909" t="s">
        <v>22</v>
      </c>
      <c r="AG909">
        <v>0.4</v>
      </c>
      <c r="AH909">
        <v>2</v>
      </c>
      <c r="AI909">
        <v>55892003</v>
      </c>
      <c r="AJ909">
        <v>783</v>
      </c>
      <c r="AK909">
        <v>0</v>
      </c>
      <c r="AL909">
        <v>0</v>
      </c>
      <c r="AM909">
        <v>0</v>
      </c>
      <c r="AN909">
        <v>0</v>
      </c>
      <c r="AO909">
        <v>0</v>
      </c>
      <c r="AP909">
        <v>0</v>
      </c>
      <c r="AQ909">
        <v>0</v>
      </c>
      <c r="AR909">
        <v>0</v>
      </c>
    </row>
    <row r="910" spans="1:44" x14ac:dyDescent="0.25">
      <c r="A910">
        <f>ROW(Source!A1394)</f>
        <v>1394</v>
      </c>
      <c r="B910">
        <v>55892016</v>
      </c>
      <c r="C910">
        <v>55891998</v>
      </c>
      <c r="D910">
        <v>55461670</v>
      </c>
      <c r="E910">
        <v>1</v>
      </c>
      <c r="F910">
        <v>1</v>
      </c>
      <c r="G910">
        <v>1081</v>
      </c>
      <c r="H910">
        <v>3</v>
      </c>
      <c r="I910" t="s">
        <v>1795</v>
      </c>
      <c r="J910" t="s">
        <v>1796</v>
      </c>
      <c r="K910" t="s">
        <v>1797</v>
      </c>
      <c r="L910">
        <v>1346</v>
      </c>
      <c r="N910">
        <v>1009</v>
      </c>
      <c r="O910" t="s">
        <v>222</v>
      </c>
      <c r="P910" t="s">
        <v>222</v>
      </c>
      <c r="Q910">
        <v>1</v>
      </c>
      <c r="X910">
        <v>0.1</v>
      </c>
      <c r="Y910">
        <v>23.12</v>
      </c>
      <c r="Z910">
        <v>0</v>
      </c>
      <c r="AA910">
        <v>0</v>
      </c>
      <c r="AB910">
        <v>0</v>
      </c>
      <c r="AC910">
        <v>0</v>
      </c>
      <c r="AD910">
        <v>1</v>
      </c>
      <c r="AE910">
        <v>0</v>
      </c>
      <c r="AF910" t="s">
        <v>22</v>
      </c>
      <c r="AG910">
        <v>0.1</v>
      </c>
      <c r="AH910">
        <v>2</v>
      </c>
      <c r="AI910">
        <v>55892004</v>
      </c>
      <c r="AJ910">
        <v>784</v>
      </c>
      <c r="AK910">
        <v>0</v>
      </c>
      <c r="AL910">
        <v>0</v>
      </c>
      <c r="AM910">
        <v>0</v>
      </c>
      <c r="AN910">
        <v>0</v>
      </c>
      <c r="AO910">
        <v>0</v>
      </c>
      <c r="AP910">
        <v>0</v>
      </c>
      <c r="AQ910">
        <v>0</v>
      </c>
      <c r="AR910">
        <v>0</v>
      </c>
    </row>
    <row r="911" spans="1:44" x14ac:dyDescent="0.25">
      <c r="A911">
        <f>ROW(Source!A1394)</f>
        <v>1394</v>
      </c>
      <c r="B911">
        <v>55892017</v>
      </c>
      <c r="C911">
        <v>55891998</v>
      </c>
      <c r="D911">
        <v>55465938</v>
      </c>
      <c r="E911">
        <v>1</v>
      </c>
      <c r="F911">
        <v>1</v>
      </c>
      <c r="G911">
        <v>1081</v>
      </c>
      <c r="H911">
        <v>3</v>
      </c>
      <c r="I911" t="s">
        <v>1798</v>
      </c>
      <c r="J911" t="s">
        <v>1799</v>
      </c>
      <c r="K911" t="s">
        <v>1800</v>
      </c>
      <c r="L911">
        <v>1348</v>
      </c>
      <c r="N911">
        <v>1009</v>
      </c>
      <c r="O911" t="s">
        <v>1092</v>
      </c>
      <c r="P911" t="s">
        <v>1092</v>
      </c>
      <c r="Q911">
        <v>1000</v>
      </c>
      <c r="X911">
        <v>2.0000000000000001E-4</v>
      </c>
      <c r="Y911">
        <v>40009.620000000003</v>
      </c>
      <c r="Z911">
        <v>0</v>
      </c>
      <c r="AA911">
        <v>0</v>
      </c>
      <c r="AB911">
        <v>0</v>
      </c>
      <c r="AC911">
        <v>0</v>
      </c>
      <c r="AD911">
        <v>1</v>
      </c>
      <c r="AE911">
        <v>0</v>
      </c>
      <c r="AF911" t="s">
        <v>22</v>
      </c>
      <c r="AG911">
        <v>2.0000000000000001E-4</v>
      </c>
      <c r="AH911">
        <v>2</v>
      </c>
      <c r="AI911">
        <v>55892006</v>
      </c>
      <c r="AJ911">
        <v>786</v>
      </c>
      <c r="AK911">
        <v>0</v>
      </c>
      <c r="AL911">
        <v>0</v>
      </c>
      <c r="AM911">
        <v>0</v>
      </c>
      <c r="AN911">
        <v>0</v>
      </c>
      <c r="AO911">
        <v>0</v>
      </c>
      <c r="AP911">
        <v>0</v>
      </c>
      <c r="AQ911">
        <v>0</v>
      </c>
      <c r="AR911">
        <v>0</v>
      </c>
    </row>
    <row r="912" spans="1:44" x14ac:dyDescent="0.25">
      <c r="A912">
        <f>ROW(Source!A1394)</f>
        <v>1394</v>
      </c>
      <c r="B912">
        <v>55892018</v>
      </c>
      <c r="C912">
        <v>55891998</v>
      </c>
      <c r="D912">
        <v>55466338</v>
      </c>
      <c r="E912">
        <v>1</v>
      </c>
      <c r="F912">
        <v>1</v>
      </c>
      <c r="G912">
        <v>1081</v>
      </c>
      <c r="H912">
        <v>3</v>
      </c>
      <c r="I912" t="s">
        <v>1675</v>
      </c>
      <c r="J912" t="s">
        <v>1676</v>
      </c>
      <c r="K912" t="s">
        <v>1677</v>
      </c>
      <c r="L912">
        <v>1349</v>
      </c>
      <c r="N912">
        <v>1009</v>
      </c>
      <c r="O912" t="s">
        <v>1678</v>
      </c>
      <c r="P912" t="s">
        <v>1678</v>
      </c>
      <c r="Q912">
        <v>1E-3</v>
      </c>
      <c r="X912">
        <v>20</v>
      </c>
      <c r="Y912">
        <v>7.0000000000000007E-2</v>
      </c>
      <c r="Z912">
        <v>0</v>
      </c>
      <c r="AA912">
        <v>0</v>
      </c>
      <c r="AB912">
        <v>0</v>
      </c>
      <c r="AC912">
        <v>0</v>
      </c>
      <c r="AD912">
        <v>1</v>
      </c>
      <c r="AE912">
        <v>0</v>
      </c>
      <c r="AF912" t="s">
        <v>22</v>
      </c>
      <c r="AG912">
        <v>20</v>
      </c>
      <c r="AH912">
        <v>2</v>
      </c>
      <c r="AI912">
        <v>55892007</v>
      </c>
      <c r="AJ912">
        <v>787</v>
      </c>
      <c r="AK912">
        <v>0</v>
      </c>
      <c r="AL912">
        <v>0</v>
      </c>
      <c r="AM912">
        <v>0</v>
      </c>
      <c r="AN912">
        <v>0</v>
      </c>
      <c r="AO912">
        <v>0</v>
      </c>
      <c r="AP912">
        <v>0</v>
      </c>
      <c r="AQ912">
        <v>0</v>
      </c>
      <c r="AR912">
        <v>0</v>
      </c>
    </row>
    <row r="913" spans="1:44" x14ac:dyDescent="0.25">
      <c r="A913">
        <f>ROW(Source!A1394)</f>
        <v>1394</v>
      </c>
      <c r="B913">
        <v>55892019</v>
      </c>
      <c r="C913">
        <v>55891998</v>
      </c>
      <c r="D913">
        <v>55482203</v>
      </c>
      <c r="E913">
        <v>1</v>
      </c>
      <c r="F913">
        <v>1</v>
      </c>
      <c r="G913">
        <v>1081</v>
      </c>
      <c r="H913">
        <v>3</v>
      </c>
      <c r="I913" t="s">
        <v>1404</v>
      </c>
      <c r="J913" t="s">
        <v>1406</v>
      </c>
      <c r="K913" t="s">
        <v>1405</v>
      </c>
      <c r="L913">
        <v>1356</v>
      </c>
      <c r="N913">
        <v>1010</v>
      </c>
      <c r="O913" t="s">
        <v>1355</v>
      </c>
      <c r="P913" t="s">
        <v>1355</v>
      </c>
      <c r="Q913">
        <v>1000</v>
      </c>
      <c r="X913">
        <v>0.10199999999999999</v>
      </c>
      <c r="Y913">
        <v>226.66</v>
      </c>
      <c r="Z913">
        <v>0</v>
      </c>
      <c r="AA913">
        <v>0</v>
      </c>
      <c r="AB913">
        <v>0</v>
      </c>
      <c r="AC913">
        <v>0</v>
      </c>
      <c r="AD913">
        <v>1</v>
      </c>
      <c r="AE913">
        <v>0</v>
      </c>
      <c r="AF913" t="s">
        <v>22</v>
      </c>
      <c r="AG913">
        <v>0.10199999999999999</v>
      </c>
      <c r="AH913">
        <v>2</v>
      </c>
      <c r="AI913">
        <v>55892008</v>
      </c>
      <c r="AJ913">
        <v>788</v>
      </c>
      <c r="AK913">
        <v>0</v>
      </c>
      <c r="AL913">
        <v>0</v>
      </c>
      <c r="AM913">
        <v>0</v>
      </c>
      <c r="AN913">
        <v>0</v>
      </c>
      <c r="AO913">
        <v>0</v>
      </c>
      <c r="AP913">
        <v>0</v>
      </c>
      <c r="AQ913">
        <v>0</v>
      </c>
      <c r="AR913">
        <v>0</v>
      </c>
    </row>
    <row r="914" spans="1:44" x14ac:dyDescent="0.25">
      <c r="A914">
        <f>ROW(Source!A1394)</f>
        <v>1394</v>
      </c>
      <c r="B914">
        <v>55892020</v>
      </c>
      <c r="C914">
        <v>55891998</v>
      </c>
      <c r="D914">
        <v>55481864</v>
      </c>
      <c r="E914">
        <v>1</v>
      </c>
      <c r="F914">
        <v>1</v>
      </c>
      <c r="G914">
        <v>1081</v>
      </c>
      <c r="H914">
        <v>3</v>
      </c>
      <c r="I914" t="s">
        <v>1669</v>
      </c>
      <c r="J914" t="s">
        <v>1670</v>
      </c>
      <c r="K914" t="s">
        <v>1671</v>
      </c>
      <c r="L914">
        <v>1301</v>
      </c>
      <c r="N914">
        <v>1003</v>
      </c>
      <c r="O914" t="s">
        <v>769</v>
      </c>
      <c r="P914" t="s">
        <v>769</v>
      </c>
      <c r="Q914">
        <v>1</v>
      </c>
      <c r="X914">
        <v>10</v>
      </c>
      <c r="Y914">
        <v>0.7</v>
      </c>
      <c r="Z914">
        <v>0</v>
      </c>
      <c r="AA914">
        <v>0</v>
      </c>
      <c r="AB914">
        <v>0</v>
      </c>
      <c r="AC914">
        <v>0</v>
      </c>
      <c r="AD914">
        <v>1</v>
      </c>
      <c r="AE914">
        <v>0</v>
      </c>
      <c r="AF914" t="s">
        <v>22</v>
      </c>
      <c r="AG914">
        <v>10</v>
      </c>
      <c r="AH914">
        <v>2</v>
      </c>
      <c r="AI914">
        <v>55892009</v>
      </c>
      <c r="AJ914">
        <v>789</v>
      </c>
      <c r="AK914">
        <v>0</v>
      </c>
      <c r="AL914">
        <v>0</v>
      </c>
      <c r="AM914">
        <v>0</v>
      </c>
      <c r="AN914">
        <v>0</v>
      </c>
      <c r="AO914">
        <v>0</v>
      </c>
      <c r="AP914">
        <v>0</v>
      </c>
      <c r="AQ914">
        <v>0</v>
      </c>
      <c r="AR914">
        <v>0</v>
      </c>
    </row>
    <row r="915" spans="1:44" x14ac:dyDescent="0.25">
      <c r="A915">
        <f>ROW(Source!A1394)</f>
        <v>1394</v>
      </c>
      <c r="B915">
        <v>55892021</v>
      </c>
      <c r="C915">
        <v>55891998</v>
      </c>
      <c r="D915">
        <v>55416982</v>
      </c>
      <c r="E915">
        <v>1081</v>
      </c>
      <c r="F915">
        <v>1</v>
      </c>
      <c r="G915">
        <v>1081</v>
      </c>
      <c r="H915">
        <v>3</v>
      </c>
      <c r="I915" t="s">
        <v>1810</v>
      </c>
      <c r="J915" t="s">
        <v>3</v>
      </c>
      <c r="K915" t="s">
        <v>1811</v>
      </c>
      <c r="L915">
        <v>1346</v>
      </c>
      <c r="N915">
        <v>1009</v>
      </c>
      <c r="O915" t="s">
        <v>222</v>
      </c>
      <c r="P915" t="s">
        <v>222</v>
      </c>
      <c r="Q915">
        <v>1</v>
      </c>
      <c r="X915">
        <v>1.24</v>
      </c>
      <c r="Y915">
        <v>0</v>
      </c>
      <c r="Z915">
        <v>0</v>
      </c>
      <c r="AA915">
        <v>0</v>
      </c>
      <c r="AB915">
        <v>0</v>
      </c>
      <c r="AC915">
        <v>0</v>
      </c>
      <c r="AD915">
        <v>0</v>
      </c>
      <c r="AE915">
        <v>0</v>
      </c>
      <c r="AF915" t="s">
        <v>22</v>
      </c>
      <c r="AG915">
        <v>1.24</v>
      </c>
      <c r="AH915">
        <v>3</v>
      </c>
      <c r="AI915">
        <v>-1</v>
      </c>
      <c r="AJ915" t="s">
        <v>3</v>
      </c>
      <c r="AK915">
        <v>0</v>
      </c>
      <c r="AL915">
        <v>0</v>
      </c>
      <c r="AM915">
        <v>0</v>
      </c>
      <c r="AN915">
        <v>0</v>
      </c>
      <c r="AO915">
        <v>0</v>
      </c>
      <c r="AP915">
        <v>0</v>
      </c>
      <c r="AQ915">
        <v>0</v>
      </c>
      <c r="AR915">
        <v>0</v>
      </c>
    </row>
    <row r="916" spans="1:44" x14ac:dyDescent="0.25">
      <c r="A916">
        <f>ROW(Source!A1394)</f>
        <v>1394</v>
      </c>
      <c r="B916">
        <v>55892022</v>
      </c>
      <c r="C916">
        <v>55891998</v>
      </c>
      <c r="D916">
        <v>55433410</v>
      </c>
      <c r="E916">
        <v>1081</v>
      </c>
      <c r="F916">
        <v>1</v>
      </c>
      <c r="G916">
        <v>1081</v>
      </c>
      <c r="H916">
        <v>3</v>
      </c>
      <c r="I916" t="s">
        <v>1824</v>
      </c>
      <c r="J916" t="s">
        <v>3</v>
      </c>
      <c r="K916" t="s">
        <v>1825</v>
      </c>
      <c r="L916">
        <v>1354</v>
      </c>
      <c r="N916">
        <v>1010</v>
      </c>
      <c r="O916" t="s">
        <v>266</v>
      </c>
      <c r="P916" t="s">
        <v>266</v>
      </c>
      <c r="Q916">
        <v>1</v>
      </c>
      <c r="X916">
        <v>102</v>
      </c>
      <c r="Y916">
        <v>0</v>
      </c>
      <c r="Z916">
        <v>0</v>
      </c>
      <c r="AA916">
        <v>0</v>
      </c>
      <c r="AB916">
        <v>0</v>
      </c>
      <c r="AC916">
        <v>0</v>
      </c>
      <c r="AD916">
        <v>0</v>
      </c>
      <c r="AE916">
        <v>0</v>
      </c>
      <c r="AF916" t="s">
        <v>22</v>
      </c>
      <c r="AG916">
        <v>102</v>
      </c>
      <c r="AH916">
        <v>3</v>
      </c>
      <c r="AI916">
        <v>-1</v>
      </c>
      <c r="AJ916" t="s">
        <v>3</v>
      </c>
      <c r="AK916">
        <v>0</v>
      </c>
      <c r="AL916">
        <v>0</v>
      </c>
      <c r="AM916">
        <v>0</v>
      </c>
      <c r="AN916">
        <v>0</v>
      </c>
      <c r="AO916">
        <v>0</v>
      </c>
      <c r="AP916">
        <v>0</v>
      </c>
      <c r="AQ916">
        <v>0</v>
      </c>
      <c r="AR916">
        <v>0</v>
      </c>
    </row>
    <row r="917" spans="1:44" x14ac:dyDescent="0.25">
      <c r="A917">
        <f>ROW(Source!A1395)</f>
        <v>1395</v>
      </c>
      <c r="B917">
        <v>55892011</v>
      </c>
      <c r="C917">
        <v>55891998</v>
      </c>
      <c r="D917">
        <v>55424304</v>
      </c>
      <c r="E917">
        <v>1081</v>
      </c>
      <c r="F917">
        <v>1</v>
      </c>
      <c r="G917">
        <v>1081</v>
      </c>
      <c r="H917">
        <v>1</v>
      </c>
      <c r="I917" t="s">
        <v>1552</v>
      </c>
      <c r="J917" t="s">
        <v>3</v>
      </c>
      <c r="K917" t="s">
        <v>1553</v>
      </c>
      <c r="L917">
        <v>1191</v>
      </c>
      <c r="N917">
        <v>1013</v>
      </c>
      <c r="O917" t="s">
        <v>1554</v>
      </c>
      <c r="P917" t="s">
        <v>1554</v>
      </c>
      <c r="Q917">
        <v>1</v>
      </c>
      <c r="X917">
        <v>29.87</v>
      </c>
      <c r="Y917">
        <v>0</v>
      </c>
      <c r="Z917">
        <v>0</v>
      </c>
      <c r="AA917">
        <v>0</v>
      </c>
      <c r="AB917">
        <v>0</v>
      </c>
      <c r="AC917">
        <v>0</v>
      </c>
      <c r="AD917">
        <v>1</v>
      </c>
      <c r="AE917">
        <v>1</v>
      </c>
      <c r="AF917" t="s">
        <v>42</v>
      </c>
      <c r="AG917">
        <v>35.844000000000001</v>
      </c>
      <c r="AH917">
        <v>2</v>
      </c>
      <c r="AI917">
        <v>55891999</v>
      </c>
      <c r="AJ917">
        <v>791</v>
      </c>
      <c r="AK917">
        <v>0</v>
      </c>
      <c r="AL917">
        <v>0</v>
      </c>
      <c r="AM917">
        <v>0</v>
      </c>
      <c r="AN917">
        <v>0</v>
      </c>
      <c r="AO917">
        <v>0</v>
      </c>
      <c r="AP917">
        <v>0</v>
      </c>
      <c r="AQ917">
        <v>0</v>
      </c>
      <c r="AR917">
        <v>0</v>
      </c>
    </row>
    <row r="918" spans="1:44" x14ac:dyDescent="0.25">
      <c r="A918">
        <f>ROW(Source!A1395)</f>
        <v>1395</v>
      </c>
      <c r="B918">
        <v>55892012</v>
      </c>
      <c r="C918">
        <v>55891998</v>
      </c>
      <c r="D918">
        <v>55490209</v>
      </c>
      <c r="E918">
        <v>1</v>
      </c>
      <c r="F918">
        <v>1</v>
      </c>
      <c r="G918">
        <v>1081</v>
      </c>
      <c r="H918">
        <v>2</v>
      </c>
      <c r="I918" t="s">
        <v>1555</v>
      </c>
      <c r="J918" t="s">
        <v>1556</v>
      </c>
      <c r="K918" t="s">
        <v>1557</v>
      </c>
      <c r="L918">
        <v>1368</v>
      </c>
      <c r="N918">
        <v>1011</v>
      </c>
      <c r="O918" t="s">
        <v>1558</v>
      </c>
      <c r="P918" t="s">
        <v>1558</v>
      </c>
      <c r="Q918">
        <v>1</v>
      </c>
      <c r="X918">
        <v>0.01</v>
      </c>
      <c r="Y918">
        <v>0</v>
      </c>
      <c r="Z918">
        <v>83.1</v>
      </c>
      <c r="AA918">
        <v>12.62</v>
      </c>
      <c r="AB918">
        <v>0</v>
      </c>
      <c r="AC918">
        <v>0</v>
      </c>
      <c r="AD918">
        <v>1</v>
      </c>
      <c r="AE918">
        <v>0</v>
      </c>
      <c r="AF918" t="s">
        <v>42</v>
      </c>
      <c r="AG918">
        <v>1.2E-2</v>
      </c>
      <c r="AH918">
        <v>2</v>
      </c>
      <c r="AI918">
        <v>55892000</v>
      </c>
      <c r="AJ918">
        <v>792</v>
      </c>
      <c r="AK918">
        <v>0</v>
      </c>
      <c r="AL918">
        <v>0</v>
      </c>
      <c r="AM918">
        <v>0</v>
      </c>
      <c r="AN918">
        <v>0</v>
      </c>
      <c r="AO918">
        <v>0</v>
      </c>
      <c r="AP918">
        <v>0</v>
      </c>
      <c r="AQ918">
        <v>0</v>
      </c>
      <c r="AR918">
        <v>0</v>
      </c>
    </row>
    <row r="919" spans="1:44" x14ac:dyDescent="0.25">
      <c r="A919">
        <f>ROW(Source!A1395)</f>
        <v>1395</v>
      </c>
      <c r="B919">
        <v>55892013</v>
      </c>
      <c r="C919">
        <v>55891998</v>
      </c>
      <c r="D919">
        <v>55490303</v>
      </c>
      <c r="E919">
        <v>1</v>
      </c>
      <c r="F919">
        <v>1</v>
      </c>
      <c r="G919">
        <v>1081</v>
      </c>
      <c r="H919">
        <v>2</v>
      </c>
      <c r="I919" t="s">
        <v>1801</v>
      </c>
      <c r="J919" t="s">
        <v>1802</v>
      </c>
      <c r="K919" t="s">
        <v>1803</v>
      </c>
      <c r="L919">
        <v>1368</v>
      </c>
      <c r="N919">
        <v>1011</v>
      </c>
      <c r="O919" t="s">
        <v>1558</v>
      </c>
      <c r="P919" t="s">
        <v>1558</v>
      </c>
      <c r="Q919">
        <v>1</v>
      </c>
      <c r="X919">
        <v>10.54</v>
      </c>
      <c r="Y919">
        <v>0</v>
      </c>
      <c r="Z919">
        <v>1.4</v>
      </c>
      <c r="AA919">
        <v>0</v>
      </c>
      <c r="AB919">
        <v>0</v>
      </c>
      <c r="AC919">
        <v>0</v>
      </c>
      <c r="AD919">
        <v>1</v>
      </c>
      <c r="AE919">
        <v>0</v>
      </c>
      <c r="AF919" t="s">
        <v>42</v>
      </c>
      <c r="AG919">
        <v>12.647999999999998</v>
      </c>
      <c r="AH919">
        <v>2</v>
      </c>
      <c r="AI919">
        <v>55892001</v>
      </c>
      <c r="AJ919">
        <v>793</v>
      </c>
      <c r="AK919">
        <v>0</v>
      </c>
      <c r="AL919">
        <v>0</v>
      </c>
      <c r="AM919">
        <v>0</v>
      </c>
      <c r="AN919">
        <v>0</v>
      </c>
      <c r="AO919">
        <v>0</v>
      </c>
      <c r="AP919">
        <v>0</v>
      </c>
      <c r="AQ919">
        <v>0</v>
      </c>
      <c r="AR919">
        <v>0</v>
      </c>
    </row>
    <row r="920" spans="1:44" x14ac:dyDescent="0.25">
      <c r="A920">
        <f>ROW(Source!A1395)</f>
        <v>1395</v>
      </c>
      <c r="B920">
        <v>55892014</v>
      </c>
      <c r="C920">
        <v>55891998</v>
      </c>
      <c r="D920">
        <v>55460220</v>
      </c>
      <c r="E920">
        <v>1</v>
      </c>
      <c r="F920">
        <v>1</v>
      </c>
      <c r="G920">
        <v>1081</v>
      </c>
      <c r="H920">
        <v>3</v>
      </c>
      <c r="I920" t="s">
        <v>1792</v>
      </c>
      <c r="J920" t="s">
        <v>1793</v>
      </c>
      <c r="K920" t="s">
        <v>1794</v>
      </c>
      <c r="L920">
        <v>1346</v>
      </c>
      <c r="N920">
        <v>1009</v>
      </c>
      <c r="O920" t="s">
        <v>222</v>
      </c>
      <c r="P920" t="s">
        <v>222</v>
      </c>
      <c r="Q920">
        <v>1</v>
      </c>
      <c r="X920">
        <v>0.05</v>
      </c>
      <c r="Y920">
        <v>13.95</v>
      </c>
      <c r="Z920">
        <v>0</v>
      </c>
      <c r="AA920">
        <v>0</v>
      </c>
      <c r="AB920">
        <v>0</v>
      </c>
      <c r="AC920">
        <v>0</v>
      </c>
      <c r="AD920">
        <v>1</v>
      </c>
      <c r="AE920">
        <v>0</v>
      </c>
      <c r="AF920" t="s">
        <v>22</v>
      </c>
      <c r="AG920">
        <v>0.05</v>
      </c>
      <c r="AH920">
        <v>2</v>
      </c>
      <c r="AI920">
        <v>55892002</v>
      </c>
      <c r="AJ920">
        <v>794</v>
      </c>
      <c r="AK920">
        <v>0</v>
      </c>
      <c r="AL920">
        <v>0</v>
      </c>
      <c r="AM920">
        <v>0</v>
      </c>
      <c r="AN920">
        <v>0</v>
      </c>
      <c r="AO920">
        <v>0</v>
      </c>
      <c r="AP920">
        <v>0</v>
      </c>
      <c r="AQ920">
        <v>0</v>
      </c>
      <c r="AR920">
        <v>0</v>
      </c>
    </row>
    <row r="921" spans="1:44" x14ac:dyDescent="0.25">
      <c r="A921">
        <f>ROW(Source!A1395)</f>
        <v>1395</v>
      </c>
      <c r="B921">
        <v>55892015</v>
      </c>
      <c r="C921">
        <v>55891998</v>
      </c>
      <c r="D921">
        <v>55460424</v>
      </c>
      <c r="E921">
        <v>1</v>
      </c>
      <c r="F921">
        <v>1</v>
      </c>
      <c r="G921">
        <v>1081</v>
      </c>
      <c r="H921">
        <v>3</v>
      </c>
      <c r="I921" t="s">
        <v>1563</v>
      </c>
      <c r="J921" t="s">
        <v>1564</v>
      </c>
      <c r="K921" t="s">
        <v>1565</v>
      </c>
      <c r="L921">
        <v>1346</v>
      </c>
      <c r="N921">
        <v>1009</v>
      </c>
      <c r="O921" t="s">
        <v>222</v>
      </c>
      <c r="P921" t="s">
        <v>222</v>
      </c>
      <c r="Q921">
        <v>1</v>
      </c>
      <c r="X921">
        <v>0.4</v>
      </c>
      <c r="Y921">
        <v>159.06</v>
      </c>
      <c r="Z921">
        <v>0</v>
      </c>
      <c r="AA921">
        <v>0</v>
      </c>
      <c r="AB921">
        <v>0</v>
      </c>
      <c r="AC921">
        <v>0</v>
      </c>
      <c r="AD921">
        <v>1</v>
      </c>
      <c r="AE921">
        <v>0</v>
      </c>
      <c r="AF921" t="s">
        <v>22</v>
      </c>
      <c r="AG921">
        <v>0.4</v>
      </c>
      <c r="AH921">
        <v>2</v>
      </c>
      <c r="AI921">
        <v>55892003</v>
      </c>
      <c r="AJ921">
        <v>795</v>
      </c>
      <c r="AK921">
        <v>0</v>
      </c>
      <c r="AL921">
        <v>0</v>
      </c>
      <c r="AM921">
        <v>0</v>
      </c>
      <c r="AN921">
        <v>0</v>
      </c>
      <c r="AO921">
        <v>0</v>
      </c>
      <c r="AP921">
        <v>0</v>
      </c>
      <c r="AQ921">
        <v>0</v>
      </c>
      <c r="AR921">
        <v>0</v>
      </c>
    </row>
    <row r="922" spans="1:44" x14ac:dyDescent="0.25">
      <c r="A922">
        <f>ROW(Source!A1395)</f>
        <v>1395</v>
      </c>
      <c r="B922">
        <v>55892016</v>
      </c>
      <c r="C922">
        <v>55891998</v>
      </c>
      <c r="D922">
        <v>55461670</v>
      </c>
      <c r="E922">
        <v>1</v>
      </c>
      <c r="F922">
        <v>1</v>
      </c>
      <c r="G922">
        <v>1081</v>
      </c>
      <c r="H922">
        <v>3</v>
      </c>
      <c r="I922" t="s">
        <v>1795</v>
      </c>
      <c r="J922" t="s">
        <v>1796</v>
      </c>
      <c r="K922" t="s">
        <v>1797</v>
      </c>
      <c r="L922">
        <v>1346</v>
      </c>
      <c r="N922">
        <v>1009</v>
      </c>
      <c r="O922" t="s">
        <v>222</v>
      </c>
      <c r="P922" t="s">
        <v>222</v>
      </c>
      <c r="Q922">
        <v>1</v>
      </c>
      <c r="X922">
        <v>0.1</v>
      </c>
      <c r="Y922">
        <v>23.12</v>
      </c>
      <c r="Z922">
        <v>0</v>
      </c>
      <c r="AA922">
        <v>0</v>
      </c>
      <c r="AB922">
        <v>0</v>
      </c>
      <c r="AC922">
        <v>0</v>
      </c>
      <c r="AD922">
        <v>1</v>
      </c>
      <c r="AE922">
        <v>0</v>
      </c>
      <c r="AF922" t="s">
        <v>22</v>
      </c>
      <c r="AG922">
        <v>0.1</v>
      </c>
      <c r="AH922">
        <v>2</v>
      </c>
      <c r="AI922">
        <v>55892004</v>
      </c>
      <c r="AJ922">
        <v>796</v>
      </c>
      <c r="AK922">
        <v>0</v>
      </c>
      <c r="AL922">
        <v>0</v>
      </c>
      <c r="AM922">
        <v>0</v>
      </c>
      <c r="AN922">
        <v>0</v>
      </c>
      <c r="AO922">
        <v>0</v>
      </c>
      <c r="AP922">
        <v>0</v>
      </c>
      <c r="AQ922">
        <v>0</v>
      </c>
      <c r="AR922">
        <v>0</v>
      </c>
    </row>
    <row r="923" spans="1:44" x14ac:dyDescent="0.25">
      <c r="A923">
        <f>ROW(Source!A1395)</f>
        <v>1395</v>
      </c>
      <c r="B923">
        <v>55892017</v>
      </c>
      <c r="C923">
        <v>55891998</v>
      </c>
      <c r="D923">
        <v>55465938</v>
      </c>
      <c r="E923">
        <v>1</v>
      </c>
      <c r="F923">
        <v>1</v>
      </c>
      <c r="G923">
        <v>1081</v>
      </c>
      <c r="H923">
        <v>3</v>
      </c>
      <c r="I923" t="s">
        <v>1798</v>
      </c>
      <c r="J923" t="s">
        <v>1799</v>
      </c>
      <c r="K923" t="s">
        <v>1800</v>
      </c>
      <c r="L923">
        <v>1348</v>
      </c>
      <c r="N923">
        <v>1009</v>
      </c>
      <c r="O923" t="s">
        <v>1092</v>
      </c>
      <c r="P923" t="s">
        <v>1092</v>
      </c>
      <c r="Q923">
        <v>1000</v>
      </c>
      <c r="X923">
        <v>2.0000000000000001E-4</v>
      </c>
      <c r="Y923">
        <v>40009.620000000003</v>
      </c>
      <c r="Z923">
        <v>0</v>
      </c>
      <c r="AA923">
        <v>0</v>
      </c>
      <c r="AB923">
        <v>0</v>
      </c>
      <c r="AC923">
        <v>0</v>
      </c>
      <c r="AD923">
        <v>1</v>
      </c>
      <c r="AE923">
        <v>0</v>
      </c>
      <c r="AF923" t="s">
        <v>22</v>
      </c>
      <c r="AG923">
        <v>2.0000000000000001E-4</v>
      </c>
      <c r="AH923">
        <v>2</v>
      </c>
      <c r="AI923">
        <v>55892006</v>
      </c>
      <c r="AJ923">
        <v>798</v>
      </c>
      <c r="AK923">
        <v>0</v>
      </c>
      <c r="AL923">
        <v>0</v>
      </c>
      <c r="AM923">
        <v>0</v>
      </c>
      <c r="AN923">
        <v>0</v>
      </c>
      <c r="AO923">
        <v>0</v>
      </c>
      <c r="AP923">
        <v>0</v>
      </c>
      <c r="AQ923">
        <v>0</v>
      </c>
      <c r="AR923">
        <v>0</v>
      </c>
    </row>
    <row r="924" spans="1:44" x14ac:dyDescent="0.25">
      <c r="A924">
        <f>ROW(Source!A1395)</f>
        <v>1395</v>
      </c>
      <c r="B924">
        <v>55892018</v>
      </c>
      <c r="C924">
        <v>55891998</v>
      </c>
      <c r="D924">
        <v>55466338</v>
      </c>
      <c r="E924">
        <v>1</v>
      </c>
      <c r="F924">
        <v>1</v>
      </c>
      <c r="G924">
        <v>1081</v>
      </c>
      <c r="H924">
        <v>3</v>
      </c>
      <c r="I924" t="s">
        <v>1675</v>
      </c>
      <c r="J924" t="s">
        <v>1676</v>
      </c>
      <c r="K924" t="s">
        <v>1677</v>
      </c>
      <c r="L924">
        <v>1349</v>
      </c>
      <c r="N924">
        <v>1009</v>
      </c>
      <c r="O924" t="s">
        <v>1678</v>
      </c>
      <c r="P924" t="s">
        <v>1678</v>
      </c>
      <c r="Q924">
        <v>1E-3</v>
      </c>
      <c r="X924">
        <v>20</v>
      </c>
      <c r="Y924">
        <v>7.0000000000000007E-2</v>
      </c>
      <c r="Z924">
        <v>0</v>
      </c>
      <c r="AA924">
        <v>0</v>
      </c>
      <c r="AB924">
        <v>0</v>
      </c>
      <c r="AC924">
        <v>0</v>
      </c>
      <c r="AD924">
        <v>1</v>
      </c>
      <c r="AE924">
        <v>0</v>
      </c>
      <c r="AF924" t="s">
        <v>22</v>
      </c>
      <c r="AG924">
        <v>20</v>
      </c>
      <c r="AH924">
        <v>2</v>
      </c>
      <c r="AI924">
        <v>55892007</v>
      </c>
      <c r="AJ924">
        <v>799</v>
      </c>
      <c r="AK924">
        <v>0</v>
      </c>
      <c r="AL924">
        <v>0</v>
      </c>
      <c r="AM924">
        <v>0</v>
      </c>
      <c r="AN924">
        <v>0</v>
      </c>
      <c r="AO924">
        <v>0</v>
      </c>
      <c r="AP924">
        <v>0</v>
      </c>
      <c r="AQ924">
        <v>0</v>
      </c>
      <c r="AR924">
        <v>0</v>
      </c>
    </row>
    <row r="925" spans="1:44" x14ac:dyDescent="0.25">
      <c r="A925">
        <f>ROW(Source!A1395)</f>
        <v>1395</v>
      </c>
      <c r="B925">
        <v>55892019</v>
      </c>
      <c r="C925">
        <v>55891998</v>
      </c>
      <c r="D925">
        <v>55482203</v>
      </c>
      <c r="E925">
        <v>1</v>
      </c>
      <c r="F925">
        <v>1</v>
      </c>
      <c r="G925">
        <v>1081</v>
      </c>
      <c r="H925">
        <v>3</v>
      </c>
      <c r="I925" t="s">
        <v>1404</v>
      </c>
      <c r="J925" t="s">
        <v>1406</v>
      </c>
      <c r="K925" t="s">
        <v>1405</v>
      </c>
      <c r="L925">
        <v>1356</v>
      </c>
      <c r="N925">
        <v>1010</v>
      </c>
      <c r="O925" t="s">
        <v>1355</v>
      </c>
      <c r="P925" t="s">
        <v>1355</v>
      </c>
      <c r="Q925">
        <v>1000</v>
      </c>
      <c r="X925">
        <v>0.10199999999999999</v>
      </c>
      <c r="Y925">
        <v>226.66</v>
      </c>
      <c r="Z925">
        <v>0</v>
      </c>
      <c r="AA925">
        <v>0</v>
      </c>
      <c r="AB925">
        <v>0</v>
      </c>
      <c r="AC925">
        <v>0</v>
      </c>
      <c r="AD925">
        <v>1</v>
      </c>
      <c r="AE925">
        <v>0</v>
      </c>
      <c r="AF925" t="s">
        <v>22</v>
      </c>
      <c r="AG925">
        <v>0.10199999999999999</v>
      </c>
      <c r="AH925">
        <v>2</v>
      </c>
      <c r="AI925">
        <v>55892008</v>
      </c>
      <c r="AJ925">
        <v>800</v>
      </c>
      <c r="AK925">
        <v>0</v>
      </c>
      <c r="AL925">
        <v>0</v>
      </c>
      <c r="AM925">
        <v>0</v>
      </c>
      <c r="AN925">
        <v>0</v>
      </c>
      <c r="AO925">
        <v>0</v>
      </c>
      <c r="AP925">
        <v>0</v>
      </c>
      <c r="AQ925">
        <v>0</v>
      </c>
      <c r="AR925">
        <v>0</v>
      </c>
    </row>
    <row r="926" spans="1:44" x14ac:dyDescent="0.25">
      <c r="A926">
        <f>ROW(Source!A1395)</f>
        <v>1395</v>
      </c>
      <c r="B926">
        <v>55892020</v>
      </c>
      <c r="C926">
        <v>55891998</v>
      </c>
      <c r="D926">
        <v>55481864</v>
      </c>
      <c r="E926">
        <v>1</v>
      </c>
      <c r="F926">
        <v>1</v>
      </c>
      <c r="G926">
        <v>1081</v>
      </c>
      <c r="H926">
        <v>3</v>
      </c>
      <c r="I926" t="s">
        <v>1669</v>
      </c>
      <c r="J926" t="s">
        <v>1670</v>
      </c>
      <c r="K926" t="s">
        <v>1671</v>
      </c>
      <c r="L926">
        <v>1301</v>
      </c>
      <c r="N926">
        <v>1003</v>
      </c>
      <c r="O926" t="s">
        <v>769</v>
      </c>
      <c r="P926" t="s">
        <v>769</v>
      </c>
      <c r="Q926">
        <v>1</v>
      </c>
      <c r="X926">
        <v>10</v>
      </c>
      <c r="Y926">
        <v>0.7</v>
      </c>
      <c r="Z926">
        <v>0</v>
      </c>
      <c r="AA926">
        <v>0</v>
      </c>
      <c r="AB926">
        <v>0</v>
      </c>
      <c r="AC926">
        <v>0</v>
      </c>
      <c r="AD926">
        <v>1</v>
      </c>
      <c r="AE926">
        <v>0</v>
      </c>
      <c r="AF926" t="s">
        <v>22</v>
      </c>
      <c r="AG926">
        <v>10</v>
      </c>
      <c r="AH926">
        <v>2</v>
      </c>
      <c r="AI926">
        <v>55892009</v>
      </c>
      <c r="AJ926">
        <v>801</v>
      </c>
      <c r="AK926">
        <v>0</v>
      </c>
      <c r="AL926">
        <v>0</v>
      </c>
      <c r="AM926">
        <v>0</v>
      </c>
      <c r="AN926">
        <v>0</v>
      </c>
      <c r="AO926">
        <v>0</v>
      </c>
      <c r="AP926">
        <v>0</v>
      </c>
      <c r="AQ926">
        <v>0</v>
      </c>
      <c r="AR926">
        <v>0</v>
      </c>
    </row>
    <row r="927" spans="1:44" x14ac:dyDescent="0.25">
      <c r="A927">
        <f>ROW(Source!A1395)</f>
        <v>1395</v>
      </c>
      <c r="B927">
        <v>55892021</v>
      </c>
      <c r="C927">
        <v>55891998</v>
      </c>
      <c r="D927">
        <v>55416982</v>
      </c>
      <c r="E927">
        <v>1081</v>
      </c>
      <c r="F927">
        <v>1</v>
      </c>
      <c r="G927">
        <v>1081</v>
      </c>
      <c r="H927">
        <v>3</v>
      </c>
      <c r="I927" t="s">
        <v>1810</v>
      </c>
      <c r="J927" t="s">
        <v>3</v>
      </c>
      <c r="K927" t="s">
        <v>1811</v>
      </c>
      <c r="L927">
        <v>1346</v>
      </c>
      <c r="N927">
        <v>1009</v>
      </c>
      <c r="O927" t="s">
        <v>222</v>
      </c>
      <c r="P927" t="s">
        <v>222</v>
      </c>
      <c r="Q927">
        <v>1</v>
      </c>
      <c r="X927">
        <v>1.24</v>
      </c>
      <c r="Y927">
        <v>0</v>
      </c>
      <c r="Z927">
        <v>0</v>
      </c>
      <c r="AA927">
        <v>0</v>
      </c>
      <c r="AB927">
        <v>0</v>
      </c>
      <c r="AC927">
        <v>0</v>
      </c>
      <c r="AD927">
        <v>0</v>
      </c>
      <c r="AE927">
        <v>0</v>
      </c>
      <c r="AF927" t="s">
        <v>22</v>
      </c>
      <c r="AG927">
        <v>1.24</v>
      </c>
      <c r="AH927">
        <v>3</v>
      </c>
      <c r="AI927">
        <v>-1</v>
      </c>
      <c r="AJ927" t="s">
        <v>3</v>
      </c>
      <c r="AK927">
        <v>0</v>
      </c>
      <c r="AL927">
        <v>0</v>
      </c>
      <c r="AM927">
        <v>0</v>
      </c>
      <c r="AN927">
        <v>0</v>
      </c>
      <c r="AO927">
        <v>0</v>
      </c>
      <c r="AP927">
        <v>0</v>
      </c>
      <c r="AQ927">
        <v>0</v>
      </c>
      <c r="AR927">
        <v>0</v>
      </c>
    </row>
    <row r="928" spans="1:44" x14ac:dyDescent="0.25">
      <c r="A928">
        <f>ROW(Source!A1395)</f>
        <v>1395</v>
      </c>
      <c r="B928">
        <v>55892022</v>
      </c>
      <c r="C928">
        <v>55891998</v>
      </c>
      <c r="D928">
        <v>55433410</v>
      </c>
      <c r="E928">
        <v>1081</v>
      </c>
      <c r="F928">
        <v>1</v>
      </c>
      <c r="G928">
        <v>1081</v>
      </c>
      <c r="H928">
        <v>3</v>
      </c>
      <c r="I928" t="s">
        <v>1824</v>
      </c>
      <c r="J928" t="s">
        <v>3</v>
      </c>
      <c r="K928" t="s">
        <v>1825</v>
      </c>
      <c r="L928">
        <v>1354</v>
      </c>
      <c r="N928">
        <v>1010</v>
      </c>
      <c r="O928" t="s">
        <v>266</v>
      </c>
      <c r="P928" t="s">
        <v>266</v>
      </c>
      <c r="Q928">
        <v>1</v>
      </c>
      <c r="X928">
        <v>102</v>
      </c>
      <c r="Y928">
        <v>0</v>
      </c>
      <c r="Z928">
        <v>0</v>
      </c>
      <c r="AA928">
        <v>0</v>
      </c>
      <c r="AB928">
        <v>0</v>
      </c>
      <c r="AC928">
        <v>0</v>
      </c>
      <c r="AD928">
        <v>0</v>
      </c>
      <c r="AE928">
        <v>0</v>
      </c>
      <c r="AF928" t="s">
        <v>22</v>
      </c>
      <c r="AG928">
        <v>102</v>
      </c>
      <c r="AH928">
        <v>3</v>
      </c>
      <c r="AI928">
        <v>-1</v>
      </c>
      <c r="AJ928" t="s">
        <v>3</v>
      </c>
      <c r="AK928">
        <v>0</v>
      </c>
      <c r="AL928">
        <v>0</v>
      </c>
      <c r="AM928">
        <v>0</v>
      </c>
      <c r="AN928">
        <v>0</v>
      </c>
      <c r="AO928">
        <v>0</v>
      </c>
      <c r="AP928">
        <v>0</v>
      </c>
      <c r="AQ928">
        <v>0</v>
      </c>
      <c r="AR928">
        <v>0</v>
      </c>
    </row>
  </sheetData>
  <printOptions gridLines="1"/>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68"/>
  <sheetViews>
    <sheetView workbookViewId="0"/>
  </sheetViews>
  <sheetFormatPr defaultColWidth="9.1796875" defaultRowHeight="12.5" x14ac:dyDescent="0.25"/>
  <cols>
    <col min="1" max="256" width="9.1796875" customWidth="1"/>
  </cols>
  <sheetData>
    <row r="1" spans="1:21" x14ac:dyDescent="0.25">
      <c r="A1">
        <v>28</v>
      </c>
      <c r="B1">
        <v>1</v>
      </c>
      <c r="C1" t="s">
        <v>3</v>
      </c>
      <c r="D1" t="s">
        <v>22</v>
      </c>
      <c r="E1" t="s">
        <v>42</v>
      </c>
      <c r="F1" t="s">
        <v>42</v>
      </c>
      <c r="G1" t="s">
        <v>42</v>
      </c>
      <c r="H1" t="s">
        <v>3</v>
      </c>
      <c r="I1" t="s">
        <v>42</v>
      </c>
      <c r="J1" t="s">
        <v>42</v>
      </c>
      <c r="K1" t="s">
        <v>3</v>
      </c>
      <c r="L1" t="s">
        <v>3</v>
      </c>
      <c r="M1" t="s">
        <v>3</v>
      </c>
      <c r="N1" t="s">
        <v>22</v>
      </c>
      <c r="O1" t="s">
        <v>42</v>
      </c>
      <c r="P1" t="s">
        <v>3</v>
      </c>
      <c r="Q1" t="s">
        <v>3</v>
      </c>
      <c r="R1" t="s">
        <v>3</v>
      </c>
      <c r="S1" t="s">
        <v>1871</v>
      </c>
      <c r="T1" t="s">
        <v>1872</v>
      </c>
      <c r="U1" t="s">
        <v>1873</v>
      </c>
    </row>
    <row r="2" spans="1:21" x14ac:dyDescent="0.25">
      <c r="A2">
        <v>28</v>
      </c>
      <c r="B2">
        <v>1</v>
      </c>
      <c r="C2" t="s">
        <v>3</v>
      </c>
      <c r="D2" t="s">
        <v>1874</v>
      </c>
      <c r="E2" t="s">
        <v>1875</v>
      </c>
      <c r="F2" t="s">
        <v>1875</v>
      </c>
      <c r="G2" t="s">
        <v>1875</v>
      </c>
      <c r="H2" t="s">
        <v>3</v>
      </c>
      <c r="I2" t="s">
        <v>1875</v>
      </c>
      <c r="J2" t="s">
        <v>1875</v>
      </c>
      <c r="K2" t="s">
        <v>3</v>
      </c>
      <c r="L2" t="s">
        <v>3</v>
      </c>
      <c r="M2" t="s">
        <v>3</v>
      </c>
      <c r="N2" t="s">
        <v>1874</v>
      </c>
      <c r="O2" t="s">
        <v>1875</v>
      </c>
      <c r="P2" t="s">
        <v>3</v>
      </c>
      <c r="Q2" t="s">
        <v>3</v>
      </c>
      <c r="R2" t="s">
        <v>3</v>
      </c>
      <c r="S2" t="s">
        <v>1876</v>
      </c>
      <c r="T2" t="s">
        <v>1877</v>
      </c>
      <c r="U2" t="s">
        <v>1878</v>
      </c>
    </row>
    <row r="3" spans="1:21" x14ac:dyDescent="0.25">
      <c r="A3">
        <v>29</v>
      </c>
      <c r="B3">
        <v>1</v>
      </c>
      <c r="C3" t="s">
        <v>3</v>
      </c>
      <c r="D3" t="s">
        <v>22</v>
      </c>
      <c r="E3" t="s">
        <v>42</v>
      </c>
      <c r="F3" t="s">
        <v>42</v>
      </c>
      <c r="G3" t="s">
        <v>42</v>
      </c>
      <c r="H3" t="s">
        <v>3</v>
      </c>
      <c r="I3" t="s">
        <v>42</v>
      </c>
      <c r="J3" t="s">
        <v>42</v>
      </c>
      <c r="K3" t="s">
        <v>3</v>
      </c>
      <c r="L3" t="s">
        <v>3</v>
      </c>
      <c r="M3" t="s">
        <v>3</v>
      </c>
      <c r="N3" t="s">
        <v>22</v>
      </c>
      <c r="O3" t="s">
        <v>42</v>
      </c>
      <c r="P3" t="s">
        <v>3</v>
      </c>
      <c r="Q3" t="s">
        <v>3</v>
      </c>
      <c r="R3" t="s">
        <v>3</v>
      </c>
      <c r="S3" t="s">
        <v>1871</v>
      </c>
      <c r="T3" t="s">
        <v>1872</v>
      </c>
      <c r="U3" t="s">
        <v>1873</v>
      </c>
    </row>
    <row r="4" spans="1:21" x14ac:dyDescent="0.25">
      <c r="A4">
        <v>29</v>
      </c>
      <c r="B4">
        <v>1</v>
      </c>
      <c r="C4" t="s">
        <v>3</v>
      </c>
      <c r="D4" t="s">
        <v>1874</v>
      </c>
      <c r="E4" t="s">
        <v>1875</v>
      </c>
      <c r="F4" t="s">
        <v>1875</v>
      </c>
      <c r="G4" t="s">
        <v>1875</v>
      </c>
      <c r="H4" t="s">
        <v>3</v>
      </c>
      <c r="I4" t="s">
        <v>1875</v>
      </c>
      <c r="J4" t="s">
        <v>1875</v>
      </c>
      <c r="K4" t="s">
        <v>3</v>
      </c>
      <c r="L4" t="s">
        <v>3</v>
      </c>
      <c r="M4" t="s">
        <v>3</v>
      </c>
      <c r="N4" t="s">
        <v>1874</v>
      </c>
      <c r="O4" t="s">
        <v>1875</v>
      </c>
      <c r="P4" t="s">
        <v>3</v>
      </c>
      <c r="Q4" t="s">
        <v>3</v>
      </c>
      <c r="R4" t="s">
        <v>3</v>
      </c>
      <c r="S4" t="s">
        <v>1876</v>
      </c>
      <c r="T4" t="s">
        <v>1877</v>
      </c>
      <c r="U4" t="s">
        <v>1878</v>
      </c>
    </row>
    <row r="5" spans="1:21" x14ac:dyDescent="0.25">
      <c r="A5">
        <v>30</v>
      </c>
      <c r="B5">
        <v>1</v>
      </c>
      <c r="C5" t="s">
        <v>3</v>
      </c>
      <c r="D5" t="s">
        <v>22</v>
      </c>
      <c r="E5" t="s">
        <v>42</v>
      </c>
      <c r="F5" t="s">
        <v>42</v>
      </c>
      <c r="G5" t="s">
        <v>42</v>
      </c>
      <c r="H5" t="s">
        <v>3</v>
      </c>
      <c r="I5" t="s">
        <v>42</v>
      </c>
      <c r="J5" t="s">
        <v>42</v>
      </c>
      <c r="K5" t="s">
        <v>3</v>
      </c>
      <c r="L5" t="s">
        <v>3</v>
      </c>
      <c r="M5" t="s">
        <v>3</v>
      </c>
      <c r="N5" t="s">
        <v>22</v>
      </c>
      <c r="O5" t="s">
        <v>42</v>
      </c>
      <c r="P5" t="s">
        <v>3</v>
      </c>
      <c r="Q5" t="s">
        <v>3</v>
      </c>
      <c r="R5" t="s">
        <v>3</v>
      </c>
      <c r="S5" t="s">
        <v>1871</v>
      </c>
      <c r="T5" t="s">
        <v>1872</v>
      </c>
      <c r="U5" t="s">
        <v>1873</v>
      </c>
    </row>
    <row r="6" spans="1:21" x14ac:dyDescent="0.25">
      <c r="A6">
        <v>31</v>
      </c>
      <c r="B6">
        <v>1</v>
      </c>
      <c r="C6" t="s">
        <v>3</v>
      </c>
      <c r="D6" t="s">
        <v>22</v>
      </c>
      <c r="E6" t="s">
        <v>42</v>
      </c>
      <c r="F6" t="s">
        <v>42</v>
      </c>
      <c r="G6" t="s">
        <v>42</v>
      </c>
      <c r="H6" t="s">
        <v>3</v>
      </c>
      <c r="I6" t="s">
        <v>42</v>
      </c>
      <c r="J6" t="s">
        <v>42</v>
      </c>
      <c r="K6" t="s">
        <v>3</v>
      </c>
      <c r="L6" t="s">
        <v>3</v>
      </c>
      <c r="M6" t="s">
        <v>3</v>
      </c>
      <c r="N6" t="s">
        <v>22</v>
      </c>
      <c r="O6" t="s">
        <v>42</v>
      </c>
      <c r="P6" t="s">
        <v>3</v>
      </c>
      <c r="Q6" t="s">
        <v>3</v>
      </c>
      <c r="R6" t="s">
        <v>3</v>
      </c>
      <c r="S6" t="s">
        <v>1871</v>
      </c>
      <c r="T6" t="s">
        <v>1872</v>
      </c>
      <c r="U6" t="s">
        <v>1873</v>
      </c>
    </row>
    <row r="7" spans="1:21" x14ac:dyDescent="0.25">
      <c r="A7">
        <v>32</v>
      </c>
      <c r="B7">
        <v>1</v>
      </c>
      <c r="C7" t="s">
        <v>3</v>
      </c>
      <c r="D7" t="s">
        <v>22</v>
      </c>
      <c r="E7" t="s">
        <v>42</v>
      </c>
      <c r="F7" t="s">
        <v>42</v>
      </c>
      <c r="G7" t="s">
        <v>42</v>
      </c>
      <c r="H7" t="s">
        <v>3</v>
      </c>
      <c r="I7" t="s">
        <v>42</v>
      </c>
      <c r="J7" t="s">
        <v>42</v>
      </c>
      <c r="K7" t="s">
        <v>3</v>
      </c>
      <c r="L7" t="s">
        <v>3</v>
      </c>
      <c r="M7" t="s">
        <v>3</v>
      </c>
      <c r="N7" t="s">
        <v>22</v>
      </c>
      <c r="O7" t="s">
        <v>42</v>
      </c>
      <c r="P7" t="s">
        <v>3</v>
      </c>
      <c r="Q7" t="s">
        <v>3</v>
      </c>
      <c r="R7" t="s">
        <v>3</v>
      </c>
      <c r="S7" t="s">
        <v>1871</v>
      </c>
      <c r="T7" t="s">
        <v>1872</v>
      </c>
      <c r="U7" t="s">
        <v>1873</v>
      </c>
    </row>
    <row r="8" spans="1:21" x14ac:dyDescent="0.25">
      <c r="A8">
        <v>33</v>
      </c>
      <c r="B8">
        <v>1</v>
      </c>
      <c r="C8" t="s">
        <v>3</v>
      </c>
      <c r="D8" t="s">
        <v>22</v>
      </c>
      <c r="E8" t="s">
        <v>42</v>
      </c>
      <c r="F8" t="s">
        <v>42</v>
      </c>
      <c r="G8" t="s">
        <v>42</v>
      </c>
      <c r="H8" t="s">
        <v>3</v>
      </c>
      <c r="I8" t="s">
        <v>42</v>
      </c>
      <c r="J8" t="s">
        <v>42</v>
      </c>
      <c r="K8" t="s">
        <v>3</v>
      </c>
      <c r="L8" t="s">
        <v>3</v>
      </c>
      <c r="M8" t="s">
        <v>3</v>
      </c>
      <c r="N8" t="s">
        <v>22</v>
      </c>
      <c r="O8" t="s">
        <v>42</v>
      </c>
      <c r="P8" t="s">
        <v>3</v>
      </c>
      <c r="Q8" t="s">
        <v>3</v>
      </c>
      <c r="R8" t="s">
        <v>3</v>
      </c>
      <c r="S8" t="s">
        <v>1871</v>
      </c>
      <c r="T8" t="s">
        <v>1872</v>
      </c>
      <c r="U8" t="s">
        <v>1873</v>
      </c>
    </row>
    <row r="9" spans="1:21" x14ac:dyDescent="0.25">
      <c r="A9">
        <v>34</v>
      </c>
      <c r="B9">
        <v>1</v>
      </c>
      <c r="C9" t="s">
        <v>3</v>
      </c>
      <c r="D9" t="s">
        <v>22</v>
      </c>
      <c r="E9" t="s">
        <v>42</v>
      </c>
      <c r="F9" t="s">
        <v>42</v>
      </c>
      <c r="G9" t="s">
        <v>42</v>
      </c>
      <c r="H9" t="s">
        <v>3</v>
      </c>
      <c r="I9" t="s">
        <v>42</v>
      </c>
      <c r="J9" t="s">
        <v>42</v>
      </c>
      <c r="K9" t="s">
        <v>3</v>
      </c>
      <c r="L9" t="s">
        <v>3</v>
      </c>
      <c r="M9" t="s">
        <v>3</v>
      </c>
      <c r="N9" t="s">
        <v>22</v>
      </c>
      <c r="O9" t="s">
        <v>42</v>
      </c>
      <c r="P9" t="s">
        <v>3</v>
      </c>
      <c r="Q9" t="s">
        <v>3</v>
      </c>
      <c r="R9" t="s">
        <v>3</v>
      </c>
      <c r="S9" t="s">
        <v>1871</v>
      </c>
      <c r="T9" t="s">
        <v>1872</v>
      </c>
      <c r="U9" t="s">
        <v>1873</v>
      </c>
    </row>
    <row r="10" spans="1:21" x14ac:dyDescent="0.25">
      <c r="A10">
        <v>35</v>
      </c>
      <c r="B10">
        <v>1</v>
      </c>
      <c r="C10" t="s">
        <v>3</v>
      </c>
      <c r="D10" t="s">
        <v>22</v>
      </c>
      <c r="E10" t="s">
        <v>42</v>
      </c>
      <c r="F10" t="s">
        <v>42</v>
      </c>
      <c r="G10" t="s">
        <v>42</v>
      </c>
      <c r="H10" t="s">
        <v>3</v>
      </c>
      <c r="I10" t="s">
        <v>42</v>
      </c>
      <c r="J10" t="s">
        <v>42</v>
      </c>
      <c r="K10" t="s">
        <v>3</v>
      </c>
      <c r="L10" t="s">
        <v>3</v>
      </c>
      <c r="M10" t="s">
        <v>3</v>
      </c>
      <c r="N10" t="s">
        <v>22</v>
      </c>
      <c r="O10" t="s">
        <v>42</v>
      </c>
      <c r="P10" t="s">
        <v>3</v>
      </c>
      <c r="Q10" t="s">
        <v>3</v>
      </c>
      <c r="R10" t="s">
        <v>3</v>
      </c>
      <c r="S10" t="s">
        <v>1871</v>
      </c>
      <c r="T10" t="s">
        <v>1872</v>
      </c>
      <c r="U10" t="s">
        <v>1873</v>
      </c>
    </row>
    <row r="11" spans="1:21" x14ac:dyDescent="0.25">
      <c r="A11">
        <v>36</v>
      </c>
      <c r="B11">
        <v>1</v>
      </c>
      <c r="C11" t="s">
        <v>3</v>
      </c>
      <c r="D11" t="s">
        <v>22</v>
      </c>
      <c r="E11" t="s">
        <v>42</v>
      </c>
      <c r="F11" t="s">
        <v>42</v>
      </c>
      <c r="G11" t="s">
        <v>42</v>
      </c>
      <c r="H11" t="s">
        <v>3</v>
      </c>
      <c r="I11" t="s">
        <v>42</v>
      </c>
      <c r="J11" t="s">
        <v>42</v>
      </c>
      <c r="K11" t="s">
        <v>3</v>
      </c>
      <c r="L11" t="s">
        <v>3</v>
      </c>
      <c r="M11" t="s">
        <v>3</v>
      </c>
      <c r="N11" t="s">
        <v>22</v>
      </c>
      <c r="O11" t="s">
        <v>42</v>
      </c>
      <c r="P11" t="s">
        <v>3</v>
      </c>
      <c r="Q11" t="s">
        <v>3</v>
      </c>
      <c r="R11" t="s">
        <v>3</v>
      </c>
      <c r="S11" t="s">
        <v>1871</v>
      </c>
      <c r="T11" t="s">
        <v>1872</v>
      </c>
      <c r="U11" t="s">
        <v>1873</v>
      </c>
    </row>
    <row r="12" spans="1:21" x14ac:dyDescent="0.25">
      <c r="A12">
        <v>37</v>
      </c>
      <c r="B12">
        <v>1</v>
      </c>
      <c r="C12" t="s">
        <v>3</v>
      </c>
      <c r="D12" t="s">
        <v>22</v>
      </c>
      <c r="E12" t="s">
        <v>42</v>
      </c>
      <c r="F12" t="s">
        <v>42</v>
      </c>
      <c r="G12" t="s">
        <v>42</v>
      </c>
      <c r="H12" t="s">
        <v>3</v>
      </c>
      <c r="I12" t="s">
        <v>42</v>
      </c>
      <c r="J12" t="s">
        <v>42</v>
      </c>
      <c r="K12" t="s">
        <v>3</v>
      </c>
      <c r="L12" t="s">
        <v>3</v>
      </c>
      <c r="M12" t="s">
        <v>3</v>
      </c>
      <c r="N12" t="s">
        <v>22</v>
      </c>
      <c r="O12" t="s">
        <v>42</v>
      </c>
      <c r="P12" t="s">
        <v>3</v>
      </c>
      <c r="Q12" t="s">
        <v>3</v>
      </c>
      <c r="R12" t="s">
        <v>3</v>
      </c>
      <c r="S12" t="s">
        <v>1871</v>
      </c>
      <c r="T12" t="s">
        <v>1872</v>
      </c>
      <c r="U12" t="s">
        <v>1873</v>
      </c>
    </row>
    <row r="13" spans="1:21" x14ac:dyDescent="0.25">
      <c r="A13">
        <v>38</v>
      </c>
      <c r="B13">
        <v>1</v>
      </c>
      <c r="C13" t="s">
        <v>3</v>
      </c>
      <c r="D13" t="s">
        <v>22</v>
      </c>
      <c r="E13" t="s">
        <v>42</v>
      </c>
      <c r="F13" t="s">
        <v>42</v>
      </c>
      <c r="G13" t="s">
        <v>42</v>
      </c>
      <c r="H13" t="s">
        <v>3</v>
      </c>
      <c r="I13" t="s">
        <v>42</v>
      </c>
      <c r="J13" t="s">
        <v>42</v>
      </c>
      <c r="K13" t="s">
        <v>3</v>
      </c>
      <c r="L13" t="s">
        <v>3</v>
      </c>
      <c r="M13" t="s">
        <v>3</v>
      </c>
      <c r="N13" t="s">
        <v>22</v>
      </c>
      <c r="O13" t="s">
        <v>42</v>
      </c>
      <c r="P13" t="s">
        <v>3</v>
      </c>
      <c r="Q13" t="s">
        <v>3</v>
      </c>
      <c r="R13" t="s">
        <v>3</v>
      </c>
      <c r="S13" t="s">
        <v>1871</v>
      </c>
      <c r="T13" t="s">
        <v>1872</v>
      </c>
      <c r="U13" t="s">
        <v>1873</v>
      </c>
    </row>
    <row r="14" spans="1:21" x14ac:dyDescent="0.25">
      <c r="A14">
        <v>39</v>
      </c>
      <c r="B14">
        <v>1</v>
      </c>
      <c r="C14" t="s">
        <v>3</v>
      </c>
      <c r="D14" t="s">
        <v>22</v>
      </c>
      <c r="E14" t="s">
        <v>42</v>
      </c>
      <c r="F14" t="s">
        <v>42</v>
      </c>
      <c r="G14" t="s">
        <v>42</v>
      </c>
      <c r="H14" t="s">
        <v>3</v>
      </c>
      <c r="I14" t="s">
        <v>42</v>
      </c>
      <c r="J14" t="s">
        <v>42</v>
      </c>
      <c r="K14" t="s">
        <v>3</v>
      </c>
      <c r="L14" t="s">
        <v>3</v>
      </c>
      <c r="M14" t="s">
        <v>3</v>
      </c>
      <c r="N14" t="s">
        <v>22</v>
      </c>
      <c r="O14" t="s">
        <v>42</v>
      </c>
      <c r="P14" t="s">
        <v>3</v>
      </c>
      <c r="Q14" t="s">
        <v>3</v>
      </c>
      <c r="R14" t="s">
        <v>3</v>
      </c>
      <c r="S14" t="s">
        <v>1871</v>
      </c>
      <c r="T14" t="s">
        <v>1872</v>
      </c>
      <c r="U14" t="s">
        <v>1873</v>
      </c>
    </row>
    <row r="15" spans="1:21" x14ac:dyDescent="0.25">
      <c r="A15">
        <v>40</v>
      </c>
      <c r="B15">
        <v>1</v>
      </c>
      <c r="C15" t="s">
        <v>3</v>
      </c>
      <c r="D15" t="s">
        <v>22</v>
      </c>
      <c r="E15" t="s">
        <v>42</v>
      </c>
      <c r="F15" t="s">
        <v>42</v>
      </c>
      <c r="G15" t="s">
        <v>42</v>
      </c>
      <c r="H15" t="s">
        <v>3</v>
      </c>
      <c r="I15" t="s">
        <v>42</v>
      </c>
      <c r="J15" t="s">
        <v>42</v>
      </c>
      <c r="K15" t="s">
        <v>3</v>
      </c>
      <c r="L15" t="s">
        <v>3</v>
      </c>
      <c r="M15" t="s">
        <v>3</v>
      </c>
      <c r="N15" t="s">
        <v>22</v>
      </c>
      <c r="O15" t="s">
        <v>42</v>
      </c>
      <c r="P15" t="s">
        <v>3</v>
      </c>
      <c r="Q15" t="s">
        <v>3</v>
      </c>
      <c r="R15" t="s">
        <v>3</v>
      </c>
      <c r="S15" t="s">
        <v>1871</v>
      </c>
      <c r="T15" t="s">
        <v>1872</v>
      </c>
      <c r="U15" t="s">
        <v>1873</v>
      </c>
    </row>
    <row r="16" spans="1:21" x14ac:dyDescent="0.25">
      <c r="A16">
        <v>41</v>
      </c>
      <c r="B16">
        <v>1</v>
      </c>
      <c r="C16" t="s">
        <v>3</v>
      </c>
      <c r="D16" t="s">
        <v>22</v>
      </c>
      <c r="E16" t="s">
        <v>42</v>
      </c>
      <c r="F16" t="s">
        <v>42</v>
      </c>
      <c r="G16" t="s">
        <v>42</v>
      </c>
      <c r="H16" t="s">
        <v>3</v>
      </c>
      <c r="I16" t="s">
        <v>42</v>
      </c>
      <c r="J16" t="s">
        <v>42</v>
      </c>
      <c r="K16" t="s">
        <v>3</v>
      </c>
      <c r="L16" t="s">
        <v>3</v>
      </c>
      <c r="M16" t="s">
        <v>3</v>
      </c>
      <c r="N16" t="s">
        <v>22</v>
      </c>
      <c r="O16" t="s">
        <v>42</v>
      </c>
      <c r="P16" t="s">
        <v>3</v>
      </c>
      <c r="Q16" t="s">
        <v>3</v>
      </c>
      <c r="R16" t="s">
        <v>3</v>
      </c>
      <c r="S16" t="s">
        <v>1871</v>
      </c>
      <c r="T16" t="s">
        <v>1872</v>
      </c>
      <c r="U16" t="s">
        <v>1873</v>
      </c>
    </row>
    <row r="17" spans="1:21" x14ac:dyDescent="0.25">
      <c r="A17">
        <v>43</v>
      </c>
      <c r="B17">
        <v>1</v>
      </c>
      <c r="C17" t="s">
        <v>3</v>
      </c>
      <c r="D17" t="s">
        <v>22</v>
      </c>
      <c r="E17" t="s">
        <v>42</v>
      </c>
      <c r="F17" t="s">
        <v>42</v>
      </c>
      <c r="G17" t="s">
        <v>42</v>
      </c>
      <c r="H17" t="s">
        <v>3</v>
      </c>
      <c r="I17" t="s">
        <v>42</v>
      </c>
      <c r="J17" t="s">
        <v>42</v>
      </c>
      <c r="K17" t="s">
        <v>3</v>
      </c>
      <c r="L17" t="s">
        <v>3</v>
      </c>
      <c r="M17" t="s">
        <v>3</v>
      </c>
      <c r="N17" t="s">
        <v>22</v>
      </c>
      <c r="O17" t="s">
        <v>42</v>
      </c>
      <c r="P17" t="s">
        <v>3</v>
      </c>
      <c r="Q17" t="s">
        <v>3</v>
      </c>
      <c r="R17" t="s">
        <v>3</v>
      </c>
      <c r="S17" t="s">
        <v>1871</v>
      </c>
      <c r="T17" t="s">
        <v>1872</v>
      </c>
      <c r="U17" t="s">
        <v>1873</v>
      </c>
    </row>
    <row r="18" spans="1:21" x14ac:dyDescent="0.25">
      <c r="A18">
        <v>43</v>
      </c>
      <c r="B18">
        <v>1</v>
      </c>
      <c r="C18" t="s">
        <v>3</v>
      </c>
      <c r="D18" t="s">
        <v>1874</v>
      </c>
      <c r="E18" t="s">
        <v>1875</v>
      </c>
      <c r="F18" t="s">
        <v>1875</v>
      </c>
      <c r="G18" t="s">
        <v>1875</v>
      </c>
      <c r="H18" t="s">
        <v>3</v>
      </c>
      <c r="I18" t="s">
        <v>1875</v>
      </c>
      <c r="J18" t="s">
        <v>1875</v>
      </c>
      <c r="K18" t="s">
        <v>3</v>
      </c>
      <c r="L18" t="s">
        <v>3</v>
      </c>
      <c r="M18" t="s">
        <v>3</v>
      </c>
      <c r="N18" t="s">
        <v>1874</v>
      </c>
      <c r="O18" t="s">
        <v>1875</v>
      </c>
      <c r="P18" t="s">
        <v>3</v>
      </c>
      <c r="Q18" t="s">
        <v>3</v>
      </c>
      <c r="R18" t="s">
        <v>3</v>
      </c>
      <c r="S18" t="s">
        <v>1876</v>
      </c>
      <c r="T18" t="s">
        <v>1877</v>
      </c>
      <c r="U18" t="s">
        <v>1878</v>
      </c>
    </row>
    <row r="19" spans="1:21" x14ac:dyDescent="0.25">
      <c r="A19">
        <v>44</v>
      </c>
      <c r="B19">
        <v>1</v>
      </c>
      <c r="C19" t="s">
        <v>3</v>
      </c>
      <c r="D19" t="s">
        <v>22</v>
      </c>
      <c r="E19" t="s">
        <v>42</v>
      </c>
      <c r="F19" t="s">
        <v>42</v>
      </c>
      <c r="G19" t="s">
        <v>42</v>
      </c>
      <c r="H19" t="s">
        <v>3</v>
      </c>
      <c r="I19" t="s">
        <v>42</v>
      </c>
      <c r="J19" t="s">
        <v>42</v>
      </c>
      <c r="K19" t="s">
        <v>3</v>
      </c>
      <c r="L19" t="s">
        <v>3</v>
      </c>
      <c r="M19" t="s">
        <v>3</v>
      </c>
      <c r="N19" t="s">
        <v>22</v>
      </c>
      <c r="O19" t="s">
        <v>42</v>
      </c>
      <c r="P19" t="s">
        <v>3</v>
      </c>
      <c r="Q19" t="s">
        <v>3</v>
      </c>
      <c r="R19" t="s">
        <v>3</v>
      </c>
      <c r="S19" t="s">
        <v>1871</v>
      </c>
      <c r="T19" t="s">
        <v>1872</v>
      </c>
      <c r="U19" t="s">
        <v>1873</v>
      </c>
    </row>
    <row r="20" spans="1:21" x14ac:dyDescent="0.25">
      <c r="A20">
        <v>44</v>
      </c>
      <c r="B20">
        <v>1</v>
      </c>
      <c r="C20" t="s">
        <v>3</v>
      </c>
      <c r="D20" t="s">
        <v>1874</v>
      </c>
      <c r="E20" t="s">
        <v>1875</v>
      </c>
      <c r="F20" t="s">
        <v>1875</v>
      </c>
      <c r="G20" t="s">
        <v>1875</v>
      </c>
      <c r="H20" t="s">
        <v>3</v>
      </c>
      <c r="I20" t="s">
        <v>1875</v>
      </c>
      <c r="J20" t="s">
        <v>1875</v>
      </c>
      <c r="K20" t="s">
        <v>3</v>
      </c>
      <c r="L20" t="s">
        <v>3</v>
      </c>
      <c r="M20" t="s">
        <v>3</v>
      </c>
      <c r="N20" t="s">
        <v>1874</v>
      </c>
      <c r="O20" t="s">
        <v>1875</v>
      </c>
      <c r="P20" t="s">
        <v>3</v>
      </c>
      <c r="Q20" t="s">
        <v>3</v>
      </c>
      <c r="R20" t="s">
        <v>3</v>
      </c>
      <c r="S20" t="s">
        <v>1876</v>
      </c>
      <c r="T20" t="s">
        <v>1877</v>
      </c>
      <c r="U20" t="s">
        <v>1878</v>
      </c>
    </row>
    <row r="21" spans="1:21" x14ac:dyDescent="0.25">
      <c r="A21">
        <v>45</v>
      </c>
      <c r="B21">
        <v>1</v>
      </c>
      <c r="C21" t="s">
        <v>3</v>
      </c>
      <c r="D21" t="s">
        <v>22</v>
      </c>
      <c r="E21" t="s">
        <v>42</v>
      </c>
      <c r="F21" t="s">
        <v>42</v>
      </c>
      <c r="G21" t="s">
        <v>42</v>
      </c>
      <c r="H21" t="s">
        <v>3</v>
      </c>
      <c r="I21" t="s">
        <v>42</v>
      </c>
      <c r="J21" t="s">
        <v>42</v>
      </c>
      <c r="K21" t="s">
        <v>3</v>
      </c>
      <c r="L21" t="s">
        <v>3</v>
      </c>
      <c r="M21" t="s">
        <v>3</v>
      </c>
      <c r="N21" t="s">
        <v>22</v>
      </c>
      <c r="O21" t="s">
        <v>42</v>
      </c>
      <c r="P21" t="s">
        <v>3</v>
      </c>
      <c r="Q21" t="s">
        <v>3</v>
      </c>
      <c r="R21" t="s">
        <v>3</v>
      </c>
      <c r="S21" t="s">
        <v>1871</v>
      </c>
      <c r="T21" t="s">
        <v>2494</v>
      </c>
      <c r="U21" t="s">
        <v>1873</v>
      </c>
    </row>
    <row r="22" spans="1:21" x14ac:dyDescent="0.25">
      <c r="A22">
        <v>45</v>
      </c>
      <c r="B22">
        <v>1</v>
      </c>
      <c r="C22" t="s">
        <v>3</v>
      </c>
      <c r="D22" t="s">
        <v>1874</v>
      </c>
      <c r="E22" t="s">
        <v>1875</v>
      </c>
      <c r="F22" t="s">
        <v>1875</v>
      </c>
      <c r="G22" t="s">
        <v>1875</v>
      </c>
      <c r="H22" t="s">
        <v>3</v>
      </c>
      <c r="I22" t="s">
        <v>1875</v>
      </c>
      <c r="J22" t="s">
        <v>1875</v>
      </c>
      <c r="K22" t="s">
        <v>3</v>
      </c>
      <c r="L22" t="s">
        <v>3</v>
      </c>
      <c r="M22" t="s">
        <v>3</v>
      </c>
      <c r="N22" t="s">
        <v>1874</v>
      </c>
      <c r="O22" t="s">
        <v>1875</v>
      </c>
      <c r="P22" t="s">
        <v>3</v>
      </c>
      <c r="Q22" t="s">
        <v>3</v>
      </c>
      <c r="R22" t="s">
        <v>3</v>
      </c>
      <c r="S22" t="s">
        <v>1876</v>
      </c>
      <c r="T22" t="s">
        <v>1877</v>
      </c>
      <c r="U22" t="s">
        <v>1878</v>
      </c>
    </row>
    <row r="23" spans="1:21" x14ac:dyDescent="0.25">
      <c r="A23">
        <v>46</v>
      </c>
      <c r="B23">
        <v>1</v>
      </c>
      <c r="C23" t="s">
        <v>3</v>
      </c>
      <c r="D23" t="s">
        <v>22</v>
      </c>
      <c r="E23" t="s">
        <v>42</v>
      </c>
      <c r="F23" t="s">
        <v>42</v>
      </c>
      <c r="G23" t="s">
        <v>42</v>
      </c>
      <c r="H23" t="s">
        <v>3</v>
      </c>
      <c r="I23" t="s">
        <v>42</v>
      </c>
      <c r="J23" t="s">
        <v>42</v>
      </c>
      <c r="K23" t="s">
        <v>3</v>
      </c>
      <c r="L23" t="s">
        <v>3</v>
      </c>
      <c r="M23" t="s">
        <v>3</v>
      </c>
      <c r="N23" t="s">
        <v>22</v>
      </c>
      <c r="O23" t="s">
        <v>42</v>
      </c>
      <c r="P23" t="s">
        <v>3</v>
      </c>
      <c r="Q23" t="s">
        <v>3</v>
      </c>
      <c r="R23" t="s">
        <v>3</v>
      </c>
      <c r="S23" t="s">
        <v>1871</v>
      </c>
      <c r="T23" t="s">
        <v>2494</v>
      </c>
      <c r="U23" t="s">
        <v>1873</v>
      </c>
    </row>
    <row r="24" spans="1:21" x14ac:dyDescent="0.25">
      <c r="A24">
        <v>46</v>
      </c>
      <c r="B24">
        <v>1</v>
      </c>
      <c r="C24" t="s">
        <v>3</v>
      </c>
      <c r="D24" t="s">
        <v>1874</v>
      </c>
      <c r="E24" t="s">
        <v>1875</v>
      </c>
      <c r="F24" t="s">
        <v>1875</v>
      </c>
      <c r="G24" t="s">
        <v>1875</v>
      </c>
      <c r="H24" t="s">
        <v>3</v>
      </c>
      <c r="I24" t="s">
        <v>1875</v>
      </c>
      <c r="J24" t="s">
        <v>1875</v>
      </c>
      <c r="K24" t="s">
        <v>3</v>
      </c>
      <c r="L24" t="s">
        <v>3</v>
      </c>
      <c r="M24" t="s">
        <v>3</v>
      </c>
      <c r="N24" t="s">
        <v>1874</v>
      </c>
      <c r="O24" t="s">
        <v>1875</v>
      </c>
      <c r="P24" t="s">
        <v>3</v>
      </c>
      <c r="Q24" t="s">
        <v>3</v>
      </c>
      <c r="R24" t="s">
        <v>3</v>
      </c>
      <c r="S24" t="s">
        <v>1876</v>
      </c>
      <c r="T24" t="s">
        <v>1877</v>
      </c>
      <c r="U24" t="s">
        <v>1878</v>
      </c>
    </row>
    <row r="25" spans="1:21" x14ac:dyDescent="0.25">
      <c r="A25">
        <v>47</v>
      </c>
      <c r="B25">
        <v>1</v>
      </c>
      <c r="C25" t="s">
        <v>3</v>
      </c>
      <c r="D25" t="s">
        <v>22</v>
      </c>
      <c r="E25" t="s">
        <v>42</v>
      </c>
      <c r="F25" t="s">
        <v>42</v>
      </c>
      <c r="G25" t="s">
        <v>42</v>
      </c>
      <c r="H25" t="s">
        <v>3</v>
      </c>
      <c r="I25" t="s">
        <v>42</v>
      </c>
      <c r="J25" t="s">
        <v>42</v>
      </c>
      <c r="K25" t="s">
        <v>3</v>
      </c>
      <c r="L25" t="s">
        <v>3</v>
      </c>
      <c r="M25" t="s">
        <v>3</v>
      </c>
      <c r="N25" t="s">
        <v>22</v>
      </c>
      <c r="O25" t="s">
        <v>42</v>
      </c>
      <c r="P25" t="s">
        <v>3</v>
      </c>
      <c r="Q25" t="s">
        <v>3</v>
      </c>
      <c r="R25" t="s">
        <v>3</v>
      </c>
      <c r="S25" t="s">
        <v>1871</v>
      </c>
      <c r="T25" t="s">
        <v>2494</v>
      </c>
      <c r="U25" t="s">
        <v>1873</v>
      </c>
    </row>
    <row r="26" spans="1:21" x14ac:dyDescent="0.25">
      <c r="A26">
        <v>47</v>
      </c>
      <c r="B26">
        <v>1</v>
      </c>
      <c r="C26" t="s">
        <v>3</v>
      </c>
      <c r="D26" t="s">
        <v>1874</v>
      </c>
      <c r="E26" t="s">
        <v>1875</v>
      </c>
      <c r="F26" t="s">
        <v>1875</v>
      </c>
      <c r="G26" t="s">
        <v>1875</v>
      </c>
      <c r="H26" t="s">
        <v>3</v>
      </c>
      <c r="I26" t="s">
        <v>1875</v>
      </c>
      <c r="J26" t="s">
        <v>1875</v>
      </c>
      <c r="K26" t="s">
        <v>3</v>
      </c>
      <c r="L26" t="s">
        <v>3</v>
      </c>
      <c r="M26" t="s">
        <v>3</v>
      </c>
      <c r="N26" t="s">
        <v>1874</v>
      </c>
      <c r="O26" t="s">
        <v>1875</v>
      </c>
      <c r="P26" t="s">
        <v>3</v>
      </c>
      <c r="Q26" t="s">
        <v>3</v>
      </c>
      <c r="R26" t="s">
        <v>3</v>
      </c>
      <c r="S26" t="s">
        <v>1876</v>
      </c>
      <c r="T26" t="s">
        <v>1877</v>
      </c>
      <c r="U26" t="s">
        <v>1878</v>
      </c>
    </row>
    <row r="27" spans="1:21" x14ac:dyDescent="0.25">
      <c r="A27">
        <v>48</v>
      </c>
      <c r="B27">
        <v>1</v>
      </c>
      <c r="C27" t="s">
        <v>3</v>
      </c>
      <c r="D27" t="s">
        <v>22</v>
      </c>
      <c r="E27" t="s">
        <v>42</v>
      </c>
      <c r="F27" t="s">
        <v>42</v>
      </c>
      <c r="G27" t="s">
        <v>42</v>
      </c>
      <c r="H27" t="s">
        <v>3</v>
      </c>
      <c r="I27" t="s">
        <v>42</v>
      </c>
      <c r="J27" t="s">
        <v>42</v>
      </c>
      <c r="K27" t="s">
        <v>3</v>
      </c>
      <c r="L27" t="s">
        <v>3</v>
      </c>
      <c r="M27" t="s">
        <v>3</v>
      </c>
      <c r="N27" t="s">
        <v>22</v>
      </c>
      <c r="O27" t="s">
        <v>42</v>
      </c>
      <c r="P27" t="s">
        <v>3</v>
      </c>
      <c r="Q27" t="s">
        <v>3</v>
      </c>
      <c r="R27" t="s">
        <v>3</v>
      </c>
      <c r="S27" t="s">
        <v>1871</v>
      </c>
      <c r="T27" t="s">
        <v>2494</v>
      </c>
      <c r="U27" t="s">
        <v>1873</v>
      </c>
    </row>
    <row r="28" spans="1:21" x14ac:dyDescent="0.25">
      <c r="A28">
        <v>48</v>
      </c>
      <c r="B28">
        <v>1</v>
      </c>
      <c r="C28" t="s">
        <v>3</v>
      </c>
      <c r="D28" t="s">
        <v>1874</v>
      </c>
      <c r="E28" t="s">
        <v>1875</v>
      </c>
      <c r="F28" t="s">
        <v>1875</v>
      </c>
      <c r="G28" t="s">
        <v>1875</v>
      </c>
      <c r="H28" t="s">
        <v>3</v>
      </c>
      <c r="I28" t="s">
        <v>1875</v>
      </c>
      <c r="J28" t="s">
        <v>1875</v>
      </c>
      <c r="K28" t="s">
        <v>3</v>
      </c>
      <c r="L28" t="s">
        <v>3</v>
      </c>
      <c r="M28" t="s">
        <v>3</v>
      </c>
      <c r="N28" t="s">
        <v>1874</v>
      </c>
      <c r="O28" t="s">
        <v>1875</v>
      </c>
      <c r="P28" t="s">
        <v>3</v>
      </c>
      <c r="Q28" t="s">
        <v>3</v>
      </c>
      <c r="R28" t="s">
        <v>3</v>
      </c>
      <c r="S28" t="s">
        <v>1876</v>
      </c>
      <c r="T28" t="s">
        <v>1877</v>
      </c>
      <c r="U28" t="s">
        <v>1878</v>
      </c>
    </row>
    <row r="29" spans="1:21" x14ac:dyDescent="0.25">
      <c r="A29">
        <v>50</v>
      </c>
      <c r="B29">
        <v>1</v>
      </c>
      <c r="C29" t="s">
        <v>3</v>
      </c>
      <c r="D29" t="s">
        <v>22</v>
      </c>
      <c r="E29" t="s">
        <v>42</v>
      </c>
      <c r="F29" t="s">
        <v>42</v>
      </c>
      <c r="G29" t="s">
        <v>42</v>
      </c>
      <c r="H29" t="s">
        <v>3</v>
      </c>
      <c r="I29" t="s">
        <v>42</v>
      </c>
      <c r="J29" t="s">
        <v>42</v>
      </c>
      <c r="K29" t="s">
        <v>3</v>
      </c>
      <c r="L29" t="s">
        <v>3</v>
      </c>
      <c r="M29" t="s">
        <v>3</v>
      </c>
      <c r="N29" t="s">
        <v>22</v>
      </c>
      <c r="O29" t="s">
        <v>42</v>
      </c>
      <c r="P29" t="s">
        <v>3</v>
      </c>
      <c r="Q29" t="s">
        <v>3</v>
      </c>
      <c r="R29" t="s">
        <v>3</v>
      </c>
      <c r="S29" t="s">
        <v>1871</v>
      </c>
      <c r="T29" t="s">
        <v>2494</v>
      </c>
      <c r="U29" t="s">
        <v>1873</v>
      </c>
    </row>
    <row r="30" spans="1:21" x14ac:dyDescent="0.25">
      <c r="A30">
        <v>50</v>
      </c>
      <c r="B30">
        <v>1</v>
      </c>
      <c r="C30" t="s">
        <v>3</v>
      </c>
      <c r="D30" t="s">
        <v>1874</v>
      </c>
      <c r="E30" t="s">
        <v>1875</v>
      </c>
      <c r="F30" t="s">
        <v>1875</v>
      </c>
      <c r="G30" t="s">
        <v>1875</v>
      </c>
      <c r="H30" t="s">
        <v>3</v>
      </c>
      <c r="I30" t="s">
        <v>1875</v>
      </c>
      <c r="J30" t="s">
        <v>1875</v>
      </c>
      <c r="K30" t="s">
        <v>3</v>
      </c>
      <c r="L30" t="s">
        <v>3</v>
      </c>
      <c r="M30" t="s">
        <v>3</v>
      </c>
      <c r="N30" t="s">
        <v>1874</v>
      </c>
      <c r="O30" t="s">
        <v>1875</v>
      </c>
      <c r="P30" t="s">
        <v>3</v>
      </c>
      <c r="Q30" t="s">
        <v>3</v>
      </c>
      <c r="R30" t="s">
        <v>3</v>
      </c>
      <c r="S30" t="s">
        <v>1876</v>
      </c>
      <c r="T30" t="s">
        <v>1877</v>
      </c>
      <c r="U30" t="s">
        <v>1878</v>
      </c>
    </row>
    <row r="31" spans="1:21" x14ac:dyDescent="0.25">
      <c r="A31">
        <v>51</v>
      </c>
      <c r="B31">
        <v>1</v>
      </c>
      <c r="C31" t="s">
        <v>3</v>
      </c>
      <c r="D31" t="s">
        <v>22</v>
      </c>
      <c r="E31" t="s">
        <v>42</v>
      </c>
      <c r="F31" t="s">
        <v>42</v>
      </c>
      <c r="G31" t="s">
        <v>42</v>
      </c>
      <c r="H31" t="s">
        <v>3</v>
      </c>
      <c r="I31" t="s">
        <v>42</v>
      </c>
      <c r="J31" t="s">
        <v>42</v>
      </c>
      <c r="K31" t="s">
        <v>3</v>
      </c>
      <c r="L31" t="s">
        <v>3</v>
      </c>
      <c r="M31" t="s">
        <v>3</v>
      </c>
      <c r="N31" t="s">
        <v>22</v>
      </c>
      <c r="O31" t="s">
        <v>42</v>
      </c>
      <c r="P31" t="s">
        <v>3</v>
      </c>
      <c r="Q31" t="s">
        <v>3</v>
      </c>
      <c r="R31" t="s">
        <v>3</v>
      </c>
      <c r="S31" t="s">
        <v>1871</v>
      </c>
      <c r="T31" t="s">
        <v>2494</v>
      </c>
      <c r="U31" t="s">
        <v>1873</v>
      </c>
    </row>
    <row r="32" spans="1:21" x14ac:dyDescent="0.25">
      <c r="A32">
        <v>51</v>
      </c>
      <c r="B32">
        <v>1</v>
      </c>
      <c r="C32" t="s">
        <v>3</v>
      </c>
      <c r="D32" t="s">
        <v>1874</v>
      </c>
      <c r="E32" t="s">
        <v>1875</v>
      </c>
      <c r="F32" t="s">
        <v>1875</v>
      </c>
      <c r="G32" t="s">
        <v>1875</v>
      </c>
      <c r="H32" t="s">
        <v>3</v>
      </c>
      <c r="I32" t="s">
        <v>1875</v>
      </c>
      <c r="J32" t="s">
        <v>1875</v>
      </c>
      <c r="K32" t="s">
        <v>3</v>
      </c>
      <c r="L32" t="s">
        <v>3</v>
      </c>
      <c r="M32" t="s">
        <v>3</v>
      </c>
      <c r="N32" t="s">
        <v>1874</v>
      </c>
      <c r="O32" t="s">
        <v>1875</v>
      </c>
      <c r="P32" t="s">
        <v>3</v>
      </c>
      <c r="Q32" t="s">
        <v>3</v>
      </c>
      <c r="R32" t="s">
        <v>3</v>
      </c>
      <c r="S32" t="s">
        <v>1876</v>
      </c>
      <c r="T32" t="s">
        <v>1877</v>
      </c>
      <c r="U32" t="s">
        <v>1878</v>
      </c>
    </row>
    <row r="33" spans="1:21" x14ac:dyDescent="0.25">
      <c r="A33">
        <v>53</v>
      </c>
      <c r="B33">
        <v>1</v>
      </c>
      <c r="C33" t="s">
        <v>3</v>
      </c>
      <c r="D33" t="s">
        <v>22</v>
      </c>
      <c r="E33" t="s">
        <v>42</v>
      </c>
      <c r="F33" t="s">
        <v>42</v>
      </c>
      <c r="G33" t="s">
        <v>42</v>
      </c>
      <c r="H33" t="s">
        <v>3</v>
      </c>
      <c r="I33" t="s">
        <v>42</v>
      </c>
      <c r="J33" t="s">
        <v>42</v>
      </c>
      <c r="K33" t="s">
        <v>3</v>
      </c>
      <c r="L33" t="s">
        <v>3</v>
      </c>
      <c r="M33" t="s">
        <v>3</v>
      </c>
      <c r="N33" t="s">
        <v>22</v>
      </c>
      <c r="O33" t="s">
        <v>42</v>
      </c>
      <c r="P33" t="s">
        <v>3</v>
      </c>
      <c r="Q33" t="s">
        <v>3</v>
      </c>
      <c r="R33" t="s">
        <v>3</v>
      </c>
      <c r="S33" t="s">
        <v>1871</v>
      </c>
      <c r="T33" t="s">
        <v>1872</v>
      </c>
      <c r="U33" t="s">
        <v>1873</v>
      </c>
    </row>
    <row r="34" spans="1:21" x14ac:dyDescent="0.25">
      <c r="A34">
        <v>53</v>
      </c>
      <c r="B34">
        <v>1</v>
      </c>
      <c r="C34" t="s">
        <v>3</v>
      </c>
      <c r="D34" t="s">
        <v>1874</v>
      </c>
      <c r="E34" t="s">
        <v>1875</v>
      </c>
      <c r="F34" t="s">
        <v>1875</v>
      </c>
      <c r="G34" t="s">
        <v>1875</v>
      </c>
      <c r="H34" t="s">
        <v>3</v>
      </c>
      <c r="I34" t="s">
        <v>1875</v>
      </c>
      <c r="J34" t="s">
        <v>1875</v>
      </c>
      <c r="K34" t="s">
        <v>3</v>
      </c>
      <c r="L34" t="s">
        <v>3</v>
      </c>
      <c r="M34" t="s">
        <v>3</v>
      </c>
      <c r="N34" t="s">
        <v>1874</v>
      </c>
      <c r="O34" t="s">
        <v>1875</v>
      </c>
      <c r="P34" t="s">
        <v>3</v>
      </c>
      <c r="Q34" t="s">
        <v>3</v>
      </c>
      <c r="R34" t="s">
        <v>3</v>
      </c>
      <c r="S34" t="s">
        <v>1876</v>
      </c>
      <c r="T34" t="s">
        <v>1877</v>
      </c>
      <c r="U34" t="s">
        <v>1878</v>
      </c>
    </row>
    <row r="35" spans="1:21" x14ac:dyDescent="0.25">
      <c r="A35">
        <v>54</v>
      </c>
      <c r="B35">
        <v>1</v>
      </c>
      <c r="C35" t="s">
        <v>3</v>
      </c>
      <c r="D35" t="s">
        <v>22</v>
      </c>
      <c r="E35" t="s">
        <v>42</v>
      </c>
      <c r="F35" t="s">
        <v>42</v>
      </c>
      <c r="G35" t="s">
        <v>42</v>
      </c>
      <c r="H35" t="s">
        <v>3</v>
      </c>
      <c r="I35" t="s">
        <v>42</v>
      </c>
      <c r="J35" t="s">
        <v>42</v>
      </c>
      <c r="K35" t="s">
        <v>3</v>
      </c>
      <c r="L35" t="s">
        <v>3</v>
      </c>
      <c r="M35" t="s">
        <v>3</v>
      </c>
      <c r="N35" t="s">
        <v>22</v>
      </c>
      <c r="O35" t="s">
        <v>42</v>
      </c>
      <c r="P35" t="s">
        <v>3</v>
      </c>
      <c r="Q35" t="s">
        <v>3</v>
      </c>
      <c r="R35" t="s">
        <v>3</v>
      </c>
      <c r="S35" t="s">
        <v>1871</v>
      </c>
      <c r="T35" t="s">
        <v>1872</v>
      </c>
      <c r="U35" t="s">
        <v>1873</v>
      </c>
    </row>
    <row r="36" spans="1:21" x14ac:dyDescent="0.25">
      <c r="A36">
        <v>54</v>
      </c>
      <c r="B36">
        <v>1</v>
      </c>
      <c r="C36" t="s">
        <v>3</v>
      </c>
      <c r="D36" t="s">
        <v>1874</v>
      </c>
      <c r="E36" t="s">
        <v>1875</v>
      </c>
      <c r="F36" t="s">
        <v>1875</v>
      </c>
      <c r="G36" t="s">
        <v>1875</v>
      </c>
      <c r="H36" t="s">
        <v>3</v>
      </c>
      <c r="I36" t="s">
        <v>1875</v>
      </c>
      <c r="J36" t="s">
        <v>1875</v>
      </c>
      <c r="K36" t="s">
        <v>3</v>
      </c>
      <c r="L36" t="s">
        <v>3</v>
      </c>
      <c r="M36" t="s">
        <v>3</v>
      </c>
      <c r="N36" t="s">
        <v>1874</v>
      </c>
      <c r="O36" t="s">
        <v>1875</v>
      </c>
      <c r="P36" t="s">
        <v>3</v>
      </c>
      <c r="Q36" t="s">
        <v>3</v>
      </c>
      <c r="R36" t="s">
        <v>3</v>
      </c>
      <c r="S36" t="s">
        <v>1876</v>
      </c>
      <c r="T36" t="s">
        <v>1877</v>
      </c>
      <c r="U36" t="s">
        <v>1878</v>
      </c>
    </row>
    <row r="37" spans="1:21" x14ac:dyDescent="0.25">
      <c r="A37">
        <v>55</v>
      </c>
      <c r="B37">
        <v>1</v>
      </c>
      <c r="C37" t="s">
        <v>3</v>
      </c>
      <c r="D37" t="s">
        <v>22</v>
      </c>
      <c r="E37" t="s">
        <v>42</v>
      </c>
      <c r="F37" t="s">
        <v>42</v>
      </c>
      <c r="G37" t="s">
        <v>42</v>
      </c>
      <c r="H37" t="s">
        <v>3</v>
      </c>
      <c r="I37" t="s">
        <v>42</v>
      </c>
      <c r="J37" t="s">
        <v>42</v>
      </c>
      <c r="K37" t="s">
        <v>3</v>
      </c>
      <c r="L37" t="s">
        <v>3</v>
      </c>
      <c r="M37" t="s">
        <v>3</v>
      </c>
      <c r="N37" t="s">
        <v>22</v>
      </c>
      <c r="O37" t="s">
        <v>42</v>
      </c>
      <c r="P37" t="s">
        <v>3</v>
      </c>
      <c r="Q37" t="s">
        <v>3</v>
      </c>
      <c r="R37" t="s">
        <v>3</v>
      </c>
      <c r="S37" t="s">
        <v>1871</v>
      </c>
      <c r="T37" t="s">
        <v>1872</v>
      </c>
      <c r="U37" t="s">
        <v>1873</v>
      </c>
    </row>
    <row r="38" spans="1:21" x14ac:dyDescent="0.25">
      <c r="A38">
        <v>55</v>
      </c>
      <c r="B38">
        <v>1</v>
      </c>
      <c r="C38" t="s">
        <v>3</v>
      </c>
      <c r="D38" t="s">
        <v>1874</v>
      </c>
      <c r="E38" t="s">
        <v>1875</v>
      </c>
      <c r="F38" t="s">
        <v>1875</v>
      </c>
      <c r="G38" t="s">
        <v>1875</v>
      </c>
      <c r="H38" t="s">
        <v>3</v>
      </c>
      <c r="I38" t="s">
        <v>1875</v>
      </c>
      <c r="J38" t="s">
        <v>1875</v>
      </c>
      <c r="K38" t="s">
        <v>3</v>
      </c>
      <c r="L38" t="s">
        <v>3</v>
      </c>
      <c r="M38" t="s">
        <v>3</v>
      </c>
      <c r="N38" t="s">
        <v>1874</v>
      </c>
      <c r="O38" t="s">
        <v>1875</v>
      </c>
      <c r="P38" t="s">
        <v>3</v>
      </c>
      <c r="Q38" t="s">
        <v>3</v>
      </c>
      <c r="R38" t="s">
        <v>3</v>
      </c>
      <c r="S38" t="s">
        <v>1876</v>
      </c>
      <c r="T38" t="s">
        <v>1877</v>
      </c>
      <c r="U38" t="s">
        <v>1878</v>
      </c>
    </row>
    <row r="39" spans="1:21" x14ac:dyDescent="0.25">
      <c r="A39">
        <v>56</v>
      </c>
      <c r="B39">
        <v>1</v>
      </c>
      <c r="C39" t="s">
        <v>3</v>
      </c>
      <c r="D39" t="s">
        <v>22</v>
      </c>
      <c r="E39" t="s">
        <v>42</v>
      </c>
      <c r="F39" t="s">
        <v>42</v>
      </c>
      <c r="G39" t="s">
        <v>42</v>
      </c>
      <c r="H39" t="s">
        <v>3</v>
      </c>
      <c r="I39" t="s">
        <v>42</v>
      </c>
      <c r="J39" t="s">
        <v>42</v>
      </c>
      <c r="K39" t="s">
        <v>3</v>
      </c>
      <c r="L39" t="s">
        <v>3</v>
      </c>
      <c r="M39" t="s">
        <v>3</v>
      </c>
      <c r="N39" t="s">
        <v>22</v>
      </c>
      <c r="O39" t="s">
        <v>42</v>
      </c>
      <c r="P39" t="s">
        <v>3</v>
      </c>
      <c r="Q39" t="s">
        <v>3</v>
      </c>
      <c r="R39" t="s">
        <v>3</v>
      </c>
      <c r="S39" t="s">
        <v>1871</v>
      </c>
      <c r="T39" t="s">
        <v>1872</v>
      </c>
      <c r="U39" t="s">
        <v>1873</v>
      </c>
    </row>
    <row r="40" spans="1:21" x14ac:dyDescent="0.25">
      <c r="A40">
        <v>56</v>
      </c>
      <c r="B40">
        <v>1</v>
      </c>
      <c r="C40" t="s">
        <v>3</v>
      </c>
      <c r="D40" t="s">
        <v>1874</v>
      </c>
      <c r="E40" t="s">
        <v>1875</v>
      </c>
      <c r="F40" t="s">
        <v>1875</v>
      </c>
      <c r="G40" t="s">
        <v>1875</v>
      </c>
      <c r="H40" t="s">
        <v>3</v>
      </c>
      <c r="I40" t="s">
        <v>1875</v>
      </c>
      <c r="J40" t="s">
        <v>1875</v>
      </c>
      <c r="K40" t="s">
        <v>3</v>
      </c>
      <c r="L40" t="s">
        <v>3</v>
      </c>
      <c r="M40" t="s">
        <v>3</v>
      </c>
      <c r="N40" t="s">
        <v>1874</v>
      </c>
      <c r="O40" t="s">
        <v>1875</v>
      </c>
      <c r="P40" t="s">
        <v>3</v>
      </c>
      <c r="Q40" t="s">
        <v>3</v>
      </c>
      <c r="R40" t="s">
        <v>3</v>
      </c>
      <c r="S40" t="s">
        <v>1876</v>
      </c>
      <c r="T40" t="s">
        <v>1877</v>
      </c>
      <c r="U40" t="s">
        <v>1878</v>
      </c>
    </row>
    <row r="41" spans="1:21" x14ac:dyDescent="0.25">
      <c r="A41">
        <v>57</v>
      </c>
      <c r="B41">
        <v>1</v>
      </c>
      <c r="C41" t="s">
        <v>3</v>
      </c>
      <c r="D41" t="s">
        <v>22</v>
      </c>
      <c r="E41" t="s">
        <v>42</v>
      </c>
      <c r="F41" t="s">
        <v>42</v>
      </c>
      <c r="G41" t="s">
        <v>42</v>
      </c>
      <c r="H41" t="s">
        <v>3</v>
      </c>
      <c r="I41" t="s">
        <v>42</v>
      </c>
      <c r="J41" t="s">
        <v>42</v>
      </c>
      <c r="K41" t="s">
        <v>3</v>
      </c>
      <c r="L41" t="s">
        <v>3</v>
      </c>
      <c r="M41" t="s">
        <v>3</v>
      </c>
      <c r="N41" t="s">
        <v>22</v>
      </c>
      <c r="O41" t="s">
        <v>42</v>
      </c>
      <c r="P41" t="s">
        <v>3</v>
      </c>
      <c r="Q41" t="s">
        <v>3</v>
      </c>
      <c r="R41" t="s">
        <v>3</v>
      </c>
      <c r="S41" t="s">
        <v>1871</v>
      </c>
      <c r="T41" t="s">
        <v>1872</v>
      </c>
      <c r="U41" t="s">
        <v>1873</v>
      </c>
    </row>
    <row r="42" spans="1:21" x14ac:dyDescent="0.25">
      <c r="A42">
        <v>57</v>
      </c>
      <c r="B42">
        <v>1</v>
      </c>
      <c r="C42" t="s">
        <v>3</v>
      </c>
      <c r="D42" t="s">
        <v>1874</v>
      </c>
      <c r="E42" t="s">
        <v>1875</v>
      </c>
      <c r="F42" t="s">
        <v>1875</v>
      </c>
      <c r="G42" t="s">
        <v>1875</v>
      </c>
      <c r="H42" t="s">
        <v>3</v>
      </c>
      <c r="I42" t="s">
        <v>1875</v>
      </c>
      <c r="J42" t="s">
        <v>1875</v>
      </c>
      <c r="K42" t="s">
        <v>3</v>
      </c>
      <c r="L42" t="s">
        <v>3</v>
      </c>
      <c r="M42" t="s">
        <v>3</v>
      </c>
      <c r="N42" t="s">
        <v>1874</v>
      </c>
      <c r="O42" t="s">
        <v>1875</v>
      </c>
      <c r="P42" t="s">
        <v>3</v>
      </c>
      <c r="Q42" t="s">
        <v>3</v>
      </c>
      <c r="R42" t="s">
        <v>3</v>
      </c>
      <c r="S42" t="s">
        <v>1876</v>
      </c>
      <c r="T42" t="s">
        <v>1877</v>
      </c>
      <c r="U42" t="s">
        <v>1878</v>
      </c>
    </row>
    <row r="43" spans="1:21" x14ac:dyDescent="0.25">
      <c r="A43">
        <v>58</v>
      </c>
      <c r="B43">
        <v>1</v>
      </c>
      <c r="C43" t="s">
        <v>3</v>
      </c>
      <c r="D43" t="s">
        <v>22</v>
      </c>
      <c r="E43" t="s">
        <v>42</v>
      </c>
      <c r="F43" t="s">
        <v>42</v>
      </c>
      <c r="G43" t="s">
        <v>42</v>
      </c>
      <c r="H43" t="s">
        <v>3</v>
      </c>
      <c r="I43" t="s">
        <v>42</v>
      </c>
      <c r="J43" t="s">
        <v>42</v>
      </c>
      <c r="K43" t="s">
        <v>3</v>
      </c>
      <c r="L43" t="s">
        <v>3</v>
      </c>
      <c r="M43" t="s">
        <v>3</v>
      </c>
      <c r="N43" t="s">
        <v>22</v>
      </c>
      <c r="O43" t="s">
        <v>42</v>
      </c>
      <c r="P43" t="s">
        <v>3</v>
      </c>
      <c r="Q43" t="s">
        <v>3</v>
      </c>
      <c r="R43" t="s">
        <v>3</v>
      </c>
      <c r="S43" t="s">
        <v>1871</v>
      </c>
      <c r="T43" t="s">
        <v>1872</v>
      </c>
      <c r="U43" t="s">
        <v>1873</v>
      </c>
    </row>
    <row r="44" spans="1:21" x14ac:dyDescent="0.25">
      <c r="A44">
        <v>58</v>
      </c>
      <c r="B44">
        <v>1</v>
      </c>
      <c r="C44" t="s">
        <v>3</v>
      </c>
      <c r="D44" t="s">
        <v>1874</v>
      </c>
      <c r="E44" t="s">
        <v>1875</v>
      </c>
      <c r="F44" t="s">
        <v>1875</v>
      </c>
      <c r="G44" t="s">
        <v>1875</v>
      </c>
      <c r="H44" t="s">
        <v>3</v>
      </c>
      <c r="I44" t="s">
        <v>1875</v>
      </c>
      <c r="J44" t="s">
        <v>1875</v>
      </c>
      <c r="K44" t="s">
        <v>3</v>
      </c>
      <c r="L44" t="s">
        <v>3</v>
      </c>
      <c r="M44" t="s">
        <v>3</v>
      </c>
      <c r="N44" t="s">
        <v>1874</v>
      </c>
      <c r="O44" t="s">
        <v>1875</v>
      </c>
      <c r="P44" t="s">
        <v>3</v>
      </c>
      <c r="Q44" t="s">
        <v>3</v>
      </c>
      <c r="R44" t="s">
        <v>3</v>
      </c>
      <c r="S44" t="s">
        <v>1876</v>
      </c>
      <c r="T44" t="s">
        <v>1877</v>
      </c>
      <c r="U44" t="s">
        <v>1878</v>
      </c>
    </row>
    <row r="45" spans="1:21" x14ac:dyDescent="0.25">
      <c r="A45">
        <v>59</v>
      </c>
      <c r="B45">
        <v>1</v>
      </c>
      <c r="C45" t="s">
        <v>3</v>
      </c>
      <c r="D45" t="s">
        <v>22</v>
      </c>
      <c r="E45" t="s">
        <v>42</v>
      </c>
      <c r="F45" t="s">
        <v>42</v>
      </c>
      <c r="G45" t="s">
        <v>42</v>
      </c>
      <c r="H45" t="s">
        <v>3</v>
      </c>
      <c r="I45" t="s">
        <v>42</v>
      </c>
      <c r="J45" t="s">
        <v>42</v>
      </c>
      <c r="K45" t="s">
        <v>3</v>
      </c>
      <c r="L45" t="s">
        <v>3</v>
      </c>
      <c r="M45" t="s">
        <v>3</v>
      </c>
      <c r="N45" t="s">
        <v>22</v>
      </c>
      <c r="O45" t="s">
        <v>42</v>
      </c>
      <c r="P45" t="s">
        <v>3</v>
      </c>
      <c r="Q45" t="s">
        <v>3</v>
      </c>
      <c r="R45" t="s">
        <v>3</v>
      </c>
      <c r="S45" t="s">
        <v>1871</v>
      </c>
      <c r="T45" t="s">
        <v>1872</v>
      </c>
      <c r="U45" t="s">
        <v>1873</v>
      </c>
    </row>
    <row r="46" spans="1:21" x14ac:dyDescent="0.25">
      <c r="A46">
        <v>59</v>
      </c>
      <c r="B46">
        <v>1</v>
      </c>
      <c r="C46" t="s">
        <v>3</v>
      </c>
      <c r="D46" t="s">
        <v>1874</v>
      </c>
      <c r="E46" t="s">
        <v>1875</v>
      </c>
      <c r="F46" t="s">
        <v>1875</v>
      </c>
      <c r="G46" t="s">
        <v>1875</v>
      </c>
      <c r="H46" t="s">
        <v>3</v>
      </c>
      <c r="I46" t="s">
        <v>1875</v>
      </c>
      <c r="J46" t="s">
        <v>1875</v>
      </c>
      <c r="K46" t="s">
        <v>3</v>
      </c>
      <c r="L46" t="s">
        <v>3</v>
      </c>
      <c r="M46" t="s">
        <v>3</v>
      </c>
      <c r="N46" t="s">
        <v>1874</v>
      </c>
      <c r="O46" t="s">
        <v>1875</v>
      </c>
      <c r="P46" t="s">
        <v>3</v>
      </c>
      <c r="Q46" t="s">
        <v>3</v>
      </c>
      <c r="R46" t="s">
        <v>3</v>
      </c>
      <c r="S46" t="s">
        <v>1876</v>
      </c>
      <c r="T46" t="s">
        <v>1877</v>
      </c>
      <c r="U46" t="s">
        <v>1878</v>
      </c>
    </row>
    <row r="47" spans="1:21" x14ac:dyDescent="0.25">
      <c r="A47">
        <v>60</v>
      </c>
      <c r="B47">
        <v>1</v>
      </c>
      <c r="C47" t="s">
        <v>3</v>
      </c>
      <c r="D47" t="s">
        <v>22</v>
      </c>
      <c r="E47" t="s">
        <v>42</v>
      </c>
      <c r="F47" t="s">
        <v>42</v>
      </c>
      <c r="G47" t="s">
        <v>42</v>
      </c>
      <c r="H47" t="s">
        <v>3</v>
      </c>
      <c r="I47" t="s">
        <v>42</v>
      </c>
      <c r="J47" t="s">
        <v>42</v>
      </c>
      <c r="K47" t="s">
        <v>3</v>
      </c>
      <c r="L47" t="s">
        <v>3</v>
      </c>
      <c r="M47" t="s">
        <v>3</v>
      </c>
      <c r="N47" t="s">
        <v>22</v>
      </c>
      <c r="O47" t="s">
        <v>42</v>
      </c>
      <c r="P47" t="s">
        <v>3</v>
      </c>
      <c r="Q47" t="s">
        <v>3</v>
      </c>
      <c r="R47" t="s">
        <v>3</v>
      </c>
      <c r="S47" t="s">
        <v>1871</v>
      </c>
      <c r="T47" t="s">
        <v>1872</v>
      </c>
      <c r="U47" t="s">
        <v>1873</v>
      </c>
    </row>
    <row r="48" spans="1:21" x14ac:dyDescent="0.25">
      <c r="A48">
        <v>60</v>
      </c>
      <c r="B48">
        <v>1</v>
      </c>
      <c r="C48" t="s">
        <v>3</v>
      </c>
      <c r="D48" t="s">
        <v>1874</v>
      </c>
      <c r="E48" t="s">
        <v>1875</v>
      </c>
      <c r="F48" t="s">
        <v>1875</v>
      </c>
      <c r="G48" t="s">
        <v>1875</v>
      </c>
      <c r="H48" t="s">
        <v>3</v>
      </c>
      <c r="I48" t="s">
        <v>1875</v>
      </c>
      <c r="J48" t="s">
        <v>1875</v>
      </c>
      <c r="K48" t="s">
        <v>3</v>
      </c>
      <c r="L48" t="s">
        <v>3</v>
      </c>
      <c r="M48" t="s">
        <v>3</v>
      </c>
      <c r="N48" t="s">
        <v>1874</v>
      </c>
      <c r="O48" t="s">
        <v>1875</v>
      </c>
      <c r="P48" t="s">
        <v>3</v>
      </c>
      <c r="Q48" t="s">
        <v>3</v>
      </c>
      <c r="R48" t="s">
        <v>3</v>
      </c>
      <c r="S48" t="s">
        <v>1876</v>
      </c>
      <c r="T48" t="s">
        <v>1877</v>
      </c>
      <c r="U48" t="s">
        <v>1878</v>
      </c>
    </row>
    <row r="49" spans="1:21" x14ac:dyDescent="0.25">
      <c r="A49">
        <v>62</v>
      </c>
      <c r="B49">
        <v>1</v>
      </c>
      <c r="C49" t="s">
        <v>3</v>
      </c>
      <c r="D49" t="s">
        <v>22</v>
      </c>
      <c r="E49" t="s">
        <v>42</v>
      </c>
      <c r="F49" t="s">
        <v>42</v>
      </c>
      <c r="G49" t="s">
        <v>42</v>
      </c>
      <c r="H49" t="s">
        <v>3</v>
      </c>
      <c r="I49" t="s">
        <v>42</v>
      </c>
      <c r="J49" t="s">
        <v>42</v>
      </c>
      <c r="K49" t="s">
        <v>3</v>
      </c>
      <c r="L49" t="s">
        <v>3</v>
      </c>
      <c r="M49" t="s">
        <v>3</v>
      </c>
      <c r="N49" t="s">
        <v>22</v>
      </c>
      <c r="O49" t="s">
        <v>42</v>
      </c>
      <c r="P49" t="s">
        <v>3</v>
      </c>
      <c r="Q49" t="s">
        <v>3</v>
      </c>
      <c r="R49" t="s">
        <v>3</v>
      </c>
      <c r="S49" t="s">
        <v>1871</v>
      </c>
      <c r="T49" t="s">
        <v>1872</v>
      </c>
      <c r="U49" t="s">
        <v>1873</v>
      </c>
    </row>
    <row r="50" spans="1:21" x14ac:dyDescent="0.25">
      <c r="A50">
        <v>62</v>
      </c>
      <c r="B50">
        <v>1</v>
      </c>
      <c r="C50" t="s">
        <v>3</v>
      </c>
      <c r="D50" t="s">
        <v>1874</v>
      </c>
      <c r="E50" t="s">
        <v>1875</v>
      </c>
      <c r="F50" t="s">
        <v>1875</v>
      </c>
      <c r="G50" t="s">
        <v>1875</v>
      </c>
      <c r="H50" t="s">
        <v>3</v>
      </c>
      <c r="I50" t="s">
        <v>1875</v>
      </c>
      <c r="J50" t="s">
        <v>1875</v>
      </c>
      <c r="K50" t="s">
        <v>3</v>
      </c>
      <c r="L50" t="s">
        <v>3</v>
      </c>
      <c r="M50" t="s">
        <v>3</v>
      </c>
      <c r="N50" t="s">
        <v>1874</v>
      </c>
      <c r="O50" t="s">
        <v>1875</v>
      </c>
      <c r="P50" t="s">
        <v>3</v>
      </c>
      <c r="Q50" t="s">
        <v>3</v>
      </c>
      <c r="R50" t="s">
        <v>3</v>
      </c>
      <c r="S50" t="s">
        <v>1876</v>
      </c>
      <c r="T50" t="s">
        <v>1877</v>
      </c>
      <c r="U50" t="s">
        <v>1878</v>
      </c>
    </row>
    <row r="51" spans="1:21" x14ac:dyDescent="0.25">
      <c r="A51">
        <v>63</v>
      </c>
      <c r="B51">
        <v>1</v>
      </c>
      <c r="C51" t="s">
        <v>3</v>
      </c>
      <c r="D51" t="s">
        <v>22</v>
      </c>
      <c r="E51" t="s">
        <v>42</v>
      </c>
      <c r="F51" t="s">
        <v>42</v>
      </c>
      <c r="G51" t="s">
        <v>42</v>
      </c>
      <c r="H51" t="s">
        <v>3</v>
      </c>
      <c r="I51" t="s">
        <v>42</v>
      </c>
      <c r="J51" t="s">
        <v>42</v>
      </c>
      <c r="K51" t="s">
        <v>3</v>
      </c>
      <c r="L51" t="s">
        <v>3</v>
      </c>
      <c r="M51" t="s">
        <v>3</v>
      </c>
      <c r="N51" t="s">
        <v>22</v>
      </c>
      <c r="O51" t="s">
        <v>42</v>
      </c>
      <c r="P51" t="s">
        <v>3</v>
      </c>
      <c r="Q51" t="s">
        <v>3</v>
      </c>
      <c r="R51" t="s">
        <v>3</v>
      </c>
      <c r="S51" t="s">
        <v>1871</v>
      </c>
      <c r="T51" t="s">
        <v>1872</v>
      </c>
      <c r="U51" t="s">
        <v>1873</v>
      </c>
    </row>
    <row r="52" spans="1:21" x14ac:dyDescent="0.25">
      <c r="A52">
        <v>63</v>
      </c>
      <c r="B52">
        <v>1</v>
      </c>
      <c r="C52" t="s">
        <v>3</v>
      </c>
      <c r="D52" t="s">
        <v>1874</v>
      </c>
      <c r="E52" t="s">
        <v>1875</v>
      </c>
      <c r="F52" t="s">
        <v>1875</v>
      </c>
      <c r="G52" t="s">
        <v>1875</v>
      </c>
      <c r="H52" t="s">
        <v>3</v>
      </c>
      <c r="I52" t="s">
        <v>1875</v>
      </c>
      <c r="J52" t="s">
        <v>1875</v>
      </c>
      <c r="K52" t="s">
        <v>3</v>
      </c>
      <c r="L52" t="s">
        <v>3</v>
      </c>
      <c r="M52" t="s">
        <v>3</v>
      </c>
      <c r="N52" t="s">
        <v>1874</v>
      </c>
      <c r="O52" t="s">
        <v>1875</v>
      </c>
      <c r="P52" t="s">
        <v>3</v>
      </c>
      <c r="Q52" t="s">
        <v>3</v>
      </c>
      <c r="R52" t="s">
        <v>3</v>
      </c>
      <c r="S52" t="s">
        <v>1876</v>
      </c>
      <c r="T52" t="s">
        <v>1877</v>
      </c>
      <c r="U52" t="s">
        <v>1878</v>
      </c>
    </row>
    <row r="53" spans="1:21" x14ac:dyDescent="0.25">
      <c r="A53">
        <v>64</v>
      </c>
      <c r="B53">
        <v>1</v>
      </c>
      <c r="C53" t="s">
        <v>3</v>
      </c>
      <c r="D53" t="s">
        <v>22</v>
      </c>
      <c r="E53" t="s">
        <v>42</v>
      </c>
      <c r="F53" t="s">
        <v>42</v>
      </c>
      <c r="G53" t="s">
        <v>42</v>
      </c>
      <c r="H53" t="s">
        <v>3</v>
      </c>
      <c r="I53" t="s">
        <v>42</v>
      </c>
      <c r="J53" t="s">
        <v>42</v>
      </c>
      <c r="K53" t="s">
        <v>3</v>
      </c>
      <c r="L53" t="s">
        <v>3</v>
      </c>
      <c r="M53" t="s">
        <v>3</v>
      </c>
      <c r="N53" t="s">
        <v>22</v>
      </c>
      <c r="O53" t="s">
        <v>42</v>
      </c>
      <c r="P53" t="s">
        <v>3</v>
      </c>
      <c r="Q53" t="s">
        <v>3</v>
      </c>
      <c r="R53" t="s">
        <v>3</v>
      </c>
      <c r="S53" t="s">
        <v>1871</v>
      </c>
      <c r="T53" t="s">
        <v>1872</v>
      </c>
      <c r="U53" t="s">
        <v>1873</v>
      </c>
    </row>
    <row r="54" spans="1:21" x14ac:dyDescent="0.25">
      <c r="A54">
        <v>64</v>
      </c>
      <c r="B54">
        <v>1</v>
      </c>
      <c r="C54" t="s">
        <v>3</v>
      </c>
      <c r="D54" t="s">
        <v>1879</v>
      </c>
      <c r="E54" t="s">
        <v>1879</v>
      </c>
      <c r="F54" t="s">
        <v>1879</v>
      </c>
      <c r="G54" t="s">
        <v>1879</v>
      </c>
      <c r="H54" t="s">
        <v>3</v>
      </c>
      <c r="I54" t="s">
        <v>1879</v>
      </c>
      <c r="J54" t="s">
        <v>1879</v>
      </c>
      <c r="K54" t="s">
        <v>3</v>
      </c>
      <c r="L54" t="s">
        <v>3</v>
      </c>
      <c r="M54" t="s">
        <v>3</v>
      </c>
      <c r="N54" t="s">
        <v>1879</v>
      </c>
      <c r="O54" t="s">
        <v>1879</v>
      </c>
      <c r="P54" t="s">
        <v>3</v>
      </c>
      <c r="Q54" t="s">
        <v>3</v>
      </c>
      <c r="R54" t="s">
        <v>3</v>
      </c>
      <c r="S54" t="s">
        <v>1880</v>
      </c>
      <c r="T54" t="s">
        <v>1881</v>
      </c>
      <c r="U54" t="s">
        <v>1882</v>
      </c>
    </row>
    <row r="55" spans="1:21" x14ac:dyDescent="0.25">
      <c r="A55">
        <v>65</v>
      </c>
      <c r="B55">
        <v>1</v>
      </c>
      <c r="C55" t="s">
        <v>3</v>
      </c>
      <c r="D55" t="s">
        <v>22</v>
      </c>
      <c r="E55" t="s">
        <v>42</v>
      </c>
      <c r="F55" t="s">
        <v>42</v>
      </c>
      <c r="G55" t="s">
        <v>42</v>
      </c>
      <c r="H55" t="s">
        <v>3</v>
      </c>
      <c r="I55" t="s">
        <v>42</v>
      </c>
      <c r="J55" t="s">
        <v>42</v>
      </c>
      <c r="K55" t="s">
        <v>3</v>
      </c>
      <c r="L55" t="s">
        <v>3</v>
      </c>
      <c r="M55" t="s">
        <v>3</v>
      </c>
      <c r="N55" t="s">
        <v>22</v>
      </c>
      <c r="O55" t="s">
        <v>42</v>
      </c>
      <c r="P55" t="s">
        <v>3</v>
      </c>
      <c r="Q55" t="s">
        <v>3</v>
      </c>
      <c r="R55" t="s">
        <v>3</v>
      </c>
      <c r="S55" t="s">
        <v>1871</v>
      </c>
      <c r="T55" t="s">
        <v>1872</v>
      </c>
      <c r="U55" t="s">
        <v>1873</v>
      </c>
    </row>
    <row r="56" spans="1:21" x14ac:dyDescent="0.25">
      <c r="A56">
        <v>65</v>
      </c>
      <c r="B56">
        <v>1</v>
      </c>
      <c r="C56" t="s">
        <v>3</v>
      </c>
      <c r="D56" t="s">
        <v>1879</v>
      </c>
      <c r="E56" t="s">
        <v>1879</v>
      </c>
      <c r="F56" t="s">
        <v>1879</v>
      </c>
      <c r="G56" t="s">
        <v>1879</v>
      </c>
      <c r="H56" t="s">
        <v>3</v>
      </c>
      <c r="I56" t="s">
        <v>1879</v>
      </c>
      <c r="J56" t="s">
        <v>1879</v>
      </c>
      <c r="K56" t="s">
        <v>3</v>
      </c>
      <c r="L56" t="s">
        <v>3</v>
      </c>
      <c r="M56" t="s">
        <v>3</v>
      </c>
      <c r="N56" t="s">
        <v>1879</v>
      </c>
      <c r="O56" t="s">
        <v>1879</v>
      </c>
      <c r="P56" t="s">
        <v>3</v>
      </c>
      <c r="Q56" t="s">
        <v>3</v>
      </c>
      <c r="R56" t="s">
        <v>3</v>
      </c>
      <c r="S56" t="s">
        <v>1880</v>
      </c>
      <c r="T56" t="s">
        <v>1881</v>
      </c>
      <c r="U56" t="s">
        <v>1882</v>
      </c>
    </row>
    <row r="57" spans="1:21" x14ac:dyDescent="0.25">
      <c r="A57">
        <v>66</v>
      </c>
      <c r="B57">
        <v>1</v>
      </c>
      <c r="C57" t="s">
        <v>3</v>
      </c>
      <c r="D57" t="s">
        <v>22</v>
      </c>
      <c r="E57" t="s">
        <v>42</v>
      </c>
      <c r="F57" t="s">
        <v>42</v>
      </c>
      <c r="G57" t="s">
        <v>42</v>
      </c>
      <c r="H57" t="s">
        <v>3</v>
      </c>
      <c r="I57" t="s">
        <v>42</v>
      </c>
      <c r="J57" t="s">
        <v>42</v>
      </c>
      <c r="K57" t="s">
        <v>3</v>
      </c>
      <c r="L57" t="s">
        <v>3</v>
      </c>
      <c r="M57" t="s">
        <v>3</v>
      </c>
      <c r="N57" t="s">
        <v>22</v>
      </c>
      <c r="O57" t="s">
        <v>42</v>
      </c>
      <c r="P57" t="s">
        <v>3</v>
      </c>
      <c r="Q57" t="s">
        <v>3</v>
      </c>
      <c r="R57" t="s">
        <v>3</v>
      </c>
      <c r="S57" t="s">
        <v>1871</v>
      </c>
      <c r="T57" t="s">
        <v>1872</v>
      </c>
      <c r="U57" t="s">
        <v>1873</v>
      </c>
    </row>
    <row r="58" spans="1:21" x14ac:dyDescent="0.25">
      <c r="A58">
        <v>66</v>
      </c>
      <c r="B58">
        <v>1</v>
      </c>
      <c r="C58" t="s">
        <v>3</v>
      </c>
      <c r="D58" t="s">
        <v>1874</v>
      </c>
      <c r="E58" t="s">
        <v>1875</v>
      </c>
      <c r="F58" t="s">
        <v>1875</v>
      </c>
      <c r="G58" t="s">
        <v>1875</v>
      </c>
      <c r="H58" t="s">
        <v>3</v>
      </c>
      <c r="I58" t="s">
        <v>1875</v>
      </c>
      <c r="J58" t="s">
        <v>1875</v>
      </c>
      <c r="K58" t="s">
        <v>3</v>
      </c>
      <c r="L58" t="s">
        <v>3</v>
      </c>
      <c r="M58" t="s">
        <v>3</v>
      </c>
      <c r="N58" t="s">
        <v>1874</v>
      </c>
      <c r="O58" t="s">
        <v>1875</v>
      </c>
      <c r="P58" t="s">
        <v>3</v>
      </c>
      <c r="Q58" t="s">
        <v>3</v>
      </c>
      <c r="R58" t="s">
        <v>3</v>
      </c>
      <c r="S58" t="s">
        <v>1876</v>
      </c>
      <c r="T58" t="s">
        <v>1877</v>
      </c>
      <c r="U58" t="s">
        <v>1878</v>
      </c>
    </row>
    <row r="59" spans="1:21" x14ac:dyDescent="0.25">
      <c r="A59">
        <v>67</v>
      </c>
      <c r="B59">
        <v>1</v>
      </c>
      <c r="C59" t="s">
        <v>3</v>
      </c>
      <c r="D59" t="s">
        <v>22</v>
      </c>
      <c r="E59" t="s">
        <v>42</v>
      </c>
      <c r="F59" t="s">
        <v>42</v>
      </c>
      <c r="G59" t="s">
        <v>42</v>
      </c>
      <c r="H59" t="s">
        <v>3</v>
      </c>
      <c r="I59" t="s">
        <v>42</v>
      </c>
      <c r="J59" t="s">
        <v>42</v>
      </c>
      <c r="K59" t="s">
        <v>3</v>
      </c>
      <c r="L59" t="s">
        <v>3</v>
      </c>
      <c r="M59" t="s">
        <v>3</v>
      </c>
      <c r="N59" t="s">
        <v>22</v>
      </c>
      <c r="O59" t="s">
        <v>42</v>
      </c>
      <c r="P59" t="s">
        <v>3</v>
      </c>
      <c r="Q59" t="s">
        <v>3</v>
      </c>
      <c r="R59" t="s">
        <v>3</v>
      </c>
      <c r="S59" t="s">
        <v>1871</v>
      </c>
      <c r="T59" t="s">
        <v>1872</v>
      </c>
      <c r="U59" t="s">
        <v>1873</v>
      </c>
    </row>
    <row r="60" spans="1:21" x14ac:dyDescent="0.25">
      <c r="A60">
        <v>67</v>
      </c>
      <c r="B60">
        <v>1</v>
      </c>
      <c r="C60" t="s">
        <v>3</v>
      </c>
      <c r="D60" t="s">
        <v>1874</v>
      </c>
      <c r="E60" t="s">
        <v>1875</v>
      </c>
      <c r="F60" t="s">
        <v>1875</v>
      </c>
      <c r="G60" t="s">
        <v>1875</v>
      </c>
      <c r="H60" t="s">
        <v>3</v>
      </c>
      <c r="I60" t="s">
        <v>1875</v>
      </c>
      <c r="J60" t="s">
        <v>1875</v>
      </c>
      <c r="K60" t="s">
        <v>3</v>
      </c>
      <c r="L60" t="s">
        <v>3</v>
      </c>
      <c r="M60" t="s">
        <v>3</v>
      </c>
      <c r="N60" t="s">
        <v>1874</v>
      </c>
      <c r="O60" t="s">
        <v>1875</v>
      </c>
      <c r="P60" t="s">
        <v>3</v>
      </c>
      <c r="Q60" t="s">
        <v>3</v>
      </c>
      <c r="R60" t="s">
        <v>3</v>
      </c>
      <c r="S60" t="s">
        <v>1876</v>
      </c>
      <c r="T60" t="s">
        <v>1877</v>
      </c>
      <c r="U60" t="s">
        <v>1878</v>
      </c>
    </row>
    <row r="61" spans="1:21" x14ac:dyDescent="0.25">
      <c r="A61">
        <v>68</v>
      </c>
      <c r="B61">
        <v>1</v>
      </c>
      <c r="C61" t="s">
        <v>3</v>
      </c>
      <c r="D61" t="s">
        <v>22</v>
      </c>
      <c r="E61" t="s">
        <v>42</v>
      </c>
      <c r="F61" t="s">
        <v>42</v>
      </c>
      <c r="G61" t="s">
        <v>42</v>
      </c>
      <c r="H61" t="s">
        <v>3</v>
      </c>
      <c r="I61" t="s">
        <v>42</v>
      </c>
      <c r="J61" t="s">
        <v>42</v>
      </c>
      <c r="K61" t="s">
        <v>3</v>
      </c>
      <c r="L61" t="s">
        <v>3</v>
      </c>
      <c r="M61" t="s">
        <v>3</v>
      </c>
      <c r="N61" t="s">
        <v>22</v>
      </c>
      <c r="O61" t="s">
        <v>42</v>
      </c>
      <c r="P61" t="s">
        <v>3</v>
      </c>
      <c r="Q61" t="s">
        <v>3</v>
      </c>
      <c r="R61" t="s">
        <v>3</v>
      </c>
      <c r="S61" t="s">
        <v>1871</v>
      </c>
      <c r="T61" t="s">
        <v>2494</v>
      </c>
      <c r="U61" t="s">
        <v>1873</v>
      </c>
    </row>
    <row r="62" spans="1:21" x14ac:dyDescent="0.25">
      <c r="A62">
        <v>68</v>
      </c>
      <c r="B62">
        <v>1</v>
      </c>
      <c r="C62" t="s">
        <v>3</v>
      </c>
      <c r="D62" t="s">
        <v>1874</v>
      </c>
      <c r="E62" t="s">
        <v>1875</v>
      </c>
      <c r="F62" t="s">
        <v>1875</v>
      </c>
      <c r="G62" t="s">
        <v>1875</v>
      </c>
      <c r="H62" t="s">
        <v>3</v>
      </c>
      <c r="I62" t="s">
        <v>1875</v>
      </c>
      <c r="J62" t="s">
        <v>1875</v>
      </c>
      <c r="K62" t="s">
        <v>3</v>
      </c>
      <c r="L62" t="s">
        <v>3</v>
      </c>
      <c r="M62" t="s">
        <v>3</v>
      </c>
      <c r="N62" t="s">
        <v>1874</v>
      </c>
      <c r="O62" t="s">
        <v>1875</v>
      </c>
      <c r="P62" t="s">
        <v>3</v>
      </c>
      <c r="Q62" t="s">
        <v>3</v>
      </c>
      <c r="R62" t="s">
        <v>3</v>
      </c>
      <c r="S62" t="s">
        <v>1876</v>
      </c>
      <c r="T62" t="s">
        <v>1877</v>
      </c>
      <c r="U62" t="s">
        <v>1878</v>
      </c>
    </row>
    <row r="63" spans="1:21" x14ac:dyDescent="0.25">
      <c r="A63">
        <v>69</v>
      </c>
      <c r="B63">
        <v>1</v>
      </c>
      <c r="C63" t="s">
        <v>3</v>
      </c>
      <c r="D63" t="s">
        <v>22</v>
      </c>
      <c r="E63" t="s">
        <v>42</v>
      </c>
      <c r="F63" t="s">
        <v>42</v>
      </c>
      <c r="G63" t="s">
        <v>42</v>
      </c>
      <c r="H63" t="s">
        <v>3</v>
      </c>
      <c r="I63" t="s">
        <v>42</v>
      </c>
      <c r="J63" t="s">
        <v>42</v>
      </c>
      <c r="K63" t="s">
        <v>3</v>
      </c>
      <c r="L63" t="s">
        <v>3</v>
      </c>
      <c r="M63" t="s">
        <v>3</v>
      </c>
      <c r="N63" t="s">
        <v>22</v>
      </c>
      <c r="O63" t="s">
        <v>42</v>
      </c>
      <c r="P63" t="s">
        <v>3</v>
      </c>
      <c r="Q63" t="s">
        <v>3</v>
      </c>
      <c r="R63" t="s">
        <v>3</v>
      </c>
      <c r="S63" t="s">
        <v>1871</v>
      </c>
      <c r="T63" t="s">
        <v>2494</v>
      </c>
      <c r="U63" t="s">
        <v>1873</v>
      </c>
    </row>
    <row r="64" spans="1:21" x14ac:dyDescent="0.25">
      <c r="A64">
        <v>69</v>
      </c>
      <c r="B64">
        <v>1</v>
      </c>
      <c r="C64" t="s">
        <v>3</v>
      </c>
      <c r="D64" t="s">
        <v>1874</v>
      </c>
      <c r="E64" t="s">
        <v>1875</v>
      </c>
      <c r="F64" t="s">
        <v>1875</v>
      </c>
      <c r="G64" t="s">
        <v>1875</v>
      </c>
      <c r="H64" t="s">
        <v>3</v>
      </c>
      <c r="I64" t="s">
        <v>1875</v>
      </c>
      <c r="J64" t="s">
        <v>1875</v>
      </c>
      <c r="K64" t="s">
        <v>3</v>
      </c>
      <c r="L64" t="s">
        <v>3</v>
      </c>
      <c r="M64" t="s">
        <v>3</v>
      </c>
      <c r="N64" t="s">
        <v>1874</v>
      </c>
      <c r="O64" t="s">
        <v>1875</v>
      </c>
      <c r="P64" t="s">
        <v>3</v>
      </c>
      <c r="Q64" t="s">
        <v>3</v>
      </c>
      <c r="R64" t="s">
        <v>3</v>
      </c>
      <c r="S64" t="s">
        <v>1876</v>
      </c>
      <c r="T64" t="s">
        <v>1877</v>
      </c>
      <c r="U64" t="s">
        <v>1878</v>
      </c>
    </row>
    <row r="65" spans="1:21" x14ac:dyDescent="0.25">
      <c r="A65">
        <v>70</v>
      </c>
      <c r="B65">
        <v>1</v>
      </c>
      <c r="C65" t="s">
        <v>3</v>
      </c>
      <c r="D65" t="s">
        <v>22</v>
      </c>
      <c r="E65" t="s">
        <v>42</v>
      </c>
      <c r="F65" t="s">
        <v>42</v>
      </c>
      <c r="G65" t="s">
        <v>42</v>
      </c>
      <c r="H65" t="s">
        <v>3</v>
      </c>
      <c r="I65" t="s">
        <v>42</v>
      </c>
      <c r="J65" t="s">
        <v>42</v>
      </c>
      <c r="K65" t="s">
        <v>3</v>
      </c>
      <c r="L65" t="s">
        <v>3</v>
      </c>
      <c r="M65" t="s">
        <v>3</v>
      </c>
      <c r="N65" t="s">
        <v>22</v>
      </c>
      <c r="O65" t="s">
        <v>42</v>
      </c>
      <c r="P65" t="s">
        <v>3</v>
      </c>
      <c r="Q65" t="s">
        <v>3</v>
      </c>
      <c r="R65" t="s">
        <v>3</v>
      </c>
      <c r="S65" t="s">
        <v>1871</v>
      </c>
      <c r="T65" t="s">
        <v>1872</v>
      </c>
      <c r="U65" t="s">
        <v>1873</v>
      </c>
    </row>
    <row r="66" spans="1:21" x14ac:dyDescent="0.25">
      <c r="A66">
        <v>70</v>
      </c>
      <c r="B66">
        <v>1</v>
      </c>
      <c r="C66" t="s">
        <v>3</v>
      </c>
      <c r="D66" t="s">
        <v>1874</v>
      </c>
      <c r="E66" t="s">
        <v>1875</v>
      </c>
      <c r="F66" t="s">
        <v>1875</v>
      </c>
      <c r="G66" t="s">
        <v>1875</v>
      </c>
      <c r="H66" t="s">
        <v>3</v>
      </c>
      <c r="I66" t="s">
        <v>1875</v>
      </c>
      <c r="J66" t="s">
        <v>1875</v>
      </c>
      <c r="K66" t="s">
        <v>3</v>
      </c>
      <c r="L66" t="s">
        <v>3</v>
      </c>
      <c r="M66" t="s">
        <v>3</v>
      </c>
      <c r="N66" t="s">
        <v>1874</v>
      </c>
      <c r="O66" t="s">
        <v>1875</v>
      </c>
      <c r="P66" t="s">
        <v>3</v>
      </c>
      <c r="Q66" t="s">
        <v>3</v>
      </c>
      <c r="R66" t="s">
        <v>3</v>
      </c>
      <c r="S66" t="s">
        <v>1876</v>
      </c>
      <c r="T66" t="s">
        <v>1877</v>
      </c>
      <c r="U66" t="s">
        <v>1878</v>
      </c>
    </row>
    <row r="67" spans="1:21" x14ac:dyDescent="0.25">
      <c r="A67">
        <v>71</v>
      </c>
      <c r="B67">
        <v>1</v>
      </c>
      <c r="C67" t="s">
        <v>3</v>
      </c>
      <c r="D67" t="s">
        <v>22</v>
      </c>
      <c r="E67" t="s">
        <v>42</v>
      </c>
      <c r="F67" t="s">
        <v>42</v>
      </c>
      <c r="G67" t="s">
        <v>42</v>
      </c>
      <c r="H67" t="s">
        <v>3</v>
      </c>
      <c r="I67" t="s">
        <v>42</v>
      </c>
      <c r="J67" t="s">
        <v>42</v>
      </c>
      <c r="K67" t="s">
        <v>3</v>
      </c>
      <c r="L67" t="s">
        <v>3</v>
      </c>
      <c r="M67" t="s">
        <v>3</v>
      </c>
      <c r="N67" t="s">
        <v>22</v>
      </c>
      <c r="O67" t="s">
        <v>42</v>
      </c>
      <c r="P67" t="s">
        <v>3</v>
      </c>
      <c r="Q67" t="s">
        <v>3</v>
      </c>
      <c r="R67" t="s">
        <v>3</v>
      </c>
      <c r="S67" t="s">
        <v>1871</v>
      </c>
      <c r="T67" t="s">
        <v>1872</v>
      </c>
      <c r="U67" t="s">
        <v>1873</v>
      </c>
    </row>
    <row r="68" spans="1:21" x14ac:dyDescent="0.25">
      <c r="A68">
        <v>71</v>
      </c>
      <c r="B68">
        <v>1</v>
      </c>
      <c r="C68" t="s">
        <v>3</v>
      </c>
      <c r="D68" t="s">
        <v>1874</v>
      </c>
      <c r="E68" t="s">
        <v>1875</v>
      </c>
      <c r="F68" t="s">
        <v>1875</v>
      </c>
      <c r="G68" t="s">
        <v>1875</v>
      </c>
      <c r="H68" t="s">
        <v>3</v>
      </c>
      <c r="I68" t="s">
        <v>1875</v>
      </c>
      <c r="J68" t="s">
        <v>1875</v>
      </c>
      <c r="K68" t="s">
        <v>3</v>
      </c>
      <c r="L68" t="s">
        <v>3</v>
      </c>
      <c r="M68" t="s">
        <v>3</v>
      </c>
      <c r="N68" t="s">
        <v>1874</v>
      </c>
      <c r="O68" t="s">
        <v>1875</v>
      </c>
      <c r="P68" t="s">
        <v>3</v>
      </c>
      <c r="Q68" t="s">
        <v>3</v>
      </c>
      <c r="R68" t="s">
        <v>3</v>
      </c>
      <c r="S68" t="s">
        <v>1876</v>
      </c>
      <c r="T68" t="s">
        <v>1877</v>
      </c>
      <c r="U68" t="s">
        <v>1878</v>
      </c>
    </row>
    <row r="69" spans="1:21" x14ac:dyDescent="0.25">
      <c r="A69">
        <v>73</v>
      </c>
      <c r="B69">
        <v>1</v>
      </c>
      <c r="C69" t="s">
        <v>3</v>
      </c>
      <c r="D69" t="s">
        <v>22</v>
      </c>
      <c r="E69" t="s">
        <v>42</v>
      </c>
      <c r="F69" t="s">
        <v>42</v>
      </c>
      <c r="G69" t="s">
        <v>42</v>
      </c>
      <c r="H69" t="s">
        <v>3</v>
      </c>
      <c r="I69" t="s">
        <v>42</v>
      </c>
      <c r="J69" t="s">
        <v>42</v>
      </c>
      <c r="K69" t="s">
        <v>3</v>
      </c>
      <c r="L69" t="s">
        <v>3</v>
      </c>
      <c r="M69" t="s">
        <v>3</v>
      </c>
      <c r="N69" t="s">
        <v>22</v>
      </c>
      <c r="O69" t="s">
        <v>42</v>
      </c>
      <c r="P69" t="s">
        <v>3</v>
      </c>
      <c r="Q69" t="s">
        <v>3</v>
      </c>
      <c r="R69" t="s">
        <v>3</v>
      </c>
      <c r="S69" t="s">
        <v>1871</v>
      </c>
      <c r="T69" t="s">
        <v>1872</v>
      </c>
      <c r="U69" t="s">
        <v>1873</v>
      </c>
    </row>
    <row r="70" spans="1:21" x14ac:dyDescent="0.25">
      <c r="A70">
        <v>73</v>
      </c>
      <c r="B70">
        <v>1</v>
      </c>
      <c r="C70" t="s">
        <v>3</v>
      </c>
      <c r="D70" t="s">
        <v>1874</v>
      </c>
      <c r="E70" t="s">
        <v>1875</v>
      </c>
      <c r="F70" t="s">
        <v>1875</v>
      </c>
      <c r="G70" t="s">
        <v>1875</v>
      </c>
      <c r="H70" t="s">
        <v>3</v>
      </c>
      <c r="I70" t="s">
        <v>1875</v>
      </c>
      <c r="J70" t="s">
        <v>1875</v>
      </c>
      <c r="K70" t="s">
        <v>3</v>
      </c>
      <c r="L70" t="s">
        <v>3</v>
      </c>
      <c r="M70" t="s">
        <v>3</v>
      </c>
      <c r="N70" t="s">
        <v>1874</v>
      </c>
      <c r="O70" t="s">
        <v>1875</v>
      </c>
      <c r="P70" t="s">
        <v>3</v>
      </c>
      <c r="Q70" t="s">
        <v>3</v>
      </c>
      <c r="R70" t="s">
        <v>3</v>
      </c>
      <c r="S70" t="s">
        <v>1876</v>
      </c>
      <c r="T70" t="s">
        <v>1877</v>
      </c>
      <c r="U70" t="s">
        <v>1878</v>
      </c>
    </row>
    <row r="71" spans="1:21" x14ac:dyDescent="0.25">
      <c r="A71">
        <v>74</v>
      </c>
      <c r="B71">
        <v>1</v>
      </c>
      <c r="C71" t="s">
        <v>3</v>
      </c>
      <c r="D71" t="s">
        <v>22</v>
      </c>
      <c r="E71" t="s">
        <v>42</v>
      </c>
      <c r="F71" t="s">
        <v>42</v>
      </c>
      <c r="G71" t="s">
        <v>42</v>
      </c>
      <c r="H71" t="s">
        <v>3</v>
      </c>
      <c r="I71" t="s">
        <v>42</v>
      </c>
      <c r="J71" t="s">
        <v>42</v>
      </c>
      <c r="K71" t="s">
        <v>3</v>
      </c>
      <c r="L71" t="s">
        <v>3</v>
      </c>
      <c r="M71" t="s">
        <v>3</v>
      </c>
      <c r="N71" t="s">
        <v>22</v>
      </c>
      <c r="O71" t="s">
        <v>42</v>
      </c>
      <c r="P71" t="s">
        <v>3</v>
      </c>
      <c r="Q71" t="s">
        <v>3</v>
      </c>
      <c r="R71" t="s">
        <v>3</v>
      </c>
      <c r="S71" t="s">
        <v>1871</v>
      </c>
      <c r="T71" t="s">
        <v>1872</v>
      </c>
      <c r="U71" t="s">
        <v>1873</v>
      </c>
    </row>
    <row r="72" spans="1:21" x14ac:dyDescent="0.25">
      <c r="A72">
        <v>74</v>
      </c>
      <c r="B72">
        <v>1</v>
      </c>
      <c r="C72" t="s">
        <v>3</v>
      </c>
      <c r="D72" t="s">
        <v>1874</v>
      </c>
      <c r="E72" t="s">
        <v>1875</v>
      </c>
      <c r="F72" t="s">
        <v>1875</v>
      </c>
      <c r="G72" t="s">
        <v>1875</v>
      </c>
      <c r="H72" t="s">
        <v>3</v>
      </c>
      <c r="I72" t="s">
        <v>1875</v>
      </c>
      <c r="J72" t="s">
        <v>1875</v>
      </c>
      <c r="K72" t="s">
        <v>3</v>
      </c>
      <c r="L72" t="s">
        <v>3</v>
      </c>
      <c r="M72" t="s">
        <v>3</v>
      </c>
      <c r="N72" t="s">
        <v>1874</v>
      </c>
      <c r="O72" t="s">
        <v>1875</v>
      </c>
      <c r="P72" t="s">
        <v>3</v>
      </c>
      <c r="Q72" t="s">
        <v>3</v>
      </c>
      <c r="R72" t="s">
        <v>3</v>
      </c>
      <c r="S72" t="s">
        <v>1876</v>
      </c>
      <c r="T72" t="s">
        <v>1877</v>
      </c>
      <c r="U72" t="s">
        <v>1878</v>
      </c>
    </row>
    <row r="73" spans="1:21" x14ac:dyDescent="0.25">
      <c r="A73">
        <v>75</v>
      </c>
      <c r="B73">
        <v>1</v>
      </c>
      <c r="C73" t="s">
        <v>3</v>
      </c>
      <c r="D73" t="s">
        <v>22</v>
      </c>
      <c r="E73" t="s">
        <v>42</v>
      </c>
      <c r="F73" t="s">
        <v>42</v>
      </c>
      <c r="G73" t="s">
        <v>42</v>
      </c>
      <c r="H73" t="s">
        <v>3</v>
      </c>
      <c r="I73" t="s">
        <v>42</v>
      </c>
      <c r="J73" t="s">
        <v>42</v>
      </c>
      <c r="K73" t="s">
        <v>3</v>
      </c>
      <c r="L73" t="s">
        <v>3</v>
      </c>
      <c r="M73" t="s">
        <v>3</v>
      </c>
      <c r="N73" t="s">
        <v>22</v>
      </c>
      <c r="O73" t="s">
        <v>42</v>
      </c>
      <c r="P73" t="s">
        <v>3</v>
      </c>
      <c r="Q73" t="s">
        <v>3</v>
      </c>
      <c r="R73" t="s">
        <v>3</v>
      </c>
      <c r="S73" t="s">
        <v>1871</v>
      </c>
      <c r="T73" t="s">
        <v>1872</v>
      </c>
      <c r="U73" t="s">
        <v>1873</v>
      </c>
    </row>
    <row r="74" spans="1:21" x14ac:dyDescent="0.25">
      <c r="A74">
        <v>75</v>
      </c>
      <c r="B74">
        <v>1</v>
      </c>
      <c r="C74" t="s">
        <v>3</v>
      </c>
      <c r="D74" t="s">
        <v>1874</v>
      </c>
      <c r="E74" t="s">
        <v>1875</v>
      </c>
      <c r="F74" t="s">
        <v>1875</v>
      </c>
      <c r="G74" t="s">
        <v>1875</v>
      </c>
      <c r="H74" t="s">
        <v>3</v>
      </c>
      <c r="I74" t="s">
        <v>1875</v>
      </c>
      <c r="J74" t="s">
        <v>1875</v>
      </c>
      <c r="K74" t="s">
        <v>3</v>
      </c>
      <c r="L74" t="s">
        <v>3</v>
      </c>
      <c r="M74" t="s">
        <v>3</v>
      </c>
      <c r="N74" t="s">
        <v>1874</v>
      </c>
      <c r="O74" t="s">
        <v>1875</v>
      </c>
      <c r="P74" t="s">
        <v>3</v>
      </c>
      <c r="Q74" t="s">
        <v>3</v>
      </c>
      <c r="R74" t="s">
        <v>3</v>
      </c>
      <c r="S74" t="s">
        <v>1876</v>
      </c>
      <c r="T74" t="s">
        <v>1877</v>
      </c>
      <c r="U74" t="s">
        <v>1878</v>
      </c>
    </row>
    <row r="75" spans="1:21" x14ac:dyDescent="0.25">
      <c r="A75">
        <v>76</v>
      </c>
      <c r="B75">
        <v>1</v>
      </c>
      <c r="C75" t="s">
        <v>3</v>
      </c>
      <c r="D75" t="s">
        <v>22</v>
      </c>
      <c r="E75" t="s">
        <v>42</v>
      </c>
      <c r="F75" t="s">
        <v>42</v>
      </c>
      <c r="G75" t="s">
        <v>42</v>
      </c>
      <c r="H75" t="s">
        <v>3</v>
      </c>
      <c r="I75" t="s">
        <v>42</v>
      </c>
      <c r="J75" t="s">
        <v>42</v>
      </c>
      <c r="K75" t="s">
        <v>3</v>
      </c>
      <c r="L75" t="s">
        <v>3</v>
      </c>
      <c r="M75" t="s">
        <v>3</v>
      </c>
      <c r="N75" t="s">
        <v>22</v>
      </c>
      <c r="O75" t="s">
        <v>42</v>
      </c>
      <c r="P75" t="s">
        <v>3</v>
      </c>
      <c r="Q75" t="s">
        <v>3</v>
      </c>
      <c r="R75" t="s">
        <v>3</v>
      </c>
      <c r="S75" t="s">
        <v>1871</v>
      </c>
      <c r="T75" t="s">
        <v>1872</v>
      </c>
      <c r="U75" t="s">
        <v>1873</v>
      </c>
    </row>
    <row r="76" spans="1:21" x14ac:dyDescent="0.25">
      <c r="A76">
        <v>76</v>
      </c>
      <c r="B76">
        <v>1</v>
      </c>
      <c r="C76" t="s">
        <v>3</v>
      </c>
      <c r="D76" t="s">
        <v>1874</v>
      </c>
      <c r="E76" t="s">
        <v>1875</v>
      </c>
      <c r="F76" t="s">
        <v>1875</v>
      </c>
      <c r="G76" t="s">
        <v>1875</v>
      </c>
      <c r="H76" t="s">
        <v>3</v>
      </c>
      <c r="I76" t="s">
        <v>1875</v>
      </c>
      <c r="J76" t="s">
        <v>1875</v>
      </c>
      <c r="K76" t="s">
        <v>3</v>
      </c>
      <c r="L76" t="s">
        <v>3</v>
      </c>
      <c r="M76" t="s">
        <v>3</v>
      </c>
      <c r="N76" t="s">
        <v>1874</v>
      </c>
      <c r="O76" t="s">
        <v>1875</v>
      </c>
      <c r="P76" t="s">
        <v>3</v>
      </c>
      <c r="Q76" t="s">
        <v>3</v>
      </c>
      <c r="R76" t="s">
        <v>3</v>
      </c>
      <c r="S76" t="s">
        <v>1876</v>
      </c>
      <c r="T76" t="s">
        <v>1877</v>
      </c>
      <c r="U76" t="s">
        <v>1878</v>
      </c>
    </row>
    <row r="77" spans="1:21" x14ac:dyDescent="0.25">
      <c r="A77">
        <v>77</v>
      </c>
      <c r="B77">
        <v>1</v>
      </c>
      <c r="C77" t="s">
        <v>3</v>
      </c>
      <c r="D77" t="s">
        <v>22</v>
      </c>
      <c r="E77" t="s">
        <v>42</v>
      </c>
      <c r="F77" t="s">
        <v>42</v>
      </c>
      <c r="G77" t="s">
        <v>42</v>
      </c>
      <c r="H77" t="s">
        <v>3</v>
      </c>
      <c r="I77" t="s">
        <v>42</v>
      </c>
      <c r="J77" t="s">
        <v>42</v>
      </c>
      <c r="K77" t="s">
        <v>3</v>
      </c>
      <c r="L77" t="s">
        <v>3</v>
      </c>
      <c r="M77" t="s">
        <v>3</v>
      </c>
      <c r="N77" t="s">
        <v>22</v>
      </c>
      <c r="O77" t="s">
        <v>42</v>
      </c>
      <c r="P77" t="s">
        <v>3</v>
      </c>
      <c r="Q77" t="s">
        <v>3</v>
      </c>
      <c r="R77" t="s">
        <v>3</v>
      </c>
      <c r="S77" t="s">
        <v>1871</v>
      </c>
      <c r="T77" t="s">
        <v>1872</v>
      </c>
      <c r="U77" t="s">
        <v>1873</v>
      </c>
    </row>
    <row r="78" spans="1:21" x14ac:dyDescent="0.25">
      <c r="A78">
        <v>77</v>
      </c>
      <c r="B78">
        <v>1</v>
      </c>
      <c r="C78" t="s">
        <v>3</v>
      </c>
      <c r="D78" t="s">
        <v>1874</v>
      </c>
      <c r="E78" t="s">
        <v>1875</v>
      </c>
      <c r="F78" t="s">
        <v>1875</v>
      </c>
      <c r="G78" t="s">
        <v>1875</v>
      </c>
      <c r="H78" t="s">
        <v>3</v>
      </c>
      <c r="I78" t="s">
        <v>1875</v>
      </c>
      <c r="J78" t="s">
        <v>1875</v>
      </c>
      <c r="K78" t="s">
        <v>3</v>
      </c>
      <c r="L78" t="s">
        <v>3</v>
      </c>
      <c r="M78" t="s">
        <v>3</v>
      </c>
      <c r="N78" t="s">
        <v>1874</v>
      </c>
      <c r="O78" t="s">
        <v>1875</v>
      </c>
      <c r="P78" t="s">
        <v>3</v>
      </c>
      <c r="Q78" t="s">
        <v>3</v>
      </c>
      <c r="R78" t="s">
        <v>3</v>
      </c>
      <c r="S78" t="s">
        <v>1876</v>
      </c>
      <c r="T78" t="s">
        <v>1877</v>
      </c>
      <c r="U78" t="s">
        <v>1878</v>
      </c>
    </row>
    <row r="79" spans="1:21" x14ac:dyDescent="0.25">
      <c r="A79">
        <v>78</v>
      </c>
      <c r="B79">
        <v>1</v>
      </c>
      <c r="C79" t="s">
        <v>3</v>
      </c>
      <c r="D79" t="s">
        <v>22</v>
      </c>
      <c r="E79" t="s">
        <v>42</v>
      </c>
      <c r="F79" t="s">
        <v>42</v>
      </c>
      <c r="G79" t="s">
        <v>42</v>
      </c>
      <c r="H79" t="s">
        <v>3</v>
      </c>
      <c r="I79" t="s">
        <v>42</v>
      </c>
      <c r="J79" t="s">
        <v>42</v>
      </c>
      <c r="K79" t="s">
        <v>3</v>
      </c>
      <c r="L79" t="s">
        <v>3</v>
      </c>
      <c r="M79" t="s">
        <v>3</v>
      </c>
      <c r="N79" t="s">
        <v>22</v>
      </c>
      <c r="O79" t="s">
        <v>42</v>
      </c>
      <c r="P79" t="s">
        <v>3</v>
      </c>
      <c r="Q79" t="s">
        <v>3</v>
      </c>
      <c r="R79" t="s">
        <v>3</v>
      </c>
      <c r="S79" t="s">
        <v>1871</v>
      </c>
      <c r="T79" t="s">
        <v>1872</v>
      </c>
      <c r="U79" t="s">
        <v>1873</v>
      </c>
    </row>
    <row r="80" spans="1:21" x14ac:dyDescent="0.25">
      <c r="A80">
        <v>78</v>
      </c>
      <c r="B80">
        <v>1</v>
      </c>
      <c r="C80" t="s">
        <v>3</v>
      </c>
      <c r="D80" t="s">
        <v>1874</v>
      </c>
      <c r="E80" t="s">
        <v>1875</v>
      </c>
      <c r="F80" t="s">
        <v>1875</v>
      </c>
      <c r="G80" t="s">
        <v>1875</v>
      </c>
      <c r="H80" t="s">
        <v>3</v>
      </c>
      <c r="I80" t="s">
        <v>1875</v>
      </c>
      <c r="J80" t="s">
        <v>1875</v>
      </c>
      <c r="K80" t="s">
        <v>3</v>
      </c>
      <c r="L80" t="s">
        <v>3</v>
      </c>
      <c r="M80" t="s">
        <v>3</v>
      </c>
      <c r="N80" t="s">
        <v>1874</v>
      </c>
      <c r="O80" t="s">
        <v>1875</v>
      </c>
      <c r="P80" t="s">
        <v>3</v>
      </c>
      <c r="Q80" t="s">
        <v>3</v>
      </c>
      <c r="R80" t="s">
        <v>3</v>
      </c>
      <c r="S80" t="s">
        <v>1876</v>
      </c>
      <c r="T80" t="s">
        <v>1877</v>
      </c>
      <c r="U80" t="s">
        <v>1878</v>
      </c>
    </row>
    <row r="81" spans="1:21" x14ac:dyDescent="0.25">
      <c r="A81">
        <v>79</v>
      </c>
      <c r="B81">
        <v>1</v>
      </c>
      <c r="C81" t="s">
        <v>3</v>
      </c>
      <c r="D81" t="s">
        <v>22</v>
      </c>
      <c r="E81" t="s">
        <v>42</v>
      </c>
      <c r="F81" t="s">
        <v>42</v>
      </c>
      <c r="G81" t="s">
        <v>42</v>
      </c>
      <c r="H81" t="s">
        <v>3</v>
      </c>
      <c r="I81" t="s">
        <v>42</v>
      </c>
      <c r="J81" t="s">
        <v>42</v>
      </c>
      <c r="K81" t="s">
        <v>3</v>
      </c>
      <c r="L81" t="s">
        <v>3</v>
      </c>
      <c r="M81" t="s">
        <v>3</v>
      </c>
      <c r="N81" t="s">
        <v>22</v>
      </c>
      <c r="O81" t="s">
        <v>42</v>
      </c>
      <c r="P81" t="s">
        <v>3</v>
      </c>
      <c r="Q81" t="s">
        <v>3</v>
      </c>
      <c r="R81" t="s">
        <v>3</v>
      </c>
      <c r="S81" t="s">
        <v>1871</v>
      </c>
      <c r="T81" t="s">
        <v>1872</v>
      </c>
      <c r="U81" t="s">
        <v>1873</v>
      </c>
    </row>
    <row r="82" spans="1:21" x14ac:dyDescent="0.25">
      <c r="A82">
        <v>79</v>
      </c>
      <c r="B82">
        <v>1</v>
      </c>
      <c r="C82" t="s">
        <v>3</v>
      </c>
      <c r="D82" t="s">
        <v>1874</v>
      </c>
      <c r="E82" t="s">
        <v>1875</v>
      </c>
      <c r="F82" t="s">
        <v>1875</v>
      </c>
      <c r="G82" t="s">
        <v>1875</v>
      </c>
      <c r="H82" t="s">
        <v>3</v>
      </c>
      <c r="I82" t="s">
        <v>1875</v>
      </c>
      <c r="J82" t="s">
        <v>1875</v>
      </c>
      <c r="K82" t="s">
        <v>3</v>
      </c>
      <c r="L82" t="s">
        <v>3</v>
      </c>
      <c r="M82" t="s">
        <v>3</v>
      </c>
      <c r="N82" t="s">
        <v>1874</v>
      </c>
      <c r="O82" t="s">
        <v>1875</v>
      </c>
      <c r="P82" t="s">
        <v>3</v>
      </c>
      <c r="Q82" t="s">
        <v>3</v>
      </c>
      <c r="R82" t="s">
        <v>3</v>
      </c>
      <c r="S82" t="s">
        <v>1876</v>
      </c>
      <c r="T82" t="s">
        <v>1877</v>
      </c>
      <c r="U82" t="s">
        <v>1878</v>
      </c>
    </row>
    <row r="83" spans="1:21" x14ac:dyDescent="0.25">
      <c r="A83">
        <v>80</v>
      </c>
      <c r="B83">
        <v>1</v>
      </c>
      <c r="C83" t="s">
        <v>3</v>
      </c>
      <c r="D83" t="s">
        <v>22</v>
      </c>
      <c r="E83" t="s">
        <v>42</v>
      </c>
      <c r="F83" t="s">
        <v>42</v>
      </c>
      <c r="G83" t="s">
        <v>42</v>
      </c>
      <c r="H83" t="s">
        <v>3</v>
      </c>
      <c r="I83" t="s">
        <v>42</v>
      </c>
      <c r="J83" t="s">
        <v>42</v>
      </c>
      <c r="K83" t="s">
        <v>3</v>
      </c>
      <c r="L83" t="s">
        <v>3</v>
      </c>
      <c r="M83" t="s">
        <v>3</v>
      </c>
      <c r="N83" t="s">
        <v>22</v>
      </c>
      <c r="O83" t="s">
        <v>42</v>
      </c>
      <c r="P83" t="s">
        <v>3</v>
      </c>
      <c r="Q83" t="s">
        <v>3</v>
      </c>
      <c r="R83" t="s">
        <v>3</v>
      </c>
      <c r="S83" t="s">
        <v>1871</v>
      </c>
      <c r="T83" t="s">
        <v>1872</v>
      </c>
      <c r="U83" t="s">
        <v>1873</v>
      </c>
    </row>
    <row r="84" spans="1:21" x14ac:dyDescent="0.25">
      <c r="A84">
        <v>80</v>
      </c>
      <c r="B84">
        <v>1</v>
      </c>
      <c r="C84" t="s">
        <v>3</v>
      </c>
      <c r="D84" t="s">
        <v>1874</v>
      </c>
      <c r="E84" t="s">
        <v>1875</v>
      </c>
      <c r="F84" t="s">
        <v>1875</v>
      </c>
      <c r="G84" t="s">
        <v>1875</v>
      </c>
      <c r="H84" t="s">
        <v>3</v>
      </c>
      <c r="I84" t="s">
        <v>1875</v>
      </c>
      <c r="J84" t="s">
        <v>1875</v>
      </c>
      <c r="K84" t="s">
        <v>3</v>
      </c>
      <c r="L84" t="s">
        <v>3</v>
      </c>
      <c r="M84" t="s">
        <v>3</v>
      </c>
      <c r="N84" t="s">
        <v>1874</v>
      </c>
      <c r="O84" t="s">
        <v>1875</v>
      </c>
      <c r="P84" t="s">
        <v>3</v>
      </c>
      <c r="Q84" t="s">
        <v>3</v>
      </c>
      <c r="R84" t="s">
        <v>3</v>
      </c>
      <c r="S84" t="s">
        <v>1876</v>
      </c>
      <c r="T84" t="s">
        <v>1877</v>
      </c>
      <c r="U84" t="s">
        <v>1878</v>
      </c>
    </row>
    <row r="85" spans="1:21" x14ac:dyDescent="0.25">
      <c r="A85">
        <v>82</v>
      </c>
      <c r="B85">
        <v>1</v>
      </c>
      <c r="C85" t="s">
        <v>3</v>
      </c>
      <c r="D85" t="s">
        <v>22</v>
      </c>
      <c r="E85" t="s">
        <v>42</v>
      </c>
      <c r="F85" t="s">
        <v>42</v>
      </c>
      <c r="G85" t="s">
        <v>42</v>
      </c>
      <c r="H85" t="s">
        <v>3</v>
      </c>
      <c r="I85" t="s">
        <v>42</v>
      </c>
      <c r="J85" t="s">
        <v>42</v>
      </c>
      <c r="K85" t="s">
        <v>3</v>
      </c>
      <c r="L85" t="s">
        <v>3</v>
      </c>
      <c r="M85" t="s">
        <v>3</v>
      </c>
      <c r="N85" t="s">
        <v>22</v>
      </c>
      <c r="O85" t="s">
        <v>42</v>
      </c>
      <c r="P85" t="s">
        <v>3</v>
      </c>
      <c r="Q85" t="s">
        <v>3</v>
      </c>
      <c r="R85" t="s">
        <v>3</v>
      </c>
      <c r="S85" t="s">
        <v>1871</v>
      </c>
      <c r="T85" t="s">
        <v>1872</v>
      </c>
      <c r="U85" t="s">
        <v>1873</v>
      </c>
    </row>
    <row r="86" spans="1:21" x14ac:dyDescent="0.25">
      <c r="A86">
        <v>82</v>
      </c>
      <c r="B86">
        <v>1</v>
      </c>
      <c r="C86" t="s">
        <v>3</v>
      </c>
      <c r="D86" t="s">
        <v>1874</v>
      </c>
      <c r="E86" t="s">
        <v>1875</v>
      </c>
      <c r="F86" t="s">
        <v>1875</v>
      </c>
      <c r="G86" t="s">
        <v>1875</v>
      </c>
      <c r="H86" t="s">
        <v>3</v>
      </c>
      <c r="I86" t="s">
        <v>1875</v>
      </c>
      <c r="J86" t="s">
        <v>1875</v>
      </c>
      <c r="K86" t="s">
        <v>3</v>
      </c>
      <c r="L86" t="s">
        <v>3</v>
      </c>
      <c r="M86" t="s">
        <v>3</v>
      </c>
      <c r="N86" t="s">
        <v>1874</v>
      </c>
      <c r="O86" t="s">
        <v>1875</v>
      </c>
      <c r="P86" t="s">
        <v>3</v>
      </c>
      <c r="Q86" t="s">
        <v>3</v>
      </c>
      <c r="R86" t="s">
        <v>3</v>
      </c>
      <c r="S86" t="s">
        <v>1876</v>
      </c>
      <c r="T86" t="s">
        <v>1877</v>
      </c>
      <c r="U86" t="s">
        <v>1878</v>
      </c>
    </row>
    <row r="87" spans="1:21" x14ac:dyDescent="0.25">
      <c r="A87">
        <v>83</v>
      </c>
      <c r="B87">
        <v>1</v>
      </c>
      <c r="C87" t="s">
        <v>3</v>
      </c>
      <c r="D87" t="s">
        <v>22</v>
      </c>
      <c r="E87" t="s">
        <v>42</v>
      </c>
      <c r="F87" t="s">
        <v>42</v>
      </c>
      <c r="G87" t="s">
        <v>42</v>
      </c>
      <c r="H87" t="s">
        <v>3</v>
      </c>
      <c r="I87" t="s">
        <v>42</v>
      </c>
      <c r="J87" t="s">
        <v>42</v>
      </c>
      <c r="K87" t="s">
        <v>3</v>
      </c>
      <c r="L87" t="s">
        <v>3</v>
      </c>
      <c r="M87" t="s">
        <v>3</v>
      </c>
      <c r="N87" t="s">
        <v>22</v>
      </c>
      <c r="O87" t="s">
        <v>42</v>
      </c>
      <c r="P87" t="s">
        <v>3</v>
      </c>
      <c r="Q87" t="s">
        <v>3</v>
      </c>
      <c r="R87" t="s">
        <v>3</v>
      </c>
      <c r="S87" t="s">
        <v>1871</v>
      </c>
      <c r="T87" t="s">
        <v>1872</v>
      </c>
      <c r="U87" t="s">
        <v>1873</v>
      </c>
    </row>
    <row r="88" spans="1:21" x14ac:dyDescent="0.25">
      <c r="A88">
        <v>83</v>
      </c>
      <c r="B88">
        <v>1</v>
      </c>
      <c r="C88" t="s">
        <v>3</v>
      </c>
      <c r="D88" t="s">
        <v>1874</v>
      </c>
      <c r="E88" t="s">
        <v>1875</v>
      </c>
      <c r="F88" t="s">
        <v>1875</v>
      </c>
      <c r="G88" t="s">
        <v>1875</v>
      </c>
      <c r="H88" t="s">
        <v>3</v>
      </c>
      <c r="I88" t="s">
        <v>1875</v>
      </c>
      <c r="J88" t="s">
        <v>1875</v>
      </c>
      <c r="K88" t="s">
        <v>3</v>
      </c>
      <c r="L88" t="s">
        <v>3</v>
      </c>
      <c r="M88" t="s">
        <v>3</v>
      </c>
      <c r="N88" t="s">
        <v>1874</v>
      </c>
      <c r="O88" t="s">
        <v>1875</v>
      </c>
      <c r="P88" t="s">
        <v>3</v>
      </c>
      <c r="Q88" t="s">
        <v>3</v>
      </c>
      <c r="R88" t="s">
        <v>3</v>
      </c>
      <c r="S88" t="s">
        <v>1876</v>
      </c>
      <c r="T88" t="s">
        <v>1877</v>
      </c>
      <c r="U88" t="s">
        <v>1878</v>
      </c>
    </row>
    <row r="89" spans="1:21" x14ac:dyDescent="0.25">
      <c r="A89">
        <v>84</v>
      </c>
      <c r="B89">
        <v>1</v>
      </c>
      <c r="C89" t="s">
        <v>3</v>
      </c>
      <c r="D89" t="s">
        <v>22</v>
      </c>
      <c r="E89" t="s">
        <v>42</v>
      </c>
      <c r="F89" t="s">
        <v>42</v>
      </c>
      <c r="G89" t="s">
        <v>42</v>
      </c>
      <c r="H89" t="s">
        <v>3</v>
      </c>
      <c r="I89" t="s">
        <v>42</v>
      </c>
      <c r="J89" t="s">
        <v>42</v>
      </c>
      <c r="K89" t="s">
        <v>3</v>
      </c>
      <c r="L89" t="s">
        <v>3</v>
      </c>
      <c r="M89" t="s">
        <v>3</v>
      </c>
      <c r="N89" t="s">
        <v>22</v>
      </c>
      <c r="O89" t="s">
        <v>42</v>
      </c>
      <c r="P89" t="s">
        <v>3</v>
      </c>
      <c r="Q89" t="s">
        <v>3</v>
      </c>
      <c r="R89" t="s">
        <v>3</v>
      </c>
      <c r="S89" t="s">
        <v>1871</v>
      </c>
      <c r="T89" t="s">
        <v>1872</v>
      </c>
      <c r="U89" t="s">
        <v>1873</v>
      </c>
    </row>
    <row r="90" spans="1:21" x14ac:dyDescent="0.25">
      <c r="A90">
        <v>84</v>
      </c>
      <c r="B90">
        <v>1</v>
      </c>
      <c r="C90" t="s">
        <v>3</v>
      </c>
      <c r="D90" t="s">
        <v>1874</v>
      </c>
      <c r="E90" t="s">
        <v>1875</v>
      </c>
      <c r="F90" t="s">
        <v>1875</v>
      </c>
      <c r="G90" t="s">
        <v>1875</v>
      </c>
      <c r="H90" t="s">
        <v>3</v>
      </c>
      <c r="I90" t="s">
        <v>1875</v>
      </c>
      <c r="J90" t="s">
        <v>1875</v>
      </c>
      <c r="K90" t="s">
        <v>3</v>
      </c>
      <c r="L90" t="s">
        <v>3</v>
      </c>
      <c r="M90" t="s">
        <v>3</v>
      </c>
      <c r="N90" t="s">
        <v>1874</v>
      </c>
      <c r="O90" t="s">
        <v>1875</v>
      </c>
      <c r="P90" t="s">
        <v>3</v>
      </c>
      <c r="Q90" t="s">
        <v>3</v>
      </c>
      <c r="R90" t="s">
        <v>3</v>
      </c>
      <c r="S90" t="s">
        <v>1876</v>
      </c>
      <c r="T90" t="s">
        <v>1877</v>
      </c>
      <c r="U90" t="s">
        <v>1878</v>
      </c>
    </row>
    <row r="91" spans="1:21" x14ac:dyDescent="0.25">
      <c r="A91">
        <v>85</v>
      </c>
      <c r="B91">
        <v>1</v>
      </c>
      <c r="C91" t="s">
        <v>3</v>
      </c>
      <c r="D91" t="s">
        <v>22</v>
      </c>
      <c r="E91" t="s">
        <v>42</v>
      </c>
      <c r="F91" t="s">
        <v>42</v>
      </c>
      <c r="G91" t="s">
        <v>42</v>
      </c>
      <c r="H91" t="s">
        <v>3</v>
      </c>
      <c r="I91" t="s">
        <v>42</v>
      </c>
      <c r="J91" t="s">
        <v>42</v>
      </c>
      <c r="K91" t="s">
        <v>3</v>
      </c>
      <c r="L91" t="s">
        <v>3</v>
      </c>
      <c r="M91" t="s">
        <v>3</v>
      </c>
      <c r="N91" t="s">
        <v>22</v>
      </c>
      <c r="O91" t="s">
        <v>42</v>
      </c>
      <c r="P91" t="s">
        <v>3</v>
      </c>
      <c r="Q91" t="s">
        <v>3</v>
      </c>
      <c r="R91" t="s">
        <v>3</v>
      </c>
      <c r="S91" t="s">
        <v>1871</v>
      </c>
      <c r="T91" t="s">
        <v>1872</v>
      </c>
      <c r="U91" t="s">
        <v>1873</v>
      </c>
    </row>
    <row r="92" spans="1:21" x14ac:dyDescent="0.25">
      <c r="A92">
        <v>85</v>
      </c>
      <c r="B92">
        <v>1</v>
      </c>
      <c r="C92" t="s">
        <v>3</v>
      </c>
      <c r="D92" t="s">
        <v>1874</v>
      </c>
      <c r="E92" t="s">
        <v>1875</v>
      </c>
      <c r="F92" t="s">
        <v>1875</v>
      </c>
      <c r="G92" t="s">
        <v>1875</v>
      </c>
      <c r="H92" t="s">
        <v>3</v>
      </c>
      <c r="I92" t="s">
        <v>1875</v>
      </c>
      <c r="J92" t="s">
        <v>1875</v>
      </c>
      <c r="K92" t="s">
        <v>3</v>
      </c>
      <c r="L92" t="s">
        <v>3</v>
      </c>
      <c r="M92" t="s">
        <v>3</v>
      </c>
      <c r="N92" t="s">
        <v>1874</v>
      </c>
      <c r="O92" t="s">
        <v>1875</v>
      </c>
      <c r="P92" t="s">
        <v>3</v>
      </c>
      <c r="Q92" t="s">
        <v>3</v>
      </c>
      <c r="R92" t="s">
        <v>3</v>
      </c>
      <c r="S92" t="s">
        <v>1876</v>
      </c>
      <c r="T92" t="s">
        <v>1877</v>
      </c>
      <c r="U92" t="s">
        <v>1878</v>
      </c>
    </row>
    <row r="93" spans="1:21" x14ac:dyDescent="0.25">
      <c r="A93">
        <v>86</v>
      </c>
      <c r="B93">
        <v>1</v>
      </c>
      <c r="C93" t="s">
        <v>3</v>
      </c>
      <c r="D93" t="s">
        <v>22</v>
      </c>
      <c r="E93" t="s">
        <v>42</v>
      </c>
      <c r="F93" t="s">
        <v>42</v>
      </c>
      <c r="G93" t="s">
        <v>42</v>
      </c>
      <c r="H93" t="s">
        <v>3</v>
      </c>
      <c r="I93" t="s">
        <v>42</v>
      </c>
      <c r="J93" t="s">
        <v>42</v>
      </c>
      <c r="K93" t="s">
        <v>3</v>
      </c>
      <c r="L93" t="s">
        <v>3</v>
      </c>
      <c r="M93" t="s">
        <v>3</v>
      </c>
      <c r="N93" t="s">
        <v>22</v>
      </c>
      <c r="O93" t="s">
        <v>42</v>
      </c>
      <c r="P93" t="s">
        <v>3</v>
      </c>
      <c r="Q93" t="s">
        <v>3</v>
      </c>
      <c r="R93" t="s">
        <v>3</v>
      </c>
      <c r="S93" t="s">
        <v>1871</v>
      </c>
      <c r="T93" t="s">
        <v>1872</v>
      </c>
      <c r="U93" t="s">
        <v>1873</v>
      </c>
    </row>
    <row r="94" spans="1:21" x14ac:dyDescent="0.25">
      <c r="A94">
        <v>86</v>
      </c>
      <c r="B94">
        <v>1</v>
      </c>
      <c r="C94" t="s">
        <v>3</v>
      </c>
      <c r="D94" t="s">
        <v>1874</v>
      </c>
      <c r="E94" t="s">
        <v>1875</v>
      </c>
      <c r="F94" t="s">
        <v>1875</v>
      </c>
      <c r="G94" t="s">
        <v>1875</v>
      </c>
      <c r="H94" t="s">
        <v>3</v>
      </c>
      <c r="I94" t="s">
        <v>1875</v>
      </c>
      <c r="J94" t="s">
        <v>1875</v>
      </c>
      <c r="K94" t="s">
        <v>3</v>
      </c>
      <c r="L94" t="s">
        <v>3</v>
      </c>
      <c r="M94" t="s">
        <v>3</v>
      </c>
      <c r="N94" t="s">
        <v>1874</v>
      </c>
      <c r="O94" t="s">
        <v>1875</v>
      </c>
      <c r="P94" t="s">
        <v>3</v>
      </c>
      <c r="Q94" t="s">
        <v>3</v>
      </c>
      <c r="R94" t="s">
        <v>3</v>
      </c>
      <c r="S94" t="s">
        <v>1876</v>
      </c>
      <c r="T94" t="s">
        <v>1877</v>
      </c>
      <c r="U94" t="s">
        <v>1878</v>
      </c>
    </row>
    <row r="95" spans="1:21" x14ac:dyDescent="0.25">
      <c r="A95">
        <v>87</v>
      </c>
      <c r="B95">
        <v>1</v>
      </c>
      <c r="C95" t="s">
        <v>3</v>
      </c>
      <c r="D95" t="s">
        <v>22</v>
      </c>
      <c r="E95" t="s">
        <v>42</v>
      </c>
      <c r="F95" t="s">
        <v>42</v>
      </c>
      <c r="G95" t="s">
        <v>42</v>
      </c>
      <c r="H95" t="s">
        <v>3</v>
      </c>
      <c r="I95" t="s">
        <v>42</v>
      </c>
      <c r="J95" t="s">
        <v>42</v>
      </c>
      <c r="K95" t="s">
        <v>3</v>
      </c>
      <c r="L95" t="s">
        <v>3</v>
      </c>
      <c r="M95" t="s">
        <v>3</v>
      </c>
      <c r="N95" t="s">
        <v>22</v>
      </c>
      <c r="O95" t="s">
        <v>42</v>
      </c>
      <c r="P95" t="s">
        <v>3</v>
      </c>
      <c r="Q95" t="s">
        <v>3</v>
      </c>
      <c r="R95" t="s">
        <v>3</v>
      </c>
      <c r="S95" t="s">
        <v>1871</v>
      </c>
      <c r="T95" t="s">
        <v>1872</v>
      </c>
      <c r="U95" t="s">
        <v>1873</v>
      </c>
    </row>
    <row r="96" spans="1:21" x14ac:dyDescent="0.25">
      <c r="A96">
        <v>87</v>
      </c>
      <c r="B96">
        <v>1</v>
      </c>
      <c r="C96" t="s">
        <v>3</v>
      </c>
      <c r="D96" t="s">
        <v>1874</v>
      </c>
      <c r="E96" t="s">
        <v>1875</v>
      </c>
      <c r="F96" t="s">
        <v>1875</v>
      </c>
      <c r="G96" t="s">
        <v>1875</v>
      </c>
      <c r="H96" t="s">
        <v>3</v>
      </c>
      <c r="I96" t="s">
        <v>1875</v>
      </c>
      <c r="J96" t="s">
        <v>1875</v>
      </c>
      <c r="K96" t="s">
        <v>3</v>
      </c>
      <c r="L96" t="s">
        <v>3</v>
      </c>
      <c r="M96" t="s">
        <v>3</v>
      </c>
      <c r="N96" t="s">
        <v>1874</v>
      </c>
      <c r="O96" t="s">
        <v>1875</v>
      </c>
      <c r="P96" t="s">
        <v>3</v>
      </c>
      <c r="Q96" t="s">
        <v>3</v>
      </c>
      <c r="R96" t="s">
        <v>3</v>
      </c>
      <c r="S96" t="s">
        <v>1876</v>
      </c>
      <c r="T96" t="s">
        <v>1877</v>
      </c>
      <c r="U96" t="s">
        <v>1878</v>
      </c>
    </row>
    <row r="97" spans="1:21" x14ac:dyDescent="0.25">
      <c r="A97">
        <v>88</v>
      </c>
      <c r="B97">
        <v>1</v>
      </c>
      <c r="C97" t="s">
        <v>3</v>
      </c>
      <c r="D97" t="s">
        <v>22</v>
      </c>
      <c r="E97" t="s">
        <v>42</v>
      </c>
      <c r="F97" t="s">
        <v>42</v>
      </c>
      <c r="G97" t="s">
        <v>42</v>
      </c>
      <c r="H97" t="s">
        <v>3</v>
      </c>
      <c r="I97" t="s">
        <v>42</v>
      </c>
      <c r="J97" t="s">
        <v>42</v>
      </c>
      <c r="K97" t="s">
        <v>3</v>
      </c>
      <c r="L97" t="s">
        <v>3</v>
      </c>
      <c r="M97" t="s">
        <v>3</v>
      </c>
      <c r="N97" t="s">
        <v>22</v>
      </c>
      <c r="O97" t="s">
        <v>42</v>
      </c>
      <c r="P97" t="s">
        <v>3</v>
      </c>
      <c r="Q97" t="s">
        <v>3</v>
      </c>
      <c r="R97" t="s">
        <v>3</v>
      </c>
      <c r="S97" t="s">
        <v>1871</v>
      </c>
      <c r="T97" t="s">
        <v>1872</v>
      </c>
      <c r="U97" t="s">
        <v>1873</v>
      </c>
    </row>
    <row r="98" spans="1:21" x14ac:dyDescent="0.25">
      <c r="A98">
        <v>88</v>
      </c>
      <c r="B98">
        <v>1</v>
      </c>
      <c r="C98" t="s">
        <v>3</v>
      </c>
      <c r="D98" t="s">
        <v>1874</v>
      </c>
      <c r="E98" t="s">
        <v>1875</v>
      </c>
      <c r="F98" t="s">
        <v>1875</v>
      </c>
      <c r="G98" t="s">
        <v>1875</v>
      </c>
      <c r="H98" t="s">
        <v>3</v>
      </c>
      <c r="I98" t="s">
        <v>1875</v>
      </c>
      <c r="J98" t="s">
        <v>1875</v>
      </c>
      <c r="K98" t="s">
        <v>3</v>
      </c>
      <c r="L98" t="s">
        <v>3</v>
      </c>
      <c r="M98" t="s">
        <v>3</v>
      </c>
      <c r="N98" t="s">
        <v>1874</v>
      </c>
      <c r="O98" t="s">
        <v>1875</v>
      </c>
      <c r="P98" t="s">
        <v>3</v>
      </c>
      <c r="Q98" t="s">
        <v>3</v>
      </c>
      <c r="R98" t="s">
        <v>3</v>
      </c>
      <c r="S98" t="s">
        <v>1876</v>
      </c>
      <c r="T98" t="s">
        <v>1877</v>
      </c>
      <c r="U98" t="s">
        <v>1878</v>
      </c>
    </row>
    <row r="99" spans="1:21" x14ac:dyDescent="0.25">
      <c r="A99">
        <v>89</v>
      </c>
      <c r="B99">
        <v>1</v>
      </c>
      <c r="C99" t="s">
        <v>3</v>
      </c>
      <c r="D99" t="s">
        <v>22</v>
      </c>
      <c r="E99" t="s">
        <v>42</v>
      </c>
      <c r="F99" t="s">
        <v>42</v>
      </c>
      <c r="G99" t="s">
        <v>42</v>
      </c>
      <c r="H99" t="s">
        <v>3</v>
      </c>
      <c r="I99" t="s">
        <v>42</v>
      </c>
      <c r="J99" t="s">
        <v>42</v>
      </c>
      <c r="K99" t="s">
        <v>3</v>
      </c>
      <c r="L99" t="s">
        <v>3</v>
      </c>
      <c r="M99" t="s">
        <v>3</v>
      </c>
      <c r="N99" t="s">
        <v>22</v>
      </c>
      <c r="O99" t="s">
        <v>42</v>
      </c>
      <c r="P99" t="s">
        <v>3</v>
      </c>
      <c r="Q99" t="s">
        <v>3</v>
      </c>
      <c r="R99" t="s">
        <v>3</v>
      </c>
      <c r="S99" t="s">
        <v>1871</v>
      </c>
      <c r="T99" t="s">
        <v>1872</v>
      </c>
      <c r="U99" t="s">
        <v>1873</v>
      </c>
    </row>
    <row r="100" spans="1:21" x14ac:dyDescent="0.25">
      <c r="A100">
        <v>89</v>
      </c>
      <c r="B100">
        <v>1</v>
      </c>
      <c r="C100" t="s">
        <v>3</v>
      </c>
      <c r="D100" t="s">
        <v>1874</v>
      </c>
      <c r="E100" t="s">
        <v>1875</v>
      </c>
      <c r="F100" t="s">
        <v>1875</v>
      </c>
      <c r="G100" t="s">
        <v>1875</v>
      </c>
      <c r="H100" t="s">
        <v>3</v>
      </c>
      <c r="I100" t="s">
        <v>1875</v>
      </c>
      <c r="J100" t="s">
        <v>1875</v>
      </c>
      <c r="K100" t="s">
        <v>3</v>
      </c>
      <c r="L100" t="s">
        <v>3</v>
      </c>
      <c r="M100" t="s">
        <v>3</v>
      </c>
      <c r="N100" t="s">
        <v>1874</v>
      </c>
      <c r="O100" t="s">
        <v>1875</v>
      </c>
      <c r="P100" t="s">
        <v>3</v>
      </c>
      <c r="Q100" t="s">
        <v>3</v>
      </c>
      <c r="R100" t="s">
        <v>3</v>
      </c>
      <c r="S100" t="s">
        <v>1876</v>
      </c>
      <c r="T100" t="s">
        <v>1877</v>
      </c>
      <c r="U100" t="s">
        <v>1878</v>
      </c>
    </row>
    <row r="101" spans="1:21" x14ac:dyDescent="0.25">
      <c r="A101">
        <v>90</v>
      </c>
      <c r="B101">
        <v>1</v>
      </c>
      <c r="C101" t="s">
        <v>3</v>
      </c>
      <c r="D101" t="s">
        <v>22</v>
      </c>
      <c r="E101" t="s">
        <v>42</v>
      </c>
      <c r="F101" t="s">
        <v>42</v>
      </c>
      <c r="G101" t="s">
        <v>42</v>
      </c>
      <c r="H101" t="s">
        <v>3</v>
      </c>
      <c r="I101" t="s">
        <v>42</v>
      </c>
      <c r="J101" t="s">
        <v>42</v>
      </c>
      <c r="K101" t="s">
        <v>3</v>
      </c>
      <c r="L101" t="s">
        <v>3</v>
      </c>
      <c r="M101" t="s">
        <v>3</v>
      </c>
      <c r="N101" t="s">
        <v>22</v>
      </c>
      <c r="O101" t="s">
        <v>42</v>
      </c>
      <c r="P101" t="s">
        <v>3</v>
      </c>
      <c r="Q101" t="s">
        <v>3</v>
      </c>
      <c r="R101" t="s">
        <v>3</v>
      </c>
      <c r="S101" t="s">
        <v>1871</v>
      </c>
      <c r="T101" t="s">
        <v>1872</v>
      </c>
      <c r="U101" t="s">
        <v>1873</v>
      </c>
    </row>
    <row r="102" spans="1:21" x14ac:dyDescent="0.25">
      <c r="A102">
        <v>91</v>
      </c>
      <c r="B102">
        <v>1</v>
      </c>
      <c r="C102" t="s">
        <v>3</v>
      </c>
      <c r="D102" t="s">
        <v>22</v>
      </c>
      <c r="E102" t="s">
        <v>42</v>
      </c>
      <c r="F102" t="s">
        <v>42</v>
      </c>
      <c r="G102" t="s">
        <v>42</v>
      </c>
      <c r="H102" t="s">
        <v>3</v>
      </c>
      <c r="I102" t="s">
        <v>42</v>
      </c>
      <c r="J102" t="s">
        <v>42</v>
      </c>
      <c r="K102" t="s">
        <v>3</v>
      </c>
      <c r="L102" t="s">
        <v>3</v>
      </c>
      <c r="M102" t="s">
        <v>3</v>
      </c>
      <c r="N102" t="s">
        <v>22</v>
      </c>
      <c r="O102" t="s">
        <v>42</v>
      </c>
      <c r="P102" t="s">
        <v>3</v>
      </c>
      <c r="Q102" t="s">
        <v>3</v>
      </c>
      <c r="R102" t="s">
        <v>3</v>
      </c>
      <c r="S102" t="s">
        <v>1871</v>
      </c>
      <c r="T102" t="s">
        <v>1872</v>
      </c>
      <c r="U102" t="s">
        <v>1873</v>
      </c>
    </row>
    <row r="103" spans="1:21" x14ac:dyDescent="0.25">
      <c r="A103">
        <v>127</v>
      </c>
      <c r="B103">
        <v>1</v>
      </c>
      <c r="C103" t="s">
        <v>3</v>
      </c>
      <c r="D103" t="s">
        <v>22</v>
      </c>
      <c r="E103" t="s">
        <v>42</v>
      </c>
      <c r="F103" t="s">
        <v>42</v>
      </c>
      <c r="G103" t="s">
        <v>42</v>
      </c>
      <c r="H103" t="s">
        <v>3</v>
      </c>
      <c r="I103" t="s">
        <v>42</v>
      </c>
      <c r="J103" t="s">
        <v>42</v>
      </c>
      <c r="K103" t="s">
        <v>3</v>
      </c>
      <c r="L103" t="s">
        <v>3</v>
      </c>
      <c r="M103" t="s">
        <v>3</v>
      </c>
      <c r="N103" t="s">
        <v>22</v>
      </c>
      <c r="O103" t="s">
        <v>42</v>
      </c>
      <c r="P103" t="s">
        <v>3</v>
      </c>
      <c r="Q103" t="s">
        <v>3</v>
      </c>
      <c r="R103" t="s">
        <v>3</v>
      </c>
      <c r="S103" t="s">
        <v>1871</v>
      </c>
      <c r="T103" t="s">
        <v>1872</v>
      </c>
      <c r="U103" t="s">
        <v>1873</v>
      </c>
    </row>
    <row r="104" spans="1:21" x14ac:dyDescent="0.25">
      <c r="A104">
        <v>128</v>
      </c>
      <c r="B104">
        <v>1</v>
      </c>
      <c r="C104" t="s">
        <v>3</v>
      </c>
      <c r="D104" t="s">
        <v>22</v>
      </c>
      <c r="E104" t="s">
        <v>42</v>
      </c>
      <c r="F104" t="s">
        <v>42</v>
      </c>
      <c r="G104" t="s">
        <v>42</v>
      </c>
      <c r="H104" t="s">
        <v>3</v>
      </c>
      <c r="I104" t="s">
        <v>42</v>
      </c>
      <c r="J104" t="s">
        <v>42</v>
      </c>
      <c r="K104" t="s">
        <v>3</v>
      </c>
      <c r="L104" t="s">
        <v>3</v>
      </c>
      <c r="M104" t="s">
        <v>3</v>
      </c>
      <c r="N104" t="s">
        <v>22</v>
      </c>
      <c r="O104" t="s">
        <v>42</v>
      </c>
      <c r="P104" t="s">
        <v>3</v>
      </c>
      <c r="Q104" t="s">
        <v>3</v>
      </c>
      <c r="R104" t="s">
        <v>3</v>
      </c>
      <c r="S104" t="s">
        <v>1871</v>
      </c>
      <c r="T104" t="s">
        <v>1872</v>
      </c>
      <c r="U104" t="s">
        <v>1873</v>
      </c>
    </row>
    <row r="105" spans="1:21" x14ac:dyDescent="0.25">
      <c r="A105">
        <v>135</v>
      </c>
      <c r="B105">
        <v>1</v>
      </c>
      <c r="C105" t="s">
        <v>3</v>
      </c>
      <c r="D105" t="s">
        <v>22</v>
      </c>
      <c r="E105" t="s">
        <v>42</v>
      </c>
      <c r="F105" t="s">
        <v>42</v>
      </c>
      <c r="G105" t="s">
        <v>42</v>
      </c>
      <c r="H105" t="s">
        <v>3</v>
      </c>
      <c r="I105" t="s">
        <v>42</v>
      </c>
      <c r="J105" t="s">
        <v>42</v>
      </c>
      <c r="K105" t="s">
        <v>3</v>
      </c>
      <c r="L105" t="s">
        <v>3</v>
      </c>
      <c r="M105" t="s">
        <v>3</v>
      </c>
      <c r="N105" t="s">
        <v>22</v>
      </c>
      <c r="O105" t="s">
        <v>42</v>
      </c>
      <c r="P105" t="s">
        <v>3</v>
      </c>
      <c r="Q105" t="s">
        <v>3</v>
      </c>
      <c r="R105" t="s">
        <v>3</v>
      </c>
      <c r="S105" t="s">
        <v>1871</v>
      </c>
      <c r="T105" t="s">
        <v>2494</v>
      </c>
      <c r="U105" t="s">
        <v>1873</v>
      </c>
    </row>
    <row r="106" spans="1:21" x14ac:dyDescent="0.25">
      <c r="A106">
        <v>136</v>
      </c>
      <c r="B106">
        <v>1</v>
      </c>
      <c r="C106" t="s">
        <v>3</v>
      </c>
      <c r="D106" t="s">
        <v>22</v>
      </c>
      <c r="E106" t="s">
        <v>42</v>
      </c>
      <c r="F106" t="s">
        <v>42</v>
      </c>
      <c r="G106" t="s">
        <v>42</v>
      </c>
      <c r="H106" t="s">
        <v>3</v>
      </c>
      <c r="I106" t="s">
        <v>42</v>
      </c>
      <c r="J106" t="s">
        <v>42</v>
      </c>
      <c r="K106" t="s">
        <v>3</v>
      </c>
      <c r="L106" t="s">
        <v>3</v>
      </c>
      <c r="M106" t="s">
        <v>3</v>
      </c>
      <c r="N106" t="s">
        <v>22</v>
      </c>
      <c r="O106" t="s">
        <v>42</v>
      </c>
      <c r="P106" t="s">
        <v>3</v>
      </c>
      <c r="Q106" t="s">
        <v>3</v>
      </c>
      <c r="R106" t="s">
        <v>3</v>
      </c>
      <c r="S106" t="s">
        <v>1871</v>
      </c>
      <c r="T106" t="s">
        <v>2494</v>
      </c>
      <c r="U106" t="s">
        <v>1873</v>
      </c>
    </row>
    <row r="107" spans="1:21" x14ac:dyDescent="0.25">
      <c r="A107">
        <v>145</v>
      </c>
      <c r="B107">
        <v>1</v>
      </c>
      <c r="C107" t="s">
        <v>3</v>
      </c>
      <c r="D107" t="s">
        <v>22</v>
      </c>
      <c r="E107" t="s">
        <v>42</v>
      </c>
      <c r="F107" t="s">
        <v>42</v>
      </c>
      <c r="G107" t="s">
        <v>42</v>
      </c>
      <c r="H107" t="s">
        <v>3</v>
      </c>
      <c r="I107" t="s">
        <v>42</v>
      </c>
      <c r="J107" t="s">
        <v>42</v>
      </c>
      <c r="K107" t="s">
        <v>3</v>
      </c>
      <c r="L107" t="s">
        <v>3</v>
      </c>
      <c r="M107" t="s">
        <v>3</v>
      </c>
      <c r="N107" t="s">
        <v>22</v>
      </c>
      <c r="O107" t="s">
        <v>42</v>
      </c>
      <c r="P107" t="s">
        <v>3</v>
      </c>
      <c r="Q107" t="s">
        <v>3</v>
      </c>
      <c r="R107" t="s">
        <v>3</v>
      </c>
      <c r="S107" t="s">
        <v>1871</v>
      </c>
      <c r="T107" t="s">
        <v>2494</v>
      </c>
      <c r="U107" t="s">
        <v>1873</v>
      </c>
    </row>
    <row r="108" spans="1:21" x14ac:dyDescent="0.25">
      <c r="A108">
        <v>146</v>
      </c>
      <c r="B108">
        <v>1</v>
      </c>
      <c r="C108" t="s">
        <v>3</v>
      </c>
      <c r="D108" t="s">
        <v>22</v>
      </c>
      <c r="E108" t="s">
        <v>42</v>
      </c>
      <c r="F108" t="s">
        <v>42</v>
      </c>
      <c r="G108" t="s">
        <v>42</v>
      </c>
      <c r="H108" t="s">
        <v>3</v>
      </c>
      <c r="I108" t="s">
        <v>42</v>
      </c>
      <c r="J108" t="s">
        <v>42</v>
      </c>
      <c r="K108" t="s">
        <v>3</v>
      </c>
      <c r="L108" t="s">
        <v>3</v>
      </c>
      <c r="M108" t="s">
        <v>3</v>
      </c>
      <c r="N108" t="s">
        <v>22</v>
      </c>
      <c r="O108" t="s">
        <v>42</v>
      </c>
      <c r="P108" t="s">
        <v>3</v>
      </c>
      <c r="Q108" t="s">
        <v>3</v>
      </c>
      <c r="R108" t="s">
        <v>3</v>
      </c>
      <c r="S108" t="s">
        <v>1871</v>
      </c>
      <c r="T108" t="s">
        <v>2494</v>
      </c>
      <c r="U108" t="s">
        <v>1873</v>
      </c>
    </row>
    <row r="109" spans="1:21" x14ac:dyDescent="0.25">
      <c r="A109">
        <v>186</v>
      </c>
      <c r="B109">
        <v>1</v>
      </c>
      <c r="C109" t="s">
        <v>3</v>
      </c>
      <c r="D109" t="s">
        <v>22</v>
      </c>
      <c r="E109" t="s">
        <v>42</v>
      </c>
      <c r="F109" t="s">
        <v>42</v>
      </c>
      <c r="G109" t="s">
        <v>42</v>
      </c>
      <c r="H109" t="s">
        <v>3</v>
      </c>
      <c r="I109" t="s">
        <v>42</v>
      </c>
      <c r="J109" t="s">
        <v>42</v>
      </c>
      <c r="K109" t="s">
        <v>3</v>
      </c>
      <c r="L109" t="s">
        <v>3</v>
      </c>
      <c r="M109" t="s">
        <v>3</v>
      </c>
      <c r="N109" t="s">
        <v>22</v>
      </c>
      <c r="O109" t="s">
        <v>42</v>
      </c>
      <c r="P109" t="s">
        <v>3</v>
      </c>
      <c r="Q109" t="s">
        <v>3</v>
      </c>
      <c r="R109" t="s">
        <v>3</v>
      </c>
      <c r="S109" t="s">
        <v>1871</v>
      </c>
      <c r="T109" t="s">
        <v>2494</v>
      </c>
      <c r="U109" t="s">
        <v>1873</v>
      </c>
    </row>
    <row r="110" spans="1:21" x14ac:dyDescent="0.25">
      <c r="A110">
        <v>187</v>
      </c>
      <c r="B110">
        <v>1</v>
      </c>
      <c r="C110" t="s">
        <v>3</v>
      </c>
      <c r="D110" t="s">
        <v>22</v>
      </c>
      <c r="E110" t="s">
        <v>42</v>
      </c>
      <c r="F110" t="s">
        <v>42</v>
      </c>
      <c r="G110" t="s">
        <v>42</v>
      </c>
      <c r="H110" t="s">
        <v>3</v>
      </c>
      <c r="I110" t="s">
        <v>42</v>
      </c>
      <c r="J110" t="s">
        <v>42</v>
      </c>
      <c r="K110" t="s">
        <v>3</v>
      </c>
      <c r="L110" t="s">
        <v>3</v>
      </c>
      <c r="M110" t="s">
        <v>3</v>
      </c>
      <c r="N110" t="s">
        <v>22</v>
      </c>
      <c r="O110" t="s">
        <v>42</v>
      </c>
      <c r="P110" t="s">
        <v>3</v>
      </c>
      <c r="Q110" t="s">
        <v>3</v>
      </c>
      <c r="R110" t="s">
        <v>3</v>
      </c>
      <c r="S110" t="s">
        <v>1871</v>
      </c>
      <c r="T110" t="s">
        <v>2494</v>
      </c>
      <c r="U110" t="s">
        <v>1873</v>
      </c>
    </row>
    <row r="111" spans="1:21" x14ac:dyDescent="0.25">
      <c r="A111">
        <v>220</v>
      </c>
      <c r="B111">
        <v>1</v>
      </c>
      <c r="C111" t="s">
        <v>3</v>
      </c>
      <c r="D111" t="s">
        <v>22</v>
      </c>
      <c r="E111" t="s">
        <v>42</v>
      </c>
      <c r="F111" t="s">
        <v>42</v>
      </c>
      <c r="G111" t="s">
        <v>42</v>
      </c>
      <c r="H111" t="s">
        <v>3</v>
      </c>
      <c r="I111" t="s">
        <v>42</v>
      </c>
      <c r="J111" t="s">
        <v>42</v>
      </c>
      <c r="K111" t="s">
        <v>3</v>
      </c>
      <c r="L111" t="s">
        <v>3</v>
      </c>
      <c r="M111" t="s">
        <v>3</v>
      </c>
      <c r="N111" t="s">
        <v>22</v>
      </c>
      <c r="O111" t="s">
        <v>42</v>
      </c>
      <c r="P111" t="s">
        <v>3</v>
      </c>
      <c r="Q111" t="s">
        <v>3</v>
      </c>
      <c r="R111" t="s">
        <v>3</v>
      </c>
      <c r="S111" t="s">
        <v>1871</v>
      </c>
      <c r="T111" t="s">
        <v>2494</v>
      </c>
      <c r="U111" t="s">
        <v>1873</v>
      </c>
    </row>
    <row r="112" spans="1:21" x14ac:dyDescent="0.25">
      <c r="A112">
        <v>221</v>
      </c>
      <c r="B112">
        <v>1</v>
      </c>
      <c r="C112" t="s">
        <v>3</v>
      </c>
      <c r="D112" t="s">
        <v>22</v>
      </c>
      <c r="E112" t="s">
        <v>42</v>
      </c>
      <c r="F112" t="s">
        <v>42</v>
      </c>
      <c r="G112" t="s">
        <v>42</v>
      </c>
      <c r="H112" t="s">
        <v>3</v>
      </c>
      <c r="I112" t="s">
        <v>42</v>
      </c>
      <c r="J112" t="s">
        <v>42</v>
      </c>
      <c r="K112" t="s">
        <v>3</v>
      </c>
      <c r="L112" t="s">
        <v>3</v>
      </c>
      <c r="M112" t="s">
        <v>3</v>
      </c>
      <c r="N112" t="s">
        <v>22</v>
      </c>
      <c r="O112" t="s">
        <v>42</v>
      </c>
      <c r="P112" t="s">
        <v>3</v>
      </c>
      <c r="Q112" t="s">
        <v>3</v>
      </c>
      <c r="R112" t="s">
        <v>3</v>
      </c>
      <c r="S112" t="s">
        <v>1871</v>
      </c>
      <c r="T112" t="s">
        <v>2494</v>
      </c>
      <c r="U112" t="s">
        <v>1873</v>
      </c>
    </row>
    <row r="113" spans="1:21" x14ac:dyDescent="0.25">
      <c r="A113">
        <v>323</v>
      </c>
      <c r="B113">
        <v>1</v>
      </c>
      <c r="C113" t="s">
        <v>3</v>
      </c>
      <c r="D113" t="s">
        <v>22</v>
      </c>
      <c r="E113" t="s">
        <v>42</v>
      </c>
      <c r="F113" t="s">
        <v>42</v>
      </c>
      <c r="G113" t="s">
        <v>42</v>
      </c>
      <c r="H113" t="s">
        <v>3</v>
      </c>
      <c r="I113" t="s">
        <v>42</v>
      </c>
      <c r="J113" t="s">
        <v>42</v>
      </c>
      <c r="K113" t="s">
        <v>3</v>
      </c>
      <c r="L113" t="s">
        <v>3</v>
      </c>
      <c r="M113" t="s">
        <v>3</v>
      </c>
      <c r="N113" t="s">
        <v>22</v>
      </c>
      <c r="O113" t="s">
        <v>42</v>
      </c>
      <c r="P113" t="s">
        <v>3</v>
      </c>
      <c r="Q113" t="s">
        <v>3</v>
      </c>
      <c r="R113" t="s">
        <v>3</v>
      </c>
      <c r="S113" t="s">
        <v>1871</v>
      </c>
      <c r="T113" t="s">
        <v>2494</v>
      </c>
      <c r="U113" t="s">
        <v>1873</v>
      </c>
    </row>
    <row r="114" spans="1:21" x14ac:dyDescent="0.25">
      <c r="A114">
        <v>324</v>
      </c>
      <c r="B114">
        <v>1</v>
      </c>
      <c r="C114" t="s">
        <v>3</v>
      </c>
      <c r="D114" t="s">
        <v>22</v>
      </c>
      <c r="E114" t="s">
        <v>42</v>
      </c>
      <c r="F114" t="s">
        <v>42</v>
      </c>
      <c r="G114" t="s">
        <v>42</v>
      </c>
      <c r="H114" t="s">
        <v>3</v>
      </c>
      <c r="I114" t="s">
        <v>42</v>
      </c>
      <c r="J114" t="s">
        <v>42</v>
      </c>
      <c r="K114" t="s">
        <v>3</v>
      </c>
      <c r="L114" t="s">
        <v>3</v>
      </c>
      <c r="M114" t="s">
        <v>3</v>
      </c>
      <c r="N114" t="s">
        <v>22</v>
      </c>
      <c r="O114" t="s">
        <v>42</v>
      </c>
      <c r="P114" t="s">
        <v>3</v>
      </c>
      <c r="Q114" t="s">
        <v>3</v>
      </c>
      <c r="R114" t="s">
        <v>3</v>
      </c>
      <c r="S114" t="s">
        <v>1871</v>
      </c>
      <c r="T114" t="s">
        <v>2494</v>
      </c>
      <c r="U114" t="s">
        <v>1873</v>
      </c>
    </row>
    <row r="115" spans="1:21" x14ac:dyDescent="0.25">
      <c r="A115">
        <v>335</v>
      </c>
      <c r="B115">
        <v>1</v>
      </c>
      <c r="C115" t="s">
        <v>3</v>
      </c>
      <c r="D115" t="s">
        <v>22</v>
      </c>
      <c r="E115" t="s">
        <v>42</v>
      </c>
      <c r="F115" t="s">
        <v>42</v>
      </c>
      <c r="G115" t="s">
        <v>42</v>
      </c>
      <c r="H115" t="s">
        <v>3</v>
      </c>
      <c r="I115" t="s">
        <v>42</v>
      </c>
      <c r="J115" t="s">
        <v>42</v>
      </c>
      <c r="K115" t="s">
        <v>3</v>
      </c>
      <c r="L115" t="s">
        <v>3</v>
      </c>
      <c r="M115" t="s">
        <v>3</v>
      </c>
      <c r="N115" t="s">
        <v>22</v>
      </c>
      <c r="O115" t="s">
        <v>42</v>
      </c>
      <c r="P115" t="s">
        <v>3</v>
      </c>
      <c r="Q115" t="s">
        <v>3</v>
      </c>
      <c r="R115" t="s">
        <v>3</v>
      </c>
      <c r="S115" t="s">
        <v>1871</v>
      </c>
      <c r="T115" t="s">
        <v>2494</v>
      </c>
      <c r="U115" t="s">
        <v>1873</v>
      </c>
    </row>
    <row r="116" spans="1:21" x14ac:dyDescent="0.25">
      <c r="A116">
        <v>336</v>
      </c>
      <c r="B116">
        <v>1</v>
      </c>
      <c r="C116" t="s">
        <v>3</v>
      </c>
      <c r="D116" t="s">
        <v>22</v>
      </c>
      <c r="E116" t="s">
        <v>42</v>
      </c>
      <c r="F116" t="s">
        <v>42</v>
      </c>
      <c r="G116" t="s">
        <v>42</v>
      </c>
      <c r="H116" t="s">
        <v>3</v>
      </c>
      <c r="I116" t="s">
        <v>42</v>
      </c>
      <c r="J116" t="s">
        <v>42</v>
      </c>
      <c r="K116" t="s">
        <v>3</v>
      </c>
      <c r="L116" t="s">
        <v>3</v>
      </c>
      <c r="M116" t="s">
        <v>3</v>
      </c>
      <c r="N116" t="s">
        <v>22</v>
      </c>
      <c r="O116" t="s">
        <v>42</v>
      </c>
      <c r="P116" t="s">
        <v>3</v>
      </c>
      <c r="Q116" t="s">
        <v>3</v>
      </c>
      <c r="R116" t="s">
        <v>3</v>
      </c>
      <c r="S116" t="s">
        <v>1871</v>
      </c>
      <c r="T116" t="s">
        <v>2494</v>
      </c>
      <c r="U116" t="s">
        <v>1873</v>
      </c>
    </row>
    <row r="117" spans="1:21" x14ac:dyDescent="0.25">
      <c r="A117">
        <v>355</v>
      </c>
      <c r="B117">
        <v>1</v>
      </c>
      <c r="C117" t="s">
        <v>3</v>
      </c>
      <c r="D117" t="s">
        <v>22</v>
      </c>
      <c r="E117" t="s">
        <v>42</v>
      </c>
      <c r="F117" t="s">
        <v>42</v>
      </c>
      <c r="G117" t="s">
        <v>42</v>
      </c>
      <c r="H117" t="s">
        <v>3</v>
      </c>
      <c r="I117" t="s">
        <v>42</v>
      </c>
      <c r="J117" t="s">
        <v>42</v>
      </c>
      <c r="K117" t="s">
        <v>3</v>
      </c>
      <c r="L117" t="s">
        <v>3</v>
      </c>
      <c r="M117" t="s">
        <v>3</v>
      </c>
      <c r="N117" t="s">
        <v>22</v>
      </c>
      <c r="O117" t="s">
        <v>42</v>
      </c>
      <c r="P117" t="s">
        <v>3</v>
      </c>
      <c r="Q117" t="s">
        <v>3</v>
      </c>
      <c r="R117" t="s">
        <v>3</v>
      </c>
      <c r="S117" t="s">
        <v>1871</v>
      </c>
      <c r="T117" t="s">
        <v>2494</v>
      </c>
      <c r="U117" t="s">
        <v>1873</v>
      </c>
    </row>
    <row r="118" spans="1:21" x14ac:dyDescent="0.25">
      <c r="A118">
        <v>356</v>
      </c>
      <c r="B118">
        <v>1</v>
      </c>
      <c r="C118" t="s">
        <v>3</v>
      </c>
      <c r="D118" t="s">
        <v>22</v>
      </c>
      <c r="E118" t="s">
        <v>42</v>
      </c>
      <c r="F118" t="s">
        <v>42</v>
      </c>
      <c r="G118" t="s">
        <v>42</v>
      </c>
      <c r="H118" t="s">
        <v>3</v>
      </c>
      <c r="I118" t="s">
        <v>42</v>
      </c>
      <c r="J118" t="s">
        <v>42</v>
      </c>
      <c r="K118" t="s">
        <v>3</v>
      </c>
      <c r="L118" t="s">
        <v>3</v>
      </c>
      <c r="M118" t="s">
        <v>3</v>
      </c>
      <c r="N118" t="s">
        <v>22</v>
      </c>
      <c r="O118" t="s">
        <v>42</v>
      </c>
      <c r="P118" t="s">
        <v>3</v>
      </c>
      <c r="Q118" t="s">
        <v>3</v>
      </c>
      <c r="R118" t="s">
        <v>3</v>
      </c>
      <c r="S118" t="s">
        <v>1871</v>
      </c>
      <c r="T118" t="s">
        <v>2494</v>
      </c>
      <c r="U118" t="s">
        <v>1873</v>
      </c>
    </row>
    <row r="119" spans="1:21" x14ac:dyDescent="0.25">
      <c r="A119">
        <v>369</v>
      </c>
      <c r="B119">
        <v>1</v>
      </c>
      <c r="C119" t="s">
        <v>3</v>
      </c>
      <c r="D119" t="s">
        <v>22</v>
      </c>
      <c r="E119" t="s">
        <v>42</v>
      </c>
      <c r="F119" t="s">
        <v>42</v>
      </c>
      <c r="G119" t="s">
        <v>42</v>
      </c>
      <c r="H119" t="s">
        <v>3</v>
      </c>
      <c r="I119" t="s">
        <v>42</v>
      </c>
      <c r="J119" t="s">
        <v>42</v>
      </c>
      <c r="K119" t="s">
        <v>3</v>
      </c>
      <c r="L119" t="s">
        <v>3</v>
      </c>
      <c r="M119" t="s">
        <v>3</v>
      </c>
      <c r="N119" t="s">
        <v>22</v>
      </c>
      <c r="O119" t="s">
        <v>42</v>
      </c>
      <c r="P119" t="s">
        <v>3</v>
      </c>
      <c r="Q119" t="s">
        <v>3</v>
      </c>
      <c r="R119" t="s">
        <v>3</v>
      </c>
      <c r="S119" t="s">
        <v>1871</v>
      </c>
      <c r="T119" t="s">
        <v>1872</v>
      </c>
      <c r="U119" t="s">
        <v>1873</v>
      </c>
    </row>
    <row r="120" spans="1:21" x14ac:dyDescent="0.25">
      <c r="A120">
        <v>370</v>
      </c>
      <c r="B120">
        <v>1</v>
      </c>
      <c r="C120" t="s">
        <v>3</v>
      </c>
      <c r="D120" t="s">
        <v>22</v>
      </c>
      <c r="E120" t="s">
        <v>42</v>
      </c>
      <c r="F120" t="s">
        <v>42</v>
      </c>
      <c r="G120" t="s">
        <v>42</v>
      </c>
      <c r="H120" t="s">
        <v>3</v>
      </c>
      <c r="I120" t="s">
        <v>42</v>
      </c>
      <c r="J120" t="s">
        <v>42</v>
      </c>
      <c r="K120" t="s">
        <v>3</v>
      </c>
      <c r="L120" t="s">
        <v>3</v>
      </c>
      <c r="M120" t="s">
        <v>3</v>
      </c>
      <c r="N120" t="s">
        <v>22</v>
      </c>
      <c r="O120" t="s">
        <v>42</v>
      </c>
      <c r="P120" t="s">
        <v>3</v>
      </c>
      <c r="Q120" t="s">
        <v>3</v>
      </c>
      <c r="R120" t="s">
        <v>3</v>
      </c>
      <c r="S120" t="s">
        <v>1871</v>
      </c>
      <c r="T120" t="s">
        <v>1872</v>
      </c>
      <c r="U120" t="s">
        <v>1873</v>
      </c>
    </row>
    <row r="121" spans="1:21" x14ac:dyDescent="0.25">
      <c r="A121">
        <v>381</v>
      </c>
      <c r="B121">
        <v>1</v>
      </c>
      <c r="C121" t="s">
        <v>3</v>
      </c>
      <c r="D121" t="s">
        <v>22</v>
      </c>
      <c r="E121" t="s">
        <v>42</v>
      </c>
      <c r="F121" t="s">
        <v>42</v>
      </c>
      <c r="G121" t="s">
        <v>42</v>
      </c>
      <c r="H121" t="s">
        <v>3</v>
      </c>
      <c r="I121" t="s">
        <v>42</v>
      </c>
      <c r="J121" t="s">
        <v>42</v>
      </c>
      <c r="K121" t="s">
        <v>3</v>
      </c>
      <c r="L121" t="s">
        <v>3</v>
      </c>
      <c r="M121" t="s">
        <v>3</v>
      </c>
      <c r="N121" t="s">
        <v>22</v>
      </c>
      <c r="O121" t="s">
        <v>42</v>
      </c>
      <c r="P121" t="s">
        <v>3</v>
      </c>
      <c r="Q121" t="s">
        <v>3</v>
      </c>
      <c r="R121" t="s">
        <v>3</v>
      </c>
      <c r="S121" t="s">
        <v>1871</v>
      </c>
      <c r="T121" t="s">
        <v>2494</v>
      </c>
      <c r="U121" t="s">
        <v>1873</v>
      </c>
    </row>
    <row r="122" spans="1:21" x14ac:dyDescent="0.25">
      <c r="A122">
        <v>382</v>
      </c>
      <c r="B122">
        <v>1</v>
      </c>
      <c r="C122" t="s">
        <v>3</v>
      </c>
      <c r="D122" t="s">
        <v>22</v>
      </c>
      <c r="E122" t="s">
        <v>42</v>
      </c>
      <c r="F122" t="s">
        <v>42</v>
      </c>
      <c r="G122" t="s">
        <v>42</v>
      </c>
      <c r="H122" t="s">
        <v>3</v>
      </c>
      <c r="I122" t="s">
        <v>42</v>
      </c>
      <c r="J122" t="s">
        <v>42</v>
      </c>
      <c r="K122" t="s">
        <v>3</v>
      </c>
      <c r="L122" t="s">
        <v>3</v>
      </c>
      <c r="M122" t="s">
        <v>3</v>
      </c>
      <c r="N122" t="s">
        <v>22</v>
      </c>
      <c r="O122" t="s">
        <v>42</v>
      </c>
      <c r="P122" t="s">
        <v>3</v>
      </c>
      <c r="Q122" t="s">
        <v>3</v>
      </c>
      <c r="R122" t="s">
        <v>3</v>
      </c>
      <c r="S122" t="s">
        <v>1871</v>
      </c>
      <c r="T122" t="s">
        <v>2494</v>
      </c>
      <c r="U122" t="s">
        <v>1873</v>
      </c>
    </row>
    <row r="123" spans="1:21" x14ac:dyDescent="0.25">
      <c r="A123">
        <v>389</v>
      </c>
      <c r="B123">
        <v>1</v>
      </c>
      <c r="C123" t="s">
        <v>3</v>
      </c>
      <c r="D123" t="s">
        <v>22</v>
      </c>
      <c r="E123" t="s">
        <v>42</v>
      </c>
      <c r="F123" t="s">
        <v>42</v>
      </c>
      <c r="G123" t="s">
        <v>42</v>
      </c>
      <c r="H123" t="s">
        <v>3</v>
      </c>
      <c r="I123" t="s">
        <v>42</v>
      </c>
      <c r="J123" t="s">
        <v>42</v>
      </c>
      <c r="K123" t="s">
        <v>3</v>
      </c>
      <c r="L123" t="s">
        <v>3</v>
      </c>
      <c r="M123" t="s">
        <v>3</v>
      </c>
      <c r="N123" t="s">
        <v>22</v>
      </c>
      <c r="O123" t="s">
        <v>42</v>
      </c>
      <c r="P123" t="s">
        <v>3</v>
      </c>
      <c r="Q123" t="s">
        <v>3</v>
      </c>
      <c r="R123" t="s">
        <v>3</v>
      </c>
      <c r="S123" t="s">
        <v>1871</v>
      </c>
      <c r="T123" t="s">
        <v>2494</v>
      </c>
      <c r="U123" t="s">
        <v>1873</v>
      </c>
    </row>
    <row r="124" spans="1:21" x14ac:dyDescent="0.25">
      <c r="A124">
        <v>390</v>
      </c>
      <c r="B124">
        <v>1</v>
      </c>
      <c r="C124" t="s">
        <v>3</v>
      </c>
      <c r="D124" t="s">
        <v>22</v>
      </c>
      <c r="E124" t="s">
        <v>42</v>
      </c>
      <c r="F124" t="s">
        <v>42</v>
      </c>
      <c r="G124" t="s">
        <v>42</v>
      </c>
      <c r="H124" t="s">
        <v>3</v>
      </c>
      <c r="I124" t="s">
        <v>42</v>
      </c>
      <c r="J124" t="s">
        <v>42</v>
      </c>
      <c r="K124" t="s">
        <v>3</v>
      </c>
      <c r="L124" t="s">
        <v>3</v>
      </c>
      <c r="M124" t="s">
        <v>3</v>
      </c>
      <c r="N124" t="s">
        <v>22</v>
      </c>
      <c r="O124" t="s">
        <v>42</v>
      </c>
      <c r="P124" t="s">
        <v>3</v>
      </c>
      <c r="Q124" t="s">
        <v>3</v>
      </c>
      <c r="R124" t="s">
        <v>3</v>
      </c>
      <c r="S124" t="s">
        <v>1871</v>
      </c>
      <c r="T124" t="s">
        <v>2494</v>
      </c>
      <c r="U124" t="s">
        <v>1873</v>
      </c>
    </row>
    <row r="125" spans="1:21" x14ac:dyDescent="0.25">
      <c r="A125">
        <v>395</v>
      </c>
      <c r="B125">
        <v>1</v>
      </c>
      <c r="C125" t="s">
        <v>3</v>
      </c>
      <c r="D125" t="s">
        <v>22</v>
      </c>
      <c r="E125" t="s">
        <v>42</v>
      </c>
      <c r="F125" t="s">
        <v>42</v>
      </c>
      <c r="G125" t="s">
        <v>42</v>
      </c>
      <c r="H125" t="s">
        <v>3</v>
      </c>
      <c r="I125" t="s">
        <v>42</v>
      </c>
      <c r="J125" t="s">
        <v>42</v>
      </c>
      <c r="K125" t="s">
        <v>3</v>
      </c>
      <c r="L125" t="s">
        <v>3</v>
      </c>
      <c r="M125" t="s">
        <v>3</v>
      </c>
      <c r="N125" t="s">
        <v>22</v>
      </c>
      <c r="O125" t="s">
        <v>42</v>
      </c>
      <c r="P125" t="s">
        <v>3</v>
      </c>
      <c r="Q125" t="s">
        <v>3</v>
      </c>
      <c r="R125" t="s">
        <v>3</v>
      </c>
      <c r="S125" t="s">
        <v>1871</v>
      </c>
      <c r="T125" t="s">
        <v>2494</v>
      </c>
      <c r="U125" t="s">
        <v>1873</v>
      </c>
    </row>
    <row r="126" spans="1:21" x14ac:dyDescent="0.25">
      <c r="A126">
        <v>396</v>
      </c>
      <c r="B126">
        <v>1</v>
      </c>
      <c r="C126" t="s">
        <v>3</v>
      </c>
      <c r="D126" t="s">
        <v>22</v>
      </c>
      <c r="E126" t="s">
        <v>42</v>
      </c>
      <c r="F126" t="s">
        <v>42</v>
      </c>
      <c r="G126" t="s">
        <v>42</v>
      </c>
      <c r="H126" t="s">
        <v>3</v>
      </c>
      <c r="I126" t="s">
        <v>42</v>
      </c>
      <c r="J126" t="s">
        <v>42</v>
      </c>
      <c r="K126" t="s">
        <v>3</v>
      </c>
      <c r="L126" t="s">
        <v>3</v>
      </c>
      <c r="M126" t="s">
        <v>3</v>
      </c>
      <c r="N126" t="s">
        <v>22</v>
      </c>
      <c r="O126" t="s">
        <v>42</v>
      </c>
      <c r="P126" t="s">
        <v>3</v>
      </c>
      <c r="Q126" t="s">
        <v>3</v>
      </c>
      <c r="R126" t="s">
        <v>3</v>
      </c>
      <c r="S126" t="s">
        <v>1871</v>
      </c>
      <c r="T126" t="s">
        <v>2494</v>
      </c>
      <c r="U126" t="s">
        <v>1873</v>
      </c>
    </row>
    <row r="127" spans="1:21" x14ac:dyDescent="0.25">
      <c r="A127">
        <v>399</v>
      </c>
      <c r="B127">
        <v>1</v>
      </c>
      <c r="C127" t="s">
        <v>3</v>
      </c>
      <c r="D127" t="s">
        <v>22</v>
      </c>
      <c r="E127" t="s">
        <v>42</v>
      </c>
      <c r="F127" t="s">
        <v>42</v>
      </c>
      <c r="G127" t="s">
        <v>42</v>
      </c>
      <c r="H127" t="s">
        <v>3</v>
      </c>
      <c r="I127" t="s">
        <v>42</v>
      </c>
      <c r="J127" t="s">
        <v>42</v>
      </c>
      <c r="K127" t="s">
        <v>3</v>
      </c>
      <c r="L127" t="s">
        <v>3</v>
      </c>
      <c r="M127" t="s">
        <v>3</v>
      </c>
      <c r="N127" t="s">
        <v>22</v>
      </c>
      <c r="O127" t="s">
        <v>42</v>
      </c>
      <c r="P127" t="s">
        <v>3</v>
      </c>
      <c r="Q127" t="s">
        <v>3</v>
      </c>
      <c r="R127" t="s">
        <v>3</v>
      </c>
      <c r="S127" t="s">
        <v>1871</v>
      </c>
      <c r="T127" t="s">
        <v>2494</v>
      </c>
      <c r="U127" t="s">
        <v>1873</v>
      </c>
    </row>
    <row r="128" spans="1:21" x14ac:dyDescent="0.25">
      <c r="A128">
        <v>400</v>
      </c>
      <c r="B128">
        <v>1</v>
      </c>
      <c r="C128" t="s">
        <v>3</v>
      </c>
      <c r="D128" t="s">
        <v>22</v>
      </c>
      <c r="E128" t="s">
        <v>42</v>
      </c>
      <c r="F128" t="s">
        <v>42</v>
      </c>
      <c r="G128" t="s">
        <v>42</v>
      </c>
      <c r="H128" t="s">
        <v>3</v>
      </c>
      <c r="I128" t="s">
        <v>42</v>
      </c>
      <c r="J128" t="s">
        <v>42</v>
      </c>
      <c r="K128" t="s">
        <v>3</v>
      </c>
      <c r="L128" t="s">
        <v>3</v>
      </c>
      <c r="M128" t="s">
        <v>3</v>
      </c>
      <c r="N128" t="s">
        <v>22</v>
      </c>
      <c r="O128" t="s">
        <v>42</v>
      </c>
      <c r="P128" t="s">
        <v>3</v>
      </c>
      <c r="Q128" t="s">
        <v>3</v>
      </c>
      <c r="R128" t="s">
        <v>3</v>
      </c>
      <c r="S128" t="s">
        <v>1871</v>
      </c>
      <c r="T128" t="s">
        <v>2494</v>
      </c>
      <c r="U128" t="s">
        <v>1873</v>
      </c>
    </row>
    <row r="129" spans="1:21" x14ac:dyDescent="0.25">
      <c r="A129">
        <v>403</v>
      </c>
      <c r="B129">
        <v>1</v>
      </c>
      <c r="C129" t="s">
        <v>3</v>
      </c>
      <c r="D129" t="s">
        <v>22</v>
      </c>
      <c r="E129" t="s">
        <v>42</v>
      </c>
      <c r="F129" t="s">
        <v>42</v>
      </c>
      <c r="G129" t="s">
        <v>42</v>
      </c>
      <c r="H129" t="s">
        <v>3</v>
      </c>
      <c r="I129" t="s">
        <v>42</v>
      </c>
      <c r="J129" t="s">
        <v>42</v>
      </c>
      <c r="K129" t="s">
        <v>3</v>
      </c>
      <c r="L129" t="s">
        <v>3</v>
      </c>
      <c r="M129" t="s">
        <v>3</v>
      </c>
      <c r="N129" t="s">
        <v>22</v>
      </c>
      <c r="O129" t="s">
        <v>42</v>
      </c>
      <c r="P129" t="s">
        <v>3</v>
      </c>
      <c r="Q129" t="s">
        <v>3</v>
      </c>
      <c r="R129" t="s">
        <v>3</v>
      </c>
      <c r="S129" t="s">
        <v>1871</v>
      </c>
      <c r="T129" t="s">
        <v>2494</v>
      </c>
      <c r="U129" t="s">
        <v>1873</v>
      </c>
    </row>
    <row r="130" spans="1:21" x14ac:dyDescent="0.25">
      <c r="A130">
        <v>404</v>
      </c>
      <c r="B130">
        <v>1</v>
      </c>
      <c r="C130" t="s">
        <v>3</v>
      </c>
      <c r="D130" t="s">
        <v>22</v>
      </c>
      <c r="E130" t="s">
        <v>42</v>
      </c>
      <c r="F130" t="s">
        <v>42</v>
      </c>
      <c r="G130" t="s">
        <v>42</v>
      </c>
      <c r="H130" t="s">
        <v>3</v>
      </c>
      <c r="I130" t="s">
        <v>42</v>
      </c>
      <c r="J130" t="s">
        <v>42</v>
      </c>
      <c r="K130" t="s">
        <v>3</v>
      </c>
      <c r="L130" t="s">
        <v>3</v>
      </c>
      <c r="M130" t="s">
        <v>3</v>
      </c>
      <c r="N130" t="s">
        <v>22</v>
      </c>
      <c r="O130" t="s">
        <v>42</v>
      </c>
      <c r="P130" t="s">
        <v>3</v>
      </c>
      <c r="Q130" t="s">
        <v>3</v>
      </c>
      <c r="R130" t="s">
        <v>3</v>
      </c>
      <c r="S130" t="s">
        <v>1871</v>
      </c>
      <c r="T130" t="s">
        <v>2494</v>
      </c>
      <c r="U130" t="s">
        <v>1873</v>
      </c>
    </row>
    <row r="131" spans="1:21" x14ac:dyDescent="0.25">
      <c r="A131">
        <v>460</v>
      </c>
      <c r="B131">
        <v>1</v>
      </c>
      <c r="C131" t="s">
        <v>3</v>
      </c>
      <c r="D131" t="s">
        <v>22</v>
      </c>
      <c r="E131" t="s">
        <v>42</v>
      </c>
      <c r="F131" t="s">
        <v>42</v>
      </c>
      <c r="G131" t="s">
        <v>42</v>
      </c>
      <c r="H131" t="s">
        <v>3</v>
      </c>
      <c r="I131" t="s">
        <v>42</v>
      </c>
      <c r="J131" t="s">
        <v>42</v>
      </c>
      <c r="K131" t="s">
        <v>3</v>
      </c>
      <c r="L131" t="s">
        <v>3</v>
      </c>
      <c r="M131" t="s">
        <v>3</v>
      </c>
      <c r="N131" t="s">
        <v>22</v>
      </c>
      <c r="O131" t="s">
        <v>42</v>
      </c>
      <c r="P131" t="s">
        <v>3</v>
      </c>
      <c r="Q131" t="s">
        <v>3</v>
      </c>
      <c r="R131" t="s">
        <v>3</v>
      </c>
      <c r="S131" t="s">
        <v>1871</v>
      </c>
      <c r="T131" t="s">
        <v>2494</v>
      </c>
      <c r="U131" t="s">
        <v>1873</v>
      </c>
    </row>
    <row r="132" spans="1:21" x14ac:dyDescent="0.25">
      <c r="A132">
        <v>461</v>
      </c>
      <c r="B132">
        <v>1</v>
      </c>
      <c r="C132" t="s">
        <v>3</v>
      </c>
      <c r="D132" t="s">
        <v>22</v>
      </c>
      <c r="E132" t="s">
        <v>42</v>
      </c>
      <c r="F132" t="s">
        <v>42</v>
      </c>
      <c r="G132" t="s">
        <v>42</v>
      </c>
      <c r="H132" t="s">
        <v>3</v>
      </c>
      <c r="I132" t="s">
        <v>42</v>
      </c>
      <c r="J132" t="s">
        <v>42</v>
      </c>
      <c r="K132" t="s">
        <v>3</v>
      </c>
      <c r="L132" t="s">
        <v>3</v>
      </c>
      <c r="M132" t="s">
        <v>3</v>
      </c>
      <c r="N132" t="s">
        <v>22</v>
      </c>
      <c r="O132" t="s">
        <v>42</v>
      </c>
      <c r="P132" t="s">
        <v>3</v>
      </c>
      <c r="Q132" t="s">
        <v>3</v>
      </c>
      <c r="R132" t="s">
        <v>3</v>
      </c>
      <c r="S132" t="s">
        <v>1871</v>
      </c>
      <c r="T132" t="s">
        <v>2494</v>
      </c>
      <c r="U132" t="s">
        <v>1873</v>
      </c>
    </row>
    <row r="133" spans="1:21" x14ac:dyDescent="0.25">
      <c r="A133">
        <v>464</v>
      </c>
      <c r="B133">
        <v>1</v>
      </c>
      <c r="C133" t="s">
        <v>3</v>
      </c>
      <c r="D133" t="s">
        <v>22</v>
      </c>
      <c r="E133" t="s">
        <v>42</v>
      </c>
      <c r="F133" t="s">
        <v>42</v>
      </c>
      <c r="G133" t="s">
        <v>42</v>
      </c>
      <c r="H133" t="s">
        <v>3</v>
      </c>
      <c r="I133" t="s">
        <v>42</v>
      </c>
      <c r="J133" t="s">
        <v>42</v>
      </c>
      <c r="K133" t="s">
        <v>3</v>
      </c>
      <c r="L133" t="s">
        <v>3</v>
      </c>
      <c r="M133" t="s">
        <v>3</v>
      </c>
      <c r="N133" t="s">
        <v>22</v>
      </c>
      <c r="O133" t="s">
        <v>42</v>
      </c>
      <c r="P133" t="s">
        <v>3</v>
      </c>
      <c r="Q133" t="s">
        <v>3</v>
      </c>
      <c r="R133" t="s">
        <v>3</v>
      </c>
      <c r="S133" t="s">
        <v>1871</v>
      </c>
      <c r="T133" t="s">
        <v>2494</v>
      </c>
      <c r="U133" t="s">
        <v>1873</v>
      </c>
    </row>
    <row r="134" spans="1:21" x14ac:dyDescent="0.25">
      <c r="A134">
        <v>465</v>
      </c>
      <c r="B134">
        <v>1</v>
      </c>
      <c r="C134" t="s">
        <v>3</v>
      </c>
      <c r="D134" t="s">
        <v>22</v>
      </c>
      <c r="E134" t="s">
        <v>42</v>
      </c>
      <c r="F134" t="s">
        <v>42</v>
      </c>
      <c r="G134" t="s">
        <v>42</v>
      </c>
      <c r="H134" t="s">
        <v>3</v>
      </c>
      <c r="I134" t="s">
        <v>42</v>
      </c>
      <c r="J134" t="s">
        <v>42</v>
      </c>
      <c r="K134" t="s">
        <v>3</v>
      </c>
      <c r="L134" t="s">
        <v>3</v>
      </c>
      <c r="M134" t="s">
        <v>3</v>
      </c>
      <c r="N134" t="s">
        <v>22</v>
      </c>
      <c r="O134" t="s">
        <v>42</v>
      </c>
      <c r="P134" t="s">
        <v>3</v>
      </c>
      <c r="Q134" t="s">
        <v>3</v>
      </c>
      <c r="R134" t="s">
        <v>3</v>
      </c>
      <c r="S134" t="s">
        <v>1871</v>
      </c>
      <c r="T134" t="s">
        <v>2494</v>
      </c>
      <c r="U134" t="s">
        <v>1873</v>
      </c>
    </row>
    <row r="135" spans="1:21" x14ac:dyDescent="0.25">
      <c r="A135">
        <v>468</v>
      </c>
      <c r="B135">
        <v>1</v>
      </c>
      <c r="C135" t="s">
        <v>3</v>
      </c>
      <c r="D135" t="s">
        <v>22</v>
      </c>
      <c r="E135" t="s">
        <v>42</v>
      </c>
      <c r="F135" t="s">
        <v>42</v>
      </c>
      <c r="G135" t="s">
        <v>42</v>
      </c>
      <c r="H135" t="s">
        <v>3</v>
      </c>
      <c r="I135" t="s">
        <v>42</v>
      </c>
      <c r="J135" t="s">
        <v>42</v>
      </c>
      <c r="K135" t="s">
        <v>3</v>
      </c>
      <c r="L135" t="s">
        <v>3</v>
      </c>
      <c r="M135" t="s">
        <v>3</v>
      </c>
      <c r="N135" t="s">
        <v>22</v>
      </c>
      <c r="O135" t="s">
        <v>42</v>
      </c>
      <c r="P135" t="s">
        <v>3</v>
      </c>
      <c r="Q135" t="s">
        <v>3</v>
      </c>
      <c r="R135" t="s">
        <v>3</v>
      </c>
      <c r="S135" t="s">
        <v>1871</v>
      </c>
      <c r="T135" t="s">
        <v>2494</v>
      </c>
      <c r="U135" t="s">
        <v>1873</v>
      </c>
    </row>
    <row r="136" spans="1:21" x14ac:dyDescent="0.25">
      <c r="A136">
        <v>469</v>
      </c>
      <c r="B136">
        <v>1</v>
      </c>
      <c r="C136" t="s">
        <v>3</v>
      </c>
      <c r="D136" t="s">
        <v>22</v>
      </c>
      <c r="E136" t="s">
        <v>42</v>
      </c>
      <c r="F136" t="s">
        <v>42</v>
      </c>
      <c r="G136" t="s">
        <v>42</v>
      </c>
      <c r="H136" t="s">
        <v>3</v>
      </c>
      <c r="I136" t="s">
        <v>42</v>
      </c>
      <c r="J136" t="s">
        <v>42</v>
      </c>
      <c r="K136" t="s">
        <v>3</v>
      </c>
      <c r="L136" t="s">
        <v>3</v>
      </c>
      <c r="M136" t="s">
        <v>3</v>
      </c>
      <c r="N136" t="s">
        <v>22</v>
      </c>
      <c r="O136" t="s">
        <v>42</v>
      </c>
      <c r="P136" t="s">
        <v>3</v>
      </c>
      <c r="Q136" t="s">
        <v>3</v>
      </c>
      <c r="R136" t="s">
        <v>3</v>
      </c>
      <c r="S136" t="s">
        <v>1871</v>
      </c>
      <c r="T136" t="s">
        <v>2494</v>
      </c>
      <c r="U136" t="s">
        <v>1873</v>
      </c>
    </row>
    <row r="137" spans="1:21" x14ac:dyDescent="0.25">
      <c r="A137">
        <v>472</v>
      </c>
      <c r="B137">
        <v>1</v>
      </c>
      <c r="C137" t="s">
        <v>3</v>
      </c>
      <c r="D137" t="s">
        <v>22</v>
      </c>
      <c r="E137" t="s">
        <v>42</v>
      </c>
      <c r="F137" t="s">
        <v>42</v>
      </c>
      <c r="G137" t="s">
        <v>42</v>
      </c>
      <c r="H137" t="s">
        <v>3</v>
      </c>
      <c r="I137" t="s">
        <v>42</v>
      </c>
      <c r="J137" t="s">
        <v>42</v>
      </c>
      <c r="K137" t="s">
        <v>3</v>
      </c>
      <c r="L137" t="s">
        <v>3</v>
      </c>
      <c r="M137" t="s">
        <v>3</v>
      </c>
      <c r="N137" t="s">
        <v>22</v>
      </c>
      <c r="O137" t="s">
        <v>42</v>
      </c>
      <c r="P137" t="s">
        <v>3</v>
      </c>
      <c r="Q137" t="s">
        <v>3</v>
      </c>
      <c r="R137" t="s">
        <v>3</v>
      </c>
      <c r="S137" t="s">
        <v>1871</v>
      </c>
      <c r="T137" t="s">
        <v>2494</v>
      </c>
      <c r="U137" t="s">
        <v>1873</v>
      </c>
    </row>
    <row r="138" spans="1:21" x14ac:dyDescent="0.25">
      <c r="A138">
        <v>473</v>
      </c>
      <c r="B138">
        <v>1</v>
      </c>
      <c r="C138" t="s">
        <v>3</v>
      </c>
      <c r="D138" t="s">
        <v>22</v>
      </c>
      <c r="E138" t="s">
        <v>42</v>
      </c>
      <c r="F138" t="s">
        <v>42</v>
      </c>
      <c r="G138" t="s">
        <v>42</v>
      </c>
      <c r="H138" t="s">
        <v>3</v>
      </c>
      <c r="I138" t="s">
        <v>42</v>
      </c>
      <c r="J138" t="s">
        <v>42</v>
      </c>
      <c r="K138" t="s">
        <v>3</v>
      </c>
      <c r="L138" t="s">
        <v>3</v>
      </c>
      <c r="M138" t="s">
        <v>3</v>
      </c>
      <c r="N138" t="s">
        <v>22</v>
      </c>
      <c r="O138" t="s">
        <v>42</v>
      </c>
      <c r="P138" t="s">
        <v>3</v>
      </c>
      <c r="Q138" t="s">
        <v>3</v>
      </c>
      <c r="R138" t="s">
        <v>3</v>
      </c>
      <c r="S138" t="s">
        <v>1871</v>
      </c>
      <c r="T138" t="s">
        <v>2494</v>
      </c>
      <c r="U138" t="s">
        <v>1873</v>
      </c>
    </row>
    <row r="139" spans="1:21" x14ac:dyDescent="0.25">
      <c r="A139">
        <v>476</v>
      </c>
      <c r="B139">
        <v>1</v>
      </c>
      <c r="C139" t="s">
        <v>3</v>
      </c>
      <c r="D139" t="s">
        <v>22</v>
      </c>
      <c r="E139" t="s">
        <v>42</v>
      </c>
      <c r="F139" t="s">
        <v>42</v>
      </c>
      <c r="G139" t="s">
        <v>42</v>
      </c>
      <c r="H139" t="s">
        <v>3</v>
      </c>
      <c r="I139" t="s">
        <v>42</v>
      </c>
      <c r="J139" t="s">
        <v>42</v>
      </c>
      <c r="K139" t="s">
        <v>3</v>
      </c>
      <c r="L139" t="s">
        <v>3</v>
      </c>
      <c r="M139" t="s">
        <v>3</v>
      </c>
      <c r="N139" t="s">
        <v>22</v>
      </c>
      <c r="O139" t="s">
        <v>42</v>
      </c>
      <c r="P139" t="s">
        <v>3</v>
      </c>
      <c r="Q139" t="s">
        <v>3</v>
      </c>
      <c r="R139" t="s">
        <v>3</v>
      </c>
      <c r="S139" t="s">
        <v>1871</v>
      </c>
      <c r="T139" t="s">
        <v>2494</v>
      </c>
      <c r="U139" t="s">
        <v>1873</v>
      </c>
    </row>
    <row r="140" spans="1:21" x14ac:dyDescent="0.25">
      <c r="A140">
        <v>477</v>
      </c>
      <c r="B140">
        <v>1</v>
      </c>
      <c r="C140" t="s">
        <v>3</v>
      </c>
      <c r="D140" t="s">
        <v>22</v>
      </c>
      <c r="E140" t="s">
        <v>42</v>
      </c>
      <c r="F140" t="s">
        <v>42</v>
      </c>
      <c r="G140" t="s">
        <v>42</v>
      </c>
      <c r="H140" t="s">
        <v>3</v>
      </c>
      <c r="I140" t="s">
        <v>42</v>
      </c>
      <c r="J140" t="s">
        <v>42</v>
      </c>
      <c r="K140" t="s">
        <v>3</v>
      </c>
      <c r="L140" t="s">
        <v>3</v>
      </c>
      <c r="M140" t="s">
        <v>3</v>
      </c>
      <c r="N140" t="s">
        <v>22</v>
      </c>
      <c r="O140" t="s">
        <v>42</v>
      </c>
      <c r="P140" t="s">
        <v>3</v>
      </c>
      <c r="Q140" t="s">
        <v>3</v>
      </c>
      <c r="R140" t="s">
        <v>3</v>
      </c>
      <c r="S140" t="s">
        <v>1871</v>
      </c>
      <c r="T140" t="s">
        <v>2494</v>
      </c>
      <c r="U140" t="s">
        <v>1873</v>
      </c>
    </row>
    <row r="141" spans="1:21" x14ac:dyDescent="0.25">
      <c r="A141">
        <v>480</v>
      </c>
      <c r="B141">
        <v>1</v>
      </c>
      <c r="C141" t="s">
        <v>3</v>
      </c>
      <c r="D141" t="s">
        <v>22</v>
      </c>
      <c r="E141" t="s">
        <v>42</v>
      </c>
      <c r="F141" t="s">
        <v>42</v>
      </c>
      <c r="G141" t="s">
        <v>42</v>
      </c>
      <c r="H141" t="s">
        <v>3</v>
      </c>
      <c r="I141" t="s">
        <v>42</v>
      </c>
      <c r="J141" t="s">
        <v>42</v>
      </c>
      <c r="K141" t="s">
        <v>3</v>
      </c>
      <c r="L141" t="s">
        <v>3</v>
      </c>
      <c r="M141" t="s">
        <v>3</v>
      </c>
      <c r="N141" t="s">
        <v>22</v>
      </c>
      <c r="O141" t="s">
        <v>42</v>
      </c>
      <c r="P141" t="s">
        <v>3</v>
      </c>
      <c r="Q141" t="s">
        <v>3</v>
      </c>
      <c r="R141" t="s">
        <v>3</v>
      </c>
      <c r="S141" t="s">
        <v>1871</v>
      </c>
      <c r="T141" t="s">
        <v>2494</v>
      </c>
      <c r="U141" t="s">
        <v>1873</v>
      </c>
    </row>
    <row r="142" spans="1:21" x14ac:dyDescent="0.25">
      <c r="A142">
        <v>481</v>
      </c>
      <c r="B142">
        <v>1</v>
      </c>
      <c r="C142" t="s">
        <v>3</v>
      </c>
      <c r="D142" t="s">
        <v>22</v>
      </c>
      <c r="E142" t="s">
        <v>42</v>
      </c>
      <c r="F142" t="s">
        <v>42</v>
      </c>
      <c r="G142" t="s">
        <v>42</v>
      </c>
      <c r="H142" t="s">
        <v>3</v>
      </c>
      <c r="I142" t="s">
        <v>42</v>
      </c>
      <c r="J142" t="s">
        <v>42</v>
      </c>
      <c r="K142" t="s">
        <v>3</v>
      </c>
      <c r="L142" t="s">
        <v>3</v>
      </c>
      <c r="M142" t="s">
        <v>3</v>
      </c>
      <c r="N142" t="s">
        <v>22</v>
      </c>
      <c r="O142" t="s">
        <v>42</v>
      </c>
      <c r="P142" t="s">
        <v>3</v>
      </c>
      <c r="Q142" t="s">
        <v>3</v>
      </c>
      <c r="R142" t="s">
        <v>3</v>
      </c>
      <c r="S142" t="s">
        <v>1871</v>
      </c>
      <c r="T142" t="s">
        <v>2494</v>
      </c>
      <c r="U142" t="s">
        <v>1873</v>
      </c>
    </row>
    <row r="143" spans="1:21" x14ac:dyDescent="0.25">
      <c r="A143">
        <v>484</v>
      </c>
      <c r="B143">
        <v>1</v>
      </c>
      <c r="C143" t="s">
        <v>3</v>
      </c>
      <c r="D143" t="s">
        <v>22</v>
      </c>
      <c r="E143" t="s">
        <v>42</v>
      </c>
      <c r="F143" t="s">
        <v>42</v>
      </c>
      <c r="G143" t="s">
        <v>42</v>
      </c>
      <c r="H143" t="s">
        <v>3</v>
      </c>
      <c r="I143" t="s">
        <v>42</v>
      </c>
      <c r="J143" t="s">
        <v>42</v>
      </c>
      <c r="K143" t="s">
        <v>3</v>
      </c>
      <c r="L143" t="s">
        <v>3</v>
      </c>
      <c r="M143" t="s">
        <v>3</v>
      </c>
      <c r="N143" t="s">
        <v>22</v>
      </c>
      <c r="O143" t="s">
        <v>42</v>
      </c>
      <c r="P143" t="s">
        <v>3</v>
      </c>
      <c r="Q143" t="s">
        <v>3</v>
      </c>
      <c r="R143" t="s">
        <v>3</v>
      </c>
      <c r="S143" t="s">
        <v>1871</v>
      </c>
      <c r="T143" t="s">
        <v>1872</v>
      </c>
      <c r="U143" t="s">
        <v>1873</v>
      </c>
    </row>
    <row r="144" spans="1:21" x14ac:dyDescent="0.25">
      <c r="A144">
        <v>485</v>
      </c>
      <c r="B144">
        <v>1</v>
      </c>
      <c r="C144" t="s">
        <v>3</v>
      </c>
      <c r="D144" t="s">
        <v>22</v>
      </c>
      <c r="E144" t="s">
        <v>42</v>
      </c>
      <c r="F144" t="s">
        <v>42</v>
      </c>
      <c r="G144" t="s">
        <v>42</v>
      </c>
      <c r="H144" t="s">
        <v>3</v>
      </c>
      <c r="I144" t="s">
        <v>42</v>
      </c>
      <c r="J144" t="s">
        <v>42</v>
      </c>
      <c r="K144" t="s">
        <v>3</v>
      </c>
      <c r="L144" t="s">
        <v>3</v>
      </c>
      <c r="M144" t="s">
        <v>3</v>
      </c>
      <c r="N144" t="s">
        <v>22</v>
      </c>
      <c r="O144" t="s">
        <v>42</v>
      </c>
      <c r="P144" t="s">
        <v>3</v>
      </c>
      <c r="Q144" t="s">
        <v>3</v>
      </c>
      <c r="R144" t="s">
        <v>3</v>
      </c>
      <c r="S144" t="s">
        <v>1871</v>
      </c>
      <c r="T144" t="s">
        <v>1872</v>
      </c>
      <c r="U144" t="s">
        <v>1873</v>
      </c>
    </row>
    <row r="145" spans="1:21" x14ac:dyDescent="0.25">
      <c r="A145">
        <v>488</v>
      </c>
      <c r="B145">
        <v>1</v>
      </c>
      <c r="C145" t="s">
        <v>3</v>
      </c>
      <c r="D145" t="s">
        <v>22</v>
      </c>
      <c r="E145" t="s">
        <v>42</v>
      </c>
      <c r="F145" t="s">
        <v>42</v>
      </c>
      <c r="G145" t="s">
        <v>42</v>
      </c>
      <c r="H145" t="s">
        <v>3</v>
      </c>
      <c r="I145" t="s">
        <v>42</v>
      </c>
      <c r="J145" t="s">
        <v>42</v>
      </c>
      <c r="K145" t="s">
        <v>3</v>
      </c>
      <c r="L145" t="s">
        <v>3</v>
      </c>
      <c r="M145" t="s">
        <v>3</v>
      </c>
      <c r="N145" t="s">
        <v>22</v>
      </c>
      <c r="O145" t="s">
        <v>42</v>
      </c>
      <c r="P145" t="s">
        <v>3</v>
      </c>
      <c r="Q145" t="s">
        <v>3</v>
      </c>
      <c r="R145" t="s">
        <v>3</v>
      </c>
      <c r="S145" t="s">
        <v>1871</v>
      </c>
      <c r="T145" t="s">
        <v>1872</v>
      </c>
      <c r="U145" t="s">
        <v>1873</v>
      </c>
    </row>
    <row r="146" spans="1:21" x14ac:dyDescent="0.25">
      <c r="A146">
        <v>489</v>
      </c>
      <c r="B146">
        <v>1</v>
      </c>
      <c r="C146" t="s">
        <v>3</v>
      </c>
      <c r="D146" t="s">
        <v>22</v>
      </c>
      <c r="E146" t="s">
        <v>42</v>
      </c>
      <c r="F146" t="s">
        <v>42</v>
      </c>
      <c r="G146" t="s">
        <v>42</v>
      </c>
      <c r="H146" t="s">
        <v>3</v>
      </c>
      <c r="I146" t="s">
        <v>42</v>
      </c>
      <c r="J146" t="s">
        <v>42</v>
      </c>
      <c r="K146" t="s">
        <v>3</v>
      </c>
      <c r="L146" t="s">
        <v>3</v>
      </c>
      <c r="M146" t="s">
        <v>3</v>
      </c>
      <c r="N146" t="s">
        <v>22</v>
      </c>
      <c r="O146" t="s">
        <v>42</v>
      </c>
      <c r="P146" t="s">
        <v>3</v>
      </c>
      <c r="Q146" t="s">
        <v>3</v>
      </c>
      <c r="R146" t="s">
        <v>3</v>
      </c>
      <c r="S146" t="s">
        <v>1871</v>
      </c>
      <c r="T146" t="s">
        <v>1872</v>
      </c>
      <c r="U146" t="s">
        <v>1873</v>
      </c>
    </row>
    <row r="147" spans="1:21" x14ac:dyDescent="0.25">
      <c r="A147">
        <v>498</v>
      </c>
      <c r="B147">
        <v>1</v>
      </c>
      <c r="C147" t="s">
        <v>3</v>
      </c>
      <c r="D147" t="s">
        <v>22</v>
      </c>
      <c r="E147" t="s">
        <v>42</v>
      </c>
      <c r="F147" t="s">
        <v>42</v>
      </c>
      <c r="G147" t="s">
        <v>42</v>
      </c>
      <c r="H147" t="s">
        <v>3</v>
      </c>
      <c r="I147" t="s">
        <v>42</v>
      </c>
      <c r="J147" t="s">
        <v>42</v>
      </c>
      <c r="K147" t="s">
        <v>3</v>
      </c>
      <c r="L147" t="s">
        <v>3</v>
      </c>
      <c r="M147" t="s">
        <v>3</v>
      </c>
      <c r="N147" t="s">
        <v>22</v>
      </c>
      <c r="O147" t="s">
        <v>42</v>
      </c>
      <c r="P147" t="s">
        <v>3</v>
      </c>
      <c r="Q147" t="s">
        <v>3</v>
      </c>
      <c r="R147" t="s">
        <v>3</v>
      </c>
      <c r="S147" t="s">
        <v>1871</v>
      </c>
      <c r="T147" t="s">
        <v>1872</v>
      </c>
      <c r="U147" t="s">
        <v>1873</v>
      </c>
    </row>
    <row r="148" spans="1:21" x14ac:dyDescent="0.25">
      <c r="A148">
        <v>499</v>
      </c>
      <c r="B148">
        <v>1</v>
      </c>
      <c r="C148" t="s">
        <v>3</v>
      </c>
      <c r="D148" t="s">
        <v>22</v>
      </c>
      <c r="E148" t="s">
        <v>42</v>
      </c>
      <c r="F148" t="s">
        <v>42</v>
      </c>
      <c r="G148" t="s">
        <v>42</v>
      </c>
      <c r="H148" t="s">
        <v>3</v>
      </c>
      <c r="I148" t="s">
        <v>42</v>
      </c>
      <c r="J148" t="s">
        <v>42</v>
      </c>
      <c r="K148" t="s">
        <v>3</v>
      </c>
      <c r="L148" t="s">
        <v>3</v>
      </c>
      <c r="M148" t="s">
        <v>3</v>
      </c>
      <c r="N148" t="s">
        <v>22</v>
      </c>
      <c r="O148" t="s">
        <v>42</v>
      </c>
      <c r="P148" t="s">
        <v>3</v>
      </c>
      <c r="Q148" t="s">
        <v>3</v>
      </c>
      <c r="R148" t="s">
        <v>3</v>
      </c>
      <c r="S148" t="s">
        <v>1871</v>
      </c>
      <c r="T148" t="s">
        <v>1872</v>
      </c>
      <c r="U148" t="s">
        <v>1873</v>
      </c>
    </row>
    <row r="149" spans="1:21" x14ac:dyDescent="0.25">
      <c r="A149">
        <v>504</v>
      </c>
      <c r="B149">
        <v>1</v>
      </c>
      <c r="C149" t="s">
        <v>3</v>
      </c>
      <c r="D149" t="s">
        <v>22</v>
      </c>
      <c r="E149" t="s">
        <v>42</v>
      </c>
      <c r="F149" t="s">
        <v>42</v>
      </c>
      <c r="G149" t="s">
        <v>42</v>
      </c>
      <c r="H149" t="s">
        <v>3</v>
      </c>
      <c r="I149" t="s">
        <v>42</v>
      </c>
      <c r="J149" t="s">
        <v>42</v>
      </c>
      <c r="K149" t="s">
        <v>3</v>
      </c>
      <c r="L149" t="s">
        <v>3</v>
      </c>
      <c r="M149" t="s">
        <v>3</v>
      </c>
      <c r="N149" t="s">
        <v>22</v>
      </c>
      <c r="O149" t="s">
        <v>42</v>
      </c>
      <c r="P149" t="s">
        <v>3</v>
      </c>
      <c r="Q149" t="s">
        <v>3</v>
      </c>
      <c r="R149" t="s">
        <v>3</v>
      </c>
      <c r="S149" t="s">
        <v>1871</v>
      </c>
      <c r="T149" t="s">
        <v>1872</v>
      </c>
      <c r="U149" t="s">
        <v>1873</v>
      </c>
    </row>
    <row r="150" spans="1:21" x14ac:dyDescent="0.25">
      <c r="A150">
        <v>505</v>
      </c>
      <c r="B150">
        <v>1</v>
      </c>
      <c r="C150" t="s">
        <v>3</v>
      </c>
      <c r="D150" t="s">
        <v>22</v>
      </c>
      <c r="E150" t="s">
        <v>42</v>
      </c>
      <c r="F150" t="s">
        <v>42</v>
      </c>
      <c r="G150" t="s">
        <v>42</v>
      </c>
      <c r="H150" t="s">
        <v>3</v>
      </c>
      <c r="I150" t="s">
        <v>42</v>
      </c>
      <c r="J150" t="s">
        <v>42</v>
      </c>
      <c r="K150" t="s">
        <v>3</v>
      </c>
      <c r="L150" t="s">
        <v>3</v>
      </c>
      <c r="M150" t="s">
        <v>3</v>
      </c>
      <c r="N150" t="s">
        <v>22</v>
      </c>
      <c r="O150" t="s">
        <v>42</v>
      </c>
      <c r="P150" t="s">
        <v>3</v>
      </c>
      <c r="Q150" t="s">
        <v>3</v>
      </c>
      <c r="R150" t="s">
        <v>3</v>
      </c>
      <c r="S150" t="s">
        <v>1871</v>
      </c>
      <c r="T150" t="s">
        <v>1872</v>
      </c>
      <c r="U150" t="s">
        <v>1873</v>
      </c>
    </row>
    <row r="151" spans="1:21" x14ac:dyDescent="0.25">
      <c r="A151">
        <v>508</v>
      </c>
      <c r="B151">
        <v>1</v>
      </c>
      <c r="C151" t="s">
        <v>3</v>
      </c>
      <c r="D151" t="s">
        <v>22</v>
      </c>
      <c r="E151" t="s">
        <v>42</v>
      </c>
      <c r="F151" t="s">
        <v>42</v>
      </c>
      <c r="G151" t="s">
        <v>42</v>
      </c>
      <c r="H151" t="s">
        <v>3</v>
      </c>
      <c r="I151" t="s">
        <v>42</v>
      </c>
      <c r="J151" t="s">
        <v>42</v>
      </c>
      <c r="K151" t="s">
        <v>3</v>
      </c>
      <c r="L151" t="s">
        <v>3</v>
      </c>
      <c r="M151" t="s">
        <v>3</v>
      </c>
      <c r="N151" t="s">
        <v>22</v>
      </c>
      <c r="O151" t="s">
        <v>42</v>
      </c>
      <c r="P151" t="s">
        <v>3</v>
      </c>
      <c r="Q151" t="s">
        <v>3</v>
      </c>
      <c r="R151" t="s">
        <v>3</v>
      </c>
      <c r="S151" t="s">
        <v>1871</v>
      </c>
      <c r="T151" t="s">
        <v>1872</v>
      </c>
      <c r="U151" t="s">
        <v>1873</v>
      </c>
    </row>
    <row r="152" spans="1:21" x14ac:dyDescent="0.25">
      <c r="A152">
        <v>509</v>
      </c>
      <c r="B152">
        <v>1</v>
      </c>
      <c r="C152" t="s">
        <v>3</v>
      </c>
      <c r="D152" t="s">
        <v>22</v>
      </c>
      <c r="E152" t="s">
        <v>42</v>
      </c>
      <c r="F152" t="s">
        <v>42</v>
      </c>
      <c r="G152" t="s">
        <v>42</v>
      </c>
      <c r="H152" t="s">
        <v>3</v>
      </c>
      <c r="I152" t="s">
        <v>42</v>
      </c>
      <c r="J152" t="s">
        <v>42</v>
      </c>
      <c r="K152" t="s">
        <v>3</v>
      </c>
      <c r="L152" t="s">
        <v>3</v>
      </c>
      <c r="M152" t="s">
        <v>3</v>
      </c>
      <c r="N152" t="s">
        <v>22</v>
      </c>
      <c r="O152" t="s">
        <v>42</v>
      </c>
      <c r="P152" t="s">
        <v>3</v>
      </c>
      <c r="Q152" t="s">
        <v>3</v>
      </c>
      <c r="R152" t="s">
        <v>3</v>
      </c>
      <c r="S152" t="s">
        <v>1871</v>
      </c>
      <c r="T152" t="s">
        <v>1872</v>
      </c>
      <c r="U152" t="s">
        <v>1873</v>
      </c>
    </row>
    <row r="153" spans="1:21" x14ac:dyDescent="0.25">
      <c r="A153">
        <v>516</v>
      </c>
      <c r="B153">
        <v>1</v>
      </c>
      <c r="C153" t="s">
        <v>3</v>
      </c>
      <c r="D153" t="s">
        <v>22</v>
      </c>
      <c r="E153" t="s">
        <v>42</v>
      </c>
      <c r="F153" t="s">
        <v>42</v>
      </c>
      <c r="G153" t="s">
        <v>42</v>
      </c>
      <c r="H153" t="s">
        <v>3</v>
      </c>
      <c r="I153" t="s">
        <v>42</v>
      </c>
      <c r="J153" t="s">
        <v>42</v>
      </c>
      <c r="K153" t="s">
        <v>3</v>
      </c>
      <c r="L153" t="s">
        <v>3</v>
      </c>
      <c r="M153" t="s">
        <v>3</v>
      </c>
      <c r="N153" t="s">
        <v>22</v>
      </c>
      <c r="O153" t="s">
        <v>42</v>
      </c>
      <c r="P153" t="s">
        <v>3</v>
      </c>
      <c r="Q153" t="s">
        <v>3</v>
      </c>
      <c r="R153" t="s">
        <v>3</v>
      </c>
      <c r="S153" t="s">
        <v>1871</v>
      </c>
      <c r="T153" t="s">
        <v>1872</v>
      </c>
      <c r="U153" t="s">
        <v>1873</v>
      </c>
    </row>
    <row r="154" spans="1:21" x14ac:dyDescent="0.25">
      <c r="A154">
        <v>517</v>
      </c>
      <c r="B154">
        <v>1</v>
      </c>
      <c r="C154" t="s">
        <v>3</v>
      </c>
      <c r="D154" t="s">
        <v>22</v>
      </c>
      <c r="E154" t="s">
        <v>42</v>
      </c>
      <c r="F154" t="s">
        <v>42</v>
      </c>
      <c r="G154" t="s">
        <v>42</v>
      </c>
      <c r="H154" t="s">
        <v>3</v>
      </c>
      <c r="I154" t="s">
        <v>42</v>
      </c>
      <c r="J154" t="s">
        <v>42</v>
      </c>
      <c r="K154" t="s">
        <v>3</v>
      </c>
      <c r="L154" t="s">
        <v>3</v>
      </c>
      <c r="M154" t="s">
        <v>3</v>
      </c>
      <c r="N154" t="s">
        <v>22</v>
      </c>
      <c r="O154" t="s">
        <v>42</v>
      </c>
      <c r="P154" t="s">
        <v>3</v>
      </c>
      <c r="Q154" t="s">
        <v>3</v>
      </c>
      <c r="R154" t="s">
        <v>3</v>
      </c>
      <c r="S154" t="s">
        <v>1871</v>
      </c>
      <c r="T154" t="s">
        <v>1872</v>
      </c>
      <c r="U154" t="s">
        <v>1873</v>
      </c>
    </row>
    <row r="155" spans="1:21" x14ac:dyDescent="0.25">
      <c r="A155">
        <v>526</v>
      </c>
      <c r="B155">
        <v>1</v>
      </c>
      <c r="C155" t="s">
        <v>3</v>
      </c>
      <c r="D155" t="s">
        <v>22</v>
      </c>
      <c r="E155" t="s">
        <v>42</v>
      </c>
      <c r="F155" t="s">
        <v>42</v>
      </c>
      <c r="G155" t="s">
        <v>42</v>
      </c>
      <c r="H155" t="s">
        <v>3</v>
      </c>
      <c r="I155" t="s">
        <v>42</v>
      </c>
      <c r="J155" t="s">
        <v>42</v>
      </c>
      <c r="K155" t="s">
        <v>3</v>
      </c>
      <c r="L155" t="s">
        <v>3</v>
      </c>
      <c r="M155" t="s">
        <v>3</v>
      </c>
      <c r="N155" t="s">
        <v>22</v>
      </c>
      <c r="O155" t="s">
        <v>42</v>
      </c>
      <c r="P155" t="s">
        <v>3</v>
      </c>
      <c r="Q155" t="s">
        <v>3</v>
      </c>
      <c r="R155" t="s">
        <v>3</v>
      </c>
      <c r="S155" t="s">
        <v>1871</v>
      </c>
      <c r="T155" t="s">
        <v>1872</v>
      </c>
      <c r="U155" t="s">
        <v>1873</v>
      </c>
    </row>
    <row r="156" spans="1:21" x14ac:dyDescent="0.25">
      <c r="A156">
        <v>527</v>
      </c>
      <c r="B156">
        <v>1</v>
      </c>
      <c r="C156" t="s">
        <v>3</v>
      </c>
      <c r="D156" t="s">
        <v>22</v>
      </c>
      <c r="E156" t="s">
        <v>42</v>
      </c>
      <c r="F156" t="s">
        <v>42</v>
      </c>
      <c r="G156" t="s">
        <v>42</v>
      </c>
      <c r="H156" t="s">
        <v>3</v>
      </c>
      <c r="I156" t="s">
        <v>42</v>
      </c>
      <c r="J156" t="s">
        <v>42</v>
      </c>
      <c r="K156" t="s">
        <v>3</v>
      </c>
      <c r="L156" t="s">
        <v>3</v>
      </c>
      <c r="M156" t="s">
        <v>3</v>
      </c>
      <c r="N156" t="s">
        <v>22</v>
      </c>
      <c r="O156" t="s">
        <v>42</v>
      </c>
      <c r="P156" t="s">
        <v>3</v>
      </c>
      <c r="Q156" t="s">
        <v>3</v>
      </c>
      <c r="R156" t="s">
        <v>3</v>
      </c>
      <c r="S156" t="s">
        <v>1871</v>
      </c>
      <c r="T156" t="s">
        <v>1872</v>
      </c>
      <c r="U156" t="s">
        <v>1873</v>
      </c>
    </row>
    <row r="157" spans="1:21" x14ac:dyDescent="0.25">
      <c r="A157">
        <v>530</v>
      </c>
      <c r="B157">
        <v>1</v>
      </c>
      <c r="C157" t="s">
        <v>3</v>
      </c>
      <c r="D157" t="s">
        <v>22</v>
      </c>
      <c r="E157" t="s">
        <v>42</v>
      </c>
      <c r="F157" t="s">
        <v>42</v>
      </c>
      <c r="G157" t="s">
        <v>42</v>
      </c>
      <c r="H157" t="s">
        <v>3</v>
      </c>
      <c r="I157" t="s">
        <v>42</v>
      </c>
      <c r="J157" t="s">
        <v>42</v>
      </c>
      <c r="K157" t="s">
        <v>3</v>
      </c>
      <c r="L157" t="s">
        <v>3</v>
      </c>
      <c r="M157" t="s">
        <v>3</v>
      </c>
      <c r="N157" t="s">
        <v>22</v>
      </c>
      <c r="O157" t="s">
        <v>42</v>
      </c>
      <c r="P157" t="s">
        <v>3</v>
      </c>
      <c r="Q157" t="s">
        <v>3</v>
      </c>
      <c r="R157" t="s">
        <v>3</v>
      </c>
      <c r="S157" t="s">
        <v>1871</v>
      </c>
      <c r="T157" t="s">
        <v>1872</v>
      </c>
      <c r="U157" t="s">
        <v>1873</v>
      </c>
    </row>
    <row r="158" spans="1:21" x14ac:dyDescent="0.25">
      <c r="A158">
        <v>531</v>
      </c>
      <c r="B158">
        <v>1</v>
      </c>
      <c r="C158" t="s">
        <v>3</v>
      </c>
      <c r="D158" t="s">
        <v>22</v>
      </c>
      <c r="E158" t="s">
        <v>42</v>
      </c>
      <c r="F158" t="s">
        <v>42</v>
      </c>
      <c r="G158" t="s">
        <v>42</v>
      </c>
      <c r="H158" t="s">
        <v>3</v>
      </c>
      <c r="I158" t="s">
        <v>42</v>
      </c>
      <c r="J158" t="s">
        <v>42</v>
      </c>
      <c r="K158" t="s">
        <v>3</v>
      </c>
      <c r="L158" t="s">
        <v>3</v>
      </c>
      <c r="M158" t="s">
        <v>3</v>
      </c>
      <c r="N158" t="s">
        <v>22</v>
      </c>
      <c r="O158" t="s">
        <v>42</v>
      </c>
      <c r="P158" t="s">
        <v>3</v>
      </c>
      <c r="Q158" t="s">
        <v>3</v>
      </c>
      <c r="R158" t="s">
        <v>3</v>
      </c>
      <c r="S158" t="s">
        <v>1871</v>
      </c>
      <c r="T158" t="s">
        <v>1872</v>
      </c>
      <c r="U158" t="s">
        <v>1873</v>
      </c>
    </row>
    <row r="159" spans="1:21" x14ac:dyDescent="0.25">
      <c r="A159">
        <v>571</v>
      </c>
      <c r="B159">
        <v>1</v>
      </c>
      <c r="C159" t="s">
        <v>3</v>
      </c>
      <c r="D159" t="s">
        <v>22</v>
      </c>
      <c r="E159" t="s">
        <v>42</v>
      </c>
      <c r="F159" t="s">
        <v>42</v>
      </c>
      <c r="G159" t="s">
        <v>42</v>
      </c>
      <c r="H159" t="s">
        <v>3</v>
      </c>
      <c r="I159" t="s">
        <v>42</v>
      </c>
      <c r="J159" t="s">
        <v>42</v>
      </c>
      <c r="K159" t="s">
        <v>3</v>
      </c>
      <c r="L159" t="s">
        <v>3</v>
      </c>
      <c r="M159" t="s">
        <v>3</v>
      </c>
      <c r="N159" t="s">
        <v>22</v>
      </c>
      <c r="O159" t="s">
        <v>42</v>
      </c>
      <c r="P159" t="s">
        <v>3</v>
      </c>
      <c r="Q159" t="s">
        <v>3</v>
      </c>
      <c r="R159" t="s">
        <v>3</v>
      </c>
      <c r="S159" t="s">
        <v>1871</v>
      </c>
      <c r="T159" t="s">
        <v>1872</v>
      </c>
      <c r="U159" t="s">
        <v>1873</v>
      </c>
    </row>
    <row r="160" spans="1:21" x14ac:dyDescent="0.25">
      <c r="A160">
        <v>572</v>
      </c>
      <c r="B160">
        <v>1</v>
      </c>
      <c r="C160" t="s">
        <v>3</v>
      </c>
      <c r="D160" t="s">
        <v>22</v>
      </c>
      <c r="E160" t="s">
        <v>42</v>
      </c>
      <c r="F160" t="s">
        <v>42</v>
      </c>
      <c r="G160" t="s">
        <v>42</v>
      </c>
      <c r="H160" t="s">
        <v>3</v>
      </c>
      <c r="I160" t="s">
        <v>42</v>
      </c>
      <c r="J160" t="s">
        <v>42</v>
      </c>
      <c r="K160" t="s">
        <v>3</v>
      </c>
      <c r="L160" t="s">
        <v>3</v>
      </c>
      <c r="M160" t="s">
        <v>3</v>
      </c>
      <c r="N160" t="s">
        <v>22</v>
      </c>
      <c r="O160" t="s">
        <v>42</v>
      </c>
      <c r="P160" t="s">
        <v>3</v>
      </c>
      <c r="Q160" t="s">
        <v>3</v>
      </c>
      <c r="R160" t="s">
        <v>3</v>
      </c>
      <c r="S160" t="s">
        <v>1871</v>
      </c>
      <c r="T160" t="s">
        <v>1872</v>
      </c>
      <c r="U160" t="s">
        <v>1873</v>
      </c>
    </row>
    <row r="161" spans="1:21" x14ac:dyDescent="0.25">
      <c r="A161">
        <v>573</v>
      </c>
      <c r="B161">
        <v>1</v>
      </c>
      <c r="C161" t="s">
        <v>3</v>
      </c>
      <c r="D161" t="s">
        <v>22</v>
      </c>
      <c r="E161" t="s">
        <v>42</v>
      </c>
      <c r="F161" t="s">
        <v>42</v>
      </c>
      <c r="G161" t="s">
        <v>42</v>
      </c>
      <c r="H161" t="s">
        <v>3</v>
      </c>
      <c r="I161" t="s">
        <v>42</v>
      </c>
      <c r="J161" t="s">
        <v>42</v>
      </c>
      <c r="K161" t="s">
        <v>3</v>
      </c>
      <c r="L161" t="s">
        <v>3</v>
      </c>
      <c r="M161" t="s">
        <v>3</v>
      </c>
      <c r="N161" t="s">
        <v>22</v>
      </c>
      <c r="O161" t="s">
        <v>42</v>
      </c>
      <c r="P161" t="s">
        <v>3</v>
      </c>
      <c r="Q161" t="s">
        <v>3</v>
      </c>
      <c r="R161" t="s">
        <v>3</v>
      </c>
      <c r="S161" t="s">
        <v>1871</v>
      </c>
      <c r="T161" t="s">
        <v>1872</v>
      </c>
      <c r="U161" t="s">
        <v>1873</v>
      </c>
    </row>
    <row r="162" spans="1:21" x14ac:dyDescent="0.25">
      <c r="A162">
        <v>574</v>
      </c>
      <c r="B162">
        <v>1</v>
      </c>
      <c r="C162" t="s">
        <v>3</v>
      </c>
      <c r="D162" t="s">
        <v>22</v>
      </c>
      <c r="E162" t="s">
        <v>42</v>
      </c>
      <c r="F162" t="s">
        <v>42</v>
      </c>
      <c r="G162" t="s">
        <v>42</v>
      </c>
      <c r="H162" t="s">
        <v>3</v>
      </c>
      <c r="I162" t="s">
        <v>42</v>
      </c>
      <c r="J162" t="s">
        <v>42</v>
      </c>
      <c r="K162" t="s">
        <v>3</v>
      </c>
      <c r="L162" t="s">
        <v>3</v>
      </c>
      <c r="M162" t="s">
        <v>3</v>
      </c>
      <c r="N162" t="s">
        <v>22</v>
      </c>
      <c r="O162" t="s">
        <v>42</v>
      </c>
      <c r="P162" t="s">
        <v>3</v>
      </c>
      <c r="Q162" t="s">
        <v>3</v>
      </c>
      <c r="R162" t="s">
        <v>3</v>
      </c>
      <c r="S162" t="s">
        <v>1871</v>
      </c>
      <c r="T162" t="s">
        <v>1872</v>
      </c>
      <c r="U162" t="s">
        <v>1873</v>
      </c>
    </row>
    <row r="163" spans="1:21" x14ac:dyDescent="0.25">
      <c r="A163">
        <v>575</v>
      </c>
      <c r="B163">
        <v>1</v>
      </c>
      <c r="C163" t="s">
        <v>3</v>
      </c>
      <c r="D163" t="s">
        <v>22</v>
      </c>
      <c r="E163" t="s">
        <v>42</v>
      </c>
      <c r="F163" t="s">
        <v>42</v>
      </c>
      <c r="G163" t="s">
        <v>42</v>
      </c>
      <c r="H163" t="s">
        <v>3</v>
      </c>
      <c r="I163" t="s">
        <v>42</v>
      </c>
      <c r="J163" t="s">
        <v>42</v>
      </c>
      <c r="K163" t="s">
        <v>3</v>
      </c>
      <c r="L163" t="s">
        <v>3</v>
      </c>
      <c r="M163" t="s">
        <v>3</v>
      </c>
      <c r="N163" t="s">
        <v>22</v>
      </c>
      <c r="O163" t="s">
        <v>42</v>
      </c>
      <c r="P163" t="s">
        <v>3</v>
      </c>
      <c r="Q163" t="s">
        <v>3</v>
      </c>
      <c r="R163" t="s">
        <v>3</v>
      </c>
      <c r="S163" t="s">
        <v>1871</v>
      </c>
      <c r="T163" t="s">
        <v>1872</v>
      </c>
      <c r="U163" t="s">
        <v>1873</v>
      </c>
    </row>
    <row r="164" spans="1:21" x14ac:dyDescent="0.25">
      <c r="A164">
        <v>576</v>
      </c>
      <c r="B164">
        <v>1</v>
      </c>
      <c r="C164" t="s">
        <v>3</v>
      </c>
      <c r="D164" t="s">
        <v>22</v>
      </c>
      <c r="E164" t="s">
        <v>42</v>
      </c>
      <c r="F164" t="s">
        <v>42</v>
      </c>
      <c r="G164" t="s">
        <v>42</v>
      </c>
      <c r="H164" t="s">
        <v>3</v>
      </c>
      <c r="I164" t="s">
        <v>42</v>
      </c>
      <c r="J164" t="s">
        <v>42</v>
      </c>
      <c r="K164" t="s">
        <v>3</v>
      </c>
      <c r="L164" t="s">
        <v>3</v>
      </c>
      <c r="M164" t="s">
        <v>3</v>
      </c>
      <c r="N164" t="s">
        <v>22</v>
      </c>
      <c r="O164" t="s">
        <v>42</v>
      </c>
      <c r="P164" t="s">
        <v>3</v>
      </c>
      <c r="Q164" t="s">
        <v>3</v>
      </c>
      <c r="R164" t="s">
        <v>3</v>
      </c>
      <c r="S164" t="s">
        <v>1871</v>
      </c>
      <c r="T164" t="s">
        <v>1872</v>
      </c>
      <c r="U164" t="s">
        <v>1873</v>
      </c>
    </row>
    <row r="165" spans="1:21" x14ac:dyDescent="0.25">
      <c r="A165">
        <v>717</v>
      </c>
      <c r="B165">
        <v>1</v>
      </c>
      <c r="C165" t="s">
        <v>3</v>
      </c>
      <c r="D165" t="s">
        <v>22</v>
      </c>
      <c r="E165" t="s">
        <v>42</v>
      </c>
      <c r="F165" t="s">
        <v>42</v>
      </c>
      <c r="G165" t="s">
        <v>42</v>
      </c>
      <c r="H165" t="s">
        <v>3</v>
      </c>
      <c r="I165" t="s">
        <v>42</v>
      </c>
      <c r="J165" t="s">
        <v>42</v>
      </c>
      <c r="K165" t="s">
        <v>3</v>
      </c>
      <c r="L165" t="s">
        <v>3</v>
      </c>
      <c r="M165" t="s">
        <v>3</v>
      </c>
      <c r="N165" t="s">
        <v>22</v>
      </c>
      <c r="O165" t="s">
        <v>42</v>
      </c>
      <c r="P165" t="s">
        <v>3</v>
      </c>
      <c r="Q165" t="s">
        <v>3</v>
      </c>
      <c r="R165" t="s">
        <v>3</v>
      </c>
      <c r="S165" t="s">
        <v>1871</v>
      </c>
      <c r="T165" t="s">
        <v>1872</v>
      </c>
      <c r="U165" t="s">
        <v>1873</v>
      </c>
    </row>
    <row r="166" spans="1:21" x14ac:dyDescent="0.25">
      <c r="A166">
        <v>718</v>
      </c>
      <c r="B166">
        <v>1</v>
      </c>
      <c r="C166" t="s">
        <v>3</v>
      </c>
      <c r="D166" t="s">
        <v>22</v>
      </c>
      <c r="E166" t="s">
        <v>42</v>
      </c>
      <c r="F166" t="s">
        <v>42</v>
      </c>
      <c r="G166" t="s">
        <v>42</v>
      </c>
      <c r="H166" t="s">
        <v>3</v>
      </c>
      <c r="I166" t="s">
        <v>42</v>
      </c>
      <c r="J166" t="s">
        <v>42</v>
      </c>
      <c r="K166" t="s">
        <v>3</v>
      </c>
      <c r="L166" t="s">
        <v>3</v>
      </c>
      <c r="M166" t="s">
        <v>3</v>
      </c>
      <c r="N166" t="s">
        <v>22</v>
      </c>
      <c r="O166" t="s">
        <v>42</v>
      </c>
      <c r="P166" t="s">
        <v>3</v>
      </c>
      <c r="Q166" t="s">
        <v>3</v>
      </c>
      <c r="R166" t="s">
        <v>3</v>
      </c>
      <c r="S166" t="s">
        <v>1871</v>
      </c>
      <c r="T166" t="s">
        <v>1872</v>
      </c>
      <c r="U166" t="s">
        <v>1873</v>
      </c>
    </row>
    <row r="167" spans="1:21" x14ac:dyDescent="0.25">
      <c r="A167">
        <v>727</v>
      </c>
      <c r="B167">
        <v>1</v>
      </c>
      <c r="C167" t="s">
        <v>3</v>
      </c>
      <c r="D167" t="s">
        <v>22</v>
      </c>
      <c r="E167" t="s">
        <v>42</v>
      </c>
      <c r="F167" t="s">
        <v>42</v>
      </c>
      <c r="G167" t="s">
        <v>42</v>
      </c>
      <c r="H167" t="s">
        <v>3</v>
      </c>
      <c r="I167" t="s">
        <v>42</v>
      </c>
      <c r="J167" t="s">
        <v>42</v>
      </c>
      <c r="K167" t="s">
        <v>3</v>
      </c>
      <c r="L167" t="s">
        <v>3</v>
      </c>
      <c r="M167" t="s">
        <v>3</v>
      </c>
      <c r="N167" t="s">
        <v>22</v>
      </c>
      <c r="O167" t="s">
        <v>42</v>
      </c>
      <c r="P167" t="s">
        <v>3</v>
      </c>
      <c r="Q167" t="s">
        <v>3</v>
      </c>
      <c r="R167" t="s">
        <v>3</v>
      </c>
      <c r="S167" t="s">
        <v>1871</v>
      </c>
      <c r="T167" t="s">
        <v>1872</v>
      </c>
      <c r="U167" t="s">
        <v>1873</v>
      </c>
    </row>
    <row r="168" spans="1:21" x14ac:dyDescent="0.25">
      <c r="A168">
        <v>728</v>
      </c>
      <c r="B168">
        <v>1</v>
      </c>
      <c r="C168" t="s">
        <v>3</v>
      </c>
      <c r="D168" t="s">
        <v>22</v>
      </c>
      <c r="E168" t="s">
        <v>42</v>
      </c>
      <c r="F168" t="s">
        <v>42</v>
      </c>
      <c r="G168" t="s">
        <v>42</v>
      </c>
      <c r="H168" t="s">
        <v>3</v>
      </c>
      <c r="I168" t="s">
        <v>42</v>
      </c>
      <c r="J168" t="s">
        <v>42</v>
      </c>
      <c r="K168" t="s">
        <v>3</v>
      </c>
      <c r="L168" t="s">
        <v>3</v>
      </c>
      <c r="M168" t="s">
        <v>3</v>
      </c>
      <c r="N168" t="s">
        <v>22</v>
      </c>
      <c r="O168" t="s">
        <v>42</v>
      </c>
      <c r="P168" t="s">
        <v>3</v>
      </c>
      <c r="Q168" t="s">
        <v>3</v>
      </c>
      <c r="R168" t="s">
        <v>3</v>
      </c>
      <c r="S168" t="s">
        <v>1871</v>
      </c>
      <c r="T168" t="s">
        <v>1872</v>
      </c>
      <c r="U168" t="s">
        <v>1873</v>
      </c>
    </row>
    <row r="169" spans="1:21" x14ac:dyDescent="0.25">
      <c r="A169">
        <v>731</v>
      </c>
      <c r="B169">
        <v>1</v>
      </c>
      <c r="C169" t="s">
        <v>3</v>
      </c>
      <c r="D169" t="s">
        <v>22</v>
      </c>
      <c r="E169" t="s">
        <v>42</v>
      </c>
      <c r="F169" t="s">
        <v>42</v>
      </c>
      <c r="G169" t="s">
        <v>42</v>
      </c>
      <c r="H169" t="s">
        <v>3</v>
      </c>
      <c r="I169" t="s">
        <v>42</v>
      </c>
      <c r="J169" t="s">
        <v>42</v>
      </c>
      <c r="K169" t="s">
        <v>3</v>
      </c>
      <c r="L169" t="s">
        <v>3</v>
      </c>
      <c r="M169" t="s">
        <v>3</v>
      </c>
      <c r="N169" t="s">
        <v>22</v>
      </c>
      <c r="O169" t="s">
        <v>42</v>
      </c>
      <c r="P169" t="s">
        <v>3</v>
      </c>
      <c r="Q169" t="s">
        <v>3</v>
      </c>
      <c r="R169" t="s">
        <v>3</v>
      </c>
      <c r="S169" t="s">
        <v>1871</v>
      </c>
      <c r="T169" t="s">
        <v>1872</v>
      </c>
      <c r="U169" t="s">
        <v>1873</v>
      </c>
    </row>
    <row r="170" spans="1:21" x14ac:dyDescent="0.25">
      <c r="A170">
        <v>732</v>
      </c>
      <c r="B170">
        <v>1</v>
      </c>
      <c r="C170" t="s">
        <v>3</v>
      </c>
      <c r="D170" t="s">
        <v>22</v>
      </c>
      <c r="E170" t="s">
        <v>42</v>
      </c>
      <c r="F170" t="s">
        <v>42</v>
      </c>
      <c r="G170" t="s">
        <v>42</v>
      </c>
      <c r="H170" t="s">
        <v>3</v>
      </c>
      <c r="I170" t="s">
        <v>42</v>
      </c>
      <c r="J170" t="s">
        <v>42</v>
      </c>
      <c r="K170" t="s">
        <v>3</v>
      </c>
      <c r="L170" t="s">
        <v>3</v>
      </c>
      <c r="M170" t="s">
        <v>3</v>
      </c>
      <c r="N170" t="s">
        <v>22</v>
      </c>
      <c r="O170" t="s">
        <v>42</v>
      </c>
      <c r="P170" t="s">
        <v>3</v>
      </c>
      <c r="Q170" t="s">
        <v>3</v>
      </c>
      <c r="R170" t="s">
        <v>3</v>
      </c>
      <c r="S170" t="s">
        <v>1871</v>
      </c>
      <c r="T170" t="s">
        <v>1872</v>
      </c>
      <c r="U170" t="s">
        <v>1873</v>
      </c>
    </row>
    <row r="171" spans="1:21" x14ac:dyDescent="0.25">
      <c r="A171">
        <v>735</v>
      </c>
      <c r="B171">
        <v>1</v>
      </c>
      <c r="C171" t="s">
        <v>3</v>
      </c>
      <c r="D171" t="s">
        <v>22</v>
      </c>
      <c r="E171" t="s">
        <v>42</v>
      </c>
      <c r="F171" t="s">
        <v>42</v>
      </c>
      <c r="G171" t="s">
        <v>42</v>
      </c>
      <c r="H171" t="s">
        <v>3</v>
      </c>
      <c r="I171" t="s">
        <v>42</v>
      </c>
      <c r="J171" t="s">
        <v>42</v>
      </c>
      <c r="K171" t="s">
        <v>3</v>
      </c>
      <c r="L171" t="s">
        <v>3</v>
      </c>
      <c r="M171" t="s">
        <v>3</v>
      </c>
      <c r="N171" t="s">
        <v>22</v>
      </c>
      <c r="O171" t="s">
        <v>42</v>
      </c>
      <c r="P171" t="s">
        <v>3</v>
      </c>
      <c r="Q171" t="s">
        <v>3</v>
      </c>
      <c r="R171" t="s">
        <v>3</v>
      </c>
      <c r="S171" t="s">
        <v>1871</v>
      </c>
      <c r="T171" t="s">
        <v>1872</v>
      </c>
      <c r="U171" t="s">
        <v>1873</v>
      </c>
    </row>
    <row r="172" spans="1:21" x14ac:dyDescent="0.25">
      <c r="A172">
        <v>736</v>
      </c>
      <c r="B172">
        <v>1</v>
      </c>
      <c r="C172" t="s">
        <v>3</v>
      </c>
      <c r="D172" t="s">
        <v>22</v>
      </c>
      <c r="E172" t="s">
        <v>42</v>
      </c>
      <c r="F172" t="s">
        <v>42</v>
      </c>
      <c r="G172" t="s">
        <v>42</v>
      </c>
      <c r="H172" t="s">
        <v>3</v>
      </c>
      <c r="I172" t="s">
        <v>42</v>
      </c>
      <c r="J172" t="s">
        <v>42</v>
      </c>
      <c r="K172" t="s">
        <v>3</v>
      </c>
      <c r="L172" t="s">
        <v>3</v>
      </c>
      <c r="M172" t="s">
        <v>3</v>
      </c>
      <c r="N172" t="s">
        <v>22</v>
      </c>
      <c r="O172" t="s">
        <v>42</v>
      </c>
      <c r="P172" t="s">
        <v>3</v>
      </c>
      <c r="Q172" t="s">
        <v>3</v>
      </c>
      <c r="R172" t="s">
        <v>3</v>
      </c>
      <c r="S172" t="s">
        <v>1871</v>
      </c>
      <c r="T172" t="s">
        <v>1872</v>
      </c>
      <c r="U172" t="s">
        <v>1873</v>
      </c>
    </row>
    <row r="173" spans="1:21" x14ac:dyDescent="0.25">
      <c r="A173">
        <v>739</v>
      </c>
      <c r="B173">
        <v>1</v>
      </c>
      <c r="C173" t="s">
        <v>3</v>
      </c>
      <c r="D173" t="s">
        <v>22</v>
      </c>
      <c r="E173" t="s">
        <v>42</v>
      </c>
      <c r="F173" t="s">
        <v>42</v>
      </c>
      <c r="G173" t="s">
        <v>42</v>
      </c>
      <c r="H173" t="s">
        <v>3</v>
      </c>
      <c r="I173" t="s">
        <v>42</v>
      </c>
      <c r="J173" t="s">
        <v>42</v>
      </c>
      <c r="K173" t="s">
        <v>3</v>
      </c>
      <c r="L173" t="s">
        <v>3</v>
      </c>
      <c r="M173" t="s">
        <v>3</v>
      </c>
      <c r="N173" t="s">
        <v>22</v>
      </c>
      <c r="O173" t="s">
        <v>42</v>
      </c>
      <c r="P173" t="s">
        <v>3</v>
      </c>
      <c r="Q173" t="s">
        <v>3</v>
      </c>
      <c r="R173" t="s">
        <v>3</v>
      </c>
      <c r="S173" t="s">
        <v>1871</v>
      </c>
      <c r="T173" t="s">
        <v>1872</v>
      </c>
      <c r="U173" t="s">
        <v>1873</v>
      </c>
    </row>
    <row r="174" spans="1:21" x14ac:dyDescent="0.25">
      <c r="A174">
        <v>740</v>
      </c>
      <c r="B174">
        <v>1</v>
      </c>
      <c r="C174" t="s">
        <v>3</v>
      </c>
      <c r="D174" t="s">
        <v>22</v>
      </c>
      <c r="E174" t="s">
        <v>42</v>
      </c>
      <c r="F174" t="s">
        <v>42</v>
      </c>
      <c r="G174" t="s">
        <v>42</v>
      </c>
      <c r="H174" t="s">
        <v>3</v>
      </c>
      <c r="I174" t="s">
        <v>42</v>
      </c>
      <c r="J174" t="s">
        <v>42</v>
      </c>
      <c r="K174" t="s">
        <v>3</v>
      </c>
      <c r="L174" t="s">
        <v>3</v>
      </c>
      <c r="M174" t="s">
        <v>3</v>
      </c>
      <c r="N174" t="s">
        <v>22</v>
      </c>
      <c r="O174" t="s">
        <v>42</v>
      </c>
      <c r="P174" t="s">
        <v>3</v>
      </c>
      <c r="Q174" t="s">
        <v>3</v>
      </c>
      <c r="R174" t="s">
        <v>3</v>
      </c>
      <c r="S174" t="s">
        <v>1871</v>
      </c>
      <c r="T174" t="s">
        <v>1872</v>
      </c>
      <c r="U174" t="s">
        <v>1873</v>
      </c>
    </row>
    <row r="175" spans="1:21" x14ac:dyDescent="0.25">
      <c r="A175">
        <v>751</v>
      </c>
      <c r="B175">
        <v>1</v>
      </c>
      <c r="C175" t="s">
        <v>3</v>
      </c>
      <c r="D175" t="s">
        <v>22</v>
      </c>
      <c r="E175" t="s">
        <v>42</v>
      </c>
      <c r="F175" t="s">
        <v>42</v>
      </c>
      <c r="G175" t="s">
        <v>42</v>
      </c>
      <c r="H175" t="s">
        <v>3</v>
      </c>
      <c r="I175" t="s">
        <v>42</v>
      </c>
      <c r="J175" t="s">
        <v>42</v>
      </c>
      <c r="K175" t="s">
        <v>3</v>
      </c>
      <c r="L175" t="s">
        <v>3</v>
      </c>
      <c r="M175" t="s">
        <v>3</v>
      </c>
      <c r="N175" t="s">
        <v>22</v>
      </c>
      <c r="O175" t="s">
        <v>42</v>
      </c>
      <c r="P175" t="s">
        <v>3</v>
      </c>
      <c r="Q175" t="s">
        <v>3</v>
      </c>
      <c r="R175" t="s">
        <v>3</v>
      </c>
      <c r="S175" t="s">
        <v>1871</v>
      </c>
      <c r="T175" t="s">
        <v>1872</v>
      </c>
      <c r="U175" t="s">
        <v>1873</v>
      </c>
    </row>
    <row r="176" spans="1:21" x14ac:dyDescent="0.25">
      <c r="A176">
        <v>751</v>
      </c>
      <c r="B176">
        <v>1</v>
      </c>
      <c r="C176" t="s">
        <v>3</v>
      </c>
      <c r="D176" t="s">
        <v>22</v>
      </c>
      <c r="E176" t="s">
        <v>1883</v>
      </c>
      <c r="F176" t="s">
        <v>1883</v>
      </c>
      <c r="G176" t="s">
        <v>1884</v>
      </c>
      <c r="H176" t="s">
        <v>3</v>
      </c>
      <c r="I176" t="s">
        <v>1884</v>
      </c>
      <c r="J176" t="s">
        <v>1883</v>
      </c>
      <c r="K176" t="s">
        <v>3</v>
      </c>
      <c r="L176" t="s">
        <v>3</v>
      </c>
      <c r="M176" t="s">
        <v>3</v>
      </c>
      <c r="N176" t="s">
        <v>22</v>
      </c>
      <c r="O176" t="s">
        <v>1883</v>
      </c>
      <c r="P176" t="s">
        <v>3</v>
      </c>
      <c r="Q176" t="s">
        <v>3</v>
      </c>
      <c r="R176" t="s">
        <v>3</v>
      </c>
      <c r="S176" t="s">
        <v>1885</v>
      </c>
      <c r="T176" t="s">
        <v>1886</v>
      </c>
      <c r="U176" t="s">
        <v>1882</v>
      </c>
    </row>
    <row r="177" spans="1:21" x14ac:dyDescent="0.25">
      <c r="A177">
        <v>752</v>
      </c>
      <c r="B177">
        <v>1</v>
      </c>
      <c r="C177" t="s">
        <v>3</v>
      </c>
      <c r="D177" t="s">
        <v>22</v>
      </c>
      <c r="E177" t="s">
        <v>42</v>
      </c>
      <c r="F177" t="s">
        <v>42</v>
      </c>
      <c r="G177" t="s">
        <v>42</v>
      </c>
      <c r="H177" t="s">
        <v>3</v>
      </c>
      <c r="I177" t="s">
        <v>42</v>
      </c>
      <c r="J177" t="s">
        <v>42</v>
      </c>
      <c r="K177" t="s">
        <v>3</v>
      </c>
      <c r="L177" t="s">
        <v>3</v>
      </c>
      <c r="M177" t="s">
        <v>3</v>
      </c>
      <c r="N177" t="s">
        <v>22</v>
      </c>
      <c r="O177" t="s">
        <v>42</v>
      </c>
      <c r="P177" t="s">
        <v>3</v>
      </c>
      <c r="Q177" t="s">
        <v>3</v>
      </c>
      <c r="R177" t="s">
        <v>3</v>
      </c>
      <c r="S177" t="s">
        <v>1871</v>
      </c>
      <c r="T177" t="s">
        <v>1872</v>
      </c>
      <c r="U177" t="s">
        <v>1873</v>
      </c>
    </row>
    <row r="178" spans="1:21" x14ac:dyDescent="0.25">
      <c r="A178">
        <v>752</v>
      </c>
      <c r="B178">
        <v>1</v>
      </c>
      <c r="C178" t="s">
        <v>3</v>
      </c>
      <c r="D178" t="s">
        <v>22</v>
      </c>
      <c r="E178" t="s">
        <v>1883</v>
      </c>
      <c r="F178" t="s">
        <v>1883</v>
      </c>
      <c r="G178" t="s">
        <v>1884</v>
      </c>
      <c r="H178" t="s">
        <v>3</v>
      </c>
      <c r="I178" t="s">
        <v>1884</v>
      </c>
      <c r="J178" t="s">
        <v>1883</v>
      </c>
      <c r="K178" t="s">
        <v>3</v>
      </c>
      <c r="L178" t="s">
        <v>3</v>
      </c>
      <c r="M178" t="s">
        <v>3</v>
      </c>
      <c r="N178" t="s">
        <v>22</v>
      </c>
      <c r="O178" t="s">
        <v>1883</v>
      </c>
      <c r="P178" t="s">
        <v>3</v>
      </c>
      <c r="Q178" t="s">
        <v>3</v>
      </c>
      <c r="R178" t="s">
        <v>3</v>
      </c>
      <c r="S178" t="s">
        <v>1885</v>
      </c>
      <c r="T178" t="s">
        <v>1886</v>
      </c>
      <c r="U178" t="s">
        <v>1882</v>
      </c>
    </row>
    <row r="179" spans="1:21" x14ac:dyDescent="0.25">
      <c r="A179">
        <v>755</v>
      </c>
      <c r="B179">
        <v>1</v>
      </c>
      <c r="C179" t="s">
        <v>3</v>
      </c>
      <c r="D179" t="s">
        <v>22</v>
      </c>
      <c r="E179" t="s">
        <v>42</v>
      </c>
      <c r="F179" t="s">
        <v>42</v>
      </c>
      <c r="G179" t="s">
        <v>42</v>
      </c>
      <c r="H179" t="s">
        <v>3</v>
      </c>
      <c r="I179" t="s">
        <v>42</v>
      </c>
      <c r="J179" t="s">
        <v>42</v>
      </c>
      <c r="K179" t="s">
        <v>3</v>
      </c>
      <c r="L179" t="s">
        <v>3</v>
      </c>
      <c r="M179" t="s">
        <v>3</v>
      </c>
      <c r="N179" t="s">
        <v>22</v>
      </c>
      <c r="O179" t="s">
        <v>42</v>
      </c>
      <c r="P179" t="s">
        <v>3</v>
      </c>
      <c r="Q179" t="s">
        <v>3</v>
      </c>
      <c r="R179" t="s">
        <v>3</v>
      </c>
      <c r="S179" t="s">
        <v>1871</v>
      </c>
      <c r="T179" t="s">
        <v>1872</v>
      </c>
      <c r="U179" t="s">
        <v>1873</v>
      </c>
    </row>
    <row r="180" spans="1:21" x14ac:dyDescent="0.25">
      <c r="A180">
        <v>756</v>
      </c>
      <c r="B180">
        <v>1</v>
      </c>
      <c r="C180" t="s">
        <v>3</v>
      </c>
      <c r="D180" t="s">
        <v>22</v>
      </c>
      <c r="E180" t="s">
        <v>42</v>
      </c>
      <c r="F180" t="s">
        <v>42</v>
      </c>
      <c r="G180" t="s">
        <v>42</v>
      </c>
      <c r="H180" t="s">
        <v>3</v>
      </c>
      <c r="I180" t="s">
        <v>42</v>
      </c>
      <c r="J180" t="s">
        <v>42</v>
      </c>
      <c r="K180" t="s">
        <v>3</v>
      </c>
      <c r="L180" t="s">
        <v>3</v>
      </c>
      <c r="M180" t="s">
        <v>3</v>
      </c>
      <c r="N180" t="s">
        <v>22</v>
      </c>
      <c r="O180" t="s">
        <v>42</v>
      </c>
      <c r="P180" t="s">
        <v>3</v>
      </c>
      <c r="Q180" t="s">
        <v>3</v>
      </c>
      <c r="R180" t="s">
        <v>3</v>
      </c>
      <c r="S180" t="s">
        <v>1871</v>
      </c>
      <c r="T180" t="s">
        <v>1872</v>
      </c>
      <c r="U180" t="s">
        <v>1873</v>
      </c>
    </row>
    <row r="181" spans="1:21" x14ac:dyDescent="0.25">
      <c r="A181">
        <v>759</v>
      </c>
      <c r="B181">
        <v>1</v>
      </c>
      <c r="C181" t="s">
        <v>3</v>
      </c>
      <c r="D181" t="s">
        <v>22</v>
      </c>
      <c r="E181" t="s">
        <v>42</v>
      </c>
      <c r="F181" t="s">
        <v>42</v>
      </c>
      <c r="G181" t="s">
        <v>42</v>
      </c>
      <c r="H181" t="s">
        <v>3</v>
      </c>
      <c r="I181" t="s">
        <v>42</v>
      </c>
      <c r="J181" t="s">
        <v>42</v>
      </c>
      <c r="K181" t="s">
        <v>3</v>
      </c>
      <c r="L181" t="s">
        <v>3</v>
      </c>
      <c r="M181" t="s">
        <v>3</v>
      </c>
      <c r="N181" t="s">
        <v>22</v>
      </c>
      <c r="O181" t="s">
        <v>42</v>
      </c>
      <c r="P181" t="s">
        <v>3</v>
      </c>
      <c r="Q181" t="s">
        <v>3</v>
      </c>
      <c r="R181" t="s">
        <v>3</v>
      </c>
      <c r="S181" t="s">
        <v>1871</v>
      </c>
      <c r="T181" t="s">
        <v>1872</v>
      </c>
      <c r="U181" t="s">
        <v>1873</v>
      </c>
    </row>
    <row r="182" spans="1:21" x14ac:dyDescent="0.25">
      <c r="A182">
        <v>760</v>
      </c>
      <c r="B182">
        <v>1</v>
      </c>
      <c r="C182" t="s">
        <v>3</v>
      </c>
      <c r="D182" t="s">
        <v>22</v>
      </c>
      <c r="E182" t="s">
        <v>42</v>
      </c>
      <c r="F182" t="s">
        <v>42</v>
      </c>
      <c r="G182" t="s">
        <v>42</v>
      </c>
      <c r="H182" t="s">
        <v>3</v>
      </c>
      <c r="I182" t="s">
        <v>42</v>
      </c>
      <c r="J182" t="s">
        <v>42</v>
      </c>
      <c r="K182" t="s">
        <v>3</v>
      </c>
      <c r="L182" t="s">
        <v>3</v>
      </c>
      <c r="M182" t="s">
        <v>3</v>
      </c>
      <c r="N182" t="s">
        <v>22</v>
      </c>
      <c r="O182" t="s">
        <v>42</v>
      </c>
      <c r="P182" t="s">
        <v>3</v>
      </c>
      <c r="Q182" t="s">
        <v>3</v>
      </c>
      <c r="R182" t="s">
        <v>3</v>
      </c>
      <c r="S182" t="s">
        <v>1871</v>
      </c>
      <c r="T182" t="s">
        <v>1872</v>
      </c>
      <c r="U182" t="s">
        <v>1873</v>
      </c>
    </row>
    <row r="183" spans="1:21" x14ac:dyDescent="0.25">
      <c r="A183">
        <v>763</v>
      </c>
      <c r="B183">
        <v>1</v>
      </c>
      <c r="C183" t="s">
        <v>3</v>
      </c>
      <c r="D183" t="s">
        <v>22</v>
      </c>
      <c r="E183" t="s">
        <v>42</v>
      </c>
      <c r="F183" t="s">
        <v>42</v>
      </c>
      <c r="G183" t="s">
        <v>42</v>
      </c>
      <c r="H183" t="s">
        <v>3</v>
      </c>
      <c r="I183" t="s">
        <v>42</v>
      </c>
      <c r="J183" t="s">
        <v>42</v>
      </c>
      <c r="K183" t="s">
        <v>3</v>
      </c>
      <c r="L183" t="s">
        <v>3</v>
      </c>
      <c r="M183" t="s">
        <v>3</v>
      </c>
      <c r="N183" t="s">
        <v>22</v>
      </c>
      <c r="O183" t="s">
        <v>42</v>
      </c>
      <c r="P183" t="s">
        <v>3</v>
      </c>
      <c r="Q183" t="s">
        <v>3</v>
      </c>
      <c r="R183" t="s">
        <v>3</v>
      </c>
      <c r="S183" t="s">
        <v>1871</v>
      </c>
      <c r="T183" t="s">
        <v>1872</v>
      </c>
      <c r="U183" t="s">
        <v>1873</v>
      </c>
    </row>
    <row r="184" spans="1:21" x14ac:dyDescent="0.25">
      <c r="A184">
        <v>763</v>
      </c>
      <c r="B184">
        <v>1</v>
      </c>
      <c r="C184" t="s">
        <v>3</v>
      </c>
      <c r="D184" t="s">
        <v>22</v>
      </c>
      <c r="E184" t="s">
        <v>1883</v>
      </c>
      <c r="F184" t="s">
        <v>1883</v>
      </c>
      <c r="G184" t="s">
        <v>1884</v>
      </c>
      <c r="H184" t="s">
        <v>3</v>
      </c>
      <c r="I184" t="s">
        <v>1884</v>
      </c>
      <c r="J184" t="s">
        <v>1883</v>
      </c>
      <c r="K184" t="s">
        <v>3</v>
      </c>
      <c r="L184" t="s">
        <v>3</v>
      </c>
      <c r="M184" t="s">
        <v>3</v>
      </c>
      <c r="N184" t="s">
        <v>22</v>
      </c>
      <c r="O184" t="s">
        <v>1883</v>
      </c>
      <c r="P184" t="s">
        <v>3</v>
      </c>
      <c r="Q184" t="s">
        <v>3</v>
      </c>
      <c r="R184" t="s">
        <v>3</v>
      </c>
      <c r="S184" t="s">
        <v>1885</v>
      </c>
      <c r="T184" t="s">
        <v>1886</v>
      </c>
      <c r="U184" t="s">
        <v>1882</v>
      </c>
    </row>
    <row r="185" spans="1:21" x14ac:dyDescent="0.25">
      <c r="A185">
        <v>764</v>
      </c>
      <c r="B185">
        <v>1</v>
      </c>
      <c r="C185" t="s">
        <v>3</v>
      </c>
      <c r="D185" t="s">
        <v>22</v>
      </c>
      <c r="E185" t="s">
        <v>42</v>
      </c>
      <c r="F185" t="s">
        <v>42</v>
      </c>
      <c r="G185" t="s">
        <v>42</v>
      </c>
      <c r="H185" t="s">
        <v>3</v>
      </c>
      <c r="I185" t="s">
        <v>42</v>
      </c>
      <c r="J185" t="s">
        <v>42</v>
      </c>
      <c r="K185" t="s">
        <v>3</v>
      </c>
      <c r="L185" t="s">
        <v>3</v>
      </c>
      <c r="M185" t="s">
        <v>3</v>
      </c>
      <c r="N185" t="s">
        <v>22</v>
      </c>
      <c r="O185" t="s">
        <v>42</v>
      </c>
      <c r="P185" t="s">
        <v>3</v>
      </c>
      <c r="Q185" t="s">
        <v>3</v>
      </c>
      <c r="R185" t="s">
        <v>3</v>
      </c>
      <c r="S185" t="s">
        <v>1871</v>
      </c>
      <c r="T185" t="s">
        <v>1872</v>
      </c>
      <c r="U185" t="s">
        <v>1873</v>
      </c>
    </row>
    <row r="186" spans="1:21" x14ac:dyDescent="0.25">
      <c r="A186">
        <v>764</v>
      </c>
      <c r="B186">
        <v>1</v>
      </c>
      <c r="C186" t="s">
        <v>3</v>
      </c>
      <c r="D186" t="s">
        <v>22</v>
      </c>
      <c r="E186" t="s">
        <v>1883</v>
      </c>
      <c r="F186" t="s">
        <v>1883</v>
      </c>
      <c r="G186" t="s">
        <v>1884</v>
      </c>
      <c r="H186" t="s">
        <v>3</v>
      </c>
      <c r="I186" t="s">
        <v>1884</v>
      </c>
      <c r="J186" t="s">
        <v>1883</v>
      </c>
      <c r="K186" t="s">
        <v>3</v>
      </c>
      <c r="L186" t="s">
        <v>3</v>
      </c>
      <c r="M186" t="s">
        <v>3</v>
      </c>
      <c r="N186" t="s">
        <v>22</v>
      </c>
      <c r="O186" t="s">
        <v>1883</v>
      </c>
      <c r="P186" t="s">
        <v>3</v>
      </c>
      <c r="Q186" t="s">
        <v>3</v>
      </c>
      <c r="R186" t="s">
        <v>3</v>
      </c>
      <c r="S186" t="s">
        <v>1885</v>
      </c>
      <c r="T186" t="s">
        <v>1886</v>
      </c>
      <c r="U186" t="s">
        <v>1882</v>
      </c>
    </row>
    <row r="187" spans="1:21" x14ac:dyDescent="0.25">
      <c r="A187">
        <v>771</v>
      </c>
      <c r="B187">
        <v>1</v>
      </c>
      <c r="C187" t="s">
        <v>3</v>
      </c>
      <c r="D187" t="s">
        <v>22</v>
      </c>
      <c r="E187" t="s">
        <v>42</v>
      </c>
      <c r="F187" t="s">
        <v>42</v>
      </c>
      <c r="G187" t="s">
        <v>42</v>
      </c>
      <c r="H187" t="s">
        <v>3</v>
      </c>
      <c r="I187" t="s">
        <v>42</v>
      </c>
      <c r="J187" t="s">
        <v>42</v>
      </c>
      <c r="K187" t="s">
        <v>3</v>
      </c>
      <c r="L187" t="s">
        <v>3</v>
      </c>
      <c r="M187" t="s">
        <v>3</v>
      </c>
      <c r="N187" t="s">
        <v>22</v>
      </c>
      <c r="O187" t="s">
        <v>42</v>
      </c>
      <c r="P187" t="s">
        <v>3</v>
      </c>
      <c r="Q187" t="s">
        <v>3</v>
      </c>
      <c r="R187" t="s">
        <v>3</v>
      </c>
      <c r="S187" t="s">
        <v>1871</v>
      </c>
      <c r="T187" t="s">
        <v>1872</v>
      </c>
      <c r="U187" t="s">
        <v>1873</v>
      </c>
    </row>
    <row r="188" spans="1:21" x14ac:dyDescent="0.25">
      <c r="A188">
        <v>772</v>
      </c>
      <c r="B188">
        <v>1</v>
      </c>
      <c r="C188" t="s">
        <v>3</v>
      </c>
      <c r="D188" t="s">
        <v>22</v>
      </c>
      <c r="E188" t="s">
        <v>42</v>
      </c>
      <c r="F188" t="s">
        <v>42</v>
      </c>
      <c r="G188" t="s">
        <v>42</v>
      </c>
      <c r="H188" t="s">
        <v>3</v>
      </c>
      <c r="I188" t="s">
        <v>42</v>
      </c>
      <c r="J188" t="s">
        <v>42</v>
      </c>
      <c r="K188" t="s">
        <v>3</v>
      </c>
      <c r="L188" t="s">
        <v>3</v>
      </c>
      <c r="M188" t="s">
        <v>3</v>
      </c>
      <c r="N188" t="s">
        <v>22</v>
      </c>
      <c r="O188" t="s">
        <v>42</v>
      </c>
      <c r="P188" t="s">
        <v>3</v>
      </c>
      <c r="Q188" t="s">
        <v>3</v>
      </c>
      <c r="R188" t="s">
        <v>3</v>
      </c>
      <c r="S188" t="s">
        <v>1871</v>
      </c>
      <c r="T188" t="s">
        <v>1872</v>
      </c>
      <c r="U188" t="s">
        <v>1873</v>
      </c>
    </row>
    <row r="189" spans="1:21" x14ac:dyDescent="0.25">
      <c r="A189">
        <v>820</v>
      </c>
      <c r="B189">
        <v>1</v>
      </c>
      <c r="C189" t="s">
        <v>3</v>
      </c>
      <c r="D189" t="s">
        <v>22</v>
      </c>
      <c r="E189" t="s">
        <v>42</v>
      </c>
      <c r="F189" t="s">
        <v>42</v>
      </c>
      <c r="G189" t="s">
        <v>42</v>
      </c>
      <c r="H189" t="s">
        <v>3</v>
      </c>
      <c r="I189" t="s">
        <v>42</v>
      </c>
      <c r="J189" t="s">
        <v>42</v>
      </c>
      <c r="K189" t="s">
        <v>3</v>
      </c>
      <c r="L189" t="s">
        <v>3</v>
      </c>
      <c r="M189" t="s">
        <v>3</v>
      </c>
      <c r="N189" t="s">
        <v>22</v>
      </c>
      <c r="O189" t="s">
        <v>42</v>
      </c>
      <c r="P189" t="s">
        <v>3</v>
      </c>
      <c r="Q189" t="s">
        <v>3</v>
      </c>
      <c r="R189" t="s">
        <v>3</v>
      </c>
      <c r="S189" t="s">
        <v>1871</v>
      </c>
      <c r="T189" t="s">
        <v>1872</v>
      </c>
      <c r="U189" t="s">
        <v>1873</v>
      </c>
    </row>
    <row r="190" spans="1:21" x14ac:dyDescent="0.25">
      <c r="A190">
        <v>821</v>
      </c>
      <c r="B190">
        <v>1</v>
      </c>
      <c r="C190" t="s">
        <v>3</v>
      </c>
      <c r="D190" t="s">
        <v>22</v>
      </c>
      <c r="E190" t="s">
        <v>42</v>
      </c>
      <c r="F190" t="s">
        <v>42</v>
      </c>
      <c r="G190" t="s">
        <v>42</v>
      </c>
      <c r="H190" t="s">
        <v>3</v>
      </c>
      <c r="I190" t="s">
        <v>42</v>
      </c>
      <c r="J190" t="s">
        <v>42</v>
      </c>
      <c r="K190" t="s">
        <v>3</v>
      </c>
      <c r="L190" t="s">
        <v>3</v>
      </c>
      <c r="M190" t="s">
        <v>3</v>
      </c>
      <c r="N190" t="s">
        <v>22</v>
      </c>
      <c r="O190" t="s">
        <v>42</v>
      </c>
      <c r="P190" t="s">
        <v>3</v>
      </c>
      <c r="Q190" t="s">
        <v>3</v>
      </c>
      <c r="R190" t="s">
        <v>3</v>
      </c>
      <c r="S190" t="s">
        <v>1871</v>
      </c>
      <c r="T190" t="s">
        <v>1872</v>
      </c>
      <c r="U190" t="s">
        <v>1873</v>
      </c>
    </row>
    <row r="191" spans="1:21" x14ac:dyDescent="0.25">
      <c r="A191">
        <v>850</v>
      </c>
      <c r="B191">
        <v>1</v>
      </c>
      <c r="C191" t="s">
        <v>3</v>
      </c>
      <c r="D191" t="s">
        <v>22</v>
      </c>
      <c r="E191" t="s">
        <v>42</v>
      </c>
      <c r="F191" t="s">
        <v>42</v>
      </c>
      <c r="G191" t="s">
        <v>42</v>
      </c>
      <c r="H191" t="s">
        <v>3</v>
      </c>
      <c r="I191" t="s">
        <v>42</v>
      </c>
      <c r="J191" t="s">
        <v>42</v>
      </c>
      <c r="K191" t="s">
        <v>3</v>
      </c>
      <c r="L191" t="s">
        <v>3</v>
      </c>
      <c r="M191" t="s">
        <v>3</v>
      </c>
      <c r="N191" t="s">
        <v>22</v>
      </c>
      <c r="O191" t="s">
        <v>42</v>
      </c>
      <c r="P191" t="s">
        <v>3</v>
      </c>
      <c r="Q191" t="s">
        <v>3</v>
      </c>
      <c r="R191" t="s">
        <v>3</v>
      </c>
      <c r="S191" t="s">
        <v>1871</v>
      </c>
      <c r="T191" t="s">
        <v>1872</v>
      </c>
      <c r="U191" t="s">
        <v>1873</v>
      </c>
    </row>
    <row r="192" spans="1:21" x14ac:dyDescent="0.25">
      <c r="A192">
        <v>851</v>
      </c>
      <c r="B192">
        <v>1</v>
      </c>
      <c r="C192" t="s">
        <v>3</v>
      </c>
      <c r="D192" t="s">
        <v>22</v>
      </c>
      <c r="E192" t="s">
        <v>42</v>
      </c>
      <c r="F192" t="s">
        <v>42</v>
      </c>
      <c r="G192" t="s">
        <v>42</v>
      </c>
      <c r="H192" t="s">
        <v>3</v>
      </c>
      <c r="I192" t="s">
        <v>42</v>
      </c>
      <c r="J192" t="s">
        <v>42</v>
      </c>
      <c r="K192" t="s">
        <v>3</v>
      </c>
      <c r="L192" t="s">
        <v>3</v>
      </c>
      <c r="M192" t="s">
        <v>3</v>
      </c>
      <c r="N192" t="s">
        <v>22</v>
      </c>
      <c r="O192" t="s">
        <v>42</v>
      </c>
      <c r="P192" t="s">
        <v>3</v>
      </c>
      <c r="Q192" t="s">
        <v>3</v>
      </c>
      <c r="R192" t="s">
        <v>3</v>
      </c>
      <c r="S192" t="s">
        <v>1871</v>
      </c>
      <c r="T192" t="s">
        <v>1872</v>
      </c>
      <c r="U192" t="s">
        <v>1873</v>
      </c>
    </row>
    <row r="193" spans="1:21" x14ac:dyDescent="0.25">
      <c r="A193">
        <v>856</v>
      </c>
      <c r="B193">
        <v>1</v>
      </c>
      <c r="C193" t="s">
        <v>3</v>
      </c>
      <c r="D193" t="s">
        <v>22</v>
      </c>
      <c r="E193" t="s">
        <v>42</v>
      </c>
      <c r="F193" t="s">
        <v>42</v>
      </c>
      <c r="G193" t="s">
        <v>42</v>
      </c>
      <c r="H193" t="s">
        <v>3</v>
      </c>
      <c r="I193" t="s">
        <v>42</v>
      </c>
      <c r="J193" t="s">
        <v>42</v>
      </c>
      <c r="K193" t="s">
        <v>3</v>
      </c>
      <c r="L193" t="s">
        <v>3</v>
      </c>
      <c r="M193" t="s">
        <v>3</v>
      </c>
      <c r="N193" t="s">
        <v>22</v>
      </c>
      <c r="O193" t="s">
        <v>42</v>
      </c>
      <c r="P193" t="s">
        <v>3</v>
      </c>
      <c r="Q193" t="s">
        <v>3</v>
      </c>
      <c r="R193" t="s">
        <v>3</v>
      </c>
      <c r="S193" t="s">
        <v>1871</v>
      </c>
      <c r="T193" t="s">
        <v>1872</v>
      </c>
      <c r="U193" t="s">
        <v>1873</v>
      </c>
    </row>
    <row r="194" spans="1:21" x14ac:dyDescent="0.25">
      <c r="A194">
        <v>857</v>
      </c>
      <c r="B194">
        <v>1</v>
      </c>
      <c r="C194" t="s">
        <v>3</v>
      </c>
      <c r="D194" t="s">
        <v>22</v>
      </c>
      <c r="E194" t="s">
        <v>42</v>
      </c>
      <c r="F194" t="s">
        <v>42</v>
      </c>
      <c r="G194" t="s">
        <v>42</v>
      </c>
      <c r="H194" t="s">
        <v>3</v>
      </c>
      <c r="I194" t="s">
        <v>42</v>
      </c>
      <c r="J194" t="s">
        <v>42</v>
      </c>
      <c r="K194" t="s">
        <v>3</v>
      </c>
      <c r="L194" t="s">
        <v>3</v>
      </c>
      <c r="M194" t="s">
        <v>3</v>
      </c>
      <c r="N194" t="s">
        <v>22</v>
      </c>
      <c r="O194" t="s">
        <v>42</v>
      </c>
      <c r="P194" t="s">
        <v>3</v>
      </c>
      <c r="Q194" t="s">
        <v>3</v>
      </c>
      <c r="R194" t="s">
        <v>3</v>
      </c>
      <c r="S194" t="s">
        <v>1871</v>
      </c>
      <c r="T194" t="s">
        <v>1872</v>
      </c>
      <c r="U194" t="s">
        <v>1873</v>
      </c>
    </row>
    <row r="195" spans="1:21" x14ac:dyDescent="0.25">
      <c r="A195">
        <v>890</v>
      </c>
      <c r="B195">
        <v>1</v>
      </c>
      <c r="C195" t="s">
        <v>3</v>
      </c>
      <c r="D195" t="s">
        <v>22</v>
      </c>
      <c r="E195" t="s">
        <v>42</v>
      </c>
      <c r="F195" t="s">
        <v>42</v>
      </c>
      <c r="G195" t="s">
        <v>42</v>
      </c>
      <c r="H195" t="s">
        <v>3</v>
      </c>
      <c r="I195" t="s">
        <v>42</v>
      </c>
      <c r="J195" t="s">
        <v>42</v>
      </c>
      <c r="K195" t="s">
        <v>3</v>
      </c>
      <c r="L195" t="s">
        <v>3</v>
      </c>
      <c r="M195" t="s">
        <v>3</v>
      </c>
      <c r="N195" t="s">
        <v>22</v>
      </c>
      <c r="O195" t="s">
        <v>42</v>
      </c>
      <c r="P195" t="s">
        <v>3</v>
      </c>
      <c r="Q195" t="s">
        <v>3</v>
      </c>
      <c r="R195" t="s">
        <v>3</v>
      </c>
      <c r="S195" t="s">
        <v>1871</v>
      </c>
      <c r="T195" t="s">
        <v>1872</v>
      </c>
      <c r="U195" t="s">
        <v>1873</v>
      </c>
    </row>
    <row r="196" spans="1:21" x14ac:dyDescent="0.25">
      <c r="A196">
        <v>891</v>
      </c>
      <c r="B196">
        <v>1</v>
      </c>
      <c r="C196" t="s">
        <v>3</v>
      </c>
      <c r="D196" t="s">
        <v>22</v>
      </c>
      <c r="E196" t="s">
        <v>42</v>
      </c>
      <c r="F196" t="s">
        <v>42</v>
      </c>
      <c r="G196" t="s">
        <v>42</v>
      </c>
      <c r="H196" t="s">
        <v>3</v>
      </c>
      <c r="I196" t="s">
        <v>42</v>
      </c>
      <c r="J196" t="s">
        <v>42</v>
      </c>
      <c r="K196" t="s">
        <v>3</v>
      </c>
      <c r="L196" t="s">
        <v>3</v>
      </c>
      <c r="M196" t="s">
        <v>3</v>
      </c>
      <c r="N196" t="s">
        <v>22</v>
      </c>
      <c r="O196" t="s">
        <v>42</v>
      </c>
      <c r="P196" t="s">
        <v>3</v>
      </c>
      <c r="Q196" t="s">
        <v>3</v>
      </c>
      <c r="R196" t="s">
        <v>3</v>
      </c>
      <c r="S196" t="s">
        <v>1871</v>
      </c>
      <c r="T196" t="s">
        <v>1872</v>
      </c>
      <c r="U196" t="s">
        <v>1873</v>
      </c>
    </row>
    <row r="197" spans="1:21" x14ac:dyDescent="0.25">
      <c r="A197">
        <v>896</v>
      </c>
      <c r="B197">
        <v>1</v>
      </c>
      <c r="C197" t="s">
        <v>3</v>
      </c>
      <c r="D197" t="s">
        <v>22</v>
      </c>
      <c r="E197" t="s">
        <v>42</v>
      </c>
      <c r="F197" t="s">
        <v>42</v>
      </c>
      <c r="G197" t="s">
        <v>42</v>
      </c>
      <c r="H197" t="s">
        <v>3</v>
      </c>
      <c r="I197" t="s">
        <v>42</v>
      </c>
      <c r="J197" t="s">
        <v>42</v>
      </c>
      <c r="K197" t="s">
        <v>3</v>
      </c>
      <c r="L197" t="s">
        <v>3</v>
      </c>
      <c r="M197" t="s">
        <v>3</v>
      </c>
      <c r="N197" t="s">
        <v>22</v>
      </c>
      <c r="O197" t="s">
        <v>42</v>
      </c>
      <c r="P197" t="s">
        <v>3</v>
      </c>
      <c r="Q197" t="s">
        <v>3</v>
      </c>
      <c r="R197" t="s">
        <v>3</v>
      </c>
      <c r="S197" t="s">
        <v>1871</v>
      </c>
      <c r="T197" t="s">
        <v>1872</v>
      </c>
      <c r="U197" t="s">
        <v>1873</v>
      </c>
    </row>
    <row r="198" spans="1:21" x14ac:dyDescent="0.25">
      <c r="A198">
        <v>897</v>
      </c>
      <c r="B198">
        <v>1</v>
      </c>
      <c r="C198" t="s">
        <v>3</v>
      </c>
      <c r="D198" t="s">
        <v>22</v>
      </c>
      <c r="E198" t="s">
        <v>42</v>
      </c>
      <c r="F198" t="s">
        <v>42</v>
      </c>
      <c r="G198" t="s">
        <v>42</v>
      </c>
      <c r="H198" t="s">
        <v>3</v>
      </c>
      <c r="I198" t="s">
        <v>42</v>
      </c>
      <c r="J198" t="s">
        <v>42</v>
      </c>
      <c r="K198" t="s">
        <v>3</v>
      </c>
      <c r="L198" t="s">
        <v>3</v>
      </c>
      <c r="M198" t="s">
        <v>3</v>
      </c>
      <c r="N198" t="s">
        <v>22</v>
      </c>
      <c r="O198" t="s">
        <v>42</v>
      </c>
      <c r="P198" t="s">
        <v>3</v>
      </c>
      <c r="Q198" t="s">
        <v>3</v>
      </c>
      <c r="R198" t="s">
        <v>3</v>
      </c>
      <c r="S198" t="s">
        <v>1871</v>
      </c>
      <c r="T198" t="s">
        <v>1872</v>
      </c>
      <c r="U198" t="s">
        <v>1873</v>
      </c>
    </row>
    <row r="199" spans="1:21" x14ac:dyDescent="0.25">
      <c r="A199">
        <v>928</v>
      </c>
      <c r="B199">
        <v>1</v>
      </c>
      <c r="C199" t="s">
        <v>3</v>
      </c>
      <c r="D199" t="s">
        <v>22</v>
      </c>
      <c r="E199" t="s">
        <v>42</v>
      </c>
      <c r="F199" t="s">
        <v>42</v>
      </c>
      <c r="G199" t="s">
        <v>42</v>
      </c>
      <c r="H199" t="s">
        <v>3</v>
      </c>
      <c r="I199" t="s">
        <v>42</v>
      </c>
      <c r="J199" t="s">
        <v>42</v>
      </c>
      <c r="K199" t="s">
        <v>3</v>
      </c>
      <c r="L199" t="s">
        <v>3</v>
      </c>
      <c r="M199" t="s">
        <v>3</v>
      </c>
      <c r="N199" t="s">
        <v>22</v>
      </c>
      <c r="O199" t="s">
        <v>42</v>
      </c>
      <c r="P199" t="s">
        <v>3</v>
      </c>
      <c r="Q199" t="s">
        <v>3</v>
      </c>
      <c r="R199" t="s">
        <v>3</v>
      </c>
      <c r="S199" t="s">
        <v>1871</v>
      </c>
      <c r="T199" t="s">
        <v>1872</v>
      </c>
      <c r="U199" t="s">
        <v>1873</v>
      </c>
    </row>
    <row r="200" spans="1:21" x14ac:dyDescent="0.25">
      <c r="A200">
        <v>929</v>
      </c>
      <c r="B200">
        <v>1</v>
      </c>
      <c r="C200" t="s">
        <v>3</v>
      </c>
      <c r="D200" t="s">
        <v>22</v>
      </c>
      <c r="E200" t="s">
        <v>42</v>
      </c>
      <c r="F200" t="s">
        <v>42</v>
      </c>
      <c r="G200" t="s">
        <v>42</v>
      </c>
      <c r="H200" t="s">
        <v>3</v>
      </c>
      <c r="I200" t="s">
        <v>42</v>
      </c>
      <c r="J200" t="s">
        <v>42</v>
      </c>
      <c r="K200" t="s">
        <v>3</v>
      </c>
      <c r="L200" t="s">
        <v>3</v>
      </c>
      <c r="M200" t="s">
        <v>3</v>
      </c>
      <c r="N200" t="s">
        <v>22</v>
      </c>
      <c r="O200" t="s">
        <v>42</v>
      </c>
      <c r="P200" t="s">
        <v>3</v>
      </c>
      <c r="Q200" t="s">
        <v>3</v>
      </c>
      <c r="R200" t="s">
        <v>3</v>
      </c>
      <c r="S200" t="s">
        <v>1871</v>
      </c>
      <c r="T200" t="s">
        <v>1872</v>
      </c>
      <c r="U200" t="s">
        <v>1873</v>
      </c>
    </row>
    <row r="201" spans="1:21" x14ac:dyDescent="0.25">
      <c r="A201">
        <v>934</v>
      </c>
      <c r="B201">
        <v>1</v>
      </c>
      <c r="C201" t="s">
        <v>3</v>
      </c>
      <c r="D201" t="s">
        <v>22</v>
      </c>
      <c r="E201" t="s">
        <v>42</v>
      </c>
      <c r="F201" t="s">
        <v>42</v>
      </c>
      <c r="G201" t="s">
        <v>42</v>
      </c>
      <c r="H201" t="s">
        <v>3</v>
      </c>
      <c r="I201" t="s">
        <v>42</v>
      </c>
      <c r="J201" t="s">
        <v>42</v>
      </c>
      <c r="K201" t="s">
        <v>3</v>
      </c>
      <c r="L201" t="s">
        <v>3</v>
      </c>
      <c r="M201" t="s">
        <v>3</v>
      </c>
      <c r="N201" t="s">
        <v>22</v>
      </c>
      <c r="O201" t="s">
        <v>42</v>
      </c>
      <c r="P201" t="s">
        <v>3</v>
      </c>
      <c r="Q201" t="s">
        <v>3</v>
      </c>
      <c r="R201" t="s">
        <v>3</v>
      </c>
      <c r="S201" t="s">
        <v>1871</v>
      </c>
      <c r="T201" t="s">
        <v>1872</v>
      </c>
      <c r="U201" t="s">
        <v>1873</v>
      </c>
    </row>
    <row r="202" spans="1:21" x14ac:dyDescent="0.25">
      <c r="A202">
        <v>935</v>
      </c>
      <c r="B202">
        <v>1</v>
      </c>
      <c r="C202" t="s">
        <v>3</v>
      </c>
      <c r="D202" t="s">
        <v>22</v>
      </c>
      <c r="E202" t="s">
        <v>42</v>
      </c>
      <c r="F202" t="s">
        <v>42</v>
      </c>
      <c r="G202" t="s">
        <v>42</v>
      </c>
      <c r="H202" t="s">
        <v>3</v>
      </c>
      <c r="I202" t="s">
        <v>42</v>
      </c>
      <c r="J202" t="s">
        <v>42</v>
      </c>
      <c r="K202" t="s">
        <v>3</v>
      </c>
      <c r="L202" t="s">
        <v>3</v>
      </c>
      <c r="M202" t="s">
        <v>3</v>
      </c>
      <c r="N202" t="s">
        <v>22</v>
      </c>
      <c r="O202" t="s">
        <v>42</v>
      </c>
      <c r="P202" t="s">
        <v>3</v>
      </c>
      <c r="Q202" t="s">
        <v>3</v>
      </c>
      <c r="R202" t="s">
        <v>3</v>
      </c>
      <c r="S202" t="s">
        <v>1871</v>
      </c>
      <c r="T202" t="s">
        <v>1872</v>
      </c>
      <c r="U202" t="s">
        <v>1873</v>
      </c>
    </row>
    <row r="203" spans="1:21" x14ac:dyDescent="0.25">
      <c r="A203">
        <v>966</v>
      </c>
      <c r="B203">
        <v>1</v>
      </c>
      <c r="C203" t="s">
        <v>3</v>
      </c>
      <c r="D203" t="s">
        <v>22</v>
      </c>
      <c r="E203" t="s">
        <v>42</v>
      </c>
      <c r="F203" t="s">
        <v>42</v>
      </c>
      <c r="G203" t="s">
        <v>42</v>
      </c>
      <c r="H203" t="s">
        <v>3</v>
      </c>
      <c r="I203" t="s">
        <v>42</v>
      </c>
      <c r="J203" t="s">
        <v>42</v>
      </c>
      <c r="K203" t="s">
        <v>3</v>
      </c>
      <c r="L203" t="s">
        <v>3</v>
      </c>
      <c r="M203" t="s">
        <v>3</v>
      </c>
      <c r="N203" t="s">
        <v>22</v>
      </c>
      <c r="O203" t="s">
        <v>42</v>
      </c>
      <c r="P203" t="s">
        <v>3</v>
      </c>
      <c r="Q203" t="s">
        <v>3</v>
      </c>
      <c r="R203" t="s">
        <v>3</v>
      </c>
      <c r="S203" t="s">
        <v>1871</v>
      </c>
      <c r="T203" t="s">
        <v>2494</v>
      </c>
      <c r="U203" t="s">
        <v>1873</v>
      </c>
    </row>
    <row r="204" spans="1:21" x14ac:dyDescent="0.25">
      <c r="A204">
        <v>967</v>
      </c>
      <c r="B204">
        <v>1</v>
      </c>
      <c r="C204" t="s">
        <v>3</v>
      </c>
      <c r="D204" t="s">
        <v>22</v>
      </c>
      <c r="E204" t="s">
        <v>42</v>
      </c>
      <c r="F204" t="s">
        <v>42</v>
      </c>
      <c r="G204" t="s">
        <v>42</v>
      </c>
      <c r="H204" t="s">
        <v>3</v>
      </c>
      <c r="I204" t="s">
        <v>42</v>
      </c>
      <c r="J204" t="s">
        <v>42</v>
      </c>
      <c r="K204" t="s">
        <v>3</v>
      </c>
      <c r="L204" t="s">
        <v>3</v>
      </c>
      <c r="M204" t="s">
        <v>3</v>
      </c>
      <c r="N204" t="s">
        <v>22</v>
      </c>
      <c r="O204" t="s">
        <v>42</v>
      </c>
      <c r="P204" t="s">
        <v>3</v>
      </c>
      <c r="Q204" t="s">
        <v>3</v>
      </c>
      <c r="R204" t="s">
        <v>3</v>
      </c>
      <c r="S204" t="s">
        <v>1871</v>
      </c>
      <c r="T204" t="s">
        <v>2494</v>
      </c>
      <c r="U204" t="s">
        <v>1873</v>
      </c>
    </row>
    <row r="205" spans="1:21" x14ac:dyDescent="0.25">
      <c r="A205">
        <v>972</v>
      </c>
      <c r="B205">
        <v>1</v>
      </c>
      <c r="C205" t="s">
        <v>3</v>
      </c>
      <c r="D205" t="s">
        <v>22</v>
      </c>
      <c r="E205" t="s">
        <v>42</v>
      </c>
      <c r="F205" t="s">
        <v>42</v>
      </c>
      <c r="G205" t="s">
        <v>42</v>
      </c>
      <c r="H205" t="s">
        <v>3</v>
      </c>
      <c r="I205" t="s">
        <v>42</v>
      </c>
      <c r="J205" t="s">
        <v>42</v>
      </c>
      <c r="K205" t="s">
        <v>3</v>
      </c>
      <c r="L205" t="s">
        <v>3</v>
      </c>
      <c r="M205" t="s">
        <v>3</v>
      </c>
      <c r="N205" t="s">
        <v>22</v>
      </c>
      <c r="O205" t="s">
        <v>42</v>
      </c>
      <c r="P205" t="s">
        <v>3</v>
      </c>
      <c r="Q205" t="s">
        <v>3</v>
      </c>
      <c r="R205" t="s">
        <v>3</v>
      </c>
      <c r="S205" t="s">
        <v>1871</v>
      </c>
      <c r="T205" t="s">
        <v>1872</v>
      </c>
      <c r="U205" t="s">
        <v>1873</v>
      </c>
    </row>
    <row r="206" spans="1:21" x14ac:dyDescent="0.25">
      <c r="A206">
        <v>973</v>
      </c>
      <c r="B206">
        <v>1</v>
      </c>
      <c r="C206" t="s">
        <v>3</v>
      </c>
      <c r="D206" t="s">
        <v>22</v>
      </c>
      <c r="E206" t="s">
        <v>42</v>
      </c>
      <c r="F206" t="s">
        <v>42</v>
      </c>
      <c r="G206" t="s">
        <v>42</v>
      </c>
      <c r="H206" t="s">
        <v>3</v>
      </c>
      <c r="I206" t="s">
        <v>42</v>
      </c>
      <c r="J206" t="s">
        <v>42</v>
      </c>
      <c r="K206" t="s">
        <v>3</v>
      </c>
      <c r="L206" t="s">
        <v>3</v>
      </c>
      <c r="M206" t="s">
        <v>3</v>
      </c>
      <c r="N206" t="s">
        <v>22</v>
      </c>
      <c r="O206" t="s">
        <v>42</v>
      </c>
      <c r="P206" t="s">
        <v>3</v>
      </c>
      <c r="Q206" t="s">
        <v>3</v>
      </c>
      <c r="R206" t="s">
        <v>3</v>
      </c>
      <c r="S206" t="s">
        <v>1871</v>
      </c>
      <c r="T206" t="s">
        <v>1872</v>
      </c>
      <c r="U206" t="s">
        <v>1873</v>
      </c>
    </row>
    <row r="207" spans="1:21" x14ac:dyDescent="0.25">
      <c r="A207">
        <v>998</v>
      </c>
      <c r="B207">
        <v>1</v>
      </c>
      <c r="C207" t="s">
        <v>3</v>
      </c>
      <c r="D207" t="s">
        <v>22</v>
      </c>
      <c r="E207" t="s">
        <v>42</v>
      </c>
      <c r="F207" t="s">
        <v>42</v>
      </c>
      <c r="G207" t="s">
        <v>42</v>
      </c>
      <c r="H207" t="s">
        <v>3</v>
      </c>
      <c r="I207" t="s">
        <v>42</v>
      </c>
      <c r="J207" t="s">
        <v>42</v>
      </c>
      <c r="K207" t="s">
        <v>3</v>
      </c>
      <c r="L207" t="s">
        <v>3</v>
      </c>
      <c r="M207" t="s">
        <v>3</v>
      </c>
      <c r="N207" t="s">
        <v>22</v>
      </c>
      <c r="O207" t="s">
        <v>42</v>
      </c>
      <c r="P207" t="s">
        <v>3</v>
      </c>
      <c r="Q207" t="s">
        <v>3</v>
      </c>
      <c r="R207" t="s">
        <v>3</v>
      </c>
      <c r="S207" t="s">
        <v>1871</v>
      </c>
      <c r="T207" t="s">
        <v>2494</v>
      </c>
      <c r="U207" t="s">
        <v>1873</v>
      </c>
    </row>
    <row r="208" spans="1:21" x14ac:dyDescent="0.25">
      <c r="A208">
        <v>999</v>
      </c>
      <c r="B208">
        <v>1</v>
      </c>
      <c r="C208" t="s">
        <v>3</v>
      </c>
      <c r="D208" t="s">
        <v>22</v>
      </c>
      <c r="E208" t="s">
        <v>42</v>
      </c>
      <c r="F208" t="s">
        <v>42</v>
      </c>
      <c r="G208" t="s">
        <v>42</v>
      </c>
      <c r="H208" t="s">
        <v>3</v>
      </c>
      <c r="I208" t="s">
        <v>42</v>
      </c>
      <c r="J208" t="s">
        <v>42</v>
      </c>
      <c r="K208" t="s">
        <v>3</v>
      </c>
      <c r="L208" t="s">
        <v>3</v>
      </c>
      <c r="M208" t="s">
        <v>3</v>
      </c>
      <c r="N208" t="s">
        <v>22</v>
      </c>
      <c r="O208" t="s">
        <v>42</v>
      </c>
      <c r="P208" t="s">
        <v>3</v>
      </c>
      <c r="Q208" t="s">
        <v>3</v>
      </c>
      <c r="R208" t="s">
        <v>3</v>
      </c>
      <c r="S208" t="s">
        <v>1871</v>
      </c>
      <c r="T208" t="s">
        <v>2494</v>
      </c>
      <c r="U208" t="s">
        <v>1873</v>
      </c>
    </row>
    <row r="209" spans="1:21" x14ac:dyDescent="0.25">
      <c r="A209">
        <v>1004</v>
      </c>
      <c r="B209">
        <v>1</v>
      </c>
      <c r="C209" t="s">
        <v>3</v>
      </c>
      <c r="D209" t="s">
        <v>22</v>
      </c>
      <c r="E209" t="s">
        <v>42</v>
      </c>
      <c r="F209" t="s">
        <v>42</v>
      </c>
      <c r="G209" t="s">
        <v>42</v>
      </c>
      <c r="H209" t="s">
        <v>3</v>
      </c>
      <c r="I209" t="s">
        <v>42</v>
      </c>
      <c r="J209" t="s">
        <v>42</v>
      </c>
      <c r="K209" t="s">
        <v>3</v>
      </c>
      <c r="L209" t="s">
        <v>3</v>
      </c>
      <c r="M209" t="s">
        <v>3</v>
      </c>
      <c r="N209" t="s">
        <v>22</v>
      </c>
      <c r="O209" t="s">
        <v>42</v>
      </c>
      <c r="P209" t="s">
        <v>3</v>
      </c>
      <c r="Q209" t="s">
        <v>3</v>
      </c>
      <c r="R209" t="s">
        <v>3</v>
      </c>
      <c r="S209" t="s">
        <v>1871</v>
      </c>
      <c r="T209" t="s">
        <v>1872</v>
      </c>
      <c r="U209" t="s">
        <v>1873</v>
      </c>
    </row>
    <row r="210" spans="1:21" x14ac:dyDescent="0.25">
      <c r="A210">
        <v>1005</v>
      </c>
      <c r="B210">
        <v>1</v>
      </c>
      <c r="C210" t="s">
        <v>3</v>
      </c>
      <c r="D210" t="s">
        <v>22</v>
      </c>
      <c r="E210" t="s">
        <v>42</v>
      </c>
      <c r="F210" t="s">
        <v>42</v>
      </c>
      <c r="G210" t="s">
        <v>42</v>
      </c>
      <c r="H210" t="s">
        <v>3</v>
      </c>
      <c r="I210" t="s">
        <v>42</v>
      </c>
      <c r="J210" t="s">
        <v>42</v>
      </c>
      <c r="K210" t="s">
        <v>3</v>
      </c>
      <c r="L210" t="s">
        <v>3</v>
      </c>
      <c r="M210" t="s">
        <v>3</v>
      </c>
      <c r="N210" t="s">
        <v>22</v>
      </c>
      <c r="O210" t="s">
        <v>42</v>
      </c>
      <c r="P210" t="s">
        <v>3</v>
      </c>
      <c r="Q210" t="s">
        <v>3</v>
      </c>
      <c r="R210" t="s">
        <v>3</v>
      </c>
      <c r="S210" t="s">
        <v>1871</v>
      </c>
      <c r="T210" t="s">
        <v>1872</v>
      </c>
      <c r="U210" t="s">
        <v>1873</v>
      </c>
    </row>
    <row r="211" spans="1:21" x14ac:dyDescent="0.25">
      <c r="A211">
        <v>1024</v>
      </c>
      <c r="B211">
        <v>1</v>
      </c>
      <c r="C211" t="s">
        <v>3</v>
      </c>
      <c r="D211" t="s">
        <v>22</v>
      </c>
      <c r="E211" t="s">
        <v>42</v>
      </c>
      <c r="F211" t="s">
        <v>42</v>
      </c>
      <c r="G211" t="s">
        <v>42</v>
      </c>
      <c r="H211" t="s">
        <v>3</v>
      </c>
      <c r="I211" t="s">
        <v>42</v>
      </c>
      <c r="J211" t="s">
        <v>42</v>
      </c>
      <c r="K211" t="s">
        <v>3</v>
      </c>
      <c r="L211" t="s">
        <v>3</v>
      </c>
      <c r="M211" t="s">
        <v>3</v>
      </c>
      <c r="N211" t="s">
        <v>22</v>
      </c>
      <c r="O211" t="s">
        <v>42</v>
      </c>
      <c r="P211" t="s">
        <v>3</v>
      </c>
      <c r="Q211" t="s">
        <v>3</v>
      </c>
      <c r="R211" t="s">
        <v>3</v>
      </c>
      <c r="S211" t="s">
        <v>1871</v>
      </c>
      <c r="T211" t="s">
        <v>2494</v>
      </c>
      <c r="U211" t="s">
        <v>1873</v>
      </c>
    </row>
    <row r="212" spans="1:21" x14ac:dyDescent="0.25">
      <c r="A212">
        <v>1025</v>
      </c>
      <c r="B212">
        <v>1</v>
      </c>
      <c r="C212" t="s">
        <v>3</v>
      </c>
      <c r="D212" t="s">
        <v>22</v>
      </c>
      <c r="E212" t="s">
        <v>42</v>
      </c>
      <c r="F212" t="s">
        <v>42</v>
      </c>
      <c r="G212" t="s">
        <v>42</v>
      </c>
      <c r="H212" t="s">
        <v>3</v>
      </c>
      <c r="I212" t="s">
        <v>42</v>
      </c>
      <c r="J212" t="s">
        <v>42</v>
      </c>
      <c r="K212" t="s">
        <v>3</v>
      </c>
      <c r="L212" t="s">
        <v>3</v>
      </c>
      <c r="M212" t="s">
        <v>3</v>
      </c>
      <c r="N212" t="s">
        <v>22</v>
      </c>
      <c r="O212" t="s">
        <v>42</v>
      </c>
      <c r="P212" t="s">
        <v>3</v>
      </c>
      <c r="Q212" t="s">
        <v>3</v>
      </c>
      <c r="R212" t="s">
        <v>3</v>
      </c>
      <c r="S212" t="s">
        <v>1871</v>
      </c>
      <c r="T212" t="s">
        <v>2494</v>
      </c>
      <c r="U212" t="s">
        <v>1873</v>
      </c>
    </row>
    <row r="213" spans="1:21" x14ac:dyDescent="0.25">
      <c r="A213">
        <v>1030</v>
      </c>
      <c r="B213">
        <v>1</v>
      </c>
      <c r="C213" t="s">
        <v>3</v>
      </c>
      <c r="D213" t="s">
        <v>22</v>
      </c>
      <c r="E213" t="s">
        <v>42</v>
      </c>
      <c r="F213" t="s">
        <v>42</v>
      </c>
      <c r="G213" t="s">
        <v>42</v>
      </c>
      <c r="H213" t="s">
        <v>3</v>
      </c>
      <c r="I213" t="s">
        <v>42</v>
      </c>
      <c r="J213" t="s">
        <v>42</v>
      </c>
      <c r="K213" t="s">
        <v>3</v>
      </c>
      <c r="L213" t="s">
        <v>3</v>
      </c>
      <c r="M213" t="s">
        <v>3</v>
      </c>
      <c r="N213" t="s">
        <v>22</v>
      </c>
      <c r="O213" t="s">
        <v>42</v>
      </c>
      <c r="P213" t="s">
        <v>3</v>
      </c>
      <c r="Q213" t="s">
        <v>3</v>
      </c>
      <c r="R213" t="s">
        <v>3</v>
      </c>
      <c r="S213" t="s">
        <v>1871</v>
      </c>
      <c r="T213" t="s">
        <v>1872</v>
      </c>
      <c r="U213" t="s">
        <v>1873</v>
      </c>
    </row>
    <row r="214" spans="1:21" x14ac:dyDescent="0.25">
      <c r="A214">
        <v>1031</v>
      </c>
      <c r="B214">
        <v>1</v>
      </c>
      <c r="C214" t="s">
        <v>3</v>
      </c>
      <c r="D214" t="s">
        <v>22</v>
      </c>
      <c r="E214" t="s">
        <v>42</v>
      </c>
      <c r="F214" t="s">
        <v>42</v>
      </c>
      <c r="G214" t="s">
        <v>42</v>
      </c>
      <c r="H214" t="s">
        <v>3</v>
      </c>
      <c r="I214" t="s">
        <v>42</v>
      </c>
      <c r="J214" t="s">
        <v>42</v>
      </c>
      <c r="K214" t="s">
        <v>3</v>
      </c>
      <c r="L214" t="s">
        <v>3</v>
      </c>
      <c r="M214" t="s">
        <v>3</v>
      </c>
      <c r="N214" t="s">
        <v>22</v>
      </c>
      <c r="O214" t="s">
        <v>42</v>
      </c>
      <c r="P214" t="s">
        <v>3</v>
      </c>
      <c r="Q214" t="s">
        <v>3</v>
      </c>
      <c r="R214" t="s">
        <v>3</v>
      </c>
      <c r="S214" t="s">
        <v>1871</v>
      </c>
      <c r="T214" t="s">
        <v>1872</v>
      </c>
      <c r="U214" t="s">
        <v>1873</v>
      </c>
    </row>
    <row r="215" spans="1:21" x14ac:dyDescent="0.25">
      <c r="A215">
        <v>1040</v>
      </c>
      <c r="B215">
        <v>1</v>
      </c>
      <c r="C215" t="s">
        <v>3</v>
      </c>
      <c r="D215" t="s">
        <v>22</v>
      </c>
      <c r="E215" t="s">
        <v>42</v>
      </c>
      <c r="F215" t="s">
        <v>42</v>
      </c>
      <c r="G215" t="s">
        <v>42</v>
      </c>
      <c r="H215" t="s">
        <v>3</v>
      </c>
      <c r="I215" t="s">
        <v>42</v>
      </c>
      <c r="J215" t="s">
        <v>42</v>
      </c>
      <c r="K215" t="s">
        <v>3</v>
      </c>
      <c r="L215" t="s">
        <v>3</v>
      </c>
      <c r="M215" t="s">
        <v>3</v>
      </c>
      <c r="N215" t="s">
        <v>22</v>
      </c>
      <c r="O215" t="s">
        <v>42</v>
      </c>
      <c r="P215" t="s">
        <v>3</v>
      </c>
      <c r="Q215" t="s">
        <v>3</v>
      </c>
      <c r="R215" t="s">
        <v>3</v>
      </c>
      <c r="S215" t="s">
        <v>1871</v>
      </c>
      <c r="T215" t="s">
        <v>2494</v>
      </c>
      <c r="U215" t="s">
        <v>1873</v>
      </c>
    </row>
    <row r="216" spans="1:21" x14ac:dyDescent="0.25">
      <c r="A216">
        <v>1041</v>
      </c>
      <c r="B216">
        <v>1</v>
      </c>
      <c r="C216" t="s">
        <v>3</v>
      </c>
      <c r="D216" t="s">
        <v>22</v>
      </c>
      <c r="E216" t="s">
        <v>42</v>
      </c>
      <c r="F216" t="s">
        <v>42</v>
      </c>
      <c r="G216" t="s">
        <v>42</v>
      </c>
      <c r="H216" t="s">
        <v>3</v>
      </c>
      <c r="I216" t="s">
        <v>42</v>
      </c>
      <c r="J216" t="s">
        <v>42</v>
      </c>
      <c r="K216" t="s">
        <v>3</v>
      </c>
      <c r="L216" t="s">
        <v>3</v>
      </c>
      <c r="M216" t="s">
        <v>3</v>
      </c>
      <c r="N216" t="s">
        <v>22</v>
      </c>
      <c r="O216" t="s">
        <v>42</v>
      </c>
      <c r="P216" t="s">
        <v>3</v>
      </c>
      <c r="Q216" t="s">
        <v>3</v>
      </c>
      <c r="R216" t="s">
        <v>3</v>
      </c>
      <c r="S216" t="s">
        <v>1871</v>
      </c>
      <c r="T216" t="s">
        <v>2494</v>
      </c>
      <c r="U216" t="s">
        <v>1873</v>
      </c>
    </row>
    <row r="217" spans="1:21" x14ac:dyDescent="0.25">
      <c r="A217">
        <v>1050</v>
      </c>
      <c r="B217">
        <v>1</v>
      </c>
      <c r="C217" t="s">
        <v>3</v>
      </c>
      <c r="D217" t="s">
        <v>22</v>
      </c>
      <c r="E217" t="s">
        <v>42</v>
      </c>
      <c r="F217" t="s">
        <v>42</v>
      </c>
      <c r="G217" t="s">
        <v>42</v>
      </c>
      <c r="H217" t="s">
        <v>3</v>
      </c>
      <c r="I217" t="s">
        <v>42</v>
      </c>
      <c r="J217" t="s">
        <v>42</v>
      </c>
      <c r="K217" t="s">
        <v>3</v>
      </c>
      <c r="L217" t="s">
        <v>3</v>
      </c>
      <c r="M217" t="s">
        <v>3</v>
      </c>
      <c r="N217" t="s">
        <v>22</v>
      </c>
      <c r="O217" t="s">
        <v>42</v>
      </c>
      <c r="P217" t="s">
        <v>3</v>
      </c>
      <c r="Q217" t="s">
        <v>3</v>
      </c>
      <c r="R217" t="s">
        <v>3</v>
      </c>
      <c r="S217" t="s">
        <v>1871</v>
      </c>
      <c r="T217" t="s">
        <v>1872</v>
      </c>
      <c r="U217" t="s">
        <v>1873</v>
      </c>
    </row>
    <row r="218" spans="1:21" x14ac:dyDescent="0.25">
      <c r="A218">
        <v>1051</v>
      </c>
      <c r="B218">
        <v>1</v>
      </c>
      <c r="C218" t="s">
        <v>3</v>
      </c>
      <c r="D218" t="s">
        <v>22</v>
      </c>
      <c r="E218" t="s">
        <v>42</v>
      </c>
      <c r="F218" t="s">
        <v>42</v>
      </c>
      <c r="G218" t="s">
        <v>42</v>
      </c>
      <c r="H218" t="s">
        <v>3</v>
      </c>
      <c r="I218" t="s">
        <v>42</v>
      </c>
      <c r="J218" t="s">
        <v>42</v>
      </c>
      <c r="K218" t="s">
        <v>3</v>
      </c>
      <c r="L218" t="s">
        <v>3</v>
      </c>
      <c r="M218" t="s">
        <v>3</v>
      </c>
      <c r="N218" t="s">
        <v>22</v>
      </c>
      <c r="O218" t="s">
        <v>42</v>
      </c>
      <c r="P218" t="s">
        <v>3</v>
      </c>
      <c r="Q218" t="s">
        <v>3</v>
      </c>
      <c r="R218" t="s">
        <v>3</v>
      </c>
      <c r="S218" t="s">
        <v>1871</v>
      </c>
      <c r="T218" t="s">
        <v>1872</v>
      </c>
      <c r="U218" t="s">
        <v>1873</v>
      </c>
    </row>
    <row r="219" spans="1:21" x14ac:dyDescent="0.25">
      <c r="A219">
        <v>1060</v>
      </c>
      <c r="B219">
        <v>1</v>
      </c>
      <c r="C219" t="s">
        <v>3</v>
      </c>
      <c r="D219" t="s">
        <v>22</v>
      </c>
      <c r="E219" t="s">
        <v>42</v>
      </c>
      <c r="F219" t="s">
        <v>42</v>
      </c>
      <c r="G219" t="s">
        <v>42</v>
      </c>
      <c r="H219" t="s">
        <v>3</v>
      </c>
      <c r="I219" t="s">
        <v>42</v>
      </c>
      <c r="J219" t="s">
        <v>42</v>
      </c>
      <c r="K219" t="s">
        <v>3</v>
      </c>
      <c r="L219" t="s">
        <v>3</v>
      </c>
      <c r="M219" t="s">
        <v>3</v>
      </c>
      <c r="N219" t="s">
        <v>22</v>
      </c>
      <c r="O219" t="s">
        <v>42</v>
      </c>
      <c r="P219" t="s">
        <v>3</v>
      </c>
      <c r="Q219" t="s">
        <v>3</v>
      </c>
      <c r="R219" t="s">
        <v>3</v>
      </c>
      <c r="S219" t="s">
        <v>1871</v>
      </c>
      <c r="T219" t="s">
        <v>1872</v>
      </c>
      <c r="U219" t="s">
        <v>1873</v>
      </c>
    </row>
    <row r="220" spans="1:21" x14ac:dyDescent="0.25">
      <c r="A220">
        <v>1061</v>
      </c>
      <c r="B220">
        <v>1</v>
      </c>
      <c r="C220" t="s">
        <v>3</v>
      </c>
      <c r="D220" t="s">
        <v>22</v>
      </c>
      <c r="E220" t="s">
        <v>42</v>
      </c>
      <c r="F220" t="s">
        <v>42</v>
      </c>
      <c r="G220" t="s">
        <v>42</v>
      </c>
      <c r="H220" t="s">
        <v>3</v>
      </c>
      <c r="I220" t="s">
        <v>42</v>
      </c>
      <c r="J220" t="s">
        <v>42</v>
      </c>
      <c r="K220" t="s">
        <v>3</v>
      </c>
      <c r="L220" t="s">
        <v>3</v>
      </c>
      <c r="M220" t="s">
        <v>3</v>
      </c>
      <c r="N220" t="s">
        <v>22</v>
      </c>
      <c r="O220" t="s">
        <v>42</v>
      </c>
      <c r="P220" t="s">
        <v>3</v>
      </c>
      <c r="Q220" t="s">
        <v>3</v>
      </c>
      <c r="R220" t="s">
        <v>3</v>
      </c>
      <c r="S220" t="s">
        <v>1871</v>
      </c>
      <c r="T220" t="s">
        <v>1872</v>
      </c>
      <c r="U220" t="s">
        <v>1873</v>
      </c>
    </row>
    <row r="221" spans="1:21" x14ac:dyDescent="0.25">
      <c r="A221">
        <v>1105</v>
      </c>
      <c r="B221">
        <v>1</v>
      </c>
      <c r="C221" t="s">
        <v>3</v>
      </c>
      <c r="D221" t="s">
        <v>22</v>
      </c>
      <c r="E221" t="s">
        <v>42</v>
      </c>
      <c r="F221" t="s">
        <v>42</v>
      </c>
      <c r="G221" t="s">
        <v>42</v>
      </c>
      <c r="H221" t="s">
        <v>3</v>
      </c>
      <c r="I221" t="s">
        <v>42</v>
      </c>
      <c r="J221" t="s">
        <v>42</v>
      </c>
      <c r="K221" t="s">
        <v>3</v>
      </c>
      <c r="L221" t="s">
        <v>3</v>
      </c>
      <c r="M221" t="s">
        <v>3</v>
      </c>
      <c r="N221" t="s">
        <v>22</v>
      </c>
      <c r="O221" t="s">
        <v>42</v>
      </c>
      <c r="P221" t="s">
        <v>3</v>
      </c>
      <c r="Q221" t="s">
        <v>3</v>
      </c>
      <c r="R221" t="s">
        <v>3</v>
      </c>
      <c r="S221" t="s">
        <v>1871</v>
      </c>
      <c r="T221" t="s">
        <v>1872</v>
      </c>
      <c r="U221" t="s">
        <v>1873</v>
      </c>
    </row>
    <row r="222" spans="1:21" x14ac:dyDescent="0.25">
      <c r="A222">
        <v>1106</v>
      </c>
      <c r="B222">
        <v>1</v>
      </c>
      <c r="C222" t="s">
        <v>3</v>
      </c>
      <c r="D222" t="s">
        <v>22</v>
      </c>
      <c r="E222" t="s">
        <v>42</v>
      </c>
      <c r="F222" t="s">
        <v>42</v>
      </c>
      <c r="G222" t="s">
        <v>42</v>
      </c>
      <c r="H222" t="s">
        <v>3</v>
      </c>
      <c r="I222" t="s">
        <v>42</v>
      </c>
      <c r="J222" t="s">
        <v>42</v>
      </c>
      <c r="K222" t="s">
        <v>3</v>
      </c>
      <c r="L222" t="s">
        <v>3</v>
      </c>
      <c r="M222" t="s">
        <v>3</v>
      </c>
      <c r="N222" t="s">
        <v>22</v>
      </c>
      <c r="O222" t="s">
        <v>42</v>
      </c>
      <c r="P222" t="s">
        <v>3</v>
      </c>
      <c r="Q222" t="s">
        <v>3</v>
      </c>
      <c r="R222" t="s">
        <v>3</v>
      </c>
      <c r="S222" t="s">
        <v>1871</v>
      </c>
      <c r="T222" t="s">
        <v>1872</v>
      </c>
      <c r="U222" t="s">
        <v>1873</v>
      </c>
    </row>
    <row r="223" spans="1:21" x14ac:dyDescent="0.25">
      <c r="A223">
        <v>1109</v>
      </c>
      <c r="B223">
        <v>1</v>
      </c>
      <c r="C223" t="s">
        <v>3</v>
      </c>
      <c r="D223" t="s">
        <v>22</v>
      </c>
      <c r="E223" t="s">
        <v>42</v>
      </c>
      <c r="F223" t="s">
        <v>42</v>
      </c>
      <c r="G223" t="s">
        <v>42</v>
      </c>
      <c r="H223" t="s">
        <v>3</v>
      </c>
      <c r="I223" t="s">
        <v>42</v>
      </c>
      <c r="J223" t="s">
        <v>42</v>
      </c>
      <c r="K223" t="s">
        <v>3</v>
      </c>
      <c r="L223" t="s">
        <v>3</v>
      </c>
      <c r="M223" t="s">
        <v>3</v>
      </c>
      <c r="N223" t="s">
        <v>22</v>
      </c>
      <c r="O223" t="s">
        <v>42</v>
      </c>
      <c r="P223" t="s">
        <v>3</v>
      </c>
      <c r="Q223" t="s">
        <v>3</v>
      </c>
      <c r="R223" t="s">
        <v>3</v>
      </c>
      <c r="S223" t="s">
        <v>1871</v>
      </c>
      <c r="T223" t="s">
        <v>1872</v>
      </c>
      <c r="U223" t="s">
        <v>1873</v>
      </c>
    </row>
    <row r="224" spans="1:21" x14ac:dyDescent="0.25">
      <c r="A224">
        <v>1110</v>
      </c>
      <c r="B224">
        <v>1</v>
      </c>
      <c r="C224" t="s">
        <v>3</v>
      </c>
      <c r="D224" t="s">
        <v>22</v>
      </c>
      <c r="E224" t="s">
        <v>42</v>
      </c>
      <c r="F224" t="s">
        <v>42</v>
      </c>
      <c r="G224" t="s">
        <v>42</v>
      </c>
      <c r="H224" t="s">
        <v>3</v>
      </c>
      <c r="I224" t="s">
        <v>42</v>
      </c>
      <c r="J224" t="s">
        <v>42</v>
      </c>
      <c r="K224" t="s">
        <v>3</v>
      </c>
      <c r="L224" t="s">
        <v>3</v>
      </c>
      <c r="M224" t="s">
        <v>3</v>
      </c>
      <c r="N224" t="s">
        <v>22</v>
      </c>
      <c r="O224" t="s">
        <v>42</v>
      </c>
      <c r="P224" t="s">
        <v>3</v>
      </c>
      <c r="Q224" t="s">
        <v>3</v>
      </c>
      <c r="R224" t="s">
        <v>3</v>
      </c>
      <c r="S224" t="s">
        <v>1871</v>
      </c>
      <c r="T224" t="s">
        <v>1872</v>
      </c>
      <c r="U224" t="s">
        <v>1873</v>
      </c>
    </row>
    <row r="225" spans="1:21" x14ac:dyDescent="0.25">
      <c r="A225">
        <v>1115</v>
      </c>
      <c r="B225">
        <v>1</v>
      </c>
      <c r="C225" t="s">
        <v>3</v>
      </c>
      <c r="D225" t="s">
        <v>22</v>
      </c>
      <c r="E225" t="s">
        <v>42</v>
      </c>
      <c r="F225" t="s">
        <v>42</v>
      </c>
      <c r="G225" t="s">
        <v>42</v>
      </c>
      <c r="H225" t="s">
        <v>3</v>
      </c>
      <c r="I225" t="s">
        <v>42</v>
      </c>
      <c r="J225" t="s">
        <v>42</v>
      </c>
      <c r="K225" t="s">
        <v>3</v>
      </c>
      <c r="L225" t="s">
        <v>3</v>
      </c>
      <c r="M225" t="s">
        <v>3</v>
      </c>
      <c r="N225" t="s">
        <v>22</v>
      </c>
      <c r="O225" t="s">
        <v>42</v>
      </c>
      <c r="P225" t="s">
        <v>3</v>
      </c>
      <c r="Q225" t="s">
        <v>3</v>
      </c>
      <c r="R225" t="s">
        <v>3</v>
      </c>
      <c r="S225" t="s">
        <v>1871</v>
      </c>
      <c r="T225" t="s">
        <v>1872</v>
      </c>
      <c r="U225" t="s">
        <v>1873</v>
      </c>
    </row>
    <row r="226" spans="1:21" x14ac:dyDescent="0.25">
      <c r="A226">
        <v>1116</v>
      </c>
      <c r="B226">
        <v>1</v>
      </c>
      <c r="C226" t="s">
        <v>3</v>
      </c>
      <c r="D226" t="s">
        <v>22</v>
      </c>
      <c r="E226" t="s">
        <v>42</v>
      </c>
      <c r="F226" t="s">
        <v>42</v>
      </c>
      <c r="G226" t="s">
        <v>42</v>
      </c>
      <c r="H226" t="s">
        <v>3</v>
      </c>
      <c r="I226" t="s">
        <v>42</v>
      </c>
      <c r="J226" t="s">
        <v>42</v>
      </c>
      <c r="K226" t="s">
        <v>3</v>
      </c>
      <c r="L226" t="s">
        <v>3</v>
      </c>
      <c r="M226" t="s">
        <v>3</v>
      </c>
      <c r="N226" t="s">
        <v>22</v>
      </c>
      <c r="O226" t="s">
        <v>42</v>
      </c>
      <c r="P226" t="s">
        <v>3</v>
      </c>
      <c r="Q226" t="s">
        <v>3</v>
      </c>
      <c r="R226" t="s">
        <v>3</v>
      </c>
      <c r="S226" t="s">
        <v>1871</v>
      </c>
      <c r="T226" t="s">
        <v>1872</v>
      </c>
      <c r="U226" t="s">
        <v>1873</v>
      </c>
    </row>
    <row r="227" spans="1:21" x14ac:dyDescent="0.25">
      <c r="A227">
        <v>1162</v>
      </c>
      <c r="B227">
        <v>1</v>
      </c>
      <c r="C227" t="s">
        <v>3</v>
      </c>
      <c r="D227" t="s">
        <v>22</v>
      </c>
      <c r="E227" t="s">
        <v>42</v>
      </c>
      <c r="F227" t="s">
        <v>42</v>
      </c>
      <c r="G227" t="s">
        <v>42</v>
      </c>
      <c r="H227" t="s">
        <v>3</v>
      </c>
      <c r="I227" t="s">
        <v>42</v>
      </c>
      <c r="J227" t="s">
        <v>42</v>
      </c>
      <c r="K227" t="s">
        <v>3</v>
      </c>
      <c r="L227" t="s">
        <v>3</v>
      </c>
      <c r="M227" t="s">
        <v>3</v>
      </c>
      <c r="N227" t="s">
        <v>22</v>
      </c>
      <c r="O227" t="s">
        <v>42</v>
      </c>
      <c r="P227" t="s">
        <v>3</v>
      </c>
      <c r="Q227" t="s">
        <v>3</v>
      </c>
      <c r="R227" t="s">
        <v>3</v>
      </c>
      <c r="S227" t="s">
        <v>1871</v>
      </c>
      <c r="T227" t="s">
        <v>1872</v>
      </c>
      <c r="U227" t="s">
        <v>1873</v>
      </c>
    </row>
    <row r="228" spans="1:21" x14ac:dyDescent="0.25">
      <c r="A228">
        <v>1163</v>
      </c>
      <c r="B228">
        <v>1</v>
      </c>
      <c r="C228" t="s">
        <v>3</v>
      </c>
      <c r="D228" t="s">
        <v>22</v>
      </c>
      <c r="E228" t="s">
        <v>42</v>
      </c>
      <c r="F228" t="s">
        <v>42</v>
      </c>
      <c r="G228" t="s">
        <v>42</v>
      </c>
      <c r="H228" t="s">
        <v>3</v>
      </c>
      <c r="I228" t="s">
        <v>42</v>
      </c>
      <c r="J228" t="s">
        <v>42</v>
      </c>
      <c r="K228" t="s">
        <v>3</v>
      </c>
      <c r="L228" t="s">
        <v>3</v>
      </c>
      <c r="M228" t="s">
        <v>3</v>
      </c>
      <c r="N228" t="s">
        <v>22</v>
      </c>
      <c r="O228" t="s">
        <v>42</v>
      </c>
      <c r="P228" t="s">
        <v>3</v>
      </c>
      <c r="Q228" t="s">
        <v>3</v>
      </c>
      <c r="R228" t="s">
        <v>3</v>
      </c>
      <c r="S228" t="s">
        <v>1871</v>
      </c>
      <c r="T228" t="s">
        <v>1872</v>
      </c>
      <c r="U228" t="s">
        <v>1873</v>
      </c>
    </row>
    <row r="229" spans="1:21" x14ac:dyDescent="0.25">
      <c r="A229">
        <v>1166</v>
      </c>
      <c r="B229">
        <v>1</v>
      </c>
      <c r="C229" t="s">
        <v>3</v>
      </c>
      <c r="D229" t="s">
        <v>22</v>
      </c>
      <c r="E229" t="s">
        <v>42</v>
      </c>
      <c r="F229" t="s">
        <v>42</v>
      </c>
      <c r="G229" t="s">
        <v>42</v>
      </c>
      <c r="H229" t="s">
        <v>3</v>
      </c>
      <c r="I229" t="s">
        <v>42</v>
      </c>
      <c r="J229" t="s">
        <v>42</v>
      </c>
      <c r="K229" t="s">
        <v>3</v>
      </c>
      <c r="L229" t="s">
        <v>3</v>
      </c>
      <c r="M229" t="s">
        <v>3</v>
      </c>
      <c r="N229" t="s">
        <v>22</v>
      </c>
      <c r="O229" t="s">
        <v>42</v>
      </c>
      <c r="P229" t="s">
        <v>3</v>
      </c>
      <c r="Q229" t="s">
        <v>3</v>
      </c>
      <c r="R229" t="s">
        <v>3</v>
      </c>
      <c r="S229" t="s">
        <v>1871</v>
      </c>
      <c r="T229" t="s">
        <v>1872</v>
      </c>
      <c r="U229" t="s">
        <v>1873</v>
      </c>
    </row>
    <row r="230" spans="1:21" x14ac:dyDescent="0.25">
      <c r="A230">
        <v>1167</v>
      </c>
      <c r="B230">
        <v>1</v>
      </c>
      <c r="C230" t="s">
        <v>3</v>
      </c>
      <c r="D230" t="s">
        <v>22</v>
      </c>
      <c r="E230" t="s">
        <v>42</v>
      </c>
      <c r="F230" t="s">
        <v>42</v>
      </c>
      <c r="G230" t="s">
        <v>42</v>
      </c>
      <c r="H230" t="s">
        <v>3</v>
      </c>
      <c r="I230" t="s">
        <v>42</v>
      </c>
      <c r="J230" t="s">
        <v>42</v>
      </c>
      <c r="K230" t="s">
        <v>3</v>
      </c>
      <c r="L230" t="s">
        <v>3</v>
      </c>
      <c r="M230" t="s">
        <v>3</v>
      </c>
      <c r="N230" t="s">
        <v>22</v>
      </c>
      <c r="O230" t="s">
        <v>42</v>
      </c>
      <c r="P230" t="s">
        <v>3</v>
      </c>
      <c r="Q230" t="s">
        <v>3</v>
      </c>
      <c r="R230" t="s">
        <v>3</v>
      </c>
      <c r="S230" t="s">
        <v>1871</v>
      </c>
      <c r="T230" t="s">
        <v>1872</v>
      </c>
      <c r="U230" t="s">
        <v>1873</v>
      </c>
    </row>
    <row r="231" spans="1:21" x14ac:dyDescent="0.25">
      <c r="A231">
        <v>1176</v>
      </c>
      <c r="B231">
        <v>1</v>
      </c>
      <c r="C231" t="s">
        <v>3</v>
      </c>
      <c r="D231" t="s">
        <v>22</v>
      </c>
      <c r="E231" t="s">
        <v>42</v>
      </c>
      <c r="F231" t="s">
        <v>42</v>
      </c>
      <c r="G231" t="s">
        <v>42</v>
      </c>
      <c r="H231" t="s">
        <v>3</v>
      </c>
      <c r="I231" t="s">
        <v>42</v>
      </c>
      <c r="J231" t="s">
        <v>42</v>
      </c>
      <c r="K231" t="s">
        <v>3</v>
      </c>
      <c r="L231" t="s">
        <v>3</v>
      </c>
      <c r="M231" t="s">
        <v>3</v>
      </c>
      <c r="N231" t="s">
        <v>22</v>
      </c>
      <c r="O231" t="s">
        <v>42</v>
      </c>
      <c r="P231" t="s">
        <v>3</v>
      </c>
      <c r="Q231" t="s">
        <v>3</v>
      </c>
      <c r="R231" t="s">
        <v>3</v>
      </c>
      <c r="S231" t="s">
        <v>1871</v>
      </c>
      <c r="T231" t="s">
        <v>1872</v>
      </c>
      <c r="U231" t="s">
        <v>1873</v>
      </c>
    </row>
    <row r="232" spans="1:21" x14ac:dyDescent="0.25">
      <c r="A232">
        <v>1177</v>
      </c>
      <c r="B232">
        <v>1</v>
      </c>
      <c r="C232" t="s">
        <v>3</v>
      </c>
      <c r="D232" t="s">
        <v>22</v>
      </c>
      <c r="E232" t="s">
        <v>42</v>
      </c>
      <c r="F232" t="s">
        <v>42</v>
      </c>
      <c r="G232" t="s">
        <v>42</v>
      </c>
      <c r="H232" t="s">
        <v>3</v>
      </c>
      <c r="I232" t="s">
        <v>42</v>
      </c>
      <c r="J232" t="s">
        <v>42</v>
      </c>
      <c r="K232" t="s">
        <v>3</v>
      </c>
      <c r="L232" t="s">
        <v>3</v>
      </c>
      <c r="M232" t="s">
        <v>3</v>
      </c>
      <c r="N232" t="s">
        <v>22</v>
      </c>
      <c r="O232" t="s">
        <v>42</v>
      </c>
      <c r="P232" t="s">
        <v>3</v>
      </c>
      <c r="Q232" t="s">
        <v>3</v>
      </c>
      <c r="R232" t="s">
        <v>3</v>
      </c>
      <c r="S232" t="s">
        <v>1871</v>
      </c>
      <c r="T232" t="s">
        <v>1872</v>
      </c>
      <c r="U232" t="s">
        <v>1873</v>
      </c>
    </row>
    <row r="233" spans="1:21" x14ac:dyDescent="0.25">
      <c r="A233">
        <v>1218</v>
      </c>
      <c r="B233">
        <v>1</v>
      </c>
      <c r="C233" t="s">
        <v>3</v>
      </c>
      <c r="D233" t="s">
        <v>22</v>
      </c>
      <c r="E233" t="s">
        <v>42</v>
      </c>
      <c r="F233" t="s">
        <v>42</v>
      </c>
      <c r="G233" t="s">
        <v>42</v>
      </c>
      <c r="H233" t="s">
        <v>3</v>
      </c>
      <c r="I233" t="s">
        <v>42</v>
      </c>
      <c r="J233" t="s">
        <v>42</v>
      </c>
      <c r="K233" t="s">
        <v>3</v>
      </c>
      <c r="L233" t="s">
        <v>3</v>
      </c>
      <c r="M233" t="s">
        <v>3</v>
      </c>
      <c r="N233" t="s">
        <v>22</v>
      </c>
      <c r="O233" t="s">
        <v>42</v>
      </c>
      <c r="P233" t="s">
        <v>3</v>
      </c>
      <c r="Q233" t="s">
        <v>3</v>
      </c>
      <c r="R233" t="s">
        <v>3</v>
      </c>
      <c r="S233" t="s">
        <v>1871</v>
      </c>
      <c r="T233" t="s">
        <v>1872</v>
      </c>
      <c r="U233" t="s">
        <v>1873</v>
      </c>
    </row>
    <row r="234" spans="1:21" x14ac:dyDescent="0.25">
      <c r="A234">
        <v>1219</v>
      </c>
      <c r="B234">
        <v>1</v>
      </c>
      <c r="C234" t="s">
        <v>3</v>
      </c>
      <c r="D234" t="s">
        <v>22</v>
      </c>
      <c r="E234" t="s">
        <v>42</v>
      </c>
      <c r="F234" t="s">
        <v>42</v>
      </c>
      <c r="G234" t="s">
        <v>42</v>
      </c>
      <c r="H234" t="s">
        <v>3</v>
      </c>
      <c r="I234" t="s">
        <v>42</v>
      </c>
      <c r="J234" t="s">
        <v>42</v>
      </c>
      <c r="K234" t="s">
        <v>3</v>
      </c>
      <c r="L234" t="s">
        <v>3</v>
      </c>
      <c r="M234" t="s">
        <v>3</v>
      </c>
      <c r="N234" t="s">
        <v>22</v>
      </c>
      <c r="O234" t="s">
        <v>42</v>
      </c>
      <c r="P234" t="s">
        <v>3</v>
      </c>
      <c r="Q234" t="s">
        <v>3</v>
      </c>
      <c r="R234" t="s">
        <v>3</v>
      </c>
      <c r="S234" t="s">
        <v>1871</v>
      </c>
      <c r="T234" t="s">
        <v>1872</v>
      </c>
      <c r="U234" t="s">
        <v>1873</v>
      </c>
    </row>
    <row r="235" spans="1:21" x14ac:dyDescent="0.25">
      <c r="A235">
        <v>1226</v>
      </c>
      <c r="B235">
        <v>1</v>
      </c>
      <c r="C235" t="s">
        <v>3</v>
      </c>
      <c r="D235" t="s">
        <v>22</v>
      </c>
      <c r="E235" t="s">
        <v>42</v>
      </c>
      <c r="F235" t="s">
        <v>42</v>
      </c>
      <c r="G235" t="s">
        <v>42</v>
      </c>
      <c r="H235" t="s">
        <v>3</v>
      </c>
      <c r="I235" t="s">
        <v>42</v>
      </c>
      <c r="J235" t="s">
        <v>42</v>
      </c>
      <c r="K235" t="s">
        <v>3</v>
      </c>
      <c r="L235" t="s">
        <v>3</v>
      </c>
      <c r="M235" t="s">
        <v>3</v>
      </c>
      <c r="N235" t="s">
        <v>22</v>
      </c>
      <c r="O235" t="s">
        <v>42</v>
      </c>
      <c r="P235" t="s">
        <v>3</v>
      </c>
      <c r="Q235" t="s">
        <v>3</v>
      </c>
      <c r="R235" t="s">
        <v>3</v>
      </c>
      <c r="S235" t="s">
        <v>1871</v>
      </c>
      <c r="T235" t="s">
        <v>1872</v>
      </c>
      <c r="U235" t="s">
        <v>1873</v>
      </c>
    </row>
    <row r="236" spans="1:21" x14ac:dyDescent="0.25">
      <c r="A236">
        <v>1227</v>
      </c>
      <c r="B236">
        <v>1</v>
      </c>
      <c r="C236" t="s">
        <v>3</v>
      </c>
      <c r="D236" t="s">
        <v>22</v>
      </c>
      <c r="E236" t="s">
        <v>42</v>
      </c>
      <c r="F236" t="s">
        <v>42</v>
      </c>
      <c r="G236" t="s">
        <v>42</v>
      </c>
      <c r="H236" t="s">
        <v>3</v>
      </c>
      <c r="I236" t="s">
        <v>42</v>
      </c>
      <c r="J236" t="s">
        <v>42</v>
      </c>
      <c r="K236" t="s">
        <v>3</v>
      </c>
      <c r="L236" t="s">
        <v>3</v>
      </c>
      <c r="M236" t="s">
        <v>3</v>
      </c>
      <c r="N236" t="s">
        <v>22</v>
      </c>
      <c r="O236" t="s">
        <v>42</v>
      </c>
      <c r="P236" t="s">
        <v>3</v>
      </c>
      <c r="Q236" t="s">
        <v>3</v>
      </c>
      <c r="R236" t="s">
        <v>3</v>
      </c>
      <c r="S236" t="s">
        <v>1871</v>
      </c>
      <c r="T236" t="s">
        <v>1872</v>
      </c>
      <c r="U236" t="s">
        <v>1873</v>
      </c>
    </row>
    <row r="237" spans="1:21" x14ac:dyDescent="0.25">
      <c r="A237">
        <v>1238</v>
      </c>
      <c r="B237">
        <v>1</v>
      </c>
      <c r="C237" t="s">
        <v>3</v>
      </c>
      <c r="D237" t="s">
        <v>22</v>
      </c>
      <c r="E237" t="s">
        <v>42</v>
      </c>
      <c r="F237" t="s">
        <v>42</v>
      </c>
      <c r="G237" t="s">
        <v>42</v>
      </c>
      <c r="H237" t="s">
        <v>3</v>
      </c>
      <c r="I237" t="s">
        <v>42</v>
      </c>
      <c r="J237" t="s">
        <v>42</v>
      </c>
      <c r="K237" t="s">
        <v>3</v>
      </c>
      <c r="L237" t="s">
        <v>3</v>
      </c>
      <c r="M237" t="s">
        <v>3</v>
      </c>
      <c r="N237" t="s">
        <v>22</v>
      </c>
      <c r="O237" t="s">
        <v>42</v>
      </c>
      <c r="P237" t="s">
        <v>3</v>
      </c>
      <c r="Q237" t="s">
        <v>3</v>
      </c>
      <c r="R237" t="s">
        <v>3</v>
      </c>
      <c r="S237" t="s">
        <v>1871</v>
      </c>
      <c r="T237" t="s">
        <v>1872</v>
      </c>
      <c r="U237" t="s">
        <v>1873</v>
      </c>
    </row>
    <row r="238" spans="1:21" x14ac:dyDescent="0.25">
      <c r="A238">
        <v>1239</v>
      </c>
      <c r="B238">
        <v>1</v>
      </c>
      <c r="C238" t="s">
        <v>3</v>
      </c>
      <c r="D238" t="s">
        <v>22</v>
      </c>
      <c r="E238" t="s">
        <v>42</v>
      </c>
      <c r="F238" t="s">
        <v>42</v>
      </c>
      <c r="G238" t="s">
        <v>42</v>
      </c>
      <c r="H238" t="s">
        <v>3</v>
      </c>
      <c r="I238" t="s">
        <v>42</v>
      </c>
      <c r="J238" t="s">
        <v>42</v>
      </c>
      <c r="K238" t="s">
        <v>3</v>
      </c>
      <c r="L238" t="s">
        <v>3</v>
      </c>
      <c r="M238" t="s">
        <v>3</v>
      </c>
      <c r="N238" t="s">
        <v>22</v>
      </c>
      <c r="O238" t="s">
        <v>42</v>
      </c>
      <c r="P238" t="s">
        <v>3</v>
      </c>
      <c r="Q238" t="s">
        <v>3</v>
      </c>
      <c r="R238" t="s">
        <v>3</v>
      </c>
      <c r="S238" t="s">
        <v>1871</v>
      </c>
      <c r="T238" t="s">
        <v>1872</v>
      </c>
      <c r="U238" t="s">
        <v>1873</v>
      </c>
    </row>
    <row r="239" spans="1:21" x14ac:dyDescent="0.25">
      <c r="A239">
        <v>1244</v>
      </c>
      <c r="B239">
        <v>1</v>
      </c>
      <c r="C239" t="s">
        <v>3</v>
      </c>
      <c r="D239" t="s">
        <v>22</v>
      </c>
      <c r="E239" t="s">
        <v>42</v>
      </c>
      <c r="F239" t="s">
        <v>42</v>
      </c>
      <c r="G239" t="s">
        <v>42</v>
      </c>
      <c r="H239" t="s">
        <v>3</v>
      </c>
      <c r="I239" t="s">
        <v>42</v>
      </c>
      <c r="J239" t="s">
        <v>42</v>
      </c>
      <c r="K239" t="s">
        <v>3</v>
      </c>
      <c r="L239" t="s">
        <v>3</v>
      </c>
      <c r="M239" t="s">
        <v>3</v>
      </c>
      <c r="N239" t="s">
        <v>22</v>
      </c>
      <c r="O239" t="s">
        <v>42</v>
      </c>
      <c r="P239" t="s">
        <v>3</v>
      </c>
      <c r="Q239" t="s">
        <v>3</v>
      </c>
      <c r="R239" t="s">
        <v>3</v>
      </c>
      <c r="S239" t="s">
        <v>1871</v>
      </c>
      <c r="T239" t="s">
        <v>1872</v>
      </c>
      <c r="U239" t="s">
        <v>1873</v>
      </c>
    </row>
    <row r="240" spans="1:21" x14ac:dyDescent="0.25">
      <c r="A240">
        <v>1245</v>
      </c>
      <c r="B240">
        <v>1</v>
      </c>
      <c r="C240" t="s">
        <v>3</v>
      </c>
      <c r="D240" t="s">
        <v>22</v>
      </c>
      <c r="E240" t="s">
        <v>42</v>
      </c>
      <c r="F240" t="s">
        <v>42</v>
      </c>
      <c r="G240" t="s">
        <v>42</v>
      </c>
      <c r="H240" t="s">
        <v>3</v>
      </c>
      <c r="I240" t="s">
        <v>42</v>
      </c>
      <c r="J240" t="s">
        <v>42</v>
      </c>
      <c r="K240" t="s">
        <v>3</v>
      </c>
      <c r="L240" t="s">
        <v>3</v>
      </c>
      <c r="M240" t="s">
        <v>3</v>
      </c>
      <c r="N240" t="s">
        <v>22</v>
      </c>
      <c r="O240" t="s">
        <v>42</v>
      </c>
      <c r="P240" t="s">
        <v>3</v>
      </c>
      <c r="Q240" t="s">
        <v>3</v>
      </c>
      <c r="R240" t="s">
        <v>3</v>
      </c>
      <c r="S240" t="s">
        <v>1871</v>
      </c>
      <c r="T240" t="s">
        <v>1872</v>
      </c>
      <c r="U240" t="s">
        <v>1873</v>
      </c>
    </row>
    <row r="241" spans="1:21" x14ac:dyDescent="0.25">
      <c r="A241">
        <v>1253</v>
      </c>
      <c r="B241">
        <v>1</v>
      </c>
      <c r="C241" t="s">
        <v>3</v>
      </c>
      <c r="D241" t="s">
        <v>22</v>
      </c>
      <c r="E241" t="s">
        <v>42</v>
      </c>
      <c r="F241" t="s">
        <v>42</v>
      </c>
      <c r="G241" t="s">
        <v>42</v>
      </c>
      <c r="H241" t="s">
        <v>3</v>
      </c>
      <c r="I241" t="s">
        <v>42</v>
      </c>
      <c r="J241" t="s">
        <v>42</v>
      </c>
      <c r="K241" t="s">
        <v>3</v>
      </c>
      <c r="L241" t="s">
        <v>3</v>
      </c>
      <c r="M241" t="s">
        <v>3</v>
      </c>
      <c r="N241" t="s">
        <v>22</v>
      </c>
      <c r="O241" t="s">
        <v>42</v>
      </c>
      <c r="P241" t="s">
        <v>3</v>
      </c>
      <c r="Q241" t="s">
        <v>3</v>
      </c>
      <c r="R241" t="s">
        <v>3</v>
      </c>
      <c r="S241" t="s">
        <v>1871</v>
      </c>
      <c r="T241" t="s">
        <v>1872</v>
      </c>
      <c r="U241" t="s">
        <v>1873</v>
      </c>
    </row>
    <row r="242" spans="1:21" x14ac:dyDescent="0.25">
      <c r="A242">
        <v>1254</v>
      </c>
      <c r="B242">
        <v>1</v>
      </c>
      <c r="C242" t="s">
        <v>3</v>
      </c>
      <c r="D242" t="s">
        <v>22</v>
      </c>
      <c r="E242" t="s">
        <v>42</v>
      </c>
      <c r="F242" t="s">
        <v>42</v>
      </c>
      <c r="G242" t="s">
        <v>42</v>
      </c>
      <c r="H242" t="s">
        <v>3</v>
      </c>
      <c r="I242" t="s">
        <v>42</v>
      </c>
      <c r="J242" t="s">
        <v>42</v>
      </c>
      <c r="K242" t="s">
        <v>3</v>
      </c>
      <c r="L242" t="s">
        <v>3</v>
      </c>
      <c r="M242" t="s">
        <v>3</v>
      </c>
      <c r="N242" t="s">
        <v>22</v>
      </c>
      <c r="O242" t="s">
        <v>42</v>
      </c>
      <c r="P242" t="s">
        <v>3</v>
      </c>
      <c r="Q242" t="s">
        <v>3</v>
      </c>
      <c r="R242" t="s">
        <v>3</v>
      </c>
      <c r="S242" t="s">
        <v>1871</v>
      </c>
      <c r="T242" t="s">
        <v>1872</v>
      </c>
      <c r="U242" t="s">
        <v>1873</v>
      </c>
    </row>
    <row r="243" spans="1:21" x14ac:dyDescent="0.25">
      <c r="A243">
        <v>1263</v>
      </c>
      <c r="B243">
        <v>1</v>
      </c>
      <c r="C243" t="s">
        <v>3</v>
      </c>
      <c r="D243" t="s">
        <v>22</v>
      </c>
      <c r="E243" t="s">
        <v>42</v>
      </c>
      <c r="F243" t="s">
        <v>42</v>
      </c>
      <c r="G243" t="s">
        <v>42</v>
      </c>
      <c r="H243" t="s">
        <v>3</v>
      </c>
      <c r="I243" t="s">
        <v>42</v>
      </c>
      <c r="J243" t="s">
        <v>42</v>
      </c>
      <c r="K243" t="s">
        <v>3</v>
      </c>
      <c r="L243" t="s">
        <v>3</v>
      </c>
      <c r="M243" t="s">
        <v>3</v>
      </c>
      <c r="N243" t="s">
        <v>22</v>
      </c>
      <c r="O243" t="s">
        <v>42</v>
      </c>
      <c r="P243" t="s">
        <v>3</v>
      </c>
      <c r="Q243" t="s">
        <v>3</v>
      </c>
      <c r="R243" t="s">
        <v>3</v>
      </c>
      <c r="S243" t="s">
        <v>1871</v>
      </c>
      <c r="T243" t="s">
        <v>1872</v>
      </c>
      <c r="U243" t="s">
        <v>1873</v>
      </c>
    </row>
    <row r="244" spans="1:21" x14ac:dyDescent="0.25">
      <c r="A244">
        <v>1264</v>
      </c>
      <c r="B244">
        <v>1</v>
      </c>
      <c r="C244" t="s">
        <v>3</v>
      </c>
      <c r="D244" t="s">
        <v>22</v>
      </c>
      <c r="E244" t="s">
        <v>42</v>
      </c>
      <c r="F244" t="s">
        <v>42</v>
      </c>
      <c r="G244" t="s">
        <v>42</v>
      </c>
      <c r="H244" t="s">
        <v>3</v>
      </c>
      <c r="I244" t="s">
        <v>42</v>
      </c>
      <c r="J244" t="s">
        <v>42</v>
      </c>
      <c r="K244" t="s">
        <v>3</v>
      </c>
      <c r="L244" t="s">
        <v>3</v>
      </c>
      <c r="M244" t="s">
        <v>3</v>
      </c>
      <c r="N244" t="s">
        <v>22</v>
      </c>
      <c r="O244" t="s">
        <v>42</v>
      </c>
      <c r="P244" t="s">
        <v>3</v>
      </c>
      <c r="Q244" t="s">
        <v>3</v>
      </c>
      <c r="R244" t="s">
        <v>3</v>
      </c>
      <c r="S244" t="s">
        <v>1871</v>
      </c>
      <c r="T244" t="s">
        <v>1872</v>
      </c>
      <c r="U244" t="s">
        <v>1873</v>
      </c>
    </row>
    <row r="245" spans="1:21" x14ac:dyDescent="0.25">
      <c r="A245">
        <v>1269</v>
      </c>
      <c r="B245">
        <v>1</v>
      </c>
      <c r="C245" t="s">
        <v>3</v>
      </c>
      <c r="D245" t="s">
        <v>22</v>
      </c>
      <c r="E245" t="s">
        <v>42</v>
      </c>
      <c r="F245" t="s">
        <v>42</v>
      </c>
      <c r="G245" t="s">
        <v>42</v>
      </c>
      <c r="H245" t="s">
        <v>3</v>
      </c>
      <c r="I245" t="s">
        <v>42</v>
      </c>
      <c r="J245" t="s">
        <v>42</v>
      </c>
      <c r="K245" t="s">
        <v>3</v>
      </c>
      <c r="L245" t="s">
        <v>3</v>
      </c>
      <c r="M245" t="s">
        <v>3</v>
      </c>
      <c r="N245" t="s">
        <v>22</v>
      </c>
      <c r="O245" t="s">
        <v>42</v>
      </c>
      <c r="P245" t="s">
        <v>3</v>
      </c>
      <c r="Q245" t="s">
        <v>3</v>
      </c>
      <c r="R245" t="s">
        <v>3</v>
      </c>
      <c r="S245" t="s">
        <v>1871</v>
      </c>
      <c r="T245" t="s">
        <v>1872</v>
      </c>
      <c r="U245" t="s">
        <v>1873</v>
      </c>
    </row>
    <row r="246" spans="1:21" x14ac:dyDescent="0.25">
      <c r="A246">
        <v>1270</v>
      </c>
      <c r="B246">
        <v>1</v>
      </c>
      <c r="C246" t="s">
        <v>3</v>
      </c>
      <c r="D246" t="s">
        <v>22</v>
      </c>
      <c r="E246" t="s">
        <v>42</v>
      </c>
      <c r="F246" t="s">
        <v>42</v>
      </c>
      <c r="G246" t="s">
        <v>42</v>
      </c>
      <c r="H246" t="s">
        <v>3</v>
      </c>
      <c r="I246" t="s">
        <v>42</v>
      </c>
      <c r="J246" t="s">
        <v>42</v>
      </c>
      <c r="K246" t="s">
        <v>3</v>
      </c>
      <c r="L246" t="s">
        <v>3</v>
      </c>
      <c r="M246" t="s">
        <v>3</v>
      </c>
      <c r="N246" t="s">
        <v>22</v>
      </c>
      <c r="O246" t="s">
        <v>42</v>
      </c>
      <c r="P246" t="s">
        <v>3</v>
      </c>
      <c r="Q246" t="s">
        <v>3</v>
      </c>
      <c r="R246" t="s">
        <v>3</v>
      </c>
      <c r="S246" t="s">
        <v>1871</v>
      </c>
      <c r="T246" t="s">
        <v>1872</v>
      </c>
      <c r="U246" t="s">
        <v>1873</v>
      </c>
    </row>
    <row r="247" spans="1:21" x14ac:dyDescent="0.25">
      <c r="A247">
        <v>1271</v>
      </c>
      <c r="B247">
        <v>1</v>
      </c>
      <c r="C247" t="s">
        <v>3</v>
      </c>
      <c r="D247" t="s">
        <v>22</v>
      </c>
      <c r="E247" t="s">
        <v>42</v>
      </c>
      <c r="F247" t="s">
        <v>42</v>
      </c>
      <c r="G247" t="s">
        <v>42</v>
      </c>
      <c r="H247" t="s">
        <v>3</v>
      </c>
      <c r="I247" t="s">
        <v>42</v>
      </c>
      <c r="J247" t="s">
        <v>42</v>
      </c>
      <c r="K247" t="s">
        <v>3</v>
      </c>
      <c r="L247" t="s">
        <v>3</v>
      </c>
      <c r="M247" t="s">
        <v>3</v>
      </c>
      <c r="N247" t="s">
        <v>22</v>
      </c>
      <c r="O247" t="s">
        <v>42</v>
      </c>
      <c r="P247" t="s">
        <v>3</v>
      </c>
      <c r="Q247" t="s">
        <v>3</v>
      </c>
      <c r="R247" t="s">
        <v>3</v>
      </c>
      <c r="S247" t="s">
        <v>1871</v>
      </c>
      <c r="T247" t="s">
        <v>1872</v>
      </c>
      <c r="U247" t="s">
        <v>1873</v>
      </c>
    </row>
    <row r="248" spans="1:21" x14ac:dyDescent="0.25">
      <c r="A248">
        <v>1272</v>
      </c>
      <c r="B248">
        <v>1</v>
      </c>
      <c r="C248" t="s">
        <v>3</v>
      </c>
      <c r="D248" t="s">
        <v>22</v>
      </c>
      <c r="E248" t="s">
        <v>42</v>
      </c>
      <c r="F248" t="s">
        <v>42</v>
      </c>
      <c r="G248" t="s">
        <v>42</v>
      </c>
      <c r="H248" t="s">
        <v>3</v>
      </c>
      <c r="I248" t="s">
        <v>42</v>
      </c>
      <c r="J248" t="s">
        <v>42</v>
      </c>
      <c r="K248" t="s">
        <v>3</v>
      </c>
      <c r="L248" t="s">
        <v>3</v>
      </c>
      <c r="M248" t="s">
        <v>3</v>
      </c>
      <c r="N248" t="s">
        <v>22</v>
      </c>
      <c r="O248" t="s">
        <v>42</v>
      </c>
      <c r="P248" t="s">
        <v>3</v>
      </c>
      <c r="Q248" t="s">
        <v>3</v>
      </c>
      <c r="R248" t="s">
        <v>3</v>
      </c>
      <c r="S248" t="s">
        <v>1871</v>
      </c>
      <c r="T248" t="s">
        <v>1872</v>
      </c>
      <c r="U248" t="s">
        <v>1873</v>
      </c>
    </row>
    <row r="249" spans="1:21" x14ac:dyDescent="0.25">
      <c r="A249">
        <v>1275</v>
      </c>
      <c r="B249">
        <v>1</v>
      </c>
      <c r="C249" t="s">
        <v>3</v>
      </c>
      <c r="D249" t="s">
        <v>22</v>
      </c>
      <c r="E249" t="s">
        <v>42</v>
      </c>
      <c r="F249" t="s">
        <v>42</v>
      </c>
      <c r="G249" t="s">
        <v>42</v>
      </c>
      <c r="H249" t="s">
        <v>3</v>
      </c>
      <c r="I249" t="s">
        <v>42</v>
      </c>
      <c r="J249" t="s">
        <v>42</v>
      </c>
      <c r="K249" t="s">
        <v>3</v>
      </c>
      <c r="L249" t="s">
        <v>3</v>
      </c>
      <c r="M249" t="s">
        <v>3</v>
      </c>
      <c r="N249" t="s">
        <v>22</v>
      </c>
      <c r="O249" t="s">
        <v>42</v>
      </c>
      <c r="P249" t="s">
        <v>3</v>
      </c>
      <c r="Q249" t="s">
        <v>3</v>
      </c>
      <c r="R249" t="s">
        <v>3</v>
      </c>
      <c r="S249" t="s">
        <v>1871</v>
      </c>
      <c r="T249" t="s">
        <v>1872</v>
      </c>
      <c r="U249" t="s">
        <v>1873</v>
      </c>
    </row>
    <row r="250" spans="1:21" x14ac:dyDescent="0.25">
      <c r="A250">
        <v>1276</v>
      </c>
      <c r="B250">
        <v>1</v>
      </c>
      <c r="C250" t="s">
        <v>3</v>
      </c>
      <c r="D250" t="s">
        <v>22</v>
      </c>
      <c r="E250" t="s">
        <v>42</v>
      </c>
      <c r="F250" t="s">
        <v>42</v>
      </c>
      <c r="G250" t="s">
        <v>42</v>
      </c>
      <c r="H250" t="s">
        <v>3</v>
      </c>
      <c r="I250" t="s">
        <v>42</v>
      </c>
      <c r="J250" t="s">
        <v>42</v>
      </c>
      <c r="K250" t="s">
        <v>3</v>
      </c>
      <c r="L250" t="s">
        <v>3</v>
      </c>
      <c r="M250" t="s">
        <v>3</v>
      </c>
      <c r="N250" t="s">
        <v>22</v>
      </c>
      <c r="O250" t="s">
        <v>42</v>
      </c>
      <c r="P250" t="s">
        <v>3</v>
      </c>
      <c r="Q250" t="s">
        <v>3</v>
      </c>
      <c r="R250" t="s">
        <v>3</v>
      </c>
      <c r="S250" t="s">
        <v>1871</v>
      </c>
      <c r="T250" t="s">
        <v>1872</v>
      </c>
      <c r="U250" t="s">
        <v>1873</v>
      </c>
    </row>
    <row r="251" spans="1:21" x14ac:dyDescent="0.25">
      <c r="A251">
        <v>1287</v>
      </c>
      <c r="B251">
        <v>1</v>
      </c>
      <c r="C251" t="s">
        <v>3</v>
      </c>
      <c r="D251" t="s">
        <v>22</v>
      </c>
      <c r="E251" t="s">
        <v>42</v>
      </c>
      <c r="F251" t="s">
        <v>42</v>
      </c>
      <c r="G251" t="s">
        <v>42</v>
      </c>
      <c r="H251" t="s">
        <v>3</v>
      </c>
      <c r="I251" t="s">
        <v>42</v>
      </c>
      <c r="J251" t="s">
        <v>42</v>
      </c>
      <c r="K251" t="s">
        <v>3</v>
      </c>
      <c r="L251" t="s">
        <v>3</v>
      </c>
      <c r="M251" t="s">
        <v>3</v>
      </c>
      <c r="N251" t="s">
        <v>22</v>
      </c>
      <c r="O251" t="s">
        <v>42</v>
      </c>
      <c r="P251" t="s">
        <v>3</v>
      </c>
      <c r="Q251" t="s">
        <v>3</v>
      </c>
      <c r="R251" t="s">
        <v>3</v>
      </c>
      <c r="S251" t="s">
        <v>1871</v>
      </c>
      <c r="T251" t="s">
        <v>1872</v>
      </c>
      <c r="U251" t="s">
        <v>1873</v>
      </c>
    </row>
    <row r="252" spans="1:21" x14ac:dyDescent="0.25">
      <c r="A252">
        <v>1288</v>
      </c>
      <c r="B252">
        <v>1</v>
      </c>
      <c r="C252" t="s">
        <v>3</v>
      </c>
      <c r="D252" t="s">
        <v>22</v>
      </c>
      <c r="E252" t="s">
        <v>42</v>
      </c>
      <c r="F252" t="s">
        <v>42</v>
      </c>
      <c r="G252" t="s">
        <v>42</v>
      </c>
      <c r="H252" t="s">
        <v>3</v>
      </c>
      <c r="I252" t="s">
        <v>42</v>
      </c>
      <c r="J252" t="s">
        <v>42</v>
      </c>
      <c r="K252" t="s">
        <v>3</v>
      </c>
      <c r="L252" t="s">
        <v>3</v>
      </c>
      <c r="M252" t="s">
        <v>3</v>
      </c>
      <c r="N252" t="s">
        <v>22</v>
      </c>
      <c r="O252" t="s">
        <v>42</v>
      </c>
      <c r="P252" t="s">
        <v>3</v>
      </c>
      <c r="Q252" t="s">
        <v>3</v>
      </c>
      <c r="R252" t="s">
        <v>3</v>
      </c>
      <c r="S252" t="s">
        <v>1871</v>
      </c>
      <c r="T252" t="s">
        <v>1872</v>
      </c>
      <c r="U252" t="s">
        <v>1873</v>
      </c>
    </row>
    <row r="253" spans="1:21" x14ac:dyDescent="0.25">
      <c r="A253">
        <v>1291</v>
      </c>
      <c r="B253">
        <v>1</v>
      </c>
      <c r="C253" t="s">
        <v>3</v>
      </c>
      <c r="D253" t="s">
        <v>22</v>
      </c>
      <c r="E253" t="s">
        <v>42</v>
      </c>
      <c r="F253" t="s">
        <v>42</v>
      </c>
      <c r="G253" t="s">
        <v>42</v>
      </c>
      <c r="H253" t="s">
        <v>3</v>
      </c>
      <c r="I253" t="s">
        <v>42</v>
      </c>
      <c r="J253" t="s">
        <v>42</v>
      </c>
      <c r="K253" t="s">
        <v>3</v>
      </c>
      <c r="L253" t="s">
        <v>3</v>
      </c>
      <c r="M253" t="s">
        <v>3</v>
      </c>
      <c r="N253" t="s">
        <v>22</v>
      </c>
      <c r="O253" t="s">
        <v>42</v>
      </c>
      <c r="P253" t="s">
        <v>3</v>
      </c>
      <c r="Q253" t="s">
        <v>3</v>
      </c>
      <c r="R253" t="s">
        <v>3</v>
      </c>
      <c r="S253" t="s">
        <v>1871</v>
      </c>
      <c r="T253" t="s">
        <v>1872</v>
      </c>
      <c r="U253" t="s">
        <v>1873</v>
      </c>
    </row>
    <row r="254" spans="1:21" x14ac:dyDescent="0.25">
      <c r="A254">
        <v>1291</v>
      </c>
      <c r="B254">
        <v>1</v>
      </c>
      <c r="C254" t="s">
        <v>3</v>
      </c>
      <c r="D254" t="s">
        <v>22</v>
      </c>
      <c r="E254" t="s">
        <v>1883</v>
      </c>
      <c r="F254" t="s">
        <v>1883</v>
      </c>
      <c r="G254" t="s">
        <v>1884</v>
      </c>
      <c r="H254" t="s">
        <v>3</v>
      </c>
      <c r="I254" t="s">
        <v>1884</v>
      </c>
      <c r="J254" t="s">
        <v>1883</v>
      </c>
      <c r="K254" t="s">
        <v>3</v>
      </c>
      <c r="L254" t="s">
        <v>3</v>
      </c>
      <c r="M254" t="s">
        <v>3</v>
      </c>
      <c r="N254" t="s">
        <v>22</v>
      </c>
      <c r="O254" t="s">
        <v>1883</v>
      </c>
      <c r="P254" t="s">
        <v>3</v>
      </c>
      <c r="Q254" t="s">
        <v>3</v>
      </c>
      <c r="R254" t="s">
        <v>3</v>
      </c>
      <c r="S254" t="s">
        <v>1885</v>
      </c>
      <c r="T254" t="s">
        <v>1886</v>
      </c>
      <c r="U254" t="s">
        <v>1882</v>
      </c>
    </row>
    <row r="255" spans="1:21" x14ac:dyDescent="0.25">
      <c r="A255">
        <v>1292</v>
      </c>
      <c r="B255">
        <v>1</v>
      </c>
      <c r="C255" t="s">
        <v>3</v>
      </c>
      <c r="D255" t="s">
        <v>22</v>
      </c>
      <c r="E255" t="s">
        <v>42</v>
      </c>
      <c r="F255" t="s">
        <v>42</v>
      </c>
      <c r="G255" t="s">
        <v>42</v>
      </c>
      <c r="H255" t="s">
        <v>3</v>
      </c>
      <c r="I255" t="s">
        <v>42</v>
      </c>
      <c r="J255" t="s">
        <v>42</v>
      </c>
      <c r="K255" t="s">
        <v>3</v>
      </c>
      <c r="L255" t="s">
        <v>3</v>
      </c>
      <c r="M255" t="s">
        <v>3</v>
      </c>
      <c r="N255" t="s">
        <v>22</v>
      </c>
      <c r="O255" t="s">
        <v>42</v>
      </c>
      <c r="P255" t="s">
        <v>3</v>
      </c>
      <c r="Q255" t="s">
        <v>3</v>
      </c>
      <c r="R255" t="s">
        <v>3</v>
      </c>
      <c r="S255" t="s">
        <v>1871</v>
      </c>
      <c r="T255" t="s">
        <v>1872</v>
      </c>
      <c r="U255" t="s">
        <v>1873</v>
      </c>
    </row>
    <row r="256" spans="1:21" x14ac:dyDescent="0.25">
      <c r="A256">
        <v>1292</v>
      </c>
      <c r="B256">
        <v>1</v>
      </c>
      <c r="C256" t="s">
        <v>3</v>
      </c>
      <c r="D256" t="s">
        <v>22</v>
      </c>
      <c r="E256" t="s">
        <v>1883</v>
      </c>
      <c r="F256" t="s">
        <v>1883</v>
      </c>
      <c r="G256" t="s">
        <v>1884</v>
      </c>
      <c r="H256" t="s">
        <v>3</v>
      </c>
      <c r="I256" t="s">
        <v>1884</v>
      </c>
      <c r="J256" t="s">
        <v>1883</v>
      </c>
      <c r="K256" t="s">
        <v>3</v>
      </c>
      <c r="L256" t="s">
        <v>3</v>
      </c>
      <c r="M256" t="s">
        <v>3</v>
      </c>
      <c r="N256" t="s">
        <v>22</v>
      </c>
      <c r="O256" t="s">
        <v>1883</v>
      </c>
      <c r="P256" t="s">
        <v>3</v>
      </c>
      <c r="Q256" t="s">
        <v>3</v>
      </c>
      <c r="R256" t="s">
        <v>3</v>
      </c>
      <c r="S256" t="s">
        <v>1885</v>
      </c>
      <c r="T256" t="s">
        <v>1886</v>
      </c>
      <c r="U256" t="s">
        <v>1882</v>
      </c>
    </row>
    <row r="257" spans="1:21" x14ac:dyDescent="0.25">
      <c r="A257">
        <v>1300</v>
      </c>
      <c r="B257">
        <v>1</v>
      </c>
      <c r="C257" t="s">
        <v>3</v>
      </c>
      <c r="D257" t="s">
        <v>22</v>
      </c>
      <c r="E257" t="s">
        <v>42</v>
      </c>
      <c r="F257" t="s">
        <v>42</v>
      </c>
      <c r="G257" t="s">
        <v>42</v>
      </c>
      <c r="H257" t="s">
        <v>3</v>
      </c>
      <c r="I257" t="s">
        <v>42</v>
      </c>
      <c r="J257" t="s">
        <v>42</v>
      </c>
      <c r="K257" t="s">
        <v>3</v>
      </c>
      <c r="L257" t="s">
        <v>3</v>
      </c>
      <c r="M257" t="s">
        <v>3</v>
      </c>
      <c r="N257" t="s">
        <v>22</v>
      </c>
      <c r="O257" t="s">
        <v>42</v>
      </c>
      <c r="P257" t="s">
        <v>3</v>
      </c>
      <c r="Q257" t="s">
        <v>3</v>
      </c>
      <c r="R257" t="s">
        <v>3</v>
      </c>
      <c r="S257" t="s">
        <v>1871</v>
      </c>
      <c r="T257" t="s">
        <v>1872</v>
      </c>
      <c r="U257" t="s">
        <v>1873</v>
      </c>
    </row>
    <row r="258" spans="1:21" x14ac:dyDescent="0.25">
      <c r="A258">
        <v>1301</v>
      </c>
      <c r="B258">
        <v>1</v>
      </c>
      <c r="C258" t="s">
        <v>3</v>
      </c>
      <c r="D258" t="s">
        <v>22</v>
      </c>
      <c r="E258" t="s">
        <v>42</v>
      </c>
      <c r="F258" t="s">
        <v>42</v>
      </c>
      <c r="G258" t="s">
        <v>42</v>
      </c>
      <c r="H258" t="s">
        <v>3</v>
      </c>
      <c r="I258" t="s">
        <v>42</v>
      </c>
      <c r="J258" t="s">
        <v>42</v>
      </c>
      <c r="K258" t="s">
        <v>3</v>
      </c>
      <c r="L258" t="s">
        <v>3</v>
      </c>
      <c r="M258" t="s">
        <v>3</v>
      </c>
      <c r="N258" t="s">
        <v>22</v>
      </c>
      <c r="O258" t="s">
        <v>42</v>
      </c>
      <c r="P258" t="s">
        <v>3</v>
      </c>
      <c r="Q258" t="s">
        <v>3</v>
      </c>
      <c r="R258" t="s">
        <v>3</v>
      </c>
      <c r="S258" t="s">
        <v>1871</v>
      </c>
      <c r="T258" t="s">
        <v>1872</v>
      </c>
      <c r="U258" t="s">
        <v>1873</v>
      </c>
    </row>
    <row r="259" spans="1:21" x14ac:dyDescent="0.25">
      <c r="A259">
        <v>1339</v>
      </c>
      <c r="B259">
        <v>1</v>
      </c>
      <c r="C259" t="s">
        <v>3</v>
      </c>
      <c r="D259" t="s">
        <v>22</v>
      </c>
      <c r="E259" t="s">
        <v>42</v>
      </c>
      <c r="F259" t="s">
        <v>42</v>
      </c>
      <c r="G259" t="s">
        <v>42</v>
      </c>
      <c r="H259" t="s">
        <v>3</v>
      </c>
      <c r="I259" t="s">
        <v>42</v>
      </c>
      <c r="J259" t="s">
        <v>42</v>
      </c>
      <c r="K259" t="s">
        <v>3</v>
      </c>
      <c r="L259" t="s">
        <v>3</v>
      </c>
      <c r="M259" t="s">
        <v>3</v>
      </c>
      <c r="N259" t="s">
        <v>22</v>
      </c>
      <c r="O259" t="s">
        <v>42</v>
      </c>
      <c r="P259" t="s">
        <v>3</v>
      </c>
      <c r="Q259" t="s">
        <v>3</v>
      </c>
      <c r="R259" t="s">
        <v>3</v>
      </c>
      <c r="S259" t="s">
        <v>1871</v>
      </c>
      <c r="T259" t="s">
        <v>1872</v>
      </c>
      <c r="U259" t="s">
        <v>1873</v>
      </c>
    </row>
    <row r="260" spans="1:21" x14ac:dyDescent="0.25">
      <c r="A260">
        <v>1340</v>
      </c>
      <c r="B260">
        <v>1</v>
      </c>
      <c r="C260" t="s">
        <v>3</v>
      </c>
      <c r="D260" t="s">
        <v>22</v>
      </c>
      <c r="E260" t="s">
        <v>42</v>
      </c>
      <c r="F260" t="s">
        <v>42</v>
      </c>
      <c r="G260" t="s">
        <v>42</v>
      </c>
      <c r="H260" t="s">
        <v>3</v>
      </c>
      <c r="I260" t="s">
        <v>42</v>
      </c>
      <c r="J260" t="s">
        <v>42</v>
      </c>
      <c r="K260" t="s">
        <v>3</v>
      </c>
      <c r="L260" t="s">
        <v>3</v>
      </c>
      <c r="M260" t="s">
        <v>3</v>
      </c>
      <c r="N260" t="s">
        <v>22</v>
      </c>
      <c r="O260" t="s">
        <v>42</v>
      </c>
      <c r="P260" t="s">
        <v>3</v>
      </c>
      <c r="Q260" t="s">
        <v>3</v>
      </c>
      <c r="R260" t="s">
        <v>3</v>
      </c>
      <c r="S260" t="s">
        <v>1871</v>
      </c>
      <c r="T260" t="s">
        <v>1872</v>
      </c>
      <c r="U260" t="s">
        <v>1873</v>
      </c>
    </row>
    <row r="261" spans="1:21" x14ac:dyDescent="0.25">
      <c r="A261">
        <v>1343</v>
      </c>
      <c r="B261">
        <v>1</v>
      </c>
      <c r="C261" t="s">
        <v>3</v>
      </c>
      <c r="D261" t="s">
        <v>22</v>
      </c>
      <c r="E261" t="s">
        <v>42</v>
      </c>
      <c r="F261" t="s">
        <v>42</v>
      </c>
      <c r="G261" t="s">
        <v>42</v>
      </c>
      <c r="H261" t="s">
        <v>3</v>
      </c>
      <c r="I261" t="s">
        <v>42</v>
      </c>
      <c r="J261" t="s">
        <v>42</v>
      </c>
      <c r="K261" t="s">
        <v>3</v>
      </c>
      <c r="L261" t="s">
        <v>3</v>
      </c>
      <c r="M261" t="s">
        <v>3</v>
      </c>
      <c r="N261" t="s">
        <v>22</v>
      </c>
      <c r="O261" t="s">
        <v>42</v>
      </c>
      <c r="P261" t="s">
        <v>3</v>
      </c>
      <c r="Q261" t="s">
        <v>3</v>
      </c>
      <c r="R261" t="s">
        <v>3</v>
      </c>
      <c r="S261" t="s">
        <v>1871</v>
      </c>
      <c r="T261" t="s">
        <v>1872</v>
      </c>
      <c r="U261" t="s">
        <v>1873</v>
      </c>
    </row>
    <row r="262" spans="1:21" x14ac:dyDescent="0.25">
      <c r="A262">
        <v>1344</v>
      </c>
      <c r="B262">
        <v>1</v>
      </c>
      <c r="C262" t="s">
        <v>3</v>
      </c>
      <c r="D262" t="s">
        <v>22</v>
      </c>
      <c r="E262" t="s">
        <v>42</v>
      </c>
      <c r="F262" t="s">
        <v>42</v>
      </c>
      <c r="G262" t="s">
        <v>42</v>
      </c>
      <c r="H262" t="s">
        <v>3</v>
      </c>
      <c r="I262" t="s">
        <v>42</v>
      </c>
      <c r="J262" t="s">
        <v>42</v>
      </c>
      <c r="K262" t="s">
        <v>3</v>
      </c>
      <c r="L262" t="s">
        <v>3</v>
      </c>
      <c r="M262" t="s">
        <v>3</v>
      </c>
      <c r="N262" t="s">
        <v>22</v>
      </c>
      <c r="O262" t="s">
        <v>42</v>
      </c>
      <c r="P262" t="s">
        <v>3</v>
      </c>
      <c r="Q262" t="s">
        <v>3</v>
      </c>
      <c r="R262" t="s">
        <v>3</v>
      </c>
      <c r="S262" t="s">
        <v>1871</v>
      </c>
      <c r="T262" t="s">
        <v>1872</v>
      </c>
      <c r="U262" t="s">
        <v>1873</v>
      </c>
    </row>
    <row r="263" spans="1:21" x14ac:dyDescent="0.25">
      <c r="A263">
        <v>1349</v>
      </c>
      <c r="B263">
        <v>1</v>
      </c>
      <c r="C263" t="s">
        <v>3</v>
      </c>
      <c r="D263" t="s">
        <v>22</v>
      </c>
      <c r="E263" t="s">
        <v>42</v>
      </c>
      <c r="F263" t="s">
        <v>42</v>
      </c>
      <c r="G263" t="s">
        <v>42</v>
      </c>
      <c r="H263" t="s">
        <v>3</v>
      </c>
      <c r="I263" t="s">
        <v>42</v>
      </c>
      <c r="J263" t="s">
        <v>42</v>
      </c>
      <c r="K263" t="s">
        <v>3</v>
      </c>
      <c r="L263" t="s">
        <v>3</v>
      </c>
      <c r="M263" t="s">
        <v>3</v>
      </c>
      <c r="N263" t="s">
        <v>22</v>
      </c>
      <c r="O263" t="s">
        <v>42</v>
      </c>
      <c r="P263" t="s">
        <v>3</v>
      </c>
      <c r="Q263" t="s">
        <v>3</v>
      </c>
      <c r="R263" t="s">
        <v>3</v>
      </c>
      <c r="S263" t="s">
        <v>1871</v>
      </c>
      <c r="T263" t="s">
        <v>1872</v>
      </c>
      <c r="U263" t="s">
        <v>1873</v>
      </c>
    </row>
    <row r="264" spans="1:21" x14ac:dyDescent="0.25">
      <c r="A264">
        <v>1350</v>
      </c>
      <c r="B264">
        <v>1</v>
      </c>
      <c r="C264" t="s">
        <v>3</v>
      </c>
      <c r="D264" t="s">
        <v>22</v>
      </c>
      <c r="E264" t="s">
        <v>42</v>
      </c>
      <c r="F264" t="s">
        <v>42</v>
      </c>
      <c r="G264" t="s">
        <v>42</v>
      </c>
      <c r="H264" t="s">
        <v>3</v>
      </c>
      <c r="I264" t="s">
        <v>42</v>
      </c>
      <c r="J264" t="s">
        <v>42</v>
      </c>
      <c r="K264" t="s">
        <v>3</v>
      </c>
      <c r="L264" t="s">
        <v>3</v>
      </c>
      <c r="M264" t="s">
        <v>3</v>
      </c>
      <c r="N264" t="s">
        <v>22</v>
      </c>
      <c r="O264" t="s">
        <v>42</v>
      </c>
      <c r="P264" t="s">
        <v>3</v>
      </c>
      <c r="Q264" t="s">
        <v>3</v>
      </c>
      <c r="R264" t="s">
        <v>3</v>
      </c>
      <c r="S264" t="s">
        <v>1871</v>
      </c>
      <c r="T264" t="s">
        <v>1872</v>
      </c>
      <c r="U264" t="s">
        <v>1873</v>
      </c>
    </row>
    <row r="265" spans="1:21" x14ac:dyDescent="0.25">
      <c r="A265">
        <v>1390</v>
      </c>
      <c r="B265">
        <v>1</v>
      </c>
      <c r="C265" t="s">
        <v>3</v>
      </c>
      <c r="D265" t="s">
        <v>22</v>
      </c>
      <c r="E265" t="s">
        <v>42</v>
      </c>
      <c r="F265" t="s">
        <v>42</v>
      </c>
      <c r="G265" t="s">
        <v>42</v>
      </c>
      <c r="H265" t="s">
        <v>3</v>
      </c>
      <c r="I265" t="s">
        <v>42</v>
      </c>
      <c r="J265" t="s">
        <v>42</v>
      </c>
      <c r="K265" t="s">
        <v>3</v>
      </c>
      <c r="L265" t="s">
        <v>3</v>
      </c>
      <c r="M265" t="s">
        <v>3</v>
      </c>
      <c r="N265" t="s">
        <v>22</v>
      </c>
      <c r="O265" t="s">
        <v>42</v>
      </c>
      <c r="P265" t="s">
        <v>3</v>
      </c>
      <c r="Q265" t="s">
        <v>3</v>
      </c>
      <c r="R265" t="s">
        <v>3</v>
      </c>
      <c r="S265" t="s">
        <v>1871</v>
      </c>
      <c r="T265" t="s">
        <v>1872</v>
      </c>
      <c r="U265" t="s">
        <v>1873</v>
      </c>
    </row>
    <row r="266" spans="1:21" x14ac:dyDescent="0.25">
      <c r="A266">
        <v>1391</v>
      </c>
      <c r="B266">
        <v>1</v>
      </c>
      <c r="C266" t="s">
        <v>3</v>
      </c>
      <c r="D266" t="s">
        <v>22</v>
      </c>
      <c r="E266" t="s">
        <v>42</v>
      </c>
      <c r="F266" t="s">
        <v>42</v>
      </c>
      <c r="G266" t="s">
        <v>42</v>
      </c>
      <c r="H266" t="s">
        <v>3</v>
      </c>
      <c r="I266" t="s">
        <v>42</v>
      </c>
      <c r="J266" t="s">
        <v>42</v>
      </c>
      <c r="K266" t="s">
        <v>3</v>
      </c>
      <c r="L266" t="s">
        <v>3</v>
      </c>
      <c r="M266" t="s">
        <v>3</v>
      </c>
      <c r="N266" t="s">
        <v>22</v>
      </c>
      <c r="O266" t="s">
        <v>42</v>
      </c>
      <c r="P266" t="s">
        <v>3</v>
      </c>
      <c r="Q266" t="s">
        <v>3</v>
      </c>
      <c r="R266" t="s">
        <v>3</v>
      </c>
      <c r="S266" t="s">
        <v>1871</v>
      </c>
      <c r="T266" t="s">
        <v>1872</v>
      </c>
      <c r="U266" t="s">
        <v>1873</v>
      </c>
    </row>
    <row r="267" spans="1:21" x14ac:dyDescent="0.25">
      <c r="A267">
        <v>1394</v>
      </c>
      <c r="B267">
        <v>1</v>
      </c>
      <c r="C267" t="s">
        <v>3</v>
      </c>
      <c r="D267" t="s">
        <v>22</v>
      </c>
      <c r="E267" t="s">
        <v>42</v>
      </c>
      <c r="F267" t="s">
        <v>42</v>
      </c>
      <c r="G267" t="s">
        <v>42</v>
      </c>
      <c r="H267" t="s">
        <v>3</v>
      </c>
      <c r="I267" t="s">
        <v>42</v>
      </c>
      <c r="J267" t="s">
        <v>42</v>
      </c>
      <c r="K267" t="s">
        <v>3</v>
      </c>
      <c r="L267" t="s">
        <v>3</v>
      </c>
      <c r="M267" t="s">
        <v>3</v>
      </c>
      <c r="N267" t="s">
        <v>22</v>
      </c>
      <c r="O267" t="s">
        <v>42</v>
      </c>
      <c r="P267" t="s">
        <v>3</v>
      </c>
      <c r="Q267" t="s">
        <v>3</v>
      </c>
      <c r="R267" t="s">
        <v>3</v>
      </c>
      <c r="S267" t="s">
        <v>1871</v>
      </c>
      <c r="T267" t="s">
        <v>1872</v>
      </c>
      <c r="U267" t="s">
        <v>1873</v>
      </c>
    </row>
    <row r="268" spans="1:21" x14ac:dyDescent="0.25">
      <c r="A268">
        <v>1395</v>
      </c>
      <c r="B268">
        <v>1</v>
      </c>
      <c r="C268" t="s">
        <v>3</v>
      </c>
      <c r="D268" t="s">
        <v>22</v>
      </c>
      <c r="E268" t="s">
        <v>42</v>
      </c>
      <c r="F268" t="s">
        <v>42</v>
      </c>
      <c r="G268" t="s">
        <v>42</v>
      </c>
      <c r="H268" t="s">
        <v>3</v>
      </c>
      <c r="I268" t="s">
        <v>42</v>
      </c>
      <c r="J268" t="s">
        <v>42</v>
      </c>
      <c r="K268" t="s">
        <v>3</v>
      </c>
      <c r="L268" t="s">
        <v>3</v>
      </c>
      <c r="M268" t="s">
        <v>3</v>
      </c>
      <c r="N268" t="s">
        <v>22</v>
      </c>
      <c r="O268" t="s">
        <v>42</v>
      </c>
      <c r="P268" t="s">
        <v>3</v>
      </c>
      <c r="Q268" t="s">
        <v>3</v>
      </c>
      <c r="R268" t="s">
        <v>3</v>
      </c>
      <c r="S268" t="s">
        <v>1871</v>
      </c>
      <c r="T268" t="s">
        <v>1872</v>
      </c>
      <c r="U268" t="s">
        <v>1873</v>
      </c>
    </row>
  </sheetData>
  <printOptions gridLines="1"/>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Y485"/>
  <sheetViews>
    <sheetView workbookViewId="0"/>
  </sheetViews>
  <sheetFormatPr defaultColWidth="9.1796875" defaultRowHeight="12.5" x14ac:dyDescent="0.25"/>
  <cols>
    <col min="1" max="256" width="9.1796875" customWidth="1"/>
  </cols>
  <sheetData>
    <row r="1" spans="1:103" x14ac:dyDescent="0.25">
      <c r="A1">
        <v>0</v>
      </c>
      <c r="B1" t="s">
        <v>0</v>
      </c>
      <c r="D1" t="s">
        <v>1</v>
      </c>
      <c r="F1">
        <v>0</v>
      </c>
      <c r="G1">
        <v>0</v>
      </c>
      <c r="H1">
        <v>0</v>
      </c>
      <c r="I1" t="s">
        <v>2</v>
      </c>
      <c r="J1" t="s">
        <v>3</v>
      </c>
      <c r="K1">
        <v>1</v>
      </c>
      <c r="L1">
        <v>74599</v>
      </c>
      <c r="M1">
        <v>10</v>
      </c>
      <c r="N1">
        <v>12</v>
      </c>
      <c r="O1">
        <v>1</v>
      </c>
      <c r="P1">
        <v>0</v>
      </c>
      <c r="Q1">
        <v>5</v>
      </c>
    </row>
    <row r="12" spans="1:103" x14ac:dyDescent="0.25">
      <c r="F12" t="str">
        <f>Source!F12</f>
        <v>02-01-03</v>
      </c>
      <c r="G12" t="str">
        <f>Source!G12</f>
        <v>02-01-03 ЭОМ_27.07.26</v>
      </c>
      <c r="AB12" t="s">
        <v>3</v>
      </c>
      <c r="AC12" t="s">
        <v>3</v>
      </c>
      <c r="AD12" t="s">
        <v>3</v>
      </c>
      <c r="AE12" t="s">
        <v>3</v>
      </c>
      <c r="AF12" t="s">
        <v>3</v>
      </c>
      <c r="AG12" t="s">
        <v>3</v>
      </c>
      <c r="AH12" t="s">
        <v>3</v>
      </c>
      <c r="AI12" t="s">
        <v>3</v>
      </c>
      <c r="AJ12">
        <v>0</v>
      </c>
      <c r="AK12" t="s">
        <v>3</v>
      </c>
      <c r="AL12" t="s">
        <v>3</v>
      </c>
      <c r="AM12" t="s">
        <v>3</v>
      </c>
      <c r="CY12">
        <v>0</v>
      </c>
    </row>
    <row r="14" spans="1:103" x14ac:dyDescent="0.25">
      <c r="D14" t="s">
        <v>5</v>
      </c>
      <c r="E14" t="s">
        <v>20</v>
      </c>
      <c r="AD14">
        <v>3</v>
      </c>
    </row>
    <row r="15" spans="1:103" x14ac:dyDescent="0.25">
      <c r="B15" t="s">
        <v>1887</v>
      </c>
      <c r="C15">
        <v>1</v>
      </c>
      <c r="D15" t="s">
        <v>225</v>
      </c>
      <c r="E15" t="s">
        <v>3</v>
      </c>
      <c r="F15" t="s">
        <v>1888</v>
      </c>
      <c r="G15" t="s">
        <v>3</v>
      </c>
      <c r="H15">
        <v>191166.67</v>
      </c>
      <c r="I15">
        <v>191166.67</v>
      </c>
      <c r="J15">
        <v>0</v>
      </c>
      <c r="K15">
        <v>191166.67</v>
      </c>
      <c r="L15">
        <v>0</v>
      </c>
      <c r="M15">
        <v>0</v>
      </c>
      <c r="N15">
        <v>0</v>
      </c>
      <c r="O15" t="s">
        <v>1889</v>
      </c>
      <c r="P15" t="s">
        <v>3</v>
      </c>
      <c r="Q15" t="s">
        <v>1890</v>
      </c>
      <c r="R15" t="s">
        <v>3</v>
      </c>
      <c r="S15" t="s">
        <v>3</v>
      </c>
      <c r="T15" t="s">
        <v>3</v>
      </c>
      <c r="U15">
        <v>0</v>
      </c>
      <c r="V15">
        <v>0</v>
      </c>
      <c r="W15">
        <v>0</v>
      </c>
      <c r="X15">
        <v>0</v>
      </c>
      <c r="Y15" t="s">
        <v>3</v>
      </c>
      <c r="Z15" t="s">
        <v>3</v>
      </c>
      <c r="AA15">
        <v>0</v>
      </c>
      <c r="AB15" t="s">
        <v>3</v>
      </c>
      <c r="AC15">
        <v>191166.67</v>
      </c>
      <c r="AD15">
        <v>1</v>
      </c>
      <c r="AE15">
        <v>0</v>
      </c>
      <c r="AF15">
        <v>3</v>
      </c>
      <c r="AG15">
        <v>3</v>
      </c>
      <c r="AH15" t="s">
        <v>227</v>
      </c>
      <c r="AI15" t="s">
        <v>226</v>
      </c>
      <c r="AJ15">
        <v>46217.566238425927</v>
      </c>
      <c r="AK15">
        <v>54972339</v>
      </c>
      <c r="AL15">
        <v>0</v>
      </c>
      <c r="AM15">
        <v>0</v>
      </c>
      <c r="AN15">
        <v>0</v>
      </c>
      <c r="AO15">
        <v>46101</v>
      </c>
      <c r="AP15">
        <v>0</v>
      </c>
      <c r="AQ15">
        <v>1</v>
      </c>
      <c r="AR15">
        <v>0</v>
      </c>
      <c r="AS15" t="s">
        <v>1891</v>
      </c>
      <c r="AT15">
        <v>1</v>
      </c>
      <c r="AU15">
        <v>1</v>
      </c>
    </row>
    <row r="16" spans="1:103" x14ac:dyDescent="0.25">
      <c r="B16" t="s">
        <v>1892</v>
      </c>
      <c r="C16">
        <v>0</v>
      </c>
      <c r="D16" t="s">
        <v>225</v>
      </c>
      <c r="E16" t="s">
        <v>3</v>
      </c>
      <c r="F16" t="s">
        <v>1888</v>
      </c>
      <c r="G16" t="s">
        <v>3</v>
      </c>
      <c r="H16">
        <v>196333.33</v>
      </c>
      <c r="I16">
        <v>196333.33</v>
      </c>
      <c r="J16">
        <v>0</v>
      </c>
      <c r="K16">
        <v>196333.33</v>
      </c>
      <c r="L16">
        <v>0</v>
      </c>
      <c r="M16">
        <v>0</v>
      </c>
      <c r="N16">
        <v>0</v>
      </c>
      <c r="O16" t="s">
        <v>1893</v>
      </c>
      <c r="P16" t="s">
        <v>3</v>
      </c>
      <c r="Q16" t="s">
        <v>1894</v>
      </c>
      <c r="R16" t="s">
        <v>3</v>
      </c>
      <c r="S16" t="s">
        <v>3</v>
      </c>
      <c r="T16" t="s">
        <v>3</v>
      </c>
      <c r="U16">
        <v>0</v>
      </c>
      <c r="V16">
        <v>0</v>
      </c>
      <c r="W16">
        <v>0</v>
      </c>
      <c r="X16">
        <v>0</v>
      </c>
      <c r="Y16" t="s">
        <v>3</v>
      </c>
      <c r="Z16" t="s">
        <v>3</v>
      </c>
      <c r="AA16">
        <v>0</v>
      </c>
      <c r="AB16" t="s">
        <v>3</v>
      </c>
      <c r="AC16">
        <v>196333.33</v>
      </c>
      <c r="AD16">
        <v>1</v>
      </c>
      <c r="AE16">
        <v>0</v>
      </c>
      <c r="AF16">
        <v>3</v>
      </c>
      <c r="AG16">
        <v>3</v>
      </c>
      <c r="AH16" t="s">
        <v>227</v>
      </c>
      <c r="AI16" t="s">
        <v>226</v>
      </c>
      <c r="AJ16">
        <v>46217.566238425927</v>
      </c>
      <c r="AK16">
        <v>54972339</v>
      </c>
      <c r="AL16">
        <v>0</v>
      </c>
      <c r="AM16">
        <v>0</v>
      </c>
      <c r="AN16">
        <v>0</v>
      </c>
      <c r="AO16">
        <v>46101</v>
      </c>
      <c r="AP16">
        <v>0</v>
      </c>
      <c r="AQ16">
        <v>1</v>
      </c>
      <c r="AR16">
        <v>0</v>
      </c>
      <c r="AS16" t="s">
        <v>3</v>
      </c>
      <c r="AT16">
        <v>1</v>
      </c>
      <c r="AU16">
        <v>1</v>
      </c>
    </row>
    <row r="17" spans="2:47" x14ac:dyDescent="0.25">
      <c r="B17" t="s">
        <v>1895</v>
      </c>
      <c r="C17">
        <v>0</v>
      </c>
      <c r="D17" t="s">
        <v>225</v>
      </c>
      <c r="E17" t="s">
        <v>3</v>
      </c>
      <c r="F17" t="s">
        <v>1888</v>
      </c>
      <c r="G17" t="s">
        <v>3</v>
      </c>
      <c r="H17">
        <v>0</v>
      </c>
      <c r="I17">
        <v>0</v>
      </c>
      <c r="J17">
        <v>0</v>
      </c>
      <c r="K17">
        <v>0</v>
      </c>
      <c r="L17">
        <v>0</v>
      </c>
      <c r="M17">
        <v>0</v>
      </c>
      <c r="N17">
        <v>0</v>
      </c>
      <c r="O17" t="s">
        <v>3</v>
      </c>
      <c r="P17" t="s">
        <v>3</v>
      </c>
      <c r="Q17" t="s">
        <v>3</v>
      </c>
      <c r="R17" t="s">
        <v>3</v>
      </c>
      <c r="S17" t="s">
        <v>3</v>
      </c>
      <c r="T17" t="s">
        <v>3</v>
      </c>
      <c r="U17">
        <v>0</v>
      </c>
      <c r="V17">
        <v>0</v>
      </c>
      <c r="W17">
        <v>0</v>
      </c>
      <c r="X17">
        <v>0</v>
      </c>
      <c r="Y17" t="s">
        <v>3</v>
      </c>
      <c r="Z17" t="s">
        <v>3</v>
      </c>
      <c r="AA17">
        <v>0</v>
      </c>
      <c r="AB17" t="s">
        <v>3</v>
      </c>
      <c r="AC17">
        <v>0</v>
      </c>
      <c r="AD17">
        <v>1</v>
      </c>
      <c r="AE17">
        <v>0</v>
      </c>
      <c r="AF17">
        <v>3</v>
      </c>
      <c r="AG17">
        <v>3</v>
      </c>
      <c r="AH17" t="s">
        <v>227</v>
      </c>
      <c r="AI17" t="s">
        <v>226</v>
      </c>
      <c r="AJ17">
        <v>46217.566238425927</v>
      </c>
      <c r="AK17">
        <v>54972339</v>
      </c>
      <c r="AL17">
        <v>0</v>
      </c>
      <c r="AM17">
        <v>0</v>
      </c>
      <c r="AN17">
        <v>0</v>
      </c>
      <c r="AO17">
        <v>46101</v>
      </c>
      <c r="AP17">
        <v>0</v>
      </c>
      <c r="AQ17">
        <v>1</v>
      </c>
      <c r="AR17">
        <v>0</v>
      </c>
      <c r="AS17" t="s">
        <v>3</v>
      </c>
      <c r="AT17">
        <v>1</v>
      </c>
      <c r="AU17">
        <v>1</v>
      </c>
    </row>
    <row r="18" spans="2:47" x14ac:dyDescent="0.25">
      <c r="B18" t="s">
        <v>1896</v>
      </c>
      <c r="C18">
        <v>1</v>
      </c>
      <c r="D18" t="s">
        <v>233</v>
      </c>
      <c r="E18" t="s">
        <v>3</v>
      </c>
      <c r="F18" t="s">
        <v>1888</v>
      </c>
      <c r="G18" t="s">
        <v>3</v>
      </c>
      <c r="H18">
        <v>187960</v>
      </c>
      <c r="I18">
        <v>187960</v>
      </c>
      <c r="J18">
        <v>0</v>
      </c>
      <c r="K18">
        <v>187960</v>
      </c>
      <c r="L18">
        <v>0</v>
      </c>
      <c r="M18">
        <v>0</v>
      </c>
      <c r="N18">
        <v>0</v>
      </c>
      <c r="O18" t="s">
        <v>1889</v>
      </c>
      <c r="P18" t="s">
        <v>3</v>
      </c>
      <c r="Q18" t="s">
        <v>1890</v>
      </c>
      <c r="R18" t="s">
        <v>3</v>
      </c>
      <c r="S18" t="s">
        <v>3</v>
      </c>
      <c r="T18" t="s">
        <v>3</v>
      </c>
      <c r="U18">
        <v>0</v>
      </c>
      <c r="V18">
        <v>0</v>
      </c>
      <c r="W18">
        <v>0</v>
      </c>
      <c r="X18">
        <v>0</v>
      </c>
      <c r="Y18" t="s">
        <v>3</v>
      </c>
      <c r="Z18" t="s">
        <v>3</v>
      </c>
      <c r="AA18">
        <v>0</v>
      </c>
      <c r="AB18" t="s">
        <v>3</v>
      </c>
      <c r="AC18">
        <v>187960</v>
      </c>
      <c r="AD18">
        <v>1</v>
      </c>
      <c r="AE18">
        <v>0</v>
      </c>
      <c r="AF18">
        <v>3</v>
      </c>
      <c r="AG18">
        <v>3</v>
      </c>
      <c r="AH18" t="s">
        <v>227</v>
      </c>
      <c r="AI18" t="s">
        <v>234</v>
      </c>
      <c r="AJ18">
        <v>46217.566342592596</v>
      </c>
      <c r="AK18">
        <v>54975850</v>
      </c>
      <c r="AL18">
        <v>0</v>
      </c>
      <c r="AM18">
        <v>0</v>
      </c>
      <c r="AN18">
        <v>0</v>
      </c>
      <c r="AO18">
        <v>46101</v>
      </c>
      <c r="AP18">
        <v>0</v>
      </c>
      <c r="AQ18">
        <v>1</v>
      </c>
      <c r="AR18">
        <v>0</v>
      </c>
      <c r="AS18" t="s">
        <v>1897</v>
      </c>
      <c r="AT18">
        <v>1</v>
      </c>
      <c r="AU18">
        <v>1</v>
      </c>
    </row>
    <row r="19" spans="2:47" x14ac:dyDescent="0.25">
      <c r="B19" t="s">
        <v>1898</v>
      </c>
      <c r="C19">
        <v>0</v>
      </c>
      <c r="D19" t="s">
        <v>233</v>
      </c>
      <c r="E19" t="s">
        <v>3</v>
      </c>
      <c r="F19" t="s">
        <v>1888</v>
      </c>
      <c r="G19" t="s">
        <v>3</v>
      </c>
      <c r="H19">
        <v>193040</v>
      </c>
      <c r="I19">
        <v>193040</v>
      </c>
      <c r="J19">
        <v>0</v>
      </c>
      <c r="K19">
        <v>193040</v>
      </c>
      <c r="L19">
        <v>0</v>
      </c>
      <c r="M19">
        <v>0</v>
      </c>
      <c r="N19">
        <v>0</v>
      </c>
      <c r="O19" t="s">
        <v>1893</v>
      </c>
      <c r="P19" t="s">
        <v>3</v>
      </c>
      <c r="Q19" t="s">
        <v>1894</v>
      </c>
      <c r="R19" t="s">
        <v>3</v>
      </c>
      <c r="S19" t="s">
        <v>3</v>
      </c>
      <c r="T19" t="s">
        <v>3</v>
      </c>
      <c r="U19">
        <v>0</v>
      </c>
      <c r="V19">
        <v>0</v>
      </c>
      <c r="W19">
        <v>0</v>
      </c>
      <c r="X19">
        <v>0</v>
      </c>
      <c r="Y19" t="s">
        <v>3</v>
      </c>
      <c r="Z19" t="s">
        <v>3</v>
      </c>
      <c r="AA19">
        <v>0</v>
      </c>
      <c r="AB19" t="s">
        <v>3</v>
      </c>
      <c r="AC19">
        <v>193040</v>
      </c>
      <c r="AD19">
        <v>1</v>
      </c>
      <c r="AE19">
        <v>0</v>
      </c>
      <c r="AF19">
        <v>3</v>
      </c>
      <c r="AG19">
        <v>3</v>
      </c>
      <c r="AH19" t="s">
        <v>227</v>
      </c>
      <c r="AI19" t="s">
        <v>234</v>
      </c>
      <c r="AJ19">
        <v>46217.566342592596</v>
      </c>
      <c r="AK19">
        <v>54975850</v>
      </c>
      <c r="AL19">
        <v>0</v>
      </c>
      <c r="AM19">
        <v>0</v>
      </c>
      <c r="AN19">
        <v>0</v>
      </c>
      <c r="AO19">
        <v>46101</v>
      </c>
      <c r="AP19">
        <v>0</v>
      </c>
      <c r="AQ19">
        <v>1</v>
      </c>
      <c r="AR19">
        <v>0</v>
      </c>
      <c r="AS19" t="s">
        <v>3</v>
      </c>
      <c r="AT19">
        <v>1</v>
      </c>
      <c r="AU19">
        <v>1</v>
      </c>
    </row>
    <row r="20" spans="2:47" x14ac:dyDescent="0.25">
      <c r="B20" t="s">
        <v>1899</v>
      </c>
      <c r="C20">
        <v>0</v>
      </c>
      <c r="D20" t="s">
        <v>233</v>
      </c>
      <c r="E20" t="s">
        <v>3</v>
      </c>
      <c r="F20" t="s">
        <v>1888</v>
      </c>
      <c r="G20" t="s">
        <v>3</v>
      </c>
      <c r="H20">
        <v>0</v>
      </c>
      <c r="I20">
        <v>0</v>
      </c>
      <c r="J20">
        <v>0</v>
      </c>
      <c r="K20">
        <v>0</v>
      </c>
      <c r="L20">
        <v>0</v>
      </c>
      <c r="M20">
        <v>0</v>
      </c>
      <c r="N20">
        <v>0</v>
      </c>
      <c r="O20" t="s">
        <v>3</v>
      </c>
      <c r="P20" t="s">
        <v>3</v>
      </c>
      <c r="Q20" t="s">
        <v>3</v>
      </c>
      <c r="R20" t="s">
        <v>3</v>
      </c>
      <c r="S20" t="s">
        <v>3</v>
      </c>
      <c r="T20" t="s">
        <v>3</v>
      </c>
      <c r="U20">
        <v>0</v>
      </c>
      <c r="V20">
        <v>0</v>
      </c>
      <c r="W20">
        <v>0</v>
      </c>
      <c r="X20">
        <v>0</v>
      </c>
      <c r="Y20" t="s">
        <v>3</v>
      </c>
      <c r="Z20" t="s">
        <v>3</v>
      </c>
      <c r="AA20">
        <v>0</v>
      </c>
      <c r="AB20" t="s">
        <v>3</v>
      </c>
      <c r="AC20">
        <v>0</v>
      </c>
      <c r="AD20">
        <v>1</v>
      </c>
      <c r="AE20">
        <v>0</v>
      </c>
      <c r="AF20">
        <v>3</v>
      </c>
      <c r="AG20">
        <v>3</v>
      </c>
      <c r="AH20" t="s">
        <v>227</v>
      </c>
      <c r="AI20" t="s">
        <v>234</v>
      </c>
      <c r="AJ20">
        <v>46217.566342592596</v>
      </c>
      <c r="AK20">
        <v>54975850</v>
      </c>
      <c r="AL20">
        <v>0</v>
      </c>
      <c r="AM20">
        <v>0</v>
      </c>
      <c r="AN20">
        <v>0</v>
      </c>
      <c r="AO20">
        <v>46101</v>
      </c>
      <c r="AP20">
        <v>0</v>
      </c>
      <c r="AQ20">
        <v>1</v>
      </c>
      <c r="AR20">
        <v>0</v>
      </c>
      <c r="AS20" t="s">
        <v>3</v>
      </c>
      <c r="AT20">
        <v>1</v>
      </c>
      <c r="AU20">
        <v>1</v>
      </c>
    </row>
    <row r="21" spans="2:47" x14ac:dyDescent="0.25">
      <c r="B21" t="s">
        <v>1900</v>
      </c>
      <c r="C21">
        <v>1</v>
      </c>
      <c r="D21" t="s">
        <v>239</v>
      </c>
      <c r="E21" t="s">
        <v>3</v>
      </c>
      <c r="F21" t="s">
        <v>1888</v>
      </c>
      <c r="G21" t="s">
        <v>3</v>
      </c>
      <c r="H21">
        <v>217560</v>
      </c>
      <c r="I21">
        <v>217560</v>
      </c>
      <c r="J21">
        <v>0</v>
      </c>
      <c r="K21">
        <v>217560</v>
      </c>
      <c r="L21">
        <v>0</v>
      </c>
      <c r="M21">
        <v>0</v>
      </c>
      <c r="N21">
        <v>0</v>
      </c>
      <c r="O21" t="s">
        <v>1889</v>
      </c>
      <c r="P21" t="s">
        <v>3</v>
      </c>
      <c r="Q21" t="s">
        <v>1890</v>
      </c>
      <c r="R21" t="s">
        <v>3</v>
      </c>
      <c r="S21" t="s">
        <v>3</v>
      </c>
      <c r="T21" t="s">
        <v>3</v>
      </c>
      <c r="U21">
        <v>0</v>
      </c>
      <c r="V21">
        <v>0</v>
      </c>
      <c r="W21">
        <v>0</v>
      </c>
      <c r="X21">
        <v>0</v>
      </c>
      <c r="Y21" t="s">
        <v>3</v>
      </c>
      <c r="Z21" t="s">
        <v>3</v>
      </c>
      <c r="AA21">
        <v>0</v>
      </c>
      <c r="AB21" t="s">
        <v>3</v>
      </c>
      <c r="AC21">
        <v>217560</v>
      </c>
      <c r="AD21">
        <v>1</v>
      </c>
      <c r="AE21">
        <v>0</v>
      </c>
      <c r="AF21">
        <v>3</v>
      </c>
      <c r="AG21">
        <v>3</v>
      </c>
      <c r="AH21" t="s">
        <v>227</v>
      </c>
      <c r="AI21" t="s">
        <v>240</v>
      </c>
      <c r="AJ21">
        <v>46217.566388888888</v>
      </c>
      <c r="AK21">
        <v>54972375</v>
      </c>
      <c r="AL21">
        <v>0</v>
      </c>
      <c r="AM21">
        <v>0</v>
      </c>
      <c r="AN21">
        <v>0</v>
      </c>
      <c r="AO21">
        <v>46101</v>
      </c>
      <c r="AP21">
        <v>0</v>
      </c>
      <c r="AQ21">
        <v>1</v>
      </c>
      <c r="AR21">
        <v>0</v>
      </c>
      <c r="AS21" t="s">
        <v>1901</v>
      </c>
      <c r="AT21">
        <v>1</v>
      </c>
      <c r="AU21">
        <v>1</v>
      </c>
    </row>
    <row r="22" spans="2:47" x14ac:dyDescent="0.25">
      <c r="B22" t="s">
        <v>1902</v>
      </c>
      <c r="C22">
        <v>0</v>
      </c>
      <c r="D22" t="s">
        <v>239</v>
      </c>
      <c r="E22" t="s">
        <v>3</v>
      </c>
      <c r="F22" t="s">
        <v>1888</v>
      </c>
      <c r="G22" t="s">
        <v>3</v>
      </c>
      <c r="H22">
        <v>223440</v>
      </c>
      <c r="I22">
        <v>223440</v>
      </c>
      <c r="J22">
        <v>0</v>
      </c>
      <c r="K22">
        <v>223440</v>
      </c>
      <c r="L22">
        <v>0</v>
      </c>
      <c r="M22">
        <v>0</v>
      </c>
      <c r="N22">
        <v>0</v>
      </c>
      <c r="O22" t="s">
        <v>1893</v>
      </c>
      <c r="P22" t="s">
        <v>3</v>
      </c>
      <c r="Q22" t="s">
        <v>1894</v>
      </c>
      <c r="R22" t="s">
        <v>3</v>
      </c>
      <c r="S22" t="s">
        <v>3</v>
      </c>
      <c r="T22" t="s">
        <v>3</v>
      </c>
      <c r="U22">
        <v>0</v>
      </c>
      <c r="V22">
        <v>0</v>
      </c>
      <c r="W22">
        <v>0</v>
      </c>
      <c r="X22">
        <v>0</v>
      </c>
      <c r="Y22" t="s">
        <v>3</v>
      </c>
      <c r="Z22" t="s">
        <v>3</v>
      </c>
      <c r="AA22">
        <v>0</v>
      </c>
      <c r="AB22" t="s">
        <v>3</v>
      </c>
      <c r="AC22">
        <v>223440</v>
      </c>
      <c r="AD22">
        <v>1</v>
      </c>
      <c r="AE22">
        <v>0</v>
      </c>
      <c r="AF22">
        <v>3</v>
      </c>
      <c r="AG22">
        <v>3</v>
      </c>
      <c r="AH22" t="s">
        <v>227</v>
      </c>
      <c r="AI22" t="s">
        <v>240</v>
      </c>
      <c r="AJ22">
        <v>46217.566388888888</v>
      </c>
      <c r="AK22">
        <v>54972375</v>
      </c>
      <c r="AL22">
        <v>0</v>
      </c>
      <c r="AM22">
        <v>0</v>
      </c>
      <c r="AN22">
        <v>0</v>
      </c>
      <c r="AO22">
        <v>46101</v>
      </c>
      <c r="AP22">
        <v>0</v>
      </c>
      <c r="AQ22">
        <v>1</v>
      </c>
      <c r="AR22">
        <v>0</v>
      </c>
      <c r="AS22" t="s">
        <v>3</v>
      </c>
      <c r="AT22">
        <v>1</v>
      </c>
      <c r="AU22">
        <v>1</v>
      </c>
    </row>
    <row r="23" spans="2:47" x14ac:dyDescent="0.25">
      <c r="B23" t="s">
        <v>1903</v>
      </c>
      <c r="C23">
        <v>0</v>
      </c>
      <c r="D23" t="s">
        <v>239</v>
      </c>
      <c r="E23" t="s">
        <v>3</v>
      </c>
      <c r="F23" t="s">
        <v>1888</v>
      </c>
      <c r="G23" t="s">
        <v>3</v>
      </c>
      <c r="H23">
        <v>0</v>
      </c>
      <c r="I23">
        <v>0</v>
      </c>
      <c r="J23">
        <v>0</v>
      </c>
      <c r="K23">
        <v>0</v>
      </c>
      <c r="L23">
        <v>0</v>
      </c>
      <c r="M23">
        <v>0</v>
      </c>
      <c r="N23">
        <v>0</v>
      </c>
      <c r="O23" t="s">
        <v>3</v>
      </c>
      <c r="P23" t="s">
        <v>3</v>
      </c>
      <c r="Q23" t="s">
        <v>3</v>
      </c>
      <c r="R23" t="s">
        <v>3</v>
      </c>
      <c r="S23" t="s">
        <v>3</v>
      </c>
      <c r="T23" t="s">
        <v>3</v>
      </c>
      <c r="U23">
        <v>0</v>
      </c>
      <c r="V23">
        <v>0</v>
      </c>
      <c r="W23">
        <v>0</v>
      </c>
      <c r="X23">
        <v>0</v>
      </c>
      <c r="Y23" t="s">
        <v>3</v>
      </c>
      <c r="Z23" t="s">
        <v>3</v>
      </c>
      <c r="AA23">
        <v>0</v>
      </c>
      <c r="AB23" t="s">
        <v>3</v>
      </c>
      <c r="AC23">
        <v>0</v>
      </c>
      <c r="AD23">
        <v>1</v>
      </c>
      <c r="AE23">
        <v>0</v>
      </c>
      <c r="AF23">
        <v>3</v>
      </c>
      <c r="AG23">
        <v>3</v>
      </c>
      <c r="AH23" t="s">
        <v>227</v>
      </c>
      <c r="AI23" t="s">
        <v>240</v>
      </c>
      <c r="AJ23">
        <v>46217.566388888888</v>
      </c>
      <c r="AK23">
        <v>54972375</v>
      </c>
      <c r="AL23">
        <v>0</v>
      </c>
      <c r="AM23">
        <v>0</v>
      </c>
      <c r="AN23">
        <v>0</v>
      </c>
      <c r="AO23">
        <v>46101</v>
      </c>
      <c r="AP23">
        <v>0</v>
      </c>
      <c r="AQ23">
        <v>1</v>
      </c>
      <c r="AR23">
        <v>0</v>
      </c>
      <c r="AS23" t="s">
        <v>3</v>
      </c>
      <c r="AT23">
        <v>1</v>
      </c>
      <c r="AU23">
        <v>1</v>
      </c>
    </row>
    <row r="24" spans="2:47" x14ac:dyDescent="0.25">
      <c r="B24" t="s">
        <v>1904</v>
      </c>
      <c r="C24">
        <v>1</v>
      </c>
      <c r="D24" t="s">
        <v>243</v>
      </c>
      <c r="E24" t="s">
        <v>3</v>
      </c>
      <c r="F24" t="s">
        <v>1888</v>
      </c>
      <c r="G24" t="s">
        <v>3</v>
      </c>
      <c r="H24">
        <v>230386.67</v>
      </c>
      <c r="I24">
        <v>230386.67</v>
      </c>
      <c r="J24">
        <v>0</v>
      </c>
      <c r="K24">
        <v>230386.67</v>
      </c>
      <c r="L24">
        <v>0</v>
      </c>
      <c r="M24">
        <v>0</v>
      </c>
      <c r="N24">
        <v>0</v>
      </c>
      <c r="O24" t="s">
        <v>1889</v>
      </c>
      <c r="P24" t="s">
        <v>3</v>
      </c>
      <c r="Q24" t="s">
        <v>1890</v>
      </c>
      <c r="R24" t="s">
        <v>3</v>
      </c>
      <c r="S24" t="s">
        <v>3</v>
      </c>
      <c r="T24" t="s">
        <v>3</v>
      </c>
      <c r="U24">
        <v>0</v>
      </c>
      <c r="V24">
        <v>0</v>
      </c>
      <c r="W24">
        <v>0</v>
      </c>
      <c r="X24">
        <v>0</v>
      </c>
      <c r="Y24" t="s">
        <v>3</v>
      </c>
      <c r="Z24" t="s">
        <v>3</v>
      </c>
      <c r="AA24">
        <v>0</v>
      </c>
      <c r="AB24" t="s">
        <v>3</v>
      </c>
      <c r="AC24">
        <v>230386.67</v>
      </c>
      <c r="AD24">
        <v>1</v>
      </c>
      <c r="AE24">
        <v>0</v>
      </c>
      <c r="AF24">
        <v>3</v>
      </c>
      <c r="AG24">
        <v>3</v>
      </c>
      <c r="AH24" t="s">
        <v>227</v>
      </c>
      <c r="AI24" t="s">
        <v>244</v>
      </c>
      <c r="AJ24">
        <v>46217.566446759258</v>
      </c>
      <c r="AK24">
        <v>54972380</v>
      </c>
      <c r="AL24">
        <v>0</v>
      </c>
      <c r="AM24">
        <v>0</v>
      </c>
      <c r="AN24">
        <v>0</v>
      </c>
      <c r="AO24">
        <v>46101</v>
      </c>
      <c r="AP24">
        <v>0</v>
      </c>
      <c r="AQ24">
        <v>1</v>
      </c>
      <c r="AR24">
        <v>0</v>
      </c>
      <c r="AS24" t="s">
        <v>1905</v>
      </c>
      <c r="AT24">
        <v>1</v>
      </c>
      <c r="AU24">
        <v>1</v>
      </c>
    </row>
    <row r="25" spans="2:47" x14ac:dyDescent="0.25">
      <c r="B25" t="s">
        <v>1906</v>
      </c>
      <c r="C25">
        <v>0</v>
      </c>
      <c r="D25" t="s">
        <v>243</v>
      </c>
      <c r="E25" t="s">
        <v>3</v>
      </c>
      <c r="F25" t="s">
        <v>1888</v>
      </c>
      <c r="G25" t="s">
        <v>3</v>
      </c>
      <c r="H25">
        <v>236613.33</v>
      </c>
      <c r="I25">
        <v>236613.33</v>
      </c>
      <c r="J25">
        <v>0</v>
      </c>
      <c r="K25">
        <v>236613.33</v>
      </c>
      <c r="L25">
        <v>0</v>
      </c>
      <c r="M25">
        <v>0</v>
      </c>
      <c r="N25">
        <v>0</v>
      </c>
      <c r="O25" t="s">
        <v>1893</v>
      </c>
      <c r="P25" t="s">
        <v>3</v>
      </c>
      <c r="Q25" t="s">
        <v>1894</v>
      </c>
      <c r="R25" t="s">
        <v>3</v>
      </c>
      <c r="S25" t="s">
        <v>3</v>
      </c>
      <c r="T25" t="s">
        <v>3</v>
      </c>
      <c r="U25">
        <v>0</v>
      </c>
      <c r="V25">
        <v>0</v>
      </c>
      <c r="W25">
        <v>0</v>
      </c>
      <c r="X25">
        <v>0</v>
      </c>
      <c r="Y25" t="s">
        <v>3</v>
      </c>
      <c r="Z25" t="s">
        <v>3</v>
      </c>
      <c r="AA25">
        <v>0</v>
      </c>
      <c r="AB25" t="s">
        <v>3</v>
      </c>
      <c r="AC25">
        <v>236613.33</v>
      </c>
      <c r="AD25">
        <v>1</v>
      </c>
      <c r="AE25">
        <v>0</v>
      </c>
      <c r="AF25">
        <v>3</v>
      </c>
      <c r="AG25">
        <v>3</v>
      </c>
      <c r="AH25" t="s">
        <v>227</v>
      </c>
      <c r="AI25" t="s">
        <v>244</v>
      </c>
      <c r="AJ25">
        <v>46217.566446759258</v>
      </c>
      <c r="AK25">
        <v>54972380</v>
      </c>
      <c r="AL25">
        <v>0</v>
      </c>
      <c r="AM25">
        <v>0</v>
      </c>
      <c r="AN25">
        <v>0</v>
      </c>
      <c r="AO25">
        <v>46101</v>
      </c>
      <c r="AP25">
        <v>0</v>
      </c>
      <c r="AQ25">
        <v>1</v>
      </c>
      <c r="AR25">
        <v>0</v>
      </c>
      <c r="AS25" t="s">
        <v>3</v>
      </c>
      <c r="AT25">
        <v>1</v>
      </c>
      <c r="AU25">
        <v>1</v>
      </c>
    </row>
    <row r="26" spans="2:47" x14ac:dyDescent="0.25">
      <c r="B26" t="s">
        <v>1907</v>
      </c>
      <c r="C26">
        <v>0</v>
      </c>
      <c r="D26" t="s">
        <v>243</v>
      </c>
      <c r="E26" t="s">
        <v>3</v>
      </c>
      <c r="F26" t="s">
        <v>1888</v>
      </c>
      <c r="G26" t="s">
        <v>3</v>
      </c>
      <c r="H26">
        <v>0</v>
      </c>
      <c r="I26">
        <v>0</v>
      </c>
      <c r="J26">
        <v>0</v>
      </c>
      <c r="K26">
        <v>0</v>
      </c>
      <c r="L26">
        <v>0</v>
      </c>
      <c r="M26">
        <v>0</v>
      </c>
      <c r="N26">
        <v>0</v>
      </c>
      <c r="O26" t="s">
        <v>3</v>
      </c>
      <c r="P26" t="s">
        <v>3</v>
      </c>
      <c r="Q26" t="s">
        <v>3</v>
      </c>
      <c r="R26" t="s">
        <v>3</v>
      </c>
      <c r="S26" t="s">
        <v>3</v>
      </c>
      <c r="T26" t="s">
        <v>3</v>
      </c>
      <c r="U26">
        <v>0</v>
      </c>
      <c r="V26">
        <v>0</v>
      </c>
      <c r="W26">
        <v>0</v>
      </c>
      <c r="X26">
        <v>0</v>
      </c>
      <c r="Y26" t="s">
        <v>3</v>
      </c>
      <c r="Z26" t="s">
        <v>3</v>
      </c>
      <c r="AA26">
        <v>0</v>
      </c>
      <c r="AB26" t="s">
        <v>3</v>
      </c>
      <c r="AC26">
        <v>0</v>
      </c>
      <c r="AD26">
        <v>1</v>
      </c>
      <c r="AE26">
        <v>0</v>
      </c>
      <c r="AF26">
        <v>3</v>
      </c>
      <c r="AG26">
        <v>3</v>
      </c>
      <c r="AH26" t="s">
        <v>227</v>
      </c>
      <c r="AI26" t="s">
        <v>244</v>
      </c>
      <c r="AJ26">
        <v>46217.566446759258</v>
      </c>
      <c r="AK26">
        <v>54972380</v>
      </c>
      <c r="AL26">
        <v>0</v>
      </c>
      <c r="AM26">
        <v>0</v>
      </c>
      <c r="AN26">
        <v>0</v>
      </c>
      <c r="AO26">
        <v>46101</v>
      </c>
      <c r="AP26">
        <v>0</v>
      </c>
      <c r="AQ26">
        <v>1</v>
      </c>
      <c r="AR26">
        <v>0</v>
      </c>
      <c r="AS26" t="s">
        <v>3</v>
      </c>
      <c r="AT26">
        <v>1</v>
      </c>
      <c r="AU26">
        <v>1</v>
      </c>
    </row>
    <row r="27" spans="2:47" x14ac:dyDescent="0.25">
      <c r="B27" t="s">
        <v>1908</v>
      </c>
      <c r="C27">
        <v>1</v>
      </c>
      <c r="D27" t="s">
        <v>247</v>
      </c>
      <c r="E27" t="s">
        <v>3</v>
      </c>
      <c r="F27" t="s">
        <v>1888</v>
      </c>
      <c r="G27" t="s">
        <v>3</v>
      </c>
      <c r="H27">
        <v>206830</v>
      </c>
      <c r="I27">
        <v>206830</v>
      </c>
      <c r="J27">
        <v>0</v>
      </c>
      <c r="K27">
        <v>206830</v>
      </c>
      <c r="L27">
        <v>0</v>
      </c>
      <c r="M27">
        <v>0</v>
      </c>
      <c r="N27">
        <v>0</v>
      </c>
      <c r="O27" t="s">
        <v>1889</v>
      </c>
      <c r="P27" t="s">
        <v>3</v>
      </c>
      <c r="Q27" t="s">
        <v>1890</v>
      </c>
      <c r="R27" t="s">
        <v>3</v>
      </c>
      <c r="S27" t="s">
        <v>3</v>
      </c>
      <c r="T27" t="s">
        <v>3</v>
      </c>
      <c r="U27">
        <v>0</v>
      </c>
      <c r="V27">
        <v>0</v>
      </c>
      <c r="W27">
        <v>0</v>
      </c>
      <c r="X27">
        <v>0</v>
      </c>
      <c r="Y27" t="s">
        <v>3</v>
      </c>
      <c r="Z27" t="s">
        <v>3</v>
      </c>
      <c r="AA27">
        <v>0</v>
      </c>
      <c r="AB27" t="s">
        <v>3</v>
      </c>
      <c r="AC27">
        <v>206830</v>
      </c>
      <c r="AD27">
        <v>1</v>
      </c>
      <c r="AE27">
        <v>0</v>
      </c>
      <c r="AF27">
        <v>3</v>
      </c>
      <c r="AG27">
        <v>3</v>
      </c>
      <c r="AH27" t="s">
        <v>227</v>
      </c>
      <c r="AI27" t="s">
        <v>248</v>
      </c>
      <c r="AJ27">
        <v>46217.566481481481</v>
      </c>
      <c r="AK27">
        <v>54975854</v>
      </c>
      <c r="AL27">
        <v>0</v>
      </c>
      <c r="AM27">
        <v>0</v>
      </c>
      <c r="AN27">
        <v>0</v>
      </c>
      <c r="AO27">
        <v>46101</v>
      </c>
      <c r="AP27">
        <v>0</v>
      </c>
      <c r="AQ27">
        <v>1</v>
      </c>
      <c r="AR27">
        <v>0</v>
      </c>
      <c r="AS27" t="s">
        <v>1897</v>
      </c>
      <c r="AT27">
        <v>1</v>
      </c>
      <c r="AU27">
        <v>1</v>
      </c>
    </row>
    <row r="28" spans="2:47" x14ac:dyDescent="0.25">
      <c r="B28" t="s">
        <v>1909</v>
      </c>
      <c r="C28">
        <v>0</v>
      </c>
      <c r="D28" t="s">
        <v>247</v>
      </c>
      <c r="E28" t="s">
        <v>3</v>
      </c>
      <c r="F28" t="s">
        <v>1888</v>
      </c>
      <c r="G28" t="s">
        <v>3</v>
      </c>
      <c r="H28">
        <v>212420</v>
      </c>
      <c r="I28">
        <v>212420</v>
      </c>
      <c r="J28">
        <v>0</v>
      </c>
      <c r="K28">
        <v>212420</v>
      </c>
      <c r="L28">
        <v>0</v>
      </c>
      <c r="M28">
        <v>0</v>
      </c>
      <c r="N28">
        <v>0</v>
      </c>
      <c r="O28" t="s">
        <v>1893</v>
      </c>
      <c r="P28" t="s">
        <v>3</v>
      </c>
      <c r="Q28" t="s">
        <v>1894</v>
      </c>
      <c r="R28" t="s">
        <v>3</v>
      </c>
      <c r="S28" t="s">
        <v>3</v>
      </c>
      <c r="T28" t="s">
        <v>3</v>
      </c>
      <c r="U28">
        <v>0</v>
      </c>
      <c r="V28">
        <v>0</v>
      </c>
      <c r="W28">
        <v>0</v>
      </c>
      <c r="X28">
        <v>0</v>
      </c>
      <c r="Y28" t="s">
        <v>3</v>
      </c>
      <c r="Z28" t="s">
        <v>3</v>
      </c>
      <c r="AA28">
        <v>0</v>
      </c>
      <c r="AB28" t="s">
        <v>3</v>
      </c>
      <c r="AC28">
        <v>212420</v>
      </c>
      <c r="AD28">
        <v>1</v>
      </c>
      <c r="AE28">
        <v>0</v>
      </c>
      <c r="AF28">
        <v>3</v>
      </c>
      <c r="AG28">
        <v>3</v>
      </c>
      <c r="AH28" t="s">
        <v>227</v>
      </c>
      <c r="AI28" t="s">
        <v>248</v>
      </c>
      <c r="AJ28">
        <v>46217.566481481481</v>
      </c>
      <c r="AK28">
        <v>54975854</v>
      </c>
      <c r="AL28">
        <v>0</v>
      </c>
      <c r="AM28">
        <v>0</v>
      </c>
      <c r="AN28">
        <v>0</v>
      </c>
      <c r="AO28">
        <v>46101</v>
      </c>
      <c r="AP28">
        <v>0</v>
      </c>
      <c r="AQ28">
        <v>1</v>
      </c>
      <c r="AR28">
        <v>0</v>
      </c>
      <c r="AS28" t="s">
        <v>3</v>
      </c>
      <c r="AT28">
        <v>1</v>
      </c>
      <c r="AU28">
        <v>1</v>
      </c>
    </row>
    <row r="29" spans="2:47" x14ac:dyDescent="0.25">
      <c r="B29" t="s">
        <v>1910</v>
      </c>
      <c r="C29">
        <v>0</v>
      </c>
      <c r="D29" t="s">
        <v>247</v>
      </c>
      <c r="E29" t="s">
        <v>3</v>
      </c>
      <c r="F29" t="s">
        <v>1888</v>
      </c>
      <c r="G29" t="s">
        <v>3</v>
      </c>
      <c r="H29">
        <v>0</v>
      </c>
      <c r="I29">
        <v>0</v>
      </c>
      <c r="J29">
        <v>0</v>
      </c>
      <c r="K29">
        <v>0</v>
      </c>
      <c r="L29">
        <v>0</v>
      </c>
      <c r="M29">
        <v>0</v>
      </c>
      <c r="N29">
        <v>0</v>
      </c>
      <c r="O29" t="s">
        <v>3</v>
      </c>
      <c r="P29" t="s">
        <v>3</v>
      </c>
      <c r="Q29" t="s">
        <v>3</v>
      </c>
      <c r="R29" t="s">
        <v>3</v>
      </c>
      <c r="S29" t="s">
        <v>3</v>
      </c>
      <c r="T29" t="s">
        <v>3</v>
      </c>
      <c r="U29">
        <v>0</v>
      </c>
      <c r="V29">
        <v>0</v>
      </c>
      <c r="W29">
        <v>0</v>
      </c>
      <c r="X29">
        <v>0</v>
      </c>
      <c r="Y29" t="s">
        <v>3</v>
      </c>
      <c r="Z29" t="s">
        <v>3</v>
      </c>
      <c r="AA29">
        <v>0</v>
      </c>
      <c r="AB29" t="s">
        <v>3</v>
      </c>
      <c r="AC29">
        <v>0</v>
      </c>
      <c r="AD29">
        <v>1</v>
      </c>
      <c r="AE29">
        <v>0</v>
      </c>
      <c r="AF29">
        <v>3</v>
      </c>
      <c r="AG29">
        <v>3</v>
      </c>
      <c r="AH29" t="s">
        <v>227</v>
      </c>
      <c r="AI29" t="s">
        <v>248</v>
      </c>
      <c r="AJ29">
        <v>46217.566481481481</v>
      </c>
      <c r="AK29">
        <v>54975854</v>
      </c>
      <c r="AL29">
        <v>0</v>
      </c>
      <c r="AM29">
        <v>0</v>
      </c>
      <c r="AN29">
        <v>0</v>
      </c>
      <c r="AO29">
        <v>46101</v>
      </c>
      <c r="AP29">
        <v>0</v>
      </c>
      <c r="AQ29">
        <v>1</v>
      </c>
      <c r="AR29">
        <v>0</v>
      </c>
      <c r="AS29" t="s">
        <v>3</v>
      </c>
      <c r="AT29">
        <v>1</v>
      </c>
      <c r="AU29">
        <v>1</v>
      </c>
    </row>
    <row r="30" spans="2:47" x14ac:dyDescent="0.25">
      <c r="B30" t="s">
        <v>1911</v>
      </c>
      <c r="C30">
        <v>1</v>
      </c>
      <c r="D30" t="s">
        <v>253</v>
      </c>
      <c r="E30" t="s">
        <v>3</v>
      </c>
      <c r="F30" t="s">
        <v>1888</v>
      </c>
      <c r="G30" t="s">
        <v>3</v>
      </c>
      <c r="H30">
        <v>186726.67</v>
      </c>
      <c r="I30">
        <v>186726.67</v>
      </c>
      <c r="J30">
        <v>0</v>
      </c>
      <c r="K30">
        <v>186726.67</v>
      </c>
      <c r="L30">
        <v>0</v>
      </c>
      <c r="M30">
        <v>0</v>
      </c>
      <c r="N30">
        <v>0</v>
      </c>
      <c r="O30" t="s">
        <v>1889</v>
      </c>
      <c r="P30" t="s">
        <v>3</v>
      </c>
      <c r="Q30" t="s">
        <v>1890</v>
      </c>
      <c r="R30" t="s">
        <v>3</v>
      </c>
      <c r="S30" t="s">
        <v>3</v>
      </c>
      <c r="T30" t="s">
        <v>3</v>
      </c>
      <c r="U30">
        <v>0</v>
      </c>
      <c r="V30">
        <v>0</v>
      </c>
      <c r="W30">
        <v>0</v>
      </c>
      <c r="X30">
        <v>0</v>
      </c>
      <c r="Y30" t="s">
        <v>3</v>
      </c>
      <c r="Z30" t="s">
        <v>3</v>
      </c>
      <c r="AA30">
        <v>0</v>
      </c>
      <c r="AB30" t="s">
        <v>3</v>
      </c>
      <c r="AC30">
        <v>186726.67</v>
      </c>
      <c r="AD30">
        <v>1</v>
      </c>
      <c r="AE30">
        <v>0</v>
      </c>
      <c r="AF30">
        <v>3</v>
      </c>
      <c r="AG30">
        <v>3</v>
      </c>
      <c r="AH30" t="s">
        <v>227</v>
      </c>
      <c r="AI30" t="s">
        <v>254</v>
      </c>
      <c r="AJ30">
        <v>46217.56653935185</v>
      </c>
      <c r="AK30">
        <v>54972478</v>
      </c>
      <c r="AL30">
        <v>0</v>
      </c>
      <c r="AM30">
        <v>0</v>
      </c>
      <c r="AN30">
        <v>0</v>
      </c>
      <c r="AO30">
        <v>46101</v>
      </c>
      <c r="AP30">
        <v>0</v>
      </c>
      <c r="AQ30">
        <v>1</v>
      </c>
      <c r="AR30">
        <v>0</v>
      </c>
      <c r="AS30" t="s">
        <v>1912</v>
      </c>
      <c r="AT30">
        <v>1</v>
      </c>
      <c r="AU30">
        <v>1</v>
      </c>
    </row>
    <row r="31" spans="2:47" x14ac:dyDescent="0.25">
      <c r="B31" t="s">
        <v>1913</v>
      </c>
      <c r="C31">
        <v>0</v>
      </c>
      <c r="D31" t="s">
        <v>253</v>
      </c>
      <c r="E31" t="s">
        <v>3</v>
      </c>
      <c r="F31" t="s">
        <v>1888</v>
      </c>
      <c r="G31" t="s">
        <v>3</v>
      </c>
      <c r="H31">
        <v>191773.33</v>
      </c>
      <c r="I31">
        <v>191773.33</v>
      </c>
      <c r="J31">
        <v>0</v>
      </c>
      <c r="K31">
        <v>191773.33</v>
      </c>
      <c r="L31">
        <v>0</v>
      </c>
      <c r="M31">
        <v>0</v>
      </c>
      <c r="N31">
        <v>0</v>
      </c>
      <c r="O31" t="s">
        <v>1893</v>
      </c>
      <c r="P31" t="s">
        <v>3</v>
      </c>
      <c r="Q31" t="s">
        <v>1894</v>
      </c>
      <c r="R31" t="s">
        <v>3</v>
      </c>
      <c r="S31" t="s">
        <v>3</v>
      </c>
      <c r="T31" t="s">
        <v>3</v>
      </c>
      <c r="U31">
        <v>0</v>
      </c>
      <c r="V31">
        <v>0</v>
      </c>
      <c r="W31">
        <v>0</v>
      </c>
      <c r="X31">
        <v>0</v>
      </c>
      <c r="Y31" t="s">
        <v>3</v>
      </c>
      <c r="Z31" t="s">
        <v>3</v>
      </c>
      <c r="AA31">
        <v>0</v>
      </c>
      <c r="AB31" t="s">
        <v>3</v>
      </c>
      <c r="AC31">
        <v>191773.33</v>
      </c>
      <c r="AD31">
        <v>1</v>
      </c>
      <c r="AE31">
        <v>0</v>
      </c>
      <c r="AF31">
        <v>3</v>
      </c>
      <c r="AG31">
        <v>3</v>
      </c>
      <c r="AH31" t="s">
        <v>227</v>
      </c>
      <c r="AI31" t="s">
        <v>254</v>
      </c>
      <c r="AJ31">
        <v>46217.56653935185</v>
      </c>
      <c r="AK31">
        <v>54972478</v>
      </c>
      <c r="AL31">
        <v>0</v>
      </c>
      <c r="AM31">
        <v>0</v>
      </c>
      <c r="AN31">
        <v>0</v>
      </c>
      <c r="AO31">
        <v>46101</v>
      </c>
      <c r="AP31">
        <v>0</v>
      </c>
      <c r="AQ31">
        <v>1</v>
      </c>
      <c r="AR31">
        <v>0</v>
      </c>
      <c r="AS31" t="s">
        <v>3</v>
      </c>
      <c r="AT31">
        <v>1</v>
      </c>
      <c r="AU31">
        <v>1</v>
      </c>
    </row>
    <row r="32" spans="2:47" x14ac:dyDescent="0.25">
      <c r="B32" t="s">
        <v>1914</v>
      </c>
      <c r="C32">
        <v>0</v>
      </c>
      <c r="D32" t="s">
        <v>253</v>
      </c>
      <c r="E32" t="s">
        <v>3</v>
      </c>
      <c r="F32" t="s">
        <v>1888</v>
      </c>
      <c r="G32" t="s">
        <v>3</v>
      </c>
      <c r="H32">
        <v>0</v>
      </c>
      <c r="I32">
        <v>0</v>
      </c>
      <c r="J32">
        <v>0</v>
      </c>
      <c r="K32">
        <v>0</v>
      </c>
      <c r="L32">
        <v>0</v>
      </c>
      <c r="M32">
        <v>0</v>
      </c>
      <c r="N32">
        <v>0</v>
      </c>
      <c r="O32" t="s">
        <v>3</v>
      </c>
      <c r="P32" t="s">
        <v>3</v>
      </c>
      <c r="Q32" t="s">
        <v>3</v>
      </c>
      <c r="R32" t="s">
        <v>3</v>
      </c>
      <c r="S32" t="s">
        <v>3</v>
      </c>
      <c r="T32" t="s">
        <v>3</v>
      </c>
      <c r="U32">
        <v>0</v>
      </c>
      <c r="V32">
        <v>0</v>
      </c>
      <c r="W32">
        <v>0</v>
      </c>
      <c r="X32">
        <v>0</v>
      </c>
      <c r="Y32" t="s">
        <v>3</v>
      </c>
      <c r="Z32" t="s">
        <v>3</v>
      </c>
      <c r="AA32">
        <v>0</v>
      </c>
      <c r="AB32" t="s">
        <v>3</v>
      </c>
      <c r="AC32">
        <v>0</v>
      </c>
      <c r="AD32">
        <v>1</v>
      </c>
      <c r="AE32">
        <v>0</v>
      </c>
      <c r="AF32">
        <v>3</v>
      </c>
      <c r="AG32">
        <v>3</v>
      </c>
      <c r="AH32" t="s">
        <v>227</v>
      </c>
      <c r="AI32" t="s">
        <v>254</v>
      </c>
      <c r="AJ32">
        <v>46217.56653935185</v>
      </c>
      <c r="AK32">
        <v>54972478</v>
      </c>
      <c r="AL32">
        <v>0</v>
      </c>
      <c r="AM32">
        <v>0</v>
      </c>
      <c r="AN32">
        <v>0</v>
      </c>
      <c r="AO32">
        <v>46101</v>
      </c>
      <c r="AP32">
        <v>0</v>
      </c>
      <c r="AQ32">
        <v>1</v>
      </c>
      <c r="AR32">
        <v>0</v>
      </c>
      <c r="AS32" t="s">
        <v>3</v>
      </c>
      <c r="AT32">
        <v>1</v>
      </c>
      <c r="AU32">
        <v>1</v>
      </c>
    </row>
    <row r="33" spans="2:47" x14ac:dyDescent="0.25">
      <c r="B33" t="s">
        <v>1915</v>
      </c>
      <c r="C33">
        <v>0</v>
      </c>
      <c r="D33" t="s">
        <v>269</v>
      </c>
      <c r="E33" t="s">
        <v>3</v>
      </c>
      <c r="F33" t="s">
        <v>1888</v>
      </c>
      <c r="G33" t="s">
        <v>3</v>
      </c>
      <c r="H33">
        <v>141093.32999999999</v>
      </c>
      <c r="I33">
        <v>141093.32999999999</v>
      </c>
      <c r="J33">
        <v>0</v>
      </c>
      <c r="K33">
        <v>141093.32999999999</v>
      </c>
      <c r="L33">
        <v>0</v>
      </c>
      <c r="M33">
        <v>0</v>
      </c>
      <c r="N33">
        <v>0</v>
      </c>
      <c r="O33" t="s">
        <v>1889</v>
      </c>
      <c r="P33" t="s">
        <v>3</v>
      </c>
      <c r="Q33" t="s">
        <v>1890</v>
      </c>
      <c r="R33" t="s">
        <v>3</v>
      </c>
      <c r="S33" t="s">
        <v>3</v>
      </c>
      <c r="T33" t="s">
        <v>3</v>
      </c>
      <c r="U33">
        <v>0</v>
      </c>
      <c r="V33">
        <v>0</v>
      </c>
      <c r="W33">
        <v>0</v>
      </c>
      <c r="X33">
        <v>0</v>
      </c>
      <c r="Y33" t="s">
        <v>3</v>
      </c>
      <c r="Z33" t="s">
        <v>3</v>
      </c>
      <c r="AA33">
        <v>0</v>
      </c>
      <c r="AB33" t="s">
        <v>3</v>
      </c>
      <c r="AC33">
        <v>141093.32999999999</v>
      </c>
      <c r="AD33">
        <v>1</v>
      </c>
      <c r="AE33">
        <v>0</v>
      </c>
      <c r="AF33">
        <v>3</v>
      </c>
      <c r="AG33">
        <v>3</v>
      </c>
      <c r="AH33" t="s">
        <v>227</v>
      </c>
      <c r="AI33" t="s">
        <v>270</v>
      </c>
      <c r="AJ33">
        <v>46230.483090277776</v>
      </c>
      <c r="AK33">
        <v>54973287</v>
      </c>
      <c r="AL33">
        <v>0</v>
      </c>
      <c r="AM33">
        <v>0</v>
      </c>
      <c r="AN33">
        <v>0</v>
      </c>
      <c r="AO33">
        <v>46101</v>
      </c>
      <c r="AP33">
        <v>47408.43</v>
      </c>
      <c r="AQ33">
        <v>1</v>
      </c>
      <c r="AR33">
        <v>0</v>
      </c>
      <c r="AS33" t="s">
        <v>1916</v>
      </c>
      <c r="AT33">
        <v>1</v>
      </c>
      <c r="AU33">
        <v>1</v>
      </c>
    </row>
    <row r="34" spans="2:47" x14ac:dyDescent="0.25">
      <c r="B34" t="s">
        <v>1917</v>
      </c>
      <c r="C34">
        <v>0</v>
      </c>
      <c r="D34" t="s">
        <v>269</v>
      </c>
      <c r="E34" t="s">
        <v>3</v>
      </c>
      <c r="F34" t="s">
        <v>1888</v>
      </c>
      <c r="G34" t="s">
        <v>3</v>
      </c>
      <c r="H34">
        <v>144906.67000000001</v>
      </c>
      <c r="I34">
        <v>144906.67000000001</v>
      </c>
      <c r="J34">
        <v>0</v>
      </c>
      <c r="K34">
        <v>144906.67000000001</v>
      </c>
      <c r="L34">
        <v>0</v>
      </c>
      <c r="M34">
        <v>0</v>
      </c>
      <c r="N34">
        <v>0</v>
      </c>
      <c r="O34" t="s">
        <v>1893</v>
      </c>
      <c r="P34" t="s">
        <v>3</v>
      </c>
      <c r="Q34" t="s">
        <v>1894</v>
      </c>
      <c r="R34" t="s">
        <v>3</v>
      </c>
      <c r="S34" t="s">
        <v>3</v>
      </c>
      <c r="T34" t="s">
        <v>3</v>
      </c>
      <c r="U34">
        <v>0</v>
      </c>
      <c r="V34">
        <v>0</v>
      </c>
      <c r="W34">
        <v>0</v>
      </c>
      <c r="X34">
        <v>0</v>
      </c>
      <c r="Y34" t="s">
        <v>3</v>
      </c>
      <c r="Z34" t="s">
        <v>3</v>
      </c>
      <c r="AA34">
        <v>0</v>
      </c>
      <c r="AB34" t="s">
        <v>3</v>
      </c>
      <c r="AC34">
        <v>144906.67000000001</v>
      </c>
      <c r="AD34">
        <v>1</v>
      </c>
      <c r="AE34">
        <v>0</v>
      </c>
      <c r="AF34">
        <v>3</v>
      </c>
      <c r="AG34">
        <v>3</v>
      </c>
      <c r="AH34" t="s">
        <v>227</v>
      </c>
      <c r="AI34" t="s">
        <v>270</v>
      </c>
      <c r="AJ34">
        <v>46230.483090277776</v>
      </c>
      <c r="AK34">
        <v>54973287</v>
      </c>
      <c r="AL34">
        <v>0</v>
      </c>
      <c r="AM34">
        <v>0</v>
      </c>
      <c r="AN34">
        <v>0</v>
      </c>
      <c r="AO34">
        <v>46101</v>
      </c>
      <c r="AP34">
        <v>47408.43</v>
      </c>
      <c r="AQ34">
        <v>1</v>
      </c>
      <c r="AR34">
        <v>0</v>
      </c>
      <c r="AS34" t="s">
        <v>3</v>
      </c>
      <c r="AT34">
        <v>1</v>
      </c>
      <c r="AU34">
        <v>1</v>
      </c>
    </row>
    <row r="35" spans="2:47" x14ac:dyDescent="0.25">
      <c r="B35" t="s">
        <v>1918</v>
      </c>
      <c r="C35">
        <v>0</v>
      </c>
      <c r="D35" t="s">
        <v>269</v>
      </c>
      <c r="E35" t="s">
        <v>3</v>
      </c>
      <c r="F35" t="s">
        <v>1888</v>
      </c>
      <c r="G35" t="s">
        <v>3</v>
      </c>
      <c r="H35">
        <v>0</v>
      </c>
      <c r="I35">
        <v>0</v>
      </c>
      <c r="J35">
        <v>0</v>
      </c>
      <c r="K35">
        <v>0</v>
      </c>
      <c r="L35">
        <v>0</v>
      </c>
      <c r="M35">
        <v>0</v>
      </c>
      <c r="N35">
        <v>0</v>
      </c>
      <c r="O35" t="s">
        <v>3</v>
      </c>
      <c r="P35" t="s">
        <v>3</v>
      </c>
      <c r="Q35" t="s">
        <v>3</v>
      </c>
      <c r="R35" t="s">
        <v>3</v>
      </c>
      <c r="S35" t="s">
        <v>3</v>
      </c>
      <c r="T35" t="s">
        <v>3</v>
      </c>
      <c r="U35">
        <v>0</v>
      </c>
      <c r="V35">
        <v>0</v>
      </c>
      <c r="W35">
        <v>0</v>
      </c>
      <c r="X35">
        <v>0</v>
      </c>
      <c r="Y35" t="s">
        <v>3</v>
      </c>
      <c r="Z35" t="s">
        <v>3</v>
      </c>
      <c r="AA35">
        <v>0</v>
      </c>
      <c r="AB35" t="s">
        <v>3</v>
      </c>
      <c r="AC35">
        <v>0</v>
      </c>
      <c r="AD35">
        <v>1</v>
      </c>
      <c r="AE35">
        <v>0</v>
      </c>
      <c r="AF35">
        <v>3</v>
      </c>
      <c r="AG35">
        <v>3</v>
      </c>
      <c r="AH35" t="s">
        <v>227</v>
      </c>
      <c r="AI35" t="s">
        <v>270</v>
      </c>
      <c r="AJ35">
        <v>46230.483090277776</v>
      </c>
      <c r="AK35">
        <v>54973287</v>
      </c>
      <c r="AL35">
        <v>0</v>
      </c>
      <c r="AM35">
        <v>0</v>
      </c>
      <c r="AN35">
        <v>0</v>
      </c>
      <c r="AO35">
        <v>46101</v>
      </c>
      <c r="AP35">
        <v>47408.43</v>
      </c>
      <c r="AQ35">
        <v>1</v>
      </c>
      <c r="AR35">
        <v>0</v>
      </c>
      <c r="AS35" t="s">
        <v>3</v>
      </c>
      <c r="AT35">
        <v>1</v>
      </c>
      <c r="AU35">
        <v>1</v>
      </c>
    </row>
    <row r="36" spans="2:47" x14ac:dyDescent="0.25">
      <c r="B36" t="s">
        <v>1919</v>
      </c>
      <c r="C36">
        <v>0</v>
      </c>
      <c r="D36" t="s">
        <v>273</v>
      </c>
      <c r="E36" t="s">
        <v>3</v>
      </c>
      <c r="F36" t="s">
        <v>1888</v>
      </c>
      <c r="G36" t="s">
        <v>3</v>
      </c>
      <c r="H36">
        <v>182040</v>
      </c>
      <c r="I36">
        <v>182040</v>
      </c>
      <c r="J36">
        <v>0</v>
      </c>
      <c r="K36">
        <v>182040</v>
      </c>
      <c r="L36">
        <v>0</v>
      </c>
      <c r="M36">
        <v>0</v>
      </c>
      <c r="N36">
        <v>0</v>
      </c>
      <c r="O36" t="s">
        <v>1889</v>
      </c>
      <c r="P36" t="s">
        <v>3</v>
      </c>
      <c r="Q36" t="s">
        <v>1890</v>
      </c>
      <c r="R36" t="s">
        <v>3</v>
      </c>
      <c r="S36" t="s">
        <v>3</v>
      </c>
      <c r="T36" t="s">
        <v>3</v>
      </c>
      <c r="U36">
        <v>0</v>
      </c>
      <c r="V36">
        <v>0</v>
      </c>
      <c r="W36">
        <v>0</v>
      </c>
      <c r="X36">
        <v>0</v>
      </c>
      <c r="Y36" t="s">
        <v>3</v>
      </c>
      <c r="Z36" t="s">
        <v>3</v>
      </c>
      <c r="AA36">
        <v>0</v>
      </c>
      <c r="AB36" t="s">
        <v>3</v>
      </c>
      <c r="AC36">
        <v>182040</v>
      </c>
      <c r="AD36">
        <v>1</v>
      </c>
      <c r="AE36">
        <v>0</v>
      </c>
      <c r="AF36">
        <v>3</v>
      </c>
      <c r="AG36">
        <v>3</v>
      </c>
      <c r="AH36" t="s">
        <v>227</v>
      </c>
      <c r="AI36" t="s">
        <v>274</v>
      </c>
      <c r="AJ36">
        <v>46230.483229166668</v>
      </c>
      <c r="AK36">
        <v>54973292</v>
      </c>
      <c r="AL36">
        <v>0</v>
      </c>
      <c r="AM36">
        <v>0</v>
      </c>
      <c r="AN36">
        <v>0</v>
      </c>
      <c r="AO36">
        <v>46101</v>
      </c>
      <c r="AP36">
        <v>72816</v>
      </c>
      <c r="AQ36">
        <v>1</v>
      </c>
      <c r="AR36">
        <v>0</v>
      </c>
      <c r="AS36" t="s">
        <v>1920</v>
      </c>
      <c r="AT36">
        <v>1</v>
      </c>
      <c r="AU36">
        <v>1</v>
      </c>
    </row>
    <row r="37" spans="2:47" x14ac:dyDescent="0.25">
      <c r="B37" t="s">
        <v>1921</v>
      </c>
      <c r="C37">
        <v>0</v>
      </c>
      <c r="D37" t="s">
        <v>273</v>
      </c>
      <c r="E37" t="s">
        <v>3</v>
      </c>
      <c r="F37" t="s">
        <v>1888</v>
      </c>
      <c r="G37" t="s">
        <v>3</v>
      </c>
      <c r="H37">
        <v>186960</v>
      </c>
      <c r="I37">
        <v>186960</v>
      </c>
      <c r="J37">
        <v>0</v>
      </c>
      <c r="K37">
        <v>186960</v>
      </c>
      <c r="L37">
        <v>0</v>
      </c>
      <c r="M37">
        <v>0</v>
      </c>
      <c r="N37">
        <v>0</v>
      </c>
      <c r="O37" t="s">
        <v>1893</v>
      </c>
      <c r="P37" t="s">
        <v>3</v>
      </c>
      <c r="Q37" t="s">
        <v>1894</v>
      </c>
      <c r="R37" t="s">
        <v>3</v>
      </c>
      <c r="S37" t="s">
        <v>3</v>
      </c>
      <c r="T37" t="s">
        <v>3</v>
      </c>
      <c r="U37">
        <v>0</v>
      </c>
      <c r="V37">
        <v>0</v>
      </c>
      <c r="W37">
        <v>0</v>
      </c>
      <c r="X37">
        <v>0</v>
      </c>
      <c r="Y37" t="s">
        <v>3</v>
      </c>
      <c r="Z37" t="s">
        <v>3</v>
      </c>
      <c r="AA37">
        <v>0</v>
      </c>
      <c r="AB37" t="s">
        <v>3</v>
      </c>
      <c r="AC37">
        <v>186960</v>
      </c>
      <c r="AD37">
        <v>1</v>
      </c>
      <c r="AE37">
        <v>0</v>
      </c>
      <c r="AF37">
        <v>3</v>
      </c>
      <c r="AG37">
        <v>3</v>
      </c>
      <c r="AH37" t="s">
        <v>227</v>
      </c>
      <c r="AI37" t="s">
        <v>274</v>
      </c>
      <c r="AJ37">
        <v>46230.483229166668</v>
      </c>
      <c r="AK37">
        <v>54973292</v>
      </c>
      <c r="AL37">
        <v>0</v>
      </c>
      <c r="AM37">
        <v>0</v>
      </c>
      <c r="AN37">
        <v>0</v>
      </c>
      <c r="AO37">
        <v>46101</v>
      </c>
      <c r="AP37">
        <v>72816</v>
      </c>
      <c r="AQ37">
        <v>1</v>
      </c>
      <c r="AR37">
        <v>0</v>
      </c>
      <c r="AS37" t="s">
        <v>3</v>
      </c>
      <c r="AT37">
        <v>1</v>
      </c>
      <c r="AU37">
        <v>1</v>
      </c>
    </row>
    <row r="38" spans="2:47" x14ac:dyDescent="0.25">
      <c r="B38" t="s">
        <v>1922</v>
      </c>
      <c r="C38">
        <v>0</v>
      </c>
      <c r="D38" t="s">
        <v>273</v>
      </c>
      <c r="E38" t="s">
        <v>3</v>
      </c>
      <c r="F38" t="s">
        <v>1888</v>
      </c>
      <c r="G38" t="s">
        <v>3</v>
      </c>
      <c r="H38">
        <v>0</v>
      </c>
      <c r="I38">
        <v>0</v>
      </c>
      <c r="J38">
        <v>0</v>
      </c>
      <c r="K38">
        <v>0</v>
      </c>
      <c r="L38">
        <v>0</v>
      </c>
      <c r="M38">
        <v>0</v>
      </c>
      <c r="N38">
        <v>0</v>
      </c>
      <c r="O38" t="s">
        <v>3</v>
      </c>
      <c r="P38" t="s">
        <v>3</v>
      </c>
      <c r="Q38" t="s">
        <v>3</v>
      </c>
      <c r="R38" t="s">
        <v>3</v>
      </c>
      <c r="S38" t="s">
        <v>3</v>
      </c>
      <c r="T38" t="s">
        <v>3</v>
      </c>
      <c r="U38">
        <v>0</v>
      </c>
      <c r="V38">
        <v>0</v>
      </c>
      <c r="W38">
        <v>0</v>
      </c>
      <c r="X38">
        <v>0</v>
      </c>
      <c r="Y38" t="s">
        <v>3</v>
      </c>
      <c r="Z38" t="s">
        <v>3</v>
      </c>
      <c r="AA38">
        <v>0</v>
      </c>
      <c r="AB38" t="s">
        <v>3</v>
      </c>
      <c r="AC38">
        <v>0</v>
      </c>
      <c r="AD38">
        <v>1</v>
      </c>
      <c r="AE38">
        <v>0</v>
      </c>
      <c r="AF38">
        <v>3</v>
      </c>
      <c r="AG38">
        <v>3</v>
      </c>
      <c r="AH38" t="s">
        <v>227</v>
      </c>
      <c r="AI38" t="s">
        <v>274</v>
      </c>
      <c r="AJ38">
        <v>46230.483229166668</v>
      </c>
      <c r="AK38">
        <v>54973292</v>
      </c>
      <c r="AL38">
        <v>0</v>
      </c>
      <c r="AM38">
        <v>0</v>
      </c>
      <c r="AN38">
        <v>0</v>
      </c>
      <c r="AO38">
        <v>46101</v>
      </c>
      <c r="AP38">
        <v>72816</v>
      </c>
      <c r="AQ38">
        <v>1</v>
      </c>
      <c r="AR38">
        <v>0</v>
      </c>
      <c r="AS38" t="s">
        <v>3</v>
      </c>
      <c r="AT38">
        <v>1</v>
      </c>
      <c r="AU38">
        <v>1</v>
      </c>
    </row>
    <row r="39" spans="2:47" x14ac:dyDescent="0.25">
      <c r="B39" t="s">
        <v>1923</v>
      </c>
      <c r="C39">
        <v>0</v>
      </c>
      <c r="D39" t="s">
        <v>277</v>
      </c>
      <c r="E39" t="s">
        <v>3</v>
      </c>
      <c r="F39" t="s">
        <v>1888</v>
      </c>
      <c r="G39" t="s">
        <v>3</v>
      </c>
      <c r="H39">
        <v>244940</v>
      </c>
      <c r="I39">
        <v>244940</v>
      </c>
      <c r="J39">
        <v>0</v>
      </c>
      <c r="K39">
        <v>244940</v>
      </c>
      <c r="L39">
        <v>0</v>
      </c>
      <c r="M39">
        <v>0</v>
      </c>
      <c r="N39">
        <v>0</v>
      </c>
      <c r="O39" t="s">
        <v>1889</v>
      </c>
      <c r="P39" t="s">
        <v>3</v>
      </c>
      <c r="Q39" t="s">
        <v>1890</v>
      </c>
      <c r="R39" t="s">
        <v>3</v>
      </c>
      <c r="S39" t="s">
        <v>3</v>
      </c>
      <c r="T39" t="s">
        <v>3</v>
      </c>
      <c r="U39">
        <v>0</v>
      </c>
      <c r="V39">
        <v>0</v>
      </c>
      <c r="W39">
        <v>0</v>
      </c>
      <c r="X39">
        <v>0</v>
      </c>
      <c r="Y39" t="s">
        <v>3</v>
      </c>
      <c r="Z39" t="s">
        <v>3</v>
      </c>
      <c r="AA39">
        <v>0</v>
      </c>
      <c r="AB39" t="s">
        <v>3</v>
      </c>
      <c r="AC39">
        <v>244940</v>
      </c>
      <c r="AD39">
        <v>1</v>
      </c>
      <c r="AE39">
        <v>0</v>
      </c>
      <c r="AF39">
        <v>3</v>
      </c>
      <c r="AG39">
        <v>3</v>
      </c>
      <c r="AH39" t="s">
        <v>227</v>
      </c>
      <c r="AI39" t="s">
        <v>278</v>
      </c>
      <c r="AJ39">
        <v>46230.483564814815</v>
      </c>
      <c r="AK39">
        <v>54973297</v>
      </c>
      <c r="AL39">
        <v>0</v>
      </c>
      <c r="AM39">
        <v>0</v>
      </c>
      <c r="AN39">
        <v>0</v>
      </c>
      <c r="AO39">
        <v>46101</v>
      </c>
      <c r="AP39">
        <v>116639</v>
      </c>
      <c r="AQ39">
        <v>1</v>
      </c>
      <c r="AR39">
        <v>0</v>
      </c>
      <c r="AS39" t="s">
        <v>1924</v>
      </c>
      <c r="AT39">
        <v>1</v>
      </c>
      <c r="AU39">
        <v>1</v>
      </c>
    </row>
    <row r="40" spans="2:47" x14ac:dyDescent="0.25">
      <c r="B40" t="s">
        <v>1925</v>
      </c>
      <c r="C40">
        <v>0</v>
      </c>
      <c r="D40" t="s">
        <v>277</v>
      </c>
      <c r="E40" t="s">
        <v>3</v>
      </c>
      <c r="F40" t="s">
        <v>1888</v>
      </c>
      <c r="G40" t="s">
        <v>3</v>
      </c>
      <c r="H40">
        <v>251560</v>
      </c>
      <c r="I40">
        <v>251560</v>
      </c>
      <c r="J40">
        <v>0</v>
      </c>
      <c r="K40">
        <v>251560</v>
      </c>
      <c r="L40">
        <v>0</v>
      </c>
      <c r="M40">
        <v>0</v>
      </c>
      <c r="N40">
        <v>0</v>
      </c>
      <c r="O40" t="s">
        <v>1893</v>
      </c>
      <c r="P40" t="s">
        <v>3</v>
      </c>
      <c r="Q40" t="s">
        <v>1894</v>
      </c>
      <c r="R40" t="s">
        <v>3</v>
      </c>
      <c r="S40" t="s">
        <v>3</v>
      </c>
      <c r="T40" t="s">
        <v>3</v>
      </c>
      <c r="U40">
        <v>0</v>
      </c>
      <c r="V40">
        <v>0</v>
      </c>
      <c r="W40">
        <v>0</v>
      </c>
      <c r="X40">
        <v>0</v>
      </c>
      <c r="Y40" t="s">
        <v>3</v>
      </c>
      <c r="Z40" t="s">
        <v>3</v>
      </c>
      <c r="AA40">
        <v>0</v>
      </c>
      <c r="AB40" t="s">
        <v>3</v>
      </c>
      <c r="AC40">
        <v>251560</v>
      </c>
      <c r="AD40">
        <v>1</v>
      </c>
      <c r="AE40">
        <v>0</v>
      </c>
      <c r="AF40">
        <v>3</v>
      </c>
      <c r="AG40">
        <v>3</v>
      </c>
      <c r="AH40" t="s">
        <v>227</v>
      </c>
      <c r="AI40" t="s">
        <v>278</v>
      </c>
      <c r="AJ40">
        <v>46230.483564814815</v>
      </c>
      <c r="AK40">
        <v>54973297</v>
      </c>
      <c r="AL40">
        <v>0</v>
      </c>
      <c r="AM40">
        <v>0</v>
      </c>
      <c r="AN40">
        <v>0</v>
      </c>
      <c r="AO40">
        <v>46101</v>
      </c>
      <c r="AP40">
        <v>116639</v>
      </c>
      <c r="AQ40">
        <v>1</v>
      </c>
      <c r="AR40">
        <v>0</v>
      </c>
      <c r="AS40" t="s">
        <v>3</v>
      </c>
      <c r="AT40">
        <v>1</v>
      </c>
      <c r="AU40">
        <v>1</v>
      </c>
    </row>
    <row r="41" spans="2:47" x14ac:dyDescent="0.25">
      <c r="B41" t="s">
        <v>1926</v>
      </c>
      <c r="C41">
        <v>0</v>
      </c>
      <c r="D41" t="s">
        <v>277</v>
      </c>
      <c r="E41" t="s">
        <v>3</v>
      </c>
      <c r="F41" t="s">
        <v>1888</v>
      </c>
      <c r="G41" t="s">
        <v>3</v>
      </c>
      <c r="H41">
        <v>0</v>
      </c>
      <c r="I41">
        <v>0</v>
      </c>
      <c r="J41">
        <v>0</v>
      </c>
      <c r="K41">
        <v>0</v>
      </c>
      <c r="L41">
        <v>0</v>
      </c>
      <c r="M41">
        <v>0</v>
      </c>
      <c r="N41">
        <v>0</v>
      </c>
      <c r="O41" t="s">
        <v>3</v>
      </c>
      <c r="P41" t="s">
        <v>3</v>
      </c>
      <c r="Q41" t="s">
        <v>3</v>
      </c>
      <c r="R41" t="s">
        <v>3</v>
      </c>
      <c r="S41" t="s">
        <v>3</v>
      </c>
      <c r="T41" t="s">
        <v>3</v>
      </c>
      <c r="U41">
        <v>0</v>
      </c>
      <c r="V41">
        <v>0</v>
      </c>
      <c r="W41">
        <v>0</v>
      </c>
      <c r="X41">
        <v>0</v>
      </c>
      <c r="Y41" t="s">
        <v>3</v>
      </c>
      <c r="Z41" t="s">
        <v>3</v>
      </c>
      <c r="AA41">
        <v>0</v>
      </c>
      <c r="AB41" t="s">
        <v>3</v>
      </c>
      <c r="AC41">
        <v>0</v>
      </c>
      <c r="AD41">
        <v>1</v>
      </c>
      <c r="AE41">
        <v>0</v>
      </c>
      <c r="AF41">
        <v>3</v>
      </c>
      <c r="AG41">
        <v>3</v>
      </c>
      <c r="AH41" t="s">
        <v>227</v>
      </c>
      <c r="AI41" t="s">
        <v>278</v>
      </c>
      <c r="AJ41">
        <v>46230.483564814815</v>
      </c>
      <c r="AK41">
        <v>54973297</v>
      </c>
      <c r="AL41">
        <v>0</v>
      </c>
      <c r="AM41">
        <v>0</v>
      </c>
      <c r="AN41">
        <v>0</v>
      </c>
      <c r="AO41">
        <v>46101</v>
      </c>
      <c r="AP41">
        <v>116639</v>
      </c>
      <c r="AQ41">
        <v>1</v>
      </c>
      <c r="AR41">
        <v>0</v>
      </c>
      <c r="AS41" t="s">
        <v>3</v>
      </c>
      <c r="AT41">
        <v>1</v>
      </c>
      <c r="AU41">
        <v>1</v>
      </c>
    </row>
    <row r="42" spans="2:47" x14ac:dyDescent="0.25">
      <c r="B42" t="s">
        <v>1927</v>
      </c>
      <c r="C42">
        <v>0</v>
      </c>
      <c r="D42" t="s">
        <v>281</v>
      </c>
      <c r="E42" t="s">
        <v>3</v>
      </c>
      <c r="F42" t="s">
        <v>1888</v>
      </c>
      <c r="G42" t="s">
        <v>3</v>
      </c>
      <c r="H42">
        <v>166006.67000000001</v>
      </c>
      <c r="I42">
        <v>166006.67000000001</v>
      </c>
      <c r="J42">
        <v>0</v>
      </c>
      <c r="K42">
        <v>166006.67000000001</v>
      </c>
      <c r="L42">
        <v>0</v>
      </c>
      <c r="M42">
        <v>0</v>
      </c>
      <c r="N42">
        <v>0</v>
      </c>
      <c r="O42" t="s">
        <v>1889</v>
      </c>
      <c r="P42" t="s">
        <v>3</v>
      </c>
      <c r="Q42" t="s">
        <v>1890</v>
      </c>
      <c r="R42" t="s">
        <v>3</v>
      </c>
      <c r="S42" t="s">
        <v>3</v>
      </c>
      <c r="T42" t="s">
        <v>3</v>
      </c>
      <c r="U42">
        <v>0</v>
      </c>
      <c r="V42">
        <v>0</v>
      </c>
      <c r="W42">
        <v>0</v>
      </c>
      <c r="X42">
        <v>0</v>
      </c>
      <c r="Y42" t="s">
        <v>3</v>
      </c>
      <c r="Z42" t="s">
        <v>3</v>
      </c>
      <c r="AA42">
        <v>0</v>
      </c>
      <c r="AB42" t="s">
        <v>3</v>
      </c>
      <c r="AC42">
        <v>166006.67000000001</v>
      </c>
      <c r="AD42">
        <v>1</v>
      </c>
      <c r="AE42">
        <v>0</v>
      </c>
      <c r="AF42">
        <v>3</v>
      </c>
      <c r="AG42">
        <v>3</v>
      </c>
      <c r="AH42" t="s">
        <v>227</v>
      </c>
      <c r="AI42" t="s">
        <v>282</v>
      </c>
      <c r="AJ42">
        <v>46230.483773148146</v>
      </c>
      <c r="AK42">
        <v>54973302</v>
      </c>
      <c r="AL42">
        <v>0</v>
      </c>
      <c r="AM42">
        <v>0</v>
      </c>
      <c r="AN42">
        <v>0</v>
      </c>
      <c r="AO42">
        <v>46101</v>
      </c>
      <c r="AP42">
        <v>103904</v>
      </c>
      <c r="AQ42">
        <v>1</v>
      </c>
      <c r="AR42">
        <v>0</v>
      </c>
      <c r="AS42" t="s">
        <v>1928</v>
      </c>
      <c r="AT42">
        <v>1</v>
      </c>
      <c r="AU42">
        <v>1</v>
      </c>
    </row>
    <row r="43" spans="2:47" x14ac:dyDescent="0.25">
      <c r="B43" t="s">
        <v>1929</v>
      </c>
      <c r="C43">
        <v>0</v>
      </c>
      <c r="D43" t="s">
        <v>281</v>
      </c>
      <c r="E43" t="s">
        <v>3</v>
      </c>
      <c r="F43" t="s">
        <v>1888</v>
      </c>
      <c r="G43" t="s">
        <v>3</v>
      </c>
      <c r="H43">
        <v>170493.33</v>
      </c>
      <c r="I43">
        <v>170493.33</v>
      </c>
      <c r="J43">
        <v>0</v>
      </c>
      <c r="K43">
        <v>170493.33</v>
      </c>
      <c r="L43">
        <v>0</v>
      </c>
      <c r="M43">
        <v>0</v>
      </c>
      <c r="N43">
        <v>0</v>
      </c>
      <c r="O43" t="s">
        <v>1893</v>
      </c>
      <c r="P43" t="s">
        <v>3</v>
      </c>
      <c r="Q43" t="s">
        <v>1894</v>
      </c>
      <c r="R43" t="s">
        <v>3</v>
      </c>
      <c r="S43" t="s">
        <v>3</v>
      </c>
      <c r="T43" t="s">
        <v>3</v>
      </c>
      <c r="U43">
        <v>0</v>
      </c>
      <c r="V43">
        <v>0</v>
      </c>
      <c r="W43">
        <v>0</v>
      </c>
      <c r="X43">
        <v>0</v>
      </c>
      <c r="Y43" t="s">
        <v>3</v>
      </c>
      <c r="Z43" t="s">
        <v>3</v>
      </c>
      <c r="AA43">
        <v>0</v>
      </c>
      <c r="AB43" t="s">
        <v>3</v>
      </c>
      <c r="AC43">
        <v>170493.33</v>
      </c>
      <c r="AD43">
        <v>1</v>
      </c>
      <c r="AE43">
        <v>0</v>
      </c>
      <c r="AF43">
        <v>3</v>
      </c>
      <c r="AG43">
        <v>3</v>
      </c>
      <c r="AH43" t="s">
        <v>227</v>
      </c>
      <c r="AI43" t="s">
        <v>282</v>
      </c>
      <c r="AJ43">
        <v>46230.483773148146</v>
      </c>
      <c r="AK43">
        <v>54973302</v>
      </c>
      <c r="AL43">
        <v>0</v>
      </c>
      <c r="AM43">
        <v>0</v>
      </c>
      <c r="AN43">
        <v>0</v>
      </c>
      <c r="AO43">
        <v>46101</v>
      </c>
      <c r="AP43">
        <v>103904</v>
      </c>
      <c r="AQ43">
        <v>1</v>
      </c>
      <c r="AR43">
        <v>0</v>
      </c>
      <c r="AS43" t="s">
        <v>3</v>
      </c>
      <c r="AT43">
        <v>1</v>
      </c>
      <c r="AU43">
        <v>1</v>
      </c>
    </row>
    <row r="44" spans="2:47" x14ac:dyDescent="0.25">
      <c r="B44" t="s">
        <v>1930</v>
      </c>
      <c r="C44">
        <v>0</v>
      </c>
      <c r="D44" t="s">
        <v>281</v>
      </c>
      <c r="E44" t="s">
        <v>3</v>
      </c>
      <c r="F44" t="s">
        <v>1888</v>
      </c>
      <c r="G44" t="s">
        <v>3</v>
      </c>
      <c r="H44">
        <v>0</v>
      </c>
      <c r="I44">
        <v>0</v>
      </c>
      <c r="J44">
        <v>0</v>
      </c>
      <c r="K44">
        <v>0</v>
      </c>
      <c r="L44">
        <v>0</v>
      </c>
      <c r="M44">
        <v>0</v>
      </c>
      <c r="N44">
        <v>0</v>
      </c>
      <c r="O44" t="s">
        <v>3</v>
      </c>
      <c r="P44" t="s">
        <v>3</v>
      </c>
      <c r="Q44" t="s">
        <v>3</v>
      </c>
      <c r="R44" t="s">
        <v>3</v>
      </c>
      <c r="S44" t="s">
        <v>3</v>
      </c>
      <c r="T44" t="s">
        <v>3</v>
      </c>
      <c r="U44">
        <v>0</v>
      </c>
      <c r="V44">
        <v>0</v>
      </c>
      <c r="W44">
        <v>0</v>
      </c>
      <c r="X44">
        <v>0</v>
      </c>
      <c r="Y44" t="s">
        <v>3</v>
      </c>
      <c r="Z44" t="s">
        <v>3</v>
      </c>
      <c r="AA44">
        <v>0</v>
      </c>
      <c r="AB44" t="s">
        <v>3</v>
      </c>
      <c r="AC44">
        <v>0</v>
      </c>
      <c r="AD44">
        <v>1</v>
      </c>
      <c r="AE44">
        <v>0</v>
      </c>
      <c r="AF44">
        <v>3</v>
      </c>
      <c r="AG44">
        <v>3</v>
      </c>
      <c r="AH44" t="s">
        <v>227</v>
      </c>
      <c r="AI44" t="s">
        <v>282</v>
      </c>
      <c r="AJ44">
        <v>46230.483773148146</v>
      </c>
      <c r="AK44">
        <v>54973302</v>
      </c>
      <c r="AL44">
        <v>0</v>
      </c>
      <c r="AM44">
        <v>0</v>
      </c>
      <c r="AN44">
        <v>0</v>
      </c>
      <c r="AO44">
        <v>46101</v>
      </c>
      <c r="AP44">
        <v>103904</v>
      </c>
      <c r="AQ44">
        <v>1</v>
      </c>
      <c r="AR44">
        <v>0</v>
      </c>
      <c r="AS44" t="s">
        <v>3</v>
      </c>
      <c r="AT44">
        <v>1</v>
      </c>
      <c r="AU44">
        <v>1</v>
      </c>
    </row>
    <row r="45" spans="2:47" x14ac:dyDescent="0.25">
      <c r="B45" t="s">
        <v>1931</v>
      </c>
      <c r="C45">
        <v>0</v>
      </c>
      <c r="D45" t="s">
        <v>285</v>
      </c>
      <c r="E45" t="s">
        <v>3</v>
      </c>
      <c r="F45" t="s">
        <v>1888</v>
      </c>
      <c r="G45" t="s">
        <v>3</v>
      </c>
      <c r="H45">
        <v>210406.67</v>
      </c>
      <c r="I45">
        <v>210406.67</v>
      </c>
      <c r="J45">
        <v>0</v>
      </c>
      <c r="K45">
        <v>210406.67</v>
      </c>
      <c r="L45">
        <v>0</v>
      </c>
      <c r="M45">
        <v>0</v>
      </c>
      <c r="N45">
        <v>0</v>
      </c>
      <c r="O45" t="s">
        <v>1889</v>
      </c>
      <c r="P45" t="s">
        <v>3</v>
      </c>
      <c r="Q45" t="s">
        <v>1890</v>
      </c>
      <c r="R45" t="s">
        <v>3</v>
      </c>
      <c r="S45" t="s">
        <v>3</v>
      </c>
      <c r="T45" t="s">
        <v>3</v>
      </c>
      <c r="U45">
        <v>0</v>
      </c>
      <c r="V45">
        <v>0</v>
      </c>
      <c r="W45">
        <v>0</v>
      </c>
      <c r="X45">
        <v>0</v>
      </c>
      <c r="Y45" t="s">
        <v>3</v>
      </c>
      <c r="Z45" t="s">
        <v>3</v>
      </c>
      <c r="AA45">
        <v>0</v>
      </c>
      <c r="AB45" t="s">
        <v>3</v>
      </c>
      <c r="AC45">
        <v>210406.67</v>
      </c>
      <c r="AD45">
        <v>1</v>
      </c>
      <c r="AE45">
        <v>0</v>
      </c>
      <c r="AF45">
        <v>3</v>
      </c>
      <c r="AG45">
        <v>3</v>
      </c>
      <c r="AH45" t="s">
        <v>227</v>
      </c>
      <c r="AI45" t="s">
        <v>286</v>
      </c>
      <c r="AJ45">
        <v>46230.483946759261</v>
      </c>
      <c r="AK45">
        <v>54973307</v>
      </c>
      <c r="AL45">
        <v>0</v>
      </c>
      <c r="AM45">
        <v>0</v>
      </c>
      <c r="AN45">
        <v>0</v>
      </c>
      <c r="AO45">
        <v>46101</v>
      </c>
      <c r="AP45">
        <v>98713.5</v>
      </c>
      <c r="AQ45">
        <v>1</v>
      </c>
      <c r="AR45">
        <v>0</v>
      </c>
      <c r="AS45" t="s">
        <v>1932</v>
      </c>
      <c r="AT45">
        <v>1</v>
      </c>
      <c r="AU45">
        <v>1</v>
      </c>
    </row>
    <row r="46" spans="2:47" x14ac:dyDescent="0.25">
      <c r="B46" t="s">
        <v>1933</v>
      </c>
      <c r="C46">
        <v>0</v>
      </c>
      <c r="D46" t="s">
        <v>285</v>
      </c>
      <c r="E46" t="s">
        <v>3</v>
      </c>
      <c r="F46" t="s">
        <v>1888</v>
      </c>
      <c r="G46" t="s">
        <v>3</v>
      </c>
      <c r="H46">
        <v>216093.33</v>
      </c>
      <c r="I46">
        <v>216093.33</v>
      </c>
      <c r="J46">
        <v>0</v>
      </c>
      <c r="K46">
        <v>216093.33</v>
      </c>
      <c r="L46">
        <v>0</v>
      </c>
      <c r="M46">
        <v>0</v>
      </c>
      <c r="N46">
        <v>0</v>
      </c>
      <c r="O46" t="s">
        <v>1893</v>
      </c>
      <c r="P46" t="s">
        <v>3</v>
      </c>
      <c r="Q46" t="s">
        <v>1894</v>
      </c>
      <c r="R46" t="s">
        <v>3</v>
      </c>
      <c r="S46" t="s">
        <v>3</v>
      </c>
      <c r="T46" t="s">
        <v>3</v>
      </c>
      <c r="U46">
        <v>0</v>
      </c>
      <c r="V46">
        <v>0</v>
      </c>
      <c r="W46">
        <v>0</v>
      </c>
      <c r="X46">
        <v>0</v>
      </c>
      <c r="Y46" t="s">
        <v>3</v>
      </c>
      <c r="Z46" t="s">
        <v>3</v>
      </c>
      <c r="AA46">
        <v>0</v>
      </c>
      <c r="AB46" t="s">
        <v>3</v>
      </c>
      <c r="AC46">
        <v>216093.33</v>
      </c>
      <c r="AD46">
        <v>1</v>
      </c>
      <c r="AE46">
        <v>0</v>
      </c>
      <c r="AF46">
        <v>3</v>
      </c>
      <c r="AG46">
        <v>3</v>
      </c>
      <c r="AH46" t="s">
        <v>227</v>
      </c>
      <c r="AI46" t="s">
        <v>286</v>
      </c>
      <c r="AJ46">
        <v>46230.483946759261</v>
      </c>
      <c r="AK46">
        <v>54973307</v>
      </c>
      <c r="AL46">
        <v>0</v>
      </c>
      <c r="AM46">
        <v>0</v>
      </c>
      <c r="AN46">
        <v>0</v>
      </c>
      <c r="AO46">
        <v>46101</v>
      </c>
      <c r="AP46">
        <v>98713.5</v>
      </c>
      <c r="AQ46">
        <v>1</v>
      </c>
      <c r="AR46">
        <v>0</v>
      </c>
      <c r="AS46" t="s">
        <v>3</v>
      </c>
      <c r="AT46">
        <v>1</v>
      </c>
      <c r="AU46">
        <v>1</v>
      </c>
    </row>
    <row r="47" spans="2:47" x14ac:dyDescent="0.25">
      <c r="B47" t="s">
        <v>1934</v>
      </c>
      <c r="C47">
        <v>0</v>
      </c>
      <c r="D47" t="s">
        <v>285</v>
      </c>
      <c r="E47" t="s">
        <v>3</v>
      </c>
      <c r="F47" t="s">
        <v>1888</v>
      </c>
      <c r="G47" t="s">
        <v>3</v>
      </c>
      <c r="H47">
        <v>0</v>
      </c>
      <c r="I47">
        <v>0</v>
      </c>
      <c r="J47">
        <v>0</v>
      </c>
      <c r="K47">
        <v>0</v>
      </c>
      <c r="L47">
        <v>0</v>
      </c>
      <c r="M47">
        <v>0</v>
      </c>
      <c r="N47">
        <v>0</v>
      </c>
      <c r="O47" t="s">
        <v>3</v>
      </c>
      <c r="P47" t="s">
        <v>3</v>
      </c>
      <c r="Q47" t="s">
        <v>3</v>
      </c>
      <c r="R47" t="s">
        <v>3</v>
      </c>
      <c r="S47" t="s">
        <v>3</v>
      </c>
      <c r="T47" t="s">
        <v>3</v>
      </c>
      <c r="U47">
        <v>0</v>
      </c>
      <c r="V47">
        <v>0</v>
      </c>
      <c r="W47">
        <v>0</v>
      </c>
      <c r="X47">
        <v>0</v>
      </c>
      <c r="Y47" t="s">
        <v>3</v>
      </c>
      <c r="Z47" t="s">
        <v>3</v>
      </c>
      <c r="AA47">
        <v>0</v>
      </c>
      <c r="AB47" t="s">
        <v>3</v>
      </c>
      <c r="AC47">
        <v>0</v>
      </c>
      <c r="AD47">
        <v>1</v>
      </c>
      <c r="AE47">
        <v>0</v>
      </c>
      <c r="AF47">
        <v>3</v>
      </c>
      <c r="AG47">
        <v>3</v>
      </c>
      <c r="AH47" t="s">
        <v>227</v>
      </c>
      <c r="AI47" t="s">
        <v>286</v>
      </c>
      <c r="AJ47">
        <v>46230.483946759261</v>
      </c>
      <c r="AK47">
        <v>54973307</v>
      </c>
      <c r="AL47">
        <v>0</v>
      </c>
      <c r="AM47">
        <v>0</v>
      </c>
      <c r="AN47">
        <v>0</v>
      </c>
      <c r="AO47">
        <v>46101</v>
      </c>
      <c r="AP47">
        <v>98713.5</v>
      </c>
      <c r="AQ47">
        <v>1</v>
      </c>
      <c r="AR47">
        <v>0</v>
      </c>
      <c r="AS47" t="s">
        <v>3</v>
      </c>
      <c r="AT47">
        <v>1</v>
      </c>
      <c r="AU47">
        <v>1</v>
      </c>
    </row>
    <row r="48" spans="2:47" x14ac:dyDescent="0.25">
      <c r="B48" t="s">
        <v>1935</v>
      </c>
      <c r="C48">
        <v>0</v>
      </c>
      <c r="D48" t="s">
        <v>289</v>
      </c>
      <c r="E48" t="s">
        <v>3</v>
      </c>
      <c r="F48" t="s">
        <v>1888</v>
      </c>
      <c r="G48" t="s">
        <v>3</v>
      </c>
      <c r="H48">
        <v>185000</v>
      </c>
      <c r="I48">
        <v>185000</v>
      </c>
      <c r="J48">
        <v>0</v>
      </c>
      <c r="K48">
        <v>185000</v>
      </c>
      <c r="L48">
        <v>0</v>
      </c>
      <c r="M48">
        <v>0</v>
      </c>
      <c r="N48">
        <v>0</v>
      </c>
      <c r="O48" t="s">
        <v>1889</v>
      </c>
      <c r="P48" t="s">
        <v>3</v>
      </c>
      <c r="Q48" t="s">
        <v>1890</v>
      </c>
      <c r="R48" t="s">
        <v>3</v>
      </c>
      <c r="S48" t="s">
        <v>3</v>
      </c>
      <c r="T48" t="s">
        <v>3</v>
      </c>
      <c r="U48">
        <v>0</v>
      </c>
      <c r="V48">
        <v>0</v>
      </c>
      <c r="W48">
        <v>0</v>
      </c>
      <c r="X48">
        <v>0</v>
      </c>
      <c r="Y48" t="s">
        <v>3</v>
      </c>
      <c r="Z48" t="s">
        <v>3</v>
      </c>
      <c r="AA48">
        <v>0</v>
      </c>
      <c r="AB48" t="s">
        <v>3</v>
      </c>
      <c r="AC48">
        <v>185000</v>
      </c>
      <c r="AD48">
        <v>1</v>
      </c>
      <c r="AE48">
        <v>0</v>
      </c>
      <c r="AF48">
        <v>3</v>
      </c>
      <c r="AG48">
        <v>3</v>
      </c>
      <c r="AH48" t="s">
        <v>227</v>
      </c>
      <c r="AI48" t="s">
        <v>290</v>
      </c>
      <c r="AJ48">
        <v>46230.4841087963</v>
      </c>
      <c r="AK48">
        <v>54973312</v>
      </c>
      <c r="AL48">
        <v>0</v>
      </c>
      <c r="AM48">
        <v>0</v>
      </c>
      <c r="AN48">
        <v>0</v>
      </c>
      <c r="AO48">
        <v>46101</v>
      </c>
      <c r="AP48">
        <v>83250</v>
      </c>
      <c r="AQ48">
        <v>1</v>
      </c>
      <c r="AR48">
        <v>0</v>
      </c>
      <c r="AS48" t="s">
        <v>1936</v>
      </c>
      <c r="AT48">
        <v>1</v>
      </c>
      <c r="AU48">
        <v>1</v>
      </c>
    </row>
    <row r="49" spans="2:47" x14ac:dyDescent="0.25">
      <c r="B49" t="s">
        <v>1937</v>
      </c>
      <c r="C49">
        <v>0</v>
      </c>
      <c r="D49" t="s">
        <v>289</v>
      </c>
      <c r="E49" t="s">
        <v>3</v>
      </c>
      <c r="F49" t="s">
        <v>1888</v>
      </c>
      <c r="G49" t="s">
        <v>3</v>
      </c>
      <c r="H49">
        <v>190000</v>
      </c>
      <c r="I49">
        <v>190000</v>
      </c>
      <c r="J49">
        <v>0</v>
      </c>
      <c r="K49">
        <v>190000</v>
      </c>
      <c r="L49">
        <v>0</v>
      </c>
      <c r="M49">
        <v>0</v>
      </c>
      <c r="N49">
        <v>0</v>
      </c>
      <c r="O49" t="s">
        <v>1893</v>
      </c>
      <c r="P49" t="s">
        <v>3</v>
      </c>
      <c r="Q49" t="s">
        <v>1894</v>
      </c>
      <c r="R49" t="s">
        <v>3</v>
      </c>
      <c r="S49" t="s">
        <v>3</v>
      </c>
      <c r="T49" t="s">
        <v>3</v>
      </c>
      <c r="U49">
        <v>0</v>
      </c>
      <c r="V49">
        <v>0</v>
      </c>
      <c r="W49">
        <v>0</v>
      </c>
      <c r="X49">
        <v>0</v>
      </c>
      <c r="Y49" t="s">
        <v>3</v>
      </c>
      <c r="Z49" t="s">
        <v>3</v>
      </c>
      <c r="AA49">
        <v>0</v>
      </c>
      <c r="AB49" t="s">
        <v>3</v>
      </c>
      <c r="AC49">
        <v>190000</v>
      </c>
      <c r="AD49">
        <v>1</v>
      </c>
      <c r="AE49">
        <v>0</v>
      </c>
      <c r="AF49">
        <v>3</v>
      </c>
      <c r="AG49">
        <v>3</v>
      </c>
      <c r="AH49" t="s">
        <v>227</v>
      </c>
      <c r="AI49" t="s">
        <v>290</v>
      </c>
      <c r="AJ49">
        <v>46230.4841087963</v>
      </c>
      <c r="AK49">
        <v>54973312</v>
      </c>
      <c r="AL49">
        <v>0</v>
      </c>
      <c r="AM49">
        <v>0</v>
      </c>
      <c r="AN49">
        <v>0</v>
      </c>
      <c r="AO49">
        <v>46101</v>
      </c>
      <c r="AP49">
        <v>83250</v>
      </c>
      <c r="AQ49">
        <v>1</v>
      </c>
      <c r="AR49">
        <v>0</v>
      </c>
      <c r="AS49" t="s">
        <v>3</v>
      </c>
      <c r="AT49">
        <v>1</v>
      </c>
      <c r="AU49">
        <v>1</v>
      </c>
    </row>
    <row r="50" spans="2:47" x14ac:dyDescent="0.25">
      <c r="B50" t="s">
        <v>1938</v>
      </c>
      <c r="C50">
        <v>0</v>
      </c>
      <c r="D50" t="s">
        <v>289</v>
      </c>
      <c r="E50" t="s">
        <v>3</v>
      </c>
      <c r="F50" t="s">
        <v>1888</v>
      </c>
      <c r="G50" t="s">
        <v>3</v>
      </c>
      <c r="H50">
        <v>0</v>
      </c>
      <c r="I50">
        <v>0</v>
      </c>
      <c r="J50">
        <v>0</v>
      </c>
      <c r="K50">
        <v>0</v>
      </c>
      <c r="L50">
        <v>0</v>
      </c>
      <c r="M50">
        <v>0</v>
      </c>
      <c r="N50">
        <v>0</v>
      </c>
      <c r="O50" t="s">
        <v>3</v>
      </c>
      <c r="P50" t="s">
        <v>3</v>
      </c>
      <c r="Q50" t="s">
        <v>3</v>
      </c>
      <c r="R50" t="s">
        <v>3</v>
      </c>
      <c r="S50" t="s">
        <v>3</v>
      </c>
      <c r="T50" t="s">
        <v>3</v>
      </c>
      <c r="U50">
        <v>0</v>
      </c>
      <c r="V50">
        <v>0</v>
      </c>
      <c r="W50">
        <v>0</v>
      </c>
      <c r="X50">
        <v>0</v>
      </c>
      <c r="Y50" t="s">
        <v>3</v>
      </c>
      <c r="Z50" t="s">
        <v>3</v>
      </c>
      <c r="AA50">
        <v>0</v>
      </c>
      <c r="AB50" t="s">
        <v>3</v>
      </c>
      <c r="AC50">
        <v>0</v>
      </c>
      <c r="AD50">
        <v>1</v>
      </c>
      <c r="AE50">
        <v>0</v>
      </c>
      <c r="AF50">
        <v>3</v>
      </c>
      <c r="AG50">
        <v>3</v>
      </c>
      <c r="AH50" t="s">
        <v>227</v>
      </c>
      <c r="AI50" t="s">
        <v>290</v>
      </c>
      <c r="AJ50">
        <v>46230.4841087963</v>
      </c>
      <c r="AK50">
        <v>54973312</v>
      </c>
      <c r="AL50">
        <v>0</v>
      </c>
      <c r="AM50">
        <v>0</v>
      </c>
      <c r="AN50">
        <v>0</v>
      </c>
      <c r="AO50">
        <v>46101</v>
      </c>
      <c r="AP50">
        <v>83250</v>
      </c>
      <c r="AQ50">
        <v>1</v>
      </c>
      <c r="AR50">
        <v>0</v>
      </c>
      <c r="AS50" t="s">
        <v>3</v>
      </c>
      <c r="AT50">
        <v>1</v>
      </c>
      <c r="AU50">
        <v>1</v>
      </c>
    </row>
    <row r="51" spans="2:47" x14ac:dyDescent="0.25">
      <c r="B51" t="s">
        <v>1939</v>
      </c>
      <c r="C51">
        <v>0</v>
      </c>
      <c r="D51" t="s">
        <v>293</v>
      </c>
      <c r="E51" t="s">
        <v>3</v>
      </c>
      <c r="F51" t="s">
        <v>1888</v>
      </c>
      <c r="G51" t="s">
        <v>3</v>
      </c>
      <c r="H51">
        <v>162800</v>
      </c>
      <c r="I51">
        <v>162800</v>
      </c>
      <c r="J51">
        <v>0</v>
      </c>
      <c r="K51">
        <v>162800</v>
      </c>
      <c r="L51">
        <v>0</v>
      </c>
      <c r="M51">
        <v>0</v>
      </c>
      <c r="N51">
        <v>0</v>
      </c>
      <c r="O51" t="s">
        <v>1889</v>
      </c>
      <c r="P51" t="s">
        <v>3</v>
      </c>
      <c r="Q51" t="s">
        <v>1890</v>
      </c>
      <c r="R51" t="s">
        <v>3</v>
      </c>
      <c r="S51" t="s">
        <v>3</v>
      </c>
      <c r="T51" t="s">
        <v>3</v>
      </c>
      <c r="U51">
        <v>0</v>
      </c>
      <c r="V51">
        <v>0</v>
      </c>
      <c r="W51">
        <v>0</v>
      </c>
      <c r="X51">
        <v>0</v>
      </c>
      <c r="Y51" t="s">
        <v>3</v>
      </c>
      <c r="Z51" t="s">
        <v>3</v>
      </c>
      <c r="AA51">
        <v>0</v>
      </c>
      <c r="AB51" t="s">
        <v>3</v>
      </c>
      <c r="AC51">
        <v>162800</v>
      </c>
      <c r="AD51">
        <v>1</v>
      </c>
      <c r="AE51">
        <v>0</v>
      </c>
      <c r="AF51">
        <v>3</v>
      </c>
      <c r="AG51">
        <v>3</v>
      </c>
      <c r="AH51" t="s">
        <v>227</v>
      </c>
      <c r="AI51" t="s">
        <v>294</v>
      </c>
      <c r="AJ51">
        <v>46230.484293981484</v>
      </c>
      <c r="AK51">
        <v>54972509</v>
      </c>
      <c r="AL51">
        <v>0</v>
      </c>
      <c r="AM51">
        <v>0</v>
      </c>
      <c r="AN51">
        <v>0</v>
      </c>
      <c r="AO51">
        <v>46101</v>
      </c>
      <c r="AP51">
        <v>89540</v>
      </c>
      <c r="AQ51">
        <v>1</v>
      </c>
      <c r="AR51">
        <v>0</v>
      </c>
      <c r="AS51" t="s">
        <v>1940</v>
      </c>
      <c r="AT51">
        <v>1</v>
      </c>
      <c r="AU51">
        <v>1</v>
      </c>
    </row>
    <row r="52" spans="2:47" x14ac:dyDescent="0.25">
      <c r="B52" t="s">
        <v>1941</v>
      </c>
      <c r="C52">
        <v>0</v>
      </c>
      <c r="D52" t="s">
        <v>293</v>
      </c>
      <c r="E52" t="s">
        <v>3</v>
      </c>
      <c r="F52" t="s">
        <v>1888</v>
      </c>
      <c r="G52" t="s">
        <v>3</v>
      </c>
      <c r="H52">
        <v>167200</v>
      </c>
      <c r="I52">
        <v>167200</v>
      </c>
      <c r="J52">
        <v>0</v>
      </c>
      <c r="K52">
        <v>167200</v>
      </c>
      <c r="L52">
        <v>0</v>
      </c>
      <c r="M52">
        <v>0</v>
      </c>
      <c r="N52">
        <v>0</v>
      </c>
      <c r="O52" t="s">
        <v>1893</v>
      </c>
      <c r="P52" t="s">
        <v>3</v>
      </c>
      <c r="Q52" t="s">
        <v>1894</v>
      </c>
      <c r="R52" t="s">
        <v>3</v>
      </c>
      <c r="S52" t="s">
        <v>3</v>
      </c>
      <c r="T52" t="s">
        <v>3</v>
      </c>
      <c r="U52">
        <v>0</v>
      </c>
      <c r="V52">
        <v>0</v>
      </c>
      <c r="W52">
        <v>0</v>
      </c>
      <c r="X52">
        <v>0</v>
      </c>
      <c r="Y52" t="s">
        <v>3</v>
      </c>
      <c r="Z52" t="s">
        <v>3</v>
      </c>
      <c r="AA52">
        <v>0</v>
      </c>
      <c r="AB52" t="s">
        <v>3</v>
      </c>
      <c r="AC52">
        <v>167200</v>
      </c>
      <c r="AD52">
        <v>1</v>
      </c>
      <c r="AE52">
        <v>0</v>
      </c>
      <c r="AF52">
        <v>3</v>
      </c>
      <c r="AG52">
        <v>3</v>
      </c>
      <c r="AH52" t="s">
        <v>227</v>
      </c>
      <c r="AI52" t="s">
        <v>294</v>
      </c>
      <c r="AJ52">
        <v>46230.484293981484</v>
      </c>
      <c r="AK52">
        <v>54972509</v>
      </c>
      <c r="AL52">
        <v>0</v>
      </c>
      <c r="AM52">
        <v>0</v>
      </c>
      <c r="AN52">
        <v>0</v>
      </c>
      <c r="AO52">
        <v>46101</v>
      </c>
      <c r="AP52">
        <v>89540</v>
      </c>
      <c r="AQ52">
        <v>1</v>
      </c>
      <c r="AR52">
        <v>0</v>
      </c>
      <c r="AS52" t="s">
        <v>3</v>
      </c>
      <c r="AT52">
        <v>1</v>
      </c>
      <c r="AU52">
        <v>1</v>
      </c>
    </row>
    <row r="53" spans="2:47" x14ac:dyDescent="0.25">
      <c r="B53" t="s">
        <v>1942</v>
      </c>
      <c r="C53">
        <v>0</v>
      </c>
      <c r="D53" t="s">
        <v>293</v>
      </c>
      <c r="E53" t="s">
        <v>3</v>
      </c>
      <c r="F53" t="s">
        <v>1888</v>
      </c>
      <c r="G53" t="s">
        <v>3</v>
      </c>
      <c r="H53">
        <v>0</v>
      </c>
      <c r="I53">
        <v>0</v>
      </c>
      <c r="J53">
        <v>0</v>
      </c>
      <c r="K53">
        <v>0</v>
      </c>
      <c r="L53">
        <v>0</v>
      </c>
      <c r="M53">
        <v>0</v>
      </c>
      <c r="N53">
        <v>0</v>
      </c>
      <c r="O53" t="s">
        <v>3</v>
      </c>
      <c r="P53" t="s">
        <v>3</v>
      </c>
      <c r="Q53" t="s">
        <v>3</v>
      </c>
      <c r="R53" t="s">
        <v>3</v>
      </c>
      <c r="S53" t="s">
        <v>3</v>
      </c>
      <c r="T53" t="s">
        <v>3</v>
      </c>
      <c r="U53">
        <v>0</v>
      </c>
      <c r="V53">
        <v>0</v>
      </c>
      <c r="W53">
        <v>0</v>
      </c>
      <c r="X53">
        <v>0</v>
      </c>
      <c r="Y53" t="s">
        <v>3</v>
      </c>
      <c r="Z53" t="s">
        <v>3</v>
      </c>
      <c r="AA53">
        <v>0</v>
      </c>
      <c r="AB53" t="s">
        <v>3</v>
      </c>
      <c r="AC53">
        <v>0</v>
      </c>
      <c r="AD53">
        <v>1</v>
      </c>
      <c r="AE53">
        <v>0</v>
      </c>
      <c r="AF53">
        <v>3</v>
      </c>
      <c r="AG53">
        <v>3</v>
      </c>
      <c r="AH53" t="s">
        <v>227</v>
      </c>
      <c r="AI53" t="s">
        <v>294</v>
      </c>
      <c r="AJ53">
        <v>46230.484293981484</v>
      </c>
      <c r="AK53">
        <v>54972509</v>
      </c>
      <c r="AL53">
        <v>0</v>
      </c>
      <c r="AM53">
        <v>0</v>
      </c>
      <c r="AN53">
        <v>0</v>
      </c>
      <c r="AO53">
        <v>46101</v>
      </c>
      <c r="AP53">
        <v>89540</v>
      </c>
      <c r="AQ53">
        <v>1</v>
      </c>
      <c r="AR53">
        <v>0</v>
      </c>
      <c r="AS53" t="s">
        <v>3</v>
      </c>
      <c r="AT53">
        <v>1</v>
      </c>
      <c r="AU53">
        <v>1</v>
      </c>
    </row>
    <row r="54" spans="2:47" x14ac:dyDescent="0.25">
      <c r="B54" t="s">
        <v>1943</v>
      </c>
      <c r="C54">
        <v>0</v>
      </c>
      <c r="D54" t="s">
        <v>297</v>
      </c>
      <c r="E54" t="s">
        <v>3</v>
      </c>
      <c r="F54" t="s">
        <v>1888</v>
      </c>
      <c r="G54" t="s">
        <v>3</v>
      </c>
      <c r="H54">
        <v>185000</v>
      </c>
      <c r="I54">
        <v>185000</v>
      </c>
      <c r="J54">
        <v>0</v>
      </c>
      <c r="K54">
        <v>185000</v>
      </c>
      <c r="L54">
        <v>0</v>
      </c>
      <c r="M54">
        <v>0</v>
      </c>
      <c r="N54">
        <v>0</v>
      </c>
      <c r="O54" t="s">
        <v>1889</v>
      </c>
      <c r="P54" t="s">
        <v>3</v>
      </c>
      <c r="Q54" t="s">
        <v>1890</v>
      </c>
      <c r="R54" t="s">
        <v>3</v>
      </c>
      <c r="S54" t="s">
        <v>3</v>
      </c>
      <c r="T54" t="s">
        <v>3</v>
      </c>
      <c r="U54">
        <v>0</v>
      </c>
      <c r="V54">
        <v>0</v>
      </c>
      <c r="W54">
        <v>0</v>
      </c>
      <c r="X54">
        <v>0</v>
      </c>
      <c r="Y54" t="s">
        <v>3</v>
      </c>
      <c r="Z54" t="s">
        <v>3</v>
      </c>
      <c r="AA54">
        <v>0</v>
      </c>
      <c r="AB54" t="s">
        <v>3</v>
      </c>
      <c r="AC54">
        <v>185000</v>
      </c>
      <c r="AD54">
        <v>1</v>
      </c>
      <c r="AE54">
        <v>0</v>
      </c>
      <c r="AF54">
        <v>3</v>
      </c>
      <c r="AG54">
        <v>3</v>
      </c>
      <c r="AH54" t="s">
        <v>227</v>
      </c>
      <c r="AI54" t="s">
        <v>298</v>
      </c>
      <c r="AJ54">
        <v>46230.484548611108</v>
      </c>
      <c r="AK54">
        <v>54972533</v>
      </c>
      <c r="AL54">
        <v>0</v>
      </c>
      <c r="AM54">
        <v>0</v>
      </c>
      <c r="AN54">
        <v>0</v>
      </c>
      <c r="AO54">
        <v>46101</v>
      </c>
      <c r="AP54">
        <v>83250</v>
      </c>
      <c r="AQ54">
        <v>1</v>
      </c>
      <c r="AR54">
        <v>0</v>
      </c>
      <c r="AS54" t="s">
        <v>1944</v>
      </c>
      <c r="AT54">
        <v>1</v>
      </c>
      <c r="AU54">
        <v>1</v>
      </c>
    </row>
    <row r="55" spans="2:47" x14ac:dyDescent="0.25">
      <c r="B55" t="s">
        <v>1945</v>
      </c>
      <c r="C55">
        <v>0</v>
      </c>
      <c r="D55" t="s">
        <v>297</v>
      </c>
      <c r="E55" t="s">
        <v>3</v>
      </c>
      <c r="F55" t="s">
        <v>1888</v>
      </c>
      <c r="G55" t="s">
        <v>3</v>
      </c>
      <c r="H55">
        <v>190000</v>
      </c>
      <c r="I55">
        <v>190000</v>
      </c>
      <c r="J55">
        <v>0</v>
      </c>
      <c r="K55">
        <v>190000</v>
      </c>
      <c r="L55">
        <v>0</v>
      </c>
      <c r="M55">
        <v>0</v>
      </c>
      <c r="N55">
        <v>0</v>
      </c>
      <c r="O55" t="s">
        <v>1893</v>
      </c>
      <c r="P55" t="s">
        <v>3</v>
      </c>
      <c r="Q55" t="s">
        <v>1894</v>
      </c>
      <c r="R55" t="s">
        <v>3</v>
      </c>
      <c r="S55" t="s">
        <v>3</v>
      </c>
      <c r="T55" t="s">
        <v>3</v>
      </c>
      <c r="U55">
        <v>0</v>
      </c>
      <c r="V55">
        <v>0</v>
      </c>
      <c r="W55">
        <v>0</v>
      </c>
      <c r="X55">
        <v>0</v>
      </c>
      <c r="Y55" t="s">
        <v>3</v>
      </c>
      <c r="Z55" t="s">
        <v>3</v>
      </c>
      <c r="AA55">
        <v>0</v>
      </c>
      <c r="AB55" t="s">
        <v>3</v>
      </c>
      <c r="AC55">
        <v>190000</v>
      </c>
      <c r="AD55">
        <v>1</v>
      </c>
      <c r="AE55">
        <v>0</v>
      </c>
      <c r="AF55">
        <v>3</v>
      </c>
      <c r="AG55">
        <v>3</v>
      </c>
      <c r="AH55" t="s">
        <v>227</v>
      </c>
      <c r="AI55" t="s">
        <v>298</v>
      </c>
      <c r="AJ55">
        <v>46230.484548611108</v>
      </c>
      <c r="AK55">
        <v>54972533</v>
      </c>
      <c r="AL55">
        <v>0</v>
      </c>
      <c r="AM55">
        <v>0</v>
      </c>
      <c r="AN55">
        <v>0</v>
      </c>
      <c r="AO55">
        <v>46101</v>
      </c>
      <c r="AP55">
        <v>83250</v>
      </c>
      <c r="AQ55">
        <v>1</v>
      </c>
      <c r="AR55">
        <v>0</v>
      </c>
      <c r="AS55" t="s">
        <v>3</v>
      </c>
      <c r="AT55">
        <v>1</v>
      </c>
      <c r="AU55">
        <v>1</v>
      </c>
    </row>
    <row r="56" spans="2:47" x14ac:dyDescent="0.25">
      <c r="B56" t="s">
        <v>1946</v>
      </c>
      <c r="C56">
        <v>0</v>
      </c>
      <c r="D56" t="s">
        <v>297</v>
      </c>
      <c r="E56" t="s">
        <v>3</v>
      </c>
      <c r="F56" t="s">
        <v>1888</v>
      </c>
      <c r="G56" t="s">
        <v>3</v>
      </c>
      <c r="H56">
        <v>0</v>
      </c>
      <c r="I56">
        <v>0</v>
      </c>
      <c r="J56">
        <v>0</v>
      </c>
      <c r="K56">
        <v>0</v>
      </c>
      <c r="L56">
        <v>0</v>
      </c>
      <c r="M56">
        <v>0</v>
      </c>
      <c r="N56">
        <v>0</v>
      </c>
      <c r="O56" t="s">
        <v>3</v>
      </c>
      <c r="P56" t="s">
        <v>3</v>
      </c>
      <c r="Q56" t="s">
        <v>3</v>
      </c>
      <c r="R56" t="s">
        <v>3</v>
      </c>
      <c r="S56" t="s">
        <v>3</v>
      </c>
      <c r="T56" t="s">
        <v>3</v>
      </c>
      <c r="U56">
        <v>0</v>
      </c>
      <c r="V56">
        <v>0</v>
      </c>
      <c r="W56">
        <v>0</v>
      </c>
      <c r="X56">
        <v>0</v>
      </c>
      <c r="Y56" t="s">
        <v>3</v>
      </c>
      <c r="Z56" t="s">
        <v>3</v>
      </c>
      <c r="AA56">
        <v>0</v>
      </c>
      <c r="AB56" t="s">
        <v>3</v>
      </c>
      <c r="AC56">
        <v>0</v>
      </c>
      <c r="AD56">
        <v>1</v>
      </c>
      <c r="AE56">
        <v>0</v>
      </c>
      <c r="AF56">
        <v>3</v>
      </c>
      <c r="AG56">
        <v>3</v>
      </c>
      <c r="AH56" t="s">
        <v>227</v>
      </c>
      <c r="AI56" t="s">
        <v>298</v>
      </c>
      <c r="AJ56">
        <v>46230.484548611108</v>
      </c>
      <c r="AK56">
        <v>54972533</v>
      </c>
      <c r="AL56">
        <v>0</v>
      </c>
      <c r="AM56">
        <v>0</v>
      </c>
      <c r="AN56">
        <v>0</v>
      </c>
      <c r="AO56">
        <v>46101</v>
      </c>
      <c r="AP56">
        <v>83250</v>
      </c>
      <c r="AQ56">
        <v>1</v>
      </c>
      <c r="AR56">
        <v>0</v>
      </c>
      <c r="AS56" t="s">
        <v>3</v>
      </c>
      <c r="AT56">
        <v>1</v>
      </c>
      <c r="AU56">
        <v>1</v>
      </c>
    </row>
    <row r="57" spans="2:47" x14ac:dyDescent="0.25">
      <c r="B57" t="s">
        <v>1947</v>
      </c>
      <c r="C57">
        <v>0</v>
      </c>
      <c r="D57" t="s">
        <v>300</v>
      </c>
      <c r="E57" t="s">
        <v>3</v>
      </c>
      <c r="F57" t="s">
        <v>1888</v>
      </c>
      <c r="G57" t="s">
        <v>3</v>
      </c>
      <c r="H57">
        <v>229400</v>
      </c>
      <c r="I57">
        <v>229400</v>
      </c>
      <c r="J57">
        <v>0</v>
      </c>
      <c r="K57">
        <v>229400</v>
      </c>
      <c r="L57">
        <v>0</v>
      </c>
      <c r="M57">
        <v>0</v>
      </c>
      <c r="N57">
        <v>0</v>
      </c>
      <c r="O57" t="s">
        <v>1889</v>
      </c>
      <c r="P57" t="s">
        <v>3</v>
      </c>
      <c r="Q57" t="s">
        <v>1890</v>
      </c>
      <c r="R57" t="s">
        <v>3</v>
      </c>
      <c r="S57" t="s">
        <v>3</v>
      </c>
      <c r="T57" t="s">
        <v>3</v>
      </c>
      <c r="U57">
        <v>0</v>
      </c>
      <c r="V57">
        <v>0</v>
      </c>
      <c r="W57">
        <v>0</v>
      </c>
      <c r="X57">
        <v>0</v>
      </c>
      <c r="Y57" t="s">
        <v>3</v>
      </c>
      <c r="Z57" t="s">
        <v>3</v>
      </c>
      <c r="AA57">
        <v>0</v>
      </c>
      <c r="AB57" t="s">
        <v>3</v>
      </c>
      <c r="AC57">
        <v>229400</v>
      </c>
      <c r="AD57">
        <v>1</v>
      </c>
      <c r="AE57">
        <v>0</v>
      </c>
      <c r="AF57">
        <v>3</v>
      </c>
      <c r="AG57">
        <v>3</v>
      </c>
      <c r="AH57" t="s">
        <v>227</v>
      </c>
      <c r="AI57" t="s">
        <v>301</v>
      </c>
      <c r="AJ57">
        <v>46230.484768518516</v>
      </c>
      <c r="AK57">
        <v>54972562</v>
      </c>
      <c r="AL57">
        <v>0</v>
      </c>
      <c r="AM57">
        <v>0</v>
      </c>
      <c r="AN57">
        <v>0</v>
      </c>
      <c r="AO57">
        <v>46101</v>
      </c>
      <c r="AP57">
        <v>126170</v>
      </c>
      <c r="AQ57">
        <v>1</v>
      </c>
      <c r="AR57">
        <v>0</v>
      </c>
      <c r="AS57" t="s">
        <v>1948</v>
      </c>
      <c r="AT57">
        <v>1</v>
      </c>
      <c r="AU57">
        <v>1</v>
      </c>
    </row>
    <row r="58" spans="2:47" x14ac:dyDescent="0.25">
      <c r="B58" t="s">
        <v>1949</v>
      </c>
      <c r="C58">
        <v>0</v>
      </c>
      <c r="D58" t="s">
        <v>300</v>
      </c>
      <c r="E58" t="s">
        <v>3</v>
      </c>
      <c r="F58" t="s">
        <v>1888</v>
      </c>
      <c r="G58" t="s">
        <v>3</v>
      </c>
      <c r="H58">
        <v>235600</v>
      </c>
      <c r="I58">
        <v>235600</v>
      </c>
      <c r="J58">
        <v>0</v>
      </c>
      <c r="K58">
        <v>235600</v>
      </c>
      <c r="L58">
        <v>0</v>
      </c>
      <c r="M58">
        <v>0</v>
      </c>
      <c r="N58">
        <v>0</v>
      </c>
      <c r="O58" t="s">
        <v>1893</v>
      </c>
      <c r="P58" t="s">
        <v>3</v>
      </c>
      <c r="Q58" t="s">
        <v>1894</v>
      </c>
      <c r="R58" t="s">
        <v>3</v>
      </c>
      <c r="S58" t="s">
        <v>3</v>
      </c>
      <c r="T58" t="s">
        <v>3</v>
      </c>
      <c r="U58">
        <v>0</v>
      </c>
      <c r="V58">
        <v>0</v>
      </c>
      <c r="W58">
        <v>0</v>
      </c>
      <c r="X58">
        <v>0</v>
      </c>
      <c r="Y58" t="s">
        <v>3</v>
      </c>
      <c r="Z58" t="s">
        <v>3</v>
      </c>
      <c r="AA58">
        <v>0</v>
      </c>
      <c r="AB58" t="s">
        <v>3</v>
      </c>
      <c r="AC58">
        <v>235600</v>
      </c>
      <c r="AD58">
        <v>1</v>
      </c>
      <c r="AE58">
        <v>0</v>
      </c>
      <c r="AF58">
        <v>3</v>
      </c>
      <c r="AG58">
        <v>3</v>
      </c>
      <c r="AH58" t="s">
        <v>227</v>
      </c>
      <c r="AI58" t="s">
        <v>301</v>
      </c>
      <c r="AJ58">
        <v>46230.484768518516</v>
      </c>
      <c r="AK58">
        <v>54972562</v>
      </c>
      <c r="AL58">
        <v>0</v>
      </c>
      <c r="AM58">
        <v>0</v>
      </c>
      <c r="AN58">
        <v>0</v>
      </c>
      <c r="AO58">
        <v>46101</v>
      </c>
      <c r="AP58">
        <v>126170</v>
      </c>
      <c r="AQ58">
        <v>1</v>
      </c>
      <c r="AR58">
        <v>0</v>
      </c>
      <c r="AS58" t="s">
        <v>3</v>
      </c>
      <c r="AT58">
        <v>1</v>
      </c>
      <c r="AU58">
        <v>1</v>
      </c>
    </row>
    <row r="59" spans="2:47" x14ac:dyDescent="0.25">
      <c r="B59" t="s">
        <v>1950</v>
      </c>
      <c r="C59">
        <v>0</v>
      </c>
      <c r="D59" t="s">
        <v>300</v>
      </c>
      <c r="E59" t="s">
        <v>3</v>
      </c>
      <c r="F59" t="s">
        <v>1888</v>
      </c>
      <c r="G59" t="s">
        <v>3</v>
      </c>
      <c r="H59">
        <v>0</v>
      </c>
      <c r="I59">
        <v>0</v>
      </c>
      <c r="J59">
        <v>0</v>
      </c>
      <c r="K59">
        <v>0</v>
      </c>
      <c r="L59">
        <v>0</v>
      </c>
      <c r="M59">
        <v>0</v>
      </c>
      <c r="N59">
        <v>0</v>
      </c>
      <c r="O59" t="s">
        <v>3</v>
      </c>
      <c r="P59" t="s">
        <v>3</v>
      </c>
      <c r="Q59" t="s">
        <v>3</v>
      </c>
      <c r="R59" t="s">
        <v>3</v>
      </c>
      <c r="S59" t="s">
        <v>3</v>
      </c>
      <c r="T59" t="s">
        <v>3</v>
      </c>
      <c r="U59">
        <v>0</v>
      </c>
      <c r="V59">
        <v>0</v>
      </c>
      <c r="W59">
        <v>0</v>
      </c>
      <c r="X59">
        <v>0</v>
      </c>
      <c r="Y59" t="s">
        <v>3</v>
      </c>
      <c r="Z59" t="s">
        <v>3</v>
      </c>
      <c r="AA59">
        <v>0</v>
      </c>
      <c r="AB59" t="s">
        <v>3</v>
      </c>
      <c r="AC59">
        <v>0</v>
      </c>
      <c r="AD59">
        <v>1</v>
      </c>
      <c r="AE59">
        <v>0</v>
      </c>
      <c r="AF59">
        <v>3</v>
      </c>
      <c r="AG59">
        <v>3</v>
      </c>
      <c r="AH59" t="s">
        <v>227</v>
      </c>
      <c r="AI59" t="s">
        <v>301</v>
      </c>
      <c r="AJ59">
        <v>46230.484768518516</v>
      </c>
      <c r="AK59">
        <v>54972562</v>
      </c>
      <c r="AL59">
        <v>0</v>
      </c>
      <c r="AM59">
        <v>0</v>
      </c>
      <c r="AN59">
        <v>0</v>
      </c>
      <c r="AO59">
        <v>46101</v>
      </c>
      <c r="AP59">
        <v>126170</v>
      </c>
      <c r="AQ59">
        <v>1</v>
      </c>
      <c r="AR59">
        <v>0</v>
      </c>
      <c r="AS59" t="s">
        <v>3</v>
      </c>
      <c r="AT59">
        <v>1</v>
      </c>
      <c r="AU59">
        <v>1</v>
      </c>
    </row>
    <row r="60" spans="2:47" x14ac:dyDescent="0.25">
      <c r="B60" t="s">
        <v>1951</v>
      </c>
      <c r="C60">
        <v>0</v>
      </c>
      <c r="D60" t="s">
        <v>304</v>
      </c>
      <c r="E60" t="s">
        <v>3</v>
      </c>
      <c r="F60" t="s">
        <v>1888</v>
      </c>
      <c r="G60" t="s">
        <v>3</v>
      </c>
      <c r="H60">
        <v>185000</v>
      </c>
      <c r="I60">
        <v>185000</v>
      </c>
      <c r="J60">
        <v>0</v>
      </c>
      <c r="K60">
        <v>185000</v>
      </c>
      <c r="L60">
        <v>0</v>
      </c>
      <c r="M60">
        <v>0</v>
      </c>
      <c r="N60">
        <v>0</v>
      </c>
      <c r="O60" t="s">
        <v>1889</v>
      </c>
      <c r="P60" t="s">
        <v>3</v>
      </c>
      <c r="Q60" t="s">
        <v>1890</v>
      </c>
      <c r="R60" t="s">
        <v>3</v>
      </c>
      <c r="S60" t="s">
        <v>3</v>
      </c>
      <c r="T60" t="s">
        <v>3</v>
      </c>
      <c r="U60">
        <v>0</v>
      </c>
      <c r="V60">
        <v>0</v>
      </c>
      <c r="W60">
        <v>0</v>
      </c>
      <c r="X60">
        <v>0</v>
      </c>
      <c r="Y60" t="s">
        <v>3</v>
      </c>
      <c r="Z60" t="s">
        <v>3</v>
      </c>
      <c r="AA60">
        <v>0</v>
      </c>
      <c r="AB60" t="s">
        <v>3</v>
      </c>
      <c r="AC60">
        <v>185000</v>
      </c>
      <c r="AD60">
        <v>1</v>
      </c>
      <c r="AE60">
        <v>0</v>
      </c>
      <c r="AF60">
        <v>3</v>
      </c>
      <c r="AG60">
        <v>3</v>
      </c>
      <c r="AH60" t="s">
        <v>227</v>
      </c>
      <c r="AI60" t="s">
        <v>305</v>
      </c>
      <c r="AJ60">
        <v>46230.485231481478</v>
      </c>
      <c r="AK60">
        <v>54972593</v>
      </c>
      <c r="AL60">
        <v>0</v>
      </c>
      <c r="AM60">
        <v>0</v>
      </c>
      <c r="AN60">
        <v>0</v>
      </c>
      <c r="AO60">
        <v>46101</v>
      </c>
      <c r="AP60">
        <v>83250</v>
      </c>
      <c r="AQ60">
        <v>1</v>
      </c>
      <c r="AR60">
        <v>0</v>
      </c>
      <c r="AS60" t="s">
        <v>1952</v>
      </c>
      <c r="AT60">
        <v>1</v>
      </c>
      <c r="AU60">
        <v>1</v>
      </c>
    </row>
    <row r="61" spans="2:47" x14ac:dyDescent="0.25">
      <c r="B61" t="s">
        <v>1953</v>
      </c>
      <c r="C61">
        <v>0</v>
      </c>
      <c r="D61" t="s">
        <v>304</v>
      </c>
      <c r="E61" t="s">
        <v>3</v>
      </c>
      <c r="F61" t="s">
        <v>1888</v>
      </c>
      <c r="G61" t="s">
        <v>3</v>
      </c>
      <c r="H61">
        <v>190000</v>
      </c>
      <c r="I61">
        <v>190000</v>
      </c>
      <c r="J61">
        <v>0</v>
      </c>
      <c r="K61">
        <v>190000</v>
      </c>
      <c r="L61">
        <v>0</v>
      </c>
      <c r="M61">
        <v>0</v>
      </c>
      <c r="N61">
        <v>0</v>
      </c>
      <c r="O61" t="s">
        <v>1893</v>
      </c>
      <c r="P61" t="s">
        <v>3</v>
      </c>
      <c r="Q61" t="s">
        <v>1894</v>
      </c>
      <c r="R61" t="s">
        <v>3</v>
      </c>
      <c r="S61" t="s">
        <v>3</v>
      </c>
      <c r="T61" t="s">
        <v>3</v>
      </c>
      <c r="U61">
        <v>0</v>
      </c>
      <c r="V61">
        <v>0</v>
      </c>
      <c r="W61">
        <v>0</v>
      </c>
      <c r="X61">
        <v>0</v>
      </c>
      <c r="Y61" t="s">
        <v>3</v>
      </c>
      <c r="Z61" t="s">
        <v>3</v>
      </c>
      <c r="AA61">
        <v>0</v>
      </c>
      <c r="AB61" t="s">
        <v>3</v>
      </c>
      <c r="AC61">
        <v>190000</v>
      </c>
      <c r="AD61">
        <v>1</v>
      </c>
      <c r="AE61">
        <v>0</v>
      </c>
      <c r="AF61">
        <v>3</v>
      </c>
      <c r="AG61">
        <v>3</v>
      </c>
      <c r="AH61" t="s">
        <v>227</v>
      </c>
      <c r="AI61" t="s">
        <v>305</v>
      </c>
      <c r="AJ61">
        <v>46230.485231481478</v>
      </c>
      <c r="AK61">
        <v>54972593</v>
      </c>
      <c r="AL61">
        <v>0</v>
      </c>
      <c r="AM61">
        <v>0</v>
      </c>
      <c r="AN61">
        <v>0</v>
      </c>
      <c r="AO61">
        <v>46101</v>
      </c>
      <c r="AP61">
        <v>83250</v>
      </c>
      <c r="AQ61">
        <v>1</v>
      </c>
      <c r="AR61">
        <v>0</v>
      </c>
      <c r="AS61" t="s">
        <v>3</v>
      </c>
      <c r="AT61">
        <v>1</v>
      </c>
      <c r="AU61">
        <v>1</v>
      </c>
    </row>
    <row r="62" spans="2:47" x14ac:dyDescent="0.25">
      <c r="B62" t="s">
        <v>1954</v>
      </c>
      <c r="C62">
        <v>0</v>
      </c>
      <c r="D62" t="s">
        <v>304</v>
      </c>
      <c r="E62" t="s">
        <v>3</v>
      </c>
      <c r="F62" t="s">
        <v>1888</v>
      </c>
      <c r="G62" t="s">
        <v>3</v>
      </c>
      <c r="H62">
        <v>0</v>
      </c>
      <c r="I62">
        <v>0</v>
      </c>
      <c r="J62">
        <v>0</v>
      </c>
      <c r="K62">
        <v>0</v>
      </c>
      <c r="L62">
        <v>0</v>
      </c>
      <c r="M62">
        <v>0</v>
      </c>
      <c r="N62">
        <v>0</v>
      </c>
      <c r="O62" t="s">
        <v>3</v>
      </c>
      <c r="P62" t="s">
        <v>3</v>
      </c>
      <c r="Q62" t="s">
        <v>3</v>
      </c>
      <c r="R62" t="s">
        <v>3</v>
      </c>
      <c r="S62" t="s">
        <v>3</v>
      </c>
      <c r="T62" t="s">
        <v>3</v>
      </c>
      <c r="U62">
        <v>0</v>
      </c>
      <c r="V62">
        <v>0</v>
      </c>
      <c r="W62">
        <v>0</v>
      </c>
      <c r="X62">
        <v>0</v>
      </c>
      <c r="Y62" t="s">
        <v>3</v>
      </c>
      <c r="Z62" t="s">
        <v>3</v>
      </c>
      <c r="AA62">
        <v>0</v>
      </c>
      <c r="AB62" t="s">
        <v>3</v>
      </c>
      <c r="AC62">
        <v>0</v>
      </c>
      <c r="AD62">
        <v>1</v>
      </c>
      <c r="AE62">
        <v>0</v>
      </c>
      <c r="AF62">
        <v>3</v>
      </c>
      <c r="AG62">
        <v>3</v>
      </c>
      <c r="AH62" t="s">
        <v>227</v>
      </c>
      <c r="AI62" t="s">
        <v>305</v>
      </c>
      <c r="AJ62">
        <v>46230.485231481478</v>
      </c>
      <c r="AK62">
        <v>54972593</v>
      </c>
      <c r="AL62">
        <v>0</v>
      </c>
      <c r="AM62">
        <v>0</v>
      </c>
      <c r="AN62">
        <v>0</v>
      </c>
      <c r="AO62">
        <v>46101</v>
      </c>
      <c r="AP62">
        <v>83250</v>
      </c>
      <c r="AQ62">
        <v>1</v>
      </c>
      <c r="AR62">
        <v>0</v>
      </c>
      <c r="AS62" t="s">
        <v>3</v>
      </c>
      <c r="AT62">
        <v>1</v>
      </c>
      <c r="AU62">
        <v>1</v>
      </c>
    </row>
    <row r="63" spans="2:47" x14ac:dyDescent="0.25">
      <c r="B63" t="s">
        <v>1955</v>
      </c>
      <c r="C63">
        <v>0</v>
      </c>
      <c r="D63" t="s">
        <v>307</v>
      </c>
      <c r="E63" t="s">
        <v>3</v>
      </c>
      <c r="F63" t="s">
        <v>1888</v>
      </c>
      <c r="G63" t="s">
        <v>3</v>
      </c>
      <c r="H63">
        <v>231866.67</v>
      </c>
      <c r="I63">
        <v>231866.67</v>
      </c>
      <c r="J63">
        <v>0</v>
      </c>
      <c r="K63">
        <v>231866.67</v>
      </c>
      <c r="L63">
        <v>0</v>
      </c>
      <c r="M63">
        <v>0</v>
      </c>
      <c r="N63">
        <v>0</v>
      </c>
      <c r="O63" t="s">
        <v>1889</v>
      </c>
      <c r="P63" t="s">
        <v>3</v>
      </c>
      <c r="Q63" t="s">
        <v>1890</v>
      </c>
      <c r="R63" t="s">
        <v>3</v>
      </c>
      <c r="S63" t="s">
        <v>3</v>
      </c>
      <c r="T63" t="s">
        <v>3</v>
      </c>
      <c r="U63">
        <v>0</v>
      </c>
      <c r="V63">
        <v>0</v>
      </c>
      <c r="W63">
        <v>0</v>
      </c>
      <c r="X63">
        <v>0</v>
      </c>
      <c r="Y63" t="s">
        <v>3</v>
      </c>
      <c r="Z63" t="s">
        <v>3</v>
      </c>
      <c r="AA63">
        <v>0</v>
      </c>
      <c r="AB63" t="s">
        <v>3</v>
      </c>
      <c r="AC63">
        <v>231866.67</v>
      </c>
      <c r="AD63">
        <v>1</v>
      </c>
      <c r="AE63">
        <v>0</v>
      </c>
      <c r="AF63">
        <v>3</v>
      </c>
      <c r="AG63">
        <v>3</v>
      </c>
      <c r="AH63" t="s">
        <v>227</v>
      </c>
      <c r="AI63" t="s">
        <v>308</v>
      </c>
      <c r="AJ63">
        <v>46230.485405092593</v>
      </c>
      <c r="AK63">
        <v>54972598</v>
      </c>
      <c r="AL63">
        <v>0</v>
      </c>
      <c r="AM63">
        <v>0</v>
      </c>
      <c r="AN63">
        <v>0</v>
      </c>
      <c r="AO63">
        <v>46101</v>
      </c>
      <c r="AP63">
        <v>127526</v>
      </c>
      <c r="AQ63">
        <v>1</v>
      </c>
      <c r="AR63">
        <v>0</v>
      </c>
      <c r="AS63" t="s">
        <v>1956</v>
      </c>
      <c r="AT63">
        <v>1</v>
      </c>
      <c r="AU63">
        <v>1</v>
      </c>
    </row>
    <row r="64" spans="2:47" x14ac:dyDescent="0.25">
      <c r="B64" t="s">
        <v>1957</v>
      </c>
      <c r="C64">
        <v>0</v>
      </c>
      <c r="D64" t="s">
        <v>307</v>
      </c>
      <c r="E64" t="s">
        <v>3</v>
      </c>
      <c r="F64" t="s">
        <v>1888</v>
      </c>
      <c r="G64" t="s">
        <v>3</v>
      </c>
      <c r="H64">
        <v>238133.33</v>
      </c>
      <c r="I64">
        <v>238133.33</v>
      </c>
      <c r="J64">
        <v>0</v>
      </c>
      <c r="K64">
        <v>238133.33</v>
      </c>
      <c r="L64">
        <v>0</v>
      </c>
      <c r="M64">
        <v>0</v>
      </c>
      <c r="N64">
        <v>0</v>
      </c>
      <c r="O64" t="s">
        <v>1893</v>
      </c>
      <c r="P64" t="s">
        <v>3</v>
      </c>
      <c r="Q64" t="s">
        <v>1894</v>
      </c>
      <c r="R64" t="s">
        <v>3</v>
      </c>
      <c r="S64" t="s">
        <v>3</v>
      </c>
      <c r="T64" t="s">
        <v>3</v>
      </c>
      <c r="U64">
        <v>0</v>
      </c>
      <c r="V64">
        <v>0</v>
      </c>
      <c r="W64">
        <v>0</v>
      </c>
      <c r="X64">
        <v>0</v>
      </c>
      <c r="Y64" t="s">
        <v>3</v>
      </c>
      <c r="Z64" t="s">
        <v>3</v>
      </c>
      <c r="AA64">
        <v>0</v>
      </c>
      <c r="AB64" t="s">
        <v>3</v>
      </c>
      <c r="AC64">
        <v>238133.33</v>
      </c>
      <c r="AD64">
        <v>1</v>
      </c>
      <c r="AE64">
        <v>0</v>
      </c>
      <c r="AF64">
        <v>3</v>
      </c>
      <c r="AG64">
        <v>3</v>
      </c>
      <c r="AH64" t="s">
        <v>227</v>
      </c>
      <c r="AI64" t="s">
        <v>308</v>
      </c>
      <c r="AJ64">
        <v>46230.485405092593</v>
      </c>
      <c r="AK64">
        <v>54972598</v>
      </c>
      <c r="AL64">
        <v>0</v>
      </c>
      <c r="AM64">
        <v>0</v>
      </c>
      <c r="AN64">
        <v>0</v>
      </c>
      <c r="AO64">
        <v>46101</v>
      </c>
      <c r="AP64">
        <v>127526</v>
      </c>
      <c r="AQ64">
        <v>1</v>
      </c>
      <c r="AR64">
        <v>0</v>
      </c>
      <c r="AS64" t="s">
        <v>3</v>
      </c>
      <c r="AT64">
        <v>1</v>
      </c>
      <c r="AU64">
        <v>1</v>
      </c>
    </row>
    <row r="65" spans="2:47" x14ac:dyDescent="0.25">
      <c r="B65" t="s">
        <v>1958</v>
      </c>
      <c r="C65">
        <v>0</v>
      </c>
      <c r="D65" t="s">
        <v>307</v>
      </c>
      <c r="E65" t="s">
        <v>3</v>
      </c>
      <c r="F65" t="s">
        <v>1888</v>
      </c>
      <c r="G65" t="s">
        <v>3</v>
      </c>
      <c r="H65">
        <v>0</v>
      </c>
      <c r="I65">
        <v>0</v>
      </c>
      <c r="J65">
        <v>0</v>
      </c>
      <c r="K65">
        <v>0</v>
      </c>
      <c r="L65">
        <v>0</v>
      </c>
      <c r="M65">
        <v>0</v>
      </c>
      <c r="N65">
        <v>0</v>
      </c>
      <c r="O65" t="s">
        <v>3</v>
      </c>
      <c r="P65" t="s">
        <v>3</v>
      </c>
      <c r="Q65" t="s">
        <v>3</v>
      </c>
      <c r="R65" t="s">
        <v>3</v>
      </c>
      <c r="S65" t="s">
        <v>3</v>
      </c>
      <c r="T65" t="s">
        <v>3</v>
      </c>
      <c r="U65">
        <v>0</v>
      </c>
      <c r="V65">
        <v>0</v>
      </c>
      <c r="W65">
        <v>0</v>
      </c>
      <c r="X65">
        <v>0</v>
      </c>
      <c r="Y65" t="s">
        <v>3</v>
      </c>
      <c r="Z65" t="s">
        <v>3</v>
      </c>
      <c r="AA65">
        <v>0</v>
      </c>
      <c r="AB65" t="s">
        <v>3</v>
      </c>
      <c r="AC65">
        <v>0</v>
      </c>
      <c r="AD65">
        <v>1</v>
      </c>
      <c r="AE65">
        <v>0</v>
      </c>
      <c r="AF65">
        <v>3</v>
      </c>
      <c r="AG65">
        <v>3</v>
      </c>
      <c r="AH65" t="s">
        <v>227</v>
      </c>
      <c r="AI65" t="s">
        <v>308</v>
      </c>
      <c r="AJ65">
        <v>46230.485405092593</v>
      </c>
      <c r="AK65">
        <v>54972598</v>
      </c>
      <c r="AL65">
        <v>0</v>
      </c>
      <c r="AM65">
        <v>0</v>
      </c>
      <c r="AN65">
        <v>0</v>
      </c>
      <c r="AO65">
        <v>46101</v>
      </c>
      <c r="AP65">
        <v>127526</v>
      </c>
      <c r="AQ65">
        <v>1</v>
      </c>
      <c r="AR65">
        <v>0</v>
      </c>
      <c r="AS65" t="s">
        <v>3</v>
      </c>
      <c r="AT65">
        <v>1</v>
      </c>
      <c r="AU65">
        <v>1</v>
      </c>
    </row>
    <row r="66" spans="2:47" x14ac:dyDescent="0.25">
      <c r="B66" t="s">
        <v>1959</v>
      </c>
      <c r="C66">
        <v>0</v>
      </c>
      <c r="D66" t="s">
        <v>311</v>
      </c>
      <c r="E66" t="s">
        <v>3</v>
      </c>
      <c r="F66" t="s">
        <v>1888</v>
      </c>
      <c r="G66" t="s">
        <v>3</v>
      </c>
      <c r="H66">
        <v>137393.32999999999</v>
      </c>
      <c r="I66">
        <v>137393.32999999999</v>
      </c>
      <c r="J66">
        <v>0</v>
      </c>
      <c r="K66">
        <v>137393.32999999999</v>
      </c>
      <c r="L66">
        <v>0</v>
      </c>
      <c r="M66">
        <v>0</v>
      </c>
      <c r="N66">
        <v>0</v>
      </c>
      <c r="O66" t="s">
        <v>1889</v>
      </c>
      <c r="P66" t="s">
        <v>3</v>
      </c>
      <c r="Q66" t="s">
        <v>1890</v>
      </c>
      <c r="R66" t="s">
        <v>3</v>
      </c>
      <c r="S66" t="s">
        <v>3</v>
      </c>
      <c r="T66" t="s">
        <v>3</v>
      </c>
      <c r="U66">
        <v>0</v>
      </c>
      <c r="V66">
        <v>0</v>
      </c>
      <c r="W66">
        <v>0</v>
      </c>
      <c r="X66">
        <v>0</v>
      </c>
      <c r="Y66" t="s">
        <v>3</v>
      </c>
      <c r="Z66" t="s">
        <v>3</v>
      </c>
      <c r="AA66">
        <v>0</v>
      </c>
      <c r="AB66" t="s">
        <v>3</v>
      </c>
      <c r="AC66">
        <v>137393.32999999999</v>
      </c>
      <c r="AD66">
        <v>1</v>
      </c>
      <c r="AE66">
        <v>0</v>
      </c>
      <c r="AF66">
        <v>3</v>
      </c>
      <c r="AG66">
        <v>3</v>
      </c>
      <c r="AH66" t="s">
        <v>227</v>
      </c>
      <c r="AI66" t="s">
        <v>312</v>
      </c>
      <c r="AJ66">
        <v>46230.485659722224</v>
      </c>
      <c r="AK66">
        <v>54972603</v>
      </c>
      <c r="AL66">
        <v>0</v>
      </c>
      <c r="AM66">
        <v>0</v>
      </c>
      <c r="AN66">
        <v>0</v>
      </c>
      <c r="AO66">
        <v>46101</v>
      </c>
      <c r="AP66">
        <v>76940</v>
      </c>
      <c r="AQ66">
        <v>1</v>
      </c>
      <c r="AR66">
        <v>0</v>
      </c>
      <c r="AS66" t="s">
        <v>1960</v>
      </c>
      <c r="AT66">
        <v>1</v>
      </c>
      <c r="AU66">
        <v>1</v>
      </c>
    </row>
    <row r="67" spans="2:47" x14ac:dyDescent="0.25">
      <c r="B67" t="s">
        <v>1961</v>
      </c>
      <c r="C67">
        <v>0</v>
      </c>
      <c r="D67" t="s">
        <v>311</v>
      </c>
      <c r="E67" t="s">
        <v>3</v>
      </c>
      <c r="F67" t="s">
        <v>1888</v>
      </c>
      <c r="G67" t="s">
        <v>3</v>
      </c>
      <c r="H67">
        <v>141106.67000000001</v>
      </c>
      <c r="I67">
        <v>141106.67000000001</v>
      </c>
      <c r="J67">
        <v>0</v>
      </c>
      <c r="K67">
        <v>141106.67000000001</v>
      </c>
      <c r="L67">
        <v>0</v>
      </c>
      <c r="M67">
        <v>0</v>
      </c>
      <c r="N67">
        <v>0</v>
      </c>
      <c r="O67" t="s">
        <v>1893</v>
      </c>
      <c r="P67" t="s">
        <v>3</v>
      </c>
      <c r="Q67" t="s">
        <v>1894</v>
      </c>
      <c r="R67" t="s">
        <v>3</v>
      </c>
      <c r="S67" t="s">
        <v>3</v>
      </c>
      <c r="T67" t="s">
        <v>3</v>
      </c>
      <c r="U67">
        <v>0</v>
      </c>
      <c r="V67">
        <v>0</v>
      </c>
      <c r="W67">
        <v>0</v>
      </c>
      <c r="X67">
        <v>0</v>
      </c>
      <c r="Y67" t="s">
        <v>3</v>
      </c>
      <c r="Z67" t="s">
        <v>3</v>
      </c>
      <c r="AA67">
        <v>0</v>
      </c>
      <c r="AB67" t="s">
        <v>3</v>
      </c>
      <c r="AC67">
        <v>141106.67000000001</v>
      </c>
      <c r="AD67">
        <v>1</v>
      </c>
      <c r="AE67">
        <v>0</v>
      </c>
      <c r="AF67">
        <v>3</v>
      </c>
      <c r="AG67">
        <v>3</v>
      </c>
      <c r="AH67" t="s">
        <v>227</v>
      </c>
      <c r="AI67" t="s">
        <v>312</v>
      </c>
      <c r="AJ67">
        <v>46230.485659722224</v>
      </c>
      <c r="AK67">
        <v>54972603</v>
      </c>
      <c r="AL67">
        <v>0</v>
      </c>
      <c r="AM67">
        <v>0</v>
      </c>
      <c r="AN67">
        <v>0</v>
      </c>
      <c r="AO67">
        <v>46101</v>
      </c>
      <c r="AP67">
        <v>76940</v>
      </c>
      <c r="AQ67">
        <v>1</v>
      </c>
      <c r="AR67">
        <v>0</v>
      </c>
      <c r="AS67" t="s">
        <v>3</v>
      </c>
      <c r="AT67">
        <v>1</v>
      </c>
      <c r="AU67">
        <v>1</v>
      </c>
    </row>
    <row r="68" spans="2:47" x14ac:dyDescent="0.25">
      <c r="B68" t="s">
        <v>1962</v>
      </c>
      <c r="C68">
        <v>0</v>
      </c>
      <c r="D68" t="s">
        <v>311</v>
      </c>
      <c r="E68" t="s">
        <v>3</v>
      </c>
      <c r="F68" t="s">
        <v>1888</v>
      </c>
      <c r="G68" t="s">
        <v>3</v>
      </c>
      <c r="H68">
        <v>0</v>
      </c>
      <c r="I68">
        <v>0</v>
      </c>
      <c r="J68">
        <v>0</v>
      </c>
      <c r="K68">
        <v>0</v>
      </c>
      <c r="L68">
        <v>0</v>
      </c>
      <c r="M68">
        <v>0</v>
      </c>
      <c r="N68">
        <v>0</v>
      </c>
      <c r="O68" t="s">
        <v>3</v>
      </c>
      <c r="P68" t="s">
        <v>3</v>
      </c>
      <c r="Q68" t="s">
        <v>3</v>
      </c>
      <c r="R68" t="s">
        <v>3</v>
      </c>
      <c r="S68" t="s">
        <v>3</v>
      </c>
      <c r="T68" t="s">
        <v>3</v>
      </c>
      <c r="U68">
        <v>0</v>
      </c>
      <c r="V68">
        <v>0</v>
      </c>
      <c r="W68">
        <v>0</v>
      </c>
      <c r="X68">
        <v>0</v>
      </c>
      <c r="Y68" t="s">
        <v>3</v>
      </c>
      <c r="Z68" t="s">
        <v>3</v>
      </c>
      <c r="AA68">
        <v>0</v>
      </c>
      <c r="AB68" t="s">
        <v>3</v>
      </c>
      <c r="AC68">
        <v>0</v>
      </c>
      <c r="AD68">
        <v>1</v>
      </c>
      <c r="AE68">
        <v>0</v>
      </c>
      <c r="AF68">
        <v>3</v>
      </c>
      <c r="AG68">
        <v>3</v>
      </c>
      <c r="AH68" t="s">
        <v>227</v>
      </c>
      <c r="AI68" t="s">
        <v>312</v>
      </c>
      <c r="AJ68">
        <v>46230.485659722224</v>
      </c>
      <c r="AK68">
        <v>54972603</v>
      </c>
      <c r="AL68">
        <v>0</v>
      </c>
      <c r="AM68">
        <v>0</v>
      </c>
      <c r="AN68">
        <v>0</v>
      </c>
      <c r="AO68">
        <v>46101</v>
      </c>
      <c r="AP68">
        <v>76940</v>
      </c>
      <c r="AQ68">
        <v>1</v>
      </c>
      <c r="AR68">
        <v>0</v>
      </c>
      <c r="AS68" t="s">
        <v>3</v>
      </c>
      <c r="AT68">
        <v>1</v>
      </c>
      <c r="AU68">
        <v>1</v>
      </c>
    </row>
    <row r="69" spans="2:47" x14ac:dyDescent="0.25">
      <c r="B69" t="s">
        <v>1963</v>
      </c>
      <c r="C69">
        <v>0</v>
      </c>
      <c r="D69" t="s">
        <v>315</v>
      </c>
      <c r="E69" t="s">
        <v>3</v>
      </c>
      <c r="F69" t="s">
        <v>1888</v>
      </c>
      <c r="G69" t="s">
        <v>3</v>
      </c>
      <c r="H69">
        <v>257273.33</v>
      </c>
      <c r="I69">
        <v>257273.33</v>
      </c>
      <c r="J69">
        <v>0</v>
      </c>
      <c r="K69">
        <v>257273.33</v>
      </c>
      <c r="L69">
        <v>0</v>
      </c>
      <c r="M69">
        <v>0</v>
      </c>
      <c r="N69">
        <v>0</v>
      </c>
      <c r="O69" t="s">
        <v>1889</v>
      </c>
      <c r="P69" t="s">
        <v>3</v>
      </c>
      <c r="Q69" t="s">
        <v>1890</v>
      </c>
      <c r="R69" t="s">
        <v>3</v>
      </c>
      <c r="S69" t="s">
        <v>3</v>
      </c>
      <c r="T69" t="s">
        <v>3</v>
      </c>
      <c r="U69">
        <v>0</v>
      </c>
      <c r="V69">
        <v>0</v>
      </c>
      <c r="W69">
        <v>0</v>
      </c>
      <c r="X69">
        <v>0</v>
      </c>
      <c r="Y69" t="s">
        <v>3</v>
      </c>
      <c r="Z69" t="s">
        <v>3</v>
      </c>
      <c r="AA69">
        <v>0</v>
      </c>
      <c r="AB69" t="s">
        <v>3</v>
      </c>
      <c r="AC69">
        <v>257273.33</v>
      </c>
      <c r="AD69">
        <v>1</v>
      </c>
      <c r="AE69">
        <v>0</v>
      </c>
      <c r="AF69">
        <v>3</v>
      </c>
      <c r="AG69">
        <v>3</v>
      </c>
      <c r="AH69" t="s">
        <v>227</v>
      </c>
      <c r="AI69" t="s">
        <v>316</v>
      </c>
      <c r="AJ69">
        <v>46230.485868055555</v>
      </c>
      <c r="AK69">
        <v>54972608</v>
      </c>
      <c r="AL69">
        <v>0</v>
      </c>
      <c r="AM69">
        <v>0</v>
      </c>
      <c r="AN69">
        <v>0</v>
      </c>
      <c r="AO69">
        <v>46101</v>
      </c>
      <c r="AP69">
        <v>79988</v>
      </c>
      <c r="AQ69">
        <v>1</v>
      </c>
      <c r="AR69">
        <v>0</v>
      </c>
      <c r="AS69" t="s">
        <v>1964</v>
      </c>
      <c r="AT69">
        <v>1</v>
      </c>
      <c r="AU69">
        <v>1</v>
      </c>
    </row>
    <row r="70" spans="2:47" x14ac:dyDescent="0.25">
      <c r="B70" t="s">
        <v>1965</v>
      </c>
      <c r="C70">
        <v>0</v>
      </c>
      <c r="D70" t="s">
        <v>315</v>
      </c>
      <c r="E70" t="s">
        <v>3</v>
      </c>
      <c r="F70" t="s">
        <v>1888</v>
      </c>
      <c r="G70" t="s">
        <v>3</v>
      </c>
      <c r="H70">
        <v>264226.67</v>
      </c>
      <c r="I70">
        <v>264226.67</v>
      </c>
      <c r="J70">
        <v>0</v>
      </c>
      <c r="K70">
        <v>264226.67</v>
      </c>
      <c r="L70">
        <v>0</v>
      </c>
      <c r="M70">
        <v>0</v>
      </c>
      <c r="N70">
        <v>0</v>
      </c>
      <c r="O70" t="s">
        <v>1893</v>
      </c>
      <c r="P70" t="s">
        <v>3</v>
      </c>
      <c r="Q70" t="s">
        <v>1894</v>
      </c>
      <c r="R70" t="s">
        <v>3</v>
      </c>
      <c r="S70" t="s">
        <v>3</v>
      </c>
      <c r="T70" t="s">
        <v>3</v>
      </c>
      <c r="U70">
        <v>0</v>
      </c>
      <c r="V70">
        <v>0</v>
      </c>
      <c r="W70">
        <v>0</v>
      </c>
      <c r="X70">
        <v>0</v>
      </c>
      <c r="Y70" t="s">
        <v>3</v>
      </c>
      <c r="Z70" t="s">
        <v>3</v>
      </c>
      <c r="AA70">
        <v>0</v>
      </c>
      <c r="AB70" t="s">
        <v>3</v>
      </c>
      <c r="AC70">
        <v>264226.67</v>
      </c>
      <c r="AD70">
        <v>1</v>
      </c>
      <c r="AE70">
        <v>0</v>
      </c>
      <c r="AF70">
        <v>3</v>
      </c>
      <c r="AG70">
        <v>3</v>
      </c>
      <c r="AH70" t="s">
        <v>227</v>
      </c>
      <c r="AI70" t="s">
        <v>316</v>
      </c>
      <c r="AJ70">
        <v>46230.485868055555</v>
      </c>
      <c r="AK70">
        <v>54972608</v>
      </c>
      <c r="AL70">
        <v>0</v>
      </c>
      <c r="AM70">
        <v>0</v>
      </c>
      <c r="AN70">
        <v>0</v>
      </c>
      <c r="AO70">
        <v>46101</v>
      </c>
      <c r="AP70">
        <v>79988</v>
      </c>
      <c r="AQ70">
        <v>1</v>
      </c>
      <c r="AR70">
        <v>0</v>
      </c>
      <c r="AS70" t="s">
        <v>3</v>
      </c>
      <c r="AT70">
        <v>1</v>
      </c>
      <c r="AU70">
        <v>1</v>
      </c>
    </row>
    <row r="71" spans="2:47" x14ac:dyDescent="0.25">
      <c r="B71" t="s">
        <v>1966</v>
      </c>
      <c r="C71">
        <v>0</v>
      </c>
      <c r="D71" t="s">
        <v>315</v>
      </c>
      <c r="E71" t="s">
        <v>3</v>
      </c>
      <c r="F71" t="s">
        <v>1888</v>
      </c>
      <c r="G71" t="s">
        <v>3</v>
      </c>
      <c r="H71">
        <v>0</v>
      </c>
      <c r="I71">
        <v>0</v>
      </c>
      <c r="J71">
        <v>0</v>
      </c>
      <c r="K71">
        <v>0</v>
      </c>
      <c r="L71">
        <v>0</v>
      </c>
      <c r="M71">
        <v>0</v>
      </c>
      <c r="N71">
        <v>0</v>
      </c>
      <c r="O71" t="s">
        <v>3</v>
      </c>
      <c r="P71" t="s">
        <v>3</v>
      </c>
      <c r="Q71" t="s">
        <v>3</v>
      </c>
      <c r="R71" t="s">
        <v>3</v>
      </c>
      <c r="S71" t="s">
        <v>3</v>
      </c>
      <c r="T71" t="s">
        <v>3</v>
      </c>
      <c r="U71">
        <v>0</v>
      </c>
      <c r="V71">
        <v>0</v>
      </c>
      <c r="W71">
        <v>0</v>
      </c>
      <c r="X71">
        <v>0</v>
      </c>
      <c r="Y71" t="s">
        <v>3</v>
      </c>
      <c r="Z71" t="s">
        <v>3</v>
      </c>
      <c r="AA71">
        <v>0</v>
      </c>
      <c r="AB71" t="s">
        <v>3</v>
      </c>
      <c r="AC71">
        <v>0</v>
      </c>
      <c r="AD71">
        <v>1</v>
      </c>
      <c r="AE71">
        <v>0</v>
      </c>
      <c r="AF71">
        <v>3</v>
      </c>
      <c r="AG71">
        <v>3</v>
      </c>
      <c r="AH71" t="s">
        <v>227</v>
      </c>
      <c r="AI71" t="s">
        <v>316</v>
      </c>
      <c r="AJ71">
        <v>46230.485868055555</v>
      </c>
      <c r="AK71">
        <v>54972608</v>
      </c>
      <c r="AL71">
        <v>0</v>
      </c>
      <c r="AM71">
        <v>0</v>
      </c>
      <c r="AN71">
        <v>0</v>
      </c>
      <c r="AO71">
        <v>46101</v>
      </c>
      <c r="AP71">
        <v>79988</v>
      </c>
      <c r="AQ71">
        <v>1</v>
      </c>
      <c r="AR71">
        <v>0</v>
      </c>
      <c r="AS71" t="s">
        <v>3</v>
      </c>
      <c r="AT71">
        <v>1</v>
      </c>
      <c r="AU71">
        <v>1</v>
      </c>
    </row>
    <row r="72" spans="2:47" x14ac:dyDescent="0.25">
      <c r="B72" t="s">
        <v>1967</v>
      </c>
      <c r="C72">
        <v>0</v>
      </c>
      <c r="D72" t="s">
        <v>319</v>
      </c>
      <c r="E72" t="s">
        <v>3</v>
      </c>
      <c r="F72" t="s">
        <v>1888</v>
      </c>
      <c r="G72" t="s">
        <v>3</v>
      </c>
      <c r="H72">
        <v>159593.32999999999</v>
      </c>
      <c r="I72">
        <v>159593.32999999999</v>
      </c>
      <c r="J72">
        <v>0</v>
      </c>
      <c r="K72">
        <v>159593.32999999999</v>
      </c>
      <c r="L72">
        <v>0</v>
      </c>
      <c r="M72">
        <v>0</v>
      </c>
      <c r="N72">
        <v>0</v>
      </c>
      <c r="O72" t="s">
        <v>1889</v>
      </c>
      <c r="P72" t="s">
        <v>3</v>
      </c>
      <c r="Q72" t="s">
        <v>1890</v>
      </c>
      <c r="R72" t="s">
        <v>3</v>
      </c>
      <c r="S72" t="s">
        <v>3</v>
      </c>
      <c r="T72" t="s">
        <v>3</v>
      </c>
      <c r="U72">
        <v>0</v>
      </c>
      <c r="V72">
        <v>0</v>
      </c>
      <c r="W72">
        <v>0</v>
      </c>
      <c r="X72">
        <v>0</v>
      </c>
      <c r="Y72" t="s">
        <v>3</v>
      </c>
      <c r="Z72" t="s">
        <v>3</v>
      </c>
      <c r="AA72">
        <v>0</v>
      </c>
      <c r="AB72" t="s">
        <v>3</v>
      </c>
      <c r="AC72">
        <v>159593.32999999999</v>
      </c>
      <c r="AD72">
        <v>1</v>
      </c>
      <c r="AE72">
        <v>0</v>
      </c>
      <c r="AF72">
        <v>3</v>
      </c>
      <c r="AG72">
        <v>3</v>
      </c>
      <c r="AH72" t="s">
        <v>227</v>
      </c>
      <c r="AI72" t="s">
        <v>320</v>
      </c>
      <c r="AJ72">
        <v>46230.486111111109</v>
      </c>
      <c r="AK72">
        <v>54972613</v>
      </c>
      <c r="AL72">
        <v>0</v>
      </c>
      <c r="AM72">
        <v>0</v>
      </c>
      <c r="AN72">
        <v>0</v>
      </c>
      <c r="AO72">
        <v>46101</v>
      </c>
      <c r="AP72">
        <v>92564</v>
      </c>
      <c r="AQ72">
        <v>1</v>
      </c>
      <c r="AR72">
        <v>0</v>
      </c>
      <c r="AS72" t="s">
        <v>1968</v>
      </c>
      <c r="AT72">
        <v>1</v>
      </c>
      <c r="AU72">
        <v>1</v>
      </c>
    </row>
    <row r="73" spans="2:47" x14ac:dyDescent="0.25">
      <c r="B73" t="s">
        <v>1969</v>
      </c>
      <c r="C73">
        <v>0</v>
      </c>
      <c r="D73" t="s">
        <v>319</v>
      </c>
      <c r="E73" t="s">
        <v>3</v>
      </c>
      <c r="F73" t="s">
        <v>1888</v>
      </c>
      <c r="G73" t="s">
        <v>3</v>
      </c>
      <c r="H73">
        <v>163906.67000000001</v>
      </c>
      <c r="I73">
        <v>163906.67000000001</v>
      </c>
      <c r="J73">
        <v>0</v>
      </c>
      <c r="K73">
        <v>163906.67000000001</v>
      </c>
      <c r="L73">
        <v>0</v>
      </c>
      <c r="M73">
        <v>0</v>
      </c>
      <c r="N73">
        <v>0</v>
      </c>
      <c r="O73" t="s">
        <v>1893</v>
      </c>
      <c r="P73" t="s">
        <v>3</v>
      </c>
      <c r="Q73" t="s">
        <v>1894</v>
      </c>
      <c r="R73" t="s">
        <v>3</v>
      </c>
      <c r="S73" t="s">
        <v>3</v>
      </c>
      <c r="T73" t="s">
        <v>3</v>
      </c>
      <c r="U73">
        <v>0</v>
      </c>
      <c r="V73">
        <v>0</v>
      </c>
      <c r="W73">
        <v>0</v>
      </c>
      <c r="X73">
        <v>0</v>
      </c>
      <c r="Y73" t="s">
        <v>3</v>
      </c>
      <c r="Z73" t="s">
        <v>3</v>
      </c>
      <c r="AA73">
        <v>0</v>
      </c>
      <c r="AB73" t="s">
        <v>3</v>
      </c>
      <c r="AC73">
        <v>163906.67000000001</v>
      </c>
      <c r="AD73">
        <v>1</v>
      </c>
      <c r="AE73">
        <v>0</v>
      </c>
      <c r="AF73">
        <v>3</v>
      </c>
      <c r="AG73">
        <v>3</v>
      </c>
      <c r="AH73" t="s">
        <v>227</v>
      </c>
      <c r="AI73" t="s">
        <v>320</v>
      </c>
      <c r="AJ73">
        <v>46230.486111111109</v>
      </c>
      <c r="AK73">
        <v>54972613</v>
      </c>
      <c r="AL73">
        <v>0</v>
      </c>
      <c r="AM73">
        <v>0</v>
      </c>
      <c r="AN73">
        <v>0</v>
      </c>
      <c r="AO73">
        <v>46101</v>
      </c>
      <c r="AP73">
        <v>92564</v>
      </c>
      <c r="AQ73">
        <v>1</v>
      </c>
      <c r="AR73">
        <v>0</v>
      </c>
      <c r="AS73" t="s">
        <v>3</v>
      </c>
      <c r="AT73">
        <v>1</v>
      </c>
      <c r="AU73">
        <v>1</v>
      </c>
    </row>
    <row r="74" spans="2:47" x14ac:dyDescent="0.25">
      <c r="B74" t="s">
        <v>1970</v>
      </c>
      <c r="C74">
        <v>0</v>
      </c>
      <c r="D74" t="s">
        <v>319</v>
      </c>
      <c r="E74" t="s">
        <v>3</v>
      </c>
      <c r="F74" t="s">
        <v>1888</v>
      </c>
      <c r="G74" t="s">
        <v>3</v>
      </c>
      <c r="H74">
        <v>0</v>
      </c>
      <c r="I74">
        <v>0</v>
      </c>
      <c r="J74">
        <v>0</v>
      </c>
      <c r="K74">
        <v>0</v>
      </c>
      <c r="L74">
        <v>0</v>
      </c>
      <c r="M74">
        <v>0</v>
      </c>
      <c r="N74">
        <v>0</v>
      </c>
      <c r="O74" t="s">
        <v>3</v>
      </c>
      <c r="P74" t="s">
        <v>3</v>
      </c>
      <c r="Q74" t="s">
        <v>3</v>
      </c>
      <c r="R74" t="s">
        <v>3</v>
      </c>
      <c r="S74" t="s">
        <v>3</v>
      </c>
      <c r="T74" t="s">
        <v>3</v>
      </c>
      <c r="U74">
        <v>0</v>
      </c>
      <c r="V74">
        <v>0</v>
      </c>
      <c r="W74">
        <v>0</v>
      </c>
      <c r="X74">
        <v>0</v>
      </c>
      <c r="Y74" t="s">
        <v>3</v>
      </c>
      <c r="Z74" t="s">
        <v>3</v>
      </c>
      <c r="AA74">
        <v>0</v>
      </c>
      <c r="AB74" t="s">
        <v>3</v>
      </c>
      <c r="AC74">
        <v>0</v>
      </c>
      <c r="AD74">
        <v>1</v>
      </c>
      <c r="AE74">
        <v>0</v>
      </c>
      <c r="AF74">
        <v>3</v>
      </c>
      <c r="AG74">
        <v>3</v>
      </c>
      <c r="AH74" t="s">
        <v>227</v>
      </c>
      <c r="AI74" t="s">
        <v>320</v>
      </c>
      <c r="AJ74">
        <v>46230.486111111109</v>
      </c>
      <c r="AK74">
        <v>54972613</v>
      </c>
      <c r="AL74">
        <v>0</v>
      </c>
      <c r="AM74">
        <v>0</v>
      </c>
      <c r="AN74">
        <v>0</v>
      </c>
      <c r="AO74">
        <v>46101</v>
      </c>
      <c r="AP74">
        <v>92564</v>
      </c>
      <c r="AQ74">
        <v>1</v>
      </c>
      <c r="AR74">
        <v>0</v>
      </c>
      <c r="AS74" t="s">
        <v>3</v>
      </c>
      <c r="AT74">
        <v>1</v>
      </c>
      <c r="AU74">
        <v>1</v>
      </c>
    </row>
    <row r="75" spans="2:47" x14ac:dyDescent="0.25">
      <c r="B75" t="s">
        <v>1971</v>
      </c>
      <c r="C75">
        <v>1</v>
      </c>
      <c r="D75" t="s">
        <v>328</v>
      </c>
      <c r="E75" t="s">
        <v>3</v>
      </c>
      <c r="F75" t="s">
        <v>1888</v>
      </c>
      <c r="G75" t="s">
        <v>3</v>
      </c>
      <c r="H75">
        <v>29846.67</v>
      </c>
      <c r="I75">
        <v>29846.67</v>
      </c>
      <c r="J75">
        <v>0</v>
      </c>
      <c r="K75">
        <v>29846.67</v>
      </c>
      <c r="L75">
        <v>0</v>
      </c>
      <c r="M75">
        <v>0</v>
      </c>
      <c r="N75">
        <v>0</v>
      </c>
      <c r="O75" t="s">
        <v>1889</v>
      </c>
      <c r="P75" t="s">
        <v>3</v>
      </c>
      <c r="Q75" t="s">
        <v>1890</v>
      </c>
      <c r="R75" t="s">
        <v>3</v>
      </c>
      <c r="S75" t="s">
        <v>3</v>
      </c>
      <c r="T75" t="s">
        <v>3</v>
      </c>
      <c r="U75">
        <v>0</v>
      </c>
      <c r="V75">
        <v>0</v>
      </c>
      <c r="W75">
        <v>0</v>
      </c>
      <c r="X75">
        <v>0</v>
      </c>
      <c r="Y75" t="s">
        <v>3</v>
      </c>
      <c r="Z75" t="s">
        <v>3</v>
      </c>
      <c r="AA75">
        <v>0</v>
      </c>
      <c r="AB75" t="s">
        <v>3</v>
      </c>
      <c r="AC75">
        <v>29846.67</v>
      </c>
      <c r="AD75">
        <v>1</v>
      </c>
      <c r="AE75">
        <v>0</v>
      </c>
      <c r="AF75">
        <v>3</v>
      </c>
      <c r="AG75">
        <v>3</v>
      </c>
      <c r="AH75" t="s">
        <v>227</v>
      </c>
      <c r="AI75" t="s">
        <v>329</v>
      </c>
      <c r="AJ75">
        <v>46217.567245370374</v>
      </c>
      <c r="AK75">
        <v>54972618</v>
      </c>
      <c r="AL75">
        <v>0</v>
      </c>
      <c r="AM75">
        <v>0</v>
      </c>
      <c r="AN75">
        <v>0</v>
      </c>
      <c r="AO75">
        <v>46101</v>
      </c>
      <c r="AP75">
        <v>0</v>
      </c>
      <c r="AQ75">
        <v>1</v>
      </c>
      <c r="AR75">
        <v>0</v>
      </c>
      <c r="AS75" t="s">
        <v>1972</v>
      </c>
      <c r="AT75">
        <v>1</v>
      </c>
      <c r="AU75">
        <v>1</v>
      </c>
    </row>
    <row r="76" spans="2:47" x14ac:dyDescent="0.25">
      <c r="B76" t="s">
        <v>1973</v>
      </c>
      <c r="C76">
        <v>0</v>
      </c>
      <c r="D76" t="s">
        <v>328</v>
      </c>
      <c r="E76" t="s">
        <v>3</v>
      </c>
      <c r="F76" t="s">
        <v>1888</v>
      </c>
      <c r="G76" t="s">
        <v>3</v>
      </c>
      <c r="H76">
        <v>30653.33</v>
      </c>
      <c r="I76">
        <v>30653.33</v>
      </c>
      <c r="J76">
        <v>0</v>
      </c>
      <c r="K76">
        <v>30653.33</v>
      </c>
      <c r="L76">
        <v>0</v>
      </c>
      <c r="M76">
        <v>0</v>
      </c>
      <c r="N76">
        <v>0</v>
      </c>
      <c r="O76" t="s">
        <v>1893</v>
      </c>
      <c r="P76" t="s">
        <v>3</v>
      </c>
      <c r="Q76" t="s">
        <v>1894</v>
      </c>
      <c r="R76" t="s">
        <v>3</v>
      </c>
      <c r="S76" t="s">
        <v>3</v>
      </c>
      <c r="T76" t="s">
        <v>3</v>
      </c>
      <c r="U76">
        <v>0</v>
      </c>
      <c r="V76">
        <v>0</v>
      </c>
      <c r="W76">
        <v>0</v>
      </c>
      <c r="X76">
        <v>0</v>
      </c>
      <c r="Y76" t="s">
        <v>3</v>
      </c>
      <c r="Z76" t="s">
        <v>3</v>
      </c>
      <c r="AA76">
        <v>0</v>
      </c>
      <c r="AB76" t="s">
        <v>3</v>
      </c>
      <c r="AC76">
        <v>30653.33</v>
      </c>
      <c r="AD76">
        <v>1</v>
      </c>
      <c r="AE76">
        <v>0</v>
      </c>
      <c r="AF76">
        <v>3</v>
      </c>
      <c r="AG76">
        <v>3</v>
      </c>
      <c r="AH76" t="s">
        <v>227</v>
      </c>
      <c r="AI76" t="s">
        <v>329</v>
      </c>
      <c r="AJ76">
        <v>46217.567245370374</v>
      </c>
      <c r="AK76">
        <v>54972618</v>
      </c>
      <c r="AL76">
        <v>0</v>
      </c>
      <c r="AM76">
        <v>0</v>
      </c>
      <c r="AN76">
        <v>0</v>
      </c>
      <c r="AO76">
        <v>46101</v>
      </c>
      <c r="AP76">
        <v>0</v>
      </c>
      <c r="AQ76">
        <v>1</v>
      </c>
      <c r="AR76">
        <v>0</v>
      </c>
      <c r="AS76" t="s">
        <v>3</v>
      </c>
      <c r="AT76">
        <v>1</v>
      </c>
      <c r="AU76">
        <v>1</v>
      </c>
    </row>
    <row r="77" spans="2:47" x14ac:dyDescent="0.25">
      <c r="B77" t="s">
        <v>1974</v>
      </c>
      <c r="C77">
        <v>0</v>
      </c>
      <c r="D77" t="s">
        <v>328</v>
      </c>
      <c r="E77" t="s">
        <v>3</v>
      </c>
      <c r="F77" t="s">
        <v>1888</v>
      </c>
      <c r="G77" t="s">
        <v>3</v>
      </c>
      <c r="H77">
        <v>0</v>
      </c>
      <c r="I77">
        <v>0</v>
      </c>
      <c r="J77">
        <v>0</v>
      </c>
      <c r="K77">
        <v>0</v>
      </c>
      <c r="L77">
        <v>0</v>
      </c>
      <c r="M77">
        <v>0</v>
      </c>
      <c r="N77">
        <v>0</v>
      </c>
      <c r="O77" t="s">
        <v>3</v>
      </c>
      <c r="P77" t="s">
        <v>3</v>
      </c>
      <c r="Q77" t="s">
        <v>3</v>
      </c>
      <c r="R77" t="s">
        <v>3</v>
      </c>
      <c r="S77" t="s">
        <v>3</v>
      </c>
      <c r="T77" t="s">
        <v>3</v>
      </c>
      <c r="U77">
        <v>0</v>
      </c>
      <c r="V77">
        <v>0</v>
      </c>
      <c r="W77">
        <v>0</v>
      </c>
      <c r="X77">
        <v>0</v>
      </c>
      <c r="Y77" t="s">
        <v>3</v>
      </c>
      <c r="Z77" t="s">
        <v>3</v>
      </c>
      <c r="AA77">
        <v>0</v>
      </c>
      <c r="AB77" t="s">
        <v>3</v>
      </c>
      <c r="AC77">
        <v>0</v>
      </c>
      <c r="AD77">
        <v>1</v>
      </c>
      <c r="AE77">
        <v>0</v>
      </c>
      <c r="AF77">
        <v>3</v>
      </c>
      <c r="AG77">
        <v>3</v>
      </c>
      <c r="AH77" t="s">
        <v>227</v>
      </c>
      <c r="AI77" t="s">
        <v>329</v>
      </c>
      <c r="AJ77">
        <v>46217.567245370374</v>
      </c>
      <c r="AK77">
        <v>54972618</v>
      </c>
      <c r="AL77">
        <v>0</v>
      </c>
      <c r="AM77">
        <v>0</v>
      </c>
      <c r="AN77">
        <v>0</v>
      </c>
      <c r="AO77">
        <v>46101</v>
      </c>
      <c r="AP77">
        <v>0</v>
      </c>
      <c r="AQ77">
        <v>1</v>
      </c>
      <c r="AR77">
        <v>0</v>
      </c>
      <c r="AS77" t="s">
        <v>3</v>
      </c>
      <c r="AT77">
        <v>1</v>
      </c>
      <c r="AU77">
        <v>1</v>
      </c>
    </row>
    <row r="78" spans="2:47" x14ac:dyDescent="0.25">
      <c r="B78" t="s">
        <v>1975</v>
      </c>
      <c r="C78">
        <v>1</v>
      </c>
      <c r="D78" t="s">
        <v>332</v>
      </c>
      <c r="E78" t="s">
        <v>3</v>
      </c>
      <c r="F78" t="s">
        <v>1888</v>
      </c>
      <c r="G78" t="s">
        <v>3</v>
      </c>
      <c r="H78">
        <v>29242.33</v>
      </c>
      <c r="I78">
        <v>29242.33</v>
      </c>
      <c r="J78">
        <v>0</v>
      </c>
      <c r="K78">
        <v>29242.33</v>
      </c>
      <c r="L78">
        <v>0</v>
      </c>
      <c r="M78">
        <v>0</v>
      </c>
      <c r="N78">
        <v>0</v>
      </c>
      <c r="O78" t="s">
        <v>1889</v>
      </c>
      <c r="P78" t="s">
        <v>3</v>
      </c>
      <c r="Q78" t="s">
        <v>1890</v>
      </c>
      <c r="R78" t="s">
        <v>3</v>
      </c>
      <c r="S78" t="s">
        <v>3</v>
      </c>
      <c r="T78" t="s">
        <v>3</v>
      </c>
      <c r="U78">
        <v>0</v>
      </c>
      <c r="V78">
        <v>0</v>
      </c>
      <c r="W78">
        <v>0</v>
      </c>
      <c r="X78">
        <v>0</v>
      </c>
      <c r="Y78" t="s">
        <v>3</v>
      </c>
      <c r="Z78" t="s">
        <v>3</v>
      </c>
      <c r="AA78">
        <v>0</v>
      </c>
      <c r="AB78" t="s">
        <v>3</v>
      </c>
      <c r="AC78">
        <v>29242.33</v>
      </c>
      <c r="AD78">
        <v>1</v>
      </c>
      <c r="AE78">
        <v>0</v>
      </c>
      <c r="AF78">
        <v>3</v>
      </c>
      <c r="AG78">
        <v>3</v>
      </c>
      <c r="AH78" t="s">
        <v>227</v>
      </c>
      <c r="AI78" t="s">
        <v>333</v>
      </c>
      <c r="AJ78">
        <v>46217.567291666666</v>
      </c>
      <c r="AK78">
        <v>54972623</v>
      </c>
      <c r="AL78">
        <v>0</v>
      </c>
      <c r="AM78">
        <v>0</v>
      </c>
      <c r="AN78">
        <v>0</v>
      </c>
      <c r="AO78">
        <v>46101</v>
      </c>
      <c r="AP78">
        <v>0</v>
      </c>
      <c r="AQ78">
        <v>1</v>
      </c>
      <c r="AR78">
        <v>0</v>
      </c>
      <c r="AS78" t="s">
        <v>1976</v>
      </c>
      <c r="AT78">
        <v>1</v>
      </c>
      <c r="AU78">
        <v>1</v>
      </c>
    </row>
    <row r="79" spans="2:47" x14ac:dyDescent="0.25">
      <c r="B79" t="s">
        <v>1977</v>
      </c>
      <c r="C79">
        <v>0</v>
      </c>
      <c r="D79" t="s">
        <v>332</v>
      </c>
      <c r="E79" t="s">
        <v>3</v>
      </c>
      <c r="F79" t="s">
        <v>1888</v>
      </c>
      <c r="G79" t="s">
        <v>3</v>
      </c>
      <c r="H79">
        <v>30032.67</v>
      </c>
      <c r="I79">
        <v>30032.67</v>
      </c>
      <c r="J79">
        <v>0</v>
      </c>
      <c r="K79">
        <v>30032.67</v>
      </c>
      <c r="L79">
        <v>0</v>
      </c>
      <c r="M79">
        <v>0</v>
      </c>
      <c r="N79">
        <v>0</v>
      </c>
      <c r="O79" t="s">
        <v>1893</v>
      </c>
      <c r="P79" t="s">
        <v>3</v>
      </c>
      <c r="Q79" t="s">
        <v>1894</v>
      </c>
      <c r="R79" t="s">
        <v>3</v>
      </c>
      <c r="S79" t="s">
        <v>3</v>
      </c>
      <c r="T79" t="s">
        <v>3</v>
      </c>
      <c r="U79">
        <v>0</v>
      </c>
      <c r="V79">
        <v>0</v>
      </c>
      <c r="W79">
        <v>0</v>
      </c>
      <c r="X79">
        <v>0</v>
      </c>
      <c r="Y79" t="s">
        <v>3</v>
      </c>
      <c r="Z79" t="s">
        <v>3</v>
      </c>
      <c r="AA79">
        <v>0</v>
      </c>
      <c r="AB79" t="s">
        <v>3</v>
      </c>
      <c r="AC79">
        <v>30032.67</v>
      </c>
      <c r="AD79">
        <v>1</v>
      </c>
      <c r="AE79">
        <v>0</v>
      </c>
      <c r="AF79">
        <v>3</v>
      </c>
      <c r="AG79">
        <v>3</v>
      </c>
      <c r="AH79" t="s">
        <v>227</v>
      </c>
      <c r="AI79" t="s">
        <v>333</v>
      </c>
      <c r="AJ79">
        <v>46217.567291666666</v>
      </c>
      <c r="AK79">
        <v>54972623</v>
      </c>
      <c r="AL79">
        <v>0</v>
      </c>
      <c r="AM79">
        <v>0</v>
      </c>
      <c r="AN79">
        <v>0</v>
      </c>
      <c r="AO79">
        <v>46101</v>
      </c>
      <c r="AP79">
        <v>0</v>
      </c>
      <c r="AQ79">
        <v>1</v>
      </c>
      <c r="AR79">
        <v>0</v>
      </c>
      <c r="AS79" t="s">
        <v>3</v>
      </c>
      <c r="AT79">
        <v>1</v>
      </c>
      <c r="AU79">
        <v>1</v>
      </c>
    </row>
    <row r="80" spans="2:47" x14ac:dyDescent="0.25">
      <c r="B80" t="s">
        <v>1978</v>
      </c>
      <c r="C80">
        <v>0</v>
      </c>
      <c r="D80" t="s">
        <v>332</v>
      </c>
      <c r="E80" t="s">
        <v>3</v>
      </c>
      <c r="F80" t="s">
        <v>1888</v>
      </c>
      <c r="G80" t="s">
        <v>3</v>
      </c>
      <c r="H80">
        <v>0</v>
      </c>
      <c r="I80">
        <v>0</v>
      </c>
      <c r="J80">
        <v>0</v>
      </c>
      <c r="K80">
        <v>0</v>
      </c>
      <c r="L80">
        <v>0</v>
      </c>
      <c r="M80">
        <v>0</v>
      </c>
      <c r="N80">
        <v>0</v>
      </c>
      <c r="O80" t="s">
        <v>3</v>
      </c>
      <c r="P80" t="s">
        <v>3</v>
      </c>
      <c r="Q80" t="s">
        <v>3</v>
      </c>
      <c r="R80" t="s">
        <v>3</v>
      </c>
      <c r="S80" t="s">
        <v>3</v>
      </c>
      <c r="T80" t="s">
        <v>3</v>
      </c>
      <c r="U80">
        <v>0</v>
      </c>
      <c r="V80">
        <v>0</v>
      </c>
      <c r="W80">
        <v>0</v>
      </c>
      <c r="X80">
        <v>0</v>
      </c>
      <c r="Y80" t="s">
        <v>3</v>
      </c>
      <c r="Z80" t="s">
        <v>3</v>
      </c>
      <c r="AA80">
        <v>0</v>
      </c>
      <c r="AB80" t="s">
        <v>3</v>
      </c>
      <c r="AC80">
        <v>0</v>
      </c>
      <c r="AD80">
        <v>1</v>
      </c>
      <c r="AE80">
        <v>0</v>
      </c>
      <c r="AF80">
        <v>3</v>
      </c>
      <c r="AG80">
        <v>3</v>
      </c>
      <c r="AH80" t="s">
        <v>227</v>
      </c>
      <c r="AI80" t="s">
        <v>333</v>
      </c>
      <c r="AJ80">
        <v>46217.567291666666</v>
      </c>
      <c r="AK80">
        <v>54972623</v>
      </c>
      <c r="AL80">
        <v>0</v>
      </c>
      <c r="AM80">
        <v>0</v>
      </c>
      <c r="AN80">
        <v>0</v>
      </c>
      <c r="AO80">
        <v>46101</v>
      </c>
      <c r="AP80">
        <v>0</v>
      </c>
      <c r="AQ80">
        <v>1</v>
      </c>
      <c r="AR80">
        <v>0</v>
      </c>
      <c r="AS80" t="s">
        <v>3</v>
      </c>
      <c r="AT80">
        <v>1</v>
      </c>
      <c r="AU80">
        <v>1</v>
      </c>
    </row>
    <row r="81" spans="2:47" x14ac:dyDescent="0.25">
      <c r="B81" t="s">
        <v>1979</v>
      </c>
      <c r="C81">
        <v>1</v>
      </c>
      <c r="D81" t="s">
        <v>336</v>
      </c>
      <c r="E81" t="s">
        <v>3</v>
      </c>
      <c r="F81" t="s">
        <v>1888</v>
      </c>
      <c r="G81" t="s">
        <v>3</v>
      </c>
      <c r="H81">
        <v>40823.33</v>
      </c>
      <c r="I81">
        <v>40823.33</v>
      </c>
      <c r="J81">
        <v>0</v>
      </c>
      <c r="K81">
        <v>40823.33</v>
      </c>
      <c r="L81">
        <v>0</v>
      </c>
      <c r="M81">
        <v>0</v>
      </c>
      <c r="N81">
        <v>0</v>
      </c>
      <c r="O81" t="s">
        <v>1889</v>
      </c>
      <c r="P81" t="s">
        <v>3</v>
      </c>
      <c r="Q81" t="s">
        <v>1890</v>
      </c>
      <c r="R81" t="s">
        <v>3</v>
      </c>
      <c r="S81" t="s">
        <v>3</v>
      </c>
      <c r="T81" t="s">
        <v>3</v>
      </c>
      <c r="U81">
        <v>0</v>
      </c>
      <c r="V81">
        <v>0</v>
      </c>
      <c r="W81">
        <v>0</v>
      </c>
      <c r="X81">
        <v>0</v>
      </c>
      <c r="Y81" t="s">
        <v>3</v>
      </c>
      <c r="Z81" t="s">
        <v>3</v>
      </c>
      <c r="AA81">
        <v>0</v>
      </c>
      <c r="AB81" t="s">
        <v>3</v>
      </c>
      <c r="AC81">
        <v>40823.33</v>
      </c>
      <c r="AD81">
        <v>1</v>
      </c>
      <c r="AE81">
        <v>0</v>
      </c>
      <c r="AF81">
        <v>3</v>
      </c>
      <c r="AG81">
        <v>3</v>
      </c>
      <c r="AH81" t="s">
        <v>227</v>
      </c>
      <c r="AI81" t="s">
        <v>337</v>
      </c>
      <c r="AJ81">
        <v>46217.567337962966</v>
      </c>
      <c r="AK81">
        <v>54972628</v>
      </c>
      <c r="AL81">
        <v>0</v>
      </c>
      <c r="AM81">
        <v>0</v>
      </c>
      <c r="AN81">
        <v>0</v>
      </c>
      <c r="AO81">
        <v>46101</v>
      </c>
      <c r="AP81">
        <v>0</v>
      </c>
      <c r="AQ81">
        <v>1</v>
      </c>
      <c r="AR81">
        <v>0</v>
      </c>
      <c r="AS81" t="s">
        <v>1980</v>
      </c>
      <c r="AT81">
        <v>1</v>
      </c>
      <c r="AU81">
        <v>1</v>
      </c>
    </row>
    <row r="82" spans="2:47" x14ac:dyDescent="0.25">
      <c r="B82" t="s">
        <v>1981</v>
      </c>
      <c r="C82">
        <v>0</v>
      </c>
      <c r="D82" t="s">
        <v>336</v>
      </c>
      <c r="E82" t="s">
        <v>3</v>
      </c>
      <c r="F82" t="s">
        <v>1888</v>
      </c>
      <c r="G82" t="s">
        <v>3</v>
      </c>
      <c r="H82">
        <v>41926.67</v>
      </c>
      <c r="I82">
        <v>41926.67</v>
      </c>
      <c r="J82">
        <v>0</v>
      </c>
      <c r="K82">
        <v>41926.67</v>
      </c>
      <c r="L82">
        <v>0</v>
      </c>
      <c r="M82">
        <v>0</v>
      </c>
      <c r="N82">
        <v>0</v>
      </c>
      <c r="O82" t="s">
        <v>1893</v>
      </c>
      <c r="P82" t="s">
        <v>3</v>
      </c>
      <c r="Q82" t="s">
        <v>1894</v>
      </c>
      <c r="R82" t="s">
        <v>3</v>
      </c>
      <c r="S82" t="s">
        <v>3</v>
      </c>
      <c r="T82" t="s">
        <v>3</v>
      </c>
      <c r="U82">
        <v>0</v>
      </c>
      <c r="V82">
        <v>0</v>
      </c>
      <c r="W82">
        <v>0</v>
      </c>
      <c r="X82">
        <v>0</v>
      </c>
      <c r="Y82" t="s">
        <v>3</v>
      </c>
      <c r="Z82" t="s">
        <v>3</v>
      </c>
      <c r="AA82">
        <v>0</v>
      </c>
      <c r="AB82" t="s">
        <v>3</v>
      </c>
      <c r="AC82">
        <v>41926.67</v>
      </c>
      <c r="AD82">
        <v>1</v>
      </c>
      <c r="AE82">
        <v>0</v>
      </c>
      <c r="AF82">
        <v>3</v>
      </c>
      <c r="AG82">
        <v>3</v>
      </c>
      <c r="AH82" t="s">
        <v>227</v>
      </c>
      <c r="AI82" t="s">
        <v>337</v>
      </c>
      <c r="AJ82">
        <v>46217.567337962966</v>
      </c>
      <c r="AK82">
        <v>54972628</v>
      </c>
      <c r="AL82">
        <v>0</v>
      </c>
      <c r="AM82">
        <v>0</v>
      </c>
      <c r="AN82">
        <v>0</v>
      </c>
      <c r="AO82">
        <v>46101</v>
      </c>
      <c r="AP82">
        <v>0</v>
      </c>
      <c r="AQ82">
        <v>1</v>
      </c>
      <c r="AR82">
        <v>0</v>
      </c>
      <c r="AS82" t="s">
        <v>3</v>
      </c>
      <c r="AT82">
        <v>1</v>
      </c>
      <c r="AU82">
        <v>1</v>
      </c>
    </row>
    <row r="83" spans="2:47" x14ac:dyDescent="0.25">
      <c r="B83" t="s">
        <v>1982</v>
      </c>
      <c r="C83">
        <v>0</v>
      </c>
      <c r="D83" t="s">
        <v>336</v>
      </c>
      <c r="E83" t="s">
        <v>3</v>
      </c>
      <c r="F83" t="s">
        <v>1888</v>
      </c>
      <c r="G83" t="s">
        <v>3</v>
      </c>
      <c r="H83">
        <v>0</v>
      </c>
      <c r="I83">
        <v>0</v>
      </c>
      <c r="J83">
        <v>0</v>
      </c>
      <c r="K83">
        <v>0</v>
      </c>
      <c r="L83">
        <v>0</v>
      </c>
      <c r="M83">
        <v>0</v>
      </c>
      <c r="N83">
        <v>0</v>
      </c>
      <c r="O83" t="s">
        <v>3</v>
      </c>
      <c r="P83" t="s">
        <v>3</v>
      </c>
      <c r="Q83" t="s">
        <v>3</v>
      </c>
      <c r="R83" t="s">
        <v>3</v>
      </c>
      <c r="S83" t="s">
        <v>3</v>
      </c>
      <c r="T83" t="s">
        <v>3</v>
      </c>
      <c r="U83">
        <v>0</v>
      </c>
      <c r="V83">
        <v>0</v>
      </c>
      <c r="W83">
        <v>0</v>
      </c>
      <c r="X83">
        <v>0</v>
      </c>
      <c r="Y83" t="s">
        <v>3</v>
      </c>
      <c r="Z83" t="s">
        <v>3</v>
      </c>
      <c r="AA83">
        <v>0</v>
      </c>
      <c r="AB83" t="s">
        <v>3</v>
      </c>
      <c r="AC83">
        <v>0</v>
      </c>
      <c r="AD83">
        <v>1</v>
      </c>
      <c r="AE83">
        <v>0</v>
      </c>
      <c r="AF83">
        <v>3</v>
      </c>
      <c r="AG83">
        <v>3</v>
      </c>
      <c r="AH83" t="s">
        <v>227</v>
      </c>
      <c r="AI83" t="s">
        <v>337</v>
      </c>
      <c r="AJ83">
        <v>46217.567337962966</v>
      </c>
      <c r="AK83">
        <v>54972628</v>
      </c>
      <c r="AL83">
        <v>0</v>
      </c>
      <c r="AM83">
        <v>0</v>
      </c>
      <c r="AN83">
        <v>0</v>
      </c>
      <c r="AO83">
        <v>46101</v>
      </c>
      <c r="AP83">
        <v>0</v>
      </c>
      <c r="AQ83">
        <v>1</v>
      </c>
      <c r="AR83">
        <v>0</v>
      </c>
      <c r="AS83" t="s">
        <v>3</v>
      </c>
      <c r="AT83">
        <v>1</v>
      </c>
      <c r="AU83">
        <v>1</v>
      </c>
    </row>
    <row r="84" spans="2:47" x14ac:dyDescent="0.25">
      <c r="B84" t="s">
        <v>1983</v>
      </c>
      <c r="C84">
        <v>1</v>
      </c>
      <c r="D84" t="s">
        <v>340</v>
      </c>
      <c r="E84" t="s">
        <v>3</v>
      </c>
      <c r="F84" t="s">
        <v>1888</v>
      </c>
      <c r="G84" t="s">
        <v>3</v>
      </c>
      <c r="H84">
        <v>33053.33</v>
      </c>
      <c r="I84">
        <v>33053.33</v>
      </c>
      <c r="J84">
        <v>0</v>
      </c>
      <c r="K84">
        <v>33053.33</v>
      </c>
      <c r="L84">
        <v>0</v>
      </c>
      <c r="M84">
        <v>0</v>
      </c>
      <c r="N84">
        <v>0</v>
      </c>
      <c r="O84" t="s">
        <v>1889</v>
      </c>
      <c r="P84" t="s">
        <v>3</v>
      </c>
      <c r="Q84" t="s">
        <v>1890</v>
      </c>
      <c r="R84" t="s">
        <v>3</v>
      </c>
      <c r="S84" t="s">
        <v>3</v>
      </c>
      <c r="T84" t="s">
        <v>3</v>
      </c>
      <c r="U84">
        <v>0</v>
      </c>
      <c r="V84">
        <v>0</v>
      </c>
      <c r="W84">
        <v>0</v>
      </c>
      <c r="X84">
        <v>0</v>
      </c>
      <c r="Y84" t="s">
        <v>3</v>
      </c>
      <c r="Z84" t="s">
        <v>3</v>
      </c>
      <c r="AA84">
        <v>0</v>
      </c>
      <c r="AB84" t="s">
        <v>3</v>
      </c>
      <c r="AC84">
        <v>33053.33</v>
      </c>
      <c r="AD84">
        <v>1</v>
      </c>
      <c r="AE84">
        <v>0</v>
      </c>
      <c r="AF84">
        <v>3</v>
      </c>
      <c r="AG84">
        <v>3</v>
      </c>
      <c r="AH84" t="s">
        <v>227</v>
      </c>
      <c r="AI84" t="s">
        <v>341</v>
      </c>
      <c r="AJ84">
        <v>46217.567372685182</v>
      </c>
      <c r="AK84">
        <v>54972652</v>
      </c>
      <c r="AL84">
        <v>0</v>
      </c>
      <c r="AM84">
        <v>0</v>
      </c>
      <c r="AN84">
        <v>0</v>
      </c>
      <c r="AO84">
        <v>46101</v>
      </c>
      <c r="AP84">
        <v>0</v>
      </c>
      <c r="AQ84">
        <v>1</v>
      </c>
      <c r="AR84">
        <v>0</v>
      </c>
      <c r="AS84" t="s">
        <v>1984</v>
      </c>
      <c r="AT84">
        <v>1</v>
      </c>
      <c r="AU84">
        <v>1</v>
      </c>
    </row>
    <row r="85" spans="2:47" x14ac:dyDescent="0.25">
      <c r="B85" t="s">
        <v>1985</v>
      </c>
      <c r="C85">
        <v>0</v>
      </c>
      <c r="D85" t="s">
        <v>340</v>
      </c>
      <c r="E85" t="s">
        <v>3</v>
      </c>
      <c r="F85" t="s">
        <v>1888</v>
      </c>
      <c r="G85" t="s">
        <v>3</v>
      </c>
      <c r="H85">
        <v>33946.67</v>
      </c>
      <c r="I85">
        <v>33946.67</v>
      </c>
      <c r="J85">
        <v>0</v>
      </c>
      <c r="K85">
        <v>33946.67</v>
      </c>
      <c r="L85">
        <v>0</v>
      </c>
      <c r="M85">
        <v>0</v>
      </c>
      <c r="N85">
        <v>0</v>
      </c>
      <c r="O85" t="s">
        <v>1893</v>
      </c>
      <c r="P85" t="s">
        <v>3</v>
      </c>
      <c r="Q85" t="s">
        <v>1894</v>
      </c>
      <c r="R85" t="s">
        <v>3</v>
      </c>
      <c r="S85" t="s">
        <v>3</v>
      </c>
      <c r="T85" t="s">
        <v>3</v>
      </c>
      <c r="U85">
        <v>0</v>
      </c>
      <c r="V85">
        <v>0</v>
      </c>
      <c r="W85">
        <v>0</v>
      </c>
      <c r="X85">
        <v>0</v>
      </c>
      <c r="Y85" t="s">
        <v>3</v>
      </c>
      <c r="Z85" t="s">
        <v>3</v>
      </c>
      <c r="AA85">
        <v>0</v>
      </c>
      <c r="AB85" t="s">
        <v>3</v>
      </c>
      <c r="AC85">
        <v>33946.67</v>
      </c>
      <c r="AD85">
        <v>1</v>
      </c>
      <c r="AE85">
        <v>0</v>
      </c>
      <c r="AF85">
        <v>3</v>
      </c>
      <c r="AG85">
        <v>3</v>
      </c>
      <c r="AH85" t="s">
        <v>227</v>
      </c>
      <c r="AI85" t="s">
        <v>341</v>
      </c>
      <c r="AJ85">
        <v>46217.567372685182</v>
      </c>
      <c r="AK85">
        <v>54972652</v>
      </c>
      <c r="AL85">
        <v>0</v>
      </c>
      <c r="AM85">
        <v>0</v>
      </c>
      <c r="AN85">
        <v>0</v>
      </c>
      <c r="AO85">
        <v>46101</v>
      </c>
      <c r="AP85">
        <v>0</v>
      </c>
      <c r="AQ85">
        <v>1</v>
      </c>
      <c r="AR85">
        <v>0</v>
      </c>
      <c r="AS85" t="s">
        <v>3</v>
      </c>
      <c r="AT85">
        <v>1</v>
      </c>
      <c r="AU85">
        <v>1</v>
      </c>
    </row>
    <row r="86" spans="2:47" x14ac:dyDescent="0.25">
      <c r="B86" t="s">
        <v>1986</v>
      </c>
      <c r="C86">
        <v>0</v>
      </c>
      <c r="D86" t="s">
        <v>340</v>
      </c>
      <c r="E86" t="s">
        <v>3</v>
      </c>
      <c r="F86" t="s">
        <v>1888</v>
      </c>
      <c r="G86" t="s">
        <v>3</v>
      </c>
      <c r="H86">
        <v>0</v>
      </c>
      <c r="I86">
        <v>0</v>
      </c>
      <c r="J86">
        <v>0</v>
      </c>
      <c r="K86">
        <v>0</v>
      </c>
      <c r="L86">
        <v>0</v>
      </c>
      <c r="M86">
        <v>0</v>
      </c>
      <c r="N86">
        <v>0</v>
      </c>
      <c r="O86" t="s">
        <v>3</v>
      </c>
      <c r="P86" t="s">
        <v>3</v>
      </c>
      <c r="Q86" t="s">
        <v>3</v>
      </c>
      <c r="R86" t="s">
        <v>3</v>
      </c>
      <c r="S86" t="s">
        <v>3</v>
      </c>
      <c r="T86" t="s">
        <v>3</v>
      </c>
      <c r="U86">
        <v>0</v>
      </c>
      <c r="V86">
        <v>0</v>
      </c>
      <c r="W86">
        <v>0</v>
      </c>
      <c r="X86">
        <v>0</v>
      </c>
      <c r="Y86" t="s">
        <v>3</v>
      </c>
      <c r="Z86" t="s">
        <v>3</v>
      </c>
      <c r="AA86">
        <v>0</v>
      </c>
      <c r="AB86" t="s">
        <v>3</v>
      </c>
      <c r="AC86">
        <v>0</v>
      </c>
      <c r="AD86">
        <v>1</v>
      </c>
      <c r="AE86">
        <v>0</v>
      </c>
      <c r="AF86">
        <v>3</v>
      </c>
      <c r="AG86">
        <v>3</v>
      </c>
      <c r="AH86" t="s">
        <v>227</v>
      </c>
      <c r="AI86" t="s">
        <v>341</v>
      </c>
      <c r="AJ86">
        <v>46217.567372685182</v>
      </c>
      <c r="AK86">
        <v>54972652</v>
      </c>
      <c r="AL86">
        <v>0</v>
      </c>
      <c r="AM86">
        <v>0</v>
      </c>
      <c r="AN86">
        <v>0</v>
      </c>
      <c r="AO86">
        <v>46101</v>
      </c>
      <c r="AP86">
        <v>0</v>
      </c>
      <c r="AQ86">
        <v>1</v>
      </c>
      <c r="AR86">
        <v>0</v>
      </c>
      <c r="AS86" t="s">
        <v>3</v>
      </c>
      <c r="AT86">
        <v>1</v>
      </c>
      <c r="AU86">
        <v>1</v>
      </c>
    </row>
    <row r="87" spans="2:47" x14ac:dyDescent="0.25">
      <c r="B87" t="s">
        <v>1987</v>
      </c>
      <c r="C87">
        <v>1</v>
      </c>
      <c r="D87" t="s">
        <v>344</v>
      </c>
      <c r="E87" t="s">
        <v>3</v>
      </c>
      <c r="F87" t="s">
        <v>1888</v>
      </c>
      <c r="G87" t="s">
        <v>3</v>
      </c>
      <c r="H87">
        <v>30253.67</v>
      </c>
      <c r="I87">
        <v>30253.67</v>
      </c>
      <c r="J87">
        <v>0</v>
      </c>
      <c r="K87">
        <v>30253.67</v>
      </c>
      <c r="L87">
        <v>0</v>
      </c>
      <c r="M87">
        <v>0</v>
      </c>
      <c r="N87">
        <v>0</v>
      </c>
      <c r="O87" t="s">
        <v>1889</v>
      </c>
      <c r="P87" t="s">
        <v>3</v>
      </c>
      <c r="Q87" t="s">
        <v>1890</v>
      </c>
      <c r="R87" t="s">
        <v>3</v>
      </c>
      <c r="S87" t="s">
        <v>3</v>
      </c>
      <c r="T87" t="s">
        <v>3</v>
      </c>
      <c r="U87">
        <v>0</v>
      </c>
      <c r="V87">
        <v>0</v>
      </c>
      <c r="W87">
        <v>0</v>
      </c>
      <c r="X87">
        <v>0</v>
      </c>
      <c r="Y87" t="s">
        <v>3</v>
      </c>
      <c r="Z87" t="s">
        <v>3</v>
      </c>
      <c r="AA87">
        <v>0</v>
      </c>
      <c r="AB87" t="s">
        <v>3</v>
      </c>
      <c r="AC87">
        <v>30253.67</v>
      </c>
      <c r="AD87">
        <v>1</v>
      </c>
      <c r="AE87">
        <v>0</v>
      </c>
      <c r="AF87">
        <v>3</v>
      </c>
      <c r="AG87">
        <v>3</v>
      </c>
      <c r="AH87" t="s">
        <v>227</v>
      </c>
      <c r="AI87" t="s">
        <v>345</v>
      </c>
      <c r="AJ87">
        <v>46217.567407407405</v>
      </c>
      <c r="AK87">
        <v>54972657</v>
      </c>
      <c r="AL87">
        <v>0</v>
      </c>
      <c r="AM87">
        <v>0</v>
      </c>
      <c r="AN87">
        <v>0</v>
      </c>
      <c r="AO87">
        <v>46101</v>
      </c>
      <c r="AP87">
        <v>0</v>
      </c>
      <c r="AQ87">
        <v>1</v>
      </c>
      <c r="AR87">
        <v>0</v>
      </c>
      <c r="AS87" t="s">
        <v>1988</v>
      </c>
      <c r="AT87">
        <v>1</v>
      </c>
      <c r="AU87">
        <v>1</v>
      </c>
    </row>
    <row r="88" spans="2:47" x14ac:dyDescent="0.25">
      <c r="B88" t="s">
        <v>1989</v>
      </c>
      <c r="C88">
        <v>0</v>
      </c>
      <c r="D88" t="s">
        <v>344</v>
      </c>
      <c r="E88" t="s">
        <v>3</v>
      </c>
      <c r="F88" t="s">
        <v>1888</v>
      </c>
      <c r="G88" t="s">
        <v>3</v>
      </c>
      <c r="H88">
        <v>31071.33</v>
      </c>
      <c r="I88">
        <v>31071.33</v>
      </c>
      <c r="J88">
        <v>0</v>
      </c>
      <c r="K88">
        <v>31071.33</v>
      </c>
      <c r="L88">
        <v>0</v>
      </c>
      <c r="M88">
        <v>0</v>
      </c>
      <c r="N88">
        <v>0</v>
      </c>
      <c r="O88" t="s">
        <v>1893</v>
      </c>
      <c r="P88" t="s">
        <v>3</v>
      </c>
      <c r="Q88" t="s">
        <v>1894</v>
      </c>
      <c r="R88" t="s">
        <v>3</v>
      </c>
      <c r="S88" t="s">
        <v>3</v>
      </c>
      <c r="T88" t="s">
        <v>3</v>
      </c>
      <c r="U88">
        <v>0</v>
      </c>
      <c r="V88">
        <v>0</v>
      </c>
      <c r="W88">
        <v>0</v>
      </c>
      <c r="X88">
        <v>0</v>
      </c>
      <c r="Y88" t="s">
        <v>3</v>
      </c>
      <c r="Z88" t="s">
        <v>3</v>
      </c>
      <c r="AA88">
        <v>0</v>
      </c>
      <c r="AB88" t="s">
        <v>3</v>
      </c>
      <c r="AC88">
        <v>31071.33</v>
      </c>
      <c r="AD88">
        <v>1</v>
      </c>
      <c r="AE88">
        <v>0</v>
      </c>
      <c r="AF88">
        <v>3</v>
      </c>
      <c r="AG88">
        <v>3</v>
      </c>
      <c r="AH88" t="s">
        <v>227</v>
      </c>
      <c r="AI88" t="s">
        <v>345</v>
      </c>
      <c r="AJ88">
        <v>46217.567407407405</v>
      </c>
      <c r="AK88">
        <v>54972657</v>
      </c>
      <c r="AL88">
        <v>0</v>
      </c>
      <c r="AM88">
        <v>0</v>
      </c>
      <c r="AN88">
        <v>0</v>
      </c>
      <c r="AO88">
        <v>46101</v>
      </c>
      <c r="AP88">
        <v>0</v>
      </c>
      <c r="AQ88">
        <v>1</v>
      </c>
      <c r="AR88">
        <v>0</v>
      </c>
      <c r="AS88" t="s">
        <v>3</v>
      </c>
      <c r="AT88">
        <v>1</v>
      </c>
      <c r="AU88">
        <v>1</v>
      </c>
    </row>
    <row r="89" spans="2:47" x14ac:dyDescent="0.25">
      <c r="B89" t="s">
        <v>1990</v>
      </c>
      <c r="C89">
        <v>0</v>
      </c>
      <c r="D89" t="s">
        <v>344</v>
      </c>
      <c r="E89" t="s">
        <v>3</v>
      </c>
      <c r="F89" t="s">
        <v>1888</v>
      </c>
      <c r="G89" t="s">
        <v>3</v>
      </c>
      <c r="H89">
        <v>0</v>
      </c>
      <c r="I89">
        <v>0</v>
      </c>
      <c r="J89">
        <v>0</v>
      </c>
      <c r="K89">
        <v>0</v>
      </c>
      <c r="L89">
        <v>0</v>
      </c>
      <c r="M89">
        <v>0</v>
      </c>
      <c r="N89">
        <v>0</v>
      </c>
      <c r="O89" t="s">
        <v>3</v>
      </c>
      <c r="P89" t="s">
        <v>3</v>
      </c>
      <c r="Q89" t="s">
        <v>3</v>
      </c>
      <c r="R89" t="s">
        <v>3</v>
      </c>
      <c r="S89" t="s">
        <v>3</v>
      </c>
      <c r="T89" t="s">
        <v>3</v>
      </c>
      <c r="U89">
        <v>0</v>
      </c>
      <c r="V89">
        <v>0</v>
      </c>
      <c r="W89">
        <v>0</v>
      </c>
      <c r="X89">
        <v>0</v>
      </c>
      <c r="Y89" t="s">
        <v>3</v>
      </c>
      <c r="Z89" t="s">
        <v>3</v>
      </c>
      <c r="AA89">
        <v>0</v>
      </c>
      <c r="AB89" t="s">
        <v>3</v>
      </c>
      <c r="AC89">
        <v>0</v>
      </c>
      <c r="AD89">
        <v>1</v>
      </c>
      <c r="AE89">
        <v>0</v>
      </c>
      <c r="AF89">
        <v>3</v>
      </c>
      <c r="AG89">
        <v>3</v>
      </c>
      <c r="AH89" t="s">
        <v>227</v>
      </c>
      <c r="AI89" t="s">
        <v>345</v>
      </c>
      <c r="AJ89">
        <v>46217.567407407405</v>
      </c>
      <c r="AK89">
        <v>54972657</v>
      </c>
      <c r="AL89">
        <v>0</v>
      </c>
      <c r="AM89">
        <v>0</v>
      </c>
      <c r="AN89">
        <v>0</v>
      </c>
      <c r="AO89">
        <v>46101</v>
      </c>
      <c r="AP89">
        <v>0</v>
      </c>
      <c r="AQ89">
        <v>1</v>
      </c>
      <c r="AR89">
        <v>0</v>
      </c>
      <c r="AS89" t="s">
        <v>3</v>
      </c>
      <c r="AT89">
        <v>1</v>
      </c>
      <c r="AU89">
        <v>1</v>
      </c>
    </row>
    <row r="90" spans="2:47" x14ac:dyDescent="0.25">
      <c r="B90" t="s">
        <v>1991</v>
      </c>
      <c r="C90">
        <v>1</v>
      </c>
      <c r="D90" t="s">
        <v>348</v>
      </c>
      <c r="E90" t="s">
        <v>3</v>
      </c>
      <c r="F90" t="s">
        <v>1888</v>
      </c>
      <c r="G90" t="s">
        <v>3</v>
      </c>
      <c r="H90">
        <v>25900</v>
      </c>
      <c r="I90">
        <v>25900</v>
      </c>
      <c r="J90">
        <v>0</v>
      </c>
      <c r="K90">
        <v>25900</v>
      </c>
      <c r="L90">
        <v>0</v>
      </c>
      <c r="M90">
        <v>0</v>
      </c>
      <c r="N90">
        <v>0</v>
      </c>
      <c r="O90" t="s">
        <v>1889</v>
      </c>
      <c r="P90" t="s">
        <v>3</v>
      </c>
      <c r="Q90" t="s">
        <v>1890</v>
      </c>
      <c r="R90" t="s">
        <v>3</v>
      </c>
      <c r="S90" t="s">
        <v>3</v>
      </c>
      <c r="T90" t="s">
        <v>3</v>
      </c>
      <c r="U90">
        <v>0</v>
      </c>
      <c r="V90">
        <v>0</v>
      </c>
      <c r="W90">
        <v>0</v>
      </c>
      <c r="X90">
        <v>0</v>
      </c>
      <c r="Y90" t="s">
        <v>3</v>
      </c>
      <c r="Z90" t="s">
        <v>3</v>
      </c>
      <c r="AA90">
        <v>0</v>
      </c>
      <c r="AB90" t="s">
        <v>3</v>
      </c>
      <c r="AC90">
        <v>25900</v>
      </c>
      <c r="AD90">
        <v>1</v>
      </c>
      <c r="AE90">
        <v>0</v>
      </c>
      <c r="AF90">
        <v>3</v>
      </c>
      <c r="AG90">
        <v>3</v>
      </c>
      <c r="AH90" t="s">
        <v>227</v>
      </c>
      <c r="AI90" t="s">
        <v>349</v>
      </c>
      <c r="AJ90">
        <v>46217.567453703705</v>
      </c>
      <c r="AK90">
        <v>54972681</v>
      </c>
      <c r="AL90">
        <v>0</v>
      </c>
      <c r="AM90">
        <v>0</v>
      </c>
      <c r="AN90">
        <v>0</v>
      </c>
      <c r="AO90">
        <v>46101</v>
      </c>
      <c r="AP90">
        <v>0</v>
      </c>
      <c r="AQ90">
        <v>1</v>
      </c>
      <c r="AR90">
        <v>0</v>
      </c>
      <c r="AS90" t="s">
        <v>1992</v>
      </c>
      <c r="AT90">
        <v>1</v>
      </c>
      <c r="AU90">
        <v>1</v>
      </c>
    </row>
    <row r="91" spans="2:47" x14ac:dyDescent="0.25">
      <c r="B91" t="s">
        <v>1993</v>
      </c>
      <c r="C91">
        <v>0</v>
      </c>
      <c r="D91" t="s">
        <v>348</v>
      </c>
      <c r="E91" t="s">
        <v>3</v>
      </c>
      <c r="F91" t="s">
        <v>1888</v>
      </c>
      <c r="G91" t="s">
        <v>3</v>
      </c>
      <c r="H91">
        <v>26600</v>
      </c>
      <c r="I91">
        <v>26600</v>
      </c>
      <c r="J91">
        <v>0</v>
      </c>
      <c r="K91">
        <v>26600</v>
      </c>
      <c r="L91">
        <v>0</v>
      </c>
      <c r="M91">
        <v>0</v>
      </c>
      <c r="N91">
        <v>0</v>
      </c>
      <c r="O91" t="s">
        <v>1893</v>
      </c>
      <c r="P91" t="s">
        <v>3</v>
      </c>
      <c r="Q91" t="s">
        <v>1894</v>
      </c>
      <c r="R91" t="s">
        <v>3</v>
      </c>
      <c r="S91" t="s">
        <v>3</v>
      </c>
      <c r="T91" t="s">
        <v>3</v>
      </c>
      <c r="U91">
        <v>0</v>
      </c>
      <c r="V91">
        <v>0</v>
      </c>
      <c r="W91">
        <v>0</v>
      </c>
      <c r="X91">
        <v>0</v>
      </c>
      <c r="Y91" t="s">
        <v>3</v>
      </c>
      <c r="Z91" t="s">
        <v>3</v>
      </c>
      <c r="AA91">
        <v>0</v>
      </c>
      <c r="AB91" t="s">
        <v>3</v>
      </c>
      <c r="AC91">
        <v>26600</v>
      </c>
      <c r="AD91">
        <v>1</v>
      </c>
      <c r="AE91">
        <v>0</v>
      </c>
      <c r="AF91">
        <v>3</v>
      </c>
      <c r="AG91">
        <v>3</v>
      </c>
      <c r="AH91" t="s">
        <v>227</v>
      </c>
      <c r="AI91" t="s">
        <v>349</v>
      </c>
      <c r="AJ91">
        <v>46217.567453703705</v>
      </c>
      <c r="AK91">
        <v>54972681</v>
      </c>
      <c r="AL91">
        <v>0</v>
      </c>
      <c r="AM91">
        <v>0</v>
      </c>
      <c r="AN91">
        <v>0</v>
      </c>
      <c r="AO91">
        <v>46101</v>
      </c>
      <c r="AP91">
        <v>0</v>
      </c>
      <c r="AQ91">
        <v>1</v>
      </c>
      <c r="AR91">
        <v>0</v>
      </c>
      <c r="AS91" t="s">
        <v>3</v>
      </c>
      <c r="AT91">
        <v>1</v>
      </c>
      <c r="AU91">
        <v>1</v>
      </c>
    </row>
    <row r="92" spans="2:47" x14ac:dyDescent="0.25">
      <c r="B92" t="s">
        <v>1994</v>
      </c>
      <c r="C92">
        <v>0</v>
      </c>
      <c r="D92" t="s">
        <v>348</v>
      </c>
      <c r="E92" t="s">
        <v>3</v>
      </c>
      <c r="F92" t="s">
        <v>1888</v>
      </c>
      <c r="G92" t="s">
        <v>3</v>
      </c>
      <c r="H92">
        <v>0</v>
      </c>
      <c r="I92">
        <v>0</v>
      </c>
      <c r="J92">
        <v>0</v>
      </c>
      <c r="K92">
        <v>0</v>
      </c>
      <c r="L92">
        <v>0</v>
      </c>
      <c r="M92">
        <v>0</v>
      </c>
      <c r="N92">
        <v>0</v>
      </c>
      <c r="O92" t="s">
        <v>3</v>
      </c>
      <c r="P92" t="s">
        <v>3</v>
      </c>
      <c r="Q92" t="s">
        <v>3</v>
      </c>
      <c r="R92" t="s">
        <v>3</v>
      </c>
      <c r="S92" t="s">
        <v>3</v>
      </c>
      <c r="T92" t="s">
        <v>3</v>
      </c>
      <c r="U92">
        <v>0</v>
      </c>
      <c r="V92">
        <v>0</v>
      </c>
      <c r="W92">
        <v>0</v>
      </c>
      <c r="X92">
        <v>0</v>
      </c>
      <c r="Y92" t="s">
        <v>3</v>
      </c>
      <c r="Z92" t="s">
        <v>3</v>
      </c>
      <c r="AA92">
        <v>0</v>
      </c>
      <c r="AB92" t="s">
        <v>3</v>
      </c>
      <c r="AC92">
        <v>0</v>
      </c>
      <c r="AD92">
        <v>1</v>
      </c>
      <c r="AE92">
        <v>0</v>
      </c>
      <c r="AF92">
        <v>3</v>
      </c>
      <c r="AG92">
        <v>3</v>
      </c>
      <c r="AH92" t="s">
        <v>227</v>
      </c>
      <c r="AI92" t="s">
        <v>349</v>
      </c>
      <c r="AJ92">
        <v>46217.567453703705</v>
      </c>
      <c r="AK92">
        <v>54972681</v>
      </c>
      <c r="AL92">
        <v>0</v>
      </c>
      <c r="AM92">
        <v>0</v>
      </c>
      <c r="AN92">
        <v>0</v>
      </c>
      <c r="AO92">
        <v>46101</v>
      </c>
      <c r="AP92">
        <v>0</v>
      </c>
      <c r="AQ92">
        <v>1</v>
      </c>
      <c r="AR92">
        <v>0</v>
      </c>
      <c r="AS92" t="s">
        <v>3</v>
      </c>
      <c r="AT92">
        <v>1</v>
      </c>
      <c r="AU92">
        <v>1</v>
      </c>
    </row>
    <row r="93" spans="2:47" x14ac:dyDescent="0.25">
      <c r="B93" t="s">
        <v>1995</v>
      </c>
      <c r="C93">
        <v>1</v>
      </c>
      <c r="D93" t="s">
        <v>352</v>
      </c>
      <c r="E93" t="s">
        <v>3</v>
      </c>
      <c r="F93" t="s">
        <v>1888</v>
      </c>
      <c r="G93" t="s">
        <v>3</v>
      </c>
      <c r="H93">
        <v>25900</v>
      </c>
      <c r="I93">
        <v>25900</v>
      </c>
      <c r="J93">
        <v>0</v>
      </c>
      <c r="K93">
        <v>25900</v>
      </c>
      <c r="L93">
        <v>0</v>
      </c>
      <c r="M93">
        <v>0</v>
      </c>
      <c r="N93">
        <v>0</v>
      </c>
      <c r="O93" t="s">
        <v>1889</v>
      </c>
      <c r="P93" t="s">
        <v>3</v>
      </c>
      <c r="Q93" t="s">
        <v>1890</v>
      </c>
      <c r="R93" t="s">
        <v>3</v>
      </c>
      <c r="S93" t="s">
        <v>3</v>
      </c>
      <c r="T93" t="s">
        <v>3</v>
      </c>
      <c r="U93">
        <v>0</v>
      </c>
      <c r="V93">
        <v>0</v>
      </c>
      <c r="W93">
        <v>0</v>
      </c>
      <c r="X93">
        <v>0</v>
      </c>
      <c r="Y93" t="s">
        <v>3</v>
      </c>
      <c r="Z93" t="s">
        <v>3</v>
      </c>
      <c r="AA93">
        <v>0</v>
      </c>
      <c r="AB93" t="s">
        <v>3</v>
      </c>
      <c r="AC93">
        <v>25900</v>
      </c>
      <c r="AD93">
        <v>1</v>
      </c>
      <c r="AE93">
        <v>0</v>
      </c>
      <c r="AF93">
        <v>3</v>
      </c>
      <c r="AG93">
        <v>3</v>
      </c>
      <c r="AH93" t="s">
        <v>227</v>
      </c>
      <c r="AI93" t="s">
        <v>353</v>
      </c>
      <c r="AJ93">
        <v>46217.567499999997</v>
      </c>
      <c r="AK93">
        <v>54972705</v>
      </c>
      <c r="AL93">
        <v>0</v>
      </c>
      <c r="AM93">
        <v>0</v>
      </c>
      <c r="AN93">
        <v>0</v>
      </c>
      <c r="AO93">
        <v>46101</v>
      </c>
      <c r="AP93">
        <v>0</v>
      </c>
      <c r="AQ93">
        <v>1</v>
      </c>
      <c r="AR93">
        <v>0</v>
      </c>
      <c r="AS93" t="s">
        <v>1996</v>
      </c>
      <c r="AT93">
        <v>1</v>
      </c>
      <c r="AU93">
        <v>1</v>
      </c>
    </row>
    <row r="94" spans="2:47" x14ac:dyDescent="0.25">
      <c r="B94" t="s">
        <v>1997</v>
      </c>
      <c r="C94">
        <v>0</v>
      </c>
      <c r="D94" t="s">
        <v>352</v>
      </c>
      <c r="E94" t="s">
        <v>3</v>
      </c>
      <c r="F94" t="s">
        <v>1888</v>
      </c>
      <c r="G94" t="s">
        <v>3</v>
      </c>
      <c r="H94">
        <v>26600</v>
      </c>
      <c r="I94">
        <v>26600</v>
      </c>
      <c r="J94">
        <v>0</v>
      </c>
      <c r="K94">
        <v>26600</v>
      </c>
      <c r="L94">
        <v>0</v>
      </c>
      <c r="M94">
        <v>0</v>
      </c>
      <c r="N94">
        <v>0</v>
      </c>
      <c r="O94" t="s">
        <v>1893</v>
      </c>
      <c r="P94" t="s">
        <v>3</v>
      </c>
      <c r="Q94" t="s">
        <v>1894</v>
      </c>
      <c r="R94" t="s">
        <v>3</v>
      </c>
      <c r="S94" t="s">
        <v>3</v>
      </c>
      <c r="T94" t="s">
        <v>3</v>
      </c>
      <c r="U94">
        <v>0</v>
      </c>
      <c r="V94">
        <v>0</v>
      </c>
      <c r="W94">
        <v>0</v>
      </c>
      <c r="X94">
        <v>0</v>
      </c>
      <c r="Y94" t="s">
        <v>3</v>
      </c>
      <c r="Z94" t="s">
        <v>3</v>
      </c>
      <c r="AA94">
        <v>0</v>
      </c>
      <c r="AB94" t="s">
        <v>3</v>
      </c>
      <c r="AC94">
        <v>26600</v>
      </c>
      <c r="AD94">
        <v>1</v>
      </c>
      <c r="AE94">
        <v>0</v>
      </c>
      <c r="AF94">
        <v>3</v>
      </c>
      <c r="AG94">
        <v>3</v>
      </c>
      <c r="AH94" t="s">
        <v>227</v>
      </c>
      <c r="AI94" t="s">
        <v>353</v>
      </c>
      <c r="AJ94">
        <v>46217.567499999997</v>
      </c>
      <c r="AK94">
        <v>54972705</v>
      </c>
      <c r="AL94">
        <v>0</v>
      </c>
      <c r="AM94">
        <v>0</v>
      </c>
      <c r="AN94">
        <v>0</v>
      </c>
      <c r="AO94">
        <v>46101</v>
      </c>
      <c r="AP94">
        <v>0</v>
      </c>
      <c r="AQ94">
        <v>1</v>
      </c>
      <c r="AR94">
        <v>0</v>
      </c>
      <c r="AS94" t="s">
        <v>3</v>
      </c>
      <c r="AT94">
        <v>1</v>
      </c>
      <c r="AU94">
        <v>1</v>
      </c>
    </row>
    <row r="95" spans="2:47" x14ac:dyDescent="0.25">
      <c r="B95" t="s">
        <v>1998</v>
      </c>
      <c r="C95">
        <v>0</v>
      </c>
      <c r="D95" t="s">
        <v>352</v>
      </c>
      <c r="E95" t="s">
        <v>3</v>
      </c>
      <c r="F95" t="s">
        <v>1888</v>
      </c>
      <c r="G95" t="s">
        <v>3</v>
      </c>
      <c r="H95">
        <v>0</v>
      </c>
      <c r="I95">
        <v>0</v>
      </c>
      <c r="J95">
        <v>0</v>
      </c>
      <c r="K95">
        <v>0</v>
      </c>
      <c r="L95">
        <v>0</v>
      </c>
      <c r="M95">
        <v>0</v>
      </c>
      <c r="N95">
        <v>0</v>
      </c>
      <c r="O95" t="s">
        <v>3</v>
      </c>
      <c r="P95" t="s">
        <v>3</v>
      </c>
      <c r="Q95" t="s">
        <v>3</v>
      </c>
      <c r="R95" t="s">
        <v>3</v>
      </c>
      <c r="S95" t="s">
        <v>3</v>
      </c>
      <c r="T95" t="s">
        <v>3</v>
      </c>
      <c r="U95">
        <v>0</v>
      </c>
      <c r="V95">
        <v>0</v>
      </c>
      <c r="W95">
        <v>0</v>
      </c>
      <c r="X95">
        <v>0</v>
      </c>
      <c r="Y95" t="s">
        <v>3</v>
      </c>
      <c r="Z95" t="s">
        <v>3</v>
      </c>
      <c r="AA95">
        <v>0</v>
      </c>
      <c r="AB95" t="s">
        <v>3</v>
      </c>
      <c r="AC95">
        <v>0</v>
      </c>
      <c r="AD95">
        <v>1</v>
      </c>
      <c r="AE95">
        <v>0</v>
      </c>
      <c r="AF95">
        <v>3</v>
      </c>
      <c r="AG95">
        <v>3</v>
      </c>
      <c r="AH95" t="s">
        <v>227</v>
      </c>
      <c r="AI95" t="s">
        <v>353</v>
      </c>
      <c r="AJ95">
        <v>46217.567499999997</v>
      </c>
      <c r="AK95">
        <v>54972705</v>
      </c>
      <c r="AL95">
        <v>0</v>
      </c>
      <c r="AM95">
        <v>0</v>
      </c>
      <c r="AN95">
        <v>0</v>
      </c>
      <c r="AO95">
        <v>46101</v>
      </c>
      <c r="AP95">
        <v>0</v>
      </c>
      <c r="AQ95">
        <v>1</v>
      </c>
      <c r="AR95">
        <v>0</v>
      </c>
      <c r="AS95" t="s">
        <v>3</v>
      </c>
      <c r="AT95">
        <v>1</v>
      </c>
      <c r="AU95">
        <v>1</v>
      </c>
    </row>
    <row r="96" spans="2:47" x14ac:dyDescent="0.25">
      <c r="B96" t="s">
        <v>1999</v>
      </c>
      <c r="C96">
        <v>1</v>
      </c>
      <c r="D96" t="s">
        <v>355</v>
      </c>
      <c r="E96" t="s">
        <v>3</v>
      </c>
      <c r="F96" t="s">
        <v>1888</v>
      </c>
      <c r="G96" t="s">
        <v>3</v>
      </c>
      <c r="H96">
        <v>26245.33</v>
      </c>
      <c r="I96">
        <v>26245.33</v>
      </c>
      <c r="J96">
        <v>0</v>
      </c>
      <c r="K96">
        <v>26245.33</v>
      </c>
      <c r="L96">
        <v>0</v>
      </c>
      <c r="M96">
        <v>0</v>
      </c>
      <c r="N96">
        <v>0</v>
      </c>
      <c r="O96" t="s">
        <v>1889</v>
      </c>
      <c r="P96" t="s">
        <v>3</v>
      </c>
      <c r="Q96" t="s">
        <v>1890</v>
      </c>
      <c r="R96" t="s">
        <v>3</v>
      </c>
      <c r="S96" t="s">
        <v>3</v>
      </c>
      <c r="T96" t="s">
        <v>3</v>
      </c>
      <c r="U96">
        <v>0</v>
      </c>
      <c r="V96">
        <v>0</v>
      </c>
      <c r="W96">
        <v>0</v>
      </c>
      <c r="X96">
        <v>0</v>
      </c>
      <c r="Y96" t="s">
        <v>3</v>
      </c>
      <c r="Z96" t="s">
        <v>3</v>
      </c>
      <c r="AA96">
        <v>0</v>
      </c>
      <c r="AB96" t="s">
        <v>3</v>
      </c>
      <c r="AC96">
        <v>26245.33</v>
      </c>
      <c r="AD96">
        <v>1</v>
      </c>
      <c r="AE96">
        <v>0</v>
      </c>
      <c r="AF96">
        <v>3</v>
      </c>
      <c r="AG96">
        <v>3</v>
      </c>
      <c r="AH96" t="s">
        <v>227</v>
      </c>
      <c r="AI96" t="s">
        <v>356</v>
      </c>
      <c r="AJ96">
        <v>46217.56753472222</v>
      </c>
      <c r="AK96">
        <v>54972710</v>
      </c>
      <c r="AL96">
        <v>0</v>
      </c>
      <c r="AM96">
        <v>0</v>
      </c>
      <c r="AN96">
        <v>0</v>
      </c>
      <c r="AO96">
        <v>46101</v>
      </c>
      <c r="AP96">
        <v>0</v>
      </c>
      <c r="AQ96">
        <v>1</v>
      </c>
      <c r="AR96">
        <v>0</v>
      </c>
      <c r="AS96" t="s">
        <v>2000</v>
      </c>
      <c r="AT96">
        <v>1</v>
      </c>
      <c r="AU96">
        <v>1</v>
      </c>
    </row>
    <row r="97" spans="2:47" x14ac:dyDescent="0.25">
      <c r="B97" t="s">
        <v>2001</v>
      </c>
      <c r="C97">
        <v>0</v>
      </c>
      <c r="D97" t="s">
        <v>355</v>
      </c>
      <c r="E97" t="s">
        <v>3</v>
      </c>
      <c r="F97" t="s">
        <v>1888</v>
      </c>
      <c r="G97" t="s">
        <v>3</v>
      </c>
      <c r="H97">
        <v>26954.67</v>
      </c>
      <c r="I97">
        <v>26954.67</v>
      </c>
      <c r="J97">
        <v>0</v>
      </c>
      <c r="K97">
        <v>26954.67</v>
      </c>
      <c r="L97">
        <v>0</v>
      </c>
      <c r="M97">
        <v>0</v>
      </c>
      <c r="N97">
        <v>0</v>
      </c>
      <c r="O97" t="s">
        <v>1893</v>
      </c>
      <c r="P97" t="s">
        <v>3</v>
      </c>
      <c r="Q97" t="s">
        <v>1894</v>
      </c>
      <c r="R97" t="s">
        <v>3</v>
      </c>
      <c r="S97" t="s">
        <v>3</v>
      </c>
      <c r="T97" t="s">
        <v>3</v>
      </c>
      <c r="U97">
        <v>0</v>
      </c>
      <c r="V97">
        <v>0</v>
      </c>
      <c r="W97">
        <v>0</v>
      </c>
      <c r="X97">
        <v>0</v>
      </c>
      <c r="Y97" t="s">
        <v>3</v>
      </c>
      <c r="Z97" t="s">
        <v>3</v>
      </c>
      <c r="AA97">
        <v>0</v>
      </c>
      <c r="AB97" t="s">
        <v>3</v>
      </c>
      <c r="AC97">
        <v>26954.67</v>
      </c>
      <c r="AD97">
        <v>1</v>
      </c>
      <c r="AE97">
        <v>0</v>
      </c>
      <c r="AF97">
        <v>3</v>
      </c>
      <c r="AG97">
        <v>3</v>
      </c>
      <c r="AH97" t="s">
        <v>227</v>
      </c>
      <c r="AI97" t="s">
        <v>356</v>
      </c>
      <c r="AJ97">
        <v>46217.56753472222</v>
      </c>
      <c r="AK97">
        <v>54972710</v>
      </c>
      <c r="AL97">
        <v>0</v>
      </c>
      <c r="AM97">
        <v>0</v>
      </c>
      <c r="AN97">
        <v>0</v>
      </c>
      <c r="AO97">
        <v>46101</v>
      </c>
      <c r="AP97">
        <v>0</v>
      </c>
      <c r="AQ97">
        <v>1</v>
      </c>
      <c r="AR97">
        <v>0</v>
      </c>
      <c r="AS97" t="s">
        <v>3</v>
      </c>
      <c r="AT97">
        <v>1</v>
      </c>
      <c r="AU97">
        <v>1</v>
      </c>
    </row>
    <row r="98" spans="2:47" x14ac:dyDescent="0.25">
      <c r="B98" t="s">
        <v>2002</v>
      </c>
      <c r="C98">
        <v>0</v>
      </c>
      <c r="D98" t="s">
        <v>355</v>
      </c>
      <c r="E98" t="s">
        <v>3</v>
      </c>
      <c r="F98" t="s">
        <v>1888</v>
      </c>
      <c r="G98" t="s">
        <v>3</v>
      </c>
      <c r="H98">
        <v>0</v>
      </c>
      <c r="I98">
        <v>0</v>
      </c>
      <c r="J98">
        <v>0</v>
      </c>
      <c r="K98">
        <v>0</v>
      </c>
      <c r="L98">
        <v>0</v>
      </c>
      <c r="M98">
        <v>0</v>
      </c>
      <c r="N98">
        <v>0</v>
      </c>
      <c r="O98" t="s">
        <v>3</v>
      </c>
      <c r="P98" t="s">
        <v>3</v>
      </c>
      <c r="Q98" t="s">
        <v>3</v>
      </c>
      <c r="R98" t="s">
        <v>3</v>
      </c>
      <c r="S98" t="s">
        <v>3</v>
      </c>
      <c r="T98" t="s">
        <v>3</v>
      </c>
      <c r="U98">
        <v>0</v>
      </c>
      <c r="V98">
        <v>0</v>
      </c>
      <c r="W98">
        <v>0</v>
      </c>
      <c r="X98">
        <v>0</v>
      </c>
      <c r="Y98" t="s">
        <v>3</v>
      </c>
      <c r="Z98" t="s">
        <v>3</v>
      </c>
      <c r="AA98">
        <v>0</v>
      </c>
      <c r="AB98" t="s">
        <v>3</v>
      </c>
      <c r="AC98">
        <v>0</v>
      </c>
      <c r="AD98">
        <v>1</v>
      </c>
      <c r="AE98">
        <v>0</v>
      </c>
      <c r="AF98">
        <v>3</v>
      </c>
      <c r="AG98">
        <v>3</v>
      </c>
      <c r="AH98" t="s">
        <v>227</v>
      </c>
      <c r="AI98" t="s">
        <v>356</v>
      </c>
      <c r="AJ98">
        <v>46217.56753472222</v>
      </c>
      <c r="AK98">
        <v>54972710</v>
      </c>
      <c r="AL98">
        <v>0</v>
      </c>
      <c r="AM98">
        <v>0</v>
      </c>
      <c r="AN98">
        <v>0</v>
      </c>
      <c r="AO98">
        <v>46101</v>
      </c>
      <c r="AP98">
        <v>0</v>
      </c>
      <c r="AQ98">
        <v>1</v>
      </c>
      <c r="AR98">
        <v>0</v>
      </c>
      <c r="AS98" t="s">
        <v>3</v>
      </c>
      <c r="AT98">
        <v>1</v>
      </c>
      <c r="AU98">
        <v>1</v>
      </c>
    </row>
    <row r="99" spans="2:47" x14ac:dyDescent="0.25">
      <c r="B99" t="s">
        <v>2003</v>
      </c>
      <c r="C99">
        <v>1</v>
      </c>
      <c r="D99" t="s">
        <v>359</v>
      </c>
      <c r="E99" t="s">
        <v>3</v>
      </c>
      <c r="F99" t="s">
        <v>1888</v>
      </c>
      <c r="G99" t="s">
        <v>3</v>
      </c>
      <c r="H99">
        <v>25900</v>
      </c>
      <c r="I99">
        <v>25900</v>
      </c>
      <c r="J99">
        <v>0</v>
      </c>
      <c r="K99">
        <v>25900</v>
      </c>
      <c r="L99">
        <v>0</v>
      </c>
      <c r="M99">
        <v>0</v>
      </c>
      <c r="N99">
        <v>0</v>
      </c>
      <c r="O99" t="s">
        <v>1889</v>
      </c>
      <c r="P99" t="s">
        <v>3</v>
      </c>
      <c r="Q99" t="s">
        <v>1890</v>
      </c>
      <c r="R99" t="s">
        <v>3</v>
      </c>
      <c r="S99" t="s">
        <v>3</v>
      </c>
      <c r="T99" t="s">
        <v>3</v>
      </c>
      <c r="U99">
        <v>0</v>
      </c>
      <c r="V99">
        <v>0</v>
      </c>
      <c r="W99">
        <v>0</v>
      </c>
      <c r="X99">
        <v>0</v>
      </c>
      <c r="Y99" t="s">
        <v>3</v>
      </c>
      <c r="Z99" t="s">
        <v>3</v>
      </c>
      <c r="AA99">
        <v>0</v>
      </c>
      <c r="AB99" t="s">
        <v>3</v>
      </c>
      <c r="AC99">
        <v>25900</v>
      </c>
      <c r="AD99">
        <v>1</v>
      </c>
      <c r="AE99">
        <v>0</v>
      </c>
      <c r="AF99">
        <v>3</v>
      </c>
      <c r="AG99">
        <v>3</v>
      </c>
      <c r="AH99" t="s">
        <v>227</v>
      </c>
      <c r="AI99" t="s">
        <v>360</v>
      </c>
      <c r="AJ99">
        <v>46217.56758101852</v>
      </c>
      <c r="AK99">
        <v>54972715</v>
      </c>
      <c r="AL99">
        <v>0</v>
      </c>
      <c r="AM99">
        <v>0</v>
      </c>
      <c r="AN99">
        <v>0</v>
      </c>
      <c r="AO99">
        <v>46101</v>
      </c>
      <c r="AP99">
        <v>0</v>
      </c>
      <c r="AQ99">
        <v>1</v>
      </c>
      <c r="AR99">
        <v>0</v>
      </c>
      <c r="AS99" t="s">
        <v>2004</v>
      </c>
      <c r="AT99">
        <v>1</v>
      </c>
      <c r="AU99">
        <v>1</v>
      </c>
    </row>
    <row r="100" spans="2:47" x14ac:dyDescent="0.25">
      <c r="B100" t="s">
        <v>2005</v>
      </c>
      <c r="C100">
        <v>0</v>
      </c>
      <c r="D100" t="s">
        <v>359</v>
      </c>
      <c r="E100" t="s">
        <v>3</v>
      </c>
      <c r="F100" t="s">
        <v>1888</v>
      </c>
      <c r="G100" t="s">
        <v>3</v>
      </c>
      <c r="H100">
        <v>26600</v>
      </c>
      <c r="I100">
        <v>26600</v>
      </c>
      <c r="J100">
        <v>0</v>
      </c>
      <c r="K100">
        <v>26600</v>
      </c>
      <c r="L100">
        <v>0</v>
      </c>
      <c r="M100">
        <v>0</v>
      </c>
      <c r="N100">
        <v>0</v>
      </c>
      <c r="O100" t="s">
        <v>1893</v>
      </c>
      <c r="P100" t="s">
        <v>3</v>
      </c>
      <c r="Q100" t="s">
        <v>1894</v>
      </c>
      <c r="R100" t="s">
        <v>3</v>
      </c>
      <c r="S100" t="s">
        <v>3</v>
      </c>
      <c r="T100" t="s">
        <v>3</v>
      </c>
      <c r="U100">
        <v>0</v>
      </c>
      <c r="V100">
        <v>0</v>
      </c>
      <c r="W100">
        <v>0</v>
      </c>
      <c r="X100">
        <v>0</v>
      </c>
      <c r="Y100" t="s">
        <v>3</v>
      </c>
      <c r="Z100" t="s">
        <v>3</v>
      </c>
      <c r="AA100">
        <v>0</v>
      </c>
      <c r="AB100" t="s">
        <v>3</v>
      </c>
      <c r="AC100">
        <v>26600</v>
      </c>
      <c r="AD100">
        <v>1</v>
      </c>
      <c r="AE100">
        <v>0</v>
      </c>
      <c r="AF100">
        <v>3</v>
      </c>
      <c r="AG100">
        <v>3</v>
      </c>
      <c r="AH100" t="s">
        <v>227</v>
      </c>
      <c r="AI100" t="s">
        <v>360</v>
      </c>
      <c r="AJ100">
        <v>46217.56758101852</v>
      </c>
      <c r="AK100">
        <v>54972715</v>
      </c>
      <c r="AL100">
        <v>0</v>
      </c>
      <c r="AM100">
        <v>0</v>
      </c>
      <c r="AN100">
        <v>0</v>
      </c>
      <c r="AO100">
        <v>46101</v>
      </c>
      <c r="AP100">
        <v>0</v>
      </c>
      <c r="AQ100">
        <v>1</v>
      </c>
      <c r="AR100">
        <v>0</v>
      </c>
      <c r="AS100" t="s">
        <v>3</v>
      </c>
      <c r="AT100">
        <v>1</v>
      </c>
      <c r="AU100">
        <v>1</v>
      </c>
    </row>
    <row r="101" spans="2:47" x14ac:dyDescent="0.25">
      <c r="B101" t="s">
        <v>2006</v>
      </c>
      <c r="C101">
        <v>0</v>
      </c>
      <c r="D101" t="s">
        <v>359</v>
      </c>
      <c r="E101" t="s">
        <v>3</v>
      </c>
      <c r="F101" t="s">
        <v>1888</v>
      </c>
      <c r="G101" t="s">
        <v>3</v>
      </c>
      <c r="H101">
        <v>0</v>
      </c>
      <c r="I101">
        <v>0</v>
      </c>
      <c r="J101">
        <v>0</v>
      </c>
      <c r="K101">
        <v>0</v>
      </c>
      <c r="L101">
        <v>0</v>
      </c>
      <c r="M101">
        <v>0</v>
      </c>
      <c r="N101">
        <v>0</v>
      </c>
      <c r="O101" t="s">
        <v>3</v>
      </c>
      <c r="P101" t="s">
        <v>3</v>
      </c>
      <c r="Q101" t="s">
        <v>3</v>
      </c>
      <c r="R101" t="s">
        <v>3</v>
      </c>
      <c r="S101" t="s">
        <v>3</v>
      </c>
      <c r="T101" t="s">
        <v>3</v>
      </c>
      <c r="U101">
        <v>0</v>
      </c>
      <c r="V101">
        <v>0</v>
      </c>
      <c r="W101">
        <v>0</v>
      </c>
      <c r="X101">
        <v>0</v>
      </c>
      <c r="Y101" t="s">
        <v>3</v>
      </c>
      <c r="Z101" t="s">
        <v>3</v>
      </c>
      <c r="AA101">
        <v>0</v>
      </c>
      <c r="AB101" t="s">
        <v>3</v>
      </c>
      <c r="AC101">
        <v>0</v>
      </c>
      <c r="AD101">
        <v>1</v>
      </c>
      <c r="AE101">
        <v>0</v>
      </c>
      <c r="AF101">
        <v>3</v>
      </c>
      <c r="AG101">
        <v>3</v>
      </c>
      <c r="AH101" t="s">
        <v>227</v>
      </c>
      <c r="AI101" t="s">
        <v>360</v>
      </c>
      <c r="AJ101">
        <v>46217.56758101852</v>
      </c>
      <c r="AK101">
        <v>54972715</v>
      </c>
      <c r="AL101">
        <v>0</v>
      </c>
      <c r="AM101">
        <v>0</v>
      </c>
      <c r="AN101">
        <v>0</v>
      </c>
      <c r="AO101">
        <v>46101</v>
      </c>
      <c r="AP101">
        <v>0</v>
      </c>
      <c r="AQ101">
        <v>1</v>
      </c>
      <c r="AR101">
        <v>0</v>
      </c>
      <c r="AS101" t="s">
        <v>3</v>
      </c>
      <c r="AT101">
        <v>1</v>
      </c>
      <c r="AU101">
        <v>1</v>
      </c>
    </row>
    <row r="102" spans="2:47" x14ac:dyDescent="0.25">
      <c r="B102" t="s">
        <v>2007</v>
      </c>
      <c r="C102">
        <v>1</v>
      </c>
      <c r="D102" t="s">
        <v>362</v>
      </c>
      <c r="E102" t="s">
        <v>3</v>
      </c>
      <c r="F102" t="s">
        <v>1888</v>
      </c>
      <c r="G102" t="s">
        <v>3</v>
      </c>
      <c r="H102">
        <v>26245.33</v>
      </c>
      <c r="I102">
        <v>26245.33</v>
      </c>
      <c r="J102">
        <v>0</v>
      </c>
      <c r="K102">
        <v>26245.33</v>
      </c>
      <c r="L102">
        <v>0</v>
      </c>
      <c r="M102">
        <v>0</v>
      </c>
      <c r="N102">
        <v>0</v>
      </c>
      <c r="O102" t="s">
        <v>1889</v>
      </c>
      <c r="P102" t="s">
        <v>3</v>
      </c>
      <c r="Q102" t="s">
        <v>1890</v>
      </c>
      <c r="R102" t="s">
        <v>3</v>
      </c>
      <c r="S102" t="s">
        <v>3</v>
      </c>
      <c r="T102" t="s">
        <v>3</v>
      </c>
      <c r="U102">
        <v>0</v>
      </c>
      <c r="V102">
        <v>0</v>
      </c>
      <c r="W102">
        <v>0</v>
      </c>
      <c r="X102">
        <v>0</v>
      </c>
      <c r="Y102" t="s">
        <v>3</v>
      </c>
      <c r="Z102" t="s">
        <v>3</v>
      </c>
      <c r="AA102">
        <v>0</v>
      </c>
      <c r="AB102" t="s">
        <v>3</v>
      </c>
      <c r="AC102">
        <v>26245.33</v>
      </c>
      <c r="AD102">
        <v>1</v>
      </c>
      <c r="AE102">
        <v>0</v>
      </c>
      <c r="AF102">
        <v>3</v>
      </c>
      <c r="AG102">
        <v>3</v>
      </c>
      <c r="AH102" t="s">
        <v>227</v>
      </c>
      <c r="AI102" t="s">
        <v>363</v>
      </c>
      <c r="AJ102">
        <v>46217.567662037036</v>
      </c>
      <c r="AK102">
        <v>54972720</v>
      </c>
      <c r="AL102">
        <v>0</v>
      </c>
      <c r="AM102">
        <v>0</v>
      </c>
      <c r="AN102">
        <v>0</v>
      </c>
      <c r="AO102">
        <v>46101</v>
      </c>
      <c r="AP102">
        <v>0</v>
      </c>
      <c r="AQ102">
        <v>1</v>
      </c>
      <c r="AR102">
        <v>0</v>
      </c>
      <c r="AS102" t="s">
        <v>2008</v>
      </c>
      <c r="AT102">
        <v>1</v>
      </c>
      <c r="AU102">
        <v>1</v>
      </c>
    </row>
    <row r="103" spans="2:47" x14ac:dyDescent="0.25">
      <c r="B103" t="s">
        <v>2009</v>
      </c>
      <c r="C103">
        <v>0</v>
      </c>
      <c r="D103" t="s">
        <v>362</v>
      </c>
      <c r="E103" t="s">
        <v>3</v>
      </c>
      <c r="F103" t="s">
        <v>1888</v>
      </c>
      <c r="G103" t="s">
        <v>3</v>
      </c>
      <c r="H103">
        <v>26954.67</v>
      </c>
      <c r="I103">
        <v>26954.67</v>
      </c>
      <c r="J103">
        <v>0</v>
      </c>
      <c r="K103">
        <v>26954.67</v>
      </c>
      <c r="L103">
        <v>0</v>
      </c>
      <c r="M103">
        <v>0</v>
      </c>
      <c r="N103">
        <v>0</v>
      </c>
      <c r="O103" t="s">
        <v>1893</v>
      </c>
      <c r="P103" t="s">
        <v>3</v>
      </c>
      <c r="Q103" t="s">
        <v>1894</v>
      </c>
      <c r="R103" t="s">
        <v>3</v>
      </c>
      <c r="S103" t="s">
        <v>3</v>
      </c>
      <c r="T103" t="s">
        <v>3</v>
      </c>
      <c r="U103">
        <v>0</v>
      </c>
      <c r="V103">
        <v>0</v>
      </c>
      <c r="W103">
        <v>0</v>
      </c>
      <c r="X103">
        <v>0</v>
      </c>
      <c r="Y103" t="s">
        <v>3</v>
      </c>
      <c r="Z103" t="s">
        <v>3</v>
      </c>
      <c r="AA103">
        <v>0</v>
      </c>
      <c r="AB103" t="s">
        <v>3</v>
      </c>
      <c r="AC103">
        <v>26954.67</v>
      </c>
      <c r="AD103">
        <v>1</v>
      </c>
      <c r="AE103">
        <v>0</v>
      </c>
      <c r="AF103">
        <v>3</v>
      </c>
      <c r="AG103">
        <v>3</v>
      </c>
      <c r="AH103" t="s">
        <v>227</v>
      </c>
      <c r="AI103" t="s">
        <v>363</v>
      </c>
      <c r="AJ103">
        <v>46217.567662037036</v>
      </c>
      <c r="AK103">
        <v>54972720</v>
      </c>
      <c r="AL103">
        <v>0</v>
      </c>
      <c r="AM103">
        <v>0</v>
      </c>
      <c r="AN103">
        <v>0</v>
      </c>
      <c r="AO103">
        <v>46101</v>
      </c>
      <c r="AP103">
        <v>0</v>
      </c>
      <c r="AQ103">
        <v>1</v>
      </c>
      <c r="AR103">
        <v>0</v>
      </c>
      <c r="AS103" t="s">
        <v>3</v>
      </c>
      <c r="AT103">
        <v>1</v>
      </c>
      <c r="AU103">
        <v>1</v>
      </c>
    </row>
    <row r="104" spans="2:47" x14ac:dyDescent="0.25">
      <c r="B104" t="s">
        <v>2010</v>
      </c>
      <c r="C104">
        <v>0</v>
      </c>
      <c r="D104" t="s">
        <v>362</v>
      </c>
      <c r="E104" t="s">
        <v>3</v>
      </c>
      <c r="F104" t="s">
        <v>1888</v>
      </c>
      <c r="G104" t="s">
        <v>3</v>
      </c>
      <c r="H104">
        <v>0</v>
      </c>
      <c r="I104">
        <v>0</v>
      </c>
      <c r="J104">
        <v>0</v>
      </c>
      <c r="K104">
        <v>0</v>
      </c>
      <c r="L104">
        <v>0</v>
      </c>
      <c r="M104">
        <v>0</v>
      </c>
      <c r="N104">
        <v>0</v>
      </c>
      <c r="O104" t="s">
        <v>3</v>
      </c>
      <c r="P104" t="s">
        <v>3</v>
      </c>
      <c r="Q104" t="s">
        <v>3</v>
      </c>
      <c r="R104" t="s">
        <v>3</v>
      </c>
      <c r="S104" t="s">
        <v>3</v>
      </c>
      <c r="T104" t="s">
        <v>3</v>
      </c>
      <c r="U104">
        <v>0</v>
      </c>
      <c r="V104">
        <v>0</v>
      </c>
      <c r="W104">
        <v>0</v>
      </c>
      <c r="X104">
        <v>0</v>
      </c>
      <c r="Y104" t="s">
        <v>3</v>
      </c>
      <c r="Z104" t="s">
        <v>3</v>
      </c>
      <c r="AA104">
        <v>0</v>
      </c>
      <c r="AB104" t="s">
        <v>3</v>
      </c>
      <c r="AC104">
        <v>0</v>
      </c>
      <c r="AD104">
        <v>1</v>
      </c>
      <c r="AE104">
        <v>0</v>
      </c>
      <c r="AF104">
        <v>3</v>
      </c>
      <c r="AG104">
        <v>3</v>
      </c>
      <c r="AH104" t="s">
        <v>227</v>
      </c>
      <c r="AI104" t="s">
        <v>363</v>
      </c>
      <c r="AJ104">
        <v>46217.567662037036</v>
      </c>
      <c r="AK104">
        <v>54972720</v>
      </c>
      <c r="AL104">
        <v>0</v>
      </c>
      <c r="AM104">
        <v>0</v>
      </c>
      <c r="AN104">
        <v>0</v>
      </c>
      <c r="AO104">
        <v>46101</v>
      </c>
      <c r="AP104">
        <v>0</v>
      </c>
      <c r="AQ104">
        <v>1</v>
      </c>
      <c r="AR104">
        <v>0</v>
      </c>
      <c r="AS104" t="s">
        <v>3</v>
      </c>
      <c r="AT104">
        <v>1</v>
      </c>
      <c r="AU104">
        <v>1</v>
      </c>
    </row>
    <row r="105" spans="2:47" x14ac:dyDescent="0.25">
      <c r="B105" t="s">
        <v>2011</v>
      </c>
      <c r="C105">
        <v>1</v>
      </c>
      <c r="D105" t="s">
        <v>365</v>
      </c>
      <c r="E105" t="s">
        <v>3</v>
      </c>
      <c r="F105" t="s">
        <v>1888</v>
      </c>
      <c r="G105" t="s">
        <v>3</v>
      </c>
      <c r="H105">
        <v>82880</v>
      </c>
      <c r="I105">
        <v>82880</v>
      </c>
      <c r="J105">
        <v>0</v>
      </c>
      <c r="K105">
        <v>82880</v>
      </c>
      <c r="L105">
        <v>0</v>
      </c>
      <c r="M105">
        <v>0</v>
      </c>
      <c r="N105">
        <v>0</v>
      </c>
      <c r="O105" t="s">
        <v>1889</v>
      </c>
      <c r="P105" t="s">
        <v>3</v>
      </c>
      <c r="Q105" t="s">
        <v>1890</v>
      </c>
      <c r="R105" t="s">
        <v>3</v>
      </c>
      <c r="S105" t="s">
        <v>3</v>
      </c>
      <c r="T105" t="s">
        <v>3</v>
      </c>
      <c r="U105">
        <v>0</v>
      </c>
      <c r="V105">
        <v>0</v>
      </c>
      <c r="W105">
        <v>0</v>
      </c>
      <c r="X105">
        <v>0</v>
      </c>
      <c r="Y105" t="s">
        <v>3</v>
      </c>
      <c r="Z105" t="s">
        <v>3</v>
      </c>
      <c r="AA105">
        <v>0</v>
      </c>
      <c r="AB105" t="s">
        <v>3</v>
      </c>
      <c r="AC105">
        <v>82880</v>
      </c>
      <c r="AD105">
        <v>1</v>
      </c>
      <c r="AE105">
        <v>0</v>
      </c>
      <c r="AF105">
        <v>3</v>
      </c>
      <c r="AG105">
        <v>3</v>
      </c>
      <c r="AH105" t="s">
        <v>227</v>
      </c>
      <c r="AI105" t="s">
        <v>366</v>
      </c>
      <c r="AJ105">
        <v>46217.567708333336</v>
      </c>
      <c r="AK105">
        <v>54972725</v>
      </c>
      <c r="AL105">
        <v>0</v>
      </c>
      <c r="AM105">
        <v>0</v>
      </c>
      <c r="AN105">
        <v>0</v>
      </c>
      <c r="AO105">
        <v>46101</v>
      </c>
      <c r="AP105">
        <v>0</v>
      </c>
      <c r="AQ105">
        <v>1</v>
      </c>
      <c r="AR105">
        <v>0</v>
      </c>
      <c r="AS105" t="s">
        <v>2012</v>
      </c>
      <c r="AT105">
        <v>1</v>
      </c>
      <c r="AU105">
        <v>1</v>
      </c>
    </row>
    <row r="106" spans="2:47" x14ac:dyDescent="0.25">
      <c r="B106" t="s">
        <v>2013</v>
      </c>
      <c r="C106">
        <v>0</v>
      </c>
      <c r="D106" t="s">
        <v>365</v>
      </c>
      <c r="E106" t="s">
        <v>3</v>
      </c>
      <c r="F106" t="s">
        <v>1888</v>
      </c>
      <c r="G106" t="s">
        <v>3</v>
      </c>
      <c r="H106">
        <v>85120</v>
      </c>
      <c r="I106">
        <v>85120</v>
      </c>
      <c r="J106">
        <v>0</v>
      </c>
      <c r="K106">
        <v>85120</v>
      </c>
      <c r="L106">
        <v>0</v>
      </c>
      <c r="M106">
        <v>0</v>
      </c>
      <c r="N106">
        <v>0</v>
      </c>
      <c r="O106" t="s">
        <v>1893</v>
      </c>
      <c r="P106" t="s">
        <v>3</v>
      </c>
      <c r="Q106" t="s">
        <v>1894</v>
      </c>
      <c r="R106" t="s">
        <v>3</v>
      </c>
      <c r="S106" t="s">
        <v>3</v>
      </c>
      <c r="T106" t="s">
        <v>3</v>
      </c>
      <c r="U106">
        <v>0</v>
      </c>
      <c r="V106">
        <v>0</v>
      </c>
      <c r="W106">
        <v>0</v>
      </c>
      <c r="X106">
        <v>0</v>
      </c>
      <c r="Y106" t="s">
        <v>3</v>
      </c>
      <c r="Z106" t="s">
        <v>3</v>
      </c>
      <c r="AA106">
        <v>0</v>
      </c>
      <c r="AB106" t="s">
        <v>3</v>
      </c>
      <c r="AC106">
        <v>85120</v>
      </c>
      <c r="AD106">
        <v>1</v>
      </c>
      <c r="AE106">
        <v>0</v>
      </c>
      <c r="AF106">
        <v>3</v>
      </c>
      <c r="AG106">
        <v>3</v>
      </c>
      <c r="AH106" t="s">
        <v>227</v>
      </c>
      <c r="AI106" t="s">
        <v>366</v>
      </c>
      <c r="AJ106">
        <v>46217.567708333336</v>
      </c>
      <c r="AK106">
        <v>54972725</v>
      </c>
      <c r="AL106">
        <v>0</v>
      </c>
      <c r="AM106">
        <v>0</v>
      </c>
      <c r="AN106">
        <v>0</v>
      </c>
      <c r="AO106">
        <v>46101</v>
      </c>
      <c r="AP106">
        <v>0</v>
      </c>
      <c r="AQ106">
        <v>1</v>
      </c>
      <c r="AR106">
        <v>0</v>
      </c>
      <c r="AS106" t="s">
        <v>3</v>
      </c>
      <c r="AT106">
        <v>1</v>
      </c>
      <c r="AU106">
        <v>1</v>
      </c>
    </row>
    <row r="107" spans="2:47" x14ac:dyDescent="0.25">
      <c r="B107" t="s">
        <v>2014</v>
      </c>
      <c r="C107">
        <v>0</v>
      </c>
      <c r="D107" t="s">
        <v>365</v>
      </c>
      <c r="E107" t="s">
        <v>3</v>
      </c>
      <c r="F107" t="s">
        <v>1888</v>
      </c>
      <c r="G107" t="s">
        <v>3</v>
      </c>
      <c r="H107">
        <v>0</v>
      </c>
      <c r="I107">
        <v>0</v>
      </c>
      <c r="J107">
        <v>0</v>
      </c>
      <c r="K107">
        <v>0</v>
      </c>
      <c r="L107">
        <v>0</v>
      </c>
      <c r="M107">
        <v>0</v>
      </c>
      <c r="N107">
        <v>0</v>
      </c>
      <c r="O107" t="s">
        <v>3</v>
      </c>
      <c r="P107" t="s">
        <v>3</v>
      </c>
      <c r="Q107" t="s">
        <v>3</v>
      </c>
      <c r="R107" t="s">
        <v>3</v>
      </c>
      <c r="S107" t="s">
        <v>3</v>
      </c>
      <c r="T107" t="s">
        <v>3</v>
      </c>
      <c r="U107">
        <v>0</v>
      </c>
      <c r="V107">
        <v>0</v>
      </c>
      <c r="W107">
        <v>0</v>
      </c>
      <c r="X107">
        <v>0</v>
      </c>
      <c r="Y107" t="s">
        <v>3</v>
      </c>
      <c r="Z107" t="s">
        <v>3</v>
      </c>
      <c r="AA107">
        <v>0</v>
      </c>
      <c r="AB107" t="s">
        <v>3</v>
      </c>
      <c r="AC107">
        <v>0</v>
      </c>
      <c r="AD107">
        <v>1</v>
      </c>
      <c r="AE107">
        <v>0</v>
      </c>
      <c r="AF107">
        <v>3</v>
      </c>
      <c r="AG107">
        <v>3</v>
      </c>
      <c r="AH107" t="s">
        <v>227</v>
      </c>
      <c r="AI107" t="s">
        <v>366</v>
      </c>
      <c r="AJ107">
        <v>46217.567708333336</v>
      </c>
      <c r="AK107">
        <v>54972725</v>
      </c>
      <c r="AL107">
        <v>0</v>
      </c>
      <c r="AM107">
        <v>0</v>
      </c>
      <c r="AN107">
        <v>0</v>
      </c>
      <c r="AO107">
        <v>46101</v>
      </c>
      <c r="AP107">
        <v>0</v>
      </c>
      <c r="AQ107">
        <v>1</v>
      </c>
      <c r="AR107">
        <v>0</v>
      </c>
      <c r="AS107" t="s">
        <v>3</v>
      </c>
      <c r="AT107">
        <v>1</v>
      </c>
      <c r="AU107">
        <v>1</v>
      </c>
    </row>
    <row r="108" spans="2:47" x14ac:dyDescent="0.25">
      <c r="B108" t="s">
        <v>2015</v>
      </c>
      <c r="C108">
        <v>0</v>
      </c>
      <c r="D108" t="s">
        <v>369</v>
      </c>
      <c r="E108" t="s">
        <v>3</v>
      </c>
      <c r="F108" t="s">
        <v>1888</v>
      </c>
      <c r="G108" t="s">
        <v>3</v>
      </c>
      <c r="H108">
        <v>291066.67</v>
      </c>
      <c r="I108">
        <v>291066.67</v>
      </c>
      <c r="J108">
        <v>0</v>
      </c>
      <c r="K108">
        <v>291066.67</v>
      </c>
      <c r="L108">
        <v>0</v>
      </c>
      <c r="M108">
        <v>0</v>
      </c>
      <c r="N108">
        <v>0</v>
      </c>
      <c r="O108" t="s">
        <v>1889</v>
      </c>
      <c r="P108" t="s">
        <v>3</v>
      </c>
      <c r="Q108" t="s">
        <v>1890</v>
      </c>
      <c r="R108" t="s">
        <v>3</v>
      </c>
      <c r="S108" t="s">
        <v>3</v>
      </c>
      <c r="T108" t="s">
        <v>3</v>
      </c>
      <c r="U108">
        <v>0</v>
      </c>
      <c r="V108">
        <v>0</v>
      </c>
      <c r="W108">
        <v>0</v>
      </c>
      <c r="X108">
        <v>0</v>
      </c>
      <c r="Y108" t="s">
        <v>3</v>
      </c>
      <c r="Z108" t="s">
        <v>3</v>
      </c>
      <c r="AA108">
        <v>0</v>
      </c>
      <c r="AB108" t="s">
        <v>3</v>
      </c>
      <c r="AC108">
        <v>291066.67</v>
      </c>
      <c r="AD108">
        <v>1</v>
      </c>
      <c r="AE108">
        <v>0</v>
      </c>
      <c r="AF108">
        <v>3</v>
      </c>
      <c r="AG108">
        <v>3</v>
      </c>
      <c r="AH108" t="s">
        <v>227</v>
      </c>
      <c r="AI108" t="s">
        <v>370</v>
      </c>
      <c r="AJ108">
        <v>46230.486493055556</v>
      </c>
      <c r="AK108">
        <v>54972730</v>
      </c>
      <c r="AL108">
        <v>0</v>
      </c>
      <c r="AM108">
        <v>0</v>
      </c>
      <c r="AN108">
        <v>0</v>
      </c>
      <c r="AO108">
        <v>46101</v>
      </c>
      <c r="AP108">
        <v>247406</v>
      </c>
      <c r="AQ108">
        <v>1</v>
      </c>
      <c r="AR108">
        <v>0</v>
      </c>
      <c r="AS108" t="s">
        <v>2016</v>
      </c>
      <c r="AT108">
        <v>1</v>
      </c>
      <c r="AU108">
        <v>1</v>
      </c>
    </row>
    <row r="109" spans="2:47" x14ac:dyDescent="0.25">
      <c r="B109" t="s">
        <v>2017</v>
      </c>
      <c r="C109">
        <v>0</v>
      </c>
      <c r="D109" t="s">
        <v>369</v>
      </c>
      <c r="E109" t="s">
        <v>3</v>
      </c>
      <c r="F109" t="s">
        <v>1888</v>
      </c>
      <c r="G109" t="s">
        <v>3</v>
      </c>
      <c r="H109">
        <v>298933.33</v>
      </c>
      <c r="I109">
        <v>298933.33</v>
      </c>
      <c r="J109">
        <v>0</v>
      </c>
      <c r="K109">
        <v>298933.33</v>
      </c>
      <c r="L109">
        <v>0</v>
      </c>
      <c r="M109">
        <v>0</v>
      </c>
      <c r="N109">
        <v>0</v>
      </c>
      <c r="O109" t="s">
        <v>1893</v>
      </c>
      <c r="P109" t="s">
        <v>3</v>
      </c>
      <c r="Q109" t="s">
        <v>1894</v>
      </c>
      <c r="R109" t="s">
        <v>3</v>
      </c>
      <c r="S109" t="s">
        <v>3</v>
      </c>
      <c r="T109" t="s">
        <v>3</v>
      </c>
      <c r="U109">
        <v>0</v>
      </c>
      <c r="V109">
        <v>0</v>
      </c>
      <c r="W109">
        <v>0</v>
      </c>
      <c r="X109">
        <v>0</v>
      </c>
      <c r="Y109" t="s">
        <v>3</v>
      </c>
      <c r="Z109" t="s">
        <v>3</v>
      </c>
      <c r="AA109">
        <v>0</v>
      </c>
      <c r="AB109" t="s">
        <v>3</v>
      </c>
      <c r="AC109">
        <v>298933.33</v>
      </c>
      <c r="AD109">
        <v>1</v>
      </c>
      <c r="AE109">
        <v>0</v>
      </c>
      <c r="AF109">
        <v>3</v>
      </c>
      <c r="AG109">
        <v>3</v>
      </c>
      <c r="AH109" t="s">
        <v>227</v>
      </c>
      <c r="AI109" t="s">
        <v>370</v>
      </c>
      <c r="AJ109">
        <v>46230.486493055556</v>
      </c>
      <c r="AK109">
        <v>54972730</v>
      </c>
      <c r="AL109">
        <v>0</v>
      </c>
      <c r="AM109">
        <v>0</v>
      </c>
      <c r="AN109">
        <v>0</v>
      </c>
      <c r="AO109">
        <v>46101</v>
      </c>
      <c r="AP109">
        <v>247406</v>
      </c>
      <c r="AQ109">
        <v>1</v>
      </c>
      <c r="AR109">
        <v>0</v>
      </c>
      <c r="AS109" t="s">
        <v>3</v>
      </c>
      <c r="AT109">
        <v>1</v>
      </c>
      <c r="AU109">
        <v>1</v>
      </c>
    </row>
    <row r="110" spans="2:47" x14ac:dyDescent="0.25">
      <c r="B110" t="s">
        <v>2018</v>
      </c>
      <c r="C110">
        <v>0</v>
      </c>
      <c r="D110" t="s">
        <v>369</v>
      </c>
      <c r="E110" t="s">
        <v>3</v>
      </c>
      <c r="F110" t="s">
        <v>1888</v>
      </c>
      <c r="G110" t="s">
        <v>3</v>
      </c>
      <c r="H110">
        <v>0</v>
      </c>
      <c r="I110">
        <v>0</v>
      </c>
      <c r="J110">
        <v>0</v>
      </c>
      <c r="K110">
        <v>0</v>
      </c>
      <c r="L110">
        <v>0</v>
      </c>
      <c r="M110">
        <v>0</v>
      </c>
      <c r="N110">
        <v>0</v>
      </c>
      <c r="O110" t="s">
        <v>3</v>
      </c>
      <c r="P110" t="s">
        <v>3</v>
      </c>
      <c r="Q110" t="s">
        <v>3</v>
      </c>
      <c r="R110" t="s">
        <v>3</v>
      </c>
      <c r="S110" t="s">
        <v>3</v>
      </c>
      <c r="T110" t="s">
        <v>3</v>
      </c>
      <c r="U110">
        <v>0</v>
      </c>
      <c r="V110">
        <v>0</v>
      </c>
      <c r="W110">
        <v>0</v>
      </c>
      <c r="X110">
        <v>0</v>
      </c>
      <c r="Y110" t="s">
        <v>3</v>
      </c>
      <c r="Z110" t="s">
        <v>3</v>
      </c>
      <c r="AA110">
        <v>0</v>
      </c>
      <c r="AB110" t="s">
        <v>3</v>
      </c>
      <c r="AC110">
        <v>0</v>
      </c>
      <c r="AD110">
        <v>1</v>
      </c>
      <c r="AE110">
        <v>0</v>
      </c>
      <c r="AF110">
        <v>3</v>
      </c>
      <c r="AG110">
        <v>3</v>
      </c>
      <c r="AH110" t="s">
        <v>227</v>
      </c>
      <c r="AI110" t="s">
        <v>370</v>
      </c>
      <c r="AJ110">
        <v>46230.486493055556</v>
      </c>
      <c r="AK110">
        <v>54972730</v>
      </c>
      <c r="AL110">
        <v>0</v>
      </c>
      <c r="AM110">
        <v>0</v>
      </c>
      <c r="AN110">
        <v>0</v>
      </c>
      <c r="AO110">
        <v>46101</v>
      </c>
      <c r="AP110">
        <v>247406</v>
      </c>
      <c r="AQ110">
        <v>1</v>
      </c>
      <c r="AR110">
        <v>0</v>
      </c>
      <c r="AS110" t="s">
        <v>3</v>
      </c>
      <c r="AT110">
        <v>1</v>
      </c>
      <c r="AU110">
        <v>1</v>
      </c>
    </row>
    <row r="111" spans="2:47" x14ac:dyDescent="0.25">
      <c r="B111" t="s">
        <v>2019</v>
      </c>
      <c r="C111">
        <v>0</v>
      </c>
      <c r="D111" t="s">
        <v>373</v>
      </c>
      <c r="E111" t="s">
        <v>3</v>
      </c>
      <c r="F111" t="s">
        <v>1888</v>
      </c>
      <c r="G111" t="s">
        <v>3</v>
      </c>
      <c r="H111">
        <v>505666.67</v>
      </c>
      <c r="I111">
        <v>505666.67</v>
      </c>
      <c r="J111">
        <v>0</v>
      </c>
      <c r="K111">
        <v>505666.67</v>
      </c>
      <c r="L111">
        <v>0</v>
      </c>
      <c r="M111">
        <v>0</v>
      </c>
      <c r="N111">
        <v>0</v>
      </c>
      <c r="O111" t="s">
        <v>1889</v>
      </c>
      <c r="P111" t="s">
        <v>3</v>
      </c>
      <c r="Q111" t="s">
        <v>1890</v>
      </c>
      <c r="R111" t="s">
        <v>3</v>
      </c>
      <c r="S111" t="s">
        <v>3</v>
      </c>
      <c r="T111" t="s">
        <v>3</v>
      </c>
      <c r="U111">
        <v>0</v>
      </c>
      <c r="V111">
        <v>0</v>
      </c>
      <c r="W111">
        <v>0</v>
      </c>
      <c r="X111">
        <v>0</v>
      </c>
      <c r="Y111" t="s">
        <v>3</v>
      </c>
      <c r="Z111" t="s">
        <v>3</v>
      </c>
      <c r="AA111">
        <v>0</v>
      </c>
      <c r="AB111" t="s">
        <v>3</v>
      </c>
      <c r="AC111">
        <v>505666.67</v>
      </c>
      <c r="AD111">
        <v>1</v>
      </c>
      <c r="AE111">
        <v>0</v>
      </c>
      <c r="AF111">
        <v>3</v>
      </c>
      <c r="AG111">
        <v>3</v>
      </c>
      <c r="AH111" t="s">
        <v>227</v>
      </c>
      <c r="AI111" t="s">
        <v>374</v>
      </c>
      <c r="AJ111">
        <v>46230.486597222225</v>
      </c>
      <c r="AK111">
        <v>54972735</v>
      </c>
      <c r="AL111">
        <v>0</v>
      </c>
      <c r="AM111">
        <v>0</v>
      </c>
      <c r="AN111">
        <v>0</v>
      </c>
      <c r="AO111">
        <v>46101</v>
      </c>
      <c r="AP111">
        <v>425578.4</v>
      </c>
      <c r="AQ111">
        <v>1</v>
      </c>
      <c r="AR111">
        <v>0</v>
      </c>
      <c r="AS111" t="s">
        <v>2020</v>
      </c>
      <c r="AT111">
        <v>1</v>
      </c>
      <c r="AU111">
        <v>1</v>
      </c>
    </row>
    <row r="112" spans="2:47" x14ac:dyDescent="0.25">
      <c r="B112" t="s">
        <v>2021</v>
      </c>
      <c r="C112">
        <v>0</v>
      </c>
      <c r="D112" t="s">
        <v>373</v>
      </c>
      <c r="E112" t="s">
        <v>3</v>
      </c>
      <c r="F112" t="s">
        <v>1888</v>
      </c>
      <c r="G112" t="s">
        <v>3</v>
      </c>
      <c r="H112">
        <v>519333.33</v>
      </c>
      <c r="I112">
        <v>519333.33</v>
      </c>
      <c r="J112">
        <v>0</v>
      </c>
      <c r="K112">
        <v>519333.33</v>
      </c>
      <c r="L112">
        <v>0</v>
      </c>
      <c r="M112">
        <v>0</v>
      </c>
      <c r="N112">
        <v>0</v>
      </c>
      <c r="O112" t="s">
        <v>1893</v>
      </c>
      <c r="P112" t="s">
        <v>3</v>
      </c>
      <c r="Q112" t="s">
        <v>1894</v>
      </c>
      <c r="R112" t="s">
        <v>3</v>
      </c>
      <c r="S112" t="s">
        <v>3</v>
      </c>
      <c r="T112" t="s">
        <v>3</v>
      </c>
      <c r="U112">
        <v>0</v>
      </c>
      <c r="V112">
        <v>0</v>
      </c>
      <c r="W112">
        <v>0</v>
      </c>
      <c r="X112">
        <v>0</v>
      </c>
      <c r="Y112" t="s">
        <v>3</v>
      </c>
      <c r="Z112" t="s">
        <v>3</v>
      </c>
      <c r="AA112">
        <v>0</v>
      </c>
      <c r="AB112" t="s">
        <v>3</v>
      </c>
      <c r="AC112">
        <v>519333.33</v>
      </c>
      <c r="AD112">
        <v>1</v>
      </c>
      <c r="AE112">
        <v>0</v>
      </c>
      <c r="AF112">
        <v>3</v>
      </c>
      <c r="AG112">
        <v>3</v>
      </c>
      <c r="AH112" t="s">
        <v>227</v>
      </c>
      <c r="AI112" t="s">
        <v>374</v>
      </c>
      <c r="AJ112">
        <v>46230.486597222225</v>
      </c>
      <c r="AK112">
        <v>54972735</v>
      </c>
      <c r="AL112">
        <v>0</v>
      </c>
      <c r="AM112">
        <v>0</v>
      </c>
      <c r="AN112">
        <v>0</v>
      </c>
      <c r="AO112">
        <v>46101</v>
      </c>
      <c r="AP112">
        <v>425578.4</v>
      </c>
      <c r="AQ112">
        <v>1</v>
      </c>
      <c r="AR112">
        <v>0</v>
      </c>
      <c r="AS112" t="s">
        <v>3</v>
      </c>
      <c r="AT112">
        <v>1</v>
      </c>
      <c r="AU112">
        <v>1</v>
      </c>
    </row>
    <row r="113" spans="2:47" x14ac:dyDescent="0.25">
      <c r="B113" t="s">
        <v>2022</v>
      </c>
      <c r="C113">
        <v>0</v>
      </c>
      <c r="D113" t="s">
        <v>373</v>
      </c>
      <c r="E113" t="s">
        <v>3</v>
      </c>
      <c r="F113" t="s">
        <v>1888</v>
      </c>
      <c r="G113" t="s">
        <v>3</v>
      </c>
      <c r="H113">
        <v>0</v>
      </c>
      <c r="I113">
        <v>0</v>
      </c>
      <c r="J113">
        <v>0</v>
      </c>
      <c r="K113">
        <v>0</v>
      </c>
      <c r="L113">
        <v>0</v>
      </c>
      <c r="M113">
        <v>0</v>
      </c>
      <c r="N113">
        <v>0</v>
      </c>
      <c r="O113" t="s">
        <v>3</v>
      </c>
      <c r="P113" t="s">
        <v>3</v>
      </c>
      <c r="Q113" t="s">
        <v>3</v>
      </c>
      <c r="R113" t="s">
        <v>3</v>
      </c>
      <c r="S113" t="s">
        <v>3</v>
      </c>
      <c r="T113" t="s">
        <v>3</v>
      </c>
      <c r="U113">
        <v>0</v>
      </c>
      <c r="V113">
        <v>0</v>
      </c>
      <c r="W113">
        <v>0</v>
      </c>
      <c r="X113">
        <v>0</v>
      </c>
      <c r="Y113" t="s">
        <v>3</v>
      </c>
      <c r="Z113" t="s">
        <v>3</v>
      </c>
      <c r="AA113">
        <v>0</v>
      </c>
      <c r="AB113" t="s">
        <v>3</v>
      </c>
      <c r="AC113">
        <v>0</v>
      </c>
      <c r="AD113">
        <v>1</v>
      </c>
      <c r="AE113">
        <v>0</v>
      </c>
      <c r="AF113">
        <v>3</v>
      </c>
      <c r="AG113">
        <v>3</v>
      </c>
      <c r="AH113" t="s">
        <v>227</v>
      </c>
      <c r="AI113" t="s">
        <v>374</v>
      </c>
      <c r="AJ113">
        <v>46230.486597222225</v>
      </c>
      <c r="AK113">
        <v>54972735</v>
      </c>
      <c r="AL113">
        <v>0</v>
      </c>
      <c r="AM113">
        <v>0</v>
      </c>
      <c r="AN113">
        <v>0</v>
      </c>
      <c r="AO113">
        <v>46101</v>
      </c>
      <c r="AP113">
        <v>425578.4</v>
      </c>
      <c r="AQ113">
        <v>1</v>
      </c>
      <c r="AR113">
        <v>0</v>
      </c>
      <c r="AS113" t="s">
        <v>3</v>
      </c>
      <c r="AT113">
        <v>1</v>
      </c>
      <c r="AU113">
        <v>1</v>
      </c>
    </row>
    <row r="114" spans="2:47" x14ac:dyDescent="0.25">
      <c r="B114" t="s">
        <v>2023</v>
      </c>
      <c r="C114">
        <v>1</v>
      </c>
      <c r="D114" t="s">
        <v>377</v>
      </c>
      <c r="E114" t="s">
        <v>3</v>
      </c>
      <c r="F114" t="s">
        <v>1888</v>
      </c>
      <c r="G114" t="s">
        <v>3</v>
      </c>
      <c r="H114">
        <v>503200</v>
      </c>
      <c r="I114">
        <v>503200</v>
      </c>
      <c r="J114">
        <v>0</v>
      </c>
      <c r="K114">
        <v>503200</v>
      </c>
      <c r="L114">
        <v>0</v>
      </c>
      <c r="M114">
        <v>0</v>
      </c>
      <c r="N114">
        <v>0</v>
      </c>
      <c r="O114" t="s">
        <v>1889</v>
      </c>
      <c r="P114" t="s">
        <v>3</v>
      </c>
      <c r="Q114" t="s">
        <v>1890</v>
      </c>
      <c r="R114" t="s">
        <v>3</v>
      </c>
      <c r="S114" t="s">
        <v>3</v>
      </c>
      <c r="T114" t="s">
        <v>3</v>
      </c>
      <c r="U114">
        <v>0</v>
      </c>
      <c r="V114">
        <v>0</v>
      </c>
      <c r="W114">
        <v>0</v>
      </c>
      <c r="X114">
        <v>0</v>
      </c>
      <c r="Y114" t="s">
        <v>3</v>
      </c>
      <c r="Z114" t="s">
        <v>3</v>
      </c>
      <c r="AA114">
        <v>0</v>
      </c>
      <c r="AB114" t="s">
        <v>3</v>
      </c>
      <c r="AC114">
        <v>503200</v>
      </c>
      <c r="AD114">
        <v>1</v>
      </c>
      <c r="AE114">
        <v>0</v>
      </c>
      <c r="AF114">
        <v>3</v>
      </c>
      <c r="AG114">
        <v>3</v>
      </c>
      <c r="AH114" t="s">
        <v>227</v>
      </c>
      <c r="AI114" t="s">
        <v>378</v>
      </c>
      <c r="AJ114">
        <v>46217.567824074074</v>
      </c>
      <c r="AK114">
        <v>54972740</v>
      </c>
      <c r="AL114">
        <v>0</v>
      </c>
      <c r="AM114">
        <v>0</v>
      </c>
      <c r="AN114">
        <v>0</v>
      </c>
      <c r="AO114">
        <v>46101</v>
      </c>
      <c r="AP114">
        <v>0</v>
      </c>
      <c r="AQ114">
        <v>1</v>
      </c>
      <c r="AR114">
        <v>0</v>
      </c>
      <c r="AS114" t="s">
        <v>2024</v>
      </c>
      <c r="AT114">
        <v>1</v>
      </c>
      <c r="AU114">
        <v>1</v>
      </c>
    </row>
    <row r="115" spans="2:47" x14ac:dyDescent="0.25">
      <c r="B115" t="s">
        <v>2025</v>
      </c>
      <c r="C115">
        <v>0</v>
      </c>
      <c r="D115" t="s">
        <v>377</v>
      </c>
      <c r="E115" t="s">
        <v>3</v>
      </c>
      <c r="F115" t="s">
        <v>1888</v>
      </c>
      <c r="G115" t="s">
        <v>3</v>
      </c>
      <c r="H115">
        <v>516800</v>
      </c>
      <c r="I115">
        <v>516800</v>
      </c>
      <c r="J115">
        <v>0</v>
      </c>
      <c r="K115">
        <v>516800</v>
      </c>
      <c r="L115">
        <v>0</v>
      </c>
      <c r="M115">
        <v>0</v>
      </c>
      <c r="N115">
        <v>0</v>
      </c>
      <c r="O115" t="s">
        <v>1893</v>
      </c>
      <c r="P115" t="s">
        <v>3</v>
      </c>
      <c r="Q115" t="s">
        <v>1894</v>
      </c>
      <c r="R115" t="s">
        <v>3</v>
      </c>
      <c r="S115" t="s">
        <v>3</v>
      </c>
      <c r="T115" t="s">
        <v>3</v>
      </c>
      <c r="U115">
        <v>0</v>
      </c>
      <c r="V115">
        <v>0</v>
      </c>
      <c r="W115">
        <v>0</v>
      </c>
      <c r="X115">
        <v>0</v>
      </c>
      <c r="Y115" t="s">
        <v>3</v>
      </c>
      <c r="Z115" t="s">
        <v>3</v>
      </c>
      <c r="AA115">
        <v>0</v>
      </c>
      <c r="AB115" t="s">
        <v>3</v>
      </c>
      <c r="AC115">
        <v>516800</v>
      </c>
      <c r="AD115">
        <v>1</v>
      </c>
      <c r="AE115">
        <v>0</v>
      </c>
      <c r="AF115">
        <v>3</v>
      </c>
      <c r="AG115">
        <v>3</v>
      </c>
      <c r="AH115" t="s">
        <v>227</v>
      </c>
      <c r="AI115" t="s">
        <v>378</v>
      </c>
      <c r="AJ115">
        <v>46217.567824074074</v>
      </c>
      <c r="AK115">
        <v>54972740</v>
      </c>
      <c r="AL115">
        <v>0</v>
      </c>
      <c r="AM115">
        <v>0</v>
      </c>
      <c r="AN115">
        <v>0</v>
      </c>
      <c r="AO115">
        <v>46101</v>
      </c>
      <c r="AP115">
        <v>0</v>
      </c>
      <c r="AQ115">
        <v>1</v>
      </c>
      <c r="AR115">
        <v>0</v>
      </c>
      <c r="AS115" t="s">
        <v>3</v>
      </c>
      <c r="AT115">
        <v>1</v>
      </c>
      <c r="AU115">
        <v>1</v>
      </c>
    </row>
    <row r="116" spans="2:47" x14ac:dyDescent="0.25">
      <c r="B116" t="s">
        <v>2026</v>
      </c>
      <c r="C116">
        <v>0</v>
      </c>
      <c r="D116" t="s">
        <v>377</v>
      </c>
      <c r="E116" t="s">
        <v>3</v>
      </c>
      <c r="F116" t="s">
        <v>1888</v>
      </c>
      <c r="G116" t="s">
        <v>3</v>
      </c>
      <c r="H116">
        <v>0</v>
      </c>
      <c r="I116">
        <v>0</v>
      </c>
      <c r="J116">
        <v>0</v>
      </c>
      <c r="K116">
        <v>0</v>
      </c>
      <c r="L116">
        <v>0</v>
      </c>
      <c r="M116">
        <v>0</v>
      </c>
      <c r="N116">
        <v>0</v>
      </c>
      <c r="O116" t="s">
        <v>3</v>
      </c>
      <c r="P116" t="s">
        <v>3</v>
      </c>
      <c r="Q116" t="s">
        <v>3</v>
      </c>
      <c r="R116" t="s">
        <v>3</v>
      </c>
      <c r="S116" t="s">
        <v>3</v>
      </c>
      <c r="T116" t="s">
        <v>3</v>
      </c>
      <c r="U116">
        <v>0</v>
      </c>
      <c r="V116">
        <v>0</v>
      </c>
      <c r="W116">
        <v>0</v>
      </c>
      <c r="X116">
        <v>0</v>
      </c>
      <c r="Y116" t="s">
        <v>3</v>
      </c>
      <c r="Z116" t="s">
        <v>3</v>
      </c>
      <c r="AA116">
        <v>0</v>
      </c>
      <c r="AB116" t="s">
        <v>3</v>
      </c>
      <c r="AC116">
        <v>0</v>
      </c>
      <c r="AD116">
        <v>1</v>
      </c>
      <c r="AE116">
        <v>0</v>
      </c>
      <c r="AF116">
        <v>3</v>
      </c>
      <c r="AG116">
        <v>3</v>
      </c>
      <c r="AH116" t="s">
        <v>227</v>
      </c>
      <c r="AI116" t="s">
        <v>378</v>
      </c>
      <c r="AJ116">
        <v>46217.567824074074</v>
      </c>
      <c r="AK116">
        <v>54972740</v>
      </c>
      <c r="AL116">
        <v>0</v>
      </c>
      <c r="AM116">
        <v>0</v>
      </c>
      <c r="AN116">
        <v>0</v>
      </c>
      <c r="AO116">
        <v>46101</v>
      </c>
      <c r="AP116">
        <v>0</v>
      </c>
      <c r="AQ116">
        <v>1</v>
      </c>
      <c r="AR116">
        <v>0</v>
      </c>
      <c r="AS116" t="s">
        <v>3</v>
      </c>
      <c r="AT116">
        <v>1</v>
      </c>
      <c r="AU116">
        <v>1</v>
      </c>
    </row>
    <row r="117" spans="2:47" x14ac:dyDescent="0.25">
      <c r="B117" t="s">
        <v>2027</v>
      </c>
      <c r="C117">
        <v>1</v>
      </c>
      <c r="D117" t="s">
        <v>381</v>
      </c>
      <c r="E117" t="s">
        <v>3</v>
      </c>
      <c r="F117" t="s">
        <v>1888</v>
      </c>
      <c r="G117" t="s">
        <v>3</v>
      </c>
      <c r="H117">
        <v>348540</v>
      </c>
      <c r="I117">
        <v>348540</v>
      </c>
      <c r="J117">
        <v>0</v>
      </c>
      <c r="K117">
        <v>348540</v>
      </c>
      <c r="L117">
        <v>0</v>
      </c>
      <c r="M117">
        <v>0</v>
      </c>
      <c r="N117">
        <v>0</v>
      </c>
      <c r="O117" t="s">
        <v>1889</v>
      </c>
      <c r="P117" t="s">
        <v>3</v>
      </c>
      <c r="Q117" t="s">
        <v>1890</v>
      </c>
      <c r="R117" t="s">
        <v>3</v>
      </c>
      <c r="S117" t="s">
        <v>3</v>
      </c>
      <c r="T117" t="s">
        <v>3</v>
      </c>
      <c r="U117">
        <v>0</v>
      </c>
      <c r="V117">
        <v>0</v>
      </c>
      <c r="W117">
        <v>0</v>
      </c>
      <c r="X117">
        <v>0</v>
      </c>
      <c r="Y117" t="s">
        <v>3</v>
      </c>
      <c r="Z117" t="s">
        <v>3</v>
      </c>
      <c r="AA117">
        <v>0</v>
      </c>
      <c r="AB117" t="s">
        <v>3</v>
      </c>
      <c r="AC117">
        <v>348540</v>
      </c>
      <c r="AD117">
        <v>1</v>
      </c>
      <c r="AE117">
        <v>0</v>
      </c>
      <c r="AF117">
        <v>3</v>
      </c>
      <c r="AG117">
        <v>3</v>
      </c>
      <c r="AH117" t="s">
        <v>227</v>
      </c>
      <c r="AI117" t="s">
        <v>382</v>
      </c>
      <c r="AJ117">
        <v>46217.567870370367</v>
      </c>
      <c r="AK117">
        <v>54972745</v>
      </c>
      <c r="AL117">
        <v>0</v>
      </c>
      <c r="AM117">
        <v>0</v>
      </c>
      <c r="AN117">
        <v>0</v>
      </c>
      <c r="AO117">
        <v>46101</v>
      </c>
      <c r="AP117">
        <v>0</v>
      </c>
      <c r="AQ117">
        <v>1</v>
      </c>
      <c r="AR117">
        <v>0</v>
      </c>
      <c r="AS117" t="s">
        <v>2028</v>
      </c>
      <c r="AT117">
        <v>1</v>
      </c>
      <c r="AU117">
        <v>1</v>
      </c>
    </row>
    <row r="118" spans="2:47" x14ac:dyDescent="0.25">
      <c r="B118" t="s">
        <v>2029</v>
      </c>
      <c r="C118">
        <v>0</v>
      </c>
      <c r="D118" t="s">
        <v>381</v>
      </c>
      <c r="E118" t="s">
        <v>3</v>
      </c>
      <c r="F118" t="s">
        <v>1888</v>
      </c>
      <c r="G118" t="s">
        <v>3</v>
      </c>
      <c r="H118">
        <v>357960</v>
      </c>
      <c r="I118">
        <v>357960</v>
      </c>
      <c r="J118">
        <v>0</v>
      </c>
      <c r="K118">
        <v>357960</v>
      </c>
      <c r="L118">
        <v>0</v>
      </c>
      <c r="M118">
        <v>0</v>
      </c>
      <c r="N118">
        <v>0</v>
      </c>
      <c r="O118" t="s">
        <v>1893</v>
      </c>
      <c r="P118" t="s">
        <v>3</v>
      </c>
      <c r="Q118" t="s">
        <v>1894</v>
      </c>
      <c r="R118" t="s">
        <v>3</v>
      </c>
      <c r="S118" t="s">
        <v>3</v>
      </c>
      <c r="T118" t="s">
        <v>3</v>
      </c>
      <c r="U118">
        <v>0</v>
      </c>
      <c r="V118">
        <v>0</v>
      </c>
      <c r="W118">
        <v>0</v>
      </c>
      <c r="X118">
        <v>0</v>
      </c>
      <c r="Y118" t="s">
        <v>3</v>
      </c>
      <c r="Z118" t="s">
        <v>3</v>
      </c>
      <c r="AA118">
        <v>0</v>
      </c>
      <c r="AB118" t="s">
        <v>3</v>
      </c>
      <c r="AC118">
        <v>357960</v>
      </c>
      <c r="AD118">
        <v>1</v>
      </c>
      <c r="AE118">
        <v>0</v>
      </c>
      <c r="AF118">
        <v>3</v>
      </c>
      <c r="AG118">
        <v>3</v>
      </c>
      <c r="AH118" t="s">
        <v>227</v>
      </c>
      <c r="AI118" t="s">
        <v>382</v>
      </c>
      <c r="AJ118">
        <v>46217.567870370367</v>
      </c>
      <c r="AK118">
        <v>54972745</v>
      </c>
      <c r="AL118">
        <v>0</v>
      </c>
      <c r="AM118">
        <v>0</v>
      </c>
      <c r="AN118">
        <v>0</v>
      </c>
      <c r="AO118">
        <v>46101</v>
      </c>
      <c r="AP118">
        <v>0</v>
      </c>
      <c r="AQ118">
        <v>1</v>
      </c>
      <c r="AR118">
        <v>0</v>
      </c>
      <c r="AS118" t="s">
        <v>3</v>
      </c>
      <c r="AT118">
        <v>1</v>
      </c>
      <c r="AU118">
        <v>1</v>
      </c>
    </row>
    <row r="119" spans="2:47" x14ac:dyDescent="0.25">
      <c r="B119" t="s">
        <v>2030</v>
      </c>
      <c r="C119">
        <v>0</v>
      </c>
      <c r="D119" t="s">
        <v>381</v>
      </c>
      <c r="E119" t="s">
        <v>3</v>
      </c>
      <c r="F119" t="s">
        <v>1888</v>
      </c>
      <c r="G119" t="s">
        <v>3</v>
      </c>
      <c r="H119">
        <v>0</v>
      </c>
      <c r="I119">
        <v>0</v>
      </c>
      <c r="J119">
        <v>0</v>
      </c>
      <c r="K119">
        <v>0</v>
      </c>
      <c r="L119">
        <v>0</v>
      </c>
      <c r="M119">
        <v>0</v>
      </c>
      <c r="N119">
        <v>0</v>
      </c>
      <c r="O119" t="s">
        <v>3</v>
      </c>
      <c r="P119" t="s">
        <v>3</v>
      </c>
      <c r="Q119" t="s">
        <v>3</v>
      </c>
      <c r="R119" t="s">
        <v>3</v>
      </c>
      <c r="S119" t="s">
        <v>3</v>
      </c>
      <c r="T119" t="s">
        <v>3</v>
      </c>
      <c r="U119">
        <v>0</v>
      </c>
      <c r="V119">
        <v>0</v>
      </c>
      <c r="W119">
        <v>0</v>
      </c>
      <c r="X119">
        <v>0</v>
      </c>
      <c r="Y119" t="s">
        <v>3</v>
      </c>
      <c r="Z119" t="s">
        <v>3</v>
      </c>
      <c r="AA119">
        <v>0</v>
      </c>
      <c r="AB119" t="s">
        <v>3</v>
      </c>
      <c r="AC119">
        <v>0</v>
      </c>
      <c r="AD119">
        <v>1</v>
      </c>
      <c r="AE119">
        <v>0</v>
      </c>
      <c r="AF119">
        <v>3</v>
      </c>
      <c r="AG119">
        <v>3</v>
      </c>
      <c r="AH119" t="s">
        <v>227</v>
      </c>
      <c r="AI119" t="s">
        <v>382</v>
      </c>
      <c r="AJ119">
        <v>46217.567870370367</v>
      </c>
      <c r="AK119">
        <v>54972745</v>
      </c>
      <c r="AL119">
        <v>0</v>
      </c>
      <c r="AM119">
        <v>0</v>
      </c>
      <c r="AN119">
        <v>0</v>
      </c>
      <c r="AO119">
        <v>46101</v>
      </c>
      <c r="AP119">
        <v>0</v>
      </c>
      <c r="AQ119">
        <v>1</v>
      </c>
      <c r="AR119">
        <v>0</v>
      </c>
      <c r="AS119" t="s">
        <v>3</v>
      </c>
      <c r="AT119">
        <v>1</v>
      </c>
      <c r="AU119">
        <v>1</v>
      </c>
    </row>
    <row r="120" spans="2:47" x14ac:dyDescent="0.25">
      <c r="B120" t="s">
        <v>2031</v>
      </c>
      <c r="C120">
        <v>1</v>
      </c>
      <c r="D120" t="s">
        <v>385</v>
      </c>
      <c r="E120" t="s">
        <v>3</v>
      </c>
      <c r="F120" t="s">
        <v>1888</v>
      </c>
      <c r="G120" t="s">
        <v>3</v>
      </c>
      <c r="H120">
        <v>288600</v>
      </c>
      <c r="I120">
        <v>288600</v>
      </c>
      <c r="J120">
        <v>0</v>
      </c>
      <c r="K120">
        <v>288600</v>
      </c>
      <c r="L120">
        <v>0</v>
      </c>
      <c r="M120">
        <v>0</v>
      </c>
      <c r="N120">
        <v>0</v>
      </c>
      <c r="O120" t="s">
        <v>1889</v>
      </c>
      <c r="P120" t="s">
        <v>3</v>
      </c>
      <c r="Q120" t="s">
        <v>1890</v>
      </c>
      <c r="R120" t="s">
        <v>3</v>
      </c>
      <c r="S120" t="s">
        <v>3</v>
      </c>
      <c r="T120" t="s">
        <v>3</v>
      </c>
      <c r="U120">
        <v>0</v>
      </c>
      <c r="V120">
        <v>0</v>
      </c>
      <c r="W120">
        <v>0</v>
      </c>
      <c r="X120">
        <v>0</v>
      </c>
      <c r="Y120" t="s">
        <v>3</v>
      </c>
      <c r="Z120" t="s">
        <v>3</v>
      </c>
      <c r="AA120">
        <v>0</v>
      </c>
      <c r="AB120" t="s">
        <v>3</v>
      </c>
      <c r="AC120">
        <v>288600</v>
      </c>
      <c r="AD120">
        <v>1</v>
      </c>
      <c r="AE120">
        <v>0</v>
      </c>
      <c r="AF120">
        <v>3</v>
      </c>
      <c r="AG120">
        <v>3</v>
      </c>
      <c r="AH120" t="s">
        <v>227</v>
      </c>
      <c r="AI120" t="s">
        <v>386</v>
      </c>
      <c r="AJ120">
        <v>46217.567939814813</v>
      </c>
      <c r="AK120">
        <v>54973336</v>
      </c>
      <c r="AL120">
        <v>0</v>
      </c>
      <c r="AM120">
        <v>0</v>
      </c>
      <c r="AN120">
        <v>0</v>
      </c>
      <c r="AO120">
        <v>46101</v>
      </c>
      <c r="AP120">
        <v>0</v>
      </c>
      <c r="AQ120">
        <v>1</v>
      </c>
      <c r="AR120">
        <v>0</v>
      </c>
      <c r="AS120" t="s">
        <v>2032</v>
      </c>
      <c r="AT120">
        <v>1</v>
      </c>
      <c r="AU120">
        <v>1</v>
      </c>
    </row>
    <row r="121" spans="2:47" x14ac:dyDescent="0.25">
      <c r="B121" t="s">
        <v>2033</v>
      </c>
      <c r="C121">
        <v>0</v>
      </c>
      <c r="D121" t="s">
        <v>385</v>
      </c>
      <c r="E121" t="s">
        <v>3</v>
      </c>
      <c r="F121" t="s">
        <v>1888</v>
      </c>
      <c r="G121" t="s">
        <v>3</v>
      </c>
      <c r="H121">
        <v>296400</v>
      </c>
      <c r="I121">
        <v>296400</v>
      </c>
      <c r="J121">
        <v>0</v>
      </c>
      <c r="K121">
        <v>296400</v>
      </c>
      <c r="L121">
        <v>0</v>
      </c>
      <c r="M121">
        <v>0</v>
      </c>
      <c r="N121">
        <v>0</v>
      </c>
      <c r="O121" t="s">
        <v>1893</v>
      </c>
      <c r="P121" t="s">
        <v>3</v>
      </c>
      <c r="Q121" t="s">
        <v>1894</v>
      </c>
      <c r="R121" t="s">
        <v>3</v>
      </c>
      <c r="S121" t="s">
        <v>3</v>
      </c>
      <c r="T121" t="s">
        <v>3</v>
      </c>
      <c r="U121">
        <v>0</v>
      </c>
      <c r="V121">
        <v>0</v>
      </c>
      <c r="W121">
        <v>0</v>
      </c>
      <c r="X121">
        <v>0</v>
      </c>
      <c r="Y121" t="s">
        <v>3</v>
      </c>
      <c r="Z121" t="s">
        <v>3</v>
      </c>
      <c r="AA121">
        <v>0</v>
      </c>
      <c r="AB121" t="s">
        <v>3</v>
      </c>
      <c r="AC121">
        <v>296400</v>
      </c>
      <c r="AD121">
        <v>1</v>
      </c>
      <c r="AE121">
        <v>0</v>
      </c>
      <c r="AF121">
        <v>3</v>
      </c>
      <c r="AG121">
        <v>3</v>
      </c>
      <c r="AH121" t="s">
        <v>227</v>
      </c>
      <c r="AI121" t="s">
        <v>386</v>
      </c>
      <c r="AJ121">
        <v>46217.567939814813</v>
      </c>
      <c r="AK121">
        <v>54973336</v>
      </c>
      <c r="AL121">
        <v>0</v>
      </c>
      <c r="AM121">
        <v>0</v>
      </c>
      <c r="AN121">
        <v>0</v>
      </c>
      <c r="AO121">
        <v>46101</v>
      </c>
      <c r="AP121">
        <v>0</v>
      </c>
      <c r="AQ121">
        <v>1</v>
      </c>
      <c r="AR121">
        <v>0</v>
      </c>
      <c r="AS121" t="s">
        <v>3</v>
      </c>
      <c r="AT121">
        <v>1</v>
      </c>
      <c r="AU121">
        <v>1</v>
      </c>
    </row>
    <row r="122" spans="2:47" x14ac:dyDescent="0.25">
      <c r="B122" t="s">
        <v>2034</v>
      </c>
      <c r="C122">
        <v>0</v>
      </c>
      <c r="D122" t="s">
        <v>385</v>
      </c>
      <c r="E122" t="s">
        <v>3</v>
      </c>
      <c r="F122" t="s">
        <v>1888</v>
      </c>
      <c r="G122" t="s">
        <v>3</v>
      </c>
      <c r="H122">
        <v>0</v>
      </c>
      <c r="I122">
        <v>0</v>
      </c>
      <c r="J122">
        <v>0</v>
      </c>
      <c r="K122">
        <v>0</v>
      </c>
      <c r="L122">
        <v>0</v>
      </c>
      <c r="M122">
        <v>0</v>
      </c>
      <c r="N122">
        <v>0</v>
      </c>
      <c r="O122" t="s">
        <v>3</v>
      </c>
      <c r="P122" t="s">
        <v>3</v>
      </c>
      <c r="Q122" t="s">
        <v>3</v>
      </c>
      <c r="R122" t="s">
        <v>3</v>
      </c>
      <c r="S122" t="s">
        <v>3</v>
      </c>
      <c r="T122" t="s">
        <v>3</v>
      </c>
      <c r="U122">
        <v>0</v>
      </c>
      <c r="V122">
        <v>0</v>
      </c>
      <c r="W122">
        <v>0</v>
      </c>
      <c r="X122">
        <v>0</v>
      </c>
      <c r="Y122" t="s">
        <v>3</v>
      </c>
      <c r="Z122" t="s">
        <v>3</v>
      </c>
      <c r="AA122">
        <v>0</v>
      </c>
      <c r="AB122" t="s">
        <v>3</v>
      </c>
      <c r="AC122">
        <v>0</v>
      </c>
      <c r="AD122">
        <v>1</v>
      </c>
      <c r="AE122">
        <v>0</v>
      </c>
      <c r="AF122">
        <v>3</v>
      </c>
      <c r="AG122">
        <v>3</v>
      </c>
      <c r="AH122" t="s">
        <v>227</v>
      </c>
      <c r="AI122" t="s">
        <v>386</v>
      </c>
      <c r="AJ122">
        <v>46217.567939814813</v>
      </c>
      <c r="AK122">
        <v>54973336</v>
      </c>
      <c r="AL122">
        <v>0</v>
      </c>
      <c r="AM122">
        <v>0</v>
      </c>
      <c r="AN122">
        <v>0</v>
      </c>
      <c r="AO122">
        <v>46101</v>
      </c>
      <c r="AP122">
        <v>0</v>
      </c>
      <c r="AQ122">
        <v>1</v>
      </c>
      <c r="AR122">
        <v>0</v>
      </c>
      <c r="AS122" t="s">
        <v>3</v>
      </c>
      <c r="AT122">
        <v>1</v>
      </c>
      <c r="AU122">
        <v>1</v>
      </c>
    </row>
    <row r="123" spans="2:47" x14ac:dyDescent="0.25">
      <c r="B123" t="s">
        <v>2035</v>
      </c>
      <c r="C123">
        <v>1</v>
      </c>
      <c r="D123" t="s">
        <v>389</v>
      </c>
      <c r="E123" t="s">
        <v>3</v>
      </c>
      <c r="F123" t="s">
        <v>1888</v>
      </c>
      <c r="G123" t="s">
        <v>3</v>
      </c>
      <c r="H123">
        <v>246666.67</v>
      </c>
      <c r="I123">
        <v>246666.67</v>
      </c>
      <c r="J123">
        <v>0</v>
      </c>
      <c r="K123">
        <v>246666.67</v>
      </c>
      <c r="L123">
        <v>0</v>
      </c>
      <c r="M123">
        <v>0</v>
      </c>
      <c r="N123">
        <v>0</v>
      </c>
      <c r="O123" t="s">
        <v>1889</v>
      </c>
      <c r="P123" t="s">
        <v>3</v>
      </c>
      <c r="Q123" t="s">
        <v>1890</v>
      </c>
      <c r="R123" t="s">
        <v>3</v>
      </c>
      <c r="S123" t="s">
        <v>3</v>
      </c>
      <c r="T123" t="s">
        <v>3</v>
      </c>
      <c r="U123">
        <v>0</v>
      </c>
      <c r="V123">
        <v>0</v>
      </c>
      <c r="W123">
        <v>0</v>
      </c>
      <c r="X123">
        <v>0</v>
      </c>
      <c r="Y123" t="s">
        <v>3</v>
      </c>
      <c r="Z123" t="s">
        <v>3</v>
      </c>
      <c r="AA123">
        <v>0</v>
      </c>
      <c r="AB123" t="s">
        <v>3</v>
      </c>
      <c r="AC123">
        <v>246666.67</v>
      </c>
      <c r="AD123">
        <v>1</v>
      </c>
      <c r="AE123">
        <v>0</v>
      </c>
      <c r="AF123">
        <v>3</v>
      </c>
      <c r="AG123">
        <v>3</v>
      </c>
      <c r="AH123" t="s">
        <v>227</v>
      </c>
      <c r="AI123" t="s">
        <v>390</v>
      </c>
      <c r="AJ123">
        <v>46217.567986111113</v>
      </c>
      <c r="AK123">
        <v>54976097</v>
      </c>
      <c r="AL123">
        <v>0</v>
      </c>
      <c r="AM123">
        <v>0</v>
      </c>
      <c r="AN123">
        <v>0</v>
      </c>
      <c r="AO123">
        <v>46101</v>
      </c>
      <c r="AP123">
        <v>0</v>
      </c>
      <c r="AQ123">
        <v>1</v>
      </c>
      <c r="AR123">
        <v>0</v>
      </c>
      <c r="AS123" t="s">
        <v>1897</v>
      </c>
      <c r="AT123">
        <v>1</v>
      </c>
      <c r="AU123">
        <v>1</v>
      </c>
    </row>
    <row r="124" spans="2:47" x14ac:dyDescent="0.25">
      <c r="B124" t="s">
        <v>2036</v>
      </c>
      <c r="C124">
        <v>0</v>
      </c>
      <c r="D124" t="s">
        <v>389</v>
      </c>
      <c r="E124" t="s">
        <v>3</v>
      </c>
      <c r="F124" t="s">
        <v>1888</v>
      </c>
      <c r="G124" t="s">
        <v>3</v>
      </c>
      <c r="H124">
        <v>253333.33</v>
      </c>
      <c r="I124">
        <v>253333.33</v>
      </c>
      <c r="J124">
        <v>0</v>
      </c>
      <c r="K124">
        <v>253333.33</v>
      </c>
      <c r="L124">
        <v>0</v>
      </c>
      <c r="M124">
        <v>0</v>
      </c>
      <c r="N124">
        <v>0</v>
      </c>
      <c r="O124" t="s">
        <v>1893</v>
      </c>
      <c r="P124" t="s">
        <v>3</v>
      </c>
      <c r="Q124" t="s">
        <v>1894</v>
      </c>
      <c r="R124" t="s">
        <v>3</v>
      </c>
      <c r="S124" t="s">
        <v>3</v>
      </c>
      <c r="T124" t="s">
        <v>3</v>
      </c>
      <c r="U124">
        <v>0</v>
      </c>
      <c r="V124">
        <v>0</v>
      </c>
      <c r="W124">
        <v>0</v>
      </c>
      <c r="X124">
        <v>0</v>
      </c>
      <c r="Y124" t="s">
        <v>3</v>
      </c>
      <c r="Z124" t="s">
        <v>3</v>
      </c>
      <c r="AA124">
        <v>0</v>
      </c>
      <c r="AB124" t="s">
        <v>3</v>
      </c>
      <c r="AC124">
        <v>253333.33</v>
      </c>
      <c r="AD124">
        <v>1</v>
      </c>
      <c r="AE124">
        <v>0</v>
      </c>
      <c r="AF124">
        <v>3</v>
      </c>
      <c r="AG124">
        <v>3</v>
      </c>
      <c r="AH124" t="s">
        <v>227</v>
      </c>
      <c r="AI124" t="s">
        <v>390</v>
      </c>
      <c r="AJ124">
        <v>46217.567986111113</v>
      </c>
      <c r="AK124">
        <v>54976097</v>
      </c>
      <c r="AL124">
        <v>0</v>
      </c>
      <c r="AM124">
        <v>0</v>
      </c>
      <c r="AN124">
        <v>0</v>
      </c>
      <c r="AO124">
        <v>46101</v>
      </c>
      <c r="AP124">
        <v>0</v>
      </c>
      <c r="AQ124">
        <v>1</v>
      </c>
      <c r="AR124">
        <v>0</v>
      </c>
      <c r="AS124" t="s">
        <v>3</v>
      </c>
      <c r="AT124">
        <v>1</v>
      </c>
      <c r="AU124">
        <v>1</v>
      </c>
    </row>
    <row r="125" spans="2:47" x14ac:dyDescent="0.25">
      <c r="B125" t="s">
        <v>2037</v>
      </c>
      <c r="C125">
        <v>0</v>
      </c>
      <c r="D125" t="s">
        <v>389</v>
      </c>
      <c r="E125" t="s">
        <v>3</v>
      </c>
      <c r="F125" t="s">
        <v>1888</v>
      </c>
      <c r="G125" t="s">
        <v>3</v>
      </c>
      <c r="H125">
        <v>0</v>
      </c>
      <c r="I125">
        <v>0</v>
      </c>
      <c r="J125">
        <v>0</v>
      </c>
      <c r="K125">
        <v>0</v>
      </c>
      <c r="L125">
        <v>0</v>
      </c>
      <c r="M125">
        <v>0</v>
      </c>
      <c r="N125">
        <v>0</v>
      </c>
      <c r="O125" t="s">
        <v>3</v>
      </c>
      <c r="P125" t="s">
        <v>3</v>
      </c>
      <c r="Q125" t="s">
        <v>3</v>
      </c>
      <c r="R125" t="s">
        <v>3</v>
      </c>
      <c r="S125" t="s">
        <v>3</v>
      </c>
      <c r="T125" t="s">
        <v>3</v>
      </c>
      <c r="U125">
        <v>0</v>
      </c>
      <c r="V125">
        <v>0</v>
      </c>
      <c r="W125">
        <v>0</v>
      </c>
      <c r="X125">
        <v>0</v>
      </c>
      <c r="Y125" t="s">
        <v>3</v>
      </c>
      <c r="Z125" t="s">
        <v>3</v>
      </c>
      <c r="AA125">
        <v>0</v>
      </c>
      <c r="AB125" t="s">
        <v>3</v>
      </c>
      <c r="AC125">
        <v>0</v>
      </c>
      <c r="AD125">
        <v>1</v>
      </c>
      <c r="AE125">
        <v>0</v>
      </c>
      <c r="AF125">
        <v>3</v>
      </c>
      <c r="AG125">
        <v>3</v>
      </c>
      <c r="AH125" t="s">
        <v>227</v>
      </c>
      <c r="AI125" t="s">
        <v>390</v>
      </c>
      <c r="AJ125">
        <v>46217.567986111113</v>
      </c>
      <c r="AK125">
        <v>54976097</v>
      </c>
      <c r="AL125">
        <v>0</v>
      </c>
      <c r="AM125">
        <v>0</v>
      </c>
      <c r="AN125">
        <v>0</v>
      </c>
      <c r="AO125">
        <v>46101</v>
      </c>
      <c r="AP125">
        <v>0</v>
      </c>
      <c r="AQ125">
        <v>1</v>
      </c>
      <c r="AR125">
        <v>0</v>
      </c>
      <c r="AS125" t="s">
        <v>3</v>
      </c>
      <c r="AT125">
        <v>1</v>
      </c>
      <c r="AU125">
        <v>1</v>
      </c>
    </row>
    <row r="126" spans="2:47" x14ac:dyDescent="0.25">
      <c r="B126" t="s">
        <v>2038</v>
      </c>
      <c r="C126">
        <v>1</v>
      </c>
      <c r="D126" t="s">
        <v>393</v>
      </c>
      <c r="E126" t="s">
        <v>3</v>
      </c>
      <c r="F126" t="s">
        <v>1888</v>
      </c>
      <c r="G126" t="s">
        <v>3</v>
      </c>
      <c r="H126">
        <v>229400</v>
      </c>
      <c r="I126">
        <v>229400</v>
      </c>
      <c r="J126">
        <v>0</v>
      </c>
      <c r="K126">
        <v>229400</v>
      </c>
      <c r="L126">
        <v>0</v>
      </c>
      <c r="M126">
        <v>0</v>
      </c>
      <c r="N126">
        <v>0</v>
      </c>
      <c r="O126" t="s">
        <v>1889</v>
      </c>
      <c r="P126" t="s">
        <v>3</v>
      </c>
      <c r="Q126" t="s">
        <v>1890</v>
      </c>
      <c r="R126" t="s">
        <v>3</v>
      </c>
      <c r="S126" t="s">
        <v>3</v>
      </c>
      <c r="T126" t="s">
        <v>3</v>
      </c>
      <c r="U126">
        <v>0</v>
      </c>
      <c r="V126">
        <v>0</v>
      </c>
      <c r="W126">
        <v>0</v>
      </c>
      <c r="X126">
        <v>0</v>
      </c>
      <c r="Y126" t="s">
        <v>3</v>
      </c>
      <c r="Z126" t="s">
        <v>3</v>
      </c>
      <c r="AA126">
        <v>0</v>
      </c>
      <c r="AB126" t="s">
        <v>3</v>
      </c>
      <c r="AC126">
        <v>229400</v>
      </c>
      <c r="AD126">
        <v>1</v>
      </c>
      <c r="AE126">
        <v>0</v>
      </c>
      <c r="AF126">
        <v>3</v>
      </c>
      <c r="AG126">
        <v>3</v>
      </c>
      <c r="AH126" t="s">
        <v>227</v>
      </c>
      <c r="AI126" t="s">
        <v>394</v>
      </c>
      <c r="AJ126">
        <v>46217.568020833336</v>
      </c>
      <c r="AK126">
        <v>54976103</v>
      </c>
      <c r="AL126">
        <v>0</v>
      </c>
      <c r="AM126">
        <v>0</v>
      </c>
      <c r="AN126">
        <v>0</v>
      </c>
      <c r="AO126">
        <v>46101</v>
      </c>
      <c r="AP126">
        <v>0</v>
      </c>
      <c r="AQ126">
        <v>1</v>
      </c>
      <c r="AR126">
        <v>0</v>
      </c>
      <c r="AS126" t="s">
        <v>1897</v>
      </c>
      <c r="AT126">
        <v>1</v>
      </c>
      <c r="AU126">
        <v>1</v>
      </c>
    </row>
    <row r="127" spans="2:47" x14ac:dyDescent="0.25">
      <c r="B127" t="s">
        <v>2039</v>
      </c>
      <c r="C127">
        <v>0</v>
      </c>
      <c r="D127" t="s">
        <v>393</v>
      </c>
      <c r="E127" t="s">
        <v>3</v>
      </c>
      <c r="F127" t="s">
        <v>1888</v>
      </c>
      <c r="G127" t="s">
        <v>3</v>
      </c>
      <c r="H127">
        <v>235600</v>
      </c>
      <c r="I127">
        <v>235600</v>
      </c>
      <c r="J127">
        <v>0</v>
      </c>
      <c r="K127">
        <v>235600</v>
      </c>
      <c r="L127">
        <v>0</v>
      </c>
      <c r="M127">
        <v>0</v>
      </c>
      <c r="N127">
        <v>0</v>
      </c>
      <c r="O127" t="s">
        <v>1893</v>
      </c>
      <c r="P127" t="s">
        <v>3</v>
      </c>
      <c r="Q127" t="s">
        <v>1894</v>
      </c>
      <c r="R127" t="s">
        <v>3</v>
      </c>
      <c r="S127" t="s">
        <v>3</v>
      </c>
      <c r="T127" t="s">
        <v>3</v>
      </c>
      <c r="U127">
        <v>0</v>
      </c>
      <c r="V127">
        <v>0</v>
      </c>
      <c r="W127">
        <v>0</v>
      </c>
      <c r="X127">
        <v>0</v>
      </c>
      <c r="Y127" t="s">
        <v>3</v>
      </c>
      <c r="Z127" t="s">
        <v>3</v>
      </c>
      <c r="AA127">
        <v>0</v>
      </c>
      <c r="AB127" t="s">
        <v>3</v>
      </c>
      <c r="AC127">
        <v>235600</v>
      </c>
      <c r="AD127">
        <v>1</v>
      </c>
      <c r="AE127">
        <v>0</v>
      </c>
      <c r="AF127">
        <v>3</v>
      </c>
      <c r="AG127">
        <v>3</v>
      </c>
      <c r="AH127" t="s">
        <v>227</v>
      </c>
      <c r="AI127" t="s">
        <v>394</v>
      </c>
      <c r="AJ127">
        <v>46217.568020833336</v>
      </c>
      <c r="AK127">
        <v>54976103</v>
      </c>
      <c r="AL127">
        <v>0</v>
      </c>
      <c r="AM127">
        <v>0</v>
      </c>
      <c r="AN127">
        <v>0</v>
      </c>
      <c r="AO127">
        <v>46101</v>
      </c>
      <c r="AP127">
        <v>0</v>
      </c>
      <c r="AQ127">
        <v>1</v>
      </c>
      <c r="AR127">
        <v>0</v>
      </c>
      <c r="AS127" t="s">
        <v>3</v>
      </c>
      <c r="AT127">
        <v>1</v>
      </c>
      <c r="AU127">
        <v>1</v>
      </c>
    </row>
    <row r="128" spans="2:47" x14ac:dyDescent="0.25">
      <c r="B128" t="s">
        <v>2040</v>
      </c>
      <c r="C128">
        <v>0</v>
      </c>
      <c r="D128" t="s">
        <v>393</v>
      </c>
      <c r="E128" t="s">
        <v>3</v>
      </c>
      <c r="F128" t="s">
        <v>1888</v>
      </c>
      <c r="G128" t="s">
        <v>3</v>
      </c>
      <c r="H128">
        <v>0</v>
      </c>
      <c r="I128">
        <v>0</v>
      </c>
      <c r="J128">
        <v>0</v>
      </c>
      <c r="K128">
        <v>0</v>
      </c>
      <c r="L128">
        <v>0</v>
      </c>
      <c r="M128">
        <v>0</v>
      </c>
      <c r="N128">
        <v>0</v>
      </c>
      <c r="O128" t="s">
        <v>3</v>
      </c>
      <c r="P128" t="s">
        <v>3</v>
      </c>
      <c r="Q128" t="s">
        <v>3</v>
      </c>
      <c r="R128" t="s">
        <v>3</v>
      </c>
      <c r="S128" t="s">
        <v>3</v>
      </c>
      <c r="T128" t="s">
        <v>3</v>
      </c>
      <c r="U128">
        <v>0</v>
      </c>
      <c r="V128">
        <v>0</v>
      </c>
      <c r="W128">
        <v>0</v>
      </c>
      <c r="X128">
        <v>0</v>
      </c>
      <c r="Y128" t="s">
        <v>3</v>
      </c>
      <c r="Z128" t="s">
        <v>3</v>
      </c>
      <c r="AA128">
        <v>0</v>
      </c>
      <c r="AB128" t="s">
        <v>3</v>
      </c>
      <c r="AC128">
        <v>0</v>
      </c>
      <c r="AD128">
        <v>1</v>
      </c>
      <c r="AE128">
        <v>0</v>
      </c>
      <c r="AF128">
        <v>3</v>
      </c>
      <c r="AG128">
        <v>3</v>
      </c>
      <c r="AH128" t="s">
        <v>227</v>
      </c>
      <c r="AI128" t="s">
        <v>394</v>
      </c>
      <c r="AJ128">
        <v>46217.568020833336</v>
      </c>
      <c r="AK128">
        <v>54976103</v>
      </c>
      <c r="AL128">
        <v>0</v>
      </c>
      <c r="AM128">
        <v>0</v>
      </c>
      <c r="AN128">
        <v>0</v>
      </c>
      <c r="AO128">
        <v>46101</v>
      </c>
      <c r="AP128">
        <v>0</v>
      </c>
      <c r="AQ128">
        <v>1</v>
      </c>
      <c r="AR128">
        <v>0</v>
      </c>
      <c r="AS128" t="s">
        <v>3</v>
      </c>
      <c r="AT128">
        <v>1</v>
      </c>
      <c r="AU128">
        <v>1</v>
      </c>
    </row>
    <row r="129" spans="2:47" x14ac:dyDescent="0.25">
      <c r="B129" t="s">
        <v>2041</v>
      </c>
      <c r="C129">
        <v>1</v>
      </c>
      <c r="D129" t="s">
        <v>397</v>
      </c>
      <c r="E129" t="s">
        <v>3</v>
      </c>
      <c r="F129" t="s">
        <v>1888</v>
      </c>
      <c r="G129" t="s">
        <v>3</v>
      </c>
      <c r="H129">
        <v>306606.67</v>
      </c>
      <c r="I129">
        <v>306606.67</v>
      </c>
      <c r="J129">
        <v>0</v>
      </c>
      <c r="K129">
        <v>306606.67</v>
      </c>
      <c r="L129">
        <v>0</v>
      </c>
      <c r="M129">
        <v>0</v>
      </c>
      <c r="N129">
        <v>0</v>
      </c>
      <c r="O129" t="s">
        <v>1889</v>
      </c>
      <c r="P129" t="s">
        <v>3</v>
      </c>
      <c r="Q129" t="s">
        <v>1890</v>
      </c>
      <c r="R129" t="s">
        <v>3</v>
      </c>
      <c r="S129" t="s">
        <v>3</v>
      </c>
      <c r="T129" t="s">
        <v>3</v>
      </c>
      <c r="U129">
        <v>0</v>
      </c>
      <c r="V129">
        <v>0</v>
      </c>
      <c r="W129">
        <v>0</v>
      </c>
      <c r="X129">
        <v>0</v>
      </c>
      <c r="Y129" t="s">
        <v>3</v>
      </c>
      <c r="Z129" t="s">
        <v>3</v>
      </c>
      <c r="AA129">
        <v>0</v>
      </c>
      <c r="AB129" t="s">
        <v>3</v>
      </c>
      <c r="AC129">
        <v>306606.67</v>
      </c>
      <c r="AD129">
        <v>1</v>
      </c>
      <c r="AE129">
        <v>0</v>
      </c>
      <c r="AF129">
        <v>3</v>
      </c>
      <c r="AG129">
        <v>3</v>
      </c>
      <c r="AH129" t="s">
        <v>227</v>
      </c>
      <c r="AI129" t="s">
        <v>398</v>
      </c>
      <c r="AJ129">
        <v>46217.568067129629</v>
      </c>
      <c r="AK129">
        <v>54976110</v>
      </c>
      <c r="AL129">
        <v>0</v>
      </c>
      <c r="AM129">
        <v>0</v>
      </c>
      <c r="AN129">
        <v>0</v>
      </c>
      <c r="AO129">
        <v>46101</v>
      </c>
      <c r="AP129">
        <v>0</v>
      </c>
      <c r="AQ129">
        <v>1</v>
      </c>
      <c r="AR129">
        <v>0</v>
      </c>
      <c r="AS129" t="s">
        <v>1897</v>
      </c>
      <c r="AT129">
        <v>1</v>
      </c>
      <c r="AU129">
        <v>1</v>
      </c>
    </row>
    <row r="130" spans="2:47" x14ac:dyDescent="0.25">
      <c r="B130" t="s">
        <v>2042</v>
      </c>
      <c r="C130">
        <v>0</v>
      </c>
      <c r="D130" t="s">
        <v>397</v>
      </c>
      <c r="E130" t="s">
        <v>3</v>
      </c>
      <c r="F130" t="s">
        <v>1888</v>
      </c>
      <c r="G130" t="s">
        <v>3</v>
      </c>
      <c r="H130">
        <v>314893.33</v>
      </c>
      <c r="I130">
        <v>314893.33</v>
      </c>
      <c r="J130">
        <v>0</v>
      </c>
      <c r="K130">
        <v>314893.33</v>
      </c>
      <c r="L130">
        <v>0</v>
      </c>
      <c r="M130">
        <v>0</v>
      </c>
      <c r="N130">
        <v>0</v>
      </c>
      <c r="O130" t="s">
        <v>1893</v>
      </c>
      <c r="P130" t="s">
        <v>3</v>
      </c>
      <c r="Q130" t="s">
        <v>1894</v>
      </c>
      <c r="R130" t="s">
        <v>3</v>
      </c>
      <c r="S130" t="s">
        <v>3</v>
      </c>
      <c r="T130" t="s">
        <v>3</v>
      </c>
      <c r="U130">
        <v>0</v>
      </c>
      <c r="V130">
        <v>0</v>
      </c>
      <c r="W130">
        <v>0</v>
      </c>
      <c r="X130">
        <v>0</v>
      </c>
      <c r="Y130" t="s">
        <v>3</v>
      </c>
      <c r="Z130" t="s">
        <v>3</v>
      </c>
      <c r="AA130">
        <v>0</v>
      </c>
      <c r="AB130" t="s">
        <v>3</v>
      </c>
      <c r="AC130">
        <v>314893.33</v>
      </c>
      <c r="AD130">
        <v>1</v>
      </c>
      <c r="AE130">
        <v>0</v>
      </c>
      <c r="AF130">
        <v>3</v>
      </c>
      <c r="AG130">
        <v>3</v>
      </c>
      <c r="AH130" t="s">
        <v>227</v>
      </c>
      <c r="AI130" t="s">
        <v>398</v>
      </c>
      <c r="AJ130">
        <v>46217.568067129629</v>
      </c>
      <c r="AK130">
        <v>54976110</v>
      </c>
      <c r="AL130">
        <v>0</v>
      </c>
      <c r="AM130">
        <v>0</v>
      </c>
      <c r="AN130">
        <v>0</v>
      </c>
      <c r="AO130">
        <v>46101</v>
      </c>
      <c r="AP130">
        <v>0</v>
      </c>
      <c r="AQ130">
        <v>1</v>
      </c>
      <c r="AR130">
        <v>0</v>
      </c>
      <c r="AS130" t="s">
        <v>3</v>
      </c>
      <c r="AT130">
        <v>1</v>
      </c>
      <c r="AU130">
        <v>1</v>
      </c>
    </row>
    <row r="131" spans="2:47" x14ac:dyDescent="0.25">
      <c r="B131" t="s">
        <v>2043</v>
      </c>
      <c r="C131">
        <v>0</v>
      </c>
      <c r="D131" t="s">
        <v>397</v>
      </c>
      <c r="E131" t="s">
        <v>3</v>
      </c>
      <c r="F131" t="s">
        <v>1888</v>
      </c>
      <c r="G131" t="s">
        <v>3</v>
      </c>
      <c r="H131">
        <v>0</v>
      </c>
      <c r="I131">
        <v>0</v>
      </c>
      <c r="J131">
        <v>0</v>
      </c>
      <c r="K131">
        <v>0</v>
      </c>
      <c r="L131">
        <v>0</v>
      </c>
      <c r="M131">
        <v>0</v>
      </c>
      <c r="N131">
        <v>0</v>
      </c>
      <c r="O131" t="s">
        <v>3</v>
      </c>
      <c r="P131" t="s">
        <v>3</v>
      </c>
      <c r="Q131" t="s">
        <v>3</v>
      </c>
      <c r="R131" t="s">
        <v>3</v>
      </c>
      <c r="S131" t="s">
        <v>3</v>
      </c>
      <c r="T131" t="s">
        <v>3</v>
      </c>
      <c r="U131">
        <v>0</v>
      </c>
      <c r="V131">
        <v>0</v>
      </c>
      <c r="W131">
        <v>0</v>
      </c>
      <c r="X131">
        <v>0</v>
      </c>
      <c r="Y131" t="s">
        <v>3</v>
      </c>
      <c r="Z131" t="s">
        <v>3</v>
      </c>
      <c r="AA131">
        <v>0</v>
      </c>
      <c r="AB131" t="s">
        <v>3</v>
      </c>
      <c r="AC131">
        <v>0</v>
      </c>
      <c r="AD131">
        <v>1</v>
      </c>
      <c r="AE131">
        <v>0</v>
      </c>
      <c r="AF131">
        <v>3</v>
      </c>
      <c r="AG131">
        <v>3</v>
      </c>
      <c r="AH131" t="s">
        <v>227</v>
      </c>
      <c r="AI131" t="s">
        <v>398</v>
      </c>
      <c r="AJ131">
        <v>46217.568067129629</v>
      </c>
      <c r="AK131">
        <v>54976110</v>
      </c>
      <c r="AL131">
        <v>0</v>
      </c>
      <c r="AM131">
        <v>0</v>
      </c>
      <c r="AN131">
        <v>0</v>
      </c>
      <c r="AO131">
        <v>46101</v>
      </c>
      <c r="AP131">
        <v>0</v>
      </c>
      <c r="AQ131">
        <v>1</v>
      </c>
      <c r="AR131">
        <v>0</v>
      </c>
      <c r="AS131" t="s">
        <v>3</v>
      </c>
      <c r="AT131">
        <v>1</v>
      </c>
      <c r="AU131">
        <v>1</v>
      </c>
    </row>
    <row r="132" spans="2:47" x14ac:dyDescent="0.25">
      <c r="B132" t="s">
        <v>2044</v>
      </c>
      <c r="C132">
        <v>1</v>
      </c>
      <c r="D132" t="s">
        <v>401</v>
      </c>
      <c r="E132" t="s">
        <v>3</v>
      </c>
      <c r="F132" t="s">
        <v>1888</v>
      </c>
      <c r="G132" t="s">
        <v>3</v>
      </c>
      <c r="H132">
        <v>448933.33</v>
      </c>
      <c r="I132">
        <v>448933.33</v>
      </c>
      <c r="J132">
        <v>0</v>
      </c>
      <c r="K132">
        <v>448933.33</v>
      </c>
      <c r="L132">
        <v>0</v>
      </c>
      <c r="M132">
        <v>0</v>
      </c>
      <c r="N132">
        <v>0</v>
      </c>
      <c r="O132" t="s">
        <v>1889</v>
      </c>
      <c r="P132" t="s">
        <v>3</v>
      </c>
      <c r="Q132" t="s">
        <v>1890</v>
      </c>
      <c r="R132" t="s">
        <v>3</v>
      </c>
      <c r="S132" t="s">
        <v>3</v>
      </c>
      <c r="T132" t="s">
        <v>3</v>
      </c>
      <c r="U132">
        <v>0</v>
      </c>
      <c r="V132">
        <v>0</v>
      </c>
      <c r="W132">
        <v>0</v>
      </c>
      <c r="X132">
        <v>0</v>
      </c>
      <c r="Y132" t="s">
        <v>3</v>
      </c>
      <c r="Z132" t="s">
        <v>3</v>
      </c>
      <c r="AA132">
        <v>0</v>
      </c>
      <c r="AB132" t="s">
        <v>3</v>
      </c>
      <c r="AC132">
        <v>448933.33</v>
      </c>
      <c r="AD132">
        <v>1</v>
      </c>
      <c r="AE132">
        <v>0</v>
      </c>
      <c r="AF132">
        <v>3</v>
      </c>
      <c r="AG132">
        <v>3</v>
      </c>
      <c r="AH132" t="s">
        <v>227</v>
      </c>
      <c r="AI132" t="s">
        <v>402</v>
      </c>
      <c r="AJ132">
        <v>46217.568124999998</v>
      </c>
      <c r="AK132">
        <v>54976152</v>
      </c>
      <c r="AL132">
        <v>0</v>
      </c>
      <c r="AM132">
        <v>0</v>
      </c>
      <c r="AN132">
        <v>0</v>
      </c>
      <c r="AO132">
        <v>46101</v>
      </c>
      <c r="AP132">
        <v>0</v>
      </c>
      <c r="AQ132">
        <v>1</v>
      </c>
      <c r="AR132">
        <v>0</v>
      </c>
      <c r="AS132" t="s">
        <v>1897</v>
      </c>
      <c r="AT132">
        <v>1</v>
      </c>
      <c r="AU132">
        <v>1</v>
      </c>
    </row>
    <row r="133" spans="2:47" x14ac:dyDescent="0.25">
      <c r="B133" t="s">
        <v>2045</v>
      </c>
      <c r="C133">
        <v>0</v>
      </c>
      <c r="D133" t="s">
        <v>401</v>
      </c>
      <c r="E133" t="s">
        <v>3</v>
      </c>
      <c r="F133" t="s">
        <v>1888</v>
      </c>
      <c r="G133" t="s">
        <v>3</v>
      </c>
      <c r="H133">
        <v>461066.67</v>
      </c>
      <c r="I133">
        <v>461066.67</v>
      </c>
      <c r="J133">
        <v>0</v>
      </c>
      <c r="K133">
        <v>461066.67</v>
      </c>
      <c r="L133">
        <v>0</v>
      </c>
      <c r="M133">
        <v>0</v>
      </c>
      <c r="N133">
        <v>0</v>
      </c>
      <c r="O133" t="s">
        <v>1893</v>
      </c>
      <c r="P133" t="s">
        <v>3</v>
      </c>
      <c r="Q133" t="s">
        <v>1894</v>
      </c>
      <c r="R133" t="s">
        <v>3</v>
      </c>
      <c r="S133" t="s">
        <v>3</v>
      </c>
      <c r="T133" t="s">
        <v>3</v>
      </c>
      <c r="U133">
        <v>0</v>
      </c>
      <c r="V133">
        <v>0</v>
      </c>
      <c r="W133">
        <v>0</v>
      </c>
      <c r="X133">
        <v>0</v>
      </c>
      <c r="Y133" t="s">
        <v>3</v>
      </c>
      <c r="Z133" t="s">
        <v>3</v>
      </c>
      <c r="AA133">
        <v>0</v>
      </c>
      <c r="AB133" t="s">
        <v>3</v>
      </c>
      <c r="AC133">
        <v>461066.67</v>
      </c>
      <c r="AD133">
        <v>1</v>
      </c>
      <c r="AE133">
        <v>0</v>
      </c>
      <c r="AF133">
        <v>3</v>
      </c>
      <c r="AG133">
        <v>3</v>
      </c>
      <c r="AH133" t="s">
        <v>227</v>
      </c>
      <c r="AI133" t="s">
        <v>402</v>
      </c>
      <c r="AJ133">
        <v>46217.568124999998</v>
      </c>
      <c r="AK133">
        <v>54976152</v>
      </c>
      <c r="AL133">
        <v>0</v>
      </c>
      <c r="AM133">
        <v>0</v>
      </c>
      <c r="AN133">
        <v>0</v>
      </c>
      <c r="AO133">
        <v>46101</v>
      </c>
      <c r="AP133">
        <v>0</v>
      </c>
      <c r="AQ133">
        <v>1</v>
      </c>
      <c r="AR133">
        <v>0</v>
      </c>
      <c r="AS133" t="s">
        <v>3</v>
      </c>
      <c r="AT133">
        <v>1</v>
      </c>
      <c r="AU133">
        <v>1</v>
      </c>
    </row>
    <row r="134" spans="2:47" x14ac:dyDescent="0.25">
      <c r="B134" t="s">
        <v>2046</v>
      </c>
      <c r="C134">
        <v>0</v>
      </c>
      <c r="D134" t="s">
        <v>401</v>
      </c>
      <c r="E134" t="s">
        <v>3</v>
      </c>
      <c r="F134" t="s">
        <v>1888</v>
      </c>
      <c r="G134" t="s">
        <v>3</v>
      </c>
      <c r="H134">
        <v>0</v>
      </c>
      <c r="I134">
        <v>0</v>
      </c>
      <c r="J134">
        <v>0</v>
      </c>
      <c r="K134">
        <v>0</v>
      </c>
      <c r="L134">
        <v>0</v>
      </c>
      <c r="M134">
        <v>0</v>
      </c>
      <c r="N134">
        <v>0</v>
      </c>
      <c r="O134" t="s">
        <v>3</v>
      </c>
      <c r="P134" t="s">
        <v>3</v>
      </c>
      <c r="Q134" t="s">
        <v>3</v>
      </c>
      <c r="R134" t="s">
        <v>3</v>
      </c>
      <c r="S134" t="s">
        <v>3</v>
      </c>
      <c r="T134" t="s">
        <v>3</v>
      </c>
      <c r="U134">
        <v>0</v>
      </c>
      <c r="V134">
        <v>0</v>
      </c>
      <c r="W134">
        <v>0</v>
      </c>
      <c r="X134">
        <v>0</v>
      </c>
      <c r="Y134" t="s">
        <v>3</v>
      </c>
      <c r="Z134" t="s">
        <v>3</v>
      </c>
      <c r="AA134">
        <v>0</v>
      </c>
      <c r="AB134" t="s">
        <v>3</v>
      </c>
      <c r="AC134">
        <v>0</v>
      </c>
      <c r="AD134">
        <v>1</v>
      </c>
      <c r="AE134">
        <v>0</v>
      </c>
      <c r="AF134">
        <v>3</v>
      </c>
      <c r="AG134">
        <v>3</v>
      </c>
      <c r="AH134" t="s">
        <v>227</v>
      </c>
      <c r="AI134" t="s">
        <v>402</v>
      </c>
      <c r="AJ134">
        <v>46217.568124999998</v>
      </c>
      <c r="AK134">
        <v>54976152</v>
      </c>
      <c r="AL134">
        <v>0</v>
      </c>
      <c r="AM134">
        <v>0</v>
      </c>
      <c r="AN134">
        <v>0</v>
      </c>
      <c r="AO134">
        <v>46101</v>
      </c>
      <c r="AP134">
        <v>0</v>
      </c>
      <c r="AQ134">
        <v>1</v>
      </c>
      <c r="AR134">
        <v>0</v>
      </c>
      <c r="AS134" t="s">
        <v>3</v>
      </c>
      <c r="AT134">
        <v>1</v>
      </c>
      <c r="AU134">
        <v>1</v>
      </c>
    </row>
    <row r="135" spans="2:47" x14ac:dyDescent="0.25">
      <c r="B135" t="s">
        <v>2047</v>
      </c>
      <c r="C135">
        <v>1</v>
      </c>
      <c r="D135" t="s">
        <v>405</v>
      </c>
      <c r="E135" t="s">
        <v>3</v>
      </c>
      <c r="F135" t="s">
        <v>1888</v>
      </c>
      <c r="G135" t="s">
        <v>3</v>
      </c>
      <c r="H135">
        <v>306606.67</v>
      </c>
      <c r="I135">
        <v>306606.67</v>
      </c>
      <c r="J135">
        <v>0</v>
      </c>
      <c r="K135">
        <v>306606.67</v>
      </c>
      <c r="L135">
        <v>0</v>
      </c>
      <c r="M135">
        <v>0</v>
      </c>
      <c r="N135">
        <v>0</v>
      </c>
      <c r="O135" t="s">
        <v>1889</v>
      </c>
      <c r="P135" t="s">
        <v>3</v>
      </c>
      <c r="Q135" t="s">
        <v>1890</v>
      </c>
      <c r="R135" t="s">
        <v>3</v>
      </c>
      <c r="S135" t="s">
        <v>3</v>
      </c>
      <c r="T135" t="s">
        <v>3</v>
      </c>
      <c r="U135">
        <v>0</v>
      </c>
      <c r="V135">
        <v>0</v>
      </c>
      <c r="W135">
        <v>0</v>
      </c>
      <c r="X135">
        <v>0</v>
      </c>
      <c r="Y135" t="s">
        <v>3</v>
      </c>
      <c r="Z135" t="s">
        <v>3</v>
      </c>
      <c r="AA135">
        <v>0</v>
      </c>
      <c r="AB135" t="s">
        <v>3</v>
      </c>
      <c r="AC135">
        <v>306606.67</v>
      </c>
      <c r="AD135">
        <v>1</v>
      </c>
      <c r="AE135">
        <v>0</v>
      </c>
      <c r="AF135">
        <v>3</v>
      </c>
      <c r="AG135">
        <v>3</v>
      </c>
      <c r="AH135" t="s">
        <v>227</v>
      </c>
      <c r="AI135" t="s">
        <v>406</v>
      </c>
      <c r="AJ135">
        <v>46217.568171296298</v>
      </c>
      <c r="AK135">
        <v>54976159</v>
      </c>
      <c r="AL135">
        <v>0</v>
      </c>
      <c r="AM135">
        <v>0</v>
      </c>
      <c r="AN135">
        <v>0</v>
      </c>
      <c r="AO135">
        <v>46101</v>
      </c>
      <c r="AP135">
        <v>0</v>
      </c>
      <c r="AQ135">
        <v>1</v>
      </c>
      <c r="AR135">
        <v>0</v>
      </c>
      <c r="AS135" t="s">
        <v>1897</v>
      </c>
      <c r="AT135">
        <v>1</v>
      </c>
      <c r="AU135">
        <v>1</v>
      </c>
    </row>
    <row r="136" spans="2:47" x14ac:dyDescent="0.25">
      <c r="B136" t="s">
        <v>2048</v>
      </c>
      <c r="C136">
        <v>0</v>
      </c>
      <c r="D136" t="s">
        <v>405</v>
      </c>
      <c r="E136" t="s">
        <v>3</v>
      </c>
      <c r="F136" t="s">
        <v>1888</v>
      </c>
      <c r="G136" t="s">
        <v>3</v>
      </c>
      <c r="H136">
        <v>314893.33</v>
      </c>
      <c r="I136">
        <v>314893.33</v>
      </c>
      <c r="J136">
        <v>0</v>
      </c>
      <c r="K136">
        <v>314893.33</v>
      </c>
      <c r="L136">
        <v>0</v>
      </c>
      <c r="M136">
        <v>0</v>
      </c>
      <c r="N136">
        <v>0</v>
      </c>
      <c r="O136" t="s">
        <v>1893</v>
      </c>
      <c r="P136" t="s">
        <v>3</v>
      </c>
      <c r="Q136" t="s">
        <v>1894</v>
      </c>
      <c r="R136" t="s">
        <v>3</v>
      </c>
      <c r="S136" t="s">
        <v>3</v>
      </c>
      <c r="T136" t="s">
        <v>3</v>
      </c>
      <c r="U136">
        <v>0</v>
      </c>
      <c r="V136">
        <v>0</v>
      </c>
      <c r="W136">
        <v>0</v>
      </c>
      <c r="X136">
        <v>0</v>
      </c>
      <c r="Y136" t="s">
        <v>3</v>
      </c>
      <c r="Z136" t="s">
        <v>3</v>
      </c>
      <c r="AA136">
        <v>0</v>
      </c>
      <c r="AB136" t="s">
        <v>3</v>
      </c>
      <c r="AC136">
        <v>314893.33</v>
      </c>
      <c r="AD136">
        <v>1</v>
      </c>
      <c r="AE136">
        <v>0</v>
      </c>
      <c r="AF136">
        <v>3</v>
      </c>
      <c r="AG136">
        <v>3</v>
      </c>
      <c r="AH136" t="s">
        <v>227</v>
      </c>
      <c r="AI136" t="s">
        <v>406</v>
      </c>
      <c r="AJ136">
        <v>46217.568171296298</v>
      </c>
      <c r="AK136">
        <v>54976159</v>
      </c>
      <c r="AL136">
        <v>0</v>
      </c>
      <c r="AM136">
        <v>0</v>
      </c>
      <c r="AN136">
        <v>0</v>
      </c>
      <c r="AO136">
        <v>46101</v>
      </c>
      <c r="AP136">
        <v>0</v>
      </c>
      <c r="AQ136">
        <v>1</v>
      </c>
      <c r="AR136">
        <v>0</v>
      </c>
      <c r="AS136" t="s">
        <v>3</v>
      </c>
      <c r="AT136">
        <v>1</v>
      </c>
      <c r="AU136">
        <v>1</v>
      </c>
    </row>
    <row r="137" spans="2:47" x14ac:dyDescent="0.25">
      <c r="B137" t="s">
        <v>2049</v>
      </c>
      <c r="C137">
        <v>0</v>
      </c>
      <c r="D137" t="s">
        <v>405</v>
      </c>
      <c r="E137" t="s">
        <v>3</v>
      </c>
      <c r="F137" t="s">
        <v>1888</v>
      </c>
      <c r="G137" t="s">
        <v>3</v>
      </c>
      <c r="H137">
        <v>0</v>
      </c>
      <c r="I137">
        <v>0</v>
      </c>
      <c r="J137">
        <v>0</v>
      </c>
      <c r="K137">
        <v>0</v>
      </c>
      <c r="L137">
        <v>0</v>
      </c>
      <c r="M137">
        <v>0</v>
      </c>
      <c r="N137">
        <v>0</v>
      </c>
      <c r="O137" t="s">
        <v>3</v>
      </c>
      <c r="P137" t="s">
        <v>3</v>
      </c>
      <c r="Q137" t="s">
        <v>3</v>
      </c>
      <c r="R137" t="s">
        <v>3</v>
      </c>
      <c r="S137" t="s">
        <v>3</v>
      </c>
      <c r="T137" t="s">
        <v>3</v>
      </c>
      <c r="U137">
        <v>0</v>
      </c>
      <c r="V137">
        <v>0</v>
      </c>
      <c r="W137">
        <v>0</v>
      </c>
      <c r="X137">
        <v>0</v>
      </c>
      <c r="Y137" t="s">
        <v>3</v>
      </c>
      <c r="Z137" t="s">
        <v>3</v>
      </c>
      <c r="AA137">
        <v>0</v>
      </c>
      <c r="AB137" t="s">
        <v>3</v>
      </c>
      <c r="AC137">
        <v>0</v>
      </c>
      <c r="AD137">
        <v>1</v>
      </c>
      <c r="AE137">
        <v>0</v>
      </c>
      <c r="AF137">
        <v>3</v>
      </c>
      <c r="AG137">
        <v>3</v>
      </c>
      <c r="AH137" t="s">
        <v>227</v>
      </c>
      <c r="AI137" t="s">
        <v>406</v>
      </c>
      <c r="AJ137">
        <v>46217.568171296298</v>
      </c>
      <c r="AK137">
        <v>54976159</v>
      </c>
      <c r="AL137">
        <v>0</v>
      </c>
      <c r="AM137">
        <v>0</v>
      </c>
      <c r="AN137">
        <v>0</v>
      </c>
      <c r="AO137">
        <v>46101</v>
      </c>
      <c r="AP137">
        <v>0</v>
      </c>
      <c r="AQ137">
        <v>1</v>
      </c>
      <c r="AR137">
        <v>0</v>
      </c>
      <c r="AS137" t="s">
        <v>3</v>
      </c>
      <c r="AT137">
        <v>1</v>
      </c>
      <c r="AU137">
        <v>1</v>
      </c>
    </row>
    <row r="138" spans="2:47" x14ac:dyDescent="0.25">
      <c r="B138" t="s">
        <v>2050</v>
      </c>
      <c r="C138">
        <v>1</v>
      </c>
      <c r="D138" t="s">
        <v>408</v>
      </c>
      <c r="E138" t="s">
        <v>3</v>
      </c>
      <c r="F138" t="s">
        <v>1888</v>
      </c>
      <c r="G138" t="s">
        <v>3</v>
      </c>
      <c r="H138">
        <v>522933.33</v>
      </c>
      <c r="I138">
        <v>522933.33</v>
      </c>
      <c r="J138">
        <v>0</v>
      </c>
      <c r="K138">
        <v>522933.33</v>
      </c>
      <c r="L138">
        <v>0</v>
      </c>
      <c r="M138">
        <v>0</v>
      </c>
      <c r="N138">
        <v>0</v>
      </c>
      <c r="O138" t="s">
        <v>1889</v>
      </c>
      <c r="P138" t="s">
        <v>3</v>
      </c>
      <c r="Q138" t="s">
        <v>1890</v>
      </c>
      <c r="R138" t="s">
        <v>3</v>
      </c>
      <c r="S138" t="s">
        <v>3</v>
      </c>
      <c r="T138" t="s">
        <v>3</v>
      </c>
      <c r="U138">
        <v>0</v>
      </c>
      <c r="V138">
        <v>0</v>
      </c>
      <c r="W138">
        <v>0</v>
      </c>
      <c r="X138">
        <v>0</v>
      </c>
      <c r="Y138" t="s">
        <v>3</v>
      </c>
      <c r="Z138" t="s">
        <v>3</v>
      </c>
      <c r="AA138">
        <v>0</v>
      </c>
      <c r="AB138" t="s">
        <v>3</v>
      </c>
      <c r="AC138">
        <v>522933.33</v>
      </c>
      <c r="AD138">
        <v>1</v>
      </c>
      <c r="AE138">
        <v>0</v>
      </c>
      <c r="AF138">
        <v>3</v>
      </c>
      <c r="AG138">
        <v>3</v>
      </c>
      <c r="AH138" t="s">
        <v>227</v>
      </c>
      <c r="AI138" t="s">
        <v>409</v>
      </c>
      <c r="AJ138">
        <v>46217.568229166667</v>
      </c>
      <c r="AK138">
        <v>54976165</v>
      </c>
      <c r="AL138">
        <v>0</v>
      </c>
      <c r="AM138">
        <v>0</v>
      </c>
      <c r="AN138">
        <v>0</v>
      </c>
      <c r="AO138">
        <v>46101</v>
      </c>
      <c r="AP138">
        <v>0</v>
      </c>
      <c r="AQ138">
        <v>1</v>
      </c>
      <c r="AR138">
        <v>0</v>
      </c>
      <c r="AS138" t="s">
        <v>1897</v>
      </c>
      <c r="AT138">
        <v>1</v>
      </c>
      <c r="AU138">
        <v>1</v>
      </c>
    </row>
    <row r="139" spans="2:47" x14ac:dyDescent="0.25">
      <c r="B139" t="s">
        <v>2051</v>
      </c>
      <c r="C139">
        <v>0</v>
      </c>
      <c r="D139" t="s">
        <v>408</v>
      </c>
      <c r="E139" t="s">
        <v>3</v>
      </c>
      <c r="F139" t="s">
        <v>1888</v>
      </c>
      <c r="G139" t="s">
        <v>3</v>
      </c>
      <c r="H139">
        <v>537066.67000000004</v>
      </c>
      <c r="I139">
        <v>537066.67000000004</v>
      </c>
      <c r="J139">
        <v>0</v>
      </c>
      <c r="K139">
        <v>537066.67000000004</v>
      </c>
      <c r="L139">
        <v>0</v>
      </c>
      <c r="M139">
        <v>0</v>
      </c>
      <c r="N139">
        <v>0</v>
      </c>
      <c r="O139" t="s">
        <v>1893</v>
      </c>
      <c r="P139" t="s">
        <v>3</v>
      </c>
      <c r="Q139" t="s">
        <v>1894</v>
      </c>
      <c r="R139" t="s">
        <v>3</v>
      </c>
      <c r="S139" t="s">
        <v>3</v>
      </c>
      <c r="T139" t="s">
        <v>3</v>
      </c>
      <c r="U139">
        <v>0</v>
      </c>
      <c r="V139">
        <v>0</v>
      </c>
      <c r="W139">
        <v>0</v>
      </c>
      <c r="X139">
        <v>0</v>
      </c>
      <c r="Y139" t="s">
        <v>3</v>
      </c>
      <c r="Z139" t="s">
        <v>3</v>
      </c>
      <c r="AA139">
        <v>0</v>
      </c>
      <c r="AB139" t="s">
        <v>3</v>
      </c>
      <c r="AC139">
        <v>537066.67000000004</v>
      </c>
      <c r="AD139">
        <v>1</v>
      </c>
      <c r="AE139">
        <v>0</v>
      </c>
      <c r="AF139">
        <v>3</v>
      </c>
      <c r="AG139">
        <v>3</v>
      </c>
      <c r="AH139" t="s">
        <v>227</v>
      </c>
      <c r="AI139" t="s">
        <v>409</v>
      </c>
      <c r="AJ139">
        <v>46217.568229166667</v>
      </c>
      <c r="AK139">
        <v>54976165</v>
      </c>
      <c r="AL139">
        <v>0</v>
      </c>
      <c r="AM139">
        <v>0</v>
      </c>
      <c r="AN139">
        <v>0</v>
      </c>
      <c r="AO139">
        <v>46101</v>
      </c>
      <c r="AP139">
        <v>0</v>
      </c>
      <c r="AQ139">
        <v>1</v>
      </c>
      <c r="AR139">
        <v>0</v>
      </c>
      <c r="AS139" t="s">
        <v>3</v>
      </c>
      <c r="AT139">
        <v>1</v>
      </c>
      <c r="AU139">
        <v>1</v>
      </c>
    </row>
    <row r="140" spans="2:47" x14ac:dyDescent="0.25">
      <c r="B140" t="s">
        <v>2052</v>
      </c>
      <c r="C140">
        <v>0</v>
      </c>
      <c r="D140" t="s">
        <v>408</v>
      </c>
      <c r="E140" t="s">
        <v>3</v>
      </c>
      <c r="F140" t="s">
        <v>1888</v>
      </c>
      <c r="G140" t="s">
        <v>3</v>
      </c>
      <c r="H140">
        <v>0</v>
      </c>
      <c r="I140">
        <v>0</v>
      </c>
      <c r="J140">
        <v>0</v>
      </c>
      <c r="K140">
        <v>0</v>
      </c>
      <c r="L140">
        <v>0</v>
      </c>
      <c r="M140">
        <v>0</v>
      </c>
      <c r="N140">
        <v>0</v>
      </c>
      <c r="O140" t="s">
        <v>3</v>
      </c>
      <c r="P140" t="s">
        <v>3</v>
      </c>
      <c r="Q140" t="s">
        <v>3</v>
      </c>
      <c r="R140" t="s">
        <v>3</v>
      </c>
      <c r="S140" t="s">
        <v>3</v>
      </c>
      <c r="T140" t="s">
        <v>3</v>
      </c>
      <c r="U140">
        <v>0</v>
      </c>
      <c r="V140">
        <v>0</v>
      </c>
      <c r="W140">
        <v>0</v>
      </c>
      <c r="X140">
        <v>0</v>
      </c>
      <c r="Y140" t="s">
        <v>3</v>
      </c>
      <c r="Z140" t="s">
        <v>3</v>
      </c>
      <c r="AA140">
        <v>0</v>
      </c>
      <c r="AB140" t="s">
        <v>3</v>
      </c>
      <c r="AC140">
        <v>0</v>
      </c>
      <c r="AD140">
        <v>1</v>
      </c>
      <c r="AE140">
        <v>0</v>
      </c>
      <c r="AF140">
        <v>3</v>
      </c>
      <c r="AG140">
        <v>3</v>
      </c>
      <c r="AH140" t="s">
        <v>227</v>
      </c>
      <c r="AI140" t="s">
        <v>409</v>
      </c>
      <c r="AJ140">
        <v>46217.568229166667</v>
      </c>
      <c r="AK140">
        <v>54976165</v>
      </c>
      <c r="AL140">
        <v>0</v>
      </c>
      <c r="AM140">
        <v>0</v>
      </c>
      <c r="AN140">
        <v>0</v>
      </c>
      <c r="AO140">
        <v>46101</v>
      </c>
      <c r="AP140">
        <v>0</v>
      </c>
      <c r="AQ140">
        <v>1</v>
      </c>
      <c r="AR140">
        <v>0</v>
      </c>
      <c r="AS140" t="s">
        <v>3</v>
      </c>
      <c r="AT140">
        <v>1</v>
      </c>
      <c r="AU140">
        <v>1</v>
      </c>
    </row>
    <row r="141" spans="2:47" x14ac:dyDescent="0.25">
      <c r="B141" t="s">
        <v>2053</v>
      </c>
      <c r="C141">
        <v>1</v>
      </c>
      <c r="D141" t="s">
        <v>412</v>
      </c>
      <c r="E141" t="s">
        <v>3</v>
      </c>
      <c r="F141" t="s">
        <v>1888</v>
      </c>
      <c r="G141" t="s">
        <v>3</v>
      </c>
      <c r="H141">
        <v>422540</v>
      </c>
      <c r="I141">
        <v>422540</v>
      </c>
      <c r="J141">
        <v>0</v>
      </c>
      <c r="K141">
        <v>422540</v>
      </c>
      <c r="L141">
        <v>0</v>
      </c>
      <c r="M141">
        <v>0</v>
      </c>
      <c r="N141">
        <v>0</v>
      </c>
      <c r="O141" t="s">
        <v>1889</v>
      </c>
      <c r="P141" t="s">
        <v>3</v>
      </c>
      <c r="Q141" t="s">
        <v>1890</v>
      </c>
      <c r="R141" t="s">
        <v>3</v>
      </c>
      <c r="S141" t="s">
        <v>3</v>
      </c>
      <c r="T141" t="s">
        <v>3</v>
      </c>
      <c r="U141">
        <v>0</v>
      </c>
      <c r="V141">
        <v>0</v>
      </c>
      <c r="W141">
        <v>0</v>
      </c>
      <c r="X141">
        <v>0</v>
      </c>
      <c r="Y141" t="s">
        <v>3</v>
      </c>
      <c r="Z141" t="s">
        <v>3</v>
      </c>
      <c r="AA141">
        <v>0</v>
      </c>
      <c r="AB141" t="s">
        <v>3</v>
      </c>
      <c r="AC141">
        <v>422540</v>
      </c>
      <c r="AD141">
        <v>1</v>
      </c>
      <c r="AE141">
        <v>0</v>
      </c>
      <c r="AF141">
        <v>3</v>
      </c>
      <c r="AG141">
        <v>3</v>
      </c>
      <c r="AH141" t="s">
        <v>227</v>
      </c>
      <c r="AI141" t="s">
        <v>413</v>
      </c>
      <c r="AJ141">
        <v>46217.56827546296</v>
      </c>
      <c r="AK141">
        <v>54976171</v>
      </c>
      <c r="AL141">
        <v>0</v>
      </c>
      <c r="AM141">
        <v>0</v>
      </c>
      <c r="AN141">
        <v>0</v>
      </c>
      <c r="AO141">
        <v>46101</v>
      </c>
      <c r="AP141">
        <v>0</v>
      </c>
      <c r="AQ141">
        <v>1</v>
      </c>
      <c r="AR141">
        <v>0</v>
      </c>
      <c r="AS141" t="s">
        <v>1897</v>
      </c>
      <c r="AT141">
        <v>1</v>
      </c>
      <c r="AU141">
        <v>1</v>
      </c>
    </row>
    <row r="142" spans="2:47" x14ac:dyDescent="0.25">
      <c r="B142" t="s">
        <v>2054</v>
      </c>
      <c r="C142">
        <v>0</v>
      </c>
      <c r="D142" t="s">
        <v>412</v>
      </c>
      <c r="E142" t="s">
        <v>3</v>
      </c>
      <c r="F142" t="s">
        <v>1888</v>
      </c>
      <c r="G142" t="s">
        <v>3</v>
      </c>
      <c r="H142">
        <v>433960</v>
      </c>
      <c r="I142">
        <v>433960</v>
      </c>
      <c r="J142">
        <v>0</v>
      </c>
      <c r="K142">
        <v>433960</v>
      </c>
      <c r="L142">
        <v>0</v>
      </c>
      <c r="M142">
        <v>0</v>
      </c>
      <c r="N142">
        <v>0</v>
      </c>
      <c r="O142" t="s">
        <v>1893</v>
      </c>
      <c r="P142" t="s">
        <v>3</v>
      </c>
      <c r="Q142" t="s">
        <v>1894</v>
      </c>
      <c r="R142" t="s">
        <v>3</v>
      </c>
      <c r="S142" t="s">
        <v>3</v>
      </c>
      <c r="T142" t="s">
        <v>3</v>
      </c>
      <c r="U142">
        <v>0</v>
      </c>
      <c r="V142">
        <v>0</v>
      </c>
      <c r="W142">
        <v>0</v>
      </c>
      <c r="X142">
        <v>0</v>
      </c>
      <c r="Y142" t="s">
        <v>3</v>
      </c>
      <c r="Z142" t="s">
        <v>3</v>
      </c>
      <c r="AA142">
        <v>0</v>
      </c>
      <c r="AB142" t="s">
        <v>3</v>
      </c>
      <c r="AC142">
        <v>433960</v>
      </c>
      <c r="AD142">
        <v>1</v>
      </c>
      <c r="AE142">
        <v>0</v>
      </c>
      <c r="AF142">
        <v>3</v>
      </c>
      <c r="AG142">
        <v>3</v>
      </c>
      <c r="AH142" t="s">
        <v>227</v>
      </c>
      <c r="AI142" t="s">
        <v>413</v>
      </c>
      <c r="AJ142">
        <v>46217.56827546296</v>
      </c>
      <c r="AK142">
        <v>54976171</v>
      </c>
      <c r="AL142">
        <v>0</v>
      </c>
      <c r="AM142">
        <v>0</v>
      </c>
      <c r="AN142">
        <v>0</v>
      </c>
      <c r="AO142">
        <v>46101</v>
      </c>
      <c r="AP142">
        <v>0</v>
      </c>
      <c r="AQ142">
        <v>1</v>
      </c>
      <c r="AR142">
        <v>0</v>
      </c>
      <c r="AS142" t="s">
        <v>3</v>
      </c>
      <c r="AT142">
        <v>1</v>
      </c>
      <c r="AU142">
        <v>1</v>
      </c>
    </row>
    <row r="143" spans="2:47" x14ac:dyDescent="0.25">
      <c r="B143" t="s">
        <v>2055</v>
      </c>
      <c r="C143">
        <v>0</v>
      </c>
      <c r="D143" t="s">
        <v>412</v>
      </c>
      <c r="E143" t="s">
        <v>3</v>
      </c>
      <c r="F143" t="s">
        <v>1888</v>
      </c>
      <c r="G143" t="s">
        <v>3</v>
      </c>
      <c r="H143">
        <v>0</v>
      </c>
      <c r="I143">
        <v>0</v>
      </c>
      <c r="J143">
        <v>0</v>
      </c>
      <c r="K143">
        <v>0</v>
      </c>
      <c r="L143">
        <v>0</v>
      </c>
      <c r="M143">
        <v>0</v>
      </c>
      <c r="N143">
        <v>0</v>
      </c>
      <c r="O143" t="s">
        <v>3</v>
      </c>
      <c r="P143" t="s">
        <v>3</v>
      </c>
      <c r="Q143" t="s">
        <v>3</v>
      </c>
      <c r="R143" t="s">
        <v>3</v>
      </c>
      <c r="S143" t="s">
        <v>3</v>
      </c>
      <c r="T143" t="s">
        <v>3</v>
      </c>
      <c r="U143">
        <v>0</v>
      </c>
      <c r="V143">
        <v>0</v>
      </c>
      <c r="W143">
        <v>0</v>
      </c>
      <c r="X143">
        <v>0</v>
      </c>
      <c r="Y143" t="s">
        <v>3</v>
      </c>
      <c r="Z143" t="s">
        <v>3</v>
      </c>
      <c r="AA143">
        <v>0</v>
      </c>
      <c r="AB143" t="s">
        <v>3</v>
      </c>
      <c r="AC143">
        <v>0</v>
      </c>
      <c r="AD143">
        <v>1</v>
      </c>
      <c r="AE143">
        <v>0</v>
      </c>
      <c r="AF143">
        <v>3</v>
      </c>
      <c r="AG143">
        <v>3</v>
      </c>
      <c r="AH143" t="s">
        <v>227</v>
      </c>
      <c r="AI143" t="s">
        <v>413</v>
      </c>
      <c r="AJ143">
        <v>46217.56827546296</v>
      </c>
      <c r="AK143">
        <v>54976171</v>
      </c>
      <c r="AL143">
        <v>0</v>
      </c>
      <c r="AM143">
        <v>0</v>
      </c>
      <c r="AN143">
        <v>0</v>
      </c>
      <c r="AO143">
        <v>46101</v>
      </c>
      <c r="AP143">
        <v>0</v>
      </c>
      <c r="AQ143">
        <v>1</v>
      </c>
      <c r="AR143">
        <v>0</v>
      </c>
      <c r="AS143" t="s">
        <v>3</v>
      </c>
      <c r="AT143">
        <v>1</v>
      </c>
      <c r="AU143">
        <v>1</v>
      </c>
    </row>
    <row r="144" spans="2:47" x14ac:dyDescent="0.25">
      <c r="B144" t="s">
        <v>2056</v>
      </c>
      <c r="C144">
        <v>1</v>
      </c>
      <c r="D144" t="s">
        <v>416</v>
      </c>
      <c r="E144" t="s">
        <v>3</v>
      </c>
      <c r="F144" t="s">
        <v>1888</v>
      </c>
      <c r="G144" t="s">
        <v>3</v>
      </c>
      <c r="H144">
        <v>550066.67000000004</v>
      </c>
      <c r="I144">
        <v>550066.67000000004</v>
      </c>
      <c r="J144">
        <v>0</v>
      </c>
      <c r="K144">
        <v>550066.67000000004</v>
      </c>
      <c r="L144">
        <v>0</v>
      </c>
      <c r="M144">
        <v>0</v>
      </c>
      <c r="N144">
        <v>0</v>
      </c>
      <c r="O144" t="s">
        <v>1889</v>
      </c>
      <c r="P144" t="s">
        <v>3</v>
      </c>
      <c r="Q144" t="s">
        <v>1890</v>
      </c>
      <c r="R144" t="s">
        <v>3</v>
      </c>
      <c r="S144" t="s">
        <v>3</v>
      </c>
      <c r="T144" t="s">
        <v>3</v>
      </c>
      <c r="U144">
        <v>0</v>
      </c>
      <c r="V144">
        <v>0</v>
      </c>
      <c r="W144">
        <v>0</v>
      </c>
      <c r="X144">
        <v>0</v>
      </c>
      <c r="Y144" t="s">
        <v>3</v>
      </c>
      <c r="Z144" t="s">
        <v>3</v>
      </c>
      <c r="AA144">
        <v>0</v>
      </c>
      <c r="AB144" t="s">
        <v>3</v>
      </c>
      <c r="AC144">
        <v>550066.67000000004</v>
      </c>
      <c r="AD144">
        <v>1</v>
      </c>
      <c r="AE144">
        <v>0</v>
      </c>
      <c r="AF144">
        <v>3</v>
      </c>
      <c r="AG144">
        <v>3</v>
      </c>
      <c r="AH144" t="s">
        <v>227</v>
      </c>
      <c r="AI144" t="s">
        <v>417</v>
      </c>
      <c r="AJ144">
        <v>46217.56832175926</v>
      </c>
      <c r="AK144">
        <v>54976177</v>
      </c>
      <c r="AL144">
        <v>0</v>
      </c>
      <c r="AM144">
        <v>0</v>
      </c>
      <c r="AN144">
        <v>0</v>
      </c>
      <c r="AO144">
        <v>46101</v>
      </c>
      <c r="AP144">
        <v>0</v>
      </c>
      <c r="AQ144">
        <v>1</v>
      </c>
      <c r="AR144">
        <v>0</v>
      </c>
      <c r="AS144" t="s">
        <v>1897</v>
      </c>
      <c r="AT144">
        <v>1</v>
      </c>
      <c r="AU144">
        <v>1</v>
      </c>
    </row>
    <row r="145" spans="2:47" x14ac:dyDescent="0.25">
      <c r="B145" t="s">
        <v>2057</v>
      </c>
      <c r="C145">
        <v>0</v>
      </c>
      <c r="D145" t="s">
        <v>416</v>
      </c>
      <c r="E145" t="s">
        <v>3</v>
      </c>
      <c r="F145" t="s">
        <v>1888</v>
      </c>
      <c r="G145" t="s">
        <v>3</v>
      </c>
      <c r="H145">
        <v>564933.32999999996</v>
      </c>
      <c r="I145">
        <v>564933.32999999996</v>
      </c>
      <c r="J145">
        <v>0</v>
      </c>
      <c r="K145">
        <v>564933.32999999996</v>
      </c>
      <c r="L145">
        <v>0</v>
      </c>
      <c r="M145">
        <v>0</v>
      </c>
      <c r="N145">
        <v>0</v>
      </c>
      <c r="O145" t="s">
        <v>1893</v>
      </c>
      <c r="P145" t="s">
        <v>3</v>
      </c>
      <c r="Q145" t="s">
        <v>1894</v>
      </c>
      <c r="R145" t="s">
        <v>3</v>
      </c>
      <c r="S145" t="s">
        <v>3</v>
      </c>
      <c r="T145" t="s">
        <v>3</v>
      </c>
      <c r="U145">
        <v>0</v>
      </c>
      <c r="V145">
        <v>0</v>
      </c>
      <c r="W145">
        <v>0</v>
      </c>
      <c r="X145">
        <v>0</v>
      </c>
      <c r="Y145" t="s">
        <v>3</v>
      </c>
      <c r="Z145" t="s">
        <v>3</v>
      </c>
      <c r="AA145">
        <v>0</v>
      </c>
      <c r="AB145" t="s">
        <v>3</v>
      </c>
      <c r="AC145">
        <v>564933.32999999996</v>
      </c>
      <c r="AD145">
        <v>1</v>
      </c>
      <c r="AE145">
        <v>0</v>
      </c>
      <c r="AF145">
        <v>3</v>
      </c>
      <c r="AG145">
        <v>3</v>
      </c>
      <c r="AH145" t="s">
        <v>227</v>
      </c>
      <c r="AI145" t="s">
        <v>417</v>
      </c>
      <c r="AJ145">
        <v>46217.56832175926</v>
      </c>
      <c r="AK145">
        <v>54976177</v>
      </c>
      <c r="AL145">
        <v>0</v>
      </c>
      <c r="AM145">
        <v>0</v>
      </c>
      <c r="AN145">
        <v>0</v>
      </c>
      <c r="AO145">
        <v>46101</v>
      </c>
      <c r="AP145">
        <v>0</v>
      </c>
      <c r="AQ145">
        <v>1</v>
      </c>
      <c r="AR145">
        <v>0</v>
      </c>
      <c r="AS145" t="s">
        <v>3</v>
      </c>
      <c r="AT145">
        <v>1</v>
      </c>
      <c r="AU145">
        <v>1</v>
      </c>
    </row>
    <row r="146" spans="2:47" x14ac:dyDescent="0.25">
      <c r="B146" t="s">
        <v>2058</v>
      </c>
      <c r="C146">
        <v>0</v>
      </c>
      <c r="D146" t="s">
        <v>416</v>
      </c>
      <c r="E146" t="s">
        <v>3</v>
      </c>
      <c r="F146" t="s">
        <v>1888</v>
      </c>
      <c r="G146" t="s">
        <v>3</v>
      </c>
      <c r="H146">
        <v>0</v>
      </c>
      <c r="I146">
        <v>0</v>
      </c>
      <c r="J146">
        <v>0</v>
      </c>
      <c r="K146">
        <v>0</v>
      </c>
      <c r="L146">
        <v>0</v>
      </c>
      <c r="M146">
        <v>0</v>
      </c>
      <c r="N146">
        <v>0</v>
      </c>
      <c r="O146" t="s">
        <v>3</v>
      </c>
      <c r="P146" t="s">
        <v>3</v>
      </c>
      <c r="Q146" t="s">
        <v>3</v>
      </c>
      <c r="R146" t="s">
        <v>3</v>
      </c>
      <c r="S146" t="s">
        <v>3</v>
      </c>
      <c r="T146" t="s">
        <v>3</v>
      </c>
      <c r="U146">
        <v>0</v>
      </c>
      <c r="V146">
        <v>0</v>
      </c>
      <c r="W146">
        <v>0</v>
      </c>
      <c r="X146">
        <v>0</v>
      </c>
      <c r="Y146" t="s">
        <v>3</v>
      </c>
      <c r="Z146" t="s">
        <v>3</v>
      </c>
      <c r="AA146">
        <v>0</v>
      </c>
      <c r="AB146" t="s">
        <v>3</v>
      </c>
      <c r="AC146">
        <v>0</v>
      </c>
      <c r="AD146">
        <v>1</v>
      </c>
      <c r="AE146">
        <v>0</v>
      </c>
      <c r="AF146">
        <v>3</v>
      </c>
      <c r="AG146">
        <v>3</v>
      </c>
      <c r="AH146" t="s">
        <v>227</v>
      </c>
      <c r="AI146" t="s">
        <v>417</v>
      </c>
      <c r="AJ146">
        <v>46217.56832175926</v>
      </c>
      <c r="AK146">
        <v>54976177</v>
      </c>
      <c r="AL146">
        <v>0</v>
      </c>
      <c r="AM146">
        <v>0</v>
      </c>
      <c r="AN146">
        <v>0</v>
      </c>
      <c r="AO146">
        <v>46101</v>
      </c>
      <c r="AP146">
        <v>0</v>
      </c>
      <c r="AQ146">
        <v>1</v>
      </c>
      <c r="AR146">
        <v>0</v>
      </c>
      <c r="AS146" t="s">
        <v>3</v>
      </c>
      <c r="AT146">
        <v>1</v>
      </c>
      <c r="AU146">
        <v>1</v>
      </c>
    </row>
    <row r="147" spans="2:47" x14ac:dyDescent="0.25">
      <c r="B147" t="s">
        <v>2059</v>
      </c>
      <c r="C147">
        <v>0</v>
      </c>
      <c r="D147" t="s">
        <v>420</v>
      </c>
      <c r="E147" t="s">
        <v>3</v>
      </c>
      <c r="F147" t="s">
        <v>1888</v>
      </c>
      <c r="G147" t="s">
        <v>3</v>
      </c>
      <c r="H147">
        <v>629000</v>
      </c>
      <c r="I147">
        <v>629000</v>
      </c>
      <c r="J147">
        <v>0</v>
      </c>
      <c r="K147">
        <v>629000</v>
      </c>
      <c r="L147">
        <v>0</v>
      </c>
      <c r="M147">
        <v>0</v>
      </c>
      <c r="N147">
        <v>0</v>
      </c>
      <c r="O147" t="s">
        <v>1889</v>
      </c>
      <c r="P147" t="s">
        <v>3</v>
      </c>
      <c r="Q147" t="s">
        <v>1890</v>
      </c>
      <c r="R147" t="s">
        <v>3</v>
      </c>
      <c r="S147" t="s">
        <v>3</v>
      </c>
      <c r="T147" t="s">
        <v>3</v>
      </c>
      <c r="U147">
        <v>0</v>
      </c>
      <c r="V147">
        <v>0</v>
      </c>
      <c r="W147">
        <v>0</v>
      </c>
      <c r="X147">
        <v>0</v>
      </c>
      <c r="Y147" t="s">
        <v>3</v>
      </c>
      <c r="Z147" t="s">
        <v>3</v>
      </c>
      <c r="AA147">
        <v>0</v>
      </c>
      <c r="AB147" t="s">
        <v>3</v>
      </c>
      <c r="AC147">
        <v>629000</v>
      </c>
      <c r="AD147">
        <v>1</v>
      </c>
      <c r="AE147">
        <v>0</v>
      </c>
      <c r="AF147">
        <v>3</v>
      </c>
      <c r="AG147">
        <v>3</v>
      </c>
      <c r="AH147" t="s">
        <v>227</v>
      </c>
      <c r="AI147" t="s">
        <v>421</v>
      </c>
      <c r="AJ147">
        <v>46230.487002314818</v>
      </c>
      <c r="AK147">
        <v>54976183</v>
      </c>
      <c r="AL147">
        <v>0</v>
      </c>
      <c r="AM147">
        <v>0</v>
      </c>
      <c r="AN147">
        <v>0</v>
      </c>
      <c r="AO147">
        <v>46101</v>
      </c>
      <c r="AP147">
        <v>317956</v>
      </c>
      <c r="AQ147">
        <v>1</v>
      </c>
      <c r="AR147">
        <v>0</v>
      </c>
      <c r="AS147" t="s">
        <v>1897</v>
      </c>
      <c r="AT147">
        <v>1</v>
      </c>
      <c r="AU147">
        <v>1</v>
      </c>
    </row>
    <row r="148" spans="2:47" x14ac:dyDescent="0.25">
      <c r="B148" t="s">
        <v>2060</v>
      </c>
      <c r="C148">
        <v>0</v>
      </c>
      <c r="D148" t="s">
        <v>420</v>
      </c>
      <c r="E148" t="s">
        <v>3</v>
      </c>
      <c r="F148" t="s">
        <v>1888</v>
      </c>
      <c r="G148" t="s">
        <v>3</v>
      </c>
      <c r="H148">
        <v>646000</v>
      </c>
      <c r="I148">
        <v>646000</v>
      </c>
      <c r="J148">
        <v>0</v>
      </c>
      <c r="K148">
        <v>646000</v>
      </c>
      <c r="L148">
        <v>0</v>
      </c>
      <c r="M148">
        <v>0</v>
      </c>
      <c r="N148">
        <v>0</v>
      </c>
      <c r="O148" t="s">
        <v>1893</v>
      </c>
      <c r="P148" t="s">
        <v>3</v>
      </c>
      <c r="Q148" t="s">
        <v>1894</v>
      </c>
      <c r="R148" t="s">
        <v>3</v>
      </c>
      <c r="S148" t="s">
        <v>3</v>
      </c>
      <c r="T148" t="s">
        <v>3</v>
      </c>
      <c r="U148">
        <v>0</v>
      </c>
      <c r="V148">
        <v>0</v>
      </c>
      <c r="W148">
        <v>0</v>
      </c>
      <c r="X148">
        <v>0</v>
      </c>
      <c r="Y148" t="s">
        <v>3</v>
      </c>
      <c r="Z148" t="s">
        <v>3</v>
      </c>
      <c r="AA148">
        <v>0</v>
      </c>
      <c r="AB148" t="s">
        <v>3</v>
      </c>
      <c r="AC148">
        <v>646000</v>
      </c>
      <c r="AD148">
        <v>1</v>
      </c>
      <c r="AE148">
        <v>0</v>
      </c>
      <c r="AF148">
        <v>3</v>
      </c>
      <c r="AG148">
        <v>3</v>
      </c>
      <c r="AH148" t="s">
        <v>227</v>
      </c>
      <c r="AI148" t="s">
        <v>421</v>
      </c>
      <c r="AJ148">
        <v>46230.487002314818</v>
      </c>
      <c r="AK148">
        <v>54976183</v>
      </c>
      <c r="AL148">
        <v>0</v>
      </c>
      <c r="AM148">
        <v>0</v>
      </c>
      <c r="AN148">
        <v>0</v>
      </c>
      <c r="AO148">
        <v>46101</v>
      </c>
      <c r="AP148">
        <v>317956</v>
      </c>
      <c r="AQ148">
        <v>1</v>
      </c>
      <c r="AR148">
        <v>0</v>
      </c>
      <c r="AS148" t="s">
        <v>3</v>
      </c>
      <c r="AT148">
        <v>1</v>
      </c>
      <c r="AU148">
        <v>1</v>
      </c>
    </row>
    <row r="149" spans="2:47" x14ac:dyDescent="0.25">
      <c r="B149" t="s">
        <v>2061</v>
      </c>
      <c r="C149">
        <v>0</v>
      </c>
      <c r="D149" t="s">
        <v>420</v>
      </c>
      <c r="E149" t="s">
        <v>3</v>
      </c>
      <c r="F149" t="s">
        <v>1888</v>
      </c>
      <c r="G149" t="s">
        <v>3</v>
      </c>
      <c r="H149">
        <v>0</v>
      </c>
      <c r="I149">
        <v>0</v>
      </c>
      <c r="J149">
        <v>0</v>
      </c>
      <c r="K149">
        <v>0</v>
      </c>
      <c r="L149">
        <v>0</v>
      </c>
      <c r="M149">
        <v>0</v>
      </c>
      <c r="N149">
        <v>0</v>
      </c>
      <c r="O149" t="s">
        <v>3</v>
      </c>
      <c r="P149" t="s">
        <v>3</v>
      </c>
      <c r="Q149" t="s">
        <v>3</v>
      </c>
      <c r="R149" t="s">
        <v>3</v>
      </c>
      <c r="S149" t="s">
        <v>3</v>
      </c>
      <c r="T149" t="s">
        <v>3</v>
      </c>
      <c r="U149">
        <v>0</v>
      </c>
      <c r="V149">
        <v>0</v>
      </c>
      <c r="W149">
        <v>0</v>
      </c>
      <c r="X149">
        <v>0</v>
      </c>
      <c r="Y149" t="s">
        <v>3</v>
      </c>
      <c r="Z149" t="s">
        <v>3</v>
      </c>
      <c r="AA149">
        <v>0</v>
      </c>
      <c r="AB149" t="s">
        <v>3</v>
      </c>
      <c r="AC149">
        <v>0</v>
      </c>
      <c r="AD149">
        <v>1</v>
      </c>
      <c r="AE149">
        <v>0</v>
      </c>
      <c r="AF149">
        <v>3</v>
      </c>
      <c r="AG149">
        <v>3</v>
      </c>
      <c r="AH149" t="s">
        <v>227</v>
      </c>
      <c r="AI149" t="s">
        <v>421</v>
      </c>
      <c r="AJ149">
        <v>46230.487002314818</v>
      </c>
      <c r="AK149">
        <v>54976183</v>
      </c>
      <c r="AL149">
        <v>0</v>
      </c>
      <c r="AM149">
        <v>0</v>
      </c>
      <c r="AN149">
        <v>0</v>
      </c>
      <c r="AO149">
        <v>46101</v>
      </c>
      <c r="AP149">
        <v>317956</v>
      </c>
      <c r="AQ149">
        <v>1</v>
      </c>
      <c r="AR149">
        <v>0</v>
      </c>
      <c r="AS149" t="s">
        <v>3</v>
      </c>
      <c r="AT149">
        <v>1</v>
      </c>
      <c r="AU149">
        <v>1</v>
      </c>
    </row>
    <row r="150" spans="2:47" x14ac:dyDescent="0.25">
      <c r="B150" t="s">
        <v>2062</v>
      </c>
      <c r="C150">
        <v>1</v>
      </c>
      <c r="D150" t="s">
        <v>424</v>
      </c>
      <c r="E150" t="s">
        <v>3</v>
      </c>
      <c r="F150" t="s">
        <v>1888</v>
      </c>
      <c r="G150" t="s">
        <v>3</v>
      </c>
      <c r="H150">
        <v>276266.67</v>
      </c>
      <c r="I150">
        <v>276266.67</v>
      </c>
      <c r="J150">
        <v>0</v>
      </c>
      <c r="K150">
        <v>276266.67</v>
      </c>
      <c r="L150">
        <v>0</v>
      </c>
      <c r="M150">
        <v>0</v>
      </c>
      <c r="N150">
        <v>0</v>
      </c>
      <c r="O150" t="s">
        <v>1889</v>
      </c>
      <c r="P150" t="s">
        <v>3</v>
      </c>
      <c r="Q150" t="s">
        <v>1890</v>
      </c>
      <c r="R150" t="s">
        <v>3</v>
      </c>
      <c r="S150" t="s">
        <v>3</v>
      </c>
      <c r="T150" t="s">
        <v>3</v>
      </c>
      <c r="U150">
        <v>0</v>
      </c>
      <c r="V150">
        <v>0</v>
      </c>
      <c r="W150">
        <v>0</v>
      </c>
      <c r="X150">
        <v>0</v>
      </c>
      <c r="Y150" t="s">
        <v>3</v>
      </c>
      <c r="Z150" t="s">
        <v>3</v>
      </c>
      <c r="AA150">
        <v>0</v>
      </c>
      <c r="AB150" t="s">
        <v>3</v>
      </c>
      <c r="AC150">
        <v>276266.67</v>
      </c>
      <c r="AD150">
        <v>1</v>
      </c>
      <c r="AE150">
        <v>0</v>
      </c>
      <c r="AF150">
        <v>3</v>
      </c>
      <c r="AG150">
        <v>3</v>
      </c>
      <c r="AH150" t="s">
        <v>227</v>
      </c>
      <c r="AI150" t="s">
        <v>425</v>
      </c>
      <c r="AJ150">
        <v>46217.568414351852</v>
      </c>
      <c r="AK150">
        <v>54976189</v>
      </c>
      <c r="AL150">
        <v>0</v>
      </c>
      <c r="AM150">
        <v>0</v>
      </c>
      <c r="AN150">
        <v>0</v>
      </c>
      <c r="AO150">
        <v>46101</v>
      </c>
      <c r="AP150">
        <v>0</v>
      </c>
      <c r="AQ150">
        <v>1</v>
      </c>
      <c r="AR150">
        <v>0</v>
      </c>
      <c r="AS150" t="s">
        <v>1897</v>
      </c>
      <c r="AT150">
        <v>1</v>
      </c>
      <c r="AU150">
        <v>1</v>
      </c>
    </row>
    <row r="151" spans="2:47" x14ac:dyDescent="0.25">
      <c r="B151" t="s">
        <v>2063</v>
      </c>
      <c r="C151">
        <v>0</v>
      </c>
      <c r="D151" t="s">
        <v>424</v>
      </c>
      <c r="E151" t="s">
        <v>3</v>
      </c>
      <c r="F151" t="s">
        <v>1888</v>
      </c>
      <c r="G151" t="s">
        <v>3</v>
      </c>
      <c r="H151">
        <v>284666.67</v>
      </c>
      <c r="I151">
        <v>284666.67</v>
      </c>
      <c r="J151">
        <v>0</v>
      </c>
      <c r="K151">
        <v>284666.67</v>
      </c>
      <c r="L151">
        <v>0</v>
      </c>
      <c r="M151">
        <v>0</v>
      </c>
      <c r="N151">
        <v>0</v>
      </c>
      <c r="O151" t="s">
        <v>1893</v>
      </c>
      <c r="P151" t="s">
        <v>3</v>
      </c>
      <c r="Q151" t="s">
        <v>1894</v>
      </c>
      <c r="R151" t="s">
        <v>3</v>
      </c>
      <c r="S151" t="s">
        <v>3</v>
      </c>
      <c r="T151" t="s">
        <v>3</v>
      </c>
      <c r="U151">
        <v>0</v>
      </c>
      <c r="V151">
        <v>0</v>
      </c>
      <c r="W151">
        <v>0</v>
      </c>
      <c r="X151">
        <v>0</v>
      </c>
      <c r="Y151" t="s">
        <v>3</v>
      </c>
      <c r="Z151" t="s">
        <v>3</v>
      </c>
      <c r="AA151">
        <v>0</v>
      </c>
      <c r="AB151" t="s">
        <v>3</v>
      </c>
      <c r="AC151">
        <v>284666.67</v>
      </c>
      <c r="AD151">
        <v>1</v>
      </c>
      <c r="AE151">
        <v>0</v>
      </c>
      <c r="AF151">
        <v>3</v>
      </c>
      <c r="AG151">
        <v>3</v>
      </c>
      <c r="AH151" t="s">
        <v>227</v>
      </c>
      <c r="AI151" t="s">
        <v>425</v>
      </c>
      <c r="AJ151">
        <v>46217.568414351852</v>
      </c>
      <c r="AK151">
        <v>54976189</v>
      </c>
      <c r="AL151">
        <v>0</v>
      </c>
      <c r="AM151">
        <v>0</v>
      </c>
      <c r="AN151">
        <v>0</v>
      </c>
      <c r="AO151">
        <v>46101</v>
      </c>
      <c r="AP151">
        <v>0</v>
      </c>
      <c r="AQ151">
        <v>1</v>
      </c>
      <c r="AR151">
        <v>0</v>
      </c>
      <c r="AS151" t="s">
        <v>3</v>
      </c>
      <c r="AT151">
        <v>1</v>
      </c>
      <c r="AU151">
        <v>1</v>
      </c>
    </row>
    <row r="152" spans="2:47" x14ac:dyDescent="0.25">
      <c r="B152" t="s">
        <v>2064</v>
      </c>
      <c r="C152">
        <v>0</v>
      </c>
      <c r="D152" t="s">
        <v>424</v>
      </c>
      <c r="E152" t="s">
        <v>3</v>
      </c>
      <c r="F152" t="s">
        <v>1888</v>
      </c>
      <c r="G152" t="s">
        <v>3</v>
      </c>
      <c r="H152">
        <v>0</v>
      </c>
      <c r="I152">
        <v>0</v>
      </c>
      <c r="J152">
        <v>0</v>
      </c>
      <c r="K152">
        <v>0</v>
      </c>
      <c r="L152">
        <v>0</v>
      </c>
      <c r="M152">
        <v>0</v>
      </c>
      <c r="N152">
        <v>0</v>
      </c>
      <c r="O152" t="s">
        <v>3</v>
      </c>
      <c r="P152" t="s">
        <v>3</v>
      </c>
      <c r="Q152" t="s">
        <v>3</v>
      </c>
      <c r="R152" t="s">
        <v>3</v>
      </c>
      <c r="S152" t="s">
        <v>3</v>
      </c>
      <c r="T152" t="s">
        <v>3</v>
      </c>
      <c r="U152">
        <v>0</v>
      </c>
      <c r="V152">
        <v>0</v>
      </c>
      <c r="W152">
        <v>0</v>
      </c>
      <c r="X152">
        <v>0</v>
      </c>
      <c r="Y152" t="s">
        <v>3</v>
      </c>
      <c r="Z152" t="s">
        <v>3</v>
      </c>
      <c r="AA152">
        <v>0</v>
      </c>
      <c r="AB152" t="s">
        <v>3</v>
      </c>
      <c r="AC152">
        <v>0</v>
      </c>
      <c r="AD152">
        <v>1</v>
      </c>
      <c r="AE152">
        <v>0</v>
      </c>
      <c r="AF152">
        <v>3</v>
      </c>
      <c r="AG152">
        <v>3</v>
      </c>
      <c r="AH152" t="s">
        <v>227</v>
      </c>
      <c r="AI152" t="s">
        <v>425</v>
      </c>
      <c r="AJ152">
        <v>46217.568414351852</v>
      </c>
      <c r="AK152">
        <v>54976189</v>
      </c>
      <c r="AL152">
        <v>0</v>
      </c>
      <c r="AM152">
        <v>0</v>
      </c>
      <c r="AN152">
        <v>0</v>
      </c>
      <c r="AO152">
        <v>46101</v>
      </c>
      <c r="AP152">
        <v>0</v>
      </c>
      <c r="AQ152">
        <v>1</v>
      </c>
      <c r="AR152">
        <v>0</v>
      </c>
      <c r="AS152" t="s">
        <v>3</v>
      </c>
      <c r="AT152">
        <v>1</v>
      </c>
      <c r="AU152">
        <v>1</v>
      </c>
    </row>
    <row r="153" spans="2:47" x14ac:dyDescent="0.25">
      <c r="B153" t="s">
        <v>2065</v>
      </c>
      <c r="C153">
        <v>1</v>
      </c>
      <c r="D153" t="s">
        <v>428</v>
      </c>
      <c r="E153" t="s">
        <v>3</v>
      </c>
      <c r="F153" t="s">
        <v>1888</v>
      </c>
      <c r="G153" t="s">
        <v>3</v>
      </c>
      <c r="H153">
        <v>276266.67</v>
      </c>
      <c r="I153">
        <v>276266.67</v>
      </c>
      <c r="J153">
        <v>0</v>
      </c>
      <c r="K153">
        <v>276266.67</v>
      </c>
      <c r="L153">
        <v>0</v>
      </c>
      <c r="M153">
        <v>0</v>
      </c>
      <c r="N153">
        <v>0</v>
      </c>
      <c r="O153" t="s">
        <v>1889</v>
      </c>
      <c r="P153" t="s">
        <v>3</v>
      </c>
      <c r="Q153" t="s">
        <v>1890</v>
      </c>
      <c r="R153" t="s">
        <v>3</v>
      </c>
      <c r="S153" t="s">
        <v>3</v>
      </c>
      <c r="T153" t="s">
        <v>3</v>
      </c>
      <c r="U153">
        <v>0</v>
      </c>
      <c r="V153">
        <v>0</v>
      </c>
      <c r="W153">
        <v>0</v>
      </c>
      <c r="X153">
        <v>0</v>
      </c>
      <c r="Y153" t="s">
        <v>3</v>
      </c>
      <c r="Z153" t="s">
        <v>3</v>
      </c>
      <c r="AA153">
        <v>0</v>
      </c>
      <c r="AB153" t="s">
        <v>3</v>
      </c>
      <c r="AC153">
        <v>276266.67</v>
      </c>
      <c r="AD153">
        <v>1</v>
      </c>
      <c r="AE153">
        <v>0</v>
      </c>
      <c r="AF153">
        <v>3</v>
      </c>
      <c r="AG153">
        <v>3</v>
      </c>
      <c r="AH153" t="s">
        <v>227</v>
      </c>
      <c r="AI153" t="s">
        <v>429</v>
      </c>
      <c r="AJ153">
        <v>46217.568460648145</v>
      </c>
      <c r="AK153">
        <v>54976193</v>
      </c>
      <c r="AL153">
        <v>0</v>
      </c>
      <c r="AM153">
        <v>0</v>
      </c>
      <c r="AN153">
        <v>0</v>
      </c>
      <c r="AO153">
        <v>46101</v>
      </c>
      <c r="AP153">
        <v>0</v>
      </c>
      <c r="AQ153">
        <v>1</v>
      </c>
      <c r="AR153">
        <v>0</v>
      </c>
      <c r="AS153" t="s">
        <v>1897</v>
      </c>
      <c r="AT153">
        <v>1</v>
      </c>
      <c r="AU153">
        <v>1</v>
      </c>
    </row>
    <row r="154" spans="2:47" x14ac:dyDescent="0.25">
      <c r="B154" t="s">
        <v>2066</v>
      </c>
      <c r="C154">
        <v>0</v>
      </c>
      <c r="D154" t="s">
        <v>428</v>
      </c>
      <c r="E154" t="s">
        <v>3</v>
      </c>
      <c r="F154" t="s">
        <v>1888</v>
      </c>
      <c r="G154" t="s">
        <v>3</v>
      </c>
      <c r="H154">
        <v>283733.33</v>
      </c>
      <c r="I154">
        <v>283733.33</v>
      </c>
      <c r="J154">
        <v>0</v>
      </c>
      <c r="K154">
        <v>283733.33</v>
      </c>
      <c r="L154">
        <v>0</v>
      </c>
      <c r="M154">
        <v>0</v>
      </c>
      <c r="N154">
        <v>0</v>
      </c>
      <c r="O154" t="s">
        <v>1893</v>
      </c>
      <c r="P154" t="s">
        <v>3</v>
      </c>
      <c r="Q154" t="s">
        <v>1894</v>
      </c>
      <c r="R154" t="s">
        <v>3</v>
      </c>
      <c r="S154" t="s">
        <v>3</v>
      </c>
      <c r="T154" t="s">
        <v>3</v>
      </c>
      <c r="U154">
        <v>0</v>
      </c>
      <c r="V154">
        <v>0</v>
      </c>
      <c r="W154">
        <v>0</v>
      </c>
      <c r="X154">
        <v>0</v>
      </c>
      <c r="Y154" t="s">
        <v>3</v>
      </c>
      <c r="Z154" t="s">
        <v>3</v>
      </c>
      <c r="AA154">
        <v>0</v>
      </c>
      <c r="AB154" t="s">
        <v>3</v>
      </c>
      <c r="AC154">
        <v>283733.33</v>
      </c>
      <c r="AD154">
        <v>1</v>
      </c>
      <c r="AE154">
        <v>0</v>
      </c>
      <c r="AF154">
        <v>3</v>
      </c>
      <c r="AG154">
        <v>3</v>
      </c>
      <c r="AH154" t="s">
        <v>227</v>
      </c>
      <c r="AI154" t="s">
        <v>429</v>
      </c>
      <c r="AJ154">
        <v>46217.568460648145</v>
      </c>
      <c r="AK154">
        <v>54976193</v>
      </c>
      <c r="AL154">
        <v>0</v>
      </c>
      <c r="AM154">
        <v>0</v>
      </c>
      <c r="AN154">
        <v>0</v>
      </c>
      <c r="AO154">
        <v>46101</v>
      </c>
      <c r="AP154">
        <v>0</v>
      </c>
      <c r="AQ154">
        <v>1</v>
      </c>
      <c r="AR154">
        <v>0</v>
      </c>
      <c r="AS154" t="s">
        <v>3</v>
      </c>
      <c r="AT154">
        <v>1</v>
      </c>
      <c r="AU154">
        <v>1</v>
      </c>
    </row>
    <row r="155" spans="2:47" x14ac:dyDescent="0.25">
      <c r="B155" t="s">
        <v>2067</v>
      </c>
      <c r="C155">
        <v>0</v>
      </c>
      <c r="D155" t="s">
        <v>428</v>
      </c>
      <c r="E155" t="s">
        <v>3</v>
      </c>
      <c r="F155" t="s">
        <v>1888</v>
      </c>
      <c r="G155" t="s">
        <v>3</v>
      </c>
      <c r="H155">
        <v>0</v>
      </c>
      <c r="I155">
        <v>0</v>
      </c>
      <c r="J155">
        <v>0</v>
      </c>
      <c r="K155">
        <v>0</v>
      </c>
      <c r="L155">
        <v>0</v>
      </c>
      <c r="M155">
        <v>0</v>
      </c>
      <c r="N155">
        <v>0</v>
      </c>
      <c r="O155" t="s">
        <v>3</v>
      </c>
      <c r="P155" t="s">
        <v>3</v>
      </c>
      <c r="Q155" t="s">
        <v>3</v>
      </c>
      <c r="R155" t="s">
        <v>3</v>
      </c>
      <c r="S155" t="s">
        <v>3</v>
      </c>
      <c r="T155" t="s">
        <v>3</v>
      </c>
      <c r="U155">
        <v>0</v>
      </c>
      <c r="V155">
        <v>0</v>
      </c>
      <c r="W155">
        <v>0</v>
      </c>
      <c r="X155">
        <v>0</v>
      </c>
      <c r="Y155" t="s">
        <v>3</v>
      </c>
      <c r="Z155" t="s">
        <v>3</v>
      </c>
      <c r="AA155">
        <v>0</v>
      </c>
      <c r="AB155" t="s">
        <v>3</v>
      </c>
      <c r="AC155">
        <v>0</v>
      </c>
      <c r="AD155">
        <v>1</v>
      </c>
      <c r="AE155">
        <v>0</v>
      </c>
      <c r="AF155">
        <v>3</v>
      </c>
      <c r="AG155">
        <v>3</v>
      </c>
      <c r="AH155" t="s">
        <v>227</v>
      </c>
      <c r="AI155" t="s">
        <v>429</v>
      </c>
      <c r="AJ155">
        <v>46217.568460648145</v>
      </c>
      <c r="AK155">
        <v>54976193</v>
      </c>
      <c r="AL155">
        <v>0</v>
      </c>
      <c r="AM155">
        <v>0</v>
      </c>
      <c r="AN155">
        <v>0</v>
      </c>
      <c r="AO155">
        <v>46101</v>
      </c>
      <c r="AP155">
        <v>0</v>
      </c>
      <c r="AQ155">
        <v>1</v>
      </c>
      <c r="AR155">
        <v>0</v>
      </c>
      <c r="AS155" t="s">
        <v>3</v>
      </c>
      <c r="AT155">
        <v>1</v>
      </c>
      <c r="AU155">
        <v>1</v>
      </c>
    </row>
    <row r="156" spans="2:47" x14ac:dyDescent="0.25">
      <c r="B156" t="s">
        <v>2068</v>
      </c>
      <c r="C156">
        <v>1</v>
      </c>
      <c r="D156" t="s">
        <v>431</v>
      </c>
      <c r="E156" t="s">
        <v>3</v>
      </c>
      <c r="F156" t="s">
        <v>1888</v>
      </c>
      <c r="G156" t="s">
        <v>3</v>
      </c>
      <c r="H156">
        <v>40453.33</v>
      </c>
      <c r="I156">
        <v>40453.33</v>
      </c>
      <c r="J156">
        <v>0</v>
      </c>
      <c r="K156">
        <v>40453.33</v>
      </c>
      <c r="L156">
        <v>0</v>
      </c>
      <c r="M156">
        <v>0</v>
      </c>
      <c r="N156">
        <v>0</v>
      </c>
      <c r="O156" t="s">
        <v>1889</v>
      </c>
      <c r="P156" t="s">
        <v>3</v>
      </c>
      <c r="Q156" t="s">
        <v>1890</v>
      </c>
      <c r="R156" t="s">
        <v>3</v>
      </c>
      <c r="S156" t="s">
        <v>3</v>
      </c>
      <c r="T156" t="s">
        <v>3</v>
      </c>
      <c r="U156">
        <v>0</v>
      </c>
      <c r="V156">
        <v>0</v>
      </c>
      <c r="W156">
        <v>0</v>
      </c>
      <c r="X156">
        <v>0</v>
      </c>
      <c r="Y156" t="s">
        <v>3</v>
      </c>
      <c r="Z156" t="s">
        <v>3</v>
      </c>
      <c r="AA156">
        <v>0</v>
      </c>
      <c r="AB156" t="s">
        <v>3</v>
      </c>
      <c r="AC156">
        <v>40453.33</v>
      </c>
      <c r="AD156">
        <v>1</v>
      </c>
      <c r="AE156">
        <v>0</v>
      </c>
      <c r="AF156">
        <v>3</v>
      </c>
      <c r="AG156">
        <v>3</v>
      </c>
      <c r="AH156" t="s">
        <v>227</v>
      </c>
      <c r="AI156" t="s">
        <v>432</v>
      </c>
      <c r="AJ156">
        <v>46217.568495370368</v>
      </c>
      <c r="AK156">
        <v>54976199</v>
      </c>
      <c r="AL156">
        <v>0</v>
      </c>
      <c r="AM156">
        <v>0</v>
      </c>
      <c r="AN156">
        <v>0</v>
      </c>
      <c r="AO156">
        <v>46101</v>
      </c>
      <c r="AP156">
        <v>0</v>
      </c>
      <c r="AQ156">
        <v>1</v>
      </c>
      <c r="AR156">
        <v>0</v>
      </c>
      <c r="AS156" t="s">
        <v>1897</v>
      </c>
      <c r="AT156">
        <v>1</v>
      </c>
      <c r="AU156">
        <v>1</v>
      </c>
    </row>
    <row r="157" spans="2:47" x14ac:dyDescent="0.25">
      <c r="B157" t="s">
        <v>2069</v>
      </c>
      <c r="C157">
        <v>0</v>
      </c>
      <c r="D157" t="s">
        <v>431</v>
      </c>
      <c r="E157" t="s">
        <v>3</v>
      </c>
      <c r="F157" t="s">
        <v>1888</v>
      </c>
      <c r="G157" t="s">
        <v>3</v>
      </c>
      <c r="H157">
        <v>41546.67</v>
      </c>
      <c r="I157">
        <v>41546.67</v>
      </c>
      <c r="J157">
        <v>0</v>
      </c>
      <c r="K157">
        <v>41546.67</v>
      </c>
      <c r="L157">
        <v>0</v>
      </c>
      <c r="M157">
        <v>0</v>
      </c>
      <c r="N157">
        <v>0</v>
      </c>
      <c r="O157" t="s">
        <v>1893</v>
      </c>
      <c r="P157" t="s">
        <v>3</v>
      </c>
      <c r="Q157" t="s">
        <v>1894</v>
      </c>
      <c r="R157" t="s">
        <v>3</v>
      </c>
      <c r="S157" t="s">
        <v>3</v>
      </c>
      <c r="T157" t="s">
        <v>3</v>
      </c>
      <c r="U157">
        <v>0</v>
      </c>
      <c r="V157">
        <v>0</v>
      </c>
      <c r="W157">
        <v>0</v>
      </c>
      <c r="X157">
        <v>0</v>
      </c>
      <c r="Y157" t="s">
        <v>3</v>
      </c>
      <c r="Z157" t="s">
        <v>3</v>
      </c>
      <c r="AA157">
        <v>0</v>
      </c>
      <c r="AB157" t="s">
        <v>3</v>
      </c>
      <c r="AC157">
        <v>41546.67</v>
      </c>
      <c r="AD157">
        <v>1</v>
      </c>
      <c r="AE157">
        <v>0</v>
      </c>
      <c r="AF157">
        <v>3</v>
      </c>
      <c r="AG157">
        <v>3</v>
      </c>
      <c r="AH157" t="s">
        <v>227</v>
      </c>
      <c r="AI157" t="s">
        <v>432</v>
      </c>
      <c r="AJ157">
        <v>46217.568495370368</v>
      </c>
      <c r="AK157">
        <v>54976199</v>
      </c>
      <c r="AL157">
        <v>0</v>
      </c>
      <c r="AM157">
        <v>0</v>
      </c>
      <c r="AN157">
        <v>0</v>
      </c>
      <c r="AO157">
        <v>46101</v>
      </c>
      <c r="AP157">
        <v>0</v>
      </c>
      <c r="AQ157">
        <v>1</v>
      </c>
      <c r="AR157">
        <v>0</v>
      </c>
      <c r="AS157" t="s">
        <v>3</v>
      </c>
      <c r="AT157">
        <v>1</v>
      </c>
      <c r="AU157">
        <v>1</v>
      </c>
    </row>
    <row r="158" spans="2:47" x14ac:dyDescent="0.25">
      <c r="B158" t="s">
        <v>2070</v>
      </c>
      <c r="C158">
        <v>0</v>
      </c>
      <c r="D158" t="s">
        <v>431</v>
      </c>
      <c r="E158" t="s">
        <v>3</v>
      </c>
      <c r="F158" t="s">
        <v>1888</v>
      </c>
      <c r="G158" t="s">
        <v>3</v>
      </c>
      <c r="H158">
        <v>0</v>
      </c>
      <c r="I158">
        <v>0</v>
      </c>
      <c r="J158">
        <v>0</v>
      </c>
      <c r="K158">
        <v>0</v>
      </c>
      <c r="L158">
        <v>0</v>
      </c>
      <c r="M158">
        <v>0</v>
      </c>
      <c r="N158">
        <v>0</v>
      </c>
      <c r="O158" t="s">
        <v>3</v>
      </c>
      <c r="P158" t="s">
        <v>3</v>
      </c>
      <c r="Q158" t="s">
        <v>3</v>
      </c>
      <c r="R158" t="s">
        <v>3</v>
      </c>
      <c r="S158" t="s">
        <v>3</v>
      </c>
      <c r="T158" t="s">
        <v>3</v>
      </c>
      <c r="U158">
        <v>0</v>
      </c>
      <c r="V158">
        <v>0</v>
      </c>
      <c r="W158">
        <v>0</v>
      </c>
      <c r="X158">
        <v>0</v>
      </c>
      <c r="Y158" t="s">
        <v>3</v>
      </c>
      <c r="Z158" t="s">
        <v>3</v>
      </c>
      <c r="AA158">
        <v>0</v>
      </c>
      <c r="AB158" t="s">
        <v>3</v>
      </c>
      <c r="AC158">
        <v>0</v>
      </c>
      <c r="AD158">
        <v>1</v>
      </c>
      <c r="AE158">
        <v>0</v>
      </c>
      <c r="AF158">
        <v>3</v>
      </c>
      <c r="AG158">
        <v>3</v>
      </c>
      <c r="AH158" t="s">
        <v>227</v>
      </c>
      <c r="AI158" t="s">
        <v>432</v>
      </c>
      <c r="AJ158">
        <v>46217.568495370368</v>
      </c>
      <c r="AK158">
        <v>54976199</v>
      </c>
      <c r="AL158">
        <v>0</v>
      </c>
      <c r="AM158">
        <v>0</v>
      </c>
      <c r="AN158">
        <v>0</v>
      </c>
      <c r="AO158">
        <v>46101</v>
      </c>
      <c r="AP158">
        <v>0</v>
      </c>
      <c r="AQ158">
        <v>1</v>
      </c>
      <c r="AR158">
        <v>0</v>
      </c>
      <c r="AS158" t="s">
        <v>3</v>
      </c>
      <c r="AT158">
        <v>1</v>
      </c>
      <c r="AU158">
        <v>1</v>
      </c>
    </row>
    <row r="159" spans="2:47" x14ac:dyDescent="0.25">
      <c r="B159" t="s">
        <v>2071</v>
      </c>
      <c r="C159">
        <v>1</v>
      </c>
      <c r="D159" t="s">
        <v>435</v>
      </c>
      <c r="E159" t="s">
        <v>3</v>
      </c>
      <c r="F159" t="s">
        <v>1888</v>
      </c>
      <c r="G159" t="s">
        <v>3</v>
      </c>
      <c r="H159">
        <v>40453.33</v>
      </c>
      <c r="I159">
        <v>40453.33</v>
      </c>
      <c r="J159">
        <v>0</v>
      </c>
      <c r="K159">
        <v>40453.33</v>
      </c>
      <c r="L159">
        <v>0</v>
      </c>
      <c r="M159">
        <v>0</v>
      </c>
      <c r="N159">
        <v>0</v>
      </c>
      <c r="O159" t="s">
        <v>1889</v>
      </c>
      <c r="P159" t="s">
        <v>3</v>
      </c>
      <c r="Q159" t="s">
        <v>1890</v>
      </c>
      <c r="R159" t="s">
        <v>3</v>
      </c>
      <c r="S159" t="s">
        <v>3</v>
      </c>
      <c r="T159" t="s">
        <v>3</v>
      </c>
      <c r="U159">
        <v>0</v>
      </c>
      <c r="V159">
        <v>0</v>
      </c>
      <c r="W159">
        <v>0</v>
      </c>
      <c r="X159">
        <v>0</v>
      </c>
      <c r="Y159" t="s">
        <v>3</v>
      </c>
      <c r="Z159" t="s">
        <v>3</v>
      </c>
      <c r="AA159">
        <v>0</v>
      </c>
      <c r="AB159" t="s">
        <v>3</v>
      </c>
      <c r="AC159">
        <v>40453.33</v>
      </c>
      <c r="AD159">
        <v>1</v>
      </c>
      <c r="AE159">
        <v>0</v>
      </c>
      <c r="AF159">
        <v>3</v>
      </c>
      <c r="AG159">
        <v>3</v>
      </c>
      <c r="AH159" t="s">
        <v>227</v>
      </c>
      <c r="AI159" t="s">
        <v>436</v>
      </c>
      <c r="AJ159">
        <v>46217.568541666667</v>
      </c>
      <c r="AK159">
        <v>54976205</v>
      </c>
      <c r="AL159">
        <v>0</v>
      </c>
      <c r="AM159">
        <v>0</v>
      </c>
      <c r="AN159">
        <v>0</v>
      </c>
      <c r="AO159">
        <v>46101</v>
      </c>
      <c r="AP159">
        <v>0</v>
      </c>
      <c r="AQ159">
        <v>1</v>
      </c>
      <c r="AR159">
        <v>0</v>
      </c>
      <c r="AS159" t="s">
        <v>1897</v>
      </c>
      <c r="AT159">
        <v>1</v>
      </c>
      <c r="AU159">
        <v>1</v>
      </c>
    </row>
    <row r="160" spans="2:47" x14ac:dyDescent="0.25">
      <c r="B160" t="s">
        <v>2072</v>
      </c>
      <c r="C160">
        <v>0</v>
      </c>
      <c r="D160" t="s">
        <v>435</v>
      </c>
      <c r="E160" t="s">
        <v>3</v>
      </c>
      <c r="F160" t="s">
        <v>1888</v>
      </c>
      <c r="G160" t="s">
        <v>3</v>
      </c>
      <c r="H160">
        <v>41546.67</v>
      </c>
      <c r="I160">
        <v>41546.67</v>
      </c>
      <c r="J160">
        <v>0</v>
      </c>
      <c r="K160">
        <v>41546.67</v>
      </c>
      <c r="L160">
        <v>0</v>
      </c>
      <c r="M160">
        <v>0</v>
      </c>
      <c r="N160">
        <v>0</v>
      </c>
      <c r="O160" t="s">
        <v>1893</v>
      </c>
      <c r="P160" t="s">
        <v>3</v>
      </c>
      <c r="Q160" t="s">
        <v>1894</v>
      </c>
      <c r="R160" t="s">
        <v>3</v>
      </c>
      <c r="S160" t="s">
        <v>3</v>
      </c>
      <c r="T160" t="s">
        <v>3</v>
      </c>
      <c r="U160">
        <v>0</v>
      </c>
      <c r="V160">
        <v>0</v>
      </c>
      <c r="W160">
        <v>0</v>
      </c>
      <c r="X160">
        <v>0</v>
      </c>
      <c r="Y160" t="s">
        <v>3</v>
      </c>
      <c r="Z160" t="s">
        <v>3</v>
      </c>
      <c r="AA160">
        <v>0</v>
      </c>
      <c r="AB160" t="s">
        <v>3</v>
      </c>
      <c r="AC160">
        <v>41546.67</v>
      </c>
      <c r="AD160">
        <v>1</v>
      </c>
      <c r="AE160">
        <v>0</v>
      </c>
      <c r="AF160">
        <v>3</v>
      </c>
      <c r="AG160">
        <v>3</v>
      </c>
      <c r="AH160" t="s">
        <v>227</v>
      </c>
      <c r="AI160" t="s">
        <v>436</v>
      </c>
      <c r="AJ160">
        <v>46217.568541666667</v>
      </c>
      <c r="AK160">
        <v>54976205</v>
      </c>
      <c r="AL160">
        <v>0</v>
      </c>
      <c r="AM160">
        <v>0</v>
      </c>
      <c r="AN160">
        <v>0</v>
      </c>
      <c r="AO160">
        <v>46101</v>
      </c>
      <c r="AP160">
        <v>0</v>
      </c>
      <c r="AQ160">
        <v>1</v>
      </c>
      <c r="AR160">
        <v>0</v>
      </c>
      <c r="AS160" t="s">
        <v>3</v>
      </c>
      <c r="AT160">
        <v>1</v>
      </c>
      <c r="AU160">
        <v>1</v>
      </c>
    </row>
    <row r="161" spans="2:47" x14ac:dyDescent="0.25">
      <c r="B161" t="s">
        <v>2073</v>
      </c>
      <c r="C161">
        <v>0</v>
      </c>
      <c r="D161" t="s">
        <v>435</v>
      </c>
      <c r="E161" t="s">
        <v>3</v>
      </c>
      <c r="F161" t="s">
        <v>1888</v>
      </c>
      <c r="G161" t="s">
        <v>3</v>
      </c>
      <c r="H161">
        <v>0</v>
      </c>
      <c r="I161">
        <v>0</v>
      </c>
      <c r="J161">
        <v>0</v>
      </c>
      <c r="K161">
        <v>0</v>
      </c>
      <c r="L161">
        <v>0</v>
      </c>
      <c r="M161">
        <v>0</v>
      </c>
      <c r="N161">
        <v>0</v>
      </c>
      <c r="O161" t="s">
        <v>3</v>
      </c>
      <c r="P161" t="s">
        <v>3</v>
      </c>
      <c r="Q161" t="s">
        <v>3</v>
      </c>
      <c r="R161" t="s">
        <v>3</v>
      </c>
      <c r="S161" t="s">
        <v>3</v>
      </c>
      <c r="T161" t="s">
        <v>3</v>
      </c>
      <c r="U161">
        <v>0</v>
      </c>
      <c r="V161">
        <v>0</v>
      </c>
      <c r="W161">
        <v>0</v>
      </c>
      <c r="X161">
        <v>0</v>
      </c>
      <c r="Y161" t="s">
        <v>3</v>
      </c>
      <c r="Z161" t="s">
        <v>3</v>
      </c>
      <c r="AA161">
        <v>0</v>
      </c>
      <c r="AB161" t="s">
        <v>3</v>
      </c>
      <c r="AC161">
        <v>0</v>
      </c>
      <c r="AD161">
        <v>1</v>
      </c>
      <c r="AE161">
        <v>0</v>
      </c>
      <c r="AF161">
        <v>3</v>
      </c>
      <c r="AG161">
        <v>3</v>
      </c>
      <c r="AH161" t="s">
        <v>227</v>
      </c>
      <c r="AI161" t="s">
        <v>436</v>
      </c>
      <c r="AJ161">
        <v>46217.568541666667</v>
      </c>
      <c r="AK161">
        <v>54976205</v>
      </c>
      <c r="AL161">
        <v>0</v>
      </c>
      <c r="AM161">
        <v>0</v>
      </c>
      <c r="AN161">
        <v>0</v>
      </c>
      <c r="AO161">
        <v>46101</v>
      </c>
      <c r="AP161">
        <v>0</v>
      </c>
      <c r="AQ161">
        <v>1</v>
      </c>
      <c r="AR161">
        <v>0</v>
      </c>
      <c r="AS161" t="s">
        <v>3</v>
      </c>
      <c r="AT161">
        <v>1</v>
      </c>
      <c r="AU161">
        <v>1</v>
      </c>
    </row>
    <row r="162" spans="2:47" x14ac:dyDescent="0.25">
      <c r="B162" t="s">
        <v>2074</v>
      </c>
      <c r="C162">
        <v>1</v>
      </c>
      <c r="D162" t="s">
        <v>438</v>
      </c>
      <c r="E162" t="s">
        <v>3</v>
      </c>
      <c r="F162" t="s">
        <v>1888</v>
      </c>
      <c r="G162" t="s">
        <v>3</v>
      </c>
      <c r="H162">
        <v>162430</v>
      </c>
      <c r="I162">
        <v>162430</v>
      </c>
      <c r="J162">
        <v>0</v>
      </c>
      <c r="K162">
        <v>162430</v>
      </c>
      <c r="L162">
        <v>0</v>
      </c>
      <c r="M162">
        <v>0</v>
      </c>
      <c r="N162">
        <v>0</v>
      </c>
      <c r="O162" t="s">
        <v>1889</v>
      </c>
      <c r="P162" t="s">
        <v>3</v>
      </c>
      <c r="Q162" t="s">
        <v>1890</v>
      </c>
      <c r="R162" t="s">
        <v>3</v>
      </c>
      <c r="S162" t="s">
        <v>3</v>
      </c>
      <c r="T162" t="s">
        <v>3</v>
      </c>
      <c r="U162">
        <v>0</v>
      </c>
      <c r="V162">
        <v>0</v>
      </c>
      <c r="W162">
        <v>0</v>
      </c>
      <c r="X162">
        <v>0</v>
      </c>
      <c r="Y162" t="s">
        <v>3</v>
      </c>
      <c r="Z162" t="s">
        <v>3</v>
      </c>
      <c r="AA162">
        <v>0</v>
      </c>
      <c r="AB162" t="s">
        <v>3</v>
      </c>
      <c r="AC162">
        <v>162430</v>
      </c>
      <c r="AD162">
        <v>1</v>
      </c>
      <c r="AE162">
        <v>0</v>
      </c>
      <c r="AF162">
        <v>3</v>
      </c>
      <c r="AG162">
        <v>3</v>
      </c>
      <c r="AH162" t="s">
        <v>227</v>
      </c>
      <c r="AI162" t="s">
        <v>439</v>
      </c>
      <c r="AJ162">
        <v>46217.56858796296</v>
      </c>
      <c r="AK162">
        <v>54976211</v>
      </c>
      <c r="AL162">
        <v>0</v>
      </c>
      <c r="AM162">
        <v>0</v>
      </c>
      <c r="AN162">
        <v>0</v>
      </c>
      <c r="AO162">
        <v>46101</v>
      </c>
      <c r="AP162">
        <v>0</v>
      </c>
      <c r="AQ162">
        <v>1</v>
      </c>
      <c r="AR162">
        <v>0</v>
      </c>
      <c r="AS162" t="s">
        <v>1897</v>
      </c>
      <c r="AT162">
        <v>1</v>
      </c>
      <c r="AU162">
        <v>1</v>
      </c>
    </row>
    <row r="163" spans="2:47" x14ac:dyDescent="0.25">
      <c r="B163" t="s">
        <v>2075</v>
      </c>
      <c r="C163">
        <v>0</v>
      </c>
      <c r="D163" t="s">
        <v>438</v>
      </c>
      <c r="E163" t="s">
        <v>3</v>
      </c>
      <c r="F163" t="s">
        <v>1888</v>
      </c>
      <c r="G163" t="s">
        <v>3</v>
      </c>
      <c r="H163">
        <v>166820</v>
      </c>
      <c r="I163">
        <v>166820</v>
      </c>
      <c r="J163">
        <v>0</v>
      </c>
      <c r="K163">
        <v>166820</v>
      </c>
      <c r="L163">
        <v>0</v>
      </c>
      <c r="M163">
        <v>0</v>
      </c>
      <c r="N163">
        <v>0</v>
      </c>
      <c r="O163" t="s">
        <v>1893</v>
      </c>
      <c r="P163" t="s">
        <v>3</v>
      </c>
      <c r="Q163" t="s">
        <v>1894</v>
      </c>
      <c r="R163" t="s">
        <v>3</v>
      </c>
      <c r="S163" t="s">
        <v>3</v>
      </c>
      <c r="T163" t="s">
        <v>3</v>
      </c>
      <c r="U163">
        <v>0</v>
      </c>
      <c r="V163">
        <v>0</v>
      </c>
      <c r="W163">
        <v>0</v>
      </c>
      <c r="X163">
        <v>0</v>
      </c>
      <c r="Y163" t="s">
        <v>3</v>
      </c>
      <c r="Z163" t="s">
        <v>3</v>
      </c>
      <c r="AA163">
        <v>0</v>
      </c>
      <c r="AB163" t="s">
        <v>3</v>
      </c>
      <c r="AC163">
        <v>166820</v>
      </c>
      <c r="AD163">
        <v>1</v>
      </c>
      <c r="AE163">
        <v>0</v>
      </c>
      <c r="AF163">
        <v>3</v>
      </c>
      <c r="AG163">
        <v>3</v>
      </c>
      <c r="AH163" t="s">
        <v>227</v>
      </c>
      <c r="AI163" t="s">
        <v>439</v>
      </c>
      <c r="AJ163">
        <v>46217.56858796296</v>
      </c>
      <c r="AK163">
        <v>54976211</v>
      </c>
      <c r="AL163">
        <v>0</v>
      </c>
      <c r="AM163">
        <v>0</v>
      </c>
      <c r="AN163">
        <v>0</v>
      </c>
      <c r="AO163">
        <v>46101</v>
      </c>
      <c r="AP163">
        <v>0</v>
      </c>
      <c r="AQ163">
        <v>1</v>
      </c>
      <c r="AR163">
        <v>0</v>
      </c>
      <c r="AS163" t="s">
        <v>3</v>
      </c>
      <c r="AT163">
        <v>1</v>
      </c>
      <c r="AU163">
        <v>1</v>
      </c>
    </row>
    <row r="164" spans="2:47" x14ac:dyDescent="0.25">
      <c r="B164" t="s">
        <v>2076</v>
      </c>
      <c r="C164">
        <v>0</v>
      </c>
      <c r="D164" t="s">
        <v>438</v>
      </c>
      <c r="E164" t="s">
        <v>3</v>
      </c>
      <c r="F164" t="s">
        <v>1888</v>
      </c>
      <c r="G164" t="s">
        <v>3</v>
      </c>
      <c r="H164">
        <v>0</v>
      </c>
      <c r="I164">
        <v>0</v>
      </c>
      <c r="J164">
        <v>0</v>
      </c>
      <c r="K164">
        <v>0</v>
      </c>
      <c r="L164">
        <v>0</v>
      </c>
      <c r="M164">
        <v>0</v>
      </c>
      <c r="N164">
        <v>0</v>
      </c>
      <c r="O164" t="s">
        <v>3</v>
      </c>
      <c r="P164" t="s">
        <v>3</v>
      </c>
      <c r="Q164" t="s">
        <v>3</v>
      </c>
      <c r="R164" t="s">
        <v>3</v>
      </c>
      <c r="S164" t="s">
        <v>3</v>
      </c>
      <c r="T164" t="s">
        <v>3</v>
      </c>
      <c r="U164">
        <v>0</v>
      </c>
      <c r="V164">
        <v>0</v>
      </c>
      <c r="W164">
        <v>0</v>
      </c>
      <c r="X164">
        <v>0</v>
      </c>
      <c r="Y164" t="s">
        <v>3</v>
      </c>
      <c r="Z164" t="s">
        <v>3</v>
      </c>
      <c r="AA164">
        <v>0</v>
      </c>
      <c r="AB164" t="s">
        <v>3</v>
      </c>
      <c r="AC164">
        <v>0</v>
      </c>
      <c r="AD164">
        <v>1</v>
      </c>
      <c r="AE164">
        <v>0</v>
      </c>
      <c r="AF164">
        <v>3</v>
      </c>
      <c r="AG164">
        <v>3</v>
      </c>
      <c r="AH164" t="s">
        <v>227</v>
      </c>
      <c r="AI164" t="s">
        <v>439</v>
      </c>
      <c r="AJ164">
        <v>46217.56858796296</v>
      </c>
      <c r="AK164">
        <v>54976211</v>
      </c>
      <c r="AL164">
        <v>0</v>
      </c>
      <c r="AM164">
        <v>0</v>
      </c>
      <c r="AN164">
        <v>0</v>
      </c>
      <c r="AO164">
        <v>46101</v>
      </c>
      <c r="AP164">
        <v>0</v>
      </c>
      <c r="AQ164">
        <v>1</v>
      </c>
      <c r="AR164">
        <v>0</v>
      </c>
      <c r="AS164" t="s">
        <v>3</v>
      </c>
      <c r="AT164">
        <v>1</v>
      </c>
      <c r="AU164">
        <v>1</v>
      </c>
    </row>
    <row r="165" spans="2:47" x14ac:dyDescent="0.25">
      <c r="B165" t="s">
        <v>2077</v>
      </c>
      <c r="C165">
        <v>1</v>
      </c>
      <c r="D165" t="s">
        <v>442</v>
      </c>
      <c r="E165" t="s">
        <v>3</v>
      </c>
      <c r="F165" t="s">
        <v>1888</v>
      </c>
      <c r="G165" t="s">
        <v>3</v>
      </c>
      <c r="H165">
        <v>120003.33</v>
      </c>
      <c r="I165">
        <v>120003.33</v>
      </c>
      <c r="J165">
        <v>0</v>
      </c>
      <c r="K165">
        <v>120003.33</v>
      </c>
      <c r="L165">
        <v>0</v>
      </c>
      <c r="M165">
        <v>0</v>
      </c>
      <c r="N165">
        <v>0</v>
      </c>
      <c r="O165" t="s">
        <v>1889</v>
      </c>
      <c r="P165" t="s">
        <v>3</v>
      </c>
      <c r="Q165" t="s">
        <v>1890</v>
      </c>
      <c r="R165" t="s">
        <v>3</v>
      </c>
      <c r="S165" t="s">
        <v>3</v>
      </c>
      <c r="T165" t="s">
        <v>3</v>
      </c>
      <c r="U165">
        <v>0</v>
      </c>
      <c r="V165">
        <v>0</v>
      </c>
      <c r="W165">
        <v>0</v>
      </c>
      <c r="X165">
        <v>0</v>
      </c>
      <c r="Y165" t="s">
        <v>3</v>
      </c>
      <c r="Z165" t="s">
        <v>3</v>
      </c>
      <c r="AA165">
        <v>0</v>
      </c>
      <c r="AB165" t="s">
        <v>3</v>
      </c>
      <c r="AC165">
        <v>120003.33</v>
      </c>
      <c r="AD165">
        <v>1</v>
      </c>
      <c r="AE165">
        <v>0</v>
      </c>
      <c r="AF165">
        <v>3</v>
      </c>
      <c r="AG165">
        <v>3</v>
      </c>
      <c r="AH165" t="s">
        <v>227</v>
      </c>
      <c r="AI165" t="s">
        <v>443</v>
      </c>
      <c r="AJ165">
        <v>46217.568645833337</v>
      </c>
      <c r="AK165">
        <v>54976217</v>
      </c>
      <c r="AL165">
        <v>0</v>
      </c>
      <c r="AM165">
        <v>0</v>
      </c>
      <c r="AN165">
        <v>0</v>
      </c>
      <c r="AO165">
        <v>46101</v>
      </c>
      <c r="AP165">
        <v>0</v>
      </c>
      <c r="AQ165">
        <v>1</v>
      </c>
      <c r="AR165">
        <v>0</v>
      </c>
      <c r="AS165" t="s">
        <v>1897</v>
      </c>
      <c r="AT165">
        <v>1</v>
      </c>
      <c r="AU165">
        <v>1</v>
      </c>
    </row>
    <row r="166" spans="2:47" x14ac:dyDescent="0.25">
      <c r="B166" t="s">
        <v>2078</v>
      </c>
      <c r="C166">
        <v>0</v>
      </c>
      <c r="D166" t="s">
        <v>442</v>
      </c>
      <c r="E166" t="s">
        <v>3</v>
      </c>
      <c r="F166" t="s">
        <v>1888</v>
      </c>
      <c r="G166" t="s">
        <v>3</v>
      </c>
      <c r="H166">
        <v>123246.67</v>
      </c>
      <c r="I166">
        <v>123246.67</v>
      </c>
      <c r="J166">
        <v>0</v>
      </c>
      <c r="K166">
        <v>123246.67</v>
      </c>
      <c r="L166">
        <v>0</v>
      </c>
      <c r="M166">
        <v>0</v>
      </c>
      <c r="N166">
        <v>0</v>
      </c>
      <c r="O166" t="s">
        <v>1893</v>
      </c>
      <c r="P166" t="s">
        <v>3</v>
      </c>
      <c r="Q166" t="s">
        <v>1894</v>
      </c>
      <c r="R166" t="s">
        <v>3</v>
      </c>
      <c r="S166" t="s">
        <v>3</v>
      </c>
      <c r="T166" t="s">
        <v>3</v>
      </c>
      <c r="U166">
        <v>0</v>
      </c>
      <c r="V166">
        <v>0</v>
      </c>
      <c r="W166">
        <v>0</v>
      </c>
      <c r="X166">
        <v>0</v>
      </c>
      <c r="Y166" t="s">
        <v>3</v>
      </c>
      <c r="Z166" t="s">
        <v>3</v>
      </c>
      <c r="AA166">
        <v>0</v>
      </c>
      <c r="AB166" t="s">
        <v>3</v>
      </c>
      <c r="AC166">
        <v>123246.67</v>
      </c>
      <c r="AD166">
        <v>1</v>
      </c>
      <c r="AE166">
        <v>0</v>
      </c>
      <c r="AF166">
        <v>3</v>
      </c>
      <c r="AG166">
        <v>3</v>
      </c>
      <c r="AH166" t="s">
        <v>227</v>
      </c>
      <c r="AI166" t="s">
        <v>443</v>
      </c>
      <c r="AJ166">
        <v>46217.568645833337</v>
      </c>
      <c r="AK166">
        <v>54976217</v>
      </c>
      <c r="AL166">
        <v>0</v>
      </c>
      <c r="AM166">
        <v>0</v>
      </c>
      <c r="AN166">
        <v>0</v>
      </c>
      <c r="AO166">
        <v>46101</v>
      </c>
      <c r="AP166">
        <v>0</v>
      </c>
      <c r="AQ166">
        <v>1</v>
      </c>
      <c r="AR166">
        <v>0</v>
      </c>
      <c r="AS166" t="s">
        <v>3</v>
      </c>
      <c r="AT166">
        <v>1</v>
      </c>
      <c r="AU166">
        <v>1</v>
      </c>
    </row>
    <row r="167" spans="2:47" x14ac:dyDescent="0.25">
      <c r="B167" t="s">
        <v>2079</v>
      </c>
      <c r="C167">
        <v>0</v>
      </c>
      <c r="D167" t="s">
        <v>442</v>
      </c>
      <c r="E167" t="s">
        <v>3</v>
      </c>
      <c r="F167" t="s">
        <v>1888</v>
      </c>
      <c r="G167" t="s">
        <v>3</v>
      </c>
      <c r="H167">
        <v>0</v>
      </c>
      <c r="I167">
        <v>0</v>
      </c>
      <c r="J167">
        <v>0</v>
      </c>
      <c r="K167">
        <v>0</v>
      </c>
      <c r="L167">
        <v>0</v>
      </c>
      <c r="M167">
        <v>0</v>
      </c>
      <c r="N167">
        <v>0</v>
      </c>
      <c r="O167" t="s">
        <v>3</v>
      </c>
      <c r="P167" t="s">
        <v>3</v>
      </c>
      <c r="Q167" t="s">
        <v>3</v>
      </c>
      <c r="R167" t="s">
        <v>3</v>
      </c>
      <c r="S167" t="s">
        <v>3</v>
      </c>
      <c r="T167" t="s">
        <v>3</v>
      </c>
      <c r="U167">
        <v>0</v>
      </c>
      <c r="V167">
        <v>0</v>
      </c>
      <c r="W167">
        <v>0</v>
      </c>
      <c r="X167">
        <v>0</v>
      </c>
      <c r="Y167" t="s">
        <v>3</v>
      </c>
      <c r="Z167" t="s">
        <v>3</v>
      </c>
      <c r="AA167">
        <v>0</v>
      </c>
      <c r="AB167" t="s">
        <v>3</v>
      </c>
      <c r="AC167">
        <v>0</v>
      </c>
      <c r="AD167">
        <v>1</v>
      </c>
      <c r="AE167">
        <v>0</v>
      </c>
      <c r="AF167">
        <v>3</v>
      </c>
      <c r="AG167">
        <v>3</v>
      </c>
      <c r="AH167" t="s">
        <v>227</v>
      </c>
      <c r="AI167" t="s">
        <v>443</v>
      </c>
      <c r="AJ167">
        <v>46217.568645833337</v>
      </c>
      <c r="AK167">
        <v>54976217</v>
      </c>
      <c r="AL167">
        <v>0</v>
      </c>
      <c r="AM167">
        <v>0</v>
      </c>
      <c r="AN167">
        <v>0</v>
      </c>
      <c r="AO167">
        <v>46101</v>
      </c>
      <c r="AP167">
        <v>0</v>
      </c>
      <c r="AQ167">
        <v>1</v>
      </c>
      <c r="AR167">
        <v>0</v>
      </c>
      <c r="AS167" t="s">
        <v>3</v>
      </c>
      <c r="AT167">
        <v>1</v>
      </c>
      <c r="AU167">
        <v>1</v>
      </c>
    </row>
    <row r="168" spans="2:47" x14ac:dyDescent="0.25">
      <c r="B168" t="s">
        <v>2080</v>
      </c>
      <c r="C168">
        <v>1</v>
      </c>
      <c r="D168" t="s">
        <v>446</v>
      </c>
      <c r="E168" t="s">
        <v>3</v>
      </c>
      <c r="F168" t="s">
        <v>1888</v>
      </c>
      <c r="G168" t="s">
        <v>3</v>
      </c>
      <c r="H168">
        <v>16033.33</v>
      </c>
      <c r="I168">
        <v>16033.33</v>
      </c>
      <c r="J168">
        <v>0</v>
      </c>
      <c r="K168">
        <v>16033.33</v>
      </c>
      <c r="L168">
        <v>0</v>
      </c>
      <c r="M168">
        <v>0</v>
      </c>
      <c r="N168">
        <v>0</v>
      </c>
      <c r="O168" t="s">
        <v>1889</v>
      </c>
      <c r="P168" t="s">
        <v>3</v>
      </c>
      <c r="Q168" t="s">
        <v>1890</v>
      </c>
      <c r="R168" t="s">
        <v>3</v>
      </c>
      <c r="S168" t="s">
        <v>3</v>
      </c>
      <c r="T168" t="s">
        <v>3</v>
      </c>
      <c r="U168">
        <v>0</v>
      </c>
      <c r="V168">
        <v>0</v>
      </c>
      <c r="W168">
        <v>0</v>
      </c>
      <c r="X168">
        <v>0</v>
      </c>
      <c r="Y168" t="s">
        <v>3</v>
      </c>
      <c r="Z168" t="s">
        <v>3</v>
      </c>
      <c r="AA168">
        <v>0</v>
      </c>
      <c r="AB168" t="s">
        <v>3</v>
      </c>
      <c r="AC168">
        <v>16033.33</v>
      </c>
      <c r="AD168">
        <v>1</v>
      </c>
      <c r="AE168">
        <v>0</v>
      </c>
      <c r="AF168">
        <v>3</v>
      </c>
      <c r="AG168">
        <v>3</v>
      </c>
      <c r="AH168" t="s">
        <v>227</v>
      </c>
      <c r="AI168" t="s">
        <v>447</v>
      </c>
      <c r="AJ168">
        <v>46217.568680555552</v>
      </c>
      <c r="AK168">
        <v>54976223</v>
      </c>
      <c r="AL168">
        <v>0</v>
      </c>
      <c r="AM168">
        <v>0</v>
      </c>
      <c r="AN168">
        <v>0</v>
      </c>
      <c r="AO168">
        <v>46101</v>
      </c>
      <c r="AP168">
        <v>0</v>
      </c>
      <c r="AQ168">
        <v>1</v>
      </c>
      <c r="AR168">
        <v>0</v>
      </c>
      <c r="AS168" t="s">
        <v>1897</v>
      </c>
      <c r="AT168">
        <v>1</v>
      </c>
      <c r="AU168">
        <v>4</v>
      </c>
    </row>
    <row r="169" spans="2:47" x14ac:dyDescent="0.25">
      <c r="B169" t="s">
        <v>2081</v>
      </c>
      <c r="C169">
        <v>0</v>
      </c>
      <c r="D169" t="s">
        <v>446</v>
      </c>
      <c r="E169" t="s">
        <v>3</v>
      </c>
      <c r="F169" t="s">
        <v>1888</v>
      </c>
      <c r="G169" t="s">
        <v>3</v>
      </c>
      <c r="H169">
        <v>16466.669999999998</v>
      </c>
      <c r="I169">
        <v>16466.669999999998</v>
      </c>
      <c r="J169">
        <v>0</v>
      </c>
      <c r="K169">
        <v>16466.669999999998</v>
      </c>
      <c r="L169">
        <v>0</v>
      </c>
      <c r="M169">
        <v>0</v>
      </c>
      <c r="N169">
        <v>0</v>
      </c>
      <c r="O169" t="s">
        <v>1893</v>
      </c>
      <c r="P169" t="s">
        <v>3</v>
      </c>
      <c r="Q169" t="s">
        <v>1894</v>
      </c>
      <c r="R169" t="s">
        <v>3</v>
      </c>
      <c r="S169" t="s">
        <v>3</v>
      </c>
      <c r="T169" t="s">
        <v>3</v>
      </c>
      <c r="U169">
        <v>0</v>
      </c>
      <c r="V169">
        <v>0</v>
      </c>
      <c r="W169">
        <v>0</v>
      </c>
      <c r="X169">
        <v>0</v>
      </c>
      <c r="Y169" t="s">
        <v>3</v>
      </c>
      <c r="Z169" t="s">
        <v>3</v>
      </c>
      <c r="AA169">
        <v>0</v>
      </c>
      <c r="AB169" t="s">
        <v>3</v>
      </c>
      <c r="AC169">
        <v>16466.669999999998</v>
      </c>
      <c r="AD169">
        <v>1</v>
      </c>
      <c r="AE169">
        <v>0</v>
      </c>
      <c r="AF169">
        <v>3</v>
      </c>
      <c r="AG169">
        <v>3</v>
      </c>
      <c r="AH169" t="s">
        <v>227</v>
      </c>
      <c r="AI169" t="s">
        <v>447</v>
      </c>
      <c r="AJ169">
        <v>46217.568680555552</v>
      </c>
      <c r="AK169">
        <v>54976223</v>
      </c>
      <c r="AL169">
        <v>0</v>
      </c>
      <c r="AM169">
        <v>0</v>
      </c>
      <c r="AN169">
        <v>0</v>
      </c>
      <c r="AO169">
        <v>46101</v>
      </c>
      <c r="AP169">
        <v>0</v>
      </c>
      <c r="AQ169">
        <v>1</v>
      </c>
      <c r="AR169">
        <v>0</v>
      </c>
      <c r="AS169" t="s">
        <v>3</v>
      </c>
      <c r="AT169">
        <v>1</v>
      </c>
      <c r="AU169">
        <v>4</v>
      </c>
    </row>
    <row r="170" spans="2:47" x14ac:dyDescent="0.25">
      <c r="B170" t="s">
        <v>2082</v>
      </c>
      <c r="C170">
        <v>0</v>
      </c>
      <c r="D170" t="s">
        <v>446</v>
      </c>
      <c r="E170" t="s">
        <v>3</v>
      </c>
      <c r="F170" t="s">
        <v>1888</v>
      </c>
      <c r="G170" t="s">
        <v>3</v>
      </c>
      <c r="H170">
        <v>0</v>
      </c>
      <c r="I170">
        <v>0</v>
      </c>
      <c r="J170">
        <v>0</v>
      </c>
      <c r="K170">
        <v>0</v>
      </c>
      <c r="L170">
        <v>0</v>
      </c>
      <c r="M170">
        <v>0</v>
      </c>
      <c r="N170">
        <v>0</v>
      </c>
      <c r="O170" t="s">
        <v>3</v>
      </c>
      <c r="P170" t="s">
        <v>3</v>
      </c>
      <c r="Q170" t="s">
        <v>3</v>
      </c>
      <c r="R170" t="s">
        <v>3</v>
      </c>
      <c r="S170" t="s">
        <v>3</v>
      </c>
      <c r="T170" t="s">
        <v>3</v>
      </c>
      <c r="U170">
        <v>0</v>
      </c>
      <c r="V170">
        <v>0</v>
      </c>
      <c r="W170">
        <v>0</v>
      </c>
      <c r="X170">
        <v>0</v>
      </c>
      <c r="Y170" t="s">
        <v>3</v>
      </c>
      <c r="Z170" t="s">
        <v>3</v>
      </c>
      <c r="AA170">
        <v>0</v>
      </c>
      <c r="AB170" t="s">
        <v>3</v>
      </c>
      <c r="AC170">
        <v>0</v>
      </c>
      <c r="AD170">
        <v>1</v>
      </c>
      <c r="AE170">
        <v>0</v>
      </c>
      <c r="AF170">
        <v>3</v>
      </c>
      <c r="AG170">
        <v>3</v>
      </c>
      <c r="AH170" t="s">
        <v>227</v>
      </c>
      <c r="AI170" t="s">
        <v>447</v>
      </c>
      <c r="AJ170">
        <v>46217.568680555552</v>
      </c>
      <c r="AK170">
        <v>54976223</v>
      </c>
      <c r="AL170">
        <v>0</v>
      </c>
      <c r="AM170">
        <v>0</v>
      </c>
      <c r="AN170">
        <v>0</v>
      </c>
      <c r="AO170">
        <v>46101</v>
      </c>
      <c r="AP170">
        <v>0</v>
      </c>
      <c r="AQ170">
        <v>1</v>
      </c>
      <c r="AR170">
        <v>0</v>
      </c>
      <c r="AS170" t="s">
        <v>3</v>
      </c>
      <c r="AT170">
        <v>1</v>
      </c>
      <c r="AU170">
        <v>4</v>
      </c>
    </row>
    <row r="171" spans="2:47" x14ac:dyDescent="0.25">
      <c r="B171" t="s">
        <v>2083</v>
      </c>
      <c r="C171">
        <v>0</v>
      </c>
      <c r="D171" t="s">
        <v>455</v>
      </c>
      <c r="E171" t="s">
        <v>3</v>
      </c>
      <c r="F171" t="s">
        <v>1888</v>
      </c>
      <c r="G171" t="s">
        <v>3</v>
      </c>
      <c r="H171">
        <v>11366.85</v>
      </c>
      <c r="I171">
        <v>11366.85</v>
      </c>
      <c r="J171">
        <v>0</v>
      </c>
      <c r="K171">
        <v>11366.85</v>
      </c>
      <c r="L171">
        <v>0</v>
      </c>
      <c r="M171">
        <v>0</v>
      </c>
      <c r="N171">
        <v>0</v>
      </c>
      <c r="O171" t="s">
        <v>2084</v>
      </c>
      <c r="P171" t="s">
        <v>3</v>
      </c>
      <c r="Q171" t="s">
        <v>2085</v>
      </c>
      <c r="R171" t="s">
        <v>3</v>
      </c>
      <c r="S171" t="s">
        <v>3</v>
      </c>
      <c r="T171" t="s">
        <v>3</v>
      </c>
      <c r="U171">
        <v>0</v>
      </c>
      <c r="V171">
        <v>0</v>
      </c>
      <c r="W171">
        <v>0</v>
      </c>
      <c r="X171">
        <v>0</v>
      </c>
      <c r="Y171" t="s">
        <v>3</v>
      </c>
      <c r="Z171" t="s">
        <v>3</v>
      </c>
      <c r="AA171">
        <v>0</v>
      </c>
      <c r="AB171" t="s">
        <v>3</v>
      </c>
      <c r="AC171">
        <v>11366.85</v>
      </c>
      <c r="AD171">
        <v>1</v>
      </c>
      <c r="AE171">
        <v>0</v>
      </c>
      <c r="AF171">
        <v>2</v>
      </c>
      <c r="AG171">
        <v>3</v>
      </c>
      <c r="AH171" t="s">
        <v>227</v>
      </c>
      <c r="AI171" t="s">
        <v>2501</v>
      </c>
      <c r="AJ171">
        <v>46217.640023148146</v>
      </c>
      <c r="AK171">
        <v>54976352</v>
      </c>
      <c r="AL171">
        <v>0</v>
      </c>
      <c r="AM171">
        <v>0</v>
      </c>
      <c r="AN171">
        <v>0</v>
      </c>
      <c r="AO171">
        <v>46101</v>
      </c>
      <c r="AP171">
        <v>11366.85</v>
      </c>
      <c r="AQ171">
        <v>1</v>
      </c>
      <c r="AR171">
        <v>0</v>
      </c>
      <c r="AS171" t="s">
        <v>1897</v>
      </c>
      <c r="AT171">
        <v>1</v>
      </c>
      <c r="AU171">
        <v>6</v>
      </c>
    </row>
    <row r="172" spans="2:47" x14ac:dyDescent="0.25">
      <c r="B172" t="s">
        <v>2086</v>
      </c>
      <c r="C172">
        <v>0</v>
      </c>
      <c r="D172" t="s">
        <v>455</v>
      </c>
      <c r="E172" t="s">
        <v>3</v>
      </c>
      <c r="F172" t="s">
        <v>1888</v>
      </c>
      <c r="G172" t="s">
        <v>3</v>
      </c>
      <c r="H172">
        <v>11935</v>
      </c>
      <c r="I172">
        <v>11935</v>
      </c>
      <c r="J172">
        <v>0</v>
      </c>
      <c r="K172">
        <v>11935</v>
      </c>
      <c r="L172">
        <v>0</v>
      </c>
      <c r="M172">
        <v>0</v>
      </c>
      <c r="N172">
        <v>0</v>
      </c>
      <c r="O172" t="s">
        <v>2087</v>
      </c>
      <c r="P172" t="s">
        <v>3</v>
      </c>
      <c r="Q172" t="s">
        <v>2088</v>
      </c>
      <c r="R172" t="s">
        <v>3</v>
      </c>
      <c r="S172" t="s">
        <v>3</v>
      </c>
      <c r="T172" t="s">
        <v>3</v>
      </c>
      <c r="U172">
        <v>0</v>
      </c>
      <c r="V172">
        <v>0</v>
      </c>
      <c r="W172">
        <v>0</v>
      </c>
      <c r="X172">
        <v>0</v>
      </c>
      <c r="Y172" t="s">
        <v>3</v>
      </c>
      <c r="Z172" t="s">
        <v>3</v>
      </c>
      <c r="AA172">
        <v>0</v>
      </c>
      <c r="AB172" t="s">
        <v>3</v>
      </c>
      <c r="AC172">
        <v>11935</v>
      </c>
      <c r="AD172">
        <v>1</v>
      </c>
      <c r="AE172">
        <v>0</v>
      </c>
      <c r="AF172">
        <v>2</v>
      </c>
      <c r="AG172">
        <v>3</v>
      </c>
      <c r="AH172" t="s">
        <v>227</v>
      </c>
      <c r="AI172" t="s">
        <v>2501</v>
      </c>
      <c r="AJ172">
        <v>46217.640023148146</v>
      </c>
      <c r="AK172">
        <v>54976352</v>
      </c>
      <c r="AL172">
        <v>0</v>
      </c>
      <c r="AM172">
        <v>0</v>
      </c>
      <c r="AN172">
        <v>0</v>
      </c>
      <c r="AO172">
        <v>46101</v>
      </c>
      <c r="AP172">
        <v>11366.85</v>
      </c>
      <c r="AQ172">
        <v>1</v>
      </c>
      <c r="AR172">
        <v>0</v>
      </c>
      <c r="AS172" t="s">
        <v>3</v>
      </c>
      <c r="AT172">
        <v>1</v>
      </c>
      <c r="AU172">
        <v>6</v>
      </c>
    </row>
    <row r="173" spans="2:47" x14ac:dyDescent="0.25">
      <c r="B173" t="s">
        <v>2089</v>
      </c>
      <c r="C173">
        <v>0</v>
      </c>
      <c r="D173" t="s">
        <v>455</v>
      </c>
      <c r="E173" t="s">
        <v>3</v>
      </c>
      <c r="F173" t="s">
        <v>1888</v>
      </c>
      <c r="G173" t="s">
        <v>3</v>
      </c>
      <c r="H173">
        <v>12163</v>
      </c>
      <c r="I173">
        <v>12163</v>
      </c>
      <c r="J173">
        <v>0</v>
      </c>
      <c r="K173">
        <v>12163</v>
      </c>
      <c r="L173">
        <v>0</v>
      </c>
      <c r="M173">
        <v>0</v>
      </c>
      <c r="N173">
        <v>0</v>
      </c>
      <c r="O173" t="s">
        <v>2090</v>
      </c>
      <c r="P173" t="s">
        <v>3</v>
      </c>
      <c r="Q173" t="s">
        <v>2091</v>
      </c>
      <c r="R173" t="s">
        <v>3</v>
      </c>
      <c r="S173" t="s">
        <v>3</v>
      </c>
      <c r="T173" t="s">
        <v>3</v>
      </c>
      <c r="U173">
        <v>0</v>
      </c>
      <c r="V173">
        <v>0</v>
      </c>
      <c r="W173">
        <v>0</v>
      </c>
      <c r="X173">
        <v>0</v>
      </c>
      <c r="Y173" t="s">
        <v>3</v>
      </c>
      <c r="Z173" t="s">
        <v>3</v>
      </c>
      <c r="AA173">
        <v>0</v>
      </c>
      <c r="AB173" t="s">
        <v>3</v>
      </c>
      <c r="AC173">
        <v>12163</v>
      </c>
      <c r="AD173">
        <v>1</v>
      </c>
      <c r="AE173">
        <v>0</v>
      </c>
      <c r="AF173">
        <v>2</v>
      </c>
      <c r="AG173">
        <v>3</v>
      </c>
      <c r="AH173" t="s">
        <v>227</v>
      </c>
      <c r="AI173" t="s">
        <v>2501</v>
      </c>
      <c r="AJ173">
        <v>46217.640023148146</v>
      </c>
      <c r="AK173">
        <v>54976352</v>
      </c>
      <c r="AL173">
        <v>0</v>
      </c>
      <c r="AM173">
        <v>0</v>
      </c>
      <c r="AN173">
        <v>0</v>
      </c>
      <c r="AO173">
        <v>46101</v>
      </c>
      <c r="AP173">
        <v>11366.85</v>
      </c>
      <c r="AQ173">
        <v>1</v>
      </c>
      <c r="AR173">
        <v>0</v>
      </c>
      <c r="AS173" t="s">
        <v>3</v>
      </c>
      <c r="AT173">
        <v>1</v>
      </c>
      <c r="AU173">
        <v>6</v>
      </c>
    </row>
    <row r="174" spans="2:47" x14ac:dyDescent="0.25">
      <c r="B174" t="s">
        <v>2092</v>
      </c>
      <c r="C174">
        <v>0</v>
      </c>
      <c r="D174" t="s">
        <v>461</v>
      </c>
      <c r="E174" t="s">
        <v>3</v>
      </c>
      <c r="F174" t="s">
        <v>1888</v>
      </c>
      <c r="G174" t="s">
        <v>3</v>
      </c>
      <c r="H174">
        <v>7140</v>
      </c>
      <c r="I174">
        <v>7140</v>
      </c>
      <c r="J174">
        <v>0</v>
      </c>
      <c r="K174">
        <v>7140</v>
      </c>
      <c r="L174">
        <v>0</v>
      </c>
      <c r="M174">
        <v>0</v>
      </c>
      <c r="N174">
        <v>0</v>
      </c>
      <c r="O174" t="s">
        <v>2084</v>
      </c>
      <c r="P174" t="s">
        <v>3</v>
      </c>
      <c r="Q174" t="s">
        <v>2085</v>
      </c>
      <c r="R174" t="s">
        <v>3</v>
      </c>
      <c r="S174" t="s">
        <v>3</v>
      </c>
      <c r="T174" t="s">
        <v>3</v>
      </c>
      <c r="U174">
        <v>0</v>
      </c>
      <c r="V174">
        <v>0</v>
      </c>
      <c r="W174">
        <v>0</v>
      </c>
      <c r="X174">
        <v>0</v>
      </c>
      <c r="Y174" t="s">
        <v>3</v>
      </c>
      <c r="Z174" t="s">
        <v>3</v>
      </c>
      <c r="AA174">
        <v>0</v>
      </c>
      <c r="AB174" t="s">
        <v>3</v>
      </c>
      <c r="AC174">
        <v>7140</v>
      </c>
      <c r="AD174">
        <v>1</v>
      </c>
      <c r="AE174">
        <v>0</v>
      </c>
      <c r="AF174">
        <v>2</v>
      </c>
      <c r="AG174">
        <v>3</v>
      </c>
      <c r="AH174" t="s">
        <v>227</v>
      </c>
      <c r="AI174" t="s">
        <v>462</v>
      </c>
      <c r="AJ174">
        <v>46217.640324074076</v>
      </c>
      <c r="AK174">
        <v>54976358</v>
      </c>
      <c r="AL174">
        <v>0</v>
      </c>
      <c r="AM174">
        <v>0</v>
      </c>
      <c r="AN174">
        <v>0</v>
      </c>
      <c r="AO174">
        <v>46101</v>
      </c>
      <c r="AP174">
        <v>5956</v>
      </c>
      <c r="AQ174">
        <v>1</v>
      </c>
      <c r="AR174">
        <v>0</v>
      </c>
      <c r="AS174" t="s">
        <v>1897</v>
      </c>
      <c r="AT174">
        <v>1</v>
      </c>
      <c r="AU174">
        <v>2</v>
      </c>
    </row>
    <row r="175" spans="2:47" x14ac:dyDescent="0.25">
      <c r="B175" t="s">
        <v>2093</v>
      </c>
      <c r="C175">
        <v>0</v>
      </c>
      <c r="D175" t="s">
        <v>461</v>
      </c>
      <c r="E175" t="s">
        <v>3</v>
      </c>
      <c r="F175" t="s">
        <v>1888</v>
      </c>
      <c r="G175" t="s">
        <v>3</v>
      </c>
      <c r="H175">
        <v>7497</v>
      </c>
      <c r="I175">
        <v>7497</v>
      </c>
      <c r="J175">
        <v>0</v>
      </c>
      <c r="K175">
        <v>7497</v>
      </c>
      <c r="L175">
        <v>0</v>
      </c>
      <c r="M175">
        <v>0</v>
      </c>
      <c r="N175">
        <v>0</v>
      </c>
      <c r="O175" t="s">
        <v>2087</v>
      </c>
      <c r="P175" t="s">
        <v>3</v>
      </c>
      <c r="Q175" t="s">
        <v>2088</v>
      </c>
      <c r="R175" t="s">
        <v>3</v>
      </c>
      <c r="S175" t="s">
        <v>3</v>
      </c>
      <c r="T175" t="s">
        <v>3</v>
      </c>
      <c r="U175">
        <v>0</v>
      </c>
      <c r="V175">
        <v>0</v>
      </c>
      <c r="W175">
        <v>0</v>
      </c>
      <c r="X175">
        <v>0</v>
      </c>
      <c r="Y175" t="s">
        <v>3</v>
      </c>
      <c r="Z175" t="s">
        <v>3</v>
      </c>
      <c r="AA175">
        <v>0</v>
      </c>
      <c r="AB175" t="s">
        <v>3</v>
      </c>
      <c r="AC175">
        <v>7497</v>
      </c>
      <c r="AD175">
        <v>1</v>
      </c>
      <c r="AE175">
        <v>0</v>
      </c>
      <c r="AF175">
        <v>2</v>
      </c>
      <c r="AG175">
        <v>3</v>
      </c>
      <c r="AH175" t="s">
        <v>227</v>
      </c>
      <c r="AI175" t="s">
        <v>462</v>
      </c>
      <c r="AJ175">
        <v>46217.640324074076</v>
      </c>
      <c r="AK175">
        <v>54976358</v>
      </c>
      <c r="AL175">
        <v>0</v>
      </c>
      <c r="AM175">
        <v>0</v>
      </c>
      <c r="AN175">
        <v>0</v>
      </c>
      <c r="AO175">
        <v>46101</v>
      </c>
      <c r="AP175">
        <v>5956</v>
      </c>
      <c r="AQ175">
        <v>1</v>
      </c>
      <c r="AR175">
        <v>0</v>
      </c>
      <c r="AS175" t="s">
        <v>3</v>
      </c>
      <c r="AT175">
        <v>1</v>
      </c>
      <c r="AU175">
        <v>2</v>
      </c>
    </row>
    <row r="176" spans="2:47" x14ac:dyDescent="0.25">
      <c r="B176" t="s">
        <v>2094</v>
      </c>
      <c r="C176">
        <v>0</v>
      </c>
      <c r="D176" t="s">
        <v>461</v>
      </c>
      <c r="E176" t="s">
        <v>3</v>
      </c>
      <c r="F176" t="s">
        <v>1888</v>
      </c>
      <c r="G176" t="s">
        <v>3</v>
      </c>
      <c r="H176">
        <v>7640</v>
      </c>
      <c r="I176">
        <v>7640</v>
      </c>
      <c r="J176">
        <v>0</v>
      </c>
      <c r="K176">
        <v>7640</v>
      </c>
      <c r="L176">
        <v>0</v>
      </c>
      <c r="M176">
        <v>0</v>
      </c>
      <c r="N176">
        <v>0</v>
      </c>
      <c r="O176" t="s">
        <v>2090</v>
      </c>
      <c r="P176" t="s">
        <v>3</v>
      </c>
      <c r="Q176" t="s">
        <v>2091</v>
      </c>
      <c r="R176" t="s">
        <v>3</v>
      </c>
      <c r="S176" t="s">
        <v>3</v>
      </c>
      <c r="T176" t="s">
        <v>3</v>
      </c>
      <c r="U176">
        <v>0</v>
      </c>
      <c r="V176">
        <v>0</v>
      </c>
      <c r="W176">
        <v>0</v>
      </c>
      <c r="X176">
        <v>0</v>
      </c>
      <c r="Y176" t="s">
        <v>3</v>
      </c>
      <c r="Z176" t="s">
        <v>3</v>
      </c>
      <c r="AA176">
        <v>0</v>
      </c>
      <c r="AB176" t="s">
        <v>3</v>
      </c>
      <c r="AC176">
        <v>7640</v>
      </c>
      <c r="AD176">
        <v>1</v>
      </c>
      <c r="AE176">
        <v>0</v>
      </c>
      <c r="AF176">
        <v>2</v>
      </c>
      <c r="AG176">
        <v>3</v>
      </c>
      <c r="AH176" t="s">
        <v>227</v>
      </c>
      <c r="AI176" t="s">
        <v>462</v>
      </c>
      <c r="AJ176">
        <v>46217.640324074076</v>
      </c>
      <c r="AK176">
        <v>54976358</v>
      </c>
      <c r="AL176">
        <v>0</v>
      </c>
      <c r="AM176">
        <v>0</v>
      </c>
      <c r="AN176">
        <v>0</v>
      </c>
      <c r="AO176">
        <v>46101</v>
      </c>
      <c r="AP176">
        <v>5956</v>
      </c>
      <c r="AQ176">
        <v>1</v>
      </c>
      <c r="AR176">
        <v>0</v>
      </c>
      <c r="AS176" t="s">
        <v>3</v>
      </c>
      <c r="AT176">
        <v>1</v>
      </c>
      <c r="AU176">
        <v>2</v>
      </c>
    </row>
    <row r="177" spans="2:47" x14ac:dyDescent="0.25">
      <c r="B177" t="s">
        <v>2095</v>
      </c>
      <c r="C177">
        <v>0</v>
      </c>
      <c r="D177" t="s">
        <v>465</v>
      </c>
      <c r="E177" t="s">
        <v>3</v>
      </c>
      <c r="F177" t="s">
        <v>1888</v>
      </c>
      <c r="G177" t="s">
        <v>3</v>
      </c>
      <c r="H177">
        <v>9282</v>
      </c>
      <c r="I177">
        <v>9282</v>
      </c>
      <c r="J177">
        <v>0</v>
      </c>
      <c r="K177">
        <v>9282</v>
      </c>
      <c r="L177">
        <v>0</v>
      </c>
      <c r="M177">
        <v>0</v>
      </c>
      <c r="N177">
        <v>0</v>
      </c>
      <c r="O177" t="s">
        <v>2084</v>
      </c>
      <c r="P177" t="s">
        <v>3</v>
      </c>
      <c r="Q177" t="s">
        <v>2085</v>
      </c>
      <c r="R177" t="s">
        <v>3</v>
      </c>
      <c r="S177" t="s">
        <v>3</v>
      </c>
      <c r="T177" t="s">
        <v>3</v>
      </c>
      <c r="U177">
        <v>0</v>
      </c>
      <c r="V177">
        <v>0</v>
      </c>
      <c r="W177">
        <v>0</v>
      </c>
      <c r="X177">
        <v>0</v>
      </c>
      <c r="Y177" t="s">
        <v>3</v>
      </c>
      <c r="Z177" t="s">
        <v>3</v>
      </c>
      <c r="AA177">
        <v>0</v>
      </c>
      <c r="AB177" t="s">
        <v>3</v>
      </c>
      <c r="AC177">
        <v>9282</v>
      </c>
      <c r="AD177">
        <v>1</v>
      </c>
      <c r="AE177">
        <v>0</v>
      </c>
      <c r="AF177">
        <v>2</v>
      </c>
      <c r="AG177">
        <v>3</v>
      </c>
      <c r="AH177" t="s">
        <v>227</v>
      </c>
      <c r="AI177" t="s">
        <v>2502</v>
      </c>
      <c r="AJ177">
        <v>46217.640462962961</v>
      </c>
      <c r="AK177">
        <v>54976365</v>
      </c>
      <c r="AL177">
        <v>0</v>
      </c>
      <c r="AM177">
        <v>0</v>
      </c>
      <c r="AN177">
        <v>0</v>
      </c>
      <c r="AO177">
        <v>46101</v>
      </c>
      <c r="AP177">
        <v>7500</v>
      </c>
      <c r="AQ177">
        <v>1</v>
      </c>
      <c r="AR177">
        <v>0</v>
      </c>
      <c r="AS177" t="s">
        <v>1897</v>
      </c>
      <c r="AT177">
        <v>1</v>
      </c>
      <c r="AU177">
        <v>21</v>
      </c>
    </row>
    <row r="178" spans="2:47" x14ac:dyDescent="0.25">
      <c r="B178" t="s">
        <v>2096</v>
      </c>
      <c r="C178">
        <v>0</v>
      </c>
      <c r="D178" t="s">
        <v>465</v>
      </c>
      <c r="E178" t="s">
        <v>3</v>
      </c>
      <c r="F178" t="s">
        <v>1888</v>
      </c>
      <c r="G178" t="s">
        <v>3</v>
      </c>
      <c r="H178">
        <v>9746</v>
      </c>
      <c r="I178">
        <v>9746</v>
      </c>
      <c r="J178">
        <v>0</v>
      </c>
      <c r="K178">
        <v>9746</v>
      </c>
      <c r="L178">
        <v>0</v>
      </c>
      <c r="M178">
        <v>0</v>
      </c>
      <c r="N178">
        <v>0</v>
      </c>
      <c r="O178" t="s">
        <v>2087</v>
      </c>
      <c r="P178" t="s">
        <v>3</v>
      </c>
      <c r="Q178" t="s">
        <v>2088</v>
      </c>
      <c r="R178" t="s">
        <v>3</v>
      </c>
      <c r="S178" t="s">
        <v>3</v>
      </c>
      <c r="T178" t="s">
        <v>3</v>
      </c>
      <c r="U178">
        <v>0</v>
      </c>
      <c r="V178">
        <v>0</v>
      </c>
      <c r="W178">
        <v>0</v>
      </c>
      <c r="X178">
        <v>0</v>
      </c>
      <c r="Y178" t="s">
        <v>3</v>
      </c>
      <c r="Z178" t="s">
        <v>3</v>
      </c>
      <c r="AA178">
        <v>0</v>
      </c>
      <c r="AB178" t="s">
        <v>3</v>
      </c>
      <c r="AC178">
        <v>9746</v>
      </c>
      <c r="AD178">
        <v>1</v>
      </c>
      <c r="AE178">
        <v>0</v>
      </c>
      <c r="AF178">
        <v>2</v>
      </c>
      <c r="AG178">
        <v>3</v>
      </c>
      <c r="AH178" t="s">
        <v>227</v>
      </c>
      <c r="AI178" t="s">
        <v>2502</v>
      </c>
      <c r="AJ178">
        <v>46217.640462962961</v>
      </c>
      <c r="AK178">
        <v>54976365</v>
      </c>
      <c r="AL178">
        <v>0</v>
      </c>
      <c r="AM178">
        <v>0</v>
      </c>
      <c r="AN178">
        <v>0</v>
      </c>
      <c r="AO178">
        <v>46101</v>
      </c>
      <c r="AP178">
        <v>7500</v>
      </c>
      <c r="AQ178">
        <v>1</v>
      </c>
      <c r="AR178">
        <v>0</v>
      </c>
      <c r="AS178" t="s">
        <v>3</v>
      </c>
      <c r="AT178">
        <v>1</v>
      </c>
      <c r="AU178">
        <v>21</v>
      </c>
    </row>
    <row r="179" spans="2:47" x14ac:dyDescent="0.25">
      <c r="B179" t="s">
        <v>2097</v>
      </c>
      <c r="C179">
        <v>0</v>
      </c>
      <c r="D179" t="s">
        <v>465</v>
      </c>
      <c r="E179" t="s">
        <v>3</v>
      </c>
      <c r="F179" t="s">
        <v>1888</v>
      </c>
      <c r="G179" t="s">
        <v>3</v>
      </c>
      <c r="H179">
        <v>9932</v>
      </c>
      <c r="I179">
        <v>9932</v>
      </c>
      <c r="J179">
        <v>0</v>
      </c>
      <c r="K179">
        <v>9932</v>
      </c>
      <c r="L179">
        <v>0</v>
      </c>
      <c r="M179">
        <v>0</v>
      </c>
      <c r="N179">
        <v>0</v>
      </c>
      <c r="O179" t="s">
        <v>2090</v>
      </c>
      <c r="P179" t="s">
        <v>3</v>
      </c>
      <c r="Q179" t="s">
        <v>2091</v>
      </c>
      <c r="R179" t="s">
        <v>3</v>
      </c>
      <c r="S179" t="s">
        <v>3</v>
      </c>
      <c r="T179" t="s">
        <v>3</v>
      </c>
      <c r="U179">
        <v>0</v>
      </c>
      <c r="V179">
        <v>0</v>
      </c>
      <c r="W179">
        <v>0</v>
      </c>
      <c r="X179">
        <v>0</v>
      </c>
      <c r="Y179" t="s">
        <v>3</v>
      </c>
      <c r="Z179" t="s">
        <v>3</v>
      </c>
      <c r="AA179">
        <v>0</v>
      </c>
      <c r="AB179" t="s">
        <v>3</v>
      </c>
      <c r="AC179">
        <v>9932</v>
      </c>
      <c r="AD179">
        <v>1</v>
      </c>
      <c r="AE179">
        <v>0</v>
      </c>
      <c r="AF179">
        <v>2</v>
      </c>
      <c r="AG179">
        <v>3</v>
      </c>
      <c r="AH179" t="s">
        <v>227</v>
      </c>
      <c r="AI179" t="s">
        <v>2502</v>
      </c>
      <c r="AJ179">
        <v>46217.640462962961</v>
      </c>
      <c r="AK179">
        <v>54976365</v>
      </c>
      <c r="AL179">
        <v>0</v>
      </c>
      <c r="AM179">
        <v>0</v>
      </c>
      <c r="AN179">
        <v>0</v>
      </c>
      <c r="AO179">
        <v>46101</v>
      </c>
      <c r="AP179">
        <v>7500</v>
      </c>
      <c r="AQ179">
        <v>1</v>
      </c>
      <c r="AR179">
        <v>0</v>
      </c>
      <c r="AS179" t="s">
        <v>3</v>
      </c>
      <c r="AT179">
        <v>1</v>
      </c>
      <c r="AU179">
        <v>21</v>
      </c>
    </row>
    <row r="180" spans="2:47" x14ac:dyDescent="0.25">
      <c r="B180" t="s">
        <v>2098</v>
      </c>
      <c r="C180">
        <v>0</v>
      </c>
      <c r="D180" t="s">
        <v>468</v>
      </c>
      <c r="E180" t="s">
        <v>3</v>
      </c>
      <c r="F180" t="s">
        <v>1888</v>
      </c>
      <c r="G180" t="s">
        <v>3</v>
      </c>
      <c r="H180">
        <v>35633</v>
      </c>
      <c r="I180">
        <v>35633</v>
      </c>
      <c r="J180">
        <v>0</v>
      </c>
      <c r="K180">
        <v>35633</v>
      </c>
      <c r="L180">
        <v>0</v>
      </c>
      <c r="M180">
        <v>0</v>
      </c>
      <c r="N180">
        <v>0</v>
      </c>
      <c r="O180" t="s">
        <v>2084</v>
      </c>
      <c r="P180" t="s">
        <v>3</v>
      </c>
      <c r="Q180" t="s">
        <v>2085</v>
      </c>
      <c r="R180" t="s">
        <v>3</v>
      </c>
      <c r="S180" t="s">
        <v>3</v>
      </c>
      <c r="T180" t="s">
        <v>3</v>
      </c>
      <c r="U180">
        <v>0</v>
      </c>
      <c r="V180">
        <v>0</v>
      </c>
      <c r="W180">
        <v>0</v>
      </c>
      <c r="X180">
        <v>0</v>
      </c>
      <c r="Y180" t="s">
        <v>3</v>
      </c>
      <c r="Z180" t="s">
        <v>3</v>
      </c>
      <c r="AA180">
        <v>0</v>
      </c>
      <c r="AB180" t="s">
        <v>3</v>
      </c>
      <c r="AC180">
        <v>35633</v>
      </c>
      <c r="AD180">
        <v>1</v>
      </c>
      <c r="AE180">
        <v>0</v>
      </c>
      <c r="AF180">
        <v>2</v>
      </c>
      <c r="AG180">
        <v>3</v>
      </c>
      <c r="AH180" t="s">
        <v>227</v>
      </c>
      <c r="AI180" t="s">
        <v>2503</v>
      </c>
      <c r="AJ180">
        <v>46217.640879629631</v>
      </c>
      <c r="AK180">
        <v>54976372</v>
      </c>
      <c r="AL180">
        <v>0</v>
      </c>
      <c r="AM180">
        <v>0</v>
      </c>
      <c r="AN180">
        <v>0</v>
      </c>
      <c r="AO180">
        <v>46101</v>
      </c>
      <c r="AP180">
        <v>27950</v>
      </c>
      <c r="AQ180">
        <v>1</v>
      </c>
      <c r="AR180">
        <v>0</v>
      </c>
      <c r="AS180" t="s">
        <v>1897</v>
      </c>
      <c r="AT180">
        <v>1</v>
      </c>
      <c r="AU180">
        <v>26</v>
      </c>
    </row>
    <row r="181" spans="2:47" x14ac:dyDescent="0.25">
      <c r="B181" t="s">
        <v>2099</v>
      </c>
      <c r="C181">
        <v>0</v>
      </c>
      <c r="D181" t="s">
        <v>468</v>
      </c>
      <c r="E181" t="s">
        <v>3</v>
      </c>
      <c r="F181" t="s">
        <v>1888</v>
      </c>
      <c r="G181" t="s">
        <v>3</v>
      </c>
      <c r="H181">
        <v>37414</v>
      </c>
      <c r="I181">
        <v>37414</v>
      </c>
      <c r="J181">
        <v>0</v>
      </c>
      <c r="K181">
        <v>37414</v>
      </c>
      <c r="L181">
        <v>0</v>
      </c>
      <c r="M181">
        <v>0</v>
      </c>
      <c r="N181">
        <v>0</v>
      </c>
      <c r="O181" t="s">
        <v>2087</v>
      </c>
      <c r="P181" t="s">
        <v>3</v>
      </c>
      <c r="Q181" t="s">
        <v>2088</v>
      </c>
      <c r="R181" t="s">
        <v>3</v>
      </c>
      <c r="S181" t="s">
        <v>3</v>
      </c>
      <c r="T181" t="s">
        <v>3</v>
      </c>
      <c r="U181">
        <v>0</v>
      </c>
      <c r="V181">
        <v>0</v>
      </c>
      <c r="W181">
        <v>0</v>
      </c>
      <c r="X181">
        <v>0</v>
      </c>
      <c r="Y181" t="s">
        <v>3</v>
      </c>
      <c r="Z181" t="s">
        <v>3</v>
      </c>
      <c r="AA181">
        <v>0</v>
      </c>
      <c r="AB181" t="s">
        <v>3</v>
      </c>
      <c r="AC181">
        <v>37414</v>
      </c>
      <c r="AD181">
        <v>1</v>
      </c>
      <c r="AE181">
        <v>0</v>
      </c>
      <c r="AF181">
        <v>2</v>
      </c>
      <c r="AG181">
        <v>3</v>
      </c>
      <c r="AH181" t="s">
        <v>227</v>
      </c>
      <c r="AI181" t="s">
        <v>2503</v>
      </c>
      <c r="AJ181">
        <v>46217.640879629631</v>
      </c>
      <c r="AK181">
        <v>54976372</v>
      </c>
      <c r="AL181">
        <v>0</v>
      </c>
      <c r="AM181">
        <v>0</v>
      </c>
      <c r="AN181">
        <v>0</v>
      </c>
      <c r="AO181">
        <v>46101</v>
      </c>
      <c r="AP181">
        <v>27950</v>
      </c>
      <c r="AQ181">
        <v>1</v>
      </c>
      <c r="AR181">
        <v>0</v>
      </c>
      <c r="AS181" t="s">
        <v>3</v>
      </c>
      <c r="AT181">
        <v>1</v>
      </c>
      <c r="AU181">
        <v>26</v>
      </c>
    </row>
    <row r="182" spans="2:47" x14ac:dyDescent="0.25">
      <c r="B182" t="s">
        <v>2100</v>
      </c>
      <c r="C182">
        <v>0</v>
      </c>
      <c r="D182" t="s">
        <v>468</v>
      </c>
      <c r="E182" t="s">
        <v>3</v>
      </c>
      <c r="F182" t="s">
        <v>1888</v>
      </c>
      <c r="G182" t="s">
        <v>3</v>
      </c>
      <c r="H182">
        <v>38127</v>
      </c>
      <c r="I182">
        <v>38127</v>
      </c>
      <c r="J182">
        <v>0</v>
      </c>
      <c r="K182">
        <v>38127</v>
      </c>
      <c r="L182">
        <v>0</v>
      </c>
      <c r="M182">
        <v>0</v>
      </c>
      <c r="N182">
        <v>0</v>
      </c>
      <c r="O182" t="s">
        <v>2090</v>
      </c>
      <c r="P182" t="s">
        <v>3</v>
      </c>
      <c r="Q182" t="s">
        <v>2091</v>
      </c>
      <c r="R182" t="s">
        <v>3</v>
      </c>
      <c r="S182" t="s">
        <v>3</v>
      </c>
      <c r="T182" t="s">
        <v>3</v>
      </c>
      <c r="U182">
        <v>0</v>
      </c>
      <c r="V182">
        <v>0</v>
      </c>
      <c r="W182">
        <v>0</v>
      </c>
      <c r="X182">
        <v>0</v>
      </c>
      <c r="Y182" t="s">
        <v>3</v>
      </c>
      <c r="Z182" t="s">
        <v>3</v>
      </c>
      <c r="AA182">
        <v>0</v>
      </c>
      <c r="AB182" t="s">
        <v>3</v>
      </c>
      <c r="AC182">
        <v>38127</v>
      </c>
      <c r="AD182">
        <v>1</v>
      </c>
      <c r="AE182">
        <v>0</v>
      </c>
      <c r="AF182">
        <v>2</v>
      </c>
      <c r="AG182">
        <v>3</v>
      </c>
      <c r="AH182" t="s">
        <v>227</v>
      </c>
      <c r="AI182" t="s">
        <v>2503</v>
      </c>
      <c r="AJ182">
        <v>46217.640879629631</v>
      </c>
      <c r="AK182">
        <v>54976372</v>
      </c>
      <c r="AL182">
        <v>0</v>
      </c>
      <c r="AM182">
        <v>0</v>
      </c>
      <c r="AN182">
        <v>0</v>
      </c>
      <c r="AO182">
        <v>46101</v>
      </c>
      <c r="AP182">
        <v>27950</v>
      </c>
      <c r="AQ182">
        <v>1</v>
      </c>
      <c r="AR182">
        <v>0</v>
      </c>
      <c r="AS182" t="s">
        <v>3</v>
      </c>
      <c r="AT182">
        <v>1</v>
      </c>
      <c r="AU182">
        <v>26</v>
      </c>
    </row>
    <row r="183" spans="2:47" x14ac:dyDescent="0.25">
      <c r="B183" t="s">
        <v>2101</v>
      </c>
      <c r="C183">
        <v>0</v>
      </c>
      <c r="D183" t="s">
        <v>471</v>
      </c>
      <c r="E183" t="s">
        <v>3</v>
      </c>
      <c r="F183" t="s">
        <v>1888</v>
      </c>
      <c r="G183" t="s">
        <v>3</v>
      </c>
      <c r="H183">
        <v>46322.9</v>
      </c>
      <c r="I183">
        <v>46322.9</v>
      </c>
      <c r="J183">
        <v>0</v>
      </c>
      <c r="K183">
        <v>46322.9</v>
      </c>
      <c r="L183">
        <v>0</v>
      </c>
      <c r="M183">
        <v>0</v>
      </c>
      <c r="N183">
        <v>0</v>
      </c>
      <c r="O183" t="s">
        <v>2084</v>
      </c>
      <c r="P183" t="s">
        <v>3</v>
      </c>
      <c r="Q183" t="s">
        <v>2085</v>
      </c>
      <c r="R183" t="s">
        <v>3</v>
      </c>
      <c r="S183" t="s">
        <v>3</v>
      </c>
      <c r="T183" t="s">
        <v>3</v>
      </c>
      <c r="U183">
        <v>0</v>
      </c>
      <c r="V183">
        <v>0</v>
      </c>
      <c r="W183">
        <v>0</v>
      </c>
      <c r="X183">
        <v>0</v>
      </c>
      <c r="Y183" t="s">
        <v>3</v>
      </c>
      <c r="Z183" t="s">
        <v>3</v>
      </c>
      <c r="AA183">
        <v>0</v>
      </c>
      <c r="AB183" t="s">
        <v>3</v>
      </c>
      <c r="AC183">
        <v>46322.9</v>
      </c>
      <c r="AD183">
        <v>1</v>
      </c>
      <c r="AE183">
        <v>0</v>
      </c>
      <c r="AF183">
        <v>2</v>
      </c>
      <c r="AG183">
        <v>3</v>
      </c>
      <c r="AH183" t="s">
        <v>227</v>
      </c>
      <c r="AI183" t="s">
        <v>2504</v>
      </c>
      <c r="AJ183">
        <v>46217.641157407408</v>
      </c>
      <c r="AK183">
        <v>54976378</v>
      </c>
      <c r="AL183">
        <v>0</v>
      </c>
      <c r="AM183">
        <v>0</v>
      </c>
      <c r="AN183">
        <v>0</v>
      </c>
      <c r="AO183">
        <v>46101</v>
      </c>
      <c r="AP183">
        <v>35000</v>
      </c>
      <c r="AQ183">
        <v>1</v>
      </c>
      <c r="AR183">
        <v>0</v>
      </c>
      <c r="AS183" t="s">
        <v>1897</v>
      </c>
      <c r="AT183">
        <v>1</v>
      </c>
      <c r="AU183">
        <v>25</v>
      </c>
    </row>
    <row r="184" spans="2:47" x14ac:dyDescent="0.25">
      <c r="B184" t="s">
        <v>2102</v>
      </c>
      <c r="C184">
        <v>0</v>
      </c>
      <c r="D184" t="s">
        <v>471</v>
      </c>
      <c r="E184" t="s">
        <v>3</v>
      </c>
      <c r="F184" t="s">
        <v>1888</v>
      </c>
      <c r="G184" t="s">
        <v>3</v>
      </c>
      <c r="H184">
        <v>48639</v>
      </c>
      <c r="I184">
        <v>48639</v>
      </c>
      <c r="J184">
        <v>0</v>
      </c>
      <c r="K184">
        <v>48639</v>
      </c>
      <c r="L184">
        <v>0</v>
      </c>
      <c r="M184">
        <v>0</v>
      </c>
      <c r="N184">
        <v>0</v>
      </c>
      <c r="O184" t="s">
        <v>2087</v>
      </c>
      <c r="P184" t="s">
        <v>3</v>
      </c>
      <c r="Q184" t="s">
        <v>2088</v>
      </c>
      <c r="R184" t="s">
        <v>3</v>
      </c>
      <c r="S184" t="s">
        <v>3</v>
      </c>
      <c r="T184" t="s">
        <v>3</v>
      </c>
      <c r="U184">
        <v>0</v>
      </c>
      <c r="V184">
        <v>0</v>
      </c>
      <c r="W184">
        <v>0</v>
      </c>
      <c r="X184">
        <v>0</v>
      </c>
      <c r="Y184" t="s">
        <v>3</v>
      </c>
      <c r="Z184" t="s">
        <v>3</v>
      </c>
      <c r="AA184">
        <v>0</v>
      </c>
      <c r="AB184" t="s">
        <v>3</v>
      </c>
      <c r="AC184">
        <v>48639</v>
      </c>
      <c r="AD184">
        <v>1</v>
      </c>
      <c r="AE184">
        <v>0</v>
      </c>
      <c r="AF184">
        <v>2</v>
      </c>
      <c r="AG184">
        <v>3</v>
      </c>
      <c r="AH184" t="s">
        <v>227</v>
      </c>
      <c r="AI184" t="s">
        <v>2504</v>
      </c>
      <c r="AJ184">
        <v>46217.641157407408</v>
      </c>
      <c r="AK184">
        <v>54976378</v>
      </c>
      <c r="AL184">
        <v>0</v>
      </c>
      <c r="AM184">
        <v>0</v>
      </c>
      <c r="AN184">
        <v>0</v>
      </c>
      <c r="AO184">
        <v>46101</v>
      </c>
      <c r="AP184">
        <v>35000</v>
      </c>
      <c r="AQ184">
        <v>1</v>
      </c>
      <c r="AR184">
        <v>0</v>
      </c>
      <c r="AS184" t="s">
        <v>3</v>
      </c>
      <c r="AT184">
        <v>1</v>
      </c>
      <c r="AU184">
        <v>25</v>
      </c>
    </row>
    <row r="185" spans="2:47" x14ac:dyDescent="0.25">
      <c r="B185" t="s">
        <v>2103</v>
      </c>
      <c r="C185">
        <v>0</v>
      </c>
      <c r="D185" t="s">
        <v>471</v>
      </c>
      <c r="E185" t="s">
        <v>3</v>
      </c>
      <c r="F185" t="s">
        <v>1888</v>
      </c>
      <c r="G185" t="s">
        <v>3</v>
      </c>
      <c r="H185">
        <v>49566</v>
      </c>
      <c r="I185">
        <v>49566</v>
      </c>
      <c r="J185">
        <v>0</v>
      </c>
      <c r="K185">
        <v>49566</v>
      </c>
      <c r="L185">
        <v>0</v>
      </c>
      <c r="M185">
        <v>0</v>
      </c>
      <c r="N185">
        <v>0</v>
      </c>
      <c r="O185" t="s">
        <v>2090</v>
      </c>
      <c r="P185" t="s">
        <v>3</v>
      </c>
      <c r="Q185" t="s">
        <v>2091</v>
      </c>
      <c r="R185" t="s">
        <v>3</v>
      </c>
      <c r="S185" t="s">
        <v>3</v>
      </c>
      <c r="T185" t="s">
        <v>3</v>
      </c>
      <c r="U185">
        <v>0</v>
      </c>
      <c r="V185">
        <v>0</v>
      </c>
      <c r="W185">
        <v>0</v>
      </c>
      <c r="X185">
        <v>0</v>
      </c>
      <c r="Y185" t="s">
        <v>3</v>
      </c>
      <c r="Z185" t="s">
        <v>3</v>
      </c>
      <c r="AA185">
        <v>0</v>
      </c>
      <c r="AB185" t="s">
        <v>3</v>
      </c>
      <c r="AC185">
        <v>49566</v>
      </c>
      <c r="AD185">
        <v>1</v>
      </c>
      <c r="AE185">
        <v>0</v>
      </c>
      <c r="AF185">
        <v>2</v>
      </c>
      <c r="AG185">
        <v>3</v>
      </c>
      <c r="AH185" t="s">
        <v>227</v>
      </c>
      <c r="AI185" t="s">
        <v>2504</v>
      </c>
      <c r="AJ185">
        <v>46217.641157407408</v>
      </c>
      <c r="AK185">
        <v>54976378</v>
      </c>
      <c r="AL185">
        <v>0</v>
      </c>
      <c r="AM185">
        <v>0</v>
      </c>
      <c r="AN185">
        <v>0</v>
      </c>
      <c r="AO185">
        <v>46101</v>
      </c>
      <c r="AP185">
        <v>35000</v>
      </c>
      <c r="AQ185">
        <v>1</v>
      </c>
      <c r="AR185">
        <v>0</v>
      </c>
      <c r="AS185" t="s">
        <v>3</v>
      </c>
      <c r="AT185">
        <v>1</v>
      </c>
      <c r="AU185">
        <v>25</v>
      </c>
    </row>
    <row r="186" spans="2:47" x14ac:dyDescent="0.25">
      <c r="B186" t="s">
        <v>2104</v>
      </c>
      <c r="C186">
        <v>1</v>
      </c>
      <c r="D186" t="s">
        <v>478</v>
      </c>
      <c r="E186" t="s">
        <v>3</v>
      </c>
      <c r="F186" t="s">
        <v>1888</v>
      </c>
      <c r="G186" t="s">
        <v>3</v>
      </c>
      <c r="H186">
        <v>25870</v>
      </c>
      <c r="I186">
        <v>25870</v>
      </c>
      <c r="J186">
        <v>0</v>
      </c>
      <c r="K186">
        <v>25870</v>
      </c>
      <c r="L186">
        <v>0</v>
      </c>
      <c r="M186">
        <v>0</v>
      </c>
      <c r="N186">
        <v>0</v>
      </c>
      <c r="O186" t="s">
        <v>2084</v>
      </c>
      <c r="P186" t="s">
        <v>3</v>
      </c>
      <c r="Q186" t="s">
        <v>2085</v>
      </c>
      <c r="R186" t="s">
        <v>3</v>
      </c>
      <c r="S186" t="s">
        <v>3</v>
      </c>
      <c r="T186" t="s">
        <v>3</v>
      </c>
      <c r="U186">
        <v>0</v>
      </c>
      <c r="V186">
        <v>0</v>
      </c>
      <c r="W186">
        <v>0</v>
      </c>
      <c r="X186">
        <v>0</v>
      </c>
      <c r="Y186" t="s">
        <v>3</v>
      </c>
      <c r="Z186" t="s">
        <v>3</v>
      </c>
      <c r="AA186">
        <v>0</v>
      </c>
      <c r="AB186" t="s">
        <v>3</v>
      </c>
      <c r="AC186">
        <v>25870</v>
      </c>
      <c r="AD186">
        <v>1</v>
      </c>
      <c r="AE186">
        <v>0</v>
      </c>
      <c r="AF186">
        <v>2</v>
      </c>
      <c r="AG186">
        <v>3</v>
      </c>
      <c r="AH186" t="s">
        <v>227</v>
      </c>
      <c r="AI186" t="s">
        <v>2505</v>
      </c>
      <c r="AJ186">
        <v>46217.579594907409</v>
      </c>
      <c r="AK186">
        <v>54976394</v>
      </c>
      <c r="AL186">
        <v>0</v>
      </c>
      <c r="AM186">
        <v>0</v>
      </c>
      <c r="AN186">
        <v>0</v>
      </c>
      <c r="AO186">
        <v>46101</v>
      </c>
      <c r="AP186">
        <v>0</v>
      </c>
      <c r="AQ186">
        <v>1</v>
      </c>
      <c r="AR186">
        <v>0</v>
      </c>
      <c r="AS186" t="s">
        <v>1897</v>
      </c>
      <c r="AT186">
        <v>1</v>
      </c>
      <c r="AU186">
        <v>6</v>
      </c>
    </row>
    <row r="187" spans="2:47" x14ac:dyDescent="0.25">
      <c r="B187" t="s">
        <v>2105</v>
      </c>
      <c r="C187">
        <v>0</v>
      </c>
      <c r="D187" t="s">
        <v>478</v>
      </c>
      <c r="E187" t="s">
        <v>3</v>
      </c>
      <c r="F187" t="s">
        <v>1888</v>
      </c>
      <c r="G187" t="s">
        <v>3</v>
      </c>
      <c r="H187">
        <v>27163</v>
      </c>
      <c r="I187">
        <v>27163</v>
      </c>
      <c r="J187">
        <v>0</v>
      </c>
      <c r="K187">
        <v>27163</v>
      </c>
      <c r="L187">
        <v>0</v>
      </c>
      <c r="M187">
        <v>0</v>
      </c>
      <c r="N187">
        <v>0</v>
      </c>
      <c r="O187" t="s">
        <v>2087</v>
      </c>
      <c r="P187" t="s">
        <v>3</v>
      </c>
      <c r="Q187" t="s">
        <v>2088</v>
      </c>
      <c r="R187" t="s">
        <v>3</v>
      </c>
      <c r="S187" t="s">
        <v>3</v>
      </c>
      <c r="T187" t="s">
        <v>3</v>
      </c>
      <c r="U187">
        <v>0</v>
      </c>
      <c r="V187">
        <v>0</v>
      </c>
      <c r="W187">
        <v>0</v>
      </c>
      <c r="X187">
        <v>0</v>
      </c>
      <c r="Y187" t="s">
        <v>3</v>
      </c>
      <c r="Z187" t="s">
        <v>3</v>
      </c>
      <c r="AA187">
        <v>0</v>
      </c>
      <c r="AB187" t="s">
        <v>3</v>
      </c>
      <c r="AC187">
        <v>27163</v>
      </c>
      <c r="AD187">
        <v>1</v>
      </c>
      <c r="AE187">
        <v>0</v>
      </c>
      <c r="AF187">
        <v>2</v>
      </c>
      <c r="AG187">
        <v>3</v>
      </c>
      <c r="AH187" t="s">
        <v>227</v>
      </c>
      <c r="AI187" t="s">
        <v>2505</v>
      </c>
      <c r="AJ187">
        <v>46217.579594907409</v>
      </c>
      <c r="AK187">
        <v>54976394</v>
      </c>
      <c r="AL187">
        <v>0</v>
      </c>
      <c r="AM187">
        <v>0</v>
      </c>
      <c r="AN187">
        <v>0</v>
      </c>
      <c r="AO187">
        <v>46101</v>
      </c>
      <c r="AP187">
        <v>0</v>
      </c>
      <c r="AQ187">
        <v>1</v>
      </c>
      <c r="AR187">
        <v>0</v>
      </c>
      <c r="AS187" t="s">
        <v>3</v>
      </c>
      <c r="AT187">
        <v>1</v>
      </c>
      <c r="AU187">
        <v>6</v>
      </c>
    </row>
    <row r="188" spans="2:47" x14ac:dyDescent="0.25">
      <c r="B188" t="s">
        <v>2106</v>
      </c>
      <c r="C188">
        <v>0</v>
      </c>
      <c r="D188" t="s">
        <v>478</v>
      </c>
      <c r="E188" t="s">
        <v>3</v>
      </c>
      <c r="F188" t="s">
        <v>1888</v>
      </c>
      <c r="G188" t="s">
        <v>3</v>
      </c>
      <c r="H188">
        <v>27681</v>
      </c>
      <c r="I188">
        <v>27681</v>
      </c>
      <c r="J188">
        <v>0</v>
      </c>
      <c r="K188">
        <v>27681</v>
      </c>
      <c r="L188">
        <v>0</v>
      </c>
      <c r="M188">
        <v>0</v>
      </c>
      <c r="N188">
        <v>0</v>
      </c>
      <c r="O188" t="s">
        <v>2090</v>
      </c>
      <c r="P188" t="s">
        <v>3</v>
      </c>
      <c r="Q188" t="s">
        <v>2091</v>
      </c>
      <c r="R188" t="s">
        <v>3</v>
      </c>
      <c r="S188" t="s">
        <v>3</v>
      </c>
      <c r="T188" t="s">
        <v>3</v>
      </c>
      <c r="U188">
        <v>0</v>
      </c>
      <c r="V188">
        <v>0</v>
      </c>
      <c r="W188">
        <v>0</v>
      </c>
      <c r="X188">
        <v>0</v>
      </c>
      <c r="Y188" t="s">
        <v>3</v>
      </c>
      <c r="Z188" t="s">
        <v>3</v>
      </c>
      <c r="AA188">
        <v>0</v>
      </c>
      <c r="AB188" t="s">
        <v>3</v>
      </c>
      <c r="AC188">
        <v>27681</v>
      </c>
      <c r="AD188">
        <v>1</v>
      </c>
      <c r="AE188">
        <v>0</v>
      </c>
      <c r="AF188">
        <v>2</v>
      </c>
      <c r="AG188">
        <v>3</v>
      </c>
      <c r="AH188" t="s">
        <v>227</v>
      </c>
      <c r="AI188" t="s">
        <v>2505</v>
      </c>
      <c r="AJ188">
        <v>46217.579594907409</v>
      </c>
      <c r="AK188">
        <v>54976394</v>
      </c>
      <c r="AL188">
        <v>0</v>
      </c>
      <c r="AM188">
        <v>0</v>
      </c>
      <c r="AN188">
        <v>0</v>
      </c>
      <c r="AO188">
        <v>46101</v>
      </c>
      <c r="AP188">
        <v>0</v>
      </c>
      <c r="AQ188">
        <v>1</v>
      </c>
      <c r="AR188">
        <v>0</v>
      </c>
      <c r="AS188" t="s">
        <v>3</v>
      </c>
      <c r="AT188">
        <v>1</v>
      </c>
      <c r="AU188">
        <v>6</v>
      </c>
    </row>
    <row r="189" spans="2:47" x14ac:dyDescent="0.25">
      <c r="B189" t="s">
        <v>2107</v>
      </c>
      <c r="C189">
        <v>0</v>
      </c>
      <c r="D189" t="s">
        <v>481</v>
      </c>
      <c r="E189" t="s">
        <v>3</v>
      </c>
      <c r="F189" t="s">
        <v>1888</v>
      </c>
      <c r="G189" t="s">
        <v>3</v>
      </c>
      <c r="H189">
        <v>33631</v>
      </c>
      <c r="I189">
        <v>33631</v>
      </c>
      <c r="J189">
        <v>0</v>
      </c>
      <c r="K189">
        <v>33631</v>
      </c>
      <c r="L189">
        <v>0</v>
      </c>
      <c r="M189">
        <v>0</v>
      </c>
      <c r="N189">
        <v>0</v>
      </c>
      <c r="O189" t="s">
        <v>2084</v>
      </c>
      <c r="P189" t="s">
        <v>3</v>
      </c>
      <c r="Q189" t="s">
        <v>2085</v>
      </c>
      <c r="R189" t="s">
        <v>3</v>
      </c>
      <c r="S189" t="s">
        <v>3</v>
      </c>
      <c r="T189" t="s">
        <v>3</v>
      </c>
      <c r="U189">
        <v>0</v>
      </c>
      <c r="V189">
        <v>0</v>
      </c>
      <c r="W189">
        <v>0</v>
      </c>
      <c r="X189">
        <v>0</v>
      </c>
      <c r="Y189" t="s">
        <v>3</v>
      </c>
      <c r="Z189" t="s">
        <v>3</v>
      </c>
      <c r="AA189">
        <v>0</v>
      </c>
      <c r="AB189" t="s">
        <v>3</v>
      </c>
      <c r="AC189">
        <v>33631</v>
      </c>
      <c r="AD189">
        <v>1</v>
      </c>
      <c r="AE189">
        <v>0</v>
      </c>
      <c r="AF189">
        <v>2</v>
      </c>
      <c r="AG189">
        <v>3</v>
      </c>
      <c r="AH189" t="s">
        <v>227</v>
      </c>
      <c r="AI189" t="s">
        <v>2506</v>
      </c>
      <c r="AJ189">
        <v>46217.641585648147</v>
      </c>
      <c r="AK189">
        <v>54976443</v>
      </c>
      <c r="AL189">
        <v>0</v>
      </c>
      <c r="AM189">
        <v>0</v>
      </c>
      <c r="AN189">
        <v>0</v>
      </c>
      <c r="AO189">
        <v>46101</v>
      </c>
      <c r="AP189">
        <v>32300</v>
      </c>
      <c r="AQ189">
        <v>1</v>
      </c>
      <c r="AR189">
        <v>0</v>
      </c>
      <c r="AS189" t="s">
        <v>1897</v>
      </c>
      <c r="AT189">
        <v>1</v>
      </c>
      <c r="AU189">
        <v>3</v>
      </c>
    </row>
    <row r="190" spans="2:47" x14ac:dyDescent="0.25">
      <c r="B190" t="s">
        <v>2108</v>
      </c>
      <c r="C190">
        <v>0</v>
      </c>
      <c r="D190" t="s">
        <v>481</v>
      </c>
      <c r="E190" t="s">
        <v>3</v>
      </c>
      <c r="F190" t="s">
        <v>1888</v>
      </c>
      <c r="G190" t="s">
        <v>3</v>
      </c>
      <c r="H190">
        <v>35312</v>
      </c>
      <c r="I190">
        <v>35312</v>
      </c>
      <c r="J190">
        <v>0</v>
      </c>
      <c r="K190">
        <v>35312</v>
      </c>
      <c r="L190">
        <v>0</v>
      </c>
      <c r="M190">
        <v>0</v>
      </c>
      <c r="N190">
        <v>0</v>
      </c>
      <c r="O190" t="s">
        <v>2087</v>
      </c>
      <c r="P190" t="s">
        <v>3</v>
      </c>
      <c r="Q190" t="s">
        <v>2088</v>
      </c>
      <c r="R190" t="s">
        <v>3</v>
      </c>
      <c r="S190" t="s">
        <v>3</v>
      </c>
      <c r="T190" t="s">
        <v>3</v>
      </c>
      <c r="U190">
        <v>0</v>
      </c>
      <c r="V190">
        <v>0</v>
      </c>
      <c r="W190">
        <v>0</v>
      </c>
      <c r="X190">
        <v>0</v>
      </c>
      <c r="Y190" t="s">
        <v>3</v>
      </c>
      <c r="Z190" t="s">
        <v>3</v>
      </c>
      <c r="AA190">
        <v>0</v>
      </c>
      <c r="AB190" t="s">
        <v>3</v>
      </c>
      <c r="AC190">
        <v>35312</v>
      </c>
      <c r="AD190">
        <v>1</v>
      </c>
      <c r="AE190">
        <v>0</v>
      </c>
      <c r="AF190">
        <v>2</v>
      </c>
      <c r="AG190">
        <v>3</v>
      </c>
      <c r="AH190" t="s">
        <v>227</v>
      </c>
      <c r="AI190" t="s">
        <v>2506</v>
      </c>
      <c r="AJ190">
        <v>46217.641585648147</v>
      </c>
      <c r="AK190">
        <v>54976443</v>
      </c>
      <c r="AL190">
        <v>0</v>
      </c>
      <c r="AM190">
        <v>0</v>
      </c>
      <c r="AN190">
        <v>0</v>
      </c>
      <c r="AO190">
        <v>46101</v>
      </c>
      <c r="AP190">
        <v>32300</v>
      </c>
      <c r="AQ190">
        <v>1</v>
      </c>
      <c r="AR190">
        <v>0</v>
      </c>
      <c r="AS190" t="s">
        <v>3</v>
      </c>
      <c r="AT190">
        <v>1</v>
      </c>
      <c r="AU190">
        <v>3</v>
      </c>
    </row>
    <row r="191" spans="2:47" x14ac:dyDescent="0.25">
      <c r="B191" t="s">
        <v>2109</v>
      </c>
      <c r="C191">
        <v>0</v>
      </c>
      <c r="D191" t="s">
        <v>481</v>
      </c>
      <c r="E191" t="s">
        <v>3</v>
      </c>
      <c r="F191" t="s">
        <v>1888</v>
      </c>
      <c r="G191" t="s">
        <v>3</v>
      </c>
      <c r="H191">
        <v>35985</v>
      </c>
      <c r="I191">
        <v>35985</v>
      </c>
      <c r="J191">
        <v>0</v>
      </c>
      <c r="K191">
        <v>35985</v>
      </c>
      <c r="L191">
        <v>0</v>
      </c>
      <c r="M191">
        <v>0</v>
      </c>
      <c r="N191">
        <v>0</v>
      </c>
      <c r="O191" t="s">
        <v>2090</v>
      </c>
      <c r="P191" t="s">
        <v>3</v>
      </c>
      <c r="Q191" t="s">
        <v>2091</v>
      </c>
      <c r="R191" t="s">
        <v>3</v>
      </c>
      <c r="S191" t="s">
        <v>3</v>
      </c>
      <c r="T191" t="s">
        <v>3</v>
      </c>
      <c r="U191">
        <v>0</v>
      </c>
      <c r="V191">
        <v>0</v>
      </c>
      <c r="W191">
        <v>0</v>
      </c>
      <c r="X191">
        <v>0</v>
      </c>
      <c r="Y191" t="s">
        <v>3</v>
      </c>
      <c r="Z191" t="s">
        <v>3</v>
      </c>
      <c r="AA191">
        <v>0</v>
      </c>
      <c r="AB191" t="s">
        <v>3</v>
      </c>
      <c r="AC191">
        <v>35985</v>
      </c>
      <c r="AD191">
        <v>1</v>
      </c>
      <c r="AE191">
        <v>0</v>
      </c>
      <c r="AF191">
        <v>2</v>
      </c>
      <c r="AG191">
        <v>3</v>
      </c>
      <c r="AH191" t="s">
        <v>227</v>
      </c>
      <c r="AI191" t="s">
        <v>2506</v>
      </c>
      <c r="AJ191">
        <v>46217.641585648147</v>
      </c>
      <c r="AK191">
        <v>54976443</v>
      </c>
      <c r="AL191">
        <v>0</v>
      </c>
      <c r="AM191">
        <v>0</v>
      </c>
      <c r="AN191">
        <v>0</v>
      </c>
      <c r="AO191">
        <v>46101</v>
      </c>
      <c r="AP191">
        <v>32300</v>
      </c>
      <c r="AQ191">
        <v>1</v>
      </c>
      <c r="AR191">
        <v>0</v>
      </c>
      <c r="AS191" t="s">
        <v>3</v>
      </c>
      <c r="AT191">
        <v>1</v>
      </c>
      <c r="AU191">
        <v>3</v>
      </c>
    </row>
    <row r="192" spans="2:47" x14ac:dyDescent="0.25">
      <c r="B192" t="s">
        <v>2110</v>
      </c>
      <c r="C192">
        <v>1</v>
      </c>
      <c r="D192" t="s">
        <v>484</v>
      </c>
      <c r="E192" t="s">
        <v>3</v>
      </c>
      <c r="F192" t="s">
        <v>1888</v>
      </c>
      <c r="G192" t="s">
        <v>3</v>
      </c>
      <c r="H192">
        <v>21558</v>
      </c>
      <c r="I192">
        <v>21558</v>
      </c>
      <c r="J192">
        <v>0</v>
      </c>
      <c r="K192">
        <v>21558</v>
      </c>
      <c r="L192">
        <v>0</v>
      </c>
      <c r="M192">
        <v>0</v>
      </c>
      <c r="N192">
        <v>0</v>
      </c>
      <c r="O192" t="s">
        <v>2084</v>
      </c>
      <c r="P192" t="s">
        <v>3</v>
      </c>
      <c r="Q192" t="s">
        <v>2085</v>
      </c>
      <c r="R192" t="s">
        <v>3</v>
      </c>
      <c r="S192" t="s">
        <v>3</v>
      </c>
      <c r="T192" t="s">
        <v>3</v>
      </c>
      <c r="U192">
        <v>0</v>
      </c>
      <c r="V192">
        <v>0</v>
      </c>
      <c r="W192">
        <v>0</v>
      </c>
      <c r="X192">
        <v>0</v>
      </c>
      <c r="Y192" t="s">
        <v>3</v>
      </c>
      <c r="Z192" t="s">
        <v>3</v>
      </c>
      <c r="AA192">
        <v>0</v>
      </c>
      <c r="AB192" t="s">
        <v>3</v>
      </c>
      <c r="AC192">
        <v>21558</v>
      </c>
      <c r="AD192">
        <v>1</v>
      </c>
      <c r="AE192">
        <v>0</v>
      </c>
      <c r="AF192">
        <v>2</v>
      </c>
      <c r="AG192">
        <v>3</v>
      </c>
      <c r="AH192" t="s">
        <v>227</v>
      </c>
      <c r="AI192" t="s">
        <v>2507</v>
      </c>
      <c r="AJ192">
        <v>46217.579664351855</v>
      </c>
      <c r="AK192">
        <v>54976449</v>
      </c>
      <c r="AL192">
        <v>0</v>
      </c>
      <c r="AM192">
        <v>0</v>
      </c>
      <c r="AN192">
        <v>0</v>
      </c>
      <c r="AO192">
        <v>46101</v>
      </c>
      <c r="AP192">
        <v>0</v>
      </c>
      <c r="AQ192">
        <v>1</v>
      </c>
      <c r="AR192">
        <v>0</v>
      </c>
      <c r="AS192" t="s">
        <v>1897</v>
      </c>
      <c r="AT192">
        <v>1</v>
      </c>
      <c r="AU192">
        <v>62</v>
      </c>
    </row>
    <row r="193" spans="2:47" x14ac:dyDescent="0.25">
      <c r="B193" t="s">
        <v>2111</v>
      </c>
      <c r="C193">
        <v>0</v>
      </c>
      <c r="D193" t="s">
        <v>484</v>
      </c>
      <c r="E193" t="s">
        <v>3</v>
      </c>
      <c r="F193" t="s">
        <v>1888</v>
      </c>
      <c r="G193" t="s">
        <v>3</v>
      </c>
      <c r="H193">
        <v>22635</v>
      </c>
      <c r="I193">
        <v>22635</v>
      </c>
      <c r="J193">
        <v>0</v>
      </c>
      <c r="K193">
        <v>22635</v>
      </c>
      <c r="L193">
        <v>0</v>
      </c>
      <c r="M193">
        <v>0</v>
      </c>
      <c r="N193">
        <v>0</v>
      </c>
      <c r="O193" t="s">
        <v>2087</v>
      </c>
      <c r="P193" t="s">
        <v>3</v>
      </c>
      <c r="Q193" t="s">
        <v>2088</v>
      </c>
      <c r="R193" t="s">
        <v>3</v>
      </c>
      <c r="S193" t="s">
        <v>3</v>
      </c>
      <c r="T193" t="s">
        <v>3</v>
      </c>
      <c r="U193">
        <v>0</v>
      </c>
      <c r="V193">
        <v>0</v>
      </c>
      <c r="W193">
        <v>0</v>
      </c>
      <c r="X193">
        <v>0</v>
      </c>
      <c r="Y193" t="s">
        <v>3</v>
      </c>
      <c r="Z193" t="s">
        <v>3</v>
      </c>
      <c r="AA193">
        <v>0</v>
      </c>
      <c r="AB193" t="s">
        <v>3</v>
      </c>
      <c r="AC193">
        <v>22635</v>
      </c>
      <c r="AD193">
        <v>1</v>
      </c>
      <c r="AE193">
        <v>0</v>
      </c>
      <c r="AF193">
        <v>2</v>
      </c>
      <c r="AG193">
        <v>3</v>
      </c>
      <c r="AH193" t="s">
        <v>227</v>
      </c>
      <c r="AI193" t="s">
        <v>2507</v>
      </c>
      <c r="AJ193">
        <v>46217.579664351855</v>
      </c>
      <c r="AK193">
        <v>54976449</v>
      </c>
      <c r="AL193">
        <v>0</v>
      </c>
      <c r="AM193">
        <v>0</v>
      </c>
      <c r="AN193">
        <v>0</v>
      </c>
      <c r="AO193">
        <v>46101</v>
      </c>
      <c r="AP193">
        <v>0</v>
      </c>
      <c r="AQ193">
        <v>1</v>
      </c>
      <c r="AR193">
        <v>0</v>
      </c>
      <c r="AS193" t="s">
        <v>3</v>
      </c>
      <c r="AT193">
        <v>1</v>
      </c>
      <c r="AU193">
        <v>62</v>
      </c>
    </row>
    <row r="194" spans="2:47" x14ac:dyDescent="0.25">
      <c r="B194" t="s">
        <v>2112</v>
      </c>
      <c r="C194">
        <v>0</v>
      </c>
      <c r="D194" t="s">
        <v>484</v>
      </c>
      <c r="E194" t="s">
        <v>3</v>
      </c>
      <c r="F194" t="s">
        <v>1888</v>
      </c>
      <c r="G194" t="s">
        <v>3</v>
      </c>
      <c r="H194">
        <v>23067</v>
      </c>
      <c r="I194">
        <v>23067</v>
      </c>
      <c r="J194">
        <v>0</v>
      </c>
      <c r="K194">
        <v>23067</v>
      </c>
      <c r="L194">
        <v>0</v>
      </c>
      <c r="M194">
        <v>0</v>
      </c>
      <c r="N194">
        <v>0</v>
      </c>
      <c r="O194" t="s">
        <v>2090</v>
      </c>
      <c r="P194" t="s">
        <v>3</v>
      </c>
      <c r="Q194" t="s">
        <v>2091</v>
      </c>
      <c r="R194" t="s">
        <v>3</v>
      </c>
      <c r="S194" t="s">
        <v>3</v>
      </c>
      <c r="T194" t="s">
        <v>3</v>
      </c>
      <c r="U194">
        <v>0</v>
      </c>
      <c r="V194">
        <v>0</v>
      </c>
      <c r="W194">
        <v>0</v>
      </c>
      <c r="X194">
        <v>0</v>
      </c>
      <c r="Y194" t="s">
        <v>3</v>
      </c>
      <c r="Z194" t="s">
        <v>3</v>
      </c>
      <c r="AA194">
        <v>0</v>
      </c>
      <c r="AB194" t="s">
        <v>3</v>
      </c>
      <c r="AC194">
        <v>23067</v>
      </c>
      <c r="AD194">
        <v>1</v>
      </c>
      <c r="AE194">
        <v>0</v>
      </c>
      <c r="AF194">
        <v>2</v>
      </c>
      <c r="AG194">
        <v>3</v>
      </c>
      <c r="AH194" t="s">
        <v>227</v>
      </c>
      <c r="AI194" t="s">
        <v>2507</v>
      </c>
      <c r="AJ194">
        <v>46217.579664351855</v>
      </c>
      <c r="AK194">
        <v>54976449</v>
      </c>
      <c r="AL194">
        <v>0</v>
      </c>
      <c r="AM194">
        <v>0</v>
      </c>
      <c r="AN194">
        <v>0</v>
      </c>
      <c r="AO194">
        <v>46101</v>
      </c>
      <c r="AP194">
        <v>0</v>
      </c>
      <c r="AQ194">
        <v>1</v>
      </c>
      <c r="AR194">
        <v>0</v>
      </c>
      <c r="AS194" t="s">
        <v>3</v>
      </c>
      <c r="AT194">
        <v>1</v>
      </c>
      <c r="AU194">
        <v>62</v>
      </c>
    </row>
    <row r="195" spans="2:47" x14ac:dyDescent="0.25">
      <c r="B195" t="s">
        <v>2113</v>
      </c>
      <c r="C195">
        <v>0</v>
      </c>
      <c r="D195" t="s">
        <v>487</v>
      </c>
      <c r="E195" t="s">
        <v>3</v>
      </c>
      <c r="F195" t="s">
        <v>1888</v>
      </c>
      <c r="G195" t="s">
        <v>3</v>
      </c>
      <c r="H195">
        <v>28025.4</v>
      </c>
      <c r="I195">
        <v>28025.4</v>
      </c>
      <c r="J195">
        <v>0</v>
      </c>
      <c r="K195">
        <v>28025.4</v>
      </c>
      <c r="L195">
        <v>0</v>
      </c>
      <c r="M195">
        <v>0</v>
      </c>
      <c r="N195">
        <v>0</v>
      </c>
      <c r="O195" t="s">
        <v>2084</v>
      </c>
      <c r="P195" t="s">
        <v>3</v>
      </c>
      <c r="Q195" t="s">
        <v>2085</v>
      </c>
      <c r="R195" t="s">
        <v>3</v>
      </c>
      <c r="S195" t="s">
        <v>3</v>
      </c>
      <c r="T195" t="s">
        <v>3</v>
      </c>
      <c r="U195">
        <v>0</v>
      </c>
      <c r="V195">
        <v>0</v>
      </c>
      <c r="W195">
        <v>0</v>
      </c>
      <c r="X195">
        <v>0</v>
      </c>
      <c r="Y195" t="s">
        <v>3</v>
      </c>
      <c r="Z195" t="s">
        <v>3</v>
      </c>
      <c r="AA195">
        <v>0</v>
      </c>
      <c r="AB195" t="s">
        <v>3</v>
      </c>
      <c r="AC195">
        <v>28025.4</v>
      </c>
      <c r="AD195">
        <v>1</v>
      </c>
      <c r="AE195">
        <v>0</v>
      </c>
      <c r="AF195">
        <v>2</v>
      </c>
      <c r="AG195">
        <v>3</v>
      </c>
      <c r="AH195" t="s">
        <v>227</v>
      </c>
      <c r="AI195" t="s">
        <v>2508</v>
      </c>
      <c r="AJ195">
        <v>46217.641828703701</v>
      </c>
      <c r="AK195">
        <v>54976455</v>
      </c>
      <c r="AL195">
        <v>0</v>
      </c>
      <c r="AM195">
        <v>0</v>
      </c>
      <c r="AN195">
        <v>0</v>
      </c>
      <c r="AO195">
        <v>46101</v>
      </c>
      <c r="AP195">
        <v>25950</v>
      </c>
      <c r="AQ195">
        <v>1</v>
      </c>
      <c r="AR195">
        <v>0</v>
      </c>
      <c r="AS195" t="s">
        <v>1897</v>
      </c>
      <c r="AT195">
        <v>1</v>
      </c>
      <c r="AU195">
        <v>17</v>
      </c>
    </row>
    <row r="196" spans="2:47" x14ac:dyDescent="0.25">
      <c r="B196" t="s">
        <v>2114</v>
      </c>
      <c r="C196">
        <v>0</v>
      </c>
      <c r="D196" t="s">
        <v>487</v>
      </c>
      <c r="E196" t="s">
        <v>3</v>
      </c>
      <c r="F196" t="s">
        <v>1888</v>
      </c>
      <c r="G196" t="s">
        <v>3</v>
      </c>
      <c r="H196">
        <v>29426</v>
      </c>
      <c r="I196">
        <v>29426</v>
      </c>
      <c r="J196">
        <v>0</v>
      </c>
      <c r="K196">
        <v>29426</v>
      </c>
      <c r="L196">
        <v>0</v>
      </c>
      <c r="M196">
        <v>0</v>
      </c>
      <c r="N196">
        <v>0</v>
      </c>
      <c r="O196" t="s">
        <v>2087</v>
      </c>
      <c r="P196" t="s">
        <v>3</v>
      </c>
      <c r="Q196" t="s">
        <v>2088</v>
      </c>
      <c r="R196" t="s">
        <v>3</v>
      </c>
      <c r="S196" t="s">
        <v>3</v>
      </c>
      <c r="T196" t="s">
        <v>3</v>
      </c>
      <c r="U196">
        <v>0</v>
      </c>
      <c r="V196">
        <v>0</v>
      </c>
      <c r="W196">
        <v>0</v>
      </c>
      <c r="X196">
        <v>0</v>
      </c>
      <c r="Y196" t="s">
        <v>3</v>
      </c>
      <c r="Z196" t="s">
        <v>3</v>
      </c>
      <c r="AA196">
        <v>0</v>
      </c>
      <c r="AB196" t="s">
        <v>3</v>
      </c>
      <c r="AC196">
        <v>29426</v>
      </c>
      <c r="AD196">
        <v>1</v>
      </c>
      <c r="AE196">
        <v>0</v>
      </c>
      <c r="AF196">
        <v>2</v>
      </c>
      <c r="AG196">
        <v>3</v>
      </c>
      <c r="AH196" t="s">
        <v>227</v>
      </c>
      <c r="AI196" t="s">
        <v>2508</v>
      </c>
      <c r="AJ196">
        <v>46217.641828703701</v>
      </c>
      <c r="AK196">
        <v>54976455</v>
      </c>
      <c r="AL196">
        <v>0</v>
      </c>
      <c r="AM196">
        <v>0</v>
      </c>
      <c r="AN196">
        <v>0</v>
      </c>
      <c r="AO196">
        <v>46101</v>
      </c>
      <c r="AP196">
        <v>25950</v>
      </c>
      <c r="AQ196">
        <v>1</v>
      </c>
      <c r="AR196">
        <v>0</v>
      </c>
      <c r="AS196" t="s">
        <v>3</v>
      </c>
      <c r="AT196">
        <v>1</v>
      </c>
      <c r="AU196">
        <v>17</v>
      </c>
    </row>
    <row r="197" spans="2:47" x14ac:dyDescent="0.25">
      <c r="B197" t="s">
        <v>2115</v>
      </c>
      <c r="C197">
        <v>0</v>
      </c>
      <c r="D197" t="s">
        <v>487</v>
      </c>
      <c r="E197" t="s">
        <v>3</v>
      </c>
      <c r="F197" t="s">
        <v>1888</v>
      </c>
      <c r="G197" t="s">
        <v>3</v>
      </c>
      <c r="H197">
        <v>29987</v>
      </c>
      <c r="I197">
        <v>29987</v>
      </c>
      <c r="J197">
        <v>0</v>
      </c>
      <c r="K197">
        <v>29987</v>
      </c>
      <c r="L197">
        <v>0</v>
      </c>
      <c r="M197">
        <v>0</v>
      </c>
      <c r="N197">
        <v>0</v>
      </c>
      <c r="O197" t="s">
        <v>2090</v>
      </c>
      <c r="P197" t="s">
        <v>3</v>
      </c>
      <c r="Q197" t="s">
        <v>2091</v>
      </c>
      <c r="R197" t="s">
        <v>3</v>
      </c>
      <c r="S197" t="s">
        <v>3</v>
      </c>
      <c r="T197" t="s">
        <v>3</v>
      </c>
      <c r="U197">
        <v>0</v>
      </c>
      <c r="V197">
        <v>0</v>
      </c>
      <c r="W197">
        <v>0</v>
      </c>
      <c r="X197">
        <v>0</v>
      </c>
      <c r="Y197" t="s">
        <v>3</v>
      </c>
      <c r="Z197" t="s">
        <v>3</v>
      </c>
      <c r="AA197">
        <v>0</v>
      </c>
      <c r="AB197" t="s">
        <v>3</v>
      </c>
      <c r="AC197">
        <v>29987</v>
      </c>
      <c r="AD197">
        <v>1</v>
      </c>
      <c r="AE197">
        <v>0</v>
      </c>
      <c r="AF197">
        <v>2</v>
      </c>
      <c r="AG197">
        <v>3</v>
      </c>
      <c r="AH197" t="s">
        <v>227</v>
      </c>
      <c r="AI197" t="s">
        <v>2508</v>
      </c>
      <c r="AJ197">
        <v>46217.641828703701</v>
      </c>
      <c r="AK197">
        <v>54976455</v>
      </c>
      <c r="AL197">
        <v>0</v>
      </c>
      <c r="AM197">
        <v>0</v>
      </c>
      <c r="AN197">
        <v>0</v>
      </c>
      <c r="AO197">
        <v>46101</v>
      </c>
      <c r="AP197">
        <v>25950</v>
      </c>
      <c r="AQ197">
        <v>1</v>
      </c>
      <c r="AR197">
        <v>0</v>
      </c>
      <c r="AS197" t="s">
        <v>3</v>
      </c>
      <c r="AT197">
        <v>1</v>
      </c>
      <c r="AU197">
        <v>17</v>
      </c>
    </row>
    <row r="198" spans="2:47" x14ac:dyDescent="0.25">
      <c r="B198" t="s">
        <v>2116</v>
      </c>
      <c r="C198">
        <v>0</v>
      </c>
      <c r="D198" t="s">
        <v>490</v>
      </c>
      <c r="E198" t="s">
        <v>3</v>
      </c>
      <c r="F198" t="s">
        <v>1888</v>
      </c>
      <c r="G198" t="s">
        <v>3</v>
      </c>
      <c r="H198">
        <v>21558</v>
      </c>
      <c r="I198">
        <v>21558</v>
      </c>
      <c r="J198">
        <v>0</v>
      </c>
      <c r="K198">
        <v>21558</v>
      </c>
      <c r="L198">
        <v>0</v>
      </c>
      <c r="M198">
        <v>0</v>
      </c>
      <c r="N198">
        <v>0</v>
      </c>
      <c r="O198" t="s">
        <v>2084</v>
      </c>
      <c r="P198" t="s">
        <v>3</v>
      </c>
      <c r="Q198" t="s">
        <v>2085</v>
      </c>
      <c r="R198" t="s">
        <v>3</v>
      </c>
      <c r="S198" t="s">
        <v>3</v>
      </c>
      <c r="T198" t="s">
        <v>3</v>
      </c>
      <c r="U198">
        <v>0</v>
      </c>
      <c r="V198">
        <v>0</v>
      </c>
      <c r="W198">
        <v>0</v>
      </c>
      <c r="X198">
        <v>0</v>
      </c>
      <c r="Y198" t="s">
        <v>3</v>
      </c>
      <c r="Z198" t="s">
        <v>3</v>
      </c>
      <c r="AA198">
        <v>0</v>
      </c>
      <c r="AB198" t="s">
        <v>3</v>
      </c>
      <c r="AC198">
        <v>21558</v>
      </c>
      <c r="AD198">
        <v>1</v>
      </c>
      <c r="AE198">
        <v>0</v>
      </c>
      <c r="AF198">
        <v>2</v>
      </c>
      <c r="AG198">
        <v>3</v>
      </c>
      <c r="AH198" t="s">
        <v>227</v>
      </c>
      <c r="AI198" t="s">
        <v>2509</v>
      </c>
      <c r="AJ198">
        <v>46217.64199074074</v>
      </c>
      <c r="AK198">
        <v>54976461</v>
      </c>
      <c r="AL198">
        <v>0</v>
      </c>
      <c r="AM198">
        <v>0</v>
      </c>
      <c r="AN198">
        <v>0</v>
      </c>
      <c r="AO198">
        <v>46101</v>
      </c>
      <c r="AP198">
        <v>19830</v>
      </c>
      <c r="AQ198">
        <v>1</v>
      </c>
      <c r="AR198">
        <v>0</v>
      </c>
      <c r="AS198" t="s">
        <v>1897</v>
      </c>
      <c r="AT198">
        <v>1</v>
      </c>
      <c r="AU198">
        <v>63</v>
      </c>
    </row>
    <row r="199" spans="2:47" x14ac:dyDescent="0.25">
      <c r="B199" t="s">
        <v>2117</v>
      </c>
      <c r="C199">
        <v>0</v>
      </c>
      <c r="D199" t="s">
        <v>490</v>
      </c>
      <c r="E199" t="s">
        <v>3</v>
      </c>
      <c r="F199" t="s">
        <v>1888</v>
      </c>
      <c r="G199" t="s">
        <v>3</v>
      </c>
      <c r="H199">
        <v>22635</v>
      </c>
      <c r="I199">
        <v>22635</v>
      </c>
      <c r="J199">
        <v>0</v>
      </c>
      <c r="K199">
        <v>22635</v>
      </c>
      <c r="L199">
        <v>0</v>
      </c>
      <c r="M199">
        <v>0</v>
      </c>
      <c r="N199">
        <v>0</v>
      </c>
      <c r="O199" t="s">
        <v>2087</v>
      </c>
      <c r="P199" t="s">
        <v>3</v>
      </c>
      <c r="Q199" t="s">
        <v>2088</v>
      </c>
      <c r="R199" t="s">
        <v>3</v>
      </c>
      <c r="S199" t="s">
        <v>3</v>
      </c>
      <c r="T199" t="s">
        <v>3</v>
      </c>
      <c r="U199">
        <v>0</v>
      </c>
      <c r="V199">
        <v>0</v>
      </c>
      <c r="W199">
        <v>0</v>
      </c>
      <c r="X199">
        <v>0</v>
      </c>
      <c r="Y199" t="s">
        <v>3</v>
      </c>
      <c r="Z199" t="s">
        <v>3</v>
      </c>
      <c r="AA199">
        <v>0</v>
      </c>
      <c r="AB199" t="s">
        <v>3</v>
      </c>
      <c r="AC199">
        <v>22635</v>
      </c>
      <c r="AD199">
        <v>1</v>
      </c>
      <c r="AE199">
        <v>0</v>
      </c>
      <c r="AF199">
        <v>2</v>
      </c>
      <c r="AG199">
        <v>3</v>
      </c>
      <c r="AH199" t="s">
        <v>227</v>
      </c>
      <c r="AI199" t="s">
        <v>2509</v>
      </c>
      <c r="AJ199">
        <v>46217.64199074074</v>
      </c>
      <c r="AK199">
        <v>54976461</v>
      </c>
      <c r="AL199">
        <v>0</v>
      </c>
      <c r="AM199">
        <v>0</v>
      </c>
      <c r="AN199">
        <v>0</v>
      </c>
      <c r="AO199">
        <v>46101</v>
      </c>
      <c r="AP199">
        <v>19830</v>
      </c>
      <c r="AQ199">
        <v>1</v>
      </c>
      <c r="AR199">
        <v>0</v>
      </c>
      <c r="AS199" t="s">
        <v>3</v>
      </c>
      <c r="AT199">
        <v>1</v>
      </c>
      <c r="AU199">
        <v>63</v>
      </c>
    </row>
    <row r="200" spans="2:47" x14ac:dyDescent="0.25">
      <c r="B200" t="s">
        <v>2118</v>
      </c>
      <c r="C200">
        <v>0</v>
      </c>
      <c r="D200" t="s">
        <v>490</v>
      </c>
      <c r="E200" t="s">
        <v>3</v>
      </c>
      <c r="F200" t="s">
        <v>1888</v>
      </c>
      <c r="G200" t="s">
        <v>3</v>
      </c>
      <c r="H200">
        <v>23067</v>
      </c>
      <c r="I200">
        <v>23067</v>
      </c>
      <c r="J200">
        <v>0</v>
      </c>
      <c r="K200">
        <v>23067</v>
      </c>
      <c r="L200">
        <v>0</v>
      </c>
      <c r="M200">
        <v>0</v>
      </c>
      <c r="N200">
        <v>0</v>
      </c>
      <c r="O200" t="s">
        <v>2090</v>
      </c>
      <c r="P200" t="s">
        <v>3</v>
      </c>
      <c r="Q200" t="s">
        <v>2091</v>
      </c>
      <c r="R200" t="s">
        <v>3</v>
      </c>
      <c r="S200" t="s">
        <v>3</v>
      </c>
      <c r="T200" t="s">
        <v>3</v>
      </c>
      <c r="U200">
        <v>0</v>
      </c>
      <c r="V200">
        <v>0</v>
      </c>
      <c r="W200">
        <v>0</v>
      </c>
      <c r="X200">
        <v>0</v>
      </c>
      <c r="Y200" t="s">
        <v>3</v>
      </c>
      <c r="Z200" t="s">
        <v>3</v>
      </c>
      <c r="AA200">
        <v>0</v>
      </c>
      <c r="AB200" t="s">
        <v>3</v>
      </c>
      <c r="AC200">
        <v>23067</v>
      </c>
      <c r="AD200">
        <v>1</v>
      </c>
      <c r="AE200">
        <v>0</v>
      </c>
      <c r="AF200">
        <v>2</v>
      </c>
      <c r="AG200">
        <v>3</v>
      </c>
      <c r="AH200" t="s">
        <v>227</v>
      </c>
      <c r="AI200" t="s">
        <v>2509</v>
      </c>
      <c r="AJ200">
        <v>46217.64199074074</v>
      </c>
      <c r="AK200">
        <v>54976461</v>
      </c>
      <c r="AL200">
        <v>0</v>
      </c>
      <c r="AM200">
        <v>0</v>
      </c>
      <c r="AN200">
        <v>0</v>
      </c>
      <c r="AO200">
        <v>46101</v>
      </c>
      <c r="AP200">
        <v>19830</v>
      </c>
      <c r="AQ200">
        <v>1</v>
      </c>
      <c r="AR200">
        <v>0</v>
      </c>
      <c r="AS200" t="s">
        <v>3</v>
      </c>
      <c r="AT200">
        <v>1</v>
      </c>
      <c r="AU200">
        <v>63</v>
      </c>
    </row>
    <row r="201" spans="2:47" x14ac:dyDescent="0.25">
      <c r="B201" t="s">
        <v>2119</v>
      </c>
      <c r="C201">
        <v>0</v>
      </c>
      <c r="D201" t="s">
        <v>493</v>
      </c>
      <c r="E201" t="s">
        <v>3</v>
      </c>
      <c r="F201" t="s">
        <v>1888</v>
      </c>
      <c r="G201" t="s">
        <v>3</v>
      </c>
      <c r="H201">
        <v>28025.4</v>
      </c>
      <c r="I201">
        <v>28025.4</v>
      </c>
      <c r="J201">
        <v>0</v>
      </c>
      <c r="K201">
        <v>28025.4</v>
      </c>
      <c r="L201">
        <v>0</v>
      </c>
      <c r="M201">
        <v>0</v>
      </c>
      <c r="N201">
        <v>0</v>
      </c>
      <c r="O201" t="s">
        <v>2084</v>
      </c>
      <c r="P201" t="s">
        <v>3</v>
      </c>
      <c r="Q201" t="s">
        <v>2085</v>
      </c>
      <c r="R201" t="s">
        <v>3</v>
      </c>
      <c r="S201" t="s">
        <v>3</v>
      </c>
      <c r="T201" t="s">
        <v>3</v>
      </c>
      <c r="U201">
        <v>0</v>
      </c>
      <c r="V201">
        <v>0</v>
      </c>
      <c r="W201">
        <v>0</v>
      </c>
      <c r="X201">
        <v>0</v>
      </c>
      <c r="Y201" t="s">
        <v>3</v>
      </c>
      <c r="Z201" t="s">
        <v>3</v>
      </c>
      <c r="AA201">
        <v>0</v>
      </c>
      <c r="AB201" t="s">
        <v>3</v>
      </c>
      <c r="AC201">
        <v>28025.4</v>
      </c>
      <c r="AD201">
        <v>1</v>
      </c>
      <c r="AE201">
        <v>0</v>
      </c>
      <c r="AF201">
        <v>2</v>
      </c>
      <c r="AG201">
        <v>3</v>
      </c>
      <c r="AH201" t="s">
        <v>227</v>
      </c>
      <c r="AI201" t="s">
        <v>2510</v>
      </c>
      <c r="AJ201">
        <v>46217.642268518517</v>
      </c>
      <c r="AK201">
        <v>54976467</v>
      </c>
      <c r="AL201">
        <v>0</v>
      </c>
      <c r="AM201">
        <v>0</v>
      </c>
      <c r="AN201">
        <v>0</v>
      </c>
      <c r="AO201">
        <v>46101</v>
      </c>
      <c r="AP201">
        <v>22870</v>
      </c>
      <c r="AQ201">
        <v>1</v>
      </c>
      <c r="AR201">
        <v>0</v>
      </c>
      <c r="AS201" t="s">
        <v>1897</v>
      </c>
      <c r="AT201">
        <v>1</v>
      </c>
      <c r="AU201">
        <v>20</v>
      </c>
    </row>
    <row r="202" spans="2:47" x14ac:dyDescent="0.25">
      <c r="B202" t="s">
        <v>2120</v>
      </c>
      <c r="C202">
        <v>0</v>
      </c>
      <c r="D202" t="s">
        <v>493</v>
      </c>
      <c r="E202" t="s">
        <v>3</v>
      </c>
      <c r="F202" t="s">
        <v>1888</v>
      </c>
      <c r="G202" t="s">
        <v>3</v>
      </c>
      <c r="H202">
        <v>29426</v>
      </c>
      <c r="I202">
        <v>29426</v>
      </c>
      <c r="J202">
        <v>0</v>
      </c>
      <c r="K202">
        <v>29426</v>
      </c>
      <c r="L202">
        <v>0</v>
      </c>
      <c r="M202">
        <v>0</v>
      </c>
      <c r="N202">
        <v>0</v>
      </c>
      <c r="O202" t="s">
        <v>2087</v>
      </c>
      <c r="P202" t="s">
        <v>3</v>
      </c>
      <c r="Q202" t="s">
        <v>2088</v>
      </c>
      <c r="R202" t="s">
        <v>3</v>
      </c>
      <c r="S202" t="s">
        <v>3</v>
      </c>
      <c r="T202" t="s">
        <v>3</v>
      </c>
      <c r="U202">
        <v>0</v>
      </c>
      <c r="V202">
        <v>0</v>
      </c>
      <c r="W202">
        <v>0</v>
      </c>
      <c r="X202">
        <v>0</v>
      </c>
      <c r="Y202" t="s">
        <v>3</v>
      </c>
      <c r="Z202" t="s">
        <v>3</v>
      </c>
      <c r="AA202">
        <v>0</v>
      </c>
      <c r="AB202" t="s">
        <v>3</v>
      </c>
      <c r="AC202">
        <v>29426</v>
      </c>
      <c r="AD202">
        <v>1</v>
      </c>
      <c r="AE202">
        <v>0</v>
      </c>
      <c r="AF202">
        <v>2</v>
      </c>
      <c r="AG202">
        <v>3</v>
      </c>
      <c r="AH202" t="s">
        <v>227</v>
      </c>
      <c r="AI202" t="s">
        <v>2510</v>
      </c>
      <c r="AJ202">
        <v>46217.642268518517</v>
      </c>
      <c r="AK202">
        <v>54976467</v>
      </c>
      <c r="AL202">
        <v>0</v>
      </c>
      <c r="AM202">
        <v>0</v>
      </c>
      <c r="AN202">
        <v>0</v>
      </c>
      <c r="AO202">
        <v>46101</v>
      </c>
      <c r="AP202">
        <v>22870</v>
      </c>
      <c r="AQ202">
        <v>1</v>
      </c>
      <c r="AR202">
        <v>0</v>
      </c>
      <c r="AS202" t="s">
        <v>3</v>
      </c>
      <c r="AT202">
        <v>1</v>
      </c>
      <c r="AU202">
        <v>20</v>
      </c>
    </row>
    <row r="203" spans="2:47" x14ac:dyDescent="0.25">
      <c r="B203" t="s">
        <v>2121</v>
      </c>
      <c r="C203">
        <v>0</v>
      </c>
      <c r="D203" t="s">
        <v>493</v>
      </c>
      <c r="E203" t="s">
        <v>3</v>
      </c>
      <c r="F203" t="s">
        <v>1888</v>
      </c>
      <c r="G203" t="s">
        <v>3</v>
      </c>
      <c r="H203">
        <v>29987</v>
      </c>
      <c r="I203">
        <v>29987</v>
      </c>
      <c r="J203">
        <v>0</v>
      </c>
      <c r="K203">
        <v>29987</v>
      </c>
      <c r="L203">
        <v>0</v>
      </c>
      <c r="M203">
        <v>0</v>
      </c>
      <c r="N203">
        <v>0</v>
      </c>
      <c r="O203" t="s">
        <v>2090</v>
      </c>
      <c r="P203" t="s">
        <v>3</v>
      </c>
      <c r="Q203" t="s">
        <v>2091</v>
      </c>
      <c r="R203" t="s">
        <v>3</v>
      </c>
      <c r="S203" t="s">
        <v>3</v>
      </c>
      <c r="T203" t="s">
        <v>3</v>
      </c>
      <c r="U203">
        <v>0</v>
      </c>
      <c r="V203">
        <v>0</v>
      </c>
      <c r="W203">
        <v>0</v>
      </c>
      <c r="X203">
        <v>0</v>
      </c>
      <c r="Y203" t="s">
        <v>3</v>
      </c>
      <c r="Z203" t="s">
        <v>3</v>
      </c>
      <c r="AA203">
        <v>0</v>
      </c>
      <c r="AB203" t="s">
        <v>3</v>
      </c>
      <c r="AC203">
        <v>29987</v>
      </c>
      <c r="AD203">
        <v>1</v>
      </c>
      <c r="AE203">
        <v>0</v>
      </c>
      <c r="AF203">
        <v>2</v>
      </c>
      <c r="AG203">
        <v>3</v>
      </c>
      <c r="AH203" t="s">
        <v>227</v>
      </c>
      <c r="AI203" t="s">
        <v>2510</v>
      </c>
      <c r="AJ203">
        <v>46217.642268518517</v>
      </c>
      <c r="AK203">
        <v>54976467</v>
      </c>
      <c r="AL203">
        <v>0</v>
      </c>
      <c r="AM203">
        <v>0</v>
      </c>
      <c r="AN203">
        <v>0</v>
      </c>
      <c r="AO203">
        <v>46101</v>
      </c>
      <c r="AP203">
        <v>22870</v>
      </c>
      <c r="AQ203">
        <v>1</v>
      </c>
      <c r="AR203">
        <v>0</v>
      </c>
      <c r="AS203" t="s">
        <v>3</v>
      </c>
      <c r="AT203">
        <v>1</v>
      </c>
      <c r="AU203">
        <v>20</v>
      </c>
    </row>
    <row r="204" spans="2:47" x14ac:dyDescent="0.25">
      <c r="B204" t="s">
        <v>2122</v>
      </c>
      <c r="C204">
        <v>0</v>
      </c>
      <c r="D204" t="s">
        <v>496</v>
      </c>
      <c r="E204" t="s">
        <v>3</v>
      </c>
      <c r="F204" t="s">
        <v>1888</v>
      </c>
      <c r="G204" t="s">
        <v>3</v>
      </c>
      <c r="H204">
        <v>21558</v>
      </c>
      <c r="I204">
        <v>21558</v>
      </c>
      <c r="J204">
        <v>0</v>
      </c>
      <c r="K204">
        <v>21558</v>
      </c>
      <c r="L204">
        <v>0</v>
      </c>
      <c r="M204">
        <v>0</v>
      </c>
      <c r="N204">
        <v>0</v>
      </c>
      <c r="O204" t="s">
        <v>2084</v>
      </c>
      <c r="P204" t="s">
        <v>3</v>
      </c>
      <c r="Q204" t="s">
        <v>2085</v>
      </c>
      <c r="R204" t="s">
        <v>3</v>
      </c>
      <c r="S204" t="s">
        <v>3</v>
      </c>
      <c r="T204" t="s">
        <v>3</v>
      </c>
      <c r="U204">
        <v>0</v>
      </c>
      <c r="V204">
        <v>0</v>
      </c>
      <c r="W204">
        <v>0</v>
      </c>
      <c r="X204">
        <v>0</v>
      </c>
      <c r="Y204" t="s">
        <v>3</v>
      </c>
      <c r="Z204" t="s">
        <v>3</v>
      </c>
      <c r="AA204">
        <v>0</v>
      </c>
      <c r="AB204" t="s">
        <v>3</v>
      </c>
      <c r="AC204">
        <v>21558</v>
      </c>
      <c r="AD204">
        <v>1</v>
      </c>
      <c r="AE204">
        <v>0</v>
      </c>
      <c r="AF204">
        <v>2</v>
      </c>
      <c r="AG204">
        <v>3</v>
      </c>
      <c r="AH204" t="s">
        <v>227</v>
      </c>
      <c r="AI204" t="s">
        <v>2511</v>
      </c>
      <c r="AJ204">
        <v>46217.642395833333</v>
      </c>
      <c r="AK204">
        <v>54976473</v>
      </c>
      <c r="AL204">
        <v>0</v>
      </c>
      <c r="AM204">
        <v>0</v>
      </c>
      <c r="AN204">
        <v>0</v>
      </c>
      <c r="AO204">
        <v>46101</v>
      </c>
      <c r="AP204">
        <v>19830</v>
      </c>
      <c r="AQ204">
        <v>1</v>
      </c>
      <c r="AR204">
        <v>0</v>
      </c>
      <c r="AS204" t="s">
        <v>1897</v>
      </c>
      <c r="AT204">
        <v>1</v>
      </c>
      <c r="AU204">
        <v>13</v>
      </c>
    </row>
    <row r="205" spans="2:47" x14ac:dyDescent="0.25">
      <c r="B205" t="s">
        <v>2123</v>
      </c>
      <c r="C205">
        <v>0</v>
      </c>
      <c r="D205" t="s">
        <v>496</v>
      </c>
      <c r="E205" t="s">
        <v>3</v>
      </c>
      <c r="F205" t="s">
        <v>1888</v>
      </c>
      <c r="G205" t="s">
        <v>3</v>
      </c>
      <c r="H205">
        <v>22635</v>
      </c>
      <c r="I205">
        <v>22635</v>
      </c>
      <c r="J205">
        <v>0</v>
      </c>
      <c r="K205">
        <v>22635</v>
      </c>
      <c r="L205">
        <v>0</v>
      </c>
      <c r="M205">
        <v>0</v>
      </c>
      <c r="N205">
        <v>0</v>
      </c>
      <c r="O205" t="s">
        <v>2087</v>
      </c>
      <c r="P205" t="s">
        <v>3</v>
      </c>
      <c r="Q205" t="s">
        <v>2088</v>
      </c>
      <c r="R205" t="s">
        <v>3</v>
      </c>
      <c r="S205" t="s">
        <v>3</v>
      </c>
      <c r="T205" t="s">
        <v>3</v>
      </c>
      <c r="U205">
        <v>0</v>
      </c>
      <c r="V205">
        <v>0</v>
      </c>
      <c r="W205">
        <v>0</v>
      </c>
      <c r="X205">
        <v>0</v>
      </c>
      <c r="Y205" t="s">
        <v>3</v>
      </c>
      <c r="Z205" t="s">
        <v>3</v>
      </c>
      <c r="AA205">
        <v>0</v>
      </c>
      <c r="AB205" t="s">
        <v>3</v>
      </c>
      <c r="AC205">
        <v>22635</v>
      </c>
      <c r="AD205">
        <v>1</v>
      </c>
      <c r="AE205">
        <v>0</v>
      </c>
      <c r="AF205">
        <v>2</v>
      </c>
      <c r="AG205">
        <v>3</v>
      </c>
      <c r="AH205" t="s">
        <v>227</v>
      </c>
      <c r="AI205" t="s">
        <v>2511</v>
      </c>
      <c r="AJ205">
        <v>46217.642395833333</v>
      </c>
      <c r="AK205">
        <v>54976473</v>
      </c>
      <c r="AL205">
        <v>0</v>
      </c>
      <c r="AM205">
        <v>0</v>
      </c>
      <c r="AN205">
        <v>0</v>
      </c>
      <c r="AO205">
        <v>46101</v>
      </c>
      <c r="AP205">
        <v>19830</v>
      </c>
      <c r="AQ205">
        <v>1</v>
      </c>
      <c r="AR205">
        <v>0</v>
      </c>
      <c r="AS205" t="s">
        <v>3</v>
      </c>
      <c r="AT205">
        <v>1</v>
      </c>
      <c r="AU205">
        <v>13</v>
      </c>
    </row>
    <row r="206" spans="2:47" x14ac:dyDescent="0.25">
      <c r="B206" t="s">
        <v>2124</v>
      </c>
      <c r="C206">
        <v>0</v>
      </c>
      <c r="D206" t="s">
        <v>496</v>
      </c>
      <c r="E206" t="s">
        <v>3</v>
      </c>
      <c r="F206" t="s">
        <v>1888</v>
      </c>
      <c r="G206" t="s">
        <v>3</v>
      </c>
      <c r="H206">
        <v>23067</v>
      </c>
      <c r="I206">
        <v>23067</v>
      </c>
      <c r="J206">
        <v>0</v>
      </c>
      <c r="K206">
        <v>23067</v>
      </c>
      <c r="L206">
        <v>0</v>
      </c>
      <c r="M206">
        <v>0</v>
      </c>
      <c r="N206">
        <v>0</v>
      </c>
      <c r="O206" t="s">
        <v>2090</v>
      </c>
      <c r="P206" t="s">
        <v>3</v>
      </c>
      <c r="Q206" t="s">
        <v>2091</v>
      </c>
      <c r="R206" t="s">
        <v>3</v>
      </c>
      <c r="S206" t="s">
        <v>3</v>
      </c>
      <c r="T206" t="s">
        <v>3</v>
      </c>
      <c r="U206">
        <v>0</v>
      </c>
      <c r="V206">
        <v>0</v>
      </c>
      <c r="W206">
        <v>0</v>
      </c>
      <c r="X206">
        <v>0</v>
      </c>
      <c r="Y206" t="s">
        <v>3</v>
      </c>
      <c r="Z206" t="s">
        <v>3</v>
      </c>
      <c r="AA206">
        <v>0</v>
      </c>
      <c r="AB206" t="s">
        <v>3</v>
      </c>
      <c r="AC206">
        <v>23067</v>
      </c>
      <c r="AD206">
        <v>1</v>
      </c>
      <c r="AE206">
        <v>0</v>
      </c>
      <c r="AF206">
        <v>2</v>
      </c>
      <c r="AG206">
        <v>3</v>
      </c>
      <c r="AH206" t="s">
        <v>227</v>
      </c>
      <c r="AI206" t="s">
        <v>2511</v>
      </c>
      <c r="AJ206">
        <v>46217.642395833333</v>
      </c>
      <c r="AK206">
        <v>54976473</v>
      </c>
      <c r="AL206">
        <v>0</v>
      </c>
      <c r="AM206">
        <v>0</v>
      </c>
      <c r="AN206">
        <v>0</v>
      </c>
      <c r="AO206">
        <v>46101</v>
      </c>
      <c r="AP206">
        <v>19830</v>
      </c>
      <c r="AQ206">
        <v>1</v>
      </c>
      <c r="AR206">
        <v>0</v>
      </c>
      <c r="AS206" t="s">
        <v>3</v>
      </c>
      <c r="AT206">
        <v>1</v>
      </c>
      <c r="AU206">
        <v>13</v>
      </c>
    </row>
    <row r="207" spans="2:47" x14ac:dyDescent="0.25">
      <c r="B207" t="s">
        <v>2125</v>
      </c>
      <c r="C207">
        <v>0</v>
      </c>
      <c r="D207" t="s">
        <v>498</v>
      </c>
      <c r="E207" t="s">
        <v>3</v>
      </c>
      <c r="F207" t="s">
        <v>1888</v>
      </c>
      <c r="G207" t="s">
        <v>3</v>
      </c>
      <c r="H207">
        <v>28025.4</v>
      </c>
      <c r="I207">
        <v>28025.4</v>
      </c>
      <c r="J207">
        <v>0</v>
      </c>
      <c r="K207">
        <v>28025.4</v>
      </c>
      <c r="L207">
        <v>0</v>
      </c>
      <c r="M207">
        <v>0</v>
      </c>
      <c r="N207">
        <v>0</v>
      </c>
      <c r="O207" t="s">
        <v>2084</v>
      </c>
      <c r="P207" t="s">
        <v>3</v>
      </c>
      <c r="Q207" t="s">
        <v>2085</v>
      </c>
      <c r="R207" t="s">
        <v>3</v>
      </c>
      <c r="S207" t="s">
        <v>3</v>
      </c>
      <c r="T207" t="s">
        <v>3</v>
      </c>
      <c r="U207">
        <v>0</v>
      </c>
      <c r="V207">
        <v>0</v>
      </c>
      <c r="W207">
        <v>0</v>
      </c>
      <c r="X207">
        <v>0</v>
      </c>
      <c r="Y207" t="s">
        <v>3</v>
      </c>
      <c r="Z207" t="s">
        <v>3</v>
      </c>
      <c r="AA207">
        <v>0</v>
      </c>
      <c r="AB207" t="s">
        <v>3</v>
      </c>
      <c r="AC207">
        <v>28025.4</v>
      </c>
      <c r="AD207">
        <v>1</v>
      </c>
      <c r="AE207">
        <v>0</v>
      </c>
      <c r="AF207">
        <v>2</v>
      </c>
      <c r="AG207">
        <v>3</v>
      </c>
      <c r="AH207" t="s">
        <v>227</v>
      </c>
      <c r="AI207" t="s">
        <v>2512</v>
      </c>
      <c r="AJ207">
        <v>46217.64267361111</v>
      </c>
      <c r="AK207">
        <v>54976479</v>
      </c>
      <c r="AL207">
        <v>0</v>
      </c>
      <c r="AM207">
        <v>0</v>
      </c>
      <c r="AN207">
        <v>0</v>
      </c>
      <c r="AO207">
        <v>46101</v>
      </c>
      <c r="AP207">
        <v>22870</v>
      </c>
      <c r="AQ207">
        <v>1</v>
      </c>
      <c r="AR207">
        <v>0</v>
      </c>
      <c r="AS207" t="s">
        <v>1897</v>
      </c>
      <c r="AT207">
        <v>1</v>
      </c>
      <c r="AU207">
        <v>3</v>
      </c>
    </row>
    <row r="208" spans="2:47" x14ac:dyDescent="0.25">
      <c r="B208" t="s">
        <v>2126</v>
      </c>
      <c r="C208">
        <v>0</v>
      </c>
      <c r="D208" t="s">
        <v>498</v>
      </c>
      <c r="E208" t="s">
        <v>3</v>
      </c>
      <c r="F208" t="s">
        <v>1888</v>
      </c>
      <c r="G208" t="s">
        <v>3</v>
      </c>
      <c r="H208">
        <v>29426</v>
      </c>
      <c r="I208">
        <v>29426</v>
      </c>
      <c r="J208">
        <v>0</v>
      </c>
      <c r="K208">
        <v>29426</v>
      </c>
      <c r="L208">
        <v>0</v>
      </c>
      <c r="M208">
        <v>0</v>
      </c>
      <c r="N208">
        <v>0</v>
      </c>
      <c r="O208" t="s">
        <v>2087</v>
      </c>
      <c r="P208" t="s">
        <v>3</v>
      </c>
      <c r="Q208" t="s">
        <v>2088</v>
      </c>
      <c r="R208" t="s">
        <v>3</v>
      </c>
      <c r="S208" t="s">
        <v>3</v>
      </c>
      <c r="T208" t="s">
        <v>3</v>
      </c>
      <c r="U208">
        <v>0</v>
      </c>
      <c r="V208">
        <v>0</v>
      </c>
      <c r="W208">
        <v>0</v>
      </c>
      <c r="X208">
        <v>0</v>
      </c>
      <c r="Y208" t="s">
        <v>3</v>
      </c>
      <c r="Z208" t="s">
        <v>3</v>
      </c>
      <c r="AA208">
        <v>0</v>
      </c>
      <c r="AB208" t="s">
        <v>3</v>
      </c>
      <c r="AC208">
        <v>29426</v>
      </c>
      <c r="AD208">
        <v>1</v>
      </c>
      <c r="AE208">
        <v>0</v>
      </c>
      <c r="AF208">
        <v>2</v>
      </c>
      <c r="AG208">
        <v>3</v>
      </c>
      <c r="AH208" t="s">
        <v>227</v>
      </c>
      <c r="AI208" t="s">
        <v>2512</v>
      </c>
      <c r="AJ208">
        <v>46217.64267361111</v>
      </c>
      <c r="AK208">
        <v>54976479</v>
      </c>
      <c r="AL208">
        <v>0</v>
      </c>
      <c r="AM208">
        <v>0</v>
      </c>
      <c r="AN208">
        <v>0</v>
      </c>
      <c r="AO208">
        <v>46101</v>
      </c>
      <c r="AP208">
        <v>22870</v>
      </c>
      <c r="AQ208">
        <v>1</v>
      </c>
      <c r="AR208">
        <v>0</v>
      </c>
      <c r="AS208" t="s">
        <v>3</v>
      </c>
      <c r="AT208">
        <v>1</v>
      </c>
      <c r="AU208">
        <v>3</v>
      </c>
    </row>
    <row r="209" spans="2:47" x14ac:dyDescent="0.25">
      <c r="B209" t="s">
        <v>2127</v>
      </c>
      <c r="C209">
        <v>0</v>
      </c>
      <c r="D209" t="s">
        <v>498</v>
      </c>
      <c r="E209" t="s">
        <v>3</v>
      </c>
      <c r="F209" t="s">
        <v>1888</v>
      </c>
      <c r="G209" t="s">
        <v>3</v>
      </c>
      <c r="H209">
        <v>29987</v>
      </c>
      <c r="I209">
        <v>29987</v>
      </c>
      <c r="J209">
        <v>0</v>
      </c>
      <c r="K209">
        <v>29987</v>
      </c>
      <c r="L209">
        <v>0</v>
      </c>
      <c r="M209">
        <v>0</v>
      </c>
      <c r="N209">
        <v>0</v>
      </c>
      <c r="O209" t="s">
        <v>2090</v>
      </c>
      <c r="P209" t="s">
        <v>3</v>
      </c>
      <c r="Q209" t="s">
        <v>2091</v>
      </c>
      <c r="R209" t="s">
        <v>3</v>
      </c>
      <c r="S209" t="s">
        <v>3</v>
      </c>
      <c r="T209" t="s">
        <v>3</v>
      </c>
      <c r="U209">
        <v>0</v>
      </c>
      <c r="V209">
        <v>0</v>
      </c>
      <c r="W209">
        <v>0</v>
      </c>
      <c r="X209">
        <v>0</v>
      </c>
      <c r="Y209" t="s">
        <v>3</v>
      </c>
      <c r="Z209" t="s">
        <v>3</v>
      </c>
      <c r="AA209">
        <v>0</v>
      </c>
      <c r="AB209" t="s">
        <v>3</v>
      </c>
      <c r="AC209">
        <v>29987</v>
      </c>
      <c r="AD209">
        <v>1</v>
      </c>
      <c r="AE209">
        <v>0</v>
      </c>
      <c r="AF209">
        <v>2</v>
      </c>
      <c r="AG209">
        <v>3</v>
      </c>
      <c r="AH209" t="s">
        <v>227</v>
      </c>
      <c r="AI209" t="s">
        <v>2512</v>
      </c>
      <c r="AJ209">
        <v>46217.64267361111</v>
      </c>
      <c r="AK209">
        <v>54976479</v>
      </c>
      <c r="AL209">
        <v>0</v>
      </c>
      <c r="AM209">
        <v>0</v>
      </c>
      <c r="AN209">
        <v>0</v>
      </c>
      <c r="AO209">
        <v>46101</v>
      </c>
      <c r="AP209">
        <v>22870</v>
      </c>
      <c r="AQ209">
        <v>1</v>
      </c>
      <c r="AR209">
        <v>0</v>
      </c>
      <c r="AS209" t="s">
        <v>3</v>
      </c>
      <c r="AT209">
        <v>1</v>
      </c>
      <c r="AU209">
        <v>3</v>
      </c>
    </row>
    <row r="210" spans="2:47" x14ac:dyDescent="0.25">
      <c r="B210" t="s">
        <v>2128</v>
      </c>
      <c r="C210">
        <v>1</v>
      </c>
      <c r="D210" t="s">
        <v>500</v>
      </c>
      <c r="E210" t="s">
        <v>3</v>
      </c>
      <c r="F210" t="s">
        <v>1888</v>
      </c>
      <c r="G210" t="s">
        <v>3</v>
      </c>
      <c r="H210">
        <v>19558</v>
      </c>
      <c r="I210">
        <v>19558</v>
      </c>
      <c r="J210">
        <v>0</v>
      </c>
      <c r="K210">
        <v>19558</v>
      </c>
      <c r="L210">
        <v>0</v>
      </c>
      <c r="M210">
        <v>0</v>
      </c>
      <c r="N210">
        <v>0</v>
      </c>
      <c r="O210" t="s">
        <v>2084</v>
      </c>
      <c r="P210" t="s">
        <v>3</v>
      </c>
      <c r="Q210" t="s">
        <v>2085</v>
      </c>
      <c r="R210" t="s">
        <v>3</v>
      </c>
      <c r="S210" t="s">
        <v>3</v>
      </c>
      <c r="T210" t="s">
        <v>3</v>
      </c>
      <c r="U210">
        <v>0</v>
      </c>
      <c r="V210">
        <v>0</v>
      </c>
      <c r="W210">
        <v>0</v>
      </c>
      <c r="X210">
        <v>0</v>
      </c>
      <c r="Y210" t="s">
        <v>3</v>
      </c>
      <c r="Z210" t="s">
        <v>3</v>
      </c>
      <c r="AA210">
        <v>0</v>
      </c>
      <c r="AB210" t="s">
        <v>3</v>
      </c>
      <c r="AC210">
        <v>19558</v>
      </c>
      <c r="AD210">
        <v>1</v>
      </c>
      <c r="AE210">
        <v>0</v>
      </c>
      <c r="AF210">
        <v>2</v>
      </c>
      <c r="AG210">
        <v>3</v>
      </c>
      <c r="AH210" t="s">
        <v>227</v>
      </c>
      <c r="AI210" t="s">
        <v>2513</v>
      </c>
      <c r="AJ210">
        <v>46217.578587962962</v>
      </c>
      <c r="AK210">
        <v>54976485</v>
      </c>
      <c r="AL210">
        <v>0</v>
      </c>
      <c r="AM210">
        <v>0</v>
      </c>
      <c r="AN210">
        <v>0</v>
      </c>
      <c r="AO210">
        <v>46101</v>
      </c>
      <c r="AP210">
        <v>0</v>
      </c>
      <c r="AQ210">
        <v>1</v>
      </c>
      <c r="AR210">
        <v>0</v>
      </c>
      <c r="AS210" t="s">
        <v>1897</v>
      </c>
      <c r="AT210">
        <v>1</v>
      </c>
      <c r="AU210">
        <v>19</v>
      </c>
    </row>
    <row r="211" spans="2:47" x14ac:dyDescent="0.25">
      <c r="B211" t="s">
        <v>2129</v>
      </c>
      <c r="C211">
        <v>0</v>
      </c>
      <c r="D211" t="s">
        <v>500</v>
      </c>
      <c r="E211" t="s">
        <v>3</v>
      </c>
      <c r="F211" t="s">
        <v>1888</v>
      </c>
      <c r="G211" t="s">
        <v>3</v>
      </c>
      <c r="H211">
        <v>20535</v>
      </c>
      <c r="I211">
        <v>20535</v>
      </c>
      <c r="J211">
        <v>0</v>
      </c>
      <c r="K211">
        <v>20535</v>
      </c>
      <c r="L211">
        <v>0</v>
      </c>
      <c r="M211">
        <v>0</v>
      </c>
      <c r="N211">
        <v>0</v>
      </c>
      <c r="O211" t="s">
        <v>2087</v>
      </c>
      <c r="P211" t="s">
        <v>3</v>
      </c>
      <c r="Q211" t="s">
        <v>2088</v>
      </c>
      <c r="R211" t="s">
        <v>3</v>
      </c>
      <c r="S211" t="s">
        <v>3</v>
      </c>
      <c r="T211" t="s">
        <v>3</v>
      </c>
      <c r="U211">
        <v>0</v>
      </c>
      <c r="V211">
        <v>0</v>
      </c>
      <c r="W211">
        <v>0</v>
      </c>
      <c r="X211">
        <v>0</v>
      </c>
      <c r="Y211" t="s">
        <v>3</v>
      </c>
      <c r="Z211" t="s">
        <v>3</v>
      </c>
      <c r="AA211">
        <v>0</v>
      </c>
      <c r="AB211" t="s">
        <v>3</v>
      </c>
      <c r="AC211">
        <v>20535</v>
      </c>
      <c r="AD211">
        <v>1</v>
      </c>
      <c r="AE211">
        <v>0</v>
      </c>
      <c r="AF211">
        <v>2</v>
      </c>
      <c r="AG211">
        <v>3</v>
      </c>
      <c r="AH211" t="s">
        <v>227</v>
      </c>
      <c r="AI211" t="s">
        <v>2513</v>
      </c>
      <c r="AJ211">
        <v>46217.578587962962</v>
      </c>
      <c r="AK211">
        <v>54976485</v>
      </c>
      <c r="AL211">
        <v>0</v>
      </c>
      <c r="AM211">
        <v>0</v>
      </c>
      <c r="AN211">
        <v>0</v>
      </c>
      <c r="AO211">
        <v>46101</v>
      </c>
      <c r="AP211">
        <v>0</v>
      </c>
      <c r="AQ211">
        <v>1</v>
      </c>
      <c r="AR211">
        <v>0</v>
      </c>
      <c r="AS211" t="s">
        <v>3</v>
      </c>
      <c r="AT211">
        <v>1</v>
      </c>
      <c r="AU211">
        <v>19</v>
      </c>
    </row>
    <row r="212" spans="2:47" x14ac:dyDescent="0.25">
      <c r="B212" t="s">
        <v>2130</v>
      </c>
      <c r="C212">
        <v>0</v>
      </c>
      <c r="D212" t="s">
        <v>500</v>
      </c>
      <c r="E212" t="s">
        <v>3</v>
      </c>
      <c r="F212" t="s">
        <v>1888</v>
      </c>
      <c r="G212" t="s">
        <v>3</v>
      </c>
      <c r="H212">
        <v>20927</v>
      </c>
      <c r="I212">
        <v>20927</v>
      </c>
      <c r="J212">
        <v>0</v>
      </c>
      <c r="K212">
        <v>20927</v>
      </c>
      <c r="L212">
        <v>0</v>
      </c>
      <c r="M212">
        <v>0</v>
      </c>
      <c r="N212">
        <v>0</v>
      </c>
      <c r="O212" t="s">
        <v>2090</v>
      </c>
      <c r="P212" t="s">
        <v>3</v>
      </c>
      <c r="Q212" t="s">
        <v>2091</v>
      </c>
      <c r="R212" t="s">
        <v>3</v>
      </c>
      <c r="S212" t="s">
        <v>3</v>
      </c>
      <c r="T212" t="s">
        <v>3</v>
      </c>
      <c r="U212">
        <v>0</v>
      </c>
      <c r="V212">
        <v>0</v>
      </c>
      <c r="W212">
        <v>0</v>
      </c>
      <c r="X212">
        <v>0</v>
      </c>
      <c r="Y212" t="s">
        <v>3</v>
      </c>
      <c r="Z212" t="s">
        <v>3</v>
      </c>
      <c r="AA212">
        <v>0</v>
      </c>
      <c r="AB212" t="s">
        <v>3</v>
      </c>
      <c r="AC212">
        <v>20927</v>
      </c>
      <c r="AD212">
        <v>1</v>
      </c>
      <c r="AE212">
        <v>0</v>
      </c>
      <c r="AF212">
        <v>2</v>
      </c>
      <c r="AG212">
        <v>3</v>
      </c>
      <c r="AH212" t="s">
        <v>227</v>
      </c>
      <c r="AI212" t="s">
        <v>2513</v>
      </c>
      <c r="AJ212">
        <v>46217.578587962962</v>
      </c>
      <c r="AK212">
        <v>54976485</v>
      </c>
      <c r="AL212">
        <v>0</v>
      </c>
      <c r="AM212">
        <v>0</v>
      </c>
      <c r="AN212">
        <v>0</v>
      </c>
      <c r="AO212">
        <v>46101</v>
      </c>
      <c r="AP212">
        <v>0</v>
      </c>
      <c r="AQ212">
        <v>1</v>
      </c>
      <c r="AR212">
        <v>0</v>
      </c>
      <c r="AS212" t="s">
        <v>3</v>
      </c>
      <c r="AT212">
        <v>1</v>
      </c>
      <c r="AU212">
        <v>19</v>
      </c>
    </row>
    <row r="213" spans="2:47" x14ac:dyDescent="0.25">
      <c r="B213" t="s">
        <v>2131</v>
      </c>
      <c r="C213">
        <v>1</v>
      </c>
      <c r="D213" t="s">
        <v>507</v>
      </c>
      <c r="E213" t="s">
        <v>3</v>
      </c>
      <c r="F213" t="s">
        <v>1888</v>
      </c>
      <c r="G213" t="s">
        <v>3</v>
      </c>
      <c r="H213">
        <v>15406</v>
      </c>
      <c r="I213">
        <v>15406</v>
      </c>
      <c r="J213">
        <v>0</v>
      </c>
      <c r="K213">
        <v>15406</v>
      </c>
      <c r="L213">
        <v>0</v>
      </c>
      <c r="M213">
        <v>0</v>
      </c>
      <c r="N213">
        <v>0</v>
      </c>
      <c r="O213" t="s">
        <v>2084</v>
      </c>
      <c r="P213" t="s">
        <v>3</v>
      </c>
      <c r="Q213" t="s">
        <v>2085</v>
      </c>
      <c r="R213" t="s">
        <v>3</v>
      </c>
      <c r="S213" t="s">
        <v>3</v>
      </c>
      <c r="T213" t="s">
        <v>3</v>
      </c>
      <c r="U213">
        <v>0</v>
      </c>
      <c r="V213">
        <v>0</v>
      </c>
      <c r="W213">
        <v>0</v>
      </c>
      <c r="X213">
        <v>0</v>
      </c>
      <c r="Y213" t="s">
        <v>3</v>
      </c>
      <c r="Z213" t="s">
        <v>3</v>
      </c>
      <c r="AA213">
        <v>0</v>
      </c>
      <c r="AB213" t="s">
        <v>3</v>
      </c>
      <c r="AC213">
        <v>15406</v>
      </c>
      <c r="AD213">
        <v>1</v>
      </c>
      <c r="AE213">
        <v>0</v>
      </c>
      <c r="AF213">
        <v>2</v>
      </c>
      <c r="AG213">
        <v>3</v>
      </c>
      <c r="AH213" t="s">
        <v>227</v>
      </c>
      <c r="AI213" t="s">
        <v>2514</v>
      </c>
      <c r="AJ213">
        <v>46217.578622685185</v>
      </c>
      <c r="AK213">
        <v>54976498</v>
      </c>
      <c r="AL213">
        <v>0</v>
      </c>
      <c r="AM213">
        <v>0</v>
      </c>
      <c r="AN213">
        <v>0</v>
      </c>
      <c r="AO213">
        <v>46101</v>
      </c>
      <c r="AP213">
        <v>0</v>
      </c>
      <c r="AQ213">
        <v>1</v>
      </c>
      <c r="AR213">
        <v>0</v>
      </c>
      <c r="AS213" t="s">
        <v>1897</v>
      </c>
      <c r="AT213">
        <v>1</v>
      </c>
      <c r="AU213">
        <v>48</v>
      </c>
    </row>
    <row r="214" spans="2:47" x14ac:dyDescent="0.25">
      <c r="B214" t="s">
        <v>2132</v>
      </c>
      <c r="C214">
        <v>0</v>
      </c>
      <c r="D214" t="s">
        <v>507</v>
      </c>
      <c r="E214" t="s">
        <v>3</v>
      </c>
      <c r="F214" t="s">
        <v>1888</v>
      </c>
      <c r="G214" t="s">
        <v>3</v>
      </c>
      <c r="H214">
        <v>16176</v>
      </c>
      <c r="I214">
        <v>16176</v>
      </c>
      <c r="J214">
        <v>0</v>
      </c>
      <c r="K214">
        <v>16176</v>
      </c>
      <c r="L214">
        <v>0</v>
      </c>
      <c r="M214">
        <v>0</v>
      </c>
      <c r="N214">
        <v>0</v>
      </c>
      <c r="O214" t="s">
        <v>2087</v>
      </c>
      <c r="P214" t="s">
        <v>3</v>
      </c>
      <c r="Q214" t="s">
        <v>2088</v>
      </c>
      <c r="R214" t="s">
        <v>3</v>
      </c>
      <c r="S214" t="s">
        <v>3</v>
      </c>
      <c r="T214" t="s">
        <v>3</v>
      </c>
      <c r="U214">
        <v>0</v>
      </c>
      <c r="V214">
        <v>0</v>
      </c>
      <c r="W214">
        <v>0</v>
      </c>
      <c r="X214">
        <v>0</v>
      </c>
      <c r="Y214" t="s">
        <v>3</v>
      </c>
      <c r="Z214" t="s">
        <v>3</v>
      </c>
      <c r="AA214">
        <v>0</v>
      </c>
      <c r="AB214" t="s">
        <v>3</v>
      </c>
      <c r="AC214">
        <v>16176</v>
      </c>
      <c r="AD214">
        <v>1</v>
      </c>
      <c r="AE214">
        <v>0</v>
      </c>
      <c r="AF214">
        <v>2</v>
      </c>
      <c r="AG214">
        <v>3</v>
      </c>
      <c r="AH214" t="s">
        <v>227</v>
      </c>
      <c r="AI214" t="s">
        <v>2514</v>
      </c>
      <c r="AJ214">
        <v>46217.578622685185</v>
      </c>
      <c r="AK214">
        <v>54976498</v>
      </c>
      <c r="AL214">
        <v>0</v>
      </c>
      <c r="AM214">
        <v>0</v>
      </c>
      <c r="AN214">
        <v>0</v>
      </c>
      <c r="AO214">
        <v>46101</v>
      </c>
      <c r="AP214">
        <v>0</v>
      </c>
      <c r="AQ214">
        <v>1</v>
      </c>
      <c r="AR214">
        <v>0</v>
      </c>
      <c r="AS214" t="s">
        <v>3</v>
      </c>
      <c r="AT214">
        <v>1</v>
      </c>
      <c r="AU214">
        <v>48</v>
      </c>
    </row>
    <row r="215" spans="2:47" x14ac:dyDescent="0.25">
      <c r="B215" t="s">
        <v>2133</v>
      </c>
      <c r="C215">
        <v>0</v>
      </c>
      <c r="D215" t="s">
        <v>507</v>
      </c>
      <c r="E215" t="s">
        <v>3</v>
      </c>
      <c r="F215" t="s">
        <v>1888</v>
      </c>
      <c r="G215" t="s">
        <v>3</v>
      </c>
      <c r="H215">
        <v>16484</v>
      </c>
      <c r="I215">
        <v>16484</v>
      </c>
      <c r="J215">
        <v>0</v>
      </c>
      <c r="K215">
        <v>16484</v>
      </c>
      <c r="L215">
        <v>0</v>
      </c>
      <c r="M215">
        <v>0</v>
      </c>
      <c r="N215">
        <v>0</v>
      </c>
      <c r="O215" t="s">
        <v>2090</v>
      </c>
      <c r="P215" t="s">
        <v>3</v>
      </c>
      <c r="Q215" t="s">
        <v>2091</v>
      </c>
      <c r="R215" t="s">
        <v>3</v>
      </c>
      <c r="S215" t="s">
        <v>3</v>
      </c>
      <c r="T215" t="s">
        <v>3</v>
      </c>
      <c r="U215">
        <v>0</v>
      </c>
      <c r="V215">
        <v>0</v>
      </c>
      <c r="W215">
        <v>0</v>
      </c>
      <c r="X215">
        <v>0</v>
      </c>
      <c r="Y215" t="s">
        <v>3</v>
      </c>
      <c r="Z215" t="s">
        <v>3</v>
      </c>
      <c r="AA215">
        <v>0</v>
      </c>
      <c r="AB215" t="s">
        <v>3</v>
      </c>
      <c r="AC215">
        <v>16484</v>
      </c>
      <c r="AD215">
        <v>1</v>
      </c>
      <c r="AE215">
        <v>0</v>
      </c>
      <c r="AF215">
        <v>2</v>
      </c>
      <c r="AG215">
        <v>3</v>
      </c>
      <c r="AH215" t="s">
        <v>227</v>
      </c>
      <c r="AI215" t="s">
        <v>2514</v>
      </c>
      <c r="AJ215">
        <v>46217.578622685185</v>
      </c>
      <c r="AK215">
        <v>54976498</v>
      </c>
      <c r="AL215">
        <v>0</v>
      </c>
      <c r="AM215">
        <v>0</v>
      </c>
      <c r="AN215">
        <v>0</v>
      </c>
      <c r="AO215">
        <v>46101</v>
      </c>
      <c r="AP215">
        <v>0</v>
      </c>
      <c r="AQ215">
        <v>1</v>
      </c>
      <c r="AR215">
        <v>0</v>
      </c>
      <c r="AS215" t="s">
        <v>3</v>
      </c>
      <c r="AT215">
        <v>1</v>
      </c>
      <c r="AU215">
        <v>48</v>
      </c>
    </row>
    <row r="216" spans="2:47" x14ac:dyDescent="0.25">
      <c r="B216" t="s">
        <v>2134</v>
      </c>
      <c r="C216">
        <v>0</v>
      </c>
      <c r="D216" t="s">
        <v>510</v>
      </c>
      <c r="E216" t="s">
        <v>3</v>
      </c>
      <c r="F216" t="s">
        <v>1888</v>
      </c>
      <c r="G216" t="s">
        <v>3</v>
      </c>
      <c r="H216">
        <v>20027.8</v>
      </c>
      <c r="I216">
        <v>20027.8</v>
      </c>
      <c r="J216">
        <v>0</v>
      </c>
      <c r="K216">
        <v>20027.8</v>
      </c>
      <c r="L216">
        <v>0</v>
      </c>
      <c r="M216">
        <v>0</v>
      </c>
      <c r="N216">
        <v>0</v>
      </c>
      <c r="O216" t="s">
        <v>2084</v>
      </c>
      <c r="P216" t="s">
        <v>3</v>
      </c>
      <c r="Q216" t="s">
        <v>2085</v>
      </c>
      <c r="R216" t="s">
        <v>3</v>
      </c>
      <c r="S216" t="s">
        <v>3</v>
      </c>
      <c r="T216" t="s">
        <v>3</v>
      </c>
      <c r="U216">
        <v>0</v>
      </c>
      <c r="V216">
        <v>0</v>
      </c>
      <c r="W216">
        <v>0</v>
      </c>
      <c r="X216">
        <v>0</v>
      </c>
      <c r="Y216" t="s">
        <v>3</v>
      </c>
      <c r="Z216" t="s">
        <v>3</v>
      </c>
      <c r="AA216">
        <v>0</v>
      </c>
      <c r="AB216" t="s">
        <v>3</v>
      </c>
      <c r="AC216">
        <v>20027.8</v>
      </c>
      <c r="AD216">
        <v>1</v>
      </c>
      <c r="AE216">
        <v>0</v>
      </c>
      <c r="AF216">
        <v>2</v>
      </c>
      <c r="AG216">
        <v>3</v>
      </c>
      <c r="AH216" t="s">
        <v>227</v>
      </c>
      <c r="AI216" t="s">
        <v>2515</v>
      </c>
      <c r="AJ216">
        <v>46217.643009259256</v>
      </c>
      <c r="AK216">
        <v>54976504</v>
      </c>
      <c r="AL216">
        <v>0</v>
      </c>
      <c r="AM216">
        <v>0</v>
      </c>
      <c r="AN216">
        <v>0</v>
      </c>
      <c r="AO216">
        <v>46101</v>
      </c>
      <c r="AP216">
        <v>17710</v>
      </c>
      <c r="AQ216">
        <v>1</v>
      </c>
      <c r="AR216">
        <v>0</v>
      </c>
      <c r="AS216" t="s">
        <v>1897</v>
      </c>
      <c r="AT216">
        <v>1</v>
      </c>
      <c r="AU216">
        <v>10</v>
      </c>
    </row>
    <row r="217" spans="2:47" x14ac:dyDescent="0.25">
      <c r="B217" t="s">
        <v>2135</v>
      </c>
      <c r="C217">
        <v>0</v>
      </c>
      <c r="D217" t="s">
        <v>510</v>
      </c>
      <c r="E217" t="s">
        <v>3</v>
      </c>
      <c r="F217" t="s">
        <v>1888</v>
      </c>
      <c r="G217" t="s">
        <v>3</v>
      </c>
      <c r="H217">
        <v>21029</v>
      </c>
      <c r="I217">
        <v>21029</v>
      </c>
      <c r="J217">
        <v>0</v>
      </c>
      <c r="K217">
        <v>21029</v>
      </c>
      <c r="L217">
        <v>0</v>
      </c>
      <c r="M217">
        <v>0</v>
      </c>
      <c r="N217">
        <v>0</v>
      </c>
      <c r="O217" t="s">
        <v>2087</v>
      </c>
      <c r="P217" t="s">
        <v>3</v>
      </c>
      <c r="Q217" t="s">
        <v>2088</v>
      </c>
      <c r="R217" t="s">
        <v>3</v>
      </c>
      <c r="S217" t="s">
        <v>3</v>
      </c>
      <c r="T217" t="s">
        <v>3</v>
      </c>
      <c r="U217">
        <v>0</v>
      </c>
      <c r="V217">
        <v>0</v>
      </c>
      <c r="W217">
        <v>0</v>
      </c>
      <c r="X217">
        <v>0</v>
      </c>
      <c r="Y217" t="s">
        <v>3</v>
      </c>
      <c r="Z217" t="s">
        <v>3</v>
      </c>
      <c r="AA217">
        <v>0</v>
      </c>
      <c r="AB217" t="s">
        <v>3</v>
      </c>
      <c r="AC217">
        <v>21029</v>
      </c>
      <c r="AD217">
        <v>1</v>
      </c>
      <c r="AE217">
        <v>0</v>
      </c>
      <c r="AF217">
        <v>2</v>
      </c>
      <c r="AG217">
        <v>3</v>
      </c>
      <c r="AH217" t="s">
        <v>227</v>
      </c>
      <c r="AI217" t="s">
        <v>2515</v>
      </c>
      <c r="AJ217">
        <v>46217.643009259256</v>
      </c>
      <c r="AK217">
        <v>54976504</v>
      </c>
      <c r="AL217">
        <v>0</v>
      </c>
      <c r="AM217">
        <v>0</v>
      </c>
      <c r="AN217">
        <v>0</v>
      </c>
      <c r="AO217">
        <v>46101</v>
      </c>
      <c r="AP217">
        <v>17710</v>
      </c>
      <c r="AQ217">
        <v>1</v>
      </c>
      <c r="AR217">
        <v>0</v>
      </c>
      <c r="AS217" t="s">
        <v>3</v>
      </c>
      <c r="AT217">
        <v>1</v>
      </c>
      <c r="AU217">
        <v>10</v>
      </c>
    </row>
    <row r="218" spans="2:47" x14ac:dyDescent="0.25">
      <c r="B218" t="s">
        <v>2136</v>
      </c>
      <c r="C218">
        <v>0</v>
      </c>
      <c r="D218" t="s">
        <v>510</v>
      </c>
      <c r="E218" t="s">
        <v>3</v>
      </c>
      <c r="F218" t="s">
        <v>1888</v>
      </c>
      <c r="G218" t="s">
        <v>3</v>
      </c>
      <c r="H218">
        <v>21430</v>
      </c>
      <c r="I218">
        <v>21430</v>
      </c>
      <c r="J218">
        <v>0</v>
      </c>
      <c r="K218">
        <v>21430</v>
      </c>
      <c r="L218">
        <v>0</v>
      </c>
      <c r="M218">
        <v>0</v>
      </c>
      <c r="N218">
        <v>0</v>
      </c>
      <c r="O218" t="s">
        <v>2090</v>
      </c>
      <c r="P218" t="s">
        <v>3</v>
      </c>
      <c r="Q218" t="s">
        <v>2091</v>
      </c>
      <c r="R218" t="s">
        <v>3</v>
      </c>
      <c r="S218" t="s">
        <v>3</v>
      </c>
      <c r="T218" t="s">
        <v>3</v>
      </c>
      <c r="U218">
        <v>0</v>
      </c>
      <c r="V218">
        <v>0</v>
      </c>
      <c r="W218">
        <v>0</v>
      </c>
      <c r="X218">
        <v>0</v>
      </c>
      <c r="Y218" t="s">
        <v>3</v>
      </c>
      <c r="Z218" t="s">
        <v>3</v>
      </c>
      <c r="AA218">
        <v>0</v>
      </c>
      <c r="AB218" t="s">
        <v>3</v>
      </c>
      <c r="AC218">
        <v>21430</v>
      </c>
      <c r="AD218">
        <v>1</v>
      </c>
      <c r="AE218">
        <v>0</v>
      </c>
      <c r="AF218">
        <v>2</v>
      </c>
      <c r="AG218">
        <v>3</v>
      </c>
      <c r="AH218" t="s">
        <v>227</v>
      </c>
      <c r="AI218" t="s">
        <v>2515</v>
      </c>
      <c r="AJ218">
        <v>46217.643009259256</v>
      </c>
      <c r="AK218">
        <v>54976504</v>
      </c>
      <c r="AL218">
        <v>0</v>
      </c>
      <c r="AM218">
        <v>0</v>
      </c>
      <c r="AN218">
        <v>0</v>
      </c>
      <c r="AO218">
        <v>46101</v>
      </c>
      <c r="AP218">
        <v>17710</v>
      </c>
      <c r="AQ218">
        <v>1</v>
      </c>
      <c r="AR218">
        <v>0</v>
      </c>
      <c r="AS218" t="s">
        <v>3</v>
      </c>
      <c r="AT218">
        <v>1</v>
      </c>
      <c r="AU218">
        <v>10</v>
      </c>
    </row>
    <row r="219" spans="2:47" x14ac:dyDescent="0.25">
      <c r="B219" t="s">
        <v>2137</v>
      </c>
      <c r="C219">
        <v>1</v>
      </c>
      <c r="D219" t="s">
        <v>513</v>
      </c>
      <c r="E219" t="s">
        <v>3</v>
      </c>
      <c r="F219" t="s">
        <v>1888</v>
      </c>
      <c r="G219" t="s">
        <v>3</v>
      </c>
      <c r="H219">
        <v>10030</v>
      </c>
      <c r="I219">
        <v>10030</v>
      </c>
      <c r="J219">
        <v>0</v>
      </c>
      <c r="K219">
        <v>10030</v>
      </c>
      <c r="L219">
        <v>0</v>
      </c>
      <c r="M219">
        <v>0</v>
      </c>
      <c r="N219">
        <v>0</v>
      </c>
      <c r="O219" t="s">
        <v>2084</v>
      </c>
      <c r="P219" t="s">
        <v>3</v>
      </c>
      <c r="Q219" t="s">
        <v>2085</v>
      </c>
      <c r="R219" t="s">
        <v>3</v>
      </c>
      <c r="S219" t="s">
        <v>3</v>
      </c>
      <c r="T219" t="s">
        <v>3</v>
      </c>
      <c r="U219">
        <v>0</v>
      </c>
      <c r="V219">
        <v>0</v>
      </c>
      <c r="W219">
        <v>0</v>
      </c>
      <c r="X219">
        <v>0</v>
      </c>
      <c r="Y219" t="s">
        <v>3</v>
      </c>
      <c r="Z219" t="s">
        <v>3</v>
      </c>
      <c r="AA219">
        <v>0</v>
      </c>
      <c r="AB219" t="s">
        <v>3</v>
      </c>
      <c r="AC219">
        <v>10030</v>
      </c>
      <c r="AD219">
        <v>1</v>
      </c>
      <c r="AE219">
        <v>0</v>
      </c>
      <c r="AF219">
        <v>2</v>
      </c>
      <c r="AG219">
        <v>3</v>
      </c>
      <c r="AH219" t="s">
        <v>227</v>
      </c>
      <c r="AI219" t="s">
        <v>2516</v>
      </c>
      <c r="AJ219">
        <v>46217.578703703701</v>
      </c>
      <c r="AK219">
        <v>54976510</v>
      </c>
      <c r="AL219">
        <v>0</v>
      </c>
      <c r="AM219">
        <v>0</v>
      </c>
      <c r="AN219">
        <v>0</v>
      </c>
      <c r="AO219">
        <v>46101</v>
      </c>
      <c r="AP219">
        <v>0</v>
      </c>
      <c r="AQ219">
        <v>1</v>
      </c>
      <c r="AR219">
        <v>0</v>
      </c>
      <c r="AS219" t="s">
        <v>1897</v>
      </c>
      <c r="AT219">
        <v>1</v>
      </c>
      <c r="AU219">
        <v>360</v>
      </c>
    </row>
    <row r="220" spans="2:47" x14ac:dyDescent="0.25">
      <c r="B220" t="s">
        <v>2138</v>
      </c>
      <c r="C220">
        <v>0</v>
      </c>
      <c r="D220" t="s">
        <v>513</v>
      </c>
      <c r="E220" t="s">
        <v>3</v>
      </c>
      <c r="F220" t="s">
        <v>1888</v>
      </c>
      <c r="G220" t="s">
        <v>3</v>
      </c>
      <c r="H220">
        <v>10531</v>
      </c>
      <c r="I220">
        <v>10531</v>
      </c>
      <c r="J220">
        <v>0</v>
      </c>
      <c r="K220">
        <v>10531</v>
      </c>
      <c r="L220">
        <v>0</v>
      </c>
      <c r="M220">
        <v>0</v>
      </c>
      <c r="N220">
        <v>0</v>
      </c>
      <c r="O220" t="s">
        <v>2087</v>
      </c>
      <c r="P220" t="s">
        <v>3</v>
      </c>
      <c r="Q220" t="s">
        <v>2088</v>
      </c>
      <c r="R220" t="s">
        <v>3</v>
      </c>
      <c r="S220" t="s">
        <v>3</v>
      </c>
      <c r="T220" t="s">
        <v>3</v>
      </c>
      <c r="U220">
        <v>0</v>
      </c>
      <c r="V220">
        <v>0</v>
      </c>
      <c r="W220">
        <v>0</v>
      </c>
      <c r="X220">
        <v>0</v>
      </c>
      <c r="Y220" t="s">
        <v>3</v>
      </c>
      <c r="Z220" t="s">
        <v>3</v>
      </c>
      <c r="AA220">
        <v>0</v>
      </c>
      <c r="AB220" t="s">
        <v>3</v>
      </c>
      <c r="AC220">
        <v>10531</v>
      </c>
      <c r="AD220">
        <v>1</v>
      </c>
      <c r="AE220">
        <v>0</v>
      </c>
      <c r="AF220">
        <v>2</v>
      </c>
      <c r="AG220">
        <v>3</v>
      </c>
      <c r="AH220" t="s">
        <v>227</v>
      </c>
      <c r="AI220" t="s">
        <v>2516</v>
      </c>
      <c r="AJ220">
        <v>46217.578703703701</v>
      </c>
      <c r="AK220">
        <v>54976510</v>
      </c>
      <c r="AL220">
        <v>0</v>
      </c>
      <c r="AM220">
        <v>0</v>
      </c>
      <c r="AN220">
        <v>0</v>
      </c>
      <c r="AO220">
        <v>46101</v>
      </c>
      <c r="AP220">
        <v>0</v>
      </c>
      <c r="AQ220">
        <v>1</v>
      </c>
      <c r="AR220">
        <v>0</v>
      </c>
      <c r="AS220" t="s">
        <v>3</v>
      </c>
      <c r="AT220">
        <v>1</v>
      </c>
      <c r="AU220">
        <v>360</v>
      </c>
    </row>
    <row r="221" spans="2:47" x14ac:dyDescent="0.25">
      <c r="B221" t="s">
        <v>2139</v>
      </c>
      <c r="C221">
        <v>0</v>
      </c>
      <c r="D221" t="s">
        <v>513</v>
      </c>
      <c r="E221" t="s">
        <v>3</v>
      </c>
      <c r="F221" t="s">
        <v>1888</v>
      </c>
      <c r="G221" t="s">
        <v>3</v>
      </c>
      <c r="H221">
        <v>10732</v>
      </c>
      <c r="I221">
        <v>10732</v>
      </c>
      <c r="J221">
        <v>0</v>
      </c>
      <c r="K221">
        <v>10732</v>
      </c>
      <c r="L221">
        <v>0</v>
      </c>
      <c r="M221">
        <v>0</v>
      </c>
      <c r="N221">
        <v>0</v>
      </c>
      <c r="O221" t="s">
        <v>2090</v>
      </c>
      <c r="P221" t="s">
        <v>3</v>
      </c>
      <c r="Q221" t="s">
        <v>2091</v>
      </c>
      <c r="R221" t="s">
        <v>3</v>
      </c>
      <c r="S221" t="s">
        <v>3</v>
      </c>
      <c r="T221" t="s">
        <v>3</v>
      </c>
      <c r="U221">
        <v>0</v>
      </c>
      <c r="V221">
        <v>0</v>
      </c>
      <c r="W221">
        <v>0</v>
      </c>
      <c r="X221">
        <v>0</v>
      </c>
      <c r="Y221" t="s">
        <v>3</v>
      </c>
      <c r="Z221" t="s">
        <v>3</v>
      </c>
      <c r="AA221">
        <v>0</v>
      </c>
      <c r="AB221" t="s">
        <v>3</v>
      </c>
      <c r="AC221">
        <v>10732</v>
      </c>
      <c r="AD221">
        <v>1</v>
      </c>
      <c r="AE221">
        <v>0</v>
      </c>
      <c r="AF221">
        <v>2</v>
      </c>
      <c r="AG221">
        <v>3</v>
      </c>
      <c r="AH221" t="s">
        <v>227</v>
      </c>
      <c r="AI221" t="s">
        <v>2516</v>
      </c>
      <c r="AJ221">
        <v>46217.578703703701</v>
      </c>
      <c r="AK221">
        <v>54976510</v>
      </c>
      <c r="AL221">
        <v>0</v>
      </c>
      <c r="AM221">
        <v>0</v>
      </c>
      <c r="AN221">
        <v>0</v>
      </c>
      <c r="AO221">
        <v>46101</v>
      </c>
      <c r="AP221">
        <v>0</v>
      </c>
      <c r="AQ221">
        <v>1</v>
      </c>
      <c r="AR221">
        <v>0</v>
      </c>
      <c r="AS221" t="s">
        <v>3</v>
      </c>
      <c r="AT221">
        <v>1</v>
      </c>
      <c r="AU221">
        <v>360</v>
      </c>
    </row>
    <row r="222" spans="2:47" x14ac:dyDescent="0.25">
      <c r="B222" t="s">
        <v>2140</v>
      </c>
      <c r="C222">
        <v>0</v>
      </c>
      <c r="D222" t="s">
        <v>516</v>
      </c>
      <c r="E222" t="s">
        <v>3</v>
      </c>
      <c r="F222" t="s">
        <v>1888</v>
      </c>
      <c r="G222" t="s">
        <v>3</v>
      </c>
      <c r="H222">
        <v>13039</v>
      </c>
      <c r="I222">
        <v>13039</v>
      </c>
      <c r="J222">
        <v>0</v>
      </c>
      <c r="K222">
        <v>13039</v>
      </c>
      <c r="L222">
        <v>0</v>
      </c>
      <c r="M222">
        <v>0</v>
      </c>
      <c r="N222">
        <v>0</v>
      </c>
      <c r="O222" t="s">
        <v>2084</v>
      </c>
      <c r="P222" t="s">
        <v>3</v>
      </c>
      <c r="Q222" t="s">
        <v>2085</v>
      </c>
      <c r="R222" t="s">
        <v>3</v>
      </c>
      <c r="S222" t="s">
        <v>3</v>
      </c>
      <c r="T222" t="s">
        <v>3</v>
      </c>
      <c r="U222">
        <v>0</v>
      </c>
      <c r="V222">
        <v>0</v>
      </c>
      <c r="W222">
        <v>0</v>
      </c>
      <c r="X222">
        <v>0</v>
      </c>
      <c r="Y222" t="s">
        <v>3</v>
      </c>
      <c r="Z222" t="s">
        <v>3</v>
      </c>
      <c r="AA222">
        <v>0</v>
      </c>
      <c r="AB222" t="s">
        <v>3</v>
      </c>
      <c r="AC222">
        <v>13039</v>
      </c>
      <c r="AD222">
        <v>1</v>
      </c>
      <c r="AE222">
        <v>0</v>
      </c>
      <c r="AF222">
        <v>2</v>
      </c>
      <c r="AG222">
        <v>3</v>
      </c>
      <c r="AH222" t="s">
        <v>227</v>
      </c>
      <c r="AI222" t="s">
        <v>2517</v>
      </c>
      <c r="AJ222">
        <v>46217.643275462964</v>
      </c>
      <c r="AK222">
        <v>54976516</v>
      </c>
      <c r="AL222">
        <v>0</v>
      </c>
      <c r="AM222">
        <v>0</v>
      </c>
      <c r="AN222">
        <v>0</v>
      </c>
      <c r="AO222">
        <v>46101</v>
      </c>
      <c r="AP222">
        <v>11700</v>
      </c>
      <c r="AQ222">
        <v>1</v>
      </c>
      <c r="AR222">
        <v>0</v>
      </c>
      <c r="AS222" t="s">
        <v>1897</v>
      </c>
      <c r="AT222">
        <v>1</v>
      </c>
      <c r="AU222">
        <v>56</v>
      </c>
    </row>
    <row r="223" spans="2:47" x14ac:dyDescent="0.25">
      <c r="B223" t="s">
        <v>2141</v>
      </c>
      <c r="C223">
        <v>0</v>
      </c>
      <c r="D223" t="s">
        <v>516</v>
      </c>
      <c r="E223" t="s">
        <v>3</v>
      </c>
      <c r="F223" t="s">
        <v>1888</v>
      </c>
      <c r="G223" t="s">
        <v>3</v>
      </c>
      <c r="H223">
        <v>13690</v>
      </c>
      <c r="I223">
        <v>13690</v>
      </c>
      <c r="J223">
        <v>0</v>
      </c>
      <c r="K223">
        <v>13690</v>
      </c>
      <c r="L223">
        <v>0</v>
      </c>
      <c r="M223">
        <v>0</v>
      </c>
      <c r="N223">
        <v>0</v>
      </c>
      <c r="O223" t="s">
        <v>2087</v>
      </c>
      <c r="P223" t="s">
        <v>3</v>
      </c>
      <c r="Q223" t="s">
        <v>2088</v>
      </c>
      <c r="R223" t="s">
        <v>3</v>
      </c>
      <c r="S223" t="s">
        <v>3</v>
      </c>
      <c r="T223" t="s">
        <v>3</v>
      </c>
      <c r="U223">
        <v>0</v>
      </c>
      <c r="V223">
        <v>0</v>
      </c>
      <c r="W223">
        <v>0</v>
      </c>
      <c r="X223">
        <v>0</v>
      </c>
      <c r="Y223" t="s">
        <v>3</v>
      </c>
      <c r="Z223" t="s">
        <v>3</v>
      </c>
      <c r="AA223">
        <v>0</v>
      </c>
      <c r="AB223" t="s">
        <v>3</v>
      </c>
      <c r="AC223">
        <v>13690</v>
      </c>
      <c r="AD223">
        <v>1</v>
      </c>
      <c r="AE223">
        <v>0</v>
      </c>
      <c r="AF223">
        <v>2</v>
      </c>
      <c r="AG223">
        <v>3</v>
      </c>
      <c r="AH223" t="s">
        <v>227</v>
      </c>
      <c r="AI223" t="s">
        <v>2517</v>
      </c>
      <c r="AJ223">
        <v>46217.643275462964</v>
      </c>
      <c r="AK223">
        <v>54976516</v>
      </c>
      <c r="AL223">
        <v>0</v>
      </c>
      <c r="AM223">
        <v>0</v>
      </c>
      <c r="AN223">
        <v>0</v>
      </c>
      <c r="AO223">
        <v>46101</v>
      </c>
      <c r="AP223">
        <v>11700</v>
      </c>
      <c r="AQ223">
        <v>1</v>
      </c>
      <c r="AR223">
        <v>0</v>
      </c>
      <c r="AS223" t="s">
        <v>3</v>
      </c>
      <c r="AT223">
        <v>1</v>
      </c>
      <c r="AU223">
        <v>56</v>
      </c>
    </row>
    <row r="224" spans="2:47" x14ac:dyDescent="0.25">
      <c r="B224" t="s">
        <v>2142</v>
      </c>
      <c r="C224">
        <v>0</v>
      </c>
      <c r="D224" t="s">
        <v>516</v>
      </c>
      <c r="E224" t="s">
        <v>3</v>
      </c>
      <c r="F224" t="s">
        <v>1888</v>
      </c>
      <c r="G224" t="s">
        <v>3</v>
      </c>
      <c r="H224">
        <v>13952</v>
      </c>
      <c r="I224">
        <v>13952</v>
      </c>
      <c r="J224">
        <v>0</v>
      </c>
      <c r="K224">
        <v>13952</v>
      </c>
      <c r="L224">
        <v>0</v>
      </c>
      <c r="M224">
        <v>0</v>
      </c>
      <c r="N224">
        <v>0</v>
      </c>
      <c r="O224" t="s">
        <v>2090</v>
      </c>
      <c r="P224" t="s">
        <v>3</v>
      </c>
      <c r="Q224" t="s">
        <v>2091</v>
      </c>
      <c r="R224" t="s">
        <v>3</v>
      </c>
      <c r="S224" t="s">
        <v>3</v>
      </c>
      <c r="T224" t="s">
        <v>3</v>
      </c>
      <c r="U224">
        <v>0</v>
      </c>
      <c r="V224">
        <v>0</v>
      </c>
      <c r="W224">
        <v>0</v>
      </c>
      <c r="X224">
        <v>0</v>
      </c>
      <c r="Y224" t="s">
        <v>3</v>
      </c>
      <c r="Z224" t="s">
        <v>3</v>
      </c>
      <c r="AA224">
        <v>0</v>
      </c>
      <c r="AB224" t="s">
        <v>3</v>
      </c>
      <c r="AC224">
        <v>13952</v>
      </c>
      <c r="AD224">
        <v>1</v>
      </c>
      <c r="AE224">
        <v>0</v>
      </c>
      <c r="AF224">
        <v>2</v>
      </c>
      <c r="AG224">
        <v>3</v>
      </c>
      <c r="AH224" t="s">
        <v>227</v>
      </c>
      <c r="AI224" t="s">
        <v>2517</v>
      </c>
      <c r="AJ224">
        <v>46217.643275462964</v>
      </c>
      <c r="AK224">
        <v>54976516</v>
      </c>
      <c r="AL224">
        <v>0</v>
      </c>
      <c r="AM224">
        <v>0</v>
      </c>
      <c r="AN224">
        <v>0</v>
      </c>
      <c r="AO224">
        <v>46101</v>
      </c>
      <c r="AP224">
        <v>11700</v>
      </c>
      <c r="AQ224">
        <v>1</v>
      </c>
      <c r="AR224">
        <v>0</v>
      </c>
      <c r="AS224" t="s">
        <v>3</v>
      </c>
      <c r="AT224">
        <v>1</v>
      </c>
      <c r="AU224">
        <v>56</v>
      </c>
    </row>
    <row r="225" spans="2:47" x14ac:dyDescent="0.25">
      <c r="B225" t="s">
        <v>2143</v>
      </c>
      <c r="C225">
        <v>0</v>
      </c>
      <c r="D225" t="s">
        <v>519</v>
      </c>
      <c r="E225" t="s">
        <v>3</v>
      </c>
      <c r="F225" t="s">
        <v>1888</v>
      </c>
      <c r="G225" t="s">
        <v>3</v>
      </c>
      <c r="H225">
        <v>15112</v>
      </c>
      <c r="I225">
        <v>15112</v>
      </c>
      <c r="J225">
        <v>0</v>
      </c>
      <c r="K225">
        <v>15112</v>
      </c>
      <c r="L225">
        <v>0</v>
      </c>
      <c r="M225">
        <v>0</v>
      </c>
      <c r="N225">
        <v>0</v>
      </c>
      <c r="O225" t="s">
        <v>2084</v>
      </c>
      <c r="P225" t="s">
        <v>3</v>
      </c>
      <c r="Q225" t="s">
        <v>2085</v>
      </c>
      <c r="R225" t="s">
        <v>3</v>
      </c>
      <c r="S225" t="s">
        <v>3</v>
      </c>
      <c r="T225" t="s">
        <v>3</v>
      </c>
      <c r="U225">
        <v>0</v>
      </c>
      <c r="V225">
        <v>0</v>
      </c>
      <c r="W225">
        <v>0</v>
      </c>
      <c r="X225">
        <v>0</v>
      </c>
      <c r="Y225" t="s">
        <v>3</v>
      </c>
      <c r="Z225" t="s">
        <v>3</v>
      </c>
      <c r="AA225">
        <v>0</v>
      </c>
      <c r="AB225" t="s">
        <v>3</v>
      </c>
      <c r="AC225">
        <v>15112</v>
      </c>
      <c r="AD225">
        <v>1</v>
      </c>
      <c r="AE225">
        <v>0</v>
      </c>
      <c r="AF225">
        <v>2</v>
      </c>
      <c r="AG225">
        <v>3</v>
      </c>
      <c r="AH225" t="s">
        <v>227</v>
      </c>
      <c r="AI225" t="s">
        <v>2518</v>
      </c>
      <c r="AJ225">
        <v>46217.643761574072</v>
      </c>
      <c r="AK225">
        <v>54976522</v>
      </c>
      <c r="AL225">
        <v>0</v>
      </c>
      <c r="AM225">
        <v>0</v>
      </c>
      <c r="AN225">
        <v>0</v>
      </c>
      <c r="AO225">
        <v>46101</v>
      </c>
      <c r="AP225">
        <v>13000</v>
      </c>
      <c r="AQ225">
        <v>1</v>
      </c>
      <c r="AR225">
        <v>0</v>
      </c>
      <c r="AS225" t="s">
        <v>1897</v>
      </c>
      <c r="AT225">
        <v>1</v>
      </c>
      <c r="AU225">
        <v>15</v>
      </c>
    </row>
    <row r="226" spans="2:47" x14ac:dyDescent="0.25">
      <c r="B226" t="s">
        <v>2144</v>
      </c>
      <c r="C226">
        <v>0</v>
      </c>
      <c r="D226" t="s">
        <v>519</v>
      </c>
      <c r="E226" t="s">
        <v>3</v>
      </c>
      <c r="F226" t="s">
        <v>1888</v>
      </c>
      <c r="G226" t="s">
        <v>3</v>
      </c>
      <c r="H226">
        <v>15867</v>
      </c>
      <c r="I226">
        <v>15867</v>
      </c>
      <c r="J226">
        <v>0</v>
      </c>
      <c r="K226">
        <v>15867</v>
      </c>
      <c r="L226">
        <v>0</v>
      </c>
      <c r="M226">
        <v>0</v>
      </c>
      <c r="N226">
        <v>0</v>
      </c>
      <c r="O226" t="s">
        <v>2087</v>
      </c>
      <c r="P226" t="s">
        <v>3</v>
      </c>
      <c r="Q226" t="s">
        <v>2088</v>
      </c>
      <c r="R226" t="s">
        <v>3</v>
      </c>
      <c r="S226" t="s">
        <v>3</v>
      </c>
      <c r="T226" t="s">
        <v>3</v>
      </c>
      <c r="U226">
        <v>0</v>
      </c>
      <c r="V226">
        <v>0</v>
      </c>
      <c r="W226">
        <v>0</v>
      </c>
      <c r="X226">
        <v>0</v>
      </c>
      <c r="Y226" t="s">
        <v>3</v>
      </c>
      <c r="Z226" t="s">
        <v>3</v>
      </c>
      <c r="AA226">
        <v>0</v>
      </c>
      <c r="AB226" t="s">
        <v>3</v>
      </c>
      <c r="AC226">
        <v>15867</v>
      </c>
      <c r="AD226">
        <v>1</v>
      </c>
      <c r="AE226">
        <v>0</v>
      </c>
      <c r="AF226">
        <v>2</v>
      </c>
      <c r="AG226">
        <v>3</v>
      </c>
      <c r="AH226" t="s">
        <v>227</v>
      </c>
      <c r="AI226" t="s">
        <v>2518</v>
      </c>
      <c r="AJ226">
        <v>46217.643761574072</v>
      </c>
      <c r="AK226">
        <v>54976522</v>
      </c>
      <c r="AL226">
        <v>0</v>
      </c>
      <c r="AM226">
        <v>0</v>
      </c>
      <c r="AN226">
        <v>0</v>
      </c>
      <c r="AO226">
        <v>46101</v>
      </c>
      <c r="AP226">
        <v>13000</v>
      </c>
      <c r="AQ226">
        <v>1</v>
      </c>
      <c r="AR226">
        <v>0</v>
      </c>
      <c r="AS226" t="s">
        <v>3</v>
      </c>
      <c r="AT226">
        <v>1</v>
      </c>
      <c r="AU226">
        <v>15</v>
      </c>
    </row>
    <row r="227" spans="2:47" x14ac:dyDescent="0.25">
      <c r="B227" t="s">
        <v>2145</v>
      </c>
      <c r="C227">
        <v>0</v>
      </c>
      <c r="D227" t="s">
        <v>519</v>
      </c>
      <c r="E227" t="s">
        <v>3</v>
      </c>
      <c r="F227" t="s">
        <v>1888</v>
      </c>
      <c r="G227" t="s">
        <v>3</v>
      </c>
      <c r="H227">
        <v>16170</v>
      </c>
      <c r="I227">
        <v>16170</v>
      </c>
      <c r="J227">
        <v>0</v>
      </c>
      <c r="K227">
        <v>16170</v>
      </c>
      <c r="L227">
        <v>0</v>
      </c>
      <c r="M227">
        <v>0</v>
      </c>
      <c r="N227">
        <v>0</v>
      </c>
      <c r="O227" t="s">
        <v>2090</v>
      </c>
      <c r="P227" t="s">
        <v>3</v>
      </c>
      <c r="Q227" t="s">
        <v>2091</v>
      </c>
      <c r="R227" t="s">
        <v>3</v>
      </c>
      <c r="S227" t="s">
        <v>3</v>
      </c>
      <c r="T227" t="s">
        <v>3</v>
      </c>
      <c r="U227">
        <v>0</v>
      </c>
      <c r="V227">
        <v>0</v>
      </c>
      <c r="W227">
        <v>0</v>
      </c>
      <c r="X227">
        <v>0</v>
      </c>
      <c r="Y227" t="s">
        <v>3</v>
      </c>
      <c r="Z227" t="s">
        <v>3</v>
      </c>
      <c r="AA227">
        <v>0</v>
      </c>
      <c r="AB227" t="s">
        <v>3</v>
      </c>
      <c r="AC227">
        <v>16170</v>
      </c>
      <c r="AD227">
        <v>1</v>
      </c>
      <c r="AE227">
        <v>0</v>
      </c>
      <c r="AF227">
        <v>2</v>
      </c>
      <c r="AG227">
        <v>3</v>
      </c>
      <c r="AH227" t="s">
        <v>227</v>
      </c>
      <c r="AI227" t="s">
        <v>2518</v>
      </c>
      <c r="AJ227">
        <v>46217.643761574072</v>
      </c>
      <c r="AK227">
        <v>54976522</v>
      </c>
      <c r="AL227">
        <v>0</v>
      </c>
      <c r="AM227">
        <v>0</v>
      </c>
      <c r="AN227">
        <v>0</v>
      </c>
      <c r="AO227">
        <v>46101</v>
      </c>
      <c r="AP227">
        <v>13000</v>
      </c>
      <c r="AQ227">
        <v>1</v>
      </c>
      <c r="AR227">
        <v>0</v>
      </c>
      <c r="AS227" t="s">
        <v>3</v>
      </c>
      <c r="AT227">
        <v>1</v>
      </c>
      <c r="AU227">
        <v>15</v>
      </c>
    </row>
    <row r="228" spans="2:47" x14ac:dyDescent="0.25">
      <c r="B228" t="s">
        <v>2146</v>
      </c>
      <c r="C228">
        <v>0</v>
      </c>
      <c r="D228" t="s">
        <v>522</v>
      </c>
      <c r="E228" t="s">
        <v>3</v>
      </c>
      <c r="F228" t="s">
        <v>1888</v>
      </c>
      <c r="G228" t="s">
        <v>3</v>
      </c>
      <c r="H228">
        <v>19645.599999999999</v>
      </c>
      <c r="I228">
        <v>19645.599999999999</v>
      </c>
      <c r="J228">
        <v>0</v>
      </c>
      <c r="K228">
        <v>19645.599999999999</v>
      </c>
      <c r="L228">
        <v>0</v>
      </c>
      <c r="M228">
        <v>0</v>
      </c>
      <c r="N228">
        <v>0</v>
      </c>
      <c r="O228" t="s">
        <v>2084</v>
      </c>
      <c r="P228" t="s">
        <v>3</v>
      </c>
      <c r="Q228" t="s">
        <v>2085</v>
      </c>
      <c r="R228" t="s">
        <v>3</v>
      </c>
      <c r="S228" t="s">
        <v>3</v>
      </c>
      <c r="T228" t="s">
        <v>3</v>
      </c>
      <c r="U228">
        <v>0</v>
      </c>
      <c r="V228">
        <v>0</v>
      </c>
      <c r="W228">
        <v>0</v>
      </c>
      <c r="X228">
        <v>0</v>
      </c>
      <c r="Y228" t="s">
        <v>3</v>
      </c>
      <c r="Z228" t="s">
        <v>3</v>
      </c>
      <c r="AA228">
        <v>0</v>
      </c>
      <c r="AB228" t="s">
        <v>3</v>
      </c>
      <c r="AC228">
        <v>19645.599999999999</v>
      </c>
      <c r="AD228">
        <v>1</v>
      </c>
      <c r="AE228">
        <v>0</v>
      </c>
      <c r="AF228">
        <v>2</v>
      </c>
      <c r="AG228">
        <v>3</v>
      </c>
      <c r="AH228" t="s">
        <v>227</v>
      </c>
      <c r="AI228" t="s">
        <v>2519</v>
      </c>
      <c r="AJ228">
        <v>46217.643958333334</v>
      </c>
      <c r="AK228">
        <v>54976528</v>
      </c>
      <c r="AL228">
        <v>0</v>
      </c>
      <c r="AM228">
        <v>0</v>
      </c>
      <c r="AN228">
        <v>0</v>
      </c>
      <c r="AO228">
        <v>46101</v>
      </c>
      <c r="AP228">
        <v>14710</v>
      </c>
      <c r="AQ228">
        <v>1</v>
      </c>
      <c r="AR228">
        <v>0</v>
      </c>
      <c r="AS228" t="s">
        <v>1897</v>
      </c>
      <c r="AT228">
        <v>1</v>
      </c>
      <c r="AU228">
        <v>2</v>
      </c>
    </row>
    <row r="229" spans="2:47" x14ac:dyDescent="0.25">
      <c r="B229" t="s">
        <v>2147</v>
      </c>
      <c r="C229">
        <v>0</v>
      </c>
      <c r="D229" t="s">
        <v>522</v>
      </c>
      <c r="E229" t="s">
        <v>3</v>
      </c>
      <c r="F229" t="s">
        <v>1888</v>
      </c>
      <c r="G229" t="s">
        <v>3</v>
      </c>
      <c r="H229">
        <v>20627</v>
      </c>
      <c r="I229">
        <v>20627</v>
      </c>
      <c r="J229">
        <v>0</v>
      </c>
      <c r="K229">
        <v>20627</v>
      </c>
      <c r="L229">
        <v>0</v>
      </c>
      <c r="M229">
        <v>0</v>
      </c>
      <c r="N229">
        <v>0</v>
      </c>
      <c r="O229" t="s">
        <v>2087</v>
      </c>
      <c r="P229" t="s">
        <v>3</v>
      </c>
      <c r="Q229" t="s">
        <v>2088</v>
      </c>
      <c r="R229" t="s">
        <v>3</v>
      </c>
      <c r="S229" t="s">
        <v>3</v>
      </c>
      <c r="T229" t="s">
        <v>3</v>
      </c>
      <c r="U229">
        <v>0</v>
      </c>
      <c r="V229">
        <v>0</v>
      </c>
      <c r="W229">
        <v>0</v>
      </c>
      <c r="X229">
        <v>0</v>
      </c>
      <c r="Y229" t="s">
        <v>3</v>
      </c>
      <c r="Z229" t="s">
        <v>3</v>
      </c>
      <c r="AA229">
        <v>0</v>
      </c>
      <c r="AB229" t="s">
        <v>3</v>
      </c>
      <c r="AC229">
        <v>20627</v>
      </c>
      <c r="AD229">
        <v>1</v>
      </c>
      <c r="AE229">
        <v>0</v>
      </c>
      <c r="AF229">
        <v>2</v>
      </c>
      <c r="AG229">
        <v>3</v>
      </c>
      <c r="AH229" t="s">
        <v>227</v>
      </c>
      <c r="AI229" t="s">
        <v>2519</v>
      </c>
      <c r="AJ229">
        <v>46217.643958333334</v>
      </c>
      <c r="AK229">
        <v>54976528</v>
      </c>
      <c r="AL229">
        <v>0</v>
      </c>
      <c r="AM229">
        <v>0</v>
      </c>
      <c r="AN229">
        <v>0</v>
      </c>
      <c r="AO229">
        <v>46101</v>
      </c>
      <c r="AP229">
        <v>14710</v>
      </c>
      <c r="AQ229">
        <v>1</v>
      </c>
      <c r="AR229">
        <v>0</v>
      </c>
      <c r="AS229" t="s">
        <v>3</v>
      </c>
      <c r="AT229">
        <v>1</v>
      </c>
      <c r="AU229">
        <v>2</v>
      </c>
    </row>
    <row r="230" spans="2:47" x14ac:dyDescent="0.25">
      <c r="B230" t="s">
        <v>2148</v>
      </c>
      <c r="C230">
        <v>0</v>
      </c>
      <c r="D230" t="s">
        <v>522</v>
      </c>
      <c r="E230" t="s">
        <v>3</v>
      </c>
      <c r="F230" t="s">
        <v>1888</v>
      </c>
      <c r="G230" t="s">
        <v>3</v>
      </c>
      <c r="H230">
        <v>21021</v>
      </c>
      <c r="I230">
        <v>21021</v>
      </c>
      <c r="J230">
        <v>0</v>
      </c>
      <c r="K230">
        <v>21021</v>
      </c>
      <c r="L230">
        <v>0</v>
      </c>
      <c r="M230">
        <v>0</v>
      </c>
      <c r="N230">
        <v>0</v>
      </c>
      <c r="O230" t="s">
        <v>2090</v>
      </c>
      <c r="P230" t="s">
        <v>3</v>
      </c>
      <c r="Q230" t="s">
        <v>2091</v>
      </c>
      <c r="R230" t="s">
        <v>3</v>
      </c>
      <c r="S230" t="s">
        <v>3</v>
      </c>
      <c r="T230" t="s">
        <v>3</v>
      </c>
      <c r="U230">
        <v>0</v>
      </c>
      <c r="V230">
        <v>0</v>
      </c>
      <c r="W230">
        <v>0</v>
      </c>
      <c r="X230">
        <v>0</v>
      </c>
      <c r="Y230" t="s">
        <v>3</v>
      </c>
      <c r="Z230" t="s">
        <v>3</v>
      </c>
      <c r="AA230">
        <v>0</v>
      </c>
      <c r="AB230" t="s">
        <v>3</v>
      </c>
      <c r="AC230">
        <v>21021</v>
      </c>
      <c r="AD230">
        <v>1</v>
      </c>
      <c r="AE230">
        <v>0</v>
      </c>
      <c r="AF230">
        <v>2</v>
      </c>
      <c r="AG230">
        <v>3</v>
      </c>
      <c r="AH230" t="s">
        <v>227</v>
      </c>
      <c r="AI230" t="s">
        <v>2519</v>
      </c>
      <c r="AJ230">
        <v>46217.643958333334</v>
      </c>
      <c r="AK230">
        <v>54976528</v>
      </c>
      <c r="AL230">
        <v>0</v>
      </c>
      <c r="AM230">
        <v>0</v>
      </c>
      <c r="AN230">
        <v>0</v>
      </c>
      <c r="AO230">
        <v>46101</v>
      </c>
      <c r="AP230">
        <v>14710</v>
      </c>
      <c r="AQ230">
        <v>1</v>
      </c>
      <c r="AR230">
        <v>0</v>
      </c>
      <c r="AS230" t="s">
        <v>3</v>
      </c>
      <c r="AT230">
        <v>1</v>
      </c>
      <c r="AU230">
        <v>2</v>
      </c>
    </row>
    <row r="231" spans="2:47" x14ac:dyDescent="0.25">
      <c r="B231" t="s">
        <v>2149</v>
      </c>
      <c r="C231">
        <v>1</v>
      </c>
      <c r="D231" t="s">
        <v>529</v>
      </c>
      <c r="E231" t="s">
        <v>3</v>
      </c>
      <c r="F231" t="s">
        <v>1888</v>
      </c>
      <c r="G231" t="s">
        <v>3</v>
      </c>
      <c r="H231">
        <v>2381</v>
      </c>
      <c r="I231">
        <v>2381</v>
      </c>
      <c r="J231">
        <v>0</v>
      </c>
      <c r="K231">
        <v>2381</v>
      </c>
      <c r="L231">
        <v>0</v>
      </c>
      <c r="M231">
        <v>0</v>
      </c>
      <c r="N231">
        <v>0</v>
      </c>
      <c r="O231" t="s">
        <v>2084</v>
      </c>
      <c r="P231" t="s">
        <v>3</v>
      </c>
      <c r="Q231" t="s">
        <v>2085</v>
      </c>
      <c r="R231" t="s">
        <v>3</v>
      </c>
      <c r="S231" t="s">
        <v>3</v>
      </c>
      <c r="T231" t="s">
        <v>3</v>
      </c>
      <c r="U231">
        <v>0</v>
      </c>
      <c r="V231">
        <v>0</v>
      </c>
      <c r="W231">
        <v>0</v>
      </c>
      <c r="X231">
        <v>0</v>
      </c>
      <c r="Y231" t="s">
        <v>3</v>
      </c>
      <c r="Z231" t="s">
        <v>3</v>
      </c>
      <c r="AA231">
        <v>0</v>
      </c>
      <c r="AB231" t="s">
        <v>3</v>
      </c>
      <c r="AC231">
        <v>2381</v>
      </c>
      <c r="AD231">
        <v>1</v>
      </c>
      <c r="AE231">
        <v>0</v>
      </c>
      <c r="AF231">
        <v>2</v>
      </c>
      <c r="AG231">
        <v>3</v>
      </c>
      <c r="AH231" t="s">
        <v>227</v>
      </c>
      <c r="AI231" t="s">
        <v>2520</v>
      </c>
      <c r="AJ231">
        <v>46217.578888888886</v>
      </c>
      <c r="AK231">
        <v>54976544</v>
      </c>
      <c r="AL231">
        <v>0</v>
      </c>
      <c r="AM231">
        <v>0</v>
      </c>
      <c r="AN231">
        <v>0</v>
      </c>
      <c r="AO231">
        <v>46101</v>
      </c>
      <c r="AP231">
        <v>0</v>
      </c>
      <c r="AQ231">
        <v>1</v>
      </c>
      <c r="AR231">
        <v>0</v>
      </c>
      <c r="AS231" t="s">
        <v>1897</v>
      </c>
      <c r="AT231">
        <v>1</v>
      </c>
      <c r="AU231">
        <v>28</v>
      </c>
    </row>
    <row r="232" spans="2:47" x14ac:dyDescent="0.25">
      <c r="B232" t="s">
        <v>2150</v>
      </c>
      <c r="C232">
        <v>0</v>
      </c>
      <c r="D232" t="s">
        <v>529</v>
      </c>
      <c r="E232" t="s">
        <v>3</v>
      </c>
      <c r="F232" t="s">
        <v>1888</v>
      </c>
      <c r="G232" t="s">
        <v>3</v>
      </c>
      <c r="H232">
        <v>2500</v>
      </c>
      <c r="I232">
        <v>2500</v>
      </c>
      <c r="J232">
        <v>0</v>
      </c>
      <c r="K232">
        <v>2500</v>
      </c>
      <c r="L232">
        <v>0</v>
      </c>
      <c r="M232">
        <v>0</v>
      </c>
      <c r="N232">
        <v>0</v>
      </c>
      <c r="O232" t="s">
        <v>2087</v>
      </c>
      <c r="P232" t="s">
        <v>3</v>
      </c>
      <c r="Q232" t="s">
        <v>2088</v>
      </c>
      <c r="R232" t="s">
        <v>3</v>
      </c>
      <c r="S232" t="s">
        <v>3</v>
      </c>
      <c r="T232" t="s">
        <v>3</v>
      </c>
      <c r="U232">
        <v>0</v>
      </c>
      <c r="V232">
        <v>0</v>
      </c>
      <c r="W232">
        <v>0</v>
      </c>
      <c r="X232">
        <v>0</v>
      </c>
      <c r="Y232" t="s">
        <v>3</v>
      </c>
      <c r="Z232" t="s">
        <v>3</v>
      </c>
      <c r="AA232">
        <v>0</v>
      </c>
      <c r="AB232" t="s">
        <v>3</v>
      </c>
      <c r="AC232">
        <v>2500</v>
      </c>
      <c r="AD232">
        <v>1</v>
      </c>
      <c r="AE232">
        <v>0</v>
      </c>
      <c r="AF232">
        <v>2</v>
      </c>
      <c r="AG232">
        <v>3</v>
      </c>
      <c r="AH232" t="s">
        <v>227</v>
      </c>
      <c r="AI232" t="s">
        <v>2520</v>
      </c>
      <c r="AJ232">
        <v>46217.578888888886</v>
      </c>
      <c r="AK232">
        <v>54976544</v>
      </c>
      <c r="AL232">
        <v>0</v>
      </c>
      <c r="AM232">
        <v>0</v>
      </c>
      <c r="AN232">
        <v>0</v>
      </c>
      <c r="AO232">
        <v>46101</v>
      </c>
      <c r="AP232">
        <v>0</v>
      </c>
      <c r="AQ232">
        <v>1</v>
      </c>
      <c r="AR232">
        <v>0</v>
      </c>
      <c r="AS232" t="s">
        <v>3</v>
      </c>
      <c r="AT232">
        <v>1</v>
      </c>
      <c r="AU232">
        <v>28</v>
      </c>
    </row>
    <row r="233" spans="2:47" x14ac:dyDescent="0.25">
      <c r="B233" t="s">
        <v>2151</v>
      </c>
      <c r="C233">
        <v>0</v>
      </c>
      <c r="D233" t="s">
        <v>529</v>
      </c>
      <c r="E233" t="s">
        <v>3</v>
      </c>
      <c r="F233" t="s">
        <v>1888</v>
      </c>
      <c r="G233" t="s">
        <v>3</v>
      </c>
      <c r="H233">
        <v>2548</v>
      </c>
      <c r="I233">
        <v>2548</v>
      </c>
      <c r="J233">
        <v>0</v>
      </c>
      <c r="K233">
        <v>2548</v>
      </c>
      <c r="L233">
        <v>0</v>
      </c>
      <c r="M233">
        <v>0</v>
      </c>
      <c r="N233">
        <v>0</v>
      </c>
      <c r="O233" t="s">
        <v>2090</v>
      </c>
      <c r="P233" t="s">
        <v>3</v>
      </c>
      <c r="Q233" t="s">
        <v>2091</v>
      </c>
      <c r="R233" t="s">
        <v>3</v>
      </c>
      <c r="S233" t="s">
        <v>3</v>
      </c>
      <c r="T233" t="s">
        <v>3</v>
      </c>
      <c r="U233">
        <v>0</v>
      </c>
      <c r="V233">
        <v>0</v>
      </c>
      <c r="W233">
        <v>0</v>
      </c>
      <c r="X233">
        <v>0</v>
      </c>
      <c r="Y233" t="s">
        <v>3</v>
      </c>
      <c r="Z233" t="s">
        <v>3</v>
      </c>
      <c r="AA233">
        <v>0</v>
      </c>
      <c r="AB233" t="s">
        <v>3</v>
      </c>
      <c r="AC233">
        <v>2548</v>
      </c>
      <c r="AD233">
        <v>1</v>
      </c>
      <c r="AE233">
        <v>0</v>
      </c>
      <c r="AF233">
        <v>2</v>
      </c>
      <c r="AG233">
        <v>3</v>
      </c>
      <c r="AH233" t="s">
        <v>227</v>
      </c>
      <c r="AI233" t="s">
        <v>2520</v>
      </c>
      <c r="AJ233">
        <v>46217.578888888886</v>
      </c>
      <c r="AK233">
        <v>54976544</v>
      </c>
      <c r="AL233">
        <v>0</v>
      </c>
      <c r="AM233">
        <v>0</v>
      </c>
      <c r="AN233">
        <v>0</v>
      </c>
      <c r="AO233">
        <v>46101</v>
      </c>
      <c r="AP233">
        <v>0</v>
      </c>
      <c r="AQ233">
        <v>1</v>
      </c>
      <c r="AR233">
        <v>0</v>
      </c>
      <c r="AS233" t="s">
        <v>3</v>
      </c>
      <c r="AT233">
        <v>1</v>
      </c>
      <c r="AU233">
        <v>28</v>
      </c>
    </row>
    <row r="234" spans="2:47" x14ac:dyDescent="0.25">
      <c r="B234" t="s">
        <v>2152</v>
      </c>
      <c r="C234">
        <v>0</v>
      </c>
      <c r="D234" t="s">
        <v>532</v>
      </c>
      <c r="E234" t="s">
        <v>3</v>
      </c>
      <c r="F234" t="s">
        <v>1888</v>
      </c>
      <c r="G234" t="s">
        <v>3</v>
      </c>
      <c r="H234">
        <v>3095.3</v>
      </c>
      <c r="I234">
        <v>3095.3</v>
      </c>
      <c r="J234">
        <v>0</v>
      </c>
      <c r="K234">
        <v>3095.3</v>
      </c>
      <c r="L234">
        <v>0</v>
      </c>
      <c r="M234">
        <v>0</v>
      </c>
      <c r="N234">
        <v>0</v>
      </c>
      <c r="O234" t="s">
        <v>2084</v>
      </c>
      <c r="P234" t="s">
        <v>3</v>
      </c>
      <c r="Q234" t="s">
        <v>2085</v>
      </c>
      <c r="R234" t="s">
        <v>3</v>
      </c>
      <c r="S234" t="s">
        <v>3</v>
      </c>
      <c r="T234" t="s">
        <v>3</v>
      </c>
      <c r="U234">
        <v>0</v>
      </c>
      <c r="V234">
        <v>0</v>
      </c>
      <c r="W234">
        <v>0</v>
      </c>
      <c r="X234">
        <v>0</v>
      </c>
      <c r="Y234" t="s">
        <v>3</v>
      </c>
      <c r="Z234" t="s">
        <v>3</v>
      </c>
      <c r="AA234">
        <v>0</v>
      </c>
      <c r="AB234" t="s">
        <v>3</v>
      </c>
      <c r="AC234">
        <v>3095.3</v>
      </c>
      <c r="AD234">
        <v>1</v>
      </c>
      <c r="AE234">
        <v>0</v>
      </c>
      <c r="AF234">
        <v>2</v>
      </c>
      <c r="AG234">
        <v>3</v>
      </c>
      <c r="AH234" t="s">
        <v>227</v>
      </c>
      <c r="AI234" t="s">
        <v>2521</v>
      </c>
      <c r="AJ234">
        <v>46217.644201388888</v>
      </c>
      <c r="AK234">
        <v>54976550</v>
      </c>
      <c r="AL234">
        <v>0</v>
      </c>
      <c r="AM234">
        <v>0</v>
      </c>
      <c r="AN234">
        <v>0</v>
      </c>
      <c r="AO234">
        <v>46101</v>
      </c>
      <c r="AP234">
        <v>2610</v>
      </c>
      <c r="AQ234">
        <v>1</v>
      </c>
      <c r="AR234">
        <v>0</v>
      </c>
      <c r="AS234" t="s">
        <v>1897</v>
      </c>
      <c r="AT234">
        <v>1</v>
      </c>
      <c r="AU234">
        <v>11</v>
      </c>
    </row>
    <row r="235" spans="2:47" x14ac:dyDescent="0.25">
      <c r="B235" t="s">
        <v>2153</v>
      </c>
      <c r="C235">
        <v>0</v>
      </c>
      <c r="D235" t="s">
        <v>532</v>
      </c>
      <c r="E235" t="s">
        <v>3</v>
      </c>
      <c r="F235" t="s">
        <v>1888</v>
      </c>
      <c r="G235" t="s">
        <v>3</v>
      </c>
      <c r="H235">
        <v>3250</v>
      </c>
      <c r="I235">
        <v>3250</v>
      </c>
      <c r="J235">
        <v>0</v>
      </c>
      <c r="K235">
        <v>3250</v>
      </c>
      <c r="L235">
        <v>0</v>
      </c>
      <c r="M235">
        <v>0</v>
      </c>
      <c r="N235">
        <v>0</v>
      </c>
      <c r="O235" t="s">
        <v>2087</v>
      </c>
      <c r="P235" t="s">
        <v>3</v>
      </c>
      <c r="Q235" t="s">
        <v>2088</v>
      </c>
      <c r="R235" t="s">
        <v>3</v>
      </c>
      <c r="S235" t="s">
        <v>3</v>
      </c>
      <c r="T235" t="s">
        <v>3</v>
      </c>
      <c r="U235">
        <v>0</v>
      </c>
      <c r="V235">
        <v>0</v>
      </c>
      <c r="W235">
        <v>0</v>
      </c>
      <c r="X235">
        <v>0</v>
      </c>
      <c r="Y235" t="s">
        <v>3</v>
      </c>
      <c r="Z235" t="s">
        <v>3</v>
      </c>
      <c r="AA235">
        <v>0</v>
      </c>
      <c r="AB235" t="s">
        <v>3</v>
      </c>
      <c r="AC235">
        <v>3250</v>
      </c>
      <c r="AD235">
        <v>1</v>
      </c>
      <c r="AE235">
        <v>0</v>
      </c>
      <c r="AF235">
        <v>2</v>
      </c>
      <c r="AG235">
        <v>3</v>
      </c>
      <c r="AH235" t="s">
        <v>227</v>
      </c>
      <c r="AI235" t="s">
        <v>2521</v>
      </c>
      <c r="AJ235">
        <v>46217.644201388888</v>
      </c>
      <c r="AK235">
        <v>54976550</v>
      </c>
      <c r="AL235">
        <v>0</v>
      </c>
      <c r="AM235">
        <v>0</v>
      </c>
      <c r="AN235">
        <v>0</v>
      </c>
      <c r="AO235">
        <v>46101</v>
      </c>
      <c r="AP235">
        <v>2610</v>
      </c>
      <c r="AQ235">
        <v>1</v>
      </c>
      <c r="AR235">
        <v>0</v>
      </c>
      <c r="AS235" t="s">
        <v>3</v>
      </c>
      <c r="AT235">
        <v>1</v>
      </c>
      <c r="AU235">
        <v>11</v>
      </c>
    </row>
    <row r="236" spans="2:47" x14ac:dyDescent="0.25">
      <c r="B236" t="s">
        <v>2154</v>
      </c>
      <c r="C236">
        <v>0</v>
      </c>
      <c r="D236" t="s">
        <v>532</v>
      </c>
      <c r="E236" t="s">
        <v>3</v>
      </c>
      <c r="F236" t="s">
        <v>1888</v>
      </c>
      <c r="G236" t="s">
        <v>3</v>
      </c>
      <c r="H236">
        <v>3312</v>
      </c>
      <c r="I236">
        <v>3312</v>
      </c>
      <c r="J236">
        <v>0</v>
      </c>
      <c r="K236">
        <v>3312</v>
      </c>
      <c r="L236">
        <v>0</v>
      </c>
      <c r="M236">
        <v>0</v>
      </c>
      <c r="N236">
        <v>0</v>
      </c>
      <c r="O236" t="s">
        <v>2090</v>
      </c>
      <c r="P236" t="s">
        <v>3</v>
      </c>
      <c r="Q236" t="s">
        <v>2091</v>
      </c>
      <c r="R236" t="s">
        <v>3</v>
      </c>
      <c r="S236" t="s">
        <v>3</v>
      </c>
      <c r="T236" t="s">
        <v>3</v>
      </c>
      <c r="U236">
        <v>0</v>
      </c>
      <c r="V236">
        <v>0</v>
      </c>
      <c r="W236">
        <v>0</v>
      </c>
      <c r="X236">
        <v>0</v>
      </c>
      <c r="Y236" t="s">
        <v>3</v>
      </c>
      <c r="Z236" t="s">
        <v>3</v>
      </c>
      <c r="AA236">
        <v>0</v>
      </c>
      <c r="AB236" t="s">
        <v>3</v>
      </c>
      <c r="AC236">
        <v>3312</v>
      </c>
      <c r="AD236">
        <v>1</v>
      </c>
      <c r="AE236">
        <v>0</v>
      </c>
      <c r="AF236">
        <v>2</v>
      </c>
      <c r="AG236">
        <v>3</v>
      </c>
      <c r="AH236" t="s">
        <v>227</v>
      </c>
      <c r="AI236" t="s">
        <v>2521</v>
      </c>
      <c r="AJ236">
        <v>46217.644201388888</v>
      </c>
      <c r="AK236">
        <v>54976550</v>
      </c>
      <c r="AL236">
        <v>0</v>
      </c>
      <c r="AM236">
        <v>0</v>
      </c>
      <c r="AN236">
        <v>0</v>
      </c>
      <c r="AO236">
        <v>46101</v>
      </c>
      <c r="AP236">
        <v>2610</v>
      </c>
      <c r="AQ236">
        <v>1</v>
      </c>
      <c r="AR236">
        <v>0</v>
      </c>
      <c r="AS236" t="s">
        <v>3</v>
      </c>
      <c r="AT236">
        <v>1</v>
      </c>
      <c r="AU236">
        <v>11</v>
      </c>
    </row>
    <row r="237" spans="2:47" x14ac:dyDescent="0.25">
      <c r="B237" t="s">
        <v>2155</v>
      </c>
      <c r="C237">
        <v>1</v>
      </c>
      <c r="D237" t="s">
        <v>535</v>
      </c>
      <c r="E237" t="s">
        <v>3</v>
      </c>
      <c r="F237" t="s">
        <v>1888</v>
      </c>
      <c r="G237" t="s">
        <v>3</v>
      </c>
      <c r="H237">
        <v>2858</v>
      </c>
      <c r="I237">
        <v>2858</v>
      </c>
      <c r="J237">
        <v>0</v>
      </c>
      <c r="K237">
        <v>2858</v>
      </c>
      <c r="L237">
        <v>0</v>
      </c>
      <c r="M237">
        <v>0</v>
      </c>
      <c r="N237">
        <v>0</v>
      </c>
      <c r="O237" t="s">
        <v>2084</v>
      </c>
      <c r="P237" t="s">
        <v>3</v>
      </c>
      <c r="Q237" t="s">
        <v>2085</v>
      </c>
      <c r="R237" t="s">
        <v>3</v>
      </c>
      <c r="S237" t="s">
        <v>3</v>
      </c>
      <c r="T237" t="s">
        <v>3</v>
      </c>
      <c r="U237">
        <v>0</v>
      </c>
      <c r="V237">
        <v>0</v>
      </c>
      <c r="W237">
        <v>0</v>
      </c>
      <c r="X237">
        <v>0</v>
      </c>
      <c r="Y237" t="s">
        <v>3</v>
      </c>
      <c r="Z237" t="s">
        <v>3</v>
      </c>
      <c r="AA237">
        <v>0</v>
      </c>
      <c r="AB237" t="s">
        <v>3</v>
      </c>
      <c r="AC237">
        <v>2858</v>
      </c>
      <c r="AD237">
        <v>1</v>
      </c>
      <c r="AE237">
        <v>0</v>
      </c>
      <c r="AF237">
        <v>2</v>
      </c>
      <c r="AG237">
        <v>3</v>
      </c>
      <c r="AH237" t="s">
        <v>227</v>
      </c>
      <c r="AI237" t="s">
        <v>2522</v>
      </c>
      <c r="AJ237">
        <v>46217.578969907408</v>
      </c>
      <c r="AK237">
        <v>54976556</v>
      </c>
      <c r="AL237">
        <v>0</v>
      </c>
      <c r="AM237">
        <v>0</v>
      </c>
      <c r="AN237">
        <v>0</v>
      </c>
      <c r="AO237">
        <v>46101</v>
      </c>
      <c r="AP237">
        <v>0</v>
      </c>
      <c r="AQ237">
        <v>1</v>
      </c>
      <c r="AR237">
        <v>0</v>
      </c>
      <c r="AS237" t="s">
        <v>1897</v>
      </c>
      <c r="AT237">
        <v>1</v>
      </c>
      <c r="AU237">
        <v>100</v>
      </c>
    </row>
    <row r="238" spans="2:47" x14ac:dyDescent="0.25">
      <c r="B238" t="s">
        <v>2156</v>
      </c>
      <c r="C238">
        <v>0</v>
      </c>
      <c r="D238" t="s">
        <v>535</v>
      </c>
      <c r="E238" t="s">
        <v>3</v>
      </c>
      <c r="F238" t="s">
        <v>1888</v>
      </c>
      <c r="G238" t="s">
        <v>3</v>
      </c>
      <c r="H238">
        <v>3000</v>
      </c>
      <c r="I238">
        <v>3000</v>
      </c>
      <c r="J238">
        <v>0</v>
      </c>
      <c r="K238">
        <v>3000</v>
      </c>
      <c r="L238">
        <v>0</v>
      </c>
      <c r="M238">
        <v>0</v>
      </c>
      <c r="N238">
        <v>0</v>
      </c>
      <c r="O238" t="s">
        <v>2087</v>
      </c>
      <c r="P238" t="s">
        <v>3</v>
      </c>
      <c r="Q238" t="s">
        <v>2088</v>
      </c>
      <c r="R238" t="s">
        <v>3</v>
      </c>
      <c r="S238" t="s">
        <v>3</v>
      </c>
      <c r="T238" t="s">
        <v>3</v>
      </c>
      <c r="U238">
        <v>0</v>
      </c>
      <c r="V238">
        <v>0</v>
      </c>
      <c r="W238">
        <v>0</v>
      </c>
      <c r="X238">
        <v>0</v>
      </c>
      <c r="Y238" t="s">
        <v>3</v>
      </c>
      <c r="Z238" t="s">
        <v>3</v>
      </c>
      <c r="AA238">
        <v>0</v>
      </c>
      <c r="AB238" t="s">
        <v>3</v>
      </c>
      <c r="AC238">
        <v>3000</v>
      </c>
      <c r="AD238">
        <v>1</v>
      </c>
      <c r="AE238">
        <v>0</v>
      </c>
      <c r="AF238">
        <v>2</v>
      </c>
      <c r="AG238">
        <v>3</v>
      </c>
      <c r="AH238" t="s">
        <v>227</v>
      </c>
      <c r="AI238" t="s">
        <v>2522</v>
      </c>
      <c r="AJ238">
        <v>46217.578969907408</v>
      </c>
      <c r="AK238">
        <v>54976556</v>
      </c>
      <c r="AL238">
        <v>0</v>
      </c>
      <c r="AM238">
        <v>0</v>
      </c>
      <c r="AN238">
        <v>0</v>
      </c>
      <c r="AO238">
        <v>46101</v>
      </c>
      <c r="AP238">
        <v>0</v>
      </c>
      <c r="AQ238">
        <v>1</v>
      </c>
      <c r="AR238">
        <v>0</v>
      </c>
      <c r="AS238" t="s">
        <v>3</v>
      </c>
      <c r="AT238">
        <v>1</v>
      </c>
      <c r="AU238">
        <v>100</v>
      </c>
    </row>
    <row r="239" spans="2:47" x14ac:dyDescent="0.25">
      <c r="B239" t="s">
        <v>2157</v>
      </c>
      <c r="C239">
        <v>0</v>
      </c>
      <c r="D239" t="s">
        <v>535</v>
      </c>
      <c r="E239" t="s">
        <v>3</v>
      </c>
      <c r="F239" t="s">
        <v>1888</v>
      </c>
      <c r="G239" t="s">
        <v>3</v>
      </c>
      <c r="H239">
        <v>3058</v>
      </c>
      <c r="I239">
        <v>3058</v>
      </c>
      <c r="J239">
        <v>0</v>
      </c>
      <c r="K239">
        <v>3058</v>
      </c>
      <c r="L239">
        <v>0</v>
      </c>
      <c r="M239">
        <v>0</v>
      </c>
      <c r="N239">
        <v>0</v>
      </c>
      <c r="O239" t="s">
        <v>2090</v>
      </c>
      <c r="P239" t="s">
        <v>3</v>
      </c>
      <c r="Q239" t="s">
        <v>2091</v>
      </c>
      <c r="R239" t="s">
        <v>3</v>
      </c>
      <c r="S239" t="s">
        <v>3</v>
      </c>
      <c r="T239" t="s">
        <v>3</v>
      </c>
      <c r="U239">
        <v>0</v>
      </c>
      <c r="V239">
        <v>0</v>
      </c>
      <c r="W239">
        <v>0</v>
      </c>
      <c r="X239">
        <v>0</v>
      </c>
      <c r="Y239" t="s">
        <v>3</v>
      </c>
      <c r="Z239" t="s">
        <v>3</v>
      </c>
      <c r="AA239">
        <v>0</v>
      </c>
      <c r="AB239" t="s">
        <v>3</v>
      </c>
      <c r="AC239">
        <v>3058</v>
      </c>
      <c r="AD239">
        <v>1</v>
      </c>
      <c r="AE239">
        <v>0</v>
      </c>
      <c r="AF239">
        <v>2</v>
      </c>
      <c r="AG239">
        <v>3</v>
      </c>
      <c r="AH239" t="s">
        <v>227</v>
      </c>
      <c r="AI239" t="s">
        <v>2522</v>
      </c>
      <c r="AJ239">
        <v>46217.578969907408</v>
      </c>
      <c r="AK239">
        <v>54976556</v>
      </c>
      <c r="AL239">
        <v>0</v>
      </c>
      <c r="AM239">
        <v>0</v>
      </c>
      <c r="AN239">
        <v>0</v>
      </c>
      <c r="AO239">
        <v>46101</v>
      </c>
      <c r="AP239">
        <v>0</v>
      </c>
      <c r="AQ239">
        <v>1</v>
      </c>
      <c r="AR239">
        <v>0</v>
      </c>
      <c r="AS239" t="s">
        <v>3</v>
      </c>
      <c r="AT239">
        <v>1</v>
      </c>
      <c r="AU239">
        <v>100</v>
      </c>
    </row>
    <row r="240" spans="2:47" x14ac:dyDescent="0.25">
      <c r="B240" t="s">
        <v>2158</v>
      </c>
      <c r="C240">
        <v>0</v>
      </c>
      <c r="D240" t="s">
        <v>538</v>
      </c>
      <c r="E240" t="s">
        <v>3</v>
      </c>
      <c r="F240" t="s">
        <v>1888</v>
      </c>
      <c r="G240" t="s">
        <v>3</v>
      </c>
      <c r="H240">
        <v>3715.4</v>
      </c>
      <c r="I240">
        <v>3715.4</v>
      </c>
      <c r="J240">
        <v>0</v>
      </c>
      <c r="K240">
        <v>3715.4</v>
      </c>
      <c r="L240">
        <v>0</v>
      </c>
      <c r="M240">
        <v>0</v>
      </c>
      <c r="N240">
        <v>0</v>
      </c>
      <c r="O240" t="s">
        <v>2084</v>
      </c>
      <c r="P240" t="s">
        <v>3</v>
      </c>
      <c r="Q240" t="s">
        <v>2085</v>
      </c>
      <c r="R240" t="s">
        <v>3</v>
      </c>
      <c r="S240" t="s">
        <v>3</v>
      </c>
      <c r="T240" t="s">
        <v>3</v>
      </c>
      <c r="U240">
        <v>0</v>
      </c>
      <c r="V240">
        <v>0</v>
      </c>
      <c r="W240">
        <v>0</v>
      </c>
      <c r="X240">
        <v>0</v>
      </c>
      <c r="Y240" t="s">
        <v>3</v>
      </c>
      <c r="Z240" t="s">
        <v>3</v>
      </c>
      <c r="AA240">
        <v>0</v>
      </c>
      <c r="AB240" t="s">
        <v>3</v>
      </c>
      <c r="AC240">
        <v>3715.4</v>
      </c>
      <c r="AD240">
        <v>1</v>
      </c>
      <c r="AE240">
        <v>0</v>
      </c>
      <c r="AF240">
        <v>2</v>
      </c>
      <c r="AG240">
        <v>3</v>
      </c>
      <c r="AH240" t="s">
        <v>227</v>
      </c>
      <c r="AI240" t="s">
        <v>2523</v>
      </c>
      <c r="AJ240">
        <v>46217.644444444442</v>
      </c>
      <c r="AK240">
        <v>54976562</v>
      </c>
      <c r="AL240">
        <v>0</v>
      </c>
      <c r="AM240">
        <v>0</v>
      </c>
      <c r="AN240">
        <v>0</v>
      </c>
      <c r="AO240">
        <v>46101</v>
      </c>
      <c r="AP240">
        <v>3190</v>
      </c>
      <c r="AQ240">
        <v>1</v>
      </c>
      <c r="AR240">
        <v>0</v>
      </c>
      <c r="AS240" t="s">
        <v>1897</v>
      </c>
      <c r="AT240">
        <v>1</v>
      </c>
      <c r="AU240">
        <v>14</v>
      </c>
    </row>
    <row r="241" spans="2:47" x14ac:dyDescent="0.25">
      <c r="B241" t="s">
        <v>2159</v>
      </c>
      <c r="C241">
        <v>0</v>
      </c>
      <c r="D241" t="s">
        <v>538</v>
      </c>
      <c r="E241" t="s">
        <v>3</v>
      </c>
      <c r="F241" t="s">
        <v>1888</v>
      </c>
      <c r="G241" t="s">
        <v>3</v>
      </c>
      <c r="H241">
        <v>3901</v>
      </c>
      <c r="I241">
        <v>3901</v>
      </c>
      <c r="J241">
        <v>0</v>
      </c>
      <c r="K241">
        <v>3901</v>
      </c>
      <c r="L241">
        <v>0</v>
      </c>
      <c r="M241">
        <v>0</v>
      </c>
      <c r="N241">
        <v>0</v>
      </c>
      <c r="O241" t="s">
        <v>2087</v>
      </c>
      <c r="P241" t="s">
        <v>3</v>
      </c>
      <c r="Q241" t="s">
        <v>2088</v>
      </c>
      <c r="R241" t="s">
        <v>3</v>
      </c>
      <c r="S241" t="s">
        <v>3</v>
      </c>
      <c r="T241" t="s">
        <v>3</v>
      </c>
      <c r="U241">
        <v>0</v>
      </c>
      <c r="V241">
        <v>0</v>
      </c>
      <c r="W241">
        <v>0</v>
      </c>
      <c r="X241">
        <v>0</v>
      </c>
      <c r="Y241" t="s">
        <v>3</v>
      </c>
      <c r="Z241" t="s">
        <v>3</v>
      </c>
      <c r="AA241">
        <v>0</v>
      </c>
      <c r="AB241" t="s">
        <v>3</v>
      </c>
      <c r="AC241">
        <v>3901</v>
      </c>
      <c r="AD241">
        <v>1</v>
      </c>
      <c r="AE241">
        <v>0</v>
      </c>
      <c r="AF241">
        <v>2</v>
      </c>
      <c r="AG241">
        <v>3</v>
      </c>
      <c r="AH241" t="s">
        <v>227</v>
      </c>
      <c r="AI241" t="s">
        <v>2523</v>
      </c>
      <c r="AJ241">
        <v>46217.644444444442</v>
      </c>
      <c r="AK241">
        <v>54976562</v>
      </c>
      <c r="AL241">
        <v>0</v>
      </c>
      <c r="AM241">
        <v>0</v>
      </c>
      <c r="AN241">
        <v>0</v>
      </c>
      <c r="AO241">
        <v>46101</v>
      </c>
      <c r="AP241">
        <v>3190</v>
      </c>
      <c r="AQ241">
        <v>1</v>
      </c>
      <c r="AR241">
        <v>0</v>
      </c>
      <c r="AS241" t="s">
        <v>3</v>
      </c>
      <c r="AT241">
        <v>1</v>
      </c>
      <c r="AU241">
        <v>14</v>
      </c>
    </row>
    <row r="242" spans="2:47" x14ac:dyDescent="0.25">
      <c r="B242" t="s">
        <v>2160</v>
      </c>
      <c r="C242">
        <v>0</v>
      </c>
      <c r="D242" t="s">
        <v>538</v>
      </c>
      <c r="E242" t="s">
        <v>3</v>
      </c>
      <c r="F242" t="s">
        <v>1888</v>
      </c>
      <c r="G242" t="s">
        <v>3</v>
      </c>
      <c r="H242">
        <v>3975</v>
      </c>
      <c r="I242">
        <v>3975</v>
      </c>
      <c r="J242">
        <v>0</v>
      </c>
      <c r="K242">
        <v>3975</v>
      </c>
      <c r="L242">
        <v>0</v>
      </c>
      <c r="M242">
        <v>0</v>
      </c>
      <c r="N242">
        <v>0</v>
      </c>
      <c r="O242" t="s">
        <v>2090</v>
      </c>
      <c r="P242" t="s">
        <v>3</v>
      </c>
      <c r="Q242" t="s">
        <v>2091</v>
      </c>
      <c r="R242" t="s">
        <v>3</v>
      </c>
      <c r="S242" t="s">
        <v>3</v>
      </c>
      <c r="T242" t="s">
        <v>3</v>
      </c>
      <c r="U242">
        <v>0</v>
      </c>
      <c r="V242">
        <v>0</v>
      </c>
      <c r="W242">
        <v>0</v>
      </c>
      <c r="X242">
        <v>0</v>
      </c>
      <c r="Y242" t="s">
        <v>3</v>
      </c>
      <c r="Z242" t="s">
        <v>3</v>
      </c>
      <c r="AA242">
        <v>0</v>
      </c>
      <c r="AB242" t="s">
        <v>3</v>
      </c>
      <c r="AC242">
        <v>3975</v>
      </c>
      <c r="AD242">
        <v>1</v>
      </c>
      <c r="AE242">
        <v>0</v>
      </c>
      <c r="AF242">
        <v>2</v>
      </c>
      <c r="AG242">
        <v>3</v>
      </c>
      <c r="AH242" t="s">
        <v>227</v>
      </c>
      <c r="AI242" t="s">
        <v>2523</v>
      </c>
      <c r="AJ242">
        <v>46217.644444444442</v>
      </c>
      <c r="AK242">
        <v>54976562</v>
      </c>
      <c r="AL242">
        <v>0</v>
      </c>
      <c r="AM242">
        <v>0</v>
      </c>
      <c r="AN242">
        <v>0</v>
      </c>
      <c r="AO242">
        <v>46101</v>
      </c>
      <c r="AP242">
        <v>3190</v>
      </c>
      <c r="AQ242">
        <v>1</v>
      </c>
      <c r="AR242">
        <v>0</v>
      </c>
      <c r="AS242" t="s">
        <v>3</v>
      </c>
      <c r="AT242">
        <v>1</v>
      </c>
      <c r="AU242">
        <v>14</v>
      </c>
    </row>
    <row r="243" spans="2:47" x14ac:dyDescent="0.25">
      <c r="B243" t="s">
        <v>2161</v>
      </c>
      <c r="C243">
        <v>1</v>
      </c>
      <c r="D243" t="s">
        <v>541</v>
      </c>
      <c r="E243" t="s">
        <v>3</v>
      </c>
      <c r="F243" t="s">
        <v>1888</v>
      </c>
      <c r="G243" t="s">
        <v>3</v>
      </c>
      <c r="H243">
        <v>2858</v>
      </c>
      <c r="I243">
        <v>2858</v>
      </c>
      <c r="J243">
        <v>0</v>
      </c>
      <c r="K243">
        <v>2858</v>
      </c>
      <c r="L243">
        <v>0</v>
      </c>
      <c r="M243">
        <v>0</v>
      </c>
      <c r="N243">
        <v>0</v>
      </c>
      <c r="O243" t="s">
        <v>2084</v>
      </c>
      <c r="P243" t="s">
        <v>3</v>
      </c>
      <c r="Q243" t="s">
        <v>2085</v>
      </c>
      <c r="R243" t="s">
        <v>3</v>
      </c>
      <c r="S243" t="s">
        <v>3</v>
      </c>
      <c r="T243" t="s">
        <v>3</v>
      </c>
      <c r="U243">
        <v>0</v>
      </c>
      <c r="V243">
        <v>0</v>
      </c>
      <c r="W243">
        <v>0</v>
      </c>
      <c r="X243">
        <v>0</v>
      </c>
      <c r="Y243" t="s">
        <v>3</v>
      </c>
      <c r="Z243" t="s">
        <v>3</v>
      </c>
      <c r="AA243">
        <v>0</v>
      </c>
      <c r="AB243" t="s">
        <v>3</v>
      </c>
      <c r="AC243">
        <v>2858</v>
      </c>
      <c r="AD243">
        <v>1</v>
      </c>
      <c r="AE243">
        <v>0</v>
      </c>
      <c r="AF243">
        <v>2</v>
      </c>
      <c r="AG243">
        <v>3</v>
      </c>
      <c r="AH243" t="s">
        <v>227</v>
      </c>
      <c r="AI243" t="s">
        <v>2524</v>
      </c>
      <c r="AJ243">
        <v>46217.579074074078</v>
      </c>
      <c r="AK243">
        <v>54976568</v>
      </c>
      <c r="AL243">
        <v>0</v>
      </c>
      <c r="AM243">
        <v>0</v>
      </c>
      <c r="AN243">
        <v>0</v>
      </c>
      <c r="AO243">
        <v>46101</v>
      </c>
      <c r="AP243">
        <v>0</v>
      </c>
      <c r="AQ243">
        <v>1</v>
      </c>
      <c r="AR243">
        <v>0</v>
      </c>
      <c r="AS243" t="s">
        <v>1897</v>
      </c>
      <c r="AT243">
        <v>1</v>
      </c>
      <c r="AU243">
        <v>64</v>
      </c>
    </row>
    <row r="244" spans="2:47" x14ac:dyDescent="0.25">
      <c r="B244" t="s">
        <v>2162</v>
      </c>
      <c r="C244">
        <v>0</v>
      </c>
      <c r="D244" t="s">
        <v>541</v>
      </c>
      <c r="E244" t="s">
        <v>3</v>
      </c>
      <c r="F244" t="s">
        <v>1888</v>
      </c>
      <c r="G244" t="s">
        <v>3</v>
      </c>
      <c r="H244">
        <v>3000</v>
      </c>
      <c r="I244">
        <v>3000</v>
      </c>
      <c r="J244">
        <v>0</v>
      </c>
      <c r="K244">
        <v>3000</v>
      </c>
      <c r="L244">
        <v>0</v>
      </c>
      <c r="M244">
        <v>0</v>
      </c>
      <c r="N244">
        <v>0</v>
      </c>
      <c r="O244" t="s">
        <v>2087</v>
      </c>
      <c r="P244" t="s">
        <v>3</v>
      </c>
      <c r="Q244" t="s">
        <v>2088</v>
      </c>
      <c r="R244" t="s">
        <v>3</v>
      </c>
      <c r="S244" t="s">
        <v>3</v>
      </c>
      <c r="T244" t="s">
        <v>3</v>
      </c>
      <c r="U244">
        <v>0</v>
      </c>
      <c r="V244">
        <v>0</v>
      </c>
      <c r="W244">
        <v>0</v>
      </c>
      <c r="X244">
        <v>0</v>
      </c>
      <c r="Y244" t="s">
        <v>3</v>
      </c>
      <c r="Z244" t="s">
        <v>3</v>
      </c>
      <c r="AA244">
        <v>0</v>
      </c>
      <c r="AB244" t="s">
        <v>3</v>
      </c>
      <c r="AC244">
        <v>3000</v>
      </c>
      <c r="AD244">
        <v>1</v>
      </c>
      <c r="AE244">
        <v>0</v>
      </c>
      <c r="AF244">
        <v>2</v>
      </c>
      <c r="AG244">
        <v>3</v>
      </c>
      <c r="AH244" t="s">
        <v>227</v>
      </c>
      <c r="AI244" t="s">
        <v>2524</v>
      </c>
      <c r="AJ244">
        <v>46217.579074074078</v>
      </c>
      <c r="AK244">
        <v>54976568</v>
      </c>
      <c r="AL244">
        <v>0</v>
      </c>
      <c r="AM244">
        <v>0</v>
      </c>
      <c r="AN244">
        <v>0</v>
      </c>
      <c r="AO244">
        <v>46101</v>
      </c>
      <c r="AP244">
        <v>0</v>
      </c>
      <c r="AQ244">
        <v>1</v>
      </c>
      <c r="AR244">
        <v>0</v>
      </c>
      <c r="AS244" t="s">
        <v>3</v>
      </c>
      <c r="AT244">
        <v>1</v>
      </c>
      <c r="AU244">
        <v>64</v>
      </c>
    </row>
    <row r="245" spans="2:47" x14ac:dyDescent="0.25">
      <c r="B245" t="s">
        <v>2163</v>
      </c>
      <c r="C245">
        <v>0</v>
      </c>
      <c r="D245" t="s">
        <v>541</v>
      </c>
      <c r="E245" t="s">
        <v>3</v>
      </c>
      <c r="F245" t="s">
        <v>1888</v>
      </c>
      <c r="G245" t="s">
        <v>3</v>
      </c>
      <c r="H245">
        <v>3058</v>
      </c>
      <c r="I245">
        <v>3058</v>
      </c>
      <c r="J245">
        <v>0</v>
      </c>
      <c r="K245">
        <v>3058</v>
      </c>
      <c r="L245">
        <v>0</v>
      </c>
      <c r="M245">
        <v>0</v>
      </c>
      <c r="N245">
        <v>0</v>
      </c>
      <c r="O245" t="s">
        <v>2090</v>
      </c>
      <c r="P245" t="s">
        <v>3</v>
      </c>
      <c r="Q245" t="s">
        <v>2091</v>
      </c>
      <c r="R245" t="s">
        <v>3</v>
      </c>
      <c r="S245" t="s">
        <v>3</v>
      </c>
      <c r="T245" t="s">
        <v>3</v>
      </c>
      <c r="U245">
        <v>0</v>
      </c>
      <c r="V245">
        <v>0</v>
      </c>
      <c r="W245">
        <v>0</v>
      </c>
      <c r="X245">
        <v>0</v>
      </c>
      <c r="Y245" t="s">
        <v>3</v>
      </c>
      <c r="Z245" t="s">
        <v>3</v>
      </c>
      <c r="AA245">
        <v>0</v>
      </c>
      <c r="AB245" t="s">
        <v>3</v>
      </c>
      <c r="AC245">
        <v>3058</v>
      </c>
      <c r="AD245">
        <v>1</v>
      </c>
      <c r="AE245">
        <v>0</v>
      </c>
      <c r="AF245">
        <v>2</v>
      </c>
      <c r="AG245">
        <v>3</v>
      </c>
      <c r="AH245" t="s">
        <v>227</v>
      </c>
      <c r="AI245" t="s">
        <v>2524</v>
      </c>
      <c r="AJ245">
        <v>46217.579074074078</v>
      </c>
      <c r="AK245">
        <v>54976568</v>
      </c>
      <c r="AL245">
        <v>0</v>
      </c>
      <c r="AM245">
        <v>0</v>
      </c>
      <c r="AN245">
        <v>0</v>
      </c>
      <c r="AO245">
        <v>46101</v>
      </c>
      <c r="AP245">
        <v>0</v>
      </c>
      <c r="AQ245">
        <v>1</v>
      </c>
      <c r="AR245">
        <v>0</v>
      </c>
      <c r="AS245" t="s">
        <v>3</v>
      </c>
      <c r="AT245">
        <v>1</v>
      </c>
      <c r="AU245">
        <v>64</v>
      </c>
    </row>
    <row r="246" spans="2:47" x14ac:dyDescent="0.25">
      <c r="B246" t="s">
        <v>2164</v>
      </c>
      <c r="C246">
        <v>1</v>
      </c>
      <c r="D246" t="s">
        <v>544</v>
      </c>
      <c r="E246" t="s">
        <v>3</v>
      </c>
      <c r="F246" t="s">
        <v>1888</v>
      </c>
      <c r="G246" t="s">
        <v>3</v>
      </c>
      <c r="H246">
        <v>8965</v>
      </c>
      <c r="I246">
        <v>8965</v>
      </c>
      <c r="J246">
        <v>0</v>
      </c>
      <c r="K246">
        <v>8965</v>
      </c>
      <c r="L246">
        <v>0</v>
      </c>
      <c r="M246">
        <v>0</v>
      </c>
      <c r="N246">
        <v>0</v>
      </c>
      <c r="O246" t="s">
        <v>2084</v>
      </c>
      <c r="P246" t="s">
        <v>3</v>
      </c>
      <c r="Q246" t="s">
        <v>2085</v>
      </c>
      <c r="R246" t="s">
        <v>3</v>
      </c>
      <c r="S246" t="s">
        <v>3</v>
      </c>
      <c r="T246" t="s">
        <v>3</v>
      </c>
      <c r="U246">
        <v>0</v>
      </c>
      <c r="V246">
        <v>0</v>
      </c>
      <c r="W246">
        <v>0</v>
      </c>
      <c r="X246">
        <v>0</v>
      </c>
      <c r="Y246" t="s">
        <v>3</v>
      </c>
      <c r="Z246" t="s">
        <v>3</v>
      </c>
      <c r="AA246">
        <v>0</v>
      </c>
      <c r="AB246" t="s">
        <v>3</v>
      </c>
      <c r="AC246">
        <v>8965</v>
      </c>
      <c r="AD246">
        <v>1</v>
      </c>
      <c r="AE246">
        <v>0</v>
      </c>
      <c r="AF246">
        <v>2</v>
      </c>
      <c r="AG246">
        <v>3</v>
      </c>
      <c r="AH246" t="s">
        <v>227</v>
      </c>
      <c r="AI246" t="s">
        <v>545</v>
      </c>
      <c r="AJ246">
        <v>46217.579108796293</v>
      </c>
      <c r="AK246">
        <v>54976588</v>
      </c>
      <c r="AL246">
        <v>0</v>
      </c>
      <c r="AM246">
        <v>0</v>
      </c>
      <c r="AN246">
        <v>0</v>
      </c>
      <c r="AO246">
        <v>46101</v>
      </c>
      <c r="AP246">
        <v>0</v>
      </c>
      <c r="AQ246">
        <v>1</v>
      </c>
      <c r="AR246">
        <v>0</v>
      </c>
      <c r="AS246" t="s">
        <v>1897</v>
      </c>
      <c r="AT246">
        <v>1</v>
      </c>
      <c r="AU246">
        <v>82</v>
      </c>
    </row>
    <row r="247" spans="2:47" x14ac:dyDescent="0.25">
      <c r="B247" t="s">
        <v>2165</v>
      </c>
      <c r="C247">
        <v>0</v>
      </c>
      <c r="D247" t="s">
        <v>544</v>
      </c>
      <c r="E247" t="s">
        <v>3</v>
      </c>
      <c r="F247" t="s">
        <v>1888</v>
      </c>
      <c r="G247" t="s">
        <v>3</v>
      </c>
      <c r="H247">
        <v>9413</v>
      </c>
      <c r="I247">
        <v>9413</v>
      </c>
      <c r="J247">
        <v>0</v>
      </c>
      <c r="K247">
        <v>9413</v>
      </c>
      <c r="L247">
        <v>0</v>
      </c>
      <c r="M247">
        <v>0</v>
      </c>
      <c r="N247">
        <v>0</v>
      </c>
      <c r="O247" t="s">
        <v>2087</v>
      </c>
      <c r="P247" t="s">
        <v>3</v>
      </c>
      <c r="Q247" t="s">
        <v>2088</v>
      </c>
      <c r="R247" t="s">
        <v>3</v>
      </c>
      <c r="S247" t="s">
        <v>3</v>
      </c>
      <c r="T247" t="s">
        <v>3</v>
      </c>
      <c r="U247">
        <v>0</v>
      </c>
      <c r="V247">
        <v>0</v>
      </c>
      <c r="W247">
        <v>0</v>
      </c>
      <c r="X247">
        <v>0</v>
      </c>
      <c r="Y247" t="s">
        <v>3</v>
      </c>
      <c r="Z247" t="s">
        <v>3</v>
      </c>
      <c r="AA247">
        <v>0</v>
      </c>
      <c r="AB247" t="s">
        <v>3</v>
      </c>
      <c r="AC247">
        <v>9413</v>
      </c>
      <c r="AD247">
        <v>1</v>
      </c>
      <c r="AE247">
        <v>0</v>
      </c>
      <c r="AF247">
        <v>2</v>
      </c>
      <c r="AG247">
        <v>3</v>
      </c>
      <c r="AH247" t="s">
        <v>227</v>
      </c>
      <c r="AI247" t="s">
        <v>545</v>
      </c>
      <c r="AJ247">
        <v>46217.579108796293</v>
      </c>
      <c r="AK247">
        <v>54976588</v>
      </c>
      <c r="AL247">
        <v>0</v>
      </c>
      <c r="AM247">
        <v>0</v>
      </c>
      <c r="AN247">
        <v>0</v>
      </c>
      <c r="AO247">
        <v>46101</v>
      </c>
      <c r="AP247">
        <v>0</v>
      </c>
      <c r="AQ247">
        <v>1</v>
      </c>
      <c r="AR247">
        <v>0</v>
      </c>
      <c r="AS247" t="s">
        <v>3</v>
      </c>
      <c r="AT247">
        <v>1</v>
      </c>
      <c r="AU247">
        <v>82</v>
      </c>
    </row>
    <row r="248" spans="2:47" x14ac:dyDescent="0.25">
      <c r="B248" t="s">
        <v>2166</v>
      </c>
      <c r="C248">
        <v>0</v>
      </c>
      <c r="D248" t="s">
        <v>544</v>
      </c>
      <c r="E248" t="s">
        <v>3</v>
      </c>
      <c r="F248" t="s">
        <v>1888</v>
      </c>
      <c r="G248" t="s">
        <v>3</v>
      </c>
      <c r="H248">
        <v>9593</v>
      </c>
      <c r="I248">
        <v>9593</v>
      </c>
      <c r="J248">
        <v>0</v>
      </c>
      <c r="K248">
        <v>9593</v>
      </c>
      <c r="L248">
        <v>0</v>
      </c>
      <c r="M248">
        <v>0</v>
      </c>
      <c r="N248">
        <v>0</v>
      </c>
      <c r="O248" t="s">
        <v>2090</v>
      </c>
      <c r="P248" t="s">
        <v>3</v>
      </c>
      <c r="Q248" t="s">
        <v>2091</v>
      </c>
      <c r="R248" t="s">
        <v>3</v>
      </c>
      <c r="S248" t="s">
        <v>3</v>
      </c>
      <c r="T248" t="s">
        <v>3</v>
      </c>
      <c r="U248">
        <v>0</v>
      </c>
      <c r="V248">
        <v>0</v>
      </c>
      <c r="W248">
        <v>0</v>
      </c>
      <c r="X248">
        <v>0</v>
      </c>
      <c r="Y248" t="s">
        <v>3</v>
      </c>
      <c r="Z248" t="s">
        <v>3</v>
      </c>
      <c r="AA248">
        <v>0</v>
      </c>
      <c r="AB248" t="s">
        <v>3</v>
      </c>
      <c r="AC248">
        <v>9593</v>
      </c>
      <c r="AD248">
        <v>1</v>
      </c>
      <c r="AE248">
        <v>0</v>
      </c>
      <c r="AF248">
        <v>2</v>
      </c>
      <c r="AG248">
        <v>3</v>
      </c>
      <c r="AH248" t="s">
        <v>227</v>
      </c>
      <c r="AI248" t="s">
        <v>545</v>
      </c>
      <c r="AJ248">
        <v>46217.579108796293</v>
      </c>
      <c r="AK248">
        <v>54976588</v>
      </c>
      <c r="AL248">
        <v>0</v>
      </c>
      <c r="AM248">
        <v>0</v>
      </c>
      <c r="AN248">
        <v>0</v>
      </c>
      <c r="AO248">
        <v>46101</v>
      </c>
      <c r="AP248">
        <v>0</v>
      </c>
      <c r="AQ248">
        <v>1</v>
      </c>
      <c r="AR248">
        <v>0</v>
      </c>
      <c r="AS248" t="s">
        <v>3</v>
      </c>
      <c r="AT248">
        <v>1</v>
      </c>
      <c r="AU248">
        <v>82</v>
      </c>
    </row>
    <row r="249" spans="2:47" x14ac:dyDescent="0.25">
      <c r="B249" t="s">
        <v>2167</v>
      </c>
      <c r="C249">
        <v>0</v>
      </c>
      <c r="D249" t="s">
        <v>548</v>
      </c>
      <c r="E249" t="s">
        <v>3</v>
      </c>
      <c r="F249" t="s">
        <v>1888</v>
      </c>
      <c r="G249" t="s">
        <v>3</v>
      </c>
      <c r="H249">
        <v>11654.5</v>
      </c>
      <c r="I249">
        <v>11654.5</v>
      </c>
      <c r="J249">
        <v>0</v>
      </c>
      <c r="K249">
        <v>11654.5</v>
      </c>
      <c r="L249">
        <v>0</v>
      </c>
      <c r="M249">
        <v>0</v>
      </c>
      <c r="N249">
        <v>0</v>
      </c>
      <c r="O249" t="s">
        <v>2084</v>
      </c>
      <c r="P249" t="s">
        <v>3</v>
      </c>
      <c r="Q249" t="s">
        <v>2085</v>
      </c>
      <c r="R249" t="s">
        <v>3</v>
      </c>
      <c r="S249" t="s">
        <v>3</v>
      </c>
      <c r="T249" t="s">
        <v>3</v>
      </c>
      <c r="U249">
        <v>0</v>
      </c>
      <c r="V249">
        <v>0</v>
      </c>
      <c r="W249">
        <v>0</v>
      </c>
      <c r="X249">
        <v>0</v>
      </c>
      <c r="Y249" t="s">
        <v>3</v>
      </c>
      <c r="Z249" t="s">
        <v>3</v>
      </c>
      <c r="AA249">
        <v>0</v>
      </c>
      <c r="AB249" t="s">
        <v>3</v>
      </c>
      <c r="AC249">
        <v>11654.5</v>
      </c>
      <c r="AD249">
        <v>1</v>
      </c>
      <c r="AE249">
        <v>0</v>
      </c>
      <c r="AF249">
        <v>2</v>
      </c>
      <c r="AG249">
        <v>3</v>
      </c>
      <c r="AH249" t="s">
        <v>227</v>
      </c>
      <c r="AI249" t="s">
        <v>549</v>
      </c>
      <c r="AJ249">
        <v>46217.644733796296</v>
      </c>
      <c r="AK249">
        <v>54976594</v>
      </c>
      <c r="AL249">
        <v>0</v>
      </c>
      <c r="AM249">
        <v>0</v>
      </c>
      <c r="AN249">
        <v>0</v>
      </c>
      <c r="AO249">
        <v>46101</v>
      </c>
      <c r="AP249">
        <v>10200</v>
      </c>
      <c r="AQ249">
        <v>1</v>
      </c>
      <c r="AR249">
        <v>0</v>
      </c>
      <c r="AS249" t="s">
        <v>1897</v>
      </c>
      <c r="AT249">
        <v>1</v>
      </c>
      <c r="AU249">
        <v>40</v>
      </c>
    </row>
    <row r="250" spans="2:47" x14ac:dyDescent="0.25">
      <c r="B250" t="s">
        <v>2168</v>
      </c>
      <c r="C250">
        <v>0</v>
      </c>
      <c r="D250" t="s">
        <v>548</v>
      </c>
      <c r="E250" t="s">
        <v>3</v>
      </c>
      <c r="F250" t="s">
        <v>1888</v>
      </c>
      <c r="G250" t="s">
        <v>3</v>
      </c>
      <c r="H250">
        <v>12237</v>
      </c>
      <c r="I250">
        <v>12237</v>
      </c>
      <c r="J250">
        <v>0</v>
      </c>
      <c r="K250">
        <v>12237</v>
      </c>
      <c r="L250">
        <v>0</v>
      </c>
      <c r="M250">
        <v>0</v>
      </c>
      <c r="N250">
        <v>0</v>
      </c>
      <c r="O250" t="s">
        <v>2087</v>
      </c>
      <c r="P250" t="s">
        <v>3</v>
      </c>
      <c r="Q250" t="s">
        <v>2088</v>
      </c>
      <c r="R250" t="s">
        <v>3</v>
      </c>
      <c r="S250" t="s">
        <v>3</v>
      </c>
      <c r="T250" t="s">
        <v>3</v>
      </c>
      <c r="U250">
        <v>0</v>
      </c>
      <c r="V250">
        <v>0</v>
      </c>
      <c r="W250">
        <v>0</v>
      </c>
      <c r="X250">
        <v>0</v>
      </c>
      <c r="Y250" t="s">
        <v>3</v>
      </c>
      <c r="Z250" t="s">
        <v>3</v>
      </c>
      <c r="AA250">
        <v>0</v>
      </c>
      <c r="AB250" t="s">
        <v>3</v>
      </c>
      <c r="AC250">
        <v>12237</v>
      </c>
      <c r="AD250">
        <v>1</v>
      </c>
      <c r="AE250">
        <v>0</v>
      </c>
      <c r="AF250">
        <v>2</v>
      </c>
      <c r="AG250">
        <v>3</v>
      </c>
      <c r="AH250" t="s">
        <v>227</v>
      </c>
      <c r="AI250" t="s">
        <v>549</v>
      </c>
      <c r="AJ250">
        <v>46217.644733796296</v>
      </c>
      <c r="AK250">
        <v>54976594</v>
      </c>
      <c r="AL250">
        <v>0</v>
      </c>
      <c r="AM250">
        <v>0</v>
      </c>
      <c r="AN250">
        <v>0</v>
      </c>
      <c r="AO250">
        <v>46101</v>
      </c>
      <c r="AP250">
        <v>10200</v>
      </c>
      <c r="AQ250">
        <v>1</v>
      </c>
      <c r="AR250">
        <v>0</v>
      </c>
      <c r="AS250" t="s">
        <v>3</v>
      </c>
      <c r="AT250">
        <v>1</v>
      </c>
      <c r="AU250">
        <v>40</v>
      </c>
    </row>
    <row r="251" spans="2:47" x14ac:dyDescent="0.25">
      <c r="B251" t="s">
        <v>2169</v>
      </c>
      <c r="C251">
        <v>0</v>
      </c>
      <c r="D251" t="s">
        <v>548</v>
      </c>
      <c r="E251" t="s">
        <v>3</v>
      </c>
      <c r="F251" t="s">
        <v>1888</v>
      </c>
      <c r="G251" t="s">
        <v>3</v>
      </c>
      <c r="H251">
        <v>12470</v>
      </c>
      <c r="I251">
        <v>12470</v>
      </c>
      <c r="J251">
        <v>0</v>
      </c>
      <c r="K251">
        <v>12470</v>
      </c>
      <c r="L251">
        <v>0</v>
      </c>
      <c r="M251">
        <v>0</v>
      </c>
      <c r="N251">
        <v>0</v>
      </c>
      <c r="O251" t="s">
        <v>2090</v>
      </c>
      <c r="P251" t="s">
        <v>3</v>
      </c>
      <c r="Q251" t="s">
        <v>2091</v>
      </c>
      <c r="R251" t="s">
        <v>3</v>
      </c>
      <c r="S251" t="s">
        <v>3</v>
      </c>
      <c r="T251" t="s">
        <v>3</v>
      </c>
      <c r="U251">
        <v>0</v>
      </c>
      <c r="V251">
        <v>0</v>
      </c>
      <c r="W251">
        <v>0</v>
      </c>
      <c r="X251">
        <v>0</v>
      </c>
      <c r="Y251" t="s">
        <v>3</v>
      </c>
      <c r="Z251" t="s">
        <v>3</v>
      </c>
      <c r="AA251">
        <v>0</v>
      </c>
      <c r="AB251" t="s">
        <v>3</v>
      </c>
      <c r="AC251">
        <v>12470</v>
      </c>
      <c r="AD251">
        <v>1</v>
      </c>
      <c r="AE251">
        <v>0</v>
      </c>
      <c r="AF251">
        <v>2</v>
      </c>
      <c r="AG251">
        <v>3</v>
      </c>
      <c r="AH251" t="s">
        <v>227</v>
      </c>
      <c r="AI251" t="s">
        <v>549</v>
      </c>
      <c r="AJ251">
        <v>46217.644733796296</v>
      </c>
      <c r="AK251">
        <v>54976594</v>
      </c>
      <c r="AL251">
        <v>0</v>
      </c>
      <c r="AM251">
        <v>0</v>
      </c>
      <c r="AN251">
        <v>0</v>
      </c>
      <c r="AO251">
        <v>46101</v>
      </c>
      <c r="AP251">
        <v>10200</v>
      </c>
      <c r="AQ251">
        <v>1</v>
      </c>
      <c r="AR251">
        <v>0</v>
      </c>
      <c r="AS251" t="s">
        <v>3</v>
      </c>
      <c r="AT251">
        <v>1</v>
      </c>
      <c r="AU251">
        <v>40</v>
      </c>
    </row>
    <row r="252" spans="2:47" x14ac:dyDescent="0.25">
      <c r="B252" t="s">
        <v>2170</v>
      </c>
      <c r="C252">
        <v>0</v>
      </c>
      <c r="D252" t="s">
        <v>552</v>
      </c>
      <c r="E252" t="s">
        <v>3</v>
      </c>
      <c r="F252" t="s">
        <v>1888</v>
      </c>
      <c r="G252" t="s">
        <v>3</v>
      </c>
      <c r="H252">
        <v>28348.1</v>
      </c>
      <c r="I252">
        <v>28348.1</v>
      </c>
      <c r="J252">
        <v>0</v>
      </c>
      <c r="K252">
        <v>28348.1</v>
      </c>
      <c r="L252">
        <v>0</v>
      </c>
      <c r="M252">
        <v>0</v>
      </c>
      <c r="N252">
        <v>0</v>
      </c>
      <c r="O252" t="s">
        <v>2084</v>
      </c>
      <c r="P252" t="s">
        <v>3</v>
      </c>
      <c r="Q252" t="s">
        <v>2085</v>
      </c>
      <c r="R252" t="s">
        <v>3</v>
      </c>
      <c r="S252" t="s">
        <v>3</v>
      </c>
      <c r="T252" t="s">
        <v>3</v>
      </c>
      <c r="U252">
        <v>0</v>
      </c>
      <c r="V252">
        <v>0</v>
      </c>
      <c r="W252">
        <v>0</v>
      </c>
      <c r="X252">
        <v>0</v>
      </c>
      <c r="Y252" t="s">
        <v>3</v>
      </c>
      <c r="Z252" t="s">
        <v>3</v>
      </c>
      <c r="AA252">
        <v>0</v>
      </c>
      <c r="AB252" t="s">
        <v>3</v>
      </c>
      <c r="AC252">
        <v>28348.1</v>
      </c>
      <c r="AD252">
        <v>1</v>
      </c>
      <c r="AE252">
        <v>0</v>
      </c>
      <c r="AF252">
        <v>2</v>
      </c>
      <c r="AG252">
        <v>3</v>
      </c>
      <c r="AH252" t="s">
        <v>227</v>
      </c>
      <c r="AI252" t="s">
        <v>2525</v>
      </c>
      <c r="AJ252">
        <v>46217.644861111112</v>
      </c>
      <c r="AK252">
        <v>54976600</v>
      </c>
      <c r="AL252">
        <v>0</v>
      </c>
      <c r="AM252">
        <v>0</v>
      </c>
      <c r="AN252">
        <v>0</v>
      </c>
      <c r="AO252">
        <v>46101</v>
      </c>
      <c r="AP252">
        <v>25125</v>
      </c>
      <c r="AQ252">
        <v>1</v>
      </c>
      <c r="AR252">
        <v>0</v>
      </c>
      <c r="AS252" t="s">
        <v>1897</v>
      </c>
      <c r="AT252">
        <v>1</v>
      </c>
      <c r="AU252">
        <v>24</v>
      </c>
    </row>
    <row r="253" spans="2:47" x14ac:dyDescent="0.25">
      <c r="B253" t="s">
        <v>2171</v>
      </c>
      <c r="C253">
        <v>0</v>
      </c>
      <c r="D253" t="s">
        <v>552</v>
      </c>
      <c r="E253" t="s">
        <v>3</v>
      </c>
      <c r="F253" t="s">
        <v>1888</v>
      </c>
      <c r="G253" t="s">
        <v>3</v>
      </c>
      <c r="H253">
        <v>29765</v>
      </c>
      <c r="I253">
        <v>29765</v>
      </c>
      <c r="J253">
        <v>0</v>
      </c>
      <c r="K253">
        <v>29765</v>
      </c>
      <c r="L253">
        <v>0</v>
      </c>
      <c r="M253">
        <v>0</v>
      </c>
      <c r="N253">
        <v>0</v>
      </c>
      <c r="O253" t="s">
        <v>2087</v>
      </c>
      <c r="P253" t="s">
        <v>3</v>
      </c>
      <c r="Q253" t="s">
        <v>2088</v>
      </c>
      <c r="R253" t="s">
        <v>3</v>
      </c>
      <c r="S253" t="s">
        <v>3</v>
      </c>
      <c r="T253" t="s">
        <v>3</v>
      </c>
      <c r="U253">
        <v>0</v>
      </c>
      <c r="V253">
        <v>0</v>
      </c>
      <c r="W253">
        <v>0</v>
      </c>
      <c r="X253">
        <v>0</v>
      </c>
      <c r="Y253" t="s">
        <v>3</v>
      </c>
      <c r="Z253" t="s">
        <v>3</v>
      </c>
      <c r="AA253">
        <v>0</v>
      </c>
      <c r="AB253" t="s">
        <v>3</v>
      </c>
      <c r="AC253">
        <v>29765</v>
      </c>
      <c r="AD253">
        <v>1</v>
      </c>
      <c r="AE253">
        <v>0</v>
      </c>
      <c r="AF253">
        <v>2</v>
      </c>
      <c r="AG253">
        <v>3</v>
      </c>
      <c r="AH253" t="s">
        <v>227</v>
      </c>
      <c r="AI253" t="s">
        <v>2525</v>
      </c>
      <c r="AJ253">
        <v>46217.644861111112</v>
      </c>
      <c r="AK253">
        <v>54976600</v>
      </c>
      <c r="AL253">
        <v>0</v>
      </c>
      <c r="AM253">
        <v>0</v>
      </c>
      <c r="AN253">
        <v>0</v>
      </c>
      <c r="AO253">
        <v>46101</v>
      </c>
      <c r="AP253">
        <v>25125</v>
      </c>
      <c r="AQ253">
        <v>1</v>
      </c>
      <c r="AR253">
        <v>0</v>
      </c>
      <c r="AS253" t="s">
        <v>3</v>
      </c>
      <c r="AT253">
        <v>1</v>
      </c>
      <c r="AU253">
        <v>24</v>
      </c>
    </row>
    <row r="254" spans="2:47" x14ac:dyDescent="0.25">
      <c r="B254" t="s">
        <v>2172</v>
      </c>
      <c r="C254">
        <v>0</v>
      </c>
      <c r="D254" t="s">
        <v>552</v>
      </c>
      <c r="E254" t="s">
        <v>3</v>
      </c>
      <c r="F254" t="s">
        <v>1888</v>
      </c>
      <c r="G254" t="s">
        <v>3</v>
      </c>
      <c r="H254">
        <v>30332</v>
      </c>
      <c r="I254">
        <v>30332</v>
      </c>
      <c r="J254">
        <v>0</v>
      </c>
      <c r="K254">
        <v>30332</v>
      </c>
      <c r="L254">
        <v>0</v>
      </c>
      <c r="M254">
        <v>0</v>
      </c>
      <c r="N254">
        <v>0</v>
      </c>
      <c r="O254" t="s">
        <v>2090</v>
      </c>
      <c r="P254" t="s">
        <v>3</v>
      </c>
      <c r="Q254" t="s">
        <v>2091</v>
      </c>
      <c r="R254" t="s">
        <v>3</v>
      </c>
      <c r="S254" t="s">
        <v>3</v>
      </c>
      <c r="T254" t="s">
        <v>3</v>
      </c>
      <c r="U254">
        <v>0</v>
      </c>
      <c r="V254">
        <v>0</v>
      </c>
      <c r="W254">
        <v>0</v>
      </c>
      <c r="X254">
        <v>0</v>
      </c>
      <c r="Y254" t="s">
        <v>3</v>
      </c>
      <c r="Z254" t="s">
        <v>3</v>
      </c>
      <c r="AA254">
        <v>0</v>
      </c>
      <c r="AB254" t="s">
        <v>3</v>
      </c>
      <c r="AC254">
        <v>30332</v>
      </c>
      <c r="AD254">
        <v>1</v>
      </c>
      <c r="AE254">
        <v>0</v>
      </c>
      <c r="AF254">
        <v>2</v>
      </c>
      <c r="AG254">
        <v>3</v>
      </c>
      <c r="AH254" t="s">
        <v>227</v>
      </c>
      <c r="AI254" t="s">
        <v>2525</v>
      </c>
      <c r="AJ254">
        <v>46217.644861111112</v>
      </c>
      <c r="AK254">
        <v>54976600</v>
      </c>
      <c r="AL254">
        <v>0</v>
      </c>
      <c r="AM254">
        <v>0</v>
      </c>
      <c r="AN254">
        <v>0</v>
      </c>
      <c r="AO254">
        <v>46101</v>
      </c>
      <c r="AP254">
        <v>25125</v>
      </c>
      <c r="AQ254">
        <v>1</v>
      </c>
      <c r="AR254">
        <v>0</v>
      </c>
      <c r="AS254" t="s">
        <v>3</v>
      </c>
      <c r="AT254">
        <v>1</v>
      </c>
      <c r="AU254">
        <v>24</v>
      </c>
    </row>
    <row r="255" spans="2:47" x14ac:dyDescent="0.25">
      <c r="B255" t="s">
        <v>2173</v>
      </c>
      <c r="C255">
        <v>1</v>
      </c>
      <c r="D255" t="s">
        <v>556</v>
      </c>
      <c r="E255" t="s">
        <v>3</v>
      </c>
      <c r="F255" t="s">
        <v>1888</v>
      </c>
      <c r="G255" t="s">
        <v>3</v>
      </c>
      <c r="H255">
        <v>45298</v>
      </c>
      <c r="I255">
        <v>45298</v>
      </c>
      <c r="J255">
        <v>0</v>
      </c>
      <c r="K255">
        <v>45298</v>
      </c>
      <c r="L255">
        <v>0</v>
      </c>
      <c r="M255">
        <v>0</v>
      </c>
      <c r="N255">
        <v>0</v>
      </c>
      <c r="O255" t="s">
        <v>2084</v>
      </c>
      <c r="P255" t="s">
        <v>3</v>
      </c>
      <c r="Q255" t="s">
        <v>2085</v>
      </c>
      <c r="R255" t="s">
        <v>3</v>
      </c>
      <c r="S255" t="s">
        <v>3</v>
      </c>
      <c r="T255" t="s">
        <v>3</v>
      </c>
      <c r="U255">
        <v>0</v>
      </c>
      <c r="V255">
        <v>0</v>
      </c>
      <c r="W255">
        <v>0</v>
      </c>
      <c r="X255">
        <v>0</v>
      </c>
      <c r="Y255" t="s">
        <v>3</v>
      </c>
      <c r="Z255" t="s">
        <v>3</v>
      </c>
      <c r="AA255">
        <v>0</v>
      </c>
      <c r="AB255" t="s">
        <v>3</v>
      </c>
      <c r="AC255">
        <v>45298</v>
      </c>
      <c r="AD255">
        <v>1</v>
      </c>
      <c r="AE255">
        <v>0</v>
      </c>
      <c r="AF255">
        <v>2</v>
      </c>
      <c r="AG255">
        <v>3</v>
      </c>
      <c r="AH255" t="s">
        <v>227</v>
      </c>
      <c r="AI255" t="s">
        <v>2526</v>
      </c>
      <c r="AJ255">
        <v>46217.579247685186</v>
      </c>
      <c r="AK255">
        <v>54976618</v>
      </c>
      <c r="AL255">
        <v>0</v>
      </c>
      <c r="AM255">
        <v>0</v>
      </c>
      <c r="AN255">
        <v>0</v>
      </c>
      <c r="AO255">
        <v>46101</v>
      </c>
      <c r="AP255">
        <v>0</v>
      </c>
      <c r="AQ255">
        <v>1</v>
      </c>
      <c r="AR255">
        <v>0</v>
      </c>
      <c r="AS255" t="s">
        <v>1897</v>
      </c>
      <c r="AT255">
        <v>1</v>
      </c>
      <c r="AU255">
        <v>47</v>
      </c>
    </row>
    <row r="256" spans="2:47" x14ac:dyDescent="0.25">
      <c r="B256" t="s">
        <v>2174</v>
      </c>
      <c r="C256">
        <v>0</v>
      </c>
      <c r="D256" t="s">
        <v>556</v>
      </c>
      <c r="E256" t="s">
        <v>3</v>
      </c>
      <c r="F256" t="s">
        <v>1888</v>
      </c>
      <c r="G256" t="s">
        <v>3</v>
      </c>
      <c r="H256">
        <v>47562</v>
      </c>
      <c r="I256">
        <v>47562</v>
      </c>
      <c r="J256">
        <v>0</v>
      </c>
      <c r="K256">
        <v>47562</v>
      </c>
      <c r="L256">
        <v>0</v>
      </c>
      <c r="M256">
        <v>0</v>
      </c>
      <c r="N256">
        <v>0</v>
      </c>
      <c r="O256" t="s">
        <v>2087</v>
      </c>
      <c r="P256" t="s">
        <v>3</v>
      </c>
      <c r="Q256" t="s">
        <v>2088</v>
      </c>
      <c r="R256" t="s">
        <v>3</v>
      </c>
      <c r="S256" t="s">
        <v>3</v>
      </c>
      <c r="T256" t="s">
        <v>3</v>
      </c>
      <c r="U256">
        <v>0</v>
      </c>
      <c r="V256">
        <v>0</v>
      </c>
      <c r="W256">
        <v>0</v>
      </c>
      <c r="X256">
        <v>0</v>
      </c>
      <c r="Y256" t="s">
        <v>3</v>
      </c>
      <c r="Z256" t="s">
        <v>3</v>
      </c>
      <c r="AA256">
        <v>0</v>
      </c>
      <c r="AB256" t="s">
        <v>3</v>
      </c>
      <c r="AC256">
        <v>47562</v>
      </c>
      <c r="AD256">
        <v>1</v>
      </c>
      <c r="AE256">
        <v>0</v>
      </c>
      <c r="AF256">
        <v>2</v>
      </c>
      <c r="AG256">
        <v>3</v>
      </c>
      <c r="AH256" t="s">
        <v>227</v>
      </c>
      <c r="AI256" t="s">
        <v>2526</v>
      </c>
      <c r="AJ256">
        <v>46217.579247685186</v>
      </c>
      <c r="AK256">
        <v>54976618</v>
      </c>
      <c r="AL256">
        <v>0</v>
      </c>
      <c r="AM256">
        <v>0</v>
      </c>
      <c r="AN256">
        <v>0</v>
      </c>
      <c r="AO256">
        <v>46101</v>
      </c>
      <c r="AP256">
        <v>0</v>
      </c>
      <c r="AQ256">
        <v>1</v>
      </c>
      <c r="AR256">
        <v>0</v>
      </c>
      <c r="AS256" t="s">
        <v>3</v>
      </c>
      <c r="AT256">
        <v>1</v>
      </c>
      <c r="AU256">
        <v>47</v>
      </c>
    </row>
    <row r="257" spans="2:47" x14ac:dyDescent="0.25">
      <c r="B257" t="s">
        <v>2175</v>
      </c>
      <c r="C257">
        <v>0</v>
      </c>
      <c r="D257" t="s">
        <v>556</v>
      </c>
      <c r="E257" t="s">
        <v>3</v>
      </c>
      <c r="F257" t="s">
        <v>1888</v>
      </c>
      <c r="G257" t="s">
        <v>3</v>
      </c>
      <c r="H257">
        <v>48469</v>
      </c>
      <c r="I257">
        <v>48469</v>
      </c>
      <c r="J257">
        <v>0</v>
      </c>
      <c r="K257">
        <v>48469</v>
      </c>
      <c r="L257">
        <v>0</v>
      </c>
      <c r="M257">
        <v>0</v>
      </c>
      <c r="N257">
        <v>0</v>
      </c>
      <c r="O257" t="s">
        <v>2090</v>
      </c>
      <c r="P257" t="s">
        <v>3</v>
      </c>
      <c r="Q257" t="s">
        <v>2091</v>
      </c>
      <c r="R257" t="s">
        <v>3</v>
      </c>
      <c r="S257" t="s">
        <v>3</v>
      </c>
      <c r="T257" t="s">
        <v>3</v>
      </c>
      <c r="U257">
        <v>0</v>
      </c>
      <c r="V257">
        <v>0</v>
      </c>
      <c r="W257">
        <v>0</v>
      </c>
      <c r="X257">
        <v>0</v>
      </c>
      <c r="Y257" t="s">
        <v>3</v>
      </c>
      <c r="Z257" t="s">
        <v>3</v>
      </c>
      <c r="AA257">
        <v>0</v>
      </c>
      <c r="AB257" t="s">
        <v>3</v>
      </c>
      <c r="AC257">
        <v>48469</v>
      </c>
      <c r="AD257">
        <v>1</v>
      </c>
      <c r="AE257">
        <v>0</v>
      </c>
      <c r="AF257">
        <v>2</v>
      </c>
      <c r="AG257">
        <v>3</v>
      </c>
      <c r="AH257" t="s">
        <v>227</v>
      </c>
      <c r="AI257" t="s">
        <v>2526</v>
      </c>
      <c r="AJ257">
        <v>46217.579247685186</v>
      </c>
      <c r="AK257">
        <v>54976618</v>
      </c>
      <c r="AL257">
        <v>0</v>
      </c>
      <c r="AM257">
        <v>0</v>
      </c>
      <c r="AN257">
        <v>0</v>
      </c>
      <c r="AO257">
        <v>46101</v>
      </c>
      <c r="AP257">
        <v>0</v>
      </c>
      <c r="AQ257">
        <v>1</v>
      </c>
      <c r="AR257">
        <v>0</v>
      </c>
      <c r="AS257" t="s">
        <v>3</v>
      </c>
      <c r="AT257">
        <v>1</v>
      </c>
      <c r="AU257">
        <v>47</v>
      </c>
    </row>
    <row r="258" spans="2:47" x14ac:dyDescent="0.25">
      <c r="B258" t="s">
        <v>2176</v>
      </c>
      <c r="C258">
        <v>0</v>
      </c>
      <c r="D258" t="s">
        <v>559</v>
      </c>
      <c r="E258" t="s">
        <v>3</v>
      </c>
      <c r="F258" t="s">
        <v>1888</v>
      </c>
      <c r="G258" t="s">
        <v>3</v>
      </c>
      <c r="H258">
        <v>52092.7</v>
      </c>
      <c r="I258">
        <v>52092.7</v>
      </c>
      <c r="J258">
        <v>0</v>
      </c>
      <c r="K258">
        <v>52092.7</v>
      </c>
      <c r="L258">
        <v>0</v>
      </c>
      <c r="M258">
        <v>0</v>
      </c>
      <c r="N258">
        <v>0</v>
      </c>
      <c r="O258" t="s">
        <v>2084</v>
      </c>
      <c r="P258" t="s">
        <v>3</v>
      </c>
      <c r="Q258" t="s">
        <v>2085</v>
      </c>
      <c r="R258" t="s">
        <v>3</v>
      </c>
      <c r="S258" t="s">
        <v>3</v>
      </c>
      <c r="T258" t="s">
        <v>3</v>
      </c>
      <c r="U258">
        <v>0</v>
      </c>
      <c r="V258">
        <v>0</v>
      </c>
      <c r="W258">
        <v>0</v>
      </c>
      <c r="X258">
        <v>0</v>
      </c>
      <c r="Y258" t="s">
        <v>3</v>
      </c>
      <c r="Z258" t="s">
        <v>3</v>
      </c>
      <c r="AA258">
        <v>0</v>
      </c>
      <c r="AB258" t="s">
        <v>3</v>
      </c>
      <c r="AC258">
        <v>52092.7</v>
      </c>
      <c r="AD258">
        <v>1</v>
      </c>
      <c r="AE258">
        <v>0</v>
      </c>
      <c r="AF258">
        <v>2</v>
      </c>
      <c r="AG258">
        <v>3</v>
      </c>
      <c r="AH258" t="s">
        <v>227</v>
      </c>
      <c r="AI258" t="s">
        <v>2527</v>
      </c>
      <c r="AJ258">
        <v>46217.645289351851</v>
      </c>
      <c r="AK258">
        <v>54976624</v>
      </c>
      <c r="AL258">
        <v>0</v>
      </c>
      <c r="AM258">
        <v>0</v>
      </c>
      <c r="AN258">
        <v>0</v>
      </c>
      <c r="AO258">
        <v>46101</v>
      </c>
      <c r="AP258">
        <v>51570</v>
      </c>
      <c r="AQ258">
        <v>1</v>
      </c>
      <c r="AR258">
        <v>0</v>
      </c>
      <c r="AS258" t="s">
        <v>1897</v>
      </c>
      <c r="AT258">
        <v>1</v>
      </c>
      <c r="AU258">
        <v>31</v>
      </c>
    </row>
    <row r="259" spans="2:47" x14ac:dyDescent="0.25">
      <c r="B259" t="s">
        <v>2177</v>
      </c>
      <c r="C259">
        <v>0</v>
      </c>
      <c r="D259" t="s">
        <v>559</v>
      </c>
      <c r="E259" t="s">
        <v>3</v>
      </c>
      <c r="F259" t="s">
        <v>1888</v>
      </c>
      <c r="G259" t="s">
        <v>3</v>
      </c>
      <c r="H259">
        <v>54697</v>
      </c>
      <c r="I259">
        <v>54697</v>
      </c>
      <c r="J259">
        <v>0</v>
      </c>
      <c r="K259">
        <v>54697</v>
      </c>
      <c r="L259">
        <v>0</v>
      </c>
      <c r="M259">
        <v>0</v>
      </c>
      <c r="N259">
        <v>0</v>
      </c>
      <c r="O259" t="s">
        <v>2087</v>
      </c>
      <c r="P259" t="s">
        <v>3</v>
      </c>
      <c r="Q259" t="s">
        <v>2088</v>
      </c>
      <c r="R259" t="s">
        <v>3</v>
      </c>
      <c r="S259" t="s">
        <v>3</v>
      </c>
      <c r="T259" t="s">
        <v>3</v>
      </c>
      <c r="U259">
        <v>0</v>
      </c>
      <c r="V259">
        <v>0</v>
      </c>
      <c r="W259">
        <v>0</v>
      </c>
      <c r="X259">
        <v>0</v>
      </c>
      <c r="Y259" t="s">
        <v>3</v>
      </c>
      <c r="Z259" t="s">
        <v>3</v>
      </c>
      <c r="AA259">
        <v>0</v>
      </c>
      <c r="AB259" t="s">
        <v>3</v>
      </c>
      <c r="AC259">
        <v>54697</v>
      </c>
      <c r="AD259">
        <v>1</v>
      </c>
      <c r="AE259">
        <v>0</v>
      </c>
      <c r="AF259">
        <v>2</v>
      </c>
      <c r="AG259">
        <v>3</v>
      </c>
      <c r="AH259" t="s">
        <v>227</v>
      </c>
      <c r="AI259" t="s">
        <v>2527</v>
      </c>
      <c r="AJ259">
        <v>46217.645289351851</v>
      </c>
      <c r="AK259">
        <v>54976624</v>
      </c>
      <c r="AL259">
        <v>0</v>
      </c>
      <c r="AM259">
        <v>0</v>
      </c>
      <c r="AN259">
        <v>0</v>
      </c>
      <c r="AO259">
        <v>46101</v>
      </c>
      <c r="AP259">
        <v>51570</v>
      </c>
      <c r="AQ259">
        <v>1</v>
      </c>
      <c r="AR259">
        <v>0</v>
      </c>
      <c r="AS259" t="s">
        <v>3</v>
      </c>
      <c r="AT259">
        <v>1</v>
      </c>
      <c r="AU259">
        <v>31</v>
      </c>
    </row>
    <row r="260" spans="2:47" x14ac:dyDescent="0.25">
      <c r="B260" t="s">
        <v>2178</v>
      </c>
      <c r="C260">
        <v>0</v>
      </c>
      <c r="D260" t="s">
        <v>559</v>
      </c>
      <c r="E260" t="s">
        <v>3</v>
      </c>
      <c r="F260" t="s">
        <v>1888</v>
      </c>
      <c r="G260" t="s">
        <v>3</v>
      </c>
      <c r="H260">
        <v>55739</v>
      </c>
      <c r="I260">
        <v>55739</v>
      </c>
      <c r="J260">
        <v>0</v>
      </c>
      <c r="K260">
        <v>55739</v>
      </c>
      <c r="L260">
        <v>0</v>
      </c>
      <c r="M260">
        <v>0</v>
      </c>
      <c r="N260">
        <v>0</v>
      </c>
      <c r="O260" t="s">
        <v>2090</v>
      </c>
      <c r="P260" t="s">
        <v>3</v>
      </c>
      <c r="Q260" t="s">
        <v>2091</v>
      </c>
      <c r="R260" t="s">
        <v>3</v>
      </c>
      <c r="S260" t="s">
        <v>3</v>
      </c>
      <c r="T260" t="s">
        <v>3</v>
      </c>
      <c r="U260">
        <v>0</v>
      </c>
      <c r="V260">
        <v>0</v>
      </c>
      <c r="W260">
        <v>0</v>
      </c>
      <c r="X260">
        <v>0</v>
      </c>
      <c r="Y260" t="s">
        <v>3</v>
      </c>
      <c r="Z260" t="s">
        <v>3</v>
      </c>
      <c r="AA260">
        <v>0</v>
      </c>
      <c r="AB260" t="s">
        <v>3</v>
      </c>
      <c r="AC260">
        <v>55739</v>
      </c>
      <c r="AD260">
        <v>1</v>
      </c>
      <c r="AE260">
        <v>0</v>
      </c>
      <c r="AF260">
        <v>2</v>
      </c>
      <c r="AG260">
        <v>3</v>
      </c>
      <c r="AH260" t="s">
        <v>227</v>
      </c>
      <c r="AI260" t="s">
        <v>2527</v>
      </c>
      <c r="AJ260">
        <v>46217.645289351851</v>
      </c>
      <c r="AK260">
        <v>54976624</v>
      </c>
      <c r="AL260">
        <v>0</v>
      </c>
      <c r="AM260">
        <v>0</v>
      </c>
      <c r="AN260">
        <v>0</v>
      </c>
      <c r="AO260">
        <v>46101</v>
      </c>
      <c r="AP260">
        <v>51570</v>
      </c>
      <c r="AQ260">
        <v>1</v>
      </c>
      <c r="AR260">
        <v>0</v>
      </c>
      <c r="AS260" t="s">
        <v>3</v>
      </c>
      <c r="AT260">
        <v>1</v>
      </c>
      <c r="AU260">
        <v>31</v>
      </c>
    </row>
    <row r="261" spans="2:47" x14ac:dyDescent="0.25">
      <c r="B261" t="s">
        <v>2179</v>
      </c>
      <c r="C261">
        <v>0</v>
      </c>
      <c r="D261" t="s">
        <v>563</v>
      </c>
      <c r="E261" t="s">
        <v>3</v>
      </c>
      <c r="F261" t="s">
        <v>1888</v>
      </c>
      <c r="G261" t="s">
        <v>3</v>
      </c>
      <c r="H261">
        <v>28457</v>
      </c>
      <c r="I261">
        <v>28457</v>
      </c>
      <c r="J261">
        <v>0</v>
      </c>
      <c r="K261">
        <v>28457</v>
      </c>
      <c r="L261">
        <v>0</v>
      </c>
      <c r="M261">
        <v>0</v>
      </c>
      <c r="N261">
        <v>0</v>
      </c>
      <c r="O261" t="s">
        <v>2084</v>
      </c>
      <c r="P261" t="s">
        <v>3</v>
      </c>
      <c r="Q261" t="s">
        <v>2085</v>
      </c>
      <c r="R261" t="s">
        <v>3</v>
      </c>
      <c r="S261" t="s">
        <v>3</v>
      </c>
      <c r="T261" t="s">
        <v>3</v>
      </c>
      <c r="U261">
        <v>0</v>
      </c>
      <c r="V261">
        <v>0</v>
      </c>
      <c r="W261">
        <v>0</v>
      </c>
      <c r="X261">
        <v>0</v>
      </c>
      <c r="Y261" t="s">
        <v>3</v>
      </c>
      <c r="Z261" t="s">
        <v>3</v>
      </c>
      <c r="AA261">
        <v>0</v>
      </c>
      <c r="AB261" t="s">
        <v>3</v>
      </c>
      <c r="AC261">
        <v>28457</v>
      </c>
      <c r="AD261">
        <v>1</v>
      </c>
      <c r="AE261">
        <v>0</v>
      </c>
      <c r="AF261">
        <v>2</v>
      </c>
      <c r="AG261">
        <v>3</v>
      </c>
      <c r="AH261" t="s">
        <v>227</v>
      </c>
      <c r="AI261" t="s">
        <v>2528</v>
      </c>
      <c r="AJ261">
        <v>46217.645497685182</v>
      </c>
      <c r="AK261">
        <v>54976644</v>
      </c>
      <c r="AL261">
        <v>0</v>
      </c>
      <c r="AM261">
        <v>0</v>
      </c>
      <c r="AN261">
        <v>0</v>
      </c>
      <c r="AO261">
        <v>46101</v>
      </c>
      <c r="AP261">
        <v>21000</v>
      </c>
      <c r="AQ261">
        <v>1</v>
      </c>
      <c r="AR261">
        <v>0</v>
      </c>
      <c r="AS261" t="s">
        <v>1897</v>
      </c>
      <c r="AT261">
        <v>1</v>
      </c>
      <c r="AU261">
        <v>8</v>
      </c>
    </row>
    <row r="262" spans="2:47" x14ac:dyDescent="0.25">
      <c r="B262" t="s">
        <v>2180</v>
      </c>
      <c r="C262">
        <v>0</v>
      </c>
      <c r="D262" t="s">
        <v>563</v>
      </c>
      <c r="E262" t="s">
        <v>3</v>
      </c>
      <c r="F262" t="s">
        <v>1888</v>
      </c>
      <c r="G262" t="s">
        <v>3</v>
      </c>
      <c r="H262">
        <v>29879</v>
      </c>
      <c r="I262">
        <v>29879</v>
      </c>
      <c r="J262">
        <v>0</v>
      </c>
      <c r="K262">
        <v>29879</v>
      </c>
      <c r="L262">
        <v>0</v>
      </c>
      <c r="M262">
        <v>0</v>
      </c>
      <c r="N262">
        <v>0</v>
      </c>
      <c r="O262" t="s">
        <v>2087</v>
      </c>
      <c r="P262" t="s">
        <v>3</v>
      </c>
      <c r="Q262" t="s">
        <v>2088</v>
      </c>
      <c r="R262" t="s">
        <v>3</v>
      </c>
      <c r="S262" t="s">
        <v>3</v>
      </c>
      <c r="T262" t="s">
        <v>3</v>
      </c>
      <c r="U262">
        <v>0</v>
      </c>
      <c r="V262">
        <v>0</v>
      </c>
      <c r="W262">
        <v>0</v>
      </c>
      <c r="X262">
        <v>0</v>
      </c>
      <c r="Y262" t="s">
        <v>3</v>
      </c>
      <c r="Z262" t="s">
        <v>3</v>
      </c>
      <c r="AA262">
        <v>0</v>
      </c>
      <c r="AB262" t="s">
        <v>3</v>
      </c>
      <c r="AC262">
        <v>29879</v>
      </c>
      <c r="AD262">
        <v>1</v>
      </c>
      <c r="AE262">
        <v>0</v>
      </c>
      <c r="AF262">
        <v>2</v>
      </c>
      <c r="AG262">
        <v>3</v>
      </c>
      <c r="AH262" t="s">
        <v>227</v>
      </c>
      <c r="AI262" t="s">
        <v>2528</v>
      </c>
      <c r="AJ262">
        <v>46217.645497685182</v>
      </c>
      <c r="AK262">
        <v>54976644</v>
      </c>
      <c r="AL262">
        <v>0</v>
      </c>
      <c r="AM262">
        <v>0</v>
      </c>
      <c r="AN262">
        <v>0</v>
      </c>
      <c r="AO262">
        <v>46101</v>
      </c>
      <c r="AP262">
        <v>21000</v>
      </c>
      <c r="AQ262">
        <v>1</v>
      </c>
      <c r="AR262">
        <v>0</v>
      </c>
      <c r="AS262" t="s">
        <v>3</v>
      </c>
      <c r="AT262">
        <v>1</v>
      </c>
      <c r="AU262">
        <v>8</v>
      </c>
    </row>
    <row r="263" spans="2:47" x14ac:dyDescent="0.25">
      <c r="B263" t="s">
        <v>2181</v>
      </c>
      <c r="C263">
        <v>0</v>
      </c>
      <c r="D263" t="s">
        <v>563</v>
      </c>
      <c r="E263" t="s">
        <v>3</v>
      </c>
      <c r="F263" t="s">
        <v>1888</v>
      </c>
      <c r="G263" t="s">
        <v>3</v>
      </c>
      <c r="H263">
        <v>30449</v>
      </c>
      <c r="I263">
        <v>30449</v>
      </c>
      <c r="J263">
        <v>0</v>
      </c>
      <c r="K263">
        <v>30449</v>
      </c>
      <c r="L263">
        <v>0</v>
      </c>
      <c r="M263">
        <v>0</v>
      </c>
      <c r="N263">
        <v>0</v>
      </c>
      <c r="O263" t="s">
        <v>2090</v>
      </c>
      <c r="P263" t="s">
        <v>3</v>
      </c>
      <c r="Q263" t="s">
        <v>2091</v>
      </c>
      <c r="R263" t="s">
        <v>3</v>
      </c>
      <c r="S263" t="s">
        <v>3</v>
      </c>
      <c r="T263" t="s">
        <v>3</v>
      </c>
      <c r="U263">
        <v>0</v>
      </c>
      <c r="V263">
        <v>0</v>
      </c>
      <c r="W263">
        <v>0</v>
      </c>
      <c r="X263">
        <v>0</v>
      </c>
      <c r="Y263" t="s">
        <v>3</v>
      </c>
      <c r="Z263" t="s">
        <v>3</v>
      </c>
      <c r="AA263">
        <v>0</v>
      </c>
      <c r="AB263" t="s">
        <v>3</v>
      </c>
      <c r="AC263">
        <v>30449</v>
      </c>
      <c r="AD263">
        <v>1</v>
      </c>
      <c r="AE263">
        <v>0</v>
      </c>
      <c r="AF263">
        <v>2</v>
      </c>
      <c r="AG263">
        <v>3</v>
      </c>
      <c r="AH263" t="s">
        <v>227</v>
      </c>
      <c r="AI263" t="s">
        <v>2528</v>
      </c>
      <c r="AJ263">
        <v>46217.645497685182</v>
      </c>
      <c r="AK263">
        <v>54976644</v>
      </c>
      <c r="AL263">
        <v>0</v>
      </c>
      <c r="AM263">
        <v>0</v>
      </c>
      <c r="AN263">
        <v>0</v>
      </c>
      <c r="AO263">
        <v>46101</v>
      </c>
      <c r="AP263">
        <v>21000</v>
      </c>
      <c r="AQ263">
        <v>1</v>
      </c>
      <c r="AR263">
        <v>0</v>
      </c>
      <c r="AS263" t="s">
        <v>3</v>
      </c>
      <c r="AT263">
        <v>1</v>
      </c>
      <c r="AU263">
        <v>8</v>
      </c>
    </row>
    <row r="264" spans="2:47" x14ac:dyDescent="0.25">
      <c r="B264" t="s">
        <v>2182</v>
      </c>
      <c r="C264">
        <v>0</v>
      </c>
      <c r="D264" t="s">
        <v>582</v>
      </c>
      <c r="E264" t="s">
        <v>3</v>
      </c>
      <c r="F264" t="s">
        <v>1888</v>
      </c>
      <c r="G264" t="s">
        <v>3</v>
      </c>
      <c r="H264">
        <v>8546</v>
      </c>
      <c r="I264">
        <v>8546</v>
      </c>
      <c r="J264">
        <v>0</v>
      </c>
      <c r="K264">
        <v>8546</v>
      </c>
      <c r="L264">
        <v>0</v>
      </c>
      <c r="M264">
        <v>0</v>
      </c>
      <c r="N264">
        <v>0</v>
      </c>
      <c r="O264" t="s">
        <v>2084</v>
      </c>
      <c r="P264" t="s">
        <v>3</v>
      </c>
      <c r="Q264" t="s">
        <v>2085</v>
      </c>
      <c r="R264" t="s">
        <v>3</v>
      </c>
      <c r="S264" t="s">
        <v>3</v>
      </c>
      <c r="T264" t="s">
        <v>3</v>
      </c>
      <c r="U264">
        <v>0</v>
      </c>
      <c r="V264">
        <v>0</v>
      </c>
      <c r="W264">
        <v>0</v>
      </c>
      <c r="X264">
        <v>0</v>
      </c>
      <c r="Y264" t="s">
        <v>3</v>
      </c>
      <c r="Z264" t="s">
        <v>3</v>
      </c>
      <c r="AA264">
        <v>0</v>
      </c>
      <c r="AB264" t="s">
        <v>3</v>
      </c>
      <c r="AC264">
        <v>8546</v>
      </c>
      <c r="AD264">
        <v>1</v>
      </c>
      <c r="AE264">
        <v>0</v>
      </c>
      <c r="AF264">
        <v>2</v>
      </c>
      <c r="AG264">
        <v>3</v>
      </c>
      <c r="AH264" t="s">
        <v>227</v>
      </c>
      <c r="AI264" t="s">
        <v>583</v>
      </c>
      <c r="AJ264">
        <v>46217.645775462966</v>
      </c>
      <c r="AK264">
        <v>54976687</v>
      </c>
      <c r="AL264">
        <v>0</v>
      </c>
      <c r="AM264">
        <v>0</v>
      </c>
      <c r="AN264">
        <v>0</v>
      </c>
      <c r="AO264">
        <v>46101</v>
      </c>
      <c r="AP264">
        <v>8200</v>
      </c>
      <c r="AQ264">
        <v>1</v>
      </c>
      <c r="AR264">
        <v>0</v>
      </c>
      <c r="AS264" t="s">
        <v>1897</v>
      </c>
      <c r="AT264">
        <v>1</v>
      </c>
      <c r="AU264">
        <v>7</v>
      </c>
    </row>
    <row r="265" spans="2:47" x14ac:dyDescent="0.25">
      <c r="B265" t="s">
        <v>2183</v>
      </c>
      <c r="C265">
        <v>0</v>
      </c>
      <c r="D265" t="s">
        <v>582</v>
      </c>
      <c r="E265" t="s">
        <v>3</v>
      </c>
      <c r="F265" t="s">
        <v>1888</v>
      </c>
      <c r="G265" t="s">
        <v>3</v>
      </c>
      <c r="H265">
        <v>8973</v>
      </c>
      <c r="I265">
        <v>8973</v>
      </c>
      <c r="J265">
        <v>0</v>
      </c>
      <c r="K265">
        <v>8973</v>
      </c>
      <c r="L265">
        <v>0</v>
      </c>
      <c r="M265">
        <v>0</v>
      </c>
      <c r="N265">
        <v>0</v>
      </c>
      <c r="O265" t="s">
        <v>2087</v>
      </c>
      <c r="P265" t="s">
        <v>3</v>
      </c>
      <c r="Q265" t="s">
        <v>2088</v>
      </c>
      <c r="R265" t="s">
        <v>3</v>
      </c>
      <c r="S265" t="s">
        <v>3</v>
      </c>
      <c r="T265" t="s">
        <v>3</v>
      </c>
      <c r="U265">
        <v>0</v>
      </c>
      <c r="V265">
        <v>0</v>
      </c>
      <c r="W265">
        <v>0</v>
      </c>
      <c r="X265">
        <v>0</v>
      </c>
      <c r="Y265" t="s">
        <v>3</v>
      </c>
      <c r="Z265" t="s">
        <v>3</v>
      </c>
      <c r="AA265">
        <v>0</v>
      </c>
      <c r="AB265" t="s">
        <v>3</v>
      </c>
      <c r="AC265">
        <v>8973</v>
      </c>
      <c r="AD265">
        <v>1</v>
      </c>
      <c r="AE265">
        <v>0</v>
      </c>
      <c r="AF265">
        <v>2</v>
      </c>
      <c r="AG265">
        <v>3</v>
      </c>
      <c r="AH265" t="s">
        <v>227</v>
      </c>
      <c r="AI265" t="s">
        <v>583</v>
      </c>
      <c r="AJ265">
        <v>46217.645775462966</v>
      </c>
      <c r="AK265">
        <v>54976687</v>
      </c>
      <c r="AL265">
        <v>0</v>
      </c>
      <c r="AM265">
        <v>0</v>
      </c>
      <c r="AN265">
        <v>0</v>
      </c>
      <c r="AO265">
        <v>46101</v>
      </c>
      <c r="AP265">
        <v>8200</v>
      </c>
      <c r="AQ265">
        <v>1</v>
      </c>
      <c r="AR265">
        <v>0</v>
      </c>
      <c r="AS265" t="s">
        <v>3</v>
      </c>
      <c r="AT265">
        <v>1</v>
      </c>
      <c r="AU265">
        <v>7</v>
      </c>
    </row>
    <row r="266" spans="2:47" x14ac:dyDescent="0.25">
      <c r="B266" t="s">
        <v>2184</v>
      </c>
      <c r="C266">
        <v>0</v>
      </c>
      <c r="D266" t="s">
        <v>582</v>
      </c>
      <c r="E266" t="s">
        <v>3</v>
      </c>
      <c r="F266" t="s">
        <v>1888</v>
      </c>
      <c r="G266" t="s">
        <v>3</v>
      </c>
      <c r="H266">
        <v>9144</v>
      </c>
      <c r="I266">
        <v>9144</v>
      </c>
      <c r="J266">
        <v>0</v>
      </c>
      <c r="K266">
        <v>9144</v>
      </c>
      <c r="L266">
        <v>0</v>
      </c>
      <c r="M266">
        <v>0</v>
      </c>
      <c r="N266">
        <v>0</v>
      </c>
      <c r="O266" t="s">
        <v>2090</v>
      </c>
      <c r="P266" t="s">
        <v>3</v>
      </c>
      <c r="Q266" t="s">
        <v>2091</v>
      </c>
      <c r="R266" t="s">
        <v>3</v>
      </c>
      <c r="S266" t="s">
        <v>3</v>
      </c>
      <c r="T266" t="s">
        <v>3</v>
      </c>
      <c r="U266">
        <v>0</v>
      </c>
      <c r="V266">
        <v>0</v>
      </c>
      <c r="W266">
        <v>0</v>
      </c>
      <c r="X266">
        <v>0</v>
      </c>
      <c r="Y266" t="s">
        <v>3</v>
      </c>
      <c r="Z266" t="s">
        <v>3</v>
      </c>
      <c r="AA266">
        <v>0</v>
      </c>
      <c r="AB266" t="s">
        <v>3</v>
      </c>
      <c r="AC266">
        <v>9144</v>
      </c>
      <c r="AD266">
        <v>1</v>
      </c>
      <c r="AE266">
        <v>0</v>
      </c>
      <c r="AF266">
        <v>2</v>
      </c>
      <c r="AG266">
        <v>3</v>
      </c>
      <c r="AH266" t="s">
        <v>227</v>
      </c>
      <c r="AI266" t="s">
        <v>583</v>
      </c>
      <c r="AJ266">
        <v>46217.645775462966</v>
      </c>
      <c r="AK266">
        <v>54976687</v>
      </c>
      <c r="AL266">
        <v>0</v>
      </c>
      <c r="AM266">
        <v>0</v>
      </c>
      <c r="AN266">
        <v>0</v>
      </c>
      <c r="AO266">
        <v>46101</v>
      </c>
      <c r="AP266">
        <v>8200</v>
      </c>
      <c r="AQ266">
        <v>1</v>
      </c>
      <c r="AR266">
        <v>0</v>
      </c>
      <c r="AS266" t="s">
        <v>3</v>
      </c>
      <c r="AT266">
        <v>1</v>
      </c>
      <c r="AU266">
        <v>7</v>
      </c>
    </row>
    <row r="267" spans="2:47" x14ac:dyDescent="0.25">
      <c r="B267" t="s">
        <v>2185</v>
      </c>
      <c r="C267">
        <v>0</v>
      </c>
      <c r="D267" t="s">
        <v>586</v>
      </c>
      <c r="E267" t="s">
        <v>3</v>
      </c>
      <c r="F267" t="s">
        <v>1888</v>
      </c>
      <c r="G267" t="s">
        <v>3</v>
      </c>
      <c r="H267">
        <v>8546</v>
      </c>
      <c r="I267">
        <v>8546</v>
      </c>
      <c r="J267">
        <v>0</v>
      </c>
      <c r="K267">
        <v>8546</v>
      </c>
      <c r="L267">
        <v>0</v>
      </c>
      <c r="M267">
        <v>0</v>
      </c>
      <c r="N267">
        <v>0</v>
      </c>
      <c r="O267" t="s">
        <v>2084</v>
      </c>
      <c r="P267" t="s">
        <v>3</v>
      </c>
      <c r="Q267" t="s">
        <v>2085</v>
      </c>
      <c r="R267" t="s">
        <v>3</v>
      </c>
      <c r="S267" t="s">
        <v>3</v>
      </c>
      <c r="T267" t="s">
        <v>3</v>
      </c>
      <c r="U267">
        <v>0</v>
      </c>
      <c r="V267">
        <v>0</v>
      </c>
      <c r="W267">
        <v>0</v>
      </c>
      <c r="X267">
        <v>0</v>
      </c>
      <c r="Y267" t="s">
        <v>3</v>
      </c>
      <c r="Z267" t="s">
        <v>3</v>
      </c>
      <c r="AA267">
        <v>0</v>
      </c>
      <c r="AB267" t="s">
        <v>3</v>
      </c>
      <c r="AC267">
        <v>8546</v>
      </c>
      <c r="AD267">
        <v>1</v>
      </c>
      <c r="AE267">
        <v>0</v>
      </c>
      <c r="AF267">
        <v>2</v>
      </c>
      <c r="AG267">
        <v>3</v>
      </c>
      <c r="AH267" t="s">
        <v>227</v>
      </c>
      <c r="AI267" t="s">
        <v>587</v>
      </c>
      <c r="AJ267">
        <v>46217.645972222221</v>
      </c>
      <c r="AK267">
        <v>54976693</v>
      </c>
      <c r="AL267">
        <v>0</v>
      </c>
      <c r="AM267">
        <v>0</v>
      </c>
      <c r="AN267">
        <v>0</v>
      </c>
      <c r="AO267">
        <v>46101</v>
      </c>
      <c r="AP267">
        <v>8200</v>
      </c>
      <c r="AQ267">
        <v>1</v>
      </c>
      <c r="AR267">
        <v>0</v>
      </c>
      <c r="AS267" t="s">
        <v>1897</v>
      </c>
      <c r="AT267">
        <v>1</v>
      </c>
      <c r="AU267">
        <v>4</v>
      </c>
    </row>
    <row r="268" spans="2:47" x14ac:dyDescent="0.25">
      <c r="B268" t="s">
        <v>2186</v>
      </c>
      <c r="C268">
        <v>0</v>
      </c>
      <c r="D268" t="s">
        <v>586</v>
      </c>
      <c r="E268" t="s">
        <v>3</v>
      </c>
      <c r="F268" t="s">
        <v>1888</v>
      </c>
      <c r="G268" t="s">
        <v>3</v>
      </c>
      <c r="H268">
        <v>8973</v>
      </c>
      <c r="I268">
        <v>8973</v>
      </c>
      <c r="J268">
        <v>0</v>
      </c>
      <c r="K268">
        <v>8973</v>
      </c>
      <c r="L268">
        <v>0</v>
      </c>
      <c r="M268">
        <v>0</v>
      </c>
      <c r="N268">
        <v>0</v>
      </c>
      <c r="O268" t="s">
        <v>2087</v>
      </c>
      <c r="P268" t="s">
        <v>3</v>
      </c>
      <c r="Q268" t="s">
        <v>2088</v>
      </c>
      <c r="R268" t="s">
        <v>3</v>
      </c>
      <c r="S268" t="s">
        <v>3</v>
      </c>
      <c r="T268" t="s">
        <v>3</v>
      </c>
      <c r="U268">
        <v>0</v>
      </c>
      <c r="V268">
        <v>0</v>
      </c>
      <c r="W268">
        <v>0</v>
      </c>
      <c r="X268">
        <v>0</v>
      </c>
      <c r="Y268" t="s">
        <v>3</v>
      </c>
      <c r="Z268" t="s">
        <v>3</v>
      </c>
      <c r="AA268">
        <v>0</v>
      </c>
      <c r="AB268" t="s">
        <v>3</v>
      </c>
      <c r="AC268">
        <v>8973</v>
      </c>
      <c r="AD268">
        <v>1</v>
      </c>
      <c r="AE268">
        <v>0</v>
      </c>
      <c r="AF268">
        <v>2</v>
      </c>
      <c r="AG268">
        <v>3</v>
      </c>
      <c r="AH268" t="s">
        <v>227</v>
      </c>
      <c r="AI268" t="s">
        <v>587</v>
      </c>
      <c r="AJ268">
        <v>46217.645972222221</v>
      </c>
      <c r="AK268">
        <v>54976693</v>
      </c>
      <c r="AL268">
        <v>0</v>
      </c>
      <c r="AM268">
        <v>0</v>
      </c>
      <c r="AN268">
        <v>0</v>
      </c>
      <c r="AO268">
        <v>46101</v>
      </c>
      <c r="AP268">
        <v>8200</v>
      </c>
      <c r="AQ268">
        <v>1</v>
      </c>
      <c r="AR268">
        <v>0</v>
      </c>
      <c r="AS268" t="s">
        <v>3</v>
      </c>
      <c r="AT268">
        <v>1</v>
      </c>
      <c r="AU268">
        <v>4</v>
      </c>
    </row>
    <row r="269" spans="2:47" x14ac:dyDescent="0.25">
      <c r="B269" t="s">
        <v>2187</v>
      </c>
      <c r="C269">
        <v>0</v>
      </c>
      <c r="D269" t="s">
        <v>586</v>
      </c>
      <c r="E269" t="s">
        <v>3</v>
      </c>
      <c r="F269" t="s">
        <v>1888</v>
      </c>
      <c r="G269" t="s">
        <v>3</v>
      </c>
      <c r="H269">
        <v>9144</v>
      </c>
      <c r="I269">
        <v>9144</v>
      </c>
      <c r="J269">
        <v>0</v>
      </c>
      <c r="K269">
        <v>9144</v>
      </c>
      <c r="L269">
        <v>0</v>
      </c>
      <c r="M269">
        <v>0</v>
      </c>
      <c r="N269">
        <v>0</v>
      </c>
      <c r="O269" t="s">
        <v>2090</v>
      </c>
      <c r="P269" t="s">
        <v>3</v>
      </c>
      <c r="Q269" t="s">
        <v>2091</v>
      </c>
      <c r="R269" t="s">
        <v>3</v>
      </c>
      <c r="S269" t="s">
        <v>3</v>
      </c>
      <c r="T269" t="s">
        <v>3</v>
      </c>
      <c r="U269">
        <v>0</v>
      </c>
      <c r="V269">
        <v>0</v>
      </c>
      <c r="W269">
        <v>0</v>
      </c>
      <c r="X269">
        <v>0</v>
      </c>
      <c r="Y269" t="s">
        <v>3</v>
      </c>
      <c r="Z269" t="s">
        <v>3</v>
      </c>
      <c r="AA269">
        <v>0</v>
      </c>
      <c r="AB269" t="s">
        <v>3</v>
      </c>
      <c r="AC269">
        <v>9144</v>
      </c>
      <c r="AD269">
        <v>1</v>
      </c>
      <c r="AE269">
        <v>0</v>
      </c>
      <c r="AF269">
        <v>2</v>
      </c>
      <c r="AG269">
        <v>3</v>
      </c>
      <c r="AH269" t="s">
        <v>227</v>
      </c>
      <c r="AI269" t="s">
        <v>587</v>
      </c>
      <c r="AJ269">
        <v>46217.645972222221</v>
      </c>
      <c r="AK269">
        <v>54976693</v>
      </c>
      <c r="AL269">
        <v>0</v>
      </c>
      <c r="AM269">
        <v>0</v>
      </c>
      <c r="AN269">
        <v>0</v>
      </c>
      <c r="AO269">
        <v>46101</v>
      </c>
      <c r="AP269">
        <v>8200</v>
      </c>
      <c r="AQ269">
        <v>1</v>
      </c>
      <c r="AR269">
        <v>0</v>
      </c>
      <c r="AS269" t="s">
        <v>3</v>
      </c>
      <c r="AT269">
        <v>1</v>
      </c>
      <c r="AU269">
        <v>4</v>
      </c>
    </row>
    <row r="270" spans="2:47" x14ac:dyDescent="0.25">
      <c r="B270" t="s">
        <v>2188</v>
      </c>
      <c r="C270">
        <v>0</v>
      </c>
      <c r="D270" t="s">
        <v>589</v>
      </c>
      <c r="E270" t="s">
        <v>3</v>
      </c>
      <c r="F270" t="s">
        <v>1888</v>
      </c>
      <c r="G270" t="s">
        <v>3</v>
      </c>
      <c r="H270">
        <v>8546</v>
      </c>
      <c r="I270">
        <v>8546</v>
      </c>
      <c r="J270">
        <v>0</v>
      </c>
      <c r="K270">
        <v>8546</v>
      </c>
      <c r="L270">
        <v>0</v>
      </c>
      <c r="M270">
        <v>0</v>
      </c>
      <c r="N270">
        <v>0</v>
      </c>
      <c r="O270" t="s">
        <v>2084</v>
      </c>
      <c r="P270" t="s">
        <v>3</v>
      </c>
      <c r="Q270" t="s">
        <v>2085</v>
      </c>
      <c r="R270" t="s">
        <v>3</v>
      </c>
      <c r="S270" t="s">
        <v>3</v>
      </c>
      <c r="T270" t="s">
        <v>3</v>
      </c>
      <c r="U270">
        <v>0</v>
      </c>
      <c r="V270">
        <v>0</v>
      </c>
      <c r="W270">
        <v>0</v>
      </c>
      <c r="X270">
        <v>0</v>
      </c>
      <c r="Y270" t="s">
        <v>3</v>
      </c>
      <c r="Z270" t="s">
        <v>3</v>
      </c>
      <c r="AA270">
        <v>0</v>
      </c>
      <c r="AB270" t="s">
        <v>3</v>
      </c>
      <c r="AC270">
        <v>8546</v>
      </c>
      <c r="AD270">
        <v>1</v>
      </c>
      <c r="AE270">
        <v>0</v>
      </c>
      <c r="AF270">
        <v>2</v>
      </c>
      <c r="AG270">
        <v>3</v>
      </c>
      <c r="AH270" t="s">
        <v>227</v>
      </c>
      <c r="AI270" t="s">
        <v>590</v>
      </c>
      <c r="AJ270">
        <v>46217.646041666667</v>
      </c>
      <c r="AK270">
        <v>54976699</v>
      </c>
      <c r="AL270">
        <v>0</v>
      </c>
      <c r="AM270">
        <v>0</v>
      </c>
      <c r="AN270">
        <v>0</v>
      </c>
      <c r="AO270">
        <v>46101</v>
      </c>
      <c r="AP270">
        <v>8200</v>
      </c>
      <c r="AQ270">
        <v>1</v>
      </c>
      <c r="AR270">
        <v>0</v>
      </c>
      <c r="AS270" t="s">
        <v>1897</v>
      </c>
      <c r="AT270">
        <v>1</v>
      </c>
      <c r="AU270">
        <v>4</v>
      </c>
    </row>
    <row r="271" spans="2:47" x14ac:dyDescent="0.25">
      <c r="B271" t="s">
        <v>2189</v>
      </c>
      <c r="C271">
        <v>0</v>
      </c>
      <c r="D271" t="s">
        <v>589</v>
      </c>
      <c r="E271" t="s">
        <v>3</v>
      </c>
      <c r="F271" t="s">
        <v>1888</v>
      </c>
      <c r="G271" t="s">
        <v>3</v>
      </c>
      <c r="H271">
        <v>8973</v>
      </c>
      <c r="I271">
        <v>8973</v>
      </c>
      <c r="J271">
        <v>0</v>
      </c>
      <c r="K271">
        <v>8973</v>
      </c>
      <c r="L271">
        <v>0</v>
      </c>
      <c r="M271">
        <v>0</v>
      </c>
      <c r="N271">
        <v>0</v>
      </c>
      <c r="O271" t="s">
        <v>2087</v>
      </c>
      <c r="P271" t="s">
        <v>3</v>
      </c>
      <c r="Q271" t="s">
        <v>2088</v>
      </c>
      <c r="R271" t="s">
        <v>3</v>
      </c>
      <c r="S271" t="s">
        <v>3</v>
      </c>
      <c r="T271" t="s">
        <v>3</v>
      </c>
      <c r="U271">
        <v>0</v>
      </c>
      <c r="V271">
        <v>0</v>
      </c>
      <c r="W271">
        <v>0</v>
      </c>
      <c r="X271">
        <v>0</v>
      </c>
      <c r="Y271" t="s">
        <v>3</v>
      </c>
      <c r="Z271" t="s">
        <v>3</v>
      </c>
      <c r="AA271">
        <v>0</v>
      </c>
      <c r="AB271" t="s">
        <v>3</v>
      </c>
      <c r="AC271">
        <v>8973</v>
      </c>
      <c r="AD271">
        <v>1</v>
      </c>
      <c r="AE271">
        <v>0</v>
      </c>
      <c r="AF271">
        <v>2</v>
      </c>
      <c r="AG271">
        <v>3</v>
      </c>
      <c r="AH271" t="s">
        <v>227</v>
      </c>
      <c r="AI271" t="s">
        <v>590</v>
      </c>
      <c r="AJ271">
        <v>46217.646041666667</v>
      </c>
      <c r="AK271">
        <v>54976699</v>
      </c>
      <c r="AL271">
        <v>0</v>
      </c>
      <c r="AM271">
        <v>0</v>
      </c>
      <c r="AN271">
        <v>0</v>
      </c>
      <c r="AO271">
        <v>46101</v>
      </c>
      <c r="AP271">
        <v>8200</v>
      </c>
      <c r="AQ271">
        <v>1</v>
      </c>
      <c r="AR271">
        <v>0</v>
      </c>
      <c r="AS271" t="s">
        <v>3</v>
      </c>
      <c r="AT271">
        <v>1</v>
      </c>
      <c r="AU271">
        <v>4</v>
      </c>
    </row>
    <row r="272" spans="2:47" x14ac:dyDescent="0.25">
      <c r="B272" t="s">
        <v>2190</v>
      </c>
      <c r="C272">
        <v>0</v>
      </c>
      <c r="D272" t="s">
        <v>589</v>
      </c>
      <c r="E272" t="s">
        <v>3</v>
      </c>
      <c r="F272" t="s">
        <v>1888</v>
      </c>
      <c r="G272" t="s">
        <v>3</v>
      </c>
      <c r="H272">
        <v>9144</v>
      </c>
      <c r="I272">
        <v>9144</v>
      </c>
      <c r="J272">
        <v>0</v>
      </c>
      <c r="K272">
        <v>9144</v>
      </c>
      <c r="L272">
        <v>0</v>
      </c>
      <c r="M272">
        <v>0</v>
      </c>
      <c r="N272">
        <v>0</v>
      </c>
      <c r="O272" t="s">
        <v>2090</v>
      </c>
      <c r="P272" t="s">
        <v>3</v>
      </c>
      <c r="Q272" t="s">
        <v>2091</v>
      </c>
      <c r="R272" t="s">
        <v>3</v>
      </c>
      <c r="S272" t="s">
        <v>3</v>
      </c>
      <c r="T272" t="s">
        <v>3</v>
      </c>
      <c r="U272">
        <v>0</v>
      </c>
      <c r="V272">
        <v>0</v>
      </c>
      <c r="W272">
        <v>0</v>
      </c>
      <c r="X272">
        <v>0</v>
      </c>
      <c r="Y272" t="s">
        <v>3</v>
      </c>
      <c r="Z272" t="s">
        <v>3</v>
      </c>
      <c r="AA272">
        <v>0</v>
      </c>
      <c r="AB272" t="s">
        <v>3</v>
      </c>
      <c r="AC272">
        <v>9144</v>
      </c>
      <c r="AD272">
        <v>1</v>
      </c>
      <c r="AE272">
        <v>0</v>
      </c>
      <c r="AF272">
        <v>2</v>
      </c>
      <c r="AG272">
        <v>3</v>
      </c>
      <c r="AH272" t="s">
        <v>227</v>
      </c>
      <c r="AI272" t="s">
        <v>590</v>
      </c>
      <c r="AJ272">
        <v>46217.646041666667</v>
      </c>
      <c r="AK272">
        <v>54976699</v>
      </c>
      <c r="AL272">
        <v>0</v>
      </c>
      <c r="AM272">
        <v>0</v>
      </c>
      <c r="AN272">
        <v>0</v>
      </c>
      <c r="AO272">
        <v>46101</v>
      </c>
      <c r="AP272">
        <v>8200</v>
      </c>
      <c r="AQ272">
        <v>1</v>
      </c>
      <c r="AR272">
        <v>0</v>
      </c>
      <c r="AS272" t="s">
        <v>3</v>
      </c>
      <c r="AT272">
        <v>1</v>
      </c>
      <c r="AU272">
        <v>4</v>
      </c>
    </row>
    <row r="273" spans="2:47" x14ac:dyDescent="0.25">
      <c r="B273" t="s">
        <v>2191</v>
      </c>
      <c r="C273">
        <v>0</v>
      </c>
      <c r="D273" t="s">
        <v>592</v>
      </c>
      <c r="E273" t="s">
        <v>3</v>
      </c>
      <c r="F273" t="s">
        <v>1888</v>
      </c>
      <c r="G273" t="s">
        <v>3</v>
      </c>
      <c r="H273">
        <v>8546</v>
      </c>
      <c r="I273">
        <v>8546</v>
      </c>
      <c r="J273">
        <v>0</v>
      </c>
      <c r="K273">
        <v>8546</v>
      </c>
      <c r="L273">
        <v>0</v>
      </c>
      <c r="M273">
        <v>0</v>
      </c>
      <c r="N273">
        <v>0</v>
      </c>
      <c r="O273" t="s">
        <v>2084</v>
      </c>
      <c r="P273" t="s">
        <v>3</v>
      </c>
      <c r="Q273" t="s">
        <v>2085</v>
      </c>
      <c r="R273" t="s">
        <v>3</v>
      </c>
      <c r="S273" t="s">
        <v>3</v>
      </c>
      <c r="T273" t="s">
        <v>3</v>
      </c>
      <c r="U273">
        <v>0</v>
      </c>
      <c r="V273">
        <v>0</v>
      </c>
      <c r="W273">
        <v>0</v>
      </c>
      <c r="X273">
        <v>0</v>
      </c>
      <c r="Y273" t="s">
        <v>3</v>
      </c>
      <c r="Z273" t="s">
        <v>3</v>
      </c>
      <c r="AA273">
        <v>0</v>
      </c>
      <c r="AB273" t="s">
        <v>3</v>
      </c>
      <c r="AC273">
        <v>8546</v>
      </c>
      <c r="AD273">
        <v>1</v>
      </c>
      <c r="AE273">
        <v>0</v>
      </c>
      <c r="AF273">
        <v>2</v>
      </c>
      <c r="AG273">
        <v>3</v>
      </c>
      <c r="AH273" t="s">
        <v>227</v>
      </c>
      <c r="AI273" t="s">
        <v>593</v>
      </c>
      <c r="AJ273">
        <v>46217.646284722221</v>
      </c>
      <c r="AK273">
        <v>54976705</v>
      </c>
      <c r="AL273">
        <v>0</v>
      </c>
      <c r="AM273">
        <v>0</v>
      </c>
      <c r="AN273">
        <v>0</v>
      </c>
      <c r="AO273">
        <v>46101</v>
      </c>
      <c r="AP273">
        <v>8200</v>
      </c>
      <c r="AQ273">
        <v>1</v>
      </c>
      <c r="AR273">
        <v>0</v>
      </c>
      <c r="AS273" t="s">
        <v>1897</v>
      </c>
      <c r="AT273">
        <v>1</v>
      </c>
      <c r="AU273">
        <v>32</v>
      </c>
    </row>
    <row r="274" spans="2:47" x14ac:dyDescent="0.25">
      <c r="B274" t="s">
        <v>2192</v>
      </c>
      <c r="C274">
        <v>0</v>
      </c>
      <c r="D274" t="s">
        <v>592</v>
      </c>
      <c r="E274" t="s">
        <v>3</v>
      </c>
      <c r="F274" t="s">
        <v>1888</v>
      </c>
      <c r="G274" t="s">
        <v>3</v>
      </c>
      <c r="H274">
        <v>8973</v>
      </c>
      <c r="I274">
        <v>8973</v>
      </c>
      <c r="J274">
        <v>0</v>
      </c>
      <c r="K274">
        <v>8973</v>
      </c>
      <c r="L274">
        <v>0</v>
      </c>
      <c r="M274">
        <v>0</v>
      </c>
      <c r="N274">
        <v>0</v>
      </c>
      <c r="O274" t="s">
        <v>2087</v>
      </c>
      <c r="P274" t="s">
        <v>3</v>
      </c>
      <c r="Q274" t="s">
        <v>2088</v>
      </c>
      <c r="R274" t="s">
        <v>3</v>
      </c>
      <c r="S274" t="s">
        <v>3</v>
      </c>
      <c r="T274" t="s">
        <v>3</v>
      </c>
      <c r="U274">
        <v>0</v>
      </c>
      <c r="V274">
        <v>0</v>
      </c>
      <c r="W274">
        <v>0</v>
      </c>
      <c r="X274">
        <v>0</v>
      </c>
      <c r="Y274" t="s">
        <v>3</v>
      </c>
      <c r="Z274" t="s">
        <v>3</v>
      </c>
      <c r="AA274">
        <v>0</v>
      </c>
      <c r="AB274" t="s">
        <v>3</v>
      </c>
      <c r="AC274">
        <v>8973</v>
      </c>
      <c r="AD274">
        <v>1</v>
      </c>
      <c r="AE274">
        <v>0</v>
      </c>
      <c r="AF274">
        <v>2</v>
      </c>
      <c r="AG274">
        <v>3</v>
      </c>
      <c r="AH274" t="s">
        <v>227</v>
      </c>
      <c r="AI274" t="s">
        <v>593</v>
      </c>
      <c r="AJ274">
        <v>46217.646284722221</v>
      </c>
      <c r="AK274">
        <v>54976705</v>
      </c>
      <c r="AL274">
        <v>0</v>
      </c>
      <c r="AM274">
        <v>0</v>
      </c>
      <c r="AN274">
        <v>0</v>
      </c>
      <c r="AO274">
        <v>46101</v>
      </c>
      <c r="AP274">
        <v>8200</v>
      </c>
      <c r="AQ274">
        <v>1</v>
      </c>
      <c r="AR274">
        <v>0</v>
      </c>
      <c r="AS274" t="s">
        <v>3</v>
      </c>
      <c r="AT274">
        <v>1</v>
      </c>
      <c r="AU274">
        <v>32</v>
      </c>
    </row>
    <row r="275" spans="2:47" x14ac:dyDescent="0.25">
      <c r="B275" t="s">
        <v>2193</v>
      </c>
      <c r="C275">
        <v>0</v>
      </c>
      <c r="D275" t="s">
        <v>592</v>
      </c>
      <c r="E275" t="s">
        <v>3</v>
      </c>
      <c r="F275" t="s">
        <v>1888</v>
      </c>
      <c r="G275" t="s">
        <v>3</v>
      </c>
      <c r="H275">
        <v>9144</v>
      </c>
      <c r="I275">
        <v>9144</v>
      </c>
      <c r="J275">
        <v>0</v>
      </c>
      <c r="K275">
        <v>9144</v>
      </c>
      <c r="L275">
        <v>0</v>
      </c>
      <c r="M275">
        <v>0</v>
      </c>
      <c r="N275">
        <v>0</v>
      </c>
      <c r="O275" t="s">
        <v>2090</v>
      </c>
      <c r="P275" t="s">
        <v>3</v>
      </c>
      <c r="Q275" t="s">
        <v>2091</v>
      </c>
      <c r="R275" t="s">
        <v>3</v>
      </c>
      <c r="S275" t="s">
        <v>3</v>
      </c>
      <c r="T275" t="s">
        <v>3</v>
      </c>
      <c r="U275">
        <v>0</v>
      </c>
      <c r="V275">
        <v>0</v>
      </c>
      <c r="W275">
        <v>0</v>
      </c>
      <c r="X275">
        <v>0</v>
      </c>
      <c r="Y275" t="s">
        <v>3</v>
      </c>
      <c r="Z275" t="s">
        <v>3</v>
      </c>
      <c r="AA275">
        <v>0</v>
      </c>
      <c r="AB275" t="s">
        <v>3</v>
      </c>
      <c r="AC275">
        <v>9144</v>
      </c>
      <c r="AD275">
        <v>1</v>
      </c>
      <c r="AE275">
        <v>0</v>
      </c>
      <c r="AF275">
        <v>2</v>
      </c>
      <c r="AG275">
        <v>3</v>
      </c>
      <c r="AH275" t="s">
        <v>227</v>
      </c>
      <c r="AI275" t="s">
        <v>593</v>
      </c>
      <c r="AJ275">
        <v>46217.646284722221</v>
      </c>
      <c r="AK275">
        <v>54976705</v>
      </c>
      <c r="AL275">
        <v>0</v>
      </c>
      <c r="AM275">
        <v>0</v>
      </c>
      <c r="AN275">
        <v>0</v>
      </c>
      <c r="AO275">
        <v>46101</v>
      </c>
      <c r="AP275">
        <v>8200</v>
      </c>
      <c r="AQ275">
        <v>1</v>
      </c>
      <c r="AR275">
        <v>0</v>
      </c>
      <c r="AS275" t="s">
        <v>3</v>
      </c>
      <c r="AT275">
        <v>1</v>
      </c>
      <c r="AU275">
        <v>32</v>
      </c>
    </row>
    <row r="276" spans="2:47" x14ac:dyDescent="0.25">
      <c r="B276" t="s">
        <v>2194</v>
      </c>
      <c r="C276">
        <v>1</v>
      </c>
      <c r="D276" t="s">
        <v>595</v>
      </c>
      <c r="E276" t="s">
        <v>3</v>
      </c>
      <c r="F276" t="s">
        <v>1888</v>
      </c>
      <c r="G276" t="s">
        <v>3</v>
      </c>
      <c r="H276">
        <v>8890</v>
      </c>
      <c r="I276">
        <v>8890</v>
      </c>
      <c r="J276">
        <v>0</v>
      </c>
      <c r="K276">
        <v>8890</v>
      </c>
      <c r="L276">
        <v>0</v>
      </c>
      <c r="M276">
        <v>0</v>
      </c>
      <c r="N276">
        <v>0</v>
      </c>
      <c r="O276" t="s">
        <v>2084</v>
      </c>
      <c r="P276" t="s">
        <v>3</v>
      </c>
      <c r="Q276" t="s">
        <v>2085</v>
      </c>
      <c r="R276" t="s">
        <v>3</v>
      </c>
      <c r="S276" t="s">
        <v>3</v>
      </c>
      <c r="T276" t="s">
        <v>3</v>
      </c>
      <c r="U276">
        <v>0</v>
      </c>
      <c r="V276">
        <v>0</v>
      </c>
      <c r="W276">
        <v>0</v>
      </c>
      <c r="X276">
        <v>0</v>
      </c>
      <c r="Y276" t="s">
        <v>3</v>
      </c>
      <c r="Z276" t="s">
        <v>3</v>
      </c>
      <c r="AA276">
        <v>0</v>
      </c>
      <c r="AB276" t="s">
        <v>3</v>
      </c>
      <c r="AC276">
        <v>8890</v>
      </c>
      <c r="AD276">
        <v>1</v>
      </c>
      <c r="AE276">
        <v>0</v>
      </c>
      <c r="AF276">
        <v>2</v>
      </c>
      <c r="AG276">
        <v>3</v>
      </c>
      <c r="AH276" t="s">
        <v>227</v>
      </c>
      <c r="AI276" t="s">
        <v>596</v>
      </c>
      <c r="AJ276">
        <v>46217.577905092592</v>
      </c>
      <c r="AK276">
        <v>54976711</v>
      </c>
      <c r="AL276">
        <v>0</v>
      </c>
      <c r="AM276">
        <v>0</v>
      </c>
      <c r="AN276">
        <v>0</v>
      </c>
      <c r="AO276">
        <v>46101</v>
      </c>
      <c r="AP276">
        <v>0</v>
      </c>
      <c r="AQ276">
        <v>1</v>
      </c>
      <c r="AR276">
        <v>0</v>
      </c>
      <c r="AS276" t="s">
        <v>1897</v>
      </c>
      <c r="AT276">
        <v>1</v>
      </c>
      <c r="AU276">
        <v>11</v>
      </c>
    </row>
    <row r="277" spans="2:47" x14ac:dyDescent="0.25">
      <c r="B277" t="s">
        <v>2195</v>
      </c>
      <c r="C277">
        <v>0</v>
      </c>
      <c r="D277" t="s">
        <v>595</v>
      </c>
      <c r="E277" t="s">
        <v>3</v>
      </c>
      <c r="F277" t="s">
        <v>1888</v>
      </c>
      <c r="G277" t="s">
        <v>3</v>
      </c>
      <c r="H277">
        <v>9334</v>
      </c>
      <c r="I277">
        <v>9334</v>
      </c>
      <c r="J277">
        <v>0</v>
      </c>
      <c r="K277">
        <v>9334</v>
      </c>
      <c r="L277">
        <v>0</v>
      </c>
      <c r="M277">
        <v>0</v>
      </c>
      <c r="N277">
        <v>0</v>
      </c>
      <c r="O277" t="s">
        <v>2087</v>
      </c>
      <c r="P277" t="s">
        <v>3</v>
      </c>
      <c r="Q277" t="s">
        <v>2088</v>
      </c>
      <c r="R277" t="s">
        <v>3</v>
      </c>
      <c r="S277" t="s">
        <v>3</v>
      </c>
      <c r="T277" t="s">
        <v>3</v>
      </c>
      <c r="U277">
        <v>0</v>
      </c>
      <c r="V277">
        <v>0</v>
      </c>
      <c r="W277">
        <v>0</v>
      </c>
      <c r="X277">
        <v>0</v>
      </c>
      <c r="Y277" t="s">
        <v>3</v>
      </c>
      <c r="Z277" t="s">
        <v>3</v>
      </c>
      <c r="AA277">
        <v>0</v>
      </c>
      <c r="AB277" t="s">
        <v>3</v>
      </c>
      <c r="AC277">
        <v>9334</v>
      </c>
      <c r="AD277">
        <v>1</v>
      </c>
      <c r="AE277">
        <v>0</v>
      </c>
      <c r="AF277">
        <v>2</v>
      </c>
      <c r="AG277">
        <v>3</v>
      </c>
      <c r="AH277" t="s">
        <v>227</v>
      </c>
      <c r="AI277" t="s">
        <v>596</v>
      </c>
      <c r="AJ277">
        <v>46217.577905092592</v>
      </c>
      <c r="AK277">
        <v>54976711</v>
      </c>
      <c r="AL277">
        <v>0</v>
      </c>
      <c r="AM277">
        <v>0</v>
      </c>
      <c r="AN277">
        <v>0</v>
      </c>
      <c r="AO277">
        <v>46101</v>
      </c>
      <c r="AP277">
        <v>0</v>
      </c>
      <c r="AQ277">
        <v>1</v>
      </c>
      <c r="AR277">
        <v>0</v>
      </c>
      <c r="AS277" t="s">
        <v>3</v>
      </c>
      <c r="AT277">
        <v>1</v>
      </c>
      <c r="AU277">
        <v>11</v>
      </c>
    </row>
    <row r="278" spans="2:47" x14ac:dyDescent="0.25">
      <c r="B278" t="s">
        <v>2196</v>
      </c>
      <c r="C278">
        <v>0</v>
      </c>
      <c r="D278" t="s">
        <v>595</v>
      </c>
      <c r="E278" t="s">
        <v>3</v>
      </c>
      <c r="F278" t="s">
        <v>1888</v>
      </c>
      <c r="G278" t="s">
        <v>3</v>
      </c>
      <c r="H278">
        <v>9512</v>
      </c>
      <c r="I278">
        <v>9512</v>
      </c>
      <c r="J278">
        <v>0</v>
      </c>
      <c r="K278">
        <v>9512</v>
      </c>
      <c r="L278">
        <v>0</v>
      </c>
      <c r="M278">
        <v>0</v>
      </c>
      <c r="N278">
        <v>0</v>
      </c>
      <c r="O278" t="s">
        <v>2090</v>
      </c>
      <c r="P278" t="s">
        <v>3</v>
      </c>
      <c r="Q278" t="s">
        <v>2091</v>
      </c>
      <c r="R278" t="s">
        <v>3</v>
      </c>
      <c r="S278" t="s">
        <v>3</v>
      </c>
      <c r="T278" t="s">
        <v>3</v>
      </c>
      <c r="U278">
        <v>0</v>
      </c>
      <c r="V278">
        <v>0</v>
      </c>
      <c r="W278">
        <v>0</v>
      </c>
      <c r="X278">
        <v>0</v>
      </c>
      <c r="Y278" t="s">
        <v>3</v>
      </c>
      <c r="Z278" t="s">
        <v>3</v>
      </c>
      <c r="AA278">
        <v>0</v>
      </c>
      <c r="AB278" t="s">
        <v>3</v>
      </c>
      <c r="AC278">
        <v>9512</v>
      </c>
      <c r="AD278">
        <v>1</v>
      </c>
      <c r="AE278">
        <v>0</v>
      </c>
      <c r="AF278">
        <v>2</v>
      </c>
      <c r="AG278">
        <v>3</v>
      </c>
      <c r="AH278" t="s">
        <v>227</v>
      </c>
      <c r="AI278" t="s">
        <v>596</v>
      </c>
      <c r="AJ278">
        <v>46217.577905092592</v>
      </c>
      <c r="AK278">
        <v>54976711</v>
      </c>
      <c r="AL278">
        <v>0</v>
      </c>
      <c r="AM278">
        <v>0</v>
      </c>
      <c r="AN278">
        <v>0</v>
      </c>
      <c r="AO278">
        <v>46101</v>
      </c>
      <c r="AP278">
        <v>0</v>
      </c>
      <c r="AQ278">
        <v>1</v>
      </c>
      <c r="AR278">
        <v>0</v>
      </c>
      <c r="AS278" t="s">
        <v>3</v>
      </c>
      <c r="AT278">
        <v>1</v>
      </c>
      <c r="AU278">
        <v>11</v>
      </c>
    </row>
    <row r="279" spans="2:47" x14ac:dyDescent="0.25">
      <c r="B279" t="s">
        <v>2197</v>
      </c>
      <c r="C279">
        <v>1</v>
      </c>
      <c r="D279" t="s">
        <v>599</v>
      </c>
      <c r="E279" t="s">
        <v>3</v>
      </c>
      <c r="F279" t="s">
        <v>1888</v>
      </c>
      <c r="G279" t="s">
        <v>3</v>
      </c>
      <c r="H279">
        <v>8890</v>
      </c>
      <c r="I279">
        <v>8890</v>
      </c>
      <c r="J279">
        <v>0</v>
      </c>
      <c r="K279">
        <v>8890</v>
      </c>
      <c r="L279">
        <v>0</v>
      </c>
      <c r="M279">
        <v>0</v>
      </c>
      <c r="N279">
        <v>0</v>
      </c>
      <c r="O279" t="s">
        <v>2084</v>
      </c>
      <c r="P279" t="s">
        <v>3</v>
      </c>
      <c r="Q279" t="s">
        <v>2085</v>
      </c>
      <c r="R279" t="s">
        <v>3</v>
      </c>
      <c r="S279" t="s">
        <v>3</v>
      </c>
      <c r="T279" t="s">
        <v>3</v>
      </c>
      <c r="U279">
        <v>0</v>
      </c>
      <c r="V279">
        <v>0</v>
      </c>
      <c r="W279">
        <v>0</v>
      </c>
      <c r="X279">
        <v>0</v>
      </c>
      <c r="Y279" t="s">
        <v>3</v>
      </c>
      <c r="Z279" t="s">
        <v>3</v>
      </c>
      <c r="AA279">
        <v>0</v>
      </c>
      <c r="AB279" t="s">
        <v>3</v>
      </c>
      <c r="AC279">
        <v>8890</v>
      </c>
      <c r="AD279">
        <v>1</v>
      </c>
      <c r="AE279">
        <v>0</v>
      </c>
      <c r="AF279">
        <v>2</v>
      </c>
      <c r="AG279">
        <v>3</v>
      </c>
      <c r="AH279" t="s">
        <v>227</v>
      </c>
      <c r="AI279" t="s">
        <v>600</v>
      </c>
      <c r="AJ279">
        <v>46217.577870370369</v>
      </c>
      <c r="AK279">
        <v>54976717</v>
      </c>
      <c r="AL279">
        <v>0</v>
      </c>
      <c r="AM279">
        <v>0</v>
      </c>
      <c r="AN279">
        <v>0</v>
      </c>
      <c r="AO279">
        <v>46101</v>
      </c>
      <c r="AP279">
        <v>0</v>
      </c>
      <c r="AQ279">
        <v>1</v>
      </c>
      <c r="AR279">
        <v>0</v>
      </c>
      <c r="AS279" t="s">
        <v>1897</v>
      </c>
      <c r="AT279">
        <v>1</v>
      </c>
      <c r="AU279">
        <v>2</v>
      </c>
    </row>
    <row r="280" spans="2:47" x14ac:dyDescent="0.25">
      <c r="B280" t="s">
        <v>2198</v>
      </c>
      <c r="C280">
        <v>0</v>
      </c>
      <c r="D280" t="s">
        <v>599</v>
      </c>
      <c r="E280" t="s">
        <v>3</v>
      </c>
      <c r="F280" t="s">
        <v>1888</v>
      </c>
      <c r="G280" t="s">
        <v>3</v>
      </c>
      <c r="H280">
        <v>9334</v>
      </c>
      <c r="I280">
        <v>9334</v>
      </c>
      <c r="J280">
        <v>0</v>
      </c>
      <c r="K280">
        <v>9334</v>
      </c>
      <c r="L280">
        <v>0</v>
      </c>
      <c r="M280">
        <v>0</v>
      </c>
      <c r="N280">
        <v>0</v>
      </c>
      <c r="O280" t="s">
        <v>2087</v>
      </c>
      <c r="P280" t="s">
        <v>3</v>
      </c>
      <c r="Q280" t="s">
        <v>2088</v>
      </c>
      <c r="R280" t="s">
        <v>3</v>
      </c>
      <c r="S280" t="s">
        <v>3</v>
      </c>
      <c r="T280" t="s">
        <v>3</v>
      </c>
      <c r="U280">
        <v>0</v>
      </c>
      <c r="V280">
        <v>0</v>
      </c>
      <c r="W280">
        <v>0</v>
      </c>
      <c r="X280">
        <v>0</v>
      </c>
      <c r="Y280" t="s">
        <v>3</v>
      </c>
      <c r="Z280" t="s">
        <v>3</v>
      </c>
      <c r="AA280">
        <v>0</v>
      </c>
      <c r="AB280" t="s">
        <v>3</v>
      </c>
      <c r="AC280">
        <v>9334</v>
      </c>
      <c r="AD280">
        <v>1</v>
      </c>
      <c r="AE280">
        <v>0</v>
      </c>
      <c r="AF280">
        <v>2</v>
      </c>
      <c r="AG280">
        <v>3</v>
      </c>
      <c r="AH280" t="s">
        <v>227</v>
      </c>
      <c r="AI280" t="s">
        <v>600</v>
      </c>
      <c r="AJ280">
        <v>46217.577870370369</v>
      </c>
      <c r="AK280">
        <v>54976717</v>
      </c>
      <c r="AL280">
        <v>0</v>
      </c>
      <c r="AM280">
        <v>0</v>
      </c>
      <c r="AN280">
        <v>0</v>
      </c>
      <c r="AO280">
        <v>46101</v>
      </c>
      <c r="AP280">
        <v>0</v>
      </c>
      <c r="AQ280">
        <v>1</v>
      </c>
      <c r="AR280">
        <v>0</v>
      </c>
      <c r="AS280" t="s">
        <v>3</v>
      </c>
      <c r="AT280">
        <v>1</v>
      </c>
      <c r="AU280">
        <v>2</v>
      </c>
    </row>
    <row r="281" spans="2:47" x14ac:dyDescent="0.25">
      <c r="B281" t="s">
        <v>2199</v>
      </c>
      <c r="C281">
        <v>0</v>
      </c>
      <c r="D281" t="s">
        <v>599</v>
      </c>
      <c r="E281" t="s">
        <v>3</v>
      </c>
      <c r="F281" t="s">
        <v>1888</v>
      </c>
      <c r="G281" t="s">
        <v>3</v>
      </c>
      <c r="H281">
        <v>9512</v>
      </c>
      <c r="I281">
        <v>9512</v>
      </c>
      <c r="J281">
        <v>0</v>
      </c>
      <c r="K281">
        <v>9512</v>
      </c>
      <c r="L281">
        <v>0</v>
      </c>
      <c r="M281">
        <v>0</v>
      </c>
      <c r="N281">
        <v>0</v>
      </c>
      <c r="O281" t="s">
        <v>2090</v>
      </c>
      <c r="P281" t="s">
        <v>3</v>
      </c>
      <c r="Q281" t="s">
        <v>2091</v>
      </c>
      <c r="R281" t="s">
        <v>3</v>
      </c>
      <c r="S281" t="s">
        <v>3</v>
      </c>
      <c r="T281" t="s">
        <v>3</v>
      </c>
      <c r="U281">
        <v>0</v>
      </c>
      <c r="V281">
        <v>0</v>
      </c>
      <c r="W281">
        <v>0</v>
      </c>
      <c r="X281">
        <v>0</v>
      </c>
      <c r="Y281" t="s">
        <v>3</v>
      </c>
      <c r="Z281" t="s">
        <v>3</v>
      </c>
      <c r="AA281">
        <v>0</v>
      </c>
      <c r="AB281" t="s">
        <v>3</v>
      </c>
      <c r="AC281">
        <v>9512</v>
      </c>
      <c r="AD281">
        <v>1</v>
      </c>
      <c r="AE281">
        <v>0</v>
      </c>
      <c r="AF281">
        <v>2</v>
      </c>
      <c r="AG281">
        <v>3</v>
      </c>
      <c r="AH281" t="s">
        <v>227</v>
      </c>
      <c r="AI281" t="s">
        <v>600</v>
      </c>
      <c r="AJ281">
        <v>46217.577870370369</v>
      </c>
      <c r="AK281">
        <v>54976717</v>
      </c>
      <c r="AL281">
        <v>0</v>
      </c>
      <c r="AM281">
        <v>0</v>
      </c>
      <c r="AN281">
        <v>0</v>
      </c>
      <c r="AO281">
        <v>46101</v>
      </c>
      <c r="AP281">
        <v>0</v>
      </c>
      <c r="AQ281">
        <v>1</v>
      </c>
      <c r="AR281">
        <v>0</v>
      </c>
      <c r="AS281" t="s">
        <v>3</v>
      </c>
      <c r="AT281">
        <v>1</v>
      </c>
      <c r="AU281">
        <v>2</v>
      </c>
    </row>
    <row r="282" spans="2:47" x14ac:dyDescent="0.25">
      <c r="B282" t="s">
        <v>2200</v>
      </c>
      <c r="C282">
        <v>1</v>
      </c>
      <c r="D282" t="s">
        <v>602</v>
      </c>
      <c r="E282" t="s">
        <v>3</v>
      </c>
      <c r="F282" t="s">
        <v>1888</v>
      </c>
      <c r="G282" t="s">
        <v>3</v>
      </c>
      <c r="H282">
        <v>8890</v>
      </c>
      <c r="I282">
        <v>8890</v>
      </c>
      <c r="J282">
        <v>0</v>
      </c>
      <c r="K282">
        <v>8890</v>
      </c>
      <c r="L282">
        <v>0</v>
      </c>
      <c r="M282">
        <v>0</v>
      </c>
      <c r="N282">
        <v>0</v>
      </c>
      <c r="O282" t="s">
        <v>2084</v>
      </c>
      <c r="P282" t="s">
        <v>3</v>
      </c>
      <c r="Q282" t="s">
        <v>2085</v>
      </c>
      <c r="R282" t="s">
        <v>3</v>
      </c>
      <c r="S282" t="s">
        <v>3</v>
      </c>
      <c r="T282" t="s">
        <v>3</v>
      </c>
      <c r="U282">
        <v>0</v>
      </c>
      <c r="V282">
        <v>0</v>
      </c>
      <c r="W282">
        <v>0</v>
      </c>
      <c r="X282">
        <v>0</v>
      </c>
      <c r="Y282" t="s">
        <v>3</v>
      </c>
      <c r="Z282" t="s">
        <v>3</v>
      </c>
      <c r="AA282">
        <v>0</v>
      </c>
      <c r="AB282" t="s">
        <v>3</v>
      </c>
      <c r="AC282">
        <v>8890</v>
      </c>
      <c r="AD282">
        <v>1</v>
      </c>
      <c r="AE282">
        <v>0</v>
      </c>
      <c r="AF282">
        <v>2</v>
      </c>
      <c r="AG282">
        <v>3</v>
      </c>
      <c r="AH282" t="s">
        <v>227</v>
      </c>
      <c r="AI282" t="s">
        <v>603</v>
      </c>
      <c r="AJ282">
        <v>46217.577824074076</v>
      </c>
      <c r="AK282">
        <v>54976723</v>
      </c>
      <c r="AL282">
        <v>0</v>
      </c>
      <c r="AM282">
        <v>0</v>
      </c>
      <c r="AN282">
        <v>0</v>
      </c>
      <c r="AO282">
        <v>46101</v>
      </c>
      <c r="AP282">
        <v>0</v>
      </c>
      <c r="AQ282">
        <v>1</v>
      </c>
      <c r="AR282">
        <v>0</v>
      </c>
      <c r="AS282" t="s">
        <v>1897</v>
      </c>
      <c r="AT282">
        <v>1</v>
      </c>
      <c r="AU282">
        <v>8</v>
      </c>
    </row>
    <row r="283" spans="2:47" x14ac:dyDescent="0.25">
      <c r="B283" t="s">
        <v>2201</v>
      </c>
      <c r="C283">
        <v>0</v>
      </c>
      <c r="D283" t="s">
        <v>602</v>
      </c>
      <c r="E283" t="s">
        <v>3</v>
      </c>
      <c r="F283" t="s">
        <v>1888</v>
      </c>
      <c r="G283" t="s">
        <v>3</v>
      </c>
      <c r="H283">
        <v>9334</v>
      </c>
      <c r="I283">
        <v>9334</v>
      </c>
      <c r="J283">
        <v>0</v>
      </c>
      <c r="K283">
        <v>9334</v>
      </c>
      <c r="L283">
        <v>0</v>
      </c>
      <c r="M283">
        <v>0</v>
      </c>
      <c r="N283">
        <v>0</v>
      </c>
      <c r="O283" t="s">
        <v>2087</v>
      </c>
      <c r="P283" t="s">
        <v>3</v>
      </c>
      <c r="Q283" t="s">
        <v>2088</v>
      </c>
      <c r="R283" t="s">
        <v>3</v>
      </c>
      <c r="S283" t="s">
        <v>3</v>
      </c>
      <c r="T283" t="s">
        <v>3</v>
      </c>
      <c r="U283">
        <v>0</v>
      </c>
      <c r="V283">
        <v>0</v>
      </c>
      <c r="W283">
        <v>0</v>
      </c>
      <c r="X283">
        <v>0</v>
      </c>
      <c r="Y283" t="s">
        <v>3</v>
      </c>
      <c r="Z283" t="s">
        <v>3</v>
      </c>
      <c r="AA283">
        <v>0</v>
      </c>
      <c r="AB283" t="s">
        <v>3</v>
      </c>
      <c r="AC283">
        <v>9334</v>
      </c>
      <c r="AD283">
        <v>1</v>
      </c>
      <c r="AE283">
        <v>0</v>
      </c>
      <c r="AF283">
        <v>2</v>
      </c>
      <c r="AG283">
        <v>3</v>
      </c>
      <c r="AH283" t="s">
        <v>227</v>
      </c>
      <c r="AI283" t="s">
        <v>603</v>
      </c>
      <c r="AJ283">
        <v>46217.577824074076</v>
      </c>
      <c r="AK283">
        <v>54976723</v>
      </c>
      <c r="AL283">
        <v>0</v>
      </c>
      <c r="AM283">
        <v>0</v>
      </c>
      <c r="AN283">
        <v>0</v>
      </c>
      <c r="AO283">
        <v>46101</v>
      </c>
      <c r="AP283">
        <v>0</v>
      </c>
      <c r="AQ283">
        <v>1</v>
      </c>
      <c r="AR283">
        <v>0</v>
      </c>
      <c r="AS283" t="s">
        <v>3</v>
      </c>
      <c r="AT283">
        <v>1</v>
      </c>
      <c r="AU283">
        <v>8</v>
      </c>
    </row>
    <row r="284" spans="2:47" x14ac:dyDescent="0.25">
      <c r="B284" t="s">
        <v>2202</v>
      </c>
      <c r="C284">
        <v>0</v>
      </c>
      <c r="D284" t="s">
        <v>602</v>
      </c>
      <c r="E284" t="s">
        <v>3</v>
      </c>
      <c r="F284" t="s">
        <v>1888</v>
      </c>
      <c r="G284" t="s">
        <v>3</v>
      </c>
      <c r="H284">
        <v>9512</v>
      </c>
      <c r="I284">
        <v>9512</v>
      </c>
      <c r="J284">
        <v>0</v>
      </c>
      <c r="K284">
        <v>9512</v>
      </c>
      <c r="L284">
        <v>0</v>
      </c>
      <c r="M284">
        <v>0</v>
      </c>
      <c r="N284">
        <v>0</v>
      </c>
      <c r="O284" t="s">
        <v>2090</v>
      </c>
      <c r="P284" t="s">
        <v>3</v>
      </c>
      <c r="Q284" t="s">
        <v>2091</v>
      </c>
      <c r="R284" t="s">
        <v>3</v>
      </c>
      <c r="S284" t="s">
        <v>3</v>
      </c>
      <c r="T284" t="s">
        <v>3</v>
      </c>
      <c r="U284">
        <v>0</v>
      </c>
      <c r="V284">
        <v>0</v>
      </c>
      <c r="W284">
        <v>0</v>
      </c>
      <c r="X284">
        <v>0</v>
      </c>
      <c r="Y284" t="s">
        <v>3</v>
      </c>
      <c r="Z284" t="s">
        <v>3</v>
      </c>
      <c r="AA284">
        <v>0</v>
      </c>
      <c r="AB284" t="s">
        <v>3</v>
      </c>
      <c r="AC284">
        <v>9512</v>
      </c>
      <c r="AD284">
        <v>1</v>
      </c>
      <c r="AE284">
        <v>0</v>
      </c>
      <c r="AF284">
        <v>2</v>
      </c>
      <c r="AG284">
        <v>3</v>
      </c>
      <c r="AH284" t="s">
        <v>227</v>
      </c>
      <c r="AI284" t="s">
        <v>603</v>
      </c>
      <c r="AJ284">
        <v>46217.577824074076</v>
      </c>
      <c r="AK284">
        <v>54976723</v>
      </c>
      <c r="AL284">
        <v>0</v>
      </c>
      <c r="AM284">
        <v>0</v>
      </c>
      <c r="AN284">
        <v>0</v>
      </c>
      <c r="AO284">
        <v>46101</v>
      </c>
      <c r="AP284">
        <v>0</v>
      </c>
      <c r="AQ284">
        <v>1</v>
      </c>
      <c r="AR284">
        <v>0</v>
      </c>
      <c r="AS284" t="s">
        <v>3</v>
      </c>
      <c r="AT284">
        <v>1</v>
      </c>
      <c r="AU284">
        <v>8</v>
      </c>
    </row>
    <row r="285" spans="2:47" x14ac:dyDescent="0.25">
      <c r="B285" t="s">
        <v>2203</v>
      </c>
      <c r="C285">
        <v>0</v>
      </c>
      <c r="D285" t="s">
        <v>605</v>
      </c>
      <c r="E285" t="s">
        <v>3</v>
      </c>
      <c r="F285" t="s">
        <v>1888</v>
      </c>
      <c r="G285" t="s">
        <v>3</v>
      </c>
      <c r="H285">
        <v>3492</v>
      </c>
      <c r="I285">
        <v>3492</v>
      </c>
      <c r="J285">
        <v>0</v>
      </c>
      <c r="K285">
        <v>3492</v>
      </c>
      <c r="L285">
        <v>0</v>
      </c>
      <c r="M285">
        <v>0</v>
      </c>
      <c r="N285">
        <v>0</v>
      </c>
      <c r="O285" t="s">
        <v>2084</v>
      </c>
      <c r="P285" t="s">
        <v>3</v>
      </c>
      <c r="Q285" t="s">
        <v>2085</v>
      </c>
      <c r="R285" t="s">
        <v>3</v>
      </c>
      <c r="S285" t="s">
        <v>3</v>
      </c>
      <c r="T285" t="s">
        <v>3</v>
      </c>
      <c r="U285">
        <v>0</v>
      </c>
      <c r="V285">
        <v>0</v>
      </c>
      <c r="W285">
        <v>0</v>
      </c>
      <c r="X285">
        <v>0</v>
      </c>
      <c r="Y285" t="s">
        <v>3</v>
      </c>
      <c r="Z285" t="s">
        <v>3</v>
      </c>
      <c r="AA285">
        <v>0</v>
      </c>
      <c r="AB285" t="s">
        <v>3</v>
      </c>
      <c r="AC285">
        <v>3492</v>
      </c>
      <c r="AD285">
        <v>1</v>
      </c>
      <c r="AE285">
        <v>0</v>
      </c>
      <c r="AF285">
        <v>2</v>
      </c>
      <c r="AG285">
        <v>3</v>
      </c>
      <c r="AH285" t="s">
        <v>227</v>
      </c>
      <c r="AI285" t="s">
        <v>606</v>
      </c>
      <c r="AJ285">
        <v>46217.646828703706</v>
      </c>
      <c r="AK285">
        <v>54976729</v>
      </c>
      <c r="AL285">
        <v>0</v>
      </c>
      <c r="AM285">
        <v>0</v>
      </c>
      <c r="AN285">
        <v>0</v>
      </c>
      <c r="AO285">
        <v>46101</v>
      </c>
      <c r="AP285">
        <v>1570</v>
      </c>
      <c r="AQ285">
        <v>1</v>
      </c>
      <c r="AR285">
        <v>0</v>
      </c>
      <c r="AS285" t="s">
        <v>1897</v>
      </c>
      <c r="AT285">
        <v>1</v>
      </c>
      <c r="AU285">
        <v>1</v>
      </c>
    </row>
    <row r="286" spans="2:47" x14ac:dyDescent="0.25">
      <c r="B286" t="s">
        <v>2204</v>
      </c>
      <c r="C286">
        <v>0</v>
      </c>
      <c r="D286" t="s">
        <v>605</v>
      </c>
      <c r="E286" t="s">
        <v>3</v>
      </c>
      <c r="F286" t="s">
        <v>1888</v>
      </c>
      <c r="G286" t="s">
        <v>3</v>
      </c>
      <c r="H286">
        <v>3666</v>
      </c>
      <c r="I286">
        <v>3666</v>
      </c>
      <c r="J286">
        <v>0</v>
      </c>
      <c r="K286">
        <v>3666</v>
      </c>
      <c r="L286">
        <v>0</v>
      </c>
      <c r="M286">
        <v>0</v>
      </c>
      <c r="N286">
        <v>0</v>
      </c>
      <c r="O286" t="s">
        <v>2087</v>
      </c>
      <c r="P286" t="s">
        <v>3</v>
      </c>
      <c r="Q286" t="s">
        <v>2088</v>
      </c>
      <c r="R286" t="s">
        <v>3</v>
      </c>
      <c r="S286" t="s">
        <v>3</v>
      </c>
      <c r="T286" t="s">
        <v>3</v>
      </c>
      <c r="U286">
        <v>0</v>
      </c>
      <c r="V286">
        <v>0</v>
      </c>
      <c r="W286">
        <v>0</v>
      </c>
      <c r="X286">
        <v>0</v>
      </c>
      <c r="Y286" t="s">
        <v>3</v>
      </c>
      <c r="Z286" t="s">
        <v>3</v>
      </c>
      <c r="AA286">
        <v>0</v>
      </c>
      <c r="AB286" t="s">
        <v>3</v>
      </c>
      <c r="AC286">
        <v>3666</v>
      </c>
      <c r="AD286">
        <v>1</v>
      </c>
      <c r="AE286">
        <v>0</v>
      </c>
      <c r="AF286">
        <v>2</v>
      </c>
      <c r="AG286">
        <v>3</v>
      </c>
      <c r="AH286" t="s">
        <v>227</v>
      </c>
      <c r="AI286" t="s">
        <v>606</v>
      </c>
      <c r="AJ286">
        <v>46217.646828703706</v>
      </c>
      <c r="AK286">
        <v>54976729</v>
      </c>
      <c r="AL286">
        <v>0</v>
      </c>
      <c r="AM286">
        <v>0</v>
      </c>
      <c r="AN286">
        <v>0</v>
      </c>
      <c r="AO286">
        <v>46101</v>
      </c>
      <c r="AP286">
        <v>1570</v>
      </c>
      <c r="AQ286">
        <v>1</v>
      </c>
      <c r="AR286">
        <v>0</v>
      </c>
      <c r="AS286" t="s">
        <v>3</v>
      </c>
      <c r="AT286">
        <v>1</v>
      </c>
      <c r="AU286">
        <v>1</v>
      </c>
    </row>
    <row r="287" spans="2:47" x14ac:dyDescent="0.25">
      <c r="B287" t="s">
        <v>2205</v>
      </c>
      <c r="C287">
        <v>0</v>
      </c>
      <c r="D287" t="s">
        <v>605</v>
      </c>
      <c r="E287" t="s">
        <v>3</v>
      </c>
      <c r="F287" t="s">
        <v>1888</v>
      </c>
      <c r="G287" t="s">
        <v>3</v>
      </c>
      <c r="H287">
        <v>3736</v>
      </c>
      <c r="I287">
        <v>3736</v>
      </c>
      <c r="J287">
        <v>0</v>
      </c>
      <c r="K287">
        <v>3736</v>
      </c>
      <c r="L287">
        <v>0</v>
      </c>
      <c r="M287">
        <v>0</v>
      </c>
      <c r="N287">
        <v>0</v>
      </c>
      <c r="O287" t="s">
        <v>2090</v>
      </c>
      <c r="P287" t="s">
        <v>3</v>
      </c>
      <c r="Q287" t="s">
        <v>2091</v>
      </c>
      <c r="R287" t="s">
        <v>3</v>
      </c>
      <c r="S287" t="s">
        <v>3</v>
      </c>
      <c r="T287" t="s">
        <v>3</v>
      </c>
      <c r="U287">
        <v>0</v>
      </c>
      <c r="V287">
        <v>0</v>
      </c>
      <c r="W287">
        <v>0</v>
      </c>
      <c r="X287">
        <v>0</v>
      </c>
      <c r="Y287" t="s">
        <v>3</v>
      </c>
      <c r="Z287" t="s">
        <v>3</v>
      </c>
      <c r="AA287">
        <v>0</v>
      </c>
      <c r="AB287" t="s">
        <v>3</v>
      </c>
      <c r="AC287">
        <v>3736</v>
      </c>
      <c r="AD287">
        <v>1</v>
      </c>
      <c r="AE287">
        <v>0</v>
      </c>
      <c r="AF287">
        <v>2</v>
      </c>
      <c r="AG287">
        <v>3</v>
      </c>
      <c r="AH287" t="s">
        <v>227</v>
      </c>
      <c r="AI287" t="s">
        <v>606</v>
      </c>
      <c r="AJ287">
        <v>46217.646828703706</v>
      </c>
      <c r="AK287">
        <v>54976729</v>
      </c>
      <c r="AL287">
        <v>0</v>
      </c>
      <c r="AM287">
        <v>0</v>
      </c>
      <c r="AN287">
        <v>0</v>
      </c>
      <c r="AO287">
        <v>46101</v>
      </c>
      <c r="AP287">
        <v>1570</v>
      </c>
      <c r="AQ287">
        <v>1</v>
      </c>
      <c r="AR287">
        <v>0</v>
      </c>
      <c r="AS287" t="s">
        <v>3</v>
      </c>
      <c r="AT287">
        <v>1</v>
      </c>
      <c r="AU287">
        <v>1</v>
      </c>
    </row>
    <row r="288" spans="2:47" x14ac:dyDescent="0.25">
      <c r="B288" t="s">
        <v>2206</v>
      </c>
      <c r="C288">
        <v>0</v>
      </c>
      <c r="D288" t="s">
        <v>670</v>
      </c>
      <c r="E288" t="s">
        <v>3</v>
      </c>
      <c r="F288" t="s">
        <v>1888</v>
      </c>
      <c r="G288" t="s">
        <v>3</v>
      </c>
      <c r="H288">
        <v>10075.870000000001</v>
      </c>
      <c r="I288">
        <v>10075.870000000001</v>
      </c>
      <c r="J288">
        <v>0</v>
      </c>
      <c r="K288">
        <v>10075.870000000001</v>
      </c>
      <c r="L288">
        <v>0</v>
      </c>
      <c r="M288">
        <v>0</v>
      </c>
      <c r="N288">
        <v>0</v>
      </c>
      <c r="O288" t="s">
        <v>2207</v>
      </c>
      <c r="P288" t="s">
        <v>3</v>
      </c>
      <c r="Q288" t="s">
        <v>2208</v>
      </c>
      <c r="R288" t="s">
        <v>3</v>
      </c>
      <c r="S288" t="s">
        <v>3</v>
      </c>
      <c r="T288" t="s">
        <v>3</v>
      </c>
      <c r="U288">
        <v>0</v>
      </c>
      <c r="V288">
        <v>0</v>
      </c>
      <c r="W288">
        <v>0</v>
      </c>
      <c r="X288">
        <v>0</v>
      </c>
      <c r="Y288" t="s">
        <v>3</v>
      </c>
      <c r="Z288" t="s">
        <v>3</v>
      </c>
      <c r="AA288">
        <v>0</v>
      </c>
      <c r="AB288" t="s">
        <v>3</v>
      </c>
      <c r="AC288">
        <v>10075.870000000001</v>
      </c>
      <c r="AD288">
        <v>1</v>
      </c>
      <c r="AE288">
        <v>0</v>
      </c>
      <c r="AF288">
        <v>2</v>
      </c>
      <c r="AG288">
        <v>3</v>
      </c>
      <c r="AH288" t="s">
        <v>227</v>
      </c>
      <c r="AI288" t="s">
        <v>671</v>
      </c>
      <c r="AJ288">
        <v>46217.646956018521</v>
      </c>
      <c r="AK288">
        <v>54976815</v>
      </c>
      <c r="AL288">
        <v>0</v>
      </c>
      <c r="AM288">
        <v>0</v>
      </c>
      <c r="AN288">
        <v>0</v>
      </c>
      <c r="AO288">
        <v>46101</v>
      </c>
      <c r="AP288">
        <v>7053</v>
      </c>
      <c r="AQ288">
        <v>1</v>
      </c>
      <c r="AR288">
        <v>0</v>
      </c>
      <c r="AS288" t="s">
        <v>1897</v>
      </c>
      <c r="AT288">
        <v>1</v>
      </c>
      <c r="AU288">
        <v>8</v>
      </c>
    </row>
    <row r="289" spans="2:47" x14ac:dyDescent="0.25">
      <c r="B289" t="s">
        <v>2209</v>
      </c>
      <c r="C289">
        <v>0</v>
      </c>
      <c r="D289" t="s">
        <v>670</v>
      </c>
      <c r="E289" t="s">
        <v>3</v>
      </c>
      <c r="F289" t="s">
        <v>1888</v>
      </c>
      <c r="G289" t="s">
        <v>3</v>
      </c>
      <c r="H289">
        <v>10182</v>
      </c>
      <c r="I289">
        <v>10182</v>
      </c>
      <c r="J289">
        <v>0</v>
      </c>
      <c r="K289">
        <v>10182</v>
      </c>
      <c r="L289">
        <v>0</v>
      </c>
      <c r="M289">
        <v>0</v>
      </c>
      <c r="N289">
        <v>0</v>
      </c>
      <c r="O289" t="s">
        <v>2210</v>
      </c>
      <c r="P289" t="s">
        <v>3</v>
      </c>
      <c r="Q289" t="s">
        <v>2211</v>
      </c>
      <c r="R289" t="s">
        <v>3</v>
      </c>
      <c r="S289" t="s">
        <v>3</v>
      </c>
      <c r="T289" t="s">
        <v>3</v>
      </c>
      <c r="U289">
        <v>0</v>
      </c>
      <c r="V289">
        <v>0</v>
      </c>
      <c r="W289">
        <v>0</v>
      </c>
      <c r="X289">
        <v>0</v>
      </c>
      <c r="Y289" t="s">
        <v>3</v>
      </c>
      <c r="Z289" t="s">
        <v>3</v>
      </c>
      <c r="AA289">
        <v>0</v>
      </c>
      <c r="AB289" t="s">
        <v>3</v>
      </c>
      <c r="AC289">
        <v>10182</v>
      </c>
      <c r="AD289">
        <v>1</v>
      </c>
      <c r="AE289">
        <v>0</v>
      </c>
      <c r="AF289">
        <v>2</v>
      </c>
      <c r="AG289">
        <v>3</v>
      </c>
      <c r="AH289" t="s">
        <v>227</v>
      </c>
      <c r="AI289" t="s">
        <v>671</v>
      </c>
      <c r="AJ289">
        <v>46217.646956018521</v>
      </c>
      <c r="AK289">
        <v>54976815</v>
      </c>
      <c r="AL289">
        <v>0</v>
      </c>
      <c r="AM289">
        <v>0</v>
      </c>
      <c r="AN289">
        <v>0</v>
      </c>
      <c r="AO289">
        <v>46101</v>
      </c>
      <c r="AP289">
        <v>7053</v>
      </c>
      <c r="AQ289">
        <v>1</v>
      </c>
      <c r="AR289">
        <v>0</v>
      </c>
      <c r="AS289" t="s">
        <v>3</v>
      </c>
      <c r="AT289">
        <v>1</v>
      </c>
      <c r="AU289">
        <v>8</v>
      </c>
    </row>
    <row r="290" spans="2:47" x14ac:dyDescent="0.25">
      <c r="B290" t="s">
        <v>2212</v>
      </c>
      <c r="C290">
        <v>0</v>
      </c>
      <c r="D290" t="s">
        <v>670</v>
      </c>
      <c r="E290" t="s">
        <v>3</v>
      </c>
      <c r="F290" t="s">
        <v>1888</v>
      </c>
      <c r="G290" t="s">
        <v>3</v>
      </c>
      <c r="H290">
        <v>10076</v>
      </c>
      <c r="I290">
        <v>10076</v>
      </c>
      <c r="J290">
        <v>0</v>
      </c>
      <c r="K290">
        <v>10076</v>
      </c>
      <c r="L290">
        <v>0</v>
      </c>
      <c r="M290">
        <v>0</v>
      </c>
      <c r="N290">
        <v>0</v>
      </c>
      <c r="O290" t="s">
        <v>2213</v>
      </c>
      <c r="P290" t="s">
        <v>3</v>
      </c>
      <c r="Q290" t="s">
        <v>2214</v>
      </c>
      <c r="R290" t="s">
        <v>3</v>
      </c>
      <c r="S290" t="s">
        <v>3</v>
      </c>
      <c r="T290" t="s">
        <v>3</v>
      </c>
      <c r="U290">
        <v>0</v>
      </c>
      <c r="V290">
        <v>0</v>
      </c>
      <c r="W290">
        <v>0</v>
      </c>
      <c r="X290">
        <v>0</v>
      </c>
      <c r="Y290" t="s">
        <v>3</v>
      </c>
      <c r="Z290" t="s">
        <v>3</v>
      </c>
      <c r="AA290">
        <v>0</v>
      </c>
      <c r="AB290" t="s">
        <v>3</v>
      </c>
      <c r="AC290">
        <v>10076</v>
      </c>
      <c r="AD290">
        <v>1</v>
      </c>
      <c r="AE290">
        <v>0</v>
      </c>
      <c r="AF290">
        <v>2</v>
      </c>
      <c r="AG290">
        <v>3</v>
      </c>
      <c r="AH290" t="s">
        <v>227</v>
      </c>
      <c r="AI290" t="s">
        <v>671</v>
      </c>
      <c r="AJ290">
        <v>46217.646956018521</v>
      </c>
      <c r="AK290">
        <v>54976815</v>
      </c>
      <c r="AL290">
        <v>0</v>
      </c>
      <c r="AM290">
        <v>0</v>
      </c>
      <c r="AN290">
        <v>0</v>
      </c>
      <c r="AO290">
        <v>46101</v>
      </c>
      <c r="AP290">
        <v>7053</v>
      </c>
      <c r="AQ290">
        <v>1</v>
      </c>
      <c r="AR290">
        <v>0</v>
      </c>
      <c r="AS290" t="s">
        <v>3</v>
      </c>
      <c r="AT290">
        <v>1</v>
      </c>
      <c r="AU290">
        <v>8</v>
      </c>
    </row>
    <row r="291" spans="2:47" x14ac:dyDescent="0.25">
      <c r="B291" t="s">
        <v>2215</v>
      </c>
      <c r="C291">
        <v>0</v>
      </c>
      <c r="D291" t="s">
        <v>674</v>
      </c>
      <c r="E291" t="s">
        <v>3</v>
      </c>
      <c r="F291" t="s">
        <v>1888</v>
      </c>
      <c r="G291" t="s">
        <v>3</v>
      </c>
      <c r="H291">
        <v>39237.980000000003</v>
      </c>
      <c r="I291">
        <v>39237.980000000003</v>
      </c>
      <c r="J291">
        <v>0</v>
      </c>
      <c r="K291">
        <v>39237.980000000003</v>
      </c>
      <c r="L291">
        <v>0</v>
      </c>
      <c r="M291">
        <v>0</v>
      </c>
      <c r="N291">
        <v>0</v>
      </c>
      <c r="O291" t="s">
        <v>2216</v>
      </c>
      <c r="P291" t="s">
        <v>3</v>
      </c>
      <c r="Q291" t="s">
        <v>2217</v>
      </c>
      <c r="R291" t="s">
        <v>3</v>
      </c>
      <c r="S291" t="s">
        <v>3</v>
      </c>
      <c r="T291" t="s">
        <v>3</v>
      </c>
      <c r="U291">
        <v>0</v>
      </c>
      <c r="V291">
        <v>0</v>
      </c>
      <c r="W291">
        <v>0</v>
      </c>
      <c r="X291">
        <v>0</v>
      </c>
      <c r="Y291" t="s">
        <v>3</v>
      </c>
      <c r="Z291" t="s">
        <v>3</v>
      </c>
      <c r="AA291">
        <v>0</v>
      </c>
      <c r="AB291" t="s">
        <v>3</v>
      </c>
      <c r="AC291">
        <v>39237.980000000003</v>
      </c>
      <c r="AD291">
        <v>1</v>
      </c>
      <c r="AE291">
        <v>0</v>
      </c>
      <c r="AF291">
        <v>2</v>
      </c>
      <c r="AG291">
        <v>3</v>
      </c>
      <c r="AH291" t="s">
        <v>227</v>
      </c>
      <c r="AI291" t="s">
        <v>675</v>
      </c>
      <c r="AJ291">
        <v>46217.647152777776</v>
      </c>
      <c r="AK291">
        <v>54976823</v>
      </c>
      <c r="AL291">
        <v>0</v>
      </c>
      <c r="AM291">
        <v>0</v>
      </c>
      <c r="AN291">
        <v>0</v>
      </c>
      <c r="AO291">
        <v>46101</v>
      </c>
      <c r="AP291">
        <v>34050</v>
      </c>
      <c r="AQ291">
        <v>1</v>
      </c>
      <c r="AR291">
        <v>0</v>
      </c>
      <c r="AS291" t="s">
        <v>1897</v>
      </c>
      <c r="AT291">
        <v>1</v>
      </c>
      <c r="AU291">
        <v>77</v>
      </c>
    </row>
    <row r="292" spans="2:47" x14ac:dyDescent="0.25">
      <c r="B292" t="s">
        <v>2218</v>
      </c>
      <c r="C292">
        <v>0</v>
      </c>
      <c r="D292" t="s">
        <v>674</v>
      </c>
      <c r="E292" t="s">
        <v>3</v>
      </c>
      <c r="F292" t="s">
        <v>1888</v>
      </c>
      <c r="G292" t="s">
        <v>3</v>
      </c>
      <c r="H292">
        <v>36031.199999999997</v>
      </c>
      <c r="I292">
        <v>36031.199999999997</v>
      </c>
      <c r="J292">
        <v>0</v>
      </c>
      <c r="K292">
        <v>36031.199999999997</v>
      </c>
      <c r="L292">
        <v>0</v>
      </c>
      <c r="M292">
        <v>0</v>
      </c>
      <c r="N292">
        <v>0</v>
      </c>
      <c r="O292" t="s">
        <v>2219</v>
      </c>
      <c r="P292" t="s">
        <v>3</v>
      </c>
      <c r="Q292" t="s">
        <v>2220</v>
      </c>
      <c r="R292" t="s">
        <v>3</v>
      </c>
      <c r="S292" t="s">
        <v>3</v>
      </c>
      <c r="T292" t="s">
        <v>3</v>
      </c>
      <c r="U292">
        <v>0</v>
      </c>
      <c r="V292">
        <v>0</v>
      </c>
      <c r="W292">
        <v>0</v>
      </c>
      <c r="X292">
        <v>0</v>
      </c>
      <c r="Y292" t="s">
        <v>3</v>
      </c>
      <c r="Z292" t="s">
        <v>3</v>
      </c>
      <c r="AA292">
        <v>0</v>
      </c>
      <c r="AB292" t="s">
        <v>3</v>
      </c>
      <c r="AC292">
        <v>36031.199999999997</v>
      </c>
      <c r="AD292">
        <v>1</v>
      </c>
      <c r="AE292">
        <v>0</v>
      </c>
      <c r="AF292">
        <v>2</v>
      </c>
      <c r="AG292">
        <v>3</v>
      </c>
      <c r="AH292" t="s">
        <v>227</v>
      </c>
      <c r="AI292" t="s">
        <v>675</v>
      </c>
      <c r="AJ292">
        <v>46217.647152777776</v>
      </c>
      <c r="AK292">
        <v>54976823</v>
      </c>
      <c r="AL292">
        <v>0</v>
      </c>
      <c r="AM292">
        <v>0</v>
      </c>
      <c r="AN292">
        <v>0</v>
      </c>
      <c r="AO292">
        <v>46101</v>
      </c>
      <c r="AP292">
        <v>34050</v>
      </c>
      <c r="AQ292">
        <v>1</v>
      </c>
      <c r="AR292">
        <v>0</v>
      </c>
      <c r="AS292" t="s">
        <v>3</v>
      </c>
      <c r="AT292">
        <v>1</v>
      </c>
      <c r="AU292">
        <v>77</v>
      </c>
    </row>
    <row r="293" spans="2:47" x14ac:dyDescent="0.25">
      <c r="B293" t="s">
        <v>2221</v>
      </c>
      <c r="C293">
        <v>0</v>
      </c>
      <c r="D293" t="s">
        <v>674</v>
      </c>
      <c r="E293" t="s">
        <v>3</v>
      </c>
      <c r="F293" t="s">
        <v>1888</v>
      </c>
      <c r="G293" t="s">
        <v>3</v>
      </c>
      <c r="H293">
        <v>39634.32</v>
      </c>
      <c r="I293">
        <v>39634.32</v>
      </c>
      <c r="J293">
        <v>0</v>
      </c>
      <c r="K293">
        <v>39634.32</v>
      </c>
      <c r="L293">
        <v>0</v>
      </c>
      <c r="M293">
        <v>0</v>
      </c>
      <c r="N293">
        <v>0</v>
      </c>
      <c r="O293" t="s">
        <v>2222</v>
      </c>
      <c r="P293" t="s">
        <v>3</v>
      </c>
      <c r="Q293" t="s">
        <v>2223</v>
      </c>
      <c r="R293" t="s">
        <v>3</v>
      </c>
      <c r="S293" t="s">
        <v>3</v>
      </c>
      <c r="T293" t="s">
        <v>3</v>
      </c>
      <c r="U293">
        <v>0</v>
      </c>
      <c r="V293">
        <v>0</v>
      </c>
      <c r="W293">
        <v>0</v>
      </c>
      <c r="X293">
        <v>0</v>
      </c>
      <c r="Y293" t="s">
        <v>3</v>
      </c>
      <c r="Z293" t="s">
        <v>3</v>
      </c>
      <c r="AA293">
        <v>0</v>
      </c>
      <c r="AB293" t="s">
        <v>3</v>
      </c>
      <c r="AC293">
        <v>39634.32</v>
      </c>
      <c r="AD293">
        <v>1</v>
      </c>
      <c r="AE293">
        <v>0</v>
      </c>
      <c r="AF293">
        <v>2</v>
      </c>
      <c r="AG293">
        <v>3</v>
      </c>
      <c r="AH293" t="s">
        <v>227</v>
      </c>
      <c r="AI293" t="s">
        <v>675</v>
      </c>
      <c r="AJ293">
        <v>46217.647152777776</v>
      </c>
      <c r="AK293">
        <v>54976823</v>
      </c>
      <c r="AL293">
        <v>0</v>
      </c>
      <c r="AM293">
        <v>0</v>
      </c>
      <c r="AN293">
        <v>0</v>
      </c>
      <c r="AO293">
        <v>46101</v>
      </c>
      <c r="AP293">
        <v>34050</v>
      </c>
      <c r="AQ293">
        <v>1</v>
      </c>
      <c r="AR293">
        <v>0</v>
      </c>
      <c r="AS293" t="s">
        <v>3</v>
      </c>
      <c r="AT293">
        <v>1</v>
      </c>
      <c r="AU293">
        <v>77</v>
      </c>
    </row>
    <row r="294" spans="2:47" x14ac:dyDescent="0.25">
      <c r="B294" t="s">
        <v>2224</v>
      </c>
      <c r="C294">
        <v>0</v>
      </c>
      <c r="D294" t="s">
        <v>678</v>
      </c>
      <c r="E294" t="s">
        <v>3</v>
      </c>
      <c r="F294" t="s">
        <v>1888</v>
      </c>
      <c r="G294" t="s">
        <v>3</v>
      </c>
      <c r="H294">
        <v>46079</v>
      </c>
      <c r="I294">
        <v>46079</v>
      </c>
      <c r="J294">
        <v>0</v>
      </c>
      <c r="K294">
        <v>46079</v>
      </c>
      <c r="L294">
        <v>0</v>
      </c>
      <c r="M294">
        <v>0</v>
      </c>
      <c r="N294">
        <v>0</v>
      </c>
      <c r="O294" t="s">
        <v>2210</v>
      </c>
      <c r="P294" t="s">
        <v>3</v>
      </c>
      <c r="Q294" t="s">
        <v>2211</v>
      </c>
      <c r="R294" t="s">
        <v>3</v>
      </c>
      <c r="S294" t="s">
        <v>3</v>
      </c>
      <c r="T294" t="s">
        <v>3</v>
      </c>
      <c r="U294">
        <v>0</v>
      </c>
      <c r="V294">
        <v>0</v>
      </c>
      <c r="W294">
        <v>0</v>
      </c>
      <c r="X294">
        <v>0</v>
      </c>
      <c r="Y294" t="s">
        <v>3</v>
      </c>
      <c r="Z294" t="s">
        <v>3</v>
      </c>
      <c r="AA294">
        <v>0</v>
      </c>
      <c r="AB294" t="s">
        <v>3</v>
      </c>
      <c r="AC294">
        <v>46079</v>
      </c>
      <c r="AD294">
        <v>1</v>
      </c>
      <c r="AE294">
        <v>0</v>
      </c>
      <c r="AF294">
        <v>2</v>
      </c>
      <c r="AG294">
        <v>3</v>
      </c>
      <c r="AH294" t="s">
        <v>227</v>
      </c>
      <c r="AI294" t="s">
        <v>679</v>
      </c>
      <c r="AJ294">
        <v>46217.577569444446</v>
      </c>
      <c r="AK294">
        <v>54976831</v>
      </c>
      <c r="AL294">
        <v>0</v>
      </c>
      <c r="AM294">
        <v>0</v>
      </c>
      <c r="AN294">
        <v>0</v>
      </c>
      <c r="AO294">
        <v>46101</v>
      </c>
      <c r="AP294">
        <v>0</v>
      </c>
      <c r="AQ294">
        <v>1</v>
      </c>
      <c r="AR294">
        <v>0</v>
      </c>
      <c r="AS294" t="s">
        <v>1897</v>
      </c>
      <c r="AT294">
        <v>1</v>
      </c>
      <c r="AU294">
        <v>56</v>
      </c>
    </row>
    <row r="295" spans="2:47" x14ac:dyDescent="0.25">
      <c r="B295" t="s">
        <v>2225</v>
      </c>
      <c r="C295">
        <v>1</v>
      </c>
      <c r="D295" t="s">
        <v>678</v>
      </c>
      <c r="E295" t="s">
        <v>3</v>
      </c>
      <c r="F295" t="s">
        <v>1888</v>
      </c>
      <c r="G295" t="s">
        <v>3</v>
      </c>
      <c r="H295">
        <v>46078.559999999998</v>
      </c>
      <c r="I295">
        <v>46078.559999999998</v>
      </c>
      <c r="J295">
        <v>0</v>
      </c>
      <c r="K295">
        <v>46078.559999999998</v>
      </c>
      <c r="L295">
        <v>0</v>
      </c>
      <c r="M295">
        <v>0</v>
      </c>
      <c r="N295">
        <v>0</v>
      </c>
      <c r="O295" t="s">
        <v>2226</v>
      </c>
      <c r="P295" t="s">
        <v>3</v>
      </c>
      <c r="Q295" t="s">
        <v>2227</v>
      </c>
      <c r="R295" t="s">
        <v>3</v>
      </c>
      <c r="S295" t="s">
        <v>3</v>
      </c>
      <c r="T295" t="s">
        <v>3</v>
      </c>
      <c r="U295">
        <v>0</v>
      </c>
      <c r="V295">
        <v>0</v>
      </c>
      <c r="W295">
        <v>0</v>
      </c>
      <c r="X295">
        <v>0</v>
      </c>
      <c r="Y295" t="s">
        <v>3</v>
      </c>
      <c r="Z295" t="s">
        <v>3</v>
      </c>
      <c r="AA295">
        <v>0</v>
      </c>
      <c r="AB295" t="s">
        <v>3</v>
      </c>
      <c r="AC295">
        <v>46078.559999999998</v>
      </c>
      <c r="AD295">
        <v>1</v>
      </c>
      <c r="AE295">
        <v>0</v>
      </c>
      <c r="AF295">
        <v>2</v>
      </c>
      <c r="AG295">
        <v>3</v>
      </c>
      <c r="AH295" t="s">
        <v>227</v>
      </c>
      <c r="AI295" t="s">
        <v>679</v>
      </c>
      <c r="AJ295">
        <v>46217.577569444446</v>
      </c>
      <c r="AK295">
        <v>54976831</v>
      </c>
      <c r="AL295">
        <v>0</v>
      </c>
      <c r="AM295">
        <v>0</v>
      </c>
      <c r="AN295">
        <v>0</v>
      </c>
      <c r="AO295">
        <v>46101</v>
      </c>
      <c r="AP295">
        <v>0</v>
      </c>
      <c r="AQ295">
        <v>1</v>
      </c>
      <c r="AR295">
        <v>0</v>
      </c>
      <c r="AS295" t="s">
        <v>3</v>
      </c>
      <c r="AT295">
        <v>1</v>
      </c>
      <c r="AU295">
        <v>56</v>
      </c>
    </row>
    <row r="296" spans="2:47" x14ac:dyDescent="0.25">
      <c r="B296" t="s">
        <v>2228</v>
      </c>
      <c r="C296">
        <v>0</v>
      </c>
      <c r="D296" t="s">
        <v>678</v>
      </c>
      <c r="E296" t="s">
        <v>3</v>
      </c>
      <c r="F296" t="s">
        <v>1888</v>
      </c>
      <c r="G296" t="s">
        <v>3</v>
      </c>
      <c r="H296">
        <v>50686.42</v>
      </c>
      <c r="I296">
        <v>50686.42</v>
      </c>
      <c r="J296">
        <v>0</v>
      </c>
      <c r="K296">
        <v>50686.42</v>
      </c>
      <c r="L296">
        <v>0</v>
      </c>
      <c r="M296">
        <v>0</v>
      </c>
      <c r="N296">
        <v>0</v>
      </c>
      <c r="O296" t="s">
        <v>2229</v>
      </c>
      <c r="P296" t="s">
        <v>3</v>
      </c>
      <c r="Q296" t="s">
        <v>2230</v>
      </c>
      <c r="R296" t="s">
        <v>3</v>
      </c>
      <c r="S296" t="s">
        <v>3</v>
      </c>
      <c r="T296" t="s">
        <v>3</v>
      </c>
      <c r="U296">
        <v>0</v>
      </c>
      <c r="V296">
        <v>0</v>
      </c>
      <c r="W296">
        <v>0</v>
      </c>
      <c r="X296">
        <v>0</v>
      </c>
      <c r="Y296" t="s">
        <v>3</v>
      </c>
      <c r="Z296" t="s">
        <v>3</v>
      </c>
      <c r="AA296">
        <v>0</v>
      </c>
      <c r="AB296" t="s">
        <v>3</v>
      </c>
      <c r="AC296">
        <v>50686.42</v>
      </c>
      <c r="AD296">
        <v>1</v>
      </c>
      <c r="AE296">
        <v>0</v>
      </c>
      <c r="AF296">
        <v>2</v>
      </c>
      <c r="AG296">
        <v>3</v>
      </c>
      <c r="AH296" t="s">
        <v>227</v>
      </c>
      <c r="AI296" t="s">
        <v>679</v>
      </c>
      <c r="AJ296">
        <v>46217.577569444446</v>
      </c>
      <c r="AK296">
        <v>54976831</v>
      </c>
      <c r="AL296">
        <v>0</v>
      </c>
      <c r="AM296">
        <v>0</v>
      </c>
      <c r="AN296">
        <v>0</v>
      </c>
      <c r="AO296">
        <v>46101</v>
      </c>
      <c r="AP296">
        <v>0</v>
      </c>
      <c r="AQ296">
        <v>1</v>
      </c>
      <c r="AR296">
        <v>0</v>
      </c>
      <c r="AS296" t="s">
        <v>3</v>
      </c>
      <c r="AT296">
        <v>1</v>
      </c>
      <c r="AU296">
        <v>56</v>
      </c>
    </row>
    <row r="297" spans="2:47" x14ac:dyDescent="0.25">
      <c r="B297" t="s">
        <v>2231</v>
      </c>
      <c r="C297">
        <v>0</v>
      </c>
      <c r="D297" t="s">
        <v>687</v>
      </c>
      <c r="E297" t="s">
        <v>3</v>
      </c>
      <c r="F297" t="s">
        <v>1888</v>
      </c>
      <c r="G297" t="s">
        <v>3</v>
      </c>
      <c r="H297">
        <v>598</v>
      </c>
      <c r="I297">
        <v>598</v>
      </c>
      <c r="J297">
        <v>0</v>
      </c>
      <c r="K297">
        <v>598</v>
      </c>
      <c r="L297">
        <v>0</v>
      </c>
      <c r="M297">
        <v>0</v>
      </c>
      <c r="N297">
        <v>0</v>
      </c>
      <c r="O297" t="s">
        <v>2210</v>
      </c>
      <c r="P297" t="s">
        <v>3</v>
      </c>
      <c r="Q297" t="s">
        <v>2211</v>
      </c>
      <c r="R297" t="s">
        <v>3</v>
      </c>
      <c r="S297" t="s">
        <v>3</v>
      </c>
      <c r="T297" t="s">
        <v>3</v>
      </c>
      <c r="U297">
        <v>0</v>
      </c>
      <c r="V297">
        <v>0</v>
      </c>
      <c r="W297">
        <v>0</v>
      </c>
      <c r="X297">
        <v>0</v>
      </c>
      <c r="Y297" t="s">
        <v>3</v>
      </c>
      <c r="Z297" t="s">
        <v>3</v>
      </c>
      <c r="AA297">
        <v>0</v>
      </c>
      <c r="AB297" t="s">
        <v>3</v>
      </c>
      <c r="AC297">
        <v>598</v>
      </c>
      <c r="AD297">
        <v>1</v>
      </c>
      <c r="AE297">
        <v>0</v>
      </c>
      <c r="AF297">
        <v>2</v>
      </c>
      <c r="AG297">
        <v>3</v>
      </c>
      <c r="AH297" t="s">
        <v>227</v>
      </c>
      <c r="AI297" t="s">
        <v>688</v>
      </c>
      <c r="AJ297">
        <v>46217.647314814814</v>
      </c>
      <c r="AK297">
        <v>54976839</v>
      </c>
      <c r="AL297">
        <v>0</v>
      </c>
      <c r="AM297">
        <v>0</v>
      </c>
      <c r="AN297">
        <v>0</v>
      </c>
      <c r="AO297">
        <v>46101</v>
      </c>
      <c r="AP297">
        <v>384</v>
      </c>
      <c r="AQ297">
        <v>1</v>
      </c>
      <c r="AR297">
        <v>0</v>
      </c>
      <c r="AS297" t="s">
        <v>1897</v>
      </c>
      <c r="AT297">
        <v>1</v>
      </c>
      <c r="AU297">
        <v>470</v>
      </c>
    </row>
    <row r="298" spans="2:47" x14ac:dyDescent="0.25">
      <c r="B298" t="s">
        <v>2232</v>
      </c>
      <c r="C298">
        <v>0</v>
      </c>
      <c r="D298" t="s">
        <v>687</v>
      </c>
      <c r="E298" t="s">
        <v>3</v>
      </c>
      <c r="F298" t="s">
        <v>1888</v>
      </c>
      <c r="G298" t="s">
        <v>3</v>
      </c>
      <c r="H298">
        <v>500</v>
      </c>
      <c r="I298">
        <v>500</v>
      </c>
      <c r="J298">
        <v>0</v>
      </c>
      <c r="K298">
        <v>500</v>
      </c>
      <c r="L298">
        <v>0</v>
      </c>
      <c r="M298">
        <v>0</v>
      </c>
      <c r="N298">
        <v>0</v>
      </c>
      <c r="O298" t="s">
        <v>2233</v>
      </c>
      <c r="P298" t="s">
        <v>3</v>
      </c>
      <c r="Q298" t="s">
        <v>2234</v>
      </c>
      <c r="R298" t="s">
        <v>3</v>
      </c>
      <c r="S298" t="s">
        <v>3</v>
      </c>
      <c r="T298" t="s">
        <v>3</v>
      </c>
      <c r="U298">
        <v>0</v>
      </c>
      <c r="V298">
        <v>0</v>
      </c>
      <c r="W298">
        <v>0</v>
      </c>
      <c r="X298">
        <v>0</v>
      </c>
      <c r="Y298" t="s">
        <v>3</v>
      </c>
      <c r="Z298" t="s">
        <v>3</v>
      </c>
      <c r="AA298">
        <v>0</v>
      </c>
      <c r="AB298" t="s">
        <v>3</v>
      </c>
      <c r="AC298">
        <v>500</v>
      </c>
      <c r="AD298">
        <v>1</v>
      </c>
      <c r="AE298">
        <v>0</v>
      </c>
      <c r="AF298">
        <v>2</v>
      </c>
      <c r="AG298">
        <v>3</v>
      </c>
      <c r="AH298" t="s">
        <v>227</v>
      </c>
      <c r="AI298" t="s">
        <v>688</v>
      </c>
      <c r="AJ298">
        <v>46217.647314814814</v>
      </c>
      <c r="AK298">
        <v>54976839</v>
      </c>
      <c r="AL298">
        <v>0</v>
      </c>
      <c r="AM298">
        <v>0</v>
      </c>
      <c r="AN298">
        <v>0</v>
      </c>
      <c r="AO298">
        <v>46101</v>
      </c>
      <c r="AP298">
        <v>384</v>
      </c>
      <c r="AQ298">
        <v>1</v>
      </c>
      <c r="AR298">
        <v>0</v>
      </c>
      <c r="AS298" t="s">
        <v>3</v>
      </c>
      <c r="AT298">
        <v>1</v>
      </c>
      <c r="AU298">
        <v>470</v>
      </c>
    </row>
    <row r="299" spans="2:47" x14ac:dyDescent="0.25">
      <c r="B299" t="s">
        <v>2235</v>
      </c>
      <c r="C299">
        <v>0</v>
      </c>
      <c r="D299" t="s">
        <v>687</v>
      </c>
      <c r="E299" t="s">
        <v>3</v>
      </c>
      <c r="F299" t="s">
        <v>1888</v>
      </c>
      <c r="G299" t="s">
        <v>3</v>
      </c>
      <c r="H299">
        <v>591.79</v>
      </c>
      <c r="I299">
        <v>591.79</v>
      </c>
      <c r="J299">
        <v>0</v>
      </c>
      <c r="K299">
        <v>591.79</v>
      </c>
      <c r="L299">
        <v>0</v>
      </c>
      <c r="M299">
        <v>0</v>
      </c>
      <c r="N299">
        <v>0</v>
      </c>
      <c r="O299" t="s">
        <v>2236</v>
      </c>
      <c r="P299" t="s">
        <v>3</v>
      </c>
      <c r="Q299" t="s">
        <v>2237</v>
      </c>
      <c r="R299" t="s">
        <v>3</v>
      </c>
      <c r="S299" t="s">
        <v>3</v>
      </c>
      <c r="T299" t="s">
        <v>3</v>
      </c>
      <c r="U299">
        <v>0</v>
      </c>
      <c r="V299">
        <v>0</v>
      </c>
      <c r="W299">
        <v>0</v>
      </c>
      <c r="X299">
        <v>0</v>
      </c>
      <c r="Y299" t="s">
        <v>3</v>
      </c>
      <c r="Z299" t="s">
        <v>3</v>
      </c>
      <c r="AA299">
        <v>0</v>
      </c>
      <c r="AB299" t="s">
        <v>3</v>
      </c>
      <c r="AC299">
        <v>591.79</v>
      </c>
      <c r="AD299">
        <v>1</v>
      </c>
      <c r="AE299">
        <v>0</v>
      </c>
      <c r="AF299">
        <v>2</v>
      </c>
      <c r="AG299">
        <v>3</v>
      </c>
      <c r="AH299" t="s">
        <v>227</v>
      </c>
      <c r="AI299" t="s">
        <v>688</v>
      </c>
      <c r="AJ299">
        <v>46217.647314814814</v>
      </c>
      <c r="AK299">
        <v>54976839</v>
      </c>
      <c r="AL299">
        <v>0</v>
      </c>
      <c r="AM299">
        <v>0</v>
      </c>
      <c r="AN299">
        <v>0</v>
      </c>
      <c r="AO299">
        <v>46101</v>
      </c>
      <c r="AP299">
        <v>384</v>
      </c>
      <c r="AQ299">
        <v>1</v>
      </c>
      <c r="AR299">
        <v>0</v>
      </c>
      <c r="AS299" t="s">
        <v>3</v>
      </c>
      <c r="AT299">
        <v>1</v>
      </c>
      <c r="AU299">
        <v>470</v>
      </c>
    </row>
    <row r="300" spans="2:47" x14ac:dyDescent="0.25">
      <c r="B300" t="s">
        <v>2238</v>
      </c>
      <c r="C300">
        <v>0</v>
      </c>
      <c r="D300" t="s">
        <v>722</v>
      </c>
      <c r="E300" t="s">
        <v>3</v>
      </c>
      <c r="F300" t="s">
        <v>1888</v>
      </c>
      <c r="G300" t="s">
        <v>3</v>
      </c>
      <c r="H300">
        <v>66</v>
      </c>
      <c r="I300">
        <v>66</v>
      </c>
      <c r="J300">
        <v>0</v>
      </c>
      <c r="K300">
        <v>66</v>
      </c>
      <c r="L300">
        <v>0</v>
      </c>
      <c r="M300">
        <v>0</v>
      </c>
      <c r="N300">
        <v>0</v>
      </c>
      <c r="O300" t="s">
        <v>2239</v>
      </c>
      <c r="P300" t="s">
        <v>3</v>
      </c>
      <c r="Q300" t="s">
        <v>2240</v>
      </c>
      <c r="R300" t="s">
        <v>3</v>
      </c>
      <c r="S300" t="s">
        <v>3</v>
      </c>
      <c r="T300" t="s">
        <v>3</v>
      </c>
      <c r="U300">
        <v>0</v>
      </c>
      <c r="V300">
        <v>0</v>
      </c>
      <c r="W300">
        <v>0</v>
      </c>
      <c r="X300">
        <v>0</v>
      </c>
      <c r="Y300" t="s">
        <v>3</v>
      </c>
      <c r="Z300" t="s">
        <v>3</v>
      </c>
      <c r="AA300">
        <v>0</v>
      </c>
      <c r="AB300" t="s">
        <v>3</v>
      </c>
      <c r="AC300">
        <v>66</v>
      </c>
      <c r="AD300">
        <v>1</v>
      </c>
      <c r="AE300">
        <v>0</v>
      </c>
      <c r="AF300">
        <v>2</v>
      </c>
      <c r="AG300">
        <v>3</v>
      </c>
      <c r="AH300" t="s">
        <v>227</v>
      </c>
      <c r="AI300" t="s">
        <v>723</v>
      </c>
      <c r="AJ300">
        <v>46217.578090277777</v>
      </c>
      <c r="AK300">
        <v>54976907</v>
      </c>
      <c r="AL300">
        <v>0</v>
      </c>
      <c r="AM300">
        <v>0</v>
      </c>
      <c r="AN300">
        <v>0</v>
      </c>
      <c r="AO300">
        <v>46101</v>
      </c>
      <c r="AP300">
        <v>0</v>
      </c>
      <c r="AQ300">
        <v>1</v>
      </c>
      <c r="AR300">
        <v>0</v>
      </c>
      <c r="AS300" t="s">
        <v>1897</v>
      </c>
      <c r="AT300">
        <v>1</v>
      </c>
      <c r="AU300">
        <v>2000</v>
      </c>
    </row>
    <row r="301" spans="2:47" x14ac:dyDescent="0.25">
      <c r="B301" t="s">
        <v>2241</v>
      </c>
      <c r="C301">
        <v>1</v>
      </c>
      <c r="D301" t="s">
        <v>722</v>
      </c>
      <c r="E301" t="s">
        <v>3</v>
      </c>
      <c r="F301" t="s">
        <v>1888</v>
      </c>
      <c r="G301" t="s">
        <v>3</v>
      </c>
      <c r="H301">
        <v>64.06</v>
      </c>
      <c r="I301">
        <v>64.06</v>
      </c>
      <c r="J301">
        <v>0</v>
      </c>
      <c r="K301">
        <v>64.06</v>
      </c>
      <c r="L301">
        <v>0</v>
      </c>
      <c r="M301">
        <v>0</v>
      </c>
      <c r="N301">
        <v>0</v>
      </c>
      <c r="O301" t="s">
        <v>2242</v>
      </c>
      <c r="P301" t="s">
        <v>3</v>
      </c>
      <c r="Q301" t="s">
        <v>2243</v>
      </c>
      <c r="R301" t="s">
        <v>3</v>
      </c>
      <c r="S301" t="s">
        <v>3</v>
      </c>
      <c r="T301" t="s">
        <v>3</v>
      </c>
      <c r="U301">
        <v>0</v>
      </c>
      <c r="V301">
        <v>0</v>
      </c>
      <c r="W301">
        <v>0</v>
      </c>
      <c r="X301">
        <v>0</v>
      </c>
      <c r="Y301" t="s">
        <v>3</v>
      </c>
      <c r="Z301" t="s">
        <v>3</v>
      </c>
      <c r="AA301">
        <v>0</v>
      </c>
      <c r="AB301" t="s">
        <v>3</v>
      </c>
      <c r="AC301">
        <v>64.06</v>
      </c>
      <c r="AD301">
        <v>1</v>
      </c>
      <c r="AE301">
        <v>0</v>
      </c>
      <c r="AF301">
        <v>2</v>
      </c>
      <c r="AG301">
        <v>3</v>
      </c>
      <c r="AH301" t="s">
        <v>227</v>
      </c>
      <c r="AI301" t="s">
        <v>723</v>
      </c>
      <c r="AJ301">
        <v>46217.578090277777</v>
      </c>
      <c r="AK301">
        <v>54976907</v>
      </c>
      <c r="AL301">
        <v>0</v>
      </c>
      <c r="AM301">
        <v>0</v>
      </c>
      <c r="AN301">
        <v>0</v>
      </c>
      <c r="AO301">
        <v>46101</v>
      </c>
      <c r="AP301">
        <v>0</v>
      </c>
      <c r="AQ301">
        <v>1</v>
      </c>
      <c r="AR301">
        <v>0</v>
      </c>
      <c r="AS301" t="s">
        <v>3</v>
      </c>
      <c r="AT301">
        <v>1</v>
      </c>
      <c r="AU301">
        <v>2000</v>
      </c>
    </row>
    <row r="302" spans="2:47" x14ac:dyDescent="0.25">
      <c r="B302" t="s">
        <v>2244</v>
      </c>
      <c r="C302">
        <v>0</v>
      </c>
      <c r="D302" t="s">
        <v>722</v>
      </c>
      <c r="E302" t="s">
        <v>3</v>
      </c>
      <c r="F302" t="s">
        <v>1888</v>
      </c>
      <c r="G302" t="s">
        <v>3</v>
      </c>
      <c r="H302">
        <v>80</v>
      </c>
      <c r="I302">
        <v>80</v>
      </c>
      <c r="J302">
        <v>0</v>
      </c>
      <c r="K302">
        <v>80</v>
      </c>
      <c r="L302">
        <v>0</v>
      </c>
      <c r="M302">
        <v>0</v>
      </c>
      <c r="N302">
        <v>0</v>
      </c>
      <c r="O302" t="s">
        <v>2233</v>
      </c>
      <c r="P302" t="s">
        <v>3</v>
      </c>
      <c r="Q302" t="s">
        <v>2234</v>
      </c>
      <c r="R302" t="s">
        <v>3</v>
      </c>
      <c r="S302" t="s">
        <v>3</v>
      </c>
      <c r="T302" t="s">
        <v>3</v>
      </c>
      <c r="U302">
        <v>0</v>
      </c>
      <c r="V302">
        <v>0</v>
      </c>
      <c r="W302">
        <v>0</v>
      </c>
      <c r="X302">
        <v>0</v>
      </c>
      <c r="Y302" t="s">
        <v>3</v>
      </c>
      <c r="Z302" t="s">
        <v>3</v>
      </c>
      <c r="AA302">
        <v>0</v>
      </c>
      <c r="AB302" t="s">
        <v>3</v>
      </c>
      <c r="AC302">
        <v>80</v>
      </c>
      <c r="AD302">
        <v>1</v>
      </c>
      <c r="AE302">
        <v>0</v>
      </c>
      <c r="AF302">
        <v>2</v>
      </c>
      <c r="AG302">
        <v>3</v>
      </c>
      <c r="AH302" t="s">
        <v>227</v>
      </c>
      <c r="AI302" t="s">
        <v>723</v>
      </c>
      <c r="AJ302">
        <v>46217.578090277777</v>
      </c>
      <c r="AK302">
        <v>54976907</v>
      </c>
      <c r="AL302">
        <v>0</v>
      </c>
      <c r="AM302">
        <v>0</v>
      </c>
      <c r="AN302">
        <v>0</v>
      </c>
      <c r="AO302">
        <v>46101</v>
      </c>
      <c r="AP302">
        <v>0</v>
      </c>
      <c r="AQ302">
        <v>1</v>
      </c>
      <c r="AR302">
        <v>0</v>
      </c>
      <c r="AS302" t="s">
        <v>3</v>
      </c>
      <c r="AT302">
        <v>1</v>
      </c>
      <c r="AU302">
        <v>2000</v>
      </c>
    </row>
    <row r="303" spans="2:47" x14ac:dyDescent="0.25">
      <c r="B303" t="s">
        <v>2245</v>
      </c>
      <c r="C303">
        <v>1</v>
      </c>
      <c r="D303" t="s">
        <v>726</v>
      </c>
      <c r="E303" t="s">
        <v>3</v>
      </c>
      <c r="F303" t="s">
        <v>1888</v>
      </c>
      <c r="G303" t="s">
        <v>3</v>
      </c>
      <c r="H303">
        <v>93.2</v>
      </c>
      <c r="I303">
        <v>93.2</v>
      </c>
      <c r="J303">
        <v>0</v>
      </c>
      <c r="K303">
        <v>93.2</v>
      </c>
      <c r="L303">
        <v>0</v>
      </c>
      <c r="M303">
        <v>0</v>
      </c>
      <c r="N303">
        <v>0</v>
      </c>
      <c r="O303" t="s">
        <v>2239</v>
      </c>
      <c r="P303" t="s">
        <v>3</v>
      </c>
      <c r="Q303" t="s">
        <v>2240</v>
      </c>
      <c r="R303" t="s">
        <v>3</v>
      </c>
      <c r="S303" t="s">
        <v>3</v>
      </c>
      <c r="T303" t="s">
        <v>3</v>
      </c>
      <c r="U303">
        <v>0</v>
      </c>
      <c r="V303">
        <v>0</v>
      </c>
      <c r="W303">
        <v>0</v>
      </c>
      <c r="X303">
        <v>0</v>
      </c>
      <c r="Y303" t="s">
        <v>3</v>
      </c>
      <c r="Z303" t="s">
        <v>3</v>
      </c>
      <c r="AA303">
        <v>0</v>
      </c>
      <c r="AB303" t="s">
        <v>3</v>
      </c>
      <c r="AC303">
        <v>93.2</v>
      </c>
      <c r="AD303">
        <v>1</v>
      </c>
      <c r="AE303">
        <v>0</v>
      </c>
      <c r="AF303">
        <v>2</v>
      </c>
      <c r="AG303">
        <v>3</v>
      </c>
      <c r="AH303" t="s">
        <v>227</v>
      </c>
      <c r="AI303" t="s">
        <v>727</v>
      </c>
      <c r="AJ303">
        <v>46217.578136574077</v>
      </c>
      <c r="AK303">
        <v>54976913</v>
      </c>
      <c r="AL303">
        <v>0</v>
      </c>
      <c r="AM303">
        <v>0</v>
      </c>
      <c r="AN303">
        <v>0</v>
      </c>
      <c r="AO303">
        <v>46101</v>
      </c>
      <c r="AP303">
        <v>0</v>
      </c>
      <c r="AQ303">
        <v>1</v>
      </c>
      <c r="AR303">
        <v>0</v>
      </c>
      <c r="AS303" t="s">
        <v>1897</v>
      </c>
      <c r="AT303">
        <v>1</v>
      </c>
      <c r="AU303">
        <v>1000</v>
      </c>
    </row>
    <row r="304" spans="2:47" x14ac:dyDescent="0.25">
      <c r="B304" t="s">
        <v>2246</v>
      </c>
      <c r="C304">
        <v>0</v>
      </c>
      <c r="D304" t="s">
        <v>726</v>
      </c>
      <c r="E304" t="s">
        <v>3</v>
      </c>
      <c r="F304" t="s">
        <v>1888</v>
      </c>
      <c r="G304" t="s">
        <v>3</v>
      </c>
      <c r="H304">
        <v>104.06</v>
      </c>
      <c r="I304">
        <v>104.06</v>
      </c>
      <c r="J304">
        <v>0</v>
      </c>
      <c r="K304">
        <v>104.06</v>
      </c>
      <c r="L304">
        <v>0</v>
      </c>
      <c r="M304">
        <v>0</v>
      </c>
      <c r="N304">
        <v>0</v>
      </c>
      <c r="O304" t="s">
        <v>2242</v>
      </c>
      <c r="P304" t="s">
        <v>3</v>
      </c>
      <c r="Q304" t="s">
        <v>2243</v>
      </c>
      <c r="R304" t="s">
        <v>3</v>
      </c>
      <c r="S304" t="s">
        <v>3</v>
      </c>
      <c r="T304" t="s">
        <v>3</v>
      </c>
      <c r="U304">
        <v>0</v>
      </c>
      <c r="V304">
        <v>0</v>
      </c>
      <c r="W304">
        <v>0</v>
      </c>
      <c r="X304">
        <v>0</v>
      </c>
      <c r="Y304" t="s">
        <v>3</v>
      </c>
      <c r="Z304" t="s">
        <v>3</v>
      </c>
      <c r="AA304">
        <v>0</v>
      </c>
      <c r="AB304" t="s">
        <v>3</v>
      </c>
      <c r="AC304">
        <v>104.06</v>
      </c>
      <c r="AD304">
        <v>1</v>
      </c>
      <c r="AE304">
        <v>0</v>
      </c>
      <c r="AF304">
        <v>2</v>
      </c>
      <c r="AG304">
        <v>3</v>
      </c>
      <c r="AH304" t="s">
        <v>227</v>
      </c>
      <c r="AI304" t="s">
        <v>727</v>
      </c>
      <c r="AJ304">
        <v>46217.578136574077</v>
      </c>
      <c r="AK304">
        <v>54976913</v>
      </c>
      <c r="AL304">
        <v>0</v>
      </c>
      <c r="AM304">
        <v>0</v>
      </c>
      <c r="AN304">
        <v>0</v>
      </c>
      <c r="AO304">
        <v>46101</v>
      </c>
      <c r="AP304">
        <v>0</v>
      </c>
      <c r="AQ304">
        <v>1</v>
      </c>
      <c r="AR304">
        <v>0</v>
      </c>
      <c r="AS304" t="s">
        <v>3</v>
      </c>
      <c r="AT304">
        <v>1</v>
      </c>
      <c r="AU304">
        <v>1000</v>
      </c>
    </row>
    <row r="305" spans="2:47" x14ac:dyDescent="0.25">
      <c r="B305" t="s">
        <v>2247</v>
      </c>
      <c r="C305">
        <v>0</v>
      </c>
      <c r="D305" t="s">
        <v>726</v>
      </c>
      <c r="E305" t="s">
        <v>3</v>
      </c>
      <c r="F305" t="s">
        <v>1888</v>
      </c>
      <c r="G305" t="s">
        <v>3</v>
      </c>
      <c r="H305">
        <v>160</v>
      </c>
      <c r="I305">
        <v>160</v>
      </c>
      <c r="J305">
        <v>0</v>
      </c>
      <c r="K305">
        <v>160</v>
      </c>
      <c r="L305">
        <v>0</v>
      </c>
      <c r="M305">
        <v>0</v>
      </c>
      <c r="N305">
        <v>0</v>
      </c>
      <c r="O305" t="s">
        <v>2233</v>
      </c>
      <c r="P305" t="s">
        <v>3</v>
      </c>
      <c r="Q305" t="s">
        <v>2234</v>
      </c>
      <c r="R305" t="s">
        <v>3</v>
      </c>
      <c r="S305" t="s">
        <v>3</v>
      </c>
      <c r="T305" t="s">
        <v>3</v>
      </c>
      <c r="U305">
        <v>0</v>
      </c>
      <c r="V305">
        <v>0</v>
      </c>
      <c r="W305">
        <v>0</v>
      </c>
      <c r="X305">
        <v>0</v>
      </c>
      <c r="Y305" t="s">
        <v>3</v>
      </c>
      <c r="Z305" t="s">
        <v>3</v>
      </c>
      <c r="AA305">
        <v>0</v>
      </c>
      <c r="AB305" t="s">
        <v>3</v>
      </c>
      <c r="AC305">
        <v>160</v>
      </c>
      <c r="AD305">
        <v>1</v>
      </c>
      <c r="AE305">
        <v>0</v>
      </c>
      <c r="AF305">
        <v>2</v>
      </c>
      <c r="AG305">
        <v>3</v>
      </c>
      <c r="AH305" t="s">
        <v>227</v>
      </c>
      <c r="AI305" t="s">
        <v>727</v>
      </c>
      <c r="AJ305">
        <v>46217.578136574077</v>
      </c>
      <c r="AK305">
        <v>54976913</v>
      </c>
      <c r="AL305">
        <v>0</v>
      </c>
      <c r="AM305">
        <v>0</v>
      </c>
      <c r="AN305">
        <v>0</v>
      </c>
      <c r="AO305">
        <v>46101</v>
      </c>
      <c r="AP305">
        <v>0</v>
      </c>
      <c r="AQ305">
        <v>1</v>
      </c>
      <c r="AR305">
        <v>0</v>
      </c>
      <c r="AS305" t="s">
        <v>3</v>
      </c>
      <c r="AT305">
        <v>1</v>
      </c>
      <c r="AU305">
        <v>1000</v>
      </c>
    </row>
    <row r="306" spans="2:47" x14ac:dyDescent="0.25">
      <c r="B306" t="s">
        <v>2248</v>
      </c>
      <c r="C306">
        <v>1</v>
      </c>
      <c r="D306" t="s">
        <v>730</v>
      </c>
      <c r="E306" t="s">
        <v>3</v>
      </c>
      <c r="F306" t="s">
        <v>1888</v>
      </c>
      <c r="G306" t="s">
        <v>3</v>
      </c>
      <c r="H306">
        <v>151.29</v>
      </c>
      <c r="I306">
        <v>151.29</v>
      </c>
      <c r="J306">
        <v>0</v>
      </c>
      <c r="K306">
        <v>151.29</v>
      </c>
      <c r="L306">
        <v>0</v>
      </c>
      <c r="M306">
        <v>0</v>
      </c>
      <c r="N306">
        <v>0</v>
      </c>
      <c r="O306" t="s">
        <v>2207</v>
      </c>
      <c r="P306" t="s">
        <v>3</v>
      </c>
      <c r="Q306" t="s">
        <v>2208</v>
      </c>
      <c r="R306" t="s">
        <v>3</v>
      </c>
      <c r="S306" t="s">
        <v>3</v>
      </c>
      <c r="T306" t="s">
        <v>3</v>
      </c>
      <c r="U306">
        <v>0</v>
      </c>
      <c r="V306">
        <v>0</v>
      </c>
      <c r="W306">
        <v>0</v>
      </c>
      <c r="X306">
        <v>0</v>
      </c>
      <c r="Y306" t="s">
        <v>3</v>
      </c>
      <c r="Z306" t="s">
        <v>3</v>
      </c>
      <c r="AA306">
        <v>0</v>
      </c>
      <c r="AB306" t="s">
        <v>3</v>
      </c>
      <c r="AC306">
        <v>151.29</v>
      </c>
      <c r="AD306">
        <v>1</v>
      </c>
      <c r="AE306">
        <v>0</v>
      </c>
      <c r="AF306">
        <v>2</v>
      </c>
      <c r="AG306">
        <v>3</v>
      </c>
      <c r="AH306" t="s">
        <v>227</v>
      </c>
      <c r="AI306" t="s">
        <v>731</v>
      </c>
      <c r="AJ306">
        <v>46217.5781712963</v>
      </c>
      <c r="AK306">
        <v>54976921</v>
      </c>
      <c r="AL306">
        <v>0</v>
      </c>
      <c r="AM306">
        <v>0</v>
      </c>
      <c r="AN306">
        <v>0</v>
      </c>
      <c r="AO306">
        <v>46101</v>
      </c>
      <c r="AP306">
        <v>0</v>
      </c>
      <c r="AQ306">
        <v>1</v>
      </c>
      <c r="AR306">
        <v>0</v>
      </c>
      <c r="AS306" t="s">
        <v>1897</v>
      </c>
      <c r="AT306">
        <v>1</v>
      </c>
      <c r="AU306">
        <v>1500</v>
      </c>
    </row>
    <row r="307" spans="2:47" x14ac:dyDescent="0.25">
      <c r="B307" t="s">
        <v>2249</v>
      </c>
      <c r="C307">
        <v>0</v>
      </c>
      <c r="D307" t="s">
        <v>730</v>
      </c>
      <c r="E307" t="s">
        <v>3</v>
      </c>
      <c r="F307" t="s">
        <v>1888</v>
      </c>
      <c r="G307" t="s">
        <v>3</v>
      </c>
      <c r="H307">
        <v>160</v>
      </c>
      <c r="I307">
        <v>160</v>
      </c>
      <c r="J307">
        <v>0</v>
      </c>
      <c r="K307">
        <v>160</v>
      </c>
      <c r="L307">
        <v>0</v>
      </c>
      <c r="M307">
        <v>0</v>
      </c>
      <c r="N307">
        <v>0</v>
      </c>
      <c r="O307" t="s">
        <v>2233</v>
      </c>
      <c r="P307" t="s">
        <v>3</v>
      </c>
      <c r="Q307" t="s">
        <v>2234</v>
      </c>
      <c r="R307" t="s">
        <v>3</v>
      </c>
      <c r="S307" t="s">
        <v>3</v>
      </c>
      <c r="T307" t="s">
        <v>3</v>
      </c>
      <c r="U307">
        <v>0</v>
      </c>
      <c r="V307">
        <v>0</v>
      </c>
      <c r="W307">
        <v>0</v>
      </c>
      <c r="X307">
        <v>0</v>
      </c>
      <c r="Y307" t="s">
        <v>3</v>
      </c>
      <c r="Z307" t="s">
        <v>3</v>
      </c>
      <c r="AA307">
        <v>0</v>
      </c>
      <c r="AB307" t="s">
        <v>3</v>
      </c>
      <c r="AC307">
        <v>160</v>
      </c>
      <c r="AD307">
        <v>1</v>
      </c>
      <c r="AE307">
        <v>0</v>
      </c>
      <c r="AF307">
        <v>2</v>
      </c>
      <c r="AG307">
        <v>3</v>
      </c>
      <c r="AH307" t="s">
        <v>227</v>
      </c>
      <c r="AI307" t="s">
        <v>731</v>
      </c>
      <c r="AJ307">
        <v>46217.5781712963</v>
      </c>
      <c r="AK307">
        <v>54976921</v>
      </c>
      <c r="AL307">
        <v>0</v>
      </c>
      <c r="AM307">
        <v>0</v>
      </c>
      <c r="AN307">
        <v>0</v>
      </c>
      <c r="AO307">
        <v>46101</v>
      </c>
      <c r="AP307">
        <v>0</v>
      </c>
      <c r="AQ307">
        <v>1</v>
      </c>
      <c r="AR307">
        <v>0</v>
      </c>
      <c r="AS307" t="s">
        <v>3</v>
      </c>
      <c r="AT307">
        <v>1</v>
      </c>
      <c r="AU307">
        <v>1500</v>
      </c>
    </row>
    <row r="308" spans="2:47" x14ac:dyDescent="0.25">
      <c r="B308" t="s">
        <v>2250</v>
      </c>
      <c r="C308">
        <v>0</v>
      </c>
      <c r="D308" t="s">
        <v>730</v>
      </c>
      <c r="E308" t="s">
        <v>3</v>
      </c>
      <c r="F308" t="s">
        <v>1888</v>
      </c>
      <c r="G308" t="s">
        <v>3</v>
      </c>
      <c r="H308">
        <v>152</v>
      </c>
      <c r="I308">
        <v>152</v>
      </c>
      <c r="J308">
        <v>0</v>
      </c>
      <c r="K308">
        <v>152</v>
      </c>
      <c r="L308">
        <v>0</v>
      </c>
      <c r="M308">
        <v>0</v>
      </c>
      <c r="N308">
        <v>0</v>
      </c>
      <c r="O308" t="s">
        <v>2210</v>
      </c>
      <c r="P308" t="s">
        <v>3</v>
      </c>
      <c r="Q308" t="s">
        <v>2211</v>
      </c>
      <c r="R308" t="s">
        <v>3</v>
      </c>
      <c r="S308" t="s">
        <v>3</v>
      </c>
      <c r="T308" t="s">
        <v>3</v>
      </c>
      <c r="U308">
        <v>0</v>
      </c>
      <c r="V308">
        <v>0</v>
      </c>
      <c r="W308">
        <v>0</v>
      </c>
      <c r="X308">
        <v>0</v>
      </c>
      <c r="Y308" t="s">
        <v>3</v>
      </c>
      <c r="Z308" t="s">
        <v>3</v>
      </c>
      <c r="AA308">
        <v>0</v>
      </c>
      <c r="AB308" t="s">
        <v>3</v>
      </c>
      <c r="AC308">
        <v>152</v>
      </c>
      <c r="AD308">
        <v>1</v>
      </c>
      <c r="AE308">
        <v>0</v>
      </c>
      <c r="AF308">
        <v>2</v>
      </c>
      <c r="AG308">
        <v>3</v>
      </c>
      <c r="AH308" t="s">
        <v>227</v>
      </c>
      <c r="AI308" t="s">
        <v>731</v>
      </c>
      <c r="AJ308">
        <v>46217.5781712963</v>
      </c>
      <c r="AK308">
        <v>54976921</v>
      </c>
      <c r="AL308">
        <v>0</v>
      </c>
      <c r="AM308">
        <v>0</v>
      </c>
      <c r="AN308">
        <v>0</v>
      </c>
      <c r="AO308">
        <v>46101</v>
      </c>
      <c r="AP308">
        <v>0</v>
      </c>
      <c r="AQ308">
        <v>1</v>
      </c>
      <c r="AR308">
        <v>0</v>
      </c>
      <c r="AS308" t="s">
        <v>3</v>
      </c>
      <c r="AT308">
        <v>1</v>
      </c>
      <c r="AU308">
        <v>1500</v>
      </c>
    </row>
    <row r="309" spans="2:47" x14ac:dyDescent="0.25">
      <c r="B309" t="s">
        <v>2251</v>
      </c>
      <c r="C309">
        <v>0</v>
      </c>
      <c r="D309" t="s">
        <v>736</v>
      </c>
      <c r="E309" t="s">
        <v>3</v>
      </c>
      <c r="F309" t="s">
        <v>1888</v>
      </c>
      <c r="G309" t="s">
        <v>3</v>
      </c>
      <c r="H309">
        <v>1749.57</v>
      </c>
      <c r="I309">
        <v>1749.57</v>
      </c>
      <c r="J309">
        <v>0</v>
      </c>
      <c r="K309">
        <v>1749.57</v>
      </c>
      <c r="L309">
        <v>0</v>
      </c>
      <c r="M309">
        <v>0</v>
      </c>
      <c r="N309">
        <v>0</v>
      </c>
      <c r="O309" t="s">
        <v>2207</v>
      </c>
      <c r="P309" t="s">
        <v>3</v>
      </c>
      <c r="Q309" t="s">
        <v>2208</v>
      </c>
      <c r="R309" t="s">
        <v>3</v>
      </c>
      <c r="S309" t="s">
        <v>3</v>
      </c>
      <c r="T309" t="s">
        <v>3</v>
      </c>
      <c r="U309">
        <v>0</v>
      </c>
      <c r="V309">
        <v>0</v>
      </c>
      <c r="W309">
        <v>0</v>
      </c>
      <c r="X309">
        <v>0</v>
      </c>
      <c r="Y309" t="s">
        <v>3</v>
      </c>
      <c r="Z309" t="s">
        <v>3</v>
      </c>
      <c r="AA309">
        <v>0</v>
      </c>
      <c r="AB309" t="s">
        <v>3</v>
      </c>
      <c r="AC309">
        <v>1749.57</v>
      </c>
      <c r="AD309">
        <v>1</v>
      </c>
      <c r="AE309">
        <v>0</v>
      </c>
      <c r="AF309">
        <v>2</v>
      </c>
      <c r="AG309">
        <v>3</v>
      </c>
      <c r="AH309" t="s">
        <v>227</v>
      </c>
      <c r="AI309" t="s">
        <v>737</v>
      </c>
      <c r="AJ309">
        <v>46217.578217592592</v>
      </c>
      <c r="AK309">
        <v>54976936</v>
      </c>
      <c r="AL309">
        <v>0</v>
      </c>
      <c r="AM309">
        <v>0</v>
      </c>
      <c r="AN309">
        <v>0</v>
      </c>
      <c r="AO309">
        <v>46101</v>
      </c>
      <c r="AP309">
        <v>0</v>
      </c>
      <c r="AQ309">
        <v>1</v>
      </c>
      <c r="AR309">
        <v>0</v>
      </c>
      <c r="AS309" t="s">
        <v>1897</v>
      </c>
      <c r="AT309">
        <v>1</v>
      </c>
      <c r="AU309">
        <v>200</v>
      </c>
    </row>
    <row r="310" spans="2:47" x14ac:dyDescent="0.25">
      <c r="B310" t="s">
        <v>2252</v>
      </c>
      <c r="C310">
        <v>0</v>
      </c>
      <c r="D310" t="s">
        <v>736</v>
      </c>
      <c r="E310" t="s">
        <v>3</v>
      </c>
      <c r="F310" t="s">
        <v>1888</v>
      </c>
      <c r="G310" t="s">
        <v>3</v>
      </c>
      <c r="H310">
        <v>1332</v>
      </c>
      <c r="I310">
        <v>1332</v>
      </c>
      <c r="J310">
        <v>0</v>
      </c>
      <c r="K310">
        <v>1332</v>
      </c>
      <c r="L310">
        <v>0</v>
      </c>
      <c r="M310">
        <v>0</v>
      </c>
      <c r="N310">
        <v>0</v>
      </c>
      <c r="O310" t="s">
        <v>2253</v>
      </c>
      <c r="P310" t="s">
        <v>3</v>
      </c>
      <c r="Q310" t="s">
        <v>2254</v>
      </c>
      <c r="R310" t="s">
        <v>3</v>
      </c>
      <c r="S310" t="s">
        <v>3</v>
      </c>
      <c r="T310" t="s">
        <v>3</v>
      </c>
      <c r="U310">
        <v>0</v>
      </c>
      <c r="V310">
        <v>0</v>
      </c>
      <c r="W310">
        <v>0</v>
      </c>
      <c r="X310">
        <v>0</v>
      </c>
      <c r="Y310" t="s">
        <v>3</v>
      </c>
      <c r="Z310" t="s">
        <v>3</v>
      </c>
      <c r="AA310">
        <v>0</v>
      </c>
      <c r="AB310" t="s">
        <v>3</v>
      </c>
      <c r="AC310">
        <v>1332</v>
      </c>
      <c r="AD310">
        <v>1</v>
      </c>
      <c r="AE310">
        <v>0</v>
      </c>
      <c r="AF310">
        <v>2</v>
      </c>
      <c r="AG310">
        <v>3</v>
      </c>
      <c r="AH310" t="s">
        <v>227</v>
      </c>
      <c r="AI310" t="s">
        <v>737</v>
      </c>
      <c r="AJ310">
        <v>46217.578217592592</v>
      </c>
      <c r="AK310">
        <v>54976936</v>
      </c>
      <c r="AL310">
        <v>0</v>
      </c>
      <c r="AM310">
        <v>0</v>
      </c>
      <c r="AN310">
        <v>0</v>
      </c>
      <c r="AO310">
        <v>46101</v>
      </c>
      <c r="AP310">
        <v>0</v>
      </c>
      <c r="AQ310">
        <v>1</v>
      </c>
      <c r="AR310">
        <v>0</v>
      </c>
      <c r="AS310" t="s">
        <v>3</v>
      </c>
      <c r="AT310">
        <v>1</v>
      </c>
      <c r="AU310">
        <v>200</v>
      </c>
    </row>
    <row r="311" spans="2:47" x14ac:dyDescent="0.25">
      <c r="B311" t="s">
        <v>2255</v>
      </c>
      <c r="C311">
        <v>1</v>
      </c>
      <c r="D311" t="s">
        <v>736</v>
      </c>
      <c r="E311" t="s">
        <v>3</v>
      </c>
      <c r="F311" t="s">
        <v>1888</v>
      </c>
      <c r="G311" t="s">
        <v>3</v>
      </c>
      <c r="H311">
        <v>1240</v>
      </c>
      <c r="I311">
        <v>1240</v>
      </c>
      <c r="J311">
        <v>0</v>
      </c>
      <c r="K311">
        <v>1240</v>
      </c>
      <c r="L311">
        <v>0</v>
      </c>
      <c r="M311">
        <v>0</v>
      </c>
      <c r="N311">
        <v>0</v>
      </c>
      <c r="O311" t="s">
        <v>2233</v>
      </c>
      <c r="P311" t="s">
        <v>3</v>
      </c>
      <c r="Q311" t="s">
        <v>2234</v>
      </c>
      <c r="R311" t="s">
        <v>3</v>
      </c>
      <c r="S311" t="s">
        <v>3</v>
      </c>
      <c r="T311" t="s">
        <v>3</v>
      </c>
      <c r="U311">
        <v>0</v>
      </c>
      <c r="V311">
        <v>0</v>
      </c>
      <c r="W311">
        <v>0</v>
      </c>
      <c r="X311">
        <v>0</v>
      </c>
      <c r="Y311" t="s">
        <v>3</v>
      </c>
      <c r="Z311" t="s">
        <v>3</v>
      </c>
      <c r="AA311">
        <v>0</v>
      </c>
      <c r="AB311" t="s">
        <v>3</v>
      </c>
      <c r="AC311">
        <v>1240</v>
      </c>
      <c r="AD311">
        <v>1</v>
      </c>
      <c r="AE311">
        <v>0</v>
      </c>
      <c r="AF311">
        <v>2</v>
      </c>
      <c r="AG311">
        <v>3</v>
      </c>
      <c r="AH311" t="s">
        <v>227</v>
      </c>
      <c r="AI311" t="s">
        <v>737</v>
      </c>
      <c r="AJ311">
        <v>46217.578217592592</v>
      </c>
      <c r="AK311">
        <v>54976936</v>
      </c>
      <c r="AL311">
        <v>0</v>
      </c>
      <c r="AM311">
        <v>0</v>
      </c>
      <c r="AN311">
        <v>0</v>
      </c>
      <c r="AO311">
        <v>46101</v>
      </c>
      <c r="AP311">
        <v>0</v>
      </c>
      <c r="AQ311">
        <v>1</v>
      </c>
      <c r="AR311">
        <v>0</v>
      </c>
      <c r="AS311" t="s">
        <v>3</v>
      </c>
      <c r="AT311">
        <v>1</v>
      </c>
      <c r="AU311">
        <v>200</v>
      </c>
    </row>
    <row r="312" spans="2:47" x14ac:dyDescent="0.25">
      <c r="B312" t="s">
        <v>2256</v>
      </c>
      <c r="C312">
        <v>0</v>
      </c>
      <c r="D312" t="s">
        <v>742</v>
      </c>
      <c r="E312" t="s">
        <v>3</v>
      </c>
      <c r="F312" t="s">
        <v>1888</v>
      </c>
      <c r="G312" t="s">
        <v>3</v>
      </c>
      <c r="H312">
        <v>1200</v>
      </c>
      <c r="I312">
        <v>1200</v>
      </c>
      <c r="J312">
        <v>0</v>
      </c>
      <c r="K312">
        <v>1200</v>
      </c>
      <c r="L312">
        <v>0</v>
      </c>
      <c r="M312">
        <v>0</v>
      </c>
      <c r="N312">
        <v>0</v>
      </c>
      <c r="O312" t="s">
        <v>2233</v>
      </c>
      <c r="P312" t="s">
        <v>3</v>
      </c>
      <c r="Q312" t="s">
        <v>2234</v>
      </c>
      <c r="R312" t="s">
        <v>3</v>
      </c>
      <c r="S312" t="s">
        <v>3</v>
      </c>
      <c r="T312" t="s">
        <v>3</v>
      </c>
      <c r="U312">
        <v>0</v>
      </c>
      <c r="V312">
        <v>0</v>
      </c>
      <c r="W312">
        <v>0</v>
      </c>
      <c r="X312">
        <v>0</v>
      </c>
      <c r="Y312" t="s">
        <v>3</v>
      </c>
      <c r="Z312" t="s">
        <v>3</v>
      </c>
      <c r="AA312">
        <v>0</v>
      </c>
      <c r="AB312" t="s">
        <v>3</v>
      </c>
      <c r="AC312">
        <v>1200</v>
      </c>
      <c r="AD312">
        <v>1</v>
      </c>
      <c r="AE312">
        <v>0</v>
      </c>
      <c r="AF312">
        <v>2</v>
      </c>
      <c r="AG312">
        <v>3</v>
      </c>
      <c r="AH312" t="s">
        <v>227</v>
      </c>
      <c r="AI312" t="s">
        <v>743</v>
      </c>
      <c r="AJ312">
        <v>46217.578263888892</v>
      </c>
      <c r="AK312">
        <v>54976954</v>
      </c>
      <c r="AL312">
        <v>0</v>
      </c>
      <c r="AM312">
        <v>0</v>
      </c>
      <c r="AN312">
        <v>0</v>
      </c>
      <c r="AO312">
        <v>46101</v>
      </c>
      <c r="AP312">
        <v>0</v>
      </c>
      <c r="AQ312">
        <v>1</v>
      </c>
      <c r="AR312">
        <v>0</v>
      </c>
      <c r="AS312" t="s">
        <v>1897</v>
      </c>
      <c r="AT312">
        <v>1</v>
      </c>
      <c r="AU312">
        <v>8</v>
      </c>
    </row>
    <row r="313" spans="2:47" x14ac:dyDescent="0.25">
      <c r="B313" t="s">
        <v>2257</v>
      </c>
      <c r="C313">
        <v>0</v>
      </c>
      <c r="D313" t="s">
        <v>742</v>
      </c>
      <c r="E313" t="s">
        <v>3</v>
      </c>
      <c r="F313" t="s">
        <v>1888</v>
      </c>
      <c r="G313" t="s">
        <v>3</v>
      </c>
      <c r="H313">
        <v>1333</v>
      </c>
      <c r="I313">
        <v>1333</v>
      </c>
      <c r="J313">
        <v>0</v>
      </c>
      <c r="K313">
        <v>1333</v>
      </c>
      <c r="L313">
        <v>0</v>
      </c>
      <c r="M313">
        <v>0</v>
      </c>
      <c r="N313">
        <v>0</v>
      </c>
      <c r="O313" t="s">
        <v>2210</v>
      </c>
      <c r="P313" t="s">
        <v>3</v>
      </c>
      <c r="Q313" t="s">
        <v>2211</v>
      </c>
      <c r="R313" t="s">
        <v>3</v>
      </c>
      <c r="S313" t="s">
        <v>3</v>
      </c>
      <c r="T313" t="s">
        <v>3</v>
      </c>
      <c r="U313">
        <v>0</v>
      </c>
      <c r="V313">
        <v>0</v>
      </c>
      <c r="W313">
        <v>0</v>
      </c>
      <c r="X313">
        <v>0</v>
      </c>
      <c r="Y313" t="s">
        <v>3</v>
      </c>
      <c r="Z313" t="s">
        <v>3</v>
      </c>
      <c r="AA313">
        <v>0</v>
      </c>
      <c r="AB313" t="s">
        <v>3</v>
      </c>
      <c r="AC313">
        <v>1333</v>
      </c>
      <c r="AD313">
        <v>1</v>
      </c>
      <c r="AE313">
        <v>0</v>
      </c>
      <c r="AF313">
        <v>2</v>
      </c>
      <c r="AG313">
        <v>3</v>
      </c>
      <c r="AH313" t="s">
        <v>227</v>
      </c>
      <c r="AI313" t="s">
        <v>743</v>
      </c>
      <c r="AJ313">
        <v>46217.578263888892</v>
      </c>
      <c r="AK313">
        <v>54976954</v>
      </c>
      <c r="AL313">
        <v>0</v>
      </c>
      <c r="AM313">
        <v>0</v>
      </c>
      <c r="AN313">
        <v>0</v>
      </c>
      <c r="AO313">
        <v>46101</v>
      </c>
      <c r="AP313">
        <v>0</v>
      </c>
      <c r="AQ313">
        <v>1</v>
      </c>
      <c r="AR313">
        <v>0</v>
      </c>
      <c r="AS313" t="s">
        <v>3</v>
      </c>
      <c r="AT313">
        <v>1</v>
      </c>
      <c r="AU313">
        <v>8</v>
      </c>
    </row>
    <row r="314" spans="2:47" x14ac:dyDescent="0.25">
      <c r="B314" t="s">
        <v>2258</v>
      </c>
      <c r="C314">
        <v>1</v>
      </c>
      <c r="D314" t="s">
        <v>742</v>
      </c>
      <c r="E314" t="s">
        <v>3</v>
      </c>
      <c r="F314" t="s">
        <v>1888</v>
      </c>
      <c r="G314" t="s">
        <v>3</v>
      </c>
      <c r="H314">
        <v>1134.56</v>
      </c>
      <c r="I314">
        <v>1134.56</v>
      </c>
      <c r="J314">
        <v>0</v>
      </c>
      <c r="K314">
        <v>1134.56</v>
      </c>
      <c r="L314">
        <v>0</v>
      </c>
      <c r="M314">
        <v>0</v>
      </c>
      <c r="N314">
        <v>0</v>
      </c>
      <c r="O314" t="s">
        <v>2242</v>
      </c>
      <c r="P314" t="s">
        <v>3</v>
      </c>
      <c r="Q314" t="s">
        <v>2243</v>
      </c>
      <c r="R314" t="s">
        <v>3</v>
      </c>
      <c r="S314" t="s">
        <v>3</v>
      </c>
      <c r="T314" t="s">
        <v>3</v>
      </c>
      <c r="U314">
        <v>0</v>
      </c>
      <c r="V314">
        <v>0</v>
      </c>
      <c r="W314">
        <v>0</v>
      </c>
      <c r="X314">
        <v>0</v>
      </c>
      <c r="Y314" t="s">
        <v>3</v>
      </c>
      <c r="Z314" t="s">
        <v>3</v>
      </c>
      <c r="AA314">
        <v>0</v>
      </c>
      <c r="AB314" t="s">
        <v>3</v>
      </c>
      <c r="AC314">
        <v>1134.56</v>
      </c>
      <c r="AD314">
        <v>1</v>
      </c>
      <c r="AE314">
        <v>0</v>
      </c>
      <c r="AF314">
        <v>2</v>
      </c>
      <c r="AG314">
        <v>3</v>
      </c>
      <c r="AH314" t="s">
        <v>227</v>
      </c>
      <c r="AI314" t="s">
        <v>743</v>
      </c>
      <c r="AJ314">
        <v>46217.578263888892</v>
      </c>
      <c r="AK314">
        <v>54976954</v>
      </c>
      <c r="AL314">
        <v>0</v>
      </c>
      <c r="AM314">
        <v>0</v>
      </c>
      <c r="AN314">
        <v>0</v>
      </c>
      <c r="AO314">
        <v>46101</v>
      </c>
      <c r="AP314">
        <v>0</v>
      </c>
      <c r="AQ314">
        <v>1</v>
      </c>
      <c r="AR314">
        <v>0</v>
      </c>
      <c r="AS314" t="s">
        <v>3</v>
      </c>
      <c r="AT314">
        <v>1</v>
      </c>
      <c r="AU314">
        <v>8</v>
      </c>
    </row>
    <row r="315" spans="2:47" x14ac:dyDescent="0.25">
      <c r="B315" t="s">
        <v>2259</v>
      </c>
      <c r="C315">
        <v>0</v>
      </c>
      <c r="D315" t="s">
        <v>746</v>
      </c>
      <c r="E315" t="s">
        <v>3</v>
      </c>
      <c r="F315" t="s">
        <v>1888</v>
      </c>
      <c r="G315" t="s">
        <v>3</v>
      </c>
      <c r="H315">
        <v>150</v>
      </c>
      <c r="I315">
        <v>150</v>
      </c>
      <c r="J315">
        <v>0</v>
      </c>
      <c r="K315">
        <v>150</v>
      </c>
      <c r="L315">
        <v>0</v>
      </c>
      <c r="M315">
        <v>0</v>
      </c>
      <c r="N315">
        <v>0</v>
      </c>
      <c r="O315" t="s">
        <v>2233</v>
      </c>
      <c r="P315" t="s">
        <v>3</v>
      </c>
      <c r="Q315" t="s">
        <v>2234</v>
      </c>
      <c r="R315" t="s">
        <v>3</v>
      </c>
      <c r="S315" t="s">
        <v>3</v>
      </c>
      <c r="T315" t="s">
        <v>3</v>
      </c>
      <c r="U315">
        <v>0</v>
      </c>
      <c r="V315">
        <v>0</v>
      </c>
      <c r="W315">
        <v>0</v>
      </c>
      <c r="X315">
        <v>0</v>
      </c>
      <c r="Y315" t="s">
        <v>3</v>
      </c>
      <c r="Z315" t="s">
        <v>3</v>
      </c>
      <c r="AA315">
        <v>0</v>
      </c>
      <c r="AB315" t="s">
        <v>3</v>
      </c>
      <c r="AC315">
        <v>150</v>
      </c>
      <c r="AD315">
        <v>1</v>
      </c>
      <c r="AE315">
        <v>0</v>
      </c>
      <c r="AF315">
        <v>2</v>
      </c>
      <c r="AG315">
        <v>3</v>
      </c>
      <c r="AH315" t="s">
        <v>227</v>
      </c>
      <c r="AI315" t="s">
        <v>747</v>
      </c>
      <c r="AJ315">
        <v>46217.578310185185</v>
      </c>
      <c r="AK315">
        <v>54976961</v>
      </c>
      <c r="AL315">
        <v>0</v>
      </c>
      <c r="AM315">
        <v>0</v>
      </c>
      <c r="AN315">
        <v>0</v>
      </c>
      <c r="AO315">
        <v>46101</v>
      </c>
      <c r="AP315">
        <v>0</v>
      </c>
      <c r="AQ315">
        <v>1</v>
      </c>
      <c r="AR315">
        <v>0</v>
      </c>
      <c r="AS315" t="s">
        <v>1897</v>
      </c>
      <c r="AT315">
        <v>1</v>
      </c>
      <c r="AU315">
        <v>8</v>
      </c>
    </row>
    <row r="316" spans="2:47" x14ac:dyDescent="0.25">
      <c r="B316" t="s">
        <v>2260</v>
      </c>
      <c r="C316">
        <v>1</v>
      </c>
      <c r="D316" t="s">
        <v>746</v>
      </c>
      <c r="E316" t="s">
        <v>3</v>
      </c>
      <c r="F316" t="s">
        <v>1888</v>
      </c>
      <c r="G316" t="s">
        <v>3</v>
      </c>
      <c r="H316">
        <v>146.55000000000001</v>
      </c>
      <c r="I316">
        <v>146.55000000000001</v>
      </c>
      <c r="J316">
        <v>0</v>
      </c>
      <c r="K316">
        <v>146.55000000000001</v>
      </c>
      <c r="L316">
        <v>0</v>
      </c>
      <c r="M316">
        <v>0</v>
      </c>
      <c r="N316">
        <v>0</v>
      </c>
      <c r="O316" t="s">
        <v>2207</v>
      </c>
      <c r="P316" t="s">
        <v>3</v>
      </c>
      <c r="Q316" t="s">
        <v>2208</v>
      </c>
      <c r="R316" t="s">
        <v>3</v>
      </c>
      <c r="S316" t="s">
        <v>3</v>
      </c>
      <c r="T316" t="s">
        <v>3</v>
      </c>
      <c r="U316">
        <v>0</v>
      </c>
      <c r="V316">
        <v>0</v>
      </c>
      <c r="W316">
        <v>0</v>
      </c>
      <c r="X316">
        <v>0</v>
      </c>
      <c r="Y316" t="s">
        <v>3</v>
      </c>
      <c r="Z316" t="s">
        <v>3</v>
      </c>
      <c r="AA316">
        <v>0</v>
      </c>
      <c r="AB316" t="s">
        <v>3</v>
      </c>
      <c r="AC316">
        <v>146.55000000000001</v>
      </c>
      <c r="AD316">
        <v>1</v>
      </c>
      <c r="AE316">
        <v>0</v>
      </c>
      <c r="AF316">
        <v>2</v>
      </c>
      <c r="AG316">
        <v>3</v>
      </c>
      <c r="AH316" t="s">
        <v>227</v>
      </c>
      <c r="AI316" t="s">
        <v>747</v>
      </c>
      <c r="AJ316">
        <v>46217.578310185185</v>
      </c>
      <c r="AK316">
        <v>54976961</v>
      </c>
      <c r="AL316">
        <v>0</v>
      </c>
      <c r="AM316">
        <v>0</v>
      </c>
      <c r="AN316">
        <v>0</v>
      </c>
      <c r="AO316">
        <v>46101</v>
      </c>
      <c r="AP316">
        <v>0</v>
      </c>
      <c r="AQ316">
        <v>1</v>
      </c>
      <c r="AR316">
        <v>0</v>
      </c>
      <c r="AS316" t="s">
        <v>3</v>
      </c>
      <c r="AT316">
        <v>1</v>
      </c>
      <c r="AU316">
        <v>8</v>
      </c>
    </row>
    <row r="317" spans="2:47" x14ac:dyDescent="0.25">
      <c r="B317" t="s">
        <v>2261</v>
      </c>
      <c r="C317">
        <v>0</v>
      </c>
      <c r="D317" t="s">
        <v>746</v>
      </c>
      <c r="E317" t="s">
        <v>3</v>
      </c>
      <c r="F317" t="s">
        <v>1888</v>
      </c>
      <c r="G317" t="s">
        <v>3</v>
      </c>
      <c r="H317">
        <v>161</v>
      </c>
      <c r="I317">
        <v>161</v>
      </c>
      <c r="J317">
        <v>0</v>
      </c>
      <c r="K317">
        <v>161</v>
      </c>
      <c r="L317">
        <v>0</v>
      </c>
      <c r="M317">
        <v>0</v>
      </c>
      <c r="N317">
        <v>0</v>
      </c>
      <c r="O317" t="s">
        <v>2210</v>
      </c>
      <c r="P317" t="s">
        <v>3</v>
      </c>
      <c r="Q317" t="s">
        <v>2211</v>
      </c>
      <c r="R317" t="s">
        <v>3</v>
      </c>
      <c r="S317" t="s">
        <v>3</v>
      </c>
      <c r="T317" t="s">
        <v>3</v>
      </c>
      <c r="U317">
        <v>0</v>
      </c>
      <c r="V317">
        <v>0</v>
      </c>
      <c r="W317">
        <v>0</v>
      </c>
      <c r="X317">
        <v>0</v>
      </c>
      <c r="Y317" t="s">
        <v>3</v>
      </c>
      <c r="Z317" t="s">
        <v>3</v>
      </c>
      <c r="AA317">
        <v>0</v>
      </c>
      <c r="AB317" t="s">
        <v>3</v>
      </c>
      <c r="AC317">
        <v>161</v>
      </c>
      <c r="AD317">
        <v>1</v>
      </c>
      <c r="AE317">
        <v>0</v>
      </c>
      <c r="AF317">
        <v>2</v>
      </c>
      <c r="AG317">
        <v>3</v>
      </c>
      <c r="AH317" t="s">
        <v>227</v>
      </c>
      <c r="AI317" t="s">
        <v>747</v>
      </c>
      <c r="AJ317">
        <v>46217.578310185185</v>
      </c>
      <c r="AK317">
        <v>54976961</v>
      </c>
      <c r="AL317">
        <v>0</v>
      </c>
      <c r="AM317">
        <v>0</v>
      </c>
      <c r="AN317">
        <v>0</v>
      </c>
      <c r="AO317">
        <v>46101</v>
      </c>
      <c r="AP317">
        <v>0</v>
      </c>
      <c r="AQ317">
        <v>1</v>
      </c>
      <c r="AR317">
        <v>0</v>
      </c>
      <c r="AS317" t="s">
        <v>3</v>
      </c>
      <c r="AT317">
        <v>1</v>
      </c>
      <c r="AU317">
        <v>8</v>
      </c>
    </row>
    <row r="318" spans="2:47" x14ac:dyDescent="0.25">
      <c r="B318" t="s">
        <v>2262</v>
      </c>
      <c r="C318">
        <v>1</v>
      </c>
      <c r="D318" t="s">
        <v>767</v>
      </c>
      <c r="E318" t="s">
        <v>3</v>
      </c>
      <c r="F318" t="s">
        <v>1888</v>
      </c>
      <c r="G318" t="s">
        <v>3</v>
      </c>
      <c r="H318">
        <v>1401.84</v>
      </c>
      <c r="I318">
        <v>1401.84</v>
      </c>
      <c r="J318">
        <v>0</v>
      </c>
      <c r="K318">
        <v>1401.84</v>
      </c>
      <c r="L318">
        <v>0</v>
      </c>
      <c r="M318">
        <v>0</v>
      </c>
      <c r="N318">
        <v>0</v>
      </c>
      <c r="O318" t="s">
        <v>2263</v>
      </c>
      <c r="P318" t="s">
        <v>3</v>
      </c>
      <c r="Q318" t="s">
        <v>2264</v>
      </c>
      <c r="R318" t="s">
        <v>3</v>
      </c>
      <c r="S318" t="s">
        <v>3</v>
      </c>
      <c r="T318" t="s">
        <v>3</v>
      </c>
      <c r="U318">
        <v>0</v>
      </c>
      <c r="V318">
        <v>0</v>
      </c>
      <c r="W318">
        <v>0</v>
      </c>
      <c r="X318">
        <v>0</v>
      </c>
      <c r="Y318" t="s">
        <v>3</v>
      </c>
      <c r="Z318" t="s">
        <v>3</v>
      </c>
      <c r="AA318">
        <v>0</v>
      </c>
      <c r="AB318" t="s">
        <v>3</v>
      </c>
      <c r="AC318">
        <v>1401.84</v>
      </c>
      <c r="AD318">
        <v>1</v>
      </c>
      <c r="AE318">
        <v>0</v>
      </c>
      <c r="AF318">
        <v>2</v>
      </c>
      <c r="AG318">
        <v>3</v>
      </c>
      <c r="AH318" t="s">
        <v>769</v>
      </c>
      <c r="AI318" t="s">
        <v>768</v>
      </c>
      <c r="AJ318">
        <v>46217.577303240738</v>
      </c>
      <c r="AK318">
        <v>54977120</v>
      </c>
      <c r="AL318">
        <v>0</v>
      </c>
      <c r="AM318">
        <v>0</v>
      </c>
      <c r="AN318">
        <v>0</v>
      </c>
      <c r="AO318">
        <v>46101</v>
      </c>
      <c r="AP318">
        <v>0</v>
      </c>
      <c r="AQ318">
        <v>1</v>
      </c>
      <c r="AR318">
        <v>0</v>
      </c>
      <c r="AS318" t="s">
        <v>1897</v>
      </c>
      <c r="AT318">
        <v>1</v>
      </c>
      <c r="AU318">
        <v>25.5</v>
      </c>
    </row>
    <row r="319" spans="2:47" x14ac:dyDescent="0.25">
      <c r="B319" t="s">
        <v>2265</v>
      </c>
      <c r="C319">
        <v>0</v>
      </c>
      <c r="D319" t="s">
        <v>767</v>
      </c>
      <c r="E319" t="s">
        <v>3</v>
      </c>
      <c r="F319" t="s">
        <v>1888</v>
      </c>
      <c r="G319" t="s">
        <v>3</v>
      </c>
      <c r="H319">
        <v>1726.55</v>
      </c>
      <c r="I319">
        <v>1726.55</v>
      </c>
      <c r="J319">
        <v>0</v>
      </c>
      <c r="K319">
        <v>1726.55</v>
      </c>
      <c r="L319">
        <v>0</v>
      </c>
      <c r="M319">
        <v>0</v>
      </c>
      <c r="N319">
        <v>0</v>
      </c>
      <c r="O319" t="s">
        <v>2242</v>
      </c>
      <c r="P319" t="s">
        <v>3</v>
      </c>
      <c r="Q319" t="s">
        <v>2243</v>
      </c>
      <c r="R319" t="s">
        <v>3</v>
      </c>
      <c r="S319" t="s">
        <v>3</v>
      </c>
      <c r="T319" t="s">
        <v>3</v>
      </c>
      <c r="U319">
        <v>0</v>
      </c>
      <c r="V319">
        <v>0</v>
      </c>
      <c r="W319">
        <v>0</v>
      </c>
      <c r="X319">
        <v>0</v>
      </c>
      <c r="Y319" t="s">
        <v>3</v>
      </c>
      <c r="Z319" t="s">
        <v>3</v>
      </c>
      <c r="AA319">
        <v>0</v>
      </c>
      <c r="AB319" t="s">
        <v>3</v>
      </c>
      <c r="AC319">
        <v>1726.55</v>
      </c>
      <c r="AD319">
        <v>1</v>
      </c>
      <c r="AE319">
        <v>0</v>
      </c>
      <c r="AF319">
        <v>2</v>
      </c>
      <c r="AG319">
        <v>3</v>
      </c>
      <c r="AH319" t="s">
        <v>769</v>
      </c>
      <c r="AI319" t="s">
        <v>768</v>
      </c>
      <c r="AJ319">
        <v>46217.577303240738</v>
      </c>
      <c r="AK319">
        <v>54977120</v>
      </c>
      <c r="AL319">
        <v>0</v>
      </c>
      <c r="AM319">
        <v>0</v>
      </c>
      <c r="AN319">
        <v>0</v>
      </c>
      <c r="AO319">
        <v>46101</v>
      </c>
      <c r="AP319">
        <v>0</v>
      </c>
      <c r="AQ319">
        <v>1</v>
      </c>
      <c r="AR319">
        <v>0</v>
      </c>
      <c r="AS319" t="s">
        <v>3</v>
      </c>
      <c r="AT319">
        <v>1</v>
      </c>
      <c r="AU319">
        <v>25.5</v>
      </c>
    </row>
    <row r="320" spans="2:47" x14ac:dyDescent="0.25">
      <c r="B320" t="s">
        <v>2266</v>
      </c>
      <c r="C320">
        <v>0</v>
      </c>
      <c r="D320" t="s">
        <v>767</v>
      </c>
      <c r="E320" t="s">
        <v>3</v>
      </c>
      <c r="F320" t="s">
        <v>1888</v>
      </c>
      <c r="G320" t="s">
        <v>3</v>
      </c>
      <c r="H320">
        <v>1566.42</v>
      </c>
      <c r="I320">
        <v>1566.42</v>
      </c>
      <c r="J320">
        <v>0</v>
      </c>
      <c r="K320">
        <v>1566.42</v>
      </c>
      <c r="L320">
        <v>0</v>
      </c>
      <c r="M320">
        <v>0</v>
      </c>
      <c r="N320">
        <v>0</v>
      </c>
      <c r="O320" t="s">
        <v>2267</v>
      </c>
      <c r="P320" t="s">
        <v>3</v>
      </c>
      <c r="Q320" t="s">
        <v>2268</v>
      </c>
      <c r="R320" t="s">
        <v>3</v>
      </c>
      <c r="S320" t="s">
        <v>3</v>
      </c>
      <c r="T320" t="s">
        <v>3</v>
      </c>
      <c r="U320">
        <v>0</v>
      </c>
      <c r="V320">
        <v>0</v>
      </c>
      <c r="W320">
        <v>0</v>
      </c>
      <c r="X320">
        <v>0</v>
      </c>
      <c r="Y320" t="s">
        <v>3</v>
      </c>
      <c r="Z320" t="s">
        <v>3</v>
      </c>
      <c r="AA320">
        <v>0</v>
      </c>
      <c r="AB320" t="s">
        <v>3</v>
      </c>
      <c r="AC320">
        <v>1566.42</v>
      </c>
      <c r="AD320">
        <v>1</v>
      </c>
      <c r="AE320">
        <v>0</v>
      </c>
      <c r="AF320">
        <v>2</v>
      </c>
      <c r="AG320">
        <v>3</v>
      </c>
      <c r="AH320" t="s">
        <v>769</v>
      </c>
      <c r="AI320" t="s">
        <v>768</v>
      </c>
      <c r="AJ320">
        <v>46217.577303240738</v>
      </c>
      <c r="AK320">
        <v>54977120</v>
      </c>
      <c r="AL320">
        <v>0</v>
      </c>
      <c r="AM320">
        <v>0</v>
      </c>
      <c r="AN320">
        <v>0</v>
      </c>
      <c r="AO320">
        <v>46101</v>
      </c>
      <c r="AP320">
        <v>0</v>
      </c>
      <c r="AQ320">
        <v>1</v>
      </c>
      <c r="AR320">
        <v>0</v>
      </c>
      <c r="AS320" t="s">
        <v>3</v>
      </c>
      <c r="AT320">
        <v>1</v>
      </c>
      <c r="AU320">
        <v>25.5</v>
      </c>
    </row>
    <row r="321" spans="2:47" x14ac:dyDescent="0.25">
      <c r="B321" t="s">
        <v>2269</v>
      </c>
      <c r="C321">
        <v>0</v>
      </c>
      <c r="D321" t="s">
        <v>796</v>
      </c>
      <c r="E321" t="s">
        <v>3</v>
      </c>
      <c r="F321" t="s">
        <v>1888</v>
      </c>
      <c r="G321" t="s">
        <v>3</v>
      </c>
      <c r="H321">
        <v>309</v>
      </c>
      <c r="I321">
        <v>309</v>
      </c>
      <c r="J321">
        <v>0</v>
      </c>
      <c r="K321">
        <v>309</v>
      </c>
      <c r="L321">
        <v>0</v>
      </c>
      <c r="M321">
        <v>0</v>
      </c>
      <c r="N321">
        <v>0</v>
      </c>
      <c r="O321" t="s">
        <v>2239</v>
      </c>
      <c r="P321" t="s">
        <v>3</v>
      </c>
      <c r="Q321" t="s">
        <v>2240</v>
      </c>
      <c r="R321" t="s">
        <v>3</v>
      </c>
      <c r="S321" t="s">
        <v>3</v>
      </c>
      <c r="T321" t="s">
        <v>3</v>
      </c>
      <c r="U321">
        <v>0</v>
      </c>
      <c r="V321">
        <v>0</v>
      </c>
      <c r="W321">
        <v>0</v>
      </c>
      <c r="X321">
        <v>0</v>
      </c>
      <c r="Y321" t="s">
        <v>3</v>
      </c>
      <c r="Z321" t="s">
        <v>3</v>
      </c>
      <c r="AA321">
        <v>0</v>
      </c>
      <c r="AB321" t="s">
        <v>3</v>
      </c>
      <c r="AC321">
        <v>309</v>
      </c>
      <c r="AD321">
        <v>1</v>
      </c>
      <c r="AE321">
        <v>0</v>
      </c>
      <c r="AF321">
        <v>2</v>
      </c>
      <c r="AG321">
        <v>3</v>
      </c>
      <c r="AH321" t="s">
        <v>769</v>
      </c>
      <c r="AI321" t="s">
        <v>797</v>
      </c>
      <c r="AJ321">
        <v>46217.647777777776</v>
      </c>
      <c r="AK321">
        <v>54977138</v>
      </c>
      <c r="AL321">
        <v>0</v>
      </c>
      <c r="AM321">
        <v>0</v>
      </c>
      <c r="AN321">
        <v>0</v>
      </c>
      <c r="AO321">
        <v>46101</v>
      </c>
      <c r="AP321">
        <v>233.32</v>
      </c>
      <c r="AQ321">
        <v>1</v>
      </c>
      <c r="AR321">
        <v>0</v>
      </c>
      <c r="AS321" t="s">
        <v>1897</v>
      </c>
      <c r="AT321">
        <v>1</v>
      </c>
      <c r="AU321">
        <v>144.84</v>
      </c>
    </row>
    <row r="322" spans="2:47" x14ac:dyDescent="0.25">
      <c r="B322" t="s">
        <v>2270</v>
      </c>
      <c r="C322">
        <v>0</v>
      </c>
      <c r="D322" t="s">
        <v>796</v>
      </c>
      <c r="E322" t="s">
        <v>3</v>
      </c>
      <c r="F322" t="s">
        <v>1888</v>
      </c>
      <c r="G322" t="s">
        <v>3</v>
      </c>
      <c r="H322">
        <v>293.83</v>
      </c>
      <c r="I322">
        <v>293.83</v>
      </c>
      <c r="J322">
        <v>0</v>
      </c>
      <c r="K322">
        <v>293.83</v>
      </c>
      <c r="L322">
        <v>0</v>
      </c>
      <c r="M322">
        <v>0</v>
      </c>
      <c r="N322">
        <v>0</v>
      </c>
      <c r="O322" t="s">
        <v>2207</v>
      </c>
      <c r="P322" t="s">
        <v>3</v>
      </c>
      <c r="Q322" t="s">
        <v>2208</v>
      </c>
      <c r="R322" t="s">
        <v>3</v>
      </c>
      <c r="S322" t="s">
        <v>3</v>
      </c>
      <c r="T322" t="s">
        <v>3</v>
      </c>
      <c r="U322">
        <v>0</v>
      </c>
      <c r="V322">
        <v>0</v>
      </c>
      <c r="W322">
        <v>0</v>
      </c>
      <c r="X322">
        <v>0</v>
      </c>
      <c r="Y322" t="s">
        <v>3</v>
      </c>
      <c r="Z322" t="s">
        <v>3</v>
      </c>
      <c r="AA322">
        <v>0</v>
      </c>
      <c r="AB322" t="s">
        <v>3</v>
      </c>
      <c r="AC322">
        <v>293.83</v>
      </c>
      <c r="AD322">
        <v>1</v>
      </c>
      <c r="AE322">
        <v>0</v>
      </c>
      <c r="AF322">
        <v>2</v>
      </c>
      <c r="AG322">
        <v>3</v>
      </c>
      <c r="AH322" t="s">
        <v>769</v>
      </c>
      <c r="AI322" t="s">
        <v>797</v>
      </c>
      <c r="AJ322">
        <v>46217.647777777776</v>
      </c>
      <c r="AK322">
        <v>54977138</v>
      </c>
      <c r="AL322">
        <v>0</v>
      </c>
      <c r="AM322">
        <v>0</v>
      </c>
      <c r="AN322">
        <v>0</v>
      </c>
      <c r="AO322">
        <v>46101</v>
      </c>
      <c r="AP322">
        <v>233.32</v>
      </c>
      <c r="AQ322">
        <v>1</v>
      </c>
      <c r="AR322">
        <v>0</v>
      </c>
      <c r="AS322" t="s">
        <v>3</v>
      </c>
      <c r="AT322">
        <v>1</v>
      </c>
      <c r="AU322">
        <v>144.84</v>
      </c>
    </row>
    <row r="323" spans="2:47" x14ac:dyDescent="0.25">
      <c r="B323" t="s">
        <v>2271</v>
      </c>
      <c r="C323">
        <v>0</v>
      </c>
      <c r="D323" t="s">
        <v>796</v>
      </c>
      <c r="E323" t="s">
        <v>3</v>
      </c>
      <c r="F323" t="s">
        <v>1888</v>
      </c>
      <c r="G323" t="s">
        <v>3</v>
      </c>
      <c r="H323">
        <v>341.37</v>
      </c>
      <c r="I323">
        <v>341.37</v>
      </c>
      <c r="J323">
        <v>0</v>
      </c>
      <c r="K323">
        <v>341.37</v>
      </c>
      <c r="L323">
        <v>0</v>
      </c>
      <c r="M323">
        <v>0</v>
      </c>
      <c r="N323">
        <v>0</v>
      </c>
      <c r="O323" t="s">
        <v>2242</v>
      </c>
      <c r="P323" t="s">
        <v>3</v>
      </c>
      <c r="Q323" t="s">
        <v>2243</v>
      </c>
      <c r="R323" t="s">
        <v>3</v>
      </c>
      <c r="S323" t="s">
        <v>3</v>
      </c>
      <c r="T323" t="s">
        <v>3</v>
      </c>
      <c r="U323">
        <v>0</v>
      </c>
      <c r="V323">
        <v>0</v>
      </c>
      <c r="W323">
        <v>0</v>
      </c>
      <c r="X323">
        <v>0</v>
      </c>
      <c r="Y323" t="s">
        <v>3</v>
      </c>
      <c r="Z323" t="s">
        <v>3</v>
      </c>
      <c r="AA323">
        <v>0</v>
      </c>
      <c r="AB323" t="s">
        <v>3</v>
      </c>
      <c r="AC323">
        <v>341.37</v>
      </c>
      <c r="AD323">
        <v>1</v>
      </c>
      <c r="AE323">
        <v>0</v>
      </c>
      <c r="AF323">
        <v>2</v>
      </c>
      <c r="AG323">
        <v>3</v>
      </c>
      <c r="AH323" t="s">
        <v>769</v>
      </c>
      <c r="AI323" t="s">
        <v>797</v>
      </c>
      <c r="AJ323">
        <v>46217.647777777776</v>
      </c>
      <c r="AK323">
        <v>54977138</v>
      </c>
      <c r="AL323">
        <v>0</v>
      </c>
      <c r="AM323">
        <v>0</v>
      </c>
      <c r="AN323">
        <v>0</v>
      </c>
      <c r="AO323">
        <v>46101</v>
      </c>
      <c r="AP323">
        <v>233.32</v>
      </c>
      <c r="AQ323">
        <v>1</v>
      </c>
      <c r="AR323">
        <v>0</v>
      </c>
      <c r="AS323" t="s">
        <v>3</v>
      </c>
      <c r="AT323">
        <v>1</v>
      </c>
      <c r="AU323">
        <v>144.84</v>
      </c>
    </row>
    <row r="324" spans="2:47" x14ac:dyDescent="0.25">
      <c r="B324" t="s">
        <v>2272</v>
      </c>
      <c r="C324">
        <v>0</v>
      </c>
      <c r="D324" t="s">
        <v>809</v>
      </c>
      <c r="E324" t="s">
        <v>3</v>
      </c>
      <c r="F324" t="s">
        <v>1888</v>
      </c>
      <c r="G324" t="s">
        <v>3</v>
      </c>
      <c r="H324">
        <v>2160.87</v>
      </c>
      <c r="I324">
        <v>2160.87</v>
      </c>
      <c r="J324">
        <v>0</v>
      </c>
      <c r="K324">
        <v>2160.87</v>
      </c>
      <c r="L324">
        <v>0</v>
      </c>
      <c r="M324">
        <v>0</v>
      </c>
      <c r="N324">
        <v>0</v>
      </c>
      <c r="O324" t="s">
        <v>2242</v>
      </c>
      <c r="P324" t="s">
        <v>3</v>
      </c>
      <c r="Q324" t="s">
        <v>2243</v>
      </c>
      <c r="R324" t="s">
        <v>3</v>
      </c>
      <c r="S324" t="s">
        <v>3</v>
      </c>
      <c r="T324" t="s">
        <v>3</v>
      </c>
      <c r="U324">
        <v>0</v>
      </c>
      <c r="V324">
        <v>0</v>
      </c>
      <c r="W324">
        <v>0</v>
      </c>
      <c r="X324">
        <v>0</v>
      </c>
      <c r="Y324" t="s">
        <v>3</v>
      </c>
      <c r="Z324" t="s">
        <v>3</v>
      </c>
      <c r="AA324">
        <v>0</v>
      </c>
      <c r="AB324" t="s">
        <v>3</v>
      </c>
      <c r="AC324">
        <v>2160.87</v>
      </c>
      <c r="AD324">
        <v>1</v>
      </c>
      <c r="AE324">
        <v>0</v>
      </c>
      <c r="AF324">
        <v>2</v>
      </c>
      <c r="AG324">
        <v>3</v>
      </c>
      <c r="AH324" t="s">
        <v>769</v>
      </c>
      <c r="AI324" t="s">
        <v>810</v>
      </c>
      <c r="AJ324">
        <v>46217.577118055553</v>
      </c>
      <c r="AK324">
        <v>54977146</v>
      </c>
      <c r="AL324">
        <v>0</v>
      </c>
      <c r="AM324">
        <v>0</v>
      </c>
      <c r="AN324">
        <v>0</v>
      </c>
      <c r="AO324">
        <v>46101</v>
      </c>
      <c r="AP324">
        <v>0</v>
      </c>
      <c r="AQ324">
        <v>1</v>
      </c>
      <c r="AR324">
        <v>0</v>
      </c>
      <c r="AS324" t="s">
        <v>1897</v>
      </c>
      <c r="AT324">
        <v>1</v>
      </c>
      <c r="AU324">
        <v>71.400000000000006</v>
      </c>
    </row>
    <row r="325" spans="2:47" x14ac:dyDescent="0.25">
      <c r="B325" t="s">
        <v>2273</v>
      </c>
      <c r="C325">
        <v>0</v>
      </c>
      <c r="D325" t="s">
        <v>809</v>
      </c>
      <c r="E325" t="s">
        <v>3</v>
      </c>
      <c r="F325" t="s">
        <v>1888</v>
      </c>
      <c r="G325" t="s">
        <v>3</v>
      </c>
      <c r="H325">
        <v>7860.6</v>
      </c>
      <c r="I325">
        <v>7860.6</v>
      </c>
      <c r="J325">
        <v>0</v>
      </c>
      <c r="K325">
        <v>7860.6</v>
      </c>
      <c r="L325">
        <v>0</v>
      </c>
      <c r="M325">
        <v>0</v>
      </c>
      <c r="N325">
        <v>0</v>
      </c>
      <c r="O325" t="s">
        <v>2274</v>
      </c>
      <c r="P325" t="s">
        <v>3</v>
      </c>
      <c r="Q325" t="s">
        <v>2275</v>
      </c>
      <c r="R325" t="s">
        <v>3</v>
      </c>
      <c r="S325" t="s">
        <v>3</v>
      </c>
      <c r="T325" t="s">
        <v>3</v>
      </c>
      <c r="U325">
        <v>0</v>
      </c>
      <c r="V325">
        <v>0</v>
      </c>
      <c r="W325">
        <v>0</v>
      </c>
      <c r="X325">
        <v>0</v>
      </c>
      <c r="Y325" t="s">
        <v>3</v>
      </c>
      <c r="Z325" t="s">
        <v>3</v>
      </c>
      <c r="AA325">
        <v>0</v>
      </c>
      <c r="AB325" t="s">
        <v>3</v>
      </c>
      <c r="AC325">
        <v>7860.6</v>
      </c>
      <c r="AD325">
        <v>1</v>
      </c>
      <c r="AE325">
        <v>0</v>
      </c>
      <c r="AF325">
        <v>2</v>
      </c>
      <c r="AG325">
        <v>3</v>
      </c>
      <c r="AH325" t="s">
        <v>769</v>
      </c>
      <c r="AI325" t="s">
        <v>810</v>
      </c>
      <c r="AJ325">
        <v>46217.577118055553</v>
      </c>
      <c r="AK325">
        <v>54977146</v>
      </c>
      <c r="AL325">
        <v>0</v>
      </c>
      <c r="AM325">
        <v>0</v>
      </c>
      <c r="AN325">
        <v>0</v>
      </c>
      <c r="AO325">
        <v>46101</v>
      </c>
      <c r="AP325">
        <v>0</v>
      </c>
      <c r="AQ325">
        <v>1</v>
      </c>
      <c r="AR325">
        <v>0</v>
      </c>
      <c r="AS325" t="s">
        <v>3</v>
      </c>
      <c r="AT325">
        <v>1</v>
      </c>
      <c r="AU325">
        <v>71.400000000000006</v>
      </c>
    </row>
    <row r="326" spans="2:47" x14ac:dyDescent="0.25">
      <c r="B326" t="s">
        <v>2276</v>
      </c>
      <c r="C326">
        <v>1</v>
      </c>
      <c r="D326" t="s">
        <v>809</v>
      </c>
      <c r="E326" t="s">
        <v>3</v>
      </c>
      <c r="F326" t="s">
        <v>1888</v>
      </c>
      <c r="G326" t="s">
        <v>3</v>
      </c>
      <c r="H326">
        <v>1947.79</v>
      </c>
      <c r="I326">
        <v>1947.79</v>
      </c>
      <c r="J326">
        <v>0</v>
      </c>
      <c r="K326">
        <v>1947.79</v>
      </c>
      <c r="L326">
        <v>0</v>
      </c>
      <c r="M326">
        <v>0</v>
      </c>
      <c r="N326">
        <v>0</v>
      </c>
      <c r="O326" t="s">
        <v>2267</v>
      </c>
      <c r="P326" t="s">
        <v>3</v>
      </c>
      <c r="Q326" t="s">
        <v>2268</v>
      </c>
      <c r="R326" t="s">
        <v>3</v>
      </c>
      <c r="S326" t="s">
        <v>3</v>
      </c>
      <c r="T326" t="s">
        <v>3</v>
      </c>
      <c r="U326">
        <v>0</v>
      </c>
      <c r="V326">
        <v>0</v>
      </c>
      <c r="W326">
        <v>0</v>
      </c>
      <c r="X326">
        <v>0</v>
      </c>
      <c r="Y326" t="s">
        <v>3</v>
      </c>
      <c r="Z326" t="s">
        <v>3</v>
      </c>
      <c r="AA326">
        <v>0</v>
      </c>
      <c r="AB326" t="s">
        <v>3</v>
      </c>
      <c r="AC326">
        <v>1947.79</v>
      </c>
      <c r="AD326">
        <v>1</v>
      </c>
      <c r="AE326">
        <v>0</v>
      </c>
      <c r="AF326">
        <v>2</v>
      </c>
      <c r="AG326">
        <v>3</v>
      </c>
      <c r="AH326" t="s">
        <v>769</v>
      </c>
      <c r="AI326" t="s">
        <v>810</v>
      </c>
      <c r="AJ326">
        <v>46217.577118055553</v>
      </c>
      <c r="AK326">
        <v>54977146</v>
      </c>
      <c r="AL326">
        <v>0</v>
      </c>
      <c r="AM326">
        <v>0</v>
      </c>
      <c r="AN326">
        <v>0</v>
      </c>
      <c r="AO326">
        <v>46101</v>
      </c>
      <c r="AP326">
        <v>0</v>
      </c>
      <c r="AQ326">
        <v>1</v>
      </c>
      <c r="AR326">
        <v>0</v>
      </c>
      <c r="AS326" t="s">
        <v>3</v>
      </c>
      <c r="AT326">
        <v>1</v>
      </c>
      <c r="AU326">
        <v>71.400000000000006</v>
      </c>
    </row>
    <row r="327" spans="2:47" x14ac:dyDescent="0.25">
      <c r="B327" t="s">
        <v>2277</v>
      </c>
      <c r="C327">
        <v>0</v>
      </c>
      <c r="D327" t="s">
        <v>813</v>
      </c>
      <c r="E327" t="s">
        <v>3</v>
      </c>
      <c r="F327" t="s">
        <v>1888</v>
      </c>
      <c r="G327" t="s">
        <v>3</v>
      </c>
      <c r="H327">
        <v>1494</v>
      </c>
      <c r="I327">
        <v>1494</v>
      </c>
      <c r="J327">
        <v>0</v>
      </c>
      <c r="K327">
        <v>1494</v>
      </c>
      <c r="L327">
        <v>0</v>
      </c>
      <c r="M327">
        <v>0</v>
      </c>
      <c r="N327">
        <v>0</v>
      </c>
      <c r="O327" t="s">
        <v>2239</v>
      </c>
      <c r="P327" t="s">
        <v>3</v>
      </c>
      <c r="Q327" t="s">
        <v>2240</v>
      </c>
      <c r="R327" t="s">
        <v>3</v>
      </c>
      <c r="S327" t="s">
        <v>3</v>
      </c>
      <c r="T327" t="s">
        <v>3</v>
      </c>
      <c r="U327">
        <v>0</v>
      </c>
      <c r="V327">
        <v>0</v>
      </c>
      <c r="W327">
        <v>0</v>
      </c>
      <c r="X327">
        <v>0</v>
      </c>
      <c r="Y327" t="s">
        <v>3</v>
      </c>
      <c r="Z327" t="s">
        <v>3</v>
      </c>
      <c r="AA327">
        <v>0</v>
      </c>
      <c r="AB327" t="s">
        <v>3</v>
      </c>
      <c r="AC327">
        <v>1494</v>
      </c>
      <c r="AD327">
        <v>1</v>
      </c>
      <c r="AE327">
        <v>0</v>
      </c>
      <c r="AF327">
        <v>2</v>
      </c>
      <c r="AG327">
        <v>3</v>
      </c>
      <c r="AH327" t="s">
        <v>769</v>
      </c>
      <c r="AI327" t="s">
        <v>814</v>
      </c>
      <c r="AJ327">
        <v>46217.647997685184</v>
      </c>
      <c r="AK327">
        <v>54977150</v>
      </c>
      <c r="AL327">
        <v>0</v>
      </c>
      <c r="AM327">
        <v>0</v>
      </c>
      <c r="AN327">
        <v>0</v>
      </c>
      <c r="AO327">
        <v>46101</v>
      </c>
      <c r="AP327">
        <v>1350.61</v>
      </c>
      <c r="AQ327">
        <v>1</v>
      </c>
      <c r="AR327">
        <v>0</v>
      </c>
      <c r="AS327" t="s">
        <v>1897</v>
      </c>
      <c r="AT327">
        <v>1</v>
      </c>
      <c r="AU327">
        <v>225.42000000000002</v>
      </c>
    </row>
    <row r="328" spans="2:47" x14ac:dyDescent="0.25">
      <c r="B328" t="s">
        <v>2278</v>
      </c>
      <c r="C328">
        <v>0</v>
      </c>
      <c r="D328" t="s">
        <v>813</v>
      </c>
      <c r="E328" t="s">
        <v>3</v>
      </c>
      <c r="F328" t="s">
        <v>1888</v>
      </c>
      <c r="G328" t="s">
        <v>3</v>
      </c>
      <c r="H328">
        <v>1521.96</v>
      </c>
      <c r="I328">
        <v>1521.96</v>
      </c>
      <c r="J328">
        <v>0</v>
      </c>
      <c r="K328">
        <v>1521.96</v>
      </c>
      <c r="L328">
        <v>0</v>
      </c>
      <c r="M328">
        <v>0</v>
      </c>
      <c r="N328">
        <v>0</v>
      </c>
      <c r="O328" t="s">
        <v>2242</v>
      </c>
      <c r="P328" t="s">
        <v>3</v>
      </c>
      <c r="Q328" t="s">
        <v>2243</v>
      </c>
      <c r="R328" t="s">
        <v>3</v>
      </c>
      <c r="S328" t="s">
        <v>3</v>
      </c>
      <c r="T328" t="s">
        <v>3</v>
      </c>
      <c r="U328">
        <v>0</v>
      </c>
      <c r="V328">
        <v>0</v>
      </c>
      <c r="W328">
        <v>0</v>
      </c>
      <c r="X328">
        <v>0</v>
      </c>
      <c r="Y328" t="s">
        <v>3</v>
      </c>
      <c r="Z328" t="s">
        <v>3</v>
      </c>
      <c r="AA328">
        <v>0</v>
      </c>
      <c r="AB328" t="s">
        <v>3</v>
      </c>
      <c r="AC328">
        <v>1521.96</v>
      </c>
      <c r="AD328">
        <v>1</v>
      </c>
      <c r="AE328">
        <v>0</v>
      </c>
      <c r="AF328">
        <v>2</v>
      </c>
      <c r="AG328">
        <v>3</v>
      </c>
      <c r="AH328" t="s">
        <v>769</v>
      </c>
      <c r="AI328" t="s">
        <v>814</v>
      </c>
      <c r="AJ328">
        <v>46217.647997685184</v>
      </c>
      <c r="AK328">
        <v>54977150</v>
      </c>
      <c r="AL328">
        <v>0</v>
      </c>
      <c r="AM328">
        <v>0</v>
      </c>
      <c r="AN328">
        <v>0</v>
      </c>
      <c r="AO328">
        <v>46101</v>
      </c>
      <c r="AP328">
        <v>1350.61</v>
      </c>
      <c r="AQ328">
        <v>1</v>
      </c>
      <c r="AR328">
        <v>0</v>
      </c>
      <c r="AS328" t="s">
        <v>3</v>
      </c>
      <c r="AT328">
        <v>1</v>
      </c>
      <c r="AU328">
        <v>225.42000000000002</v>
      </c>
    </row>
    <row r="329" spans="2:47" x14ac:dyDescent="0.25">
      <c r="B329" t="s">
        <v>2279</v>
      </c>
      <c r="C329">
        <v>0</v>
      </c>
      <c r="D329" t="s">
        <v>813</v>
      </c>
      <c r="E329" t="s">
        <v>3</v>
      </c>
      <c r="F329" t="s">
        <v>1888</v>
      </c>
      <c r="G329" t="s">
        <v>3</v>
      </c>
      <c r="H329">
        <v>1490</v>
      </c>
      <c r="I329">
        <v>1490</v>
      </c>
      <c r="J329">
        <v>0</v>
      </c>
      <c r="K329">
        <v>1490</v>
      </c>
      <c r="L329">
        <v>0</v>
      </c>
      <c r="M329">
        <v>0</v>
      </c>
      <c r="N329">
        <v>0</v>
      </c>
      <c r="O329" t="s">
        <v>2233</v>
      </c>
      <c r="P329" t="s">
        <v>3</v>
      </c>
      <c r="Q329" t="s">
        <v>2234</v>
      </c>
      <c r="R329" t="s">
        <v>3</v>
      </c>
      <c r="S329" t="s">
        <v>3</v>
      </c>
      <c r="T329" t="s">
        <v>3</v>
      </c>
      <c r="U329">
        <v>0</v>
      </c>
      <c r="V329">
        <v>0</v>
      </c>
      <c r="W329">
        <v>0</v>
      </c>
      <c r="X329">
        <v>0</v>
      </c>
      <c r="Y329" t="s">
        <v>3</v>
      </c>
      <c r="Z329" t="s">
        <v>3</v>
      </c>
      <c r="AA329">
        <v>0</v>
      </c>
      <c r="AB329" t="s">
        <v>3</v>
      </c>
      <c r="AC329">
        <v>1490</v>
      </c>
      <c r="AD329">
        <v>1</v>
      </c>
      <c r="AE329">
        <v>0</v>
      </c>
      <c r="AF329">
        <v>2</v>
      </c>
      <c r="AG329">
        <v>3</v>
      </c>
      <c r="AH329" t="s">
        <v>769</v>
      </c>
      <c r="AI329" t="s">
        <v>814</v>
      </c>
      <c r="AJ329">
        <v>46217.647997685184</v>
      </c>
      <c r="AK329">
        <v>54977150</v>
      </c>
      <c r="AL329">
        <v>0</v>
      </c>
      <c r="AM329">
        <v>0</v>
      </c>
      <c r="AN329">
        <v>0</v>
      </c>
      <c r="AO329">
        <v>46101</v>
      </c>
      <c r="AP329">
        <v>1350.61</v>
      </c>
      <c r="AQ329">
        <v>1</v>
      </c>
      <c r="AR329">
        <v>0</v>
      </c>
      <c r="AS329" t="s">
        <v>3</v>
      </c>
      <c r="AT329">
        <v>1</v>
      </c>
      <c r="AU329">
        <v>225.42000000000002</v>
      </c>
    </row>
    <row r="330" spans="2:47" x14ac:dyDescent="0.25">
      <c r="B330" t="s">
        <v>2280</v>
      </c>
      <c r="C330">
        <v>0</v>
      </c>
      <c r="D330" t="s">
        <v>829</v>
      </c>
      <c r="E330" t="s">
        <v>3</v>
      </c>
      <c r="F330" t="s">
        <v>1888</v>
      </c>
      <c r="G330" t="s">
        <v>3</v>
      </c>
      <c r="H330">
        <v>1767</v>
      </c>
      <c r="I330">
        <v>1767</v>
      </c>
      <c r="J330">
        <v>0</v>
      </c>
      <c r="K330">
        <v>1767</v>
      </c>
      <c r="L330">
        <v>0</v>
      </c>
      <c r="M330">
        <v>0</v>
      </c>
      <c r="N330">
        <v>0</v>
      </c>
      <c r="O330" t="s">
        <v>2274</v>
      </c>
      <c r="P330" t="s">
        <v>3</v>
      </c>
      <c r="Q330" t="s">
        <v>2275</v>
      </c>
      <c r="R330" t="s">
        <v>3</v>
      </c>
      <c r="S330" t="s">
        <v>3</v>
      </c>
      <c r="T330" t="s">
        <v>3</v>
      </c>
      <c r="U330">
        <v>0</v>
      </c>
      <c r="V330">
        <v>0</v>
      </c>
      <c r="W330">
        <v>0</v>
      </c>
      <c r="X330">
        <v>0</v>
      </c>
      <c r="Y330" t="s">
        <v>3</v>
      </c>
      <c r="Z330" t="s">
        <v>3</v>
      </c>
      <c r="AA330">
        <v>0</v>
      </c>
      <c r="AB330" t="s">
        <v>3</v>
      </c>
      <c r="AC330">
        <v>1767</v>
      </c>
      <c r="AD330">
        <v>1</v>
      </c>
      <c r="AE330">
        <v>0</v>
      </c>
      <c r="AF330">
        <v>2</v>
      </c>
      <c r="AG330">
        <v>3</v>
      </c>
      <c r="AH330" t="s">
        <v>769</v>
      </c>
      <c r="AI330" t="s">
        <v>830</v>
      </c>
      <c r="AJ330">
        <v>46217.648182870369</v>
      </c>
      <c r="AK330">
        <v>54977380</v>
      </c>
      <c r="AL330">
        <v>0</v>
      </c>
      <c r="AM330">
        <v>0</v>
      </c>
      <c r="AN330">
        <v>0</v>
      </c>
      <c r="AO330">
        <v>46101</v>
      </c>
      <c r="AP330">
        <v>815.75</v>
      </c>
      <c r="AQ330">
        <v>1</v>
      </c>
      <c r="AR330">
        <v>0</v>
      </c>
      <c r="AS330" t="s">
        <v>1897</v>
      </c>
      <c r="AT330">
        <v>1</v>
      </c>
      <c r="AU330">
        <v>43.86</v>
      </c>
    </row>
    <row r="331" spans="2:47" x14ac:dyDescent="0.25">
      <c r="B331" t="s">
        <v>2281</v>
      </c>
      <c r="C331">
        <v>0</v>
      </c>
      <c r="D331" t="s">
        <v>829</v>
      </c>
      <c r="E331" t="s">
        <v>3</v>
      </c>
      <c r="F331" t="s">
        <v>1888</v>
      </c>
      <c r="G331" t="s">
        <v>3</v>
      </c>
      <c r="H331">
        <v>1219.5999999999999</v>
      </c>
      <c r="I331">
        <v>1219.5999999999999</v>
      </c>
      <c r="J331">
        <v>0</v>
      </c>
      <c r="K331">
        <v>1219.5999999999999</v>
      </c>
      <c r="L331">
        <v>0</v>
      </c>
      <c r="M331">
        <v>0</v>
      </c>
      <c r="N331">
        <v>0</v>
      </c>
      <c r="O331" t="s">
        <v>2242</v>
      </c>
      <c r="P331" t="s">
        <v>3</v>
      </c>
      <c r="Q331" t="s">
        <v>2243</v>
      </c>
      <c r="R331" t="s">
        <v>3</v>
      </c>
      <c r="S331" t="s">
        <v>3</v>
      </c>
      <c r="T331" t="s">
        <v>3</v>
      </c>
      <c r="U331">
        <v>0</v>
      </c>
      <c r="V331">
        <v>0</v>
      </c>
      <c r="W331">
        <v>0</v>
      </c>
      <c r="X331">
        <v>0</v>
      </c>
      <c r="Y331" t="s">
        <v>3</v>
      </c>
      <c r="Z331" t="s">
        <v>3</v>
      </c>
      <c r="AA331">
        <v>0</v>
      </c>
      <c r="AB331" t="s">
        <v>3</v>
      </c>
      <c r="AC331">
        <v>1219.5999999999999</v>
      </c>
      <c r="AD331">
        <v>1</v>
      </c>
      <c r="AE331">
        <v>0</v>
      </c>
      <c r="AF331">
        <v>2</v>
      </c>
      <c r="AG331">
        <v>3</v>
      </c>
      <c r="AH331" t="s">
        <v>769</v>
      </c>
      <c r="AI331" t="s">
        <v>830</v>
      </c>
      <c r="AJ331">
        <v>46217.648182870369</v>
      </c>
      <c r="AK331">
        <v>54977380</v>
      </c>
      <c r="AL331">
        <v>0</v>
      </c>
      <c r="AM331">
        <v>0</v>
      </c>
      <c r="AN331">
        <v>0</v>
      </c>
      <c r="AO331">
        <v>46101</v>
      </c>
      <c r="AP331">
        <v>815.75</v>
      </c>
      <c r="AQ331">
        <v>1</v>
      </c>
      <c r="AR331">
        <v>0</v>
      </c>
      <c r="AS331" t="s">
        <v>3</v>
      </c>
      <c r="AT331">
        <v>1</v>
      </c>
      <c r="AU331">
        <v>43.86</v>
      </c>
    </row>
    <row r="332" spans="2:47" x14ac:dyDescent="0.25">
      <c r="B332" t="s">
        <v>2282</v>
      </c>
      <c r="C332">
        <v>0</v>
      </c>
      <c r="D332" t="s">
        <v>829</v>
      </c>
      <c r="E332" t="s">
        <v>3</v>
      </c>
      <c r="F332" t="s">
        <v>1888</v>
      </c>
      <c r="G332" t="s">
        <v>3</v>
      </c>
      <c r="H332">
        <v>1220</v>
      </c>
      <c r="I332">
        <v>1220</v>
      </c>
      <c r="J332">
        <v>0</v>
      </c>
      <c r="K332">
        <v>1220</v>
      </c>
      <c r="L332">
        <v>0</v>
      </c>
      <c r="M332">
        <v>0</v>
      </c>
      <c r="N332">
        <v>0</v>
      </c>
      <c r="O332" t="s">
        <v>2233</v>
      </c>
      <c r="P332" t="s">
        <v>3</v>
      </c>
      <c r="Q332" t="s">
        <v>2234</v>
      </c>
      <c r="R332" t="s">
        <v>3</v>
      </c>
      <c r="S332" t="s">
        <v>3</v>
      </c>
      <c r="T332" t="s">
        <v>3</v>
      </c>
      <c r="U332">
        <v>0</v>
      </c>
      <c r="V332">
        <v>0</v>
      </c>
      <c r="W332">
        <v>0</v>
      </c>
      <c r="X332">
        <v>0</v>
      </c>
      <c r="Y332" t="s">
        <v>3</v>
      </c>
      <c r="Z332" t="s">
        <v>3</v>
      </c>
      <c r="AA332">
        <v>0</v>
      </c>
      <c r="AB332" t="s">
        <v>3</v>
      </c>
      <c r="AC332">
        <v>1220</v>
      </c>
      <c r="AD332">
        <v>1</v>
      </c>
      <c r="AE332">
        <v>0</v>
      </c>
      <c r="AF332">
        <v>2</v>
      </c>
      <c r="AG332">
        <v>3</v>
      </c>
      <c r="AH332" t="s">
        <v>769</v>
      </c>
      <c r="AI332" t="s">
        <v>830</v>
      </c>
      <c r="AJ332">
        <v>46217.648182870369</v>
      </c>
      <c r="AK332">
        <v>54977380</v>
      </c>
      <c r="AL332">
        <v>0</v>
      </c>
      <c r="AM332">
        <v>0</v>
      </c>
      <c r="AN332">
        <v>0</v>
      </c>
      <c r="AO332">
        <v>46101</v>
      </c>
      <c r="AP332">
        <v>815.75</v>
      </c>
      <c r="AQ332">
        <v>1</v>
      </c>
      <c r="AR332">
        <v>0</v>
      </c>
      <c r="AS332" t="s">
        <v>3</v>
      </c>
      <c r="AT332">
        <v>1</v>
      </c>
      <c r="AU332">
        <v>43.86</v>
      </c>
    </row>
    <row r="333" spans="2:47" x14ac:dyDescent="0.25">
      <c r="B333" t="s">
        <v>2283</v>
      </c>
      <c r="C333">
        <v>0</v>
      </c>
      <c r="D333" t="s">
        <v>833</v>
      </c>
      <c r="E333" t="s">
        <v>3</v>
      </c>
      <c r="F333" t="s">
        <v>1888</v>
      </c>
      <c r="G333" t="s">
        <v>3</v>
      </c>
      <c r="H333">
        <v>1296.74</v>
      </c>
      <c r="I333">
        <v>1296.74</v>
      </c>
      <c r="J333">
        <v>0</v>
      </c>
      <c r="K333">
        <v>1296.74</v>
      </c>
      <c r="L333">
        <v>0</v>
      </c>
      <c r="M333">
        <v>0</v>
      </c>
      <c r="N333">
        <v>0</v>
      </c>
      <c r="O333" t="s">
        <v>2284</v>
      </c>
      <c r="P333" t="s">
        <v>3</v>
      </c>
      <c r="Q333" t="s">
        <v>2285</v>
      </c>
      <c r="R333" t="s">
        <v>3</v>
      </c>
      <c r="S333" t="s">
        <v>3</v>
      </c>
      <c r="T333" t="s">
        <v>3</v>
      </c>
      <c r="U333">
        <v>0</v>
      </c>
      <c r="V333">
        <v>0</v>
      </c>
      <c r="W333">
        <v>0</v>
      </c>
      <c r="X333">
        <v>0</v>
      </c>
      <c r="Y333" t="s">
        <v>3</v>
      </c>
      <c r="Z333" t="s">
        <v>3</v>
      </c>
      <c r="AA333">
        <v>0</v>
      </c>
      <c r="AB333" t="s">
        <v>3</v>
      </c>
      <c r="AC333">
        <v>1296.74</v>
      </c>
      <c r="AD333">
        <v>1</v>
      </c>
      <c r="AE333">
        <v>0</v>
      </c>
      <c r="AF333">
        <v>2</v>
      </c>
      <c r="AG333">
        <v>3</v>
      </c>
      <c r="AH333" t="s">
        <v>769</v>
      </c>
      <c r="AI333" t="s">
        <v>834</v>
      </c>
      <c r="AJ333">
        <v>46217.576504629629</v>
      </c>
      <c r="AK333">
        <v>54977458</v>
      </c>
      <c r="AL333">
        <v>0</v>
      </c>
      <c r="AM333">
        <v>0</v>
      </c>
      <c r="AN333">
        <v>0</v>
      </c>
      <c r="AO333">
        <v>46101</v>
      </c>
      <c r="AP333">
        <v>0</v>
      </c>
      <c r="AQ333">
        <v>1</v>
      </c>
      <c r="AR333">
        <v>0</v>
      </c>
      <c r="AS333" t="s">
        <v>1897</v>
      </c>
      <c r="AT333">
        <v>1</v>
      </c>
      <c r="AU333">
        <v>44.88</v>
      </c>
    </row>
    <row r="334" spans="2:47" x14ac:dyDescent="0.25">
      <c r="B334" t="s">
        <v>2286</v>
      </c>
      <c r="C334">
        <v>0</v>
      </c>
      <c r="D334" t="s">
        <v>833</v>
      </c>
      <c r="E334" t="s">
        <v>3</v>
      </c>
      <c r="F334" t="s">
        <v>1888</v>
      </c>
      <c r="G334" t="s">
        <v>3</v>
      </c>
      <c r="H334">
        <v>790</v>
      </c>
      <c r="I334">
        <v>790</v>
      </c>
      <c r="J334">
        <v>0</v>
      </c>
      <c r="K334">
        <v>790</v>
      </c>
      <c r="L334">
        <v>0</v>
      </c>
      <c r="M334">
        <v>0</v>
      </c>
      <c r="N334">
        <v>0</v>
      </c>
      <c r="O334" t="s">
        <v>2233</v>
      </c>
      <c r="P334" t="s">
        <v>3</v>
      </c>
      <c r="Q334" t="s">
        <v>2234</v>
      </c>
      <c r="R334" t="s">
        <v>3</v>
      </c>
      <c r="S334" t="s">
        <v>3</v>
      </c>
      <c r="T334" t="s">
        <v>3</v>
      </c>
      <c r="U334">
        <v>0</v>
      </c>
      <c r="V334">
        <v>0</v>
      </c>
      <c r="W334">
        <v>0</v>
      </c>
      <c r="X334">
        <v>0</v>
      </c>
      <c r="Y334" t="s">
        <v>3</v>
      </c>
      <c r="Z334" t="s">
        <v>3</v>
      </c>
      <c r="AA334">
        <v>0</v>
      </c>
      <c r="AB334" t="s">
        <v>3</v>
      </c>
      <c r="AC334">
        <v>790</v>
      </c>
      <c r="AD334">
        <v>1</v>
      </c>
      <c r="AE334">
        <v>0</v>
      </c>
      <c r="AF334">
        <v>2</v>
      </c>
      <c r="AG334">
        <v>3</v>
      </c>
      <c r="AH334" t="s">
        <v>769</v>
      </c>
      <c r="AI334" t="s">
        <v>834</v>
      </c>
      <c r="AJ334">
        <v>46217.576504629629</v>
      </c>
      <c r="AK334">
        <v>54977458</v>
      </c>
      <c r="AL334">
        <v>0</v>
      </c>
      <c r="AM334">
        <v>0</v>
      </c>
      <c r="AN334">
        <v>0</v>
      </c>
      <c r="AO334">
        <v>46101</v>
      </c>
      <c r="AP334">
        <v>0</v>
      </c>
      <c r="AQ334">
        <v>1</v>
      </c>
      <c r="AR334">
        <v>0</v>
      </c>
      <c r="AS334" t="s">
        <v>3</v>
      </c>
      <c r="AT334">
        <v>1</v>
      </c>
      <c r="AU334">
        <v>44.88</v>
      </c>
    </row>
    <row r="335" spans="2:47" x14ac:dyDescent="0.25">
      <c r="B335" t="s">
        <v>2287</v>
      </c>
      <c r="C335">
        <v>1</v>
      </c>
      <c r="D335" t="s">
        <v>833</v>
      </c>
      <c r="E335" t="s">
        <v>3</v>
      </c>
      <c r="F335" t="s">
        <v>1888</v>
      </c>
      <c r="G335" t="s">
        <v>3</v>
      </c>
      <c r="H335">
        <v>786.09</v>
      </c>
      <c r="I335">
        <v>786.09</v>
      </c>
      <c r="J335">
        <v>0</v>
      </c>
      <c r="K335">
        <v>786.09</v>
      </c>
      <c r="L335">
        <v>0</v>
      </c>
      <c r="M335">
        <v>0</v>
      </c>
      <c r="N335">
        <v>0</v>
      </c>
      <c r="O335" t="s">
        <v>2242</v>
      </c>
      <c r="P335" t="s">
        <v>3</v>
      </c>
      <c r="Q335" t="s">
        <v>2243</v>
      </c>
      <c r="R335" t="s">
        <v>3</v>
      </c>
      <c r="S335" t="s">
        <v>3</v>
      </c>
      <c r="T335" t="s">
        <v>3</v>
      </c>
      <c r="U335">
        <v>0</v>
      </c>
      <c r="V335">
        <v>0</v>
      </c>
      <c r="W335">
        <v>0</v>
      </c>
      <c r="X335">
        <v>0</v>
      </c>
      <c r="Y335" t="s">
        <v>3</v>
      </c>
      <c r="Z335" t="s">
        <v>3</v>
      </c>
      <c r="AA335">
        <v>0</v>
      </c>
      <c r="AB335" t="s">
        <v>3</v>
      </c>
      <c r="AC335">
        <v>786.09</v>
      </c>
      <c r="AD335">
        <v>1</v>
      </c>
      <c r="AE335">
        <v>0</v>
      </c>
      <c r="AF335">
        <v>2</v>
      </c>
      <c r="AG335">
        <v>3</v>
      </c>
      <c r="AH335" t="s">
        <v>769</v>
      </c>
      <c r="AI335" t="s">
        <v>834</v>
      </c>
      <c r="AJ335">
        <v>46217.576504629629</v>
      </c>
      <c r="AK335">
        <v>54977458</v>
      </c>
      <c r="AL335">
        <v>0</v>
      </c>
      <c r="AM335">
        <v>0</v>
      </c>
      <c r="AN335">
        <v>0</v>
      </c>
      <c r="AO335">
        <v>46101</v>
      </c>
      <c r="AP335">
        <v>0</v>
      </c>
      <c r="AQ335">
        <v>1</v>
      </c>
      <c r="AR335">
        <v>0</v>
      </c>
      <c r="AS335" t="s">
        <v>3</v>
      </c>
      <c r="AT335">
        <v>1</v>
      </c>
      <c r="AU335">
        <v>44.88</v>
      </c>
    </row>
    <row r="336" spans="2:47" x14ac:dyDescent="0.25">
      <c r="B336" t="s">
        <v>2288</v>
      </c>
      <c r="C336">
        <v>0</v>
      </c>
      <c r="D336" t="s">
        <v>837</v>
      </c>
      <c r="E336" t="s">
        <v>3</v>
      </c>
      <c r="F336" t="s">
        <v>1888</v>
      </c>
      <c r="G336" t="s">
        <v>3</v>
      </c>
      <c r="H336">
        <v>785.88</v>
      </c>
      <c r="I336">
        <v>785.88</v>
      </c>
      <c r="J336">
        <v>0</v>
      </c>
      <c r="K336">
        <v>785.88</v>
      </c>
      <c r="L336">
        <v>0</v>
      </c>
      <c r="M336">
        <v>0</v>
      </c>
      <c r="N336">
        <v>0</v>
      </c>
      <c r="O336" t="s">
        <v>2284</v>
      </c>
      <c r="P336" t="s">
        <v>3</v>
      </c>
      <c r="Q336" t="s">
        <v>2285</v>
      </c>
      <c r="R336" t="s">
        <v>3</v>
      </c>
      <c r="S336" t="s">
        <v>3</v>
      </c>
      <c r="T336" t="s">
        <v>3</v>
      </c>
      <c r="U336">
        <v>0</v>
      </c>
      <c r="V336">
        <v>0</v>
      </c>
      <c r="W336">
        <v>0</v>
      </c>
      <c r="X336">
        <v>0</v>
      </c>
      <c r="Y336" t="s">
        <v>3</v>
      </c>
      <c r="Z336" t="s">
        <v>3</v>
      </c>
      <c r="AA336">
        <v>0</v>
      </c>
      <c r="AB336" t="s">
        <v>3</v>
      </c>
      <c r="AC336">
        <v>785.88</v>
      </c>
      <c r="AD336">
        <v>1</v>
      </c>
      <c r="AE336">
        <v>0</v>
      </c>
      <c r="AF336">
        <v>2</v>
      </c>
      <c r="AG336">
        <v>3</v>
      </c>
      <c r="AH336" t="s">
        <v>769</v>
      </c>
      <c r="AI336" t="s">
        <v>838</v>
      </c>
      <c r="AJ336">
        <v>46217.576539351852</v>
      </c>
      <c r="AK336">
        <v>54977476</v>
      </c>
      <c r="AL336">
        <v>0</v>
      </c>
      <c r="AM336">
        <v>0</v>
      </c>
      <c r="AN336">
        <v>0</v>
      </c>
      <c r="AO336">
        <v>46101</v>
      </c>
      <c r="AP336">
        <v>0</v>
      </c>
      <c r="AQ336">
        <v>1</v>
      </c>
      <c r="AR336">
        <v>0</v>
      </c>
      <c r="AS336" t="s">
        <v>1897</v>
      </c>
      <c r="AT336">
        <v>1</v>
      </c>
      <c r="AU336">
        <v>148.92000000000002</v>
      </c>
    </row>
    <row r="337" spans="2:47" x14ac:dyDescent="0.25">
      <c r="B337" t="s">
        <v>2289</v>
      </c>
      <c r="C337">
        <v>0</v>
      </c>
      <c r="D337" t="s">
        <v>837</v>
      </c>
      <c r="E337" t="s">
        <v>3</v>
      </c>
      <c r="F337" t="s">
        <v>1888</v>
      </c>
      <c r="G337" t="s">
        <v>3</v>
      </c>
      <c r="H337">
        <v>669</v>
      </c>
      <c r="I337">
        <v>669</v>
      </c>
      <c r="J337">
        <v>0</v>
      </c>
      <c r="K337">
        <v>669</v>
      </c>
      <c r="L337">
        <v>0</v>
      </c>
      <c r="M337">
        <v>0</v>
      </c>
      <c r="N337">
        <v>0</v>
      </c>
      <c r="O337" t="s">
        <v>2274</v>
      </c>
      <c r="P337" t="s">
        <v>3</v>
      </c>
      <c r="Q337" t="s">
        <v>2275</v>
      </c>
      <c r="R337" t="s">
        <v>3</v>
      </c>
      <c r="S337" t="s">
        <v>3</v>
      </c>
      <c r="T337" t="s">
        <v>3</v>
      </c>
      <c r="U337">
        <v>0</v>
      </c>
      <c r="V337">
        <v>0</v>
      </c>
      <c r="W337">
        <v>0</v>
      </c>
      <c r="X337">
        <v>0</v>
      </c>
      <c r="Y337" t="s">
        <v>3</v>
      </c>
      <c r="Z337" t="s">
        <v>3</v>
      </c>
      <c r="AA337">
        <v>0</v>
      </c>
      <c r="AB337" t="s">
        <v>3</v>
      </c>
      <c r="AC337">
        <v>669</v>
      </c>
      <c r="AD337">
        <v>1</v>
      </c>
      <c r="AE337">
        <v>0</v>
      </c>
      <c r="AF337">
        <v>2</v>
      </c>
      <c r="AG337">
        <v>3</v>
      </c>
      <c r="AH337" t="s">
        <v>769</v>
      </c>
      <c r="AI337" t="s">
        <v>838</v>
      </c>
      <c r="AJ337">
        <v>46217.576539351852</v>
      </c>
      <c r="AK337">
        <v>54977476</v>
      </c>
      <c r="AL337">
        <v>0</v>
      </c>
      <c r="AM337">
        <v>0</v>
      </c>
      <c r="AN337">
        <v>0</v>
      </c>
      <c r="AO337">
        <v>46101</v>
      </c>
      <c r="AP337">
        <v>0</v>
      </c>
      <c r="AQ337">
        <v>1</v>
      </c>
      <c r="AR337">
        <v>0</v>
      </c>
      <c r="AS337" t="s">
        <v>3</v>
      </c>
      <c r="AT337">
        <v>1</v>
      </c>
      <c r="AU337">
        <v>148.92000000000002</v>
      </c>
    </row>
    <row r="338" spans="2:47" x14ac:dyDescent="0.25">
      <c r="B338" t="s">
        <v>2290</v>
      </c>
      <c r="C338">
        <v>1</v>
      </c>
      <c r="D338" t="s">
        <v>837</v>
      </c>
      <c r="E338" t="s">
        <v>3</v>
      </c>
      <c r="F338" t="s">
        <v>1888</v>
      </c>
      <c r="G338" t="s">
        <v>3</v>
      </c>
      <c r="H338">
        <v>480</v>
      </c>
      <c r="I338">
        <v>480</v>
      </c>
      <c r="J338">
        <v>0</v>
      </c>
      <c r="K338">
        <v>480</v>
      </c>
      <c r="L338">
        <v>0</v>
      </c>
      <c r="M338">
        <v>0</v>
      </c>
      <c r="N338">
        <v>0</v>
      </c>
      <c r="O338" t="s">
        <v>2233</v>
      </c>
      <c r="P338" t="s">
        <v>3</v>
      </c>
      <c r="Q338" t="s">
        <v>2234</v>
      </c>
      <c r="R338" t="s">
        <v>3</v>
      </c>
      <c r="S338" t="s">
        <v>3</v>
      </c>
      <c r="T338" t="s">
        <v>3</v>
      </c>
      <c r="U338">
        <v>0</v>
      </c>
      <c r="V338">
        <v>0</v>
      </c>
      <c r="W338">
        <v>0</v>
      </c>
      <c r="X338">
        <v>0</v>
      </c>
      <c r="Y338" t="s">
        <v>3</v>
      </c>
      <c r="Z338" t="s">
        <v>3</v>
      </c>
      <c r="AA338">
        <v>0</v>
      </c>
      <c r="AB338" t="s">
        <v>3</v>
      </c>
      <c r="AC338">
        <v>480</v>
      </c>
      <c r="AD338">
        <v>1</v>
      </c>
      <c r="AE338">
        <v>0</v>
      </c>
      <c r="AF338">
        <v>2</v>
      </c>
      <c r="AG338">
        <v>3</v>
      </c>
      <c r="AH338" t="s">
        <v>769</v>
      </c>
      <c r="AI338" t="s">
        <v>838</v>
      </c>
      <c r="AJ338">
        <v>46217.576539351852</v>
      </c>
      <c r="AK338">
        <v>54977476</v>
      </c>
      <c r="AL338">
        <v>0</v>
      </c>
      <c r="AM338">
        <v>0</v>
      </c>
      <c r="AN338">
        <v>0</v>
      </c>
      <c r="AO338">
        <v>46101</v>
      </c>
      <c r="AP338">
        <v>0</v>
      </c>
      <c r="AQ338">
        <v>1</v>
      </c>
      <c r="AR338">
        <v>0</v>
      </c>
      <c r="AS338" t="s">
        <v>3</v>
      </c>
      <c r="AT338">
        <v>1</v>
      </c>
      <c r="AU338">
        <v>148.92000000000002</v>
      </c>
    </row>
    <row r="339" spans="2:47" x14ac:dyDescent="0.25">
      <c r="B339" t="s">
        <v>2291</v>
      </c>
      <c r="C339">
        <v>0</v>
      </c>
      <c r="D339" t="s">
        <v>841</v>
      </c>
      <c r="E339" t="s">
        <v>3</v>
      </c>
      <c r="F339" t="s">
        <v>1888</v>
      </c>
      <c r="G339" t="s">
        <v>3</v>
      </c>
      <c r="H339">
        <v>543.42999999999995</v>
      </c>
      <c r="I339">
        <v>543.42999999999995</v>
      </c>
      <c r="J339">
        <v>0</v>
      </c>
      <c r="K339">
        <v>543.42999999999995</v>
      </c>
      <c r="L339">
        <v>0</v>
      </c>
      <c r="M339">
        <v>0</v>
      </c>
      <c r="N339">
        <v>0</v>
      </c>
      <c r="O339" t="s">
        <v>2284</v>
      </c>
      <c r="P339" t="s">
        <v>3</v>
      </c>
      <c r="Q339" t="s">
        <v>2285</v>
      </c>
      <c r="R339" t="s">
        <v>3</v>
      </c>
      <c r="S339" t="s">
        <v>3</v>
      </c>
      <c r="T339" t="s">
        <v>3</v>
      </c>
      <c r="U339">
        <v>0</v>
      </c>
      <c r="V339">
        <v>0</v>
      </c>
      <c r="W339">
        <v>0</v>
      </c>
      <c r="X339">
        <v>0</v>
      </c>
      <c r="Y339" t="s">
        <v>3</v>
      </c>
      <c r="Z339" t="s">
        <v>3</v>
      </c>
      <c r="AA339">
        <v>0</v>
      </c>
      <c r="AB339" t="s">
        <v>3</v>
      </c>
      <c r="AC339">
        <v>543.42999999999995</v>
      </c>
      <c r="AD339">
        <v>1</v>
      </c>
      <c r="AE339">
        <v>0</v>
      </c>
      <c r="AF339">
        <v>2</v>
      </c>
      <c r="AG339">
        <v>3</v>
      </c>
      <c r="AH339" t="s">
        <v>769</v>
      </c>
      <c r="AI339" t="s">
        <v>842</v>
      </c>
      <c r="AJ339">
        <v>46217.576585648145</v>
      </c>
      <c r="AK339">
        <v>54977464</v>
      </c>
      <c r="AL339">
        <v>0</v>
      </c>
      <c r="AM339">
        <v>0</v>
      </c>
      <c r="AN339">
        <v>0</v>
      </c>
      <c r="AO339">
        <v>46101</v>
      </c>
      <c r="AP339">
        <v>0</v>
      </c>
      <c r="AQ339">
        <v>1</v>
      </c>
      <c r="AR339">
        <v>0</v>
      </c>
      <c r="AS339" t="s">
        <v>1897</v>
      </c>
      <c r="AT339">
        <v>1</v>
      </c>
      <c r="AU339">
        <v>74.460000000000008</v>
      </c>
    </row>
    <row r="340" spans="2:47" x14ac:dyDescent="0.25">
      <c r="B340" t="s">
        <v>2292</v>
      </c>
      <c r="C340">
        <v>1</v>
      </c>
      <c r="D340" t="s">
        <v>841</v>
      </c>
      <c r="E340" t="s">
        <v>3</v>
      </c>
      <c r="F340" t="s">
        <v>1888</v>
      </c>
      <c r="G340" t="s">
        <v>3</v>
      </c>
      <c r="H340">
        <v>327.75</v>
      </c>
      <c r="I340">
        <v>327.75</v>
      </c>
      <c r="J340">
        <v>0</v>
      </c>
      <c r="K340">
        <v>327.75</v>
      </c>
      <c r="L340">
        <v>0</v>
      </c>
      <c r="M340">
        <v>0</v>
      </c>
      <c r="N340">
        <v>0</v>
      </c>
      <c r="O340" t="s">
        <v>2242</v>
      </c>
      <c r="P340" t="s">
        <v>3</v>
      </c>
      <c r="Q340" t="s">
        <v>2243</v>
      </c>
      <c r="R340" t="s">
        <v>3</v>
      </c>
      <c r="S340" t="s">
        <v>3</v>
      </c>
      <c r="T340" t="s">
        <v>3</v>
      </c>
      <c r="U340">
        <v>0</v>
      </c>
      <c r="V340">
        <v>0</v>
      </c>
      <c r="W340">
        <v>0</v>
      </c>
      <c r="X340">
        <v>0</v>
      </c>
      <c r="Y340" t="s">
        <v>3</v>
      </c>
      <c r="Z340" t="s">
        <v>3</v>
      </c>
      <c r="AA340">
        <v>0</v>
      </c>
      <c r="AB340" t="s">
        <v>3</v>
      </c>
      <c r="AC340">
        <v>327.75</v>
      </c>
      <c r="AD340">
        <v>1</v>
      </c>
      <c r="AE340">
        <v>0</v>
      </c>
      <c r="AF340">
        <v>2</v>
      </c>
      <c r="AG340">
        <v>3</v>
      </c>
      <c r="AH340" t="s">
        <v>769</v>
      </c>
      <c r="AI340" t="s">
        <v>842</v>
      </c>
      <c r="AJ340">
        <v>46217.576585648145</v>
      </c>
      <c r="AK340">
        <v>54977464</v>
      </c>
      <c r="AL340">
        <v>0</v>
      </c>
      <c r="AM340">
        <v>0</v>
      </c>
      <c r="AN340">
        <v>0</v>
      </c>
      <c r="AO340">
        <v>46101</v>
      </c>
      <c r="AP340">
        <v>0</v>
      </c>
      <c r="AQ340">
        <v>1</v>
      </c>
      <c r="AR340">
        <v>0</v>
      </c>
      <c r="AS340" t="s">
        <v>3</v>
      </c>
      <c r="AT340">
        <v>1</v>
      </c>
      <c r="AU340">
        <v>74.460000000000008</v>
      </c>
    </row>
    <row r="341" spans="2:47" x14ac:dyDescent="0.25">
      <c r="B341" t="s">
        <v>2293</v>
      </c>
      <c r="C341">
        <v>0</v>
      </c>
      <c r="D341" t="s">
        <v>841</v>
      </c>
      <c r="E341" t="s">
        <v>3</v>
      </c>
      <c r="F341" t="s">
        <v>1888</v>
      </c>
      <c r="G341" t="s">
        <v>3</v>
      </c>
      <c r="H341">
        <v>330</v>
      </c>
      <c r="I341">
        <v>330</v>
      </c>
      <c r="J341">
        <v>0</v>
      </c>
      <c r="K341">
        <v>330</v>
      </c>
      <c r="L341">
        <v>0</v>
      </c>
      <c r="M341">
        <v>0</v>
      </c>
      <c r="N341">
        <v>0</v>
      </c>
      <c r="O341" t="s">
        <v>2233</v>
      </c>
      <c r="P341" t="s">
        <v>3</v>
      </c>
      <c r="Q341" t="s">
        <v>2234</v>
      </c>
      <c r="R341" t="s">
        <v>3</v>
      </c>
      <c r="S341" t="s">
        <v>3</v>
      </c>
      <c r="T341" t="s">
        <v>3</v>
      </c>
      <c r="U341">
        <v>0</v>
      </c>
      <c r="V341">
        <v>0</v>
      </c>
      <c r="W341">
        <v>0</v>
      </c>
      <c r="X341">
        <v>0</v>
      </c>
      <c r="Y341" t="s">
        <v>3</v>
      </c>
      <c r="Z341" t="s">
        <v>3</v>
      </c>
      <c r="AA341">
        <v>0</v>
      </c>
      <c r="AB341" t="s">
        <v>3</v>
      </c>
      <c r="AC341">
        <v>330</v>
      </c>
      <c r="AD341">
        <v>1</v>
      </c>
      <c r="AE341">
        <v>0</v>
      </c>
      <c r="AF341">
        <v>2</v>
      </c>
      <c r="AG341">
        <v>3</v>
      </c>
      <c r="AH341" t="s">
        <v>769</v>
      </c>
      <c r="AI341" t="s">
        <v>842</v>
      </c>
      <c r="AJ341">
        <v>46217.576585648145</v>
      </c>
      <c r="AK341">
        <v>54977464</v>
      </c>
      <c r="AL341">
        <v>0</v>
      </c>
      <c r="AM341">
        <v>0</v>
      </c>
      <c r="AN341">
        <v>0</v>
      </c>
      <c r="AO341">
        <v>46101</v>
      </c>
      <c r="AP341">
        <v>0</v>
      </c>
      <c r="AQ341">
        <v>1</v>
      </c>
      <c r="AR341">
        <v>0</v>
      </c>
      <c r="AS341" t="s">
        <v>3</v>
      </c>
      <c r="AT341">
        <v>1</v>
      </c>
      <c r="AU341">
        <v>74.460000000000008</v>
      </c>
    </row>
    <row r="342" spans="2:47" x14ac:dyDescent="0.25">
      <c r="B342" t="s">
        <v>2294</v>
      </c>
      <c r="C342">
        <v>0</v>
      </c>
      <c r="D342" t="s">
        <v>845</v>
      </c>
      <c r="E342" t="s">
        <v>3</v>
      </c>
      <c r="F342" t="s">
        <v>1888</v>
      </c>
      <c r="G342" t="s">
        <v>3</v>
      </c>
      <c r="H342">
        <v>187.65</v>
      </c>
      <c r="I342">
        <v>187.65</v>
      </c>
      <c r="J342">
        <v>0</v>
      </c>
      <c r="K342">
        <v>187.65</v>
      </c>
      <c r="L342">
        <v>0</v>
      </c>
      <c r="M342">
        <v>0</v>
      </c>
      <c r="N342">
        <v>0</v>
      </c>
      <c r="O342" t="s">
        <v>2295</v>
      </c>
      <c r="P342" t="s">
        <v>3</v>
      </c>
      <c r="Q342" t="s">
        <v>2296</v>
      </c>
      <c r="R342" t="s">
        <v>3</v>
      </c>
      <c r="S342" t="s">
        <v>3</v>
      </c>
      <c r="T342" t="s">
        <v>3</v>
      </c>
      <c r="U342">
        <v>0</v>
      </c>
      <c r="V342">
        <v>0</v>
      </c>
      <c r="W342">
        <v>0</v>
      </c>
      <c r="X342">
        <v>0</v>
      </c>
      <c r="Y342" t="s">
        <v>3</v>
      </c>
      <c r="Z342" t="s">
        <v>3</v>
      </c>
      <c r="AA342">
        <v>0</v>
      </c>
      <c r="AB342" t="s">
        <v>3</v>
      </c>
      <c r="AC342">
        <v>187.65</v>
      </c>
      <c r="AD342">
        <v>1</v>
      </c>
      <c r="AE342">
        <v>0</v>
      </c>
      <c r="AF342">
        <v>2</v>
      </c>
      <c r="AG342">
        <v>3</v>
      </c>
      <c r="AH342" t="s">
        <v>769</v>
      </c>
      <c r="AI342" t="s">
        <v>846</v>
      </c>
      <c r="AJ342">
        <v>46217.648425925923</v>
      </c>
      <c r="AK342">
        <v>54977474</v>
      </c>
      <c r="AL342">
        <v>0</v>
      </c>
      <c r="AM342">
        <v>0</v>
      </c>
      <c r="AN342">
        <v>0</v>
      </c>
      <c r="AO342">
        <v>46101</v>
      </c>
      <c r="AP342">
        <v>156.26</v>
      </c>
      <c r="AQ342">
        <v>1</v>
      </c>
      <c r="AR342">
        <v>0</v>
      </c>
      <c r="AS342" t="s">
        <v>1897</v>
      </c>
      <c r="AT342">
        <v>1</v>
      </c>
      <c r="AU342">
        <v>3149.76</v>
      </c>
    </row>
    <row r="343" spans="2:47" x14ac:dyDescent="0.25">
      <c r="B343" t="s">
        <v>2297</v>
      </c>
      <c r="C343">
        <v>0</v>
      </c>
      <c r="D343" t="s">
        <v>845</v>
      </c>
      <c r="E343" t="s">
        <v>3</v>
      </c>
      <c r="F343" t="s">
        <v>1888</v>
      </c>
      <c r="G343" t="s">
        <v>3</v>
      </c>
      <c r="H343">
        <v>212.47</v>
      </c>
      <c r="I343">
        <v>212.47</v>
      </c>
      <c r="J343">
        <v>0</v>
      </c>
      <c r="K343">
        <v>212.47</v>
      </c>
      <c r="L343">
        <v>0</v>
      </c>
      <c r="M343">
        <v>0</v>
      </c>
      <c r="N343">
        <v>0</v>
      </c>
      <c r="O343" t="s">
        <v>2242</v>
      </c>
      <c r="P343" t="s">
        <v>3</v>
      </c>
      <c r="Q343" t="s">
        <v>2243</v>
      </c>
      <c r="R343" t="s">
        <v>3</v>
      </c>
      <c r="S343" t="s">
        <v>3</v>
      </c>
      <c r="T343" t="s">
        <v>3</v>
      </c>
      <c r="U343">
        <v>0</v>
      </c>
      <c r="V343">
        <v>0</v>
      </c>
      <c r="W343">
        <v>0</v>
      </c>
      <c r="X343">
        <v>0</v>
      </c>
      <c r="Y343" t="s">
        <v>3</v>
      </c>
      <c r="Z343" t="s">
        <v>3</v>
      </c>
      <c r="AA343">
        <v>0</v>
      </c>
      <c r="AB343" t="s">
        <v>3</v>
      </c>
      <c r="AC343">
        <v>212.47</v>
      </c>
      <c r="AD343">
        <v>1</v>
      </c>
      <c r="AE343">
        <v>0</v>
      </c>
      <c r="AF343">
        <v>2</v>
      </c>
      <c r="AG343">
        <v>3</v>
      </c>
      <c r="AH343" t="s">
        <v>769</v>
      </c>
      <c r="AI343" t="s">
        <v>846</v>
      </c>
      <c r="AJ343">
        <v>46217.648425925923</v>
      </c>
      <c r="AK343">
        <v>54977474</v>
      </c>
      <c r="AL343">
        <v>0</v>
      </c>
      <c r="AM343">
        <v>0</v>
      </c>
      <c r="AN343">
        <v>0</v>
      </c>
      <c r="AO343">
        <v>46101</v>
      </c>
      <c r="AP343">
        <v>156.26</v>
      </c>
      <c r="AQ343">
        <v>1</v>
      </c>
      <c r="AR343">
        <v>0</v>
      </c>
      <c r="AS343" t="s">
        <v>3</v>
      </c>
      <c r="AT343">
        <v>1</v>
      </c>
      <c r="AU343">
        <v>3149.76</v>
      </c>
    </row>
    <row r="344" spans="2:47" x14ac:dyDescent="0.25">
      <c r="B344" t="s">
        <v>2298</v>
      </c>
      <c r="C344">
        <v>0</v>
      </c>
      <c r="D344" t="s">
        <v>845</v>
      </c>
      <c r="E344" t="s">
        <v>3</v>
      </c>
      <c r="F344" t="s">
        <v>1888</v>
      </c>
      <c r="G344" t="s">
        <v>3</v>
      </c>
      <c r="H344">
        <v>305.72000000000003</v>
      </c>
      <c r="I344">
        <v>305.72000000000003</v>
      </c>
      <c r="J344">
        <v>0</v>
      </c>
      <c r="K344">
        <v>305.72000000000003</v>
      </c>
      <c r="L344">
        <v>0</v>
      </c>
      <c r="M344">
        <v>0</v>
      </c>
      <c r="N344">
        <v>0</v>
      </c>
      <c r="O344" t="s">
        <v>2284</v>
      </c>
      <c r="P344" t="s">
        <v>3</v>
      </c>
      <c r="Q344" t="s">
        <v>2285</v>
      </c>
      <c r="R344" t="s">
        <v>3</v>
      </c>
      <c r="S344" t="s">
        <v>3</v>
      </c>
      <c r="T344" t="s">
        <v>3</v>
      </c>
      <c r="U344">
        <v>0</v>
      </c>
      <c r="V344">
        <v>0</v>
      </c>
      <c r="W344">
        <v>0</v>
      </c>
      <c r="X344">
        <v>0</v>
      </c>
      <c r="Y344" t="s">
        <v>3</v>
      </c>
      <c r="Z344" t="s">
        <v>3</v>
      </c>
      <c r="AA344">
        <v>0</v>
      </c>
      <c r="AB344" t="s">
        <v>3</v>
      </c>
      <c r="AC344">
        <v>305.72000000000003</v>
      </c>
      <c r="AD344">
        <v>1</v>
      </c>
      <c r="AE344">
        <v>0</v>
      </c>
      <c r="AF344">
        <v>2</v>
      </c>
      <c r="AG344">
        <v>3</v>
      </c>
      <c r="AH344" t="s">
        <v>769</v>
      </c>
      <c r="AI344" t="s">
        <v>846</v>
      </c>
      <c r="AJ344">
        <v>46217.648425925923</v>
      </c>
      <c r="AK344">
        <v>54977474</v>
      </c>
      <c r="AL344">
        <v>0</v>
      </c>
      <c r="AM344">
        <v>0</v>
      </c>
      <c r="AN344">
        <v>0</v>
      </c>
      <c r="AO344">
        <v>46101</v>
      </c>
      <c r="AP344">
        <v>156.26</v>
      </c>
      <c r="AQ344">
        <v>1</v>
      </c>
      <c r="AR344">
        <v>0</v>
      </c>
      <c r="AS344" t="s">
        <v>3</v>
      </c>
      <c r="AT344">
        <v>1</v>
      </c>
      <c r="AU344">
        <v>3149.76</v>
      </c>
    </row>
    <row r="345" spans="2:47" x14ac:dyDescent="0.25">
      <c r="B345" t="s">
        <v>2299</v>
      </c>
      <c r="C345">
        <v>0</v>
      </c>
      <c r="D345" t="s">
        <v>849</v>
      </c>
      <c r="E345" t="s">
        <v>3</v>
      </c>
      <c r="F345" t="s">
        <v>1888</v>
      </c>
      <c r="G345" t="s">
        <v>3</v>
      </c>
      <c r="H345">
        <v>396.4</v>
      </c>
      <c r="I345">
        <v>396.4</v>
      </c>
      <c r="J345">
        <v>0</v>
      </c>
      <c r="K345">
        <v>396.4</v>
      </c>
      <c r="L345">
        <v>0</v>
      </c>
      <c r="M345">
        <v>0</v>
      </c>
      <c r="N345">
        <v>0</v>
      </c>
      <c r="O345" t="s">
        <v>2207</v>
      </c>
      <c r="P345" t="s">
        <v>3</v>
      </c>
      <c r="Q345" t="s">
        <v>2208</v>
      </c>
      <c r="R345" t="s">
        <v>3</v>
      </c>
      <c r="S345" t="s">
        <v>3</v>
      </c>
      <c r="T345" t="s">
        <v>3</v>
      </c>
      <c r="U345">
        <v>0</v>
      </c>
      <c r="V345">
        <v>0</v>
      </c>
      <c r="W345">
        <v>0</v>
      </c>
      <c r="X345">
        <v>0</v>
      </c>
      <c r="Y345" t="s">
        <v>3</v>
      </c>
      <c r="Z345" t="s">
        <v>3</v>
      </c>
      <c r="AA345">
        <v>0</v>
      </c>
      <c r="AB345" t="s">
        <v>3</v>
      </c>
      <c r="AC345">
        <v>396.4</v>
      </c>
      <c r="AD345">
        <v>1</v>
      </c>
      <c r="AE345">
        <v>0</v>
      </c>
      <c r="AF345">
        <v>2</v>
      </c>
      <c r="AG345">
        <v>3</v>
      </c>
      <c r="AH345" t="s">
        <v>769</v>
      </c>
      <c r="AI345" t="s">
        <v>850</v>
      </c>
      <c r="AJ345">
        <v>46217.576689814814</v>
      </c>
      <c r="AK345">
        <v>54977487</v>
      </c>
      <c r="AL345">
        <v>0</v>
      </c>
      <c r="AM345">
        <v>0</v>
      </c>
      <c r="AN345">
        <v>0</v>
      </c>
      <c r="AO345">
        <v>46101</v>
      </c>
      <c r="AP345">
        <v>0</v>
      </c>
      <c r="AQ345">
        <v>1</v>
      </c>
      <c r="AR345">
        <v>0</v>
      </c>
      <c r="AS345" t="s">
        <v>1897</v>
      </c>
      <c r="AT345">
        <v>1</v>
      </c>
      <c r="AU345">
        <v>117.3</v>
      </c>
    </row>
    <row r="346" spans="2:47" x14ac:dyDescent="0.25">
      <c r="B346" t="s">
        <v>2300</v>
      </c>
      <c r="C346">
        <v>1</v>
      </c>
      <c r="D346" t="s">
        <v>849</v>
      </c>
      <c r="E346" t="s">
        <v>3</v>
      </c>
      <c r="F346" t="s">
        <v>1888</v>
      </c>
      <c r="G346" t="s">
        <v>3</v>
      </c>
      <c r="H346">
        <v>250</v>
      </c>
      <c r="I346">
        <v>250</v>
      </c>
      <c r="J346">
        <v>0</v>
      </c>
      <c r="K346">
        <v>250</v>
      </c>
      <c r="L346">
        <v>0</v>
      </c>
      <c r="M346">
        <v>0</v>
      </c>
      <c r="N346">
        <v>0</v>
      </c>
      <c r="O346" t="s">
        <v>2233</v>
      </c>
      <c r="P346" t="s">
        <v>3</v>
      </c>
      <c r="Q346" t="s">
        <v>2234</v>
      </c>
      <c r="R346" t="s">
        <v>3</v>
      </c>
      <c r="S346" t="s">
        <v>3</v>
      </c>
      <c r="T346" t="s">
        <v>3</v>
      </c>
      <c r="U346">
        <v>0</v>
      </c>
      <c r="V346">
        <v>0</v>
      </c>
      <c r="W346">
        <v>0</v>
      </c>
      <c r="X346">
        <v>0</v>
      </c>
      <c r="Y346" t="s">
        <v>3</v>
      </c>
      <c r="Z346" t="s">
        <v>3</v>
      </c>
      <c r="AA346">
        <v>0</v>
      </c>
      <c r="AB346" t="s">
        <v>3</v>
      </c>
      <c r="AC346">
        <v>250</v>
      </c>
      <c r="AD346">
        <v>1</v>
      </c>
      <c r="AE346">
        <v>0</v>
      </c>
      <c r="AF346">
        <v>2</v>
      </c>
      <c r="AG346">
        <v>3</v>
      </c>
      <c r="AH346" t="s">
        <v>769</v>
      </c>
      <c r="AI346" t="s">
        <v>850</v>
      </c>
      <c r="AJ346">
        <v>46217.576689814814</v>
      </c>
      <c r="AK346">
        <v>54977487</v>
      </c>
      <c r="AL346">
        <v>0</v>
      </c>
      <c r="AM346">
        <v>0</v>
      </c>
      <c r="AN346">
        <v>0</v>
      </c>
      <c r="AO346">
        <v>46101</v>
      </c>
      <c r="AP346">
        <v>0</v>
      </c>
      <c r="AQ346">
        <v>1</v>
      </c>
      <c r="AR346">
        <v>0</v>
      </c>
      <c r="AS346" t="s">
        <v>3</v>
      </c>
      <c r="AT346">
        <v>1</v>
      </c>
      <c r="AU346">
        <v>117.3</v>
      </c>
    </row>
    <row r="347" spans="2:47" x14ac:dyDescent="0.25">
      <c r="B347" t="s">
        <v>2301</v>
      </c>
      <c r="C347">
        <v>0</v>
      </c>
      <c r="D347" t="s">
        <v>849</v>
      </c>
      <c r="E347" t="s">
        <v>3</v>
      </c>
      <c r="F347" t="s">
        <v>1888</v>
      </c>
      <c r="G347" t="s">
        <v>3</v>
      </c>
      <c r="H347">
        <v>415.93</v>
      </c>
      <c r="I347">
        <v>415.93</v>
      </c>
      <c r="J347">
        <v>0</v>
      </c>
      <c r="K347">
        <v>415.93</v>
      </c>
      <c r="L347">
        <v>0</v>
      </c>
      <c r="M347">
        <v>0</v>
      </c>
      <c r="N347">
        <v>0</v>
      </c>
      <c r="O347" t="s">
        <v>2284</v>
      </c>
      <c r="P347" t="s">
        <v>3</v>
      </c>
      <c r="Q347" t="s">
        <v>2285</v>
      </c>
      <c r="R347" t="s">
        <v>3</v>
      </c>
      <c r="S347" t="s">
        <v>3</v>
      </c>
      <c r="T347" t="s">
        <v>3</v>
      </c>
      <c r="U347">
        <v>0</v>
      </c>
      <c r="V347">
        <v>0</v>
      </c>
      <c r="W347">
        <v>0</v>
      </c>
      <c r="X347">
        <v>0</v>
      </c>
      <c r="Y347" t="s">
        <v>3</v>
      </c>
      <c r="Z347" t="s">
        <v>3</v>
      </c>
      <c r="AA347">
        <v>0</v>
      </c>
      <c r="AB347" t="s">
        <v>3</v>
      </c>
      <c r="AC347">
        <v>415.93</v>
      </c>
      <c r="AD347">
        <v>1</v>
      </c>
      <c r="AE347">
        <v>0</v>
      </c>
      <c r="AF347">
        <v>2</v>
      </c>
      <c r="AG347">
        <v>3</v>
      </c>
      <c r="AH347" t="s">
        <v>769</v>
      </c>
      <c r="AI347" t="s">
        <v>850</v>
      </c>
      <c r="AJ347">
        <v>46217.576689814814</v>
      </c>
      <c r="AK347">
        <v>54977487</v>
      </c>
      <c r="AL347">
        <v>0</v>
      </c>
      <c r="AM347">
        <v>0</v>
      </c>
      <c r="AN347">
        <v>0</v>
      </c>
      <c r="AO347">
        <v>46101</v>
      </c>
      <c r="AP347">
        <v>0</v>
      </c>
      <c r="AQ347">
        <v>1</v>
      </c>
      <c r="AR347">
        <v>0</v>
      </c>
      <c r="AS347" t="s">
        <v>3</v>
      </c>
      <c r="AT347">
        <v>1</v>
      </c>
      <c r="AU347">
        <v>117.3</v>
      </c>
    </row>
    <row r="348" spans="2:47" x14ac:dyDescent="0.25">
      <c r="B348" t="s">
        <v>2302</v>
      </c>
      <c r="C348">
        <v>0</v>
      </c>
      <c r="D348" t="s">
        <v>859</v>
      </c>
      <c r="E348" t="s">
        <v>3</v>
      </c>
      <c r="F348" t="s">
        <v>1888</v>
      </c>
      <c r="G348" t="s">
        <v>3</v>
      </c>
      <c r="H348">
        <v>258.2</v>
      </c>
      <c r="I348">
        <v>258.2</v>
      </c>
      <c r="J348">
        <v>0</v>
      </c>
      <c r="K348">
        <v>258.2</v>
      </c>
      <c r="L348">
        <v>0</v>
      </c>
      <c r="M348">
        <v>0</v>
      </c>
      <c r="N348">
        <v>0</v>
      </c>
      <c r="O348" t="s">
        <v>2303</v>
      </c>
      <c r="P348" t="s">
        <v>3</v>
      </c>
      <c r="Q348" t="s">
        <v>2304</v>
      </c>
      <c r="R348" t="s">
        <v>3</v>
      </c>
      <c r="S348" t="s">
        <v>3</v>
      </c>
      <c r="T348" t="s">
        <v>3</v>
      </c>
      <c r="U348">
        <v>0</v>
      </c>
      <c r="V348">
        <v>0</v>
      </c>
      <c r="W348">
        <v>0</v>
      </c>
      <c r="X348">
        <v>0</v>
      </c>
      <c r="Y348" t="s">
        <v>3</v>
      </c>
      <c r="Z348" t="s">
        <v>3</v>
      </c>
      <c r="AA348">
        <v>0</v>
      </c>
      <c r="AB348" t="s">
        <v>3</v>
      </c>
      <c r="AC348">
        <v>258.2</v>
      </c>
      <c r="AD348">
        <v>1</v>
      </c>
      <c r="AE348">
        <v>0</v>
      </c>
      <c r="AF348">
        <v>2</v>
      </c>
      <c r="AG348">
        <v>3</v>
      </c>
      <c r="AH348" t="s">
        <v>769</v>
      </c>
      <c r="AI348" t="s">
        <v>860</v>
      </c>
      <c r="AJ348">
        <v>46217.57675925926</v>
      </c>
      <c r="AK348">
        <v>54977494</v>
      </c>
      <c r="AL348">
        <v>0</v>
      </c>
      <c r="AM348">
        <v>0</v>
      </c>
      <c r="AN348">
        <v>0</v>
      </c>
      <c r="AO348">
        <v>46101</v>
      </c>
      <c r="AP348">
        <v>0</v>
      </c>
      <c r="AQ348">
        <v>1</v>
      </c>
      <c r="AR348">
        <v>0</v>
      </c>
      <c r="AS348" t="s">
        <v>1897</v>
      </c>
      <c r="AT348">
        <v>1</v>
      </c>
      <c r="AU348">
        <v>213.18</v>
      </c>
    </row>
    <row r="349" spans="2:47" x14ac:dyDescent="0.25">
      <c r="B349" t="s">
        <v>2305</v>
      </c>
      <c r="C349">
        <v>0</v>
      </c>
      <c r="D349" t="s">
        <v>859</v>
      </c>
      <c r="E349" t="s">
        <v>3</v>
      </c>
      <c r="F349" t="s">
        <v>1888</v>
      </c>
      <c r="G349" t="s">
        <v>3</v>
      </c>
      <c r="H349">
        <v>386.3</v>
      </c>
      <c r="I349">
        <v>386.3</v>
      </c>
      <c r="J349">
        <v>0</v>
      </c>
      <c r="K349">
        <v>386.3</v>
      </c>
      <c r="L349">
        <v>0</v>
      </c>
      <c r="M349">
        <v>0</v>
      </c>
      <c r="N349">
        <v>0</v>
      </c>
      <c r="O349" t="s">
        <v>2306</v>
      </c>
      <c r="P349" t="s">
        <v>3</v>
      </c>
      <c r="Q349" t="s">
        <v>2307</v>
      </c>
      <c r="R349" t="s">
        <v>3</v>
      </c>
      <c r="S349" t="s">
        <v>3</v>
      </c>
      <c r="T349" t="s">
        <v>3</v>
      </c>
      <c r="U349">
        <v>0</v>
      </c>
      <c r="V349">
        <v>0</v>
      </c>
      <c r="W349">
        <v>0</v>
      </c>
      <c r="X349">
        <v>0</v>
      </c>
      <c r="Y349" t="s">
        <v>3</v>
      </c>
      <c r="Z349" t="s">
        <v>3</v>
      </c>
      <c r="AA349">
        <v>0</v>
      </c>
      <c r="AB349" t="s">
        <v>3</v>
      </c>
      <c r="AC349">
        <v>386.3</v>
      </c>
      <c r="AD349">
        <v>1</v>
      </c>
      <c r="AE349">
        <v>0</v>
      </c>
      <c r="AF349">
        <v>2</v>
      </c>
      <c r="AG349">
        <v>3</v>
      </c>
      <c r="AH349" t="s">
        <v>769</v>
      </c>
      <c r="AI349" t="s">
        <v>860</v>
      </c>
      <c r="AJ349">
        <v>46217.57675925926</v>
      </c>
      <c r="AK349">
        <v>54977494</v>
      </c>
      <c r="AL349">
        <v>0</v>
      </c>
      <c r="AM349">
        <v>0</v>
      </c>
      <c r="AN349">
        <v>0</v>
      </c>
      <c r="AO349">
        <v>46101</v>
      </c>
      <c r="AP349">
        <v>0</v>
      </c>
      <c r="AQ349">
        <v>1</v>
      </c>
      <c r="AR349">
        <v>0</v>
      </c>
      <c r="AS349" t="s">
        <v>3</v>
      </c>
      <c r="AT349">
        <v>1</v>
      </c>
      <c r="AU349">
        <v>213.18</v>
      </c>
    </row>
    <row r="350" spans="2:47" x14ac:dyDescent="0.25">
      <c r="B350" t="s">
        <v>2308</v>
      </c>
      <c r="C350">
        <v>1</v>
      </c>
      <c r="D350" t="s">
        <v>859</v>
      </c>
      <c r="E350" t="s">
        <v>3</v>
      </c>
      <c r="F350" t="s">
        <v>1888</v>
      </c>
      <c r="G350" t="s">
        <v>3</v>
      </c>
      <c r="H350">
        <v>240.54</v>
      </c>
      <c r="I350">
        <v>240.54</v>
      </c>
      <c r="J350">
        <v>0</v>
      </c>
      <c r="K350">
        <v>240.54</v>
      </c>
      <c r="L350">
        <v>0</v>
      </c>
      <c r="M350">
        <v>0</v>
      </c>
      <c r="N350">
        <v>0</v>
      </c>
      <c r="O350" t="s">
        <v>2295</v>
      </c>
      <c r="P350" t="s">
        <v>3</v>
      </c>
      <c r="Q350" t="s">
        <v>2296</v>
      </c>
      <c r="R350" t="s">
        <v>3</v>
      </c>
      <c r="S350" t="s">
        <v>3</v>
      </c>
      <c r="T350" t="s">
        <v>3</v>
      </c>
      <c r="U350">
        <v>0</v>
      </c>
      <c r="V350">
        <v>0</v>
      </c>
      <c r="W350">
        <v>0</v>
      </c>
      <c r="X350">
        <v>0</v>
      </c>
      <c r="Y350" t="s">
        <v>3</v>
      </c>
      <c r="Z350" t="s">
        <v>3</v>
      </c>
      <c r="AA350">
        <v>0</v>
      </c>
      <c r="AB350" t="s">
        <v>3</v>
      </c>
      <c r="AC350">
        <v>240.54</v>
      </c>
      <c r="AD350">
        <v>1</v>
      </c>
      <c r="AE350">
        <v>0</v>
      </c>
      <c r="AF350">
        <v>2</v>
      </c>
      <c r="AG350">
        <v>3</v>
      </c>
      <c r="AH350" t="s">
        <v>769</v>
      </c>
      <c r="AI350" t="s">
        <v>860</v>
      </c>
      <c r="AJ350">
        <v>46217.57675925926</v>
      </c>
      <c r="AK350">
        <v>54977494</v>
      </c>
      <c r="AL350">
        <v>0</v>
      </c>
      <c r="AM350">
        <v>0</v>
      </c>
      <c r="AN350">
        <v>0</v>
      </c>
      <c r="AO350">
        <v>46101</v>
      </c>
      <c r="AP350">
        <v>0</v>
      </c>
      <c r="AQ350">
        <v>1</v>
      </c>
      <c r="AR350">
        <v>0</v>
      </c>
      <c r="AS350" t="s">
        <v>3</v>
      </c>
      <c r="AT350">
        <v>1</v>
      </c>
      <c r="AU350">
        <v>213.18</v>
      </c>
    </row>
    <row r="351" spans="2:47" x14ac:dyDescent="0.25">
      <c r="B351" t="s">
        <v>2309</v>
      </c>
      <c r="C351">
        <v>0</v>
      </c>
      <c r="D351" t="s">
        <v>863</v>
      </c>
      <c r="E351" t="s">
        <v>3</v>
      </c>
      <c r="F351" t="s">
        <v>1888</v>
      </c>
      <c r="G351" t="s">
        <v>3</v>
      </c>
      <c r="H351">
        <v>182.57</v>
      </c>
      <c r="I351">
        <v>182.57</v>
      </c>
      <c r="J351">
        <v>0</v>
      </c>
      <c r="K351">
        <v>182.57</v>
      </c>
      <c r="L351">
        <v>0</v>
      </c>
      <c r="M351">
        <v>0</v>
      </c>
      <c r="N351">
        <v>0</v>
      </c>
      <c r="O351" t="s">
        <v>2295</v>
      </c>
      <c r="P351" t="s">
        <v>3</v>
      </c>
      <c r="Q351" t="s">
        <v>2296</v>
      </c>
      <c r="R351" t="s">
        <v>3</v>
      </c>
      <c r="S351" t="s">
        <v>3</v>
      </c>
      <c r="T351" t="s">
        <v>3</v>
      </c>
      <c r="U351">
        <v>0</v>
      </c>
      <c r="V351">
        <v>0</v>
      </c>
      <c r="W351">
        <v>0</v>
      </c>
      <c r="X351">
        <v>0</v>
      </c>
      <c r="Y351" t="s">
        <v>3</v>
      </c>
      <c r="Z351" t="s">
        <v>3</v>
      </c>
      <c r="AA351">
        <v>0</v>
      </c>
      <c r="AB351" t="s">
        <v>3</v>
      </c>
      <c r="AC351">
        <v>182.57</v>
      </c>
      <c r="AD351">
        <v>1</v>
      </c>
      <c r="AE351">
        <v>0</v>
      </c>
      <c r="AF351">
        <v>2</v>
      </c>
      <c r="AG351">
        <v>3</v>
      </c>
      <c r="AH351" t="s">
        <v>769</v>
      </c>
      <c r="AI351" t="s">
        <v>864</v>
      </c>
      <c r="AJ351">
        <v>46217.577013888891</v>
      </c>
      <c r="AK351">
        <v>54977501</v>
      </c>
      <c r="AL351">
        <v>0</v>
      </c>
      <c r="AM351">
        <v>0</v>
      </c>
      <c r="AN351">
        <v>0</v>
      </c>
      <c r="AO351">
        <v>46101</v>
      </c>
      <c r="AP351">
        <v>0</v>
      </c>
      <c r="AQ351">
        <v>1</v>
      </c>
      <c r="AR351">
        <v>0</v>
      </c>
      <c r="AS351" t="s">
        <v>1897</v>
      </c>
      <c r="AT351">
        <v>1</v>
      </c>
      <c r="AU351">
        <v>262.14</v>
      </c>
    </row>
    <row r="352" spans="2:47" x14ac:dyDescent="0.25">
      <c r="B352" t="s">
        <v>2310</v>
      </c>
      <c r="C352">
        <v>1</v>
      </c>
      <c r="D352" t="s">
        <v>863</v>
      </c>
      <c r="E352" t="s">
        <v>3</v>
      </c>
      <c r="F352" t="s">
        <v>1888</v>
      </c>
      <c r="G352" t="s">
        <v>3</v>
      </c>
      <c r="H352">
        <v>164.65</v>
      </c>
      <c r="I352">
        <v>164.65</v>
      </c>
      <c r="J352">
        <v>0</v>
      </c>
      <c r="K352">
        <v>164.65</v>
      </c>
      <c r="L352">
        <v>0</v>
      </c>
      <c r="M352">
        <v>0</v>
      </c>
      <c r="N352">
        <v>0</v>
      </c>
      <c r="O352" t="s">
        <v>2311</v>
      </c>
      <c r="P352" t="s">
        <v>3</v>
      </c>
      <c r="Q352" t="s">
        <v>2312</v>
      </c>
      <c r="R352" t="s">
        <v>3</v>
      </c>
      <c r="S352" t="s">
        <v>3</v>
      </c>
      <c r="T352" t="s">
        <v>3</v>
      </c>
      <c r="U352">
        <v>0</v>
      </c>
      <c r="V352">
        <v>0</v>
      </c>
      <c r="W352">
        <v>0</v>
      </c>
      <c r="X352">
        <v>0</v>
      </c>
      <c r="Y352" t="s">
        <v>3</v>
      </c>
      <c r="Z352" t="s">
        <v>3</v>
      </c>
      <c r="AA352">
        <v>0</v>
      </c>
      <c r="AB352" t="s">
        <v>3</v>
      </c>
      <c r="AC352">
        <v>164.65</v>
      </c>
      <c r="AD352">
        <v>1</v>
      </c>
      <c r="AE352">
        <v>0</v>
      </c>
      <c r="AF352">
        <v>2</v>
      </c>
      <c r="AG352">
        <v>3</v>
      </c>
      <c r="AH352" t="s">
        <v>769</v>
      </c>
      <c r="AI352" t="s">
        <v>864</v>
      </c>
      <c r="AJ352">
        <v>46217.577013888891</v>
      </c>
      <c r="AK352">
        <v>54977501</v>
      </c>
      <c r="AL352">
        <v>0</v>
      </c>
      <c r="AM352">
        <v>0</v>
      </c>
      <c r="AN352">
        <v>0</v>
      </c>
      <c r="AO352">
        <v>46101</v>
      </c>
      <c r="AP352">
        <v>0</v>
      </c>
      <c r="AQ352">
        <v>1</v>
      </c>
      <c r="AR352">
        <v>0</v>
      </c>
      <c r="AS352" t="s">
        <v>3</v>
      </c>
      <c r="AT352">
        <v>1</v>
      </c>
      <c r="AU352">
        <v>262.14</v>
      </c>
    </row>
    <row r="353" spans="2:47" x14ac:dyDescent="0.25">
      <c r="B353" t="s">
        <v>2313</v>
      </c>
      <c r="C353">
        <v>0</v>
      </c>
      <c r="D353" t="s">
        <v>863</v>
      </c>
      <c r="E353" t="s">
        <v>3</v>
      </c>
      <c r="F353" t="s">
        <v>1888</v>
      </c>
      <c r="G353" t="s">
        <v>3</v>
      </c>
      <c r="H353">
        <v>168.97</v>
      </c>
      <c r="I353">
        <v>168.97</v>
      </c>
      <c r="J353">
        <v>0</v>
      </c>
      <c r="K353">
        <v>168.97</v>
      </c>
      <c r="L353">
        <v>0</v>
      </c>
      <c r="M353">
        <v>0</v>
      </c>
      <c r="N353">
        <v>0</v>
      </c>
      <c r="O353" t="s">
        <v>2303</v>
      </c>
      <c r="P353" t="s">
        <v>3</v>
      </c>
      <c r="Q353" t="s">
        <v>2304</v>
      </c>
      <c r="R353" t="s">
        <v>3</v>
      </c>
      <c r="S353" t="s">
        <v>3</v>
      </c>
      <c r="T353" t="s">
        <v>3</v>
      </c>
      <c r="U353">
        <v>0</v>
      </c>
      <c r="V353">
        <v>0</v>
      </c>
      <c r="W353">
        <v>0</v>
      </c>
      <c r="X353">
        <v>0</v>
      </c>
      <c r="Y353" t="s">
        <v>3</v>
      </c>
      <c r="Z353" t="s">
        <v>3</v>
      </c>
      <c r="AA353">
        <v>0</v>
      </c>
      <c r="AB353" t="s">
        <v>3</v>
      </c>
      <c r="AC353">
        <v>168.97</v>
      </c>
      <c r="AD353">
        <v>1</v>
      </c>
      <c r="AE353">
        <v>0</v>
      </c>
      <c r="AF353">
        <v>2</v>
      </c>
      <c r="AG353">
        <v>3</v>
      </c>
      <c r="AH353" t="s">
        <v>769</v>
      </c>
      <c r="AI353" t="s">
        <v>864</v>
      </c>
      <c r="AJ353">
        <v>46217.577013888891</v>
      </c>
      <c r="AK353">
        <v>54977501</v>
      </c>
      <c r="AL353">
        <v>0</v>
      </c>
      <c r="AM353">
        <v>0</v>
      </c>
      <c r="AN353">
        <v>0</v>
      </c>
      <c r="AO353">
        <v>46101</v>
      </c>
      <c r="AP353">
        <v>0</v>
      </c>
      <c r="AQ353">
        <v>1</v>
      </c>
      <c r="AR353">
        <v>0</v>
      </c>
      <c r="AS353" t="s">
        <v>3</v>
      </c>
      <c r="AT353">
        <v>1</v>
      </c>
      <c r="AU353">
        <v>262.14</v>
      </c>
    </row>
    <row r="354" spans="2:47" x14ac:dyDescent="0.25">
      <c r="B354" t="s">
        <v>2314</v>
      </c>
      <c r="C354">
        <v>0</v>
      </c>
      <c r="D354" t="s">
        <v>867</v>
      </c>
      <c r="E354" t="s">
        <v>3</v>
      </c>
      <c r="F354" t="s">
        <v>1888</v>
      </c>
      <c r="G354" t="s">
        <v>3</v>
      </c>
      <c r="H354">
        <v>187.35</v>
      </c>
      <c r="I354">
        <v>187.35</v>
      </c>
      <c r="J354">
        <v>0</v>
      </c>
      <c r="K354">
        <v>187.35</v>
      </c>
      <c r="L354">
        <v>0</v>
      </c>
      <c r="M354">
        <v>0</v>
      </c>
      <c r="N354">
        <v>0</v>
      </c>
      <c r="O354" t="s">
        <v>2315</v>
      </c>
      <c r="P354" t="s">
        <v>3</v>
      </c>
      <c r="Q354" t="s">
        <v>2316</v>
      </c>
      <c r="R354" t="s">
        <v>3</v>
      </c>
      <c r="S354" t="s">
        <v>3</v>
      </c>
      <c r="T354" t="s">
        <v>3</v>
      </c>
      <c r="U354">
        <v>0</v>
      </c>
      <c r="V354">
        <v>0</v>
      </c>
      <c r="W354">
        <v>0</v>
      </c>
      <c r="X354">
        <v>0</v>
      </c>
      <c r="Y354" t="s">
        <v>3</v>
      </c>
      <c r="Z354" t="s">
        <v>3</v>
      </c>
      <c r="AA354">
        <v>0</v>
      </c>
      <c r="AB354" t="s">
        <v>3</v>
      </c>
      <c r="AC354">
        <v>187.35</v>
      </c>
      <c r="AD354">
        <v>1</v>
      </c>
      <c r="AE354">
        <v>0</v>
      </c>
      <c r="AF354">
        <v>2</v>
      </c>
      <c r="AG354">
        <v>3</v>
      </c>
      <c r="AH354" t="s">
        <v>769</v>
      </c>
      <c r="AI354" t="s">
        <v>868</v>
      </c>
      <c r="AJ354">
        <v>46217.648668981485</v>
      </c>
      <c r="AK354">
        <v>54977507</v>
      </c>
      <c r="AL354">
        <v>0</v>
      </c>
      <c r="AM354">
        <v>0</v>
      </c>
      <c r="AN354">
        <v>0</v>
      </c>
      <c r="AO354">
        <v>46101</v>
      </c>
      <c r="AP354">
        <v>121.82</v>
      </c>
      <c r="AQ354">
        <v>1</v>
      </c>
      <c r="AR354">
        <v>0</v>
      </c>
      <c r="AS354" t="s">
        <v>1897</v>
      </c>
      <c r="AT354">
        <v>1</v>
      </c>
      <c r="AU354">
        <v>786.42</v>
      </c>
    </row>
    <row r="355" spans="2:47" x14ac:dyDescent="0.25">
      <c r="B355" t="s">
        <v>2317</v>
      </c>
      <c r="C355">
        <v>0</v>
      </c>
      <c r="D355" t="s">
        <v>867</v>
      </c>
      <c r="E355" t="s">
        <v>3</v>
      </c>
      <c r="F355" t="s">
        <v>1888</v>
      </c>
      <c r="G355" t="s">
        <v>3</v>
      </c>
      <c r="H355">
        <v>182.85</v>
      </c>
      <c r="I355">
        <v>182.85</v>
      </c>
      <c r="J355">
        <v>0</v>
      </c>
      <c r="K355">
        <v>182.85</v>
      </c>
      <c r="L355">
        <v>0</v>
      </c>
      <c r="M355">
        <v>0</v>
      </c>
      <c r="N355">
        <v>0</v>
      </c>
      <c r="O355" t="s">
        <v>2318</v>
      </c>
      <c r="P355" t="s">
        <v>3</v>
      </c>
      <c r="Q355" t="s">
        <v>2319</v>
      </c>
      <c r="R355" t="s">
        <v>3</v>
      </c>
      <c r="S355" t="s">
        <v>3</v>
      </c>
      <c r="T355" t="s">
        <v>3</v>
      </c>
      <c r="U355">
        <v>0</v>
      </c>
      <c r="V355">
        <v>0</v>
      </c>
      <c r="W355">
        <v>0</v>
      </c>
      <c r="X355">
        <v>0</v>
      </c>
      <c r="Y355" t="s">
        <v>3</v>
      </c>
      <c r="Z355" t="s">
        <v>3</v>
      </c>
      <c r="AA355">
        <v>0</v>
      </c>
      <c r="AB355" t="s">
        <v>3</v>
      </c>
      <c r="AC355">
        <v>182.85</v>
      </c>
      <c r="AD355">
        <v>1</v>
      </c>
      <c r="AE355">
        <v>0</v>
      </c>
      <c r="AF355">
        <v>2</v>
      </c>
      <c r="AG355">
        <v>3</v>
      </c>
      <c r="AH355" t="s">
        <v>769</v>
      </c>
      <c r="AI355" t="s">
        <v>868</v>
      </c>
      <c r="AJ355">
        <v>46217.648668981485</v>
      </c>
      <c r="AK355">
        <v>54977507</v>
      </c>
      <c r="AL355">
        <v>0</v>
      </c>
      <c r="AM355">
        <v>0</v>
      </c>
      <c r="AN355">
        <v>0</v>
      </c>
      <c r="AO355">
        <v>46101</v>
      </c>
      <c r="AP355">
        <v>121.82</v>
      </c>
      <c r="AQ355">
        <v>1</v>
      </c>
      <c r="AR355">
        <v>0</v>
      </c>
      <c r="AS355" t="s">
        <v>3</v>
      </c>
      <c r="AT355">
        <v>1</v>
      </c>
      <c r="AU355">
        <v>786.42</v>
      </c>
    </row>
    <row r="356" spans="2:47" x14ac:dyDescent="0.25">
      <c r="B356" t="s">
        <v>2320</v>
      </c>
      <c r="C356">
        <v>0</v>
      </c>
      <c r="D356" t="s">
        <v>867</v>
      </c>
      <c r="E356" t="s">
        <v>3</v>
      </c>
      <c r="F356" t="s">
        <v>1888</v>
      </c>
      <c r="G356" t="s">
        <v>3</v>
      </c>
      <c r="H356">
        <v>201</v>
      </c>
      <c r="I356">
        <v>201</v>
      </c>
      <c r="J356">
        <v>0</v>
      </c>
      <c r="K356">
        <v>201</v>
      </c>
      <c r="L356">
        <v>0</v>
      </c>
      <c r="M356">
        <v>0</v>
      </c>
      <c r="N356">
        <v>0</v>
      </c>
      <c r="O356" t="s">
        <v>2274</v>
      </c>
      <c r="P356" t="s">
        <v>3</v>
      </c>
      <c r="Q356" t="s">
        <v>2275</v>
      </c>
      <c r="R356" t="s">
        <v>3</v>
      </c>
      <c r="S356" t="s">
        <v>3</v>
      </c>
      <c r="T356" t="s">
        <v>3</v>
      </c>
      <c r="U356">
        <v>0</v>
      </c>
      <c r="V356">
        <v>0</v>
      </c>
      <c r="W356">
        <v>0</v>
      </c>
      <c r="X356">
        <v>0</v>
      </c>
      <c r="Y356" t="s">
        <v>3</v>
      </c>
      <c r="Z356" t="s">
        <v>3</v>
      </c>
      <c r="AA356">
        <v>0</v>
      </c>
      <c r="AB356" t="s">
        <v>3</v>
      </c>
      <c r="AC356">
        <v>201</v>
      </c>
      <c r="AD356">
        <v>1</v>
      </c>
      <c r="AE356">
        <v>0</v>
      </c>
      <c r="AF356">
        <v>2</v>
      </c>
      <c r="AG356">
        <v>3</v>
      </c>
      <c r="AH356" t="s">
        <v>769</v>
      </c>
      <c r="AI356" t="s">
        <v>868</v>
      </c>
      <c r="AJ356">
        <v>46217.648668981485</v>
      </c>
      <c r="AK356">
        <v>54977507</v>
      </c>
      <c r="AL356">
        <v>0</v>
      </c>
      <c r="AM356">
        <v>0</v>
      </c>
      <c r="AN356">
        <v>0</v>
      </c>
      <c r="AO356">
        <v>46101</v>
      </c>
      <c r="AP356">
        <v>121.82</v>
      </c>
      <c r="AQ356">
        <v>1</v>
      </c>
      <c r="AR356">
        <v>0</v>
      </c>
      <c r="AS356" t="s">
        <v>3</v>
      </c>
      <c r="AT356">
        <v>1</v>
      </c>
      <c r="AU356">
        <v>786.42</v>
      </c>
    </row>
    <row r="357" spans="2:47" x14ac:dyDescent="0.25">
      <c r="B357" t="s">
        <v>2321</v>
      </c>
      <c r="C357">
        <v>0</v>
      </c>
      <c r="D357" t="s">
        <v>871</v>
      </c>
      <c r="E357" t="s">
        <v>3</v>
      </c>
      <c r="F357" t="s">
        <v>1888</v>
      </c>
      <c r="G357" t="s">
        <v>3</v>
      </c>
      <c r="H357">
        <v>255.1</v>
      </c>
      <c r="I357">
        <v>255.1</v>
      </c>
      <c r="J357">
        <v>0</v>
      </c>
      <c r="K357">
        <v>255.1</v>
      </c>
      <c r="L357">
        <v>0</v>
      </c>
      <c r="M357">
        <v>0</v>
      </c>
      <c r="N357">
        <v>0</v>
      </c>
      <c r="O357" t="s">
        <v>2236</v>
      </c>
      <c r="P357" t="s">
        <v>3</v>
      </c>
      <c r="Q357" t="s">
        <v>2237</v>
      </c>
      <c r="R357" t="s">
        <v>3</v>
      </c>
      <c r="S357" t="s">
        <v>3</v>
      </c>
      <c r="T357" t="s">
        <v>3</v>
      </c>
      <c r="U357">
        <v>0</v>
      </c>
      <c r="V357">
        <v>0</v>
      </c>
      <c r="W357">
        <v>0</v>
      </c>
      <c r="X357">
        <v>0</v>
      </c>
      <c r="Y357" t="s">
        <v>3</v>
      </c>
      <c r="Z357" t="s">
        <v>3</v>
      </c>
      <c r="AA357">
        <v>0</v>
      </c>
      <c r="AB357" t="s">
        <v>3</v>
      </c>
      <c r="AC357">
        <v>255.1</v>
      </c>
      <c r="AD357">
        <v>1</v>
      </c>
      <c r="AE357">
        <v>0</v>
      </c>
      <c r="AF357">
        <v>2</v>
      </c>
      <c r="AG357">
        <v>3</v>
      </c>
      <c r="AH357" t="s">
        <v>769</v>
      </c>
      <c r="AI357" t="s">
        <v>872</v>
      </c>
      <c r="AJ357">
        <v>46217.649953703702</v>
      </c>
      <c r="AK357">
        <v>54977515</v>
      </c>
      <c r="AL357">
        <v>0</v>
      </c>
      <c r="AM357">
        <v>0</v>
      </c>
      <c r="AN357">
        <v>0</v>
      </c>
      <c r="AO357">
        <v>46101</v>
      </c>
      <c r="AP357">
        <v>133.97</v>
      </c>
      <c r="AQ357">
        <v>1</v>
      </c>
      <c r="AR357">
        <v>0</v>
      </c>
      <c r="AS357" t="s">
        <v>1897</v>
      </c>
      <c r="AT357">
        <v>1</v>
      </c>
      <c r="AU357">
        <v>35.700000000000003</v>
      </c>
    </row>
    <row r="358" spans="2:47" x14ac:dyDescent="0.25">
      <c r="B358" t="s">
        <v>2322</v>
      </c>
      <c r="C358">
        <v>0</v>
      </c>
      <c r="D358" t="s">
        <v>871</v>
      </c>
      <c r="E358" t="s">
        <v>3</v>
      </c>
      <c r="F358" t="s">
        <v>1888</v>
      </c>
      <c r="G358" t="s">
        <v>3</v>
      </c>
      <c r="H358">
        <v>148.35</v>
      </c>
      <c r="I358">
        <v>148.35</v>
      </c>
      <c r="J358">
        <v>0</v>
      </c>
      <c r="K358">
        <v>148.35</v>
      </c>
      <c r="L358">
        <v>0</v>
      </c>
      <c r="M358">
        <v>0</v>
      </c>
      <c r="N358">
        <v>0</v>
      </c>
      <c r="O358" t="s">
        <v>2318</v>
      </c>
      <c r="P358" t="s">
        <v>3</v>
      </c>
      <c r="Q358" t="s">
        <v>2319</v>
      </c>
      <c r="R358" t="s">
        <v>3</v>
      </c>
      <c r="S358" t="s">
        <v>3</v>
      </c>
      <c r="T358" t="s">
        <v>3</v>
      </c>
      <c r="U358">
        <v>0</v>
      </c>
      <c r="V358">
        <v>0</v>
      </c>
      <c r="W358">
        <v>0</v>
      </c>
      <c r="X358">
        <v>0</v>
      </c>
      <c r="Y358" t="s">
        <v>3</v>
      </c>
      <c r="Z358" t="s">
        <v>3</v>
      </c>
      <c r="AA358">
        <v>0</v>
      </c>
      <c r="AB358" t="s">
        <v>3</v>
      </c>
      <c r="AC358">
        <v>148.35</v>
      </c>
      <c r="AD358">
        <v>1</v>
      </c>
      <c r="AE358">
        <v>0</v>
      </c>
      <c r="AF358">
        <v>2</v>
      </c>
      <c r="AG358">
        <v>3</v>
      </c>
      <c r="AH358" t="s">
        <v>769</v>
      </c>
      <c r="AI358" t="s">
        <v>872</v>
      </c>
      <c r="AJ358">
        <v>46217.649953703702</v>
      </c>
      <c r="AK358">
        <v>54977515</v>
      </c>
      <c r="AL358">
        <v>0</v>
      </c>
      <c r="AM358">
        <v>0</v>
      </c>
      <c r="AN358">
        <v>0</v>
      </c>
      <c r="AO358">
        <v>46101</v>
      </c>
      <c r="AP358">
        <v>133.97</v>
      </c>
      <c r="AQ358">
        <v>1</v>
      </c>
      <c r="AR358">
        <v>0</v>
      </c>
      <c r="AS358" t="s">
        <v>3</v>
      </c>
      <c r="AT358">
        <v>1</v>
      </c>
      <c r="AU358">
        <v>35.700000000000003</v>
      </c>
    </row>
    <row r="359" spans="2:47" x14ac:dyDescent="0.25">
      <c r="B359" t="s">
        <v>2323</v>
      </c>
      <c r="C359">
        <v>0</v>
      </c>
      <c r="D359" t="s">
        <v>871</v>
      </c>
      <c r="E359" t="s">
        <v>3</v>
      </c>
      <c r="F359" t="s">
        <v>1888</v>
      </c>
      <c r="G359" t="s">
        <v>3</v>
      </c>
      <c r="H359">
        <v>179.43</v>
      </c>
      <c r="I359">
        <v>179.43</v>
      </c>
      <c r="J359">
        <v>0</v>
      </c>
      <c r="K359">
        <v>179.43</v>
      </c>
      <c r="L359">
        <v>0</v>
      </c>
      <c r="M359">
        <v>0</v>
      </c>
      <c r="N359">
        <v>0</v>
      </c>
      <c r="O359" t="s">
        <v>2324</v>
      </c>
      <c r="P359" t="s">
        <v>3</v>
      </c>
      <c r="Q359" t="s">
        <v>2325</v>
      </c>
      <c r="R359" t="s">
        <v>3</v>
      </c>
      <c r="S359" t="s">
        <v>3</v>
      </c>
      <c r="T359" t="s">
        <v>3</v>
      </c>
      <c r="U359">
        <v>0</v>
      </c>
      <c r="V359">
        <v>0</v>
      </c>
      <c r="W359">
        <v>0</v>
      </c>
      <c r="X359">
        <v>0</v>
      </c>
      <c r="Y359" t="s">
        <v>3</v>
      </c>
      <c r="Z359" t="s">
        <v>3</v>
      </c>
      <c r="AA359">
        <v>0</v>
      </c>
      <c r="AB359" t="s">
        <v>3</v>
      </c>
      <c r="AC359">
        <v>179.43</v>
      </c>
      <c r="AD359">
        <v>1</v>
      </c>
      <c r="AE359">
        <v>0</v>
      </c>
      <c r="AF359">
        <v>2</v>
      </c>
      <c r="AG359">
        <v>3</v>
      </c>
      <c r="AH359" t="s">
        <v>769</v>
      </c>
      <c r="AI359" t="s">
        <v>872</v>
      </c>
      <c r="AJ359">
        <v>46217.649953703702</v>
      </c>
      <c r="AK359">
        <v>54977515</v>
      </c>
      <c r="AL359">
        <v>0</v>
      </c>
      <c r="AM359">
        <v>0</v>
      </c>
      <c r="AN359">
        <v>0</v>
      </c>
      <c r="AO359">
        <v>46101</v>
      </c>
      <c r="AP359">
        <v>133.97</v>
      </c>
      <c r="AQ359">
        <v>1</v>
      </c>
      <c r="AR359">
        <v>0</v>
      </c>
      <c r="AS359" t="s">
        <v>3</v>
      </c>
      <c r="AT359">
        <v>1</v>
      </c>
      <c r="AU359">
        <v>35.700000000000003</v>
      </c>
    </row>
    <row r="360" spans="2:47" x14ac:dyDescent="0.25">
      <c r="B360" t="s">
        <v>2326</v>
      </c>
      <c r="C360">
        <v>0</v>
      </c>
      <c r="D360" t="s">
        <v>875</v>
      </c>
      <c r="E360" t="s">
        <v>3</v>
      </c>
      <c r="F360" t="s">
        <v>1888</v>
      </c>
      <c r="G360" t="s">
        <v>3</v>
      </c>
      <c r="H360">
        <v>211.91</v>
      </c>
      <c r="I360">
        <v>211.91</v>
      </c>
      <c r="J360">
        <v>0</v>
      </c>
      <c r="K360">
        <v>211.91</v>
      </c>
      <c r="L360">
        <v>0</v>
      </c>
      <c r="M360">
        <v>0</v>
      </c>
      <c r="N360">
        <v>0</v>
      </c>
      <c r="O360" t="s">
        <v>2207</v>
      </c>
      <c r="P360" t="s">
        <v>3</v>
      </c>
      <c r="Q360" t="s">
        <v>2208</v>
      </c>
      <c r="R360" t="s">
        <v>3</v>
      </c>
      <c r="S360" t="s">
        <v>3</v>
      </c>
      <c r="T360" t="s">
        <v>3</v>
      </c>
      <c r="U360">
        <v>0</v>
      </c>
      <c r="V360">
        <v>0</v>
      </c>
      <c r="W360">
        <v>0</v>
      </c>
      <c r="X360">
        <v>0</v>
      </c>
      <c r="Y360" t="s">
        <v>3</v>
      </c>
      <c r="Z360" t="s">
        <v>3</v>
      </c>
      <c r="AA360">
        <v>0</v>
      </c>
      <c r="AB360" t="s">
        <v>3</v>
      </c>
      <c r="AC360">
        <v>211.91</v>
      </c>
      <c r="AD360">
        <v>1</v>
      </c>
      <c r="AE360">
        <v>0</v>
      </c>
      <c r="AF360">
        <v>2</v>
      </c>
      <c r="AG360">
        <v>3</v>
      </c>
      <c r="AH360" t="s">
        <v>769</v>
      </c>
      <c r="AI360" t="s">
        <v>876</v>
      </c>
      <c r="AJ360">
        <v>46217.650462962964</v>
      </c>
      <c r="AK360">
        <v>54977522</v>
      </c>
      <c r="AL360">
        <v>0</v>
      </c>
      <c r="AM360">
        <v>0</v>
      </c>
      <c r="AN360">
        <v>0</v>
      </c>
      <c r="AO360">
        <v>46101</v>
      </c>
      <c r="AP360">
        <v>98.33</v>
      </c>
      <c r="AQ360">
        <v>1</v>
      </c>
      <c r="AR360">
        <v>0</v>
      </c>
      <c r="AS360" t="s">
        <v>1897</v>
      </c>
      <c r="AT360">
        <v>1</v>
      </c>
      <c r="AU360">
        <v>946.56</v>
      </c>
    </row>
    <row r="361" spans="2:47" x14ac:dyDescent="0.25">
      <c r="B361" t="s">
        <v>2327</v>
      </c>
      <c r="C361">
        <v>0</v>
      </c>
      <c r="D361" t="s">
        <v>875</v>
      </c>
      <c r="E361" t="s">
        <v>3</v>
      </c>
      <c r="F361" t="s">
        <v>1888</v>
      </c>
      <c r="G361" t="s">
        <v>3</v>
      </c>
      <c r="H361">
        <v>292</v>
      </c>
      <c r="I361">
        <v>292</v>
      </c>
      <c r="J361">
        <v>0</v>
      </c>
      <c r="K361">
        <v>292</v>
      </c>
      <c r="L361">
        <v>0</v>
      </c>
      <c r="M361">
        <v>0</v>
      </c>
      <c r="N361">
        <v>0</v>
      </c>
      <c r="O361" t="s">
        <v>2328</v>
      </c>
      <c r="P361" t="s">
        <v>3</v>
      </c>
      <c r="Q361" t="s">
        <v>2208</v>
      </c>
      <c r="R361" t="s">
        <v>3</v>
      </c>
      <c r="S361" t="s">
        <v>3</v>
      </c>
      <c r="T361" t="s">
        <v>3</v>
      </c>
      <c r="U361">
        <v>0</v>
      </c>
      <c r="V361">
        <v>0</v>
      </c>
      <c r="W361">
        <v>0</v>
      </c>
      <c r="X361">
        <v>0</v>
      </c>
      <c r="Y361" t="s">
        <v>3</v>
      </c>
      <c r="Z361" t="s">
        <v>3</v>
      </c>
      <c r="AA361">
        <v>0</v>
      </c>
      <c r="AB361" t="s">
        <v>3</v>
      </c>
      <c r="AC361">
        <v>292</v>
      </c>
      <c r="AD361">
        <v>1</v>
      </c>
      <c r="AE361">
        <v>0</v>
      </c>
      <c r="AF361">
        <v>2</v>
      </c>
      <c r="AG361">
        <v>3</v>
      </c>
      <c r="AH361" t="s">
        <v>769</v>
      </c>
      <c r="AI361" t="s">
        <v>876</v>
      </c>
      <c r="AJ361">
        <v>46217.650462962964</v>
      </c>
      <c r="AK361">
        <v>54977522</v>
      </c>
      <c r="AL361">
        <v>0</v>
      </c>
      <c r="AM361">
        <v>0</v>
      </c>
      <c r="AN361">
        <v>0</v>
      </c>
      <c r="AO361">
        <v>46101</v>
      </c>
      <c r="AP361">
        <v>98.33</v>
      </c>
      <c r="AQ361">
        <v>1</v>
      </c>
      <c r="AR361">
        <v>0</v>
      </c>
      <c r="AS361" t="s">
        <v>3</v>
      </c>
      <c r="AT361">
        <v>1</v>
      </c>
      <c r="AU361">
        <v>946.56</v>
      </c>
    </row>
    <row r="362" spans="2:47" x14ac:dyDescent="0.25">
      <c r="B362" t="s">
        <v>2329</v>
      </c>
      <c r="C362">
        <v>0</v>
      </c>
      <c r="D362" t="s">
        <v>875</v>
      </c>
      <c r="E362" t="s">
        <v>3</v>
      </c>
      <c r="F362" t="s">
        <v>1888</v>
      </c>
      <c r="G362" t="s">
        <v>3</v>
      </c>
      <c r="H362">
        <v>211.91</v>
      </c>
      <c r="I362">
        <v>211.91</v>
      </c>
      <c r="J362">
        <v>0</v>
      </c>
      <c r="K362">
        <v>211.91</v>
      </c>
      <c r="L362">
        <v>0</v>
      </c>
      <c r="M362">
        <v>0</v>
      </c>
      <c r="N362">
        <v>0</v>
      </c>
      <c r="O362" t="s">
        <v>2284</v>
      </c>
      <c r="P362" t="s">
        <v>3</v>
      </c>
      <c r="Q362" t="s">
        <v>2285</v>
      </c>
      <c r="R362" t="s">
        <v>3</v>
      </c>
      <c r="S362" t="s">
        <v>3</v>
      </c>
      <c r="T362" t="s">
        <v>3</v>
      </c>
      <c r="U362">
        <v>0</v>
      </c>
      <c r="V362">
        <v>0</v>
      </c>
      <c r="W362">
        <v>0</v>
      </c>
      <c r="X362">
        <v>0</v>
      </c>
      <c r="Y362" t="s">
        <v>3</v>
      </c>
      <c r="Z362" t="s">
        <v>3</v>
      </c>
      <c r="AA362">
        <v>0</v>
      </c>
      <c r="AB362" t="s">
        <v>3</v>
      </c>
      <c r="AC362">
        <v>211.91</v>
      </c>
      <c r="AD362">
        <v>1</v>
      </c>
      <c r="AE362">
        <v>0</v>
      </c>
      <c r="AF362">
        <v>2</v>
      </c>
      <c r="AG362">
        <v>3</v>
      </c>
      <c r="AH362" t="s">
        <v>769</v>
      </c>
      <c r="AI362" t="s">
        <v>876</v>
      </c>
      <c r="AJ362">
        <v>46217.650462962964</v>
      </c>
      <c r="AK362">
        <v>54977522</v>
      </c>
      <c r="AL362">
        <v>0</v>
      </c>
      <c r="AM362">
        <v>0</v>
      </c>
      <c r="AN362">
        <v>0</v>
      </c>
      <c r="AO362">
        <v>46101</v>
      </c>
      <c r="AP362">
        <v>98.33</v>
      </c>
      <c r="AQ362">
        <v>1</v>
      </c>
      <c r="AR362">
        <v>0</v>
      </c>
      <c r="AS362" t="s">
        <v>3</v>
      </c>
      <c r="AT362">
        <v>1</v>
      </c>
      <c r="AU362">
        <v>946.56</v>
      </c>
    </row>
    <row r="363" spans="2:47" x14ac:dyDescent="0.25">
      <c r="B363" t="s">
        <v>2330</v>
      </c>
      <c r="C363">
        <v>0</v>
      </c>
      <c r="D363" t="s">
        <v>879</v>
      </c>
      <c r="E363" t="s">
        <v>3</v>
      </c>
      <c r="F363" t="s">
        <v>1888</v>
      </c>
      <c r="G363" t="s">
        <v>3</v>
      </c>
      <c r="H363">
        <v>329.76</v>
      </c>
      <c r="I363">
        <v>329.76</v>
      </c>
      <c r="J363">
        <v>0</v>
      </c>
      <c r="K363">
        <v>329.76</v>
      </c>
      <c r="L363">
        <v>0</v>
      </c>
      <c r="M363">
        <v>0</v>
      </c>
      <c r="N363">
        <v>0</v>
      </c>
      <c r="O363" t="s">
        <v>2207</v>
      </c>
      <c r="P363" t="s">
        <v>3</v>
      </c>
      <c r="Q363" t="s">
        <v>2208</v>
      </c>
      <c r="R363" t="s">
        <v>3</v>
      </c>
      <c r="S363" t="s">
        <v>3</v>
      </c>
      <c r="T363" t="s">
        <v>3</v>
      </c>
      <c r="U363">
        <v>0</v>
      </c>
      <c r="V363">
        <v>0</v>
      </c>
      <c r="W363">
        <v>0</v>
      </c>
      <c r="X363">
        <v>0</v>
      </c>
      <c r="Y363" t="s">
        <v>3</v>
      </c>
      <c r="Z363" t="s">
        <v>3</v>
      </c>
      <c r="AA363">
        <v>0</v>
      </c>
      <c r="AB363" t="s">
        <v>3</v>
      </c>
      <c r="AC363">
        <v>329.76</v>
      </c>
      <c r="AD363">
        <v>1</v>
      </c>
      <c r="AE363">
        <v>0</v>
      </c>
      <c r="AF363">
        <v>2</v>
      </c>
      <c r="AG363">
        <v>3</v>
      </c>
      <c r="AH363" t="s">
        <v>769</v>
      </c>
      <c r="AI363" t="s">
        <v>880</v>
      </c>
      <c r="AJ363">
        <v>46217.662777777776</v>
      </c>
      <c r="AK363">
        <v>54977528</v>
      </c>
      <c r="AL363">
        <v>0</v>
      </c>
      <c r="AM363">
        <v>0</v>
      </c>
      <c r="AN363">
        <v>0</v>
      </c>
      <c r="AO363">
        <v>46101</v>
      </c>
      <c r="AP363">
        <v>182.32</v>
      </c>
      <c r="AQ363">
        <v>1</v>
      </c>
      <c r="AR363">
        <v>0</v>
      </c>
      <c r="AS363" t="s">
        <v>1897</v>
      </c>
      <c r="AT363">
        <v>1</v>
      </c>
      <c r="AU363">
        <v>35.700000000000003</v>
      </c>
    </row>
    <row r="364" spans="2:47" x14ac:dyDescent="0.25">
      <c r="B364" t="s">
        <v>2331</v>
      </c>
      <c r="C364">
        <v>0</v>
      </c>
      <c r="D364" t="s">
        <v>879</v>
      </c>
      <c r="E364" t="s">
        <v>3</v>
      </c>
      <c r="F364" t="s">
        <v>1888</v>
      </c>
      <c r="G364" t="s">
        <v>3</v>
      </c>
      <c r="H364">
        <v>329.76</v>
      </c>
      <c r="I364">
        <v>329.76</v>
      </c>
      <c r="J364">
        <v>0</v>
      </c>
      <c r="K364">
        <v>329.76</v>
      </c>
      <c r="L364">
        <v>0</v>
      </c>
      <c r="M364">
        <v>0</v>
      </c>
      <c r="N364">
        <v>0</v>
      </c>
      <c r="O364" t="s">
        <v>2284</v>
      </c>
      <c r="P364" t="s">
        <v>3</v>
      </c>
      <c r="Q364" t="s">
        <v>2285</v>
      </c>
      <c r="R364" t="s">
        <v>3</v>
      </c>
      <c r="S364" t="s">
        <v>3</v>
      </c>
      <c r="T364" t="s">
        <v>3</v>
      </c>
      <c r="U364">
        <v>0</v>
      </c>
      <c r="V364">
        <v>0</v>
      </c>
      <c r="W364">
        <v>0</v>
      </c>
      <c r="X364">
        <v>0</v>
      </c>
      <c r="Y364" t="s">
        <v>3</v>
      </c>
      <c r="Z364" t="s">
        <v>3</v>
      </c>
      <c r="AA364">
        <v>0</v>
      </c>
      <c r="AB364" t="s">
        <v>3</v>
      </c>
      <c r="AC364">
        <v>329.76</v>
      </c>
      <c r="AD364">
        <v>1</v>
      </c>
      <c r="AE364">
        <v>0</v>
      </c>
      <c r="AF364">
        <v>2</v>
      </c>
      <c r="AG364">
        <v>3</v>
      </c>
      <c r="AH364" t="s">
        <v>769</v>
      </c>
      <c r="AI364" t="s">
        <v>880</v>
      </c>
      <c r="AJ364">
        <v>46217.662777777776</v>
      </c>
      <c r="AK364">
        <v>54977528</v>
      </c>
      <c r="AL364">
        <v>0</v>
      </c>
      <c r="AM364">
        <v>0</v>
      </c>
      <c r="AN364">
        <v>0</v>
      </c>
      <c r="AO364">
        <v>46101</v>
      </c>
      <c r="AP364">
        <v>182.32</v>
      </c>
      <c r="AQ364">
        <v>1</v>
      </c>
      <c r="AR364">
        <v>0</v>
      </c>
      <c r="AS364" t="s">
        <v>3</v>
      </c>
      <c r="AT364">
        <v>1</v>
      </c>
      <c r="AU364">
        <v>35.700000000000003</v>
      </c>
    </row>
    <row r="365" spans="2:47" x14ac:dyDescent="0.25">
      <c r="B365" t="s">
        <v>2332</v>
      </c>
      <c r="C365">
        <v>0</v>
      </c>
      <c r="D365" t="s">
        <v>879</v>
      </c>
      <c r="E365" t="s">
        <v>3</v>
      </c>
      <c r="F365" t="s">
        <v>1888</v>
      </c>
      <c r="G365" t="s">
        <v>3</v>
      </c>
      <c r="H365">
        <v>346</v>
      </c>
      <c r="I365">
        <v>346</v>
      </c>
      <c r="J365">
        <v>0</v>
      </c>
      <c r="K365">
        <v>346</v>
      </c>
      <c r="L365">
        <v>0</v>
      </c>
      <c r="M365">
        <v>0</v>
      </c>
      <c r="N365">
        <v>0</v>
      </c>
      <c r="O365" t="s">
        <v>2333</v>
      </c>
      <c r="P365" t="s">
        <v>3</v>
      </c>
      <c r="Q365" t="s">
        <v>2334</v>
      </c>
      <c r="R365" t="s">
        <v>3</v>
      </c>
      <c r="S365" t="s">
        <v>3</v>
      </c>
      <c r="T365" t="s">
        <v>3</v>
      </c>
      <c r="U365">
        <v>0</v>
      </c>
      <c r="V365">
        <v>0</v>
      </c>
      <c r="W365">
        <v>0</v>
      </c>
      <c r="X365">
        <v>0</v>
      </c>
      <c r="Y365" t="s">
        <v>3</v>
      </c>
      <c r="Z365" t="s">
        <v>3</v>
      </c>
      <c r="AA365">
        <v>0</v>
      </c>
      <c r="AB365" t="s">
        <v>3</v>
      </c>
      <c r="AC365">
        <v>346</v>
      </c>
      <c r="AD365">
        <v>1</v>
      </c>
      <c r="AE365">
        <v>0</v>
      </c>
      <c r="AF365">
        <v>2</v>
      </c>
      <c r="AG365">
        <v>3</v>
      </c>
      <c r="AH365" t="s">
        <v>769</v>
      </c>
      <c r="AI365" t="s">
        <v>880</v>
      </c>
      <c r="AJ365">
        <v>46217.662777777776</v>
      </c>
      <c r="AK365">
        <v>54977528</v>
      </c>
      <c r="AL365">
        <v>0</v>
      </c>
      <c r="AM365">
        <v>0</v>
      </c>
      <c r="AN365">
        <v>0</v>
      </c>
      <c r="AO365">
        <v>46101</v>
      </c>
      <c r="AP365">
        <v>182.32</v>
      </c>
      <c r="AQ365">
        <v>1</v>
      </c>
      <c r="AR365">
        <v>0</v>
      </c>
      <c r="AS365" t="s">
        <v>3</v>
      </c>
      <c r="AT365">
        <v>1</v>
      </c>
      <c r="AU365">
        <v>35.700000000000003</v>
      </c>
    </row>
    <row r="366" spans="2:47" x14ac:dyDescent="0.25">
      <c r="B366" t="s">
        <v>2335</v>
      </c>
      <c r="C366">
        <v>0</v>
      </c>
      <c r="D366" t="s">
        <v>883</v>
      </c>
      <c r="E366" t="s">
        <v>3</v>
      </c>
      <c r="F366" t="s">
        <v>1888</v>
      </c>
      <c r="G366" t="s">
        <v>3</v>
      </c>
      <c r="H366">
        <v>271.81</v>
      </c>
      <c r="I366">
        <v>271.81</v>
      </c>
      <c r="J366">
        <v>0</v>
      </c>
      <c r="K366">
        <v>271.81</v>
      </c>
      <c r="L366">
        <v>0</v>
      </c>
      <c r="M366">
        <v>0</v>
      </c>
      <c r="N366">
        <v>0</v>
      </c>
      <c r="O366" t="s">
        <v>2207</v>
      </c>
      <c r="P366" t="s">
        <v>3</v>
      </c>
      <c r="Q366" t="s">
        <v>2208</v>
      </c>
      <c r="R366" t="s">
        <v>3</v>
      </c>
      <c r="S366" t="s">
        <v>3</v>
      </c>
      <c r="T366" t="s">
        <v>3</v>
      </c>
      <c r="U366">
        <v>0</v>
      </c>
      <c r="V366">
        <v>0</v>
      </c>
      <c r="W366">
        <v>0</v>
      </c>
      <c r="X366">
        <v>0</v>
      </c>
      <c r="Y366" t="s">
        <v>3</v>
      </c>
      <c r="Z366" t="s">
        <v>3</v>
      </c>
      <c r="AA366">
        <v>0</v>
      </c>
      <c r="AB366" t="s">
        <v>3</v>
      </c>
      <c r="AC366">
        <v>271.81</v>
      </c>
      <c r="AD366">
        <v>1</v>
      </c>
      <c r="AE366">
        <v>0</v>
      </c>
      <c r="AF366">
        <v>2</v>
      </c>
      <c r="AG366">
        <v>3</v>
      </c>
      <c r="AH366" t="s">
        <v>769</v>
      </c>
      <c r="AI366" t="s">
        <v>884</v>
      </c>
      <c r="AJ366">
        <v>46217.662858796299</v>
      </c>
      <c r="AK366">
        <v>54977535</v>
      </c>
      <c r="AL366">
        <v>0</v>
      </c>
      <c r="AM366">
        <v>0</v>
      </c>
      <c r="AN366">
        <v>0</v>
      </c>
      <c r="AO366">
        <v>46101</v>
      </c>
      <c r="AP366">
        <v>170</v>
      </c>
      <c r="AQ366">
        <v>1</v>
      </c>
      <c r="AR366">
        <v>0</v>
      </c>
      <c r="AS366" t="s">
        <v>1897</v>
      </c>
      <c r="AT366">
        <v>1</v>
      </c>
      <c r="AU366">
        <v>357</v>
      </c>
    </row>
    <row r="367" spans="2:47" x14ac:dyDescent="0.25">
      <c r="B367" t="s">
        <v>2336</v>
      </c>
      <c r="C367">
        <v>0</v>
      </c>
      <c r="D367" t="s">
        <v>883</v>
      </c>
      <c r="E367" t="s">
        <v>3</v>
      </c>
      <c r="F367" t="s">
        <v>1888</v>
      </c>
      <c r="G367" t="s">
        <v>3</v>
      </c>
      <c r="H367">
        <v>271.81</v>
      </c>
      <c r="I367">
        <v>271.81</v>
      </c>
      <c r="J367">
        <v>0</v>
      </c>
      <c r="K367">
        <v>271.81</v>
      </c>
      <c r="L367">
        <v>0</v>
      </c>
      <c r="M367">
        <v>0</v>
      </c>
      <c r="N367">
        <v>0</v>
      </c>
      <c r="O367" t="s">
        <v>2284</v>
      </c>
      <c r="P367" t="s">
        <v>3</v>
      </c>
      <c r="Q367" t="s">
        <v>2285</v>
      </c>
      <c r="R367" t="s">
        <v>3</v>
      </c>
      <c r="S367" t="s">
        <v>3</v>
      </c>
      <c r="T367" t="s">
        <v>3</v>
      </c>
      <c r="U367">
        <v>0</v>
      </c>
      <c r="V367">
        <v>0</v>
      </c>
      <c r="W367">
        <v>0</v>
      </c>
      <c r="X367">
        <v>0</v>
      </c>
      <c r="Y367" t="s">
        <v>3</v>
      </c>
      <c r="Z367" t="s">
        <v>3</v>
      </c>
      <c r="AA367">
        <v>0</v>
      </c>
      <c r="AB367" t="s">
        <v>3</v>
      </c>
      <c r="AC367">
        <v>271.81</v>
      </c>
      <c r="AD367">
        <v>1</v>
      </c>
      <c r="AE367">
        <v>0</v>
      </c>
      <c r="AF367">
        <v>2</v>
      </c>
      <c r="AG367">
        <v>3</v>
      </c>
      <c r="AH367" t="s">
        <v>769</v>
      </c>
      <c r="AI367" t="s">
        <v>884</v>
      </c>
      <c r="AJ367">
        <v>46217.662858796299</v>
      </c>
      <c r="AK367">
        <v>54977535</v>
      </c>
      <c r="AL367">
        <v>0</v>
      </c>
      <c r="AM367">
        <v>0</v>
      </c>
      <c r="AN367">
        <v>0</v>
      </c>
      <c r="AO367">
        <v>46101</v>
      </c>
      <c r="AP367">
        <v>170</v>
      </c>
      <c r="AQ367">
        <v>1</v>
      </c>
      <c r="AR367">
        <v>0</v>
      </c>
      <c r="AS367" t="s">
        <v>3</v>
      </c>
      <c r="AT367">
        <v>1</v>
      </c>
      <c r="AU367">
        <v>357</v>
      </c>
    </row>
    <row r="368" spans="2:47" x14ac:dyDescent="0.25">
      <c r="B368" t="s">
        <v>2337</v>
      </c>
      <c r="C368">
        <v>0</v>
      </c>
      <c r="D368" t="s">
        <v>883</v>
      </c>
      <c r="E368" t="s">
        <v>3</v>
      </c>
      <c r="F368" t="s">
        <v>1888</v>
      </c>
      <c r="G368" t="s">
        <v>3</v>
      </c>
      <c r="H368">
        <v>269.08999999999997</v>
      </c>
      <c r="I368">
        <v>269.08999999999997</v>
      </c>
      <c r="J368">
        <v>0</v>
      </c>
      <c r="K368">
        <v>269.08999999999997</v>
      </c>
      <c r="L368">
        <v>0</v>
      </c>
      <c r="M368">
        <v>0</v>
      </c>
      <c r="N368">
        <v>0</v>
      </c>
      <c r="O368" t="s">
        <v>2338</v>
      </c>
      <c r="P368" t="s">
        <v>3</v>
      </c>
      <c r="Q368" t="s">
        <v>2339</v>
      </c>
      <c r="R368" t="s">
        <v>3</v>
      </c>
      <c r="S368" t="s">
        <v>3</v>
      </c>
      <c r="T368" t="s">
        <v>3</v>
      </c>
      <c r="U368">
        <v>0</v>
      </c>
      <c r="V368">
        <v>0</v>
      </c>
      <c r="W368">
        <v>0</v>
      </c>
      <c r="X368">
        <v>0</v>
      </c>
      <c r="Y368" t="s">
        <v>3</v>
      </c>
      <c r="Z368" t="s">
        <v>3</v>
      </c>
      <c r="AA368">
        <v>0</v>
      </c>
      <c r="AB368" t="s">
        <v>3</v>
      </c>
      <c r="AC368">
        <v>269.08999999999997</v>
      </c>
      <c r="AD368">
        <v>1</v>
      </c>
      <c r="AE368">
        <v>0</v>
      </c>
      <c r="AF368">
        <v>2</v>
      </c>
      <c r="AG368">
        <v>3</v>
      </c>
      <c r="AH368" t="s">
        <v>769</v>
      </c>
      <c r="AI368" t="s">
        <v>884</v>
      </c>
      <c r="AJ368">
        <v>46217.662858796299</v>
      </c>
      <c r="AK368">
        <v>54977535</v>
      </c>
      <c r="AL368">
        <v>0</v>
      </c>
      <c r="AM368">
        <v>0</v>
      </c>
      <c r="AN368">
        <v>0</v>
      </c>
      <c r="AO368">
        <v>46101</v>
      </c>
      <c r="AP368">
        <v>170</v>
      </c>
      <c r="AQ368">
        <v>1</v>
      </c>
      <c r="AR368">
        <v>0</v>
      </c>
      <c r="AS368" t="s">
        <v>3</v>
      </c>
      <c r="AT368">
        <v>1</v>
      </c>
      <c r="AU368">
        <v>357</v>
      </c>
    </row>
    <row r="369" spans="2:47" x14ac:dyDescent="0.25">
      <c r="B369" t="s">
        <v>2340</v>
      </c>
      <c r="C369">
        <v>1</v>
      </c>
      <c r="D369" t="s">
        <v>983</v>
      </c>
      <c r="E369" t="s">
        <v>3</v>
      </c>
      <c r="F369" t="s">
        <v>1888</v>
      </c>
      <c r="G369" t="s">
        <v>3</v>
      </c>
      <c r="H369">
        <v>7895</v>
      </c>
      <c r="I369">
        <v>7895</v>
      </c>
      <c r="J369">
        <v>0</v>
      </c>
      <c r="K369">
        <v>7895</v>
      </c>
      <c r="L369">
        <v>0</v>
      </c>
      <c r="M369">
        <v>0</v>
      </c>
      <c r="N369">
        <v>0</v>
      </c>
      <c r="O369" t="s">
        <v>2341</v>
      </c>
      <c r="P369" t="s">
        <v>3</v>
      </c>
      <c r="Q369" t="s">
        <v>2342</v>
      </c>
      <c r="R369" t="s">
        <v>3</v>
      </c>
      <c r="S369" t="s">
        <v>3</v>
      </c>
      <c r="T369" t="s">
        <v>3</v>
      </c>
      <c r="U369">
        <v>0</v>
      </c>
      <c r="V369">
        <v>0</v>
      </c>
      <c r="W369">
        <v>0</v>
      </c>
      <c r="X369">
        <v>0</v>
      </c>
      <c r="Y369" t="s">
        <v>3</v>
      </c>
      <c r="Z369" t="s">
        <v>3</v>
      </c>
      <c r="AA369">
        <v>0</v>
      </c>
      <c r="AB369" t="s">
        <v>3</v>
      </c>
      <c r="AC369">
        <v>7895</v>
      </c>
      <c r="AD369">
        <v>1</v>
      </c>
      <c r="AE369">
        <v>0</v>
      </c>
      <c r="AF369">
        <v>1</v>
      </c>
      <c r="AG369">
        <v>3</v>
      </c>
      <c r="AH369" t="s">
        <v>227</v>
      </c>
      <c r="AI369" t="s">
        <v>984</v>
      </c>
      <c r="AJ369">
        <v>46217.571944444448</v>
      </c>
      <c r="AK369">
        <v>54978581</v>
      </c>
      <c r="AL369">
        <v>0</v>
      </c>
      <c r="AM369">
        <v>0</v>
      </c>
      <c r="AN369">
        <v>0</v>
      </c>
      <c r="AO369">
        <v>46101</v>
      </c>
      <c r="AP369">
        <v>0</v>
      </c>
      <c r="AQ369">
        <v>1</v>
      </c>
      <c r="AR369">
        <v>0</v>
      </c>
      <c r="AS369" t="s">
        <v>1897</v>
      </c>
      <c r="AT369">
        <v>1</v>
      </c>
      <c r="AU369">
        <v>6</v>
      </c>
    </row>
    <row r="370" spans="2:47" x14ac:dyDescent="0.25">
      <c r="B370" t="s">
        <v>2343</v>
      </c>
      <c r="C370">
        <v>0</v>
      </c>
      <c r="D370" t="s">
        <v>983</v>
      </c>
      <c r="E370" t="s">
        <v>3</v>
      </c>
      <c r="F370" t="s">
        <v>1888</v>
      </c>
      <c r="G370" t="s">
        <v>3</v>
      </c>
      <c r="H370">
        <v>8900</v>
      </c>
      <c r="I370">
        <v>8900</v>
      </c>
      <c r="J370">
        <v>0</v>
      </c>
      <c r="K370">
        <v>8900</v>
      </c>
      <c r="L370">
        <v>0</v>
      </c>
      <c r="M370">
        <v>0</v>
      </c>
      <c r="N370">
        <v>0</v>
      </c>
      <c r="O370" t="s">
        <v>2344</v>
      </c>
      <c r="P370" t="s">
        <v>3</v>
      </c>
      <c r="Q370" t="s">
        <v>2345</v>
      </c>
      <c r="R370" t="s">
        <v>3</v>
      </c>
      <c r="S370" t="s">
        <v>3</v>
      </c>
      <c r="T370" t="s">
        <v>3</v>
      </c>
      <c r="U370">
        <v>0</v>
      </c>
      <c r="V370">
        <v>0</v>
      </c>
      <c r="W370">
        <v>0</v>
      </c>
      <c r="X370">
        <v>0</v>
      </c>
      <c r="Y370" t="s">
        <v>3</v>
      </c>
      <c r="Z370" t="s">
        <v>3</v>
      </c>
      <c r="AA370">
        <v>0</v>
      </c>
      <c r="AB370" t="s">
        <v>3</v>
      </c>
      <c r="AC370">
        <v>8900</v>
      </c>
      <c r="AD370">
        <v>1</v>
      </c>
      <c r="AE370">
        <v>0</v>
      </c>
      <c r="AF370">
        <v>1</v>
      </c>
      <c r="AG370">
        <v>3</v>
      </c>
      <c r="AH370" t="s">
        <v>227</v>
      </c>
      <c r="AI370" t="s">
        <v>984</v>
      </c>
      <c r="AJ370">
        <v>46217.571944444448</v>
      </c>
      <c r="AK370">
        <v>54978581</v>
      </c>
      <c r="AL370">
        <v>0</v>
      </c>
      <c r="AM370">
        <v>0</v>
      </c>
      <c r="AN370">
        <v>0</v>
      </c>
      <c r="AO370">
        <v>46101</v>
      </c>
      <c r="AP370">
        <v>0</v>
      </c>
      <c r="AQ370">
        <v>1</v>
      </c>
      <c r="AR370">
        <v>0</v>
      </c>
      <c r="AS370" t="s">
        <v>3</v>
      </c>
      <c r="AT370">
        <v>1</v>
      </c>
      <c r="AU370">
        <v>6</v>
      </c>
    </row>
    <row r="371" spans="2:47" x14ac:dyDescent="0.25">
      <c r="B371" t="s">
        <v>2346</v>
      </c>
      <c r="C371">
        <v>0</v>
      </c>
      <c r="D371" t="s">
        <v>983</v>
      </c>
      <c r="E371" t="s">
        <v>3</v>
      </c>
      <c r="F371" t="s">
        <v>1888</v>
      </c>
      <c r="G371" t="s">
        <v>3</v>
      </c>
      <c r="H371">
        <v>20790</v>
      </c>
      <c r="I371">
        <v>20790</v>
      </c>
      <c r="J371">
        <v>0</v>
      </c>
      <c r="K371">
        <v>20790</v>
      </c>
      <c r="L371">
        <v>0</v>
      </c>
      <c r="M371">
        <v>0</v>
      </c>
      <c r="N371">
        <v>0</v>
      </c>
      <c r="O371" t="s">
        <v>2347</v>
      </c>
      <c r="P371" t="s">
        <v>3</v>
      </c>
      <c r="Q371" t="s">
        <v>2348</v>
      </c>
      <c r="R371" t="s">
        <v>3</v>
      </c>
      <c r="S371" t="s">
        <v>3</v>
      </c>
      <c r="T371" t="s">
        <v>3</v>
      </c>
      <c r="U371">
        <v>0</v>
      </c>
      <c r="V371">
        <v>0</v>
      </c>
      <c r="W371">
        <v>0</v>
      </c>
      <c r="X371">
        <v>0</v>
      </c>
      <c r="Y371" t="s">
        <v>3</v>
      </c>
      <c r="Z371" t="s">
        <v>3</v>
      </c>
      <c r="AA371">
        <v>0</v>
      </c>
      <c r="AB371" t="s">
        <v>3</v>
      </c>
      <c r="AC371">
        <v>20790</v>
      </c>
      <c r="AD371">
        <v>1</v>
      </c>
      <c r="AE371">
        <v>0</v>
      </c>
      <c r="AF371">
        <v>1</v>
      </c>
      <c r="AG371">
        <v>3</v>
      </c>
      <c r="AH371" t="s">
        <v>227</v>
      </c>
      <c r="AI371" t="s">
        <v>984</v>
      </c>
      <c r="AJ371">
        <v>46217.571944444448</v>
      </c>
      <c r="AK371">
        <v>54978581</v>
      </c>
      <c r="AL371">
        <v>0</v>
      </c>
      <c r="AM371">
        <v>0</v>
      </c>
      <c r="AN371">
        <v>0</v>
      </c>
      <c r="AO371">
        <v>46101</v>
      </c>
      <c r="AP371">
        <v>0</v>
      </c>
      <c r="AQ371">
        <v>1</v>
      </c>
      <c r="AR371">
        <v>0</v>
      </c>
      <c r="AS371" t="s">
        <v>3</v>
      </c>
      <c r="AT371">
        <v>1</v>
      </c>
      <c r="AU371">
        <v>6</v>
      </c>
    </row>
    <row r="372" spans="2:47" x14ac:dyDescent="0.25">
      <c r="B372" t="s">
        <v>2349</v>
      </c>
      <c r="C372">
        <v>1</v>
      </c>
      <c r="D372" t="s">
        <v>987</v>
      </c>
      <c r="E372" t="s">
        <v>3</v>
      </c>
      <c r="F372" t="s">
        <v>1888</v>
      </c>
      <c r="G372" t="s">
        <v>3</v>
      </c>
      <c r="H372">
        <v>4750</v>
      </c>
      <c r="I372">
        <v>4750</v>
      </c>
      <c r="J372">
        <v>0</v>
      </c>
      <c r="K372">
        <v>4750</v>
      </c>
      <c r="L372">
        <v>0</v>
      </c>
      <c r="M372">
        <v>0</v>
      </c>
      <c r="N372">
        <v>0</v>
      </c>
      <c r="O372" t="s">
        <v>2344</v>
      </c>
      <c r="P372" t="s">
        <v>3</v>
      </c>
      <c r="Q372" t="s">
        <v>2345</v>
      </c>
      <c r="R372" t="s">
        <v>3</v>
      </c>
      <c r="S372" t="s">
        <v>3</v>
      </c>
      <c r="T372" t="s">
        <v>3</v>
      </c>
      <c r="U372">
        <v>0</v>
      </c>
      <c r="V372">
        <v>0</v>
      </c>
      <c r="W372">
        <v>0</v>
      </c>
      <c r="X372">
        <v>0</v>
      </c>
      <c r="Y372" t="s">
        <v>3</v>
      </c>
      <c r="Z372" t="s">
        <v>3</v>
      </c>
      <c r="AA372">
        <v>0</v>
      </c>
      <c r="AB372" t="s">
        <v>3</v>
      </c>
      <c r="AC372">
        <v>4750</v>
      </c>
      <c r="AD372">
        <v>1</v>
      </c>
      <c r="AE372">
        <v>0</v>
      </c>
      <c r="AF372">
        <v>1</v>
      </c>
      <c r="AG372">
        <v>3</v>
      </c>
      <c r="AH372" t="s">
        <v>227</v>
      </c>
      <c r="AI372" t="s">
        <v>988</v>
      </c>
      <c r="AJ372">
        <v>46217.571979166663</v>
      </c>
      <c r="AK372">
        <v>54978590</v>
      </c>
      <c r="AL372">
        <v>0</v>
      </c>
      <c r="AM372">
        <v>0</v>
      </c>
      <c r="AN372">
        <v>0</v>
      </c>
      <c r="AO372">
        <v>46101</v>
      </c>
      <c r="AP372">
        <v>0</v>
      </c>
      <c r="AQ372">
        <v>1</v>
      </c>
      <c r="AR372">
        <v>0</v>
      </c>
      <c r="AS372" t="s">
        <v>1897</v>
      </c>
      <c r="AT372">
        <v>1</v>
      </c>
      <c r="AU372">
        <v>1</v>
      </c>
    </row>
    <row r="373" spans="2:47" x14ac:dyDescent="0.25">
      <c r="B373" t="s">
        <v>2350</v>
      </c>
      <c r="C373">
        <v>0</v>
      </c>
      <c r="D373" t="s">
        <v>987</v>
      </c>
      <c r="E373" t="s">
        <v>3</v>
      </c>
      <c r="F373" t="s">
        <v>1888</v>
      </c>
      <c r="G373" t="s">
        <v>3</v>
      </c>
      <c r="H373">
        <v>5000</v>
      </c>
      <c r="I373">
        <v>5000</v>
      </c>
      <c r="J373">
        <v>0</v>
      </c>
      <c r="K373">
        <v>5000</v>
      </c>
      <c r="L373">
        <v>0</v>
      </c>
      <c r="M373">
        <v>0</v>
      </c>
      <c r="N373">
        <v>0</v>
      </c>
      <c r="O373" t="s">
        <v>2351</v>
      </c>
      <c r="P373" t="s">
        <v>3</v>
      </c>
      <c r="Q373" t="s">
        <v>2352</v>
      </c>
      <c r="R373" t="s">
        <v>3</v>
      </c>
      <c r="S373" t="s">
        <v>3</v>
      </c>
      <c r="T373" t="s">
        <v>3</v>
      </c>
      <c r="U373">
        <v>0</v>
      </c>
      <c r="V373">
        <v>0</v>
      </c>
      <c r="W373">
        <v>0</v>
      </c>
      <c r="X373">
        <v>0</v>
      </c>
      <c r="Y373" t="s">
        <v>3</v>
      </c>
      <c r="Z373" t="s">
        <v>3</v>
      </c>
      <c r="AA373">
        <v>0</v>
      </c>
      <c r="AB373" t="s">
        <v>3</v>
      </c>
      <c r="AC373">
        <v>5000</v>
      </c>
      <c r="AD373">
        <v>1</v>
      </c>
      <c r="AE373">
        <v>0</v>
      </c>
      <c r="AF373">
        <v>1</v>
      </c>
      <c r="AG373">
        <v>3</v>
      </c>
      <c r="AH373" t="s">
        <v>227</v>
      </c>
      <c r="AI373" t="s">
        <v>988</v>
      </c>
      <c r="AJ373">
        <v>46217.571979166663</v>
      </c>
      <c r="AK373">
        <v>54978590</v>
      </c>
      <c r="AL373">
        <v>0</v>
      </c>
      <c r="AM373">
        <v>0</v>
      </c>
      <c r="AN373">
        <v>0</v>
      </c>
      <c r="AO373">
        <v>46101</v>
      </c>
      <c r="AP373">
        <v>0</v>
      </c>
      <c r="AQ373">
        <v>1</v>
      </c>
      <c r="AR373">
        <v>0</v>
      </c>
      <c r="AS373" t="s">
        <v>3</v>
      </c>
      <c r="AT373">
        <v>1</v>
      </c>
      <c r="AU373">
        <v>1</v>
      </c>
    </row>
    <row r="374" spans="2:47" x14ac:dyDescent="0.25">
      <c r="B374" t="s">
        <v>2353</v>
      </c>
      <c r="C374">
        <v>0</v>
      </c>
      <c r="D374" t="s">
        <v>987</v>
      </c>
      <c r="E374" t="s">
        <v>3</v>
      </c>
      <c r="F374" t="s">
        <v>1888</v>
      </c>
      <c r="G374" t="s">
        <v>3</v>
      </c>
      <c r="H374">
        <v>8745</v>
      </c>
      <c r="I374">
        <v>8745</v>
      </c>
      <c r="J374">
        <v>0</v>
      </c>
      <c r="K374">
        <v>8745</v>
      </c>
      <c r="L374">
        <v>0</v>
      </c>
      <c r="M374">
        <v>0</v>
      </c>
      <c r="N374">
        <v>0</v>
      </c>
      <c r="O374" t="s">
        <v>2347</v>
      </c>
      <c r="P374" t="s">
        <v>3</v>
      </c>
      <c r="Q374" t="s">
        <v>2348</v>
      </c>
      <c r="R374" t="s">
        <v>3</v>
      </c>
      <c r="S374" t="s">
        <v>3</v>
      </c>
      <c r="T374" t="s">
        <v>3</v>
      </c>
      <c r="U374">
        <v>0</v>
      </c>
      <c r="V374">
        <v>0</v>
      </c>
      <c r="W374">
        <v>0</v>
      </c>
      <c r="X374">
        <v>0</v>
      </c>
      <c r="Y374" t="s">
        <v>3</v>
      </c>
      <c r="Z374" t="s">
        <v>3</v>
      </c>
      <c r="AA374">
        <v>0</v>
      </c>
      <c r="AB374" t="s">
        <v>3</v>
      </c>
      <c r="AC374">
        <v>8745</v>
      </c>
      <c r="AD374">
        <v>1</v>
      </c>
      <c r="AE374">
        <v>0</v>
      </c>
      <c r="AF374">
        <v>1</v>
      </c>
      <c r="AG374">
        <v>3</v>
      </c>
      <c r="AH374" t="s">
        <v>227</v>
      </c>
      <c r="AI374" t="s">
        <v>988</v>
      </c>
      <c r="AJ374">
        <v>46217.571979166663</v>
      </c>
      <c r="AK374">
        <v>54978590</v>
      </c>
      <c r="AL374">
        <v>0</v>
      </c>
      <c r="AM374">
        <v>0</v>
      </c>
      <c r="AN374">
        <v>0</v>
      </c>
      <c r="AO374">
        <v>46101</v>
      </c>
      <c r="AP374">
        <v>0</v>
      </c>
      <c r="AQ374">
        <v>1</v>
      </c>
      <c r="AR374">
        <v>0</v>
      </c>
      <c r="AS374" t="s">
        <v>3</v>
      </c>
      <c r="AT374">
        <v>1</v>
      </c>
      <c r="AU374">
        <v>1</v>
      </c>
    </row>
    <row r="375" spans="2:47" x14ac:dyDescent="0.25">
      <c r="B375" t="s">
        <v>2354</v>
      </c>
      <c r="C375">
        <v>1</v>
      </c>
      <c r="D375" t="s">
        <v>991</v>
      </c>
      <c r="E375" t="s">
        <v>3</v>
      </c>
      <c r="F375" t="s">
        <v>1888</v>
      </c>
      <c r="G375" t="s">
        <v>3</v>
      </c>
      <c r="H375">
        <v>4400</v>
      </c>
      <c r="I375">
        <v>4400</v>
      </c>
      <c r="J375">
        <v>0</v>
      </c>
      <c r="K375">
        <v>4400</v>
      </c>
      <c r="L375">
        <v>0</v>
      </c>
      <c r="M375">
        <v>0</v>
      </c>
      <c r="N375">
        <v>0</v>
      </c>
      <c r="O375" t="s">
        <v>2344</v>
      </c>
      <c r="P375" t="s">
        <v>3</v>
      </c>
      <c r="Q375" t="s">
        <v>2345</v>
      </c>
      <c r="R375" t="s">
        <v>3</v>
      </c>
      <c r="S375" t="s">
        <v>3</v>
      </c>
      <c r="T375" t="s">
        <v>3</v>
      </c>
      <c r="U375">
        <v>0</v>
      </c>
      <c r="V375">
        <v>0</v>
      </c>
      <c r="W375">
        <v>0</v>
      </c>
      <c r="X375">
        <v>0</v>
      </c>
      <c r="Y375" t="s">
        <v>3</v>
      </c>
      <c r="Z375" t="s">
        <v>3</v>
      </c>
      <c r="AA375">
        <v>0</v>
      </c>
      <c r="AB375" t="s">
        <v>3</v>
      </c>
      <c r="AC375">
        <v>4400</v>
      </c>
      <c r="AD375">
        <v>1</v>
      </c>
      <c r="AE375">
        <v>0</v>
      </c>
      <c r="AF375">
        <v>1</v>
      </c>
      <c r="AG375">
        <v>3</v>
      </c>
      <c r="AH375" t="s">
        <v>227</v>
      </c>
      <c r="AI375" t="s">
        <v>992</v>
      </c>
      <c r="AJ375">
        <v>46217.572025462963</v>
      </c>
      <c r="AK375">
        <v>54978597</v>
      </c>
      <c r="AL375">
        <v>0</v>
      </c>
      <c r="AM375">
        <v>0</v>
      </c>
      <c r="AN375">
        <v>0</v>
      </c>
      <c r="AO375">
        <v>46101</v>
      </c>
      <c r="AP375">
        <v>0</v>
      </c>
      <c r="AQ375">
        <v>1</v>
      </c>
      <c r="AR375">
        <v>0</v>
      </c>
      <c r="AS375" t="s">
        <v>1897</v>
      </c>
      <c r="AT375">
        <v>1</v>
      </c>
      <c r="AU375">
        <v>2</v>
      </c>
    </row>
    <row r="376" spans="2:47" x14ac:dyDescent="0.25">
      <c r="B376" t="s">
        <v>2355</v>
      </c>
      <c r="C376">
        <v>0</v>
      </c>
      <c r="D376" t="s">
        <v>991</v>
      </c>
      <c r="E376" t="s">
        <v>3</v>
      </c>
      <c r="F376" t="s">
        <v>1888</v>
      </c>
      <c r="G376" t="s">
        <v>3</v>
      </c>
      <c r="H376">
        <v>5445</v>
      </c>
      <c r="I376">
        <v>5445</v>
      </c>
      <c r="J376">
        <v>0</v>
      </c>
      <c r="K376">
        <v>5445</v>
      </c>
      <c r="L376">
        <v>0</v>
      </c>
      <c r="M376">
        <v>0</v>
      </c>
      <c r="N376">
        <v>0</v>
      </c>
      <c r="O376" t="s">
        <v>2347</v>
      </c>
      <c r="P376" t="s">
        <v>3</v>
      </c>
      <c r="Q376" t="s">
        <v>2348</v>
      </c>
      <c r="R376" t="s">
        <v>3</v>
      </c>
      <c r="S376" t="s">
        <v>3</v>
      </c>
      <c r="T376" t="s">
        <v>3</v>
      </c>
      <c r="U376">
        <v>0</v>
      </c>
      <c r="V376">
        <v>0</v>
      </c>
      <c r="W376">
        <v>0</v>
      </c>
      <c r="X376">
        <v>0</v>
      </c>
      <c r="Y376" t="s">
        <v>3</v>
      </c>
      <c r="Z376" t="s">
        <v>3</v>
      </c>
      <c r="AA376">
        <v>0</v>
      </c>
      <c r="AB376" t="s">
        <v>3</v>
      </c>
      <c r="AC376">
        <v>5445</v>
      </c>
      <c r="AD376">
        <v>1</v>
      </c>
      <c r="AE376">
        <v>0</v>
      </c>
      <c r="AF376">
        <v>1</v>
      </c>
      <c r="AG376">
        <v>3</v>
      </c>
      <c r="AH376" t="s">
        <v>227</v>
      </c>
      <c r="AI376" t="s">
        <v>992</v>
      </c>
      <c r="AJ376">
        <v>46217.572025462963</v>
      </c>
      <c r="AK376">
        <v>54978597</v>
      </c>
      <c r="AL376">
        <v>0</v>
      </c>
      <c r="AM376">
        <v>0</v>
      </c>
      <c r="AN376">
        <v>0</v>
      </c>
      <c r="AO376">
        <v>46101</v>
      </c>
      <c r="AP376">
        <v>0</v>
      </c>
      <c r="AQ376">
        <v>1</v>
      </c>
      <c r="AR376">
        <v>0</v>
      </c>
      <c r="AS376" t="s">
        <v>3</v>
      </c>
      <c r="AT376">
        <v>1</v>
      </c>
      <c r="AU376">
        <v>2</v>
      </c>
    </row>
    <row r="377" spans="2:47" x14ac:dyDescent="0.25">
      <c r="B377" t="s">
        <v>2356</v>
      </c>
      <c r="C377">
        <v>0</v>
      </c>
      <c r="D377" t="s">
        <v>991</v>
      </c>
      <c r="E377" t="s">
        <v>3</v>
      </c>
      <c r="F377" t="s">
        <v>1888</v>
      </c>
      <c r="G377" t="s">
        <v>3</v>
      </c>
      <c r="H377">
        <v>6044</v>
      </c>
      <c r="I377">
        <v>6044</v>
      </c>
      <c r="J377">
        <v>0</v>
      </c>
      <c r="K377">
        <v>6044</v>
      </c>
      <c r="L377">
        <v>0</v>
      </c>
      <c r="M377">
        <v>0</v>
      </c>
      <c r="N377">
        <v>0</v>
      </c>
      <c r="O377" t="s">
        <v>2357</v>
      </c>
      <c r="P377" t="s">
        <v>3</v>
      </c>
      <c r="Q377" t="s">
        <v>2358</v>
      </c>
      <c r="R377" t="s">
        <v>3</v>
      </c>
      <c r="S377" t="s">
        <v>3</v>
      </c>
      <c r="T377" t="s">
        <v>3</v>
      </c>
      <c r="U377">
        <v>0</v>
      </c>
      <c r="V377">
        <v>0</v>
      </c>
      <c r="W377">
        <v>0</v>
      </c>
      <c r="X377">
        <v>0</v>
      </c>
      <c r="Y377" t="s">
        <v>3</v>
      </c>
      <c r="Z377" t="s">
        <v>3</v>
      </c>
      <c r="AA377">
        <v>0</v>
      </c>
      <c r="AB377" t="s">
        <v>3</v>
      </c>
      <c r="AC377">
        <v>6044</v>
      </c>
      <c r="AD377">
        <v>1</v>
      </c>
      <c r="AE377">
        <v>0</v>
      </c>
      <c r="AF377">
        <v>1</v>
      </c>
      <c r="AG377">
        <v>3</v>
      </c>
      <c r="AH377" t="s">
        <v>227</v>
      </c>
      <c r="AI377" t="s">
        <v>992</v>
      </c>
      <c r="AJ377">
        <v>46217.572025462963</v>
      </c>
      <c r="AK377">
        <v>54978597</v>
      </c>
      <c r="AL377">
        <v>0</v>
      </c>
      <c r="AM377">
        <v>0</v>
      </c>
      <c r="AN377">
        <v>0</v>
      </c>
      <c r="AO377">
        <v>46101</v>
      </c>
      <c r="AP377">
        <v>0</v>
      </c>
      <c r="AQ377">
        <v>1</v>
      </c>
      <c r="AR377">
        <v>0</v>
      </c>
      <c r="AS377" t="s">
        <v>3</v>
      </c>
      <c r="AT377">
        <v>1</v>
      </c>
      <c r="AU377">
        <v>2</v>
      </c>
    </row>
    <row r="378" spans="2:47" x14ac:dyDescent="0.25">
      <c r="B378" t="s">
        <v>2359</v>
      </c>
      <c r="C378">
        <v>0</v>
      </c>
      <c r="D378" t="s">
        <v>1002</v>
      </c>
      <c r="E378" t="s">
        <v>3</v>
      </c>
      <c r="F378" t="s">
        <v>1888</v>
      </c>
      <c r="G378" t="s">
        <v>3</v>
      </c>
      <c r="H378">
        <v>27.83</v>
      </c>
      <c r="I378">
        <v>27.83</v>
      </c>
      <c r="J378">
        <v>0</v>
      </c>
      <c r="K378">
        <v>27.83</v>
      </c>
      <c r="L378">
        <v>0</v>
      </c>
      <c r="M378">
        <v>0</v>
      </c>
      <c r="N378">
        <v>0</v>
      </c>
      <c r="O378" t="s">
        <v>2242</v>
      </c>
      <c r="P378" t="s">
        <v>3</v>
      </c>
      <c r="Q378" t="s">
        <v>2243</v>
      </c>
      <c r="R378" t="s">
        <v>3</v>
      </c>
      <c r="S378" t="s">
        <v>3</v>
      </c>
      <c r="T378" t="s">
        <v>3</v>
      </c>
      <c r="U378">
        <v>0</v>
      </c>
      <c r="V378">
        <v>0</v>
      </c>
      <c r="W378">
        <v>0</v>
      </c>
      <c r="X378">
        <v>0</v>
      </c>
      <c r="Y378" t="s">
        <v>3</v>
      </c>
      <c r="Z378" t="s">
        <v>3</v>
      </c>
      <c r="AA378">
        <v>0</v>
      </c>
      <c r="AB378" t="s">
        <v>3</v>
      </c>
      <c r="AC378">
        <v>27.83</v>
      </c>
      <c r="AD378">
        <v>1</v>
      </c>
      <c r="AE378">
        <v>0</v>
      </c>
      <c r="AF378">
        <v>2</v>
      </c>
      <c r="AG378">
        <v>3</v>
      </c>
      <c r="AH378" t="s">
        <v>227</v>
      </c>
      <c r="AI378" t="s">
        <v>1003</v>
      </c>
      <c r="AJ378">
        <v>46217.58011574074</v>
      </c>
      <c r="AK378">
        <v>54978654</v>
      </c>
      <c r="AL378">
        <v>0</v>
      </c>
      <c r="AM378">
        <v>0</v>
      </c>
      <c r="AN378">
        <v>0</v>
      </c>
      <c r="AO378">
        <v>46101</v>
      </c>
      <c r="AP378">
        <v>0</v>
      </c>
      <c r="AQ378">
        <v>1</v>
      </c>
      <c r="AR378">
        <v>0</v>
      </c>
      <c r="AS378" t="s">
        <v>1897</v>
      </c>
      <c r="AT378">
        <v>1</v>
      </c>
      <c r="AU378">
        <v>150</v>
      </c>
    </row>
    <row r="379" spans="2:47" x14ac:dyDescent="0.25">
      <c r="B379" t="s">
        <v>2360</v>
      </c>
      <c r="C379">
        <v>1</v>
      </c>
      <c r="D379" t="s">
        <v>1002</v>
      </c>
      <c r="E379" t="s">
        <v>3</v>
      </c>
      <c r="F379" t="s">
        <v>1888</v>
      </c>
      <c r="G379" t="s">
        <v>3</v>
      </c>
      <c r="H379">
        <v>24</v>
      </c>
      <c r="I379">
        <v>24</v>
      </c>
      <c r="J379">
        <v>0</v>
      </c>
      <c r="K379">
        <v>24</v>
      </c>
      <c r="L379">
        <v>0</v>
      </c>
      <c r="M379">
        <v>0</v>
      </c>
      <c r="N379">
        <v>0</v>
      </c>
      <c r="O379" t="s">
        <v>2233</v>
      </c>
      <c r="P379" t="s">
        <v>3</v>
      </c>
      <c r="Q379" t="s">
        <v>2234</v>
      </c>
      <c r="R379" t="s">
        <v>3</v>
      </c>
      <c r="S379" t="s">
        <v>3</v>
      </c>
      <c r="T379" t="s">
        <v>3</v>
      </c>
      <c r="U379">
        <v>0</v>
      </c>
      <c r="V379">
        <v>0</v>
      </c>
      <c r="W379">
        <v>0</v>
      </c>
      <c r="X379">
        <v>0</v>
      </c>
      <c r="Y379" t="s">
        <v>3</v>
      </c>
      <c r="Z379" t="s">
        <v>3</v>
      </c>
      <c r="AA379">
        <v>0</v>
      </c>
      <c r="AB379" t="s">
        <v>3</v>
      </c>
      <c r="AC379">
        <v>24</v>
      </c>
      <c r="AD379">
        <v>1</v>
      </c>
      <c r="AE379">
        <v>0</v>
      </c>
      <c r="AF379">
        <v>2</v>
      </c>
      <c r="AG379">
        <v>3</v>
      </c>
      <c r="AH379" t="s">
        <v>227</v>
      </c>
      <c r="AI379" t="s">
        <v>1003</v>
      </c>
      <c r="AJ379">
        <v>46217.58011574074</v>
      </c>
      <c r="AK379">
        <v>54978654</v>
      </c>
      <c r="AL379">
        <v>0</v>
      </c>
      <c r="AM379">
        <v>0</v>
      </c>
      <c r="AN379">
        <v>0</v>
      </c>
      <c r="AO379">
        <v>46101</v>
      </c>
      <c r="AP379">
        <v>0</v>
      </c>
      <c r="AQ379">
        <v>1</v>
      </c>
      <c r="AR379">
        <v>0</v>
      </c>
      <c r="AS379" t="s">
        <v>3</v>
      </c>
      <c r="AT379">
        <v>1</v>
      </c>
      <c r="AU379">
        <v>150</v>
      </c>
    </row>
    <row r="380" spans="2:47" x14ac:dyDescent="0.25">
      <c r="B380" t="s">
        <v>2361</v>
      </c>
      <c r="C380">
        <v>0</v>
      </c>
      <c r="D380" t="s">
        <v>1002</v>
      </c>
      <c r="E380" t="s">
        <v>3</v>
      </c>
      <c r="F380" t="s">
        <v>1888</v>
      </c>
      <c r="G380" t="s">
        <v>3</v>
      </c>
      <c r="H380">
        <v>26.44</v>
      </c>
      <c r="I380">
        <v>26.44</v>
      </c>
      <c r="J380">
        <v>0</v>
      </c>
      <c r="K380">
        <v>26.44</v>
      </c>
      <c r="L380">
        <v>0</v>
      </c>
      <c r="M380">
        <v>0</v>
      </c>
      <c r="N380">
        <v>0</v>
      </c>
      <c r="O380" t="s">
        <v>2362</v>
      </c>
      <c r="P380" t="s">
        <v>3</v>
      </c>
      <c r="Q380" t="s">
        <v>2363</v>
      </c>
      <c r="R380" t="s">
        <v>3</v>
      </c>
      <c r="S380" t="s">
        <v>3</v>
      </c>
      <c r="T380" t="s">
        <v>3</v>
      </c>
      <c r="U380">
        <v>0</v>
      </c>
      <c r="V380">
        <v>0</v>
      </c>
      <c r="W380">
        <v>0</v>
      </c>
      <c r="X380">
        <v>0</v>
      </c>
      <c r="Y380" t="s">
        <v>3</v>
      </c>
      <c r="Z380" t="s">
        <v>3</v>
      </c>
      <c r="AA380">
        <v>0</v>
      </c>
      <c r="AB380" t="s">
        <v>3</v>
      </c>
      <c r="AC380">
        <v>26.44</v>
      </c>
      <c r="AD380">
        <v>1</v>
      </c>
      <c r="AE380">
        <v>0</v>
      </c>
      <c r="AF380">
        <v>2</v>
      </c>
      <c r="AG380">
        <v>3</v>
      </c>
      <c r="AH380" t="s">
        <v>227</v>
      </c>
      <c r="AI380" t="s">
        <v>1003</v>
      </c>
      <c r="AJ380">
        <v>46217.58011574074</v>
      </c>
      <c r="AK380">
        <v>54978654</v>
      </c>
      <c r="AL380">
        <v>0</v>
      </c>
      <c r="AM380">
        <v>0</v>
      </c>
      <c r="AN380">
        <v>0</v>
      </c>
      <c r="AO380">
        <v>46101</v>
      </c>
      <c r="AP380">
        <v>0</v>
      </c>
      <c r="AQ380">
        <v>1</v>
      </c>
      <c r="AR380">
        <v>0</v>
      </c>
      <c r="AS380" t="s">
        <v>3</v>
      </c>
      <c r="AT380">
        <v>1</v>
      </c>
      <c r="AU380">
        <v>150</v>
      </c>
    </row>
    <row r="381" spans="2:47" x14ac:dyDescent="0.25">
      <c r="B381" t="s">
        <v>2364</v>
      </c>
      <c r="C381">
        <v>0</v>
      </c>
      <c r="D381" t="s">
        <v>1006</v>
      </c>
      <c r="E381" t="s">
        <v>3</v>
      </c>
      <c r="F381" t="s">
        <v>1888</v>
      </c>
      <c r="G381" t="s">
        <v>3</v>
      </c>
      <c r="H381">
        <v>62.87</v>
      </c>
      <c r="I381">
        <v>62.87</v>
      </c>
      <c r="J381">
        <v>0</v>
      </c>
      <c r="K381">
        <v>62.87</v>
      </c>
      <c r="L381">
        <v>0</v>
      </c>
      <c r="M381">
        <v>0</v>
      </c>
      <c r="N381">
        <v>0</v>
      </c>
      <c r="O381" t="s">
        <v>2242</v>
      </c>
      <c r="P381" t="s">
        <v>3</v>
      </c>
      <c r="Q381" t="s">
        <v>2243</v>
      </c>
      <c r="R381" t="s">
        <v>3</v>
      </c>
      <c r="S381" t="s">
        <v>3</v>
      </c>
      <c r="T381" t="s">
        <v>3</v>
      </c>
      <c r="U381">
        <v>0</v>
      </c>
      <c r="V381">
        <v>0</v>
      </c>
      <c r="W381">
        <v>0</v>
      </c>
      <c r="X381">
        <v>0</v>
      </c>
      <c r="Y381" t="s">
        <v>3</v>
      </c>
      <c r="Z381" t="s">
        <v>3</v>
      </c>
      <c r="AA381">
        <v>0</v>
      </c>
      <c r="AB381" t="s">
        <v>3</v>
      </c>
      <c r="AC381">
        <v>62.87</v>
      </c>
      <c r="AD381">
        <v>1</v>
      </c>
      <c r="AE381">
        <v>0</v>
      </c>
      <c r="AF381">
        <v>2</v>
      </c>
      <c r="AG381">
        <v>3</v>
      </c>
      <c r="AH381" t="s">
        <v>227</v>
      </c>
      <c r="AI381" t="s">
        <v>1007</v>
      </c>
      <c r="AJ381">
        <v>46217.58016203704</v>
      </c>
      <c r="AK381">
        <v>54978660</v>
      </c>
      <c r="AL381">
        <v>0</v>
      </c>
      <c r="AM381">
        <v>0</v>
      </c>
      <c r="AN381">
        <v>0</v>
      </c>
      <c r="AO381">
        <v>46101</v>
      </c>
      <c r="AP381">
        <v>0</v>
      </c>
      <c r="AQ381">
        <v>1</v>
      </c>
      <c r="AR381">
        <v>0</v>
      </c>
      <c r="AS381" t="s">
        <v>1897</v>
      </c>
      <c r="AT381">
        <v>1</v>
      </c>
      <c r="AU381">
        <v>60</v>
      </c>
    </row>
    <row r="382" spans="2:47" x14ac:dyDescent="0.25">
      <c r="B382" t="s">
        <v>2365</v>
      </c>
      <c r="C382">
        <v>0</v>
      </c>
      <c r="D382" t="s">
        <v>1006</v>
      </c>
      <c r="E382" t="s">
        <v>3</v>
      </c>
      <c r="F382" t="s">
        <v>1888</v>
      </c>
      <c r="G382" t="s">
        <v>3</v>
      </c>
      <c r="H382">
        <v>67.87</v>
      </c>
      <c r="I382">
        <v>67.87</v>
      </c>
      <c r="J382">
        <v>0</v>
      </c>
      <c r="K382">
        <v>67.87</v>
      </c>
      <c r="L382">
        <v>0</v>
      </c>
      <c r="M382">
        <v>0</v>
      </c>
      <c r="N382">
        <v>0</v>
      </c>
      <c r="O382" t="s">
        <v>2366</v>
      </c>
      <c r="P382" t="s">
        <v>3</v>
      </c>
      <c r="Q382" t="s">
        <v>2367</v>
      </c>
      <c r="R382" t="s">
        <v>3</v>
      </c>
      <c r="S382" t="s">
        <v>3</v>
      </c>
      <c r="T382" t="s">
        <v>3</v>
      </c>
      <c r="U382">
        <v>0</v>
      </c>
      <c r="V382">
        <v>0</v>
      </c>
      <c r="W382">
        <v>0</v>
      </c>
      <c r="X382">
        <v>0</v>
      </c>
      <c r="Y382" t="s">
        <v>3</v>
      </c>
      <c r="Z382" t="s">
        <v>3</v>
      </c>
      <c r="AA382">
        <v>0</v>
      </c>
      <c r="AB382" t="s">
        <v>3</v>
      </c>
      <c r="AC382">
        <v>67.87</v>
      </c>
      <c r="AD382">
        <v>1</v>
      </c>
      <c r="AE382">
        <v>0</v>
      </c>
      <c r="AF382">
        <v>2</v>
      </c>
      <c r="AG382">
        <v>3</v>
      </c>
      <c r="AH382" t="s">
        <v>227</v>
      </c>
      <c r="AI382" t="s">
        <v>1007</v>
      </c>
      <c r="AJ382">
        <v>46217.58016203704</v>
      </c>
      <c r="AK382">
        <v>54978660</v>
      </c>
      <c r="AL382">
        <v>0</v>
      </c>
      <c r="AM382">
        <v>0</v>
      </c>
      <c r="AN382">
        <v>0</v>
      </c>
      <c r="AO382">
        <v>46101</v>
      </c>
      <c r="AP382">
        <v>0</v>
      </c>
      <c r="AQ382">
        <v>1</v>
      </c>
      <c r="AR382">
        <v>0</v>
      </c>
      <c r="AS382" t="s">
        <v>3</v>
      </c>
      <c r="AT382">
        <v>1</v>
      </c>
      <c r="AU382">
        <v>60</v>
      </c>
    </row>
    <row r="383" spans="2:47" x14ac:dyDescent="0.25">
      <c r="B383" t="s">
        <v>2368</v>
      </c>
      <c r="C383">
        <v>1</v>
      </c>
      <c r="D383" t="s">
        <v>1006</v>
      </c>
      <c r="E383" t="s">
        <v>3</v>
      </c>
      <c r="F383" t="s">
        <v>1888</v>
      </c>
      <c r="G383" t="s">
        <v>3</v>
      </c>
      <c r="H383">
        <v>59.78</v>
      </c>
      <c r="I383">
        <v>59.78</v>
      </c>
      <c r="J383">
        <v>0</v>
      </c>
      <c r="K383">
        <v>59.78</v>
      </c>
      <c r="L383">
        <v>0</v>
      </c>
      <c r="M383">
        <v>0</v>
      </c>
      <c r="N383">
        <v>0</v>
      </c>
      <c r="O383" t="s">
        <v>2087</v>
      </c>
      <c r="P383" t="s">
        <v>3</v>
      </c>
      <c r="Q383" t="s">
        <v>2088</v>
      </c>
      <c r="R383" t="s">
        <v>3</v>
      </c>
      <c r="S383" t="s">
        <v>3</v>
      </c>
      <c r="T383" t="s">
        <v>3</v>
      </c>
      <c r="U383">
        <v>0</v>
      </c>
      <c r="V383">
        <v>0</v>
      </c>
      <c r="W383">
        <v>0</v>
      </c>
      <c r="X383">
        <v>0</v>
      </c>
      <c r="Y383" t="s">
        <v>3</v>
      </c>
      <c r="Z383" t="s">
        <v>3</v>
      </c>
      <c r="AA383">
        <v>0</v>
      </c>
      <c r="AB383" t="s">
        <v>3</v>
      </c>
      <c r="AC383">
        <v>59.78</v>
      </c>
      <c r="AD383">
        <v>1</v>
      </c>
      <c r="AE383">
        <v>0</v>
      </c>
      <c r="AF383">
        <v>2</v>
      </c>
      <c r="AG383">
        <v>3</v>
      </c>
      <c r="AH383" t="s">
        <v>227</v>
      </c>
      <c r="AI383" t="s">
        <v>1007</v>
      </c>
      <c r="AJ383">
        <v>46217.58016203704</v>
      </c>
      <c r="AK383">
        <v>54978660</v>
      </c>
      <c r="AL383">
        <v>0</v>
      </c>
      <c r="AM383">
        <v>0</v>
      </c>
      <c r="AN383">
        <v>0</v>
      </c>
      <c r="AO383">
        <v>46101</v>
      </c>
      <c r="AP383">
        <v>0</v>
      </c>
      <c r="AQ383">
        <v>1</v>
      </c>
      <c r="AR383">
        <v>0</v>
      </c>
      <c r="AS383" t="s">
        <v>3</v>
      </c>
      <c r="AT383">
        <v>1</v>
      </c>
      <c r="AU383">
        <v>60</v>
      </c>
    </row>
    <row r="384" spans="2:47" x14ac:dyDescent="0.25">
      <c r="B384" t="s">
        <v>2369</v>
      </c>
      <c r="C384">
        <v>0</v>
      </c>
      <c r="D384" t="s">
        <v>1042</v>
      </c>
      <c r="E384" t="s">
        <v>3</v>
      </c>
      <c r="F384" t="s">
        <v>1888</v>
      </c>
      <c r="G384" t="s">
        <v>3</v>
      </c>
      <c r="H384">
        <v>510</v>
      </c>
      <c r="I384">
        <v>510</v>
      </c>
      <c r="J384">
        <v>0</v>
      </c>
      <c r="K384">
        <v>510</v>
      </c>
      <c r="L384">
        <v>0</v>
      </c>
      <c r="M384">
        <v>0</v>
      </c>
      <c r="N384">
        <v>0</v>
      </c>
      <c r="O384" t="s">
        <v>2233</v>
      </c>
      <c r="P384" t="s">
        <v>3</v>
      </c>
      <c r="Q384" t="s">
        <v>2234</v>
      </c>
      <c r="R384" t="s">
        <v>3</v>
      </c>
      <c r="S384" t="s">
        <v>3</v>
      </c>
      <c r="T384" t="s">
        <v>3</v>
      </c>
      <c r="U384">
        <v>0</v>
      </c>
      <c r="V384">
        <v>0</v>
      </c>
      <c r="W384">
        <v>0</v>
      </c>
      <c r="X384">
        <v>0</v>
      </c>
      <c r="Y384" t="s">
        <v>3</v>
      </c>
      <c r="Z384" t="s">
        <v>3</v>
      </c>
      <c r="AA384">
        <v>0</v>
      </c>
      <c r="AB384" t="s">
        <v>3</v>
      </c>
      <c r="AC384">
        <v>510</v>
      </c>
      <c r="AD384">
        <v>1</v>
      </c>
      <c r="AE384">
        <v>0</v>
      </c>
      <c r="AF384">
        <v>1</v>
      </c>
      <c r="AG384">
        <v>3</v>
      </c>
      <c r="AH384" t="s">
        <v>227</v>
      </c>
      <c r="AI384" t="s">
        <v>1043</v>
      </c>
      <c r="AJ384">
        <v>46217.663055555553</v>
      </c>
      <c r="AK384">
        <v>54978737</v>
      </c>
      <c r="AL384">
        <v>0</v>
      </c>
      <c r="AM384">
        <v>0</v>
      </c>
      <c r="AN384">
        <v>0</v>
      </c>
      <c r="AO384">
        <v>46101</v>
      </c>
      <c r="AP384">
        <v>466</v>
      </c>
      <c r="AQ384">
        <v>1</v>
      </c>
      <c r="AR384">
        <v>0</v>
      </c>
      <c r="AS384" t="s">
        <v>1897</v>
      </c>
      <c r="AT384">
        <v>4</v>
      </c>
      <c r="AU384">
        <v>430</v>
      </c>
    </row>
    <row r="385" spans="2:47" x14ac:dyDescent="0.25">
      <c r="B385" t="s">
        <v>2370</v>
      </c>
      <c r="C385">
        <v>0</v>
      </c>
      <c r="D385" t="s">
        <v>1042</v>
      </c>
      <c r="E385" t="s">
        <v>3</v>
      </c>
      <c r="F385" t="s">
        <v>1888</v>
      </c>
      <c r="G385" t="s">
        <v>3</v>
      </c>
      <c r="H385">
        <v>837</v>
      </c>
      <c r="I385">
        <v>837</v>
      </c>
      <c r="J385">
        <v>0</v>
      </c>
      <c r="K385">
        <v>837</v>
      </c>
      <c r="L385">
        <v>0</v>
      </c>
      <c r="M385">
        <v>0</v>
      </c>
      <c r="N385">
        <v>0</v>
      </c>
      <c r="O385" t="s">
        <v>2210</v>
      </c>
      <c r="P385" t="s">
        <v>3</v>
      </c>
      <c r="Q385" t="s">
        <v>2211</v>
      </c>
      <c r="R385" t="s">
        <v>3</v>
      </c>
      <c r="S385" t="s">
        <v>3</v>
      </c>
      <c r="T385" t="s">
        <v>3</v>
      </c>
      <c r="U385">
        <v>0</v>
      </c>
      <c r="V385">
        <v>0</v>
      </c>
      <c r="W385">
        <v>0</v>
      </c>
      <c r="X385">
        <v>0</v>
      </c>
      <c r="Y385" t="s">
        <v>3</v>
      </c>
      <c r="Z385" t="s">
        <v>3</v>
      </c>
      <c r="AA385">
        <v>0</v>
      </c>
      <c r="AB385" t="s">
        <v>3</v>
      </c>
      <c r="AC385">
        <v>837</v>
      </c>
      <c r="AD385">
        <v>1</v>
      </c>
      <c r="AE385">
        <v>0</v>
      </c>
      <c r="AF385">
        <v>1</v>
      </c>
      <c r="AG385">
        <v>3</v>
      </c>
      <c r="AH385" t="s">
        <v>227</v>
      </c>
      <c r="AI385" t="s">
        <v>1043</v>
      </c>
      <c r="AJ385">
        <v>46217.663055555553</v>
      </c>
      <c r="AK385">
        <v>54978737</v>
      </c>
      <c r="AL385">
        <v>0</v>
      </c>
      <c r="AM385">
        <v>0</v>
      </c>
      <c r="AN385">
        <v>0</v>
      </c>
      <c r="AO385">
        <v>46101</v>
      </c>
      <c r="AP385">
        <v>466</v>
      </c>
      <c r="AQ385">
        <v>1</v>
      </c>
      <c r="AR385">
        <v>0</v>
      </c>
      <c r="AS385" t="s">
        <v>3</v>
      </c>
      <c r="AT385">
        <v>4</v>
      </c>
      <c r="AU385">
        <v>430</v>
      </c>
    </row>
    <row r="386" spans="2:47" x14ac:dyDescent="0.25">
      <c r="B386" t="s">
        <v>2371</v>
      </c>
      <c r="C386">
        <v>0</v>
      </c>
      <c r="D386" t="s">
        <v>1042</v>
      </c>
      <c r="E386" t="s">
        <v>3</v>
      </c>
      <c r="F386" t="s">
        <v>1888</v>
      </c>
      <c r="G386" t="s">
        <v>3</v>
      </c>
      <c r="H386">
        <v>508.01</v>
      </c>
      <c r="I386">
        <v>508.01</v>
      </c>
      <c r="J386">
        <v>0</v>
      </c>
      <c r="K386">
        <v>508.01</v>
      </c>
      <c r="L386">
        <v>0</v>
      </c>
      <c r="M386">
        <v>0</v>
      </c>
      <c r="N386">
        <v>0</v>
      </c>
      <c r="O386" t="s">
        <v>2242</v>
      </c>
      <c r="P386" t="s">
        <v>3</v>
      </c>
      <c r="Q386" t="s">
        <v>2243</v>
      </c>
      <c r="R386" t="s">
        <v>3</v>
      </c>
      <c r="S386" t="s">
        <v>3</v>
      </c>
      <c r="T386" t="s">
        <v>3</v>
      </c>
      <c r="U386">
        <v>0</v>
      </c>
      <c r="V386">
        <v>0</v>
      </c>
      <c r="W386">
        <v>0</v>
      </c>
      <c r="X386">
        <v>0</v>
      </c>
      <c r="Y386" t="s">
        <v>3</v>
      </c>
      <c r="Z386" t="s">
        <v>3</v>
      </c>
      <c r="AA386">
        <v>0</v>
      </c>
      <c r="AB386" t="s">
        <v>3</v>
      </c>
      <c r="AC386">
        <v>508.01</v>
      </c>
      <c r="AD386">
        <v>1</v>
      </c>
      <c r="AE386">
        <v>0</v>
      </c>
      <c r="AF386">
        <v>1</v>
      </c>
      <c r="AG386">
        <v>3</v>
      </c>
      <c r="AH386" t="s">
        <v>227</v>
      </c>
      <c r="AI386" t="s">
        <v>1043</v>
      </c>
      <c r="AJ386">
        <v>46217.663055555553</v>
      </c>
      <c r="AK386">
        <v>54978737</v>
      </c>
      <c r="AL386">
        <v>0</v>
      </c>
      <c r="AM386">
        <v>0</v>
      </c>
      <c r="AN386">
        <v>0</v>
      </c>
      <c r="AO386">
        <v>46101</v>
      </c>
      <c r="AP386">
        <v>466</v>
      </c>
      <c r="AQ386">
        <v>1</v>
      </c>
      <c r="AR386">
        <v>0</v>
      </c>
      <c r="AS386" t="s">
        <v>3</v>
      </c>
      <c r="AT386">
        <v>4</v>
      </c>
      <c r="AU386">
        <v>430</v>
      </c>
    </row>
    <row r="387" spans="2:47" x14ac:dyDescent="0.25">
      <c r="B387" t="s">
        <v>2372</v>
      </c>
      <c r="C387">
        <v>1</v>
      </c>
      <c r="D387" t="s">
        <v>1046</v>
      </c>
      <c r="E387" t="s">
        <v>3</v>
      </c>
      <c r="F387" t="s">
        <v>1888</v>
      </c>
      <c r="G387" t="s">
        <v>3</v>
      </c>
      <c r="H387">
        <v>253.55</v>
      </c>
      <c r="I387">
        <v>253.55</v>
      </c>
      <c r="J387">
        <v>0</v>
      </c>
      <c r="K387">
        <v>253.55</v>
      </c>
      <c r="L387">
        <v>0</v>
      </c>
      <c r="M387">
        <v>0</v>
      </c>
      <c r="N387">
        <v>0</v>
      </c>
      <c r="O387" t="s">
        <v>2207</v>
      </c>
      <c r="P387" t="s">
        <v>3</v>
      </c>
      <c r="Q387" t="s">
        <v>2208</v>
      </c>
      <c r="R387" t="s">
        <v>3</v>
      </c>
      <c r="S387" t="s">
        <v>3</v>
      </c>
      <c r="T387" t="s">
        <v>3</v>
      </c>
      <c r="U387">
        <v>0</v>
      </c>
      <c r="V387">
        <v>0</v>
      </c>
      <c r="W387">
        <v>0</v>
      </c>
      <c r="X387">
        <v>0</v>
      </c>
      <c r="Y387" t="s">
        <v>3</v>
      </c>
      <c r="Z387" t="s">
        <v>3</v>
      </c>
      <c r="AA387">
        <v>0</v>
      </c>
      <c r="AB387" t="s">
        <v>3</v>
      </c>
      <c r="AC387">
        <v>253.55</v>
      </c>
      <c r="AD387">
        <v>1</v>
      </c>
      <c r="AE387">
        <v>0</v>
      </c>
      <c r="AF387">
        <v>1</v>
      </c>
      <c r="AG387">
        <v>3</v>
      </c>
      <c r="AH387" t="s">
        <v>227</v>
      </c>
      <c r="AI387" t="s">
        <v>1047</v>
      </c>
      <c r="AJ387">
        <v>46217.572233796294</v>
      </c>
      <c r="AK387">
        <v>54978744</v>
      </c>
      <c r="AL387">
        <v>0</v>
      </c>
      <c r="AM387">
        <v>0</v>
      </c>
      <c r="AN387">
        <v>0</v>
      </c>
      <c r="AO387">
        <v>46101</v>
      </c>
      <c r="AP387">
        <v>0</v>
      </c>
      <c r="AQ387">
        <v>1</v>
      </c>
      <c r="AR387">
        <v>0</v>
      </c>
      <c r="AS387" t="s">
        <v>1897</v>
      </c>
      <c r="AT387">
        <v>5</v>
      </c>
      <c r="AU387">
        <v>1200</v>
      </c>
    </row>
    <row r="388" spans="2:47" x14ac:dyDescent="0.25">
      <c r="B388" t="s">
        <v>2373</v>
      </c>
      <c r="C388">
        <v>0</v>
      </c>
      <c r="D388" t="s">
        <v>1046</v>
      </c>
      <c r="E388" t="s">
        <v>3</v>
      </c>
      <c r="F388" t="s">
        <v>1888</v>
      </c>
      <c r="G388" t="s">
        <v>3</v>
      </c>
      <c r="H388">
        <v>260</v>
      </c>
      <c r="I388">
        <v>260</v>
      </c>
      <c r="J388">
        <v>0</v>
      </c>
      <c r="K388">
        <v>260</v>
      </c>
      <c r="L388">
        <v>0</v>
      </c>
      <c r="M388">
        <v>0</v>
      </c>
      <c r="N388">
        <v>0</v>
      </c>
      <c r="O388" t="s">
        <v>2233</v>
      </c>
      <c r="P388" t="s">
        <v>3</v>
      </c>
      <c r="Q388" t="s">
        <v>2234</v>
      </c>
      <c r="R388" t="s">
        <v>3</v>
      </c>
      <c r="S388" t="s">
        <v>3</v>
      </c>
      <c r="T388" t="s">
        <v>3</v>
      </c>
      <c r="U388">
        <v>0</v>
      </c>
      <c r="V388">
        <v>0</v>
      </c>
      <c r="W388">
        <v>0</v>
      </c>
      <c r="X388">
        <v>0</v>
      </c>
      <c r="Y388" t="s">
        <v>3</v>
      </c>
      <c r="Z388" t="s">
        <v>3</v>
      </c>
      <c r="AA388">
        <v>0</v>
      </c>
      <c r="AB388" t="s">
        <v>3</v>
      </c>
      <c r="AC388">
        <v>260</v>
      </c>
      <c r="AD388">
        <v>1</v>
      </c>
      <c r="AE388">
        <v>0</v>
      </c>
      <c r="AF388">
        <v>1</v>
      </c>
      <c r="AG388">
        <v>3</v>
      </c>
      <c r="AH388" t="s">
        <v>227</v>
      </c>
      <c r="AI388" t="s">
        <v>1047</v>
      </c>
      <c r="AJ388">
        <v>46217.572233796294</v>
      </c>
      <c r="AK388">
        <v>54978744</v>
      </c>
      <c r="AL388">
        <v>0</v>
      </c>
      <c r="AM388">
        <v>0</v>
      </c>
      <c r="AN388">
        <v>0</v>
      </c>
      <c r="AO388">
        <v>46101</v>
      </c>
      <c r="AP388">
        <v>0</v>
      </c>
      <c r="AQ388">
        <v>1</v>
      </c>
      <c r="AR388">
        <v>0</v>
      </c>
      <c r="AS388" t="s">
        <v>3</v>
      </c>
      <c r="AT388">
        <v>5</v>
      </c>
      <c r="AU388">
        <v>1200</v>
      </c>
    </row>
    <row r="389" spans="2:47" x14ac:dyDescent="0.25">
      <c r="B389" t="s">
        <v>2374</v>
      </c>
      <c r="C389">
        <v>0</v>
      </c>
      <c r="D389" t="s">
        <v>1046</v>
      </c>
      <c r="E389" t="s">
        <v>3</v>
      </c>
      <c r="F389" t="s">
        <v>1888</v>
      </c>
      <c r="G389" t="s">
        <v>3</v>
      </c>
      <c r="H389">
        <v>266.89</v>
      </c>
      <c r="I389">
        <v>266.89</v>
      </c>
      <c r="J389">
        <v>0</v>
      </c>
      <c r="K389">
        <v>266.89</v>
      </c>
      <c r="L389">
        <v>0</v>
      </c>
      <c r="M389">
        <v>0</v>
      </c>
      <c r="N389">
        <v>0</v>
      </c>
      <c r="O389" t="s">
        <v>2242</v>
      </c>
      <c r="P389" t="s">
        <v>3</v>
      </c>
      <c r="Q389" t="s">
        <v>2243</v>
      </c>
      <c r="R389" t="s">
        <v>3</v>
      </c>
      <c r="S389" t="s">
        <v>3</v>
      </c>
      <c r="T389" t="s">
        <v>3</v>
      </c>
      <c r="U389">
        <v>0</v>
      </c>
      <c r="V389">
        <v>0</v>
      </c>
      <c r="W389">
        <v>0</v>
      </c>
      <c r="X389">
        <v>0</v>
      </c>
      <c r="Y389" t="s">
        <v>3</v>
      </c>
      <c r="Z389" t="s">
        <v>3</v>
      </c>
      <c r="AA389">
        <v>0</v>
      </c>
      <c r="AB389" t="s">
        <v>3</v>
      </c>
      <c r="AC389">
        <v>266.89</v>
      </c>
      <c r="AD389">
        <v>1</v>
      </c>
      <c r="AE389">
        <v>0</v>
      </c>
      <c r="AF389">
        <v>1</v>
      </c>
      <c r="AG389">
        <v>3</v>
      </c>
      <c r="AH389" t="s">
        <v>227</v>
      </c>
      <c r="AI389" t="s">
        <v>1047</v>
      </c>
      <c r="AJ389">
        <v>46217.572233796294</v>
      </c>
      <c r="AK389">
        <v>54978744</v>
      </c>
      <c r="AL389">
        <v>0</v>
      </c>
      <c r="AM389">
        <v>0</v>
      </c>
      <c r="AN389">
        <v>0</v>
      </c>
      <c r="AO389">
        <v>46101</v>
      </c>
      <c r="AP389">
        <v>0</v>
      </c>
      <c r="AQ389">
        <v>1</v>
      </c>
      <c r="AR389">
        <v>0</v>
      </c>
      <c r="AS389" t="s">
        <v>3</v>
      </c>
      <c r="AT389">
        <v>5</v>
      </c>
      <c r="AU389">
        <v>1200</v>
      </c>
    </row>
    <row r="390" spans="2:47" x14ac:dyDescent="0.25">
      <c r="B390" t="s">
        <v>2375</v>
      </c>
      <c r="C390">
        <v>1</v>
      </c>
      <c r="D390" t="s">
        <v>1050</v>
      </c>
      <c r="E390" t="s">
        <v>3</v>
      </c>
      <c r="F390" t="s">
        <v>1888</v>
      </c>
      <c r="G390" t="s">
        <v>3</v>
      </c>
      <c r="H390">
        <v>4.21</v>
      </c>
      <c r="I390">
        <v>4.21</v>
      </c>
      <c r="J390">
        <v>0</v>
      </c>
      <c r="K390">
        <v>4.21</v>
      </c>
      <c r="L390">
        <v>0</v>
      </c>
      <c r="M390">
        <v>0</v>
      </c>
      <c r="N390">
        <v>0</v>
      </c>
      <c r="O390" t="s">
        <v>2207</v>
      </c>
      <c r="P390" t="s">
        <v>3</v>
      </c>
      <c r="Q390" t="s">
        <v>2208</v>
      </c>
      <c r="R390" t="s">
        <v>3</v>
      </c>
      <c r="S390" t="s">
        <v>3</v>
      </c>
      <c r="T390" t="s">
        <v>3</v>
      </c>
      <c r="U390">
        <v>0</v>
      </c>
      <c r="V390">
        <v>0</v>
      </c>
      <c r="W390">
        <v>0</v>
      </c>
      <c r="X390">
        <v>0</v>
      </c>
      <c r="Y390" t="s">
        <v>3</v>
      </c>
      <c r="Z390" t="s">
        <v>3</v>
      </c>
      <c r="AA390">
        <v>0</v>
      </c>
      <c r="AB390" t="s">
        <v>3</v>
      </c>
      <c r="AC390">
        <v>4.21</v>
      </c>
      <c r="AD390">
        <v>1</v>
      </c>
      <c r="AE390">
        <v>0</v>
      </c>
      <c r="AF390">
        <v>1</v>
      </c>
      <c r="AG390">
        <v>3</v>
      </c>
      <c r="AH390" t="s">
        <v>227</v>
      </c>
      <c r="AI390" t="s">
        <v>1051</v>
      </c>
      <c r="AJ390">
        <v>46217.572314814817</v>
      </c>
      <c r="AK390">
        <v>54978751</v>
      </c>
      <c r="AL390">
        <v>0</v>
      </c>
      <c r="AM390">
        <v>0</v>
      </c>
      <c r="AN390">
        <v>0</v>
      </c>
      <c r="AO390">
        <v>46101</v>
      </c>
      <c r="AP390">
        <v>0</v>
      </c>
      <c r="AQ390">
        <v>1</v>
      </c>
      <c r="AR390">
        <v>0</v>
      </c>
      <c r="AS390" t="s">
        <v>1897</v>
      </c>
      <c r="AT390">
        <v>4</v>
      </c>
      <c r="AU390">
        <v>1720</v>
      </c>
    </row>
    <row r="391" spans="2:47" x14ac:dyDescent="0.25">
      <c r="B391" t="s">
        <v>2376</v>
      </c>
      <c r="C391">
        <v>0</v>
      </c>
      <c r="D391" t="s">
        <v>1050</v>
      </c>
      <c r="E391" t="s">
        <v>3</v>
      </c>
      <c r="F391" t="s">
        <v>1888</v>
      </c>
      <c r="G391" t="s">
        <v>3</v>
      </c>
      <c r="H391">
        <v>4.3</v>
      </c>
      <c r="I391">
        <v>4.3</v>
      </c>
      <c r="J391">
        <v>0</v>
      </c>
      <c r="K391">
        <v>4.3</v>
      </c>
      <c r="L391">
        <v>0</v>
      </c>
      <c r="M391">
        <v>0</v>
      </c>
      <c r="N391">
        <v>0</v>
      </c>
      <c r="O391" t="s">
        <v>2233</v>
      </c>
      <c r="P391" t="s">
        <v>3</v>
      </c>
      <c r="Q391" t="s">
        <v>2234</v>
      </c>
      <c r="R391" t="s">
        <v>3</v>
      </c>
      <c r="S391" t="s">
        <v>3</v>
      </c>
      <c r="T391" t="s">
        <v>3</v>
      </c>
      <c r="U391">
        <v>0</v>
      </c>
      <c r="V391">
        <v>0</v>
      </c>
      <c r="W391">
        <v>0</v>
      </c>
      <c r="X391">
        <v>0</v>
      </c>
      <c r="Y391" t="s">
        <v>3</v>
      </c>
      <c r="Z391" t="s">
        <v>3</v>
      </c>
      <c r="AA391">
        <v>0</v>
      </c>
      <c r="AB391" t="s">
        <v>3</v>
      </c>
      <c r="AC391">
        <v>4.3</v>
      </c>
      <c r="AD391">
        <v>1</v>
      </c>
      <c r="AE391">
        <v>0</v>
      </c>
      <c r="AF391">
        <v>1</v>
      </c>
      <c r="AG391">
        <v>3</v>
      </c>
      <c r="AH391" t="s">
        <v>227</v>
      </c>
      <c r="AI391" t="s">
        <v>1051</v>
      </c>
      <c r="AJ391">
        <v>46217.572314814817</v>
      </c>
      <c r="AK391">
        <v>54978751</v>
      </c>
      <c r="AL391">
        <v>0</v>
      </c>
      <c r="AM391">
        <v>0</v>
      </c>
      <c r="AN391">
        <v>0</v>
      </c>
      <c r="AO391">
        <v>46101</v>
      </c>
      <c r="AP391">
        <v>0</v>
      </c>
      <c r="AQ391">
        <v>1</v>
      </c>
      <c r="AR391">
        <v>0</v>
      </c>
      <c r="AS391" t="s">
        <v>3</v>
      </c>
      <c r="AT391">
        <v>4</v>
      </c>
      <c r="AU391">
        <v>1720</v>
      </c>
    </row>
    <row r="392" spans="2:47" x14ac:dyDescent="0.25">
      <c r="B392" t="s">
        <v>2377</v>
      </c>
      <c r="C392">
        <v>0</v>
      </c>
      <c r="D392" t="s">
        <v>1050</v>
      </c>
      <c r="E392" t="s">
        <v>3</v>
      </c>
      <c r="F392" t="s">
        <v>1888</v>
      </c>
      <c r="G392" t="s">
        <v>3</v>
      </c>
      <c r="H392">
        <v>4.41</v>
      </c>
      <c r="I392">
        <v>4.41</v>
      </c>
      <c r="J392">
        <v>0</v>
      </c>
      <c r="K392">
        <v>4.41</v>
      </c>
      <c r="L392">
        <v>0</v>
      </c>
      <c r="M392">
        <v>0</v>
      </c>
      <c r="N392">
        <v>0</v>
      </c>
      <c r="O392" t="s">
        <v>2242</v>
      </c>
      <c r="P392" t="s">
        <v>3</v>
      </c>
      <c r="Q392" t="s">
        <v>2243</v>
      </c>
      <c r="R392" t="s">
        <v>3</v>
      </c>
      <c r="S392" t="s">
        <v>3</v>
      </c>
      <c r="T392" t="s">
        <v>3</v>
      </c>
      <c r="U392">
        <v>0</v>
      </c>
      <c r="V392">
        <v>0</v>
      </c>
      <c r="W392">
        <v>0</v>
      </c>
      <c r="X392">
        <v>0</v>
      </c>
      <c r="Y392" t="s">
        <v>3</v>
      </c>
      <c r="Z392" t="s">
        <v>3</v>
      </c>
      <c r="AA392">
        <v>0</v>
      </c>
      <c r="AB392" t="s">
        <v>3</v>
      </c>
      <c r="AC392">
        <v>4.41</v>
      </c>
      <c r="AD392">
        <v>1</v>
      </c>
      <c r="AE392">
        <v>0</v>
      </c>
      <c r="AF392">
        <v>1</v>
      </c>
      <c r="AG392">
        <v>3</v>
      </c>
      <c r="AH392" t="s">
        <v>227</v>
      </c>
      <c r="AI392" t="s">
        <v>1051</v>
      </c>
      <c r="AJ392">
        <v>46217.572314814817</v>
      </c>
      <c r="AK392">
        <v>54978751</v>
      </c>
      <c r="AL392">
        <v>0</v>
      </c>
      <c r="AM392">
        <v>0</v>
      </c>
      <c r="AN392">
        <v>0</v>
      </c>
      <c r="AO392">
        <v>46101</v>
      </c>
      <c r="AP392">
        <v>0</v>
      </c>
      <c r="AQ392">
        <v>1</v>
      </c>
      <c r="AR392">
        <v>0</v>
      </c>
      <c r="AS392" t="s">
        <v>3</v>
      </c>
      <c r="AT392">
        <v>4</v>
      </c>
      <c r="AU392">
        <v>1720</v>
      </c>
    </row>
    <row r="393" spans="2:47" x14ac:dyDescent="0.25">
      <c r="B393" t="s">
        <v>2378</v>
      </c>
      <c r="C393">
        <v>1</v>
      </c>
      <c r="D393" t="s">
        <v>1079</v>
      </c>
      <c r="E393" t="s">
        <v>3</v>
      </c>
      <c r="F393" t="s">
        <v>1888</v>
      </c>
      <c r="G393" t="s">
        <v>3</v>
      </c>
      <c r="H393">
        <v>4480</v>
      </c>
      <c r="I393">
        <v>4480</v>
      </c>
      <c r="J393">
        <v>0</v>
      </c>
      <c r="K393">
        <v>4480</v>
      </c>
      <c r="L393">
        <v>0</v>
      </c>
      <c r="M393">
        <v>0</v>
      </c>
      <c r="N393">
        <v>0</v>
      </c>
      <c r="O393" t="s">
        <v>2233</v>
      </c>
      <c r="P393" t="s">
        <v>3</v>
      </c>
      <c r="Q393" t="s">
        <v>2234</v>
      </c>
      <c r="R393" t="s">
        <v>3</v>
      </c>
      <c r="S393" t="s">
        <v>3</v>
      </c>
      <c r="T393" t="s">
        <v>3</v>
      </c>
      <c r="U393">
        <v>0</v>
      </c>
      <c r="V393">
        <v>0</v>
      </c>
      <c r="W393">
        <v>0</v>
      </c>
      <c r="X393">
        <v>0</v>
      </c>
      <c r="Y393" t="s">
        <v>3</v>
      </c>
      <c r="Z393" t="s">
        <v>3</v>
      </c>
      <c r="AA393">
        <v>0</v>
      </c>
      <c r="AB393" t="s">
        <v>3</v>
      </c>
      <c r="AC393">
        <v>4480</v>
      </c>
      <c r="AD393">
        <v>1</v>
      </c>
      <c r="AE393">
        <v>0</v>
      </c>
      <c r="AF393">
        <v>1</v>
      </c>
      <c r="AG393">
        <v>3</v>
      </c>
      <c r="AH393" t="s">
        <v>1081</v>
      </c>
      <c r="AI393" t="s">
        <v>1080</v>
      </c>
      <c r="AJ393">
        <v>46217.666620370372</v>
      </c>
      <c r="AK393">
        <v>54978768</v>
      </c>
      <c r="AL393">
        <v>0</v>
      </c>
      <c r="AM393">
        <v>0</v>
      </c>
      <c r="AN393">
        <v>0</v>
      </c>
      <c r="AO393">
        <v>46101</v>
      </c>
      <c r="AP393">
        <v>0</v>
      </c>
      <c r="AQ393">
        <v>1</v>
      </c>
      <c r="AR393">
        <v>0</v>
      </c>
      <c r="AS393" t="s">
        <v>1897</v>
      </c>
      <c r="AT393">
        <v>1</v>
      </c>
      <c r="AU393">
        <v>9</v>
      </c>
    </row>
    <row r="394" spans="2:47" x14ac:dyDescent="0.25">
      <c r="B394" t="s">
        <v>2379</v>
      </c>
      <c r="C394">
        <v>0</v>
      </c>
      <c r="D394" t="s">
        <v>1079</v>
      </c>
      <c r="E394" t="s">
        <v>3</v>
      </c>
      <c r="F394" t="s">
        <v>1888</v>
      </c>
      <c r="G394" t="s">
        <v>3</v>
      </c>
      <c r="H394">
        <v>5323.98</v>
      </c>
      <c r="I394">
        <v>5323.98</v>
      </c>
      <c r="J394">
        <v>0</v>
      </c>
      <c r="K394">
        <v>5323.98</v>
      </c>
      <c r="L394">
        <v>0</v>
      </c>
      <c r="M394">
        <v>0</v>
      </c>
      <c r="N394">
        <v>0</v>
      </c>
      <c r="O394" t="s">
        <v>2222</v>
      </c>
      <c r="P394" t="s">
        <v>3</v>
      </c>
      <c r="Q394" t="s">
        <v>2223</v>
      </c>
      <c r="R394" t="s">
        <v>3</v>
      </c>
      <c r="S394" t="s">
        <v>3</v>
      </c>
      <c r="T394" t="s">
        <v>3</v>
      </c>
      <c r="U394">
        <v>0</v>
      </c>
      <c r="V394">
        <v>0</v>
      </c>
      <c r="W394">
        <v>0</v>
      </c>
      <c r="X394">
        <v>0</v>
      </c>
      <c r="Y394" t="s">
        <v>3</v>
      </c>
      <c r="Z394" t="s">
        <v>3</v>
      </c>
      <c r="AA394">
        <v>0</v>
      </c>
      <c r="AB394" t="s">
        <v>3</v>
      </c>
      <c r="AC394">
        <v>5323.98</v>
      </c>
      <c r="AD394">
        <v>1</v>
      </c>
      <c r="AE394">
        <v>0</v>
      </c>
      <c r="AF394">
        <v>1</v>
      </c>
      <c r="AG394">
        <v>3</v>
      </c>
      <c r="AH394" t="s">
        <v>1081</v>
      </c>
      <c r="AI394" t="s">
        <v>1080</v>
      </c>
      <c r="AJ394">
        <v>46217.666620370372</v>
      </c>
      <c r="AK394">
        <v>54978768</v>
      </c>
      <c r="AL394">
        <v>0</v>
      </c>
      <c r="AM394">
        <v>0</v>
      </c>
      <c r="AN394">
        <v>0</v>
      </c>
      <c r="AO394">
        <v>46101</v>
      </c>
      <c r="AP394">
        <v>0</v>
      </c>
      <c r="AQ394">
        <v>1</v>
      </c>
      <c r="AR394">
        <v>0</v>
      </c>
      <c r="AS394" t="s">
        <v>3</v>
      </c>
      <c r="AT394">
        <v>1</v>
      </c>
      <c r="AU394">
        <v>9</v>
      </c>
    </row>
    <row r="395" spans="2:47" x14ac:dyDescent="0.25">
      <c r="B395" t="s">
        <v>2380</v>
      </c>
      <c r="C395">
        <v>0</v>
      </c>
      <c r="D395" t="s">
        <v>1079</v>
      </c>
      <c r="E395" t="s">
        <v>3</v>
      </c>
      <c r="F395" t="s">
        <v>1888</v>
      </c>
      <c r="G395" t="s">
        <v>3</v>
      </c>
      <c r="H395">
        <v>8615</v>
      </c>
      <c r="I395">
        <v>8615</v>
      </c>
      <c r="J395">
        <v>0</v>
      </c>
      <c r="K395">
        <v>8615</v>
      </c>
      <c r="L395">
        <v>0</v>
      </c>
      <c r="M395">
        <v>0</v>
      </c>
      <c r="N395">
        <v>0</v>
      </c>
      <c r="O395" t="s">
        <v>2210</v>
      </c>
      <c r="P395" t="s">
        <v>3</v>
      </c>
      <c r="Q395" t="s">
        <v>2211</v>
      </c>
      <c r="R395" t="s">
        <v>3</v>
      </c>
      <c r="S395" t="s">
        <v>3</v>
      </c>
      <c r="T395" t="s">
        <v>3</v>
      </c>
      <c r="U395">
        <v>0</v>
      </c>
      <c r="V395">
        <v>0</v>
      </c>
      <c r="W395">
        <v>0</v>
      </c>
      <c r="X395">
        <v>0</v>
      </c>
      <c r="Y395" t="s">
        <v>3</v>
      </c>
      <c r="Z395" t="s">
        <v>3</v>
      </c>
      <c r="AA395">
        <v>0</v>
      </c>
      <c r="AB395" t="s">
        <v>3</v>
      </c>
      <c r="AC395">
        <v>8615</v>
      </c>
      <c r="AD395">
        <v>1</v>
      </c>
      <c r="AE395">
        <v>0</v>
      </c>
      <c r="AF395">
        <v>1</v>
      </c>
      <c r="AG395">
        <v>3</v>
      </c>
      <c r="AH395" t="s">
        <v>1081</v>
      </c>
      <c r="AI395" t="s">
        <v>1080</v>
      </c>
      <c r="AJ395">
        <v>46217.666620370372</v>
      </c>
      <c r="AK395">
        <v>54978768</v>
      </c>
      <c r="AL395">
        <v>0</v>
      </c>
      <c r="AM395">
        <v>0</v>
      </c>
      <c r="AN395">
        <v>0</v>
      </c>
      <c r="AO395">
        <v>46101</v>
      </c>
      <c r="AP395">
        <v>0</v>
      </c>
      <c r="AQ395">
        <v>1</v>
      </c>
      <c r="AR395">
        <v>0</v>
      </c>
      <c r="AS395" t="s">
        <v>3</v>
      </c>
      <c r="AT395">
        <v>1</v>
      </c>
      <c r="AU395">
        <v>9</v>
      </c>
    </row>
    <row r="396" spans="2:47" x14ac:dyDescent="0.25">
      <c r="B396" t="s">
        <v>2381</v>
      </c>
      <c r="C396">
        <v>0</v>
      </c>
      <c r="D396" t="s">
        <v>1115</v>
      </c>
      <c r="E396" t="s">
        <v>3</v>
      </c>
      <c r="F396" t="s">
        <v>1888</v>
      </c>
      <c r="G396" t="s">
        <v>3</v>
      </c>
      <c r="H396">
        <v>3980</v>
      </c>
      <c r="I396">
        <v>3980</v>
      </c>
      <c r="J396">
        <v>0</v>
      </c>
      <c r="K396">
        <v>3980</v>
      </c>
      <c r="L396">
        <v>0</v>
      </c>
      <c r="M396">
        <v>0</v>
      </c>
      <c r="N396">
        <v>0</v>
      </c>
      <c r="O396" t="s">
        <v>2233</v>
      </c>
      <c r="P396" t="s">
        <v>3</v>
      </c>
      <c r="Q396" t="s">
        <v>2234</v>
      </c>
      <c r="R396" t="s">
        <v>3</v>
      </c>
      <c r="S396" t="s">
        <v>3</v>
      </c>
      <c r="T396" t="s">
        <v>3</v>
      </c>
      <c r="U396">
        <v>0</v>
      </c>
      <c r="V396">
        <v>0</v>
      </c>
      <c r="W396">
        <v>0</v>
      </c>
      <c r="X396">
        <v>0</v>
      </c>
      <c r="Y396" t="s">
        <v>3</v>
      </c>
      <c r="Z396" t="s">
        <v>3</v>
      </c>
      <c r="AA396">
        <v>0</v>
      </c>
      <c r="AB396" t="s">
        <v>3</v>
      </c>
      <c r="AC396">
        <v>3980</v>
      </c>
      <c r="AD396">
        <v>1</v>
      </c>
      <c r="AE396">
        <v>0</v>
      </c>
      <c r="AF396">
        <v>1</v>
      </c>
      <c r="AG396">
        <v>3</v>
      </c>
      <c r="AH396" t="s">
        <v>1081</v>
      </c>
      <c r="AI396" t="s">
        <v>1116</v>
      </c>
      <c r="AJ396">
        <v>46217.668877314813</v>
      </c>
      <c r="AK396">
        <v>54978834</v>
      </c>
      <c r="AL396">
        <v>0</v>
      </c>
      <c r="AM396">
        <v>0</v>
      </c>
      <c r="AN396">
        <v>0</v>
      </c>
      <c r="AO396">
        <v>46101</v>
      </c>
      <c r="AP396">
        <v>0</v>
      </c>
      <c r="AQ396">
        <v>1</v>
      </c>
      <c r="AR396">
        <v>0</v>
      </c>
      <c r="AS396" t="s">
        <v>1897</v>
      </c>
      <c r="AT396">
        <v>1</v>
      </c>
      <c r="AU396">
        <v>1</v>
      </c>
    </row>
    <row r="397" spans="2:47" x14ac:dyDescent="0.25">
      <c r="B397" t="s">
        <v>2382</v>
      </c>
      <c r="C397">
        <v>0</v>
      </c>
      <c r="D397" t="s">
        <v>1115</v>
      </c>
      <c r="E397" t="s">
        <v>3</v>
      </c>
      <c r="F397" t="s">
        <v>1888</v>
      </c>
      <c r="G397" t="s">
        <v>3</v>
      </c>
      <c r="H397">
        <v>8191</v>
      </c>
      <c r="I397">
        <v>8191</v>
      </c>
      <c r="J397">
        <v>0</v>
      </c>
      <c r="K397">
        <v>8191</v>
      </c>
      <c r="L397">
        <v>0</v>
      </c>
      <c r="M397">
        <v>0</v>
      </c>
      <c r="N397">
        <v>0</v>
      </c>
      <c r="O397" t="s">
        <v>2210</v>
      </c>
      <c r="P397" t="s">
        <v>3</v>
      </c>
      <c r="Q397" t="s">
        <v>2211</v>
      </c>
      <c r="R397" t="s">
        <v>3</v>
      </c>
      <c r="S397" t="s">
        <v>3</v>
      </c>
      <c r="T397" t="s">
        <v>3</v>
      </c>
      <c r="U397">
        <v>0</v>
      </c>
      <c r="V397">
        <v>0</v>
      </c>
      <c r="W397">
        <v>0</v>
      </c>
      <c r="X397">
        <v>0</v>
      </c>
      <c r="Y397" t="s">
        <v>3</v>
      </c>
      <c r="Z397" t="s">
        <v>3</v>
      </c>
      <c r="AA397">
        <v>0</v>
      </c>
      <c r="AB397" t="s">
        <v>3</v>
      </c>
      <c r="AC397">
        <v>8191</v>
      </c>
      <c r="AD397">
        <v>1</v>
      </c>
      <c r="AE397">
        <v>0</v>
      </c>
      <c r="AF397">
        <v>1</v>
      </c>
      <c r="AG397">
        <v>3</v>
      </c>
      <c r="AH397" t="s">
        <v>1081</v>
      </c>
      <c r="AI397" t="s">
        <v>1116</v>
      </c>
      <c r="AJ397">
        <v>46217.668877314813</v>
      </c>
      <c r="AK397">
        <v>54978834</v>
      </c>
      <c r="AL397">
        <v>0</v>
      </c>
      <c r="AM397">
        <v>0</v>
      </c>
      <c r="AN397">
        <v>0</v>
      </c>
      <c r="AO397">
        <v>46101</v>
      </c>
      <c r="AP397">
        <v>0</v>
      </c>
      <c r="AQ397">
        <v>1</v>
      </c>
      <c r="AR397">
        <v>0</v>
      </c>
      <c r="AS397" t="s">
        <v>3</v>
      </c>
      <c r="AT397">
        <v>1</v>
      </c>
      <c r="AU397">
        <v>1</v>
      </c>
    </row>
    <row r="398" spans="2:47" x14ac:dyDescent="0.25">
      <c r="B398" t="s">
        <v>2383</v>
      </c>
      <c r="C398">
        <v>1</v>
      </c>
      <c r="D398" t="s">
        <v>1115</v>
      </c>
      <c r="E398" t="s">
        <v>3</v>
      </c>
      <c r="F398" t="s">
        <v>1888</v>
      </c>
      <c r="G398" t="s">
        <v>3</v>
      </c>
      <c r="H398">
        <v>3977.61</v>
      </c>
      <c r="I398">
        <v>3977.61</v>
      </c>
      <c r="J398">
        <v>0</v>
      </c>
      <c r="K398">
        <v>3977.61</v>
      </c>
      <c r="L398">
        <v>0</v>
      </c>
      <c r="M398">
        <v>0</v>
      </c>
      <c r="N398">
        <v>0</v>
      </c>
      <c r="O398" t="s">
        <v>2207</v>
      </c>
      <c r="P398" t="s">
        <v>3</v>
      </c>
      <c r="Q398" t="s">
        <v>2208</v>
      </c>
      <c r="R398" t="s">
        <v>3</v>
      </c>
      <c r="S398" t="s">
        <v>3</v>
      </c>
      <c r="T398" t="s">
        <v>3</v>
      </c>
      <c r="U398">
        <v>0</v>
      </c>
      <c r="V398">
        <v>0</v>
      </c>
      <c r="W398">
        <v>0</v>
      </c>
      <c r="X398">
        <v>0</v>
      </c>
      <c r="Y398" t="s">
        <v>3</v>
      </c>
      <c r="Z398" t="s">
        <v>3</v>
      </c>
      <c r="AA398">
        <v>0</v>
      </c>
      <c r="AB398" t="s">
        <v>3</v>
      </c>
      <c r="AC398">
        <v>3977.61</v>
      </c>
      <c r="AD398">
        <v>1</v>
      </c>
      <c r="AE398">
        <v>0</v>
      </c>
      <c r="AF398">
        <v>1</v>
      </c>
      <c r="AG398">
        <v>3</v>
      </c>
      <c r="AH398" t="s">
        <v>1081</v>
      </c>
      <c r="AI398" t="s">
        <v>1116</v>
      </c>
      <c r="AJ398">
        <v>46217.668877314813</v>
      </c>
      <c r="AK398">
        <v>54978834</v>
      </c>
      <c r="AL398">
        <v>0</v>
      </c>
      <c r="AM398">
        <v>0</v>
      </c>
      <c r="AN398">
        <v>0</v>
      </c>
      <c r="AO398">
        <v>46101</v>
      </c>
      <c r="AP398">
        <v>0</v>
      </c>
      <c r="AQ398">
        <v>1</v>
      </c>
      <c r="AR398">
        <v>0</v>
      </c>
      <c r="AS398" t="s">
        <v>3</v>
      </c>
      <c r="AT398">
        <v>1</v>
      </c>
      <c r="AU398">
        <v>1</v>
      </c>
    </row>
    <row r="399" spans="2:47" x14ac:dyDescent="0.25">
      <c r="B399" t="s">
        <v>2384</v>
      </c>
      <c r="C399">
        <v>0</v>
      </c>
      <c r="D399" t="s">
        <v>1119</v>
      </c>
      <c r="E399" t="s">
        <v>3</v>
      </c>
      <c r="F399" t="s">
        <v>1888</v>
      </c>
      <c r="G399" t="s">
        <v>3</v>
      </c>
      <c r="H399">
        <v>3923.52</v>
      </c>
      <c r="I399">
        <v>3923.52</v>
      </c>
      <c r="J399">
        <v>0</v>
      </c>
      <c r="K399">
        <v>3923.52</v>
      </c>
      <c r="L399">
        <v>0</v>
      </c>
      <c r="M399">
        <v>0</v>
      </c>
      <c r="N399">
        <v>0</v>
      </c>
      <c r="O399" t="s">
        <v>2087</v>
      </c>
      <c r="P399" t="s">
        <v>3</v>
      </c>
      <c r="Q399" t="s">
        <v>2088</v>
      </c>
      <c r="R399" t="s">
        <v>3</v>
      </c>
      <c r="S399" t="s">
        <v>3</v>
      </c>
      <c r="T399" t="s">
        <v>3</v>
      </c>
      <c r="U399">
        <v>0</v>
      </c>
      <c r="V399">
        <v>0</v>
      </c>
      <c r="W399">
        <v>0</v>
      </c>
      <c r="X399">
        <v>0</v>
      </c>
      <c r="Y399" t="s">
        <v>3</v>
      </c>
      <c r="Z399" t="s">
        <v>3</v>
      </c>
      <c r="AA399">
        <v>0</v>
      </c>
      <c r="AB399" t="s">
        <v>3</v>
      </c>
      <c r="AC399">
        <v>3923.52</v>
      </c>
      <c r="AD399">
        <v>1</v>
      </c>
      <c r="AE399">
        <v>0</v>
      </c>
      <c r="AF399">
        <v>1</v>
      </c>
      <c r="AG399">
        <v>3</v>
      </c>
      <c r="AH399" t="s">
        <v>1081</v>
      </c>
      <c r="AI399" t="s">
        <v>1120</v>
      </c>
      <c r="AJ399">
        <v>46217.669247685182</v>
      </c>
      <c r="AK399">
        <v>54978840</v>
      </c>
      <c r="AL399">
        <v>0</v>
      </c>
      <c r="AM399">
        <v>0</v>
      </c>
      <c r="AN399">
        <v>0</v>
      </c>
      <c r="AO399">
        <v>46101</v>
      </c>
      <c r="AP399">
        <v>0</v>
      </c>
      <c r="AQ399">
        <v>1</v>
      </c>
      <c r="AR399">
        <v>0</v>
      </c>
      <c r="AS399" t="s">
        <v>1897</v>
      </c>
      <c r="AT399">
        <v>1</v>
      </c>
      <c r="AU399">
        <v>1</v>
      </c>
    </row>
    <row r="400" spans="2:47" x14ac:dyDescent="0.25">
      <c r="B400" t="s">
        <v>2385</v>
      </c>
      <c r="C400">
        <v>1</v>
      </c>
      <c r="D400" t="s">
        <v>1119</v>
      </c>
      <c r="E400" t="s">
        <v>3</v>
      </c>
      <c r="F400" t="s">
        <v>1888</v>
      </c>
      <c r="G400" t="s">
        <v>3</v>
      </c>
      <c r="H400">
        <v>3735</v>
      </c>
      <c r="I400">
        <v>3735</v>
      </c>
      <c r="J400">
        <v>0</v>
      </c>
      <c r="K400">
        <v>3735</v>
      </c>
      <c r="L400">
        <v>0</v>
      </c>
      <c r="M400">
        <v>0</v>
      </c>
      <c r="N400">
        <v>0</v>
      </c>
      <c r="O400" t="s">
        <v>2333</v>
      </c>
      <c r="P400" t="s">
        <v>3</v>
      </c>
      <c r="Q400" t="s">
        <v>2334</v>
      </c>
      <c r="R400" t="s">
        <v>3</v>
      </c>
      <c r="S400" t="s">
        <v>3</v>
      </c>
      <c r="T400" t="s">
        <v>3</v>
      </c>
      <c r="U400">
        <v>0</v>
      </c>
      <c r="V400">
        <v>0</v>
      </c>
      <c r="W400">
        <v>0</v>
      </c>
      <c r="X400">
        <v>0</v>
      </c>
      <c r="Y400" t="s">
        <v>3</v>
      </c>
      <c r="Z400" t="s">
        <v>3</v>
      </c>
      <c r="AA400">
        <v>0</v>
      </c>
      <c r="AB400" t="s">
        <v>3</v>
      </c>
      <c r="AC400">
        <v>3735</v>
      </c>
      <c r="AD400">
        <v>1</v>
      </c>
      <c r="AE400">
        <v>0</v>
      </c>
      <c r="AF400">
        <v>1</v>
      </c>
      <c r="AG400">
        <v>3</v>
      </c>
      <c r="AH400" t="s">
        <v>1081</v>
      </c>
      <c r="AI400" t="s">
        <v>1120</v>
      </c>
      <c r="AJ400">
        <v>46217.669247685182</v>
      </c>
      <c r="AK400">
        <v>54978840</v>
      </c>
      <c r="AL400">
        <v>0</v>
      </c>
      <c r="AM400">
        <v>0</v>
      </c>
      <c r="AN400">
        <v>0</v>
      </c>
      <c r="AO400">
        <v>46101</v>
      </c>
      <c r="AP400">
        <v>0</v>
      </c>
      <c r="AQ400">
        <v>1</v>
      </c>
      <c r="AR400">
        <v>0</v>
      </c>
      <c r="AS400" t="s">
        <v>3</v>
      </c>
      <c r="AT400">
        <v>1</v>
      </c>
      <c r="AU400">
        <v>1</v>
      </c>
    </row>
    <row r="401" spans="2:47" x14ac:dyDescent="0.25">
      <c r="B401" t="s">
        <v>2386</v>
      </c>
      <c r="C401">
        <v>0</v>
      </c>
      <c r="D401" t="s">
        <v>1119</v>
      </c>
      <c r="E401" t="s">
        <v>3</v>
      </c>
      <c r="F401" t="s">
        <v>1888</v>
      </c>
      <c r="G401" t="s">
        <v>3</v>
      </c>
      <c r="H401">
        <v>4668.22</v>
      </c>
      <c r="I401">
        <v>4668.22</v>
      </c>
      <c r="J401">
        <v>0</v>
      </c>
      <c r="K401">
        <v>4668.22</v>
      </c>
      <c r="L401">
        <v>0</v>
      </c>
      <c r="M401">
        <v>0</v>
      </c>
      <c r="N401">
        <v>0</v>
      </c>
      <c r="O401" t="s">
        <v>2387</v>
      </c>
      <c r="P401" t="s">
        <v>3</v>
      </c>
      <c r="Q401" t="s">
        <v>2388</v>
      </c>
      <c r="R401" t="s">
        <v>3</v>
      </c>
      <c r="S401" t="s">
        <v>3</v>
      </c>
      <c r="T401" t="s">
        <v>3</v>
      </c>
      <c r="U401">
        <v>0</v>
      </c>
      <c r="V401">
        <v>0</v>
      </c>
      <c r="W401">
        <v>0</v>
      </c>
      <c r="X401">
        <v>0</v>
      </c>
      <c r="Y401" t="s">
        <v>3</v>
      </c>
      <c r="Z401" t="s">
        <v>3</v>
      </c>
      <c r="AA401">
        <v>0</v>
      </c>
      <c r="AB401" t="s">
        <v>3</v>
      </c>
      <c r="AC401">
        <v>4668.22</v>
      </c>
      <c r="AD401">
        <v>1</v>
      </c>
      <c r="AE401">
        <v>0</v>
      </c>
      <c r="AF401">
        <v>1</v>
      </c>
      <c r="AG401">
        <v>3</v>
      </c>
      <c r="AH401" t="s">
        <v>1081</v>
      </c>
      <c r="AI401" t="s">
        <v>1120</v>
      </c>
      <c r="AJ401">
        <v>46217.669247685182</v>
      </c>
      <c r="AK401">
        <v>54978840</v>
      </c>
      <c r="AL401">
        <v>0</v>
      </c>
      <c r="AM401">
        <v>0</v>
      </c>
      <c r="AN401">
        <v>0</v>
      </c>
      <c r="AO401">
        <v>46101</v>
      </c>
      <c r="AP401">
        <v>0</v>
      </c>
      <c r="AQ401">
        <v>1</v>
      </c>
      <c r="AR401">
        <v>0</v>
      </c>
      <c r="AS401" t="s">
        <v>3</v>
      </c>
      <c r="AT401">
        <v>1</v>
      </c>
      <c r="AU401">
        <v>1</v>
      </c>
    </row>
    <row r="402" spans="2:47" x14ac:dyDescent="0.25">
      <c r="B402" t="s">
        <v>2389</v>
      </c>
      <c r="C402">
        <v>0</v>
      </c>
      <c r="D402" t="s">
        <v>1123</v>
      </c>
      <c r="E402" t="s">
        <v>3</v>
      </c>
      <c r="F402" t="s">
        <v>1888</v>
      </c>
      <c r="G402" t="s">
        <v>3</v>
      </c>
      <c r="H402">
        <v>4074.19</v>
      </c>
      <c r="I402">
        <v>4074.19</v>
      </c>
      <c r="J402">
        <v>0</v>
      </c>
      <c r="K402">
        <v>4074.19</v>
      </c>
      <c r="L402">
        <v>0</v>
      </c>
      <c r="M402">
        <v>0</v>
      </c>
      <c r="N402">
        <v>0</v>
      </c>
      <c r="O402" t="s">
        <v>2087</v>
      </c>
      <c r="P402" t="s">
        <v>3</v>
      </c>
      <c r="Q402" t="s">
        <v>2088</v>
      </c>
      <c r="R402" t="s">
        <v>3</v>
      </c>
      <c r="S402" t="s">
        <v>3</v>
      </c>
      <c r="T402" t="s">
        <v>3</v>
      </c>
      <c r="U402">
        <v>0</v>
      </c>
      <c r="V402">
        <v>0</v>
      </c>
      <c r="W402">
        <v>0</v>
      </c>
      <c r="X402">
        <v>0</v>
      </c>
      <c r="Y402" t="s">
        <v>3</v>
      </c>
      <c r="Z402" t="s">
        <v>3</v>
      </c>
      <c r="AA402">
        <v>0</v>
      </c>
      <c r="AB402" t="s">
        <v>3</v>
      </c>
      <c r="AC402">
        <v>4074.19</v>
      </c>
      <c r="AD402">
        <v>1</v>
      </c>
      <c r="AE402">
        <v>0</v>
      </c>
      <c r="AF402">
        <v>1</v>
      </c>
      <c r="AG402">
        <v>3</v>
      </c>
      <c r="AH402" t="s">
        <v>1081</v>
      </c>
      <c r="AI402" t="s">
        <v>1124</v>
      </c>
      <c r="AJ402">
        <v>46217.669479166667</v>
      </c>
      <c r="AK402">
        <v>54978846</v>
      </c>
      <c r="AL402">
        <v>0</v>
      </c>
      <c r="AM402">
        <v>0</v>
      </c>
      <c r="AN402">
        <v>0</v>
      </c>
      <c r="AO402">
        <v>46101</v>
      </c>
      <c r="AP402">
        <v>0</v>
      </c>
      <c r="AQ402">
        <v>1</v>
      </c>
      <c r="AR402">
        <v>0</v>
      </c>
      <c r="AS402" t="s">
        <v>1897</v>
      </c>
      <c r="AT402">
        <v>1</v>
      </c>
      <c r="AU402">
        <v>3</v>
      </c>
    </row>
    <row r="403" spans="2:47" x14ac:dyDescent="0.25">
      <c r="B403" t="s">
        <v>2390</v>
      </c>
      <c r="C403">
        <v>1</v>
      </c>
      <c r="D403" t="s">
        <v>1123</v>
      </c>
      <c r="E403" t="s">
        <v>3</v>
      </c>
      <c r="F403" t="s">
        <v>1888</v>
      </c>
      <c r="G403" t="s">
        <v>3</v>
      </c>
      <c r="H403">
        <v>3878</v>
      </c>
      <c r="I403">
        <v>3878</v>
      </c>
      <c r="J403">
        <v>0</v>
      </c>
      <c r="K403">
        <v>3878</v>
      </c>
      <c r="L403">
        <v>0</v>
      </c>
      <c r="M403">
        <v>0</v>
      </c>
      <c r="N403">
        <v>0</v>
      </c>
      <c r="O403" t="s">
        <v>2333</v>
      </c>
      <c r="P403" t="s">
        <v>3</v>
      </c>
      <c r="Q403" t="s">
        <v>2334</v>
      </c>
      <c r="R403" t="s">
        <v>3</v>
      </c>
      <c r="S403" t="s">
        <v>3</v>
      </c>
      <c r="T403" t="s">
        <v>3</v>
      </c>
      <c r="U403">
        <v>0</v>
      </c>
      <c r="V403">
        <v>0</v>
      </c>
      <c r="W403">
        <v>0</v>
      </c>
      <c r="X403">
        <v>0</v>
      </c>
      <c r="Y403" t="s">
        <v>3</v>
      </c>
      <c r="Z403" t="s">
        <v>3</v>
      </c>
      <c r="AA403">
        <v>0</v>
      </c>
      <c r="AB403" t="s">
        <v>3</v>
      </c>
      <c r="AC403">
        <v>3878</v>
      </c>
      <c r="AD403">
        <v>1</v>
      </c>
      <c r="AE403">
        <v>0</v>
      </c>
      <c r="AF403">
        <v>1</v>
      </c>
      <c r="AG403">
        <v>3</v>
      </c>
      <c r="AH403" t="s">
        <v>1081</v>
      </c>
      <c r="AI403" t="s">
        <v>1124</v>
      </c>
      <c r="AJ403">
        <v>46217.669479166667</v>
      </c>
      <c r="AK403">
        <v>54978846</v>
      </c>
      <c r="AL403">
        <v>0</v>
      </c>
      <c r="AM403">
        <v>0</v>
      </c>
      <c r="AN403">
        <v>0</v>
      </c>
      <c r="AO403">
        <v>46101</v>
      </c>
      <c r="AP403">
        <v>0</v>
      </c>
      <c r="AQ403">
        <v>1</v>
      </c>
      <c r="AR403">
        <v>0</v>
      </c>
      <c r="AS403" t="s">
        <v>3</v>
      </c>
      <c r="AT403">
        <v>1</v>
      </c>
      <c r="AU403">
        <v>3</v>
      </c>
    </row>
    <row r="404" spans="2:47" x14ac:dyDescent="0.25">
      <c r="B404" t="s">
        <v>2391</v>
      </c>
      <c r="C404">
        <v>0</v>
      </c>
      <c r="D404" t="s">
        <v>1123</v>
      </c>
      <c r="E404" t="s">
        <v>3</v>
      </c>
      <c r="F404" t="s">
        <v>1888</v>
      </c>
      <c r="G404" t="s">
        <v>3</v>
      </c>
      <c r="H404">
        <v>4847.04</v>
      </c>
      <c r="I404">
        <v>4847.04</v>
      </c>
      <c r="J404">
        <v>0</v>
      </c>
      <c r="K404">
        <v>4847.04</v>
      </c>
      <c r="L404">
        <v>0</v>
      </c>
      <c r="M404">
        <v>0</v>
      </c>
      <c r="N404">
        <v>0</v>
      </c>
      <c r="O404" t="s">
        <v>2387</v>
      </c>
      <c r="P404" t="s">
        <v>3</v>
      </c>
      <c r="Q404" t="s">
        <v>2388</v>
      </c>
      <c r="R404" t="s">
        <v>3</v>
      </c>
      <c r="S404" t="s">
        <v>3</v>
      </c>
      <c r="T404" t="s">
        <v>3</v>
      </c>
      <c r="U404">
        <v>0</v>
      </c>
      <c r="V404">
        <v>0</v>
      </c>
      <c r="W404">
        <v>0</v>
      </c>
      <c r="X404">
        <v>0</v>
      </c>
      <c r="Y404" t="s">
        <v>3</v>
      </c>
      <c r="Z404" t="s">
        <v>3</v>
      </c>
      <c r="AA404">
        <v>0</v>
      </c>
      <c r="AB404" t="s">
        <v>3</v>
      </c>
      <c r="AC404">
        <v>4847.04</v>
      </c>
      <c r="AD404">
        <v>1</v>
      </c>
      <c r="AE404">
        <v>0</v>
      </c>
      <c r="AF404">
        <v>1</v>
      </c>
      <c r="AG404">
        <v>3</v>
      </c>
      <c r="AH404" t="s">
        <v>1081</v>
      </c>
      <c r="AI404" t="s">
        <v>1124</v>
      </c>
      <c r="AJ404">
        <v>46217.669479166667</v>
      </c>
      <c r="AK404">
        <v>54978846</v>
      </c>
      <c r="AL404">
        <v>0</v>
      </c>
      <c r="AM404">
        <v>0</v>
      </c>
      <c r="AN404">
        <v>0</v>
      </c>
      <c r="AO404">
        <v>46101</v>
      </c>
      <c r="AP404">
        <v>0</v>
      </c>
      <c r="AQ404">
        <v>1</v>
      </c>
      <c r="AR404">
        <v>0</v>
      </c>
      <c r="AS404" t="s">
        <v>3</v>
      </c>
      <c r="AT404">
        <v>1</v>
      </c>
      <c r="AU404">
        <v>3</v>
      </c>
    </row>
    <row r="405" spans="2:47" x14ac:dyDescent="0.25">
      <c r="B405" t="s">
        <v>2392</v>
      </c>
      <c r="C405">
        <v>0</v>
      </c>
      <c r="D405" t="s">
        <v>1153</v>
      </c>
      <c r="E405" t="s">
        <v>3</v>
      </c>
      <c r="F405" t="s">
        <v>1888</v>
      </c>
      <c r="G405" t="s">
        <v>3</v>
      </c>
      <c r="H405">
        <v>3390</v>
      </c>
      <c r="I405">
        <v>3390</v>
      </c>
      <c r="J405">
        <v>0</v>
      </c>
      <c r="K405">
        <v>3390</v>
      </c>
      <c r="L405">
        <v>0</v>
      </c>
      <c r="M405">
        <v>0</v>
      </c>
      <c r="N405">
        <v>0</v>
      </c>
      <c r="O405" t="s">
        <v>2233</v>
      </c>
      <c r="P405" t="s">
        <v>3</v>
      </c>
      <c r="Q405" t="s">
        <v>2234</v>
      </c>
      <c r="R405" t="s">
        <v>3</v>
      </c>
      <c r="S405" t="s">
        <v>3</v>
      </c>
      <c r="T405" t="s">
        <v>3</v>
      </c>
      <c r="U405">
        <v>0</v>
      </c>
      <c r="V405">
        <v>0</v>
      </c>
      <c r="W405">
        <v>0</v>
      </c>
      <c r="X405">
        <v>0</v>
      </c>
      <c r="Y405" t="s">
        <v>3</v>
      </c>
      <c r="Z405" t="s">
        <v>3</v>
      </c>
      <c r="AA405">
        <v>0</v>
      </c>
      <c r="AB405" t="s">
        <v>3</v>
      </c>
      <c r="AC405">
        <v>3390</v>
      </c>
      <c r="AD405">
        <v>1</v>
      </c>
      <c r="AE405">
        <v>0</v>
      </c>
      <c r="AF405">
        <v>1</v>
      </c>
      <c r="AG405">
        <v>3</v>
      </c>
      <c r="AH405" t="s">
        <v>1081</v>
      </c>
      <c r="AI405" t="s">
        <v>1154</v>
      </c>
      <c r="AJ405">
        <v>46217.66978009259</v>
      </c>
      <c r="AK405">
        <v>54978956</v>
      </c>
      <c r="AL405">
        <v>0</v>
      </c>
      <c r="AM405">
        <v>0</v>
      </c>
      <c r="AN405">
        <v>0</v>
      </c>
      <c r="AO405">
        <v>46101</v>
      </c>
      <c r="AP405">
        <v>0</v>
      </c>
      <c r="AQ405">
        <v>1</v>
      </c>
      <c r="AR405">
        <v>0</v>
      </c>
      <c r="AS405" t="s">
        <v>1897</v>
      </c>
      <c r="AT405">
        <v>1</v>
      </c>
      <c r="AU405">
        <v>1</v>
      </c>
    </row>
    <row r="406" spans="2:47" x14ac:dyDescent="0.25">
      <c r="B406" t="s">
        <v>2393</v>
      </c>
      <c r="C406">
        <v>0</v>
      </c>
      <c r="D406" t="s">
        <v>1153</v>
      </c>
      <c r="E406" t="s">
        <v>3</v>
      </c>
      <c r="F406" t="s">
        <v>1888</v>
      </c>
      <c r="G406" t="s">
        <v>3</v>
      </c>
      <c r="H406">
        <v>3220.78</v>
      </c>
      <c r="I406">
        <v>3220.78</v>
      </c>
      <c r="J406">
        <v>0</v>
      </c>
      <c r="K406">
        <v>3220.78</v>
      </c>
      <c r="L406">
        <v>0</v>
      </c>
      <c r="M406">
        <v>0</v>
      </c>
      <c r="N406">
        <v>0</v>
      </c>
      <c r="O406" t="s">
        <v>2207</v>
      </c>
      <c r="P406" t="s">
        <v>3</v>
      </c>
      <c r="Q406" t="s">
        <v>2208</v>
      </c>
      <c r="R406" t="s">
        <v>3</v>
      </c>
      <c r="S406" t="s">
        <v>3</v>
      </c>
      <c r="T406" t="s">
        <v>3</v>
      </c>
      <c r="U406">
        <v>0</v>
      </c>
      <c r="V406">
        <v>0</v>
      </c>
      <c r="W406">
        <v>0</v>
      </c>
      <c r="X406">
        <v>0</v>
      </c>
      <c r="Y406" t="s">
        <v>3</v>
      </c>
      <c r="Z406" t="s">
        <v>3</v>
      </c>
      <c r="AA406">
        <v>0</v>
      </c>
      <c r="AB406" t="s">
        <v>3</v>
      </c>
      <c r="AC406">
        <v>3220.78</v>
      </c>
      <c r="AD406">
        <v>1</v>
      </c>
      <c r="AE406">
        <v>0</v>
      </c>
      <c r="AF406">
        <v>1</v>
      </c>
      <c r="AG406">
        <v>3</v>
      </c>
      <c r="AH406" t="s">
        <v>1081</v>
      </c>
      <c r="AI406" t="s">
        <v>1154</v>
      </c>
      <c r="AJ406">
        <v>46217.66978009259</v>
      </c>
      <c r="AK406">
        <v>54978956</v>
      </c>
      <c r="AL406">
        <v>0</v>
      </c>
      <c r="AM406">
        <v>0</v>
      </c>
      <c r="AN406">
        <v>0</v>
      </c>
      <c r="AO406">
        <v>46101</v>
      </c>
      <c r="AP406">
        <v>0</v>
      </c>
      <c r="AQ406">
        <v>1</v>
      </c>
      <c r="AR406">
        <v>0</v>
      </c>
      <c r="AS406" t="s">
        <v>3</v>
      </c>
      <c r="AT406">
        <v>1</v>
      </c>
      <c r="AU406">
        <v>1</v>
      </c>
    </row>
    <row r="407" spans="2:47" x14ac:dyDescent="0.25">
      <c r="B407" t="s">
        <v>2394</v>
      </c>
      <c r="C407">
        <v>1</v>
      </c>
      <c r="D407" t="s">
        <v>1153</v>
      </c>
      <c r="E407" t="s">
        <v>3</v>
      </c>
      <c r="F407" t="s">
        <v>1888</v>
      </c>
      <c r="G407" t="s">
        <v>3</v>
      </c>
      <c r="H407">
        <v>3168</v>
      </c>
      <c r="I407">
        <v>3168</v>
      </c>
      <c r="J407">
        <v>0</v>
      </c>
      <c r="K407">
        <v>3168</v>
      </c>
      <c r="L407">
        <v>0</v>
      </c>
      <c r="M407">
        <v>0</v>
      </c>
      <c r="N407">
        <v>0</v>
      </c>
      <c r="O407" t="s">
        <v>2210</v>
      </c>
      <c r="P407" t="s">
        <v>3</v>
      </c>
      <c r="Q407" t="s">
        <v>2211</v>
      </c>
      <c r="R407" t="s">
        <v>3</v>
      </c>
      <c r="S407" t="s">
        <v>3</v>
      </c>
      <c r="T407" t="s">
        <v>3</v>
      </c>
      <c r="U407">
        <v>0</v>
      </c>
      <c r="V407">
        <v>0</v>
      </c>
      <c r="W407">
        <v>0</v>
      </c>
      <c r="X407">
        <v>0</v>
      </c>
      <c r="Y407" t="s">
        <v>3</v>
      </c>
      <c r="Z407" t="s">
        <v>3</v>
      </c>
      <c r="AA407">
        <v>0</v>
      </c>
      <c r="AB407" t="s">
        <v>3</v>
      </c>
      <c r="AC407">
        <v>3168</v>
      </c>
      <c r="AD407">
        <v>1</v>
      </c>
      <c r="AE407">
        <v>0</v>
      </c>
      <c r="AF407">
        <v>1</v>
      </c>
      <c r="AG407">
        <v>3</v>
      </c>
      <c r="AH407" t="s">
        <v>1081</v>
      </c>
      <c r="AI407" t="s">
        <v>1154</v>
      </c>
      <c r="AJ407">
        <v>46217.66978009259</v>
      </c>
      <c r="AK407">
        <v>54978956</v>
      </c>
      <c r="AL407">
        <v>0</v>
      </c>
      <c r="AM407">
        <v>0</v>
      </c>
      <c r="AN407">
        <v>0</v>
      </c>
      <c r="AO407">
        <v>46101</v>
      </c>
      <c r="AP407">
        <v>0</v>
      </c>
      <c r="AQ407">
        <v>1</v>
      </c>
      <c r="AR407">
        <v>0</v>
      </c>
      <c r="AS407" t="s">
        <v>3</v>
      </c>
      <c r="AT407">
        <v>1</v>
      </c>
      <c r="AU407">
        <v>1</v>
      </c>
    </row>
    <row r="408" spans="2:47" x14ac:dyDescent="0.25">
      <c r="B408" t="s">
        <v>2395</v>
      </c>
      <c r="C408">
        <v>0</v>
      </c>
      <c r="D408" t="s">
        <v>1157</v>
      </c>
      <c r="E408" t="s">
        <v>3</v>
      </c>
      <c r="F408" t="s">
        <v>1888</v>
      </c>
      <c r="G408" t="s">
        <v>3</v>
      </c>
      <c r="H408">
        <v>3330</v>
      </c>
      <c r="I408">
        <v>3330</v>
      </c>
      <c r="J408">
        <v>0</v>
      </c>
      <c r="K408">
        <v>3330</v>
      </c>
      <c r="L408">
        <v>0</v>
      </c>
      <c r="M408">
        <v>0</v>
      </c>
      <c r="N408">
        <v>0</v>
      </c>
      <c r="O408" t="s">
        <v>2233</v>
      </c>
      <c r="P408" t="s">
        <v>3</v>
      </c>
      <c r="Q408" t="s">
        <v>2234</v>
      </c>
      <c r="R408" t="s">
        <v>3</v>
      </c>
      <c r="S408" t="s">
        <v>3</v>
      </c>
      <c r="T408" t="s">
        <v>3</v>
      </c>
      <c r="U408">
        <v>0</v>
      </c>
      <c r="V408">
        <v>0</v>
      </c>
      <c r="W408">
        <v>0</v>
      </c>
      <c r="X408">
        <v>0</v>
      </c>
      <c r="Y408" t="s">
        <v>3</v>
      </c>
      <c r="Z408" t="s">
        <v>3</v>
      </c>
      <c r="AA408">
        <v>0</v>
      </c>
      <c r="AB408" t="s">
        <v>3</v>
      </c>
      <c r="AC408">
        <v>3330</v>
      </c>
      <c r="AD408">
        <v>1</v>
      </c>
      <c r="AE408">
        <v>0</v>
      </c>
      <c r="AF408">
        <v>1</v>
      </c>
      <c r="AG408">
        <v>3</v>
      </c>
      <c r="AH408" t="s">
        <v>1081</v>
      </c>
      <c r="AI408" t="s">
        <v>1158</v>
      </c>
      <c r="AJ408">
        <v>46217.670300925929</v>
      </c>
      <c r="AK408">
        <v>54978962</v>
      </c>
      <c r="AL408">
        <v>0</v>
      </c>
      <c r="AM408">
        <v>0</v>
      </c>
      <c r="AN408">
        <v>0</v>
      </c>
      <c r="AO408">
        <v>46101</v>
      </c>
      <c r="AP408">
        <v>0</v>
      </c>
      <c r="AQ408">
        <v>1</v>
      </c>
      <c r="AR408">
        <v>0</v>
      </c>
      <c r="AS408" t="s">
        <v>1897</v>
      </c>
      <c r="AT408">
        <v>1</v>
      </c>
      <c r="AU408">
        <v>2</v>
      </c>
    </row>
    <row r="409" spans="2:47" x14ac:dyDescent="0.25">
      <c r="B409" t="s">
        <v>2396</v>
      </c>
      <c r="C409">
        <v>1</v>
      </c>
      <c r="D409" t="s">
        <v>1157</v>
      </c>
      <c r="E409" t="s">
        <v>3</v>
      </c>
      <c r="F409" t="s">
        <v>1888</v>
      </c>
      <c r="G409" t="s">
        <v>3</v>
      </c>
      <c r="H409">
        <v>3168</v>
      </c>
      <c r="I409">
        <v>3168</v>
      </c>
      <c r="J409">
        <v>0</v>
      </c>
      <c r="K409">
        <v>3168</v>
      </c>
      <c r="L409">
        <v>0</v>
      </c>
      <c r="M409">
        <v>0</v>
      </c>
      <c r="N409">
        <v>0</v>
      </c>
      <c r="O409" t="s">
        <v>2333</v>
      </c>
      <c r="P409" t="s">
        <v>3</v>
      </c>
      <c r="Q409" t="s">
        <v>2334</v>
      </c>
      <c r="R409" t="s">
        <v>3</v>
      </c>
      <c r="S409" t="s">
        <v>3</v>
      </c>
      <c r="T409" t="s">
        <v>3</v>
      </c>
      <c r="U409">
        <v>0</v>
      </c>
      <c r="V409">
        <v>0</v>
      </c>
      <c r="W409">
        <v>0</v>
      </c>
      <c r="X409">
        <v>0</v>
      </c>
      <c r="Y409" t="s">
        <v>3</v>
      </c>
      <c r="Z409" t="s">
        <v>3</v>
      </c>
      <c r="AA409">
        <v>0</v>
      </c>
      <c r="AB409" t="s">
        <v>3</v>
      </c>
      <c r="AC409">
        <v>3168</v>
      </c>
      <c r="AD409">
        <v>1</v>
      </c>
      <c r="AE409">
        <v>0</v>
      </c>
      <c r="AF409">
        <v>1</v>
      </c>
      <c r="AG409">
        <v>3</v>
      </c>
      <c r="AH409" t="s">
        <v>1081</v>
      </c>
      <c r="AI409" t="s">
        <v>1158</v>
      </c>
      <c r="AJ409">
        <v>46217.670300925929</v>
      </c>
      <c r="AK409">
        <v>54978962</v>
      </c>
      <c r="AL409">
        <v>0</v>
      </c>
      <c r="AM409">
        <v>0</v>
      </c>
      <c r="AN409">
        <v>0</v>
      </c>
      <c r="AO409">
        <v>46101</v>
      </c>
      <c r="AP409">
        <v>0</v>
      </c>
      <c r="AQ409">
        <v>1</v>
      </c>
      <c r="AR409">
        <v>0</v>
      </c>
      <c r="AS409" t="s">
        <v>3</v>
      </c>
      <c r="AT409">
        <v>1</v>
      </c>
      <c r="AU409">
        <v>2</v>
      </c>
    </row>
    <row r="410" spans="2:47" x14ac:dyDescent="0.25">
      <c r="B410" t="s">
        <v>2397</v>
      </c>
      <c r="C410">
        <v>0</v>
      </c>
      <c r="D410" t="s">
        <v>1157</v>
      </c>
      <c r="E410" t="s">
        <v>3</v>
      </c>
      <c r="F410" t="s">
        <v>1888</v>
      </c>
      <c r="G410" t="s">
        <v>3</v>
      </c>
      <c r="H410">
        <v>3381.23</v>
      </c>
      <c r="I410">
        <v>3381.23</v>
      </c>
      <c r="J410">
        <v>0</v>
      </c>
      <c r="K410">
        <v>3381.23</v>
      </c>
      <c r="L410">
        <v>0</v>
      </c>
      <c r="M410">
        <v>0</v>
      </c>
      <c r="N410">
        <v>0</v>
      </c>
      <c r="O410" t="s">
        <v>2398</v>
      </c>
      <c r="P410" t="s">
        <v>3</v>
      </c>
      <c r="Q410" t="s">
        <v>2399</v>
      </c>
      <c r="R410" t="s">
        <v>3</v>
      </c>
      <c r="S410" t="s">
        <v>3</v>
      </c>
      <c r="T410" t="s">
        <v>3</v>
      </c>
      <c r="U410">
        <v>0</v>
      </c>
      <c r="V410">
        <v>0</v>
      </c>
      <c r="W410">
        <v>0</v>
      </c>
      <c r="X410">
        <v>0</v>
      </c>
      <c r="Y410" t="s">
        <v>3</v>
      </c>
      <c r="Z410" t="s">
        <v>3</v>
      </c>
      <c r="AA410">
        <v>0</v>
      </c>
      <c r="AB410" t="s">
        <v>3</v>
      </c>
      <c r="AC410">
        <v>3381.23</v>
      </c>
      <c r="AD410">
        <v>1</v>
      </c>
      <c r="AE410">
        <v>0</v>
      </c>
      <c r="AF410">
        <v>1</v>
      </c>
      <c r="AG410">
        <v>3</v>
      </c>
      <c r="AH410" t="s">
        <v>1081</v>
      </c>
      <c r="AI410" t="s">
        <v>1158</v>
      </c>
      <c r="AJ410">
        <v>46217.670300925929</v>
      </c>
      <c r="AK410">
        <v>54978962</v>
      </c>
      <c r="AL410">
        <v>0</v>
      </c>
      <c r="AM410">
        <v>0</v>
      </c>
      <c r="AN410">
        <v>0</v>
      </c>
      <c r="AO410">
        <v>46101</v>
      </c>
      <c r="AP410">
        <v>0</v>
      </c>
      <c r="AQ410">
        <v>1</v>
      </c>
      <c r="AR410">
        <v>0</v>
      </c>
      <c r="AS410" t="s">
        <v>3</v>
      </c>
      <c r="AT410">
        <v>1</v>
      </c>
      <c r="AU410">
        <v>2</v>
      </c>
    </row>
    <row r="411" spans="2:47" x14ac:dyDescent="0.25">
      <c r="B411" t="s">
        <v>2400</v>
      </c>
      <c r="C411">
        <v>1</v>
      </c>
      <c r="D411" t="s">
        <v>1181</v>
      </c>
      <c r="E411" t="s">
        <v>3</v>
      </c>
      <c r="F411" t="s">
        <v>1888</v>
      </c>
      <c r="G411" t="s">
        <v>3</v>
      </c>
      <c r="H411">
        <v>3746</v>
      </c>
      <c r="I411">
        <v>3746</v>
      </c>
      <c r="J411">
        <v>0</v>
      </c>
      <c r="K411">
        <v>3746</v>
      </c>
      <c r="L411">
        <v>0</v>
      </c>
      <c r="M411">
        <v>0</v>
      </c>
      <c r="N411">
        <v>0</v>
      </c>
      <c r="O411" t="s">
        <v>2210</v>
      </c>
      <c r="P411" t="s">
        <v>3</v>
      </c>
      <c r="Q411" t="s">
        <v>2211</v>
      </c>
      <c r="R411" t="s">
        <v>3</v>
      </c>
      <c r="S411" t="s">
        <v>3</v>
      </c>
      <c r="T411" t="s">
        <v>3</v>
      </c>
      <c r="U411">
        <v>0</v>
      </c>
      <c r="V411">
        <v>0</v>
      </c>
      <c r="W411">
        <v>0</v>
      </c>
      <c r="X411">
        <v>0</v>
      </c>
      <c r="Y411" t="s">
        <v>3</v>
      </c>
      <c r="Z411" t="s">
        <v>3</v>
      </c>
      <c r="AA411">
        <v>0</v>
      </c>
      <c r="AB411" t="s">
        <v>3</v>
      </c>
      <c r="AC411">
        <v>3746</v>
      </c>
      <c r="AD411">
        <v>1</v>
      </c>
      <c r="AE411">
        <v>0</v>
      </c>
      <c r="AF411">
        <v>1</v>
      </c>
      <c r="AG411">
        <v>3</v>
      </c>
      <c r="AH411" t="s">
        <v>227</v>
      </c>
      <c r="AI411" t="s">
        <v>1182</v>
      </c>
      <c r="AJ411">
        <v>46217.572708333333</v>
      </c>
      <c r="AK411">
        <v>54979076</v>
      </c>
      <c r="AL411">
        <v>0</v>
      </c>
      <c r="AM411">
        <v>0</v>
      </c>
      <c r="AN411">
        <v>0</v>
      </c>
      <c r="AO411">
        <v>46101</v>
      </c>
      <c r="AP411">
        <v>0</v>
      </c>
      <c r="AQ411">
        <v>1</v>
      </c>
      <c r="AR411">
        <v>0</v>
      </c>
      <c r="AS411" t="s">
        <v>1897</v>
      </c>
      <c r="AT411">
        <v>1</v>
      </c>
      <c r="AU411">
        <v>15</v>
      </c>
    </row>
    <row r="412" spans="2:47" x14ac:dyDescent="0.25">
      <c r="B412" t="s">
        <v>2401</v>
      </c>
      <c r="C412">
        <v>0</v>
      </c>
      <c r="D412" t="s">
        <v>1181</v>
      </c>
      <c r="E412" t="s">
        <v>3</v>
      </c>
      <c r="F412" t="s">
        <v>1888</v>
      </c>
      <c r="G412" t="s">
        <v>3</v>
      </c>
      <c r="H412">
        <v>4711.03</v>
      </c>
      <c r="I412">
        <v>4711.03</v>
      </c>
      <c r="J412">
        <v>0</v>
      </c>
      <c r="K412">
        <v>4711.03</v>
      </c>
      <c r="L412">
        <v>0</v>
      </c>
      <c r="M412">
        <v>0</v>
      </c>
      <c r="N412">
        <v>0</v>
      </c>
      <c r="O412" t="s">
        <v>2398</v>
      </c>
      <c r="P412" t="s">
        <v>3</v>
      </c>
      <c r="Q412" t="s">
        <v>2399</v>
      </c>
      <c r="R412" t="s">
        <v>3</v>
      </c>
      <c r="S412" t="s">
        <v>3</v>
      </c>
      <c r="T412" t="s">
        <v>3</v>
      </c>
      <c r="U412">
        <v>0</v>
      </c>
      <c r="V412">
        <v>0</v>
      </c>
      <c r="W412">
        <v>0</v>
      </c>
      <c r="X412">
        <v>0</v>
      </c>
      <c r="Y412" t="s">
        <v>3</v>
      </c>
      <c r="Z412" t="s">
        <v>3</v>
      </c>
      <c r="AA412">
        <v>0</v>
      </c>
      <c r="AB412" t="s">
        <v>3</v>
      </c>
      <c r="AC412">
        <v>4711.03</v>
      </c>
      <c r="AD412">
        <v>1</v>
      </c>
      <c r="AE412">
        <v>0</v>
      </c>
      <c r="AF412">
        <v>1</v>
      </c>
      <c r="AG412">
        <v>3</v>
      </c>
      <c r="AH412" t="s">
        <v>227</v>
      </c>
      <c r="AI412" t="s">
        <v>1182</v>
      </c>
      <c r="AJ412">
        <v>46217.572708333333</v>
      </c>
      <c r="AK412">
        <v>54979076</v>
      </c>
      <c r="AL412">
        <v>0</v>
      </c>
      <c r="AM412">
        <v>0</v>
      </c>
      <c r="AN412">
        <v>0</v>
      </c>
      <c r="AO412">
        <v>46101</v>
      </c>
      <c r="AP412">
        <v>0</v>
      </c>
      <c r="AQ412">
        <v>1</v>
      </c>
      <c r="AR412">
        <v>0</v>
      </c>
      <c r="AS412" t="s">
        <v>3</v>
      </c>
      <c r="AT412">
        <v>1</v>
      </c>
      <c r="AU412">
        <v>15</v>
      </c>
    </row>
    <row r="413" spans="2:47" x14ac:dyDescent="0.25">
      <c r="B413" t="s">
        <v>2402</v>
      </c>
      <c r="C413">
        <v>0</v>
      </c>
      <c r="D413" t="s">
        <v>1181</v>
      </c>
      <c r="E413" t="s">
        <v>3</v>
      </c>
      <c r="F413" t="s">
        <v>1888</v>
      </c>
      <c r="G413" t="s">
        <v>3</v>
      </c>
      <c r="H413">
        <v>3808</v>
      </c>
      <c r="I413">
        <v>3808</v>
      </c>
      <c r="J413">
        <v>0</v>
      </c>
      <c r="K413">
        <v>3808</v>
      </c>
      <c r="L413">
        <v>0</v>
      </c>
      <c r="M413">
        <v>0</v>
      </c>
      <c r="N413">
        <v>0</v>
      </c>
      <c r="O413" t="s">
        <v>2333</v>
      </c>
      <c r="P413" t="s">
        <v>3</v>
      </c>
      <c r="Q413" t="s">
        <v>2334</v>
      </c>
      <c r="R413" t="s">
        <v>3</v>
      </c>
      <c r="S413" t="s">
        <v>3</v>
      </c>
      <c r="T413" t="s">
        <v>3</v>
      </c>
      <c r="U413">
        <v>0</v>
      </c>
      <c r="V413">
        <v>0</v>
      </c>
      <c r="W413">
        <v>0</v>
      </c>
      <c r="X413">
        <v>0</v>
      </c>
      <c r="Y413" t="s">
        <v>3</v>
      </c>
      <c r="Z413" t="s">
        <v>3</v>
      </c>
      <c r="AA413">
        <v>0</v>
      </c>
      <c r="AB413" t="s">
        <v>3</v>
      </c>
      <c r="AC413">
        <v>3808</v>
      </c>
      <c r="AD413">
        <v>1</v>
      </c>
      <c r="AE413">
        <v>0</v>
      </c>
      <c r="AF413">
        <v>1</v>
      </c>
      <c r="AG413">
        <v>3</v>
      </c>
      <c r="AH413" t="s">
        <v>227</v>
      </c>
      <c r="AI413" t="s">
        <v>1182</v>
      </c>
      <c r="AJ413">
        <v>46217.572708333333</v>
      </c>
      <c r="AK413">
        <v>54979076</v>
      </c>
      <c r="AL413">
        <v>0</v>
      </c>
      <c r="AM413">
        <v>0</v>
      </c>
      <c r="AN413">
        <v>0</v>
      </c>
      <c r="AO413">
        <v>46101</v>
      </c>
      <c r="AP413">
        <v>0</v>
      </c>
      <c r="AQ413">
        <v>1</v>
      </c>
      <c r="AR413">
        <v>0</v>
      </c>
      <c r="AS413" t="s">
        <v>3</v>
      </c>
      <c r="AT413">
        <v>1</v>
      </c>
      <c r="AU413">
        <v>15</v>
      </c>
    </row>
    <row r="414" spans="2:47" x14ac:dyDescent="0.25">
      <c r="B414" t="s">
        <v>2403</v>
      </c>
      <c r="C414">
        <v>1</v>
      </c>
      <c r="D414" t="s">
        <v>1185</v>
      </c>
      <c r="E414" t="s">
        <v>3</v>
      </c>
      <c r="F414" t="s">
        <v>1888</v>
      </c>
      <c r="G414" t="s">
        <v>3</v>
      </c>
      <c r="H414">
        <v>2498</v>
      </c>
      <c r="I414">
        <v>2498</v>
      </c>
      <c r="J414">
        <v>0</v>
      </c>
      <c r="K414">
        <v>2498</v>
      </c>
      <c r="L414">
        <v>0</v>
      </c>
      <c r="M414">
        <v>0</v>
      </c>
      <c r="N414">
        <v>0</v>
      </c>
      <c r="O414" t="s">
        <v>2210</v>
      </c>
      <c r="P414" t="s">
        <v>3</v>
      </c>
      <c r="Q414" t="s">
        <v>2211</v>
      </c>
      <c r="R414" t="s">
        <v>3</v>
      </c>
      <c r="S414" t="s">
        <v>3</v>
      </c>
      <c r="T414" t="s">
        <v>3</v>
      </c>
      <c r="U414">
        <v>0</v>
      </c>
      <c r="V414">
        <v>0</v>
      </c>
      <c r="W414">
        <v>0</v>
      </c>
      <c r="X414">
        <v>0</v>
      </c>
      <c r="Y414" t="s">
        <v>3</v>
      </c>
      <c r="Z414" t="s">
        <v>3</v>
      </c>
      <c r="AA414">
        <v>0</v>
      </c>
      <c r="AB414" t="s">
        <v>3</v>
      </c>
      <c r="AC414">
        <v>2498</v>
      </c>
      <c r="AD414">
        <v>1</v>
      </c>
      <c r="AE414">
        <v>0</v>
      </c>
      <c r="AF414">
        <v>1</v>
      </c>
      <c r="AG414">
        <v>3</v>
      </c>
      <c r="AH414" t="s">
        <v>227</v>
      </c>
      <c r="AI414" t="s">
        <v>1186</v>
      </c>
      <c r="AJ414">
        <v>46217.572754629633</v>
      </c>
      <c r="AK414">
        <v>54979082</v>
      </c>
      <c r="AL414">
        <v>0</v>
      </c>
      <c r="AM414">
        <v>0</v>
      </c>
      <c r="AN414">
        <v>0</v>
      </c>
      <c r="AO414">
        <v>46101</v>
      </c>
      <c r="AP414">
        <v>0</v>
      </c>
      <c r="AQ414">
        <v>1</v>
      </c>
      <c r="AR414">
        <v>0</v>
      </c>
      <c r="AS414" t="s">
        <v>1897</v>
      </c>
      <c r="AT414">
        <v>1</v>
      </c>
      <c r="AU414">
        <v>10</v>
      </c>
    </row>
    <row r="415" spans="2:47" x14ac:dyDescent="0.25">
      <c r="B415" t="s">
        <v>2404</v>
      </c>
      <c r="C415">
        <v>0</v>
      </c>
      <c r="D415" t="s">
        <v>1185</v>
      </c>
      <c r="E415" t="s">
        <v>3</v>
      </c>
      <c r="F415" t="s">
        <v>1888</v>
      </c>
      <c r="G415" t="s">
        <v>3</v>
      </c>
      <c r="H415">
        <v>3141.5</v>
      </c>
      <c r="I415">
        <v>3141.5</v>
      </c>
      <c r="J415">
        <v>0</v>
      </c>
      <c r="K415">
        <v>3141.5</v>
      </c>
      <c r="L415">
        <v>0</v>
      </c>
      <c r="M415">
        <v>0</v>
      </c>
      <c r="N415">
        <v>0</v>
      </c>
      <c r="O415" t="s">
        <v>2398</v>
      </c>
      <c r="P415" t="s">
        <v>3</v>
      </c>
      <c r="Q415" t="s">
        <v>2399</v>
      </c>
      <c r="R415" t="s">
        <v>3</v>
      </c>
      <c r="S415" t="s">
        <v>3</v>
      </c>
      <c r="T415" t="s">
        <v>3</v>
      </c>
      <c r="U415">
        <v>0</v>
      </c>
      <c r="V415">
        <v>0</v>
      </c>
      <c r="W415">
        <v>0</v>
      </c>
      <c r="X415">
        <v>0</v>
      </c>
      <c r="Y415" t="s">
        <v>3</v>
      </c>
      <c r="Z415" t="s">
        <v>3</v>
      </c>
      <c r="AA415">
        <v>0</v>
      </c>
      <c r="AB415" t="s">
        <v>3</v>
      </c>
      <c r="AC415">
        <v>3141.5</v>
      </c>
      <c r="AD415">
        <v>1</v>
      </c>
      <c r="AE415">
        <v>0</v>
      </c>
      <c r="AF415">
        <v>1</v>
      </c>
      <c r="AG415">
        <v>3</v>
      </c>
      <c r="AH415" t="s">
        <v>227</v>
      </c>
      <c r="AI415" t="s">
        <v>1186</v>
      </c>
      <c r="AJ415">
        <v>46217.572754629633</v>
      </c>
      <c r="AK415">
        <v>54979082</v>
      </c>
      <c r="AL415">
        <v>0</v>
      </c>
      <c r="AM415">
        <v>0</v>
      </c>
      <c r="AN415">
        <v>0</v>
      </c>
      <c r="AO415">
        <v>46101</v>
      </c>
      <c r="AP415">
        <v>0</v>
      </c>
      <c r="AQ415">
        <v>1</v>
      </c>
      <c r="AR415">
        <v>0</v>
      </c>
      <c r="AS415" t="s">
        <v>3</v>
      </c>
      <c r="AT415">
        <v>1</v>
      </c>
      <c r="AU415">
        <v>10</v>
      </c>
    </row>
    <row r="416" spans="2:47" x14ac:dyDescent="0.25">
      <c r="B416" t="s">
        <v>2405</v>
      </c>
      <c r="C416">
        <v>0</v>
      </c>
      <c r="D416" t="s">
        <v>1185</v>
      </c>
      <c r="E416" t="s">
        <v>3</v>
      </c>
      <c r="F416" t="s">
        <v>1888</v>
      </c>
      <c r="G416" t="s">
        <v>3</v>
      </c>
      <c r="H416">
        <v>2540</v>
      </c>
      <c r="I416">
        <v>2540</v>
      </c>
      <c r="J416">
        <v>0</v>
      </c>
      <c r="K416">
        <v>2540</v>
      </c>
      <c r="L416">
        <v>0</v>
      </c>
      <c r="M416">
        <v>0</v>
      </c>
      <c r="N416">
        <v>0</v>
      </c>
      <c r="O416" t="s">
        <v>2333</v>
      </c>
      <c r="P416" t="s">
        <v>3</v>
      </c>
      <c r="Q416" t="s">
        <v>2334</v>
      </c>
      <c r="R416" t="s">
        <v>3</v>
      </c>
      <c r="S416" t="s">
        <v>3</v>
      </c>
      <c r="T416" t="s">
        <v>3</v>
      </c>
      <c r="U416">
        <v>0</v>
      </c>
      <c r="V416">
        <v>0</v>
      </c>
      <c r="W416">
        <v>0</v>
      </c>
      <c r="X416">
        <v>0</v>
      </c>
      <c r="Y416" t="s">
        <v>3</v>
      </c>
      <c r="Z416" t="s">
        <v>3</v>
      </c>
      <c r="AA416">
        <v>0</v>
      </c>
      <c r="AB416" t="s">
        <v>3</v>
      </c>
      <c r="AC416">
        <v>2540</v>
      </c>
      <c r="AD416">
        <v>1</v>
      </c>
      <c r="AE416">
        <v>0</v>
      </c>
      <c r="AF416">
        <v>1</v>
      </c>
      <c r="AG416">
        <v>3</v>
      </c>
      <c r="AH416" t="s">
        <v>227</v>
      </c>
      <c r="AI416" t="s">
        <v>1186</v>
      </c>
      <c r="AJ416">
        <v>46217.572754629633</v>
      </c>
      <c r="AK416">
        <v>54979082</v>
      </c>
      <c r="AL416">
        <v>0</v>
      </c>
      <c r="AM416">
        <v>0</v>
      </c>
      <c r="AN416">
        <v>0</v>
      </c>
      <c r="AO416">
        <v>46101</v>
      </c>
      <c r="AP416">
        <v>0</v>
      </c>
      <c r="AQ416">
        <v>1</v>
      </c>
      <c r="AR416">
        <v>0</v>
      </c>
      <c r="AS416" t="s">
        <v>3</v>
      </c>
      <c r="AT416">
        <v>1</v>
      </c>
      <c r="AU416">
        <v>10</v>
      </c>
    </row>
    <row r="417" spans="2:47" x14ac:dyDescent="0.25">
      <c r="B417" t="s">
        <v>2406</v>
      </c>
      <c r="C417">
        <v>1</v>
      </c>
      <c r="D417" t="s">
        <v>1189</v>
      </c>
      <c r="E417" t="s">
        <v>3</v>
      </c>
      <c r="F417" t="s">
        <v>1888</v>
      </c>
      <c r="G417" t="s">
        <v>3</v>
      </c>
      <c r="H417">
        <v>2283</v>
      </c>
      <c r="I417">
        <v>2283</v>
      </c>
      <c r="J417">
        <v>0</v>
      </c>
      <c r="K417">
        <v>2283</v>
      </c>
      <c r="L417">
        <v>0</v>
      </c>
      <c r="M417">
        <v>0</v>
      </c>
      <c r="N417">
        <v>0</v>
      </c>
      <c r="O417" t="s">
        <v>2210</v>
      </c>
      <c r="P417" t="s">
        <v>3</v>
      </c>
      <c r="Q417" t="s">
        <v>2211</v>
      </c>
      <c r="R417" t="s">
        <v>3</v>
      </c>
      <c r="S417" t="s">
        <v>3</v>
      </c>
      <c r="T417" t="s">
        <v>3</v>
      </c>
      <c r="U417">
        <v>0</v>
      </c>
      <c r="V417">
        <v>0</v>
      </c>
      <c r="W417">
        <v>0</v>
      </c>
      <c r="X417">
        <v>0</v>
      </c>
      <c r="Y417" t="s">
        <v>3</v>
      </c>
      <c r="Z417" t="s">
        <v>3</v>
      </c>
      <c r="AA417">
        <v>0</v>
      </c>
      <c r="AB417" t="s">
        <v>3</v>
      </c>
      <c r="AC417">
        <v>2283</v>
      </c>
      <c r="AD417">
        <v>1</v>
      </c>
      <c r="AE417">
        <v>0</v>
      </c>
      <c r="AF417">
        <v>1</v>
      </c>
      <c r="AG417">
        <v>3</v>
      </c>
      <c r="AH417" t="s">
        <v>227</v>
      </c>
      <c r="AI417" t="s">
        <v>1190</v>
      </c>
      <c r="AJ417">
        <v>46217.572800925926</v>
      </c>
      <c r="AK417">
        <v>54979088</v>
      </c>
      <c r="AL417">
        <v>0</v>
      </c>
      <c r="AM417">
        <v>0</v>
      </c>
      <c r="AN417">
        <v>0</v>
      </c>
      <c r="AO417">
        <v>46101</v>
      </c>
      <c r="AP417">
        <v>0</v>
      </c>
      <c r="AQ417">
        <v>1</v>
      </c>
      <c r="AR417">
        <v>0</v>
      </c>
      <c r="AS417" t="s">
        <v>1897</v>
      </c>
      <c r="AT417">
        <v>1</v>
      </c>
      <c r="AU417">
        <v>2</v>
      </c>
    </row>
    <row r="418" spans="2:47" x14ac:dyDescent="0.25">
      <c r="B418" t="s">
        <v>2407</v>
      </c>
      <c r="C418">
        <v>0</v>
      </c>
      <c r="D418" t="s">
        <v>1189</v>
      </c>
      <c r="E418" t="s">
        <v>3</v>
      </c>
      <c r="F418" t="s">
        <v>1888</v>
      </c>
      <c r="G418" t="s">
        <v>3</v>
      </c>
      <c r="H418">
        <v>2321</v>
      </c>
      <c r="I418">
        <v>2321</v>
      </c>
      <c r="J418">
        <v>0</v>
      </c>
      <c r="K418">
        <v>2321</v>
      </c>
      <c r="L418">
        <v>0</v>
      </c>
      <c r="M418">
        <v>0</v>
      </c>
      <c r="N418">
        <v>0</v>
      </c>
      <c r="O418" t="s">
        <v>2333</v>
      </c>
      <c r="P418" t="s">
        <v>3</v>
      </c>
      <c r="Q418" t="s">
        <v>2334</v>
      </c>
      <c r="R418" t="s">
        <v>3</v>
      </c>
      <c r="S418" t="s">
        <v>3</v>
      </c>
      <c r="T418" t="s">
        <v>3</v>
      </c>
      <c r="U418">
        <v>0</v>
      </c>
      <c r="V418">
        <v>0</v>
      </c>
      <c r="W418">
        <v>0</v>
      </c>
      <c r="X418">
        <v>0</v>
      </c>
      <c r="Y418" t="s">
        <v>3</v>
      </c>
      <c r="Z418" t="s">
        <v>3</v>
      </c>
      <c r="AA418">
        <v>0</v>
      </c>
      <c r="AB418" t="s">
        <v>3</v>
      </c>
      <c r="AC418">
        <v>2321</v>
      </c>
      <c r="AD418">
        <v>1</v>
      </c>
      <c r="AE418">
        <v>0</v>
      </c>
      <c r="AF418">
        <v>1</v>
      </c>
      <c r="AG418">
        <v>3</v>
      </c>
      <c r="AH418" t="s">
        <v>227</v>
      </c>
      <c r="AI418" t="s">
        <v>1190</v>
      </c>
      <c r="AJ418">
        <v>46217.572800925926</v>
      </c>
      <c r="AK418">
        <v>54979088</v>
      </c>
      <c r="AL418">
        <v>0</v>
      </c>
      <c r="AM418">
        <v>0</v>
      </c>
      <c r="AN418">
        <v>0</v>
      </c>
      <c r="AO418">
        <v>46101</v>
      </c>
      <c r="AP418">
        <v>0</v>
      </c>
      <c r="AQ418">
        <v>1</v>
      </c>
      <c r="AR418">
        <v>0</v>
      </c>
      <c r="AS418" t="s">
        <v>3</v>
      </c>
      <c r="AT418">
        <v>1</v>
      </c>
      <c r="AU418">
        <v>2</v>
      </c>
    </row>
    <row r="419" spans="2:47" x14ac:dyDescent="0.25">
      <c r="B419" t="s">
        <v>2408</v>
      </c>
      <c r="C419">
        <v>0</v>
      </c>
      <c r="D419" t="s">
        <v>1189</v>
      </c>
      <c r="E419" t="s">
        <v>3</v>
      </c>
      <c r="F419" t="s">
        <v>1888</v>
      </c>
      <c r="G419" t="s">
        <v>3</v>
      </c>
      <c r="H419">
        <v>2440</v>
      </c>
      <c r="I419">
        <v>2440</v>
      </c>
      <c r="J419">
        <v>0</v>
      </c>
      <c r="K419">
        <v>2440</v>
      </c>
      <c r="L419">
        <v>0</v>
      </c>
      <c r="M419">
        <v>0</v>
      </c>
      <c r="N419">
        <v>0</v>
      </c>
      <c r="O419" t="s">
        <v>2233</v>
      </c>
      <c r="P419" t="s">
        <v>3</v>
      </c>
      <c r="Q419" t="s">
        <v>2234</v>
      </c>
      <c r="R419" t="s">
        <v>3</v>
      </c>
      <c r="S419" t="s">
        <v>3</v>
      </c>
      <c r="T419" t="s">
        <v>3</v>
      </c>
      <c r="U419">
        <v>0</v>
      </c>
      <c r="V419">
        <v>0</v>
      </c>
      <c r="W419">
        <v>0</v>
      </c>
      <c r="X419">
        <v>0</v>
      </c>
      <c r="Y419" t="s">
        <v>3</v>
      </c>
      <c r="Z419" t="s">
        <v>3</v>
      </c>
      <c r="AA419">
        <v>0</v>
      </c>
      <c r="AB419" t="s">
        <v>3</v>
      </c>
      <c r="AC419">
        <v>2440</v>
      </c>
      <c r="AD419">
        <v>1</v>
      </c>
      <c r="AE419">
        <v>0</v>
      </c>
      <c r="AF419">
        <v>1</v>
      </c>
      <c r="AG419">
        <v>3</v>
      </c>
      <c r="AH419" t="s">
        <v>227</v>
      </c>
      <c r="AI419" t="s">
        <v>1190</v>
      </c>
      <c r="AJ419">
        <v>46217.572800925926</v>
      </c>
      <c r="AK419">
        <v>54979088</v>
      </c>
      <c r="AL419">
        <v>0</v>
      </c>
      <c r="AM419">
        <v>0</v>
      </c>
      <c r="AN419">
        <v>0</v>
      </c>
      <c r="AO419">
        <v>46101</v>
      </c>
      <c r="AP419">
        <v>0</v>
      </c>
      <c r="AQ419">
        <v>1</v>
      </c>
      <c r="AR419">
        <v>0</v>
      </c>
      <c r="AS419" t="s">
        <v>3</v>
      </c>
      <c r="AT419">
        <v>1</v>
      </c>
      <c r="AU419">
        <v>2</v>
      </c>
    </row>
    <row r="420" spans="2:47" x14ac:dyDescent="0.25">
      <c r="B420" t="s">
        <v>2409</v>
      </c>
      <c r="C420">
        <v>1</v>
      </c>
      <c r="D420" t="s">
        <v>1193</v>
      </c>
      <c r="E420" t="s">
        <v>3</v>
      </c>
      <c r="F420" t="s">
        <v>1888</v>
      </c>
      <c r="G420" t="s">
        <v>3</v>
      </c>
      <c r="H420">
        <v>2824</v>
      </c>
      <c r="I420">
        <v>2824</v>
      </c>
      <c r="J420">
        <v>0</v>
      </c>
      <c r="K420">
        <v>2824</v>
      </c>
      <c r="L420">
        <v>0</v>
      </c>
      <c r="M420">
        <v>0</v>
      </c>
      <c r="N420">
        <v>0</v>
      </c>
      <c r="O420" t="s">
        <v>2210</v>
      </c>
      <c r="P420" t="s">
        <v>3</v>
      </c>
      <c r="Q420" t="s">
        <v>2211</v>
      </c>
      <c r="R420" t="s">
        <v>3</v>
      </c>
      <c r="S420" t="s">
        <v>3</v>
      </c>
      <c r="T420" t="s">
        <v>3</v>
      </c>
      <c r="U420">
        <v>0</v>
      </c>
      <c r="V420">
        <v>0</v>
      </c>
      <c r="W420">
        <v>0</v>
      </c>
      <c r="X420">
        <v>0</v>
      </c>
      <c r="Y420" t="s">
        <v>3</v>
      </c>
      <c r="Z420" t="s">
        <v>3</v>
      </c>
      <c r="AA420">
        <v>0</v>
      </c>
      <c r="AB420" t="s">
        <v>3</v>
      </c>
      <c r="AC420">
        <v>2824</v>
      </c>
      <c r="AD420">
        <v>1</v>
      </c>
      <c r="AE420">
        <v>0</v>
      </c>
      <c r="AF420">
        <v>1</v>
      </c>
      <c r="AG420">
        <v>3</v>
      </c>
      <c r="AH420" t="s">
        <v>227</v>
      </c>
      <c r="AI420" t="s">
        <v>1194</v>
      </c>
      <c r="AJ420">
        <v>46217.572858796295</v>
      </c>
      <c r="AK420">
        <v>54979094</v>
      </c>
      <c r="AL420">
        <v>0</v>
      </c>
      <c r="AM420">
        <v>0</v>
      </c>
      <c r="AN420">
        <v>0</v>
      </c>
      <c r="AO420">
        <v>46101</v>
      </c>
      <c r="AP420">
        <v>0</v>
      </c>
      <c r="AQ420">
        <v>1</v>
      </c>
      <c r="AR420">
        <v>0</v>
      </c>
      <c r="AS420" t="s">
        <v>1897</v>
      </c>
      <c r="AT420">
        <v>1</v>
      </c>
      <c r="AU420">
        <v>6</v>
      </c>
    </row>
    <row r="421" spans="2:47" x14ac:dyDescent="0.25">
      <c r="B421" t="s">
        <v>2410</v>
      </c>
      <c r="C421">
        <v>0</v>
      </c>
      <c r="D421" t="s">
        <v>1193</v>
      </c>
      <c r="E421" t="s">
        <v>3</v>
      </c>
      <c r="F421" t="s">
        <v>1888</v>
      </c>
      <c r="G421" t="s">
        <v>3</v>
      </c>
      <c r="H421">
        <v>2870</v>
      </c>
      <c r="I421">
        <v>2870</v>
      </c>
      <c r="J421">
        <v>0</v>
      </c>
      <c r="K421">
        <v>2870</v>
      </c>
      <c r="L421">
        <v>0</v>
      </c>
      <c r="M421">
        <v>0</v>
      </c>
      <c r="N421">
        <v>0</v>
      </c>
      <c r="O421" t="s">
        <v>2333</v>
      </c>
      <c r="P421" t="s">
        <v>3</v>
      </c>
      <c r="Q421" t="s">
        <v>2334</v>
      </c>
      <c r="R421" t="s">
        <v>3</v>
      </c>
      <c r="S421" t="s">
        <v>3</v>
      </c>
      <c r="T421" t="s">
        <v>3</v>
      </c>
      <c r="U421">
        <v>0</v>
      </c>
      <c r="V421">
        <v>0</v>
      </c>
      <c r="W421">
        <v>0</v>
      </c>
      <c r="X421">
        <v>0</v>
      </c>
      <c r="Y421" t="s">
        <v>3</v>
      </c>
      <c r="Z421" t="s">
        <v>3</v>
      </c>
      <c r="AA421">
        <v>0</v>
      </c>
      <c r="AB421" t="s">
        <v>3</v>
      </c>
      <c r="AC421">
        <v>2870</v>
      </c>
      <c r="AD421">
        <v>1</v>
      </c>
      <c r="AE421">
        <v>0</v>
      </c>
      <c r="AF421">
        <v>1</v>
      </c>
      <c r="AG421">
        <v>3</v>
      </c>
      <c r="AH421" t="s">
        <v>227</v>
      </c>
      <c r="AI421" t="s">
        <v>1194</v>
      </c>
      <c r="AJ421">
        <v>46217.572858796295</v>
      </c>
      <c r="AK421">
        <v>54979094</v>
      </c>
      <c r="AL421">
        <v>0</v>
      </c>
      <c r="AM421">
        <v>0</v>
      </c>
      <c r="AN421">
        <v>0</v>
      </c>
      <c r="AO421">
        <v>46101</v>
      </c>
      <c r="AP421">
        <v>0</v>
      </c>
      <c r="AQ421">
        <v>1</v>
      </c>
      <c r="AR421">
        <v>0</v>
      </c>
      <c r="AS421" t="s">
        <v>3</v>
      </c>
      <c r="AT421">
        <v>1</v>
      </c>
      <c r="AU421">
        <v>6</v>
      </c>
    </row>
    <row r="422" spans="2:47" x14ac:dyDescent="0.25">
      <c r="B422" t="s">
        <v>2411</v>
      </c>
      <c r="C422">
        <v>0</v>
      </c>
      <c r="D422" t="s">
        <v>1193</v>
      </c>
      <c r="E422" t="s">
        <v>3</v>
      </c>
      <c r="F422" t="s">
        <v>1888</v>
      </c>
      <c r="G422" t="s">
        <v>3</v>
      </c>
      <c r="H422">
        <v>3064.03</v>
      </c>
      <c r="I422">
        <v>3064.03</v>
      </c>
      <c r="J422">
        <v>0</v>
      </c>
      <c r="K422">
        <v>3064.03</v>
      </c>
      <c r="L422">
        <v>0</v>
      </c>
      <c r="M422">
        <v>0</v>
      </c>
      <c r="N422">
        <v>0</v>
      </c>
      <c r="O422" t="s">
        <v>2398</v>
      </c>
      <c r="P422" t="s">
        <v>3</v>
      </c>
      <c r="Q422" t="s">
        <v>2399</v>
      </c>
      <c r="R422" t="s">
        <v>3</v>
      </c>
      <c r="S422" t="s">
        <v>3</v>
      </c>
      <c r="T422" t="s">
        <v>3</v>
      </c>
      <c r="U422">
        <v>0</v>
      </c>
      <c r="V422">
        <v>0</v>
      </c>
      <c r="W422">
        <v>0</v>
      </c>
      <c r="X422">
        <v>0</v>
      </c>
      <c r="Y422" t="s">
        <v>3</v>
      </c>
      <c r="Z422" t="s">
        <v>3</v>
      </c>
      <c r="AA422">
        <v>0</v>
      </c>
      <c r="AB422" t="s">
        <v>3</v>
      </c>
      <c r="AC422">
        <v>3064.03</v>
      </c>
      <c r="AD422">
        <v>1</v>
      </c>
      <c r="AE422">
        <v>0</v>
      </c>
      <c r="AF422">
        <v>1</v>
      </c>
      <c r="AG422">
        <v>3</v>
      </c>
      <c r="AH422" t="s">
        <v>227</v>
      </c>
      <c r="AI422" t="s">
        <v>1194</v>
      </c>
      <c r="AJ422">
        <v>46217.572858796295</v>
      </c>
      <c r="AK422">
        <v>54979094</v>
      </c>
      <c r="AL422">
        <v>0</v>
      </c>
      <c r="AM422">
        <v>0</v>
      </c>
      <c r="AN422">
        <v>0</v>
      </c>
      <c r="AO422">
        <v>46101</v>
      </c>
      <c r="AP422">
        <v>0</v>
      </c>
      <c r="AQ422">
        <v>1</v>
      </c>
      <c r="AR422">
        <v>0</v>
      </c>
      <c r="AS422" t="s">
        <v>3</v>
      </c>
      <c r="AT422">
        <v>1</v>
      </c>
      <c r="AU422">
        <v>6</v>
      </c>
    </row>
    <row r="423" spans="2:47" x14ac:dyDescent="0.25">
      <c r="B423" t="s">
        <v>2412</v>
      </c>
      <c r="C423">
        <v>0</v>
      </c>
      <c r="D423" t="s">
        <v>1210</v>
      </c>
      <c r="E423" t="s">
        <v>3</v>
      </c>
      <c r="F423" t="s">
        <v>1888</v>
      </c>
      <c r="G423" t="s">
        <v>3</v>
      </c>
      <c r="H423">
        <v>810</v>
      </c>
      <c r="I423">
        <v>810</v>
      </c>
      <c r="J423">
        <v>0</v>
      </c>
      <c r="K423">
        <v>810</v>
      </c>
      <c r="L423">
        <v>0</v>
      </c>
      <c r="M423">
        <v>0</v>
      </c>
      <c r="N423">
        <v>0</v>
      </c>
      <c r="O423" t="s">
        <v>2233</v>
      </c>
      <c r="P423" t="s">
        <v>3</v>
      </c>
      <c r="Q423" t="s">
        <v>2234</v>
      </c>
      <c r="R423" t="s">
        <v>3</v>
      </c>
      <c r="S423" t="s">
        <v>3</v>
      </c>
      <c r="T423" t="s">
        <v>3</v>
      </c>
      <c r="U423">
        <v>0</v>
      </c>
      <c r="V423">
        <v>0</v>
      </c>
      <c r="W423">
        <v>0</v>
      </c>
      <c r="X423">
        <v>0</v>
      </c>
      <c r="Y423" t="s">
        <v>3</v>
      </c>
      <c r="Z423" t="s">
        <v>3</v>
      </c>
      <c r="AA423">
        <v>0</v>
      </c>
      <c r="AB423" t="s">
        <v>3</v>
      </c>
      <c r="AC423">
        <v>810</v>
      </c>
      <c r="AD423">
        <v>1</v>
      </c>
      <c r="AE423">
        <v>0</v>
      </c>
      <c r="AF423">
        <v>1</v>
      </c>
      <c r="AG423">
        <v>3</v>
      </c>
      <c r="AH423" t="s">
        <v>227</v>
      </c>
      <c r="AI423" t="s">
        <v>1211</v>
      </c>
      <c r="AJ423">
        <v>46217.572905092595</v>
      </c>
      <c r="AK423">
        <v>54979173</v>
      </c>
      <c r="AL423">
        <v>0</v>
      </c>
      <c r="AM423">
        <v>0</v>
      </c>
      <c r="AN423">
        <v>0</v>
      </c>
      <c r="AO423">
        <v>46101</v>
      </c>
      <c r="AP423">
        <v>0</v>
      </c>
      <c r="AQ423">
        <v>1</v>
      </c>
      <c r="AR423">
        <v>0</v>
      </c>
      <c r="AS423" t="s">
        <v>1897</v>
      </c>
      <c r="AT423">
        <v>1</v>
      </c>
      <c r="AU423">
        <v>340</v>
      </c>
    </row>
    <row r="424" spans="2:47" x14ac:dyDescent="0.25">
      <c r="B424" t="s">
        <v>2413</v>
      </c>
      <c r="C424">
        <v>0</v>
      </c>
      <c r="D424" t="s">
        <v>1210</v>
      </c>
      <c r="E424" t="s">
        <v>3</v>
      </c>
      <c r="F424" t="s">
        <v>1888</v>
      </c>
      <c r="G424" t="s">
        <v>3</v>
      </c>
      <c r="H424">
        <v>773.09</v>
      </c>
      <c r="I424">
        <v>773.09</v>
      </c>
      <c r="J424">
        <v>0</v>
      </c>
      <c r="K424">
        <v>773.09</v>
      </c>
      <c r="L424">
        <v>0</v>
      </c>
      <c r="M424">
        <v>0</v>
      </c>
      <c r="N424">
        <v>0</v>
      </c>
      <c r="O424" t="s">
        <v>2207</v>
      </c>
      <c r="P424" t="s">
        <v>3</v>
      </c>
      <c r="Q424" t="s">
        <v>2208</v>
      </c>
      <c r="R424" t="s">
        <v>3</v>
      </c>
      <c r="S424" t="s">
        <v>3</v>
      </c>
      <c r="T424" t="s">
        <v>3</v>
      </c>
      <c r="U424">
        <v>0</v>
      </c>
      <c r="V424">
        <v>0</v>
      </c>
      <c r="W424">
        <v>0</v>
      </c>
      <c r="X424">
        <v>0</v>
      </c>
      <c r="Y424" t="s">
        <v>3</v>
      </c>
      <c r="Z424" t="s">
        <v>3</v>
      </c>
      <c r="AA424">
        <v>0</v>
      </c>
      <c r="AB424" t="s">
        <v>3</v>
      </c>
      <c r="AC424">
        <v>773.09</v>
      </c>
      <c r="AD424">
        <v>1</v>
      </c>
      <c r="AE424">
        <v>0</v>
      </c>
      <c r="AF424">
        <v>1</v>
      </c>
      <c r="AG424">
        <v>3</v>
      </c>
      <c r="AH424" t="s">
        <v>227</v>
      </c>
      <c r="AI424" t="s">
        <v>1211</v>
      </c>
      <c r="AJ424">
        <v>46217.572905092595</v>
      </c>
      <c r="AK424">
        <v>54979173</v>
      </c>
      <c r="AL424">
        <v>0</v>
      </c>
      <c r="AM424">
        <v>0</v>
      </c>
      <c r="AN424">
        <v>0</v>
      </c>
      <c r="AO424">
        <v>46101</v>
      </c>
      <c r="AP424">
        <v>0</v>
      </c>
      <c r="AQ424">
        <v>1</v>
      </c>
      <c r="AR424">
        <v>0</v>
      </c>
      <c r="AS424" t="s">
        <v>3</v>
      </c>
      <c r="AT424">
        <v>1</v>
      </c>
      <c r="AU424">
        <v>340</v>
      </c>
    </row>
    <row r="425" spans="2:47" x14ac:dyDescent="0.25">
      <c r="B425" t="s">
        <v>2414</v>
      </c>
      <c r="C425">
        <v>1</v>
      </c>
      <c r="D425" t="s">
        <v>1210</v>
      </c>
      <c r="E425" t="s">
        <v>3</v>
      </c>
      <c r="F425" t="s">
        <v>1888</v>
      </c>
      <c r="G425" t="s">
        <v>3</v>
      </c>
      <c r="H425">
        <v>761</v>
      </c>
      <c r="I425">
        <v>761</v>
      </c>
      <c r="J425">
        <v>0</v>
      </c>
      <c r="K425">
        <v>761</v>
      </c>
      <c r="L425">
        <v>0</v>
      </c>
      <c r="M425">
        <v>0</v>
      </c>
      <c r="N425">
        <v>0</v>
      </c>
      <c r="O425" t="s">
        <v>2210</v>
      </c>
      <c r="P425" t="s">
        <v>3</v>
      </c>
      <c r="Q425" t="s">
        <v>2211</v>
      </c>
      <c r="R425" t="s">
        <v>3</v>
      </c>
      <c r="S425" t="s">
        <v>3</v>
      </c>
      <c r="T425" t="s">
        <v>3</v>
      </c>
      <c r="U425">
        <v>0</v>
      </c>
      <c r="V425">
        <v>0</v>
      </c>
      <c r="W425">
        <v>0</v>
      </c>
      <c r="X425">
        <v>0</v>
      </c>
      <c r="Y425" t="s">
        <v>3</v>
      </c>
      <c r="Z425" t="s">
        <v>3</v>
      </c>
      <c r="AA425">
        <v>0</v>
      </c>
      <c r="AB425" t="s">
        <v>3</v>
      </c>
      <c r="AC425">
        <v>761</v>
      </c>
      <c r="AD425">
        <v>1</v>
      </c>
      <c r="AE425">
        <v>0</v>
      </c>
      <c r="AF425">
        <v>1</v>
      </c>
      <c r="AG425">
        <v>3</v>
      </c>
      <c r="AH425" t="s">
        <v>227</v>
      </c>
      <c r="AI425" t="s">
        <v>1211</v>
      </c>
      <c r="AJ425">
        <v>46217.572905092595</v>
      </c>
      <c r="AK425">
        <v>54979173</v>
      </c>
      <c r="AL425">
        <v>0</v>
      </c>
      <c r="AM425">
        <v>0</v>
      </c>
      <c r="AN425">
        <v>0</v>
      </c>
      <c r="AO425">
        <v>46101</v>
      </c>
      <c r="AP425">
        <v>0</v>
      </c>
      <c r="AQ425">
        <v>1</v>
      </c>
      <c r="AR425">
        <v>0</v>
      </c>
      <c r="AS425" t="s">
        <v>3</v>
      </c>
      <c r="AT425">
        <v>1</v>
      </c>
      <c r="AU425">
        <v>340</v>
      </c>
    </row>
    <row r="426" spans="2:47" x14ac:dyDescent="0.25">
      <c r="B426" t="s">
        <v>2415</v>
      </c>
      <c r="C426">
        <v>0</v>
      </c>
      <c r="D426" t="s">
        <v>1218</v>
      </c>
      <c r="E426" t="s">
        <v>3</v>
      </c>
      <c r="F426" t="s">
        <v>1888</v>
      </c>
      <c r="G426" t="s">
        <v>3</v>
      </c>
      <c r="H426">
        <v>325</v>
      </c>
      <c r="I426">
        <v>325</v>
      </c>
      <c r="J426">
        <v>0</v>
      </c>
      <c r="K426">
        <v>325</v>
      </c>
      <c r="L426">
        <v>0</v>
      </c>
      <c r="M426">
        <v>0</v>
      </c>
      <c r="N426">
        <v>0</v>
      </c>
      <c r="O426" t="s">
        <v>2233</v>
      </c>
      <c r="P426" t="s">
        <v>3</v>
      </c>
      <c r="Q426" t="s">
        <v>2234</v>
      </c>
      <c r="R426" t="s">
        <v>3</v>
      </c>
      <c r="S426" t="s">
        <v>3</v>
      </c>
      <c r="T426" t="s">
        <v>3</v>
      </c>
      <c r="U426">
        <v>0</v>
      </c>
      <c r="V426">
        <v>0</v>
      </c>
      <c r="W426">
        <v>0</v>
      </c>
      <c r="X426">
        <v>0</v>
      </c>
      <c r="Y426" t="s">
        <v>3</v>
      </c>
      <c r="Z426" t="s">
        <v>3</v>
      </c>
      <c r="AA426">
        <v>0</v>
      </c>
      <c r="AB426" t="s">
        <v>3</v>
      </c>
      <c r="AC426">
        <v>325</v>
      </c>
      <c r="AD426">
        <v>1</v>
      </c>
      <c r="AE426">
        <v>0</v>
      </c>
      <c r="AF426">
        <v>1</v>
      </c>
      <c r="AG426">
        <v>3</v>
      </c>
      <c r="AH426" t="s">
        <v>227</v>
      </c>
      <c r="AI426" t="s">
        <v>1219</v>
      </c>
      <c r="AJ426">
        <v>46217.572951388887</v>
      </c>
      <c r="AK426">
        <v>54979180</v>
      </c>
      <c r="AL426">
        <v>0</v>
      </c>
      <c r="AM426">
        <v>0</v>
      </c>
      <c r="AN426">
        <v>0</v>
      </c>
      <c r="AO426">
        <v>46101</v>
      </c>
      <c r="AP426">
        <v>0</v>
      </c>
      <c r="AQ426">
        <v>1</v>
      </c>
      <c r="AR426">
        <v>0</v>
      </c>
      <c r="AS426" t="s">
        <v>1897</v>
      </c>
      <c r="AT426">
        <v>1</v>
      </c>
      <c r="AU426">
        <v>340</v>
      </c>
    </row>
    <row r="427" spans="2:47" x14ac:dyDescent="0.25">
      <c r="B427" t="s">
        <v>2416</v>
      </c>
      <c r="C427">
        <v>1</v>
      </c>
      <c r="D427" t="s">
        <v>1218</v>
      </c>
      <c r="E427" t="s">
        <v>3</v>
      </c>
      <c r="F427" t="s">
        <v>1888</v>
      </c>
      <c r="G427" t="s">
        <v>3</v>
      </c>
      <c r="H427">
        <v>320</v>
      </c>
      <c r="I427">
        <v>320</v>
      </c>
      <c r="J427">
        <v>0</v>
      </c>
      <c r="K427">
        <v>320</v>
      </c>
      <c r="L427">
        <v>0</v>
      </c>
      <c r="M427">
        <v>0</v>
      </c>
      <c r="N427">
        <v>0</v>
      </c>
      <c r="O427" t="s">
        <v>2210</v>
      </c>
      <c r="P427" t="s">
        <v>3</v>
      </c>
      <c r="Q427" t="s">
        <v>2211</v>
      </c>
      <c r="R427" t="s">
        <v>3</v>
      </c>
      <c r="S427" t="s">
        <v>3</v>
      </c>
      <c r="T427" t="s">
        <v>3</v>
      </c>
      <c r="U427">
        <v>0</v>
      </c>
      <c r="V427">
        <v>0</v>
      </c>
      <c r="W427">
        <v>0</v>
      </c>
      <c r="X427">
        <v>0</v>
      </c>
      <c r="Y427" t="s">
        <v>3</v>
      </c>
      <c r="Z427" t="s">
        <v>3</v>
      </c>
      <c r="AA427">
        <v>0</v>
      </c>
      <c r="AB427" t="s">
        <v>3</v>
      </c>
      <c r="AC427">
        <v>320</v>
      </c>
      <c r="AD427">
        <v>1</v>
      </c>
      <c r="AE427">
        <v>0</v>
      </c>
      <c r="AF427">
        <v>1</v>
      </c>
      <c r="AG427">
        <v>3</v>
      </c>
      <c r="AH427" t="s">
        <v>227</v>
      </c>
      <c r="AI427" t="s">
        <v>1219</v>
      </c>
      <c r="AJ427">
        <v>46217.572951388887</v>
      </c>
      <c r="AK427">
        <v>54979180</v>
      </c>
      <c r="AL427">
        <v>0</v>
      </c>
      <c r="AM427">
        <v>0</v>
      </c>
      <c r="AN427">
        <v>0</v>
      </c>
      <c r="AO427">
        <v>46101</v>
      </c>
      <c r="AP427">
        <v>0</v>
      </c>
      <c r="AQ427">
        <v>1</v>
      </c>
      <c r="AR427">
        <v>0</v>
      </c>
      <c r="AS427" t="s">
        <v>3</v>
      </c>
      <c r="AT427">
        <v>1</v>
      </c>
      <c r="AU427">
        <v>340</v>
      </c>
    </row>
    <row r="428" spans="2:47" x14ac:dyDescent="0.25">
      <c r="B428" t="s">
        <v>2417</v>
      </c>
      <c r="C428">
        <v>0</v>
      </c>
      <c r="D428" t="s">
        <v>1218</v>
      </c>
      <c r="E428" t="s">
        <v>3</v>
      </c>
      <c r="F428" t="s">
        <v>1888</v>
      </c>
      <c r="G428" t="s">
        <v>3</v>
      </c>
      <c r="H428">
        <v>325.61</v>
      </c>
      <c r="I428">
        <v>325.61</v>
      </c>
      <c r="J428">
        <v>0</v>
      </c>
      <c r="K428">
        <v>325.61</v>
      </c>
      <c r="L428">
        <v>0</v>
      </c>
      <c r="M428">
        <v>0</v>
      </c>
      <c r="N428">
        <v>0</v>
      </c>
      <c r="O428" t="s">
        <v>2222</v>
      </c>
      <c r="P428" t="s">
        <v>3</v>
      </c>
      <c r="Q428" t="s">
        <v>2223</v>
      </c>
      <c r="R428" t="s">
        <v>3</v>
      </c>
      <c r="S428" t="s">
        <v>3</v>
      </c>
      <c r="T428" t="s">
        <v>3</v>
      </c>
      <c r="U428">
        <v>0</v>
      </c>
      <c r="V428">
        <v>0</v>
      </c>
      <c r="W428">
        <v>0</v>
      </c>
      <c r="X428">
        <v>0</v>
      </c>
      <c r="Y428" t="s">
        <v>3</v>
      </c>
      <c r="Z428" t="s">
        <v>3</v>
      </c>
      <c r="AA428">
        <v>0</v>
      </c>
      <c r="AB428" t="s">
        <v>3</v>
      </c>
      <c r="AC428">
        <v>325.61</v>
      </c>
      <c r="AD428">
        <v>1</v>
      </c>
      <c r="AE428">
        <v>0</v>
      </c>
      <c r="AF428">
        <v>1</v>
      </c>
      <c r="AG428">
        <v>3</v>
      </c>
      <c r="AH428" t="s">
        <v>227</v>
      </c>
      <c r="AI428" t="s">
        <v>1219</v>
      </c>
      <c r="AJ428">
        <v>46217.572951388887</v>
      </c>
      <c r="AK428">
        <v>54979180</v>
      </c>
      <c r="AL428">
        <v>0</v>
      </c>
      <c r="AM428">
        <v>0</v>
      </c>
      <c r="AN428">
        <v>0</v>
      </c>
      <c r="AO428">
        <v>46101</v>
      </c>
      <c r="AP428">
        <v>0</v>
      </c>
      <c r="AQ428">
        <v>1</v>
      </c>
      <c r="AR428">
        <v>0</v>
      </c>
      <c r="AS428" t="s">
        <v>3</v>
      </c>
      <c r="AT428">
        <v>1</v>
      </c>
      <c r="AU428">
        <v>340</v>
      </c>
    </row>
    <row r="429" spans="2:47" x14ac:dyDescent="0.25">
      <c r="B429" t="s">
        <v>2418</v>
      </c>
      <c r="C429">
        <v>0</v>
      </c>
      <c r="D429" t="s">
        <v>1222</v>
      </c>
      <c r="E429" t="s">
        <v>3</v>
      </c>
      <c r="F429" t="s">
        <v>1888</v>
      </c>
      <c r="G429" t="s">
        <v>3</v>
      </c>
      <c r="H429">
        <v>3300</v>
      </c>
      <c r="I429">
        <v>3300</v>
      </c>
      <c r="J429">
        <v>0</v>
      </c>
      <c r="K429">
        <v>3300</v>
      </c>
      <c r="L429">
        <v>0</v>
      </c>
      <c r="M429">
        <v>0</v>
      </c>
      <c r="N429">
        <v>0</v>
      </c>
      <c r="O429" t="s">
        <v>2233</v>
      </c>
      <c r="P429" t="s">
        <v>3</v>
      </c>
      <c r="Q429" t="s">
        <v>2234</v>
      </c>
      <c r="R429" t="s">
        <v>3</v>
      </c>
      <c r="S429" t="s">
        <v>3</v>
      </c>
      <c r="T429" t="s">
        <v>3</v>
      </c>
      <c r="U429">
        <v>0</v>
      </c>
      <c r="V429">
        <v>0</v>
      </c>
      <c r="W429">
        <v>0</v>
      </c>
      <c r="X429">
        <v>0</v>
      </c>
      <c r="Y429" t="s">
        <v>3</v>
      </c>
      <c r="Z429" t="s">
        <v>3</v>
      </c>
      <c r="AA429">
        <v>0</v>
      </c>
      <c r="AB429" t="s">
        <v>3</v>
      </c>
      <c r="AC429">
        <v>3300</v>
      </c>
      <c r="AD429">
        <v>1</v>
      </c>
      <c r="AE429">
        <v>0</v>
      </c>
      <c r="AF429">
        <v>1</v>
      </c>
      <c r="AG429">
        <v>3</v>
      </c>
      <c r="AH429" t="s">
        <v>227</v>
      </c>
      <c r="AI429" t="s">
        <v>1223</v>
      </c>
      <c r="AJ429">
        <v>46217.572997685187</v>
      </c>
      <c r="AK429">
        <v>54979187</v>
      </c>
      <c r="AL429">
        <v>0</v>
      </c>
      <c r="AM429">
        <v>0</v>
      </c>
      <c r="AN429">
        <v>0</v>
      </c>
      <c r="AO429">
        <v>46101</v>
      </c>
      <c r="AP429">
        <v>0</v>
      </c>
      <c r="AQ429">
        <v>1</v>
      </c>
      <c r="AR429">
        <v>0</v>
      </c>
      <c r="AS429" t="s">
        <v>1897</v>
      </c>
      <c r="AT429">
        <v>1</v>
      </c>
      <c r="AU429">
        <v>10</v>
      </c>
    </row>
    <row r="430" spans="2:47" x14ac:dyDescent="0.25">
      <c r="B430" t="s">
        <v>2419</v>
      </c>
      <c r="C430">
        <v>0</v>
      </c>
      <c r="D430" t="s">
        <v>1222</v>
      </c>
      <c r="E430" t="s">
        <v>3</v>
      </c>
      <c r="F430" t="s">
        <v>1888</v>
      </c>
      <c r="G430" t="s">
        <v>3</v>
      </c>
      <c r="H430">
        <v>3291.44</v>
      </c>
      <c r="I430">
        <v>3291.44</v>
      </c>
      <c r="J430">
        <v>0</v>
      </c>
      <c r="K430">
        <v>3291.44</v>
      </c>
      <c r="L430">
        <v>0</v>
      </c>
      <c r="M430">
        <v>0</v>
      </c>
      <c r="N430">
        <v>0</v>
      </c>
      <c r="O430" t="s">
        <v>2207</v>
      </c>
      <c r="P430" t="s">
        <v>3</v>
      </c>
      <c r="Q430" t="s">
        <v>2208</v>
      </c>
      <c r="R430" t="s">
        <v>3</v>
      </c>
      <c r="S430" t="s">
        <v>3</v>
      </c>
      <c r="T430" t="s">
        <v>3</v>
      </c>
      <c r="U430">
        <v>0</v>
      </c>
      <c r="V430">
        <v>0</v>
      </c>
      <c r="W430">
        <v>0</v>
      </c>
      <c r="X430">
        <v>0</v>
      </c>
      <c r="Y430" t="s">
        <v>3</v>
      </c>
      <c r="Z430" t="s">
        <v>3</v>
      </c>
      <c r="AA430">
        <v>0</v>
      </c>
      <c r="AB430" t="s">
        <v>3</v>
      </c>
      <c r="AC430">
        <v>3291.44</v>
      </c>
      <c r="AD430">
        <v>1</v>
      </c>
      <c r="AE430">
        <v>0</v>
      </c>
      <c r="AF430">
        <v>1</v>
      </c>
      <c r="AG430">
        <v>3</v>
      </c>
      <c r="AH430" t="s">
        <v>227</v>
      </c>
      <c r="AI430" t="s">
        <v>1223</v>
      </c>
      <c r="AJ430">
        <v>46217.572997685187</v>
      </c>
      <c r="AK430">
        <v>54979187</v>
      </c>
      <c r="AL430">
        <v>0</v>
      </c>
      <c r="AM430">
        <v>0</v>
      </c>
      <c r="AN430">
        <v>0</v>
      </c>
      <c r="AO430">
        <v>46101</v>
      </c>
      <c r="AP430">
        <v>0</v>
      </c>
      <c r="AQ430">
        <v>1</v>
      </c>
      <c r="AR430">
        <v>0</v>
      </c>
      <c r="AS430" t="s">
        <v>3</v>
      </c>
      <c r="AT430">
        <v>1</v>
      </c>
      <c r="AU430">
        <v>10</v>
      </c>
    </row>
    <row r="431" spans="2:47" x14ac:dyDescent="0.25">
      <c r="B431" t="s">
        <v>2420</v>
      </c>
      <c r="C431">
        <v>1</v>
      </c>
      <c r="D431" t="s">
        <v>1222</v>
      </c>
      <c r="E431" t="s">
        <v>3</v>
      </c>
      <c r="F431" t="s">
        <v>1888</v>
      </c>
      <c r="G431" t="s">
        <v>3</v>
      </c>
      <c r="H431">
        <v>3291</v>
      </c>
      <c r="I431">
        <v>3291</v>
      </c>
      <c r="J431">
        <v>0</v>
      </c>
      <c r="K431">
        <v>3291</v>
      </c>
      <c r="L431">
        <v>0</v>
      </c>
      <c r="M431">
        <v>0</v>
      </c>
      <c r="N431">
        <v>0</v>
      </c>
      <c r="O431" t="s">
        <v>2333</v>
      </c>
      <c r="P431" t="s">
        <v>3</v>
      </c>
      <c r="Q431" t="s">
        <v>2334</v>
      </c>
      <c r="R431" t="s">
        <v>3</v>
      </c>
      <c r="S431" t="s">
        <v>3</v>
      </c>
      <c r="T431" t="s">
        <v>3</v>
      </c>
      <c r="U431">
        <v>0</v>
      </c>
      <c r="V431">
        <v>0</v>
      </c>
      <c r="W431">
        <v>0</v>
      </c>
      <c r="X431">
        <v>0</v>
      </c>
      <c r="Y431" t="s">
        <v>3</v>
      </c>
      <c r="Z431" t="s">
        <v>3</v>
      </c>
      <c r="AA431">
        <v>0</v>
      </c>
      <c r="AB431" t="s">
        <v>3</v>
      </c>
      <c r="AC431">
        <v>3291</v>
      </c>
      <c r="AD431">
        <v>1</v>
      </c>
      <c r="AE431">
        <v>0</v>
      </c>
      <c r="AF431">
        <v>1</v>
      </c>
      <c r="AG431">
        <v>3</v>
      </c>
      <c r="AH431" t="s">
        <v>227</v>
      </c>
      <c r="AI431" t="s">
        <v>1223</v>
      </c>
      <c r="AJ431">
        <v>46217.572997685187</v>
      </c>
      <c r="AK431">
        <v>54979187</v>
      </c>
      <c r="AL431">
        <v>0</v>
      </c>
      <c r="AM431">
        <v>0</v>
      </c>
      <c r="AN431">
        <v>0</v>
      </c>
      <c r="AO431">
        <v>46101</v>
      </c>
      <c r="AP431">
        <v>0</v>
      </c>
      <c r="AQ431">
        <v>1</v>
      </c>
      <c r="AR431">
        <v>0</v>
      </c>
      <c r="AS431" t="s">
        <v>3</v>
      </c>
      <c r="AT431">
        <v>1</v>
      </c>
      <c r="AU431">
        <v>10</v>
      </c>
    </row>
    <row r="432" spans="2:47" x14ac:dyDescent="0.25">
      <c r="B432" t="s">
        <v>2421</v>
      </c>
      <c r="C432">
        <v>0</v>
      </c>
      <c r="D432" t="s">
        <v>1226</v>
      </c>
      <c r="E432" t="s">
        <v>3</v>
      </c>
      <c r="F432" t="s">
        <v>1888</v>
      </c>
      <c r="G432" t="s">
        <v>3</v>
      </c>
      <c r="H432">
        <v>2020</v>
      </c>
      <c r="I432">
        <v>2020</v>
      </c>
      <c r="J432">
        <v>0</v>
      </c>
      <c r="K432">
        <v>2020</v>
      </c>
      <c r="L432">
        <v>0</v>
      </c>
      <c r="M432">
        <v>0</v>
      </c>
      <c r="N432">
        <v>0</v>
      </c>
      <c r="O432" t="s">
        <v>2233</v>
      </c>
      <c r="P432" t="s">
        <v>3</v>
      </c>
      <c r="Q432" t="s">
        <v>2234</v>
      </c>
      <c r="R432" t="s">
        <v>3</v>
      </c>
      <c r="S432" t="s">
        <v>3</v>
      </c>
      <c r="T432" t="s">
        <v>3</v>
      </c>
      <c r="U432">
        <v>0</v>
      </c>
      <c r="V432">
        <v>0</v>
      </c>
      <c r="W432">
        <v>0</v>
      </c>
      <c r="X432">
        <v>0</v>
      </c>
      <c r="Y432" t="s">
        <v>3</v>
      </c>
      <c r="Z432" t="s">
        <v>3</v>
      </c>
      <c r="AA432">
        <v>0</v>
      </c>
      <c r="AB432" t="s">
        <v>3</v>
      </c>
      <c r="AC432">
        <v>2020</v>
      </c>
      <c r="AD432">
        <v>1</v>
      </c>
      <c r="AE432">
        <v>0</v>
      </c>
      <c r="AF432">
        <v>1</v>
      </c>
      <c r="AG432">
        <v>3</v>
      </c>
      <c r="AH432" t="s">
        <v>227</v>
      </c>
      <c r="AI432" t="s">
        <v>1227</v>
      </c>
      <c r="AJ432">
        <v>46217.573067129626</v>
      </c>
      <c r="AK432">
        <v>54979193</v>
      </c>
      <c r="AL432">
        <v>0</v>
      </c>
      <c r="AM432">
        <v>0</v>
      </c>
      <c r="AN432">
        <v>0</v>
      </c>
      <c r="AO432">
        <v>46101</v>
      </c>
      <c r="AP432">
        <v>0</v>
      </c>
      <c r="AQ432">
        <v>1</v>
      </c>
      <c r="AR432">
        <v>0</v>
      </c>
      <c r="AS432" t="s">
        <v>1897</v>
      </c>
      <c r="AT432">
        <v>1</v>
      </c>
      <c r="AU432">
        <v>23</v>
      </c>
    </row>
    <row r="433" spans="2:47" x14ac:dyDescent="0.25">
      <c r="B433" t="s">
        <v>2422</v>
      </c>
      <c r="C433">
        <v>1</v>
      </c>
      <c r="D433" t="s">
        <v>1226</v>
      </c>
      <c r="E433" t="s">
        <v>3</v>
      </c>
      <c r="F433" t="s">
        <v>1888</v>
      </c>
      <c r="G433" t="s">
        <v>3</v>
      </c>
      <c r="H433">
        <v>2019.81</v>
      </c>
      <c r="I433">
        <v>2019.81</v>
      </c>
      <c r="J433">
        <v>0</v>
      </c>
      <c r="K433">
        <v>2019.81</v>
      </c>
      <c r="L433">
        <v>0</v>
      </c>
      <c r="M433">
        <v>0</v>
      </c>
      <c r="N433">
        <v>0</v>
      </c>
      <c r="O433" t="s">
        <v>2207</v>
      </c>
      <c r="P433" t="s">
        <v>3</v>
      </c>
      <c r="Q433" t="s">
        <v>2208</v>
      </c>
      <c r="R433" t="s">
        <v>3</v>
      </c>
      <c r="S433" t="s">
        <v>3</v>
      </c>
      <c r="T433" t="s">
        <v>3</v>
      </c>
      <c r="U433">
        <v>0</v>
      </c>
      <c r="V433">
        <v>0</v>
      </c>
      <c r="W433">
        <v>0</v>
      </c>
      <c r="X433">
        <v>0</v>
      </c>
      <c r="Y433" t="s">
        <v>3</v>
      </c>
      <c r="Z433" t="s">
        <v>3</v>
      </c>
      <c r="AA433">
        <v>0</v>
      </c>
      <c r="AB433" t="s">
        <v>3</v>
      </c>
      <c r="AC433">
        <v>2019.81</v>
      </c>
      <c r="AD433">
        <v>1</v>
      </c>
      <c r="AE433">
        <v>0</v>
      </c>
      <c r="AF433">
        <v>1</v>
      </c>
      <c r="AG433">
        <v>3</v>
      </c>
      <c r="AH433" t="s">
        <v>227</v>
      </c>
      <c r="AI433" t="s">
        <v>1227</v>
      </c>
      <c r="AJ433">
        <v>46217.573067129626</v>
      </c>
      <c r="AK433">
        <v>54979193</v>
      </c>
      <c r="AL433">
        <v>0</v>
      </c>
      <c r="AM433">
        <v>0</v>
      </c>
      <c r="AN433">
        <v>0</v>
      </c>
      <c r="AO433">
        <v>46101</v>
      </c>
      <c r="AP433">
        <v>0</v>
      </c>
      <c r="AQ433">
        <v>1</v>
      </c>
      <c r="AR433">
        <v>0</v>
      </c>
      <c r="AS433" t="s">
        <v>3</v>
      </c>
      <c r="AT433">
        <v>1</v>
      </c>
      <c r="AU433">
        <v>23</v>
      </c>
    </row>
    <row r="434" spans="2:47" x14ac:dyDescent="0.25">
      <c r="B434" t="s">
        <v>2423</v>
      </c>
      <c r="C434">
        <v>0</v>
      </c>
      <c r="D434" t="s">
        <v>1226</v>
      </c>
      <c r="E434" t="s">
        <v>3</v>
      </c>
      <c r="F434" t="s">
        <v>1888</v>
      </c>
      <c r="G434" t="s">
        <v>3</v>
      </c>
      <c r="H434">
        <v>2020</v>
      </c>
      <c r="I434">
        <v>2020</v>
      </c>
      <c r="J434">
        <v>0</v>
      </c>
      <c r="K434">
        <v>2020</v>
      </c>
      <c r="L434">
        <v>0</v>
      </c>
      <c r="M434">
        <v>0</v>
      </c>
      <c r="N434">
        <v>0</v>
      </c>
      <c r="O434" t="s">
        <v>2333</v>
      </c>
      <c r="P434" t="s">
        <v>3</v>
      </c>
      <c r="Q434" t="s">
        <v>2334</v>
      </c>
      <c r="R434" t="s">
        <v>3</v>
      </c>
      <c r="S434" t="s">
        <v>3</v>
      </c>
      <c r="T434" t="s">
        <v>3</v>
      </c>
      <c r="U434">
        <v>0</v>
      </c>
      <c r="V434">
        <v>0</v>
      </c>
      <c r="W434">
        <v>0</v>
      </c>
      <c r="X434">
        <v>0</v>
      </c>
      <c r="Y434" t="s">
        <v>3</v>
      </c>
      <c r="Z434" t="s">
        <v>3</v>
      </c>
      <c r="AA434">
        <v>0</v>
      </c>
      <c r="AB434" t="s">
        <v>3</v>
      </c>
      <c r="AC434">
        <v>2020</v>
      </c>
      <c r="AD434">
        <v>1</v>
      </c>
      <c r="AE434">
        <v>0</v>
      </c>
      <c r="AF434">
        <v>1</v>
      </c>
      <c r="AG434">
        <v>3</v>
      </c>
      <c r="AH434" t="s">
        <v>227</v>
      </c>
      <c r="AI434" t="s">
        <v>1227</v>
      </c>
      <c r="AJ434">
        <v>46217.573067129626</v>
      </c>
      <c r="AK434">
        <v>54979193</v>
      </c>
      <c r="AL434">
        <v>0</v>
      </c>
      <c r="AM434">
        <v>0</v>
      </c>
      <c r="AN434">
        <v>0</v>
      </c>
      <c r="AO434">
        <v>46101</v>
      </c>
      <c r="AP434">
        <v>0</v>
      </c>
      <c r="AQ434">
        <v>1</v>
      </c>
      <c r="AR434">
        <v>0</v>
      </c>
      <c r="AS434" t="s">
        <v>3</v>
      </c>
      <c r="AT434">
        <v>1</v>
      </c>
      <c r="AU434">
        <v>23</v>
      </c>
    </row>
    <row r="435" spans="2:47" x14ac:dyDescent="0.25">
      <c r="B435" t="s">
        <v>2424</v>
      </c>
      <c r="C435">
        <v>0</v>
      </c>
      <c r="D435" t="s">
        <v>1230</v>
      </c>
      <c r="E435" t="s">
        <v>3</v>
      </c>
      <c r="F435" t="s">
        <v>1888</v>
      </c>
      <c r="G435" t="s">
        <v>3</v>
      </c>
      <c r="H435">
        <v>2040</v>
      </c>
      <c r="I435">
        <v>2040</v>
      </c>
      <c r="J435">
        <v>0</v>
      </c>
      <c r="K435">
        <v>2040</v>
      </c>
      <c r="L435">
        <v>0</v>
      </c>
      <c r="M435">
        <v>0</v>
      </c>
      <c r="N435">
        <v>0</v>
      </c>
      <c r="O435" t="s">
        <v>2233</v>
      </c>
      <c r="P435" t="s">
        <v>3</v>
      </c>
      <c r="Q435" t="s">
        <v>2234</v>
      </c>
      <c r="R435" t="s">
        <v>3</v>
      </c>
      <c r="S435" t="s">
        <v>3</v>
      </c>
      <c r="T435" t="s">
        <v>3</v>
      </c>
      <c r="U435">
        <v>0</v>
      </c>
      <c r="V435">
        <v>0</v>
      </c>
      <c r="W435">
        <v>0</v>
      </c>
      <c r="X435">
        <v>0</v>
      </c>
      <c r="Y435" t="s">
        <v>3</v>
      </c>
      <c r="Z435" t="s">
        <v>3</v>
      </c>
      <c r="AA435">
        <v>0</v>
      </c>
      <c r="AB435" t="s">
        <v>3</v>
      </c>
      <c r="AC435">
        <v>2040</v>
      </c>
      <c r="AD435">
        <v>1</v>
      </c>
      <c r="AE435">
        <v>0</v>
      </c>
      <c r="AF435">
        <v>1</v>
      </c>
      <c r="AG435">
        <v>3</v>
      </c>
      <c r="AH435" t="s">
        <v>227</v>
      </c>
      <c r="AI435" t="s">
        <v>1231</v>
      </c>
      <c r="AJ435">
        <v>46217.573125000003</v>
      </c>
      <c r="AK435">
        <v>54979199</v>
      </c>
      <c r="AL435">
        <v>0</v>
      </c>
      <c r="AM435">
        <v>0</v>
      </c>
      <c r="AN435">
        <v>0</v>
      </c>
      <c r="AO435">
        <v>46101</v>
      </c>
      <c r="AP435">
        <v>0</v>
      </c>
      <c r="AQ435">
        <v>1</v>
      </c>
      <c r="AR435">
        <v>0</v>
      </c>
      <c r="AS435" t="s">
        <v>1897</v>
      </c>
      <c r="AT435">
        <v>1</v>
      </c>
      <c r="AU435">
        <v>2</v>
      </c>
    </row>
    <row r="436" spans="2:47" x14ac:dyDescent="0.25">
      <c r="B436" t="s">
        <v>2425</v>
      </c>
      <c r="C436">
        <v>0</v>
      </c>
      <c r="D436" t="s">
        <v>1230</v>
      </c>
      <c r="E436" t="s">
        <v>3</v>
      </c>
      <c r="F436" t="s">
        <v>1888</v>
      </c>
      <c r="G436" t="s">
        <v>3</v>
      </c>
      <c r="H436">
        <v>2032.29</v>
      </c>
      <c r="I436">
        <v>2032.29</v>
      </c>
      <c r="J436">
        <v>0</v>
      </c>
      <c r="K436">
        <v>2032.29</v>
      </c>
      <c r="L436">
        <v>0</v>
      </c>
      <c r="M436">
        <v>0</v>
      </c>
      <c r="N436">
        <v>0</v>
      </c>
      <c r="O436" t="s">
        <v>2207</v>
      </c>
      <c r="P436" t="s">
        <v>3</v>
      </c>
      <c r="Q436" t="s">
        <v>2208</v>
      </c>
      <c r="R436" t="s">
        <v>3</v>
      </c>
      <c r="S436" t="s">
        <v>3</v>
      </c>
      <c r="T436" t="s">
        <v>3</v>
      </c>
      <c r="U436">
        <v>0</v>
      </c>
      <c r="V436">
        <v>0</v>
      </c>
      <c r="W436">
        <v>0</v>
      </c>
      <c r="X436">
        <v>0</v>
      </c>
      <c r="Y436" t="s">
        <v>3</v>
      </c>
      <c r="Z436" t="s">
        <v>3</v>
      </c>
      <c r="AA436">
        <v>0</v>
      </c>
      <c r="AB436" t="s">
        <v>3</v>
      </c>
      <c r="AC436">
        <v>2032.29</v>
      </c>
      <c r="AD436">
        <v>1</v>
      </c>
      <c r="AE436">
        <v>0</v>
      </c>
      <c r="AF436">
        <v>1</v>
      </c>
      <c r="AG436">
        <v>3</v>
      </c>
      <c r="AH436" t="s">
        <v>227</v>
      </c>
      <c r="AI436" t="s">
        <v>1231</v>
      </c>
      <c r="AJ436">
        <v>46217.573125000003</v>
      </c>
      <c r="AK436">
        <v>54979199</v>
      </c>
      <c r="AL436">
        <v>0</v>
      </c>
      <c r="AM436">
        <v>0</v>
      </c>
      <c r="AN436">
        <v>0</v>
      </c>
      <c r="AO436">
        <v>46101</v>
      </c>
      <c r="AP436">
        <v>0</v>
      </c>
      <c r="AQ436">
        <v>1</v>
      </c>
      <c r="AR436">
        <v>0</v>
      </c>
      <c r="AS436" t="s">
        <v>3</v>
      </c>
      <c r="AT436">
        <v>1</v>
      </c>
      <c r="AU436">
        <v>2</v>
      </c>
    </row>
    <row r="437" spans="2:47" x14ac:dyDescent="0.25">
      <c r="B437" t="s">
        <v>2426</v>
      </c>
      <c r="C437">
        <v>1</v>
      </c>
      <c r="D437" t="s">
        <v>1230</v>
      </c>
      <c r="E437" t="s">
        <v>3</v>
      </c>
      <c r="F437" t="s">
        <v>1888</v>
      </c>
      <c r="G437" t="s">
        <v>3</v>
      </c>
      <c r="H437">
        <v>2032</v>
      </c>
      <c r="I437">
        <v>2032</v>
      </c>
      <c r="J437">
        <v>0</v>
      </c>
      <c r="K437">
        <v>2032</v>
      </c>
      <c r="L437">
        <v>0</v>
      </c>
      <c r="M437">
        <v>0</v>
      </c>
      <c r="N437">
        <v>0</v>
      </c>
      <c r="O437" t="s">
        <v>2333</v>
      </c>
      <c r="P437" t="s">
        <v>3</v>
      </c>
      <c r="Q437" t="s">
        <v>2334</v>
      </c>
      <c r="R437" t="s">
        <v>3</v>
      </c>
      <c r="S437" t="s">
        <v>3</v>
      </c>
      <c r="T437" t="s">
        <v>3</v>
      </c>
      <c r="U437">
        <v>0</v>
      </c>
      <c r="V437">
        <v>0</v>
      </c>
      <c r="W437">
        <v>0</v>
      </c>
      <c r="X437">
        <v>0</v>
      </c>
      <c r="Y437" t="s">
        <v>3</v>
      </c>
      <c r="Z437" t="s">
        <v>3</v>
      </c>
      <c r="AA437">
        <v>0</v>
      </c>
      <c r="AB437" t="s">
        <v>3</v>
      </c>
      <c r="AC437">
        <v>2032</v>
      </c>
      <c r="AD437">
        <v>1</v>
      </c>
      <c r="AE437">
        <v>0</v>
      </c>
      <c r="AF437">
        <v>1</v>
      </c>
      <c r="AG437">
        <v>3</v>
      </c>
      <c r="AH437" t="s">
        <v>227</v>
      </c>
      <c r="AI437" t="s">
        <v>1231</v>
      </c>
      <c r="AJ437">
        <v>46217.573125000003</v>
      </c>
      <c r="AK437">
        <v>54979199</v>
      </c>
      <c r="AL437">
        <v>0</v>
      </c>
      <c r="AM437">
        <v>0</v>
      </c>
      <c r="AN437">
        <v>0</v>
      </c>
      <c r="AO437">
        <v>46101</v>
      </c>
      <c r="AP437">
        <v>0</v>
      </c>
      <c r="AQ437">
        <v>1</v>
      </c>
      <c r="AR437">
        <v>0</v>
      </c>
      <c r="AS437" t="s">
        <v>3</v>
      </c>
      <c r="AT437">
        <v>1</v>
      </c>
      <c r="AU437">
        <v>2</v>
      </c>
    </row>
    <row r="438" spans="2:47" x14ac:dyDescent="0.25">
      <c r="B438" t="s">
        <v>2427</v>
      </c>
      <c r="C438">
        <v>0</v>
      </c>
      <c r="D438" t="s">
        <v>1249</v>
      </c>
      <c r="E438" t="s">
        <v>3</v>
      </c>
      <c r="F438" t="s">
        <v>1888</v>
      </c>
      <c r="G438" t="s">
        <v>3</v>
      </c>
      <c r="H438">
        <v>140</v>
      </c>
      <c r="I438">
        <v>140</v>
      </c>
      <c r="J438">
        <v>0</v>
      </c>
      <c r="K438">
        <v>140</v>
      </c>
      <c r="L438">
        <v>0</v>
      </c>
      <c r="M438">
        <v>0</v>
      </c>
      <c r="N438">
        <v>0</v>
      </c>
      <c r="O438" t="s">
        <v>2233</v>
      </c>
      <c r="P438" t="s">
        <v>3</v>
      </c>
      <c r="Q438" t="s">
        <v>2234</v>
      </c>
      <c r="R438" t="s">
        <v>3</v>
      </c>
      <c r="S438" t="s">
        <v>3</v>
      </c>
      <c r="T438" t="s">
        <v>3</v>
      </c>
      <c r="U438">
        <v>0</v>
      </c>
      <c r="V438">
        <v>0</v>
      </c>
      <c r="W438">
        <v>0</v>
      </c>
      <c r="X438">
        <v>0</v>
      </c>
      <c r="Y438" t="s">
        <v>3</v>
      </c>
      <c r="Z438" t="s">
        <v>3</v>
      </c>
      <c r="AA438">
        <v>0</v>
      </c>
      <c r="AB438" t="s">
        <v>3</v>
      </c>
      <c r="AC438">
        <v>140</v>
      </c>
      <c r="AD438">
        <v>1</v>
      </c>
      <c r="AE438">
        <v>0</v>
      </c>
      <c r="AF438">
        <v>1</v>
      </c>
      <c r="AG438">
        <v>3</v>
      </c>
      <c r="AH438" t="s">
        <v>227</v>
      </c>
      <c r="AI438" t="s">
        <v>1250</v>
      </c>
      <c r="AJ438">
        <v>46217.573159722226</v>
      </c>
      <c r="AK438">
        <v>54979292</v>
      </c>
      <c r="AL438">
        <v>0</v>
      </c>
      <c r="AM438">
        <v>0</v>
      </c>
      <c r="AN438">
        <v>0</v>
      </c>
      <c r="AO438">
        <v>46101</v>
      </c>
      <c r="AP438">
        <v>0</v>
      </c>
      <c r="AQ438">
        <v>1</v>
      </c>
      <c r="AR438">
        <v>0</v>
      </c>
      <c r="AS438" t="s">
        <v>1897</v>
      </c>
      <c r="AT438">
        <v>3</v>
      </c>
      <c r="AU438">
        <v>508</v>
      </c>
    </row>
    <row r="439" spans="2:47" x14ac:dyDescent="0.25">
      <c r="B439" t="s">
        <v>2428</v>
      </c>
      <c r="C439">
        <v>0</v>
      </c>
      <c r="D439" t="s">
        <v>1249</v>
      </c>
      <c r="E439" t="s">
        <v>3</v>
      </c>
      <c r="F439" t="s">
        <v>1888</v>
      </c>
      <c r="G439" t="s">
        <v>3</v>
      </c>
      <c r="H439">
        <v>137.97999999999999</v>
      </c>
      <c r="I439">
        <v>137.97999999999999</v>
      </c>
      <c r="J439">
        <v>0</v>
      </c>
      <c r="K439">
        <v>137.97999999999999</v>
      </c>
      <c r="L439">
        <v>0</v>
      </c>
      <c r="M439">
        <v>0</v>
      </c>
      <c r="N439">
        <v>0</v>
      </c>
      <c r="O439" t="s">
        <v>2207</v>
      </c>
      <c r="P439" t="s">
        <v>3</v>
      </c>
      <c r="Q439" t="s">
        <v>2208</v>
      </c>
      <c r="R439" t="s">
        <v>3</v>
      </c>
      <c r="S439" t="s">
        <v>3</v>
      </c>
      <c r="T439" t="s">
        <v>3</v>
      </c>
      <c r="U439">
        <v>0</v>
      </c>
      <c r="V439">
        <v>0</v>
      </c>
      <c r="W439">
        <v>0</v>
      </c>
      <c r="X439">
        <v>0</v>
      </c>
      <c r="Y439" t="s">
        <v>3</v>
      </c>
      <c r="Z439" t="s">
        <v>3</v>
      </c>
      <c r="AA439">
        <v>0</v>
      </c>
      <c r="AB439" t="s">
        <v>3</v>
      </c>
      <c r="AC439">
        <v>137.97999999999999</v>
      </c>
      <c r="AD439">
        <v>1</v>
      </c>
      <c r="AE439">
        <v>0</v>
      </c>
      <c r="AF439">
        <v>1</v>
      </c>
      <c r="AG439">
        <v>3</v>
      </c>
      <c r="AH439" t="s">
        <v>227</v>
      </c>
      <c r="AI439" t="s">
        <v>1250</v>
      </c>
      <c r="AJ439">
        <v>46217.573159722226</v>
      </c>
      <c r="AK439">
        <v>54979292</v>
      </c>
      <c r="AL439">
        <v>0</v>
      </c>
      <c r="AM439">
        <v>0</v>
      </c>
      <c r="AN439">
        <v>0</v>
      </c>
      <c r="AO439">
        <v>46101</v>
      </c>
      <c r="AP439">
        <v>0</v>
      </c>
      <c r="AQ439">
        <v>1</v>
      </c>
      <c r="AR439">
        <v>0</v>
      </c>
      <c r="AS439" t="s">
        <v>3</v>
      </c>
      <c r="AT439">
        <v>3</v>
      </c>
      <c r="AU439">
        <v>508</v>
      </c>
    </row>
    <row r="440" spans="2:47" x14ac:dyDescent="0.25">
      <c r="B440" t="s">
        <v>2429</v>
      </c>
      <c r="C440">
        <v>1</v>
      </c>
      <c r="D440" t="s">
        <v>1249</v>
      </c>
      <c r="E440" t="s">
        <v>3</v>
      </c>
      <c r="F440" t="s">
        <v>1888</v>
      </c>
      <c r="G440" t="s">
        <v>3</v>
      </c>
      <c r="H440">
        <v>136</v>
      </c>
      <c r="I440">
        <v>136</v>
      </c>
      <c r="J440">
        <v>0</v>
      </c>
      <c r="K440">
        <v>136</v>
      </c>
      <c r="L440">
        <v>0</v>
      </c>
      <c r="M440">
        <v>0</v>
      </c>
      <c r="N440">
        <v>0</v>
      </c>
      <c r="O440" t="s">
        <v>2210</v>
      </c>
      <c r="P440" t="s">
        <v>3</v>
      </c>
      <c r="Q440" t="s">
        <v>2211</v>
      </c>
      <c r="R440" t="s">
        <v>3</v>
      </c>
      <c r="S440" t="s">
        <v>3</v>
      </c>
      <c r="T440" t="s">
        <v>3</v>
      </c>
      <c r="U440">
        <v>0</v>
      </c>
      <c r="V440">
        <v>0</v>
      </c>
      <c r="W440">
        <v>0</v>
      </c>
      <c r="X440">
        <v>0</v>
      </c>
      <c r="Y440" t="s">
        <v>3</v>
      </c>
      <c r="Z440" t="s">
        <v>3</v>
      </c>
      <c r="AA440">
        <v>0</v>
      </c>
      <c r="AB440" t="s">
        <v>3</v>
      </c>
      <c r="AC440">
        <v>136</v>
      </c>
      <c r="AD440">
        <v>1</v>
      </c>
      <c r="AE440">
        <v>0</v>
      </c>
      <c r="AF440">
        <v>1</v>
      </c>
      <c r="AG440">
        <v>3</v>
      </c>
      <c r="AH440" t="s">
        <v>227</v>
      </c>
      <c r="AI440" t="s">
        <v>1250</v>
      </c>
      <c r="AJ440">
        <v>46217.573159722226</v>
      </c>
      <c r="AK440">
        <v>54979292</v>
      </c>
      <c r="AL440">
        <v>0</v>
      </c>
      <c r="AM440">
        <v>0</v>
      </c>
      <c r="AN440">
        <v>0</v>
      </c>
      <c r="AO440">
        <v>46101</v>
      </c>
      <c r="AP440">
        <v>0</v>
      </c>
      <c r="AQ440">
        <v>1</v>
      </c>
      <c r="AR440">
        <v>0</v>
      </c>
      <c r="AS440" t="s">
        <v>3</v>
      </c>
      <c r="AT440">
        <v>3</v>
      </c>
      <c r="AU440">
        <v>508</v>
      </c>
    </row>
    <row r="441" spans="2:47" x14ac:dyDescent="0.25">
      <c r="B441" t="s">
        <v>2430</v>
      </c>
      <c r="C441">
        <v>1</v>
      </c>
      <c r="D441" t="s">
        <v>1254</v>
      </c>
      <c r="E441" t="s">
        <v>3</v>
      </c>
      <c r="F441" t="s">
        <v>1888</v>
      </c>
      <c r="G441" t="s">
        <v>3</v>
      </c>
      <c r="H441">
        <v>2450</v>
      </c>
      <c r="I441">
        <v>2450</v>
      </c>
      <c r="J441">
        <v>0</v>
      </c>
      <c r="K441">
        <v>2450</v>
      </c>
      <c r="L441">
        <v>0</v>
      </c>
      <c r="M441">
        <v>0</v>
      </c>
      <c r="N441">
        <v>0</v>
      </c>
      <c r="O441" t="s">
        <v>2233</v>
      </c>
      <c r="P441" t="s">
        <v>3</v>
      </c>
      <c r="Q441" t="s">
        <v>2234</v>
      </c>
      <c r="R441" t="s">
        <v>3</v>
      </c>
      <c r="S441" t="s">
        <v>3</v>
      </c>
      <c r="T441" t="s">
        <v>3</v>
      </c>
      <c r="U441">
        <v>0</v>
      </c>
      <c r="V441">
        <v>0</v>
      </c>
      <c r="W441">
        <v>0</v>
      </c>
      <c r="X441">
        <v>0</v>
      </c>
      <c r="Y441" t="s">
        <v>3</v>
      </c>
      <c r="Z441" t="s">
        <v>3</v>
      </c>
      <c r="AA441">
        <v>0</v>
      </c>
      <c r="AB441" t="s">
        <v>3</v>
      </c>
      <c r="AC441">
        <v>2450</v>
      </c>
      <c r="AD441">
        <v>1</v>
      </c>
      <c r="AE441">
        <v>0</v>
      </c>
      <c r="AF441">
        <v>1</v>
      </c>
      <c r="AG441">
        <v>3</v>
      </c>
      <c r="AH441" t="s">
        <v>227</v>
      </c>
      <c r="AI441" t="s">
        <v>1255</v>
      </c>
      <c r="AJ441">
        <v>46217.573206018518</v>
      </c>
      <c r="AK441">
        <v>54979298</v>
      </c>
      <c r="AL441">
        <v>0</v>
      </c>
      <c r="AM441">
        <v>0</v>
      </c>
      <c r="AN441">
        <v>0</v>
      </c>
      <c r="AO441">
        <v>46101</v>
      </c>
      <c r="AP441">
        <v>0</v>
      </c>
      <c r="AQ441">
        <v>1</v>
      </c>
      <c r="AR441">
        <v>0</v>
      </c>
      <c r="AS441" t="s">
        <v>1897</v>
      </c>
      <c r="AT441">
        <v>1</v>
      </c>
      <c r="AU441">
        <v>2</v>
      </c>
    </row>
    <row r="442" spans="2:47" x14ac:dyDescent="0.25">
      <c r="B442" t="s">
        <v>2431</v>
      </c>
      <c r="C442">
        <v>0</v>
      </c>
      <c r="D442" t="s">
        <v>1254</v>
      </c>
      <c r="E442" t="s">
        <v>3</v>
      </c>
      <c r="F442" t="s">
        <v>1888</v>
      </c>
      <c r="G442" t="s">
        <v>3</v>
      </c>
      <c r="H442">
        <v>3949</v>
      </c>
      <c r="I442">
        <v>3949</v>
      </c>
      <c r="J442">
        <v>0</v>
      </c>
      <c r="K442">
        <v>3949</v>
      </c>
      <c r="L442">
        <v>0</v>
      </c>
      <c r="M442">
        <v>0</v>
      </c>
      <c r="N442">
        <v>0</v>
      </c>
      <c r="O442" t="s">
        <v>2333</v>
      </c>
      <c r="P442" t="s">
        <v>3</v>
      </c>
      <c r="Q442" t="s">
        <v>2334</v>
      </c>
      <c r="R442" t="s">
        <v>3</v>
      </c>
      <c r="S442" t="s">
        <v>3</v>
      </c>
      <c r="T442" t="s">
        <v>3</v>
      </c>
      <c r="U442">
        <v>0</v>
      </c>
      <c r="V442">
        <v>0</v>
      </c>
      <c r="W442">
        <v>0</v>
      </c>
      <c r="X442">
        <v>0</v>
      </c>
      <c r="Y442" t="s">
        <v>3</v>
      </c>
      <c r="Z442" t="s">
        <v>3</v>
      </c>
      <c r="AA442">
        <v>0</v>
      </c>
      <c r="AB442" t="s">
        <v>3</v>
      </c>
      <c r="AC442">
        <v>3949</v>
      </c>
      <c r="AD442">
        <v>1</v>
      </c>
      <c r="AE442">
        <v>0</v>
      </c>
      <c r="AF442">
        <v>1</v>
      </c>
      <c r="AG442">
        <v>3</v>
      </c>
      <c r="AH442" t="s">
        <v>227</v>
      </c>
      <c r="AI442" t="s">
        <v>1255</v>
      </c>
      <c r="AJ442">
        <v>46217.573206018518</v>
      </c>
      <c r="AK442">
        <v>54979298</v>
      </c>
      <c r="AL442">
        <v>0</v>
      </c>
      <c r="AM442">
        <v>0</v>
      </c>
      <c r="AN442">
        <v>0</v>
      </c>
      <c r="AO442">
        <v>46101</v>
      </c>
      <c r="AP442">
        <v>0</v>
      </c>
      <c r="AQ442">
        <v>1</v>
      </c>
      <c r="AR442">
        <v>0</v>
      </c>
      <c r="AS442" t="s">
        <v>3</v>
      </c>
      <c r="AT442">
        <v>1</v>
      </c>
      <c r="AU442">
        <v>2</v>
      </c>
    </row>
    <row r="443" spans="2:47" x14ac:dyDescent="0.25">
      <c r="B443" t="s">
        <v>2432</v>
      </c>
      <c r="C443">
        <v>0</v>
      </c>
      <c r="D443" t="s">
        <v>1254</v>
      </c>
      <c r="E443" t="s">
        <v>3</v>
      </c>
      <c r="F443" t="s">
        <v>1888</v>
      </c>
      <c r="G443" t="s">
        <v>3</v>
      </c>
      <c r="H443">
        <v>6853.35</v>
      </c>
      <c r="I443">
        <v>6853.35</v>
      </c>
      <c r="J443">
        <v>0</v>
      </c>
      <c r="K443">
        <v>6853.35</v>
      </c>
      <c r="L443">
        <v>0</v>
      </c>
      <c r="M443">
        <v>0</v>
      </c>
      <c r="N443">
        <v>0</v>
      </c>
      <c r="O443" t="s">
        <v>2398</v>
      </c>
      <c r="P443" t="s">
        <v>3</v>
      </c>
      <c r="Q443" t="s">
        <v>2399</v>
      </c>
      <c r="R443" t="s">
        <v>3</v>
      </c>
      <c r="S443" t="s">
        <v>3</v>
      </c>
      <c r="T443" t="s">
        <v>3</v>
      </c>
      <c r="U443">
        <v>0</v>
      </c>
      <c r="V443">
        <v>0</v>
      </c>
      <c r="W443">
        <v>0</v>
      </c>
      <c r="X443">
        <v>0</v>
      </c>
      <c r="Y443" t="s">
        <v>3</v>
      </c>
      <c r="Z443" t="s">
        <v>3</v>
      </c>
      <c r="AA443">
        <v>0</v>
      </c>
      <c r="AB443" t="s">
        <v>3</v>
      </c>
      <c r="AC443">
        <v>6853.35</v>
      </c>
      <c r="AD443">
        <v>1</v>
      </c>
      <c r="AE443">
        <v>0</v>
      </c>
      <c r="AF443">
        <v>1</v>
      </c>
      <c r="AG443">
        <v>3</v>
      </c>
      <c r="AH443" t="s">
        <v>227</v>
      </c>
      <c r="AI443" t="s">
        <v>1255</v>
      </c>
      <c r="AJ443">
        <v>46217.573206018518</v>
      </c>
      <c r="AK443">
        <v>54979298</v>
      </c>
      <c r="AL443">
        <v>0</v>
      </c>
      <c r="AM443">
        <v>0</v>
      </c>
      <c r="AN443">
        <v>0</v>
      </c>
      <c r="AO443">
        <v>46101</v>
      </c>
      <c r="AP443">
        <v>0</v>
      </c>
      <c r="AQ443">
        <v>1</v>
      </c>
      <c r="AR443">
        <v>0</v>
      </c>
      <c r="AS443" t="s">
        <v>3</v>
      </c>
      <c r="AT443">
        <v>1</v>
      </c>
      <c r="AU443">
        <v>2</v>
      </c>
    </row>
    <row r="444" spans="2:47" x14ac:dyDescent="0.25">
      <c r="B444" t="s">
        <v>2433</v>
      </c>
      <c r="C444">
        <v>1</v>
      </c>
      <c r="D444" t="s">
        <v>1258</v>
      </c>
      <c r="E444" t="s">
        <v>3</v>
      </c>
      <c r="F444" t="s">
        <v>1888</v>
      </c>
      <c r="G444" t="s">
        <v>3</v>
      </c>
      <c r="H444">
        <v>4068</v>
      </c>
      <c r="I444">
        <v>4068</v>
      </c>
      <c r="J444">
        <v>0</v>
      </c>
      <c r="K444">
        <v>4068</v>
      </c>
      <c r="L444">
        <v>0</v>
      </c>
      <c r="M444">
        <v>0</v>
      </c>
      <c r="N444">
        <v>0</v>
      </c>
      <c r="O444" t="s">
        <v>2333</v>
      </c>
      <c r="P444" t="s">
        <v>3</v>
      </c>
      <c r="Q444" t="s">
        <v>2334</v>
      </c>
      <c r="R444" t="s">
        <v>3</v>
      </c>
      <c r="S444" t="s">
        <v>3</v>
      </c>
      <c r="T444" t="s">
        <v>3</v>
      </c>
      <c r="U444">
        <v>0</v>
      </c>
      <c r="V444">
        <v>0</v>
      </c>
      <c r="W444">
        <v>0</v>
      </c>
      <c r="X444">
        <v>0</v>
      </c>
      <c r="Y444" t="s">
        <v>3</v>
      </c>
      <c r="Z444" t="s">
        <v>3</v>
      </c>
      <c r="AA444">
        <v>0</v>
      </c>
      <c r="AB444" t="s">
        <v>3</v>
      </c>
      <c r="AC444">
        <v>4068</v>
      </c>
      <c r="AD444">
        <v>1</v>
      </c>
      <c r="AE444">
        <v>0</v>
      </c>
      <c r="AF444">
        <v>1</v>
      </c>
      <c r="AG444">
        <v>3</v>
      </c>
      <c r="AH444" t="s">
        <v>227</v>
      </c>
      <c r="AI444" t="s">
        <v>1259</v>
      </c>
      <c r="AJ444">
        <v>46217.573263888888</v>
      </c>
      <c r="AK444">
        <v>54979304</v>
      </c>
      <c r="AL444">
        <v>0</v>
      </c>
      <c r="AM444">
        <v>0</v>
      </c>
      <c r="AN444">
        <v>0</v>
      </c>
      <c r="AO444">
        <v>46101</v>
      </c>
      <c r="AP444">
        <v>0</v>
      </c>
      <c r="AQ444">
        <v>1</v>
      </c>
      <c r="AR444">
        <v>0</v>
      </c>
      <c r="AS444" t="s">
        <v>1897</v>
      </c>
      <c r="AT444">
        <v>1</v>
      </c>
      <c r="AU444">
        <v>2</v>
      </c>
    </row>
    <row r="445" spans="2:47" x14ac:dyDescent="0.25">
      <c r="B445" t="s">
        <v>2434</v>
      </c>
      <c r="C445">
        <v>0</v>
      </c>
      <c r="D445" t="s">
        <v>1258</v>
      </c>
      <c r="E445" t="s">
        <v>3</v>
      </c>
      <c r="F445" t="s">
        <v>1888</v>
      </c>
      <c r="G445" t="s">
        <v>3</v>
      </c>
      <c r="H445">
        <v>6735</v>
      </c>
      <c r="I445">
        <v>6735</v>
      </c>
      <c r="J445">
        <v>0</v>
      </c>
      <c r="K445">
        <v>6735</v>
      </c>
      <c r="L445">
        <v>0</v>
      </c>
      <c r="M445">
        <v>0</v>
      </c>
      <c r="N445">
        <v>0</v>
      </c>
      <c r="O445" t="s">
        <v>2210</v>
      </c>
      <c r="P445" t="s">
        <v>3</v>
      </c>
      <c r="Q445" t="s">
        <v>2211</v>
      </c>
      <c r="R445" t="s">
        <v>3</v>
      </c>
      <c r="S445" t="s">
        <v>3</v>
      </c>
      <c r="T445" t="s">
        <v>3</v>
      </c>
      <c r="U445">
        <v>0</v>
      </c>
      <c r="V445">
        <v>0</v>
      </c>
      <c r="W445">
        <v>0</v>
      </c>
      <c r="X445">
        <v>0</v>
      </c>
      <c r="Y445" t="s">
        <v>3</v>
      </c>
      <c r="Z445" t="s">
        <v>3</v>
      </c>
      <c r="AA445">
        <v>0</v>
      </c>
      <c r="AB445" t="s">
        <v>3</v>
      </c>
      <c r="AC445">
        <v>6735</v>
      </c>
      <c r="AD445">
        <v>1</v>
      </c>
      <c r="AE445">
        <v>0</v>
      </c>
      <c r="AF445">
        <v>1</v>
      </c>
      <c r="AG445">
        <v>3</v>
      </c>
      <c r="AH445" t="s">
        <v>227</v>
      </c>
      <c r="AI445" t="s">
        <v>1259</v>
      </c>
      <c r="AJ445">
        <v>46217.573263888888</v>
      </c>
      <c r="AK445">
        <v>54979304</v>
      </c>
      <c r="AL445">
        <v>0</v>
      </c>
      <c r="AM445">
        <v>0</v>
      </c>
      <c r="AN445">
        <v>0</v>
      </c>
      <c r="AO445">
        <v>46101</v>
      </c>
      <c r="AP445">
        <v>0</v>
      </c>
      <c r="AQ445">
        <v>1</v>
      </c>
      <c r="AR445">
        <v>0</v>
      </c>
      <c r="AS445" t="s">
        <v>3</v>
      </c>
      <c r="AT445">
        <v>1</v>
      </c>
      <c r="AU445">
        <v>2</v>
      </c>
    </row>
    <row r="446" spans="2:47" x14ac:dyDescent="0.25">
      <c r="B446" t="s">
        <v>2435</v>
      </c>
      <c r="C446">
        <v>0</v>
      </c>
      <c r="D446" t="s">
        <v>1258</v>
      </c>
      <c r="E446" t="s">
        <v>3</v>
      </c>
      <c r="F446" t="s">
        <v>1888</v>
      </c>
      <c r="G446" t="s">
        <v>3</v>
      </c>
      <c r="H446">
        <v>4274.2700000000004</v>
      </c>
      <c r="I446">
        <v>4274.2700000000004</v>
      </c>
      <c r="J446">
        <v>0</v>
      </c>
      <c r="K446">
        <v>4274.2700000000004</v>
      </c>
      <c r="L446">
        <v>0</v>
      </c>
      <c r="M446">
        <v>0</v>
      </c>
      <c r="N446">
        <v>0</v>
      </c>
      <c r="O446" t="s">
        <v>2087</v>
      </c>
      <c r="P446" t="s">
        <v>3</v>
      </c>
      <c r="Q446" t="s">
        <v>2088</v>
      </c>
      <c r="R446" t="s">
        <v>3</v>
      </c>
      <c r="S446" t="s">
        <v>3</v>
      </c>
      <c r="T446" t="s">
        <v>3</v>
      </c>
      <c r="U446">
        <v>0</v>
      </c>
      <c r="V446">
        <v>0</v>
      </c>
      <c r="W446">
        <v>0</v>
      </c>
      <c r="X446">
        <v>0</v>
      </c>
      <c r="Y446" t="s">
        <v>3</v>
      </c>
      <c r="Z446" t="s">
        <v>3</v>
      </c>
      <c r="AA446">
        <v>0</v>
      </c>
      <c r="AB446" t="s">
        <v>3</v>
      </c>
      <c r="AC446">
        <v>4274.2700000000004</v>
      </c>
      <c r="AD446">
        <v>1</v>
      </c>
      <c r="AE446">
        <v>0</v>
      </c>
      <c r="AF446">
        <v>1</v>
      </c>
      <c r="AG446">
        <v>3</v>
      </c>
      <c r="AH446" t="s">
        <v>227</v>
      </c>
      <c r="AI446" t="s">
        <v>1259</v>
      </c>
      <c r="AJ446">
        <v>46217.573263888888</v>
      </c>
      <c r="AK446">
        <v>54979304</v>
      </c>
      <c r="AL446">
        <v>0</v>
      </c>
      <c r="AM446">
        <v>0</v>
      </c>
      <c r="AN446">
        <v>0</v>
      </c>
      <c r="AO446">
        <v>46101</v>
      </c>
      <c r="AP446">
        <v>0</v>
      </c>
      <c r="AQ446">
        <v>1</v>
      </c>
      <c r="AR446">
        <v>0</v>
      </c>
      <c r="AS446" t="s">
        <v>3</v>
      </c>
      <c r="AT446">
        <v>1</v>
      </c>
      <c r="AU446">
        <v>2</v>
      </c>
    </row>
    <row r="447" spans="2:47" x14ac:dyDescent="0.25">
      <c r="B447" t="s">
        <v>2436</v>
      </c>
      <c r="C447">
        <v>1</v>
      </c>
      <c r="D447" t="s">
        <v>1308</v>
      </c>
      <c r="E447" t="s">
        <v>3</v>
      </c>
      <c r="F447" t="s">
        <v>1888</v>
      </c>
      <c r="G447" t="s">
        <v>3</v>
      </c>
      <c r="H447">
        <v>72137</v>
      </c>
      <c r="I447">
        <v>72137</v>
      </c>
      <c r="J447">
        <v>0</v>
      </c>
      <c r="K447">
        <v>72137</v>
      </c>
      <c r="L447">
        <v>0</v>
      </c>
      <c r="M447">
        <v>0</v>
      </c>
      <c r="N447">
        <v>0</v>
      </c>
      <c r="O447" t="s">
        <v>2437</v>
      </c>
      <c r="P447" t="s">
        <v>3</v>
      </c>
      <c r="Q447" t="s">
        <v>2438</v>
      </c>
      <c r="R447" t="s">
        <v>3</v>
      </c>
      <c r="S447" t="s">
        <v>3</v>
      </c>
      <c r="T447" t="s">
        <v>3</v>
      </c>
      <c r="U447">
        <v>0</v>
      </c>
      <c r="V447">
        <v>0</v>
      </c>
      <c r="W447">
        <v>0</v>
      </c>
      <c r="X447">
        <v>0</v>
      </c>
      <c r="Y447" t="s">
        <v>3</v>
      </c>
      <c r="Z447" t="s">
        <v>3</v>
      </c>
      <c r="AA447">
        <v>0</v>
      </c>
      <c r="AB447" t="s">
        <v>3</v>
      </c>
      <c r="AC447">
        <v>72137</v>
      </c>
      <c r="AD447">
        <v>1</v>
      </c>
      <c r="AE447">
        <v>0</v>
      </c>
      <c r="AF447">
        <v>3</v>
      </c>
      <c r="AG447">
        <v>3</v>
      </c>
      <c r="AH447" t="s">
        <v>227</v>
      </c>
      <c r="AI447" t="s">
        <v>1309</v>
      </c>
      <c r="AJ447">
        <v>46217.573310185187</v>
      </c>
      <c r="AK447">
        <v>55890935</v>
      </c>
      <c r="AL447">
        <v>0</v>
      </c>
      <c r="AM447">
        <v>0</v>
      </c>
      <c r="AN447">
        <v>0</v>
      </c>
      <c r="AO447">
        <v>46101</v>
      </c>
      <c r="AP447">
        <v>0</v>
      </c>
      <c r="AQ447">
        <v>1</v>
      </c>
      <c r="AR447">
        <v>0</v>
      </c>
      <c r="AS447" t="s">
        <v>1897</v>
      </c>
      <c r="AT447">
        <v>1</v>
      </c>
      <c r="AU447">
        <v>8</v>
      </c>
    </row>
    <row r="448" spans="2:47" x14ac:dyDescent="0.25">
      <c r="B448" t="s">
        <v>2439</v>
      </c>
      <c r="C448">
        <v>0</v>
      </c>
      <c r="D448" t="s">
        <v>1308</v>
      </c>
      <c r="E448" t="s">
        <v>3</v>
      </c>
      <c r="F448" t="s">
        <v>1888</v>
      </c>
      <c r="G448" t="s">
        <v>3</v>
      </c>
      <c r="H448">
        <v>78764</v>
      </c>
      <c r="I448">
        <v>78764</v>
      </c>
      <c r="J448">
        <v>0</v>
      </c>
      <c r="K448">
        <v>78764</v>
      </c>
      <c r="L448">
        <v>0</v>
      </c>
      <c r="M448">
        <v>0</v>
      </c>
      <c r="N448">
        <v>0</v>
      </c>
      <c r="O448" t="s">
        <v>2440</v>
      </c>
      <c r="P448" t="s">
        <v>3</v>
      </c>
      <c r="Q448" t="s">
        <v>2441</v>
      </c>
      <c r="R448" t="s">
        <v>3</v>
      </c>
      <c r="S448" t="s">
        <v>3</v>
      </c>
      <c r="T448" t="s">
        <v>3</v>
      </c>
      <c r="U448">
        <v>0</v>
      </c>
      <c r="V448">
        <v>0</v>
      </c>
      <c r="W448">
        <v>0</v>
      </c>
      <c r="X448">
        <v>0</v>
      </c>
      <c r="Y448" t="s">
        <v>3</v>
      </c>
      <c r="Z448" t="s">
        <v>3</v>
      </c>
      <c r="AA448">
        <v>0</v>
      </c>
      <c r="AB448" t="s">
        <v>3</v>
      </c>
      <c r="AC448">
        <v>78764</v>
      </c>
      <c r="AD448">
        <v>1</v>
      </c>
      <c r="AE448">
        <v>0</v>
      </c>
      <c r="AF448">
        <v>3</v>
      </c>
      <c r="AG448">
        <v>3</v>
      </c>
      <c r="AH448" t="s">
        <v>227</v>
      </c>
      <c r="AI448" t="s">
        <v>1309</v>
      </c>
      <c r="AJ448">
        <v>46217.573310185187</v>
      </c>
      <c r="AK448">
        <v>55890935</v>
      </c>
      <c r="AL448">
        <v>0</v>
      </c>
      <c r="AM448">
        <v>0</v>
      </c>
      <c r="AN448">
        <v>0</v>
      </c>
      <c r="AO448">
        <v>46101</v>
      </c>
      <c r="AP448">
        <v>0</v>
      </c>
      <c r="AQ448">
        <v>1</v>
      </c>
      <c r="AR448">
        <v>0</v>
      </c>
      <c r="AS448" t="s">
        <v>3</v>
      </c>
      <c r="AT448">
        <v>1</v>
      </c>
      <c r="AU448">
        <v>8</v>
      </c>
    </row>
    <row r="449" spans="2:47" x14ac:dyDescent="0.25">
      <c r="B449" t="s">
        <v>2442</v>
      </c>
      <c r="C449">
        <v>0</v>
      </c>
      <c r="D449" t="s">
        <v>1308</v>
      </c>
      <c r="E449" t="s">
        <v>3</v>
      </c>
      <c r="F449" t="s">
        <v>1888</v>
      </c>
      <c r="G449" t="s">
        <v>3</v>
      </c>
      <c r="H449">
        <v>78764</v>
      </c>
      <c r="I449">
        <v>78764</v>
      </c>
      <c r="J449">
        <v>0</v>
      </c>
      <c r="K449">
        <v>78764</v>
      </c>
      <c r="L449">
        <v>0</v>
      </c>
      <c r="M449">
        <v>0</v>
      </c>
      <c r="N449">
        <v>0</v>
      </c>
      <c r="O449" t="s">
        <v>2443</v>
      </c>
      <c r="P449" t="s">
        <v>3</v>
      </c>
      <c r="Q449" t="s">
        <v>2444</v>
      </c>
      <c r="R449" t="s">
        <v>3</v>
      </c>
      <c r="S449" t="s">
        <v>3</v>
      </c>
      <c r="T449" t="s">
        <v>3</v>
      </c>
      <c r="U449">
        <v>0</v>
      </c>
      <c r="V449">
        <v>0</v>
      </c>
      <c r="W449">
        <v>0</v>
      </c>
      <c r="X449">
        <v>0</v>
      </c>
      <c r="Y449" t="s">
        <v>3</v>
      </c>
      <c r="Z449" t="s">
        <v>3</v>
      </c>
      <c r="AA449">
        <v>0</v>
      </c>
      <c r="AB449" t="s">
        <v>3</v>
      </c>
      <c r="AC449">
        <v>78764</v>
      </c>
      <c r="AD449">
        <v>1</v>
      </c>
      <c r="AE449">
        <v>0</v>
      </c>
      <c r="AF449">
        <v>3</v>
      </c>
      <c r="AG449">
        <v>3</v>
      </c>
      <c r="AH449" t="s">
        <v>227</v>
      </c>
      <c r="AI449" t="s">
        <v>1309</v>
      </c>
      <c r="AJ449">
        <v>46217.573310185187</v>
      </c>
      <c r="AK449">
        <v>55890935</v>
      </c>
      <c r="AL449">
        <v>0</v>
      </c>
      <c r="AM449">
        <v>0</v>
      </c>
      <c r="AN449">
        <v>0</v>
      </c>
      <c r="AO449">
        <v>46101</v>
      </c>
      <c r="AP449">
        <v>0</v>
      </c>
      <c r="AQ449">
        <v>1</v>
      </c>
      <c r="AR449">
        <v>0</v>
      </c>
      <c r="AS449" t="s">
        <v>3</v>
      </c>
      <c r="AT449">
        <v>1</v>
      </c>
      <c r="AU449">
        <v>8</v>
      </c>
    </row>
    <row r="450" spans="2:47" x14ac:dyDescent="0.25">
      <c r="B450" t="s">
        <v>2445</v>
      </c>
      <c r="C450">
        <v>0</v>
      </c>
      <c r="D450" t="s">
        <v>1316</v>
      </c>
      <c r="E450" t="s">
        <v>3</v>
      </c>
      <c r="F450" t="s">
        <v>1888</v>
      </c>
      <c r="G450" t="s">
        <v>3</v>
      </c>
      <c r="H450">
        <v>4820</v>
      </c>
      <c r="I450">
        <v>4820</v>
      </c>
      <c r="J450">
        <v>0</v>
      </c>
      <c r="K450">
        <v>4820</v>
      </c>
      <c r="L450">
        <v>0</v>
      </c>
      <c r="M450">
        <v>0</v>
      </c>
      <c r="N450">
        <v>0</v>
      </c>
      <c r="O450" t="s">
        <v>2233</v>
      </c>
      <c r="P450" t="s">
        <v>3</v>
      </c>
      <c r="Q450" t="s">
        <v>2234</v>
      </c>
      <c r="R450" t="s">
        <v>3</v>
      </c>
      <c r="S450" t="s">
        <v>3</v>
      </c>
      <c r="T450" t="s">
        <v>3</v>
      </c>
      <c r="U450">
        <v>0</v>
      </c>
      <c r="V450">
        <v>0</v>
      </c>
      <c r="W450">
        <v>0</v>
      </c>
      <c r="X450">
        <v>0</v>
      </c>
      <c r="Y450" t="s">
        <v>3</v>
      </c>
      <c r="Z450" t="s">
        <v>3</v>
      </c>
      <c r="AA450">
        <v>0</v>
      </c>
      <c r="AB450" t="s">
        <v>3</v>
      </c>
      <c r="AC450">
        <v>4820</v>
      </c>
      <c r="AD450">
        <v>1</v>
      </c>
      <c r="AE450">
        <v>0</v>
      </c>
      <c r="AF450">
        <v>2</v>
      </c>
      <c r="AG450">
        <v>3</v>
      </c>
      <c r="AH450" t="s">
        <v>227</v>
      </c>
      <c r="AI450" t="s">
        <v>1317</v>
      </c>
      <c r="AJ450">
        <v>46217.576018518521</v>
      </c>
      <c r="AK450">
        <v>55890953</v>
      </c>
      <c r="AL450">
        <v>0</v>
      </c>
      <c r="AM450">
        <v>0</v>
      </c>
      <c r="AN450">
        <v>0</v>
      </c>
      <c r="AO450">
        <v>46101</v>
      </c>
      <c r="AP450">
        <v>0</v>
      </c>
      <c r="AQ450">
        <v>1</v>
      </c>
      <c r="AR450">
        <v>0</v>
      </c>
      <c r="AS450" t="s">
        <v>1897</v>
      </c>
      <c r="AT450">
        <v>1</v>
      </c>
      <c r="AU450">
        <v>8</v>
      </c>
    </row>
    <row r="451" spans="2:47" x14ac:dyDescent="0.25">
      <c r="B451" t="s">
        <v>2446</v>
      </c>
      <c r="C451">
        <v>1</v>
      </c>
      <c r="D451" t="s">
        <v>1316</v>
      </c>
      <c r="E451" t="s">
        <v>3</v>
      </c>
      <c r="F451" t="s">
        <v>1888</v>
      </c>
      <c r="G451" t="s">
        <v>3</v>
      </c>
      <c r="H451">
        <v>4100.75</v>
      </c>
      <c r="I451">
        <v>4100.75</v>
      </c>
      <c r="J451">
        <v>0</v>
      </c>
      <c r="K451">
        <v>4100.75</v>
      </c>
      <c r="L451">
        <v>0</v>
      </c>
      <c r="M451">
        <v>0</v>
      </c>
      <c r="N451">
        <v>0</v>
      </c>
      <c r="O451" t="s">
        <v>2447</v>
      </c>
      <c r="P451" t="s">
        <v>3</v>
      </c>
      <c r="Q451" t="s">
        <v>2448</v>
      </c>
      <c r="R451" t="s">
        <v>3</v>
      </c>
      <c r="S451" t="s">
        <v>3</v>
      </c>
      <c r="T451" t="s">
        <v>3</v>
      </c>
      <c r="U451">
        <v>0</v>
      </c>
      <c r="V451">
        <v>0</v>
      </c>
      <c r="W451">
        <v>0</v>
      </c>
      <c r="X451">
        <v>0</v>
      </c>
      <c r="Y451" t="s">
        <v>3</v>
      </c>
      <c r="Z451" t="s">
        <v>3</v>
      </c>
      <c r="AA451">
        <v>0</v>
      </c>
      <c r="AB451" t="s">
        <v>3</v>
      </c>
      <c r="AC451">
        <v>4100.75</v>
      </c>
      <c r="AD451">
        <v>1</v>
      </c>
      <c r="AE451">
        <v>0</v>
      </c>
      <c r="AF451">
        <v>2</v>
      </c>
      <c r="AG451">
        <v>3</v>
      </c>
      <c r="AH451" t="s">
        <v>227</v>
      </c>
      <c r="AI451" t="s">
        <v>1317</v>
      </c>
      <c r="AJ451">
        <v>46217.576018518521</v>
      </c>
      <c r="AK451">
        <v>55890953</v>
      </c>
      <c r="AL451">
        <v>0</v>
      </c>
      <c r="AM451">
        <v>0</v>
      </c>
      <c r="AN451">
        <v>0</v>
      </c>
      <c r="AO451">
        <v>46101</v>
      </c>
      <c r="AP451">
        <v>0</v>
      </c>
      <c r="AQ451">
        <v>1</v>
      </c>
      <c r="AR451">
        <v>0</v>
      </c>
      <c r="AS451" t="s">
        <v>3</v>
      </c>
      <c r="AT451">
        <v>1</v>
      </c>
      <c r="AU451">
        <v>8</v>
      </c>
    </row>
    <row r="452" spans="2:47" x14ac:dyDescent="0.25">
      <c r="B452" t="s">
        <v>2449</v>
      </c>
      <c r="C452">
        <v>0</v>
      </c>
      <c r="D452" t="s">
        <v>1316</v>
      </c>
      <c r="E452" t="s">
        <v>3</v>
      </c>
      <c r="F452" t="s">
        <v>1888</v>
      </c>
      <c r="G452" t="s">
        <v>3</v>
      </c>
      <c r="H452">
        <v>4169.09</v>
      </c>
      <c r="I452">
        <v>4169.09</v>
      </c>
      <c r="J452">
        <v>0</v>
      </c>
      <c r="K452">
        <v>4169.09</v>
      </c>
      <c r="L452">
        <v>0</v>
      </c>
      <c r="M452">
        <v>0</v>
      </c>
      <c r="N452">
        <v>0</v>
      </c>
      <c r="O452" t="s">
        <v>2450</v>
      </c>
      <c r="P452" t="s">
        <v>3</v>
      </c>
      <c r="Q452" t="s">
        <v>2451</v>
      </c>
      <c r="R452" t="s">
        <v>3</v>
      </c>
      <c r="S452" t="s">
        <v>3</v>
      </c>
      <c r="T452" t="s">
        <v>3</v>
      </c>
      <c r="U452">
        <v>0</v>
      </c>
      <c r="V452">
        <v>0</v>
      </c>
      <c r="W452">
        <v>0</v>
      </c>
      <c r="X452">
        <v>0</v>
      </c>
      <c r="Y452" t="s">
        <v>3</v>
      </c>
      <c r="Z452" t="s">
        <v>3</v>
      </c>
      <c r="AA452">
        <v>0</v>
      </c>
      <c r="AB452" t="s">
        <v>3</v>
      </c>
      <c r="AC452">
        <v>4169.09</v>
      </c>
      <c r="AD452">
        <v>1</v>
      </c>
      <c r="AE452">
        <v>0</v>
      </c>
      <c r="AF452">
        <v>2</v>
      </c>
      <c r="AG452">
        <v>3</v>
      </c>
      <c r="AH452" t="s">
        <v>227</v>
      </c>
      <c r="AI452" t="s">
        <v>1317</v>
      </c>
      <c r="AJ452">
        <v>46217.576018518521</v>
      </c>
      <c r="AK452">
        <v>55890953</v>
      </c>
      <c r="AL452">
        <v>0</v>
      </c>
      <c r="AM452">
        <v>0</v>
      </c>
      <c r="AN452">
        <v>0</v>
      </c>
      <c r="AO452">
        <v>46101</v>
      </c>
      <c r="AP452">
        <v>0</v>
      </c>
      <c r="AQ452">
        <v>1</v>
      </c>
      <c r="AR452">
        <v>0</v>
      </c>
      <c r="AS452" t="s">
        <v>3</v>
      </c>
      <c r="AT452">
        <v>1</v>
      </c>
      <c r="AU452">
        <v>8</v>
      </c>
    </row>
    <row r="453" spans="2:47" x14ac:dyDescent="0.25">
      <c r="B453" t="s">
        <v>2452</v>
      </c>
      <c r="C453">
        <v>1</v>
      </c>
      <c r="D453" t="s">
        <v>1325</v>
      </c>
      <c r="E453" t="s">
        <v>3</v>
      </c>
      <c r="F453" t="s">
        <v>1888</v>
      </c>
      <c r="G453" t="s">
        <v>3</v>
      </c>
      <c r="H453">
        <v>119.7</v>
      </c>
      <c r="I453">
        <v>119.7</v>
      </c>
      <c r="J453">
        <v>0</v>
      </c>
      <c r="K453">
        <v>119.7</v>
      </c>
      <c r="L453">
        <v>0</v>
      </c>
      <c r="M453">
        <v>0</v>
      </c>
      <c r="N453">
        <v>0</v>
      </c>
      <c r="O453" t="s">
        <v>2437</v>
      </c>
      <c r="P453" t="s">
        <v>3</v>
      </c>
      <c r="Q453" t="s">
        <v>2438</v>
      </c>
      <c r="R453" t="s">
        <v>3</v>
      </c>
      <c r="S453" t="s">
        <v>3</v>
      </c>
      <c r="T453" t="s">
        <v>3</v>
      </c>
      <c r="U453">
        <v>0</v>
      </c>
      <c r="V453">
        <v>0</v>
      </c>
      <c r="W453">
        <v>0</v>
      </c>
      <c r="X453">
        <v>0</v>
      </c>
      <c r="Y453" t="s">
        <v>3</v>
      </c>
      <c r="Z453" t="s">
        <v>3</v>
      </c>
      <c r="AA453">
        <v>0</v>
      </c>
      <c r="AB453" t="s">
        <v>3</v>
      </c>
      <c r="AC453">
        <v>119.7</v>
      </c>
      <c r="AD453">
        <v>1</v>
      </c>
      <c r="AE453">
        <v>0</v>
      </c>
      <c r="AF453">
        <v>2</v>
      </c>
      <c r="AG453">
        <v>3</v>
      </c>
      <c r="AH453" t="s">
        <v>769</v>
      </c>
      <c r="AI453" t="s">
        <v>1326</v>
      </c>
      <c r="AJ453">
        <v>46217.575972222221</v>
      </c>
      <c r="AK453">
        <v>55891008</v>
      </c>
      <c r="AL453">
        <v>0</v>
      </c>
      <c r="AM453">
        <v>0</v>
      </c>
      <c r="AN453">
        <v>0</v>
      </c>
      <c r="AO453">
        <v>46101</v>
      </c>
      <c r="AP453">
        <v>0</v>
      </c>
      <c r="AQ453">
        <v>1</v>
      </c>
      <c r="AR453">
        <v>0</v>
      </c>
      <c r="AS453" t="s">
        <v>1897</v>
      </c>
      <c r="AT453">
        <v>1</v>
      </c>
      <c r="AU453">
        <v>625</v>
      </c>
    </row>
    <row r="454" spans="2:47" x14ac:dyDescent="0.25">
      <c r="B454" t="s">
        <v>2453</v>
      </c>
      <c r="C454">
        <v>0</v>
      </c>
      <c r="D454" t="s">
        <v>1325</v>
      </c>
      <c r="E454" t="s">
        <v>3</v>
      </c>
      <c r="F454" t="s">
        <v>1888</v>
      </c>
      <c r="G454" t="s">
        <v>3</v>
      </c>
      <c r="H454">
        <v>121.7</v>
      </c>
      <c r="I454">
        <v>121.7</v>
      </c>
      <c r="J454">
        <v>0</v>
      </c>
      <c r="K454">
        <v>121.7</v>
      </c>
      <c r="L454">
        <v>0</v>
      </c>
      <c r="M454">
        <v>0</v>
      </c>
      <c r="N454">
        <v>0</v>
      </c>
      <c r="O454" t="s">
        <v>2440</v>
      </c>
      <c r="P454" t="s">
        <v>3</v>
      </c>
      <c r="Q454" t="s">
        <v>2441</v>
      </c>
      <c r="R454" t="s">
        <v>3</v>
      </c>
      <c r="S454" t="s">
        <v>3</v>
      </c>
      <c r="T454" t="s">
        <v>3</v>
      </c>
      <c r="U454">
        <v>0</v>
      </c>
      <c r="V454">
        <v>0</v>
      </c>
      <c r="W454">
        <v>0</v>
      </c>
      <c r="X454">
        <v>0</v>
      </c>
      <c r="Y454" t="s">
        <v>3</v>
      </c>
      <c r="Z454" t="s">
        <v>3</v>
      </c>
      <c r="AA454">
        <v>0</v>
      </c>
      <c r="AB454" t="s">
        <v>3</v>
      </c>
      <c r="AC454">
        <v>121.7</v>
      </c>
      <c r="AD454">
        <v>1</v>
      </c>
      <c r="AE454">
        <v>0</v>
      </c>
      <c r="AF454">
        <v>2</v>
      </c>
      <c r="AG454">
        <v>3</v>
      </c>
      <c r="AH454" t="s">
        <v>769</v>
      </c>
      <c r="AI454" t="s">
        <v>1326</v>
      </c>
      <c r="AJ454">
        <v>46217.575972222221</v>
      </c>
      <c r="AK454">
        <v>55891008</v>
      </c>
      <c r="AL454">
        <v>0</v>
      </c>
      <c r="AM454">
        <v>0</v>
      </c>
      <c r="AN454">
        <v>0</v>
      </c>
      <c r="AO454">
        <v>46101</v>
      </c>
      <c r="AP454">
        <v>0</v>
      </c>
      <c r="AQ454">
        <v>1</v>
      </c>
      <c r="AR454">
        <v>0</v>
      </c>
      <c r="AS454" t="s">
        <v>3</v>
      </c>
      <c r="AT454">
        <v>1</v>
      </c>
      <c r="AU454">
        <v>625</v>
      </c>
    </row>
    <row r="455" spans="2:47" x14ac:dyDescent="0.25">
      <c r="B455" t="s">
        <v>2454</v>
      </c>
      <c r="C455">
        <v>0</v>
      </c>
      <c r="D455" t="s">
        <v>1325</v>
      </c>
      <c r="E455" t="s">
        <v>3</v>
      </c>
      <c r="F455" t="s">
        <v>1888</v>
      </c>
      <c r="G455" t="s">
        <v>3</v>
      </c>
      <c r="H455">
        <v>119.79</v>
      </c>
      <c r="I455">
        <v>119.79</v>
      </c>
      <c r="J455">
        <v>0</v>
      </c>
      <c r="K455">
        <v>119.79</v>
      </c>
      <c r="L455">
        <v>0</v>
      </c>
      <c r="M455">
        <v>0</v>
      </c>
      <c r="N455">
        <v>0</v>
      </c>
      <c r="O455" t="s">
        <v>2455</v>
      </c>
      <c r="P455" t="s">
        <v>3</v>
      </c>
      <c r="Q455" t="s">
        <v>2456</v>
      </c>
      <c r="R455" t="s">
        <v>3</v>
      </c>
      <c r="S455" t="s">
        <v>3</v>
      </c>
      <c r="T455" t="s">
        <v>3</v>
      </c>
      <c r="U455">
        <v>0</v>
      </c>
      <c r="V455">
        <v>0</v>
      </c>
      <c r="W455">
        <v>0</v>
      </c>
      <c r="X455">
        <v>0</v>
      </c>
      <c r="Y455" t="s">
        <v>3</v>
      </c>
      <c r="Z455" t="s">
        <v>3</v>
      </c>
      <c r="AA455">
        <v>0</v>
      </c>
      <c r="AB455" t="s">
        <v>3</v>
      </c>
      <c r="AC455">
        <v>119.79</v>
      </c>
      <c r="AD455">
        <v>1</v>
      </c>
      <c r="AE455">
        <v>0</v>
      </c>
      <c r="AF455">
        <v>2</v>
      </c>
      <c r="AG455">
        <v>3</v>
      </c>
      <c r="AH455" t="s">
        <v>769</v>
      </c>
      <c r="AI455" t="s">
        <v>1326</v>
      </c>
      <c r="AJ455">
        <v>46217.575972222221</v>
      </c>
      <c r="AK455">
        <v>55891008</v>
      </c>
      <c r="AL455">
        <v>0</v>
      </c>
      <c r="AM455">
        <v>0</v>
      </c>
      <c r="AN455">
        <v>0</v>
      </c>
      <c r="AO455">
        <v>46101</v>
      </c>
      <c r="AP455">
        <v>0</v>
      </c>
      <c r="AQ455">
        <v>1</v>
      </c>
      <c r="AR455">
        <v>0</v>
      </c>
      <c r="AS455" t="s">
        <v>3</v>
      </c>
      <c r="AT455">
        <v>1</v>
      </c>
      <c r="AU455">
        <v>625</v>
      </c>
    </row>
    <row r="456" spans="2:47" x14ac:dyDescent="0.25">
      <c r="B456" t="s">
        <v>2457</v>
      </c>
      <c r="C456">
        <v>0</v>
      </c>
      <c r="D456" t="s">
        <v>1329</v>
      </c>
      <c r="E456" t="s">
        <v>3</v>
      </c>
      <c r="F456" t="s">
        <v>1888</v>
      </c>
      <c r="G456" t="s">
        <v>3</v>
      </c>
      <c r="H456">
        <v>190</v>
      </c>
      <c r="I456">
        <v>190</v>
      </c>
      <c r="J456">
        <v>0</v>
      </c>
      <c r="K456">
        <v>190</v>
      </c>
      <c r="L456">
        <v>0</v>
      </c>
      <c r="M456">
        <v>0</v>
      </c>
      <c r="N456">
        <v>0</v>
      </c>
      <c r="O456" t="s">
        <v>2233</v>
      </c>
      <c r="P456" t="s">
        <v>3</v>
      </c>
      <c r="Q456" t="s">
        <v>2234</v>
      </c>
      <c r="R456" t="s">
        <v>3</v>
      </c>
      <c r="S456" t="s">
        <v>3</v>
      </c>
      <c r="T456" t="s">
        <v>3</v>
      </c>
      <c r="U456">
        <v>0</v>
      </c>
      <c r="V456">
        <v>0</v>
      </c>
      <c r="W456">
        <v>0</v>
      </c>
      <c r="X456">
        <v>0</v>
      </c>
      <c r="Y456" t="s">
        <v>3</v>
      </c>
      <c r="Z456" t="s">
        <v>3</v>
      </c>
      <c r="AA456">
        <v>0</v>
      </c>
      <c r="AB456" t="s">
        <v>3</v>
      </c>
      <c r="AC456">
        <v>190</v>
      </c>
      <c r="AD456">
        <v>1</v>
      </c>
      <c r="AE456">
        <v>0</v>
      </c>
      <c r="AF456">
        <v>2</v>
      </c>
      <c r="AG456">
        <v>3</v>
      </c>
      <c r="AH456" t="s">
        <v>227</v>
      </c>
      <c r="AI456" t="s">
        <v>1330</v>
      </c>
      <c r="AJ456">
        <v>46217.575914351852</v>
      </c>
      <c r="AK456">
        <v>55891015</v>
      </c>
      <c r="AL456">
        <v>0</v>
      </c>
      <c r="AM456">
        <v>0</v>
      </c>
      <c r="AN456">
        <v>0</v>
      </c>
      <c r="AO456">
        <v>46101</v>
      </c>
      <c r="AP456">
        <v>0</v>
      </c>
      <c r="AQ456">
        <v>1</v>
      </c>
      <c r="AR456">
        <v>0</v>
      </c>
      <c r="AS456" t="s">
        <v>1897</v>
      </c>
      <c r="AT456">
        <v>1</v>
      </c>
      <c r="AU456">
        <v>550</v>
      </c>
    </row>
    <row r="457" spans="2:47" x14ac:dyDescent="0.25">
      <c r="B457" t="s">
        <v>2458</v>
      </c>
      <c r="C457">
        <v>1</v>
      </c>
      <c r="D457" t="s">
        <v>1329</v>
      </c>
      <c r="E457" t="s">
        <v>3</v>
      </c>
      <c r="F457" t="s">
        <v>1888</v>
      </c>
      <c r="G457" t="s">
        <v>3</v>
      </c>
      <c r="H457">
        <v>173</v>
      </c>
      <c r="I457">
        <v>173</v>
      </c>
      <c r="J457">
        <v>0</v>
      </c>
      <c r="K457">
        <v>173</v>
      </c>
      <c r="L457">
        <v>0</v>
      </c>
      <c r="M457">
        <v>0</v>
      </c>
      <c r="N457">
        <v>0</v>
      </c>
      <c r="O457" t="s">
        <v>2443</v>
      </c>
      <c r="P457" t="s">
        <v>3</v>
      </c>
      <c r="Q457" t="s">
        <v>2444</v>
      </c>
      <c r="R457" t="s">
        <v>3</v>
      </c>
      <c r="S457" t="s">
        <v>3</v>
      </c>
      <c r="T457" t="s">
        <v>3</v>
      </c>
      <c r="U457">
        <v>0</v>
      </c>
      <c r="V457">
        <v>0</v>
      </c>
      <c r="W457">
        <v>0</v>
      </c>
      <c r="X457">
        <v>0</v>
      </c>
      <c r="Y457" t="s">
        <v>3</v>
      </c>
      <c r="Z457" t="s">
        <v>3</v>
      </c>
      <c r="AA457">
        <v>0</v>
      </c>
      <c r="AB457" t="s">
        <v>3</v>
      </c>
      <c r="AC457">
        <v>173</v>
      </c>
      <c r="AD457">
        <v>1</v>
      </c>
      <c r="AE457">
        <v>0</v>
      </c>
      <c r="AF457">
        <v>2</v>
      </c>
      <c r="AG457">
        <v>3</v>
      </c>
      <c r="AH457" t="s">
        <v>227</v>
      </c>
      <c r="AI457" t="s">
        <v>1330</v>
      </c>
      <c r="AJ457">
        <v>46217.575914351852</v>
      </c>
      <c r="AK457">
        <v>55891015</v>
      </c>
      <c r="AL457">
        <v>0</v>
      </c>
      <c r="AM457">
        <v>0</v>
      </c>
      <c r="AN457">
        <v>0</v>
      </c>
      <c r="AO457">
        <v>46101</v>
      </c>
      <c r="AP457">
        <v>0</v>
      </c>
      <c r="AQ457">
        <v>1</v>
      </c>
      <c r="AR457">
        <v>0</v>
      </c>
      <c r="AS457" t="s">
        <v>3</v>
      </c>
      <c r="AT457">
        <v>1</v>
      </c>
      <c r="AU457">
        <v>550</v>
      </c>
    </row>
    <row r="458" spans="2:47" x14ac:dyDescent="0.25">
      <c r="B458" t="s">
        <v>2459</v>
      </c>
      <c r="C458">
        <v>0</v>
      </c>
      <c r="D458" t="s">
        <v>1329</v>
      </c>
      <c r="E458" t="s">
        <v>3</v>
      </c>
      <c r="F458" t="s">
        <v>1888</v>
      </c>
      <c r="G458" t="s">
        <v>3</v>
      </c>
      <c r="H458">
        <v>173</v>
      </c>
      <c r="I458">
        <v>173</v>
      </c>
      <c r="J458">
        <v>0</v>
      </c>
      <c r="K458">
        <v>173</v>
      </c>
      <c r="L458">
        <v>0</v>
      </c>
      <c r="M458">
        <v>0</v>
      </c>
      <c r="N458">
        <v>0</v>
      </c>
      <c r="O458" t="s">
        <v>2440</v>
      </c>
      <c r="P458" t="s">
        <v>3</v>
      </c>
      <c r="Q458" t="s">
        <v>2441</v>
      </c>
      <c r="R458" t="s">
        <v>3</v>
      </c>
      <c r="S458" t="s">
        <v>3</v>
      </c>
      <c r="T458" t="s">
        <v>3</v>
      </c>
      <c r="U458">
        <v>0</v>
      </c>
      <c r="V458">
        <v>0</v>
      </c>
      <c r="W458">
        <v>0</v>
      </c>
      <c r="X458">
        <v>0</v>
      </c>
      <c r="Y458" t="s">
        <v>3</v>
      </c>
      <c r="Z458" t="s">
        <v>3</v>
      </c>
      <c r="AA458">
        <v>0</v>
      </c>
      <c r="AB458" t="s">
        <v>3</v>
      </c>
      <c r="AC458">
        <v>173</v>
      </c>
      <c r="AD458">
        <v>1</v>
      </c>
      <c r="AE458">
        <v>0</v>
      </c>
      <c r="AF458">
        <v>2</v>
      </c>
      <c r="AG458">
        <v>3</v>
      </c>
      <c r="AH458" t="s">
        <v>227</v>
      </c>
      <c r="AI458" t="s">
        <v>1330</v>
      </c>
      <c r="AJ458">
        <v>46217.575914351852</v>
      </c>
      <c r="AK458">
        <v>55891015</v>
      </c>
      <c r="AL458">
        <v>0</v>
      </c>
      <c r="AM458">
        <v>0</v>
      </c>
      <c r="AN458">
        <v>0</v>
      </c>
      <c r="AO458">
        <v>46101</v>
      </c>
      <c r="AP458">
        <v>0</v>
      </c>
      <c r="AQ458">
        <v>1</v>
      </c>
      <c r="AR458">
        <v>0</v>
      </c>
      <c r="AS458" t="s">
        <v>3</v>
      </c>
      <c r="AT458">
        <v>1</v>
      </c>
      <c r="AU458">
        <v>550</v>
      </c>
    </row>
    <row r="459" spans="2:47" x14ac:dyDescent="0.25">
      <c r="B459" t="s">
        <v>2460</v>
      </c>
      <c r="C459">
        <v>0</v>
      </c>
      <c r="D459" t="s">
        <v>1333</v>
      </c>
      <c r="E459" t="s">
        <v>3</v>
      </c>
      <c r="F459" t="s">
        <v>1888</v>
      </c>
      <c r="G459" t="s">
        <v>3</v>
      </c>
      <c r="H459">
        <v>268</v>
      </c>
      <c r="I459">
        <v>268</v>
      </c>
      <c r="J459">
        <v>0</v>
      </c>
      <c r="K459">
        <v>268</v>
      </c>
      <c r="L459">
        <v>0</v>
      </c>
      <c r="M459">
        <v>0</v>
      </c>
      <c r="N459">
        <v>0</v>
      </c>
      <c r="O459" t="s">
        <v>2440</v>
      </c>
      <c r="P459" t="s">
        <v>3</v>
      </c>
      <c r="Q459" t="s">
        <v>2441</v>
      </c>
      <c r="R459" t="s">
        <v>3</v>
      </c>
      <c r="S459" t="s">
        <v>3</v>
      </c>
      <c r="T459" t="s">
        <v>3</v>
      </c>
      <c r="U459">
        <v>0</v>
      </c>
      <c r="V459">
        <v>0</v>
      </c>
      <c r="W459">
        <v>0</v>
      </c>
      <c r="X459">
        <v>0</v>
      </c>
      <c r="Y459" t="s">
        <v>3</v>
      </c>
      <c r="Z459" t="s">
        <v>3</v>
      </c>
      <c r="AA459">
        <v>0</v>
      </c>
      <c r="AB459" t="s">
        <v>3</v>
      </c>
      <c r="AC459">
        <v>268</v>
      </c>
      <c r="AD459">
        <v>1</v>
      </c>
      <c r="AE459">
        <v>0</v>
      </c>
      <c r="AF459">
        <v>2</v>
      </c>
      <c r="AG459">
        <v>3</v>
      </c>
      <c r="AH459" t="s">
        <v>227</v>
      </c>
      <c r="AI459" t="s">
        <v>1334</v>
      </c>
      <c r="AJ459">
        <v>46217.575856481482</v>
      </c>
      <c r="AK459">
        <v>55891021</v>
      </c>
      <c r="AL459">
        <v>0</v>
      </c>
      <c r="AM459">
        <v>0</v>
      </c>
      <c r="AN459">
        <v>0</v>
      </c>
      <c r="AO459">
        <v>46101</v>
      </c>
      <c r="AP459">
        <v>0</v>
      </c>
      <c r="AQ459">
        <v>1</v>
      </c>
      <c r="AR459">
        <v>0</v>
      </c>
      <c r="AS459" t="s">
        <v>1897</v>
      </c>
      <c r="AT459">
        <v>1</v>
      </c>
      <c r="AU459">
        <v>6</v>
      </c>
    </row>
    <row r="460" spans="2:47" x14ac:dyDescent="0.25">
      <c r="B460" t="s">
        <v>2461</v>
      </c>
      <c r="C460">
        <v>1</v>
      </c>
      <c r="D460" t="s">
        <v>1333</v>
      </c>
      <c r="E460" t="s">
        <v>3</v>
      </c>
      <c r="F460" t="s">
        <v>1888</v>
      </c>
      <c r="G460" t="s">
        <v>3</v>
      </c>
      <c r="H460">
        <v>264</v>
      </c>
      <c r="I460">
        <v>264</v>
      </c>
      <c r="J460">
        <v>0</v>
      </c>
      <c r="K460">
        <v>264</v>
      </c>
      <c r="L460">
        <v>0</v>
      </c>
      <c r="M460">
        <v>0</v>
      </c>
      <c r="N460">
        <v>0</v>
      </c>
      <c r="O460" t="s">
        <v>2437</v>
      </c>
      <c r="P460" t="s">
        <v>3</v>
      </c>
      <c r="Q460" t="s">
        <v>2438</v>
      </c>
      <c r="R460" t="s">
        <v>3</v>
      </c>
      <c r="S460" t="s">
        <v>3</v>
      </c>
      <c r="T460" t="s">
        <v>3</v>
      </c>
      <c r="U460">
        <v>0</v>
      </c>
      <c r="V460">
        <v>0</v>
      </c>
      <c r="W460">
        <v>0</v>
      </c>
      <c r="X460">
        <v>0</v>
      </c>
      <c r="Y460" t="s">
        <v>3</v>
      </c>
      <c r="Z460" t="s">
        <v>3</v>
      </c>
      <c r="AA460">
        <v>0</v>
      </c>
      <c r="AB460" t="s">
        <v>3</v>
      </c>
      <c r="AC460">
        <v>264</v>
      </c>
      <c r="AD460">
        <v>1</v>
      </c>
      <c r="AE460">
        <v>0</v>
      </c>
      <c r="AF460">
        <v>2</v>
      </c>
      <c r="AG460">
        <v>3</v>
      </c>
      <c r="AH460" t="s">
        <v>227</v>
      </c>
      <c r="AI460" t="s">
        <v>1334</v>
      </c>
      <c r="AJ460">
        <v>46217.575856481482</v>
      </c>
      <c r="AK460">
        <v>55891021</v>
      </c>
      <c r="AL460">
        <v>0</v>
      </c>
      <c r="AM460">
        <v>0</v>
      </c>
      <c r="AN460">
        <v>0</v>
      </c>
      <c r="AO460">
        <v>46101</v>
      </c>
      <c r="AP460">
        <v>0</v>
      </c>
      <c r="AQ460">
        <v>1</v>
      </c>
      <c r="AR460">
        <v>0</v>
      </c>
      <c r="AS460" t="s">
        <v>3</v>
      </c>
      <c r="AT460">
        <v>1</v>
      </c>
      <c r="AU460">
        <v>6</v>
      </c>
    </row>
    <row r="461" spans="2:47" x14ac:dyDescent="0.25">
      <c r="B461" t="s">
        <v>2462</v>
      </c>
      <c r="C461">
        <v>0</v>
      </c>
      <c r="D461" t="s">
        <v>1333</v>
      </c>
      <c r="E461" t="s">
        <v>3</v>
      </c>
      <c r="F461" t="s">
        <v>1888</v>
      </c>
      <c r="G461" t="s">
        <v>3</v>
      </c>
      <c r="H461">
        <v>268</v>
      </c>
      <c r="I461">
        <v>268</v>
      </c>
      <c r="J461">
        <v>0</v>
      </c>
      <c r="K461">
        <v>268</v>
      </c>
      <c r="L461">
        <v>0</v>
      </c>
      <c r="M461">
        <v>0</v>
      </c>
      <c r="N461">
        <v>0</v>
      </c>
      <c r="O461" t="s">
        <v>2443</v>
      </c>
      <c r="P461" t="s">
        <v>3</v>
      </c>
      <c r="Q461" t="s">
        <v>2444</v>
      </c>
      <c r="R461" t="s">
        <v>3</v>
      </c>
      <c r="S461" t="s">
        <v>3</v>
      </c>
      <c r="T461" t="s">
        <v>3</v>
      </c>
      <c r="U461">
        <v>0</v>
      </c>
      <c r="V461">
        <v>0</v>
      </c>
      <c r="W461">
        <v>0</v>
      </c>
      <c r="X461">
        <v>0</v>
      </c>
      <c r="Y461" t="s">
        <v>3</v>
      </c>
      <c r="Z461" t="s">
        <v>3</v>
      </c>
      <c r="AA461">
        <v>0</v>
      </c>
      <c r="AB461" t="s">
        <v>3</v>
      </c>
      <c r="AC461">
        <v>268</v>
      </c>
      <c r="AD461">
        <v>1</v>
      </c>
      <c r="AE461">
        <v>0</v>
      </c>
      <c r="AF461">
        <v>2</v>
      </c>
      <c r="AG461">
        <v>3</v>
      </c>
      <c r="AH461" t="s">
        <v>227</v>
      </c>
      <c r="AI461" t="s">
        <v>1334</v>
      </c>
      <c r="AJ461">
        <v>46217.575856481482</v>
      </c>
      <c r="AK461">
        <v>55891021</v>
      </c>
      <c r="AL461">
        <v>0</v>
      </c>
      <c r="AM461">
        <v>0</v>
      </c>
      <c r="AN461">
        <v>0</v>
      </c>
      <c r="AO461">
        <v>46101</v>
      </c>
      <c r="AP461">
        <v>0</v>
      </c>
      <c r="AQ461">
        <v>1</v>
      </c>
      <c r="AR461">
        <v>0</v>
      </c>
      <c r="AS461" t="s">
        <v>3</v>
      </c>
      <c r="AT461">
        <v>1</v>
      </c>
      <c r="AU461">
        <v>6</v>
      </c>
    </row>
    <row r="462" spans="2:47" x14ac:dyDescent="0.25">
      <c r="B462" t="s">
        <v>2463</v>
      </c>
      <c r="C462">
        <v>0</v>
      </c>
      <c r="D462" t="s">
        <v>1337</v>
      </c>
      <c r="E462" t="s">
        <v>3</v>
      </c>
      <c r="F462" t="s">
        <v>1888</v>
      </c>
      <c r="G462" t="s">
        <v>3</v>
      </c>
      <c r="H462">
        <v>570</v>
      </c>
      <c r="I462">
        <v>570</v>
      </c>
      <c r="J462">
        <v>0</v>
      </c>
      <c r="K462">
        <v>570</v>
      </c>
      <c r="L462">
        <v>0</v>
      </c>
      <c r="M462">
        <v>0</v>
      </c>
      <c r="N462">
        <v>0</v>
      </c>
      <c r="O462" t="s">
        <v>2233</v>
      </c>
      <c r="P462" t="s">
        <v>3</v>
      </c>
      <c r="Q462" t="s">
        <v>2234</v>
      </c>
      <c r="R462" t="s">
        <v>3</v>
      </c>
      <c r="S462" t="s">
        <v>3</v>
      </c>
      <c r="T462" t="s">
        <v>3</v>
      </c>
      <c r="U462">
        <v>0</v>
      </c>
      <c r="V462">
        <v>0</v>
      </c>
      <c r="W462">
        <v>0</v>
      </c>
      <c r="X462">
        <v>0</v>
      </c>
      <c r="Y462" t="s">
        <v>3</v>
      </c>
      <c r="Z462" t="s">
        <v>3</v>
      </c>
      <c r="AA462">
        <v>0</v>
      </c>
      <c r="AB462" t="s">
        <v>3</v>
      </c>
      <c r="AC462">
        <v>570</v>
      </c>
      <c r="AD462">
        <v>1</v>
      </c>
      <c r="AE462">
        <v>0</v>
      </c>
      <c r="AF462">
        <v>2</v>
      </c>
      <c r="AG462">
        <v>3</v>
      </c>
      <c r="AH462" t="s">
        <v>227</v>
      </c>
      <c r="AI462" t="s">
        <v>1338</v>
      </c>
      <c r="AJ462">
        <v>46217.575787037036</v>
      </c>
      <c r="AK462">
        <v>55891028</v>
      </c>
      <c r="AL462">
        <v>0</v>
      </c>
      <c r="AM462">
        <v>0</v>
      </c>
      <c r="AN462">
        <v>0</v>
      </c>
      <c r="AO462">
        <v>46101</v>
      </c>
      <c r="AP462">
        <v>0</v>
      </c>
      <c r="AQ462">
        <v>1</v>
      </c>
      <c r="AR462">
        <v>0</v>
      </c>
      <c r="AS462" t="s">
        <v>1897</v>
      </c>
      <c r="AT462">
        <v>1</v>
      </c>
      <c r="AU462">
        <v>11</v>
      </c>
    </row>
    <row r="463" spans="2:47" x14ac:dyDescent="0.25">
      <c r="B463" t="s">
        <v>2464</v>
      </c>
      <c r="C463">
        <v>1</v>
      </c>
      <c r="D463" t="s">
        <v>1337</v>
      </c>
      <c r="E463" t="s">
        <v>3</v>
      </c>
      <c r="F463" t="s">
        <v>1888</v>
      </c>
      <c r="G463" t="s">
        <v>3</v>
      </c>
      <c r="H463">
        <v>512</v>
      </c>
      <c r="I463">
        <v>512</v>
      </c>
      <c r="J463">
        <v>0</v>
      </c>
      <c r="K463">
        <v>512</v>
      </c>
      <c r="L463">
        <v>0</v>
      </c>
      <c r="M463">
        <v>0</v>
      </c>
      <c r="N463">
        <v>0</v>
      </c>
      <c r="O463" t="s">
        <v>2443</v>
      </c>
      <c r="P463" t="s">
        <v>3</v>
      </c>
      <c r="Q463" t="s">
        <v>2444</v>
      </c>
      <c r="R463" t="s">
        <v>3</v>
      </c>
      <c r="S463" t="s">
        <v>3</v>
      </c>
      <c r="T463" t="s">
        <v>3</v>
      </c>
      <c r="U463">
        <v>0</v>
      </c>
      <c r="V463">
        <v>0</v>
      </c>
      <c r="W463">
        <v>0</v>
      </c>
      <c r="X463">
        <v>0</v>
      </c>
      <c r="Y463" t="s">
        <v>3</v>
      </c>
      <c r="Z463" t="s">
        <v>3</v>
      </c>
      <c r="AA463">
        <v>0</v>
      </c>
      <c r="AB463" t="s">
        <v>3</v>
      </c>
      <c r="AC463">
        <v>512</v>
      </c>
      <c r="AD463">
        <v>1</v>
      </c>
      <c r="AE463">
        <v>0</v>
      </c>
      <c r="AF463">
        <v>2</v>
      </c>
      <c r="AG463">
        <v>3</v>
      </c>
      <c r="AH463" t="s">
        <v>227</v>
      </c>
      <c r="AI463" t="s">
        <v>1338</v>
      </c>
      <c r="AJ463">
        <v>46217.575787037036</v>
      </c>
      <c r="AK463">
        <v>55891028</v>
      </c>
      <c r="AL463">
        <v>0</v>
      </c>
      <c r="AM463">
        <v>0</v>
      </c>
      <c r="AN463">
        <v>0</v>
      </c>
      <c r="AO463">
        <v>46101</v>
      </c>
      <c r="AP463">
        <v>0</v>
      </c>
      <c r="AQ463">
        <v>1</v>
      </c>
      <c r="AR463">
        <v>0</v>
      </c>
      <c r="AS463" t="s">
        <v>3</v>
      </c>
      <c r="AT463">
        <v>1</v>
      </c>
      <c r="AU463">
        <v>11</v>
      </c>
    </row>
    <row r="464" spans="2:47" x14ac:dyDescent="0.25">
      <c r="B464" t="s">
        <v>2465</v>
      </c>
      <c r="C464">
        <v>0</v>
      </c>
      <c r="D464" t="s">
        <v>1337</v>
      </c>
      <c r="E464" t="s">
        <v>3</v>
      </c>
      <c r="F464" t="s">
        <v>1888</v>
      </c>
      <c r="G464" t="s">
        <v>3</v>
      </c>
      <c r="H464">
        <v>512</v>
      </c>
      <c r="I464">
        <v>512</v>
      </c>
      <c r="J464">
        <v>0</v>
      </c>
      <c r="K464">
        <v>512</v>
      </c>
      <c r="L464">
        <v>0</v>
      </c>
      <c r="M464">
        <v>0</v>
      </c>
      <c r="N464">
        <v>0</v>
      </c>
      <c r="O464" t="s">
        <v>2440</v>
      </c>
      <c r="P464" t="s">
        <v>3</v>
      </c>
      <c r="Q464" t="s">
        <v>2441</v>
      </c>
      <c r="R464" t="s">
        <v>3</v>
      </c>
      <c r="S464" t="s">
        <v>3</v>
      </c>
      <c r="T464" t="s">
        <v>3</v>
      </c>
      <c r="U464">
        <v>0</v>
      </c>
      <c r="V464">
        <v>0</v>
      </c>
      <c r="W464">
        <v>0</v>
      </c>
      <c r="X464">
        <v>0</v>
      </c>
      <c r="Y464" t="s">
        <v>3</v>
      </c>
      <c r="Z464" t="s">
        <v>3</v>
      </c>
      <c r="AA464">
        <v>0</v>
      </c>
      <c r="AB464" t="s">
        <v>3</v>
      </c>
      <c r="AC464">
        <v>512</v>
      </c>
      <c r="AD464">
        <v>1</v>
      </c>
      <c r="AE464">
        <v>0</v>
      </c>
      <c r="AF464">
        <v>2</v>
      </c>
      <c r="AG464">
        <v>3</v>
      </c>
      <c r="AH464" t="s">
        <v>227</v>
      </c>
      <c r="AI464" t="s">
        <v>1338</v>
      </c>
      <c r="AJ464">
        <v>46217.575787037036</v>
      </c>
      <c r="AK464">
        <v>55891028</v>
      </c>
      <c r="AL464">
        <v>0</v>
      </c>
      <c r="AM464">
        <v>0</v>
      </c>
      <c r="AN464">
        <v>0</v>
      </c>
      <c r="AO464">
        <v>46101</v>
      </c>
      <c r="AP464">
        <v>0</v>
      </c>
      <c r="AQ464">
        <v>1</v>
      </c>
      <c r="AR464">
        <v>0</v>
      </c>
      <c r="AS464" t="s">
        <v>3</v>
      </c>
      <c r="AT464">
        <v>1</v>
      </c>
      <c r="AU464">
        <v>11</v>
      </c>
    </row>
    <row r="465" spans="2:47" x14ac:dyDescent="0.25">
      <c r="B465" t="s">
        <v>2466</v>
      </c>
      <c r="C465">
        <v>0</v>
      </c>
      <c r="D465" t="s">
        <v>1341</v>
      </c>
      <c r="E465" t="s">
        <v>3</v>
      </c>
      <c r="F465" t="s">
        <v>1888</v>
      </c>
      <c r="G465" t="s">
        <v>3</v>
      </c>
      <c r="H465">
        <v>140</v>
      </c>
      <c r="I465">
        <v>140</v>
      </c>
      <c r="J465">
        <v>0</v>
      </c>
      <c r="K465">
        <v>140</v>
      </c>
      <c r="L465">
        <v>0</v>
      </c>
      <c r="M465">
        <v>0</v>
      </c>
      <c r="N465">
        <v>0</v>
      </c>
      <c r="O465" t="s">
        <v>2233</v>
      </c>
      <c r="P465" t="s">
        <v>3</v>
      </c>
      <c r="Q465" t="s">
        <v>2234</v>
      </c>
      <c r="R465" t="s">
        <v>3</v>
      </c>
      <c r="S465" t="s">
        <v>3</v>
      </c>
      <c r="T465" t="s">
        <v>3</v>
      </c>
      <c r="U465">
        <v>0</v>
      </c>
      <c r="V465">
        <v>0</v>
      </c>
      <c r="W465">
        <v>0</v>
      </c>
      <c r="X465">
        <v>0</v>
      </c>
      <c r="Y465" t="s">
        <v>3</v>
      </c>
      <c r="Z465" t="s">
        <v>3</v>
      </c>
      <c r="AA465">
        <v>0</v>
      </c>
      <c r="AB465" t="s">
        <v>3</v>
      </c>
      <c r="AC465">
        <v>140</v>
      </c>
      <c r="AD465">
        <v>1</v>
      </c>
      <c r="AE465">
        <v>0</v>
      </c>
      <c r="AF465">
        <v>2</v>
      </c>
      <c r="AG465">
        <v>3</v>
      </c>
      <c r="AH465" t="s">
        <v>227</v>
      </c>
      <c r="AI465" t="s">
        <v>1342</v>
      </c>
      <c r="AJ465">
        <v>46217.575729166667</v>
      </c>
      <c r="AK465">
        <v>55891035</v>
      </c>
      <c r="AL465">
        <v>0</v>
      </c>
      <c r="AM465">
        <v>0</v>
      </c>
      <c r="AN465">
        <v>0</v>
      </c>
      <c r="AO465">
        <v>46101</v>
      </c>
      <c r="AP465">
        <v>0</v>
      </c>
      <c r="AQ465">
        <v>1</v>
      </c>
      <c r="AR465">
        <v>0</v>
      </c>
      <c r="AS465" t="s">
        <v>1897</v>
      </c>
      <c r="AT465">
        <v>1</v>
      </c>
      <c r="AU465">
        <v>50</v>
      </c>
    </row>
    <row r="466" spans="2:47" x14ac:dyDescent="0.25">
      <c r="B466" t="s">
        <v>2467</v>
      </c>
      <c r="C466">
        <v>1</v>
      </c>
      <c r="D466" t="s">
        <v>1341</v>
      </c>
      <c r="E466" t="s">
        <v>3</v>
      </c>
      <c r="F466" t="s">
        <v>1888</v>
      </c>
      <c r="G466" t="s">
        <v>3</v>
      </c>
      <c r="H466">
        <v>119</v>
      </c>
      <c r="I466">
        <v>119</v>
      </c>
      <c r="J466">
        <v>0</v>
      </c>
      <c r="K466">
        <v>119</v>
      </c>
      <c r="L466">
        <v>0</v>
      </c>
      <c r="M466">
        <v>0</v>
      </c>
      <c r="N466">
        <v>0</v>
      </c>
      <c r="O466" t="s">
        <v>2443</v>
      </c>
      <c r="P466" t="s">
        <v>3</v>
      </c>
      <c r="Q466" t="s">
        <v>2444</v>
      </c>
      <c r="R466" t="s">
        <v>3</v>
      </c>
      <c r="S466" t="s">
        <v>3</v>
      </c>
      <c r="T466" t="s">
        <v>3</v>
      </c>
      <c r="U466">
        <v>0</v>
      </c>
      <c r="V466">
        <v>0</v>
      </c>
      <c r="W466">
        <v>0</v>
      </c>
      <c r="X466">
        <v>0</v>
      </c>
      <c r="Y466" t="s">
        <v>3</v>
      </c>
      <c r="Z466" t="s">
        <v>3</v>
      </c>
      <c r="AA466">
        <v>0</v>
      </c>
      <c r="AB466" t="s">
        <v>3</v>
      </c>
      <c r="AC466">
        <v>119</v>
      </c>
      <c r="AD466">
        <v>1</v>
      </c>
      <c r="AE466">
        <v>0</v>
      </c>
      <c r="AF466">
        <v>2</v>
      </c>
      <c r="AG466">
        <v>3</v>
      </c>
      <c r="AH466" t="s">
        <v>227</v>
      </c>
      <c r="AI466" t="s">
        <v>1342</v>
      </c>
      <c r="AJ466">
        <v>46217.575729166667</v>
      </c>
      <c r="AK466">
        <v>55891035</v>
      </c>
      <c r="AL466">
        <v>0</v>
      </c>
      <c r="AM466">
        <v>0</v>
      </c>
      <c r="AN466">
        <v>0</v>
      </c>
      <c r="AO466">
        <v>46101</v>
      </c>
      <c r="AP466">
        <v>0</v>
      </c>
      <c r="AQ466">
        <v>1</v>
      </c>
      <c r="AR466">
        <v>0</v>
      </c>
      <c r="AS466" t="s">
        <v>3</v>
      </c>
      <c r="AT466">
        <v>1</v>
      </c>
      <c r="AU466">
        <v>50</v>
      </c>
    </row>
    <row r="467" spans="2:47" x14ac:dyDescent="0.25">
      <c r="B467" t="s">
        <v>2468</v>
      </c>
      <c r="C467">
        <v>0</v>
      </c>
      <c r="D467" t="s">
        <v>1341</v>
      </c>
      <c r="E467" t="s">
        <v>3</v>
      </c>
      <c r="F467" t="s">
        <v>1888</v>
      </c>
      <c r="G467" t="s">
        <v>3</v>
      </c>
      <c r="H467">
        <v>119</v>
      </c>
      <c r="I467">
        <v>119</v>
      </c>
      <c r="J467">
        <v>0</v>
      </c>
      <c r="K467">
        <v>119</v>
      </c>
      <c r="L467">
        <v>0</v>
      </c>
      <c r="M467">
        <v>0</v>
      </c>
      <c r="N467">
        <v>0</v>
      </c>
      <c r="O467" t="s">
        <v>2440</v>
      </c>
      <c r="P467" t="s">
        <v>3</v>
      </c>
      <c r="Q467" t="s">
        <v>2441</v>
      </c>
      <c r="R467" t="s">
        <v>3</v>
      </c>
      <c r="S467" t="s">
        <v>3</v>
      </c>
      <c r="T467" t="s">
        <v>3</v>
      </c>
      <c r="U467">
        <v>0</v>
      </c>
      <c r="V467">
        <v>0</v>
      </c>
      <c r="W467">
        <v>0</v>
      </c>
      <c r="X467">
        <v>0</v>
      </c>
      <c r="Y467" t="s">
        <v>3</v>
      </c>
      <c r="Z467" t="s">
        <v>3</v>
      </c>
      <c r="AA467">
        <v>0</v>
      </c>
      <c r="AB467" t="s">
        <v>3</v>
      </c>
      <c r="AC467">
        <v>119</v>
      </c>
      <c r="AD467">
        <v>1</v>
      </c>
      <c r="AE467">
        <v>0</v>
      </c>
      <c r="AF467">
        <v>2</v>
      </c>
      <c r="AG467">
        <v>3</v>
      </c>
      <c r="AH467" t="s">
        <v>227</v>
      </c>
      <c r="AI467" t="s">
        <v>1342</v>
      </c>
      <c r="AJ467">
        <v>46217.575729166667</v>
      </c>
      <c r="AK467">
        <v>55891035</v>
      </c>
      <c r="AL467">
        <v>0</v>
      </c>
      <c r="AM467">
        <v>0</v>
      </c>
      <c r="AN467">
        <v>0</v>
      </c>
      <c r="AO467">
        <v>46101</v>
      </c>
      <c r="AP467">
        <v>0</v>
      </c>
      <c r="AQ467">
        <v>1</v>
      </c>
      <c r="AR467">
        <v>0</v>
      </c>
      <c r="AS467" t="s">
        <v>3</v>
      </c>
      <c r="AT467">
        <v>1</v>
      </c>
      <c r="AU467">
        <v>50</v>
      </c>
    </row>
    <row r="468" spans="2:47" x14ac:dyDescent="0.25">
      <c r="B468" t="s">
        <v>2469</v>
      </c>
      <c r="C468">
        <v>0</v>
      </c>
      <c r="D468" t="s">
        <v>1347</v>
      </c>
      <c r="E468" t="s">
        <v>3</v>
      </c>
      <c r="F468" t="s">
        <v>1888</v>
      </c>
      <c r="G468" t="s">
        <v>3</v>
      </c>
      <c r="H468">
        <v>349</v>
      </c>
      <c r="I468">
        <v>349</v>
      </c>
      <c r="J468">
        <v>0</v>
      </c>
      <c r="K468">
        <v>349</v>
      </c>
      <c r="L468">
        <v>0</v>
      </c>
      <c r="M468">
        <v>0</v>
      </c>
      <c r="N468">
        <v>0</v>
      </c>
      <c r="O468" t="s">
        <v>2239</v>
      </c>
      <c r="P468" t="s">
        <v>3</v>
      </c>
      <c r="Q468" t="s">
        <v>2240</v>
      </c>
      <c r="R468" t="s">
        <v>3</v>
      </c>
      <c r="S468" t="s">
        <v>3</v>
      </c>
      <c r="T468" t="s">
        <v>3</v>
      </c>
      <c r="U468">
        <v>0</v>
      </c>
      <c r="V468">
        <v>0</v>
      </c>
      <c r="W468">
        <v>0</v>
      </c>
      <c r="X468">
        <v>0</v>
      </c>
      <c r="Y468" t="s">
        <v>3</v>
      </c>
      <c r="Z468" t="s">
        <v>3</v>
      </c>
      <c r="AA468">
        <v>0</v>
      </c>
      <c r="AB468" t="s">
        <v>3</v>
      </c>
      <c r="AC468">
        <v>349</v>
      </c>
      <c r="AD468">
        <v>1</v>
      </c>
      <c r="AE468">
        <v>0</v>
      </c>
      <c r="AF468">
        <v>2</v>
      </c>
      <c r="AG468">
        <v>3</v>
      </c>
      <c r="AH468" t="s">
        <v>227</v>
      </c>
      <c r="AI468" t="s">
        <v>1348</v>
      </c>
      <c r="AJ468">
        <v>46217.575624999998</v>
      </c>
      <c r="AK468">
        <v>55891200</v>
      </c>
      <c r="AL468">
        <v>0</v>
      </c>
      <c r="AM468">
        <v>0</v>
      </c>
      <c r="AN468">
        <v>0</v>
      </c>
      <c r="AO468">
        <v>46101</v>
      </c>
      <c r="AP468">
        <v>0</v>
      </c>
      <c r="AQ468">
        <v>1</v>
      </c>
      <c r="AR468">
        <v>0</v>
      </c>
      <c r="AS468" t="s">
        <v>1897</v>
      </c>
      <c r="AT468">
        <v>1</v>
      </c>
      <c r="AU468">
        <v>15</v>
      </c>
    </row>
    <row r="469" spans="2:47" x14ac:dyDescent="0.25">
      <c r="B469" t="s">
        <v>2470</v>
      </c>
      <c r="C469">
        <v>1</v>
      </c>
      <c r="D469" t="s">
        <v>1347</v>
      </c>
      <c r="E469" t="s">
        <v>3</v>
      </c>
      <c r="F469" t="s">
        <v>1888</v>
      </c>
      <c r="G469" t="s">
        <v>3</v>
      </c>
      <c r="H469">
        <v>340</v>
      </c>
      <c r="I469">
        <v>340</v>
      </c>
      <c r="J469">
        <v>0</v>
      </c>
      <c r="K469">
        <v>340</v>
      </c>
      <c r="L469">
        <v>0</v>
      </c>
      <c r="M469">
        <v>0</v>
      </c>
      <c r="N469">
        <v>0</v>
      </c>
      <c r="O469" t="s">
        <v>2233</v>
      </c>
      <c r="P469" t="s">
        <v>3</v>
      </c>
      <c r="Q469" t="s">
        <v>2234</v>
      </c>
      <c r="R469" t="s">
        <v>3</v>
      </c>
      <c r="S469" t="s">
        <v>3</v>
      </c>
      <c r="T469" t="s">
        <v>3</v>
      </c>
      <c r="U469">
        <v>0</v>
      </c>
      <c r="V469">
        <v>0</v>
      </c>
      <c r="W469">
        <v>0</v>
      </c>
      <c r="X469">
        <v>0</v>
      </c>
      <c r="Y469" t="s">
        <v>3</v>
      </c>
      <c r="Z469" t="s">
        <v>3</v>
      </c>
      <c r="AA469">
        <v>0</v>
      </c>
      <c r="AB469" t="s">
        <v>3</v>
      </c>
      <c r="AC469">
        <v>340</v>
      </c>
      <c r="AD469">
        <v>1</v>
      </c>
      <c r="AE469">
        <v>0</v>
      </c>
      <c r="AF469">
        <v>2</v>
      </c>
      <c r="AG469">
        <v>3</v>
      </c>
      <c r="AH469" t="s">
        <v>227</v>
      </c>
      <c r="AI469" t="s">
        <v>1348</v>
      </c>
      <c r="AJ469">
        <v>46217.575624999998</v>
      </c>
      <c r="AK469">
        <v>55891200</v>
      </c>
      <c r="AL469">
        <v>0</v>
      </c>
      <c r="AM469">
        <v>0</v>
      </c>
      <c r="AN469">
        <v>0</v>
      </c>
      <c r="AO469">
        <v>46101</v>
      </c>
      <c r="AP469">
        <v>0</v>
      </c>
      <c r="AQ469">
        <v>1</v>
      </c>
      <c r="AR469">
        <v>0</v>
      </c>
      <c r="AS469" t="s">
        <v>3</v>
      </c>
      <c r="AT469">
        <v>1</v>
      </c>
      <c r="AU469">
        <v>15</v>
      </c>
    </row>
    <row r="470" spans="2:47" x14ac:dyDescent="0.25">
      <c r="B470" t="s">
        <v>2471</v>
      </c>
      <c r="C470">
        <v>0</v>
      </c>
      <c r="D470" t="s">
        <v>1347</v>
      </c>
      <c r="E470" t="s">
        <v>3</v>
      </c>
      <c r="F470" t="s">
        <v>1888</v>
      </c>
      <c r="G470" t="s">
        <v>3</v>
      </c>
      <c r="H470">
        <v>452</v>
      </c>
      <c r="I470">
        <v>452</v>
      </c>
      <c r="J470">
        <v>0</v>
      </c>
      <c r="K470">
        <v>452</v>
      </c>
      <c r="L470">
        <v>0</v>
      </c>
      <c r="M470">
        <v>0</v>
      </c>
      <c r="N470">
        <v>0</v>
      </c>
      <c r="O470" t="s">
        <v>2210</v>
      </c>
      <c r="P470" t="s">
        <v>3</v>
      </c>
      <c r="Q470" t="s">
        <v>2211</v>
      </c>
      <c r="R470" t="s">
        <v>3</v>
      </c>
      <c r="S470" t="s">
        <v>3</v>
      </c>
      <c r="T470" t="s">
        <v>3</v>
      </c>
      <c r="U470">
        <v>0</v>
      </c>
      <c r="V470">
        <v>0</v>
      </c>
      <c r="W470">
        <v>0</v>
      </c>
      <c r="X470">
        <v>0</v>
      </c>
      <c r="Y470" t="s">
        <v>3</v>
      </c>
      <c r="Z470" t="s">
        <v>3</v>
      </c>
      <c r="AA470">
        <v>0</v>
      </c>
      <c r="AB470" t="s">
        <v>3</v>
      </c>
      <c r="AC470">
        <v>452</v>
      </c>
      <c r="AD470">
        <v>1</v>
      </c>
      <c r="AE470">
        <v>0</v>
      </c>
      <c r="AF470">
        <v>2</v>
      </c>
      <c r="AG470">
        <v>3</v>
      </c>
      <c r="AH470" t="s">
        <v>227</v>
      </c>
      <c r="AI470" t="s">
        <v>1348</v>
      </c>
      <c r="AJ470">
        <v>46217.575624999998</v>
      </c>
      <c r="AK470">
        <v>55891200</v>
      </c>
      <c r="AL470">
        <v>0</v>
      </c>
      <c r="AM470">
        <v>0</v>
      </c>
      <c r="AN470">
        <v>0</v>
      </c>
      <c r="AO470">
        <v>46101</v>
      </c>
      <c r="AP470">
        <v>0</v>
      </c>
      <c r="AQ470">
        <v>1</v>
      </c>
      <c r="AR470">
        <v>0</v>
      </c>
      <c r="AS470" t="s">
        <v>3</v>
      </c>
      <c r="AT470">
        <v>1</v>
      </c>
      <c r="AU470">
        <v>15</v>
      </c>
    </row>
    <row r="471" spans="2:47" x14ac:dyDescent="0.25">
      <c r="B471" t="s">
        <v>2472</v>
      </c>
      <c r="C471">
        <v>0</v>
      </c>
      <c r="D471" t="s">
        <v>1358</v>
      </c>
      <c r="E471" t="s">
        <v>3</v>
      </c>
      <c r="F471" t="s">
        <v>1888</v>
      </c>
      <c r="G471" t="s">
        <v>3</v>
      </c>
      <c r="H471">
        <v>69</v>
      </c>
      <c r="I471">
        <v>69</v>
      </c>
      <c r="J471">
        <v>0</v>
      </c>
      <c r="K471">
        <v>69</v>
      </c>
      <c r="L471">
        <v>0</v>
      </c>
      <c r="M471">
        <v>0</v>
      </c>
      <c r="N471">
        <v>0</v>
      </c>
      <c r="O471" t="s">
        <v>2233</v>
      </c>
      <c r="P471" t="s">
        <v>3</v>
      </c>
      <c r="Q471" t="s">
        <v>2234</v>
      </c>
      <c r="R471" t="s">
        <v>3</v>
      </c>
      <c r="S471" t="s">
        <v>3</v>
      </c>
      <c r="T471" t="s">
        <v>3</v>
      </c>
      <c r="U471">
        <v>0</v>
      </c>
      <c r="V471">
        <v>0</v>
      </c>
      <c r="W471">
        <v>0</v>
      </c>
      <c r="X471">
        <v>0</v>
      </c>
      <c r="Y471" t="s">
        <v>3</v>
      </c>
      <c r="Z471" t="s">
        <v>3</v>
      </c>
      <c r="AA471">
        <v>0</v>
      </c>
      <c r="AB471" t="s">
        <v>3</v>
      </c>
      <c r="AC471">
        <v>69</v>
      </c>
      <c r="AD471">
        <v>1</v>
      </c>
      <c r="AE471">
        <v>0</v>
      </c>
      <c r="AF471">
        <v>2</v>
      </c>
      <c r="AG471">
        <v>3</v>
      </c>
      <c r="AH471" t="s">
        <v>769</v>
      </c>
      <c r="AI471" t="s">
        <v>1359</v>
      </c>
      <c r="AJ471">
        <v>46217.670787037037</v>
      </c>
      <c r="AK471">
        <v>55891251</v>
      </c>
      <c r="AL471">
        <v>0</v>
      </c>
      <c r="AM471">
        <v>0</v>
      </c>
      <c r="AN471">
        <v>0</v>
      </c>
      <c r="AO471">
        <v>46101</v>
      </c>
      <c r="AP471">
        <v>64.05</v>
      </c>
      <c r="AQ471">
        <v>1</v>
      </c>
      <c r="AR471">
        <v>0</v>
      </c>
      <c r="AS471" t="s">
        <v>1897</v>
      </c>
      <c r="AT471">
        <v>1</v>
      </c>
      <c r="AU471">
        <v>408</v>
      </c>
    </row>
    <row r="472" spans="2:47" x14ac:dyDescent="0.25">
      <c r="B472" t="s">
        <v>2473</v>
      </c>
      <c r="C472">
        <v>0</v>
      </c>
      <c r="D472" t="s">
        <v>1358</v>
      </c>
      <c r="E472" t="s">
        <v>3</v>
      </c>
      <c r="F472" t="s">
        <v>1888</v>
      </c>
      <c r="G472" t="s">
        <v>3</v>
      </c>
      <c r="H472">
        <v>70</v>
      </c>
      <c r="I472">
        <v>70</v>
      </c>
      <c r="J472">
        <v>0</v>
      </c>
      <c r="K472">
        <v>70</v>
      </c>
      <c r="L472">
        <v>0</v>
      </c>
      <c r="M472">
        <v>0</v>
      </c>
      <c r="N472">
        <v>0</v>
      </c>
      <c r="O472" t="s">
        <v>2239</v>
      </c>
      <c r="P472" t="s">
        <v>3</v>
      </c>
      <c r="Q472" t="s">
        <v>2240</v>
      </c>
      <c r="R472" t="s">
        <v>3</v>
      </c>
      <c r="S472" t="s">
        <v>3</v>
      </c>
      <c r="T472" t="s">
        <v>3</v>
      </c>
      <c r="U472">
        <v>0</v>
      </c>
      <c r="V472">
        <v>0</v>
      </c>
      <c r="W472">
        <v>0</v>
      </c>
      <c r="X472">
        <v>0</v>
      </c>
      <c r="Y472" t="s">
        <v>3</v>
      </c>
      <c r="Z472" t="s">
        <v>3</v>
      </c>
      <c r="AA472">
        <v>0</v>
      </c>
      <c r="AB472" t="s">
        <v>3</v>
      </c>
      <c r="AC472">
        <v>70</v>
      </c>
      <c r="AD472">
        <v>1</v>
      </c>
      <c r="AE472">
        <v>0</v>
      </c>
      <c r="AF472">
        <v>2</v>
      </c>
      <c r="AG472">
        <v>3</v>
      </c>
      <c r="AH472" t="s">
        <v>769</v>
      </c>
      <c r="AI472" t="s">
        <v>1359</v>
      </c>
      <c r="AJ472">
        <v>46217.670787037037</v>
      </c>
      <c r="AK472">
        <v>55891251</v>
      </c>
      <c r="AL472">
        <v>0</v>
      </c>
      <c r="AM472">
        <v>0</v>
      </c>
      <c r="AN472">
        <v>0</v>
      </c>
      <c r="AO472">
        <v>46101</v>
      </c>
      <c r="AP472">
        <v>64.05</v>
      </c>
      <c r="AQ472">
        <v>1</v>
      </c>
      <c r="AR472">
        <v>0</v>
      </c>
      <c r="AS472" t="s">
        <v>3</v>
      </c>
      <c r="AT472">
        <v>1</v>
      </c>
      <c r="AU472">
        <v>408</v>
      </c>
    </row>
    <row r="473" spans="2:47" x14ac:dyDescent="0.25">
      <c r="B473" t="s">
        <v>2474</v>
      </c>
      <c r="C473">
        <v>0</v>
      </c>
      <c r="D473" t="s">
        <v>1358</v>
      </c>
      <c r="E473" t="s">
        <v>3</v>
      </c>
      <c r="F473" t="s">
        <v>1888</v>
      </c>
      <c r="G473" t="s">
        <v>3</v>
      </c>
      <c r="H473">
        <v>68.319999999999993</v>
      </c>
      <c r="I473">
        <v>68.319999999999993</v>
      </c>
      <c r="J473">
        <v>0</v>
      </c>
      <c r="K473">
        <v>68.319999999999993</v>
      </c>
      <c r="L473">
        <v>0</v>
      </c>
      <c r="M473">
        <v>0</v>
      </c>
      <c r="N473">
        <v>0</v>
      </c>
      <c r="O473" t="s">
        <v>2087</v>
      </c>
      <c r="P473" t="s">
        <v>3</v>
      </c>
      <c r="Q473" t="s">
        <v>2088</v>
      </c>
      <c r="R473" t="s">
        <v>3</v>
      </c>
      <c r="S473" t="s">
        <v>3</v>
      </c>
      <c r="T473" t="s">
        <v>3</v>
      </c>
      <c r="U473">
        <v>0</v>
      </c>
      <c r="V473">
        <v>0</v>
      </c>
      <c r="W473">
        <v>0</v>
      </c>
      <c r="X473">
        <v>0</v>
      </c>
      <c r="Y473" t="s">
        <v>3</v>
      </c>
      <c r="Z473" t="s">
        <v>3</v>
      </c>
      <c r="AA473">
        <v>0</v>
      </c>
      <c r="AB473" t="s">
        <v>3</v>
      </c>
      <c r="AC473">
        <v>68.319999999999993</v>
      </c>
      <c r="AD473">
        <v>1</v>
      </c>
      <c r="AE473">
        <v>0</v>
      </c>
      <c r="AF473">
        <v>2</v>
      </c>
      <c r="AG473">
        <v>3</v>
      </c>
      <c r="AH473" t="s">
        <v>769</v>
      </c>
      <c r="AI473" t="s">
        <v>1359</v>
      </c>
      <c r="AJ473">
        <v>46217.670787037037</v>
      </c>
      <c r="AK473">
        <v>55891251</v>
      </c>
      <c r="AL473">
        <v>0</v>
      </c>
      <c r="AM473">
        <v>0</v>
      </c>
      <c r="AN473">
        <v>0</v>
      </c>
      <c r="AO473">
        <v>46101</v>
      </c>
      <c r="AP473">
        <v>64.05</v>
      </c>
      <c r="AQ473">
        <v>1</v>
      </c>
      <c r="AR473">
        <v>0</v>
      </c>
      <c r="AS473" t="s">
        <v>3</v>
      </c>
      <c r="AT473">
        <v>1</v>
      </c>
      <c r="AU473">
        <v>408</v>
      </c>
    </row>
    <row r="474" spans="2:47" x14ac:dyDescent="0.25">
      <c r="B474" t="s">
        <v>2475</v>
      </c>
      <c r="C474">
        <v>0</v>
      </c>
      <c r="D474" t="s">
        <v>1362</v>
      </c>
      <c r="E474" t="s">
        <v>3</v>
      </c>
      <c r="F474" t="s">
        <v>1888</v>
      </c>
      <c r="G474" t="s">
        <v>3</v>
      </c>
      <c r="H474">
        <v>120</v>
      </c>
      <c r="I474">
        <v>120</v>
      </c>
      <c r="J474">
        <v>0</v>
      </c>
      <c r="K474">
        <v>120</v>
      </c>
      <c r="L474">
        <v>0</v>
      </c>
      <c r="M474">
        <v>0</v>
      </c>
      <c r="N474">
        <v>0</v>
      </c>
      <c r="O474" t="s">
        <v>2233</v>
      </c>
      <c r="P474" t="s">
        <v>3</v>
      </c>
      <c r="Q474" t="s">
        <v>2234</v>
      </c>
      <c r="R474" t="s">
        <v>3</v>
      </c>
      <c r="S474" t="s">
        <v>3</v>
      </c>
      <c r="T474" t="s">
        <v>3</v>
      </c>
      <c r="U474">
        <v>0</v>
      </c>
      <c r="V474">
        <v>0</v>
      </c>
      <c r="W474">
        <v>0</v>
      </c>
      <c r="X474">
        <v>0</v>
      </c>
      <c r="Y474" t="s">
        <v>3</v>
      </c>
      <c r="Z474" t="s">
        <v>3</v>
      </c>
      <c r="AA474">
        <v>0</v>
      </c>
      <c r="AB474" t="s">
        <v>3</v>
      </c>
      <c r="AC474">
        <v>120</v>
      </c>
      <c r="AD474">
        <v>1</v>
      </c>
      <c r="AE474">
        <v>0</v>
      </c>
      <c r="AF474">
        <v>2</v>
      </c>
      <c r="AG474">
        <v>3</v>
      </c>
      <c r="AH474" t="s">
        <v>769</v>
      </c>
      <c r="AI474" t="s">
        <v>1363</v>
      </c>
      <c r="AJ474">
        <v>46217.574479166666</v>
      </c>
      <c r="AK474">
        <v>55891257</v>
      </c>
      <c r="AL474">
        <v>0</v>
      </c>
      <c r="AM474">
        <v>0</v>
      </c>
      <c r="AN474">
        <v>0</v>
      </c>
      <c r="AO474">
        <v>46101</v>
      </c>
      <c r="AP474">
        <v>0</v>
      </c>
      <c r="AQ474">
        <v>1</v>
      </c>
      <c r="AR474">
        <v>0</v>
      </c>
      <c r="AS474" t="s">
        <v>1897</v>
      </c>
      <c r="AT474">
        <v>1</v>
      </c>
      <c r="AU474">
        <v>153</v>
      </c>
    </row>
    <row r="475" spans="2:47" x14ac:dyDescent="0.25">
      <c r="B475" t="s">
        <v>2476</v>
      </c>
      <c r="C475">
        <v>1</v>
      </c>
      <c r="D475" t="s">
        <v>1362</v>
      </c>
      <c r="E475" t="s">
        <v>3</v>
      </c>
      <c r="F475" t="s">
        <v>1888</v>
      </c>
      <c r="G475" t="s">
        <v>3</v>
      </c>
      <c r="H475">
        <v>98</v>
      </c>
      <c r="I475">
        <v>98</v>
      </c>
      <c r="J475">
        <v>0</v>
      </c>
      <c r="K475">
        <v>98</v>
      </c>
      <c r="L475">
        <v>0</v>
      </c>
      <c r="M475">
        <v>0</v>
      </c>
      <c r="N475">
        <v>0</v>
      </c>
      <c r="O475" t="s">
        <v>2239</v>
      </c>
      <c r="P475" t="s">
        <v>3</v>
      </c>
      <c r="Q475" t="s">
        <v>2240</v>
      </c>
      <c r="R475" t="s">
        <v>3</v>
      </c>
      <c r="S475" t="s">
        <v>3</v>
      </c>
      <c r="T475" t="s">
        <v>3</v>
      </c>
      <c r="U475">
        <v>0</v>
      </c>
      <c r="V475">
        <v>0</v>
      </c>
      <c r="W475">
        <v>0</v>
      </c>
      <c r="X475">
        <v>0</v>
      </c>
      <c r="Y475" t="s">
        <v>3</v>
      </c>
      <c r="Z475" t="s">
        <v>3</v>
      </c>
      <c r="AA475">
        <v>0</v>
      </c>
      <c r="AB475" t="s">
        <v>3</v>
      </c>
      <c r="AC475">
        <v>98</v>
      </c>
      <c r="AD475">
        <v>1</v>
      </c>
      <c r="AE475">
        <v>0</v>
      </c>
      <c r="AF475">
        <v>2</v>
      </c>
      <c r="AG475">
        <v>3</v>
      </c>
      <c r="AH475" t="s">
        <v>769</v>
      </c>
      <c r="AI475" t="s">
        <v>1363</v>
      </c>
      <c r="AJ475">
        <v>46217.574479166666</v>
      </c>
      <c r="AK475">
        <v>55891257</v>
      </c>
      <c r="AL475">
        <v>0</v>
      </c>
      <c r="AM475">
        <v>0</v>
      </c>
      <c r="AN475">
        <v>0</v>
      </c>
      <c r="AO475">
        <v>46101</v>
      </c>
      <c r="AP475">
        <v>0</v>
      </c>
      <c r="AQ475">
        <v>1</v>
      </c>
      <c r="AR475">
        <v>0</v>
      </c>
      <c r="AS475" t="s">
        <v>3</v>
      </c>
      <c r="AT475">
        <v>1</v>
      </c>
      <c r="AU475">
        <v>153</v>
      </c>
    </row>
    <row r="476" spans="2:47" x14ac:dyDescent="0.25">
      <c r="B476" t="s">
        <v>2477</v>
      </c>
      <c r="C476">
        <v>0</v>
      </c>
      <c r="D476" t="s">
        <v>1362</v>
      </c>
      <c r="E476" t="s">
        <v>3</v>
      </c>
      <c r="F476" t="s">
        <v>1888</v>
      </c>
      <c r="G476" t="s">
        <v>3</v>
      </c>
      <c r="H476">
        <v>101.87</v>
      </c>
      <c r="I476">
        <v>101.87</v>
      </c>
      <c r="J476">
        <v>0</v>
      </c>
      <c r="K476">
        <v>101.87</v>
      </c>
      <c r="L476">
        <v>0</v>
      </c>
      <c r="M476">
        <v>0</v>
      </c>
      <c r="N476">
        <v>0</v>
      </c>
      <c r="O476" t="s">
        <v>2087</v>
      </c>
      <c r="P476" t="s">
        <v>3</v>
      </c>
      <c r="Q476" t="s">
        <v>2088</v>
      </c>
      <c r="R476" t="s">
        <v>3</v>
      </c>
      <c r="S476" t="s">
        <v>3</v>
      </c>
      <c r="T476" t="s">
        <v>3</v>
      </c>
      <c r="U476">
        <v>0</v>
      </c>
      <c r="V476">
        <v>0</v>
      </c>
      <c r="W476">
        <v>0</v>
      </c>
      <c r="X476">
        <v>0</v>
      </c>
      <c r="Y476" t="s">
        <v>3</v>
      </c>
      <c r="Z476" t="s">
        <v>3</v>
      </c>
      <c r="AA476">
        <v>0</v>
      </c>
      <c r="AB476" t="s">
        <v>3</v>
      </c>
      <c r="AC476">
        <v>101.87</v>
      </c>
      <c r="AD476">
        <v>1</v>
      </c>
      <c r="AE476">
        <v>0</v>
      </c>
      <c r="AF476">
        <v>2</v>
      </c>
      <c r="AG476">
        <v>3</v>
      </c>
      <c r="AH476" t="s">
        <v>769</v>
      </c>
      <c r="AI476" t="s">
        <v>1363</v>
      </c>
      <c r="AJ476">
        <v>46217.574479166666</v>
      </c>
      <c r="AK476">
        <v>55891257</v>
      </c>
      <c r="AL476">
        <v>0</v>
      </c>
      <c r="AM476">
        <v>0</v>
      </c>
      <c r="AN476">
        <v>0</v>
      </c>
      <c r="AO476">
        <v>46101</v>
      </c>
      <c r="AP476">
        <v>0</v>
      </c>
      <c r="AQ476">
        <v>1</v>
      </c>
      <c r="AR476">
        <v>0</v>
      </c>
      <c r="AS476" t="s">
        <v>3</v>
      </c>
      <c r="AT476">
        <v>1</v>
      </c>
      <c r="AU476">
        <v>153</v>
      </c>
    </row>
    <row r="477" spans="2:47" x14ac:dyDescent="0.25">
      <c r="B477" t="s">
        <v>2478</v>
      </c>
      <c r="C477">
        <v>0</v>
      </c>
      <c r="D477" t="s">
        <v>1366</v>
      </c>
      <c r="E477" t="s">
        <v>3</v>
      </c>
      <c r="F477" t="s">
        <v>1888</v>
      </c>
      <c r="G477" t="s">
        <v>3</v>
      </c>
      <c r="H477">
        <v>420</v>
      </c>
      <c r="I477">
        <v>420</v>
      </c>
      <c r="J477">
        <v>0</v>
      </c>
      <c r="K477">
        <v>420</v>
      </c>
      <c r="L477">
        <v>0</v>
      </c>
      <c r="M477">
        <v>0</v>
      </c>
      <c r="N477">
        <v>0</v>
      </c>
      <c r="O477" t="s">
        <v>2233</v>
      </c>
      <c r="P477" t="s">
        <v>3</v>
      </c>
      <c r="Q477" t="s">
        <v>2234</v>
      </c>
      <c r="R477" t="s">
        <v>3</v>
      </c>
      <c r="S477" t="s">
        <v>3</v>
      </c>
      <c r="T477" t="s">
        <v>3</v>
      </c>
      <c r="U477">
        <v>0</v>
      </c>
      <c r="V477">
        <v>0</v>
      </c>
      <c r="W477">
        <v>0</v>
      </c>
      <c r="X477">
        <v>0</v>
      </c>
      <c r="Y477" t="s">
        <v>3</v>
      </c>
      <c r="Z477" t="s">
        <v>3</v>
      </c>
      <c r="AA477">
        <v>0</v>
      </c>
      <c r="AB477" t="s">
        <v>3</v>
      </c>
      <c r="AC477">
        <v>420</v>
      </c>
      <c r="AD477">
        <v>1</v>
      </c>
      <c r="AE477">
        <v>0</v>
      </c>
      <c r="AF477">
        <v>2</v>
      </c>
      <c r="AG477">
        <v>3</v>
      </c>
      <c r="AH477" t="s">
        <v>769</v>
      </c>
      <c r="AI477" t="s">
        <v>1367</v>
      </c>
      <c r="AJ477">
        <v>46217.670983796299</v>
      </c>
      <c r="AK477">
        <v>55891263</v>
      </c>
      <c r="AL477">
        <v>0</v>
      </c>
      <c r="AM477">
        <v>0</v>
      </c>
      <c r="AN477">
        <v>0</v>
      </c>
      <c r="AO477">
        <v>46101</v>
      </c>
      <c r="AP477">
        <v>356.85</v>
      </c>
      <c r="AQ477">
        <v>1</v>
      </c>
      <c r="AR477">
        <v>0</v>
      </c>
      <c r="AS477" t="s">
        <v>1897</v>
      </c>
      <c r="AT477">
        <v>1</v>
      </c>
      <c r="AU477">
        <v>459</v>
      </c>
    </row>
    <row r="478" spans="2:47" x14ac:dyDescent="0.25">
      <c r="B478" t="s">
        <v>2479</v>
      </c>
      <c r="C478">
        <v>0</v>
      </c>
      <c r="D478" t="s">
        <v>1366</v>
      </c>
      <c r="E478" t="s">
        <v>3</v>
      </c>
      <c r="F478" t="s">
        <v>1888</v>
      </c>
      <c r="G478" t="s">
        <v>3</v>
      </c>
      <c r="H478">
        <v>427</v>
      </c>
      <c r="I478">
        <v>427</v>
      </c>
      <c r="J478">
        <v>0</v>
      </c>
      <c r="K478">
        <v>427</v>
      </c>
      <c r="L478">
        <v>0</v>
      </c>
      <c r="M478">
        <v>0</v>
      </c>
      <c r="N478">
        <v>0</v>
      </c>
      <c r="O478" t="s">
        <v>2239</v>
      </c>
      <c r="P478" t="s">
        <v>3</v>
      </c>
      <c r="Q478" t="s">
        <v>2240</v>
      </c>
      <c r="R478" t="s">
        <v>3</v>
      </c>
      <c r="S478" t="s">
        <v>3</v>
      </c>
      <c r="T478" t="s">
        <v>3</v>
      </c>
      <c r="U478">
        <v>0</v>
      </c>
      <c r="V478">
        <v>0</v>
      </c>
      <c r="W478">
        <v>0</v>
      </c>
      <c r="X478">
        <v>0</v>
      </c>
      <c r="Y478" t="s">
        <v>3</v>
      </c>
      <c r="Z478" t="s">
        <v>3</v>
      </c>
      <c r="AA478">
        <v>0</v>
      </c>
      <c r="AB478" t="s">
        <v>3</v>
      </c>
      <c r="AC478">
        <v>427</v>
      </c>
      <c r="AD478">
        <v>1</v>
      </c>
      <c r="AE478">
        <v>0</v>
      </c>
      <c r="AF478">
        <v>2</v>
      </c>
      <c r="AG478">
        <v>3</v>
      </c>
      <c r="AH478" t="s">
        <v>769</v>
      </c>
      <c r="AI478" t="s">
        <v>1367</v>
      </c>
      <c r="AJ478">
        <v>46217.670983796299</v>
      </c>
      <c r="AK478">
        <v>55891263</v>
      </c>
      <c r="AL478">
        <v>0</v>
      </c>
      <c r="AM478">
        <v>0</v>
      </c>
      <c r="AN478">
        <v>0</v>
      </c>
      <c r="AO478">
        <v>46101</v>
      </c>
      <c r="AP478">
        <v>356.85</v>
      </c>
      <c r="AQ478">
        <v>1</v>
      </c>
      <c r="AR478">
        <v>0</v>
      </c>
      <c r="AS478" t="s">
        <v>3</v>
      </c>
      <c r="AT478">
        <v>1</v>
      </c>
      <c r="AU478">
        <v>459</v>
      </c>
    </row>
    <row r="479" spans="2:47" x14ac:dyDescent="0.25">
      <c r="B479" t="s">
        <v>2480</v>
      </c>
      <c r="C479">
        <v>0</v>
      </c>
      <c r="D479" t="s">
        <v>1366</v>
      </c>
      <c r="E479" t="s">
        <v>3</v>
      </c>
      <c r="F479" t="s">
        <v>1888</v>
      </c>
      <c r="G479" t="s">
        <v>3</v>
      </c>
      <c r="H479">
        <v>401.99</v>
      </c>
      <c r="I479">
        <v>401.99</v>
      </c>
      <c r="J479">
        <v>0</v>
      </c>
      <c r="K479">
        <v>401.99</v>
      </c>
      <c r="L479">
        <v>0</v>
      </c>
      <c r="M479">
        <v>0</v>
      </c>
      <c r="N479">
        <v>0</v>
      </c>
      <c r="O479" t="s">
        <v>2087</v>
      </c>
      <c r="P479" t="s">
        <v>3</v>
      </c>
      <c r="Q479" t="s">
        <v>2088</v>
      </c>
      <c r="R479" t="s">
        <v>3</v>
      </c>
      <c r="S479" t="s">
        <v>3</v>
      </c>
      <c r="T479" t="s">
        <v>3</v>
      </c>
      <c r="U479">
        <v>0</v>
      </c>
      <c r="V479">
        <v>0</v>
      </c>
      <c r="W479">
        <v>0</v>
      </c>
      <c r="X479">
        <v>0</v>
      </c>
      <c r="Y479" t="s">
        <v>3</v>
      </c>
      <c r="Z479" t="s">
        <v>3</v>
      </c>
      <c r="AA479">
        <v>0</v>
      </c>
      <c r="AB479" t="s">
        <v>3</v>
      </c>
      <c r="AC479">
        <v>401.99</v>
      </c>
      <c r="AD479">
        <v>1</v>
      </c>
      <c r="AE479">
        <v>0</v>
      </c>
      <c r="AF479">
        <v>2</v>
      </c>
      <c r="AG479">
        <v>3</v>
      </c>
      <c r="AH479" t="s">
        <v>769</v>
      </c>
      <c r="AI479" t="s">
        <v>1367</v>
      </c>
      <c r="AJ479">
        <v>46217.670983796299</v>
      </c>
      <c r="AK479">
        <v>55891263</v>
      </c>
      <c r="AL479">
        <v>0</v>
      </c>
      <c r="AM479">
        <v>0</v>
      </c>
      <c r="AN479">
        <v>0</v>
      </c>
      <c r="AO479">
        <v>46101</v>
      </c>
      <c r="AP479">
        <v>356.85</v>
      </c>
      <c r="AQ479">
        <v>1</v>
      </c>
      <c r="AR479">
        <v>0</v>
      </c>
      <c r="AS479" t="s">
        <v>3</v>
      </c>
      <c r="AT479">
        <v>1</v>
      </c>
      <c r="AU479">
        <v>459</v>
      </c>
    </row>
    <row r="480" spans="2:47" x14ac:dyDescent="0.25">
      <c r="B480" t="s">
        <v>2481</v>
      </c>
      <c r="C480">
        <v>0</v>
      </c>
      <c r="D480" t="s">
        <v>1371</v>
      </c>
      <c r="E480" t="s">
        <v>3</v>
      </c>
      <c r="F480" t="s">
        <v>1888</v>
      </c>
      <c r="G480" t="s">
        <v>3</v>
      </c>
      <c r="H480">
        <v>31.6</v>
      </c>
      <c r="I480">
        <v>31.6</v>
      </c>
      <c r="J480">
        <v>0</v>
      </c>
      <c r="K480">
        <v>31.6</v>
      </c>
      <c r="L480">
        <v>0</v>
      </c>
      <c r="M480">
        <v>0</v>
      </c>
      <c r="N480">
        <v>0</v>
      </c>
      <c r="O480" t="s">
        <v>2210</v>
      </c>
      <c r="P480" t="s">
        <v>3</v>
      </c>
      <c r="Q480" t="s">
        <v>2211</v>
      </c>
      <c r="R480" t="s">
        <v>3</v>
      </c>
      <c r="S480" t="s">
        <v>3</v>
      </c>
      <c r="T480" t="s">
        <v>3</v>
      </c>
      <c r="U480">
        <v>0</v>
      </c>
      <c r="V480">
        <v>0</v>
      </c>
      <c r="W480">
        <v>0</v>
      </c>
      <c r="X480">
        <v>0</v>
      </c>
      <c r="Y480" t="s">
        <v>3</v>
      </c>
      <c r="Z480" t="s">
        <v>3</v>
      </c>
      <c r="AA480">
        <v>0</v>
      </c>
      <c r="AB480" t="s">
        <v>3</v>
      </c>
      <c r="AC480">
        <v>31.6</v>
      </c>
      <c r="AD480">
        <v>1</v>
      </c>
      <c r="AE480">
        <v>0</v>
      </c>
      <c r="AF480">
        <v>2</v>
      </c>
      <c r="AG480">
        <v>3</v>
      </c>
      <c r="AH480" t="s">
        <v>227</v>
      </c>
      <c r="AI480" t="s">
        <v>1372</v>
      </c>
      <c r="AJ480">
        <v>46217.574641203704</v>
      </c>
      <c r="AK480">
        <v>55891277</v>
      </c>
      <c r="AL480">
        <v>0</v>
      </c>
      <c r="AM480">
        <v>0</v>
      </c>
      <c r="AN480">
        <v>0</v>
      </c>
      <c r="AO480">
        <v>46101</v>
      </c>
      <c r="AP480">
        <v>0</v>
      </c>
      <c r="AQ480">
        <v>1</v>
      </c>
      <c r="AR480">
        <v>0</v>
      </c>
      <c r="AS480" t="s">
        <v>1897</v>
      </c>
      <c r="AT480">
        <v>1</v>
      </c>
      <c r="AU480">
        <v>20</v>
      </c>
    </row>
    <row r="481" spans="2:47" x14ac:dyDescent="0.25">
      <c r="B481" t="s">
        <v>2482</v>
      </c>
      <c r="C481">
        <v>0</v>
      </c>
      <c r="D481" t="s">
        <v>1371</v>
      </c>
      <c r="E481" t="s">
        <v>3</v>
      </c>
      <c r="F481" t="s">
        <v>1888</v>
      </c>
      <c r="G481" t="s">
        <v>3</v>
      </c>
      <c r="H481">
        <v>29.28</v>
      </c>
      <c r="I481">
        <v>29.28</v>
      </c>
      <c r="J481">
        <v>0</v>
      </c>
      <c r="K481">
        <v>29.28</v>
      </c>
      <c r="L481">
        <v>0</v>
      </c>
      <c r="M481">
        <v>0</v>
      </c>
      <c r="N481">
        <v>0</v>
      </c>
      <c r="O481" t="s">
        <v>2087</v>
      </c>
      <c r="P481" t="s">
        <v>3</v>
      </c>
      <c r="Q481" t="s">
        <v>2088</v>
      </c>
      <c r="R481" t="s">
        <v>3</v>
      </c>
      <c r="S481" t="s">
        <v>3</v>
      </c>
      <c r="T481" t="s">
        <v>3</v>
      </c>
      <c r="U481">
        <v>0</v>
      </c>
      <c r="V481">
        <v>0</v>
      </c>
      <c r="W481">
        <v>0</v>
      </c>
      <c r="X481">
        <v>0</v>
      </c>
      <c r="Y481" t="s">
        <v>3</v>
      </c>
      <c r="Z481" t="s">
        <v>3</v>
      </c>
      <c r="AA481">
        <v>0</v>
      </c>
      <c r="AB481" t="s">
        <v>3</v>
      </c>
      <c r="AC481">
        <v>29.28</v>
      </c>
      <c r="AD481">
        <v>1</v>
      </c>
      <c r="AE481">
        <v>0</v>
      </c>
      <c r="AF481">
        <v>2</v>
      </c>
      <c r="AG481">
        <v>3</v>
      </c>
      <c r="AH481" t="s">
        <v>227</v>
      </c>
      <c r="AI481" t="s">
        <v>1372</v>
      </c>
      <c r="AJ481">
        <v>46217.574641203704</v>
      </c>
      <c r="AK481">
        <v>55891277</v>
      </c>
      <c r="AL481">
        <v>0</v>
      </c>
      <c r="AM481">
        <v>0</v>
      </c>
      <c r="AN481">
        <v>0</v>
      </c>
      <c r="AO481">
        <v>46101</v>
      </c>
      <c r="AP481">
        <v>0</v>
      </c>
      <c r="AQ481">
        <v>1</v>
      </c>
      <c r="AR481">
        <v>0</v>
      </c>
      <c r="AS481" t="s">
        <v>3</v>
      </c>
      <c r="AT481">
        <v>1</v>
      </c>
      <c r="AU481">
        <v>20</v>
      </c>
    </row>
    <row r="482" spans="2:47" x14ac:dyDescent="0.25">
      <c r="B482" t="s">
        <v>2483</v>
      </c>
      <c r="C482">
        <v>1</v>
      </c>
      <c r="D482" t="s">
        <v>1371</v>
      </c>
      <c r="E482" t="s">
        <v>3</v>
      </c>
      <c r="F482" t="s">
        <v>1888</v>
      </c>
      <c r="G482" t="s">
        <v>3</v>
      </c>
      <c r="H482">
        <v>21.66</v>
      </c>
      <c r="I482">
        <v>21.66</v>
      </c>
      <c r="J482">
        <v>0</v>
      </c>
      <c r="K482">
        <v>21.66</v>
      </c>
      <c r="L482">
        <v>0</v>
      </c>
      <c r="M482">
        <v>0</v>
      </c>
      <c r="N482">
        <v>0</v>
      </c>
      <c r="O482" t="s">
        <v>2484</v>
      </c>
      <c r="P482" t="s">
        <v>3</v>
      </c>
      <c r="Q482" t="s">
        <v>2485</v>
      </c>
      <c r="R482" t="s">
        <v>3</v>
      </c>
      <c r="S482" t="s">
        <v>3</v>
      </c>
      <c r="T482" t="s">
        <v>3</v>
      </c>
      <c r="U482">
        <v>0</v>
      </c>
      <c r="V482">
        <v>0</v>
      </c>
      <c r="W482">
        <v>0</v>
      </c>
      <c r="X482">
        <v>0</v>
      </c>
      <c r="Y482" t="s">
        <v>3</v>
      </c>
      <c r="Z482" t="s">
        <v>3</v>
      </c>
      <c r="AA482">
        <v>0</v>
      </c>
      <c r="AB482" t="s">
        <v>3</v>
      </c>
      <c r="AC482">
        <v>21.66</v>
      </c>
      <c r="AD482">
        <v>1</v>
      </c>
      <c r="AE482">
        <v>0</v>
      </c>
      <c r="AF482">
        <v>2</v>
      </c>
      <c r="AG482">
        <v>3</v>
      </c>
      <c r="AH482" t="s">
        <v>227</v>
      </c>
      <c r="AI482" t="s">
        <v>1372</v>
      </c>
      <c r="AJ482">
        <v>46217.574641203704</v>
      </c>
      <c r="AK482">
        <v>55891277</v>
      </c>
      <c r="AL482">
        <v>0</v>
      </c>
      <c r="AM482">
        <v>0</v>
      </c>
      <c r="AN482">
        <v>0</v>
      </c>
      <c r="AO482">
        <v>46101</v>
      </c>
      <c r="AP482">
        <v>0</v>
      </c>
      <c r="AQ482">
        <v>1</v>
      </c>
      <c r="AR482">
        <v>0</v>
      </c>
      <c r="AS482" t="s">
        <v>3</v>
      </c>
      <c r="AT482">
        <v>1</v>
      </c>
      <c r="AU482">
        <v>20</v>
      </c>
    </row>
    <row r="483" spans="2:47" x14ac:dyDescent="0.25">
      <c r="B483" t="s">
        <v>2486</v>
      </c>
      <c r="C483">
        <v>1</v>
      </c>
      <c r="D483" t="s">
        <v>1375</v>
      </c>
      <c r="E483" t="s">
        <v>3</v>
      </c>
      <c r="F483" t="s">
        <v>1888</v>
      </c>
      <c r="G483" t="s">
        <v>3</v>
      </c>
      <c r="H483">
        <v>103.09</v>
      </c>
      <c r="I483">
        <v>103.09</v>
      </c>
      <c r="J483">
        <v>0</v>
      </c>
      <c r="K483">
        <v>103.09</v>
      </c>
      <c r="L483">
        <v>0</v>
      </c>
      <c r="M483">
        <v>0</v>
      </c>
      <c r="N483">
        <v>0</v>
      </c>
      <c r="O483" t="s">
        <v>2087</v>
      </c>
      <c r="P483" t="s">
        <v>3</v>
      </c>
      <c r="Q483" t="s">
        <v>2088</v>
      </c>
      <c r="R483" t="s">
        <v>3</v>
      </c>
      <c r="S483" t="s">
        <v>3</v>
      </c>
      <c r="T483" t="s">
        <v>3</v>
      </c>
      <c r="U483">
        <v>0</v>
      </c>
      <c r="V483">
        <v>0</v>
      </c>
      <c r="W483">
        <v>0</v>
      </c>
      <c r="X483">
        <v>0</v>
      </c>
      <c r="Y483" t="s">
        <v>3</v>
      </c>
      <c r="Z483" t="s">
        <v>3</v>
      </c>
      <c r="AA483">
        <v>0</v>
      </c>
      <c r="AB483" t="s">
        <v>3</v>
      </c>
      <c r="AC483">
        <v>103.09</v>
      </c>
      <c r="AD483">
        <v>1</v>
      </c>
      <c r="AE483">
        <v>0</v>
      </c>
      <c r="AF483">
        <v>2</v>
      </c>
      <c r="AG483">
        <v>3</v>
      </c>
      <c r="AH483" t="s">
        <v>227</v>
      </c>
      <c r="AI483" t="s">
        <v>1376</v>
      </c>
      <c r="AJ483">
        <v>46217.580474537041</v>
      </c>
      <c r="AK483">
        <v>55891287</v>
      </c>
      <c r="AL483">
        <v>0</v>
      </c>
      <c r="AM483">
        <v>0</v>
      </c>
      <c r="AN483">
        <v>0</v>
      </c>
      <c r="AO483">
        <v>46101</v>
      </c>
      <c r="AP483">
        <v>0</v>
      </c>
      <c r="AQ483">
        <v>1</v>
      </c>
      <c r="AR483">
        <v>0</v>
      </c>
      <c r="AS483" t="s">
        <v>1897</v>
      </c>
      <c r="AT483">
        <v>1</v>
      </c>
      <c r="AU483">
        <v>20</v>
      </c>
    </row>
    <row r="484" spans="2:47" x14ac:dyDescent="0.25">
      <c r="B484" t="s">
        <v>2487</v>
      </c>
      <c r="C484">
        <v>0</v>
      </c>
      <c r="D484" t="s">
        <v>1375</v>
      </c>
      <c r="E484" t="s">
        <v>3</v>
      </c>
      <c r="F484" t="s">
        <v>1888</v>
      </c>
      <c r="G484" t="s">
        <v>3</v>
      </c>
      <c r="H484">
        <v>140</v>
      </c>
      <c r="I484">
        <v>140</v>
      </c>
      <c r="J484">
        <v>0</v>
      </c>
      <c r="K484">
        <v>140</v>
      </c>
      <c r="L484">
        <v>0</v>
      </c>
      <c r="M484">
        <v>0</v>
      </c>
      <c r="N484">
        <v>0</v>
      </c>
      <c r="O484" t="s">
        <v>2233</v>
      </c>
      <c r="P484" t="s">
        <v>3</v>
      </c>
      <c r="Q484" t="s">
        <v>2234</v>
      </c>
      <c r="R484" t="s">
        <v>3</v>
      </c>
      <c r="S484" t="s">
        <v>3</v>
      </c>
      <c r="T484" t="s">
        <v>3</v>
      </c>
      <c r="U484">
        <v>0</v>
      </c>
      <c r="V484">
        <v>0</v>
      </c>
      <c r="W484">
        <v>0</v>
      </c>
      <c r="X484">
        <v>0</v>
      </c>
      <c r="Y484" t="s">
        <v>3</v>
      </c>
      <c r="Z484" t="s">
        <v>3</v>
      </c>
      <c r="AA484">
        <v>0</v>
      </c>
      <c r="AB484" t="s">
        <v>3</v>
      </c>
      <c r="AC484">
        <v>140</v>
      </c>
      <c r="AD484">
        <v>1</v>
      </c>
      <c r="AE484">
        <v>0</v>
      </c>
      <c r="AF484">
        <v>2</v>
      </c>
      <c r="AG484">
        <v>3</v>
      </c>
      <c r="AH484" t="s">
        <v>227</v>
      </c>
      <c r="AI484" t="s">
        <v>1376</v>
      </c>
      <c r="AJ484">
        <v>46217.580474537041</v>
      </c>
      <c r="AK484">
        <v>55891287</v>
      </c>
      <c r="AL484">
        <v>0</v>
      </c>
      <c r="AM484">
        <v>0</v>
      </c>
      <c r="AN484">
        <v>0</v>
      </c>
      <c r="AO484">
        <v>46101</v>
      </c>
      <c r="AP484">
        <v>0</v>
      </c>
      <c r="AQ484">
        <v>1</v>
      </c>
      <c r="AR484">
        <v>0</v>
      </c>
      <c r="AS484" t="s">
        <v>3</v>
      </c>
      <c r="AT484">
        <v>1</v>
      </c>
      <c r="AU484">
        <v>20</v>
      </c>
    </row>
    <row r="485" spans="2:47" x14ac:dyDescent="0.25">
      <c r="B485" t="s">
        <v>2488</v>
      </c>
      <c r="C485">
        <v>0</v>
      </c>
      <c r="D485" t="s">
        <v>1375</v>
      </c>
      <c r="E485" t="s">
        <v>3</v>
      </c>
      <c r="F485" t="s">
        <v>1888</v>
      </c>
      <c r="G485" t="s">
        <v>3</v>
      </c>
      <c r="H485">
        <v>116.61</v>
      </c>
      <c r="I485">
        <v>116.61</v>
      </c>
      <c r="J485">
        <v>0</v>
      </c>
      <c r="K485">
        <v>116.61</v>
      </c>
      <c r="L485">
        <v>0</v>
      </c>
      <c r="M485">
        <v>0</v>
      </c>
      <c r="N485">
        <v>0</v>
      </c>
      <c r="O485" t="s">
        <v>2366</v>
      </c>
      <c r="P485" t="s">
        <v>3</v>
      </c>
      <c r="Q485" t="s">
        <v>2367</v>
      </c>
      <c r="R485" t="s">
        <v>3</v>
      </c>
      <c r="S485" t="s">
        <v>3</v>
      </c>
      <c r="T485" t="s">
        <v>3</v>
      </c>
      <c r="U485">
        <v>0</v>
      </c>
      <c r="V485">
        <v>0</v>
      </c>
      <c r="W485">
        <v>0</v>
      </c>
      <c r="X485">
        <v>0</v>
      </c>
      <c r="Y485" t="s">
        <v>3</v>
      </c>
      <c r="Z485" t="s">
        <v>3</v>
      </c>
      <c r="AA485">
        <v>0</v>
      </c>
      <c r="AB485" t="s">
        <v>3</v>
      </c>
      <c r="AC485">
        <v>116.61</v>
      </c>
      <c r="AD485">
        <v>1</v>
      </c>
      <c r="AE485">
        <v>0</v>
      </c>
      <c r="AF485">
        <v>2</v>
      </c>
      <c r="AG485">
        <v>3</v>
      </c>
      <c r="AH485" t="s">
        <v>227</v>
      </c>
      <c r="AI485" t="s">
        <v>1376</v>
      </c>
      <c r="AJ485">
        <v>46217.580474537041</v>
      </c>
      <c r="AK485">
        <v>55891287</v>
      </c>
      <c r="AL485">
        <v>0</v>
      </c>
      <c r="AM485">
        <v>0</v>
      </c>
      <c r="AN485">
        <v>0</v>
      </c>
      <c r="AO485">
        <v>46101</v>
      </c>
      <c r="AP485">
        <v>0</v>
      </c>
      <c r="AQ485">
        <v>1</v>
      </c>
      <c r="AR485">
        <v>0</v>
      </c>
      <c r="AS485" t="s">
        <v>3</v>
      </c>
      <c r="AT485">
        <v>1</v>
      </c>
      <c r="AU485">
        <v>20</v>
      </c>
    </row>
  </sheetData>
  <printOptions gridLines="1"/>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Смета по ТСН-2001(с доп.67</vt:lpstr>
      <vt:lpstr>Source</vt:lpstr>
      <vt:lpstr>SourceObSm</vt:lpstr>
      <vt:lpstr>SmtRes</vt:lpstr>
      <vt:lpstr>EtalonRes</vt:lpstr>
      <vt:lpstr>SrcPoprs</vt:lpstr>
      <vt:lpstr>SrcKA</vt:lpstr>
      <vt:lpstr>'Смета по ТСН-2001(с доп.67'!Заголовки_для_печати</vt:lpstr>
      <vt:lpstr>'Смета по ТСН-2001(с доп.67'!Область_печати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Гришечкина Ольга Александровна</cp:lastModifiedBy>
  <dcterms:created xsi:type="dcterms:W3CDTF">2026-07-27T08:53:37Z</dcterms:created>
  <dcterms:modified xsi:type="dcterms:W3CDTF">2026-07-27T08:54:43Z</dcterms:modified>
</cp:coreProperties>
</file>